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TEVE\Documents\1-2005 Active\1-2011 Active\2017 Kentucky Power Rate Case\Baron Testimony\Baron Worlpapers\Baron Rev Allocation\"/>
    </mc:Choice>
  </mc:AlternateContent>
  <bookViews>
    <workbookView xWindow="0" yWindow="0" windowWidth="23040" windowHeight="8592" activeTab="6"/>
  </bookViews>
  <sheets>
    <sheet name="Sheet1" sheetId="37" r:id="rId1"/>
    <sheet name="COSS" sheetId="1" r:id="rId2"/>
    <sheet name="Allocation Factors" sheetId="2" r:id="rId3"/>
    <sheet name="Allocators" sheetId="33" r:id="rId4"/>
    <sheet name="Proposed" sheetId="35" r:id="rId5"/>
    <sheet name="Tables 1, 2" sheetId="34" r:id="rId6"/>
    <sheet name="SJB-3, Table 3" sheetId="36" r:id="rId7"/>
  </sheets>
  <definedNames>
    <definedName name="_xlnm._FilterDatabase" localSheetId="2" hidden="1">'Allocation Factors'!#REF!</definedName>
    <definedName name="_xlnm._FilterDatabase" localSheetId="3" hidden="1">Allocators!$A$1:$AP$1045</definedName>
    <definedName name="_xlnm._FilterDatabase" localSheetId="1" hidden="1">COSS!$A$1:$AD$4588</definedName>
    <definedName name="AllocFactorMatrix">'Allocation Factors'!$A$6:$T$513</definedName>
    <definedName name="CSA">#REF!</definedName>
    <definedName name="CSO">#REF!</definedName>
    <definedName name="NvsASD">"V2008-12-31"</definedName>
    <definedName name="NvsAutoDrillOk">"VN"</definedName>
    <definedName name="NvsElapsedTime">0.00053240740817273</definedName>
    <definedName name="NvsEndTime">40010.6892013889</definedName>
    <definedName name="NvsInstLang">"VENG"</definedName>
    <definedName name="NvsInstSpec">"%,FBUSINESS_UNIT,TGL_PRPT_CONS,NI&amp;M_CORP_CONSOL"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"%,X,RZF..,CZF.."</definedName>
    <definedName name="NvsPanelEffdt">"V2020-01-01"</definedName>
    <definedName name="NvsPanelSetid">"VAEP"</definedName>
    <definedName name="NvsReqBU">"VX993"</definedName>
    <definedName name="NvsReqBUOnly">"VN"</definedName>
    <definedName name="NvsTransLed">"VN"</definedName>
    <definedName name="NvsTreeASD">"V2008-12-31"</definedName>
    <definedName name="NvsValTbl.STATISTICS_CODE">"STAT_TBL"</definedName>
    <definedName name="_xlnm.Print_Area" localSheetId="2">'Allocation Factors'!$A$1:$T$510</definedName>
    <definedName name="_xlnm.Print_Area" localSheetId="3">Allocators!$A$1:$V$1021</definedName>
    <definedName name="_xlnm.Print_Area" localSheetId="1">COSS!$A$1:$AD$4584</definedName>
    <definedName name="_xlnm.Print_Area" localSheetId="6">'SJB-3, Table 3'!$A$1:$AM$32</definedName>
    <definedName name="_xlnm.Print_Titles" localSheetId="2">'Allocation Factors'!$1:$5</definedName>
    <definedName name="_xlnm.Print_Titles" localSheetId="3">Allocators!$1:$2</definedName>
    <definedName name="_xlnm.Print_Titles" localSheetId="1">COSS!$1:$5</definedName>
    <definedName name="solver_eng" localSheetId="1" hidden="1">1</definedName>
    <definedName name="solver_neg" localSheetId="1" hidden="1">1</definedName>
    <definedName name="solver_num" localSheetId="1" hidden="1">0</definedName>
    <definedName name="solver_opt" localSheetId="1" hidden="1">COSS!$J$4380</definedName>
    <definedName name="solver_typ" localSheetId="1" hidden="1">1</definedName>
    <definedName name="solver_val" localSheetId="1" hidden="1">0</definedName>
    <definedName name="solver_ver" localSheetId="1" hidden="1">3</definedName>
    <definedName name="SUMMARY" localSheetId="5">'Tables 1, 2'!#REF!</definedName>
    <definedName name="SUMMARY">#REF!</definedName>
  </definedNames>
  <calcPr calcId="152511" iterate="1"/>
</workbook>
</file>

<file path=xl/calcChain.xml><?xml version="1.0" encoding="utf-8"?>
<calcChain xmlns="http://schemas.openxmlformats.org/spreadsheetml/2006/main">
  <c r="BK37" i="36" l="1"/>
  <c r="BK35" i="36"/>
  <c r="BK33" i="36"/>
  <c r="BK31" i="36"/>
  <c r="BK29" i="36"/>
  <c r="BK27" i="36"/>
  <c r="BK25" i="36"/>
  <c r="BK23" i="36"/>
  <c r="BK21" i="36"/>
  <c r="BK19" i="36"/>
  <c r="BF39" i="36"/>
  <c r="S12" i="36"/>
  <c r="Q12" i="36"/>
  <c r="O12" i="36"/>
  <c r="M12" i="36"/>
  <c r="K12" i="36"/>
  <c r="I12" i="36"/>
  <c r="G12" i="36"/>
  <c r="F12" i="36"/>
  <c r="E12" i="36"/>
  <c r="C12" i="36"/>
  <c r="A12" i="36"/>
  <c r="S11" i="36"/>
  <c r="O11" i="36"/>
  <c r="M11" i="36"/>
  <c r="K11" i="36"/>
  <c r="I11" i="36"/>
  <c r="G11" i="36"/>
  <c r="F11" i="36"/>
  <c r="E11" i="36"/>
  <c r="C11" i="36"/>
  <c r="A11" i="36"/>
  <c r="O10" i="36"/>
  <c r="M10" i="36"/>
  <c r="K10" i="36"/>
  <c r="I10" i="36"/>
  <c r="G10" i="36"/>
  <c r="F10" i="36"/>
  <c r="E10" i="36"/>
  <c r="C10" i="36"/>
  <c r="A10" i="36"/>
  <c r="AG5" i="36"/>
  <c r="A14" i="36"/>
  <c r="E863" i="1" l="1"/>
  <c r="V24" i="37" l="1"/>
  <c r="V22" i="37"/>
  <c r="V20" i="37"/>
  <c r="V18" i="37"/>
  <c r="V16" i="37"/>
  <c r="V14" i="37"/>
  <c r="V12" i="37"/>
  <c r="V8" i="37"/>
  <c r="U14" i="37"/>
  <c r="U12" i="37"/>
  <c r="U10" i="37"/>
  <c r="U26" i="37" s="1"/>
  <c r="V26" i="37" s="1"/>
  <c r="S12" i="37"/>
  <c r="S10" i="37"/>
  <c r="S26" i="37" s="1"/>
  <c r="V10" i="37" l="1"/>
  <c r="H26" i="37"/>
  <c r="C26" i="37"/>
  <c r="D194" i="33" l="1"/>
  <c r="P844" i="33"/>
  <c r="J844" i="33"/>
  <c r="G844" i="33"/>
  <c r="G3584" i="1" l="1"/>
  <c r="G3583" i="1"/>
  <c r="F3583" i="1"/>
  <c r="G3582" i="1"/>
  <c r="F3582" i="1"/>
  <c r="G3581" i="1"/>
  <c r="F3581" i="1"/>
  <c r="G3580" i="1"/>
  <c r="F3580" i="1"/>
  <c r="G3579" i="1"/>
  <c r="F3579" i="1"/>
  <c r="G3578" i="1"/>
  <c r="F3578" i="1"/>
  <c r="G3577" i="1"/>
  <c r="F3577" i="1"/>
  <c r="D4312" i="1" l="1"/>
  <c r="D818" i="1"/>
  <c r="D686" i="1"/>
  <c r="D286" i="1"/>
  <c r="D4457" i="1"/>
  <c r="D4344" i="1"/>
  <c r="D4224" i="1"/>
  <c r="D1046" i="1"/>
  <c r="D1038" i="1"/>
  <c r="D3273" i="1"/>
  <c r="D3265" i="1"/>
  <c r="D3297" i="1"/>
  <c r="D3353" i="1"/>
  <c r="D3345" i="1"/>
  <c r="D3337" i="1"/>
  <c r="D4304" i="1" s="1"/>
  <c r="D3329" i="1"/>
  <c r="D4296" i="1" s="1"/>
  <c r="D3321" i="1"/>
  <c r="D4288" i="1" s="1"/>
  <c r="D3313" i="1"/>
  <c r="D4280" i="1" s="1"/>
  <c r="D3305" i="1"/>
  <c r="D3249" i="1"/>
  <c r="D3241" i="1"/>
  <c r="D3233" i="1"/>
  <c r="D3289" i="1"/>
  <c r="D3281" i="1"/>
  <c r="D3257" i="1"/>
  <c r="D2410" i="1"/>
  <c r="D2402" i="1"/>
  <c r="D2386" i="1"/>
  <c r="D2378" i="1"/>
  <c r="D2394" i="1"/>
  <c r="E2253" i="1"/>
  <c r="D2181" i="1"/>
  <c r="D2165" i="1"/>
  <c r="D2173" i="1"/>
  <c r="E4296" i="1" l="1"/>
  <c r="E4288" i="1"/>
  <c r="E4280" i="1"/>
  <c r="E4304" i="1"/>
  <c r="E4352" i="1" l="1"/>
  <c r="G4296" i="1"/>
  <c r="G4295" i="1"/>
  <c r="F4295" i="1"/>
  <c r="G4294" i="1"/>
  <c r="F4294" i="1"/>
  <c r="G4293" i="1"/>
  <c r="F4293" i="1"/>
  <c r="G4292" i="1"/>
  <c r="F4292" i="1"/>
  <c r="G4291" i="1"/>
  <c r="F4291" i="1"/>
  <c r="G4290" i="1"/>
  <c r="F4290" i="1"/>
  <c r="G4289" i="1"/>
  <c r="F4289" i="1"/>
  <c r="G4288" i="1"/>
  <c r="G4287" i="1"/>
  <c r="F4287" i="1"/>
  <c r="G4286" i="1"/>
  <c r="F4286" i="1"/>
  <c r="G4285" i="1"/>
  <c r="F4285" i="1"/>
  <c r="G4284" i="1"/>
  <c r="F4284" i="1"/>
  <c r="G4283" i="1"/>
  <c r="F4283" i="1"/>
  <c r="G4282" i="1"/>
  <c r="F4282" i="1"/>
  <c r="G4281" i="1"/>
  <c r="F4281" i="1"/>
  <c r="G4280" i="1"/>
  <c r="G4279" i="1"/>
  <c r="F4279" i="1"/>
  <c r="G4278" i="1"/>
  <c r="F4278" i="1"/>
  <c r="G4277" i="1"/>
  <c r="F4277" i="1"/>
  <c r="G4276" i="1"/>
  <c r="F4276" i="1"/>
  <c r="G4275" i="1"/>
  <c r="F4275" i="1"/>
  <c r="G4274" i="1"/>
  <c r="F4274" i="1"/>
  <c r="G4273" i="1"/>
  <c r="F4273" i="1"/>
  <c r="E3576" i="1" l="1"/>
  <c r="E3601" i="1" s="1"/>
  <c r="F4224" i="1"/>
  <c r="E2559" i="1"/>
  <c r="G2535" i="1"/>
  <c r="G2534" i="1"/>
  <c r="F2534" i="1"/>
  <c r="G2533" i="1"/>
  <c r="F2533" i="1"/>
  <c r="G2532" i="1"/>
  <c r="F2532" i="1"/>
  <c r="G2531" i="1"/>
  <c r="F2531" i="1"/>
  <c r="G2530" i="1"/>
  <c r="F2530" i="1"/>
  <c r="G2529" i="1"/>
  <c r="F2529" i="1"/>
  <c r="G2528" i="1"/>
  <c r="F2528" i="1"/>
  <c r="E2131" i="1"/>
  <c r="E667" i="1" l="1"/>
  <c r="F4200" i="1"/>
  <c r="E268" i="1" l="1"/>
  <c r="E243" i="1" s="1"/>
  <c r="E887" i="1" l="1"/>
  <c r="E432" i="1"/>
  <c r="E624" i="1"/>
  <c r="E392" i="1"/>
  <c r="E472" i="1"/>
  <c r="E1984" i="1"/>
  <c r="E2064" i="1"/>
  <c r="E2048" i="1"/>
  <c r="E1856" i="1"/>
  <c r="E2104" i="1" l="1"/>
  <c r="E2123" i="1"/>
  <c r="E2147" i="1"/>
  <c r="E1812" i="1"/>
  <c r="E1787" i="1"/>
  <c r="G4312" i="1" l="1"/>
  <c r="G4311" i="1"/>
  <c r="F4311" i="1"/>
  <c r="G4310" i="1"/>
  <c r="F4310" i="1"/>
  <c r="G4309" i="1"/>
  <c r="F4309" i="1"/>
  <c r="G4308" i="1"/>
  <c r="F4308" i="1"/>
  <c r="G4307" i="1"/>
  <c r="F4307" i="1"/>
  <c r="G4306" i="1"/>
  <c r="F4306" i="1"/>
  <c r="G4305" i="1"/>
  <c r="F4305" i="1"/>
  <c r="G4304" i="1"/>
  <c r="G4303" i="1"/>
  <c r="F4303" i="1"/>
  <c r="G4302" i="1"/>
  <c r="F4302" i="1"/>
  <c r="G4301" i="1"/>
  <c r="F4301" i="1"/>
  <c r="G4300" i="1"/>
  <c r="F4300" i="1"/>
  <c r="G4299" i="1"/>
  <c r="F4299" i="1"/>
  <c r="G4298" i="1"/>
  <c r="F4298" i="1"/>
  <c r="G4297" i="1"/>
  <c r="F4297" i="1"/>
  <c r="G4224" i="1"/>
  <c r="G4223" i="1"/>
  <c r="F4223" i="1"/>
  <c r="G4222" i="1"/>
  <c r="F4222" i="1"/>
  <c r="G4221" i="1"/>
  <c r="F4221" i="1"/>
  <c r="G4220" i="1"/>
  <c r="F4220" i="1"/>
  <c r="G4219" i="1"/>
  <c r="F4219" i="1"/>
  <c r="G4218" i="1"/>
  <c r="F4218" i="1"/>
  <c r="G4217" i="1"/>
  <c r="F4217" i="1"/>
  <c r="E3313" i="1"/>
  <c r="E3362" i="1" s="1"/>
  <c r="G3329" i="1"/>
  <c r="G3328" i="1"/>
  <c r="F3328" i="1"/>
  <c r="G3327" i="1"/>
  <c r="F3327" i="1"/>
  <c r="G3326" i="1"/>
  <c r="F3326" i="1"/>
  <c r="G3325" i="1"/>
  <c r="F3325" i="1"/>
  <c r="G3324" i="1"/>
  <c r="F3324" i="1"/>
  <c r="G3323" i="1"/>
  <c r="F3323" i="1"/>
  <c r="G3322" i="1"/>
  <c r="F3322" i="1"/>
  <c r="G3321" i="1"/>
  <c r="G3320" i="1"/>
  <c r="F3320" i="1"/>
  <c r="G3319" i="1"/>
  <c r="F3319" i="1"/>
  <c r="G3318" i="1"/>
  <c r="F3318" i="1"/>
  <c r="G3317" i="1"/>
  <c r="F3317" i="1"/>
  <c r="G3316" i="1"/>
  <c r="F3316" i="1"/>
  <c r="G3315" i="1"/>
  <c r="F3315" i="1"/>
  <c r="G3314" i="1"/>
  <c r="F3314" i="1"/>
  <c r="G3313" i="1"/>
  <c r="G3312" i="1"/>
  <c r="F3312" i="1"/>
  <c r="G3311" i="1"/>
  <c r="F3311" i="1"/>
  <c r="G3310" i="1"/>
  <c r="F3310" i="1"/>
  <c r="G3309" i="1"/>
  <c r="F3309" i="1"/>
  <c r="G3308" i="1"/>
  <c r="F3308" i="1"/>
  <c r="G3307" i="1"/>
  <c r="F3307" i="1"/>
  <c r="G3306" i="1"/>
  <c r="F3306" i="1"/>
  <c r="F552" i="1" l="1"/>
  <c r="F424" i="1"/>
  <c r="F544" i="1"/>
  <c r="F856" i="1" l="1"/>
  <c r="F857" i="1"/>
  <c r="F858" i="1"/>
  <c r="F859" i="1"/>
  <c r="F860" i="1"/>
  <c r="F861" i="1"/>
  <c r="F862" i="1"/>
  <c r="F872" i="1"/>
  <c r="F873" i="1"/>
  <c r="F874" i="1"/>
  <c r="F875" i="1"/>
  <c r="F876" i="1"/>
  <c r="F877" i="1"/>
  <c r="F878" i="1"/>
  <c r="B437" i="33" l="1"/>
  <c r="B436" i="33"/>
  <c r="B435" i="33"/>
  <c r="B434" i="33"/>
  <c r="B433" i="33"/>
  <c r="B432" i="33"/>
  <c r="B431" i="33"/>
  <c r="A431" i="33"/>
  <c r="B430" i="33"/>
  <c r="A341" i="2" s="1"/>
  <c r="B429" i="33"/>
  <c r="B428" i="33"/>
  <c r="B427" i="33"/>
  <c r="B426" i="33"/>
  <c r="B425" i="33"/>
  <c r="B424" i="33"/>
  <c r="B423" i="33"/>
  <c r="B422" i="33"/>
  <c r="B419" i="33"/>
  <c r="B418" i="33"/>
  <c r="B417" i="33"/>
  <c r="B416" i="33"/>
  <c r="B415" i="33"/>
  <c r="B414" i="33"/>
  <c r="B413" i="33"/>
  <c r="A413" i="33"/>
  <c r="B412" i="33"/>
  <c r="A332" i="2" s="1"/>
  <c r="B411" i="33"/>
  <c r="B410" i="33"/>
  <c r="B409" i="33"/>
  <c r="B408" i="33"/>
  <c r="B407" i="33"/>
  <c r="B406" i="33"/>
  <c r="B405" i="33"/>
  <c r="B404" i="33"/>
  <c r="B401" i="33"/>
  <c r="B400" i="33"/>
  <c r="B399" i="33"/>
  <c r="B398" i="33"/>
  <c r="B397" i="33"/>
  <c r="B396" i="33"/>
  <c r="B395" i="33"/>
  <c r="A395" i="33"/>
  <c r="B394" i="33"/>
  <c r="A323" i="2" s="1"/>
  <c r="B393" i="33"/>
  <c r="B392" i="33"/>
  <c r="B391" i="33"/>
  <c r="B390" i="33"/>
  <c r="B389" i="33"/>
  <c r="B388" i="33"/>
  <c r="B387" i="33"/>
  <c r="B386" i="33"/>
  <c r="B383" i="33"/>
  <c r="B382" i="33"/>
  <c r="B381" i="33"/>
  <c r="B380" i="33"/>
  <c r="B379" i="33"/>
  <c r="B378" i="33"/>
  <c r="B377" i="33"/>
  <c r="A377" i="33"/>
  <c r="B376" i="33"/>
  <c r="A314" i="2" s="1"/>
  <c r="B375" i="33"/>
  <c r="B374" i="33"/>
  <c r="B373" i="33"/>
  <c r="B372" i="33"/>
  <c r="B371" i="33"/>
  <c r="B370" i="33"/>
  <c r="B369" i="33"/>
  <c r="B368" i="33"/>
  <c r="A333" i="2" l="1"/>
  <c r="A378" i="33"/>
  <c r="A315" i="2"/>
  <c r="A414" i="33"/>
  <c r="A432" i="33"/>
  <c r="A342" i="2"/>
  <c r="A396" i="33"/>
  <c r="A324" i="2"/>
  <c r="F72" i="1"/>
  <c r="F77" i="1"/>
  <c r="A397" i="33" l="1"/>
  <c r="A325" i="2"/>
  <c r="A379" i="33"/>
  <c r="A316" i="2"/>
  <c r="A433" i="33"/>
  <c r="A343" i="2"/>
  <c r="A415" i="33"/>
  <c r="A334" i="2"/>
  <c r="F24" i="33"/>
  <c r="G24" i="33"/>
  <c r="H24" i="33"/>
  <c r="I24" i="33"/>
  <c r="J24" i="33"/>
  <c r="K24" i="33"/>
  <c r="L24" i="33"/>
  <c r="M24" i="33"/>
  <c r="N24" i="33"/>
  <c r="O24" i="33"/>
  <c r="P24" i="33"/>
  <c r="Q24" i="33"/>
  <c r="R24" i="33"/>
  <c r="S24" i="33"/>
  <c r="T24" i="33"/>
  <c r="U24" i="33"/>
  <c r="V24" i="33"/>
  <c r="E24" i="33"/>
  <c r="A434" i="33" l="1"/>
  <c r="A344" i="2"/>
  <c r="A398" i="33"/>
  <c r="A326" i="2"/>
  <c r="A416" i="33"/>
  <c r="A335" i="2"/>
  <c r="A380" i="33"/>
  <c r="A317" i="2"/>
  <c r="G887" i="1"/>
  <c r="G886" i="1"/>
  <c r="F886" i="1"/>
  <c r="G885" i="1"/>
  <c r="F885" i="1"/>
  <c r="G884" i="1"/>
  <c r="F884" i="1"/>
  <c r="G883" i="1"/>
  <c r="F883" i="1"/>
  <c r="G882" i="1"/>
  <c r="F882" i="1"/>
  <c r="G881" i="1"/>
  <c r="F881" i="1"/>
  <c r="G880" i="1"/>
  <c r="F880" i="1"/>
  <c r="A381" i="33" l="1"/>
  <c r="A318" i="2"/>
  <c r="A399" i="33"/>
  <c r="A327" i="2"/>
  <c r="A417" i="33"/>
  <c r="A336" i="2"/>
  <c r="A435" i="33"/>
  <c r="A345" i="2"/>
  <c r="F4553" i="1"/>
  <c r="F4552" i="1"/>
  <c r="F4551" i="1"/>
  <c r="F4550" i="1"/>
  <c r="F4549" i="1"/>
  <c r="F4548" i="1"/>
  <c r="F4547" i="1"/>
  <c r="F4534" i="1"/>
  <c r="F4533" i="1"/>
  <c r="F4532" i="1"/>
  <c r="F4531" i="1"/>
  <c r="F4530" i="1"/>
  <c r="F4529" i="1"/>
  <c r="F4528" i="1"/>
  <c r="F4526" i="1"/>
  <c r="F4525" i="1"/>
  <c r="F4524" i="1"/>
  <c r="F4523" i="1"/>
  <c r="F4522" i="1"/>
  <c r="F4521" i="1"/>
  <c r="F4520" i="1"/>
  <c r="F4518" i="1"/>
  <c r="F4517" i="1"/>
  <c r="F4516" i="1"/>
  <c r="F4515" i="1"/>
  <c r="F4514" i="1"/>
  <c r="F4513" i="1"/>
  <c r="F4512" i="1"/>
  <c r="F4510" i="1"/>
  <c r="F4509" i="1"/>
  <c r="F4508" i="1"/>
  <c r="F4507" i="1"/>
  <c r="F4506" i="1"/>
  <c r="F4505" i="1"/>
  <c r="F4504" i="1"/>
  <c r="F4502" i="1"/>
  <c r="F4501" i="1"/>
  <c r="F4500" i="1"/>
  <c r="F4499" i="1"/>
  <c r="F4498" i="1"/>
  <c r="F4497" i="1"/>
  <c r="F4496" i="1"/>
  <c r="F4494" i="1"/>
  <c r="F4493" i="1"/>
  <c r="F4492" i="1"/>
  <c r="F4491" i="1"/>
  <c r="F4490" i="1"/>
  <c r="F4489" i="1"/>
  <c r="F4488" i="1"/>
  <c r="F4456" i="1"/>
  <c r="F4455" i="1"/>
  <c r="F4454" i="1"/>
  <c r="F4453" i="1"/>
  <c r="F4452" i="1"/>
  <c r="F4451" i="1"/>
  <c r="F4450" i="1"/>
  <c r="F4439" i="1"/>
  <c r="F4438" i="1"/>
  <c r="F4437" i="1"/>
  <c r="F4436" i="1"/>
  <c r="F4435" i="1"/>
  <c r="F4434" i="1"/>
  <c r="F4433" i="1"/>
  <c r="F4431" i="1"/>
  <c r="F4430" i="1"/>
  <c r="F4429" i="1"/>
  <c r="F4428" i="1"/>
  <c r="F4427" i="1"/>
  <c r="F4426" i="1"/>
  <c r="F4425" i="1"/>
  <c r="F4423" i="1"/>
  <c r="F4422" i="1"/>
  <c r="F4421" i="1"/>
  <c r="F4420" i="1"/>
  <c r="F4419" i="1"/>
  <c r="F4418" i="1"/>
  <c r="F4417" i="1"/>
  <c r="F4415" i="1"/>
  <c r="F4414" i="1"/>
  <c r="F4413" i="1"/>
  <c r="F4412" i="1"/>
  <c r="F4411" i="1"/>
  <c r="F4410" i="1"/>
  <c r="F4409" i="1"/>
  <c r="F4369" i="1"/>
  <c r="F4368" i="1"/>
  <c r="F4367" i="1"/>
  <c r="F4366" i="1"/>
  <c r="F4365" i="1"/>
  <c r="F4364" i="1"/>
  <c r="F4363" i="1"/>
  <c r="F4343" i="1"/>
  <c r="F4342" i="1"/>
  <c r="F4341" i="1"/>
  <c r="F4340" i="1"/>
  <c r="F4339" i="1"/>
  <c r="F4338" i="1"/>
  <c r="F4337" i="1"/>
  <c r="F4335" i="1"/>
  <c r="F4334" i="1"/>
  <c r="F4333" i="1"/>
  <c r="F4332" i="1"/>
  <c r="F4331" i="1"/>
  <c r="F4330" i="1"/>
  <c r="F4329" i="1"/>
  <c r="F4173" i="1"/>
  <c r="F4172" i="1"/>
  <c r="F4171" i="1"/>
  <c r="F4170" i="1"/>
  <c r="F4169" i="1"/>
  <c r="F4168" i="1"/>
  <c r="F4167" i="1"/>
  <c r="F4165" i="1"/>
  <c r="F4164" i="1"/>
  <c r="F4163" i="1"/>
  <c r="F4162" i="1"/>
  <c r="F4161" i="1"/>
  <c r="F4160" i="1"/>
  <c r="F4159" i="1"/>
  <c r="F4157" i="1"/>
  <c r="F4156" i="1"/>
  <c r="F4155" i="1"/>
  <c r="F4154" i="1"/>
  <c r="F4153" i="1"/>
  <c r="F4152" i="1"/>
  <c r="F4151" i="1"/>
  <c r="F4149" i="1"/>
  <c r="F4148" i="1"/>
  <c r="F4147" i="1"/>
  <c r="F4146" i="1"/>
  <c r="F4145" i="1"/>
  <c r="F4144" i="1"/>
  <c r="F4143" i="1"/>
  <c r="F4141" i="1"/>
  <c r="F4140" i="1"/>
  <c r="F4139" i="1"/>
  <c r="F4138" i="1"/>
  <c r="F4137" i="1"/>
  <c r="F4136" i="1"/>
  <c r="F4135" i="1"/>
  <c r="F4133" i="1"/>
  <c r="F4132" i="1"/>
  <c r="F4131" i="1"/>
  <c r="F4130" i="1"/>
  <c r="F4129" i="1"/>
  <c r="F4128" i="1"/>
  <c r="F4127" i="1"/>
  <c r="F4125" i="1"/>
  <c r="F4124" i="1"/>
  <c r="F4123" i="1"/>
  <c r="F4122" i="1"/>
  <c r="F4121" i="1"/>
  <c r="F4120" i="1"/>
  <c r="F4119" i="1"/>
  <c r="F4117" i="1"/>
  <c r="F4116" i="1"/>
  <c r="F4115" i="1"/>
  <c r="F4114" i="1"/>
  <c r="F4113" i="1"/>
  <c r="F4112" i="1"/>
  <c r="F4111" i="1"/>
  <c r="F4109" i="1"/>
  <c r="F4108" i="1"/>
  <c r="F4107" i="1"/>
  <c r="F4106" i="1"/>
  <c r="F4105" i="1"/>
  <c r="F4104" i="1"/>
  <c r="F4103" i="1"/>
  <c r="F4101" i="1"/>
  <c r="F4100" i="1"/>
  <c r="F4099" i="1"/>
  <c r="F4098" i="1"/>
  <c r="F4097" i="1"/>
  <c r="F4096" i="1"/>
  <c r="F4095" i="1"/>
  <c r="F4093" i="1"/>
  <c r="F4092" i="1"/>
  <c r="F4091" i="1"/>
  <c r="F4090" i="1"/>
  <c r="F4089" i="1"/>
  <c r="F4088" i="1"/>
  <c r="F4087" i="1"/>
  <c r="F4085" i="1"/>
  <c r="F4084" i="1"/>
  <c r="F4083" i="1"/>
  <c r="F4082" i="1"/>
  <c r="F4081" i="1"/>
  <c r="F4080" i="1"/>
  <c r="F4079" i="1"/>
  <c r="F4077" i="1"/>
  <c r="F4076" i="1"/>
  <c r="F4075" i="1"/>
  <c r="F4074" i="1"/>
  <c r="F4073" i="1"/>
  <c r="F4072" i="1"/>
  <c r="F4071" i="1"/>
  <c r="F4069" i="1"/>
  <c r="F4068" i="1"/>
  <c r="F4067" i="1"/>
  <c r="F4066" i="1"/>
  <c r="F4065" i="1"/>
  <c r="F4064" i="1"/>
  <c r="F4063" i="1"/>
  <c r="F4061" i="1"/>
  <c r="F4060" i="1"/>
  <c r="F4059" i="1"/>
  <c r="F4058" i="1"/>
  <c r="F4057" i="1"/>
  <c r="F4056" i="1"/>
  <c r="F4055" i="1"/>
  <c r="F4053" i="1"/>
  <c r="F4052" i="1"/>
  <c r="F4051" i="1"/>
  <c r="F4050" i="1"/>
  <c r="F4049" i="1"/>
  <c r="F4048" i="1"/>
  <c r="F4047" i="1"/>
  <c r="F4045" i="1"/>
  <c r="F4044" i="1"/>
  <c r="F4043" i="1"/>
  <c r="F4042" i="1"/>
  <c r="F4041" i="1"/>
  <c r="F4040" i="1"/>
  <c r="F4039" i="1"/>
  <c r="F4037" i="1"/>
  <c r="F4036" i="1"/>
  <c r="F4035" i="1"/>
  <c r="F4034" i="1"/>
  <c r="F4033" i="1"/>
  <c r="F4032" i="1"/>
  <c r="F4031" i="1"/>
  <c r="F4029" i="1"/>
  <c r="F4028" i="1"/>
  <c r="F4027" i="1"/>
  <c r="F4026" i="1"/>
  <c r="F4025" i="1"/>
  <c r="F4024" i="1"/>
  <c r="F4023" i="1"/>
  <c r="F4021" i="1"/>
  <c r="F4020" i="1"/>
  <c r="F4019" i="1"/>
  <c r="F4018" i="1"/>
  <c r="F4017" i="1"/>
  <c r="F4016" i="1"/>
  <c r="F4015" i="1"/>
  <c r="F4013" i="1"/>
  <c r="F4012" i="1"/>
  <c r="F4011" i="1"/>
  <c r="F4010" i="1"/>
  <c r="F4009" i="1"/>
  <c r="F4008" i="1"/>
  <c r="F4007" i="1"/>
  <c r="F4005" i="1"/>
  <c r="F4004" i="1"/>
  <c r="F4003" i="1"/>
  <c r="F4002" i="1"/>
  <c r="F4001" i="1"/>
  <c r="F4000" i="1"/>
  <c r="F3999" i="1"/>
  <c r="F3997" i="1"/>
  <c r="F3996" i="1"/>
  <c r="F3995" i="1"/>
  <c r="F3994" i="1"/>
  <c r="F3993" i="1"/>
  <c r="F3992" i="1"/>
  <c r="F3991" i="1"/>
  <c r="F3989" i="1"/>
  <c r="F3988" i="1"/>
  <c r="F3987" i="1"/>
  <c r="F3986" i="1"/>
  <c r="F3985" i="1"/>
  <c r="F3984" i="1"/>
  <c r="F3983" i="1"/>
  <c r="F3981" i="1"/>
  <c r="F3980" i="1"/>
  <c r="F3979" i="1"/>
  <c r="F3978" i="1"/>
  <c r="F3977" i="1"/>
  <c r="F3976" i="1"/>
  <c r="F3975" i="1"/>
  <c r="F3973" i="1"/>
  <c r="F3972" i="1"/>
  <c r="F3971" i="1"/>
  <c r="F3970" i="1"/>
  <c r="F3969" i="1"/>
  <c r="F3968" i="1"/>
  <c r="F3967" i="1"/>
  <c r="F3965" i="1"/>
  <c r="F3964" i="1"/>
  <c r="F3963" i="1"/>
  <c r="F3962" i="1"/>
  <c r="F3961" i="1"/>
  <c r="F3960" i="1"/>
  <c r="F3959" i="1"/>
  <c r="F3957" i="1"/>
  <c r="F3956" i="1"/>
  <c r="F3955" i="1"/>
  <c r="F3954" i="1"/>
  <c r="F3953" i="1"/>
  <c r="F3952" i="1"/>
  <c r="F3951" i="1"/>
  <c r="F3949" i="1"/>
  <c r="F3948" i="1"/>
  <c r="F3947" i="1"/>
  <c r="F3946" i="1"/>
  <c r="F3945" i="1"/>
  <c r="F3944" i="1"/>
  <c r="F3943" i="1"/>
  <c r="F3941" i="1"/>
  <c r="F3940" i="1"/>
  <c r="F3939" i="1"/>
  <c r="F3938" i="1"/>
  <c r="F3937" i="1"/>
  <c r="F3936" i="1"/>
  <c r="F3935" i="1"/>
  <c r="F3933" i="1"/>
  <c r="F3932" i="1"/>
  <c r="F3931" i="1"/>
  <c r="F3930" i="1"/>
  <c r="F3929" i="1"/>
  <c r="F3928" i="1"/>
  <c r="F3927" i="1"/>
  <c r="F3925" i="1"/>
  <c r="F3924" i="1"/>
  <c r="F3923" i="1"/>
  <c r="F3922" i="1"/>
  <c r="F3921" i="1"/>
  <c r="F3920" i="1"/>
  <c r="F3919" i="1"/>
  <c r="F3917" i="1"/>
  <c r="F3916" i="1"/>
  <c r="F3915" i="1"/>
  <c r="F3914" i="1"/>
  <c r="F3913" i="1"/>
  <c r="F3912" i="1"/>
  <c r="F3911" i="1"/>
  <c r="F3909" i="1"/>
  <c r="F3908" i="1"/>
  <c r="F3907" i="1"/>
  <c r="F3906" i="1"/>
  <c r="F3905" i="1"/>
  <c r="F3904" i="1"/>
  <c r="F3903" i="1"/>
  <c r="F3901" i="1"/>
  <c r="F3900" i="1"/>
  <c r="F3899" i="1"/>
  <c r="F3898" i="1"/>
  <c r="F3897" i="1"/>
  <c r="F3896" i="1"/>
  <c r="F3895" i="1"/>
  <c r="F3893" i="1"/>
  <c r="F3892" i="1"/>
  <c r="F3891" i="1"/>
  <c r="F3890" i="1"/>
  <c r="F3889" i="1"/>
  <c r="F3888" i="1"/>
  <c r="F3887" i="1"/>
  <c r="F3885" i="1"/>
  <c r="F3884" i="1"/>
  <c r="F3883" i="1"/>
  <c r="F3882" i="1"/>
  <c r="F3881" i="1"/>
  <c r="F3880" i="1"/>
  <c r="F3879" i="1"/>
  <c r="F3877" i="1"/>
  <c r="F3876" i="1"/>
  <c r="F3875" i="1"/>
  <c r="F3874" i="1"/>
  <c r="F3873" i="1"/>
  <c r="F3872" i="1"/>
  <c r="F3871" i="1"/>
  <c r="F3869" i="1"/>
  <c r="F3868" i="1"/>
  <c r="F3867" i="1"/>
  <c r="F3866" i="1"/>
  <c r="F3865" i="1"/>
  <c r="F3864" i="1"/>
  <c r="F3863" i="1"/>
  <c r="F3861" i="1"/>
  <c r="F3860" i="1"/>
  <c r="F3859" i="1"/>
  <c r="F3858" i="1"/>
  <c r="F3857" i="1"/>
  <c r="F3856" i="1"/>
  <c r="F3855" i="1"/>
  <c r="F3853" i="1"/>
  <c r="F3852" i="1"/>
  <c r="F3851" i="1"/>
  <c r="F3850" i="1"/>
  <c r="F3849" i="1"/>
  <c r="F3848" i="1"/>
  <c r="F3847" i="1"/>
  <c r="F3845" i="1"/>
  <c r="F3844" i="1"/>
  <c r="F3843" i="1"/>
  <c r="F3842" i="1"/>
  <c r="F3841" i="1"/>
  <c r="F3840" i="1"/>
  <c r="F3839" i="1"/>
  <c r="F3837" i="1"/>
  <c r="F3836" i="1"/>
  <c r="F3835" i="1"/>
  <c r="F3834" i="1"/>
  <c r="F3833" i="1"/>
  <c r="F3832" i="1"/>
  <c r="F3831" i="1"/>
  <c r="F3829" i="1"/>
  <c r="F3828" i="1"/>
  <c r="F3827" i="1"/>
  <c r="F3826" i="1"/>
  <c r="F3825" i="1"/>
  <c r="F3824" i="1"/>
  <c r="F3823" i="1"/>
  <c r="F3821" i="1"/>
  <c r="F3820" i="1"/>
  <c r="F3819" i="1"/>
  <c r="F3818" i="1"/>
  <c r="F3817" i="1"/>
  <c r="F3816" i="1"/>
  <c r="F3815" i="1"/>
  <c r="F3813" i="1"/>
  <c r="F3812" i="1"/>
  <c r="F3811" i="1"/>
  <c r="F3810" i="1"/>
  <c r="F3809" i="1"/>
  <c r="F3808" i="1"/>
  <c r="F3807" i="1"/>
  <c r="F3805" i="1"/>
  <c r="F3804" i="1"/>
  <c r="F3803" i="1"/>
  <c r="F3802" i="1"/>
  <c r="F3801" i="1"/>
  <c r="F3800" i="1"/>
  <c r="F3799" i="1"/>
  <c r="F3797" i="1"/>
  <c r="F3796" i="1"/>
  <c r="F3795" i="1"/>
  <c r="F3794" i="1"/>
  <c r="F3793" i="1"/>
  <c r="F3792" i="1"/>
  <c r="F3791" i="1"/>
  <c r="F3789" i="1"/>
  <c r="F3788" i="1"/>
  <c r="F3787" i="1"/>
  <c r="F3786" i="1"/>
  <c r="F3785" i="1"/>
  <c r="F3784" i="1"/>
  <c r="F3783" i="1"/>
  <c r="F3781" i="1"/>
  <c r="F3780" i="1"/>
  <c r="F3779" i="1"/>
  <c r="F3778" i="1"/>
  <c r="F3777" i="1"/>
  <c r="F3776" i="1"/>
  <c r="F3775" i="1"/>
  <c r="F3773" i="1"/>
  <c r="F3772" i="1"/>
  <c r="F3771" i="1"/>
  <c r="F3770" i="1"/>
  <c r="F3769" i="1"/>
  <c r="F3768" i="1"/>
  <c r="F3767" i="1"/>
  <c r="F3765" i="1"/>
  <c r="F3764" i="1"/>
  <c r="F3763" i="1"/>
  <c r="F3762" i="1"/>
  <c r="F3761" i="1"/>
  <c r="F3760" i="1"/>
  <c r="F3759" i="1"/>
  <c r="F3757" i="1"/>
  <c r="F3756" i="1"/>
  <c r="F3755" i="1"/>
  <c r="F3754" i="1"/>
  <c r="F3753" i="1"/>
  <c r="F3752" i="1"/>
  <c r="F3751" i="1"/>
  <c r="F3749" i="1"/>
  <c r="F3748" i="1"/>
  <c r="F3747" i="1"/>
  <c r="F3746" i="1"/>
  <c r="F3745" i="1"/>
  <c r="F3744" i="1"/>
  <c r="F3743" i="1"/>
  <c r="F3741" i="1"/>
  <c r="F3740" i="1"/>
  <c r="F3739" i="1"/>
  <c r="F3738" i="1"/>
  <c r="F3737" i="1"/>
  <c r="F3736" i="1"/>
  <c r="F3735" i="1"/>
  <c r="F3733" i="1"/>
  <c r="F3732" i="1"/>
  <c r="F3731" i="1"/>
  <c r="F3730" i="1"/>
  <c r="F3729" i="1"/>
  <c r="F3728" i="1"/>
  <c r="F3727" i="1"/>
  <c r="F3725" i="1"/>
  <c r="F3724" i="1"/>
  <c r="F3723" i="1"/>
  <c r="F3722" i="1"/>
  <c r="F3721" i="1"/>
  <c r="F3720" i="1"/>
  <c r="F3719" i="1"/>
  <c r="F3717" i="1"/>
  <c r="F3716" i="1"/>
  <c r="F3715" i="1"/>
  <c r="F3714" i="1"/>
  <c r="F3713" i="1"/>
  <c r="F3712" i="1"/>
  <c r="F3711" i="1"/>
  <c r="F3709" i="1"/>
  <c r="F3708" i="1"/>
  <c r="F3707" i="1"/>
  <c r="F3706" i="1"/>
  <c r="F3705" i="1"/>
  <c r="F3704" i="1"/>
  <c r="F3703" i="1"/>
  <c r="F3701" i="1"/>
  <c r="F3700" i="1"/>
  <c r="F3699" i="1"/>
  <c r="F3698" i="1"/>
  <c r="F3697" i="1"/>
  <c r="F3696" i="1"/>
  <c r="F3695" i="1"/>
  <c r="F3693" i="1"/>
  <c r="F3692" i="1"/>
  <c r="F3691" i="1"/>
  <c r="F3690" i="1"/>
  <c r="F3689" i="1"/>
  <c r="F3688" i="1"/>
  <c r="F3687" i="1"/>
  <c r="F3685" i="1"/>
  <c r="F3684" i="1"/>
  <c r="F3683" i="1"/>
  <c r="F3682" i="1"/>
  <c r="F3681" i="1"/>
  <c r="F3680" i="1"/>
  <c r="F3679" i="1"/>
  <c r="F3677" i="1"/>
  <c r="F3676" i="1"/>
  <c r="F3675" i="1"/>
  <c r="F3674" i="1"/>
  <c r="F3673" i="1"/>
  <c r="F3672" i="1"/>
  <c r="F3671" i="1"/>
  <c r="F3669" i="1"/>
  <c r="F3668" i="1"/>
  <c r="F3667" i="1"/>
  <c r="F3666" i="1"/>
  <c r="F3665" i="1"/>
  <c r="F3664" i="1"/>
  <c r="F3663" i="1"/>
  <c r="F3661" i="1"/>
  <c r="F3660" i="1"/>
  <c r="F3659" i="1"/>
  <c r="F3658" i="1"/>
  <c r="F3657" i="1"/>
  <c r="F3656" i="1"/>
  <c r="F3655" i="1"/>
  <c r="F3653" i="1"/>
  <c r="F3652" i="1"/>
  <c r="F3651" i="1"/>
  <c r="F3650" i="1"/>
  <c r="F3649" i="1"/>
  <c r="F3648" i="1"/>
  <c r="F3647" i="1"/>
  <c r="F3645" i="1"/>
  <c r="F3644" i="1"/>
  <c r="F3643" i="1"/>
  <c r="F3642" i="1"/>
  <c r="F3641" i="1"/>
  <c r="F3640" i="1"/>
  <c r="F3639" i="1"/>
  <c r="F3637" i="1"/>
  <c r="F3636" i="1"/>
  <c r="F3635" i="1"/>
  <c r="F3634" i="1"/>
  <c r="F3633" i="1"/>
  <c r="F3632" i="1"/>
  <c r="F3631" i="1"/>
  <c r="F3591" i="1"/>
  <c r="F3590" i="1"/>
  <c r="F3589" i="1"/>
  <c r="F3588" i="1"/>
  <c r="F3587" i="1"/>
  <c r="F3586" i="1"/>
  <c r="F3585" i="1"/>
  <c r="F3539" i="1"/>
  <c r="F3538" i="1"/>
  <c r="F3537" i="1"/>
  <c r="F3536" i="1"/>
  <c r="F3535" i="1"/>
  <c r="F3534" i="1"/>
  <c r="F3533" i="1"/>
  <c r="F3505" i="1"/>
  <c r="F3504" i="1"/>
  <c r="F3503" i="1"/>
  <c r="F3502" i="1"/>
  <c r="F3501" i="1"/>
  <c r="F3500" i="1"/>
  <c r="F3499" i="1"/>
  <c r="F3480" i="1"/>
  <c r="F3479" i="1"/>
  <c r="F3478" i="1"/>
  <c r="F3477" i="1"/>
  <c r="F3476" i="1"/>
  <c r="F3475" i="1"/>
  <c r="F3474" i="1"/>
  <c r="F3446" i="1"/>
  <c r="F3445" i="1"/>
  <c r="F3444" i="1"/>
  <c r="F3443" i="1"/>
  <c r="F3442" i="1"/>
  <c r="F3441" i="1"/>
  <c r="F3440" i="1"/>
  <c r="F3421" i="1"/>
  <c r="F3420" i="1"/>
  <c r="F3419" i="1"/>
  <c r="F3418" i="1"/>
  <c r="F3417" i="1"/>
  <c r="F3416" i="1"/>
  <c r="F3415" i="1"/>
  <c r="F3387" i="1"/>
  <c r="F3386" i="1"/>
  <c r="F3385" i="1"/>
  <c r="F3384" i="1"/>
  <c r="F3383" i="1"/>
  <c r="F3382" i="1"/>
  <c r="F3381" i="1"/>
  <c r="F3272" i="1"/>
  <c r="F3271" i="1"/>
  <c r="F3270" i="1"/>
  <c r="F3269" i="1"/>
  <c r="F3268" i="1"/>
  <c r="F3267" i="1"/>
  <c r="F3266" i="1"/>
  <c r="F3264" i="1"/>
  <c r="F3263" i="1"/>
  <c r="F3262" i="1"/>
  <c r="F3261" i="1"/>
  <c r="F3260" i="1"/>
  <c r="F3259" i="1"/>
  <c r="F3258" i="1"/>
  <c r="F3296" i="1"/>
  <c r="F3295" i="1"/>
  <c r="F3294" i="1"/>
  <c r="F3293" i="1"/>
  <c r="F3292" i="1"/>
  <c r="F3291" i="1"/>
  <c r="F3290" i="1"/>
  <c r="F3352" i="1"/>
  <c r="F3351" i="1"/>
  <c r="F3350" i="1"/>
  <c r="F3349" i="1"/>
  <c r="F3348" i="1"/>
  <c r="F3347" i="1"/>
  <c r="F3346" i="1"/>
  <c r="F3344" i="1"/>
  <c r="F3343" i="1"/>
  <c r="F3342" i="1"/>
  <c r="F3341" i="1"/>
  <c r="F3340" i="1"/>
  <c r="F3339" i="1"/>
  <c r="F3338" i="1"/>
  <c r="F3336" i="1"/>
  <c r="F3335" i="1"/>
  <c r="F3334" i="1"/>
  <c r="F3333" i="1"/>
  <c r="F3332" i="1"/>
  <c r="F3331" i="1"/>
  <c r="F3330" i="1"/>
  <c r="F3304" i="1"/>
  <c r="F3303" i="1"/>
  <c r="F3302" i="1"/>
  <c r="F3301" i="1"/>
  <c r="F3300" i="1"/>
  <c r="F3299" i="1"/>
  <c r="F3298" i="1"/>
  <c r="F3248" i="1"/>
  <c r="F3247" i="1"/>
  <c r="F3246" i="1"/>
  <c r="F3245" i="1"/>
  <c r="F3244" i="1"/>
  <c r="F3243" i="1"/>
  <c r="F3242" i="1"/>
  <c r="F3240" i="1"/>
  <c r="F3239" i="1"/>
  <c r="F3238" i="1"/>
  <c r="F3237" i="1"/>
  <c r="F3236" i="1"/>
  <c r="F3235" i="1"/>
  <c r="F3234" i="1"/>
  <c r="F3232" i="1"/>
  <c r="F3231" i="1"/>
  <c r="F3230" i="1"/>
  <c r="F3229" i="1"/>
  <c r="F3228" i="1"/>
  <c r="F3227" i="1"/>
  <c r="F3226" i="1"/>
  <c r="F3288" i="1"/>
  <c r="F3287" i="1"/>
  <c r="F3286" i="1"/>
  <c r="F3285" i="1"/>
  <c r="F3284" i="1"/>
  <c r="F3283" i="1"/>
  <c r="F3282" i="1"/>
  <c r="F3280" i="1"/>
  <c r="F3279" i="1"/>
  <c r="F3278" i="1"/>
  <c r="F3277" i="1"/>
  <c r="F3276" i="1"/>
  <c r="F3275" i="1"/>
  <c r="F3274" i="1"/>
  <c r="F3256" i="1"/>
  <c r="F3255" i="1"/>
  <c r="F3254" i="1"/>
  <c r="F3253" i="1"/>
  <c r="F3252" i="1"/>
  <c r="F3251" i="1"/>
  <c r="F3250" i="1"/>
  <c r="F3214" i="1"/>
  <c r="F3213" i="1"/>
  <c r="F3212" i="1"/>
  <c r="F3211" i="1"/>
  <c r="F3210" i="1"/>
  <c r="F3209" i="1"/>
  <c r="F3208" i="1"/>
  <c r="F3206" i="1"/>
  <c r="F3205" i="1"/>
  <c r="F3204" i="1"/>
  <c r="F3203" i="1"/>
  <c r="F3202" i="1"/>
  <c r="F3201" i="1"/>
  <c r="F3200" i="1"/>
  <c r="F3198" i="1"/>
  <c r="F3197" i="1"/>
  <c r="F3196" i="1"/>
  <c r="F3195" i="1"/>
  <c r="F3194" i="1"/>
  <c r="F3193" i="1"/>
  <c r="F3192" i="1"/>
  <c r="F3190" i="1"/>
  <c r="F3189" i="1"/>
  <c r="F3188" i="1"/>
  <c r="F3187" i="1"/>
  <c r="F3186" i="1"/>
  <c r="F3185" i="1"/>
  <c r="F3184" i="1"/>
  <c r="F3182" i="1"/>
  <c r="F3181" i="1"/>
  <c r="F3180" i="1"/>
  <c r="F3179" i="1"/>
  <c r="F3178" i="1"/>
  <c r="F3177" i="1"/>
  <c r="F3176" i="1"/>
  <c r="F3174" i="1"/>
  <c r="F3173" i="1"/>
  <c r="F3172" i="1"/>
  <c r="F3171" i="1"/>
  <c r="F3170" i="1"/>
  <c r="F3169" i="1"/>
  <c r="F3168" i="1"/>
  <c r="F3166" i="1"/>
  <c r="F3165" i="1"/>
  <c r="F3164" i="1"/>
  <c r="F3163" i="1"/>
  <c r="F3162" i="1"/>
  <c r="F3161" i="1"/>
  <c r="F3160" i="1"/>
  <c r="F3158" i="1"/>
  <c r="F3157" i="1"/>
  <c r="F3156" i="1"/>
  <c r="F3155" i="1"/>
  <c r="F3154" i="1"/>
  <c r="F3153" i="1"/>
  <c r="F3152" i="1"/>
  <c r="F3150" i="1"/>
  <c r="F3149" i="1"/>
  <c r="F3148" i="1"/>
  <c r="F3147" i="1"/>
  <c r="F3146" i="1"/>
  <c r="F3145" i="1"/>
  <c r="F3144" i="1"/>
  <c r="F3142" i="1"/>
  <c r="F3141" i="1"/>
  <c r="F3140" i="1"/>
  <c r="F3139" i="1"/>
  <c r="F3138" i="1"/>
  <c r="F3137" i="1"/>
  <c r="F3136" i="1"/>
  <c r="F3134" i="1"/>
  <c r="F3133" i="1"/>
  <c r="F3132" i="1"/>
  <c r="F3131" i="1"/>
  <c r="F3130" i="1"/>
  <c r="F3129" i="1"/>
  <c r="F3128" i="1"/>
  <c r="F3126" i="1"/>
  <c r="F3125" i="1"/>
  <c r="F3124" i="1"/>
  <c r="F3123" i="1"/>
  <c r="F3122" i="1"/>
  <c r="F3121" i="1"/>
  <c r="F3120" i="1"/>
  <c r="F3118" i="1"/>
  <c r="F3117" i="1"/>
  <c r="F3116" i="1"/>
  <c r="F3115" i="1"/>
  <c r="F3114" i="1"/>
  <c r="F3113" i="1"/>
  <c r="F3112" i="1"/>
  <c r="F3110" i="1"/>
  <c r="F3109" i="1"/>
  <c r="F3108" i="1"/>
  <c r="F3107" i="1"/>
  <c r="F3106" i="1"/>
  <c r="F3105" i="1"/>
  <c r="F3104" i="1"/>
  <c r="F3102" i="1"/>
  <c r="F3101" i="1"/>
  <c r="F3100" i="1"/>
  <c r="F3099" i="1"/>
  <c r="F3098" i="1"/>
  <c r="F3097" i="1"/>
  <c r="F3096" i="1"/>
  <c r="F3094" i="1"/>
  <c r="F3093" i="1"/>
  <c r="F3092" i="1"/>
  <c r="F3091" i="1"/>
  <c r="F3090" i="1"/>
  <c r="F3089" i="1"/>
  <c r="F3088" i="1"/>
  <c r="F3086" i="1"/>
  <c r="F3085" i="1"/>
  <c r="F3084" i="1"/>
  <c r="F3083" i="1"/>
  <c r="F3082" i="1"/>
  <c r="F3081" i="1"/>
  <c r="F3080" i="1"/>
  <c r="F3078" i="1"/>
  <c r="F3077" i="1"/>
  <c r="F3076" i="1"/>
  <c r="F3075" i="1"/>
  <c r="F3074" i="1"/>
  <c r="F3073" i="1"/>
  <c r="F3072" i="1"/>
  <c r="F3070" i="1"/>
  <c r="F3069" i="1"/>
  <c r="F3068" i="1"/>
  <c r="F3067" i="1"/>
  <c r="F3066" i="1"/>
  <c r="F3065" i="1"/>
  <c r="F3064" i="1"/>
  <c r="F3062" i="1"/>
  <c r="F3061" i="1"/>
  <c r="F3060" i="1"/>
  <c r="F3059" i="1"/>
  <c r="F3058" i="1"/>
  <c r="F3057" i="1"/>
  <c r="F3056" i="1"/>
  <c r="F3054" i="1"/>
  <c r="F3053" i="1"/>
  <c r="F3052" i="1"/>
  <c r="F3051" i="1"/>
  <c r="F3050" i="1"/>
  <c r="F3049" i="1"/>
  <c r="F3048" i="1"/>
  <c r="F3046" i="1"/>
  <c r="F3045" i="1"/>
  <c r="F3044" i="1"/>
  <c r="F3043" i="1"/>
  <c r="F3042" i="1"/>
  <c r="F3041" i="1"/>
  <c r="F3040" i="1"/>
  <c r="F3038" i="1"/>
  <c r="F3037" i="1"/>
  <c r="F3036" i="1"/>
  <c r="F3035" i="1"/>
  <c r="F3034" i="1"/>
  <c r="F3033" i="1"/>
  <c r="F3032" i="1"/>
  <c r="F3030" i="1"/>
  <c r="F3029" i="1"/>
  <c r="F3028" i="1"/>
  <c r="F3027" i="1"/>
  <c r="F3026" i="1"/>
  <c r="F3025" i="1"/>
  <c r="F3024" i="1"/>
  <c r="F3022" i="1"/>
  <c r="F3021" i="1"/>
  <c r="F3020" i="1"/>
  <c r="F3019" i="1"/>
  <c r="F3018" i="1"/>
  <c r="F3017" i="1"/>
  <c r="F3016" i="1"/>
  <c r="F3014" i="1"/>
  <c r="F3013" i="1"/>
  <c r="F3012" i="1"/>
  <c r="F3011" i="1"/>
  <c r="F3010" i="1"/>
  <c r="F3009" i="1"/>
  <c r="F3008" i="1"/>
  <c r="F3006" i="1"/>
  <c r="F3005" i="1"/>
  <c r="F3004" i="1"/>
  <c r="F3003" i="1"/>
  <c r="F3002" i="1"/>
  <c r="F3001" i="1"/>
  <c r="F3000" i="1"/>
  <c r="F2998" i="1"/>
  <c r="F2997" i="1"/>
  <c r="F2996" i="1"/>
  <c r="F2995" i="1"/>
  <c r="F2994" i="1"/>
  <c r="F2993" i="1"/>
  <c r="F2992" i="1"/>
  <c r="F2990" i="1"/>
  <c r="F2989" i="1"/>
  <c r="F2988" i="1"/>
  <c r="F2987" i="1"/>
  <c r="F2986" i="1"/>
  <c r="F2985" i="1"/>
  <c r="F2984" i="1"/>
  <c r="F2982" i="1"/>
  <c r="F2981" i="1"/>
  <c r="F2980" i="1"/>
  <c r="F2979" i="1"/>
  <c r="F2978" i="1"/>
  <c r="F2977" i="1"/>
  <c r="F2976" i="1"/>
  <c r="F2974" i="1"/>
  <c r="F2973" i="1"/>
  <c r="F2972" i="1"/>
  <c r="F2971" i="1"/>
  <c r="F2970" i="1"/>
  <c r="F2969" i="1"/>
  <c r="F2968" i="1"/>
  <c r="F2966" i="1"/>
  <c r="F2965" i="1"/>
  <c r="F2964" i="1"/>
  <c r="F2963" i="1"/>
  <c r="F2962" i="1"/>
  <c r="F2961" i="1"/>
  <c r="F2960" i="1"/>
  <c r="F2958" i="1"/>
  <c r="F2957" i="1"/>
  <c r="F2956" i="1"/>
  <c r="F2955" i="1"/>
  <c r="F2954" i="1"/>
  <c r="F2953" i="1"/>
  <c r="F2952" i="1"/>
  <c r="F2950" i="1"/>
  <c r="F2949" i="1"/>
  <c r="F2948" i="1"/>
  <c r="F2947" i="1"/>
  <c r="F2946" i="1"/>
  <c r="F2945" i="1"/>
  <c r="F2944" i="1"/>
  <c r="F2942" i="1"/>
  <c r="F2941" i="1"/>
  <c r="F2940" i="1"/>
  <c r="F2939" i="1"/>
  <c r="F2938" i="1"/>
  <c r="F2937" i="1"/>
  <c r="F2936" i="1"/>
  <c r="F2934" i="1"/>
  <c r="F2933" i="1"/>
  <c r="F2932" i="1"/>
  <c r="F2931" i="1"/>
  <c r="F2930" i="1"/>
  <c r="F2929" i="1"/>
  <c r="F2928" i="1"/>
  <c r="F2926" i="1"/>
  <c r="F2925" i="1"/>
  <c r="F2924" i="1"/>
  <c r="F2923" i="1"/>
  <c r="F2922" i="1"/>
  <c r="F2921" i="1"/>
  <c r="F2920" i="1"/>
  <c r="F2918" i="1"/>
  <c r="F2917" i="1"/>
  <c r="F2916" i="1"/>
  <c r="F2915" i="1"/>
  <c r="F2914" i="1"/>
  <c r="F2913" i="1"/>
  <c r="F2912" i="1"/>
  <c r="F2910" i="1"/>
  <c r="F2909" i="1"/>
  <c r="F2908" i="1"/>
  <c r="F2907" i="1"/>
  <c r="F2906" i="1"/>
  <c r="F2905" i="1"/>
  <c r="F2904" i="1"/>
  <c r="F2902" i="1"/>
  <c r="F2901" i="1"/>
  <c r="F2900" i="1"/>
  <c r="F2899" i="1"/>
  <c r="F2898" i="1"/>
  <c r="F2897" i="1"/>
  <c r="F2896" i="1"/>
  <c r="F2894" i="1"/>
  <c r="F2893" i="1"/>
  <c r="F2892" i="1"/>
  <c r="F2891" i="1"/>
  <c r="F2890" i="1"/>
  <c r="F2889" i="1"/>
  <c r="F2888" i="1"/>
  <c r="F2886" i="1"/>
  <c r="F2885" i="1"/>
  <c r="F2884" i="1"/>
  <c r="F2883" i="1"/>
  <c r="F2882" i="1"/>
  <c r="F2881" i="1"/>
  <c r="F2880" i="1"/>
  <c r="F2878" i="1"/>
  <c r="F2877" i="1"/>
  <c r="F2876" i="1"/>
  <c r="F2875" i="1"/>
  <c r="F2874" i="1"/>
  <c r="F2873" i="1"/>
  <c r="F2872" i="1"/>
  <c r="F2870" i="1"/>
  <c r="F2869" i="1"/>
  <c r="F2868" i="1"/>
  <c r="F2867" i="1"/>
  <c r="F2866" i="1"/>
  <c r="F2865" i="1"/>
  <c r="F2864" i="1"/>
  <c r="F2862" i="1"/>
  <c r="F2861" i="1"/>
  <c r="F2860" i="1"/>
  <c r="F2859" i="1"/>
  <c r="F2858" i="1"/>
  <c r="F2857" i="1"/>
  <c r="F2856" i="1"/>
  <c r="F2854" i="1"/>
  <c r="F2853" i="1"/>
  <c r="F2852" i="1"/>
  <c r="F2851" i="1"/>
  <c r="F2850" i="1"/>
  <c r="F2849" i="1"/>
  <c r="F2848" i="1"/>
  <c r="F2846" i="1"/>
  <c r="F2845" i="1"/>
  <c r="F2844" i="1"/>
  <c r="F2843" i="1"/>
  <c r="F2842" i="1"/>
  <c r="F2841" i="1"/>
  <c r="F2840" i="1"/>
  <c r="F2838" i="1"/>
  <c r="F2837" i="1"/>
  <c r="F2836" i="1"/>
  <c r="F2835" i="1"/>
  <c r="F2834" i="1"/>
  <c r="F2833" i="1"/>
  <c r="F2832" i="1"/>
  <c r="F2830" i="1"/>
  <c r="F2829" i="1"/>
  <c r="F2828" i="1"/>
  <c r="F2827" i="1"/>
  <c r="F2826" i="1"/>
  <c r="F2825" i="1"/>
  <c r="F2824" i="1"/>
  <c r="F2822" i="1"/>
  <c r="F2821" i="1"/>
  <c r="F2820" i="1"/>
  <c r="F2819" i="1"/>
  <c r="F2818" i="1"/>
  <c r="F2817" i="1"/>
  <c r="F2816" i="1"/>
  <c r="F2814" i="1"/>
  <c r="F2813" i="1"/>
  <c r="F2812" i="1"/>
  <c r="F2811" i="1"/>
  <c r="F2810" i="1"/>
  <c r="F2809" i="1"/>
  <c r="F2808" i="1"/>
  <c r="F2806" i="1"/>
  <c r="F2805" i="1"/>
  <c r="F2804" i="1"/>
  <c r="F2803" i="1"/>
  <c r="F2802" i="1"/>
  <c r="F2801" i="1"/>
  <c r="F2800" i="1"/>
  <c r="F2798" i="1"/>
  <c r="F2797" i="1"/>
  <c r="F2796" i="1"/>
  <c r="F2795" i="1"/>
  <c r="F2794" i="1"/>
  <c r="F2793" i="1"/>
  <c r="F2792" i="1"/>
  <c r="F2790" i="1"/>
  <c r="F2789" i="1"/>
  <c r="F2788" i="1"/>
  <c r="F2787" i="1"/>
  <c r="F2786" i="1"/>
  <c r="F2785" i="1"/>
  <c r="F2784" i="1"/>
  <c r="F2782" i="1"/>
  <c r="F2781" i="1"/>
  <c r="F2780" i="1"/>
  <c r="F2779" i="1"/>
  <c r="F2778" i="1"/>
  <c r="F2777" i="1"/>
  <c r="F2776" i="1"/>
  <c r="F2774" i="1"/>
  <c r="F2773" i="1"/>
  <c r="F2772" i="1"/>
  <c r="F2771" i="1"/>
  <c r="F2770" i="1"/>
  <c r="F2769" i="1"/>
  <c r="F2768" i="1"/>
  <c r="F2766" i="1"/>
  <c r="F2765" i="1"/>
  <c r="F2764" i="1"/>
  <c r="F2763" i="1"/>
  <c r="F2762" i="1"/>
  <c r="F2761" i="1"/>
  <c r="F2760" i="1"/>
  <c r="F2758" i="1"/>
  <c r="F2757" i="1"/>
  <c r="F2756" i="1"/>
  <c r="F2755" i="1"/>
  <c r="F2754" i="1"/>
  <c r="F2753" i="1"/>
  <c r="F2752" i="1"/>
  <c r="F2750" i="1"/>
  <c r="F2749" i="1"/>
  <c r="F2748" i="1"/>
  <c r="F2747" i="1"/>
  <c r="F2746" i="1"/>
  <c r="F2745" i="1"/>
  <c r="F2744" i="1"/>
  <c r="F2742" i="1"/>
  <c r="F2741" i="1"/>
  <c r="F2740" i="1"/>
  <c r="F2739" i="1"/>
  <c r="F2738" i="1"/>
  <c r="F2737" i="1"/>
  <c r="F2736" i="1"/>
  <c r="F2734" i="1"/>
  <c r="F2733" i="1"/>
  <c r="F2732" i="1"/>
  <c r="F2731" i="1"/>
  <c r="F2730" i="1"/>
  <c r="F2729" i="1"/>
  <c r="F2728" i="1"/>
  <c r="F2726" i="1"/>
  <c r="F2725" i="1"/>
  <c r="F2724" i="1"/>
  <c r="F2723" i="1"/>
  <c r="F2722" i="1"/>
  <c r="F2721" i="1"/>
  <c r="F2720" i="1"/>
  <c r="F2718" i="1"/>
  <c r="F2717" i="1"/>
  <c r="F2716" i="1"/>
  <c r="F2715" i="1"/>
  <c r="F2714" i="1"/>
  <c r="F2713" i="1"/>
  <c r="F2712" i="1"/>
  <c r="F2710" i="1"/>
  <c r="F2709" i="1"/>
  <c r="F2708" i="1"/>
  <c r="F2707" i="1"/>
  <c r="F2706" i="1"/>
  <c r="F2705" i="1"/>
  <c r="F2704" i="1"/>
  <c r="F2702" i="1"/>
  <c r="F2701" i="1"/>
  <c r="F2700" i="1"/>
  <c r="F2699" i="1"/>
  <c r="F2698" i="1"/>
  <c r="F2697" i="1"/>
  <c r="F2696" i="1"/>
  <c r="F2694" i="1"/>
  <c r="F2693" i="1"/>
  <c r="F2692" i="1"/>
  <c r="F2691" i="1"/>
  <c r="F2690" i="1"/>
  <c r="F2689" i="1"/>
  <c r="F2688" i="1"/>
  <c r="F2686" i="1"/>
  <c r="F2685" i="1"/>
  <c r="F2684" i="1"/>
  <c r="F2683" i="1"/>
  <c r="F2682" i="1"/>
  <c r="F2681" i="1"/>
  <c r="F2680" i="1"/>
  <c r="F2678" i="1"/>
  <c r="F2677" i="1"/>
  <c r="F2676" i="1"/>
  <c r="F2675" i="1"/>
  <c r="F2674" i="1"/>
  <c r="F2673" i="1"/>
  <c r="F2672" i="1"/>
  <c r="F2670" i="1"/>
  <c r="F2669" i="1"/>
  <c r="F2668" i="1"/>
  <c r="F2667" i="1"/>
  <c r="F2666" i="1"/>
  <c r="F2665" i="1"/>
  <c r="F2664" i="1"/>
  <c r="F2662" i="1"/>
  <c r="F2661" i="1"/>
  <c r="F2660" i="1"/>
  <c r="F2659" i="1"/>
  <c r="F2658" i="1"/>
  <c r="F2657" i="1"/>
  <c r="F2656" i="1"/>
  <c r="F2654" i="1"/>
  <c r="F2653" i="1"/>
  <c r="F2652" i="1"/>
  <c r="F2651" i="1"/>
  <c r="F2650" i="1"/>
  <c r="F2649" i="1"/>
  <c r="F2648" i="1"/>
  <c r="F2646" i="1"/>
  <c r="F2645" i="1"/>
  <c r="F2644" i="1"/>
  <c r="F2643" i="1"/>
  <c r="F2642" i="1"/>
  <c r="F2641" i="1"/>
  <c r="F2640" i="1"/>
  <c r="F2638" i="1"/>
  <c r="F2637" i="1"/>
  <c r="F2636" i="1"/>
  <c r="F2635" i="1"/>
  <c r="F2634" i="1"/>
  <c r="F2633" i="1"/>
  <c r="F2632" i="1"/>
  <c r="F2630" i="1"/>
  <c r="F2629" i="1"/>
  <c r="F2628" i="1"/>
  <c r="F2627" i="1"/>
  <c r="F2626" i="1"/>
  <c r="F2625" i="1"/>
  <c r="F2624" i="1"/>
  <c r="F2622" i="1"/>
  <c r="F2621" i="1"/>
  <c r="F2620" i="1"/>
  <c r="F2619" i="1"/>
  <c r="F2618" i="1"/>
  <c r="F2617" i="1"/>
  <c r="F2616" i="1"/>
  <c r="F2603" i="1"/>
  <c r="F2602" i="1"/>
  <c r="F2601" i="1"/>
  <c r="F2600" i="1"/>
  <c r="F2599" i="1"/>
  <c r="F2598" i="1"/>
  <c r="F2597" i="1"/>
  <c r="F2595" i="1"/>
  <c r="F2594" i="1"/>
  <c r="F2593" i="1"/>
  <c r="F2592" i="1"/>
  <c r="F2591" i="1"/>
  <c r="F2590" i="1"/>
  <c r="F2589" i="1"/>
  <c r="F2542" i="1"/>
  <c r="F2541" i="1"/>
  <c r="F2540" i="1"/>
  <c r="F2539" i="1"/>
  <c r="F2538" i="1"/>
  <c r="F2537" i="1"/>
  <c r="F2536" i="1"/>
  <c r="F2550" i="1"/>
  <c r="F2549" i="1"/>
  <c r="F2548" i="1"/>
  <c r="F2547" i="1"/>
  <c r="F2546" i="1"/>
  <c r="F2545" i="1"/>
  <c r="F2544" i="1"/>
  <c r="F2516" i="1"/>
  <c r="F2515" i="1"/>
  <c r="F2514" i="1"/>
  <c r="F2513" i="1"/>
  <c r="F2512" i="1"/>
  <c r="F2511" i="1"/>
  <c r="F2510" i="1"/>
  <c r="F2508" i="1"/>
  <c r="F2507" i="1"/>
  <c r="F2506" i="1"/>
  <c r="F2505" i="1"/>
  <c r="F2504" i="1"/>
  <c r="F2503" i="1"/>
  <c r="F2502" i="1"/>
  <c r="F2500" i="1"/>
  <c r="F2499" i="1"/>
  <c r="F2498" i="1"/>
  <c r="F2497" i="1"/>
  <c r="F2496" i="1"/>
  <c r="F2495" i="1"/>
  <c r="F2494" i="1"/>
  <c r="F2492" i="1"/>
  <c r="F2491" i="1"/>
  <c r="F2490" i="1"/>
  <c r="F2489" i="1"/>
  <c r="F2488" i="1"/>
  <c r="F2487" i="1"/>
  <c r="F2486" i="1"/>
  <c r="F2484" i="1"/>
  <c r="F2483" i="1"/>
  <c r="F2482" i="1"/>
  <c r="F2481" i="1"/>
  <c r="F2480" i="1"/>
  <c r="F2479" i="1"/>
  <c r="F2478" i="1"/>
  <c r="F2476" i="1"/>
  <c r="F2475" i="1"/>
  <c r="F2474" i="1"/>
  <c r="F2473" i="1"/>
  <c r="F2472" i="1"/>
  <c r="F2471" i="1"/>
  <c r="F2470" i="1"/>
  <c r="F2468" i="1"/>
  <c r="F2467" i="1"/>
  <c r="F2466" i="1"/>
  <c r="F2465" i="1"/>
  <c r="F2464" i="1"/>
  <c r="F2463" i="1"/>
  <c r="F2462" i="1"/>
  <c r="F2460" i="1"/>
  <c r="F2459" i="1"/>
  <c r="F2458" i="1"/>
  <c r="F2457" i="1"/>
  <c r="F2456" i="1"/>
  <c r="F2455" i="1"/>
  <c r="F2454" i="1"/>
  <c r="F2409" i="1"/>
  <c r="F2408" i="1"/>
  <c r="F2407" i="1"/>
  <c r="F2406" i="1"/>
  <c r="F2405" i="1"/>
  <c r="F2404" i="1"/>
  <c r="F2403" i="1"/>
  <c r="F2425" i="1"/>
  <c r="F2424" i="1"/>
  <c r="F2423" i="1"/>
  <c r="F2422" i="1"/>
  <c r="F2421" i="1"/>
  <c r="F2420" i="1"/>
  <c r="F2419" i="1"/>
  <c r="F2417" i="1"/>
  <c r="F2416" i="1"/>
  <c r="F2415" i="1"/>
  <c r="F2414" i="1"/>
  <c r="F2413" i="1"/>
  <c r="F2412" i="1"/>
  <c r="F2411" i="1"/>
  <c r="F2433" i="1"/>
  <c r="F2432" i="1"/>
  <c r="F2431" i="1"/>
  <c r="F2430" i="1"/>
  <c r="F2429" i="1"/>
  <c r="F2428" i="1"/>
  <c r="F2427" i="1"/>
  <c r="F2401" i="1"/>
  <c r="F2400" i="1"/>
  <c r="F2399" i="1"/>
  <c r="F2398" i="1"/>
  <c r="F2397" i="1"/>
  <c r="F2396" i="1"/>
  <c r="F2395" i="1"/>
  <c r="F2385" i="1"/>
  <c r="F2384" i="1"/>
  <c r="F2383" i="1"/>
  <c r="F2382" i="1"/>
  <c r="F2381" i="1"/>
  <c r="F2380" i="1"/>
  <c r="F2379" i="1"/>
  <c r="F2377" i="1"/>
  <c r="F2376" i="1"/>
  <c r="F2375" i="1"/>
  <c r="F2374" i="1"/>
  <c r="F2373" i="1"/>
  <c r="F2372" i="1"/>
  <c r="F2371" i="1"/>
  <c r="F2393" i="1"/>
  <c r="F2392" i="1"/>
  <c r="F2391" i="1"/>
  <c r="F2390" i="1"/>
  <c r="F2389" i="1"/>
  <c r="F2388" i="1"/>
  <c r="F2387" i="1"/>
  <c r="F2359" i="1"/>
  <c r="F2358" i="1"/>
  <c r="F2357" i="1"/>
  <c r="F2356" i="1"/>
  <c r="F2355" i="1"/>
  <c r="F2354" i="1"/>
  <c r="F2353" i="1"/>
  <c r="F2351" i="1"/>
  <c r="F2350" i="1"/>
  <c r="F2349" i="1"/>
  <c r="F2348" i="1"/>
  <c r="F2347" i="1"/>
  <c r="F2346" i="1"/>
  <c r="F2345" i="1"/>
  <c r="F2343" i="1"/>
  <c r="F2342" i="1"/>
  <c r="F2341" i="1"/>
  <c r="F2340" i="1"/>
  <c r="F2339" i="1"/>
  <c r="F2338" i="1"/>
  <c r="F2337" i="1"/>
  <c r="F2335" i="1"/>
  <c r="F2334" i="1"/>
  <c r="F2333" i="1"/>
  <c r="F2332" i="1"/>
  <c r="F2331" i="1"/>
  <c r="F2330" i="1"/>
  <c r="F2329" i="1"/>
  <c r="F2327" i="1"/>
  <c r="F2326" i="1"/>
  <c r="F2325" i="1"/>
  <c r="F2324" i="1"/>
  <c r="F2323" i="1"/>
  <c r="F2322" i="1"/>
  <c r="F2321" i="1"/>
  <c r="F2319" i="1"/>
  <c r="F2318" i="1"/>
  <c r="F2317" i="1"/>
  <c r="F2316" i="1"/>
  <c r="F2315" i="1"/>
  <c r="F2314" i="1"/>
  <c r="F2313" i="1"/>
  <c r="F2311" i="1"/>
  <c r="F2310" i="1"/>
  <c r="F2309" i="1"/>
  <c r="F2308" i="1"/>
  <c r="F2307" i="1"/>
  <c r="F2306" i="1"/>
  <c r="F2305" i="1"/>
  <c r="F2303" i="1"/>
  <c r="F2302" i="1"/>
  <c r="F2301" i="1"/>
  <c r="F2300" i="1"/>
  <c r="F2299" i="1"/>
  <c r="F2298" i="1"/>
  <c r="F2297" i="1"/>
  <c r="F2295" i="1"/>
  <c r="F2294" i="1"/>
  <c r="F2293" i="1"/>
  <c r="F2292" i="1"/>
  <c r="F2291" i="1"/>
  <c r="F2290" i="1"/>
  <c r="F2289" i="1"/>
  <c r="F2287" i="1"/>
  <c r="F2286" i="1"/>
  <c r="F2285" i="1"/>
  <c r="F2284" i="1"/>
  <c r="F2283" i="1"/>
  <c r="F2282" i="1"/>
  <c r="F2281" i="1"/>
  <c r="F2279" i="1"/>
  <c r="F2278" i="1"/>
  <c r="F2277" i="1"/>
  <c r="F2276" i="1"/>
  <c r="F2275" i="1"/>
  <c r="F2274" i="1"/>
  <c r="F2273" i="1"/>
  <c r="F2271" i="1"/>
  <c r="F2270" i="1"/>
  <c r="F2269" i="1"/>
  <c r="F2268" i="1"/>
  <c r="F2267" i="1"/>
  <c r="F2266" i="1"/>
  <c r="F2265" i="1"/>
  <c r="F2196" i="1"/>
  <c r="F2195" i="1"/>
  <c r="F2194" i="1"/>
  <c r="F2193" i="1"/>
  <c r="F2192" i="1"/>
  <c r="F2191" i="1"/>
  <c r="F2190" i="1"/>
  <c r="F2236" i="1"/>
  <c r="F2235" i="1"/>
  <c r="F2234" i="1"/>
  <c r="F2233" i="1"/>
  <c r="F2232" i="1"/>
  <c r="F2231" i="1"/>
  <c r="F2230" i="1"/>
  <c r="F2188" i="1"/>
  <c r="F2187" i="1"/>
  <c r="F2186" i="1"/>
  <c r="F2185" i="1"/>
  <c r="F2184" i="1"/>
  <c r="F2183" i="1"/>
  <c r="F2182" i="1"/>
  <c r="F2180" i="1"/>
  <c r="F2179" i="1"/>
  <c r="F2178" i="1"/>
  <c r="F2177" i="1"/>
  <c r="F2176" i="1"/>
  <c r="F2175" i="1"/>
  <c r="F2174" i="1"/>
  <c r="F2164" i="1"/>
  <c r="F2163" i="1"/>
  <c r="F2162" i="1"/>
  <c r="F2161" i="1"/>
  <c r="F2160" i="1"/>
  <c r="F2159" i="1"/>
  <c r="F2158" i="1"/>
  <c r="F2228" i="1"/>
  <c r="F2227" i="1"/>
  <c r="F2226" i="1"/>
  <c r="F2225" i="1"/>
  <c r="F2224" i="1"/>
  <c r="F2223" i="1"/>
  <c r="F2222" i="1"/>
  <c r="F2220" i="1"/>
  <c r="F2219" i="1"/>
  <c r="F2218" i="1"/>
  <c r="F2217" i="1"/>
  <c r="F2216" i="1"/>
  <c r="F2215" i="1"/>
  <c r="F2214" i="1"/>
  <c r="F2212" i="1"/>
  <c r="F2211" i="1"/>
  <c r="F2210" i="1"/>
  <c r="F2209" i="1"/>
  <c r="F2208" i="1"/>
  <c r="F2207" i="1"/>
  <c r="F2206" i="1"/>
  <c r="F2204" i="1"/>
  <c r="F2203" i="1"/>
  <c r="F2202" i="1"/>
  <c r="F2201" i="1"/>
  <c r="F2200" i="1"/>
  <c r="F2199" i="1"/>
  <c r="F2198" i="1"/>
  <c r="F2244" i="1"/>
  <c r="F2243" i="1"/>
  <c r="F2242" i="1"/>
  <c r="F2241" i="1"/>
  <c r="F2240" i="1"/>
  <c r="F2239" i="1"/>
  <c r="F2238" i="1"/>
  <c r="F2172" i="1"/>
  <c r="F2171" i="1"/>
  <c r="F2170" i="1"/>
  <c r="F2169" i="1"/>
  <c r="F2168" i="1"/>
  <c r="F2167" i="1"/>
  <c r="F2166" i="1"/>
  <c r="F2146" i="1"/>
  <c r="F2145" i="1"/>
  <c r="F2144" i="1"/>
  <c r="F2143" i="1"/>
  <c r="F2142" i="1"/>
  <c r="F2141" i="1"/>
  <c r="F2140" i="1"/>
  <c r="F2138" i="1"/>
  <c r="F2137" i="1"/>
  <c r="F2136" i="1"/>
  <c r="F2135" i="1"/>
  <c r="F2134" i="1"/>
  <c r="F2133" i="1"/>
  <c r="F2132" i="1"/>
  <c r="F2130" i="1"/>
  <c r="F2129" i="1"/>
  <c r="F2128" i="1"/>
  <c r="F2127" i="1"/>
  <c r="F2126" i="1"/>
  <c r="F2125" i="1"/>
  <c r="F2124" i="1"/>
  <c r="F2122" i="1"/>
  <c r="F2121" i="1"/>
  <c r="F2120" i="1"/>
  <c r="F2119" i="1"/>
  <c r="F2118" i="1"/>
  <c r="F2117" i="1"/>
  <c r="F2116" i="1"/>
  <c r="F2031" i="1"/>
  <c r="F2030" i="1"/>
  <c r="F2029" i="1"/>
  <c r="F2028" i="1"/>
  <c r="F2027" i="1"/>
  <c r="F2026" i="1"/>
  <c r="F2025" i="1"/>
  <c r="F2095" i="1"/>
  <c r="F2094" i="1"/>
  <c r="F2093" i="1"/>
  <c r="F2092" i="1"/>
  <c r="F2091" i="1"/>
  <c r="F2090" i="1"/>
  <c r="F2089" i="1"/>
  <c r="F2071" i="1"/>
  <c r="F2070" i="1"/>
  <c r="F2069" i="1"/>
  <c r="F2068" i="1"/>
  <c r="F2067" i="1"/>
  <c r="F2066" i="1"/>
  <c r="F2065" i="1"/>
  <c r="F2063" i="1"/>
  <c r="F2062" i="1"/>
  <c r="F2061" i="1"/>
  <c r="F2060" i="1"/>
  <c r="F2059" i="1"/>
  <c r="F2058" i="1"/>
  <c r="F2057" i="1"/>
  <c r="F1871" i="1"/>
  <c r="F1870" i="1"/>
  <c r="F1869" i="1"/>
  <c r="F1868" i="1"/>
  <c r="F1867" i="1"/>
  <c r="F1866" i="1"/>
  <c r="F1865" i="1"/>
  <c r="F2055" i="1"/>
  <c r="F2054" i="1"/>
  <c r="F2053" i="1"/>
  <c r="F2052" i="1"/>
  <c r="F2051" i="1"/>
  <c r="F2050" i="1"/>
  <c r="F2049" i="1"/>
  <c r="F2007" i="1"/>
  <c r="F2006" i="1"/>
  <c r="F2005" i="1"/>
  <c r="F2004" i="1"/>
  <c r="F2003" i="1"/>
  <c r="F2002" i="1"/>
  <c r="F2001" i="1"/>
  <c r="F1991" i="1"/>
  <c r="F1990" i="1"/>
  <c r="F1989" i="1"/>
  <c r="F1988" i="1"/>
  <c r="F1987" i="1"/>
  <c r="F1986" i="1"/>
  <c r="F1985" i="1"/>
  <c r="F1855" i="1"/>
  <c r="F1854" i="1"/>
  <c r="F1853" i="1"/>
  <c r="F1852" i="1"/>
  <c r="F1851" i="1"/>
  <c r="F1850" i="1"/>
  <c r="F1849" i="1"/>
  <c r="F1847" i="1"/>
  <c r="F1846" i="1"/>
  <c r="F1845" i="1"/>
  <c r="F1844" i="1"/>
  <c r="F1843" i="1"/>
  <c r="F1842" i="1"/>
  <c r="F1841" i="1"/>
  <c r="F1863" i="1"/>
  <c r="F1862" i="1"/>
  <c r="F1861" i="1"/>
  <c r="F1860" i="1"/>
  <c r="F1859" i="1"/>
  <c r="F1858" i="1"/>
  <c r="F1857" i="1"/>
  <c r="F2047" i="1"/>
  <c r="F2046" i="1"/>
  <c r="F2045" i="1"/>
  <c r="F2044" i="1"/>
  <c r="F2043" i="1"/>
  <c r="F2042" i="1"/>
  <c r="F2041" i="1"/>
  <c r="F2039" i="1"/>
  <c r="F2038" i="1"/>
  <c r="F2037" i="1"/>
  <c r="F2036" i="1"/>
  <c r="F2035" i="1"/>
  <c r="F2034" i="1"/>
  <c r="F2033" i="1"/>
  <c r="F2087" i="1"/>
  <c r="F2086" i="1"/>
  <c r="F2085" i="1"/>
  <c r="F2084" i="1"/>
  <c r="F2083" i="1"/>
  <c r="F2082" i="1"/>
  <c r="F2081" i="1"/>
  <c r="F2023" i="1"/>
  <c r="F2022" i="1"/>
  <c r="F2021" i="1"/>
  <c r="F2020" i="1"/>
  <c r="F2019" i="1"/>
  <c r="F2018" i="1"/>
  <c r="F2017" i="1"/>
  <c r="F2079" i="1"/>
  <c r="F2078" i="1"/>
  <c r="F2077" i="1"/>
  <c r="F2076" i="1"/>
  <c r="F2075" i="1"/>
  <c r="F2074" i="1"/>
  <c r="F2073" i="1"/>
  <c r="F1919" i="1"/>
  <c r="F1918" i="1"/>
  <c r="F1917" i="1"/>
  <c r="F1916" i="1"/>
  <c r="F1915" i="1"/>
  <c r="F1914" i="1"/>
  <c r="F1913" i="1"/>
  <c r="F1911" i="1"/>
  <c r="F1910" i="1"/>
  <c r="F1909" i="1"/>
  <c r="F1908" i="1"/>
  <c r="F1907" i="1"/>
  <c r="F1906" i="1"/>
  <c r="F1905" i="1"/>
  <c r="F1903" i="1"/>
  <c r="F1902" i="1"/>
  <c r="F1901" i="1"/>
  <c r="F1900" i="1"/>
  <c r="F1899" i="1"/>
  <c r="F1898" i="1"/>
  <c r="F1897" i="1"/>
  <c r="F1895" i="1"/>
  <c r="F1894" i="1"/>
  <c r="F1893" i="1"/>
  <c r="F1892" i="1"/>
  <c r="F1891" i="1"/>
  <c r="F1890" i="1"/>
  <c r="F1889" i="1"/>
  <c r="F1999" i="1"/>
  <c r="F1998" i="1"/>
  <c r="F1997" i="1"/>
  <c r="F1996" i="1"/>
  <c r="F1995" i="1"/>
  <c r="F1994" i="1"/>
  <c r="F1993" i="1"/>
  <c r="F1879" i="1"/>
  <c r="F1878" i="1"/>
  <c r="F1877" i="1"/>
  <c r="F1876" i="1"/>
  <c r="F1875" i="1"/>
  <c r="F1874" i="1"/>
  <c r="F1873" i="1"/>
  <c r="F1983" i="1"/>
  <c r="F1982" i="1"/>
  <c r="F1981" i="1"/>
  <c r="F1980" i="1"/>
  <c r="F1979" i="1"/>
  <c r="F1978" i="1"/>
  <c r="F1977" i="1"/>
  <c r="F1975" i="1"/>
  <c r="F1974" i="1"/>
  <c r="F1973" i="1"/>
  <c r="F1972" i="1"/>
  <c r="F1971" i="1"/>
  <c r="F1970" i="1"/>
  <c r="F1969" i="1"/>
  <c r="F1967" i="1"/>
  <c r="F1966" i="1"/>
  <c r="F1965" i="1"/>
  <c r="F1964" i="1"/>
  <c r="F1963" i="1"/>
  <c r="F1962" i="1"/>
  <c r="F1961" i="1"/>
  <c r="F1959" i="1"/>
  <c r="F1958" i="1"/>
  <c r="F1957" i="1"/>
  <c r="F1956" i="1"/>
  <c r="F1955" i="1"/>
  <c r="F1954" i="1"/>
  <c r="F1953" i="1"/>
  <c r="F1951" i="1"/>
  <c r="F1950" i="1"/>
  <c r="F1949" i="1"/>
  <c r="F1948" i="1"/>
  <c r="F1947" i="1"/>
  <c r="F1946" i="1"/>
  <c r="F1945" i="1"/>
  <c r="F1943" i="1"/>
  <c r="F1942" i="1"/>
  <c r="F1941" i="1"/>
  <c r="F1940" i="1"/>
  <c r="F1939" i="1"/>
  <c r="F1938" i="1"/>
  <c r="F1937" i="1"/>
  <c r="F2015" i="1"/>
  <c r="F2014" i="1"/>
  <c r="F2013" i="1"/>
  <c r="F2012" i="1"/>
  <c r="F2011" i="1"/>
  <c r="F2010" i="1"/>
  <c r="F2009" i="1"/>
  <c r="F1887" i="1"/>
  <c r="F1886" i="1"/>
  <c r="F1885" i="1"/>
  <c r="F1884" i="1"/>
  <c r="F1883" i="1"/>
  <c r="F1882" i="1"/>
  <c r="F1881" i="1"/>
  <c r="F1839" i="1"/>
  <c r="F1838" i="1"/>
  <c r="F1837" i="1"/>
  <c r="F1836" i="1"/>
  <c r="F1835" i="1"/>
  <c r="F1834" i="1"/>
  <c r="F1833" i="1"/>
  <c r="F1927" i="1"/>
  <c r="F1926" i="1"/>
  <c r="F1925" i="1"/>
  <c r="F1924" i="1"/>
  <c r="F1923" i="1"/>
  <c r="F1922" i="1"/>
  <c r="F1921" i="1"/>
  <c r="F1935" i="1"/>
  <c r="F1934" i="1"/>
  <c r="F1933" i="1"/>
  <c r="F1932" i="1"/>
  <c r="F1931" i="1"/>
  <c r="F1930" i="1"/>
  <c r="F1929" i="1"/>
  <c r="F1811" i="1"/>
  <c r="F1810" i="1"/>
  <c r="F1809" i="1"/>
  <c r="F1808" i="1"/>
  <c r="F1807" i="1"/>
  <c r="F1806" i="1"/>
  <c r="F1805" i="1"/>
  <c r="F1794" i="1"/>
  <c r="F1793" i="1"/>
  <c r="F1792" i="1"/>
  <c r="F1791" i="1"/>
  <c r="F1790" i="1"/>
  <c r="F1789" i="1"/>
  <c r="F1788" i="1"/>
  <c r="F1786" i="1"/>
  <c r="F1785" i="1"/>
  <c r="F1784" i="1"/>
  <c r="F1783" i="1"/>
  <c r="F1782" i="1"/>
  <c r="F1781" i="1"/>
  <c r="F1780" i="1"/>
  <c r="F1778" i="1"/>
  <c r="F1777" i="1"/>
  <c r="F1776" i="1"/>
  <c r="F1775" i="1"/>
  <c r="F1774" i="1"/>
  <c r="F1773" i="1"/>
  <c r="F1772" i="1"/>
  <c r="F1770" i="1"/>
  <c r="F1769" i="1"/>
  <c r="F1768" i="1"/>
  <c r="F1767" i="1"/>
  <c r="F1766" i="1"/>
  <c r="F1765" i="1"/>
  <c r="F1764" i="1"/>
  <c r="F1762" i="1"/>
  <c r="F1761" i="1"/>
  <c r="F1760" i="1"/>
  <c r="F1759" i="1"/>
  <c r="F1758" i="1"/>
  <c r="F1757" i="1"/>
  <c r="F1756" i="1"/>
  <c r="F1754" i="1"/>
  <c r="F1753" i="1"/>
  <c r="F1752" i="1"/>
  <c r="F1751" i="1"/>
  <c r="F1750" i="1"/>
  <c r="F1749" i="1"/>
  <c r="F1748" i="1"/>
  <c r="F1746" i="1"/>
  <c r="F1745" i="1"/>
  <c r="F1744" i="1"/>
  <c r="F1743" i="1"/>
  <c r="F1742" i="1"/>
  <c r="F1741" i="1"/>
  <c r="F1740" i="1"/>
  <c r="F1738" i="1"/>
  <c r="F1737" i="1"/>
  <c r="F1736" i="1"/>
  <c r="F1735" i="1"/>
  <c r="F1734" i="1"/>
  <c r="F1733" i="1"/>
  <c r="F1732" i="1"/>
  <c r="F1730" i="1"/>
  <c r="F1729" i="1"/>
  <c r="F1728" i="1"/>
  <c r="F1727" i="1"/>
  <c r="F1726" i="1"/>
  <c r="F1725" i="1"/>
  <c r="F1724" i="1"/>
  <c r="F1722" i="1"/>
  <c r="F1721" i="1"/>
  <c r="F1720" i="1"/>
  <c r="F1719" i="1"/>
  <c r="F1718" i="1"/>
  <c r="F1717" i="1"/>
  <c r="F1716" i="1"/>
  <c r="F1714" i="1"/>
  <c r="F1713" i="1"/>
  <c r="F1712" i="1"/>
  <c r="F1711" i="1"/>
  <c r="F1710" i="1"/>
  <c r="F1709" i="1"/>
  <c r="F1708" i="1"/>
  <c r="F1706" i="1"/>
  <c r="F1705" i="1"/>
  <c r="F1704" i="1"/>
  <c r="F1703" i="1"/>
  <c r="F1702" i="1"/>
  <c r="F1701" i="1"/>
  <c r="F1700" i="1"/>
  <c r="F1698" i="1"/>
  <c r="F1697" i="1"/>
  <c r="F1696" i="1"/>
  <c r="F1695" i="1"/>
  <c r="F1694" i="1"/>
  <c r="F1693" i="1"/>
  <c r="F1692" i="1"/>
  <c r="F1688" i="1"/>
  <c r="F1687" i="1"/>
  <c r="F1686" i="1"/>
  <c r="F1685" i="1"/>
  <c r="F1684" i="1"/>
  <c r="F1683" i="1"/>
  <c r="F1682" i="1"/>
  <c r="F1679" i="1"/>
  <c r="F1678" i="1"/>
  <c r="F1677" i="1"/>
  <c r="F1676" i="1"/>
  <c r="F1675" i="1"/>
  <c r="F1674" i="1"/>
  <c r="F1673" i="1"/>
  <c r="F1662" i="1"/>
  <c r="F1661" i="1"/>
  <c r="F1660" i="1"/>
  <c r="F1659" i="1"/>
  <c r="F1658" i="1"/>
  <c r="F1657" i="1"/>
  <c r="F1656" i="1"/>
  <c r="F1654" i="1"/>
  <c r="F1653" i="1"/>
  <c r="F1652" i="1"/>
  <c r="F1651" i="1"/>
  <c r="F1650" i="1"/>
  <c r="F1649" i="1"/>
  <c r="F1648" i="1"/>
  <c r="F1646" i="1"/>
  <c r="F1645" i="1"/>
  <c r="F1644" i="1"/>
  <c r="F1643" i="1"/>
  <c r="F1642" i="1"/>
  <c r="F1641" i="1"/>
  <c r="F1640" i="1"/>
  <c r="F1638" i="1"/>
  <c r="F1637" i="1"/>
  <c r="F1636" i="1"/>
  <c r="F1635" i="1"/>
  <c r="F1634" i="1"/>
  <c r="F1633" i="1"/>
  <c r="F1632" i="1"/>
  <c r="F1630" i="1"/>
  <c r="F1629" i="1"/>
  <c r="F1628" i="1"/>
  <c r="F1627" i="1"/>
  <c r="F1626" i="1"/>
  <c r="F1625" i="1"/>
  <c r="F1624" i="1"/>
  <c r="F1603" i="1"/>
  <c r="F1602" i="1"/>
  <c r="F1601" i="1"/>
  <c r="F1600" i="1"/>
  <c r="F1599" i="1"/>
  <c r="F1598" i="1"/>
  <c r="F1597" i="1"/>
  <c r="F1595" i="1"/>
  <c r="F1594" i="1"/>
  <c r="F1593" i="1"/>
  <c r="F1592" i="1"/>
  <c r="F1591" i="1"/>
  <c r="F1590" i="1"/>
  <c r="F1589" i="1"/>
  <c r="F1587" i="1"/>
  <c r="F1586" i="1"/>
  <c r="F1585" i="1"/>
  <c r="F1584" i="1"/>
  <c r="F1583" i="1"/>
  <c r="F1582" i="1"/>
  <c r="F1581" i="1"/>
  <c r="F1579" i="1"/>
  <c r="F1578" i="1"/>
  <c r="F1577" i="1"/>
  <c r="F1576" i="1"/>
  <c r="F1575" i="1"/>
  <c r="F1574" i="1"/>
  <c r="F1573" i="1"/>
  <c r="F1571" i="1"/>
  <c r="F1570" i="1"/>
  <c r="F1569" i="1"/>
  <c r="F1568" i="1"/>
  <c r="F1567" i="1"/>
  <c r="F1566" i="1"/>
  <c r="F1565" i="1"/>
  <c r="F1563" i="1"/>
  <c r="F1562" i="1"/>
  <c r="F1561" i="1"/>
  <c r="F1560" i="1"/>
  <c r="F1559" i="1"/>
  <c r="F1558" i="1"/>
  <c r="F1557" i="1"/>
  <c r="F1555" i="1"/>
  <c r="F1554" i="1"/>
  <c r="F1553" i="1"/>
  <c r="F1552" i="1"/>
  <c r="F1551" i="1"/>
  <c r="F1550" i="1"/>
  <c r="F1549" i="1"/>
  <c r="F1547" i="1"/>
  <c r="F1546" i="1"/>
  <c r="F1545" i="1"/>
  <c r="F1544" i="1"/>
  <c r="F1543" i="1"/>
  <c r="F1542" i="1"/>
  <c r="F1541" i="1"/>
  <c r="F1539" i="1"/>
  <c r="F1538" i="1"/>
  <c r="F1537" i="1"/>
  <c r="F1536" i="1"/>
  <c r="F1535" i="1"/>
  <c r="F1534" i="1"/>
  <c r="F1533" i="1"/>
  <c r="F1531" i="1"/>
  <c r="F1530" i="1"/>
  <c r="F1529" i="1"/>
  <c r="F1528" i="1"/>
  <c r="F1527" i="1"/>
  <c r="F1526" i="1"/>
  <c r="F1525" i="1"/>
  <c r="F1523" i="1"/>
  <c r="F1522" i="1"/>
  <c r="F1521" i="1"/>
  <c r="F1520" i="1"/>
  <c r="F1519" i="1"/>
  <c r="F1518" i="1"/>
  <c r="F1517" i="1"/>
  <c r="F1505" i="1"/>
  <c r="F1504" i="1"/>
  <c r="F1503" i="1"/>
  <c r="F1502" i="1"/>
  <c r="F1501" i="1"/>
  <c r="F1500" i="1"/>
  <c r="F1499" i="1"/>
  <c r="F1497" i="1"/>
  <c r="F1496" i="1"/>
  <c r="F1495" i="1"/>
  <c r="F1494" i="1"/>
  <c r="F1493" i="1"/>
  <c r="F1492" i="1"/>
  <c r="F1491" i="1"/>
  <c r="F1489" i="1"/>
  <c r="F1488" i="1"/>
  <c r="F1487" i="1"/>
  <c r="F1486" i="1"/>
  <c r="F1485" i="1"/>
  <c r="F1484" i="1"/>
  <c r="F1483" i="1"/>
  <c r="F1481" i="1"/>
  <c r="F1480" i="1"/>
  <c r="F1479" i="1"/>
  <c r="F1478" i="1"/>
  <c r="F1477" i="1"/>
  <c r="F1476" i="1"/>
  <c r="F1475" i="1"/>
  <c r="F1473" i="1"/>
  <c r="F1472" i="1"/>
  <c r="F1471" i="1"/>
  <c r="F1470" i="1"/>
  <c r="F1469" i="1"/>
  <c r="F1468" i="1"/>
  <c r="F1467" i="1"/>
  <c r="F1465" i="1"/>
  <c r="F1464" i="1"/>
  <c r="F1463" i="1"/>
  <c r="F1462" i="1"/>
  <c r="F1461" i="1"/>
  <c r="F1460" i="1"/>
  <c r="F1459" i="1"/>
  <c r="F1457" i="1"/>
  <c r="F1456" i="1"/>
  <c r="F1455" i="1"/>
  <c r="F1454" i="1"/>
  <c r="F1453" i="1"/>
  <c r="F1452" i="1"/>
  <c r="F1451" i="1"/>
  <c r="F1449" i="1"/>
  <c r="F1448" i="1"/>
  <c r="F1447" i="1"/>
  <c r="F1446" i="1"/>
  <c r="F1445" i="1"/>
  <c r="F1444" i="1"/>
  <c r="F1443" i="1"/>
  <c r="F1441" i="1"/>
  <c r="F1440" i="1"/>
  <c r="F1439" i="1"/>
  <c r="F1438" i="1"/>
  <c r="F1437" i="1"/>
  <c r="F1436" i="1"/>
  <c r="F1435" i="1"/>
  <c r="F1433" i="1"/>
  <c r="F1432" i="1"/>
  <c r="F1431" i="1"/>
  <c r="F1430" i="1"/>
  <c r="F1429" i="1"/>
  <c r="F1428" i="1"/>
  <c r="F1427" i="1"/>
  <c r="F1406" i="1"/>
  <c r="F1405" i="1"/>
  <c r="F1404" i="1"/>
  <c r="F1403" i="1"/>
  <c r="F1402" i="1"/>
  <c r="F1401" i="1"/>
  <c r="F1400" i="1"/>
  <c r="F1398" i="1"/>
  <c r="F1397" i="1"/>
  <c r="F1396" i="1"/>
  <c r="F1395" i="1"/>
  <c r="F1394" i="1"/>
  <c r="F1393" i="1"/>
  <c r="F1392" i="1"/>
  <c r="F1390" i="1"/>
  <c r="F1389" i="1"/>
  <c r="F1388" i="1"/>
  <c r="F1387" i="1"/>
  <c r="F1386" i="1"/>
  <c r="F1385" i="1"/>
  <c r="F1384" i="1"/>
  <c r="F1382" i="1"/>
  <c r="F1381" i="1"/>
  <c r="F1380" i="1"/>
  <c r="F1379" i="1"/>
  <c r="F1378" i="1"/>
  <c r="F1377" i="1"/>
  <c r="F1376" i="1"/>
  <c r="F1374" i="1"/>
  <c r="F1373" i="1"/>
  <c r="F1372" i="1"/>
  <c r="F1371" i="1"/>
  <c r="F1370" i="1"/>
  <c r="F1369" i="1"/>
  <c r="F1368" i="1"/>
  <c r="F1366" i="1"/>
  <c r="F1365" i="1"/>
  <c r="F1364" i="1"/>
  <c r="F1363" i="1"/>
  <c r="F1362" i="1"/>
  <c r="F1361" i="1"/>
  <c r="F1360" i="1"/>
  <c r="F1358" i="1"/>
  <c r="F1357" i="1"/>
  <c r="F1356" i="1"/>
  <c r="F1355" i="1"/>
  <c r="F1354" i="1"/>
  <c r="F1353" i="1"/>
  <c r="F1352" i="1"/>
  <c r="F1341" i="1"/>
  <c r="F1340" i="1"/>
  <c r="F1339" i="1"/>
  <c r="F1338" i="1"/>
  <c r="F1337" i="1"/>
  <c r="F1336" i="1"/>
  <c r="F1335" i="1"/>
  <c r="F1333" i="1"/>
  <c r="F1332" i="1"/>
  <c r="F1331" i="1"/>
  <c r="F1330" i="1"/>
  <c r="F1329" i="1"/>
  <c r="F1328" i="1"/>
  <c r="F1327" i="1"/>
  <c r="F1325" i="1"/>
  <c r="F1324" i="1"/>
  <c r="F1323" i="1"/>
  <c r="F1322" i="1"/>
  <c r="F1321" i="1"/>
  <c r="F1320" i="1"/>
  <c r="F1319" i="1"/>
  <c r="F1317" i="1"/>
  <c r="F1316" i="1"/>
  <c r="F1315" i="1"/>
  <c r="F1314" i="1"/>
  <c r="F1313" i="1"/>
  <c r="F1312" i="1"/>
  <c r="F1311" i="1"/>
  <c r="F1309" i="1"/>
  <c r="F1308" i="1"/>
  <c r="F1307" i="1"/>
  <c r="F1306" i="1"/>
  <c r="F1305" i="1"/>
  <c r="F1304" i="1"/>
  <c r="F1303" i="1"/>
  <c r="F1301" i="1"/>
  <c r="F1300" i="1"/>
  <c r="F1299" i="1"/>
  <c r="F1298" i="1"/>
  <c r="F1297" i="1"/>
  <c r="F1296" i="1"/>
  <c r="F1295" i="1"/>
  <c r="F1293" i="1"/>
  <c r="F1292" i="1"/>
  <c r="F1291" i="1"/>
  <c r="F1290" i="1"/>
  <c r="F1289" i="1"/>
  <c r="F1288" i="1"/>
  <c r="F1287" i="1"/>
  <c r="F1285" i="1"/>
  <c r="F1284" i="1"/>
  <c r="F1283" i="1"/>
  <c r="F1282" i="1"/>
  <c r="F1281" i="1"/>
  <c r="F1280" i="1"/>
  <c r="F1279" i="1"/>
  <c r="F1277" i="1"/>
  <c r="F1276" i="1"/>
  <c r="F1275" i="1"/>
  <c r="F1274" i="1"/>
  <c r="F1273" i="1"/>
  <c r="F1272" i="1"/>
  <c r="F1271" i="1"/>
  <c r="F1269" i="1"/>
  <c r="F1268" i="1"/>
  <c r="F1267" i="1"/>
  <c r="F1266" i="1"/>
  <c r="F1265" i="1"/>
  <c r="F1264" i="1"/>
  <c r="F1263" i="1"/>
  <c r="F1261" i="1"/>
  <c r="F1260" i="1"/>
  <c r="F1259" i="1"/>
  <c r="F1258" i="1"/>
  <c r="F1257" i="1"/>
  <c r="F1256" i="1"/>
  <c r="F1255" i="1"/>
  <c r="F1253" i="1"/>
  <c r="F1252" i="1"/>
  <c r="F1251" i="1"/>
  <c r="F1250" i="1"/>
  <c r="F1249" i="1"/>
  <c r="F1248" i="1"/>
  <c r="F1247" i="1"/>
  <c r="F1235" i="1"/>
  <c r="F1234" i="1"/>
  <c r="F1233" i="1"/>
  <c r="F1232" i="1"/>
  <c r="F1231" i="1"/>
  <c r="F1230" i="1"/>
  <c r="F1229" i="1"/>
  <c r="F1227" i="1"/>
  <c r="F1226" i="1"/>
  <c r="F1225" i="1"/>
  <c r="F1224" i="1"/>
  <c r="F1223" i="1"/>
  <c r="F1222" i="1"/>
  <c r="F1221" i="1"/>
  <c r="F1219" i="1"/>
  <c r="F1218" i="1"/>
  <c r="F1217" i="1"/>
  <c r="F1216" i="1"/>
  <c r="F1215" i="1"/>
  <c r="F1214" i="1"/>
  <c r="F1213" i="1"/>
  <c r="F1211" i="1"/>
  <c r="F1210" i="1"/>
  <c r="F1209" i="1"/>
  <c r="F1208" i="1"/>
  <c r="F1207" i="1"/>
  <c r="F1206" i="1"/>
  <c r="F1205" i="1"/>
  <c r="F1203" i="1"/>
  <c r="F1202" i="1"/>
  <c r="F1201" i="1"/>
  <c r="F1200" i="1"/>
  <c r="F1199" i="1"/>
  <c r="F1198" i="1"/>
  <c r="F1197" i="1"/>
  <c r="F1195" i="1"/>
  <c r="F1194" i="1"/>
  <c r="F1193" i="1"/>
  <c r="F1192" i="1"/>
  <c r="F1191" i="1"/>
  <c r="F1190" i="1"/>
  <c r="F1189" i="1"/>
  <c r="F1187" i="1"/>
  <c r="F1186" i="1"/>
  <c r="F1185" i="1"/>
  <c r="F1184" i="1"/>
  <c r="F1183" i="1"/>
  <c r="F1182" i="1"/>
  <c r="F1181" i="1"/>
  <c r="F1179" i="1"/>
  <c r="F1178" i="1"/>
  <c r="F1177" i="1"/>
  <c r="F1176" i="1"/>
  <c r="F1175" i="1"/>
  <c r="F1174" i="1"/>
  <c r="F1173" i="1"/>
  <c r="F1171" i="1"/>
  <c r="F1170" i="1"/>
  <c r="F1169" i="1"/>
  <c r="F1168" i="1"/>
  <c r="F1167" i="1"/>
  <c r="F1166" i="1"/>
  <c r="F1165" i="1"/>
  <c r="F1163" i="1"/>
  <c r="F1162" i="1"/>
  <c r="F1161" i="1"/>
  <c r="F1160" i="1"/>
  <c r="F1159" i="1"/>
  <c r="F1158" i="1"/>
  <c r="F1157" i="1"/>
  <c r="F1155" i="1"/>
  <c r="F1154" i="1"/>
  <c r="F1153" i="1"/>
  <c r="F1152" i="1"/>
  <c r="F1151" i="1"/>
  <c r="F1150" i="1"/>
  <c r="F1149" i="1"/>
  <c r="F1147" i="1"/>
  <c r="F1146" i="1"/>
  <c r="F1145" i="1"/>
  <c r="F1144" i="1"/>
  <c r="F1143" i="1"/>
  <c r="F1142" i="1"/>
  <c r="F1141" i="1"/>
  <c r="F1139" i="1"/>
  <c r="F1138" i="1"/>
  <c r="F1137" i="1"/>
  <c r="F1136" i="1"/>
  <c r="F1135" i="1"/>
  <c r="F1134" i="1"/>
  <c r="F1133" i="1"/>
  <c r="F1131" i="1"/>
  <c r="F1130" i="1"/>
  <c r="F1129" i="1"/>
  <c r="F1128" i="1"/>
  <c r="F1127" i="1"/>
  <c r="F1126" i="1"/>
  <c r="F1125" i="1"/>
  <c r="F1123" i="1"/>
  <c r="F1122" i="1"/>
  <c r="F1121" i="1"/>
  <c r="F1120" i="1"/>
  <c r="F1119" i="1"/>
  <c r="F1118" i="1"/>
  <c r="F1117" i="1"/>
  <c r="F1115" i="1"/>
  <c r="F1114" i="1"/>
  <c r="F1113" i="1"/>
  <c r="F1112" i="1"/>
  <c r="F1111" i="1"/>
  <c r="F1110" i="1"/>
  <c r="F1109" i="1"/>
  <c r="F1107" i="1"/>
  <c r="F1106" i="1"/>
  <c r="F1105" i="1"/>
  <c r="F1104" i="1"/>
  <c r="F1103" i="1"/>
  <c r="F1102" i="1"/>
  <c r="F1101" i="1"/>
  <c r="F1099" i="1"/>
  <c r="F1098" i="1"/>
  <c r="F1097" i="1"/>
  <c r="F1096" i="1"/>
  <c r="F1095" i="1"/>
  <c r="F1094" i="1"/>
  <c r="F1093" i="1"/>
  <c r="F1091" i="1"/>
  <c r="F1090" i="1"/>
  <c r="F1089" i="1"/>
  <c r="F1088" i="1"/>
  <c r="F1087" i="1"/>
  <c r="F1086" i="1"/>
  <c r="F1085" i="1"/>
  <c r="F1045" i="1"/>
  <c r="F1044" i="1"/>
  <c r="F1043" i="1"/>
  <c r="F1042" i="1"/>
  <c r="F1041" i="1"/>
  <c r="F1040" i="1"/>
  <c r="F1039" i="1"/>
  <c r="F1037" i="1"/>
  <c r="F1036" i="1"/>
  <c r="F1035" i="1"/>
  <c r="F1034" i="1"/>
  <c r="F1033" i="1"/>
  <c r="F1032" i="1"/>
  <c r="F1031" i="1"/>
  <c r="F1053" i="1"/>
  <c r="F1052" i="1"/>
  <c r="F1051" i="1"/>
  <c r="F1050" i="1"/>
  <c r="F1049" i="1"/>
  <c r="F1048" i="1"/>
  <c r="F1047" i="1"/>
  <c r="F1019" i="1"/>
  <c r="F1018" i="1"/>
  <c r="F1017" i="1"/>
  <c r="F1016" i="1"/>
  <c r="F1015" i="1"/>
  <c r="F1014" i="1"/>
  <c r="F1013" i="1"/>
  <c r="F1011" i="1"/>
  <c r="F1010" i="1"/>
  <c r="F1009" i="1"/>
  <c r="F1008" i="1"/>
  <c r="F1007" i="1"/>
  <c r="F1006" i="1"/>
  <c r="F1005" i="1"/>
  <c r="F1003" i="1"/>
  <c r="F1002" i="1"/>
  <c r="F1001" i="1"/>
  <c r="F1000" i="1"/>
  <c r="F999" i="1"/>
  <c r="F998" i="1"/>
  <c r="F997" i="1"/>
  <c r="F995" i="1"/>
  <c r="F994" i="1"/>
  <c r="F993" i="1"/>
  <c r="F992" i="1"/>
  <c r="F991" i="1"/>
  <c r="F990" i="1"/>
  <c r="F989" i="1"/>
  <c r="F987" i="1"/>
  <c r="F986" i="1"/>
  <c r="F985" i="1"/>
  <c r="F984" i="1"/>
  <c r="F983" i="1"/>
  <c r="F982" i="1"/>
  <c r="F981" i="1"/>
  <c r="F979" i="1"/>
  <c r="F978" i="1"/>
  <c r="F977" i="1"/>
  <c r="F976" i="1"/>
  <c r="F975" i="1"/>
  <c r="F974" i="1"/>
  <c r="F973" i="1"/>
  <c r="F971" i="1"/>
  <c r="F970" i="1"/>
  <c r="F969" i="1"/>
  <c r="F968" i="1"/>
  <c r="F967" i="1"/>
  <c r="F966" i="1"/>
  <c r="F965" i="1"/>
  <c r="F963" i="1"/>
  <c r="F962" i="1"/>
  <c r="F961" i="1"/>
  <c r="F960" i="1"/>
  <c r="F959" i="1"/>
  <c r="F958" i="1"/>
  <c r="F957" i="1"/>
  <c r="F955" i="1"/>
  <c r="F954" i="1"/>
  <c r="F953" i="1"/>
  <c r="F952" i="1"/>
  <c r="F951" i="1"/>
  <c r="F950" i="1"/>
  <c r="F949" i="1"/>
  <c r="F947" i="1"/>
  <c r="F946" i="1"/>
  <c r="F945" i="1"/>
  <c r="F944" i="1"/>
  <c r="F943" i="1"/>
  <c r="F942" i="1"/>
  <c r="F941" i="1"/>
  <c r="F939" i="1"/>
  <c r="F938" i="1"/>
  <c r="F937" i="1"/>
  <c r="F936" i="1"/>
  <c r="F935" i="1"/>
  <c r="F934" i="1"/>
  <c r="F933" i="1"/>
  <c r="F912" i="1"/>
  <c r="F911" i="1"/>
  <c r="F910" i="1"/>
  <c r="F909" i="1"/>
  <c r="F908" i="1"/>
  <c r="F907" i="1"/>
  <c r="F906" i="1"/>
  <c r="F903" i="1"/>
  <c r="F902" i="1"/>
  <c r="F901" i="1"/>
  <c r="F900" i="1"/>
  <c r="F899" i="1"/>
  <c r="F898" i="1"/>
  <c r="F897" i="1"/>
  <c r="F895" i="1"/>
  <c r="F894" i="1"/>
  <c r="F893" i="1"/>
  <c r="F892" i="1"/>
  <c r="F891" i="1"/>
  <c r="F890" i="1"/>
  <c r="F889" i="1"/>
  <c r="F870" i="1"/>
  <c r="F869" i="1"/>
  <c r="F868" i="1"/>
  <c r="F867" i="1"/>
  <c r="F866" i="1"/>
  <c r="F865" i="1"/>
  <c r="F864" i="1"/>
  <c r="G863" i="1"/>
  <c r="G862" i="1"/>
  <c r="G861" i="1"/>
  <c r="G860" i="1"/>
  <c r="G859" i="1"/>
  <c r="G858" i="1"/>
  <c r="G857" i="1"/>
  <c r="G856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96" i="1"/>
  <c r="G895" i="1"/>
  <c r="G894" i="1"/>
  <c r="G893" i="1"/>
  <c r="G892" i="1"/>
  <c r="G891" i="1"/>
  <c r="G890" i="1"/>
  <c r="G889" i="1"/>
  <c r="G904" i="1"/>
  <c r="G903" i="1"/>
  <c r="G902" i="1"/>
  <c r="G901" i="1"/>
  <c r="G900" i="1"/>
  <c r="G899" i="1"/>
  <c r="G898" i="1"/>
  <c r="G897" i="1"/>
  <c r="G913" i="1"/>
  <c r="G912" i="1"/>
  <c r="G911" i="1"/>
  <c r="G910" i="1"/>
  <c r="G909" i="1"/>
  <c r="G908" i="1"/>
  <c r="G907" i="1"/>
  <c r="G906" i="1"/>
  <c r="G921" i="1"/>
  <c r="G920" i="1"/>
  <c r="G919" i="1"/>
  <c r="G918" i="1"/>
  <c r="G917" i="1"/>
  <c r="G916" i="1"/>
  <c r="G915" i="1"/>
  <c r="G914" i="1"/>
  <c r="G930" i="1"/>
  <c r="G929" i="1"/>
  <c r="G928" i="1"/>
  <c r="G927" i="1"/>
  <c r="G926" i="1"/>
  <c r="G925" i="1"/>
  <c r="G924" i="1"/>
  <c r="G923" i="1"/>
  <c r="G940" i="1"/>
  <c r="G939" i="1"/>
  <c r="G938" i="1"/>
  <c r="G937" i="1"/>
  <c r="G936" i="1"/>
  <c r="G935" i="1"/>
  <c r="G934" i="1"/>
  <c r="G933" i="1"/>
  <c r="G948" i="1"/>
  <c r="G947" i="1"/>
  <c r="G946" i="1"/>
  <c r="G945" i="1"/>
  <c r="G944" i="1"/>
  <c r="G943" i="1"/>
  <c r="G942" i="1"/>
  <c r="G941" i="1"/>
  <c r="G956" i="1"/>
  <c r="G955" i="1"/>
  <c r="G954" i="1"/>
  <c r="G953" i="1"/>
  <c r="G952" i="1"/>
  <c r="G951" i="1"/>
  <c r="G950" i="1"/>
  <c r="G949" i="1"/>
  <c r="G964" i="1"/>
  <c r="G963" i="1"/>
  <c r="G962" i="1"/>
  <c r="G961" i="1"/>
  <c r="G960" i="1"/>
  <c r="G959" i="1"/>
  <c r="G958" i="1"/>
  <c r="G957" i="1"/>
  <c r="G972" i="1"/>
  <c r="G971" i="1"/>
  <c r="G970" i="1"/>
  <c r="G969" i="1"/>
  <c r="G968" i="1"/>
  <c r="G967" i="1"/>
  <c r="G966" i="1"/>
  <c r="G965" i="1"/>
  <c r="G980" i="1"/>
  <c r="G979" i="1"/>
  <c r="G978" i="1"/>
  <c r="G977" i="1"/>
  <c r="G976" i="1"/>
  <c r="G975" i="1"/>
  <c r="G974" i="1"/>
  <c r="G973" i="1"/>
  <c r="G988" i="1"/>
  <c r="G987" i="1"/>
  <c r="G986" i="1"/>
  <c r="G985" i="1"/>
  <c r="G984" i="1"/>
  <c r="G983" i="1"/>
  <c r="G982" i="1"/>
  <c r="G981" i="1"/>
  <c r="G996" i="1"/>
  <c r="G995" i="1"/>
  <c r="G994" i="1"/>
  <c r="G993" i="1"/>
  <c r="G992" i="1"/>
  <c r="G991" i="1"/>
  <c r="G990" i="1"/>
  <c r="G989" i="1"/>
  <c r="G1004" i="1"/>
  <c r="G1003" i="1"/>
  <c r="G1002" i="1"/>
  <c r="G1001" i="1"/>
  <c r="G1000" i="1"/>
  <c r="G999" i="1"/>
  <c r="G998" i="1"/>
  <c r="G997" i="1"/>
  <c r="G1012" i="1"/>
  <c r="G1011" i="1"/>
  <c r="G1010" i="1"/>
  <c r="G1009" i="1"/>
  <c r="G1008" i="1"/>
  <c r="G1007" i="1"/>
  <c r="G1006" i="1"/>
  <c r="G1005" i="1"/>
  <c r="G1020" i="1"/>
  <c r="G1019" i="1"/>
  <c r="G1018" i="1"/>
  <c r="G1017" i="1"/>
  <c r="G1016" i="1"/>
  <c r="G1015" i="1"/>
  <c r="G1014" i="1"/>
  <c r="G1013" i="1"/>
  <c r="G1028" i="1"/>
  <c r="G1027" i="1"/>
  <c r="G1026" i="1"/>
  <c r="G1025" i="1"/>
  <c r="G1024" i="1"/>
  <c r="G1023" i="1"/>
  <c r="G1022" i="1"/>
  <c r="G1021" i="1"/>
  <c r="G1054" i="1"/>
  <c r="G1053" i="1"/>
  <c r="G1052" i="1"/>
  <c r="G1051" i="1"/>
  <c r="G1050" i="1"/>
  <c r="G1049" i="1"/>
  <c r="G1048" i="1"/>
  <c r="G1047" i="1"/>
  <c r="G1038" i="1"/>
  <c r="G1037" i="1"/>
  <c r="G1036" i="1"/>
  <c r="G1035" i="1"/>
  <c r="G1034" i="1"/>
  <c r="G1033" i="1"/>
  <c r="G1032" i="1"/>
  <c r="G1031" i="1"/>
  <c r="G1046" i="1"/>
  <c r="G1045" i="1"/>
  <c r="G1044" i="1"/>
  <c r="G1043" i="1"/>
  <c r="G1042" i="1"/>
  <c r="G1041" i="1"/>
  <c r="G1040" i="1"/>
  <c r="G1039" i="1"/>
  <c r="G1062" i="1"/>
  <c r="G1061" i="1"/>
  <c r="G1060" i="1"/>
  <c r="G1059" i="1"/>
  <c r="G1058" i="1"/>
  <c r="G1057" i="1"/>
  <c r="G1056" i="1"/>
  <c r="G1055" i="1"/>
  <c r="G1071" i="1"/>
  <c r="G1070" i="1"/>
  <c r="G1069" i="1"/>
  <c r="G1068" i="1"/>
  <c r="G1067" i="1"/>
  <c r="G1066" i="1"/>
  <c r="G1065" i="1"/>
  <c r="G1064" i="1"/>
  <c r="G1080" i="1"/>
  <c r="G1079" i="1"/>
  <c r="G1078" i="1"/>
  <c r="G1077" i="1"/>
  <c r="G1076" i="1"/>
  <c r="G1075" i="1"/>
  <c r="G1074" i="1"/>
  <c r="G1073" i="1"/>
  <c r="G1092" i="1"/>
  <c r="G1091" i="1"/>
  <c r="G1090" i="1"/>
  <c r="G1089" i="1"/>
  <c r="G1088" i="1"/>
  <c r="G1087" i="1"/>
  <c r="G1086" i="1"/>
  <c r="G1085" i="1"/>
  <c r="G1100" i="1"/>
  <c r="G1099" i="1"/>
  <c r="G1098" i="1"/>
  <c r="G1097" i="1"/>
  <c r="G1096" i="1"/>
  <c r="G1095" i="1"/>
  <c r="G1094" i="1"/>
  <c r="G1093" i="1"/>
  <c r="G1108" i="1"/>
  <c r="G1107" i="1"/>
  <c r="G1106" i="1"/>
  <c r="G1105" i="1"/>
  <c r="G1104" i="1"/>
  <c r="G1103" i="1"/>
  <c r="G1102" i="1"/>
  <c r="G1101" i="1"/>
  <c r="G1116" i="1"/>
  <c r="G1115" i="1"/>
  <c r="G1114" i="1"/>
  <c r="G1113" i="1"/>
  <c r="G1112" i="1"/>
  <c r="G1111" i="1"/>
  <c r="G1110" i="1"/>
  <c r="G1109" i="1"/>
  <c r="G1124" i="1"/>
  <c r="G1123" i="1"/>
  <c r="G1122" i="1"/>
  <c r="G1121" i="1"/>
  <c r="G1120" i="1"/>
  <c r="G1119" i="1"/>
  <c r="G1118" i="1"/>
  <c r="G1117" i="1"/>
  <c r="G1132" i="1"/>
  <c r="G1131" i="1"/>
  <c r="G1130" i="1"/>
  <c r="G1129" i="1"/>
  <c r="G1128" i="1"/>
  <c r="G1127" i="1"/>
  <c r="G1126" i="1"/>
  <c r="G1125" i="1"/>
  <c r="G1140" i="1"/>
  <c r="G1139" i="1"/>
  <c r="G1138" i="1"/>
  <c r="G1137" i="1"/>
  <c r="G1136" i="1"/>
  <c r="G1135" i="1"/>
  <c r="G1134" i="1"/>
  <c r="G1133" i="1"/>
  <c r="G1148" i="1"/>
  <c r="G1147" i="1"/>
  <c r="G1146" i="1"/>
  <c r="G1145" i="1"/>
  <c r="G1144" i="1"/>
  <c r="G1143" i="1"/>
  <c r="G1142" i="1"/>
  <c r="G1141" i="1"/>
  <c r="G1156" i="1"/>
  <c r="G1155" i="1"/>
  <c r="G1154" i="1"/>
  <c r="G1153" i="1"/>
  <c r="G1152" i="1"/>
  <c r="G1151" i="1"/>
  <c r="G1150" i="1"/>
  <c r="G1149" i="1"/>
  <c r="G1164" i="1"/>
  <c r="G1163" i="1"/>
  <c r="G1162" i="1"/>
  <c r="G1161" i="1"/>
  <c r="G1160" i="1"/>
  <c r="G1159" i="1"/>
  <c r="G1158" i="1"/>
  <c r="G1157" i="1"/>
  <c r="G1172" i="1"/>
  <c r="G1171" i="1"/>
  <c r="G1170" i="1"/>
  <c r="G1169" i="1"/>
  <c r="G1168" i="1"/>
  <c r="G1167" i="1"/>
  <c r="G1166" i="1"/>
  <c r="G1165" i="1"/>
  <c r="G1180" i="1"/>
  <c r="G1179" i="1"/>
  <c r="G1178" i="1"/>
  <c r="G1177" i="1"/>
  <c r="G1176" i="1"/>
  <c r="G1175" i="1"/>
  <c r="G1174" i="1"/>
  <c r="G1173" i="1"/>
  <c r="G1188" i="1"/>
  <c r="G1187" i="1"/>
  <c r="G1186" i="1"/>
  <c r="G1185" i="1"/>
  <c r="G1184" i="1"/>
  <c r="G1183" i="1"/>
  <c r="G1182" i="1"/>
  <c r="G1181" i="1"/>
  <c r="G1196" i="1"/>
  <c r="G1195" i="1"/>
  <c r="G1194" i="1"/>
  <c r="G1193" i="1"/>
  <c r="G1192" i="1"/>
  <c r="G1191" i="1"/>
  <c r="G1190" i="1"/>
  <c r="G1189" i="1"/>
  <c r="G1204" i="1"/>
  <c r="G1203" i="1"/>
  <c r="G1202" i="1"/>
  <c r="G1201" i="1"/>
  <c r="G1200" i="1"/>
  <c r="G1199" i="1"/>
  <c r="G1198" i="1"/>
  <c r="G1197" i="1"/>
  <c r="G1212" i="1"/>
  <c r="G1211" i="1"/>
  <c r="G1210" i="1"/>
  <c r="G1209" i="1"/>
  <c r="G1208" i="1"/>
  <c r="G1207" i="1"/>
  <c r="G1206" i="1"/>
  <c r="G1205" i="1"/>
  <c r="G1220" i="1"/>
  <c r="G1219" i="1"/>
  <c r="G1218" i="1"/>
  <c r="G1217" i="1"/>
  <c r="G1216" i="1"/>
  <c r="G1215" i="1"/>
  <c r="G1214" i="1"/>
  <c r="G1213" i="1"/>
  <c r="G1228" i="1"/>
  <c r="G1227" i="1"/>
  <c r="G1226" i="1"/>
  <c r="G1225" i="1"/>
  <c r="G1224" i="1"/>
  <c r="G1223" i="1"/>
  <c r="G1222" i="1"/>
  <c r="G1221" i="1"/>
  <c r="G1236" i="1"/>
  <c r="G1235" i="1"/>
  <c r="G1234" i="1"/>
  <c r="G1233" i="1"/>
  <c r="G1232" i="1"/>
  <c r="G1231" i="1"/>
  <c r="G1230" i="1"/>
  <c r="G1229" i="1"/>
  <c r="G1244" i="1"/>
  <c r="G1243" i="1"/>
  <c r="G1242" i="1"/>
  <c r="G1241" i="1"/>
  <c r="G1240" i="1"/>
  <c r="G1239" i="1"/>
  <c r="G1238" i="1"/>
  <c r="G1237" i="1"/>
  <c r="G1254" i="1"/>
  <c r="G1253" i="1"/>
  <c r="G1252" i="1"/>
  <c r="G1251" i="1"/>
  <c r="G1250" i="1"/>
  <c r="G1249" i="1"/>
  <c r="G1248" i="1"/>
  <c r="G1247" i="1"/>
  <c r="G1262" i="1"/>
  <c r="G1261" i="1"/>
  <c r="G1260" i="1"/>
  <c r="G1259" i="1"/>
  <c r="G1258" i="1"/>
  <c r="G1257" i="1"/>
  <c r="G1256" i="1"/>
  <c r="G1255" i="1"/>
  <c r="G1270" i="1"/>
  <c r="G1269" i="1"/>
  <c r="G1268" i="1"/>
  <c r="G1267" i="1"/>
  <c r="G1266" i="1"/>
  <c r="G1265" i="1"/>
  <c r="G1264" i="1"/>
  <c r="G1263" i="1"/>
  <c r="G1278" i="1"/>
  <c r="G1277" i="1"/>
  <c r="G1276" i="1"/>
  <c r="G1275" i="1"/>
  <c r="G1274" i="1"/>
  <c r="G1273" i="1"/>
  <c r="G1272" i="1"/>
  <c r="G1271" i="1"/>
  <c r="G1286" i="1"/>
  <c r="G1285" i="1"/>
  <c r="G1284" i="1"/>
  <c r="G1283" i="1"/>
  <c r="G1282" i="1"/>
  <c r="G1281" i="1"/>
  <c r="G1280" i="1"/>
  <c r="G1279" i="1"/>
  <c r="G1294" i="1"/>
  <c r="G1293" i="1"/>
  <c r="G1292" i="1"/>
  <c r="G1291" i="1"/>
  <c r="G1290" i="1"/>
  <c r="G1289" i="1"/>
  <c r="G1288" i="1"/>
  <c r="G1287" i="1"/>
  <c r="G1302" i="1"/>
  <c r="G1301" i="1"/>
  <c r="G1300" i="1"/>
  <c r="G1299" i="1"/>
  <c r="G1298" i="1"/>
  <c r="G1297" i="1"/>
  <c r="G1296" i="1"/>
  <c r="G1295" i="1"/>
  <c r="G1310" i="1"/>
  <c r="G1309" i="1"/>
  <c r="G1308" i="1"/>
  <c r="G1307" i="1"/>
  <c r="G1306" i="1"/>
  <c r="G1305" i="1"/>
  <c r="G1304" i="1"/>
  <c r="G1303" i="1"/>
  <c r="G1318" i="1"/>
  <c r="G1317" i="1"/>
  <c r="G1316" i="1"/>
  <c r="G1315" i="1"/>
  <c r="G1314" i="1"/>
  <c r="G1313" i="1"/>
  <c r="G1312" i="1"/>
  <c r="G1311" i="1"/>
  <c r="G1326" i="1"/>
  <c r="G1325" i="1"/>
  <c r="G1324" i="1"/>
  <c r="G1323" i="1"/>
  <c r="G1322" i="1"/>
  <c r="G1321" i="1"/>
  <c r="G1320" i="1"/>
  <c r="G1319" i="1"/>
  <c r="G1334" i="1"/>
  <c r="G1333" i="1"/>
  <c r="G1332" i="1"/>
  <c r="G1331" i="1"/>
  <c r="G1330" i="1"/>
  <c r="G1329" i="1"/>
  <c r="G1328" i="1"/>
  <c r="G1327" i="1"/>
  <c r="G1342" i="1"/>
  <c r="G1341" i="1"/>
  <c r="G1340" i="1"/>
  <c r="G1339" i="1"/>
  <c r="G1338" i="1"/>
  <c r="G1337" i="1"/>
  <c r="G1336" i="1"/>
  <c r="G1335" i="1"/>
  <c r="G1350" i="1"/>
  <c r="G1349" i="1"/>
  <c r="G1348" i="1"/>
  <c r="G1347" i="1"/>
  <c r="G1346" i="1"/>
  <c r="G1345" i="1"/>
  <c r="G1344" i="1"/>
  <c r="G1343" i="1"/>
  <c r="G1359" i="1"/>
  <c r="G1358" i="1"/>
  <c r="G1357" i="1"/>
  <c r="G1356" i="1"/>
  <c r="G1355" i="1"/>
  <c r="G1354" i="1"/>
  <c r="G1353" i="1"/>
  <c r="G1352" i="1"/>
  <c r="G1367" i="1"/>
  <c r="G1366" i="1"/>
  <c r="G1365" i="1"/>
  <c r="G1364" i="1"/>
  <c r="G1363" i="1"/>
  <c r="G1362" i="1"/>
  <c r="G1361" i="1"/>
  <c r="G1360" i="1"/>
  <c r="G1375" i="1"/>
  <c r="G1374" i="1"/>
  <c r="G1373" i="1"/>
  <c r="G1372" i="1"/>
  <c r="G1371" i="1"/>
  <c r="G1370" i="1"/>
  <c r="G1369" i="1"/>
  <c r="G1368" i="1"/>
  <c r="G1383" i="1"/>
  <c r="G1382" i="1"/>
  <c r="G1381" i="1"/>
  <c r="G1380" i="1"/>
  <c r="G1379" i="1"/>
  <c r="G1378" i="1"/>
  <c r="G1377" i="1"/>
  <c r="G1376" i="1"/>
  <c r="G1391" i="1"/>
  <c r="G1390" i="1"/>
  <c r="G1389" i="1"/>
  <c r="G1388" i="1"/>
  <c r="G1387" i="1"/>
  <c r="G1386" i="1"/>
  <c r="G1385" i="1"/>
  <c r="G1384" i="1"/>
  <c r="G1399" i="1"/>
  <c r="G1398" i="1"/>
  <c r="G1397" i="1"/>
  <c r="G1396" i="1"/>
  <c r="G1395" i="1"/>
  <c r="G1394" i="1"/>
  <c r="G1393" i="1"/>
  <c r="G1392" i="1"/>
  <c r="G1407" i="1"/>
  <c r="G1406" i="1"/>
  <c r="G1405" i="1"/>
  <c r="G1404" i="1"/>
  <c r="G1403" i="1"/>
  <c r="G1402" i="1"/>
  <c r="G1401" i="1"/>
  <c r="G1400" i="1"/>
  <c r="G1415" i="1"/>
  <c r="G1414" i="1"/>
  <c r="G1413" i="1"/>
  <c r="G1412" i="1"/>
  <c r="G1411" i="1"/>
  <c r="G1410" i="1"/>
  <c r="G1409" i="1"/>
  <c r="G1408" i="1"/>
  <c r="G1424" i="1"/>
  <c r="G1423" i="1"/>
  <c r="G1422" i="1"/>
  <c r="G1421" i="1"/>
  <c r="G1420" i="1"/>
  <c r="G1419" i="1"/>
  <c r="G1418" i="1"/>
  <c r="G1417" i="1"/>
  <c r="G1434" i="1"/>
  <c r="G1433" i="1"/>
  <c r="G1432" i="1"/>
  <c r="G1431" i="1"/>
  <c r="G1430" i="1"/>
  <c r="G1429" i="1"/>
  <c r="G1428" i="1"/>
  <c r="G1427" i="1"/>
  <c r="G1442" i="1"/>
  <c r="G1441" i="1"/>
  <c r="G1440" i="1"/>
  <c r="G1439" i="1"/>
  <c r="G1438" i="1"/>
  <c r="G1437" i="1"/>
  <c r="G1436" i="1"/>
  <c r="G1435" i="1"/>
  <c r="G1450" i="1"/>
  <c r="G1449" i="1"/>
  <c r="G1448" i="1"/>
  <c r="G1447" i="1"/>
  <c r="G1446" i="1"/>
  <c r="G1445" i="1"/>
  <c r="G1444" i="1"/>
  <c r="G1443" i="1"/>
  <c r="G1458" i="1"/>
  <c r="G1457" i="1"/>
  <c r="G1456" i="1"/>
  <c r="G1455" i="1"/>
  <c r="G1454" i="1"/>
  <c r="G1453" i="1"/>
  <c r="G1452" i="1"/>
  <c r="G1451" i="1"/>
  <c r="G1466" i="1"/>
  <c r="G1465" i="1"/>
  <c r="G1464" i="1"/>
  <c r="G1463" i="1"/>
  <c r="G1462" i="1"/>
  <c r="G1461" i="1"/>
  <c r="G1460" i="1"/>
  <c r="G1459" i="1"/>
  <c r="G1474" i="1"/>
  <c r="G1473" i="1"/>
  <c r="G1472" i="1"/>
  <c r="G1471" i="1"/>
  <c r="G1470" i="1"/>
  <c r="G1469" i="1"/>
  <c r="G1468" i="1"/>
  <c r="G1467" i="1"/>
  <c r="G1482" i="1"/>
  <c r="G1481" i="1"/>
  <c r="G1480" i="1"/>
  <c r="G1479" i="1"/>
  <c r="G1478" i="1"/>
  <c r="G1477" i="1"/>
  <c r="G1476" i="1"/>
  <c r="G1475" i="1"/>
  <c r="G1490" i="1"/>
  <c r="G1489" i="1"/>
  <c r="G1488" i="1"/>
  <c r="G1487" i="1"/>
  <c r="G1486" i="1"/>
  <c r="G1485" i="1"/>
  <c r="G1484" i="1"/>
  <c r="G1483" i="1"/>
  <c r="G1498" i="1"/>
  <c r="G1497" i="1"/>
  <c r="G1496" i="1"/>
  <c r="G1495" i="1"/>
  <c r="G1494" i="1"/>
  <c r="G1493" i="1"/>
  <c r="G1492" i="1"/>
  <c r="G1491" i="1"/>
  <c r="G1506" i="1"/>
  <c r="G1505" i="1"/>
  <c r="G1504" i="1"/>
  <c r="G1503" i="1"/>
  <c r="G1502" i="1"/>
  <c r="G1501" i="1"/>
  <c r="G1500" i="1"/>
  <c r="G1499" i="1"/>
  <c r="G1514" i="1"/>
  <c r="G1513" i="1"/>
  <c r="G1512" i="1"/>
  <c r="G1511" i="1"/>
  <c r="G1510" i="1"/>
  <c r="G1509" i="1"/>
  <c r="G1508" i="1"/>
  <c r="G1507" i="1"/>
  <c r="G1524" i="1"/>
  <c r="G1523" i="1"/>
  <c r="G1522" i="1"/>
  <c r="G1521" i="1"/>
  <c r="G1520" i="1"/>
  <c r="G1519" i="1"/>
  <c r="G1518" i="1"/>
  <c r="G1517" i="1"/>
  <c r="G1532" i="1"/>
  <c r="G1531" i="1"/>
  <c r="G1530" i="1"/>
  <c r="G1529" i="1"/>
  <c r="G1528" i="1"/>
  <c r="G1527" i="1"/>
  <c r="G1526" i="1"/>
  <c r="G1525" i="1"/>
  <c r="G1540" i="1"/>
  <c r="G1539" i="1"/>
  <c r="G1538" i="1"/>
  <c r="G1537" i="1"/>
  <c r="G1536" i="1"/>
  <c r="G1535" i="1"/>
  <c r="G1534" i="1"/>
  <c r="G1533" i="1"/>
  <c r="G1548" i="1"/>
  <c r="G1547" i="1"/>
  <c r="G1546" i="1"/>
  <c r="G1545" i="1"/>
  <c r="G1544" i="1"/>
  <c r="G1543" i="1"/>
  <c r="G1542" i="1"/>
  <c r="G1541" i="1"/>
  <c r="G1556" i="1"/>
  <c r="G1555" i="1"/>
  <c r="G1554" i="1"/>
  <c r="G1553" i="1"/>
  <c r="G1552" i="1"/>
  <c r="G1551" i="1"/>
  <c r="G1550" i="1"/>
  <c r="G1549" i="1"/>
  <c r="G1564" i="1"/>
  <c r="G1563" i="1"/>
  <c r="G1562" i="1"/>
  <c r="G1561" i="1"/>
  <c r="G1560" i="1"/>
  <c r="G1559" i="1"/>
  <c r="G1558" i="1"/>
  <c r="G1557" i="1"/>
  <c r="G1572" i="1"/>
  <c r="G1571" i="1"/>
  <c r="G1570" i="1"/>
  <c r="G1569" i="1"/>
  <c r="G1568" i="1"/>
  <c r="G1567" i="1"/>
  <c r="G1566" i="1"/>
  <c r="G1565" i="1"/>
  <c r="G1580" i="1"/>
  <c r="G1579" i="1"/>
  <c r="G1578" i="1"/>
  <c r="G1577" i="1"/>
  <c r="G1576" i="1"/>
  <c r="G1575" i="1"/>
  <c r="G1574" i="1"/>
  <c r="G1573" i="1"/>
  <c r="G1588" i="1"/>
  <c r="G1587" i="1"/>
  <c r="G1586" i="1"/>
  <c r="G1585" i="1"/>
  <c r="G1584" i="1"/>
  <c r="G1583" i="1"/>
  <c r="G1582" i="1"/>
  <c r="G1581" i="1"/>
  <c r="G1596" i="1"/>
  <c r="G1595" i="1"/>
  <c r="G1594" i="1"/>
  <c r="G1593" i="1"/>
  <c r="G1592" i="1"/>
  <c r="G1591" i="1"/>
  <c r="G1590" i="1"/>
  <c r="G1589" i="1"/>
  <c r="G1604" i="1"/>
  <c r="G1603" i="1"/>
  <c r="G1602" i="1"/>
  <c r="G1601" i="1"/>
  <c r="G1600" i="1"/>
  <c r="G1599" i="1"/>
  <c r="G1598" i="1"/>
  <c r="G1597" i="1"/>
  <c r="G1612" i="1"/>
  <c r="G1611" i="1"/>
  <c r="G1610" i="1"/>
  <c r="G1609" i="1"/>
  <c r="G1608" i="1"/>
  <c r="G1607" i="1"/>
  <c r="G1606" i="1"/>
  <c r="G1605" i="1"/>
  <c r="G1621" i="1"/>
  <c r="G1620" i="1"/>
  <c r="G1619" i="1"/>
  <c r="G1618" i="1"/>
  <c r="G1617" i="1"/>
  <c r="G1616" i="1"/>
  <c r="G1615" i="1"/>
  <c r="G1614" i="1"/>
  <c r="G1631" i="1"/>
  <c r="G1630" i="1"/>
  <c r="G1629" i="1"/>
  <c r="G1628" i="1"/>
  <c r="G1627" i="1"/>
  <c r="G1626" i="1"/>
  <c r="G1625" i="1"/>
  <c r="G1624" i="1"/>
  <c r="G1639" i="1"/>
  <c r="G1638" i="1"/>
  <c r="G1637" i="1"/>
  <c r="G1636" i="1"/>
  <c r="G1635" i="1"/>
  <c r="G1634" i="1"/>
  <c r="G1633" i="1"/>
  <c r="G1632" i="1"/>
  <c r="G1647" i="1"/>
  <c r="G1646" i="1"/>
  <c r="G1645" i="1"/>
  <c r="G1644" i="1"/>
  <c r="G1643" i="1"/>
  <c r="G1642" i="1"/>
  <c r="G1641" i="1"/>
  <c r="G1640" i="1"/>
  <c r="G1655" i="1"/>
  <c r="G1654" i="1"/>
  <c r="G1653" i="1"/>
  <c r="G1652" i="1"/>
  <c r="G1651" i="1"/>
  <c r="G1650" i="1"/>
  <c r="G1649" i="1"/>
  <c r="G1648" i="1"/>
  <c r="G1663" i="1"/>
  <c r="G1662" i="1"/>
  <c r="G1661" i="1"/>
  <c r="G1660" i="1"/>
  <c r="G1659" i="1"/>
  <c r="G1658" i="1"/>
  <c r="G1657" i="1"/>
  <c r="G1656" i="1"/>
  <c r="G1671" i="1"/>
  <c r="G1670" i="1"/>
  <c r="G1669" i="1"/>
  <c r="G1668" i="1"/>
  <c r="G1667" i="1"/>
  <c r="G1666" i="1"/>
  <c r="G1665" i="1"/>
  <c r="G1664" i="1"/>
  <c r="G1680" i="1"/>
  <c r="G1679" i="1"/>
  <c r="G1678" i="1"/>
  <c r="G1677" i="1"/>
  <c r="G1676" i="1"/>
  <c r="G1675" i="1"/>
  <c r="G1674" i="1"/>
  <c r="G1673" i="1"/>
  <c r="G1689" i="1"/>
  <c r="G1688" i="1"/>
  <c r="G1687" i="1"/>
  <c r="G1686" i="1"/>
  <c r="G1685" i="1"/>
  <c r="G1684" i="1"/>
  <c r="G1683" i="1"/>
  <c r="G1682" i="1"/>
  <c r="G1699" i="1"/>
  <c r="G1698" i="1"/>
  <c r="G1697" i="1"/>
  <c r="G1696" i="1"/>
  <c r="G1695" i="1"/>
  <c r="G1694" i="1"/>
  <c r="G1693" i="1"/>
  <c r="G1692" i="1"/>
  <c r="G1707" i="1"/>
  <c r="G1706" i="1"/>
  <c r="G1705" i="1"/>
  <c r="G1704" i="1"/>
  <c r="G1703" i="1"/>
  <c r="G1702" i="1"/>
  <c r="G1701" i="1"/>
  <c r="G1700" i="1"/>
  <c r="G1715" i="1"/>
  <c r="G1714" i="1"/>
  <c r="G1713" i="1"/>
  <c r="G1712" i="1"/>
  <c r="G1711" i="1"/>
  <c r="G1710" i="1"/>
  <c r="G1709" i="1"/>
  <c r="G1708" i="1"/>
  <c r="G1723" i="1"/>
  <c r="G1722" i="1"/>
  <c r="G1721" i="1"/>
  <c r="G1720" i="1"/>
  <c r="G1719" i="1"/>
  <c r="G1718" i="1"/>
  <c r="G1717" i="1"/>
  <c r="G1716" i="1"/>
  <c r="G1731" i="1"/>
  <c r="G1730" i="1"/>
  <c r="G1729" i="1"/>
  <c r="G1728" i="1"/>
  <c r="G1727" i="1"/>
  <c r="G1726" i="1"/>
  <c r="G1725" i="1"/>
  <c r="G1724" i="1"/>
  <c r="G1739" i="1"/>
  <c r="G1738" i="1"/>
  <c r="G1737" i="1"/>
  <c r="G1736" i="1"/>
  <c r="G1735" i="1"/>
  <c r="G1734" i="1"/>
  <c r="G1733" i="1"/>
  <c r="G1732" i="1"/>
  <c r="G1747" i="1"/>
  <c r="G1746" i="1"/>
  <c r="G1745" i="1"/>
  <c r="G1744" i="1"/>
  <c r="G1743" i="1"/>
  <c r="G1742" i="1"/>
  <c r="G1741" i="1"/>
  <c r="G1740" i="1"/>
  <c r="G1755" i="1"/>
  <c r="G1754" i="1"/>
  <c r="G1753" i="1"/>
  <c r="G1752" i="1"/>
  <c r="G1751" i="1"/>
  <c r="G1750" i="1"/>
  <c r="G1749" i="1"/>
  <c r="G1748" i="1"/>
  <c r="G1763" i="1"/>
  <c r="G1762" i="1"/>
  <c r="G1761" i="1"/>
  <c r="G1760" i="1"/>
  <c r="G1759" i="1"/>
  <c r="G1758" i="1"/>
  <c r="G1757" i="1"/>
  <c r="G1756" i="1"/>
  <c r="G1771" i="1"/>
  <c r="G1770" i="1"/>
  <c r="G1769" i="1"/>
  <c r="G1768" i="1"/>
  <c r="G1767" i="1"/>
  <c r="G1766" i="1"/>
  <c r="G1765" i="1"/>
  <c r="G1764" i="1"/>
  <c r="G1779" i="1"/>
  <c r="G1778" i="1"/>
  <c r="G1777" i="1"/>
  <c r="G1776" i="1"/>
  <c r="G1775" i="1"/>
  <c r="G1774" i="1"/>
  <c r="G1773" i="1"/>
  <c r="G1772" i="1"/>
  <c r="G1787" i="1"/>
  <c r="G1786" i="1"/>
  <c r="G1785" i="1"/>
  <c r="G1784" i="1"/>
  <c r="G1783" i="1"/>
  <c r="G1782" i="1"/>
  <c r="G1781" i="1"/>
  <c r="G1780" i="1"/>
  <c r="G1795" i="1"/>
  <c r="G1794" i="1"/>
  <c r="G1793" i="1"/>
  <c r="G1792" i="1"/>
  <c r="G1791" i="1"/>
  <c r="G1790" i="1"/>
  <c r="G1789" i="1"/>
  <c r="G1788" i="1"/>
  <c r="G1803" i="1"/>
  <c r="G1802" i="1"/>
  <c r="G1801" i="1"/>
  <c r="G1800" i="1"/>
  <c r="G1799" i="1"/>
  <c r="G1798" i="1"/>
  <c r="G1797" i="1"/>
  <c r="G1796" i="1"/>
  <c r="G1812" i="1"/>
  <c r="G1811" i="1"/>
  <c r="G1810" i="1"/>
  <c r="G1809" i="1"/>
  <c r="G1808" i="1"/>
  <c r="G1807" i="1"/>
  <c r="G1806" i="1"/>
  <c r="G1805" i="1"/>
  <c r="G1821" i="1"/>
  <c r="G1820" i="1"/>
  <c r="G1819" i="1"/>
  <c r="G1818" i="1"/>
  <c r="G1817" i="1"/>
  <c r="G1816" i="1"/>
  <c r="G1815" i="1"/>
  <c r="G1814" i="1"/>
  <c r="G1830" i="1"/>
  <c r="G1829" i="1"/>
  <c r="G1828" i="1"/>
  <c r="G1827" i="1"/>
  <c r="G1826" i="1"/>
  <c r="G1825" i="1"/>
  <c r="G1824" i="1"/>
  <c r="G1823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840" i="1"/>
  <c r="G1839" i="1"/>
  <c r="G1838" i="1"/>
  <c r="G1837" i="1"/>
  <c r="G1836" i="1"/>
  <c r="G1835" i="1"/>
  <c r="G1834" i="1"/>
  <c r="G1833" i="1"/>
  <c r="G1888" i="1"/>
  <c r="G1887" i="1"/>
  <c r="G1886" i="1"/>
  <c r="G1885" i="1"/>
  <c r="G1884" i="1"/>
  <c r="G1883" i="1"/>
  <c r="G1882" i="1"/>
  <c r="G1881" i="1"/>
  <c r="G2016" i="1"/>
  <c r="G2015" i="1"/>
  <c r="G2014" i="1"/>
  <c r="G2013" i="1"/>
  <c r="G2012" i="1"/>
  <c r="G2011" i="1"/>
  <c r="G2010" i="1"/>
  <c r="G2009" i="1"/>
  <c r="G1944" i="1"/>
  <c r="G1943" i="1"/>
  <c r="G1942" i="1"/>
  <c r="G1941" i="1"/>
  <c r="G1940" i="1"/>
  <c r="G1939" i="1"/>
  <c r="G1938" i="1"/>
  <c r="G1937" i="1"/>
  <c r="G1952" i="1"/>
  <c r="G1951" i="1"/>
  <c r="G1950" i="1"/>
  <c r="G1949" i="1"/>
  <c r="G1948" i="1"/>
  <c r="G1947" i="1"/>
  <c r="G1946" i="1"/>
  <c r="G1945" i="1"/>
  <c r="G1960" i="1"/>
  <c r="G1959" i="1"/>
  <c r="G1958" i="1"/>
  <c r="G1957" i="1"/>
  <c r="G1956" i="1"/>
  <c r="G1955" i="1"/>
  <c r="G1954" i="1"/>
  <c r="G1953" i="1"/>
  <c r="G1968" i="1"/>
  <c r="G1967" i="1"/>
  <c r="G1966" i="1"/>
  <c r="G1965" i="1"/>
  <c r="G1964" i="1"/>
  <c r="G1963" i="1"/>
  <c r="G1962" i="1"/>
  <c r="G1961" i="1"/>
  <c r="G1976" i="1"/>
  <c r="G1975" i="1"/>
  <c r="G1974" i="1"/>
  <c r="G1973" i="1"/>
  <c r="G1972" i="1"/>
  <c r="G1971" i="1"/>
  <c r="G1970" i="1"/>
  <c r="G1969" i="1"/>
  <c r="G1984" i="1"/>
  <c r="G1983" i="1"/>
  <c r="G1982" i="1"/>
  <c r="G1981" i="1"/>
  <c r="G1980" i="1"/>
  <c r="G1979" i="1"/>
  <c r="G1978" i="1"/>
  <c r="G1977" i="1"/>
  <c r="G1880" i="1"/>
  <c r="G1879" i="1"/>
  <c r="G1878" i="1"/>
  <c r="G1877" i="1"/>
  <c r="G1876" i="1"/>
  <c r="G1875" i="1"/>
  <c r="G1874" i="1"/>
  <c r="G1873" i="1"/>
  <c r="G2000" i="1"/>
  <c r="G1999" i="1"/>
  <c r="G1998" i="1"/>
  <c r="G1997" i="1"/>
  <c r="G1996" i="1"/>
  <c r="G1995" i="1"/>
  <c r="G1994" i="1"/>
  <c r="G1993" i="1"/>
  <c r="G1896" i="1"/>
  <c r="G1895" i="1"/>
  <c r="G1894" i="1"/>
  <c r="G1893" i="1"/>
  <c r="G1892" i="1"/>
  <c r="G1891" i="1"/>
  <c r="G1890" i="1"/>
  <c r="G1889" i="1"/>
  <c r="G1904" i="1"/>
  <c r="G1903" i="1"/>
  <c r="G1902" i="1"/>
  <c r="G1901" i="1"/>
  <c r="G1900" i="1"/>
  <c r="G1899" i="1"/>
  <c r="G1898" i="1"/>
  <c r="G1897" i="1"/>
  <c r="G1912" i="1"/>
  <c r="G1911" i="1"/>
  <c r="G1910" i="1"/>
  <c r="G1909" i="1"/>
  <c r="G1908" i="1"/>
  <c r="G1907" i="1"/>
  <c r="G1906" i="1"/>
  <c r="G1905" i="1"/>
  <c r="G1920" i="1"/>
  <c r="G1919" i="1"/>
  <c r="G1918" i="1"/>
  <c r="G1917" i="1"/>
  <c r="G1916" i="1"/>
  <c r="G1915" i="1"/>
  <c r="G1914" i="1"/>
  <c r="G1913" i="1"/>
  <c r="G2080" i="1"/>
  <c r="G2079" i="1"/>
  <c r="G2078" i="1"/>
  <c r="G2077" i="1"/>
  <c r="G2076" i="1"/>
  <c r="G2075" i="1"/>
  <c r="G2074" i="1"/>
  <c r="G2073" i="1"/>
  <c r="G2024" i="1"/>
  <c r="G2023" i="1"/>
  <c r="G2022" i="1"/>
  <c r="G2021" i="1"/>
  <c r="G2020" i="1"/>
  <c r="G2019" i="1"/>
  <c r="G2018" i="1"/>
  <c r="G2017" i="1"/>
  <c r="G2088" i="1"/>
  <c r="G2087" i="1"/>
  <c r="G2086" i="1"/>
  <c r="G2085" i="1"/>
  <c r="G2084" i="1"/>
  <c r="G2083" i="1"/>
  <c r="G2082" i="1"/>
  <c r="G2081" i="1"/>
  <c r="G2040" i="1"/>
  <c r="G2039" i="1"/>
  <c r="G2038" i="1"/>
  <c r="G2037" i="1"/>
  <c r="G2036" i="1"/>
  <c r="G2035" i="1"/>
  <c r="G2034" i="1"/>
  <c r="G2033" i="1"/>
  <c r="G2048" i="1"/>
  <c r="G2047" i="1"/>
  <c r="G2046" i="1"/>
  <c r="G2045" i="1"/>
  <c r="G2044" i="1"/>
  <c r="G2043" i="1"/>
  <c r="G2042" i="1"/>
  <c r="G2041" i="1"/>
  <c r="G1864" i="1"/>
  <c r="G1863" i="1"/>
  <c r="G1862" i="1"/>
  <c r="G1861" i="1"/>
  <c r="G1860" i="1"/>
  <c r="G1859" i="1"/>
  <c r="G1858" i="1"/>
  <c r="G1857" i="1"/>
  <c r="G1848" i="1"/>
  <c r="G1847" i="1"/>
  <c r="G1846" i="1"/>
  <c r="G1845" i="1"/>
  <c r="G1844" i="1"/>
  <c r="G1843" i="1"/>
  <c r="G1842" i="1"/>
  <c r="G1841" i="1"/>
  <c r="G1856" i="1"/>
  <c r="G1855" i="1"/>
  <c r="G1854" i="1"/>
  <c r="G1853" i="1"/>
  <c r="G1852" i="1"/>
  <c r="G1851" i="1"/>
  <c r="G1850" i="1"/>
  <c r="G1849" i="1"/>
  <c r="G1992" i="1"/>
  <c r="G1991" i="1"/>
  <c r="G1990" i="1"/>
  <c r="G1989" i="1"/>
  <c r="G1988" i="1"/>
  <c r="G1987" i="1"/>
  <c r="G1986" i="1"/>
  <c r="G1985" i="1"/>
  <c r="G2008" i="1"/>
  <c r="G2007" i="1"/>
  <c r="G2006" i="1"/>
  <c r="G2005" i="1"/>
  <c r="G2004" i="1"/>
  <c r="G2003" i="1"/>
  <c r="G2002" i="1"/>
  <c r="G2001" i="1"/>
  <c r="G2056" i="1"/>
  <c r="G2055" i="1"/>
  <c r="G2054" i="1"/>
  <c r="G2053" i="1"/>
  <c r="G2052" i="1"/>
  <c r="G2051" i="1"/>
  <c r="G2050" i="1"/>
  <c r="G2049" i="1"/>
  <c r="G1872" i="1"/>
  <c r="G1871" i="1"/>
  <c r="G1870" i="1"/>
  <c r="G1869" i="1"/>
  <c r="G1868" i="1"/>
  <c r="G1867" i="1"/>
  <c r="G1866" i="1"/>
  <c r="G1865" i="1"/>
  <c r="G2064" i="1"/>
  <c r="G2063" i="1"/>
  <c r="G2062" i="1"/>
  <c r="G2061" i="1"/>
  <c r="G2060" i="1"/>
  <c r="G2059" i="1"/>
  <c r="G2058" i="1"/>
  <c r="G2057" i="1"/>
  <c r="G2072" i="1"/>
  <c r="G2071" i="1"/>
  <c r="G2070" i="1"/>
  <c r="G2069" i="1"/>
  <c r="G2068" i="1"/>
  <c r="G2067" i="1"/>
  <c r="G2066" i="1"/>
  <c r="G2065" i="1"/>
  <c r="G2096" i="1"/>
  <c r="G2095" i="1"/>
  <c r="G2094" i="1"/>
  <c r="G2093" i="1"/>
  <c r="G2092" i="1"/>
  <c r="G2091" i="1"/>
  <c r="G2090" i="1"/>
  <c r="G2089" i="1"/>
  <c r="G2032" i="1"/>
  <c r="G2031" i="1"/>
  <c r="G2030" i="1"/>
  <c r="G2029" i="1"/>
  <c r="G2028" i="1"/>
  <c r="G2027" i="1"/>
  <c r="G2026" i="1"/>
  <c r="G2025" i="1"/>
  <c r="G2104" i="1"/>
  <c r="G2103" i="1"/>
  <c r="G2102" i="1"/>
  <c r="G2101" i="1"/>
  <c r="G2100" i="1"/>
  <c r="G2099" i="1"/>
  <c r="G2098" i="1"/>
  <c r="G2097" i="1"/>
  <c r="G2113" i="1"/>
  <c r="G2112" i="1"/>
  <c r="G2111" i="1"/>
  <c r="G2110" i="1"/>
  <c r="G2109" i="1"/>
  <c r="G2108" i="1"/>
  <c r="G2107" i="1"/>
  <c r="G2106" i="1"/>
  <c r="G2123" i="1"/>
  <c r="G2122" i="1"/>
  <c r="G2121" i="1"/>
  <c r="G2120" i="1"/>
  <c r="G2119" i="1"/>
  <c r="G2118" i="1"/>
  <c r="G2117" i="1"/>
  <c r="G2116" i="1"/>
  <c r="G2131" i="1"/>
  <c r="G2130" i="1"/>
  <c r="G2129" i="1"/>
  <c r="G2128" i="1"/>
  <c r="G2127" i="1"/>
  <c r="G2126" i="1"/>
  <c r="G2125" i="1"/>
  <c r="G2124" i="1"/>
  <c r="G2139" i="1"/>
  <c r="G2138" i="1"/>
  <c r="G2137" i="1"/>
  <c r="G2136" i="1"/>
  <c r="G2135" i="1"/>
  <c r="G2134" i="1"/>
  <c r="G2133" i="1"/>
  <c r="G2132" i="1"/>
  <c r="G2147" i="1"/>
  <c r="G2146" i="1"/>
  <c r="G2145" i="1"/>
  <c r="G2144" i="1"/>
  <c r="G2143" i="1"/>
  <c r="G2142" i="1"/>
  <c r="G2141" i="1"/>
  <c r="G2140" i="1"/>
  <c r="G2155" i="1"/>
  <c r="G2154" i="1"/>
  <c r="G2153" i="1"/>
  <c r="G2152" i="1"/>
  <c r="G2151" i="1"/>
  <c r="G2150" i="1"/>
  <c r="G2149" i="1"/>
  <c r="G2148" i="1"/>
  <c r="G2173" i="1"/>
  <c r="G2172" i="1"/>
  <c r="G2171" i="1"/>
  <c r="G2170" i="1"/>
  <c r="G2169" i="1"/>
  <c r="G2168" i="1"/>
  <c r="G2167" i="1"/>
  <c r="G2166" i="1"/>
  <c r="G2245" i="1"/>
  <c r="G2244" i="1"/>
  <c r="G2243" i="1"/>
  <c r="G2242" i="1"/>
  <c r="G2241" i="1"/>
  <c r="G2240" i="1"/>
  <c r="G2239" i="1"/>
  <c r="G2238" i="1"/>
  <c r="G2205" i="1"/>
  <c r="G2204" i="1"/>
  <c r="G2203" i="1"/>
  <c r="G2202" i="1"/>
  <c r="G2201" i="1"/>
  <c r="G2200" i="1"/>
  <c r="G2199" i="1"/>
  <c r="G2198" i="1"/>
  <c r="G2213" i="1"/>
  <c r="G2212" i="1"/>
  <c r="G2211" i="1"/>
  <c r="G2210" i="1"/>
  <c r="G2209" i="1"/>
  <c r="G2208" i="1"/>
  <c r="G2207" i="1"/>
  <c r="G2206" i="1"/>
  <c r="G2221" i="1"/>
  <c r="G2220" i="1"/>
  <c r="G2219" i="1"/>
  <c r="G2218" i="1"/>
  <c r="G2217" i="1"/>
  <c r="G2216" i="1"/>
  <c r="G2215" i="1"/>
  <c r="G2214" i="1"/>
  <c r="G2229" i="1"/>
  <c r="G2228" i="1"/>
  <c r="G2227" i="1"/>
  <c r="G2226" i="1"/>
  <c r="G2225" i="1"/>
  <c r="G2224" i="1"/>
  <c r="G2223" i="1"/>
  <c r="G2222" i="1"/>
  <c r="G2165" i="1"/>
  <c r="G2164" i="1"/>
  <c r="G2163" i="1"/>
  <c r="G2162" i="1"/>
  <c r="G2161" i="1"/>
  <c r="G2160" i="1"/>
  <c r="G2159" i="1"/>
  <c r="G2158" i="1"/>
  <c r="G2181" i="1"/>
  <c r="G2180" i="1"/>
  <c r="G2179" i="1"/>
  <c r="G2178" i="1"/>
  <c r="G2177" i="1"/>
  <c r="G2176" i="1"/>
  <c r="G2175" i="1"/>
  <c r="G2174" i="1"/>
  <c r="G2189" i="1"/>
  <c r="G2188" i="1"/>
  <c r="G2187" i="1"/>
  <c r="G2186" i="1"/>
  <c r="G2185" i="1"/>
  <c r="G2184" i="1"/>
  <c r="G2183" i="1"/>
  <c r="G2182" i="1"/>
  <c r="G2237" i="1"/>
  <c r="G2236" i="1"/>
  <c r="G2235" i="1"/>
  <c r="G2234" i="1"/>
  <c r="G2233" i="1"/>
  <c r="G2232" i="1"/>
  <c r="G2231" i="1"/>
  <c r="G2230" i="1"/>
  <c r="G2197" i="1"/>
  <c r="G2196" i="1"/>
  <c r="G2195" i="1"/>
  <c r="G2194" i="1"/>
  <c r="G2193" i="1"/>
  <c r="G2192" i="1"/>
  <c r="G2191" i="1"/>
  <c r="G2190" i="1"/>
  <c r="G2253" i="1"/>
  <c r="G2252" i="1"/>
  <c r="G2251" i="1"/>
  <c r="G2250" i="1"/>
  <c r="G2249" i="1"/>
  <c r="G2248" i="1"/>
  <c r="G2247" i="1"/>
  <c r="G2246" i="1"/>
  <c r="G2262" i="1"/>
  <c r="G2261" i="1"/>
  <c r="G2260" i="1"/>
  <c r="G2259" i="1"/>
  <c r="G2258" i="1"/>
  <c r="G2257" i="1"/>
  <c r="G2256" i="1"/>
  <c r="G2255" i="1"/>
  <c r="G2272" i="1"/>
  <c r="G2271" i="1"/>
  <c r="G2270" i="1"/>
  <c r="G2269" i="1"/>
  <c r="G2268" i="1"/>
  <c r="G2267" i="1"/>
  <c r="G2266" i="1"/>
  <c r="G2265" i="1"/>
  <c r="G2280" i="1"/>
  <c r="G2279" i="1"/>
  <c r="G2278" i="1"/>
  <c r="G2277" i="1"/>
  <c r="G2276" i="1"/>
  <c r="G2275" i="1"/>
  <c r="G2274" i="1"/>
  <c r="G2273" i="1"/>
  <c r="G2288" i="1"/>
  <c r="G2287" i="1"/>
  <c r="G2286" i="1"/>
  <c r="G2285" i="1"/>
  <c r="G2284" i="1"/>
  <c r="G2283" i="1"/>
  <c r="G2282" i="1"/>
  <c r="G2281" i="1"/>
  <c r="G2296" i="1"/>
  <c r="G2295" i="1"/>
  <c r="G2294" i="1"/>
  <c r="G2293" i="1"/>
  <c r="G2292" i="1"/>
  <c r="G2291" i="1"/>
  <c r="G2290" i="1"/>
  <c r="G2289" i="1"/>
  <c r="G2304" i="1"/>
  <c r="G2303" i="1"/>
  <c r="G2302" i="1"/>
  <c r="G2301" i="1"/>
  <c r="G2300" i="1"/>
  <c r="G2299" i="1"/>
  <c r="G2298" i="1"/>
  <c r="G2297" i="1"/>
  <c r="G2312" i="1"/>
  <c r="G2311" i="1"/>
  <c r="G2310" i="1"/>
  <c r="G2309" i="1"/>
  <c r="G2308" i="1"/>
  <c r="G2307" i="1"/>
  <c r="G2306" i="1"/>
  <c r="G2305" i="1"/>
  <c r="G2320" i="1"/>
  <c r="G2319" i="1"/>
  <c r="G2318" i="1"/>
  <c r="G2317" i="1"/>
  <c r="G2316" i="1"/>
  <c r="G2315" i="1"/>
  <c r="G2314" i="1"/>
  <c r="G2313" i="1"/>
  <c r="G2328" i="1"/>
  <c r="G2327" i="1"/>
  <c r="G2326" i="1"/>
  <c r="G2325" i="1"/>
  <c r="G2324" i="1"/>
  <c r="G2323" i="1"/>
  <c r="G2322" i="1"/>
  <c r="G2321" i="1"/>
  <c r="G2336" i="1"/>
  <c r="G2335" i="1"/>
  <c r="G2334" i="1"/>
  <c r="G2333" i="1"/>
  <c r="G2332" i="1"/>
  <c r="G2331" i="1"/>
  <c r="G2330" i="1"/>
  <c r="G2329" i="1"/>
  <c r="G2344" i="1"/>
  <c r="G2343" i="1"/>
  <c r="G2342" i="1"/>
  <c r="G2341" i="1"/>
  <c r="G2340" i="1"/>
  <c r="G2339" i="1"/>
  <c r="G2338" i="1"/>
  <c r="G2337" i="1"/>
  <c r="G2352" i="1"/>
  <c r="G2351" i="1"/>
  <c r="G2350" i="1"/>
  <c r="G2349" i="1"/>
  <c r="G2348" i="1"/>
  <c r="G2347" i="1"/>
  <c r="G2346" i="1"/>
  <c r="G2345" i="1"/>
  <c r="G2360" i="1"/>
  <c r="G2359" i="1"/>
  <c r="G2358" i="1"/>
  <c r="G2357" i="1"/>
  <c r="G2356" i="1"/>
  <c r="G2355" i="1"/>
  <c r="G2354" i="1"/>
  <c r="G2353" i="1"/>
  <c r="G2368" i="1"/>
  <c r="G2367" i="1"/>
  <c r="G2366" i="1"/>
  <c r="G2365" i="1"/>
  <c r="G2364" i="1"/>
  <c r="G2363" i="1"/>
  <c r="G2362" i="1"/>
  <c r="G2361" i="1"/>
  <c r="G2394" i="1"/>
  <c r="G2393" i="1"/>
  <c r="G2392" i="1"/>
  <c r="G2391" i="1"/>
  <c r="G2390" i="1"/>
  <c r="G2389" i="1"/>
  <c r="G2388" i="1"/>
  <c r="G2387" i="1"/>
  <c r="G2378" i="1"/>
  <c r="G2377" i="1"/>
  <c r="G2376" i="1"/>
  <c r="G2375" i="1"/>
  <c r="G2374" i="1"/>
  <c r="G2373" i="1"/>
  <c r="G2372" i="1"/>
  <c r="G2371" i="1"/>
  <c r="G2386" i="1"/>
  <c r="G2385" i="1"/>
  <c r="G2384" i="1"/>
  <c r="G2383" i="1"/>
  <c r="G2382" i="1"/>
  <c r="G2381" i="1"/>
  <c r="G2380" i="1"/>
  <c r="G2379" i="1"/>
  <c r="G2402" i="1"/>
  <c r="G2401" i="1"/>
  <c r="G2400" i="1"/>
  <c r="G2399" i="1"/>
  <c r="G2398" i="1"/>
  <c r="G2397" i="1"/>
  <c r="G2396" i="1"/>
  <c r="G2395" i="1"/>
  <c r="G2434" i="1"/>
  <c r="G2433" i="1"/>
  <c r="G2432" i="1"/>
  <c r="G2431" i="1"/>
  <c r="G2430" i="1"/>
  <c r="G2429" i="1"/>
  <c r="G2428" i="1"/>
  <c r="G2427" i="1"/>
  <c r="G2418" i="1"/>
  <c r="G2417" i="1"/>
  <c r="G2416" i="1"/>
  <c r="G2415" i="1"/>
  <c r="G2414" i="1"/>
  <c r="G2413" i="1"/>
  <c r="G2412" i="1"/>
  <c r="G2411" i="1"/>
  <c r="G2426" i="1"/>
  <c r="G2425" i="1"/>
  <c r="G2424" i="1"/>
  <c r="G2423" i="1"/>
  <c r="G2422" i="1"/>
  <c r="G2421" i="1"/>
  <c r="G2420" i="1"/>
  <c r="G2419" i="1"/>
  <c r="G2410" i="1"/>
  <c r="G2409" i="1"/>
  <c r="G2408" i="1"/>
  <c r="G2407" i="1"/>
  <c r="G2406" i="1"/>
  <c r="G2405" i="1"/>
  <c r="G2404" i="1"/>
  <c r="G2403" i="1"/>
  <c r="G2442" i="1"/>
  <c r="G2441" i="1"/>
  <c r="G2440" i="1"/>
  <c r="G2439" i="1"/>
  <c r="G2438" i="1"/>
  <c r="G2437" i="1"/>
  <c r="G2436" i="1"/>
  <c r="G2435" i="1"/>
  <c r="G2451" i="1"/>
  <c r="G2450" i="1"/>
  <c r="G2449" i="1"/>
  <c r="G2448" i="1"/>
  <c r="G2447" i="1"/>
  <c r="G2446" i="1"/>
  <c r="G2445" i="1"/>
  <c r="G2444" i="1"/>
  <c r="G2461" i="1"/>
  <c r="G2460" i="1"/>
  <c r="G2459" i="1"/>
  <c r="G2458" i="1"/>
  <c r="G2457" i="1"/>
  <c r="G2456" i="1"/>
  <c r="G2455" i="1"/>
  <c r="G2454" i="1"/>
  <c r="G2469" i="1"/>
  <c r="G2468" i="1"/>
  <c r="G2467" i="1"/>
  <c r="G2466" i="1"/>
  <c r="G2465" i="1"/>
  <c r="G2464" i="1"/>
  <c r="G2463" i="1"/>
  <c r="G2462" i="1"/>
  <c r="G2477" i="1"/>
  <c r="G2476" i="1"/>
  <c r="G2475" i="1"/>
  <c r="G2474" i="1"/>
  <c r="G2473" i="1"/>
  <c r="G2472" i="1"/>
  <c r="G2471" i="1"/>
  <c r="G2470" i="1"/>
  <c r="G2485" i="1"/>
  <c r="G2484" i="1"/>
  <c r="G2483" i="1"/>
  <c r="G2482" i="1"/>
  <c r="G2481" i="1"/>
  <c r="G2480" i="1"/>
  <c r="G2479" i="1"/>
  <c r="G2478" i="1"/>
  <c r="G2493" i="1"/>
  <c r="G2492" i="1"/>
  <c r="G2491" i="1"/>
  <c r="G2490" i="1"/>
  <c r="G2489" i="1"/>
  <c r="G2488" i="1"/>
  <c r="G2487" i="1"/>
  <c r="G2486" i="1"/>
  <c r="G2501" i="1"/>
  <c r="G2500" i="1"/>
  <c r="G2499" i="1"/>
  <c r="G2498" i="1"/>
  <c r="G2497" i="1"/>
  <c r="G2496" i="1"/>
  <c r="G2495" i="1"/>
  <c r="G2494" i="1"/>
  <c r="G2509" i="1"/>
  <c r="G2508" i="1"/>
  <c r="G2507" i="1"/>
  <c r="G2506" i="1"/>
  <c r="G2505" i="1"/>
  <c r="G2504" i="1"/>
  <c r="G2503" i="1"/>
  <c r="G2502" i="1"/>
  <c r="G2517" i="1"/>
  <c r="G2516" i="1"/>
  <c r="G2515" i="1"/>
  <c r="G2514" i="1"/>
  <c r="G2513" i="1"/>
  <c r="G2512" i="1"/>
  <c r="G2511" i="1"/>
  <c r="G2510" i="1"/>
  <c r="G2525" i="1"/>
  <c r="G2524" i="1"/>
  <c r="G2523" i="1"/>
  <c r="G2522" i="1"/>
  <c r="G2521" i="1"/>
  <c r="G2520" i="1"/>
  <c r="G2519" i="1"/>
  <c r="G2518" i="1"/>
  <c r="G2551" i="1"/>
  <c r="G2550" i="1"/>
  <c r="G2549" i="1"/>
  <c r="G2548" i="1"/>
  <c r="G2547" i="1"/>
  <c r="G2546" i="1"/>
  <c r="G2545" i="1"/>
  <c r="G2544" i="1"/>
  <c r="G2543" i="1"/>
  <c r="G2542" i="1"/>
  <c r="G2541" i="1"/>
  <c r="G2540" i="1"/>
  <c r="G2539" i="1"/>
  <c r="G2538" i="1"/>
  <c r="G2537" i="1"/>
  <c r="G2536" i="1"/>
  <c r="G2559" i="1"/>
  <c r="G2558" i="1"/>
  <c r="G2557" i="1"/>
  <c r="G2556" i="1"/>
  <c r="G2555" i="1"/>
  <c r="G2554" i="1"/>
  <c r="G2553" i="1"/>
  <c r="G2552" i="1"/>
  <c r="G2568" i="1"/>
  <c r="G2567" i="1"/>
  <c r="G2566" i="1"/>
  <c r="G2565" i="1"/>
  <c r="G2564" i="1"/>
  <c r="G2563" i="1"/>
  <c r="G2562" i="1"/>
  <c r="G2561" i="1"/>
  <c r="G2578" i="1"/>
  <c r="G2577" i="1"/>
  <c r="G2576" i="1"/>
  <c r="G2575" i="1"/>
  <c r="G2574" i="1"/>
  <c r="G2573" i="1"/>
  <c r="G2572" i="1"/>
  <c r="G2571" i="1"/>
  <c r="G2587" i="1"/>
  <c r="G2586" i="1"/>
  <c r="G2585" i="1"/>
  <c r="G2584" i="1"/>
  <c r="G2583" i="1"/>
  <c r="G2582" i="1"/>
  <c r="G2581" i="1"/>
  <c r="G2580" i="1"/>
  <c r="G2596" i="1"/>
  <c r="G2595" i="1"/>
  <c r="G2594" i="1"/>
  <c r="G2593" i="1"/>
  <c r="G2592" i="1"/>
  <c r="G2591" i="1"/>
  <c r="G2590" i="1"/>
  <c r="G2589" i="1"/>
  <c r="G2604" i="1"/>
  <c r="G2603" i="1"/>
  <c r="G2602" i="1"/>
  <c r="G2601" i="1"/>
  <c r="G2600" i="1"/>
  <c r="G2599" i="1"/>
  <c r="G2598" i="1"/>
  <c r="G2597" i="1"/>
  <c r="G2613" i="1"/>
  <c r="G2612" i="1"/>
  <c r="G2611" i="1"/>
  <c r="G2610" i="1"/>
  <c r="G2609" i="1"/>
  <c r="G2608" i="1"/>
  <c r="G2607" i="1"/>
  <c r="G2606" i="1"/>
  <c r="G2623" i="1"/>
  <c r="G2622" i="1"/>
  <c r="G2621" i="1"/>
  <c r="G2620" i="1"/>
  <c r="G2619" i="1"/>
  <c r="G2618" i="1"/>
  <c r="G2617" i="1"/>
  <c r="G2616" i="1"/>
  <c r="G2631" i="1"/>
  <c r="G2630" i="1"/>
  <c r="G2629" i="1"/>
  <c r="G2628" i="1"/>
  <c r="G2627" i="1"/>
  <c r="G2626" i="1"/>
  <c r="G2625" i="1"/>
  <c r="G2624" i="1"/>
  <c r="G2639" i="1"/>
  <c r="G2638" i="1"/>
  <c r="G2637" i="1"/>
  <c r="G2636" i="1"/>
  <c r="G2635" i="1"/>
  <c r="G2634" i="1"/>
  <c r="G2633" i="1"/>
  <c r="G2632" i="1"/>
  <c r="G2647" i="1"/>
  <c r="G2646" i="1"/>
  <c r="G2645" i="1"/>
  <c r="G2644" i="1"/>
  <c r="G2643" i="1"/>
  <c r="G2642" i="1"/>
  <c r="G2641" i="1"/>
  <c r="G2640" i="1"/>
  <c r="G2655" i="1"/>
  <c r="G2654" i="1"/>
  <c r="G2653" i="1"/>
  <c r="G2652" i="1"/>
  <c r="G2651" i="1"/>
  <c r="G2650" i="1"/>
  <c r="G2649" i="1"/>
  <c r="G2648" i="1"/>
  <c r="G2663" i="1"/>
  <c r="G2662" i="1"/>
  <c r="G2661" i="1"/>
  <c r="G2660" i="1"/>
  <c r="G2659" i="1"/>
  <c r="G2658" i="1"/>
  <c r="G2657" i="1"/>
  <c r="G2656" i="1"/>
  <c r="G2671" i="1"/>
  <c r="G2670" i="1"/>
  <c r="G2669" i="1"/>
  <c r="G2668" i="1"/>
  <c r="G2667" i="1"/>
  <c r="G2666" i="1"/>
  <c r="G2665" i="1"/>
  <c r="G2664" i="1"/>
  <c r="G2679" i="1"/>
  <c r="G2678" i="1"/>
  <c r="G2677" i="1"/>
  <c r="G2676" i="1"/>
  <c r="G2675" i="1"/>
  <c r="G2674" i="1"/>
  <c r="G2673" i="1"/>
  <c r="G2672" i="1"/>
  <c r="G2687" i="1"/>
  <c r="G2686" i="1"/>
  <c r="G2685" i="1"/>
  <c r="G2684" i="1"/>
  <c r="G2683" i="1"/>
  <c r="G2682" i="1"/>
  <c r="G2681" i="1"/>
  <c r="G2680" i="1"/>
  <c r="G2695" i="1"/>
  <c r="G2694" i="1"/>
  <c r="G2693" i="1"/>
  <c r="G2692" i="1"/>
  <c r="G2691" i="1"/>
  <c r="G2690" i="1"/>
  <c r="G2689" i="1"/>
  <c r="G2688" i="1"/>
  <c r="G2703" i="1"/>
  <c r="G2702" i="1"/>
  <c r="G2701" i="1"/>
  <c r="G2700" i="1"/>
  <c r="G2699" i="1"/>
  <c r="G2698" i="1"/>
  <c r="G2697" i="1"/>
  <c r="G2696" i="1"/>
  <c r="G2711" i="1"/>
  <c r="G2710" i="1"/>
  <c r="G2709" i="1"/>
  <c r="G2708" i="1"/>
  <c r="G2707" i="1"/>
  <c r="G2706" i="1"/>
  <c r="G2705" i="1"/>
  <c r="G2704" i="1"/>
  <c r="G2719" i="1"/>
  <c r="G2718" i="1"/>
  <c r="G2717" i="1"/>
  <c r="G2716" i="1"/>
  <c r="G2715" i="1"/>
  <c r="G2714" i="1"/>
  <c r="G2713" i="1"/>
  <c r="G2712" i="1"/>
  <c r="G2727" i="1"/>
  <c r="G2726" i="1"/>
  <c r="G2725" i="1"/>
  <c r="G2724" i="1"/>
  <c r="G2723" i="1"/>
  <c r="G2722" i="1"/>
  <c r="G2721" i="1"/>
  <c r="G2720" i="1"/>
  <c r="G2735" i="1"/>
  <c r="G2734" i="1"/>
  <c r="G2733" i="1"/>
  <c r="G2732" i="1"/>
  <c r="G2731" i="1"/>
  <c r="G2730" i="1"/>
  <c r="G2729" i="1"/>
  <c r="G2728" i="1"/>
  <c r="G2743" i="1"/>
  <c r="G2742" i="1"/>
  <c r="G2741" i="1"/>
  <c r="G2740" i="1"/>
  <c r="G2739" i="1"/>
  <c r="G2738" i="1"/>
  <c r="G2737" i="1"/>
  <c r="G2736" i="1"/>
  <c r="G2751" i="1"/>
  <c r="G2750" i="1"/>
  <c r="G2749" i="1"/>
  <c r="G2748" i="1"/>
  <c r="G2747" i="1"/>
  <c r="G2746" i="1"/>
  <c r="G2745" i="1"/>
  <c r="G2744" i="1"/>
  <c r="G2759" i="1"/>
  <c r="G2758" i="1"/>
  <c r="G2757" i="1"/>
  <c r="G2756" i="1"/>
  <c r="G2755" i="1"/>
  <c r="G2754" i="1"/>
  <c r="G2753" i="1"/>
  <c r="G2752" i="1"/>
  <c r="G2767" i="1"/>
  <c r="G2766" i="1"/>
  <c r="G2765" i="1"/>
  <c r="G2764" i="1"/>
  <c r="G2763" i="1"/>
  <c r="G2762" i="1"/>
  <c r="G2761" i="1"/>
  <c r="G2760" i="1"/>
  <c r="G2775" i="1"/>
  <c r="G2774" i="1"/>
  <c r="G2773" i="1"/>
  <c r="G2772" i="1"/>
  <c r="G2771" i="1"/>
  <c r="G2770" i="1"/>
  <c r="G2769" i="1"/>
  <c r="G2768" i="1"/>
  <c r="G2783" i="1"/>
  <c r="G2782" i="1"/>
  <c r="G2781" i="1"/>
  <c r="G2780" i="1"/>
  <c r="G2779" i="1"/>
  <c r="G2778" i="1"/>
  <c r="G2777" i="1"/>
  <c r="G2776" i="1"/>
  <c r="G2791" i="1"/>
  <c r="G2790" i="1"/>
  <c r="G2789" i="1"/>
  <c r="G2788" i="1"/>
  <c r="G2787" i="1"/>
  <c r="G2786" i="1"/>
  <c r="G2785" i="1"/>
  <c r="G2784" i="1"/>
  <c r="G2799" i="1"/>
  <c r="G2798" i="1"/>
  <c r="G2797" i="1"/>
  <c r="G2796" i="1"/>
  <c r="G2795" i="1"/>
  <c r="G2794" i="1"/>
  <c r="G2793" i="1"/>
  <c r="G2792" i="1"/>
  <c r="G2807" i="1"/>
  <c r="G2806" i="1"/>
  <c r="G2805" i="1"/>
  <c r="G2804" i="1"/>
  <c r="G2803" i="1"/>
  <c r="G2802" i="1"/>
  <c r="G2801" i="1"/>
  <c r="G2800" i="1"/>
  <c r="G2815" i="1"/>
  <c r="G2814" i="1"/>
  <c r="G2813" i="1"/>
  <c r="G2812" i="1"/>
  <c r="G2811" i="1"/>
  <c r="G2810" i="1"/>
  <c r="G2809" i="1"/>
  <c r="G2808" i="1"/>
  <c r="G2823" i="1"/>
  <c r="G2822" i="1"/>
  <c r="G2821" i="1"/>
  <c r="G2820" i="1"/>
  <c r="G2819" i="1"/>
  <c r="G2818" i="1"/>
  <c r="G2817" i="1"/>
  <c r="G2816" i="1"/>
  <c r="G2831" i="1"/>
  <c r="G2830" i="1"/>
  <c r="G2829" i="1"/>
  <c r="G2828" i="1"/>
  <c r="G2827" i="1"/>
  <c r="G2826" i="1"/>
  <c r="G2825" i="1"/>
  <c r="G2824" i="1"/>
  <c r="G2839" i="1"/>
  <c r="G2838" i="1"/>
  <c r="G2837" i="1"/>
  <c r="G2836" i="1"/>
  <c r="G2835" i="1"/>
  <c r="G2834" i="1"/>
  <c r="G2833" i="1"/>
  <c r="G2832" i="1"/>
  <c r="G2847" i="1"/>
  <c r="G2846" i="1"/>
  <c r="G2845" i="1"/>
  <c r="G2844" i="1"/>
  <c r="G2843" i="1"/>
  <c r="G2842" i="1"/>
  <c r="G2841" i="1"/>
  <c r="G2840" i="1"/>
  <c r="G2855" i="1"/>
  <c r="G2854" i="1"/>
  <c r="G2853" i="1"/>
  <c r="G2852" i="1"/>
  <c r="G2851" i="1"/>
  <c r="G2850" i="1"/>
  <c r="G2849" i="1"/>
  <c r="G2848" i="1"/>
  <c r="G2863" i="1"/>
  <c r="G2862" i="1"/>
  <c r="G2861" i="1"/>
  <c r="G2860" i="1"/>
  <c r="G2859" i="1"/>
  <c r="G2858" i="1"/>
  <c r="G2857" i="1"/>
  <c r="G2856" i="1"/>
  <c r="G2871" i="1"/>
  <c r="G2870" i="1"/>
  <c r="G2869" i="1"/>
  <c r="G2868" i="1"/>
  <c r="G2867" i="1"/>
  <c r="G2866" i="1"/>
  <c r="G2865" i="1"/>
  <c r="G2864" i="1"/>
  <c r="G2879" i="1"/>
  <c r="G2878" i="1"/>
  <c r="G2877" i="1"/>
  <c r="G2876" i="1"/>
  <c r="G2875" i="1"/>
  <c r="G2874" i="1"/>
  <c r="G2873" i="1"/>
  <c r="G2872" i="1"/>
  <c r="G2887" i="1"/>
  <c r="G2886" i="1"/>
  <c r="G2885" i="1"/>
  <c r="G2884" i="1"/>
  <c r="G2883" i="1"/>
  <c r="G2882" i="1"/>
  <c r="G2881" i="1"/>
  <c r="G2880" i="1"/>
  <c r="G2895" i="1"/>
  <c r="G2894" i="1"/>
  <c r="G2893" i="1"/>
  <c r="G2892" i="1"/>
  <c r="G2891" i="1"/>
  <c r="G2890" i="1"/>
  <c r="G2889" i="1"/>
  <c r="G2888" i="1"/>
  <c r="G2903" i="1"/>
  <c r="G2902" i="1"/>
  <c r="G2901" i="1"/>
  <c r="G2900" i="1"/>
  <c r="G2899" i="1"/>
  <c r="G2898" i="1"/>
  <c r="G2897" i="1"/>
  <c r="G2896" i="1"/>
  <c r="G2911" i="1"/>
  <c r="G2910" i="1"/>
  <c r="G2909" i="1"/>
  <c r="G2908" i="1"/>
  <c r="G2907" i="1"/>
  <c r="G2906" i="1"/>
  <c r="G2905" i="1"/>
  <c r="G2904" i="1"/>
  <c r="G2919" i="1"/>
  <c r="G2918" i="1"/>
  <c r="G2917" i="1"/>
  <c r="G2916" i="1"/>
  <c r="G2915" i="1"/>
  <c r="G2914" i="1"/>
  <c r="G2913" i="1"/>
  <c r="G2912" i="1"/>
  <c r="G2927" i="1"/>
  <c r="G2926" i="1"/>
  <c r="G2925" i="1"/>
  <c r="G2924" i="1"/>
  <c r="G2923" i="1"/>
  <c r="G2922" i="1"/>
  <c r="G2921" i="1"/>
  <c r="G2920" i="1"/>
  <c r="G2935" i="1"/>
  <c r="G2934" i="1"/>
  <c r="G2933" i="1"/>
  <c r="G2932" i="1"/>
  <c r="G2931" i="1"/>
  <c r="G2930" i="1"/>
  <c r="G2929" i="1"/>
  <c r="G2928" i="1"/>
  <c r="G2943" i="1"/>
  <c r="G2942" i="1"/>
  <c r="G2941" i="1"/>
  <c r="G2940" i="1"/>
  <c r="G2939" i="1"/>
  <c r="G2938" i="1"/>
  <c r="G2937" i="1"/>
  <c r="G2936" i="1"/>
  <c r="G2951" i="1"/>
  <c r="G2950" i="1"/>
  <c r="G2949" i="1"/>
  <c r="G2948" i="1"/>
  <c r="G2947" i="1"/>
  <c r="G2946" i="1"/>
  <c r="G2945" i="1"/>
  <c r="G2944" i="1"/>
  <c r="G2959" i="1"/>
  <c r="G2958" i="1"/>
  <c r="G2957" i="1"/>
  <c r="G2956" i="1"/>
  <c r="G2955" i="1"/>
  <c r="G2954" i="1"/>
  <c r="G2953" i="1"/>
  <c r="G2952" i="1"/>
  <c r="G2967" i="1"/>
  <c r="G2966" i="1"/>
  <c r="G2965" i="1"/>
  <c r="G2964" i="1"/>
  <c r="G2963" i="1"/>
  <c r="G2962" i="1"/>
  <c r="G2961" i="1"/>
  <c r="G2960" i="1"/>
  <c r="G2975" i="1"/>
  <c r="G2974" i="1"/>
  <c r="G2973" i="1"/>
  <c r="G2972" i="1"/>
  <c r="G2971" i="1"/>
  <c r="G2970" i="1"/>
  <c r="G2969" i="1"/>
  <c r="G2968" i="1"/>
  <c r="G2983" i="1"/>
  <c r="G2982" i="1"/>
  <c r="G2981" i="1"/>
  <c r="G2980" i="1"/>
  <c r="G2979" i="1"/>
  <c r="G2978" i="1"/>
  <c r="G2977" i="1"/>
  <c r="G2976" i="1"/>
  <c r="G2991" i="1"/>
  <c r="G2990" i="1"/>
  <c r="G2989" i="1"/>
  <c r="G2988" i="1"/>
  <c r="G2987" i="1"/>
  <c r="G2986" i="1"/>
  <c r="G2985" i="1"/>
  <c r="G2984" i="1"/>
  <c r="G2999" i="1"/>
  <c r="G2998" i="1"/>
  <c r="G2997" i="1"/>
  <c r="G2996" i="1"/>
  <c r="G2995" i="1"/>
  <c r="G2994" i="1"/>
  <c r="G2993" i="1"/>
  <c r="G2992" i="1"/>
  <c r="G3007" i="1"/>
  <c r="G3006" i="1"/>
  <c r="G3005" i="1"/>
  <c r="G3004" i="1"/>
  <c r="G3003" i="1"/>
  <c r="G3002" i="1"/>
  <c r="G3001" i="1"/>
  <c r="G3000" i="1"/>
  <c r="G3015" i="1"/>
  <c r="G3014" i="1"/>
  <c r="G3013" i="1"/>
  <c r="G3012" i="1"/>
  <c r="G3011" i="1"/>
  <c r="G3010" i="1"/>
  <c r="G3009" i="1"/>
  <c r="G3008" i="1"/>
  <c r="G3023" i="1"/>
  <c r="G3022" i="1"/>
  <c r="G3021" i="1"/>
  <c r="G3020" i="1"/>
  <c r="G3019" i="1"/>
  <c r="G3018" i="1"/>
  <c r="G3017" i="1"/>
  <c r="G3016" i="1"/>
  <c r="G3031" i="1"/>
  <c r="G3030" i="1"/>
  <c r="G3029" i="1"/>
  <c r="G3028" i="1"/>
  <c r="G3027" i="1"/>
  <c r="G3026" i="1"/>
  <c r="G3025" i="1"/>
  <c r="G3024" i="1"/>
  <c r="G3039" i="1"/>
  <c r="G3038" i="1"/>
  <c r="G3037" i="1"/>
  <c r="G3036" i="1"/>
  <c r="G3035" i="1"/>
  <c r="G3034" i="1"/>
  <c r="G3033" i="1"/>
  <c r="G3032" i="1"/>
  <c r="G3047" i="1"/>
  <c r="G3046" i="1"/>
  <c r="G3045" i="1"/>
  <c r="G3044" i="1"/>
  <c r="G3043" i="1"/>
  <c r="G3042" i="1"/>
  <c r="G3041" i="1"/>
  <c r="G3040" i="1"/>
  <c r="G3055" i="1"/>
  <c r="G3054" i="1"/>
  <c r="G3053" i="1"/>
  <c r="G3052" i="1"/>
  <c r="G3051" i="1"/>
  <c r="G3050" i="1"/>
  <c r="G3049" i="1"/>
  <c r="G3048" i="1"/>
  <c r="G3063" i="1"/>
  <c r="G3062" i="1"/>
  <c r="G3061" i="1"/>
  <c r="G3060" i="1"/>
  <c r="G3059" i="1"/>
  <c r="G3058" i="1"/>
  <c r="G3057" i="1"/>
  <c r="G3056" i="1"/>
  <c r="G3071" i="1"/>
  <c r="G3070" i="1"/>
  <c r="G3069" i="1"/>
  <c r="G3068" i="1"/>
  <c r="G3067" i="1"/>
  <c r="G3066" i="1"/>
  <c r="G3065" i="1"/>
  <c r="G3064" i="1"/>
  <c r="G3079" i="1"/>
  <c r="G3078" i="1"/>
  <c r="G3077" i="1"/>
  <c r="G3076" i="1"/>
  <c r="G3075" i="1"/>
  <c r="G3074" i="1"/>
  <c r="G3073" i="1"/>
  <c r="G3072" i="1"/>
  <c r="G3087" i="1"/>
  <c r="G3086" i="1"/>
  <c r="G3085" i="1"/>
  <c r="G3084" i="1"/>
  <c r="G3083" i="1"/>
  <c r="G3082" i="1"/>
  <c r="G3081" i="1"/>
  <c r="G3080" i="1"/>
  <c r="G3095" i="1"/>
  <c r="G3094" i="1"/>
  <c r="G3093" i="1"/>
  <c r="G3092" i="1"/>
  <c r="G3091" i="1"/>
  <c r="G3090" i="1"/>
  <c r="G3089" i="1"/>
  <c r="G3088" i="1"/>
  <c r="G3103" i="1"/>
  <c r="G3102" i="1"/>
  <c r="G3101" i="1"/>
  <c r="G3100" i="1"/>
  <c r="G3099" i="1"/>
  <c r="G3098" i="1"/>
  <c r="G3097" i="1"/>
  <c r="G3096" i="1"/>
  <c r="G3111" i="1"/>
  <c r="G3110" i="1"/>
  <c r="G3109" i="1"/>
  <c r="G3108" i="1"/>
  <c r="G3107" i="1"/>
  <c r="G3106" i="1"/>
  <c r="G3105" i="1"/>
  <c r="G3104" i="1"/>
  <c r="G3119" i="1"/>
  <c r="G3118" i="1"/>
  <c r="G3117" i="1"/>
  <c r="G3116" i="1"/>
  <c r="G3115" i="1"/>
  <c r="G3114" i="1"/>
  <c r="G3113" i="1"/>
  <c r="G3112" i="1"/>
  <c r="G3127" i="1"/>
  <c r="G3126" i="1"/>
  <c r="G3125" i="1"/>
  <c r="G3124" i="1"/>
  <c r="G3123" i="1"/>
  <c r="G3122" i="1"/>
  <c r="G3121" i="1"/>
  <c r="G3120" i="1"/>
  <c r="G3135" i="1"/>
  <c r="G3134" i="1"/>
  <c r="G3133" i="1"/>
  <c r="G3132" i="1"/>
  <c r="G3131" i="1"/>
  <c r="G3130" i="1"/>
  <c r="G3129" i="1"/>
  <c r="G3128" i="1"/>
  <c r="G3143" i="1"/>
  <c r="G3142" i="1"/>
  <c r="G3141" i="1"/>
  <c r="G3140" i="1"/>
  <c r="G3139" i="1"/>
  <c r="G3138" i="1"/>
  <c r="G3137" i="1"/>
  <c r="G3136" i="1"/>
  <c r="G3151" i="1"/>
  <c r="G3150" i="1"/>
  <c r="G3149" i="1"/>
  <c r="G3148" i="1"/>
  <c r="G3147" i="1"/>
  <c r="G3146" i="1"/>
  <c r="G3145" i="1"/>
  <c r="G3144" i="1"/>
  <c r="G3159" i="1"/>
  <c r="G3158" i="1"/>
  <c r="G3157" i="1"/>
  <c r="G3156" i="1"/>
  <c r="G3155" i="1"/>
  <c r="G3154" i="1"/>
  <c r="G3153" i="1"/>
  <c r="G3152" i="1"/>
  <c r="G3167" i="1"/>
  <c r="G3166" i="1"/>
  <c r="G3165" i="1"/>
  <c r="G3164" i="1"/>
  <c r="G3163" i="1"/>
  <c r="G3162" i="1"/>
  <c r="G3161" i="1"/>
  <c r="G3160" i="1"/>
  <c r="G3175" i="1"/>
  <c r="G3174" i="1"/>
  <c r="G3173" i="1"/>
  <c r="G3172" i="1"/>
  <c r="G3171" i="1"/>
  <c r="G3170" i="1"/>
  <c r="G3169" i="1"/>
  <c r="G3168" i="1"/>
  <c r="G3183" i="1"/>
  <c r="G3182" i="1"/>
  <c r="G3181" i="1"/>
  <c r="G3180" i="1"/>
  <c r="G3179" i="1"/>
  <c r="G3178" i="1"/>
  <c r="G3177" i="1"/>
  <c r="G3176" i="1"/>
  <c r="G3191" i="1"/>
  <c r="G3190" i="1"/>
  <c r="G3189" i="1"/>
  <c r="G3188" i="1"/>
  <c r="G3187" i="1"/>
  <c r="G3186" i="1"/>
  <c r="G3185" i="1"/>
  <c r="G3184" i="1"/>
  <c r="G3199" i="1"/>
  <c r="G3198" i="1"/>
  <c r="G3197" i="1"/>
  <c r="G3196" i="1"/>
  <c r="G3195" i="1"/>
  <c r="G3194" i="1"/>
  <c r="G3193" i="1"/>
  <c r="G3192" i="1"/>
  <c r="G3207" i="1"/>
  <c r="G3206" i="1"/>
  <c r="G3205" i="1"/>
  <c r="G3204" i="1"/>
  <c r="G3203" i="1"/>
  <c r="G3202" i="1"/>
  <c r="G3201" i="1"/>
  <c r="G3200" i="1"/>
  <c r="G3215" i="1"/>
  <c r="G3214" i="1"/>
  <c r="G3213" i="1"/>
  <c r="G3212" i="1"/>
  <c r="G3211" i="1"/>
  <c r="G3210" i="1"/>
  <c r="G3209" i="1"/>
  <c r="G3208" i="1"/>
  <c r="G3223" i="1"/>
  <c r="G3222" i="1"/>
  <c r="G3221" i="1"/>
  <c r="G3220" i="1"/>
  <c r="G3219" i="1"/>
  <c r="G3218" i="1"/>
  <c r="G3217" i="1"/>
  <c r="G3216" i="1"/>
  <c r="G3257" i="1"/>
  <c r="G3256" i="1"/>
  <c r="G3255" i="1"/>
  <c r="G3254" i="1"/>
  <c r="G3253" i="1"/>
  <c r="G3252" i="1"/>
  <c r="G3251" i="1"/>
  <c r="G3250" i="1"/>
  <c r="G3281" i="1"/>
  <c r="G3280" i="1"/>
  <c r="G3279" i="1"/>
  <c r="G3278" i="1"/>
  <c r="G3277" i="1"/>
  <c r="G3276" i="1"/>
  <c r="G3275" i="1"/>
  <c r="G3274" i="1"/>
  <c r="G3289" i="1"/>
  <c r="G3288" i="1"/>
  <c r="G3287" i="1"/>
  <c r="G3286" i="1"/>
  <c r="G3285" i="1"/>
  <c r="G3284" i="1"/>
  <c r="G3283" i="1"/>
  <c r="G3282" i="1"/>
  <c r="G3233" i="1"/>
  <c r="G3232" i="1"/>
  <c r="G3231" i="1"/>
  <c r="G3230" i="1"/>
  <c r="G3229" i="1"/>
  <c r="G3228" i="1"/>
  <c r="G3227" i="1"/>
  <c r="G3226" i="1"/>
  <c r="G3241" i="1"/>
  <c r="G3240" i="1"/>
  <c r="G3239" i="1"/>
  <c r="G3238" i="1"/>
  <c r="G3237" i="1"/>
  <c r="G3236" i="1"/>
  <c r="G3235" i="1"/>
  <c r="G3234" i="1"/>
  <c r="G3249" i="1"/>
  <c r="G3248" i="1"/>
  <c r="G3247" i="1"/>
  <c r="G3246" i="1"/>
  <c r="G3245" i="1"/>
  <c r="G3244" i="1"/>
  <c r="G3243" i="1"/>
  <c r="G3242" i="1"/>
  <c r="G3305" i="1"/>
  <c r="G3304" i="1"/>
  <c r="G3303" i="1"/>
  <c r="G3302" i="1"/>
  <c r="G3301" i="1"/>
  <c r="G3300" i="1"/>
  <c r="G3299" i="1"/>
  <c r="G3298" i="1"/>
  <c r="G3337" i="1"/>
  <c r="G3336" i="1"/>
  <c r="G3335" i="1"/>
  <c r="G3334" i="1"/>
  <c r="G3333" i="1"/>
  <c r="G3332" i="1"/>
  <c r="G3331" i="1"/>
  <c r="G3330" i="1"/>
  <c r="G3345" i="1"/>
  <c r="G3344" i="1"/>
  <c r="G3343" i="1"/>
  <c r="G3342" i="1"/>
  <c r="G3341" i="1"/>
  <c r="G3340" i="1"/>
  <c r="G3339" i="1"/>
  <c r="G3338" i="1"/>
  <c r="G3353" i="1"/>
  <c r="G3352" i="1"/>
  <c r="G3351" i="1"/>
  <c r="G3350" i="1"/>
  <c r="G3349" i="1"/>
  <c r="G3348" i="1"/>
  <c r="G3347" i="1"/>
  <c r="G3346" i="1"/>
  <c r="G3297" i="1"/>
  <c r="G3296" i="1"/>
  <c r="G3295" i="1"/>
  <c r="G3294" i="1"/>
  <c r="G3293" i="1"/>
  <c r="G3292" i="1"/>
  <c r="G3291" i="1"/>
  <c r="G3290" i="1"/>
  <c r="G3265" i="1"/>
  <c r="G3264" i="1"/>
  <c r="G3263" i="1"/>
  <c r="G3262" i="1"/>
  <c r="G3261" i="1"/>
  <c r="G3260" i="1"/>
  <c r="G3259" i="1"/>
  <c r="G3258" i="1"/>
  <c r="G3273" i="1"/>
  <c r="G3272" i="1"/>
  <c r="G3271" i="1"/>
  <c r="G3270" i="1"/>
  <c r="G3269" i="1"/>
  <c r="G3268" i="1"/>
  <c r="G3267" i="1"/>
  <c r="G3266" i="1"/>
  <c r="G3362" i="1"/>
  <c r="G3361" i="1"/>
  <c r="G3360" i="1"/>
  <c r="G3359" i="1"/>
  <c r="G3358" i="1"/>
  <c r="G3357" i="1"/>
  <c r="G3356" i="1"/>
  <c r="G3355" i="1"/>
  <c r="G3371" i="1"/>
  <c r="G3370" i="1"/>
  <c r="G3369" i="1"/>
  <c r="G3368" i="1"/>
  <c r="G3367" i="1"/>
  <c r="G3366" i="1"/>
  <c r="G3365" i="1"/>
  <c r="G3364" i="1"/>
  <c r="G3380" i="1"/>
  <c r="G3379" i="1"/>
  <c r="G3378" i="1"/>
  <c r="G3377" i="1"/>
  <c r="G3376" i="1"/>
  <c r="G3375" i="1"/>
  <c r="G3374" i="1"/>
  <c r="G3373" i="1"/>
  <c r="G3388" i="1"/>
  <c r="G3387" i="1"/>
  <c r="G3386" i="1"/>
  <c r="G3385" i="1"/>
  <c r="G3384" i="1"/>
  <c r="G3383" i="1"/>
  <c r="G3382" i="1"/>
  <c r="G3381" i="1"/>
  <c r="G3396" i="1"/>
  <c r="G3395" i="1"/>
  <c r="G3394" i="1"/>
  <c r="G3393" i="1"/>
  <c r="G3392" i="1"/>
  <c r="G3391" i="1"/>
  <c r="G3390" i="1"/>
  <c r="G3389" i="1"/>
  <c r="G3405" i="1"/>
  <c r="G3404" i="1"/>
  <c r="G3403" i="1"/>
  <c r="G3402" i="1"/>
  <c r="G3401" i="1"/>
  <c r="G3400" i="1"/>
  <c r="G3399" i="1"/>
  <c r="G3398" i="1"/>
  <c r="G3414" i="1"/>
  <c r="G3413" i="1"/>
  <c r="G3412" i="1"/>
  <c r="G3411" i="1"/>
  <c r="G3410" i="1"/>
  <c r="G3409" i="1"/>
  <c r="G3408" i="1"/>
  <c r="G3407" i="1"/>
  <c r="G3422" i="1"/>
  <c r="G3421" i="1"/>
  <c r="G3420" i="1"/>
  <c r="G3419" i="1"/>
  <c r="G3418" i="1"/>
  <c r="G3417" i="1"/>
  <c r="G3416" i="1"/>
  <c r="G3415" i="1"/>
  <c r="G3430" i="1"/>
  <c r="G3429" i="1"/>
  <c r="G3428" i="1"/>
  <c r="G3427" i="1"/>
  <c r="G3426" i="1"/>
  <c r="G3425" i="1"/>
  <c r="G3424" i="1"/>
  <c r="G3423" i="1"/>
  <c r="G3439" i="1"/>
  <c r="G3438" i="1"/>
  <c r="G3437" i="1"/>
  <c r="G3436" i="1"/>
  <c r="G3435" i="1"/>
  <c r="G3434" i="1"/>
  <c r="G3433" i="1"/>
  <c r="G3432" i="1"/>
  <c r="G3447" i="1"/>
  <c r="G3446" i="1"/>
  <c r="G3445" i="1"/>
  <c r="G3444" i="1"/>
  <c r="G3443" i="1"/>
  <c r="G3442" i="1"/>
  <c r="G3441" i="1"/>
  <c r="G3440" i="1"/>
  <c r="G3455" i="1"/>
  <c r="G3454" i="1"/>
  <c r="G3453" i="1"/>
  <c r="G3452" i="1"/>
  <c r="G3451" i="1"/>
  <c r="G3450" i="1"/>
  <c r="G3449" i="1"/>
  <c r="G3448" i="1"/>
  <c r="G3464" i="1"/>
  <c r="G3463" i="1"/>
  <c r="G3462" i="1"/>
  <c r="G3461" i="1"/>
  <c r="G3460" i="1"/>
  <c r="G3459" i="1"/>
  <c r="G3458" i="1"/>
  <c r="G3457" i="1"/>
  <c r="G3473" i="1"/>
  <c r="G3472" i="1"/>
  <c r="G3471" i="1"/>
  <c r="G3470" i="1"/>
  <c r="G3469" i="1"/>
  <c r="G3468" i="1"/>
  <c r="G3467" i="1"/>
  <c r="G3466" i="1"/>
  <c r="G3481" i="1"/>
  <c r="G3480" i="1"/>
  <c r="G3479" i="1"/>
  <c r="G3478" i="1"/>
  <c r="G3477" i="1"/>
  <c r="G3476" i="1"/>
  <c r="G3475" i="1"/>
  <c r="G3474" i="1"/>
  <c r="G3489" i="1"/>
  <c r="G3488" i="1"/>
  <c r="G3487" i="1"/>
  <c r="G3486" i="1"/>
  <c r="G3485" i="1"/>
  <c r="G3484" i="1"/>
  <c r="G3483" i="1"/>
  <c r="G3482" i="1"/>
  <c r="G3498" i="1"/>
  <c r="G3497" i="1"/>
  <c r="G3496" i="1"/>
  <c r="G3495" i="1"/>
  <c r="G3494" i="1"/>
  <c r="G3493" i="1"/>
  <c r="G3492" i="1"/>
  <c r="G3491" i="1"/>
  <c r="G3506" i="1"/>
  <c r="G3505" i="1"/>
  <c r="G3504" i="1"/>
  <c r="G3503" i="1"/>
  <c r="G3502" i="1"/>
  <c r="G3501" i="1"/>
  <c r="G3500" i="1"/>
  <c r="G3499" i="1"/>
  <c r="G3514" i="1"/>
  <c r="G3513" i="1"/>
  <c r="G3512" i="1"/>
  <c r="G3511" i="1"/>
  <c r="G3510" i="1"/>
  <c r="G3509" i="1"/>
  <c r="G3508" i="1"/>
  <c r="G3507" i="1"/>
  <c r="G3523" i="1"/>
  <c r="G3522" i="1"/>
  <c r="G3521" i="1"/>
  <c r="G3520" i="1"/>
  <c r="G3519" i="1"/>
  <c r="G3518" i="1"/>
  <c r="G3517" i="1"/>
  <c r="G3516" i="1"/>
  <c r="G3532" i="1"/>
  <c r="G3531" i="1"/>
  <c r="G3530" i="1"/>
  <c r="G3529" i="1"/>
  <c r="G3528" i="1"/>
  <c r="G3527" i="1"/>
  <c r="G3526" i="1"/>
  <c r="G3525" i="1"/>
  <c r="G3540" i="1"/>
  <c r="G3539" i="1"/>
  <c r="G3538" i="1"/>
  <c r="G3537" i="1"/>
  <c r="G3536" i="1"/>
  <c r="G3535" i="1"/>
  <c r="G3534" i="1"/>
  <c r="G3533" i="1"/>
  <c r="G3548" i="1"/>
  <c r="G3547" i="1"/>
  <c r="G3546" i="1"/>
  <c r="G3545" i="1"/>
  <c r="G3544" i="1"/>
  <c r="G3543" i="1"/>
  <c r="G3542" i="1"/>
  <c r="G3541" i="1"/>
  <c r="G3557" i="1"/>
  <c r="G3556" i="1"/>
  <c r="G3555" i="1"/>
  <c r="G3554" i="1"/>
  <c r="G3553" i="1"/>
  <c r="G3552" i="1"/>
  <c r="G3551" i="1"/>
  <c r="G3550" i="1"/>
  <c r="G3566" i="1"/>
  <c r="G3565" i="1"/>
  <c r="G3564" i="1"/>
  <c r="G3563" i="1"/>
  <c r="G3562" i="1"/>
  <c r="G3561" i="1"/>
  <c r="G3560" i="1"/>
  <c r="G3559" i="1"/>
  <c r="G3576" i="1"/>
  <c r="G3575" i="1"/>
  <c r="G3574" i="1"/>
  <c r="G3573" i="1"/>
  <c r="G3572" i="1"/>
  <c r="G3571" i="1"/>
  <c r="G3570" i="1"/>
  <c r="G3569" i="1"/>
  <c r="G3592" i="1"/>
  <c r="G3591" i="1"/>
  <c r="G3590" i="1"/>
  <c r="G3589" i="1"/>
  <c r="G3588" i="1"/>
  <c r="G3587" i="1"/>
  <c r="G3586" i="1"/>
  <c r="G3585" i="1"/>
  <c r="G3601" i="1"/>
  <c r="G3600" i="1"/>
  <c r="G3599" i="1"/>
  <c r="G3598" i="1"/>
  <c r="G3597" i="1"/>
  <c r="G3596" i="1"/>
  <c r="G3595" i="1"/>
  <c r="G3594" i="1"/>
  <c r="G3610" i="1"/>
  <c r="G3609" i="1"/>
  <c r="G3608" i="1"/>
  <c r="G3607" i="1"/>
  <c r="G3606" i="1"/>
  <c r="G3605" i="1"/>
  <c r="G3604" i="1"/>
  <c r="G3603" i="1"/>
  <c r="G3619" i="1"/>
  <c r="G3618" i="1"/>
  <c r="G3617" i="1"/>
  <c r="G3616" i="1"/>
  <c r="G3615" i="1"/>
  <c r="G3614" i="1"/>
  <c r="G3613" i="1"/>
  <c r="G3612" i="1"/>
  <c r="G3628" i="1"/>
  <c r="G3627" i="1"/>
  <c r="G3626" i="1"/>
  <c r="G3625" i="1"/>
  <c r="G3624" i="1"/>
  <c r="G3623" i="1"/>
  <c r="G3622" i="1"/>
  <c r="G3621" i="1"/>
  <c r="G3638" i="1"/>
  <c r="G3637" i="1"/>
  <c r="G3636" i="1"/>
  <c r="G3635" i="1"/>
  <c r="G3634" i="1"/>
  <c r="G3633" i="1"/>
  <c r="G3632" i="1"/>
  <c r="G3631" i="1"/>
  <c r="G3646" i="1"/>
  <c r="G3645" i="1"/>
  <c r="G3644" i="1"/>
  <c r="G3643" i="1"/>
  <c r="G3642" i="1"/>
  <c r="G3641" i="1"/>
  <c r="G3640" i="1"/>
  <c r="G3639" i="1"/>
  <c r="G3654" i="1"/>
  <c r="G3653" i="1"/>
  <c r="G3652" i="1"/>
  <c r="G3651" i="1"/>
  <c r="G3650" i="1"/>
  <c r="G3649" i="1"/>
  <c r="G3648" i="1"/>
  <c r="G3647" i="1"/>
  <c r="G3662" i="1"/>
  <c r="G3661" i="1"/>
  <c r="G3660" i="1"/>
  <c r="G3659" i="1"/>
  <c r="G3658" i="1"/>
  <c r="G3657" i="1"/>
  <c r="G3656" i="1"/>
  <c r="G3655" i="1"/>
  <c r="G3670" i="1"/>
  <c r="G3669" i="1"/>
  <c r="G3668" i="1"/>
  <c r="G3667" i="1"/>
  <c r="G3666" i="1"/>
  <c r="G3665" i="1"/>
  <c r="G3664" i="1"/>
  <c r="G3663" i="1"/>
  <c r="G3678" i="1"/>
  <c r="G3677" i="1"/>
  <c r="G3676" i="1"/>
  <c r="G3675" i="1"/>
  <c r="G3674" i="1"/>
  <c r="G3673" i="1"/>
  <c r="G3672" i="1"/>
  <c r="G3671" i="1"/>
  <c r="G3686" i="1"/>
  <c r="G3685" i="1"/>
  <c r="G3684" i="1"/>
  <c r="G3683" i="1"/>
  <c r="G3682" i="1"/>
  <c r="G3681" i="1"/>
  <c r="G3680" i="1"/>
  <c r="G3679" i="1"/>
  <c r="G3694" i="1"/>
  <c r="G3693" i="1"/>
  <c r="G3692" i="1"/>
  <c r="G3691" i="1"/>
  <c r="G3690" i="1"/>
  <c r="G3689" i="1"/>
  <c r="G3688" i="1"/>
  <c r="G3687" i="1"/>
  <c r="G3702" i="1"/>
  <c r="G3701" i="1"/>
  <c r="G3700" i="1"/>
  <c r="G3699" i="1"/>
  <c r="G3698" i="1"/>
  <c r="G3697" i="1"/>
  <c r="G3696" i="1"/>
  <c r="G3695" i="1"/>
  <c r="G3710" i="1"/>
  <c r="G3709" i="1"/>
  <c r="G3708" i="1"/>
  <c r="G3707" i="1"/>
  <c r="G3706" i="1"/>
  <c r="G3705" i="1"/>
  <c r="G3704" i="1"/>
  <c r="G3703" i="1"/>
  <c r="G3718" i="1"/>
  <c r="G3717" i="1"/>
  <c r="G3716" i="1"/>
  <c r="G3715" i="1"/>
  <c r="G3714" i="1"/>
  <c r="G3713" i="1"/>
  <c r="G3712" i="1"/>
  <c r="G3711" i="1"/>
  <c r="G3726" i="1"/>
  <c r="G3725" i="1"/>
  <c r="G3724" i="1"/>
  <c r="G3723" i="1"/>
  <c r="G3722" i="1"/>
  <c r="G3721" i="1"/>
  <c r="G3720" i="1"/>
  <c r="G3719" i="1"/>
  <c r="G3734" i="1"/>
  <c r="G3733" i="1"/>
  <c r="G3732" i="1"/>
  <c r="G3731" i="1"/>
  <c r="G3730" i="1"/>
  <c r="G3729" i="1"/>
  <c r="G3728" i="1"/>
  <c r="G3727" i="1"/>
  <c r="G3742" i="1"/>
  <c r="G3741" i="1"/>
  <c r="G3740" i="1"/>
  <c r="G3739" i="1"/>
  <c r="G3738" i="1"/>
  <c r="G3737" i="1"/>
  <c r="G3736" i="1"/>
  <c r="G3735" i="1"/>
  <c r="G3750" i="1"/>
  <c r="G3749" i="1"/>
  <c r="G3748" i="1"/>
  <c r="G3747" i="1"/>
  <c r="G3746" i="1"/>
  <c r="G3745" i="1"/>
  <c r="G3744" i="1"/>
  <c r="G3743" i="1"/>
  <c r="G3758" i="1"/>
  <c r="G3757" i="1"/>
  <c r="G3756" i="1"/>
  <c r="G3755" i="1"/>
  <c r="G3754" i="1"/>
  <c r="G3753" i="1"/>
  <c r="G3752" i="1"/>
  <c r="G3751" i="1"/>
  <c r="G3766" i="1"/>
  <c r="G3765" i="1"/>
  <c r="G3764" i="1"/>
  <c r="G3763" i="1"/>
  <c r="G3762" i="1"/>
  <c r="G3761" i="1"/>
  <c r="G3760" i="1"/>
  <c r="G3759" i="1"/>
  <c r="G3774" i="1"/>
  <c r="G3773" i="1"/>
  <c r="G3772" i="1"/>
  <c r="G3771" i="1"/>
  <c r="G3770" i="1"/>
  <c r="G3769" i="1"/>
  <c r="G3768" i="1"/>
  <c r="G3767" i="1"/>
  <c r="G3782" i="1"/>
  <c r="G3781" i="1"/>
  <c r="G3780" i="1"/>
  <c r="G3779" i="1"/>
  <c r="G3778" i="1"/>
  <c r="G3777" i="1"/>
  <c r="G3776" i="1"/>
  <c r="G3775" i="1"/>
  <c r="G3790" i="1"/>
  <c r="G3789" i="1"/>
  <c r="G3788" i="1"/>
  <c r="G3787" i="1"/>
  <c r="G3786" i="1"/>
  <c r="G3785" i="1"/>
  <c r="G3784" i="1"/>
  <c r="G3783" i="1"/>
  <c r="G3798" i="1"/>
  <c r="G3797" i="1"/>
  <c r="G3796" i="1"/>
  <c r="G3795" i="1"/>
  <c r="G3794" i="1"/>
  <c r="G3793" i="1"/>
  <c r="G3792" i="1"/>
  <c r="G3791" i="1"/>
  <c r="G3806" i="1"/>
  <c r="G3805" i="1"/>
  <c r="G3804" i="1"/>
  <c r="G3803" i="1"/>
  <c r="G3802" i="1"/>
  <c r="G3801" i="1"/>
  <c r="G3800" i="1"/>
  <c r="G3799" i="1"/>
  <c r="G3814" i="1"/>
  <c r="G3813" i="1"/>
  <c r="G3812" i="1"/>
  <c r="G3811" i="1"/>
  <c r="G3810" i="1"/>
  <c r="G3809" i="1"/>
  <c r="G3808" i="1"/>
  <c r="G3807" i="1"/>
  <c r="G3822" i="1"/>
  <c r="G3821" i="1"/>
  <c r="G3820" i="1"/>
  <c r="G3819" i="1"/>
  <c r="G3818" i="1"/>
  <c r="G3817" i="1"/>
  <c r="G3816" i="1"/>
  <c r="G3815" i="1"/>
  <c r="G3830" i="1"/>
  <c r="G3829" i="1"/>
  <c r="G3828" i="1"/>
  <c r="G3827" i="1"/>
  <c r="G3826" i="1"/>
  <c r="G3825" i="1"/>
  <c r="G3824" i="1"/>
  <c r="G3823" i="1"/>
  <c r="G3838" i="1"/>
  <c r="G3837" i="1"/>
  <c r="G3836" i="1"/>
  <c r="G3835" i="1"/>
  <c r="G3834" i="1"/>
  <c r="G3833" i="1"/>
  <c r="G3832" i="1"/>
  <c r="G3831" i="1"/>
  <c r="G3846" i="1"/>
  <c r="G3845" i="1"/>
  <c r="G3844" i="1"/>
  <c r="G3843" i="1"/>
  <c r="G3842" i="1"/>
  <c r="G3841" i="1"/>
  <c r="G3840" i="1"/>
  <c r="G3839" i="1"/>
  <c r="G3854" i="1"/>
  <c r="G3853" i="1"/>
  <c r="G3852" i="1"/>
  <c r="G3851" i="1"/>
  <c r="G3850" i="1"/>
  <c r="G3849" i="1"/>
  <c r="G3848" i="1"/>
  <c r="G3847" i="1"/>
  <c r="G3862" i="1"/>
  <c r="G3861" i="1"/>
  <c r="G3860" i="1"/>
  <c r="G3859" i="1"/>
  <c r="G3858" i="1"/>
  <c r="G3857" i="1"/>
  <c r="G3856" i="1"/>
  <c r="G3855" i="1"/>
  <c r="G3870" i="1"/>
  <c r="G3869" i="1"/>
  <c r="G3868" i="1"/>
  <c r="G3867" i="1"/>
  <c r="G3866" i="1"/>
  <c r="G3865" i="1"/>
  <c r="G3864" i="1"/>
  <c r="G3863" i="1"/>
  <c r="G3878" i="1"/>
  <c r="G3877" i="1"/>
  <c r="G3876" i="1"/>
  <c r="G3875" i="1"/>
  <c r="G3874" i="1"/>
  <c r="G3873" i="1"/>
  <c r="G3872" i="1"/>
  <c r="G3871" i="1"/>
  <c r="G3886" i="1"/>
  <c r="G3885" i="1"/>
  <c r="G3884" i="1"/>
  <c r="G3883" i="1"/>
  <c r="G3882" i="1"/>
  <c r="G3881" i="1"/>
  <c r="G3880" i="1"/>
  <c r="G3879" i="1"/>
  <c r="G3894" i="1"/>
  <c r="G3893" i="1"/>
  <c r="G3892" i="1"/>
  <c r="G3891" i="1"/>
  <c r="G3890" i="1"/>
  <c r="G3889" i="1"/>
  <c r="G3888" i="1"/>
  <c r="G3887" i="1"/>
  <c r="G3902" i="1"/>
  <c r="G3901" i="1"/>
  <c r="G3900" i="1"/>
  <c r="G3899" i="1"/>
  <c r="G3898" i="1"/>
  <c r="G3897" i="1"/>
  <c r="G3896" i="1"/>
  <c r="G3895" i="1"/>
  <c r="G3910" i="1"/>
  <c r="G3909" i="1"/>
  <c r="G3908" i="1"/>
  <c r="G3907" i="1"/>
  <c r="G3906" i="1"/>
  <c r="G3905" i="1"/>
  <c r="G3904" i="1"/>
  <c r="G3903" i="1"/>
  <c r="G3918" i="1"/>
  <c r="G3917" i="1"/>
  <c r="G3916" i="1"/>
  <c r="G3915" i="1"/>
  <c r="G3914" i="1"/>
  <c r="G3913" i="1"/>
  <c r="G3912" i="1"/>
  <c r="G3911" i="1"/>
  <c r="G3926" i="1"/>
  <c r="G3925" i="1"/>
  <c r="G3924" i="1"/>
  <c r="G3923" i="1"/>
  <c r="G3922" i="1"/>
  <c r="G3921" i="1"/>
  <c r="G3920" i="1"/>
  <c r="G3919" i="1"/>
  <c r="G3934" i="1"/>
  <c r="G3933" i="1"/>
  <c r="G3932" i="1"/>
  <c r="G3931" i="1"/>
  <c r="G3930" i="1"/>
  <c r="G3929" i="1"/>
  <c r="G3928" i="1"/>
  <c r="G3927" i="1"/>
  <c r="G3942" i="1"/>
  <c r="G3941" i="1"/>
  <c r="G3940" i="1"/>
  <c r="G3939" i="1"/>
  <c r="G3938" i="1"/>
  <c r="G3937" i="1"/>
  <c r="G3936" i="1"/>
  <c r="G3935" i="1"/>
  <c r="G3950" i="1"/>
  <c r="G3949" i="1"/>
  <c r="G3948" i="1"/>
  <c r="G3947" i="1"/>
  <c r="G3946" i="1"/>
  <c r="G3945" i="1"/>
  <c r="G3944" i="1"/>
  <c r="G3943" i="1"/>
  <c r="G3958" i="1"/>
  <c r="G3957" i="1"/>
  <c r="G3956" i="1"/>
  <c r="G3955" i="1"/>
  <c r="G3954" i="1"/>
  <c r="G3953" i="1"/>
  <c r="G3952" i="1"/>
  <c r="G3951" i="1"/>
  <c r="G3966" i="1"/>
  <c r="G3965" i="1"/>
  <c r="G3964" i="1"/>
  <c r="G3963" i="1"/>
  <c r="G3962" i="1"/>
  <c r="G3961" i="1"/>
  <c r="G3960" i="1"/>
  <c r="G3959" i="1"/>
  <c r="G3974" i="1"/>
  <c r="G3973" i="1"/>
  <c r="G3972" i="1"/>
  <c r="G3971" i="1"/>
  <c r="G3970" i="1"/>
  <c r="G3969" i="1"/>
  <c r="G3968" i="1"/>
  <c r="G3967" i="1"/>
  <c r="G3982" i="1"/>
  <c r="G3981" i="1"/>
  <c r="G3980" i="1"/>
  <c r="G3979" i="1"/>
  <c r="G3978" i="1"/>
  <c r="G3977" i="1"/>
  <c r="G3976" i="1"/>
  <c r="G3975" i="1"/>
  <c r="G3990" i="1"/>
  <c r="G3989" i="1"/>
  <c r="G3988" i="1"/>
  <c r="G3987" i="1"/>
  <c r="G3986" i="1"/>
  <c r="G3985" i="1"/>
  <c r="G3984" i="1"/>
  <c r="G3983" i="1"/>
  <c r="G3998" i="1"/>
  <c r="G3997" i="1"/>
  <c r="G3996" i="1"/>
  <c r="G3995" i="1"/>
  <c r="G3994" i="1"/>
  <c r="G3993" i="1"/>
  <c r="G3992" i="1"/>
  <c r="G3991" i="1"/>
  <c r="G4006" i="1"/>
  <c r="G4005" i="1"/>
  <c r="G4004" i="1"/>
  <c r="G4003" i="1"/>
  <c r="G4002" i="1"/>
  <c r="G4001" i="1"/>
  <c r="G4000" i="1"/>
  <c r="G3999" i="1"/>
  <c r="G4014" i="1"/>
  <c r="G4013" i="1"/>
  <c r="G4012" i="1"/>
  <c r="G4011" i="1"/>
  <c r="G4010" i="1"/>
  <c r="G4009" i="1"/>
  <c r="G4008" i="1"/>
  <c r="G4007" i="1"/>
  <c r="G4022" i="1"/>
  <c r="G4021" i="1"/>
  <c r="G4020" i="1"/>
  <c r="G4019" i="1"/>
  <c r="G4018" i="1"/>
  <c r="G4017" i="1"/>
  <c r="G4016" i="1"/>
  <c r="G4015" i="1"/>
  <c r="G4030" i="1"/>
  <c r="G4029" i="1"/>
  <c r="G4028" i="1"/>
  <c r="G4027" i="1"/>
  <c r="G4026" i="1"/>
  <c r="G4025" i="1"/>
  <c r="G4024" i="1"/>
  <c r="G4023" i="1"/>
  <c r="G4038" i="1"/>
  <c r="G4037" i="1"/>
  <c r="G4036" i="1"/>
  <c r="G4035" i="1"/>
  <c r="G4034" i="1"/>
  <c r="G4033" i="1"/>
  <c r="G4032" i="1"/>
  <c r="G4031" i="1"/>
  <c r="G4046" i="1"/>
  <c r="G4045" i="1"/>
  <c r="G4044" i="1"/>
  <c r="G4043" i="1"/>
  <c r="G4042" i="1"/>
  <c r="G4041" i="1"/>
  <c r="G4040" i="1"/>
  <c r="G4039" i="1"/>
  <c r="G4054" i="1"/>
  <c r="G4053" i="1"/>
  <c r="G4052" i="1"/>
  <c r="G4051" i="1"/>
  <c r="G4050" i="1"/>
  <c r="G4049" i="1"/>
  <c r="G4048" i="1"/>
  <c r="G4047" i="1"/>
  <c r="G4062" i="1"/>
  <c r="G4061" i="1"/>
  <c r="G4060" i="1"/>
  <c r="G4059" i="1"/>
  <c r="G4058" i="1"/>
  <c r="G4057" i="1"/>
  <c r="G4056" i="1"/>
  <c r="G4055" i="1"/>
  <c r="G4070" i="1"/>
  <c r="G4069" i="1"/>
  <c r="G4068" i="1"/>
  <c r="G4067" i="1"/>
  <c r="G4066" i="1"/>
  <c r="G4065" i="1"/>
  <c r="G4064" i="1"/>
  <c r="G4063" i="1"/>
  <c r="G4078" i="1"/>
  <c r="G4077" i="1"/>
  <c r="G4076" i="1"/>
  <c r="G4075" i="1"/>
  <c r="G4074" i="1"/>
  <c r="G4073" i="1"/>
  <c r="G4072" i="1"/>
  <c r="G4071" i="1"/>
  <c r="G4086" i="1"/>
  <c r="G4085" i="1"/>
  <c r="G4084" i="1"/>
  <c r="G4083" i="1"/>
  <c r="G4082" i="1"/>
  <c r="G4081" i="1"/>
  <c r="G4080" i="1"/>
  <c r="G4079" i="1"/>
  <c r="G4094" i="1"/>
  <c r="G4093" i="1"/>
  <c r="G4092" i="1"/>
  <c r="G4091" i="1"/>
  <c r="G4090" i="1"/>
  <c r="G4089" i="1"/>
  <c r="G4088" i="1"/>
  <c r="G4087" i="1"/>
  <c r="G4102" i="1"/>
  <c r="G4101" i="1"/>
  <c r="G4100" i="1"/>
  <c r="G4099" i="1"/>
  <c r="G4098" i="1"/>
  <c r="G4097" i="1"/>
  <c r="G4096" i="1"/>
  <c r="G4095" i="1"/>
  <c r="G4110" i="1"/>
  <c r="G4109" i="1"/>
  <c r="G4108" i="1"/>
  <c r="G4107" i="1"/>
  <c r="G4106" i="1"/>
  <c r="G4105" i="1"/>
  <c r="G4104" i="1"/>
  <c r="G4103" i="1"/>
  <c r="G4118" i="1"/>
  <c r="G4117" i="1"/>
  <c r="G4116" i="1"/>
  <c r="G4115" i="1"/>
  <c r="G4114" i="1"/>
  <c r="G4113" i="1"/>
  <c r="G4112" i="1"/>
  <c r="G4111" i="1"/>
  <c r="G4126" i="1"/>
  <c r="G4125" i="1"/>
  <c r="G4124" i="1"/>
  <c r="G4123" i="1"/>
  <c r="G4122" i="1"/>
  <c r="G4121" i="1"/>
  <c r="G4120" i="1"/>
  <c r="G4119" i="1"/>
  <c r="G4134" i="1"/>
  <c r="G4133" i="1"/>
  <c r="G4132" i="1"/>
  <c r="G4131" i="1"/>
  <c r="G4130" i="1"/>
  <c r="G4129" i="1"/>
  <c r="G4128" i="1"/>
  <c r="G4127" i="1"/>
  <c r="G4142" i="1"/>
  <c r="G4141" i="1"/>
  <c r="G4140" i="1"/>
  <c r="G4139" i="1"/>
  <c r="G4138" i="1"/>
  <c r="G4137" i="1"/>
  <c r="G4136" i="1"/>
  <c r="G4135" i="1"/>
  <c r="G4150" i="1"/>
  <c r="G4149" i="1"/>
  <c r="G4148" i="1"/>
  <c r="G4147" i="1"/>
  <c r="G4146" i="1"/>
  <c r="G4145" i="1"/>
  <c r="G4144" i="1"/>
  <c r="G4143" i="1"/>
  <c r="G4158" i="1"/>
  <c r="G4157" i="1"/>
  <c r="G4156" i="1"/>
  <c r="G4155" i="1"/>
  <c r="G4154" i="1"/>
  <c r="G4153" i="1"/>
  <c r="G4152" i="1"/>
  <c r="G4151" i="1"/>
  <c r="G4166" i="1"/>
  <c r="G4165" i="1"/>
  <c r="G4164" i="1"/>
  <c r="G4163" i="1"/>
  <c r="G4162" i="1"/>
  <c r="G4161" i="1"/>
  <c r="G4160" i="1"/>
  <c r="G4159" i="1"/>
  <c r="G4174" i="1"/>
  <c r="G4173" i="1"/>
  <c r="G4172" i="1"/>
  <c r="G4171" i="1"/>
  <c r="G4170" i="1"/>
  <c r="G4169" i="1"/>
  <c r="G4168" i="1"/>
  <c r="G4167" i="1"/>
  <c r="G4182" i="1"/>
  <c r="G4181" i="1"/>
  <c r="G4180" i="1"/>
  <c r="G4179" i="1"/>
  <c r="G4178" i="1"/>
  <c r="G4177" i="1"/>
  <c r="G4176" i="1"/>
  <c r="G4175" i="1"/>
  <c r="G4216" i="1"/>
  <c r="G4215" i="1"/>
  <c r="G4214" i="1"/>
  <c r="G4213" i="1"/>
  <c r="G4212" i="1"/>
  <c r="G4211" i="1"/>
  <c r="G4210" i="1"/>
  <c r="G4209" i="1"/>
  <c r="G4248" i="1"/>
  <c r="G4247" i="1"/>
  <c r="G4246" i="1"/>
  <c r="G4245" i="1"/>
  <c r="G4244" i="1"/>
  <c r="G4243" i="1"/>
  <c r="G4242" i="1"/>
  <c r="G4241" i="1"/>
  <c r="G4256" i="1"/>
  <c r="G4255" i="1"/>
  <c r="G4254" i="1"/>
  <c r="G4253" i="1"/>
  <c r="G4252" i="1"/>
  <c r="G4251" i="1"/>
  <c r="G4250" i="1"/>
  <c r="G4249" i="1"/>
  <c r="G4192" i="1"/>
  <c r="G4191" i="1"/>
  <c r="G4190" i="1"/>
  <c r="G4189" i="1"/>
  <c r="G4188" i="1"/>
  <c r="G4187" i="1"/>
  <c r="G4186" i="1"/>
  <c r="G4185" i="1"/>
  <c r="G4200" i="1"/>
  <c r="G4199" i="1"/>
  <c r="G4198" i="1"/>
  <c r="G4197" i="1"/>
  <c r="G4196" i="1"/>
  <c r="G4195" i="1"/>
  <c r="G4194" i="1"/>
  <c r="G4193" i="1"/>
  <c r="G4208" i="1"/>
  <c r="G4207" i="1"/>
  <c r="G4206" i="1"/>
  <c r="G4205" i="1"/>
  <c r="G4204" i="1"/>
  <c r="G4203" i="1"/>
  <c r="G4202" i="1"/>
  <c r="G4201" i="1"/>
  <c r="G4272" i="1"/>
  <c r="G4271" i="1"/>
  <c r="G4270" i="1"/>
  <c r="G4269" i="1"/>
  <c r="G4268" i="1"/>
  <c r="G4267" i="1"/>
  <c r="G4266" i="1"/>
  <c r="G4265" i="1"/>
  <c r="G4232" i="1"/>
  <c r="G4231" i="1"/>
  <c r="G4230" i="1"/>
  <c r="G4229" i="1"/>
  <c r="G4228" i="1"/>
  <c r="G4227" i="1"/>
  <c r="G4226" i="1"/>
  <c r="G4225" i="1"/>
  <c r="G4240" i="1"/>
  <c r="G4239" i="1"/>
  <c r="G4238" i="1"/>
  <c r="G4237" i="1"/>
  <c r="G4236" i="1"/>
  <c r="G4235" i="1"/>
  <c r="G4234" i="1"/>
  <c r="G4233" i="1"/>
  <c r="G4320" i="1"/>
  <c r="G4319" i="1"/>
  <c r="G4318" i="1"/>
  <c r="G4317" i="1"/>
  <c r="G4316" i="1"/>
  <c r="G4315" i="1"/>
  <c r="G4314" i="1"/>
  <c r="G4313" i="1"/>
  <c r="G4328" i="1"/>
  <c r="G4327" i="1"/>
  <c r="G4326" i="1"/>
  <c r="G4325" i="1"/>
  <c r="G4324" i="1"/>
  <c r="G4323" i="1"/>
  <c r="G4322" i="1"/>
  <c r="G4321" i="1"/>
  <c r="G4264" i="1"/>
  <c r="G4263" i="1"/>
  <c r="G4262" i="1"/>
  <c r="G4261" i="1"/>
  <c r="G4260" i="1"/>
  <c r="G4259" i="1"/>
  <c r="G4258" i="1"/>
  <c r="G4257" i="1"/>
  <c r="G4336" i="1"/>
  <c r="G4335" i="1"/>
  <c r="G4334" i="1"/>
  <c r="G4333" i="1"/>
  <c r="G4332" i="1"/>
  <c r="G4331" i="1"/>
  <c r="G4330" i="1"/>
  <c r="G4329" i="1"/>
  <c r="G4344" i="1"/>
  <c r="G4343" i="1"/>
  <c r="G4342" i="1"/>
  <c r="G4341" i="1"/>
  <c r="G4340" i="1"/>
  <c r="G4339" i="1"/>
  <c r="G4338" i="1"/>
  <c r="G4337" i="1"/>
  <c r="G4352" i="1"/>
  <c r="G4351" i="1"/>
  <c r="G4350" i="1"/>
  <c r="G4349" i="1"/>
  <c r="G4348" i="1"/>
  <c r="G4347" i="1"/>
  <c r="G4346" i="1"/>
  <c r="G4345" i="1"/>
  <c r="G4361" i="1"/>
  <c r="G4360" i="1"/>
  <c r="G4359" i="1"/>
  <c r="G4358" i="1"/>
  <c r="G4357" i="1"/>
  <c r="G4356" i="1"/>
  <c r="G4355" i="1"/>
  <c r="G4354" i="1"/>
  <c r="G4370" i="1"/>
  <c r="G4369" i="1"/>
  <c r="G4368" i="1"/>
  <c r="G4367" i="1"/>
  <c r="G4366" i="1"/>
  <c r="G4365" i="1"/>
  <c r="G4364" i="1"/>
  <c r="G4363" i="1"/>
  <c r="G4379" i="1"/>
  <c r="G4378" i="1"/>
  <c r="G4377" i="1"/>
  <c r="G4376" i="1"/>
  <c r="G4375" i="1"/>
  <c r="G4374" i="1"/>
  <c r="G4373" i="1"/>
  <c r="G4372" i="1"/>
  <c r="G4388" i="1"/>
  <c r="G4387" i="1"/>
  <c r="G4386" i="1"/>
  <c r="G4385" i="1"/>
  <c r="G4384" i="1"/>
  <c r="G4383" i="1"/>
  <c r="G4382" i="1"/>
  <c r="G4381" i="1"/>
  <c r="G4397" i="1"/>
  <c r="G4396" i="1"/>
  <c r="G4395" i="1"/>
  <c r="G4394" i="1"/>
  <c r="G4393" i="1"/>
  <c r="G4392" i="1"/>
  <c r="G4391" i="1"/>
  <c r="G4390" i="1"/>
  <c r="G4406" i="1"/>
  <c r="G4405" i="1"/>
  <c r="G4404" i="1"/>
  <c r="G4403" i="1"/>
  <c r="G4402" i="1"/>
  <c r="G4401" i="1"/>
  <c r="G4400" i="1"/>
  <c r="G4399" i="1"/>
  <c r="G4416" i="1"/>
  <c r="G4415" i="1"/>
  <c r="G4414" i="1"/>
  <c r="G4413" i="1"/>
  <c r="G4412" i="1"/>
  <c r="G4411" i="1"/>
  <c r="G4410" i="1"/>
  <c r="G4409" i="1"/>
  <c r="G4424" i="1"/>
  <c r="G4423" i="1"/>
  <c r="G4422" i="1"/>
  <c r="G4421" i="1"/>
  <c r="G4420" i="1"/>
  <c r="G4419" i="1"/>
  <c r="G4418" i="1"/>
  <c r="G4417" i="1"/>
  <c r="G4432" i="1"/>
  <c r="G4431" i="1"/>
  <c r="G4430" i="1"/>
  <c r="G4429" i="1"/>
  <c r="G4428" i="1"/>
  <c r="G4427" i="1"/>
  <c r="G4426" i="1"/>
  <c r="G4425" i="1"/>
  <c r="G4440" i="1"/>
  <c r="G4439" i="1"/>
  <c r="G4438" i="1"/>
  <c r="G4437" i="1"/>
  <c r="G4436" i="1"/>
  <c r="G4435" i="1"/>
  <c r="G4434" i="1"/>
  <c r="G4433" i="1"/>
  <c r="G4448" i="1"/>
  <c r="G4447" i="1"/>
  <c r="G4446" i="1"/>
  <c r="G4445" i="1"/>
  <c r="G4444" i="1"/>
  <c r="G4443" i="1"/>
  <c r="G4442" i="1"/>
  <c r="G4441" i="1"/>
  <c r="G4457" i="1"/>
  <c r="G4456" i="1"/>
  <c r="G4455" i="1"/>
  <c r="G4454" i="1"/>
  <c r="G4453" i="1"/>
  <c r="G4452" i="1"/>
  <c r="G4451" i="1"/>
  <c r="G4450" i="1"/>
  <c r="G4465" i="1"/>
  <c r="G4464" i="1"/>
  <c r="G4463" i="1"/>
  <c r="G4462" i="1"/>
  <c r="G4461" i="1"/>
  <c r="G4460" i="1"/>
  <c r="G4459" i="1"/>
  <c r="G4458" i="1"/>
  <c r="G4474" i="1"/>
  <c r="G4473" i="1"/>
  <c r="G4472" i="1"/>
  <c r="G4471" i="1"/>
  <c r="G4470" i="1"/>
  <c r="G4469" i="1"/>
  <c r="G4468" i="1"/>
  <c r="G4467" i="1"/>
  <c r="G4483" i="1"/>
  <c r="G4482" i="1"/>
  <c r="G4481" i="1"/>
  <c r="G4480" i="1"/>
  <c r="G4479" i="1"/>
  <c r="G4478" i="1"/>
  <c r="G4477" i="1"/>
  <c r="G4476" i="1"/>
  <c r="G4495" i="1"/>
  <c r="G4494" i="1"/>
  <c r="G4493" i="1"/>
  <c r="G4492" i="1"/>
  <c r="G4491" i="1"/>
  <c r="G4490" i="1"/>
  <c r="G4489" i="1"/>
  <c r="G4488" i="1"/>
  <c r="G4503" i="1"/>
  <c r="G4502" i="1"/>
  <c r="G4501" i="1"/>
  <c r="G4500" i="1"/>
  <c r="G4499" i="1"/>
  <c r="G4498" i="1"/>
  <c r="G4497" i="1"/>
  <c r="G4496" i="1"/>
  <c r="G4511" i="1"/>
  <c r="G4510" i="1"/>
  <c r="G4509" i="1"/>
  <c r="G4508" i="1"/>
  <c r="G4507" i="1"/>
  <c r="G4506" i="1"/>
  <c r="G4505" i="1"/>
  <c r="G4504" i="1"/>
  <c r="G4519" i="1"/>
  <c r="G4518" i="1"/>
  <c r="G4517" i="1"/>
  <c r="G4516" i="1"/>
  <c r="G4515" i="1"/>
  <c r="G4514" i="1"/>
  <c r="G4513" i="1"/>
  <c r="G4512" i="1"/>
  <c r="G4527" i="1"/>
  <c r="G4526" i="1"/>
  <c r="G4525" i="1"/>
  <c r="G4524" i="1"/>
  <c r="G4523" i="1"/>
  <c r="G4522" i="1"/>
  <c r="G4521" i="1"/>
  <c r="G4520" i="1"/>
  <c r="G4535" i="1"/>
  <c r="G4534" i="1"/>
  <c r="G4533" i="1"/>
  <c r="G4532" i="1"/>
  <c r="G4531" i="1"/>
  <c r="G4530" i="1"/>
  <c r="G4529" i="1"/>
  <c r="G4528" i="1"/>
  <c r="G4543" i="1"/>
  <c r="G4542" i="1"/>
  <c r="G4541" i="1"/>
  <c r="G4540" i="1"/>
  <c r="G4539" i="1"/>
  <c r="G4538" i="1"/>
  <c r="G4537" i="1"/>
  <c r="G4536" i="1"/>
  <c r="G4554" i="1"/>
  <c r="G4553" i="1"/>
  <c r="G4552" i="1"/>
  <c r="G4551" i="1"/>
  <c r="G4550" i="1"/>
  <c r="G4549" i="1"/>
  <c r="G4548" i="1"/>
  <c r="G4547" i="1"/>
  <c r="G4565" i="1"/>
  <c r="G4564" i="1"/>
  <c r="G4563" i="1"/>
  <c r="G4562" i="1"/>
  <c r="G4561" i="1"/>
  <c r="G4560" i="1"/>
  <c r="G4559" i="1"/>
  <c r="G4558" i="1"/>
  <c r="G4574" i="1"/>
  <c r="G4573" i="1"/>
  <c r="G4572" i="1"/>
  <c r="G4571" i="1"/>
  <c r="G4570" i="1"/>
  <c r="G4569" i="1"/>
  <c r="G4568" i="1"/>
  <c r="G4567" i="1"/>
  <c r="F825" i="1"/>
  <c r="F824" i="1"/>
  <c r="F823" i="1"/>
  <c r="F822" i="1"/>
  <c r="F821" i="1"/>
  <c r="F820" i="1"/>
  <c r="F819" i="1"/>
  <c r="F817" i="1"/>
  <c r="F816" i="1"/>
  <c r="F815" i="1"/>
  <c r="F814" i="1"/>
  <c r="F813" i="1"/>
  <c r="F812" i="1"/>
  <c r="F811" i="1"/>
  <c r="F807" i="1"/>
  <c r="F806" i="1"/>
  <c r="F805" i="1"/>
  <c r="F804" i="1"/>
  <c r="F803" i="1"/>
  <c r="F802" i="1"/>
  <c r="F801" i="1"/>
  <c r="F799" i="1"/>
  <c r="F798" i="1"/>
  <c r="F797" i="1"/>
  <c r="F796" i="1"/>
  <c r="F795" i="1"/>
  <c r="F794" i="1"/>
  <c r="F793" i="1"/>
  <c r="F791" i="1"/>
  <c r="F790" i="1"/>
  <c r="F789" i="1"/>
  <c r="F788" i="1"/>
  <c r="F787" i="1"/>
  <c r="F786" i="1"/>
  <c r="F785" i="1"/>
  <c r="F772" i="1"/>
  <c r="F771" i="1"/>
  <c r="F770" i="1"/>
  <c r="F769" i="1"/>
  <c r="F768" i="1"/>
  <c r="F767" i="1"/>
  <c r="F766" i="1"/>
  <c r="F754" i="1"/>
  <c r="F753" i="1"/>
  <c r="F752" i="1"/>
  <c r="F751" i="1"/>
  <c r="F750" i="1"/>
  <c r="F749" i="1"/>
  <c r="F748" i="1"/>
  <c r="F746" i="1"/>
  <c r="F745" i="1"/>
  <c r="F744" i="1"/>
  <c r="F743" i="1"/>
  <c r="F742" i="1"/>
  <c r="F741" i="1"/>
  <c r="F740" i="1"/>
  <c r="F738" i="1"/>
  <c r="F737" i="1"/>
  <c r="F736" i="1"/>
  <c r="F735" i="1"/>
  <c r="F734" i="1"/>
  <c r="F733" i="1"/>
  <c r="F732" i="1"/>
  <c r="F730" i="1"/>
  <c r="F729" i="1"/>
  <c r="F728" i="1"/>
  <c r="F727" i="1"/>
  <c r="F726" i="1"/>
  <c r="F725" i="1"/>
  <c r="F724" i="1"/>
  <c r="F711" i="1"/>
  <c r="F710" i="1"/>
  <c r="F709" i="1"/>
  <c r="F708" i="1"/>
  <c r="F707" i="1"/>
  <c r="F706" i="1"/>
  <c r="F705" i="1"/>
  <c r="F685" i="1"/>
  <c r="F684" i="1"/>
  <c r="F683" i="1"/>
  <c r="F682" i="1"/>
  <c r="F681" i="1"/>
  <c r="F680" i="1"/>
  <c r="F679" i="1"/>
  <c r="F693" i="1"/>
  <c r="F692" i="1"/>
  <c r="F691" i="1"/>
  <c r="F690" i="1"/>
  <c r="F689" i="1"/>
  <c r="F688" i="1"/>
  <c r="F687" i="1"/>
  <c r="F666" i="1"/>
  <c r="F665" i="1"/>
  <c r="F664" i="1"/>
  <c r="F663" i="1"/>
  <c r="F662" i="1"/>
  <c r="F661" i="1"/>
  <c r="F660" i="1"/>
  <c r="F658" i="1"/>
  <c r="F657" i="1"/>
  <c r="F656" i="1"/>
  <c r="F655" i="1"/>
  <c r="F654" i="1"/>
  <c r="F653" i="1"/>
  <c r="F652" i="1"/>
  <c r="F650" i="1"/>
  <c r="F649" i="1"/>
  <c r="F648" i="1"/>
  <c r="F647" i="1"/>
  <c r="F646" i="1"/>
  <c r="F645" i="1"/>
  <c r="F644" i="1"/>
  <c r="F642" i="1"/>
  <c r="F641" i="1"/>
  <c r="F640" i="1"/>
  <c r="F639" i="1"/>
  <c r="F638" i="1"/>
  <c r="F637" i="1"/>
  <c r="F636" i="1"/>
  <c r="F463" i="1"/>
  <c r="F462" i="1"/>
  <c r="F461" i="1"/>
  <c r="F460" i="1"/>
  <c r="F459" i="1"/>
  <c r="F458" i="1"/>
  <c r="F457" i="1"/>
  <c r="F349" i="1"/>
  <c r="F348" i="1"/>
  <c r="F347" i="1"/>
  <c r="F346" i="1"/>
  <c r="F345" i="1"/>
  <c r="F344" i="1"/>
  <c r="F343" i="1"/>
  <c r="F328" i="1"/>
  <c r="F327" i="1"/>
  <c r="F326" i="1"/>
  <c r="F325" i="1"/>
  <c r="F324" i="1"/>
  <c r="F323" i="1"/>
  <c r="F322" i="1"/>
  <c r="F320" i="1"/>
  <c r="F319" i="1"/>
  <c r="F318" i="1"/>
  <c r="F317" i="1"/>
  <c r="F316" i="1"/>
  <c r="F315" i="1"/>
  <c r="F314" i="1"/>
  <c r="F285" i="1"/>
  <c r="F284" i="1"/>
  <c r="F283" i="1"/>
  <c r="F282" i="1"/>
  <c r="F281" i="1"/>
  <c r="F280" i="1"/>
  <c r="F279" i="1"/>
  <c r="F267" i="1"/>
  <c r="F266" i="1"/>
  <c r="F265" i="1"/>
  <c r="F264" i="1"/>
  <c r="F263" i="1"/>
  <c r="F262" i="1"/>
  <c r="F261" i="1"/>
  <c r="F258" i="1"/>
  <c r="F257" i="1"/>
  <c r="F256" i="1"/>
  <c r="F255" i="1"/>
  <c r="F254" i="1"/>
  <c r="F253" i="1"/>
  <c r="F252" i="1"/>
  <c r="F250" i="1"/>
  <c r="F249" i="1"/>
  <c r="F248" i="1"/>
  <c r="F247" i="1"/>
  <c r="F246" i="1"/>
  <c r="F245" i="1"/>
  <c r="F244" i="1"/>
  <c r="F242" i="1"/>
  <c r="F241" i="1"/>
  <c r="F240" i="1"/>
  <c r="F239" i="1"/>
  <c r="F238" i="1"/>
  <c r="F237" i="1"/>
  <c r="F236" i="1"/>
  <c r="F234" i="1"/>
  <c r="F233" i="1"/>
  <c r="F232" i="1"/>
  <c r="F231" i="1"/>
  <c r="F230" i="1"/>
  <c r="F229" i="1"/>
  <c r="F228" i="1"/>
  <c r="F226" i="1"/>
  <c r="F225" i="1"/>
  <c r="F224" i="1"/>
  <c r="F223" i="1"/>
  <c r="F222" i="1"/>
  <c r="F221" i="1"/>
  <c r="F220" i="1"/>
  <c r="F199" i="1"/>
  <c r="F198" i="1"/>
  <c r="F197" i="1"/>
  <c r="F196" i="1"/>
  <c r="F195" i="1"/>
  <c r="F194" i="1"/>
  <c r="F193" i="1"/>
  <c r="F181" i="1"/>
  <c r="F180" i="1"/>
  <c r="F179" i="1"/>
  <c r="F178" i="1"/>
  <c r="F177" i="1"/>
  <c r="F176" i="1"/>
  <c r="F175" i="1"/>
  <c r="F172" i="1"/>
  <c r="F171" i="1"/>
  <c r="F170" i="1"/>
  <c r="F169" i="1"/>
  <c r="F168" i="1"/>
  <c r="F167" i="1"/>
  <c r="F166" i="1"/>
  <c r="F146" i="1"/>
  <c r="F145" i="1"/>
  <c r="F144" i="1"/>
  <c r="F143" i="1"/>
  <c r="F142" i="1"/>
  <c r="F141" i="1"/>
  <c r="F140" i="1"/>
  <c r="F138" i="1"/>
  <c r="F137" i="1"/>
  <c r="F136" i="1"/>
  <c r="F135" i="1"/>
  <c r="F134" i="1"/>
  <c r="F133" i="1"/>
  <c r="F132" i="1"/>
  <c r="F130" i="1"/>
  <c r="F129" i="1"/>
  <c r="F128" i="1"/>
  <c r="F127" i="1"/>
  <c r="F126" i="1"/>
  <c r="F125" i="1"/>
  <c r="F124" i="1"/>
  <c r="F122" i="1"/>
  <c r="F121" i="1"/>
  <c r="F120" i="1"/>
  <c r="F119" i="1"/>
  <c r="F118" i="1"/>
  <c r="F117" i="1"/>
  <c r="F116" i="1"/>
  <c r="F114" i="1"/>
  <c r="F113" i="1"/>
  <c r="F112" i="1"/>
  <c r="F111" i="1"/>
  <c r="F110" i="1"/>
  <c r="F109" i="1"/>
  <c r="F108" i="1"/>
  <c r="F106" i="1"/>
  <c r="F105" i="1"/>
  <c r="F104" i="1"/>
  <c r="F103" i="1"/>
  <c r="F102" i="1"/>
  <c r="F101" i="1"/>
  <c r="F100" i="1"/>
  <c r="F98" i="1"/>
  <c r="F97" i="1"/>
  <c r="F96" i="1"/>
  <c r="F95" i="1"/>
  <c r="F94" i="1"/>
  <c r="F93" i="1"/>
  <c r="F92" i="1"/>
  <c r="F90" i="1"/>
  <c r="F89" i="1"/>
  <c r="F88" i="1"/>
  <c r="F87" i="1"/>
  <c r="F86" i="1"/>
  <c r="F85" i="1"/>
  <c r="F84" i="1"/>
  <c r="F82" i="1"/>
  <c r="F81" i="1"/>
  <c r="F80" i="1"/>
  <c r="F79" i="1"/>
  <c r="F78" i="1"/>
  <c r="F76" i="1"/>
  <c r="F74" i="1"/>
  <c r="F73" i="1"/>
  <c r="F71" i="1"/>
  <c r="F70" i="1"/>
  <c r="F69" i="1"/>
  <c r="F68" i="1"/>
  <c r="F66" i="1"/>
  <c r="F65" i="1"/>
  <c r="F64" i="1"/>
  <c r="F63" i="1"/>
  <c r="F62" i="1"/>
  <c r="F61" i="1"/>
  <c r="F60" i="1"/>
  <c r="F58" i="1"/>
  <c r="F57" i="1"/>
  <c r="F56" i="1"/>
  <c r="F55" i="1"/>
  <c r="F54" i="1"/>
  <c r="F53" i="1"/>
  <c r="F52" i="1"/>
  <c r="F50" i="1"/>
  <c r="F49" i="1"/>
  <c r="F48" i="1"/>
  <c r="F47" i="1"/>
  <c r="F46" i="1"/>
  <c r="F45" i="1"/>
  <c r="F44" i="1"/>
  <c r="F32" i="1"/>
  <c r="F31" i="1"/>
  <c r="F30" i="1"/>
  <c r="F29" i="1"/>
  <c r="F28" i="1"/>
  <c r="F27" i="1"/>
  <c r="F26" i="1"/>
  <c r="F24" i="1"/>
  <c r="F23" i="1"/>
  <c r="F22" i="1"/>
  <c r="F21" i="1"/>
  <c r="F20" i="1"/>
  <c r="F19" i="1"/>
  <c r="F18" i="1"/>
  <c r="G853" i="1"/>
  <c r="G852" i="1"/>
  <c r="G851" i="1"/>
  <c r="G850" i="1"/>
  <c r="G849" i="1"/>
  <c r="G848" i="1"/>
  <c r="G847" i="1"/>
  <c r="G846" i="1"/>
  <c r="G844" i="1"/>
  <c r="G843" i="1"/>
  <c r="G842" i="1"/>
  <c r="G841" i="1"/>
  <c r="G840" i="1"/>
  <c r="G839" i="1"/>
  <c r="G838" i="1"/>
  <c r="G837" i="1"/>
  <c r="G835" i="1"/>
  <c r="G834" i="1"/>
  <c r="G833" i="1"/>
  <c r="G832" i="1"/>
  <c r="G831" i="1"/>
  <c r="G830" i="1"/>
  <c r="G829" i="1"/>
  <c r="G828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2" i="1"/>
  <c r="G781" i="1"/>
  <c r="G780" i="1"/>
  <c r="G779" i="1"/>
  <c r="G778" i="1"/>
  <c r="G777" i="1"/>
  <c r="G776" i="1"/>
  <c r="G775" i="1"/>
  <c r="G773" i="1"/>
  <c r="G772" i="1"/>
  <c r="G771" i="1"/>
  <c r="G770" i="1"/>
  <c r="G769" i="1"/>
  <c r="G768" i="1"/>
  <c r="G767" i="1"/>
  <c r="G766" i="1"/>
  <c r="G764" i="1"/>
  <c r="G763" i="1"/>
  <c r="G762" i="1"/>
  <c r="G761" i="1"/>
  <c r="G760" i="1"/>
  <c r="G759" i="1"/>
  <c r="G758" i="1"/>
  <c r="G757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1" i="1"/>
  <c r="G720" i="1"/>
  <c r="G719" i="1"/>
  <c r="G718" i="1"/>
  <c r="G717" i="1"/>
  <c r="G716" i="1"/>
  <c r="G715" i="1"/>
  <c r="G714" i="1"/>
  <c r="G712" i="1"/>
  <c r="G711" i="1"/>
  <c r="G710" i="1"/>
  <c r="G709" i="1"/>
  <c r="G708" i="1"/>
  <c r="G707" i="1"/>
  <c r="G706" i="1"/>
  <c r="G705" i="1"/>
  <c r="G702" i="1"/>
  <c r="G701" i="1"/>
  <c r="G700" i="1"/>
  <c r="G699" i="1"/>
  <c r="G698" i="1"/>
  <c r="G697" i="1"/>
  <c r="G696" i="1"/>
  <c r="G695" i="1"/>
  <c r="G686" i="1"/>
  <c r="G685" i="1"/>
  <c r="G684" i="1"/>
  <c r="G683" i="1"/>
  <c r="G682" i="1"/>
  <c r="G681" i="1"/>
  <c r="G680" i="1"/>
  <c r="G679" i="1"/>
  <c r="G694" i="1"/>
  <c r="G693" i="1"/>
  <c r="G692" i="1"/>
  <c r="G691" i="1"/>
  <c r="G690" i="1"/>
  <c r="G689" i="1"/>
  <c r="G688" i="1"/>
  <c r="G687" i="1"/>
  <c r="G676" i="1"/>
  <c r="G675" i="1"/>
  <c r="G674" i="1"/>
  <c r="G673" i="1"/>
  <c r="G672" i="1"/>
  <c r="G671" i="1"/>
  <c r="G670" i="1"/>
  <c r="G669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3" i="1"/>
  <c r="G632" i="1"/>
  <c r="G631" i="1"/>
  <c r="G630" i="1"/>
  <c r="G629" i="1"/>
  <c r="G628" i="1"/>
  <c r="G627" i="1"/>
  <c r="G626" i="1"/>
  <c r="G560" i="1"/>
  <c r="G559" i="1"/>
  <c r="G558" i="1"/>
  <c r="G557" i="1"/>
  <c r="G556" i="1"/>
  <c r="G555" i="1"/>
  <c r="G554" i="1"/>
  <c r="G553" i="1"/>
  <c r="G624" i="1"/>
  <c r="G623" i="1"/>
  <c r="G622" i="1"/>
  <c r="G621" i="1"/>
  <c r="G620" i="1"/>
  <c r="G619" i="1"/>
  <c r="G618" i="1"/>
  <c r="G617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400" i="1"/>
  <c r="G399" i="1"/>
  <c r="G398" i="1"/>
  <c r="G397" i="1"/>
  <c r="G396" i="1"/>
  <c r="G395" i="1"/>
  <c r="G394" i="1"/>
  <c r="G393" i="1"/>
  <c r="G584" i="1"/>
  <c r="G583" i="1"/>
  <c r="G582" i="1"/>
  <c r="G581" i="1"/>
  <c r="G580" i="1"/>
  <c r="G579" i="1"/>
  <c r="G578" i="1"/>
  <c r="G577" i="1"/>
  <c r="G536" i="1"/>
  <c r="G535" i="1"/>
  <c r="G534" i="1"/>
  <c r="G533" i="1"/>
  <c r="G532" i="1"/>
  <c r="G531" i="1"/>
  <c r="G530" i="1"/>
  <c r="G529" i="1"/>
  <c r="G520" i="1"/>
  <c r="G519" i="1"/>
  <c r="G518" i="1"/>
  <c r="G517" i="1"/>
  <c r="G516" i="1"/>
  <c r="G515" i="1"/>
  <c r="G514" i="1"/>
  <c r="G513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92" i="1"/>
  <c r="G391" i="1"/>
  <c r="G390" i="1"/>
  <c r="G389" i="1"/>
  <c r="G388" i="1"/>
  <c r="G387" i="1"/>
  <c r="G386" i="1"/>
  <c r="G385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616" i="1"/>
  <c r="G615" i="1"/>
  <c r="G614" i="1"/>
  <c r="G613" i="1"/>
  <c r="G612" i="1"/>
  <c r="G611" i="1"/>
  <c r="G610" i="1"/>
  <c r="G609" i="1"/>
  <c r="G552" i="1"/>
  <c r="G551" i="1"/>
  <c r="G550" i="1"/>
  <c r="G549" i="1"/>
  <c r="G548" i="1"/>
  <c r="G547" i="1"/>
  <c r="G546" i="1"/>
  <c r="G545" i="1"/>
  <c r="G608" i="1"/>
  <c r="G607" i="1"/>
  <c r="G606" i="1"/>
  <c r="G605" i="1"/>
  <c r="G604" i="1"/>
  <c r="G603" i="1"/>
  <c r="G602" i="1"/>
  <c r="G601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528" i="1"/>
  <c r="G527" i="1"/>
  <c r="G526" i="1"/>
  <c r="G525" i="1"/>
  <c r="G524" i="1"/>
  <c r="G523" i="1"/>
  <c r="G522" i="1"/>
  <c r="G521" i="1"/>
  <c r="G408" i="1"/>
  <c r="G407" i="1"/>
  <c r="G406" i="1"/>
  <c r="G405" i="1"/>
  <c r="G404" i="1"/>
  <c r="G403" i="1"/>
  <c r="G402" i="1"/>
  <c r="G401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544" i="1"/>
  <c r="G543" i="1"/>
  <c r="G542" i="1"/>
  <c r="G541" i="1"/>
  <c r="G540" i="1"/>
  <c r="G539" i="1"/>
  <c r="G538" i="1"/>
  <c r="G537" i="1"/>
  <c r="G416" i="1"/>
  <c r="G415" i="1"/>
  <c r="G414" i="1"/>
  <c r="G413" i="1"/>
  <c r="G412" i="1"/>
  <c r="G411" i="1"/>
  <c r="G410" i="1"/>
  <c r="G409" i="1"/>
  <c r="G368" i="1"/>
  <c r="G367" i="1"/>
  <c r="G366" i="1"/>
  <c r="G365" i="1"/>
  <c r="G364" i="1"/>
  <c r="G363" i="1"/>
  <c r="G362" i="1"/>
  <c r="G361" i="1"/>
  <c r="G456" i="1"/>
  <c r="G455" i="1"/>
  <c r="G454" i="1"/>
  <c r="G453" i="1"/>
  <c r="G452" i="1"/>
  <c r="G451" i="1"/>
  <c r="G450" i="1"/>
  <c r="G449" i="1"/>
  <c r="G464" i="1"/>
  <c r="G463" i="1"/>
  <c r="G462" i="1"/>
  <c r="G461" i="1"/>
  <c r="G460" i="1"/>
  <c r="G459" i="1"/>
  <c r="G458" i="1"/>
  <c r="G457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38" i="1"/>
  <c r="G337" i="1"/>
  <c r="G336" i="1"/>
  <c r="G335" i="1"/>
  <c r="G334" i="1"/>
  <c r="G333" i="1"/>
  <c r="G332" i="1"/>
  <c r="G331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2" i="1"/>
  <c r="G311" i="1"/>
  <c r="G310" i="1"/>
  <c r="G309" i="1"/>
  <c r="G308" i="1"/>
  <c r="G307" i="1"/>
  <c r="G306" i="1"/>
  <c r="G305" i="1"/>
  <c r="G303" i="1"/>
  <c r="G302" i="1"/>
  <c r="G301" i="1"/>
  <c r="G300" i="1"/>
  <c r="G299" i="1"/>
  <c r="G298" i="1"/>
  <c r="G297" i="1"/>
  <c r="G296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7" i="1"/>
  <c r="G276" i="1"/>
  <c r="G275" i="1"/>
  <c r="G274" i="1"/>
  <c r="G273" i="1"/>
  <c r="G272" i="1"/>
  <c r="G271" i="1"/>
  <c r="G270" i="1"/>
  <c r="G268" i="1"/>
  <c r="G267" i="1"/>
  <c r="G266" i="1"/>
  <c r="G265" i="1"/>
  <c r="G264" i="1"/>
  <c r="G263" i="1"/>
  <c r="G262" i="1"/>
  <c r="G261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7" i="1"/>
  <c r="G216" i="1"/>
  <c r="G215" i="1"/>
  <c r="G214" i="1"/>
  <c r="G213" i="1"/>
  <c r="G212" i="1"/>
  <c r="G211" i="1"/>
  <c r="G210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1" i="1"/>
  <c r="G190" i="1"/>
  <c r="G189" i="1"/>
  <c r="G188" i="1"/>
  <c r="G187" i="1"/>
  <c r="G186" i="1"/>
  <c r="G185" i="1"/>
  <c r="G184" i="1"/>
  <c r="G182" i="1"/>
  <c r="G181" i="1"/>
  <c r="G180" i="1"/>
  <c r="G179" i="1"/>
  <c r="G178" i="1"/>
  <c r="G177" i="1"/>
  <c r="G176" i="1"/>
  <c r="G175" i="1"/>
  <c r="G173" i="1"/>
  <c r="G172" i="1"/>
  <c r="G171" i="1"/>
  <c r="G170" i="1"/>
  <c r="G169" i="1"/>
  <c r="G168" i="1"/>
  <c r="G167" i="1"/>
  <c r="G166" i="1"/>
  <c r="G164" i="1"/>
  <c r="G163" i="1"/>
  <c r="G162" i="1"/>
  <c r="G161" i="1"/>
  <c r="G160" i="1"/>
  <c r="G159" i="1"/>
  <c r="G158" i="1"/>
  <c r="G157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E3397" i="1"/>
  <c r="A436" i="33" l="1"/>
  <c r="A346" i="2"/>
  <c r="A400" i="33"/>
  <c r="A328" i="2"/>
  <c r="A418" i="33"/>
  <c r="A337" i="2"/>
  <c r="A382" i="33"/>
  <c r="A319" i="2"/>
  <c r="E2442" i="1"/>
  <c r="E2368" i="1"/>
  <c r="E1100" i="1"/>
  <c r="E1415" i="1"/>
  <c r="E1020" i="1"/>
  <c r="E996" i="1"/>
  <c r="E988" i="1"/>
  <c r="E972" i="1"/>
  <c r="E980" i="1"/>
  <c r="A419" i="33" l="1"/>
  <c r="A339" i="2" s="1"/>
  <c r="A338" i="2"/>
  <c r="A437" i="33"/>
  <c r="A348" i="2" s="1"/>
  <c r="A347" i="2"/>
  <c r="A383" i="33"/>
  <c r="A321" i="2" s="1"/>
  <c r="A320" i="2"/>
  <c r="A401" i="33"/>
  <c r="A330" i="2" s="1"/>
  <c r="A329" i="2"/>
  <c r="E1028" i="1"/>
  <c r="T482" i="2"/>
  <c r="S482" i="2"/>
  <c r="R482" i="2"/>
  <c r="Q482" i="2"/>
  <c r="P482" i="2"/>
  <c r="O482" i="2"/>
  <c r="N482" i="2"/>
  <c r="M482" i="2"/>
  <c r="L482" i="2"/>
  <c r="K482" i="2"/>
  <c r="J482" i="2"/>
  <c r="I482" i="2"/>
  <c r="H482" i="2"/>
  <c r="G482" i="2"/>
  <c r="F482" i="2"/>
  <c r="E482" i="2"/>
  <c r="D482" i="2"/>
  <c r="C482" i="2"/>
  <c r="B482" i="2"/>
  <c r="T481" i="2"/>
  <c r="S481" i="2"/>
  <c r="R481" i="2"/>
  <c r="Q481" i="2"/>
  <c r="P481" i="2"/>
  <c r="O481" i="2"/>
  <c r="N481" i="2"/>
  <c r="M481" i="2"/>
  <c r="L481" i="2"/>
  <c r="K481" i="2"/>
  <c r="J481" i="2"/>
  <c r="I481" i="2"/>
  <c r="H481" i="2"/>
  <c r="G481" i="2"/>
  <c r="F481" i="2"/>
  <c r="E481" i="2"/>
  <c r="D481" i="2"/>
  <c r="C481" i="2"/>
  <c r="B481" i="2"/>
  <c r="T480" i="2"/>
  <c r="S480" i="2"/>
  <c r="R480" i="2"/>
  <c r="Q480" i="2"/>
  <c r="P480" i="2"/>
  <c r="O480" i="2"/>
  <c r="N480" i="2"/>
  <c r="M480" i="2"/>
  <c r="L480" i="2"/>
  <c r="K480" i="2"/>
  <c r="J480" i="2"/>
  <c r="I480" i="2"/>
  <c r="H480" i="2"/>
  <c r="G480" i="2"/>
  <c r="F480" i="2"/>
  <c r="E480" i="2"/>
  <c r="D480" i="2"/>
  <c r="C480" i="2"/>
  <c r="B480" i="2"/>
  <c r="T479" i="2"/>
  <c r="S479" i="2"/>
  <c r="R479" i="2"/>
  <c r="Q479" i="2"/>
  <c r="P479" i="2"/>
  <c r="O479" i="2"/>
  <c r="N479" i="2"/>
  <c r="M479" i="2"/>
  <c r="L479" i="2"/>
  <c r="K479" i="2"/>
  <c r="J479" i="2"/>
  <c r="I479" i="2"/>
  <c r="H479" i="2"/>
  <c r="G479" i="2"/>
  <c r="F479" i="2"/>
  <c r="E479" i="2"/>
  <c r="D479" i="2"/>
  <c r="C479" i="2"/>
  <c r="B479" i="2"/>
  <c r="T478" i="2"/>
  <c r="S478" i="2"/>
  <c r="R478" i="2"/>
  <c r="Q478" i="2"/>
  <c r="P478" i="2"/>
  <c r="O478" i="2"/>
  <c r="N478" i="2"/>
  <c r="M478" i="2"/>
  <c r="L478" i="2"/>
  <c r="K478" i="2"/>
  <c r="J478" i="2"/>
  <c r="I478" i="2"/>
  <c r="H478" i="2"/>
  <c r="G478" i="2"/>
  <c r="F478" i="2"/>
  <c r="E478" i="2"/>
  <c r="D478" i="2"/>
  <c r="C478" i="2"/>
  <c r="B478" i="2"/>
  <c r="T477" i="2"/>
  <c r="S477" i="2"/>
  <c r="R477" i="2"/>
  <c r="Q477" i="2"/>
  <c r="P477" i="2"/>
  <c r="O477" i="2"/>
  <c r="N477" i="2"/>
  <c r="M477" i="2"/>
  <c r="L477" i="2"/>
  <c r="K477" i="2"/>
  <c r="J477" i="2"/>
  <c r="I477" i="2"/>
  <c r="H477" i="2"/>
  <c r="G477" i="2"/>
  <c r="F477" i="2"/>
  <c r="E477" i="2"/>
  <c r="D477" i="2"/>
  <c r="C477" i="2"/>
  <c r="B477" i="2"/>
  <c r="B279" i="33"/>
  <c r="B278" i="33"/>
  <c r="B277" i="33"/>
  <c r="B276" i="33"/>
  <c r="B275" i="33"/>
  <c r="B274" i="33"/>
  <c r="B273" i="33"/>
  <c r="B272" i="33"/>
  <c r="A476" i="2" s="1"/>
  <c r="A273" i="33"/>
  <c r="E182" i="1"/>
  <c r="A477" i="2" l="1"/>
  <c r="A274" i="33"/>
  <c r="E25" i="1"/>
  <c r="E33" i="1" s="1"/>
  <c r="E15" i="1"/>
  <c r="C209" i="33" l="1"/>
  <c r="A275" i="33"/>
  <c r="A478" i="2"/>
  <c r="E3223" i="1"/>
  <c r="E4465" i="1"/>
  <c r="E4182" i="1"/>
  <c r="E4361" i="1" s="1"/>
  <c r="E1062" i="1"/>
  <c r="E702" i="1"/>
  <c r="E358" i="1"/>
  <c r="E294" i="1"/>
  <c r="E208" i="1"/>
  <c r="U9" i="35"/>
  <c r="S9" i="35"/>
  <c r="C211" i="33" l="1"/>
  <c r="C208" i="33"/>
  <c r="E41" i="1"/>
  <c r="A276" i="33"/>
  <c r="A479" i="2"/>
  <c r="E4448" i="1"/>
  <c r="E4474" i="1" s="1"/>
  <c r="B1021" i="33"/>
  <c r="A510" i="2" s="1"/>
  <c r="B1020" i="33"/>
  <c r="A509" i="2" s="1"/>
  <c r="B1019" i="33"/>
  <c r="A508" i="2" s="1"/>
  <c r="B1018" i="33"/>
  <c r="A507" i="2" s="1"/>
  <c r="B1017" i="33"/>
  <c r="A506" i="2" s="1"/>
  <c r="B1016" i="33"/>
  <c r="A505" i="2" s="1"/>
  <c r="B1015" i="33"/>
  <c r="A504" i="2" s="1"/>
  <c r="B1014" i="33"/>
  <c r="A503" i="2" s="1"/>
  <c r="A277" i="33" l="1"/>
  <c r="A480" i="2"/>
  <c r="A278" i="33" l="1"/>
  <c r="A481" i="2"/>
  <c r="D844" i="33"/>
  <c r="D4" i="33"/>
  <c r="E4519" i="1"/>
  <c r="E4511" i="1"/>
  <c r="A279" i="33" l="1"/>
  <c r="A483" i="2" s="1"/>
  <c r="A482" i="2"/>
  <c r="E4543" i="1"/>
  <c r="E3371" i="1" l="1"/>
  <c r="E2525" i="1" l="1"/>
  <c r="E1071" i="1" l="1"/>
  <c r="E504" i="1"/>
  <c r="E259" i="1" l="1"/>
  <c r="E227" i="1"/>
  <c r="E173" i="1"/>
  <c r="E147" i="1"/>
  <c r="E139" i="1"/>
  <c r="E131" i="1"/>
  <c r="E123" i="1"/>
  <c r="E115" i="1"/>
  <c r="E107" i="1"/>
  <c r="E99" i="1"/>
  <c r="E91" i="1"/>
  <c r="E83" i="1"/>
  <c r="E67" i="1"/>
  <c r="E59" i="1"/>
  <c r="E277" i="1" l="1"/>
  <c r="Q32" i="36" l="1"/>
  <c r="E1803" i="1" l="1"/>
  <c r="E1821" i="1" s="1"/>
  <c r="E1612" i="1"/>
  <c r="E1350" i="1"/>
  <c r="E1244" i="1"/>
  <c r="E1424" i="1" l="1"/>
  <c r="E835" i="1" l="1"/>
  <c r="E844" i="1" s="1"/>
  <c r="E676" i="1" l="1"/>
  <c r="F4240" i="1"/>
  <c r="D4240" i="1"/>
  <c r="F4232" i="1"/>
  <c r="D4232" i="1"/>
  <c r="F4237" i="1" l="1"/>
  <c r="F4233" i="1"/>
  <c r="F4236" i="1"/>
  <c r="F4238" i="1"/>
  <c r="F4235" i="1"/>
  <c r="F4234" i="1"/>
  <c r="F4239" i="1"/>
  <c r="F4228" i="1"/>
  <c r="F4231" i="1"/>
  <c r="F4227" i="1"/>
  <c r="F4229" i="1"/>
  <c r="F4225" i="1"/>
  <c r="F4226" i="1"/>
  <c r="F4230" i="1"/>
  <c r="E3549" i="1"/>
  <c r="E921" i="1" l="1"/>
  <c r="E930" i="1" l="1"/>
  <c r="E1080" i="1" s="1"/>
  <c r="E764" i="1"/>
  <c r="E782" i="1" s="1"/>
  <c r="E585" i="1" l="1"/>
  <c r="E586" i="1"/>
  <c r="E587" i="1"/>
  <c r="E588" i="1"/>
  <c r="E589" i="1"/>
  <c r="E590" i="1"/>
  <c r="E591" i="1"/>
  <c r="D592" i="1"/>
  <c r="E592" i="1"/>
  <c r="F592" i="1"/>
  <c r="F585" i="1" s="1"/>
  <c r="E593" i="1"/>
  <c r="E594" i="1"/>
  <c r="E595" i="1"/>
  <c r="E596" i="1"/>
  <c r="E597" i="1"/>
  <c r="E598" i="1"/>
  <c r="E599" i="1"/>
  <c r="D600" i="1"/>
  <c r="E600" i="1"/>
  <c r="E617" i="1"/>
  <c r="E618" i="1"/>
  <c r="E619" i="1"/>
  <c r="E620" i="1"/>
  <c r="E621" i="1"/>
  <c r="E622" i="1"/>
  <c r="E623" i="1"/>
  <c r="D624" i="1"/>
  <c r="F624" i="1"/>
  <c r="E553" i="1"/>
  <c r="E554" i="1"/>
  <c r="E555" i="1"/>
  <c r="E556" i="1"/>
  <c r="E557" i="1"/>
  <c r="E558" i="1"/>
  <c r="E559" i="1"/>
  <c r="D560" i="1"/>
  <c r="E560" i="1"/>
  <c r="D400" i="1"/>
  <c r="E400" i="1"/>
  <c r="D544" i="1"/>
  <c r="E544" i="1"/>
  <c r="F620" i="1" l="1"/>
  <c r="F623" i="1"/>
  <c r="F619" i="1"/>
  <c r="F617" i="1"/>
  <c r="F621" i="1"/>
  <c r="F622" i="1"/>
  <c r="F618" i="1"/>
  <c r="F588" i="1"/>
  <c r="F587" i="1"/>
  <c r="F589" i="1"/>
  <c r="F586" i="1"/>
  <c r="F590" i="1"/>
  <c r="F557" i="1"/>
  <c r="F553" i="1"/>
  <c r="F556" i="1"/>
  <c r="F554" i="1"/>
  <c r="F558" i="1"/>
  <c r="F559" i="1"/>
  <c r="F555" i="1"/>
  <c r="F597" i="1"/>
  <c r="F593" i="1"/>
  <c r="F596" i="1"/>
  <c r="F598" i="1"/>
  <c r="F595" i="1"/>
  <c r="F594" i="1"/>
  <c r="F599" i="1"/>
  <c r="F542" i="1"/>
  <c r="F538" i="1"/>
  <c r="F541" i="1"/>
  <c r="F537" i="1"/>
  <c r="F540" i="1"/>
  <c r="F543" i="1"/>
  <c r="F539" i="1"/>
  <c r="F396" i="1"/>
  <c r="F399" i="1"/>
  <c r="F395" i="1"/>
  <c r="F393" i="1"/>
  <c r="F398" i="1"/>
  <c r="F397" i="1"/>
  <c r="F394" i="1"/>
  <c r="E51" i="1"/>
  <c r="E155" i="1" l="1"/>
  <c r="E164" i="1" l="1"/>
  <c r="E191" i="1" s="1"/>
  <c r="D44" i="33" l="1"/>
  <c r="D74" i="33" l="1"/>
  <c r="T3" i="1" l="1"/>
  <c r="F4264" i="1" l="1"/>
  <c r="D4264" i="1"/>
  <c r="F4328" i="1"/>
  <c r="D4328" i="1"/>
  <c r="F4320" i="1"/>
  <c r="D4320" i="1"/>
  <c r="F4272" i="1"/>
  <c r="D4272" i="1"/>
  <c r="F4208" i="1"/>
  <c r="F4216" i="1"/>
  <c r="F4248" i="1"/>
  <c r="F4192" i="1"/>
  <c r="F4256" i="1"/>
  <c r="D4208" i="1"/>
  <c r="D4200" i="1"/>
  <c r="D4192" i="1"/>
  <c r="D4256" i="1"/>
  <c r="D4248" i="1"/>
  <c r="D4216" i="1"/>
  <c r="E2568" i="1"/>
  <c r="F4205" i="1" l="1"/>
  <c r="F4201" i="1"/>
  <c r="F4204" i="1"/>
  <c r="F4202" i="1"/>
  <c r="F4207" i="1"/>
  <c r="F4206" i="1"/>
  <c r="F4203" i="1"/>
  <c r="F4191" i="1"/>
  <c r="F4187" i="1"/>
  <c r="F4190" i="1"/>
  <c r="F4186" i="1"/>
  <c r="F4189" i="1"/>
  <c r="F4188" i="1"/>
  <c r="F4185" i="1"/>
  <c r="F4196" i="1"/>
  <c r="F4199" i="1"/>
  <c r="F4195" i="1"/>
  <c r="F4193" i="1"/>
  <c r="F4197" i="1"/>
  <c r="F4198" i="1"/>
  <c r="F4194" i="1"/>
  <c r="F4212" i="1"/>
  <c r="F4215" i="1"/>
  <c r="F4211" i="1"/>
  <c r="F4213" i="1"/>
  <c r="F4209" i="1"/>
  <c r="F4210" i="1"/>
  <c r="F4214" i="1"/>
  <c r="F4254" i="1"/>
  <c r="F4250" i="1"/>
  <c r="F4253" i="1"/>
  <c r="F4249" i="1"/>
  <c r="F4255" i="1"/>
  <c r="F4251" i="1"/>
  <c r="F4252" i="1"/>
  <c r="F4327" i="1"/>
  <c r="F4323" i="1"/>
  <c r="F4326" i="1"/>
  <c r="F4322" i="1"/>
  <c r="F4324" i="1"/>
  <c r="F4325" i="1"/>
  <c r="F4321" i="1"/>
  <c r="F4245" i="1"/>
  <c r="F4241" i="1"/>
  <c r="F4244" i="1"/>
  <c r="F4246" i="1"/>
  <c r="F4243" i="1"/>
  <c r="F4242" i="1"/>
  <c r="F4247" i="1"/>
  <c r="F4270" i="1"/>
  <c r="F4266" i="1"/>
  <c r="F4269" i="1"/>
  <c r="F4265" i="1"/>
  <c r="F4267" i="1"/>
  <c r="F4271" i="1"/>
  <c r="F4268" i="1"/>
  <c r="F4318" i="1"/>
  <c r="F4314" i="1"/>
  <c r="F4317" i="1"/>
  <c r="F4313" i="1"/>
  <c r="F4319" i="1"/>
  <c r="F4315" i="1"/>
  <c r="F4316" i="1"/>
  <c r="F4260" i="1"/>
  <c r="F4263" i="1"/>
  <c r="F4259" i="1"/>
  <c r="F4257" i="1"/>
  <c r="F4261" i="1"/>
  <c r="F4262" i="1"/>
  <c r="F4258" i="1"/>
  <c r="B212" i="33"/>
  <c r="B1012" i="33" l="1"/>
  <c r="A501" i="2" s="1"/>
  <c r="B1011" i="33"/>
  <c r="A500" i="2" s="1"/>
  <c r="B1010" i="33"/>
  <c r="A499" i="2" s="1"/>
  <c r="B1009" i="33"/>
  <c r="A498" i="2" s="1"/>
  <c r="B1008" i="33"/>
  <c r="A497" i="2" s="1"/>
  <c r="B1007" i="33"/>
  <c r="A496" i="2" s="1"/>
  <c r="B1006" i="33"/>
  <c r="A495" i="2" s="1"/>
  <c r="B1005" i="33"/>
  <c r="A494" i="2" s="1"/>
  <c r="B1004" i="33"/>
  <c r="B1003" i="33"/>
  <c r="B1002" i="33"/>
  <c r="B1001" i="33"/>
  <c r="B1000" i="33"/>
  <c r="B999" i="33"/>
  <c r="B998" i="33"/>
  <c r="B997" i="33"/>
  <c r="B202" i="33"/>
  <c r="D201" i="33"/>
  <c r="B201" i="33"/>
  <c r="B200" i="33"/>
  <c r="D199" i="33"/>
  <c r="B199" i="33"/>
  <c r="D198" i="33"/>
  <c r="B198" i="33"/>
  <c r="D197" i="33"/>
  <c r="B197" i="33"/>
  <c r="D196" i="33"/>
  <c r="B196" i="33"/>
  <c r="A196" i="33"/>
  <c r="A197" i="33" s="1"/>
  <c r="A198" i="33" s="1"/>
  <c r="A199" i="33" s="1"/>
  <c r="A200" i="33" s="1"/>
  <c r="A201" i="33" s="1"/>
  <c r="A202" i="33" s="1"/>
  <c r="D195" i="33"/>
  <c r="B195" i="33"/>
  <c r="V200" i="33"/>
  <c r="V202" i="33" s="1"/>
  <c r="V996" i="33" s="1"/>
  <c r="P200" i="33" l="1"/>
  <c r="P202" i="33" s="1"/>
  <c r="P996" i="33" s="1"/>
  <c r="T200" i="33"/>
  <c r="T202" i="33" s="1"/>
  <c r="T996" i="33" s="1"/>
  <c r="H200" i="33"/>
  <c r="H202" i="33" s="1"/>
  <c r="H996" i="33" s="1"/>
  <c r="L200" i="33"/>
  <c r="L202" i="33" s="1"/>
  <c r="L996" i="33" s="1"/>
  <c r="G200" i="33"/>
  <c r="G202" i="33" s="1"/>
  <c r="G996" i="33" s="1"/>
  <c r="K200" i="33"/>
  <c r="K202" i="33" s="1"/>
  <c r="K996" i="33" s="1"/>
  <c r="O200" i="33"/>
  <c r="O202" i="33" s="1"/>
  <c r="O996" i="33" s="1"/>
  <c r="S200" i="33"/>
  <c r="S202" i="33" s="1"/>
  <c r="S996" i="33" s="1"/>
  <c r="E200" i="33"/>
  <c r="I200" i="33"/>
  <c r="I202" i="33" s="1"/>
  <c r="I996" i="33" s="1"/>
  <c r="M200" i="33"/>
  <c r="M202" i="33" s="1"/>
  <c r="M996" i="33" s="1"/>
  <c r="Q200" i="33"/>
  <c r="Q202" i="33" s="1"/>
  <c r="Q996" i="33" s="1"/>
  <c r="U200" i="33"/>
  <c r="U202" i="33" s="1"/>
  <c r="U996" i="33" s="1"/>
  <c r="F200" i="33"/>
  <c r="F202" i="33" s="1"/>
  <c r="F996" i="33" s="1"/>
  <c r="J200" i="33"/>
  <c r="J202" i="33" s="1"/>
  <c r="J996" i="33" s="1"/>
  <c r="N200" i="33"/>
  <c r="N202" i="33" s="1"/>
  <c r="N996" i="33" s="1"/>
  <c r="R200" i="33"/>
  <c r="R202" i="33" s="1"/>
  <c r="R996" i="33" s="1"/>
  <c r="E202" i="33" l="1"/>
  <c r="D200" i="33"/>
  <c r="D202" i="33" l="1"/>
  <c r="D996" i="33" s="1"/>
  <c r="E996" i="33"/>
  <c r="E584" i="1" l="1"/>
  <c r="E536" i="1"/>
  <c r="E520" i="1"/>
  <c r="E576" i="1"/>
  <c r="E568" i="1"/>
  <c r="E616" i="1"/>
  <c r="E552" i="1"/>
  <c r="E608" i="1"/>
  <c r="E528" i="1"/>
  <c r="E512" i="1"/>
  <c r="E368" i="1"/>
  <c r="E633" i="1" l="1"/>
  <c r="E721" i="1" s="1"/>
  <c r="E217" i="1"/>
  <c r="E2451" i="1" l="1"/>
  <c r="Q9" i="35" l="1"/>
  <c r="O9" i="35"/>
  <c r="M9" i="35"/>
  <c r="K9" i="35"/>
  <c r="S8" i="35"/>
  <c r="S7" i="35"/>
  <c r="O8" i="35"/>
  <c r="A38" i="36" l="1"/>
  <c r="A30" i="36"/>
  <c r="A28" i="36"/>
  <c r="A26" i="36"/>
  <c r="A24" i="36"/>
  <c r="A22" i="36"/>
  <c r="A20" i="36"/>
  <c r="A18" i="36"/>
  <c r="A16" i="36"/>
  <c r="A35" i="35"/>
  <c r="A27" i="35"/>
  <c r="A25" i="35"/>
  <c r="A23" i="35"/>
  <c r="A21" i="35"/>
  <c r="A19" i="35"/>
  <c r="A17" i="35"/>
  <c r="A15" i="35"/>
  <c r="A13" i="35"/>
  <c r="A11" i="35"/>
  <c r="F9" i="35"/>
  <c r="C9" i="35"/>
  <c r="E9" i="35"/>
  <c r="I9" i="35"/>
  <c r="M8" i="35"/>
  <c r="K8" i="35"/>
  <c r="K7" i="35"/>
  <c r="Q8" i="35"/>
  <c r="Q7" i="35"/>
  <c r="U8" i="35"/>
  <c r="U7" i="35"/>
  <c r="G8" i="35"/>
  <c r="G7" i="35"/>
  <c r="C8" i="35"/>
  <c r="C7" i="35"/>
  <c r="A7" i="35"/>
  <c r="A8" i="35"/>
  <c r="I8" i="35"/>
  <c r="I7" i="35"/>
  <c r="G9" i="35"/>
  <c r="E8" i="35"/>
  <c r="E7" i="35"/>
  <c r="A9" i="35"/>
  <c r="A3" i="35"/>
  <c r="A2" i="35"/>
  <c r="A1" i="35"/>
  <c r="G35" i="34"/>
  <c r="G35" i="35" s="1"/>
  <c r="E338" i="1"/>
  <c r="D174" i="33"/>
  <c r="G38" i="36" l="1"/>
  <c r="F584" i="1" l="1"/>
  <c r="D584" i="1"/>
  <c r="F583" i="1" l="1"/>
  <c r="F579" i="1"/>
  <c r="F582" i="1"/>
  <c r="F578" i="1"/>
  <c r="F581" i="1"/>
  <c r="F577" i="1"/>
  <c r="F580" i="1"/>
  <c r="F536" i="1"/>
  <c r="D536" i="1"/>
  <c r="A790" i="33"/>
  <c r="B796" i="33"/>
  <c r="B795" i="33"/>
  <c r="B794" i="33"/>
  <c r="B793" i="33"/>
  <c r="B792" i="33"/>
  <c r="B791" i="33"/>
  <c r="B790" i="33"/>
  <c r="B789" i="33"/>
  <c r="A224" i="2" s="1"/>
  <c r="B788" i="33"/>
  <c r="B787" i="33"/>
  <c r="B786" i="33"/>
  <c r="B785" i="33"/>
  <c r="B784" i="33"/>
  <c r="B783" i="33"/>
  <c r="B782" i="33"/>
  <c r="B781" i="33"/>
  <c r="D520" i="1"/>
  <c r="F384" i="1"/>
  <c r="D384" i="1"/>
  <c r="D2535" i="1" s="1"/>
  <c r="F376" i="1"/>
  <c r="D376" i="1"/>
  <c r="F392" i="1"/>
  <c r="F608" i="1"/>
  <c r="F448" i="1"/>
  <c r="F440" i="1"/>
  <c r="F432" i="1"/>
  <c r="F528" i="1"/>
  <c r="F408" i="1"/>
  <c r="F512" i="1"/>
  <c r="F504" i="1"/>
  <c r="F496" i="1"/>
  <c r="F488" i="1"/>
  <c r="F480" i="1"/>
  <c r="F472" i="1"/>
  <c r="F416" i="1"/>
  <c r="F368" i="1"/>
  <c r="F456" i="1"/>
  <c r="D392" i="1"/>
  <c r="D576" i="1"/>
  <c r="D568" i="1"/>
  <c r="D616" i="1"/>
  <c r="D552" i="1"/>
  <c r="D608" i="1"/>
  <c r="D448" i="1"/>
  <c r="D440" i="1"/>
  <c r="D432" i="1"/>
  <c r="D424" i="1"/>
  <c r="D528" i="1"/>
  <c r="D408" i="1"/>
  <c r="D512" i="1"/>
  <c r="D504" i="1"/>
  <c r="D496" i="1"/>
  <c r="D488" i="1"/>
  <c r="D480" i="1"/>
  <c r="D472" i="1"/>
  <c r="D416" i="1"/>
  <c r="D368" i="1"/>
  <c r="D456" i="1"/>
  <c r="D464" i="1"/>
  <c r="F413" i="1" l="1"/>
  <c r="F409" i="1"/>
  <c r="F412" i="1"/>
  <c r="F411" i="1"/>
  <c r="F410" i="1"/>
  <c r="F415" i="1"/>
  <c r="F414" i="1"/>
  <c r="F524" i="1"/>
  <c r="F527" i="1"/>
  <c r="F523" i="1"/>
  <c r="F525" i="1"/>
  <c r="F522" i="1"/>
  <c r="F521" i="1"/>
  <c r="F526" i="1"/>
  <c r="F564" i="1"/>
  <c r="F567" i="1"/>
  <c r="F563" i="1"/>
  <c r="F565" i="1"/>
  <c r="F562" i="1"/>
  <c r="F561" i="1"/>
  <c r="F566" i="1"/>
  <c r="F517" i="1"/>
  <c r="F513" i="1"/>
  <c r="F516" i="1"/>
  <c r="F514" i="1"/>
  <c r="F519" i="1"/>
  <c r="F518" i="1"/>
  <c r="F515" i="1"/>
  <c r="F471" i="1"/>
  <c r="F467" i="1"/>
  <c r="F466" i="1"/>
  <c r="F470" i="1"/>
  <c r="F469" i="1"/>
  <c r="F468" i="1"/>
  <c r="F465" i="1"/>
  <c r="F421" i="1"/>
  <c r="F417" i="1"/>
  <c r="F420" i="1"/>
  <c r="F422" i="1"/>
  <c r="F419" i="1"/>
  <c r="F423" i="1"/>
  <c r="F418" i="1"/>
  <c r="F364" i="1"/>
  <c r="F367" i="1"/>
  <c r="F363" i="1"/>
  <c r="F362" i="1"/>
  <c r="F365" i="1"/>
  <c r="F361" i="1"/>
  <c r="F366" i="1"/>
  <c r="F487" i="1"/>
  <c r="F483" i="1"/>
  <c r="F486" i="1"/>
  <c r="F482" i="1"/>
  <c r="F485" i="1"/>
  <c r="F484" i="1"/>
  <c r="F481" i="1"/>
  <c r="F407" i="1"/>
  <c r="F403" i="1"/>
  <c r="F406" i="1"/>
  <c r="F402" i="1"/>
  <c r="F404" i="1"/>
  <c r="F401" i="1"/>
  <c r="F405" i="1"/>
  <c r="F439" i="1"/>
  <c r="F435" i="1"/>
  <c r="F438" i="1"/>
  <c r="F434" i="1"/>
  <c r="F437" i="1"/>
  <c r="F436" i="1"/>
  <c r="F433" i="1"/>
  <c r="F615" i="1"/>
  <c r="F611" i="1"/>
  <c r="F614" i="1"/>
  <c r="F610" i="1"/>
  <c r="F612" i="1"/>
  <c r="F609" i="1"/>
  <c r="F613" i="1"/>
  <c r="F534" i="1"/>
  <c r="F530" i="1"/>
  <c r="F533" i="1"/>
  <c r="F529" i="1"/>
  <c r="F535" i="1"/>
  <c r="F532" i="1"/>
  <c r="F531" i="1"/>
  <c r="F492" i="1"/>
  <c r="F495" i="1"/>
  <c r="F491" i="1"/>
  <c r="F489" i="1"/>
  <c r="F494" i="1"/>
  <c r="F490" i="1"/>
  <c r="F493" i="1"/>
  <c r="F444" i="1"/>
  <c r="F447" i="1"/>
  <c r="F443" i="1"/>
  <c r="F441" i="1"/>
  <c r="F446" i="1"/>
  <c r="F445" i="1"/>
  <c r="F442" i="1"/>
  <c r="F375" i="1"/>
  <c r="F371" i="1"/>
  <c r="F374" i="1"/>
  <c r="F370" i="1"/>
  <c r="F373" i="1"/>
  <c r="F372" i="1"/>
  <c r="F369" i="1"/>
  <c r="F501" i="1"/>
  <c r="F497" i="1"/>
  <c r="F500" i="1"/>
  <c r="F498" i="1"/>
  <c r="F503" i="1"/>
  <c r="F502" i="1"/>
  <c r="F499" i="1"/>
  <c r="F605" i="1"/>
  <c r="F601" i="1"/>
  <c r="F604" i="1"/>
  <c r="F602" i="1"/>
  <c r="F607" i="1"/>
  <c r="F603" i="1"/>
  <c r="F606" i="1"/>
  <c r="F573" i="1"/>
  <c r="F569" i="1"/>
  <c r="F572" i="1"/>
  <c r="F574" i="1"/>
  <c r="F571" i="1"/>
  <c r="F570" i="1"/>
  <c r="F575" i="1"/>
  <c r="F455" i="1"/>
  <c r="F451" i="1"/>
  <c r="F454" i="1"/>
  <c r="F450" i="1"/>
  <c r="F449" i="1"/>
  <c r="F453" i="1"/>
  <c r="F452" i="1"/>
  <c r="F478" i="1"/>
  <c r="F474" i="1"/>
  <c r="F477" i="1"/>
  <c r="F479" i="1"/>
  <c r="F476" i="1"/>
  <c r="F475" i="1"/>
  <c r="F473" i="1"/>
  <c r="F510" i="1"/>
  <c r="F506" i="1"/>
  <c r="F509" i="1"/>
  <c r="F505" i="1"/>
  <c r="F507" i="1"/>
  <c r="F511" i="1"/>
  <c r="F508" i="1"/>
  <c r="F430" i="1"/>
  <c r="F426" i="1"/>
  <c r="F429" i="1"/>
  <c r="F425" i="1"/>
  <c r="F431" i="1"/>
  <c r="F428" i="1"/>
  <c r="F427" i="1"/>
  <c r="F550" i="1"/>
  <c r="F546" i="1"/>
  <c r="F549" i="1"/>
  <c r="F545" i="1"/>
  <c r="F547" i="1"/>
  <c r="F551" i="1"/>
  <c r="F548" i="1"/>
  <c r="F390" i="1"/>
  <c r="F386" i="1"/>
  <c r="F389" i="1"/>
  <c r="F385" i="1"/>
  <c r="F391" i="1"/>
  <c r="F388" i="1"/>
  <c r="F387" i="1"/>
  <c r="F380" i="1"/>
  <c r="F383" i="1"/>
  <c r="F379" i="1"/>
  <c r="F377" i="1"/>
  <c r="F382" i="1"/>
  <c r="F381" i="1"/>
  <c r="F378" i="1"/>
  <c r="A225" i="2"/>
  <c r="A791" i="33"/>
  <c r="A226" i="2" l="1"/>
  <c r="A792" i="33"/>
  <c r="A227" i="2" l="1"/>
  <c r="A793" i="33"/>
  <c r="A228" i="2" l="1"/>
  <c r="A794" i="33"/>
  <c r="A795" i="33" l="1"/>
  <c r="A229" i="2"/>
  <c r="A230" i="2" l="1"/>
  <c r="A796" i="33"/>
  <c r="A231" i="2" s="1"/>
  <c r="D164" i="33" l="1"/>
  <c r="E165" i="33" s="1"/>
  <c r="E172" i="33" s="1"/>
  <c r="A6" i="33" l="1"/>
  <c r="A7" i="33" s="1"/>
  <c r="A8" i="33" s="1"/>
  <c r="A9" i="33" s="1"/>
  <c r="A10" i="33" s="1"/>
  <c r="A11" i="33" s="1"/>
  <c r="A12" i="33" s="1"/>
  <c r="A249" i="2" s="1"/>
  <c r="D6" i="33"/>
  <c r="B243" i="2" s="1"/>
  <c r="D7" i="33"/>
  <c r="B244" i="2" s="1"/>
  <c r="D8" i="33"/>
  <c r="B245" i="2" s="1"/>
  <c r="D9" i="33"/>
  <c r="B246" i="2" s="1"/>
  <c r="D10" i="33"/>
  <c r="B247" i="2" s="1"/>
  <c r="D11" i="33"/>
  <c r="B248" i="2" s="1"/>
  <c r="D14" i="33"/>
  <c r="E20" i="33" s="1"/>
  <c r="B15" i="33"/>
  <c r="A251" i="2" s="1"/>
  <c r="D15" i="33"/>
  <c r="A16" i="33"/>
  <c r="A17" i="33" s="1"/>
  <c r="A18" i="33" s="1"/>
  <c r="A19" i="33" s="1"/>
  <c r="A20" i="33" s="1"/>
  <c r="A21" i="33" s="1"/>
  <c r="A22" i="33" s="1"/>
  <c r="B16" i="33"/>
  <c r="D16" i="33"/>
  <c r="B17" i="33"/>
  <c r="D17" i="33"/>
  <c r="B18" i="33"/>
  <c r="D18" i="33"/>
  <c r="B19" i="33"/>
  <c r="D19" i="33"/>
  <c r="B20" i="33"/>
  <c r="B21" i="33"/>
  <c r="D21" i="33"/>
  <c r="B22" i="33"/>
  <c r="D24" i="33"/>
  <c r="H26" i="33" s="1"/>
  <c r="H272" i="33" s="1"/>
  <c r="B25" i="33"/>
  <c r="A8" i="2" s="1"/>
  <c r="D25" i="33"/>
  <c r="B8" i="2" s="1"/>
  <c r="A26" i="33"/>
  <c r="A27" i="33" s="1"/>
  <c r="A28" i="33" s="1"/>
  <c r="A29" i="33" s="1"/>
  <c r="A30" i="33" s="1"/>
  <c r="A31" i="33" s="1"/>
  <c r="A32" i="33" s="1"/>
  <c r="B26" i="33"/>
  <c r="B211" i="33" s="1"/>
  <c r="B27" i="33"/>
  <c r="D27" i="33"/>
  <c r="B10" i="2" s="1"/>
  <c r="B28" i="33"/>
  <c r="D28" i="33"/>
  <c r="B11" i="2" s="1"/>
  <c r="B29" i="33"/>
  <c r="D29" i="33"/>
  <c r="B12" i="2" s="1"/>
  <c r="B30" i="33"/>
  <c r="D30" i="33"/>
  <c r="B13" i="2" s="1"/>
  <c r="B31" i="33"/>
  <c r="D31" i="33"/>
  <c r="B14" i="2" s="1"/>
  <c r="B32" i="33"/>
  <c r="D34" i="33"/>
  <c r="B35" i="33"/>
  <c r="D35" i="33"/>
  <c r="A36" i="33"/>
  <c r="A37" i="33" s="1"/>
  <c r="A38" i="33" s="1"/>
  <c r="A39" i="33" s="1"/>
  <c r="A40" i="33" s="1"/>
  <c r="A41" i="33" s="1"/>
  <c r="A42" i="33" s="1"/>
  <c r="B36" i="33"/>
  <c r="D36" i="33"/>
  <c r="B37" i="33"/>
  <c r="B38" i="33"/>
  <c r="D38" i="33"/>
  <c r="B39" i="33"/>
  <c r="D39" i="33"/>
  <c r="B40" i="33"/>
  <c r="D40" i="33"/>
  <c r="B41" i="33"/>
  <c r="D41" i="33"/>
  <c r="B42" i="33"/>
  <c r="Q48" i="33"/>
  <c r="Q52" i="33" s="1"/>
  <c r="O60" i="2" s="1"/>
  <c r="B45" i="33"/>
  <c r="A53" i="2" s="1"/>
  <c r="D45" i="33"/>
  <c r="B53" i="2" s="1"/>
  <c r="A46" i="33"/>
  <c r="A47" i="33" s="1"/>
  <c r="A48" i="33" s="1"/>
  <c r="A49" i="33" s="1"/>
  <c r="A50" i="33" s="1"/>
  <c r="A51" i="33" s="1"/>
  <c r="B46" i="33"/>
  <c r="D46" i="33"/>
  <c r="B54" i="2" s="1"/>
  <c r="B47" i="33"/>
  <c r="D47" i="33"/>
  <c r="B55" i="2" s="1"/>
  <c r="B48" i="33"/>
  <c r="B247" i="33" s="1"/>
  <c r="B49" i="33"/>
  <c r="D49" i="33"/>
  <c r="B57" i="2" s="1"/>
  <c r="B50" i="33"/>
  <c r="D50" i="33"/>
  <c r="B58" i="2" s="1"/>
  <c r="B51" i="33"/>
  <c r="D51" i="33"/>
  <c r="B59" i="2" s="1"/>
  <c r="B52" i="33"/>
  <c r="D54" i="33"/>
  <c r="K59" i="33" s="1"/>
  <c r="B55" i="33"/>
  <c r="D55" i="33"/>
  <c r="A56" i="33"/>
  <c r="A57" i="33" s="1"/>
  <c r="A58" i="33" s="1"/>
  <c r="A59" i="33" s="1"/>
  <c r="A248" i="33" s="1"/>
  <c r="B56" i="33"/>
  <c r="D56" i="33"/>
  <c r="B57" i="33"/>
  <c r="D57" i="33"/>
  <c r="B58" i="33"/>
  <c r="D58" i="33"/>
  <c r="B59" i="33"/>
  <c r="B224" i="33" s="1"/>
  <c r="B60" i="33"/>
  <c r="D60" i="33"/>
  <c r="B61" i="33"/>
  <c r="D61" i="33"/>
  <c r="B62" i="33"/>
  <c r="D64" i="33"/>
  <c r="U71" i="33" s="1"/>
  <c r="B65" i="33"/>
  <c r="A44" i="2" s="1"/>
  <c r="D65" i="33"/>
  <c r="B44" i="2" s="1"/>
  <c r="A66" i="33"/>
  <c r="A67" i="33" s="1"/>
  <c r="B66" i="33"/>
  <c r="D66" i="33"/>
  <c r="B45" i="2" s="1"/>
  <c r="B67" i="33"/>
  <c r="D67" i="33"/>
  <c r="B46" i="2" s="1"/>
  <c r="B68" i="33"/>
  <c r="D68" i="33"/>
  <c r="B47" i="2" s="1"/>
  <c r="B69" i="33"/>
  <c r="D69" i="33"/>
  <c r="B48" i="2" s="1"/>
  <c r="B70" i="33"/>
  <c r="D70" i="33"/>
  <c r="B49" i="2" s="1"/>
  <c r="B71" i="33"/>
  <c r="B72" i="33"/>
  <c r="B75" i="33"/>
  <c r="A89" i="2" s="1"/>
  <c r="D75" i="33"/>
  <c r="B89" i="2" s="1"/>
  <c r="A76" i="33"/>
  <c r="A77" i="33" s="1"/>
  <c r="A78" i="33" s="1"/>
  <c r="A79" i="33" s="1"/>
  <c r="A80" i="33" s="1"/>
  <c r="A81" i="33" s="1"/>
  <c r="B76" i="33"/>
  <c r="D76" i="33"/>
  <c r="B90" i="2" s="1"/>
  <c r="B77" i="33"/>
  <c r="D77" i="33"/>
  <c r="B91" i="2" s="1"/>
  <c r="B78" i="33"/>
  <c r="D78" i="33"/>
  <c r="B92" i="2" s="1"/>
  <c r="B79" i="33"/>
  <c r="D79" i="33"/>
  <c r="B93" i="2" s="1"/>
  <c r="B80" i="33"/>
  <c r="D80" i="33"/>
  <c r="B94" i="2" s="1"/>
  <c r="B81" i="33"/>
  <c r="B82" i="33"/>
  <c r="B85" i="33"/>
  <c r="A107" i="2" s="1"/>
  <c r="D85" i="33"/>
  <c r="B107" i="2" s="1"/>
  <c r="A86" i="33"/>
  <c r="A87" i="33" s="1"/>
  <c r="B86" i="33"/>
  <c r="D86" i="33"/>
  <c r="B108" i="2" s="1"/>
  <c r="B87" i="33"/>
  <c r="D87" i="33"/>
  <c r="B109" i="2" s="1"/>
  <c r="B88" i="33"/>
  <c r="D88" i="33"/>
  <c r="B110" i="2" s="1"/>
  <c r="B89" i="33"/>
  <c r="D89" i="33"/>
  <c r="B111" i="2" s="1"/>
  <c r="B90" i="33"/>
  <c r="D90" i="33"/>
  <c r="B112" i="2" s="1"/>
  <c r="B91" i="33"/>
  <c r="B92" i="33"/>
  <c r="D94" i="33"/>
  <c r="J101" i="33" s="1"/>
  <c r="B95" i="33"/>
  <c r="A62" i="2" s="1"/>
  <c r="D95" i="33"/>
  <c r="B62" i="2" s="1"/>
  <c r="A96" i="33"/>
  <c r="B96" i="33"/>
  <c r="D96" i="33"/>
  <c r="B63" i="2" s="1"/>
  <c r="B97" i="33"/>
  <c r="D97" i="33"/>
  <c r="B64" i="2" s="1"/>
  <c r="B98" i="33"/>
  <c r="D98" i="33"/>
  <c r="B65" i="2" s="1"/>
  <c r="B99" i="33"/>
  <c r="D99" i="33"/>
  <c r="B66" i="2" s="1"/>
  <c r="B100" i="33"/>
  <c r="D100" i="33"/>
  <c r="B67" i="2" s="1"/>
  <c r="B101" i="33"/>
  <c r="B102" i="33"/>
  <c r="D104" i="33"/>
  <c r="V111" i="33" s="1"/>
  <c r="B105" i="33"/>
  <c r="A80" i="2" s="1"/>
  <c r="D105" i="33"/>
  <c r="B80" i="2" s="1"/>
  <c r="A106" i="33"/>
  <c r="A107" i="33" s="1"/>
  <c r="A108" i="33" s="1"/>
  <c r="A109" i="33" s="1"/>
  <c r="A110" i="33" s="1"/>
  <c r="B106" i="33"/>
  <c r="D106" i="33"/>
  <c r="B81" i="2" s="1"/>
  <c r="B107" i="33"/>
  <c r="D107" i="33"/>
  <c r="B82" i="2" s="1"/>
  <c r="B108" i="33"/>
  <c r="D108" i="33"/>
  <c r="B83" i="2" s="1"/>
  <c r="B109" i="33"/>
  <c r="D109" i="33"/>
  <c r="B84" i="2" s="1"/>
  <c r="B110" i="33"/>
  <c r="D110" i="33"/>
  <c r="B85" i="2" s="1"/>
  <c r="B111" i="33"/>
  <c r="B112" i="33"/>
  <c r="D114" i="33"/>
  <c r="N121" i="33" s="1"/>
  <c r="B115" i="33"/>
  <c r="A116" i="2" s="1"/>
  <c r="D115" i="33"/>
  <c r="B116" i="2" s="1"/>
  <c r="A116" i="33"/>
  <c r="A117" i="33" s="1"/>
  <c r="A118" i="33" s="1"/>
  <c r="A119" i="33" s="1"/>
  <c r="A120" i="33" s="1"/>
  <c r="A121" i="33" s="1"/>
  <c r="A122" i="33" s="1"/>
  <c r="B116" i="33"/>
  <c r="D116" i="33"/>
  <c r="B117" i="2" s="1"/>
  <c r="B117" i="33"/>
  <c r="D117" i="33"/>
  <c r="B118" i="2" s="1"/>
  <c r="B118" i="33"/>
  <c r="D118" i="33"/>
  <c r="B119" i="2" s="1"/>
  <c r="B119" i="33"/>
  <c r="D119" i="33"/>
  <c r="B120" i="2" s="1"/>
  <c r="B120" i="33"/>
  <c r="D120" i="33"/>
  <c r="B121" i="2" s="1"/>
  <c r="B121" i="33"/>
  <c r="B122" i="33"/>
  <c r="D124" i="33"/>
  <c r="H131" i="33" s="1"/>
  <c r="B125" i="33"/>
  <c r="A17" i="2" s="1"/>
  <c r="D125" i="33"/>
  <c r="B17" i="2" s="1"/>
  <c r="A126" i="33"/>
  <c r="B126" i="33"/>
  <c r="D126" i="33"/>
  <c r="B18" i="2" s="1"/>
  <c r="B127" i="33"/>
  <c r="D127" i="33"/>
  <c r="B19" i="2" s="1"/>
  <c r="B128" i="33"/>
  <c r="D128" i="33"/>
  <c r="B20" i="2" s="1"/>
  <c r="B129" i="33"/>
  <c r="D129" i="33"/>
  <c r="B21" i="2" s="1"/>
  <c r="B130" i="33"/>
  <c r="D130" i="33"/>
  <c r="B22" i="2" s="1"/>
  <c r="B131" i="33"/>
  <c r="B132" i="33"/>
  <c r="D134" i="33"/>
  <c r="E141" i="33" s="1"/>
  <c r="B135" i="33"/>
  <c r="A26" i="2" s="1"/>
  <c r="D135" i="33"/>
  <c r="B26" i="2" s="1"/>
  <c r="A136" i="33"/>
  <c r="A137" i="33" s="1"/>
  <c r="A138" i="33" s="1"/>
  <c r="A139" i="33" s="1"/>
  <c r="A140" i="33" s="1"/>
  <c r="A141" i="33" s="1"/>
  <c r="A142" i="33" s="1"/>
  <c r="B136" i="33"/>
  <c r="D136" i="33"/>
  <c r="B27" i="2" s="1"/>
  <c r="B137" i="33"/>
  <c r="D137" i="33"/>
  <c r="B28" i="2" s="1"/>
  <c r="B138" i="33"/>
  <c r="D138" i="33"/>
  <c r="B29" i="2" s="1"/>
  <c r="B139" i="33"/>
  <c r="D139" i="33"/>
  <c r="B30" i="2" s="1"/>
  <c r="B140" i="33"/>
  <c r="D140" i="33"/>
  <c r="B31" i="2" s="1"/>
  <c r="B141" i="33"/>
  <c r="B142" i="33"/>
  <c r="D144" i="33"/>
  <c r="L151" i="33" s="1"/>
  <c r="L152" i="33" s="1"/>
  <c r="L541" i="33" s="1"/>
  <c r="B145" i="33"/>
  <c r="D145" i="33"/>
  <c r="A146" i="33"/>
  <c r="A147" i="33" s="1"/>
  <c r="A148" i="33" s="1"/>
  <c r="A149" i="33" s="1"/>
  <c r="A150" i="33" s="1"/>
  <c r="A151" i="33" s="1"/>
  <c r="A152" i="33" s="1"/>
  <c r="A541" i="33" s="1"/>
  <c r="B146" i="33"/>
  <c r="D146" i="33"/>
  <c r="B147" i="33"/>
  <c r="D147" i="33"/>
  <c r="B148" i="33"/>
  <c r="D148" i="33"/>
  <c r="B149" i="33"/>
  <c r="D149" i="33"/>
  <c r="B150" i="33"/>
  <c r="D150" i="33"/>
  <c r="B151" i="33"/>
  <c r="B152" i="33"/>
  <c r="B541" i="33" s="1"/>
  <c r="D154" i="33"/>
  <c r="E161" i="33" s="1"/>
  <c r="B155" i="33"/>
  <c r="D155" i="33"/>
  <c r="A156" i="33"/>
  <c r="A157" i="33" s="1"/>
  <c r="A158" i="33" s="1"/>
  <c r="A159" i="33" s="1"/>
  <c r="A160" i="33" s="1"/>
  <c r="A161" i="33" s="1"/>
  <c r="A162" i="33" s="1"/>
  <c r="B156" i="33"/>
  <c r="D156" i="33"/>
  <c r="D910" i="33" s="1"/>
  <c r="B157" i="33"/>
  <c r="D157" i="33"/>
  <c r="D911" i="33" s="1"/>
  <c r="B158" i="33"/>
  <c r="D158" i="33"/>
  <c r="D912" i="33" s="1"/>
  <c r="B159" i="33"/>
  <c r="D159" i="33"/>
  <c r="D913" i="33" s="1"/>
  <c r="B160" i="33"/>
  <c r="D160" i="33"/>
  <c r="D914" i="33" s="1"/>
  <c r="B161" i="33"/>
  <c r="B162" i="33"/>
  <c r="G165" i="33"/>
  <c r="G172" i="33" s="1"/>
  <c r="E546" i="2" s="1"/>
  <c r="B165" i="33"/>
  <c r="F165" i="33"/>
  <c r="F172" i="33" s="1"/>
  <c r="F976" i="33" s="1"/>
  <c r="I165" i="33"/>
  <c r="I172" i="33" s="1"/>
  <c r="I976" i="33" s="1"/>
  <c r="J165" i="33"/>
  <c r="M165" i="33"/>
  <c r="M172" i="33" s="1"/>
  <c r="M976" i="33" s="1"/>
  <c r="N165" i="33"/>
  <c r="N172" i="33" s="1"/>
  <c r="Q165" i="33"/>
  <c r="Q172" i="33" s="1"/>
  <c r="Q976" i="33" s="1"/>
  <c r="R165" i="33"/>
  <c r="U165" i="33"/>
  <c r="U172" i="33" s="1"/>
  <c r="U976" i="33" s="1"/>
  <c r="V165" i="33"/>
  <c r="A166" i="33"/>
  <c r="A167" i="33" s="1"/>
  <c r="A168" i="33" s="1"/>
  <c r="B166" i="33"/>
  <c r="D166" i="33"/>
  <c r="B167" i="33"/>
  <c r="D167" i="33"/>
  <c r="B541" i="2" s="1"/>
  <c r="B168" i="33"/>
  <c r="D168" i="33"/>
  <c r="B169" i="33"/>
  <c r="D169" i="33"/>
  <c r="B170" i="33"/>
  <c r="D170" i="33"/>
  <c r="B544" i="2" s="1"/>
  <c r="B171" i="33"/>
  <c r="D171" i="33"/>
  <c r="B545" i="2" s="1"/>
  <c r="B172" i="33"/>
  <c r="G175" i="33"/>
  <c r="G182" i="33" s="1"/>
  <c r="G956" i="33" s="1"/>
  <c r="B175" i="33"/>
  <c r="J175" i="33"/>
  <c r="J182" i="33" s="1"/>
  <c r="N175" i="33"/>
  <c r="N182" i="33" s="1"/>
  <c r="Q175" i="33"/>
  <c r="Q182" i="33" s="1"/>
  <c r="Q936" i="33" s="1"/>
  <c r="A176" i="33"/>
  <c r="B176" i="33"/>
  <c r="D176" i="33"/>
  <c r="B177" i="33"/>
  <c r="D177" i="33"/>
  <c r="B178" i="33"/>
  <c r="D178" i="33"/>
  <c r="B179" i="33"/>
  <c r="D179" i="33"/>
  <c r="B180" i="33"/>
  <c r="D180" i="33"/>
  <c r="B181" i="33"/>
  <c r="D181" i="33"/>
  <c r="B182" i="33"/>
  <c r="D184" i="33"/>
  <c r="F190" i="33" s="1"/>
  <c r="B185" i="33"/>
  <c r="A206" i="2" s="1"/>
  <c r="D185" i="33"/>
  <c r="B206" i="2" s="1"/>
  <c r="A186" i="33"/>
  <c r="A187" i="33" s="1"/>
  <c r="A188" i="33" s="1"/>
  <c r="A189" i="33" s="1"/>
  <c r="B186" i="33"/>
  <c r="D186" i="33"/>
  <c r="B207" i="2" s="1"/>
  <c r="B187" i="33"/>
  <c r="D187" i="33"/>
  <c r="B208" i="2" s="1"/>
  <c r="B188" i="33"/>
  <c r="D188" i="33"/>
  <c r="B209" i="2" s="1"/>
  <c r="B189" i="33"/>
  <c r="D189" i="33"/>
  <c r="B210" i="2" s="1"/>
  <c r="B190" i="33"/>
  <c r="B191" i="33"/>
  <c r="D191" i="33"/>
  <c r="B212" i="2" s="1"/>
  <c r="B192" i="33"/>
  <c r="A211" i="33"/>
  <c r="B214" i="33"/>
  <c r="A485" i="2" s="1"/>
  <c r="D214" i="33"/>
  <c r="B485" i="2" s="1"/>
  <c r="A215" i="33"/>
  <c r="A216" i="33" s="1"/>
  <c r="A217" i="33" s="1"/>
  <c r="A218" i="33" s="1"/>
  <c r="A219" i="33" s="1"/>
  <c r="A220" i="33" s="1"/>
  <c r="A221" i="33" s="1"/>
  <c r="B215" i="33"/>
  <c r="B216" i="33"/>
  <c r="B217" i="33"/>
  <c r="D217" i="33"/>
  <c r="B488" i="2" s="1"/>
  <c r="B218" i="33"/>
  <c r="D218" i="33"/>
  <c r="B489" i="2" s="1"/>
  <c r="B219" i="33"/>
  <c r="D219" i="33"/>
  <c r="B490" i="2" s="1"/>
  <c r="B220" i="33"/>
  <c r="D220" i="33"/>
  <c r="B491" i="2" s="1"/>
  <c r="B221" i="33"/>
  <c r="B226" i="33"/>
  <c r="A98" i="2" s="1"/>
  <c r="D226" i="33"/>
  <c r="B98" i="2" s="1"/>
  <c r="A227" i="33"/>
  <c r="A228" i="33" s="1"/>
  <c r="B227" i="33"/>
  <c r="D227" i="33"/>
  <c r="B99" i="2" s="1"/>
  <c r="B228" i="33"/>
  <c r="D228" i="33"/>
  <c r="B100" i="2" s="1"/>
  <c r="B229" i="33"/>
  <c r="B230" i="33"/>
  <c r="B231" i="33"/>
  <c r="D231" i="33"/>
  <c r="B103" i="2" s="1"/>
  <c r="B232" i="33"/>
  <c r="D232" i="33"/>
  <c r="B104" i="2" s="1"/>
  <c r="B233" i="33"/>
  <c r="B238" i="33"/>
  <c r="A71" i="2" s="1"/>
  <c r="D238" i="33"/>
  <c r="B71" i="2" s="1"/>
  <c r="A239" i="33"/>
  <c r="A240" i="33" s="1"/>
  <c r="A241" i="33" s="1"/>
  <c r="A242" i="33" s="1"/>
  <c r="A243" i="33" s="1"/>
  <c r="A244" i="33" s="1"/>
  <c r="A245" i="33" s="1"/>
  <c r="B239" i="33"/>
  <c r="D239" i="33"/>
  <c r="B72" i="2" s="1"/>
  <c r="B240" i="33"/>
  <c r="D240" i="33"/>
  <c r="B73" i="2" s="1"/>
  <c r="B241" i="33"/>
  <c r="B242" i="33"/>
  <c r="B243" i="33"/>
  <c r="D243" i="33"/>
  <c r="B76" i="2" s="1"/>
  <c r="B244" i="33"/>
  <c r="D244" i="33"/>
  <c r="B77" i="2" s="1"/>
  <c r="B245" i="33"/>
  <c r="B250" i="33"/>
  <c r="A134" i="2" s="1"/>
  <c r="D250" i="33"/>
  <c r="B134" i="2" s="1"/>
  <c r="A251" i="33"/>
  <c r="A252" i="33" s="1"/>
  <c r="B251" i="33"/>
  <c r="D251" i="33"/>
  <c r="B135" i="2" s="1"/>
  <c r="B252" i="33"/>
  <c r="D252" i="33"/>
  <c r="B136" i="2" s="1"/>
  <c r="B253" i="33"/>
  <c r="B254" i="33"/>
  <c r="B255" i="33"/>
  <c r="D255" i="33"/>
  <c r="B139" i="2" s="1"/>
  <c r="B256" i="33"/>
  <c r="D256" i="33"/>
  <c r="B140" i="2" s="1"/>
  <c r="B257" i="33"/>
  <c r="B262" i="33"/>
  <c r="A125" i="2" s="1"/>
  <c r="D262" i="33"/>
  <c r="B125" i="2" s="1"/>
  <c r="A263" i="33"/>
  <c r="A264" i="33" s="1"/>
  <c r="A265" i="33" s="1"/>
  <c r="A266" i="33" s="1"/>
  <c r="A267" i="33" s="1"/>
  <c r="A268" i="33" s="1"/>
  <c r="A269" i="33" s="1"/>
  <c r="B263" i="33"/>
  <c r="D263" i="33"/>
  <c r="B126" i="2" s="1"/>
  <c r="B264" i="33"/>
  <c r="D264" i="33"/>
  <c r="B127" i="2" s="1"/>
  <c r="B265" i="33"/>
  <c r="B266" i="33"/>
  <c r="B267" i="33"/>
  <c r="D267" i="33"/>
  <c r="B130" i="2" s="1"/>
  <c r="B268" i="33"/>
  <c r="D268" i="33"/>
  <c r="B131" i="2" s="1"/>
  <c r="B269" i="33"/>
  <c r="B282" i="33"/>
  <c r="B283" i="33"/>
  <c r="B284" i="33"/>
  <c r="B285" i="33"/>
  <c r="B286" i="33"/>
  <c r="B287" i="33"/>
  <c r="B288" i="33"/>
  <c r="B289" i="33"/>
  <c r="B290" i="33"/>
  <c r="B291" i="33"/>
  <c r="B292" i="33"/>
  <c r="B293" i="33"/>
  <c r="B294" i="33"/>
  <c r="B295" i="33"/>
  <c r="B296" i="33"/>
  <c r="B297" i="33"/>
  <c r="B299" i="33"/>
  <c r="B300" i="33"/>
  <c r="B301" i="33"/>
  <c r="B302" i="33"/>
  <c r="B303" i="33"/>
  <c r="B304" i="33"/>
  <c r="B305" i="33"/>
  <c r="B306" i="33"/>
  <c r="B307" i="33"/>
  <c r="A296" i="2" s="1"/>
  <c r="A308" i="33"/>
  <c r="A309" i="33" s="1"/>
  <c r="B308" i="33"/>
  <c r="B309" i="33"/>
  <c r="B310" i="33"/>
  <c r="B311" i="33"/>
  <c r="B312" i="33"/>
  <c r="B313" i="33"/>
  <c r="B314" i="33"/>
  <c r="B316" i="33"/>
  <c r="B317" i="33"/>
  <c r="B318" i="33"/>
  <c r="B319" i="33"/>
  <c r="B320" i="33"/>
  <c r="B321" i="33"/>
  <c r="B322" i="33"/>
  <c r="B323" i="33"/>
  <c r="B324" i="33"/>
  <c r="A305" i="2" s="1"/>
  <c r="A325" i="33"/>
  <c r="A326" i="33" s="1"/>
  <c r="B325" i="33"/>
  <c r="B326" i="33"/>
  <c r="B327" i="33"/>
  <c r="B328" i="33"/>
  <c r="B329" i="33"/>
  <c r="B330" i="33"/>
  <c r="B331" i="33"/>
  <c r="B333" i="33"/>
  <c r="B334" i="33"/>
  <c r="B335" i="33"/>
  <c r="B336" i="33"/>
  <c r="B337" i="33"/>
  <c r="B338" i="33"/>
  <c r="B339" i="33"/>
  <c r="B340" i="33"/>
  <c r="B341" i="33"/>
  <c r="B542" i="33" s="1"/>
  <c r="A342" i="33"/>
  <c r="A543" i="33" s="1"/>
  <c r="B342" i="33"/>
  <c r="B543" i="33" s="1"/>
  <c r="B343" i="33"/>
  <c r="B544" i="33" s="1"/>
  <c r="B344" i="33"/>
  <c r="B545" i="33" s="1"/>
  <c r="B345" i="33"/>
  <c r="B546" i="33" s="1"/>
  <c r="B346" i="33"/>
  <c r="B547" i="33" s="1"/>
  <c r="B347" i="33"/>
  <c r="B548" i="33" s="1"/>
  <c r="B348" i="33"/>
  <c r="B549" i="33" s="1"/>
  <c r="B350" i="33"/>
  <c r="B351" i="33"/>
  <c r="B352" i="33"/>
  <c r="B353" i="33"/>
  <c r="B354" i="33"/>
  <c r="B355" i="33"/>
  <c r="B356" i="33"/>
  <c r="B357" i="33"/>
  <c r="B358" i="33"/>
  <c r="A287" i="2" s="1"/>
  <c r="A359" i="33"/>
  <c r="A360" i="33" s="1"/>
  <c r="B359" i="33"/>
  <c r="B360" i="33"/>
  <c r="B361" i="33"/>
  <c r="B362" i="33"/>
  <c r="B363" i="33"/>
  <c r="B364" i="33"/>
  <c r="B365" i="33"/>
  <c r="B439" i="33"/>
  <c r="B440" i="33"/>
  <c r="B441" i="33"/>
  <c r="B442" i="33"/>
  <c r="B443" i="33"/>
  <c r="B444" i="33"/>
  <c r="B445" i="33"/>
  <c r="B446" i="33"/>
  <c r="B447" i="33"/>
  <c r="A269" i="2" s="1"/>
  <c r="A448" i="33"/>
  <c r="A449" i="33" s="1"/>
  <c r="B448" i="33"/>
  <c r="B449" i="33"/>
  <c r="B450" i="33"/>
  <c r="B451" i="33"/>
  <c r="B452" i="33"/>
  <c r="B453" i="33"/>
  <c r="B454" i="33"/>
  <c r="B456" i="33"/>
  <c r="B457" i="33"/>
  <c r="B458" i="33"/>
  <c r="B459" i="33"/>
  <c r="B460" i="33"/>
  <c r="B461" i="33"/>
  <c r="B462" i="33"/>
  <c r="B463" i="33"/>
  <c r="B464" i="33"/>
  <c r="A422" i="2" s="1"/>
  <c r="A465" i="33"/>
  <c r="A466" i="33" s="1"/>
  <c r="A467" i="33" s="1"/>
  <c r="B465" i="33"/>
  <c r="B466" i="33"/>
  <c r="B467" i="33"/>
  <c r="B468" i="33"/>
  <c r="B469" i="33"/>
  <c r="B470" i="33"/>
  <c r="B471" i="33"/>
  <c r="B473" i="33"/>
  <c r="B474" i="33"/>
  <c r="B475" i="33"/>
  <c r="B476" i="33"/>
  <c r="B477" i="33"/>
  <c r="B478" i="33"/>
  <c r="B479" i="33"/>
  <c r="B480" i="33"/>
  <c r="B481" i="33"/>
  <c r="A350" i="2" s="1"/>
  <c r="A482" i="33"/>
  <c r="B482" i="33"/>
  <c r="B483" i="33"/>
  <c r="B484" i="33"/>
  <c r="B485" i="33"/>
  <c r="B486" i="33"/>
  <c r="B487" i="33"/>
  <c r="B488" i="33"/>
  <c r="B490" i="33"/>
  <c r="B491" i="33"/>
  <c r="B492" i="33"/>
  <c r="B493" i="33"/>
  <c r="B494" i="33"/>
  <c r="B495" i="33"/>
  <c r="B496" i="33"/>
  <c r="B497" i="33"/>
  <c r="B498" i="33"/>
  <c r="A359" i="2" s="1"/>
  <c r="A499" i="33"/>
  <c r="A500" i="33" s="1"/>
  <c r="A501" i="33" s="1"/>
  <c r="A502" i="33" s="1"/>
  <c r="A503" i="33" s="1"/>
  <c r="A504" i="33" s="1"/>
  <c r="B499" i="33"/>
  <c r="B500" i="33"/>
  <c r="B501" i="33"/>
  <c r="B502" i="33"/>
  <c r="B503" i="33"/>
  <c r="B504" i="33"/>
  <c r="B505" i="33"/>
  <c r="B507" i="33"/>
  <c r="B508" i="33"/>
  <c r="B509" i="33"/>
  <c r="B510" i="33"/>
  <c r="B511" i="33"/>
  <c r="B512" i="33"/>
  <c r="B513" i="33"/>
  <c r="B514" i="33"/>
  <c r="B515" i="33"/>
  <c r="A516" i="33"/>
  <c r="A517" i="33" s="1"/>
  <c r="A518" i="33" s="1"/>
  <c r="A519" i="33" s="1"/>
  <c r="A520" i="33" s="1"/>
  <c r="A521" i="33" s="1"/>
  <c r="A522" i="33" s="1"/>
  <c r="B516" i="33"/>
  <c r="B517" i="33"/>
  <c r="B518" i="33"/>
  <c r="B519" i="33"/>
  <c r="B520" i="33"/>
  <c r="B521" i="33"/>
  <c r="B522" i="33"/>
  <c r="B524" i="33"/>
  <c r="B525" i="33"/>
  <c r="B526" i="33"/>
  <c r="B527" i="33"/>
  <c r="B528" i="33"/>
  <c r="B529" i="33"/>
  <c r="B530" i="33"/>
  <c r="B531" i="33"/>
  <c r="B532" i="33"/>
  <c r="B850" i="33" s="1"/>
  <c r="A533" i="33"/>
  <c r="A534" i="33" s="1"/>
  <c r="A535" i="33" s="1"/>
  <c r="A853" i="33" s="1"/>
  <c r="B533" i="33"/>
  <c r="B851" i="33" s="1"/>
  <c r="B534" i="33"/>
  <c r="B852" i="33" s="1"/>
  <c r="B535" i="33"/>
  <c r="B853" i="33" s="1"/>
  <c r="B536" i="33"/>
  <c r="B854" i="33" s="1"/>
  <c r="B537" i="33"/>
  <c r="B855" i="33" s="1"/>
  <c r="B538" i="33"/>
  <c r="B856" i="33" s="1"/>
  <c r="B539" i="33"/>
  <c r="B857" i="33" s="1"/>
  <c r="A542" i="33"/>
  <c r="B550" i="33"/>
  <c r="A233" i="2" s="1"/>
  <c r="A551" i="33"/>
  <c r="B551" i="33"/>
  <c r="B552" i="33"/>
  <c r="B553" i="33"/>
  <c r="B554" i="33"/>
  <c r="B555" i="33"/>
  <c r="B556" i="33"/>
  <c r="B557" i="33"/>
  <c r="A559" i="33"/>
  <c r="B559" i="33"/>
  <c r="B560" i="33"/>
  <c r="B561" i="33"/>
  <c r="B562" i="33"/>
  <c r="B563" i="33"/>
  <c r="B564" i="33"/>
  <c r="B565" i="33"/>
  <c r="B566" i="33"/>
  <c r="A567" i="33"/>
  <c r="B567" i="33"/>
  <c r="B568" i="33"/>
  <c r="B569" i="33"/>
  <c r="B570" i="33"/>
  <c r="B571" i="33"/>
  <c r="B572" i="33"/>
  <c r="B573" i="33"/>
  <c r="B574" i="33"/>
  <c r="B575" i="33"/>
  <c r="A440" i="2" s="1"/>
  <c r="A576" i="33"/>
  <c r="B576" i="33"/>
  <c r="B577" i="33"/>
  <c r="B578" i="33"/>
  <c r="B579" i="33"/>
  <c r="B580" i="33"/>
  <c r="B581" i="33"/>
  <c r="B582" i="33"/>
  <c r="A584" i="33"/>
  <c r="B584" i="33"/>
  <c r="B585" i="33"/>
  <c r="B586" i="33"/>
  <c r="B587" i="33"/>
  <c r="B588" i="33"/>
  <c r="B589" i="33"/>
  <c r="B590" i="33"/>
  <c r="B591" i="33"/>
  <c r="A592" i="33"/>
  <c r="B592" i="33"/>
  <c r="B593" i="33"/>
  <c r="B594" i="33"/>
  <c r="B595" i="33"/>
  <c r="B596" i="33"/>
  <c r="B597" i="33"/>
  <c r="B598" i="33"/>
  <c r="B599" i="33"/>
  <c r="B600" i="33"/>
  <c r="A467" i="2" s="1"/>
  <c r="A601" i="33"/>
  <c r="A602" i="33" s="1"/>
  <c r="A603" i="33" s="1"/>
  <c r="A604" i="33" s="1"/>
  <c r="A605" i="33" s="1"/>
  <c r="B601" i="33"/>
  <c r="B602" i="33"/>
  <c r="B603" i="33"/>
  <c r="B604" i="33"/>
  <c r="B605" i="33"/>
  <c r="B606" i="33"/>
  <c r="B607" i="33"/>
  <c r="B609" i="33"/>
  <c r="B610" i="33"/>
  <c r="B611" i="33"/>
  <c r="B612" i="33"/>
  <c r="B613" i="33"/>
  <c r="B614" i="33"/>
  <c r="B615" i="33"/>
  <c r="B616" i="33"/>
  <c r="B617" i="33"/>
  <c r="A458" i="2" s="1"/>
  <c r="A618" i="33"/>
  <c r="B618" i="33"/>
  <c r="B619" i="33"/>
  <c r="B620" i="33"/>
  <c r="B621" i="33"/>
  <c r="B622" i="33"/>
  <c r="B623" i="33"/>
  <c r="B624" i="33"/>
  <c r="B626" i="33"/>
  <c r="B627" i="33"/>
  <c r="B628" i="33"/>
  <c r="B629" i="33"/>
  <c r="B630" i="33"/>
  <c r="B631" i="33"/>
  <c r="B632" i="33"/>
  <c r="B633" i="33"/>
  <c r="B634" i="33"/>
  <c r="A431" i="2" s="1"/>
  <c r="A635" i="33"/>
  <c r="A636" i="33" s="1"/>
  <c r="B635" i="33"/>
  <c r="B636" i="33"/>
  <c r="B637" i="33"/>
  <c r="B638" i="33"/>
  <c r="B639" i="33"/>
  <c r="B640" i="33"/>
  <c r="B641" i="33"/>
  <c r="B643" i="33"/>
  <c r="B644" i="33"/>
  <c r="B645" i="33"/>
  <c r="B646" i="33"/>
  <c r="B647" i="33"/>
  <c r="B648" i="33"/>
  <c r="B649" i="33"/>
  <c r="B650" i="33"/>
  <c r="B651" i="33"/>
  <c r="A170" i="2" s="1"/>
  <c r="A652" i="33"/>
  <c r="A653" i="33" s="1"/>
  <c r="A654" i="33" s="1"/>
  <c r="B652" i="33"/>
  <c r="B653" i="33"/>
  <c r="B654" i="33"/>
  <c r="B655" i="33"/>
  <c r="B656" i="33"/>
  <c r="B657" i="33"/>
  <c r="B658" i="33"/>
  <c r="B660" i="33"/>
  <c r="B661" i="33"/>
  <c r="B662" i="33"/>
  <c r="B663" i="33"/>
  <c r="B664" i="33"/>
  <c r="B665" i="33"/>
  <c r="B666" i="33"/>
  <c r="B667" i="33"/>
  <c r="B668" i="33"/>
  <c r="A161" i="2" s="1"/>
  <c r="A669" i="33"/>
  <c r="B669" i="33"/>
  <c r="B670" i="33"/>
  <c r="B671" i="33"/>
  <c r="B672" i="33"/>
  <c r="B673" i="33"/>
  <c r="B674" i="33"/>
  <c r="B675" i="33"/>
  <c r="B677" i="33"/>
  <c r="B678" i="33"/>
  <c r="B679" i="33"/>
  <c r="B680" i="33"/>
  <c r="B681" i="33"/>
  <c r="B682" i="33"/>
  <c r="B683" i="33"/>
  <c r="B684" i="33"/>
  <c r="B685" i="33"/>
  <c r="A413" i="2" s="1"/>
  <c r="A686" i="33"/>
  <c r="A687" i="33" s="1"/>
  <c r="B686" i="33"/>
  <c r="B687" i="33"/>
  <c r="B688" i="33"/>
  <c r="B689" i="33"/>
  <c r="B690" i="33"/>
  <c r="B691" i="33"/>
  <c r="B692" i="33"/>
  <c r="B694" i="33"/>
  <c r="B695" i="33"/>
  <c r="B696" i="33"/>
  <c r="B697" i="33"/>
  <c r="B698" i="33"/>
  <c r="B699" i="33"/>
  <c r="B700" i="33"/>
  <c r="B701" i="33"/>
  <c r="B702" i="33"/>
  <c r="A449" i="2" s="1"/>
  <c r="A703" i="33"/>
  <c r="A704" i="33" s="1"/>
  <c r="A705" i="33" s="1"/>
  <c r="B703" i="33"/>
  <c r="B704" i="33"/>
  <c r="B705" i="33"/>
  <c r="B706" i="33"/>
  <c r="B707" i="33"/>
  <c r="B708" i="33"/>
  <c r="B709" i="33"/>
  <c r="B711" i="33"/>
  <c r="B712" i="33"/>
  <c r="B713" i="33"/>
  <c r="B714" i="33"/>
  <c r="B715" i="33"/>
  <c r="B716" i="33"/>
  <c r="B717" i="33"/>
  <c r="B718" i="33"/>
  <c r="B719" i="33"/>
  <c r="A143" i="2" s="1"/>
  <c r="A720" i="33"/>
  <c r="A721" i="33" s="1"/>
  <c r="A722" i="33" s="1"/>
  <c r="A723" i="33" s="1"/>
  <c r="A724" i="33" s="1"/>
  <c r="A725" i="33" s="1"/>
  <c r="B720" i="33"/>
  <c r="B721" i="33"/>
  <c r="B722" i="33"/>
  <c r="B723" i="33"/>
  <c r="B724" i="33"/>
  <c r="B725" i="33"/>
  <c r="B726" i="33"/>
  <c r="B730" i="33"/>
  <c r="B731" i="33"/>
  <c r="B732" i="33"/>
  <c r="B733" i="33"/>
  <c r="B734" i="33"/>
  <c r="B735" i="33"/>
  <c r="B736" i="33"/>
  <c r="B737" i="33"/>
  <c r="B738" i="33"/>
  <c r="A152" i="2" s="1"/>
  <c r="A739" i="33"/>
  <c r="B739" i="33"/>
  <c r="B740" i="33"/>
  <c r="B741" i="33"/>
  <c r="B742" i="33"/>
  <c r="B743" i="33"/>
  <c r="B744" i="33"/>
  <c r="B745" i="33"/>
  <c r="B747" i="33"/>
  <c r="B748" i="33"/>
  <c r="B749" i="33"/>
  <c r="B750" i="33"/>
  <c r="B751" i="33"/>
  <c r="B752" i="33"/>
  <c r="B753" i="33"/>
  <c r="B754" i="33"/>
  <c r="B755" i="33"/>
  <c r="A179" i="2" s="1"/>
  <c r="A756" i="33"/>
  <c r="A757" i="33" s="1"/>
  <c r="A758" i="33" s="1"/>
  <c r="A759" i="33" s="1"/>
  <c r="A760" i="33" s="1"/>
  <c r="A761" i="33" s="1"/>
  <c r="A762" i="33" s="1"/>
  <c r="B756" i="33"/>
  <c r="B757" i="33"/>
  <c r="B758" i="33"/>
  <c r="B759" i="33"/>
  <c r="B760" i="33"/>
  <c r="B761" i="33"/>
  <c r="B762" i="33"/>
  <c r="B764" i="33"/>
  <c r="B765" i="33"/>
  <c r="B766" i="33"/>
  <c r="B767" i="33"/>
  <c r="B768" i="33"/>
  <c r="B769" i="33"/>
  <c r="B770" i="33"/>
  <c r="B771" i="33"/>
  <c r="B772" i="33"/>
  <c r="A215" i="2" s="1"/>
  <c r="A773" i="33"/>
  <c r="A774" i="33" s="1"/>
  <c r="A775" i="33" s="1"/>
  <c r="A776" i="33" s="1"/>
  <c r="A777" i="33" s="1"/>
  <c r="B773" i="33"/>
  <c r="B774" i="33"/>
  <c r="B775" i="33"/>
  <c r="B776" i="33"/>
  <c r="B777" i="33"/>
  <c r="B778" i="33"/>
  <c r="B779" i="33"/>
  <c r="B798" i="33"/>
  <c r="B799" i="33"/>
  <c r="B800" i="33"/>
  <c r="B801" i="33"/>
  <c r="B802" i="33"/>
  <c r="B803" i="33"/>
  <c r="B804" i="33"/>
  <c r="B805" i="33"/>
  <c r="B806" i="33"/>
  <c r="A368" i="2" s="1"/>
  <c r="A807" i="33"/>
  <c r="A808" i="33" s="1"/>
  <c r="B807" i="33"/>
  <c r="B808" i="33"/>
  <c r="B809" i="33"/>
  <c r="B810" i="33"/>
  <c r="B811" i="33"/>
  <c r="B812" i="33"/>
  <c r="B813" i="33"/>
  <c r="B815" i="33"/>
  <c r="B816" i="33"/>
  <c r="B817" i="33"/>
  <c r="B818" i="33"/>
  <c r="B819" i="33"/>
  <c r="B820" i="33"/>
  <c r="B821" i="33"/>
  <c r="B822" i="33"/>
  <c r="B823" i="33"/>
  <c r="A377" i="2" s="1"/>
  <c r="A824" i="33"/>
  <c r="A825" i="33" s="1"/>
  <c r="A826" i="33" s="1"/>
  <c r="A827" i="33" s="1"/>
  <c r="A828" i="33" s="1"/>
  <c r="A829" i="33" s="1"/>
  <c r="B824" i="33"/>
  <c r="B825" i="33"/>
  <c r="B826" i="33"/>
  <c r="B827" i="33"/>
  <c r="B828" i="33"/>
  <c r="B829" i="33"/>
  <c r="B830" i="33"/>
  <c r="B832" i="33"/>
  <c r="A188" i="2" s="1"/>
  <c r="A833" i="33"/>
  <c r="A834" i="33" s="1"/>
  <c r="A835" i="33" s="1"/>
  <c r="A836" i="33" s="1"/>
  <c r="A837" i="33" s="1"/>
  <c r="A838" i="33" s="1"/>
  <c r="A839" i="33" s="1"/>
  <c r="B833" i="33"/>
  <c r="B834" i="33"/>
  <c r="B835" i="33"/>
  <c r="B836" i="33"/>
  <c r="B837" i="33"/>
  <c r="B838" i="33"/>
  <c r="B839" i="33"/>
  <c r="A849" i="33"/>
  <c r="A850" i="33"/>
  <c r="B858" i="33"/>
  <c r="B859" i="33"/>
  <c r="B860" i="33"/>
  <c r="B861" i="33"/>
  <c r="B862" i="33"/>
  <c r="B863" i="33"/>
  <c r="B864" i="33"/>
  <c r="B865" i="33"/>
  <c r="B866" i="33"/>
  <c r="B867" i="33"/>
  <c r="B868" i="33"/>
  <c r="B869" i="33"/>
  <c r="B870" i="33"/>
  <c r="B871" i="33"/>
  <c r="B872" i="33"/>
  <c r="B873" i="33"/>
  <c r="B874" i="33"/>
  <c r="B875" i="33"/>
  <c r="B876" i="33"/>
  <c r="B877" i="33"/>
  <c r="B878" i="33"/>
  <c r="B879" i="33"/>
  <c r="B880" i="33"/>
  <c r="B881" i="33"/>
  <c r="B882" i="33"/>
  <c r="B883" i="33"/>
  <c r="B884" i="33"/>
  <c r="B885" i="33"/>
  <c r="B886" i="33"/>
  <c r="B887" i="33"/>
  <c r="B888" i="33"/>
  <c r="B889" i="33"/>
  <c r="B890" i="33"/>
  <c r="B891" i="33"/>
  <c r="B892" i="33"/>
  <c r="B893" i="33"/>
  <c r="B894" i="33"/>
  <c r="B895" i="33"/>
  <c r="B896" i="33"/>
  <c r="B897" i="33"/>
  <c r="B898" i="33"/>
  <c r="A386" i="2" s="1"/>
  <c r="A899" i="33"/>
  <c r="B899" i="33"/>
  <c r="B900" i="33"/>
  <c r="B901" i="33"/>
  <c r="B902" i="33"/>
  <c r="B903" i="33"/>
  <c r="B904" i="33"/>
  <c r="B905" i="33"/>
  <c r="B909" i="33"/>
  <c r="E909" i="33"/>
  <c r="F909" i="33"/>
  <c r="G909" i="33"/>
  <c r="H909" i="33"/>
  <c r="I909" i="33"/>
  <c r="J909" i="33"/>
  <c r="K909" i="33"/>
  <c r="L909" i="33"/>
  <c r="M909" i="33"/>
  <c r="N909" i="33"/>
  <c r="O909" i="33"/>
  <c r="P909" i="33"/>
  <c r="Q909" i="33"/>
  <c r="R909" i="33"/>
  <c r="S909" i="33"/>
  <c r="T909" i="33"/>
  <c r="U909" i="33"/>
  <c r="V909" i="33"/>
  <c r="B910" i="33"/>
  <c r="E910" i="33"/>
  <c r="F910" i="33"/>
  <c r="G910" i="33"/>
  <c r="H910" i="33"/>
  <c r="I910" i="33"/>
  <c r="J910" i="33"/>
  <c r="K910" i="33"/>
  <c r="L910" i="33"/>
  <c r="M910" i="33"/>
  <c r="N910" i="33"/>
  <c r="O910" i="33"/>
  <c r="P910" i="33"/>
  <c r="Q910" i="33"/>
  <c r="R910" i="33"/>
  <c r="S910" i="33"/>
  <c r="T910" i="33"/>
  <c r="U910" i="33"/>
  <c r="V910" i="33"/>
  <c r="B911" i="33"/>
  <c r="E911" i="33"/>
  <c r="F911" i="33"/>
  <c r="G911" i="33"/>
  <c r="H911" i="33"/>
  <c r="I911" i="33"/>
  <c r="J911" i="33"/>
  <c r="K911" i="33"/>
  <c r="L911" i="33"/>
  <c r="M911" i="33"/>
  <c r="N911" i="33"/>
  <c r="O911" i="33"/>
  <c r="P911" i="33"/>
  <c r="Q911" i="33"/>
  <c r="R911" i="33"/>
  <c r="S911" i="33"/>
  <c r="T911" i="33"/>
  <c r="U911" i="33"/>
  <c r="V911" i="33"/>
  <c r="B912" i="33"/>
  <c r="E912" i="33"/>
  <c r="F912" i="33"/>
  <c r="G912" i="33"/>
  <c r="H912" i="33"/>
  <c r="I912" i="33"/>
  <c r="J912" i="33"/>
  <c r="K912" i="33"/>
  <c r="L912" i="33"/>
  <c r="M912" i="33"/>
  <c r="N912" i="33"/>
  <c r="O912" i="33"/>
  <c r="P912" i="33"/>
  <c r="Q912" i="33"/>
  <c r="R912" i="33"/>
  <c r="S912" i="33"/>
  <c r="T912" i="33"/>
  <c r="U912" i="33"/>
  <c r="V912" i="33"/>
  <c r="B913" i="33"/>
  <c r="E913" i="33"/>
  <c r="F913" i="33"/>
  <c r="G913" i="33"/>
  <c r="H913" i="33"/>
  <c r="I913" i="33"/>
  <c r="J913" i="33"/>
  <c r="K913" i="33"/>
  <c r="L913" i="33"/>
  <c r="M913" i="33"/>
  <c r="N913" i="33"/>
  <c r="O913" i="33"/>
  <c r="P913" i="33"/>
  <c r="Q913" i="33"/>
  <c r="R913" i="33"/>
  <c r="S913" i="33"/>
  <c r="T913" i="33"/>
  <c r="U913" i="33"/>
  <c r="V913" i="33"/>
  <c r="B914" i="33"/>
  <c r="E914" i="33"/>
  <c r="F914" i="33"/>
  <c r="G914" i="33"/>
  <c r="H914" i="33"/>
  <c r="I914" i="33"/>
  <c r="J914" i="33"/>
  <c r="K914" i="33"/>
  <c r="L914" i="33"/>
  <c r="M914" i="33"/>
  <c r="N914" i="33"/>
  <c r="O914" i="33"/>
  <c r="P914" i="33"/>
  <c r="Q914" i="33"/>
  <c r="R914" i="33"/>
  <c r="S914" i="33"/>
  <c r="T914" i="33"/>
  <c r="U914" i="33"/>
  <c r="V914" i="33"/>
  <c r="B915" i="33"/>
  <c r="B916" i="33"/>
  <c r="B917" i="33"/>
  <c r="B918" i="33"/>
  <c r="B919" i="33"/>
  <c r="B920" i="33"/>
  <c r="B921" i="33"/>
  <c r="B922" i="33"/>
  <c r="B923" i="33"/>
  <c r="B924" i="33"/>
  <c r="B925" i="33"/>
  <c r="A35" i="2" s="1"/>
  <c r="A926" i="33"/>
  <c r="A927" i="33" s="1"/>
  <c r="A928" i="33" s="1"/>
  <c r="B926" i="33"/>
  <c r="B927" i="33"/>
  <c r="B928" i="33"/>
  <c r="B929" i="33"/>
  <c r="B930" i="33"/>
  <c r="B931" i="33"/>
  <c r="B932" i="33"/>
  <c r="B936" i="33"/>
  <c r="B937" i="33"/>
  <c r="B938" i="33"/>
  <c r="B939" i="33"/>
  <c r="B940" i="33"/>
  <c r="B941" i="33"/>
  <c r="B942" i="33"/>
  <c r="B943" i="33"/>
  <c r="B944" i="33"/>
  <c r="B945" i="33"/>
  <c r="A404" i="2" s="1"/>
  <c r="A946" i="33"/>
  <c r="A947" i="33" s="1"/>
  <c r="A948" i="33" s="1"/>
  <c r="B946" i="33"/>
  <c r="B947" i="33"/>
  <c r="B948" i="33"/>
  <c r="B949" i="33"/>
  <c r="B950" i="33"/>
  <c r="B951" i="33"/>
  <c r="B952" i="33"/>
  <c r="B957" i="33"/>
  <c r="B958" i="33"/>
  <c r="B959" i="33"/>
  <c r="B960" i="33"/>
  <c r="B961" i="33"/>
  <c r="B962" i="33"/>
  <c r="B963" i="33"/>
  <c r="B964" i="33"/>
  <c r="B965" i="33"/>
  <c r="A395" i="2" s="1"/>
  <c r="A966" i="33"/>
  <c r="A967" i="33" s="1"/>
  <c r="B966" i="33"/>
  <c r="B967" i="33"/>
  <c r="B968" i="33"/>
  <c r="B969" i="33"/>
  <c r="B970" i="33"/>
  <c r="B971" i="33"/>
  <c r="B972" i="33"/>
  <c r="B977" i="33"/>
  <c r="B978" i="33"/>
  <c r="B979" i="33"/>
  <c r="B980" i="33"/>
  <c r="B981" i="33"/>
  <c r="B982" i="33"/>
  <c r="B983" i="33"/>
  <c r="B984" i="33"/>
  <c r="B985" i="33"/>
  <c r="A197" i="2" s="1"/>
  <c r="A986" i="33"/>
  <c r="A987" i="33" s="1"/>
  <c r="B986" i="33"/>
  <c r="B987" i="33"/>
  <c r="B988" i="33"/>
  <c r="B989" i="33"/>
  <c r="B990" i="33"/>
  <c r="B991" i="33"/>
  <c r="B992" i="33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C4" i="2"/>
  <c r="D4" i="2" s="1"/>
  <c r="E4" i="2" s="1"/>
  <c r="F4" i="2" s="1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A242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T520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T521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P522" i="2"/>
  <c r="Q522" i="2"/>
  <c r="R522" i="2"/>
  <c r="S522" i="2"/>
  <c r="T522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P525" i="2"/>
  <c r="Q525" i="2"/>
  <c r="R525" i="2"/>
  <c r="S525" i="2"/>
  <c r="T525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P526" i="2"/>
  <c r="Q526" i="2"/>
  <c r="R526" i="2"/>
  <c r="S526" i="2"/>
  <c r="T526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P540" i="2"/>
  <c r="Q540" i="2"/>
  <c r="R540" i="2"/>
  <c r="S540" i="2"/>
  <c r="T540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T541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P542" i="2"/>
  <c r="Q542" i="2"/>
  <c r="R542" i="2"/>
  <c r="S542" i="2"/>
  <c r="T542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T543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P545" i="2"/>
  <c r="Q545" i="2"/>
  <c r="R545" i="2"/>
  <c r="S545" i="2"/>
  <c r="T545" i="2"/>
  <c r="I3" i="1"/>
  <c r="J3" i="1"/>
  <c r="K3" i="1"/>
  <c r="L3" i="1"/>
  <c r="M3" i="1"/>
  <c r="O3" i="1"/>
  <c r="P3" i="1"/>
  <c r="Q3" i="1"/>
  <c r="R3" i="1"/>
  <c r="U3" i="1"/>
  <c r="V3" i="1"/>
  <c r="W3" i="1"/>
  <c r="Y3" i="1"/>
  <c r="Z3" i="1"/>
  <c r="AB3" i="1"/>
  <c r="AC3" i="1"/>
  <c r="AD3" i="1"/>
  <c r="I4" i="1"/>
  <c r="F8" i="1"/>
  <c r="F9" i="1"/>
  <c r="F10" i="1"/>
  <c r="F11" i="1"/>
  <c r="F12" i="1"/>
  <c r="F13" i="1"/>
  <c r="F14" i="1"/>
  <c r="E1514" i="1"/>
  <c r="E1671" i="1"/>
  <c r="E2155" i="1"/>
  <c r="E2262" i="1" s="1"/>
  <c r="G4577" i="1"/>
  <c r="G4578" i="1"/>
  <c r="G4579" i="1"/>
  <c r="G4580" i="1"/>
  <c r="G4581" i="1"/>
  <c r="G4582" i="1"/>
  <c r="G4583" i="1"/>
  <c r="G4584" i="1"/>
  <c r="A552" i="33" l="1"/>
  <c r="A234" i="2"/>
  <c r="C256" i="2"/>
  <c r="B255" i="2"/>
  <c r="B253" i="2"/>
  <c r="B257" i="2"/>
  <c r="B251" i="2"/>
  <c r="B254" i="2"/>
  <c r="B252" i="2"/>
  <c r="A900" i="33"/>
  <c r="A387" i="2"/>
  <c r="F476" i="2"/>
  <c r="H279" i="33"/>
  <c r="F483" i="2" s="1"/>
  <c r="H5" i="33"/>
  <c r="H12" i="33" s="1"/>
  <c r="F249" i="2" s="1"/>
  <c r="R5" i="33"/>
  <c r="R12" i="33" s="1"/>
  <c r="P249" i="2" s="1"/>
  <c r="E1621" i="1"/>
  <c r="E1830" i="1" s="1"/>
  <c r="E2113" i="1" s="1"/>
  <c r="E303" i="1"/>
  <c r="E312" i="1" s="1"/>
  <c r="E853" i="1" s="1"/>
  <c r="A15" i="2"/>
  <c r="A13" i="2"/>
  <c r="A11" i="2"/>
  <c r="F20" i="33"/>
  <c r="A381" i="2"/>
  <c r="A33" i="2"/>
  <c r="B260" i="33"/>
  <c r="B540" i="2"/>
  <c r="A278" i="2"/>
  <c r="A369" i="2"/>
  <c r="A78" i="2"/>
  <c r="A288" i="2"/>
  <c r="A131" i="2"/>
  <c r="A128" i="2"/>
  <c r="A126" i="2"/>
  <c r="H111" i="33"/>
  <c r="H112" i="33" s="1"/>
  <c r="F87" i="2" s="1"/>
  <c r="A58" i="2"/>
  <c r="A153" i="2"/>
  <c r="A452" i="2"/>
  <c r="A414" i="2"/>
  <c r="A235" i="33"/>
  <c r="S121" i="33"/>
  <c r="S122" i="33" s="1"/>
  <c r="Q123" i="2" s="1"/>
  <c r="A706" i="33"/>
  <c r="A37" i="2"/>
  <c r="A76" i="2"/>
  <c r="I121" i="33"/>
  <c r="I122" i="33" s="1"/>
  <c r="G123" i="2" s="1"/>
  <c r="A81" i="2"/>
  <c r="L539" i="2"/>
  <c r="A122" i="2"/>
  <c r="A118" i="2"/>
  <c r="A261" i="2"/>
  <c r="A181" i="2"/>
  <c r="A469" i="2"/>
  <c r="A424" i="2"/>
  <c r="A306" i="2"/>
  <c r="A144" i="2"/>
  <c r="C212" i="33"/>
  <c r="B542" i="2"/>
  <c r="B248" i="33"/>
  <c r="E59" i="33"/>
  <c r="E248" i="33" s="1"/>
  <c r="E254" i="33" s="1"/>
  <c r="C138" i="2" s="1"/>
  <c r="O20" i="33"/>
  <c r="A487" i="2"/>
  <c r="A492" i="2"/>
  <c r="A490" i="2"/>
  <c r="A488" i="2"/>
  <c r="A129" i="2"/>
  <c r="E915" i="33"/>
  <c r="A210" i="2"/>
  <c r="V20" i="33"/>
  <c r="A259" i="33"/>
  <c r="L161" i="33"/>
  <c r="L162" i="33" s="1"/>
  <c r="A405" i="2"/>
  <c r="A208" i="2"/>
  <c r="A194" i="2"/>
  <c r="A14" i="2"/>
  <c r="A383" i="2"/>
  <c r="A162" i="2"/>
  <c r="A351" i="2"/>
  <c r="A132" i="2"/>
  <c r="A130" i="2"/>
  <c r="A127" i="2"/>
  <c r="A491" i="2"/>
  <c r="A489" i="2"/>
  <c r="A486" i="2"/>
  <c r="N141" i="33"/>
  <c r="N142" i="33" s="1"/>
  <c r="L33" i="2" s="1"/>
  <c r="B543" i="2"/>
  <c r="A218" i="2"/>
  <c r="A190" i="2"/>
  <c r="A57" i="2"/>
  <c r="B236" i="33"/>
  <c r="A258" i="2"/>
  <c r="A247" i="2"/>
  <c r="A10" i="2"/>
  <c r="A246" i="2"/>
  <c r="Q190" i="33"/>
  <c r="Q192" i="33" s="1"/>
  <c r="O213" i="2" s="1"/>
  <c r="I190" i="33"/>
  <c r="G211" i="2" s="1"/>
  <c r="G976" i="33"/>
  <c r="T151" i="33"/>
  <c r="T152" i="33" s="1"/>
  <c r="T541" i="33" s="1"/>
  <c r="J141" i="33"/>
  <c r="J142" i="33" s="1"/>
  <c r="H33" i="2" s="1"/>
  <c r="V141" i="33"/>
  <c r="V142" i="33" s="1"/>
  <c r="T33" i="2" s="1"/>
  <c r="F141" i="33"/>
  <c r="F142" i="33" s="1"/>
  <c r="D33" i="2" s="1"/>
  <c r="R141" i="33"/>
  <c r="R142" i="33" s="1"/>
  <c r="P33" i="2" s="1"/>
  <c r="H132" i="33"/>
  <c r="F24" i="2" s="1"/>
  <c r="F23" i="2"/>
  <c r="P131" i="33"/>
  <c r="P101" i="33"/>
  <c r="P20" i="33"/>
  <c r="G5" i="33"/>
  <c r="A451" i="2"/>
  <c r="A379" i="2"/>
  <c r="A248" i="2"/>
  <c r="A192" i="2"/>
  <c r="A146" i="2"/>
  <c r="A77" i="2"/>
  <c r="A852" i="33"/>
  <c r="A193" i="2"/>
  <c r="A189" i="2"/>
  <c r="A830" i="33"/>
  <c r="A384" i="2" s="1"/>
  <c r="A380" i="2"/>
  <c r="A216" i="2"/>
  <c r="A245" i="2"/>
  <c r="A244" i="2"/>
  <c r="A243" i="2"/>
  <c r="A185" i="2"/>
  <c r="A73" i="2"/>
  <c r="A12" i="2"/>
  <c r="A195" i="2"/>
  <c r="A191" i="2"/>
  <c r="A382" i="2"/>
  <c r="A378" i="2"/>
  <c r="A183" i="2"/>
  <c r="A108" i="2"/>
  <c r="A90" i="2"/>
  <c r="V48" i="33"/>
  <c r="V247" i="33" s="1"/>
  <c r="V253" i="33" s="1"/>
  <c r="T137" i="2" s="1"/>
  <c r="A726" i="33"/>
  <c r="A150" i="2" s="1"/>
  <c r="A149" i="2"/>
  <c r="R111" i="33"/>
  <c r="P86" i="2" s="1"/>
  <c r="S59" i="33"/>
  <c r="S260" i="33" s="1"/>
  <c r="S266" i="33" s="1"/>
  <c r="Q129" i="2" s="1"/>
  <c r="N48" i="33"/>
  <c r="L56" i="2" s="1"/>
  <c r="P26" i="33"/>
  <c r="A450" i="2"/>
  <c r="A406" i="2"/>
  <c r="A297" i="2"/>
  <c r="A270" i="2"/>
  <c r="A209" i="2"/>
  <c r="A145" i="2"/>
  <c r="A72" i="2"/>
  <c r="A32" i="2"/>
  <c r="A31" i="2"/>
  <c r="A30" i="2"/>
  <c r="A29" i="2"/>
  <c r="A28" i="2"/>
  <c r="A27" i="2"/>
  <c r="A9" i="2"/>
  <c r="D909" i="33"/>
  <c r="A173" i="2"/>
  <c r="A432" i="2"/>
  <c r="A360" i="2"/>
  <c r="B259" i="33"/>
  <c r="B235" i="33"/>
  <c r="R161" i="33"/>
  <c r="A121" i="2"/>
  <c r="A119" i="2"/>
  <c r="A117" i="2"/>
  <c r="N111" i="33"/>
  <c r="L86" i="2" s="1"/>
  <c r="H101" i="33"/>
  <c r="I48" i="33"/>
  <c r="G56" i="2" s="1"/>
  <c r="K26" i="33"/>
  <c r="K20" i="33"/>
  <c r="O5" i="33"/>
  <c r="A471" i="2"/>
  <c r="A262" i="2"/>
  <c r="A207" i="2"/>
  <c r="A147" i="2"/>
  <c r="A120" i="2"/>
  <c r="A74" i="2"/>
  <c r="A851" i="33"/>
  <c r="B223" i="33"/>
  <c r="V172" i="33"/>
  <c r="T546" i="2" s="1"/>
  <c r="G161" i="33"/>
  <c r="V26" i="33"/>
  <c r="A396" i="2"/>
  <c r="A36" i="2"/>
  <c r="G936" i="33"/>
  <c r="H68" i="2"/>
  <c r="J102" i="33"/>
  <c r="H69" i="2" s="1"/>
  <c r="V101" i="33"/>
  <c r="V102" i="33" s="1"/>
  <c r="T69" i="2" s="1"/>
  <c r="N101" i="33"/>
  <c r="N102" i="33" s="1"/>
  <c r="L69" i="2" s="1"/>
  <c r="F101" i="33"/>
  <c r="F102" i="33" s="1"/>
  <c r="D69" i="2" s="1"/>
  <c r="T101" i="33"/>
  <c r="L101" i="33"/>
  <c r="R101" i="33"/>
  <c r="P68" i="2" s="1"/>
  <c r="A968" i="33"/>
  <c r="A397" i="2"/>
  <c r="A809" i="33"/>
  <c r="A370" i="2"/>
  <c r="H211" i="33"/>
  <c r="H32" i="33"/>
  <c r="F15" i="2" s="1"/>
  <c r="N122" i="33"/>
  <c r="L123" i="2" s="1"/>
  <c r="L122" i="2"/>
  <c r="E131" i="33"/>
  <c r="C23" i="2" s="1"/>
  <c r="I131" i="33"/>
  <c r="M131" i="33"/>
  <c r="Q131" i="33"/>
  <c r="U131" i="33"/>
  <c r="G131" i="33"/>
  <c r="K131" i="33"/>
  <c r="O131" i="33"/>
  <c r="S131" i="33"/>
  <c r="K62" i="33"/>
  <c r="K236" i="33"/>
  <c r="K242" i="33" s="1"/>
  <c r="I75" i="2" s="1"/>
  <c r="A364" i="2"/>
  <c r="A260" i="2"/>
  <c r="A257" i="2"/>
  <c r="A670" i="33"/>
  <c r="F151" i="33"/>
  <c r="F152" i="33" s="1"/>
  <c r="F541" i="33" s="1"/>
  <c r="E151" i="33"/>
  <c r="E152" i="33" s="1"/>
  <c r="E541" i="33" s="1"/>
  <c r="U151" i="33"/>
  <c r="U152" i="33" s="1"/>
  <c r="U541" i="33" s="1"/>
  <c r="M151" i="33"/>
  <c r="M152" i="33" s="1"/>
  <c r="M541" i="33" s="1"/>
  <c r="V131" i="33"/>
  <c r="N131" i="33"/>
  <c r="F131" i="33"/>
  <c r="Q121" i="33"/>
  <c r="F121" i="33"/>
  <c r="A60" i="33"/>
  <c r="A61" i="33" s="1"/>
  <c r="A62" i="33" s="1"/>
  <c r="A224" i="33"/>
  <c r="A260" i="33"/>
  <c r="J59" i="33"/>
  <c r="J62" i="33" s="1"/>
  <c r="I59" i="33"/>
  <c r="I224" i="33" s="1"/>
  <c r="I230" i="33" s="1"/>
  <c r="G102" i="2" s="1"/>
  <c r="V59" i="33"/>
  <c r="V224" i="33" s="1"/>
  <c r="V230" i="33" s="1"/>
  <c r="T102" i="2" s="1"/>
  <c r="O59" i="33"/>
  <c r="O224" i="33" s="1"/>
  <c r="O230" i="33" s="1"/>
  <c r="M102" i="2" s="1"/>
  <c r="H48" i="33"/>
  <c r="H223" i="33" s="1"/>
  <c r="H229" i="33" s="1"/>
  <c r="F101" i="2" s="1"/>
  <c r="F48" i="33"/>
  <c r="F52" i="33" s="1"/>
  <c r="D60" i="2" s="1"/>
  <c r="P48" i="33"/>
  <c r="P247" i="33" s="1"/>
  <c r="P253" i="33" s="1"/>
  <c r="N137" i="2" s="1"/>
  <c r="J48" i="33"/>
  <c r="J52" i="33" s="1"/>
  <c r="H60" i="2" s="1"/>
  <c r="U48" i="33"/>
  <c r="U52" i="33" s="1"/>
  <c r="S60" i="2" s="1"/>
  <c r="S26" i="33"/>
  <c r="A263" i="2"/>
  <c r="A172" i="2"/>
  <c r="A536" i="33"/>
  <c r="A483" i="33"/>
  <c r="A484" i="33" s="1"/>
  <c r="T131" i="33"/>
  <c r="L131" i="33"/>
  <c r="F37" i="33"/>
  <c r="F42" i="33" s="1"/>
  <c r="L37" i="33"/>
  <c r="L212" i="33" s="1"/>
  <c r="E26" i="33"/>
  <c r="J26" i="33"/>
  <c r="O26" i="33"/>
  <c r="O272" i="33" s="1"/>
  <c r="T26" i="33"/>
  <c r="T272" i="33" s="1"/>
  <c r="T279" i="33" s="1"/>
  <c r="G26" i="33"/>
  <c r="L26" i="33"/>
  <c r="R26" i="33"/>
  <c r="H121" i="33"/>
  <c r="F122" i="2" s="1"/>
  <c r="E121" i="33"/>
  <c r="J121" i="33"/>
  <c r="O121" i="33"/>
  <c r="U121" i="33"/>
  <c r="G121" i="33"/>
  <c r="M121" i="33"/>
  <c r="R121" i="33"/>
  <c r="T86" i="2"/>
  <c r="V112" i="33"/>
  <c r="T87" i="2" s="1"/>
  <c r="E539" i="2"/>
  <c r="A362" i="2"/>
  <c r="A279" i="2"/>
  <c r="C539" i="2"/>
  <c r="A198" i="2"/>
  <c r="A171" i="2"/>
  <c r="R131" i="33"/>
  <c r="J131" i="33"/>
  <c r="V121" i="33"/>
  <c r="K121" i="33"/>
  <c r="E111" i="33"/>
  <c r="E112" i="33" s="1"/>
  <c r="C87" i="2" s="1"/>
  <c r="P111" i="33"/>
  <c r="P112" i="33" s="1"/>
  <c r="N87" i="2" s="1"/>
  <c r="L111" i="33"/>
  <c r="T111" i="33"/>
  <c r="E101" i="33"/>
  <c r="I101" i="33"/>
  <c r="M101" i="33"/>
  <c r="Q101" i="33"/>
  <c r="U101" i="33"/>
  <c r="G101" i="33"/>
  <c r="K101" i="33"/>
  <c r="O101" i="33"/>
  <c r="S101" i="33"/>
  <c r="N26" i="33"/>
  <c r="A186" i="2"/>
  <c r="A182" i="2"/>
  <c r="A459" i="2"/>
  <c r="A441" i="2"/>
  <c r="V175" i="33"/>
  <c r="V182" i="33" s="1"/>
  <c r="V936" i="33" s="1"/>
  <c r="F175" i="33"/>
  <c r="J172" i="33"/>
  <c r="J976" i="33" s="1"/>
  <c r="A46" i="2"/>
  <c r="A619" i="33"/>
  <c r="A18" i="2"/>
  <c r="A123" i="2"/>
  <c r="A63" i="2"/>
  <c r="J4" i="1"/>
  <c r="A505" i="33"/>
  <c r="A366" i="2" s="1"/>
  <c r="A365" i="2"/>
  <c r="A82" i="33"/>
  <c r="A96" i="2" s="1"/>
  <c r="A95" i="2"/>
  <c r="A468" i="33"/>
  <c r="A425" i="2"/>
  <c r="A327" i="33"/>
  <c r="A307" i="2"/>
  <c r="A253" i="33"/>
  <c r="A136" i="2"/>
  <c r="A229" i="33"/>
  <c r="A100" i="2"/>
  <c r="A169" i="33"/>
  <c r="A52" i="33"/>
  <c r="A60" i="2" s="1"/>
  <c r="A59" i="2"/>
  <c r="A688" i="33"/>
  <c r="A415" i="2"/>
  <c r="A606" i="33"/>
  <c r="A472" i="2"/>
  <c r="A450" i="33"/>
  <c r="A271" i="2"/>
  <c r="A310" i="33"/>
  <c r="A298" i="2"/>
  <c r="A111" i="33"/>
  <c r="A85" i="2"/>
  <c r="A778" i="33"/>
  <c r="A220" i="2"/>
  <c r="A637" i="33"/>
  <c r="A433" i="2"/>
  <c r="A361" i="33"/>
  <c r="A289" i="2"/>
  <c r="A88" i="33"/>
  <c r="A109" i="2"/>
  <c r="A740" i="33"/>
  <c r="A655" i="33"/>
  <c r="A577" i="33"/>
  <c r="A468" i="2"/>
  <c r="A423" i="2"/>
  <c r="A361" i="2"/>
  <c r="A256" i="2"/>
  <c r="A255" i="2"/>
  <c r="A254" i="2"/>
  <c r="A253" i="2"/>
  <c r="A252" i="2"/>
  <c r="A219" i="2"/>
  <c r="A135" i="2"/>
  <c r="A94" i="2"/>
  <c r="A93" i="2"/>
  <c r="A92" i="2"/>
  <c r="A91" i="2"/>
  <c r="A56" i="2"/>
  <c r="A55" i="2"/>
  <c r="A54" i="2"/>
  <c r="K248" i="33"/>
  <c r="K254" i="33" s="1"/>
  <c r="I138" i="2" s="1"/>
  <c r="A247" i="33"/>
  <c r="A236" i="33"/>
  <c r="A223" i="33"/>
  <c r="A190" i="33"/>
  <c r="A177" i="33"/>
  <c r="A127" i="33"/>
  <c r="A97" i="33"/>
  <c r="A68" i="33"/>
  <c r="U59" i="33"/>
  <c r="U224" i="33" s="1"/>
  <c r="U230" i="33" s="1"/>
  <c r="S102" i="2" s="1"/>
  <c r="N59" i="33"/>
  <c r="N224" i="33" s="1"/>
  <c r="N230" i="33" s="1"/>
  <c r="L102" i="2" s="1"/>
  <c r="F59" i="33"/>
  <c r="F224" i="33" s="1"/>
  <c r="F230" i="33" s="1"/>
  <c r="G37" i="33"/>
  <c r="G42" i="33" s="1"/>
  <c r="T20" i="33"/>
  <c r="J20" i="33"/>
  <c r="A343" i="33"/>
  <c r="A470" i="2"/>
  <c r="A363" i="2"/>
  <c r="A217" i="2"/>
  <c r="A184" i="2"/>
  <c r="A180" i="2"/>
  <c r="A148" i="2"/>
  <c r="A99" i="2"/>
  <c r="A84" i="2"/>
  <c r="A83" i="2"/>
  <c r="A82" i="2"/>
  <c r="A75" i="2"/>
  <c r="A45" i="2"/>
  <c r="K260" i="33"/>
  <c r="K266" i="33" s="1"/>
  <c r="I129" i="2" s="1"/>
  <c r="K224" i="33"/>
  <c r="K230" i="33" s="1"/>
  <c r="I102" i="2" s="1"/>
  <c r="Q59" i="33"/>
  <c r="Q236" i="33" s="1"/>
  <c r="Q242" i="33" s="1"/>
  <c r="O75" i="2" s="1"/>
  <c r="Q37" i="33"/>
  <c r="Q956" i="33"/>
  <c r="R175" i="33"/>
  <c r="I175" i="33"/>
  <c r="N936" i="33"/>
  <c r="N956" i="33"/>
  <c r="F192" i="33"/>
  <c r="D213" i="2" s="1"/>
  <c r="D211" i="2"/>
  <c r="R190" i="33"/>
  <c r="K190" i="33"/>
  <c r="V190" i="33"/>
  <c r="N190" i="33"/>
  <c r="G190" i="33"/>
  <c r="S190" i="33"/>
  <c r="M190" i="33"/>
  <c r="L546" i="2"/>
  <c r="N976" i="33"/>
  <c r="J936" i="33"/>
  <c r="J956" i="33"/>
  <c r="T539" i="2"/>
  <c r="D539" i="2"/>
  <c r="H539" i="2"/>
  <c r="U175" i="33"/>
  <c r="M175" i="33"/>
  <c r="E175" i="33"/>
  <c r="P539" i="2"/>
  <c r="R172" i="33"/>
  <c r="O546" i="2"/>
  <c r="G546" i="2"/>
  <c r="O539" i="2"/>
  <c r="G539" i="2"/>
  <c r="S546" i="2"/>
  <c r="K546" i="2"/>
  <c r="D546" i="2"/>
  <c r="S539" i="2"/>
  <c r="K539" i="2"/>
  <c r="T161" i="33"/>
  <c r="O161" i="33"/>
  <c r="J161" i="33"/>
  <c r="S161" i="33"/>
  <c r="N161" i="33"/>
  <c r="H161" i="33"/>
  <c r="V161" i="33"/>
  <c r="P161" i="33"/>
  <c r="K161" i="33"/>
  <c r="F161" i="33"/>
  <c r="Q151" i="33"/>
  <c r="Q152" i="33" s="1"/>
  <c r="Q541" i="33" s="1"/>
  <c r="I151" i="33"/>
  <c r="I152" i="33" s="1"/>
  <c r="I541" i="33" s="1"/>
  <c r="P151" i="33"/>
  <c r="P152" i="33" s="1"/>
  <c r="P541" i="33" s="1"/>
  <c r="H151" i="33"/>
  <c r="H152" i="33" s="1"/>
  <c r="H541" i="33" s="1"/>
  <c r="S151" i="33"/>
  <c r="S152" i="33" s="1"/>
  <c r="S541" i="33" s="1"/>
  <c r="O151" i="33"/>
  <c r="O152" i="33" s="1"/>
  <c r="O541" i="33" s="1"/>
  <c r="K151" i="33"/>
  <c r="K152" i="33" s="1"/>
  <c r="K541" i="33" s="1"/>
  <c r="G151" i="33"/>
  <c r="G152" i="33" s="1"/>
  <c r="G541" i="33" s="1"/>
  <c r="V151" i="33"/>
  <c r="V152" i="33" s="1"/>
  <c r="V541" i="33" s="1"/>
  <c r="R151" i="33"/>
  <c r="R152" i="33" s="1"/>
  <c r="R541" i="33" s="1"/>
  <c r="N151" i="33"/>
  <c r="N152" i="33" s="1"/>
  <c r="N541" i="33" s="1"/>
  <c r="J151" i="33"/>
  <c r="J152" i="33" s="1"/>
  <c r="J541" i="33" s="1"/>
  <c r="C32" i="2"/>
  <c r="E142" i="33"/>
  <c r="C33" i="2" s="1"/>
  <c r="T141" i="33"/>
  <c r="P141" i="33"/>
  <c r="L141" i="33"/>
  <c r="H141" i="33"/>
  <c r="S141" i="33"/>
  <c r="O141" i="33"/>
  <c r="K141" i="33"/>
  <c r="G141" i="33"/>
  <c r="U141" i="33"/>
  <c r="Q141" i="33"/>
  <c r="M141" i="33"/>
  <c r="I141" i="33"/>
  <c r="S111" i="33"/>
  <c r="O111" i="33"/>
  <c r="K111" i="33"/>
  <c r="G111" i="33"/>
  <c r="J111" i="33"/>
  <c r="F111" i="33"/>
  <c r="T121" i="33"/>
  <c r="P121" i="33"/>
  <c r="L121" i="33"/>
  <c r="U111" i="33"/>
  <c r="Q111" i="33"/>
  <c r="M111" i="33"/>
  <c r="I111" i="33"/>
  <c r="U72" i="33"/>
  <c r="S51" i="2" s="1"/>
  <c r="S50" i="2"/>
  <c r="G71" i="33"/>
  <c r="D84" i="33"/>
  <c r="H91" i="33" s="1"/>
  <c r="T48" i="33"/>
  <c r="R56" i="2" s="1"/>
  <c r="L48" i="33"/>
  <c r="L223" i="33" s="1"/>
  <c r="L229" i="33" s="1"/>
  <c r="J101" i="2" s="1"/>
  <c r="E48" i="33"/>
  <c r="E223" i="33" s="1"/>
  <c r="E229" i="33" s="1"/>
  <c r="O56" i="2"/>
  <c r="Q235" i="33"/>
  <c r="Q241" i="33" s="1"/>
  <c r="O74" i="2" s="1"/>
  <c r="R48" i="33"/>
  <c r="M48" i="33"/>
  <c r="Q259" i="33"/>
  <c r="Q265" i="33" s="1"/>
  <c r="Q247" i="33"/>
  <c r="Q253" i="33" s="1"/>
  <c r="Q223" i="33"/>
  <c r="Q229" i="33" s="1"/>
  <c r="U37" i="33"/>
  <c r="P37" i="33"/>
  <c r="K37" i="33"/>
  <c r="E37" i="33"/>
  <c r="E212" i="33" s="1"/>
  <c r="T37" i="33"/>
  <c r="O37" i="33"/>
  <c r="O42" i="33" s="1"/>
  <c r="I37" i="33"/>
  <c r="S37" i="33"/>
  <c r="M37" i="33"/>
  <c r="H37" i="33"/>
  <c r="V5" i="33"/>
  <c r="V12" i="33" s="1"/>
  <c r="T249" i="2" s="1"/>
  <c r="K5" i="33"/>
  <c r="K12" i="33" s="1"/>
  <c r="I249" i="2" s="1"/>
  <c r="S5" i="33"/>
  <c r="S12" i="33" s="1"/>
  <c r="Q249" i="2" s="1"/>
  <c r="J5" i="33"/>
  <c r="J12" i="33" s="1"/>
  <c r="H249" i="2" s="1"/>
  <c r="F9" i="2"/>
  <c r="F26" i="33"/>
  <c r="F272" i="33" s="1"/>
  <c r="S20" i="33"/>
  <c r="N20" i="33"/>
  <c r="H20" i="33"/>
  <c r="R20" i="33"/>
  <c r="L20" i="33"/>
  <c r="G20" i="33"/>
  <c r="T5" i="33"/>
  <c r="N5" i="33"/>
  <c r="F5" i="33"/>
  <c r="A988" i="33"/>
  <c r="A199" i="2"/>
  <c r="A929" i="33"/>
  <c r="A38" i="2"/>
  <c r="A949" i="33"/>
  <c r="A407" i="2"/>
  <c r="G4" i="2"/>
  <c r="H4" i="2" s="1"/>
  <c r="H190" i="33"/>
  <c r="L190" i="33"/>
  <c r="P190" i="33"/>
  <c r="T190" i="33"/>
  <c r="E162" i="33"/>
  <c r="U190" i="33"/>
  <c r="O190" i="33"/>
  <c r="J190" i="33"/>
  <c r="E190" i="33"/>
  <c r="F71" i="33"/>
  <c r="J71" i="33"/>
  <c r="N71" i="33"/>
  <c r="I71" i="33"/>
  <c r="O71" i="33"/>
  <c r="S71" i="33"/>
  <c r="E71" i="33"/>
  <c r="K71" i="33"/>
  <c r="P71" i="33"/>
  <c r="T71" i="33"/>
  <c r="H71" i="33"/>
  <c r="M71" i="33"/>
  <c r="R71" i="33"/>
  <c r="V71" i="33"/>
  <c r="T175" i="33"/>
  <c r="P175" i="33"/>
  <c r="L175" i="33"/>
  <c r="H175" i="33"/>
  <c r="T165" i="33"/>
  <c r="P165" i="33"/>
  <c r="L165" i="33"/>
  <c r="H165" i="33"/>
  <c r="E81" i="33"/>
  <c r="Q71" i="33"/>
  <c r="S175" i="33"/>
  <c r="O175" i="33"/>
  <c r="K175" i="33"/>
  <c r="S165" i="33"/>
  <c r="O165" i="33"/>
  <c r="K165" i="33"/>
  <c r="U161" i="33"/>
  <c r="Q161" i="33"/>
  <c r="M161" i="33"/>
  <c r="I161" i="33"/>
  <c r="L71" i="33"/>
  <c r="H59" i="33"/>
  <c r="L59" i="33"/>
  <c r="P59" i="33"/>
  <c r="T59" i="33"/>
  <c r="R59" i="33"/>
  <c r="M59" i="33"/>
  <c r="G59" i="33"/>
  <c r="G48" i="33"/>
  <c r="K48" i="33"/>
  <c r="O48" i="33"/>
  <c r="S48" i="33"/>
  <c r="E22" i="33"/>
  <c r="V37" i="33"/>
  <c r="R37" i="33"/>
  <c r="N37" i="33"/>
  <c r="J37" i="33"/>
  <c r="U26" i="33"/>
  <c r="U272" i="33" s="1"/>
  <c r="Q26" i="33"/>
  <c r="Q272" i="33" s="1"/>
  <c r="M26" i="33"/>
  <c r="M272" i="33" s="1"/>
  <c r="I26" i="33"/>
  <c r="I272" i="33" s="1"/>
  <c r="U20" i="33"/>
  <c r="Q20" i="33"/>
  <c r="M20" i="33"/>
  <c r="I20" i="33"/>
  <c r="U5" i="33"/>
  <c r="Q5" i="33"/>
  <c r="M5" i="33"/>
  <c r="I5" i="33"/>
  <c r="E5" i="33"/>
  <c r="P5" i="33"/>
  <c r="L5" i="33"/>
  <c r="A553" i="33" l="1"/>
  <c r="A235" i="2"/>
  <c r="T22" i="33"/>
  <c r="K22" i="33"/>
  <c r="O22" i="33"/>
  <c r="F22" i="33"/>
  <c r="C258" i="2"/>
  <c r="V22" i="33"/>
  <c r="J22" i="33"/>
  <c r="P22" i="33"/>
  <c r="A901" i="33"/>
  <c r="A388" i="2"/>
  <c r="E216" i="33"/>
  <c r="G476" i="2"/>
  <c r="I279" i="33"/>
  <c r="G483" i="2" s="1"/>
  <c r="O279" i="33"/>
  <c r="M483" i="2" s="1"/>
  <c r="M476" i="2"/>
  <c r="F279" i="33"/>
  <c r="D483" i="2" s="1"/>
  <c r="D476" i="2"/>
  <c r="L211" i="33"/>
  <c r="L215" i="33" s="1"/>
  <c r="J486" i="2" s="1"/>
  <c r="L272" i="33"/>
  <c r="O476" i="2"/>
  <c r="Q279" i="33"/>
  <c r="O483" i="2" s="1"/>
  <c r="S476" i="2"/>
  <c r="U279" i="33"/>
  <c r="S483" i="2" s="1"/>
  <c r="L9" i="2"/>
  <c r="N272" i="33"/>
  <c r="R476" i="2"/>
  <c r="R483" i="2"/>
  <c r="T9" i="2"/>
  <c r="V272" i="33"/>
  <c r="P211" i="33"/>
  <c r="P215" i="33" s="1"/>
  <c r="N486" i="2" s="1"/>
  <c r="P272" i="33"/>
  <c r="P9" i="2"/>
  <c r="R272" i="33"/>
  <c r="S211" i="33"/>
  <c r="S215" i="33" s="1"/>
  <c r="Q486" i="2" s="1"/>
  <c r="S272" i="33"/>
  <c r="I9" i="2"/>
  <c r="K272" i="33"/>
  <c r="K476" i="2"/>
  <c r="M279" i="33"/>
  <c r="K483" i="2" s="1"/>
  <c r="H9" i="2"/>
  <c r="J272" i="33"/>
  <c r="G211" i="33"/>
  <c r="G215" i="33" s="1"/>
  <c r="E486" i="2" s="1"/>
  <c r="G272" i="33"/>
  <c r="E32" i="33"/>
  <c r="C15" i="2" s="1"/>
  <c r="E272" i="33"/>
  <c r="E279" i="33" s="1"/>
  <c r="I4" i="2"/>
  <c r="J4" i="2" s="1"/>
  <c r="K4" i="2" s="1"/>
  <c r="L4" i="2" s="1"/>
  <c r="M4" i="2" s="1"/>
  <c r="N4" i="2" s="1"/>
  <c r="O4" i="2" s="1"/>
  <c r="P4" i="2" s="1"/>
  <c r="Q4" i="2" s="1"/>
  <c r="R4" i="2" s="1"/>
  <c r="S4" i="2" s="1"/>
  <c r="T4" i="2" s="1"/>
  <c r="F242" i="2"/>
  <c r="D256" i="2"/>
  <c r="I235" i="33"/>
  <c r="I241" i="33" s="1"/>
  <c r="G74" i="2" s="1"/>
  <c r="P242" i="2"/>
  <c r="F86" i="2"/>
  <c r="H122" i="33"/>
  <c r="F123" i="2" s="1"/>
  <c r="Q122" i="2"/>
  <c r="G122" i="2"/>
  <c r="Q224" i="33"/>
  <c r="Q230" i="33" s="1"/>
  <c r="O102" i="2" s="1"/>
  <c r="T32" i="2"/>
  <c r="N112" i="33"/>
  <c r="L87" i="2" s="1"/>
  <c r="T256" i="2"/>
  <c r="F223" i="33"/>
  <c r="F229" i="33" s="1"/>
  <c r="D101" i="2" s="1"/>
  <c r="I248" i="33"/>
  <c r="I254" i="33" s="1"/>
  <c r="G138" i="2" s="1"/>
  <c r="T91" i="33"/>
  <c r="R113" i="2" s="1"/>
  <c r="G91" i="33"/>
  <c r="G92" i="33" s="1"/>
  <c r="E114" i="2" s="1"/>
  <c r="J9" i="2"/>
  <c r="V235" i="33"/>
  <c r="V241" i="33" s="1"/>
  <c r="T74" i="2" s="1"/>
  <c r="V52" i="33"/>
  <c r="T60" i="2" s="1"/>
  <c r="F259" i="33"/>
  <c r="F265" i="33" s="1"/>
  <c r="D128" i="2" s="1"/>
  <c r="E224" i="33"/>
  <c r="E62" i="33"/>
  <c r="V259" i="33"/>
  <c r="V265" i="33" s="1"/>
  <c r="T128" i="2" s="1"/>
  <c r="E260" i="33"/>
  <c r="E266" i="33" s="1"/>
  <c r="C129" i="2" s="1"/>
  <c r="A707" i="33"/>
  <c r="A453" i="2"/>
  <c r="H215" i="33"/>
  <c r="F486" i="2" s="1"/>
  <c r="E236" i="33"/>
  <c r="E242" i="33" s="1"/>
  <c r="C75" i="2" s="1"/>
  <c r="N52" i="33"/>
  <c r="L60" i="2" s="1"/>
  <c r="N91" i="33"/>
  <c r="L113" i="2" s="1"/>
  <c r="T52" i="33"/>
  <c r="R60" i="2" s="1"/>
  <c r="E91" i="33"/>
  <c r="C113" i="2" s="1"/>
  <c r="J224" i="33"/>
  <c r="J230" i="33" s="1"/>
  <c r="H102" i="2" s="1"/>
  <c r="M91" i="33"/>
  <c r="K113" i="2" s="1"/>
  <c r="M256" i="2"/>
  <c r="L916" i="33"/>
  <c r="I247" i="33"/>
  <c r="I253" i="33" s="1"/>
  <c r="P223" i="33"/>
  <c r="P229" i="33" s="1"/>
  <c r="N101" i="2" s="1"/>
  <c r="D68" i="2"/>
  <c r="V32" i="33"/>
  <c r="T15" i="2" s="1"/>
  <c r="I52" i="33"/>
  <c r="G60" i="2" s="1"/>
  <c r="H32" i="2"/>
  <c r="O211" i="2"/>
  <c r="V211" i="33"/>
  <c r="V215" i="33" s="1"/>
  <c r="T486" i="2" s="1"/>
  <c r="L915" i="33"/>
  <c r="O91" i="33"/>
  <c r="M113" i="2" s="1"/>
  <c r="L91" i="33"/>
  <c r="L92" i="33" s="1"/>
  <c r="J114" i="2" s="1"/>
  <c r="O212" i="33"/>
  <c r="O216" i="33" s="1"/>
  <c r="M487" i="2" s="1"/>
  <c r="N235" i="33"/>
  <c r="N241" i="33" s="1"/>
  <c r="L74" i="2" s="1"/>
  <c r="Q9" i="2"/>
  <c r="L32" i="33"/>
  <c r="J15" i="2" s="1"/>
  <c r="G212" i="33"/>
  <c r="G216" i="33" s="1"/>
  <c r="E487" i="2" s="1"/>
  <c r="L32" i="2"/>
  <c r="I192" i="33"/>
  <c r="G213" i="2" s="1"/>
  <c r="J248" i="33"/>
  <c r="J254" i="33" s="1"/>
  <c r="H138" i="2" s="1"/>
  <c r="N256" i="2"/>
  <c r="V223" i="33"/>
  <c r="V229" i="33" s="1"/>
  <c r="T101" i="2" s="1"/>
  <c r="T56" i="2"/>
  <c r="J259" i="33"/>
  <c r="J265" i="33" s="1"/>
  <c r="H128" i="2" s="1"/>
  <c r="U247" i="33"/>
  <c r="U253" i="33" s="1"/>
  <c r="S137" i="2" s="1"/>
  <c r="V976" i="33"/>
  <c r="D32" i="2"/>
  <c r="P32" i="2"/>
  <c r="P132" i="33"/>
  <c r="N24" i="2" s="1"/>
  <c r="N23" i="2"/>
  <c r="E132" i="33"/>
  <c r="C24" i="2" s="1"/>
  <c r="P102" i="33"/>
  <c r="N69" i="2" s="1"/>
  <c r="N68" i="2"/>
  <c r="H247" i="33"/>
  <c r="H253" i="33" s="1"/>
  <c r="F137" i="2" s="1"/>
  <c r="S56" i="2"/>
  <c r="F56" i="2"/>
  <c r="U223" i="33"/>
  <c r="U229" i="33" s="1"/>
  <c r="S101" i="2" s="1"/>
  <c r="U235" i="33"/>
  <c r="U241" i="33" s="1"/>
  <c r="S74" i="2" s="1"/>
  <c r="H235" i="33"/>
  <c r="H241" i="33" s="1"/>
  <c r="F74" i="2" s="1"/>
  <c r="F212" i="33"/>
  <c r="F216" i="33" s="1"/>
  <c r="D487" i="2" s="1"/>
  <c r="E9" i="2"/>
  <c r="P32" i="33"/>
  <c r="N15" i="2" s="1"/>
  <c r="S32" i="33"/>
  <c r="Q15" i="2" s="1"/>
  <c r="N9" i="2"/>
  <c r="G12" i="33"/>
  <c r="E249" i="2" s="1"/>
  <c r="E242" i="2"/>
  <c r="I223" i="33"/>
  <c r="I229" i="33" s="1"/>
  <c r="I233" i="33" s="1"/>
  <c r="G105" i="2" s="1"/>
  <c r="N247" i="33"/>
  <c r="N253" i="33" s="1"/>
  <c r="L137" i="2" s="1"/>
  <c r="N223" i="33"/>
  <c r="N229" i="33" s="1"/>
  <c r="L101" i="2" s="1"/>
  <c r="I256" i="2"/>
  <c r="H259" i="33"/>
  <c r="H265" i="33" s="1"/>
  <c r="F128" i="2" s="1"/>
  <c r="H52" i="33"/>
  <c r="F60" i="2" s="1"/>
  <c r="J260" i="33"/>
  <c r="J266" i="33" s="1"/>
  <c r="H129" i="2" s="1"/>
  <c r="N236" i="33"/>
  <c r="N242" i="33" s="1"/>
  <c r="L75" i="2" s="1"/>
  <c r="V236" i="33"/>
  <c r="V242" i="33" s="1"/>
  <c r="T75" i="2" s="1"/>
  <c r="I259" i="33"/>
  <c r="I265" i="33" s="1"/>
  <c r="G128" i="2" s="1"/>
  <c r="N259" i="33"/>
  <c r="N265" i="33" s="1"/>
  <c r="L128" i="2" s="1"/>
  <c r="L42" i="33"/>
  <c r="U259" i="33"/>
  <c r="U265" i="33" s="1"/>
  <c r="S128" i="2" s="1"/>
  <c r="J236" i="33"/>
  <c r="J242" i="33" s="1"/>
  <c r="H75" i="2" s="1"/>
  <c r="H102" i="33"/>
  <c r="F69" i="2" s="1"/>
  <c r="F68" i="2"/>
  <c r="N86" i="2"/>
  <c r="O236" i="33"/>
  <c r="O242" i="33" s="1"/>
  <c r="M75" i="2" s="1"/>
  <c r="G162" i="33"/>
  <c r="G915" i="33"/>
  <c r="R162" i="33"/>
  <c r="R915" i="33"/>
  <c r="T259" i="33"/>
  <c r="T265" i="33" s="1"/>
  <c r="R128" i="2" s="1"/>
  <c r="Q242" i="2"/>
  <c r="J247" i="33"/>
  <c r="J253" i="33" s="1"/>
  <c r="H137" i="2" s="1"/>
  <c r="H56" i="2"/>
  <c r="N248" i="33"/>
  <c r="N254" i="33" s="1"/>
  <c r="L138" i="2" s="1"/>
  <c r="C86" i="2"/>
  <c r="A352" i="2"/>
  <c r="K32" i="33"/>
  <c r="I15" i="2" s="1"/>
  <c r="K211" i="33"/>
  <c r="K215" i="33" s="1"/>
  <c r="I486" i="2" s="1"/>
  <c r="M242" i="2"/>
  <c r="O12" i="33"/>
  <c r="M249" i="2" s="1"/>
  <c r="S236" i="33"/>
  <c r="S242" i="33" s="1"/>
  <c r="Q75" i="2" s="1"/>
  <c r="S224" i="33"/>
  <c r="S230" i="33" s="1"/>
  <c r="Q102" i="2" s="1"/>
  <c r="S248" i="33"/>
  <c r="S254" i="33" s="1"/>
  <c r="Q138" i="2" s="1"/>
  <c r="F248" i="33"/>
  <c r="F254" i="33" s="1"/>
  <c r="D138" i="2" s="1"/>
  <c r="D151" i="33"/>
  <c r="D152" i="33" s="1"/>
  <c r="D541" i="33" s="1"/>
  <c r="T223" i="33"/>
  <c r="T229" i="33" s="1"/>
  <c r="R101" i="2" s="1"/>
  <c r="T242" i="2"/>
  <c r="G32" i="33"/>
  <c r="E15" i="2" s="1"/>
  <c r="F91" i="33"/>
  <c r="F92" i="33" s="1"/>
  <c r="D114" i="2" s="1"/>
  <c r="R112" i="33"/>
  <c r="P87" i="2" s="1"/>
  <c r="S62" i="33"/>
  <c r="T68" i="2"/>
  <c r="V956" i="33"/>
  <c r="L68" i="2"/>
  <c r="R102" i="33"/>
  <c r="P69" i="2" s="1"/>
  <c r="L102" i="33"/>
  <c r="J69" i="2" s="1"/>
  <c r="J68" i="2"/>
  <c r="T102" i="33"/>
  <c r="R69" i="2" s="1"/>
  <c r="R68" i="2"/>
  <c r="U236" i="33"/>
  <c r="U242" i="33" s="1"/>
  <c r="S75" i="2" s="1"/>
  <c r="U62" i="33"/>
  <c r="U260" i="33"/>
  <c r="U266" i="33" s="1"/>
  <c r="S129" i="2" s="1"/>
  <c r="N32" i="33"/>
  <c r="L15" i="2" s="1"/>
  <c r="N211" i="33"/>
  <c r="N215" i="33" s="1"/>
  <c r="L486" i="2" s="1"/>
  <c r="O102" i="33"/>
  <c r="M69" i="2" s="1"/>
  <c r="M68" i="2"/>
  <c r="Q102" i="33"/>
  <c r="O69" i="2" s="1"/>
  <c r="O68" i="2"/>
  <c r="R86" i="2"/>
  <c r="T112" i="33"/>
  <c r="R87" i="2" s="1"/>
  <c r="K122" i="33"/>
  <c r="I123" i="2" s="1"/>
  <c r="I122" i="2"/>
  <c r="M122" i="33"/>
  <c r="K123" i="2" s="1"/>
  <c r="K122" i="2"/>
  <c r="J122" i="33"/>
  <c r="H123" i="2" s="1"/>
  <c r="H122" i="2"/>
  <c r="R9" i="2"/>
  <c r="T211" i="33"/>
  <c r="T215" i="33" s="1"/>
  <c r="R486" i="2" s="1"/>
  <c r="T32" i="33"/>
  <c r="R15" i="2" s="1"/>
  <c r="A485" i="33"/>
  <c r="A353" i="2"/>
  <c r="P52" i="33"/>
  <c r="N60" i="2" s="1"/>
  <c r="N56" i="2"/>
  <c r="P235" i="33"/>
  <c r="P241" i="33" s="1"/>
  <c r="N74" i="2" s="1"/>
  <c r="P259" i="33"/>
  <c r="P265" i="33" s="1"/>
  <c r="N128" i="2" s="1"/>
  <c r="V62" i="33"/>
  <c r="V260" i="33"/>
  <c r="V266" i="33" s="1"/>
  <c r="T129" i="2" s="1"/>
  <c r="V248" i="33"/>
  <c r="V254" i="33" s="1"/>
  <c r="F132" i="33"/>
  <c r="D24" i="2" s="1"/>
  <c r="D23" i="2"/>
  <c r="O132" i="33"/>
  <c r="M24" i="2" s="1"/>
  <c r="M23" i="2"/>
  <c r="Q132" i="33"/>
  <c r="O24" i="2" s="1"/>
  <c r="O23" i="2"/>
  <c r="D131" i="33"/>
  <c r="B23" i="2" s="1"/>
  <c r="H256" i="2"/>
  <c r="U248" i="33"/>
  <c r="U254" i="33" s="1"/>
  <c r="S138" i="2" s="1"/>
  <c r="N62" i="33"/>
  <c r="N260" i="33"/>
  <c r="N266" i="33" s="1"/>
  <c r="L129" i="2" s="1"/>
  <c r="K102" i="33"/>
  <c r="I69" i="2" s="1"/>
  <c r="I68" i="2"/>
  <c r="J86" i="2"/>
  <c r="L112" i="33"/>
  <c r="J87" i="2" s="1"/>
  <c r="G122" i="33"/>
  <c r="E123" i="2" s="1"/>
  <c r="E122" i="2"/>
  <c r="E122" i="33"/>
  <c r="C123" i="2" s="1"/>
  <c r="C122" i="2"/>
  <c r="A264" i="2"/>
  <c r="A854" i="33"/>
  <c r="I62" i="33"/>
  <c r="I260" i="33"/>
  <c r="I266" i="33" s="1"/>
  <c r="G129" i="2" s="1"/>
  <c r="N132" i="33"/>
  <c r="L24" i="2" s="1"/>
  <c r="L23" i="2"/>
  <c r="A671" i="33"/>
  <c r="A163" i="2"/>
  <c r="K132" i="33"/>
  <c r="I24" i="2" s="1"/>
  <c r="I23" i="2"/>
  <c r="K23" i="2"/>
  <c r="M132" i="33"/>
  <c r="K24" i="2" s="1"/>
  <c r="A810" i="33"/>
  <c r="A371" i="2"/>
  <c r="R211" i="33"/>
  <c r="R215" i="33" s="1"/>
  <c r="P486" i="2" s="1"/>
  <c r="F235" i="33"/>
  <c r="F241" i="33" s="1"/>
  <c r="D74" i="2" s="1"/>
  <c r="A537" i="33"/>
  <c r="F182" i="33"/>
  <c r="G102" i="33"/>
  <c r="E69" i="2" s="1"/>
  <c r="E68" i="2"/>
  <c r="I102" i="33"/>
  <c r="G69" i="2" s="1"/>
  <c r="G68" i="2"/>
  <c r="J132" i="33"/>
  <c r="H24" i="2" s="1"/>
  <c r="H23" i="2"/>
  <c r="U122" i="33"/>
  <c r="S123" i="2" s="1"/>
  <c r="S122" i="2"/>
  <c r="J32" i="33"/>
  <c r="H15" i="2" s="1"/>
  <c r="J211" i="33"/>
  <c r="J215" i="33" s="1"/>
  <c r="H486" i="2" s="1"/>
  <c r="L132" i="33"/>
  <c r="J24" i="2" s="1"/>
  <c r="J23" i="2"/>
  <c r="F122" i="33"/>
  <c r="D123" i="2" s="1"/>
  <c r="D122" i="2"/>
  <c r="V132" i="33"/>
  <c r="T24" i="2" s="1"/>
  <c r="T23" i="2"/>
  <c r="G132" i="33"/>
  <c r="E24" i="2" s="1"/>
  <c r="E23" i="2"/>
  <c r="I132" i="33"/>
  <c r="G24" i="2" s="1"/>
  <c r="G23" i="2"/>
  <c r="H546" i="2"/>
  <c r="M102" i="33"/>
  <c r="K69" i="2" s="1"/>
  <c r="K68" i="2"/>
  <c r="V122" i="33"/>
  <c r="T123" i="2" s="1"/>
  <c r="T122" i="2"/>
  <c r="O211" i="33"/>
  <c r="O215" i="33" s="1"/>
  <c r="M486" i="2" s="1"/>
  <c r="O32" i="33"/>
  <c r="M15" i="2" s="1"/>
  <c r="M9" i="2"/>
  <c r="R32" i="33"/>
  <c r="P15" i="2" s="1"/>
  <c r="H242" i="2"/>
  <c r="D56" i="2"/>
  <c r="D111" i="33"/>
  <c r="B86" i="2" s="1"/>
  <c r="F247" i="33"/>
  <c r="F253" i="33" s="1"/>
  <c r="D137" i="2" s="1"/>
  <c r="I236" i="33"/>
  <c r="I242" i="33" s="1"/>
  <c r="A620" i="33"/>
  <c r="A460" i="2"/>
  <c r="S102" i="33"/>
  <c r="Q69" i="2" s="1"/>
  <c r="Q68" i="2"/>
  <c r="S68" i="2"/>
  <c r="U102" i="33"/>
  <c r="S69" i="2" s="1"/>
  <c r="D101" i="33"/>
  <c r="C68" i="2"/>
  <c r="E102" i="33"/>
  <c r="C69" i="2" s="1"/>
  <c r="P23" i="2"/>
  <c r="R132" i="33"/>
  <c r="P24" i="2" s="1"/>
  <c r="R122" i="33"/>
  <c r="P123" i="2" s="1"/>
  <c r="P122" i="2"/>
  <c r="O122" i="33"/>
  <c r="M123" i="2" s="1"/>
  <c r="M122" i="2"/>
  <c r="E211" i="33"/>
  <c r="C9" i="2"/>
  <c r="T132" i="33"/>
  <c r="R24" i="2" s="1"/>
  <c r="R23" i="2"/>
  <c r="J223" i="33"/>
  <c r="J229" i="33" s="1"/>
  <c r="H101" i="2" s="1"/>
  <c r="J235" i="33"/>
  <c r="J241" i="33" s="1"/>
  <c r="H74" i="2" s="1"/>
  <c r="O62" i="33"/>
  <c r="O260" i="33"/>
  <c r="O266" i="33" s="1"/>
  <c r="M129" i="2" s="1"/>
  <c r="O248" i="33"/>
  <c r="O254" i="33" s="1"/>
  <c r="M138" i="2" s="1"/>
  <c r="Q122" i="33"/>
  <c r="O123" i="2" s="1"/>
  <c r="O122" i="2"/>
  <c r="S132" i="33"/>
  <c r="Q24" i="2" s="1"/>
  <c r="Q23" i="2"/>
  <c r="U132" i="33"/>
  <c r="S24" i="2" s="1"/>
  <c r="S23" i="2"/>
  <c r="A969" i="33"/>
  <c r="A398" i="2"/>
  <c r="K4" i="1"/>
  <c r="L235" i="33"/>
  <c r="L241" i="33" s="1"/>
  <c r="J74" i="2" s="1"/>
  <c r="L259" i="33"/>
  <c r="L265" i="33" s="1"/>
  <c r="J128" i="2" s="1"/>
  <c r="J56" i="2"/>
  <c r="L52" i="33"/>
  <c r="J60" i="2" s="1"/>
  <c r="L247" i="33"/>
  <c r="L253" i="33" s="1"/>
  <c r="J137" i="2" s="1"/>
  <c r="A178" i="33"/>
  <c r="A741" i="33"/>
  <c r="A154" i="2"/>
  <c r="A362" i="33"/>
  <c r="A290" i="2"/>
  <c r="A638" i="33"/>
  <c r="A434" i="2"/>
  <c r="E42" i="33"/>
  <c r="T235" i="33"/>
  <c r="T241" i="33" s="1"/>
  <c r="R74" i="2" s="1"/>
  <c r="A344" i="33"/>
  <c r="A544" i="33"/>
  <c r="A280" i="2"/>
  <c r="Q62" i="33"/>
  <c r="Q248" i="33"/>
  <c r="Q254" i="33" s="1"/>
  <c r="O138" i="2" s="1"/>
  <c r="T247" i="33"/>
  <c r="T253" i="33" s="1"/>
  <c r="R137" i="2" s="1"/>
  <c r="R256" i="2"/>
  <c r="Q260" i="33"/>
  <c r="Q266" i="33" s="1"/>
  <c r="O129" i="2" s="1"/>
  <c r="Q42" i="33"/>
  <c r="Q212" i="33"/>
  <c r="Q216" i="33" s="1"/>
  <c r="O487" i="2" s="1"/>
  <c r="F62" i="33"/>
  <c r="F236" i="33"/>
  <c r="F242" i="33" s="1"/>
  <c r="D75" i="2" s="1"/>
  <c r="F260" i="33"/>
  <c r="F266" i="33" s="1"/>
  <c r="D129" i="2" s="1"/>
  <c r="A98" i="33"/>
  <c r="A64" i="2"/>
  <c r="A578" i="33"/>
  <c r="A442" i="2"/>
  <c r="A89" i="33"/>
  <c r="A110" i="2"/>
  <c r="A779" i="33"/>
  <c r="A222" i="2" s="1"/>
  <c r="A221" i="2"/>
  <c r="A69" i="33"/>
  <c r="A47" i="2"/>
  <c r="A211" i="2"/>
  <c r="A191" i="33"/>
  <c r="A311" i="33"/>
  <c r="A299" i="2"/>
  <c r="A689" i="33"/>
  <c r="A416" i="2"/>
  <c r="A230" i="33"/>
  <c r="A101" i="2"/>
  <c r="A328" i="33"/>
  <c r="A308" i="2"/>
  <c r="A128" i="33"/>
  <c r="A19" i="2"/>
  <c r="A656" i="33"/>
  <c r="A174" i="2"/>
  <c r="A112" i="33"/>
  <c r="A87" i="2" s="1"/>
  <c r="A86" i="2"/>
  <c r="A451" i="33"/>
  <c r="A272" i="2"/>
  <c r="A607" i="33"/>
  <c r="A474" i="2" s="1"/>
  <c r="A473" i="2"/>
  <c r="A170" i="33"/>
  <c r="A254" i="33"/>
  <c r="A137" i="2"/>
  <c r="A469" i="33"/>
  <c r="A426" i="2"/>
  <c r="I182" i="33"/>
  <c r="R182" i="33"/>
  <c r="S192" i="33"/>
  <c r="Q213" i="2" s="1"/>
  <c r="Q211" i="2"/>
  <c r="K192" i="33"/>
  <c r="I213" i="2" s="1"/>
  <c r="I211" i="2"/>
  <c r="E182" i="33"/>
  <c r="G192" i="33"/>
  <c r="E213" i="2" s="1"/>
  <c r="E211" i="2"/>
  <c r="R192" i="33"/>
  <c r="P213" i="2" s="1"/>
  <c r="P211" i="2"/>
  <c r="N192" i="33"/>
  <c r="L213" i="2" s="1"/>
  <c r="L211" i="2"/>
  <c r="M192" i="33"/>
  <c r="K213" i="2" s="1"/>
  <c r="K211" i="2"/>
  <c r="V192" i="33"/>
  <c r="T213" i="2" s="1"/>
  <c r="T211" i="2"/>
  <c r="M182" i="33"/>
  <c r="U182" i="33"/>
  <c r="P546" i="2"/>
  <c r="R976" i="33"/>
  <c r="P162" i="33"/>
  <c r="P915" i="33"/>
  <c r="S162" i="33"/>
  <c r="S915" i="33"/>
  <c r="V162" i="33"/>
  <c r="V915" i="33"/>
  <c r="J915" i="33"/>
  <c r="J162" i="33"/>
  <c r="F162" i="33"/>
  <c r="F915" i="33"/>
  <c r="H162" i="33"/>
  <c r="H915" i="33"/>
  <c r="O162" i="33"/>
  <c r="O915" i="33"/>
  <c r="K162" i="33"/>
  <c r="K915" i="33"/>
  <c r="N162" i="33"/>
  <c r="N915" i="33"/>
  <c r="T162" i="33"/>
  <c r="T915" i="33"/>
  <c r="S32" i="2"/>
  <c r="U142" i="33"/>
  <c r="S33" i="2" s="1"/>
  <c r="S142" i="33"/>
  <c r="Q33" i="2" s="1"/>
  <c r="Q32" i="2"/>
  <c r="P142" i="33"/>
  <c r="N33" i="2" s="1"/>
  <c r="N32" i="2"/>
  <c r="I142" i="33"/>
  <c r="G33" i="2" s="1"/>
  <c r="G32" i="2"/>
  <c r="G142" i="33"/>
  <c r="E33" i="2" s="1"/>
  <c r="E32" i="2"/>
  <c r="R32" i="2"/>
  <c r="T142" i="33"/>
  <c r="R33" i="2" s="1"/>
  <c r="M142" i="33"/>
  <c r="K33" i="2" s="1"/>
  <c r="K32" i="2"/>
  <c r="K142" i="33"/>
  <c r="I33" i="2" s="1"/>
  <c r="I32" i="2"/>
  <c r="H142" i="33"/>
  <c r="F33" i="2" s="1"/>
  <c r="F32" i="2"/>
  <c r="D141" i="33"/>
  <c r="Q142" i="33"/>
  <c r="O33" i="2" s="1"/>
  <c r="O32" i="2"/>
  <c r="O142" i="33"/>
  <c r="M33" i="2" s="1"/>
  <c r="M32" i="2"/>
  <c r="J32" i="2"/>
  <c r="L142" i="33"/>
  <c r="J33" i="2" s="1"/>
  <c r="M112" i="33"/>
  <c r="K87" i="2" s="1"/>
  <c r="K86" i="2"/>
  <c r="P122" i="33"/>
  <c r="N123" i="2" s="1"/>
  <c r="N122" i="2"/>
  <c r="G112" i="33"/>
  <c r="E87" i="2" s="1"/>
  <c r="E86" i="2"/>
  <c r="H81" i="33"/>
  <c r="H82" i="33" s="1"/>
  <c r="F96" i="2" s="1"/>
  <c r="D121" i="33"/>
  <c r="B122" i="2" s="1"/>
  <c r="S91" i="33"/>
  <c r="S92" i="33" s="1"/>
  <c r="Q114" i="2" s="1"/>
  <c r="Q91" i="33"/>
  <c r="O113" i="2" s="1"/>
  <c r="P91" i="33"/>
  <c r="N113" i="2" s="1"/>
  <c r="Q112" i="33"/>
  <c r="O87" i="2" s="1"/>
  <c r="O86" i="2"/>
  <c r="R122" i="2"/>
  <c r="T122" i="33"/>
  <c r="R123" i="2" s="1"/>
  <c r="K112" i="33"/>
  <c r="I87" i="2" s="1"/>
  <c r="I86" i="2"/>
  <c r="U112" i="33"/>
  <c r="S87" i="2" s="1"/>
  <c r="S86" i="2"/>
  <c r="D86" i="2"/>
  <c r="F112" i="33"/>
  <c r="D87" i="2" s="1"/>
  <c r="O112" i="33"/>
  <c r="M87" i="2" s="1"/>
  <c r="M86" i="2"/>
  <c r="J91" i="33"/>
  <c r="J92" i="33" s="1"/>
  <c r="H114" i="2" s="1"/>
  <c r="U91" i="33"/>
  <c r="U92" i="33" s="1"/>
  <c r="S114" i="2" s="1"/>
  <c r="K91" i="33"/>
  <c r="I113" i="2" s="1"/>
  <c r="I91" i="33"/>
  <c r="G113" i="2" s="1"/>
  <c r="I112" i="33"/>
  <c r="G87" i="2" s="1"/>
  <c r="G86" i="2"/>
  <c r="J122" i="2"/>
  <c r="L122" i="33"/>
  <c r="J123" i="2" s="1"/>
  <c r="J112" i="33"/>
  <c r="H87" i="2" s="1"/>
  <c r="H86" i="2"/>
  <c r="S112" i="33"/>
  <c r="Q87" i="2" s="1"/>
  <c r="Q86" i="2"/>
  <c r="T81" i="33"/>
  <c r="T82" i="33" s="1"/>
  <c r="R96" i="2" s="1"/>
  <c r="U81" i="33"/>
  <c r="U82" i="33" s="1"/>
  <c r="S96" i="2" s="1"/>
  <c r="G72" i="33"/>
  <c r="E51" i="2" s="1"/>
  <c r="E50" i="2"/>
  <c r="V91" i="33"/>
  <c r="R91" i="33"/>
  <c r="E52" i="33"/>
  <c r="C60" i="2" s="1"/>
  <c r="E247" i="33"/>
  <c r="E253" i="33" s="1"/>
  <c r="E259" i="33"/>
  <c r="E265" i="33" s="1"/>
  <c r="C128" i="2" s="1"/>
  <c r="Q245" i="33"/>
  <c r="O78" i="2" s="1"/>
  <c r="E235" i="33"/>
  <c r="E241" i="33" s="1"/>
  <c r="C56" i="2"/>
  <c r="M52" i="33"/>
  <c r="K60" i="2" s="1"/>
  <c r="M223" i="33"/>
  <c r="M229" i="33" s="1"/>
  <c r="K101" i="2" s="1"/>
  <c r="K56" i="2"/>
  <c r="M235" i="33"/>
  <c r="M241" i="33" s="1"/>
  <c r="K74" i="2" s="1"/>
  <c r="M247" i="33"/>
  <c r="M253" i="33" s="1"/>
  <c r="K137" i="2" s="1"/>
  <c r="M259" i="33"/>
  <c r="M265" i="33" s="1"/>
  <c r="K128" i="2" s="1"/>
  <c r="R223" i="33"/>
  <c r="R229" i="33" s="1"/>
  <c r="P101" i="2" s="1"/>
  <c r="R235" i="33"/>
  <c r="R241" i="33" s="1"/>
  <c r="P74" i="2" s="1"/>
  <c r="R259" i="33"/>
  <c r="R265" i="33" s="1"/>
  <c r="P128" i="2" s="1"/>
  <c r="R247" i="33"/>
  <c r="R253" i="33" s="1"/>
  <c r="P137" i="2" s="1"/>
  <c r="P56" i="2"/>
  <c r="R52" i="33"/>
  <c r="P60" i="2" s="1"/>
  <c r="O128" i="2"/>
  <c r="O101" i="2"/>
  <c r="O137" i="2"/>
  <c r="H42" i="33"/>
  <c r="H212" i="33"/>
  <c r="H216" i="33" s="1"/>
  <c r="F487" i="2" s="1"/>
  <c r="I42" i="33"/>
  <c r="I212" i="33"/>
  <c r="I216" i="33" s="1"/>
  <c r="G487" i="2" s="1"/>
  <c r="K42" i="33"/>
  <c r="K212" i="33"/>
  <c r="K216" i="33" s="1"/>
  <c r="I487" i="2" s="1"/>
  <c r="M42" i="33"/>
  <c r="M212" i="33"/>
  <c r="M216" i="33" s="1"/>
  <c r="K487" i="2" s="1"/>
  <c r="P212" i="33"/>
  <c r="P216" i="33" s="1"/>
  <c r="P42" i="33"/>
  <c r="S42" i="33"/>
  <c r="S212" i="33"/>
  <c r="S216" i="33" s="1"/>
  <c r="T42" i="33"/>
  <c r="T212" i="33"/>
  <c r="T216" i="33" s="1"/>
  <c r="R487" i="2" s="1"/>
  <c r="U42" i="33"/>
  <c r="U212" i="33"/>
  <c r="U216" i="33" s="1"/>
  <c r="S487" i="2" s="1"/>
  <c r="I242" i="2"/>
  <c r="D20" i="33"/>
  <c r="F32" i="33"/>
  <c r="D15" i="2" s="1"/>
  <c r="F211" i="33"/>
  <c r="F215" i="33" s="1"/>
  <c r="D486" i="2" s="1"/>
  <c r="D9" i="2"/>
  <c r="R22" i="33"/>
  <c r="P256" i="2"/>
  <c r="H22" i="33"/>
  <c r="F256" i="2"/>
  <c r="G22" i="33"/>
  <c r="E256" i="2"/>
  <c r="N22" i="33"/>
  <c r="L256" i="2"/>
  <c r="L22" i="33"/>
  <c r="J256" i="2"/>
  <c r="Q256" i="2"/>
  <c r="S22" i="33"/>
  <c r="L242" i="2"/>
  <c r="N12" i="33"/>
  <c r="L249" i="2" s="1"/>
  <c r="D242" i="2"/>
  <c r="F12" i="33"/>
  <c r="D249" i="2" s="1"/>
  <c r="T12" i="33"/>
  <c r="R249" i="2" s="1"/>
  <c r="R242" i="2"/>
  <c r="I12" i="33"/>
  <c r="G249" i="2" s="1"/>
  <c r="G242" i="2"/>
  <c r="M62" i="33"/>
  <c r="M224" i="33"/>
  <c r="M230" i="33" s="1"/>
  <c r="M260" i="33"/>
  <c r="M266" i="33" s="1"/>
  <c r="M236" i="33"/>
  <c r="M242" i="33" s="1"/>
  <c r="M248" i="33"/>
  <c r="M254" i="33" s="1"/>
  <c r="T182" i="33"/>
  <c r="N72" i="33"/>
  <c r="L51" i="2" s="1"/>
  <c r="L50" i="2"/>
  <c r="U192" i="33"/>
  <c r="S213" i="2" s="1"/>
  <c r="S211" i="2"/>
  <c r="E916" i="33"/>
  <c r="M22" i="33"/>
  <c r="K256" i="2"/>
  <c r="N42" i="33"/>
  <c r="N212" i="33"/>
  <c r="N216" i="33" s="1"/>
  <c r="L487" i="2" s="1"/>
  <c r="P62" i="33"/>
  <c r="P260" i="33"/>
  <c r="P266" i="33" s="1"/>
  <c r="P224" i="33"/>
  <c r="P230" i="33" s="1"/>
  <c r="P248" i="33"/>
  <c r="P254" i="33" s="1"/>
  <c r="P236" i="33"/>
  <c r="P242" i="33" s="1"/>
  <c r="M162" i="33"/>
  <c r="M915" i="33"/>
  <c r="S182" i="33"/>
  <c r="H182" i="33"/>
  <c r="S72" i="33"/>
  <c r="Q51" i="2" s="1"/>
  <c r="Q50" i="2"/>
  <c r="H92" i="33"/>
  <c r="F114" i="2" s="1"/>
  <c r="F113" i="2"/>
  <c r="I32" i="33"/>
  <c r="G15" i="2" s="1"/>
  <c r="I211" i="33"/>
  <c r="G9" i="2"/>
  <c r="J42" i="33"/>
  <c r="J212" i="33"/>
  <c r="J216" i="33" s="1"/>
  <c r="H487" i="2" s="1"/>
  <c r="D26" i="33"/>
  <c r="D272" i="33" s="1"/>
  <c r="T62" i="33"/>
  <c r="T260" i="33"/>
  <c r="T266" i="33" s="1"/>
  <c r="R129" i="2" s="1"/>
  <c r="T236" i="33"/>
  <c r="T242" i="33" s="1"/>
  <c r="R75" i="2" s="1"/>
  <c r="T224" i="33"/>
  <c r="T230" i="33" s="1"/>
  <c r="R102" i="2" s="1"/>
  <c r="T248" i="33"/>
  <c r="T254" i="33" s="1"/>
  <c r="R138" i="2" s="1"/>
  <c r="K172" i="33"/>
  <c r="I539" i="2"/>
  <c r="H72" i="33"/>
  <c r="F51" i="2" s="1"/>
  <c r="F50" i="2"/>
  <c r="H192" i="33"/>
  <c r="F213" i="2" s="1"/>
  <c r="F211" i="2"/>
  <c r="E976" i="33"/>
  <c r="C546" i="2"/>
  <c r="L12" i="33"/>
  <c r="J249" i="2" s="1"/>
  <c r="J242" i="2"/>
  <c r="M12" i="33"/>
  <c r="K249" i="2" s="1"/>
  <c r="K242" i="2"/>
  <c r="M32" i="33"/>
  <c r="K15" i="2" s="1"/>
  <c r="M211" i="33"/>
  <c r="M215" i="33" s="1"/>
  <c r="K9" i="2"/>
  <c r="K52" i="33"/>
  <c r="I60" i="2" s="1"/>
  <c r="K235" i="33"/>
  <c r="K241" i="33" s="1"/>
  <c r="K259" i="33"/>
  <c r="K265" i="33" s="1"/>
  <c r="K223" i="33"/>
  <c r="K229" i="33" s="1"/>
  <c r="K247" i="33"/>
  <c r="K253" i="33" s="1"/>
  <c r="I56" i="2"/>
  <c r="R236" i="33"/>
  <c r="R242" i="33" s="1"/>
  <c r="R62" i="33"/>
  <c r="R248" i="33"/>
  <c r="R254" i="33" s="1"/>
  <c r="R224" i="33"/>
  <c r="R230" i="33" s="1"/>
  <c r="R260" i="33"/>
  <c r="R266" i="33" s="1"/>
  <c r="L72" i="33"/>
  <c r="J51" i="2" s="1"/>
  <c r="J50" i="2"/>
  <c r="O172" i="33"/>
  <c r="M539" i="2"/>
  <c r="E82" i="33"/>
  <c r="C96" i="2" s="1"/>
  <c r="C95" i="2"/>
  <c r="H172" i="33"/>
  <c r="F539" i="2"/>
  <c r="V72" i="33"/>
  <c r="T51" i="2" s="1"/>
  <c r="T50" i="2"/>
  <c r="T72" i="33"/>
  <c r="R51" i="2" s="1"/>
  <c r="R50" i="2"/>
  <c r="J72" i="33"/>
  <c r="H51" i="2" s="1"/>
  <c r="H50" i="2"/>
  <c r="D190" i="33"/>
  <c r="B211" i="2" s="1"/>
  <c r="E192" i="33"/>
  <c r="C211" i="2"/>
  <c r="T192" i="33"/>
  <c r="R213" i="2" s="1"/>
  <c r="R211" i="2"/>
  <c r="D165" i="33"/>
  <c r="A930" i="33"/>
  <c r="A39" i="2"/>
  <c r="P12" i="33"/>
  <c r="N249" i="2" s="1"/>
  <c r="N242" i="2"/>
  <c r="Q12" i="33"/>
  <c r="O249" i="2" s="1"/>
  <c r="O242" i="2"/>
  <c r="Q22" i="33"/>
  <c r="O256" i="2"/>
  <c r="Q32" i="33"/>
  <c r="O15" i="2" s="1"/>
  <c r="Q211" i="33"/>
  <c r="Q215" i="33" s="1"/>
  <c r="O9" i="2"/>
  <c r="R42" i="33"/>
  <c r="R212" i="33"/>
  <c r="R216" i="33" s="1"/>
  <c r="P487" i="2" s="1"/>
  <c r="G52" i="33"/>
  <c r="E60" i="2" s="1"/>
  <c r="G235" i="33"/>
  <c r="G223" i="33"/>
  <c r="G247" i="33"/>
  <c r="G259" i="33"/>
  <c r="D48" i="33"/>
  <c r="E56" i="2"/>
  <c r="L260" i="33"/>
  <c r="L266" i="33" s="1"/>
  <c r="L62" i="33"/>
  <c r="L224" i="33"/>
  <c r="L230" i="33" s="1"/>
  <c r="L236" i="33"/>
  <c r="L242" i="33" s="1"/>
  <c r="L248" i="33"/>
  <c r="L254" i="33" s="1"/>
  <c r="Q162" i="33"/>
  <c r="Q915" i="33"/>
  <c r="S172" i="33"/>
  <c r="Q539" i="2"/>
  <c r="L81" i="33"/>
  <c r="P81" i="33"/>
  <c r="I81" i="33"/>
  <c r="M81" i="33"/>
  <c r="Q81" i="33"/>
  <c r="G81" i="33"/>
  <c r="K81" i="33"/>
  <c r="O81" i="33"/>
  <c r="S81" i="33"/>
  <c r="F81" i="33"/>
  <c r="V81" i="33"/>
  <c r="J81" i="33"/>
  <c r="R81" i="33"/>
  <c r="N81" i="33"/>
  <c r="L172" i="33"/>
  <c r="J539" i="2"/>
  <c r="L182" i="33"/>
  <c r="R72" i="33"/>
  <c r="P51" i="2" s="1"/>
  <c r="P50" i="2"/>
  <c r="P72" i="33"/>
  <c r="N51" i="2" s="1"/>
  <c r="N50" i="2"/>
  <c r="O72" i="33"/>
  <c r="M51" i="2" s="1"/>
  <c r="M50" i="2"/>
  <c r="F72" i="33"/>
  <c r="D51" i="2" s="1"/>
  <c r="D50" i="2"/>
  <c r="J192" i="33"/>
  <c r="H213" i="2" s="1"/>
  <c r="H211" i="2"/>
  <c r="P192" i="33"/>
  <c r="N213" i="2" s="1"/>
  <c r="N211" i="2"/>
  <c r="D102" i="2"/>
  <c r="L216" i="33"/>
  <c r="J487" i="2" s="1"/>
  <c r="A950" i="33"/>
  <c r="A408" i="2"/>
  <c r="I22" i="33"/>
  <c r="G256" i="2"/>
  <c r="O52" i="33"/>
  <c r="M60" i="2" s="1"/>
  <c r="O235" i="33"/>
  <c r="O241" i="33" s="1"/>
  <c r="O259" i="33"/>
  <c r="O265" i="33" s="1"/>
  <c r="O223" i="33"/>
  <c r="O229" i="33" s="1"/>
  <c r="O247" i="33"/>
  <c r="O253" i="33" s="1"/>
  <c r="M56" i="2"/>
  <c r="D37" i="33"/>
  <c r="D42" i="33" s="1"/>
  <c r="I162" i="33"/>
  <c r="I915" i="33"/>
  <c r="O182" i="33"/>
  <c r="Q72" i="33"/>
  <c r="O51" i="2" s="1"/>
  <c r="O50" i="2"/>
  <c r="T172" i="33"/>
  <c r="R539" i="2"/>
  <c r="D71" i="33"/>
  <c r="E72" i="33"/>
  <c r="C51" i="2" s="1"/>
  <c r="C50" i="2"/>
  <c r="D175" i="33"/>
  <c r="D5" i="33"/>
  <c r="E12" i="33"/>
  <c r="C249" i="2" s="1"/>
  <c r="C242" i="2"/>
  <c r="U12" i="33"/>
  <c r="S249" i="2" s="1"/>
  <c r="S242" i="2"/>
  <c r="U22" i="33"/>
  <c r="S256" i="2"/>
  <c r="U32" i="33"/>
  <c r="S15" i="2" s="1"/>
  <c r="U211" i="33"/>
  <c r="U215" i="33" s="1"/>
  <c r="S9" i="2"/>
  <c r="V42" i="33"/>
  <c r="V212" i="33"/>
  <c r="V216" i="33" s="1"/>
  <c r="S235" i="33"/>
  <c r="S241" i="33" s="1"/>
  <c r="S52" i="33"/>
  <c r="Q60" i="2" s="1"/>
  <c r="S259" i="33"/>
  <c r="S265" i="33" s="1"/>
  <c r="S223" i="33"/>
  <c r="S229" i="33" s="1"/>
  <c r="S247" i="33"/>
  <c r="S253" i="33" s="1"/>
  <c r="Q56" i="2"/>
  <c r="G248" i="33"/>
  <c r="G236" i="33"/>
  <c r="G260" i="33"/>
  <c r="G62" i="33"/>
  <c r="G224" i="33"/>
  <c r="H62" i="33"/>
  <c r="H260" i="33"/>
  <c r="H266" i="33" s="1"/>
  <c r="H224" i="33"/>
  <c r="H230" i="33" s="1"/>
  <c r="H236" i="33"/>
  <c r="H242" i="33" s="1"/>
  <c r="H248" i="33"/>
  <c r="H254" i="33" s="1"/>
  <c r="U162" i="33"/>
  <c r="U915" i="33"/>
  <c r="K182" i="33"/>
  <c r="D59" i="33"/>
  <c r="D62" i="33" s="1"/>
  <c r="P172" i="33"/>
  <c r="N539" i="2"/>
  <c r="P182" i="33"/>
  <c r="M72" i="33"/>
  <c r="K51" i="2" s="1"/>
  <c r="K50" i="2"/>
  <c r="K72" i="33"/>
  <c r="I51" i="2" s="1"/>
  <c r="I50" i="2"/>
  <c r="I72" i="33"/>
  <c r="G51" i="2" s="1"/>
  <c r="G50" i="2"/>
  <c r="O192" i="33"/>
  <c r="M213" i="2" s="1"/>
  <c r="M211" i="2"/>
  <c r="D161" i="33"/>
  <c r="L192" i="33"/>
  <c r="J213" i="2" s="1"/>
  <c r="J211" i="2"/>
  <c r="A989" i="33"/>
  <c r="A200" i="2"/>
  <c r="A554" i="33" l="1"/>
  <c r="A236" i="2"/>
  <c r="S258" i="2"/>
  <c r="J258" i="2"/>
  <c r="E258" i="2"/>
  <c r="P258" i="2"/>
  <c r="B256" i="2"/>
  <c r="G258" i="2"/>
  <c r="O258" i="2"/>
  <c r="K258" i="2"/>
  <c r="Q258" i="2"/>
  <c r="N258" i="2"/>
  <c r="T258" i="2"/>
  <c r="D258" i="2"/>
  <c r="I258" i="2"/>
  <c r="L258" i="2"/>
  <c r="F258" i="2"/>
  <c r="H258" i="2"/>
  <c r="M258" i="2"/>
  <c r="R258" i="2"/>
  <c r="A902" i="33"/>
  <c r="A389" i="2"/>
  <c r="E215" i="33"/>
  <c r="C486" i="2" s="1"/>
  <c r="E230" i="33"/>
  <c r="C102" i="2" s="1"/>
  <c r="N279" i="33"/>
  <c r="L483" i="2" s="1"/>
  <c r="L476" i="2"/>
  <c r="C476" i="2"/>
  <c r="C483" i="2"/>
  <c r="J279" i="33"/>
  <c r="H483" i="2" s="1"/>
  <c r="H476" i="2"/>
  <c r="K279" i="33"/>
  <c r="I483" i="2" s="1"/>
  <c r="I476" i="2"/>
  <c r="R279" i="33"/>
  <c r="P483" i="2" s="1"/>
  <c r="P476" i="2"/>
  <c r="B476" i="2"/>
  <c r="D279" i="33"/>
  <c r="B483" i="2" s="1"/>
  <c r="V279" i="33"/>
  <c r="T483" i="2" s="1"/>
  <c r="T476" i="2"/>
  <c r="G279" i="33"/>
  <c r="E483" i="2" s="1"/>
  <c r="E476" i="2"/>
  <c r="S279" i="33"/>
  <c r="Q483" i="2" s="1"/>
  <c r="Q476" i="2"/>
  <c r="N476" i="2"/>
  <c r="P279" i="33"/>
  <c r="N483" i="2" s="1"/>
  <c r="J476" i="2"/>
  <c r="L279" i="33"/>
  <c r="J483" i="2" s="1"/>
  <c r="E2578" i="1"/>
  <c r="E2587" i="1" s="1"/>
  <c r="E2613" i="1" s="1"/>
  <c r="Q233" i="33"/>
  <c r="O105" i="2" s="1"/>
  <c r="M92" i="33"/>
  <c r="K114" i="2" s="1"/>
  <c r="O92" i="33"/>
  <c r="M114" i="2" s="1"/>
  <c r="I257" i="33"/>
  <c r="G141" i="2" s="1"/>
  <c r="E92" i="33"/>
  <c r="C114" i="2" s="1"/>
  <c r="T92" i="33"/>
  <c r="R114" i="2" s="1"/>
  <c r="S113" i="2"/>
  <c r="E245" i="33"/>
  <c r="C78" i="2" s="1"/>
  <c r="F233" i="33"/>
  <c r="D105" i="2" s="1"/>
  <c r="A708" i="33"/>
  <c r="A454" i="2"/>
  <c r="E113" i="2"/>
  <c r="J113" i="2"/>
  <c r="G137" i="2"/>
  <c r="N92" i="33"/>
  <c r="L114" i="2" s="1"/>
  <c r="K92" i="33"/>
  <c r="I114" i="2" s="1"/>
  <c r="V233" i="33"/>
  <c r="T105" i="2" s="1"/>
  <c r="I92" i="33"/>
  <c r="G114" i="2" s="1"/>
  <c r="U245" i="33"/>
  <c r="S78" i="2" s="1"/>
  <c r="Q92" i="33"/>
  <c r="O114" i="2" s="1"/>
  <c r="D112" i="33"/>
  <c r="B87" i="2" s="1"/>
  <c r="V245" i="33"/>
  <c r="T78" i="2" s="1"/>
  <c r="G101" i="2"/>
  <c r="U257" i="33"/>
  <c r="S141" i="2" s="1"/>
  <c r="J245" i="33"/>
  <c r="H78" i="2" s="1"/>
  <c r="P92" i="33"/>
  <c r="N114" i="2" s="1"/>
  <c r="I269" i="33"/>
  <c r="G132" i="2" s="1"/>
  <c r="J269" i="33"/>
  <c r="H132" i="2" s="1"/>
  <c r="N233" i="33"/>
  <c r="L105" i="2" s="1"/>
  <c r="U233" i="33"/>
  <c r="S105" i="2" s="1"/>
  <c r="N269" i="33"/>
  <c r="L132" i="2" s="1"/>
  <c r="J233" i="33"/>
  <c r="H105" i="2" s="1"/>
  <c r="Q487" i="2"/>
  <c r="S221" i="33"/>
  <c r="Q492" i="2" s="1"/>
  <c r="N257" i="33"/>
  <c r="L141" i="2" s="1"/>
  <c r="N245" i="33"/>
  <c r="L78" i="2" s="1"/>
  <c r="Q257" i="33"/>
  <c r="O141" i="2" s="1"/>
  <c r="F257" i="33"/>
  <c r="D141" i="2" s="1"/>
  <c r="R95" i="2"/>
  <c r="F95" i="2"/>
  <c r="G916" i="33"/>
  <c r="Q113" i="2"/>
  <c r="H113" i="2"/>
  <c r="D113" i="2"/>
  <c r="J257" i="33"/>
  <c r="H141" i="2" s="1"/>
  <c r="U269" i="33"/>
  <c r="S132" i="2" s="1"/>
  <c r="R916" i="33"/>
  <c r="D132" i="33"/>
  <c r="B24" i="2" s="1"/>
  <c r="B32" i="2"/>
  <c r="D142" i="33"/>
  <c r="B33" i="2" s="1"/>
  <c r="A538" i="33"/>
  <c r="A266" i="2" s="1"/>
  <c r="A265" i="2"/>
  <c r="A811" i="33"/>
  <c r="A372" i="2"/>
  <c r="C74" i="2"/>
  <c r="E221" i="33"/>
  <c r="C492" i="2" s="1"/>
  <c r="N487" i="2"/>
  <c r="P221" i="33"/>
  <c r="N492" i="2" s="1"/>
  <c r="F245" i="33"/>
  <c r="D78" i="2" s="1"/>
  <c r="E936" i="33"/>
  <c r="E956" i="33"/>
  <c r="Q269" i="33"/>
  <c r="O132" i="2" s="1"/>
  <c r="A855" i="33"/>
  <c r="G75" i="2"/>
  <c r="I245" i="33"/>
  <c r="G78" i="2" s="1"/>
  <c r="F956" i="33"/>
  <c r="F936" i="33"/>
  <c r="D22" i="33"/>
  <c r="V269" i="33"/>
  <c r="T132" i="2" s="1"/>
  <c r="T257" i="33"/>
  <c r="R141" i="2" s="1"/>
  <c r="B68" i="2"/>
  <c r="D102" i="33"/>
  <c r="B69" i="2" s="1"/>
  <c r="A970" i="33"/>
  <c r="A399" i="2"/>
  <c r="A621" i="33"/>
  <c r="A461" i="2"/>
  <c r="A672" i="33"/>
  <c r="A164" i="2"/>
  <c r="T138" i="2"/>
  <c r="V257" i="33"/>
  <c r="T141" i="2" s="1"/>
  <c r="A354" i="2"/>
  <c r="A486" i="33"/>
  <c r="L4" i="1"/>
  <c r="A363" i="33"/>
  <c r="A291" i="2"/>
  <c r="A470" i="33"/>
  <c r="A427" i="2"/>
  <c r="A171" i="33"/>
  <c r="A329" i="33"/>
  <c r="A309" i="2"/>
  <c r="A690" i="33"/>
  <c r="A417" i="2"/>
  <c r="A70" i="33"/>
  <c r="A48" i="2"/>
  <c r="A90" i="33"/>
  <c r="A111" i="2"/>
  <c r="A99" i="33"/>
  <c r="A65" i="2"/>
  <c r="A345" i="33"/>
  <c r="A545" i="33"/>
  <c r="A281" i="2"/>
  <c r="A192" i="33"/>
  <c r="A213" i="2" s="1"/>
  <c r="A212" i="2"/>
  <c r="A639" i="33"/>
  <c r="A435" i="2"/>
  <c r="A155" i="2"/>
  <c r="A742" i="33"/>
  <c r="A179" i="33"/>
  <c r="F269" i="33"/>
  <c r="D132" i="2" s="1"/>
  <c r="A255" i="33"/>
  <c r="A138" i="2"/>
  <c r="A452" i="33"/>
  <c r="A273" i="2"/>
  <c r="A657" i="33"/>
  <c r="A175" i="2"/>
  <c r="A129" i="33"/>
  <c r="A20" i="2"/>
  <c r="A231" i="33"/>
  <c r="A102" i="2"/>
  <c r="A300" i="2"/>
  <c r="A312" i="33"/>
  <c r="A579" i="33"/>
  <c r="A443" i="2"/>
  <c r="R936" i="33"/>
  <c r="R956" i="33"/>
  <c r="I936" i="33"/>
  <c r="I956" i="33"/>
  <c r="U956" i="33"/>
  <c r="U936" i="33"/>
  <c r="M956" i="33"/>
  <c r="M936" i="33"/>
  <c r="D172" i="33"/>
  <c r="O916" i="33"/>
  <c r="J916" i="33"/>
  <c r="K916" i="33"/>
  <c r="F916" i="33"/>
  <c r="N916" i="33"/>
  <c r="P916" i="33"/>
  <c r="T916" i="33"/>
  <c r="H916" i="33"/>
  <c r="V916" i="33"/>
  <c r="S916" i="33"/>
  <c r="D122" i="33"/>
  <c r="B123" i="2" s="1"/>
  <c r="D91" i="33"/>
  <c r="R92" i="33"/>
  <c r="P114" i="2" s="1"/>
  <c r="P113" i="2"/>
  <c r="S95" i="2"/>
  <c r="V92" i="33"/>
  <c r="T114" i="2" s="1"/>
  <c r="T113" i="2"/>
  <c r="T233" i="33"/>
  <c r="R105" i="2" s="1"/>
  <c r="T245" i="33"/>
  <c r="R78" i="2" s="1"/>
  <c r="E269" i="33"/>
  <c r="C132" i="2" s="1"/>
  <c r="E257" i="33"/>
  <c r="C141" i="2" s="1"/>
  <c r="C137" i="2"/>
  <c r="C101" i="2"/>
  <c r="L221" i="33"/>
  <c r="J492" i="2" s="1"/>
  <c r="K221" i="33"/>
  <c r="I492" i="2" s="1"/>
  <c r="J221" i="33"/>
  <c r="H492" i="2" s="1"/>
  <c r="T487" i="2"/>
  <c r="V221" i="33"/>
  <c r="T492" i="2" s="1"/>
  <c r="P976" i="33"/>
  <c r="N546" i="2"/>
  <c r="U916" i="33"/>
  <c r="S233" i="33"/>
  <c r="Q105" i="2" s="1"/>
  <c r="Q101" i="2"/>
  <c r="L936" i="33"/>
  <c r="L956" i="33"/>
  <c r="J82" i="33"/>
  <c r="H96" i="2" s="1"/>
  <c r="H95" i="2"/>
  <c r="L269" i="33"/>
  <c r="J132" i="2" s="1"/>
  <c r="J129" i="2"/>
  <c r="Q221" i="33"/>
  <c r="O492" i="2" s="1"/>
  <c r="O486" i="2"/>
  <c r="D192" i="33"/>
  <c r="B213" i="2" s="1"/>
  <c r="C213" i="2"/>
  <c r="R233" i="33"/>
  <c r="P105" i="2" s="1"/>
  <c r="P102" i="2"/>
  <c r="A990" i="33"/>
  <c r="A201" i="2"/>
  <c r="D915" i="33"/>
  <c r="D162" i="33"/>
  <c r="F129" i="2"/>
  <c r="H269" i="33"/>
  <c r="F132" i="2" s="1"/>
  <c r="G266" i="33"/>
  <c r="D260" i="33"/>
  <c r="S257" i="33"/>
  <c r="Q141" i="2" s="1"/>
  <c r="Q137" i="2"/>
  <c r="S245" i="33"/>
  <c r="Q78" i="2" s="1"/>
  <c r="Q74" i="2"/>
  <c r="U221" i="33"/>
  <c r="S492" i="2" s="1"/>
  <c r="S486" i="2"/>
  <c r="D12" i="33"/>
  <c r="B249" i="2" s="1"/>
  <c r="B242" i="2"/>
  <c r="B50" i="2"/>
  <c r="D72" i="33"/>
  <c r="B51" i="2" s="1"/>
  <c r="O245" i="33"/>
  <c r="M78" i="2" s="1"/>
  <c r="M74" i="2"/>
  <c r="A951" i="33"/>
  <c r="A409" i="2"/>
  <c r="D216" i="33"/>
  <c r="B487" i="2" s="1"/>
  <c r="C487" i="2"/>
  <c r="G221" i="33"/>
  <c r="E492" i="2" s="1"/>
  <c r="L976" i="33"/>
  <c r="J546" i="2"/>
  <c r="R82" i="33"/>
  <c r="P96" i="2" s="1"/>
  <c r="P95" i="2"/>
  <c r="S82" i="33"/>
  <c r="Q96" i="2" s="1"/>
  <c r="Q95" i="2"/>
  <c r="Q82" i="33"/>
  <c r="O96" i="2" s="1"/>
  <c r="O95" i="2"/>
  <c r="L82" i="33"/>
  <c r="J96" i="2" s="1"/>
  <c r="J95" i="2"/>
  <c r="G265" i="33"/>
  <c r="D259" i="33"/>
  <c r="D81" i="33"/>
  <c r="P129" i="2"/>
  <c r="R269" i="33"/>
  <c r="P132" i="2" s="1"/>
  <c r="R245" i="33"/>
  <c r="P78" i="2" s="1"/>
  <c r="P75" i="2"/>
  <c r="K269" i="33"/>
  <c r="I132" i="2" s="1"/>
  <c r="I128" i="2"/>
  <c r="M221" i="33"/>
  <c r="K492" i="2" s="1"/>
  <c r="K486" i="2"/>
  <c r="N221" i="33"/>
  <c r="L492" i="2" s="1"/>
  <c r="D212" i="33"/>
  <c r="M916" i="33"/>
  <c r="N129" i="2"/>
  <c r="P269" i="33"/>
  <c r="N132" i="2" s="1"/>
  <c r="T936" i="33"/>
  <c r="T956" i="33"/>
  <c r="M233" i="33"/>
  <c r="K105" i="2" s="1"/>
  <c r="K102" i="2"/>
  <c r="O82" i="33"/>
  <c r="M96" i="2" s="1"/>
  <c r="M95" i="2"/>
  <c r="T221" i="33"/>
  <c r="R492" i="2" s="1"/>
  <c r="O233" i="33"/>
  <c r="M105" i="2" s="1"/>
  <c r="M101" i="2"/>
  <c r="V82" i="33"/>
  <c r="T96" i="2" s="1"/>
  <c r="T95" i="2"/>
  <c r="L245" i="33"/>
  <c r="J78" i="2" s="1"/>
  <c r="J75" i="2"/>
  <c r="B539" i="2"/>
  <c r="P138" i="2"/>
  <c r="R257" i="33"/>
  <c r="P141" i="2" s="1"/>
  <c r="N138" i="2"/>
  <c r="P257" i="33"/>
  <c r="N141" i="2" s="1"/>
  <c r="R221" i="33"/>
  <c r="P492" i="2" s="1"/>
  <c r="O221" i="33"/>
  <c r="M492" i="2" s="1"/>
  <c r="K75" i="2"/>
  <c r="M245" i="33"/>
  <c r="K78" i="2" s="1"/>
  <c r="H257" i="33"/>
  <c r="F141" i="2" s="1"/>
  <c r="F138" i="2"/>
  <c r="G242" i="33"/>
  <c r="D236" i="33"/>
  <c r="O257" i="33"/>
  <c r="M141" i="2" s="1"/>
  <c r="M137" i="2"/>
  <c r="M82" i="33"/>
  <c r="K96" i="2" s="1"/>
  <c r="K95" i="2"/>
  <c r="L257" i="33"/>
  <c r="J141" i="2" s="1"/>
  <c r="J138" i="2"/>
  <c r="G253" i="33"/>
  <c r="D247" i="33"/>
  <c r="A40" i="2"/>
  <c r="A931" i="33"/>
  <c r="K245" i="33"/>
  <c r="I78" i="2" s="1"/>
  <c r="I74" i="2"/>
  <c r="K976" i="33"/>
  <c r="I546" i="2"/>
  <c r="S956" i="33"/>
  <c r="S936" i="33"/>
  <c r="N75" i="2"/>
  <c r="P245" i="33"/>
  <c r="N78" i="2" s="1"/>
  <c r="M257" i="33"/>
  <c r="K141" i="2" s="1"/>
  <c r="K138" i="2"/>
  <c r="P936" i="33"/>
  <c r="P956" i="33"/>
  <c r="K936" i="33"/>
  <c r="K956" i="33"/>
  <c r="H245" i="33"/>
  <c r="F78" i="2" s="1"/>
  <c r="F75" i="2"/>
  <c r="G230" i="33"/>
  <c r="D224" i="33"/>
  <c r="G254" i="33"/>
  <c r="D248" i="33"/>
  <c r="S269" i="33"/>
  <c r="Q132" i="2" s="1"/>
  <c r="Q128" i="2"/>
  <c r="I916" i="33"/>
  <c r="K82" i="33"/>
  <c r="I96" i="2" s="1"/>
  <c r="I95" i="2"/>
  <c r="I82" i="33"/>
  <c r="G96" i="2" s="1"/>
  <c r="G95" i="2"/>
  <c r="Q916" i="33"/>
  <c r="G229" i="33"/>
  <c r="D229" i="33" s="1"/>
  <c r="D223" i="33"/>
  <c r="K257" i="33"/>
  <c r="I141" i="2" s="1"/>
  <c r="I137" i="2"/>
  <c r="D182" i="33"/>
  <c r="F102" i="2"/>
  <c r="H233" i="33"/>
  <c r="F105" i="2" s="1"/>
  <c r="T269" i="33"/>
  <c r="R132" i="2" s="1"/>
  <c r="T976" i="33"/>
  <c r="R546" i="2"/>
  <c r="O936" i="33"/>
  <c r="O956" i="33"/>
  <c r="O269" i="33"/>
  <c r="M132" i="2" s="1"/>
  <c r="M128" i="2"/>
  <c r="N82" i="33"/>
  <c r="L96" i="2" s="1"/>
  <c r="L95" i="2"/>
  <c r="F82" i="33"/>
  <c r="D96" i="2" s="1"/>
  <c r="D95" i="2"/>
  <c r="G82" i="33"/>
  <c r="E96" i="2" s="1"/>
  <c r="E95" i="2"/>
  <c r="P82" i="33"/>
  <c r="N96" i="2" s="1"/>
  <c r="N95" i="2"/>
  <c r="S976" i="33"/>
  <c r="Q546" i="2"/>
  <c r="J102" i="2"/>
  <c r="L233" i="33"/>
  <c r="J105" i="2" s="1"/>
  <c r="D52" i="33"/>
  <c r="B60" i="2" s="1"/>
  <c r="B56" i="2"/>
  <c r="G241" i="33"/>
  <c r="D235" i="33"/>
  <c r="F221" i="33"/>
  <c r="D492" i="2" s="1"/>
  <c r="H976" i="33"/>
  <c r="F546" i="2"/>
  <c r="O976" i="33"/>
  <c r="M546" i="2"/>
  <c r="K233" i="33"/>
  <c r="I105" i="2" s="1"/>
  <c r="I101" i="2"/>
  <c r="D32" i="33"/>
  <c r="B15" i="2" s="1"/>
  <c r="B9" i="2"/>
  <c r="D211" i="33"/>
  <c r="I215" i="33"/>
  <c r="H221" i="33"/>
  <c r="F492" i="2" s="1"/>
  <c r="H936" i="33"/>
  <c r="H956" i="33"/>
  <c r="N102" i="2"/>
  <c r="P233" i="33"/>
  <c r="N105" i="2" s="1"/>
  <c r="M269" i="33"/>
  <c r="K132" i="2" s="1"/>
  <c r="K129" i="2"/>
  <c r="A555" i="33" l="1"/>
  <c r="A237" i="2"/>
  <c r="B258" i="2"/>
  <c r="A903" i="33"/>
  <c r="A390" i="2"/>
  <c r="E233" i="33"/>
  <c r="C105" i="2" s="1"/>
  <c r="A539" i="33"/>
  <c r="A267" i="2" s="1"/>
  <c r="D976" i="33"/>
  <c r="A709" i="33"/>
  <c r="A456" i="2" s="1"/>
  <c r="A455" i="2"/>
  <c r="A856" i="33"/>
  <c r="A487" i="33"/>
  <c r="A355" i="2"/>
  <c r="A812" i="33"/>
  <c r="A373" i="2"/>
  <c r="D92" i="33"/>
  <c r="B114" i="2" s="1"/>
  <c r="B113" i="2"/>
  <c r="A673" i="33"/>
  <c r="A165" i="2"/>
  <c r="A622" i="33"/>
  <c r="A462" i="2"/>
  <c r="A971" i="33"/>
  <c r="A400" i="2"/>
  <c r="M4" i="1"/>
  <c r="A21" i="2"/>
  <c r="A130" i="33"/>
  <c r="A453" i="33"/>
  <c r="A274" i="2"/>
  <c r="A256" i="33"/>
  <c r="A139" i="2"/>
  <c r="A346" i="33"/>
  <c r="A282" i="2"/>
  <c r="A546" i="33"/>
  <c r="A91" i="33"/>
  <c r="A112" i="2"/>
  <c r="A330" i="33"/>
  <c r="A310" i="2"/>
  <c r="A471" i="33"/>
  <c r="A429" i="2" s="1"/>
  <c r="A428" i="2"/>
  <c r="A743" i="33"/>
  <c r="A156" i="2"/>
  <c r="B546" i="2"/>
  <c r="A580" i="33"/>
  <c r="A444" i="2"/>
  <c r="A232" i="33"/>
  <c r="A103" i="2"/>
  <c r="A658" i="33"/>
  <c r="A177" i="2" s="1"/>
  <c r="A176" i="2"/>
  <c r="A100" i="33"/>
  <c r="A66" i="2"/>
  <c r="A71" i="33"/>
  <c r="A49" i="2"/>
  <c r="A691" i="33"/>
  <c r="A418" i="2"/>
  <c r="A172" i="33"/>
  <c r="A313" i="33"/>
  <c r="A301" i="2"/>
  <c r="A180" i="33"/>
  <c r="A640" i="33"/>
  <c r="A436" i="2"/>
  <c r="A364" i="33"/>
  <c r="A292" i="2"/>
  <c r="G257" i="33"/>
  <c r="D253" i="33"/>
  <c r="B137" i="2" s="1"/>
  <c r="E137" i="2"/>
  <c r="B95" i="2"/>
  <c r="D82" i="33"/>
  <c r="B96" i="2" s="1"/>
  <c r="G245" i="33"/>
  <c r="E74" i="2"/>
  <c r="D241" i="33"/>
  <c r="B74" i="2" s="1"/>
  <c r="G233" i="33"/>
  <c r="E101" i="2"/>
  <c r="B101" i="2"/>
  <c r="E102" i="2"/>
  <c r="D230" i="33"/>
  <c r="B102" i="2" s="1"/>
  <c r="A932" i="33"/>
  <c r="A42" i="2" s="1"/>
  <c r="A41" i="2"/>
  <c r="D916" i="33"/>
  <c r="A991" i="33"/>
  <c r="A202" i="2"/>
  <c r="D936" i="33"/>
  <c r="D956" i="33"/>
  <c r="E75" i="2"/>
  <c r="D242" i="33"/>
  <c r="B75" i="2" s="1"/>
  <c r="G269" i="33"/>
  <c r="D265" i="33"/>
  <c r="B128" i="2" s="1"/>
  <c r="E128" i="2"/>
  <c r="A952" i="33"/>
  <c r="A411" i="2" s="1"/>
  <c r="A410" i="2"/>
  <c r="E129" i="2"/>
  <c r="D266" i="33"/>
  <c r="B129" i="2" s="1"/>
  <c r="I221" i="33"/>
  <c r="G492" i="2" s="1"/>
  <c r="G486" i="2"/>
  <c r="D215" i="33"/>
  <c r="B486" i="2" s="1"/>
  <c r="D254" i="33"/>
  <c r="B138" i="2" s="1"/>
  <c r="E138" i="2"/>
  <c r="A556" i="33" l="1"/>
  <c r="A238" i="2"/>
  <c r="D233" i="33"/>
  <c r="A904" i="33"/>
  <c r="A391" i="2"/>
  <c r="A857" i="33"/>
  <c r="E3380" i="1"/>
  <c r="E3396" i="1" s="1"/>
  <c r="A972" i="33"/>
  <c r="A402" i="2" s="1"/>
  <c r="A401" i="2"/>
  <c r="A623" i="33"/>
  <c r="A463" i="2"/>
  <c r="A166" i="2"/>
  <c r="A674" i="33"/>
  <c r="A813" i="33"/>
  <c r="A375" i="2" s="1"/>
  <c r="A374" i="2"/>
  <c r="A488" i="33"/>
  <c r="A357" i="2" s="1"/>
  <c r="A356" i="2"/>
  <c r="O4" i="1"/>
  <c r="A157" i="2"/>
  <c r="A744" i="33"/>
  <c r="A547" i="33"/>
  <c r="A283" i="2"/>
  <c r="A347" i="33"/>
  <c r="A454" i="33"/>
  <c r="A276" i="2" s="1"/>
  <c r="A275" i="2"/>
  <c r="A181" i="33"/>
  <c r="A72" i="33"/>
  <c r="A51" i="2" s="1"/>
  <c r="A50" i="2"/>
  <c r="A233" i="33"/>
  <c r="A105" i="2" s="1"/>
  <c r="A104" i="2"/>
  <c r="A331" i="33"/>
  <c r="A312" i="2" s="1"/>
  <c r="A311" i="2"/>
  <c r="A92" i="33"/>
  <c r="A114" i="2" s="1"/>
  <c r="A113" i="2"/>
  <c r="A131" i="33"/>
  <c r="A22" i="2"/>
  <c r="A365" i="33"/>
  <c r="A294" i="2" s="1"/>
  <c r="A293" i="2"/>
  <c r="A257" i="33"/>
  <c r="A141" i="2" s="1"/>
  <c r="A140" i="2"/>
  <c r="A641" i="33"/>
  <c r="A438" i="2" s="1"/>
  <c r="A437" i="2"/>
  <c r="A314" i="33"/>
  <c r="A303" i="2" s="1"/>
  <c r="A302" i="2"/>
  <c r="A692" i="33"/>
  <c r="A420" i="2" s="1"/>
  <c r="A419" i="2"/>
  <c r="A67" i="2"/>
  <c r="A101" i="33"/>
  <c r="A581" i="33"/>
  <c r="A445" i="2"/>
  <c r="D221" i="33"/>
  <c r="B492" i="2" s="1"/>
  <c r="E132" i="2"/>
  <c r="D269" i="33"/>
  <c r="B132" i="2" s="1"/>
  <c r="A992" i="33"/>
  <c r="A204" i="2" s="1"/>
  <c r="A203" i="2"/>
  <c r="E78" i="2"/>
  <c r="D245" i="33"/>
  <c r="B78" i="2" s="1"/>
  <c r="E105" i="2"/>
  <c r="B105" i="2"/>
  <c r="E141" i="2"/>
  <c r="D257" i="33"/>
  <c r="B141" i="2" s="1"/>
  <c r="A557" i="33" l="1"/>
  <c r="A240" i="2" s="1"/>
  <c r="A239" i="2"/>
  <c r="A905" i="33"/>
  <c r="A393" i="2" s="1"/>
  <c r="A392" i="2"/>
  <c r="E3405" i="1"/>
  <c r="E3414" i="1"/>
  <c r="E3430" i="1" s="1"/>
  <c r="E3439" i="1" s="1"/>
  <c r="E3455" i="1" s="1"/>
  <c r="E3464" i="1" s="1"/>
  <c r="E3532" i="1"/>
  <c r="E3473" i="1"/>
  <c r="K1637" i="1"/>
  <c r="I177" i="1"/>
  <c r="M176" i="1"/>
  <c r="I262" i="1"/>
  <c r="L1636" i="1"/>
  <c r="J178" i="1"/>
  <c r="L177" i="1"/>
  <c r="L175" i="1"/>
  <c r="I266" i="1"/>
  <c r="J181" i="1"/>
  <c r="J264" i="1"/>
  <c r="L261" i="1"/>
  <c r="L178" i="1"/>
  <c r="K175" i="1"/>
  <c r="K179" i="1"/>
  <c r="I175" i="1"/>
  <c r="I179" i="1"/>
  <c r="K268" i="1"/>
  <c r="K1635" i="1"/>
  <c r="I267" i="1"/>
  <c r="K182" i="1"/>
  <c r="K1634" i="1"/>
  <c r="L180" i="1"/>
  <c r="L265" i="1"/>
  <c r="L179" i="1"/>
  <c r="L268" i="1"/>
  <c r="J1632" i="1"/>
  <c r="J265" i="1"/>
  <c r="L264" i="1"/>
  <c r="L176" i="1"/>
  <c r="L182" i="1"/>
  <c r="L1634" i="1"/>
  <c r="J266" i="1"/>
  <c r="M179" i="1"/>
  <c r="M261" i="1"/>
  <c r="M175" i="1"/>
  <c r="M178" i="1"/>
  <c r="M264" i="1"/>
  <c r="L1637" i="1"/>
  <c r="M1637" i="1"/>
  <c r="K1636" i="1"/>
  <c r="K261" i="1"/>
  <c r="K264" i="1"/>
  <c r="J262" i="1"/>
  <c r="K1632" i="1"/>
  <c r="I1633" i="1"/>
  <c r="K177" i="1"/>
  <c r="J1635" i="1"/>
  <c r="I263" i="1"/>
  <c r="K178" i="1"/>
  <c r="K267" i="1"/>
  <c r="L266" i="1"/>
  <c r="I180" i="1"/>
  <c r="J1633" i="1"/>
  <c r="I268" i="1"/>
  <c r="L263" i="1"/>
  <c r="I1632" i="1"/>
  <c r="M180" i="1"/>
  <c r="M177" i="1"/>
  <c r="M263" i="1"/>
  <c r="M262" i="1"/>
  <c r="M1635" i="1"/>
  <c r="M268" i="1"/>
  <c r="M1636" i="1"/>
  <c r="K265" i="1"/>
  <c r="K180" i="1"/>
  <c r="L267" i="1"/>
  <c r="L181" i="1"/>
  <c r="J1636" i="1"/>
  <c r="M181" i="1"/>
  <c r="O181" i="1"/>
  <c r="O1632" i="1"/>
  <c r="O265" i="1"/>
  <c r="O1637" i="1"/>
  <c r="J267" i="1"/>
  <c r="L1635" i="1"/>
  <c r="A464" i="2"/>
  <c r="A624" i="33"/>
  <c r="A465" i="2" s="1"/>
  <c r="I182" i="1"/>
  <c r="L262" i="1"/>
  <c r="J268" i="1"/>
  <c r="J1634" i="1"/>
  <c r="K262" i="1"/>
  <c r="O1634" i="1"/>
  <c r="M1634" i="1"/>
  <c r="M266" i="1"/>
  <c r="M182" i="1"/>
  <c r="J263" i="1"/>
  <c r="J179" i="1"/>
  <c r="K1633" i="1"/>
  <c r="K266" i="1"/>
  <c r="K181" i="1"/>
  <c r="J176" i="1"/>
  <c r="I176" i="1"/>
  <c r="I1634" i="1"/>
  <c r="I264" i="1"/>
  <c r="I181" i="1"/>
  <c r="I178" i="1"/>
  <c r="K263" i="1"/>
  <c r="J180" i="1"/>
  <c r="I1635" i="1"/>
  <c r="J175" i="1"/>
  <c r="I265" i="1"/>
  <c r="J182" i="1"/>
  <c r="J1637" i="1"/>
  <c r="I1636" i="1"/>
  <c r="P4" i="1"/>
  <c r="M267" i="1"/>
  <c r="M1632" i="1"/>
  <c r="M265" i="1"/>
  <c r="M1633" i="1"/>
  <c r="L1633" i="1"/>
  <c r="I261" i="1"/>
  <c r="L1632" i="1"/>
  <c r="J177" i="1"/>
  <c r="J261" i="1"/>
  <c r="K176" i="1"/>
  <c r="A167" i="2"/>
  <c r="A675" i="33"/>
  <c r="A168" i="2" s="1"/>
  <c r="O175" i="1"/>
  <c r="O268" i="1"/>
  <c r="O180" i="1"/>
  <c r="O266" i="1"/>
  <c r="O264" i="1"/>
  <c r="O176" i="1"/>
  <c r="O262" i="1"/>
  <c r="O177" i="1"/>
  <c r="O182" i="1"/>
  <c r="O1636" i="1"/>
  <c r="O179" i="1"/>
  <c r="O1633" i="1"/>
  <c r="O261" i="1"/>
  <c r="O178" i="1"/>
  <c r="O263" i="1"/>
  <c r="O1635" i="1"/>
  <c r="O267" i="1"/>
  <c r="A745" i="33"/>
  <c r="A159" i="2" s="1"/>
  <c r="A158" i="2"/>
  <c r="A68" i="2"/>
  <c r="A102" i="33"/>
  <c r="A69" i="2" s="1"/>
  <c r="A348" i="33"/>
  <c r="A548" i="33"/>
  <c r="A284" i="2"/>
  <c r="A182" i="33"/>
  <c r="A582" i="33"/>
  <c r="A447" i="2" s="1"/>
  <c r="A446" i="2"/>
  <c r="A132" i="33"/>
  <c r="A24" i="2" s="1"/>
  <c r="A23" i="2"/>
  <c r="I1637" i="1"/>
  <c r="P268" i="1" l="1"/>
  <c r="E3548" i="1"/>
  <c r="E3557" i="1" s="1"/>
  <c r="E3489" i="1"/>
  <c r="E3498" i="1" s="1"/>
  <c r="E3514" i="1" s="1"/>
  <c r="E3523" i="1" s="1"/>
  <c r="L1231" i="1"/>
  <c r="L1207" i="1"/>
  <c r="P1236" i="1"/>
  <c r="P1233" i="1"/>
  <c r="P1229" i="1"/>
  <c r="P1235" i="1"/>
  <c r="P1231" i="1"/>
  <c r="P1234" i="1"/>
  <c r="P1232" i="1"/>
  <c r="P1230" i="1"/>
  <c r="P1228" i="1"/>
  <c r="P1220" i="1"/>
  <c r="P1222" i="1"/>
  <c r="P1221" i="1"/>
  <c r="P1214" i="1"/>
  <c r="P1213" i="1"/>
  <c r="P1212" i="1"/>
  <c r="P1208" i="1"/>
  <c r="P1217" i="1"/>
  <c r="P1218" i="1"/>
  <c r="P1225" i="1"/>
  <c r="P1207" i="1"/>
  <c r="P1211" i="1"/>
  <c r="P1216" i="1"/>
  <c r="P1215" i="1"/>
  <c r="P1226" i="1"/>
  <c r="P1227" i="1"/>
  <c r="P1206" i="1"/>
  <c r="P1210" i="1"/>
  <c r="P1219" i="1"/>
  <c r="P1205" i="1"/>
  <c r="P1209" i="1"/>
  <c r="P1224" i="1"/>
  <c r="P1223" i="1"/>
  <c r="K1228" i="1"/>
  <c r="M1231" i="1"/>
  <c r="M1206" i="1"/>
  <c r="L1209" i="1"/>
  <c r="K1219" i="1"/>
  <c r="J1212" i="1"/>
  <c r="J1213" i="1"/>
  <c r="L1218" i="1"/>
  <c r="M1234" i="1"/>
  <c r="M1221" i="1"/>
  <c r="L1228" i="1"/>
  <c r="K1214" i="1"/>
  <c r="J1231" i="1"/>
  <c r="L1205" i="1"/>
  <c r="L1213" i="1"/>
  <c r="M1215" i="1"/>
  <c r="M1223" i="1"/>
  <c r="K1236" i="1"/>
  <c r="O1219" i="1"/>
  <c r="O1232" i="1"/>
  <c r="O1213" i="1"/>
  <c r="O1214" i="1"/>
  <c r="O1233" i="1"/>
  <c r="O1207" i="1"/>
  <c r="O1225" i="1"/>
  <c r="O1227" i="1"/>
  <c r="K1211" i="1"/>
  <c r="L1223" i="1"/>
  <c r="M1211" i="1"/>
  <c r="M1222" i="1"/>
  <c r="K1207" i="1"/>
  <c r="K1230" i="1"/>
  <c r="L1215" i="1"/>
  <c r="M1212" i="1"/>
  <c r="M1227" i="1"/>
  <c r="L1211" i="1"/>
  <c r="L1232" i="1"/>
  <c r="K1218" i="1"/>
  <c r="J1220" i="1"/>
  <c r="L1233" i="1"/>
  <c r="L1217" i="1"/>
  <c r="M1236" i="1"/>
  <c r="M1213" i="1"/>
  <c r="L1225" i="1"/>
  <c r="K1217" i="1"/>
  <c r="L1230" i="1"/>
  <c r="L1234" i="1"/>
  <c r="M1208" i="1"/>
  <c r="M1214" i="1"/>
  <c r="L1206" i="1"/>
  <c r="O1217" i="1"/>
  <c r="O1230" i="1"/>
  <c r="O1209" i="1"/>
  <c r="O1210" i="1"/>
  <c r="O1231" i="1"/>
  <c r="O1216" i="1"/>
  <c r="O1212" i="1"/>
  <c r="O1220" i="1"/>
  <c r="K1229" i="1"/>
  <c r="K1225" i="1"/>
  <c r="M1235" i="1"/>
  <c r="M1207" i="1"/>
  <c r="K1215" i="1"/>
  <c r="K1220" i="1"/>
  <c r="L1224" i="1"/>
  <c r="L1216" i="1"/>
  <c r="M1228" i="1"/>
  <c r="M1216" i="1"/>
  <c r="L1229" i="1"/>
  <c r="K1227" i="1"/>
  <c r="L1235" i="1"/>
  <c r="M1209" i="1"/>
  <c r="M1226" i="1"/>
  <c r="L1212" i="1"/>
  <c r="J1222" i="1"/>
  <c r="K1216" i="1"/>
  <c r="M1229" i="1"/>
  <c r="M1218" i="1"/>
  <c r="L1214" i="1"/>
  <c r="L1221" i="1"/>
  <c r="O1208" i="1"/>
  <c r="O1221" i="1"/>
  <c r="O1205" i="1"/>
  <c r="O1206" i="1"/>
  <c r="O1229" i="1"/>
  <c r="O1218" i="1"/>
  <c r="O1236" i="1"/>
  <c r="O1228" i="1"/>
  <c r="K1233" i="1"/>
  <c r="L1219" i="1"/>
  <c r="M1220" i="1"/>
  <c r="M1219" i="1"/>
  <c r="L1210" i="1"/>
  <c r="K1234" i="1"/>
  <c r="K1212" i="1"/>
  <c r="L1222" i="1"/>
  <c r="M1210" i="1"/>
  <c r="M1225" i="1"/>
  <c r="K1206" i="1"/>
  <c r="J1216" i="1"/>
  <c r="M1233" i="1"/>
  <c r="M1205" i="1"/>
  <c r="L1208" i="1"/>
  <c r="J1234" i="1"/>
  <c r="J1236" i="1"/>
  <c r="K1209" i="1"/>
  <c r="M1232" i="1"/>
  <c r="M1224" i="1"/>
  <c r="L1236" i="1"/>
  <c r="O1222" i="1"/>
  <c r="O1234" i="1"/>
  <c r="O1226" i="1"/>
  <c r="O1224" i="1"/>
  <c r="O1235" i="1"/>
  <c r="O1211" i="1"/>
  <c r="O1215" i="1"/>
  <c r="O1223" i="1"/>
  <c r="L1220" i="1"/>
  <c r="L1226" i="1"/>
  <c r="M1230" i="1"/>
  <c r="M1217" i="1"/>
  <c r="L1227" i="1"/>
  <c r="O1094" i="1"/>
  <c r="O1175" i="1"/>
  <c r="O1173" i="1"/>
  <c r="J1093" i="1"/>
  <c r="J1100" i="1"/>
  <c r="K1178" i="1"/>
  <c r="I1174" i="1"/>
  <c r="L1097" i="1"/>
  <c r="K1194" i="1"/>
  <c r="J1175" i="1"/>
  <c r="J1180" i="1"/>
  <c r="J1095" i="1"/>
  <c r="L1189" i="1"/>
  <c r="I1102" i="1"/>
  <c r="L1191" i="1"/>
  <c r="K1097" i="1"/>
  <c r="M1192" i="1"/>
  <c r="M1102" i="1"/>
  <c r="M1173" i="1"/>
  <c r="M1095" i="1"/>
  <c r="M1104" i="1"/>
  <c r="M1093" i="1"/>
  <c r="M1180" i="1"/>
  <c r="M1174" i="1"/>
  <c r="I1116" i="1"/>
  <c r="L1114" i="1"/>
  <c r="I1190" i="1"/>
  <c r="J1111" i="1"/>
  <c r="L1112" i="1"/>
  <c r="K1093" i="1"/>
  <c r="I1195" i="1"/>
  <c r="J1103" i="1"/>
  <c r="J1196" i="1"/>
  <c r="J1176" i="1"/>
  <c r="K1112" i="1"/>
  <c r="J1099" i="1"/>
  <c r="K1110" i="1"/>
  <c r="J1108" i="1"/>
  <c r="J1114" i="1"/>
  <c r="J1177" i="1"/>
  <c r="I1106" i="1"/>
  <c r="L1098" i="1"/>
  <c r="L1194" i="1"/>
  <c r="L1099" i="1"/>
  <c r="L1105" i="1"/>
  <c r="M1110" i="1"/>
  <c r="M1105" i="1"/>
  <c r="J1116" i="1"/>
  <c r="J1179" i="1"/>
  <c r="L1094" i="1"/>
  <c r="J1192" i="1"/>
  <c r="J1101" i="1"/>
  <c r="I1100" i="1"/>
  <c r="O1180" i="1"/>
  <c r="O1099" i="1"/>
  <c r="O1109" i="1"/>
  <c r="O1106" i="1"/>
  <c r="O1195" i="1"/>
  <c r="O1176" i="1"/>
  <c r="O1115" i="1"/>
  <c r="O1107" i="1"/>
  <c r="O1193" i="1"/>
  <c r="O1096" i="1"/>
  <c r="O1178" i="1"/>
  <c r="J1115" i="1"/>
  <c r="I1093" i="1"/>
  <c r="L1102" i="1"/>
  <c r="L1107" i="1"/>
  <c r="K1116" i="1"/>
  <c r="L1175" i="1"/>
  <c r="J1110" i="1"/>
  <c r="L1100" i="1"/>
  <c r="K1108" i="1"/>
  <c r="M1177" i="1"/>
  <c r="M1106" i="1"/>
  <c r="M1108" i="1"/>
  <c r="M1097" i="1"/>
  <c r="M1195" i="1"/>
  <c r="M1114" i="1"/>
  <c r="M1103" i="1"/>
  <c r="M1178" i="1"/>
  <c r="K1105" i="1"/>
  <c r="J1097" i="1"/>
  <c r="L1180" i="1"/>
  <c r="J1195" i="1"/>
  <c r="J1194" i="1"/>
  <c r="K1174" i="1"/>
  <c r="K1101" i="1"/>
  <c r="I1103" i="1"/>
  <c r="J1193" i="1"/>
  <c r="J1189" i="1"/>
  <c r="K1196" i="1"/>
  <c r="I1104" i="1"/>
  <c r="I1189" i="1"/>
  <c r="J1106" i="1"/>
  <c r="I1191" i="1"/>
  <c r="L1196" i="1"/>
  <c r="L1192" i="1"/>
  <c r="L1177" i="1"/>
  <c r="L1106" i="1"/>
  <c r="L1115" i="1"/>
  <c r="L1190" i="1"/>
  <c r="M1112" i="1"/>
  <c r="M1193" i="1"/>
  <c r="J1191" i="1"/>
  <c r="K1100" i="1"/>
  <c r="J1102" i="1"/>
  <c r="I1112" i="1"/>
  <c r="I1179" i="1"/>
  <c r="O1116" i="1"/>
  <c r="K1094" i="1"/>
  <c r="K1190" i="1"/>
  <c r="L1178" i="1"/>
  <c r="I1109" i="1"/>
  <c r="K1104" i="1"/>
  <c r="L1176" i="1"/>
  <c r="K1107" i="1"/>
  <c r="M1179" i="1"/>
  <c r="K1115" i="1"/>
  <c r="J1113" i="1"/>
  <c r="M1194" i="1"/>
  <c r="M1100" i="1"/>
  <c r="J1112" i="1"/>
  <c r="M1116" i="1"/>
  <c r="M1094" i="1"/>
  <c r="M1099" i="1"/>
  <c r="M1113" i="1"/>
  <c r="M1107" i="1"/>
  <c r="M1196" i="1"/>
  <c r="K1114" i="1"/>
  <c r="L1101" i="1"/>
  <c r="K1109" i="1"/>
  <c r="L1179" i="1"/>
  <c r="I1173" i="1"/>
  <c r="J1109" i="1"/>
  <c r="I1115" i="1"/>
  <c r="J1190" i="1"/>
  <c r="K1195" i="1"/>
  <c r="K1177" i="1"/>
  <c r="J1104" i="1"/>
  <c r="I1180" i="1"/>
  <c r="I1096" i="1"/>
  <c r="I1114" i="1"/>
  <c r="K1111" i="1"/>
  <c r="K1099" i="1"/>
  <c r="J1098" i="1"/>
  <c r="L1174" i="1"/>
  <c r="L1096" i="1"/>
  <c r="L1103" i="1"/>
  <c r="L1113" i="1"/>
  <c r="L1173" i="1"/>
  <c r="M1115" i="1"/>
  <c r="M1190" i="1"/>
  <c r="J1173" i="1"/>
  <c r="I1097" i="1"/>
  <c r="K1098" i="1"/>
  <c r="J1178" i="1"/>
  <c r="I1095" i="1"/>
  <c r="K1173" i="1"/>
  <c r="K1179" i="1"/>
  <c r="O1196" i="1"/>
  <c r="O1100" i="1"/>
  <c r="O1102" i="1"/>
  <c r="O1177" i="1"/>
  <c r="O1112" i="1"/>
  <c r="O1093" i="1"/>
  <c r="O1103" i="1"/>
  <c r="O1179" i="1"/>
  <c r="O1114" i="1"/>
  <c r="O1190" i="1"/>
  <c r="K1113" i="1"/>
  <c r="K1189" i="1"/>
  <c r="K1106" i="1"/>
  <c r="J1096" i="1"/>
  <c r="M1175" i="1"/>
  <c r="I1192" i="1"/>
  <c r="L1095" i="1"/>
  <c r="I1099" i="1"/>
  <c r="L1110" i="1"/>
  <c r="I1098" i="1"/>
  <c r="M1096" i="1"/>
  <c r="M1109" i="1"/>
  <c r="M1098" i="1"/>
  <c r="M1111" i="1"/>
  <c r="M1101" i="1"/>
  <c r="M1191" i="1"/>
  <c r="K1103" i="1"/>
  <c r="L1195" i="1"/>
  <c r="I1176" i="1"/>
  <c r="K1102" i="1"/>
  <c r="L1193" i="1"/>
  <c r="K1193" i="1"/>
  <c r="K1191" i="1"/>
  <c r="J1174" i="1"/>
  <c r="I1094" i="1"/>
  <c r="I1101" i="1"/>
  <c r="K1176" i="1"/>
  <c r="I1111" i="1"/>
  <c r="K1175" i="1"/>
  <c r="K1095" i="1"/>
  <c r="J1094" i="1"/>
  <c r="I1194" i="1"/>
  <c r="I1193" i="1"/>
  <c r="K1180" i="1"/>
  <c r="K1096" i="1"/>
  <c r="J1107" i="1"/>
  <c r="L1111" i="1"/>
  <c r="L1093" i="1"/>
  <c r="L1104" i="1"/>
  <c r="L1109" i="1"/>
  <c r="M1189" i="1"/>
  <c r="M1176" i="1"/>
  <c r="J1105" i="1"/>
  <c r="L1116" i="1"/>
  <c r="K1192" i="1"/>
  <c r="L1108" i="1"/>
  <c r="O1108" i="1"/>
  <c r="O1095" i="1"/>
  <c r="O1104" i="1"/>
  <c r="O1191" i="1"/>
  <c r="O1111" i="1"/>
  <c r="O1105" i="1"/>
  <c r="O1189" i="1"/>
  <c r="O1098" i="1"/>
  <c r="O1174" i="1"/>
  <c r="O1097" i="1"/>
  <c r="O1194" i="1"/>
  <c r="O1192" i="1"/>
  <c r="O1110" i="1"/>
  <c r="O1101" i="1"/>
  <c r="O1113" i="1"/>
  <c r="P1196" i="1"/>
  <c r="P1180" i="1"/>
  <c r="P1179" i="1"/>
  <c r="P1174" i="1"/>
  <c r="P1177" i="1"/>
  <c r="P1108" i="1"/>
  <c r="P1178" i="1"/>
  <c r="P1175" i="1"/>
  <c r="P1116" i="1"/>
  <c r="P1176" i="1"/>
  <c r="P1102" i="1"/>
  <c r="P1106" i="1"/>
  <c r="P1105" i="1"/>
  <c r="P1100" i="1"/>
  <c r="P1107" i="1"/>
  <c r="P1104" i="1"/>
  <c r="P1101" i="1"/>
  <c r="P1173" i="1"/>
  <c r="P1103" i="1"/>
  <c r="P1099" i="1"/>
  <c r="P1095" i="1"/>
  <c r="P1109" i="1"/>
  <c r="P1110" i="1"/>
  <c r="P1111" i="1"/>
  <c r="P1112" i="1"/>
  <c r="P1113" i="1"/>
  <c r="P1114" i="1"/>
  <c r="P1115" i="1"/>
  <c r="P1097" i="1"/>
  <c r="P1093" i="1"/>
  <c r="P1098" i="1"/>
  <c r="P1096" i="1"/>
  <c r="P1094" i="1"/>
  <c r="P1189" i="1"/>
  <c r="P1193" i="1"/>
  <c r="P1194" i="1"/>
  <c r="P1191" i="1"/>
  <c r="P1195" i="1"/>
  <c r="P1192" i="1"/>
  <c r="P1190" i="1"/>
  <c r="P4006" i="1"/>
  <c r="P4000" i="1"/>
  <c r="P3999" i="1"/>
  <c r="P4004" i="1"/>
  <c r="P4001" i="1"/>
  <c r="P4003" i="1"/>
  <c r="P4005" i="1"/>
  <c r="P4002" i="1"/>
  <c r="M3907" i="1"/>
  <c r="M3888" i="1"/>
  <c r="M3918" i="1"/>
  <c r="M3942" i="1"/>
  <c r="I3937" i="1"/>
  <c r="J3886" i="1"/>
  <c r="K3930" i="1"/>
  <c r="K3921" i="1"/>
  <c r="L3932" i="1"/>
  <c r="L3930" i="1"/>
  <c r="K3937" i="1"/>
  <c r="K3908" i="1"/>
  <c r="J3911" i="1"/>
  <c r="K3928" i="1"/>
  <c r="I3929" i="1"/>
  <c r="J3910" i="1"/>
  <c r="L3926" i="1"/>
  <c r="L3916" i="1"/>
  <c r="O4003" i="1"/>
  <c r="O4000" i="1"/>
  <c r="M3889" i="1"/>
  <c r="M3890" i="1"/>
  <c r="M3987" i="1"/>
  <c r="M3961" i="1"/>
  <c r="M3897" i="1"/>
  <c r="M3921" i="1"/>
  <c r="M3940" i="1"/>
  <c r="J3965" i="1"/>
  <c r="I3934" i="1"/>
  <c r="L3988" i="1"/>
  <c r="K3919" i="1"/>
  <c r="I3879" i="1"/>
  <c r="I3983" i="1"/>
  <c r="J3928" i="1"/>
  <c r="K3884" i="1"/>
  <c r="I3916" i="1"/>
  <c r="I3986" i="1"/>
  <c r="I3965" i="1"/>
  <c r="L3914" i="1"/>
  <c r="L4003" i="1"/>
  <c r="I3923" i="1"/>
  <c r="J3884" i="1"/>
  <c r="J3936" i="1"/>
  <c r="J3937" i="1"/>
  <c r="K3885" i="1"/>
  <c r="K3892" i="1"/>
  <c r="I3903" i="1"/>
  <c r="K3899" i="1"/>
  <c r="K3987" i="1"/>
  <c r="L4002" i="1"/>
  <c r="I3909" i="1"/>
  <c r="I3919" i="1"/>
  <c r="J3903" i="1"/>
  <c r="J3898" i="1"/>
  <c r="J3999" i="1"/>
  <c r="J3914" i="1"/>
  <c r="J3926" i="1"/>
  <c r="K3936" i="1"/>
  <c r="K3983" i="1"/>
  <c r="I3885" i="1"/>
  <c r="K3911" i="1"/>
  <c r="K3925" i="1"/>
  <c r="K3904" i="1"/>
  <c r="K3999" i="1"/>
  <c r="L3886" i="1"/>
  <c r="L3995" i="1"/>
  <c r="L3906" i="1"/>
  <c r="I3920" i="1"/>
  <c r="L3941" i="1"/>
  <c r="L3990" i="1"/>
  <c r="J3890" i="1"/>
  <c r="L3921" i="1"/>
  <c r="L3882" i="1"/>
  <c r="L3884" i="1"/>
  <c r="L3891" i="1"/>
  <c r="L3900" i="1"/>
  <c r="L3899" i="1"/>
  <c r="L3917" i="1"/>
  <c r="L3928" i="1"/>
  <c r="M3924" i="1"/>
  <c r="M3930" i="1"/>
  <c r="M3935" i="1"/>
  <c r="J3961" i="1"/>
  <c r="J3899" i="1"/>
  <c r="M3899" i="1"/>
  <c r="M3934" i="1"/>
  <c r="I3887" i="1"/>
  <c r="L3893" i="1"/>
  <c r="K3997" i="1"/>
  <c r="I3997" i="1"/>
  <c r="K3920" i="1"/>
  <c r="K3942" i="1"/>
  <c r="J3927" i="1"/>
  <c r="J3990" i="1"/>
  <c r="J3959" i="1"/>
  <c r="L3984" i="1"/>
  <c r="M4000" i="1"/>
  <c r="O4005" i="1"/>
  <c r="O3999" i="1"/>
  <c r="M3912" i="1"/>
  <c r="M3914" i="1"/>
  <c r="M3903" i="1"/>
  <c r="M3959" i="1"/>
  <c r="M3895" i="1"/>
  <c r="M3900" i="1"/>
  <c r="M3920" i="1"/>
  <c r="I3906" i="1"/>
  <c r="K3917" i="1"/>
  <c r="L3938" i="1"/>
  <c r="K3895" i="1"/>
  <c r="I3942" i="1"/>
  <c r="I3996" i="1"/>
  <c r="K3960" i="1"/>
  <c r="K3888" i="1"/>
  <c r="I3911" i="1"/>
  <c r="J3912" i="1"/>
  <c r="I3901" i="1"/>
  <c r="J3888" i="1"/>
  <c r="L3896" i="1"/>
  <c r="L3925" i="1"/>
  <c r="J3919" i="1"/>
  <c r="I3886" i="1"/>
  <c r="J3905" i="1"/>
  <c r="J3934" i="1"/>
  <c r="I3912" i="1"/>
  <c r="K3935" i="1"/>
  <c r="K3932" i="1"/>
  <c r="J3885" i="1"/>
  <c r="J3896" i="1"/>
  <c r="J3909" i="1"/>
  <c r="L4000" i="1"/>
  <c r="I3927" i="1"/>
  <c r="I3966" i="1"/>
  <c r="J3883" i="1"/>
  <c r="J4005" i="1"/>
  <c r="J3988" i="1"/>
  <c r="J3900" i="1"/>
  <c r="K3883" i="1"/>
  <c r="K3907" i="1"/>
  <c r="J3962" i="1"/>
  <c r="K4001" i="1"/>
  <c r="K3964" i="1"/>
  <c r="K3934" i="1"/>
  <c r="I3998" i="1"/>
  <c r="L3919" i="1"/>
  <c r="L3885" i="1"/>
  <c r="L3908" i="1"/>
  <c r="I3963" i="1"/>
  <c r="L3902" i="1"/>
  <c r="L3996" i="1"/>
  <c r="L3933" i="1"/>
  <c r="L3903" i="1"/>
  <c r="L3915" i="1"/>
  <c r="L3992" i="1"/>
  <c r="L3889" i="1"/>
  <c r="J3897" i="1"/>
  <c r="L3935" i="1"/>
  <c r="L3966" i="1"/>
  <c r="L3965" i="1"/>
  <c r="L3962" i="1"/>
  <c r="M3916" i="1"/>
  <c r="M3913" i="1"/>
  <c r="M3887" i="1"/>
  <c r="M3886" i="1"/>
  <c r="M3933" i="1"/>
  <c r="I3938" i="1"/>
  <c r="K3989" i="1"/>
  <c r="L3934" i="1"/>
  <c r="L3923" i="1"/>
  <c r="K4002" i="1"/>
  <c r="K3998" i="1"/>
  <c r="J3942" i="1"/>
  <c r="O3987" i="1"/>
  <c r="O3994" i="1"/>
  <c r="O3881" i="1"/>
  <c r="O3932" i="1"/>
  <c r="O3903" i="1"/>
  <c r="O3962" i="1"/>
  <c r="O3914" i="1"/>
  <c r="O3893" i="1"/>
  <c r="O3904" i="1"/>
  <c r="O3934" i="1"/>
  <c r="J3892" i="1"/>
  <c r="I3883" i="1"/>
  <c r="I3991" i="1"/>
  <c r="K3929" i="1"/>
  <c r="K3938" i="1"/>
  <c r="J3925" i="1"/>
  <c r="K3985" i="1"/>
  <c r="I3935" i="1"/>
  <c r="M3896" i="1"/>
  <c r="M3998" i="1"/>
  <c r="M3885" i="1"/>
  <c r="M4006" i="1"/>
  <c r="L3994" i="1"/>
  <c r="K4005" i="1"/>
  <c r="J3920" i="1"/>
  <c r="I3989" i="1"/>
  <c r="O3880" i="1"/>
  <c r="O3937" i="1"/>
  <c r="O3920" i="1"/>
  <c r="O3923" i="1"/>
  <c r="O3997" i="1"/>
  <c r="O3929" i="1"/>
  <c r="O3998" i="1"/>
  <c r="O3889" i="1"/>
  <c r="O3964" i="1"/>
  <c r="O3912" i="1"/>
  <c r="O3942" i="1"/>
  <c r="J3916" i="1"/>
  <c r="J3939" i="1"/>
  <c r="K3926" i="1"/>
  <c r="L3907" i="1"/>
  <c r="K3902" i="1"/>
  <c r="I3995" i="1"/>
  <c r="M3941" i="1"/>
  <c r="M3985" i="1"/>
  <c r="M3905" i="1"/>
  <c r="L3897" i="1"/>
  <c r="J4003" i="1"/>
  <c r="I3899" i="1"/>
  <c r="I3931" i="1"/>
  <c r="O3884" i="1"/>
  <c r="O3900" i="1"/>
  <c r="O3985" i="1"/>
  <c r="O3921" i="1"/>
  <c r="O3993" i="1"/>
  <c r="O3992" i="1"/>
  <c r="O3901" i="1"/>
  <c r="O3991" i="1"/>
  <c r="O3960" i="1"/>
  <c r="O3931" i="1"/>
  <c r="O3908" i="1"/>
  <c r="J3923" i="1"/>
  <c r="J3894" i="1"/>
  <c r="I3940" i="1"/>
  <c r="J3922" i="1"/>
  <c r="K3984" i="1"/>
  <c r="L3997" i="1"/>
  <c r="J3991" i="1"/>
  <c r="M3929" i="1"/>
  <c r="M3993" i="1"/>
  <c r="M3962" i="1"/>
  <c r="L3887" i="1"/>
  <c r="J3921" i="1"/>
  <c r="K3890" i="1"/>
  <c r="K3879" i="1"/>
  <c r="O3911" i="1"/>
  <c r="O3935" i="1"/>
  <c r="O3925" i="1"/>
  <c r="O3888" i="1"/>
  <c r="O3938" i="1"/>
  <c r="O3897" i="1"/>
  <c r="O3988" i="1"/>
  <c r="O3891" i="1"/>
  <c r="O3990" i="1"/>
  <c r="O3902" i="1"/>
  <c r="O3918" i="1"/>
  <c r="I3898" i="1"/>
  <c r="J3918" i="1"/>
  <c r="K3941" i="1"/>
  <c r="J3880" i="1"/>
  <c r="L3911" i="1"/>
  <c r="J3902" i="1"/>
  <c r="J3940" i="1"/>
  <c r="M3902" i="1"/>
  <c r="M3995" i="1"/>
  <c r="M3991" i="1"/>
  <c r="L3905" i="1"/>
  <c r="I3902" i="1"/>
  <c r="K3992" i="1"/>
  <c r="L3964" i="1"/>
  <c r="M3997" i="1"/>
  <c r="M3883" i="1"/>
  <c r="M3960" i="1"/>
  <c r="O3892" i="1"/>
  <c r="O3930" i="1"/>
  <c r="O3882" i="1"/>
  <c r="O3907" i="1"/>
  <c r="O3927" i="1"/>
  <c r="O3965" i="1"/>
  <c r="O3898" i="1"/>
  <c r="O3986" i="1"/>
  <c r="O3915" i="1"/>
  <c r="O3890" i="1"/>
  <c r="O3995" i="1"/>
  <c r="O3989" i="1"/>
  <c r="O3961" i="1"/>
  <c r="O3936" i="1"/>
  <c r="O3909" i="1"/>
  <c r="O3895" i="1"/>
  <c r="O3913" i="1"/>
  <c r="O3963" i="1"/>
  <c r="O3984" i="1"/>
  <c r="O3910" i="1"/>
  <c r="O3885" i="1"/>
  <c r="O3916" i="1"/>
  <c r="O3926" i="1"/>
  <c r="O3894" i="1"/>
  <c r="O3933" i="1"/>
  <c r="L3913" i="1"/>
  <c r="L3922" i="1"/>
  <c r="K3939" i="1"/>
  <c r="I3910" i="1"/>
  <c r="J4006" i="1"/>
  <c r="K3965" i="1"/>
  <c r="K3991" i="1"/>
  <c r="J3879" i="1"/>
  <c r="J3889" i="1"/>
  <c r="K3893" i="1"/>
  <c r="L3883" i="1"/>
  <c r="L3920" i="1"/>
  <c r="K3915" i="1"/>
  <c r="K3889" i="1"/>
  <c r="I3930" i="1"/>
  <c r="I3905" i="1"/>
  <c r="M3926" i="1"/>
  <c r="M3894" i="1"/>
  <c r="M3917" i="1"/>
  <c r="M3989" i="1"/>
  <c r="M3911" i="1"/>
  <c r="M4001" i="1"/>
  <c r="L3983" i="1"/>
  <c r="L3936" i="1"/>
  <c r="K3924" i="1"/>
  <c r="K3995" i="1"/>
  <c r="I3941" i="1"/>
  <c r="I3880" i="1"/>
  <c r="I3987" i="1"/>
  <c r="I3881" i="1"/>
  <c r="K3986" i="1"/>
  <c r="K3933" i="1"/>
  <c r="J3992" i="1"/>
  <c r="J3924" i="1"/>
  <c r="K3988" i="1"/>
  <c r="L3904" i="1"/>
  <c r="J3964" i="1"/>
  <c r="J3983" i="1"/>
  <c r="K3914" i="1"/>
  <c r="J3891" i="1"/>
  <c r="I3993" i="1"/>
  <c r="M3925" i="1"/>
  <c r="M3966" i="1"/>
  <c r="M3884" i="1"/>
  <c r="M3893" i="1"/>
  <c r="M3928" i="1"/>
  <c r="M3964" i="1"/>
  <c r="M3931" i="1"/>
  <c r="L3991" i="1"/>
  <c r="L3963" i="1"/>
  <c r="L3890" i="1"/>
  <c r="L3910" i="1"/>
  <c r="L3924" i="1"/>
  <c r="L3987" i="1"/>
  <c r="L3998" i="1"/>
  <c r="L3942" i="1"/>
  <c r="L3888" i="1"/>
  <c r="L3894" i="1"/>
  <c r="L3937" i="1"/>
  <c r="J3935" i="1"/>
  <c r="K3891" i="1"/>
  <c r="K3898" i="1"/>
  <c r="J3963" i="1"/>
  <c r="J3938" i="1"/>
  <c r="K3994" i="1"/>
  <c r="J3985" i="1"/>
  <c r="I3933" i="1"/>
  <c r="I3892" i="1"/>
  <c r="I3921" i="1"/>
  <c r="K3966" i="1"/>
  <c r="K3963" i="1"/>
  <c r="I3988" i="1"/>
  <c r="K3961" i="1"/>
  <c r="K3931" i="1"/>
  <c r="J3960" i="1"/>
  <c r="J3989" i="1"/>
  <c r="J3995" i="1"/>
  <c r="J3882" i="1"/>
  <c r="I4004" i="1"/>
  <c r="I3962" i="1"/>
  <c r="M4002" i="1"/>
  <c r="J3933" i="1"/>
  <c r="I3984" i="1"/>
  <c r="J3966" i="1"/>
  <c r="K3886" i="1"/>
  <c r="K3912" i="1"/>
  <c r="I3904" i="1"/>
  <c r="K3922" i="1"/>
  <c r="L4001" i="1"/>
  <c r="M3919" i="1"/>
  <c r="M3882" i="1"/>
  <c r="M3983" i="1"/>
  <c r="M3988" i="1"/>
  <c r="M3915" i="1"/>
  <c r="O4001" i="1"/>
  <c r="L3909" i="1"/>
  <c r="L3880" i="1"/>
  <c r="K3910" i="1"/>
  <c r="J3893" i="1"/>
  <c r="I3939" i="1"/>
  <c r="J3904" i="1"/>
  <c r="J3901" i="1"/>
  <c r="K3990" i="1"/>
  <c r="K3900" i="1"/>
  <c r="I3882" i="1"/>
  <c r="I3915" i="1"/>
  <c r="K3996" i="1"/>
  <c r="L3989" i="1"/>
  <c r="J3915" i="1"/>
  <c r="L3999" i="1"/>
  <c r="M3922" i="1"/>
  <c r="M3879" i="1"/>
  <c r="M3880" i="1"/>
  <c r="M3996" i="1"/>
  <c r="M3904" i="1"/>
  <c r="M3909" i="1"/>
  <c r="O3928" i="1"/>
  <c r="O3941" i="1"/>
  <c r="O3896" i="1"/>
  <c r="O3996" i="1"/>
  <c r="O3905" i="1"/>
  <c r="O3939" i="1"/>
  <c r="O3919" i="1"/>
  <c r="O3879" i="1"/>
  <c r="O3917" i="1"/>
  <c r="O3940" i="1"/>
  <c r="O3922" i="1"/>
  <c r="O3899" i="1"/>
  <c r="O3959" i="1"/>
  <c r="O3966" i="1"/>
  <c r="O3883" i="1"/>
  <c r="O3983" i="1"/>
  <c r="O3887" i="1"/>
  <c r="O3886" i="1"/>
  <c r="O3906" i="1"/>
  <c r="O3924" i="1"/>
  <c r="M4004" i="1"/>
  <c r="L3892" i="1"/>
  <c r="J3895" i="1"/>
  <c r="K3894" i="1"/>
  <c r="K3959" i="1"/>
  <c r="K3940" i="1"/>
  <c r="I3890" i="1"/>
  <c r="I3990" i="1"/>
  <c r="K3927" i="1"/>
  <c r="L3912" i="1"/>
  <c r="L3881" i="1"/>
  <c r="J3941" i="1"/>
  <c r="J3994" i="1"/>
  <c r="I3896" i="1"/>
  <c r="L4006" i="1"/>
  <c r="M3910" i="1"/>
  <c r="M3994" i="1"/>
  <c r="M3908" i="1"/>
  <c r="M3932" i="1"/>
  <c r="M3999" i="1"/>
  <c r="L3960" i="1"/>
  <c r="L3879" i="1"/>
  <c r="J3908" i="1"/>
  <c r="L4005" i="1"/>
  <c r="J3987" i="1"/>
  <c r="K3909" i="1"/>
  <c r="K3897" i="1"/>
  <c r="K3906" i="1"/>
  <c r="K3882" i="1"/>
  <c r="L3898" i="1"/>
  <c r="K3887" i="1"/>
  <c r="J3913" i="1"/>
  <c r="M3937" i="1"/>
  <c r="M3939" i="1"/>
  <c r="M3881" i="1"/>
  <c r="M3986" i="1"/>
  <c r="M3963" i="1"/>
  <c r="L3927" i="1"/>
  <c r="L3931" i="1"/>
  <c r="L3918" i="1"/>
  <c r="L3985" i="1"/>
  <c r="L3939" i="1"/>
  <c r="I3928" i="1"/>
  <c r="L3895" i="1"/>
  <c r="J3996" i="1"/>
  <c r="L3961" i="1"/>
  <c r="L3986" i="1"/>
  <c r="L3901" i="1"/>
  <c r="I3936" i="1"/>
  <c r="I3932" i="1"/>
  <c r="K3880" i="1"/>
  <c r="J3986" i="1"/>
  <c r="I3985" i="1"/>
  <c r="I3924" i="1"/>
  <c r="K3881" i="1"/>
  <c r="J3881" i="1"/>
  <c r="J3887" i="1"/>
  <c r="J3931" i="1"/>
  <c r="I3914" i="1"/>
  <c r="J3998" i="1"/>
  <c r="I3964" i="1"/>
  <c r="I3922" i="1"/>
  <c r="L4004" i="1"/>
  <c r="J3929" i="1"/>
  <c r="J3984" i="1"/>
  <c r="K3918" i="1"/>
  <c r="J3917" i="1"/>
  <c r="I3913" i="1"/>
  <c r="J3997" i="1"/>
  <c r="I3994" i="1"/>
  <c r="M4003" i="1"/>
  <c r="L3940" i="1"/>
  <c r="K3901" i="1"/>
  <c r="K3913" i="1"/>
  <c r="J3930" i="1"/>
  <c r="I3961" i="1"/>
  <c r="I3918" i="1"/>
  <c r="I3893" i="1"/>
  <c r="K3993" i="1"/>
  <c r="J3993" i="1"/>
  <c r="K3903" i="1"/>
  <c r="K3896" i="1"/>
  <c r="L3959" i="1"/>
  <c r="L3929" i="1"/>
  <c r="K3905" i="1"/>
  <c r="I3900" i="1"/>
  <c r="M3938" i="1"/>
  <c r="M3901" i="1"/>
  <c r="M3990" i="1"/>
  <c r="M3892" i="1"/>
  <c r="M3891" i="1"/>
  <c r="M3927" i="1"/>
  <c r="M3906" i="1"/>
  <c r="O4002" i="1"/>
  <c r="O4004" i="1"/>
  <c r="O4006" i="1"/>
  <c r="M4005" i="1"/>
  <c r="L3993" i="1"/>
  <c r="K4003" i="1"/>
  <c r="K3916" i="1"/>
  <c r="J3907" i="1"/>
  <c r="I3908" i="1"/>
  <c r="I3907" i="1"/>
  <c r="I3897" i="1"/>
  <c r="K3962" i="1"/>
  <c r="J3906" i="1"/>
  <c r="K4006" i="1"/>
  <c r="K3923" i="1"/>
  <c r="J3932" i="1"/>
  <c r="I3992" i="1"/>
  <c r="M3936" i="1"/>
  <c r="M3898" i="1"/>
  <c r="M3965" i="1"/>
  <c r="M3923" i="1"/>
  <c r="M3992" i="1"/>
  <c r="M3984" i="1"/>
  <c r="P3941" i="1"/>
  <c r="P3940" i="1"/>
  <c r="P3939" i="1"/>
  <c r="P3938" i="1"/>
  <c r="P3937" i="1"/>
  <c r="P3936" i="1"/>
  <c r="P3935" i="1"/>
  <c r="P3934" i="1"/>
  <c r="P3942" i="1"/>
  <c r="P3932" i="1"/>
  <c r="P3922" i="1"/>
  <c r="P3921" i="1"/>
  <c r="P3920" i="1"/>
  <c r="P3919" i="1"/>
  <c r="P3930" i="1"/>
  <c r="P3910" i="1"/>
  <c r="P3926" i="1"/>
  <c r="P3902" i="1"/>
  <c r="P3900" i="1"/>
  <c r="P3896" i="1"/>
  <c r="P3918" i="1"/>
  <c r="P3908" i="1"/>
  <c r="P3899" i="1"/>
  <c r="P3897" i="1"/>
  <c r="P3894" i="1"/>
  <c r="P3886" i="1"/>
  <c r="P3906" i="1"/>
  <c r="P3904" i="1"/>
  <c r="P3887" i="1"/>
  <c r="P3909" i="1"/>
  <c r="P3895" i="1"/>
  <c r="P3889" i="1"/>
  <c r="P3881" i="1"/>
  <c r="P3998" i="1"/>
  <c r="P3891" i="1"/>
  <c r="P3879" i="1"/>
  <c r="P3995" i="1"/>
  <c r="P3880" i="1"/>
  <c r="P3901" i="1"/>
  <c r="P3893" i="1"/>
  <c r="P3966" i="1"/>
  <c r="P3997" i="1"/>
  <c r="P3993" i="1"/>
  <c r="P3898" i="1"/>
  <c r="P3990" i="1"/>
  <c r="P3983" i="1"/>
  <c r="P3996" i="1"/>
  <c r="P3994" i="1"/>
  <c r="P3992" i="1"/>
  <c r="P3991" i="1"/>
  <c r="P3984" i="1"/>
  <c r="P3963" i="1"/>
  <c r="P3959" i="1"/>
  <c r="P3988" i="1"/>
  <c r="P3905" i="1"/>
  <c r="P3907" i="1"/>
  <c r="P3882" i="1"/>
  <c r="P3915" i="1"/>
  <c r="P3912" i="1"/>
  <c r="P3916" i="1"/>
  <c r="P3917" i="1"/>
  <c r="P3985" i="1"/>
  <c r="P3888" i="1"/>
  <c r="P3989" i="1"/>
  <c r="P3913" i="1"/>
  <c r="P3960" i="1"/>
  <c r="P3962" i="1"/>
  <c r="P3964" i="1"/>
  <c r="P3890" i="1"/>
  <c r="P3903" i="1"/>
  <c r="P3911" i="1"/>
  <c r="P3928" i="1"/>
  <c r="P3925" i="1"/>
  <c r="P3931" i="1"/>
  <c r="P3924" i="1"/>
  <c r="P3933" i="1"/>
  <c r="P3986" i="1"/>
  <c r="P3961" i="1"/>
  <c r="P3965" i="1"/>
  <c r="P3923" i="1"/>
  <c r="P3914" i="1"/>
  <c r="P3987" i="1"/>
  <c r="P3892" i="1"/>
  <c r="P3884" i="1"/>
  <c r="P3883" i="1"/>
  <c r="P3885" i="1"/>
  <c r="P3929" i="1"/>
  <c r="P3927" i="1"/>
  <c r="J2978" i="1"/>
  <c r="K3015" i="1"/>
  <c r="I2947" i="1"/>
  <c r="J2950" i="1"/>
  <c r="J2943" i="1"/>
  <c r="J2983" i="1"/>
  <c r="J2956" i="1"/>
  <c r="K2951" i="1"/>
  <c r="L2931" i="1"/>
  <c r="J3012" i="1"/>
  <c r="J3022" i="1"/>
  <c r="J2981" i="1"/>
  <c r="L2959" i="1"/>
  <c r="L2911" i="1"/>
  <c r="L2942" i="1"/>
  <c r="K3000" i="1"/>
  <c r="L2950" i="1"/>
  <c r="L2897" i="1"/>
  <c r="K2922" i="1"/>
  <c r="J2919" i="1"/>
  <c r="M2908" i="1"/>
  <c r="M2928" i="1"/>
  <c r="M2959" i="1"/>
  <c r="M2952" i="1"/>
  <c r="M2953" i="1"/>
  <c r="M2922" i="1"/>
  <c r="M2924" i="1"/>
  <c r="M2947" i="1"/>
  <c r="I2956" i="1"/>
  <c r="J2929" i="1"/>
  <c r="J2926" i="1"/>
  <c r="J2935" i="1"/>
  <c r="K2981" i="1"/>
  <c r="J3021" i="1"/>
  <c r="K2942" i="1"/>
  <c r="L2899" i="1"/>
  <c r="K2896" i="1"/>
  <c r="L2978" i="1"/>
  <c r="L3013" i="1"/>
  <c r="J2938" i="1"/>
  <c r="K2924" i="1"/>
  <c r="L2977" i="1"/>
  <c r="L2983" i="1"/>
  <c r="J2982" i="1"/>
  <c r="L2936" i="1"/>
  <c r="J2905" i="1"/>
  <c r="K3006" i="1"/>
  <c r="M2910" i="1"/>
  <c r="M2936" i="1"/>
  <c r="M3007" i="1"/>
  <c r="M2955" i="1"/>
  <c r="M3019" i="1"/>
  <c r="M3005" i="1"/>
  <c r="M2917" i="1"/>
  <c r="M2913" i="1"/>
  <c r="M3012" i="1"/>
  <c r="M2930" i="1"/>
  <c r="M2916" i="1"/>
  <c r="M3013" i="1"/>
  <c r="M2937" i="1"/>
  <c r="L2896" i="1"/>
  <c r="L3011" i="1"/>
  <c r="K2916" i="1"/>
  <c r="K2983" i="1"/>
  <c r="J3008" i="1"/>
  <c r="I2934" i="1"/>
  <c r="J2979" i="1"/>
  <c r="M2980" i="1"/>
  <c r="M3003" i="1"/>
  <c r="M2941" i="1"/>
  <c r="K2903" i="1"/>
  <c r="L2925" i="1"/>
  <c r="K2979" i="1"/>
  <c r="L2953" i="1"/>
  <c r="J2914" i="1"/>
  <c r="J2932" i="1"/>
  <c r="L2979" i="1"/>
  <c r="K2918" i="1"/>
  <c r="L3018" i="1"/>
  <c r="K2943" i="1"/>
  <c r="K2934" i="1"/>
  <c r="K2935" i="1"/>
  <c r="I3006" i="1"/>
  <c r="M2958" i="1"/>
  <c r="M2932" i="1"/>
  <c r="K2949" i="1"/>
  <c r="L2948" i="1"/>
  <c r="L2952" i="1"/>
  <c r="J3001" i="1"/>
  <c r="L3005" i="1"/>
  <c r="K2913" i="1"/>
  <c r="K2904" i="1"/>
  <c r="J3014" i="1"/>
  <c r="K3023" i="1"/>
  <c r="O2903" i="1"/>
  <c r="O2911" i="1"/>
  <c r="O2897" i="1"/>
  <c r="O2914" i="1"/>
  <c r="O2979" i="1"/>
  <c r="I2929" i="1"/>
  <c r="I2978" i="1"/>
  <c r="K2915" i="1"/>
  <c r="K2908" i="1"/>
  <c r="J3013" i="1"/>
  <c r="J2911" i="1"/>
  <c r="K3008" i="1"/>
  <c r="J2928" i="1"/>
  <c r="K2948" i="1"/>
  <c r="L2980" i="1"/>
  <c r="K3001" i="1"/>
  <c r="L2923" i="1"/>
  <c r="L3004" i="1"/>
  <c r="J2949" i="1"/>
  <c r="L3009" i="1"/>
  <c r="L2943" i="1"/>
  <c r="J2977" i="1"/>
  <c r="K2937" i="1"/>
  <c r="L2946" i="1"/>
  <c r="L2924" i="1"/>
  <c r="J2896" i="1"/>
  <c r="M2939" i="1"/>
  <c r="M2935" i="1"/>
  <c r="M3009" i="1"/>
  <c r="M3010" i="1"/>
  <c r="M2899" i="1"/>
  <c r="M3022" i="1"/>
  <c r="M2915" i="1"/>
  <c r="M2929" i="1"/>
  <c r="J2955" i="1"/>
  <c r="K2906" i="1"/>
  <c r="J3004" i="1"/>
  <c r="K2909" i="1"/>
  <c r="K2933" i="1"/>
  <c r="J2951" i="1"/>
  <c r="J3020" i="1"/>
  <c r="J2937" i="1"/>
  <c r="L2915" i="1"/>
  <c r="L3010" i="1"/>
  <c r="K3019" i="1"/>
  <c r="J2940" i="1"/>
  <c r="J2939" i="1"/>
  <c r="J3015" i="1"/>
  <c r="J2907" i="1"/>
  <c r="M2940" i="1"/>
  <c r="M3015" i="1"/>
  <c r="M3000" i="1"/>
  <c r="M2982" i="1"/>
  <c r="M3017" i="1"/>
  <c r="M2914" i="1"/>
  <c r="M2898" i="1"/>
  <c r="I2914" i="1"/>
  <c r="M2956" i="1"/>
  <c r="L2907" i="1"/>
  <c r="M2949" i="1"/>
  <c r="M3018" i="1"/>
  <c r="M3014" i="1"/>
  <c r="M2945" i="1"/>
  <c r="I2936" i="1"/>
  <c r="L3006" i="1"/>
  <c r="K2899" i="1"/>
  <c r="L3007" i="1"/>
  <c r="K2932" i="1"/>
  <c r="L2909" i="1"/>
  <c r="J2917" i="1"/>
  <c r="J2922" i="1"/>
  <c r="K3012" i="1"/>
  <c r="K2957" i="1"/>
  <c r="J2933" i="1"/>
  <c r="I2904" i="1"/>
  <c r="M2897" i="1"/>
  <c r="M2907" i="1"/>
  <c r="M3004" i="1"/>
  <c r="K2946" i="1"/>
  <c r="L2947" i="1"/>
  <c r="L2900" i="1"/>
  <c r="K2919" i="1"/>
  <c r="K2940" i="1"/>
  <c r="L2905" i="1"/>
  <c r="K2921" i="1"/>
  <c r="J2908" i="1"/>
  <c r="J2959" i="1"/>
  <c r="K2929" i="1"/>
  <c r="M2901" i="1"/>
  <c r="M2946" i="1"/>
  <c r="J2902" i="1"/>
  <c r="J2931" i="1"/>
  <c r="L3008" i="1"/>
  <c r="L2921" i="1"/>
  <c r="J2944" i="1"/>
  <c r="K2917" i="1"/>
  <c r="L2913" i="1"/>
  <c r="J2980" i="1"/>
  <c r="J3009" i="1"/>
  <c r="K3016" i="1"/>
  <c r="M2904" i="1"/>
  <c r="M2900" i="1"/>
  <c r="M2943" i="1"/>
  <c r="K2982" i="1"/>
  <c r="L2904" i="1"/>
  <c r="J2945" i="1"/>
  <c r="L2932" i="1"/>
  <c r="J2909" i="1"/>
  <c r="J2924" i="1"/>
  <c r="K2897" i="1"/>
  <c r="O2948" i="1"/>
  <c r="O2951" i="1"/>
  <c r="O2918" i="1"/>
  <c r="O2959" i="1"/>
  <c r="O2898" i="1"/>
  <c r="O3022" i="1"/>
  <c r="O2923" i="1"/>
  <c r="O3005" i="1"/>
  <c r="O3006" i="1"/>
  <c r="O3001" i="1"/>
  <c r="O2976" i="1"/>
  <c r="O2937" i="1"/>
  <c r="O2940" i="1"/>
  <c r="O2938" i="1"/>
  <c r="O2947" i="1"/>
  <c r="O2944" i="1"/>
  <c r="O2909" i="1"/>
  <c r="O3014" i="1"/>
  <c r="O3002" i="1"/>
  <c r="O3019" i="1"/>
  <c r="O2901" i="1"/>
  <c r="O2978" i="1"/>
  <c r="O2932" i="1"/>
  <c r="O3017" i="1"/>
  <c r="O3016" i="1"/>
  <c r="O3023" i="1"/>
  <c r="O3015" i="1"/>
  <c r="O2930" i="1"/>
  <c r="O2916" i="1"/>
  <c r="O2935" i="1"/>
  <c r="K2931" i="1"/>
  <c r="K2945" i="1"/>
  <c r="L3001" i="1"/>
  <c r="L2912" i="1"/>
  <c r="M2903" i="1"/>
  <c r="M2896" i="1"/>
  <c r="J2899" i="1"/>
  <c r="J2953" i="1"/>
  <c r="K2930" i="1"/>
  <c r="K3004" i="1"/>
  <c r="M2951" i="1"/>
  <c r="J2903" i="1"/>
  <c r="M2938" i="1"/>
  <c r="M3021" i="1"/>
  <c r="L2898" i="1"/>
  <c r="K2911" i="1"/>
  <c r="M2983" i="1"/>
  <c r="L3020" i="1"/>
  <c r="M3016" i="1"/>
  <c r="M3002" i="1"/>
  <c r="J2952" i="1"/>
  <c r="J2916" i="1"/>
  <c r="L2954" i="1"/>
  <c r="K2959" i="1"/>
  <c r="L2951" i="1"/>
  <c r="J2954" i="1"/>
  <c r="J3016" i="1"/>
  <c r="J2910" i="1"/>
  <c r="J2941" i="1"/>
  <c r="M2931" i="1"/>
  <c r="M3006" i="1"/>
  <c r="J2976" i="1"/>
  <c r="L2916" i="1"/>
  <c r="K3011" i="1"/>
  <c r="L2935" i="1"/>
  <c r="K3018" i="1"/>
  <c r="L2929" i="1"/>
  <c r="J3003" i="1"/>
  <c r="J2906" i="1"/>
  <c r="J2927" i="1"/>
  <c r="O2910" i="1"/>
  <c r="O2933" i="1"/>
  <c r="O2924" i="1"/>
  <c r="O2936" i="1"/>
  <c r="O2928" i="1"/>
  <c r="O2939" i="1"/>
  <c r="O2952" i="1"/>
  <c r="O2980" i="1"/>
  <c r="O2946" i="1"/>
  <c r="O2905" i="1"/>
  <c r="O3012" i="1"/>
  <c r="O3000" i="1"/>
  <c r="O3013" i="1"/>
  <c r="O3003" i="1"/>
  <c r="O3018" i="1"/>
  <c r="O3020" i="1"/>
  <c r="O2957" i="1"/>
  <c r="O2921" i="1"/>
  <c r="O2977" i="1"/>
  <c r="O2945" i="1"/>
  <c r="O2950" i="1"/>
  <c r="K3009" i="1"/>
  <c r="K2978" i="1"/>
  <c r="J2904" i="1"/>
  <c r="L2937" i="1"/>
  <c r="L2981" i="1"/>
  <c r="L3021" i="1"/>
  <c r="J2913" i="1"/>
  <c r="K2952" i="1"/>
  <c r="K3020" i="1"/>
  <c r="L3016" i="1"/>
  <c r="K2901" i="1"/>
  <c r="K2944" i="1"/>
  <c r="J3002" i="1"/>
  <c r="L2938" i="1"/>
  <c r="L3019" i="1"/>
  <c r="K2954" i="1"/>
  <c r="K3022" i="1"/>
  <c r="M2920" i="1"/>
  <c r="K2977" i="1"/>
  <c r="M2925" i="1"/>
  <c r="M2981" i="1"/>
  <c r="M2979" i="1"/>
  <c r="M3011" i="1"/>
  <c r="J3011" i="1"/>
  <c r="L2982" i="1"/>
  <c r="K3013" i="1"/>
  <c r="L2945" i="1"/>
  <c r="J3010" i="1"/>
  <c r="L2933" i="1"/>
  <c r="K2976" i="1"/>
  <c r="L2910" i="1"/>
  <c r="L2976" i="1"/>
  <c r="K2938" i="1"/>
  <c r="J2898" i="1"/>
  <c r="J2912" i="1"/>
  <c r="J3017" i="1"/>
  <c r="J2920" i="1"/>
  <c r="K2907" i="1"/>
  <c r="M2950" i="1"/>
  <c r="L2908" i="1"/>
  <c r="I2943" i="1"/>
  <c r="J2946" i="1"/>
  <c r="L2958" i="1"/>
  <c r="K2953" i="1"/>
  <c r="L3014" i="1"/>
  <c r="K3003" i="1"/>
  <c r="L2940" i="1"/>
  <c r="K3005" i="1"/>
  <c r="J2923" i="1"/>
  <c r="K2956" i="1"/>
  <c r="O2942" i="1"/>
  <c r="O2904" i="1"/>
  <c r="O2917" i="1"/>
  <c r="O2920" i="1"/>
  <c r="O2913" i="1"/>
  <c r="O3004" i="1"/>
  <c r="O2899" i="1"/>
  <c r="O2896" i="1"/>
  <c r="O2955" i="1"/>
  <c r="O2931" i="1"/>
  <c r="O2915" i="1"/>
  <c r="O3010" i="1"/>
  <c r="O2922" i="1"/>
  <c r="O2907" i="1"/>
  <c r="O3011" i="1"/>
  <c r="O2958" i="1"/>
  <c r="O2919" i="1"/>
  <c r="O2925" i="1"/>
  <c r="O2981" i="1"/>
  <c r="O2943" i="1"/>
  <c r="J2897" i="1"/>
  <c r="L3022" i="1"/>
  <c r="L2917" i="1"/>
  <c r="J3019" i="1"/>
  <c r="K2920" i="1"/>
  <c r="M2977" i="1"/>
  <c r="K2941" i="1"/>
  <c r="K3010" i="1"/>
  <c r="K2939" i="1"/>
  <c r="L2939" i="1"/>
  <c r="L2922" i="1"/>
  <c r="L2906" i="1"/>
  <c r="M2976" i="1"/>
  <c r="K2936" i="1"/>
  <c r="J3007" i="1"/>
  <c r="L3015" i="1"/>
  <c r="L2902" i="1"/>
  <c r="M2918" i="1"/>
  <c r="K3021" i="1"/>
  <c r="K2914" i="1"/>
  <c r="L3000" i="1"/>
  <c r="L2926" i="1"/>
  <c r="L2928" i="1"/>
  <c r="J2921" i="1"/>
  <c r="M2902" i="1"/>
  <c r="M2934" i="1"/>
  <c r="K2950" i="1"/>
  <c r="M2948" i="1"/>
  <c r="M2905" i="1"/>
  <c r="M2927" i="1"/>
  <c r="L2930" i="1"/>
  <c r="L2949" i="1"/>
  <c r="L2957" i="1"/>
  <c r="J2936" i="1"/>
  <c r="L3003" i="1"/>
  <c r="K2910" i="1"/>
  <c r="K2902" i="1"/>
  <c r="J2918" i="1"/>
  <c r="K2980" i="1"/>
  <c r="K2905" i="1"/>
  <c r="K2898" i="1"/>
  <c r="M3020" i="1"/>
  <c r="M3023" i="1"/>
  <c r="M2919" i="1"/>
  <c r="J3023" i="1"/>
  <c r="L3002" i="1"/>
  <c r="J3006" i="1"/>
  <c r="L2918" i="1"/>
  <c r="K2958" i="1"/>
  <c r="L2934" i="1"/>
  <c r="J2948" i="1"/>
  <c r="L2927" i="1"/>
  <c r="K2955" i="1"/>
  <c r="K2926" i="1"/>
  <c r="K3014" i="1"/>
  <c r="O2912" i="1"/>
  <c r="O2941" i="1"/>
  <c r="O2906" i="1"/>
  <c r="O2926" i="1"/>
  <c r="O2908" i="1"/>
  <c r="O2929" i="1"/>
  <c r="O2953" i="1"/>
  <c r="O2982" i="1"/>
  <c r="O3008" i="1"/>
  <c r="O2949" i="1"/>
  <c r="O3009" i="1"/>
  <c r="O3021" i="1"/>
  <c r="O2954" i="1"/>
  <c r="O3007" i="1"/>
  <c r="O2902" i="1"/>
  <c r="O2983" i="1"/>
  <c r="O2956" i="1"/>
  <c r="O2934" i="1"/>
  <c r="O2927" i="1"/>
  <c r="O2900" i="1"/>
  <c r="K2925" i="1"/>
  <c r="J3000" i="1"/>
  <c r="K3007" i="1"/>
  <c r="L3023" i="1"/>
  <c r="L2901" i="1"/>
  <c r="J2934" i="1"/>
  <c r="J2958" i="1"/>
  <c r="M3001" i="1"/>
  <c r="M2906" i="1"/>
  <c r="J2900" i="1"/>
  <c r="K3002" i="1"/>
  <c r="L2919" i="1"/>
  <c r="K2923" i="1"/>
  <c r="M2954" i="1"/>
  <c r="K2900" i="1"/>
  <c r="L2903" i="1"/>
  <c r="L2920" i="1"/>
  <c r="J2915" i="1"/>
  <c r="M2957" i="1"/>
  <c r="M2933" i="1"/>
  <c r="K2912" i="1"/>
  <c r="L2941" i="1"/>
  <c r="M2909" i="1"/>
  <c r="M2944" i="1"/>
  <c r="M3008" i="1"/>
  <c r="I3016" i="1"/>
  <c r="M2926" i="1"/>
  <c r="M2921" i="1"/>
  <c r="M2912" i="1"/>
  <c r="M2911" i="1"/>
  <c r="K2928" i="1"/>
  <c r="L3012" i="1"/>
  <c r="J2942" i="1"/>
  <c r="L2944" i="1"/>
  <c r="J2901" i="1"/>
  <c r="L2956" i="1"/>
  <c r="J2957" i="1"/>
  <c r="K3017" i="1"/>
  <c r="K2927" i="1"/>
  <c r="J2925" i="1"/>
  <c r="M2923" i="1"/>
  <c r="M2978" i="1"/>
  <c r="M2942" i="1"/>
  <c r="J3018" i="1"/>
  <c r="L2955" i="1"/>
  <c r="L2914" i="1"/>
  <c r="L3017" i="1"/>
  <c r="J3005" i="1"/>
  <c r="J2930" i="1"/>
  <c r="K2947" i="1"/>
  <c r="J2947" i="1"/>
  <c r="P2911" i="1"/>
  <c r="P2910" i="1"/>
  <c r="P2906" i="1"/>
  <c r="P2908" i="1"/>
  <c r="P2904" i="1"/>
  <c r="P2907" i="1"/>
  <c r="P2905" i="1"/>
  <c r="P2903" i="1"/>
  <c r="P2951" i="1"/>
  <c r="P2943" i="1"/>
  <c r="P2942" i="1"/>
  <c r="P2939" i="1"/>
  <c r="P2935" i="1"/>
  <c r="P2909" i="1"/>
  <c r="P2947" i="1"/>
  <c r="P2940" i="1"/>
  <c r="P2933" i="1"/>
  <c r="P2949" i="1"/>
  <c r="P2948" i="1"/>
  <c r="P2938" i="1"/>
  <c r="P2936" i="1"/>
  <c r="P2934" i="1"/>
  <c r="P2950" i="1"/>
  <c r="P2941" i="1"/>
  <c r="P2919" i="1"/>
  <c r="P2983" i="1"/>
  <c r="P2927" i="1"/>
  <c r="P2917" i="1"/>
  <c r="P2913" i="1"/>
  <c r="P2959" i="1"/>
  <c r="P2953" i="1"/>
  <c r="P2952" i="1"/>
  <c r="P3004" i="1"/>
  <c r="P3003" i="1"/>
  <c r="P3002" i="1"/>
  <c r="P3001" i="1"/>
  <c r="P3000" i="1"/>
  <c r="P3015" i="1"/>
  <c r="P2916" i="1"/>
  <c r="P2937" i="1"/>
  <c r="P2915" i="1"/>
  <c r="P2931" i="1"/>
  <c r="P2918" i="1"/>
  <c r="P2914" i="1"/>
  <c r="P3012" i="1"/>
  <c r="P3008" i="1"/>
  <c r="P3011" i="1"/>
  <c r="P3014" i="1"/>
  <c r="P3010" i="1"/>
  <c r="P2957" i="1"/>
  <c r="P3013" i="1"/>
  <c r="P3009" i="1"/>
  <c r="P3023" i="1"/>
  <c r="P3007" i="1"/>
  <c r="P3021" i="1"/>
  <c r="P3016" i="1"/>
  <c r="P3018" i="1"/>
  <c r="P3020" i="1"/>
  <c r="P3022" i="1"/>
  <c r="P3005" i="1"/>
  <c r="P2954" i="1"/>
  <c r="P2920" i="1"/>
  <c r="P2924" i="1"/>
  <c r="P2979" i="1"/>
  <c r="P2946" i="1"/>
  <c r="P2902" i="1"/>
  <c r="P3017" i="1"/>
  <c r="P3019" i="1"/>
  <c r="P3006" i="1"/>
  <c r="P2958" i="1"/>
  <c r="P2944" i="1"/>
  <c r="P2926" i="1"/>
  <c r="P2956" i="1"/>
  <c r="P2921" i="1"/>
  <c r="P2976" i="1"/>
  <c r="P2978" i="1"/>
  <c r="P2980" i="1"/>
  <c r="P2982" i="1"/>
  <c r="P2898" i="1"/>
  <c r="P2955" i="1"/>
  <c r="P2922" i="1"/>
  <c r="P2932" i="1"/>
  <c r="P2981" i="1"/>
  <c r="P2912" i="1"/>
  <c r="P2929" i="1"/>
  <c r="P2977" i="1"/>
  <c r="P2945" i="1"/>
  <c r="P2930" i="1"/>
  <c r="P2901" i="1"/>
  <c r="P2923" i="1"/>
  <c r="P2896" i="1"/>
  <c r="P2925" i="1"/>
  <c r="P2899" i="1"/>
  <c r="P2900" i="1"/>
  <c r="P2928" i="1"/>
  <c r="P2897" i="1"/>
  <c r="M893" i="1"/>
  <c r="K907" i="1"/>
  <c r="K915" i="1" s="1"/>
  <c r="I906" i="1"/>
  <c r="O906" i="1"/>
  <c r="O914" i="1" s="1"/>
  <c r="K909" i="1"/>
  <c r="K917" i="1" s="1"/>
  <c r="K910" i="1"/>
  <c r="K918" i="1" s="1"/>
  <c r="O893" i="1"/>
  <c r="M911" i="1"/>
  <c r="M919" i="1" s="1"/>
  <c r="L909" i="1"/>
  <c r="L917" i="1" s="1"/>
  <c r="O908" i="1"/>
  <c r="O916" i="1" s="1"/>
  <c r="J906" i="1"/>
  <c r="J914" i="1" s="1"/>
  <c r="L907" i="1"/>
  <c r="L915" i="1" s="1"/>
  <c r="K908" i="1"/>
  <c r="K916" i="1" s="1"/>
  <c r="M910" i="1"/>
  <c r="M918" i="1" s="1"/>
  <c r="J911" i="1"/>
  <c r="J919" i="1" s="1"/>
  <c r="O913" i="1"/>
  <c r="O921" i="1" s="1"/>
  <c r="O910" i="1"/>
  <c r="O918" i="1" s="1"/>
  <c r="L906" i="1"/>
  <c r="L914" i="1" s="1"/>
  <c r="M908" i="1"/>
  <c r="M916" i="1" s="1"/>
  <c r="L912" i="1"/>
  <c r="L920" i="1" s="1"/>
  <c r="M906" i="1"/>
  <c r="M914" i="1" s="1"/>
  <c r="L911" i="1"/>
  <c r="L919" i="1" s="1"/>
  <c r="K911" i="1"/>
  <c r="K919" i="1" s="1"/>
  <c r="K913" i="1"/>
  <c r="K921" i="1" s="1"/>
  <c r="O912" i="1"/>
  <c r="O920" i="1" s="1"/>
  <c r="J907" i="1"/>
  <c r="J915" i="1" s="1"/>
  <c r="J908" i="1"/>
  <c r="J916" i="1" s="1"/>
  <c r="J910" i="1"/>
  <c r="J918" i="1" s="1"/>
  <c r="O907" i="1"/>
  <c r="O915" i="1" s="1"/>
  <c r="K906" i="1"/>
  <c r="K914" i="1" s="1"/>
  <c r="J912" i="1"/>
  <c r="J920" i="1" s="1"/>
  <c r="P910" i="1"/>
  <c r="P918" i="1" s="1"/>
  <c r="P907" i="1"/>
  <c r="P915" i="1" s="1"/>
  <c r="P912" i="1"/>
  <c r="P920" i="1" s="1"/>
  <c r="P911" i="1"/>
  <c r="P919" i="1" s="1"/>
  <c r="P913" i="1"/>
  <c r="P921" i="1" s="1"/>
  <c r="P906" i="1"/>
  <c r="P914" i="1" s="1"/>
  <c r="P908" i="1"/>
  <c r="P916" i="1" s="1"/>
  <c r="P909" i="1"/>
  <c r="P917" i="1" s="1"/>
  <c r="L913" i="1"/>
  <c r="L921" i="1" s="1"/>
  <c r="K912" i="1"/>
  <c r="K920" i="1" s="1"/>
  <c r="I910" i="1"/>
  <c r="L910" i="1"/>
  <c r="L918" i="1" s="1"/>
  <c r="O911" i="1"/>
  <c r="O919" i="1" s="1"/>
  <c r="O909" i="1"/>
  <c r="O917" i="1" s="1"/>
  <c r="M907" i="1"/>
  <c r="M915" i="1" s="1"/>
  <c r="M912" i="1"/>
  <c r="M920" i="1" s="1"/>
  <c r="L908" i="1"/>
  <c r="L916" i="1" s="1"/>
  <c r="M909" i="1"/>
  <c r="M917" i="1" s="1"/>
  <c r="M913" i="1"/>
  <c r="M921" i="1" s="1"/>
  <c r="O894" i="1"/>
  <c r="L895" i="1"/>
  <c r="K889" i="1"/>
  <c r="M891" i="1"/>
  <c r="M890" i="1"/>
  <c r="L892" i="1"/>
  <c r="I894" i="1"/>
  <c r="J892" i="1"/>
  <c r="J894" i="1"/>
  <c r="K894" i="1"/>
  <c r="I890" i="1"/>
  <c r="O890" i="1"/>
  <c r="O889" i="1"/>
  <c r="L889" i="1"/>
  <c r="M889" i="1"/>
  <c r="K892" i="1"/>
  <c r="I889" i="1"/>
  <c r="K896" i="1"/>
  <c r="M895" i="1"/>
  <c r="J891" i="1"/>
  <c r="M894" i="1"/>
  <c r="K890" i="1"/>
  <c r="I893" i="1"/>
  <c r="O896" i="1"/>
  <c r="O895" i="1"/>
  <c r="K893" i="1"/>
  <c r="I892" i="1"/>
  <c r="M892" i="1"/>
  <c r="J895" i="1"/>
  <c r="K895" i="1"/>
  <c r="L890" i="1"/>
  <c r="M896" i="1"/>
  <c r="I891" i="1"/>
  <c r="J893" i="1"/>
  <c r="J896" i="1"/>
  <c r="O892" i="1"/>
  <c r="O891" i="1"/>
  <c r="L896" i="1"/>
  <c r="I895" i="1"/>
  <c r="L894" i="1"/>
  <c r="L891" i="1"/>
  <c r="J890" i="1"/>
  <c r="L893" i="1"/>
  <c r="K891" i="1"/>
  <c r="J889" i="1"/>
  <c r="I896" i="1"/>
  <c r="K2470" i="1"/>
  <c r="P893" i="1"/>
  <c r="P896" i="1"/>
  <c r="P889" i="1"/>
  <c r="P892" i="1"/>
  <c r="P894" i="1"/>
  <c r="P890" i="1"/>
  <c r="P891" i="1"/>
  <c r="P895" i="1"/>
  <c r="I2480" i="1"/>
  <c r="O2479" i="1"/>
  <c r="O2476" i="1"/>
  <c r="K2549" i="1"/>
  <c r="M2481" i="1"/>
  <c r="I2474" i="1"/>
  <c r="K2546" i="1"/>
  <c r="J2480" i="1"/>
  <c r="L2544" i="1"/>
  <c r="I2472" i="1"/>
  <c r="L2476" i="1"/>
  <c r="M2475" i="1"/>
  <c r="L2546" i="1"/>
  <c r="I2479" i="1"/>
  <c r="J2546" i="1"/>
  <c r="J2545" i="1"/>
  <c r="O2472" i="1"/>
  <c r="O2481" i="1"/>
  <c r="O2484" i="1"/>
  <c r="K2482" i="1"/>
  <c r="I2545" i="1"/>
  <c r="J2484" i="1"/>
  <c r="M2546" i="1"/>
  <c r="J2470" i="1"/>
  <c r="L2472" i="1"/>
  <c r="J2471" i="1"/>
  <c r="M2485" i="1"/>
  <c r="M2474" i="1"/>
  <c r="K2548" i="1"/>
  <c r="L2481" i="1"/>
  <c r="K2483" i="1"/>
  <c r="K2547" i="1"/>
  <c r="K2544" i="1"/>
  <c r="L2474" i="1"/>
  <c r="L2479" i="1"/>
  <c r="L2547" i="1"/>
  <c r="J2481" i="1"/>
  <c r="O2548" i="1"/>
  <c r="O2550" i="1"/>
  <c r="O2544" i="1"/>
  <c r="O2474" i="1"/>
  <c r="O2482" i="1"/>
  <c r="O2551" i="1"/>
  <c r="L2548" i="1"/>
  <c r="J2550" i="1"/>
  <c r="J2547" i="1"/>
  <c r="K2484" i="1"/>
  <c r="M2548" i="1"/>
  <c r="M2472" i="1"/>
  <c r="K2485" i="1"/>
  <c r="M2483" i="1"/>
  <c r="L2484" i="1"/>
  <c r="K2474" i="1"/>
  <c r="I2481" i="1"/>
  <c r="L2485" i="1"/>
  <c r="M2544" i="1"/>
  <c r="M2545" i="1"/>
  <c r="I2482" i="1"/>
  <c r="J2548" i="1"/>
  <c r="K2477" i="1"/>
  <c r="M2482" i="1"/>
  <c r="K2479" i="1"/>
  <c r="M2549" i="1"/>
  <c r="L2475" i="1"/>
  <c r="J2476" i="1"/>
  <c r="L2545" i="1"/>
  <c r="L2483" i="1"/>
  <c r="K2471" i="1"/>
  <c r="L2473" i="1"/>
  <c r="K2481" i="1"/>
  <c r="O2549" i="1"/>
  <c r="O2547" i="1"/>
  <c r="O2478" i="1"/>
  <c r="O2475" i="1"/>
  <c r="I2546" i="1"/>
  <c r="J2482" i="1"/>
  <c r="M2480" i="1"/>
  <c r="K2476" i="1"/>
  <c r="K2475" i="1"/>
  <c r="J2473" i="1"/>
  <c r="M2479" i="1"/>
  <c r="I2485" i="1"/>
  <c r="M2551" i="1"/>
  <c r="J2549" i="1"/>
  <c r="M2476" i="1"/>
  <c r="I2473" i="1"/>
  <c r="L2470" i="1"/>
  <c r="O2471" i="1"/>
  <c r="O2477" i="1"/>
  <c r="O2545" i="1"/>
  <c r="J2474" i="1"/>
  <c r="J2551" i="1"/>
  <c r="L2477" i="1"/>
  <c r="M2550" i="1"/>
  <c r="J2483" i="1"/>
  <c r="K2480" i="1"/>
  <c r="K2472" i="1"/>
  <c r="M2477" i="1"/>
  <c r="K2478" i="1"/>
  <c r="L2549" i="1"/>
  <c r="I2544" i="1"/>
  <c r="O2473" i="1"/>
  <c r="O2546" i="1"/>
  <c r="O2483" i="1"/>
  <c r="O2470" i="1"/>
  <c r="O2480" i="1"/>
  <c r="O2485" i="1"/>
  <c r="L2480" i="1"/>
  <c r="K2545" i="1"/>
  <c r="J2544" i="1"/>
  <c r="L2471" i="1"/>
  <c r="M2547" i="1"/>
  <c r="M2470" i="1"/>
  <c r="J2477" i="1"/>
  <c r="L2551" i="1"/>
  <c r="M2471" i="1"/>
  <c r="K2550" i="1"/>
  <c r="I2476" i="1"/>
  <c r="J2475" i="1"/>
  <c r="J2485" i="1"/>
  <c r="M2484" i="1"/>
  <c r="K2551" i="1"/>
  <c r="I2478" i="1"/>
  <c r="K2473" i="1"/>
  <c r="I2547" i="1"/>
  <c r="J2479" i="1"/>
  <c r="M2473" i="1"/>
  <c r="I2471" i="1"/>
  <c r="M2478" i="1"/>
  <c r="L2482" i="1"/>
  <c r="I2549" i="1"/>
  <c r="L2550" i="1"/>
  <c r="J2478" i="1"/>
  <c r="J2472" i="1"/>
  <c r="L2478" i="1"/>
  <c r="P2551" i="1"/>
  <c r="P2484" i="1"/>
  <c r="P2483" i="1"/>
  <c r="P2482" i="1"/>
  <c r="P2481" i="1"/>
  <c r="P2480" i="1"/>
  <c r="P2479" i="1"/>
  <c r="P2478" i="1"/>
  <c r="P2485" i="1"/>
  <c r="P2477" i="1"/>
  <c r="P2473" i="1"/>
  <c r="P2476" i="1"/>
  <c r="P2472" i="1"/>
  <c r="P2474" i="1"/>
  <c r="P2475" i="1"/>
  <c r="P2471" i="1"/>
  <c r="P2545" i="1"/>
  <c r="P2547" i="1"/>
  <c r="P2550" i="1"/>
  <c r="P2549" i="1"/>
  <c r="P2548" i="1"/>
  <c r="P2546" i="1"/>
  <c r="P2470" i="1"/>
  <c r="P2544" i="1"/>
  <c r="K1160" i="1"/>
  <c r="K1204" i="1"/>
  <c r="M1187" i="1"/>
  <c r="J1187" i="1"/>
  <c r="P21" i="1"/>
  <c r="P1633" i="1"/>
  <c r="P265" i="1"/>
  <c r="P179" i="1"/>
  <c r="Q4" i="1"/>
  <c r="P261" i="1"/>
  <c r="P1636" i="1"/>
  <c r="P1634" i="1"/>
  <c r="P176" i="1"/>
  <c r="P180" i="1"/>
  <c r="P175" i="1"/>
  <c r="P1632" i="1"/>
  <c r="P266" i="1"/>
  <c r="P182" i="1"/>
  <c r="P177" i="1"/>
  <c r="P264" i="1"/>
  <c r="P263" i="1"/>
  <c r="P1637" i="1"/>
  <c r="P178" i="1"/>
  <c r="P654" i="1"/>
  <c r="P262" i="1"/>
  <c r="P1635" i="1"/>
  <c r="P181" i="1"/>
  <c r="P267" i="1"/>
  <c r="M1481" i="1"/>
  <c r="P3027" i="1"/>
  <c r="O3260" i="1"/>
  <c r="O3262" i="1"/>
  <c r="J3262" i="1"/>
  <c r="J3259" i="1"/>
  <c r="L3263" i="1"/>
  <c r="M3259" i="1"/>
  <c r="L8" i="1"/>
  <c r="L637" i="1"/>
  <c r="L1120" i="1"/>
  <c r="K1156" i="1"/>
  <c r="L1150" i="1"/>
  <c r="M20" i="1"/>
  <c r="P10" i="1"/>
  <c r="M45" i="1"/>
  <c r="J103" i="1"/>
  <c r="F595" i="33" s="1"/>
  <c r="I3261" i="1"/>
  <c r="K3259" i="1"/>
  <c r="J3261" i="1"/>
  <c r="O1117" i="1"/>
  <c r="L1153" i="1"/>
  <c r="K644" i="1"/>
  <c r="K3028" i="1"/>
  <c r="L1449" i="1"/>
  <c r="I1675" i="1"/>
  <c r="O3261" i="1"/>
  <c r="O3258" i="1"/>
  <c r="J3258" i="1"/>
  <c r="K3261" i="1"/>
  <c r="K3262" i="1"/>
  <c r="I3265" i="1"/>
  <c r="I3262" i="1"/>
  <c r="I3260" i="1"/>
  <c r="J4494" i="1"/>
  <c r="J4500" i="1"/>
  <c r="L1132" i="1"/>
  <c r="I659" i="1"/>
  <c r="I1142" i="1"/>
  <c r="I692" i="1"/>
  <c r="M3260" i="1"/>
  <c r="M3264" i="1"/>
  <c r="L3265" i="1"/>
  <c r="J3265" i="1"/>
  <c r="J3260" i="1"/>
  <c r="L3264" i="1"/>
  <c r="J3264" i="1"/>
  <c r="I3264" i="1"/>
  <c r="K3263" i="1"/>
  <c r="L3262" i="1"/>
  <c r="M3263" i="1"/>
  <c r="I3258" i="1"/>
  <c r="L3261" i="1"/>
  <c r="L3259" i="1"/>
  <c r="J101" i="1"/>
  <c r="F593" i="33" s="1"/>
  <c r="M62" i="1"/>
  <c r="J113" i="1"/>
  <c r="J644" i="1"/>
  <c r="I1132" i="1"/>
  <c r="J1155" i="1"/>
  <c r="I8" i="1"/>
  <c r="J3030" i="1"/>
  <c r="L3260" i="1"/>
  <c r="M3265" i="1"/>
  <c r="I3263" i="1"/>
  <c r="K3258" i="1"/>
  <c r="L3258" i="1"/>
  <c r="M3261" i="1"/>
  <c r="K3264" i="1"/>
  <c r="O3265" i="1"/>
  <c r="I1598" i="1"/>
  <c r="J53" i="1"/>
  <c r="O3259" i="1"/>
  <c r="O3263" i="1"/>
  <c r="O3264" i="1"/>
  <c r="K3265" i="1"/>
  <c r="I3259" i="1"/>
  <c r="M3258" i="1"/>
  <c r="K3260" i="1"/>
  <c r="J3263" i="1"/>
  <c r="M3262" i="1"/>
  <c r="N1637" i="1"/>
  <c r="P3264" i="1"/>
  <c r="P3265" i="1"/>
  <c r="P3259" i="1"/>
  <c r="P3258" i="1"/>
  <c r="P3261" i="1"/>
  <c r="P3260" i="1"/>
  <c r="P3263" i="1"/>
  <c r="P3262" i="1"/>
  <c r="N1632" i="1"/>
  <c r="N266" i="1"/>
  <c r="N1635" i="1"/>
  <c r="N179" i="1"/>
  <c r="N176" i="1"/>
  <c r="N181" i="1"/>
  <c r="N268" i="1"/>
  <c r="N1636" i="1"/>
  <c r="P681" i="1"/>
  <c r="P679" i="1"/>
  <c r="L683" i="1"/>
  <c r="J683" i="1"/>
  <c r="M691" i="1"/>
  <c r="L679" i="1"/>
  <c r="I688" i="1"/>
  <c r="O4412" i="1"/>
  <c r="P3244" i="1"/>
  <c r="L1137" i="1"/>
  <c r="M644" i="1"/>
  <c r="I3031" i="1"/>
  <c r="M1117" i="1"/>
  <c r="L1200" i="1"/>
  <c r="K648" i="1"/>
  <c r="M1144" i="1"/>
  <c r="L3243" i="1"/>
  <c r="L11" i="1"/>
  <c r="K1128" i="1"/>
  <c r="M1015" i="1"/>
  <c r="P637" i="1"/>
  <c r="K1134" i="1"/>
  <c r="J657" i="1"/>
  <c r="I954" i="1"/>
  <c r="J97" i="1"/>
  <c r="F589" i="33" s="1"/>
  <c r="L120" i="1"/>
  <c r="P687" i="1"/>
  <c r="O685" i="1"/>
  <c r="K691" i="1"/>
  <c r="N178" i="1"/>
  <c r="I4323" i="1"/>
  <c r="K680" i="1"/>
  <c r="J1122" i="1"/>
  <c r="M4491" i="1"/>
  <c r="L4494" i="1"/>
  <c r="M1013" i="1"/>
  <c r="P3701" i="1"/>
  <c r="L4410" i="1"/>
  <c r="L638" i="1"/>
  <c r="K1203" i="1"/>
  <c r="L1182" i="1"/>
  <c r="M4007" i="1"/>
  <c r="I1125" i="1"/>
  <c r="L1149" i="1"/>
  <c r="M647" i="1"/>
  <c r="L4012" i="1"/>
  <c r="M3028" i="1"/>
  <c r="I1182" i="1"/>
  <c r="J654" i="1"/>
  <c r="L1160" i="1"/>
  <c r="P1149" i="1"/>
  <c r="O1200" i="1"/>
  <c r="K4500" i="1"/>
  <c r="J4495" i="1"/>
  <c r="P1138" i="1"/>
  <c r="J1604" i="1"/>
  <c r="M1576" i="1"/>
  <c r="L1686" i="1"/>
  <c r="J1589" i="1"/>
  <c r="J1679" i="1"/>
  <c r="F736" i="33" s="1"/>
  <c r="I1451" i="1"/>
  <c r="K1674" i="1"/>
  <c r="G731" i="33" s="1"/>
  <c r="J1638" i="1"/>
  <c r="P685" i="1"/>
  <c r="P694" i="1"/>
  <c r="O691" i="1"/>
  <c r="O4325" i="1"/>
  <c r="P4327" i="1"/>
  <c r="O681" i="1"/>
  <c r="K4322" i="1"/>
  <c r="J692" i="1"/>
  <c r="J687" i="1"/>
  <c r="I691" i="1"/>
  <c r="M679" i="1"/>
  <c r="L680" i="1"/>
  <c r="P693" i="1"/>
  <c r="M4324" i="1"/>
  <c r="J4322" i="1"/>
  <c r="M4327" i="1"/>
  <c r="I1163" i="1"/>
  <c r="P1013" i="1"/>
  <c r="J1184" i="1"/>
  <c r="M636" i="1"/>
  <c r="L4007" i="1"/>
  <c r="I1201" i="1"/>
  <c r="K3243" i="1"/>
  <c r="J4492" i="1"/>
  <c r="J1150" i="1"/>
  <c r="J1197" i="1"/>
  <c r="J4014" i="1"/>
  <c r="K25" i="1"/>
  <c r="L1015" i="1"/>
  <c r="O4498" i="1"/>
  <c r="O1159" i="1"/>
  <c r="K1154" i="1"/>
  <c r="P4501" i="1"/>
  <c r="J80" i="1"/>
  <c r="F563" i="33" s="1"/>
  <c r="M683" i="1"/>
  <c r="M4326" i="1"/>
  <c r="L684" i="1"/>
  <c r="L1148" i="1"/>
  <c r="O1019" i="1"/>
  <c r="L647" i="1"/>
  <c r="I1136" i="1"/>
  <c r="P18" i="1"/>
  <c r="P1203" i="1"/>
  <c r="K1121" i="1"/>
  <c r="J4010" i="1"/>
  <c r="M1019" i="1"/>
  <c r="L650" i="1"/>
  <c r="K10" i="1"/>
  <c r="J1157" i="1"/>
  <c r="L4502" i="1"/>
  <c r="L651" i="1"/>
  <c r="K1157" i="1"/>
  <c r="M4497" i="1"/>
  <c r="J3029" i="1"/>
  <c r="L1187" i="1"/>
  <c r="K3025" i="1"/>
  <c r="L3696" i="1"/>
  <c r="J4409" i="1"/>
  <c r="M648" i="1"/>
  <c r="I656" i="1"/>
  <c r="J1152" i="1"/>
  <c r="K636" i="1"/>
  <c r="P3031" i="1"/>
  <c r="P1162" i="1"/>
  <c r="I1153" i="1"/>
  <c r="I19" i="1"/>
  <c r="M1161" i="1"/>
  <c r="K107" i="1"/>
  <c r="G599" i="33" s="1"/>
  <c r="M4321" i="1"/>
  <c r="M692" i="1"/>
  <c r="M694" i="1"/>
  <c r="I4325" i="1"/>
  <c r="I687" i="1"/>
  <c r="L4323" i="1"/>
  <c r="J691" i="1"/>
  <c r="J689" i="1"/>
  <c r="L4328" i="1"/>
  <c r="I4326" i="1"/>
  <c r="K4328" i="1"/>
  <c r="L682" i="1"/>
  <c r="J686" i="1"/>
  <c r="K679" i="1"/>
  <c r="K690" i="1"/>
  <c r="L4322" i="1"/>
  <c r="L4324" i="1"/>
  <c r="M685" i="1"/>
  <c r="I694" i="1"/>
  <c r="L4321" i="1"/>
  <c r="M682" i="1"/>
  <c r="J681" i="1"/>
  <c r="I682" i="1"/>
  <c r="J4326" i="1"/>
  <c r="K693" i="1"/>
  <c r="L692" i="1"/>
  <c r="J679" i="1"/>
  <c r="M681" i="1"/>
  <c r="M4328" i="1"/>
  <c r="J4323" i="1"/>
  <c r="J4325" i="1"/>
  <c r="P4323" i="1"/>
  <c r="O4327" i="1"/>
  <c r="O4322" i="1"/>
  <c r="O693" i="1"/>
  <c r="O683" i="1"/>
  <c r="L687" i="1"/>
  <c r="L4325" i="1"/>
  <c r="K4327" i="1"/>
  <c r="K682" i="1"/>
  <c r="K689" i="1"/>
  <c r="I693" i="1"/>
  <c r="L688" i="1"/>
  <c r="M4323" i="1"/>
  <c r="K4321" i="1"/>
  <c r="I685" i="1"/>
  <c r="I681" i="1"/>
  <c r="I684" i="1"/>
  <c r="L685" i="1"/>
  <c r="I4321" i="1"/>
  <c r="L686" i="1"/>
  <c r="L689" i="1"/>
  <c r="M4325" i="1"/>
  <c r="M687" i="1"/>
  <c r="K685" i="1"/>
  <c r="K688" i="1"/>
  <c r="O694" i="1"/>
  <c r="J685" i="1"/>
  <c r="J680" i="1"/>
  <c r="I683" i="1"/>
  <c r="M4322" i="1"/>
  <c r="K681" i="1"/>
  <c r="K4323" i="1"/>
  <c r="K4324" i="1"/>
  <c r="O689" i="1"/>
  <c r="O690" i="1"/>
  <c r="P4328" i="1"/>
  <c r="P4326" i="1"/>
  <c r="P4321" i="1"/>
  <c r="P4322" i="1"/>
  <c r="O4328" i="1"/>
  <c r="O4321" i="1"/>
  <c r="O680" i="1"/>
  <c r="O686" i="1"/>
  <c r="L691" i="1"/>
  <c r="J4328" i="1"/>
  <c r="K684" i="1"/>
  <c r="M690" i="1"/>
  <c r="J682" i="1"/>
  <c r="J693" i="1"/>
  <c r="L4326" i="1"/>
  <c r="M680" i="1"/>
  <c r="O692" i="1"/>
  <c r="K686" i="1"/>
  <c r="I4327" i="1"/>
  <c r="J688" i="1"/>
  <c r="K4325" i="1"/>
  <c r="O679" i="1"/>
  <c r="P4324" i="1"/>
  <c r="O4324" i="1"/>
  <c r="P691" i="1"/>
  <c r="P686" i="1"/>
  <c r="P692" i="1"/>
  <c r="P683" i="1"/>
  <c r="P690" i="1"/>
  <c r="M101" i="1"/>
  <c r="I593" i="33" s="1"/>
  <c r="L1600" i="1"/>
  <c r="L142" i="1"/>
  <c r="L128" i="1"/>
  <c r="I67" i="1"/>
  <c r="M1587" i="1"/>
  <c r="K1587" i="1"/>
  <c r="L109" i="1"/>
  <c r="M129" i="1"/>
  <c r="J122" i="1"/>
  <c r="I1459" i="1"/>
  <c r="M955" i="1"/>
  <c r="I1652" i="1"/>
  <c r="M1590" i="1"/>
  <c r="M1447" i="1"/>
  <c r="P1123" i="1"/>
  <c r="O1160" i="1"/>
  <c r="K99" i="1"/>
  <c r="G591" i="33" s="1"/>
  <c r="O1157" i="1"/>
  <c r="I3248" i="1"/>
  <c r="K1161" i="1"/>
  <c r="L1133" i="1"/>
  <c r="P1198" i="1"/>
  <c r="P3242" i="1"/>
  <c r="P1135" i="1"/>
  <c r="P643" i="1"/>
  <c r="O651" i="1"/>
  <c r="O4488" i="1"/>
  <c r="M4492" i="1"/>
  <c r="K14" i="1"/>
  <c r="M4489" i="1"/>
  <c r="M1123" i="1"/>
  <c r="K115" i="1"/>
  <c r="J3247" i="1"/>
  <c r="J1128" i="1"/>
  <c r="I1016" i="1"/>
  <c r="I10" i="1"/>
  <c r="L3249" i="1"/>
  <c r="I3244" i="1"/>
  <c r="M652" i="1"/>
  <c r="M658" i="1"/>
  <c r="K1152" i="1"/>
  <c r="K4491" i="1"/>
  <c r="I638" i="1"/>
  <c r="L652" i="1"/>
  <c r="I641" i="1"/>
  <c r="I4414" i="1"/>
  <c r="M3701" i="1"/>
  <c r="I650" i="1"/>
  <c r="J1142" i="1"/>
  <c r="L1121" i="1"/>
  <c r="L1184" i="1"/>
  <c r="L10" i="1"/>
  <c r="J4008" i="1"/>
  <c r="J1141" i="1"/>
  <c r="M4411" i="1"/>
  <c r="L1146" i="1"/>
  <c r="I15" i="1"/>
  <c r="K639" i="1"/>
  <c r="L646" i="1"/>
  <c r="J656" i="1"/>
  <c r="L3031" i="1"/>
  <c r="K1130" i="1"/>
  <c r="M1160" i="1"/>
  <c r="K1135" i="1"/>
  <c r="K1123" i="1"/>
  <c r="M1142" i="1"/>
  <c r="K1163" i="1"/>
  <c r="J4493" i="1"/>
  <c r="P4490" i="1"/>
  <c r="P3026" i="1"/>
  <c r="P1188" i="1"/>
  <c r="O1148" i="1"/>
  <c r="K4415" i="1"/>
  <c r="K4010" i="1"/>
  <c r="O4009" i="1"/>
  <c r="K649" i="1"/>
  <c r="L1126" i="1"/>
  <c r="I686" i="1"/>
  <c r="I690" i="1"/>
  <c r="J690" i="1"/>
  <c r="L694" i="1"/>
  <c r="J4327" i="1"/>
  <c r="M684" i="1"/>
  <c r="K4326" i="1"/>
  <c r="J684" i="1"/>
  <c r="J4324" i="1"/>
  <c r="J4321" i="1"/>
  <c r="M688" i="1"/>
  <c r="L4327" i="1"/>
  <c r="L690" i="1"/>
  <c r="K694" i="1"/>
  <c r="K683" i="1"/>
  <c r="J694" i="1"/>
  <c r="M693" i="1"/>
  <c r="L693" i="1"/>
  <c r="O687" i="1"/>
  <c r="O4323" i="1"/>
  <c r="O4326" i="1"/>
  <c r="O684" i="1"/>
  <c r="O682" i="1"/>
  <c r="P682" i="1"/>
  <c r="P680" i="1"/>
  <c r="P689" i="1"/>
  <c r="P684" i="1"/>
  <c r="L1639" i="1"/>
  <c r="J60" i="1"/>
  <c r="L956" i="1"/>
  <c r="I117" i="1"/>
  <c r="I1440" i="1"/>
  <c r="I1596" i="1"/>
  <c r="K1685" i="1"/>
  <c r="L1604" i="1"/>
  <c r="M950" i="1"/>
  <c r="J1461" i="1"/>
  <c r="K1475" i="1"/>
  <c r="K117" i="1"/>
  <c r="I1445" i="1"/>
  <c r="L75" i="1"/>
  <c r="J1459" i="1"/>
  <c r="P4492" i="1"/>
  <c r="J4498" i="1"/>
  <c r="M1158" i="1"/>
  <c r="M656" i="1"/>
  <c r="K643" i="1"/>
  <c r="P649" i="1"/>
  <c r="O658" i="1"/>
  <c r="K640" i="1"/>
  <c r="I1154" i="1"/>
  <c r="K1150" i="1"/>
  <c r="L1188" i="1"/>
  <c r="O1183" i="1"/>
  <c r="I1138" i="1"/>
  <c r="J643" i="1"/>
  <c r="L1128" i="1"/>
  <c r="L1020" i="1"/>
  <c r="M4410" i="1"/>
  <c r="M4414" i="1"/>
  <c r="J3696" i="1"/>
  <c r="I1018" i="1"/>
  <c r="J645" i="1"/>
  <c r="I4014" i="1"/>
  <c r="J4009" i="1"/>
  <c r="M3025" i="1"/>
  <c r="K1117" i="1"/>
  <c r="M1136" i="1"/>
  <c r="M1145" i="1"/>
  <c r="I1161" i="1"/>
  <c r="J22" i="1"/>
  <c r="L4503" i="1"/>
  <c r="J14" i="1"/>
  <c r="L15" i="1"/>
  <c r="J1125" i="1"/>
  <c r="J15" i="1"/>
  <c r="K647" i="1"/>
  <c r="M1138" i="1"/>
  <c r="K1139" i="1"/>
  <c r="J4412" i="1"/>
  <c r="M4499" i="1"/>
  <c r="K653" i="1"/>
  <c r="P4413" i="1"/>
  <c r="P4009" i="1"/>
  <c r="P1120" i="1"/>
  <c r="O1203" i="1"/>
  <c r="L642" i="1"/>
  <c r="O4415" i="1"/>
  <c r="I680" i="1"/>
  <c r="K1593" i="1"/>
  <c r="M1598" i="1"/>
  <c r="I82" i="1"/>
  <c r="M1466" i="1"/>
  <c r="L1640" i="1"/>
  <c r="J1576" i="1"/>
  <c r="P688" i="1"/>
  <c r="O688" i="1"/>
  <c r="P4325" i="1"/>
  <c r="L681" i="1"/>
  <c r="K687" i="1"/>
  <c r="M689" i="1"/>
  <c r="M686" i="1"/>
  <c r="K692" i="1"/>
  <c r="N180" i="1"/>
  <c r="N182" i="1"/>
  <c r="N1634" i="1"/>
  <c r="N262" i="1"/>
  <c r="N263" i="1"/>
  <c r="N261" i="1"/>
  <c r="N1633" i="1"/>
  <c r="N265" i="1"/>
  <c r="N267" i="1"/>
  <c r="N177" i="1"/>
  <c r="N264" i="1"/>
  <c r="N175" i="1"/>
  <c r="A549" i="33"/>
  <c r="A285" i="2"/>
  <c r="J985" i="1" s="1"/>
  <c r="I4011" i="1"/>
  <c r="M1198" i="1"/>
  <c r="M1017" i="1"/>
  <c r="I1158" i="1"/>
  <c r="L1164" i="1"/>
  <c r="I1020" i="1"/>
  <c r="K1201" i="1"/>
  <c r="J1185" i="1"/>
  <c r="L1123" i="1"/>
  <c r="J3027" i="1"/>
  <c r="I4502" i="1"/>
  <c r="O4411" i="1"/>
  <c r="O1018" i="1"/>
  <c r="P1204" i="1"/>
  <c r="P3702" i="1"/>
  <c r="P3696" i="1"/>
  <c r="P4497" i="1"/>
  <c r="P11" i="1"/>
  <c r="P1142" i="1"/>
  <c r="O21" i="1"/>
  <c r="I3030" i="1"/>
  <c r="K1184" i="1"/>
  <c r="L653" i="1"/>
  <c r="L657" i="1"/>
  <c r="M1143" i="1"/>
  <c r="I657" i="1"/>
  <c r="K4501" i="1"/>
  <c r="K23" i="1"/>
  <c r="L3027" i="1"/>
  <c r="L1122" i="1"/>
  <c r="J658" i="1"/>
  <c r="I1185" i="1"/>
  <c r="L3030" i="1"/>
  <c r="J1130" i="1"/>
  <c r="K3695" i="1"/>
  <c r="K1133" i="1"/>
  <c r="K1155" i="1"/>
  <c r="M3249" i="1"/>
  <c r="M4498" i="1"/>
  <c r="M3244" i="1"/>
  <c r="I1126" i="1"/>
  <c r="J4488" i="1"/>
  <c r="L3242" i="1"/>
  <c r="L641" i="1"/>
  <c r="J4496" i="1"/>
  <c r="I4009" i="1"/>
  <c r="K657" i="1"/>
  <c r="I4409" i="1"/>
  <c r="K1202" i="1"/>
  <c r="J1162" i="1"/>
  <c r="L4011" i="1"/>
  <c r="L640" i="1"/>
  <c r="J1200" i="1"/>
  <c r="L4495" i="1"/>
  <c r="L1124" i="1"/>
  <c r="J3695" i="1"/>
  <c r="L649" i="1"/>
  <c r="K1016" i="1"/>
  <c r="J642" i="1"/>
  <c r="K3242" i="1"/>
  <c r="J651" i="1"/>
  <c r="M637" i="1"/>
  <c r="M4415" i="1"/>
  <c r="I4010" i="1"/>
  <c r="I1139" i="1"/>
  <c r="I4494" i="1"/>
  <c r="K1148" i="1"/>
  <c r="K1162" i="1"/>
  <c r="L1016" i="1"/>
  <c r="I9" i="1"/>
  <c r="J3244" i="1"/>
  <c r="K4497" i="1"/>
  <c r="I3024" i="1"/>
  <c r="I1121" i="1"/>
  <c r="I4007" i="1"/>
  <c r="J1014" i="1"/>
  <c r="O1140" i="1"/>
  <c r="K658" i="1"/>
  <c r="K18" i="1"/>
  <c r="K3698" i="1"/>
  <c r="K1120" i="1"/>
  <c r="M9" i="1"/>
  <c r="K645" i="1"/>
  <c r="O14" i="1"/>
  <c r="P1121" i="1"/>
  <c r="P1137" i="1"/>
  <c r="P3697" i="1"/>
  <c r="P4488" i="1"/>
  <c r="P652" i="1"/>
  <c r="I3699" i="1"/>
  <c r="K1151" i="1"/>
  <c r="J3698" i="1"/>
  <c r="O3248" i="1"/>
  <c r="O1149" i="1"/>
  <c r="K4013" i="1"/>
  <c r="L25" i="1"/>
  <c r="J3701" i="1"/>
  <c r="J1120" i="1"/>
  <c r="L655" i="1"/>
  <c r="K1197" i="1"/>
  <c r="L1198" i="1"/>
  <c r="M4493" i="1"/>
  <c r="P1017" i="1"/>
  <c r="P3243" i="1"/>
  <c r="P9" i="1"/>
  <c r="P658" i="1"/>
  <c r="M650" i="1"/>
  <c r="I640" i="1"/>
  <c r="O4500" i="1"/>
  <c r="O3701" i="1"/>
  <c r="O1188" i="1"/>
  <c r="M3030" i="1"/>
  <c r="M1159" i="1"/>
  <c r="M4409" i="1"/>
  <c r="P4412" i="1"/>
  <c r="P3248" i="1"/>
  <c r="P657" i="1"/>
  <c r="P1158" i="1"/>
  <c r="I25" i="1"/>
  <c r="O3031" i="1"/>
  <c r="J4012" i="1"/>
  <c r="L4499" i="1"/>
  <c r="J640" i="1"/>
  <c r="I3697" i="1"/>
  <c r="O644" i="1"/>
  <c r="P1185" i="1"/>
  <c r="P3699" i="1"/>
  <c r="J1188" i="1"/>
  <c r="O1187" i="1"/>
  <c r="K3247" i="1"/>
  <c r="K650" i="1"/>
  <c r="L4496" i="1"/>
  <c r="J3248" i="1"/>
  <c r="J1017" i="1"/>
  <c r="M4490" i="1"/>
  <c r="L1119" i="1"/>
  <c r="J1013" i="1"/>
  <c r="K1153" i="1"/>
  <c r="O3696" i="1"/>
  <c r="P646" i="1"/>
  <c r="P645" i="1"/>
  <c r="P1186" i="1"/>
  <c r="P4496" i="1"/>
  <c r="P1126" i="1"/>
  <c r="I4501" i="1"/>
  <c r="I655" i="1"/>
  <c r="K1127" i="1"/>
  <c r="M1132" i="1"/>
  <c r="I1160" i="1"/>
  <c r="L659" i="1"/>
  <c r="L4412" i="1"/>
  <c r="J3243" i="1"/>
  <c r="K4411" i="1"/>
  <c r="I1117" i="1"/>
  <c r="L1181" i="1"/>
  <c r="J4499" i="1"/>
  <c r="J1137" i="1"/>
  <c r="J1129" i="1"/>
  <c r="K651" i="1"/>
  <c r="M23" i="1"/>
  <c r="M13" i="1"/>
  <c r="K3246" i="1"/>
  <c r="M1146" i="1"/>
  <c r="M1014" i="1"/>
  <c r="K22" i="1"/>
  <c r="L1134" i="1"/>
  <c r="L18" i="1"/>
  <c r="J1147" i="1"/>
  <c r="I1013" i="1"/>
  <c r="L4491" i="1"/>
  <c r="I14" i="1"/>
  <c r="M4495" i="1"/>
  <c r="M4494" i="1"/>
  <c r="M11" i="1"/>
  <c r="K3248" i="1"/>
  <c r="K655" i="1"/>
  <c r="M4500" i="1"/>
  <c r="M1186" i="1"/>
  <c r="L4415" i="1"/>
  <c r="L1140" i="1"/>
  <c r="J638" i="1"/>
  <c r="L3699" i="1"/>
  <c r="I1187" i="1"/>
  <c r="L3695" i="1"/>
  <c r="I3025" i="1"/>
  <c r="K4008" i="1"/>
  <c r="I1140" i="1"/>
  <c r="K652" i="1"/>
  <c r="J3025" i="1"/>
  <c r="J655" i="1"/>
  <c r="K1126" i="1"/>
  <c r="M1018" i="1"/>
  <c r="K4496" i="1"/>
  <c r="J13" i="1"/>
  <c r="I651" i="1"/>
  <c r="M1016" i="1"/>
  <c r="L1017" i="1"/>
  <c r="J641" i="1"/>
  <c r="J4411" i="1"/>
  <c r="J639" i="1"/>
  <c r="L1018" i="1"/>
  <c r="I1147" i="1"/>
  <c r="K1144" i="1"/>
  <c r="K4410" i="1"/>
  <c r="L3247" i="1"/>
  <c r="L1019" i="1"/>
  <c r="O645" i="1"/>
  <c r="K1145" i="1"/>
  <c r="M1154" i="1"/>
  <c r="M12" i="1"/>
  <c r="K3249" i="1"/>
  <c r="K638" i="1"/>
  <c r="K4502" i="1"/>
  <c r="J4489" i="1"/>
  <c r="M1163" i="1"/>
  <c r="K1015" i="1"/>
  <c r="O1014" i="1"/>
  <c r="P3025" i="1"/>
  <c r="P4010" i="1"/>
  <c r="P1163" i="1"/>
  <c r="P1202" i="1"/>
  <c r="M3029" i="1"/>
  <c r="O1162" i="1"/>
  <c r="O3245" i="1"/>
  <c r="O653" i="1"/>
  <c r="J3024" i="1"/>
  <c r="M3242" i="1"/>
  <c r="I1203" i="1"/>
  <c r="M1135" i="1"/>
  <c r="K20" i="1"/>
  <c r="O1147" i="1"/>
  <c r="P1150" i="1"/>
  <c r="P1184" i="1"/>
  <c r="P3249" i="1"/>
  <c r="P1127" i="1"/>
  <c r="I636" i="1"/>
  <c r="O1127" i="1"/>
  <c r="O18" i="1"/>
  <c r="L1139" i="1"/>
  <c r="J4502" i="1"/>
  <c r="M1129" i="1"/>
  <c r="P648" i="1"/>
  <c r="M1646" i="1"/>
  <c r="M1640" i="1"/>
  <c r="L1642" i="1"/>
  <c r="J1686" i="1"/>
  <c r="J1688" i="1"/>
  <c r="J1685" i="1"/>
  <c r="J1687" i="1"/>
  <c r="J1684" i="1"/>
  <c r="K1684" i="1"/>
  <c r="L1689" i="1"/>
  <c r="K1639" i="1"/>
  <c r="I1682" i="1"/>
  <c r="K1682" i="1"/>
  <c r="K1640" i="1"/>
  <c r="I1688" i="1"/>
  <c r="I1639" i="1"/>
  <c r="I1441" i="1"/>
  <c r="K1436" i="1"/>
  <c r="L90" i="1"/>
  <c r="H573" i="33" s="1"/>
  <c r="I955" i="1"/>
  <c r="J105" i="1"/>
  <c r="F597" i="33" s="1"/>
  <c r="M1534" i="1"/>
  <c r="M118" i="1"/>
  <c r="J1676" i="1"/>
  <c r="F733" i="33" s="1"/>
  <c r="I1466" i="1"/>
  <c r="K1529" i="1"/>
  <c r="I1447" i="1"/>
  <c r="J146" i="1"/>
  <c r="M55" i="1"/>
  <c r="M82" i="1"/>
  <c r="I565" i="33" s="1"/>
  <c r="M74" i="1"/>
  <c r="L1601" i="1"/>
  <c r="L84" i="1"/>
  <c r="H567" i="33" s="1"/>
  <c r="K73" i="1"/>
  <c r="J953" i="1"/>
  <c r="L1537" i="1"/>
  <c r="L77" i="1"/>
  <c r="H560" i="33" s="1"/>
  <c r="L92" i="1"/>
  <c r="H584" i="33" s="1"/>
  <c r="K60" i="1"/>
  <c r="K1527" i="1"/>
  <c r="I87" i="1"/>
  <c r="I49" i="1"/>
  <c r="I118" i="1"/>
  <c r="L1467" i="1"/>
  <c r="K140" i="1"/>
  <c r="L104" i="1"/>
  <c r="H596" i="33" s="1"/>
  <c r="J1599" i="1"/>
  <c r="K1596" i="1"/>
  <c r="K1439" i="1"/>
  <c r="I84" i="1"/>
  <c r="I104" i="1"/>
  <c r="L954" i="1"/>
  <c r="L1462" i="1"/>
  <c r="L1465" i="1"/>
  <c r="L1468" i="1"/>
  <c r="L139" i="1"/>
  <c r="I1585" i="1"/>
  <c r="J81" i="1"/>
  <c r="F564" i="33" s="1"/>
  <c r="J1436" i="1"/>
  <c r="M1444" i="1"/>
  <c r="O1645" i="1"/>
  <c r="O1683" i="1"/>
  <c r="K1688" i="1"/>
  <c r="J1645" i="1"/>
  <c r="P1688" i="1"/>
  <c r="P1684" i="1"/>
  <c r="K112" i="1"/>
  <c r="M1473" i="1"/>
  <c r="I1678" i="1"/>
  <c r="K1450" i="1"/>
  <c r="J1476" i="1"/>
  <c r="I1477" i="1"/>
  <c r="J55" i="1"/>
  <c r="O1675" i="1"/>
  <c r="J732" i="33" s="1"/>
  <c r="O1577" i="1"/>
  <c r="O63" i="1"/>
  <c r="O1590" i="1"/>
  <c r="O1574" i="1"/>
  <c r="O1576" i="1"/>
  <c r="O1596" i="1"/>
  <c r="O1469" i="1"/>
  <c r="O1443" i="1"/>
  <c r="O1584" i="1"/>
  <c r="O1486" i="1"/>
  <c r="O104" i="1"/>
  <c r="J596" i="33" s="1"/>
  <c r="O126" i="1"/>
  <c r="O59" i="1"/>
  <c r="O108" i="1"/>
  <c r="O44" i="1"/>
  <c r="L83" i="1"/>
  <c r="H566" i="33" s="1"/>
  <c r="L1590" i="1"/>
  <c r="L118" i="1"/>
  <c r="K47" i="1"/>
  <c r="J1444" i="1"/>
  <c r="L1441" i="1"/>
  <c r="L108" i="1"/>
  <c r="J67" i="1"/>
  <c r="K123" i="1"/>
  <c r="J1584" i="1"/>
  <c r="I1650" i="1"/>
  <c r="J1471" i="1"/>
  <c r="K1536" i="1"/>
  <c r="J92" i="1"/>
  <c r="F584" i="33" s="1"/>
  <c r="I114" i="1"/>
  <c r="I65" i="1"/>
  <c r="K950" i="1"/>
  <c r="K1651" i="1"/>
  <c r="L85" i="1"/>
  <c r="H568" i="33" s="1"/>
  <c r="L1673" i="1"/>
  <c r="H730" i="33" s="1"/>
  <c r="I1600" i="1"/>
  <c r="L1488" i="1"/>
  <c r="L100" i="1"/>
  <c r="H592" i="33" s="1"/>
  <c r="J74" i="1"/>
  <c r="J1586" i="1"/>
  <c r="J1451" i="1"/>
  <c r="J109" i="1"/>
  <c r="I133" i="1"/>
  <c r="K1490" i="1"/>
  <c r="K1485" i="1"/>
  <c r="M1601" i="1"/>
  <c r="J131" i="1"/>
  <c r="I1531" i="1"/>
  <c r="I125" i="1"/>
  <c r="L1531" i="1"/>
  <c r="L145" i="1"/>
  <c r="K98" i="1"/>
  <c r="I124" i="1"/>
  <c r="I1476" i="1"/>
  <c r="K1441" i="1"/>
  <c r="K1582" i="1"/>
  <c r="J108" i="1"/>
  <c r="I144" i="1"/>
  <c r="J51" i="1"/>
  <c r="L950" i="1"/>
  <c r="I66" i="1"/>
  <c r="I1490" i="1"/>
  <c r="I143" i="1"/>
  <c r="M1592" i="1"/>
  <c r="M61" i="1"/>
  <c r="M68" i="1"/>
  <c r="M66" i="1"/>
  <c r="M98" i="1"/>
  <c r="I590" i="33" s="1"/>
  <c r="J52" i="1"/>
  <c r="K1464" i="1"/>
  <c r="J120" i="1"/>
  <c r="K68" i="1"/>
  <c r="L1534" i="1"/>
  <c r="L1466" i="1"/>
  <c r="J138" i="1"/>
  <c r="J84" i="1"/>
  <c r="F567" i="33" s="1"/>
  <c r="J1456" i="1"/>
  <c r="J1596" i="1"/>
  <c r="J124" i="1"/>
  <c r="I105" i="1"/>
  <c r="J1648" i="1"/>
  <c r="I142" i="1"/>
  <c r="K1531" i="1"/>
  <c r="K1579" i="1"/>
  <c r="J110" i="1"/>
  <c r="O69" i="1"/>
  <c r="O1673" i="1"/>
  <c r="J730" i="33" s="1"/>
  <c r="O1674" i="1"/>
  <c r="J731" i="33" s="1"/>
  <c r="O1540" i="1"/>
  <c r="O1468" i="1"/>
  <c r="O1446" i="1"/>
  <c r="O1654" i="1"/>
  <c r="O1539" i="1"/>
  <c r="O1457" i="1"/>
  <c r="O96" i="1"/>
  <c r="J588" i="33" s="1"/>
  <c r="O68" i="1"/>
  <c r="P83" i="1"/>
  <c r="K566" i="33" s="1"/>
  <c r="P45" i="1"/>
  <c r="P49" i="1"/>
  <c r="P82" i="1"/>
  <c r="K565" i="33" s="1"/>
  <c r="P131" i="1"/>
  <c r="P64" i="1"/>
  <c r="P92" i="1"/>
  <c r="K584" i="33" s="1"/>
  <c r="P107" i="1"/>
  <c r="K599" i="33" s="1"/>
  <c r="P128" i="1"/>
  <c r="P134" i="1"/>
  <c r="P91" i="1"/>
  <c r="K574" i="33" s="1"/>
  <c r="P100" i="1"/>
  <c r="K592" i="33" s="1"/>
  <c r="P68" i="1"/>
  <c r="P141" i="1"/>
  <c r="P109" i="1"/>
  <c r="P61" i="1"/>
  <c r="P1458" i="1"/>
  <c r="P1655" i="1"/>
  <c r="P1450" i="1"/>
  <c r="P1454" i="1"/>
  <c r="P956" i="1"/>
  <c r="P1439" i="1"/>
  <c r="P1485" i="1"/>
  <c r="P1583" i="1"/>
  <c r="P1652" i="1"/>
  <c r="P1483" i="1"/>
  <c r="P1582" i="1"/>
  <c r="P1647" i="1"/>
  <c r="P1466" i="1"/>
  <c r="P1533" i="1"/>
  <c r="P1649" i="1"/>
  <c r="P1440" i="1"/>
  <c r="P1536" i="1"/>
  <c r="P1680" i="1"/>
  <c r="K737" i="33" s="1"/>
  <c r="P1573" i="1"/>
  <c r="P1585" i="1"/>
  <c r="P1581" i="1"/>
  <c r="P1675" i="1"/>
  <c r="K732" i="33" s="1"/>
  <c r="P1531" i="1"/>
  <c r="P1463" i="1"/>
  <c r="P1481" i="1"/>
  <c r="P951" i="1"/>
  <c r="P116" i="1"/>
  <c r="P58" i="1"/>
  <c r="P101" i="1"/>
  <c r="K593" i="33" s="1"/>
  <c r="P1643" i="1"/>
  <c r="P1641" i="1"/>
  <c r="P1528" i="1"/>
  <c r="P1448" i="1"/>
  <c r="P1444" i="1"/>
  <c r="P95" i="1"/>
  <c r="K587" i="33" s="1"/>
  <c r="P105" i="1"/>
  <c r="K597" i="33" s="1"/>
  <c r="P122" i="1"/>
  <c r="P89" i="1"/>
  <c r="K572" i="33" s="1"/>
  <c r="P52" i="1"/>
  <c r="P1592" i="1"/>
  <c r="P1478" i="1"/>
  <c r="P90" i="1"/>
  <c r="K573" i="33" s="1"/>
  <c r="P93" i="1"/>
  <c r="K585" i="33" s="1"/>
  <c r="P1461" i="1"/>
  <c r="P1530" i="1"/>
  <c r="P103" i="1"/>
  <c r="K595" i="33" s="1"/>
  <c r="P57" i="1"/>
  <c r="P1464" i="1"/>
  <c r="P954" i="1"/>
  <c r="O143" i="1"/>
  <c r="O79" i="1"/>
  <c r="J562" i="33" s="1"/>
  <c r="M111" i="1"/>
  <c r="M1442" i="1"/>
  <c r="J1018" i="1"/>
  <c r="M3695" i="1"/>
  <c r="M4009" i="1"/>
  <c r="K4009" i="1"/>
  <c r="I1461" i="1"/>
  <c r="K1141" i="1"/>
  <c r="J44" i="1"/>
  <c r="J1186" i="1"/>
  <c r="J1140" i="1"/>
  <c r="J637" i="1"/>
  <c r="O1594" i="1"/>
  <c r="O95" i="1"/>
  <c r="J587" i="33" s="1"/>
  <c r="O84" i="1"/>
  <c r="J567" i="33" s="1"/>
  <c r="O949" i="1"/>
  <c r="O1531" i="1"/>
  <c r="O3244" i="1"/>
  <c r="O4493" i="1"/>
  <c r="O3249" i="1"/>
  <c r="O4007" i="1"/>
  <c r="O3695" i="1"/>
  <c r="O3026" i="1"/>
  <c r="O1131" i="1"/>
  <c r="O1478" i="1"/>
  <c r="O1439" i="1"/>
  <c r="O1137" i="1"/>
  <c r="O1198" i="1"/>
  <c r="O1653" i="1"/>
  <c r="O1538" i="1"/>
  <c r="O1456" i="1"/>
  <c r="O1155" i="1"/>
  <c r="O74" i="1"/>
  <c r="O85" i="1"/>
  <c r="J568" i="33" s="1"/>
  <c r="O100" i="1"/>
  <c r="J592" i="33" s="1"/>
  <c r="O123" i="1"/>
  <c r="O110" i="1"/>
  <c r="O46" i="1"/>
  <c r="M47" i="1"/>
  <c r="M1155" i="1"/>
  <c r="M1536" i="1"/>
  <c r="M1652" i="1"/>
  <c r="M1479" i="1"/>
  <c r="J1204" i="1"/>
  <c r="K1124" i="1"/>
  <c r="M1164" i="1"/>
  <c r="M1188" i="1"/>
  <c r="I1118" i="1"/>
  <c r="I72" i="1"/>
  <c r="J1123" i="1"/>
  <c r="I1151" i="1"/>
  <c r="K1537" i="1"/>
  <c r="I136" i="1"/>
  <c r="L1593" i="1"/>
  <c r="O1158" i="1"/>
  <c r="O93" i="1"/>
  <c r="J585" i="33" s="1"/>
  <c r="O1126" i="1"/>
  <c r="O1575" i="1"/>
  <c r="O4497" i="1"/>
  <c r="M1645" i="1"/>
  <c r="M1639" i="1"/>
  <c r="K1647" i="1"/>
  <c r="J1639" i="1"/>
  <c r="M1682" i="1"/>
  <c r="J1646" i="1"/>
  <c r="M1685" i="1"/>
  <c r="K1644" i="1"/>
  <c r="M1686" i="1"/>
  <c r="J1647" i="1"/>
  <c r="M1683" i="1"/>
  <c r="K1673" i="1"/>
  <c r="K1484" i="1"/>
  <c r="I119" i="1"/>
  <c r="K1474" i="1"/>
  <c r="I111" i="1"/>
  <c r="M53" i="1"/>
  <c r="M1453" i="1"/>
  <c r="M1480" i="1"/>
  <c r="M103" i="1"/>
  <c r="I595" i="33" s="1"/>
  <c r="M1579" i="1"/>
  <c r="J1580" i="1"/>
  <c r="J64" i="1"/>
  <c r="J1440" i="1"/>
  <c r="K1528" i="1"/>
  <c r="M147" i="1"/>
  <c r="M953" i="1"/>
  <c r="M96" i="1"/>
  <c r="I588" i="33" s="1"/>
  <c r="M71" i="1"/>
  <c r="L1479" i="1"/>
  <c r="L91" i="1"/>
  <c r="H574" i="33" s="1"/>
  <c r="I1590" i="1"/>
  <c r="K48" i="1"/>
  <c r="I1468" i="1"/>
  <c r="J61" i="1"/>
  <c r="L1648" i="1"/>
  <c r="K130" i="1"/>
  <c r="L135" i="1"/>
  <c r="L1573" i="1"/>
  <c r="K67" i="1"/>
  <c r="K1534" i="1"/>
  <c r="L1525" i="1"/>
  <c r="J132" i="1"/>
  <c r="L78" i="1"/>
  <c r="H561" i="33" s="1"/>
  <c r="K1592" i="1"/>
  <c r="L1535" i="1"/>
  <c r="L50" i="1"/>
  <c r="I1460" i="1"/>
  <c r="I1478" i="1"/>
  <c r="J1437" i="1"/>
  <c r="I138" i="1"/>
  <c r="I147" i="1"/>
  <c r="K92" i="1"/>
  <c r="K120" i="1"/>
  <c r="J949" i="1"/>
  <c r="L1599" i="1"/>
  <c r="I1483" i="1"/>
  <c r="I50" i="1"/>
  <c r="K1679" i="1"/>
  <c r="K55" i="1"/>
  <c r="M123" i="1"/>
  <c r="M1678" i="1"/>
  <c r="I735" i="33" s="1"/>
  <c r="M1673" i="1"/>
  <c r="I730" i="33" s="1"/>
  <c r="O1685" i="1"/>
  <c r="I1644" i="1"/>
  <c r="P1683" i="1"/>
  <c r="P1685" i="1"/>
  <c r="K72" i="1"/>
  <c r="K1462" i="1"/>
  <c r="K111" i="1"/>
  <c r="M132" i="1"/>
  <c r="J1469" i="1"/>
  <c r="K1473" i="1"/>
  <c r="L1592" i="1"/>
  <c r="O65" i="1"/>
  <c r="O73" i="1"/>
  <c r="O118" i="1"/>
  <c r="O1677" i="1"/>
  <c r="J734" i="33" s="1"/>
  <c r="O1464" i="1"/>
  <c r="O1480" i="1"/>
  <c r="O1441" i="1"/>
  <c r="O1580" i="1"/>
  <c r="O1482" i="1"/>
  <c r="O72" i="1"/>
  <c r="O53" i="1"/>
  <c r="O83" i="1"/>
  <c r="J566" i="33" s="1"/>
  <c r="O144" i="1"/>
  <c r="O80" i="1"/>
  <c r="J563" i="33" s="1"/>
  <c r="M1581" i="1"/>
  <c r="L117" i="1"/>
  <c r="J1462" i="1"/>
  <c r="J137" i="1"/>
  <c r="L1598" i="1"/>
  <c r="J955" i="1"/>
  <c r="L1596" i="1"/>
  <c r="L1532" i="1"/>
  <c r="L130" i="1"/>
  <c r="L133" i="1"/>
  <c r="J1592" i="1"/>
  <c r="K1540" i="1"/>
  <c r="J1488" i="1"/>
  <c r="I1457" i="1"/>
  <c r="J1474" i="1"/>
  <c r="I88" i="1"/>
  <c r="I109" i="1"/>
  <c r="K88" i="1"/>
  <c r="K1468" i="1"/>
  <c r="I120" i="1"/>
  <c r="J133" i="1"/>
  <c r="I122" i="1"/>
  <c r="J1463" i="1"/>
  <c r="L1475" i="1"/>
  <c r="L1452" i="1"/>
  <c r="L111" i="1"/>
  <c r="J1597" i="1"/>
  <c r="J1585" i="1"/>
  <c r="I1480" i="1"/>
  <c r="I1484" i="1"/>
  <c r="K1586" i="1"/>
  <c r="I99" i="1"/>
  <c r="J1675" i="1"/>
  <c r="F732" i="33" s="1"/>
  <c r="L56" i="1"/>
  <c r="J1468" i="1"/>
  <c r="J143" i="1"/>
  <c r="M1436" i="1"/>
  <c r="K44" i="1"/>
  <c r="K1461" i="1"/>
  <c r="J1465" i="1"/>
  <c r="K122" i="1"/>
  <c r="L1597" i="1"/>
  <c r="L72" i="1"/>
  <c r="L52" i="1"/>
  <c r="I1591" i="1"/>
  <c r="I1651" i="1"/>
  <c r="I54" i="1"/>
  <c r="K1489" i="1"/>
  <c r="K102" i="1"/>
  <c r="J87" i="1"/>
  <c r="F570" i="33" s="1"/>
  <c r="K53" i="1"/>
  <c r="I1529" i="1"/>
  <c r="I45" i="1"/>
  <c r="M1677" i="1"/>
  <c r="I734" i="33" s="1"/>
  <c r="M104" i="1"/>
  <c r="I596" i="33" s="1"/>
  <c r="M1465" i="1"/>
  <c r="M116" i="1"/>
  <c r="M1600" i="1"/>
  <c r="M1597" i="1"/>
  <c r="L54" i="1"/>
  <c r="K108" i="1"/>
  <c r="I1677" i="1"/>
  <c r="K141" i="1"/>
  <c r="L1652" i="1"/>
  <c r="L59" i="1"/>
  <c r="I98" i="1"/>
  <c r="J134" i="1"/>
  <c r="J1537" i="1"/>
  <c r="I75" i="1"/>
  <c r="I952" i="1"/>
  <c r="K71" i="1"/>
  <c r="K1478" i="1"/>
  <c r="O58" i="1"/>
  <c r="O1527" i="1"/>
  <c r="O105" i="1"/>
  <c r="J597" i="33" s="1"/>
  <c r="O1479" i="1"/>
  <c r="O1440" i="1"/>
  <c r="O1442" i="1"/>
  <c r="O1650" i="1"/>
  <c r="O1535" i="1"/>
  <c r="O1453" i="1"/>
  <c r="O138" i="1"/>
  <c r="O131" i="1"/>
  <c r="P115" i="1"/>
  <c r="P46" i="1"/>
  <c r="P50" i="1"/>
  <c r="P99" i="1"/>
  <c r="K591" i="33" s="1"/>
  <c r="P142" i="1"/>
  <c r="P66" i="1"/>
  <c r="P94" i="1"/>
  <c r="K586" i="33" s="1"/>
  <c r="P111" i="1"/>
  <c r="P130" i="1"/>
  <c r="P72" i="1"/>
  <c r="P108" i="1"/>
  <c r="P138" i="1"/>
  <c r="P106" i="1"/>
  <c r="K598" i="33" s="1"/>
  <c r="P144" i="1"/>
  <c r="P140" i="1"/>
  <c r="P104" i="1"/>
  <c r="K596" i="33" s="1"/>
  <c r="P1490" i="1"/>
  <c r="P1451" i="1"/>
  <c r="P1455" i="1"/>
  <c r="P1442" i="1"/>
  <c r="P1468" i="1"/>
  <c r="P1489" i="1"/>
  <c r="P1587" i="1"/>
  <c r="P1438" i="1"/>
  <c r="P1488" i="1"/>
  <c r="P1586" i="1"/>
  <c r="P1651" i="1"/>
  <c r="P1470" i="1"/>
  <c r="P1599" i="1"/>
  <c r="P1653" i="1"/>
  <c r="P1467" i="1"/>
  <c r="P1580" i="1"/>
  <c r="P1644" i="1"/>
  <c r="P1601" i="1"/>
  <c r="P1575" i="1"/>
  <c r="P1638" i="1"/>
  <c r="P1529" i="1"/>
  <c r="P1459" i="1"/>
  <c r="P1477" i="1"/>
  <c r="P949" i="1"/>
  <c r="P86" i="1"/>
  <c r="K569" i="33" s="1"/>
  <c r="P88" i="1"/>
  <c r="K571" i="33" s="1"/>
  <c r="P952" i="1"/>
  <c r="P1645" i="1"/>
  <c r="P1590" i="1"/>
  <c r="P1579" i="1"/>
  <c r="P1480" i="1"/>
  <c r="P1447" i="1"/>
  <c r="P1443" i="1"/>
  <c r="P84" i="1"/>
  <c r="K567" i="33" s="1"/>
  <c r="P65" i="1"/>
  <c r="P87" i="1"/>
  <c r="K570" i="33" s="1"/>
  <c r="P1460" i="1"/>
  <c r="P125" i="1"/>
  <c r="P56" i="1"/>
  <c r="P1527" i="1"/>
  <c r="P1678" i="1"/>
  <c r="K735" i="33" s="1"/>
  <c r="P1479" i="1"/>
  <c r="P121" i="1"/>
  <c r="P53" i="1"/>
  <c r="P1677" i="1"/>
  <c r="K734" i="33" s="1"/>
  <c r="P1595" i="1"/>
  <c r="O139" i="1"/>
  <c r="O75" i="1"/>
  <c r="M56" i="1"/>
  <c r="M1604" i="1"/>
  <c r="M1540" i="1"/>
  <c r="M654" i="1"/>
  <c r="M1020" i="1"/>
  <c r="M646" i="1"/>
  <c r="M4502" i="1"/>
  <c r="M72" i="1"/>
  <c r="M1182" i="1"/>
  <c r="J1540" i="1"/>
  <c r="I649" i="1"/>
  <c r="J71" i="1"/>
  <c r="K126" i="1"/>
  <c r="J1652" i="1"/>
  <c r="I950" i="1"/>
  <c r="L129" i="1"/>
  <c r="O86" i="1"/>
  <c r="J569" i="33" s="1"/>
  <c r="O1462" i="1"/>
  <c r="O1474" i="1"/>
  <c r="O1435" i="1"/>
  <c r="O1133" i="1"/>
  <c r="O952" i="1"/>
  <c r="O1449" i="1"/>
  <c r="O1146" i="1"/>
  <c r="O1649" i="1"/>
  <c r="O1534" i="1"/>
  <c r="O1452" i="1"/>
  <c r="O1151" i="1"/>
  <c r="O647" i="1"/>
  <c r="O8" i="1"/>
  <c r="O128" i="1"/>
  <c r="O62" i="1"/>
  <c r="O24" i="1"/>
  <c r="O146" i="1"/>
  <c r="O82" i="1"/>
  <c r="J565" i="33" s="1"/>
  <c r="M141" i="1"/>
  <c r="M1456" i="1"/>
  <c r="M1653" i="1"/>
  <c r="I1162" i="1"/>
  <c r="J1117" i="1"/>
  <c r="I646" i="1"/>
  <c r="L1144" i="1"/>
  <c r="K1019" i="1"/>
  <c r="M638" i="1"/>
  <c r="M3026" i="1"/>
  <c r="J3245" i="1"/>
  <c r="I1475" i="1"/>
  <c r="I1458" i="1"/>
  <c r="L1163" i="1"/>
  <c r="J4007" i="1"/>
  <c r="K3699" i="1"/>
  <c r="I1581" i="1"/>
  <c r="J1139" i="1"/>
  <c r="J1020" i="1"/>
  <c r="J1477" i="1"/>
  <c r="O1130" i="1"/>
  <c r="O54" i="1"/>
  <c r="O4501" i="1"/>
  <c r="O654" i="1"/>
  <c r="O1600" i="1"/>
  <c r="O1592" i="1"/>
  <c r="O3243" i="1"/>
  <c r="O4494" i="1"/>
  <c r="O4489" i="1"/>
  <c r="M1684" i="1"/>
  <c r="L116" i="1"/>
  <c r="L81" i="1"/>
  <c r="H564" i="33" s="1"/>
  <c r="J1438" i="1"/>
  <c r="I1435" i="1"/>
  <c r="M1589" i="1"/>
  <c r="M1470" i="1"/>
  <c r="O1686" i="1"/>
  <c r="K1689" i="1"/>
  <c r="M1638" i="1"/>
  <c r="L1688" i="1"/>
  <c r="J1644" i="1"/>
  <c r="I1685" i="1"/>
  <c r="I1588" i="1"/>
  <c r="J1484" i="1"/>
  <c r="I1597" i="1"/>
  <c r="M1674" i="1"/>
  <c r="I731" i="33" s="1"/>
  <c r="M130" i="1"/>
  <c r="I1456" i="1"/>
  <c r="J1453" i="1"/>
  <c r="M91" i="1"/>
  <c r="I574" i="33" s="1"/>
  <c r="M1595" i="1"/>
  <c r="M93" i="1"/>
  <c r="I585" i="33" s="1"/>
  <c r="L1654" i="1"/>
  <c r="J1479" i="1"/>
  <c r="L1603" i="1"/>
  <c r="K61" i="1"/>
  <c r="L87" i="1"/>
  <c r="H570" i="33" s="1"/>
  <c r="J76" i="1"/>
  <c r="F559" i="33" s="1"/>
  <c r="L122" i="1"/>
  <c r="K45" i="1"/>
  <c r="K86" i="1"/>
  <c r="K1479" i="1"/>
  <c r="K1487" i="1"/>
  <c r="I1470" i="1"/>
  <c r="I1577" i="1"/>
  <c r="L146" i="1"/>
  <c r="J128" i="1"/>
  <c r="J1455" i="1"/>
  <c r="M54" i="1"/>
  <c r="M1474" i="1"/>
  <c r="P1687" i="1"/>
  <c r="J89" i="1"/>
  <c r="F572" i="33" s="1"/>
  <c r="O1679" i="1"/>
  <c r="J736" i="33" s="1"/>
  <c r="O1588" i="1"/>
  <c r="O1447" i="1"/>
  <c r="O1532" i="1"/>
  <c r="O57" i="1"/>
  <c r="O48" i="1"/>
  <c r="M1591" i="1"/>
  <c r="K1591" i="1"/>
  <c r="L1583" i="1"/>
  <c r="J106" i="1"/>
  <c r="F598" i="33" s="1"/>
  <c r="K1481" i="1"/>
  <c r="K1443" i="1"/>
  <c r="J130" i="1"/>
  <c r="L1463" i="1"/>
  <c r="K949" i="1"/>
  <c r="I1579" i="1"/>
  <c r="L110" i="1"/>
  <c r="K1465" i="1"/>
  <c r="I1540" i="1"/>
  <c r="K1455" i="1"/>
  <c r="J1448" i="1"/>
  <c r="I1676" i="1"/>
  <c r="J1464" i="1"/>
  <c r="L1480" i="1"/>
  <c r="K62" i="1"/>
  <c r="K77" i="1"/>
  <c r="L73" i="1"/>
  <c r="K114" i="1"/>
  <c r="J1473" i="1"/>
  <c r="K953" i="1"/>
  <c r="I56" i="1"/>
  <c r="L1446" i="1"/>
  <c r="I1446" i="1"/>
  <c r="M1531" i="1"/>
  <c r="M128" i="1"/>
  <c r="J56" i="1"/>
  <c r="L86" i="1"/>
  <c r="H569" i="33" s="1"/>
  <c r="L1651" i="1"/>
  <c r="L66" i="1"/>
  <c r="J1603" i="1"/>
  <c r="J112" i="1"/>
  <c r="K1588" i="1"/>
  <c r="L53" i="1"/>
  <c r="K100" i="1"/>
  <c r="O103" i="1"/>
  <c r="J595" i="33" s="1"/>
  <c r="O1459" i="1"/>
  <c r="O954" i="1"/>
  <c r="O1583" i="1"/>
  <c r="O89" i="1"/>
  <c r="J572" i="33" s="1"/>
  <c r="P51" i="1"/>
  <c r="P48" i="1"/>
  <c r="P114" i="1"/>
  <c r="P79" i="1"/>
  <c r="K562" i="33" s="1"/>
  <c r="P126" i="1"/>
  <c r="P80" i="1"/>
  <c r="K563" i="33" s="1"/>
  <c r="P123" i="1"/>
  <c r="P81" i="1"/>
  <c r="K564" i="33" s="1"/>
  <c r="P1456" i="1"/>
  <c r="P1472" i="1"/>
  <c r="P1604" i="1"/>
  <c r="P1534" i="1"/>
  <c r="P1437" i="1"/>
  <c r="P1471" i="1"/>
  <c r="P1640" i="1"/>
  <c r="P1642" i="1"/>
  <c r="P1576" i="1"/>
  <c r="P71" i="1"/>
  <c r="P1476" i="1"/>
  <c r="P118" i="1"/>
  <c r="P55" i="1"/>
  <c r="P950" i="1"/>
  <c r="P1577" i="1"/>
  <c r="P1674" i="1"/>
  <c r="K731" i="33" s="1"/>
  <c r="P117" i="1"/>
  <c r="P1679" i="1"/>
  <c r="K736" i="33" s="1"/>
  <c r="P129" i="1"/>
  <c r="O47" i="1"/>
  <c r="M1475" i="1"/>
  <c r="I1149" i="1"/>
  <c r="K65" i="1"/>
  <c r="K1594" i="1"/>
  <c r="I131" i="1"/>
  <c r="O97" i="1"/>
  <c r="J589" i="33" s="1"/>
  <c r="O1128" i="1"/>
  <c r="O88" i="1"/>
  <c r="J571" i="33" s="1"/>
  <c r="O1573" i="1"/>
  <c r="O4492" i="1"/>
  <c r="O4490" i="1"/>
  <c r="O4496" i="1"/>
  <c r="O4495" i="1"/>
  <c r="O1458" i="1"/>
  <c r="O1185" i="1"/>
  <c r="O657" i="1"/>
  <c r="O1142" i="1"/>
  <c r="L1460" i="1"/>
  <c r="K1652" i="1"/>
  <c r="M142" i="1"/>
  <c r="M1651" i="1"/>
  <c r="M1687" i="1"/>
  <c r="L1646" i="1"/>
  <c r="M1642" i="1"/>
  <c r="I1647" i="1"/>
  <c r="L1638" i="1"/>
  <c r="K1643" i="1"/>
  <c r="M1647" i="1"/>
  <c r="K1444" i="1"/>
  <c r="M143" i="1"/>
  <c r="M1577" i="1"/>
  <c r="K116" i="1"/>
  <c r="J104" i="1"/>
  <c r="F596" i="33" s="1"/>
  <c r="J57" i="1"/>
  <c r="M139" i="1"/>
  <c r="M1588" i="1"/>
  <c r="K124" i="1"/>
  <c r="K1530" i="1"/>
  <c r="L80" i="1"/>
  <c r="H563" i="33" s="1"/>
  <c r="K125" i="1"/>
  <c r="I1599" i="1"/>
  <c r="I1467" i="1"/>
  <c r="I1574" i="1"/>
  <c r="I1444" i="1"/>
  <c r="J126" i="1"/>
  <c r="J1577" i="1"/>
  <c r="I1465" i="1"/>
  <c r="I146" i="1"/>
  <c r="M1483" i="1"/>
  <c r="M92" i="1"/>
  <c r="I584" i="33" s="1"/>
  <c r="L1687" i="1"/>
  <c r="P1686" i="1"/>
  <c r="K1463" i="1"/>
  <c r="J114" i="1"/>
  <c r="K1482" i="1"/>
  <c r="O116" i="1"/>
  <c r="O1676" i="1"/>
  <c r="J733" i="33" s="1"/>
  <c r="O1473" i="1"/>
  <c r="O1651" i="1"/>
  <c r="O1450" i="1"/>
  <c r="O102" i="1"/>
  <c r="J594" i="33" s="1"/>
  <c r="O112" i="1"/>
  <c r="M137" i="1"/>
  <c r="L1577" i="1"/>
  <c r="I95" i="1"/>
  <c r="L114" i="1"/>
  <c r="L949" i="1"/>
  <c r="I1674" i="1"/>
  <c r="J1583" i="1"/>
  <c r="I956" i="1"/>
  <c r="L1677" i="1"/>
  <c r="H734" i="33" s="1"/>
  <c r="I1539" i="1"/>
  <c r="K105" i="1"/>
  <c r="L1538" i="1"/>
  <c r="L51" i="1"/>
  <c r="J1680" i="1"/>
  <c r="F737" i="33" s="1"/>
  <c r="K1477" i="1"/>
  <c r="J1439" i="1"/>
  <c r="I68" i="1"/>
  <c r="I1469" i="1"/>
  <c r="J950" i="1"/>
  <c r="L45" i="1"/>
  <c r="J100" i="1"/>
  <c r="F592" i="33" s="1"/>
  <c r="K63" i="1"/>
  <c r="L1528" i="1"/>
  <c r="L44" i="1"/>
  <c r="J1650" i="1"/>
  <c r="K1472" i="1"/>
  <c r="I145" i="1"/>
  <c r="K110" i="1"/>
  <c r="I70" i="1"/>
  <c r="M95" i="1"/>
  <c r="I587" i="33" s="1"/>
  <c r="M134" i="1"/>
  <c r="M1441" i="1"/>
  <c r="L69" i="1"/>
  <c r="L1649" i="1"/>
  <c r="K1676" i="1"/>
  <c r="J1534" i="1"/>
  <c r="I1471" i="1"/>
  <c r="O61" i="1"/>
  <c r="O125" i="1"/>
  <c r="O1678" i="1"/>
  <c r="J735" i="33" s="1"/>
  <c r="O1472" i="1"/>
  <c r="O87" i="1"/>
  <c r="J570" i="33" s="1"/>
  <c r="O1485" i="1"/>
  <c r="O115" i="1"/>
  <c r="P44" i="1"/>
  <c r="P78" i="1"/>
  <c r="K561" i="33" s="1"/>
  <c r="P62" i="1"/>
  <c r="P98" i="1"/>
  <c r="K590" i="33" s="1"/>
  <c r="P143" i="1"/>
  <c r="P102" i="1"/>
  <c r="K594" i="33" s="1"/>
  <c r="P132" i="1"/>
  <c r="P76" i="1"/>
  <c r="K559" i="33" s="1"/>
  <c r="P136" i="1"/>
  <c r="P1588" i="1"/>
  <c r="P1452" i="1"/>
  <c r="P1474" i="1"/>
  <c r="P1535" i="1"/>
  <c r="P1469" i="1"/>
  <c r="P1596" i="1"/>
  <c r="P1484" i="1"/>
  <c r="P1584" i="1"/>
  <c r="P1654" i="1"/>
  <c r="P1532" i="1"/>
  <c r="P955" i="1"/>
  <c r="P135" i="1"/>
  <c r="P73" i="1"/>
  <c r="P54" i="1"/>
  <c r="P1462" i="1"/>
  <c r="P1446" i="1"/>
  <c r="P137" i="1"/>
  <c r="P1593" i="1"/>
  <c r="P1465" i="1"/>
  <c r="P1591" i="1"/>
  <c r="O111" i="1"/>
  <c r="M1596" i="1"/>
  <c r="M1118" i="1"/>
  <c r="I1648" i="1"/>
  <c r="K1581" i="1"/>
  <c r="J659" i="1"/>
  <c r="O133" i="1"/>
  <c r="O1525" i="1"/>
  <c r="O1579" i="1"/>
  <c r="O10" i="1"/>
  <c r="O1529" i="1"/>
  <c r="O3702" i="1"/>
  <c r="O1530" i="1"/>
  <c r="O1603" i="1"/>
  <c r="O1597" i="1"/>
  <c r="O1471" i="1"/>
  <c r="O1017" i="1"/>
  <c r="O1445" i="1"/>
  <c r="O1488" i="1"/>
  <c r="O1123" i="1"/>
  <c r="O643" i="1"/>
  <c r="O99" i="1"/>
  <c r="J591" i="33" s="1"/>
  <c r="O20" i="1"/>
  <c r="O78" i="1"/>
  <c r="J561" i="33" s="1"/>
  <c r="M1203" i="1"/>
  <c r="J11" i="1"/>
  <c r="K1017" i="1"/>
  <c r="L9" i="1"/>
  <c r="I4013" i="1"/>
  <c r="J648" i="1"/>
  <c r="M1122" i="1"/>
  <c r="M102" i="1"/>
  <c r="I594" i="33" s="1"/>
  <c r="K1488" i="1"/>
  <c r="J1535" i="1"/>
  <c r="K51" i="1"/>
  <c r="O90" i="1"/>
  <c r="J573" i="33" s="1"/>
  <c r="O1598" i="1"/>
  <c r="O3242" i="1"/>
  <c r="O4491" i="1"/>
  <c r="I121" i="1"/>
  <c r="I1454" i="1"/>
  <c r="M1488" i="1"/>
  <c r="I1684" i="1"/>
  <c r="J1689" i="1"/>
  <c r="M1643" i="1"/>
  <c r="J1487" i="1"/>
  <c r="J1525" i="1"/>
  <c r="M1603" i="1"/>
  <c r="J1678" i="1"/>
  <c r="F735" i="33" s="1"/>
  <c r="M1533" i="1"/>
  <c r="I93" i="1"/>
  <c r="I52" i="1"/>
  <c r="K59" i="1"/>
  <c r="J1581" i="1"/>
  <c r="L1453" i="1"/>
  <c r="K1577" i="1"/>
  <c r="L1470" i="1"/>
  <c r="J1677" i="1"/>
  <c r="F734" i="33" s="1"/>
  <c r="M1537" i="1"/>
  <c r="O1647" i="1"/>
  <c r="M1644" i="1"/>
  <c r="J1683" i="1"/>
  <c r="M1641" i="1"/>
  <c r="I953" i="1"/>
  <c r="I1437" i="1"/>
  <c r="M99" i="1"/>
  <c r="I591" i="33" s="1"/>
  <c r="J99" i="1"/>
  <c r="F591" i="33" s="1"/>
  <c r="L137" i="1"/>
  <c r="I1580" i="1"/>
  <c r="L102" i="1"/>
  <c r="H594" i="33" s="1"/>
  <c r="K1599" i="1"/>
  <c r="K87" i="1"/>
  <c r="L63" i="1"/>
  <c r="J127" i="1"/>
  <c r="K1683" i="1"/>
  <c r="J1641" i="1"/>
  <c r="I100" i="1"/>
  <c r="L125" i="1"/>
  <c r="O1476" i="1"/>
  <c r="O1454" i="1"/>
  <c r="O140" i="1"/>
  <c r="I69" i="1"/>
  <c r="M120" i="1"/>
  <c r="I1683" i="1"/>
  <c r="I1646" i="1"/>
  <c r="M1458" i="1"/>
  <c r="K50" i="1"/>
  <c r="K1590" i="1"/>
  <c r="L76" i="1"/>
  <c r="H559" i="33" s="1"/>
  <c r="K101" i="1"/>
  <c r="J1480" i="1"/>
  <c r="I134" i="1"/>
  <c r="I1584" i="1"/>
  <c r="O1460" i="1"/>
  <c r="M87" i="1"/>
  <c r="I570" i="33" s="1"/>
  <c r="K1525" i="1"/>
  <c r="K138" i="1"/>
  <c r="J1601" i="1"/>
  <c r="K85" i="1"/>
  <c r="K1447" i="1"/>
  <c r="I1573" i="1"/>
  <c r="I951" i="1"/>
  <c r="I81" i="1"/>
  <c r="J45" i="1"/>
  <c r="L127" i="1"/>
  <c r="L1588" i="1"/>
  <c r="I1462" i="1"/>
  <c r="I132" i="1"/>
  <c r="M1529" i="1"/>
  <c r="M84" i="1"/>
  <c r="I567" i="33" s="1"/>
  <c r="I1450" i="1"/>
  <c r="O1436" i="1"/>
  <c r="O130" i="1"/>
  <c r="P47" i="1"/>
  <c r="P75" i="1"/>
  <c r="P127" i="1"/>
  <c r="P145" i="1"/>
  <c r="P1482" i="1"/>
  <c r="P1538" i="1"/>
  <c r="P1597" i="1"/>
  <c r="P1436" i="1"/>
  <c r="P1600" i="1"/>
  <c r="P953" i="1"/>
  <c r="P133" i="1"/>
  <c r="P1673" i="1"/>
  <c r="K730" i="33" s="1"/>
  <c r="P1598" i="1"/>
  <c r="P1475" i="1"/>
  <c r="J1124" i="1"/>
  <c r="I1587" i="1"/>
  <c r="O3030" i="1"/>
  <c r="O1163" i="1"/>
  <c r="O1013" i="1"/>
  <c r="O136" i="1"/>
  <c r="O114" i="1"/>
  <c r="M69" i="1"/>
  <c r="I3249" i="1"/>
  <c r="K1471" i="1"/>
  <c r="O122" i="1"/>
  <c r="O3025" i="1"/>
  <c r="O1528" i="1"/>
  <c r="O1461" i="1"/>
  <c r="O1481" i="1"/>
  <c r="O1470" i="1"/>
  <c r="O1164" i="1"/>
  <c r="O640" i="1"/>
  <c r="O1444" i="1"/>
  <c r="O1141" i="1"/>
  <c r="O1652" i="1"/>
  <c r="O1537" i="1"/>
  <c r="O1455" i="1"/>
  <c r="O1154" i="1"/>
  <c r="O650" i="1"/>
  <c r="O119" i="1"/>
  <c r="O117" i="1"/>
  <c r="O67" i="1"/>
  <c r="O19" i="1"/>
  <c r="O141" i="1"/>
  <c r="O77" i="1"/>
  <c r="J560" i="33" s="1"/>
  <c r="M643" i="1"/>
  <c r="M1449" i="1"/>
  <c r="J1539" i="1"/>
  <c r="M138" i="1"/>
  <c r="I1643" i="1"/>
  <c r="J83" i="1"/>
  <c r="F566" i="33" s="1"/>
  <c r="M1437" i="1"/>
  <c r="L1602" i="1"/>
  <c r="J1447" i="1"/>
  <c r="K1655" i="1"/>
  <c r="I1589" i="1"/>
  <c r="M85" i="1"/>
  <c r="I568" i="33" s="1"/>
  <c r="L1682" i="1"/>
  <c r="K1448" i="1"/>
  <c r="O953" i="1"/>
  <c r="O1437" i="1"/>
  <c r="O106" i="1"/>
  <c r="J598" i="33" s="1"/>
  <c r="M1448" i="1"/>
  <c r="I62" i="1"/>
  <c r="I90" i="1"/>
  <c r="I73" i="1"/>
  <c r="I1443" i="1"/>
  <c r="L1579" i="1"/>
  <c r="I115" i="1"/>
  <c r="I1453" i="1"/>
  <c r="L1591" i="1"/>
  <c r="M90" i="1"/>
  <c r="I573" i="33" s="1"/>
  <c r="I1436" i="1"/>
  <c r="L94" i="1"/>
  <c r="H586" i="33" s="1"/>
  <c r="I1534" i="1"/>
  <c r="J75" i="1"/>
  <c r="J85" i="1"/>
  <c r="F568" i="33" s="1"/>
  <c r="M1471" i="1"/>
  <c r="J72" i="1"/>
  <c r="L1489" i="1"/>
  <c r="I949" i="1"/>
  <c r="K1654" i="1"/>
  <c r="O135" i="1"/>
  <c r="O956" i="1"/>
  <c r="O66" i="1"/>
  <c r="P67" i="1"/>
  <c r="P96" i="1"/>
  <c r="K588" i="33" s="1"/>
  <c r="P112" i="1"/>
  <c r="P1453" i="1"/>
  <c r="P1539" i="1"/>
  <c r="P1639" i="1"/>
  <c r="P1646" i="1"/>
  <c r="P1603" i="1"/>
  <c r="P1537" i="1"/>
  <c r="P1578" i="1"/>
  <c r="P1589" i="1"/>
  <c r="P1525" i="1"/>
  <c r="O107" i="1"/>
  <c r="J599" i="33" s="1"/>
  <c r="I96" i="1"/>
  <c r="M4501" i="1"/>
  <c r="J141" i="1"/>
  <c r="O639" i="1"/>
  <c r="O120" i="1"/>
  <c r="O4416" i="1"/>
  <c r="O1595" i="1"/>
  <c r="O3699" i="1"/>
  <c r="O1490" i="1"/>
  <c r="O642" i="1"/>
  <c r="O1586" i="1"/>
  <c r="O60" i="1"/>
  <c r="O50" i="1"/>
  <c r="M649" i="1"/>
  <c r="M1485" i="1"/>
  <c r="I1184" i="1"/>
  <c r="K4498" i="1"/>
  <c r="K642" i="1"/>
  <c r="J1016" i="1"/>
  <c r="J1486" i="1"/>
  <c r="O71" i="1"/>
  <c r="O4502" i="1"/>
  <c r="O1161" i="1"/>
  <c r="O1477" i="1"/>
  <c r="O1466" i="1"/>
  <c r="O1136" i="1"/>
  <c r="O1201" i="1"/>
  <c r="O659" i="1"/>
  <c r="O1648" i="1"/>
  <c r="O1533" i="1"/>
  <c r="O1451" i="1"/>
  <c r="O1150" i="1"/>
  <c r="O92" i="1"/>
  <c r="J584" i="33" s="1"/>
  <c r="O98" i="1"/>
  <c r="J590" i="33" s="1"/>
  <c r="O646" i="1"/>
  <c r="O64" i="1"/>
  <c r="O55" i="1"/>
  <c r="O49" i="1"/>
  <c r="M1119" i="1"/>
  <c r="M3698" i="1"/>
  <c r="M3697" i="1"/>
  <c r="O1641" i="1"/>
  <c r="M1689" i="1"/>
  <c r="L1683" i="1"/>
  <c r="K1480" i="1"/>
  <c r="M1438" i="1"/>
  <c r="L1485" i="1"/>
  <c r="L58" i="1"/>
  <c r="K1653" i="1"/>
  <c r="K1585" i="1"/>
  <c r="M1648" i="1"/>
  <c r="O1638" i="1"/>
  <c r="L1643" i="1"/>
  <c r="P1689" i="1"/>
  <c r="K79" i="1"/>
  <c r="K97" i="1"/>
  <c r="O1578" i="1"/>
  <c r="O134" i="1"/>
  <c r="O52" i="1"/>
  <c r="J1574" i="1"/>
  <c r="L1473" i="1"/>
  <c r="J116" i="1"/>
  <c r="J1529" i="1"/>
  <c r="I1576" i="1"/>
  <c r="K1532" i="1"/>
  <c r="J1452" i="1"/>
  <c r="K82" i="1"/>
  <c r="I101" i="1"/>
  <c r="J1435" i="1"/>
  <c r="K1595" i="1"/>
  <c r="I135" i="1"/>
  <c r="M1469" i="1"/>
  <c r="I126" i="1"/>
  <c r="L136" i="1"/>
  <c r="J86" i="1"/>
  <c r="F569" i="33" s="1"/>
  <c r="O129" i="1"/>
  <c r="O1463" i="1"/>
  <c r="O1587" i="1"/>
  <c r="O51" i="1"/>
  <c r="P110" i="1"/>
  <c r="P124" i="1"/>
  <c r="P70" i="1"/>
  <c r="P113" i="1"/>
  <c r="P1540" i="1"/>
  <c r="P1457" i="1"/>
  <c r="P1648" i="1"/>
  <c r="P1441" i="1"/>
  <c r="P1650" i="1"/>
  <c r="P1602" i="1"/>
  <c r="P1449" i="1"/>
  <c r="P120" i="1"/>
  <c r="P97" i="1"/>
  <c r="K589" i="33" s="1"/>
  <c r="P119" i="1"/>
  <c r="P1594" i="1"/>
  <c r="M115" i="1"/>
  <c r="M655" i="1"/>
  <c r="J1481" i="1"/>
  <c r="K1648" i="1"/>
  <c r="O652" i="1"/>
  <c r="O1467" i="1"/>
  <c r="O1202" i="1"/>
  <c r="O1582" i="1"/>
  <c r="O1119" i="1"/>
  <c r="O147" i="1"/>
  <c r="M949" i="1"/>
  <c r="M15" i="1"/>
  <c r="M641" i="1"/>
  <c r="I108" i="1"/>
  <c r="J1146" i="1"/>
  <c r="O127" i="1"/>
  <c r="O951" i="1"/>
  <c r="O1601" i="1"/>
  <c r="O4503" i="1"/>
  <c r="O1655" i="1"/>
  <c r="O1593" i="1"/>
  <c r="O1589" i="1"/>
  <c r="O1680" i="1"/>
  <c r="J737" i="33" s="1"/>
  <c r="O1129" i="1"/>
  <c r="O1438" i="1"/>
  <c r="O1132" i="1"/>
  <c r="O950" i="1"/>
  <c r="O1197" i="1"/>
  <c r="O1585" i="1"/>
  <c r="O1487" i="1"/>
  <c r="O1122" i="1"/>
  <c r="O121" i="1"/>
  <c r="O132" i="1"/>
  <c r="O91" i="1"/>
  <c r="J574" i="33" s="1"/>
  <c r="O109" i="1"/>
  <c r="O45" i="1"/>
  <c r="M77" i="1"/>
  <c r="I560" i="33" s="1"/>
  <c r="M657" i="1"/>
  <c r="M1202" i="1"/>
  <c r="I60" i="1"/>
  <c r="J123" i="1"/>
  <c r="L1684" i="1"/>
  <c r="K1646" i="1"/>
  <c r="J1643" i="1"/>
  <c r="J1682" i="1"/>
  <c r="M145" i="1"/>
  <c r="L46" i="1"/>
  <c r="J95" i="1"/>
  <c r="F587" i="33" s="1"/>
  <c r="L1474" i="1"/>
  <c r="L1477" i="1"/>
  <c r="I1532" i="1"/>
  <c r="K1687" i="1"/>
  <c r="P1682" i="1"/>
  <c r="K96" i="1"/>
  <c r="K1440" i="1"/>
  <c r="O1536" i="1"/>
  <c r="O76" i="1"/>
  <c r="J559" i="33" s="1"/>
  <c r="I57" i="1"/>
  <c r="L1456" i="1"/>
  <c r="K139" i="1"/>
  <c r="K93" i="1"/>
  <c r="L48" i="1"/>
  <c r="J1470" i="1"/>
  <c r="I80" i="1"/>
  <c r="K1437" i="1"/>
  <c r="K128" i="1"/>
  <c r="L1440" i="1"/>
  <c r="K1451" i="1"/>
  <c r="M1439" i="1"/>
  <c r="M1602" i="1"/>
  <c r="I71" i="1"/>
  <c r="J1598" i="1"/>
  <c r="O955" i="1"/>
  <c r="O1475" i="1"/>
  <c r="O1489" i="1"/>
  <c r="P147" i="1"/>
  <c r="P146" i="1"/>
  <c r="P60" i="1"/>
  <c r="P139" i="1"/>
  <c r="P77" i="1"/>
  <c r="K560" i="33" s="1"/>
  <c r="P59" i="1"/>
  <c r="P74" i="1"/>
  <c r="P1435" i="1"/>
  <c r="P1473" i="1"/>
  <c r="P1487" i="1"/>
  <c r="P1486" i="1"/>
  <c r="P1526" i="1"/>
  <c r="P63" i="1"/>
  <c r="P69" i="1"/>
  <c r="P1445" i="1"/>
  <c r="P85" i="1"/>
  <c r="K568" i="33" s="1"/>
  <c r="P1676" i="1"/>
  <c r="K733" i="33" s="1"/>
  <c r="P1574" i="1"/>
  <c r="M1452" i="1"/>
  <c r="M1181" i="1"/>
  <c r="J1602" i="1"/>
  <c r="O56" i="1"/>
  <c r="O4499" i="1"/>
  <c r="O1604" i="1"/>
  <c r="O4011" i="1"/>
  <c r="O1599" i="1"/>
  <c r="O1181" i="1"/>
  <c r="O1484" i="1"/>
  <c r="O124" i="1"/>
  <c r="O142" i="1"/>
  <c r="M48" i="1"/>
  <c r="L23" i="1"/>
  <c r="I3698" i="1"/>
  <c r="M1201" i="1"/>
  <c r="I112" i="1"/>
  <c r="J1160" i="1"/>
  <c r="O101" i="1"/>
  <c r="J593" i="33" s="1"/>
  <c r="O137" i="1"/>
  <c r="O1602" i="1"/>
  <c r="O4010" i="1"/>
  <c r="O3698" i="1"/>
  <c r="O1526" i="1"/>
  <c r="O3029" i="1"/>
  <c r="O1591" i="1"/>
  <c r="O1465" i="1"/>
  <c r="O1184" i="1"/>
  <c r="O1016" i="1"/>
  <c r="O655" i="1"/>
  <c r="O1448" i="1"/>
  <c r="O1145" i="1"/>
  <c r="O1581" i="1"/>
  <c r="O1483" i="1"/>
  <c r="O1118" i="1"/>
  <c r="O70" i="1"/>
  <c r="O94" i="1"/>
  <c r="J586" i="33" s="1"/>
  <c r="O23" i="1"/>
  <c r="O145" i="1"/>
  <c r="O81" i="1"/>
  <c r="J564" i="33" s="1"/>
  <c r="M50" i="1"/>
  <c r="M659" i="1"/>
  <c r="M1156" i="1"/>
  <c r="M1484" i="1"/>
  <c r="M1526" i="1"/>
  <c r="M1538" i="1"/>
  <c r="O113" i="1"/>
  <c r="M112" i="1"/>
  <c r="K1645" i="1"/>
  <c r="L1641" i="1"/>
  <c r="I1640" i="1"/>
  <c r="I1638" i="1"/>
  <c r="O1644" i="1"/>
  <c r="O1643" i="1"/>
  <c r="M1535" i="1"/>
  <c r="M1680" i="1"/>
  <c r="I737" i="33" s="1"/>
  <c r="I128" i="1"/>
  <c r="K1486" i="1"/>
  <c r="J956" i="1"/>
  <c r="J1649" i="1"/>
  <c r="L141" i="1"/>
  <c r="L1586" i="1"/>
  <c r="J102" i="1"/>
  <c r="F594" i="33" s="1"/>
  <c r="L1595" i="1"/>
  <c r="J46" i="1"/>
  <c r="K1538" i="1"/>
  <c r="I1488" i="1"/>
  <c r="I1486" i="1"/>
  <c r="I1595" i="1"/>
  <c r="K135" i="1"/>
  <c r="L71" i="1"/>
  <c r="K119" i="1"/>
  <c r="J1478" i="1"/>
  <c r="J94" i="1"/>
  <c r="F586" i="33" s="1"/>
  <c r="J1532" i="1"/>
  <c r="K137" i="1"/>
  <c r="J135" i="1"/>
  <c r="L106" i="1"/>
  <c r="H598" i="33" s="1"/>
  <c r="L1680" i="1"/>
  <c r="H737" i="33" s="1"/>
  <c r="L1483" i="1"/>
  <c r="L1678" i="1"/>
  <c r="H735" i="33" s="1"/>
  <c r="J1526" i="1"/>
  <c r="K1574" i="1"/>
  <c r="I110" i="1"/>
  <c r="K132" i="1"/>
  <c r="K1449" i="1"/>
  <c r="J1538" i="1"/>
  <c r="I1526" i="1"/>
  <c r="L143" i="1"/>
  <c r="L1435" i="1"/>
  <c r="K133" i="1"/>
  <c r="L1457" i="1"/>
  <c r="K144" i="1"/>
  <c r="I77" i="1"/>
  <c r="K955" i="1"/>
  <c r="J1673" i="1"/>
  <c r="F730" i="33" s="1"/>
  <c r="K109" i="1"/>
  <c r="L47" i="1"/>
  <c r="L1451" i="1"/>
  <c r="L1482" i="1"/>
  <c r="J65" i="1"/>
  <c r="K1677" i="1"/>
  <c r="K118" i="1"/>
  <c r="L1490" i="1"/>
  <c r="L1676" i="1"/>
  <c r="H733" i="33" s="1"/>
  <c r="J1483" i="1"/>
  <c r="K113" i="1"/>
  <c r="I44" i="1"/>
  <c r="J1674" i="1"/>
  <c r="F731" i="33" s="1"/>
  <c r="L96" i="1"/>
  <c r="H588" i="33" s="1"/>
  <c r="L144" i="1"/>
  <c r="K1575" i="1"/>
  <c r="M1582" i="1"/>
  <c r="M107" i="1"/>
  <c r="I599" i="33" s="1"/>
  <c r="M51" i="1"/>
  <c r="K1452" i="1"/>
  <c r="K143" i="1"/>
  <c r="K1442" i="1"/>
  <c r="M1462" i="1"/>
  <c r="M1585" i="1"/>
  <c r="M117" i="1"/>
  <c r="I86" i="1"/>
  <c r="I74" i="1"/>
  <c r="K1597" i="1"/>
  <c r="K127" i="1"/>
  <c r="L1536" i="1"/>
  <c r="I113" i="1"/>
  <c r="K1483" i="1"/>
  <c r="L121" i="1"/>
  <c r="L105" i="1"/>
  <c r="H597" i="33" s="1"/>
  <c r="M106" i="1"/>
  <c r="I598" i="33" s="1"/>
  <c r="M1578" i="1"/>
  <c r="M1454" i="1"/>
  <c r="L952" i="1"/>
  <c r="I1586" i="1"/>
  <c r="K146" i="1"/>
  <c r="I1530" i="1"/>
  <c r="M124" i="1"/>
  <c r="M1679" i="1"/>
  <c r="I736" i="33" s="1"/>
  <c r="M1487" i="1"/>
  <c r="M59" i="1"/>
  <c r="J952" i="1"/>
  <c r="J58" i="1"/>
  <c r="I1641" i="1"/>
  <c r="I1438" i="1"/>
  <c r="K1454" i="1"/>
  <c r="J1445" i="1"/>
  <c r="I1575" i="1"/>
  <c r="L1455" i="1"/>
  <c r="L1487" i="1"/>
  <c r="M135" i="1"/>
  <c r="M1477" i="1"/>
  <c r="M79" i="1"/>
  <c r="I562" i="33" s="1"/>
  <c r="L1443" i="1"/>
  <c r="J1490" i="1"/>
  <c r="L1445" i="1"/>
  <c r="I1653" i="1"/>
  <c r="M58" i="1"/>
  <c r="M1457" i="1"/>
  <c r="I97" i="1"/>
  <c r="K1438" i="1"/>
  <c r="I58" i="1"/>
  <c r="K1467" i="1"/>
  <c r="M1688" i="1"/>
  <c r="O1687" i="1"/>
  <c r="M1490" i="1"/>
  <c r="I1485" i="1"/>
  <c r="I1482" i="1"/>
  <c r="L131" i="1"/>
  <c r="J1475" i="1"/>
  <c r="I64" i="1"/>
  <c r="L1533" i="1"/>
  <c r="M1650" i="1"/>
  <c r="M119" i="1"/>
  <c r="J98" i="1"/>
  <c r="F590" i="33" s="1"/>
  <c r="K1573" i="1"/>
  <c r="J147" i="1"/>
  <c r="M1467" i="1"/>
  <c r="M1476" i="1"/>
  <c r="M67" i="1"/>
  <c r="I1679" i="1"/>
  <c r="K952" i="1"/>
  <c r="L1589" i="1"/>
  <c r="I1442" i="1"/>
  <c r="J91" i="1"/>
  <c r="F574" i="33" s="1"/>
  <c r="L1645" i="1"/>
  <c r="M1451" i="1"/>
  <c r="J73" i="1"/>
  <c r="L1530" i="1"/>
  <c r="K104" i="1"/>
  <c r="K1580" i="1"/>
  <c r="L1647" i="1"/>
  <c r="O1682" i="1"/>
  <c r="O1646" i="1"/>
  <c r="M1575" i="1"/>
  <c r="M1586" i="1"/>
  <c r="M1654" i="1"/>
  <c r="M49" i="1"/>
  <c r="J77" i="1"/>
  <c r="F560" i="33" s="1"/>
  <c r="I1481" i="1"/>
  <c r="K136" i="1"/>
  <c r="K1476" i="1"/>
  <c r="L49" i="1"/>
  <c r="L1653" i="1"/>
  <c r="K1459" i="1"/>
  <c r="I129" i="1"/>
  <c r="K54" i="1"/>
  <c r="J79" i="1"/>
  <c r="F562" i="33" s="1"/>
  <c r="J1441" i="1"/>
  <c r="J1482" i="1"/>
  <c r="I1464" i="1"/>
  <c r="L98" i="1"/>
  <c r="H590" i="33" s="1"/>
  <c r="L1576" i="1"/>
  <c r="I91" i="1"/>
  <c r="L1458" i="1"/>
  <c r="K121" i="1"/>
  <c r="L1594" i="1"/>
  <c r="K1649" i="1"/>
  <c r="K1589" i="1"/>
  <c r="L93" i="1"/>
  <c r="H585" i="33" s="1"/>
  <c r="L147" i="1"/>
  <c r="L1540" i="1"/>
  <c r="L1436" i="1"/>
  <c r="L101" i="1"/>
  <c r="H593" i="33" s="1"/>
  <c r="J63" i="1"/>
  <c r="J1527" i="1"/>
  <c r="I140" i="1"/>
  <c r="K1584" i="1"/>
  <c r="I1538" i="1"/>
  <c r="J1533" i="1"/>
  <c r="J1654" i="1"/>
  <c r="L1481" i="1"/>
  <c r="L1450" i="1"/>
  <c r="J69" i="1"/>
  <c r="L60" i="1"/>
  <c r="J1530" i="1"/>
  <c r="J1531" i="1"/>
  <c r="J62" i="1"/>
  <c r="L62" i="1"/>
  <c r="J1446" i="1"/>
  <c r="L134" i="1"/>
  <c r="L1582" i="1"/>
  <c r="L1461" i="1"/>
  <c r="L1459" i="1"/>
  <c r="K1678" i="1"/>
  <c r="K69" i="1"/>
  <c r="L1439" i="1"/>
  <c r="L1476" i="1"/>
  <c r="M60" i="1"/>
  <c r="M113" i="1"/>
  <c r="I1479" i="1"/>
  <c r="L953" i="1"/>
  <c r="J1587" i="1"/>
  <c r="L97" i="1"/>
  <c r="H589" i="33" s="1"/>
  <c r="L1444" i="1"/>
  <c r="J1575" i="1"/>
  <c r="J93" i="1"/>
  <c r="F585" i="33" s="1"/>
  <c r="K64" i="1"/>
  <c r="M1460" i="1"/>
  <c r="M1676" i="1"/>
  <c r="I733" i="33" s="1"/>
  <c r="M78" i="1"/>
  <c r="I561" i="33" s="1"/>
  <c r="I1594" i="1"/>
  <c r="K954" i="1"/>
  <c r="J78" i="1"/>
  <c r="F561" i="33" s="1"/>
  <c r="I1535" i="1"/>
  <c r="M64" i="1"/>
  <c r="M86" i="1"/>
  <c r="I569" i="33" s="1"/>
  <c r="L1447" i="1"/>
  <c r="K1604" i="1"/>
  <c r="K89" i="1"/>
  <c r="J1489" i="1"/>
  <c r="O1640" i="1"/>
  <c r="M105" i="1"/>
  <c r="I597" i="33" s="1"/>
  <c r="I47" i="1"/>
  <c r="I123" i="1"/>
  <c r="K951" i="1"/>
  <c r="L115" i="1"/>
  <c r="I130" i="1"/>
  <c r="L1472" i="1"/>
  <c r="L1578" i="1"/>
  <c r="I1472" i="1"/>
  <c r="M1573" i="1"/>
  <c r="M1539" i="1"/>
  <c r="M88" i="1"/>
  <c r="I571" i="33" s="1"/>
  <c r="K134" i="1"/>
  <c r="M1525" i="1"/>
  <c r="M1583" i="1"/>
  <c r="M75" i="1"/>
  <c r="J82" i="1"/>
  <c r="F565" i="33" s="1"/>
  <c r="J1593" i="1"/>
  <c r="J1454" i="1"/>
  <c r="M1478" i="1"/>
  <c r="L124" i="1"/>
  <c r="K90" i="1"/>
  <c r="J1582" i="1"/>
  <c r="L1581" i="1"/>
  <c r="I141" i="1"/>
  <c r="K56" i="1"/>
  <c r="L103" i="1"/>
  <c r="H595" i="33" s="1"/>
  <c r="I63" i="1"/>
  <c r="M1486" i="1"/>
  <c r="M46" i="1"/>
  <c r="J115" i="1"/>
  <c r="K1535" i="1"/>
  <c r="I55" i="1"/>
  <c r="M100" i="1"/>
  <c r="I592" i="33" s="1"/>
  <c r="M1574" i="1"/>
  <c r="M114" i="1"/>
  <c r="J107" i="1"/>
  <c r="F599" i="33" s="1"/>
  <c r="I1528" i="1"/>
  <c r="J111" i="1"/>
  <c r="I1449" i="1"/>
  <c r="L1685" i="1"/>
  <c r="M131" i="1"/>
  <c r="K1598" i="1"/>
  <c r="I106" i="1"/>
  <c r="I1603" i="1"/>
  <c r="L70" i="1"/>
  <c r="J125" i="1"/>
  <c r="L1454" i="1"/>
  <c r="M126" i="1"/>
  <c r="M1675" i="1"/>
  <c r="I732" i="33" s="1"/>
  <c r="M956" i="1"/>
  <c r="J88" i="1"/>
  <c r="F571" i="33" s="1"/>
  <c r="J1458" i="1"/>
  <c r="K74" i="1"/>
  <c r="I1487" i="1"/>
  <c r="M1527" i="1"/>
  <c r="M1580" i="1"/>
  <c r="M140" i="1"/>
  <c r="K1533" i="1"/>
  <c r="K58" i="1"/>
  <c r="K1539" i="1"/>
  <c r="J1536" i="1"/>
  <c r="I1686" i="1"/>
  <c r="J145" i="1"/>
  <c r="J1466" i="1"/>
  <c r="K80" i="1"/>
  <c r="M108" i="1"/>
  <c r="I1525" i="1"/>
  <c r="K83" i="1"/>
  <c r="G566" i="33" s="1"/>
  <c r="K1458" i="1"/>
  <c r="P1143" i="1"/>
  <c r="P655" i="1"/>
  <c r="P4414" i="1"/>
  <c r="P4502" i="1"/>
  <c r="P4411" i="1"/>
  <c r="P3700" i="1"/>
  <c r="P1014" i="1"/>
  <c r="P644" i="1"/>
  <c r="P1016" i="1"/>
  <c r="P1155" i="1"/>
  <c r="P1156" i="1"/>
  <c r="P19" i="1"/>
  <c r="O1124" i="1"/>
  <c r="O4012" i="1"/>
  <c r="J1118" i="1"/>
  <c r="K1159" i="1"/>
  <c r="I4496" i="1"/>
  <c r="M1185" i="1"/>
  <c r="M1183" i="1"/>
  <c r="L1145" i="1"/>
  <c r="J650" i="1"/>
  <c r="M1131" i="1"/>
  <c r="J25" i="1"/>
  <c r="J647" i="1"/>
  <c r="I643" i="1"/>
  <c r="L1185" i="1"/>
  <c r="L3025" i="1"/>
  <c r="I1155" i="1"/>
  <c r="M3024" i="1"/>
  <c r="M18" i="1"/>
  <c r="O638" i="1"/>
  <c r="O1156" i="1"/>
  <c r="K1013" i="1"/>
  <c r="M1150" i="1"/>
  <c r="P1159" i="1"/>
  <c r="P1201" i="1"/>
  <c r="P1125" i="1"/>
  <c r="P4493" i="1"/>
  <c r="P3698" i="1"/>
  <c r="P4007" i="1"/>
  <c r="P3695" i="1"/>
  <c r="P1182" i="1"/>
  <c r="P1139" i="1"/>
  <c r="P638" i="1"/>
  <c r="P1020" i="1"/>
  <c r="P1154" i="1"/>
  <c r="P639" i="1"/>
  <c r="P1124" i="1"/>
  <c r="O648" i="1"/>
  <c r="O1138" i="1"/>
  <c r="K641" i="1"/>
  <c r="K3244" i="1"/>
  <c r="L3246" i="1"/>
  <c r="L14" i="1"/>
  <c r="M14" i="1"/>
  <c r="M1128" i="1"/>
  <c r="M57" i="1"/>
  <c r="K1603" i="1"/>
  <c r="J96" i="1"/>
  <c r="F588" i="33" s="1"/>
  <c r="L74" i="1"/>
  <c r="L1448" i="1"/>
  <c r="I1654" i="1"/>
  <c r="L1574" i="1"/>
  <c r="J139" i="1"/>
  <c r="K78" i="1"/>
  <c r="K142" i="1"/>
  <c r="L1438" i="1"/>
  <c r="K95" i="1"/>
  <c r="J140" i="1"/>
  <c r="J1450" i="1"/>
  <c r="J1653" i="1"/>
  <c r="L1484" i="1"/>
  <c r="L67" i="1"/>
  <c r="J1578" i="1"/>
  <c r="K76" i="1"/>
  <c r="L61" i="1"/>
  <c r="K145" i="1"/>
  <c r="J68" i="1"/>
  <c r="L132" i="1"/>
  <c r="M1463" i="1"/>
  <c r="O1639" i="1"/>
  <c r="L1655" i="1"/>
  <c r="I1489" i="1"/>
  <c r="J117" i="1"/>
  <c r="I1602" i="1"/>
  <c r="M1440" i="1"/>
  <c r="M1482" i="1"/>
  <c r="I48" i="1"/>
  <c r="K147" i="1"/>
  <c r="M1461" i="1"/>
  <c r="I1463" i="1"/>
  <c r="I1536" i="1"/>
  <c r="M63" i="1"/>
  <c r="I1583" i="1"/>
  <c r="I1474" i="1"/>
  <c r="J1460" i="1"/>
  <c r="K81" i="1"/>
  <c r="K84" i="1"/>
  <c r="M1584" i="1"/>
  <c r="K1583" i="1"/>
  <c r="J1467" i="1"/>
  <c r="M1435" i="1"/>
  <c r="M89" i="1"/>
  <c r="I572" i="33" s="1"/>
  <c r="K1641" i="1"/>
  <c r="O1689" i="1"/>
  <c r="I53" i="1"/>
  <c r="I79" i="1"/>
  <c r="K57" i="1"/>
  <c r="L64" i="1"/>
  <c r="M144" i="1"/>
  <c r="L95" i="1"/>
  <c r="H587" i="33" s="1"/>
  <c r="M136" i="1"/>
  <c r="M1593" i="1"/>
  <c r="K1456" i="1"/>
  <c r="J47" i="1"/>
  <c r="J48" i="1"/>
  <c r="K94" i="1"/>
  <c r="I85" i="1"/>
  <c r="K1460" i="1"/>
  <c r="M1472" i="1"/>
  <c r="M146" i="1"/>
  <c r="J1651" i="1"/>
  <c r="K1680" i="1"/>
  <c r="J1443" i="1"/>
  <c r="K66" i="1"/>
  <c r="M121" i="1"/>
  <c r="L1674" i="1"/>
  <c r="H731" i="33" s="1"/>
  <c r="O1688" i="1"/>
  <c r="M954" i="1"/>
  <c r="I1655" i="1"/>
  <c r="L1478" i="1"/>
  <c r="K91" i="1"/>
  <c r="P1131" i="1"/>
  <c r="P656" i="1"/>
  <c r="P1160" i="1"/>
  <c r="P12" i="1"/>
  <c r="P3024" i="1"/>
  <c r="P4008" i="1"/>
  <c r="P1132" i="1"/>
  <c r="P640" i="1"/>
  <c r="P1119" i="1"/>
  <c r="O1152" i="1"/>
  <c r="O1134" i="1"/>
  <c r="K1142" i="1"/>
  <c r="I4495" i="1"/>
  <c r="I3028" i="1"/>
  <c r="K1018" i="1"/>
  <c r="L654" i="1"/>
  <c r="L1141" i="1"/>
  <c r="J1149" i="1"/>
  <c r="L4014" i="1"/>
  <c r="M3031" i="1"/>
  <c r="K3697" i="1"/>
  <c r="O4013" i="1"/>
  <c r="J1148" i="1"/>
  <c r="M3699" i="1"/>
  <c r="M21" i="1"/>
  <c r="P1144" i="1"/>
  <c r="P1128" i="1"/>
  <c r="P4503" i="1"/>
  <c r="P4013" i="1"/>
  <c r="P4014" i="1"/>
  <c r="P1019" i="1"/>
  <c r="P659" i="1"/>
  <c r="P1122" i="1"/>
  <c r="O636" i="1"/>
  <c r="O3027" i="1"/>
  <c r="I4413" i="1"/>
  <c r="L1127" i="1"/>
  <c r="K4416" i="1"/>
  <c r="L1202" i="1"/>
  <c r="L4414" i="1"/>
  <c r="I4415" i="1"/>
  <c r="M1157" i="1"/>
  <c r="M1141" i="1"/>
  <c r="O3028" i="1"/>
  <c r="I1181" i="1"/>
  <c r="O15" i="1"/>
  <c r="P14" i="1"/>
  <c r="P1141" i="1"/>
  <c r="P4491" i="1"/>
  <c r="P3030" i="1"/>
  <c r="P1134" i="1"/>
  <c r="P1164" i="1"/>
  <c r="P1117" i="1"/>
  <c r="P22" i="1"/>
  <c r="O13" i="1"/>
  <c r="O1182" i="1"/>
  <c r="O3246" i="1"/>
  <c r="O641" i="1"/>
  <c r="I1197" i="1"/>
  <c r="K956" i="1"/>
  <c r="J4497" i="1"/>
  <c r="L639" i="1"/>
  <c r="M1127" i="1"/>
  <c r="K1014" i="1"/>
  <c r="K654" i="1"/>
  <c r="J1119" i="1"/>
  <c r="K4490" i="1"/>
  <c r="L19" i="1"/>
  <c r="J1181" i="1"/>
  <c r="K1129" i="1"/>
  <c r="I4012" i="1"/>
  <c r="L21" i="1"/>
  <c r="L1159" i="1"/>
  <c r="M1126" i="1"/>
  <c r="K1143" i="1"/>
  <c r="O1153" i="1"/>
  <c r="M4416" i="1"/>
  <c r="L636" i="1"/>
  <c r="K1122" i="1"/>
  <c r="K1187" i="1"/>
  <c r="I652" i="1"/>
  <c r="K3700" i="1"/>
  <c r="I4489" i="1"/>
  <c r="L648" i="1"/>
  <c r="K4488" i="1"/>
  <c r="J4501" i="1"/>
  <c r="L1013" i="1"/>
  <c r="K1183" i="1"/>
  <c r="K9" i="1"/>
  <c r="L3701" i="1"/>
  <c r="L3024" i="1"/>
  <c r="J1143" i="1"/>
  <c r="L3700" i="1"/>
  <c r="I1019" i="1"/>
  <c r="M10" i="1"/>
  <c r="M4008" i="1"/>
  <c r="M1140" i="1"/>
  <c r="K1147" i="1"/>
  <c r="I4498" i="1"/>
  <c r="I648" i="1"/>
  <c r="M4488" i="1"/>
  <c r="I3696" i="1"/>
  <c r="J4416" i="1"/>
  <c r="I3243" i="1"/>
  <c r="K4409" i="1"/>
  <c r="K3245" i="1"/>
  <c r="K1020" i="1"/>
  <c r="K4499" i="1"/>
  <c r="L3026" i="1"/>
  <c r="J1201" i="1"/>
  <c r="L1143" i="1"/>
  <c r="I22" i="1"/>
  <c r="J1015" i="1"/>
  <c r="K1136" i="1"/>
  <c r="J3031" i="1"/>
  <c r="K4503" i="1"/>
  <c r="J3699" i="1"/>
  <c r="I4410" i="1"/>
  <c r="K4414" i="1"/>
  <c r="J646" i="1"/>
  <c r="J3249" i="1"/>
  <c r="L658" i="1"/>
  <c r="L643" i="1"/>
  <c r="L1136" i="1"/>
  <c r="L4493" i="1"/>
  <c r="L4490" i="1"/>
  <c r="M3243" i="1"/>
  <c r="M4013" i="1"/>
  <c r="M4496" i="1"/>
  <c r="M25" i="1"/>
  <c r="I644" i="1"/>
  <c r="L1197" i="1"/>
  <c r="I1146" i="1"/>
  <c r="M1125" i="1"/>
  <c r="L1014" i="1"/>
  <c r="L4413" i="1"/>
  <c r="L1129" i="1"/>
  <c r="I637" i="1"/>
  <c r="I24" i="1"/>
  <c r="K656" i="1"/>
  <c r="J653" i="1"/>
  <c r="I654" i="1"/>
  <c r="I4490" i="1"/>
  <c r="L1152" i="1"/>
  <c r="L3029" i="1"/>
  <c r="L3245" i="1"/>
  <c r="K21" i="1"/>
  <c r="J1183" i="1"/>
  <c r="I4008" i="1"/>
  <c r="I4488" i="1"/>
  <c r="L22" i="1"/>
  <c r="L1118" i="1"/>
  <c r="L4497" i="1"/>
  <c r="J652" i="1"/>
  <c r="J19" i="1"/>
  <c r="M1200" i="1"/>
  <c r="M1147" i="1"/>
  <c r="J1154" i="1"/>
  <c r="J3700" i="1"/>
  <c r="M1133" i="1"/>
  <c r="J1126" i="1"/>
  <c r="K4011" i="1"/>
  <c r="I1130" i="1"/>
  <c r="I658" i="1"/>
  <c r="L4489" i="1"/>
  <c r="H782" i="33" s="1"/>
  <c r="J12" i="1"/>
  <c r="J1202" i="1"/>
  <c r="J1156" i="1"/>
  <c r="L645" i="1"/>
  <c r="K1118" i="1"/>
  <c r="K1199" i="1"/>
  <c r="L1156" i="1"/>
  <c r="L4008" i="1"/>
  <c r="L3248" i="1"/>
  <c r="I1159" i="1"/>
  <c r="I1127" i="1"/>
  <c r="M1134" i="1"/>
  <c r="M4412" i="1"/>
  <c r="M4011" i="1"/>
  <c r="M653" i="1"/>
  <c r="J10" i="1"/>
  <c r="J9" i="1"/>
  <c r="J1164" i="1"/>
  <c r="J4011" i="1"/>
  <c r="M4010" i="1"/>
  <c r="M1152" i="1"/>
  <c r="I18" i="1"/>
  <c r="J1182" i="1"/>
  <c r="J4503" i="1"/>
  <c r="K1149" i="1"/>
  <c r="K4493" i="1"/>
  <c r="P653" i="1"/>
  <c r="P8" i="1"/>
  <c r="P1146" i="1"/>
  <c r="P3245" i="1"/>
  <c r="P4494" i="1"/>
  <c r="P4416" i="1"/>
  <c r="P3028" i="1"/>
  <c r="P1187" i="1"/>
  <c r="P1136" i="1"/>
  <c r="P1133" i="1"/>
  <c r="P1152" i="1"/>
  <c r="P23" i="1"/>
  <c r="P25" i="1"/>
  <c r="O1186" i="1"/>
  <c r="O4008" i="1"/>
  <c r="I1204" i="1"/>
  <c r="K1185" i="1"/>
  <c r="M3248" i="1"/>
  <c r="I1119" i="1"/>
  <c r="I3702" i="1"/>
  <c r="I1202" i="1"/>
  <c r="I642" i="1"/>
  <c r="L4009" i="1"/>
  <c r="J1151" i="1"/>
  <c r="J649" i="1"/>
  <c r="J4013" i="1"/>
  <c r="M1124" i="1"/>
  <c r="O649" i="1"/>
  <c r="O1144" i="1"/>
  <c r="O4414" i="1"/>
  <c r="I23" i="1"/>
  <c r="K1200" i="1"/>
  <c r="K1686" i="1"/>
  <c r="I1645" i="1"/>
  <c r="M97" i="1"/>
  <c r="I589" i="33" s="1"/>
  <c r="I116" i="1"/>
  <c r="K1601" i="1"/>
  <c r="L1529" i="1"/>
  <c r="I1455" i="1"/>
  <c r="L140" i="1"/>
  <c r="K52" i="1"/>
  <c r="L1585" i="1"/>
  <c r="I83" i="1"/>
  <c r="I1604" i="1"/>
  <c r="J1579" i="1"/>
  <c r="K1453" i="1"/>
  <c r="L89" i="1"/>
  <c r="H572" i="33" s="1"/>
  <c r="J1594" i="1"/>
  <c r="J54" i="1"/>
  <c r="J121" i="1"/>
  <c r="J951" i="1"/>
  <c r="M1489" i="1"/>
  <c r="I59" i="1"/>
  <c r="M1594" i="1"/>
  <c r="M1655" i="1"/>
  <c r="J1591" i="1"/>
  <c r="L1587" i="1"/>
  <c r="K1445" i="1"/>
  <c r="M125" i="1"/>
  <c r="M1464" i="1"/>
  <c r="M127" i="1"/>
  <c r="K1457" i="1"/>
  <c r="L1584" i="1"/>
  <c r="M1443" i="1"/>
  <c r="K1578" i="1"/>
  <c r="M951" i="1"/>
  <c r="K1576" i="1"/>
  <c r="M24" i="1"/>
  <c r="P1200" i="1"/>
  <c r="P1140" i="1"/>
  <c r="O11" i="1"/>
  <c r="I653" i="1"/>
  <c r="K1638" i="1"/>
  <c r="I1642" i="1"/>
  <c r="M70" i="1"/>
  <c r="M1649" i="1"/>
  <c r="I46" i="1"/>
  <c r="I1448" i="1"/>
  <c r="L1442" i="1"/>
  <c r="K1675" i="1"/>
  <c r="J49" i="1"/>
  <c r="J50" i="1"/>
  <c r="I1593" i="1"/>
  <c r="K1526" i="1"/>
  <c r="J1600" i="1"/>
  <c r="L99" i="1"/>
  <c r="H591" i="33" s="1"/>
  <c r="L57" i="1"/>
  <c r="L1526" i="1"/>
  <c r="I1527" i="1"/>
  <c r="I1673" i="1"/>
  <c r="J1442" i="1"/>
  <c r="J1457" i="1"/>
  <c r="L88" i="1"/>
  <c r="H571" i="33" s="1"/>
  <c r="L1527" i="1"/>
  <c r="L1650" i="1"/>
  <c r="J66" i="1"/>
  <c r="K46" i="1"/>
  <c r="L1486" i="1"/>
  <c r="I1473" i="1"/>
  <c r="K129" i="1"/>
  <c r="L1471" i="1"/>
  <c r="M1459" i="1"/>
  <c r="M122" i="1"/>
  <c r="L951" i="1"/>
  <c r="K1600" i="1"/>
  <c r="L126" i="1"/>
  <c r="J1449" i="1"/>
  <c r="M1599" i="1"/>
  <c r="M110" i="1"/>
  <c r="J1485" i="1"/>
  <c r="J1595" i="1"/>
  <c r="M76" i="1"/>
  <c r="I559" i="33" s="1"/>
  <c r="L1675" i="1"/>
  <c r="H732" i="33" s="1"/>
  <c r="I92" i="1"/>
  <c r="I1689" i="1"/>
  <c r="M1532" i="1"/>
  <c r="J90" i="1"/>
  <c r="F573" i="33" s="1"/>
  <c r="K106" i="1"/>
  <c r="I137" i="1"/>
  <c r="M94" i="1"/>
  <c r="I586" i="33" s="1"/>
  <c r="M952" i="1"/>
  <c r="J1655" i="1"/>
  <c r="J1528" i="1"/>
  <c r="J954" i="1"/>
  <c r="I103" i="1"/>
  <c r="L1469" i="1"/>
  <c r="I1439" i="1"/>
  <c r="M1530" i="1"/>
  <c r="I78" i="1"/>
  <c r="I107" i="1"/>
  <c r="M73" i="1"/>
  <c r="I1537" i="1"/>
  <c r="I1533" i="1"/>
  <c r="L955" i="1"/>
  <c r="I1601" i="1"/>
  <c r="J129" i="1"/>
  <c r="L119" i="1"/>
  <c r="M1446" i="1"/>
  <c r="M80" i="1"/>
  <c r="I563" i="33" s="1"/>
  <c r="I89" i="1"/>
  <c r="M1528" i="1"/>
  <c r="K70" i="1"/>
  <c r="J119" i="1"/>
  <c r="K1446" i="1"/>
  <c r="I1687" i="1"/>
  <c r="J1588" i="1"/>
  <c r="J1640" i="1"/>
  <c r="I76" i="1"/>
  <c r="L112" i="1"/>
  <c r="K103" i="1"/>
  <c r="K75" i="1"/>
  <c r="K3702" i="1"/>
  <c r="M640" i="1"/>
  <c r="P1129" i="1"/>
  <c r="P1147" i="1"/>
  <c r="P4410" i="1"/>
  <c r="P1183" i="1"/>
  <c r="P641" i="1"/>
  <c r="P651" i="1"/>
  <c r="O1125" i="1"/>
  <c r="O4409" i="1"/>
  <c r="O4410" i="1"/>
  <c r="M3247" i="1"/>
  <c r="J1121" i="1"/>
  <c r="I4491" i="1"/>
  <c r="J4410" i="1"/>
  <c r="K19" i="1"/>
  <c r="I645" i="1"/>
  <c r="K4489" i="1"/>
  <c r="O1121" i="1"/>
  <c r="O1135" i="1"/>
  <c r="O3024" i="1"/>
  <c r="O4413" i="1"/>
  <c r="K4014" i="1"/>
  <c r="K1466" i="1"/>
  <c r="M3027" i="1"/>
  <c r="P1197" i="1"/>
  <c r="P4409" i="1"/>
  <c r="P3029" i="1"/>
  <c r="P642" i="1"/>
  <c r="P1181" i="1"/>
  <c r="P1118" i="1"/>
  <c r="P647" i="1"/>
  <c r="O1204" i="1"/>
  <c r="K659" i="1"/>
  <c r="J4491" i="1"/>
  <c r="L4013" i="1"/>
  <c r="K1138" i="1"/>
  <c r="K646" i="1"/>
  <c r="I13" i="1"/>
  <c r="L1161" i="1"/>
  <c r="I1123" i="1"/>
  <c r="J3697" i="1"/>
  <c r="J1159" i="1"/>
  <c r="L1151" i="1"/>
  <c r="I1129" i="1"/>
  <c r="K3031" i="1"/>
  <c r="J1134" i="1"/>
  <c r="I3695" i="1"/>
  <c r="L3697" i="1"/>
  <c r="K8" i="1"/>
  <c r="M1139" i="1"/>
  <c r="M1199" i="1"/>
  <c r="K1119" i="1"/>
  <c r="O22" i="1"/>
  <c r="O1139" i="1"/>
  <c r="O656" i="1"/>
  <c r="I1120" i="1"/>
  <c r="L1183" i="1"/>
  <c r="M1151" i="1"/>
  <c r="P1161" i="1"/>
  <c r="P1145" i="1"/>
  <c r="P1157" i="1"/>
  <c r="P13" i="1"/>
  <c r="P4498" i="1"/>
  <c r="P4499" i="1"/>
  <c r="P4415" i="1"/>
  <c r="P4012" i="1"/>
  <c r="P1015" i="1"/>
  <c r="P1153" i="1"/>
  <c r="P650" i="1"/>
  <c r="P24" i="1"/>
  <c r="O1120" i="1"/>
  <c r="O1199" i="1"/>
  <c r="O4014" i="1"/>
  <c r="L20" i="1"/>
  <c r="L1138" i="1"/>
  <c r="J1138" i="1"/>
  <c r="I1131" i="1"/>
  <c r="L1130" i="1"/>
  <c r="K1146" i="1"/>
  <c r="I3026" i="1"/>
  <c r="I12" i="1"/>
  <c r="K1181" i="1"/>
  <c r="L1155" i="1"/>
  <c r="M1162" i="1"/>
  <c r="O25" i="1"/>
  <c r="O9" i="1"/>
  <c r="O1015" i="1"/>
  <c r="O12" i="1"/>
  <c r="K3030" i="1"/>
  <c r="M4012" i="1"/>
  <c r="K3024" i="1"/>
  <c r="L1204" i="1"/>
  <c r="L4501" i="1"/>
  <c r="L1158" i="1"/>
  <c r="J1131" i="1"/>
  <c r="I21" i="1"/>
  <c r="K637" i="1"/>
  <c r="I647" i="1"/>
  <c r="K1125" i="1"/>
  <c r="I1143" i="1"/>
  <c r="J23" i="1"/>
  <c r="L4010" i="1"/>
  <c r="J1161" i="1"/>
  <c r="J1019" i="1"/>
  <c r="K4012" i="1"/>
  <c r="J8" i="1"/>
  <c r="L1135" i="1"/>
  <c r="L3028" i="1"/>
  <c r="I1157" i="1"/>
  <c r="I4499" i="1"/>
  <c r="M8" i="1"/>
  <c r="M3245" i="1"/>
  <c r="M4503" i="1"/>
  <c r="M1197" i="1"/>
  <c r="M1121" i="1"/>
  <c r="K1182" i="1"/>
  <c r="M3246" i="1"/>
  <c r="M3696" i="1"/>
  <c r="M1148" i="1"/>
  <c r="M651" i="1"/>
  <c r="M22" i="1"/>
  <c r="L1199" i="1"/>
  <c r="I1141" i="1"/>
  <c r="L1201" i="1"/>
  <c r="K3026" i="1"/>
  <c r="I1122" i="1"/>
  <c r="L3244" i="1"/>
  <c r="K15" i="1"/>
  <c r="I1156" i="1"/>
  <c r="L1117" i="1"/>
  <c r="L3702" i="1"/>
  <c r="L4500" i="1"/>
  <c r="I11" i="1"/>
  <c r="L644" i="1"/>
  <c r="J1163" i="1"/>
  <c r="K1140" i="1"/>
  <c r="L13" i="1"/>
  <c r="L1154" i="1"/>
  <c r="L12" i="1"/>
  <c r="J1158" i="1"/>
  <c r="M3700" i="1"/>
  <c r="I3246" i="1"/>
  <c r="J4413" i="1"/>
  <c r="J4414" i="1"/>
  <c r="M3702" i="1"/>
  <c r="M1120" i="1"/>
  <c r="L1131" i="1"/>
  <c r="I4493" i="1"/>
  <c r="J3026" i="1"/>
  <c r="L4498" i="1"/>
  <c r="L4492" i="1"/>
  <c r="L656" i="1"/>
  <c r="L1147" i="1"/>
  <c r="I20" i="1"/>
  <c r="I1164" i="1"/>
  <c r="J1132" i="1"/>
  <c r="I1152" i="1"/>
  <c r="I1145" i="1"/>
  <c r="K3029" i="1"/>
  <c r="I3027" i="1"/>
  <c r="I4500" i="1"/>
  <c r="K1158" i="1"/>
  <c r="K1132" i="1"/>
  <c r="J3702" i="1"/>
  <c r="I3701" i="1"/>
  <c r="I1133" i="1"/>
  <c r="K13" i="1"/>
  <c r="I1017" i="1"/>
  <c r="J636" i="1"/>
  <c r="M1153" i="1"/>
  <c r="J1153" i="1"/>
  <c r="I4492" i="1"/>
  <c r="J1127" i="1"/>
  <c r="J1133" i="1"/>
  <c r="M1204" i="1"/>
  <c r="J1135" i="1"/>
  <c r="J3246" i="1"/>
  <c r="K1137" i="1"/>
  <c r="K4413" i="1"/>
  <c r="I4412" i="1"/>
  <c r="L3698" i="1"/>
  <c r="J1136" i="1"/>
  <c r="I1188" i="1"/>
  <c r="K3696" i="1"/>
  <c r="I3700" i="1"/>
  <c r="K4412" i="1"/>
  <c r="L1186" i="1"/>
  <c r="I1148" i="1"/>
  <c r="L4409" i="1"/>
  <c r="I1183" i="1"/>
  <c r="L1162" i="1"/>
  <c r="K11" i="1"/>
  <c r="I1014" i="1"/>
  <c r="K4492" i="1"/>
  <c r="I1134" i="1"/>
  <c r="L4416" i="1"/>
  <c r="I1137" i="1"/>
  <c r="M1184" i="1"/>
  <c r="M1149" i="1"/>
  <c r="I1124" i="1"/>
  <c r="K4007" i="1"/>
  <c r="I4416" i="1"/>
  <c r="K1164" i="1"/>
  <c r="K3701" i="1"/>
  <c r="M1130" i="1"/>
  <c r="M639" i="1"/>
  <c r="M642" i="1"/>
  <c r="K1186" i="1"/>
  <c r="I1144" i="1"/>
  <c r="J3028" i="1"/>
  <c r="I1198" i="1"/>
  <c r="M19" i="1"/>
  <c r="P1130" i="1"/>
  <c r="P1199" i="1"/>
  <c r="P4500" i="1"/>
  <c r="P3247" i="1"/>
  <c r="P4489" i="1"/>
  <c r="P4011" i="1"/>
  <c r="P1018" i="1"/>
  <c r="P1148" i="1"/>
  <c r="P20" i="1"/>
  <c r="P15" i="1"/>
  <c r="O1020" i="1"/>
  <c r="O3247" i="1"/>
  <c r="O637" i="1"/>
  <c r="I3029" i="1"/>
  <c r="K4495" i="1"/>
  <c r="M1137" i="1"/>
  <c r="L1157" i="1"/>
  <c r="K3027" i="1"/>
  <c r="J4415" i="1"/>
  <c r="L4411" i="1"/>
  <c r="K12" i="1"/>
  <c r="M4413" i="1"/>
  <c r="M4014" i="1"/>
  <c r="M645" i="1"/>
  <c r="O3697" i="1"/>
  <c r="K1198" i="1"/>
  <c r="I1200" i="1"/>
  <c r="L24" i="1"/>
  <c r="I1135" i="1"/>
  <c r="O1684" i="1"/>
  <c r="M1455" i="1"/>
  <c r="J118" i="1"/>
  <c r="L1575" i="1"/>
  <c r="I139" i="1"/>
  <c r="I1649" i="1"/>
  <c r="I127" i="1"/>
  <c r="K1435" i="1"/>
  <c r="L107" i="1"/>
  <c r="H599" i="33" s="1"/>
  <c r="I61" i="1"/>
  <c r="L55" i="1"/>
  <c r="J1590" i="1"/>
  <c r="L82" i="1"/>
  <c r="H565" i="33" s="1"/>
  <c r="L1539" i="1"/>
  <c r="L1679" i="1"/>
  <c r="H736" i="33" s="1"/>
  <c r="I94" i="1"/>
  <c r="L79" i="1"/>
  <c r="H562" i="33" s="1"/>
  <c r="M109" i="1"/>
  <c r="L1644" i="1"/>
  <c r="M44" i="1"/>
  <c r="L1580" i="1"/>
  <c r="J136" i="1"/>
  <c r="M83" i="1"/>
  <c r="I566" i="33" s="1"/>
  <c r="M133" i="1"/>
  <c r="M1445" i="1"/>
  <c r="I1578" i="1"/>
  <c r="I1592" i="1"/>
  <c r="M1450" i="1"/>
  <c r="I1582" i="1"/>
  <c r="M81" i="1"/>
  <c r="I564" i="33" s="1"/>
  <c r="J70" i="1"/>
  <c r="I1452" i="1"/>
  <c r="K49" i="1"/>
  <c r="K131" i="1"/>
  <c r="L1464" i="1"/>
  <c r="M52" i="1"/>
  <c r="K1469" i="1"/>
  <c r="J144" i="1"/>
  <c r="M1468" i="1"/>
  <c r="P3246" i="1"/>
  <c r="P4495" i="1"/>
  <c r="P636" i="1"/>
  <c r="P1151" i="1"/>
  <c r="O1143" i="1"/>
  <c r="O3700" i="1"/>
  <c r="K1188" i="1"/>
  <c r="I1150" i="1"/>
  <c r="I1199" i="1"/>
  <c r="K1131" i="1"/>
  <c r="J1642" i="1"/>
  <c r="M65" i="1"/>
  <c r="J1573" i="1"/>
  <c r="L65" i="1"/>
  <c r="L68" i="1"/>
  <c r="J1472" i="1"/>
  <c r="J59" i="1"/>
  <c r="L123" i="1"/>
  <c r="K1650" i="1"/>
  <c r="K1602" i="1"/>
  <c r="L1437" i="1"/>
  <c r="K1642" i="1"/>
  <c r="K1470" i="1"/>
  <c r="L113" i="1"/>
  <c r="L138" i="1"/>
  <c r="I102" i="1"/>
  <c r="J142" i="1"/>
  <c r="O1642" i="1"/>
  <c r="K787" i="33" l="1"/>
  <c r="P1404" i="1"/>
  <c r="P1401" i="1"/>
  <c r="K1404" i="1"/>
  <c r="L1402" i="1"/>
  <c r="O1405" i="1"/>
  <c r="M1406" i="1"/>
  <c r="M1402" i="1"/>
  <c r="M1400" i="1"/>
  <c r="J1402" i="1"/>
  <c r="K1406" i="1"/>
  <c r="O1403" i="1"/>
  <c r="L1400" i="1"/>
  <c r="I1404" i="1"/>
  <c r="K1407" i="1"/>
  <c r="P1264" i="1"/>
  <c r="P1263" i="1"/>
  <c r="M1270" i="1"/>
  <c r="M1268" i="1"/>
  <c r="L1270" i="1"/>
  <c r="L1268" i="1"/>
  <c r="O1268" i="1"/>
  <c r="K1265" i="1"/>
  <c r="J1267" i="1"/>
  <c r="K1266" i="1"/>
  <c r="M1266" i="1"/>
  <c r="M1263" i="1"/>
  <c r="L1264" i="1"/>
  <c r="P1402" i="1"/>
  <c r="P1407" i="1"/>
  <c r="L1401" i="1"/>
  <c r="K1400" i="1"/>
  <c r="L1406" i="1"/>
  <c r="I1403" i="1"/>
  <c r="O1407" i="1"/>
  <c r="M1401" i="1"/>
  <c r="I1400" i="1"/>
  <c r="J1407" i="1"/>
  <c r="J1405" i="1"/>
  <c r="K1403" i="1"/>
  <c r="M1403" i="1"/>
  <c r="O1406" i="1"/>
  <c r="P1269" i="1"/>
  <c r="P1265" i="1"/>
  <c r="K1270" i="1"/>
  <c r="K1267" i="1"/>
  <c r="M1269" i="1"/>
  <c r="L1266" i="1"/>
  <c r="O1263" i="1"/>
  <c r="K1263" i="1"/>
  <c r="K1268" i="1"/>
  <c r="I1270" i="1"/>
  <c r="J1270" i="1"/>
  <c r="K1264" i="1"/>
  <c r="P1400" i="1"/>
  <c r="P1403" i="1"/>
  <c r="I1402" i="1"/>
  <c r="J1401" i="1"/>
  <c r="J1400" i="1"/>
  <c r="L1407" i="1"/>
  <c r="O1402" i="1"/>
  <c r="M1407" i="1"/>
  <c r="I1405" i="1"/>
  <c r="K1405" i="1"/>
  <c r="I1407" i="1"/>
  <c r="L1404" i="1"/>
  <c r="O1400" i="1"/>
  <c r="L1405" i="1"/>
  <c r="P1266" i="1"/>
  <c r="P1267" i="1"/>
  <c r="J1265" i="1"/>
  <c r="O1266" i="1"/>
  <c r="J1268" i="1"/>
  <c r="K1269" i="1"/>
  <c r="L1267" i="1"/>
  <c r="M1265" i="1"/>
  <c r="M1264" i="1"/>
  <c r="O1267" i="1"/>
  <c r="L1269" i="1"/>
  <c r="O1265" i="1"/>
  <c r="P1405" i="1"/>
  <c r="P1406" i="1"/>
  <c r="J1403" i="1"/>
  <c r="M1405" i="1"/>
  <c r="O1404" i="1"/>
  <c r="L1403" i="1"/>
  <c r="K1401" i="1"/>
  <c r="O1401" i="1"/>
  <c r="J1404" i="1"/>
  <c r="I1401" i="1"/>
  <c r="K1402" i="1"/>
  <c r="I1406" i="1"/>
  <c r="M1404" i="1"/>
  <c r="J1406" i="1"/>
  <c r="P1268" i="1"/>
  <c r="P1270" i="1"/>
  <c r="L1265" i="1"/>
  <c r="M1267" i="1"/>
  <c r="J1263" i="1"/>
  <c r="O1270" i="1"/>
  <c r="L1263" i="1"/>
  <c r="O1269" i="1"/>
  <c r="J1266" i="1"/>
  <c r="J1264" i="1"/>
  <c r="J1269" i="1"/>
  <c r="O1264" i="1"/>
  <c r="N2547" i="1"/>
  <c r="J782" i="33"/>
  <c r="G785" i="33"/>
  <c r="E786" i="33"/>
  <c r="E781" i="33"/>
  <c r="P30" i="1"/>
  <c r="P38" i="1" s="1"/>
  <c r="P31" i="1"/>
  <c r="P39" i="1" s="1"/>
  <c r="K321" i="33" s="1"/>
  <c r="J33" i="1"/>
  <c r="J41" i="1" s="1"/>
  <c r="F323" i="33" s="1"/>
  <c r="O28" i="1"/>
  <c r="O36" i="1" s="1"/>
  <c r="L26" i="1"/>
  <c r="L34" i="1" s="1"/>
  <c r="O26" i="1"/>
  <c r="O34" i="1" s="1"/>
  <c r="M27" i="1"/>
  <c r="K32" i="1"/>
  <c r="L33" i="1"/>
  <c r="I33" i="1"/>
  <c r="P26" i="1"/>
  <c r="P34" i="1" s="1"/>
  <c r="P27" i="1"/>
  <c r="K26" i="1"/>
  <c r="O27" i="1"/>
  <c r="O35" i="1" s="1"/>
  <c r="J317" i="33" s="1"/>
  <c r="L27" i="1"/>
  <c r="L35" i="1" s="1"/>
  <c r="L32" i="1"/>
  <c r="L40" i="1" s="1"/>
  <c r="O32" i="1"/>
  <c r="K30" i="1"/>
  <c r="K38" i="1" s="1"/>
  <c r="K33" i="1"/>
  <c r="K41" i="1" s="1"/>
  <c r="L28" i="1"/>
  <c r="L36" i="1" s="1"/>
  <c r="O33" i="1"/>
  <c r="O41" i="1" s="1"/>
  <c r="P32" i="1"/>
  <c r="P40" i="1" s="1"/>
  <c r="P33" i="1"/>
  <c r="P41" i="1" s="1"/>
  <c r="K27" i="1"/>
  <c r="K35" i="1" s="1"/>
  <c r="M30" i="1"/>
  <c r="L29" i="1"/>
  <c r="L37" i="1" s="1"/>
  <c r="I28" i="1"/>
  <c r="M33" i="1"/>
  <c r="M41" i="1" s="1"/>
  <c r="K31" i="1"/>
  <c r="K39" i="1" s="1"/>
  <c r="O30" i="1"/>
  <c r="O38" i="1" s="1"/>
  <c r="M26" i="1"/>
  <c r="M34" i="1" s="1"/>
  <c r="L30" i="1"/>
  <c r="L38" i="1" s="1"/>
  <c r="O31" i="1"/>
  <c r="O39" i="1" s="1"/>
  <c r="P28" i="1"/>
  <c r="P36" i="1" s="1"/>
  <c r="P29" i="1"/>
  <c r="P37" i="1" s="1"/>
  <c r="M31" i="1"/>
  <c r="M39" i="1" s="1"/>
  <c r="M32" i="1"/>
  <c r="K29" i="1"/>
  <c r="K37" i="1" s="1"/>
  <c r="M29" i="1"/>
  <c r="M37" i="1" s="1"/>
  <c r="I319" i="33" s="1"/>
  <c r="O29" i="1"/>
  <c r="O37" i="1" s="1"/>
  <c r="L31" i="1"/>
  <c r="L39" i="1" s="1"/>
  <c r="M28" i="1"/>
  <c r="M36" i="1" s="1"/>
  <c r="Q33" i="1"/>
  <c r="Q28" i="1"/>
  <c r="Q32" i="1"/>
  <c r="Q26" i="1"/>
  <c r="Q30" i="1"/>
  <c r="Q31" i="1"/>
  <c r="Q29" i="1"/>
  <c r="Q27" i="1"/>
  <c r="K788" i="33"/>
  <c r="G788" i="33"/>
  <c r="F784" i="33"/>
  <c r="K782" i="33"/>
  <c r="J786" i="33"/>
  <c r="H788" i="33"/>
  <c r="F781" i="33"/>
  <c r="P1333" i="1"/>
  <c r="L1334" i="1"/>
  <c r="K1329" i="1"/>
  <c r="K1007" i="1"/>
  <c r="L981" i="1"/>
  <c r="L1332" i="1"/>
  <c r="J1330" i="1"/>
  <c r="L1005" i="1"/>
  <c r="M1011" i="1"/>
  <c r="P1286" i="1"/>
  <c r="M1283" i="1"/>
  <c r="P1373" i="1"/>
  <c r="I1283" i="1"/>
  <c r="M985" i="1"/>
  <c r="L1331" i="1"/>
  <c r="I1328" i="1"/>
  <c r="O1329" i="1"/>
  <c r="J1328" i="1"/>
  <c r="L1007" i="1"/>
  <c r="L1011" i="1"/>
  <c r="P1317" i="1"/>
  <c r="P1284" i="1"/>
  <c r="L1301" i="1"/>
  <c r="L1300" i="1"/>
  <c r="M1368" i="1"/>
  <c r="K1315" i="1"/>
  <c r="I1317" i="1"/>
  <c r="O1385" i="1"/>
  <c r="O1370" i="1"/>
  <c r="M1298" i="1"/>
  <c r="K1375" i="1"/>
  <c r="O1368" i="1"/>
  <c r="P987" i="1"/>
  <c r="J981" i="1"/>
  <c r="O1331" i="1"/>
  <c r="M1012" i="1"/>
  <c r="P1006" i="1"/>
  <c r="K1316" i="1"/>
  <c r="O1389" i="1"/>
  <c r="L1315" i="1"/>
  <c r="P1389" i="1"/>
  <c r="L1298" i="1"/>
  <c r="P1329" i="1"/>
  <c r="P1008" i="1"/>
  <c r="P1283" i="1"/>
  <c r="M1389" i="1"/>
  <c r="O1373" i="1"/>
  <c r="K1298" i="1"/>
  <c r="J1281" i="1"/>
  <c r="M1334" i="1"/>
  <c r="O1328" i="1"/>
  <c r="K1327" i="1"/>
  <c r="I1330" i="1"/>
  <c r="K1008" i="1"/>
  <c r="K1012" i="1"/>
  <c r="P1313" i="1"/>
  <c r="P1316" i="1"/>
  <c r="I1281" i="1"/>
  <c r="K1300" i="1"/>
  <c r="L1279" i="1"/>
  <c r="K1299" i="1"/>
  <c r="O1286" i="1"/>
  <c r="P1384" i="1"/>
  <c r="M1301" i="1"/>
  <c r="K1297" i="1"/>
  <c r="L1286" i="1"/>
  <c r="P981" i="1"/>
  <c r="L985" i="1"/>
  <c r="K986" i="1"/>
  <c r="L987" i="1"/>
  <c r="K982" i="1"/>
  <c r="K983" i="1"/>
  <c r="I983" i="1"/>
  <c r="I987" i="1"/>
  <c r="O982" i="1"/>
  <c r="K987" i="1"/>
  <c r="M981" i="1"/>
  <c r="P986" i="1"/>
  <c r="P983" i="1"/>
  <c r="M1299" i="1"/>
  <c r="L1373" i="1"/>
  <c r="M1371" i="1"/>
  <c r="M1313" i="1"/>
  <c r="L1312" i="1"/>
  <c r="K1279" i="1"/>
  <c r="O1284" i="1"/>
  <c r="M1297" i="1"/>
  <c r="L1284" i="1"/>
  <c r="M1302" i="1"/>
  <c r="L1385" i="1"/>
  <c r="I1295" i="1"/>
  <c r="L1368" i="1"/>
  <c r="M1315" i="1"/>
  <c r="L1372" i="1"/>
  <c r="O1298" i="1"/>
  <c r="L1296" i="1"/>
  <c r="J1295" i="1"/>
  <c r="J1283" i="1"/>
  <c r="K1301" i="1"/>
  <c r="O1311" i="1"/>
  <c r="O1312" i="1"/>
  <c r="O1371" i="1"/>
  <c r="P1371" i="1"/>
  <c r="P1374" i="1"/>
  <c r="P1385" i="1"/>
  <c r="O1282" i="1"/>
  <c r="J1301" i="1"/>
  <c r="M1388" i="1"/>
  <c r="J1311" i="1"/>
  <c r="I1314" i="1"/>
  <c r="J1315" i="1"/>
  <c r="M1312" i="1"/>
  <c r="K985" i="1"/>
  <c r="O985" i="1"/>
  <c r="M988" i="1"/>
  <c r="J983" i="1"/>
  <c r="I981" i="1"/>
  <c r="M983" i="1"/>
  <c r="O983" i="1"/>
  <c r="L986" i="1"/>
  <c r="J982" i="1"/>
  <c r="P982" i="1"/>
  <c r="P985" i="1"/>
  <c r="M1280" i="1"/>
  <c r="O1297" i="1"/>
  <c r="J1299" i="1"/>
  <c r="M1390" i="1"/>
  <c r="K1302" i="1"/>
  <c r="O1391" i="1"/>
  <c r="O1314" i="1"/>
  <c r="M1316" i="1"/>
  <c r="J1286" i="1"/>
  <c r="M1374" i="1"/>
  <c r="K1286" i="1"/>
  <c r="J1280" i="1"/>
  <c r="L1370" i="1"/>
  <c r="I1316" i="1"/>
  <c r="O1375" i="1"/>
  <c r="M1373" i="1"/>
  <c r="J1282" i="1"/>
  <c r="K1312" i="1"/>
  <c r="K1295" i="1"/>
  <c r="O1390" i="1"/>
  <c r="L1369" i="1"/>
  <c r="P1375" i="1"/>
  <c r="P1369" i="1"/>
  <c r="P1387" i="1"/>
  <c r="P1390" i="1"/>
  <c r="P1388" i="1"/>
  <c r="O1318" i="1"/>
  <c r="J1300" i="1"/>
  <c r="L1281" i="1"/>
  <c r="O1372" i="1"/>
  <c r="I1284" i="1"/>
  <c r="L1283" i="1"/>
  <c r="L1386" i="1"/>
  <c r="L1387" i="1"/>
  <c r="L1285" i="1"/>
  <c r="M1285" i="1"/>
  <c r="J1312" i="1"/>
  <c r="J1373" i="1"/>
  <c r="L1299" i="1"/>
  <c r="M1286" i="1"/>
  <c r="O1280" i="1"/>
  <c r="K1317" i="1"/>
  <c r="O1388" i="1"/>
  <c r="L1318" i="1"/>
  <c r="J1374" i="1"/>
  <c r="J1285" i="1"/>
  <c r="K1389" i="1"/>
  <c r="M1281" i="1"/>
  <c r="K1314" i="1"/>
  <c r="K1391" i="1"/>
  <c r="M1369" i="1"/>
  <c r="P1297" i="1"/>
  <c r="P1285" i="1"/>
  <c r="P1312" i="1"/>
  <c r="M982" i="1"/>
  <c r="J984" i="1"/>
  <c r="L984" i="1"/>
  <c r="O987" i="1"/>
  <c r="J988" i="1"/>
  <c r="P984" i="1"/>
  <c r="K1311" i="1"/>
  <c r="J1314" i="1"/>
  <c r="L1313" i="1"/>
  <c r="O1301" i="1"/>
  <c r="K1369" i="1"/>
  <c r="L1314" i="1"/>
  <c r="K1296" i="1"/>
  <c r="K1284" i="1"/>
  <c r="M1370" i="1"/>
  <c r="O1317" i="1"/>
  <c r="L1375" i="1"/>
  <c r="M1387" i="1"/>
  <c r="J1296" i="1"/>
  <c r="P1368" i="1"/>
  <c r="P1370" i="1"/>
  <c r="O1313" i="1"/>
  <c r="J1297" i="1"/>
  <c r="M1311" i="1"/>
  <c r="M1375" i="1"/>
  <c r="L1390" i="1"/>
  <c r="K1280" i="1"/>
  <c r="M1295" i="1"/>
  <c r="O1300" i="1"/>
  <c r="O1316" i="1"/>
  <c r="O1302" i="1"/>
  <c r="L1391" i="1"/>
  <c r="K1281" i="1"/>
  <c r="J1284" i="1"/>
  <c r="L1311" i="1"/>
  <c r="P1302" i="1"/>
  <c r="P1299" i="1"/>
  <c r="P1318" i="1"/>
  <c r="P1311" i="1"/>
  <c r="P1314" i="1"/>
  <c r="P1282" i="1"/>
  <c r="J1010" i="1"/>
  <c r="M1008" i="1"/>
  <c r="M1009" i="1"/>
  <c r="O1012" i="1"/>
  <c r="P1010" i="1"/>
  <c r="P1007" i="1"/>
  <c r="K1009" i="1"/>
  <c r="O1007" i="1"/>
  <c r="K1010" i="1"/>
  <c r="O1005" i="1"/>
  <c r="O1330" i="1"/>
  <c r="I1327" i="1"/>
  <c r="K1328" i="1"/>
  <c r="I1329" i="1"/>
  <c r="M1327" i="1"/>
  <c r="J1327" i="1"/>
  <c r="M1328" i="1"/>
  <c r="M1333" i="1"/>
  <c r="K1332" i="1"/>
  <c r="O1332" i="1"/>
  <c r="J1333" i="1"/>
  <c r="K1331" i="1"/>
  <c r="I1333" i="1"/>
  <c r="P1331" i="1"/>
  <c r="P1330" i="1"/>
  <c r="M987" i="1"/>
  <c r="O981" i="1"/>
  <c r="L983" i="1"/>
  <c r="O988" i="1"/>
  <c r="L982" i="1"/>
  <c r="P988" i="1"/>
  <c r="O1296" i="1"/>
  <c r="K1285" i="1"/>
  <c r="K1282" i="1"/>
  <c r="L1374" i="1"/>
  <c r="L1282" i="1"/>
  <c r="M1384" i="1"/>
  <c r="M1296" i="1"/>
  <c r="L1371" i="1"/>
  <c r="O1386" i="1"/>
  <c r="M1282" i="1"/>
  <c r="M1300" i="1"/>
  <c r="O1283" i="1"/>
  <c r="J1317" i="1"/>
  <c r="P1391" i="1"/>
  <c r="P1386" i="1"/>
  <c r="O1285" i="1"/>
  <c r="L1388" i="1"/>
  <c r="M1372" i="1"/>
  <c r="J1316" i="1"/>
  <c r="L1295" i="1"/>
  <c r="K1385" i="1"/>
  <c r="L1297" i="1"/>
  <c r="O1299" i="1"/>
  <c r="I1315" i="1"/>
  <c r="O1369" i="1"/>
  <c r="I1299" i="1"/>
  <c r="J1279" i="1"/>
  <c r="L1389" i="1"/>
  <c r="M1317" i="1"/>
  <c r="P1296" i="1"/>
  <c r="P1298" i="1"/>
  <c r="P1280" i="1"/>
  <c r="P1279" i="1"/>
  <c r="P1301" i="1"/>
  <c r="L1009" i="1"/>
  <c r="L1006" i="1"/>
  <c r="M1010" i="1"/>
  <c r="O1006" i="1"/>
  <c r="P1011" i="1"/>
  <c r="P1009" i="1"/>
  <c r="L1008" i="1"/>
  <c r="M1006" i="1"/>
  <c r="M1007" i="1"/>
  <c r="K1005" i="1"/>
  <c r="O1333" i="1"/>
  <c r="K1330" i="1"/>
  <c r="M1331" i="1"/>
  <c r="M1332" i="1"/>
  <c r="M1330" i="1"/>
  <c r="K1334" i="1"/>
  <c r="J1332" i="1"/>
  <c r="I1331" i="1"/>
  <c r="O1327" i="1"/>
  <c r="K1333" i="1"/>
  <c r="J1334" i="1"/>
  <c r="P1334" i="1"/>
  <c r="P1332" i="1"/>
  <c r="I988" i="1"/>
  <c r="P1327" i="1"/>
  <c r="J1331" i="1"/>
  <c r="M1329" i="1"/>
  <c r="L1329" i="1"/>
  <c r="J1329" i="1"/>
  <c r="L1333" i="1"/>
  <c r="L1328" i="1"/>
  <c r="O1011" i="1"/>
  <c r="M1005" i="1"/>
  <c r="P1012" i="1"/>
  <c r="K1011" i="1"/>
  <c r="K1006" i="1"/>
  <c r="P1300" i="1"/>
  <c r="P1281" i="1"/>
  <c r="J1302" i="1"/>
  <c r="L1302" i="1"/>
  <c r="O1315" i="1"/>
  <c r="M1386" i="1"/>
  <c r="K1387" i="1"/>
  <c r="M1391" i="1"/>
  <c r="O1387" i="1"/>
  <c r="J1313" i="1"/>
  <c r="J1318" i="1"/>
  <c r="M1279" i="1"/>
  <c r="K1283" i="1"/>
  <c r="O1384" i="1"/>
  <c r="K1318" i="1"/>
  <c r="O1295" i="1"/>
  <c r="L988" i="1"/>
  <c r="M986" i="1"/>
  <c r="O986" i="1"/>
  <c r="P1328" i="1"/>
  <c r="I1332" i="1"/>
  <c r="L1330" i="1"/>
  <c r="O1334" i="1"/>
  <c r="L1327" i="1"/>
  <c r="I1334" i="1"/>
  <c r="O1010" i="1"/>
  <c r="O1008" i="1"/>
  <c r="P1005" i="1"/>
  <c r="L1010" i="1"/>
  <c r="O1009" i="1"/>
  <c r="P1315" i="1"/>
  <c r="P1295" i="1"/>
  <c r="L1384" i="1"/>
  <c r="L1317" i="1"/>
  <c r="M1385" i="1"/>
  <c r="J1298" i="1"/>
  <c r="L1316" i="1"/>
  <c r="O1281" i="1"/>
  <c r="K1313" i="1"/>
  <c r="M1314" i="1"/>
  <c r="I1313" i="1"/>
  <c r="P1372" i="1"/>
  <c r="O1279" i="1"/>
  <c r="M1284" i="1"/>
  <c r="M1318" i="1"/>
  <c r="L1280" i="1"/>
  <c r="O1374" i="1"/>
  <c r="M984" i="1"/>
  <c r="O984" i="1"/>
  <c r="K984" i="1"/>
  <c r="F786" i="33"/>
  <c r="F785" i="33"/>
  <c r="J783" i="33"/>
  <c r="J787" i="33"/>
  <c r="I782" i="33"/>
  <c r="G786" i="33"/>
  <c r="G781" i="33"/>
  <c r="J785" i="33"/>
  <c r="I784" i="33"/>
  <c r="K784" i="33"/>
  <c r="G782" i="33"/>
  <c r="E784" i="33"/>
  <c r="E783" i="33"/>
  <c r="H783" i="33"/>
  <c r="K786" i="33"/>
  <c r="I787" i="33"/>
  <c r="K785" i="33"/>
  <c r="F788" i="33"/>
  <c r="J784" i="33"/>
  <c r="E785" i="33"/>
  <c r="G783" i="33"/>
  <c r="H785" i="33"/>
  <c r="H786" i="33"/>
  <c r="J788" i="33"/>
  <c r="F782" i="33"/>
  <c r="I788" i="33"/>
  <c r="H784" i="33"/>
  <c r="I783" i="33"/>
  <c r="I786" i="33"/>
  <c r="E787" i="33"/>
  <c r="K783" i="33"/>
  <c r="G784" i="33"/>
  <c r="I785" i="33"/>
  <c r="H787" i="33"/>
  <c r="F787" i="33"/>
  <c r="J781" i="33"/>
  <c r="I781" i="33"/>
  <c r="K781" i="33"/>
  <c r="E3566" i="1"/>
  <c r="E3619" i="1" s="1"/>
  <c r="E3628" i="1" s="1"/>
  <c r="Q988" i="1"/>
  <c r="Q987" i="1"/>
  <c r="Q984" i="1"/>
  <c r="Q986" i="1"/>
  <c r="Q985" i="1"/>
  <c r="Q982" i="1"/>
  <c r="Q981" i="1"/>
  <c r="Q983" i="1"/>
  <c r="O701" i="1"/>
  <c r="M697" i="1"/>
  <c r="O695" i="1"/>
  <c r="J698" i="1"/>
  <c r="N3925" i="1"/>
  <c r="L701" i="1"/>
  <c r="O697" i="1"/>
  <c r="M701" i="1"/>
  <c r="K702" i="1"/>
  <c r="L698" i="1"/>
  <c r="I698" i="1"/>
  <c r="O698" i="1"/>
  <c r="J695" i="1"/>
  <c r="L699" i="1"/>
  <c r="M695" i="1"/>
  <c r="I701" i="1"/>
  <c r="L695" i="1"/>
  <c r="L700" i="1"/>
  <c r="P701" i="1"/>
  <c r="I699" i="1"/>
  <c r="O699" i="1"/>
  <c r="P695" i="1"/>
  <c r="I696" i="1"/>
  <c r="I700" i="1"/>
  <c r="J696" i="1"/>
  <c r="K696" i="1"/>
  <c r="P696" i="1"/>
  <c r="P697" i="1"/>
  <c r="P699" i="1"/>
  <c r="K697" i="1"/>
  <c r="I702" i="1"/>
  <c r="J697" i="1"/>
  <c r="K695" i="1"/>
  <c r="O696" i="1"/>
  <c r="J702" i="1"/>
  <c r="M696" i="1"/>
  <c r="P700" i="1"/>
  <c r="M698" i="1"/>
  <c r="K698" i="1"/>
  <c r="J699" i="1"/>
  <c r="M702" i="1"/>
  <c r="J700" i="1"/>
  <c r="K699" i="1"/>
  <c r="K700" i="1"/>
  <c r="L702" i="1"/>
  <c r="P698" i="1"/>
  <c r="O700" i="1"/>
  <c r="J701" i="1"/>
  <c r="O702" i="1"/>
  <c r="L697" i="1"/>
  <c r="L696" i="1"/>
  <c r="K701" i="1"/>
  <c r="M700" i="1"/>
  <c r="P702" i="1"/>
  <c r="M699" i="1"/>
  <c r="I918" i="1"/>
  <c r="I914" i="1"/>
  <c r="I148" i="1"/>
  <c r="I151" i="1"/>
  <c r="P1394" i="1"/>
  <c r="L1288" i="1"/>
  <c r="M1293" i="1"/>
  <c r="L1278" i="1"/>
  <c r="K1307" i="1"/>
  <c r="K1278" i="1"/>
  <c r="J1278" i="1"/>
  <c r="O1326" i="1"/>
  <c r="O1365" i="1"/>
  <c r="P1304" i="1"/>
  <c r="O1255" i="1"/>
  <c r="K1255" i="1"/>
  <c r="K1259" i="1"/>
  <c r="O1394" i="1"/>
  <c r="L1271" i="1"/>
  <c r="O1304" i="1"/>
  <c r="P1256" i="1"/>
  <c r="P1272" i="1"/>
  <c r="P1320" i="1"/>
  <c r="I1289" i="1"/>
  <c r="L1326" i="1"/>
  <c r="M1258" i="1"/>
  <c r="M1305" i="1"/>
  <c r="O1399" i="1"/>
  <c r="I1306" i="1"/>
  <c r="O1256" i="1"/>
  <c r="L1289" i="1"/>
  <c r="I1257" i="1"/>
  <c r="L1381" i="1"/>
  <c r="M1323" i="1"/>
  <c r="J1320" i="1"/>
  <c r="L1260" i="1"/>
  <c r="O1274" i="1"/>
  <c r="P1378" i="1"/>
  <c r="P1367" i="1"/>
  <c r="O1294" i="1"/>
  <c r="M1325" i="1"/>
  <c r="K1287" i="1"/>
  <c r="M1261" i="1"/>
  <c r="M1289" i="1"/>
  <c r="M1257" i="1"/>
  <c r="I1256" i="1"/>
  <c r="J1277" i="1"/>
  <c r="P1271" i="1"/>
  <c r="K1257" i="1"/>
  <c r="O1393" i="1"/>
  <c r="M1308" i="1"/>
  <c r="L1395" i="1"/>
  <c r="O1362" i="1"/>
  <c r="O1396" i="1"/>
  <c r="P1379" i="1"/>
  <c r="P1383" i="1"/>
  <c r="K1274" i="1"/>
  <c r="J1303" i="1"/>
  <c r="L1273" i="1"/>
  <c r="O1272" i="1"/>
  <c r="I1274" i="1"/>
  <c r="L1376" i="1"/>
  <c r="M1360" i="1"/>
  <c r="P1261" i="1"/>
  <c r="P1308" i="1"/>
  <c r="M1306" i="1"/>
  <c r="L1294" i="1"/>
  <c r="L1309" i="1"/>
  <c r="K1362" i="1"/>
  <c r="O1322" i="1"/>
  <c r="L1292" i="1"/>
  <c r="K1277" i="1"/>
  <c r="L1305" i="1"/>
  <c r="M1393" i="1"/>
  <c r="O1323" i="1"/>
  <c r="P1392" i="1"/>
  <c r="L1397" i="1"/>
  <c r="M1383" i="1"/>
  <c r="J1276" i="1"/>
  <c r="J1290" i="1"/>
  <c r="M1256" i="1"/>
  <c r="L1361" i="1"/>
  <c r="O1310" i="1"/>
  <c r="Q1383" i="1"/>
  <c r="Q1372" i="1"/>
  <c r="Q1381" i="1"/>
  <c r="Q1379" i="1"/>
  <c r="Q1377" i="1"/>
  <c r="Q1375" i="1"/>
  <c r="Q1367" i="1"/>
  <c r="Q1374" i="1"/>
  <c r="Q1371" i="1"/>
  <c r="Q1380" i="1"/>
  <c r="Q1399" i="1"/>
  <c r="Q1397" i="1"/>
  <c r="Q1393" i="1"/>
  <c r="Q1382" i="1"/>
  <c r="Q1398" i="1"/>
  <c r="Q1394" i="1"/>
  <c r="Q1376" i="1"/>
  <c r="Q1395" i="1"/>
  <c r="Q1391" i="1"/>
  <c r="Q1378" i="1"/>
  <c r="Q1373" i="1"/>
  <c r="Q1370" i="1"/>
  <c r="Q1396" i="1"/>
  <c r="Q1392" i="1"/>
  <c r="Q1388" i="1"/>
  <c r="Q1390" i="1"/>
  <c r="Q1387" i="1"/>
  <c r="Q1362" i="1"/>
  <c r="Q1366" i="1"/>
  <c r="Q1369" i="1"/>
  <c r="Q1361" i="1"/>
  <c r="Q1365" i="1"/>
  <c r="Q1360" i="1"/>
  <c r="Q1389" i="1"/>
  <c r="Q1368" i="1"/>
  <c r="Q1363" i="1"/>
  <c r="Q1384" i="1"/>
  <c r="Q1385" i="1"/>
  <c r="Q1386" i="1"/>
  <c r="Q1364" i="1"/>
  <c r="N1115" i="1"/>
  <c r="N1178" i="1"/>
  <c r="P1277" i="1"/>
  <c r="P1305" i="1"/>
  <c r="P1259" i="1"/>
  <c r="P1257" i="1"/>
  <c r="P1292" i="1"/>
  <c r="P1293" i="1"/>
  <c r="P1290" i="1"/>
  <c r="P1322" i="1"/>
  <c r="P1324" i="1"/>
  <c r="P1309" i="1"/>
  <c r="P1310" i="1"/>
  <c r="L1256" i="1"/>
  <c r="L1276" i="1"/>
  <c r="L1303" i="1"/>
  <c r="L1324" i="1"/>
  <c r="J1256" i="1"/>
  <c r="M1319" i="1"/>
  <c r="M1376" i="1"/>
  <c r="K1289" i="1"/>
  <c r="K1272" i="1"/>
  <c r="K1321" i="1"/>
  <c r="K1325" i="1"/>
  <c r="O1367" i="1"/>
  <c r="O1397" i="1"/>
  <c r="O1382" i="1"/>
  <c r="M1320" i="1"/>
  <c r="M1394" i="1"/>
  <c r="L1310" i="1"/>
  <c r="L1258" i="1"/>
  <c r="O1278" i="1"/>
  <c r="O1306" i="1"/>
  <c r="O1273" i="1"/>
  <c r="L1322" i="1"/>
  <c r="I1326" i="1"/>
  <c r="L1261" i="1"/>
  <c r="M1292" i="1"/>
  <c r="M1274" i="1"/>
  <c r="L1307" i="1"/>
  <c r="J1288" i="1"/>
  <c r="I1278" i="1"/>
  <c r="O1364" i="1"/>
  <c r="O1376" i="1"/>
  <c r="M1324" i="1"/>
  <c r="M1378" i="1"/>
  <c r="K1260" i="1"/>
  <c r="K1319" i="1"/>
  <c r="O1259" i="1"/>
  <c r="O1292" i="1"/>
  <c r="O1260" i="1"/>
  <c r="P1365" i="1"/>
  <c r="P1377" i="1"/>
  <c r="P1380" i="1"/>
  <c r="P1398" i="1"/>
  <c r="P1393" i="1"/>
  <c r="P1396" i="1"/>
  <c r="K1380" i="1"/>
  <c r="M1288" i="1"/>
  <c r="O1258" i="1"/>
  <c r="J1255" i="1"/>
  <c r="K1324" i="1"/>
  <c r="M1362" i="1"/>
  <c r="I1320" i="1"/>
  <c r="M1255" i="1"/>
  <c r="L1320" i="1"/>
  <c r="O1271" i="1"/>
  <c r="O1291" i="1"/>
  <c r="I1273" i="1"/>
  <c r="M1379" i="1"/>
  <c r="K1273" i="1"/>
  <c r="K1271" i="1"/>
  <c r="K1275" i="1"/>
  <c r="M1397" i="1"/>
  <c r="O1383" i="1"/>
  <c r="M1367" i="1"/>
  <c r="J1293" i="1"/>
  <c r="K1294" i="1"/>
  <c r="M1278" i="1"/>
  <c r="O1290" i="1"/>
  <c r="K1308" i="1"/>
  <c r="M1395" i="1"/>
  <c r="I1310" i="1"/>
  <c r="J1260" i="1"/>
  <c r="K1261" i="1"/>
  <c r="M1309" i="1"/>
  <c r="K1322" i="1"/>
  <c r="O1307" i="1"/>
  <c r="M1377" i="1"/>
  <c r="L1272" i="1"/>
  <c r="O1276" i="1"/>
  <c r="P1273" i="1"/>
  <c r="P1303" i="1"/>
  <c r="P1260" i="1"/>
  <c r="P1291" i="1"/>
  <c r="P1288" i="1"/>
  <c r="P1289" i="1"/>
  <c r="P1321" i="1"/>
  <c r="P1319" i="1"/>
  <c r="P1294" i="1"/>
  <c r="P1306" i="1"/>
  <c r="P1255" i="1"/>
  <c r="P1307" i="1"/>
  <c r="K1288" i="1"/>
  <c r="M1307" i="1"/>
  <c r="M1275" i="1"/>
  <c r="K1291" i="1"/>
  <c r="M1399" i="1"/>
  <c r="I1288" i="1"/>
  <c r="M1272" i="1"/>
  <c r="L1259" i="1"/>
  <c r="K1258" i="1"/>
  <c r="O1379" i="1"/>
  <c r="M1276" i="1"/>
  <c r="I1262" i="1"/>
  <c r="I1321" i="1"/>
  <c r="O1262" i="1"/>
  <c r="O1303" i="1"/>
  <c r="O1321" i="1"/>
  <c r="M1398" i="1"/>
  <c r="K1305" i="1"/>
  <c r="M1365" i="1"/>
  <c r="L1304" i="1"/>
  <c r="K1292" i="1"/>
  <c r="L1383" i="1"/>
  <c r="I1272" i="1"/>
  <c r="O1377" i="1"/>
  <c r="O1361" i="1"/>
  <c r="M1259" i="1"/>
  <c r="M1262" i="1"/>
  <c r="L1365" i="1"/>
  <c r="O1289" i="1"/>
  <c r="O1287" i="1"/>
  <c r="O1324" i="1"/>
  <c r="P1361" i="1"/>
  <c r="P1376" i="1"/>
  <c r="P1395" i="1"/>
  <c r="P1364" i="1"/>
  <c r="P1397" i="1"/>
  <c r="P1360" i="1"/>
  <c r="P1399" i="1"/>
  <c r="J1262" i="1"/>
  <c r="M1310" i="1"/>
  <c r="O1363" i="1"/>
  <c r="L1323" i="1"/>
  <c r="M1294" i="1"/>
  <c r="L1394" i="1"/>
  <c r="I1305" i="1"/>
  <c r="M1304" i="1"/>
  <c r="O1325" i="1"/>
  <c r="O1257" i="1"/>
  <c r="L1325" i="1"/>
  <c r="J1310" i="1"/>
  <c r="L1399" i="1"/>
  <c r="M1271" i="1"/>
  <c r="I1304" i="1"/>
  <c r="L1277" i="1"/>
  <c r="M1364" i="1"/>
  <c r="L1255" i="1"/>
  <c r="M1363" i="1"/>
  <c r="L1363" i="1"/>
  <c r="L1396" i="1"/>
  <c r="J1323" i="1"/>
  <c r="L1290" i="1"/>
  <c r="O1308" i="1"/>
  <c r="O1305" i="1"/>
  <c r="L1398" i="1"/>
  <c r="O1360" i="1"/>
  <c r="L1293" i="1"/>
  <c r="K1323" i="1"/>
  <c r="M1326" i="1"/>
  <c r="K1326" i="1"/>
  <c r="L1275" i="1"/>
  <c r="K1303" i="1"/>
  <c r="O1275" i="1"/>
  <c r="L1306" i="1"/>
  <c r="P1258" i="1"/>
  <c r="P1275" i="1"/>
  <c r="P1287" i="1"/>
  <c r="P1276" i="1"/>
  <c r="P1274" i="1"/>
  <c r="P1325" i="1"/>
  <c r="P1323" i="1"/>
  <c r="P1326" i="1"/>
  <c r="P1262" i="1"/>
  <c r="P1278" i="1"/>
  <c r="I1294" i="1"/>
  <c r="K1310" i="1"/>
  <c r="M1322" i="1"/>
  <c r="M1382" i="1"/>
  <c r="M1291" i="1"/>
  <c r="L1257" i="1"/>
  <c r="O1395" i="1"/>
  <c r="M1287" i="1"/>
  <c r="K1293" i="1"/>
  <c r="O1261" i="1"/>
  <c r="O1288" i="1"/>
  <c r="M1303" i="1"/>
  <c r="M1260" i="1"/>
  <c r="M1381" i="1"/>
  <c r="J1294" i="1"/>
  <c r="L1392" i="1"/>
  <c r="M1392" i="1"/>
  <c r="J1291" i="1"/>
  <c r="O1366" i="1"/>
  <c r="O1398" i="1"/>
  <c r="L1274" i="1"/>
  <c r="K1309" i="1"/>
  <c r="O1277" i="1"/>
  <c r="P1382" i="1"/>
  <c r="P1381" i="1"/>
  <c r="P1363" i="1"/>
  <c r="P1366" i="1"/>
  <c r="P1362" i="1"/>
  <c r="L1287" i="1"/>
  <c r="K1262" i="1"/>
  <c r="K1306" i="1"/>
  <c r="O1320" i="1"/>
  <c r="L1308" i="1"/>
  <c r="O1381" i="1"/>
  <c r="L1367" i="1"/>
  <c r="J1304" i="1"/>
  <c r="K1304" i="1"/>
  <c r="L1321" i="1"/>
  <c r="M1361" i="1"/>
  <c r="O1293" i="1"/>
  <c r="J1257" i="1"/>
  <c r="L1291" i="1"/>
  <c r="M1396" i="1"/>
  <c r="O1378" i="1"/>
  <c r="L1262" i="1"/>
  <c r="L1393" i="1"/>
  <c r="M1277" i="1"/>
  <c r="M1321" i="1"/>
  <c r="O1392" i="1"/>
  <c r="L1319" i="1"/>
  <c r="M1290" i="1"/>
  <c r="K1320" i="1"/>
  <c r="O1309" i="1"/>
  <c r="M1273" i="1"/>
  <c r="O1380" i="1"/>
  <c r="K1290" i="1"/>
  <c r="K1276" i="1"/>
  <c r="M1380" i="1"/>
  <c r="M1366" i="1"/>
  <c r="K1256" i="1"/>
  <c r="J1326" i="1"/>
  <c r="O1319" i="1"/>
  <c r="N1194" i="1"/>
  <c r="Q1278" i="1"/>
  <c r="Q1262" i="1"/>
  <c r="Q1275" i="1"/>
  <c r="Q1271" i="1"/>
  <c r="Q1302" i="1"/>
  <c r="Q1277" i="1"/>
  <c r="Q1273" i="1"/>
  <c r="Q1255" i="1"/>
  <c r="Q1294" i="1"/>
  <c r="Q1310" i="1"/>
  <c r="Q1301" i="1"/>
  <c r="Q1286" i="1"/>
  <c r="Q1276" i="1"/>
  <c r="Q1274" i="1"/>
  <c r="Q1272" i="1"/>
  <c r="Q1270" i="1"/>
  <c r="Q1257" i="1"/>
  <c r="Q1300" i="1"/>
  <c r="Q1325" i="1"/>
  <c r="Q1324" i="1"/>
  <c r="Q1323" i="1"/>
  <c r="Q1322" i="1"/>
  <c r="Q1321" i="1"/>
  <c r="Q1320" i="1"/>
  <c r="Q1319" i="1"/>
  <c r="Q1318" i="1"/>
  <c r="Q1256" i="1"/>
  <c r="Q1285" i="1"/>
  <c r="Q1317" i="1"/>
  <c r="Q1316" i="1"/>
  <c r="Q1315" i="1"/>
  <c r="Q1314" i="1"/>
  <c r="Q1313" i="1"/>
  <c r="Q1312" i="1"/>
  <c r="Q1311" i="1"/>
  <c r="Q1280" i="1"/>
  <c r="Q1279" i="1"/>
  <c r="Q1326" i="1"/>
  <c r="Q1283" i="1"/>
  <c r="Q1287" i="1"/>
  <c r="Q1291" i="1"/>
  <c r="Q1303" i="1"/>
  <c r="Q1298" i="1"/>
  <c r="Q1261" i="1"/>
  <c r="Q1309" i="1"/>
  <c r="Q1266" i="1"/>
  <c r="Q1264" i="1"/>
  <c r="Q1267" i="1"/>
  <c r="Q1282" i="1"/>
  <c r="Q1284" i="1"/>
  <c r="Q1289" i="1"/>
  <c r="Q1293" i="1"/>
  <c r="Q1304" i="1"/>
  <c r="Q1296" i="1"/>
  <c r="Q1307" i="1"/>
  <c r="Q1268" i="1"/>
  <c r="Q1265" i="1"/>
  <c r="Q1269" i="1"/>
  <c r="Q1281" i="1"/>
  <c r="Q1288" i="1"/>
  <c r="Q1292" i="1"/>
  <c r="Q1305" i="1"/>
  <c r="Q1260" i="1"/>
  <c r="Q1297" i="1"/>
  <c r="Q1259" i="1"/>
  <c r="Q1308" i="1"/>
  <c r="Q1263" i="1"/>
  <c r="Q1290" i="1"/>
  <c r="Q1295" i="1"/>
  <c r="Q1299" i="1"/>
  <c r="Q1306" i="1"/>
  <c r="Q1258" i="1"/>
  <c r="N1098" i="1"/>
  <c r="N1196" i="1"/>
  <c r="N1100" i="1"/>
  <c r="N1173" i="1"/>
  <c r="N1234" i="1"/>
  <c r="N1209" i="1"/>
  <c r="N1214" i="1"/>
  <c r="N1216" i="1"/>
  <c r="N1220" i="1"/>
  <c r="N1225" i="1"/>
  <c r="N1230" i="1"/>
  <c r="N1206" i="1"/>
  <c r="N1212" i="1"/>
  <c r="N1215" i="1"/>
  <c r="N1229" i="1"/>
  <c r="N1207" i="1"/>
  <c r="N1211" i="1"/>
  <c r="Q1236" i="1"/>
  <c r="Q1234" i="1"/>
  <c r="Q1230" i="1"/>
  <c r="Q1232" i="1"/>
  <c r="Q1228" i="1"/>
  <c r="Q1220" i="1"/>
  <c r="Q1212" i="1"/>
  <c r="Q1235" i="1"/>
  <c r="Q1233" i="1"/>
  <c r="Q1231" i="1"/>
  <c r="Q1229" i="1"/>
  <c r="Q1211" i="1"/>
  <c r="Q1210" i="1"/>
  <c r="Q1209" i="1"/>
  <c r="Q1208" i="1"/>
  <c r="Q1207" i="1"/>
  <c r="Q1206" i="1"/>
  <c r="Q1205" i="1"/>
  <c r="Q1216" i="1"/>
  <c r="Q1215" i="1"/>
  <c r="Q1225" i="1"/>
  <c r="Q1214" i="1"/>
  <c r="Q1224" i="1"/>
  <c r="Q1227" i="1"/>
  <c r="Q1221" i="1"/>
  <c r="Q1217" i="1"/>
  <c r="Q1218" i="1"/>
  <c r="Q1219" i="1"/>
  <c r="Q1226" i="1"/>
  <c r="Q1213" i="1"/>
  <c r="Q1223" i="1"/>
  <c r="Q1222" i="1"/>
  <c r="N1227" i="1"/>
  <c r="N1218" i="1"/>
  <c r="N1236" i="1"/>
  <c r="N1233" i="1"/>
  <c r="N1217" i="1"/>
  <c r="N1219" i="1"/>
  <c r="N1228" i="1"/>
  <c r="N1111" i="1"/>
  <c r="N1175" i="1"/>
  <c r="N1113" i="1"/>
  <c r="N1191" i="1"/>
  <c r="N3962" i="1"/>
  <c r="N1101" i="1"/>
  <c r="N1195" i="1"/>
  <c r="N1109" i="1"/>
  <c r="N1107" i="1"/>
  <c r="N1179" i="1"/>
  <c r="N1094" i="1"/>
  <c r="N1112" i="1"/>
  <c r="N1114" i="1"/>
  <c r="N1108" i="1"/>
  <c r="N1105" i="1"/>
  <c r="N1110" i="1"/>
  <c r="N1104" i="1"/>
  <c r="N1102" i="1"/>
  <c r="N1189" i="1"/>
  <c r="N1103" i="1"/>
  <c r="N1096" i="1"/>
  <c r="N1106" i="1"/>
  <c r="N1093" i="1"/>
  <c r="N1174" i="1"/>
  <c r="N1193" i="1"/>
  <c r="N1097" i="1"/>
  <c r="N3963" i="1"/>
  <c r="N1192" i="1"/>
  <c r="N1176" i="1"/>
  <c r="N1180" i="1"/>
  <c r="N1190" i="1"/>
  <c r="N1177" i="1"/>
  <c r="N1099" i="1"/>
  <c r="N1116" i="1"/>
  <c r="N1095" i="1"/>
  <c r="Q1196" i="1"/>
  <c r="Q1193" i="1"/>
  <c r="Q1189" i="1"/>
  <c r="Q1179" i="1"/>
  <c r="Q1195" i="1"/>
  <c r="Q1191" i="1"/>
  <c r="Q1192" i="1"/>
  <c r="Q1107" i="1"/>
  <c r="Q1106" i="1"/>
  <c r="Q1105" i="1"/>
  <c r="Q1104" i="1"/>
  <c r="Q1103" i="1"/>
  <c r="Q1102" i="1"/>
  <c r="Q1180" i="1"/>
  <c r="Q1116" i="1"/>
  <c r="Q1190" i="1"/>
  <c r="Q1112" i="1"/>
  <c r="Q1108" i="1"/>
  <c r="Q1100" i="1"/>
  <c r="Q1113" i="1"/>
  <c r="Q1109" i="1"/>
  <c r="Q1101" i="1"/>
  <c r="Q1114" i="1"/>
  <c r="Q1110" i="1"/>
  <c r="Q1194" i="1"/>
  <c r="Q1095" i="1"/>
  <c r="Q1093" i="1"/>
  <c r="Q1096" i="1"/>
  <c r="Q1115" i="1"/>
  <c r="Q1094" i="1"/>
  <c r="Q1111" i="1"/>
  <c r="Q1098" i="1"/>
  <c r="Q1099" i="1"/>
  <c r="Q1175" i="1"/>
  <c r="Q1173" i="1"/>
  <c r="Q1177" i="1"/>
  <c r="Q1097" i="1"/>
  <c r="Q1176" i="1"/>
  <c r="Q1178" i="1"/>
  <c r="Q1174" i="1"/>
  <c r="N4006" i="1"/>
  <c r="N3910" i="1"/>
  <c r="N3904" i="1"/>
  <c r="N4002" i="1"/>
  <c r="N3880" i="1"/>
  <c r="N3932" i="1"/>
  <c r="N3995" i="1"/>
  <c r="N3941" i="1"/>
  <c r="N3912" i="1"/>
  <c r="N3021" i="1"/>
  <c r="N3938" i="1"/>
  <c r="N3897" i="1"/>
  <c r="N3898" i="1"/>
  <c r="N3993" i="1"/>
  <c r="N3907" i="1"/>
  <c r="N3999" i="1"/>
  <c r="N3985" i="1"/>
  <c r="N3896" i="1"/>
  <c r="N3903" i="1"/>
  <c r="N3942" i="1"/>
  <c r="N3990" i="1"/>
  <c r="N3939" i="1"/>
  <c r="N3893" i="1"/>
  <c r="N3894" i="1"/>
  <c r="N3883" i="1"/>
  <c r="N3920" i="1"/>
  <c r="N3988" i="1"/>
  <c r="N3991" i="1"/>
  <c r="N3913" i="1"/>
  <c r="N3936" i="1"/>
  <c r="N3908" i="1"/>
  <c r="N3921" i="1"/>
  <c r="N3916" i="1"/>
  <c r="N3906" i="1"/>
  <c r="N3882" i="1"/>
  <c r="N3994" i="1"/>
  <c r="N3983" i="1"/>
  <c r="N3919" i="1"/>
  <c r="N3931" i="1"/>
  <c r="N3917" i="1"/>
  <c r="N3926" i="1"/>
  <c r="N3965" i="1"/>
  <c r="N3929" i="1"/>
  <c r="N3959" i="1"/>
  <c r="N3934" i="1"/>
  <c r="N3924" i="1"/>
  <c r="N3884" i="1"/>
  <c r="N3890" i="1"/>
  <c r="N3930" i="1"/>
  <c r="Q4006" i="1"/>
  <c r="Q4001" i="1"/>
  <c r="Q3999" i="1"/>
  <c r="Q4003" i="1"/>
  <c r="Q4005" i="1"/>
  <c r="Q4000" i="1"/>
  <c r="Q4004" i="1"/>
  <c r="Q4002" i="1"/>
  <c r="N4003" i="1"/>
  <c r="N3927" i="1"/>
  <c r="N3881" i="1"/>
  <c r="N3909" i="1"/>
  <c r="N3922" i="1"/>
  <c r="N3885" i="1"/>
  <c r="N3933" i="1"/>
  <c r="N3964" i="1"/>
  <c r="N3997" i="1"/>
  <c r="N3987" i="1"/>
  <c r="N3889" i="1"/>
  <c r="N3888" i="1"/>
  <c r="N3992" i="1"/>
  <c r="N3923" i="1"/>
  <c r="N3891" i="1"/>
  <c r="N3901" i="1"/>
  <c r="N3918" i="1"/>
  <c r="N3986" i="1"/>
  <c r="N3937" i="1"/>
  <c r="N3996" i="1"/>
  <c r="N3915" i="1"/>
  <c r="N3928" i="1"/>
  <c r="N3966" i="1"/>
  <c r="N3989" i="1"/>
  <c r="N3902" i="1"/>
  <c r="N3879" i="1"/>
  <c r="N3984" i="1"/>
  <c r="N3905" i="1"/>
  <c r="N4005" i="1"/>
  <c r="N3998" i="1"/>
  <c r="N3886" i="1"/>
  <c r="N3887" i="1"/>
  <c r="N4001" i="1"/>
  <c r="N3960" i="1"/>
  <c r="N3895" i="1"/>
  <c r="N3900" i="1"/>
  <c r="N3914" i="1"/>
  <c r="N3935" i="1"/>
  <c r="N3911" i="1"/>
  <c r="N3899" i="1"/>
  <c r="N3892" i="1"/>
  <c r="N3940" i="1"/>
  <c r="N3961" i="1"/>
  <c r="Q3942" i="1"/>
  <c r="Q3939" i="1"/>
  <c r="Q3935" i="1"/>
  <c r="Q3938" i="1"/>
  <c r="Q3934" i="1"/>
  <c r="Q3926" i="1"/>
  <c r="Q3941" i="1"/>
  <c r="Q3937" i="1"/>
  <c r="Q3922" i="1"/>
  <c r="Q3918" i="1"/>
  <c r="Q3920" i="1"/>
  <c r="Q3932" i="1"/>
  <c r="Q3925" i="1"/>
  <c r="Q3910" i="1"/>
  <c r="Q3901" i="1"/>
  <c r="Q3897" i="1"/>
  <c r="Q3886" i="1"/>
  <c r="Q3900" i="1"/>
  <c r="Q3898" i="1"/>
  <c r="Q3895" i="1"/>
  <c r="Q3966" i="1"/>
  <c r="Q3930" i="1"/>
  <c r="Q3902" i="1"/>
  <c r="Q3894" i="1"/>
  <c r="Q3882" i="1"/>
  <c r="Q3881" i="1"/>
  <c r="Q3940" i="1"/>
  <c r="Q3919" i="1"/>
  <c r="Q3896" i="1"/>
  <c r="Q3880" i="1"/>
  <c r="Q3998" i="1"/>
  <c r="Q3996" i="1"/>
  <c r="Q3936" i="1"/>
  <c r="Q3921" i="1"/>
  <c r="Q3915" i="1"/>
  <c r="Q3911" i="1"/>
  <c r="Q3899" i="1"/>
  <c r="Q3990" i="1"/>
  <c r="Q3994" i="1"/>
  <c r="Q3879" i="1"/>
  <c r="Q3965" i="1"/>
  <c r="Q3961" i="1"/>
  <c r="Q3997" i="1"/>
  <c r="Q3995" i="1"/>
  <c r="Q3993" i="1"/>
  <c r="Q3987" i="1"/>
  <c r="Q3991" i="1"/>
  <c r="Q3917" i="1"/>
  <c r="Q3885" i="1"/>
  <c r="Q3887" i="1"/>
  <c r="Q3891" i="1"/>
  <c r="Q3912" i="1"/>
  <c r="Q3916" i="1"/>
  <c r="Q3904" i="1"/>
  <c r="Q3908" i="1"/>
  <c r="Q3929" i="1"/>
  <c r="Q3984" i="1"/>
  <c r="Q3989" i="1"/>
  <c r="Q3905" i="1"/>
  <c r="Q3988" i="1"/>
  <c r="Q3884" i="1"/>
  <c r="Q3888" i="1"/>
  <c r="Q3983" i="1"/>
  <c r="Q3962" i="1"/>
  <c r="Q3890" i="1"/>
  <c r="Q3928" i="1"/>
  <c r="Q3931" i="1"/>
  <c r="Q3933" i="1"/>
  <c r="Q3992" i="1"/>
  <c r="Q3923" i="1"/>
  <c r="Q3964" i="1"/>
  <c r="Q3927" i="1"/>
  <c r="Q3909" i="1"/>
  <c r="Q3893" i="1"/>
  <c r="Q3924" i="1"/>
  <c r="Q3963" i="1"/>
  <c r="Q3959" i="1"/>
  <c r="Q3883" i="1"/>
  <c r="Q3889" i="1"/>
  <c r="Q3907" i="1"/>
  <c r="Q3914" i="1"/>
  <c r="Q3906" i="1"/>
  <c r="Q3985" i="1"/>
  <c r="Q3986" i="1"/>
  <c r="Q3913" i="1"/>
  <c r="Q3960" i="1"/>
  <c r="Q3892" i="1"/>
  <c r="Q3903" i="1"/>
  <c r="N3016" i="1"/>
  <c r="N2936" i="1"/>
  <c r="N2980" i="1"/>
  <c r="N3002" i="1"/>
  <c r="N2941" i="1"/>
  <c r="N3022" i="1"/>
  <c r="N2951" i="1"/>
  <c r="N2918" i="1"/>
  <c r="N2924" i="1"/>
  <c r="N3007" i="1"/>
  <c r="N3023" i="1"/>
  <c r="N2910" i="1"/>
  <c r="N2948" i="1"/>
  <c r="N2976" i="1"/>
  <c r="N3020" i="1"/>
  <c r="N3018" i="1"/>
  <c r="N3017" i="1"/>
  <c r="N2908" i="1"/>
  <c r="N2955" i="1"/>
  <c r="N2981" i="1"/>
  <c r="N2911" i="1"/>
  <c r="N2954" i="1"/>
  <c r="N2939" i="1"/>
  <c r="N2901" i="1"/>
  <c r="N3004" i="1"/>
  <c r="N3019" i="1"/>
  <c r="N2916" i="1"/>
  <c r="N3013" i="1"/>
  <c r="N2952" i="1"/>
  <c r="N2902" i="1"/>
  <c r="N2953" i="1"/>
  <c r="N2944" i="1"/>
  <c r="N2931" i="1"/>
  <c r="N3012" i="1"/>
  <c r="N2956" i="1"/>
  <c r="N2937" i="1"/>
  <c r="N2942" i="1"/>
  <c r="N2928" i="1"/>
  <c r="N2926" i="1"/>
  <c r="N2900" i="1"/>
  <c r="N2905" i="1"/>
  <c r="N2907" i="1"/>
  <c r="N3011" i="1"/>
  <c r="N2977" i="1"/>
  <c r="N2904" i="1"/>
  <c r="N2946" i="1"/>
  <c r="N2932" i="1"/>
  <c r="N2949" i="1"/>
  <c r="N2982" i="1"/>
  <c r="N2940" i="1"/>
  <c r="N2906" i="1"/>
  <c r="N3009" i="1"/>
  <c r="N3008" i="1"/>
  <c r="N2915" i="1"/>
  <c r="N2979" i="1"/>
  <c r="N2903" i="1"/>
  <c r="N2917" i="1"/>
  <c r="N3006" i="1"/>
  <c r="N2896" i="1"/>
  <c r="N2925" i="1"/>
  <c r="N2938" i="1"/>
  <c r="N2930" i="1"/>
  <c r="N2945" i="1"/>
  <c r="N2898" i="1"/>
  <c r="N2935" i="1"/>
  <c r="N2958" i="1"/>
  <c r="N2934" i="1"/>
  <c r="N2943" i="1"/>
  <c r="N3005" i="1"/>
  <c r="N2947" i="1"/>
  <c r="N3000" i="1"/>
  <c r="N2978" i="1"/>
  <c r="N2912" i="1"/>
  <c r="N2933" i="1"/>
  <c r="N2923" i="1"/>
  <c r="N3014" i="1"/>
  <c r="N2919" i="1"/>
  <c r="N2927" i="1"/>
  <c r="N2914" i="1"/>
  <c r="N3010" i="1"/>
  <c r="N2920" i="1"/>
  <c r="N2950" i="1"/>
  <c r="N2983" i="1"/>
  <c r="N2897" i="1"/>
  <c r="N2929" i="1"/>
  <c r="N2921" i="1"/>
  <c r="N2957" i="1"/>
  <c r="N3015" i="1"/>
  <c r="N2909" i="1"/>
  <c r="N2899" i="1"/>
  <c r="N3001" i="1"/>
  <c r="N3003" i="1"/>
  <c r="N2913" i="1"/>
  <c r="N2959" i="1"/>
  <c r="N2922" i="1"/>
  <c r="Q2910" i="1"/>
  <c r="Q2909" i="1"/>
  <c r="Q2908" i="1"/>
  <c r="Q2903" i="1"/>
  <c r="Q2911" i="1"/>
  <c r="Q2942" i="1"/>
  <c r="Q2941" i="1"/>
  <c r="Q2940" i="1"/>
  <c r="Q2943" i="1"/>
  <c r="Q2936" i="1"/>
  <c r="Q2938" i="1"/>
  <c r="Q2935" i="1"/>
  <c r="Q2937" i="1"/>
  <c r="Q2930" i="1"/>
  <c r="Q2927" i="1"/>
  <c r="Q2899" i="1"/>
  <c r="Q2933" i="1"/>
  <c r="Q2983" i="1"/>
  <c r="Q2951" i="1"/>
  <c r="Q2939" i="1"/>
  <c r="Q2919" i="1"/>
  <c r="Q2928" i="1"/>
  <c r="Q2912" i="1"/>
  <c r="Q2981" i="1"/>
  <c r="Q2979" i="1"/>
  <c r="Q2977" i="1"/>
  <c r="Q3007" i="1"/>
  <c r="Q2924" i="1"/>
  <c r="Q2920" i="1"/>
  <c r="Q2980" i="1"/>
  <c r="Q3001" i="1"/>
  <c r="Q3011" i="1"/>
  <c r="Q2952" i="1"/>
  <c r="Q3000" i="1"/>
  <c r="Q3014" i="1"/>
  <c r="Q3010" i="1"/>
  <c r="Q2982" i="1"/>
  <c r="Q2976" i="1"/>
  <c r="Q2959" i="1"/>
  <c r="Q3003" i="1"/>
  <c r="Q3015" i="1"/>
  <c r="Q3013" i="1"/>
  <c r="Q3009" i="1"/>
  <c r="Q3023" i="1"/>
  <c r="Q2978" i="1"/>
  <c r="Q3002" i="1"/>
  <c r="Q3012" i="1"/>
  <c r="Q3008" i="1"/>
  <c r="Q3004" i="1"/>
  <c r="Q3016" i="1"/>
  <c r="Q3020" i="1"/>
  <c r="Q2954" i="1"/>
  <c r="Q2921" i="1"/>
  <c r="Q2918" i="1"/>
  <c r="Q2913" i="1"/>
  <c r="Q2917" i="1"/>
  <c r="Q2948" i="1"/>
  <c r="Q2898" i="1"/>
  <c r="Q2947" i="1"/>
  <c r="Q2904" i="1"/>
  <c r="Q3021" i="1"/>
  <c r="Q3017" i="1"/>
  <c r="Q3018" i="1"/>
  <c r="Q3022" i="1"/>
  <c r="Q2958" i="1"/>
  <c r="Q2956" i="1"/>
  <c r="Q3005" i="1"/>
  <c r="Q2914" i="1"/>
  <c r="Q2915" i="1"/>
  <c r="Q2901" i="1"/>
  <c r="Q2945" i="1"/>
  <c r="Q2902" i="1"/>
  <c r="Q2949" i="1"/>
  <c r="Q2906" i="1"/>
  <c r="Q3006" i="1"/>
  <c r="Q2957" i="1"/>
  <c r="Q2955" i="1"/>
  <c r="Q2929" i="1"/>
  <c r="Q2953" i="1"/>
  <c r="Q2896" i="1"/>
  <c r="Q2897" i="1"/>
  <c r="Q2907" i="1"/>
  <c r="Q2925" i="1"/>
  <c r="Q2900" i="1"/>
  <c r="Q2905" i="1"/>
  <c r="Q3019" i="1"/>
  <c r="Q2950" i="1"/>
  <c r="Q2932" i="1"/>
  <c r="Q2923" i="1"/>
  <c r="Q2916" i="1"/>
  <c r="Q2931" i="1"/>
  <c r="Q2946" i="1"/>
  <c r="Q2944" i="1"/>
  <c r="Q2922" i="1"/>
  <c r="Q2926" i="1"/>
  <c r="Q2934" i="1"/>
  <c r="N893" i="1"/>
  <c r="N891" i="1"/>
  <c r="N911" i="1"/>
  <c r="N919" i="1" s="1"/>
  <c r="N895" i="1"/>
  <c r="N912" i="1"/>
  <c r="N920" i="1" s="1"/>
  <c r="N908" i="1"/>
  <c r="N916" i="1" s="1"/>
  <c r="N909" i="1"/>
  <c r="N917" i="1" s="1"/>
  <c r="N890" i="1"/>
  <c r="N889" i="1"/>
  <c r="N913" i="1"/>
  <c r="N921" i="1" s="1"/>
  <c r="Q913" i="1"/>
  <c r="Q921" i="1" s="1"/>
  <c r="Q908" i="1"/>
  <c r="Q916" i="1" s="1"/>
  <c r="Q911" i="1"/>
  <c r="Q919" i="1" s="1"/>
  <c r="Q909" i="1"/>
  <c r="Q917" i="1" s="1"/>
  <c r="Q907" i="1"/>
  <c r="Q915" i="1" s="1"/>
  <c r="Q912" i="1"/>
  <c r="Q920" i="1" s="1"/>
  <c r="Q910" i="1"/>
  <c r="Q918" i="1" s="1"/>
  <c r="Q906" i="1"/>
  <c r="Q914" i="1" s="1"/>
  <c r="N896" i="1"/>
  <c r="N907" i="1"/>
  <c r="N915" i="1" s="1"/>
  <c r="N906" i="1"/>
  <c r="N914" i="1" s="1"/>
  <c r="N910" i="1"/>
  <c r="N918" i="1" s="1"/>
  <c r="N892" i="1"/>
  <c r="N894" i="1"/>
  <c r="Q1012" i="1"/>
  <c r="Q1010" i="1"/>
  <c r="Q1005" i="1"/>
  <c r="Q1009" i="1"/>
  <c r="Q1006" i="1"/>
  <c r="Q1007" i="1"/>
  <c r="Q1008" i="1"/>
  <c r="Q1011" i="1"/>
  <c r="Q890" i="1"/>
  <c r="Q894" i="1"/>
  <c r="Q889" i="1"/>
  <c r="Q891" i="1"/>
  <c r="Q893" i="1"/>
  <c r="Q895" i="1"/>
  <c r="Q892" i="1"/>
  <c r="Q896" i="1"/>
  <c r="Q3249" i="1"/>
  <c r="Q1146" i="1"/>
  <c r="N2548" i="1"/>
  <c r="N2470" i="1"/>
  <c r="N2474" i="1"/>
  <c r="N2482" i="1"/>
  <c r="N2545" i="1"/>
  <c r="N2473" i="1"/>
  <c r="N2549" i="1"/>
  <c r="N2471" i="1"/>
  <c r="N2480" i="1"/>
  <c r="N2475" i="1"/>
  <c r="N2485" i="1"/>
  <c r="N2546" i="1"/>
  <c r="N2551" i="1"/>
  <c r="N2477" i="1"/>
  <c r="N2476" i="1"/>
  <c r="N2483" i="1"/>
  <c r="N2478" i="1"/>
  <c r="N2484" i="1"/>
  <c r="N2550" i="1"/>
  <c r="N2479" i="1"/>
  <c r="N2472" i="1"/>
  <c r="N2544" i="1"/>
  <c r="N2481" i="1"/>
  <c r="Q2551" i="1"/>
  <c r="Q2547" i="1"/>
  <c r="Q2550" i="1"/>
  <c r="Q2545" i="1"/>
  <c r="Q2485" i="1"/>
  <c r="Q2477" i="1"/>
  <c r="Q2548" i="1"/>
  <c r="Q2546" i="1"/>
  <c r="Q2549" i="1"/>
  <c r="Q2484" i="1"/>
  <c r="Q2480" i="1"/>
  <c r="Q2483" i="1"/>
  <c r="Q2478" i="1"/>
  <c r="Q2479" i="1"/>
  <c r="Q2482" i="1"/>
  <c r="Q2481" i="1"/>
  <c r="Q2475" i="1"/>
  <c r="Q2471" i="1"/>
  <c r="Q2470" i="1"/>
  <c r="Q2474" i="1"/>
  <c r="Q2472" i="1"/>
  <c r="Q2544" i="1"/>
  <c r="Q2473" i="1"/>
  <c r="Q2476" i="1"/>
  <c r="L2823" i="1"/>
  <c r="J2821" i="1"/>
  <c r="M2823" i="1"/>
  <c r="Q55" i="1"/>
  <c r="Q1164" i="1"/>
  <c r="N680" i="1"/>
  <c r="Q1685" i="1"/>
  <c r="Q1136" i="1"/>
  <c r="Q1686" i="1"/>
  <c r="Q86" i="1"/>
  <c r="L569" i="33" s="1"/>
  <c r="Q1117" i="1"/>
  <c r="Q651" i="1"/>
  <c r="Q1142" i="1"/>
  <c r="Q1453" i="1"/>
  <c r="Q4010" i="1"/>
  <c r="Q124" i="1"/>
  <c r="Q1579" i="1"/>
  <c r="Q956" i="1"/>
  <c r="Q92" i="1"/>
  <c r="L584" i="33" s="1"/>
  <c r="Q1675" i="1"/>
  <c r="L732" i="33" s="1"/>
  <c r="Q21" i="1"/>
  <c r="Q1018" i="1"/>
  <c r="Q1598" i="1"/>
  <c r="Q1487" i="1"/>
  <c r="Q1580" i="1"/>
  <c r="Q4492" i="1"/>
  <c r="Q1188" i="1"/>
  <c r="Q1437" i="1"/>
  <c r="Q45" i="1"/>
  <c r="Q4502" i="1"/>
  <c r="Q1535" i="1"/>
  <c r="Q1472" i="1"/>
  <c r="Q1133" i="1"/>
  <c r="Q4493" i="1"/>
  <c r="Q1141" i="1"/>
  <c r="Q1452" i="1"/>
  <c r="Q105" i="1"/>
  <c r="L597" i="33" s="1"/>
  <c r="Q4489" i="1"/>
  <c r="Q1200" i="1"/>
  <c r="Q96" i="1"/>
  <c r="L588" i="33" s="1"/>
  <c r="Q3701" i="1"/>
  <c r="Q1594" i="1"/>
  <c r="Q1187" i="1"/>
  <c r="Q1604" i="1"/>
  <c r="Q659" i="1"/>
  <c r="Q110" i="1"/>
  <c r="Q1477" i="1"/>
  <c r="Q3695" i="1"/>
  <c r="K1341" i="1"/>
  <c r="J1340" i="1"/>
  <c r="P2817" i="1"/>
  <c r="K1339" i="1"/>
  <c r="L1338" i="1"/>
  <c r="O1337" i="1"/>
  <c r="M992" i="1"/>
  <c r="I989" i="1"/>
  <c r="J990" i="1"/>
  <c r="K994" i="1"/>
  <c r="J2819" i="1"/>
  <c r="O2816" i="1"/>
  <c r="J1335" i="1"/>
  <c r="J1341" i="1"/>
  <c r="O1335" i="1"/>
  <c r="K1336" i="1"/>
  <c r="K1338" i="1"/>
  <c r="L1336" i="1"/>
  <c r="J1336" i="1"/>
  <c r="O1338" i="1"/>
  <c r="K1337" i="1"/>
  <c r="L1342" i="1"/>
  <c r="L1340" i="1"/>
  <c r="P1340" i="1"/>
  <c r="P1339" i="1"/>
  <c r="P1336" i="1"/>
  <c r="P2819" i="1"/>
  <c r="L995" i="1"/>
  <c r="K993" i="1"/>
  <c r="O1339" i="1"/>
  <c r="O1341" i="1"/>
  <c r="M1335" i="1"/>
  <c r="L1335" i="1"/>
  <c r="M1342" i="1"/>
  <c r="K1340" i="1"/>
  <c r="I1335" i="1"/>
  <c r="M1339" i="1"/>
  <c r="O1342" i="1"/>
  <c r="L1337" i="1"/>
  <c r="M1338" i="1"/>
  <c r="L1341" i="1"/>
  <c r="M1340" i="1"/>
  <c r="K1342" i="1"/>
  <c r="P1341" i="1"/>
  <c r="P1338" i="1"/>
  <c r="K2822" i="1"/>
  <c r="O2821" i="1"/>
  <c r="K2816" i="1"/>
  <c r="J1339" i="1"/>
  <c r="M1337" i="1"/>
  <c r="J1342" i="1"/>
  <c r="J1337" i="1"/>
  <c r="M1336" i="1"/>
  <c r="O1340" i="1"/>
  <c r="L1339" i="1"/>
  <c r="M1341" i="1"/>
  <c r="O1336" i="1"/>
  <c r="K1335" i="1"/>
  <c r="P1335" i="1"/>
  <c r="P1342" i="1"/>
  <c r="P1337" i="1"/>
  <c r="J1338" i="1"/>
  <c r="Q61" i="1"/>
  <c r="Q3026" i="1"/>
  <c r="Q1576" i="1"/>
  <c r="Q637" i="1"/>
  <c r="Q146" i="1"/>
  <c r="Q93" i="1"/>
  <c r="L585" i="33" s="1"/>
  <c r="Q1125" i="1"/>
  <c r="Q1130" i="1"/>
  <c r="Q1458" i="1"/>
  <c r="Q1478" i="1"/>
  <c r="Q1121" i="1"/>
  <c r="Q145" i="1"/>
  <c r="Q102" i="1"/>
  <c r="L594" i="33" s="1"/>
  <c r="Q8" i="1"/>
  <c r="Q4500" i="1"/>
  <c r="Q1490" i="1"/>
  <c r="Q656" i="1"/>
  <c r="Q130" i="1"/>
  <c r="Q1531" i="1"/>
  <c r="Q1486" i="1"/>
  <c r="Q1197" i="1"/>
  <c r="Q1450" i="1"/>
  <c r="Q85" i="1"/>
  <c r="L568" i="33" s="1"/>
  <c r="Q1185" i="1"/>
  <c r="Q1438" i="1"/>
  <c r="Q1642" i="1"/>
  <c r="Q24" i="1"/>
  <c r="Q1603" i="1"/>
  <c r="Q4409" i="1"/>
  <c r="Q1443" i="1"/>
  <c r="Q1147" i="1"/>
  <c r="Q642" i="1"/>
  <c r="Q136" i="1"/>
  <c r="Q12" i="1"/>
  <c r="Q1129" i="1"/>
  <c r="Q1600" i="1"/>
  <c r="Q1644" i="1"/>
  <c r="Q953" i="1"/>
  <c r="Q79" i="1"/>
  <c r="L562" i="33" s="1"/>
  <c r="Q1014" i="1"/>
  <c r="Q3027" i="1"/>
  <c r="Q1528" i="1"/>
  <c r="Q48" i="1"/>
  <c r="Q116" i="1"/>
  <c r="Q4501" i="1"/>
  <c r="Q1149" i="1"/>
  <c r="Q82" i="1"/>
  <c r="L565" i="33" s="1"/>
  <c r="Q135" i="1"/>
  <c r="Q1533" i="1"/>
  <c r="Q639" i="1"/>
  <c r="Q107" i="1"/>
  <c r="L599" i="33" s="1"/>
  <c r="Q693" i="1"/>
  <c r="E561" i="33"/>
  <c r="E598" i="33"/>
  <c r="E573" i="33"/>
  <c r="E731" i="33"/>
  <c r="E591" i="33"/>
  <c r="E732" i="33"/>
  <c r="E586" i="33"/>
  <c r="E559" i="33"/>
  <c r="E572" i="33"/>
  <c r="E589" i="33"/>
  <c r="E592" i="33"/>
  <c r="E733" i="33"/>
  <c r="E590" i="33"/>
  <c r="E734" i="33"/>
  <c r="E567" i="33"/>
  <c r="E584" i="33"/>
  <c r="E566" i="33"/>
  <c r="E736" i="33"/>
  <c r="E560" i="33"/>
  <c r="E564" i="33"/>
  <c r="E595" i="33"/>
  <c r="E588" i="33"/>
  <c r="E735" i="33"/>
  <c r="E596" i="33"/>
  <c r="E570" i="33"/>
  <c r="E569" i="33"/>
  <c r="E563" i="33"/>
  <c r="E593" i="33"/>
  <c r="E571" i="33"/>
  <c r="E594" i="33"/>
  <c r="E599" i="33"/>
  <c r="E730" i="33"/>
  <c r="E568" i="33"/>
  <c r="E562" i="33"/>
  <c r="E574" i="33"/>
  <c r="E585" i="33"/>
  <c r="E587" i="33"/>
  <c r="E597" i="33"/>
  <c r="E565" i="33"/>
  <c r="Q3024" i="1"/>
  <c r="Q139" i="1"/>
  <c r="Q1407" i="1"/>
  <c r="Q1403" i="1"/>
  <c r="Q1402" i="1"/>
  <c r="Q1406" i="1"/>
  <c r="Q1405" i="1"/>
  <c r="Q1404" i="1"/>
  <c r="Q1400" i="1"/>
  <c r="Q1401" i="1"/>
  <c r="Q182" i="1"/>
  <c r="Q90" i="1"/>
  <c r="L573" i="33" s="1"/>
  <c r="Q176" i="1"/>
  <c r="Q682" i="1"/>
  <c r="Q122" i="1"/>
  <c r="Q180" i="1"/>
  <c r="Q1534" i="1"/>
  <c r="Q4009" i="1"/>
  <c r="Q15" i="1"/>
  <c r="Q4324" i="1"/>
  <c r="Q4322" i="1"/>
  <c r="Q83" i="1"/>
  <c r="L566" i="33" s="1"/>
  <c r="Q690" i="1"/>
  <c r="Q681" i="1"/>
  <c r="Q264" i="1"/>
  <c r="Q1677" i="1"/>
  <c r="L734" i="33" s="1"/>
  <c r="Q1138" i="1"/>
  <c r="Q44" i="1"/>
  <c r="Q1201" i="1"/>
  <c r="Q1160" i="1"/>
  <c r="Q1202" i="1"/>
  <c r="Q76" i="1"/>
  <c r="L559" i="33" s="1"/>
  <c r="Q53" i="1"/>
  <c r="Q115" i="1"/>
  <c r="Q636" i="1"/>
  <c r="Q955" i="1"/>
  <c r="Q1152" i="1"/>
  <c r="Q649" i="1"/>
  <c r="Q1653" i="1"/>
  <c r="Q1489" i="1"/>
  <c r="Q645" i="1"/>
  <c r="Q1447" i="1"/>
  <c r="Q1643" i="1"/>
  <c r="Q3030" i="1"/>
  <c r="Q1654" i="1"/>
  <c r="Q4495" i="1"/>
  <c r="Q3244" i="1"/>
  <c r="Q1131" i="1"/>
  <c r="Q69" i="1"/>
  <c r="Q11" i="1"/>
  <c r="Q120" i="1"/>
  <c r="Q54" i="1"/>
  <c r="Q1126" i="1"/>
  <c r="Q10" i="1"/>
  <c r="Q1683" i="1"/>
  <c r="Q59" i="1"/>
  <c r="Q112" i="1"/>
  <c r="Q57" i="1"/>
  <c r="Q19" i="1"/>
  <c r="Q113" i="1"/>
  <c r="Q638" i="1"/>
  <c r="Q951" i="1"/>
  <c r="Q1154" i="1"/>
  <c r="Q1144" i="1"/>
  <c r="Q653" i="1"/>
  <c r="Q1539" i="1"/>
  <c r="Q1444" i="1"/>
  <c r="Q1647" i="1"/>
  <c r="Q4013" i="1"/>
  <c r="Q3696" i="1"/>
  <c r="Q4008" i="1"/>
  <c r="Q3699" i="1"/>
  <c r="Q4415" i="1"/>
  <c r="Q1597" i="1"/>
  <c r="Q58" i="1"/>
  <c r="Q4410" i="1"/>
  <c r="Q1137" i="1"/>
  <c r="Q1635" i="1"/>
  <c r="Q1161" i="1"/>
  <c r="Q104" i="1"/>
  <c r="L596" i="33" s="1"/>
  <c r="Q81" i="1"/>
  <c r="L564" i="33" s="1"/>
  <c r="Q99" i="1"/>
  <c r="L591" i="33" s="1"/>
  <c r="Q644" i="1"/>
  <c r="Q1482" i="1"/>
  <c r="Q950" i="1"/>
  <c r="Q1578" i="1"/>
  <c r="Q1586" i="1"/>
  <c r="Q1464" i="1"/>
  <c r="Q4411" i="1"/>
  <c r="Q1470" i="1"/>
  <c r="Q126" i="1"/>
  <c r="Q9" i="1"/>
  <c r="Q143" i="1"/>
  <c r="Q144" i="1"/>
  <c r="Q131" i="1"/>
  <c r="Q1132" i="1"/>
  <c r="Q1119" i="1"/>
  <c r="Q1445" i="1"/>
  <c r="Q1525" i="1"/>
  <c r="Q1463" i="1"/>
  <c r="Q3246" i="1"/>
  <c r="Q1017" i="1"/>
  <c r="Q1135" i="1"/>
  <c r="Q84" i="1"/>
  <c r="L567" i="33" s="1"/>
  <c r="Q1602" i="1"/>
  <c r="Q1181" i="1"/>
  <c r="Q1596" i="1"/>
  <c r="Q1151" i="1"/>
  <c r="Q1474" i="1"/>
  <c r="Q1459" i="1"/>
  <c r="Q3028" i="1"/>
  <c r="Q1183" i="1"/>
  <c r="Q60" i="1"/>
  <c r="Q1019" i="1"/>
  <c r="Q47" i="1"/>
  <c r="Q20" i="1"/>
  <c r="Q654" i="1"/>
  <c r="Q1150" i="1"/>
  <c r="Q655" i="1"/>
  <c r="Q1143" i="1"/>
  <c r="Q1574" i="1"/>
  <c r="Q1448" i="1"/>
  <c r="Q1529" i="1"/>
  <c r="Q1581" i="1"/>
  <c r="Q4012" i="1"/>
  <c r="Q108" i="1"/>
  <c r="Q1153" i="1"/>
  <c r="Q1156" i="1"/>
  <c r="Q4499" i="1"/>
  <c r="Q46" i="1"/>
  <c r="Q658" i="1"/>
  <c r="Q1204" i="1"/>
  <c r="Q1536" i="1"/>
  <c r="Q1475" i="1"/>
  <c r="Q1198" i="1"/>
  <c r="Q1460" i="1"/>
  <c r="Q1678" i="1"/>
  <c r="L735" i="33" s="1"/>
  <c r="Q95" i="1"/>
  <c r="L587" i="33" s="1"/>
  <c r="Q4414" i="1"/>
  <c r="Q1473" i="1"/>
  <c r="Q1689" i="1"/>
  <c r="Q22" i="1"/>
  <c r="Q70" i="1"/>
  <c r="Q137" i="1"/>
  <c r="Q121" i="1"/>
  <c r="Q652" i="1"/>
  <c r="Q1451" i="1"/>
  <c r="Q1640" i="1"/>
  <c r="Q1485" i="1"/>
  <c r="Q1641" i="1"/>
  <c r="Q1020" i="1"/>
  <c r="Q4496" i="1"/>
  <c r="Q4011" i="1"/>
  <c r="Q4488" i="1"/>
  <c r="Q4491" i="1"/>
  <c r="Q52" i="1"/>
  <c r="Q1163" i="1"/>
  <c r="Q3245" i="1"/>
  <c r="Q1638" i="1"/>
  <c r="Q1440" i="1"/>
  <c r="Q56" i="1"/>
  <c r="Q1016" i="1"/>
  <c r="Q992" i="1"/>
  <c r="Q1590" i="1"/>
  <c r="Q1673" i="1"/>
  <c r="L730" i="33" s="1"/>
  <c r="Q1573" i="1"/>
  <c r="Q1480" i="1"/>
  <c r="Q952" i="1"/>
  <c r="Q1124" i="1"/>
  <c r="Q73" i="1"/>
  <c r="Q111" i="1"/>
  <c r="Q1139" i="1"/>
  <c r="Q64" i="1"/>
  <c r="Q1441" i="1"/>
  <c r="Q128" i="1"/>
  <c r="Q1593" i="1"/>
  <c r="Q4494" i="1"/>
  <c r="Q3242" i="1"/>
  <c r="Q4498" i="1"/>
  <c r="Q1538" i="1"/>
  <c r="Q1526" i="1"/>
  <c r="Q1532" i="1"/>
  <c r="Q1155" i="1"/>
  <c r="Q71" i="1"/>
  <c r="Q134" i="1"/>
  <c r="Q123" i="1"/>
  <c r="Q98" i="1"/>
  <c r="L590" i="33" s="1"/>
  <c r="Q1184" i="1"/>
  <c r="Q1585" i="1"/>
  <c r="Q1483" i="1"/>
  <c r="Q106" i="1"/>
  <c r="L598" i="33" s="1"/>
  <c r="Q1589" i="1"/>
  <c r="Q129" i="1"/>
  <c r="Q4503" i="1"/>
  <c r="Q1540" i="1"/>
  <c r="Q1587" i="1"/>
  <c r="Q1456" i="1"/>
  <c r="Q109" i="1"/>
  <c r="Q75" i="1"/>
  <c r="Q1439" i="1"/>
  <c r="Q88" i="1"/>
  <c r="L571" i="33" s="1"/>
  <c r="Q3247" i="1"/>
  <c r="Q1203" i="1"/>
  <c r="Q1120" i="1"/>
  <c r="Q89" i="1"/>
  <c r="L572" i="33" s="1"/>
  <c r="Q132" i="1"/>
  <c r="Q1582" i="1"/>
  <c r="Q1455" i="1"/>
  <c r="Q1157" i="1"/>
  <c r="Q127" i="1"/>
  <c r="Q1591" i="1"/>
  <c r="Q4497" i="1"/>
  <c r="Q1652" i="1"/>
  <c r="Q1122" i="1"/>
  <c r="Q23" i="1"/>
  <c r="Q74" i="1"/>
  <c r="Q1469" i="1"/>
  <c r="Q1468" i="1"/>
  <c r="Q97" i="1"/>
  <c r="L589" i="33" s="1"/>
  <c r="Q1162" i="1"/>
  <c r="Q1013" i="1"/>
  <c r="Q1592" i="1"/>
  <c r="Q3700" i="1"/>
  <c r="Q3702" i="1"/>
  <c r="Q1651" i="1"/>
  <c r="Q954" i="1"/>
  <c r="Q1449" i="1"/>
  <c r="Q1457" i="1"/>
  <c r="Q650" i="1"/>
  <c r="Q640" i="1"/>
  <c r="Q142" i="1"/>
  <c r="Q72" i="1"/>
  <c r="Q1128" i="1"/>
  <c r="Q3243" i="1"/>
  <c r="Q4007" i="1"/>
  <c r="Q3029" i="1"/>
  <c r="Q1145" i="1"/>
  <c r="Q1646" i="1"/>
  <c r="Q87" i="1"/>
  <c r="L570" i="33" s="1"/>
  <c r="Q1159" i="1"/>
  <c r="Q1595" i="1"/>
  <c r="Q1467" i="1"/>
  <c r="Q4014" i="1"/>
  <c r="Q1655" i="1"/>
  <c r="Q646" i="1"/>
  <c r="Q141" i="1"/>
  <c r="Q100" i="1"/>
  <c r="L592" i="33" s="1"/>
  <c r="Q1182" i="1"/>
  <c r="Q4413" i="1"/>
  <c r="Q1465" i="1"/>
  <c r="Q1140" i="1"/>
  <c r="Q647" i="1"/>
  <c r="Q147" i="1"/>
  <c r="Q18" i="1"/>
  <c r="Q1687" i="1"/>
  <c r="Q1462" i="1"/>
  <c r="Q685" i="1"/>
  <c r="Q3262" i="1"/>
  <c r="Q3265" i="1"/>
  <c r="Q3264" i="1"/>
  <c r="Q1471" i="1"/>
  <c r="Q4328" i="1"/>
  <c r="Q4323" i="1"/>
  <c r="Q1637" i="1"/>
  <c r="Q78" i="1"/>
  <c r="L561" i="33" s="1"/>
  <c r="Q1684" i="1"/>
  <c r="Q66" i="1"/>
  <c r="Q77" i="1"/>
  <c r="L560" i="33" s="1"/>
  <c r="Q1436" i="1"/>
  <c r="Q1588" i="1"/>
  <c r="Q179" i="1"/>
  <c r="Q688" i="1"/>
  <c r="Q683" i="1"/>
  <c r="Q692" i="1"/>
  <c r="Q679" i="1"/>
  <c r="Q1583" i="1"/>
  <c r="Q268" i="1"/>
  <c r="Q1676" i="1"/>
  <c r="L733" i="33" s="1"/>
  <c r="Q1577" i="1"/>
  <c r="Q1476" i="1"/>
  <c r="Q133" i="1"/>
  <c r="Q177" i="1"/>
  <c r="Q1633" i="1"/>
  <c r="Q1636" i="1"/>
  <c r="Q3697" i="1"/>
  <c r="Q1481" i="1"/>
  <c r="Q263" i="1"/>
  <c r="Q175" i="1"/>
  <c r="Q1688" i="1"/>
  <c r="Q13" i="1"/>
  <c r="Q3263" i="1"/>
  <c r="Q80" i="1"/>
  <c r="L563" i="33" s="1"/>
  <c r="Q4326" i="1"/>
  <c r="Q4325" i="1"/>
  <c r="Q4321" i="1"/>
  <c r="Q67" i="1"/>
  <c r="Q1634" i="1"/>
  <c r="Q1446" i="1"/>
  <c r="R4" i="1"/>
  <c r="Q1632" i="1"/>
  <c r="Q643" i="1"/>
  <c r="Q694" i="1"/>
  <c r="Q684" i="1"/>
  <c r="Q689" i="1"/>
  <c r="Q680" i="1"/>
  <c r="Q125" i="1"/>
  <c r="Q3248" i="1"/>
  <c r="Q949" i="1"/>
  <c r="Q261" i="1"/>
  <c r="Q63" i="1"/>
  <c r="Q1537" i="1"/>
  <c r="Q1680" i="1"/>
  <c r="L737" i="33" s="1"/>
  <c r="Q114" i="1"/>
  <c r="Q1435" i="1"/>
  <c r="Q1461" i="1"/>
  <c r="Q641" i="1"/>
  <c r="Q267" i="1"/>
  <c r="Q49" i="1"/>
  <c r="Q648" i="1"/>
  <c r="Q4490" i="1"/>
  <c r="Q1199" i="1"/>
  <c r="Q266" i="1"/>
  <c r="Q3031" i="1"/>
  <c r="Q118" i="1"/>
  <c r="Q1484" i="1"/>
  <c r="Q1679" i="1"/>
  <c r="L736" i="33" s="1"/>
  <c r="Q51" i="1"/>
  <c r="Q1649" i="1"/>
  <c r="Q1599" i="1"/>
  <c r="Q686" i="1"/>
  <c r="Q1530" i="1"/>
  <c r="Q138" i="1"/>
  <c r="Q3261" i="1"/>
  <c r="Q3258" i="1"/>
  <c r="Q3259" i="1"/>
  <c r="Q1015" i="1"/>
  <c r="Q1127" i="1"/>
  <c r="Q65" i="1"/>
  <c r="Q62" i="1"/>
  <c r="Q1134" i="1"/>
  <c r="Q4412" i="1"/>
  <c r="Q3698" i="1"/>
  <c r="Q3025" i="1"/>
  <c r="Q1575" i="1"/>
  <c r="Q1639" i="1"/>
  <c r="Q1488" i="1"/>
  <c r="Q1648" i="1"/>
  <c r="Q1479" i="1"/>
  <c r="Q1442" i="1"/>
  <c r="Q1454" i="1"/>
  <c r="Q1148" i="1"/>
  <c r="Q103" i="1"/>
  <c r="L595" i="33" s="1"/>
  <c r="Q1466" i="1"/>
  <c r="Q119" i="1"/>
  <c r="Q117" i="1"/>
  <c r="Q140" i="1"/>
  <c r="Q68" i="1"/>
  <c r="Q91" i="1"/>
  <c r="L574" i="33" s="1"/>
  <c r="Q1682" i="1"/>
  <c r="Q1118" i="1"/>
  <c r="Q1186" i="1"/>
  <c r="Q25" i="1"/>
  <c r="Q1123" i="1"/>
  <c r="Q657" i="1"/>
  <c r="Q4416" i="1"/>
  <c r="Q14" i="1"/>
  <c r="Q178" i="1"/>
  <c r="Q1584" i="1"/>
  <c r="Q1527" i="1"/>
  <c r="Q94" i="1"/>
  <c r="L586" i="33" s="1"/>
  <c r="Q101" i="1"/>
  <c r="L593" i="33" s="1"/>
  <c r="Q1650" i="1"/>
  <c r="Q262" i="1"/>
  <c r="Q1601" i="1"/>
  <c r="Q691" i="1"/>
  <c r="Q687" i="1"/>
  <c r="Q181" i="1"/>
  <c r="Q1674" i="1"/>
  <c r="L731" i="33" s="1"/>
  <c r="Q50" i="1"/>
  <c r="Q1645" i="1"/>
  <c r="Q4327" i="1"/>
  <c r="Q1158" i="1"/>
  <c r="Q3260" i="1"/>
  <c r="Q265" i="1"/>
  <c r="Q1334" i="1"/>
  <c r="Q1339" i="1"/>
  <c r="Q1341" i="1"/>
  <c r="Q1327" i="1"/>
  <c r="Q1340" i="1"/>
  <c r="Q1336" i="1"/>
  <c r="Q1337" i="1"/>
  <c r="Q1342" i="1"/>
  <c r="Q1328" i="1"/>
  <c r="Q1335" i="1"/>
  <c r="Q1338" i="1"/>
  <c r="Q1330" i="1"/>
  <c r="Q1332" i="1"/>
  <c r="Q1329" i="1"/>
  <c r="Q1333" i="1"/>
  <c r="Q1331" i="1"/>
  <c r="N3260" i="1"/>
  <c r="N3263" i="1"/>
  <c r="N3264" i="1"/>
  <c r="N3265" i="1"/>
  <c r="N3258" i="1"/>
  <c r="N3261" i="1"/>
  <c r="N3259" i="1"/>
  <c r="Q991" i="1"/>
  <c r="M993" i="1"/>
  <c r="P2818" i="1"/>
  <c r="O995" i="1"/>
  <c r="P2821" i="1"/>
  <c r="P990" i="1"/>
  <c r="Q2816" i="1"/>
  <c r="M2822" i="1"/>
  <c r="M989" i="1"/>
  <c r="O990" i="1"/>
  <c r="L2822" i="1"/>
  <c r="Q2818" i="1"/>
  <c r="Q993" i="1"/>
  <c r="O993" i="1"/>
  <c r="J996" i="1"/>
  <c r="P994" i="1"/>
  <c r="M994" i="1"/>
  <c r="L994" i="1"/>
  <c r="J992" i="1"/>
  <c r="O992" i="1"/>
  <c r="M2821" i="1"/>
  <c r="I2820" i="1"/>
  <c r="O2818" i="1"/>
  <c r="L2818" i="1"/>
  <c r="J2820" i="1"/>
  <c r="L2816" i="1"/>
  <c r="I996" i="1"/>
  <c r="K2819" i="1"/>
  <c r="I993" i="1"/>
  <c r="Q2821" i="1"/>
  <c r="Q2817" i="1"/>
  <c r="K989" i="1"/>
  <c r="P992" i="1"/>
  <c r="K990" i="1"/>
  <c r="I2818" i="1"/>
  <c r="K2818" i="1"/>
  <c r="I2819" i="1"/>
  <c r="O996" i="1"/>
  <c r="M2818" i="1"/>
  <c r="J2822" i="1"/>
  <c r="N3262" i="1"/>
  <c r="I2817" i="1"/>
  <c r="M995" i="1"/>
  <c r="L993" i="1"/>
  <c r="M996" i="1"/>
  <c r="P996" i="1"/>
  <c r="J2816" i="1"/>
  <c r="M991" i="1"/>
  <c r="L2817" i="1"/>
  <c r="I2822" i="1"/>
  <c r="I2821" i="1"/>
  <c r="N3028" i="1"/>
  <c r="N1160" i="1"/>
  <c r="E698" i="33"/>
  <c r="N1161" i="1"/>
  <c r="N636" i="1"/>
  <c r="N1187" i="1"/>
  <c r="N647" i="1"/>
  <c r="N4007" i="1"/>
  <c r="N644" i="1"/>
  <c r="N1117" i="1"/>
  <c r="N1587" i="1"/>
  <c r="N1015" i="1"/>
  <c r="N1150" i="1"/>
  <c r="N4491" i="1"/>
  <c r="N688" i="1"/>
  <c r="N652" i="1"/>
  <c r="N4325" i="1"/>
  <c r="H694" i="33"/>
  <c r="N1123" i="1"/>
  <c r="N679" i="1"/>
  <c r="N3025" i="1"/>
  <c r="N648" i="1"/>
  <c r="N686" i="1"/>
  <c r="N693" i="1"/>
  <c r="N4322" i="1"/>
  <c r="K2820" i="1"/>
  <c r="L992" i="1"/>
  <c r="K995" i="1"/>
  <c r="J989" i="1"/>
  <c r="P2822" i="1"/>
  <c r="M2819" i="1"/>
  <c r="I2816" i="1"/>
  <c r="O2820" i="1"/>
  <c r="O2817" i="1"/>
  <c r="L2821" i="1"/>
  <c r="O2819" i="1"/>
  <c r="O2823" i="1"/>
  <c r="M2817" i="1"/>
  <c r="I2823" i="1"/>
  <c r="Q989" i="1"/>
  <c r="Q990" i="1"/>
  <c r="O994" i="1"/>
  <c r="K996" i="1"/>
  <c r="M2820" i="1"/>
  <c r="I991" i="1"/>
  <c r="I994" i="1"/>
  <c r="I995" i="1"/>
  <c r="Q2819" i="1"/>
  <c r="M2816" i="1"/>
  <c r="O989" i="1"/>
  <c r="Q994" i="1"/>
  <c r="Q2820" i="1"/>
  <c r="J995" i="1"/>
  <c r="J994" i="1"/>
  <c r="P991" i="1"/>
  <c r="J2818" i="1"/>
  <c r="K2821" i="1"/>
  <c r="P2823" i="1"/>
  <c r="L2819" i="1"/>
  <c r="O2822" i="1"/>
  <c r="O991" i="1"/>
  <c r="P2816" i="1"/>
  <c r="P2820" i="1"/>
  <c r="J2817" i="1"/>
  <c r="J2823" i="1"/>
  <c r="K2823" i="1"/>
  <c r="Q995" i="1"/>
  <c r="L2820" i="1"/>
  <c r="Q2822" i="1"/>
  <c r="P989" i="1"/>
  <c r="K992" i="1"/>
  <c r="L991" i="1"/>
  <c r="Q2823" i="1"/>
  <c r="K2817" i="1"/>
  <c r="N687" i="1"/>
  <c r="N694" i="1"/>
  <c r="N690" i="1"/>
  <c r="N4328" i="1"/>
  <c r="N4321" i="1"/>
  <c r="N4327" i="1"/>
  <c r="N4323" i="1"/>
  <c r="N681" i="1"/>
  <c r="N4326" i="1"/>
  <c r="N683" i="1"/>
  <c r="N1121" i="1"/>
  <c r="N4410" i="1"/>
  <c r="N689" i="1"/>
  <c r="N684" i="1"/>
  <c r="N682" i="1"/>
  <c r="N685" i="1"/>
  <c r="N692" i="1"/>
  <c r="N4324" i="1"/>
  <c r="N691" i="1"/>
  <c r="N3243" i="1"/>
  <c r="N4415" i="1"/>
  <c r="N4010" i="1"/>
  <c r="N1132" i="1"/>
  <c r="I700" i="33"/>
  <c r="N3030" i="1"/>
  <c r="N115" i="1"/>
  <c r="N3701" i="1"/>
  <c r="N4009" i="1"/>
  <c r="N1449" i="1"/>
  <c r="N1154" i="1"/>
  <c r="N1020" i="1"/>
  <c r="H701" i="33"/>
  <c r="N1642" i="1"/>
  <c r="N1148" i="1"/>
  <c r="N1181" i="1"/>
  <c r="N1019" i="1"/>
  <c r="N1457" i="1"/>
  <c r="N1185" i="1"/>
  <c r="N15" i="1"/>
  <c r="N1119" i="1"/>
  <c r="N1538" i="1"/>
  <c r="N25" i="1"/>
  <c r="N1184" i="1"/>
  <c r="N4497" i="1"/>
  <c r="N658" i="1"/>
  <c r="N643" i="1"/>
  <c r="N4499" i="1"/>
  <c r="N4412" i="1"/>
  <c r="N1188" i="1"/>
  <c r="N11" i="1"/>
  <c r="N20" i="1"/>
  <c r="N1466" i="1"/>
  <c r="N3247" i="1"/>
  <c r="N1182" i="1"/>
  <c r="N4501" i="1"/>
  <c r="N3697" i="1"/>
  <c r="N4011" i="1"/>
  <c r="N1535" i="1"/>
  <c r="N638" i="1"/>
  <c r="N1144" i="1"/>
  <c r="N10" i="1"/>
  <c r="N1164" i="1"/>
  <c r="N107" i="1"/>
  <c r="N1127" i="1"/>
  <c r="N1016" i="1"/>
  <c r="N4413" i="1"/>
  <c r="N13" i="1"/>
  <c r="N1435" i="1"/>
  <c r="N1130" i="1"/>
  <c r="N4416" i="1"/>
  <c r="N4492" i="1"/>
  <c r="N1204" i="1"/>
  <c r="N1158" i="1"/>
  <c r="N3026" i="1"/>
  <c r="N1199" i="1"/>
  <c r="N4012" i="1"/>
  <c r="N1162" i="1"/>
  <c r="N1638" i="1"/>
  <c r="N3248" i="1"/>
  <c r="N4008" i="1"/>
  <c r="N645" i="1"/>
  <c r="N19" i="1"/>
  <c r="N3699" i="1"/>
  <c r="F697" i="33"/>
  <c r="N657" i="1"/>
  <c r="N4411" i="1"/>
  <c r="N1137" i="1"/>
  <c r="N4500" i="1"/>
  <c r="N3244" i="1"/>
  <c r="N3246" i="1"/>
  <c r="N646" i="1"/>
  <c r="N659" i="1"/>
  <c r="N1157" i="1"/>
  <c r="N3031" i="1"/>
  <c r="N1018" i="1"/>
  <c r="F695" i="33"/>
  <c r="N1202" i="1"/>
  <c r="N637" i="1"/>
  <c r="N649" i="1"/>
  <c r="N1017" i="1"/>
  <c r="N1153" i="1"/>
  <c r="N1143" i="1"/>
  <c r="N14" i="1"/>
  <c r="N1118" i="1"/>
  <c r="N3698" i="1"/>
  <c r="N1133" i="1"/>
  <c r="N656" i="1"/>
  <c r="N1140" i="1"/>
  <c r="N1183" i="1"/>
  <c r="N1159" i="1"/>
  <c r="N4498" i="1"/>
  <c r="N1146" i="1"/>
  <c r="N3249" i="1"/>
  <c r="N1151" i="1"/>
  <c r="N639" i="1"/>
  <c r="G574" i="33"/>
  <c r="N91" i="1"/>
  <c r="N1149" i="1"/>
  <c r="K155" i="1"/>
  <c r="N12" i="1"/>
  <c r="N1155" i="1"/>
  <c r="N1147" i="1"/>
  <c r="N1141" i="1"/>
  <c r="N4014" i="1"/>
  <c r="N3702" i="1"/>
  <c r="I150" i="1"/>
  <c r="M148" i="1"/>
  <c r="I333" i="33" s="1"/>
  <c r="I404" i="33" s="1"/>
  <c r="N1197" i="1"/>
  <c r="N4503" i="1"/>
  <c r="N1156" i="1"/>
  <c r="N21" i="1"/>
  <c r="N8" i="1"/>
  <c r="N4409" i="1"/>
  <c r="N956" i="1"/>
  <c r="N1460" i="1"/>
  <c r="I696" i="33"/>
  <c r="K694" i="33"/>
  <c r="N1475" i="1"/>
  <c r="N1470" i="1"/>
  <c r="N131" i="1"/>
  <c r="N3027" i="1"/>
  <c r="N3029" i="1"/>
  <c r="N3696" i="1"/>
  <c r="N70" i="1"/>
  <c r="I695" i="33"/>
  <c r="N1200" i="1"/>
  <c r="N3024" i="1"/>
  <c r="N3700" i="1"/>
  <c r="N4490" i="1"/>
  <c r="N1456" i="1"/>
  <c r="N57" i="1"/>
  <c r="N147" i="1"/>
  <c r="N1603" i="1"/>
  <c r="N83" i="1"/>
  <c r="N640" i="1"/>
  <c r="N3695" i="1"/>
  <c r="N3245" i="1"/>
  <c r="N1014" i="1"/>
  <c r="N4414" i="1"/>
  <c r="N66" i="1"/>
  <c r="N1641" i="1"/>
  <c r="N1013" i="1"/>
  <c r="N1458" i="1"/>
  <c r="N58" i="1"/>
  <c r="N951" i="1"/>
  <c r="F700" i="33"/>
  <c r="N1573" i="1"/>
  <c r="N1688" i="1"/>
  <c r="N143" i="1"/>
  <c r="N109" i="1"/>
  <c r="J150" i="1"/>
  <c r="F335" i="33" s="1"/>
  <c r="F406" i="33" s="1"/>
  <c r="M154" i="1"/>
  <c r="I339" i="33" s="1"/>
  <c r="I410" i="33" s="1"/>
  <c r="K696" i="33"/>
  <c r="N136" i="1"/>
  <c r="N1595" i="1"/>
  <c r="N1448" i="1"/>
  <c r="N1529" i="1"/>
  <c r="N1599" i="1"/>
  <c r="N1644" i="1"/>
  <c r="N1528" i="1"/>
  <c r="N1198" i="1"/>
  <c r="N4013" i="1"/>
  <c r="N18" i="1"/>
  <c r="N641" i="1"/>
  <c r="N653" i="1"/>
  <c r="N121" i="1"/>
  <c r="N1452" i="1"/>
  <c r="N119" i="1"/>
  <c r="N1484" i="1"/>
  <c r="N128" i="1"/>
  <c r="I694" i="33"/>
  <c r="N642" i="1"/>
  <c r="N1122" i="1"/>
  <c r="N62" i="1"/>
  <c r="N949" i="1"/>
  <c r="N1481" i="1"/>
  <c r="N1689" i="1"/>
  <c r="N71" i="1"/>
  <c r="N53" i="1"/>
  <c r="N1579" i="1"/>
  <c r="N68" i="1"/>
  <c r="N950" i="1"/>
  <c r="N655" i="1"/>
  <c r="N4495" i="1"/>
  <c r="N1134" i="1"/>
  <c r="N651" i="1"/>
  <c r="K697" i="33"/>
  <c r="J697" i="33"/>
  <c r="N1687" i="1"/>
  <c r="N953" i="1"/>
  <c r="N1443" i="1"/>
  <c r="N1583" i="1"/>
  <c r="N129" i="1"/>
  <c r="N654" i="1"/>
  <c r="K699" i="33"/>
  <c r="N1478" i="1"/>
  <c r="N1468" i="1"/>
  <c r="N1540" i="1"/>
  <c r="N1598" i="1"/>
  <c r="N72" i="1"/>
  <c r="N1592" i="1"/>
  <c r="N1686" i="1"/>
  <c r="N1682" i="1"/>
  <c r="N1124" i="1"/>
  <c r="K695" i="33"/>
  <c r="F694" i="33"/>
  <c r="N1601" i="1"/>
  <c r="E696" i="33"/>
  <c r="N1450" i="1"/>
  <c r="N1129" i="1"/>
  <c r="N1139" i="1"/>
  <c r="N1135" i="1"/>
  <c r="N3242" i="1"/>
  <c r="N1163" i="1"/>
  <c r="N4502" i="1"/>
  <c r="N1145" i="1"/>
  <c r="N4496" i="1"/>
  <c r="N1126" i="1"/>
  <c r="N1186" i="1"/>
  <c r="N650" i="1"/>
  <c r="J151" i="1"/>
  <c r="F336" i="33" s="1"/>
  <c r="F407" i="33" s="1"/>
  <c r="L153" i="1"/>
  <c r="G596" i="33"/>
  <c r="N104" i="1"/>
  <c r="G694" i="33"/>
  <c r="N1648" i="1"/>
  <c r="G565" i="33"/>
  <c r="N82" i="1"/>
  <c r="G568" i="33"/>
  <c r="N85" i="1"/>
  <c r="N1477" i="1"/>
  <c r="O152" i="1"/>
  <c r="J337" i="33" s="1"/>
  <c r="J408" i="33" s="1"/>
  <c r="N1684" i="1"/>
  <c r="N141" i="1"/>
  <c r="N1679" i="1"/>
  <c r="G736" i="33"/>
  <c r="N1685" i="1"/>
  <c r="O150" i="1"/>
  <c r="N145" i="1"/>
  <c r="N1128" i="1"/>
  <c r="N22" i="1"/>
  <c r="N1136" i="1"/>
  <c r="N1675" i="1"/>
  <c r="G732" i="33"/>
  <c r="G564" i="33"/>
  <c r="N81" i="1"/>
  <c r="E699" i="33"/>
  <c r="N144" i="1"/>
  <c r="N105" i="1"/>
  <c r="G597" i="33"/>
  <c r="M153" i="1"/>
  <c r="G560" i="33"/>
  <c r="N77" i="1"/>
  <c r="N126" i="1"/>
  <c r="P150" i="1"/>
  <c r="K335" i="33" s="1"/>
  <c r="K406" i="33" s="1"/>
  <c r="G594" i="33"/>
  <c r="N102" i="1"/>
  <c r="N1461" i="1"/>
  <c r="N130" i="1"/>
  <c r="N1201" i="1"/>
  <c r="N1445" i="1"/>
  <c r="N142" i="1"/>
  <c r="N1533" i="1"/>
  <c r="N1476" i="1"/>
  <c r="N952" i="1"/>
  <c r="N113" i="1"/>
  <c r="J694" i="33"/>
  <c r="N127" i="1"/>
  <c r="N1472" i="1"/>
  <c r="N1463" i="1"/>
  <c r="N1647" i="1"/>
  <c r="G698" i="33"/>
  <c r="N1652" i="1"/>
  <c r="N1465" i="1"/>
  <c r="G569" i="33"/>
  <c r="N86" i="1"/>
  <c r="I699" i="33"/>
  <c r="N1600" i="1"/>
  <c r="N1489" i="1"/>
  <c r="K148" i="1"/>
  <c r="G333" i="33" s="1"/>
  <c r="G404" i="33" s="1"/>
  <c r="N44" i="1"/>
  <c r="I154" i="1"/>
  <c r="K152" i="1"/>
  <c r="G337" i="33" s="1"/>
  <c r="G408" i="33" s="1"/>
  <c r="N48" i="1"/>
  <c r="N1683" i="1"/>
  <c r="N1537" i="1"/>
  <c r="K701" i="33"/>
  <c r="P149" i="1"/>
  <c r="K334" i="33" s="1"/>
  <c r="K405" i="33" s="1"/>
  <c r="N61" i="1"/>
  <c r="N47" i="1"/>
  <c r="K151" i="1"/>
  <c r="G336" i="33" s="1"/>
  <c r="G407" i="33" s="1"/>
  <c r="N1527" i="1"/>
  <c r="N4489" i="1"/>
  <c r="N1120" i="1"/>
  <c r="N1131" i="1"/>
  <c r="N9" i="1"/>
  <c r="N23" i="1"/>
  <c r="N49" i="1"/>
  <c r="K153" i="1"/>
  <c r="E695" i="33"/>
  <c r="F701" i="33"/>
  <c r="N106" i="1"/>
  <c r="G598" i="33"/>
  <c r="J154" i="1"/>
  <c r="F339" i="33" s="1"/>
  <c r="F410" i="33" s="1"/>
  <c r="N1576" i="1"/>
  <c r="N1578" i="1"/>
  <c r="I701" i="33"/>
  <c r="E701" i="33"/>
  <c r="I152" i="1"/>
  <c r="G559" i="33"/>
  <c r="N76" i="1"/>
  <c r="G587" i="33"/>
  <c r="N95" i="1"/>
  <c r="N78" i="1"/>
  <c r="G561" i="33"/>
  <c r="N56" i="1"/>
  <c r="G573" i="33"/>
  <c r="N90" i="1"/>
  <c r="N69" i="1"/>
  <c r="N1589" i="1"/>
  <c r="N1459" i="1"/>
  <c r="N1580" i="1"/>
  <c r="N146" i="1"/>
  <c r="G734" i="33"/>
  <c r="N1677" i="1"/>
  <c r="L151" i="1"/>
  <c r="H336" i="33" s="1"/>
  <c r="H407" i="33" s="1"/>
  <c r="N955" i="1"/>
  <c r="N1486" i="1"/>
  <c r="M152" i="1"/>
  <c r="I337" i="33" s="1"/>
  <c r="I408" i="33" s="1"/>
  <c r="N1451" i="1"/>
  <c r="N1437" i="1"/>
  <c r="G585" i="33"/>
  <c r="N93" i="1"/>
  <c r="O155" i="1"/>
  <c r="J340" i="33" s="1"/>
  <c r="J411" i="33" s="1"/>
  <c r="N1469" i="1"/>
  <c r="N1532" i="1"/>
  <c r="N97" i="1"/>
  <c r="G589" i="33"/>
  <c r="N1585" i="1"/>
  <c r="O153" i="1"/>
  <c r="G701" i="33"/>
  <c r="N1655" i="1"/>
  <c r="J698" i="33"/>
  <c r="J149" i="1"/>
  <c r="F334" i="33" s="1"/>
  <c r="F405" i="33" s="1"/>
  <c r="N138" i="1"/>
  <c r="N51" i="1"/>
  <c r="N1488" i="1"/>
  <c r="N1581" i="1"/>
  <c r="P148" i="1"/>
  <c r="K333" i="33" s="1"/>
  <c r="K404" i="33" s="1"/>
  <c r="G733" i="33"/>
  <c r="N1676" i="1"/>
  <c r="N110" i="1"/>
  <c r="F696" i="33"/>
  <c r="L155" i="1"/>
  <c r="H340" i="33" s="1"/>
  <c r="H411" i="33" s="1"/>
  <c r="N1482" i="1"/>
  <c r="N124" i="1"/>
  <c r="P155" i="1"/>
  <c r="K340" i="33" s="1"/>
  <c r="K411" i="33" s="1"/>
  <c r="N1446" i="1"/>
  <c r="N114" i="1"/>
  <c r="N1480" i="1"/>
  <c r="N1455" i="1"/>
  <c r="N1591" i="1"/>
  <c r="K149" i="1"/>
  <c r="G334" i="33" s="1"/>
  <c r="G405" i="33" s="1"/>
  <c r="H700" i="33"/>
  <c r="J696" i="33"/>
  <c r="N59" i="1"/>
  <c r="N108" i="1"/>
  <c r="N116" i="1"/>
  <c r="I149" i="1"/>
  <c r="N52" i="1"/>
  <c r="N122" i="1"/>
  <c r="N1586" i="1"/>
  <c r="N111" i="1"/>
  <c r="N120" i="1"/>
  <c r="L154" i="1"/>
  <c r="H339" i="33" s="1"/>
  <c r="H410" i="33" s="1"/>
  <c r="N1479" i="1"/>
  <c r="J699" i="33"/>
  <c r="K698" i="33"/>
  <c r="N1531" i="1"/>
  <c r="N1582" i="1"/>
  <c r="N1490" i="1"/>
  <c r="N1536" i="1"/>
  <c r="N118" i="1"/>
  <c r="O148" i="1"/>
  <c r="J333" i="33" s="1"/>
  <c r="J404" i="33" s="1"/>
  <c r="N1596" i="1"/>
  <c r="I153" i="1"/>
  <c r="N60" i="1"/>
  <c r="N1640" i="1"/>
  <c r="N1674" i="1"/>
  <c r="P993" i="1"/>
  <c r="K991" i="1"/>
  <c r="L996" i="1"/>
  <c r="L989" i="1"/>
  <c r="M990" i="1"/>
  <c r="L990" i="1"/>
  <c r="Q996" i="1"/>
  <c r="J993" i="1"/>
  <c r="P995" i="1"/>
  <c r="J991" i="1"/>
  <c r="I992" i="1"/>
  <c r="G696" i="33"/>
  <c r="N1650" i="1"/>
  <c r="N46" i="1"/>
  <c r="K150" i="1"/>
  <c r="G335" i="33" s="1"/>
  <c r="G406" i="33" s="1"/>
  <c r="M150" i="1"/>
  <c r="I335" i="33" s="1"/>
  <c r="I406" i="33" s="1"/>
  <c r="N64" i="1"/>
  <c r="N1440" i="1"/>
  <c r="N50" i="1"/>
  <c r="K154" i="1"/>
  <c r="G339" i="33" s="1"/>
  <c r="G410" i="33" s="1"/>
  <c r="G730" i="33"/>
  <c r="N1673" i="1"/>
  <c r="P153" i="1"/>
  <c r="K338" i="33" s="1"/>
  <c r="K409" i="33" s="1"/>
  <c r="N1534" i="1"/>
  <c r="G697" i="33"/>
  <c r="N1651" i="1"/>
  <c r="N99" i="1"/>
  <c r="N75" i="1"/>
  <c r="N1453" i="1"/>
  <c r="G586" i="33"/>
  <c r="N94" i="1"/>
  <c r="N1467" i="1"/>
  <c r="L152" i="1"/>
  <c r="H337" i="33" s="1"/>
  <c r="H408" i="33" s="1"/>
  <c r="N96" i="1"/>
  <c r="G588" i="33"/>
  <c r="J701" i="33"/>
  <c r="N1471" i="1"/>
  <c r="N101" i="1"/>
  <c r="G593" i="33"/>
  <c r="N125" i="1"/>
  <c r="N63" i="1"/>
  <c r="N1530" i="1"/>
  <c r="N1643" i="1"/>
  <c r="N1594" i="1"/>
  <c r="P152" i="1"/>
  <c r="K337" i="33" s="1"/>
  <c r="K408" i="33" s="1"/>
  <c r="G592" i="33"/>
  <c r="N100" i="1"/>
  <c r="G571" i="33"/>
  <c r="N88" i="1"/>
  <c r="N1473" i="1"/>
  <c r="N132" i="1"/>
  <c r="N67" i="1"/>
  <c r="N1474" i="1"/>
  <c r="N1639" i="1"/>
  <c r="J148" i="1"/>
  <c r="F333" i="33" s="1"/>
  <c r="F404" i="33" s="1"/>
  <c r="N1485" i="1"/>
  <c r="N1439" i="1"/>
  <c r="M149" i="1"/>
  <c r="I334" i="33" s="1"/>
  <c r="I405" i="33" s="1"/>
  <c r="N1152" i="1"/>
  <c r="N1138" i="1"/>
  <c r="N4493" i="1"/>
  <c r="G595" i="33"/>
  <c r="N103" i="1"/>
  <c r="H696" i="33"/>
  <c r="N1526" i="1"/>
  <c r="J153" i="1"/>
  <c r="N1680" i="1"/>
  <c r="G737" i="33"/>
  <c r="J152" i="1"/>
  <c r="G567" i="33"/>
  <c r="N84" i="1"/>
  <c r="F699" i="33"/>
  <c r="E700" i="33"/>
  <c r="G563" i="33"/>
  <c r="N80" i="1"/>
  <c r="N1539" i="1"/>
  <c r="N74" i="1"/>
  <c r="G572" i="33"/>
  <c r="N89" i="1"/>
  <c r="N954" i="1"/>
  <c r="G735" i="33"/>
  <c r="N1678" i="1"/>
  <c r="N1584" i="1"/>
  <c r="G695" i="33"/>
  <c r="N1649" i="1"/>
  <c r="H699" i="33"/>
  <c r="N1438" i="1"/>
  <c r="N1454" i="1"/>
  <c r="N1483" i="1"/>
  <c r="N1597" i="1"/>
  <c r="N1575" i="1"/>
  <c r="N1574" i="1"/>
  <c r="N137" i="1"/>
  <c r="N135" i="1"/>
  <c r="N1645" i="1"/>
  <c r="N1602" i="1"/>
  <c r="N139" i="1"/>
  <c r="L150" i="1"/>
  <c r="H335" i="33" s="1"/>
  <c r="H406" i="33" s="1"/>
  <c r="O149" i="1"/>
  <c r="M155" i="1"/>
  <c r="I340" i="33" s="1"/>
  <c r="I411" i="33" s="1"/>
  <c r="G562" i="33"/>
  <c r="N79" i="1"/>
  <c r="G699" i="33"/>
  <c r="N1653" i="1"/>
  <c r="O154" i="1"/>
  <c r="J339" i="33" s="1"/>
  <c r="J410" i="33" s="1"/>
  <c r="G700" i="33"/>
  <c r="N1654" i="1"/>
  <c r="P151" i="1"/>
  <c r="K336" i="33" s="1"/>
  <c r="K407" i="33" s="1"/>
  <c r="N1447" i="1"/>
  <c r="N1525" i="1"/>
  <c r="G570" i="33"/>
  <c r="N87" i="1"/>
  <c r="E694" i="33"/>
  <c r="K700" i="33"/>
  <c r="H695" i="33"/>
  <c r="N134" i="1"/>
  <c r="L148" i="1"/>
  <c r="H333" i="33" s="1"/>
  <c r="H404" i="33" s="1"/>
  <c r="N45" i="1"/>
  <c r="L149" i="1"/>
  <c r="H334" i="33" s="1"/>
  <c r="H405" i="33" s="1"/>
  <c r="N1577" i="1"/>
  <c r="N1444" i="1"/>
  <c r="I697" i="33"/>
  <c r="N65" i="1"/>
  <c r="O151" i="1"/>
  <c r="J336" i="33" s="1"/>
  <c r="J407" i="33" s="1"/>
  <c r="N1588" i="1"/>
  <c r="H697" i="33"/>
  <c r="N73" i="1"/>
  <c r="N1487" i="1"/>
  <c r="J695" i="33"/>
  <c r="F698" i="33"/>
  <c r="N1604" i="1"/>
  <c r="P154" i="1"/>
  <c r="K339" i="33" s="1"/>
  <c r="K410" i="33" s="1"/>
  <c r="H698" i="33"/>
  <c r="N54" i="1"/>
  <c r="E697" i="33"/>
  <c r="N1436" i="1"/>
  <c r="N133" i="1"/>
  <c r="N117" i="1"/>
  <c r="N1462" i="1"/>
  <c r="N55" i="1"/>
  <c r="G584" i="33"/>
  <c r="N92" i="1"/>
  <c r="N1593" i="1"/>
  <c r="I698" i="33"/>
  <c r="M151" i="1"/>
  <c r="I336" i="33" s="1"/>
  <c r="I407" i="33" s="1"/>
  <c r="N1442" i="1"/>
  <c r="J700" i="33"/>
  <c r="N1464" i="1"/>
  <c r="J155" i="1"/>
  <c r="F340" i="33" s="1"/>
  <c r="F411" i="33" s="1"/>
  <c r="N1441" i="1"/>
  <c r="G590" i="33"/>
  <c r="N98" i="1"/>
  <c r="N123" i="1"/>
  <c r="N1590" i="1"/>
  <c r="N112" i="1"/>
  <c r="N140" i="1"/>
  <c r="N1646" i="1"/>
  <c r="N1269" i="1" l="1"/>
  <c r="N1268" i="1"/>
  <c r="N1407" i="1"/>
  <c r="N1406" i="1"/>
  <c r="N1263" i="1"/>
  <c r="N1265" i="1"/>
  <c r="N1266" i="1"/>
  <c r="N1403" i="1"/>
  <c r="N1401" i="1"/>
  <c r="N1400" i="1"/>
  <c r="N1270" i="1"/>
  <c r="N1402" i="1"/>
  <c r="N1404" i="1"/>
  <c r="N1405" i="1"/>
  <c r="N1264" i="1"/>
  <c r="N1267" i="1"/>
  <c r="H319" i="33"/>
  <c r="H389" i="33" s="1"/>
  <c r="K322" i="33"/>
  <c r="K392" i="33" s="1"/>
  <c r="J316" i="33"/>
  <c r="J386" i="33" s="1"/>
  <c r="I318" i="33"/>
  <c r="I388" i="33" s="1"/>
  <c r="K323" i="33"/>
  <c r="K393" i="33" s="1"/>
  <c r="H317" i="33"/>
  <c r="H387" i="33" s="1"/>
  <c r="G319" i="33"/>
  <c r="G389" i="33" s="1"/>
  <c r="J320" i="33"/>
  <c r="J390" i="33" s="1"/>
  <c r="J319" i="33"/>
  <c r="J389" i="33" s="1"/>
  <c r="I321" i="33"/>
  <c r="I391" i="33" s="1"/>
  <c r="H320" i="33"/>
  <c r="H390" i="33" s="1"/>
  <c r="I323" i="33"/>
  <c r="I393" i="33" s="1"/>
  <c r="G317" i="33"/>
  <c r="G387" i="33" s="1"/>
  <c r="H318" i="33"/>
  <c r="H388" i="33" s="1"/>
  <c r="H322" i="33"/>
  <c r="H392" i="33" s="1"/>
  <c r="J318" i="33"/>
  <c r="J388" i="33" s="1"/>
  <c r="I316" i="33"/>
  <c r="I386" i="33" s="1"/>
  <c r="K319" i="33"/>
  <c r="K389" i="33" s="1"/>
  <c r="G323" i="33"/>
  <c r="G393" i="33" s="1"/>
  <c r="K316" i="33"/>
  <c r="K386" i="33" s="1"/>
  <c r="K318" i="33"/>
  <c r="K388" i="33" s="1"/>
  <c r="G320" i="33"/>
  <c r="G390" i="33" s="1"/>
  <c r="H321" i="33"/>
  <c r="H391" i="33" s="1"/>
  <c r="J321" i="33"/>
  <c r="J391" i="33" s="1"/>
  <c r="G321" i="33"/>
  <c r="G391" i="33" s="1"/>
  <c r="J323" i="33"/>
  <c r="J393" i="33" s="1"/>
  <c r="H316" i="33"/>
  <c r="H386" i="33" s="1"/>
  <c r="K320" i="33"/>
  <c r="K390" i="33" s="1"/>
  <c r="N32" i="1"/>
  <c r="N29" i="1"/>
  <c r="N37" i="1" s="1"/>
  <c r="N27" i="1"/>
  <c r="N35" i="1" s="1"/>
  <c r="N26" i="1"/>
  <c r="N34" i="1" s="1"/>
  <c r="M40" i="1"/>
  <c r="N31" i="1"/>
  <c r="N39" i="1" s="1"/>
  <c r="N33" i="1"/>
  <c r="N41" i="1" s="1"/>
  <c r="N30" i="1"/>
  <c r="N38" i="1" s="1"/>
  <c r="N1312" i="1"/>
  <c r="N1298" i="1"/>
  <c r="N1387" i="1"/>
  <c r="R29" i="1"/>
  <c r="S29" i="1" s="1"/>
  <c r="R27" i="1"/>
  <c r="S27" i="1" s="1"/>
  <c r="R31" i="1"/>
  <c r="S31" i="1" s="1"/>
  <c r="R33" i="1"/>
  <c r="S33" i="1" s="1"/>
  <c r="R26" i="1"/>
  <c r="S26" i="1" s="1"/>
  <c r="R28" i="1"/>
  <c r="S28" i="1" s="1"/>
  <c r="R30" i="1"/>
  <c r="S30" i="1" s="1"/>
  <c r="R32" i="1"/>
  <c r="S32" i="1" s="1"/>
  <c r="N1331" i="1"/>
  <c r="N1007" i="1"/>
  <c r="N1011" i="1"/>
  <c r="N1283" i="1"/>
  <c r="N1385" i="1"/>
  <c r="N1389" i="1"/>
  <c r="E4379" i="1"/>
  <c r="N1332" i="1"/>
  <c r="N1315" i="1"/>
  <c r="N1327" i="1"/>
  <c r="N1009" i="1"/>
  <c r="N1006" i="1"/>
  <c r="N1329" i="1"/>
  <c r="N1334" i="1"/>
  <c r="N1300" i="1"/>
  <c r="N1281" i="1"/>
  <c r="N1295" i="1"/>
  <c r="N1286" i="1"/>
  <c r="N1316" i="1"/>
  <c r="N983" i="1"/>
  <c r="N1301" i="1"/>
  <c r="N1284" i="1"/>
  <c r="N1297" i="1"/>
  <c r="N1328" i="1"/>
  <c r="N1314" i="1"/>
  <c r="N1318" i="1"/>
  <c r="N1010" i="1"/>
  <c r="N1391" i="1"/>
  <c r="N985" i="1"/>
  <c r="N1313" i="1"/>
  <c r="N1330" i="1"/>
  <c r="N986" i="1"/>
  <c r="N1279" i="1"/>
  <c r="N1005" i="1"/>
  <c r="N1317" i="1"/>
  <c r="N1282" i="1"/>
  <c r="N1285" i="1"/>
  <c r="N987" i="1"/>
  <c r="N1333" i="1"/>
  <c r="N1008" i="1"/>
  <c r="N1280" i="1"/>
  <c r="N1375" i="1"/>
  <c r="N1296" i="1"/>
  <c r="N1311" i="1"/>
  <c r="N1369" i="1"/>
  <c r="N1299" i="1"/>
  <c r="N1302" i="1"/>
  <c r="L784" i="33"/>
  <c r="N984" i="1"/>
  <c r="N982" i="1"/>
  <c r="L781" i="33"/>
  <c r="L783" i="33"/>
  <c r="L787" i="33"/>
  <c r="L788" i="33"/>
  <c r="L782" i="33"/>
  <c r="L786" i="33"/>
  <c r="L785" i="33"/>
  <c r="E3610" i="1"/>
  <c r="R988" i="1"/>
  <c r="S988" i="1" s="1"/>
  <c r="R986" i="1"/>
  <c r="S986" i="1" s="1"/>
  <c r="R985" i="1"/>
  <c r="S985" i="1" s="1"/>
  <c r="R981" i="1"/>
  <c r="S981" i="1" s="1"/>
  <c r="R983" i="1"/>
  <c r="S983" i="1" s="1"/>
  <c r="R987" i="1"/>
  <c r="S987" i="1" s="1"/>
  <c r="R982" i="1"/>
  <c r="S982" i="1" s="1"/>
  <c r="R984" i="1"/>
  <c r="S984" i="1" s="1"/>
  <c r="Q695" i="1"/>
  <c r="N699" i="1"/>
  <c r="N697" i="1"/>
  <c r="N702" i="1"/>
  <c r="Q699" i="1"/>
  <c r="N701" i="1"/>
  <c r="N696" i="1"/>
  <c r="N700" i="1"/>
  <c r="N695" i="1"/>
  <c r="Q700" i="1"/>
  <c r="N698" i="1"/>
  <c r="Q701" i="1"/>
  <c r="Q698" i="1"/>
  <c r="Q702" i="1"/>
  <c r="Q697" i="1"/>
  <c r="Q696" i="1"/>
  <c r="N1305" i="1"/>
  <c r="N1261" i="1"/>
  <c r="N1258" i="1"/>
  <c r="N1323" i="1"/>
  <c r="N1257" i="1"/>
  <c r="N1306" i="1"/>
  <c r="N1278" i="1"/>
  <c r="N1304" i="1"/>
  <c r="N1256" i="1"/>
  <c r="N1289" i="1"/>
  <c r="N1259" i="1"/>
  <c r="N1277" i="1"/>
  <c r="N1326" i="1"/>
  <c r="N1276" i="1"/>
  <c r="N1310" i="1"/>
  <c r="N1294" i="1"/>
  <c r="N1260" i="1"/>
  <c r="N1303" i="1"/>
  <c r="N1287" i="1"/>
  <c r="N1275" i="1"/>
  <c r="N1292" i="1"/>
  <c r="N1273" i="1"/>
  <c r="N1262" i="1"/>
  <c r="N1307" i="1"/>
  <c r="N1322" i="1"/>
  <c r="N1308" i="1"/>
  <c r="N1320" i="1"/>
  <c r="N1325" i="1"/>
  <c r="N1291" i="1"/>
  <c r="N1324" i="1"/>
  <c r="N1288" i="1"/>
  <c r="N1319" i="1"/>
  <c r="R1375" i="1"/>
  <c r="S1375" i="1" s="1"/>
  <c r="R1373" i="1"/>
  <c r="S1373" i="1" s="1"/>
  <c r="R1367" i="1"/>
  <c r="S1367" i="1" s="1"/>
  <c r="R1374" i="1"/>
  <c r="S1374" i="1" s="1"/>
  <c r="R1371" i="1"/>
  <c r="S1371" i="1" s="1"/>
  <c r="R1383" i="1"/>
  <c r="S1383" i="1" s="1"/>
  <c r="R1372" i="1"/>
  <c r="S1372" i="1" s="1"/>
  <c r="R1382" i="1"/>
  <c r="S1382" i="1" s="1"/>
  <c r="R1398" i="1"/>
  <c r="S1398" i="1" s="1"/>
  <c r="R1394" i="1"/>
  <c r="S1394" i="1" s="1"/>
  <c r="R1376" i="1"/>
  <c r="S1376" i="1" s="1"/>
  <c r="R1395" i="1"/>
  <c r="S1395" i="1" s="1"/>
  <c r="R1391" i="1"/>
  <c r="S1391" i="1" s="1"/>
  <c r="R1378" i="1"/>
  <c r="S1378" i="1" s="1"/>
  <c r="R1396" i="1"/>
  <c r="S1396" i="1" s="1"/>
  <c r="R1392" i="1"/>
  <c r="S1392" i="1" s="1"/>
  <c r="R1380" i="1"/>
  <c r="S1380" i="1" s="1"/>
  <c r="R1399" i="1"/>
  <c r="S1399" i="1" s="1"/>
  <c r="R1397" i="1"/>
  <c r="S1397" i="1" s="1"/>
  <c r="R1393" i="1"/>
  <c r="S1393" i="1" s="1"/>
  <c r="R1386" i="1"/>
  <c r="S1386" i="1" s="1"/>
  <c r="R1388" i="1"/>
  <c r="S1388" i="1" s="1"/>
  <c r="R1370" i="1"/>
  <c r="S1370" i="1" s="1"/>
  <c r="R1385" i="1"/>
  <c r="S1385" i="1" s="1"/>
  <c r="R1365" i="1"/>
  <c r="S1365" i="1" s="1"/>
  <c r="R1363" i="1"/>
  <c r="S1363" i="1" s="1"/>
  <c r="R1362" i="1"/>
  <c r="S1362" i="1" s="1"/>
  <c r="R1366" i="1"/>
  <c r="S1366" i="1" s="1"/>
  <c r="R1361" i="1"/>
  <c r="S1361" i="1" s="1"/>
  <c r="R1384" i="1"/>
  <c r="S1384" i="1" s="1"/>
  <c r="R1387" i="1"/>
  <c r="S1387" i="1" s="1"/>
  <c r="R1377" i="1"/>
  <c r="S1377" i="1" s="1"/>
  <c r="R1379" i="1"/>
  <c r="S1379" i="1" s="1"/>
  <c r="R1381" i="1"/>
  <c r="S1381" i="1" s="1"/>
  <c r="R1390" i="1"/>
  <c r="S1390" i="1" s="1"/>
  <c r="R1364" i="1"/>
  <c r="S1364" i="1" s="1"/>
  <c r="R1369" i="1"/>
  <c r="S1369" i="1" s="1"/>
  <c r="R1389" i="1"/>
  <c r="S1389" i="1" s="1"/>
  <c r="R1368" i="1"/>
  <c r="S1368" i="1" s="1"/>
  <c r="R1360" i="1"/>
  <c r="S1360" i="1" s="1"/>
  <c r="N1290" i="1"/>
  <c r="N1321" i="1"/>
  <c r="N1309" i="1"/>
  <c r="N1293" i="1"/>
  <c r="N1271" i="1"/>
  <c r="N1255" i="1"/>
  <c r="N1274" i="1"/>
  <c r="N1272" i="1"/>
  <c r="R1270" i="1"/>
  <c r="S1270" i="1" s="1"/>
  <c r="R1269" i="1"/>
  <c r="S1269" i="1" s="1"/>
  <c r="R1278" i="1"/>
  <c r="S1278" i="1" s="1"/>
  <c r="R1262" i="1"/>
  <c r="S1262" i="1" s="1"/>
  <c r="R1310" i="1"/>
  <c r="S1310" i="1" s="1"/>
  <c r="R1264" i="1"/>
  <c r="S1264" i="1" s="1"/>
  <c r="R1306" i="1"/>
  <c r="S1306" i="1" s="1"/>
  <c r="R1308" i="1"/>
  <c r="S1308" i="1" s="1"/>
  <c r="R1255" i="1"/>
  <c r="S1255" i="1" s="1"/>
  <c r="R1309" i="1"/>
  <c r="S1309" i="1" s="1"/>
  <c r="R1296" i="1"/>
  <c r="S1296" i="1" s="1"/>
  <c r="R1285" i="1"/>
  <c r="S1285" i="1" s="1"/>
  <c r="R1299" i="1"/>
  <c r="S1299" i="1" s="1"/>
  <c r="R1295" i="1"/>
  <c r="S1295" i="1" s="1"/>
  <c r="R1263" i="1"/>
  <c r="S1263" i="1" s="1"/>
  <c r="R1307" i="1"/>
  <c r="S1307" i="1" s="1"/>
  <c r="R1298" i="1"/>
  <c r="S1298" i="1" s="1"/>
  <c r="R1294" i="1"/>
  <c r="S1294" i="1" s="1"/>
  <c r="R1326" i="1"/>
  <c r="S1326" i="1" s="1"/>
  <c r="R1302" i="1"/>
  <c r="S1302" i="1" s="1"/>
  <c r="R1297" i="1"/>
  <c r="S1297" i="1" s="1"/>
  <c r="R1286" i="1"/>
  <c r="S1286" i="1" s="1"/>
  <c r="R1323" i="1"/>
  <c r="S1323" i="1" s="1"/>
  <c r="R1319" i="1"/>
  <c r="S1319" i="1" s="1"/>
  <c r="R1322" i="1"/>
  <c r="S1322" i="1" s="1"/>
  <c r="R1318" i="1"/>
  <c r="S1318" i="1" s="1"/>
  <c r="R1325" i="1"/>
  <c r="S1325" i="1" s="1"/>
  <c r="R1321" i="1"/>
  <c r="S1321" i="1" s="1"/>
  <c r="R1324" i="1"/>
  <c r="S1324" i="1" s="1"/>
  <c r="R1320" i="1"/>
  <c r="S1320" i="1" s="1"/>
  <c r="R1282" i="1"/>
  <c r="S1282" i="1" s="1"/>
  <c r="R1284" i="1"/>
  <c r="S1284" i="1" s="1"/>
  <c r="R1312" i="1"/>
  <c r="S1312" i="1" s="1"/>
  <c r="R1316" i="1"/>
  <c r="S1316" i="1" s="1"/>
  <c r="R1287" i="1"/>
  <c r="S1287" i="1" s="1"/>
  <c r="R1291" i="1"/>
  <c r="S1291" i="1" s="1"/>
  <c r="R1260" i="1"/>
  <c r="S1260" i="1" s="1"/>
  <c r="R1259" i="1"/>
  <c r="S1259" i="1" s="1"/>
  <c r="R1256" i="1"/>
  <c r="S1256" i="1" s="1"/>
  <c r="R1266" i="1"/>
  <c r="S1266" i="1" s="1"/>
  <c r="R1267" i="1"/>
  <c r="S1267" i="1" s="1"/>
  <c r="R1274" i="1"/>
  <c r="S1274" i="1" s="1"/>
  <c r="R1311" i="1"/>
  <c r="S1311" i="1" s="1"/>
  <c r="R1315" i="1"/>
  <c r="S1315" i="1" s="1"/>
  <c r="R1280" i="1"/>
  <c r="S1280" i="1" s="1"/>
  <c r="R1290" i="1"/>
  <c r="S1290" i="1" s="1"/>
  <c r="R1314" i="1"/>
  <c r="S1314" i="1" s="1"/>
  <c r="R1281" i="1"/>
  <c r="S1281" i="1" s="1"/>
  <c r="R1279" i="1"/>
  <c r="S1279" i="1" s="1"/>
  <c r="R1289" i="1"/>
  <c r="S1289" i="1" s="1"/>
  <c r="R1293" i="1"/>
  <c r="S1293" i="1" s="1"/>
  <c r="R1258" i="1"/>
  <c r="S1258" i="1" s="1"/>
  <c r="R1268" i="1"/>
  <c r="S1268" i="1" s="1"/>
  <c r="R1265" i="1"/>
  <c r="S1265" i="1" s="1"/>
  <c r="R1272" i="1"/>
  <c r="S1272" i="1" s="1"/>
  <c r="R1276" i="1"/>
  <c r="S1276" i="1" s="1"/>
  <c r="R1313" i="1"/>
  <c r="S1313" i="1" s="1"/>
  <c r="R1317" i="1"/>
  <c r="S1317" i="1" s="1"/>
  <c r="R1283" i="1"/>
  <c r="S1283" i="1" s="1"/>
  <c r="R1288" i="1"/>
  <c r="S1288" i="1" s="1"/>
  <c r="R1292" i="1"/>
  <c r="S1292" i="1" s="1"/>
  <c r="R1303" i="1"/>
  <c r="S1303" i="1" s="1"/>
  <c r="R1305" i="1"/>
  <c r="S1305" i="1" s="1"/>
  <c r="R1271" i="1"/>
  <c r="S1271" i="1" s="1"/>
  <c r="R1275" i="1"/>
  <c r="S1275" i="1" s="1"/>
  <c r="R1304" i="1"/>
  <c r="S1304" i="1" s="1"/>
  <c r="R1300" i="1"/>
  <c r="S1300" i="1" s="1"/>
  <c r="R1301" i="1"/>
  <c r="S1301" i="1" s="1"/>
  <c r="R1261" i="1"/>
  <c r="S1261" i="1" s="1"/>
  <c r="R1257" i="1"/>
  <c r="S1257" i="1" s="1"/>
  <c r="R1273" i="1"/>
  <c r="S1273" i="1" s="1"/>
  <c r="R1277" i="1"/>
  <c r="S1277" i="1" s="1"/>
  <c r="R1235" i="1"/>
  <c r="S1235" i="1" s="1"/>
  <c r="R1231" i="1"/>
  <c r="S1231" i="1" s="1"/>
  <c r="R1233" i="1"/>
  <c r="S1233" i="1" s="1"/>
  <c r="R1229" i="1"/>
  <c r="S1229" i="1" s="1"/>
  <c r="R1236" i="1"/>
  <c r="S1236" i="1" s="1"/>
  <c r="R1222" i="1"/>
  <c r="S1222" i="1" s="1"/>
  <c r="R1221" i="1"/>
  <c r="S1221" i="1" s="1"/>
  <c r="R1234" i="1"/>
  <c r="S1234" i="1" s="1"/>
  <c r="R1232" i="1"/>
  <c r="S1232" i="1" s="1"/>
  <c r="R1230" i="1"/>
  <c r="S1230" i="1" s="1"/>
  <c r="R1228" i="1"/>
  <c r="S1228" i="1" s="1"/>
  <c r="R1220" i="1"/>
  <c r="S1220" i="1" s="1"/>
  <c r="R1213" i="1"/>
  <c r="S1213" i="1" s="1"/>
  <c r="R1212" i="1"/>
  <c r="S1212" i="1" s="1"/>
  <c r="R1215" i="1"/>
  <c r="S1215" i="1" s="1"/>
  <c r="R1214" i="1"/>
  <c r="S1214" i="1" s="1"/>
  <c r="R1205" i="1"/>
  <c r="S1205" i="1" s="1"/>
  <c r="R1209" i="1"/>
  <c r="S1209" i="1" s="1"/>
  <c r="R1217" i="1"/>
  <c r="S1217" i="1" s="1"/>
  <c r="R1218" i="1"/>
  <c r="S1218" i="1" s="1"/>
  <c r="R1226" i="1"/>
  <c r="S1226" i="1" s="1"/>
  <c r="R1223" i="1"/>
  <c r="S1223" i="1" s="1"/>
  <c r="R1208" i="1"/>
  <c r="S1208" i="1" s="1"/>
  <c r="R1216" i="1"/>
  <c r="S1216" i="1" s="1"/>
  <c r="R1225" i="1"/>
  <c r="S1225" i="1" s="1"/>
  <c r="R1219" i="1"/>
  <c r="S1219" i="1" s="1"/>
  <c r="R1207" i="1"/>
  <c r="S1207" i="1" s="1"/>
  <c r="R1211" i="1"/>
  <c r="S1211" i="1" s="1"/>
  <c r="R1224" i="1"/>
  <c r="S1224" i="1" s="1"/>
  <c r="R1227" i="1"/>
  <c r="S1227" i="1" s="1"/>
  <c r="R1206" i="1"/>
  <c r="S1206" i="1" s="1"/>
  <c r="R1210" i="1"/>
  <c r="S1210" i="1" s="1"/>
  <c r="R1196" i="1"/>
  <c r="S1196" i="1" s="1"/>
  <c r="R1180" i="1"/>
  <c r="S1180" i="1" s="1"/>
  <c r="R1179" i="1"/>
  <c r="S1179" i="1" s="1"/>
  <c r="R1178" i="1"/>
  <c r="S1178" i="1" s="1"/>
  <c r="R1177" i="1"/>
  <c r="S1177" i="1" s="1"/>
  <c r="R1176" i="1"/>
  <c r="S1176" i="1" s="1"/>
  <c r="R1173" i="1"/>
  <c r="S1173" i="1" s="1"/>
  <c r="R1108" i="1"/>
  <c r="S1108" i="1" s="1"/>
  <c r="R1175" i="1"/>
  <c r="S1175" i="1" s="1"/>
  <c r="R1174" i="1"/>
  <c r="S1174" i="1" s="1"/>
  <c r="R1107" i="1"/>
  <c r="S1107" i="1" s="1"/>
  <c r="R1106" i="1"/>
  <c r="S1106" i="1" s="1"/>
  <c r="R1105" i="1"/>
  <c r="S1105" i="1" s="1"/>
  <c r="R1101" i="1"/>
  <c r="S1101" i="1" s="1"/>
  <c r="R1116" i="1"/>
  <c r="S1116" i="1" s="1"/>
  <c r="R1104" i="1"/>
  <c r="S1104" i="1" s="1"/>
  <c r="R1103" i="1"/>
  <c r="S1103" i="1" s="1"/>
  <c r="R1100" i="1"/>
  <c r="S1100" i="1" s="1"/>
  <c r="R1102" i="1"/>
  <c r="S1102" i="1" s="1"/>
  <c r="R1098" i="1"/>
  <c r="S1098" i="1" s="1"/>
  <c r="R1095" i="1"/>
  <c r="S1095" i="1" s="1"/>
  <c r="R1097" i="1"/>
  <c r="S1097" i="1" s="1"/>
  <c r="R1099" i="1"/>
  <c r="S1099" i="1" s="1"/>
  <c r="R1111" i="1"/>
  <c r="S1111" i="1" s="1"/>
  <c r="R1114" i="1"/>
  <c r="S1114" i="1" s="1"/>
  <c r="R1093" i="1"/>
  <c r="S1093" i="1" s="1"/>
  <c r="R1096" i="1"/>
  <c r="S1096" i="1" s="1"/>
  <c r="R1109" i="1"/>
  <c r="S1109" i="1" s="1"/>
  <c r="R1112" i="1"/>
  <c r="S1112" i="1" s="1"/>
  <c r="R1113" i="1"/>
  <c r="S1113" i="1" s="1"/>
  <c r="R1094" i="1"/>
  <c r="S1094" i="1" s="1"/>
  <c r="R1110" i="1"/>
  <c r="S1110" i="1" s="1"/>
  <c r="R1115" i="1"/>
  <c r="S1115" i="1" s="1"/>
  <c r="R1190" i="1"/>
  <c r="S1190" i="1" s="1"/>
  <c r="R1194" i="1"/>
  <c r="S1194" i="1" s="1"/>
  <c r="R1192" i="1"/>
  <c r="S1192" i="1" s="1"/>
  <c r="R1193" i="1"/>
  <c r="S1193" i="1" s="1"/>
  <c r="R1191" i="1"/>
  <c r="S1191" i="1" s="1"/>
  <c r="R1189" i="1"/>
  <c r="S1189" i="1" s="1"/>
  <c r="R1195" i="1"/>
  <c r="S1195" i="1" s="1"/>
  <c r="R4006" i="1"/>
  <c r="S4006" i="1" s="1"/>
  <c r="R4000" i="1"/>
  <c r="S4000" i="1" s="1"/>
  <c r="R3999" i="1"/>
  <c r="S3999" i="1" s="1"/>
  <c r="R4001" i="1"/>
  <c r="S4001" i="1" s="1"/>
  <c r="R4003" i="1"/>
  <c r="S4003" i="1" s="1"/>
  <c r="R4005" i="1"/>
  <c r="S4005" i="1" s="1"/>
  <c r="R4004" i="1"/>
  <c r="S4004" i="1" s="1"/>
  <c r="R4002" i="1"/>
  <c r="S4002" i="1" s="1"/>
  <c r="R3938" i="1"/>
  <c r="S3938" i="1" s="1"/>
  <c r="R3934" i="1"/>
  <c r="S3934" i="1" s="1"/>
  <c r="R3941" i="1"/>
  <c r="S3941" i="1" s="1"/>
  <c r="R3937" i="1"/>
  <c r="S3937" i="1" s="1"/>
  <c r="R3926" i="1"/>
  <c r="S3926" i="1" s="1"/>
  <c r="R3910" i="1"/>
  <c r="S3910" i="1" s="1"/>
  <c r="R3942" i="1"/>
  <c r="S3942" i="1" s="1"/>
  <c r="R3921" i="1"/>
  <c r="S3921" i="1" s="1"/>
  <c r="R3940" i="1"/>
  <c r="S3940" i="1" s="1"/>
  <c r="R3939" i="1"/>
  <c r="S3939" i="1" s="1"/>
  <c r="R3936" i="1"/>
  <c r="S3936" i="1" s="1"/>
  <c r="R3935" i="1"/>
  <c r="S3935" i="1" s="1"/>
  <c r="R3919" i="1"/>
  <c r="S3919" i="1" s="1"/>
  <c r="R3920" i="1"/>
  <c r="S3920" i="1" s="1"/>
  <c r="R3902" i="1"/>
  <c r="S3902" i="1" s="1"/>
  <c r="R3922" i="1"/>
  <c r="S3922" i="1" s="1"/>
  <c r="R3918" i="1"/>
  <c r="S3918" i="1" s="1"/>
  <c r="R3898" i="1"/>
  <c r="S3898" i="1" s="1"/>
  <c r="R3894" i="1"/>
  <c r="S3894" i="1" s="1"/>
  <c r="R3900" i="1"/>
  <c r="S3900" i="1" s="1"/>
  <c r="R3895" i="1"/>
  <c r="S3895" i="1" s="1"/>
  <c r="R3901" i="1"/>
  <c r="S3901" i="1" s="1"/>
  <c r="R3896" i="1"/>
  <c r="S3896" i="1" s="1"/>
  <c r="R3899" i="1"/>
  <c r="S3899" i="1" s="1"/>
  <c r="R3897" i="1"/>
  <c r="S3897" i="1" s="1"/>
  <c r="R3966" i="1"/>
  <c r="S3966" i="1" s="1"/>
  <c r="R3990" i="1"/>
  <c r="S3990" i="1" s="1"/>
  <c r="R3903" i="1"/>
  <c r="S3903" i="1" s="1"/>
  <c r="R3997" i="1"/>
  <c r="S3997" i="1" s="1"/>
  <c r="R3993" i="1"/>
  <c r="S3993" i="1" s="1"/>
  <c r="R3888" i="1"/>
  <c r="S3888" i="1" s="1"/>
  <c r="R3907" i="1"/>
  <c r="S3907" i="1" s="1"/>
  <c r="R3995" i="1"/>
  <c r="S3995" i="1" s="1"/>
  <c r="R3886" i="1"/>
  <c r="S3886" i="1" s="1"/>
  <c r="R3882" i="1"/>
  <c r="S3882" i="1" s="1"/>
  <c r="R3963" i="1"/>
  <c r="S3963" i="1" s="1"/>
  <c r="R3996" i="1"/>
  <c r="S3996" i="1" s="1"/>
  <c r="R3994" i="1"/>
  <c r="S3994" i="1" s="1"/>
  <c r="R3992" i="1"/>
  <c r="S3992" i="1" s="1"/>
  <c r="R3998" i="1"/>
  <c r="S3998" i="1" s="1"/>
  <c r="R3991" i="1"/>
  <c r="S3991" i="1" s="1"/>
  <c r="R3988" i="1"/>
  <c r="S3988" i="1" s="1"/>
  <c r="R3965" i="1"/>
  <c r="S3965" i="1" s="1"/>
  <c r="R3913" i="1"/>
  <c r="S3913" i="1" s="1"/>
  <c r="R3960" i="1"/>
  <c r="S3960" i="1" s="1"/>
  <c r="R3962" i="1"/>
  <c r="S3962" i="1" s="1"/>
  <c r="R3964" i="1"/>
  <c r="S3964" i="1" s="1"/>
  <c r="R3884" i="1"/>
  <c r="S3884" i="1" s="1"/>
  <c r="R3887" i="1"/>
  <c r="S3887" i="1" s="1"/>
  <c r="R3891" i="1"/>
  <c r="S3891" i="1" s="1"/>
  <c r="R3911" i="1"/>
  <c r="S3911" i="1" s="1"/>
  <c r="R3904" i="1"/>
  <c r="S3904" i="1" s="1"/>
  <c r="R3908" i="1"/>
  <c r="S3908" i="1" s="1"/>
  <c r="R3932" i="1"/>
  <c r="S3932" i="1" s="1"/>
  <c r="R3924" i="1"/>
  <c r="S3924" i="1" s="1"/>
  <c r="R3923" i="1"/>
  <c r="S3923" i="1" s="1"/>
  <c r="R3984" i="1"/>
  <c r="S3984" i="1" s="1"/>
  <c r="R3989" i="1"/>
  <c r="S3989" i="1" s="1"/>
  <c r="R3959" i="1"/>
  <c r="S3959" i="1" s="1"/>
  <c r="R3983" i="1"/>
  <c r="S3983" i="1" s="1"/>
  <c r="R3905" i="1"/>
  <c r="S3905" i="1" s="1"/>
  <c r="R3917" i="1"/>
  <c r="S3917" i="1" s="1"/>
  <c r="R3892" i="1"/>
  <c r="S3892" i="1" s="1"/>
  <c r="R3879" i="1"/>
  <c r="S3879" i="1" s="1"/>
  <c r="R3912" i="1"/>
  <c r="S3912" i="1" s="1"/>
  <c r="R3916" i="1"/>
  <c r="S3916" i="1" s="1"/>
  <c r="R3985" i="1"/>
  <c r="S3985" i="1" s="1"/>
  <c r="R3986" i="1"/>
  <c r="S3986" i="1" s="1"/>
  <c r="R3880" i="1"/>
  <c r="S3880" i="1" s="1"/>
  <c r="R3889" i="1"/>
  <c r="S3889" i="1" s="1"/>
  <c r="R3928" i="1"/>
  <c r="S3928" i="1" s="1"/>
  <c r="R3906" i="1"/>
  <c r="S3906" i="1" s="1"/>
  <c r="R3930" i="1"/>
  <c r="S3930" i="1" s="1"/>
  <c r="R3933" i="1"/>
  <c r="S3933" i="1" s="1"/>
  <c r="R3987" i="1"/>
  <c r="S3987" i="1" s="1"/>
  <c r="R3961" i="1"/>
  <c r="S3961" i="1" s="1"/>
  <c r="R3890" i="1"/>
  <c r="S3890" i="1" s="1"/>
  <c r="R3915" i="1"/>
  <c r="S3915" i="1" s="1"/>
  <c r="R3929" i="1"/>
  <c r="S3929" i="1" s="1"/>
  <c r="R3883" i="1"/>
  <c r="S3883" i="1" s="1"/>
  <c r="R3885" i="1"/>
  <c r="S3885" i="1" s="1"/>
  <c r="R3925" i="1"/>
  <c r="S3925" i="1" s="1"/>
  <c r="R3909" i="1"/>
  <c r="S3909" i="1" s="1"/>
  <c r="R3931" i="1"/>
  <c r="S3931" i="1" s="1"/>
  <c r="R3927" i="1"/>
  <c r="S3927" i="1" s="1"/>
  <c r="R3881" i="1"/>
  <c r="S3881" i="1" s="1"/>
  <c r="R3893" i="1"/>
  <c r="S3893" i="1" s="1"/>
  <c r="R3914" i="1"/>
  <c r="S3914" i="1" s="1"/>
  <c r="R2911" i="1"/>
  <c r="S2911" i="1" s="1"/>
  <c r="R2909" i="1"/>
  <c r="S2909" i="1" s="1"/>
  <c r="R2905" i="1"/>
  <c r="S2905" i="1" s="1"/>
  <c r="R2951" i="1"/>
  <c r="S2951" i="1" s="1"/>
  <c r="R2910" i="1"/>
  <c r="S2910" i="1" s="1"/>
  <c r="R2906" i="1"/>
  <c r="S2906" i="1" s="1"/>
  <c r="R2943" i="1"/>
  <c r="S2943" i="1" s="1"/>
  <c r="R2927" i="1"/>
  <c r="S2927" i="1" s="1"/>
  <c r="R2908" i="1"/>
  <c r="S2908" i="1" s="1"/>
  <c r="R2904" i="1"/>
  <c r="S2904" i="1" s="1"/>
  <c r="R2941" i="1"/>
  <c r="S2941" i="1" s="1"/>
  <c r="R2937" i="1"/>
  <c r="S2937" i="1" s="1"/>
  <c r="R2903" i="1"/>
  <c r="S2903" i="1" s="1"/>
  <c r="R2942" i="1"/>
  <c r="S2942" i="1" s="1"/>
  <c r="R2936" i="1"/>
  <c r="S2936" i="1" s="1"/>
  <c r="R2939" i="1"/>
  <c r="S2939" i="1" s="1"/>
  <c r="R2919" i="1"/>
  <c r="S2919" i="1" s="1"/>
  <c r="R2935" i="1"/>
  <c r="S2935" i="1" s="1"/>
  <c r="R2907" i="1"/>
  <c r="S2907" i="1" s="1"/>
  <c r="R2959" i="1"/>
  <c r="S2959" i="1" s="1"/>
  <c r="R2938" i="1"/>
  <c r="S2938" i="1" s="1"/>
  <c r="R3007" i="1"/>
  <c r="S3007" i="1" s="1"/>
  <c r="R2940" i="1"/>
  <c r="S2940" i="1" s="1"/>
  <c r="R3023" i="1"/>
  <c r="S3023" i="1" s="1"/>
  <c r="R2983" i="1"/>
  <c r="S2983" i="1" s="1"/>
  <c r="R2954" i="1"/>
  <c r="S2954" i="1" s="1"/>
  <c r="R2953" i="1"/>
  <c r="S2953" i="1" s="1"/>
  <c r="R2952" i="1"/>
  <c r="S2952" i="1" s="1"/>
  <c r="R3004" i="1"/>
  <c r="S3004" i="1" s="1"/>
  <c r="R3000" i="1"/>
  <c r="S3000" i="1" s="1"/>
  <c r="R3003" i="1"/>
  <c r="S3003" i="1" s="1"/>
  <c r="R2956" i="1"/>
  <c r="S2956" i="1" s="1"/>
  <c r="R3002" i="1"/>
  <c r="S3002" i="1" s="1"/>
  <c r="R3001" i="1"/>
  <c r="S3001" i="1" s="1"/>
  <c r="R3015" i="1"/>
  <c r="S3015" i="1" s="1"/>
  <c r="R3019" i="1"/>
  <c r="S3019" i="1" s="1"/>
  <c r="R3021" i="1"/>
  <c r="S3021" i="1" s="1"/>
  <c r="R3016" i="1"/>
  <c r="S3016" i="1" s="1"/>
  <c r="R3020" i="1"/>
  <c r="S3020" i="1" s="1"/>
  <c r="R2958" i="1"/>
  <c r="S2958" i="1" s="1"/>
  <c r="R3006" i="1"/>
  <c r="S3006" i="1" s="1"/>
  <c r="R2955" i="1"/>
  <c r="S2955" i="1" s="1"/>
  <c r="R2922" i="1"/>
  <c r="S2922" i="1" s="1"/>
  <c r="R3009" i="1"/>
  <c r="S3009" i="1" s="1"/>
  <c r="R3013" i="1"/>
  <c r="S3013" i="1" s="1"/>
  <c r="R2977" i="1"/>
  <c r="S2977" i="1" s="1"/>
  <c r="R2923" i="1"/>
  <c r="S2923" i="1" s="1"/>
  <c r="R2918" i="1"/>
  <c r="S2918" i="1" s="1"/>
  <c r="R2913" i="1"/>
  <c r="S2913" i="1" s="1"/>
  <c r="R2917" i="1"/>
  <c r="S2917" i="1" s="1"/>
  <c r="R2946" i="1"/>
  <c r="S2946" i="1" s="1"/>
  <c r="R2897" i="1"/>
  <c r="S2897" i="1" s="1"/>
  <c r="R2899" i="1"/>
  <c r="S2899" i="1" s="1"/>
  <c r="R2948" i="1"/>
  <c r="S2948" i="1" s="1"/>
  <c r="R2947" i="1"/>
  <c r="S2947" i="1" s="1"/>
  <c r="R2900" i="1"/>
  <c r="S2900" i="1" s="1"/>
  <c r="R3017" i="1"/>
  <c r="S3017" i="1" s="1"/>
  <c r="R3018" i="1"/>
  <c r="S3018" i="1" s="1"/>
  <c r="R3022" i="1"/>
  <c r="S3022" i="1" s="1"/>
  <c r="R2957" i="1"/>
  <c r="S2957" i="1" s="1"/>
  <c r="R2944" i="1"/>
  <c r="S2944" i="1" s="1"/>
  <c r="R2929" i="1"/>
  <c r="S2929" i="1" s="1"/>
  <c r="R3011" i="1"/>
  <c r="S3011" i="1" s="1"/>
  <c r="R2896" i="1"/>
  <c r="S2896" i="1" s="1"/>
  <c r="R3005" i="1"/>
  <c r="S3005" i="1" s="1"/>
  <c r="R2981" i="1"/>
  <c r="S2981" i="1" s="1"/>
  <c r="R2925" i="1"/>
  <c r="S2925" i="1" s="1"/>
  <c r="R2928" i="1"/>
  <c r="S2928" i="1" s="1"/>
  <c r="R2914" i="1"/>
  <c r="S2914" i="1" s="1"/>
  <c r="R2930" i="1"/>
  <c r="S2930" i="1" s="1"/>
  <c r="R2915" i="1"/>
  <c r="S2915" i="1" s="1"/>
  <c r="R2931" i="1"/>
  <c r="S2931" i="1" s="1"/>
  <c r="R2901" i="1"/>
  <c r="S2901" i="1" s="1"/>
  <c r="R2934" i="1"/>
  <c r="S2934" i="1" s="1"/>
  <c r="R2949" i="1"/>
  <c r="S2949" i="1" s="1"/>
  <c r="R2926" i="1"/>
  <c r="S2926" i="1" s="1"/>
  <c r="R3008" i="1"/>
  <c r="S3008" i="1" s="1"/>
  <c r="R3012" i="1"/>
  <c r="S3012" i="1" s="1"/>
  <c r="R2979" i="1"/>
  <c r="S2979" i="1" s="1"/>
  <c r="R2912" i="1"/>
  <c r="S2912" i="1" s="1"/>
  <c r="R3010" i="1"/>
  <c r="S3010" i="1" s="1"/>
  <c r="R2920" i="1"/>
  <c r="S2920" i="1" s="1"/>
  <c r="R2924" i="1"/>
  <c r="S2924" i="1" s="1"/>
  <c r="R2921" i="1"/>
  <c r="S2921" i="1" s="1"/>
  <c r="R2916" i="1"/>
  <c r="S2916" i="1" s="1"/>
  <c r="R2933" i="1"/>
  <c r="S2933" i="1" s="1"/>
  <c r="R2898" i="1"/>
  <c r="S2898" i="1" s="1"/>
  <c r="R2980" i="1"/>
  <c r="S2980" i="1" s="1"/>
  <c r="R2950" i="1"/>
  <c r="S2950" i="1" s="1"/>
  <c r="R3014" i="1"/>
  <c r="S3014" i="1" s="1"/>
  <c r="R2932" i="1"/>
  <c r="S2932" i="1" s="1"/>
  <c r="R2945" i="1"/>
  <c r="S2945" i="1" s="1"/>
  <c r="R2976" i="1"/>
  <c r="S2976" i="1" s="1"/>
  <c r="R2978" i="1"/>
  <c r="S2978" i="1" s="1"/>
  <c r="R2982" i="1"/>
  <c r="S2982" i="1" s="1"/>
  <c r="R2902" i="1"/>
  <c r="S2902" i="1" s="1"/>
  <c r="R911" i="1"/>
  <c r="R906" i="1"/>
  <c r="R909" i="1"/>
  <c r="R907" i="1"/>
  <c r="R912" i="1"/>
  <c r="R913" i="1"/>
  <c r="R908" i="1"/>
  <c r="R910" i="1"/>
  <c r="R1012" i="1"/>
  <c r="S1012" i="1" s="1"/>
  <c r="R1010" i="1"/>
  <c r="S1010" i="1" s="1"/>
  <c r="R1005" i="1"/>
  <c r="S1005" i="1" s="1"/>
  <c r="R1011" i="1"/>
  <c r="S1011" i="1" s="1"/>
  <c r="R1006" i="1"/>
  <c r="S1006" i="1" s="1"/>
  <c r="R1007" i="1"/>
  <c r="S1007" i="1" s="1"/>
  <c r="R1008" i="1"/>
  <c r="S1008" i="1" s="1"/>
  <c r="R1009" i="1"/>
  <c r="S1009" i="1" s="1"/>
  <c r="R889" i="1"/>
  <c r="R890" i="1"/>
  <c r="R891" i="1"/>
  <c r="S891" i="1" s="1"/>
  <c r="R892" i="1"/>
  <c r="S892" i="1" s="1"/>
  <c r="R893" i="1"/>
  <c r="S893" i="1" s="1"/>
  <c r="R894" i="1"/>
  <c r="S894" i="1" s="1"/>
  <c r="R895" i="1"/>
  <c r="S895" i="1" s="1"/>
  <c r="R896" i="1"/>
  <c r="S896" i="1" s="1"/>
  <c r="R2550" i="1"/>
  <c r="R2551" i="1"/>
  <c r="R2549" i="1"/>
  <c r="R2477" i="1"/>
  <c r="S2477" i="1" s="1"/>
  <c r="R2548" i="1"/>
  <c r="R2547" i="1"/>
  <c r="R2485" i="1"/>
  <c r="S2485" i="1" s="1"/>
  <c r="R2483" i="1"/>
  <c r="S2483" i="1" s="1"/>
  <c r="R2479" i="1"/>
  <c r="S2479" i="1" s="1"/>
  <c r="R2478" i="1"/>
  <c r="S2478" i="1" s="1"/>
  <c r="R2481" i="1"/>
  <c r="S2481" i="1" s="1"/>
  <c r="R2484" i="1"/>
  <c r="S2484" i="1" s="1"/>
  <c r="R2480" i="1"/>
  <c r="S2480" i="1" s="1"/>
  <c r="R2482" i="1"/>
  <c r="S2482" i="1" s="1"/>
  <c r="R2470" i="1"/>
  <c r="S2470" i="1" s="1"/>
  <c r="R2474" i="1"/>
  <c r="S2474" i="1" s="1"/>
  <c r="R2472" i="1"/>
  <c r="S2472" i="1" s="1"/>
  <c r="R2476" i="1"/>
  <c r="S2476" i="1" s="1"/>
  <c r="R2544" i="1"/>
  <c r="R2471" i="1"/>
  <c r="S2471" i="1" s="1"/>
  <c r="R2475" i="1"/>
  <c r="S2475" i="1" s="1"/>
  <c r="R2546" i="1"/>
  <c r="R2473" i="1"/>
  <c r="S2473" i="1" s="1"/>
  <c r="R2545" i="1"/>
  <c r="S2550" i="1"/>
  <c r="N2823" i="1"/>
  <c r="R55" i="1"/>
  <c r="S55" i="1" s="1"/>
  <c r="R1204" i="1"/>
  <c r="S1204" i="1" s="1"/>
  <c r="R1637" i="1"/>
  <c r="S1637" i="1" s="1"/>
  <c r="R1639" i="1"/>
  <c r="S1639" i="1" s="1"/>
  <c r="R1136" i="1"/>
  <c r="S1136" i="1" s="1"/>
  <c r="Q37" i="1"/>
  <c r="R119" i="1"/>
  <c r="S119" i="1" s="1"/>
  <c r="R3258" i="1"/>
  <c r="S3258" i="1" s="1"/>
  <c r="R1601" i="1"/>
  <c r="S1601" i="1" s="1"/>
  <c r="R4502" i="1"/>
  <c r="S4502" i="1" s="1"/>
  <c r="R1015" i="1"/>
  <c r="S1015" i="1" s="1"/>
  <c r="R648" i="1"/>
  <c r="S648" i="1" s="1"/>
  <c r="R950" i="1"/>
  <c r="R1200" i="1"/>
  <c r="S1200" i="1" s="1"/>
  <c r="R4494" i="1"/>
  <c r="R1632" i="1"/>
  <c r="S1632" i="1" s="1"/>
  <c r="R1446" i="1"/>
  <c r="S1446" i="1" s="1"/>
  <c r="N1339" i="1"/>
  <c r="R4012" i="1"/>
  <c r="S4012" i="1" s="1"/>
  <c r="R689" i="1"/>
  <c r="R77" i="1"/>
  <c r="M560" i="33" s="1"/>
  <c r="R3025" i="1"/>
  <c r="S3025" i="1" s="1"/>
  <c r="R1655" i="1"/>
  <c r="S1655" i="1" s="1"/>
  <c r="R4488" i="1"/>
  <c r="Q40" i="1"/>
  <c r="N1335" i="1"/>
  <c r="N1341" i="1"/>
  <c r="N1340" i="1"/>
  <c r="N1337" i="1"/>
  <c r="N1338" i="1"/>
  <c r="N2822" i="1"/>
  <c r="N1342" i="1"/>
  <c r="N1336" i="1"/>
  <c r="R1147" i="1"/>
  <c r="S1147" i="1" s="1"/>
  <c r="R4013" i="1"/>
  <c r="S4013" i="1" s="1"/>
  <c r="R4489" i="1"/>
  <c r="R1157" i="1"/>
  <c r="S1157" i="1" s="1"/>
  <c r="R1150" i="1"/>
  <c r="S1150" i="1" s="1"/>
  <c r="R3242" i="1"/>
  <c r="R1641" i="1"/>
  <c r="S1641" i="1" s="1"/>
  <c r="R1203" i="1"/>
  <c r="S1203" i="1" s="1"/>
  <c r="R656" i="1"/>
  <c r="S656" i="1" s="1"/>
  <c r="R13" i="1"/>
  <c r="R59" i="1"/>
  <c r="S59" i="1" s="1"/>
  <c r="R1128" i="1"/>
  <c r="S1128" i="1" s="1"/>
  <c r="R692" i="1"/>
  <c r="R1018" i="1"/>
  <c r="S1018" i="1" s="1"/>
  <c r="R1151" i="1"/>
  <c r="S1151" i="1" s="1"/>
  <c r="R1163" i="1"/>
  <c r="S1163" i="1" s="1"/>
  <c r="R1141" i="1"/>
  <c r="S1141" i="1" s="1"/>
  <c r="R1162" i="1"/>
  <c r="S1162" i="1" s="1"/>
  <c r="R3030" i="1"/>
  <c r="S3030" i="1" s="1"/>
  <c r="R111" i="1"/>
  <c r="S111" i="1" s="1"/>
  <c r="R106" i="1"/>
  <c r="M598" i="33" s="1"/>
  <c r="E334" i="33"/>
  <c r="E405" i="33" s="1"/>
  <c r="E337" i="33"/>
  <c r="E408" i="33" s="1"/>
  <c r="E335" i="33"/>
  <c r="E406" i="33" s="1"/>
  <c r="I41" i="1"/>
  <c r="E323" i="33" s="1"/>
  <c r="E338" i="33"/>
  <c r="E409" i="33" s="1"/>
  <c r="E336" i="33"/>
  <c r="E407" i="33" s="1"/>
  <c r="E333" i="33"/>
  <c r="E404" i="33" s="1"/>
  <c r="R1646" i="1"/>
  <c r="S1646" i="1" s="1"/>
  <c r="R1126" i="1"/>
  <c r="S1126" i="1" s="1"/>
  <c r="R1155" i="1"/>
  <c r="S1155" i="1" s="1"/>
  <c r="R1156" i="1"/>
  <c r="S1156" i="1" s="1"/>
  <c r="R4008" i="1"/>
  <c r="R4415" i="1"/>
  <c r="S4415" i="1" s="1"/>
  <c r="R1019" i="1"/>
  <c r="S1019" i="1" s="1"/>
  <c r="R1121" i="1"/>
  <c r="R1181" i="1"/>
  <c r="S1181" i="1" s="1"/>
  <c r="R1140" i="1"/>
  <c r="S1140" i="1" s="1"/>
  <c r="R1124" i="1"/>
  <c r="R1201" i="1"/>
  <c r="R679" i="1"/>
  <c r="S679" i="1" s="1"/>
  <c r="R1152" i="1"/>
  <c r="S1152" i="1" s="1"/>
  <c r="R67" i="1"/>
  <c r="S67" i="1" s="1"/>
  <c r="R75" i="1"/>
  <c r="S75" i="1" s="1"/>
  <c r="R1455" i="1"/>
  <c r="S1455" i="1" s="1"/>
  <c r="R63" i="1"/>
  <c r="S63" i="1" s="1"/>
  <c r="R96" i="1"/>
  <c r="R1638" i="1"/>
  <c r="S1638" i="1" s="1"/>
  <c r="I36" i="1"/>
  <c r="E318" i="33" s="1"/>
  <c r="E339" i="33"/>
  <c r="E410" i="33" s="1"/>
  <c r="R995" i="1"/>
  <c r="S995" i="1" s="1"/>
  <c r="R4497" i="1"/>
  <c r="S4497" i="1" s="1"/>
  <c r="R2820" i="1"/>
  <c r="S2820" i="1" s="1"/>
  <c r="R953" i="1"/>
  <c r="R4501" i="1"/>
  <c r="R1142" i="1"/>
  <c r="S1142" i="1" s="1"/>
  <c r="R1649" i="1"/>
  <c r="S1649" i="1" s="1"/>
  <c r="R3243" i="1"/>
  <c r="R688" i="1"/>
  <c r="R996" i="1"/>
  <c r="R1184" i="1"/>
  <c r="S1184" i="1" s="1"/>
  <c r="R1648" i="1"/>
  <c r="S1648" i="1" s="1"/>
  <c r="R1161" i="1"/>
  <c r="S1161" i="1" s="1"/>
  <c r="R1134" i="1"/>
  <c r="S1134" i="1" s="1"/>
  <c r="R4411" i="1"/>
  <c r="S4411" i="1" s="1"/>
  <c r="R4325" i="1"/>
  <c r="S4325" i="1" s="1"/>
  <c r="R949" i="1"/>
  <c r="R112" i="1"/>
  <c r="S112" i="1" s="1"/>
  <c r="R655" i="1"/>
  <c r="S655" i="1" s="1"/>
  <c r="R105" i="1"/>
  <c r="R129" i="1"/>
  <c r="S129" i="1" s="1"/>
  <c r="R110" i="1"/>
  <c r="L696" i="33"/>
  <c r="R1474" i="1"/>
  <c r="R1407" i="1"/>
  <c r="R1403" i="1"/>
  <c r="R1402" i="1"/>
  <c r="R1406" i="1"/>
  <c r="R1404" i="1"/>
  <c r="R1401" i="1"/>
  <c r="R1400" i="1"/>
  <c r="R1405" i="1"/>
  <c r="Q36" i="1"/>
  <c r="R1440" i="1"/>
  <c r="S1440" i="1" s="1"/>
  <c r="L694" i="33"/>
  <c r="L697" i="33"/>
  <c r="Q38" i="1"/>
  <c r="L695" i="33"/>
  <c r="Q149" i="1"/>
  <c r="L334" i="33" s="1"/>
  <c r="L405" i="33" s="1"/>
  <c r="Q155" i="1"/>
  <c r="L340" i="33" s="1"/>
  <c r="L411" i="33" s="1"/>
  <c r="Q39" i="1"/>
  <c r="Q152" i="1"/>
  <c r="L337" i="33" s="1"/>
  <c r="L408" i="33" s="1"/>
  <c r="Q154" i="1"/>
  <c r="L701" i="33"/>
  <c r="L699" i="33"/>
  <c r="L698" i="33"/>
  <c r="Q35" i="1"/>
  <c r="L700" i="33"/>
  <c r="R1016" i="1"/>
  <c r="R4498" i="1"/>
  <c r="S4498" i="1" s="1"/>
  <c r="R1138" i="1"/>
  <c r="S1138" i="1" s="1"/>
  <c r="R1644" i="1"/>
  <c r="R3700" i="1"/>
  <c r="R1186" i="1"/>
  <c r="S1186" i="1" s="1"/>
  <c r="R690" i="1"/>
  <c r="R956" i="1"/>
  <c r="R4499" i="1"/>
  <c r="S4499" i="1" s="1"/>
  <c r="R1131" i="1"/>
  <c r="S1131" i="1" s="1"/>
  <c r="R1182" i="1"/>
  <c r="S1182" i="1" s="1"/>
  <c r="R1129" i="1"/>
  <c r="R2817" i="1"/>
  <c r="S2817" i="1" s="1"/>
  <c r="R1143" i="1"/>
  <c r="R1130" i="1"/>
  <c r="R3024" i="1"/>
  <c r="R686" i="1"/>
  <c r="R990" i="1"/>
  <c r="S990" i="1" s="1"/>
  <c r="R3697" i="1"/>
  <c r="S3697" i="1" s="1"/>
  <c r="R1133" i="1"/>
  <c r="R3247" i="1"/>
  <c r="R2816" i="1"/>
  <c r="S2816" i="1" s="1"/>
  <c r="R1135" i="1"/>
  <c r="S1135" i="1" s="1"/>
  <c r="R1020" i="1"/>
  <c r="R4503" i="1"/>
  <c r="S4503" i="1" s="1"/>
  <c r="R62" i="1"/>
  <c r="S62" i="1" s="1"/>
  <c r="R175" i="1"/>
  <c r="S175" i="1" s="1"/>
  <c r="R93" i="1"/>
  <c r="R1453" i="1"/>
  <c r="R1463" i="1"/>
  <c r="S1463" i="1" s="1"/>
  <c r="R21" i="1"/>
  <c r="S21" i="1" s="1"/>
  <c r="R639" i="1"/>
  <c r="S639" i="1" s="1"/>
  <c r="R58" i="1"/>
  <c r="S58" i="1" s="1"/>
  <c r="R141" i="1"/>
  <c r="S141" i="1" s="1"/>
  <c r="R60" i="1"/>
  <c r="R1645" i="1"/>
  <c r="Q34" i="1"/>
  <c r="R1477" i="1"/>
  <c r="R952" i="1"/>
  <c r="R4491" i="1"/>
  <c r="R1117" i="1"/>
  <c r="R1654" i="1"/>
  <c r="S1654" i="1" s="1"/>
  <c r="R1636" i="1"/>
  <c r="S1636" i="1" s="1"/>
  <c r="R1139" i="1"/>
  <c r="R3029" i="1"/>
  <c r="R1125" i="1"/>
  <c r="S1125" i="1" s="1"/>
  <c r="R3244" i="1"/>
  <c r="R1153" i="1"/>
  <c r="S1153" i="1" s="1"/>
  <c r="R691" i="1"/>
  <c r="R1014" i="1"/>
  <c r="R4490" i="1"/>
  <c r="R1119" i="1"/>
  <c r="R3245" i="1"/>
  <c r="R4009" i="1"/>
  <c r="S4009" i="1" s="1"/>
  <c r="R1158" i="1"/>
  <c r="S1158" i="1" s="1"/>
  <c r="R1146" i="1"/>
  <c r="R1144" i="1"/>
  <c r="S1144" i="1" s="1"/>
  <c r="R4007" i="1"/>
  <c r="S4007" i="1" s="1"/>
  <c r="R1634" i="1"/>
  <c r="R1647" i="1"/>
  <c r="R4410" i="1"/>
  <c r="S4410" i="1" s="1"/>
  <c r="R681" i="1"/>
  <c r="S681" i="1" s="1"/>
  <c r="R993" i="1"/>
  <c r="S993" i="1" s="1"/>
  <c r="R4492" i="1"/>
  <c r="R4496" i="1"/>
  <c r="S4496" i="1" s="1"/>
  <c r="R1199" i="1"/>
  <c r="S1199" i="1" s="1"/>
  <c r="R3701" i="1"/>
  <c r="R1149" i="1"/>
  <c r="R3246" i="1"/>
  <c r="R1188" i="1"/>
  <c r="R683" i="1"/>
  <c r="S683" i="1" s="1"/>
  <c r="R3026" i="1"/>
  <c r="R693" i="1"/>
  <c r="R2819" i="1"/>
  <c r="S2819" i="1" s="1"/>
  <c r="R4324" i="1"/>
  <c r="S4324" i="1" s="1"/>
  <c r="R4328" i="1"/>
  <c r="S4328" i="1" s="1"/>
  <c r="R1183" i="1"/>
  <c r="R3702" i="1"/>
  <c r="S3702" i="1" s="1"/>
  <c r="R89" i="1"/>
  <c r="M572" i="33" s="1"/>
  <c r="R265" i="1"/>
  <c r="R1675" i="1"/>
  <c r="R125" i="1"/>
  <c r="S125" i="1" s="1"/>
  <c r="R1460" i="1"/>
  <c r="S1460" i="1" s="1"/>
  <c r="R642" i="1"/>
  <c r="R61" i="1"/>
  <c r="R48" i="1"/>
  <c r="R1481" i="1"/>
  <c r="S1481" i="1" s="1"/>
  <c r="R80" i="1"/>
  <c r="M563" i="33" s="1"/>
  <c r="R1327" i="1"/>
  <c r="R1444" i="1"/>
  <c r="R1680" i="1"/>
  <c r="M737" i="33" s="1"/>
  <c r="R3028" i="1"/>
  <c r="S3028" i="1" s="1"/>
  <c r="R646" i="1"/>
  <c r="R91" i="1"/>
  <c r="R1478" i="1"/>
  <c r="R1579" i="1"/>
  <c r="R1584" i="1"/>
  <c r="R682" i="1"/>
  <c r="S682" i="1" s="1"/>
  <c r="R131" i="1"/>
  <c r="S131" i="1" s="1"/>
  <c r="R124" i="1"/>
  <c r="R87" i="1"/>
  <c r="S87" i="1" s="1"/>
  <c r="R1442" i="1"/>
  <c r="S1442" i="1" s="1"/>
  <c r="R654" i="1"/>
  <c r="S654" i="1" s="1"/>
  <c r="R1472" i="1"/>
  <c r="R70" i="1"/>
  <c r="S70" i="1" s="1"/>
  <c r="R65" i="1"/>
  <c r="R68" i="1"/>
  <c r="S68" i="1" s="1"/>
  <c r="R1674" i="1"/>
  <c r="S1674" i="1" s="1"/>
  <c r="R1441" i="1"/>
  <c r="S1441" i="1" s="1"/>
  <c r="R180" i="1"/>
  <c r="S180" i="1" s="1"/>
  <c r="R1137" i="1"/>
  <c r="R4416" i="1"/>
  <c r="S4416" i="1" s="1"/>
  <c r="R1120" i="1"/>
  <c r="R4322" i="1"/>
  <c r="S4322" i="1" s="1"/>
  <c r="R4321" i="1"/>
  <c r="S4321" i="1" s="1"/>
  <c r="R4500" i="1"/>
  <c r="R3696" i="1"/>
  <c r="S3696" i="1" s="1"/>
  <c r="R684" i="1"/>
  <c r="S684" i="1" s="1"/>
  <c r="R4414" i="1"/>
  <c r="S4414" i="1" s="1"/>
  <c r="R2823" i="1"/>
  <c r="S2823" i="1" s="1"/>
  <c r="R1635" i="1"/>
  <c r="R1633" i="1"/>
  <c r="S1633" i="1" s="1"/>
  <c r="R83" i="1"/>
  <c r="R117" i="1"/>
  <c r="S117" i="1" s="1"/>
  <c r="R19" i="1"/>
  <c r="S19" i="1" s="1"/>
  <c r="R85" i="1"/>
  <c r="R1336" i="1"/>
  <c r="S1336" i="1" s="1"/>
  <c r="R47" i="1"/>
  <c r="S47" i="1" s="1"/>
  <c r="R24" i="1"/>
  <c r="S24" i="1" s="1"/>
  <c r="R86" i="1"/>
  <c r="R261" i="1"/>
  <c r="S261" i="1" s="1"/>
  <c r="R650" i="1"/>
  <c r="S650" i="1" s="1"/>
  <c r="R1588" i="1"/>
  <c r="S1588" i="1" s="1"/>
  <c r="R1537" i="1"/>
  <c r="R1594" i="1"/>
  <c r="R1528" i="1"/>
  <c r="R1202" i="1"/>
  <c r="S1202" i="1" s="1"/>
  <c r="R992" i="1"/>
  <c r="S992" i="1" s="1"/>
  <c r="R1017" i="1"/>
  <c r="R1122" i="1"/>
  <c r="R1160" i="1"/>
  <c r="S1160" i="1" s="1"/>
  <c r="R4010" i="1"/>
  <c r="R3699" i="1"/>
  <c r="S3699" i="1" s="1"/>
  <c r="R1154" i="1"/>
  <c r="R1642" i="1"/>
  <c r="R1643" i="1"/>
  <c r="R1145" i="1"/>
  <c r="S1145" i="1" s="1"/>
  <c r="R3031" i="1"/>
  <c r="S3031" i="1" s="1"/>
  <c r="R687" i="1"/>
  <c r="R951" i="1"/>
  <c r="R954" i="1"/>
  <c r="R1123" i="1"/>
  <c r="R1197" i="1"/>
  <c r="R1198" i="1"/>
  <c r="S1198" i="1" s="1"/>
  <c r="R1187" i="1"/>
  <c r="R1148" i="1"/>
  <c r="S1148" i="1" s="1"/>
  <c r="R685" i="1"/>
  <c r="R1013" i="1"/>
  <c r="R989" i="1"/>
  <c r="S989" i="1" s="1"/>
  <c r="R1118" i="1"/>
  <c r="R3248" i="1"/>
  <c r="R2822" i="1"/>
  <c r="S2822" i="1" s="1"/>
  <c r="R2818" i="1"/>
  <c r="S2818" i="1" s="1"/>
  <c r="R1652" i="1"/>
  <c r="S1652" i="1" s="1"/>
  <c r="R955" i="1"/>
  <c r="R1164" i="1"/>
  <c r="R3027" i="1"/>
  <c r="R4327" i="1"/>
  <c r="S4327" i="1" s="1"/>
  <c r="R1132" i="1"/>
  <c r="S1132" i="1" s="1"/>
  <c r="R1185" i="1"/>
  <c r="R3695" i="1"/>
  <c r="R3249" i="1"/>
  <c r="R1687" i="1"/>
  <c r="S1687" i="1" s="1"/>
  <c r="R144" i="1"/>
  <c r="S144" i="1" s="1"/>
  <c r="R50" i="1"/>
  <c r="S50" i="1" s="1"/>
  <c r="R262" i="1"/>
  <c r="S262" i="1" s="1"/>
  <c r="R1469" i="1"/>
  <c r="R103" i="1"/>
  <c r="S103" i="1" s="1"/>
  <c r="R10" i="1"/>
  <c r="R1459" i="1"/>
  <c r="S1459" i="1" s="1"/>
  <c r="R659" i="1"/>
  <c r="R263" i="1"/>
  <c r="S263" i="1" s="1"/>
  <c r="R107" i="1"/>
  <c r="R179" i="1"/>
  <c r="S179" i="1" s="1"/>
  <c r="R140" i="1"/>
  <c r="R1683" i="1"/>
  <c r="S1683" i="1" s="1"/>
  <c r="R2821" i="1"/>
  <c r="S2821" i="1" s="1"/>
  <c r="R1651" i="1"/>
  <c r="S1651" i="1" s="1"/>
  <c r="R1476" i="1"/>
  <c r="S1476" i="1" s="1"/>
  <c r="R1587" i="1"/>
  <c r="S1587" i="1" s="1"/>
  <c r="R82" i="1"/>
  <c r="R177" i="1"/>
  <c r="S177" i="1" s="1"/>
  <c r="Q148" i="1"/>
  <c r="L333" i="33" s="1"/>
  <c r="L404" i="33" s="1"/>
  <c r="Q151" i="1"/>
  <c r="Q153" i="1"/>
  <c r="L338" i="33" s="1"/>
  <c r="L409" i="33" s="1"/>
  <c r="Q150" i="1"/>
  <c r="L335" i="33" s="1"/>
  <c r="L406" i="33" s="1"/>
  <c r="R1451" i="1"/>
  <c r="S1451" i="1" s="1"/>
  <c r="R126" i="1"/>
  <c r="S126" i="1" s="1"/>
  <c r="R1464" i="1"/>
  <c r="S1464" i="1" s="1"/>
  <c r="R64" i="1"/>
  <c r="R1337" i="1"/>
  <c r="S1337" i="1" s="1"/>
  <c r="R130" i="1"/>
  <c r="R1435" i="1"/>
  <c r="S1435" i="1" s="1"/>
  <c r="R54" i="1"/>
  <c r="S54" i="1" s="1"/>
  <c r="R641" i="1"/>
  <c r="S641" i="1" s="1"/>
  <c r="R1332" i="1"/>
  <c r="R1339" i="1"/>
  <c r="R1331" i="1"/>
  <c r="R1333" i="1"/>
  <c r="R20" i="1"/>
  <c r="S20" i="1" s="1"/>
  <c r="R73" i="1"/>
  <c r="S73" i="1" s="1"/>
  <c r="R137" i="1"/>
  <c r="S137" i="1" s="1"/>
  <c r="R1458" i="1"/>
  <c r="R1688" i="1"/>
  <c r="S1688" i="1" s="1"/>
  <c r="R645" i="1"/>
  <c r="S645" i="1" s="1"/>
  <c r="R71" i="1"/>
  <c r="R127" i="1"/>
  <c r="S127" i="1" s="1"/>
  <c r="R1462" i="1"/>
  <c r="S1462" i="1" s="1"/>
  <c r="R267" i="1"/>
  <c r="S267" i="1" s="1"/>
  <c r="R1461" i="1"/>
  <c r="S1461" i="1" s="1"/>
  <c r="R98" i="1"/>
  <c r="R1443" i="1"/>
  <c r="R1457" i="1"/>
  <c r="R109" i="1"/>
  <c r="S109" i="1" s="1"/>
  <c r="R15" i="1"/>
  <c r="R178" i="1"/>
  <c r="S178" i="1" s="1"/>
  <c r="R181" i="1"/>
  <c r="S181" i="1" s="1"/>
  <c r="R1437" i="1"/>
  <c r="R1468" i="1"/>
  <c r="S1468" i="1" s="1"/>
  <c r="R11" i="1"/>
  <c r="R94" i="1"/>
  <c r="S94" i="1" s="1"/>
  <c r="R113" i="1"/>
  <c r="S113" i="1" s="1"/>
  <c r="R97" i="1"/>
  <c r="S97" i="1" s="1"/>
  <c r="R118" i="1"/>
  <c r="S118" i="1" s="1"/>
  <c r="R114" i="1"/>
  <c r="S114" i="1" s="1"/>
  <c r="R1471" i="1"/>
  <c r="S1471" i="1" s="1"/>
  <c r="R1470" i="1"/>
  <c r="S1470" i="1" s="1"/>
  <c r="R22" i="1"/>
  <c r="S22" i="1" s="1"/>
  <c r="R1540" i="1"/>
  <c r="R1604" i="1"/>
  <c r="R1585" i="1"/>
  <c r="S1585" i="1" s="1"/>
  <c r="R1602" i="1"/>
  <c r="R1475" i="1"/>
  <c r="S1475" i="1" s="1"/>
  <c r="R1489" i="1"/>
  <c r="S1489" i="1" s="1"/>
  <c r="R1578" i="1"/>
  <c r="S1578" i="1" s="1"/>
  <c r="R1575" i="1"/>
  <c r="S1575" i="1" s="1"/>
  <c r="R1599" i="1"/>
  <c r="S1599" i="1" s="1"/>
  <c r="R1525" i="1"/>
  <c r="R1538" i="1"/>
  <c r="R1535" i="1"/>
  <c r="R1586" i="1"/>
  <c r="R1529" i="1"/>
  <c r="R1483" i="1"/>
  <c r="S1483" i="1" s="1"/>
  <c r="R1592" i="1"/>
  <c r="R4413" i="1"/>
  <c r="S4413" i="1" s="1"/>
  <c r="R3260" i="1"/>
  <c r="S3260" i="1" s="1"/>
  <c r="R3264" i="1"/>
  <c r="S3264" i="1" s="1"/>
  <c r="R3259" i="1"/>
  <c r="R991" i="1"/>
  <c r="S991" i="1" s="1"/>
  <c r="R1686" i="1"/>
  <c r="R76" i="1"/>
  <c r="M559" i="33" s="1"/>
  <c r="R115" i="1"/>
  <c r="S115" i="1" s="1"/>
  <c r="R123" i="1"/>
  <c r="S123" i="1" s="1"/>
  <c r="R46" i="1"/>
  <c r="S46" i="1" s="1"/>
  <c r="R651" i="1"/>
  <c r="R1438" i="1"/>
  <c r="R1467" i="1"/>
  <c r="R1676" i="1"/>
  <c r="R122" i="1"/>
  <c r="S122" i="1" s="1"/>
  <c r="R90" i="1"/>
  <c r="S90" i="1" s="1"/>
  <c r="R72" i="1"/>
  <c r="S72" i="1" s="1"/>
  <c r="R638" i="1"/>
  <c r="S638" i="1" s="1"/>
  <c r="R136" i="1"/>
  <c r="R1454" i="1"/>
  <c r="S1454" i="1" s="1"/>
  <c r="R1436" i="1"/>
  <c r="R78" i="1"/>
  <c r="S78" i="1" s="1"/>
  <c r="R88" i="1"/>
  <c r="R57" i="1"/>
  <c r="R92" i="1"/>
  <c r="R1685" i="1"/>
  <c r="R1650" i="1"/>
  <c r="S1650" i="1" s="1"/>
  <c r="R4493" i="1"/>
  <c r="R1640" i="1"/>
  <c r="S1640" i="1" s="1"/>
  <c r="R1653" i="1"/>
  <c r="S1653" i="1" s="1"/>
  <c r="R4326" i="1"/>
  <c r="R4323" i="1"/>
  <c r="R1159" i="1"/>
  <c r="R1127" i="1"/>
  <c r="S1127" i="1" s="1"/>
  <c r="R4412" i="1"/>
  <c r="S4412" i="1" s="1"/>
  <c r="R994" i="1"/>
  <c r="S994" i="1" s="1"/>
  <c r="R3698" i="1"/>
  <c r="R4014" i="1"/>
  <c r="S4014" i="1" s="1"/>
  <c r="R680" i="1"/>
  <c r="S680" i="1" s="1"/>
  <c r="R4409" i="1"/>
  <c r="R4011" i="1"/>
  <c r="S4011" i="1" s="1"/>
  <c r="R1330" i="1"/>
  <c r="R1341" i="1"/>
  <c r="R1338" i="1"/>
  <c r="S1338" i="1" s="1"/>
  <c r="R1335" i="1"/>
  <c r="R101" i="1"/>
  <c r="M593" i="33" s="1"/>
  <c r="R653" i="1"/>
  <c r="S653" i="1" s="1"/>
  <c r="R84" i="1"/>
  <c r="R95" i="1"/>
  <c r="R143" i="1"/>
  <c r="S143" i="1" s="1"/>
  <c r="R23" i="1"/>
  <c r="S23" i="1" s="1"/>
  <c r="R52" i="1"/>
  <c r="R4495" i="1"/>
  <c r="R1445" i="1"/>
  <c r="S1445" i="1" s="1"/>
  <c r="R264" i="1"/>
  <c r="S264" i="1" s="1"/>
  <c r="R18" i="1"/>
  <c r="R1679" i="1"/>
  <c r="R116" i="1"/>
  <c r="R636" i="1"/>
  <c r="R637" i="1"/>
  <c r="R74" i="1"/>
  <c r="S74" i="1" s="1"/>
  <c r="R1449" i="1"/>
  <c r="S1449" i="1" s="1"/>
  <c r="R1439" i="1"/>
  <c r="R182" i="1"/>
  <c r="S182" i="1" s="1"/>
  <c r="R45" i="1"/>
  <c r="R53" i="1"/>
  <c r="R176" i="1"/>
  <c r="S176" i="1" s="1"/>
  <c r="R25" i="1"/>
  <c r="S25" i="1" s="1"/>
  <c r="R647" i="1"/>
  <c r="R1473" i="1"/>
  <c r="R1677" i="1"/>
  <c r="R1689" i="1"/>
  <c r="S1689" i="1" s="1"/>
  <c r="R128" i="1"/>
  <c r="S128" i="1" s="1"/>
  <c r="R147" i="1"/>
  <c r="S147" i="1" s="1"/>
  <c r="R79" i="1"/>
  <c r="R1452" i="1"/>
  <c r="R12" i="1"/>
  <c r="R1447" i="1"/>
  <c r="S1447" i="1" s="1"/>
  <c r="R69" i="1"/>
  <c r="S69" i="1" s="1"/>
  <c r="R1580" i="1"/>
  <c r="R1490" i="1"/>
  <c r="R1533" i="1"/>
  <c r="R1536" i="1"/>
  <c r="R1531" i="1"/>
  <c r="R1576" i="1"/>
  <c r="R1480" i="1"/>
  <c r="R1582" i="1"/>
  <c r="S1582" i="1" s="1"/>
  <c r="R1581" i="1"/>
  <c r="S1581" i="1" s="1"/>
  <c r="R1593" i="1"/>
  <c r="R1598" i="1"/>
  <c r="R1485" i="1"/>
  <c r="S1485" i="1" s="1"/>
  <c r="R1488" i="1"/>
  <c r="R1597" i="1"/>
  <c r="S1597" i="1" s="1"/>
  <c r="R1479" i="1"/>
  <c r="S1479" i="1" s="1"/>
  <c r="R1526" i="1"/>
  <c r="R3265" i="1"/>
  <c r="R3262" i="1"/>
  <c r="S3262" i="1" s="1"/>
  <c r="R3261" i="1"/>
  <c r="S3261" i="1" s="1"/>
  <c r="R1334" i="1"/>
  <c r="R1340" i="1"/>
  <c r="S1340" i="1" s="1"/>
  <c r="R1328" i="1"/>
  <c r="R1329" i="1"/>
  <c r="R1450" i="1"/>
  <c r="R142" i="1"/>
  <c r="S142" i="1" s="1"/>
  <c r="R1682" i="1"/>
  <c r="S1682" i="1" s="1"/>
  <c r="R49" i="1"/>
  <c r="R133" i="1"/>
  <c r="R102" i="1"/>
  <c r="R268" i="1"/>
  <c r="S268" i="1" s="1"/>
  <c r="R99" i="1"/>
  <c r="R8" i="1"/>
  <c r="R652" i="1"/>
  <c r="S652" i="1" s="1"/>
  <c r="R14" i="1"/>
  <c r="R1448" i="1"/>
  <c r="S1448" i="1" s="1"/>
  <c r="R643" i="1"/>
  <c r="R44" i="1"/>
  <c r="R1465" i="1"/>
  <c r="S1465" i="1" s="1"/>
  <c r="R100" i="1"/>
  <c r="R9" i="1"/>
  <c r="R1678" i="1"/>
  <c r="R56" i="1"/>
  <c r="S56" i="1" s="1"/>
  <c r="R1684" i="1"/>
  <c r="S1684" i="1" s="1"/>
  <c r="R108" i="1"/>
  <c r="S108" i="1" s="1"/>
  <c r="R121" i="1"/>
  <c r="S121" i="1" s="1"/>
  <c r="R139" i="1"/>
  <c r="S139" i="1" s="1"/>
  <c r="R266" i="1"/>
  <c r="S266" i="1" s="1"/>
  <c r="R644" i="1"/>
  <c r="S644" i="1" s="1"/>
  <c r="R640" i="1"/>
  <c r="R51" i="1"/>
  <c r="S51" i="1" s="1"/>
  <c r="R81" i="1"/>
  <c r="S81" i="1" s="1"/>
  <c r="R146" i="1"/>
  <c r="R649" i="1"/>
  <c r="S649" i="1" s="1"/>
  <c r="R658" i="1"/>
  <c r="S658" i="1" s="1"/>
  <c r="R1673" i="1"/>
  <c r="R104" i="1"/>
  <c r="R132" i="1"/>
  <c r="R135" i="1"/>
  <c r="R138" i="1"/>
  <c r="S138" i="1" s="1"/>
  <c r="R1532" i="1"/>
  <c r="R1596" i="1"/>
  <c r="S1596" i="1" s="1"/>
  <c r="R1603" i="1"/>
  <c r="R1534" i="1"/>
  <c r="S1534" i="1" s="1"/>
  <c r="R1573" i="1"/>
  <c r="R1539" i="1"/>
  <c r="R1589" i="1"/>
  <c r="S1589" i="1" s="1"/>
  <c r="R1577" i="1"/>
  <c r="S1577" i="1" s="1"/>
  <c r="R1574" i="1"/>
  <c r="S1574" i="1" s="1"/>
  <c r="R1595" i="1"/>
  <c r="S1595" i="1" s="1"/>
  <c r="R1600" i="1"/>
  <c r="R1583" i="1"/>
  <c r="S1583" i="1" s="1"/>
  <c r="R1487" i="1"/>
  <c r="R1591" i="1"/>
  <c r="R1590" i="1"/>
  <c r="S1590" i="1" s="1"/>
  <c r="R1484" i="1"/>
  <c r="S1484" i="1" s="1"/>
  <c r="R694" i="1"/>
  <c r="R3263" i="1"/>
  <c r="S3263" i="1" s="1"/>
  <c r="R1530" i="1"/>
  <c r="R1527" i="1"/>
  <c r="R1486" i="1"/>
  <c r="R1482" i="1"/>
  <c r="S1482" i="1" s="1"/>
  <c r="R134" i="1"/>
  <c r="S134" i="1" s="1"/>
  <c r="T4" i="1"/>
  <c r="R657" i="1"/>
  <c r="S657" i="1" s="1"/>
  <c r="R66" i="1"/>
  <c r="R1466" i="1"/>
  <c r="S1466" i="1" s="1"/>
  <c r="R120" i="1"/>
  <c r="R145" i="1"/>
  <c r="R1456" i="1"/>
  <c r="S1456" i="1" s="1"/>
  <c r="R1342" i="1"/>
  <c r="Q41" i="1"/>
  <c r="N993" i="1"/>
  <c r="M35" i="1"/>
  <c r="I317" i="33" s="1"/>
  <c r="N994" i="1"/>
  <c r="N2818" i="1"/>
  <c r="N2816" i="1"/>
  <c r="N995" i="1"/>
  <c r="N989" i="1"/>
  <c r="N2817" i="1"/>
  <c r="G463" i="33"/>
  <c r="N991" i="1"/>
  <c r="N996" i="1"/>
  <c r="N2821" i="1"/>
  <c r="N2819" i="1"/>
  <c r="N2820" i="1"/>
  <c r="N992" i="1"/>
  <c r="P35" i="1"/>
  <c r="K34" i="1"/>
  <c r="K164" i="1"/>
  <c r="G461" i="33"/>
  <c r="H457" i="33"/>
  <c r="J460" i="33"/>
  <c r="L158" i="1"/>
  <c r="H459" i="33"/>
  <c r="G460" i="33"/>
  <c r="L160" i="1"/>
  <c r="K462" i="33"/>
  <c r="G340" i="33"/>
  <c r="G411" i="33" s="1"/>
  <c r="J463" i="33"/>
  <c r="P164" i="1"/>
  <c r="I458" i="33"/>
  <c r="M159" i="1"/>
  <c r="K463" i="33"/>
  <c r="O161" i="1"/>
  <c r="P159" i="1"/>
  <c r="K460" i="33"/>
  <c r="O160" i="1"/>
  <c r="K456" i="33"/>
  <c r="P157" i="1"/>
  <c r="H462" i="33"/>
  <c r="K459" i="33"/>
  <c r="L161" i="1"/>
  <c r="L163" i="1"/>
  <c r="P163" i="1"/>
  <c r="N155" i="1"/>
  <c r="O164" i="1"/>
  <c r="J459" i="33"/>
  <c r="P161" i="1"/>
  <c r="P160" i="1"/>
  <c r="N990" i="1"/>
  <c r="O40" i="1"/>
  <c r="M157" i="1"/>
  <c r="I456" i="33"/>
  <c r="K458" i="33"/>
  <c r="H456" i="33"/>
  <c r="N149" i="1"/>
  <c r="H460" i="33"/>
  <c r="L157" i="1"/>
  <c r="M160" i="1"/>
  <c r="K391" i="33"/>
  <c r="P162" i="1"/>
  <c r="J164" i="1"/>
  <c r="F393" i="33"/>
  <c r="N153" i="1"/>
  <c r="K160" i="1"/>
  <c r="K461" i="33"/>
  <c r="I463" i="33"/>
  <c r="N154" i="1"/>
  <c r="N150" i="1"/>
  <c r="N151" i="1"/>
  <c r="J456" i="33"/>
  <c r="F337" i="33"/>
  <c r="F408" i="33" s="1"/>
  <c r="I459" i="33"/>
  <c r="O157" i="1"/>
  <c r="I389" i="33"/>
  <c r="G457" i="33"/>
  <c r="F463" i="33"/>
  <c r="G459" i="33"/>
  <c r="K158" i="1"/>
  <c r="L159" i="1"/>
  <c r="H458" i="33"/>
  <c r="M164" i="1"/>
  <c r="K162" i="1"/>
  <c r="G338" i="33"/>
  <c r="G409" i="33" s="1"/>
  <c r="I338" i="33"/>
  <c r="I409" i="33" s="1"/>
  <c r="I461" i="33"/>
  <c r="J458" i="33"/>
  <c r="O159" i="1"/>
  <c r="J335" i="33"/>
  <c r="J406" i="33" s="1"/>
  <c r="K161" i="1"/>
  <c r="M162" i="1"/>
  <c r="J338" i="33"/>
  <c r="J409" i="33" s="1"/>
  <c r="J461" i="33"/>
  <c r="J387" i="33"/>
  <c r="O158" i="1"/>
  <c r="J334" i="33"/>
  <c r="J405" i="33" s="1"/>
  <c r="J457" i="33"/>
  <c r="F338" i="33"/>
  <c r="F409" i="33" s="1"/>
  <c r="L41" i="1"/>
  <c r="H323" i="33" s="1"/>
  <c r="O162" i="1"/>
  <c r="N152" i="1"/>
  <c r="N148" i="1"/>
  <c r="H461" i="33"/>
  <c r="L162" i="1"/>
  <c r="H338" i="33"/>
  <c r="H409" i="33" s="1"/>
  <c r="M38" i="1"/>
  <c r="I320" i="33" s="1"/>
  <c r="S2547" i="1" l="1"/>
  <c r="S2544" i="1"/>
  <c r="S2549" i="1"/>
  <c r="S1532" i="1"/>
  <c r="S1527" i="1"/>
  <c r="S1526" i="1"/>
  <c r="S1529" i="1"/>
  <c r="S1525" i="1"/>
  <c r="S952" i="1"/>
  <c r="S949" i="1"/>
  <c r="S954" i="1"/>
  <c r="S950" i="1"/>
  <c r="J322" i="33"/>
  <c r="J392" i="33" s="1"/>
  <c r="L322" i="33"/>
  <c r="L392" i="33" s="1"/>
  <c r="L319" i="33"/>
  <c r="L389" i="33" s="1"/>
  <c r="L317" i="33"/>
  <c r="L387" i="33" s="1"/>
  <c r="L321" i="33"/>
  <c r="L391" i="33" s="1"/>
  <c r="L320" i="33"/>
  <c r="L390" i="33" s="1"/>
  <c r="L318" i="33"/>
  <c r="L388" i="33" s="1"/>
  <c r="G316" i="33"/>
  <c r="G386" i="33" s="1"/>
  <c r="K317" i="33"/>
  <c r="K387" i="33" s="1"/>
  <c r="S15" i="1"/>
  <c r="L323" i="33"/>
  <c r="L393" i="33" s="1"/>
  <c r="L316" i="33"/>
  <c r="L386" i="33" s="1"/>
  <c r="S11" i="1"/>
  <c r="I322" i="33"/>
  <c r="I392" i="33" s="1"/>
  <c r="M163" i="1"/>
  <c r="I462" i="33"/>
  <c r="T27" i="1"/>
  <c r="T31" i="1"/>
  <c r="T29" i="1"/>
  <c r="T33" i="1"/>
  <c r="T30" i="1"/>
  <c r="T28" i="1"/>
  <c r="T26" i="1"/>
  <c r="T32" i="1"/>
  <c r="M785" i="33"/>
  <c r="S4494" i="1"/>
  <c r="M787" i="33"/>
  <c r="M786" i="33"/>
  <c r="S4489" i="1"/>
  <c r="M782" i="33"/>
  <c r="S4491" i="1"/>
  <c r="M784" i="33"/>
  <c r="S4495" i="1"/>
  <c r="M788" i="33"/>
  <c r="S4490" i="1"/>
  <c r="M783" i="33"/>
  <c r="S4488" i="1"/>
  <c r="M781" i="33"/>
  <c r="T988" i="1"/>
  <c r="T984" i="1"/>
  <c r="T987" i="1"/>
  <c r="T981" i="1"/>
  <c r="T983" i="1"/>
  <c r="T982" i="1"/>
  <c r="T986" i="1"/>
  <c r="T985" i="1"/>
  <c r="S3243" i="1"/>
  <c r="S3248" i="1"/>
  <c r="S3242" i="1"/>
  <c r="S3246" i="1"/>
  <c r="S3245" i="1"/>
  <c r="S3247" i="1"/>
  <c r="R695" i="1"/>
  <c r="R701" i="1"/>
  <c r="S688" i="1"/>
  <c r="S696" i="1" s="1"/>
  <c r="R696" i="1"/>
  <c r="R699" i="1"/>
  <c r="S694" i="1"/>
  <c r="R702" i="1"/>
  <c r="S690" i="1"/>
  <c r="S698" i="1" s="1"/>
  <c r="R698" i="1"/>
  <c r="S692" i="1"/>
  <c r="S700" i="1" s="1"/>
  <c r="R700" i="1"/>
  <c r="S689" i="1"/>
  <c r="S697" i="1" s="1"/>
  <c r="R697" i="1"/>
  <c r="I159" i="1"/>
  <c r="S907" i="1"/>
  <c r="S915" i="1" s="1"/>
  <c r="R915" i="1"/>
  <c r="S906" i="1"/>
  <c r="S914" i="1" s="1"/>
  <c r="R914" i="1"/>
  <c r="S912" i="1"/>
  <c r="S920" i="1" s="1"/>
  <c r="R920" i="1"/>
  <c r="S911" i="1"/>
  <c r="S919" i="1" s="1"/>
  <c r="R919" i="1"/>
  <c r="S910" i="1"/>
  <c r="S918" i="1" s="1"/>
  <c r="R918" i="1"/>
  <c r="S908" i="1"/>
  <c r="S916" i="1" s="1"/>
  <c r="R916" i="1"/>
  <c r="S909" i="1"/>
  <c r="S917" i="1" s="1"/>
  <c r="R917" i="1"/>
  <c r="S1118" i="1"/>
  <c r="S1122" i="1"/>
  <c r="S1123" i="1"/>
  <c r="S1331" i="1"/>
  <c r="S1327" i="1"/>
  <c r="S1330" i="1"/>
  <c r="E4388" i="1"/>
  <c r="E4406" i="1"/>
  <c r="E4483" i="1" s="1"/>
  <c r="E4397" i="1"/>
  <c r="S1404" i="1"/>
  <c r="T1375" i="1"/>
  <c r="T1374" i="1"/>
  <c r="T1383" i="1"/>
  <c r="T1372" i="1"/>
  <c r="T1399" i="1"/>
  <c r="T1362" i="1"/>
  <c r="T1395" i="1"/>
  <c r="T1391" i="1"/>
  <c r="T1367" i="1"/>
  <c r="T1364" i="1"/>
  <c r="T1396" i="1"/>
  <c r="T1392" i="1"/>
  <c r="T1373" i="1"/>
  <c r="T1369" i="1"/>
  <c r="T1366" i="1"/>
  <c r="T1397" i="1"/>
  <c r="T1393" i="1"/>
  <c r="T1371" i="1"/>
  <c r="T1360" i="1"/>
  <c r="T1398" i="1"/>
  <c r="T1394" i="1"/>
  <c r="T1389" i="1"/>
  <c r="T1387" i="1"/>
  <c r="T1385" i="1"/>
  <c r="T1361" i="1"/>
  <c r="T1386" i="1"/>
  <c r="T1368" i="1"/>
  <c r="T1384" i="1"/>
  <c r="T1376" i="1"/>
  <c r="T1380" i="1"/>
  <c r="T1390" i="1"/>
  <c r="T1365" i="1"/>
  <c r="T1377" i="1"/>
  <c r="T1379" i="1"/>
  <c r="T1381" i="1"/>
  <c r="T1363" i="1"/>
  <c r="T1378" i="1"/>
  <c r="T1382" i="1"/>
  <c r="T1388" i="1"/>
  <c r="T1370" i="1"/>
  <c r="T1270" i="1"/>
  <c r="T1278" i="1"/>
  <c r="T1267" i="1"/>
  <c r="T1265" i="1"/>
  <c r="T1269" i="1"/>
  <c r="T1263" i="1"/>
  <c r="T1310" i="1"/>
  <c r="T1255" i="1"/>
  <c r="T1309" i="1"/>
  <c r="T1286" i="1"/>
  <c r="T1307" i="1"/>
  <c r="T1306" i="1"/>
  <c r="T1299" i="1"/>
  <c r="T1295" i="1"/>
  <c r="T1326" i="1"/>
  <c r="T1303" i="1"/>
  <c r="T1298" i="1"/>
  <c r="T1294" i="1"/>
  <c r="T1264" i="1"/>
  <c r="T1262" i="1"/>
  <c r="T1308" i="1"/>
  <c r="T1302" i="1"/>
  <c r="T1297" i="1"/>
  <c r="T1296" i="1"/>
  <c r="T1285" i="1"/>
  <c r="T1322" i="1"/>
  <c r="T1318" i="1"/>
  <c r="T1325" i="1"/>
  <c r="T1321" i="1"/>
  <c r="T1324" i="1"/>
  <c r="T1320" i="1"/>
  <c r="T1323" i="1"/>
  <c r="T1319" i="1"/>
  <c r="T1311" i="1"/>
  <c r="T1315" i="1"/>
  <c r="T1281" i="1"/>
  <c r="T1279" i="1"/>
  <c r="T1289" i="1"/>
  <c r="T1293" i="1"/>
  <c r="T1305" i="1"/>
  <c r="T1256" i="1"/>
  <c r="T1258" i="1"/>
  <c r="T1273" i="1"/>
  <c r="T1277" i="1"/>
  <c r="T1284" i="1"/>
  <c r="T1314" i="1"/>
  <c r="T1283" i="1"/>
  <c r="T1288" i="1"/>
  <c r="T1292" i="1"/>
  <c r="T1282" i="1"/>
  <c r="T1313" i="1"/>
  <c r="T1317" i="1"/>
  <c r="T1287" i="1"/>
  <c r="T1291" i="1"/>
  <c r="T1260" i="1"/>
  <c r="T1259" i="1"/>
  <c r="T1271" i="1"/>
  <c r="T1275" i="1"/>
  <c r="T1312" i="1"/>
  <c r="T1316" i="1"/>
  <c r="T1280" i="1"/>
  <c r="T1290" i="1"/>
  <c r="T1304" i="1"/>
  <c r="T1261" i="1"/>
  <c r="T1266" i="1"/>
  <c r="T1274" i="1"/>
  <c r="T1300" i="1"/>
  <c r="T1301" i="1"/>
  <c r="T1257" i="1"/>
  <c r="T1268" i="1"/>
  <c r="T1272" i="1"/>
  <c r="T1276" i="1"/>
  <c r="T1236" i="1"/>
  <c r="T1232" i="1"/>
  <c r="T1228" i="1"/>
  <c r="T1234" i="1"/>
  <c r="T1230" i="1"/>
  <c r="T1222" i="1"/>
  <c r="T1235" i="1"/>
  <c r="T1233" i="1"/>
  <c r="T1231" i="1"/>
  <c r="T1229" i="1"/>
  <c r="T1225" i="1"/>
  <c r="T1221" i="1"/>
  <c r="T1220" i="1"/>
  <c r="T1227" i="1"/>
  <c r="T1223" i="1"/>
  <c r="T1212" i="1"/>
  <c r="T1214" i="1"/>
  <c r="T1213" i="1"/>
  <c r="T1207" i="1"/>
  <c r="T1211" i="1"/>
  <c r="T1216" i="1"/>
  <c r="T1215" i="1"/>
  <c r="T1206" i="1"/>
  <c r="T1210" i="1"/>
  <c r="T1224" i="1"/>
  <c r="T1219" i="1"/>
  <c r="T1205" i="1"/>
  <c r="T1209" i="1"/>
  <c r="T1226" i="1"/>
  <c r="T1208" i="1"/>
  <c r="T1217" i="1"/>
  <c r="T1218" i="1"/>
  <c r="S1124" i="1"/>
  <c r="T1196" i="1"/>
  <c r="T1180" i="1"/>
  <c r="T1176" i="1"/>
  <c r="T1178" i="1"/>
  <c r="T1174" i="1"/>
  <c r="T1108" i="1"/>
  <c r="T1179" i="1"/>
  <c r="T1173" i="1"/>
  <c r="T1116" i="1"/>
  <c r="T1106" i="1"/>
  <c r="T1104" i="1"/>
  <c r="T1107" i="1"/>
  <c r="T1103" i="1"/>
  <c r="T1177" i="1"/>
  <c r="T1102" i="1"/>
  <c r="T1100" i="1"/>
  <c r="T1099" i="1"/>
  <c r="T1101" i="1"/>
  <c r="T1097" i="1"/>
  <c r="T1175" i="1"/>
  <c r="T1105" i="1"/>
  <c r="T1096" i="1"/>
  <c r="T1109" i="1"/>
  <c r="T1112" i="1"/>
  <c r="T1098" i="1"/>
  <c r="T1094" i="1"/>
  <c r="T1189" i="1"/>
  <c r="T1190" i="1"/>
  <c r="T1191" i="1"/>
  <c r="T1192" i="1"/>
  <c r="T1193" i="1"/>
  <c r="T1194" i="1"/>
  <c r="T1195" i="1"/>
  <c r="T1095" i="1"/>
  <c r="T1110" i="1"/>
  <c r="T1113" i="1"/>
  <c r="T1115" i="1"/>
  <c r="T1093" i="1"/>
  <c r="T1111" i="1"/>
  <c r="T1114" i="1"/>
  <c r="T4006" i="1"/>
  <c r="T4000" i="1"/>
  <c r="T3999" i="1"/>
  <c r="T4004" i="1"/>
  <c r="T4001" i="1"/>
  <c r="T4003" i="1"/>
  <c r="T4005" i="1"/>
  <c r="T4002" i="1"/>
  <c r="T3941" i="1"/>
  <c r="T3940" i="1"/>
  <c r="T3939" i="1"/>
  <c r="T3938" i="1"/>
  <c r="T3937" i="1"/>
  <c r="T3936" i="1"/>
  <c r="T3935" i="1"/>
  <c r="T3934" i="1"/>
  <c r="T3942" i="1"/>
  <c r="T3922" i="1"/>
  <c r="T3921" i="1"/>
  <c r="T3920" i="1"/>
  <c r="T3919" i="1"/>
  <c r="T3918" i="1"/>
  <c r="T3932" i="1"/>
  <c r="T3908" i="1"/>
  <c r="T3933" i="1"/>
  <c r="T3902" i="1"/>
  <c r="T3899" i="1"/>
  <c r="T3895" i="1"/>
  <c r="T3916" i="1"/>
  <c r="T3912" i="1"/>
  <c r="T3906" i="1"/>
  <c r="T3901" i="1"/>
  <c r="T3898" i="1"/>
  <c r="T3896" i="1"/>
  <c r="T3886" i="1"/>
  <c r="T3897" i="1"/>
  <c r="T3889" i="1"/>
  <c r="T3880" i="1"/>
  <c r="T3891" i="1"/>
  <c r="T3879" i="1"/>
  <c r="T3998" i="1"/>
  <c r="T3914" i="1"/>
  <c r="T3910" i="1"/>
  <c r="T3983" i="1"/>
  <c r="T3994" i="1"/>
  <c r="T3904" i="1"/>
  <c r="T3893" i="1"/>
  <c r="T3887" i="1"/>
  <c r="T3926" i="1"/>
  <c r="T3900" i="1"/>
  <c r="T3894" i="1"/>
  <c r="T3881" i="1"/>
  <c r="T3996" i="1"/>
  <c r="T3992" i="1"/>
  <c r="T3991" i="1"/>
  <c r="T3990" i="1"/>
  <c r="T3997" i="1"/>
  <c r="T3995" i="1"/>
  <c r="T3993" i="1"/>
  <c r="T3966" i="1"/>
  <c r="T3888" i="1"/>
  <c r="T3988" i="1"/>
  <c r="T3960" i="1"/>
  <c r="T3962" i="1"/>
  <c r="T3964" i="1"/>
  <c r="T3890" i="1"/>
  <c r="T3930" i="1"/>
  <c r="T3925" i="1"/>
  <c r="T3924" i="1"/>
  <c r="T3965" i="1"/>
  <c r="T3923" i="1"/>
  <c r="T3987" i="1"/>
  <c r="T3961" i="1"/>
  <c r="T3913" i="1"/>
  <c r="T3909" i="1"/>
  <c r="T3929" i="1"/>
  <c r="T3984" i="1"/>
  <c r="T3986" i="1"/>
  <c r="T3905" i="1"/>
  <c r="T3917" i="1"/>
  <c r="T3985" i="1"/>
  <c r="T3927" i="1"/>
  <c r="T3884" i="1"/>
  <c r="T3907" i="1"/>
  <c r="T3883" i="1"/>
  <c r="T3885" i="1"/>
  <c r="T3915" i="1"/>
  <c r="T3989" i="1"/>
  <c r="T3903" i="1"/>
  <c r="T3882" i="1"/>
  <c r="T3911" i="1"/>
  <c r="T3892" i="1"/>
  <c r="T3928" i="1"/>
  <c r="T3963" i="1"/>
  <c r="T3959" i="1"/>
  <c r="T3931" i="1"/>
  <c r="T2911" i="1"/>
  <c r="T2910" i="1"/>
  <c r="T2908" i="1"/>
  <c r="T2904" i="1"/>
  <c r="T2907" i="1"/>
  <c r="T2903" i="1"/>
  <c r="T2950" i="1"/>
  <c r="T2948" i="1"/>
  <c r="T2909" i="1"/>
  <c r="T2943" i="1"/>
  <c r="T2906" i="1"/>
  <c r="T2940" i="1"/>
  <c r="T2938" i="1"/>
  <c r="T2897" i="1"/>
  <c r="T2939" i="1"/>
  <c r="T2905" i="1"/>
  <c r="T2941" i="1"/>
  <c r="T2937" i="1"/>
  <c r="T2951" i="1"/>
  <c r="T2936" i="1"/>
  <c r="T2918" i="1"/>
  <c r="T2916" i="1"/>
  <c r="T2914" i="1"/>
  <c r="T2942" i="1"/>
  <c r="T2934" i="1"/>
  <c r="T2931" i="1"/>
  <c r="T2935" i="1"/>
  <c r="T2959" i="1"/>
  <c r="T2927" i="1"/>
  <c r="T2925" i="1"/>
  <c r="T2921" i="1"/>
  <c r="T3004" i="1"/>
  <c r="T3003" i="1"/>
  <c r="T3002" i="1"/>
  <c r="T3001" i="1"/>
  <c r="T3000" i="1"/>
  <c r="T3015" i="1"/>
  <c r="T2983" i="1"/>
  <c r="T2952" i="1"/>
  <c r="T2923" i="1"/>
  <c r="T2919" i="1"/>
  <c r="T3007" i="1"/>
  <c r="T3014" i="1"/>
  <c r="T3010" i="1"/>
  <c r="T3023" i="1"/>
  <c r="T2955" i="1"/>
  <c r="T3005" i="1"/>
  <c r="T3009" i="1"/>
  <c r="T3012" i="1"/>
  <c r="T3008" i="1"/>
  <c r="T2953" i="1"/>
  <c r="T3011" i="1"/>
  <c r="T3013" i="1"/>
  <c r="T3022" i="1"/>
  <c r="T3020" i="1"/>
  <c r="T3018" i="1"/>
  <c r="T3016" i="1"/>
  <c r="T2956" i="1"/>
  <c r="T2977" i="1"/>
  <c r="T2928" i="1"/>
  <c r="T2917" i="1"/>
  <c r="T2930" i="1"/>
  <c r="T2901" i="1"/>
  <c r="T2947" i="1"/>
  <c r="T3017" i="1"/>
  <c r="T3021" i="1"/>
  <c r="T2958" i="1"/>
  <c r="T2926" i="1"/>
  <c r="T2929" i="1"/>
  <c r="T2932" i="1"/>
  <c r="T2954" i="1"/>
  <c r="T2920" i="1"/>
  <c r="T2924" i="1"/>
  <c r="T2981" i="1"/>
  <c r="T2912" i="1"/>
  <c r="T2913" i="1"/>
  <c r="T2933" i="1"/>
  <c r="T2945" i="1"/>
  <c r="T2899" i="1"/>
  <c r="T2900" i="1"/>
  <c r="T3006" i="1"/>
  <c r="T3019" i="1"/>
  <c r="T2957" i="1"/>
  <c r="T2922" i="1"/>
  <c r="T2979" i="1"/>
  <c r="T2915" i="1"/>
  <c r="T2946" i="1"/>
  <c r="T2902" i="1"/>
  <c r="T2976" i="1"/>
  <c r="T2978" i="1"/>
  <c r="T2980" i="1"/>
  <c r="T2982" i="1"/>
  <c r="T2898" i="1"/>
  <c r="T2944" i="1"/>
  <c r="T2896" i="1"/>
  <c r="T2949" i="1"/>
  <c r="S913" i="1"/>
  <c r="S921" i="1" s="1"/>
  <c r="R921" i="1"/>
  <c r="S890" i="1"/>
  <c r="T912" i="1"/>
  <c r="T920" i="1" s="1"/>
  <c r="T909" i="1"/>
  <c r="T917" i="1" s="1"/>
  <c r="T913" i="1"/>
  <c r="T921" i="1" s="1"/>
  <c r="T911" i="1"/>
  <c r="T919" i="1" s="1"/>
  <c r="T910" i="1"/>
  <c r="T918" i="1" s="1"/>
  <c r="T908" i="1"/>
  <c r="T916" i="1" s="1"/>
  <c r="T906" i="1"/>
  <c r="T914" i="1" s="1"/>
  <c r="T907" i="1"/>
  <c r="T915" i="1" s="1"/>
  <c r="S889" i="1"/>
  <c r="T1012" i="1"/>
  <c r="T1009" i="1"/>
  <c r="T1011" i="1"/>
  <c r="T1006" i="1"/>
  <c r="T1005" i="1"/>
  <c r="T1008" i="1"/>
  <c r="T1010" i="1"/>
  <c r="T1007" i="1"/>
  <c r="S60" i="1"/>
  <c r="S65" i="1"/>
  <c r="T891" i="1"/>
  <c r="T896" i="1"/>
  <c r="T892" i="1"/>
  <c r="T895" i="1"/>
  <c r="T890" i="1"/>
  <c r="T889" i="1"/>
  <c r="T894" i="1"/>
  <c r="T893" i="1"/>
  <c r="S2551" i="1"/>
  <c r="S2546" i="1"/>
  <c r="T2551" i="1"/>
  <c r="T2484" i="1"/>
  <c r="T2483" i="1"/>
  <c r="T2482" i="1"/>
  <c r="T2481" i="1"/>
  <c r="T2480" i="1"/>
  <c r="T2479" i="1"/>
  <c r="T2478" i="1"/>
  <c r="T2485" i="1"/>
  <c r="T2477" i="1"/>
  <c r="T2475" i="1"/>
  <c r="T2471" i="1"/>
  <c r="T2470" i="1"/>
  <c r="T2472" i="1"/>
  <c r="T2546" i="1"/>
  <c r="T2548" i="1"/>
  <c r="T2547" i="1"/>
  <c r="T2545" i="1"/>
  <c r="T2473" i="1"/>
  <c r="T2476" i="1"/>
  <c r="T2474" i="1"/>
  <c r="T2544" i="1"/>
  <c r="T2550" i="1"/>
  <c r="T2549" i="1"/>
  <c r="S2548" i="1"/>
  <c r="S2545" i="1"/>
  <c r="T1333" i="1"/>
  <c r="L459" i="33"/>
  <c r="T1332" i="1"/>
  <c r="Q163" i="1"/>
  <c r="S77" i="1"/>
  <c r="L339" i="33"/>
  <c r="L410" i="33" s="1"/>
  <c r="S106" i="1"/>
  <c r="S13" i="1"/>
  <c r="T112" i="1"/>
  <c r="L462" i="33"/>
  <c r="T4494" i="1"/>
  <c r="T1687" i="1"/>
  <c r="S146" i="1"/>
  <c r="S1488" i="1"/>
  <c r="S1580" i="1"/>
  <c r="S45" i="1"/>
  <c r="S4493" i="1"/>
  <c r="S651" i="1"/>
  <c r="S1604" i="1"/>
  <c r="S1437" i="1"/>
  <c r="S1457" i="1"/>
  <c r="S659" i="1"/>
  <c r="S1187" i="1"/>
  <c r="S1642" i="1"/>
  <c r="S1017" i="1"/>
  <c r="M566" i="33"/>
  <c r="S646" i="1"/>
  <c r="S265" i="1"/>
  <c r="S3026" i="1"/>
  <c r="S1020" i="1"/>
  <c r="M588" i="33"/>
  <c r="S145" i="1"/>
  <c r="M571" i="33"/>
  <c r="S136" i="1"/>
  <c r="S1540" i="1"/>
  <c r="S71" i="1"/>
  <c r="M565" i="33"/>
  <c r="S107" i="1"/>
  <c r="S1197" i="1"/>
  <c r="S951" i="1"/>
  <c r="M569" i="33"/>
  <c r="S1120" i="1"/>
  <c r="S124" i="1"/>
  <c r="S691" i="1"/>
  <c r="S699" i="1" s="1"/>
  <c r="S3029" i="1"/>
  <c r="S1117" i="1"/>
  <c r="S105" i="1"/>
  <c r="S4501" i="1"/>
  <c r="S1201" i="1"/>
  <c r="S996" i="1"/>
  <c r="T61" i="1"/>
  <c r="T24" i="1"/>
  <c r="T1122" i="1"/>
  <c r="S66" i="1"/>
  <c r="S1530" i="1"/>
  <c r="S1591" i="1"/>
  <c r="S1539" i="1"/>
  <c r="S132" i="1"/>
  <c r="S133" i="1"/>
  <c r="S1450" i="1"/>
  <c r="S1598" i="1"/>
  <c r="S1480" i="1"/>
  <c r="S1533" i="1"/>
  <c r="S1452" i="1"/>
  <c r="S1473" i="1"/>
  <c r="S116" i="1"/>
  <c r="S3698" i="1"/>
  <c r="S4323" i="1"/>
  <c r="S1685" i="1"/>
  <c r="S1467" i="1"/>
  <c r="S1592" i="1"/>
  <c r="S1535" i="1"/>
  <c r="S1602" i="1"/>
  <c r="S1443" i="1"/>
  <c r="S64" i="1"/>
  <c r="S1469" i="1"/>
  <c r="S1013" i="1"/>
  <c r="S1594" i="1"/>
  <c r="S1472" i="1"/>
  <c r="S48" i="1"/>
  <c r="M732" i="33"/>
  <c r="S1188" i="1"/>
  <c r="S3701" i="1"/>
  <c r="S3244" i="1"/>
  <c r="S1139" i="1"/>
  <c r="S3024" i="1"/>
  <c r="S1644" i="1"/>
  <c r="S1400" i="1"/>
  <c r="S1474" i="1"/>
  <c r="S110" i="1"/>
  <c r="S953" i="1"/>
  <c r="S4008" i="1"/>
  <c r="S1486" i="1"/>
  <c r="S640" i="1"/>
  <c r="S643" i="1"/>
  <c r="S1531" i="1"/>
  <c r="S1686" i="1"/>
  <c r="S1185" i="1"/>
  <c r="S1164" i="1"/>
  <c r="S4010" i="1"/>
  <c r="S1635" i="1"/>
  <c r="S4500" i="1"/>
  <c r="S1579" i="1"/>
  <c r="S1444" i="1"/>
  <c r="S1634" i="1"/>
  <c r="M585" i="33"/>
  <c r="S1130" i="1"/>
  <c r="E388" i="33"/>
  <c r="S1121" i="1"/>
  <c r="E393" i="33"/>
  <c r="E458" i="33"/>
  <c r="T658" i="1"/>
  <c r="T1127" i="1"/>
  <c r="T123" i="1"/>
  <c r="T1464" i="1"/>
  <c r="S1600" i="1"/>
  <c r="S1603" i="1"/>
  <c r="S135" i="1"/>
  <c r="S1673" i="1"/>
  <c r="S1536" i="1"/>
  <c r="M562" i="33"/>
  <c r="S1677" i="1"/>
  <c r="S636" i="1"/>
  <c r="S4409" i="1"/>
  <c r="S1436" i="1"/>
  <c r="M733" i="33"/>
  <c r="S1586" i="1"/>
  <c r="S3249" i="1"/>
  <c r="S955" i="1"/>
  <c r="S687" i="1"/>
  <c r="S695" i="1" s="1"/>
  <c r="M568" i="33"/>
  <c r="S1478" i="1"/>
  <c r="S1183" i="1"/>
  <c r="S1014" i="1"/>
  <c r="S1645" i="1"/>
  <c r="S686" i="1"/>
  <c r="S1143" i="1"/>
  <c r="S3700" i="1"/>
  <c r="S1016" i="1"/>
  <c r="S96" i="1"/>
  <c r="M597" i="33"/>
  <c r="T1537" i="1"/>
  <c r="T1155" i="1"/>
  <c r="T73" i="1"/>
  <c r="T1013" i="1"/>
  <c r="S1487" i="1"/>
  <c r="S1573" i="1"/>
  <c r="S44" i="1"/>
  <c r="S49" i="1"/>
  <c r="S3265" i="1"/>
  <c r="S1593" i="1"/>
  <c r="S1576" i="1"/>
  <c r="S1490" i="1"/>
  <c r="S647" i="1"/>
  <c r="S53" i="1"/>
  <c r="S1439" i="1"/>
  <c r="S637" i="1"/>
  <c r="S1159" i="1"/>
  <c r="S4326" i="1"/>
  <c r="M584" i="33"/>
  <c r="S1438" i="1"/>
  <c r="S3259" i="1"/>
  <c r="S1538" i="1"/>
  <c r="S1458" i="1"/>
  <c r="S1332" i="1"/>
  <c r="S130" i="1"/>
  <c r="S140" i="1"/>
  <c r="S3695" i="1"/>
  <c r="S3027" i="1"/>
  <c r="S1643" i="1"/>
  <c r="S1528" i="1"/>
  <c r="S1537" i="1"/>
  <c r="S1137" i="1"/>
  <c r="S1584" i="1"/>
  <c r="M574" i="33"/>
  <c r="S61" i="1"/>
  <c r="S642" i="1"/>
  <c r="S693" i="1"/>
  <c r="S4492" i="1"/>
  <c r="S1647" i="1"/>
  <c r="S1146" i="1"/>
  <c r="S1119" i="1"/>
  <c r="S1477" i="1"/>
  <c r="S1453" i="1"/>
  <c r="S1133" i="1"/>
  <c r="S1129" i="1"/>
  <c r="S956" i="1"/>
  <c r="S1402" i="1"/>
  <c r="S80" i="1"/>
  <c r="S1675" i="1"/>
  <c r="T1580" i="1"/>
  <c r="T1197" i="1"/>
  <c r="T993" i="1"/>
  <c r="T25" i="1"/>
  <c r="T642" i="1"/>
  <c r="Q159" i="1"/>
  <c r="S1149" i="1"/>
  <c r="S93" i="1"/>
  <c r="T1186" i="1"/>
  <c r="T85" i="1"/>
  <c r="N568" i="33" s="1"/>
  <c r="T178" i="1"/>
  <c r="T4011" i="1"/>
  <c r="T4492" i="1"/>
  <c r="T13" i="1"/>
  <c r="T1652" i="1"/>
  <c r="T694" i="1"/>
  <c r="T1441" i="1"/>
  <c r="T77" i="1"/>
  <c r="T1157" i="1"/>
  <c r="T2819" i="1"/>
  <c r="T1576" i="1"/>
  <c r="T114" i="1"/>
  <c r="T1470" i="1"/>
  <c r="T1525" i="1"/>
  <c r="T1438" i="1"/>
  <c r="T126" i="1"/>
  <c r="T1014" i="1"/>
  <c r="S1401" i="1"/>
  <c r="S10" i="1"/>
  <c r="M731" i="33"/>
  <c r="S1405" i="1"/>
  <c r="S1407" i="1"/>
  <c r="S1406" i="1"/>
  <c r="T1117" i="1"/>
  <c r="T1407" i="1"/>
  <c r="T1406" i="1"/>
  <c r="T1404" i="1"/>
  <c r="T1402" i="1"/>
  <c r="T1401" i="1"/>
  <c r="T1405" i="1"/>
  <c r="T1400" i="1"/>
  <c r="T1403" i="1"/>
  <c r="T134" i="1"/>
  <c r="T11" i="1"/>
  <c r="T1147" i="1"/>
  <c r="T655" i="1"/>
  <c r="T1016" i="1"/>
  <c r="T1128" i="1"/>
  <c r="T1135" i="1"/>
  <c r="T3030" i="1"/>
  <c r="T1677" i="1"/>
  <c r="N734" i="33" s="1"/>
  <c r="T3260" i="1"/>
  <c r="T1540" i="1"/>
  <c r="T137" i="1"/>
  <c r="T949" i="1"/>
  <c r="L460" i="33"/>
  <c r="S1403" i="1"/>
  <c r="Q158" i="1"/>
  <c r="L456" i="33"/>
  <c r="Q157" i="1"/>
  <c r="M573" i="33"/>
  <c r="Q161" i="1"/>
  <c r="L457" i="33"/>
  <c r="S1676" i="1"/>
  <c r="M701" i="33"/>
  <c r="S41" i="1"/>
  <c r="S79" i="1"/>
  <c r="S91" i="1"/>
  <c r="S1680" i="1"/>
  <c r="R41" i="1"/>
  <c r="R37" i="1"/>
  <c r="S88" i="1"/>
  <c r="M730" i="33"/>
  <c r="M734" i="33"/>
  <c r="S83" i="1"/>
  <c r="M595" i="33"/>
  <c r="S39" i="1"/>
  <c r="L458" i="33"/>
  <c r="M697" i="33"/>
  <c r="M695" i="33"/>
  <c r="R39" i="1"/>
  <c r="M700" i="33"/>
  <c r="M570" i="33"/>
  <c r="Q162" i="1"/>
  <c r="S82" i="1"/>
  <c r="L461" i="33"/>
  <c r="Q160" i="1"/>
  <c r="S685" i="1"/>
  <c r="T267" i="1"/>
  <c r="T1459" i="1"/>
  <c r="T1457" i="1"/>
  <c r="T1684" i="1"/>
  <c r="T682" i="1"/>
  <c r="T119" i="1"/>
  <c r="T4488" i="1"/>
  <c r="T1183" i="1"/>
  <c r="T1679" i="1"/>
  <c r="N736" i="33" s="1"/>
  <c r="T693" i="1"/>
  <c r="T1449" i="1"/>
  <c r="T1489" i="1"/>
  <c r="T640" i="1"/>
  <c r="T1462" i="1"/>
  <c r="T52" i="1"/>
  <c r="T4412" i="1"/>
  <c r="T1184" i="1"/>
  <c r="T100" i="1"/>
  <c r="N592" i="33" s="1"/>
  <c r="T4327" i="1"/>
  <c r="T3025" i="1"/>
  <c r="T1439" i="1"/>
  <c r="T1683" i="1"/>
  <c r="T4496" i="1"/>
  <c r="S85" i="1"/>
  <c r="R40" i="1"/>
  <c r="L336" i="33"/>
  <c r="L407" i="33" s="1"/>
  <c r="L463" i="33"/>
  <c r="M599" i="33"/>
  <c r="S86" i="1"/>
  <c r="T1164" i="1"/>
  <c r="T2822" i="1"/>
  <c r="M698" i="33"/>
  <c r="S89" i="1"/>
  <c r="S35" i="1"/>
  <c r="T4007" i="1"/>
  <c r="T264" i="1"/>
  <c r="T3247" i="1"/>
  <c r="T4410" i="1"/>
  <c r="T84" i="1"/>
  <c r="N567" i="33" s="1"/>
  <c r="T4416" i="1"/>
  <c r="T98" i="1"/>
  <c r="N590" i="33" s="1"/>
  <c r="T1603" i="1"/>
  <c r="T1645" i="1"/>
  <c r="T127" i="1"/>
  <c r="T4495" i="1"/>
  <c r="T1181" i="1"/>
  <c r="T72" i="1"/>
  <c r="T679" i="1"/>
  <c r="T1586" i="1"/>
  <c r="T92" i="1"/>
  <c r="N584" i="33" s="1"/>
  <c r="T4321" i="1"/>
  <c r="T1573" i="1"/>
  <c r="T2821" i="1"/>
  <c r="T1328" i="1"/>
  <c r="T1447" i="1"/>
  <c r="S38" i="1"/>
  <c r="S1154" i="1"/>
  <c r="S40" i="1"/>
  <c r="R35" i="1"/>
  <c r="R38" i="1"/>
  <c r="R154" i="1"/>
  <c r="M339" i="33" s="1"/>
  <c r="M410" i="33" s="1"/>
  <c r="T683" i="1"/>
  <c r="T651" i="1"/>
  <c r="T1597" i="1"/>
  <c r="T4489" i="1"/>
  <c r="T2820" i="1"/>
  <c r="T1201" i="1"/>
  <c r="T4502" i="1"/>
  <c r="T1578" i="1"/>
  <c r="T1150" i="1"/>
  <c r="T1674" i="1"/>
  <c r="N731" i="33" s="1"/>
  <c r="T1161" i="1"/>
  <c r="T1601" i="1"/>
  <c r="T1655" i="1"/>
  <c r="T1019" i="1"/>
  <c r="T48" i="1"/>
  <c r="T687" i="1"/>
  <c r="T1154" i="1"/>
  <c r="T1479" i="1"/>
  <c r="T86" i="1"/>
  <c r="N569" i="33" s="1"/>
  <c r="T1142" i="1"/>
  <c r="T18" i="1"/>
  <c r="T3264" i="1"/>
  <c r="T1532" i="1"/>
  <c r="T139" i="1"/>
  <c r="T106" i="1"/>
  <c r="T261" i="1"/>
  <c r="T2818" i="1"/>
  <c r="T1341" i="1"/>
  <c r="T93" i="1"/>
  <c r="N585" i="33" s="1"/>
  <c r="S36" i="1"/>
  <c r="R149" i="1"/>
  <c r="M334" i="33" s="1"/>
  <c r="M405" i="33" s="1"/>
  <c r="S92" i="1"/>
  <c r="M694" i="33"/>
  <c r="S76" i="1"/>
  <c r="S101" i="1"/>
  <c r="Q164" i="1"/>
  <c r="M564" i="33"/>
  <c r="R36" i="1"/>
  <c r="S1341" i="1"/>
  <c r="M699" i="33"/>
  <c r="M561" i="33"/>
  <c r="S1339" i="1"/>
  <c r="M696" i="33"/>
  <c r="R151" i="1"/>
  <c r="M336" i="33" s="1"/>
  <c r="M407" i="33" s="1"/>
  <c r="M589" i="33"/>
  <c r="S1342" i="1"/>
  <c r="S1334" i="1"/>
  <c r="R155" i="1"/>
  <c r="M340" i="33" s="1"/>
  <c r="M411" i="33" s="1"/>
  <c r="T66" i="1"/>
  <c r="T636" i="1"/>
  <c r="T4497" i="1"/>
  <c r="T653" i="1"/>
  <c r="T1163" i="1"/>
  <c r="T95" i="1"/>
  <c r="N587" i="33" s="1"/>
  <c r="T102" i="1"/>
  <c r="N594" i="33" s="1"/>
  <c r="T1437" i="1"/>
  <c r="T1481" i="1"/>
  <c r="T1579" i="1"/>
  <c r="T125" i="1"/>
  <c r="T3242" i="1"/>
  <c r="T1595" i="1"/>
  <c r="T1132" i="1"/>
  <c r="T1188" i="1"/>
  <c r="T23" i="1"/>
  <c r="T83" i="1"/>
  <c r="N566" i="33" s="1"/>
  <c r="T120" i="1"/>
  <c r="T103" i="1"/>
  <c r="T1125" i="1"/>
  <c r="T53" i="1"/>
  <c r="T954" i="1"/>
  <c r="T3027" i="1"/>
  <c r="T1435" i="1"/>
  <c r="T1452" i="1"/>
  <c r="T64" i="1"/>
  <c r="T49" i="1"/>
  <c r="T3263" i="1"/>
  <c r="T1445" i="1"/>
  <c r="T1649" i="1"/>
  <c r="T1456" i="1"/>
  <c r="T181" i="1"/>
  <c r="T1202" i="1"/>
  <c r="T3245" i="1"/>
  <c r="T1644" i="1"/>
  <c r="T1587" i="1"/>
  <c r="T1134" i="1"/>
  <c r="T68" i="1"/>
  <c r="T1476" i="1"/>
  <c r="T129" i="1"/>
  <c r="T1591" i="1"/>
  <c r="T1583" i="1"/>
  <c r="T1017" i="1"/>
  <c r="T1490" i="1"/>
  <c r="T177" i="1"/>
  <c r="T4328" i="1"/>
  <c r="T1632" i="1"/>
  <c r="T1599" i="1"/>
  <c r="T1533" i="1"/>
  <c r="T1020" i="1"/>
  <c r="T956" i="1"/>
  <c r="T132" i="1"/>
  <c r="T99" i="1"/>
  <c r="N591" i="33" s="1"/>
  <c r="T115" i="1"/>
  <c r="T684" i="1"/>
  <c r="T4322" i="1"/>
  <c r="T1642" i="1"/>
  <c r="T133" i="1"/>
  <c r="T1634" i="1"/>
  <c r="T1338" i="1"/>
  <c r="S1335" i="1"/>
  <c r="S1328" i="1"/>
  <c r="S12" i="1"/>
  <c r="S57" i="1"/>
  <c r="R153" i="1"/>
  <c r="M586" i="33"/>
  <c r="R150" i="1"/>
  <c r="M335" i="33" s="1"/>
  <c r="M406" i="33" s="1"/>
  <c r="M590" i="33"/>
  <c r="S98" i="1"/>
  <c r="S1333" i="1"/>
  <c r="S120" i="1"/>
  <c r="R152" i="1"/>
  <c r="T131" i="1"/>
  <c r="T91" i="1"/>
  <c r="N574" i="33" s="1"/>
  <c r="T1596" i="1"/>
  <c r="T65" i="1"/>
  <c r="T1526" i="1"/>
  <c r="T1130" i="1"/>
  <c r="T955" i="1"/>
  <c r="T1143" i="1"/>
  <c r="T1465" i="1"/>
  <c r="T143" i="1"/>
  <c r="T1529" i="1"/>
  <c r="T656" i="1"/>
  <c r="T1535" i="1"/>
  <c r="T97" i="1"/>
  <c r="T55" i="1"/>
  <c r="T1581" i="1"/>
  <c r="T1331" i="1"/>
  <c r="T1339" i="1"/>
  <c r="T1327" i="1"/>
  <c r="T1330" i="1"/>
  <c r="T9" i="1"/>
  <c r="T4503" i="1"/>
  <c r="T147" i="1"/>
  <c r="T637" i="1"/>
  <c r="T87" i="1"/>
  <c r="N570" i="33" s="1"/>
  <c r="T1635" i="1"/>
  <c r="T952" i="1"/>
  <c r="T2817" i="1"/>
  <c r="T3699" i="1"/>
  <c r="T1636" i="1"/>
  <c r="T1453" i="1"/>
  <c r="T268" i="1"/>
  <c r="T1686" i="1"/>
  <c r="T101" i="1"/>
  <c r="T1018" i="1"/>
  <c r="T78" i="1"/>
  <c r="T3259" i="1"/>
  <c r="T686" i="1"/>
  <c r="T1685" i="1"/>
  <c r="T46" i="1"/>
  <c r="T175" i="1"/>
  <c r="T142" i="1"/>
  <c r="T107" i="1"/>
  <c r="N599" i="33" s="1"/>
  <c r="T140" i="1"/>
  <c r="T96" i="1"/>
  <c r="N588" i="33" s="1"/>
  <c r="T1152" i="1"/>
  <c r="T1454" i="1"/>
  <c r="T1474" i="1"/>
  <c r="T1488" i="1"/>
  <c r="T1137" i="1"/>
  <c r="T992" i="1"/>
  <c r="T1539" i="1"/>
  <c r="T1469" i="1"/>
  <c r="T1648" i="1"/>
  <c r="T3024" i="1"/>
  <c r="T4013" i="1"/>
  <c r="T1680" i="1"/>
  <c r="N737" i="33" s="1"/>
  <c r="T4415" i="1"/>
  <c r="T4323" i="1"/>
  <c r="T21" i="1"/>
  <c r="T82" i="1"/>
  <c r="N565" i="33" s="1"/>
  <c r="T111" i="1"/>
  <c r="T108" i="1"/>
  <c r="T144" i="1"/>
  <c r="T645" i="1"/>
  <c r="T996" i="1"/>
  <c r="T1534" i="1"/>
  <c r="T1471" i="1"/>
  <c r="T1486" i="1"/>
  <c r="T1473" i="1"/>
  <c r="T1139" i="1"/>
  <c r="T1584" i="1"/>
  <c r="T4491" i="1"/>
  <c r="T4501" i="1"/>
  <c r="T1478" i="1"/>
  <c r="T1146" i="1"/>
  <c r="T3248" i="1"/>
  <c r="T1162" i="1"/>
  <c r="T953" i="1"/>
  <c r="T12" i="1"/>
  <c r="T63" i="1"/>
  <c r="T262" i="1"/>
  <c r="T59" i="1"/>
  <c r="T79" i="1"/>
  <c r="N562" i="33" s="1"/>
  <c r="T60" i="1"/>
  <c r="T1588" i="1"/>
  <c r="T1451" i="1"/>
  <c r="T1466" i="1"/>
  <c r="T1654" i="1"/>
  <c r="T1528" i="1"/>
  <c r="T3249" i="1"/>
  <c r="T4414" i="1"/>
  <c r="T1460" i="1"/>
  <c r="T1141" i="1"/>
  <c r="T51" i="1"/>
  <c r="T19" i="1"/>
  <c r="T1124" i="1"/>
  <c r="T643" i="1"/>
  <c r="T1536" i="1"/>
  <c r="T1589" i="1"/>
  <c r="T54" i="1"/>
  <c r="T180" i="1"/>
  <c r="T70" i="1"/>
  <c r="T1641" i="1"/>
  <c r="T1342" i="1"/>
  <c r="T1340" i="1"/>
  <c r="T1336" i="1"/>
  <c r="T1637" i="1"/>
  <c r="T1442" i="1"/>
  <c r="T3244" i="1"/>
  <c r="T3026" i="1"/>
  <c r="T647" i="1"/>
  <c r="T650" i="1"/>
  <c r="T680" i="1"/>
  <c r="T116" i="1"/>
  <c r="T3029" i="1"/>
  <c r="T3258" i="1"/>
  <c r="T4325" i="1"/>
  <c r="T692" i="1"/>
  <c r="T113" i="1"/>
  <c r="T646" i="1"/>
  <c r="T1120" i="1"/>
  <c r="T1450" i="1"/>
  <c r="T994" i="1"/>
  <c r="T1651" i="1"/>
  <c r="T1650" i="1"/>
  <c r="T1604" i="1"/>
  <c r="T1653" i="1"/>
  <c r="T1574" i="1"/>
  <c r="T3695" i="1"/>
  <c r="T3261" i="1"/>
  <c r="T3262" i="1"/>
  <c r="T689" i="1"/>
  <c r="T47" i="1"/>
  <c r="T146" i="1"/>
  <c r="T74" i="1"/>
  <c r="T1118" i="1"/>
  <c r="T1455" i="1"/>
  <c r="T1436" i="1"/>
  <c r="T1585" i="1"/>
  <c r="T1640" i="1"/>
  <c r="T3028" i="1"/>
  <c r="T3701" i="1"/>
  <c r="T4409" i="1"/>
  <c r="T1598" i="1"/>
  <c r="T1446" i="1"/>
  <c r="T950" i="1"/>
  <c r="T263" i="1"/>
  <c r="T1463" i="1"/>
  <c r="T105" i="1"/>
  <c r="N597" i="33" s="1"/>
  <c r="T1678" i="1"/>
  <c r="T1590" i="1"/>
  <c r="T652" i="1"/>
  <c r="T1688" i="1"/>
  <c r="T20" i="1"/>
  <c r="T62" i="1"/>
  <c r="T649" i="1"/>
  <c r="T1140" i="1"/>
  <c r="T1487" i="1"/>
  <c r="T3698" i="1"/>
  <c r="T3243" i="1"/>
  <c r="T1198" i="1"/>
  <c r="T121" i="1"/>
  <c r="T110" i="1"/>
  <c r="T1119" i="1"/>
  <c r="T1185" i="1"/>
  <c r="T1187" i="1"/>
  <c r="T4493" i="1"/>
  <c r="T90" i="1"/>
  <c r="N573" i="33" s="1"/>
  <c r="T141" i="1"/>
  <c r="T80" i="1"/>
  <c r="N563" i="33" s="1"/>
  <c r="T1121" i="1"/>
  <c r="T990" i="1"/>
  <c r="T4014" i="1"/>
  <c r="T4413" i="1"/>
  <c r="T1444" i="1"/>
  <c r="T71" i="1"/>
  <c r="T3246" i="1"/>
  <c r="T1602" i="1"/>
  <c r="T58" i="1"/>
  <c r="T1158" i="1"/>
  <c r="T654" i="1"/>
  <c r="T688" i="1"/>
  <c r="T81" i="1"/>
  <c r="T136" i="1"/>
  <c r="T1582" i="1"/>
  <c r="T1485" i="1"/>
  <c r="T1483" i="1"/>
  <c r="T1594" i="1"/>
  <c r="T1144" i="1"/>
  <c r="T1475" i="1"/>
  <c r="T1575" i="1"/>
  <c r="T1477" i="1"/>
  <c r="T1527" i="1"/>
  <c r="T1676" i="1"/>
  <c r="N733" i="33" s="1"/>
  <c r="T1131" i="1"/>
  <c r="T4012" i="1"/>
  <c r="T1484" i="1"/>
  <c r="T104" i="1"/>
  <c r="T69" i="1"/>
  <c r="T1461" i="1"/>
  <c r="T10" i="1"/>
  <c r="T57" i="1"/>
  <c r="T1593" i="1"/>
  <c r="T1133" i="1"/>
  <c r="T1458" i="1"/>
  <c r="T991" i="1"/>
  <c r="T1203" i="1"/>
  <c r="T8" i="1"/>
  <c r="T1675" i="1"/>
  <c r="N732" i="33" s="1"/>
  <c r="T4499" i="1"/>
  <c r="T176" i="1"/>
  <c r="T138" i="1"/>
  <c r="T1159" i="1"/>
  <c r="T1329" i="1"/>
  <c r="T1334" i="1"/>
  <c r="T1337" i="1"/>
  <c r="T135" i="1"/>
  <c r="T182" i="1"/>
  <c r="T1129" i="1"/>
  <c r="T1643" i="1"/>
  <c r="T88" i="1"/>
  <c r="N571" i="33" s="1"/>
  <c r="T117" i="1"/>
  <c r="T1592" i="1"/>
  <c r="T3696" i="1"/>
  <c r="T76" i="1"/>
  <c r="N559" i="33" s="1"/>
  <c r="T118" i="1"/>
  <c r="T2816" i="1"/>
  <c r="T1482" i="1"/>
  <c r="T690" i="1"/>
  <c r="T4326" i="1"/>
  <c r="T685" i="1"/>
  <c r="T22" i="1"/>
  <c r="T94" i="1"/>
  <c r="N586" i="33" s="1"/>
  <c r="T1156" i="1"/>
  <c r="T1148" i="1"/>
  <c r="T1138" i="1"/>
  <c r="T989" i="1"/>
  <c r="T1136" i="1"/>
  <c r="T3700" i="1"/>
  <c r="T4324" i="1"/>
  <c r="T1682" i="1"/>
  <c r="T109" i="1"/>
  <c r="U4" i="1"/>
  <c r="T1123" i="1"/>
  <c r="T638" i="1"/>
  <c r="T1639" i="1"/>
  <c r="T1015" i="1"/>
  <c r="T1530" i="1"/>
  <c r="T3697" i="1"/>
  <c r="T641" i="1"/>
  <c r="T1126" i="1"/>
  <c r="S9" i="1"/>
  <c r="S8" i="1"/>
  <c r="S18" i="1"/>
  <c r="S34" i="1" s="1"/>
  <c r="R34" i="1"/>
  <c r="M316" i="33" s="1"/>
  <c r="S52" i="1"/>
  <c r="R148" i="1"/>
  <c r="M567" i="33"/>
  <c r="S84" i="1"/>
  <c r="T45" i="1"/>
  <c r="T1151" i="1"/>
  <c r="T3031" i="1"/>
  <c r="T1200" i="1"/>
  <c r="T1531" i="1"/>
  <c r="T1577" i="1"/>
  <c r="T1480" i="1"/>
  <c r="T15" i="1"/>
  <c r="T1467" i="1"/>
  <c r="T266" i="1"/>
  <c r="T14" i="1"/>
  <c r="T1600" i="1"/>
  <c r="T56" i="1"/>
  <c r="T1448" i="1"/>
  <c r="T1182" i="1"/>
  <c r="T659" i="1"/>
  <c r="T124" i="1"/>
  <c r="T44" i="1"/>
  <c r="T1160" i="1"/>
  <c r="T4490" i="1"/>
  <c r="T951" i="1"/>
  <c r="T2823" i="1"/>
  <c r="T1638" i="1"/>
  <c r="T1472" i="1"/>
  <c r="T644" i="1"/>
  <c r="T67" i="1"/>
  <c r="T691" i="1"/>
  <c r="T1145" i="1"/>
  <c r="T4411" i="1"/>
  <c r="T3702" i="1"/>
  <c r="T1538" i="1"/>
  <c r="T128" i="1"/>
  <c r="T1689" i="1"/>
  <c r="T657" i="1"/>
  <c r="T1633" i="1"/>
  <c r="T4500" i="1"/>
  <c r="T4010" i="1"/>
  <c r="T1647" i="1"/>
  <c r="T1149" i="1"/>
  <c r="T130" i="1"/>
  <c r="T122" i="1"/>
  <c r="T639" i="1"/>
  <c r="T89" i="1"/>
  <c r="N572" i="33" s="1"/>
  <c r="T1199" i="1"/>
  <c r="T4498" i="1"/>
  <c r="T4008" i="1"/>
  <c r="T1646" i="1"/>
  <c r="T1153" i="1"/>
  <c r="T179" i="1"/>
  <c r="T3265" i="1"/>
  <c r="T4009" i="1"/>
  <c r="T995" i="1"/>
  <c r="T1468" i="1"/>
  <c r="T1440" i="1"/>
  <c r="T1204" i="1"/>
  <c r="T75" i="1"/>
  <c r="T50" i="1"/>
  <c r="T681" i="1"/>
  <c r="T648" i="1"/>
  <c r="T1673" i="1"/>
  <c r="N730" i="33" s="1"/>
  <c r="T145" i="1"/>
  <c r="T1443" i="1"/>
  <c r="T265" i="1"/>
  <c r="T1335" i="1"/>
  <c r="S100" i="1"/>
  <c r="M592" i="33"/>
  <c r="M591" i="33"/>
  <c r="S99" i="1"/>
  <c r="S14" i="1"/>
  <c r="M596" i="33"/>
  <c r="S104" i="1"/>
  <c r="S1678" i="1"/>
  <c r="M735" i="33"/>
  <c r="M594" i="33"/>
  <c r="S102" i="1"/>
  <c r="S1329" i="1"/>
  <c r="M736" i="33"/>
  <c r="S1679" i="1"/>
  <c r="S95" i="1"/>
  <c r="M587" i="33"/>
  <c r="I387" i="33"/>
  <c r="I457" i="33"/>
  <c r="M158" i="1"/>
  <c r="S37" i="1"/>
  <c r="G456" i="33"/>
  <c r="K157" i="1"/>
  <c r="P158" i="1"/>
  <c r="K457" i="33"/>
  <c r="N158" i="1"/>
  <c r="N161" i="1"/>
  <c r="O163" i="1"/>
  <c r="N157" i="1"/>
  <c r="N164" i="1"/>
  <c r="N162" i="1"/>
  <c r="N160" i="1"/>
  <c r="J462" i="33"/>
  <c r="H393" i="33"/>
  <c r="H463" i="33"/>
  <c r="L164" i="1"/>
  <c r="I390" i="33"/>
  <c r="I460" i="33"/>
  <c r="M161" i="1"/>
  <c r="M318" i="33" l="1"/>
  <c r="M388" i="33" s="1"/>
  <c r="M320" i="33"/>
  <c r="M390" i="33" s="1"/>
  <c r="M317" i="33"/>
  <c r="M387" i="33" s="1"/>
  <c r="M322" i="33"/>
  <c r="M392" i="33" s="1"/>
  <c r="M319" i="33"/>
  <c r="M389" i="33" s="1"/>
  <c r="M321" i="33"/>
  <c r="M391" i="33" s="1"/>
  <c r="M323" i="33"/>
  <c r="M393" i="33" s="1"/>
  <c r="U33" i="1"/>
  <c r="U28" i="1"/>
  <c r="U26" i="1"/>
  <c r="U30" i="1"/>
  <c r="U32" i="1"/>
  <c r="U29" i="1"/>
  <c r="U31" i="1"/>
  <c r="U27" i="1"/>
  <c r="N783" i="33"/>
  <c r="N782" i="33"/>
  <c r="N786" i="33"/>
  <c r="N781" i="33"/>
  <c r="N785" i="33"/>
  <c r="N788" i="33"/>
  <c r="N787" i="33"/>
  <c r="N784" i="33"/>
  <c r="U988" i="1"/>
  <c r="U985" i="1"/>
  <c r="U987" i="1"/>
  <c r="U982" i="1"/>
  <c r="U986" i="1"/>
  <c r="U984" i="1"/>
  <c r="U981" i="1"/>
  <c r="U983" i="1"/>
  <c r="T696" i="1"/>
  <c r="T698" i="1"/>
  <c r="T700" i="1"/>
  <c r="T702" i="1"/>
  <c r="T699" i="1"/>
  <c r="T697" i="1"/>
  <c r="S701" i="1"/>
  <c r="T695" i="1"/>
  <c r="T701" i="1"/>
  <c r="S702" i="1"/>
  <c r="E4565" i="1"/>
  <c r="E4574" i="1" s="1"/>
  <c r="E4584" i="1" s="1"/>
  <c r="U1383" i="1"/>
  <c r="U1371" i="1"/>
  <c r="U1373" i="1"/>
  <c r="U1369" i="1"/>
  <c r="U1367" i="1"/>
  <c r="U1375" i="1"/>
  <c r="U1396" i="1"/>
  <c r="U1392" i="1"/>
  <c r="U1377" i="1"/>
  <c r="U1399" i="1"/>
  <c r="U1397" i="1"/>
  <c r="U1393" i="1"/>
  <c r="U1379" i="1"/>
  <c r="U1372" i="1"/>
  <c r="U1398" i="1"/>
  <c r="U1394" i="1"/>
  <c r="U1389" i="1"/>
  <c r="U1387" i="1"/>
  <c r="U1385" i="1"/>
  <c r="U1381" i="1"/>
  <c r="U1374" i="1"/>
  <c r="U1395" i="1"/>
  <c r="U1391" i="1"/>
  <c r="U1361" i="1"/>
  <c r="U1388" i="1"/>
  <c r="U1368" i="1"/>
  <c r="U1370" i="1"/>
  <c r="U1390" i="1"/>
  <c r="U1363" i="1"/>
  <c r="U1376" i="1"/>
  <c r="U1380" i="1"/>
  <c r="U1384" i="1"/>
  <c r="U1386" i="1"/>
  <c r="U1364" i="1"/>
  <c r="U1366" i="1"/>
  <c r="U1378" i="1"/>
  <c r="U1382" i="1"/>
  <c r="U1362" i="1"/>
  <c r="U1360" i="1"/>
  <c r="U1365" i="1"/>
  <c r="U1278" i="1"/>
  <c r="U1262" i="1"/>
  <c r="U1276" i="1"/>
  <c r="U1272" i="1"/>
  <c r="U1302" i="1"/>
  <c r="U1274" i="1"/>
  <c r="U1270" i="1"/>
  <c r="U1257" i="1"/>
  <c r="U1255" i="1"/>
  <c r="U1310" i="1"/>
  <c r="U1294" i="1"/>
  <c r="U1301" i="1"/>
  <c r="U1285" i="1"/>
  <c r="U1325" i="1"/>
  <c r="U1324" i="1"/>
  <c r="U1323" i="1"/>
  <c r="U1322" i="1"/>
  <c r="U1321" i="1"/>
  <c r="U1320" i="1"/>
  <c r="U1319" i="1"/>
  <c r="U1318" i="1"/>
  <c r="U1277" i="1"/>
  <c r="U1275" i="1"/>
  <c r="U1273" i="1"/>
  <c r="U1271" i="1"/>
  <c r="U1280" i="1"/>
  <c r="U1279" i="1"/>
  <c r="U1326" i="1"/>
  <c r="U1316" i="1"/>
  <c r="U1314" i="1"/>
  <c r="U1312" i="1"/>
  <c r="U1311" i="1"/>
  <c r="U1286" i="1"/>
  <c r="U1317" i="1"/>
  <c r="U1315" i="1"/>
  <c r="U1313" i="1"/>
  <c r="U1282" i="1"/>
  <c r="U1284" i="1"/>
  <c r="U1290" i="1"/>
  <c r="U1297" i="1"/>
  <c r="U1258" i="1"/>
  <c r="U1308" i="1"/>
  <c r="U1263" i="1"/>
  <c r="U1281" i="1"/>
  <c r="U1288" i="1"/>
  <c r="U1292" i="1"/>
  <c r="U1305" i="1"/>
  <c r="U1260" i="1"/>
  <c r="U1295" i="1"/>
  <c r="U1299" i="1"/>
  <c r="U1300" i="1"/>
  <c r="U1259" i="1"/>
  <c r="U1306" i="1"/>
  <c r="U1256" i="1"/>
  <c r="U1283" i="1"/>
  <c r="U1303" i="1"/>
  <c r="U1287" i="1"/>
  <c r="U1291" i="1"/>
  <c r="U1296" i="1"/>
  <c r="U1261" i="1"/>
  <c r="U1307" i="1"/>
  <c r="U1266" i="1"/>
  <c r="U1267" i="1"/>
  <c r="U1269" i="1"/>
  <c r="U1304" i="1"/>
  <c r="U1289" i="1"/>
  <c r="U1293" i="1"/>
  <c r="U1298" i="1"/>
  <c r="U1309" i="1"/>
  <c r="U1268" i="1"/>
  <c r="U1264" i="1"/>
  <c r="U1265" i="1"/>
  <c r="U1233" i="1"/>
  <c r="U1229" i="1"/>
  <c r="U1235" i="1"/>
  <c r="U1231" i="1"/>
  <c r="U1220" i="1"/>
  <c r="U1236" i="1"/>
  <c r="U1212" i="1"/>
  <c r="U1234" i="1"/>
  <c r="U1232" i="1"/>
  <c r="U1230" i="1"/>
  <c r="U1228" i="1"/>
  <c r="U1216" i="1"/>
  <c r="U1215" i="1"/>
  <c r="U1218" i="1"/>
  <c r="U1211" i="1"/>
  <c r="U1210" i="1"/>
  <c r="U1209" i="1"/>
  <c r="U1208" i="1"/>
  <c r="U1207" i="1"/>
  <c r="U1206" i="1"/>
  <c r="U1205" i="1"/>
  <c r="U1219" i="1"/>
  <c r="U1226" i="1"/>
  <c r="U1213" i="1"/>
  <c r="U1227" i="1"/>
  <c r="U1217" i="1"/>
  <c r="U1214" i="1"/>
  <c r="U1222" i="1"/>
  <c r="U1224" i="1"/>
  <c r="U1223" i="1"/>
  <c r="U1221" i="1"/>
  <c r="U1225" i="1"/>
  <c r="U1196" i="1"/>
  <c r="U1194" i="1"/>
  <c r="U1190" i="1"/>
  <c r="U1192" i="1"/>
  <c r="U1193" i="1"/>
  <c r="U1189" i="1"/>
  <c r="U1107" i="1"/>
  <c r="U1106" i="1"/>
  <c r="U1105" i="1"/>
  <c r="U1104" i="1"/>
  <c r="U1103" i="1"/>
  <c r="U1102" i="1"/>
  <c r="U1116" i="1"/>
  <c r="U1195" i="1"/>
  <c r="U1113" i="1"/>
  <c r="U1109" i="1"/>
  <c r="U1114" i="1"/>
  <c r="U1110" i="1"/>
  <c r="U1100" i="1"/>
  <c r="U1115" i="1"/>
  <c r="U1111" i="1"/>
  <c r="U1101" i="1"/>
  <c r="U1191" i="1"/>
  <c r="U1180" i="1"/>
  <c r="U1096" i="1"/>
  <c r="U1093" i="1"/>
  <c r="U1094" i="1"/>
  <c r="U1108" i="1"/>
  <c r="U1112" i="1"/>
  <c r="U1095" i="1"/>
  <c r="U1176" i="1"/>
  <c r="U1179" i="1"/>
  <c r="U1097" i="1"/>
  <c r="U1098" i="1"/>
  <c r="U1174" i="1"/>
  <c r="U1178" i="1"/>
  <c r="U1099" i="1"/>
  <c r="U1173" i="1"/>
  <c r="U1177" i="1"/>
  <c r="U1175" i="1"/>
  <c r="U4006" i="1"/>
  <c r="U4003" i="1"/>
  <c r="U4005" i="1"/>
  <c r="U4000" i="1"/>
  <c r="U3999" i="1"/>
  <c r="U4001" i="1"/>
  <c r="U4002" i="1"/>
  <c r="U4004" i="1"/>
  <c r="U3942" i="1"/>
  <c r="U3941" i="1"/>
  <c r="U3937" i="1"/>
  <c r="U3940" i="1"/>
  <c r="U3936" i="1"/>
  <c r="U3926" i="1"/>
  <c r="U3939" i="1"/>
  <c r="U3938" i="1"/>
  <c r="U3935" i="1"/>
  <c r="U3934" i="1"/>
  <c r="U3920" i="1"/>
  <c r="U3910" i="1"/>
  <c r="U3924" i="1"/>
  <c r="U3922" i="1"/>
  <c r="U3918" i="1"/>
  <c r="U3933" i="1"/>
  <c r="U3921" i="1"/>
  <c r="U3919" i="1"/>
  <c r="U3902" i="1"/>
  <c r="U3900" i="1"/>
  <c r="U3896" i="1"/>
  <c r="U3886" i="1"/>
  <c r="U3899" i="1"/>
  <c r="U3897" i="1"/>
  <c r="U3894" i="1"/>
  <c r="U3966" i="1"/>
  <c r="U3895" i="1"/>
  <c r="U3883" i="1"/>
  <c r="U3879" i="1"/>
  <c r="U3901" i="1"/>
  <c r="U3898" i="1"/>
  <c r="U3885" i="1"/>
  <c r="U3880" i="1"/>
  <c r="U3960" i="1"/>
  <c r="U3990" i="1"/>
  <c r="U3995" i="1"/>
  <c r="U3881" i="1"/>
  <c r="U3964" i="1"/>
  <c r="U3997" i="1"/>
  <c r="U3993" i="1"/>
  <c r="U3928" i="1"/>
  <c r="U3998" i="1"/>
  <c r="U3962" i="1"/>
  <c r="U3996" i="1"/>
  <c r="U3994" i="1"/>
  <c r="U3988" i="1"/>
  <c r="U3888" i="1"/>
  <c r="U3983" i="1"/>
  <c r="U3913" i="1"/>
  <c r="U3890" i="1"/>
  <c r="U3911" i="1"/>
  <c r="U3925" i="1"/>
  <c r="U3931" i="1"/>
  <c r="U3985" i="1"/>
  <c r="U3986" i="1"/>
  <c r="U3984" i="1"/>
  <c r="U3989" i="1"/>
  <c r="U3991" i="1"/>
  <c r="U3961" i="1"/>
  <c r="U3905" i="1"/>
  <c r="U3917" i="1"/>
  <c r="U3927" i="1"/>
  <c r="U3889" i="1"/>
  <c r="U3907" i="1"/>
  <c r="U3914" i="1"/>
  <c r="U3906" i="1"/>
  <c r="U3929" i="1"/>
  <c r="U3909" i="1"/>
  <c r="U3932" i="1"/>
  <c r="U3965" i="1"/>
  <c r="U3923" i="1"/>
  <c r="U3892" i="1"/>
  <c r="U3963" i="1"/>
  <c r="U3959" i="1"/>
  <c r="U3893" i="1"/>
  <c r="U3992" i="1"/>
  <c r="U3887" i="1"/>
  <c r="U3916" i="1"/>
  <c r="U3904" i="1"/>
  <c r="U3987" i="1"/>
  <c r="U3884" i="1"/>
  <c r="U3903" i="1"/>
  <c r="U3891" i="1"/>
  <c r="U3882" i="1"/>
  <c r="U3915" i="1"/>
  <c r="U3912" i="1"/>
  <c r="U3908" i="1"/>
  <c r="U3930" i="1"/>
  <c r="U2910" i="1"/>
  <c r="U2909" i="1"/>
  <c r="U2903" i="1"/>
  <c r="U2911" i="1"/>
  <c r="U2942" i="1"/>
  <c r="U2941" i="1"/>
  <c r="U2940" i="1"/>
  <c r="U2951" i="1"/>
  <c r="U2939" i="1"/>
  <c r="U2935" i="1"/>
  <c r="U2945" i="1"/>
  <c r="U2937" i="1"/>
  <c r="U2938" i="1"/>
  <c r="U2946" i="1"/>
  <c r="U2927" i="1"/>
  <c r="U2919" i="1"/>
  <c r="U2983" i="1"/>
  <c r="U2981" i="1"/>
  <c r="U2979" i="1"/>
  <c r="U2977" i="1"/>
  <c r="U2943" i="1"/>
  <c r="U2936" i="1"/>
  <c r="U2952" i="1"/>
  <c r="U2934" i="1"/>
  <c r="U2959" i="1"/>
  <c r="U3003" i="1"/>
  <c r="U3015" i="1"/>
  <c r="U3013" i="1"/>
  <c r="U3009" i="1"/>
  <c r="U3002" i="1"/>
  <c r="U3012" i="1"/>
  <c r="U3001" i="1"/>
  <c r="U3011" i="1"/>
  <c r="U3007" i="1"/>
  <c r="U3000" i="1"/>
  <c r="U3014" i="1"/>
  <c r="U3010" i="1"/>
  <c r="U3023" i="1"/>
  <c r="U3008" i="1"/>
  <c r="U3021" i="1"/>
  <c r="U3019" i="1"/>
  <c r="U2896" i="1"/>
  <c r="U2980" i="1"/>
  <c r="U2912" i="1"/>
  <c r="U2928" i="1"/>
  <c r="U2923" i="1"/>
  <c r="U2930" i="1"/>
  <c r="U2897" i="1"/>
  <c r="U2950" i="1"/>
  <c r="U2902" i="1"/>
  <c r="U2907" i="1"/>
  <c r="U3017" i="1"/>
  <c r="U3018" i="1"/>
  <c r="U3022" i="1"/>
  <c r="U2958" i="1"/>
  <c r="U3006" i="1"/>
  <c r="U2957" i="1"/>
  <c r="U2955" i="1"/>
  <c r="U2922" i="1"/>
  <c r="U2953" i="1"/>
  <c r="U2929" i="1"/>
  <c r="U2976" i="1"/>
  <c r="U2925" i="1"/>
  <c r="U2916" i="1"/>
  <c r="U2933" i="1"/>
  <c r="U2898" i="1"/>
  <c r="U2905" i="1"/>
  <c r="U2908" i="1"/>
  <c r="U3016" i="1"/>
  <c r="U3020" i="1"/>
  <c r="U3004" i="1"/>
  <c r="U2954" i="1"/>
  <c r="U2920" i="1"/>
  <c r="U2924" i="1"/>
  <c r="U2982" i="1"/>
  <c r="U2944" i="1"/>
  <c r="U2956" i="1"/>
  <c r="U2918" i="1"/>
  <c r="U2917" i="1"/>
  <c r="U2931" i="1"/>
  <c r="U2947" i="1"/>
  <c r="U2915" i="1"/>
  <c r="U3005" i="1"/>
  <c r="U2921" i="1"/>
  <c r="U2949" i="1"/>
  <c r="U2904" i="1"/>
  <c r="U2978" i="1"/>
  <c r="U2913" i="1"/>
  <c r="U2899" i="1"/>
  <c r="U2948" i="1"/>
  <c r="U2900" i="1"/>
  <c r="U2906" i="1"/>
  <c r="U2926" i="1"/>
  <c r="U2932" i="1"/>
  <c r="U2914" i="1"/>
  <c r="U2901" i="1"/>
  <c r="U910" i="1"/>
  <c r="U918" i="1" s="1"/>
  <c r="U907" i="1"/>
  <c r="U915" i="1" s="1"/>
  <c r="U908" i="1"/>
  <c r="U916" i="1" s="1"/>
  <c r="U906" i="1"/>
  <c r="U914" i="1" s="1"/>
  <c r="U912" i="1"/>
  <c r="U920" i="1" s="1"/>
  <c r="U913" i="1"/>
  <c r="U921" i="1" s="1"/>
  <c r="U909" i="1"/>
  <c r="U917" i="1" s="1"/>
  <c r="U911" i="1"/>
  <c r="U919" i="1" s="1"/>
  <c r="U1012" i="1"/>
  <c r="U1006" i="1"/>
  <c r="U1007" i="1"/>
  <c r="U1008" i="1"/>
  <c r="U1009" i="1"/>
  <c r="U1011" i="1"/>
  <c r="U1010" i="1"/>
  <c r="U1005" i="1"/>
  <c r="U890" i="1"/>
  <c r="U892" i="1"/>
  <c r="U894" i="1"/>
  <c r="U896" i="1"/>
  <c r="U889" i="1"/>
  <c r="U895" i="1"/>
  <c r="U891" i="1"/>
  <c r="U893" i="1"/>
  <c r="U2551" i="1"/>
  <c r="U2549" i="1"/>
  <c r="U2548" i="1"/>
  <c r="U2550" i="1"/>
  <c r="U2547" i="1"/>
  <c r="U2485" i="1"/>
  <c r="U2545" i="1"/>
  <c r="U2477" i="1"/>
  <c r="U2482" i="1"/>
  <c r="U2478" i="1"/>
  <c r="U2479" i="1"/>
  <c r="U2481" i="1"/>
  <c r="U2484" i="1"/>
  <c r="U2480" i="1"/>
  <c r="U2483" i="1"/>
  <c r="U2472" i="1"/>
  <c r="U2474" i="1"/>
  <c r="U2473" i="1"/>
  <c r="U2476" i="1"/>
  <c r="U2470" i="1"/>
  <c r="U2546" i="1"/>
  <c r="U2544" i="1"/>
  <c r="U2475" i="1"/>
  <c r="U2471" i="1"/>
  <c r="U1160" i="1"/>
  <c r="T38" i="1"/>
  <c r="U1634" i="1"/>
  <c r="U1598" i="1"/>
  <c r="U1183" i="1"/>
  <c r="U3029" i="1"/>
  <c r="T40" i="1"/>
  <c r="M333" i="33"/>
  <c r="M404" i="33" s="1"/>
  <c r="N564" i="33"/>
  <c r="N593" i="33"/>
  <c r="M337" i="33"/>
  <c r="M408" i="33" s="1"/>
  <c r="N598" i="33"/>
  <c r="N735" i="33"/>
  <c r="S153" i="1"/>
  <c r="S162" i="1" s="1"/>
  <c r="N560" i="33"/>
  <c r="T34" i="1"/>
  <c r="N596" i="33"/>
  <c r="T41" i="1"/>
  <c r="N589" i="33"/>
  <c r="U1132" i="1"/>
  <c r="U105" i="1"/>
  <c r="O597" i="33" s="1"/>
  <c r="U1149" i="1"/>
  <c r="S151" i="1"/>
  <c r="S160" i="1" s="1"/>
  <c r="U1407" i="1"/>
  <c r="U1402" i="1"/>
  <c r="U1406" i="1"/>
  <c r="U1400" i="1"/>
  <c r="U1401" i="1"/>
  <c r="U1405" i="1"/>
  <c r="U1403" i="1"/>
  <c r="U1404" i="1"/>
  <c r="U1330" i="1"/>
  <c r="R160" i="1"/>
  <c r="M460" i="33"/>
  <c r="R161" i="1"/>
  <c r="R163" i="1"/>
  <c r="M459" i="33"/>
  <c r="S150" i="1"/>
  <c r="S159" i="1" s="1"/>
  <c r="S152" i="1"/>
  <c r="S161" i="1" s="1"/>
  <c r="S155" i="1"/>
  <c r="S164" i="1" s="1"/>
  <c r="S154" i="1"/>
  <c r="S163" i="1" s="1"/>
  <c r="S149" i="1"/>
  <c r="S158" i="1" s="1"/>
  <c r="N697" i="33"/>
  <c r="N696" i="33"/>
  <c r="N698" i="33"/>
  <c r="T154" i="1"/>
  <c r="N339" i="33" s="1"/>
  <c r="N410" i="33" s="1"/>
  <c r="N701" i="33"/>
  <c r="M456" i="33"/>
  <c r="M463" i="33"/>
  <c r="R158" i="1"/>
  <c r="M457" i="33"/>
  <c r="M462" i="33"/>
  <c r="T153" i="1"/>
  <c r="N338" i="33" s="1"/>
  <c r="N409" i="33" s="1"/>
  <c r="T152" i="1"/>
  <c r="N337" i="33" s="1"/>
  <c r="N408" i="33" s="1"/>
  <c r="T155" i="1"/>
  <c r="N340" i="33" s="1"/>
  <c r="N411" i="33" s="1"/>
  <c r="N700" i="33"/>
  <c r="T37" i="1"/>
  <c r="N694" i="33"/>
  <c r="T36" i="1"/>
  <c r="N699" i="33"/>
  <c r="S148" i="1"/>
  <c r="S157" i="1" s="1"/>
  <c r="T35" i="1"/>
  <c r="U1435" i="1"/>
  <c r="U58" i="1"/>
  <c r="U1584" i="1"/>
  <c r="U952" i="1"/>
  <c r="M458" i="33"/>
  <c r="R164" i="1"/>
  <c r="U652" i="1"/>
  <c r="R159" i="1"/>
  <c r="U4415" i="1"/>
  <c r="U1460" i="1"/>
  <c r="U4494" i="1"/>
  <c r="U646" i="1"/>
  <c r="U182" i="1"/>
  <c r="U1685" i="1"/>
  <c r="U67" i="1"/>
  <c r="U76" i="1"/>
  <c r="O559" i="33" s="1"/>
  <c r="U1121" i="1"/>
  <c r="U1188" i="1"/>
  <c r="U4412" i="1"/>
  <c r="U1159" i="1"/>
  <c r="U1525" i="1"/>
  <c r="U1131" i="1"/>
  <c r="U990" i="1"/>
  <c r="U10" i="1"/>
  <c r="U1463" i="1"/>
  <c r="U96" i="1"/>
  <c r="U1204" i="1"/>
  <c r="U1478" i="1"/>
  <c r="U1649" i="1"/>
  <c r="U4414" i="1"/>
  <c r="U88" i="1"/>
  <c r="O571" i="33" s="1"/>
  <c r="U1632" i="1"/>
  <c r="U66" i="1"/>
  <c r="U130" i="1"/>
  <c r="U4416" i="1"/>
  <c r="U949" i="1"/>
  <c r="U1139" i="1"/>
  <c r="U685" i="1"/>
  <c r="U1539" i="1"/>
  <c r="U1580" i="1"/>
  <c r="U1437" i="1"/>
  <c r="U1136" i="1"/>
  <c r="U648" i="1"/>
  <c r="U65" i="1"/>
  <c r="U87" i="1"/>
  <c r="O570" i="33" s="1"/>
  <c r="U137" i="1"/>
  <c r="U993" i="1"/>
  <c r="U3258" i="1"/>
  <c r="U21" i="1"/>
  <c r="U651" i="1"/>
  <c r="U1203" i="1"/>
  <c r="U1653" i="1"/>
  <c r="U4008" i="1"/>
  <c r="U116" i="1"/>
  <c r="U1592" i="1"/>
  <c r="U8" i="1"/>
  <c r="U1638" i="1"/>
  <c r="U1162" i="1"/>
  <c r="U951" i="1"/>
  <c r="U1600" i="1"/>
  <c r="U64" i="1"/>
  <c r="U1164" i="1"/>
  <c r="U1127" i="1"/>
  <c r="U1440" i="1"/>
  <c r="U1579" i="1"/>
  <c r="U1340" i="1"/>
  <c r="U1336" i="1"/>
  <c r="U1332" i="1"/>
  <c r="U1328" i="1"/>
  <c r="U3265" i="1"/>
  <c r="U4328" i="1"/>
  <c r="U682" i="1"/>
  <c r="U692" i="1"/>
  <c r="U1682" i="1"/>
  <c r="U48" i="1"/>
  <c r="U15" i="1"/>
  <c r="U4321" i="1"/>
  <c r="U680" i="1"/>
  <c r="U91" i="1"/>
  <c r="U181" i="1"/>
  <c r="U134" i="1"/>
  <c r="U178" i="1"/>
  <c r="U23" i="1"/>
  <c r="U77" i="1"/>
  <c r="O560" i="33" s="1"/>
  <c r="U104" i="1"/>
  <c r="O596" i="33" s="1"/>
  <c r="U265" i="1"/>
  <c r="U647" i="1"/>
  <c r="U1119" i="1"/>
  <c r="U1604" i="1"/>
  <c r="U1540" i="1"/>
  <c r="U1487" i="1"/>
  <c r="U1642" i="1"/>
  <c r="U1202" i="1"/>
  <c r="U4014" i="1"/>
  <c r="U2822" i="1"/>
  <c r="U4013" i="1"/>
  <c r="U1591" i="1"/>
  <c r="U4409" i="1"/>
  <c r="U4488" i="1"/>
  <c r="U1602" i="1"/>
  <c r="U1016" i="1"/>
  <c r="U3261" i="1"/>
  <c r="U687" i="1"/>
  <c r="U51" i="1"/>
  <c r="U147" i="1"/>
  <c r="U1152" i="1"/>
  <c r="U1483" i="1"/>
  <c r="U640" i="1"/>
  <c r="U644" i="1"/>
  <c r="U1585" i="1"/>
  <c r="U3028" i="1"/>
  <c r="U20" i="1"/>
  <c r="U55" i="1"/>
  <c r="U49" i="1"/>
  <c r="U643" i="1"/>
  <c r="U645" i="1"/>
  <c r="U1153" i="1"/>
  <c r="U1484" i="1"/>
  <c r="U1140" i="1"/>
  <c r="U1143" i="1"/>
  <c r="U1595" i="1"/>
  <c r="U3702" i="1"/>
  <c r="U4007" i="1"/>
  <c r="U3697" i="1"/>
  <c r="U3244" i="1"/>
  <c r="U4411" i="1"/>
  <c r="U1637" i="1"/>
  <c r="U1014" i="1"/>
  <c r="U56" i="1"/>
  <c r="U122" i="1"/>
  <c r="U1636" i="1"/>
  <c r="U93" i="1"/>
  <c r="U2820" i="1"/>
  <c r="U1448" i="1"/>
  <c r="U1489" i="1"/>
  <c r="U1594" i="1"/>
  <c r="U1467" i="1"/>
  <c r="U118" i="1"/>
  <c r="U1473" i="1"/>
  <c r="U1529" i="1"/>
  <c r="U1157" i="1"/>
  <c r="U1137" i="1"/>
  <c r="U3242" i="1"/>
  <c r="U2823" i="1"/>
  <c r="U1490" i="1"/>
  <c r="U175" i="1"/>
  <c r="U180" i="1"/>
  <c r="U1184" i="1"/>
  <c r="U90" i="1"/>
  <c r="O573" i="33" s="1"/>
  <c r="U124" i="1"/>
  <c r="U1161" i="1"/>
  <c r="U12" i="1"/>
  <c r="U3696" i="1"/>
  <c r="U642" i="1"/>
  <c r="U53" i="1"/>
  <c r="U1679" i="1"/>
  <c r="O736" i="33" s="1"/>
  <c r="U1574" i="1"/>
  <c r="U4491" i="1"/>
  <c r="U1471" i="1"/>
  <c r="U1577" i="1"/>
  <c r="U133" i="1"/>
  <c r="U1590" i="1"/>
  <c r="U1182" i="1"/>
  <c r="U3248" i="1"/>
  <c r="U1458" i="1"/>
  <c r="U132" i="1"/>
  <c r="U176" i="1"/>
  <c r="U1013" i="1"/>
  <c r="U1599" i="1"/>
  <c r="U1342" i="1"/>
  <c r="U1339" i="1"/>
  <c r="U1329" i="1"/>
  <c r="U3259" i="1"/>
  <c r="U690" i="1"/>
  <c r="U24" i="1"/>
  <c r="U25" i="1"/>
  <c r="U683" i="1"/>
  <c r="U78" i="1"/>
  <c r="O561" i="33" s="1"/>
  <c r="U111" i="1"/>
  <c r="U89" i="1"/>
  <c r="O572" i="33" s="1"/>
  <c r="U22" i="1"/>
  <c r="U75" i="1"/>
  <c r="U141" i="1"/>
  <c r="U140" i="1"/>
  <c r="U650" i="1"/>
  <c r="U1123" i="1"/>
  <c r="U1453" i="1"/>
  <c r="U1535" i="1"/>
  <c r="U1639" i="1"/>
  <c r="U1479" i="1"/>
  <c r="U1593" i="1"/>
  <c r="U1589" i="1"/>
  <c r="U3249" i="1"/>
  <c r="U4501" i="1"/>
  <c r="U4499" i="1"/>
  <c r="U2819" i="1"/>
  <c r="U1186" i="1"/>
  <c r="U79" i="1"/>
  <c r="U85" i="1"/>
  <c r="O568" i="33" s="1"/>
  <c r="U18" i="1"/>
  <c r="U1124" i="1"/>
  <c r="U1447" i="1"/>
  <c r="U1588" i="1"/>
  <c r="U636" i="1"/>
  <c r="U1452" i="1"/>
  <c r="U1337" i="1"/>
  <c r="U1338" i="1"/>
  <c r="U3264" i="1"/>
  <c r="U4325" i="1"/>
  <c r="U679" i="1"/>
  <c r="U1683" i="1"/>
  <c r="U1688" i="1"/>
  <c r="U19" i="1"/>
  <c r="U138" i="1"/>
  <c r="U108" i="1"/>
  <c r="U688" i="1"/>
  <c r="U268" i="1"/>
  <c r="U263" i="1"/>
  <c r="U115" i="1"/>
  <c r="U1155" i="1"/>
  <c r="U1443" i="1"/>
  <c r="U638" i="1"/>
  <c r="U4503" i="1"/>
  <c r="U3700" i="1"/>
  <c r="U3246" i="1"/>
  <c r="U125" i="1"/>
  <c r="U1689" i="1"/>
  <c r="U267" i="1"/>
  <c r="U261" i="1"/>
  <c r="U655" i="1"/>
  <c r="U1454" i="1"/>
  <c r="U1534" i="1"/>
  <c r="U1198" i="1"/>
  <c r="U1676" i="1"/>
  <c r="O733" i="33" s="1"/>
  <c r="U114" i="1"/>
  <c r="U68" i="1"/>
  <c r="U1680" i="1"/>
  <c r="U1118" i="1"/>
  <c r="U1455" i="1"/>
  <c r="U1446" i="1"/>
  <c r="U1476" i="1"/>
  <c r="U3026" i="1"/>
  <c r="U3245" i="1"/>
  <c r="U1675" i="1"/>
  <c r="O732" i="33" s="1"/>
  <c r="U101" i="1"/>
  <c r="O593" i="33" s="1"/>
  <c r="U955" i="1"/>
  <c r="U1462" i="1"/>
  <c r="U1472" i="1"/>
  <c r="U1469" i="1"/>
  <c r="U995" i="1"/>
  <c r="U3247" i="1"/>
  <c r="U1451" i="1"/>
  <c r="U144" i="1"/>
  <c r="U4324" i="1"/>
  <c r="U1018" i="1"/>
  <c r="U1526" i="1"/>
  <c r="U95" i="1"/>
  <c r="O587" i="33" s="1"/>
  <c r="U1185" i="1"/>
  <c r="U4496" i="1"/>
  <c r="U11" i="1"/>
  <c r="U4502" i="1"/>
  <c r="U3701" i="1"/>
  <c r="U3024" i="1"/>
  <c r="U1581" i="1"/>
  <c r="U1201" i="1"/>
  <c r="U100" i="1"/>
  <c r="O592" i="33" s="1"/>
  <c r="U117" i="1"/>
  <c r="U3260" i="1"/>
  <c r="U1643" i="1"/>
  <c r="U92" i="1"/>
  <c r="O584" i="33" s="1"/>
  <c r="U1655" i="1"/>
  <c r="U649" i="1"/>
  <c r="U44" i="1"/>
  <c r="U989" i="1"/>
  <c r="U1128" i="1"/>
  <c r="U992" i="1"/>
  <c r="U97" i="1"/>
  <c r="O589" i="33" s="1"/>
  <c r="U1019" i="1"/>
  <c r="U13" i="1"/>
  <c r="U1158" i="1"/>
  <c r="U4500" i="1"/>
  <c r="U1648" i="1"/>
  <c r="U950" i="1"/>
  <c r="U1468" i="1"/>
  <c r="U3699" i="1"/>
  <c r="U1684" i="1"/>
  <c r="U1341" i="1"/>
  <c r="U1333" i="1"/>
  <c r="U52" i="1"/>
  <c r="U57" i="1"/>
  <c r="U82" i="1"/>
  <c r="O565" i="33" s="1"/>
  <c r="U109" i="1"/>
  <c r="U179" i="1"/>
  <c r="U1596" i="1"/>
  <c r="U1151" i="1"/>
  <c r="U996" i="1"/>
  <c r="U1475" i="1"/>
  <c r="U69" i="1"/>
  <c r="U1117" i="1"/>
  <c r="U1583" i="1"/>
  <c r="U1480" i="1"/>
  <c r="U3025" i="1"/>
  <c r="U3263" i="1"/>
  <c r="U4322" i="1"/>
  <c r="U119" i="1"/>
  <c r="U1156" i="1"/>
  <c r="U1450" i="1"/>
  <c r="U1538" i="1"/>
  <c r="U1644" i="1"/>
  <c r="U2818" i="1"/>
  <c r="U98" i="1"/>
  <c r="U1531" i="1"/>
  <c r="U1575" i="1"/>
  <c r="U63" i="1"/>
  <c r="U1603" i="1"/>
  <c r="U4497" i="1"/>
  <c r="U1477" i="1"/>
  <c r="U1187" i="1"/>
  <c r="U1641" i="1"/>
  <c r="U84" i="1"/>
  <c r="U1673" i="1"/>
  <c r="O730" i="33" s="1"/>
  <c r="U1654" i="1"/>
  <c r="U954" i="1"/>
  <c r="U4490" i="1"/>
  <c r="U1181" i="1"/>
  <c r="U1461" i="1"/>
  <c r="U4011" i="1"/>
  <c r="U1144" i="1"/>
  <c r="U81" i="1"/>
  <c r="O564" i="33" s="1"/>
  <c r="U135" i="1"/>
  <c r="U4492" i="1"/>
  <c r="U1650" i="1"/>
  <c r="U1651" i="1"/>
  <c r="U145" i="1"/>
  <c r="U120" i="1"/>
  <c r="U1640" i="1"/>
  <c r="U1335" i="1"/>
  <c r="U123" i="1"/>
  <c r="U3262" i="1"/>
  <c r="U1686" i="1"/>
  <c r="U74" i="1"/>
  <c r="U266" i="1"/>
  <c r="U4327" i="1"/>
  <c r="U689" i="1"/>
  <c r="U146" i="1"/>
  <c r="U956" i="1"/>
  <c r="U637" i="1"/>
  <c r="U1200" i="1"/>
  <c r="U1537" i="1"/>
  <c r="U1674" i="1"/>
  <c r="O731" i="33" s="1"/>
  <c r="U1635" i="1"/>
  <c r="U686" i="1"/>
  <c r="U113" i="1"/>
  <c r="U1122" i="1"/>
  <c r="U1442" i="1"/>
  <c r="U1678" i="1"/>
  <c r="O735" i="33" s="1"/>
  <c r="U691" i="1"/>
  <c r="U1687" i="1"/>
  <c r="U50" i="1"/>
  <c r="U262" i="1"/>
  <c r="U657" i="1"/>
  <c r="U1145" i="1"/>
  <c r="U1647" i="1"/>
  <c r="U1444" i="1"/>
  <c r="U3031" i="1"/>
  <c r="U1441" i="1"/>
  <c r="U1576" i="1"/>
  <c r="U1645" i="1"/>
  <c r="U994" i="1"/>
  <c r="U1470" i="1"/>
  <c r="U1582" i="1"/>
  <c r="U3243" i="1"/>
  <c r="U1464" i="1"/>
  <c r="U1015" i="1"/>
  <c r="U656" i="1"/>
  <c r="U1528" i="1"/>
  <c r="U4489" i="1"/>
  <c r="U4495" i="1"/>
  <c r="U1652" i="1"/>
  <c r="U177" i="1"/>
  <c r="U693" i="1"/>
  <c r="U1017" i="1"/>
  <c r="U1530" i="1"/>
  <c r="U1646" i="1"/>
  <c r="U1154" i="1"/>
  <c r="U1135" i="1"/>
  <c r="U60" i="1"/>
  <c r="U1126" i="1"/>
  <c r="U1436" i="1"/>
  <c r="U658" i="1"/>
  <c r="U1578" i="1"/>
  <c r="U1197" i="1"/>
  <c r="U136" i="1"/>
  <c r="U143" i="1"/>
  <c r="U1130" i="1"/>
  <c r="U1586" i="1"/>
  <c r="U1334" i="1"/>
  <c r="U1331" i="1"/>
  <c r="U4323" i="1"/>
  <c r="U99" i="1"/>
  <c r="O591" i="33" s="1"/>
  <c r="U106" i="1"/>
  <c r="O598" i="33" s="1"/>
  <c r="U121" i="1"/>
  <c r="U139" i="1"/>
  <c r="U72" i="1"/>
  <c r="U70" i="1"/>
  <c r="U653" i="1"/>
  <c r="U1457" i="1"/>
  <c r="U1488" i="1"/>
  <c r="U1142" i="1"/>
  <c r="U1536" i="1"/>
  <c r="U3695" i="1"/>
  <c r="U4493" i="1"/>
  <c r="U1129" i="1"/>
  <c r="U45" i="1"/>
  <c r="U1466" i="1"/>
  <c r="U1445" i="1"/>
  <c r="U4326" i="1"/>
  <c r="U681" i="1"/>
  <c r="V4" i="1"/>
  <c r="U102" i="1"/>
  <c r="O594" i="33" s="1"/>
  <c r="U1148" i="1"/>
  <c r="U1485" i="1"/>
  <c r="U1449" i="1"/>
  <c r="U4009" i="1"/>
  <c r="U2821" i="1"/>
  <c r="U1133" i="1"/>
  <c r="U654" i="1"/>
  <c r="U129" i="1"/>
  <c r="U1134" i="1"/>
  <c r="U3030" i="1"/>
  <c r="U1120" i="1"/>
  <c r="N695" i="33"/>
  <c r="U1456" i="1"/>
  <c r="U3027" i="1"/>
  <c r="U1601" i="1"/>
  <c r="U54" i="1"/>
  <c r="U126" i="1"/>
  <c r="U1147" i="1"/>
  <c r="U94" i="1"/>
  <c r="O586" i="33" s="1"/>
  <c r="U1125" i="1"/>
  <c r="U1150" i="1"/>
  <c r="U953" i="1"/>
  <c r="U14" i="1"/>
  <c r="U1573" i="1"/>
  <c r="U1527" i="1"/>
  <c r="U1633" i="1"/>
  <c r="U1146" i="1"/>
  <c r="U641" i="1"/>
  <c r="U1474" i="1"/>
  <c r="U110" i="1"/>
  <c r="U4498" i="1"/>
  <c r="U264" i="1"/>
  <c r="U142" i="1"/>
  <c r="U684" i="1"/>
  <c r="U1327" i="1"/>
  <c r="U112" i="1"/>
  <c r="U1533" i="1"/>
  <c r="U86" i="1"/>
  <c r="O569" i="33" s="1"/>
  <c r="U73" i="1"/>
  <c r="U1459" i="1"/>
  <c r="U1486" i="1"/>
  <c r="U1138" i="1"/>
  <c r="U61" i="1"/>
  <c r="U59" i="1"/>
  <c r="U1482" i="1"/>
  <c r="U3698" i="1"/>
  <c r="U1465" i="1"/>
  <c r="U1597" i="1"/>
  <c r="U103" i="1"/>
  <c r="O595" i="33" s="1"/>
  <c r="U2817" i="1"/>
  <c r="U4413" i="1"/>
  <c r="U1481" i="1"/>
  <c r="U83" i="1"/>
  <c r="O566" i="33" s="1"/>
  <c r="U1020" i="1"/>
  <c r="U4410" i="1"/>
  <c r="U1199" i="1"/>
  <c r="U80" i="1"/>
  <c r="U694" i="1"/>
  <c r="U47" i="1"/>
  <c r="U1532" i="1"/>
  <c r="U1438" i="1"/>
  <c r="U62" i="1"/>
  <c r="U1439" i="1"/>
  <c r="U71" i="1"/>
  <c r="U659" i="1"/>
  <c r="U46" i="1"/>
  <c r="U4010" i="1"/>
  <c r="U9" i="1"/>
  <c r="U128" i="1"/>
  <c r="U1163" i="1"/>
  <c r="U127" i="1"/>
  <c r="U1677" i="1"/>
  <c r="O734" i="33" s="1"/>
  <c r="U4012" i="1"/>
  <c r="U1587" i="1"/>
  <c r="U107" i="1"/>
  <c r="O599" i="33" s="1"/>
  <c r="U639" i="1"/>
  <c r="U2816" i="1"/>
  <c r="U1141" i="1"/>
  <c r="U131" i="1"/>
  <c r="U991" i="1"/>
  <c r="N561" i="33"/>
  <c r="T150" i="1"/>
  <c r="M338" i="33"/>
  <c r="M409" i="33" s="1"/>
  <c r="R162" i="1"/>
  <c r="M461" i="33"/>
  <c r="T148" i="1"/>
  <c r="N333" i="33" s="1"/>
  <c r="N404" i="33" s="1"/>
  <c r="M386" i="33"/>
  <c r="R157" i="1"/>
  <c r="T149" i="1"/>
  <c r="N595" i="33"/>
  <c r="T151" i="1"/>
  <c r="N336" i="33" s="1"/>
  <c r="N407" i="33" s="1"/>
  <c r="T39" i="1"/>
  <c r="N321" i="33" s="1"/>
  <c r="N317" i="33" l="1"/>
  <c r="N387" i="33" s="1"/>
  <c r="N323" i="33"/>
  <c r="N393" i="33" s="1"/>
  <c r="N316" i="33"/>
  <c r="N386" i="33" s="1"/>
  <c r="N319" i="33"/>
  <c r="N389" i="33" s="1"/>
  <c r="N322" i="33"/>
  <c r="N392" i="33" s="1"/>
  <c r="N320" i="33"/>
  <c r="N390" i="33" s="1"/>
  <c r="N318" i="33"/>
  <c r="N388" i="33" s="1"/>
  <c r="O788" i="33"/>
  <c r="V29" i="1"/>
  <c r="V27" i="1"/>
  <c r="V31" i="1"/>
  <c r="V33" i="1"/>
  <c r="V28" i="1"/>
  <c r="V30" i="1"/>
  <c r="V26" i="1"/>
  <c r="V32" i="1"/>
  <c r="O785" i="33"/>
  <c r="O786" i="33"/>
  <c r="O781" i="33"/>
  <c r="O782" i="33"/>
  <c r="O784" i="33"/>
  <c r="O783" i="33"/>
  <c r="O787" i="33"/>
  <c r="V988" i="1"/>
  <c r="V984" i="1"/>
  <c r="V987" i="1"/>
  <c r="V986" i="1"/>
  <c r="V981" i="1"/>
  <c r="V985" i="1"/>
  <c r="V982" i="1"/>
  <c r="V983" i="1"/>
  <c r="U702" i="1"/>
  <c r="U698" i="1"/>
  <c r="U699" i="1"/>
  <c r="U700" i="1"/>
  <c r="U697" i="1"/>
  <c r="U696" i="1"/>
  <c r="U701" i="1"/>
  <c r="U695" i="1"/>
  <c r="V1372" i="1"/>
  <c r="V1367" i="1"/>
  <c r="V1373" i="1"/>
  <c r="V1381" i="1"/>
  <c r="V1379" i="1"/>
  <c r="V1377" i="1"/>
  <c r="V1375" i="1"/>
  <c r="V1364" i="1"/>
  <c r="V1399" i="1"/>
  <c r="V1397" i="1"/>
  <c r="V1393" i="1"/>
  <c r="V1383" i="1"/>
  <c r="V1366" i="1"/>
  <c r="V1398" i="1"/>
  <c r="V1394" i="1"/>
  <c r="V1374" i="1"/>
  <c r="V1371" i="1"/>
  <c r="V1360" i="1"/>
  <c r="V1395" i="1"/>
  <c r="V1391" i="1"/>
  <c r="V1362" i="1"/>
  <c r="V1396" i="1"/>
  <c r="V1392" i="1"/>
  <c r="V1388" i="1"/>
  <c r="V1390" i="1"/>
  <c r="V1361" i="1"/>
  <c r="V1387" i="1"/>
  <c r="V1368" i="1"/>
  <c r="V1369" i="1"/>
  <c r="V1384" i="1"/>
  <c r="V1386" i="1"/>
  <c r="V1370" i="1"/>
  <c r="V1378" i="1"/>
  <c r="V1382" i="1"/>
  <c r="V1389" i="1"/>
  <c r="V1365" i="1"/>
  <c r="V1376" i="1"/>
  <c r="V1385" i="1"/>
  <c r="V1380" i="1"/>
  <c r="V1363" i="1"/>
  <c r="V1270" i="1"/>
  <c r="V1269" i="1"/>
  <c r="V1268" i="1"/>
  <c r="V1266" i="1"/>
  <c r="V1264" i="1"/>
  <c r="V1310" i="1"/>
  <c r="V1267" i="1"/>
  <c r="V1265" i="1"/>
  <c r="V1262" i="1"/>
  <c r="V1263" i="1"/>
  <c r="V1308" i="1"/>
  <c r="V1302" i="1"/>
  <c r="V1278" i="1"/>
  <c r="V1306" i="1"/>
  <c r="V1300" i="1"/>
  <c r="V1298" i="1"/>
  <c r="V1294" i="1"/>
  <c r="V1286" i="1"/>
  <c r="V1257" i="1"/>
  <c r="V1307" i="1"/>
  <c r="V1297" i="1"/>
  <c r="V1256" i="1"/>
  <c r="V1301" i="1"/>
  <c r="V1296" i="1"/>
  <c r="V1326" i="1"/>
  <c r="V1255" i="1"/>
  <c r="V1309" i="1"/>
  <c r="V1305" i="1"/>
  <c r="V1299" i="1"/>
  <c r="V1295" i="1"/>
  <c r="V1325" i="1"/>
  <c r="V1321" i="1"/>
  <c r="V1324" i="1"/>
  <c r="V1320" i="1"/>
  <c r="V1323" i="1"/>
  <c r="V1319" i="1"/>
  <c r="V1285" i="1"/>
  <c r="V1322" i="1"/>
  <c r="V1318" i="1"/>
  <c r="V1284" i="1"/>
  <c r="V1311" i="1"/>
  <c r="V1315" i="1"/>
  <c r="V1280" i="1"/>
  <c r="V1290" i="1"/>
  <c r="V1303" i="1"/>
  <c r="V1261" i="1"/>
  <c r="V1273" i="1"/>
  <c r="V1277" i="1"/>
  <c r="V1314" i="1"/>
  <c r="V1281" i="1"/>
  <c r="V1279" i="1"/>
  <c r="V1289" i="1"/>
  <c r="V1293" i="1"/>
  <c r="V1313" i="1"/>
  <c r="V1317" i="1"/>
  <c r="V1283" i="1"/>
  <c r="V1288" i="1"/>
  <c r="V1292" i="1"/>
  <c r="V1271" i="1"/>
  <c r="V1275" i="1"/>
  <c r="V1282" i="1"/>
  <c r="V1312" i="1"/>
  <c r="V1316" i="1"/>
  <c r="V1287" i="1"/>
  <c r="V1291" i="1"/>
  <c r="V1260" i="1"/>
  <c r="V1259" i="1"/>
  <c r="V1274" i="1"/>
  <c r="V1304" i="1"/>
  <c r="V1258" i="1"/>
  <c r="V1272" i="1"/>
  <c r="V1276" i="1"/>
  <c r="V1236" i="1"/>
  <c r="V1234" i="1"/>
  <c r="V1230" i="1"/>
  <c r="V1232" i="1"/>
  <c r="V1228" i="1"/>
  <c r="V1235" i="1"/>
  <c r="V1233" i="1"/>
  <c r="V1231" i="1"/>
  <c r="V1229" i="1"/>
  <c r="V1221" i="1"/>
  <c r="V1220" i="1"/>
  <c r="V1214" i="1"/>
  <c r="V1213" i="1"/>
  <c r="V1212" i="1"/>
  <c r="V1219" i="1"/>
  <c r="V1208" i="1"/>
  <c r="V1225" i="1"/>
  <c r="V1207" i="1"/>
  <c r="V1211" i="1"/>
  <c r="V1217" i="1"/>
  <c r="V1224" i="1"/>
  <c r="V1215" i="1"/>
  <c r="V1227" i="1"/>
  <c r="V1222" i="1"/>
  <c r="V1206" i="1"/>
  <c r="V1210" i="1"/>
  <c r="V1218" i="1"/>
  <c r="V1205" i="1"/>
  <c r="V1209" i="1"/>
  <c r="V1216" i="1"/>
  <c r="V1226" i="1"/>
  <c r="V1223" i="1"/>
  <c r="V1180" i="1"/>
  <c r="V1196" i="1"/>
  <c r="V1179" i="1"/>
  <c r="V1178" i="1"/>
  <c r="V1177" i="1"/>
  <c r="V1176" i="1"/>
  <c r="V1175" i="1"/>
  <c r="V1108" i="1"/>
  <c r="V1173" i="1"/>
  <c r="V1107" i="1"/>
  <c r="V1106" i="1"/>
  <c r="V1116" i="1"/>
  <c r="V1103" i="1"/>
  <c r="V1100" i="1"/>
  <c r="V1102" i="1"/>
  <c r="V1101" i="1"/>
  <c r="V1105" i="1"/>
  <c r="V1104" i="1"/>
  <c r="V1174" i="1"/>
  <c r="V1094" i="1"/>
  <c r="V1099" i="1"/>
  <c r="V1095" i="1"/>
  <c r="V1096" i="1"/>
  <c r="V1109" i="1"/>
  <c r="V1110" i="1"/>
  <c r="V1111" i="1"/>
  <c r="V1112" i="1"/>
  <c r="V1113" i="1"/>
  <c r="V1114" i="1"/>
  <c r="V1115" i="1"/>
  <c r="V1189" i="1"/>
  <c r="V1190" i="1"/>
  <c r="V1191" i="1"/>
  <c r="V1192" i="1"/>
  <c r="V1193" i="1"/>
  <c r="V1194" i="1"/>
  <c r="V1195" i="1"/>
  <c r="V1098" i="1"/>
  <c r="V1093" i="1"/>
  <c r="V1097" i="1"/>
  <c r="V4006" i="1"/>
  <c r="V4000" i="1"/>
  <c r="V3999" i="1"/>
  <c r="V4005" i="1"/>
  <c r="V4001" i="1"/>
  <c r="V4003" i="1"/>
  <c r="V4002" i="1"/>
  <c r="V4004" i="1"/>
  <c r="V3942" i="1"/>
  <c r="V3940" i="1"/>
  <c r="V3936" i="1"/>
  <c r="V3939" i="1"/>
  <c r="V3935" i="1"/>
  <c r="V3938" i="1"/>
  <c r="V3934" i="1"/>
  <c r="V3910" i="1"/>
  <c r="V3926" i="1"/>
  <c r="V3919" i="1"/>
  <c r="V3921" i="1"/>
  <c r="V3906" i="1"/>
  <c r="V3904" i="1"/>
  <c r="V3901" i="1"/>
  <c r="V3897" i="1"/>
  <c r="V3941" i="1"/>
  <c r="V3937" i="1"/>
  <c r="V3902" i="1"/>
  <c r="V3899" i="1"/>
  <c r="V3896" i="1"/>
  <c r="V3894" i="1"/>
  <c r="V3886" i="1"/>
  <c r="V3925" i="1"/>
  <c r="V3922" i="1"/>
  <c r="V3918" i="1"/>
  <c r="V3909" i="1"/>
  <c r="V3908" i="1"/>
  <c r="V3898" i="1"/>
  <c r="V3891" i="1"/>
  <c r="V3900" i="1"/>
  <c r="V3893" i="1"/>
  <c r="V3990" i="1"/>
  <c r="V3887" i="1"/>
  <c r="V3884" i="1"/>
  <c r="V3966" i="1"/>
  <c r="V3998" i="1"/>
  <c r="V3996" i="1"/>
  <c r="V3895" i="1"/>
  <c r="V3889" i="1"/>
  <c r="V3882" i="1"/>
  <c r="V3994" i="1"/>
  <c r="V3920" i="1"/>
  <c r="V3961" i="1"/>
  <c r="V3991" i="1"/>
  <c r="V3965" i="1"/>
  <c r="V3997" i="1"/>
  <c r="V3995" i="1"/>
  <c r="V3993" i="1"/>
  <c r="V3992" i="1"/>
  <c r="V3984" i="1"/>
  <c r="V3989" i="1"/>
  <c r="V3888" i="1"/>
  <c r="V3923" i="1"/>
  <c r="V3917" i="1"/>
  <c r="V3927" i="1"/>
  <c r="V3890" i="1"/>
  <c r="V3881" i="1"/>
  <c r="V3912" i="1"/>
  <c r="V3916" i="1"/>
  <c r="V3987" i="1"/>
  <c r="V3963" i="1"/>
  <c r="V3985" i="1"/>
  <c r="V3986" i="1"/>
  <c r="V3983" i="1"/>
  <c r="V3964" i="1"/>
  <c r="V3883" i="1"/>
  <c r="V3907" i="1"/>
  <c r="V3928" i="1"/>
  <c r="V3931" i="1"/>
  <c r="V3930" i="1"/>
  <c r="V3933" i="1"/>
  <c r="V3959" i="1"/>
  <c r="V3988" i="1"/>
  <c r="V3913" i="1"/>
  <c r="V3892" i="1"/>
  <c r="V3903" i="1"/>
  <c r="V3915" i="1"/>
  <c r="V3929" i="1"/>
  <c r="V3924" i="1"/>
  <c r="V3880" i="1"/>
  <c r="V3911" i="1"/>
  <c r="V3962" i="1"/>
  <c r="V3879" i="1"/>
  <c r="V3914" i="1"/>
  <c r="V3960" i="1"/>
  <c r="V3885" i="1"/>
  <c r="V3905" i="1"/>
  <c r="V3932" i="1"/>
  <c r="V2911" i="1"/>
  <c r="V2909" i="1"/>
  <c r="V2907" i="1"/>
  <c r="V2903" i="1"/>
  <c r="V2951" i="1"/>
  <c r="V2905" i="1"/>
  <c r="V2943" i="1"/>
  <c r="V2908" i="1"/>
  <c r="V2906" i="1"/>
  <c r="V2904" i="1"/>
  <c r="V2927" i="1"/>
  <c r="V2936" i="1"/>
  <c r="V2950" i="1"/>
  <c r="V2949" i="1"/>
  <c r="V2941" i="1"/>
  <c r="V2910" i="1"/>
  <c r="V2938" i="1"/>
  <c r="V2935" i="1"/>
  <c r="V2919" i="1"/>
  <c r="V2940" i="1"/>
  <c r="V2939" i="1"/>
  <c r="V2947" i="1"/>
  <c r="V2959" i="1"/>
  <c r="V2942" i="1"/>
  <c r="V2937" i="1"/>
  <c r="V2983" i="1"/>
  <c r="V3007" i="1"/>
  <c r="V2916" i="1"/>
  <c r="V2912" i="1"/>
  <c r="V2915" i="1"/>
  <c r="V2982" i="1"/>
  <c r="V2980" i="1"/>
  <c r="V2978" i="1"/>
  <c r="V2976" i="1"/>
  <c r="V3023" i="1"/>
  <c r="V2948" i="1"/>
  <c r="V2918" i="1"/>
  <c r="V2914" i="1"/>
  <c r="V2979" i="1"/>
  <c r="V3002" i="1"/>
  <c r="V2981" i="1"/>
  <c r="V2917" i="1"/>
  <c r="V2913" i="1"/>
  <c r="V3000" i="1"/>
  <c r="V2977" i="1"/>
  <c r="V2952" i="1"/>
  <c r="V3004" i="1"/>
  <c r="V3003" i="1"/>
  <c r="V3015" i="1"/>
  <c r="V3001" i="1"/>
  <c r="V3019" i="1"/>
  <c r="V3005" i="1"/>
  <c r="V2957" i="1"/>
  <c r="V3008" i="1"/>
  <c r="V3012" i="1"/>
  <c r="V2953" i="1"/>
  <c r="V2932" i="1"/>
  <c r="V2920" i="1"/>
  <c r="V2924" i="1"/>
  <c r="V2921" i="1"/>
  <c r="V2902" i="1"/>
  <c r="V2958" i="1"/>
  <c r="V3021" i="1"/>
  <c r="V3017" i="1"/>
  <c r="V3006" i="1"/>
  <c r="V2926" i="1"/>
  <c r="V3010" i="1"/>
  <c r="V3014" i="1"/>
  <c r="V2933" i="1"/>
  <c r="V2945" i="1"/>
  <c r="V2898" i="1"/>
  <c r="V2922" i="1"/>
  <c r="V3011" i="1"/>
  <c r="V2954" i="1"/>
  <c r="V3016" i="1"/>
  <c r="V2955" i="1"/>
  <c r="V3013" i="1"/>
  <c r="V2899" i="1"/>
  <c r="V2900" i="1"/>
  <c r="V2897" i="1"/>
  <c r="V3018" i="1"/>
  <c r="V2944" i="1"/>
  <c r="V2956" i="1"/>
  <c r="V2896" i="1"/>
  <c r="V2928" i="1"/>
  <c r="V2930" i="1"/>
  <c r="V2931" i="1"/>
  <c r="V2901" i="1"/>
  <c r="V2934" i="1"/>
  <c r="V3020" i="1"/>
  <c r="V2929" i="1"/>
  <c r="V2923" i="1"/>
  <c r="V2946" i="1"/>
  <c r="V3022" i="1"/>
  <c r="V3009" i="1"/>
  <c r="V2925" i="1"/>
  <c r="V913" i="1"/>
  <c r="V921" i="1" s="1"/>
  <c r="V908" i="1"/>
  <c r="V916" i="1" s="1"/>
  <c r="V912" i="1"/>
  <c r="V920" i="1" s="1"/>
  <c r="V910" i="1"/>
  <c r="V918" i="1" s="1"/>
  <c r="V911" i="1"/>
  <c r="V919" i="1" s="1"/>
  <c r="V909" i="1"/>
  <c r="V917" i="1" s="1"/>
  <c r="V906" i="1"/>
  <c r="V914" i="1" s="1"/>
  <c r="V907" i="1"/>
  <c r="V915" i="1" s="1"/>
  <c r="V1012" i="1"/>
  <c r="V1011" i="1"/>
  <c r="V1009" i="1"/>
  <c r="V1007" i="1"/>
  <c r="V1005" i="1"/>
  <c r="V1010" i="1"/>
  <c r="V1008" i="1"/>
  <c r="V1006" i="1"/>
  <c r="V889" i="1"/>
  <c r="V890" i="1"/>
  <c r="V891" i="1"/>
  <c r="V892" i="1"/>
  <c r="V893" i="1"/>
  <c r="V894" i="1"/>
  <c r="V895" i="1"/>
  <c r="V896" i="1"/>
  <c r="V2548" i="1"/>
  <c r="V2547" i="1"/>
  <c r="V2545" i="1"/>
  <c r="V2546" i="1"/>
  <c r="V2477" i="1"/>
  <c r="V2551" i="1"/>
  <c r="V2549" i="1"/>
  <c r="V2481" i="1"/>
  <c r="V2484" i="1"/>
  <c r="V2475" i="1"/>
  <c r="V2473" i="1"/>
  <c r="V2471" i="1"/>
  <c r="V2485" i="1"/>
  <c r="V2483" i="1"/>
  <c r="V2479" i="1"/>
  <c r="V2482" i="1"/>
  <c r="V2480" i="1"/>
  <c r="V2550" i="1"/>
  <c r="V2544" i="1"/>
  <c r="V2476" i="1"/>
  <c r="V2474" i="1"/>
  <c r="V2472" i="1"/>
  <c r="V2470" i="1"/>
  <c r="V2478" i="1"/>
  <c r="V1333" i="1"/>
  <c r="O590" i="33"/>
  <c r="O574" i="33"/>
  <c r="O567" i="33"/>
  <c r="O737" i="33"/>
  <c r="O562" i="33"/>
  <c r="O588" i="33"/>
  <c r="O563" i="33"/>
  <c r="O585" i="33"/>
  <c r="N463" i="33"/>
  <c r="N462" i="33"/>
  <c r="U41" i="1"/>
  <c r="O323" i="33" s="1"/>
  <c r="T161" i="1"/>
  <c r="V1441" i="1"/>
  <c r="V1329" i="1"/>
  <c r="V1406" i="1"/>
  <c r="V1402" i="1"/>
  <c r="V1407" i="1"/>
  <c r="V1400" i="1"/>
  <c r="V1403" i="1"/>
  <c r="V1401" i="1"/>
  <c r="V1404" i="1"/>
  <c r="V1405" i="1"/>
  <c r="V685" i="1"/>
  <c r="V4416" i="1"/>
  <c r="V48" i="1"/>
  <c r="V1470" i="1"/>
  <c r="V1687" i="1"/>
  <c r="T163" i="1"/>
  <c r="N460" i="33"/>
  <c r="T164" i="1"/>
  <c r="V1149" i="1"/>
  <c r="V77" i="1"/>
  <c r="P560" i="33" s="1"/>
  <c r="V4011" i="1"/>
  <c r="V3029" i="1"/>
  <c r="V1535" i="1"/>
  <c r="V954" i="1"/>
  <c r="V993" i="1"/>
  <c r="V147" i="1"/>
  <c r="V83" i="1"/>
  <c r="P566" i="33" s="1"/>
  <c r="V181" i="1"/>
  <c r="V680" i="1"/>
  <c r="V1330" i="1"/>
  <c r="V1334" i="1"/>
  <c r="V3699" i="1"/>
  <c r="V649" i="1"/>
  <c r="V1138" i="1"/>
  <c r="V1442" i="1"/>
  <c r="V98" i="1"/>
  <c r="P590" i="33" s="1"/>
  <c r="V1685" i="1"/>
  <c r="V686" i="1"/>
  <c r="V4327" i="1"/>
  <c r="V1327" i="1"/>
  <c r="V4415" i="1"/>
  <c r="V1634" i="1"/>
  <c r="V1632" i="1"/>
  <c r="V1456" i="1"/>
  <c r="V1204" i="1"/>
  <c r="V1134" i="1"/>
  <c r="V85" i="1"/>
  <c r="P568" i="33" s="1"/>
  <c r="V123" i="1"/>
  <c r="V80" i="1"/>
  <c r="P563" i="33" s="1"/>
  <c r="V1337" i="1"/>
  <c r="V1339" i="1"/>
  <c r="U35" i="1"/>
  <c r="O700" i="33"/>
  <c r="U39" i="1"/>
  <c r="O698" i="33"/>
  <c r="V3695" i="1"/>
  <c r="V3026" i="1"/>
  <c r="V1636" i="1"/>
  <c r="V1154" i="1"/>
  <c r="V1649" i="1"/>
  <c r="V1437" i="1"/>
  <c r="V989" i="1"/>
  <c r="V115" i="1"/>
  <c r="V97" i="1"/>
  <c r="V111" i="1"/>
  <c r="V3263" i="1"/>
  <c r="V1336" i="1"/>
  <c r="U154" i="1"/>
  <c r="U149" i="1"/>
  <c r="U40" i="1"/>
  <c r="N456" i="33"/>
  <c r="U150" i="1"/>
  <c r="O335" i="33" s="1"/>
  <c r="O406" i="33" s="1"/>
  <c r="U36" i="1"/>
  <c r="U151" i="1"/>
  <c r="U148" i="1"/>
  <c r="U34" i="1"/>
  <c r="O316" i="33" s="1"/>
  <c r="N459" i="33"/>
  <c r="U155" i="1"/>
  <c r="T157" i="1"/>
  <c r="O696" i="33"/>
  <c r="N391" i="33"/>
  <c r="T162" i="1"/>
  <c r="N457" i="33"/>
  <c r="N334" i="33"/>
  <c r="N405" i="33" s="1"/>
  <c r="V3260" i="1"/>
  <c r="V4328" i="1"/>
  <c r="V684" i="1"/>
  <c r="V679" i="1"/>
  <c r="V1686" i="1"/>
  <c r="V67" i="1"/>
  <c r="V75" i="1"/>
  <c r="V143" i="1"/>
  <c r="V64" i="1"/>
  <c r="V94" i="1"/>
  <c r="P586" i="33" s="1"/>
  <c r="V124" i="1"/>
  <c r="V178" i="1"/>
  <c r="V89" i="1"/>
  <c r="P572" i="33" s="1"/>
  <c r="V49" i="1"/>
  <c r="V114" i="1"/>
  <c r="V142" i="1"/>
  <c r="V82" i="1"/>
  <c r="P565" i="33" s="1"/>
  <c r="V110" i="1"/>
  <c r="V55" i="1"/>
  <c r="V117" i="1"/>
  <c r="V264" i="1"/>
  <c r="V265" i="1"/>
  <c r="V1020" i="1"/>
  <c r="V1604" i="1"/>
  <c r="V647" i="1"/>
  <c r="V951" i="1"/>
  <c r="V991" i="1"/>
  <c r="V1013" i="1"/>
  <c r="V1019" i="1"/>
  <c r="V1136" i="1"/>
  <c r="V1181" i="1"/>
  <c r="V1187" i="1"/>
  <c r="V1439" i="1"/>
  <c r="V650" i="1"/>
  <c r="V1458" i="1"/>
  <c r="V1148" i="1"/>
  <c r="V1454" i="1"/>
  <c r="V1536" i="1"/>
  <c r="V1655" i="1"/>
  <c r="V1119" i="1"/>
  <c r="V1453" i="1"/>
  <c r="V1485" i="1"/>
  <c r="V1587" i="1"/>
  <c r="V1118" i="1"/>
  <c r="V1488" i="1"/>
  <c r="V1650" i="1"/>
  <c r="V1468" i="1"/>
  <c r="V1585" i="1"/>
  <c r="V1651" i="1"/>
  <c r="V1482" i="1"/>
  <c r="V3249" i="1"/>
  <c r="V1586" i="1"/>
  <c r="V2822" i="1"/>
  <c r="V3697" i="1"/>
  <c r="V4321" i="1"/>
  <c r="V694" i="1"/>
  <c r="V692" i="1"/>
  <c r="V687" i="1"/>
  <c r="V693" i="1"/>
  <c r="V3258" i="1"/>
  <c r="V3265" i="1"/>
  <c r="V3264" i="1"/>
  <c r="V4323" i="1"/>
  <c r="V4322" i="1"/>
  <c r="V682" i="1"/>
  <c r="V681" i="1"/>
  <c r="V1688" i="1"/>
  <c r="V131" i="1"/>
  <c r="V107" i="1"/>
  <c r="V66" i="1"/>
  <c r="V108" i="1"/>
  <c r="V140" i="1"/>
  <c r="V44" i="1"/>
  <c r="V262" i="1"/>
  <c r="V113" i="1"/>
  <c r="V180" i="1"/>
  <c r="V91" i="1"/>
  <c r="P574" i="33" s="1"/>
  <c r="V263" i="1"/>
  <c r="V59" i="1"/>
  <c r="V145" i="1"/>
  <c r="V268" i="1"/>
  <c r="V644" i="1"/>
  <c r="V1474" i="1"/>
  <c r="V654" i="1"/>
  <c r="V955" i="1"/>
  <c r="V995" i="1"/>
  <c r="V1132" i="1"/>
  <c r="V1139" i="1"/>
  <c r="V1185" i="1"/>
  <c r="V1440" i="1"/>
  <c r="V1124" i="1"/>
  <c r="V1120" i="1"/>
  <c r="V1473" i="1"/>
  <c r="V1584" i="1"/>
  <c r="V952" i="1"/>
  <c r="V1457" i="1"/>
  <c r="V1539" i="1"/>
  <c r="V653" i="1"/>
  <c r="V1452" i="1"/>
  <c r="V645" i="1"/>
  <c r="V1533" i="1"/>
  <c r="V1601" i="1"/>
  <c r="V1487" i="1"/>
  <c r="V3031" i="1"/>
  <c r="V3027" i="1"/>
  <c r="V3701" i="1"/>
  <c r="V4012" i="1"/>
  <c r="V3702" i="1"/>
  <c r="V4409" i="1"/>
  <c r="V4491" i="1"/>
  <c r="V4412" i="1"/>
  <c r="V4492" i="1"/>
  <c r="V2819" i="1"/>
  <c r="V3242" i="1"/>
  <c r="V4410" i="1"/>
  <c r="V1677" i="1"/>
  <c r="P734" i="33" s="1"/>
  <c r="V1160" i="1"/>
  <c r="V1460" i="1"/>
  <c r="V1528" i="1"/>
  <c r="V1674" i="1"/>
  <c r="P731" i="33" s="1"/>
  <c r="V1477" i="1"/>
  <c r="V1447" i="1"/>
  <c r="V1443" i="1"/>
  <c r="V10" i="1"/>
  <c r="V73" i="1"/>
  <c r="V72" i="1"/>
  <c r="V21" i="1"/>
  <c r="V1198" i="1"/>
  <c r="V1158" i="1"/>
  <c r="V1463" i="1"/>
  <c r="V1526" i="1"/>
  <c r="V1676" i="1"/>
  <c r="P733" i="33" s="1"/>
  <c r="V1476" i="1"/>
  <c r="V640" i="1"/>
  <c r="V12" i="1"/>
  <c r="V93" i="1"/>
  <c r="P585" i="33" s="1"/>
  <c r="V13" i="1"/>
  <c r="V70" i="1"/>
  <c r="V103" i="1"/>
  <c r="P595" i="33" s="1"/>
  <c r="V4497" i="1"/>
  <c r="V1461" i="1"/>
  <c r="V1203" i="1"/>
  <c r="V138" i="1"/>
  <c r="V1462" i="1"/>
  <c r="V1131" i="1"/>
  <c r="V1591" i="1"/>
  <c r="V1147" i="1"/>
  <c r="V1143" i="1"/>
  <c r="V638" i="1"/>
  <c r="V132" i="1"/>
  <c r="V1593" i="1"/>
  <c r="V61" i="1"/>
  <c r="V3259" i="1"/>
  <c r="V4326" i="1"/>
  <c r="V688" i="1"/>
  <c r="V1689" i="1"/>
  <c r="V76" i="1"/>
  <c r="P559" i="33" s="1"/>
  <c r="V128" i="1"/>
  <c r="V266" i="1"/>
  <c r="V129" i="1"/>
  <c r="V87" i="1"/>
  <c r="P570" i="33" s="1"/>
  <c r="V78" i="1"/>
  <c r="P561" i="33" s="1"/>
  <c r="V267" i="1"/>
  <c r="V1140" i="1"/>
  <c r="V643" i="1"/>
  <c r="V990" i="1"/>
  <c r="V1016" i="1"/>
  <c r="V1137" i="1"/>
  <c r="V1435" i="1"/>
  <c r="V646" i="1"/>
  <c r="V657" i="1"/>
  <c r="V1483" i="1"/>
  <c r="V146" i="1"/>
  <c r="V1583" i="1"/>
  <c r="V1150" i="1"/>
  <c r="V1534" i="1"/>
  <c r="V1117" i="1"/>
  <c r="V1540" i="1"/>
  <c r="V1597" i="1"/>
  <c r="V3030" i="1"/>
  <c r="V1582" i="1"/>
  <c r="V4013" i="1"/>
  <c r="V4413" i="1"/>
  <c r="V3245" i="1"/>
  <c r="V3246" i="1"/>
  <c r="V1578" i="1"/>
  <c r="V1642" i="1"/>
  <c r="V1449" i="1"/>
  <c r="V1444" i="1"/>
  <c r="V14" i="1"/>
  <c r="V104" i="1"/>
  <c r="P596" i="33" s="1"/>
  <c r="V20" i="1"/>
  <c r="V1128" i="1"/>
  <c r="V1201" i="1"/>
  <c r="V1600" i="1"/>
  <c r="V1459" i="1"/>
  <c r="V1129" i="1"/>
  <c r="V1480" i="1"/>
  <c r="V86" i="1"/>
  <c r="V88" i="1"/>
  <c r="P571" i="33" s="1"/>
  <c r="V100" i="1"/>
  <c r="P592" i="33" s="1"/>
  <c r="V1163" i="1"/>
  <c r="V1197" i="1"/>
  <c r="V122" i="1"/>
  <c r="V1575" i="1"/>
  <c r="V1574" i="1"/>
  <c r="V1646" i="1"/>
  <c r="V1146" i="1"/>
  <c r="V1141" i="1"/>
  <c r="V137" i="1"/>
  <c r="V1579" i="1"/>
  <c r="V1202" i="1"/>
  <c r="V101" i="1"/>
  <c r="V1683" i="1"/>
  <c r="V60" i="1"/>
  <c r="V65" i="1"/>
  <c r="V648" i="1"/>
  <c r="V1015" i="1"/>
  <c r="V1653" i="1"/>
  <c r="V1471" i="1"/>
  <c r="V1673" i="1"/>
  <c r="V2823" i="1"/>
  <c r="V3700" i="1"/>
  <c r="V3024" i="1"/>
  <c r="V4501" i="1"/>
  <c r="V3248" i="1"/>
  <c r="V1126" i="1"/>
  <c r="V637" i="1"/>
  <c r="V136" i="1"/>
  <c r="V1635" i="1"/>
  <c r="V120" i="1"/>
  <c r="V1200" i="1"/>
  <c r="V4414" i="1"/>
  <c r="V1142" i="1"/>
  <c r="V3261" i="1"/>
  <c r="V4324" i="1"/>
  <c r="V690" i="1"/>
  <c r="V691" i="1"/>
  <c r="V1684" i="1"/>
  <c r="W4" i="1"/>
  <c r="V79" i="1"/>
  <c r="P562" i="33" s="1"/>
  <c r="V46" i="1"/>
  <c r="V92" i="1"/>
  <c r="P584" i="33" s="1"/>
  <c r="V130" i="1"/>
  <c r="V51" i="1"/>
  <c r="V53" i="1"/>
  <c r="V141" i="1"/>
  <c r="V109" i="1"/>
  <c r="V127" i="1"/>
  <c r="V1188" i="1"/>
  <c r="V656" i="1"/>
  <c r="V992" i="1"/>
  <c r="V1017" i="1"/>
  <c r="V1164" i="1"/>
  <c r="V1436" i="1"/>
  <c r="V956" i="1"/>
  <c r="V1152" i="1"/>
  <c r="V1486" i="1"/>
  <c r="V655" i="1"/>
  <c r="V1466" i="1"/>
  <c r="V1648" i="1"/>
  <c r="V1603" i="1"/>
  <c r="V1588" i="1"/>
  <c r="V1121" i="1"/>
  <c r="V1680" i="1"/>
  <c r="P737" i="33" s="1"/>
  <c r="V4495" i="1"/>
  <c r="V3696" i="1"/>
  <c r="V4010" i="1"/>
  <c r="V1538" i="1"/>
  <c r="V4489" i="1"/>
  <c r="V4498" i="1"/>
  <c r="V2817" i="1"/>
  <c r="V4499" i="1"/>
  <c r="V3244" i="1"/>
  <c r="V2821" i="1"/>
  <c r="V1598" i="1"/>
  <c r="V1464" i="1"/>
  <c r="V1157" i="1"/>
  <c r="V1595" i="1"/>
  <c r="V1448" i="1"/>
  <c r="V135" i="1"/>
  <c r="V133" i="1"/>
  <c r="V24" i="1"/>
  <c r="V19" i="1"/>
  <c r="V1465" i="1"/>
  <c r="V636" i="1"/>
  <c r="V1643" i="1"/>
  <c r="V1641" i="1"/>
  <c r="V11" i="1"/>
  <c r="V9" i="1"/>
  <c r="V84" i="1"/>
  <c r="P567" i="33" s="1"/>
  <c r="V68" i="1"/>
  <c r="V52" i="1"/>
  <c r="V4500" i="1"/>
  <c r="V1529" i="1"/>
  <c r="V1675" i="1"/>
  <c r="P732" i="33" s="1"/>
  <c r="V1161" i="1"/>
  <c r="V1479" i="1"/>
  <c r="V1145" i="1"/>
  <c r="V1125" i="1"/>
  <c r="V1199" i="1"/>
  <c r="V106" i="1"/>
  <c r="P598" i="33" s="1"/>
  <c r="V689" i="1"/>
  <c r="V25" i="1"/>
  <c r="V953" i="1"/>
  <c r="V1184" i="1"/>
  <c r="V1155" i="1"/>
  <c r="V1594" i="1"/>
  <c r="V4007" i="1"/>
  <c r="V1577" i="1"/>
  <c r="V90" i="1"/>
  <c r="V22" i="1"/>
  <c r="V1159" i="1"/>
  <c r="V105" i="1"/>
  <c r="P597" i="33" s="1"/>
  <c r="V1590" i="1"/>
  <c r="V1130" i="1"/>
  <c r="V1678" i="1"/>
  <c r="P735" i="33" s="1"/>
  <c r="V1682" i="1"/>
  <c r="V15" i="1"/>
  <c r="V139" i="1"/>
  <c r="V50" i="1"/>
  <c r="V96" i="1"/>
  <c r="P588" i="33" s="1"/>
  <c r="V182" i="1"/>
  <c r="V57" i="1"/>
  <c r="V63" i="1"/>
  <c r="V175" i="1"/>
  <c r="V1639" i="1"/>
  <c r="V658" i="1"/>
  <c r="V994" i="1"/>
  <c r="V1133" i="1"/>
  <c r="V1183" i="1"/>
  <c r="V1438" i="1"/>
  <c r="V1156" i="1"/>
  <c r="V1580" i="1"/>
  <c r="V1151" i="1"/>
  <c r="V1484" i="1"/>
  <c r="V1652" i="1"/>
  <c r="V1467" i="1"/>
  <c r="V1654" i="1"/>
  <c r="V1451" i="1"/>
  <c r="V1647" i="1"/>
  <c r="V1153" i="1"/>
  <c r="V3025" i="1"/>
  <c r="V2816" i="1"/>
  <c r="V3698" i="1"/>
  <c r="V3028" i="1"/>
  <c r="V4493" i="1"/>
  <c r="V4490" i="1"/>
  <c r="V3247" i="1"/>
  <c r="V4502" i="1"/>
  <c r="V1592" i="1"/>
  <c r="V1527" i="1"/>
  <c r="V95" i="1"/>
  <c r="V1127" i="1"/>
  <c r="V1481" i="1"/>
  <c r="V1446" i="1"/>
  <c r="V642" i="1"/>
  <c r="V54" i="1"/>
  <c r="V56" i="1"/>
  <c r="V23" i="1"/>
  <c r="V18" i="1"/>
  <c r="V1530" i="1"/>
  <c r="V1645" i="1"/>
  <c r="V1637" i="1"/>
  <c r="V1576" i="1"/>
  <c r="V1640" i="1"/>
  <c r="V125" i="1"/>
  <c r="V58" i="1"/>
  <c r="V134" i="1"/>
  <c r="V118" i="1"/>
  <c r="V1633" i="1"/>
  <c r="V1162" i="1"/>
  <c r="V639" i="1"/>
  <c r="V1531" i="1"/>
  <c r="V1573" i="1"/>
  <c r="V1475" i="1"/>
  <c r="V1144" i="1"/>
  <c r="V1644" i="1"/>
  <c r="V69" i="1"/>
  <c r="V177" i="1"/>
  <c r="V112" i="1"/>
  <c r="V119" i="1"/>
  <c r="V261" i="1"/>
  <c r="V179" i="1"/>
  <c r="V1135" i="1"/>
  <c r="V1450" i="1"/>
  <c r="V1489" i="1"/>
  <c r="V1122" i="1"/>
  <c r="V1537" i="1"/>
  <c r="V1679" i="1"/>
  <c r="P736" i="33" s="1"/>
  <c r="V2818" i="1"/>
  <c r="V4503" i="1"/>
  <c r="V4411" i="1"/>
  <c r="V4494" i="1"/>
  <c r="V4496" i="1"/>
  <c r="V4488" i="1"/>
  <c r="V1525" i="1"/>
  <c r="V1445" i="1"/>
  <c r="V71" i="1"/>
  <c r="V74" i="1"/>
  <c r="V1602" i="1"/>
  <c r="V1589" i="1"/>
  <c r="V116" i="1"/>
  <c r="V102" i="1"/>
  <c r="P594" i="33" s="1"/>
  <c r="V641" i="1"/>
  <c r="V8" i="1"/>
  <c r="V1478" i="1"/>
  <c r="O694" i="33"/>
  <c r="O701" i="33"/>
  <c r="U38" i="1"/>
  <c r="O320" i="33" s="1"/>
  <c r="N335" i="33"/>
  <c r="N406" i="33" s="1"/>
  <c r="N458" i="33"/>
  <c r="T159" i="1"/>
  <c r="U152" i="1"/>
  <c r="V3243" i="1"/>
  <c r="V2820" i="1"/>
  <c r="V1455" i="1"/>
  <c r="V950" i="1"/>
  <c r="V949" i="1"/>
  <c r="V45" i="1"/>
  <c r="V144" i="1"/>
  <c r="V1335" i="1"/>
  <c r="V1331" i="1"/>
  <c r="T158" i="1"/>
  <c r="U37" i="1"/>
  <c r="O319" i="33" s="1"/>
  <c r="V4009" i="1"/>
  <c r="V4014" i="1"/>
  <c r="V1581" i="1"/>
  <c r="V1638" i="1"/>
  <c r="V1532" i="1"/>
  <c r="V1186" i="1"/>
  <c r="V1018" i="1"/>
  <c r="V996" i="1"/>
  <c r="V81" i="1"/>
  <c r="P564" i="33" s="1"/>
  <c r="V62" i="1"/>
  <c r="V47" i="1"/>
  <c r="V683" i="1"/>
  <c r="V1328" i="1"/>
  <c r="V1340" i="1"/>
  <c r="T160" i="1"/>
  <c r="U153" i="1"/>
  <c r="V4008" i="1"/>
  <c r="V1599" i="1"/>
  <c r="V651" i="1"/>
  <c r="V1472" i="1"/>
  <c r="V1490" i="1"/>
  <c r="V1596" i="1"/>
  <c r="V1123" i="1"/>
  <c r="V1469" i="1"/>
  <c r="V659" i="1"/>
  <c r="V1182" i="1"/>
  <c r="V1014" i="1"/>
  <c r="V652" i="1"/>
  <c r="V176" i="1"/>
  <c r="V121" i="1"/>
  <c r="V126" i="1"/>
  <c r="V99" i="1"/>
  <c r="P591" i="33" s="1"/>
  <c r="V4325" i="1"/>
  <c r="V3262" i="1"/>
  <c r="V1338" i="1"/>
  <c r="V1332" i="1"/>
  <c r="V1342" i="1"/>
  <c r="V1341" i="1"/>
  <c r="N461" i="33"/>
  <c r="O697" i="33"/>
  <c r="O699" i="33"/>
  <c r="O695" i="33"/>
  <c r="O321" i="33" l="1"/>
  <c r="O391" i="33" s="1"/>
  <c r="O318" i="33"/>
  <c r="O388" i="33" s="1"/>
  <c r="O322" i="33"/>
  <c r="O392" i="33" s="1"/>
  <c r="O317" i="33"/>
  <c r="O387" i="33" s="1"/>
  <c r="W26" i="1"/>
  <c r="X26" i="1" s="1"/>
  <c r="W30" i="1"/>
  <c r="X30" i="1" s="1"/>
  <c r="W33" i="1"/>
  <c r="X33" i="1" s="1"/>
  <c r="W28" i="1"/>
  <c r="X28" i="1" s="1"/>
  <c r="W32" i="1"/>
  <c r="X32" i="1" s="1"/>
  <c r="W31" i="1"/>
  <c r="X31" i="1" s="1"/>
  <c r="W29" i="1"/>
  <c r="X29" i="1" s="1"/>
  <c r="W27" i="1"/>
  <c r="X27" i="1" s="1"/>
  <c r="P788" i="33"/>
  <c r="P787" i="33"/>
  <c r="P786" i="33"/>
  <c r="P782" i="33"/>
  <c r="P783" i="33"/>
  <c r="P784" i="33"/>
  <c r="P785" i="33"/>
  <c r="P781" i="33"/>
  <c r="W988" i="1"/>
  <c r="X988" i="1" s="1"/>
  <c r="W983" i="1"/>
  <c r="X983" i="1" s="1"/>
  <c r="W986" i="1"/>
  <c r="X986" i="1" s="1"/>
  <c r="W981" i="1"/>
  <c r="X981" i="1" s="1"/>
  <c r="W982" i="1"/>
  <c r="X982" i="1" s="1"/>
  <c r="W984" i="1"/>
  <c r="X984" i="1" s="1"/>
  <c r="W985" i="1"/>
  <c r="X985" i="1" s="1"/>
  <c r="W987" i="1"/>
  <c r="X987" i="1" s="1"/>
  <c r="V698" i="1"/>
  <c r="V695" i="1"/>
  <c r="V696" i="1"/>
  <c r="V702" i="1"/>
  <c r="V699" i="1"/>
  <c r="V701" i="1"/>
  <c r="V697" i="1"/>
  <c r="V700" i="1"/>
  <c r="W1375" i="1"/>
  <c r="X1375" i="1" s="1"/>
  <c r="W1367" i="1"/>
  <c r="X1367" i="1" s="1"/>
  <c r="W1391" i="1"/>
  <c r="X1391" i="1" s="1"/>
  <c r="W1383" i="1"/>
  <c r="X1383" i="1" s="1"/>
  <c r="W1376" i="1"/>
  <c r="X1376" i="1" s="1"/>
  <c r="W1378" i="1"/>
  <c r="X1378" i="1" s="1"/>
  <c r="W1380" i="1"/>
  <c r="X1380" i="1" s="1"/>
  <c r="W1363" i="1"/>
  <c r="X1363" i="1" s="1"/>
  <c r="W1382" i="1"/>
  <c r="X1382" i="1" s="1"/>
  <c r="W1368" i="1"/>
  <c r="X1368" i="1" s="1"/>
  <c r="W1365" i="1"/>
  <c r="X1365" i="1" s="1"/>
  <c r="W1399" i="1"/>
  <c r="X1399" i="1" s="1"/>
  <c r="W1386" i="1"/>
  <c r="X1386" i="1" s="1"/>
  <c r="W1388" i="1"/>
  <c r="X1388" i="1" s="1"/>
  <c r="W1396" i="1"/>
  <c r="X1396" i="1" s="1"/>
  <c r="W1385" i="1"/>
  <c r="X1385" i="1" s="1"/>
  <c r="W1394" i="1"/>
  <c r="X1394" i="1" s="1"/>
  <c r="W1370" i="1"/>
  <c r="X1370" i="1" s="1"/>
  <c r="W1387" i="1"/>
  <c r="X1387" i="1" s="1"/>
  <c r="W1360" i="1"/>
  <c r="X1360" i="1" s="1"/>
  <c r="W1373" i="1"/>
  <c r="X1373" i="1" s="1"/>
  <c r="W1390" i="1"/>
  <c r="X1390" i="1" s="1"/>
  <c r="W1371" i="1"/>
  <c r="X1371" i="1" s="1"/>
  <c r="W1395" i="1"/>
  <c r="X1395" i="1" s="1"/>
  <c r="W1361" i="1"/>
  <c r="X1361" i="1" s="1"/>
  <c r="W1393" i="1"/>
  <c r="X1393" i="1" s="1"/>
  <c r="W1369" i="1"/>
  <c r="X1369" i="1" s="1"/>
  <c r="W1374" i="1"/>
  <c r="X1374" i="1" s="1"/>
  <c r="W1389" i="1"/>
  <c r="X1389" i="1" s="1"/>
  <c r="W1397" i="1"/>
  <c r="X1397" i="1" s="1"/>
  <c r="W1366" i="1"/>
  <c r="X1366" i="1" s="1"/>
  <c r="W1377" i="1"/>
  <c r="X1377" i="1" s="1"/>
  <c r="W1379" i="1"/>
  <c r="X1379" i="1" s="1"/>
  <c r="W1381" i="1"/>
  <c r="X1381" i="1" s="1"/>
  <c r="W1384" i="1"/>
  <c r="X1384" i="1" s="1"/>
  <c r="W1392" i="1"/>
  <c r="X1392" i="1" s="1"/>
  <c r="W1398" i="1"/>
  <c r="X1398" i="1" s="1"/>
  <c r="W1362" i="1"/>
  <c r="X1362" i="1" s="1"/>
  <c r="W1372" i="1"/>
  <c r="X1372" i="1" s="1"/>
  <c r="W1364" i="1"/>
  <c r="X1364" i="1" s="1"/>
  <c r="W1278" i="1"/>
  <c r="X1278" i="1" s="1"/>
  <c r="W1270" i="1"/>
  <c r="X1270" i="1" s="1"/>
  <c r="W1262" i="1"/>
  <c r="X1262" i="1" s="1"/>
  <c r="W1258" i="1"/>
  <c r="X1258" i="1" s="1"/>
  <c r="W1294" i="1"/>
  <c r="X1294" i="1" s="1"/>
  <c r="W1318" i="1"/>
  <c r="X1318" i="1" s="1"/>
  <c r="W1310" i="1"/>
  <c r="X1310" i="1" s="1"/>
  <c r="W1302" i="1"/>
  <c r="X1302" i="1" s="1"/>
  <c r="W1286" i="1"/>
  <c r="X1286" i="1" s="1"/>
  <c r="W1326" i="1"/>
  <c r="X1326" i="1" s="1"/>
  <c r="W1322" i="1"/>
  <c r="X1322" i="1" s="1"/>
  <c r="W1282" i="1"/>
  <c r="X1282" i="1" s="1"/>
  <c r="W1311" i="1"/>
  <c r="X1311" i="1" s="1"/>
  <c r="W1315" i="1"/>
  <c r="X1315" i="1" s="1"/>
  <c r="W1323" i="1"/>
  <c r="X1323" i="1" s="1"/>
  <c r="W1290" i="1"/>
  <c r="X1290" i="1" s="1"/>
  <c r="W1298" i="1"/>
  <c r="X1298" i="1" s="1"/>
  <c r="W1260" i="1"/>
  <c r="X1260" i="1" s="1"/>
  <c r="W1259" i="1"/>
  <c r="X1259" i="1" s="1"/>
  <c r="W1307" i="1"/>
  <c r="X1307" i="1" s="1"/>
  <c r="W1273" i="1"/>
  <c r="X1273" i="1" s="1"/>
  <c r="W1277" i="1"/>
  <c r="X1277" i="1" s="1"/>
  <c r="W1284" i="1"/>
  <c r="X1284" i="1" s="1"/>
  <c r="W1314" i="1"/>
  <c r="X1314" i="1" s="1"/>
  <c r="W1320" i="1"/>
  <c r="X1320" i="1" s="1"/>
  <c r="W1321" i="1"/>
  <c r="X1321" i="1" s="1"/>
  <c r="W1279" i="1"/>
  <c r="X1279" i="1" s="1"/>
  <c r="W1280" i="1"/>
  <c r="X1280" i="1" s="1"/>
  <c r="W1289" i="1"/>
  <c r="X1289" i="1" s="1"/>
  <c r="W1293" i="1"/>
  <c r="X1293" i="1" s="1"/>
  <c r="W1304" i="1"/>
  <c r="X1304" i="1" s="1"/>
  <c r="W1313" i="1"/>
  <c r="X1313" i="1" s="1"/>
  <c r="W1317" i="1"/>
  <c r="X1317" i="1" s="1"/>
  <c r="W1324" i="1"/>
  <c r="X1324" i="1" s="1"/>
  <c r="W1281" i="1"/>
  <c r="X1281" i="1" s="1"/>
  <c r="W1325" i="1"/>
  <c r="X1325" i="1" s="1"/>
  <c r="W1288" i="1"/>
  <c r="X1288" i="1" s="1"/>
  <c r="W1292" i="1"/>
  <c r="X1292" i="1" s="1"/>
  <c r="W1305" i="1"/>
  <c r="X1305" i="1" s="1"/>
  <c r="W1296" i="1"/>
  <c r="X1296" i="1" s="1"/>
  <c r="W1300" i="1"/>
  <c r="X1300" i="1" s="1"/>
  <c r="W1301" i="1"/>
  <c r="X1301" i="1" s="1"/>
  <c r="W1309" i="1"/>
  <c r="X1309" i="1" s="1"/>
  <c r="W1255" i="1"/>
  <c r="X1255" i="1" s="1"/>
  <c r="W1257" i="1"/>
  <c r="X1257" i="1" s="1"/>
  <c r="W1263" i="1"/>
  <c r="X1263" i="1" s="1"/>
  <c r="W1271" i="1"/>
  <c r="X1271" i="1" s="1"/>
  <c r="W1275" i="1"/>
  <c r="X1275" i="1" s="1"/>
  <c r="W1312" i="1"/>
  <c r="X1312" i="1" s="1"/>
  <c r="W1316" i="1"/>
  <c r="X1316" i="1" s="1"/>
  <c r="W1319" i="1"/>
  <c r="X1319" i="1" s="1"/>
  <c r="W1285" i="1"/>
  <c r="X1285" i="1" s="1"/>
  <c r="W1283" i="1"/>
  <c r="X1283" i="1" s="1"/>
  <c r="W1287" i="1"/>
  <c r="X1287" i="1" s="1"/>
  <c r="W1291" i="1"/>
  <c r="X1291" i="1" s="1"/>
  <c r="W1295" i="1"/>
  <c r="X1295" i="1" s="1"/>
  <c r="W1299" i="1"/>
  <c r="X1299" i="1" s="1"/>
  <c r="W1308" i="1"/>
  <c r="X1308" i="1" s="1"/>
  <c r="W1264" i="1"/>
  <c r="X1264" i="1" s="1"/>
  <c r="W1268" i="1"/>
  <c r="X1268" i="1" s="1"/>
  <c r="W1265" i="1"/>
  <c r="X1265" i="1" s="1"/>
  <c r="W1274" i="1"/>
  <c r="X1274" i="1" s="1"/>
  <c r="W1269" i="1"/>
  <c r="X1269" i="1" s="1"/>
  <c r="W1303" i="1"/>
  <c r="X1303" i="1" s="1"/>
  <c r="W1297" i="1"/>
  <c r="X1297" i="1" s="1"/>
  <c r="W1261" i="1"/>
  <c r="X1261" i="1" s="1"/>
  <c r="W1306" i="1"/>
  <c r="X1306" i="1" s="1"/>
  <c r="W1256" i="1"/>
  <c r="X1256" i="1" s="1"/>
  <c r="W1266" i="1"/>
  <c r="X1266" i="1" s="1"/>
  <c r="W1267" i="1"/>
  <c r="X1267" i="1" s="1"/>
  <c r="W1272" i="1"/>
  <c r="X1272" i="1" s="1"/>
  <c r="W1276" i="1"/>
  <c r="X1276" i="1" s="1"/>
  <c r="W1228" i="1"/>
  <c r="X1228" i="1" s="1"/>
  <c r="W1220" i="1"/>
  <c r="X1220" i="1" s="1"/>
  <c r="W1227" i="1"/>
  <c r="X1227" i="1" s="1"/>
  <c r="W1223" i="1"/>
  <c r="X1223" i="1" s="1"/>
  <c r="W1212" i="1"/>
  <c r="X1212" i="1" s="1"/>
  <c r="W1236" i="1"/>
  <c r="X1236" i="1" s="1"/>
  <c r="W1222" i="1"/>
  <c r="X1222" i="1" s="1"/>
  <c r="W1215" i="1"/>
  <c r="X1215" i="1" s="1"/>
  <c r="W1208" i="1"/>
  <c r="W1226" i="1"/>
  <c r="X1226" i="1" s="1"/>
  <c r="W1231" i="1"/>
  <c r="X1231" i="1" s="1"/>
  <c r="W1224" i="1"/>
  <c r="X1224" i="1" s="1"/>
  <c r="W1221" i="1"/>
  <c r="X1221" i="1" s="1"/>
  <c r="W1225" i="1"/>
  <c r="X1225" i="1" s="1"/>
  <c r="W1232" i="1"/>
  <c r="X1232" i="1" s="1"/>
  <c r="W1218" i="1"/>
  <c r="X1218" i="1" s="1"/>
  <c r="W1207" i="1"/>
  <c r="X1207" i="1" s="1"/>
  <c r="W1211" i="1"/>
  <c r="X1211" i="1" s="1"/>
  <c r="W1233" i="1"/>
  <c r="X1233" i="1" s="1"/>
  <c r="W1230" i="1"/>
  <c r="X1230" i="1" s="1"/>
  <c r="W1206" i="1"/>
  <c r="X1206" i="1" s="1"/>
  <c r="W1210" i="1"/>
  <c r="X1210" i="1" s="1"/>
  <c r="W1214" i="1"/>
  <c r="X1214" i="1" s="1"/>
  <c r="W1235" i="1"/>
  <c r="X1235" i="1" s="1"/>
  <c r="W1219" i="1"/>
  <c r="X1219" i="1" s="1"/>
  <c r="W1234" i="1"/>
  <c r="X1234" i="1" s="1"/>
  <c r="W1217" i="1"/>
  <c r="X1217" i="1" s="1"/>
  <c r="W1205" i="1"/>
  <c r="X1205" i="1" s="1"/>
  <c r="W1209" i="1"/>
  <c r="X1209" i="1" s="1"/>
  <c r="W1216" i="1"/>
  <c r="X1216" i="1" s="1"/>
  <c r="W1213" i="1"/>
  <c r="X1213" i="1" s="1"/>
  <c r="W1229" i="1"/>
  <c r="X1229" i="1" s="1"/>
  <c r="X1208" i="1"/>
  <c r="W1196" i="1"/>
  <c r="X1196" i="1" s="1"/>
  <c r="W1180" i="1"/>
  <c r="X1180" i="1" s="1"/>
  <c r="W1116" i="1"/>
  <c r="X1116" i="1" s="1"/>
  <c r="W1100" i="1"/>
  <c r="X1100" i="1" s="1"/>
  <c r="W1108" i="1"/>
  <c r="X1108" i="1" s="1"/>
  <c r="W1098" i="1"/>
  <c r="X1098" i="1" s="1"/>
  <c r="W1096" i="1"/>
  <c r="X1096" i="1" s="1"/>
  <c r="W1097" i="1"/>
  <c r="X1097" i="1" s="1"/>
  <c r="W1106" i="1"/>
  <c r="X1106" i="1" s="1"/>
  <c r="W1103" i="1"/>
  <c r="X1103" i="1" s="1"/>
  <c r="W1110" i="1"/>
  <c r="X1110" i="1" s="1"/>
  <c r="W1114" i="1"/>
  <c r="X1114" i="1" s="1"/>
  <c r="W1174" i="1"/>
  <c r="X1174" i="1" s="1"/>
  <c r="W1178" i="1"/>
  <c r="X1178" i="1" s="1"/>
  <c r="W1192" i="1"/>
  <c r="X1192" i="1" s="1"/>
  <c r="W1102" i="1"/>
  <c r="X1102" i="1" s="1"/>
  <c r="W1104" i="1"/>
  <c r="X1104" i="1" s="1"/>
  <c r="W1105" i="1"/>
  <c r="X1105" i="1" s="1"/>
  <c r="W1094" i="1"/>
  <c r="X1094" i="1" s="1"/>
  <c r="W1112" i="1"/>
  <c r="X1112" i="1" s="1"/>
  <c r="W1176" i="1"/>
  <c r="X1176" i="1" s="1"/>
  <c r="W1190" i="1"/>
  <c r="X1190" i="1" s="1"/>
  <c r="W1194" i="1"/>
  <c r="X1194" i="1" s="1"/>
  <c r="W1189" i="1"/>
  <c r="X1189" i="1" s="1"/>
  <c r="W1193" i="1"/>
  <c r="X1193" i="1" s="1"/>
  <c r="W1095" i="1"/>
  <c r="X1095" i="1" s="1"/>
  <c r="W1099" i="1"/>
  <c r="X1099" i="1" s="1"/>
  <c r="W1107" i="1"/>
  <c r="X1107" i="1" s="1"/>
  <c r="W1093" i="1"/>
  <c r="X1093" i="1" s="1"/>
  <c r="W1101" i="1"/>
  <c r="X1101" i="1" s="1"/>
  <c r="W1111" i="1"/>
  <c r="X1111" i="1" s="1"/>
  <c r="W1115" i="1"/>
  <c r="X1115" i="1" s="1"/>
  <c r="W1175" i="1"/>
  <c r="X1175" i="1" s="1"/>
  <c r="W1179" i="1"/>
  <c r="X1179" i="1" s="1"/>
  <c r="W1109" i="1"/>
  <c r="X1109" i="1" s="1"/>
  <c r="W1113" i="1"/>
  <c r="X1113" i="1" s="1"/>
  <c r="W1173" i="1"/>
  <c r="X1173" i="1" s="1"/>
  <c r="W1177" i="1"/>
  <c r="X1177" i="1" s="1"/>
  <c r="W1195" i="1"/>
  <c r="X1195" i="1" s="1"/>
  <c r="W1191" i="1"/>
  <c r="X1191" i="1" s="1"/>
  <c r="W4006" i="1"/>
  <c r="X4006" i="1" s="1"/>
  <c r="W4004" i="1"/>
  <c r="X4004" i="1" s="1"/>
  <c r="W3999" i="1"/>
  <c r="X3999" i="1" s="1"/>
  <c r="W4002" i="1"/>
  <c r="X4002" i="1" s="1"/>
  <c r="W4001" i="1"/>
  <c r="X4001" i="1" s="1"/>
  <c r="W4003" i="1"/>
  <c r="X4003" i="1" s="1"/>
  <c r="W4005" i="1"/>
  <c r="X4005" i="1" s="1"/>
  <c r="W4000" i="1"/>
  <c r="X4000" i="1" s="1"/>
  <c r="W3934" i="1"/>
  <c r="X3934" i="1" s="1"/>
  <c r="W3932" i="1"/>
  <c r="X3932" i="1" s="1"/>
  <c r="W3942" i="1"/>
  <c r="X3942" i="1" s="1"/>
  <c r="W3926" i="1"/>
  <c r="X3926" i="1" s="1"/>
  <c r="W3918" i="1"/>
  <c r="X3918" i="1" s="1"/>
  <c r="W3925" i="1"/>
  <c r="X3925" i="1" s="1"/>
  <c r="W3930" i="1"/>
  <c r="X3930" i="1" s="1"/>
  <c r="W3894" i="1"/>
  <c r="X3894" i="1" s="1"/>
  <c r="W3931" i="1"/>
  <c r="X3931" i="1" s="1"/>
  <c r="W3914" i="1"/>
  <c r="X3914" i="1" s="1"/>
  <c r="W3910" i="1"/>
  <c r="X3910" i="1" s="1"/>
  <c r="W3902" i="1"/>
  <c r="X3902" i="1" s="1"/>
  <c r="W3886" i="1"/>
  <c r="X3886" i="1" s="1"/>
  <c r="W3990" i="1"/>
  <c r="X3990" i="1" s="1"/>
  <c r="W3882" i="1"/>
  <c r="X3882" i="1" s="1"/>
  <c r="W3966" i="1"/>
  <c r="X3966" i="1" s="1"/>
  <c r="W3890" i="1"/>
  <c r="W3965" i="1"/>
  <c r="X3965" i="1" s="1"/>
  <c r="W3892" i="1"/>
  <c r="X3892" i="1" s="1"/>
  <c r="W3917" i="1"/>
  <c r="X3917" i="1" s="1"/>
  <c r="W3913" i="1"/>
  <c r="X3913" i="1" s="1"/>
  <c r="W3884" i="1"/>
  <c r="X3884" i="1" s="1"/>
  <c r="W3959" i="1"/>
  <c r="X3959" i="1" s="1"/>
  <c r="W3998" i="1"/>
  <c r="X3998" i="1" s="1"/>
  <c r="W3983" i="1"/>
  <c r="X3983" i="1" s="1"/>
  <c r="W3963" i="1"/>
  <c r="X3963" i="1" s="1"/>
  <c r="W3997" i="1"/>
  <c r="X3997" i="1" s="1"/>
  <c r="W3991" i="1"/>
  <c r="X3991" i="1" s="1"/>
  <c r="W3987" i="1"/>
  <c r="X3987" i="1" s="1"/>
  <c r="W3881" i="1"/>
  <c r="X3881" i="1" s="1"/>
  <c r="W3996" i="1"/>
  <c r="X3996" i="1" s="1"/>
  <c r="W3880" i="1"/>
  <c r="X3880" i="1" s="1"/>
  <c r="W3911" i="1"/>
  <c r="X3911" i="1" s="1"/>
  <c r="W3879" i="1"/>
  <c r="X3879" i="1" s="1"/>
  <c r="W3893" i="1"/>
  <c r="X3893" i="1" s="1"/>
  <c r="W3903" i="1"/>
  <c r="X3903" i="1" s="1"/>
  <c r="W3935" i="1"/>
  <c r="X3935" i="1" s="1"/>
  <c r="W3940" i="1"/>
  <c r="X3940" i="1" s="1"/>
  <c r="W3993" i="1"/>
  <c r="X3993" i="1" s="1"/>
  <c r="W3985" i="1"/>
  <c r="X3985" i="1" s="1"/>
  <c r="W3994" i="1"/>
  <c r="X3994" i="1" s="1"/>
  <c r="W3961" i="1"/>
  <c r="X3961" i="1" s="1"/>
  <c r="W3984" i="1"/>
  <c r="X3984" i="1" s="1"/>
  <c r="W3988" i="1"/>
  <c r="X3988" i="1" s="1"/>
  <c r="W3912" i="1"/>
  <c r="X3912" i="1" s="1"/>
  <c r="W3915" i="1"/>
  <c r="W3960" i="1"/>
  <c r="X3960" i="1" s="1"/>
  <c r="W3962" i="1"/>
  <c r="X3962" i="1" s="1"/>
  <c r="W3964" i="1"/>
  <c r="X3964" i="1" s="1"/>
  <c r="W3895" i="1"/>
  <c r="X3895" i="1" s="1"/>
  <c r="W3887" i="1"/>
  <c r="X3887" i="1" s="1"/>
  <c r="W3891" i="1"/>
  <c r="X3891" i="1" s="1"/>
  <c r="W3897" i="1"/>
  <c r="X3897" i="1" s="1"/>
  <c r="W3941" i="1"/>
  <c r="X3941" i="1" s="1"/>
  <c r="W3904" i="1"/>
  <c r="X3904" i="1" s="1"/>
  <c r="W3908" i="1"/>
  <c r="X3908" i="1" s="1"/>
  <c r="W3919" i="1"/>
  <c r="X3919" i="1" s="1"/>
  <c r="W3922" i="1"/>
  <c r="X3922" i="1" s="1"/>
  <c r="W3924" i="1"/>
  <c r="X3924" i="1" s="1"/>
  <c r="W3939" i="1"/>
  <c r="X3939" i="1" s="1"/>
  <c r="W3989" i="1"/>
  <c r="X3989" i="1" s="1"/>
  <c r="W3916" i="1"/>
  <c r="X3916" i="1" s="1"/>
  <c r="W3900" i="1"/>
  <c r="X3900" i="1" s="1"/>
  <c r="W3986" i="1"/>
  <c r="X3986" i="1" s="1"/>
  <c r="W3896" i="1"/>
  <c r="X3896" i="1" s="1"/>
  <c r="W3901" i="1"/>
  <c r="X3901" i="1" s="1"/>
  <c r="W3937" i="1"/>
  <c r="X3937" i="1" s="1"/>
  <c r="W3921" i="1"/>
  <c r="X3921" i="1" s="1"/>
  <c r="W3938" i="1"/>
  <c r="X3938" i="1" s="1"/>
  <c r="W3898" i="1"/>
  <c r="X3898" i="1" s="1"/>
  <c r="W3889" i="1"/>
  <c r="X3889" i="1" s="1"/>
  <c r="W3899" i="1"/>
  <c r="X3899" i="1" s="1"/>
  <c r="W3920" i="1"/>
  <c r="X3920" i="1" s="1"/>
  <c r="W3928" i="1"/>
  <c r="X3928" i="1" s="1"/>
  <c r="W3906" i="1"/>
  <c r="X3906" i="1" s="1"/>
  <c r="W3929" i="1"/>
  <c r="X3929" i="1" s="1"/>
  <c r="W3888" i="1"/>
  <c r="X3888" i="1" s="1"/>
  <c r="W3992" i="1"/>
  <c r="X3992" i="1" s="1"/>
  <c r="W3905" i="1"/>
  <c r="X3905" i="1" s="1"/>
  <c r="W3927" i="1"/>
  <c r="X3927" i="1" s="1"/>
  <c r="W3933" i="1"/>
  <c r="X3933" i="1" s="1"/>
  <c r="W3995" i="1"/>
  <c r="X3995" i="1" s="1"/>
  <c r="W3923" i="1"/>
  <c r="X3923" i="1" s="1"/>
  <c r="W3907" i="1"/>
  <c r="X3907" i="1" s="1"/>
  <c r="W3883" i="1"/>
  <c r="X3883" i="1" s="1"/>
  <c r="W3885" i="1"/>
  <c r="X3885" i="1" s="1"/>
  <c r="W3909" i="1"/>
  <c r="X3909" i="1" s="1"/>
  <c r="W3936" i="1"/>
  <c r="X3936" i="1" s="1"/>
  <c r="X3890" i="1"/>
  <c r="X3915" i="1"/>
  <c r="W2903" i="1"/>
  <c r="X2903" i="1" s="1"/>
  <c r="W2902" i="1"/>
  <c r="X2902" i="1" s="1"/>
  <c r="W2898" i="1"/>
  <c r="X2898" i="1" s="1"/>
  <c r="W2935" i="1"/>
  <c r="X2935" i="1" s="1"/>
  <c r="W2911" i="1"/>
  <c r="X2911" i="1" s="1"/>
  <c r="W2951" i="1"/>
  <c r="X2951" i="1" s="1"/>
  <c r="W2933" i="1"/>
  <c r="X2933" i="1" s="1"/>
  <c r="W2943" i="1"/>
  <c r="X2943" i="1" s="1"/>
  <c r="W2945" i="1"/>
  <c r="X2945" i="1" s="1"/>
  <c r="W2927" i="1"/>
  <c r="X2927" i="1" s="1"/>
  <c r="W2925" i="1"/>
  <c r="X2925" i="1" s="1"/>
  <c r="W2921" i="1"/>
  <c r="X2921" i="1" s="1"/>
  <c r="W2919" i="1"/>
  <c r="X2919" i="1" s="1"/>
  <c r="W2983" i="1"/>
  <c r="X2983" i="1" s="1"/>
  <c r="W2959" i="1"/>
  <c r="X2959" i="1" s="1"/>
  <c r="W2956" i="1"/>
  <c r="X2956" i="1" s="1"/>
  <c r="W2953" i="1"/>
  <c r="X2953" i="1" s="1"/>
  <c r="W2901" i="1"/>
  <c r="X2901" i="1" s="1"/>
  <c r="W3007" i="1"/>
  <c r="X3007" i="1" s="1"/>
  <c r="W3015" i="1"/>
  <c r="X3015" i="1" s="1"/>
  <c r="W2946" i="1"/>
  <c r="X2946" i="1" s="1"/>
  <c r="W2931" i="1"/>
  <c r="X2931" i="1" s="1"/>
  <c r="W2926" i="1"/>
  <c r="X2926" i="1" s="1"/>
  <c r="W2922" i="1"/>
  <c r="X2922" i="1" s="1"/>
  <c r="W2957" i="1"/>
  <c r="X2957" i="1" s="1"/>
  <c r="W2930" i="1"/>
  <c r="X2930" i="1" s="1"/>
  <c r="W3004" i="1"/>
  <c r="X3004" i="1" s="1"/>
  <c r="W3023" i="1"/>
  <c r="X3023" i="1" s="1"/>
  <c r="W2954" i="1"/>
  <c r="X2954" i="1" s="1"/>
  <c r="W3000" i="1"/>
  <c r="X3000" i="1" s="1"/>
  <c r="W3002" i="1"/>
  <c r="X3002" i="1" s="1"/>
  <c r="W2929" i="1"/>
  <c r="X2929" i="1" s="1"/>
  <c r="W2932" i="1"/>
  <c r="X2932" i="1" s="1"/>
  <c r="W2896" i="1"/>
  <c r="X2896" i="1" s="1"/>
  <c r="W2979" i="1"/>
  <c r="X2979" i="1" s="1"/>
  <c r="W2928" i="1"/>
  <c r="X2928" i="1" s="1"/>
  <c r="W2916" i="1"/>
  <c r="X2916" i="1" s="1"/>
  <c r="W2941" i="1"/>
  <c r="X2941" i="1" s="1"/>
  <c r="W2942" i="1"/>
  <c r="X2942" i="1" s="1"/>
  <c r="W2936" i="1"/>
  <c r="X2936" i="1" s="1"/>
  <c r="W2910" i="1"/>
  <c r="X2910" i="1" s="1"/>
  <c r="W2904" i="1"/>
  <c r="X2904" i="1" s="1"/>
  <c r="W2908" i="1"/>
  <c r="X2908" i="1" s="1"/>
  <c r="W3019" i="1"/>
  <c r="X3019" i="1" s="1"/>
  <c r="W3016" i="1"/>
  <c r="X3016" i="1" s="1"/>
  <c r="W3020" i="1"/>
  <c r="X3020" i="1" s="1"/>
  <c r="W3010" i="1"/>
  <c r="X3010" i="1" s="1"/>
  <c r="W2920" i="1"/>
  <c r="X2920" i="1" s="1"/>
  <c r="W3008" i="1"/>
  <c r="X3008" i="1" s="1"/>
  <c r="W3014" i="1"/>
  <c r="X3014" i="1" s="1"/>
  <c r="W3006" i="1"/>
  <c r="X3006" i="1" s="1"/>
  <c r="W2924" i="1"/>
  <c r="X2924" i="1" s="1"/>
  <c r="W3021" i="1"/>
  <c r="X3021" i="1" s="1"/>
  <c r="W3009" i="1"/>
  <c r="X3009" i="1" s="1"/>
  <c r="W2955" i="1"/>
  <c r="X2955" i="1" s="1"/>
  <c r="W2952" i="1"/>
  <c r="X2952" i="1" s="1"/>
  <c r="W2912" i="1"/>
  <c r="X2912" i="1" s="1"/>
  <c r="W2976" i="1"/>
  <c r="X2976" i="1" s="1"/>
  <c r="W2978" i="1"/>
  <c r="X2978" i="1" s="1"/>
  <c r="W2980" i="1"/>
  <c r="X2980" i="1" s="1"/>
  <c r="W2982" i="1"/>
  <c r="X2982" i="1" s="1"/>
  <c r="W2937" i="1"/>
  <c r="X2937" i="1" s="1"/>
  <c r="W2934" i="1"/>
  <c r="X2934" i="1" s="1"/>
  <c r="W2950" i="1"/>
  <c r="X2950" i="1" s="1"/>
  <c r="W2906" i="1"/>
  <c r="X2906" i="1" s="1"/>
  <c r="W3001" i="1"/>
  <c r="X3001" i="1" s="1"/>
  <c r="W3018" i="1"/>
  <c r="X3018" i="1" s="1"/>
  <c r="W3022" i="1"/>
  <c r="X3022" i="1" s="1"/>
  <c r="W3003" i="1"/>
  <c r="X3003" i="1" s="1"/>
  <c r="W2958" i="1"/>
  <c r="X2958" i="1" s="1"/>
  <c r="W3011" i="1"/>
  <c r="X3011" i="1" s="1"/>
  <c r="W3012" i="1"/>
  <c r="X3012" i="1" s="1"/>
  <c r="W3013" i="1"/>
  <c r="X3013" i="1" s="1"/>
  <c r="W2944" i="1"/>
  <c r="X2944" i="1" s="1"/>
  <c r="W2923" i="1"/>
  <c r="X2923" i="1" s="1"/>
  <c r="W3005" i="1"/>
  <c r="X3005" i="1" s="1"/>
  <c r="W2981" i="1"/>
  <c r="X2981" i="1" s="1"/>
  <c r="W3017" i="1"/>
  <c r="X3017" i="1" s="1"/>
  <c r="W2939" i="1"/>
  <c r="X2939" i="1" s="1"/>
  <c r="W2897" i="1"/>
  <c r="X2897" i="1" s="1"/>
  <c r="W2949" i="1"/>
  <c r="X2949" i="1" s="1"/>
  <c r="W2905" i="1"/>
  <c r="X2905" i="1" s="1"/>
  <c r="W2917" i="1"/>
  <c r="X2917" i="1" s="1"/>
  <c r="W2907" i="1"/>
  <c r="X2907" i="1" s="1"/>
  <c r="W2900" i="1"/>
  <c r="X2900" i="1" s="1"/>
  <c r="W2977" i="1"/>
  <c r="X2977" i="1" s="1"/>
  <c r="W2913" i="1"/>
  <c r="X2913" i="1" s="1"/>
  <c r="W2938" i="1"/>
  <c r="X2938" i="1" s="1"/>
  <c r="W2940" i="1"/>
  <c r="X2940" i="1" s="1"/>
  <c r="W2948" i="1"/>
  <c r="X2948" i="1" s="1"/>
  <c r="W2914" i="1"/>
  <c r="X2914" i="1" s="1"/>
  <c r="W2915" i="1"/>
  <c r="X2915" i="1" s="1"/>
  <c r="W2909" i="1"/>
  <c r="X2909" i="1" s="1"/>
  <c r="W2918" i="1"/>
  <c r="X2918" i="1" s="1"/>
  <c r="W2899" i="1"/>
  <c r="X2899" i="1" s="1"/>
  <c r="W2947" i="1"/>
  <c r="X2947" i="1" s="1"/>
  <c r="W911" i="1"/>
  <c r="W906" i="1"/>
  <c r="W909" i="1"/>
  <c r="W907" i="1"/>
  <c r="W913" i="1"/>
  <c r="W908" i="1"/>
  <c r="W910" i="1"/>
  <c r="W912" i="1"/>
  <c r="W1012" i="1"/>
  <c r="X1012" i="1" s="1"/>
  <c r="W1008" i="1"/>
  <c r="X1008" i="1" s="1"/>
  <c r="W1009" i="1"/>
  <c r="X1009" i="1" s="1"/>
  <c r="W1011" i="1"/>
  <c r="X1011" i="1" s="1"/>
  <c r="W1010" i="1"/>
  <c r="X1010" i="1" s="1"/>
  <c r="W1005" i="1"/>
  <c r="X1005" i="1" s="1"/>
  <c r="W1007" i="1"/>
  <c r="X1007" i="1" s="1"/>
  <c r="W1006" i="1"/>
  <c r="X1006" i="1" s="1"/>
  <c r="W890" i="1"/>
  <c r="W894" i="1"/>
  <c r="X894" i="1" s="1"/>
  <c r="W892" i="1"/>
  <c r="X892" i="1" s="1"/>
  <c r="W891" i="1"/>
  <c r="X891" i="1" s="1"/>
  <c r="W889" i="1"/>
  <c r="W893" i="1"/>
  <c r="X893" i="1" s="1"/>
  <c r="W896" i="1"/>
  <c r="X896" i="1" s="1"/>
  <c r="W895" i="1"/>
  <c r="W2551" i="1"/>
  <c r="W2544" i="1"/>
  <c r="W2546" i="1"/>
  <c r="W2477" i="1"/>
  <c r="X2477" i="1" s="1"/>
  <c r="W2485" i="1"/>
  <c r="X2485" i="1" s="1"/>
  <c r="W2478" i="1"/>
  <c r="X2478" i="1" s="1"/>
  <c r="W2484" i="1"/>
  <c r="X2484" i="1" s="1"/>
  <c r="W2474" i="1"/>
  <c r="X2474" i="1" s="1"/>
  <c r="W2471" i="1"/>
  <c r="X2471" i="1" s="1"/>
  <c r="W2473" i="1"/>
  <c r="X2473" i="1" s="1"/>
  <c r="W2482" i="1"/>
  <c r="X2482" i="1" s="1"/>
  <c r="W2483" i="1"/>
  <c r="X2483" i="1" s="1"/>
  <c r="W2472" i="1"/>
  <c r="X2472" i="1" s="1"/>
  <c r="W2481" i="1"/>
  <c r="X2481" i="1" s="1"/>
  <c r="W2470" i="1"/>
  <c r="X2470" i="1" s="1"/>
  <c r="W2545" i="1"/>
  <c r="W2548" i="1"/>
  <c r="W2547" i="1"/>
  <c r="W2550" i="1"/>
  <c r="W2476" i="1"/>
  <c r="X2476" i="1" s="1"/>
  <c r="W2549" i="1"/>
  <c r="W2475" i="1"/>
  <c r="X2475" i="1" s="1"/>
  <c r="W2479" i="1"/>
  <c r="X2479" i="1" s="1"/>
  <c r="W2480" i="1"/>
  <c r="X2480" i="1" s="1"/>
  <c r="P587" i="33"/>
  <c r="P599" i="33"/>
  <c r="O339" i="33"/>
  <c r="O410" i="33" s="1"/>
  <c r="P589" i="33"/>
  <c r="P593" i="33"/>
  <c r="P730" i="33"/>
  <c r="O336" i="33"/>
  <c r="O407" i="33" s="1"/>
  <c r="O334" i="33"/>
  <c r="O405" i="33" s="1"/>
  <c r="P573" i="33"/>
  <c r="P569" i="33"/>
  <c r="O393" i="33"/>
  <c r="O463" i="33"/>
  <c r="O459" i="33"/>
  <c r="W1407" i="1"/>
  <c r="W1400" i="1"/>
  <c r="W1404" i="1"/>
  <c r="W1403" i="1"/>
  <c r="W1405" i="1"/>
  <c r="W1401" i="1"/>
  <c r="W1406" i="1"/>
  <c r="W1402" i="1"/>
  <c r="V34" i="1"/>
  <c r="O457" i="33"/>
  <c r="U157" i="1"/>
  <c r="U159" i="1"/>
  <c r="V41" i="1"/>
  <c r="U163" i="1"/>
  <c r="O386" i="33"/>
  <c r="O462" i="33"/>
  <c r="P700" i="33"/>
  <c r="U158" i="1"/>
  <c r="O458" i="33"/>
  <c r="V153" i="1"/>
  <c r="P338" i="33" s="1"/>
  <c r="P409" i="33" s="1"/>
  <c r="P695" i="33"/>
  <c r="V35" i="1"/>
  <c r="V36" i="1"/>
  <c r="V38" i="1"/>
  <c r="U164" i="1"/>
  <c r="O340" i="33"/>
  <c r="O411" i="33" s="1"/>
  <c r="O333" i="33"/>
  <c r="O404" i="33" s="1"/>
  <c r="O456" i="33"/>
  <c r="P694" i="33"/>
  <c r="W1334" i="1"/>
  <c r="W1332" i="1"/>
  <c r="W1338" i="1"/>
  <c r="X1338" i="1" s="1"/>
  <c r="W1327" i="1"/>
  <c r="W3263" i="1"/>
  <c r="X3263" i="1" s="1"/>
  <c r="W3258" i="1"/>
  <c r="X3258" i="1" s="1"/>
  <c r="W4328" i="1"/>
  <c r="X4328" i="1" s="1"/>
  <c r="W4326" i="1"/>
  <c r="X4326" i="1" s="1"/>
  <c r="W4322" i="1"/>
  <c r="X4322" i="1" s="1"/>
  <c r="W4321" i="1"/>
  <c r="X4321" i="1" s="1"/>
  <c r="W682" i="1"/>
  <c r="X682" i="1" s="1"/>
  <c r="W684" i="1"/>
  <c r="X684" i="1" s="1"/>
  <c r="W1686" i="1"/>
  <c r="X1686" i="1" s="1"/>
  <c r="W1688" i="1"/>
  <c r="X1688" i="1" s="1"/>
  <c r="W45" i="1"/>
  <c r="W49" i="1"/>
  <c r="W77" i="1"/>
  <c r="W81" i="1"/>
  <c r="W109" i="1"/>
  <c r="X109" i="1" s="1"/>
  <c r="W113" i="1"/>
  <c r="X113" i="1" s="1"/>
  <c r="W141" i="1"/>
  <c r="X141" i="1" s="1"/>
  <c r="W145" i="1"/>
  <c r="X145" i="1" s="1"/>
  <c r="W177" i="1"/>
  <c r="X177" i="1" s="1"/>
  <c r="W181" i="1"/>
  <c r="X181" i="1" s="1"/>
  <c r="W19" i="1"/>
  <c r="W23" i="1"/>
  <c r="W64" i="1"/>
  <c r="X64" i="1" s="1"/>
  <c r="W96" i="1"/>
  <c r="W128" i="1"/>
  <c r="X128" i="1" s="1"/>
  <c r="W51" i="1"/>
  <c r="W68" i="1"/>
  <c r="X68" i="1" s="1"/>
  <c r="W83" i="1"/>
  <c r="W100" i="1"/>
  <c r="W115" i="1"/>
  <c r="X115" i="1" s="1"/>
  <c r="W132" i="1"/>
  <c r="X132" i="1" s="1"/>
  <c r="W147" i="1"/>
  <c r="X147" i="1" s="1"/>
  <c r="W263" i="1"/>
  <c r="X263" i="1" s="1"/>
  <c r="W267" i="1"/>
  <c r="X267" i="1" s="1"/>
  <c r="W67" i="1"/>
  <c r="X67" i="1" s="1"/>
  <c r="W61" i="1"/>
  <c r="X61" i="1" s="1"/>
  <c r="W268" i="1"/>
  <c r="X268" i="1" s="1"/>
  <c r="W9" i="1"/>
  <c r="W86" i="1"/>
  <c r="W131" i="1"/>
  <c r="X131" i="1" s="1"/>
  <c r="W646" i="1"/>
  <c r="X646" i="1" s="1"/>
  <c r="W650" i="1"/>
  <c r="X650" i="1" s="1"/>
  <c r="W137" i="1"/>
  <c r="X137" i="1" s="1"/>
  <c r="W642" i="1"/>
  <c r="X642" i="1" s="1"/>
  <c r="W657" i="1"/>
  <c r="X657" i="1" s="1"/>
  <c r="W1117" i="1"/>
  <c r="W1121" i="1"/>
  <c r="W1149" i="1"/>
  <c r="W1153" i="1"/>
  <c r="W1451" i="1"/>
  <c r="X1451" i="1" s="1"/>
  <c r="W1455" i="1"/>
  <c r="X1455" i="1" s="1"/>
  <c r="W1483" i="1"/>
  <c r="X1483" i="1" s="1"/>
  <c r="W1487" i="1"/>
  <c r="X1487" i="1" s="1"/>
  <c r="W1533" i="1"/>
  <c r="X1533" i="1" s="1"/>
  <c r="W1537" i="1"/>
  <c r="X1537" i="1" s="1"/>
  <c r="W1581" i="1"/>
  <c r="X1581" i="1" s="1"/>
  <c r="W1585" i="1"/>
  <c r="X1585" i="1" s="1"/>
  <c r="W1648" i="1"/>
  <c r="W1652" i="1"/>
  <c r="W1141" i="1"/>
  <c r="X1141" i="1" s="1"/>
  <c r="W1145" i="1"/>
  <c r="X1145" i="1" s="1"/>
  <c r="W1197" i="1"/>
  <c r="X1197" i="1" s="1"/>
  <c r="W1201" i="1"/>
  <c r="X1201" i="1" s="1"/>
  <c r="W1443" i="1"/>
  <c r="X1443" i="1" s="1"/>
  <c r="W1447" i="1"/>
  <c r="X1447" i="1" s="1"/>
  <c r="W641" i="1"/>
  <c r="X641" i="1" s="1"/>
  <c r="W658" i="1"/>
  <c r="X658" i="1" s="1"/>
  <c r="W953" i="1"/>
  <c r="W991" i="1"/>
  <c r="X991" i="1" s="1"/>
  <c r="W995" i="1"/>
  <c r="X995" i="1" s="1"/>
  <c r="W1016" i="1"/>
  <c r="X1016" i="1" s="1"/>
  <c r="W1132" i="1"/>
  <c r="X1132" i="1" s="1"/>
  <c r="W1136" i="1"/>
  <c r="X1136" i="1" s="1"/>
  <c r="W1164" i="1"/>
  <c r="X1164" i="1" s="1"/>
  <c r="W1184" i="1"/>
  <c r="X1184" i="1" s="1"/>
  <c r="W1435" i="1"/>
  <c r="X1435" i="1" s="1"/>
  <c r="W1439" i="1"/>
  <c r="X1439" i="1" s="1"/>
  <c r="W1467" i="1"/>
  <c r="X1467" i="1" s="1"/>
  <c r="W1471" i="1"/>
  <c r="X1471" i="1" s="1"/>
  <c r="W1475" i="1"/>
  <c r="X1475" i="1" s="1"/>
  <c r="W1479" i="1"/>
  <c r="X1479" i="1" s="1"/>
  <c r="W1599" i="1"/>
  <c r="X1599" i="1" s="1"/>
  <c r="W1634" i="1"/>
  <c r="X1634" i="1" s="1"/>
  <c r="W1642" i="1"/>
  <c r="X1642" i="1" s="1"/>
  <c r="W1127" i="1"/>
  <c r="X1127" i="1" s="1"/>
  <c r="W1159" i="1"/>
  <c r="X1159" i="1" s="1"/>
  <c r="W1528" i="1"/>
  <c r="W1578" i="1"/>
  <c r="X1578" i="1" s="1"/>
  <c r="W1595" i="1"/>
  <c r="X1595" i="1" s="1"/>
  <c r="W1676" i="1"/>
  <c r="Q733" i="33" s="1"/>
  <c r="W1458" i="1"/>
  <c r="X1458" i="1" s="1"/>
  <c r="W1462" i="1"/>
  <c r="X1462" i="1" s="1"/>
  <c r="W3027" i="1"/>
  <c r="X3027" i="1" s="1"/>
  <c r="W1575" i="1"/>
  <c r="X1575" i="1" s="1"/>
  <c r="W1675" i="1"/>
  <c r="W1639" i="1"/>
  <c r="X1639" i="1" s="1"/>
  <c r="W1124" i="1"/>
  <c r="W1641" i="1"/>
  <c r="X1641" i="1" s="1"/>
  <c r="W2818" i="1"/>
  <c r="X2818" i="1" s="1"/>
  <c r="W3696" i="1"/>
  <c r="X3696" i="1" s="1"/>
  <c r="W3700" i="1"/>
  <c r="X3700" i="1" s="1"/>
  <c r="W4008" i="1"/>
  <c r="X4008" i="1" s="1"/>
  <c r="W4012" i="1"/>
  <c r="X4012" i="1" s="1"/>
  <c r="W1162" i="1"/>
  <c r="X1162" i="1" s="1"/>
  <c r="W3702" i="1"/>
  <c r="X3702" i="1" s="1"/>
  <c r="W4415" i="1"/>
  <c r="X4415" i="1" s="1"/>
  <c r="W4416" i="1"/>
  <c r="X4416" i="1" s="1"/>
  <c r="W4502" i="1"/>
  <c r="X4502" i="1" s="1"/>
  <c r="W4492" i="1"/>
  <c r="W3031" i="1"/>
  <c r="X3031" i="1" s="1"/>
  <c r="W3248" i="1"/>
  <c r="W4414" i="1"/>
  <c r="X4414" i="1" s="1"/>
  <c r="W2817" i="1"/>
  <c r="X2817" i="1" s="1"/>
  <c r="W3247" i="1"/>
  <c r="W4497" i="1"/>
  <c r="X4497" i="1" s="1"/>
  <c r="W1635" i="1"/>
  <c r="X1635" i="1" s="1"/>
  <c r="W84" i="1"/>
  <c r="W116" i="1"/>
  <c r="X116" i="1" s="1"/>
  <c r="W1527" i="1"/>
  <c r="W11" i="1"/>
  <c r="W133" i="1"/>
  <c r="X133" i="1" s="1"/>
  <c r="W1679" i="1"/>
  <c r="W118" i="1"/>
  <c r="X118" i="1" s="1"/>
  <c r="W1341" i="1"/>
  <c r="X1341" i="1" s="1"/>
  <c r="W1329" i="1"/>
  <c r="W3265" i="1"/>
  <c r="X3265" i="1" s="1"/>
  <c r="W4327" i="1"/>
  <c r="X4327" i="1" s="1"/>
  <c r="W686" i="1"/>
  <c r="X686" i="1" s="1"/>
  <c r="W680" i="1"/>
  <c r="X680" i="1" s="1"/>
  <c r="W693" i="1"/>
  <c r="W1685" i="1"/>
  <c r="X1685" i="1" s="1"/>
  <c r="W1687" i="1"/>
  <c r="X1687" i="1" s="1"/>
  <c r="W46" i="1"/>
  <c r="W78" i="1"/>
  <c r="W82" i="1"/>
  <c r="W114" i="1"/>
  <c r="X114" i="1" s="1"/>
  <c r="W142" i="1"/>
  <c r="X142" i="1" s="1"/>
  <c r="W178" i="1"/>
  <c r="X178" i="1" s="1"/>
  <c r="W182" i="1"/>
  <c r="X182" i="1" s="1"/>
  <c r="Y4" i="1"/>
  <c r="W20" i="1"/>
  <c r="W66" i="1"/>
  <c r="X66" i="1" s="1"/>
  <c r="W98" i="1"/>
  <c r="W70" i="1"/>
  <c r="X70" i="1" s="1"/>
  <c r="W102" i="1"/>
  <c r="W117" i="1"/>
  <c r="X117" i="1" s="1"/>
  <c r="W264" i="1"/>
  <c r="X264" i="1" s="1"/>
  <c r="W93" i="1"/>
  <c r="W73" i="1"/>
  <c r="X73" i="1" s="1"/>
  <c r="W91" i="1"/>
  <c r="W8" i="1"/>
  <c r="W647" i="1"/>
  <c r="X647" i="1" s="1"/>
  <c r="W59" i="1"/>
  <c r="X59" i="1" s="1"/>
  <c r="W636" i="1"/>
  <c r="X636" i="1" s="1"/>
  <c r="W950" i="1"/>
  <c r="W1118" i="1"/>
  <c r="W1150" i="1"/>
  <c r="W1154" i="1"/>
  <c r="W1456" i="1"/>
  <c r="X1456" i="1" s="1"/>
  <c r="W1484" i="1"/>
  <c r="X1484" i="1" s="1"/>
  <c r="W1534" i="1"/>
  <c r="X1534" i="1" s="1"/>
  <c r="W1538" i="1"/>
  <c r="X1538" i="1" s="1"/>
  <c r="W1586" i="1"/>
  <c r="X1586" i="1" s="1"/>
  <c r="W1649" i="1"/>
  <c r="W1142" i="1"/>
  <c r="X1142" i="1" s="1"/>
  <c r="W1146" i="1"/>
  <c r="X1146" i="1" s="1"/>
  <c r="W1202" i="1"/>
  <c r="X1202" i="1" s="1"/>
  <c r="W1448" i="1"/>
  <c r="X1448" i="1" s="1"/>
  <c r="W955" i="1"/>
  <c r="W1013" i="1"/>
  <c r="X1013" i="1" s="1"/>
  <c r="W1017" i="1"/>
  <c r="X1017" i="1" s="1"/>
  <c r="W1137" i="1"/>
  <c r="X1137" i="1" s="1"/>
  <c r="W1181" i="1"/>
  <c r="X1181" i="1" s="1"/>
  <c r="W1436" i="1"/>
  <c r="X1436" i="1" s="1"/>
  <c r="W1440" i="1"/>
  <c r="X1440" i="1" s="1"/>
  <c r="W1472" i="1"/>
  <c r="X1472" i="1" s="1"/>
  <c r="W1476" i="1"/>
  <c r="X1476" i="1" s="1"/>
  <c r="W1601" i="1"/>
  <c r="X1601" i="1" s="1"/>
  <c r="W1644" i="1"/>
  <c r="X1644" i="1" s="1"/>
  <c r="W1129" i="1"/>
  <c r="X1129" i="1" s="1"/>
  <c r="W1161" i="1"/>
  <c r="X1161" i="1" s="1"/>
  <c r="W1589" i="1"/>
  <c r="X1589" i="1" s="1"/>
  <c r="W1604" i="1"/>
  <c r="X1604" i="1" s="1"/>
  <c r="W1459" i="1"/>
  <c r="X1459" i="1" s="1"/>
  <c r="W3028" i="1"/>
  <c r="X3028" i="1" s="1"/>
  <c r="W1590" i="1"/>
  <c r="X1590" i="1" s="1"/>
  <c r="W1160" i="1"/>
  <c r="X1160" i="1" s="1"/>
  <c r="W2820" i="1"/>
  <c r="X2820" i="1" s="1"/>
  <c r="W3701" i="1"/>
  <c r="X3701" i="1" s="1"/>
  <c r="W4009" i="1"/>
  <c r="X4009" i="1" s="1"/>
  <c r="W3249" i="1"/>
  <c r="W4409" i="1"/>
  <c r="X4409" i="1" s="1"/>
  <c r="W4489" i="1"/>
  <c r="W1128" i="1"/>
  <c r="X1128" i="1" s="1"/>
  <c r="W1529" i="1"/>
  <c r="W4014" i="1"/>
  <c r="X4014" i="1" s="1"/>
  <c r="W4499" i="1"/>
  <c r="X4499" i="1" s="1"/>
  <c r="W4490" i="1"/>
  <c r="W1645" i="1"/>
  <c r="X1645" i="1" s="1"/>
  <c r="W2819" i="1"/>
  <c r="X2819" i="1" s="1"/>
  <c r="W103" i="1"/>
  <c r="W1600" i="1"/>
  <c r="X1600" i="1" s="1"/>
  <c r="W101" i="1"/>
  <c r="W1340" i="1"/>
  <c r="X1340" i="1" s="1"/>
  <c r="W1342" i="1"/>
  <c r="W1331" i="1"/>
  <c r="W3261" i="1"/>
  <c r="X3261" i="1" s="1"/>
  <c r="W4323" i="1"/>
  <c r="X4323" i="1" s="1"/>
  <c r="W683" i="1"/>
  <c r="X683" i="1" s="1"/>
  <c r="W685" i="1"/>
  <c r="X685" i="1" s="1"/>
  <c r="W50" i="1"/>
  <c r="W110" i="1"/>
  <c r="X110" i="1" s="1"/>
  <c r="W146" i="1"/>
  <c r="X146" i="1" s="1"/>
  <c r="W24" i="1"/>
  <c r="W130" i="1"/>
  <c r="X130" i="1" s="1"/>
  <c r="W53" i="1"/>
  <c r="X53" i="1" s="1"/>
  <c r="W85" i="1"/>
  <c r="W134" i="1"/>
  <c r="X134" i="1" s="1"/>
  <c r="W52" i="1"/>
  <c r="X52" i="1" s="1"/>
  <c r="W14" i="1"/>
  <c r="W643" i="1"/>
  <c r="X643" i="1" s="1"/>
  <c r="W651" i="1"/>
  <c r="X651" i="1" s="1"/>
  <c r="W1122" i="1"/>
  <c r="W1452" i="1"/>
  <c r="X1452" i="1" s="1"/>
  <c r="W1488" i="1"/>
  <c r="X1488" i="1" s="1"/>
  <c r="W1582" i="1"/>
  <c r="X1582" i="1" s="1"/>
  <c r="W1653" i="1"/>
  <c r="W996" i="1"/>
  <c r="X996" i="1" s="1"/>
  <c r="W1198" i="1"/>
  <c r="X1198" i="1" s="1"/>
  <c r="W1444" i="1"/>
  <c r="X1444" i="1" s="1"/>
  <c r="W652" i="1"/>
  <c r="X652" i="1" s="1"/>
  <c r="W992" i="1"/>
  <c r="X992" i="1" s="1"/>
  <c r="W1133" i="1"/>
  <c r="X1133" i="1" s="1"/>
  <c r="W1185" i="1"/>
  <c r="X1185" i="1" s="1"/>
  <c r="W1468" i="1"/>
  <c r="X1468" i="1" s="1"/>
  <c r="W1480" i="1"/>
  <c r="X1480" i="1" s="1"/>
  <c r="W1636" i="1"/>
  <c r="X1636" i="1" s="1"/>
  <c r="W1530" i="1"/>
  <c r="W1678" i="1"/>
  <c r="W1463" i="1"/>
  <c r="X1463" i="1" s="1"/>
  <c r="W3024" i="1"/>
  <c r="X3024" i="1" s="1"/>
  <c r="W3697" i="1"/>
  <c r="X3697" i="1" s="1"/>
  <c r="W4013" i="1"/>
  <c r="X4013" i="1" s="1"/>
  <c r="W2823" i="1"/>
  <c r="X2823" i="1" s="1"/>
  <c r="W1540" i="1"/>
  <c r="X1540" i="1" s="1"/>
  <c r="W4496" i="1"/>
  <c r="X4496" i="1" s="1"/>
  <c r="W3242" i="1"/>
  <c r="W2821" i="1"/>
  <c r="X2821" i="1" s="1"/>
  <c r="W4488" i="1"/>
  <c r="W1592" i="1"/>
  <c r="X1592" i="1" s="1"/>
  <c r="W12" i="1"/>
  <c r="W125" i="1"/>
  <c r="X125" i="1" s="1"/>
  <c r="W1330" i="1"/>
  <c r="W1339" i="1"/>
  <c r="W1333" i="1"/>
  <c r="W1328" i="1"/>
  <c r="W1336" i="1"/>
  <c r="W1335" i="1"/>
  <c r="X1335" i="1" s="1"/>
  <c r="W1337" i="1"/>
  <c r="W3260" i="1"/>
  <c r="X3260" i="1" s="1"/>
  <c r="W3259" i="1"/>
  <c r="X3259" i="1" s="1"/>
  <c r="W3264" i="1"/>
  <c r="X3264" i="1" s="1"/>
  <c r="W4325" i="1"/>
  <c r="X4325" i="1" s="1"/>
  <c r="W689" i="1"/>
  <c r="W688" i="1"/>
  <c r="W679" i="1"/>
  <c r="X679" i="1" s="1"/>
  <c r="W691" i="1"/>
  <c r="W1683" i="1"/>
  <c r="X1683" i="1" s="1"/>
  <c r="W1684" i="1"/>
  <c r="X1684" i="1" s="1"/>
  <c r="W25" i="1"/>
  <c r="W44" i="1"/>
  <c r="W48" i="1"/>
  <c r="W76" i="1"/>
  <c r="W80" i="1"/>
  <c r="W108" i="1"/>
  <c r="X108" i="1" s="1"/>
  <c r="W112" i="1"/>
  <c r="X112" i="1" s="1"/>
  <c r="W140" i="1"/>
  <c r="X140" i="1" s="1"/>
  <c r="W144" i="1"/>
  <c r="X144" i="1" s="1"/>
  <c r="W176" i="1"/>
  <c r="X176" i="1" s="1"/>
  <c r="W180" i="1"/>
  <c r="X180" i="1" s="1"/>
  <c r="W18" i="1"/>
  <c r="W22" i="1"/>
  <c r="W62" i="1"/>
  <c r="X62" i="1" s="1"/>
  <c r="W94" i="1"/>
  <c r="W126" i="1"/>
  <c r="X126" i="1" s="1"/>
  <c r="W57" i="1"/>
  <c r="X57" i="1" s="1"/>
  <c r="W74" i="1"/>
  <c r="X74" i="1" s="1"/>
  <c r="W89" i="1"/>
  <c r="W106" i="1"/>
  <c r="W121" i="1"/>
  <c r="X121" i="1" s="1"/>
  <c r="W138" i="1"/>
  <c r="X138" i="1" s="1"/>
  <c r="W262" i="1"/>
  <c r="X262" i="1" s="1"/>
  <c r="W266" i="1"/>
  <c r="X266" i="1" s="1"/>
  <c r="W58" i="1"/>
  <c r="X58" i="1" s="1"/>
  <c r="W120" i="1"/>
  <c r="X120" i="1" s="1"/>
  <c r="W123" i="1"/>
  <c r="X123" i="1" s="1"/>
  <c r="W71" i="1"/>
  <c r="X71" i="1" s="1"/>
  <c r="W122" i="1"/>
  <c r="X122" i="1" s="1"/>
  <c r="W99" i="1"/>
  <c r="W645" i="1"/>
  <c r="X645" i="1" s="1"/>
  <c r="W649" i="1"/>
  <c r="X649" i="1" s="1"/>
  <c r="W640" i="1"/>
  <c r="X640" i="1" s="1"/>
  <c r="W655" i="1"/>
  <c r="X655" i="1" s="1"/>
  <c r="W954" i="1"/>
  <c r="W1120" i="1"/>
  <c r="W1148" i="1"/>
  <c r="X1148" i="1" s="1"/>
  <c r="W1152" i="1"/>
  <c r="W1204" i="1"/>
  <c r="X1204" i="1" s="1"/>
  <c r="W1450" i="1"/>
  <c r="X1450" i="1" s="1"/>
  <c r="W1454" i="1"/>
  <c r="X1454" i="1" s="1"/>
  <c r="W1482" i="1"/>
  <c r="X1482" i="1" s="1"/>
  <c r="W1486" i="1"/>
  <c r="X1486" i="1" s="1"/>
  <c r="W1532" i="1"/>
  <c r="W1536" i="1"/>
  <c r="X1536" i="1" s="1"/>
  <c r="W1580" i="1"/>
  <c r="X1580" i="1" s="1"/>
  <c r="W1584" i="1"/>
  <c r="X1584" i="1" s="1"/>
  <c r="W1647" i="1"/>
  <c r="X1647" i="1" s="1"/>
  <c r="W1651" i="1"/>
  <c r="W1140" i="1"/>
  <c r="X1140" i="1" s="1"/>
  <c r="W1144" i="1"/>
  <c r="X1144" i="1" s="1"/>
  <c r="W1188" i="1"/>
  <c r="X1188" i="1" s="1"/>
  <c r="W1200" i="1"/>
  <c r="X1200" i="1" s="1"/>
  <c r="W1442" i="1"/>
  <c r="X1442" i="1" s="1"/>
  <c r="W1446" i="1"/>
  <c r="X1446" i="1" s="1"/>
  <c r="W90" i="1"/>
  <c r="W639" i="1"/>
  <c r="X639" i="1" s="1"/>
  <c r="W656" i="1"/>
  <c r="X656" i="1" s="1"/>
  <c r="W951" i="1"/>
  <c r="W990" i="1"/>
  <c r="X990" i="1" s="1"/>
  <c r="W994" i="1"/>
  <c r="X994" i="1" s="1"/>
  <c r="W1015" i="1"/>
  <c r="X1015" i="1" s="1"/>
  <c r="W1019" i="1"/>
  <c r="X1019" i="1" s="1"/>
  <c r="W1135" i="1"/>
  <c r="X1135" i="1" s="1"/>
  <c r="W687" i="1"/>
  <c r="W690" i="1"/>
  <c r="W75" i="1"/>
  <c r="X75" i="1" s="1"/>
  <c r="W139" i="1"/>
  <c r="X139" i="1" s="1"/>
  <c r="W60" i="1"/>
  <c r="X60" i="1" s="1"/>
  <c r="W87" i="1"/>
  <c r="W261" i="1"/>
  <c r="X261" i="1" s="1"/>
  <c r="W88" i="1"/>
  <c r="Q571" i="33" s="1"/>
  <c r="W97" i="1"/>
  <c r="W65" i="1"/>
  <c r="X65" i="1" s="1"/>
  <c r="W653" i="1"/>
  <c r="X653" i="1" s="1"/>
  <c r="W1151" i="1"/>
  <c r="X1151" i="1" s="1"/>
  <c r="W1453" i="1"/>
  <c r="X1453" i="1" s="1"/>
  <c r="W1535" i="1"/>
  <c r="X1535" i="1" s="1"/>
  <c r="W1650" i="1"/>
  <c r="W1143" i="1"/>
  <c r="X1143" i="1" s="1"/>
  <c r="W1445" i="1"/>
  <c r="X1445" i="1" s="1"/>
  <c r="W949" i="1"/>
  <c r="W1018" i="1"/>
  <c r="X1018" i="1" s="1"/>
  <c r="W1182" i="1"/>
  <c r="X1182" i="1" s="1"/>
  <c r="W1437" i="1"/>
  <c r="X1437" i="1" s="1"/>
  <c r="W1469" i="1"/>
  <c r="X1469" i="1" s="1"/>
  <c r="W1477" i="1"/>
  <c r="X1477" i="1" s="1"/>
  <c r="W1603" i="1"/>
  <c r="X1603" i="1" s="1"/>
  <c r="W1646" i="1"/>
  <c r="X1646" i="1" s="1"/>
  <c r="W1163" i="1"/>
  <c r="X1163" i="1" s="1"/>
  <c r="W1591" i="1"/>
  <c r="X1591" i="1" s="1"/>
  <c r="W1460" i="1"/>
  <c r="X1460" i="1" s="1"/>
  <c r="W3025" i="1"/>
  <c r="X3025" i="1" s="1"/>
  <c r="W1596" i="1"/>
  <c r="X1596" i="1" s="1"/>
  <c r="W2822" i="1"/>
  <c r="X2822" i="1" s="1"/>
  <c r="W3698" i="1"/>
  <c r="X3698" i="1" s="1"/>
  <c r="W4010" i="1"/>
  <c r="X4010" i="1" s="1"/>
  <c r="W1130" i="1"/>
  <c r="X1130" i="1" s="1"/>
  <c r="W1602" i="1"/>
  <c r="X1602" i="1" s="1"/>
  <c r="W4411" i="1"/>
  <c r="X4411" i="1" s="1"/>
  <c r="W4498" i="1"/>
  <c r="X4498" i="1" s="1"/>
  <c r="W1525" i="1"/>
  <c r="W3243" i="1"/>
  <c r="W4501" i="1"/>
  <c r="X4501" i="1" s="1"/>
  <c r="W1577" i="1"/>
  <c r="X1577" i="1" s="1"/>
  <c r="W69" i="1"/>
  <c r="X69" i="1" s="1"/>
  <c r="W63" i="1"/>
  <c r="X63" i="1" s="1"/>
  <c r="W79" i="1"/>
  <c r="W265" i="1"/>
  <c r="X265" i="1" s="1"/>
  <c r="W54" i="1"/>
  <c r="X54" i="1" s="1"/>
  <c r="W952" i="1"/>
  <c r="W1457" i="1"/>
  <c r="X1457" i="1" s="1"/>
  <c r="W1654" i="1"/>
  <c r="W1449" i="1"/>
  <c r="X1449" i="1" s="1"/>
  <c r="W1134" i="1"/>
  <c r="X1134" i="1" s="1"/>
  <c r="W1438" i="1"/>
  <c r="X1438" i="1" s="1"/>
  <c r="W1478" i="1"/>
  <c r="X1478" i="1" s="1"/>
  <c r="W1680" i="1"/>
  <c r="W1125" i="1"/>
  <c r="X1125" i="1" s="1"/>
  <c r="W1593" i="1"/>
  <c r="X1593" i="1" s="1"/>
  <c r="W1461" i="1"/>
  <c r="X1461" i="1" s="1"/>
  <c r="W3026" i="1"/>
  <c r="X3026" i="1" s="1"/>
  <c r="W4011" i="1"/>
  <c r="X4011" i="1" s="1"/>
  <c r="W4500" i="1"/>
  <c r="X4500" i="1" s="1"/>
  <c r="W3245" i="1"/>
  <c r="W694" i="1"/>
  <c r="W47" i="1"/>
  <c r="W21" i="1"/>
  <c r="W105" i="1"/>
  <c r="W638" i="1"/>
  <c r="X638" i="1" s="1"/>
  <c r="W1489" i="1"/>
  <c r="X1489" i="1" s="1"/>
  <c r="W654" i="1"/>
  <c r="X654" i="1" s="1"/>
  <c r="W1187" i="1"/>
  <c r="X1187" i="1" s="1"/>
  <c r="W1640" i="1"/>
  <c r="X1640" i="1" s="1"/>
  <c r="W1576" i="1"/>
  <c r="X1576" i="1" s="1"/>
  <c r="W956" i="1"/>
  <c r="W3030" i="1"/>
  <c r="X3030" i="1" s="1"/>
  <c r="W4007" i="1"/>
  <c r="X4007" i="1" s="1"/>
  <c r="W4493" i="1"/>
  <c r="W3246" i="1"/>
  <c r="W129" i="1"/>
  <c r="X129" i="1" s="1"/>
  <c r="W135" i="1"/>
  <c r="X135" i="1" s="1"/>
  <c r="W681" i="1"/>
  <c r="X681" i="1" s="1"/>
  <c r="W143" i="1"/>
  <c r="X143" i="1" s="1"/>
  <c r="W92" i="1"/>
  <c r="W104" i="1"/>
  <c r="W1155" i="1"/>
  <c r="W1539" i="1"/>
  <c r="X1539" i="1" s="1"/>
  <c r="W1147" i="1"/>
  <c r="X1147" i="1" s="1"/>
  <c r="W989" i="1"/>
  <c r="X989" i="1" s="1"/>
  <c r="W1183" i="1"/>
  <c r="X1183" i="1" s="1"/>
  <c r="W1470" i="1"/>
  <c r="X1470" i="1" s="1"/>
  <c r="W1632" i="1"/>
  <c r="X1632" i="1" s="1"/>
  <c r="W1526" i="1"/>
  <c r="W1643" i="1"/>
  <c r="X1643" i="1" s="1"/>
  <c r="W1588" i="1"/>
  <c r="X1588" i="1" s="1"/>
  <c r="W3699" i="1"/>
  <c r="X3699" i="1" s="1"/>
  <c r="W1158" i="1"/>
  <c r="X1158" i="1" s="1"/>
  <c r="W1637" i="1"/>
  <c r="X1637" i="1" s="1"/>
  <c r="W4413" i="1"/>
  <c r="X4413" i="1" s="1"/>
  <c r="W1156" i="1"/>
  <c r="X1156" i="1" s="1"/>
  <c r="W4410" i="1"/>
  <c r="X4410" i="1" s="1"/>
  <c r="W127" i="1"/>
  <c r="X127" i="1" s="1"/>
  <c r="W1579" i="1"/>
  <c r="X1579" i="1" s="1"/>
  <c r="W1677" i="1"/>
  <c r="W111" i="1"/>
  <c r="X111" i="1" s="1"/>
  <c r="W72" i="1"/>
  <c r="X72" i="1" s="1"/>
  <c r="W648" i="1"/>
  <c r="X648" i="1" s="1"/>
  <c r="W1020" i="1"/>
  <c r="X1020" i="1" s="1"/>
  <c r="W1139" i="1"/>
  <c r="X1139" i="1" s="1"/>
  <c r="W1474" i="1"/>
  <c r="X1474" i="1" s="1"/>
  <c r="W1157" i="1"/>
  <c r="X1157" i="1" s="1"/>
  <c r="W1465" i="1"/>
  <c r="X1465" i="1" s="1"/>
  <c r="W1490" i="1"/>
  <c r="X1490" i="1" s="1"/>
  <c r="W3695" i="1"/>
  <c r="X3695" i="1" s="1"/>
  <c r="W1673" i="1"/>
  <c r="W1598" i="1"/>
  <c r="X1598" i="1" s="1"/>
  <c r="W3262" i="1"/>
  <c r="X3262" i="1" s="1"/>
  <c r="W1689" i="1"/>
  <c r="X1689" i="1" s="1"/>
  <c r="W107" i="1"/>
  <c r="W175" i="1"/>
  <c r="X175" i="1" s="1"/>
  <c r="W15" i="1"/>
  <c r="W124" i="1"/>
  <c r="X124" i="1" s="1"/>
  <c r="W55" i="1"/>
  <c r="X55" i="1" s="1"/>
  <c r="W119" i="1"/>
  <c r="X119" i="1" s="1"/>
  <c r="W13" i="1"/>
  <c r="W644" i="1"/>
  <c r="X644" i="1" s="1"/>
  <c r="W1119" i="1"/>
  <c r="W1485" i="1"/>
  <c r="X1485" i="1" s="1"/>
  <c r="W1583" i="1"/>
  <c r="X1583" i="1" s="1"/>
  <c r="W1199" i="1"/>
  <c r="X1199" i="1" s="1"/>
  <c r="W637" i="1"/>
  <c r="X637" i="1" s="1"/>
  <c r="W993" i="1"/>
  <c r="X993" i="1" s="1"/>
  <c r="W1138" i="1"/>
  <c r="X1138" i="1" s="1"/>
  <c r="W1186" i="1"/>
  <c r="X1186" i="1" s="1"/>
  <c r="W1441" i="1"/>
  <c r="X1441" i="1" s="1"/>
  <c r="W1473" i="1"/>
  <c r="X1473" i="1" s="1"/>
  <c r="W1481" i="1"/>
  <c r="X1481" i="1" s="1"/>
  <c r="W1638" i="1"/>
  <c r="X1638" i="1" s="1"/>
  <c r="W1131" i="1"/>
  <c r="X1131" i="1" s="1"/>
  <c r="W1574" i="1"/>
  <c r="X1574" i="1" s="1"/>
  <c r="W1655" i="1"/>
  <c r="W659" i="1"/>
  <c r="X659" i="1" s="1"/>
  <c r="W1464" i="1"/>
  <c r="X1464" i="1" s="1"/>
  <c r="W3029" i="1"/>
  <c r="X3029" i="1" s="1"/>
  <c r="W4503" i="1"/>
  <c r="X4503" i="1" s="1"/>
  <c r="W4491" i="1"/>
  <c r="W3244" i="1"/>
  <c r="W1573" i="1"/>
  <c r="X1573" i="1" s="1"/>
  <c r="W4494" i="1"/>
  <c r="W1633" i="1"/>
  <c r="X1633" i="1" s="1"/>
  <c r="W1594" i="1"/>
  <c r="X1594" i="1" s="1"/>
  <c r="W10" i="1"/>
  <c r="W95" i="1"/>
  <c r="W4324" i="1"/>
  <c r="X4324" i="1" s="1"/>
  <c r="W692" i="1"/>
  <c r="W1682" i="1"/>
  <c r="X1682" i="1" s="1"/>
  <c r="W179" i="1"/>
  <c r="X179" i="1" s="1"/>
  <c r="W136" i="1"/>
  <c r="X136" i="1" s="1"/>
  <c r="W56" i="1"/>
  <c r="X56" i="1" s="1"/>
  <c r="W1123" i="1"/>
  <c r="W1587" i="1"/>
  <c r="X1587" i="1" s="1"/>
  <c r="W1203" i="1"/>
  <c r="X1203" i="1" s="1"/>
  <c r="W1014" i="1"/>
  <c r="X1014" i="1" s="1"/>
  <c r="W1466" i="1"/>
  <c r="X1466" i="1" s="1"/>
  <c r="W1597" i="1"/>
  <c r="X1597" i="1" s="1"/>
  <c r="W1674" i="1"/>
  <c r="W2816" i="1"/>
  <c r="X2816" i="1" s="1"/>
  <c r="W1126" i="1"/>
  <c r="X1126" i="1" s="1"/>
  <c r="W4412" i="1"/>
  <c r="X4412" i="1" s="1"/>
  <c r="W4495" i="1"/>
  <c r="W1531" i="1"/>
  <c r="V148" i="1"/>
  <c r="P697" i="33"/>
  <c r="P696" i="33"/>
  <c r="P701" i="33"/>
  <c r="V39" i="1"/>
  <c r="P321" i="33" s="1"/>
  <c r="V152" i="1"/>
  <c r="V40" i="1"/>
  <c r="P322" i="33" s="1"/>
  <c r="V149" i="1"/>
  <c r="V150" i="1"/>
  <c r="P699" i="33"/>
  <c r="O460" i="33"/>
  <c r="O337" i="33"/>
  <c r="O408" i="33" s="1"/>
  <c r="V154" i="1"/>
  <c r="O389" i="33"/>
  <c r="U160" i="1"/>
  <c r="U162" i="1"/>
  <c r="O461" i="33"/>
  <c r="O338" i="33"/>
  <c r="O409" i="33" s="1"/>
  <c r="V151" i="1"/>
  <c r="O390" i="33"/>
  <c r="U161" i="1"/>
  <c r="P698" i="33"/>
  <c r="V155" i="1"/>
  <c r="V37" i="1"/>
  <c r="P319" i="33" s="1"/>
  <c r="X2548" i="1" l="1"/>
  <c r="X2551" i="1"/>
  <c r="X2545" i="1"/>
  <c r="X2547" i="1"/>
  <c r="X2550" i="1"/>
  <c r="X1525" i="1"/>
  <c r="X1531" i="1"/>
  <c r="X1532" i="1"/>
  <c r="X1528" i="1"/>
  <c r="X1526" i="1"/>
  <c r="X1529" i="1"/>
  <c r="X1530" i="1"/>
  <c r="X1527" i="1"/>
  <c r="X956" i="1"/>
  <c r="X955" i="1"/>
  <c r="X952" i="1"/>
  <c r="X951" i="1"/>
  <c r="X954" i="1"/>
  <c r="X950" i="1"/>
  <c r="X953" i="1"/>
  <c r="X949" i="1"/>
  <c r="P323" i="33"/>
  <c r="P393" i="33" s="1"/>
  <c r="P316" i="33"/>
  <c r="P386" i="33" s="1"/>
  <c r="P320" i="33"/>
  <c r="P390" i="33" s="1"/>
  <c r="P318" i="33"/>
  <c r="P388" i="33" s="1"/>
  <c r="P317" i="33"/>
  <c r="P387" i="33" s="1"/>
  <c r="Y33" i="1"/>
  <c r="Y28" i="1"/>
  <c r="Y26" i="1"/>
  <c r="Y30" i="1"/>
  <c r="Y32" i="1"/>
  <c r="Y27" i="1"/>
  <c r="Y31" i="1"/>
  <c r="Y29" i="1"/>
  <c r="X4493" i="1"/>
  <c r="Q786" i="33"/>
  <c r="X4489" i="1"/>
  <c r="Q782" i="33"/>
  <c r="X4494" i="1"/>
  <c r="Q787" i="33"/>
  <c r="X4490" i="1"/>
  <c r="Q783" i="33"/>
  <c r="X4495" i="1"/>
  <c r="Q788" i="33"/>
  <c r="X4491" i="1"/>
  <c r="Q784" i="33"/>
  <c r="X4492" i="1"/>
  <c r="Q785" i="33"/>
  <c r="X4488" i="1"/>
  <c r="Q781" i="33"/>
  <c r="Y988" i="1"/>
  <c r="Y987" i="1"/>
  <c r="Y985" i="1"/>
  <c r="Y986" i="1"/>
  <c r="Y981" i="1"/>
  <c r="Y983" i="1"/>
  <c r="Y984" i="1"/>
  <c r="Y982" i="1"/>
  <c r="X3245" i="1"/>
  <c r="X3249" i="1"/>
  <c r="X3248" i="1"/>
  <c r="X3246" i="1"/>
  <c r="X3243" i="1"/>
  <c r="X3247" i="1"/>
  <c r="X3244" i="1"/>
  <c r="X3242" i="1"/>
  <c r="X693" i="1"/>
  <c r="X701" i="1" s="1"/>
  <c r="W701" i="1"/>
  <c r="X694" i="1"/>
  <c r="X702" i="1" s="1"/>
  <c r="W702" i="1"/>
  <c r="X688" i="1"/>
  <c r="X696" i="1" s="1"/>
  <c r="W696" i="1"/>
  <c r="X692" i="1"/>
  <c r="X700" i="1" s="1"/>
  <c r="W700" i="1"/>
  <c r="X690" i="1"/>
  <c r="X698" i="1" s="1"/>
  <c r="W698" i="1"/>
  <c r="X691" i="1"/>
  <c r="X699" i="1" s="1"/>
  <c r="W699" i="1"/>
  <c r="X689" i="1"/>
  <c r="X697" i="1" s="1"/>
  <c r="W697" i="1"/>
  <c r="X687" i="1"/>
  <c r="X695" i="1" s="1"/>
  <c r="W695" i="1"/>
  <c r="X912" i="1"/>
  <c r="X920" i="1" s="1"/>
  <c r="W920" i="1"/>
  <c r="X910" i="1"/>
  <c r="X918" i="1" s="1"/>
  <c r="W918" i="1"/>
  <c r="X909" i="1"/>
  <c r="X917" i="1" s="1"/>
  <c r="W917" i="1"/>
  <c r="X911" i="1"/>
  <c r="X919" i="1" s="1"/>
  <c r="W919" i="1"/>
  <c r="X907" i="1"/>
  <c r="X915" i="1" s="1"/>
  <c r="W915" i="1"/>
  <c r="X908" i="1"/>
  <c r="X916" i="1" s="1"/>
  <c r="W916" i="1"/>
  <c r="X906" i="1"/>
  <c r="X914" i="1" s="1"/>
  <c r="W914" i="1"/>
  <c r="X1117" i="1"/>
  <c r="X1404" i="1"/>
  <c r="X1401" i="1"/>
  <c r="X1405" i="1"/>
  <c r="Y1383" i="1"/>
  <c r="Y1374" i="1"/>
  <c r="Y1381" i="1"/>
  <c r="Y1379" i="1"/>
  <c r="Y1377" i="1"/>
  <c r="Y1375" i="1"/>
  <c r="Y1371" i="1"/>
  <c r="Y1372" i="1"/>
  <c r="Y1378" i="1"/>
  <c r="Y1369" i="1"/>
  <c r="Y1395" i="1"/>
  <c r="Y1391" i="1"/>
  <c r="Y1380" i="1"/>
  <c r="Y1373" i="1"/>
  <c r="Y1396" i="1"/>
  <c r="Y1392" i="1"/>
  <c r="Y1382" i="1"/>
  <c r="Y1399" i="1"/>
  <c r="Y1397" i="1"/>
  <c r="Y1393" i="1"/>
  <c r="Y1376" i="1"/>
  <c r="Y1367" i="1"/>
  <c r="Y1398" i="1"/>
  <c r="Y1394" i="1"/>
  <c r="Y1389" i="1"/>
  <c r="Y1387" i="1"/>
  <c r="Y1385" i="1"/>
  <c r="Y1384" i="1"/>
  <c r="Y1365" i="1"/>
  <c r="Y1363" i="1"/>
  <c r="Y1360" i="1"/>
  <c r="Y1364" i="1"/>
  <c r="Y1388" i="1"/>
  <c r="Y1368" i="1"/>
  <c r="Y1366" i="1"/>
  <c r="Y1370" i="1"/>
  <c r="Y1386" i="1"/>
  <c r="Y1390" i="1"/>
  <c r="Y1362" i="1"/>
  <c r="Y1361" i="1"/>
  <c r="Y1278" i="1"/>
  <c r="Y1262" i="1"/>
  <c r="Y1277" i="1"/>
  <c r="Y1273" i="1"/>
  <c r="Y1302" i="1"/>
  <c r="Y1275" i="1"/>
  <c r="Y1271" i="1"/>
  <c r="Y1276" i="1"/>
  <c r="Y1274" i="1"/>
  <c r="Y1272" i="1"/>
  <c r="Y1270" i="1"/>
  <c r="Y1256" i="1"/>
  <c r="Y1294" i="1"/>
  <c r="Y1257" i="1"/>
  <c r="Y1255" i="1"/>
  <c r="Y1310" i="1"/>
  <c r="Y1301" i="1"/>
  <c r="Y1286" i="1"/>
  <c r="Y1325" i="1"/>
  <c r="Y1324" i="1"/>
  <c r="Y1323" i="1"/>
  <c r="Y1322" i="1"/>
  <c r="Y1321" i="1"/>
  <c r="Y1320" i="1"/>
  <c r="Y1319" i="1"/>
  <c r="Y1318" i="1"/>
  <c r="Y1300" i="1"/>
  <c r="Y1285" i="1"/>
  <c r="Y1317" i="1"/>
  <c r="Y1316" i="1"/>
  <c r="Y1315" i="1"/>
  <c r="Y1314" i="1"/>
  <c r="Y1313" i="1"/>
  <c r="Y1312" i="1"/>
  <c r="Y1311" i="1"/>
  <c r="Y1280" i="1"/>
  <c r="Y1279" i="1"/>
  <c r="Y1326" i="1"/>
  <c r="Y1284" i="1"/>
  <c r="Y1288" i="1"/>
  <c r="Y1292" i="1"/>
  <c r="Y1304" i="1"/>
  <c r="Y1296" i="1"/>
  <c r="Y1307" i="1"/>
  <c r="Y1264" i="1"/>
  <c r="Y1268" i="1"/>
  <c r="Y1265" i="1"/>
  <c r="Y1269" i="1"/>
  <c r="Y1281" i="1"/>
  <c r="Y1283" i="1"/>
  <c r="Y1290" i="1"/>
  <c r="Y1303" i="1"/>
  <c r="Y1260" i="1"/>
  <c r="Y1298" i="1"/>
  <c r="Y1259" i="1"/>
  <c r="Y1309" i="1"/>
  <c r="Y1258" i="1"/>
  <c r="Y1266" i="1"/>
  <c r="Y1267" i="1"/>
  <c r="Y1282" i="1"/>
  <c r="Y1289" i="1"/>
  <c r="Y1293" i="1"/>
  <c r="Y1295" i="1"/>
  <c r="Y1299" i="1"/>
  <c r="Y1261" i="1"/>
  <c r="Y1306" i="1"/>
  <c r="Y1287" i="1"/>
  <c r="Y1291" i="1"/>
  <c r="Y1305" i="1"/>
  <c r="Y1297" i="1"/>
  <c r="Y1308" i="1"/>
  <c r="Y1263" i="1"/>
  <c r="Y1232" i="1"/>
  <c r="Y1228" i="1"/>
  <c r="Y1236" i="1"/>
  <c r="Y1234" i="1"/>
  <c r="Y1230" i="1"/>
  <c r="Y1220" i="1"/>
  <c r="Y1212" i="1"/>
  <c r="Y1227" i="1"/>
  <c r="Y1223" i="1"/>
  <c r="Y1222" i="1"/>
  <c r="Y1235" i="1"/>
  <c r="Y1233" i="1"/>
  <c r="Y1231" i="1"/>
  <c r="Y1229" i="1"/>
  <c r="Y1225" i="1"/>
  <c r="Y1211" i="1"/>
  <c r="Y1210" i="1"/>
  <c r="Y1209" i="1"/>
  <c r="Y1208" i="1"/>
  <c r="Y1207" i="1"/>
  <c r="Y1206" i="1"/>
  <c r="Y1205" i="1"/>
  <c r="Y1215" i="1"/>
  <c r="Y1213" i="1"/>
  <c r="Y1226" i="1"/>
  <c r="Y1218" i="1"/>
  <c r="Y1214" i="1"/>
  <c r="Y1224" i="1"/>
  <c r="Y1216" i="1"/>
  <c r="Y1217" i="1"/>
  <c r="Y1219" i="1"/>
  <c r="Y1221" i="1"/>
  <c r="X1124" i="1"/>
  <c r="Y1196" i="1"/>
  <c r="Y1195" i="1"/>
  <c r="Y1191" i="1"/>
  <c r="Y1193" i="1"/>
  <c r="Y1189" i="1"/>
  <c r="Y1194" i="1"/>
  <c r="Y1190" i="1"/>
  <c r="Y1180" i="1"/>
  <c r="Y1107" i="1"/>
  <c r="Y1106" i="1"/>
  <c r="Y1105" i="1"/>
  <c r="Y1104" i="1"/>
  <c r="Y1103" i="1"/>
  <c r="Y1102" i="1"/>
  <c r="Y1192" i="1"/>
  <c r="Y1116" i="1"/>
  <c r="Y1114" i="1"/>
  <c r="Y1110" i="1"/>
  <c r="Y1115" i="1"/>
  <c r="Y1111" i="1"/>
  <c r="Y1112" i="1"/>
  <c r="Y1108" i="1"/>
  <c r="Y1100" i="1"/>
  <c r="Y1113" i="1"/>
  <c r="Y1093" i="1"/>
  <c r="Y1101" i="1"/>
  <c r="Y1097" i="1"/>
  <c r="Y1109" i="1"/>
  <c r="Y1095" i="1"/>
  <c r="Y1099" i="1"/>
  <c r="Y1096" i="1"/>
  <c r="Y1094" i="1"/>
  <c r="Y1173" i="1"/>
  <c r="Y1177" i="1"/>
  <c r="Y1175" i="1"/>
  <c r="Y1178" i="1"/>
  <c r="Y1174" i="1"/>
  <c r="Y1098" i="1"/>
  <c r="Y1179" i="1"/>
  <c r="Y1176" i="1"/>
  <c r="Y4006" i="1"/>
  <c r="Y3999" i="1"/>
  <c r="Y4004" i="1"/>
  <c r="Y4000" i="1"/>
  <c r="Y4003" i="1"/>
  <c r="Y4001" i="1"/>
  <c r="Y4002" i="1"/>
  <c r="Y4005" i="1"/>
  <c r="Y3942" i="1"/>
  <c r="Y3939" i="1"/>
  <c r="Y3935" i="1"/>
  <c r="Y3938" i="1"/>
  <c r="Y3934" i="1"/>
  <c r="Y3926" i="1"/>
  <c r="Y3940" i="1"/>
  <c r="Y3936" i="1"/>
  <c r="Y3922" i="1"/>
  <c r="Y3918" i="1"/>
  <c r="Y3941" i="1"/>
  <c r="Y3937" i="1"/>
  <c r="Y3920" i="1"/>
  <c r="Y3930" i="1"/>
  <c r="Y3929" i="1"/>
  <c r="Y3924" i="1"/>
  <c r="Y3899" i="1"/>
  <c r="Y3895" i="1"/>
  <c r="Y3886" i="1"/>
  <c r="Y3900" i="1"/>
  <c r="Y3932" i="1"/>
  <c r="Y3914" i="1"/>
  <c r="Y3910" i="1"/>
  <c r="Y3901" i="1"/>
  <c r="Y3898" i="1"/>
  <c r="Y3966" i="1"/>
  <c r="Y3919" i="1"/>
  <c r="Y3916" i="1"/>
  <c r="Y3912" i="1"/>
  <c r="Y3885" i="1"/>
  <c r="Y3881" i="1"/>
  <c r="Y3880" i="1"/>
  <c r="Y3921" i="1"/>
  <c r="Y3962" i="1"/>
  <c r="Y3994" i="1"/>
  <c r="Y3894" i="1"/>
  <c r="Y3883" i="1"/>
  <c r="Y3879" i="1"/>
  <c r="Y3990" i="1"/>
  <c r="Y3998" i="1"/>
  <c r="Y3996" i="1"/>
  <c r="Y3902" i="1"/>
  <c r="Y3897" i="1"/>
  <c r="Y3896" i="1"/>
  <c r="Y3960" i="1"/>
  <c r="Y3964" i="1"/>
  <c r="Y3997" i="1"/>
  <c r="Y3995" i="1"/>
  <c r="Y3993" i="1"/>
  <c r="Y3984" i="1"/>
  <c r="Y3989" i="1"/>
  <c r="Y3992" i="1"/>
  <c r="Y3905" i="1"/>
  <c r="Y3917" i="1"/>
  <c r="Y3882" i="1"/>
  <c r="Y3889" i="1"/>
  <c r="Y3907" i="1"/>
  <c r="Y3915" i="1"/>
  <c r="Y3928" i="1"/>
  <c r="Y3906" i="1"/>
  <c r="Y3925" i="1"/>
  <c r="Y3909" i="1"/>
  <c r="Y3965" i="1"/>
  <c r="Y3923" i="1"/>
  <c r="Y3985" i="1"/>
  <c r="Y3986" i="1"/>
  <c r="Y3961" i="1"/>
  <c r="Y3892" i="1"/>
  <c r="Y3927" i="1"/>
  <c r="Y3893" i="1"/>
  <c r="Y3903" i="1"/>
  <c r="Y3911" i="1"/>
  <c r="Y3987" i="1"/>
  <c r="Y3991" i="1"/>
  <c r="Y3884" i="1"/>
  <c r="Y3887" i="1"/>
  <c r="Y3904" i="1"/>
  <c r="Y3963" i="1"/>
  <c r="Y3988" i="1"/>
  <c r="Y3959" i="1"/>
  <c r="Y3931" i="1"/>
  <c r="Y3913" i="1"/>
  <c r="Y3891" i="1"/>
  <c r="Y3908" i="1"/>
  <c r="Y3933" i="1"/>
  <c r="Y3888" i="1"/>
  <c r="Y3983" i="1"/>
  <c r="Y3890" i="1"/>
  <c r="Y2910" i="1"/>
  <c r="Y2909" i="1"/>
  <c r="Y2903" i="1"/>
  <c r="Y2911" i="1"/>
  <c r="Y2942" i="1"/>
  <c r="Y2941" i="1"/>
  <c r="Y2940" i="1"/>
  <c r="Y2902" i="1"/>
  <c r="Y2898" i="1"/>
  <c r="Y2943" i="1"/>
  <c r="Y2938" i="1"/>
  <c r="Y2900" i="1"/>
  <c r="Y2936" i="1"/>
  <c r="Y2934" i="1"/>
  <c r="Y2951" i="1"/>
  <c r="Y2939" i="1"/>
  <c r="Y2927" i="1"/>
  <c r="Y2937" i="1"/>
  <c r="Y2935" i="1"/>
  <c r="Y2983" i="1"/>
  <c r="Y2930" i="1"/>
  <c r="Y2959" i="1"/>
  <c r="Y2982" i="1"/>
  <c r="Y2980" i="1"/>
  <c r="Y2978" i="1"/>
  <c r="Y2976" i="1"/>
  <c r="Y2923" i="1"/>
  <c r="Y2919" i="1"/>
  <c r="Y2952" i="1"/>
  <c r="Y2981" i="1"/>
  <c r="Y3001" i="1"/>
  <c r="Y3011" i="1"/>
  <c r="Y3023" i="1"/>
  <c r="Y3010" i="1"/>
  <c r="Y2977" i="1"/>
  <c r="Y3007" i="1"/>
  <c r="Y3003" i="1"/>
  <c r="Y3015" i="1"/>
  <c r="Y3013" i="1"/>
  <c r="Y3009" i="1"/>
  <c r="Y2925" i="1"/>
  <c r="Y2921" i="1"/>
  <c r="Y2979" i="1"/>
  <c r="Y3002" i="1"/>
  <c r="Y3012" i="1"/>
  <c r="Y3008" i="1"/>
  <c r="Y3000" i="1"/>
  <c r="Y3014" i="1"/>
  <c r="Y3017" i="1"/>
  <c r="Y3018" i="1"/>
  <c r="Y3022" i="1"/>
  <c r="Y2958" i="1"/>
  <c r="Y2944" i="1"/>
  <c r="Y2926" i="1"/>
  <c r="Y2929" i="1"/>
  <c r="Y2956" i="1"/>
  <c r="Y3005" i="1"/>
  <c r="Y2920" i="1"/>
  <c r="Y2924" i="1"/>
  <c r="Y2914" i="1"/>
  <c r="Y2915" i="1"/>
  <c r="Y2949" i="1"/>
  <c r="Y2906" i="1"/>
  <c r="Y3006" i="1"/>
  <c r="Y2957" i="1"/>
  <c r="Y3016" i="1"/>
  <c r="Y3020" i="1"/>
  <c r="Y3004" i="1"/>
  <c r="Y2932" i="1"/>
  <c r="Y2896" i="1"/>
  <c r="Y2954" i="1"/>
  <c r="Y2928" i="1"/>
  <c r="Y2918" i="1"/>
  <c r="Y2913" i="1"/>
  <c r="Y2917" i="1"/>
  <c r="Y2946" i="1"/>
  <c r="Y2897" i="1"/>
  <c r="Y2899" i="1"/>
  <c r="Y2948" i="1"/>
  <c r="Y2947" i="1"/>
  <c r="Y2904" i="1"/>
  <c r="Y3021" i="1"/>
  <c r="Y3019" i="1"/>
  <c r="Y2912" i="1"/>
  <c r="Y2901" i="1"/>
  <c r="Y2950" i="1"/>
  <c r="Y2905" i="1"/>
  <c r="Y2955" i="1"/>
  <c r="Y2922" i="1"/>
  <c r="Y2953" i="1"/>
  <c r="Y2916" i="1"/>
  <c r="Y2933" i="1"/>
  <c r="Y2945" i="1"/>
  <c r="Y2907" i="1"/>
  <c r="Y2908" i="1"/>
  <c r="Y2931" i="1"/>
  <c r="X913" i="1"/>
  <c r="X921" i="1" s="1"/>
  <c r="W921" i="1"/>
  <c r="Y912" i="1"/>
  <c r="Y920" i="1" s="1"/>
  <c r="Y909" i="1"/>
  <c r="Y917" i="1" s="1"/>
  <c r="Y907" i="1"/>
  <c r="Y915" i="1" s="1"/>
  <c r="Y910" i="1"/>
  <c r="Y918" i="1" s="1"/>
  <c r="Y913" i="1"/>
  <c r="Y921" i="1" s="1"/>
  <c r="Y911" i="1"/>
  <c r="Y919" i="1" s="1"/>
  <c r="Y906" i="1"/>
  <c r="Y914" i="1" s="1"/>
  <c r="Y908" i="1"/>
  <c r="Y916" i="1" s="1"/>
  <c r="X889" i="1"/>
  <c r="X890" i="1"/>
  <c r="Y1012" i="1"/>
  <c r="Y1006" i="1"/>
  <c r="Y1007" i="1"/>
  <c r="Y1008" i="1"/>
  <c r="Y1009" i="1"/>
  <c r="Y1011" i="1"/>
  <c r="Y1010" i="1"/>
  <c r="Y1005" i="1"/>
  <c r="V157" i="1"/>
  <c r="Y891" i="1"/>
  <c r="Y895" i="1"/>
  <c r="Y890" i="1"/>
  <c r="Y892" i="1"/>
  <c r="Y894" i="1"/>
  <c r="Y896" i="1"/>
  <c r="Y889" i="1"/>
  <c r="Y893" i="1"/>
  <c r="X895" i="1"/>
  <c r="X1676" i="1"/>
  <c r="Y2551" i="1"/>
  <c r="Y2547" i="1"/>
  <c r="Y2550" i="1"/>
  <c r="Y2548" i="1"/>
  <c r="Y2545" i="1"/>
  <c r="Y2485" i="1"/>
  <c r="Y2549" i="1"/>
  <c r="Y2477" i="1"/>
  <c r="Y2484" i="1"/>
  <c r="Y2480" i="1"/>
  <c r="Y2479" i="1"/>
  <c r="Y2482" i="1"/>
  <c r="Y2481" i="1"/>
  <c r="Y2483" i="1"/>
  <c r="Y2478" i="1"/>
  <c r="Y2470" i="1"/>
  <c r="Y2475" i="1"/>
  <c r="Y2471" i="1"/>
  <c r="Y2474" i="1"/>
  <c r="Y2546" i="1"/>
  <c r="Y2472" i="1"/>
  <c r="Y2473" i="1"/>
  <c r="Y2476" i="1"/>
  <c r="Y2544" i="1"/>
  <c r="X2544" i="1"/>
  <c r="X2546" i="1"/>
  <c r="X2549" i="1"/>
  <c r="P461" i="33"/>
  <c r="X1407" i="1"/>
  <c r="X1402" i="1"/>
  <c r="Y1407" i="1"/>
  <c r="Y1400" i="1"/>
  <c r="Y1401" i="1"/>
  <c r="Y1405" i="1"/>
  <c r="Y1404" i="1"/>
  <c r="Y1406" i="1"/>
  <c r="Y1402" i="1"/>
  <c r="Y1403" i="1"/>
  <c r="X1400" i="1"/>
  <c r="X1403" i="1"/>
  <c r="X1406" i="1"/>
  <c r="W38" i="1"/>
  <c r="V161" i="1"/>
  <c r="X88" i="1"/>
  <c r="X22" i="1"/>
  <c r="X38" i="1" s="1"/>
  <c r="Q700" i="33"/>
  <c r="W41" i="1"/>
  <c r="W39" i="1"/>
  <c r="X9" i="1"/>
  <c r="P459" i="33"/>
  <c r="P336" i="33"/>
  <c r="P407" i="33" s="1"/>
  <c r="P391" i="33"/>
  <c r="V162" i="1"/>
  <c r="P333" i="33"/>
  <c r="P404" i="33" s="1"/>
  <c r="P456" i="33"/>
  <c r="Q731" i="33"/>
  <c r="X1674" i="1"/>
  <c r="Q587" i="33"/>
  <c r="X95" i="1"/>
  <c r="X15" i="1"/>
  <c r="Q584" i="33"/>
  <c r="X92" i="1"/>
  <c r="Q696" i="33"/>
  <c r="X1650" i="1"/>
  <c r="Q697" i="33"/>
  <c r="X1651" i="1"/>
  <c r="X89" i="1"/>
  <c r="Q572" i="33"/>
  <c r="X1336" i="1"/>
  <c r="Q699" i="33"/>
  <c r="X1653" i="1"/>
  <c r="X24" i="1"/>
  <c r="X40" i="1" s="1"/>
  <c r="W40" i="1"/>
  <c r="Q322" i="33" s="1"/>
  <c r="W154" i="1"/>
  <c r="X50" i="1"/>
  <c r="X1649" i="1"/>
  <c r="Q695" i="33"/>
  <c r="X1150" i="1"/>
  <c r="Q574" i="33"/>
  <c r="X91" i="1"/>
  <c r="X78" i="1"/>
  <c r="Q561" i="33"/>
  <c r="Q694" i="33"/>
  <c r="X1648" i="1"/>
  <c r="Q569" i="33"/>
  <c r="X86" i="1"/>
  <c r="X83" i="1"/>
  <c r="Q566" i="33"/>
  <c r="W153" i="1"/>
  <c r="X49" i="1"/>
  <c r="P339" i="33"/>
  <c r="P410" i="33" s="1"/>
  <c r="P462" i="33"/>
  <c r="Q734" i="33"/>
  <c r="X1677" i="1"/>
  <c r="X47" i="1"/>
  <c r="W151" i="1"/>
  <c r="Q570" i="33"/>
  <c r="X87" i="1"/>
  <c r="X48" i="1"/>
  <c r="W152" i="1"/>
  <c r="X1328" i="1"/>
  <c r="X1122" i="1"/>
  <c r="X14" i="1"/>
  <c r="Q568" i="33"/>
  <c r="X85" i="1"/>
  <c r="X103" i="1"/>
  <c r="Q595" i="33"/>
  <c r="X1118" i="1"/>
  <c r="W36" i="1"/>
  <c r="Q318" i="33" s="1"/>
  <c r="X20" i="1"/>
  <c r="X36" i="1" s="1"/>
  <c r="X46" i="1"/>
  <c r="W150" i="1"/>
  <c r="X1679" i="1"/>
  <c r="Q736" i="33"/>
  <c r="X1121" i="1"/>
  <c r="W35" i="1"/>
  <c r="Q317" i="33" s="1"/>
  <c r="X19" i="1"/>
  <c r="X35" i="1" s="1"/>
  <c r="W149" i="1"/>
  <c r="X45" i="1"/>
  <c r="X1334" i="1"/>
  <c r="X13" i="1"/>
  <c r="X21" i="1"/>
  <c r="X37" i="1" s="1"/>
  <c r="W37" i="1"/>
  <c r="Q319" i="33" s="1"/>
  <c r="X1330" i="1"/>
  <c r="X1329" i="1"/>
  <c r="P389" i="33"/>
  <c r="V160" i="1"/>
  <c r="Q599" i="33"/>
  <c r="X107" i="1"/>
  <c r="Q589" i="33"/>
  <c r="X97" i="1"/>
  <c r="X1120" i="1"/>
  <c r="W34" i="1"/>
  <c r="Q316" i="33" s="1"/>
  <c r="X18" i="1"/>
  <c r="X34" i="1" s="1"/>
  <c r="X44" i="1"/>
  <c r="W148" i="1"/>
  <c r="X1337" i="1"/>
  <c r="X1333" i="1"/>
  <c r="Q593" i="33"/>
  <c r="X101" i="1"/>
  <c r="Y1342" i="1"/>
  <c r="Y1336" i="1"/>
  <c r="Y1329" i="1"/>
  <c r="Y1333" i="1"/>
  <c r="Y4327" i="1"/>
  <c r="Y4324" i="1"/>
  <c r="Y4326" i="1"/>
  <c r="Y694" i="1"/>
  <c r="Y685" i="1"/>
  <c r="Y680" i="1"/>
  <c r="Y689" i="1"/>
  <c r="Y1687" i="1"/>
  <c r="Y1683" i="1"/>
  <c r="Y59" i="1"/>
  <c r="Y51" i="1"/>
  <c r="Y77" i="1"/>
  <c r="Y113" i="1"/>
  <c r="Y147" i="1"/>
  <c r="Y21" i="1"/>
  <c r="Y49" i="1"/>
  <c r="Y99" i="1"/>
  <c r="Y142" i="1"/>
  <c r="Y80" i="1"/>
  <c r="Y132" i="1"/>
  <c r="Y182" i="1"/>
  <c r="Y52" i="1"/>
  <c r="Y136" i="1"/>
  <c r="Y104" i="1"/>
  <c r="Y72" i="1"/>
  <c r="Y134" i="1"/>
  <c r="Y107" i="1"/>
  <c r="Y79" i="1"/>
  <c r="Y1132" i="1"/>
  <c r="Y1680" i="1"/>
  <c r="Y653" i="1"/>
  <c r="Y952" i="1"/>
  <c r="Y636" i="1"/>
  <c r="Y644" i="1"/>
  <c r="Y1119" i="1"/>
  <c r="Y1123" i="1"/>
  <c r="Y1151" i="1"/>
  <c r="Y1155" i="1"/>
  <c r="Y1453" i="1"/>
  <c r="Y1457" i="1"/>
  <c r="Y122" i="1"/>
  <c r="Y1146" i="1"/>
  <c r="Y1448" i="1"/>
  <c r="Y1538" i="1"/>
  <c r="Y1588" i="1"/>
  <c r="Y1020" i="1"/>
  <c r="Y1201" i="1"/>
  <c r="Y1475" i="1"/>
  <c r="Y1479" i="1"/>
  <c r="Y1533" i="1"/>
  <c r="Y1650" i="1"/>
  <c r="Y955" i="1"/>
  <c r="Y1188" i="1"/>
  <c r="Y1486" i="1"/>
  <c r="Y1143" i="1"/>
  <c r="Y1530" i="1"/>
  <c r="Y1589" i="1"/>
  <c r="Y656" i="1"/>
  <c r="Y1595" i="1"/>
  <c r="Y1655" i="1"/>
  <c r="Y1458" i="1"/>
  <c r="Y1462" i="1"/>
  <c r="Y1489" i="1"/>
  <c r="Y1649" i="1"/>
  <c r="Y1147" i="1"/>
  <c r="Y1604" i="1"/>
  <c r="Y1539" i="1"/>
  <c r="Y2816" i="1"/>
  <c r="Y3249" i="1"/>
  <c r="Y3695" i="1"/>
  <c r="Y4009" i="1"/>
  <c r="Y1203" i="1"/>
  <c r="Y3026" i="1"/>
  <c r="Y4496" i="1"/>
  <c r="Y3697" i="1"/>
  <c r="Y4490" i="1"/>
  <c r="Y4492" i="1"/>
  <c r="Y4410" i="1"/>
  <c r="Y4494" i="1"/>
  <c r="Y4501" i="1"/>
  <c r="Y3246" i="1"/>
  <c r="Y4489" i="1"/>
  <c r="Y1525" i="1"/>
  <c r="Y1160" i="1"/>
  <c r="Y1127" i="1"/>
  <c r="Y1638" i="1"/>
  <c r="Y1440" i="1"/>
  <c r="Y1136" i="1"/>
  <c r="Y990" i="1"/>
  <c r="Y58" i="1"/>
  <c r="Y126" i="1"/>
  <c r="Y60" i="1"/>
  <c r="Y1128" i="1"/>
  <c r="Y65" i="1"/>
  <c r="Y4488" i="1"/>
  <c r="Y1590" i="1"/>
  <c r="Y1600" i="1"/>
  <c r="Y1637" i="1"/>
  <c r="Y1439" i="1"/>
  <c r="Y1135" i="1"/>
  <c r="Y989" i="1"/>
  <c r="Y71" i="1"/>
  <c r="Y73" i="1"/>
  <c r="Y98" i="1"/>
  <c r="Y128" i="1"/>
  <c r="Y1645" i="1"/>
  <c r="Y1163" i="1"/>
  <c r="Y1137" i="1"/>
  <c r="Y117" i="1"/>
  <c r="Y1592" i="1"/>
  <c r="Y1130" i="1"/>
  <c r="Y1601" i="1"/>
  <c r="Y1471" i="1"/>
  <c r="Y1183" i="1"/>
  <c r="Y1013" i="1"/>
  <c r="Y124" i="1"/>
  <c r="Y1679" i="1"/>
  <c r="Y1641" i="1"/>
  <c r="Y991" i="1"/>
  <c r="Y96" i="1"/>
  <c r="Y1334" i="1"/>
  <c r="Y1340" i="1"/>
  <c r="Y1328" i="1"/>
  <c r="Y688" i="1"/>
  <c r="Y1686" i="1"/>
  <c r="Y1682" i="1"/>
  <c r="Y91" i="1"/>
  <c r="Y115" i="1"/>
  <c r="Y268" i="1"/>
  <c r="Y67" i="1"/>
  <c r="Y110" i="1"/>
  <c r="Y140" i="1"/>
  <c r="Y70" i="1"/>
  <c r="Y20" i="1"/>
  <c r="Y120" i="1"/>
  <c r="Y88" i="1"/>
  <c r="Y139" i="1"/>
  <c r="Y181" i="1"/>
  <c r="Y646" i="1"/>
  <c r="Y655" i="1"/>
  <c r="Y954" i="1"/>
  <c r="Y638" i="1"/>
  <c r="Y648" i="1"/>
  <c r="Y1148" i="1"/>
  <c r="Y1204" i="1"/>
  <c r="Y1450" i="1"/>
  <c r="Y1454" i="1"/>
  <c r="Y654" i="1"/>
  <c r="Y1488" i="1"/>
  <c r="Y1639" i="1"/>
  <c r="Y643" i="1"/>
  <c r="Y1443" i="1"/>
  <c r="Y1480" i="1"/>
  <c r="Y1537" i="1"/>
  <c r="Y996" i="1"/>
  <c r="Y1532" i="1"/>
  <c r="Y1199" i="1"/>
  <c r="Y1644" i="1"/>
  <c r="Y1485" i="1"/>
  <c r="Y1459" i="1"/>
  <c r="Y1578" i="1"/>
  <c r="Y1449" i="1"/>
  <c r="Y1583" i="1"/>
  <c r="Y3027" i="1"/>
  <c r="Y3025" i="1"/>
  <c r="Y1587" i="1"/>
  <c r="Y4013" i="1"/>
  <c r="Y3696" i="1"/>
  <c r="Y4498" i="1"/>
  <c r="Y3701" i="1"/>
  <c r="Y4491" i="1"/>
  <c r="Y4413" i="1"/>
  <c r="Y3247" i="1"/>
  <c r="Y1126" i="1"/>
  <c r="Y1634" i="1"/>
  <c r="Y1436" i="1"/>
  <c r="Y1019" i="1"/>
  <c r="Y127" i="1"/>
  <c r="Y119" i="1"/>
  <c r="Y2817" i="1"/>
  <c r="Y97" i="1"/>
  <c r="Y4497" i="1"/>
  <c r="Y1602" i="1"/>
  <c r="Y1435" i="1"/>
  <c r="Y1018" i="1"/>
  <c r="Y135" i="1"/>
  <c r="Y13" i="1"/>
  <c r="Y66" i="1"/>
  <c r="Y1125" i="1"/>
  <c r="Y57" i="1"/>
  <c r="Y1573" i="1"/>
  <c r="Y1597" i="1"/>
  <c r="Y1467" i="1"/>
  <c r="Y992" i="1"/>
  <c r="Y1594" i="1"/>
  <c r="Y641" i="1"/>
  <c r="Y1338" i="1"/>
  <c r="Y1331" i="1"/>
  <c r="Y3261" i="1"/>
  <c r="Y3260" i="1"/>
  <c r="Y4321" i="1"/>
  <c r="Y686" i="1"/>
  <c r="Y690" i="1"/>
  <c r="Y687" i="1"/>
  <c r="Y1684" i="1"/>
  <c r="Y18" i="1"/>
  <c r="Y83" i="1"/>
  <c r="Y141" i="1"/>
  <c r="Y78" i="1"/>
  <c r="Y176" i="1"/>
  <c r="Y68" i="1"/>
  <c r="Y144" i="1"/>
  <c r="Y75" i="1"/>
  <c r="Y47" i="1"/>
  <c r="Y111" i="1"/>
  <c r="Y138" i="1"/>
  <c r="Y24" i="1"/>
  <c r="Y266" i="1"/>
  <c r="Y262" i="1"/>
  <c r="Y1466" i="1"/>
  <c r="Y25" i="1"/>
  <c r="Y657" i="1"/>
  <c r="Y267" i="1"/>
  <c r="Y640" i="1"/>
  <c r="Y1121" i="1"/>
  <c r="Y1153" i="1"/>
  <c r="Y1451" i="1"/>
  <c r="Y1483" i="1"/>
  <c r="Y1202" i="1"/>
  <c r="Y1490" i="1"/>
  <c r="Y1647" i="1"/>
  <c r="Y1145" i="1"/>
  <c r="Y1447" i="1"/>
  <c r="Y1481" i="1"/>
  <c r="Y1581" i="1"/>
  <c r="Y1140" i="1"/>
  <c r="Y1536" i="1"/>
  <c r="Y1580" i="1"/>
  <c r="Y1535" i="1"/>
  <c r="Y1464" i="1"/>
  <c r="Y1591" i="1"/>
  <c r="Y1528" i="1"/>
  <c r="Y3028" i="1"/>
  <c r="Y2820" i="1"/>
  <c r="Y3029" i="1"/>
  <c r="Y4495" i="1"/>
  <c r="Y3030" i="1"/>
  <c r="Y4012" i="1"/>
  <c r="Y4500" i="1"/>
  <c r="Y2819" i="1"/>
  <c r="Y3245" i="1"/>
  <c r="Y4409" i="1"/>
  <c r="Y3242" i="1"/>
  <c r="Y1577" i="1"/>
  <c r="Y1603" i="1"/>
  <c r="Y1185" i="1"/>
  <c r="Y90" i="1"/>
  <c r="Y129" i="1"/>
  <c r="Y85" i="1"/>
  <c r="Y995" i="1"/>
  <c r="Y1472" i="1"/>
  <c r="Y1014" i="1"/>
  <c r="Y12" i="1"/>
  <c r="Y9" i="1"/>
  <c r="Y87" i="1"/>
  <c r="Y55" i="1"/>
  <c r="Y118" i="1"/>
  <c r="Y1575" i="1"/>
  <c r="Y1636" i="1"/>
  <c r="Y1438" i="1"/>
  <c r="Y1134" i="1"/>
  <c r="Y62" i="1"/>
  <c r="Y1579" i="1"/>
  <c r="Y95" i="1"/>
  <c r="Y1327" i="1"/>
  <c r="Y3259" i="1"/>
  <c r="Y4328" i="1"/>
  <c r="Y4322" i="1"/>
  <c r="Y4325" i="1"/>
  <c r="Y693" i="1"/>
  <c r="Y684" i="1"/>
  <c r="Z4" i="1"/>
  <c r="Y81" i="1"/>
  <c r="Y175" i="1"/>
  <c r="Y146" i="1"/>
  <c r="Y100" i="1"/>
  <c r="Y44" i="1"/>
  <c r="Y264" i="1"/>
  <c r="Y102" i="1"/>
  <c r="Y1164" i="1"/>
  <c r="Y645" i="1"/>
  <c r="Y48" i="1"/>
  <c r="Y1120" i="1"/>
  <c r="Y1152" i="1"/>
  <c r="Y1482" i="1"/>
  <c r="Y1198" i="1"/>
  <c r="Y1540" i="1"/>
  <c r="Y1141" i="1"/>
  <c r="Y1476" i="1"/>
  <c r="Y1654" i="1"/>
  <c r="Y1200" i="1"/>
  <c r="Y1576" i="1"/>
  <c r="Y1642" i="1"/>
  <c r="Y1463" i="1"/>
  <c r="Y1653" i="1"/>
  <c r="Y3024" i="1"/>
  <c r="Y2818" i="1"/>
  <c r="Y3699" i="1"/>
  <c r="Y4008" i="1"/>
  <c r="Y3244" i="1"/>
  <c r="Y1598" i="1"/>
  <c r="Y639" i="1"/>
  <c r="Y14" i="1"/>
  <c r="Y1441" i="1"/>
  <c r="Y1158" i="1"/>
  <c r="Y125" i="1"/>
  <c r="Y637" i="1"/>
  <c r="Y11" i="1"/>
  <c r="Y94" i="1"/>
  <c r="Y4411" i="1"/>
  <c r="Y1016" i="1"/>
  <c r="Y1677" i="1"/>
  <c r="Y1138" i="1"/>
  <c r="Y89" i="1"/>
  <c r="Y1437" i="1"/>
  <c r="Y1341" i="1"/>
  <c r="Y1337" i="1"/>
  <c r="Y3264" i="1"/>
  <c r="Y679" i="1"/>
  <c r="Y1685" i="1"/>
  <c r="Y123" i="1"/>
  <c r="Y46" i="1"/>
  <c r="Y179" i="1"/>
  <c r="Y114" i="1"/>
  <c r="Y108" i="1"/>
  <c r="Y261" i="1"/>
  <c r="Y23" i="1"/>
  <c r="Y143" i="1"/>
  <c r="Y659" i="1"/>
  <c r="Y650" i="1"/>
  <c r="Y649" i="1"/>
  <c r="Y1124" i="1"/>
  <c r="Y1117" i="1"/>
  <c r="Y1149" i="1"/>
  <c r="Y1455" i="1"/>
  <c r="Y951" i="1"/>
  <c r="Y1582" i="1"/>
  <c r="Y652" i="1"/>
  <c r="Y1477" i="1"/>
  <c r="Y1442" i="1"/>
  <c r="Y1445" i="1"/>
  <c r="Y1674" i="1"/>
  <c r="Y1648" i="1"/>
  <c r="Y1460" i="1"/>
  <c r="Y1676" i="1"/>
  <c r="Y1640" i="1"/>
  <c r="Y3702" i="1"/>
  <c r="Y4503" i="1"/>
  <c r="Y4011" i="1"/>
  <c r="Y3700" i="1"/>
  <c r="Y2821" i="1"/>
  <c r="Y4499" i="1"/>
  <c r="Y1473" i="1"/>
  <c r="Y1015" i="1"/>
  <c r="Y69" i="1"/>
  <c r="Y137" i="1"/>
  <c r="Y1159" i="1"/>
  <c r="Y1184" i="1"/>
  <c r="Y133" i="1"/>
  <c r="Y86" i="1"/>
  <c r="Y1470" i="1"/>
  <c r="Y4415" i="1"/>
  <c r="Y1161" i="1"/>
  <c r="Y8" i="1"/>
  <c r="Y1643" i="1"/>
  <c r="Y1182" i="1"/>
  <c r="Y1332" i="1"/>
  <c r="Y3262" i="1"/>
  <c r="Y3258" i="1"/>
  <c r="Y682" i="1"/>
  <c r="Y50" i="1"/>
  <c r="Y15" i="1"/>
  <c r="Y180" i="1"/>
  <c r="Y265" i="1"/>
  <c r="Y56" i="1"/>
  <c r="Y950" i="1"/>
  <c r="Y1118" i="1"/>
  <c r="Y1484" i="1"/>
  <c r="Y1586" i="1"/>
  <c r="Y1474" i="1"/>
  <c r="Y658" i="1"/>
  <c r="Y1526" i="1"/>
  <c r="Y1574" i="1"/>
  <c r="Y953" i="1"/>
  <c r="Y4010" i="1"/>
  <c r="Y4416" i="1"/>
  <c r="Y3243" i="1"/>
  <c r="Y1675" i="1"/>
  <c r="Y1599" i="1"/>
  <c r="Y10" i="1"/>
  <c r="Y1468" i="1"/>
  <c r="Y54" i="1"/>
  <c r="Y105" i="1"/>
  <c r="Y1186" i="1"/>
  <c r="Y1531" i="1"/>
  <c r="Y1187" i="1"/>
  <c r="Y1142" i="1"/>
  <c r="Y1478" i="1"/>
  <c r="Y1584" i="1"/>
  <c r="Y1652" i="1"/>
  <c r="Y1593" i="1"/>
  <c r="Y3031" i="1"/>
  <c r="Y4502" i="1"/>
  <c r="Y4493" i="1"/>
  <c r="Y1527" i="1"/>
  <c r="Y101" i="1"/>
  <c r="Y1139" i="1"/>
  <c r="Y93" i="1"/>
  <c r="Y103" i="1"/>
  <c r="Y1131" i="1"/>
  <c r="Y1162" i="1"/>
  <c r="Y82" i="1"/>
  <c r="Y116" i="1"/>
  <c r="Y1452" i="1"/>
  <c r="Y1487" i="1"/>
  <c r="Y1181" i="1"/>
  <c r="Y1673" i="1"/>
  <c r="Y1133" i="1"/>
  <c r="Y1335" i="1"/>
  <c r="Y3265" i="1"/>
  <c r="Y22" i="1"/>
  <c r="Y131" i="1"/>
  <c r="Y74" i="1"/>
  <c r="Y642" i="1"/>
  <c r="Y1154" i="1"/>
  <c r="Y1197" i="1"/>
  <c r="Y647" i="1"/>
  <c r="Y4014" i="1"/>
  <c r="Y1633" i="1"/>
  <c r="Y53" i="1"/>
  <c r="Y1529" i="1"/>
  <c r="Y1330" i="1"/>
  <c r="Y4323" i="1"/>
  <c r="Y1689" i="1"/>
  <c r="Y109" i="1"/>
  <c r="Y45" i="1"/>
  <c r="Y76" i="1"/>
  <c r="Y106" i="1"/>
  <c r="Y956" i="1"/>
  <c r="Y1596" i="1"/>
  <c r="Y1156" i="1"/>
  <c r="Y1122" i="1"/>
  <c r="Y1651" i="1"/>
  <c r="Y1144" i="1"/>
  <c r="Y1461" i="1"/>
  <c r="Y1678" i="1"/>
  <c r="Y1469" i="1"/>
  <c r="Y1635" i="1"/>
  <c r="Y1017" i="1"/>
  <c r="Y1339" i="1"/>
  <c r="Y692" i="1"/>
  <c r="Y1688" i="1"/>
  <c r="Y112" i="1"/>
  <c r="Y177" i="1"/>
  <c r="Y1150" i="1"/>
  <c r="Y949" i="1"/>
  <c r="Y2822" i="1"/>
  <c r="Y4412" i="1"/>
  <c r="Y130" i="1"/>
  <c r="Y993" i="1"/>
  <c r="Y1632" i="1"/>
  <c r="Y681" i="1"/>
  <c r="Y19" i="1"/>
  <c r="Y651" i="1"/>
  <c r="Y1456" i="1"/>
  <c r="Y1585" i="1"/>
  <c r="Y1646" i="1"/>
  <c r="Y3698" i="1"/>
  <c r="Y994" i="1"/>
  <c r="Y1129" i="1"/>
  <c r="Y61" i="1"/>
  <c r="Y3263" i="1"/>
  <c r="Y683" i="1"/>
  <c r="Y145" i="1"/>
  <c r="Y84" i="1"/>
  <c r="Y1444" i="1"/>
  <c r="Y1446" i="1"/>
  <c r="Y1465" i="1"/>
  <c r="Y4007" i="1"/>
  <c r="Y4414" i="1"/>
  <c r="Y1157" i="1"/>
  <c r="Y92" i="1"/>
  <c r="Y121" i="1"/>
  <c r="Y63" i="1"/>
  <c r="Y691" i="1"/>
  <c r="Y178" i="1"/>
  <c r="Y263" i="1"/>
  <c r="Y1534" i="1"/>
  <c r="Y2823" i="1"/>
  <c r="Y3248" i="1"/>
  <c r="Y64" i="1"/>
  <c r="Q567" i="33"/>
  <c r="X84" i="1"/>
  <c r="Q732" i="33"/>
  <c r="X1675" i="1"/>
  <c r="W155" i="1"/>
  <c r="X51" i="1"/>
  <c r="X96" i="1"/>
  <c r="Q588" i="33"/>
  <c r="Q564" i="33"/>
  <c r="X81" i="1"/>
  <c r="X1327" i="1"/>
  <c r="X1342" i="1"/>
  <c r="X1119" i="1"/>
  <c r="X1155" i="1"/>
  <c r="X1152" i="1"/>
  <c r="X76" i="1"/>
  <c r="Q559" i="33"/>
  <c r="X1149" i="1"/>
  <c r="P463" i="33"/>
  <c r="V164" i="1"/>
  <c r="P340" i="33"/>
  <c r="P411" i="33" s="1"/>
  <c r="P334" i="33"/>
  <c r="P405" i="33" s="1"/>
  <c r="P457" i="33"/>
  <c r="V158" i="1"/>
  <c r="X25" i="1"/>
  <c r="X41" i="1" s="1"/>
  <c r="X1332" i="1"/>
  <c r="P335" i="33"/>
  <c r="P406" i="33" s="1"/>
  <c r="P458" i="33"/>
  <c r="V159" i="1"/>
  <c r="P392" i="33"/>
  <c r="V163" i="1"/>
  <c r="X1673" i="1"/>
  <c r="Q730" i="33"/>
  <c r="P337" i="33"/>
  <c r="P408" i="33" s="1"/>
  <c r="P460" i="33"/>
  <c r="X10" i="1"/>
  <c r="Q701" i="33"/>
  <c r="X1655" i="1"/>
  <c r="Q596" i="33"/>
  <c r="X104" i="1"/>
  <c r="Q597" i="33"/>
  <c r="X105" i="1"/>
  <c r="X1680" i="1"/>
  <c r="Q737" i="33"/>
  <c r="X79" i="1"/>
  <c r="Q562" i="33"/>
  <c r="Q573" i="33"/>
  <c r="X90" i="1"/>
  <c r="X99" i="1"/>
  <c r="Q591" i="33"/>
  <c r="X106" i="1"/>
  <c r="Q598" i="33"/>
  <c r="Q586" i="33"/>
  <c r="X94" i="1"/>
  <c r="Q563" i="33"/>
  <c r="X80" i="1"/>
  <c r="X1339" i="1"/>
  <c r="X12" i="1"/>
  <c r="Q735" i="33"/>
  <c r="X1678" i="1"/>
  <c r="X1331" i="1"/>
  <c r="X1154" i="1"/>
  <c r="X8" i="1"/>
  <c r="X93" i="1"/>
  <c r="Q585" i="33"/>
  <c r="Q594" i="33"/>
  <c r="X102" i="1"/>
  <c r="Q590" i="33"/>
  <c r="X98" i="1"/>
  <c r="Q565" i="33"/>
  <c r="X82" i="1"/>
  <c r="X11" i="1"/>
  <c r="X1652" i="1"/>
  <c r="Q698" i="33"/>
  <c r="X1153" i="1"/>
  <c r="Q592" i="33"/>
  <c r="X100" i="1"/>
  <c r="Q560" i="33"/>
  <c r="X77" i="1"/>
  <c r="X1123" i="1"/>
  <c r="X1654" i="1"/>
  <c r="X23" i="1"/>
  <c r="X39" i="1" s="1"/>
  <c r="Q323" i="33" l="1"/>
  <c r="Q393" i="33" s="1"/>
  <c r="Q321" i="33"/>
  <c r="Q391" i="33" s="1"/>
  <c r="Q320" i="33"/>
  <c r="Q390" i="33" s="1"/>
  <c r="Z29" i="1"/>
  <c r="AA29" i="1" s="1"/>
  <c r="Z27" i="1"/>
  <c r="AA27" i="1" s="1"/>
  <c r="Z31" i="1"/>
  <c r="AA31" i="1" s="1"/>
  <c r="Z33" i="1"/>
  <c r="AA33" i="1" s="1"/>
  <c r="Z30" i="1"/>
  <c r="AA30" i="1" s="1"/>
  <c r="Z32" i="1"/>
  <c r="AA32" i="1" s="1"/>
  <c r="Z26" i="1"/>
  <c r="AA26" i="1" s="1"/>
  <c r="Z28" i="1"/>
  <c r="AA28" i="1" s="1"/>
  <c r="R786" i="33"/>
  <c r="R785" i="33"/>
  <c r="R782" i="33"/>
  <c r="R784" i="33"/>
  <c r="R783" i="33"/>
  <c r="R788" i="33"/>
  <c r="R781" i="33"/>
  <c r="R787" i="33"/>
  <c r="Z988" i="1"/>
  <c r="AA988" i="1" s="1"/>
  <c r="Z986" i="1"/>
  <c r="AA986" i="1" s="1"/>
  <c r="Z985" i="1"/>
  <c r="AA985" i="1" s="1"/>
  <c r="Z987" i="1"/>
  <c r="AA987" i="1" s="1"/>
  <c r="Z984" i="1"/>
  <c r="AA984" i="1" s="1"/>
  <c r="Z982" i="1"/>
  <c r="AA982" i="1" s="1"/>
  <c r="Z981" i="1"/>
  <c r="AA981" i="1" s="1"/>
  <c r="Z983" i="1"/>
  <c r="AA983" i="1" s="1"/>
  <c r="Y696" i="1"/>
  <c r="Y699" i="1"/>
  <c r="Y700" i="1"/>
  <c r="Y697" i="1"/>
  <c r="Y702" i="1"/>
  <c r="Y701" i="1"/>
  <c r="Y695" i="1"/>
  <c r="Y698" i="1"/>
  <c r="Z1371" i="1"/>
  <c r="AA1371" i="1" s="1"/>
  <c r="Z1367" i="1"/>
  <c r="AA1367" i="1" s="1"/>
  <c r="Z1374" i="1"/>
  <c r="AA1374" i="1" s="1"/>
  <c r="Z1372" i="1"/>
  <c r="AA1372" i="1" s="1"/>
  <c r="Z1383" i="1"/>
  <c r="AA1383" i="1" s="1"/>
  <c r="Z1377" i="1"/>
  <c r="AA1377" i="1" s="1"/>
  <c r="Z1373" i="1"/>
  <c r="AA1373" i="1" s="1"/>
  <c r="Z1366" i="1"/>
  <c r="AA1366" i="1" s="1"/>
  <c r="Z1396" i="1"/>
  <c r="AA1396" i="1" s="1"/>
  <c r="Z1392" i="1"/>
  <c r="AA1392" i="1" s="1"/>
  <c r="Z1379" i="1"/>
  <c r="AA1379" i="1" s="1"/>
  <c r="Z1360" i="1"/>
  <c r="AA1360" i="1" s="1"/>
  <c r="Z1399" i="1"/>
  <c r="AA1399" i="1" s="1"/>
  <c r="Z1397" i="1"/>
  <c r="AA1397" i="1" s="1"/>
  <c r="Z1393" i="1"/>
  <c r="AA1393" i="1" s="1"/>
  <c r="Z1381" i="1"/>
  <c r="AA1381" i="1" s="1"/>
  <c r="Z1362" i="1"/>
  <c r="AA1362" i="1" s="1"/>
  <c r="Z1398" i="1"/>
  <c r="AA1398" i="1" s="1"/>
  <c r="Z1394" i="1"/>
  <c r="AA1394" i="1" s="1"/>
  <c r="Z1375" i="1"/>
  <c r="AA1375" i="1" s="1"/>
  <c r="Z1364" i="1"/>
  <c r="AA1364" i="1" s="1"/>
  <c r="Z1395" i="1"/>
  <c r="AA1395" i="1" s="1"/>
  <c r="Z1391" i="1"/>
  <c r="AA1391" i="1" s="1"/>
  <c r="Z1390" i="1"/>
  <c r="AA1390" i="1" s="1"/>
  <c r="Z1384" i="1"/>
  <c r="AA1384" i="1" s="1"/>
  <c r="Z1389" i="1"/>
  <c r="AA1389" i="1" s="1"/>
  <c r="Z1365" i="1"/>
  <c r="AA1365" i="1" s="1"/>
  <c r="Z1363" i="1"/>
  <c r="AA1363" i="1" s="1"/>
  <c r="Z1386" i="1"/>
  <c r="AA1386" i="1" s="1"/>
  <c r="Z1387" i="1"/>
  <c r="AA1387" i="1" s="1"/>
  <c r="Z1388" i="1"/>
  <c r="AA1388" i="1" s="1"/>
  <c r="Z1361" i="1"/>
  <c r="AA1361" i="1" s="1"/>
  <c r="Z1370" i="1"/>
  <c r="AA1370" i="1" s="1"/>
  <c r="Z1369" i="1"/>
  <c r="AA1369" i="1" s="1"/>
  <c r="Z1378" i="1"/>
  <c r="AA1378" i="1" s="1"/>
  <c r="Z1382" i="1"/>
  <c r="AA1382" i="1" s="1"/>
  <c r="Z1385" i="1"/>
  <c r="AA1385" i="1" s="1"/>
  <c r="Z1368" i="1"/>
  <c r="AA1368" i="1" s="1"/>
  <c r="Z1380" i="1"/>
  <c r="AA1380" i="1" s="1"/>
  <c r="Z1376" i="1"/>
  <c r="AA1376" i="1" s="1"/>
  <c r="Z1270" i="1"/>
  <c r="AA1270" i="1" s="1"/>
  <c r="Z1269" i="1"/>
  <c r="AA1269" i="1" s="1"/>
  <c r="Z1267" i="1"/>
  <c r="AA1267" i="1" s="1"/>
  <c r="Z1265" i="1"/>
  <c r="AA1265" i="1" s="1"/>
  <c r="Z1262" i="1"/>
  <c r="AA1262" i="1" s="1"/>
  <c r="Z1310" i="1"/>
  <c r="AA1310" i="1" s="1"/>
  <c r="Z1278" i="1"/>
  <c r="AA1278" i="1" s="1"/>
  <c r="Z1257" i="1"/>
  <c r="AA1257" i="1" s="1"/>
  <c r="Z1255" i="1"/>
  <c r="AA1255" i="1" s="1"/>
  <c r="Z1306" i="1"/>
  <c r="AA1306" i="1" s="1"/>
  <c r="Z1308" i="1"/>
  <c r="AA1308" i="1" s="1"/>
  <c r="Z1301" i="1"/>
  <c r="AA1301" i="1" s="1"/>
  <c r="Z1286" i="1"/>
  <c r="AA1286" i="1" s="1"/>
  <c r="Z1307" i="1"/>
  <c r="AA1307" i="1" s="1"/>
  <c r="Z1302" i="1"/>
  <c r="AA1302" i="1" s="1"/>
  <c r="Z1296" i="1"/>
  <c r="AA1296" i="1" s="1"/>
  <c r="Z1263" i="1"/>
  <c r="AA1263" i="1" s="1"/>
  <c r="Z1299" i="1"/>
  <c r="AA1299" i="1" s="1"/>
  <c r="Z1295" i="1"/>
  <c r="AA1295" i="1" s="1"/>
  <c r="Z1309" i="1"/>
  <c r="AA1309" i="1" s="1"/>
  <c r="Z1305" i="1"/>
  <c r="AA1305" i="1" s="1"/>
  <c r="Z1298" i="1"/>
  <c r="AA1298" i="1" s="1"/>
  <c r="Z1294" i="1"/>
  <c r="AA1294" i="1" s="1"/>
  <c r="Z1285" i="1"/>
  <c r="AA1285" i="1" s="1"/>
  <c r="Z1326" i="1"/>
  <c r="AA1326" i="1" s="1"/>
  <c r="Z1303" i="1"/>
  <c r="AA1303" i="1" s="1"/>
  <c r="Z1297" i="1"/>
  <c r="AA1297" i="1" s="1"/>
  <c r="Z1323" i="1"/>
  <c r="AA1323" i="1" s="1"/>
  <c r="Z1319" i="1"/>
  <c r="AA1319" i="1" s="1"/>
  <c r="Z1322" i="1"/>
  <c r="AA1322" i="1" s="1"/>
  <c r="Z1318" i="1"/>
  <c r="AA1318" i="1" s="1"/>
  <c r="Z1325" i="1"/>
  <c r="AA1325" i="1" s="1"/>
  <c r="Z1321" i="1"/>
  <c r="AA1321" i="1" s="1"/>
  <c r="Z1324" i="1"/>
  <c r="AA1324" i="1" s="1"/>
  <c r="Z1320" i="1"/>
  <c r="AA1320" i="1" s="1"/>
  <c r="Z1314" i="1"/>
  <c r="AA1314" i="1" s="1"/>
  <c r="Z1304" i="1"/>
  <c r="AA1304" i="1" s="1"/>
  <c r="Z1281" i="1"/>
  <c r="AA1281" i="1" s="1"/>
  <c r="Z1279" i="1"/>
  <c r="AA1279" i="1" s="1"/>
  <c r="Z1289" i="1"/>
  <c r="AA1289" i="1" s="1"/>
  <c r="Z1293" i="1"/>
  <c r="AA1293" i="1" s="1"/>
  <c r="Z1258" i="1"/>
  <c r="AA1258" i="1" s="1"/>
  <c r="Z1266" i="1"/>
  <c r="AA1266" i="1" s="1"/>
  <c r="Z1272" i="1"/>
  <c r="AA1272" i="1" s="1"/>
  <c r="Z1276" i="1"/>
  <c r="AA1276" i="1" s="1"/>
  <c r="Z1313" i="1"/>
  <c r="AA1313" i="1" s="1"/>
  <c r="Z1317" i="1"/>
  <c r="AA1317" i="1" s="1"/>
  <c r="Z1283" i="1"/>
  <c r="AA1283" i="1" s="1"/>
  <c r="Z1288" i="1"/>
  <c r="AA1288" i="1" s="1"/>
  <c r="Z1292" i="1"/>
  <c r="AA1292" i="1" s="1"/>
  <c r="Z1282" i="1"/>
  <c r="AA1282" i="1" s="1"/>
  <c r="Z1312" i="1"/>
  <c r="AA1312" i="1" s="1"/>
  <c r="Z1316" i="1"/>
  <c r="AA1316" i="1" s="1"/>
  <c r="Z1287" i="1"/>
  <c r="AA1287" i="1" s="1"/>
  <c r="Z1291" i="1"/>
  <c r="AA1291" i="1" s="1"/>
  <c r="Z1260" i="1"/>
  <c r="AA1260" i="1" s="1"/>
  <c r="Z1259" i="1"/>
  <c r="AA1259" i="1" s="1"/>
  <c r="Z1264" i="1"/>
  <c r="AA1264" i="1" s="1"/>
  <c r="Z1268" i="1"/>
  <c r="AA1268" i="1" s="1"/>
  <c r="Z1274" i="1"/>
  <c r="AA1274" i="1" s="1"/>
  <c r="Z1284" i="1"/>
  <c r="AA1284" i="1" s="1"/>
  <c r="Z1311" i="1"/>
  <c r="AA1311" i="1" s="1"/>
  <c r="Z1315" i="1"/>
  <c r="AA1315" i="1" s="1"/>
  <c r="Z1280" i="1"/>
  <c r="AA1280" i="1" s="1"/>
  <c r="Z1290" i="1"/>
  <c r="AA1290" i="1" s="1"/>
  <c r="Z1300" i="1"/>
  <c r="AA1300" i="1" s="1"/>
  <c r="Z1261" i="1"/>
  <c r="AA1261" i="1" s="1"/>
  <c r="Z1256" i="1"/>
  <c r="AA1256" i="1" s="1"/>
  <c r="Z1273" i="1"/>
  <c r="AA1273" i="1" s="1"/>
  <c r="Z1277" i="1"/>
  <c r="AA1277" i="1" s="1"/>
  <c r="Z1271" i="1"/>
  <c r="AA1271" i="1" s="1"/>
  <c r="Z1275" i="1"/>
  <c r="AA1275" i="1" s="1"/>
  <c r="Z1233" i="1"/>
  <c r="AA1233" i="1" s="1"/>
  <c r="Z1229" i="1"/>
  <c r="AA1229" i="1" s="1"/>
  <c r="Z1235" i="1"/>
  <c r="AA1235" i="1" s="1"/>
  <c r="Z1231" i="1"/>
  <c r="AA1231" i="1" s="1"/>
  <c r="Z1234" i="1"/>
  <c r="AA1234" i="1" s="1"/>
  <c r="Z1232" i="1"/>
  <c r="AA1232" i="1" s="1"/>
  <c r="Z1230" i="1"/>
  <c r="AA1230" i="1" s="1"/>
  <c r="Z1228" i="1"/>
  <c r="AA1228" i="1" s="1"/>
  <c r="Z1236" i="1"/>
  <c r="AA1236" i="1" s="1"/>
  <c r="Z1221" i="1"/>
  <c r="AA1221" i="1" s="1"/>
  <c r="Z1220" i="1"/>
  <c r="AA1220" i="1" s="1"/>
  <c r="Z1215" i="1"/>
  <c r="AA1215" i="1" s="1"/>
  <c r="Z1213" i="1"/>
  <c r="AA1213" i="1" s="1"/>
  <c r="Z1218" i="1"/>
  <c r="AA1218" i="1" s="1"/>
  <c r="Z1212" i="1"/>
  <c r="AA1212" i="1" s="1"/>
  <c r="Z1216" i="1"/>
  <c r="AA1216" i="1" s="1"/>
  <c r="Z1214" i="1"/>
  <c r="AA1214" i="1" s="1"/>
  <c r="Z1217" i="1"/>
  <c r="AA1217" i="1" s="1"/>
  <c r="Z1207" i="1"/>
  <c r="AA1207" i="1" s="1"/>
  <c r="Z1211" i="1"/>
  <c r="AA1211" i="1" s="1"/>
  <c r="Z1224" i="1"/>
  <c r="AA1224" i="1" s="1"/>
  <c r="Z1227" i="1"/>
  <c r="AA1227" i="1" s="1"/>
  <c r="Z1222" i="1"/>
  <c r="AA1222" i="1" s="1"/>
  <c r="Z1206" i="1"/>
  <c r="AA1206" i="1" s="1"/>
  <c r="Z1210" i="1"/>
  <c r="AA1210" i="1" s="1"/>
  <c r="Z1219" i="1"/>
  <c r="AA1219" i="1" s="1"/>
  <c r="Z1205" i="1"/>
  <c r="AA1205" i="1" s="1"/>
  <c r="Z1209" i="1"/>
  <c r="AA1209" i="1" s="1"/>
  <c r="Z1226" i="1"/>
  <c r="AA1226" i="1" s="1"/>
  <c r="Z1223" i="1"/>
  <c r="AA1223" i="1" s="1"/>
  <c r="Z1208" i="1"/>
  <c r="AA1208" i="1" s="1"/>
  <c r="Z1225" i="1"/>
  <c r="AA1225" i="1" s="1"/>
  <c r="Z1180" i="1"/>
  <c r="AA1180" i="1" s="1"/>
  <c r="Z1196" i="1"/>
  <c r="AA1196" i="1" s="1"/>
  <c r="Z1179" i="1"/>
  <c r="AA1179" i="1" s="1"/>
  <c r="Z1178" i="1"/>
  <c r="AA1178" i="1" s="1"/>
  <c r="Z1177" i="1"/>
  <c r="AA1177" i="1" s="1"/>
  <c r="Z1176" i="1"/>
  <c r="AA1176" i="1" s="1"/>
  <c r="Z1173" i="1"/>
  <c r="AA1173" i="1" s="1"/>
  <c r="Z1108" i="1"/>
  <c r="AA1108" i="1" s="1"/>
  <c r="Z1175" i="1"/>
  <c r="AA1175" i="1" s="1"/>
  <c r="Z1174" i="1"/>
  <c r="AA1174" i="1" s="1"/>
  <c r="Z1107" i="1"/>
  <c r="AA1107" i="1" s="1"/>
  <c r="Z1106" i="1"/>
  <c r="AA1106" i="1" s="1"/>
  <c r="Z1105" i="1"/>
  <c r="AA1105" i="1" s="1"/>
  <c r="Z1104" i="1"/>
  <c r="AA1104" i="1" s="1"/>
  <c r="Z1100" i="1"/>
  <c r="AA1100" i="1" s="1"/>
  <c r="Z1103" i="1"/>
  <c r="AA1103" i="1" s="1"/>
  <c r="Z1101" i="1"/>
  <c r="AA1101" i="1" s="1"/>
  <c r="Z1102" i="1"/>
  <c r="AA1102" i="1" s="1"/>
  <c r="Z1116" i="1"/>
  <c r="AA1116" i="1" s="1"/>
  <c r="Z1093" i="1"/>
  <c r="AA1093" i="1" s="1"/>
  <c r="Z1098" i="1"/>
  <c r="AA1098" i="1" s="1"/>
  <c r="Z1095" i="1"/>
  <c r="AA1095" i="1" s="1"/>
  <c r="Z1097" i="1"/>
  <c r="AA1097" i="1" s="1"/>
  <c r="Z1189" i="1"/>
  <c r="AA1189" i="1" s="1"/>
  <c r="Z1190" i="1"/>
  <c r="AA1190" i="1" s="1"/>
  <c r="Z1192" i="1"/>
  <c r="AA1192" i="1" s="1"/>
  <c r="Z1193" i="1"/>
  <c r="AA1193" i="1" s="1"/>
  <c r="Z1195" i="1"/>
  <c r="AA1195" i="1" s="1"/>
  <c r="Z1094" i="1"/>
  <c r="AA1094" i="1" s="1"/>
  <c r="Z1096" i="1"/>
  <c r="AA1096" i="1" s="1"/>
  <c r="Z1099" i="1"/>
  <c r="AA1099" i="1" s="1"/>
  <c r="Z1109" i="1"/>
  <c r="AA1109" i="1" s="1"/>
  <c r="Z1110" i="1"/>
  <c r="AA1110" i="1" s="1"/>
  <c r="Z1111" i="1"/>
  <c r="AA1111" i="1" s="1"/>
  <c r="Z1112" i="1"/>
  <c r="AA1112" i="1" s="1"/>
  <c r="Z1113" i="1"/>
  <c r="AA1113" i="1" s="1"/>
  <c r="Z1114" i="1"/>
  <c r="AA1114" i="1" s="1"/>
  <c r="Z1115" i="1"/>
  <c r="AA1115" i="1" s="1"/>
  <c r="Z1191" i="1"/>
  <c r="AA1191" i="1" s="1"/>
  <c r="Z1194" i="1"/>
  <c r="AA1194" i="1" s="1"/>
  <c r="Z4000" i="1"/>
  <c r="AA4000" i="1" s="1"/>
  <c r="Z3999" i="1"/>
  <c r="AA3999" i="1" s="1"/>
  <c r="Z4001" i="1"/>
  <c r="AA4001" i="1" s="1"/>
  <c r="Z4006" i="1"/>
  <c r="AA4006" i="1" s="1"/>
  <c r="Z4003" i="1"/>
  <c r="AA4003" i="1" s="1"/>
  <c r="Z4005" i="1"/>
  <c r="AA4005" i="1" s="1"/>
  <c r="Z4004" i="1"/>
  <c r="AA4004" i="1" s="1"/>
  <c r="Z4002" i="1"/>
  <c r="AA4002" i="1" s="1"/>
  <c r="Z3938" i="1"/>
  <c r="AA3938" i="1" s="1"/>
  <c r="Z3934" i="1"/>
  <c r="AA3934" i="1" s="1"/>
  <c r="Z3941" i="1"/>
  <c r="AA3941" i="1" s="1"/>
  <c r="Z3937" i="1"/>
  <c r="AA3937" i="1" s="1"/>
  <c r="Z3942" i="1"/>
  <c r="AA3942" i="1" s="1"/>
  <c r="Z3940" i="1"/>
  <c r="AA3940" i="1" s="1"/>
  <c r="Z3939" i="1"/>
  <c r="AA3939" i="1" s="1"/>
  <c r="Z3936" i="1"/>
  <c r="AA3936" i="1" s="1"/>
  <c r="Z3935" i="1"/>
  <c r="AA3935" i="1" s="1"/>
  <c r="Z3910" i="1"/>
  <c r="AA3910" i="1" s="1"/>
  <c r="Z3924" i="1"/>
  <c r="AA3924" i="1" s="1"/>
  <c r="Z3921" i="1"/>
  <c r="AA3921" i="1" s="1"/>
  <c r="Z3908" i="1"/>
  <c r="AA3908" i="1" s="1"/>
  <c r="Z3919" i="1"/>
  <c r="AA3919" i="1" s="1"/>
  <c r="Z3926" i="1"/>
  <c r="AA3926" i="1" s="1"/>
  <c r="Z3922" i="1"/>
  <c r="AA3922" i="1" s="1"/>
  <c r="Z3918" i="1"/>
  <c r="AA3918" i="1" s="1"/>
  <c r="Z3920" i="1"/>
  <c r="AA3920" i="1" s="1"/>
  <c r="Z3906" i="1"/>
  <c r="AA3906" i="1" s="1"/>
  <c r="Z3904" i="1"/>
  <c r="AA3904" i="1" s="1"/>
  <c r="Z3902" i="1"/>
  <c r="AA3902" i="1" s="1"/>
  <c r="Z3900" i="1"/>
  <c r="AA3900" i="1" s="1"/>
  <c r="Z3896" i="1"/>
  <c r="AA3896" i="1" s="1"/>
  <c r="Z3901" i="1"/>
  <c r="AA3901" i="1" s="1"/>
  <c r="Z3898" i="1"/>
  <c r="AA3898" i="1" s="1"/>
  <c r="Z3895" i="1"/>
  <c r="AA3895" i="1" s="1"/>
  <c r="Z3886" i="1"/>
  <c r="AA3886" i="1" s="1"/>
  <c r="Z3894" i="1"/>
  <c r="AA3894" i="1" s="1"/>
  <c r="Z3887" i="1"/>
  <c r="AA3887" i="1" s="1"/>
  <c r="Z3990" i="1"/>
  <c r="AA3990" i="1" s="1"/>
  <c r="Z3883" i="1"/>
  <c r="AA3883" i="1" s="1"/>
  <c r="Z3964" i="1"/>
  <c r="AA3964" i="1" s="1"/>
  <c r="Z3995" i="1"/>
  <c r="AA3995" i="1" s="1"/>
  <c r="Z3899" i="1"/>
  <c r="AA3899" i="1" s="1"/>
  <c r="Z3889" i="1"/>
  <c r="AA3889" i="1" s="1"/>
  <c r="Z3897" i="1"/>
  <c r="AA3897" i="1" s="1"/>
  <c r="Z3885" i="1"/>
  <c r="AA3885" i="1" s="1"/>
  <c r="Z3960" i="1"/>
  <c r="AA3960" i="1" s="1"/>
  <c r="Z3997" i="1"/>
  <c r="AA3997" i="1" s="1"/>
  <c r="Z3993" i="1"/>
  <c r="AA3993" i="1" s="1"/>
  <c r="Z3891" i="1"/>
  <c r="AA3891" i="1" s="1"/>
  <c r="Z3966" i="1"/>
  <c r="AA3966" i="1" s="1"/>
  <c r="Z3962" i="1"/>
  <c r="AA3962" i="1" s="1"/>
  <c r="Z3998" i="1"/>
  <c r="AA3998" i="1" s="1"/>
  <c r="Z3996" i="1"/>
  <c r="AA3996" i="1" s="1"/>
  <c r="Z3994" i="1"/>
  <c r="AA3994" i="1" s="1"/>
  <c r="Z3992" i="1"/>
  <c r="AA3992" i="1" s="1"/>
  <c r="Z3991" i="1"/>
  <c r="AA3991" i="1" s="1"/>
  <c r="Z3985" i="1"/>
  <c r="AA3985" i="1" s="1"/>
  <c r="Z3986" i="1"/>
  <c r="AA3986" i="1" s="1"/>
  <c r="Z3983" i="1"/>
  <c r="AA3983" i="1" s="1"/>
  <c r="Z3961" i="1"/>
  <c r="AA3961" i="1" s="1"/>
  <c r="Z3880" i="1"/>
  <c r="AA3880" i="1" s="1"/>
  <c r="Z3893" i="1"/>
  <c r="AA3893" i="1" s="1"/>
  <c r="Z3882" i="1"/>
  <c r="AA3882" i="1" s="1"/>
  <c r="Z3928" i="1"/>
  <c r="AA3928" i="1" s="1"/>
  <c r="Z3931" i="1"/>
  <c r="AA3931" i="1" s="1"/>
  <c r="Z3930" i="1"/>
  <c r="AA3930" i="1" s="1"/>
  <c r="Z3933" i="1"/>
  <c r="AA3933" i="1" s="1"/>
  <c r="Z3913" i="1"/>
  <c r="AA3913" i="1" s="1"/>
  <c r="Z3987" i="1"/>
  <c r="AA3987" i="1" s="1"/>
  <c r="Z3965" i="1"/>
  <c r="AA3965" i="1" s="1"/>
  <c r="Z3923" i="1"/>
  <c r="AA3923" i="1" s="1"/>
  <c r="Z3905" i="1"/>
  <c r="AA3905" i="1" s="1"/>
  <c r="Z3892" i="1"/>
  <c r="AA3892" i="1" s="1"/>
  <c r="Z3884" i="1"/>
  <c r="AA3884" i="1" s="1"/>
  <c r="Z3881" i="1"/>
  <c r="AA3881" i="1" s="1"/>
  <c r="Z3907" i="1"/>
  <c r="AA3907" i="1" s="1"/>
  <c r="Z3915" i="1"/>
  <c r="AA3915" i="1" s="1"/>
  <c r="Z3914" i="1"/>
  <c r="AA3914" i="1" s="1"/>
  <c r="Z3929" i="1"/>
  <c r="AA3929" i="1" s="1"/>
  <c r="Z3963" i="1"/>
  <c r="AA3963" i="1" s="1"/>
  <c r="Z3988" i="1"/>
  <c r="AA3988" i="1" s="1"/>
  <c r="Z3959" i="1"/>
  <c r="AA3959" i="1" s="1"/>
  <c r="Z3917" i="1"/>
  <c r="AA3917" i="1" s="1"/>
  <c r="Z3903" i="1"/>
  <c r="AA3903" i="1" s="1"/>
  <c r="Z3909" i="1"/>
  <c r="AA3909" i="1" s="1"/>
  <c r="Z3911" i="1"/>
  <c r="AA3911" i="1" s="1"/>
  <c r="Z3888" i="1"/>
  <c r="AA3888" i="1" s="1"/>
  <c r="Z3912" i="1"/>
  <c r="AA3912" i="1" s="1"/>
  <c r="Z3932" i="1"/>
  <c r="AA3932" i="1" s="1"/>
  <c r="Z3984" i="1"/>
  <c r="AA3984" i="1" s="1"/>
  <c r="Z3989" i="1"/>
  <c r="AA3989" i="1" s="1"/>
  <c r="Z3927" i="1"/>
  <c r="AA3927" i="1" s="1"/>
  <c r="Z3890" i="1"/>
  <c r="AA3890" i="1" s="1"/>
  <c r="Z3879" i="1"/>
  <c r="AA3879" i="1" s="1"/>
  <c r="Z3916" i="1"/>
  <c r="AA3916" i="1" s="1"/>
  <c r="Z3925" i="1"/>
  <c r="AA3925" i="1" s="1"/>
  <c r="Z2911" i="1"/>
  <c r="AA2911" i="1" s="1"/>
  <c r="Z2909" i="1"/>
  <c r="AA2909" i="1" s="1"/>
  <c r="Z2905" i="1"/>
  <c r="AA2905" i="1" s="1"/>
  <c r="Z2951" i="1"/>
  <c r="AA2951" i="1" s="1"/>
  <c r="Z2908" i="1"/>
  <c r="AA2908" i="1" s="1"/>
  <c r="Z2904" i="1"/>
  <c r="AA2904" i="1" s="1"/>
  <c r="Z2950" i="1"/>
  <c r="AA2950" i="1" s="1"/>
  <c r="Z2948" i="1"/>
  <c r="AA2948" i="1" s="1"/>
  <c r="Z2943" i="1"/>
  <c r="AA2943" i="1" s="1"/>
  <c r="Z2910" i="1"/>
  <c r="AA2910" i="1" s="1"/>
  <c r="Z2907" i="1"/>
  <c r="AA2907" i="1" s="1"/>
  <c r="Z2903" i="1"/>
  <c r="AA2903" i="1" s="1"/>
  <c r="Z2927" i="1"/>
  <c r="AA2927" i="1" s="1"/>
  <c r="Z2941" i="1"/>
  <c r="AA2941" i="1" s="1"/>
  <c r="Z2939" i="1"/>
  <c r="AA2939" i="1" s="1"/>
  <c r="Z2935" i="1"/>
  <c r="AA2935" i="1" s="1"/>
  <c r="Z2940" i="1"/>
  <c r="AA2940" i="1" s="1"/>
  <c r="Z2942" i="1"/>
  <c r="AA2942" i="1" s="1"/>
  <c r="Z2937" i="1"/>
  <c r="AA2937" i="1" s="1"/>
  <c r="Z2919" i="1"/>
  <c r="AA2919" i="1" s="1"/>
  <c r="Z2918" i="1"/>
  <c r="AA2918" i="1" s="1"/>
  <c r="Z2916" i="1"/>
  <c r="AA2916" i="1" s="1"/>
  <c r="Z2914" i="1"/>
  <c r="AA2914" i="1" s="1"/>
  <c r="Z2936" i="1"/>
  <c r="AA2936" i="1" s="1"/>
  <c r="Z2959" i="1"/>
  <c r="AA2959" i="1" s="1"/>
  <c r="Z2981" i="1"/>
  <c r="AA2981" i="1" s="1"/>
  <c r="Z2979" i="1"/>
  <c r="AA2979" i="1" s="1"/>
  <c r="Z2977" i="1"/>
  <c r="AA2977" i="1" s="1"/>
  <c r="Z3007" i="1"/>
  <c r="AA3007" i="1" s="1"/>
  <c r="Z2952" i="1"/>
  <c r="AA2952" i="1" s="1"/>
  <c r="Z3004" i="1"/>
  <c r="AA3004" i="1" s="1"/>
  <c r="Z3023" i="1"/>
  <c r="AA3023" i="1" s="1"/>
  <c r="Z2938" i="1"/>
  <c r="AA2938" i="1" s="1"/>
  <c r="Z3000" i="1"/>
  <c r="AA3000" i="1" s="1"/>
  <c r="Z2906" i="1"/>
  <c r="AA2906" i="1" s="1"/>
  <c r="Z3015" i="1"/>
  <c r="AA3015" i="1" s="1"/>
  <c r="Z3022" i="1"/>
  <c r="AA3022" i="1" s="1"/>
  <c r="Z3020" i="1"/>
  <c r="AA3020" i="1" s="1"/>
  <c r="Z3016" i="1"/>
  <c r="AA3016" i="1" s="1"/>
  <c r="Z2953" i="1"/>
  <c r="AA2953" i="1" s="1"/>
  <c r="Z3002" i="1"/>
  <c r="AA3002" i="1" s="1"/>
  <c r="Z2983" i="1"/>
  <c r="AA2983" i="1" s="1"/>
  <c r="Z2956" i="1"/>
  <c r="AA2956" i="1" s="1"/>
  <c r="Z3005" i="1"/>
  <c r="AA3005" i="1" s="1"/>
  <c r="Z3001" i="1"/>
  <c r="AA3001" i="1" s="1"/>
  <c r="Z3003" i="1"/>
  <c r="AA3003" i="1" s="1"/>
  <c r="Z3018" i="1"/>
  <c r="Z3019" i="1"/>
  <c r="AA3019" i="1" s="1"/>
  <c r="Z2980" i="1"/>
  <c r="AA2980" i="1" s="1"/>
  <c r="Z2944" i="1"/>
  <c r="AA2944" i="1" s="1"/>
  <c r="Z2917" i="1"/>
  <c r="AA2917" i="1" s="1"/>
  <c r="Z2929" i="1"/>
  <c r="AA2929" i="1" s="1"/>
  <c r="Z3011" i="1"/>
  <c r="AA3011" i="1" s="1"/>
  <c r="Z2896" i="1"/>
  <c r="AA2896" i="1" s="1"/>
  <c r="Z2925" i="1"/>
  <c r="AA2925" i="1" s="1"/>
  <c r="Z2928" i="1"/>
  <c r="AA2928" i="1" s="1"/>
  <c r="Z2930" i="1"/>
  <c r="AA2930" i="1" s="1"/>
  <c r="Z2931" i="1"/>
  <c r="AA2931" i="1" s="1"/>
  <c r="Z2901" i="1"/>
  <c r="AA2901" i="1" s="1"/>
  <c r="Z2934" i="1"/>
  <c r="AA2934" i="1" s="1"/>
  <c r="Z2897" i="1"/>
  <c r="AA2897" i="1" s="1"/>
  <c r="Z2957" i="1"/>
  <c r="Z3006" i="1"/>
  <c r="AA3006" i="1" s="1"/>
  <c r="Z3017" i="1"/>
  <c r="AA3017" i="1" s="1"/>
  <c r="Z3021" i="1"/>
  <c r="AA3021" i="1" s="1"/>
  <c r="Z2982" i="1"/>
  <c r="AA2982" i="1" s="1"/>
  <c r="Z2958" i="1"/>
  <c r="AA2958" i="1" s="1"/>
  <c r="Z2978" i="1"/>
  <c r="AA2978" i="1" s="1"/>
  <c r="Z2976" i="1"/>
  <c r="AA2976" i="1" s="1"/>
  <c r="Z2922" i="1"/>
  <c r="AA2922" i="1" s="1"/>
  <c r="Z3009" i="1"/>
  <c r="AA3009" i="1" s="1"/>
  <c r="Z3013" i="1"/>
  <c r="AA3013" i="1" s="1"/>
  <c r="Z2923" i="1"/>
  <c r="AA2923" i="1" s="1"/>
  <c r="Z2947" i="1"/>
  <c r="AA2947" i="1" s="1"/>
  <c r="Z2946" i="1"/>
  <c r="AA2946" i="1" s="1"/>
  <c r="Z2949" i="1"/>
  <c r="AA2949" i="1" s="1"/>
  <c r="Z2899" i="1"/>
  <c r="AA2899" i="1" s="1"/>
  <c r="Z2900" i="1"/>
  <c r="AA2900" i="1" s="1"/>
  <c r="Z2954" i="1"/>
  <c r="AA2954" i="1" s="1"/>
  <c r="Z2955" i="1"/>
  <c r="AA2955" i="1" s="1"/>
  <c r="Z2913" i="1"/>
  <c r="Z3010" i="1"/>
  <c r="AA3010" i="1" s="1"/>
  <c r="Z3014" i="1"/>
  <c r="AA3014" i="1" s="1"/>
  <c r="Z2932" i="1"/>
  <c r="AA2932" i="1" s="1"/>
  <c r="Z2920" i="1"/>
  <c r="AA2920" i="1" s="1"/>
  <c r="Z2924" i="1"/>
  <c r="AA2924" i="1" s="1"/>
  <c r="Z2921" i="1"/>
  <c r="AA2921" i="1" s="1"/>
  <c r="Z2933" i="1"/>
  <c r="AA2933" i="1" s="1"/>
  <c r="Z2912" i="1"/>
  <c r="AA2912" i="1" s="1"/>
  <c r="Z2945" i="1"/>
  <c r="AA2945" i="1" s="1"/>
  <c r="Z2926" i="1"/>
  <c r="AA2926" i="1" s="1"/>
  <c r="Z3008" i="1"/>
  <c r="AA3008" i="1" s="1"/>
  <c r="Z2902" i="1"/>
  <c r="AA2902" i="1" s="1"/>
  <c r="Z3012" i="1"/>
  <c r="AA3012" i="1" s="1"/>
  <c r="Z2915" i="1"/>
  <c r="AA2915" i="1" s="1"/>
  <c r="Z2898" i="1"/>
  <c r="AA2898" i="1" s="1"/>
  <c r="AA2913" i="1"/>
  <c r="AA2957" i="1"/>
  <c r="AA3018" i="1"/>
  <c r="Z910" i="1"/>
  <c r="Z907" i="1"/>
  <c r="Z913" i="1"/>
  <c r="Z911" i="1"/>
  <c r="Z909" i="1"/>
  <c r="Z908" i="1"/>
  <c r="Z906" i="1"/>
  <c r="Z912" i="1"/>
  <c r="Z1012" i="1"/>
  <c r="AA1012" i="1" s="1"/>
  <c r="Z1009" i="1"/>
  <c r="AA1009" i="1" s="1"/>
  <c r="Z1010" i="1"/>
  <c r="AA1010" i="1" s="1"/>
  <c r="Z1005" i="1"/>
  <c r="AA1005" i="1" s="1"/>
  <c r="Z1011" i="1"/>
  <c r="AA1011" i="1" s="1"/>
  <c r="Z1006" i="1"/>
  <c r="AA1006" i="1" s="1"/>
  <c r="Z1007" i="1"/>
  <c r="AA1007" i="1" s="1"/>
  <c r="Z1008" i="1"/>
  <c r="AA1008" i="1" s="1"/>
  <c r="Z890" i="1"/>
  <c r="Z892" i="1"/>
  <c r="AA892" i="1" s="1"/>
  <c r="Z894" i="1"/>
  <c r="AA894" i="1" s="1"/>
  <c r="Z896" i="1"/>
  <c r="AA896" i="1" s="1"/>
  <c r="Z889" i="1"/>
  <c r="Z891" i="1"/>
  <c r="AA891" i="1" s="1"/>
  <c r="Z893" i="1"/>
  <c r="AA893" i="1" s="1"/>
  <c r="Z895" i="1"/>
  <c r="AA895" i="1" s="1"/>
  <c r="Z2550" i="1"/>
  <c r="Z2551" i="1"/>
  <c r="Z2549" i="1"/>
  <c r="Z2477" i="1"/>
  <c r="AA2477" i="1" s="1"/>
  <c r="Z2485" i="1"/>
  <c r="AA2485" i="1" s="1"/>
  <c r="Z2483" i="1"/>
  <c r="AA2483" i="1" s="1"/>
  <c r="Z2479" i="1"/>
  <c r="AA2479" i="1" s="1"/>
  <c r="Z2482" i="1"/>
  <c r="AA2482" i="1" s="1"/>
  <c r="Z2545" i="1"/>
  <c r="Z2547" i="1"/>
  <c r="Z2478" i="1"/>
  <c r="AA2478" i="1" s="1"/>
  <c r="Z2548" i="1"/>
  <c r="Z2481" i="1"/>
  <c r="AA2481" i="1" s="1"/>
  <c r="Z2484" i="1"/>
  <c r="AA2484" i="1" s="1"/>
  <c r="Z2480" i="1"/>
  <c r="AA2480" i="1" s="1"/>
  <c r="Z2471" i="1"/>
  <c r="AA2471" i="1" s="1"/>
  <c r="Z2475" i="1"/>
  <c r="AA2475" i="1" s="1"/>
  <c r="Z2473" i="1"/>
  <c r="AA2473" i="1" s="1"/>
  <c r="Z2474" i="1"/>
  <c r="AA2474" i="1" s="1"/>
  <c r="Z2470" i="1"/>
  <c r="AA2470" i="1" s="1"/>
  <c r="Z2476" i="1"/>
  <c r="AA2476" i="1" s="1"/>
  <c r="Z2472" i="1"/>
  <c r="AA2472" i="1" s="1"/>
  <c r="Z2544" i="1"/>
  <c r="Z2546" i="1"/>
  <c r="R565" i="33"/>
  <c r="R732" i="33"/>
  <c r="R594" i="33"/>
  <c r="R588" i="33"/>
  <c r="R599" i="33"/>
  <c r="R593" i="33"/>
  <c r="R592" i="33"/>
  <c r="R587" i="33"/>
  <c r="R568" i="33"/>
  <c r="R567" i="33"/>
  <c r="R585" i="33"/>
  <c r="R734" i="33"/>
  <c r="R566" i="33"/>
  <c r="R737" i="33"/>
  <c r="R563" i="33"/>
  <c r="R559" i="33"/>
  <c r="R730" i="33"/>
  <c r="R733" i="33"/>
  <c r="R731" i="33"/>
  <c r="R570" i="33"/>
  <c r="R571" i="33"/>
  <c r="R596" i="33"/>
  <c r="R595" i="33"/>
  <c r="R597" i="33"/>
  <c r="R569" i="33"/>
  <c r="R586" i="33"/>
  <c r="R564" i="33"/>
  <c r="R590" i="33"/>
  <c r="R591" i="33"/>
  <c r="R584" i="33"/>
  <c r="R735" i="33"/>
  <c r="R598" i="33"/>
  <c r="R572" i="33"/>
  <c r="R573" i="33"/>
  <c r="R561" i="33"/>
  <c r="R589" i="33"/>
  <c r="R574" i="33"/>
  <c r="R736" i="33"/>
  <c r="R562" i="33"/>
  <c r="R560" i="33"/>
  <c r="Y38" i="1"/>
  <c r="R320" i="33" s="1"/>
  <c r="Z1407" i="1"/>
  <c r="Z1406" i="1"/>
  <c r="Z1404" i="1"/>
  <c r="Z1402" i="1"/>
  <c r="Z1401" i="1"/>
  <c r="Z1405" i="1"/>
  <c r="Z1403" i="1"/>
  <c r="Z1400" i="1"/>
  <c r="Y39" i="1"/>
  <c r="R321" i="33" s="1"/>
  <c r="R699" i="33"/>
  <c r="Y36" i="1"/>
  <c r="R697" i="33"/>
  <c r="R694" i="33"/>
  <c r="Y152" i="1"/>
  <c r="Y37" i="1"/>
  <c r="Q463" i="33"/>
  <c r="Q340" i="33"/>
  <c r="Q411" i="33" s="1"/>
  <c r="Y150" i="1"/>
  <c r="R700" i="33"/>
  <c r="Z1327" i="1"/>
  <c r="Z1329" i="1"/>
  <c r="Z1332" i="1"/>
  <c r="Z1338" i="1"/>
  <c r="AA1338" i="1" s="1"/>
  <c r="Z3265" i="1"/>
  <c r="AA3265" i="1" s="1"/>
  <c r="Z3264" i="1"/>
  <c r="AA3264" i="1" s="1"/>
  <c r="Z3259" i="1"/>
  <c r="AA3259" i="1" s="1"/>
  <c r="Z4327" i="1"/>
  <c r="AA4327" i="1" s="1"/>
  <c r="Z4326" i="1"/>
  <c r="AA4326" i="1" s="1"/>
  <c r="Z686" i="1"/>
  <c r="AA686" i="1" s="1"/>
  <c r="Z688" i="1"/>
  <c r="Z680" i="1"/>
  <c r="AA680" i="1" s="1"/>
  <c r="Z682" i="1"/>
  <c r="AA682" i="1" s="1"/>
  <c r="Z1685" i="1"/>
  <c r="AA1685" i="1" s="1"/>
  <c r="Z1684" i="1"/>
  <c r="AA1684" i="1" s="1"/>
  <c r="Z131" i="1"/>
  <c r="AA131" i="1" s="1"/>
  <c r="Z45" i="1"/>
  <c r="Z78" i="1"/>
  <c r="S561" i="33" s="1"/>
  <c r="Z114" i="1"/>
  <c r="AA114" i="1" s="1"/>
  <c r="Z176" i="1"/>
  <c r="AA176" i="1" s="1"/>
  <c r="AB4" i="1"/>
  <c r="Z48" i="1"/>
  <c r="AA48" i="1" s="1"/>
  <c r="Z107" i="1"/>
  <c r="Z177" i="1"/>
  <c r="AA177" i="1" s="1"/>
  <c r="Z62" i="1"/>
  <c r="AA62" i="1" s="1"/>
  <c r="Z126" i="1"/>
  <c r="AA126" i="1" s="1"/>
  <c r="Z25" i="1"/>
  <c r="Z85" i="1"/>
  <c r="Z175" i="1"/>
  <c r="AA175" i="1" s="1"/>
  <c r="Z89" i="1"/>
  <c r="S572" i="33" s="1"/>
  <c r="Z130" i="1"/>
  <c r="AA130" i="1" s="1"/>
  <c r="Z262" i="1"/>
  <c r="AA262" i="1" s="1"/>
  <c r="Z50" i="1"/>
  <c r="Z92" i="1"/>
  <c r="Z140" i="1"/>
  <c r="AA140" i="1" s="1"/>
  <c r="Z60" i="1"/>
  <c r="AA60" i="1" s="1"/>
  <c r="Z80" i="1"/>
  <c r="Z261" i="1"/>
  <c r="AA261" i="1" s="1"/>
  <c r="Z643" i="1"/>
  <c r="AA643" i="1" s="1"/>
  <c r="Z1140" i="1"/>
  <c r="AA1140" i="1" s="1"/>
  <c r="Z1604" i="1"/>
  <c r="AA1604" i="1" s="1"/>
  <c r="Z646" i="1"/>
  <c r="AA646" i="1" s="1"/>
  <c r="Z989" i="1"/>
  <c r="AA989" i="1" s="1"/>
  <c r="Z993" i="1"/>
  <c r="AA993" i="1" s="1"/>
  <c r="Z1014" i="1"/>
  <c r="AA1014" i="1" s="1"/>
  <c r="Z1018" i="1"/>
  <c r="AA1018" i="1" s="1"/>
  <c r="Z1134" i="1"/>
  <c r="AA1134" i="1" s="1"/>
  <c r="Z1138" i="1"/>
  <c r="AA1138" i="1" s="1"/>
  <c r="Z1182" i="1"/>
  <c r="AA1182" i="1" s="1"/>
  <c r="Z1186" i="1"/>
  <c r="AA1186" i="1" s="1"/>
  <c r="Z1437" i="1"/>
  <c r="AA1437" i="1" s="1"/>
  <c r="Z1441" i="1"/>
  <c r="AA1441" i="1" s="1"/>
  <c r="Z649" i="1"/>
  <c r="AA649" i="1" s="1"/>
  <c r="Z657" i="1"/>
  <c r="AA657" i="1" s="1"/>
  <c r="Z1124" i="1"/>
  <c r="Z1149" i="1"/>
  <c r="Z1451" i="1"/>
  <c r="AA1451" i="1" s="1"/>
  <c r="Z1485" i="1"/>
  <c r="AA1485" i="1" s="1"/>
  <c r="Z1583" i="1"/>
  <c r="AA1583" i="1" s="1"/>
  <c r="Z1652" i="1"/>
  <c r="Z1152" i="1"/>
  <c r="Z1454" i="1"/>
  <c r="AA1454" i="1" s="1"/>
  <c r="Z1488" i="1"/>
  <c r="AA1488" i="1" s="1"/>
  <c r="Z1540" i="1"/>
  <c r="AA1540" i="1" s="1"/>
  <c r="Z1647" i="1"/>
  <c r="AA1647" i="1" s="1"/>
  <c r="Z1155" i="1"/>
  <c r="Z1457" i="1"/>
  <c r="AA1457" i="1" s="1"/>
  <c r="Z1487" i="1"/>
  <c r="AA1487" i="1" s="1"/>
  <c r="Z1597" i="1"/>
  <c r="AA1597" i="1" s="1"/>
  <c r="Z1676" i="1"/>
  <c r="Z1580" i="1"/>
  <c r="AA1580" i="1" s="1"/>
  <c r="Z1638" i="1"/>
  <c r="AA1638" i="1" s="1"/>
  <c r="Z1486" i="1"/>
  <c r="AA1486" i="1" s="1"/>
  <c r="Z1634" i="1"/>
  <c r="AA1634" i="1" s="1"/>
  <c r="Z1456" i="1"/>
  <c r="AA1456" i="1" s="1"/>
  <c r="Z3029" i="1"/>
  <c r="AA3029" i="1" s="1"/>
  <c r="Z4416" i="1"/>
  <c r="AA4416" i="1" s="1"/>
  <c r="Z1466" i="1"/>
  <c r="AA1466" i="1" s="1"/>
  <c r="Z3028" i="1"/>
  <c r="AA3028" i="1" s="1"/>
  <c r="Z2823" i="1"/>
  <c r="AA2823" i="1" s="1"/>
  <c r="Z3696" i="1"/>
  <c r="AA3696" i="1" s="1"/>
  <c r="Z3700" i="1"/>
  <c r="AA3700" i="1" s="1"/>
  <c r="Z4014" i="1"/>
  <c r="AA4014" i="1" s="1"/>
  <c r="Z4009" i="1"/>
  <c r="AA4009" i="1" s="1"/>
  <c r="Z4415" i="1"/>
  <c r="AA4415" i="1" s="1"/>
  <c r="Z4007" i="1"/>
  <c r="AA4007" i="1" s="1"/>
  <c r="Z4413" i="1"/>
  <c r="AA4413" i="1" s="1"/>
  <c r="Z2817" i="1"/>
  <c r="AA2817" i="1" s="1"/>
  <c r="Z3246" i="1"/>
  <c r="Z4502" i="1"/>
  <c r="AA4502" i="1" s="1"/>
  <c r="Z1579" i="1"/>
  <c r="AA1579" i="1" s="1"/>
  <c r="Z1461" i="1"/>
  <c r="AA1461" i="1" s="1"/>
  <c r="Z1125" i="1"/>
  <c r="AA1125" i="1" s="1"/>
  <c r="Z1478" i="1"/>
  <c r="AA1478" i="1" s="1"/>
  <c r="Z95" i="1"/>
  <c r="Z54" i="1"/>
  <c r="AA54" i="1" s="1"/>
  <c r="Z61" i="1"/>
  <c r="AA61" i="1" s="1"/>
  <c r="Z74" i="1"/>
  <c r="AA74" i="1" s="1"/>
  <c r="Z1161" i="1"/>
  <c r="AA1161" i="1" s="1"/>
  <c r="Z68" i="1"/>
  <c r="AA68" i="1" s="1"/>
  <c r="Z21" i="1"/>
  <c r="Z4412" i="1"/>
  <c r="AA4412" i="1" s="1"/>
  <c r="Z1525" i="1"/>
  <c r="Z1160" i="1"/>
  <c r="AA1160" i="1" s="1"/>
  <c r="Z1127" i="1"/>
  <c r="AA1127" i="1" s="1"/>
  <c r="Z1477" i="1"/>
  <c r="AA1477" i="1" s="1"/>
  <c r="Z1145" i="1"/>
  <c r="AA1145" i="1" s="1"/>
  <c r="Z1141" i="1"/>
  <c r="AA1141" i="1" s="1"/>
  <c r="Z127" i="1"/>
  <c r="AA127" i="1" s="1"/>
  <c r="Z71" i="1"/>
  <c r="AA71" i="1" s="1"/>
  <c r="Z58" i="1"/>
  <c r="AA58" i="1" s="1"/>
  <c r="Z104" i="1"/>
  <c r="Z12" i="1"/>
  <c r="Z120" i="1"/>
  <c r="AA120" i="1" s="1"/>
  <c r="Z1531" i="1"/>
  <c r="Z1445" i="1"/>
  <c r="AA1445" i="1" s="1"/>
  <c r="Z63" i="1"/>
  <c r="AA63" i="1" s="1"/>
  <c r="Z4499" i="1"/>
  <c r="AA4499" i="1" s="1"/>
  <c r="Z2821" i="1"/>
  <c r="AA2821" i="1" s="1"/>
  <c r="Z1577" i="1"/>
  <c r="AA1577" i="1" s="1"/>
  <c r="Z1590" i="1"/>
  <c r="AA1590" i="1" s="1"/>
  <c r="Z1600" i="1"/>
  <c r="AA1600" i="1" s="1"/>
  <c r="Z1641" i="1"/>
  <c r="AA1641" i="1" s="1"/>
  <c r="Z1459" i="1"/>
  <c r="AA1459" i="1" s="1"/>
  <c r="Z1159" i="1"/>
  <c r="AA1159" i="1" s="1"/>
  <c r="Z1480" i="1"/>
  <c r="AA1480" i="1" s="1"/>
  <c r="Z1203" i="1"/>
  <c r="AA1203" i="1" s="1"/>
  <c r="Z1199" i="1"/>
  <c r="AA1199" i="1" s="1"/>
  <c r="Z953" i="1"/>
  <c r="Z656" i="1"/>
  <c r="AA656" i="1" s="1"/>
  <c r="Z134" i="1"/>
  <c r="AA134" i="1" s="1"/>
  <c r="Z1575" i="1"/>
  <c r="AA1575" i="1" s="1"/>
  <c r="Z1479" i="1"/>
  <c r="AA1479" i="1" s="1"/>
  <c r="Z8" i="1"/>
  <c r="Z1342" i="1"/>
  <c r="Z1328" i="1"/>
  <c r="Z681" i="1"/>
  <c r="AA681" i="1" s="1"/>
  <c r="Z1683" i="1"/>
  <c r="AA1683" i="1" s="1"/>
  <c r="Z15" i="1"/>
  <c r="Z49" i="1"/>
  <c r="Z180" i="1"/>
  <c r="AA180" i="1" s="1"/>
  <c r="Z52" i="1"/>
  <c r="AA52" i="1" s="1"/>
  <c r="Z181" i="1"/>
  <c r="AA181" i="1" s="1"/>
  <c r="Z147" i="1"/>
  <c r="AA147" i="1" s="1"/>
  <c r="Z96" i="1"/>
  <c r="Z113" i="1"/>
  <c r="AA113" i="1" s="1"/>
  <c r="Z267" i="1"/>
  <c r="AA267" i="1" s="1"/>
  <c r="Z57" i="1"/>
  <c r="AA57" i="1" s="1"/>
  <c r="Z1188" i="1"/>
  <c r="AA1188" i="1" s="1"/>
  <c r="Z650" i="1"/>
  <c r="AA650" i="1" s="1"/>
  <c r="Z994" i="1"/>
  <c r="AA994" i="1" s="1"/>
  <c r="Z1019" i="1"/>
  <c r="AA1019" i="1" s="1"/>
  <c r="Z1139" i="1"/>
  <c r="AA1139" i="1" s="1"/>
  <c r="Z1187" i="1"/>
  <c r="AA1187" i="1" s="1"/>
  <c r="Z266" i="1"/>
  <c r="AA266" i="1" s="1"/>
  <c r="Z950" i="1"/>
  <c r="Z1489" i="1"/>
  <c r="AA1489" i="1" s="1"/>
  <c r="Z648" i="1"/>
  <c r="AA648" i="1" s="1"/>
  <c r="Z1468" i="1"/>
  <c r="AA1468" i="1" s="1"/>
  <c r="Z1582" i="1"/>
  <c r="AA1582" i="1" s="1"/>
  <c r="Z1119" i="1"/>
  <c r="Z1469" i="1"/>
  <c r="AA1469" i="1" s="1"/>
  <c r="Z1452" i="1"/>
  <c r="AA1452" i="1" s="1"/>
  <c r="Z1680" i="1"/>
  <c r="Z1650" i="1"/>
  <c r="Z1536" i="1"/>
  <c r="AA1536" i="1" s="1"/>
  <c r="Z1585" i="1"/>
  <c r="AA1585" i="1" s="1"/>
  <c r="Z4495" i="1"/>
  <c r="Z644" i="1"/>
  <c r="AA644" i="1" s="1"/>
  <c r="Z3026" i="1"/>
  <c r="AA3026" i="1" s="1"/>
  <c r="Z3701" i="1"/>
  <c r="AA3701" i="1" s="1"/>
  <c r="Z3702" i="1"/>
  <c r="AA3702" i="1" s="1"/>
  <c r="Z4010" i="1"/>
  <c r="AA4010" i="1" s="1"/>
  <c r="Z4013" i="1"/>
  <c r="AA4013" i="1" s="1"/>
  <c r="Z2816" i="1"/>
  <c r="AA2816" i="1" s="1"/>
  <c r="Z4500" i="1"/>
  <c r="AA4500" i="1" s="1"/>
  <c r="Z4498" i="1"/>
  <c r="AA4498" i="1" s="1"/>
  <c r="Z4501" i="1"/>
  <c r="AA4501" i="1" s="1"/>
  <c r="Z3244" i="1"/>
  <c r="Z639" i="1"/>
  <c r="AA639" i="1" s="1"/>
  <c r="Z19" i="1"/>
  <c r="Z1578" i="1"/>
  <c r="AA1578" i="1" s="1"/>
  <c r="Z637" i="1"/>
  <c r="AA637" i="1" s="1"/>
  <c r="Z642" i="1"/>
  <c r="AA642" i="1" s="1"/>
  <c r="Z88" i="1"/>
  <c r="Z84" i="1"/>
  <c r="S567" i="33" s="1"/>
  <c r="Z1475" i="1"/>
  <c r="AA1475" i="1" s="1"/>
  <c r="Z20" i="1"/>
  <c r="Z1592" i="1"/>
  <c r="AA1592" i="1" s="1"/>
  <c r="Z1637" i="1"/>
  <c r="AA1637" i="1" s="1"/>
  <c r="Z1129" i="1"/>
  <c r="AA1129" i="1" s="1"/>
  <c r="Z1202" i="1"/>
  <c r="AA1202" i="1" s="1"/>
  <c r="Z951" i="1"/>
  <c r="Z118" i="1"/>
  <c r="AA118" i="1" s="1"/>
  <c r="Z1529" i="1"/>
  <c r="Z137" i="1"/>
  <c r="AA137" i="1" s="1"/>
  <c r="Z1340" i="1"/>
  <c r="Z1336" i="1"/>
  <c r="Z694" i="1"/>
  <c r="Z679" i="1"/>
  <c r="AA679" i="1" s="1"/>
  <c r="Z142" i="1"/>
  <c r="AA142" i="1" s="1"/>
  <c r="Z75" i="1"/>
  <c r="AA75" i="1" s="1"/>
  <c r="Z264" i="1"/>
  <c r="AA264" i="1" s="1"/>
  <c r="Z53" i="1"/>
  <c r="AA53" i="1" s="1"/>
  <c r="Z178" i="1"/>
  <c r="AA178" i="1" s="1"/>
  <c r="Z996" i="1"/>
  <c r="AA996" i="1" s="1"/>
  <c r="Z659" i="1"/>
  <c r="AA659" i="1" s="1"/>
  <c r="Z995" i="1"/>
  <c r="AA995" i="1" s="1"/>
  <c r="Z1164" i="1"/>
  <c r="AA1164" i="1" s="1"/>
  <c r="Z1439" i="1"/>
  <c r="AA1439" i="1" s="1"/>
  <c r="Z1596" i="1"/>
  <c r="AA1596" i="1" s="1"/>
  <c r="Z1472" i="1"/>
  <c r="AA1472" i="1" s="1"/>
  <c r="Z1123" i="1"/>
  <c r="Z1118" i="1"/>
  <c r="Z1589" i="1"/>
  <c r="AA1589" i="1" s="1"/>
  <c r="Z1593" i="1"/>
  <c r="AA1593" i="1" s="1"/>
  <c r="Z1655" i="1"/>
  <c r="Z1537" i="1"/>
  <c r="AA1537" i="1" s="1"/>
  <c r="Z3698" i="1"/>
  <c r="AA3698" i="1" s="1"/>
  <c r="Z4503" i="1"/>
  <c r="AA4503" i="1" s="1"/>
  <c r="Z4493" i="1"/>
  <c r="Z4497" i="1"/>
  <c r="AA4497" i="1" s="1"/>
  <c r="Z4492" i="1"/>
  <c r="Z3242" i="1"/>
  <c r="Z1679" i="1"/>
  <c r="S736" i="33" s="1"/>
  <c r="Z69" i="1"/>
  <c r="AA69" i="1" s="1"/>
  <c r="Z1147" i="1"/>
  <c r="AA1147" i="1" s="1"/>
  <c r="Z73" i="1"/>
  <c r="AA73" i="1" s="1"/>
  <c r="Z122" i="1"/>
  <c r="AA122" i="1" s="1"/>
  <c r="Z1576" i="1"/>
  <c r="AA1576" i="1" s="1"/>
  <c r="Z1201" i="1"/>
  <c r="AA1201" i="1" s="1"/>
  <c r="Z652" i="1"/>
  <c r="AA652" i="1" s="1"/>
  <c r="Z1449" i="1"/>
  <c r="AA1449" i="1" s="1"/>
  <c r="Z1330" i="1"/>
  <c r="Z685" i="1"/>
  <c r="AA685" i="1" s="1"/>
  <c r="Z1682" i="1"/>
  <c r="AA1682" i="1" s="1"/>
  <c r="Z146" i="1"/>
  <c r="AA146" i="1" s="1"/>
  <c r="Z143" i="1"/>
  <c r="AA143" i="1" s="1"/>
  <c r="Z268" i="1"/>
  <c r="AA268" i="1" s="1"/>
  <c r="Z124" i="1"/>
  <c r="AA124" i="1" s="1"/>
  <c r="Z47" i="1"/>
  <c r="Z263" i="1"/>
  <c r="AA263" i="1" s="1"/>
  <c r="Z1020" i="1"/>
  <c r="AA1020" i="1" s="1"/>
  <c r="Z992" i="1"/>
  <c r="AA992" i="1" s="1"/>
  <c r="Z1133" i="1"/>
  <c r="AA1133" i="1" s="1"/>
  <c r="Z1185" i="1"/>
  <c r="AA1185" i="1" s="1"/>
  <c r="Z645" i="1"/>
  <c r="AA645" i="1" s="1"/>
  <c r="Z1121" i="1"/>
  <c r="Z1539" i="1"/>
  <c r="AA1539" i="1" s="1"/>
  <c r="Z1482" i="1"/>
  <c r="AA1482" i="1" s="1"/>
  <c r="Z1483" i="1"/>
  <c r="AA1483" i="1" s="1"/>
  <c r="Z1532" i="1"/>
  <c r="Z1154" i="1"/>
  <c r="Z3025" i="1"/>
  <c r="AA3025" i="1" s="1"/>
  <c r="Z4490" i="1"/>
  <c r="Z1163" i="1"/>
  <c r="AA1163" i="1" s="1"/>
  <c r="Z106" i="1"/>
  <c r="Z22" i="1"/>
  <c r="Z1675" i="1"/>
  <c r="Z1146" i="1"/>
  <c r="AA1146" i="1" s="1"/>
  <c r="Z86" i="1"/>
  <c r="Z1462" i="1"/>
  <c r="AA1462" i="1" s="1"/>
  <c r="Z103" i="1"/>
  <c r="Z1643" i="1"/>
  <c r="AA1643" i="1" s="1"/>
  <c r="Z1463" i="1"/>
  <c r="AA1463" i="1" s="1"/>
  <c r="Z1200" i="1"/>
  <c r="AA1200" i="1" s="1"/>
  <c r="Z640" i="1"/>
  <c r="AA640" i="1" s="1"/>
  <c r="Z1444" i="1"/>
  <c r="AA1444" i="1" s="1"/>
  <c r="Z1339" i="1"/>
  <c r="Z1335" i="1"/>
  <c r="Z3261" i="1"/>
  <c r="AA3261" i="1" s="1"/>
  <c r="Z3262" i="1"/>
  <c r="AA3262" i="1" s="1"/>
  <c r="Z690" i="1"/>
  <c r="Z683" i="1"/>
  <c r="AA683" i="1" s="1"/>
  <c r="Z689" i="1"/>
  <c r="Z1686" i="1"/>
  <c r="AA1686" i="1" s="1"/>
  <c r="Z82" i="1"/>
  <c r="S565" i="33" s="1"/>
  <c r="Z123" i="1"/>
  <c r="AA123" i="1" s="1"/>
  <c r="Z111" i="1"/>
  <c r="AA111" i="1" s="1"/>
  <c r="Z83" i="1"/>
  <c r="Z179" i="1"/>
  <c r="AA179" i="1" s="1"/>
  <c r="Z141" i="1"/>
  <c r="AA141" i="1" s="1"/>
  <c r="Z98" i="1"/>
  <c r="Z66" i="1"/>
  <c r="AA66" i="1" s="1"/>
  <c r="Z128" i="1"/>
  <c r="AA128" i="1" s="1"/>
  <c r="Z265" i="1"/>
  <c r="AA265" i="1" s="1"/>
  <c r="Z647" i="1"/>
  <c r="AA647" i="1" s="1"/>
  <c r="Z1639" i="1"/>
  <c r="AA1639" i="1" s="1"/>
  <c r="Z990" i="1"/>
  <c r="AA990" i="1" s="1"/>
  <c r="Z1015" i="1"/>
  <c r="AA1015" i="1" s="1"/>
  <c r="Z1135" i="1"/>
  <c r="AA1135" i="1" s="1"/>
  <c r="Z1183" i="1"/>
  <c r="AA1183" i="1" s="1"/>
  <c r="Z1438" i="1"/>
  <c r="AA1438" i="1" s="1"/>
  <c r="Z651" i="1"/>
  <c r="AA651" i="1" s="1"/>
  <c r="Z1156" i="1"/>
  <c r="Z1153" i="1"/>
  <c r="Z1455" i="1"/>
  <c r="AA1455" i="1" s="1"/>
  <c r="Z1587" i="1"/>
  <c r="AA1587" i="1" s="1"/>
  <c r="Z1204" i="1"/>
  <c r="AA1204" i="1" s="1"/>
  <c r="Z1490" i="1"/>
  <c r="AA1490" i="1" s="1"/>
  <c r="Z1651" i="1"/>
  <c r="Z1533" i="1"/>
  <c r="AA1533" i="1" s="1"/>
  <c r="Z1632" i="1"/>
  <c r="AA1632" i="1" s="1"/>
  <c r="Z1584" i="1"/>
  <c r="AA1584" i="1" s="1"/>
  <c r="Z1678" i="1"/>
  <c r="S735" i="33" s="1"/>
  <c r="Z3031" i="1"/>
  <c r="AA3031" i="1" s="1"/>
  <c r="Z1470" i="1"/>
  <c r="AA1470" i="1" s="1"/>
  <c r="Z3697" i="1"/>
  <c r="AA3697" i="1" s="1"/>
  <c r="Z2818" i="1"/>
  <c r="AA2818" i="1" s="1"/>
  <c r="Z4491" i="1"/>
  <c r="Z4011" i="1"/>
  <c r="AA4011" i="1" s="1"/>
  <c r="Z4489" i="1"/>
  <c r="Z4496" i="1"/>
  <c r="AA4496" i="1" s="1"/>
  <c r="Z1162" i="1"/>
  <c r="AA1162" i="1" s="1"/>
  <c r="Z90" i="1"/>
  <c r="Z56" i="1"/>
  <c r="AA56" i="1" s="1"/>
  <c r="Z24" i="1"/>
  <c r="Z1598" i="1"/>
  <c r="AA1598" i="1" s="1"/>
  <c r="Z1126" i="1"/>
  <c r="AA1126" i="1" s="1"/>
  <c r="Z1144" i="1"/>
  <c r="AA1144" i="1" s="1"/>
  <c r="Z14" i="1"/>
  <c r="Z72" i="1"/>
  <c r="AA72" i="1" s="1"/>
  <c r="Z9" i="1"/>
  <c r="Z1130" i="1"/>
  <c r="AA1130" i="1" s="1"/>
  <c r="Z1443" i="1"/>
  <c r="AA1443" i="1" s="1"/>
  <c r="Z2819" i="1"/>
  <c r="AA2819" i="1" s="1"/>
  <c r="Z1158" i="1"/>
  <c r="AA1158" i="1" s="1"/>
  <c r="Z1476" i="1"/>
  <c r="AA1476" i="1" s="1"/>
  <c r="Z1198" i="1"/>
  <c r="AA1198" i="1" s="1"/>
  <c r="Z654" i="1"/>
  <c r="AA654" i="1" s="1"/>
  <c r="Z70" i="1"/>
  <c r="AA70" i="1" s="1"/>
  <c r="Z641" i="1"/>
  <c r="AA641" i="1" s="1"/>
  <c r="Z3263" i="1"/>
  <c r="AA3263" i="1" s="1"/>
  <c r="Z4328" i="1"/>
  <c r="AA4328" i="1" s="1"/>
  <c r="Z4321" i="1"/>
  <c r="AA4321" i="1" s="1"/>
  <c r="Z692" i="1"/>
  <c r="Z1687" i="1"/>
  <c r="AA1687" i="1" s="1"/>
  <c r="Z67" i="1"/>
  <c r="AA67" i="1" s="1"/>
  <c r="Z46" i="1"/>
  <c r="Z144" i="1"/>
  <c r="AA144" i="1" s="1"/>
  <c r="Z81" i="1"/>
  <c r="Z1016" i="1"/>
  <c r="AA1016" i="1" s="1"/>
  <c r="Z1184" i="1"/>
  <c r="AA1184" i="1" s="1"/>
  <c r="Z653" i="1"/>
  <c r="AA653" i="1" s="1"/>
  <c r="Z1467" i="1"/>
  <c r="AA1467" i="1" s="1"/>
  <c r="Z1120" i="1"/>
  <c r="Z1586" i="1"/>
  <c r="AA1586" i="1" s="1"/>
  <c r="Z1649" i="1"/>
  <c r="Z4008" i="1"/>
  <c r="AA4008" i="1" s="1"/>
  <c r="Z2822" i="1"/>
  <c r="AA2822" i="1" s="1"/>
  <c r="Z3245" i="1"/>
  <c r="Z3247" i="1"/>
  <c r="Z1128" i="1"/>
  <c r="AA1128" i="1" s="1"/>
  <c r="Z138" i="1"/>
  <c r="AA138" i="1" s="1"/>
  <c r="Z132" i="1"/>
  <c r="AA132" i="1" s="1"/>
  <c r="Z1464" i="1"/>
  <c r="AA1464" i="1" s="1"/>
  <c r="Z1143" i="1"/>
  <c r="AA1143" i="1" s="1"/>
  <c r="Z116" i="1"/>
  <c r="AA116" i="1" s="1"/>
  <c r="Z11" i="1"/>
  <c r="Z1448" i="1"/>
  <c r="AA1448" i="1" s="1"/>
  <c r="Z949" i="1"/>
  <c r="Z1131" i="1"/>
  <c r="AA1131" i="1" s="1"/>
  <c r="Z1341" i="1"/>
  <c r="AA1341" i="1" s="1"/>
  <c r="Z4324" i="1"/>
  <c r="AA4324" i="1" s="1"/>
  <c r="Z691" i="1"/>
  <c r="Z1688" i="1"/>
  <c r="AA1688" i="1" s="1"/>
  <c r="Z59" i="1"/>
  <c r="AA59" i="1" s="1"/>
  <c r="Z44" i="1"/>
  <c r="Z145" i="1"/>
  <c r="AA145" i="1" s="1"/>
  <c r="Z112" i="1"/>
  <c r="AA112" i="1" s="1"/>
  <c r="Z108" i="1"/>
  <c r="AA108" i="1" s="1"/>
  <c r="Z117" i="1"/>
  <c r="AA117" i="1" s="1"/>
  <c r="Z1017" i="1"/>
  <c r="AA1017" i="1" s="1"/>
  <c r="Z1181" i="1"/>
  <c r="AA1181" i="1" s="1"/>
  <c r="Z655" i="1"/>
  <c r="AA655" i="1" s="1"/>
  <c r="Z1458" i="1"/>
  <c r="AA1458" i="1" s="1"/>
  <c r="Z1648" i="1"/>
  <c r="Z1538" i="1"/>
  <c r="AA1538" i="1" s="1"/>
  <c r="Z1151" i="1"/>
  <c r="Z1591" i="1"/>
  <c r="AA1591" i="1" s="1"/>
  <c r="Z1674" i="1"/>
  <c r="Z1581" i="1"/>
  <c r="AA1581" i="1" s="1"/>
  <c r="Z4012" i="1"/>
  <c r="AA4012" i="1" s="1"/>
  <c r="Z3027" i="1"/>
  <c r="AA3027" i="1" s="1"/>
  <c r="Z4411" i="1"/>
  <c r="AA4411" i="1" s="1"/>
  <c r="Z1633" i="1"/>
  <c r="AA1633" i="1" s="1"/>
  <c r="Z1594" i="1"/>
  <c r="AA1594" i="1" s="1"/>
  <c r="Z1644" i="1"/>
  <c r="AA1644" i="1" s="1"/>
  <c r="Z97" i="1"/>
  <c r="S589" i="33" s="1"/>
  <c r="Z638" i="1"/>
  <c r="AA638" i="1" s="1"/>
  <c r="Z1481" i="1"/>
  <c r="AA1481" i="1" s="1"/>
  <c r="Z136" i="1"/>
  <c r="AA136" i="1" s="1"/>
  <c r="Z1635" i="1"/>
  <c r="AA1635" i="1" s="1"/>
  <c r="Z1526" i="1"/>
  <c r="Z955" i="1"/>
  <c r="Z1334" i="1"/>
  <c r="Z1331" i="1"/>
  <c r="Z3260" i="1"/>
  <c r="AA3260" i="1" s="1"/>
  <c r="Z4322" i="1"/>
  <c r="AA4322" i="1" s="1"/>
  <c r="Z4323" i="1"/>
  <c r="AA4323" i="1" s="1"/>
  <c r="Z684" i="1"/>
  <c r="AA684" i="1" s="1"/>
  <c r="Z693" i="1"/>
  <c r="Z1689" i="1"/>
  <c r="AA1689" i="1" s="1"/>
  <c r="Z51" i="1"/>
  <c r="Z91" i="1"/>
  <c r="Z139" i="1"/>
  <c r="AA139" i="1" s="1"/>
  <c r="Z94" i="1"/>
  <c r="Z121" i="1"/>
  <c r="AA121" i="1" s="1"/>
  <c r="Z119" i="1"/>
  <c r="AA119" i="1" s="1"/>
  <c r="Z109" i="1"/>
  <c r="AA109" i="1" s="1"/>
  <c r="Z77" i="1"/>
  <c r="S560" i="33" s="1"/>
  <c r="Z55" i="1"/>
  <c r="AA55" i="1" s="1"/>
  <c r="Z1442" i="1"/>
  <c r="AA1442" i="1" s="1"/>
  <c r="Z991" i="1"/>
  <c r="AA991" i="1" s="1"/>
  <c r="Z1132" i="1"/>
  <c r="AA1132" i="1" s="1"/>
  <c r="Z1136" i="1"/>
  <c r="AA1136" i="1" s="1"/>
  <c r="Z1435" i="1"/>
  <c r="AA1435" i="1" s="1"/>
  <c r="Z952" i="1"/>
  <c r="Z1117" i="1"/>
  <c r="Z1535" i="1"/>
  <c r="AA1535" i="1" s="1"/>
  <c r="Z1534" i="1"/>
  <c r="AA1534" i="1" s="1"/>
  <c r="Z1473" i="1"/>
  <c r="AA1473" i="1" s="1"/>
  <c r="Z1484" i="1"/>
  <c r="AA1484" i="1" s="1"/>
  <c r="Z1654" i="1"/>
  <c r="Z1601" i="1"/>
  <c r="AA1601" i="1" s="1"/>
  <c r="Z3249" i="1"/>
  <c r="Z3030" i="1"/>
  <c r="AA3030" i="1" s="1"/>
  <c r="Z1595" i="1"/>
  <c r="AA1595" i="1" s="1"/>
  <c r="Z2820" i="1"/>
  <c r="AA2820" i="1" s="1"/>
  <c r="Z3243" i="1"/>
  <c r="Z4414" i="1"/>
  <c r="AA4414" i="1" s="1"/>
  <c r="Z4494" i="1"/>
  <c r="Z1530" i="1"/>
  <c r="Z636" i="1"/>
  <c r="AA636" i="1" s="1"/>
  <c r="Z101" i="1"/>
  <c r="Z1446" i="1"/>
  <c r="AA1446" i="1" s="1"/>
  <c r="Z23" i="1"/>
  <c r="Z1528" i="1"/>
  <c r="Z1642" i="1"/>
  <c r="AA1642" i="1" s="1"/>
  <c r="Z10" i="1"/>
  <c r="Z133" i="1"/>
  <c r="AA133" i="1" s="1"/>
  <c r="Z102" i="1"/>
  <c r="Z1573" i="1"/>
  <c r="AA1573" i="1" s="1"/>
  <c r="Z18" i="1"/>
  <c r="Z1677" i="1"/>
  <c r="Z1602" i="1"/>
  <c r="AA1602" i="1" s="1"/>
  <c r="Z1197" i="1"/>
  <c r="AA1197" i="1" s="1"/>
  <c r="Z105" i="1"/>
  <c r="Z1333" i="1"/>
  <c r="Z1337" i="1"/>
  <c r="Z3258" i="1"/>
  <c r="AA3258" i="1" s="1"/>
  <c r="Z4325" i="1"/>
  <c r="AA4325" i="1" s="1"/>
  <c r="Z687" i="1"/>
  <c r="Z99" i="1"/>
  <c r="Z110" i="1"/>
  <c r="AA110" i="1" s="1"/>
  <c r="Z79" i="1"/>
  <c r="S562" i="33" s="1"/>
  <c r="Z115" i="1"/>
  <c r="AA115" i="1" s="1"/>
  <c r="Z76" i="1"/>
  <c r="Z64" i="1"/>
  <c r="AA64" i="1" s="1"/>
  <c r="Z87" i="1"/>
  <c r="Z182" i="1"/>
  <c r="AA182" i="1" s="1"/>
  <c r="Z1474" i="1"/>
  <c r="AA1474" i="1" s="1"/>
  <c r="Z956" i="1"/>
  <c r="Z1013" i="1"/>
  <c r="AA1013" i="1" s="1"/>
  <c r="Z1137" i="1"/>
  <c r="AA1137" i="1" s="1"/>
  <c r="Z1436" i="1"/>
  <c r="AA1436" i="1" s="1"/>
  <c r="Z1440" i="1"/>
  <c r="AA1440" i="1" s="1"/>
  <c r="Z954" i="1"/>
  <c r="Z1471" i="1"/>
  <c r="AA1471" i="1" s="1"/>
  <c r="Z1148" i="1"/>
  <c r="AA1148" i="1" s="1"/>
  <c r="Z1450" i="1"/>
  <c r="AA1450" i="1" s="1"/>
  <c r="Z1588" i="1"/>
  <c r="AA1588" i="1" s="1"/>
  <c r="Z1453" i="1"/>
  <c r="AA1453" i="1" s="1"/>
  <c r="Z1150" i="1"/>
  <c r="AA1150" i="1" s="1"/>
  <c r="Z1653" i="1"/>
  <c r="Z1603" i="1"/>
  <c r="AA1603" i="1" s="1"/>
  <c r="Z1599" i="1"/>
  <c r="AA1599" i="1" s="1"/>
  <c r="Z1636" i="1"/>
  <c r="AA1636" i="1" s="1"/>
  <c r="Z3024" i="1"/>
  <c r="AA3024" i="1" s="1"/>
  <c r="Z3695" i="1"/>
  <c r="AA3695" i="1" s="1"/>
  <c r="Z3699" i="1"/>
  <c r="AA3699" i="1" s="1"/>
  <c r="Z4409" i="1"/>
  <c r="AA4409" i="1" s="1"/>
  <c r="Z1122" i="1"/>
  <c r="Z4488" i="1"/>
  <c r="Z4410" i="1"/>
  <c r="AA4410" i="1" s="1"/>
  <c r="Z3248" i="1"/>
  <c r="Z1465" i="1"/>
  <c r="AA1465" i="1" s="1"/>
  <c r="Z65" i="1"/>
  <c r="AA65" i="1" s="1"/>
  <c r="Z1574" i="1"/>
  <c r="AA1574" i="1" s="1"/>
  <c r="Z100" i="1"/>
  <c r="Z1527" i="1"/>
  <c r="Z1460" i="1"/>
  <c r="AA1460" i="1" s="1"/>
  <c r="Z1157" i="1"/>
  <c r="AA1157" i="1" s="1"/>
  <c r="Z1142" i="1"/>
  <c r="AA1142" i="1" s="1"/>
  <c r="Z135" i="1"/>
  <c r="AA135" i="1" s="1"/>
  <c r="Z129" i="1"/>
  <c r="AA129" i="1" s="1"/>
  <c r="Z93" i="1"/>
  <c r="S585" i="33" s="1"/>
  <c r="Z1447" i="1"/>
  <c r="AA1447" i="1" s="1"/>
  <c r="Z1645" i="1"/>
  <c r="AA1645" i="1" s="1"/>
  <c r="Z1673" i="1"/>
  <c r="Z1640" i="1"/>
  <c r="AA1640" i="1" s="1"/>
  <c r="Z125" i="1"/>
  <c r="AA125" i="1" s="1"/>
  <c r="Z658" i="1"/>
  <c r="AA658" i="1" s="1"/>
  <c r="Z13" i="1"/>
  <c r="Z1646" i="1"/>
  <c r="AA1646" i="1" s="1"/>
  <c r="Y151" i="1"/>
  <c r="R701" i="33"/>
  <c r="Y153" i="1"/>
  <c r="X148" i="1"/>
  <c r="X157" i="1" s="1"/>
  <c r="X149" i="1"/>
  <c r="X158" i="1" s="1"/>
  <c r="X152" i="1"/>
  <c r="X161" i="1" s="1"/>
  <c r="X151" i="1"/>
  <c r="X160" i="1" s="1"/>
  <c r="X153" i="1"/>
  <c r="X162" i="1" s="1"/>
  <c r="X154" i="1"/>
  <c r="X163" i="1" s="1"/>
  <c r="Y148" i="1"/>
  <c r="R695" i="33"/>
  <c r="R696" i="33"/>
  <c r="Q386" i="33"/>
  <c r="W157" i="1"/>
  <c r="Q389" i="33"/>
  <c r="W160" i="1"/>
  <c r="Q335" i="33"/>
  <c r="Q406" i="33" s="1"/>
  <c r="Q458" i="33"/>
  <c r="Q392" i="33"/>
  <c r="W163" i="1"/>
  <c r="Y154" i="1"/>
  <c r="Y34" i="1"/>
  <c r="W164" i="1"/>
  <c r="Q334" i="33"/>
  <c r="Q405" i="33" s="1"/>
  <c r="Q457" i="33"/>
  <c r="Q388" i="33"/>
  <c r="W159" i="1"/>
  <c r="W162" i="1"/>
  <c r="Q338" i="33"/>
  <c r="Q409" i="33" s="1"/>
  <c r="Q461" i="33"/>
  <c r="Q462" i="33"/>
  <c r="Q339" i="33"/>
  <c r="Q410" i="33" s="1"/>
  <c r="X155" i="1"/>
  <c r="X164" i="1" s="1"/>
  <c r="Y35" i="1"/>
  <c r="R317" i="33" s="1"/>
  <c r="Y149" i="1"/>
  <c r="R698" i="33"/>
  <c r="Y41" i="1"/>
  <c r="R323" i="33" s="1"/>
  <c r="Y40" i="1"/>
  <c r="R322" i="33" s="1"/>
  <c r="Y155" i="1"/>
  <c r="Q456" i="33"/>
  <c r="Q333" i="33"/>
  <c r="Q404" i="33" s="1"/>
  <c r="Q387" i="33"/>
  <c r="W158" i="1"/>
  <c r="X150" i="1"/>
  <c r="X159" i="1" s="1"/>
  <c r="Q460" i="33"/>
  <c r="Q337" i="33"/>
  <c r="Q408" i="33" s="1"/>
  <c r="W161" i="1"/>
  <c r="Q336" i="33"/>
  <c r="Q407" i="33" s="1"/>
  <c r="Q459" i="33"/>
  <c r="AA2551" i="1" l="1"/>
  <c r="AA2550" i="1"/>
  <c r="AA2548" i="1"/>
  <c r="AA2545" i="1"/>
  <c r="AA2544" i="1"/>
  <c r="AA1526" i="1"/>
  <c r="AA1528" i="1"/>
  <c r="AA1529" i="1"/>
  <c r="AA1530" i="1"/>
  <c r="AA1532" i="1"/>
  <c r="AA1527" i="1"/>
  <c r="AA1531" i="1"/>
  <c r="AA1525" i="1"/>
  <c r="AA950" i="1"/>
  <c r="AA956" i="1"/>
  <c r="AA952" i="1"/>
  <c r="AA955" i="1"/>
  <c r="AA949" i="1"/>
  <c r="AA954" i="1"/>
  <c r="AA953" i="1"/>
  <c r="AA951" i="1"/>
  <c r="R316" i="33"/>
  <c r="R386" i="33" s="1"/>
  <c r="R319" i="33"/>
  <c r="R389" i="33" s="1"/>
  <c r="R318" i="33"/>
  <c r="R388" i="33" s="1"/>
  <c r="AB27" i="1"/>
  <c r="AB31" i="1"/>
  <c r="AB29" i="1"/>
  <c r="AB33" i="1"/>
  <c r="AB28" i="1"/>
  <c r="AB26" i="1"/>
  <c r="AB32" i="1"/>
  <c r="AB30" i="1"/>
  <c r="AA4492" i="1"/>
  <c r="S785" i="33"/>
  <c r="AA4495" i="1"/>
  <c r="S788" i="33"/>
  <c r="AA4489" i="1"/>
  <c r="S782" i="33"/>
  <c r="AA4493" i="1"/>
  <c r="S786" i="33"/>
  <c r="AA4494" i="1"/>
  <c r="S787" i="33"/>
  <c r="AA4491" i="1"/>
  <c r="S784" i="33"/>
  <c r="AA4490" i="1"/>
  <c r="S783" i="33"/>
  <c r="AA4488" i="1"/>
  <c r="S781" i="33"/>
  <c r="AB988" i="1"/>
  <c r="AB983" i="1"/>
  <c r="AB981" i="1"/>
  <c r="AB982" i="1"/>
  <c r="AB984" i="1"/>
  <c r="AB987" i="1"/>
  <c r="AB986" i="1"/>
  <c r="AB985" i="1"/>
  <c r="AA3245" i="1"/>
  <c r="AA3244" i="1"/>
  <c r="AA3248" i="1"/>
  <c r="AA3243" i="1"/>
  <c r="AA3246" i="1"/>
  <c r="AA3242" i="1"/>
  <c r="AA3249" i="1"/>
  <c r="AA3247" i="1"/>
  <c r="AA690" i="1"/>
  <c r="AA698" i="1" s="1"/>
  <c r="Z698" i="1"/>
  <c r="AA692" i="1"/>
  <c r="AA700" i="1" s="1"/>
  <c r="Z700" i="1"/>
  <c r="AA688" i="1"/>
  <c r="AA696" i="1" s="1"/>
  <c r="Z696" i="1"/>
  <c r="AA687" i="1"/>
  <c r="AA695" i="1" s="1"/>
  <c r="Z695" i="1"/>
  <c r="AA693" i="1"/>
  <c r="AA701" i="1" s="1"/>
  <c r="Z701" i="1"/>
  <c r="AA691" i="1"/>
  <c r="AA699" i="1" s="1"/>
  <c r="Z699" i="1"/>
  <c r="AA689" i="1"/>
  <c r="AA697" i="1" s="1"/>
  <c r="Z697" i="1"/>
  <c r="AA694" i="1"/>
  <c r="AA702" i="1" s="1"/>
  <c r="Z702" i="1"/>
  <c r="AA912" i="1"/>
  <c r="AA920" i="1" s="1"/>
  <c r="Z920" i="1"/>
  <c r="AA911" i="1"/>
  <c r="AA919" i="1" s="1"/>
  <c r="Z919" i="1"/>
  <c r="AA906" i="1"/>
  <c r="AA914" i="1" s="1"/>
  <c r="Z914" i="1"/>
  <c r="AA908" i="1"/>
  <c r="AA916" i="1" s="1"/>
  <c r="Z916" i="1"/>
  <c r="AA907" i="1"/>
  <c r="AA915" i="1" s="1"/>
  <c r="Z915" i="1"/>
  <c r="AA909" i="1"/>
  <c r="AA917" i="1" s="1"/>
  <c r="Z917" i="1"/>
  <c r="AA910" i="1"/>
  <c r="AA918" i="1" s="1"/>
  <c r="Z918" i="1"/>
  <c r="AA1327" i="1"/>
  <c r="AA1332" i="1"/>
  <c r="AA1406" i="1"/>
  <c r="AA1402" i="1"/>
  <c r="AA1404" i="1"/>
  <c r="AB1375" i="1"/>
  <c r="AB1372" i="1"/>
  <c r="AB1367" i="1"/>
  <c r="AB1399" i="1"/>
  <c r="AB1373" i="1"/>
  <c r="AB1397" i="1"/>
  <c r="AB1393" i="1"/>
  <c r="AB1374" i="1"/>
  <c r="AB1371" i="1"/>
  <c r="AB1398" i="1"/>
  <c r="AB1394" i="1"/>
  <c r="AB1395" i="1"/>
  <c r="AB1391" i="1"/>
  <c r="AB1383" i="1"/>
  <c r="AB1396" i="1"/>
  <c r="AB1392" i="1"/>
  <c r="AB1384" i="1"/>
  <c r="AB1386" i="1"/>
  <c r="AB1361" i="1"/>
  <c r="AB1360" i="1"/>
  <c r="AB1364" i="1"/>
  <c r="AB1388" i="1"/>
  <c r="AB1365" i="1"/>
  <c r="AB1362" i="1"/>
  <c r="AB1377" i="1"/>
  <c r="AB1379" i="1"/>
  <c r="AB1381" i="1"/>
  <c r="AB1387" i="1"/>
  <c r="AB1363" i="1"/>
  <c r="AB1378" i="1"/>
  <c r="AB1382" i="1"/>
  <c r="AB1390" i="1"/>
  <c r="AB1368" i="1"/>
  <c r="AB1369" i="1"/>
  <c r="AB1370" i="1"/>
  <c r="AB1389" i="1"/>
  <c r="AB1380" i="1"/>
  <c r="AB1366" i="1"/>
  <c r="AB1385" i="1"/>
  <c r="AB1376" i="1"/>
  <c r="AA1407" i="1"/>
  <c r="AA1334" i="1"/>
  <c r="AB1270" i="1"/>
  <c r="AB1278" i="1"/>
  <c r="AB1269" i="1"/>
  <c r="AB1263" i="1"/>
  <c r="AB1310" i="1"/>
  <c r="AB1309" i="1"/>
  <c r="AB1286" i="1"/>
  <c r="AB1307" i="1"/>
  <c r="AB1308" i="1"/>
  <c r="AB1299" i="1"/>
  <c r="AB1295" i="1"/>
  <c r="AB1326" i="1"/>
  <c r="AB1262" i="1"/>
  <c r="AB1298" i="1"/>
  <c r="AB1294" i="1"/>
  <c r="AB1306" i="1"/>
  <c r="AB1297" i="1"/>
  <c r="AB1302" i="1"/>
  <c r="AB1296" i="1"/>
  <c r="AB1322" i="1"/>
  <c r="AB1318" i="1"/>
  <c r="AB1325" i="1"/>
  <c r="AB1321" i="1"/>
  <c r="AB1285" i="1"/>
  <c r="AB1324" i="1"/>
  <c r="AB1320" i="1"/>
  <c r="AB1323" i="1"/>
  <c r="AB1319" i="1"/>
  <c r="AB1314" i="1"/>
  <c r="AB1283" i="1"/>
  <c r="AB1288" i="1"/>
  <c r="AB1292" i="1"/>
  <c r="AB1303" i="1"/>
  <c r="AB1300" i="1"/>
  <c r="AB1301" i="1"/>
  <c r="AB1257" i="1"/>
  <c r="AB1264" i="1"/>
  <c r="AB1268" i="1"/>
  <c r="AB1265" i="1"/>
  <c r="AB1272" i="1"/>
  <c r="AB1276" i="1"/>
  <c r="AB1282" i="1"/>
  <c r="AB1313" i="1"/>
  <c r="AB1317" i="1"/>
  <c r="AB1287" i="1"/>
  <c r="AB1291" i="1"/>
  <c r="AB1312" i="1"/>
  <c r="AB1316" i="1"/>
  <c r="AB1280" i="1"/>
  <c r="AB1290" i="1"/>
  <c r="AB1304" i="1"/>
  <c r="AB1261" i="1"/>
  <c r="AB1266" i="1"/>
  <c r="AB1267" i="1"/>
  <c r="AB1274" i="1"/>
  <c r="AB1284" i="1"/>
  <c r="AB1311" i="1"/>
  <c r="AB1315" i="1"/>
  <c r="AB1281" i="1"/>
  <c r="AB1279" i="1"/>
  <c r="AB1289" i="1"/>
  <c r="AB1293" i="1"/>
  <c r="AB1305" i="1"/>
  <c r="AB1256" i="1"/>
  <c r="AB1258" i="1"/>
  <c r="AB1255" i="1"/>
  <c r="AB1273" i="1"/>
  <c r="AB1277" i="1"/>
  <c r="AB1260" i="1"/>
  <c r="AB1259" i="1"/>
  <c r="AB1271" i="1"/>
  <c r="AB1275" i="1"/>
  <c r="AB1236" i="1"/>
  <c r="AB1234" i="1"/>
  <c r="AB1230" i="1"/>
  <c r="AB1232" i="1"/>
  <c r="AB1228" i="1"/>
  <c r="AB1222" i="1"/>
  <c r="AB1221" i="1"/>
  <c r="AB1235" i="1"/>
  <c r="AB1233" i="1"/>
  <c r="AB1231" i="1"/>
  <c r="AB1229" i="1"/>
  <c r="AB1220" i="1"/>
  <c r="AB1212" i="1"/>
  <c r="AB1214" i="1"/>
  <c r="AB1213" i="1"/>
  <c r="AB1206" i="1"/>
  <c r="AB1210" i="1"/>
  <c r="AB1219" i="1"/>
  <c r="AB1226" i="1"/>
  <c r="AB1223" i="1"/>
  <c r="AB1205" i="1"/>
  <c r="AB1209" i="1"/>
  <c r="AB1225" i="1"/>
  <c r="AB1208" i="1"/>
  <c r="AB1217" i="1"/>
  <c r="AB1218" i="1"/>
  <c r="AB1224" i="1"/>
  <c r="AB1227" i="1"/>
  <c r="AB1207" i="1"/>
  <c r="AB1211" i="1"/>
  <c r="AB1216" i="1"/>
  <c r="AB1215" i="1"/>
  <c r="AB1196" i="1"/>
  <c r="AB1180" i="1"/>
  <c r="AB1178" i="1"/>
  <c r="AB1176" i="1"/>
  <c r="AB1174" i="1"/>
  <c r="AB1108" i="1"/>
  <c r="AB1177" i="1"/>
  <c r="AB1173" i="1"/>
  <c r="AB1116" i="1"/>
  <c r="AB1179" i="1"/>
  <c r="AB1104" i="1"/>
  <c r="AB1100" i="1"/>
  <c r="AB1103" i="1"/>
  <c r="AB1101" i="1"/>
  <c r="AB1175" i="1"/>
  <c r="AB1106" i="1"/>
  <c r="AB1102" i="1"/>
  <c r="AB1105" i="1"/>
  <c r="AB1107" i="1"/>
  <c r="AB1096" i="1"/>
  <c r="AB1093" i="1"/>
  <c r="AB1094" i="1"/>
  <c r="AB1099" i="1"/>
  <c r="AB1109" i="1"/>
  <c r="AB1110" i="1"/>
  <c r="AB1111" i="1"/>
  <c r="AB1112" i="1"/>
  <c r="AB1113" i="1"/>
  <c r="AB1114" i="1"/>
  <c r="AB1115" i="1"/>
  <c r="AB1190" i="1"/>
  <c r="AB1191" i="1"/>
  <c r="AB1193" i="1"/>
  <c r="AB1194" i="1"/>
  <c r="AB1095" i="1"/>
  <c r="AB1098" i="1"/>
  <c r="AB1189" i="1"/>
  <c r="AB1192" i="1"/>
  <c r="AB1195" i="1"/>
  <c r="AB1097" i="1"/>
  <c r="AB4006" i="1"/>
  <c r="AB3999" i="1"/>
  <c r="AB4002" i="1"/>
  <c r="AB4000" i="1"/>
  <c r="AB4004" i="1"/>
  <c r="AB4001" i="1"/>
  <c r="AB4003" i="1"/>
  <c r="AB4005" i="1"/>
  <c r="AB3941" i="1"/>
  <c r="AB3940" i="1"/>
  <c r="AB3939" i="1"/>
  <c r="AB3938" i="1"/>
  <c r="AB3937" i="1"/>
  <c r="AB3936" i="1"/>
  <c r="AB3935" i="1"/>
  <c r="AB3934" i="1"/>
  <c r="AB3942" i="1"/>
  <c r="AB3921" i="1"/>
  <c r="AB3920" i="1"/>
  <c r="AB3919" i="1"/>
  <c r="AB3918" i="1"/>
  <c r="AB3933" i="1"/>
  <c r="AB3926" i="1"/>
  <c r="AB3929" i="1"/>
  <c r="AB3902" i="1"/>
  <c r="AB3910" i="1"/>
  <c r="AB3901" i="1"/>
  <c r="AB3897" i="1"/>
  <c r="AB3899" i="1"/>
  <c r="AB3896" i="1"/>
  <c r="AB3894" i="1"/>
  <c r="AB3900" i="1"/>
  <c r="AB3880" i="1"/>
  <c r="AB3879" i="1"/>
  <c r="AB3966" i="1"/>
  <c r="AB3998" i="1"/>
  <c r="AB3895" i="1"/>
  <c r="AB3893" i="1"/>
  <c r="AB3881" i="1"/>
  <c r="AB3983" i="1"/>
  <c r="AB3996" i="1"/>
  <c r="AB3907" i="1"/>
  <c r="AB3886" i="1"/>
  <c r="AB3898" i="1"/>
  <c r="AB3994" i="1"/>
  <c r="AB3903" i="1"/>
  <c r="AB3997" i="1"/>
  <c r="AB3993" i="1"/>
  <c r="AB3990" i="1"/>
  <c r="AB3991" i="1"/>
  <c r="AB3995" i="1"/>
  <c r="AB3989" i="1"/>
  <c r="AB3961" i="1"/>
  <c r="AB3890" i="1"/>
  <c r="AB3889" i="1"/>
  <c r="AB3906" i="1"/>
  <c r="AB3909" i="1"/>
  <c r="AB3930" i="1"/>
  <c r="AB3963" i="1"/>
  <c r="AB3959" i="1"/>
  <c r="AB3987" i="1"/>
  <c r="AB3917" i="1"/>
  <c r="AB3992" i="1"/>
  <c r="AB3984" i="1"/>
  <c r="AB3888" i="1"/>
  <c r="AB3965" i="1"/>
  <c r="AB3923" i="1"/>
  <c r="AB3988" i="1"/>
  <c r="AB3913" i="1"/>
  <c r="AB3927" i="1"/>
  <c r="AB3884" i="1"/>
  <c r="AB3883" i="1"/>
  <c r="AB3885" i="1"/>
  <c r="AB3912" i="1"/>
  <c r="AB3916" i="1"/>
  <c r="AB3985" i="1"/>
  <c r="AB3905" i="1"/>
  <c r="AB3931" i="1"/>
  <c r="AB3892" i="1"/>
  <c r="AB3887" i="1"/>
  <c r="AB3882" i="1"/>
  <c r="AB3904" i="1"/>
  <c r="AB3925" i="1"/>
  <c r="AB3891" i="1"/>
  <c r="AB3915" i="1"/>
  <c r="AB3928" i="1"/>
  <c r="AB3908" i="1"/>
  <c r="AB3922" i="1"/>
  <c r="AB3932" i="1"/>
  <c r="AB3986" i="1"/>
  <c r="AB3960" i="1"/>
  <c r="AB3962" i="1"/>
  <c r="AB3964" i="1"/>
  <c r="AB3911" i="1"/>
  <c r="AB3914" i="1"/>
  <c r="AB3924" i="1"/>
  <c r="AB2911" i="1"/>
  <c r="AB2910" i="1"/>
  <c r="AB2908" i="1"/>
  <c r="AB2904" i="1"/>
  <c r="AB2909" i="1"/>
  <c r="AB2906" i="1"/>
  <c r="AB2905" i="1"/>
  <c r="AB2943" i="1"/>
  <c r="AB2907" i="1"/>
  <c r="AB2903" i="1"/>
  <c r="AB2940" i="1"/>
  <c r="AB2936" i="1"/>
  <c r="AB2951" i="1"/>
  <c r="AB2942" i="1"/>
  <c r="AB2939" i="1"/>
  <c r="AB2937" i="1"/>
  <c r="AB2941" i="1"/>
  <c r="AB2938" i="1"/>
  <c r="AB2927" i="1"/>
  <c r="AB2928" i="1"/>
  <c r="AB2919" i="1"/>
  <c r="AB3003" i="1"/>
  <c r="AB3002" i="1"/>
  <c r="AB3001" i="1"/>
  <c r="AB3000" i="1"/>
  <c r="AB3015" i="1"/>
  <c r="AB2959" i="1"/>
  <c r="AB3007" i="1"/>
  <c r="AB2983" i="1"/>
  <c r="AB2929" i="1"/>
  <c r="AB2957" i="1"/>
  <c r="AB3004" i="1"/>
  <c r="AB3014" i="1"/>
  <c r="AB3010" i="1"/>
  <c r="AB2958" i="1"/>
  <c r="AB3013" i="1"/>
  <c r="AB3012" i="1"/>
  <c r="AB3008" i="1"/>
  <c r="AB2935" i="1"/>
  <c r="AB3011" i="1"/>
  <c r="AB3023" i="1"/>
  <c r="AB2952" i="1"/>
  <c r="AB3009" i="1"/>
  <c r="AB3018" i="1"/>
  <c r="AB3022" i="1"/>
  <c r="AB3019" i="1"/>
  <c r="AB2944" i="1"/>
  <c r="AB2896" i="1"/>
  <c r="AB3005" i="1"/>
  <c r="AB2920" i="1"/>
  <c r="AB2924" i="1"/>
  <c r="AB2976" i="1"/>
  <c r="AB2978" i="1"/>
  <c r="AB2980" i="1"/>
  <c r="AB2982" i="1"/>
  <c r="AB2923" i="1"/>
  <c r="AB2914" i="1"/>
  <c r="AB2915" i="1"/>
  <c r="AB2931" i="1"/>
  <c r="AB2898" i="1"/>
  <c r="AB2949" i="1"/>
  <c r="AB2955" i="1"/>
  <c r="AB3021" i="1"/>
  <c r="AB3017" i="1"/>
  <c r="AB3016" i="1"/>
  <c r="AB3020" i="1"/>
  <c r="AB2926" i="1"/>
  <c r="AB2979" i="1"/>
  <c r="AB2925" i="1"/>
  <c r="AB2918" i="1"/>
  <c r="AB2913" i="1"/>
  <c r="AB2917" i="1"/>
  <c r="AB2946" i="1"/>
  <c r="AB2897" i="1"/>
  <c r="AB2948" i="1"/>
  <c r="AB2902" i="1"/>
  <c r="AB2947" i="1"/>
  <c r="AB3006" i="1"/>
  <c r="AB2922" i="1"/>
  <c r="AB2932" i="1"/>
  <c r="AB2954" i="1"/>
  <c r="AB2977" i="1"/>
  <c r="AB2933" i="1"/>
  <c r="AB2934" i="1"/>
  <c r="AB2950" i="1"/>
  <c r="AB2945" i="1"/>
  <c r="AB2981" i="1"/>
  <c r="AB2916" i="1"/>
  <c r="AB2930" i="1"/>
  <c r="AB2899" i="1"/>
  <c r="AB2900" i="1"/>
  <c r="AB2956" i="1"/>
  <c r="AB2912" i="1"/>
  <c r="AB2921" i="1"/>
  <c r="AB2901" i="1"/>
  <c r="AB2953" i="1"/>
  <c r="AA913" i="1"/>
  <c r="AA921" i="1" s="1"/>
  <c r="Z921" i="1"/>
  <c r="AA889" i="1"/>
  <c r="AA890" i="1"/>
  <c r="AB908" i="1"/>
  <c r="AB916" i="1" s="1"/>
  <c r="AB906" i="1"/>
  <c r="AB914" i="1" s="1"/>
  <c r="AB912" i="1"/>
  <c r="AB920" i="1" s="1"/>
  <c r="AB910" i="1"/>
  <c r="AB918" i="1" s="1"/>
  <c r="AB911" i="1"/>
  <c r="AB919" i="1" s="1"/>
  <c r="AB907" i="1"/>
  <c r="AB915" i="1" s="1"/>
  <c r="AB913" i="1"/>
  <c r="AB921" i="1" s="1"/>
  <c r="AB909" i="1"/>
  <c r="AB917" i="1" s="1"/>
  <c r="AB1012" i="1"/>
  <c r="AB1006" i="1"/>
  <c r="AB1007" i="1"/>
  <c r="AB1008" i="1"/>
  <c r="AB1009" i="1"/>
  <c r="AB1011" i="1"/>
  <c r="AB1010" i="1"/>
  <c r="AB1005" i="1"/>
  <c r="AB896" i="1"/>
  <c r="AB893" i="1"/>
  <c r="AB894" i="1"/>
  <c r="AB891" i="1"/>
  <c r="AB889" i="1"/>
  <c r="AB890" i="1"/>
  <c r="AB895" i="1"/>
  <c r="AB892" i="1"/>
  <c r="Z34" i="1"/>
  <c r="AA2549" i="1"/>
  <c r="AA2546" i="1"/>
  <c r="AA2547" i="1"/>
  <c r="AB2551" i="1"/>
  <c r="AB2484" i="1"/>
  <c r="AB2483" i="1"/>
  <c r="AB2482" i="1"/>
  <c r="AB2481" i="1"/>
  <c r="AB2480" i="1"/>
  <c r="AB2479" i="1"/>
  <c r="AB2478" i="1"/>
  <c r="AB2485" i="1"/>
  <c r="AB2477" i="1"/>
  <c r="AB2472" i="1"/>
  <c r="AB2474" i="1"/>
  <c r="AB2550" i="1"/>
  <c r="AB2473" i="1"/>
  <c r="AB2476" i="1"/>
  <c r="AB2549" i="1"/>
  <c r="AB2545" i="1"/>
  <c r="AB2475" i="1"/>
  <c r="AB2471" i="1"/>
  <c r="AB2546" i="1"/>
  <c r="AB2544" i="1"/>
  <c r="AB2470" i="1"/>
  <c r="AB2547" i="1"/>
  <c r="AB2548" i="1"/>
  <c r="AA1679" i="1"/>
  <c r="R460" i="33"/>
  <c r="R391" i="33"/>
  <c r="R390" i="33"/>
  <c r="AA8" i="1"/>
  <c r="Y162" i="1"/>
  <c r="AA1405" i="1"/>
  <c r="AB1407" i="1"/>
  <c r="AB1401" i="1"/>
  <c r="AB1405" i="1"/>
  <c r="AB1400" i="1"/>
  <c r="AB1404" i="1"/>
  <c r="AB1406" i="1"/>
  <c r="AB1402" i="1"/>
  <c r="AB1403" i="1"/>
  <c r="AA1400" i="1"/>
  <c r="AA1401" i="1"/>
  <c r="AA1403" i="1"/>
  <c r="AA1678" i="1"/>
  <c r="Y160" i="1"/>
  <c r="Y161" i="1"/>
  <c r="AA77" i="1"/>
  <c r="S697" i="33"/>
  <c r="AA1339" i="1"/>
  <c r="AA1342" i="1"/>
  <c r="AA18" i="1"/>
  <c r="AA34" i="1" s="1"/>
  <c r="AA97" i="1"/>
  <c r="AA79" i="1"/>
  <c r="AA1328" i="1"/>
  <c r="AA82" i="1"/>
  <c r="AA1340" i="1"/>
  <c r="R337" i="33"/>
  <c r="R408" i="33" s="1"/>
  <c r="S566" i="33"/>
  <c r="AA83" i="1"/>
  <c r="AA1154" i="1"/>
  <c r="AA1118" i="1"/>
  <c r="AA1650" i="1"/>
  <c r="S696" i="33"/>
  <c r="AA1119" i="1"/>
  <c r="AA1124" i="1"/>
  <c r="S563" i="33"/>
  <c r="AA80" i="1"/>
  <c r="S584" i="33"/>
  <c r="AA92" i="1"/>
  <c r="AA25" i="1"/>
  <c r="AA41" i="1" s="1"/>
  <c r="Z41" i="1"/>
  <c r="S323" i="33" s="1"/>
  <c r="S599" i="33"/>
  <c r="AA107" i="1"/>
  <c r="AA1329" i="1"/>
  <c r="AA78" i="1"/>
  <c r="AA1122" i="1"/>
  <c r="AA23" i="1"/>
  <c r="AA39" i="1" s="1"/>
  <c r="Z39" i="1"/>
  <c r="S731" i="33"/>
  <c r="AA1674" i="1"/>
  <c r="S559" i="33"/>
  <c r="AA76" i="1"/>
  <c r="AA1337" i="1"/>
  <c r="AA1654" i="1"/>
  <c r="S700" i="33"/>
  <c r="AA1331" i="1"/>
  <c r="Z150" i="1"/>
  <c r="AA46" i="1"/>
  <c r="AA9" i="1"/>
  <c r="S732" i="33"/>
  <c r="AA1675" i="1"/>
  <c r="S588" i="33"/>
  <c r="AA96" i="1"/>
  <c r="AA50" i="1"/>
  <c r="Z154" i="1"/>
  <c r="AA1651" i="1"/>
  <c r="R462" i="33"/>
  <c r="R339" i="33"/>
  <c r="R410" i="33" s="1"/>
  <c r="S586" i="33"/>
  <c r="AA94" i="1"/>
  <c r="AA1648" i="1"/>
  <c r="S694" i="33"/>
  <c r="AA44" i="1"/>
  <c r="Z148" i="1"/>
  <c r="AA1649" i="1"/>
  <c r="S695" i="33"/>
  <c r="AA1330" i="1"/>
  <c r="S570" i="33"/>
  <c r="AA87" i="1"/>
  <c r="AA1151" i="1"/>
  <c r="AA24" i="1"/>
  <c r="AA40" i="1" s="1"/>
  <c r="Z40" i="1"/>
  <c r="S322" i="33" s="1"/>
  <c r="S573" i="33"/>
  <c r="AA90" i="1"/>
  <c r="AA1153" i="1"/>
  <c r="S569" i="33"/>
  <c r="AA86" i="1"/>
  <c r="Z38" i="1"/>
  <c r="S320" i="33" s="1"/>
  <c r="AA22" i="1"/>
  <c r="AA38" i="1" s="1"/>
  <c r="AA20" i="1"/>
  <c r="AA36" i="1" s="1"/>
  <c r="Z36" i="1"/>
  <c r="S318" i="33" s="1"/>
  <c r="S571" i="33"/>
  <c r="AA88" i="1"/>
  <c r="AA19" i="1"/>
  <c r="AA35" i="1" s="1"/>
  <c r="Z35" i="1"/>
  <c r="S317" i="33" s="1"/>
  <c r="AA49" i="1"/>
  <c r="Z153" i="1"/>
  <c r="AA12" i="1"/>
  <c r="S587" i="33"/>
  <c r="AA95" i="1"/>
  <c r="S733" i="33"/>
  <c r="AA1676" i="1"/>
  <c r="AA1652" i="1"/>
  <c r="S698" i="33"/>
  <c r="AA1149" i="1"/>
  <c r="AB1342" i="1"/>
  <c r="AB1328" i="1"/>
  <c r="AB1337" i="1"/>
  <c r="AB1332" i="1"/>
  <c r="AB3264" i="1"/>
  <c r="AB4328" i="1"/>
  <c r="AB4326" i="1"/>
  <c r="AB4321" i="1"/>
  <c r="AB681" i="1"/>
  <c r="AB689" i="1"/>
  <c r="AB682" i="1"/>
  <c r="AB684" i="1"/>
  <c r="AB1685" i="1"/>
  <c r="AB1684" i="1"/>
  <c r="AB147" i="1"/>
  <c r="AB47" i="1"/>
  <c r="AB15" i="1"/>
  <c r="AB64" i="1"/>
  <c r="AB92" i="1"/>
  <c r="T584" i="33" s="1"/>
  <c r="AB107" i="1"/>
  <c r="AB128" i="1"/>
  <c r="AB177" i="1"/>
  <c r="AB68" i="1"/>
  <c r="AB76" i="1"/>
  <c r="T559" i="33" s="1"/>
  <c r="AB104" i="1"/>
  <c r="T596" i="33" s="1"/>
  <c r="AB132" i="1"/>
  <c r="AB140" i="1"/>
  <c r="AB82" i="1"/>
  <c r="T565" i="33" s="1"/>
  <c r="AB114" i="1"/>
  <c r="AB146" i="1"/>
  <c r="AB77" i="1"/>
  <c r="T560" i="33" s="1"/>
  <c r="AB145" i="1"/>
  <c r="AB67" i="1"/>
  <c r="AB180" i="1"/>
  <c r="AB81" i="1"/>
  <c r="T564" i="33" s="1"/>
  <c r="AB101" i="1"/>
  <c r="T593" i="33" s="1"/>
  <c r="AB61" i="1"/>
  <c r="AB640" i="1"/>
  <c r="AB1124" i="1"/>
  <c r="AB1490" i="1"/>
  <c r="AB1117" i="1"/>
  <c r="AB1121" i="1"/>
  <c r="AB1149" i="1"/>
  <c r="AB1153" i="1"/>
  <c r="AB1451" i="1"/>
  <c r="AB1455" i="1"/>
  <c r="AB637" i="1"/>
  <c r="AB650" i="1"/>
  <c r="AB1140" i="1"/>
  <c r="AB645" i="1"/>
  <c r="AB1132" i="1"/>
  <c r="AB1438" i="1"/>
  <c r="AB1486" i="1"/>
  <c r="AB1584" i="1"/>
  <c r="AB1603" i="1"/>
  <c r="AB1638" i="1"/>
  <c r="AB1646" i="1"/>
  <c r="AB1014" i="1"/>
  <c r="AB1183" i="1"/>
  <c r="AB1467" i="1"/>
  <c r="AB1526" i="1"/>
  <c r="AB1539" i="1"/>
  <c r="AB1583" i="1"/>
  <c r="AB1652" i="1"/>
  <c r="AB1013" i="1"/>
  <c r="AB1182" i="1"/>
  <c r="AB1468" i="1"/>
  <c r="AB1534" i="1"/>
  <c r="AB1573" i="1"/>
  <c r="AB1637" i="1"/>
  <c r="AB1133" i="1"/>
  <c r="AB1531" i="1"/>
  <c r="AB1639" i="1"/>
  <c r="AB993" i="1"/>
  <c r="AB1439" i="1"/>
  <c r="AB1575" i="1"/>
  <c r="AB1643" i="1"/>
  <c r="AB3702" i="1"/>
  <c r="AB3697" i="1"/>
  <c r="AB4009" i="1"/>
  <c r="AB1533" i="1"/>
  <c r="AB3029" i="1"/>
  <c r="AB3701" i="1"/>
  <c r="AB1654" i="1"/>
  <c r="AB3027" i="1"/>
  <c r="AB3249" i="1"/>
  <c r="AB4411" i="1"/>
  <c r="AB4491" i="1"/>
  <c r="AB4498" i="1"/>
  <c r="AB4494" i="1"/>
  <c r="AB4488" i="1"/>
  <c r="AB4499" i="1"/>
  <c r="AB4414" i="1"/>
  <c r="AB3246" i="1"/>
  <c r="AB2817" i="1"/>
  <c r="AB2822" i="1"/>
  <c r="AB1461" i="1"/>
  <c r="AB1159" i="1"/>
  <c r="AB8" i="1"/>
  <c r="AB89" i="1"/>
  <c r="AB55" i="1"/>
  <c r="AB1126" i="1"/>
  <c r="AB1446" i="1"/>
  <c r="AB1197" i="1"/>
  <c r="AB263" i="1"/>
  <c r="AB1130" i="1"/>
  <c r="AB1593" i="1"/>
  <c r="AB1131" i="1"/>
  <c r="AB950" i="1"/>
  <c r="AB90" i="1"/>
  <c r="T573" i="33" s="1"/>
  <c r="AB135" i="1"/>
  <c r="AB265" i="1"/>
  <c r="AB93" i="1"/>
  <c r="T585" i="33" s="1"/>
  <c r="AB262" i="1"/>
  <c r="AB1673" i="1"/>
  <c r="AB1447" i="1"/>
  <c r="AB1199" i="1"/>
  <c r="AB658" i="1"/>
  <c r="AB1128" i="1"/>
  <c r="AB1125" i="1"/>
  <c r="AB953" i="1"/>
  <c r="AB116" i="1"/>
  <c r="AB1198" i="1"/>
  <c r="AB12" i="1"/>
  <c r="AB1339" i="1"/>
  <c r="AB1338" i="1"/>
  <c r="AB1327" i="1"/>
  <c r="AB1331" i="1"/>
  <c r="AB3263" i="1"/>
  <c r="AB4324" i="1"/>
  <c r="AB4322" i="1"/>
  <c r="AB692" i="1"/>
  <c r="AB687" i="1"/>
  <c r="AB1686" i="1"/>
  <c r="AB51" i="1"/>
  <c r="AB44" i="1"/>
  <c r="AB21" i="1"/>
  <c r="AB66" i="1"/>
  <c r="AB111" i="1"/>
  <c r="AB181" i="1"/>
  <c r="AB18" i="1"/>
  <c r="AB80" i="1"/>
  <c r="T563" i="33" s="1"/>
  <c r="AB106" i="1"/>
  <c r="AB144" i="1"/>
  <c r="AB59" i="1"/>
  <c r="AB123" i="1"/>
  <c r="AB19" i="1"/>
  <c r="AB127" i="1"/>
  <c r="AB113" i="1"/>
  <c r="AB97" i="1"/>
  <c r="AB642" i="1"/>
  <c r="AB1156" i="1"/>
  <c r="AB1122" i="1"/>
  <c r="AB1154" i="1"/>
  <c r="AB1452" i="1"/>
  <c r="AB639" i="1"/>
  <c r="AB992" i="1"/>
  <c r="AB1136" i="1"/>
  <c r="AB1532" i="1"/>
  <c r="AB1597" i="1"/>
  <c r="AB1640" i="1"/>
  <c r="AB1649" i="1"/>
  <c r="AB1187" i="1"/>
  <c r="AB1471" i="1"/>
  <c r="AB1574" i="1"/>
  <c r="AB1587" i="1"/>
  <c r="AB649" i="1"/>
  <c r="AB1186" i="1"/>
  <c r="AB1472" i="1"/>
  <c r="AB1582" i="1"/>
  <c r="AB1641" i="1"/>
  <c r="AB1181" i="1"/>
  <c r="AB1579" i="1"/>
  <c r="AB1016" i="1"/>
  <c r="AB1581" i="1"/>
  <c r="AB1647" i="1"/>
  <c r="AB4013" i="1"/>
  <c r="AB1598" i="1"/>
  <c r="AB4493" i="1"/>
  <c r="AB3028" i="1"/>
  <c r="AB4490" i="1"/>
  <c r="AB4501" i="1"/>
  <c r="AB3244" i="1"/>
  <c r="AB1645" i="1"/>
  <c r="AB2820" i="1"/>
  <c r="AB1678" i="1"/>
  <c r="AB125" i="1"/>
  <c r="AB121" i="1"/>
  <c r="AB53" i="1"/>
  <c r="AB1144" i="1"/>
  <c r="AB3245" i="1"/>
  <c r="AB1464" i="1"/>
  <c r="AB1591" i="1"/>
  <c r="AB657" i="1"/>
  <c r="AB261" i="1"/>
  <c r="AB86" i="1"/>
  <c r="T569" i="33" s="1"/>
  <c r="AB1462" i="1"/>
  <c r="AB1147" i="1"/>
  <c r="AB654" i="1"/>
  <c r="AB1481" i="1"/>
  <c r="AB951" i="1"/>
  <c r="AB1157" i="1"/>
  <c r="AB1146" i="1"/>
  <c r="AB1341" i="1"/>
  <c r="AB1333" i="1"/>
  <c r="AB3262" i="1"/>
  <c r="AB4323" i="1"/>
  <c r="AB688" i="1"/>
  <c r="AB1689" i="1"/>
  <c r="AB45" i="1"/>
  <c r="AB75" i="1"/>
  <c r="AB124" i="1"/>
  <c r="AB100" i="1"/>
  <c r="AB108" i="1"/>
  <c r="AB73" i="1"/>
  <c r="AB179" i="1"/>
  <c r="AB65" i="1"/>
  <c r="AB636" i="1"/>
  <c r="AB1588" i="1"/>
  <c r="AB694" i="1"/>
  <c r="AB691" i="1"/>
  <c r="AB685" i="1"/>
  <c r="AB1683" i="1"/>
  <c r="AB25" i="1"/>
  <c r="AB48" i="1"/>
  <c r="AB94" i="1"/>
  <c r="AB130" i="1"/>
  <c r="AB70" i="1"/>
  <c r="AB134" i="1"/>
  <c r="AB91" i="1"/>
  <c r="T574" i="33" s="1"/>
  <c r="AB175" i="1"/>
  <c r="AB651" i="1"/>
  <c r="AB109" i="1"/>
  <c r="AB1540" i="1"/>
  <c r="AB1118" i="1"/>
  <c r="AB1150" i="1"/>
  <c r="AB1456" i="1"/>
  <c r="AB1188" i="1"/>
  <c r="AB1466" i="1"/>
  <c r="AB1632" i="1"/>
  <c r="AB1018" i="1"/>
  <c r="AB1528" i="1"/>
  <c r="AB1017" i="1"/>
  <c r="AB1483" i="1"/>
  <c r="AB3031" i="1"/>
  <c r="AB1525" i="1"/>
  <c r="AB4014" i="1"/>
  <c r="AB4010" i="1"/>
  <c r="AB3698" i="1"/>
  <c r="AB4413" i="1"/>
  <c r="AB4502" i="1"/>
  <c r="AB4500" i="1"/>
  <c r="AB4503" i="1"/>
  <c r="AB1129" i="1"/>
  <c r="AB87" i="1"/>
  <c r="T570" i="33" s="1"/>
  <c r="AB1443" i="1"/>
  <c r="AB11" i="1"/>
  <c r="AB1478" i="1"/>
  <c r="AB133" i="1"/>
  <c r="AB1590" i="1"/>
  <c r="AB1445" i="1"/>
  <c r="AB1463" i="1"/>
  <c r="AB58" i="1"/>
  <c r="AB84" i="1"/>
  <c r="T567" i="33" s="1"/>
  <c r="AB1335" i="1"/>
  <c r="AB4327" i="1"/>
  <c r="AB683" i="1"/>
  <c r="AB693" i="1"/>
  <c r="AB1687" i="1"/>
  <c r="AB83" i="1"/>
  <c r="T566" i="33" s="1"/>
  <c r="AB60" i="1"/>
  <c r="AB139" i="1"/>
  <c r="AB72" i="1"/>
  <c r="AB178" i="1"/>
  <c r="AB137" i="1"/>
  <c r="AB1334" i="1"/>
  <c r="AB1340" i="1"/>
  <c r="AB1336" i="1"/>
  <c r="AB1330" i="1"/>
  <c r="AB3258" i="1"/>
  <c r="AB3260" i="1"/>
  <c r="AB3259" i="1"/>
  <c r="AB4325" i="1"/>
  <c r="AB686" i="1"/>
  <c r="AB680" i="1"/>
  <c r="AB690" i="1"/>
  <c r="AB679" i="1"/>
  <c r="AB1682" i="1"/>
  <c r="AB1688" i="1"/>
  <c r="AC4" i="1"/>
  <c r="AB115" i="1"/>
  <c r="AB46" i="1"/>
  <c r="AB50" i="1"/>
  <c r="AB62" i="1"/>
  <c r="AB79" i="1"/>
  <c r="T562" i="33" s="1"/>
  <c r="AB98" i="1"/>
  <c r="T590" i="33" s="1"/>
  <c r="AB126" i="1"/>
  <c r="AB143" i="1"/>
  <c r="AB24" i="1"/>
  <c r="AB74" i="1"/>
  <c r="AB102" i="1"/>
  <c r="T594" i="33" s="1"/>
  <c r="AB112" i="1"/>
  <c r="AB138" i="1"/>
  <c r="AB182" i="1"/>
  <c r="AB78" i="1"/>
  <c r="T561" i="33" s="1"/>
  <c r="AB110" i="1"/>
  <c r="AB142" i="1"/>
  <c r="AB69" i="1"/>
  <c r="AB99" i="1"/>
  <c r="T591" i="33" s="1"/>
  <c r="AB23" i="1"/>
  <c r="AB176" i="1"/>
  <c r="AB71" i="1"/>
  <c r="AB268" i="1"/>
  <c r="AB22" i="1"/>
  <c r="AB638" i="1"/>
  <c r="AB648" i="1"/>
  <c r="AB1458" i="1"/>
  <c r="AB1655" i="1"/>
  <c r="AB647" i="1"/>
  <c r="AB1120" i="1"/>
  <c r="AB1148" i="1"/>
  <c r="AB1152" i="1"/>
  <c r="AB1204" i="1"/>
  <c r="AB1450" i="1"/>
  <c r="AB1454" i="1"/>
  <c r="AB646" i="1"/>
  <c r="AB1020" i="1"/>
  <c r="AB1474" i="1"/>
  <c r="AB1019" i="1"/>
  <c r="AB1184" i="1"/>
  <c r="AB1484" i="1"/>
  <c r="AB1580" i="1"/>
  <c r="AB1601" i="1"/>
  <c r="AB1636" i="1"/>
  <c r="AB1644" i="1"/>
  <c r="AB1680" i="1"/>
  <c r="AB995" i="1"/>
  <c r="AB1139" i="1"/>
  <c r="AB1441" i="1"/>
  <c r="AB1489" i="1"/>
  <c r="AB1535" i="1"/>
  <c r="AB1578" i="1"/>
  <c r="AB1648" i="1"/>
  <c r="AB994" i="1"/>
  <c r="AB1138" i="1"/>
  <c r="AB1440" i="1"/>
  <c r="AB1488" i="1"/>
  <c r="AB1538" i="1"/>
  <c r="AB1602" i="1"/>
  <c r="AB989" i="1"/>
  <c r="AB1527" i="1"/>
  <c r="AB1635" i="1"/>
  <c r="AB659" i="1"/>
  <c r="AB1185" i="1"/>
  <c r="AB1537" i="1"/>
  <c r="AB1596" i="1"/>
  <c r="AB3030" i="1"/>
  <c r="AB3696" i="1"/>
  <c r="AB4008" i="1"/>
  <c r="AB4012" i="1"/>
  <c r="AB2823" i="1"/>
  <c r="AB3025" i="1"/>
  <c r="AB3700" i="1"/>
  <c r="AB1473" i="1"/>
  <c r="AB3024" i="1"/>
  <c r="AB4409" i="1"/>
  <c r="AB4489" i="1"/>
  <c r="AB4496" i="1"/>
  <c r="AB1650" i="1"/>
  <c r="AB4497" i="1"/>
  <c r="AB4412" i="1"/>
  <c r="AB3247" i="1"/>
  <c r="AB3248" i="1"/>
  <c r="AB3243" i="1"/>
  <c r="AB1677" i="1"/>
  <c r="AB2816" i="1"/>
  <c r="AB1465" i="1"/>
  <c r="AB1674" i="1"/>
  <c r="T731" i="33" s="1"/>
  <c r="AB1475" i="1"/>
  <c r="AB103" i="1"/>
  <c r="T595" i="33" s="1"/>
  <c r="AB117" i="1"/>
  <c r="AB57" i="1"/>
  <c r="AB264" i="1"/>
  <c r="AB1448" i="1"/>
  <c r="AB1200" i="1"/>
  <c r="AB267" i="1"/>
  <c r="AB2821" i="1"/>
  <c r="AB1594" i="1"/>
  <c r="AB1595" i="1"/>
  <c r="AB1161" i="1"/>
  <c r="AB952" i="1"/>
  <c r="AB653" i="1"/>
  <c r="AB56" i="1"/>
  <c r="AB129" i="1"/>
  <c r="AB88" i="1"/>
  <c r="T571" i="33" s="1"/>
  <c r="AB1449" i="1"/>
  <c r="AB1202" i="1"/>
  <c r="AB1143" i="1"/>
  <c r="AB63" i="1"/>
  <c r="AB1633" i="1"/>
  <c r="AB1162" i="1"/>
  <c r="AB1163" i="1"/>
  <c r="AB955" i="1"/>
  <c r="AB10" i="1"/>
  <c r="AB1201" i="1"/>
  <c r="AB656" i="1"/>
  <c r="AB13" i="1"/>
  <c r="AB1329" i="1"/>
  <c r="AB3265" i="1"/>
  <c r="AB3261" i="1"/>
  <c r="AB49" i="1"/>
  <c r="AB96" i="1"/>
  <c r="T588" i="33" s="1"/>
  <c r="AB20" i="1"/>
  <c r="AB136" i="1"/>
  <c r="AB105" i="1"/>
  <c r="T597" i="33" s="1"/>
  <c r="AB131" i="1"/>
  <c r="AB141" i="1"/>
  <c r="AB644" i="1"/>
  <c r="AB1123" i="1"/>
  <c r="AB996" i="1"/>
  <c r="AB1470" i="1"/>
  <c r="AB1642" i="1"/>
  <c r="AB991" i="1"/>
  <c r="AB1530" i="1"/>
  <c r="AB990" i="1"/>
  <c r="AB1487" i="1"/>
  <c r="AB1435" i="1"/>
  <c r="AB1585" i="1"/>
  <c r="AB3026" i="1"/>
  <c r="AB4415" i="1"/>
  <c r="AB4410" i="1"/>
  <c r="AB2818" i="1"/>
  <c r="AB1479" i="1"/>
  <c r="AB52" i="1"/>
  <c r="AB9" i="1"/>
  <c r="AB1460" i="1"/>
  <c r="AB1160" i="1"/>
  <c r="AB652" i="1"/>
  <c r="AB1459" i="1"/>
  <c r="AB1480" i="1"/>
  <c r="AB4495" i="1"/>
  <c r="AB1577" i="1"/>
  <c r="AB122" i="1"/>
  <c r="AB1476" i="1"/>
  <c r="AB1589" i="1"/>
  <c r="AB54" i="1"/>
  <c r="AB118" i="1"/>
  <c r="AB1477" i="1"/>
  <c r="AB1015" i="1"/>
  <c r="AB1599" i="1"/>
  <c r="AB1437" i="1"/>
  <c r="AB1604" i="1"/>
  <c r="AB1436" i="1"/>
  <c r="AB1137" i="1"/>
  <c r="AB3699" i="1"/>
  <c r="AB1203" i="1"/>
  <c r="AB954" i="1"/>
  <c r="AB1444" i="1"/>
  <c r="AB1675" i="1"/>
  <c r="T732" i="33" s="1"/>
  <c r="AB643" i="1"/>
  <c r="AB1151" i="1"/>
  <c r="AB1453" i="1"/>
  <c r="AB1442" i="1"/>
  <c r="AB1536" i="1"/>
  <c r="AB1653" i="1"/>
  <c r="AB1135" i="1"/>
  <c r="AB1576" i="1"/>
  <c r="AB1134" i="1"/>
  <c r="AB1586" i="1"/>
  <c r="AB1600" i="1"/>
  <c r="AB1651" i="1"/>
  <c r="AB3695" i="1"/>
  <c r="AB4416" i="1"/>
  <c r="AB1158" i="1"/>
  <c r="AB2819" i="1"/>
  <c r="AB1127" i="1"/>
  <c r="AB1142" i="1"/>
  <c r="AB1155" i="1"/>
  <c r="AB4007" i="1"/>
  <c r="AB119" i="1"/>
  <c r="AB95" i="1"/>
  <c r="T587" i="33" s="1"/>
  <c r="AB120" i="1"/>
  <c r="AB1119" i="1"/>
  <c r="AB641" i="1"/>
  <c r="AB1164" i="1"/>
  <c r="AB1634" i="1"/>
  <c r="AB1485" i="1"/>
  <c r="AB1482" i="1"/>
  <c r="AB956" i="1"/>
  <c r="AB1529" i="1"/>
  <c r="AB4011" i="1"/>
  <c r="AB1469" i="1"/>
  <c r="AB4492" i="1"/>
  <c r="AB3242" i="1"/>
  <c r="AB1592" i="1"/>
  <c r="AB1676" i="1"/>
  <c r="T733" i="33" s="1"/>
  <c r="AB85" i="1"/>
  <c r="AB1141" i="1"/>
  <c r="AB655" i="1"/>
  <c r="AB14" i="1"/>
  <c r="AB1145" i="1"/>
  <c r="AB266" i="1"/>
  <c r="AB1457" i="1"/>
  <c r="AB1679" i="1"/>
  <c r="T736" i="33" s="1"/>
  <c r="AB949" i="1"/>
  <c r="Z149" i="1"/>
  <c r="AA45" i="1"/>
  <c r="R458" i="33"/>
  <c r="Y159" i="1"/>
  <c r="R335" i="33"/>
  <c r="R406" i="33" s="1"/>
  <c r="Y157" i="1"/>
  <c r="R393" i="33"/>
  <c r="Y164" i="1"/>
  <c r="AA13" i="1"/>
  <c r="S730" i="33"/>
  <c r="AA1673" i="1"/>
  <c r="AA1653" i="1"/>
  <c r="S699" i="33"/>
  <c r="S597" i="33"/>
  <c r="AA105" i="1"/>
  <c r="S594" i="33"/>
  <c r="AA102" i="1"/>
  <c r="AA51" i="1"/>
  <c r="Z155" i="1"/>
  <c r="AA11" i="1"/>
  <c r="S592" i="33"/>
  <c r="AA100" i="1"/>
  <c r="S734" i="33"/>
  <c r="AA1677" i="1"/>
  <c r="AA1123" i="1"/>
  <c r="S737" i="33"/>
  <c r="AA1680" i="1"/>
  <c r="AA1152" i="1"/>
  <c r="Z152" i="1"/>
  <c r="R340" i="33"/>
  <c r="R411" i="33" s="1"/>
  <c r="R463" i="33"/>
  <c r="AA1117" i="1"/>
  <c r="R333" i="33"/>
  <c r="R404" i="33" s="1"/>
  <c r="R456" i="33"/>
  <c r="R461" i="33"/>
  <c r="R338" i="33"/>
  <c r="R409" i="33" s="1"/>
  <c r="R459" i="33"/>
  <c r="R336" i="33"/>
  <c r="R407" i="33" s="1"/>
  <c r="S591" i="33"/>
  <c r="AA99" i="1"/>
  <c r="AA1333" i="1"/>
  <c r="S593" i="33"/>
  <c r="AA101" i="1"/>
  <c r="R392" i="33"/>
  <c r="Y163" i="1"/>
  <c r="R457" i="33"/>
  <c r="R334" i="33"/>
  <c r="R405" i="33" s="1"/>
  <c r="R387" i="33"/>
  <c r="Y158" i="1"/>
  <c r="AA89" i="1"/>
  <c r="AA93" i="1"/>
  <c r="AA1335" i="1"/>
  <c r="AA84" i="1"/>
  <c r="AA10" i="1"/>
  <c r="S574" i="33"/>
  <c r="AA91" i="1"/>
  <c r="AA1120" i="1"/>
  <c r="S564" i="33"/>
  <c r="AA81" i="1"/>
  <c r="AA14" i="1"/>
  <c r="AA1156" i="1"/>
  <c r="S590" i="33"/>
  <c r="AA98" i="1"/>
  <c r="S595" i="33"/>
  <c r="AA103" i="1"/>
  <c r="S598" i="33"/>
  <c r="AA106" i="1"/>
  <c r="AA1121" i="1"/>
  <c r="Z151" i="1"/>
  <c r="AA47" i="1"/>
  <c r="AA1655" i="1"/>
  <c r="S701" i="33"/>
  <c r="AA1336" i="1"/>
  <c r="AA15" i="1"/>
  <c r="S596" i="33"/>
  <c r="AA104" i="1"/>
  <c r="Z37" i="1"/>
  <c r="AA21" i="1"/>
  <c r="AA37" i="1" s="1"/>
  <c r="AA1155" i="1"/>
  <c r="S568" i="33"/>
  <c r="AA85" i="1"/>
  <c r="S319" i="33" l="1"/>
  <c r="S389" i="33" s="1"/>
  <c r="S321" i="33"/>
  <c r="S391" i="33" s="1"/>
  <c r="S316" i="33"/>
  <c r="S386" i="33" s="1"/>
  <c r="AC33" i="1"/>
  <c r="AC28" i="1"/>
  <c r="AC26" i="1"/>
  <c r="AC30" i="1"/>
  <c r="AC32" i="1"/>
  <c r="AC27" i="1"/>
  <c r="AC31" i="1"/>
  <c r="AC29" i="1"/>
  <c r="T782" i="33"/>
  <c r="T783" i="33"/>
  <c r="T785" i="33"/>
  <c r="T788" i="33"/>
  <c r="T784" i="33"/>
  <c r="T787" i="33"/>
  <c r="T786" i="33"/>
  <c r="T781" i="33"/>
  <c r="AC988" i="1"/>
  <c r="AC985" i="1"/>
  <c r="AC987" i="1"/>
  <c r="AC986" i="1"/>
  <c r="AC981" i="1"/>
  <c r="AC983" i="1"/>
  <c r="AC982" i="1"/>
  <c r="AC984" i="1"/>
  <c r="AB702" i="1"/>
  <c r="AB697" i="1"/>
  <c r="AB698" i="1"/>
  <c r="AB695" i="1"/>
  <c r="AB696" i="1"/>
  <c r="AB701" i="1"/>
  <c r="AB699" i="1"/>
  <c r="AB700" i="1"/>
  <c r="AC1383" i="1"/>
  <c r="AC1375" i="1"/>
  <c r="AC1373" i="1"/>
  <c r="AC1374" i="1"/>
  <c r="AC1372" i="1"/>
  <c r="AC1371" i="1"/>
  <c r="AC1398" i="1"/>
  <c r="AC1394" i="1"/>
  <c r="AC1395" i="1"/>
  <c r="AC1391" i="1"/>
  <c r="AC1367" i="1"/>
  <c r="AC1396" i="1"/>
  <c r="AC1392" i="1"/>
  <c r="AC1369" i="1"/>
  <c r="AC1399" i="1"/>
  <c r="AC1397" i="1"/>
  <c r="AC1393" i="1"/>
  <c r="AC1384" i="1"/>
  <c r="AC1388" i="1"/>
  <c r="AC1385" i="1"/>
  <c r="AC1390" i="1"/>
  <c r="AC1370" i="1"/>
  <c r="AC1368" i="1"/>
  <c r="AC1366" i="1"/>
  <c r="AC1376" i="1"/>
  <c r="AC1380" i="1"/>
  <c r="AC1386" i="1"/>
  <c r="AC1362" i="1"/>
  <c r="AC1364" i="1"/>
  <c r="AC1361" i="1"/>
  <c r="AC1365" i="1"/>
  <c r="AC1387" i="1"/>
  <c r="AC1389" i="1"/>
  <c r="AC1360" i="1"/>
  <c r="AC1378" i="1"/>
  <c r="AC1382" i="1"/>
  <c r="AC1379" i="1"/>
  <c r="AC1363" i="1"/>
  <c r="AC1377" i="1"/>
  <c r="AC1381" i="1"/>
  <c r="AC1278" i="1"/>
  <c r="AC1262" i="1"/>
  <c r="AC1274" i="1"/>
  <c r="AC1270" i="1"/>
  <c r="AC1302" i="1"/>
  <c r="AC1276" i="1"/>
  <c r="AC1272" i="1"/>
  <c r="AC1277" i="1"/>
  <c r="AC1275" i="1"/>
  <c r="AC1273" i="1"/>
  <c r="AC1271" i="1"/>
  <c r="AC1310" i="1"/>
  <c r="AC1294" i="1"/>
  <c r="AC1286" i="1"/>
  <c r="AC1285" i="1"/>
  <c r="AC1325" i="1"/>
  <c r="AC1324" i="1"/>
  <c r="AC1323" i="1"/>
  <c r="AC1322" i="1"/>
  <c r="AC1321" i="1"/>
  <c r="AC1320" i="1"/>
  <c r="AC1319" i="1"/>
  <c r="AC1318" i="1"/>
  <c r="AC1279" i="1"/>
  <c r="AC1326" i="1"/>
  <c r="AC1315" i="1"/>
  <c r="AC1313" i="1"/>
  <c r="AC1317" i="1"/>
  <c r="AC1316" i="1"/>
  <c r="AC1314" i="1"/>
  <c r="AC1312" i="1"/>
  <c r="AC1311" i="1"/>
  <c r="AC1281" i="1"/>
  <c r="AC1296" i="1"/>
  <c r="AC1287" i="1"/>
  <c r="AC1291" i="1"/>
  <c r="AC1305" i="1"/>
  <c r="AC1306" i="1"/>
  <c r="AC1308" i="1"/>
  <c r="AC1283" i="1"/>
  <c r="AC1282" i="1"/>
  <c r="AC1295" i="1"/>
  <c r="AC1309" i="1"/>
  <c r="AC1297" i="1"/>
  <c r="AC1289" i="1"/>
  <c r="AC1293" i="1"/>
  <c r="AC1261" i="1"/>
  <c r="AC1263" i="1"/>
  <c r="AC1256" i="1"/>
  <c r="AC1284" i="1"/>
  <c r="AC1280" i="1"/>
  <c r="AC1299" i="1"/>
  <c r="AC1304" i="1"/>
  <c r="AC1307" i="1"/>
  <c r="AC1288" i="1"/>
  <c r="AC1292" i="1"/>
  <c r="AC1298" i="1"/>
  <c r="AC1300" i="1"/>
  <c r="AC1301" i="1"/>
  <c r="AC1255" i="1"/>
  <c r="AC1257" i="1"/>
  <c r="AC1264" i="1"/>
  <c r="AC1268" i="1"/>
  <c r="AC1265" i="1"/>
  <c r="AC1269" i="1"/>
  <c r="AC1303" i="1"/>
  <c r="AC1290" i="1"/>
  <c r="AC1260" i="1"/>
  <c r="AC1259" i="1"/>
  <c r="AC1258" i="1"/>
  <c r="AC1266" i="1"/>
  <c r="AC1267" i="1"/>
  <c r="AC1235" i="1"/>
  <c r="AC1231" i="1"/>
  <c r="AC1233" i="1"/>
  <c r="AC1229" i="1"/>
  <c r="AC1220" i="1"/>
  <c r="AC1212" i="1"/>
  <c r="AC1236" i="1"/>
  <c r="AC1234" i="1"/>
  <c r="AC1232" i="1"/>
  <c r="AC1230" i="1"/>
  <c r="AC1228" i="1"/>
  <c r="AC1215" i="1"/>
  <c r="AC1211" i="1"/>
  <c r="AC1210" i="1"/>
  <c r="AC1209" i="1"/>
  <c r="AC1208" i="1"/>
  <c r="AC1207" i="1"/>
  <c r="AC1206" i="1"/>
  <c r="AC1205" i="1"/>
  <c r="AC1224" i="1"/>
  <c r="AC1221" i="1"/>
  <c r="AC1222" i="1"/>
  <c r="AC1214" i="1"/>
  <c r="AC1217" i="1"/>
  <c r="AC1218" i="1"/>
  <c r="AC1223" i="1"/>
  <c r="AC1213" i="1"/>
  <c r="AC1216" i="1"/>
  <c r="AC1225" i="1"/>
  <c r="AC1226" i="1"/>
  <c r="AC1219" i="1"/>
  <c r="AC1227" i="1"/>
  <c r="AC1196" i="1"/>
  <c r="AC1192" i="1"/>
  <c r="AC1194" i="1"/>
  <c r="AC1190" i="1"/>
  <c r="AC1195" i="1"/>
  <c r="AC1191" i="1"/>
  <c r="AC1107" i="1"/>
  <c r="AC1106" i="1"/>
  <c r="AC1105" i="1"/>
  <c r="AC1104" i="1"/>
  <c r="AC1103" i="1"/>
  <c r="AC1102" i="1"/>
  <c r="AC1116" i="1"/>
  <c r="AC1193" i="1"/>
  <c r="AC1180" i="1"/>
  <c r="AC1115" i="1"/>
  <c r="AC1111" i="1"/>
  <c r="AC1101" i="1"/>
  <c r="AC1112" i="1"/>
  <c r="AC1108" i="1"/>
  <c r="AC1189" i="1"/>
  <c r="AC1113" i="1"/>
  <c r="AC1109" i="1"/>
  <c r="AC1094" i="1"/>
  <c r="AC1095" i="1"/>
  <c r="AC1100" i="1"/>
  <c r="AC1096" i="1"/>
  <c r="AC1114" i="1"/>
  <c r="AC1110" i="1"/>
  <c r="AC1093" i="1"/>
  <c r="AC1174" i="1"/>
  <c r="AC1179" i="1"/>
  <c r="AC1173" i="1"/>
  <c r="AC1098" i="1"/>
  <c r="AC1097" i="1"/>
  <c r="AC1176" i="1"/>
  <c r="AC1175" i="1"/>
  <c r="AC1177" i="1"/>
  <c r="AC1099" i="1"/>
  <c r="AC1178" i="1"/>
  <c r="AC4006" i="1"/>
  <c r="AC4000" i="1"/>
  <c r="AC3999" i="1"/>
  <c r="AC4002" i="1"/>
  <c r="AC4001" i="1"/>
  <c r="AC4003" i="1"/>
  <c r="AC4005" i="1"/>
  <c r="AC4004" i="1"/>
  <c r="AC3942" i="1"/>
  <c r="AC3941" i="1"/>
  <c r="AC3937" i="1"/>
  <c r="AC3940" i="1"/>
  <c r="AC3936" i="1"/>
  <c r="AC3926" i="1"/>
  <c r="AC3933" i="1"/>
  <c r="AC3922" i="1"/>
  <c r="AC3902" i="1"/>
  <c r="AC3920" i="1"/>
  <c r="AC3938" i="1"/>
  <c r="AC3934" i="1"/>
  <c r="AC3918" i="1"/>
  <c r="AC3910" i="1"/>
  <c r="AC3919" i="1"/>
  <c r="AC3921" i="1"/>
  <c r="AC3898" i="1"/>
  <c r="AC3894" i="1"/>
  <c r="AC3886" i="1"/>
  <c r="AC3939" i="1"/>
  <c r="AC3935" i="1"/>
  <c r="AC3931" i="1"/>
  <c r="AC3899" i="1"/>
  <c r="AC3896" i="1"/>
  <c r="AC3897" i="1"/>
  <c r="AC3966" i="1"/>
  <c r="AC3879" i="1"/>
  <c r="AC3895" i="1"/>
  <c r="AC3990" i="1"/>
  <c r="AC3997" i="1"/>
  <c r="AC3993" i="1"/>
  <c r="AC3901" i="1"/>
  <c r="AC3900" i="1"/>
  <c r="AC3882" i="1"/>
  <c r="AC3880" i="1"/>
  <c r="AC3995" i="1"/>
  <c r="AC3881" i="1"/>
  <c r="AC3996" i="1"/>
  <c r="AC3994" i="1"/>
  <c r="AC3992" i="1"/>
  <c r="AC3998" i="1"/>
  <c r="AC3963" i="1"/>
  <c r="AC3985" i="1"/>
  <c r="AC3986" i="1"/>
  <c r="AC3961" i="1"/>
  <c r="AC3892" i="1"/>
  <c r="AC3903" i="1"/>
  <c r="AC3883" i="1"/>
  <c r="AC3885" i="1"/>
  <c r="AC3928" i="1"/>
  <c r="AC3914" i="1"/>
  <c r="AC3930" i="1"/>
  <c r="AC3988" i="1"/>
  <c r="AC3888" i="1"/>
  <c r="AC3987" i="1"/>
  <c r="AC3965" i="1"/>
  <c r="AC3923" i="1"/>
  <c r="AC3927" i="1"/>
  <c r="AC3884" i="1"/>
  <c r="AC3887" i="1"/>
  <c r="AC3891" i="1"/>
  <c r="AC3893" i="1"/>
  <c r="AC3915" i="1"/>
  <c r="AC3904" i="1"/>
  <c r="AC3908" i="1"/>
  <c r="AC3959" i="1"/>
  <c r="AC3983" i="1"/>
  <c r="AC3913" i="1"/>
  <c r="AC3984" i="1"/>
  <c r="AC3989" i="1"/>
  <c r="AC3991" i="1"/>
  <c r="AC3912" i="1"/>
  <c r="AC3929" i="1"/>
  <c r="AC3932" i="1"/>
  <c r="AC3917" i="1"/>
  <c r="AC3889" i="1"/>
  <c r="AC3907" i="1"/>
  <c r="AC3906" i="1"/>
  <c r="AC3960" i="1"/>
  <c r="AC3962" i="1"/>
  <c r="AC3964" i="1"/>
  <c r="AC3890" i="1"/>
  <c r="AC3911" i="1"/>
  <c r="AC3916" i="1"/>
  <c r="AC3924" i="1"/>
  <c r="AC3905" i="1"/>
  <c r="AC3925" i="1"/>
  <c r="AC3909" i="1"/>
  <c r="AC2910" i="1"/>
  <c r="AC2903" i="1"/>
  <c r="AC2911" i="1"/>
  <c r="AC2951" i="1"/>
  <c r="AC2942" i="1"/>
  <c r="AC2941" i="1"/>
  <c r="AC2940" i="1"/>
  <c r="AC2937" i="1"/>
  <c r="AC2933" i="1"/>
  <c r="AC2938" i="1"/>
  <c r="AC2935" i="1"/>
  <c r="AC2927" i="1"/>
  <c r="AC2943" i="1"/>
  <c r="AC2919" i="1"/>
  <c r="AC2939" i="1"/>
  <c r="AC2983" i="1"/>
  <c r="AC2936" i="1"/>
  <c r="AC2934" i="1"/>
  <c r="AC2959" i="1"/>
  <c r="AC3007" i="1"/>
  <c r="AC2930" i="1"/>
  <c r="AC3003" i="1"/>
  <c r="AC3015" i="1"/>
  <c r="AC3013" i="1"/>
  <c r="AC3009" i="1"/>
  <c r="AC3008" i="1"/>
  <c r="AC3001" i="1"/>
  <c r="AC3011" i="1"/>
  <c r="AC3023" i="1"/>
  <c r="AC3000" i="1"/>
  <c r="AC3014" i="1"/>
  <c r="AC3010" i="1"/>
  <c r="AC3002" i="1"/>
  <c r="AC3012" i="1"/>
  <c r="AC3006" i="1"/>
  <c r="AC2957" i="1"/>
  <c r="AC2955" i="1"/>
  <c r="AC2944" i="1"/>
  <c r="AC2926" i="1"/>
  <c r="AC2929" i="1"/>
  <c r="AC2953" i="1"/>
  <c r="AC2981" i="1"/>
  <c r="AC2925" i="1"/>
  <c r="AC2916" i="1"/>
  <c r="AC2931" i="1"/>
  <c r="AC2901" i="1"/>
  <c r="AC2945" i="1"/>
  <c r="AC2909" i="1"/>
  <c r="AC2908" i="1"/>
  <c r="AC3016" i="1"/>
  <c r="AC3020" i="1"/>
  <c r="AC3021" i="1"/>
  <c r="AC3019" i="1"/>
  <c r="AC2920" i="1"/>
  <c r="AC2924" i="1"/>
  <c r="AC2977" i="1"/>
  <c r="AC2912" i="1"/>
  <c r="AC2923" i="1"/>
  <c r="AC2897" i="1"/>
  <c r="AC2899" i="1"/>
  <c r="AC2950" i="1"/>
  <c r="AC2900" i="1"/>
  <c r="AC2904" i="1"/>
  <c r="AC3017" i="1"/>
  <c r="AC3018" i="1"/>
  <c r="AC3022" i="1"/>
  <c r="AC2958" i="1"/>
  <c r="AC2956" i="1"/>
  <c r="AC2932" i="1"/>
  <c r="AC2896" i="1"/>
  <c r="AC3005" i="1"/>
  <c r="AC2952" i="1"/>
  <c r="AC2921" i="1"/>
  <c r="AC2922" i="1"/>
  <c r="AC3004" i="1"/>
  <c r="AC2979" i="1"/>
  <c r="AC2928" i="1"/>
  <c r="AC2976" i="1"/>
  <c r="AC2978" i="1"/>
  <c r="AC2980" i="1"/>
  <c r="AC2982" i="1"/>
  <c r="AC2902" i="1"/>
  <c r="AC2949" i="1"/>
  <c r="AC2906" i="1"/>
  <c r="AC2918" i="1"/>
  <c r="AC2947" i="1"/>
  <c r="AC2913" i="1"/>
  <c r="AC2946" i="1"/>
  <c r="AC2948" i="1"/>
  <c r="AC2898" i="1"/>
  <c r="AC2907" i="1"/>
  <c r="AC2914" i="1"/>
  <c r="AC2915" i="1"/>
  <c r="AC2905" i="1"/>
  <c r="AC2954" i="1"/>
  <c r="AC2917" i="1"/>
  <c r="AC911" i="1"/>
  <c r="AC919" i="1" s="1"/>
  <c r="AC909" i="1"/>
  <c r="AC917" i="1" s="1"/>
  <c r="AC906" i="1"/>
  <c r="AC914" i="1" s="1"/>
  <c r="AC912" i="1"/>
  <c r="AC920" i="1" s="1"/>
  <c r="AC910" i="1"/>
  <c r="AC918" i="1" s="1"/>
  <c r="AC908" i="1"/>
  <c r="AC916" i="1" s="1"/>
  <c r="AC913" i="1"/>
  <c r="AC921" i="1" s="1"/>
  <c r="AC907" i="1"/>
  <c r="AC915" i="1" s="1"/>
  <c r="AC1012" i="1"/>
  <c r="AC1008" i="1"/>
  <c r="AC1009" i="1"/>
  <c r="AC1011" i="1"/>
  <c r="AC1010" i="1"/>
  <c r="AC1005" i="1"/>
  <c r="AC1007" i="1"/>
  <c r="AC1006" i="1"/>
  <c r="AC889" i="1"/>
  <c r="AC891" i="1"/>
  <c r="AC893" i="1"/>
  <c r="AC895" i="1"/>
  <c r="AC890" i="1"/>
  <c r="AC896" i="1"/>
  <c r="AC892" i="1"/>
  <c r="AC894" i="1"/>
  <c r="Z157" i="1"/>
  <c r="AC2551" i="1"/>
  <c r="AC2549" i="1"/>
  <c r="AC2548" i="1"/>
  <c r="AC2485" i="1"/>
  <c r="AC2477" i="1"/>
  <c r="AC2550" i="1"/>
  <c r="AC2547" i="1"/>
  <c r="AC2546" i="1"/>
  <c r="AC2482" i="1"/>
  <c r="AC2478" i="1"/>
  <c r="AC2481" i="1"/>
  <c r="AC2484" i="1"/>
  <c r="AC2480" i="1"/>
  <c r="AC2483" i="1"/>
  <c r="AC2479" i="1"/>
  <c r="AC2473" i="1"/>
  <c r="AC2476" i="1"/>
  <c r="AC2472" i="1"/>
  <c r="AC2474" i="1"/>
  <c r="AC2475" i="1"/>
  <c r="AC2471" i="1"/>
  <c r="AC2470" i="1"/>
  <c r="AC2544" i="1"/>
  <c r="AC2545" i="1"/>
  <c r="T586" i="33"/>
  <c r="T592" i="33"/>
  <c r="T589" i="33"/>
  <c r="T572" i="33"/>
  <c r="AB41" i="1"/>
  <c r="T730" i="33"/>
  <c r="T599" i="33"/>
  <c r="T568" i="33"/>
  <c r="T598" i="33"/>
  <c r="T737" i="33"/>
  <c r="T734" i="33"/>
  <c r="T735" i="33"/>
  <c r="AC1407" i="1"/>
  <c r="AC1404" i="1"/>
  <c r="AC1403" i="1"/>
  <c r="AC1405" i="1"/>
  <c r="AC1402" i="1"/>
  <c r="AC1400" i="1"/>
  <c r="AC1401" i="1"/>
  <c r="AC1406" i="1"/>
  <c r="T697" i="33"/>
  <c r="AB36" i="1"/>
  <c r="AB40" i="1"/>
  <c r="Z162" i="1"/>
  <c r="AB39" i="1"/>
  <c r="T321" i="33" s="1"/>
  <c r="AA152" i="1"/>
  <c r="AA161" i="1" s="1"/>
  <c r="AB37" i="1"/>
  <c r="AA151" i="1"/>
  <c r="AA160" i="1" s="1"/>
  <c r="T700" i="33"/>
  <c r="S337" i="33"/>
  <c r="S408" i="33" s="1"/>
  <c r="S460" i="33"/>
  <c r="AB155" i="1"/>
  <c r="S387" i="33"/>
  <c r="Z158" i="1"/>
  <c r="T701" i="33"/>
  <c r="AB150" i="1"/>
  <c r="AC1334" i="1"/>
  <c r="AC1336" i="1"/>
  <c r="AC1330" i="1"/>
  <c r="AC1332" i="1"/>
  <c r="AC3265" i="1"/>
  <c r="AC4327" i="1"/>
  <c r="AC691" i="1"/>
  <c r="AC686" i="1"/>
  <c r="AC685" i="1"/>
  <c r="AC692" i="1"/>
  <c r="AC1689" i="1"/>
  <c r="AC1686" i="1"/>
  <c r="AC91" i="1"/>
  <c r="U574" i="33" s="1"/>
  <c r="AC51" i="1"/>
  <c r="AC80" i="1"/>
  <c r="U563" i="33" s="1"/>
  <c r="AC144" i="1"/>
  <c r="AC268" i="1"/>
  <c r="AC23" i="1"/>
  <c r="AC53" i="1"/>
  <c r="AC81" i="1"/>
  <c r="AC89" i="1"/>
  <c r="U572" i="33" s="1"/>
  <c r="AC117" i="1"/>
  <c r="AC145" i="1"/>
  <c r="AC45" i="1"/>
  <c r="AC56" i="1"/>
  <c r="AC120" i="1"/>
  <c r="AC71" i="1"/>
  <c r="AC101" i="1"/>
  <c r="U593" i="33" s="1"/>
  <c r="AC181" i="1"/>
  <c r="AC146" i="1"/>
  <c r="AC105" i="1"/>
  <c r="U597" i="33" s="1"/>
  <c r="AC262" i="1"/>
  <c r="AC86" i="1"/>
  <c r="U569" i="33" s="1"/>
  <c r="AC649" i="1"/>
  <c r="AC657" i="1"/>
  <c r="AC1132" i="1"/>
  <c r="AC1680" i="1"/>
  <c r="U737" i="33" s="1"/>
  <c r="AC638" i="1"/>
  <c r="AC648" i="1"/>
  <c r="AC654" i="1"/>
  <c r="AC951" i="1"/>
  <c r="AC1118" i="1"/>
  <c r="AC1122" i="1"/>
  <c r="AC1150" i="1"/>
  <c r="AC1154" i="1"/>
  <c r="AC1452" i="1"/>
  <c r="AC1456" i="1"/>
  <c r="AC1484" i="1"/>
  <c r="AC1143" i="1"/>
  <c r="AC1445" i="1"/>
  <c r="AC1537" i="1"/>
  <c r="AC1654" i="1"/>
  <c r="AC639" i="1"/>
  <c r="AC1202" i="1"/>
  <c r="AC1486" i="1"/>
  <c r="AC1584" i="1"/>
  <c r="AC1595" i="1"/>
  <c r="AC1646" i="1"/>
  <c r="AC1674" i="1"/>
  <c r="AC637" i="1"/>
  <c r="AC1145" i="1"/>
  <c r="AC1447" i="1"/>
  <c r="AC1528" i="1"/>
  <c r="AC1578" i="1"/>
  <c r="AC1673" i="1"/>
  <c r="U730" i="33" s="1"/>
  <c r="AC1140" i="1"/>
  <c r="AC1475" i="1"/>
  <c r="AC1479" i="1"/>
  <c r="AC1576" i="1"/>
  <c r="AC1641" i="1"/>
  <c r="AC1446" i="1"/>
  <c r="AC1590" i="1"/>
  <c r="AC2822" i="1"/>
  <c r="AC1488" i="1"/>
  <c r="AC3030" i="1"/>
  <c r="AC3029" i="1"/>
  <c r="AC4009" i="1"/>
  <c r="AC4502" i="1"/>
  <c r="AC1574" i="1"/>
  <c r="AC4498" i="1"/>
  <c r="AC3701" i="1"/>
  <c r="AC4010" i="1"/>
  <c r="AC4499" i="1"/>
  <c r="AC4490" i="1"/>
  <c r="AC4497" i="1"/>
  <c r="AC4410" i="1"/>
  <c r="AC1462" i="1"/>
  <c r="AC1468" i="1"/>
  <c r="AC1139" i="1"/>
  <c r="AC993" i="1"/>
  <c r="AC97" i="1"/>
  <c r="U589" i="33" s="1"/>
  <c r="AC96" i="1"/>
  <c r="AC1461" i="1"/>
  <c r="AC1185" i="1"/>
  <c r="AC135" i="1"/>
  <c r="AC1126" i="1"/>
  <c r="AC1459" i="1"/>
  <c r="AC1603" i="1"/>
  <c r="AC1187" i="1"/>
  <c r="AC1017" i="1"/>
  <c r="AC90" i="1"/>
  <c r="U573" i="33" s="1"/>
  <c r="AC58" i="1"/>
  <c r="AC126" i="1"/>
  <c r="AC60" i="1"/>
  <c r="AC13" i="1"/>
  <c r="AC3242" i="1"/>
  <c r="AC1161" i="1"/>
  <c r="AC1469" i="1"/>
  <c r="AC1529" i="1"/>
  <c r="AC1531" i="1"/>
  <c r="AC1573" i="1"/>
  <c r="AC1129" i="1"/>
  <c r="AC1437" i="1"/>
  <c r="AC1133" i="1"/>
  <c r="AC93" i="1"/>
  <c r="U585" i="33" s="1"/>
  <c r="AC98" i="1"/>
  <c r="AC3246" i="1"/>
  <c r="AC1342" i="1"/>
  <c r="AC1331" i="1"/>
  <c r="AC1329" i="1"/>
  <c r="AC3264" i="1"/>
  <c r="AC3261" i="1"/>
  <c r="AC3259" i="1"/>
  <c r="AC4326" i="1"/>
  <c r="AC4322" i="1"/>
  <c r="AC683" i="1"/>
  <c r="AC680" i="1"/>
  <c r="AC690" i="1"/>
  <c r="AC1688" i="1"/>
  <c r="AC123" i="1"/>
  <c r="AC44" i="1"/>
  <c r="AC108" i="1"/>
  <c r="AC55" i="1"/>
  <c r="AC83" i="1"/>
  <c r="U566" i="33" s="1"/>
  <c r="AC119" i="1"/>
  <c r="AC147" i="1"/>
  <c r="AC46" i="1"/>
  <c r="AC131" i="1"/>
  <c r="AC263" i="1"/>
  <c r="AC107" i="1"/>
  <c r="U599" i="33" s="1"/>
  <c r="AC52" i="1"/>
  <c r="AC114" i="1"/>
  <c r="AC266" i="1"/>
  <c r="AC110" i="1"/>
  <c r="AC73" i="1"/>
  <c r="AC261" i="1"/>
  <c r="AC950" i="1"/>
  <c r="AC1164" i="1"/>
  <c r="AC640" i="1"/>
  <c r="AC1124" i="1"/>
  <c r="AC656" i="1"/>
  <c r="AC953" i="1"/>
  <c r="AC1123" i="1"/>
  <c r="AC1155" i="1"/>
  <c r="AC1453" i="1"/>
  <c r="AC1457" i="1"/>
  <c r="AC1147" i="1"/>
  <c r="AC1449" i="1"/>
  <c r="AC1142" i="1"/>
  <c r="AC1532" i="1"/>
  <c r="AC1640" i="1"/>
  <c r="AC1649" i="1"/>
  <c r="AC646" i="1"/>
  <c r="AC1485" i="1"/>
  <c r="AC1530" i="1"/>
  <c r="AC1588" i="1"/>
  <c r="AC2823" i="1"/>
  <c r="AC1476" i="1"/>
  <c r="AC1480" i="1"/>
  <c r="AC1679" i="1"/>
  <c r="U736" i="33" s="1"/>
  <c r="AC1539" i="1"/>
  <c r="AC3024" i="1"/>
  <c r="AC3696" i="1"/>
  <c r="AC4007" i="1"/>
  <c r="AC4013" i="1"/>
  <c r="AC4488" i="1"/>
  <c r="AC4491" i="1"/>
  <c r="AC4493" i="1"/>
  <c r="AC1527" i="1"/>
  <c r="AC1163" i="1"/>
  <c r="AC1135" i="1"/>
  <c r="AC989" i="1"/>
  <c r="AC92" i="1"/>
  <c r="U584" i="33" s="1"/>
  <c r="AC69" i="1"/>
  <c r="AC4489" i="1"/>
  <c r="AC1157" i="1"/>
  <c r="AC1599" i="1"/>
  <c r="AC1471" i="1"/>
  <c r="AC1013" i="1"/>
  <c r="AC10" i="1"/>
  <c r="AC106" i="1"/>
  <c r="U598" i="33" s="1"/>
  <c r="AC12" i="1"/>
  <c r="AC1579" i="1"/>
  <c r="AC1440" i="1"/>
  <c r="AC128" i="1"/>
  <c r="AC1464" i="1"/>
  <c r="AC125" i="1"/>
  <c r="AC1016" i="1"/>
  <c r="AC9" i="1"/>
  <c r="AC1131" i="1"/>
  <c r="AC124" i="1"/>
  <c r="AC1340" i="1"/>
  <c r="AC1333" i="1"/>
  <c r="AC3263" i="1"/>
  <c r="AC4328" i="1"/>
  <c r="AC4325" i="1"/>
  <c r="AC693" i="1"/>
  <c r="AC1685" i="1"/>
  <c r="AD4" i="1"/>
  <c r="AC112" i="1"/>
  <c r="AC182" i="1"/>
  <c r="AC57" i="1"/>
  <c r="AC121" i="1"/>
  <c r="AC175" i="1"/>
  <c r="AC49" i="1"/>
  <c r="AC22" i="1"/>
  <c r="AC79" i="1"/>
  <c r="U562" i="33" s="1"/>
  <c r="AC142" i="1"/>
  <c r="AC267" i="1"/>
  <c r="AC133" i="1"/>
  <c r="AC653" i="1"/>
  <c r="AC952" i="1"/>
  <c r="AC642" i="1"/>
  <c r="AC1156" i="1"/>
  <c r="AC955" i="1"/>
  <c r="AC1120" i="1"/>
  <c r="AC1204" i="1"/>
  <c r="AC1450" i="1"/>
  <c r="AC1482" i="1"/>
  <c r="AC1487" i="1"/>
  <c r="AC1448" i="1"/>
  <c r="AC1642" i="1"/>
  <c r="AC1653" i="1"/>
  <c r="AC1201" i="1"/>
  <c r="AC1534" i="1"/>
  <c r="AC1647" i="1"/>
  <c r="AC1481" i="1"/>
  <c r="AC1586" i="1"/>
  <c r="AC1583" i="1"/>
  <c r="AC1639" i="1"/>
  <c r="AC3027" i="1"/>
  <c r="AC4014" i="1"/>
  <c r="AC2817" i="1"/>
  <c r="AC3700" i="1"/>
  <c r="AC3031" i="1"/>
  <c r="AC4416" i="1"/>
  <c r="AC3025" i="1"/>
  <c r="AC4412" i="1"/>
  <c r="AC4492" i="1"/>
  <c r="AC4409" i="1"/>
  <c r="AC1633" i="1"/>
  <c r="AC1162" i="1"/>
  <c r="AC1435" i="1"/>
  <c r="AC95" i="1"/>
  <c r="U587" i="33" s="1"/>
  <c r="AC8" i="1"/>
  <c r="AC1127" i="1"/>
  <c r="AC1467" i="1"/>
  <c r="AC992" i="1"/>
  <c r="AC102" i="1"/>
  <c r="U594" i="33" s="1"/>
  <c r="AC3248" i="1"/>
  <c r="AC1130" i="1"/>
  <c r="AC100" i="1"/>
  <c r="U592" i="33" s="1"/>
  <c r="AC1637" i="1"/>
  <c r="AC1182" i="1"/>
  <c r="AC74" i="1"/>
  <c r="AC1601" i="1"/>
  <c r="AC1335" i="1"/>
  <c r="AC1328" i="1"/>
  <c r="AC4323" i="1"/>
  <c r="AC681" i="1"/>
  <c r="AC1687" i="1"/>
  <c r="AC59" i="1"/>
  <c r="AC76" i="1"/>
  <c r="U559" i="33" s="1"/>
  <c r="AC140" i="1"/>
  <c r="AC47" i="1"/>
  <c r="AC115" i="1"/>
  <c r="AC141" i="1"/>
  <c r="AC50" i="1"/>
  <c r="AC54" i="1"/>
  <c r="AC177" i="1"/>
  <c r="AC116" i="1"/>
  <c r="AC264" i="1"/>
  <c r="AC655" i="1"/>
  <c r="AC636" i="1"/>
  <c r="AC644" i="1"/>
  <c r="AC949" i="1"/>
  <c r="AC1117" i="1"/>
  <c r="AC1153" i="1"/>
  <c r="AC1455" i="1"/>
  <c r="AC1203" i="1"/>
  <c r="AC139" i="1"/>
  <c r="AC1198" i="1"/>
  <c r="AC1593" i="1"/>
  <c r="AC1644" i="1"/>
  <c r="AC1141" i="1"/>
  <c r="AC1526" i="1"/>
  <c r="AC1540" i="1"/>
  <c r="AC1474" i="1"/>
  <c r="AC1538" i="1"/>
  <c r="AC1648" i="1"/>
  <c r="AC1677" i="1"/>
  <c r="U734" i="33" s="1"/>
  <c r="AC3249" i="1"/>
  <c r="AC3698" i="1"/>
  <c r="AC3697" i="1"/>
  <c r="AC4414" i="1"/>
  <c r="AC4494" i="1"/>
  <c r="AC1577" i="1"/>
  <c r="AC1525" i="1"/>
  <c r="AC1472" i="1"/>
  <c r="AC65" i="1"/>
  <c r="AC134" i="1"/>
  <c r="AC990" i="1"/>
  <c r="AC63" i="1"/>
  <c r="AC1463" i="1"/>
  <c r="AC1634" i="1"/>
  <c r="AC1438" i="1"/>
  <c r="AC127" i="1"/>
  <c r="AC130" i="1"/>
  <c r="AC3244" i="1"/>
  <c r="AC1473" i="1"/>
  <c r="AC1181" i="1"/>
  <c r="AC1575" i="1"/>
  <c r="AC1600" i="1"/>
  <c r="AC1441" i="1"/>
  <c r="AC132" i="1"/>
  <c r="AC62" i="1"/>
  <c r="AC1337" i="1"/>
  <c r="AC4324" i="1"/>
  <c r="AC694" i="1"/>
  <c r="AC679" i="1"/>
  <c r="AC682" i="1"/>
  <c r="AC1684" i="1"/>
  <c r="AC20" i="1"/>
  <c r="AC178" i="1"/>
  <c r="AC25" i="1"/>
  <c r="AC109" i="1"/>
  <c r="AC67" i="1"/>
  <c r="AC78" i="1"/>
  <c r="U561" i="33" s="1"/>
  <c r="AC265" i="1"/>
  <c r="AC103" i="1"/>
  <c r="AC651" i="1"/>
  <c r="AC643" i="1"/>
  <c r="AC1119" i="1"/>
  <c r="AC1151" i="1"/>
  <c r="AC1581" i="1"/>
  <c r="AC1444" i="1"/>
  <c r="AC1589" i="1"/>
  <c r="AC1676" i="1"/>
  <c r="U733" i="33" s="1"/>
  <c r="AC1197" i="1"/>
  <c r="AC1490" i="1"/>
  <c r="AC1188" i="1"/>
  <c r="AC1582" i="1"/>
  <c r="AC1604" i="1"/>
  <c r="AC2816" i="1"/>
  <c r="AC1652" i="1"/>
  <c r="AC3702" i="1"/>
  <c r="AC2819" i="1"/>
  <c r="AC4503" i="1"/>
  <c r="AC4415" i="1"/>
  <c r="AC3245" i="1"/>
  <c r="AC4413" i="1"/>
  <c r="AC1439" i="1"/>
  <c r="AC61" i="1"/>
  <c r="AC1019" i="1"/>
  <c r="AC1598" i="1"/>
  <c r="AC1183" i="1"/>
  <c r="AC14" i="1"/>
  <c r="AC3247" i="1"/>
  <c r="AC1636" i="1"/>
  <c r="AC1158" i="1"/>
  <c r="AC1186" i="1"/>
  <c r="AC94" i="1"/>
  <c r="U586" i="33" s="1"/>
  <c r="AC1136" i="1"/>
  <c r="AC1341" i="1"/>
  <c r="AC3260" i="1"/>
  <c r="AC689" i="1"/>
  <c r="AC24" i="1"/>
  <c r="AC15" i="1"/>
  <c r="AC85" i="1"/>
  <c r="U568" i="33" s="1"/>
  <c r="AC88" i="1"/>
  <c r="U571" i="33" s="1"/>
  <c r="AC122" i="1"/>
  <c r="AC1466" i="1"/>
  <c r="AC647" i="1"/>
  <c r="AC1148" i="1"/>
  <c r="AC1454" i="1"/>
  <c r="AC1199" i="1"/>
  <c r="AC1146" i="1"/>
  <c r="AC1536" i="1"/>
  <c r="AC1678" i="1"/>
  <c r="U735" i="33" s="1"/>
  <c r="AC1489" i="1"/>
  <c r="AC1442" i="1"/>
  <c r="AC1144" i="1"/>
  <c r="AC4011" i="1"/>
  <c r="AC4008" i="1"/>
  <c r="AC4411" i="1"/>
  <c r="AC1125" i="1"/>
  <c r="AC138" i="1"/>
  <c r="AC1015" i="1"/>
  <c r="AC1643" i="1"/>
  <c r="AC118" i="1"/>
  <c r="AC1632" i="1"/>
  <c r="AC4501" i="1"/>
  <c r="AC1460" i="1"/>
  <c r="AC995" i="1"/>
  <c r="AC104" i="1"/>
  <c r="U596" i="33" s="1"/>
  <c r="AC1339" i="1"/>
  <c r="AC688" i="1"/>
  <c r="AC1683" i="1"/>
  <c r="AC77" i="1"/>
  <c r="U560" i="33" s="1"/>
  <c r="AC179" i="1"/>
  <c r="AC99" i="1"/>
  <c r="AC84" i="1"/>
  <c r="AC956" i="1"/>
  <c r="AC645" i="1"/>
  <c r="AC1596" i="1"/>
  <c r="AC652" i="1"/>
  <c r="AC1149" i="1"/>
  <c r="AC1451" i="1"/>
  <c r="AC650" i="1"/>
  <c r="AC1650" i="1"/>
  <c r="AC1580" i="1"/>
  <c r="AC82" i="1"/>
  <c r="U565" i="33" s="1"/>
  <c r="AC1478" i="1"/>
  <c r="AC1587" i="1"/>
  <c r="AC2820" i="1"/>
  <c r="AC3026" i="1"/>
  <c r="AC2821" i="1"/>
  <c r="AC4012" i="1"/>
  <c r="AC4500" i="1"/>
  <c r="AC1128" i="1"/>
  <c r="AC1014" i="1"/>
  <c r="AC1597" i="1"/>
  <c r="AC1160" i="1"/>
  <c r="AC11" i="1"/>
  <c r="AC1465" i="1"/>
  <c r="AC1159" i="1"/>
  <c r="AC991" i="1"/>
  <c r="AC1338" i="1"/>
  <c r="AC3258" i="1"/>
  <c r="AC687" i="1"/>
  <c r="AC1682" i="1"/>
  <c r="AC48" i="1"/>
  <c r="AC113" i="1"/>
  <c r="AC18" i="1"/>
  <c r="AC176" i="1"/>
  <c r="AC75" i="1"/>
  <c r="AC111" i="1"/>
  <c r="AC659" i="1"/>
  <c r="AC658" i="1"/>
  <c r="AC1152" i="1"/>
  <c r="AC641" i="1"/>
  <c r="AC1585" i="1"/>
  <c r="AC1591" i="1"/>
  <c r="AC1020" i="1"/>
  <c r="AC1535" i="1"/>
  <c r="AC1477" i="1"/>
  <c r="AC1675" i="1"/>
  <c r="AC2818" i="1"/>
  <c r="AC3028" i="1"/>
  <c r="AC4495" i="1"/>
  <c r="AC3695" i="1"/>
  <c r="AC1018" i="1"/>
  <c r="AC72" i="1"/>
  <c r="AC1638" i="1"/>
  <c r="AC1138" i="1"/>
  <c r="AC129" i="1"/>
  <c r="AC1592" i="1"/>
  <c r="AC1436" i="1"/>
  <c r="AC1635" i="1"/>
  <c r="AC1470" i="1"/>
  <c r="AC136" i="1"/>
  <c r="AC994" i="1"/>
  <c r="AC1327" i="1"/>
  <c r="AC3262" i="1"/>
  <c r="AC4321" i="1"/>
  <c r="AC684" i="1"/>
  <c r="AC19" i="1"/>
  <c r="AC87" i="1"/>
  <c r="U570" i="33" s="1"/>
  <c r="AC21" i="1"/>
  <c r="AC180" i="1"/>
  <c r="AC137" i="1"/>
  <c r="AC143" i="1"/>
  <c r="AC954" i="1"/>
  <c r="AC1121" i="1"/>
  <c r="AC1483" i="1"/>
  <c r="AC1533" i="1"/>
  <c r="AC1458" i="1"/>
  <c r="AC1655" i="1"/>
  <c r="AC1443" i="1"/>
  <c r="AC1651" i="1"/>
  <c r="AC996" i="1"/>
  <c r="AC1594" i="1"/>
  <c r="AC1200" i="1"/>
  <c r="AC4496" i="1"/>
  <c r="AC3699" i="1"/>
  <c r="AC3243" i="1"/>
  <c r="AC1184" i="1"/>
  <c r="AC68" i="1"/>
  <c r="AC1645" i="1"/>
  <c r="AC1134" i="1"/>
  <c r="AC64" i="1"/>
  <c r="AC66" i="1"/>
  <c r="AC1602" i="1"/>
  <c r="AC1137" i="1"/>
  <c r="AC70" i="1"/>
  <c r="AB34" i="1"/>
  <c r="AB151" i="1"/>
  <c r="S390" i="33"/>
  <c r="Z161" i="1"/>
  <c r="S339" i="33"/>
  <c r="S410" i="33" s="1"/>
  <c r="S462" i="33"/>
  <c r="AB154" i="1"/>
  <c r="S388" i="33"/>
  <c r="Z159" i="1"/>
  <c r="Z160" i="1"/>
  <c r="AB148" i="1"/>
  <c r="S461" i="33"/>
  <c r="S338" i="33"/>
  <c r="S409" i="33" s="1"/>
  <c r="S392" i="33"/>
  <c r="Z163" i="1"/>
  <c r="S333" i="33"/>
  <c r="S404" i="33" s="1"/>
  <c r="S456" i="33"/>
  <c r="AA154" i="1"/>
  <c r="AA163" i="1" s="1"/>
  <c r="S393" i="33"/>
  <c r="Z164" i="1"/>
  <c r="S334" i="33"/>
  <c r="S405" i="33" s="1"/>
  <c r="S457" i="33"/>
  <c r="AB152" i="1"/>
  <c r="T695" i="33"/>
  <c r="S458" i="33"/>
  <c r="S335" i="33"/>
  <c r="S406" i="33" s="1"/>
  <c r="S340" i="33"/>
  <c r="S411" i="33" s="1"/>
  <c r="S463" i="33"/>
  <c r="S459" i="33"/>
  <c r="S336" i="33"/>
  <c r="S407" i="33" s="1"/>
  <c r="AA155" i="1"/>
  <c r="AA164" i="1" s="1"/>
  <c r="T696" i="33"/>
  <c r="AB38" i="1"/>
  <c r="T320" i="33" s="1"/>
  <c r="AA149" i="1"/>
  <c r="AA158" i="1" s="1"/>
  <c r="T699" i="33"/>
  <c r="AB153" i="1"/>
  <c r="T694" i="33"/>
  <c r="AB149" i="1"/>
  <c r="AB35" i="1"/>
  <c r="T317" i="33" s="1"/>
  <c r="T698" i="33"/>
  <c r="AA153" i="1"/>
  <c r="AA162" i="1" s="1"/>
  <c r="AA148" i="1"/>
  <c r="AA157" i="1" s="1"/>
  <c r="AA150" i="1"/>
  <c r="AA159" i="1" s="1"/>
  <c r="T319" i="33" l="1"/>
  <c r="T389" i="33" s="1"/>
  <c r="T322" i="33"/>
  <c r="T392" i="33" s="1"/>
  <c r="T316" i="33"/>
  <c r="T386" i="33" s="1"/>
  <c r="T318" i="33"/>
  <c r="T388" i="33" s="1"/>
  <c r="T323" i="33"/>
  <c r="T393" i="33" s="1"/>
  <c r="U788" i="33"/>
  <c r="AD29" i="1"/>
  <c r="AD27" i="1"/>
  <c r="AD31" i="1"/>
  <c r="AD33" i="1"/>
  <c r="H33" i="1" s="1"/>
  <c r="AD32" i="1"/>
  <c r="AD26" i="1"/>
  <c r="AD30" i="1"/>
  <c r="AD28" i="1"/>
  <c r="U782" i="33"/>
  <c r="U786" i="33"/>
  <c r="U787" i="33"/>
  <c r="U785" i="33"/>
  <c r="U784" i="33"/>
  <c r="U783" i="33"/>
  <c r="U781" i="33"/>
  <c r="AD986" i="1"/>
  <c r="AD987" i="1"/>
  <c r="AD988" i="1"/>
  <c r="AD985" i="1"/>
  <c r="AD981" i="1"/>
  <c r="AD984" i="1"/>
  <c r="AD982" i="1"/>
  <c r="AD983" i="1"/>
  <c r="H983" i="1" s="1"/>
  <c r="AC696" i="1"/>
  <c r="AC702" i="1"/>
  <c r="AC698" i="1"/>
  <c r="AC697" i="1"/>
  <c r="AC701" i="1"/>
  <c r="AC700" i="1"/>
  <c r="AC699" i="1"/>
  <c r="AC695" i="1"/>
  <c r="AD1383" i="1"/>
  <c r="AD1374" i="1"/>
  <c r="AD1367" i="1"/>
  <c r="AD1373" i="1"/>
  <c r="AD1381" i="1"/>
  <c r="AD1379" i="1"/>
  <c r="AD1377" i="1"/>
  <c r="AD1375" i="1"/>
  <c r="AD1371" i="1"/>
  <c r="AD1380" i="1"/>
  <c r="AD1395" i="1"/>
  <c r="AD1391" i="1"/>
  <c r="AD1382" i="1"/>
  <c r="AD1396" i="1"/>
  <c r="AD1392" i="1"/>
  <c r="AD1376" i="1"/>
  <c r="AD1399" i="1"/>
  <c r="AD1397" i="1"/>
  <c r="AD1393" i="1"/>
  <c r="AD1378" i="1"/>
  <c r="AD1372" i="1"/>
  <c r="AD1363" i="1"/>
  <c r="AD1398" i="1"/>
  <c r="AD1394" i="1"/>
  <c r="AD1384" i="1"/>
  <c r="AD1386" i="1"/>
  <c r="AD1364" i="1"/>
  <c r="AD1388" i="1"/>
  <c r="AD1369" i="1"/>
  <c r="AD1390" i="1"/>
  <c r="AD1370" i="1"/>
  <c r="AD1385" i="1"/>
  <c r="AD1389" i="1"/>
  <c r="AD1368" i="1"/>
  <c r="AD1360" i="1"/>
  <c r="AD1365" i="1"/>
  <c r="AD1362" i="1"/>
  <c r="AD1366" i="1"/>
  <c r="AD1361" i="1"/>
  <c r="AD1387" i="1"/>
  <c r="AD1270" i="1"/>
  <c r="H1270" i="1" s="1"/>
  <c r="AD1269" i="1"/>
  <c r="AD1310" i="1"/>
  <c r="H1310" i="1" s="1"/>
  <c r="AD1262" i="1"/>
  <c r="H1262" i="1" s="1"/>
  <c r="AD1257" i="1"/>
  <c r="H1257" i="1" s="1"/>
  <c r="AD1255" i="1"/>
  <c r="AD1308" i="1"/>
  <c r="AD1263" i="1"/>
  <c r="AD1256" i="1"/>
  <c r="H1256" i="1" s="1"/>
  <c r="AD1306" i="1"/>
  <c r="AD1302" i="1"/>
  <c r="AD1286" i="1"/>
  <c r="AD1298" i="1"/>
  <c r="AD1294" i="1"/>
  <c r="H1294" i="1" s="1"/>
  <c r="AD1278" i="1"/>
  <c r="H1278" i="1" s="1"/>
  <c r="AD1268" i="1"/>
  <c r="AD1267" i="1"/>
  <c r="AD1266" i="1"/>
  <c r="AD1265" i="1"/>
  <c r="AD1264" i="1"/>
  <c r="AD1309" i="1"/>
  <c r="AD1305" i="1"/>
  <c r="AD1300" i="1"/>
  <c r="AD1297" i="1"/>
  <c r="AD1296" i="1"/>
  <c r="AD1326" i="1"/>
  <c r="H1326" i="1" s="1"/>
  <c r="AD1307" i="1"/>
  <c r="AD1301" i="1"/>
  <c r="AD1299" i="1"/>
  <c r="H1299" i="1" s="1"/>
  <c r="AD1295" i="1"/>
  <c r="H1295" i="1" s="1"/>
  <c r="AD1285" i="1"/>
  <c r="AD1325" i="1"/>
  <c r="AD1321" i="1"/>
  <c r="AD1324" i="1"/>
  <c r="AD1320" i="1"/>
  <c r="H1320" i="1" s="1"/>
  <c r="AD1323" i="1"/>
  <c r="AD1319" i="1"/>
  <c r="AD1322" i="1"/>
  <c r="AD1318" i="1"/>
  <c r="AD1313" i="1"/>
  <c r="H1313" i="1" s="1"/>
  <c r="AD1317" i="1"/>
  <c r="H1317" i="1" s="1"/>
  <c r="AD1283" i="1"/>
  <c r="H1283" i="1" s="1"/>
  <c r="AD1288" i="1"/>
  <c r="H1288" i="1" s="1"/>
  <c r="AD1292" i="1"/>
  <c r="AD1304" i="1"/>
  <c r="H1304" i="1" s="1"/>
  <c r="AD1271" i="1"/>
  <c r="AD1275" i="1"/>
  <c r="AD1282" i="1"/>
  <c r="AD1312" i="1"/>
  <c r="AD1316" i="1"/>
  <c r="H1316" i="1" s="1"/>
  <c r="AD1287" i="1"/>
  <c r="AD1291" i="1"/>
  <c r="AD1311" i="1"/>
  <c r="AD1315" i="1"/>
  <c r="H1315" i="1" s="1"/>
  <c r="AD1280" i="1"/>
  <c r="AD1290" i="1"/>
  <c r="AD1261" i="1"/>
  <c r="AD1273" i="1"/>
  <c r="AD1277" i="1"/>
  <c r="AD1284" i="1"/>
  <c r="H1284" i="1" s="1"/>
  <c r="AD1314" i="1"/>
  <c r="H1314" i="1" s="1"/>
  <c r="AD1281" i="1"/>
  <c r="H1281" i="1" s="1"/>
  <c r="AD1279" i="1"/>
  <c r="AD1289" i="1"/>
  <c r="AD1293" i="1"/>
  <c r="AD1303" i="1"/>
  <c r="AD1258" i="1"/>
  <c r="AD1272" i="1"/>
  <c r="AD1276" i="1"/>
  <c r="AD1260" i="1"/>
  <c r="AD1259" i="1"/>
  <c r="AD1274" i="1"/>
  <c r="AD1232" i="1"/>
  <c r="AD1228" i="1"/>
  <c r="AD1236" i="1"/>
  <c r="AD1234" i="1"/>
  <c r="AD1230" i="1"/>
  <c r="AD1221" i="1"/>
  <c r="AD1235" i="1"/>
  <c r="AD1233" i="1"/>
  <c r="AD1231" i="1"/>
  <c r="AD1229" i="1"/>
  <c r="AD1220" i="1"/>
  <c r="AD1214" i="1"/>
  <c r="AD1213" i="1"/>
  <c r="AD1212" i="1"/>
  <c r="AD1206" i="1"/>
  <c r="AD1210" i="1"/>
  <c r="AD1205" i="1"/>
  <c r="AD1209" i="1"/>
  <c r="AD1218" i="1"/>
  <c r="AD1226" i="1"/>
  <c r="AD1215" i="1"/>
  <c r="AD1223" i="1"/>
  <c r="AD1208" i="1"/>
  <c r="AD1216" i="1"/>
  <c r="AD1217" i="1"/>
  <c r="AD1225" i="1"/>
  <c r="AD1207" i="1"/>
  <c r="AD1211" i="1"/>
  <c r="AD1224" i="1"/>
  <c r="AD1219" i="1"/>
  <c r="AD1227" i="1"/>
  <c r="AD1222" i="1"/>
  <c r="AD1180" i="1"/>
  <c r="H1180" i="1" s="1"/>
  <c r="AD1179" i="1"/>
  <c r="H1179" i="1" s="1"/>
  <c r="AD1178" i="1"/>
  <c r="AD1177" i="1"/>
  <c r="AD1176" i="1"/>
  <c r="H1176" i="1" s="1"/>
  <c r="AD1175" i="1"/>
  <c r="AD1108" i="1"/>
  <c r="AD1173" i="1"/>
  <c r="H1173" i="1" s="1"/>
  <c r="AD1107" i="1"/>
  <c r="AD1106" i="1"/>
  <c r="H1106" i="1" s="1"/>
  <c r="AD1103" i="1"/>
  <c r="H1103" i="1" s="1"/>
  <c r="AD1196" i="1"/>
  <c r="AD1102" i="1"/>
  <c r="H1102" i="1" s="1"/>
  <c r="AD1174" i="1"/>
  <c r="H1174" i="1" s="1"/>
  <c r="AD1116" i="1"/>
  <c r="H1116" i="1" s="1"/>
  <c r="AD1105" i="1"/>
  <c r="AD1100" i="1"/>
  <c r="H1100" i="1" s="1"/>
  <c r="AD1104" i="1"/>
  <c r="H1104" i="1" s="1"/>
  <c r="AD1101" i="1"/>
  <c r="H1101" i="1" s="1"/>
  <c r="AD1112" i="1"/>
  <c r="H1112" i="1" s="1"/>
  <c r="AD1096" i="1"/>
  <c r="H1096" i="1" s="1"/>
  <c r="AD1115" i="1"/>
  <c r="H1115" i="1" s="1"/>
  <c r="AD1194" i="1"/>
  <c r="H1194" i="1" s="1"/>
  <c r="AD1098" i="1"/>
  <c r="H1098" i="1" s="1"/>
  <c r="AD1097" i="1"/>
  <c r="H1097" i="1" s="1"/>
  <c r="AD1094" i="1"/>
  <c r="H1094" i="1" s="1"/>
  <c r="AD1099" i="1"/>
  <c r="H1099" i="1" s="1"/>
  <c r="AD1110" i="1"/>
  <c r="AD1113" i="1"/>
  <c r="AD1193" i="1"/>
  <c r="H1193" i="1" s="1"/>
  <c r="AD1109" i="1"/>
  <c r="H1109" i="1" s="1"/>
  <c r="AD1189" i="1"/>
  <c r="H1189" i="1" s="1"/>
  <c r="AD1095" i="1"/>
  <c r="H1095" i="1" s="1"/>
  <c r="AD1111" i="1"/>
  <c r="H1111" i="1" s="1"/>
  <c r="AD1114" i="1"/>
  <c r="H1114" i="1" s="1"/>
  <c r="AD1191" i="1"/>
  <c r="H1191" i="1" s="1"/>
  <c r="AD1195" i="1"/>
  <c r="H1195" i="1" s="1"/>
  <c r="AD1190" i="1"/>
  <c r="H1190" i="1" s="1"/>
  <c r="AD1093" i="1"/>
  <c r="H1093" i="1" s="1"/>
  <c r="AD1192" i="1"/>
  <c r="H1192" i="1" s="1"/>
  <c r="AD3999" i="1"/>
  <c r="AD4006" i="1"/>
  <c r="AD4000" i="1"/>
  <c r="AD4004" i="1"/>
  <c r="AD4005" i="1"/>
  <c r="AD4003" i="1"/>
  <c r="AD4001" i="1"/>
  <c r="AD4002" i="1"/>
  <c r="AD3942" i="1"/>
  <c r="H3942" i="1" s="1"/>
  <c r="AD3940" i="1"/>
  <c r="H3940" i="1" s="1"/>
  <c r="AD3936" i="1"/>
  <c r="H3936" i="1" s="1"/>
  <c r="AD3939" i="1"/>
  <c r="H3939" i="1" s="1"/>
  <c r="AD3935" i="1"/>
  <c r="H3935" i="1" s="1"/>
  <c r="AD3926" i="1"/>
  <c r="AD3941" i="1"/>
  <c r="H3941" i="1" s="1"/>
  <c r="AD3937" i="1"/>
  <c r="H3937" i="1" s="1"/>
  <c r="AD3910" i="1"/>
  <c r="H3910" i="1" s="1"/>
  <c r="AD3919" i="1"/>
  <c r="H3919" i="1" s="1"/>
  <c r="AD3922" i="1"/>
  <c r="H3922" i="1" s="1"/>
  <c r="AD3921" i="1"/>
  <c r="H3921" i="1" s="1"/>
  <c r="AD3938" i="1"/>
  <c r="H3938" i="1" s="1"/>
  <c r="AD3908" i="1"/>
  <c r="H3908" i="1" s="1"/>
  <c r="AD3906" i="1"/>
  <c r="H3906" i="1" s="1"/>
  <c r="AD3904" i="1"/>
  <c r="H3904" i="1" s="1"/>
  <c r="AD3902" i="1"/>
  <c r="H3902" i="1" s="1"/>
  <c r="AD3934" i="1"/>
  <c r="H3934" i="1" s="1"/>
  <c r="AD3909" i="1"/>
  <c r="H3909" i="1" s="1"/>
  <c r="AD3899" i="1"/>
  <c r="H3899" i="1" s="1"/>
  <c r="AD3895" i="1"/>
  <c r="AD3924" i="1"/>
  <c r="H3924" i="1" s="1"/>
  <c r="AD3897" i="1"/>
  <c r="H3897" i="1" s="1"/>
  <c r="AD3894" i="1"/>
  <c r="AD3891" i="1"/>
  <c r="AD3889" i="1"/>
  <c r="AD3887" i="1"/>
  <c r="H3887" i="1" s="1"/>
  <c r="AD3900" i="1"/>
  <c r="H3900" i="1" s="1"/>
  <c r="AD3892" i="1"/>
  <c r="H3892" i="1" s="1"/>
  <c r="AD3966" i="1"/>
  <c r="H3966" i="1" s="1"/>
  <c r="AD3920" i="1"/>
  <c r="H3920" i="1" s="1"/>
  <c r="AD3896" i="1"/>
  <c r="H3896" i="1" s="1"/>
  <c r="AD3886" i="1"/>
  <c r="H3886" i="1" s="1"/>
  <c r="AD3883" i="1"/>
  <c r="H3883" i="1" s="1"/>
  <c r="AD3990" i="1"/>
  <c r="H3990" i="1" s="1"/>
  <c r="AD3901" i="1"/>
  <c r="H3901" i="1" s="1"/>
  <c r="AD3994" i="1"/>
  <c r="H3994" i="1" s="1"/>
  <c r="AD3898" i="1"/>
  <c r="H3898" i="1" s="1"/>
  <c r="AD3885" i="1"/>
  <c r="H3885" i="1" s="1"/>
  <c r="AD3918" i="1"/>
  <c r="H3918" i="1" s="1"/>
  <c r="AD3962" i="1"/>
  <c r="H3962" i="1" s="1"/>
  <c r="AD3998" i="1"/>
  <c r="H3998" i="1" s="1"/>
  <c r="AD3996" i="1"/>
  <c r="H3996" i="1" s="1"/>
  <c r="AD3890" i="1"/>
  <c r="H3890" i="1" s="1"/>
  <c r="AD3964" i="1"/>
  <c r="H3964" i="1" s="1"/>
  <c r="AD3960" i="1"/>
  <c r="AD3991" i="1"/>
  <c r="H3991" i="1" s="1"/>
  <c r="AD3997" i="1"/>
  <c r="H3997" i="1" s="1"/>
  <c r="AD3995" i="1"/>
  <c r="H3995" i="1" s="1"/>
  <c r="AD3993" i="1"/>
  <c r="H3993" i="1" s="1"/>
  <c r="AD3987" i="1"/>
  <c r="H3987" i="1" s="1"/>
  <c r="AD3888" i="1"/>
  <c r="AD3961" i="1"/>
  <c r="H3961" i="1" s="1"/>
  <c r="AD3879" i="1"/>
  <c r="H3879" i="1" s="1"/>
  <c r="AD3915" i="1"/>
  <c r="H3915" i="1" s="1"/>
  <c r="AD3914" i="1"/>
  <c r="H3914" i="1" s="1"/>
  <c r="AD3929" i="1"/>
  <c r="H3929" i="1" s="1"/>
  <c r="AD3984" i="1"/>
  <c r="H3984" i="1" s="1"/>
  <c r="AD3963" i="1"/>
  <c r="H3963" i="1" s="1"/>
  <c r="AD3989" i="1"/>
  <c r="H3989" i="1" s="1"/>
  <c r="AD3959" i="1"/>
  <c r="AD3905" i="1"/>
  <c r="H3905" i="1" s="1"/>
  <c r="AD3917" i="1"/>
  <c r="AD3988" i="1"/>
  <c r="H3988" i="1" s="1"/>
  <c r="AD3992" i="1"/>
  <c r="H3992" i="1" s="1"/>
  <c r="AD3965" i="1"/>
  <c r="H3965" i="1" s="1"/>
  <c r="AD3923" i="1"/>
  <c r="H3923" i="1" s="1"/>
  <c r="AD3913" i="1"/>
  <c r="H3913" i="1" s="1"/>
  <c r="AD3884" i="1"/>
  <c r="AD3880" i="1"/>
  <c r="H3880" i="1" s="1"/>
  <c r="AD3911" i="1"/>
  <c r="H3911" i="1" s="1"/>
  <c r="AD3932" i="1"/>
  <c r="H3932" i="1" s="1"/>
  <c r="AD3881" i="1"/>
  <c r="H3881" i="1" s="1"/>
  <c r="AD3912" i="1"/>
  <c r="H3912" i="1" s="1"/>
  <c r="AD3985" i="1"/>
  <c r="H3985" i="1" s="1"/>
  <c r="AD3986" i="1"/>
  <c r="H3986" i="1" s="1"/>
  <c r="AD3925" i="1"/>
  <c r="AD3931" i="1"/>
  <c r="H3931" i="1" s="1"/>
  <c r="AD3983" i="1"/>
  <c r="H3983" i="1" s="1"/>
  <c r="AD3882" i="1"/>
  <c r="H3882" i="1" s="1"/>
  <c r="AD3927" i="1"/>
  <c r="H3927" i="1" s="1"/>
  <c r="AD3907" i="1"/>
  <c r="H3907" i="1" s="1"/>
  <c r="AD3916" i="1"/>
  <c r="H3916" i="1" s="1"/>
  <c r="AD3893" i="1"/>
  <c r="H3893" i="1" s="1"/>
  <c r="AD3903" i="1"/>
  <c r="H3903" i="1" s="1"/>
  <c r="AD3928" i="1"/>
  <c r="H3928" i="1" s="1"/>
  <c r="AD3930" i="1"/>
  <c r="H3930" i="1" s="1"/>
  <c r="AD3933" i="1"/>
  <c r="H3933" i="1" s="1"/>
  <c r="AD2911" i="1"/>
  <c r="AD2909" i="1"/>
  <c r="AD2907" i="1"/>
  <c r="AD2903" i="1"/>
  <c r="AD2951" i="1"/>
  <c r="AD2943" i="1"/>
  <c r="H2943" i="1" s="1"/>
  <c r="AD2927" i="1"/>
  <c r="AD2905" i="1"/>
  <c r="AD2949" i="1"/>
  <c r="AD2947" i="1"/>
  <c r="H2947" i="1" s="1"/>
  <c r="AD2938" i="1"/>
  <c r="AD2910" i="1"/>
  <c r="AD2904" i="1"/>
  <c r="H2904" i="1" s="1"/>
  <c r="AD2935" i="1"/>
  <c r="AD2906" i="1"/>
  <c r="AD2948" i="1"/>
  <c r="AD2941" i="1"/>
  <c r="AD2936" i="1"/>
  <c r="H2936" i="1" s="1"/>
  <c r="AD2919" i="1"/>
  <c r="AD2942" i="1"/>
  <c r="AD2950" i="1"/>
  <c r="AD2959" i="1"/>
  <c r="AD2918" i="1"/>
  <c r="AD2916" i="1"/>
  <c r="AD2914" i="1"/>
  <c r="H2914" i="1" s="1"/>
  <c r="AD2912" i="1"/>
  <c r="AD2940" i="1"/>
  <c r="AD2939" i="1"/>
  <c r="AD2917" i="1"/>
  <c r="AD2915" i="1"/>
  <c r="AD2913" i="1"/>
  <c r="AD2983" i="1"/>
  <c r="AD3007" i="1"/>
  <c r="AD2981" i="1"/>
  <c r="AD2979" i="1"/>
  <c r="AD2977" i="1"/>
  <c r="AD2956" i="1"/>
  <c r="H2956" i="1" s="1"/>
  <c r="AD2937" i="1"/>
  <c r="AD3023" i="1"/>
  <c r="AD2982" i="1"/>
  <c r="AD2978" i="1"/>
  <c r="H2978" i="1" s="1"/>
  <c r="AD2952" i="1"/>
  <c r="AD3002" i="1"/>
  <c r="AD2980" i="1"/>
  <c r="AD2954" i="1"/>
  <c r="AD3001" i="1"/>
  <c r="AD2908" i="1"/>
  <c r="AD3005" i="1"/>
  <c r="AD3000" i="1"/>
  <c r="AD2976" i="1"/>
  <c r="AD3003" i="1"/>
  <c r="AD3015" i="1"/>
  <c r="AD2926" i="1"/>
  <c r="AD3010" i="1"/>
  <c r="AD3014" i="1"/>
  <c r="AD2933" i="1"/>
  <c r="AD2945" i="1"/>
  <c r="AD2898" i="1"/>
  <c r="AD3006" i="1"/>
  <c r="H3006" i="1" s="1"/>
  <c r="AD2958" i="1"/>
  <c r="AD3020" i="1"/>
  <c r="AD3022" i="1"/>
  <c r="AD2957" i="1"/>
  <c r="AD3017" i="1"/>
  <c r="AD3019" i="1"/>
  <c r="AD3021" i="1"/>
  <c r="AD2955" i="1"/>
  <c r="AD3008" i="1"/>
  <c r="AD3012" i="1"/>
  <c r="AD3004" i="1"/>
  <c r="AD2953" i="1"/>
  <c r="AD2932" i="1"/>
  <c r="AD2920" i="1"/>
  <c r="AD2924" i="1"/>
  <c r="AD2921" i="1"/>
  <c r="AD2902" i="1"/>
  <c r="AD3016" i="1"/>
  <c r="H3016" i="1" s="1"/>
  <c r="AD3018" i="1"/>
  <c r="AD2944" i="1"/>
  <c r="AD2929" i="1"/>
  <c r="H2929" i="1" s="1"/>
  <c r="AD3009" i="1"/>
  <c r="AD3013" i="1"/>
  <c r="AD2896" i="1"/>
  <c r="AD2925" i="1"/>
  <c r="AD2928" i="1"/>
  <c r="AD2930" i="1"/>
  <c r="AD2931" i="1"/>
  <c r="AD2901" i="1"/>
  <c r="AD2934" i="1"/>
  <c r="H2934" i="1" s="1"/>
  <c r="AD2946" i="1"/>
  <c r="AD2899" i="1"/>
  <c r="AD2923" i="1"/>
  <c r="AD2922" i="1"/>
  <c r="AD3011" i="1"/>
  <c r="AD2897" i="1"/>
  <c r="AD2900" i="1"/>
  <c r="AD912" i="1"/>
  <c r="AD920" i="1" s="1"/>
  <c r="AD911" i="1"/>
  <c r="AD919" i="1" s="1"/>
  <c r="AD913" i="1"/>
  <c r="AD921" i="1" s="1"/>
  <c r="AD909" i="1"/>
  <c r="AD917" i="1" s="1"/>
  <c r="AD907" i="1"/>
  <c r="AD915" i="1" s="1"/>
  <c r="AD906" i="1"/>
  <c r="AD910" i="1"/>
  <c r="AD908" i="1"/>
  <c r="AD916" i="1" s="1"/>
  <c r="AD1012" i="1"/>
  <c r="AD1010" i="1"/>
  <c r="AD1011" i="1"/>
  <c r="AD1008" i="1"/>
  <c r="AD1006" i="1"/>
  <c r="AD1007" i="1"/>
  <c r="AD1005" i="1"/>
  <c r="AD1009" i="1"/>
  <c r="AD896" i="1"/>
  <c r="H896" i="1" s="1"/>
  <c r="AD890" i="1"/>
  <c r="AD895" i="1"/>
  <c r="H895" i="1" s="1"/>
  <c r="AD893" i="1"/>
  <c r="H893" i="1" s="1"/>
  <c r="AD894" i="1"/>
  <c r="H894" i="1" s="1"/>
  <c r="AD892" i="1"/>
  <c r="H892" i="1" s="1"/>
  <c r="AD891" i="1"/>
  <c r="H891" i="1" s="1"/>
  <c r="AD889" i="1"/>
  <c r="AD2548" i="1"/>
  <c r="AD2547" i="1"/>
  <c r="AD2551" i="1"/>
  <c r="AD2549" i="1"/>
  <c r="AD2477" i="1"/>
  <c r="AD2550" i="1"/>
  <c r="AD2545" i="1"/>
  <c r="AD2481" i="1"/>
  <c r="H2481" i="1" s="1"/>
  <c r="AD2480" i="1"/>
  <c r="H2480" i="1" s="1"/>
  <c r="AD2476" i="1"/>
  <c r="H2476" i="1" s="1"/>
  <c r="AD2474" i="1"/>
  <c r="H2474" i="1" s="1"/>
  <c r="AD2472" i="1"/>
  <c r="H2472" i="1" s="1"/>
  <c r="AD2470" i="1"/>
  <c r="AD2478" i="1"/>
  <c r="H2478" i="1" s="1"/>
  <c r="AD2484" i="1"/>
  <c r="AD2475" i="1"/>
  <c r="AD2473" i="1"/>
  <c r="H2473" i="1" s="1"/>
  <c r="AD2471" i="1"/>
  <c r="H2471" i="1" s="1"/>
  <c r="AD2485" i="1"/>
  <c r="H2485" i="1" s="1"/>
  <c r="AD2483" i="1"/>
  <c r="AD2479" i="1"/>
  <c r="H2479" i="1" s="1"/>
  <c r="AD2482" i="1"/>
  <c r="H2482" i="1" s="1"/>
  <c r="AD2546" i="1"/>
  <c r="AD2544" i="1"/>
  <c r="AC36" i="1"/>
  <c r="U731" i="33"/>
  <c r="U564" i="33"/>
  <c r="U732" i="33"/>
  <c r="U591" i="33"/>
  <c r="T390" i="33"/>
  <c r="U595" i="33"/>
  <c r="U567" i="33"/>
  <c r="U590" i="33"/>
  <c r="U588" i="33"/>
  <c r="T391" i="33"/>
  <c r="AD1407" i="1"/>
  <c r="AD1405" i="1"/>
  <c r="AD1403" i="1"/>
  <c r="AD1401" i="1"/>
  <c r="AD1402" i="1"/>
  <c r="AD1404" i="1"/>
  <c r="AD1400" i="1"/>
  <c r="AD1406" i="1"/>
  <c r="AC34" i="1"/>
  <c r="AC37" i="1"/>
  <c r="AC40" i="1"/>
  <c r="AC35" i="1"/>
  <c r="AC39" i="1"/>
  <c r="AB161" i="1"/>
  <c r="U694" i="33"/>
  <c r="T339" i="33"/>
  <c r="T410" i="33" s="1"/>
  <c r="AB163" i="1"/>
  <c r="T462" i="33"/>
  <c r="AC153" i="1"/>
  <c r="AC149" i="1"/>
  <c r="T458" i="33"/>
  <c r="T335" i="33"/>
  <c r="T406" i="33" s="1"/>
  <c r="AB159" i="1"/>
  <c r="T463" i="33"/>
  <c r="AB164" i="1"/>
  <c r="T340" i="33"/>
  <c r="T411" i="33" s="1"/>
  <c r="T337" i="33"/>
  <c r="T408" i="33" s="1"/>
  <c r="T460" i="33"/>
  <c r="T333" i="33"/>
  <c r="T404" i="33" s="1"/>
  <c r="T456" i="33"/>
  <c r="T459" i="33"/>
  <c r="AB160" i="1"/>
  <c r="T336" i="33"/>
  <c r="T407" i="33" s="1"/>
  <c r="U697" i="33"/>
  <c r="U698" i="33"/>
  <c r="AC41" i="1"/>
  <c r="AC154" i="1"/>
  <c r="AC151" i="1"/>
  <c r="U695" i="33"/>
  <c r="U700" i="33"/>
  <c r="AC155" i="1"/>
  <c r="T387" i="33"/>
  <c r="AB158" i="1"/>
  <c r="AB162" i="1"/>
  <c r="T461" i="33"/>
  <c r="T338" i="33"/>
  <c r="T409" i="33" s="1"/>
  <c r="AC152" i="1"/>
  <c r="AD1334" i="1"/>
  <c r="AD1331" i="1"/>
  <c r="AD1328" i="1"/>
  <c r="AD1338" i="1"/>
  <c r="AD3265" i="1"/>
  <c r="H3265" i="1" s="1"/>
  <c r="AD3259" i="1"/>
  <c r="H3259" i="1" s="1"/>
  <c r="AD3260" i="1"/>
  <c r="AD3264" i="1"/>
  <c r="H3264" i="1" s="1"/>
  <c r="AD4328" i="1"/>
  <c r="AD4321" i="1"/>
  <c r="H4321" i="1" s="1"/>
  <c r="AD4327" i="1"/>
  <c r="H4327" i="1" s="1"/>
  <c r="AD4323" i="1"/>
  <c r="AD4322" i="1"/>
  <c r="AD4325" i="1"/>
  <c r="H4325" i="1" s="1"/>
  <c r="AD679" i="1"/>
  <c r="AD681" i="1"/>
  <c r="H681" i="1" s="1"/>
  <c r="AD683" i="1"/>
  <c r="H683" i="1" s="1"/>
  <c r="AD688" i="1"/>
  <c r="AD684" i="1"/>
  <c r="H684" i="1" s="1"/>
  <c r="AD693" i="1"/>
  <c r="AD1682" i="1"/>
  <c r="AD1686" i="1"/>
  <c r="H1686" i="1" s="1"/>
  <c r="AD67" i="1"/>
  <c r="H67" i="1" s="1"/>
  <c r="AD83" i="1"/>
  <c r="AD141" i="1"/>
  <c r="H141" i="1" s="1"/>
  <c r="AD179" i="1"/>
  <c r="H179" i="1" s="1"/>
  <c r="AD78" i="1"/>
  <c r="AD114" i="1"/>
  <c r="AD176" i="1"/>
  <c r="H176" i="1" s="1"/>
  <c r="AD96" i="1"/>
  <c r="AD139" i="1"/>
  <c r="H139" i="1" s="1"/>
  <c r="AD66" i="1"/>
  <c r="AD116" i="1"/>
  <c r="H116" i="1" s="1"/>
  <c r="AD49" i="1"/>
  <c r="AD52" i="1"/>
  <c r="H52" i="1" s="1"/>
  <c r="AD130" i="1"/>
  <c r="H130" i="1" s="1"/>
  <c r="AD45" i="1"/>
  <c r="AD267" i="1"/>
  <c r="H267" i="1" s="1"/>
  <c r="AD118" i="1"/>
  <c r="H118" i="1" s="1"/>
  <c r="AD956" i="1"/>
  <c r="AD1188" i="1"/>
  <c r="H1188" i="1" s="1"/>
  <c r="AD1639" i="1"/>
  <c r="H1639" i="1" s="1"/>
  <c r="AD653" i="1"/>
  <c r="AD952" i="1"/>
  <c r="AD991" i="1"/>
  <c r="AD995" i="1"/>
  <c r="H995" i="1" s="1"/>
  <c r="AD1016" i="1"/>
  <c r="H1016" i="1" s="1"/>
  <c r="AD1132" i="1"/>
  <c r="H1132" i="1" s="1"/>
  <c r="AD1136" i="1"/>
  <c r="H1136" i="1" s="1"/>
  <c r="AD1164" i="1"/>
  <c r="AD1184" i="1"/>
  <c r="AD1435" i="1"/>
  <c r="H1435" i="1" s="1"/>
  <c r="AD1439" i="1"/>
  <c r="AD1156" i="1"/>
  <c r="AD647" i="1"/>
  <c r="H647" i="1" s="1"/>
  <c r="AD1122" i="1"/>
  <c r="AD1473" i="1"/>
  <c r="H1473" i="1" s="1"/>
  <c r="AD1534" i="1"/>
  <c r="AD1586" i="1"/>
  <c r="AD1121" i="1"/>
  <c r="AD1470" i="1"/>
  <c r="AD1537" i="1"/>
  <c r="H1537" i="1" s="1"/>
  <c r="AD1599" i="1"/>
  <c r="H1599" i="1" s="1"/>
  <c r="AD1634" i="1"/>
  <c r="H1634" i="1" s="1"/>
  <c r="AD1654" i="1"/>
  <c r="AD1120" i="1"/>
  <c r="AD1471" i="1"/>
  <c r="H1471" i="1" s="1"/>
  <c r="AD955" i="1"/>
  <c r="AD1583" i="1"/>
  <c r="H1583" i="1" s="1"/>
  <c r="AD1678" i="1"/>
  <c r="H1678" i="1" s="1"/>
  <c r="D735" i="33" s="1"/>
  <c r="AD1155" i="1"/>
  <c r="AD1602" i="1"/>
  <c r="H1602" i="1" s="1"/>
  <c r="AD1676" i="1"/>
  <c r="AD1151" i="1"/>
  <c r="AD1648" i="1"/>
  <c r="AD658" i="1"/>
  <c r="H658" i="1" s="1"/>
  <c r="AD3249" i="1"/>
  <c r="AD1584" i="1"/>
  <c r="AD2816" i="1"/>
  <c r="H2816" i="1" s="1"/>
  <c r="AD3029" i="1"/>
  <c r="H3029" i="1" s="1"/>
  <c r="AD3697" i="1"/>
  <c r="H3697" i="1" s="1"/>
  <c r="AD3701" i="1"/>
  <c r="H3701" i="1" s="1"/>
  <c r="AD4415" i="1"/>
  <c r="AD1535" i="1"/>
  <c r="AD4008" i="1"/>
  <c r="H4008" i="1" s="1"/>
  <c r="AD3702" i="1"/>
  <c r="H3702" i="1" s="1"/>
  <c r="AD4409" i="1"/>
  <c r="AD4013" i="1"/>
  <c r="H4013" i="1" s="1"/>
  <c r="AD4414" i="1"/>
  <c r="H4414" i="1" s="1"/>
  <c r="AD3246" i="1"/>
  <c r="AD4502" i="1"/>
  <c r="H4502" i="1" s="1"/>
  <c r="AD4412" i="1"/>
  <c r="H4412" i="1" s="1"/>
  <c r="AD4500" i="1"/>
  <c r="AD4492" i="1"/>
  <c r="AD1531" i="1"/>
  <c r="AD1475" i="1"/>
  <c r="H1475" i="1" s="1"/>
  <c r="AD1145" i="1"/>
  <c r="AD1141" i="1"/>
  <c r="H1141" i="1" s="1"/>
  <c r="AD8" i="1"/>
  <c r="AD132" i="1"/>
  <c r="H132" i="1" s="1"/>
  <c r="AD87" i="1"/>
  <c r="AD1159" i="1"/>
  <c r="H1159" i="1" s="1"/>
  <c r="AD9" i="1"/>
  <c r="AD4501" i="1"/>
  <c r="H4501" i="1" s="1"/>
  <c r="AD1579" i="1"/>
  <c r="AD1465" i="1"/>
  <c r="H1465" i="1" s="1"/>
  <c r="AD1530" i="1"/>
  <c r="AD1644" i="1"/>
  <c r="AD1203" i="1"/>
  <c r="AD1199" i="1"/>
  <c r="AD95" i="1"/>
  <c r="AD65" i="1"/>
  <c r="H65" i="1" s="1"/>
  <c r="AD61" i="1"/>
  <c r="H61" i="1" s="1"/>
  <c r="AD74" i="1"/>
  <c r="H74" i="1" s="1"/>
  <c r="AD127" i="1"/>
  <c r="H127" i="1" s="1"/>
  <c r="AD73" i="1"/>
  <c r="AD22" i="1"/>
  <c r="AD18" i="1"/>
  <c r="AD1576" i="1"/>
  <c r="H1576" i="1" s="1"/>
  <c r="AD119" i="1"/>
  <c r="AD1127" i="1"/>
  <c r="H1127" i="1" s="1"/>
  <c r="AD1481" i="1"/>
  <c r="H1481" i="1" s="1"/>
  <c r="AD1448" i="1"/>
  <c r="H1448" i="1" s="1"/>
  <c r="AD1444" i="1"/>
  <c r="H1444" i="1" s="1"/>
  <c r="AD10" i="1"/>
  <c r="AD136" i="1"/>
  <c r="H136" i="1" s="1"/>
  <c r="AD4496" i="1"/>
  <c r="AD12" i="1"/>
  <c r="AD1333" i="1"/>
  <c r="AD1327" i="1"/>
  <c r="AD1337" i="1"/>
  <c r="AD3261" i="1"/>
  <c r="AD694" i="1"/>
  <c r="AD687" i="1"/>
  <c r="AD689" i="1"/>
  <c r="AD685" i="1"/>
  <c r="H685" i="1" s="1"/>
  <c r="AD1683" i="1"/>
  <c r="H1683" i="1" s="1"/>
  <c r="AD99" i="1"/>
  <c r="AD109" i="1"/>
  <c r="H109" i="1" s="1"/>
  <c r="AD145" i="1"/>
  <c r="AD46" i="1"/>
  <c r="AD123" i="1"/>
  <c r="H123" i="1" s="1"/>
  <c r="AD180" i="1"/>
  <c r="H180" i="1" s="1"/>
  <c r="AD107" i="1"/>
  <c r="AD143" i="1"/>
  <c r="H143" i="1" s="1"/>
  <c r="AD48" i="1"/>
  <c r="AD80" i="1"/>
  <c r="AD76" i="1"/>
  <c r="AD144" i="1"/>
  <c r="H144" i="1" s="1"/>
  <c r="AD51" i="1"/>
  <c r="AD140" i="1"/>
  <c r="H140" i="1" s="1"/>
  <c r="AD996" i="1"/>
  <c r="H996" i="1" s="1"/>
  <c r="AD645" i="1"/>
  <c r="AD954" i="1"/>
  <c r="AD992" i="1"/>
  <c r="H992" i="1" s="1"/>
  <c r="AD1013" i="1"/>
  <c r="H1013" i="1" s="1"/>
  <c r="AD1133" i="1"/>
  <c r="H1133" i="1" s="1"/>
  <c r="AD1181" i="1"/>
  <c r="H1181" i="1" s="1"/>
  <c r="AD1185" i="1"/>
  <c r="H1185" i="1" s="1"/>
  <c r="AD1440" i="1"/>
  <c r="H1440" i="1" s="1"/>
  <c r="AD644" i="1"/>
  <c r="H644" i="1" s="1"/>
  <c r="AD656" i="1"/>
  <c r="H656" i="1" s="1"/>
  <c r="AD1150" i="1"/>
  <c r="AD1483" i="1"/>
  <c r="H1483" i="1" s="1"/>
  <c r="AD1538" i="1"/>
  <c r="H1538" i="1" s="1"/>
  <c r="AD654" i="1"/>
  <c r="H654" i="1" s="1"/>
  <c r="AD1451" i="1"/>
  <c r="H1451" i="1" s="1"/>
  <c r="AD1484" i="1"/>
  <c r="AD1601" i="1"/>
  <c r="AD1636" i="1"/>
  <c r="H1636" i="1" s="1"/>
  <c r="AD643" i="1"/>
  <c r="H643" i="1" s="1"/>
  <c r="AD1148" i="1"/>
  <c r="H1148" i="1" s="1"/>
  <c r="AD1486" i="1"/>
  <c r="H1486" i="1" s="1"/>
  <c r="AD1587" i="1"/>
  <c r="AD1637" i="1"/>
  <c r="AD1652" i="1"/>
  <c r="AD1580" i="1"/>
  <c r="H1580" i="1" s="1"/>
  <c r="AD2818" i="1"/>
  <c r="AD3031" i="1"/>
  <c r="AD1485" i="1"/>
  <c r="AD4010" i="1"/>
  <c r="H4010" i="1" s="1"/>
  <c r="AD4489" i="1"/>
  <c r="AD4007" i="1"/>
  <c r="H4007" i="1" s="1"/>
  <c r="AD4014" i="1"/>
  <c r="H4014" i="1" s="1"/>
  <c r="AD3244" i="1"/>
  <c r="AD2817" i="1"/>
  <c r="H2817" i="1" s="1"/>
  <c r="AD2821" i="1"/>
  <c r="AD1130" i="1"/>
  <c r="H1130" i="1" s="1"/>
  <c r="AD1574" i="1"/>
  <c r="AD1144" i="1"/>
  <c r="AD638" i="1"/>
  <c r="H638" i="1" s="1"/>
  <c r="AD100" i="1"/>
  <c r="AD1476" i="1"/>
  <c r="H1476" i="1" s="1"/>
  <c r="AD1461" i="1"/>
  <c r="H1461" i="1" s="1"/>
  <c r="AD1163" i="1"/>
  <c r="AD1202" i="1"/>
  <c r="H1202" i="1" s="1"/>
  <c r="AD1198" i="1"/>
  <c r="AD89" i="1"/>
  <c r="AD71" i="1"/>
  <c r="H71" i="1" s="1"/>
  <c r="AD21" i="1"/>
  <c r="AD1463" i="1"/>
  <c r="AD125" i="1"/>
  <c r="H125" i="1" s="1"/>
  <c r="AD85" i="1"/>
  <c r="AD1527" i="1"/>
  <c r="AD1673" i="1"/>
  <c r="AD1477" i="1"/>
  <c r="H1477" i="1" s="1"/>
  <c r="AD1443" i="1"/>
  <c r="H1443" i="1" s="1"/>
  <c r="AD72" i="1"/>
  <c r="H72" i="1" s="1"/>
  <c r="AD1677" i="1"/>
  <c r="V734" i="33" s="1"/>
  <c r="AD58" i="1"/>
  <c r="H58" i="1" s="1"/>
  <c r="AD1342" i="1"/>
  <c r="AD1335" i="1"/>
  <c r="AD3263" i="1"/>
  <c r="H3263" i="1" s="1"/>
  <c r="AD682" i="1"/>
  <c r="H682" i="1" s="1"/>
  <c r="AD131" i="1"/>
  <c r="H131" i="1" s="1"/>
  <c r="AD147" i="1"/>
  <c r="H147" i="1" s="1"/>
  <c r="AD50" i="1"/>
  <c r="AD142" i="1"/>
  <c r="AD111" i="1"/>
  <c r="H111" i="1" s="1"/>
  <c r="AD177" i="1"/>
  <c r="H177" i="1" s="1"/>
  <c r="AD86" i="1"/>
  <c r="AD182" i="1"/>
  <c r="H182" i="1" s="1"/>
  <c r="AD120" i="1"/>
  <c r="H120" i="1" s="1"/>
  <c r="AD264" i="1"/>
  <c r="H264" i="1" s="1"/>
  <c r="AD1020" i="1"/>
  <c r="H1020" i="1" s="1"/>
  <c r="AD265" i="1"/>
  <c r="H265" i="1" s="1"/>
  <c r="AD657" i="1"/>
  <c r="H657" i="1" s="1"/>
  <c r="AD1014" i="1"/>
  <c r="H1014" i="1" s="1"/>
  <c r="AD1134" i="1"/>
  <c r="H1134" i="1" s="1"/>
  <c r="AD1182" i="1"/>
  <c r="H1182" i="1" s="1"/>
  <c r="AD1437" i="1"/>
  <c r="H1437" i="1" s="1"/>
  <c r="AD1458" i="1"/>
  <c r="H1458" i="1" s="1"/>
  <c r="AD1154" i="1"/>
  <c r="AD1488" i="1"/>
  <c r="H1488" i="1" s="1"/>
  <c r="AD1647" i="1"/>
  <c r="H1647" i="1" s="1"/>
  <c r="AD1455" i="1"/>
  <c r="H1455" i="1" s="1"/>
  <c r="AD1585" i="1"/>
  <c r="H1585" i="1" s="1"/>
  <c r="AD1638" i="1"/>
  <c r="AD652" i="1"/>
  <c r="H652" i="1" s="1"/>
  <c r="AD1532" i="1"/>
  <c r="AD1593" i="1"/>
  <c r="H1593" i="1" s="1"/>
  <c r="AD1457" i="1"/>
  <c r="H1457" i="1" s="1"/>
  <c r="AD1655" i="1"/>
  <c r="AD1589" i="1"/>
  <c r="AD4416" i="1"/>
  <c r="H4416" i="1" s="1"/>
  <c r="AD1635" i="1"/>
  <c r="H1635" i="1" s="1"/>
  <c r="AD3695" i="1"/>
  <c r="H3695" i="1" s="1"/>
  <c r="AD4411" i="1"/>
  <c r="AD2823" i="1"/>
  <c r="H2823" i="1" s="1"/>
  <c r="AD4012" i="1"/>
  <c r="H4012" i="1" s="1"/>
  <c r="AD4494" i="1"/>
  <c r="AD3247" i="1"/>
  <c r="AD4490" i="1"/>
  <c r="AD2819" i="1"/>
  <c r="H2819" i="1" s="1"/>
  <c r="AD1679" i="1"/>
  <c r="AD1462" i="1"/>
  <c r="H1462" i="1" s="1"/>
  <c r="AD1646" i="1"/>
  <c r="H1646" i="1" s="1"/>
  <c r="AD1143" i="1"/>
  <c r="AD68" i="1"/>
  <c r="H68" i="1" s="1"/>
  <c r="AD1577" i="1"/>
  <c r="H1577" i="1" s="1"/>
  <c r="AD102" i="1"/>
  <c r="AD1633" i="1"/>
  <c r="H1633" i="1" s="1"/>
  <c r="AD1201" i="1"/>
  <c r="H1201" i="1" s="1"/>
  <c r="AD1197" i="1"/>
  <c r="H1197" i="1" s="1"/>
  <c r="AD101" i="1"/>
  <c r="AD138" i="1"/>
  <c r="AD24" i="1"/>
  <c r="AD1459" i="1"/>
  <c r="AD1160" i="1"/>
  <c r="H1160" i="1" s="1"/>
  <c r="AD1528" i="1"/>
  <c r="AD1446" i="1"/>
  <c r="H1446" i="1" s="1"/>
  <c r="AD642" i="1"/>
  <c r="H642" i="1" s="1"/>
  <c r="AD1645" i="1"/>
  <c r="AD1339" i="1"/>
  <c r="AD1330" i="1"/>
  <c r="AD1336" i="1"/>
  <c r="AD4326" i="1"/>
  <c r="H4326" i="1" s="1"/>
  <c r="AD686" i="1"/>
  <c r="H686" i="1" s="1"/>
  <c r="AD1689" i="1"/>
  <c r="H1689" i="1" s="1"/>
  <c r="AD25" i="1"/>
  <c r="AD115" i="1"/>
  <c r="AD59" i="1"/>
  <c r="H59" i="1" s="1"/>
  <c r="AD110" i="1"/>
  <c r="H110" i="1" s="1"/>
  <c r="AD79" i="1"/>
  <c r="AD128" i="1"/>
  <c r="H128" i="1" s="1"/>
  <c r="AD60" i="1"/>
  <c r="H60" i="1" s="1"/>
  <c r="AD108" i="1"/>
  <c r="H108" i="1" s="1"/>
  <c r="AD44" i="1"/>
  <c r="AD263" i="1"/>
  <c r="H263" i="1" s="1"/>
  <c r="AD98" i="1"/>
  <c r="AD1604" i="1"/>
  <c r="H1604" i="1" s="1"/>
  <c r="AD651" i="1"/>
  <c r="AD990" i="1"/>
  <c r="AD1019" i="1"/>
  <c r="AD1135" i="1"/>
  <c r="H1135" i="1" s="1"/>
  <c r="AD1187" i="1"/>
  <c r="AD1438" i="1"/>
  <c r="H1438" i="1" s="1"/>
  <c r="AD88" i="1"/>
  <c r="AD1469" i="1"/>
  <c r="H1469" i="1" s="1"/>
  <c r="AD1490" i="1"/>
  <c r="H1490" i="1" s="1"/>
  <c r="AD1117" i="1"/>
  <c r="AD1597" i="1"/>
  <c r="H1597" i="1" s="1"/>
  <c r="AD1650" i="1"/>
  <c r="AD949" i="1"/>
  <c r="AD1536" i="1"/>
  <c r="H1536" i="1" s="1"/>
  <c r="AD1539" i="1"/>
  <c r="H1539" i="1" s="1"/>
  <c r="AD1591" i="1"/>
  <c r="H1591" i="1" s="1"/>
  <c r="AD1653" i="1"/>
  <c r="AD3028" i="1"/>
  <c r="H3028" i="1" s="1"/>
  <c r="AD2822" i="1"/>
  <c r="AD3025" i="1"/>
  <c r="H3025" i="1" s="1"/>
  <c r="AD3700" i="1"/>
  <c r="AD4413" i="1"/>
  <c r="H4413" i="1" s="1"/>
  <c r="AD3030" i="1"/>
  <c r="H3030" i="1" s="1"/>
  <c r="AD3248" i="1"/>
  <c r="AD4498" i="1"/>
  <c r="H4498" i="1" s="1"/>
  <c r="AD3245" i="1"/>
  <c r="AD1529" i="1"/>
  <c r="AD1131" i="1"/>
  <c r="H1131" i="1" s="1"/>
  <c r="AD1146" i="1"/>
  <c r="H1146" i="1" s="1"/>
  <c r="AD121" i="1"/>
  <c r="H121" i="1" s="1"/>
  <c r="AD636" i="1"/>
  <c r="H636" i="1" s="1"/>
  <c r="AD106" i="1"/>
  <c r="AD23" i="1"/>
  <c r="AD19" i="1"/>
  <c r="AD1640" i="1"/>
  <c r="H1640" i="1" s="1"/>
  <c r="AD1126" i="1"/>
  <c r="H1126" i="1" s="1"/>
  <c r="AD1642" i="1"/>
  <c r="H1642" i="1" s="1"/>
  <c r="AD90" i="1"/>
  <c r="AD129" i="1"/>
  <c r="H129" i="1" s="1"/>
  <c r="AD1329" i="1"/>
  <c r="AD692" i="1"/>
  <c r="AD1688" i="1"/>
  <c r="AD47" i="1"/>
  <c r="AD82" i="1"/>
  <c r="AD64" i="1"/>
  <c r="H64" i="1" s="1"/>
  <c r="AD178" i="1"/>
  <c r="H178" i="1" s="1"/>
  <c r="AD94" i="1"/>
  <c r="AD646" i="1"/>
  <c r="AD1442" i="1"/>
  <c r="H1442" i="1" s="1"/>
  <c r="AD655" i="1"/>
  <c r="AD1017" i="1"/>
  <c r="AD1137" i="1"/>
  <c r="H1137" i="1" s="1"/>
  <c r="AD1436" i="1"/>
  <c r="H1436" i="1" s="1"/>
  <c r="AD1452" i="1"/>
  <c r="H1452" i="1" s="1"/>
  <c r="AD1588" i="1"/>
  <c r="AD1149" i="1"/>
  <c r="AD1581" i="1"/>
  <c r="H1581" i="1" s="1"/>
  <c r="AD1680" i="1"/>
  <c r="AD1450" i="1"/>
  <c r="H1450" i="1" s="1"/>
  <c r="AD1482" i="1"/>
  <c r="AD1600" i="1"/>
  <c r="H1600" i="1" s="1"/>
  <c r="AD3027" i="1"/>
  <c r="AD3698" i="1"/>
  <c r="AD1674" i="1"/>
  <c r="AD4410" i="1"/>
  <c r="H4410" i="1" s="1"/>
  <c r="AD1573" i="1"/>
  <c r="H1573" i="1" s="1"/>
  <c r="AD641" i="1"/>
  <c r="H641" i="1" s="1"/>
  <c r="AD103" i="1"/>
  <c r="AD53" i="1"/>
  <c r="H53" i="1" s="1"/>
  <c r="AD134" i="1"/>
  <c r="H134" i="1" s="1"/>
  <c r="AD1162" i="1"/>
  <c r="H1162" i="1" s="1"/>
  <c r="AD1478" i="1"/>
  <c r="H1478" i="1" s="1"/>
  <c r="AD54" i="1"/>
  <c r="H54" i="1" s="1"/>
  <c r="AD104" i="1"/>
  <c r="AD1598" i="1"/>
  <c r="H1598" i="1" s="1"/>
  <c r="AD1526" i="1"/>
  <c r="AD1590" i="1"/>
  <c r="AD1578" i="1"/>
  <c r="H1578" i="1" s="1"/>
  <c r="AD1447" i="1"/>
  <c r="H1447" i="1" s="1"/>
  <c r="AD135" i="1"/>
  <c r="H135" i="1" s="1"/>
  <c r="AD1641" i="1"/>
  <c r="H1641" i="1" s="1"/>
  <c r="AD1332" i="1"/>
  <c r="AD690" i="1"/>
  <c r="AD1685" i="1"/>
  <c r="H1685" i="1" s="1"/>
  <c r="AD77" i="1"/>
  <c r="AD262" i="1"/>
  <c r="H262" i="1" s="1"/>
  <c r="AD126" i="1"/>
  <c r="H126" i="1" s="1"/>
  <c r="AD92" i="1"/>
  <c r="AD650" i="1"/>
  <c r="H650" i="1" s="1"/>
  <c r="AD649" i="1"/>
  <c r="H649" i="1" s="1"/>
  <c r="AD993" i="1"/>
  <c r="H993" i="1" s="1"/>
  <c r="AD1138" i="1"/>
  <c r="H1138" i="1" s="1"/>
  <c r="AD1441" i="1"/>
  <c r="H1441" i="1" s="1"/>
  <c r="AD953" i="1"/>
  <c r="AD1540" i="1"/>
  <c r="H1540" i="1" s="1"/>
  <c r="AD1153" i="1"/>
  <c r="AD1603" i="1"/>
  <c r="H1603" i="1" s="1"/>
  <c r="AD1152" i="1"/>
  <c r="AD1489" i="1"/>
  <c r="H1489" i="1" s="1"/>
  <c r="AD1649" i="1"/>
  <c r="AD3024" i="1"/>
  <c r="H3024" i="1" s="1"/>
  <c r="AD3242" i="1"/>
  <c r="AD4488" i="1"/>
  <c r="AD1161" i="1"/>
  <c r="H1161" i="1" s="1"/>
  <c r="AD640" i="1"/>
  <c r="H640" i="1" s="1"/>
  <c r="AD1675" i="1"/>
  <c r="AD1125" i="1"/>
  <c r="AD55" i="1"/>
  <c r="H55" i="1" s="1"/>
  <c r="AD20" i="1"/>
  <c r="AD1129" i="1"/>
  <c r="H1129" i="1" s="1"/>
  <c r="AD1525" i="1"/>
  <c r="AD1480" i="1"/>
  <c r="AD3258" i="1"/>
  <c r="H3258" i="1" s="1"/>
  <c r="AD691" i="1"/>
  <c r="AD1684" i="1"/>
  <c r="H1684" i="1" s="1"/>
  <c r="AD15" i="1"/>
  <c r="AD175" i="1"/>
  <c r="H175" i="1" s="1"/>
  <c r="AD146" i="1"/>
  <c r="H146" i="1" s="1"/>
  <c r="AD266" i="1"/>
  <c r="H266" i="1" s="1"/>
  <c r="AD268" i="1"/>
  <c r="H268" i="1" s="1"/>
  <c r="AD124" i="1"/>
  <c r="H124" i="1" s="1"/>
  <c r="AD62" i="1"/>
  <c r="H62" i="1" s="1"/>
  <c r="AD1140" i="1"/>
  <c r="H1140" i="1" s="1"/>
  <c r="AD950" i="1"/>
  <c r="AD1015" i="1"/>
  <c r="AD1183" i="1"/>
  <c r="H1183" i="1" s="1"/>
  <c r="AD1124" i="1"/>
  <c r="AD1582" i="1"/>
  <c r="AD1466" i="1"/>
  <c r="H1466" i="1" s="1"/>
  <c r="AD1632" i="1"/>
  <c r="H1632" i="1" s="1"/>
  <c r="AD1204" i="1"/>
  <c r="H1204" i="1" s="1"/>
  <c r="AD1596" i="1"/>
  <c r="H1596" i="1" s="1"/>
  <c r="AD1119" i="1"/>
  <c r="AD4495" i="1"/>
  <c r="AD3696" i="1"/>
  <c r="H3696" i="1" s="1"/>
  <c r="AD4503" i="1"/>
  <c r="AD4009" i="1"/>
  <c r="H4009" i="1" s="1"/>
  <c r="AD3243" i="1"/>
  <c r="AD1479" i="1"/>
  <c r="H1479" i="1" s="1"/>
  <c r="AD137" i="1"/>
  <c r="H137" i="1" s="1"/>
  <c r="AD93" i="1"/>
  <c r="AD639" i="1"/>
  <c r="AD69" i="1"/>
  <c r="AD105" i="1"/>
  <c r="AD1157" i="1"/>
  <c r="H1157" i="1" s="1"/>
  <c r="AD1445" i="1"/>
  <c r="H1445" i="1" s="1"/>
  <c r="AD57" i="1"/>
  <c r="H57" i="1" s="1"/>
  <c r="AD1341" i="1"/>
  <c r="AD1687" i="1"/>
  <c r="AD113" i="1"/>
  <c r="H113" i="1" s="1"/>
  <c r="AD91" i="1"/>
  <c r="AD75" i="1"/>
  <c r="H75" i="1" s="1"/>
  <c r="AD56" i="1"/>
  <c r="H56" i="1" s="1"/>
  <c r="AD1474" i="1"/>
  <c r="H1474" i="1" s="1"/>
  <c r="AD989" i="1"/>
  <c r="H989" i="1" s="1"/>
  <c r="AD1018" i="1"/>
  <c r="H1018" i="1" s="1"/>
  <c r="AD1186" i="1"/>
  <c r="AD648" i="1"/>
  <c r="AD1456" i="1"/>
  <c r="H1456" i="1" s="1"/>
  <c r="AD951" i="1"/>
  <c r="AD1487" i="1"/>
  <c r="H1487" i="1" s="1"/>
  <c r="AD1454" i="1"/>
  <c r="H1454" i="1" s="1"/>
  <c r="AD1453" i="1"/>
  <c r="H1453" i="1" s="1"/>
  <c r="AD1468" i="1"/>
  <c r="AD2820" i="1"/>
  <c r="AD3699" i="1"/>
  <c r="H3699" i="1" s="1"/>
  <c r="AD4491" i="1"/>
  <c r="AD4011" i="1"/>
  <c r="H4011" i="1" s="1"/>
  <c r="AD1575" i="1"/>
  <c r="H1575" i="1" s="1"/>
  <c r="AD1147" i="1"/>
  <c r="H1147" i="1" s="1"/>
  <c r="AD63" i="1"/>
  <c r="H63" i="1" s="1"/>
  <c r="AD11" i="1"/>
  <c r="AD1128" i="1"/>
  <c r="AD122" i="1"/>
  <c r="H122" i="1" s="1"/>
  <c r="AD14" i="1"/>
  <c r="AD1592" i="1"/>
  <c r="AD84" i="1"/>
  <c r="V567" i="33" s="1"/>
  <c r="AD1464" i="1"/>
  <c r="H1464" i="1" s="1"/>
  <c r="AD637" i="1"/>
  <c r="AD117" i="1"/>
  <c r="AD13" i="1"/>
  <c r="AD1340" i="1"/>
  <c r="AD3262" i="1"/>
  <c r="AD4324" i="1"/>
  <c r="AD680" i="1"/>
  <c r="H680" i="1" s="1"/>
  <c r="AD81" i="1"/>
  <c r="AD181" i="1"/>
  <c r="H181" i="1" s="1"/>
  <c r="AD261" i="1"/>
  <c r="H261" i="1" s="1"/>
  <c r="AD659" i="1"/>
  <c r="H659" i="1" s="1"/>
  <c r="AD994" i="1"/>
  <c r="H994" i="1" s="1"/>
  <c r="AD1139" i="1"/>
  <c r="H1139" i="1" s="1"/>
  <c r="AD112" i="1"/>
  <c r="AD1118" i="1"/>
  <c r="AD1651" i="1"/>
  <c r="AD1533" i="1"/>
  <c r="H1533" i="1" s="1"/>
  <c r="AD1467" i="1"/>
  <c r="H1467" i="1" s="1"/>
  <c r="AD1123" i="1"/>
  <c r="AD1595" i="1"/>
  <c r="AD1472" i="1"/>
  <c r="H1472" i="1" s="1"/>
  <c r="AD3026" i="1"/>
  <c r="H3026" i="1" s="1"/>
  <c r="AD4493" i="1"/>
  <c r="AD4499" i="1"/>
  <c r="H4499" i="1" s="1"/>
  <c r="AD4497" i="1"/>
  <c r="AD1594" i="1"/>
  <c r="H1594" i="1" s="1"/>
  <c r="AD1142" i="1"/>
  <c r="AD70" i="1"/>
  <c r="H70" i="1" s="1"/>
  <c r="AD1200" i="1"/>
  <c r="H1200" i="1" s="1"/>
  <c r="AD97" i="1"/>
  <c r="AD133" i="1"/>
  <c r="H133" i="1" s="1"/>
  <c r="AD1158" i="1"/>
  <c r="H1158" i="1" s="1"/>
  <c r="AD1460" i="1"/>
  <c r="H1460" i="1" s="1"/>
  <c r="AD1449" i="1"/>
  <c r="H1449" i="1" s="1"/>
  <c r="AD1643" i="1"/>
  <c r="H1643" i="1" s="1"/>
  <c r="AC150" i="1"/>
  <c r="AC148" i="1"/>
  <c r="T457" i="33"/>
  <c r="T334" i="33"/>
  <c r="T405" i="33" s="1"/>
  <c r="AB157" i="1"/>
  <c r="U701" i="33"/>
  <c r="U696" i="33"/>
  <c r="U699" i="33"/>
  <c r="AC38" i="1"/>
  <c r="U320" i="33" s="1"/>
  <c r="H1530" i="1" l="1"/>
  <c r="H1526" i="1"/>
  <c r="H1531" i="1"/>
  <c r="H1532" i="1"/>
  <c r="H1529" i="1"/>
  <c r="H1528" i="1"/>
  <c r="H950" i="1"/>
  <c r="H955" i="1"/>
  <c r="H956" i="1"/>
  <c r="H951" i="1"/>
  <c r="H949" i="1"/>
  <c r="H954" i="1"/>
  <c r="H15" i="1"/>
  <c r="U321" i="33"/>
  <c r="U391" i="33" s="1"/>
  <c r="U316" i="33"/>
  <c r="U386" i="33" s="1"/>
  <c r="U319" i="33"/>
  <c r="U389" i="33" s="1"/>
  <c r="U323" i="33"/>
  <c r="U393" i="33" s="1"/>
  <c r="U317" i="33"/>
  <c r="U387" i="33" s="1"/>
  <c r="U318" i="33"/>
  <c r="U388" i="33" s="1"/>
  <c r="U322" i="33"/>
  <c r="U392" i="33" s="1"/>
  <c r="V787" i="33"/>
  <c r="V781" i="33"/>
  <c r="H4493" i="1"/>
  <c r="D786" i="33" s="1"/>
  <c r="V786" i="33"/>
  <c r="H4495" i="1"/>
  <c r="V788" i="33"/>
  <c r="H4489" i="1"/>
  <c r="V782" i="33"/>
  <c r="V783" i="33"/>
  <c r="H4491" i="1"/>
  <c r="D784" i="33" s="1"/>
  <c r="V784" i="33"/>
  <c r="H4492" i="1"/>
  <c r="V785" i="33"/>
  <c r="H3243" i="1"/>
  <c r="H3249" i="1"/>
  <c r="H3244" i="1"/>
  <c r="AD697" i="1"/>
  <c r="AD695" i="1"/>
  <c r="H3246" i="1"/>
  <c r="AD701" i="1"/>
  <c r="H691" i="1"/>
  <c r="H699" i="1" s="1"/>
  <c r="AD699" i="1"/>
  <c r="H690" i="1"/>
  <c r="H698" i="1" s="1"/>
  <c r="AD698" i="1"/>
  <c r="AD700" i="1"/>
  <c r="H694" i="1"/>
  <c r="H702" i="1" s="1"/>
  <c r="AD702" i="1"/>
  <c r="H688" i="1"/>
  <c r="H696" i="1" s="1"/>
  <c r="AD696" i="1"/>
  <c r="H910" i="1"/>
  <c r="H918" i="1" s="1"/>
  <c r="AD918" i="1"/>
  <c r="H906" i="1"/>
  <c r="H914" i="1" s="1"/>
  <c r="AD914" i="1"/>
  <c r="H1121" i="1"/>
  <c r="H1333" i="1"/>
  <c r="H1404" i="1"/>
  <c r="H1400" i="1"/>
  <c r="H1402" i="1"/>
  <c r="H1405" i="1"/>
  <c r="H1406" i="1"/>
  <c r="H1401" i="1"/>
  <c r="H1403" i="1"/>
  <c r="AC159" i="1"/>
  <c r="H889" i="1"/>
  <c r="H890" i="1"/>
  <c r="H2545" i="1"/>
  <c r="H2544" i="1"/>
  <c r="H2549" i="1"/>
  <c r="H2547" i="1"/>
  <c r="H2546" i="1"/>
  <c r="H11" i="1"/>
  <c r="AD40" i="1"/>
  <c r="H3027" i="1"/>
  <c r="H1017" i="1"/>
  <c r="H115" i="1"/>
  <c r="H1595" i="1"/>
  <c r="H637" i="1"/>
  <c r="H2820" i="1"/>
  <c r="H3698" i="1"/>
  <c r="H1588" i="1"/>
  <c r="H646" i="1"/>
  <c r="H692" i="1"/>
  <c r="H700" i="1" s="1"/>
  <c r="H3700" i="1"/>
  <c r="H1187" i="1"/>
  <c r="H651" i="1"/>
  <c r="H1645" i="1"/>
  <c r="H1638" i="1"/>
  <c r="H1527" i="1"/>
  <c r="H1163" i="1"/>
  <c r="H2818" i="1"/>
  <c r="H1637" i="1"/>
  <c r="H1484" i="1"/>
  <c r="H145" i="1"/>
  <c r="H3261" i="1"/>
  <c r="H73" i="1"/>
  <c r="H1579" i="1"/>
  <c r="H4500" i="1"/>
  <c r="H1470" i="1"/>
  <c r="H1586" i="1"/>
  <c r="H1439" i="1"/>
  <c r="H991" i="1"/>
  <c r="H3260" i="1"/>
  <c r="H952" i="1"/>
  <c r="H1687" i="1"/>
  <c r="H1582" i="1"/>
  <c r="H1480" i="1"/>
  <c r="H1590" i="1"/>
  <c r="H655" i="1"/>
  <c r="H2822" i="1"/>
  <c r="V571" i="33"/>
  <c r="H1019" i="1"/>
  <c r="H1459" i="1"/>
  <c r="H1143" i="1"/>
  <c r="H142" i="1"/>
  <c r="H1574" i="1"/>
  <c r="H3031" i="1"/>
  <c r="H1587" i="1"/>
  <c r="H4496" i="1"/>
  <c r="H1535" i="1"/>
  <c r="H1184" i="1"/>
  <c r="H653" i="1"/>
  <c r="H114" i="1"/>
  <c r="H693" i="1"/>
  <c r="H701" i="1" s="1"/>
  <c r="H1468" i="1"/>
  <c r="H1525" i="1"/>
  <c r="H953" i="1"/>
  <c r="H138" i="1"/>
  <c r="H1589" i="1"/>
  <c r="H2821" i="1"/>
  <c r="H1485" i="1"/>
  <c r="H119" i="1"/>
  <c r="H1644" i="1"/>
  <c r="H1584" i="1"/>
  <c r="V735" i="33"/>
  <c r="H1534" i="1"/>
  <c r="H648" i="1"/>
  <c r="H1688" i="1"/>
  <c r="H112" i="1"/>
  <c r="H3262" i="1"/>
  <c r="H117" i="1"/>
  <c r="H1592" i="1"/>
  <c r="H69" i="1"/>
  <c r="H1482" i="1"/>
  <c r="H3248" i="1"/>
  <c r="H1463" i="1"/>
  <c r="H1601" i="1"/>
  <c r="H645" i="1"/>
  <c r="H687" i="1"/>
  <c r="H4409" i="1"/>
  <c r="H4415" i="1"/>
  <c r="H1164" i="1"/>
  <c r="H66" i="1"/>
  <c r="H1682" i="1"/>
  <c r="H4323" i="1"/>
  <c r="H1407" i="1"/>
  <c r="AD37" i="1"/>
  <c r="H1153" i="1"/>
  <c r="V701" i="33"/>
  <c r="H1655" i="1"/>
  <c r="D701" i="33" s="1"/>
  <c r="N705" i="33" s="1"/>
  <c r="L452" i="2" s="1"/>
  <c r="H1124" i="1"/>
  <c r="H92" i="1"/>
  <c r="D584" i="33" s="1"/>
  <c r="V584" i="33"/>
  <c r="V595" i="33"/>
  <c r="H103" i="1"/>
  <c r="D595" i="33" s="1"/>
  <c r="AD39" i="1"/>
  <c r="V321" i="33" s="1"/>
  <c r="H1650" i="1"/>
  <c r="D696" i="33" s="1"/>
  <c r="V696" i="33"/>
  <c r="V559" i="33"/>
  <c r="H76" i="1"/>
  <c r="D559" i="33" s="1"/>
  <c r="V599" i="33"/>
  <c r="H107" i="1"/>
  <c r="D599" i="33" s="1"/>
  <c r="H12" i="1"/>
  <c r="H10" i="1"/>
  <c r="H8" i="1"/>
  <c r="V694" i="33"/>
  <c r="H1648" i="1"/>
  <c r="D694" i="33" s="1"/>
  <c r="H1155" i="1"/>
  <c r="V700" i="33"/>
  <c r="H1654" i="1"/>
  <c r="H1122" i="1"/>
  <c r="H45" i="1"/>
  <c r="AD149" i="1"/>
  <c r="U340" i="33"/>
  <c r="U411" i="33" s="1"/>
  <c r="U463" i="33"/>
  <c r="H23" i="1"/>
  <c r="V574" i="33"/>
  <c r="H91" i="1"/>
  <c r="D574" i="33" s="1"/>
  <c r="H1123" i="1"/>
  <c r="V697" i="33"/>
  <c r="H1651" i="1"/>
  <c r="D697" i="33" s="1"/>
  <c r="H104" i="1"/>
  <c r="D596" i="33" s="1"/>
  <c r="V596" i="33"/>
  <c r="AD151" i="1"/>
  <c r="H47" i="1"/>
  <c r="H90" i="1"/>
  <c r="D573" i="33" s="1"/>
  <c r="V573" i="33"/>
  <c r="H1150" i="1"/>
  <c r="V563" i="33"/>
  <c r="H80" i="1"/>
  <c r="D563" i="33" s="1"/>
  <c r="U390" i="33"/>
  <c r="AC161" i="1"/>
  <c r="H1152" i="1"/>
  <c r="H1679" i="1"/>
  <c r="D736" i="33" s="1"/>
  <c r="V736" i="33"/>
  <c r="H1154" i="1"/>
  <c r="H95" i="1"/>
  <c r="D587" i="33" s="1"/>
  <c r="V587" i="33"/>
  <c r="AC157" i="1"/>
  <c r="U333" i="33"/>
  <c r="U404" i="33" s="1"/>
  <c r="U456" i="33"/>
  <c r="H97" i="1"/>
  <c r="D589" i="33" s="1"/>
  <c r="V589" i="33"/>
  <c r="V585" i="33"/>
  <c r="H93" i="1"/>
  <c r="D585" i="33" s="1"/>
  <c r="V731" i="33"/>
  <c r="H1674" i="1"/>
  <c r="D731" i="33" s="1"/>
  <c r="H1329" i="1"/>
  <c r="V590" i="33"/>
  <c r="H98" i="1"/>
  <c r="D590" i="33" s="1"/>
  <c r="AD148" i="1"/>
  <c r="H44" i="1"/>
  <c r="V562" i="33"/>
  <c r="H79" i="1"/>
  <c r="D562" i="33" s="1"/>
  <c r="H25" i="1"/>
  <c r="H41" i="1" s="1"/>
  <c r="AD41" i="1"/>
  <c r="V323" i="33" s="1"/>
  <c r="H1330" i="1"/>
  <c r="V593" i="33"/>
  <c r="H101" i="1"/>
  <c r="D593" i="33" s="1"/>
  <c r="V592" i="33"/>
  <c r="H100" i="1"/>
  <c r="D592" i="33" s="1"/>
  <c r="H1652" i="1"/>
  <c r="V698" i="33"/>
  <c r="AD152" i="1"/>
  <c r="H48" i="1"/>
  <c r="H99" i="1"/>
  <c r="D591" i="33" s="1"/>
  <c r="V591" i="33"/>
  <c r="AD34" i="1"/>
  <c r="V316" i="33" s="1"/>
  <c r="V570" i="33"/>
  <c r="H87" i="1"/>
  <c r="D570" i="33" s="1"/>
  <c r="V733" i="33"/>
  <c r="H1676" i="1"/>
  <c r="D733" i="33" s="1"/>
  <c r="H1120" i="1"/>
  <c r="H1156" i="1"/>
  <c r="H1331" i="1"/>
  <c r="U337" i="33"/>
  <c r="U408" i="33" s="1"/>
  <c r="U460" i="33"/>
  <c r="H88" i="1"/>
  <c r="D571" i="33" s="1"/>
  <c r="AC163" i="1"/>
  <c r="U462" i="33"/>
  <c r="U339" i="33"/>
  <c r="U410" i="33" s="1"/>
  <c r="H84" i="1"/>
  <c r="D567" i="33" s="1"/>
  <c r="H14" i="1"/>
  <c r="AC158" i="1"/>
  <c r="U334" i="33"/>
  <c r="U405" i="33" s="1"/>
  <c r="U457" i="33"/>
  <c r="V597" i="33"/>
  <c r="H105" i="1"/>
  <c r="D597" i="33" s="1"/>
  <c r="H1119" i="1"/>
  <c r="H77" i="1"/>
  <c r="D560" i="33" s="1"/>
  <c r="V560" i="33"/>
  <c r="H1332" i="1"/>
  <c r="V737" i="33"/>
  <c r="H106" i="1"/>
  <c r="D598" i="33" s="1"/>
  <c r="V598" i="33"/>
  <c r="H85" i="1"/>
  <c r="D568" i="33" s="1"/>
  <c r="V568" i="33"/>
  <c r="AD155" i="1"/>
  <c r="H1151" i="1"/>
  <c r="AD153" i="1"/>
  <c r="H49" i="1"/>
  <c r="H1328" i="1"/>
  <c r="U336" i="33"/>
  <c r="U407" i="33" s="1"/>
  <c r="AC160" i="1"/>
  <c r="U459" i="33"/>
  <c r="AC164" i="1"/>
  <c r="U338" i="33"/>
  <c r="U409" i="33" s="1"/>
  <c r="AC162" i="1"/>
  <c r="U461" i="33"/>
  <c r="H1118" i="1"/>
  <c r="V564" i="33"/>
  <c r="H81" i="1"/>
  <c r="D564" i="33" s="1"/>
  <c r="H13" i="1"/>
  <c r="U458" i="33"/>
  <c r="U335" i="33"/>
  <c r="U406" i="33" s="1"/>
  <c r="AD36" i="1"/>
  <c r="V318" i="33" s="1"/>
  <c r="V732" i="33"/>
  <c r="H1675" i="1"/>
  <c r="D732" i="33" s="1"/>
  <c r="V695" i="33"/>
  <c r="H1649" i="1"/>
  <c r="D695" i="33" s="1"/>
  <c r="H1149" i="1"/>
  <c r="H94" i="1"/>
  <c r="D586" i="33" s="1"/>
  <c r="V586" i="33"/>
  <c r="H82" i="1"/>
  <c r="D565" i="33" s="1"/>
  <c r="V565" i="33"/>
  <c r="H19" i="1"/>
  <c r="AD35" i="1"/>
  <c r="V317" i="33" s="1"/>
  <c r="H1653" i="1"/>
  <c r="V699" i="33"/>
  <c r="H1117" i="1"/>
  <c r="V594" i="33"/>
  <c r="H102" i="1"/>
  <c r="D594" i="33" s="1"/>
  <c r="H86" i="1"/>
  <c r="D569" i="33" s="1"/>
  <c r="V569" i="33"/>
  <c r="H50" i="1"/>
  <c r="AD154" i="1"/>
  <c r="H1335" i="1"/>
  <c r="V730" i="33"/>
  <c r="H1673" i="1"/>
  <c r="D730" i="33" s="1"/>
  <c r="V572" i="33"/>
  <c r="H89" i="1"/>
  <c r="D572" i="33" s="1"/>
  <c r="AD150" i="1"/>
  <c r="H46" i="1"/>
  <c r="AD38" i="1"/>
  <c r="V320" i="33" s="1"/>
  <c r="H22" i="1"/>
  <c r="H9" i="1"/>
  <c r="V588" i="33"/>
  <c r="H96" i="1"/>
  <c r="D588" i="33" s="1"/>
  <c r="H78" i="1"/>
  <c r="D561" i="33" s="1"/>
  <c r="V561" i="33"/>
  <c r="H83" i="1"/>
  <c r="D566" i="33" s="1"/>
  <c r="V566" i="33"/>
  <c r="H1334" i="1"/>
  <c r="H1677" i="1"/>
  <c r="D734" i="33" s="1"/>
  <c r="H1327" i="1"/>
  <c r="AD198" i="1"/>
  <c r="AD206" i="1" s="1"/>
  <c r="V304" i="33" s="1"/>
  <c r="V373" i="33" s="1"/>
  <c r="AD195" i="1"/>
  <c r="AD203" i="1" s="1"/>
  <c r="V301" i="33" s="1"/>
  <c r="V370" i="33" s="1"/>
  <c r="AD196" i="1"/>
  <c r="AD204" i="1" s="1"/>
  <c r="V302" i="33" s="1"/>
  <c r="V371" i="33" s="1"/>
  <c r="AD194" i="1"/>
  <c r="AD202" i="1" s="1"/>
  <c r="V300" i="33" s="1"/>
  <c r="V369" i="33" s="1"/>
  <c r="AC197" i="1"/>
  <c r="AC205" i="1" s="1"/>
  <c r="U303" i="33" s="1"/>
  <c r="U372" i="33" s="1"/>
  <c r="AB196" i="1"/>
  <c r="AB204" i="1" s="1"/>
  <c r="T302" i="33" s="1"/>
  <c r="T371" i="33" s="1"/>
  <c r="Z197" i="1"/>
  <c r="Z205" i="1" s="1"/>
  <c r="S303" i="33" s="1"/>
  <c r="S372" i="33" s="1"/>
  <c r="Y196" i="1"/>
  <c r="Y204" i="1" s="1"/>
  <c r="R302" i="33" s="1"/>
  <c r="R371" i="33" s="1"/>
  <c r="Z198" i="1"/>
  <c r="Z206" i="1" s="1"/>
  <c r="S304" i="33" s="1"/>
  <c r="S373" i="33" s="1"/>
  <c r="W198" i="1"/>
  <c r="W206" i="1" s="1"/>
  <c r="Q304" i="33" s="1"/>
  <c r="Q373" i="33" s="1"/>
  <c r="V199" i="1"/>
  <c r="V207" i="1" s="1"/>
  <c r="P305" i="33" s="1"/>
  <c r="P374" i="33" s="1"/>
  <c r="U198" i="1"/>
  <c r="U206" i="1" s="1"/>
  <c r="O304" i="33" s="1"/>
  <c r="O373" i="33" s="1"/>
  <c r="V196" i="1"/>
  <c r="V204" i="1" s="1"/>
  <c r="P302" i="33" s="1"/>
  <c r="P371" i="33" s="1"/>
  <c r="U199" i="1"/>
  <c r="U207" i="1" s="1"/>
  <c r="O305" i="33" s="1"/>
  <c r="O374" i="33" s="1"/>
  <c r="T194" i="1"/>
  <c r="T202" i="1" s="1"/>
  <c r="N300" i="33" s="1"/>
  <c r="N369" i="33" s="1"/>
  <c r="U196" i="1"/>
  <c r="U204" i="1" s="1"/>
  <c r="O302" i="33" s="1"/>
  <c r="O371" i="33" s="1"/>
  <c r="R194" i="1"/>
  <c r="R202" i="1" s="1"/>
  <c r="M300" i="33" s="1"/>
  <c r="M369" i="33" s="1"/>
  <c r="K196" i="1"/>
  <c r="K204" i="1" s="1"/>
  <c r="G302" i="33" s="1"/>
  <c r="G371" i="33" s="1"/>
  <c r="O198" i="1"/>
  <c r="O206" i="1" s="1"/>
  <c r="J304" i="33" s="1"/>
  <c r="J373" i="33" s="1"/>
  <c r="O194" i="1"/>
  <c r="O202" i="1" s="1"/>
  <c r="J300" i="33" s="1"/>
  <c r="J369" i="33" s="1"/>
  <c r="M194" i="1"/>
  <c r="M202" i="1" s="1"/>
  <c r="I300" i="33" s="1"/>
  <c r="I369" i="33" s="1"/>
  <c r="M195" i="1"/>
  <c r="M203" i="1" s="1"/>
  <c r="I301" i="33" s="1"/>
  <c r="I370" i="33" s="1"/>
  <c r="J194" i="1"/>
  <c r="J202" i="1" s="1"/>
  <c r="F300" i="33" s="1"/>
  <c r="F369" i="33" s="1"/>
  <c r="L197" i="1"/>
  <c r="L205" i="1" s="1"/>
  <c r="H303" i="33" s="1"/>
  <c r="H372" i="33" s="1"/>
  <c r="AD197" i="1"/>
  <c r="AD205" i="1" s="1"/>
  <c r="V303" i="33" s="1"/>
  <c r="V372" i="33" s="1"/>
  <c r="AD199" i="1"/>
  <c r="AD207" i="1" s="1"/>
  <c r="V305" i="33" s="1"/>
  <c r="V374" i="33" s="1"/>
  <c r="AC195" i="1"/>
  <c r="AC203" i="1" s="1"/>
  <c r="U301" i="33" s="1"/>
  <c r="U370" i="33" s="1"/>
  <c r="AC198" i="1"/>
  <c r="AC206" i="1" s="1"/>
  <c r="U304" i="33" s="1"/>
  <c r="U373" i="33" s="1"/>
  <c r="AB195" i="1"/>
  <c r="AB203" i="1" s="1"/>
  <c r="T301" i="33" s="1"/>
  <c r="T370" i="33" s="1"/>
  <c r="AB199" i="1"/>
  <c r="AB207" i="1" s="1"/>
  <c r="T305" i="33" s="1"/>
  <c r="T374" i="33" s="1"/>
  <c r="Z195" i="1"/>
  <c r="Z203" i="1" s="1"/>
  <c r="S301" i="33" s="1"/>
  <c r="S370" i="33" s="1"/>
  <c r="Y194" i="1"/>
  <c r="Y202" i="1" s="1"/>
  <c r="R300" i="33" s="1"/>
  <c r="R369" i="33" s="1"/>
  <c r="W197" i="1"/>
  <c r="W205" i="1" s="1"/>
  <c r="Q303" i="33" s="1"/>
  <c r="Q372" i="33" s="1"/>
  <c r="V194" i="1"/>
  <c r="V202" i="1" s="1"/>
  <c r="P300" i="33" s="1"/>
  <c r="P369" i="33" s="1"/>
  <c r="U194" i="1"/>
  <c r="U202" i="1" s="1"/>
  <c r="O300" i="33" s="1"/>
  <c r="O369" i="33" s="1"/>
  <c r="T198" i="1"/>
  <c r="T206" i="1" s="1"/>
  <c r="N304" i="33" s="1"/>
  <c r="N373" i="33" s="1"/>
  <c r="R198" i="1"/>
  <c r="R206" i="1" s="1"/>
  <c r="M304" i="33" s="1"/>
  <c r="M373" i="33" s="1"/>
  <c r="R195" i="1"/>
  <c r="R203" i="1" s="1"/>
  <c r="M301" i="33" s="1"/>
  <c r="M370" i="33" s="1"/>
  <c r="Q195" i="1"/>
  <c r="Q203" i="1" s="1"/>
  <c r="L301" i="33" s="1"/>
  <c r="L370" i="33" s="1"/>
  <c r="Q198" i="1"/>
  <c r="Q206" i="1" s="1"/>
  <c r="L304" i="33" s="1"/>
  <c r="L373" i="33" s="1"/>
  <c r="O199" i="1"/>
  <c r="O207" i="1" s="1"/>
  <c r="J305" i="33" s="1"/>
  <c r="J374" i="33" s="1"/>
  <c r="O196" i="1"/>
  <c r="O204" i="1" s="1"/>
  <c r="J302" i="33" s="1"/>
  <c r="J371" i="33" s="1"/>
  <c r="P195" i="1"/>
  <c r="P203" i="1" s="1"/>
  <c r="K301" i="33" s="1"/>
  <c r="K370" i="33" s="1"/>
  <c r="P199" i="1"/>
  <c r="P207" i="1" s="1"/>
  <c r="K305" i="33" s="1"/>
  <c r="K374" i="33" s="1"/>
  <c r="P196" i="1"/>
  <c r="P204" i="1" s="1"/>
  <c r="K302" i="33" s="1"/>
  <c r="K371" i="33" s="1"/>
  <c r="J198" i="1"/>
  <c r="J206" i="1" s="1"/>
  <c r="F304" i="33" s="1"/>
  <c r="F373" i="33" s="1"/>
  <c r="J195" i="1"/>
  <c r="J203" i="1" s="1"/>
  <c r="F301" i="33" s="1"/>
  <c r="F370" i="33" s="1"/>
  <c r="M199" i="1"/>
  <c r="M207" i="1" s="1"/>
  <c r="I305" i="33" s="1"/>
  <c r="I374" i="33" s="1"/>
  <c r="AC194" i="1"/>
  <c r="AC202" i="1" s="1"/>
  <c r="U300" i="33" s="1"/>
  <c r="U369" i="33" s="1"/>
  <c r="AC199" i="1"/>
  <c r="AC207" i="1" s="1"/>
  <c r="U305" i="33" s="1"/>
  <c r="U374" i="33" s="1"/>
  <c r="AB198" i="1"/>
  <c r="AB206" i="1" s="1"/>
  <c r="T304" i="33" s="1"/>
  <c r="T373" i="33" s="1"/>
  <c r="AB197" i="1"/>
  <c r="AB205" i="1" s="1"/>
  <c r="T303" i="33" s="1"/>
  <c r="T372" i="33" s="1"/>
  <c r="Z196" i="1"/>
  <c r="Z204" i="1" s="1"/>
  <c r="S302" i="33" s="1"/>
  <c r="S371" i="33" s="1"/>
  <c r="Y197" i="1"/>
  <c r="Y205" i="1" s="1"/>
  <c r="R303" i="33" s="1"/>
  <c r="R372" i="33" s="1"/>
  <c r="Y198" i="1"/>
  <c r="Y206" i="1" s="1"/>
  <c r="R304" i="33" s="1"/>
  <c r="R373" i="33" s="1"/>
  <c r="W194" i="1"/>
  <c r="W202" i="1" s="1"/>
  <c r="Q300" i="33" s="1"/>
  <c r="Q369" i="33" s="1"/>
  <c r="W196" i="1"/>
  <c r="W204" i="1" s="1"/>
  <c r="Q302" i="33" s="1"/>
  <c r="Q371" i="33" s="1"/>
  <c r="V195" i="1"/>
  <c r="V203" i="1" s="1"/>
  <c r="P301" i="33" s="1"/>
  <c r="P370" i="33" s="1"/>
  <c r="T195" i="1"/>
  <c r="T203" i="1" s="1"/>
  <c r="N301" i="33" s="1"/>
  <c r="N370" i="33" s="1"/>
  <c r="U197" i="1"/>
  <c r="U205" i="1" s="1"/>
  <c r="O303" i="33" s="1"/>
  <c r="O372" i="33" s="1"/>
  <c r="T197" i="1"/>
  <c r="T205" i="1" s="1"/>
  <c r="N303" i="33" s="1"/>
  <c r="N372" i="33" s="1"/>
  <c r="R197" i="1"/>
  <c r="R205" i="1" s="1"/>
  <c r="M303" i="33" s="1"/>
  <c r="M372" i="33" s="1"/>
  <c r="O195" i="1"/>
  <c r="O203" i="1" s="1"/>
  <c r="J301" i="33" s="1"/>
  <c r="J370" i="33" s="1"/>
  <c r="Q197" i="1"/>
  <c r="Q205" i="1" s="1"/>
  <c r="L303" i="33" s="1"/>
  <c r="L372" i="33" s="1"/>
  <c r="O197" i="1"/>
  <c r="O205" i="1" s="1"/>
  <c r="J303" i="33" s="1"/>
  <c r="J372" i="33" s="1"/>
  <c r="P194" i="1"/>
  <c r="P202" i="1" s="1"/>
  <c r="K300" i="33" s="1"/>
  <c r="K369" i="33" s="1"/>
  <c r="P197" i="1"/>
  <c r="P205" i="1" s="1"/>
  <c r="K303" i="33" s="1"/>
  <c r="K372" i="33" s="1"/>
  <c r="M196" i="1"/>
  <c r="M204" i="1" s="1"/>
  <c r="I302" i="33" s="1"/>
  <c r="I371" i="33" s="1"/>
  <c r="J196" i="1"/>
  <c r="J204" i="1" s="1"/>
  <c r="F302" i="33" s="1"/>
  <c r="F371" i="33" s="1"/>
  <c r="M197" i="1"/>
  <c r="M205" i="1" s="1"/>
  <c r="I303" i="33" s="1"/>
  <c r="I372" i="33" s="1"/>
  <c r="L198" i="1"/>
  <c r="L206" i="1" s="1"/>
  <c r="H304" i="33" s="1"/>
  <c r="H373" i="33" s="1"/>
  <c r="M198" i="1"/>
  <c r="M206" i="1" s="1"/>
  <c r="I304" i="33" s="1"/>
  <c r="I373" i="33" s="1"/>
  <c r="J199" i="1"/>
  <c r="J207" i="1" s="1"/>
  <c r="F305" i="33" s="1"/>
  <c r="F374" i="33" s="1"/>
  <c r="AC196" i="1"/>
  <c r="AC204" i="1" s="1"/>
  <c r="U302" i="33" s="1"/>
  <c r="U371" i="33" s="1"/>
  <c r="AB194" i="1"/>
  <c r="AB202" i="1" s="1"/>
  <c r="T300" i="33" s="1"/>
  <c r="T369" i="33" s="1"/>
  <c r="Y199" i="1"/>
  <c r="Y207" i="1" s="1"/>
  <c r="R305" i="33" s="1"/>
  <c r="R374" i="33" s="1"/>
  <c r="Z194" i="1"/>
  <c r="Z202" i="1" s="1"/>
  <c r="S300" i="33" s="1"/>
  <c r="S369" i="33" s="1"/>
  <c r="Y195" i="1"/>
  <c r="Y203" i="1" s="1"/>
  <c r="R301" i="33" s="1"/>
  <c r="R370" i="33" s="1"/>
  <c r="Z199" i="1"/>
  <c r="Z207" i="1" s="1"/>
  <c r="S305" i="33" s="1"/>
  <c r="S374" i="33" s="1"/>
  <c r="W195" i="1"/>
  <c r="W203" i="1" s="1"/>
  <c r="Q301" i="33" s="1"/>
  <c r="Q370" i="33" s="1"/>
  <c r="W199" i="1"/>
  <c r="W207" i="1" s="1"/>
  <c r="Q305" i="33" s="1"/>
  <c r="Q374" i="33" s="1"/>
  <c r="V197" i="1"/>
  <c r="V205" i="1" s="1"/>
  <c r="P303" i="33" s="1"/>
  <c r="P372" i="33" s="1"/>
  <c r="V198" i="1"/>
  <c r="V206" i="1" s="1"/>
  <c r="P304" i="33" s="1"/>
  <c r="P373" i="33" s="1"/>
  <c r="T199" i="1"/>
  <c r="T207" i="1" s="1"/>
  <c r="N305" i="33" s="1"/>
  <c r="N374" i="33" s="1"/>
  <c r="T196" i="1"/>
  <c r="T204" i="1" s="1"/>
  <c r="N302" i="33" s="1"/>
  <c r="N371" i="33" s="1"/>
  <c r="U195" i="1"/>
  <c r="U203" i="1" s="1"/>
  <c r="O301" i="33" s="1"/>
  <c r="O370" i="33" s="1"/>
  <c r="R199" i="1"/>
  <c r="R207" i="1" s="1"/>
  <c r="M305" i="33" s="1"/>
  <c r="M374" i="33" s="1"/>
  <c r="R196" i="1"/>
  <c r="R204" i="1" s="1"/>
  <c r="M302" i="33" s="1"/>
  <c r="M371" i="33" s="1"/>
  <c r="Q196" i="1"/>
  <c r="Q204" i="1" s="1"/>
  <c r="L302" i="33" s="1"/>
  <c r="L371" i="33" s="1"/>
  <c r="Q194" i="1"/>
  <c r="Q202" i="1" s="1"/>
  <c r="L300" i="33" s="1"/>
  <c r="L369" i="33" s="1"/>
  <c r="Q199" i="1"/>
  <c r="Q207" i="1" s="1"/>
  <c r="L305" i="33" s="1"/>
  <c r="L374" i="33" s="1"/>
  <c r="K195" i="1"/>
  <c r="K203" i="1" s="1"/>
  <c r="G301" i="33" s="1"/>
  <c r="G370" i="33" s="1"/>
  <c r="P198" i="1"/>
  <c r="P206" i="1" s="1"/>
  <c r="K304" i="33" s="1"/>
  <c r="K373" i="33" s="1"/>
  <c r="L194" i="1"/>
  <c r="L202" i="1" s="1"/>
  <c r="H300" i="33" s="1"/>
  <c r="H369" i="33" s="1"/>
  <c r="J197" i="1"/>
  <c r="J205" i="1" s="1"/>
  <c r="F303" i="33" s="1"/>
  <c r="F372" i="33" s="1"/>
  <c r="L199" i="1"/>
  <c r="L207" i="1" s="1"/>
  <c r="H305" i="33" s="1"/>
  <c r="H374" i="33" s="1"/>
  <c r="L195" i="1"/>
  <c r="L203" i="1" s="1"/>
  <c r="H301" i="33" s="1"/>
  <c r="H370" i="33" s="1"/>
  <c r="L196" i="1"/>
  <c r="L204" i="1" s="1"/>
  <c r="H302" i="33" s="1"/>
  <c r="H371" i="33" s="1"/>
  <c r="T1659" i="1" l="1"/>
  <c r="D323" i="33"/>
  <c r="L329" i="33" s="1"/>
  <c r="J310" i="2" s="1"/>
  <c r="V322" i="33"/>
  <c r="V392" i="33" s="1"/>
  <c r="V319" i="33"/>
  <c r="V389" i="33" s="1"/>
  <c r="D785" i="33"/>
  <c r="AD3272" i="1"/>
  <c r="AD163" i="1"/>
  <c r="D700" i="33"/>
  <c r="D698" i="33"/>
  <c r="D699" i="33"/>
  <c r="AD285" i="1"/>
  <c r="AD293" i="1" s="1"/>
  <c r="P702" i="33"/>
  <c r="N449" i="2" s="1"/>
  <c r="J705" i="33"/>
  <c r="H452" i="2" s="1"/>
  <c r="H705" i="33"/>
  <c r="F452" i="2" s="1"/>
  <c r="AD160" i="1"/>
  <c r="AD162" i="1"/>
  <c r="J703" i="33"/>
  <c r="H450" i="2" s="1"/>
  <c r="U702" i="33"/>
  <c r="S449" i="2" s="1"/>
  <c r="H706" i="33"/>
  <c r="F453" i="2" s="1"/>
  <c r="P707" i="33"/>
  <c r="N454" i="2" s="1"/>
  <c r="F705" i="33"/>
  <c r="D452" i="2" s="1"/>
  <c r="F703" i="33"/>
  <c r="D450" i="2" s="1"/>
  <c r="N707" i="33"/>
  <c r="L454" i="2" s="1"/>
  <c r="J708" i="33"/>
  <c r="H455" i="2" s="1"/>
  <c r="R702" i="33"/>
  <c r="P449" i="2" s="1"/>
  <c r="V708" i="33"/>
  <c r="T455" i="2" s="1"/>
  <c r="V702" i="33"/>
  <c r="T449" i="2" s="1"/>
  <c r="V704" i="33"/>
  <c r="T451" i="2" s="1"/>
  <c r="T707" i="33"/>
  <c r="R454" i="2" s="1"/>
  <c r="K704" i="33"/>
  <c r="I451" i="2" s="1"/>
  <c r="R707" i="33"/>
  <c r="P454" i="2" s="1"/>
  <c r="N703" i="33"/>
  <c r="L450" i="2" s="1"/>
  <c r="P703" i="33"/>
  <c r="N450" i="2" s="1"/>
  <c r="V604" i="33"/>
  <c r="T471" i="2" s="1"/>
  <c r="V603" i="33"/>
  <c r="T470" i="2" s="1"/>
  <c r="J702" i="33"/>
  <c r="H449" i="2" s="1"/>
  <c r="H149" i="1"/>
  <c r="D334" i="33" s="1"/>
  <c r="D405" i="33" s="1"/>
  <c r="V707" i="33"/>
  <c r="T454" i="2" s="1"/>
  <c r="I705" i="33"/>
  <c r="G452" i="2" s="1"/>
  <c r="E707" i="33"/>
  <c r="C454" i="2" s="1"/>
  <c r="K708" i="33"/>
  <c r="I455" i="2" s="1"/>
  <c r="L704" i="33"/>
  <c r="J451" i="2" s="1"/>
  <c r="N702" i="33"/>
  <c r="L449" i="2" s="1"/>
  <c r="Q706" i="33"/>
  <c r="O453" i="2" s="1"/>
  <c r="S705" i="33"/>
  <c r="Q452" i="2" s="1"/>
  <c r="U708" i="33"/>
  <c r="S455" i="2" s="1"/>
  <c r="I704" i="33"/>
  <c r="G451" i="2" s="1"/>
  <c r="F706" i="33"/>
  <c r="D453" i="2" s="1"/>
  <c r="K703" i="33"/>
  <c r="I450" i="2" s="1"/>
  <c r="L706" i="33"/>
  <c r="J453" i="2" s="1"/>
  <c r="N706" i="33"/>
  <c r="L453" i="2" s="1"/>
  <c r="Q708" i="33"/>
  <c r="O455" i="2" s="1"/>
  <c r="S704" i="33"/>
  <c r="Q451" i="2" s="1"/>
  <c r="H151" i="1"/>
  <c r="D336" i="33" s="1"/>
  <c r="D407" i="33" s="1"/>
  <c r="G707" i="33"/>
  <c r="E454" i="2" s="1"/>
  <c r="L707" i="33"/>
  <c r="J454" i="2" s="1"/>
  <c r="F708" i="33"/>
  <c r="D455" i="2" s="1"/>
  <c r="R708" i="33"/>
  <c r="P455" i="2" s="1"/>
  <c r="V703" i="33"/>
  <c r="T450" i="2" s="1"/>
  <c r="I702" i="33"/>
  <c r="G449" i="2" s="1"/>
  <c r="G703" i="33"/>
  <c r="E450" i="2" s="1"/>
  <c r="K706" i="33"/>
  <c r="I453" i="2" s="1"/>
  <c r="M702" i="33"/>
  <c r="K449" i="2" s="1"/>
  <c r="O706" i="33"/>
  <c r="M453" i="2" s="1"/>
  <c r="Q703" i="33"/>
  <c r="O450" i="2" s="1"/>
  <c r="T705" i="33"/>
  <c r="R452" i="2" s="1"/>
  <c r="H707" i="33"/>
  <c r="F454" i="2" s="1"/>
  <c r="E708" i="33"/>
  <c r="C455" i="2" s="1"/>
  <c r="G708" i="33"/>
  <c r="E455" i="2" s="1"/>
  <c r="L703" i="33"/>
  <c r="J450" i="2" s="1"/>
  <c r="O705" i="33"/>
  <c r="M452" i="2" s="1"/>
  <c r="Q704" i="33"/>
  <c r="O451" i="2" s="1"/>
  <c r="S703" i="33"/>
  <c r="Q450" i="2" s="1"/>
  <c r="V706" i="33"/>
  <c r="T453" i="2" s="1"/>
  <c r="V705" i="33"/>
  <c r="T452" i="2" s="1"/>
  <c r="F702" i="33"/>
  <c r="D449" i="2" s="1"/>
  <c r="P705" i="33"/>
  <c r="N452" i="2" s="1"/>
  <c r="J707" i="33"/>
  <c r="H454" i="2" s="1"/>
  <c r="G705" i="33"/>
  <c r="E452" i="2" s="1"/>
  <c r="H702" i="33"/>
  <c r="F449" i="2" s="1"/>
  <c r="H703" i="33"/>
  <c r="F450" i="2" s="1"/>
  <c r="K707" i="33"/>
  <c r="I454" i="2" s="1"/>
  <c r="M707" i="33"/>
  <c r="K454" i="2" s="1"/>
  <c r="O704" i="33"/>
  <c r="M451" i="2" s="1"/>
  <c r="R706" i="33"/>
  <c r="P453" i="2" s="1"/>
  <c r="T702" i="33"/>
  <c r="R449" i="2" s="1"/>
  <c r="F707" i="33"/>
  <c r="D454" i="2" s="1"/>
  <c r="G706" i="33"/>
  <c r="E453" i="2" s="1"/>
  <c r="E704" i="33"/>
  <c r="C451" i="2" s="1"/>
  <c r="M705" i="33"/>
  <c r="K452" i="2" s="1"/>
  <c r="P708" i="33"/>
  <c r="N455" i="2" s="1"/>
  <c r="R703" i="33"/>
  <c r="P450" i="2" s="1"/>
  <c r="S708" i="33"/>
  <c r="Q455" i="2" s="1"/>
  <c r="M704" i="33"/>
  <c r="K451" i="2" s="1"/>
  <c r="K705" i="33"/>
  <c r="I452" i="2" s="1"/>
  <c r="Q702" i="33"/>
  <c r="O449" i="2" s="1"/>
  <c r="G702" i="33"/>
  <c r="E449" i="2" s="1"/>
  <c r="U706" i="33"/>
  <c r="S453" i="2" s="1"/>
  <c r="R704" i="33"/>
  <c r="P451" i="2" s="1"/>
  <c r="I708" i="33"/>
  <c r="G455" i="2" s="1"/>
  <c r="K702" i="33"/>
  <c r="I449" i="2" s="1"/>
  <c r="L702" i="33"/>
  <c r="J449" i="2" s="1"/>
  <c r="N704" i="33"/>
  <c r="S706" i="33"/>
  <c r="Q453" i="2" s="1"/>
  <c r="I703" i="33"/>
  <c r="G450" i="2" s="1"/>
  <c r="E706" i="33"/>
  <c r="C453" i="2" s="1"/>
  <c r="E702" i="33"/>
  <c r="L708" i="33"/>
  <c r="J455" i="2" s="1"/>
  <c r="N708" i="33"/>
  <c r="L455" i="2" s="1"/>
  <c r="P706" i="33"/>
  <c r="N453" i="2" s="1"/>
  <c r="T704" i="33"/>
  <c r="R451" i="2" s="1"/>
  <c r="H704" i="33"/>
  <c r="F451" i="2" s="1"/>
  <c r="I707" i="33"/>
  <c r="G454" i="2" s="1"/>
  <c r="E705" i="33"/>
  <c r="C452" i="2" s="1"/>
  <c r="M706" i="33"/>
  <c r="K453" i="2" s="1"/>
  <c r="O707" i="33"/>
  <c r="M454" i="2" s="1"/>
  <c r="Q705" i="33"/>
  <c r="O452" i="2" s="1"/>
  <c r="S702" i="33"/>
  <c r="Q449" i="2" s="1"/>
  <c r="H708" i="33"/>
  <c r="F455" i="2" s="1"/>
  <c r="I706" i="33"/>
  <c r="G453" i="2" s="1"/>
  <c r="J706" i="33"/>
  <c r="H453" i="2" s="1"/>
  <c r="M708" i="33"/>
  <c r="K455" i="2" s="1"/>
  <c r="O703" i="33"/>
  <c r="M450" i="2" s="1"/>
  <c r="S707" i="33"/>
  <c r="Q454" i="2" s="1"/>
  <c r="F704" i="33"/>
  <c r="D451" i="2" s="1"/>
  <c r="P704" i="33"/>
  <c r="U703" i="33"/>
  <c r="U707" i="33"/>
  <c r="S454" i="2" s="1"/>
  <c r="J704" i="33"/>
  <c r="M703" i="33"/>
  <c r="K450" i="2" s="1"/>
  <c r="R705" i="33"/>
  <c r="P452" i="2" s="1"/>
  <c r="G704" i="33"/>
  <c r="E451" i="2" s="1"/>
  <c r="L705" i="33"/>
  <c r="J452" i="2" s="1"/>
  <c r="T706" i="33"/>
  <c r="R453" i="2" s="1"/>
  <c r="Q707" i="33"/>
  <c r="O454" i="2" s="1"/>
  <c r="U704" i="33"/>
  <c r="S451" i="2" s="1"/>
  <c r="O702" i="33"/>
  <c r="M449" i="2" s="1"/>
  <c r="T708" i="33"/>
  <c r="R455" i="2" s="1"/>
  <c r="E703" i="33"/>
  <c r="C450" i="2" s="1"/>
  <c r="O708" i="33"/>
  <c r="M455" i="2" s="1"/>
  <c r="U705" i="33"/>
  <c r="S452" i="2" s="1"/>
  <c r="T703" i="33"/>
  <c r="R450" i="2" s="1"/>
  <c r="T1627" i="1"/>
  <c r="H154" i="1"/>
  <c r="D339" i="33" s="1"/>
  <c r="D410" i="33" s="1"/>
  <c r="AD825" i="1"/>
  <c r="AD3352" i="1"/>
  <c r="H150" i="1"/>
  <c r="D335" i="33" s="1"/>
  <c r="D406" i="33" s="1"/>
  <c r="V339" i="33"/>
  <c r="V410" i="33" s="1"/>
  <c r="V462" i="33"/>
  <c r="AD158" i="1"/>
  <c r="V581" i="33"/>
  <c r="T446" i="2" s="1"/>
  <c r="V580" i="33"/>
  <c r="T445" i="2" s="1"/>
  <c r="H153" i="1"/>
  <c r="AD157" i="1"/>
  <c r="H152" i="1"/>
  <c r="V393" i="33"/>
  <c r="AD164" i="1"/>
  <c r="H148" i="1"/>
  <c r="D333" i="33" s="1"/>
  <c r="D404" i="33" s="1"/>
  <c r="V457" i="33"/>
  <c r="V334" i="33"/>
  <c r="V405" i="33" s="1"/>
  <c r="V338" i="33"/>
  <c r="V409" i="33" s="1"/>
  <c r="V461" i="33"/>
  <c r="V575" i="33"/>
  <c r="V600" i="33"/>
  <c r="F581" i="33"/>
  <c r="D446" i="2" s="1"/>
  <c r="I580" i="33"/>
  <c r="G445" i="2" s="1"/>
  <c r="H580" i="33"/>
  <c r="F445" i="2" s="1"/>
  <c r="I579" i="33"/>
  <c r="G444" i="2" s="1"/>
  <c r="F578" i="33"/>
  <c r="D443" i="2" s="1"/>
  <c r="I578" i="33"/>
  <c r="G443" i="2" s="1"/>
  <c r="K575" i="33"/>
  <c r="K579" i="33"/>
  <c r="I444" i="2" s="1"/>
  <c r="K576" i="33"/>
  <c r="I441" i="2" s="1"/>
  <c r="J579" i="33"/>
  <c r="H444" i="2" s="1"/>
  <c r="L579" i="33"/>
  <c r="J444" i="2" s="1"/>
  <c r="L575" i="33"/>
  <c r="J575" i="33"/>
  <c r="J577" i="33"/>
  <c r="H442" i="2" s="1"/>
  <c r="M579" i="33"/>
  <c r="K444" i="2" s="1"/>
  <c r="M575" i="33"/>
  <c r="N579" i="33"/>
  <c r="L444" i="2" s="1"/>
  <c r="O579" i="33"/>
  <c r="M444" i="2" s="1"/>
  <c r="N577" i="33"/>
  <c r="L442" i="2" s="1"/>
  <c r="P577" i="33"/>
  <c r="N442" i="2" s="1"/>
  <c r="P575" i="33"/>
  <c r="Q578" i="33"/>
  <c r="O443" i="2" s="1"/>
  <c r="Q576" i="33"/>
  <c r="O441" i="2" s="1"/>
  <c r="R580" i="33"/>
  <c r="P445" i="2" s="1"/>
  <c r="R579" i="33"/>
  <c r="P444" i="2" s="1"/>
  <c r="S578" i="33"/>
  <c r="Q443" i="2" s="1"/>
  <c r="T579" i="33"/>
  <c r="R444" i="2" s="1"/>
  <c r="T580" i="33"/>
  <c r="R445" i="2" s="1"/>
  <c r="U581" i="33"/>
  <c r="S446" i="2" s="1"/>
  <c r="U576" i="33"/>
  <c r="S441" i="2" s="1"/>
  <c r="I581" i="33"/>
  <c r="G446" i="2" s="1"/>
  <c r="F577" i="33"/>
  <c r="D442" i="2" s="1"/>
  <c r="F575" i="33"/>
  <c r="F580" i="33"/>
  <c r="D445" i="2" s="1"/>
  <c r="K578" i="33"/>
  <c r="I443" i="2" s="1"/>
  <c r="K581" i="33"/>
  <c r="I446" i="2" s="1"/>
  <c r="K577" i="33"/>
  <c r="I442" i="2" s="1"/>
  <c r="I575" i="33"/>
  <c r="E577" i="33"/>
  <c r="J578" i="33"/>
  <c r="H443" i="2" s="1"/>
  <c r="J581" i="33"/>
  <c r="H446" i="2" s="1"/>
  <c r="L580" i="33"/>
  <c r="J445" i="2" s="1"/>
  <c r="G581" i="33"/>
  <c r="E446" i="2" s="1"/>
  <c r="L577" i="33"/>
  <c r="J442" i="2" s="1"/>
  <c r="M577" i="33"/>
  <c r="K442" i="2" s="1"/>
  <c r="M580" i="33"/>
  <c r="K445" i="2" s="1"/>
  <c r="N580" i="33"/>
  <c r="L445" i="2" s="1"/>
  <c r="N575" i="33"/>
  <c r="O576" i="33"/>
  <c r="M441" i="2" s="1"/>
  <c r="P576" i="33"/>
  <c r="N441" i="2" s="1"/>
  <c r="O575" i="33"/>
  <c r="Q579" i="33"/>
  <c r="O444" i="2" s="1"/>
  <c r="Q575" i="33"/>
  <c r="R576" i="33"/>
  <c r="P441" i="2" s="1"/>
  <c r="S577" i="33"/>
  <c r="Q442" i="2" s="1"/>
  <c r="R575" i="33"/>
  <c r="T581" i="33"/>
  <c r="R446" i="2" s="1"/>
  <c r="T577" i="33"/>
  <c r="R442" i="2" s="1"/>
  <c r="U580" i="33"/>
  <c r="S445" i="2" s="1"/>
  <c r="U577" i="33"/>
  <c r="S442" i="2" s="1"/>
  <c r="H577" i="33"/>
  <c r="F442" i="2" s="1"/>
  <c r="H576" i="33"/>
  <c r="F441" i="2" s="1"/>
  <c r="K580" i="33"/>
  <c r="I445" i="2" s="1"/>
  <c r="L581" i="33"/>
  <c r="J446" i="2" s="1"/>
  <c r="L578" i="33"/>
  <c r="J443" i="2" s="1"/>
  <c r="O577" i="33"/>
  <c r="M442" i="2" s="1"/>
  <c r="P580" i="33"/>
  <c r="N445" i="2" s="1"/>
  <c r="Q581" i="33"/>
  <c r="O446" i="2" s="1"/>
  <c r="R577" i="33"/>
  <c r="P442" i="2" s="1"/>
  <c r="T576" i="33"/>
  <c r="R441" i="2" s="1"/>
  <c r="H575" i="33"/>
  <c r="F576" i="33"/>
  <c r="D441" i="2" s="1"/>
  <c r="E578" i="33"/>
  <c r="G575" i="33"/>
  <c r="E580" i="33"/>
  <c r="G578" i="33"/>
  <c r="E443" i="2" s="1"/>
  <c r="O578" i="33"/>
  <c r="M443" i="2" s="1"/>
  <c r="P578" i="33"/>
  <c r="N443" i="2" s="1"/>
  <c r="Q580" i="33"/>
  <c r="O445" i="2" s="1"/>
  <c r="R578" i="33"/>
  <c r="P443" i="2" s="1"/>
  <c r="T575" i="33"/>
  <c r="U579" i="33"/>
  <c r="S444" i="2" s="1"/>
  <c r="H579" i="33"/>
  <c r="F444" i="2" s="1"/>
  <c r="I577" i="33"/>
  <c r="G442" i="2" s="1"/>
  <c r="G580" i="33"/>
  <c r="E445" i="2" s="1"/>
  <c r="E576" i="33"/>
  <c r="I576" i="33"/>
  <c r="G441" i="2" s="1"/>
  <c r="J576" i="33"/>
  <c r="H441" i="2" s="1"/>
  <c r="G576" i="33"/>
  <c r="E441" i="2" s="1"/>
  <c r="J580" i="33"/>
  <c r="H445" i="2" s="1"/>
  <c r="M576" i="33"/>
  <c r="K441" i="2" s="1"/>
  <c r="N576" i="33"/>
  <c r="L441" i="2" s="1"/>
  <c r="O581" i="33"/>
  <c r="M446" i="2" s="1"/>
  <c r="O580" i="33"/>
  <c r="M445" i="2" s="1"/>
  <c r="P581" i="33"/>
  <c r="N446" i="2" s="1"/>
  <c r="S580" i="33"/>
  <c r="Q445" i="2" s="1"/>
  <c r="S575" i="33"/>
  <c r="S579" i="33"/>
  <c r="Q444" i="2" s="1"/>
  <c r="T578" i="33"/>
  <c r="R443" i="2" s="1"/>
  <c r="H578" i="33"/>
  <c r="F443" i="2" s="1"/>
  <c r="H581" i="33"/>
  <c r="F446" i="2" s="1"/>
  <c r="F579" i="33"/>
  <c r="D444" i="2" s="1"/>
  <c r="E575" i="33"/>
  <c r="G579" i="33"/>
  <c r="E444" i="2" s="1"/>
  <c r="G577" i="33"/>
  <c r="E442" i="2" s="1"/>
  <c r="E581" i="33"/>
  <c r="L576" i="33"/>
  <c r="J441" i="2" s="1"/>
  <c r="E579" i="33"/>
  <c r="M578" i="33"/>
  <c r="K443" i="2" s="1"/>
  <c r="M581" i="33"/>
  <c r="K446" i="2" s="1"/>
  <c r="N578" i="33"/>
  <c r="L443" i="2" s="1"/>
  <c r="N581" i="33"/>
  <c r="L446" i="2" s="1"/>
  <c r="P579" i="33"/>
  <c r="N444" i="2" s="1"/>
  <c r="Q577" i="33"/>
  <c r="O442" i="2" s="1"/>
  <c r="S581" i="33"/>
  <c r="Q446" i="2" s="1"/>
  <c r="S576" i="33"/>
  <c r="Q441" i="2" s="1"/>
  <c r="R581" i="33"/>
  <c r="P446" i="2" s="1"/>
  <c r="U575" i="33"/>
  <c r="U578" i="33"/>
  <c r="S443" i="2" s="1"/>
  <c r="AD161" i="1"/>
  <c r="V602" i="33"/>
  <c r="T469" i="2" s="1"/>
  <c r="AD159" i="1"/>
  <c r="V576" i="33"/>
  <c r="T441" i="2" s="1"/>
  <c r="V605" i="33"/>
  <c r="T472" i="2" s="1"/>
  <c r="V579" i="33"/>
  <c r="T444" i="2" s="1"/>
  <c r="V336" i="33"/>
  <c r="V407" i="33" s="1"/>
  <c r="V459" i="33"/>
  <c r="V458" i="33"/>
  <c r="V335" i="33"/>
  <c r="V406" i="33" s="1"/>
  <c r="V340" i="33"/>
  <c r="V411" i="33" s="1"/>
  <c r="V463" i="33"/>
  <c r="V460" i="33"/>
  <c r="V337" i="33"/>
  <c r="V408" i="33" s="1"/>
  <c r="V333" i="33"/>
  <c r="V404" i="33" s="1"/>
  <c r="V456" i="33"/>
  <c r="V577" i="33"/>
  <c r="T442" i="2" s="1"/>
  <c r="F602" i="33"/>
  <c r="D469" i="2" s="1"/>
  <c r="H601" i="33"/>
  <c r="F468" i="2" s="1"/>
  <c r="H603" i="33"/>
  <c r="F470" i="2" s="1"/>
  <c r="F604" i="33"/>
  <c r="D471" i="2" s="1"/>
  <c r="E601" i="33"/>
  <c r="K604" i="33"/>
  <c r="I471" i="2" s="1"/>
  <c r="F600" i="33"/>
  <c r="K606" i="33"/>
  <c r="I473" i="2" s="1"/>
  <c r="I603" i="33"/>
  <c r="G470" i="2" s="1"/>
  <c r="E603" i="33"/>
  <c r="J602" i="33"/>
  <c r="H469" i="2" s="1"/>
  <c r="J604" i="33"/>
  <c r="H471" i="2" s="1"/>
  <c r="G605" i="33"/>
  <c r="E472" i="2" s="1"/>
  <c r="E604" i="33"/>
  <c r="M605" i="33"/>
  <c r="K472" i="2" s="1"/>
  <c r="M606" i="33"/>
  <c r="K473" i="2" s="1"/>
  <c r="N603" i="33"/>
  <c r="L470" i="2" s="1"/>
  <c r="O600" i="33"/>
  <c r="N600" i="33"/>
  <c r="P606" i="33"/>
  <c r="N473" i="2" s="1"/>
  <c r="P602" i="33"/>
  <c r="N469" i="2" s="1"/>
  <c r="Q606" i="33"/>
  <c r="O473" i="2" s="1"/>
  <c r="Q605" i="33"/>
  <c r="O472" i="2" s="1"/>
  <c r="R602" i="33"/>
  <c r="P469" i="2" s="1"/>
  <c r="R606" i="33"/>
  <c r="P473" i="2" s="1"/>
  <c r="S605" i="33"/>
  <c r="Q472" i="2" s="1"/>
  <c r="R601" i="33"/>
  <c r="P468" i="2" s="1"/>
  <c r="T602" i="33"/>
  <c r="R469" i="2" s="1"/>
  <c r="U602" i="33"/>
  <c r="S469" i="2" s="1"/>
  <c r="U601" i="33"/>
  <c r="S468" i="2" s="1"/>
  <c r="I600" i="33"/>
  <c r="F605" i="33"/>
  <c r="D472" i="2" s="1"/>
  <c r="H605" i="33"/>
  <c r="F472" i="2" s="1"/>
  <c r="H606" i="33"/>
  <c r="F473" i="2" s="1"/>
  <c r="K601" i="33"/>
  <c r="I468" i="2" s="1"/>
  <c r="E600" i="33"/>
  <c r="K602" i="33"/>
  <c r="I469" i="2" s="1"/>
  <c r="H602" i="33"/>
  <c r="F469" i="2" s="1"/>
  <c r="E605" i="33"/>
  <c r="L606" i="33"/>
  <c r="J473" i="2" s="1"/>
  <c r="G606" i="33"/>
  <c r="E473" i="2" s="1"/>
  <c r="G600" i="33"/>
  <c r="J605" i="33"/>
  <c r="H472" i="2" s="1"/>
  <c r="J601" i="33"/>
  <c r="H468" i="2" s="1"/>
  <c r="M601" i="33"/>
  <c r="K468" i="2" s="1"/>
  <c r="M600" i="33"/>
  <c r="O601" i="33"/>
  <c r="M468" i="2" s="1"/>
  <c r="N602" i="33"/>
  <c r="L469" i="2" s="1"/>
  <c r="N606" i="33"/>
  <c r="L473" i="2" s="1"/>
  <c r="P604" i="33"/>
  <c r="N471" i="2" s="1"/>
  <c r="O602" i="33"/>
  <c r="M469" i="2" s="1"/>
  <c r="Q602" i="33"/>
  <c r="O469" i="2" s="1"/>
  <c r="Q604" i="33"/>
  <c r="O471" i="2" s="1"/>
  <c r="R600" i="33"/>
  <c r="R603" i="33"/>
  <c r="P470" i="2" s="1"/>
  <c r="T605" i="33"/>
  <c r="R472" i="2" s="1"/>
  <c r="T606" i="33"/>
  <c r="R473" i="2" s="1"/>
  <c r="U606" i="33"/>
  <c r="S473" i="2" s="1"/>
  <c r="U603" i="33"/>
  <c r="S470" i="2" s="1"/>
  <c r="H604" i="33"/>
  <c r="F471" i="2" s="1"/>
  <c r="H600" i="33"/>
  <c r="K605" i="33"/>
  <c r="I472" i="2" s="1"/>
  <c r="G603" i="33"/>
  <c r="E470" i="2" s="1"/>
  <c r="L605" i="33"/>
  <c r="J472" i="2" s="1"/>
  <c r="L602" i="33"/>
  <c r="J469" i="2" s="1"/>
  <c r="M604" i="33"/>
  <c r="K471" i="2" s="1"/>
  <c r="O604" i="33"/>
  <c r="M471" i="2" s="1"/>
  <c r="Q600" i="33"/>
  <c r="S601" i="33"/>
  <c r="Q468" i="2" s="1"/>
  <c r="T601" i="33"/>
  <c r="R468" i="2" s="1"/>
  <c r="U600" i="33"/>
  <c r="S603" i="33"/>
  <c r="Q470" i="2" s="1"/>
  <c r="F606" i="33"/>
  <c r="D473" i="2" s="1"/>
  <c r="F601" i="33"/>
  <c r="D468" i="2" s="1"/>
  <c r="I601" i="33"/>
  <c r="G468" i="2" s="1"/>
  <c r="F603" i="33"/>
  <c r="D470" i="2" s="1"/>
  <c r="I606" i="33"/>
  <c r="G473" i="2" s="1"/>
  <c r="I602" i="33"/>
  <c r="G469" i="2" s="1"/>
  <c r="K603" i="33"/>
  <c r="I470" i="2" s="1"/>
  <c r="K600" i="33"/>
  <c r="L603" i="33"/>
  <c r="J470" i="2" s="1"/>
  <c r="G601" i="33"/>
  <c r="E468" i="2" s="1"/>
  <c r="J603" i="33"/>
  <c r="H470" i="2" s="1"/>
  <c r="L600" i="33"/>
  <c r="L604" i="33"/>
  <c r="J471" i="2" s="1"/>
  <c r="J606" i="33"/>
  <c r="H473" i="2" s="1"/>
  <c r="M603" i="33"/>
  <c r="K470" i="2" s="1"/>
  <c r="O605" i="33"/>
  <c r="M472" i="2" s="1"/>
  <c r="N604" i="33"/>
  <c r="L471" i="2" s="1"/>
  <c r="O603" i="33"/>
  <c r="M470" i="2" s="1"/>
  <c r="P601" i="33"/>
  <c r="N468" i="2" s="1"/>
  <c r="P605" i="33"/>
  <c r="N472" i="2" s="1"/>
  <c r="P603" i="33"/>
  <c r="N470" i="2" s="1"/>
  <c r="R605" i="33"/>
  <c r="P472" i="2" s="1"/>
  <c r="S600" i="33"/>
  <c r="S602" i="33"/>
  <c r="Q469" i="2" s="1"/>
  <c r="R604" i="33"/>
  <c r="P471" i="2" s="1"/>
  <c r="T603" i="33"/>
  <c r="R470" i="2" s="1"/>
  <c r="T600" i="33"/>
  <c r="U605" i="33"/>
  <c r="S472" i="2" s="1"/>
  <c r="I604" i="33"/>
  <c r="G471" i="2" s="1"/>
  <c r="I605" i="33"/>
  <c r="G472" i="2" s="1"/>
  <c r="E602" i="33"/>
  <c r="G602" i="33"/>
  <c r="E469" i="2" s="1"/>
  <c r="G604" i="33"/>
  <c r="E471" i="2" s="1"/>
  <c r="J600" i="33"/>
  <c r="L601" i="33"/>
  <c r="J468" i="2" s="1"/>
  <c r="E606" i="33"/>
  <c r="M602" i="33"/>
  <c r="K469" i="2" s="1"/>
  <c r="N601" i="33"/>
  <c r="L468" i="2" s="1"/>
  <c r="N605" i="33"/>
  <c r="L472" i="2" s="1"/>
  <c r="O606" i="33"/>
  <c r="M473" i="2" s="1"/>
  <c r="P600" i="33"/>
  <c r="Q603" i="33"/>
  <c r="O470" i="2" s="1"/>
  <c r="S606" i="33"/>
  <c r="Q473" i="2" s="1"/>
  <c r="S604" i="33"/>
  <c r="Q471" i="2" s="1"/>
  <c r="T604" i="33"/>
  <c r="R471" i="2" s="1"/>
  <c r="U604" i="33"/>
  <c r="S471" i="2" s="1"/>
  <c r="Q601" i="33"/>
  <c r="O468" i="2" s="1"/>
  <c r="V578" i="33"/>
  <c r="T443" i="2" s="1"/>
  <c r="V606" i="33"/>
  <c r="T473" i="2" s="1"/>
  <c r="V601" i="33"/>
  <c r="T468" i="2" s="1"/>
  <c r="I689" i="1"/>
  <c r="I697" i="1" s="1"/>
  <c r="I4324" i="1"/>
  <c r="I4322" i="1"/>
  <c r="I4328" i="1"/>
  <c r="I679" i="1"/>
  <c r="I695" i="1" s="1"/>
  <c r="AA195" i="1"/>
  <c r="AA203" i="1" s="1"/>
  <c r="I196" i="1"/>
  <c r="I204" i="1" s="1"/>
  <c r="E302" i="33" s="1"/>
  <c r="AA198" i="1"/>
  <c r="AA206" i="1" s="1"/>
  <c r="X196" i="1"/>
  <c r="X204" i="1" s="1"/>
  <c r="N195" i="1"/>
  <c r="N203" i="1" s="1"/>
  <c r="S195" i="1"/>
  <c r="S203" i="1" s="1"/>
  <c r="AA197" i="1"/>
  <c r="AA205" i="1" s="1"/>
  <c r="X199" i="1"/>
  <c r="X207" i="1" s="1"/>
  <c r="Q200" i="1"/>
  <c r="Q208" i="1" s="1"/>
  <c r="L306" i="33" s="1"/>
  <c r="L375" i="33" s="1"/>
  <c r="R200" i="1"/>
  <c r="R208" i="1" s="1"/>
  <c r="M306" i="33" s="1"/>
  <c r="M375" i="33" s="1"/>
  <c r="J200" i="1"/>
  <c r="J208" i="1" s="1"/>
  <c r="F306" i="33" s="1"/>
  <c r="F375" i="33" s="1"/>
  <c r="M193" i="1"/>
  <c r="M201" i="1" s="1"/>
  <c r="I299" i="33" s="1"/>
  <c r="I368" i="33" s="1"/>
  <c r="S196" i="1"/>
  <c r="S204" i="1" s="1"/>
  <c r="U200" i="1"/>
  <c r="U208" i="1" s="1"/>
  <c r="O306" i="33" s="1"/>
  <c r="O375" i="33" s="1"/>
  <c r="W200" i="1"/>
  <c r="W208" i="1" s="1"/>
  <c r="Q306" i="33" s="1"/>
  <c r="Q375" i="33" s="1"/>
  <c r="I194" i="1"/>
  <c r="I202" i="1" s="1"/>
  <c r="E300" i="33" s="1"/>
  <c r="E369" i="33" s="1"/>
  <c r="N196" i="1"/>
  <c r="N204" i="1" s="1"/>
  <c r="X194" i="1"/>
  <c r="X202" i="1" s="1"/>
  <c r="AB200" i="1"/>
  <c r="AB208" i="1" s="1"/>
  <c r="T306" i="33" s="1"/>
  <c r="T375" i="33" s="1"/>
  <c r="I197" i="1"/>
  <c r="I205" i="1" s="1"/>
  <c r="E303" i="33" s="1"/>
  <c r="E372" i="33" s="1"/>
  <c r="AC193" i="1"/>
  <c r="AC201" i="1" s="1"/>
  <c r="U299" i="33" s="1"/>
  <c r="P193" i="1"/>
  <c r="P201" i="1" s="1"/>
  <c r="K299" i="33" s="1"/>
  <c r="K368" i="33" s="1"/>
  <c r="O193" i="1"/>
  <c r="O201" i="1" s="1"/>
  <c r="J299" i="33" s="1"/>
  <c r="J368" i="33" s="1"/>
  <c r="X197" i="1"/>
  <c r="X205" i="1" s="1"/>
  <c r="X195" i="1"/>
  <c r="X203" i="1" s="1"/>
  <c r="V193" i="1"/>
  <c r="V201" i="1" s="1"/>
  <c r="P299" i="33" s="1"/>
  <c r="M200" i="1"/>
  <c r="M208" i="1" s="1"/>
  <c r="I306" i="33" s="1"/>
  <c r="I375" i="33" s="1"/>
  <c r="X198" i="1"/>
  <c r="X206" i="1" s="1"/>
  <c r="T193" i="1"/>
  <c r="T201" i="1" s="1"/>
  <c r="N299" i="33" s="1"/>
  <c r="Y193" i="1"/>
  <c r="Y201" i="1" s="1"/>
  <c r="R299" i="33" s="1"/>
  <c r="R368" i="33" s="1"/>
  <c r="S194" i="1"/>
  <c r="S202" i="1" s="1"/>
  <c r="Z193" i="1"/>
  <c r="Z201" i="1" s="1"/>
  <c r="S299" i="33" s="1"/>
  <c r="AA199" i="1"/>
  <c r="AA207" i="1" s="1"/>
  <c r="AC200" i="1"/>
  <c r="AC208" i="1" s="1"/>
  <c r="U306" i="33" s="1"/>
  <c r="U375" i="33" s="1"/>
  <c r="L1142" i="1"/>
  <c r="I3247" i="1"/>
  <c r="J3242" i="1"/>
  <c r="L4488" i="1"/>
  <c r="H781" i="33" s="1"/>
  <c r="J1145" i="1"/>
  <c r="I1186" i="1"/>
  <c r="J1198" i="1"/>
  <c r="J1144" i="1"/>
  <c r="J24" i="1"/>
  <c r="I4497" i="1"/>
  <c r="E782" i="33" s="1"/>
  <c r="I639" i="1"/>
  <c r="J20" i="1"/>
  <c r="I4411" i="1"/>
  <c r="I990" i="1"/>
  <c r="I1015" i="1"/>
  <c r="K194" i="1"/>
  <c r="K202" i="1" s="1"/>
  <c r="G300" i="33" s="1"/>
  <c r="J4490" i="1"/>
  <c r="F783" i="33" s="1"/>
  <c r="K4494" i="1"/>
  <c r="G787" i="33" s="1"/>
  <c r="K24" i="1"/>
  <c r="J1203" i="1"/>
  <c r="I1128" i="1"/>
  <c r="L1203" i="1"/>
  <c r="I3242" i="1"/>
  <c r="L1125" i="1"/>
  <c r="I3245" i="1"/>
  <c r="J1199" i="1"/>
  <c r="J21" i="1"/>
  <c r="J18" i="1"/>
  <c r="K198" i="1"/>
  <c r="K206" i="1" s="1"/>
  <c r="G304" i="33" s="1"/>
  <c r="G373" i="33" s="1"/>
  <c r="K193" i="1"/>
  <c r="K201" i="1" s="1"/>
  <c r="G299" i="33" s="1"/>
  <c r="K199" i="1"/>
  <c r="K207" i="1" s="1"/>
  <c r="G305" i="33" s="1"/>
  <c r="G374" i="33" s="1"/>
  <c r="K197" i="1"/>
  <c r="K205" i="1" s="1"/>
  <c r="G303" i="33" s="1"/>
  <c r="G372" i="33" s="1"/>
  <c r="K200" i="1"/>
  <c r="K208" i="1" s="1"/>
  <c r="G306" i="33" s="1"/>
  <c r="G375" i="33" s="1"/>
  <c r="P200" i="1"/>
  <c r="P208" i="1" s="1"/>
  <c r="K306" i="33" s="1"/>
  <c r="K375" i="33" s="1"/>
  <c r="O200" i="1"/>
  <c r="O208" i="1" s="1"/>
  <c r="J306" i="33" s="1"/>
  <c r="J375" i="33" s="1"/>
  <c r="V200" i="1"/>
  <c r="V208" i="1" s="1"/>
  <c r="P306" i="33" s="1"/>
  <c r="P375" i="33" s="1"/>
  <c r="I195" i="1"/>
  <c r="I203" i="1" s="1"/>
  <c r="E301" i="33" s="1"/>
  <c r="E370" i="33" s="1"/>
  <c r="S199" i="1"/>
  <c r="S207" i="1" s="1"/>
  <c r="T200" i="1"/>
  <c r="T208" i="1" s="1"/>
  <c r="N306" i="33" s="1"/>
  <c r="N375" i="33" s="1"/>
  <c r="AA194" i="1"/>
  <c r="AA202" i="1" s="1"/>
  <c r="Y200" i="1"/>
  <c r="Y208" i="1" s="1"/>
  <c r="R306" i="33" s="1"/>
  <c r="R375" i="33" s="1"/>
  <c r="L193" i="1"/>
  <c r="L201" i="1" s="1"/>
  <c r="H299" i="33" s="1"/>
  <c r="H368" i="33" s="1"/>
  <c r="I198" i="1"/>
  <c r="I206" i="1" s="1"/>
  <c r="E304" i="33" s="1"/>
  <c r="E373" i="33" s="1"/>
  <c r="Z200" i="1"/>
  <c r="Z208" i="1" s="1"/>
  <c r="S306" i="33" s="1"/>
  <c r="S375" i="33" s="1"/>
  <c r="AA196" i="1"/>
  <c r="AA204" i="1" s="1"/>
  <c r="AD193" i="1"/>
  <c r="AD201" i="1" s="1"/>
  <c r="V299" i="33" s="1"/>
  <c r="V368" i="33" s="1"/>
  <c r="I193" i="1"/>
  <c r="I201" i="1" s="1"/>
  <c r="E299" i="33" s="1"/>
  <c r="E368" i="33" s="1"/>
  <c r="I199" i="1"/>
  <c r="I207" i="1" s="1"/>
  <c r="E305" i="33" s="1"/>
  <c r="E374" i="33" s="1"/>
  <c r="S197" i="1"/>
  <c r="S205" i="1" s="1"/>
  <c r="Q193" i="1"/>
  <c r="Q201" i="1" s="1"/>
  <c r="L299" i="33" s="1"/>
  <c r="R193" i="1"/>
  <c r="R201" i="1" s="1"/>
  <c r="M299" i="33" s="1"/>
  <c r="M368" i="33" s="1"/>
  <c r="J193" i="1"/>
  <c r="J201" i="1" s="1"/>
  <c r="F299" i="33" s="1"/>
  <c r="U193" i="1"/>
  <c r="U201" i="1" s="1"/>
  <c r="O299" i="33" s="1"/>
  <c r="W193" i="1"/>
  <c r="W201" i="1" s="1"/>
  <c r="Q299" i="33" s="1"/>
  <c r="Q368" i="33" s="1"/>
  <c r="L200" i="1"/>
  <c r="L208" i="1" s="1"/>
  <c r="H306" i="33" s="1"/>
  <c r="H375" i="33" s="1"/>
  <c r="S198" i="1"/>
  <c r="S206" i="1" s="1"/>
  <c r="AB193" i="1"/>
  <c r="AB201" i="1" s="1"/>
  <c r="T299" i="33" s="1"/>
  <c r="T368" i="33" s="1"/>
  <c r="AD200" i="1"/>
  <c r="AD208" i="1" s="1"/>
  <c r="V306" i="33" s="1"/>
  <c r="V375" i="33" s="1"/>
  <c r="O330" i="33" l="1"/>
  <c r="M311" i="2" s="1"/>
  <c r="U4423" i="1" s="1"/>
  <c r="AD1571" i="1"/>
  <c r="AB1569" i="1"/>
  <c r="R1567" i="1"/>
  <c r="K1569" i="1"/>
  <c r="M1569" i="1"/>
  <c r="Y1569" i="1"/>
  <c r="V1568" i="1"/>
  <c r="T1569" i="1"/>
  <c r="Q1569" i="1"/>
  <c r="Q1568" i="1"/>
  <c r="M1571" i="1"/>
  <c r="J1571" i="1"/>
  <c r="Z1566" i="1"/>
  <c r="Q1567" i="1"/>
  <c r="AB1571" i="1"/>
  <c r="W1569" i="1"/>
  <c r="T1571" i="1"/>
  <c r="R1566" i="1"/>
  <c r="K1571" i="1"/>
  <c r="P1567" i="1"/>
  <c r="L1570" i="1"/>
  <c r="AC1567" i="1"/>
  <c r="Y1571" i="1"/>
  <c r="V1567" i="1"/>
  <c r="T1568" i="1"/>
  <c r="K1570" i="1"/>
  <c r="M1568" i="1"/>
  <c r="J1567" i="1"/>
  <c r="AD1567" i="1"/>
  <c r="J1560" i="1"/>
  <c r="Z1656" i="1"/>
  <c r="I1627" i="1"/>
  <c r="I1660" i="1"/>
  <c r="Q1624" i="1"/>
  <c r="AB1624" i="1"/>
  <c r="P1661" i="1"/>
  <c r="Q1657" i="1"/>
  <c r="AB1659" i="1"/>
  <c r="P1628" i="1"/>
  <c r="Y1662" i="1"/>
  <c r="AD1569" i="1"/>
  <c r="P1658" i="1"/>
  <c r="AD1630" i="1"/>
  <c r="J1625" i="1"/>
  <c r="AC1656" i="1"/>
  <c r="L1659" i="1"/>
  <c r="Q970" i="1"/>
  <c r="Z1569" i="1"/>
  <c r="U1571" i="1"/>
  <c r="K1567" i="1"/>
  <c r="AC1570" i="1"/>
  <c r="Z1567" i="1"/>
  <c r="V1570" i="1"/>
  <c r="U1570" i="1"/>
  <c r="J1568" i="1"/>
  <c r="Z1568" i="1"/>
  <c r="Q1570" i="1"/>
  <c r="L1569" i="1"/>
  <c r="AB1570" i="1"/>
  <c r="W1567" i="1"/>
  <c r="T1567" i="1"/>
  <c r="O1566" i="1"/>
  <c r="Q1571" i="1"/>
  <c r="J1570" i="1"/>
  <c r="AB1567" i="1"/>
  <c r="Y1567" i="1"/>
  <c r="V1571" i="1"/>
  <c r="R1571" i="1"/>
  <c r="O1569" i="1"/>
  <c r="P1571" i="1"/>
  <c r="J1569" i="1"/>
  <c r="AD1570" i="1"/>
  <c r="M621" i="1"/>
  <c r="U1624" i="1"/>
  <c r="J1626" i="1"/>
  <c r="M1661" i="1"/>
  <c r="P1656" i="1"/>
  <c r="K1656" i="1"/>
  <c r="I1626" i="1"/>
  <c r="L1657" i="1"/>
  <c r="Z1625" i="1"/>
  <c r="K1662" i="1"/>
  <c r="K1657" i="1"/>
  <c r="AB1629" i="1"/>
  <c r="Y1656" i="1"/>
  <c r="J1659" i="1"/>
  <c r="O1657" i="1"/>
  <c r="O1627" i="1"/>
  <c r="W1566" i="1"/>
  <c r="Z1571" i="1"/>
  <c r="T1570" i="1"/>
  <c r="Q1566" i="1"/>
  <c r="V1566" i="1"/>
  <c r="R1568" i="1"/>
  <c r="O1568" i="1"/>
  <c r="P1568" i="1"/>
  <c r="M1566" i="1"/>
  <c r="U1569" i="1"/>
  <c r="K1568" i="1"/>
  <c r="AC1568" i="1"/>
  <c r="Y1568" i="1"/>
  <c r="U1567" i="1"/>
  <c r="U1566" i="1"/>
  <c r="O1570" i="1"/>
  <c r="P1566" i="1"/>
  <c r="Y1566" i="1"/>
  <c r="W1570" i="1"/>
  <c r="R1570" i="1"/>
  <c r="O1567" i="1"/>
  <c r="L1568" i="1"/>
  <c r="M1550" i="1"/>
  <c r="L1561" i="1"/>
  <c r="K1563" i="1"/>
  <c r="L622" i="1"/>
  <c r="L1658" i="1"/>
  <c r="M1630" i="1"/>
  <c r="W1656" i="1"/>
  <c r="K1660" i="1"/>
  <c r="J1656" i="1"/>
  <c r="W1626" i="1"/>
  <c r="I1630" i="1"/>
  <c r="U1628" i="1"/>
  <c r="Q1629" i="1"/>
  <c r="I1661" i="1"/>
  <c r="O1656" i="1"/>
  <c r="V1656" i="1"/>
  <c r="AD1566" i="1"/>
  <c r="AC1569" i="1"/>
  <c r="W1568" i="1"/>
  <c r="T1566" i="1"/>
  <c r="M1570" i="1"/>
  <c r="AB1568" i="1"/>
  <c r="Y1570" i="1"/>
  <c r="U1568" i="1"/>
  <c r="O1571" i="1"/>
  <c r="K1566" i="1"/>
  <c r="M1567" i="1"/>
  <c r="J1566" i="1"/>
  <c r="AB1566" i="1"/>
  <c r="R1569" i="1"/>
  <c r="P1570" i="1"/>
  <c r="AC1571" i="1"/>
  <c r="V1569" i="1"/>
  <c r="L1567" i="1"/>
  <c r="L1571" i="1"/>
  <c r="AC1566" i="1"/>
  <c r="Z1570" i="1"/>
  <c r="W1571" i="1"/>
  <c r="P1569" i="1"/>
  <c r="L1566" i="1"/>
  <c r="M1562" i="1"/>
  <c r="U971" i="1"/>
  <c r="I1657" i="1"/>
  <c r="L1630" i="1"/>
  <c r="K1659" i="1"/>
  <c r="U1627" i="1"/>
  <c r="L1661" i="1"/>
  <c r="R1624" i="1"/>
  <c r="AD1657" i="1"/>
  <c r="T1624" i="1"/>
  <c r="AD1568" i="1"/>
  <c r="Y1661" i="1"/>
  <c r="AD1656" i="1"/>
  <c r="T1629" i="1"/>
  <c r="L1660" i="1"/>
  <c r="O327" i="33"/>
  <c r="M308" i="2" s="1"/>
  <c r="U4420" i="1" s="1"/>
  <c r="P326" i="33"/>
  <c r="N307" i="2" s="1"/>
  <c r="V316" i="1" s="1"/>
  <c r="O325" i="33"/>
  <c r="M306" i="2" s="1"/>
  <c r="U4418" i="1" s="1"/>
  <c r="H325" i="33"/>
  <c r="F306" i="2" s="1"/>
  <c r="L315" i="1" s="1"/>
  <c r="I324" i="33"/>
  <c r="G305" i="2" s="1"/>
  <c r="J329" i="33"/>
  <c r="H310" i="2" s="1"/>
  <c r="T328" i="33"/>
  <c r="R309" i="2" s="1"/>
  <c r="K328" i="33"/>
  <c r="I309" i="2" s="1"/>
  <c r="M324" i="33"/>
  <c r="K305" i="2" s="1"/>
  <c r="L326" i="33"/>
  <c r="J307" i="2" s="1"/>
  <c r="P328" i="33"/>
  <c r="N309" i="2" s="1"/>
  <c r="M325" i="33"/>
  <c r="K306" i="2" s="1"/>
  <c r="U325" i="33"/>
  <c r="S306" i="2" s="1"/>
  <c r="AC315" i="1" s="1"/>
  <c r="L330" i="33"/>
  <c r="J311" i="2" s="1"/>
  <c r="P327" i="33"/>
  <c r="N308" i="2" s="1"/>
  <c r="K324" i="33"/>
  <c r="I305" i="2" s="1"/>
  <c r="S326" i="33"/>
  <c r="Q307" i="2" s="1"/>
  <c r="Z4419" i="1" s="1"/>
  <c r="S329" i="33"/>
  <c r="Q310" i="2" s="1"/>
  <c r="T326" i="33"/>
  <c r="R307" i="2" s="1"/>
  <c r="P329" i="33"/>
  <c r="N310" i="2" s="1"/>
  <c r="L324" i="33"/>
  <c r="J305" i="2" s="1"/>
  <c r="U327" i="33"/>
  <c r="S308" i="2" s="1"/>
  <c r="Q326" i="33"/>
  <c r="O307" i="2" s="1"/>
  <c r="J328" i="33"/>
  <c r="H309" i="2" s="1"/>
  <c r="K329" i="33"/>
  <c r="I310" i="2" s="1"/>
  <c r="N329" i="33"/>
  <c r="L310" i="2" s="1"/>
  <c r="L325" i="33"/>
  <c r="J306" i="2" s="1"/>
  <c r="O324" i="33"/>
  <c r="M305" i="2" s="1"/>
  <c r="S330" i="33"/>
  <c r="Q311" i="2" s="1"/>
  <c r="K326" i="33"/>
  <c r="I307" i="2" s="1"/>
  <c r="Q329" i="33"/>
  <c r="O310" i="2" s="1"/>
  <c r="I327" i="33"/>
  <c r="G308" i="2" s="1"/>
  <c r="M327" i="33"/>
  <c r="K308" i="2" s="1"/>
  <c r="R4420" i="1" s="1"/>
  <c r="T327" i="33"/>
  <c r="R308" i="2" s="1"/>
  <c r="S328" i="33"/>
  <c r="Q309" i="2" s="1"/>
  <c r="N326" i="33"/>
  <c r="L307" i="2" s="1"/>
  <c r="I326" i="33"/>
  <c r="G307" i="2" s="1"/>
  <c r="M316" i="1" s="1"/>
  <c r="I330" i="33"/>
  <c r="G311" i="2" s="1"/>
  <c r="R329" i="33"/>
  <c r="P310" i="2" s="1"/>
  <c r="O326" i="33"/>
  <c r="M307" i="2" s="1"/>
  <c r="M326" i="33"/>
  <c r="K307" i="2" s="1"/>
  <c r="T325" i="33"/>
  <c r="R306" i="2" s="1"/>
  <c r="O328" i="33"/>
  <c r="M309" i="2" s="1"/>
  <c r="G329" i="33"/>
  <c r="E310" i="2" s="1"/>
  <c r="I329" i="33"/>
  <c r="G310" i="2" s="1"/>
  <c r="J330" i="33"/>
  <c r="H311" i="2" s="1"/>
  <c r="V327" i="33"/>
  <c r="T308" i="2" s="1"/>
  <c r="J326" i="33"/>
  <c r="H307" i="2" s="1"/>
  <c r="P325" i="33"/>
  <c r="N306" i="2" s="1"/>
  <c r="V733" i="1" s="1"/>
  <c r="U330" i="33"/>
  <c r="S311" i="2" s="1"/>
  <c r="Q330" i="33"/>
  <c r="O311" i="2" s="1"/>
  <c r="G324" i="33"/>
  <c r="E305" i="2" s="1"/>
  <c r="H330" i="33"/>
  <c r="F311" i="2" s="1"/>
  <c r="T330" i="33"/>
  <c r="R311" i="2" s="1"/>
  <c r="Q327" i="33"/>
  <c r="O308" i="2" s="1"/>
  <c r="N324" i="33"/>
  <c r="L305" i="2" s="1"/>
  <c r="I328" i="33"/>
  <c r="G309" i="2" s="1"/>
  <c r="U328" i="33"/>
  <c r="S309" i="2" s="1"/>
  <c r="S327" i="33"/>
  <c r="Q308" i="2" s="1"/>
  <c r="H327" i="33"/>
  <c r="F308" i="2" s="1"/>
  <c r="G327" i="33"/>
  <c r="E308" i="2" s="1"/>
  <c r="K317" i="1" s="1"/>
  <c r="S325" i="33"/>
  <c r="Q306" i="2" s="1"/>
  <c r="G325" i="33"/>
  <c r="E306" i="2" s="1"/>
  <c r="L328" i="33"/>
  <c r="J309" i="2" s="1"/>
  <c r="R324" i="33"/>
  <c r="P305" i="2" s="1"/>
  <c r="L327" i="33"/>
  <c r="J308" i="2" s="1"/>
  <c r="T324" i="33"/>
  <c r="R305" i="2" s="1"/>
  <c r="U326" i="33"/>
  <c r="S307" i="2" s="1"/>
  <c r="N330" i="33"/>
  <c r="L311" i="2" s="1"/>
  <c r="T738" i="1" s="1"/>
  <c r="R325" i="33"/>
  <c r="P306" i="2" s="1"/>
  <c r="N328" i="33"/>
  <c r="L309" i="2" s="1"/>
  <c r="M330" i="33"/>
  <c r="K311" i="2" s="1"/>
  <c r="H324" i="33"/>
  <c r="F305" i="2" s="1"/>
  <c r="R327" i="33"/>
  <c r="P308" i="2" s="1"/>
  <c r="P330" i="33"/>
  <c r="N311" i="2" s="1"/>
  <c r="J324" i="33"/>
  <c r="H305" i="2" s="1"/>
  <c r="V330" i="33"/>
  <c r="T311" i="2" s="1"/>
  <c r="AD320" i="1" s="1"/>
  <c r="F368" i="33"/>
  <c r="N368" i="33"/>
  <c r="E371" i="33"/>
  <c r="S368" i="33"/>
  <c r="U368" i="33"/>
  <c r="O368" i="33"/>
  <c r="L368" i="33"/>
  <c r="G368" i="33"/>
  <c r="G369" i="33"/>
  <c r="P368" i="33"/>
  <c r="D393" i="33"/>
  <c r="U329" i="33"/>
  <c r="S310" i="2" s="1"/>
  <c r="AC4422" i="1" s="1"/>
  <c r="K330" i="33"/>
  <c r="I311" i="2" s="1"/>
  <c r="M329" i="33"/>
  <c r="K310" i="2" s="1"/>
  <c r="N325" i="33"/>
  <c r="L306" i="2" s="1"/>
  <c r="Q324" i="33"/>
  <c r="O305" i="2" s="1"/>
  <c r="R330" i="33"/>
  <c r="P311" i="2" s="1"/>
  <c r="H329" i="33"/>
  <c r="F310" i="2" s="1"/>
  <c r="K327" i="33"/>
  <c r="I308" i="2" s="1"/>
  <c r="H326" i="33"/>
  <c r="F307" i="2" s="1"/>
  <c r="P324" i="33"/>
  <c r="S324" i="33"/>
  <c r="M328" i="33"/>
  <c r="K309" i="2" s="1"/>
  <c r="Q328" i="33"/>
  <c r="O309" i="2" s="1"/>
  <c r="W4421" i="1" s="1"/>
  <c r="J325" i="33"/>
  <c r="H306" i="2" s="1"/>
  <c r="R328" i="33"/>
  <c r="P309" i="2" s="1"/>
  <c r="H328" i="33"/>
  <c r="F309" i="2" s="1"/>
  <c r="G328" i="33"/>
  <c r="E309" i="2" s="1"/>
  <c r="K736" i="1" s="1"/>
  <c r="T329" i="33"/>
  <c r="R310" i="2" s="1"/>
  <c r="K325" i="33"/>
  <c r="I306" i="2" s="1"/>
  <c r="E326" i="33"/>
  <c r="C307" i="2" s="1"/>
  <c r="O329" i="33"/>
  <c r="M310" i="2" s="1"/>
  <c r="U4422" i="1" s="1"/>
  <c r="R326" i="33"/>
  <c r="P307" i="2" s="1"/>
  <c r="I325" i="33"/>
  <c r="G306" i="2" s="1"/>
  <c r="J327" i="33"/>
  <c r="H308" i="2" s="1"/>
  <c r="N327" i="33"/>
  <c r="L308" i="2" s="1"/>
  <c r="T735" i="1" s="1"/>
  <c r="Q325" i="33"/>
  <c r="O306" i="2" s="1"/>
  <c r="U324" i="33"/>
  <c r="S305" i="2" s="1"/>
  <c r="V325" i="33"/>
  <c r="T306" i="2" s="1"/>
  <c r="V387" i="33"/>
  <c r="V326" i="33"/>
  <c r="T307" i="2" s="1"/>
  <c r="V388" i="33"/>
  <c r="V324" i="33"/>
  <c r="T305" i="2" s="1"/>
  <c r="V386" i="33"/>
  <c r="V328" i="33"/>
  <c r="T309" i="2" s="1"/>
  <c r="V390" i="33"/>
  <c r="V329" i="33"/>
  <c r="T310" i="2" s="1"/>
  <c r="V391" i="33"/>
  <c r="K969" i="1"/>
  <c r="L970" i="1"/>
  <c r="M969" i="1"/>
  <c r="M971" i="1"/>
  <c r="K968" i="1"/>
  <c r="K970" i="1"/>
  <c r="J969" i="1"/>
  <c r="L969" i="1"/>
  <c r="L966" i="1"/>
  <c r="L971" i="1"/>
  <c r="L967" i="1"/>
  <c r="M967" i="1"/>
  <c r="Y623" i="1"/>
  <c r="Y1547" i="1"/>
  <c r="Y1555" i="1"/>
  <c r="V621" i="1"/>
  <c r="V1553" i="1"/>
  <c r="V1545" i="1"/>
  <c r="U623" i="1"/>
  <c r="U1555" i="1"/>
  <c r="U1547" i="1"/>
  <c r="Q620" i="1"/>
  <c r="Q1544" i="1"/>
  <c r="Q1552" i="1"/>
  <c r="AB623" i="1"/>
  <c r="AB1555" i="1"/>
  <c r="AB1547" i="1"/>
  <c r="R619" i="1"/>
  <c r="R1543" i="1"/>
  <c r="R1551" i="1"/>
  <c r="O623" i="1"/>
  <c r="O1547" i="1"/>
  <c r="O1555" i="1"/>
  <c r="Y621" i="1"/>
  <c r="Y1553" i="1"/>
  <c r="Y1545" i="1"/>
  <c r="T621" i="1"/>
  <c r="T1545" i="1"/>
  <c r="T1553" i="1"/>
  <c r="P618" i="1"/>
  <c r="P1542" i="1"/>
  <c r="P1550" i="1"/>
  <c r="AC620" i="1"/>
  <c r="AC1552" i="1"/>
  <c r="AC1544" i="1"/>
  <c r="Z623" i="1"/>
  <c r="Z1547" i="1"/>
  <c r="Z1555" i="1"/>
  <c r="T620" i="1"/>
  <c r="T1544" i="1"/>
  <c r="T1552" i="1"/>
  <c r="Q618" i="1"/>
  <c r="Q1542" i="1"/>
  <c r="Q1550" i="1"/>
  <c r="AB620" i="1"/>
  <c r="AB1544" i="1"/>
  <c r="AB1552" i="1"/>
  <c r="V623" i="1"/>
  <c r="V1547" i="1"/>
  <c r="V1555" i="1"/>
  <c r="R618" i="1"/>
  <c r="R1550" i="1"/>
  <c r="R1542" i="1"/>
  <c r="W622" i="1"/>
  <c r="W1554" i="1"/>
  <c r="W1546" i="1"/>
  <c r="V622" i="1"/>
  <c r="V1546" i="1"/>
  <c r="V1554" i="1"/>
  <c r="P622" i="1"/>
  <c r="P1554" i="1"/>
  <c r="P1546" i="1"/>
  <c r="AC622" i="1"/>
  <c r="AC1554" i="1"/>
  <c r="AC1546" i="1"/>
  <c r="Z619" i="1"/>
  <c r="Z1543" i="1"/>
  <c r="Z1551" i="1"/>
  <c r="T622" i="1"/>
  <c r="T1554" i="1"/>
  <c r="T1546" i="1"/>
  <c r="P620" i="1"/>
  <c r="P1544" i="1"/>
  <c r="P1552" i="1"/>
  <c r="M623" i="1"/>
  <c r="M1555" i="1"/>
  <c r="AB621" i="1"/>
  <c r="AB1553" i="1"/>
  <c r="AB1545" i="1"/>
  <c r="W618" i="1"/>
  <c r="W1542" i="1"/>
  <c r="W1550" i="1"/>
  <c r="T619" i="1"/>
  <c r="T1551" i="1"/>
  <c r="T1543" i="1"/>
  <c r="R621" i="1"/>
  <c r="R1553" i="1"/>
  <c r="R1545" i="1"/>
  <c r="Q621" i="1"/>
  <c r="Q1553" i="1"/>
  <c r="Q1545" i="1"/>
  <c r="AD623" i="1"/>
  <c r="AD1547" i="1"/>
  <c r="AD1555" i="1"/>
  <c r="W619" i="1"/>
  <c r="W1551" i="1"/>
  <c r="W1543" i="1"/>
  <c r="R623" i="1"/>
  <c r="R1547" i="1"/>
  <c r="R1555" i="1"/>
  <c r="Z621" i="1"/>
  <c r="Z1553" i="1"/>
  <c r="Z1545" i="1"/>
  <c r="U622" i="1"/>
  <c r="U1554" i="1"/>
  <c r="U1546" i="1"/>
  <c r="O622" i="1"/>
  <c r="O1554" i="1"/>
  <c r="O1546" i="1"/>
  <c r="AC621" i="1"/>
  <c r="AC1553" i="1"/>
  <c r="AC1545" i="1"/>
  <c r="V620" i="1"/>
  <c r="V1544" i="1"/>
  <c r="V1552" i="1"/>
  <c r="AB618" i="1"/>
  <c r="AB1542" i="1"/>
  <c r="AB1550" i="1"/>
  <c r="U619" i="1"/>
  <c r="U1551" i="1"/>
  <c r="U1543" i="1"/>
  <c r="AB619" i="1"/>
  <c r="AB1551" i="1"/>
  <c r="AB1543" i="1"/>
  <c r="Y618" i="1"/>
  <c r="Y1550" i="1"/>
  <c r="Y1542" i="1"/>
  <c r="V618" i="1"/>
  <c r="V1550" i="1"/>
  <c r="V1542" i="1"/>
  <c r="R622" i="1"/>
  <c r="R1546" i="1"/>
  <c r="R1554" i="1"/>
  <c r="Q622" i="1"/>
  <c r="Q1554" i="1"/>
  <c r="Q1546" i="1"/>
  <c r="AC618" i="1"/>
  <c r="AC1542" i="1"/>
  <c r="AC1550" i="1"/>
  <c r="Z620" i="1"/>
  <c r="Z1552" i="1"/>
  <c r="Z1544" i="1"/>
  <c r="W620" i="1"/>
  <c r="W1552" i="1"/>
  <c r="W1544" i="1"/>
  <c r="U621" i="1"/>
  <c r="U1545" i="1"/>
  <c r="U1553" i="1"/>
  <c r="O619" i="1"/>
  <c r="O1551" i="1"/>
  <c r="O1543" i="1"/>
  <c r="O621" i="1"/>
  <c r="O1553" i="1"/>
  <c r="O1545" i="1"/>
  <c r="M620" i="1"/>
  <c r="M1552" i="1"/>
  <c r="AD622" i="1"/>
  <c r="AD1546" i="1"/>
  <c r="AD1554" i="1"/>
  <c r="AD619" i="1"/>
  <c r="AD1543" i="1"/>
  <c r="AD1551" i="1"/>
  <c r="AD618" i="1"/>
  <c r="AD1542" i="1"/>
  <c r="AD1550" i="1"/>
  <c r="R620" i="1"/>
  <c r="R1552" i="1"/>
  <c r="R1544" i="1"/>
  <c r="U620" i="1"/>
  <c r="U1544" i="1"/>
  <c r="U1552" i="1"/>
  <c r="Y619" i="1"/>
  <c r="Y1551" i="1"/>
  <c r="Y1543" i="1"/>
  <c r="U618" i="1"/>
  <c r="U1542" i="1"/>
  <c r="U1550" i="1"/>
  <c r="P619" i="1"/>
  <c r="P1551" i="1"/>
  <c r="P1543" i="1"/>
  <c r="AC623" i="1"/>
  <c r="AC1555" i="1"/>
  <c r="AC1547" i="1"/>
  <c r="AD620" i="1"/>
  <c r="AD1544" i="1"/>
  <c r="AD1552" i="1"/>
  <c r="AD621" i="1"/>
  <c r="AD1545" i="1"/>
  <c r="AD1553" i="1"/>
  <c r="Z618" i="1"/>
  <c r="Z1550" i="1"/>
  <c r="Z1542" i="1"/>
  <c r="T623" i="1"/>
  <c r="T1555" i="1"/>
  <c r="T1547" i="1"/>
  <c r="Z622" i="1"/>
  <c r="Z1554" i="1"/>
  <c r="Z1546" i="1"/>
  <c r="T618" i="1"/>
  <c r="T1542" i="1"/>
  <c r="T1550" i="1"/>
  <c r="O618" i="1"/>
  <c r="O1550" i="1"/>
  <c r="O1542" i="1"/>
  <c r="M619" i="1"/>
  <c r="M1551" i="1"/>
  <c r="Y620" i="1"/>
  <c r="Y1552" i="1"/>
  <c r="Y1544" i="1"/>
  <c r="W623" i="1"/>
  <c r="W1555" i="1"/>
  <c r="W1547" i="1"/>
  <c r="Q623" i="1"/>
  <c r="Q1555" i="1"/>
  <c r="Q1547" i="1"/>
  <c r="AC619" i="1"/>
  <c r="AC1551" i="1"/>
  <c r="AC1543" i="1"/>
  <c r="W621" i="1"/>
  <c r="W1553" i="1"/>
  <c r="W1545" i="1"/>
  <c r="Q619" i="1"/>
  <c r="Q1551" i="1"/>
  <c r="Q1543" i="1"/>
  <c r="O620" i="1"/>
  <c r="O1552" i="1"/>
  <c r="O1544" i="1"/>
  <c r="P623" i="1"/>
  <c r="P1547" i="1"/>
  <c r="P1555" i="1"/>
  <c r="AB622" i="1"/>
  <c r="AB1546" i="1"/>
  <c r="AB1554" i="1"/>
  <c r="Y622" i="1"/>
  <c r="Y1546" i="1"/>
  <c r="Y1554" i="1"/>
  <c r="V619" i="1"/>
  <c r="V1543" i="1"/>
  <c r="V1551" i="1"/>
  <c r="P621" i="1"/>
  <c r="P1553" i="1"/>
  <c r="P1545" i="1"/>
  <c r="AB2030" i="1"/>
  <c r="Z2027" i="1"/>
  <c r="T2030" i="1"/>
  <c r="Q2029" i="1"/>
  <c r="P2030" i="1"/>
  <c r="AB2026" i="1"/>
  <c r="Z2030" i="1"/>
  <c r="V2028" i="1"/>
  <c r="R2026" i="1"/>
  <c r="O2028" i="1"/>
  <c r="P2026" i="1"/>
  <c r="M2031" i="1"/>
  <c r="AC2029" i="1"/>
  <c r="Y2030" i="1"/>
  <c r="V2029" i="1"/>
  <c r="U2031" i="1"/>
  <c r="Q2030" i="1"/>
  <c r="L2029" i="1"/>
  <c r="L2027" i="1"/>
  <c r="AD2025" i="1"/>
  <c r="U2026" i="1"/>
  <c r="M2026" i="1"/>
  <c r="W2027" i="1"/>
  <c r="R2031" i="1"/>
  <c r="Y2029" i="1"/>
  <c r="V2027" i="1"/>
  <c r="T2029" i="1"/>
  <c r="P2028" i="1"/>
  <c r="M2030" i="1"/>
  <c r="AD2027" i="1"/>
  <c r="AD2030" i="1"/>
  <c r="AB2027" i="1"/>
  <c r="Y2031" i="1"/>
  <c r="V2030" i="1"/>
  <c r="R2030" i="1"/>
  <c r="AC2028" i="1"/>
  <c r="Y2027" i="1"/>
  <c r="W2028" i="1"/>
  <c r="T2027" i="1"/>
  <c r="Q2028" i="1"/>
  <c r="AC2031" i="1"/>
  <c r="Z2029" i="1"/>
  <c r="W2031" i="1"/>
  <c r="O2030" i="1"/>
  <c r="O2026" i="1"/>
  <c r="P2031" i="1"/>
  <c r="M2028" i="1"/>
  <c r="AB2031" i="1"/>
  <c r="Y2026" i="1"/>
  <c r="V2031" i="1"/>
  <c r="R2027" i="1"/>
  <c r="L2031" i="1"/>
  <c r="AD2026" i="1"/>
  <c r="W2029" i="1"/>
  <c r="U2030" i="1"/>
  <c r="Q2026" i="1"/>
  <c r="Q2031" i="1"/>
  <c r="AD2031" i="1"/>
  <c r="AC2030" i="1"/>
  <c r="V2026" i="1"/>
  <c r="T2028" i="1"/>
  <c r="O2031" i="1"/>
  <c r="Y2028" i="1"/>
  <c r="Q2027" i="1"/>
  <c r="AB2029" i="1"/>
  <c r="AC2026" i="1"/>
  <c r="AD2029" i="1"/>
  <c r="W2030" i="1"/>
  <c r="U2027" i="1"/>
  <c r="R2028" i="1"/>
  <c r="L2030" i="1"/>
  <c r="AB2028" i="1"/>
  <c r="Z2028" i="1"/>
  <c r="U2028" i="1"/>
  <c r="U2029" i="1"/>
  <c r="K2031" i="1"/>
  <c r="M2027" i="1"/>
  <c r="AC2027" i="1"/>
  <c r="Z2026" i="1"/>
  <c r="T2026" i="1"/>
  <c r="O2027" i="1"/>
  <c r="P2027" i="1"/>
  <c r="P2029" i="1"/>
  <c r="Z2031" i="1"/>
  <c r="W2026" i="1"/>
  <c r="T2031" i="1"/>
  <c r="R2029" i="1"/>
  <c r="O2029" i="1"/>
  <c r="M2029" i="1"/>
  <c r="AD2028" i="1"/>
  <c r="P3266" i="1"/>
  <c r="J3266" i="1"/>
  <c r="P3351" i="1"/>
  <c r="P3271" i="1"/>
  <c r="P3348" i="1"/>
  <c r="P3268" i="1"/>
  <c r="I3346" i="1"/>
  <c r="I3266" i="1"/>
  <c r="R3349" i="1"/>
  <c r="R3269" i="1"/>
  <c r="V3350" i="1"/>
  <c r="V3270" i="1"/>
  <c r="Y3346" i="1"/>
  <c r="Y3266" i="1"/>
  <c r="AB3352" i="1"/>
  <c r="AB3272" i="1"/>
  <c r="AD3349" i="1"/>
  <c r="AD3269" i="1"/>
  <c r="P3347" i="1"/>
  <c r="P3267" i="1"/>
  <c r="Q3352" i="1"/>
  <c r="Q3272" i="1"/>
  <c r="I3352" i="1"/>
  <c r="I3272" i="1"/>
  <c r="R3350" i="1"/>
  <c r="R3270" i="1"/>
  <c r="V3351" i="1"/>
  <c r="V3271" i="1"/>
  <c r="Y3348" i="1"/>
  <c r="Y3268" i="1"/>
  <c r="AB3351" i="1"/>
  <c r="AB3271" i="1"/>
  <c r="L3349" i="1"/>
  <c r="L3269" i="1"/>
  <c r="Q3350" i="1"/>
  <c r="Q3270" i="1"/>
  <c r="M3348" i="1"/>
  <c r="M3268" i="1"/>
  <c r="R3351" i="1"/>
  <c r="R3271" i="1"/>
  <c r="U3347" i="1"/>
  <c r="U3267" i="1"/>
  <c r="W3351" i="1"/>
  <c r="W3271" i="1"/>
  <c r="Z3351" i="1"/>
  <c r="Z3271" i="1"/>
  <c r="AD3350" i="1"/>
  <c r="AD3270" i="1"/>
  <c r="Q3347" i="1"/>
  <c r="Q3267" i="1"/>
  <c r="V3347" i="1"/>
  <c r="V3267" i="1"/>
  <c r="O3352" i="1"/>
  <c r="O3272" i="1"/>
  <c r="W3349" i="1"/>
  <c r="W3269" i="1"/>
  <c r="Y3350" i="1"/>
  <c r="Y3270" i="1"/>
  <c r="T3349" i="1"/>
  <c r="T3269" i="1"/>
  <c r="U3352" i="1"/>
  <c r="U3272" i="1"/>
  <c r="V3352" i="1"/>
  <c r="V3272" i="1"/>
  <c r="I3350" i="1"/>
  <c r="I3270" i="1"/>
  <c r="J820" i="1"/>
  <c r="J3267" i="1"/>
  <c r="Y3351" i="1"/>
  <c r="AA3351" i="1" s="1"/>
  <c r="Y3271" i="1"/>
  <c r="I3349" i="1"/>
  <c r="I3269" i="1"/>
  <c r="Z3350" i="1"/>
  <c r="Z3270" i="1"/>
  <c r="M3346" i="1"/>
  <c r="M3266" i="1"/>
  <c r="P3349" i="1"/>
  <c r="P3269" i="1"/>
  <c r="I3347" i="1"/>
  <c r="I3267" i="1"/>
  <c r="T3350" i="1"/>
  <c r="T3270" i="1"/>
  <c r="W3347" i="1"/>
  <c r="W3267" i="1"/>
  <c r="Z3347" i="1"/>
  <c r="Z3267" i="1"/>
  <c r="AC3350" i="1"/>
  <c r="AC3270" i="1"/>
  <c r="L3350" i="1"/>
  <c r="L3270" i="1"/>
  <c r="M3352" i="1"/>
  <c r="M3272" i="1"/>
  <c r="W3350" i="1"/>
  <c r="W3270" i="1"/>
  <c r="Z3349" i="1"/>
  <c r="Z3269" i="1"/>
  <c r="AC3352" i="1"/>
  <c r="AC3272" i="1"/>
  <c r="O3348" i="1"/>
  <c r="O3268" i="1"/>
  <c r="J3272" i="1"/>
  <c r="O3347" i="1"/>
  <c r="O3267" i="1"/>
  <c r="J3351" i="1"/>
  <c r="J3271" i="1"/>
  <c r="T3346" i="1"/>
  <c r="T3266" i="1"/>
  <c r="V3346" i="1"/>
  <c r="V3266" i="1"/>
  <c r="Y3347" i="1"/>
  <c r="Y3267" i="1"/>
  <c r="AC3271" i="1"/>
  <c r="K3349" i="1"/>
  <c r="K3269" i="1"/>
  <c r="AB3350" i="1"/>
  <c r="AB3270" i="1"/>
  <c r="K3347" i="1"/>
  <c r="K3267" i="1"/>
  <c r="O3349" i="1"/>
  <c r="O3269" i="1"/>
  <c r="L3347" i="1"/>
  <c r="L3267" i="1"/>
  <c r="Q3351" i="1"/>
  <c r="Q3271" i="1"/>
  <c r="O3346" i="1"/>
  <c r="O3266" i="1"/>
  <c r="J3348" i="1"/>
  <c r="J3268" i="1"/>
  <c r="T3347" i="1"/>
  <c r="T3267" i="1"/>
  <c r="V3348" i="1"/>
  <c r="V3268" i="1"/>
  <c r="Y3352" i="1"/>
  <c r="Y3272" i="1"/>
  <c r="AC3347" i="1"/>
  <c r="AC3267" i="1"/>
  <c r="J3269" i="1"/>
  <c r="M3351" i="1"/>
  <c r="M3271" i="1"/>
  <c r="M3350" i="1"/>
  <c r="M3270" i="1"/>
  <c r="T3352" i="1"/>
  <c r="T3272" i="1"/>
  <c r="V3349" i="1"/>
  <c r="V3269" i="1"/>
  <c r="Z3352" i="1"/>
  <c r="Z3272" i="1"/>
  <c r="AC3349" i="1"/>
  <c r="AC3269" i="1"/>
  <c r="Q3349" i="1"/>
  <c r="Q3269" i="1"/>
  <c r="L3348" i="1"/>
  <c r="L3268" i="1"/>
  <c r="P3352" i="1"/>
  <c r="P3272" i="1"/>
  <c r="R3346" i="1"/>
  <c r="R3266" i="1"/>
  <c r="U3349" i="1"/>
  <c r="U3269" i="1"/>
  <c r="Y3349" i="1"/>
  <c r="Y3269" i="1"/>
  <c r="AB3347" i="1"/>
  <c r="AB3267" i="1"/>
  <c r="AD3351" i="1"/>
  <c r="AD3271" i="1"/>
  <c r="AD3346" i="1"/>
  <c r="AD3266" i="1"/>
  <c r="Z3346" i="1"/>
  <c r="Z3266" i="1"/>
  <c r="AB3348" i="1"/>
  <c r="AB3268" i="1"/>
  <c r="AC3346" i="1"/>
  <c r="AC3266" i="1"/>
  <c r="O3351" i="1"/>
  <c r="O3271" i="1"/>
  <c r="J3350" i="1"/>
  <c r="J3270" i="1"/>
  <c r="K3350" i="1"/>
  <c r="K3270" i="1"/>
  <c r="R3272" i="1"/>
  <c r="U3351" i="1"/>
  <c r="U3271" i="1"/>
  <c r="W3348" i="1"/>
  <c r="W3268" i="1"/>
  <c r="AB3349" i="1"/>
  <c r="AB3269" i="1"/>
  <c r="AD3267" i="1"/>
  <c r="O3350" i="1"/>
  <c r="O3270" i="1"/>
  <c r="M3349" i="1"/>
  <c r="M3269" i="1"/>
  <c r="I3348" i="1"/>
  <c r="I3268" i="1"/>
  <c r="R3348" i="1"/>
  <c r="R3268" i="1"/>
  <c r="U3348" i="1"/>
  <c r="U3268" i="1"/>
  <c r="W3352" i="1"/>
  <c r="W3272" i="1"/>
  <c r="AB3346" i="1"/>
  <c r="AB3266" i="1"/>
  <c r="AD3348" i="1"/>
  <c r="AD3268" i="1"/>
  <c r="L3352" i="1"/>
  <c r="L3272" i="1"/>
  <c r="L3351" i="1"/>
  <c r="L3271" i="1"/>
  <c r="K3351" i="1"/>
  <c r="K3271" i="1"/>
  <c r="M3347" i="1"/>
  <c r="M3267" i="1"/>
  <c r="T3351" i="1"/>
  <c r="T3271" i="1"/>
  <c r="W3346" i="1"/>
  <c r="W3266" i="1"/>
  <c r="Z3348" i="1"/>
  <c r="Z3268" i="1"/>
  <c r="AC3348" i="1"/>
  <c r="AC3268" i="1"/>
  <c r="T3348" i="1"/>
  <c r="T3268" i="1"/>
  <c r="P3350" i="1"/>
  <c r="P3270" i="1"/>
  <c r="U3350" i="1"/>
  <c r="U3270" i="1"/>
  <c r="R3347" i="1"/>
  <c r="R3267" i="1"/>
  <c r="K3272" i="1"/>
  <c r="K3348" i="1"/>
  <c r="K3268" i="1"/>
  <c r="Q3348" i="1"/>
  <c r="Q3268" i="1"/>
  <c r="V285" i="1"/>
  <c r="V293" i="1" s="1"/>
  <c r="V825" i="1"/>
  <c r="J280" i="1"/>
  <c r="J288" i="1" s="1"/>
  <c r="U285" i="1"/>
  <c r="U293" i="1" s="1"/>
  <c r="AB1627" i="1"/>
  <c r="AB821" i="1"/>
  <c r="AD1625" i="1"/>
  <c r="AD1665" i="1" s="1"/>
  <c r="V712" i="33" s="1"/>
  <c r="L1628" i="1"/>
  <c r="P1624" i="1"/>
  <c r="AC820" i="1"/>
  <c r="J1658" i="1"/>
  <c r="J1666" i="1" s="1"/>
  <c r="F713" i="33" s="1"/>
  <c r="AD283" i="1"/>
  <c r="AD291" i="1" s="1"/>
  <c r="Y824" i="1"/>
  <c r="H4324" i="1"/>
  <c r="H990" i="1"/>
  <c r="H4328" i="1"/>
  <c r="H4322" i="1"/>
  <c r="H1015" i="1"/>
  <c r="Q1656" i="1"/>
  <c r="K825" i="1"/>
  <c r="V1624" i="1"/>
  <c r="K821" i="1"/>
  <c r="K3352" i="1"/>
  <c r="AC283" i="1"/>
  <c r="AC291" i="1" s="1"/>
  <c r="R820" i="1"/>
  <c r="W1624" i="1"/>
  <c r="P282" i="1"/>
  <c r="P290" i="1" s="1"/>
  <c r="U283" i="1"/>
  <c r="U291" i="1" s="1"/>
  <c r="R280" i="1"/>
  <c r="R288" i="1" s="1"/>
  <c r="P283" i="1"/>
  <c r="P291" i="1" s="1"/>
  <c r="T281" i="1"/>
  <c r="T289" i="1" s="1"/>
  <c r="Q281" i="1"/>
  <c r="Q289" i="1" s="1"/>
  <c r="U823" i="1"/>
  <c r="AC823" i="1"/>
  <c r="Y1624" i="1"/>
  <c r="K281" i="1"/>
  <c r="K289" i="1" s="1"/>
  <c r="W280" i="1"/>
  <c r="W288" i="1" s="1"/>
  <c r="P823" i="1"/>
  <c r="Q821" i="1"/>
  <c r="T821" i="1"/>
  <c r="Z280" i="1"/>
  <c r="Z288" i="1" s="1"/>
  <c r="T823" i="1"/>
  <c r="Z820" i="1"/>
  <c r="J822" i="1"/>
  <c r="J3347" i="1"/>
  <c r="Z283" i="1"/>
  <c r="Z291" i="1" s="1"/>
  <c r="T283" i="1"/>
  <c r="T291" i="1" s="1"/>
  <c r="Z823" i="1"/>
  <c r="M823" i="1"/>
  <c r="L1627" i="1"/>
  <c r="AC282" i="1"/>
  <c r="AC290" i="1" s="1"/>
  <c r="Y284" i="1"/>
  <c r="Y292" i="1" s="1"/>
  <c r="AB281" i="1"/>
  <c r="AB289" i="1" s="1"/>
  <c r="P822" i="1"/>
  <c r="W820" i="1"/>
  <c r="T825" i="1"/>
  <c r="R1656" i="1"/>
  <c r="T282" i="1"/>
  <c r="T290" i="1" s="1"/>
  <c r="Q280" i="1"/>
  <c r="Q288" i="1" s="1"/>
  <c r="L284" i="1"/>
  <c r="L292" i="1" s="1"/>
  <c r="L1626" i="1"/>
  <c r="Y283" i="1"/>
  <c r="Y291" i="1" s="1"/>
  <c r="T822" i="1"/>
  <c r="U825" i="1"/>
  <c r="W1658" i="1"/>
  <c r="J1657" i="1"/>
  <c r="Y823" i="1"/>
  <c r="K284" i="1"/>
  <c r="K292" i="1" s="1"/>
  <c r="K280" i="1"/>
  <c r="K288" i="1" s="1"/>
  <c r="L285" i="1"/>
  <c r="L293" i="1" s="1"/>
  <c r="AD823" i="1"/>
  <c r="O282" i="1"/>
  <c r="O290" i="1" s="1"/>
  <c r="K282" i="1"/>
  <c r="K290" i="1" s="1"/>
  <c r="L820" i="1"/>
  <c r="Q824" i="1"/>
  <c r="O822" i="1"/>
  <c r="P1629" i="1"/>
  <c r="AB1656" i="1"/>
  <c r="L280" i="1"/>
  <c r="L288" i="1" s="1"/>
  <c r="I1629" i="1"/>
  <c r="Z281" i="1"/>
  <c r="Z289" i="1" s="1"/>
  <c r="Q284" i="1"/>
  <c r="Q292" i="1" s="1"/>
  <c r="AD1662" i="1"/>
  <c r="AD1670" i="1" s="1"/>
  <c r="V717" i="33" s="1"/>
  <c r="P1626" i="1"/>
  <c r="Y1629" i="1"/>
  <c r="I1662" i="1"/>
  <c r="I1658" i="1"/>
  <c r="I1659" i="1"/>
  <c r="AB283" i="1"/>
  <c r="AB291" i="1" s="1"/>
  <c r="AC281" i="1"/>
  <c r="AC289" i="1" s="1"/>
  <c r="T284" i="1"/>
  <c r="T292" i="1" s="1"/>
  <c r="O285" i="1"/>
  <c r="O293" i="1" s="1"/>
  <c r="Q820" i="1"/>
  <c r="K822" i="1"/>
  <c r="K820" i="1"/>
  <c r="V820" i="1"/>
  <c r="W822" i="1"/>
  <c r="L825" i="1"/>
  <c r="AD824" i="1"/>
  <c r="K824" i="1"/>
  <c r="T824" i="1"/>
  <c r="Q825" i="1"/>
  <c r="AC821" i="1"/>
  <c r="Q1625" i="1"/>
  <c r="O1659" i="1"/>
  <c r="Z1624" i="1"/>
  <c r="L1625" i="1"/>
  <c r="M1662" i="1"/>
  <c r="M1670" i="1" s="1"/>
  <c r="I717" i="33" s="1"/>
  <c r="O1624" i="1"/>
  <c r="O1664" i="1" s="1"/>
  <c r="J711" i="33" s="1"/>
  <c r="W282" i="1"/>
  <c r="W290" i="1" s="1"/>
  <c r="AD284" i="1"/>
  <c r="AD292" i="1" s="1"/>
  <c r="M280" i="1"/>
  <c r="M288" i="1" s="1"/>
  <c r="V280" i="1"/>
  <c r="V288" i="1" s="1"/>
  <c r="O825" i="1"/>
  <c r="AB823" i="1"/>
  <c r="L824" i="1"/>
  <c r="M820" i="1"/>
  <c r="Z821" i="1"/>
  <c r="AB824" i="1"/>
  <c r="AB1661" i="1"/>
  <c r="K1625" i="1"/>
  <c r="I1625" i="1"/>
  <c r="J1627" i="1"/>
  <c r="K1627" i="1"/>
  <c r="I1628" i="1"/>
  <c r="R283" i="1"/>
  <c r="R291" i="1" s="1"/>
  <c r="V284" i="1"/>
  <c r="V292" i="1" s="1"/>
  <c r="U282" i="1"/>
  <c r="U290" i="1" s="1"/>
  <c r="Y821" i="1"/>
  <c r="T1661" i="1"/>
  <c r="P285" i="1"/>
  <c r="P293" i="1" s="1"/>
  <c r="Y281" i="1"/>
  <c r="Y289" i="1" s="1"/>
  <c r="L281" i="1"/>
  <c r="L289" i="1" s="1"/>
  <c r="P820" i="1"/>
  <c r="V824" i="1"/>
  <c r="R282" i="1"/>
  <c r="R290" i="1" s="1"/>
  <c r="O1625" i="1"/>
  <c r="Q285" i="1"/>
  <c r="Q293" i="1" s="1"/>
  <c r="AB284" i="1"/>
  <c r="AB292" i="1" s="1"/>
  <c r="P280" i="1"/>
  <c r="P288" i="1" s="1"/>
  <c r="R823" i="1"/>
  <c r="E709" i="33"/>
  <c r="C456" i="2" s="1"/>
  <c r="T1656" i="1"/>
  <c r="AC1624" i="1"/>
  <c r="U821" i="1"/>
  <c r="J283" i="1"/>
  <c r="J291" i="1" s="1"/>
  <c r="J3349" i="1"/>
  <c r="AD1658" i="1"/>
  <c r="AD1626" i="1"/>
  <c r="AD821" i="1"/>
  <c r="V1629" i="1"/>
  <c r="V1661" i="1"/>
  <c r="O1630" i="1"/>
  <c r="O1662" i="1"/>
  <c r="J1624" i="1"/>
  <c r="L1662" i="1"/>
  <c r="Q823" i="1"/>
  <c r="G709" i="33"/>
  <c r="E456" i="2" s="1"/>
  <c r="T1657" i="1"/>
  <c r="T1625" i="1"/>
  <c r="AD281" i="1"/>
  <c r="AD289" i="1" s="1"/>
  <c r="P284" i="1"/>
  <c r="P292" i="1" s="1"/>
  <c r="L1656" i="1"/>
  <c r="L1624" i="1"/>
  <c r="K1630" i="1"/>
  <c r="K1628" i="1"/>
  <c r="K1668" i="1" s="1"/>
  <c r="G715" i="33" s="1"/>
  <c r="V282" i="1"/>
  <c r="V290" i="1" s="1"/>
  <c r="T285" i="1"/>
  <c r="T293" i="1" s="1"/>
  <c r="R284" i="1"/>
  <c r="R292" i="1" s="1"/>
  <c r="L282" i="1"/>
  <c r="L290" i="1" s="1"/>
  <c r="Z284" i="1"/>
  <c r="Z292" i="1" s="1"/>
  <c r="L822" i="1"/>
  <c r="M821" i="1"/>
  <c r="W824" i="1"/>
  <c r="V822" i="1"/>
  <c r="R825" i="1"/>
  <c r="L709" i="33"/>
  <c r="J456" i="2" s="1"/>
  <c r="P1660" i="1"/>
  <c r="Z1657" i="1"/>
  <c r="Z285" i="1"/>
  <c r="Z293" i="1" s="1"/>
  <c r="M283" i="1"/>
  <c r="M291" i="1" s="1"/>
  <c r="Q283" i="1"/>
  <c r="Q291" i="1" s="1"/>
  <c r="U284" i="1"/>
  <c r="U292" i="1" s="1"/>
  <c r="R824" i="1"/>
  <c r="U820" i="1"/>
  <c r="W284" i="1"/>
  <c r="W292" i="1" s="1"/>
  <c r="M824" i="1"/>
  <c r="Z825" i="1"/>
  <c r="D706" i="33"/>
  <c r="B453" i="2" s="1"/>
  <c r="M281" i="1"/>
  <c r="M289" i="1" s="1"/>
  <c r="M284" i="1"/>
  <c r="M292" i="1" s="1"/>
  <c r="U280" i="1"/>
  <c r="U288" i="1" s="1"/>
  <c r="AC822" i="1"/>
  <c r="Z824" i="1"/>
  <c r="Y1630" i="1"/>
  <c r="V1657" i="1"/>
  <c r="V1625" i="1"/>
  <c r="M1656" i="1"/>
  <c r="M1624" i="1"/>
  <c r="AB282" i="1"/>
  <c r="AB290" i="1" s="1"/>
  <c r="O824" i="1"/>
  <c r="W821" i="1"/>
  <c r="AB822" i="1"/>
  <c r="O709" i="33"/>
  <c r="M456" i="2" s="1"/>
  <c r="S709" i="33"/>
  <c r="Q456" i="2" s="1"/>
  <c r="U1660" i="1"/>
  <c r="U1668" i="1" s="1"/>
  <c r="O715" i="33" s="1"/>
  <c r="R1626" i="1"/>
  <c r="R1658" i="1"/>
  <c r="V1662" i="1"/>
  <c r="V1630" i="1"/>
  <c r="J1661" i="1"/>
  <c r="J1629" i="1"/>
  <c r="R1629" i="1"/>
  <c r="R1661" i="1"/>
  <c r="AD1659" i="1"/>
  <c r="AD1627" i="1"/>
  <c r="W1657" i="1"/>
  <c r="W1625" i="1"/>
  <c r="J1662" i="1"/>
  <c r="J1630" i="1"/>
  <c r="Q1660" i="1"/>
  <c r="Q1628" i="1"/>
  <c r="AC1630" i="1"/>
  <c r="AC1662" i="1"/>
  <c r="Q1626" i="1"/>
  <c r="Q1658" i="1"/>
  <c r="AD1629" i="1"/>
  <c r="AD1661" i="1"/>
  <c r="R1659" i="1"/>
  <c r="R1627" i="1"/>
  <c r="O1661" i="1"/>
  <c r="O1629" i="1"/>
  <c r="AD1660" i="1"/>
  <c r="AD1628" i="1"/>
  <c r="Z1626" i="1"/>
  <c r="Z1658" i="1"/>
  <c r="P1657" i="1"/>
  <c r="P1625" i="1"/>
  <c r="Z1627" i="1"/>
  <c r="Z1659" i="1"/>
  <c r="P1630" i="1"/>
  <c r="P1662" i="1"/>
  <c r="L1629" i="1"/>
  <c r="W281" i="1"/>
  <c r="W289" i="1" s="1"/>
  <c r="O284" i="1"/>
  <c r="O292" i="1" s="1"/>
  <c r="K823" i="1"/>
  <c r="R3352" i="1"/>
  <c r="K709" i="33"/>
  <c r="I456" i="2" s="1"/>
  <c r="H709" i="33"/>
  <c r="F456" i="2" s="1"/>
  <c r="V709" i="33"/>
  <c r="T456" i="2" s="1"/>
  <c r="Q1661" i="1"/>
  <c r="Q1669" i="1" s="1"/>
  <c r="L716" i="33" s="1"/>
  <c r="Z1662" i="1"/>
  <c r="AA1662" i="1" s="1"/>
  <c r="Z1630" i="1"/>
  <c r="Y1660" i="1"/>
  <c r="Y1628" i="1"/>
  <c r="V1659" i="1"/>
  <c r="V1627" i="1"/>
  <c r="K1629" i="1"/>
  <c r="K1661" i="1"/>
  <c r="W1662" i="1"/>
  <c r="W1630" i="1"/>
  <c r="J1660" i="1"/>
  <c r="J1628" i="1"/>
  <c r="W1660" i="1"/>
  <c r="W1628" i="1"/>
  <c r="K1624" i="1"/>
  <c r="U1656" i="1"/>
  <c r="R281" i="1"/>
  <c r="R289" i="1" s="1"/>
  <c r="K283" i="1"/>
  <c r="K291" i="1" s="1"/>
  <c r="U824" i="1"/>
  <c r="R285" i="1"/>
  <c r="R293" i="1" s="1"/>
  <c r="J823" i="1"/>
  <c r="Q709" i="33"/>
  <c r="O456" i="2" s="1"/>
  <c r="U1659" i="1"/>
  <c r="P1659" i="1"/>
  <c r="P1627" i="1"/>
  <c r="Y1625" i="1"/>
  <c r="Y1657" i="1"/>
  <c r="U1658" i="1"/>
  <c r="U1626" i="1"/>
  <c r="T1660" i="1"/>
  <c r="T1628" i="1"/>
  <c r="M1658" i="1"/>
  <c r="M1626" i="1"/>
  <c r="M1627" i="1"/>
  <c r="M1659" i="1"/>
  <c r="AB1657" i="1"/>
  <c r="AB1625" i="1"/>
  <c r="AB1630" i="1"/>
  <c r="AB1662" i="1"/>
  <c r="W1629" i="1"/>
  <c r="W1661" i="1"/>
  <c r="Y1659" i="1"/>
  <c r="Y1627" i="1"/>
  <c r="O1660" i="1"/>
  <c r="O1628" i="1"/>
  <c r="W1659" i="1"/>
  <c r="W1627" i="1"/>
  <c r="T1630" i="1"/>
  <c r="T1662" i="1"/>
  <c r="M1625" i="1"/>
  <c r="M1657" i="1"/>
  <c r="M1629" i="1"/>
  <c r="AD1624" i="1"/>
  <c r="O281" i="1"/>
  <c r="O289" i="1" s="1"/>
  <c r="J824" i="1"/>
  <c r="AC1627" i="1"/>
  <c r="AC1659" i="1"/>
  <c r="F709" i="33"/>
  <c r="AB1628" i="1"/>
  <c r="AB1660" i="1"/>
  <c r="R1657" i="1"/>
  <c r="R1625" i="1"/>
  <c r="Z1661" i="1"/>
  <c r="Z1629" i="1"/>
  <c r="M1660" i="1"/>
  <c r="M1628" i="1"/>
  <c r="U1661" i="1"/>
  <c r="U1629" i="1"/>
  <c r="Q1630" i="1"/>
  <c r="Q1662" i="1"/>
  <c r="Z1628" i="1"/>
  <c r="Z1660" i="1"/>
  <c r="AD822" i="1"/>
  <c r="AC3351" i="1"/>
  <c r="R709" i="33"/>
  <c r="P456" i="2" s="1"/>
  <c r="T709" i="33"/>
  <c r="R456" i="2" s="1"/>
  <c r="U1662" i="1"/>
  <c r="U1630" i="1"/>
  <c r="I709" i="33"/>
  <c r="G456" i="2" s="1"/>
  <c r="Q1659" i="1"/>
  <c r="Q1627" i="1"/>
  <c r="H451" i="2"/>
  <c r="J709" i="33"/>
  <c r="H456" i="2" s="1"/>
  <c r="S450" i="2"/>
  <c r="U709" i="33"/>
  <c r="S456" i="2" s="1"/>
  <c r="U1657" i="1"/>
  <c r="U1625" i="1"/>
  <c r="R1660" i="1"/>
  <c r="R1628" i="1"/>
  <c r="AB1658" i="1"/>
  <c r="AB1626" i="1"/>
  <c r="D702" i="33"/>
  <c r="B449" i="2" s="1"/>
  <c r="C449" i="2"/>
  <c r="L451" i="2"/>
  <c r="N709" i="33"/>
  <c r="L456" i="2" s="1"/>
  <c r="Y1658" i="1"/>
  <c r="Y1626" i="1"/>
  <c r="T1667" i="1"/>
  <c r="N714" i="33" s="1"/>
  <c r="V281" i="1"/>
  <c r="V289" i="1" s="1"/>
  <c r="V821" i="1"/>
  <c r="D707" i="33"/>
  <c r="B454" i="2" s="1"/>
  <c r="D704" i="33"/>
  <c r="B451" i="2" s="1"/>
  <c r="D703" i="33"/>
  <c r="B450" i="2" s="1"/>
  <c r="D705" i="33"/>
  <c r="B452" i="2" s="1"/>
  <c r="D708" i="33"/>
  <c r="B455" i="2" s="1"/>
  <c r="M709" i="33"/>
  <c r="K456" i="2" s="1"/>
  <c r="AC1626" i="1"/>
  <c r="AC1658" i="1"/>
  <c r="K1658" i="1"/>
  <c r="K1626" i="1"/>
  <c r="AC1661" i="1"/>
  <c r="AC1629" i="1"/>
  <c r="N451" i="2"/>
  <c r="P709" i="33"/>
  <c r="N456" i="2" s="1"/>
  <c r="R1662" i="1"/>
  <c r="R1630" i="1"/>
  <c r="V1660" i="1"/>
  <c r="V1628" i="1"/>
  <c r="AC1660" i="1"/>
  <c r="AC1628" i="1"/>
  <c r="W285" i="1"/>
  <c r="W293" i="1" s="1"/>
  <c r="AC284" i="1"/>
  <c r="AC292" i="1" s="1"/>
  <c r="AC280" i="1"/>
  <c r="AC288" i="1" s="1"/>
  <c r="O280" i="1"/>
  <c r="O288" i="1" s="1"/>
  <c r="O821" i="1"/>
  <c r="T820" i="1"/>
  <c r="O820" i="1"/>
  <c r="AC824" i="1"/>
  <c r="J821" i="1"/>
  <c r="O283" i="1"/>
  <c r="O291" i="1" s="1"/>
  <c r="T280" i="1"/>
  <c r="T288" i="1" s="1"/>
  <c r="Y825" i="1"/>
  <c r="Y820" i="1"/>
  <c r="O823" i="1"/>
  <c r="M822" i="1"/>
  <c r="R821" i="1"/>
  <c r="J3352" i="1"/>
  <c r="AD282" i="1"/>
  <c r="AD290" i="1" s="1"/>
  <c r="Y285" i="1"/>
  <c r="Y293" i="1" s="1"/>
  <c r="J284" i="1"/>
  <c r="J292" i="1" s="1"/>
  <c r="U281" i="1"/>
  <c r="U289" i="1" s="1"/>
  <c r="M282" i="1"/>
  <c r="M290" i="1" s="1"/>
  <c r="Y280" i="1"/>
  <c r="Y288" i="1" s="1"/>
  <c r="W825" i="1"/>
  <c r="J825" i="1"/>
  <c r="Q282" i="1"/>
  <c r="Q290" i="1" s="1"/>
  <c r="AB280" i="1"/>
  <c r="AB288" i="1" s="1"/>
  <c r="Q822" i="1"/>
  <c r="P824" i="1"/>
  <c r="P821" i="1"/>
  <c r="R822" i="1"/>
  <c r="V823" i="1"/>
  <c r="L821" i="1"/>
  <c r="P825" i="1"/>
  <c r="U822" i="1"/>
  <c r="Y822" i="1"/>
  <c r="W823" i="1"/>
  <c r="Z822" i="1"/>
  <c r="P607" i="33"/>
  <c r="N474" i="2" s="1"/>
  <c r="N467" i="2"/>
  <c r="F467" i="2"/>
  <c r="H607" i="33"/>
  <c r="F474" i="2" s="1"/>
  <c r="D601" i="33"/>
  <c r="B468" i="2" s="1"/>
  <c r="C468" i="2"/>
  <c r="S440" i="2"/>
  <c r="U582" i="33"/>
  <c r="S447" i="2" s="1"/>
  <c r="W1559" i="1"/>
  <c r="R1563" i="1"/>
  <c r="D581" i="33"/>
  <c r="B446" i="2" s="1"/>
  <c r="C446" i="2"/>
  <c r="J1561" i="1"/>
  <c r="Z1561" i="1"/>
  <c r="U1562" i="1"/>
  <c r="O1562" i="1"/>
  <c r="C441" i="2"/>
  <c r="D576" i="33"/>
  <c r="B441" i="2" s="1"/>
  <c r="AC1561" i="1"/>
  <c r="V1560" i="1"/>
  <c r="G582" i="33"/>
  <c r="E447" i="2" s="1"/>
  <c r="E440" i="2"/>
  <c r="AB1558" i="1"/>
  <c r="U1559" i="1"/>
  <c r="L1558" i="1"/>
  <c r="AB1559" i="1"/>
  <c r="Y1558" i="1"/>
  <c r="V1558" i="1"/>
  <c r="R1562" i="1"/>
  <c r="Q1562" i="1"/>
  <c r="I582" i="33"/>
  <c r="G447" i="2" s="1"/>
  <c r="G440" i="2"/>
  <c r="J1562" i="1"/>
  <c r="AC1558" i="1"/>
  <c r="Z1560" i="1"/>
  <c r="W1560" i="1"/>
  <c r="U1561" i="1"/>
  <c r="O1559" i="1"/>
  <c r="O1561" i="1"/>
  <c r="M1560" i="1"/>
  <c r="T467" i="2"/>
  <c r="V607" i="33"/>
  <c r="T474" i="2" s="1"/>
  <c r="D338" i="33"/>
  <c r="D409" i="33" s="1"/>
  <c r="AD1560" i="1"/>
  <c r="D606" i="33"/>
  <c r="B473" i="2" s="1"/>
  <c r="C473" i="2"/>
  <c r="J467" i="2"/>
  <c r="L607" i="33"/>
  <c r="J474" i="2" s="1"/>
  <c r="K607" i="33"/>
  <c r="I474" i="2" s="1"/>
  <c r="I467" i="2"/>
  <c r="Q607" i="33"/>
  <c r="O474" i="2" s="1"/>
  <c r="O467" i="2"/>
  <c r="E607" i="33"/>
  <c r="C467" i="2"/>
  <c r="D600" i="33"/>
  <c r="B467" i="2" s="1"/>
  <c r="AD3347" i="1"/>
  <c r="AD280" i="1"/>
  <c r="AD288" i="1" s="1"/>
  <c r="AD1558" i="1"/>
  <c r="Y1563" i="1"/>
  <c r="V1561" i="1"/>
  <c r="R1560" i="1"/>
  <c r="K1559" i="1"/>
  <c r="L1563" i="1"/>
  <c r="S582" i="33"/>
  <c r="Q447" i="2" s="1"/>
  <c r="Q440" i="2"/>
  <c r="U1563" i="1"/>
  <c r="K1562" i="1"/>
  <c r="T582" i="33"/>
  <c r="R447" i="2" s="1"/>
  <c r="R440" i="2"/>
  <c r="U1560" i="1"/>
  <c r="C443" i="2"/>
  <c r="D578" i="33"/>
  <c r="B443" i="2" s="1"/>
  <c r="Y1559" i="1"/>
  <c r="Q1560" i="1"/>
  <c r="L1559" i="1"/>
  <c r="AB1563" i="1"/>
  <c r="Q582" i="33"/>
  <c r="O447" i="2" s="1"/>
  <c r="O440" i="2"/>
  <c r="U1558" i="1"/>
  <c r="R1559" i="1"/>
  <c r="O1563" i="1"/>
  <c r="P1559" i="1"/>
  <c r="F582" i="33"/>
  <c r="D447" i="2" s="1"/>
  <c r="D440" i="2"/>
  <c r="AC1563" i="1"/>
  <c r="Y1561" i="1"/>
  <c r="P582" i="33"/>
  <c r="N447" i="2" s="1"/>
  <c r="N440" i="2"/>
  <c r="T1561" i="1"/>
  <c r="H440" i="2"/>
  <c r="J582" i="33"/>
  <c r="H447" i="2" s="1"/>
  <c r="P1558" i="1"/>
  <c r="J1563" i="1"/>
  <c r="V582" i="33"/>
  <c r="T447" i="2" s="1"/>
  <c r="T440" i="2"/>
  <c r="Q4422" i="1"/>
  <c r="Q737" i="1"/>
  <c r="Q319" i="1"/>
  <c r="AD1562" i="1"/>
  <c r="M285" i="1"/>
  <c r="M293" i="1" s="1"/>
  <c r="W283" i="1"/>
  <c r="W291" i="1" s="1"/>
  <c r="P281" i="1"/>
  <c r="P289" i="1" s="1"/>
  <c r="AB285" i="1"/>
  <c r="AB293" i="1" s="1"/>
  <c r="AB825" i="1"/>
  <c r="AB820" i="1"/>
  <c r="L823" i="1"/>
  <c r="M825" i="1"/>
  <c r="AC825" i="1"/>
  <c r="AD820" i="1"/>
  <c r="D602" i="33"/>
  <c r="B469" i="2" s="1"/>
  <c r="C469" i="2"/>
  <c r="T607" i="33"/>
  <c r="R474" i="2" s="1"/>
  <c r="R467" i="2"/>
  <c r="S607" i="33"/>
  <c r="Q474" i="2" s="1"/>
  <c r="Q467" i="2"/>
  <c r="U607" i="33"/>
  <c r="S474" i="2" s="1"/>
  <c r="S467" i="2"/>
  <c r="D605" i="33"/>
  <c r="B472" i="2" s="1"/>
  <c r="C472" i="2"/>
  <c r="I607" i="33"/>
  <c r="G474" i="2" s="1"/>
  <c r="G467" i="2"/>
  <c r="N607" i="33"/>
  <c r="L474" i="2" s="1"/>
  <c r="L467" i="2"/>
  <c r="F607" i="33"/>
  <c r="D474" i="2" s="1"/>
  <c r="D467" i="2"/>
  <c r="AD1559" i="1"/>
  <c r="AD1561" i="1"/>
  <c r="Z1558" i="1"/>
  <c r="T1563" i="1"/>
  <c r="C444" i="2"/>
  <c r="D579" i="33"/>
  <c r="B444" i="2" s="1"/>
  <c r="K1561" i="1"/>
  <c r="L1560" i="1"/>
  <c r="Z1562" i="1"/>
  <c r="T1558" i="1"/>
  <c r="O1558" i="1"/>
  <c r="M1559" i="1"/>
  <c r="Y1560" i="1"/>
  <c r="K1560" i="1"/>
  <c r="J1558" i="1"/>
  <c r="W1563" i="1"/>
  <c r="Q1563" i="1"/>
  <c r="AC1559" i="1"/>
  <c r="P440" i="2"/>
  <c r="R582" i="33"/>
  <c r="P447" i="2" s="1"/>
  <c r="W1561" i="1"/>
  <c r="L440" i="2"/>
  <c r="N582" i="33"/>
  <c r="L447" i="2" s="1"/>
  <c r="Q1559" i="1"/>
  <c r="O1560" i="1"/>
  <c r="P1563" i="1"/>
  <c r="J1559" i="1"/>
  <c r="AB1562" i="1"/>
  <c r="Y1562" i="1"/>
  <c r="V1559" i="1"/>
  <c r="M582" i="33"/>
  <c r="K447" i="2" s="1"/>
  <c r="K440" i="2"/>
  <c r="L582" i="33"/>
  <c r="J447" i="2" s="1"/>
  <c r="J440" i="2"/>
  <c r="P1561" i="1"/>
  <c r="M1561" i="1"/>
  <c r="D337" i="33"/>
  <c r="D408" i="33" s="1"/>
  <c r="AD1563" i="1"/>
  <c r="K1558" i="1"/>
  <c r="Y282" i="1"/>
  <c r="Y290" i="1" s="1"/>
  <c r="V283" i="1"/>
  <c r="V291" i="1" s="1"/>
  <c r="AC285" i="1"/>
  <c r="AC293" i="1" s="1"/>
  <c r="Z282" i="1"/>
  <c r="Z290" i="1" s="1"/>
  <c r="L283" i="1"/>
  <c r="L291" i="1" s="1"/>
  <c r="H467" i="2"/>
  <c r="J607" i="33"/>
  <c r="H474" i="2" s="1"/>
  <c r="P467" i="2"/>
  <c r="R607" i="33"/>
  <c r="P474" i="2" s="1"/>
  <c r="K467" i="2"/>
  <c r="M607" i="33"/>
  <c r="K474" i="2" s="1"/>
  <c r="E467" i="2"/>
  <c r="G607" i="33"/>
  <c r="E474" i="2" s="1"/>
  <c r="O607" i="33"/>
  <c r="M474" i="2" s="1"/>
  <c r="M467" i="2"/>
  <c r="C471" i="2"/>
  <c r="D604" i="33"/>
  <c r="B471" i="2" s="1"/>
  <c r="D603" i="33"/>
  <c r="B470" i="2" s="1"/>
  <c r="C470" i="2"/>
  <c r="AC1560" i="1"/>
  <c r="Z1563" i="1"/>
  <c r="T1560" i="1"/>
  <c r="Q1558" i="1"/>
  <c r="E582" i="33"/>
  <c r="D575" i="33"/>
  <c r="B440" i="2" s="1"/>
  <c r="C440" i="2"/>
  <c r="AB1560" i="1"/>
  <c r="V1563" i="1"/>
  <c r="R1558" i="1"/>
  <c r="M1558" i="1"/>
  <c r="W1562" i="1"/>
  <c r="C445" i="2"/>
  <c r="D580" i="33"/>
  <c r="B445" i="2" s="1"/>
  <c r="F440" i="2"/>
  <c r="H582" i="33"/>
  <c r="F447" i="2" s="1"/>
  <c r="V1562" i="1"/>
  <c r="P1562" i="1"/>
  <c r="AC1562" i="1"/>
  <c r="Z1559" i="1"/>
  <c r="O582" i="33"/>
  <c r="M447" i="2" s="1"/>
  <c r="M440" i="2"/>
  <c r="T1562" i="1"/>
  <c r="D577" i="33"/>
  <c r="B442" i="2" s="1"/>
  <c r="C442" i="2"/>
  <c r="P1560" i="1"/>
  <c r="M1563" i="1"/>
  <c r="AB1561" i="1"/>
  <c r="W1558" i="1"/>
  <c r="T1559" i="1"/>
  <c r="R1561" i="1"/>
  <c r="Q1561" i="1"/>
  <c r="K582" i="33"/>
  <c r="I447" i="2" s="1"/>
  <c r="I440" i="2"/>
  <c r="L1562" i="1"/>
  <c r="J3346" i="1"/>
  <c r="P3346" i="1"/>
  <c r="H679" i="1"/>
  <c r="H695" i="1" s="1"/>
  <c r="H689" i="1"/>
  <c r="H697" i="1" s="1"/>
  <c r="J819" i="1"/>
  <c r="P279" i="1"/>
  <c r="P287" i="1" s="1"/>
  <c r="R819" i="1"/>
  <c r="Z819" i="1"/>
  <c r="P819" i="1"/>
  <c r="AC819" i="1"/>
  <c r="I822" i="1"/>
  <c r="T819" i="1"/>
  <c r="W819" i="1"/>
  <c r="O819" i="1"/>
  <c r="Y819" i="1"/>
  <c r="I821" i="1"/>
  <c r="AD279" i="1"/>
  <c r="AD287" i="1" s="1"/>
  <c r="AD819" i="1"/>
  <c r="V819" i="1"/>
  <c r="I279" i="1"/>
  <c r="I287" i="1" s="1"/>
  <c r="I819" i="1"/>
  <c r="M819" i="1"/>
  <c r="I280" i="1"/>
  <c r="I288" i="1" s="1"/>
  <c r="I820" i="1"/>
  <c r="I823" i="1"/>
  <c r="I825" i="1"/>
  <c r="AB819" i="1"/>
  <c r="AB279" i="1"/>
  <c r="AB287" i="1" s="1"/>
  <c r="T279" i="1"/>
  <c r="T287" i="1" s="1"/>
  <c r="I281" i="1"/>
  <c r="I289" i="1" s="1"/>
  <c r="V279" i="1"/>
  <c r="V287" i="1" s="1"/>
  <c r="I285" i="1"/>
  <c r="I293" i="1" s="1"/>
  <c r="I283" i="1"/>
  <c r="I291" i="1" s="1"/>
  <c r="Y279" i="1"/>
  <c r="Y287" i="1" s="1"/>
  <c r="O279" i="1"/>
  <c r="O287" i="1" s="1"/>
  <c r="W279" i="1"/>
  <c r="W287" i="1" s="1"/>
  <c r="R279" i="1"/>
  <c r="R287" i="1" s="1"/>
  <c r="AC279" i="1"/>
  <c r="AC287" i="1" s="1"/>
  <c r="Z279" i="1"/>
  <c r="Z287" i="1" s="1"/>
  <c r="I282" i="1"/>
  <c r="I290" i="1" s="1"/>
  <c r="M279" i="1"/>
  <c r="M287" i="1" s="1"/>
  <c r="N197" i="1"/>
  <c r="N205" i="1" s="1"/>
  <c r="N199" i="1"/>
  <c r="N207" i="1" s="1"/>
  <c r="N198" i="1"/>
  <c r="N206" i="1" s="1"/>
  <c r="N194" i="1"/>
  <c r="N202" i="1" s="1"/>
  <c r="H196" i="1"/>
  <c r="H204" i="1" s="1"/>
  <c r="D302" i="33" s="1"/>
  <c r="D371" i="33" s="1"/>
  <c r="X200" i="1"/>
  <c r="X208" i="1" s="1"/>
  <c r="S200" i="1"/>
  <c r="S208" i="1" s="1"/>
  <c r="H195" i="1"/>
  <c r="H203" i="1" s="1"/>
  <c r="D301" i="33" s="1"/>
  <c r="D370" i="33" s="1"/>
  <c r="N200" i="1"/>
  <c r="N208" i="1" s="1"/>
  <c r="N1125" i="1"/>
  <c r="H4490" i="1"/>
  <c r="D783" i="33" s="1"/>
  <c r="H20" i="1"/>
  <c r="H3247" i="1"/>
  <c r="AA193" i="1"/>
  <c r="AA201" i="1" s="1"/>
  <c r="X193" i="1"/>
  <c r="X201" i="1" s="1"/>
  <c r="S193" i="1"/>
  <c r="S201" i="1" s="1"/>
  <c r="AA200" i="1"/>
  <c r="AA208" i="1" s="1"/>
  <c r="N193" i="1"/>
  <c r="N201" i="1" s="1"/>
  <c r="H18" i="1"/>
  <c r="H3245" i="1"/>
  <c r="H639" i="1"/>
  <c r="H1198" i="1"/>
  <c r="H1145" i="1"/>
  <c r="N4488" i="1"/>
  <c r="H1199" i="1"/>
  <c r="N1203" i="1"/>
  <c r="H1128" i="1"/>
  <c r="N4494" i="1"/>
  <c r="H4494" i="1" s="1"/>
  <c r="D787" i="33" s="1"/>
  <c r="H4411" i="1"/>
  <c r="H1186" i="1"/>
  <c r="N1142" i="1"/>
  <c r="I200" i="1"/>
  <c r="I208" i="1" s="1"/>
  <c r="E306" i="33" s="1"/>
  <c r="E375" i="33" s="1"/>
  <c r="H21" i="1"/>
  <c r="H3242" i="1"/>
  <c r="N24" i="1"/>
  <c r="N40" i="1" s="1"/>
  <c r="N163" i="1" s="1"/>
  <c r="K40" i="1"/>
  <c r="G322" i="33" s="1"/>
  <c r="H4497" i="1"/>
  <c r="D782" i="33" s="1"/>
  <c r="H1144" i="1"/>
  <c r="AB1669" i="1" l="1"/>
  <c r="T716" i="33" s="1"/>
  <c r="J1664" i="1"/>
  <c r="F711" i="33" s="1"/>
  <c r="K1664" i="1"/>
  <c r="G711" i="33" s="1"/>
  <c r="L1667" i="1"/>
  <c r="H714" i="33" s="1"/>
  <c r="P1664" i="1"/>
  <c r="K711" i="33" s="1"/>
  <c r="U315" i="1"/>
  <c r="U735" i="1"/>
  <c r="V4419" i="1"/>
  <c r="U320" i="1"/>
  <c r="N1569" i="1"/>
  <c r="V629" i="33"/>
  <c r="Q627" i="33"/>
  <c r="R629" i="33"/>
  <c r="V628" i="33"/>
  <c r="Q629" i="33"/>
  <c r="S1569" i="1"/>
  <c r="AA1568" i="1"/>
  <c r="U738" i="1"/>
  <c r="Y1670" i="1"/>
  <c r="R717" i="33" s="1"/>
  <c r="L1665" i="1"/>
  <c r="H712" i="33" s="1"/>
  <c r="AA1656" i="1"/>
  <c r="U733" i="1"/>
  <c r="J631" i="33"/>
  <c r="M1669" i="1"/>
  <c r="I716" i="33" s="1"/>
  <c r="T1664" i="1"/>
  <c r="N711" i="33" s="1"/>
  <c r="Q630" i="33"/>
  <c r="U1667" i="1"/>
  <c r="O714" i="33" s="1"/>
  <c r="T1669" i="1"/>
  <c r="N716" i="33" s="1"/>
  <c r="J1665" i="1"/>
  <c r="F712" i="33" s="1"/>
  <c r="AA1567" i="1"/>
  <c r="O1667" i="1"/>
  <c r="J714" i="33" s="1"/>
  <c r="P1669" i="1"/>
  <c r="K716" i="33" s="1"/>
  <c r="W1666" i="1"/>
  <c r="Q713" i="33" s="1"/>
  <c r="S1570" i="1"/>
  <c r="X1568" i="1"/>
  <c r="S1566" i="1"/>
  <c r="N1657" i="1"/>
  <c r="U632" i="33"/>
  <c r="K735" i="1"/>
  <c r="S629" i="33"/>
  <c r="O631" i="33"/>
  <c r="U737" i="1"/>
  <c r="R630" i="33"/>
  <c r="O629" i="33"/>
  <c r="AA1566" i="1"/>
  <c r="O628" i="33"/>
  <c r="AD4423" i="1"/>
  <c r="J630" i="33"/>
  <c r="T627" i="33"/>
  <c r="N628" i="33"/>
  <c r="K629" i="33"/>
  <c r="M627" i="33"/>
  <c r="S632" i="33"/>
  <c r="L629" i="33"/>
  <c r="N1661" i="1"/>
  <c r="L1669" i="1"/>
  <c r="H716" i="33" s="1"/>
  <c r="Z1665" i="1"/>
  <c r="S712" i="33" s="1"/>
  <c r="Y1664" i="1"/>
  <c r="R711" i="33" s="1"/>
  <c r="Q628" i="33"/>
  <c r="W1664" i="1"/>
  <c r="Q711" i="33" s="1"/>
  <c r="N1566" i="1"/>
  <c r="X1566" i="1"/>
  <c r="X1567" i="1"/>
  <c r="N1567" i="1"/>
  <c r="S1567" i="1"/>
  <c r="S1568" i="1"/>
  <c r="AA1569" i="1"/>
  <c r="V632" i="33"/>
  <c r="AC1664" i="1"/>
  <c r="U711" i="33" s="1"/>
  <c r="Q1665" i="1"/>
  <c r="L712" i="33" s="1"/>
  <c r="L1668" i="1"/>
  <c r="H715" i="33" s="1"/>
  <c r="AA1661" i="1"/>
  <c r="N1659" i="1"/>
  <c r="J1667" i="1"/>
  <c r="F714" i="33" s="1"/>
  <c r="Q1664" i="1"/>
  <c r="L711" i="33" s="1"/>
  <c r="X1569" i="1"/>
  <c r="S1571" i="1"/>
  <c r="N1570" i="1"/>
  <c r="N1568" i="1"/>
  <c r="X1570" i="1"/>
  <c r="X1571" i="1"/>
  <c r="AA1571" i="1"/>
  <c r="N1571" i="1"/>
  <c r="K632" i="33"/>
  <c r="U317" i="1"/>
  <c r="N1630" i="1"/>
  <c r="Y1669" i="1"/>
  <c r="R716" i="33" s="1"/>
  <c r="R1664" i="1"/>
  <c r="M711" i="33" s="1"/>
  <c r="V1664" i="1"/>
  <c r="P711" i="33" s="1"/>
  <c r="AB1667" i="1"/>
  <c r="T714" i="33" s="1"/>
  <c r="N1660" i="1"/>
  <c r="L1670" i="1"/>
  <c r="H717" i="33" s="1"/>
  <c r="P1666" i="1"/>
  <c r="K713" i="33" s="1"/>
  <c r="U631" i="33"/>
  <c r="R631" i="33"/>
  <c r="L632" i="33"/>
  <c r="K627" i="33"/>
  <c r="T632" i="33"/>
  <c r="N632" i="33"/>
  <c r="O630" i="33"/>
  <c r="K1665" i="1"/>
  <c r="G712" i="33" s="1"/>
  <c r="P632" i="33"/>
  <c r="U629" i="33"/>
  <c r="M628" i="33"/>
  <c r="P1668" i="1"/>
  <c r="K715" i="33" s="1"/>
  <c r="AB1664" i="1"/>
  <c r="T711" i="33" s="1"/>
  <c r="J629" i="33"/>
  <c r="AD1664" i="1"/>
  <c r="V711" i="33" s="1"/>
  <c r="O1665" i="1"/>
  <c r="J712" i="33" s="1"/>
  <c r="L1666" i="1"/>
  <c r="H713" i="33" s="1"/>
  <c r="I1569" i="1"/>
  <c r="K1565" i="1"/>
  <c r="Y1565" i="1"/>
  <c r="O1565" i="1"/>
  <c r="J1572" i="1"/>
  <c r="AC1572" i="1"/>
  <c r="AB1565" i="1"/>
  <c r="W1565" i="1"/>
  <c r="Q1572" i="1"/>
  <c r="M1549" i="1"/>
  <c r="P1663" i="1"/>
  <c r="AD970" i="1"/>
  <c r="AD965" i="1"/>
  <c r="AD966" i="1"/>
  <c r="O968" i="1"/>
  <c r="I967" i="1"/>
  <c r="R969" i="1"/>
  <c r="P968" i="1"/>
  <c r="T966" i="1"/>
  <c r="O965" i="1"/>
  <c r="R971" i="1"/>
  <c r="AC967" i="1"/>
  <c r="Q969" i="1"/>
  <c r="L968" i="1"/>
  <c r="T965" i="1"/>
  <c r="K965" i="1"/>
  <c r="O967" i="1"/>
  <c r="K4422" i="1"/>
  <c r="U967" i="1"/>
  <c r="T967" i="1"/>
  <c r="M968" i="1"/>
  <c r="U965" i="1"/>
  <c r="O969" i="1"/>
  <c r="V970" i="1"/>
  <c r="P965" i="1"/>
  <c r="R966" i="1"/>
  <c r="P969" i="1"/>
  <c r="L4418" i="1"/>
  <c r="I1568" i="1"/>
  <c r="U1565" i="1"/>
  <c r="R1572" i="1"/>
  <c r="M1565" i="1"/>
  <c r="AB1572" i="1"/>
  <c r="I1565" i="1"/>
  <c r="W1572" i="1"/>
  <c r="Q1565" i="1"/>
  <c r="L1572" i="1"/>
  <c r="V1565" i="1"/>
  <c r="AC965" i="1"/>
  <c r="M966" i="1"/>
  <c r="P966" i="1"/>
  <c r="Y969" i="1"/>
  <c r="L4422" i="1"/>
  <c r="R970" i="1"/>
  <c r="V971" i="1"/>
  <c r="T969" i="1"/>
  <c r="AB965" i="1"/>
  <c r="K966" i="1"/>
  <c r="N966" i="1" s="1"/>
  <c r="Z968" i="1"/>
  <c r="W968" i="1"/>
  <c r="W971" i="1"/>
  <c r="AD968" i="1"/>
  <c r="U969" i="1"/>
  <c r="Y970" i="1"/>
  <c r="Z969" i="1"/>
  <c r="W970" i="1"/>
  <c r="Q966" i="1"/>
  <c r="W967" i="1"/>
  <c r="AB967" i="1"/>
  <c r="V968" i="1"/>
  <c r="V969" i="1"/>
  <c r="AB969" i="1"/>
  <c r="U966" i="1"/>
  <c r="U1572" i="1"/>
  <c r="R1565" i="1"/>
  <c r="T1565" i="1"/>
  <c r="M1572" i="1"/>
  <c r="Z1565" i="1"/>
  <c r="I1567" i="1"/>
  <c r="P1565" i="1"/>
  <c r="I1571" i="1"/>
  <c r="I1566" i="1"/>
  <c r="L1565" i="1"/>
  <c r="V1572" i="1"/>
  <c r="I1631" i="1"/>
  <c r="AD969" i="1"/>
  <c r="AD967" i="1"/>
  <c r="W966" i="1"/>
  <c r="Y967" i="1"/>
  <c r="AB970" i="1"/>
  <c r="O966" i="1"/>
  <c r="Y971" i="1"/>
  <c r="P971" i="1"/>
  <c r="Y968" i="1"/>
  <c r="Y966" i="1"/>
  <c r="Q968" i="1"/>
  <c r="Z966" i="1"/>
  <c r="AC969" i="1"/>
  <c r="AB971" i="1"/>
  <c r="AC971" i="1"/>
  <c r="O971" i="1"/>
  <c r="AB966" i="1"/>
  <c r="AB968" i="1"/>
  <c r="P967" i="1"/>
  <c r="T970" i="1"/>
  <c r="AC968" i="1"/>
  <c r="Z970" i="1"/>
  <c r="Q971" i="1"/>
  <c r="Q967" i="1"/>
  <c r="O970" i="1"/>
  <c r="V967" i="1"/>
  <c r="K1572" i="1"/>
  <c r="Y1572" i="1"/>
  <c r="O1572" i="1"/>
  <c r="J1565" i="1"/>
  <c r="T1572" i="1"/>
  <c r="I1570" i="1"/>
  <c r="AC1565" i="1"/>
  <c r="Z1572" i="1"/>
  <c r="P1572" i="1"/>
  <c r="AD1565" i="1"/>
  <c r="L1663" i="1"/>
  <c r="Q1631" i="1"/>
  <c r="T968" i="1"/>
  <c r="U970" i="1"/>
  <c r="K4421" i="1"/>
  <c r="W969" i="1"/>
  <c r="L734" i="1"/>
  <c r="W965" i="1"/>
  <c r="AC970" i="1"/>
  <c r="AD971" i="1"/>
  <c r="L965" i="1"/>
  <c r="T971" i="1"/>
  <c r="Y965" i="1"/>
  <c r="M4421" i="1"/>
  <c r="L320" i="1"/>
  <c r="V966" i="1"/>
  <c r="M970" i="1"/>
  <c r="N970" i="1" s="1"/>
  <c r="R967" i="1"/>
  <c r="R968" i="1"/>
  <c r="Z971" i="1"/>
  <c r="P970" i="1"/>
  <c r="Q965" i="1"/>
  <c r="Z967" i="1"/>
  <c r="AC966" i="1"/>
  <c r="R965" i="1"/>
  <c r="M965" i="1"/>
  <c r="U968" i="1"/>
  <c r="AA1570" i="1"/>
  <c r="M631" i="33"/>
  <c r="L733" i="1"/>
  <c r="P630" i="33"/>
  <c r="Q631" i="33"/>
  <c r="V734" i="1"/>
  <c r="T631" i="33"/>
  <c r="L628" i="33"/>
  <c r="Q632" i="33"/>
  <c r="K631" i="33"/>
  <c r="M735" i="1"/>
  <c r="P4420" i="1"/>
  <c r="P628" i="33"/>
  <c r="U628" i="33"/>
  <c r="R4418" i="1"/>
  <c r="P631" i="33"/>
  <c r="P4421" i="1"/>
  <c r="S631" i="33"/>
  <c r="U734" i="1"/>
  <c r="R628" i="33"/>
  <c r="R315" i="1"/>
  <c r="J632" i="33"/>
  <c r="U627" i="33"/>
  <c r="T629" i="33"/>
  <c r="V631" i="33"/>
  <c r="R733" i="1"/>
  <c r="K630" i="33"/>
  <c r="P627" i="33"/>
  <c r="P629" i="33"/>
  <c r="O627" i="33"/>
  <c r="N627" i="33"/>
  <c r="U630" i="33"/>
  <c r="M630" i="33"/>
  <c r="S627" i="33"/>
  <c r="V630" i="33"/>
  <c r="K628" i="33"/>
  <c r="V627" i="33"/>
  <c r="N630" i="33"/>
  <c r="M629" i="33"/>
  <c r="L631" i="33"/>
  <c r="T628" i="33"/>
  <c r="N629" i="33"/>
  <c r="J627" i="33"/>
  <c r="R632" i="33"/>
  <c r="L630" i="33"/>
  <c r="S628" i="33"/>
  <c r="L627" i="33"/>
  <c r="V4418" i="1"/>
  <c r="R316" i="1"/>
  <c r="T630" i="33"/>
  <c r="L4419" i="1"/>
  <c r="M4422" i="1"/>
  <c r="W736" i="1"/>
  <c r="P737" i="1"/>
  <c r="AC737" i="1"/>
  <c r="R735" i="1"/>
  <c r="R627" i="33"/>
  <c r="M736" i="1"/>
  <c r="Z734" i="1"/>
  <c r="T4423" i="1"/>
  <c r="R734" i="1"/>
  <c r="N631" i="33"/>
  <c r="V315" i="1"/>
  <c r="T317" i="1"/>
  <c r="O632" i="33"/>
  <c r="Z4423" i="1"/>
  <c r="J628" i="33"/>
  <c r="S630" i="33"/>
  <c r="M632" i="33"/>
  <c r="T4418" i="1"/>
  <c r="P736" i="1"/>
  <c r="P318" i="1"/>
  <c r="I734" i="1"/>
  <c r="K732" i="1"/>
  <c r="L736" i="1"/>
  <c r="I316" i="1"/>
  <c r="Q736" i="1"/>
  <c r="T4419" i="1"/>
  <c r="K737" i="1"/>
  <c r="V319" i="1"/>
  <c r="T320" i="1"/>
  <c r="T4420" i="1"/>
  <c r="P319" i="1"/>
  <c r="AC4418" i="1"/>
  <c r="K4420" i="1"/>
  <c r="M318" i="1"/>
  <c r="M4419" i="1"/>
  <c r="L316" i="1"/>
  <c r="L738" i="1"/>
  <c r="W318" i="1"/>
  <c r="AC319" i="1"/>
  <c r="Z316" i="1"/>
  <c r="K318" i="1"/>
  <c r="AD738" i="1"/>
  <c r="R4419" i="1"/>
  <c r="M734" i="1"/>
  <c r="M319" i="1"/>
  <c r="M737" i="1"/>
  <c r="U319" i="1"/>
  <c r="L4423" i="1"/>
  <c r="P4422" i="1"/>
  <c r="AC733" i="1"/>
  <c r="R317" i="1"/>
  <c r="Z320" i="1"/>
  <c r="Z738" i="1"/>
  <c r="W319" i="1"/>
  <c r="Z736" i="1"/>
  <c r="AB4421" i="1"/>
  <c r="U736" i="1"/>
  <c r="W734" i="1"/>
  <c r="Z735" i="1"/>
  <c r="Q738" i="1"/>
  <c r="AB317" i="1"/>
  <c r="P4419" i="1"/>
  <c r="Z319" i="1"/>
  <c r="AB315" i="1"/>
  <c r="Q317" i="1"/>
  <c r="Q316" i="1"/>
  <c r="M320" i="1"/>
  <c r="AB320" i="1"/>
  <c r="AB735" i="1"/>
  <c r="O320" i="1"/>
  <c r="T318" i="1"/>
  <c r="AB318" i="1"/>
  <c r="Z4421" i="1"/>
  <c r="P315" i="1"/>
  <c r="M315" i="1"/>
  <c r="Q4418" i="1"/>
  <c r="V4421" i="1"/>
  <c r="Z4420" i="1"/>
  <c r="K4418" i="1"/>
  <c r="V735" i="1"/>
  <c r="T736" i="1"/>
  <c r="AB736" i="1"/>
  <c r="U318" i="1"/>
  <c r="AB734" i="1"/>
  <c r="V320" i="1"/>
  <c r="W738" i="1"/>
  <c r="V736" i="1"/>
  <c r="V4420" i="1"/>
  <c r="Y737" i="1"/>
  <c r="AD317" i="1"/>
  <c r="V738" i="1"/>
  <c r="Q315" i="1"/>
  <c r="V318" i="1"/>
  <c r="W317" i="1"/>
  <c r="V317" i="1"/>
  <c r="AB4423" i="1"/>
  <c r="P316" i="1"/>
  <c r="Z733" i="1"/>
  <c r="Q4423" i="1"/>
  <c r="Q4420" i="1"/>
  <c r="Q4419" i="1"/>
  <c r="O4422" i="1"/>
  <c r="Z4418" i="1"/>
  <c r="Q735" i="1"/>
  <c r="T319" i="1"/>
  <c r="Y4418" i="1"/>
  <c r="M738" i="1"/>
  <c r="O319" i="1"/>
  <c r="AC318" i="1"/>
  <c r="AC736" i="1"/>
  <c r="AC4423" i="1"/>
  <c r="Y4423" i="1"/>
  <c r="P734" i="1"/>
  <c r="O737" i="1"/>
  <c r="Z315" i="1"/>
  <c r="AC4421" i="1"/>
  <c r="Q320" i="1"/>
  <c r="AB738" i="1"/>
  <c r="T4422" i="1"/>
  <c r="Z737" i="1"/>
  <c r="AB4420" i="1"/>
  <c r="Y315" i="1"/>
  <c r="O738" i="1"/>
  <c r="O4423" i="1"/>
  <c r="AB4418" i="1"/>
  <c r="Y4420" i="1"/>
  <c r="AC738" i="1"/>
  <c r="AC4420" i="1"/>
  <c r="AC317" i="1"/>
  <c r="M4423" i="1"/>
  <c r="S331" i="33"/>
  <c r="Q312" i="2" s="1"/>
  <c r="T737" i="1"/>
  <c r="Z4422" i="1"/>
  <c r="Y733" i="1"/>
  <c r="AB733" i="1"/>
  <c r="Q734" i="1"/>
  <c r="Y317" i="1"/>
  <c r="Y735" i="1"/>
  <c r="AC320" i="1"/>
  <c r="AC735" i="1"/>
  <c r="O736" i="1"/>
  <c r="M4420" i="1"/>
  <c r="Q4421" i="1"/>
  <c r="Q318" i="1"/>
  <c r="T316" i="1"/>
  <c r="R320" i="1"/>
  <c r="O316" i="1"/>
  <c r="K314" i="1"/>
  <c r="K4417" i="1"/>
  <c r="L735" i="1"/>
  <c r="R318" i="1"/>
  <c r="AC734" i="1"/>
  <c r="O4420" i="1"/>
  <c r="U316" i="1"/>
  <c r="T733" i="1"/>
  <c r="O4421" i="1"/>
  <c r="L317" i="1"/>
  <c r="AC316" i="1"/>
  <c r="M317" i="1"/>
  <c r="U4419" i="1"/>
  <c r="R738" i="1"/>
  <c r="AD737" i="1"/>
  <c r="O318" i="1"/>
  <c r="AC4419" i="1"/>
  <c r="U331" i="33"/>
  <c r="S312" i="2" s="1"/>
  <c r="O4419" i="1"/>
  <c r="O734" i="1"/>
  <c r="V737" i="1"/>
  <c r="L4420" i="1"/>
  <c r="AD315" i="1"/>
  <c r="T734" i="1"/>
  <c r="R4423" i="1"/>
  <c r="L4421" i="1"/>
  <c r="K319" i="1"/>
  <c r="V4422" i="1"/>
  <c r="T4421" i="1"/>
  <c r="U4421" i="1"/>
  <c r="V4423" i="1"/>
  <c r="Z317" i="1"/>
  <c r="P331" i="33"/>
  <c r="N312" i="2" s="1"/>
  <c r="AB4419" i="1"/>
  <c r="Z318" i="1"/>
  <c r="O331" i="33"/>
  <c r="M312" i="2" s="1"/>
  <c r="AD735" i="1"/>
  <c r="W320" i="1"/>
  <c r="W735" i="1"/>
  <c r="Y319" i="1"/>
  <c r="AB316" i="1"/>
  <c r="Q305" i="2"/>
  <c r="AD4420" i="1"/>
  <c r="P4418" i="1"/>
  <c r="M733" i="1"/>
  <c r="W4423" i="1"/>
  <c r="Q733" i="1"/>
  <c r="W4419" i="1"/>
  <c r="L331" i="33"/>
  <c r="J312" i="2" s="1"/>
  <c r="W4422" i="1"/>
  <c r="K733" i="1"/>
  <c r="Y4422" i="1"/>
  <c r="W316" i="1"/>
  <c r="W4420" i="1"/>
  <c r="W737" i="1"/>
  <c r="Y4421" i="1"/>
  <c r="K315" i="1"/>
  <c r="P4423" i="1"/>
  <c r="AB737" i="1"/>
  <c r="W315" i="1"/>
  <c r="T315" i="1"/>
  <c r="P735" i="1"/>
  <c r="R4421" i="1"/>
  <c r="N331" i="33"/>
  <c r="L312" i="2" s="1"/>
  <c r="L318" i="1"/>
  <c r="I4419" i="1"/>
  <c r="Y734" i="1"/>
  <c r="W733" i="1"/>
  <c r="O4418" i="1"/>
  <c r="P317" i="1"/>
  <c r="H331" i="33"/>
  <c r="F312" i="2" s="1"/>
  <c r="R736" i="1"/>
  <c r="O735" i="1"/>
  <c r="O317" i="1"/>
  <c r="V398" i="33"/>
  <c r="T327" i="2" s="1"/>
  <c r="V396" i="33"/>
  <c r="T325" i="2" s="1"/>
  <c r="V399" i="33"/>
  <c r="T328" i="2" s="1"/>
  <c r="V394" i="33"/>
  <c r="T323" i="2" s="1"/>
  <c r="V395" i="33"/>
  <c r="T324" i="2" s="1"/>
  <c r="R319" i="1"/>
  <c r="I331" i="33"/>
  <c r="G312" i="2" s="1"/>
  <c r="L737" i="1"/>
  <c r="L319" i="1"/>
  <c r="P733" i="1"/>
  <c r="M331" i="33"/>
  <c r="K312" i="2" s="1"/>
  <c r="R4422" i="1"/>
  <c r="Y736" i="1"/>
  <c r="M4418" i="1"/>
  <c r="R737" i="1"/>
  <c r="Y318" i="1"/>
  <c r="AD734" i="1"/>
  <c r="N305" i="2"/>
  <c r="AB319" i="1"/>
  <c r="Y4419" i="1"/>
  <c r="AA4419" i="1" s="1"/>
  <c r="K331" i="33"/>
  <c r="I312" i="2" s="1"/>
  <c r="AD4421" i="1"/>
  <c r="P320" i="1"/>
  <c r="Y320" i="1"/>
  <c r="Q331" i="33"/>
  <c r="O312" i="2" s="1"/>
  <c r="Y738" i="1"/>
  <c r="T331" i="33"/>
  <c r="R312" i="2" s="1"/>
  <c r="AB4422" i="1"/>
  <c r="AD316" i="1"/>
  <c r="J331" i="33"/>
  <c r="H312" i="2" s="1"/>
  <c r="Y316" i="1"/>
  <c r="AD318" i="1"/>
  <c r="O315" i="1"/>
  <c r="P738" i="1"/>
  <c r="AD4419" i="1"/>
  <c r="W4418" i="1"/>
  <c r="O733" i="1"/>
  <c r="R331" i="33"/>
  <c r="P312" i="2" s="1"/>
  <c r="T399" i="33"/>
  <c r="R328" i="2" s="1"/>
  <c r="U400" i="33"/>
  <c r="S329" i="2" s="1"/>
  <c r="K396" i="33"/>
  <c r="I325" i="2" s="1"/>
  <c r="J398" i="33"/>
  <c r="H327" i="2" s="1"/>
  <c r="J394" i="33"/>
  <c r="H323" i="2" s="1"/>
  <c r="G395" i="33"/>
  <c r="E324" i="2" s="1"/>
  <c r="J397" i="33"/>
  <c r="H326" i="2" s="1"/>
  <c r="H394" i="33"/>
  <c r="F323" i="2" s="1"/>
  <c r="L397" i="33"/>
  <c r="J326" i="2" s="1"/>
  <c r="J400" i="33"/>
  <c r="H329" i="2" s="1"/>
  <c r="J395" i="33"/>
  <c r="H324" i="2" s="1"/>
  <c r="M396" i="33"/>
  <c r="K325" i="2" s="1"/>
  <c r="M399" i="33"/>
  <c r="K328" i="2" s="1"/>
  <c r="M397" i="33"/>
  <c r="K326" i="2" s="1"/>
  <c r="N397" i="33"/>
  <c r="L326" i="2" s="1"/>
  <c r="O400" i="33"/>
  <c r="M329" i="2" s="1"/>
  <c r="O396" i="33"/>
  <c r="M325" i="2" s="1"/>
  <c r="P395" i="33"/>
  <c r="N324" i="2" s="1"/>
  <c r="Q399" i="33"/>
  <c r="O328" i="2" s="1"/>
  <c r="Q398" i="33"/>
  <c r="O327" i="2" s="1"/>
  <c r="Q397" i="33"/>
  <c r="O326" i="2" s="1"/>
  <c r="Q395" i="33"/>
  <c r="O324" i="2" s="1"/>
  <c r="S397" i="33"/>
  <c r="Q326" i="2" s="1"/>
  <c r="S395" i="33"/>
  <c r="Q324" i="2" s="1"/>
  <c r="T400" i="33"/>
  <c r="R329" i="2" s="1"/>
  <c r="U398" i="33"/>
  <c r="S327" i="2" s="1"/>
  <c r="U396" i="33"/>
  <c r="S325" i="2" s="1"/>
  <c r="G397" i="33"/>
  <c r="E326" i="2" s="1"/>
  <c r="I399" i="33"/>
  <c r="G328" i="2" s="1"/>
  <c r="H398" i="33"/>
  <c r="F327" i="2" s="1"/>
  <c r="K398" i="33"/>
  <c r="I327" i="2" s="1"/>
  <c r="J399" i="33"/>
  <c r="H328" i="2" s="1"/>
  <c r="I396" i="33"/>
  <c r="G325" i="2" s="1"/>
  <c r="L395" i="33"/>
  <c r="J324" i="2" s="1"/>
  <c r="I397" i="33"/>
  <c r="G326" i="2" s="1"/>
  <c r="K399" i="33"/>
  <c r="I328" i="2" s="1"/>
  <c r="K395" i="33"/>
  <c r="I324" i="2" s="1"/>
  <c r="I395" i="33"/>
  <c r="G324" i="2" s="1"/>
  <c r="M395" i="33"/>
  <c r="K324" i="2" s="1"/>
  <c r="N395" i="33"/>
  <c r="L324" i="2" s="1"/>
  <c r="N398" i="33"/>
  <c r="L327" i="2" s="1"/>
  <c r="N399" i="33"/>
  <c r="L328" i="2" s="1"/>
  <c r="P396" i="33"/>
  <c r="N325" i="2" s="1"/>
  <c r="P398" i="33"/>
  <c r="N327" i="2" s="1"/>
  <c r="P400" i="33"/>
  <c r="N329" i="2" s="1"/>
  <c r="R394" i="33"/>
  <c r="P323" i="2" s="1"/>
  <c r="Y236" i="1" s="1"/>
  <c r="Q396" i="33"/>
  <c r="O325" i="2" s="1"/>
  <c r="S399" i="33"/>
  <c r="Q328" i="2" s="1"/>
  <c r="R398" i="33"/>
  <c r="P327" i="2" s="1"/>
  <c r="T396" i="33"/>
  <c r="R325" i="2" s="1"/>
  <c r="S396" i="33"/>
  <c r="Q325" i="2" s="1"/>
  <c r="T395" i="33"/>
  <c r="R324" i="2" s="1"/>
  <c r="U397" i="33"/>
  <c r="S326" i="2" s="1"/>
  <c r="H395" i="33"/>
  <c r="F324" i="2" s="1"/>
  <c r="H400" i="33"/>
  <c r="F329" i="2" s="1"/>
  <c r="G398" i="33"/>
  <c r="E327" i="2" s="1"/>
  <c r="I394" i="33"/>
  <c r="G323" i="2" s="1"/>
  <c r="H397" i="33"/>
  <c r="F326" i="2" s="1"/>
  <c r="K400" i="33"/>
  <c r="I329" i="2" s="1"/>
  <c r="G394" i="33"/>
  <c r="E323" i="2" s="1"/>
  <c r="L396" i="33"/>
  <c r="J325" i="2" s="1"/>
  <c r="L400" i="33"/>
  <c r="J329" i="2" s="1"/>
  <c r="I400" i="33"/>
  <c r="G329" i="2" s="1"/>
  <c r="I398" i="33"/>
  <c r="G327" i="2" s="1"/>
  <c r="E396" i="33"/>
  <c r="C325" i="2" s="1"/>
  <c r="N396" i="33"/>
  <c r="L325" i="2" s="1"/>
  <c r="M394" i="33"/>
  <c r="K323" i="2" s="1"/>
  <c r="O399" i="33"/>
  <c r="M328" i="2" s="1"/>
  <c r="O394" i="33"/>
  <c r="M323" i="2" s="1"/>
  <c r="O397" i="33"/>
  <c r="M326" i="2" s="1"/>
  <c r="P399" i="33"/>
  <c r="N328" i="2" s="1"/>
  <c r="Q394" i="33"/>
  <c r="O323" i="2" s="1"/>
  <c r="R397" i="33"/>
  <c r="P326" i="2" s="1"/>
  <c r="S394" i="33"/>
  <c r="Q323" i="2" s="1"/>
  <c r="R395" i="33"/>
  <c r="P324" i="2" s="1"/>
  <c r="T397" i="33"/>
  <c r="R326" i="2" s="1"/>
  <c r="T394" i="33"/>
  <c r="R323" i="2" s="1"/>
  <c r="U399" i="33"/>
  <c r="S328" i="2" s="1"/>
  <c r="K397" i="33"/>
  <c r="I326" i="2" s="1"/>
  <c r="L394" i="33"/>
  <c r="J323" i="2" s="1"/>
  <c r="N400" i="33"/>
  <c r="L329" i="2" s="1"/>
  <c r="O398" i="33"/>
  <c r="M327" i="2" s="1"/>
  <c r="R400" i="33"/>
  <c r="P329" i="2" s="1"/>
  <c r="T398" i="33"/>
  <c r="R327" i="2" s="1"/>
  <c r="G399" i="33"/>
  <c r="E328" i="2" s="1"/>
  <c r="H396" i="33"/>
  <c r="F325" i="2" s="1"/>
  <c r="L399" i="33"/>
  <c r="J328" i="2" s="1"/>
  <c r="N394" i="33"/>
  <c r="L323" i="2" s="1"/>
  <c r="P397" i="33"/>
  <c r="N326" i="2" s="1"/>
  <c r="R399" i="33"/>
  <c r="P328" i="2" s="1"/>
  <c r="U395" i="33"/>
  <c r="S324" i="2" s="1"/>
  <c r="K394" i="33"/>
  <c r="I323" i="2" s="1"/>
  <c r="J396" i="33"/>
  <c r="H325" i="2" s="1"/>
  <c r="M400" i="33"/>
  <c r="K329" i="2" s="1"/>
  <c r="O395" i="33"/>
  <c r="M324" i="2" s="1"/>
  <c r="Q400" i="33"/>
  <c r="O329" i="2" s="1"/>
  <c r="S400" i="33"/>
  <c r="Q329" i="2" s="1"/>
  <c r="U394" i="33"/>
  <c r="S323" i="2" s="1"/>
  <c r="AC2124" i="1" s="1"/>
  <c r="H399" i="33"/>
  <c r="F328" i="2" s="1"/>
  <c r="L398" i="33"/>
  <c r="J327" i="2" s="1"/>
  <c r="M398" i="33"/>
  <c r="K327" i="2" s="1"/>
  <c r="P394" i="33"/>
  <c r="N323" i="2" s="1"/>
  <c r="R396" i="33"/>
  <c r="P325" i="2" s="1"/>
  <c r="S398" i="33"/>
  <c r="Q327" i="2" s="1"/>
  <c r="V400" i="33"/>
  <c r="T329" i="2" s="1"/>
  <c r="V397" i="33"/>
  <c r="T326" i="2" s="1"/>
  <c r="AD733" i="1"/>
  <c r="AD736" i="1"/>
  <c r="AD4418" i="1"/>
  <c r="V331" i="33"/>
  <c r="T312" i="2" s="1"/>
  <c r="AD319" i="1"/>
  <c r="AD4422" i="1"/>
  <c r="N3347" i="1"/>
  <c r="N969" i="1"/>
  <c r="AA3349" i="1"/>
  <c r="I1670" i="1"/>
  <c r="E717" i="33" s="1"/>
  <c r="I1668" i="1"/>
  <c r="E715" i="33" s="1"/>
  <c r="I1665" i="1"/>
  <c r="E712" i="33" s="1"/>
  <c r="H1142" i="1"/>
  <c r="AA821" i="1"/>
  <c r="X619" i="1"/>
  <c r="AA623" i="1"/>
  <c r="AA622" i="1"/>
  <c r="AA1551" i="1"/>
  <c r="AA621" i="1"/>
  <c r="AA620" i="1"/>
  <c r="S1550" i="1"/>
  <c r="X618" i="1"/>
  <c r="S1552" i="1"/>
  <c r="S618" i="1"/>
  <c r="AA1543" i="1"/>
  <c r="S622" i="1"/>
  <c r="X623" i="1"/>
  <c r="X620" i="1"/>
  <c r="S619" i="1"/>
  <c r="X1555" i="1"/>
  <c r="AA618" i="1"/>
  <c r="S620" i="1"/>
  <c r="S1551" i="1"/>
  <c r="X621" i="1"/>
  <c r="AA1550" i="1"/>
  <c r="S623" i="1"/>
  <c r="S621" i="1"/>
  <c r="X1554" i="1"/>
  <c r="AA619" i="1"/>
  <c r="X622" i="1"/>
  <c r="AA1545" i="1"/>
  <c r="S1547" i="1"/>
  <c r="AA1554" i="1"/>
  <c r="AA1552" i="1"/>
  <c r="S1542" i="1"/>
  <c r="S1544" i="1"/>
  <c r="AB617" i="1"/>
  <c r="AB1541" i="1"/>
  <c r="AB1549" i="1"/>
  <c r="Z617" i="1"/>
  <c r="Z1541" i="1"/>
  <c r="Z1549" i="1"/>
  <c r="U617" i="1"/>
  <c r="U1549" i="1"/>
  <c r="U1541" i="1"/>
  <c r="T624" i="1"/>
  <c r="T1556" i="1"/>
  <c r="T1548" i="1"/>
  <c r="Y617" i="1"/>
  <c r="Y1541" i="1"/>
  <c r="Y1549" i="1"/>
  <c r="V624" i="1"/>
  <c r="V1548" i="1"/>
  <c r="V1556" i="1"/>
  <c r="S1545" i="1"/>
  <c r="Q624" i="1"/>
  <c r="Q1556" i="1"/>
  <c r="Q1548" i="1"/>
  <c r="W624" i="1"/>
  <c r="W1556" i="1"/>
  <c r="W1548" i="1"/>
  <c r="P617" i="1"/>
  <c r="P1541" i="1"/>
  <c r="P1549" i="1"/>
  <c r="R624" i="1"/>
  <c r="R1548" i="1"/>
  <c r="R1556" i="1"/>
  <c r="AD617" i="1"/>
  <c r="AD1541" i="1"/>
  <c r="AD1549" i="1"/>
  <c r="O624" i="1"/>
  <c r="O1548" i="1"/>
  <c r="O1556" i="1"/>
  <c r="P624" i="1"/>
  <c r="P1548" i="1"/>
  <c r="P1556" i="1"/>
  <c r="U624" i="1"/>
  <c r="U1556" i="1"/>
  <c r="U1548" i="1"/>
  <c r="Q617" i="1"/>
  <c r="Q1541" i="1"/>
  <c r="Q1549" i="1"/>
  <c r="T617" i="1"/>
  <c r="T1541" i="1"/>
  <c r="T1549" i="1"/>
  <c r="AD624" i="1"/>
  <c r="AD1548" i="1"/>
  <c r="AD1556" i="1"/>
  <c r="O617" i="1"/>
  <c r="O1541" i="1"/>
  <c r="O1549" i="1"/>
  <c r="W617" i="1"/>
  <c r="W1541" i="1"/>
  <c r="W1549" i="1"/>
  <c r="AC624" i="1"/>
  <c r="AC1556" i="1"/>
  <c r="AC1548" i="1"/>
  <c r="AA1544" i="1"/>
  <c r="X1550" i="1"/>
  <c r="S1553" i="1"/>
  <c r="S1546" i="1"/>
  <c r="X1543" i="1"/>
  <c r="X1552" i="1"/>
  <c r="X1553" i="1"/>
  <c r="AA1553" i="1"/>
  <c r="AA1555" i="1"/>
  <c r="X1542" i="1"/>
  <c r="S1554" i="1"/>
  <c r="X1551" i="1"/>
  <c r="X1544" i="1"/>
  <c r="X1545" i="1"/>
  <c r="AA1547" i="1"/>
  <c r="M624" i="1"/>
  <c r="M1556" i="1"/>
  <c r="M1548" i="1"/>
  <c r="AC617" i="1"/>
  <c r="AC1541" i="1"/>
  <c r="AC1549" i="1"/>
  <c r="R617" i="1"/>
  <c r="R1549" i="1"/>
  <c r="R1541" i="1"/>
  <c r="Y624" i="1"/>
  <c r="Y1556" i="1"/>
  <c r="Y1548" i="1"/>
  <c r="V617" i="1"/>
  <c r="V1549" i="1"/>
  <c r="V1541" i="1"/>
  <c r="AB624" i="1"/>
  <c r="AB1556" i="1"/>
  <c r="AB1548" i="1"/>
  <c r="Z624" i="1"/>
  <c r="Z1548" i="1"/>
  <c r="Z1556" i="1"/>
  <c r="AA1546" i="1"/>
  <c r="X1547" i="1"/>
  <c r="S1543" i="1"/>
  <c r="AA1542" i="1"/>
  <c r="X1546" i="1"/>
  <c r="S1555" i="1"/>
  <c r="X2031" i="1"/>
  <c r="S2030" i="1"/>
  <c r="AA2026" i="1"/>
  <c r="AA2027" i="1"/>
  <c r="X2028" i="1"/>
  <c r="S2031" i="1"/>
  <c r="X2027" i="1"/>
  <c r="S2029" i="1"/>
  <c r="S2027" i="1"/>
  <c r="W2025" i="1"/>
  <c r="V2032" i="1"/>
  <c r="M2025" i="1"/>
  <c r="L2032" i="1"/>
  <c r="K2032" i="1"/>
  <c r="S2026" i="1"/>
  <c r="X2029" i="1"/>
  <c r="AA2029" i="1"/>
  <c r="AA2030" i="1"/>
  <c r="X2030" i="1"/>
  <c r="AD2032" i="1"/>
  <c r="R2025" i="1"/>
  <c r="Y2025" i="1"/>
  <c r="T2032" i="1"/>
  <c r="O2032" i="1"/>
  <c r="U2025" i="1"/>
  <c r="AA2031" i="1"/>
  <c r="S2028" i="1"/>
  <c r="W2032" i="1"/>
  <c r="R2032" i="1"/>
  <c r="Q2025" i="1"/>
  <c r="AB2032" i="1"/>
  <c r="P2032" i="1"/>
  <c r="Z2032" i="1"/>
  <c r="Q2032" i="1"/>
  <c r="X2026" i="1"/>
  <c r="AA2028" i="1"/>
  <c r="V2025" i="1"/>
  <c r="M2032" i="1"/>
  <c r="Y2032" i="1"/>
  <c r="AC2025" i="1"/>
  <c r="AB2025" i="1"/>
  <c r="P2025" i="1"/>
  <c r="Z2025" i="1"/>
  <c r="AC2032" i="1"/>
  <c r="T2025" i="1"/>
  <c r="O2025" i="1"/>
  <c r="U2032" i="1"/>
  <c r="N2031" i="1"/>
  <c r="AA3270" i="1"/>
  <c r="X3350" i="1"/>
  <c r="AA3350" i="1"/>
  <c r="AA1657" i="1"/>
  <c r="X1656" i="1"/>
  <c r="S3351" i="1"/>
  <c r="AA3266" i="1"/>
  <c r="AA3346" i="1"/>
  <c r="AA3268" i="1"/>
  <c r="X3349" i="1"/>
  <c r="N3350" i="1"/>
  <c r="AA3352" i="1"/>
  <c r="X3347" i="1"/>
  <c r="AA3347" i="1"/>
  <c r="S3349" i="1"/>
  <c r="N3268" i="1"/>
  <c r="X3348" i="1"/>
  <c r="N3348" i="1"/>
  <c r="N3349" i="1"/>
  <c r="S3347" i="1"/>
  <c r="S3348" i="1"/>
  <c r="X3352" i="1"/>
  <c r="X3351" i="1"/>
  <c r="N3351" i="1"/>
  <c r="N3270" i="1"/>
  <c r="AA3272" i="1"/>
  <c r="N3269" i="1"/>
  <c r="AA3269" i="1"/>
  <c r="X3267" i="1"/>
  <c r="X3271" i="1"/>
  <c r="AA3348" i="1"/>
  <c r="S3350" i="1"/>
  <c r="T3353" i="1"/>
  <c r="T3273" i="1"/>
  <c r="M3273" i="1"/>
  <c r="I3353" i="1"/>
  <c r="I3273" i="1"/>
  <c r="R3353" i="1"/>
  <c r="R3273" i="1"/>
  <c r="K3346" i="1"/>
  <c r="K3266" i="1"/>
  <c r="Q3346" i="1"/>
  <c r="S3346" i="1" s="1"/>
  <c r="Q3266" i="1"/>
  <c r="S3266" i="1" s="1"/>
  <c r="Y3353" i="1"/>
  <c r="Y3273" i="1"/>
  <c r="I3351" i="1"/>
  <c r="I3271" i="1"/>
  <c r="S3352" i="1"/>
  <c r="J826" i="1"/>
  <c r="J3273" i="1"/>
  <c r="Z3353" i="1"/>
  <c r="Z3273" i="1"/>
  <c r="V3353" i="1"/>
  <c r="V3273" i="1"/>
  <c r="N3352" i="1"/>
  <c r="N3272" i="1"/>
  <c r="N3271" i="1"/>
  <c r="X3272" i="1"/>
  <c r="S3268" i="1"/>
  <c r="X3268" i="1"/>
  <c r="S3272" i="1"/>
  <c r="S3270" i="1"/>
  <c r="S3269" i="1"/>
  <c r="L3353" i="1"/>
  <c r="L3273" i="1"/>
  <c r="N3267" i="1"/>
  <c r="X3269" i="1"/>
  <c r="P3353" i="1"/>
  <c r="P3273" i="1"/>
  <c r="U3346" i="1"/>
  <c r="X3346" i="1" s="1"/>
  <c r="U3266" i="1"/>
  <c r="X3266" i="1" s="1"/>
  <c r="AC3353" i="1"/>
  <c r="AC3273" i="1"/>
  <c r="S3267" i="1"/>
  <c r="S3271" i="1"/>
  <c r="U3353" i="1"/>
  <c r="U3273" i="1"/>
  <c r="L3346" i="1"/>
  <c r="L3266" i="1"/>
  <c r="Q3353" i="1"/>
  <c r="Q3273" i="1"/>
  <c r="O3353" i="1"/>
  <c r="O3273" i="1"/>
  <c r="AD3353" i="1"/>
  <c r="AD3273" i="1"/>
  <c r="K3353" i="1"/>
  <c r="K3273" i="1"/>
  <c r="W3353" i="1"/>
  <c r="W3273" i="1"/>
  <c r="AB3353" i="1"/>
  <c r="AB3273" i="1"/>
  <c r="X3270" i="1"/>
  <c r="AA3267" i="1"/>
  <c r="AA3271" i="1"/>
  <c r="Q826" i="1"/>
  <c r="N284" i="1"/>
  <c r="N292" i="1" s="1"/>
  <c r="AD1572" i="1"/>
  <c r="I1339" i="1"/>
  <c r="I1336" i="1"/>
  <c r="I1340" i="1"/>
  <c r="I1338" i="1"/>
  <c r="I1342" i="1"/>
  <c r="I1337" i="1"/>
  <c r="I1341" i="1"/>
  <c r="V286" i="1"/>
  <c r="V294" i="1" s="1"/>
  <c r="V826" i="1"/>
  <c r="AC826" i="1"/>
  <c r="AA1624" i="1"/>
  <c r="AA281" i="1"/>
  <c r="AA289" i="1" s="1"/>
  <c r="S820" i="1"/>
  <c r="X825" i="1"/>
  <c r="L279" i="1"/>
  <c r="L287" i="1" s="1"/>
  <c r="AC286" i="1"/>
  <c r="AC294" i="1" s="1"/>
  <c r="S1656" i="1"/>
  <c r="AA824" i="1"/>
  <c r="O286" i="1"/>
  <c r="O294" i="1" s="1"/>
  <c r="S823" i="1"/>
  <c r="I1667" i="1"/>
  <c r="AA283" i="1"/>
  <c r="AA291" i="1" s="1"/>
  <c r="I1666" i="1"/>
  <c r="I1669" i="1"/>
  <c r="K1670" i="1"/>
  <c r="G717" i="33" s="1"/>
  <c r="Z1664" i="1"/>
  <c r="S711" i="33" s="1"/>
  <c r="T286" i="1"/>
  <c r="T294" i="1" s="1"/>
  <c r="Q286" i="1"/>
  <c r="Q294" i="1" s="1"/>
  <c r="J3353" i="1"/>
  <c r="I824" i="1"/>
  <c r="AB826" i="1"/>
  <c r="S282" i="1"/>
  <c r="S290" i="1" s="1"/>
  <c r="X285" i="1"/>
  <c r="X293" i="1" s="1"/>
  <c r="S822" i="1"/>
  <c r="AA823" i="1"/>
  <c r="N281" i="1"/>
  <c r="N289" i="1" s="1"/>
  <c r="X1624" i="1"/>
  <c r="N1628" i="1"/>
  <c r="U286" i="1"/>
  <c r="U294" i="1" s="1"/>
  <c r="R826" i="1"/>
  <c r="R286" i="1"/>
  <c r="R294" i="1" s="1"/>
  <c r="U826" i="1"/>
  <c r="I284" i="1"/>
  <c r="I292" i="1" s="1"/>
  <c r="L826" i="1"/>
  <c r="N280" i="1"/>
  <c r="N288" i="1" s="1"/>
  <c r="N822" i="1"/>
  <c r="S284" i="1"/>
  <c r="S292" i="1" s="1"/>
  <c r="S283" i="1"/>
  <c r="S291" i="1" s="1"/>
  <c r="I1663" i="1"/>
  <c r="U1664" i="1"/>
  <c r="O711" i="33" s="1"/>
  <c r="Z286" i="1"/>
  <c r="Z294" i="1" s="1"/>
  <c r="AA280" i="1"/>
  <c r="AA288" i="1" s="1"/>
  <c r="AA820" i="1"/>
  <c r="N1626" i="1"/>
  <c r="AA284" i="1"/>
  <c r="AA292" i="1" s="1"/>
  <c r="N1560" i="1"/>
  <c r="S825" i="1"/>
  <c r="Z826" i="1"/>
  <c r="Q1663" i="1"/>
  <c r="S1624" i="1"/>
  <c r="O826" i="1"/>
  <c r="X282" i="1"/>
  <c r="X290" i="1" s="1"/>
  <c r="N825" i="1"/>
  <c r="N282" i="1"/>
  <c r="N290" i="1" s="1"/>
  <c r="N1656" i="1"/>
  <c r="L1664" i="1"/>
  <c r="H711" i="33" s="1"/>
  <c r="N1627" i="1"/>
  <c r="N824" i="1"/>
  <c r="X280" i="1"/>
  <c r="X288" i="1" s="1"/>
  <c r="N820" i="1"/>
  <c r="K1667" i="1"/>
  <c r="G714" i="33" s="1"/>
  <c r="L819" i="1"/>
  <c r="K279" i="1"/>
  <c r="K287" i="1" s="1"/>
  <c r="S1659" i="1"/>
  <c r="N1662" i="1"/>
  <c r="M826" i="1"/>
  <c r="P1631" i="1"/>
  <c r="S280" i="1"/>
  <c r="S288" i="1" s="1"/>
  <c r="X1657" i="1"/>
  <c r="S285" i="1"/>
  <c r="S293" i="1" s="1"/>
  <c r="X284" i="1"/>
  <c r="X292" i="1" s="1"/>
  <c r="X823" i="1"/>
  <c r="W286" i="1"/>
  <c r="W294" i="1" s="1"/>
  <c r="N821" i="1"/>
  <c r="S824" i="1"/>
  <c r="N1563" i="1"/>
  <c r="P826" i="1"/>
  <c r="AB286" i="1"/>
  <c r="AB294" i="1" s="1"/>
  <c r="P286" i="1"/>
  <c r="P294" i="1" s="1"/>
  <c r="W826" i="1"/>
  <c r="AA825" i="1"/>
  <c r="X824" i="1"/>
  <c r="K819" i="1"/>
  <c r="N283" i="1"/>
  <c r="N291" i="1" s="1"/>
  <c r="S821" i="1"/>
  <c r="X820" i="1"/>
  <c r="X1660" i="1"/>
  <c r="X821" i="1"/>
  <c r="S1657" i="1"/>
  <c r="T826" i="1"/>
  <c r="Y286" i="1"/>
  <c r="Y294" i="1" s="1"/>
  <c r="X283" i="1"/>
  <c r="X291" i="1" s="1"/>
  <c r="AA1660" i="1"/>
  <c r="N1558" i="1"/>
  <c r="M1665" i="1"/>
  <c r="I712" i="33" s="1"/>
  <c r="X1659" i="1"/>
  <c r="AA1659" i="1"/>
  <c r="AB1670" i="1"/>
  <c r="T717" i="33" s="1"/>
  <c r="K1669" i="1"/>
  <c r="G716" i="33" s="1"/>
  <c r="Z1667" i="1"/>
  <c r="S714" i="33" s="1"/>
  <c r="Z1666" i="1"/>
  <c r="S713" i="33" s="1"/>
  <c r="S1661" i="1"/>
  <c r="AD1669" i="1"/>
  <c r="V716" i="33" s="1"/>
  <c r="AC1670" i="1"/>
  <c r="U717" i="33" s="1"/>
  <c r="R1666" i="1"/>
  <c r="M713" i="33" s="1"/>
  <c r="M1664" i="1"/>
  <c r="I711" i="33" s="1"/>
  <c r="X822" i="1"/>
  <c r="T1665" i="1"/>
  <c r="N712" i="33" s="1"/>
  <c r="V1669" i="1"/>
  <c r="P716" i="33" s="1"/>
  <c r="L286" i="1"/>
  <c r="L294" i="1" s="1"/>
  <c r="Y826" i="1"/>
  <c r="AC1668" i="1"/>
  <c r="U715" i="33" s="1"/>
  <c r="R1670" i="1"/>
  <c r="M717" i="33" s="1"/>
  <c r="AC1669" i="1"/>
  <c r="U716" i="33" s="1"/>
  <c r="X281" i="1"/>
  <c r="X289" i="1" s="1"/>
  <c r="R1668" i="1"/>
  <c r="M715" i="33" s="1"/>
  <c r="AC1667" i="1"/>
  <c r="U714" i="33" s="1"/>
  <c r="V1665" i="1"/>
  <c r="P712" i="33" s="1"/>
  <c r="AA285" i="1"/>
  <c r="AA293" i="1" s="1"/>
  <c r="AA1658" i="1"/>
  <c r="X1661" i="1"/>
  <c r="K1663" i="1"/>
  <c r="K1631" i="1"/>
  <c r="O1670" i="1"/>
  <c r="J717" i="33" s="1"/>
  <c r="AD1666" i="1"/>
  <c r="V713" i="33" s="1"/>
  <c r="N1624" i="1"/>
  <c r="Q279" i="1"/>
  <c r="N823" i="1"/>
  <c r="S281" i="1"/>
  <c r="S289" i="1" s="1"/>
  <c r="N1625" i="1"/>
  <c r="N1665" i="1" s="1"/>
  <c r="M3353" i="1"/>
  <c r="M286" i="1"/>
  <c r="M294" i="1" s="1"/>
  <c r="AA282" i="1"/>
  <c r="AA290" i="1" s="1"/>
  <c r="K1666" i="1"/>
  <c r="G713" i="33" s="1"/>
  <c r="M1668" i="1"/>
  <c r="I715" i="33" s="1"/>
  <c r="L1631" i="1"/>
  <c r="W1669" i="1"/>
  <c r="Q716" i="33" s="1"/>
  <c r="M1667" i="1"/>
  <c r="I714" i="33" s="1"/>
  <c r="P1670" i="1"/>
  <c r="K717" i="33" s="1"/>
  <c r="Q1666" i="1"/>
  <c r="L713" i="33" s="1"/>
  <c r="R1669" i="1"/>
  <c r="M716" i="33" s="1"/>
  <c r="Y1665" i="1"/>
  <c r="R712" i="33" s="1"/>
  <c r="AA1625" i="1"/>
  <c r="W1663" i="1"/>
  <c r="W1631" i="1"/>
  <c r="AD1631" i="1"/>
  <c r="AD1663" i="1"/>
  <c r="U1663" i="1"/>
  <c r="U1631" i="1"/>
  <c r="N1629" i="1"/>
  <c r="K826" i="1"/>
  <c r="AB1665" i="1"/>
  <c r="T712" i="33" s="1"/>
  <c r="T1668" i="1"/>
  <c r="N715" i="33" s="1"/>
  <c r="U1666" i="1"/>
  <c r="O713" i="33" s="1"/>
  <c r="P1667" i="1"/>
  <c r="K714" i="33" s="1"/>
  <c r="W1668" i="1"/>
  <c r="Q715" i="33" s="1"/>
  <c r="W1670" i="1"/>
  <c r="Q717" i="33" s="1"/>
  <c r="V1667" i="1"/>
  <c r="P714" i="33" s="1"/>
  <c r="AA1630" i="1"/>
  <c r="AA1670" i="1" s="1"/>
  <c r="Z1670" i="1"/>
  <c r="S717" i="33" s="1"/>
  <c r="P1665" i="1"/>
  <c r="K712" i="33" s="1"/>
  <c r="AD1668" i="1"/>
  <c r="V715" i="33" s="1"/>
  <c r="R1667" i="1"/>
  <c r="M714" i="33" s="1"/>
  <c r="Q1668" i="1"/>
  <c r="L715" i="33" s="1"/>
  <c r="W1665" i="1"/>
  <c r="Q712" i="33" s="1"/>
  <c r="V1670" i="1"/>
  <c r="P717" i="33" s="1"/>
  <c r="AB1666" i="1"/>
  <c r="T713" i="33" s="1"/>
  <c r="Z1631" i="1"/>
  <c r="Z1663" i="1"/>
  <c r="N1561" i="1"/>
  <c r="N1658" i="1"/>
  <c r="M1666" i="1"/>
  <c r="I713" i="33" s="1"/>
  <c r="J1668" i="1"/>
  <c r="F715" i="33" s="1"/>
  <c r="Y1668" i="1"/>
  <c r="R715" i="33" s="1"/>
  <c r="S1629" i="1"/>
  <c r="O1669" i="1"/>
  <c r="J716" i="33" s="1"/>
  <c r="J1670" i="1"/>
  <c r="F717" i="33" s="1"/>
  <c r="AD1667" i="1"/>
  <c r="V714" i="33" s="1"/>
  <c r="J1669" i="1"/>
  <c r="F716" i="33" s="1"/>
  <c r="V1668" i="1"/>
  <c r="P715" i="33" s="1"/>
  <c r="X1628" i="1"/>
  <c r="V1631" i="1"/>
  <c r="V1663" i="1"/>
  <c r="R1663" i="1"/>
  <c r="R1631" i="1"/>
  <c r="T1663" i="1"/>
  <c r="T1631" i="1"/>
  <c r="U1665" i="1"/>
  <c r="O712" i="33" s="1"/>
  <c r="X1625" i="1"/>
  <c r="O1663" i="1"/>
  <c r="O1631" i="1"/>
  <c r="M1663" i="1"/>
  <c r="M1631" i="1"/>
  <c r="Y1631" i="1"/>
  <c r="Y1663" i="1"/>
  <c r="S1662" i="1"/>
  <c r="R1665" i="1"/>
  <c r="M712" i="33" s="1"/>
  <c r="S1625" i="1"/>
  <c r="D456" i="2"/>
  <c r="D709" i="33"/>
  <c r="B456" i="2" s="1"/>
  <c r="T1670" i="1"/>
  <c r="N717" i="33" s="1"/>
  <c r="X1630" i="1"/>
  <c r="S1660" i="1"/>
  <c r="N1562" i="1"/>
  <c r="AD286" i="1"/>
  <c r="AD294" i="1" s="1"/>
  <c r="U819" i="1"/>
  <c r="X819" i="1" s="1"/>
  <c r="U279" i="1"/>
  <c r="V1626" i="1"/>
  <c r="V1658" i="1"/>
  <c r="T1626" i="1"/>
  <c r="T1658" i="1"/>
  <c r="O1626" i="1"/>
  <c r="O1658" i="1"/>
  <c r="U1670" i="1"/>
  <c r="O717" i="33" s="1"/>
  <c r="Q1670" i="1"/>
  <c r="L717" i="33" s="1"/>
  <c r="S1630" i="1"/>
  <c r="W1667" i="1"/>
  <c r="Q714" i="33" s="1"/>
  <c r="Y1667" i="1"/>
  <c r="R714" i="33" s="1"/>
  <c r="AA1627" i="1"/>
  <c r="X1627" i="1"/>
  <c r="Y1666" i="1"/>
  <c r="R713" i="33" s="1"/>
  <c r="AA1626" i="1"/>
  <c r="I1624" i="1"/>
  <c r="I1656" i="1"/>
  <c r="AC1663" i="1"/>
  <c r="AC1631" i="1"/>
  <c r="Q1667" i="1"/>
  <c r="L714" i="33" s="1"/>
  <c r="S1627" i="1"/>
  <c r="X1629" i="1"/>
  <c r="U1669" i="1"/>
  <c r="O716" i="33" s="1"/>
  <c r="Z1669" i="1"/>
  <c r="S716" i="33" s="1"/>
  <c r="AA1629" i="1"/>
  <c r="AC1666" i="1"/>
  <c r="U713" i="33" s="1"/>
  <c r="AC1625" i="1"/>
  <c r="AC1657" i="1"/>
  <c r="AB1663" i="1"/>
  <c r="AB1631" i="1"/>
  <c r="AA1628" i="1"/>
  <c r="Z1668" i="1"/>
  <c r="S715" i="33" s="1"/>
  <c r="AB1668" i="1"/>
  <c r="T715" i="33" s="1"/>
  <c r="X1662" i="1"/>
  <c r="O1668" i="1"/>
  <c r="J715" i="33" s="1"/>
  <c r="S1628" i="1"/>
  <c r="Q819" i="1"/>
  <c r="S819" i="1" s="1"/>
  <c r="AD826" i="1"/>
  <c r="P4417" i="1"/>
  <c r="P732" i="1"/>
  <c r="P314" i="1"/>
  <c r="U1557" i="1"/>
  <c r="U314" i="1"/>
  <c r="U4417" i="1"/>
  <c r="U732" i="1"/>
  <c r="AC732" i="1"/>
  <c r="AC4417" i="1"/>
  <c r="AC314" i="1"/>
  <c r="Q1564" i="1"/>
  <c r="AA1562" i="1"/>
  <c r="T1564" i="1"/>
  <c r="X1558" i="1"/>
  <c r="I1561" i="1"/>
  <c r="R732" i="1"/>
  <c r="R314" i="1"/>
  <c r="R4417" i="1"/>
  <c r="O1557" i="1"/>
  <c r="V1557" i="1"/>
  <c r="AA1561" i="1"/>
  <c r="J1557" i="1"/>
  <c r="Z1564" i="1"/>
  <c r="N1559" i="1"/>
  <c r="AA1563" i="1"/>
  <c r="M1564" i="1"/>
  <c r="S1562" i="1"/>
  <c r="AC1557" i="1"/>
  <c r="I1559" i="1"/>
  <c r="X1562" i="1"/>
  <c r="U1564" i="1"/>
  <c r="I1562" i="1"/>
  <c r="D582" i="33"/>
  <c r="B447" i="2" s="1"/>
  <c r="C447" i="2"/>
  <c r="R1557" i="1"/>
  <c r="T1557" i="1"/>
  <c r="Y1564" i="1"/>
  <c r="S1558" i="1"/>
  <c r="X1563" i="1"/>
  <c r="Q314" i="1"/>
  <c r="Q4417" i="1"/>
  <c r="Q732" i="1"/>
  <c r="AD1557" i="1"/>
  <c r="V1564" i="1"/>
  <c r="J1564" i="1"/>
  <c r="S1563" i="1"/>
  <c r="AA1559" i="1"/>
  <c r="I1560" i="1"/>
  <c r="AB1557" i="1"/>
  <c r="S1559" i="1"/>
  <c r="K1557" i="1"/>
  <c r="AB4417" i="1"/>
  <c r="AB732" i="1"/>
  <c r="AB314" i="1"/>
  <c r="P1557" i="1"/>
  <c r="X1559" i="1"/>
  <c r="L1564" i="1"/>
  <c r="L314" i="1"/>
  <c r="L4417" i="1"/>
  <c r="L732" i="1"/>
  <c r="R1564" i="1"/>
  <c r="S1560" i="1"/>
  <c r="Y1557" i="1"/>
  <c r="AA1560" i="1"/>
  <c r="T732" i="1"/>
  <c r="T314" i="1"/>
  <c r="T4417" i="1"/>
  <c r="AD1564" i="1"/>
  <c r="W1557" i="1"/>
  <c r="AB1564" i="1"/>
  <c r="D607" i="33"/>
  <c r="B474" i="2" s="1"/>
  <c r="C474" i="2"/>
  <c r="AD4417" i="1"/>
  <c r="AD314" i="1"/>
  <c r="AD732" i="1"/>
  <c r="Y732" i="1"/>
  <c r="Y4417" i="1"/>
  <c r="Y314" i="1"/>
  <c r="K1564" i="1"/>
  <c r="I1558" i="1"/>
  <c r="W314" i="1"/>
  <c r="W4417" i="1"/>
  <c r="W732" i="1"/>
  <c r="P1564" i="1"/>
  <c r="L1557" i="1"/>
  <c r="I1557" i="1"/>
  <c r="X1560" i="1"/>
  <c r="O732" i="1"/>
  <c r="O4417" i="1"/>
  <c r="O314" i="1"/>
  <c r="Q1557" i="1"/>
  <c r="O1564" i="1"/>
  <c r="X1561" i="1"/>
  <c r="W1564" i="1"/>
  <c r="Z1557" i="1"/>
  <c r="M314" i="1"/>
  <c r="M4417" i="1"/>
  <c r="M732" i="1"/>
  <c r="S1561" i="1"/>
  <c r="M1557" i="1"/>
  <c r="AA1558" i="1"/>
  <c r="I1563" i="1"/>
  <c r="AC1564" i="1"/>
  <c r="AA822" i="1"/>
  <c r="I826" i="1"/>
  <c r="I286" i="1"/>
  <c r="I294" i="1" s="1"/>
  <c r="AA819" i="1"/>
  <c r="AA279" i="1"/>
  <c r="AA287" i="1" s="1"/>
  <c r="H197" i="1"/>
  <c r="H205" i="1" s="1"/>
  <c r="D303" i="33" s="1"/>
  <c r="D372" i="33" s="1"/>
  <c r="H198" i="1"/>
  <c r="H206" i="1" s="1"/>
  <c r="D304" i="33" s="1"/>
  <c r="D373" i="33" s="1"/>
  <c r="H194" i="1"/>
  <c r="H202" i="1" s="1"/>
  <c r="D300" i="33" s="1"/>
  <c r="D369" i="33" s="1"/>
  <c r="H199" i="1"/>
  <c r="H207" i="1" s="1"/>
  <c r="D305" i="33" s="1"/>
  <c r="D374" i="33" s="1"/>
  <c r="H24" i="1"/>
  <c r="H193" i="1"/>
  <c r="H201" i="1" s="1"/>
  <c r="D299" i="33" s="1"/>
  <c r="D368" i="33" s="1"/>
  <c r="H200" i="1"/>
  <c r="H208" i="1" s="1"/>
  <c r="G462" i="33"/>
  <c r="K163" i="1"/>
  <c r="H1125" i="1"/>
  <c r="H1203" i="1"/>
  <c r="H4488" i="1"/>
  <c r="D781" i="33" s="1"/>
  <c r="X1565" i="1" l="1"/>
  <c r="L1671" i="1"/>
  <c r="H718" i="33" s="1"/>
  <c r="AA1669" i="1"/>
  <c r="N1667" i="1"/>
  <c r="Q1671" i="1"/>
  <c r="L718" i="33" s="1"/>
  <c r="AA1664" i="1"/>
  <c r="AA1572" i="1"/>
  <c r="AC236" i="1"/>
  <c r="Y2124" i="1"/>
  <c r="N965" i="1"/>
  <c r="N1565" i="1"/>
  <c r="H1569" i="1"/>
  <c r="N4422" i="1"/>
  <c r="AA967" i="1"/>
  <c r="S971" i="1"/>
  <c r="H1567" i="1"/>
  <c r="N1669" i="1"/>
  <c r="N1668" i="1"/>
  <c r="Q4285" i="1"/>
  <c r="T4281" i="1"/>
  <c r="AB4284" i="1"/>
  <c r="U4286" i="1"/>
  <c r="K4285" i="1"/>
  <c r="Z4286" i="1"/>
  <c r="T4282" i="1"/>
  <c r="O4286" i="1"/>
  <c r="Z4282" i="1"/>
  <c r="W4285" i="1"/>
  <c r="U4287" i="1"/>
  <c r="R4283" i="1"/>
  <c r="L4281" i="1"/>
  <c r="O4285" i="1"/>
  <c r="Y4283" i="1"/>
  <c r="L4286" i="1"/>
  <c r="U4282" i="1"/>
  <c r="AC4282" i="1"/>
  <c r="Q4286" i="1"/>
  <c r="Y4287" i="1"/>
  <c r="P4284" i="1"/>
  <c r="Y4282" i="1"/>
  <c r="V4286" i="1"/>
  <c r="R4281" i="1"/>
  <c r="M4287" i="1"/>
  <c r="P4287" i="1"/>
  <c r="L4287" i="1"/>
  <c r="Z4283" i="1"/>
  <c r="W4283" i="1"/>
  <c r="V4283" i="1"/>
  <c r="R4282" i="1"/>
  <c r="M4284" i="1"/>
  <c r="P4285" i="1"/>
  <c r="AC4283" i="1"/>
  <c r="Z4284" i="1"/>
  <c r="W4286" i="1"/>
  <c r="T4284" i="1"/>
  <c r="O4282" i="1"/>
  <c r="O4284" i="1"/>
  <c r="P4283" i="1"/>
  <c r="AD4282" i="1"/>
  <c r="AD4285" i="1"/>
  <c r="X967" i="1"/>
  <c r="S966" i="1"/>
  <c r="X971" i="1"/>
  <c r="H1568" i="1"/>
  <c r="H1571" i="1"/>
  <c r="Z4285" i="1"/>
  <c r="W4287" i="1"/>
  <c r="P4281" i="1"/>
  <c r="AB4285" i="1"/>
  <c r="Q4281" i="1"/>
  <c r="W4281" i="1"/>
  <c r="M4285" i="1"/>
  <c r="K4281" i="1"/>
  <c r="AB4282" i="1"/>
  <c r="V4285" i="1"/>
  <c r="P4286" i="1"/>
  <c r="K4284" i="1"/>
  <c r="AD4283" i="1"/>
  <c r="AD4284" i="1"/>
  <c r="V4281" i="1"/>
  <c r="AC4281" i="1"/>
  <c r="R4287" i="1"/>
  <c r="Y4286" i="1"/>
  <c r="L4283" i="1"/>
  <c r="U4285" i="1"/>
  <c r="AC4286" i="1"/>
  <c r="Z4281" i="1"/>
  <c r="U4284" i="1"/>
  <c r="T4283" i="1"/>
  <c r="Q4287" i="1"/>
  <c r="L4284" i="1"/>
  <c r="L4282" i="1"/>
  <c r="AB4283" i="1"/>
  <c r="Y4281" i="1"/>
  <c r="T4286" i="1"/>
  <c r="M4282" i="1"/>
  <c r="Q4282" i="1"/>
  <c r="L4285" i="1"/>
  <c r="AC4285" i="1"/>
  <c r="W4282" i="1"/>
  <c r="V4282" i="1"/>
  <c r="R4284" i="1"/>
  <c r="O4287" i="1"/>
  <c r="K4282" i="1"/>
  <c r="N4282" i="1" s="1"/>
  <c r="AC4287" i="1"/>
  <c r="AD4281" i="1"/>
  <c r="AD4287" i="1"/>
  <c r="R4285" i="1"/>
  <c r="Z4287" i="1"/>
  <c r="O4283" i="1"/>
  <c r="V4284" i="1"/>
  <c r="K4286" i="1"/>
  <c r="T4287" i="1"/>
  <c r="AB2124" i="1"/>
  <c r="AB4281" i="1"/>
  <c r="Y4284" i="1"/>
  <c r="U2124" i="1"/>
  <c r="U4281" i="1"/>
  <c r="I4283" i="1"/>
  <c r="Q4283" i="1"/>
  <c r="M236" i="1"/>
  <c r="M4281" i="1"/>
  <c r="AC4284" i="1"/>
  <c r="Y4285" i="1"/>
  <c r="V4287" i="1"/>
  <c r="T4285" i="1"/>
  <c r="P4282" i="1"/>
  <c r="M4283" i="1"/>
  <c r="M4286" i="1"/>
  <c r="AB4287" i="1"/>
  <c r="W4284" i="1"/>
  <c r="U4283" i="1"/>
  <c r="R4286" i="1"/>
  <c r="Q4284" i="1"/>
  <c r="O4281" i="1"/>
  <c r="AB4286" i="1"/>
  <c r="AD4286" i="1"/>
  <c r="P1671" i="1"/>
  <c r="K718" i="33" s="1"/>
  <c r="S1572" i="1"/>
  <c r="X1572" i="1"/>
  <c r="N1572" i="1"/>
  <c r="S967" i="1"/>
  <c r="S968" i="1"/>
  <c r="X966" i="1"/>
  <c r="AA970" i="1"/>
  <c r="X969" i="1"/>
  <c r="N968" i="1"/>
  <c r="S965" i="1"/>
  <c r="H1570" i="1"/>
  <c r="AA968" i="1"/>
  <c r="H1566" i="1"/>
  <c r="AA1565" i="1"/>
  <c r="N1670" i="1"/>
  <c r="AA4423" i="1"/>
  <c r="AA971" i="1"/>
  <c r="S970" i="1"/>
  <c r="X968" i="1"/>
  <c r="S1565" i="1"/>
  <c r="X970" i="1"/>
  <c r="N4421" i="1"/>
  <c r="I1572" i="1"/>
  <c r="W972" i="1"/>
  <c r="P972" i="1"/>
  <c r="Q972" i="1"/>
  <c r="V972" i="1"/>
  <c r="AC972" i="1"/>
  <c r="AD972" i="1"/>
  <c r="T972" i="1"/>
  <c r="U972" i="1"/>
  <c r="AA969" i="1"/>
  <c r="S969" i="1"/>
  <c r="AB972" i="1"/>
  <c r="R972" i="1"/>
  <c r="L972" i="1"/>
  <c r="Z972" i="1"/>
  <c r="Y972" i="1"/>
  <c r="O972" i="1"/>
  <c r="V965" i="1"/>
  <c r="X965" i="1" s="1"/>
  <c r="M972" i="1"/>
  <c r="Z965" i="1"/>
  <c r="AA965" i="1" s="1"/>
  <c r="AA966" i="1"/>
  <c r="AD2129" i="1"/>
  <c r="AD2127" i="1"/>
  <c r="AD2161" i="1"/>
  <c r="AD3317" i="1"/>
  <c r="V2158" i="1"/>
  <c r="V3314" i="1"/>
  <c r="AC2158" i="1"/>
  <c r="AC3314" i="1"/>
  <c r="R242" i="1"/>
  <c r="R3320" i="1"/>
  <c r="R2164" i="1"/>
  <c r="Y241" i="1"/>
  <c r="Y2163" i="1"/>
  <c r="Y3319" i="1"/>
  <c r="L2126" i="1"/>
  <c r="L3316" i="1"/>
  <c r="L2160" i="1"/>
  <c r="U2128" i="1"/>
  <c r="U2162" i="1"/>
  <c r="U3318" i="1"/>
  <c r="AC2129" i="1"/>
  <c r="AC3319" i="1"/>
  <c r="AC2163" i="1"/>
  <c r="Z3314" i="1"/>
  <c r="Z2158" i="1"/>
  <c r="U3317" i="1"/>
  <c r="U2161" i="1"/>
  <c r="T2126" i="1"/>
  <c r="T2160" i="1"/>
  <c r="T3316" i="1"/>
  <c r="Q2130" i="1"/>
  <c r="Q2164" i="1"/>
  <c r="Q3320" i="1"/>
  <c r="L239" i="1"/>
  <c r="L3317" i="1"/>
  <c r="L2161" i="1"/>
  <c r="L3315" i="1"/>
  <c r="L2159" i="1"/>
  <c r="AB2126" i="1"/>
  <c r="AB2160" i="1"/>
  <c r="AB3316" i="1"/>
  <c r="Y3314" i="1"/>
  <c r="Y2158" i="1"/>
  <c r="T2129" i="1"/>
  <c r="T3319" i="1"/>
  <c r="T2163" i="1"/>
  <c r="M237" i="1"/>
  <c r="M3315" i="1"/>
  <c r="M2159" i="1"/>
  <c r="Q237" i="1"/>
  <c r="Q2159" i="1"/>
  <c r="Q3315" i="1"/>
  <c r="L240" i="1"/>
  <c r="L3318" i="1"/>
  <c r="L2162" i="1"/>
  <c r="AC2128" i="1"/>
  <c r="AC2162" i="1"/>
  <c r="AC3318" i="1"/>
  <c r="W237" i="1"/>
  <c r="W3315" i="1"/>
  <c r="W2159" i="1"/>
  <c r="V237" i="1"/>
  <c r="V3315" i="1"/>
  <c r="V2159" i="1"/>
  <c r="R2127" i="1"/>
  <c r="R3317" i="1"/>
  <c r="R2161" i="1"/>
  <c r="O242" i="1"/>
  <c r="O3320" i="1"/>
  <c r="O2164" i="1"/>
  <c r="K237" i="1"/>
  <c r="K3315" i="1"/>
  <c r="K2159" i="1"/>
  <c r="AC2130" i="1"/>
  <c r="AC2164" i="1"/>
  <c r="AC3320" i="1"/>
  <c r="AD237" i="1"/>
  <c r="AD3315" i="1"/>
  <c r="AD2159" i="1"/>
  <c r="AD238" i="1"/>
  <c r="AD3316" i="1"/>
  <c r="AD2160" i="1"/>
  <c r="U3315" i="1"/>
  <c r="U2159" i="1"/>
  <c r="Q2163" i="1"/>
  <c r="Q3319" i="1"/>
  <c r="P2127" i="1"/>
  <c r="P3317" i="1"/>
  <c r="P2161" i="1"/>
  <c r="R236" i="1"/>
  <c r="R2158" i="1"/>
  <c r="R3314" i="1"/>
  <c r="L3320" i="1"/>
  <c r="L2164" i="1"/>
  <c r="W2126" i="1"/>
  <c r="W2160" i="1"/>
  <c r="W3316" i="1"/>
  <c r="R237" i="1"/>
  <c r="R2159" i="1"/>
  <c r="R3315" i="1"/>
  <c r="M2127" i="1"/>
  <c r="M3317" i="1"/>
  <c r="M2161" i="1"/>
  <c r="AC2126" i="1"/>
  <c r="AC2160" i="1"/>
  <c r="AC3316" i="1"/>
  <c r="Z239" i="1"/>
  <c r="Z3317" i="1"/>
  <c r="Z2161" i="1"/>
  <c r="W2129" i="1"/>
  <c r="W2163" i="1"/>
  <c r="W3319" i="1"/>
  <c r="T2127" i="1"/>
  <c r="T3317" i="1"/>
  <c r="T2161" i="1"/>
  <c r="O2125" i="1"/>
  <c r="O3315" i="1"/>
  <c r="O2159" i="1"/>
  <c r="O2127" i="1"/>
  <c r="O3317" i="1"/>
  <c r="O2161" i="1"/>
  <c r="P2126" i="1"/>
  <c r="P3316" i="1"/>
  <c r="P2160" i="1"/>
  <c r="AD242" i="1"/>
  <c r="AD2164" i="1"/>
  <c r="AD3320" i="1"/>
  <c r="R2128" i="1"/>
  <c r="R3318" i="1"/>
  <c r="R2162" i="1"/>
  <c r="Z2130" i="1"/>
  <c r="Z2164" i="1"/>
  <c r="Z3320" i="1"/>
  <c r="O2126" i="1"/>
  <c r="O3316" i="1"/>
  <c r="O2160" i="1"/>
  <c r="V239" i="1"/>
  <c r="V2161" i="1"/>
  <c r="V3317" i="1"/>
  <c r="K2129" i="1"/>
  <c r="K3319" i="1"/>
  <c r="K2163" i="1"/>
  <c r="T2130" i="1"/>
  <c r="T3320" i="1"/>
  <c r="T2164" i="1"/>
  <c r="AB236" i="1"/>
  <c r="AB3314" i="1"/>
  <c r="AB2158" i="1"/>
  <c r="Y2127" i="1"/>
  <c r="Y3317" i="1"/>
  <c r="Y2161" i="1"/>
  <c r="U236" i="1"/>
  <c r="U3314" i="1"/>
  <c r="U2158" i="1"/>
  <c r="I238" i="1"/>
  <c r="I3316" i="1"/>
  <c r="I2160" i="1"/>
  <c r="Q238" i="1"/>
  <c r="Q2160" i="1"/>
  <c r="Q3316" i="1"/>
  <c r="M2124" i="1"/>
  <c r="M3314" i="1"/>
  <c r="M2158" i="1"/>
  <c r="AC2127" i="1"/>
  <c r="AC3317" i="1"/>
  <c r="AC2161" i="1"/>
  <c r="Y240" i="1"/>
  <c r="Y2162" i="1"/>
  <c r="Y3318" i="1"/>
  <c r="V242" i="1"/>
  <c r="V2164" i="1"/>
  <c r="V3320" i="1"/>
  <c r="T240" i="1"/>
  <c r="T2162" i="1"/>
  <c r="T3318" i="1"/>
  <c r="P2125" i="1"/>
  <c r="P3315" i="1"/>
  <c r="P2159" i="1"/>
  <c r="M2126" i="1"/>
  <c r="M3316" i="1"/>
  <c r="M2160" i="1"/>
  <c r="M241" i="1"/>
  <c r="M3319" i="1"/>
  <c r="M2163" i="1"/>
  <c r="AB2130" i="1"/>
  <c r="AB3320" i="1"/>
  <c r="AB2164" i="1"/>
  <c r="W2127" i="1"/>
  <c r="W3317" i="1"/>
  <c r="W2161" i="1"/>
  <c r="U2126" i="1"/>
  <c r="U2160" i="1"/>
  <c r="U3316" i="1"/>
  <c r="R241" i="1"/>
  <c r="R2163" i="1"/>
  <c r="R3319" i="1"/>
  <c r="Q239" i="1"/>
  <c r="Q3317" i="1"/>
  <c r="Q2161" i="1"/>
  <c r="O2124" i="1"/>
  <c r="O3314" i="1"/>
  <c r="O2158" i="1"/>
  <c r="AB2129" i="1"/>
  <c r="AB2163" i="1"/>
  <c r="AB3319" i="1"/>
  <c r="AD2124" i="1"/>
  <c r="AD3314" i="1"/>
  <c r="AD2158" i="1"/>
  <c r="AD240" i="1"/>
  <c r="AD2162" i="1"/>
  <c r="AD3318" i="1"/>
  <c r="K2125" i="1"/>
  <c r="Y2126" i="1"/>
  <c r="Y3316" i="1"/>
  <c r="Y2160" i="1"/>
  <c r="L241" i="1"/>
  <c r="L3319" i="1"/>
  <c r="L2163" i="1"/>
  <c r="AC237" i="1"/>
  <c r="AC2159" i="1"/>
  <c r="AC3315" i="1"/>
  <c r="Y2130" i="1"/>
  <c r="Y3320" i="1"/>
  <c r="Y2164" i="1"/>
  <c r="Y2125" i="1"/>
  <c r="Y3315" i="1"/>
  <c r="Y2159" i="1"/>
  <c r="V2129" i="1"/>
  <c r="V2163" i="1"/>
  <c r="V3319" i="1"/>
  <c r="M242" i="1"/>
  <c r="M3320" i="1"/>
  <c r="M2164" i="1"/>
  <c r="P2130" i="1"/>
  <c r="P3320" i="1"/>
  <c r="P2164" i="1"/>
  <c r="Z238" i="1"/>
  <c r="Z2160" i="1"/>
  <c r="Z3316" i="1"/>
  <c r="V3316" i="1"/>
  <c r="V2160" i="1"/>
  <c r="P240" i="1"/>
  <c r="P3318" i="1"/>
  <c r="P2162" i="1"/>
  <c r="Z2128" i="1"/>
  <c r="Z2162" i="1"/>
  <c r="Z3318" i="1"/>
  <c r="Q240" i="1"/>
  <c r="Q2162" i="1"/>
  <c r="Q3318" i="1"/>
  <c r="W2130" i="1"/>
  <c r="W2164" i="1"/>
  <c r="W3320" i="1"/>
  <c r="P2124" i="1"/>
  <c r="P3314" i="1"/>
  <c r="P2158" i="1"/>
  <c r="T236" i="1"/>
  <c r="T2158" i="1"/>
  <c r="T3314" i="1"/>
  <c r="AB240" i="1"/>
  <c r="AB2162" i="1"/>
  <c r="AB3318" i="1"/>
  <c r="Q2124" i="1"/>
  <c r="Q2158" i="1"/>
  <c r="Q3314" i="1"/>
  <c r="AB239" i="1"/>
  <c r="AB2161" i="1"/>
  <c r="AB3317" i="1"/>
  <c r="W236" i="1"/>
  <c r="W2158" i="1"/>
  <c r="W3314" i="1"/>
  <c r="U241" i="1"/>
  <c r="U3319" i="1"/>
  <c r="U2163" i="1"/>
  <c r="M3318" i="1"/>
  <c r="M2162" i="1"/>
  <c r="K236" i="1"/>
  <c r="K3314" i="1"/>
  <c r="K2158" i="1"/>
  <c r="K2128" i="1"/>
  <c r="K3318" i="1"/>
  <c r="K2162" i="1"/>
  <c r="AB237" i="1"/>
  <c r="AB2159" i="1"/>
  <c r="AB3315" i="1"/>
  <c r="Z2129" i="1"/>
  <c r="Z3319" i="1"/>
  <c r="Z2163" i="1"/>
  <c r="V2128" i="1"/>
  <c r="V3318" i="1"/>
  <c r="V2162" i="1"/>
  <c r="T237" i="1"/>
  <c r="T2159" i="1"/>
  <c r="T3315" i="1"/>
  <c r="P241" i="1"/>
  <c r="P3319" i="1"/>
  <c r="P2163" i="1"/>
  <c r="O2129" i="1"/>
  <c r="O3319" i="1"/>
  <c r="O2163" i="1"/>
  <c r="K239" i="1"/>
  <c r="K3317" i="1"/>
  <c r="K2161" i="1"/>
  <c r="Z237" i="1"/>
  <c r="Z2159" i="1"/>
  <c r="Z3315" i="1"/>
  <c r="W240" i="1"/>
  <c r="W2162" i="1"/>
  <c r="W3318" i="1"/>
  <c r="U2164" i="1"/>
  <c r="U3320" i="1"/>
  <c r="R238" i="1"/>
  <c r="R3316" i="1"/>
  <c r="R2160" i="1"/>
  <c r="L236" i="1"/>
  <c r="L3314" i="1"/>
  <c r="L2158" i="1"/>
  <c r="O240" i="1"/>
  <c r="O3318" i="1"/>
  <c r="O2162" i="1"/>
  <c r="AD241" i="1"/>
  <c r="AD3319" i="1"/>
  <c r="AD2163" i="1"/>
  <c r="AA4421" i="1"/>
  <c r="K241" i="1"/>
  <c r="O236" i="1"/>
  <c r="AD236" i="1"/>
  <c r="T2124" i="1"/>
  <c r="AD2128" i="1"/>
  <c r="Q2127" i="1"/>
  <c r="AC240" i="1"/>
  <c r="AD239" i="1"/>
  <c r="AB238" i="1"/>
  <c r="Q236" i="1"/>
  <c r="N315" i="1"/>
  <c r="W2128" i="1"/>
  <c r="L2124" i="1"/>
  <c r="P236" i="1"/>
  <c r="Z2125" i="1"/>
  <c r="U2129" i="1"/>
  <c r="M238" i="1"/>
  <c r="W2124" i="1"/>
  <c r="M2125" i="1"/>
  <c r="Y2129" i="1"/>
  <c r="Q2125" i="1"/>
  <c r="U240" i="1"/>
  <c r="W242" i="1"/>
  <c r="T238" i="1"/>
  <c r="L2127" i="1"/>
  <c r="O241" i="1"/>
  <c r="T241" i="1"/>
  <c r="AC239" i="1"/>
  <c r="AB2128" i="1"/>
  <c r="L238" i="1"/>
  <c r="O238" i="1"/>
  <c r="AC241" i="1"/>
  <c r="Z240" i="1"/>
  <c r="AB2127" i="1"/>
  <c r="R626" i="33"/>
  <c r="W2125" i="1"/>
  <c r="L2128" i="1"/>
  <c r="Q2128" i="1"/>
  <c r="O2130" i="1"/>
  <c r="Q242" i="1"/>
  <c r="U237" i="1"/>
  <c r="U2125" i="1"/>
  <c r="Q2129" i="1"/>
  <c r="Q241" i="1"/>
  <c r="L242" i="1"/>
  <c r="L2130" i="1"/>
  <c r="V238" i="1"/>
  <c r="V2126" i="1"/>
  <c r="AD2125" i="1"/>
  <c r="L2129" i="1"/>
  <c r="W241" i="1"/>
  <c r="V241" i="1"/>
  <c r="P239" i="1"/>
  <c r="Y237" i="1"/>
  <c r="Z2126" i="1"/>
  <c r="R2124" i="1"/>
  <c r="U2127" i="1"/>
  <c r="U239" i="1"/>
  <c r="L2125" i="1"/>
  <c r="L237" i="1"/>
  <c r="AB241" i="1"/>
  <c r="R2129" i="1"/>
  <c r="O237" i="1"/>
  <c r="Y238" i="1"/>
  <c r="W239" i="1"/>
  <c r="K2124" i="1"/>
  <c r="R2130" i="1"/>
  <c r="M239" i="1"/>
  <c r="O2128" i="1"/>
  <c r="N735" i="1"/>
  <c r="R240" i="1"/>
  <c r="Q2126" i="1"/>
  <c r="AC242" i="1"/>
  <c r="AD2126" i="1"/>
  <c r="AB2125" i="1"/>
  <c r="AB242" i="1"/>
  <c r="P238" i="1"/>
  <c r="V240" i="1"/>
  <c r="T2128" i="1"/>
  <c r="AC2125" i="1"/>
  <c r="Z242" i="1"/>
  <c r="V2125" i="1"/>
  <c r="AD2130" i="1"/>
  <c r="P2128" i="1"/>
  <c r="O239" i="1"/>
  <c r="K2127" i="1"/>
  <c r="P242" i="1"/>
  <c r="Y242" i="1"/>
  <c r="P237" i="1"/>
  <c r="Y2128" i="1"/>
  <c r="I2126" i="1"/>
  <c r="T2125" i="1"/>
  <c r="Z2127" i="1"/>
  <c r="AA2127" i="1" s="1"/>
  <c r="W238" i="1"/>
  <c r="V2130" i="1"/>
  <c r="Z241" i="1"/>
  <c r="AA241" i="1" s="1"/>
  <c r="Y239" i="1"/>
  <c r="T239" i="1"/>
  <c r="R239" i="1"/>
  <c r="R2126" i="1"/>
  <c r="K240" i="1"/>
  <c r="R2125" i="1"/>
  <c r="P2129" i="1"/>
  <c r="M240" i="1"/>
  <c r="M2128" i="1"/>
  <c r="U242" i="1"/>
  <c r="U2130" i="1"/>
  <c r="U238" i="1"/>
  <c r="M2130" i="1"/>
  <c r="V2127" i="1"/>
  <c r="T242" i="1"/>
  <c r="M2129" i="1"/>
  <c r="AC238" i="1"/>
  <c r="O633" i="33"/>
  <c r="AA734" i="1"/>
  <c r="T626" i="33"/>
  <c r="M633" i="33"/>
  <c r="U633" i="33"/>
  <c r="T633" i="33"/>
  <c r="J626" i="33"/>
  <c r="L633" i="33"/>
  <c r="J633" i="33"/>
  <c r="S633" i="33"/>
  <c r="N736" i="1"/>
  <c r="N633" i="33"/>
  <c r="Q626" i="33"/>
  <c r="V626" i="33"/>
  <c r="O626" i="33"/>
  <c r="AA320" i="1"/>
  <c r="P633" i="33"/>
  <c r="M626" i="33"/>
  <c r="U626" i="33"/>
  <c r="S626" i="33"/>
  <c r="L626" i="33"/>
  <c r="Q633" i="33"/>
  <c r="R633" i="33"/>
  <c r="X4418" i="1"/>
  <c r="N4420" i="1"/>
  <c r="K633" i="33"/>
  <c r="K626" i="33"/>
  <c r="I633" i="33"/>
  <c r="N626" i="33"/>
  <c r="L739" i="1"/>
  <c r="V633" i="33"/>
  <c r="P626" i="33"/>
  <c r="AA316" i="1"/>
  <c r="AA735" i="1"/>
  <c r="T4424" i="1"/>
  <c r="N319" i="1"/>
  <c r="N318" i="1"/>
  <c r="T321" i="1"/>
  <c r="AA738" i="1"/>
  <c r="N737" i="1"/>
  <c r="X734" i="1"/>
  <c r="AB739" i="1"/>
  <c r="X319" i="1"/>
  <c r="AA736" i="1"/>
  <c r="S316" i="1"/>
  <c r="Z4424" i="1"/>
  <c r="X318" i="1"/>
  <c r="X4423" i="1"/>
  <c r="T739" i="1"/>
  <c r="M4424" i="1"/>
  <c r="S4422" i="1"/>
  <c r="X733" i="1"/>
  <c r="S4419" i="1"/>
  <c r="S318" i="1"/>
  <c r="X317" i="1"/>
  <c r="X736" i="1"/>
  <c r="Q739" i="1"/>
  <c r="N317" i="1"/>
  <c r="AA4420" i="1"/>
  <c r="AA737" i="1"/>
  <c r="AA319" i="1"/>
  <c r="Q321" i="1"/>
  <c r="AA318" i="1"/>
  <c r="X315" i="1"/>
  <c r="R4424" i="1"/>
  <c r="S315" i="1"/>
  <c r="AC739" i="1"/>
  <c r="AC321" i="1"/>
  <c r="AC4424" i="1"/>
  <c r="R739" i="1"/>
  <c r="R321" i="1"/>
  <c r="S738" i="1"/>
  <c r="S4421" i="1"/>
  <c r="X316" i="1"/>
  <c r="AA4422" i="1"/>
  <c r="X735" i="1"/>
  <c r="S734" i="1"/>
  <c r="X4419" i="1"/>
  <c r="S4420" i="1"/>
  <c r="X737" i="1"/>
  <c r="AA315" i="1"/>
  <c r="X4422" i="1"/>
  <c r="X738" i="1"/>
  <c r="X4420" i="1"/>
  <c r="X320" i="1"/>
  <c r="P739" i="1"/>
  <c r="S320" i="1"/>
  <c r="N4418" i="1"/>
  <c r="S317" i="1"/>
  <c r="Z739" i="1"/>
  <c r="Z321" i="1"/>
  <c r="V321" i="1"/>
  <c r="S737" i="1"/>
  <c r="S4423" i="1"/>
  <c r="AA317" i="1"/>
  <c r="AA4418" i="1"/>
  <c r="AA733" i="1"/>
  <c r="U739" i="1"/>
  <c r="S319" i="1"/>
  <c r="S736" i="1"/>
  <c r="S4418" i="1"/>
  <c r="N733" i="1"/>
  <c r="Q4424" i="1"/>
  <c r="U321" i="1"/>
  <c r="U4424" i="1"/>
  <c r="V236" i="1"/>
  <c r="V2124" i="1"/>
  <c r="Z236" i="1"/>
  <c r="AA236" i="1" s="1"/>
  <c r="P4424" i="1"/>
  <c r="X4421" i="1"/>
  <c r="AD739" i="1"/>
  <c r="V4424" i="1"/>
  <c r="S733" i="1"/>
  <c r="S735" i="1"/>
  <c r="V732" i="1"/>
  <c r="X732" i="1" s="1"/>
  <c r="Z4417" i="1"/>
  <c r="AA4417" i="1" s="1"/>
  <c r="AD321" i="1"/>
  <c r="V4417" i="1"/>
  <c r="X4417" i="1" s="1"/>
  <c r="AB321" i="1"/>
  <c r="Y321" i="1"/>
  <c r="Y739" i="1"/>
  <c r="Z314" i="1"/>
  <c r="AA314" i="1" s="1"/>
  <c r="P321" i="1"/>
  <c r="AD4424" i="1"/>
  <c r="V314" i="1"/>
  <c r="X314" i="1" s="1"/>
  <c r="AB4424" i="1"/>
  <c r="Y4424" i="1"/>
  <c r="Z732" i="1"/>
  <c r="AA732" i="1" s="1"/>
  <c r="Z2124" i="1"/>
  <c r="V739" i="1"/>
  <c r="L321" i="1"/>
  <c r="L4424" i="1"/>
  <c r="O4424" i="1"/>
  <c r="D306" i="33"/>
  <c r="N310" i="33" s="1"/>
  <c r="L299" i="2" s="1"/>
  <c r="T3580" i="1" s="1"/>
  <c r="V401" i="33"/>
  <c r="T330" i="2" s="1"/>
  <c r="U401" i="33"/>
  <c r="S330" i="2" s="1"/>
  <c r="O321" i="1"/>
  <c r="O739" i="1"/>
  <c r="M739" i="1"/>
  <c r="W4424" i="1"/>
  <c r="M321" i="1"/>
  <c r="K401" i="33"/>
  <c r="I330" i="2" s="1"/>
  <c r="W739" i="1"/>
  <c r="N401" i="33"/>
  <c r="L330" i="2" s="1"/>
  <c r="H401" i="33"/>
  <c r="F330" i="2" s="1"/>
  <c r="W321" i="1"/>
  <c r="P401" i="33"/>
  <c r="N330" i="2" s="1"/>
  <c r="S401" i="33"/>
  <c r="Q330" i="2" s="1"/>
  <c r="R401" i="33"/>
  <c r="P330" i="2" s="1"/>
  <c r="L401" i="33"/>
  <c r="J330" i="2" s="1"/>
  <c r="Q401" i="33"/>
  <c r="O330" i="2" s="1"/>
  <c r="T401" i="33"/>
  <c r="R330" i="2" s="1"/>
  <c r="O401" i="33"/>
  <c r="M330" i="2" s="1"/>
  <c r="I401" i="33"/>
  <c r="G330" i="2" s="1"/>
  <c r="J401" i="33"/>
  <c r="H330" i="2" s="1"/>
  <c r="M401" i="33"/>
  <c r="K330" i="2" s="1"/>
  <c r="G330" i="33"/>
  <c r="E311" i="2" s="1"/>
  <c r="G392" i="33"/>
  <c r="G400" i="33" s="1"/>
  <c r="E329" i="2" s="1"/>
  <c r="X279" i="1"/>
  <c r="X287" i="1" s="1"/>
  <c r="U287" i="1"/>
  <c r="S279" i="1"/>
  <c r="S287" i="1" s="1"/>
  <c r="Q287" i="1"/>
  <c r="H1342" i="1"/>
  <c r="H1336" i="1"/>
  <c r="AA826" i="1"/>
  <c r="X617" i="1"/>
  <c r="AA1541" i="1"/>
  <c r="AA617" i="1"/>
  <c r="S624" i="1"/>
  <c r="AA624" i="1"/>
  <c r="S1541" i="1"/>
  <c r="S617" i="1"/>
  <c r="X624" i="1"/>
  <c r="AA1548" i="1"/>
  <c r="X1541" i="1"/>
  <c r="S1548" i="1"/>
  <c r="X1548" i="1"/>
  <c r="AA1556" i="1"/>
  <c r="S1549" i="1"/>
  <c r="AA1549" i="1"/>
  <c r="X1556" i="1"/>
  <c r="X1549" i="1"/>
  <c r="S1556" i="1"/>
  <c r="AA2032" i="1"/>
  <c r="X2032" i="1"/>
  <c r="X2025" i="1"/>
  <c r="N2032" i="1"/>
  <c r="S2025" i="1"/>
  <c r="S2032" i="1"/>
  <c r="AA2025" i="1"/>
  <c r="X1664" i="1"/>
  <c r="H3347" i="1"/>
  <c r="H3269" i="1"/>
  <c r="H3350" i="1"/>
  <c r="X1667" i="1"/>
  <c r="N3273" i="1"/>
  <c r="AA1665" i="1"/>
  <c r="H3348" i="1"/>
  <c r="N3353" i="1"/>
  <c r="H3268" i="1"/>
  <c r="H3272" i="1"/>
  <c r="H3352" i="1"/>
  <c r="AA3353" i="1"/>
  <c r="X3353" i="1"/>
  <c r="S3353" i="1"/>
  <c r="H3351" i="1"/>
  <c r="H3349" i="1"/>
  <c r="H3270" i="1"/>
  <c r="X3273" i="1"/>
  <c r="N3266" i="1"/>
  <c r="H3266" i="1" s="1"/>
  <c r="H3267" i="1"/>
  <c r="N3346" i="1"/>
  <c r="H3346" i="1" s="1"/>
  <c r="S3273" i="1"/>
  <c r="AA3273" i="1"/>
  <c r="H3271" i="1"/>
  <c r="N279" i="1"/>
  <c r="N287" i="1" s="1"/>
  <c r="H280" i="1"/>
  <c r="H288" i="1" s="1"/>
  <c r="S286" i="1"/>
  <c r="S294" i="1" s="1"/>
  <c r="X286" i="1"/>
  <c r="X294" i="1" s="1"/>
  <c r="H1339" i="1"/>
  <c r="H1338" i="1"/>
  <c r="H1341" i="1"/>
  <c r="H1337" i="1"/>
  <c r="H1340" i="1"/>
  <c r="E714" i="33"/>
  <c r="E713" i="33"/>
  <c r="S1664" i="1"/>
  <c r="I1671" i="1"/>
  <c r="E716" i="33"/>
  <c r="X1669" i="1"/>
  <c r="X1668" i="1"/>
  <c r="AA286" i="1"/>
  <c r="AA294" i="1" s="1"/>
  <c r="H822" i="1"/>
  <c r="H820" i="1"/>
  <c r="AA1666" i="1"/>
  <c r="X826" i="1"/>
  <c r="N819" i="1"/>
  <c r="H819" i="1" s="1"/>
  <c r="S826" i="1"/>
  <c r="N1664" i="1"/>
  <c r="H825" i="1"/>
  <c r="H1656" i="1"/>
  <c r="H1661" i="1"/>
  <c r="N1666" i="1"/>
  <c r="H284" i="1"/>
  <c r="H292" i="1" s="1"/>
  <c r="S1667" i="1"/>
  <c r="N826" i="1"/>
  <c r="AA1668" i="1"/>
  <c r="H824" i="1"/>
  <c r="H1662" i="1"/>
  <c r="H1660" i="1"/>
  <c r="X1665" i="1"/>
  <c r="H821" i="1"/>
  <c r="H1624" i="1"/>
  <c r="H823" i="1"/>
  <c r="H283" i="1"/>
  <c r="H291" i="1" s="1"/>
  <c r="H1659" i="1"/>
  <c r="S1665" i="1"/>
  <c r="S1663" i="1"/>
  <c r="S1669" i="1"/>
  <c r="H1627" i="1"/>
  <c r="H1657" i="1"/>
  <c r="X1663" i="1"/>
  <c r="V1671" i="1"/>
  <c r="P718" i="33" s="1"/>
  <c r="S1670" i="1"/>
  <c r="R1671" i="1"/>
  <c r="M718" i="33" s="1"/>
  <c r="AA1667" i="1"/>
  <c r="N1663" i="1"/>
  <c r="K1671" i="1"/>
  <c r="G718" i="33" s="1"/>
  <c r="H1630" i="1"/>
  <c r="AA1663" i="1"/>
  <c r="S314" i="1"/>
  <c r="V1666" i="1"/>
  <c r="P713" i="33" s="1"/>
  <c r="AD1671" i="1"/>
  <c r="V718" i="33" s="1"/>
  <c r="H1625" i="1"/>
  <c r="H1629" i="1"/>
  <c r="H1562" i="1"/>
  <c r="S1668" i="1"/>
  <c r="I1664" i="1"/>
  <c r="X1658" i="1"/>
  <c r="Z1671" i="1"/>
  <c r="S718" i="33" s="1"/>
  <c r="U1671" i="1"/>
  <c r="O718" i="33" s="1"/>
  <c r="W1671" i="1"/>
  <c r="Q718" i="33" s="1"/>
  <c r="O1666" i="1"/>
  <c r="J713" i="33" s="1"/>
  <c r="S1626" i="1"/>
  <c r="X1670" i="1"/>
  <c r="AA1631" i="1"/>
  <c r="Y1671" i="1"/>
  <c r="R718" i="33" s="1"/>
  <c r="S732" i="1"/>
  <c r="AC1665" i="1"/>
  <c r="U712" i="33" s="1"/>
  <c r="AC1671" i="1"/>
  <c r="U718" i="33" s="1"/>
  <c r="X1626" i="1"/>
  <c r="T1666" i="1"/>
  <c r="N713" i="33" s="1"/>
  <c r="M1671" i="1"/>
  <c r="I718" i="33" s="1"/>
  <c r="N1631" i="1"/>
  <c r="H1628" i="1"/>
  <c r="AB1671" i="1"/>
  <c r="T718" i="33" s="1"/>
  <c r="S1658" i="1"/>
  <c r="J1663" i="1"/>
  <c r="J1631" i="1"/>
  <c r="S1631" i="1"/>
  <c r="O1671" i="1"/>
  <c r="J718" i="33" s="1"/>
  <c r="X1631" i="1"/>
  <c r="T1671" i="1"/>
  <c r="N718" i="33" s="1"/>
  <c r="H1561" i="1"/>
  <c r="S4417" i="1"/>
  <c r="S1564" i="1"/>
  <c r="N732" i="1"/>
  <c r="N314" i="1"/>
  <c r="H1563" i="1"/>
  <c r="H1560" i="1"/>
  <c r="H1559" i="1"/>
  <c r="S1557" i="1"/>
  <c r="AA1557" i="1"/>
  <c r="AA1564" i="1"/>
  <c r="X1557" i="1"/>
  <c r="I1564" i="1"/>
  <c r="X1564" i="1"/>
  <c r="N1564" i="1"/>
  <c r="N4417" i="1"/>
  <c r="N1557" i="1"/>
  <c r="H1558" i="1"/>
  <c r="L1920" i="1"/>
  <c r="L448" i="1"/>
  <c r="L442" i="1"/>
  <c r="L1914" i="1"/>
  <c r="J1916" i="1"/>
  <c r="J444" i="1"/>
  <c r="J445" i="1"/>
  <c r="J1917" i="1"/>
  <c r="X2130" i="1" l="1"/>
  <c r="AA2124" i="1"/>
  <c r="AA4281" i="1"/>
  <c r="AA4282" i="1"/>
  <c r="N3317" i="1"/>
  <c r="AA4286" i="1"/>
  <c r="AA239" i="1"/>
  <c r="X972" i="1"/>
  <c r="H1565" i="1"/>
  <c r="AA4285" i="1"/>
  <c r="S4281" i="1"/>
  <c r="H1572" i="1"/>
  <c r="N4286" i="1"/>
  <c r="X4283" i="1"/>
  <c r="K4287" i="1"/>
  <c r="N4287" i="1" s="1"/>
  <c r="M4288" i="1"/>
  <c r="Q4288" i="1"/>
  <c r="O4288" i="1"/>
  <c r="W4288" i="1"/>
  <c r="V4288" i="1"/>
  <c r="AD4288" i="1"/>
  <c r="S4283" i="1"/>
  <c r="S4282" i="1"/>
  <c r="S4285" i="1"/>
  <c r="X4281" i="1"/>
  <c r="X4285" i="1"/>
  <c r="AA4284" i="1"/>
  <c r="X4284" i="1"/>
  <c r="AA4287" i="1"/>
  <c r="P4288" i="1"/>
  <c r="N4284" i="1"/>
  <c r="S4286" i="1"/>
  <c r="N4285" i="1"/>
  <c r="U4288" i="1"/>
  <c r="Y4288" i="1"/>
  <c r="L4288" i="1"/>
  <c r="R4288" i="1"/>
  <c r="AB4288" i="1"/>
  <c r="Z4288" i="1"/>
  <c r="T4288" i="1"/>
  <c r="AC4288" i="1"/>
  <c r="X4287" i="1"/>
  <c r="S4287" i="1"/>
  <c r="X4286" i="1"/>
  <c r="N4281" i="1"/>
  <c r="S4284" i="1"/>
  <c r="AA4283" i="1"/>
  <c r="X4282" i="1"/>
  <c r="N237" i="1"/>
  <c r="AA240" i="1"/>
  <c r="N2125" i="1"/>
  <c r="AA972" i="1"/>
  <c r="S972" i="1"/>
  <c r="AA2130" i="1"/>
  <c r="X2126" i="1"/>
  <c r="AA2126" i="1"/>
  <c r="AA2160" i="1"/>
  <c r="X2161" i="1"/>
  <c r="K971" i="1"/>
  <c r="N971" i="1" s="1"/>
  <c r="S240" i="1"/>
  <c r="S2130" i="1"/>
  <c r="S236" i="1"/>
  <c r="AA242" i="1"/>
  <c r="N2159" i="1"/>
  <c r="S2126" i="1"/>
  <c r="S2124" i="1"/>
  <c r="AA2129" i="1"/>
  <c r="X2129" i="1"/>
  <c r="X2162" i="1"/>
  <c r="W243" i="1"/>
  <c r="N2128" i="1"/>
  <c r="S237" i="1"/>
  <c r="S238" i="1"/>
  <c r="X237" i="1"/>
  <c r="N2124" i="1"/>
  <c r="N241" i="1"/>
  <c r="AA2159" i="1"/>
  <c r="N239" i="1"/>
  <c r="N3318" i="1"/>
  <c r="N236" i="1"/>
  <c r="X239" i="1"/>
  <c r="N3315" i="1"/>
  <c r="AA238" i="1"/>
  <c r="AA2125" i="1"/>
  <c r="S3318" i="1"/>
  <c r="N2161" i="1"/>
  <c r="S3319" i="1"/>
  <c r="AA3320" i="1"/>
  <c r="AA2163" i="1"/>
  <c r="X236" i="1"/>
  <c r="AA2128" i="1"/>
  <c r="AA237" i="1"/>
  <c r="S2127" i="1"/>
  <c r="S2160" i="1"/>
  <c r="X3315" i="1"/>
  <c r="N2162" i="1"/>
  <c r="X2158" i="1"/>
  <c r="AA2162" i="1"/>
  <c r="AA3317" i="1"/>
  <c r="AA3314" i="1"/>
  <c r="U243" i="1"/>
  <c r="U3321" i="1"/>
  <c r="U2165" i="1"/>
  <c r="Y243" i="1"/>
  <c r="Y3321" i="1"/>
  <c r="Y2165" i="1"/>
  <c r="P2131" i="1"/>
  <c r="P3321" i="1"/>
  <c r="P2165" i="1"/>
  <c r="S3314" i="1"/>
  <c r="AA3318" i="1"/>
  <c r="N3319" i="1"/>
  <c r="S3315" i="1"/>
  <c r="AA2161" i="1"/>
  <c r="S3320" i="1"/>
  <c r="X2159" i="1"/>
  <c r="X3319" i="1"/>
  <c r="AA2158" i="1"/>
  <c r="R2131" i="1"/>
  <c r="R3321" i="1"/>
  <c r="R2165" i="1"/>
  <c r="AB2131" i="1"/>
  <c r="AB3321" i="1"/>
  <c r="AB2165" i="1"/>
  <c r="Z2131" i="1"/>
  <c r="Z2165" i="1"/>
  <c r="AA2165" i="1" s="1"/>
  <c r="Z3321" i="1"/>
  <c r="L2131" i="1"/>
  <c r="L3321" i="1"/>
  <c r="L2165" i="1"/>
  <c r="S242" i="1"/>
  <c r="X2164" i="1"/>
  <c r="X3320" i="1"/>
  <c r="AA2164" i="1"/>
  <c r="S3317" i="1"/>
  <c r="X2160" i="1"/>
  <c r="O2131" i="1"/>
  <c r="O3321" i="1"/>
  <c r="O2165" i="1"/>
  <c r="W2131" i="1"/>
  <c r="W3321" i="1"/>
  <c r="W2165" i="1"/>
  <c r="V2131" i="1"/>
  <c r="V2165" i="1"/>
  <c r="V3321" i="1"/>
  <c r="T243" i="1"/>
  <c r="T3321" i="1"/>
  <c r="T2165" i="1"/>
  <c r="AC243" i="1"/>
  <c r="AC3321" i="1"/>
  <c r="AC2165" i="1"/>
  <c r="N2158" i="1"/>
  <c r="X3314" i="1"/>
  <c r="S2163" i="1"/>
  <c r="X3318" i="1"/>
  <c r="S3316" i="1"/>
  <c r="X2163" i="1"/>
  <c r="S2159" i="1"/>
  <c r="S2158" i="1"/>
  <c r="S2161" i="1"/>
  <c r="S2164" i="1"/>
  <c r="K3320" i="1"/>
  <c r="N3320" i="1" s="1"/>
  <c r="K2164" i="1"/>
  <c r="N2164" i="1" s="1"/>
  <c r="M243" i="1"/>
  <c r="M3321" i="1"/>
  <c r="M2165" i="1"/>
  <c r="Q2131" i="1"/>
  <c r="Q3321" i="1"/>
  <c r="Q2165" i="1"/>
  <c r="AD2131" i="1"/>
  <c r="AD2165" i="1"/>
  <c r="AD3321" i="1"/>
  <c r="N3314" i="1"/>
  <c r="AA3315" i="1"/>
  <c r="AA3316" i="1"/>
  <c r="N2163" i="1"/>
  <c r="S2162" i="1"/>
  <c r="X3317" i="1"/>
  <c r="X3316" i="1"/>
  <c r="AA3319" i="1"/>
  <c r="T2131" i="1"/>
  <c r="X2128" i="1"/>
  <c r="N2127" i="1"/>
  <c r="S2125" i="1"/>
  <c r="AC2131" i="1"/>
  <c r="X2127" i="1"/>
  <c r="N2129" i="1"/>
  <c r="X2125" i="1"/>
  <c r="S2128" i="1"/>
  <c r="X240" i="1"/>
  <c r="O243" i="1"/>
  <c r="L243" i="1"/>
  <c r="X2124" i="1"/>
  <c r="N240" i="1"/>
  <c r="X238" i="1"/>
  <c r="S241" i="1"/>
  <c r="V243" i="1"/>
  <c r="Y2131" i="1"/>
  <c r="X242" i="1"/>
  <c r="S2129" i="1"/>
  <c r="S239" i="1"/>
  <c r="X241" i="1"/>
  <c r="AD243" i="1"/>
  <c r="Z243" i="1"/>
  <c r="M2131" i="1"/>
  <c r="P243" i="1"/>
  <c r="AB243" i="1"/>
  <c r="U2131" i="1"/>
  <c r="R243" i="1"/>
  <c r="Q243" i="1"/>
  <c r="AA4424" i="1"/>
  <c r="S321" i="1"/>
  <c r="P311" i="33"/>
  <c r="N300" i="2" s="1"/>
  <c r="V3581" i="1" s="1"/>
  <c r="T310" i="33"/>
  <c r="R299" i="2" s="1"/>
  <c r="AB3580" i="1" s="1"/>
  <c r="AA321" i="1"/>
  <c r="T309" i="33"/>
  <c r="R298" i="2" s="1"/>
  <c r="AB3579" i="1" s="1"/>
  <c r="AA739" i="1"/>
  <c r="G307" i="33"/>
  <c r="E296" i="2" s="1"/>
  <c r="K3577" i="1" s="1"/>
  <c r="S739" i="1"/>
  <c r="E310" i="33"/>
  <c r="C299" i="2" s="1"/>
  <c r="I3580" i="1" s="1"/>
  <c r="K308" i="33"/>
  <c r="I297" i="2" s="1"/>
  <c r="P3578" i="1" s="1"/>
  <c r="X739" i="1"/>
  <c r="X321" i="1"/>
  <c r="X4424" i="1"/>
  <c r="S308" i="33"/>
  <c r="Q297" i="2" s="1"/>
  <c r="Z3578" i="1" s="1"/>
  <c r="J313" i="33"/>
  <c r="H302" i="2" s="1"/>
  <c r="G311" i="33"/>
  <c r="E300" i="2" s="1"/>
  <c r="N307" i="33"/>
  <c r="L296" i="2" s="1"/>
  <c r="T3577" i="1" s="1"/>
  <c r="K313" i="33"/>
  <c r="I302" i="2" s="1"/>
  <c r="P3583" i="1" s="1"/>
  <c r="R310" i="33"/>
  <c r="P299" i="2" s="1"/>
  <c r="Y3580" i="1" s="1"/>
  <c r="M312" i="33"/>
  <c r="K301" i="2" s="1"/>
  <c r="H312" i="33"/>
  <c r="F301" i="2" s="1"/>
  <c r="L3582" i="1" s="1"/>
  <c r="R308" i="33"/>
  <c r="P297" i="2" s="1"/>
  <c r="Y3578" i="1" s="1"/>
  <c r="AA3578" i="1" s="1"/>
  <c r="R307" i="33"/>
  <c r="P296" i="2" s="1"/>
  <c r="Y3577" i="1" s="1"/>
  <c r="N308" i="33"/>
  <c r="L297" i="2" s="1"/>
  <c r="T3578" i="1" s="1"/>
  <c r="N309" i="33"/>
  <c r="L298" i="2" s="1"/>
  <c r="T3579" i="1" s="1"/>
  <c r="F311" i="33"/>
  <c r="D300" i="2" s="1"/>
  <c r="J3581" i="1" s="1"/>
  <c r="G309" i="33"/>
  <c r="E298" i="2" s="1"/>
  <c r="K3579" i="1" s="1"/>
  <c r="L309" i="33"/>
  <c r="J298" i="2" s="1"/>
  <c r="Q3579" i="1" s="1"/>
  <c r="G310" i="33"/>
  <c r="E299" i="2" s="1"/>
  <c r="K3580" i="1" s="1"/>
  <c r="O307" i="33"/>
  <c r="M296" i="2" s="1"/>
  <c r="U3577" i="1" s="1"/>
  <c r="V307" i="33"/>
  <c r="T296" i="2" s="1"/>
  <c r="AD3577" i="1" s="1"/>
  <c r="S313" i="33"/>
  <c r="Q302" i="2" s="1"/>
  <c r="H310" i="33"/>
  <c r="F299" i="2" s="1"/>
  <c r="N313" i="33"/>
  <c r="L302" i="2" s="1"/>
  <c r="T3583" i="1" s="1"/>
  <c r="I311" i="33"/>
  <c r="G300" i="2" s="1"/>
  <c r="J309" i="33"/>
  <c r="H298" i="2" s="1"/>
  <c r="O3579" i="1" s="1"/>
  <c r="O313" i="33"/>
  <c r="M302" i="2" s="1"/>
  <c r="U3583" i="1" s="1"/>
  <c r="S4424" i="1"/>
  <c r="I313" i="33"/>
  <c r="G302" i="2" s="1"/>
  <c r="M3583" i="1" s="1"/>
  <c r="L312" i="33"/>
  <c r="J301" i="2" s="1"/>
  <c r="Q3582" i="1" s="1"/>
  <c r="Q307" i="33"/>
  <c r="O296" i="2" s="1"/>
  <c r="W3577" i="1" s="1"/>
  <c r="E308" i="33"/>
  <c r="C297" i="2" s="1"/>
  <c r="I3578" i="1" s="1"/>
  <c r="T307" i="33"/>
  <c r="R296" i="2" s="1"/>
  <c r="AB3577" i="1" s="1"/>
  <c r="G308" i="33"/>
  <c r="E297" i="2" s="1"/>
  <c r="K3578" i="1" s="1"/>
  <c r="E309" i="33"/>
  <c r="C298" i="2" s="1"/>
  <c r="I3579" i="1" s="1"/>
  <c r="E307" i="33"/>
  <c r="F307" i="33"/>
  <c r="D296" i="2" s="1"/>
  <c r="J3577" i="1" s="1"/>
  <c r="P309" i="33"/>
  <c r="N298" i="2" s="1"/>
  <c r="V3579" i="1" s="1"/>
  <c r="I312" i="33"/>
  <c r="G301" i="2" s="1"/>
  <c r="M3582" i="1" s="1"/>
  <c r="V309" i="33"/>
  <c r="T298" i="2" s="1"/>
  <c r="AD3579" i="1" s="1"/>
  <c r="N312" i="33"/>
  <c r="L301" i="2" s="1"/>
  <c r="T3582" i="1" s="1"/>
  <c r="K310" i="33"/>
  <c r="I299" i="2" s="1"/>
  <c r="P3580" i="1" s="1"/>
  <c r="V308" i="33"/>
  <c r="T297" i="2" s="1"/>
  <c r="AD3578" i="1" s="1"/>
  <c r="H309" i="33"/>
  <c r="F298" i="2" s="1"/>
  <c r="L3579" i="1" s="1"/>
  <c r="U309" i="33"/>
  <c r="S298" i="2" s="1"/>
  <c r="AC3579" i="1" s="1"/>
  <c r="M313" i="33"/>
  <c r="K302" i="2" s="1"/>
  <c r="R3583" i="1" s="1"/>
  <c r="V310" i="33"/>
  <c r="T299" i="2" s="1"/>
  <c r="AD3580" i="1" s="1"/>
  <c r="Q313" i="33"/>
  <c r="O302" i="2" s="1"/>
  <c r="W3583" i="1" s="1"/>
  <c r="O310" i="33"/>
  <c r="M299" i="2" s="1"/>
  <c r="U3580" i="1" s="1"/>
  <c r="K312" i="33"/>
  <c r="I301" i="2" s="1"/>
  <c r="P3582" i="1" s="1"/>
  <c r="T313" i="33"/>
  <c r="R302" i="2" s="1"/>
  <c r="AB3583" i="1" s="1"/>
  <c r="O309" i="33"/>
  <c r="M298" i="2" s="1"/>
  <c r="U3579" i="1" s="1"/>
  <c r="I309" i="33"/>
  <c r="G298" i="2" s="1"/>
  <c r="M3579" i="1" s="1"/>
  <c r="F308" i="33"/>
  <c r="D297" i="2" s="1"/>
  <c r="J3578" i="1" s="1"/>
  <c r="D375" i="33"/>
  <c r="V376" i="33" s="1"/>
  <c r="T314" i="2" s="1"/>
  <c r="Q311" i="33"/>
  <c r="O300" i="2" s="1"/>
  <c r="W3581" i="1" s="1"/>
  <c r="F313" i="33"/>
  <c r="D302" i="2" s="1"/>
  <c r="J3583" i="1" s="1"/>
  <c r="U312" i="33"/>
  <c r="S301" i="2" s="1"/>
  <c r="AC3582" i="1" s="1"/>
  <c r="T311" i="33"/>
  <c r="R300" i="2" s="1"/>
  <c r="AB3581" i="1" s="1"/>
  <c r="V313" i="33"/>
  <c r="T302" i="2" s="1"/>
  <c r="AD3583" i="1" s="1"/>
  <c r="Q310" i="33"/>
  <c r="O299" i="2" s="1"/>
  <c r="W3580" i="1" s="1"/>
  <c r="P313" i="33"/>
  <c r="N302" i="2" s="1"/>
  <c r="V3583" i="1" s="1"/>
  <c r="S307" i="33"/>
  <c r="Q296" i="2" s="1"/>
  <c r="Z3577" i="1" s="1"/>
  <c r="P307" i="33"/>
  <c r="N296" i="2" s="1"/>
  <c r="V3577" i="1" s="1"/>
  <c r="K307" i="33"/>
  <c r="I296" i="2" s="1"/>
  <c r="P3577" i="1" s="1"/>
  <c r="L307" i="33"/>
  <c r="J296" i="2" s="1"/>
  <c r="Q3577" i="1" s="1"/>
  <c r="I307" i="33"/>
  <c r="G296" i="2" s="1"/>
  <c r="M3577" i="1" s="1"/>
  <c r="G312" i="33"/>
  <c r="E301" i="2" s="1"/>
  <c r="K3582" i="1" s="1"/>
  <c r="J307" i="33"/>
  <c r="H296" i="2" s="1"/>
  <c r="O3577" i="1" s="1"/>
  <c r="R313" i="33"/>
  <c r="P302" i="2" s="1"/>
  <c r="Y3583" i="1" s="1"/>
  <c r="M309" i="33"/>
  <c r="K298" i="2" s="1"/>
  <c r="R3579" i="1" s="1"/>
  <c r="H313" i="33"/>
  <c r="F302" i="2" s="1"/>
  <c r="L3583" i="1" s="1"/>
  <c r="Q312" i="33"/>
  <c r="O301" i="2" s="1"/>
  <c r="W3582" i="1" s="1"/>
  <c r="N311" i="33"/>
  <c r="L300" i="2" s="1"/>
  <c r="T3581" i="1" s="1"/>
  <c r="M311" i="33"/>
  <c r="K300" i="2" s="1"/>
  <c r="R3581" i="1" s="1"/>
  <c r="I308" i="33"/>
  <c r="G297" i="2" s="1"/>
  <c r="M3578" i="1" s="1"/>
  <c r="K311" i="33"/>
  <c r="I300" i="2" s="1"/>
  <c r="O312" i="33"/>
  <c r="M301" i="2" s="1"/>
  <c r="F310" i="33"/>
  <c r="D299" i="2" s="1"/>
  <c r="J3580" i="1" s="1"/>
  <c r="T312" i="33"/>
  <c r="R301" i="2" s="1"/>
  <c r="AB3582" i="1" s="1"/>
  <c r="S309" i="33"/>
  <c r="Q298" i="2" s="1"/>
  <c r="Z3579" i="1" s="1"/>
  <c r="K309" i="33"/>
  <c r="I298" i="2" s="1"/>
  <c r="P3579" i="1" s="1"/>
  <c r="J311" i="33"/>
  <c r="H300" i="2" s="1"/>
  <c r="O3581" i="1" s="1"/>
  <c r="R309" i="33"/>
  <c r="P298" i="2" s="1"/>
  <c r="Y3579" i="1" s="1"/>
  <c r="S312" i="33"/>
  <c r="Q301" i="2" s="1"/>
  <c r="Z3582" i="1" s="1"/>
  <c r="R312" i="33"/>
  <c r="P301" i="2" s="1"/>
  <c r="Y3582" i="1" s="1"/>
  <c r="U308" i="33"/>
  <c r="S297" i="2" s="1"/>
  <c r="AC3578" i="1" s="1"/>
  <c r="S310" i="33"/>
  <c r="Q299" i="2" s="1"/>
  <c r="Z3580" i="1" s="1"/>
  <c r="J308" i="33"/>
  <c r="H297" i="2" s="1"/>
  <c r="V312" i="33"/>
  <c r="T301" i="2" s="1"/>
  <c r="AD3582" i="1" s="1"/>
  <c r="J310" i="33"/>
  <c r="H299" i="2" s="1"/>
  <c r="O3580" i="1" s="1"/>
  <c r="L308" i="33"/>
  <c r="J297" i="2" s="1"/>
  <c r="Q3578" i="1" s="1"/>
  <c r="R311" i="33"/>
  <c r="P300" i="2" s="1"/>
  <c r="Y3581" i="1" s="1"/>
  <c r="E313" i="33"/>
  <c r="C302" i="2" s="1"/>
  <c r="I3583" i="1" s="1"/>
  <c r="G313" i="33"/>
  <c r="E302" i="2" s="1"/>
  <c r="K3583" i="1" s="1"/>
  <c r="M307" i="33"/>
  <c r="K296" i="2" s="1"/>
  <c r="R3577" i="1" s="1"/>
  <c r="H307" i="33"/>
  <c r="F296" i="2" s="1"/>
  <c r="L3577" i="1" s="1"/>
  <c r="U307" i="33"/>
  <c r="S296" i="2" s="1"/>
  <c r="AC3577" i="1" s="1"/>
  <c r="E312" i="33"/>
  <c r="C301" i="2" s="1"/>
  <c r="I3582" i="1" s="1"/>
  <c r="E311" i="33"/>
  <c r="C300" i="2" s="1"/>
  <c r="I3581" i="1" s="1"/>
  <c r="F309" i="33"/>
  <c r="D298" i="2" s="1"/>
  <c r="J3579" i="1" s="1"/>
  <c r="U311" i="33"/>
  <c r="S300" i="2" s="1"/>
  <c r="AC3581" i="1" s="1"/>
  <c r="P312" i="33"/>
  <c r="N301" i="2" s="1"/>
  <c r="V3582" i="1" s="1"/>
  <c r="L311" i="33"/>
  <c r="J300" i="2" s="1"/>
  <c r="Q3581" i="1" s="1"/>
  <c r="T308" i="33"/>
  <c r="R297" i="2" s="1"/>
  <c r="AB3578" i="1" s="1"/>
  <c r="Q308" i="33"/>
  <c r="O297" i="2" s="1"/>
  <c r="W3578" i="1" s="1"/>
  <c r="P310" i="33"/>
  <c r="N299" i="2" s="1"/>
  <c r="V3580" i="1" s="1"/>
  <c r="O308" i="33"/>
  <c r="M297" i="2" s="1"/>
  <c r="U3578" i="1" s="1"/>
  <c r="J312" i="33"/>
  <c r="H301" i="2" s="1"/>
  <c r="O3582" i="1" s="1"/>
  <c r="Q309" i="33"/>
  <c r="O298" i="2" s="1"/>
  <c r="W3579" i="1" s="1"/>
  <c r="I310" i="33"/>
  <c r="G299" i="2" s="1"/>
  <c r="M3580" i="1" s="1"/>
  <c r="L310" i="33"/>
  <c r="J299" i="2" s="1"/>
  <c r="Q3580" i="1" s="1"/>
  <c r="O311" i="33"/>
  <c r="M300" i="2" s="1"/>
  <c r="U3581" i="1" s="1"/>
  <c r="M310" i="33"/>
  <c r="K299" i="2" s="1"/>
  <c r="R3580" i="1" s="1"/>
  <c r="L313" i="33"/>
  <c r="J302" i="2" s="1"/>
  <c r="Q3583" i="1" s="1"/>
  <c r="U310" i="33"/>
  <c r="S299" i="2" s="1"/>
  <c r="AC3580" i="1" s="1"/>
  <c r="M308" i="33"/>
  <c r="K297" i="2" s="1"/>
  <c r="R3578" i="1" s="1"/>
  <c r="S311" i="33"/>
  <c r="Q300" i="2" s="1"/>
  <c r="Z3581" i="1" s="1"/>
  <c r="H311" i="33"/>
  <c r="F300" i="2" s="1"/>
  <c r="L3581" i="1" s="1"/>
  <c r="U313" i="33"/>
  <c r="S302" i="2" s="1"/>
  <c r="AC3583" i="1" s="1"/>
  <c r="F312" i="33"/>
  <c r="D301" i="2" s="1"/>
  <c r="J3582" i="1" s="1"/>
  <c r="V311" i="33"/>
  <c r="T300" i="2" s="1"/>
  <c r="AD3581" i="1" s="1"/>
  <c r="H308" i="33"/>
  <c r="F297" i="2" s="1"/>
  <c r="L3578" i="1" s="1"/>
  <c r="P308" i="33"/>
  <c r="N297" i="2" s="1"/>
  <c r="V3578" i="1" s="1"/>
  <c r="T960" i="1"/>
  <c r="T3418" i="1"/>
  <c r="T727" i="1"/>
  <c r="H1665" i="1"/>
  <c r="D712" i="33" s="1"/>
  <c r="H3273" i="1"/>
  <c r="H3353" i="1"/>
  <c r="X1666" i="1"/>
  <c r="H1664" i="1"/>
  <c r="D711" i="33" s="1"/>
  <c r="H1669" i="1"/>
  <c r="D716" i="33" s="1"/>
  <c r="H826" i="1"/>
  <c r="E718" i="33"/>
  <c r="E711" i="33"/>
  <c r="H1670" i="1"/>
  <c r="D717" i="33" s="1"/>
  <c r="S1671" i="1"/>
  <c r="H1668" i="1"/>
  <c r="D715" i="33" s="1"/>
  <c r="X1671" i="1"/>
  <c r="AA1671" i="1"/>
  <c r="H1667" i="1"/>
  <c r="D714" i="33" s="1"/>
  <c r="H1658" i="1"/>
  <c r="H1663" i="1"/>
  <c r="N1671" i="1"/>
  <c r="S1666" i="1"/>
  <c r="H1626" i="1"/>
  <c r="J1671" i="1"/>
  <c r="F718" i="33" s="1"/>
  <c r="H1631" i="1"/>
  <c r="H1557" i="1"/>
  <c r="H1564" i="1"/>
  <c r="T516" i="1"/>
  <c r="AD448" i="1"/>
  <c r="AD1920" i="1"/>
  <c r="P1915" i="1"/>
  <c r="P443" i="1"/>
  <c r="AD444" i="1"/>
  <c r="AD1916" i="1"/>
  <c r="AD1919" i="1"/>
  <c r="AD447" i="1"/>
  <c r="AC447" i="1"/>
  <c r="AC1919" i="1"/>
  <c r="AB441" i="1"/>
  <c r="AB1913" i="1"/>
  <c r="AB1920" i="1"/>
  <c r="AB448" i="1"/>
  <c r="AB446" i="1"/>
  <c r="AB1918" i="1"/>
  <c r="Z1915" i="1"/>
  <c r="Z443" i="1"/>
  <c r="Z1917" i="1"/>
  <c r="Z445" i="1"/>
  <c r="Y1919" i="1"/>
  <c r="Y447" i="1"/>
  <c r="Y1913" i="1"/>
  <c r="Y441" i="1"/>
  <c r="W1920" i="1"/>
  <c r="W448" i="1"/>
  <c r="W1914" i="1"/>
  <c r="W442" i="1"/>
  <c r="V1919" i="1"/>
  <c r="V447" i="1"/>
  <c r="V442" i="1"/>
  <c r="V1914" i="1"/>
  <c r="U1913" i="1"/>
  <c r="U441" i="1"/>
  <c r="U1920" i="1"/>
  <c r="U448" i="1"/>
  <c r="T1919" i="1"/>
  <c r="T447" i="1"/>
  <c r="T1918" i="1"/>
  <c r="T446" i="1"/>
  <c r="R1915" i="1"/>
  <c r="R443" i="1"/>
  <c r="O447" i="1"/>
  <c r="O1919" i="1"/>
  <c r="O1913" i="1"/>
  <c r="O441" i="1"/>
  <c r="M1920" i="1"/>
  <c r="M448" i="1"/>
  <c r="O1916" i="1"/>
  <c r="O444" i="1"/>
  <c r="P447" i="1"/>
  <c r="P1919" i="1"/>
  <c r="J1914" i="1"/>
  <c r="J442" i="1"/>
  <c r="M1914" i="1"/>
  <c r="M442" i="1"/>
  <c r="L1919" i="1"/>
  <c r="L447" i="1"/>
  <c r="O442" i="1"/>
  <c r="O1914" i="1"/>
  <c r="L1913" i="1"/>
  <c r="L441" i="1"/>
  <c r="M447" i="1"/>
  <c r="M1919" i="1"/>
  <c r="O1917" i="1"/>
  <c r="O445" i="1"/>
  <c r="AD443" i="1"/>
  <c r="AD1915" i="1"/>
  <c r="AC1915" i="1"/>
  <c r="AC443" i="1"/>
  <c r="AB444" i="1"/>
  <c r="AB1916" i="1"/>
  <c r="Z1918" i="1"/>
  <c r="Z446" i="1"/>
  <c r="Z444" i="1"/>
  <c r="Z1916" i="1"/>
  <c r="Y1918" i="1"/>
  <c r="Y446" i="1"/>
  <c r="W446" i="1"/>
  <c r="W1918" i="1"/>
  <c r="V443" i="1"/>
  <c r="V1915" i="1"/>
  <c r="U442" i="1"/>
  <c r="U1914" i="1"/>
  <c r="T1913" i="1"/>
  <c r="T441" i="1"/>
  <c r="T442" i="1"/>
  <c r="T1914" i="1"/>
  <c r="R441" i="1"/>
  <c r="R1913" i="1"/>
  <c r="L1915" i="1"/>
  <c r="L443" i="1"/>
  <c r="Q447" i="1"/>
  <c r="Q1919" i="1"/>
  <c r="Q1918" i="1"/>
  <c r="Q446" i="1"/>
  <c r="P1914" i="1"/>
  <c r="P442" i="1"/>
  <c r="J447" i="1"/>
  <c r="J1919" i="1"/>
  <c r="O1915" i="1"/>
  <c r="O443" i="1"/>
  <c r="Q441" i="1"/>
  <c r="Q1913" i="1"/>
  <c r="M446" i="1"/>
  <c r="M1918" i="1"/>
  <c r="K1920" i="1"/>
  <c r="K448" i="1"/>
  <c r="P448" i="1"/>
  <c r="P1920" i="1"/>
  <c r="M444" i="1"/>
  <c r="M1916" i="1"/>
  <c r="L1917" i="1"/>
  <c r="L445" i="1"/>
  <c r="AD441" i="1"/>
  <c r="AD1913" i="1"/>
  <c r="AD445" i="1"/>
  <c r="AD1917" i="1"/>
  <c r="AC444" i="1"/>
  <c r="AC1916" i="1"/>
  <c r="AC442" i="1"/>
  <c r="AC1914" i="1"/>
  <c r="AB442" i="1"/>
  <c r="AB1914" i="1"/>
  <c r="AB443" i="1"/>
  <c r="AB1915" i="1"/>
  <c r="Z1920" i="1"/>
  <c r="Z448" i="1"/>
  <c r="Z1914" i="1"/>
  <c r="Z442" i="1"/>
  <c r="Y1916" i="1"/>
  <c r="Y444" i="1"/>
  <c r="Y442" i="1"/>
  <c r="Y1914" i="1"/>
  <c r="W444" i="1"/>
  <c r="W1916" i="1"/>
  <c r="W441" i="1"/>
  <c r="W1913" i="1"/>
  <c r="V441" i="1"/>
  <c r="V1913" i="1"/>
  <c r="V446" i="1"/>
  <c r="V1918" i="1"/>
  <c r="U447" i="1"/>
  <c r="U1919" i="1"/>
  <c r="U1917" i="1"/>
  <c r="U445" i="1"/>
  <c r="T1915" i="1"/>
  <c r="T443" i="1"/>
  <c r="T448" i="1"/>
  <c r="T1920" i="1"/>
  <c r="R444" i="1"/>
  <c r="R1916" i="1"/>
  <c r="M443" i="1"/>
  <c r="M1915" i="1"/>
  <c r="R447" i="1"/>
  <c r="R1919" i="1"/>
  <c r="L444" i="1"/>
  <c r="L1916" i="1"/>
  <c r="P445" i="1"/>
  <c r="P1917" i="1"/>
  <c r="K444" i="1"/>
  <c r="K1916" i="1"/>
  <c r="K442" i="1"/>
  <c r="K1914" i="1"/>
  <c r="J1915" i="1"/>
  <c r="J443" i="1"/>
  <c r="Q448" i="1"/>
  <c r="Q1920" i="1"/>
  <c r="P1918" i="1"/>
  <c r="P446" i="1"/>
  <c r="Q444" i="1"/>
  <c r="Q1916" i="1"/>
  <c r="O1918" i="1"/>
  <c r="O446" i="1"/>
  <c r="J446" i="1"/>
  <c r="J1918" i="1"/>
  <c r="Q443" i="1"/>
  <c r="Q1915" i="1"/>
  <c r="AC1917" i="1"/>
  <c r="AC445" i="1"/>
  <c r="AC441" i="1"/>
  <c r="AC1913" i="1"/>
  <c r="Y1915" i="1"/>
  <c r="Y443" i="1"/>
  <c r="W443" i="1"/>
  <c r="W1915" i="1"/>
  <c r="V445" i="1"/>
  <c r="V1917" i="1"/>
  <c r="U446" i="1"/>
  <c r="U1918" i="1"/>
  <c r="R1918" i="1"/>
  <c r="R446" i="1"/>
  <c r="R1914" i="1"/>
  <c r="R442" i="1"/>
  <c r="K446" i="1"/>
  <c r="K1918" i="1"/>
  <c r="AD1918" i="1"/>
  <c r="AD446" i="1"/>
  <c r="AD1914" i="1"/>
  <c r="AD442" i="1"/>
  <c r="AC448" i="1"/>
  <c r="AC1920" i="1"/>
  <c r="AC1918" i="1"/>
  <c r="AC446" i="1"/>
  <c r="AB445" i="1"/>
  <c r="AB1917" i="1"/>
  <c r="AB1919" i="1"/>
  <c r="AB447" i="1"/>
  <c r="Z1919" i="1"/>
  <c r="Z447" i="1"/>
  <c r="Z441" i="1"/>
  <c r="Z1913" i="1"/>
  <c r="Y448" i="1"/>
  <c r="Y1920" i="1"/>
  <c r="Y1917" i="1"/>
  <c r="Y445" i="1"/>
  <c r="W447" i="1"/>
  <c r="W1919" i="1"/>
  <c r="W445" i="1"/>
  <c r="W1917" i="1"/>
  <c r="V1916" i="1"/>
  <c r="V444" i="1"/>
  <c r="V448" i="1"/>
  <c r="V1920" i="1"/>
  <c r="U444" i="1"/>
  <c r="U1916" i="1"/>
  <c r="U443" i="1"/>
  <c r="U1915" i="1"/>
  <c r="T444" i="1"/>
  <c r="T1916" i="1"/>
  <c r="T1917" i="1"/>
  <c r="T445" i="1"/>
  <c r="R445" i="1"/>
  <c r="R1917" i="1"/>
  <c r="R1920" i="1"/>
  <c r="R448" i="1"/>
  <c r="K1913" i="1"/>
  <c r="K441" i="1"/>
  <c r="P1916" i="1"/>
  <c r="P444" i="1"/>
  <c r="K443" i="1"/>
  <c r="K1915" i="1"/>
  <c r="Q445" i="1"/>
  <c r="Q1917" i="1"/>
  <c r="P441" i="1"/>
  <c r="P1913" i="1"/>
  <c r="L446" i="1"/>
  <c r="L1918" i="1"/>
  <c r="K445" i="1"/>
  <c r="K1917" i="1"/>
  <c r="J1913" i="1"/>
  <c r="J441" i="1"/>
  <c r="M445" i="1"/>
  <c r="M1917" i="1"/>
  <c r="M1913" i="1"/>
  <c r="M441" i="1"/>
  <c r="K1919" i="1"/>
  <c r="K447" i="1"/>
  <c r="Q442" i="1"/>
  <c r="Q1914" i="1"/>
  <c r="O1920" i="1"/>
  <c r="O448" i="1"/>
  <c r="J282" i="1"/>
  <c r="J290" i="1" s="1"/>
  <c r="J448" i="1"/>
  <c r="J1920" i="1"/>
  <c r="K286" i="1"/>
  <c r="K294" i="1" s="1"/>
  <c r="J279" i="1"/>
  <c r="J287" i="1" s="1"/>
  <c r="K4423" i="1"/>
  <c r="K320" i="1"/>
  <c r="K738" i="1"/>
  <c r="K285" i="1"/>
  <c r="K293" i="1" s="1"/>
  <c r="K242" i="1"/>
  <c r="K2130" i="1"/>
  <c r="J281" i="1"/>
  <c r="J289" i="1" s="1"/>
  <c r="J285" i="1"/>
  <c r="J293" i="1" s="1"/>
  <c r="AA243" i="1" l="1"/>
  <c r="N448" i="1"/>
  <c r="N3582" i="1"/>
  <c r="AA3577" i="1"/>
  <c r="AA3581" i="1"/>
  <c r="S3577" i="1"/>
  <c r="X3580" i="1"/>
  <c r="AA3580" i="1"/>
  <c r="O514" i="1"/>
  <c r="O3578" i="1"/>
  <c r="S3578" i="1" s="1"/>
  <c r="P517" i="1"/>
  <c r="P3581" i="1"/>
  <c r="S3581" i="1" s="1"/>
  <c r="O963" i="1"/>
  <c r="O3583" i="1"/>
  <c r="S3583" i="1" s="1"/>
  <c r="N3583" i="1"/>
  <c r="S3580" i="1"/>
  <c r="L960" i="1"/>
  <c r="L3580" i="1"/>
  <c r="N3580" i="1" s="1"/>
  <c r="X3579" i="1"/>
  <c r="X3577" i="1"/>
  <c r="N3579" i="1"/>
  <c r="N3577" i="1"/>
  <c r="AA3582" i="1"/>
  <c r="U962" i="1"/>
  <c r="U3582" i="1"/>
  <c r="X3582" i="1" s="1"/>
  <c r="X3581" i="1"/>
  <c r="N3578" i="1"/>
  <c r="S3579" i="1"/>
  <c r="Z519" i="1"/>
  <c r="Z3583" i="1"/>
  <c r="AA3583" i="1" s="1"/>
  <c r="X3578" i="1"/>
  <c r="R962" i="1"/>
  <c r="R3582" i="1"/>
  <c r="S3582" i="1" s="1"/>
  <c r="K517" i="1"/>
  <c r="K3581" i="1"/>
  <c r="M961" i="1"/>
  <c r="M3581" i="1"/>
  <c r="AA3579" i="1"/>
  <c r="X3583" i="1"/>
  <c r="AD4273" i="1"/>
  <c r="AD2198" i="1"/>
  <c r="AA4288" i="1"/>
  <c r="S4288" i="1"/>
  <c r="X4288" i="1"/>
  <c r="Q960" i="1"/>
  <c r="Y959" i="1"/>
  <c r="M958" i="1"/>
  <c r="L519" i="1"/>
  <c r="W517" i="1"/>
  <c r="L959" i="1"/>
  <c r="P514" i="1"/>
  <c r="Q519" i="1"/>
  <c r="O517" i="1"/>
  <c r="U959" i="1"/>
  <c r="R516" i="1"/>
  <c r="U518" i="1"/>
  <c r="T517" i="1"/>
  <c r="Y963" i="1"/>
  <c r="AC962" i="1"/>
  <c r="J725" i="1"/>
  <c r="R519" i="1"/>
  <c r="P516" i="1"/>
  <c r="V515" i="1"/>
  <c r="K958" i="1"/>
  <c r="Z963" i="1"/>
  <c r="U958" i="1"/>
  <c r="AB518" i="1"/>
  <c r="J3419" i="1"/>
  <c r="L517" i="1"/>
  <c r="M516" i="1"/>
  <c r="K963" i="1"/>
  <c r="J960" i="1"/>
  <c r="AB961" i="1"/>
  <c r="AD4217" i="1"/>
  <c r="AD958" i="1"/>
  <c r="U963" i="1"/>
  <c r="K960" i="1"/>
  <c r="T959" i="1"/>
  <c r="AB515" i="1"/>
  <c r="AD959" i="1"/>
  <c r="J729" i="1"/>
  <c r="U961" i="1"/>
  <c r="J959" i="1"/>
  <c r="Y961" i="1"/>
  <c r="O958" i="1"/>
  <c r="Z959" i="1"/>
  <c r="W518" i="1"/>
  <c r="W960" i="1"/>
  <c r="J963" i="1"/>
  <c r="M515" i="1"/>
  <c r="AC959" i="1"/>
  <c r="M963" i="1"/>
  <c r="K959" i="1"/>
  <c r="O519" i="1"/>
  <c r="AB3418" i="1"/>
  <c r="AC958" i="1"/>
  <c r="L961" i="1"/>
  <c r="J516" i="1"/>
  <c r="X243" i="1"/>
  <c r="W513" i="1"/>
  <c r="O961" i="1"/>
  <c r="AB963" i="1"/>
  <c r="Q963" i="1"/>
  <c r="Y514" i="1"/>
  <c r="J517" i="1"/>
  <c r="V960" i="1"/>
  <c r="P963" i="1"/>
  <c r="L958" i="1"/>
  <c r="T518" i="1"/>
  <c r="O515" i="1"/>
  <c r="U517" i="1"/>
  <c r="Q962" i="1"/>
  <c r="Q959" i="1"/>
  <c r="T962" i="1"/>
  <c r="U516" i="1"/>
  <c r="AC515" i="1"/>
  <c r="W516" i="1"/>
  <c r="K519" i="1"/>
  <c r="O960" i="1"/>
  <c r="R959" i="1"/>
  <c r="K961" i="1"/>
  <c r="M960" i="1"/>
  <c r="R513" i="1"/>
  <c r="L963" i="1"/>
  <c r="V958" i="1"/>
  <c r="AC960" i="1"/>
  <c r="X2165" i="1"/>
  <c r="S2131" i="1"/>
  <c r="AA2131" i="1"/>
  <c r="AB962" i="1"/>
  <c r="W963" i="1"/>
  <c r="Z960" i="1"/>
  <c r="K962" i="1"/>
  <c r="AB727" i="1"/>
  <c r="V963" i="1"/>
  <c r="AC963" i="1"/>
  <c r="Q961" i="1"/>
  <c r="Z517" i="1"/>
  <c r="W515" i="1"/>
  <c r="Y962" i="1"/>
  <c r="P958" i="1"/>
  <c r="P960" i="1"/>
  <c r="AC518" i="1"/>
  <c r="L515" i="1"/>
  <c r="AC517" i="1"/>
  <c r="U519" i="1"/>
  <c r="AD962" i="1"/>
  <c r="V961" i="1"/>
  <c r="Y960" i="1"/>
  <c r="X2131" i="1"/>
  <c r="V514" i="1"/>
  <c r="V517" i="1"/>
  <c r="Q958" i="1"/>
  <c r="P959" i="1"/>
  <c r="W961" i="1"/>
  <c r="V959" i="1"/>
  <c r="R3421" i="1"/>
  <c r="Z515" i="1"/>
  <c r="J519" i="1"/>
  <c r="R514" i="1"/>
  <c r="R518" i="1"/>
  <c r="J518" i="1"/>
  <c r="AB514" i="1"/>
  <c r="W962" i="1"/>
  <c r="U960" i="1"/>
  <c r="O959" i="1"/>
  <c r="M959" i="1"/>
  <c r="AD961" i="1"/>
  <c r="Z961" i="1"/>
  <c r="R960" i="1"/>
  <c r="W3417" i="1"/>
  <c r="AB958" i="1"/>
  <c r="O513" i="1"/>
  <c r="Z518" i="1"/>
  <c r="Y517" i="1"/>
  <c r="O518" i="1"/>
  <c r="J513" i="1"/>
  <c r="Z962" i="1"/>
  <c r="P728" i="1"/>
  <c r="J962" i="1"/>
  <c r="R958" i="1"/>
  <c r="O962" i="1"/>
  <c r="AD2230" i="1"/>
  <c r="AD4313" i="1"/>
  <c r="AD2174" i="1"/>
  <c r="AD2182" i="1"/>
  <c r="AD3306" i="1"/>
  <c r="X3321" i="1"/>
  <c r="S2165" i="1"/>
  <c r="L513" i="1"/>
  <c r="AB513" i="1"/>
  <c r="Q518" i="1"/>
  <c r="T514" i="1"/>
  <c r="Q515" i="1"/>
  <c r="J515" i="1"/>
  <c r="P513" i="1"/>
  <c r="P961" i="1"/>
  <c r="AB959" i="1"/>
  <c r="T958" i="1"/>
  <c r="S3321" i="1"/>
  <c r="AA3321" i="1"/>
  <c r="U513" i="1"/>
  <c r="V516" i="1"/>
  <c r="Z513" i="1"/>
  <c r="AD514" i="1"/>
  <c r="V518" i="1"/>
  <c r="AB519" i="1"/>
  <c r="R961" i="1"/>
  <c r="J961" i="1"/>
  <c r="M962" i="1"/>
  <c r="AD516" i="1"/>
  <c r="R517" i="1"/>
  <c r="AB517" i="1"/>
  <c r="M513" i="1"/>
  <c r="Y958" i="1"/>
  <c r="AD960" i="1"/>
  <c r="L514" i="1"/>
  <c r="P519" i="1"/>
  <c r="O516" i="1"/>
  <c r="R515" i="1"/>
  <c r="T519" i="1"/>
  <c r="M518" i="1"/>
  <c r="AC514" i="1"/>
  <c r="T963" i="1"/>
  <c r="V962" i="1"/>
  <c r="J514" i="1"/>
  <c r="Y519" i="1"/>
  <c r="P515" i="1"/>
  <c r="T513" i="1"/>
  <c r="P518" i="1"/>
  <c r="K514" i="1"/>
  <c r="T515" i="1"/>
  <c r="Z514" i="1"/>
  <c r="AD517" i="1"/>
  <c r="T961" i="1"/>
  <c r="L962" i="1"/>
  <c r="AB960" i="1"/>
  <c r="Z958" i="1"/>
  <c r="W959" i="1"/>
  <c r="W958" i="1"/>
  <c r="AC961" i="1"/>
  <c r="R963" i="1"/>
  <c r="W514" i="1"/>
  <c r="K513" i="1"/>
  <c r="AD518" i="1"/>
  <c r="Y518" i="1"/>
  <c r="AB516" i="1"/>
  <c r="L518" i="1"/>
  <c r="J958" i="1"/>
  <c r="P962" i="1"/>
  <c r="AD963" i="1"/>
  <c r="V519" i="1"/>
  <c r="Q513" i="1"/>
  <c r="AC513" i="1"/>
  <c r="K516" i="1"/>
  <c r="L516" i="1"/>
  <c r="Q3418" i="1"/>
  <c r="L726" i="1"/>
  <c r="Y513" i="1"/>
  <c r="AD519" i="1"/>
  <c r="Z516" i="1"/>
  <c r="Q514" i="1"/>
  <c r="Q517" i="1"/>
  <c r="M3418" i="1"/>
  <c r="K3421" i="1"/>
  <c r="O728" i="1"/>
  <c r="AB3419" i="1"/>
  <c r="O730" i="1"/>
  <c r="Y3417" i="1"/>
  <c r="AB729" i="1"/>
  <c r="M3416" i="1"/>
  <c r="AB726" i="1"/>
  <c r="Q516" i="1"/>
  <c r="V513" i="1"/>
  <c r="AC516" i="1"/>
  <c r="M517" i="1"/>
  <c r="K515" i="1"/>
  <c r="W519" i="1"/>
  <c r="R3418" i="1"/>
  <c r="U729" i="1"/>
  <c r="T3419" i="1"/>
  <c r="Y3421" i="1"/>
  <c r="AC3420" i="1"/>
  <c r="R730" i="1"/>
  <c r="P3418" i="1"/>
  <c r="V3417" i="1"/>
  <c r="U3421" i="1"/>
  <c r="M730" i="1"/>
  <c r="S243" i="1"/>
  <c r="K518" i="1"/>
  <c r="M519" i="1"/>
  <c r="M514" i="1"/>
  <c r="AC519" i="1"/>
  <c r="U514" i="1"/>
  <c r="Y515" i="1"/>
  <c r="AD515" i="1"/>
  <c r="Y516" i="1"/>
  <c r="AD513" i="1"/>
  <c r="U515" i="1"/>
  <c r="U728" i="1"/>
  <c r="Y728" i="1"/>
  <c r="O3416" i="1"/>
  <c r="Z726" i="1"/>
  <c r="W3420" i="1"/>
  <c r="M3417" i="1"/>
  <c r="P3416" i="1"/>
  <c r="V728" i="1"/>
  <c r="AD730" i="1"/>
  <c r="K3420" i="1"/>
  <c r="Q726" i="1"/>
  <c r="K728" i="1"/>
  <c r="W729" i="1"/>
  <c r="Y729" i="1"/>
  <c r="Y730" i="1"/>
  <c r="T730" i="1"/>
  <c r="AD729" i="1"/>
  <c r="Y3416" i="1"/>
  <c r="J728" i="1"/>
  <c r="K725" i="1"/>
  <c r="AD3419" i="1"/>
  <c r="W730" i="1"/>
  <c r="R3420" i="1"/>
  <c r="V3419" i="1"/>
  <c r="R729" i="1"/>
  <c r="P725" i="1"/>
  <c r="Y727" i="1"/>
  <c r="M382" i="33"/>
  <c r="K320" i="2" s="1"/>
  <c r="H377" i="33"/>
  <c r="F315" i="2" s="1"/>
  <c r="L2239" i="1" s="1"/>
  <c r="K726" i="1"/>
  <c r="L381" i="33"/>
  <c r="J319" i="2" s="1"/>
  <c r="O379" i="33"/>
  <c r="M317" i="2" s="1"/>
  <c r="AB3417" i="1"/>
  <c r="O380" i="33"/>
  <c r="M318" i="2" s="1"/>
  <c r="M380" i="33"/>
  <c r="K318" i="2" s="1"/>
  <c r="R2242" i="1" s="1"/>
  <c r="AD725" i="1"/>
  <c r="R3417" i="1"/>
  <c r="M3419" i="1"/>
  <c r="J376" i="33"/>
  <c r="H314" i="2" s="1"/>
  <c r="V378" i="33"/>
  <c r="T316" i="2" s="1"/>
  <c r="AC728" i="1"/>
  <c r="Q729" i="1"/>
  <c r="O726" i="1"/>
  <c r="Z3421" i="1"/>
  <c r="K3419" i="1"/>
  <c r="Z727" i="1"/>
  <c r="Y726" i="1"/>
  <c r="Q3417" i="1"/>
  <c r="Z730" i="1"/>
  <c r="T3416" i="1"/>
  <c r="T725" i="1"/>
  <c r="AD726" i="1"/>
  <c r="L3421" i="1"/>
  <c r="Q3420" i="1"/>
  <c r="O3417" i="1"/>
  <c r="Z3416" i="1"/>
  <c r="J730" i="1"/>
  <c r="Y3420" i="1"/>
  <c r="T728" i="1"/>
  <c r="O3421" i="1"/>
  <c r="Y725" i="1"/>
  <c r="V730" i="1"/>
  <c r="AC729" i="1"/>
  <c r="K3416" i="1"/>
  <c r="AD728" i="1"/>
  <c r="Z728" i="1"/>
  <c r="W726" i="1"/>
  <c r="R226" i="1"/>
  <c r="AD3420" i="1"/>
  <c r="P3417" i="1"/>
  <c r="P726" i="1"/>
  <c r="U3420" i="1"/>
  <c r="T3421" i="1"/>
  <c r="P730" i="1"/>
  <c r="P729" i="1"/>
  <c r="P727" i="1"/>
  <c r="V726" i="1"/>
  <c r="Z3419" i="1"/>
  <c r="W3416" i="1"/>
  <c r="W725" i="1"/>
  <c r="AC3419" i="1"/>
  <c r="P3421" i="1"/>
  <c r="V3421" i="1"/>
  <c r="J3416" i="1"/>
  <c r="P3420" i="1"/>
  <c r="R727" i="1"/>
  <c r="R3416" i="1"/>
  <c r="AB725" i="1"/>
  <c r="M728" i="1"/>
  <c r="K3417" i="1"/>
  <c r="Y3418" i="1"/>
  <c r="N376" i="33"/>
  <c r="L314" i="2" s="1"/>
  <c r="T2238" i="1" s="1"/>
  <c r="U380" i="33"/>
  <c r="S318" i="2" s="1"/>
  <c r="V377" i="33"/>
  <c r="T315" i="2" s="1"/>
  <c r="M378" i="33"/>
  <c r="K316" i="2" s="1"/>
  <c r="R2240" i="1" s="1"/>
  <c r="U377" i="33"/>
  <c r="S315" i="2" s="1"/>
  <c r="E381" i="33"/>
  <c r="C319" i="2" s="1"/>
  <c r="I233" i="1" s="1"/>
  <c r="U379" i="33"/>
  <c r="S317" i="2" s="1"/>
  <c r="L377" i="33"/>
  <c r="J315" i="2" s="1"/>
  <c r="AB730" i="1"/>
  <c r="M3420" i="1"/>
  <c r="R3419" i="1"/>
  <c r="AB728" i="1"/>
  <c r="J379" i="33"/>
  <c r="H317" i="2" s="1"/>
  <c r="L376" i="33"/>
  <c r="J314" i="2" s="1"/>
  <c r="S379" i="33"/>
  <c r="Q317" i="2" s="1"/>
  <c r="E382" i="33"/>
  <c r="C320" i="2" s="1"/>
  <c r="I2244" i="1" s="1"/>
  <c r="T379" i="33"/>
  <c r="R317" i="2" s="1"/>
  <c r="K379" i="33"/>
  <c r="I317" i="2" s="1"/>
  <c r="R382" i="33"/>
  <c r="P320" i="2" s="1"/>
  <c r="I378" i="33"/>
  <c r="G316" i="2" s="1"/>
  <c r="F314" i="33"/>
  <c r="D303" i="2" s="1"/>
  <c r="U376" i="33"/>
  <c r="S314" i="2" s="1"/>
  <c r="V381" i="33"/>
  <c r="T319" i="2" s="1"/>
  <c r="Q380" i="33"/>
  <c r="O318" i="2" s="1"/>
  <c r="H381" i="33"/>
  <c r="F319" i="2" s="1"/>
  <c r="P380" i="33"/>
  <c r="N318" i="2" s="1"/>
  <c r="J380" i="33"/>
  <c r="H318" i="2" s="1"/>
  <c r="O2242" i="1" s="1"/>
  <c r="O382" i="33"/>
  <c r="M320" i="2" s="1"/>
  <c r="G378" i="33"/>
  <c r="E316" i="2" s="1"/>
  <c r="K2240" i="1" s="1"/>
  <c r="V729" i="1"/>
  <c r="J3420" i="1"/>
  <c r="P3419" i="1"/>
  <c r="T726" i="1"/>
  <c r="W3418" i="1"/>
  <c r="V725" i="1"/>
  <c r="R725" i="1"/>
  <c r="N314" i="33"/>
  <c r="L303" i="2" s="1"/>
  <c r="T3584" i="1" s="1"/>
  <c r="Z725" i="1"/>
  <c r="J3417" i="1"/>
  <c r="Z3420" i="1"/>
  <c r="Z3417" i="1"/>
  <c r="K314" i="33"/>
  <c r="I303" i="2" s="1"/>
  <c r="K3418" i="1"/>
  <c r="L729" i="1"/>
  <c r="L727" i="1"/>
  <c r="J3421" i="1"/>
  <c r="M726" i="1"/>
  <c r="M2240" i="1"/>
  <c r="AC726" i="1"/>
  <c r="T3420" i="1"/>
  <c r="O3420" i="1"/>
  <c r="O725" i="1"/>
  <c r="Z729" i="1"/>
  <c r="U3418" i="1"/>
  <c r="U727" i="1"/>
  <c r="U730" i="1"/>
  <c r="K727" i="1"/>
  <c r="L3420" i="1"/>
  <c r="L3418" i="1"/>
  <c r="W727" i="1"/>
  <c r="AC3417" i="1"/>
  <c r="T729" i="1"/>
  <c r="L3416" i="1"/>
  <c r="L3419" i="1"/>
  <c r="AC727" i="1"/>
  <c r="U3419" i="1"/>
  <c r="O729" i="1"/>
  <c r="Y3419" i="1"/>
  <c r="T3417" i="1"/>
  <c r="AB3416" i="1"/>
  <c r="J726" i="1"/>
  <c r="V727" i="1"/>
  <c r="M314" i="33"/>
  <c r="K303" i="2" s="1"/>
  <c r="R3584" i="1" s="1"/>
  <c r="V3420" i="1"/>
  <c r="J727" i="1"/>
  <c r="R728" i="1"/>
  <c r="R726" i="1"/>
  <c r="T376" i="33"/>
  <c r="R314" i="2" s="1"/>
  <c r="O376" i="33"/>
  <c r="M314" i="2" s="1"/>
  <c r="T382" i="33"/>
  <c r="R320" i="2" s="1"/>
  <c r="AB2244" i="1" s="1"/>
  <c r="J378" i="33"/>
  <c r="H316" i="2" s="1"/>
  <c r="R381" i="33"/>
  <c r="P319" i="2" s="1"/>
  <c r="H379" i="33"/>
  <c r="F317" i="2" s="1"/>
  <c r="T378" i="33"/>
  <c r="R316" i="2" s="1"/>
  <c r="E379" i="33"/>
  <c r="C317" i="2" s="1"/>
  <c r="I2241" i="1" s="1"/>
  <c r="U382" i="33"/>
  <c r="S320" i="2" s="1"/>
  <c r="S377" i="33"/>
  <c r="Q315" i="2" s="1"/>
  <c r="Q381" i="33"/>
  <c r="O319" i="2" s="1"/>
  <c r="N381" i="33"/>
  <c r="L319" i="2" s="1"/>
  <c r="E377" i="33"/>
  <c r="C315" i="2" s="1"/>
  <c r="I2239" i="1" s="1"/>
  <c r="G377" i="33"/>
  <c r="E315" i="2" s="1"/>
  <c r="I380" i="33"/>
  <c r="G318" i="2" s="1"/>
  <c r="H376" i="33"/>
  <c r="F314" i="2" s="1"/>
  <c r="U381" i="33"/>
  <c r="S319" i="2" s="1"/>
  <c r="R379" i="33"/>
  <c r="P317" i="2" s="1"/>
  <c r="P377" i="33"/>
  <c r="N315" i="2" s="1"/>
  <c r="V2239" i="1" s="1"/>
  <c r="M377" i="33"/>
  <c r="K315" i="2" s="1"/>
  <c r="E378" i="33"/>
  <c r="C316" i="2" s="1"/>
  <c r="I376" i="33"/>
  <c r="G314" i="2" s="1"/>
  <c r="F380" i="33"/>
  <c r="D318" i="2" s="1"/>
  <c r="J2242" i="1" s="1"/>
  <c r="G380" i="33"/>
  <c r="E318" i="2" s="1"/>
  <c r="T380" i="33"/>
  <c r="R318" i="2" s="1"/>
  <c r="S376" i="33"/>
  <c r="Q314" i="2" s="1"/>
  <c r="P382" i="33"/>
  <c r="N320" i="2" s="1"/>
  <c r="E376" i="33"/>
  <c r="C314" i="2" s="1"/>
  <c r="K378" i="33"/>
  <c r="I316" i="2" s="1"/>
  <c r="I377" i="33"/>
  <c r="G315" i="2" s="1"/>
  <c r="G376" i="33"/>
  <c r="E314" i="2" s="1"/>
  <c r="K2238" i="1" s="1"/>
  <c r="AD3418" i="1"/>
  <c r="M729" i="1"/>
  <c r="Q314" i="33"/>
  <c r="O303" i="2" s="1"/>
  <c r="W3584" i="1" s="1"/>
  <c r="M727" i="1"/>
  <c r="V3418" i="1"/>
  <c r="U314" i="33"/>
  <c r="S303" i="2" s="1"/>
  <c r="AC3584" i="1" s="1"/>
  <c r="K730" i="1"/>
  <c r="O727" i="1"/>
  <c r="AC3416" i="1"/>
  <c r="J3418" i="1"/>
  <c r="L380" i="33"/>
  <c r="J318" i="2" s="1"/>
  <c r="J382" i="33"/>
  <c r="H320" i="2" s="1"/>
  <c r="Q376" i="33"/>
  <c r="O314" i="2" s="1"/>
  <c r="H378" i="33"/>
  <c r="F316" i="2" s="1"/>
  <c r="Q377" i="33"/>
  <c r="O315" i="2" s="1"/>
  <c r="K382" i="33"/>
  <c r="I320" i="2" s="1"/>
  <c r="Q379" i="33"/>
  <c r="O317" i="2" s="1"/>
  <c r="I381" i="33"/>
  <c r="G319" i="2" s="1"/>
  <c r="U378" i="33"/>
  <c r="S316" i="2" s="1"/>
  <c r="R380" i="33"/>
  <c r="P318" i="2" s="1"/>
  <c r="Y2242" i="1" s="1"/>
  <c r="P379" i="33"/>
  <c r="N317" i="2" s="1"/>
  <c r="M376" i="33"/>
  <c r="K314" i="2" s="1"/>
  <c r="L382" i="33"/>
  <c r="J320" i="2" s="1"/>
  <c r="I382" i="33"/>
  <c r="G320" i="2" s="1"/>
  <c r="M2244" i="1" s="1"/>
  <c r="J377" i="33"/>
  <c r="H315" i="2" s="1"/>
  <c r="K376" i="33"/>
  <c r="I314" i="2" s="1"/>
  <c r="S381" i="33"/>
  <c r="Q319" i="2" s="1"/>
  <c r="R378" i="33"/>
  <c r="P316" i="2" s="1"/>
  <c r="Y2240" i="1" s="1"/>
  <c r="P378" i="33"/>
  <c r="N316" i="2" s="1"/>
  <c r="N377" i="33"/>
  <c r="L315" i="2" s="1"/>
  <c r="T2239" i="1" s="1"/>
  <c r="E380" i="33"/>
  <c r="C318" i="2" s="1"/>
  <c r="I2242" i="1" s="1"/>
  <c r="F379" i="33"/>
  <c r="D317" i="2" s="1"/>
  <c r="J2241" i="1" s="1"/>
  <c r="K377" i="33"/>
  <c r="I315" i="2" s="1"/>
  <c r="V379" i="33"/>
  <c r="T317" i="2" s="1"/>
  <c r="S382" i="33"/>
  <c r="Q320" i="2" s="1"/>
  <c r="Q382" i="33"/>
  <c r="O320" i="2" s="1"/>
  <c r="N378" i="33"/>
  <c r="L316" i="2" s="1"/>
  <c r="L379" i="33"/>
  <c r="J317" i="2" s="1"/>
  <c r="F381" i="33"/>
  <c r="D319" i="2" s="1"/>
  <c r="J2243" i="1" s="1"/>
  <c r="G381" i="33"/>
  <c r="E319" i="2" s="1"/>
  <c r="K2243" i="1" s="1"/>
  <c r="V380" i="33"/>
  <c r="T318" i="2" s="1"/>
  <c r="E314" i="33"/>
  <c r="C303" i="2" s="1"/>
  <c r="I3584" i="1" s="1"/>
  <c r="L725" i="1"/>
  <c r="Q730" i="1"/>
  <c r="U3416" i="1"/>
  <c r="O3418" i="1"/>
  <c r="AC725" i="1"/>
  <c r="O3419" i="1"/>
  <c r="J314" i="33"/>
  <c r="H303" i="2" s="1"/>
  <c r="O3584" i="1" s="1"/>
  <c r="M3421" i="1"/>
  <c r="F376" i="33"/>
  <c r="D314" i="2" s="1"/>
  <c r="J220" i="1" s="1"/>
  <c r="R376" i="33"/>
  <c r="P314" i="2" s="1"/>
  <c r="N379" i="33"/>
  <c r="L317" i="2" s="1"/>
  <c r="T2201" i="1" s="1"/>
  <c r="O378" i="33"/>
  <c r="M316" i="2" s="1"/>
  <c r="F378" i="33"/>
  <c r="D316" i="2" s="1"/>
  <c r="J2240" i="1" s="1"/>
  <c r="N380" i="33"/>
  <c r="L318" i="2" s="1"/>
  <c r="I379" i="33"/>
  <c r="G317" i="2" s="1"/>
  <c r="P381" i="33"/>
  <c r="N319" i="2" s="1"/>
  <c r="H380" i="33"/>
  <c r="F318" i="2" s="1"/>
  <c r="S380" i="33"/>
  <c r="Q318" i="2" s="1"/>
  <c r="R377" i="33"/>
  <c r="P315" i="2" s="1"/>
  <c r="O377" i="33"/>
  <c r="M315" i="2" s="1"/>
  <c r="N382" i="33"/>
  <c r="L320" i="2" s="1"/>
  <c r="G379" i="33"/>
  <c r="E317" i="2" s="1"/>
  <c r="G382" i="33"/>
  <c r="E320" i="2" s="1"/>
  <c r="F377" i="33"/>
  <c r="D315" i="2" s="1"/>
  <c r="J2239" i="1" s="1"/>
  <c r="V382" i="33"/>
  <c r="T320" i="2" s="1"/>
  <c r="T377" i="33"/>
  <c r="R315" i="2" s="1"/>
  <c r="Q378" i="33"/>
  <c r="O316" i="2" s="1"/>
  <c r="O381" i="33"/>
  <c r="M319" i="2" s="1"/>
  <c r="M381" i="33"/>
  <c r="K319" i="2" s="1"/>
  <c r="H382" i="33"/>
  <c r="F320" i="2" s="1"/>
  <c r="F382" i="33"/>
  <c r="D320" i="2" s="1"/>
  <c r="J2244" i="1" s="1"/>
  <c r="J381" i="33"/>
  <c r="H319" i="2" s="1"/>
  <c r="T381" i="33"/>
  <c r="R319" i="2" s="1"/>
  <c r="S378" i="33"/>
  <c r="Q316" i="2" s="1"/>
  <c r="P376" i="33"/>
  <c r="N314" i="2" s="1"/>
  <c r="M379" i="33"/>
  <c r="K317" i="2" s="1"/>
  <c r="L378" i="33"/>
  <c r="J316" i="2" s="1"/>
  <c r="K381" i="33"/>
  <c r="I319" i="2" s="1"/>
  <c r="K380" i="33"/>
  <c r="I318" i="2" s="1"/>
  <c r="AB3421" i="1"/>
  <c r="AD727" i="1"/>
  <c r="AD3416" i="1"/>
  <c r="T314" i="33"/>
  <c r="R303" i="2" s="1"/>
  <c r="AB3584" i="1" s="1"/>
  <c r="L728" i="1"/>
  <c r="Q3421" i="1"/>
  <c r="D311" i="33"/>
  <c r="B300" i="2" s="1"/>
  <c r="D313" i="33"/>
  <c r="B302" i="2" s="1"/>
  <c r="P314" i="33"/>
  <c r="N303" i="2" s="1"/>
  <c r="V3584" i="1" s="1"/>
  <c r="D307" i="33"/>
  <c r="B296" i="2" s="1"/>
  <c r="M725" i="1"/>
  <c r="AD3421" i="1"/>
  <c r="W728" i="1"/>
  <c r="W3421" i="1"/>
  <c r="L3417" i="1"/>
  <c r="C296" i="2"/>
  <c r="I3577" i="1" s="1"/>
  <c r="D308" i="33"/>
  <c r="B297" i="2" s="1"/>
  <c r="AC730" i="1"/>
  <c r="AC3418" i="1"/>
  <c r="U725" i="1"/>
  <c r="Q3419" i="1"/>
  <c r="D312" i="33"/>
  <c r="B301" i="2" s="1"/>
  <c r="Q725" i="1"/>
  <c r="Q3416" i="1"/>
  <c r="AB3420" i="1"/>
  <c r="L730" i="1"/>
  <c r="K729" i="1"/>
  <c r="L314" i="33"/>
  <c r="J303" i="2" s="1"/>
  <c r="Q3584" i="1" s="1"/>
  <c r="V314" i="33"/>
  <c r="T303" i="2" s="1"/>
  <c r="AD3584" i="1" s="1"/>
  <c r="R314" i="33"/>
  <c r="P303" i="2" s="1"/>
  <c r="Y3584" i="1" s="1"/>
  <c r="G314" i="33"/>
  <c r="E303" i="2" s="1"/>
  <c r="K3584" i="1" s="1"/>
  <c r="W3419" i="1"/>
  <c r="U3417" i="1"/>
  <c r="U726" i="1"/>
  <c r="AD3417" i="1"/>
  <c r="D309" i="33"/>
  <c r="B298" i="2" s="1"/>
  <c r="V3416" i="1"/>
  <c r="AC3421" i="1"/>
  <c r="Q727" i="1"/>
  <c r="H314" i="33"/>
  <c r="F303" i="2" s="1"/>
  <c r="L3584" i="1" s="1"/>
  <c r="Z3418" i="1"/>
  <c r="I314" i="33"/>
  <c r="G303" i="2" s="1"/>
  <c r="M3584" i="1" s="1"/>
  <c r="S314" i="33"/>
  <c r="Q303" i="2" s="1"/>
  <c r="Z3584" i="1" s="1"/>
  <c r="D310" i="33"/>
  <c r="B299" i="2" s="1"/>
  <c r="O314" i="33"/>
  <c r="M303" i="2" s="1"/>
  <c r="Q728" i="1"/>
  <c r="O957" i="1"/>
  <c r="O3415" i="1"/>
  <c r="O724" i="1"/>
  <c r="AB957" i="1"/>
  <c r="AB3415" i="1"/>
  <c r="AB724" i="1"/>
  <c r="W957" i="1"/>
  <c r="W3415" i="1"/>
  <c r="W724" i="1"/>
  <c r="I961" i="1"/>
  <c r="I728" i="1"/>
  <c r="I3419" i="1"/>
  <c r="AC957" i="1"/>
  <c r="AC3415" i="1"/>
  <c r="AC724" i="1"/>
  <c r="R957" i="1"/>
  <c r="R3415" i="1"/>
  <c r="R724" i="1"/>
  <c r="I963" i="1"/>
  <c r="I730" i="1"/>
  <c r="I3421" i="1"/>
  <c r="M957" i="1"/>
  <c r="M724" i="1"/>
  <c r="M3415" i="1"/>
  <c r="P957" i="1"/>
  <c r="P3415" i="1"/>
  <c r="P724" i="1"/>
  <c r="Z957" i="1"/>
  <c r="Z724" i="1"/>
  <c r="Z3415" i="1"/>
  <c r="T957" i="1"/>
  <c r="T3415" i="1"/>
  <c r="T724" i="1"/>
  <c r="I960" i="1"/>
  <c r="I3418" i="1"/>
  <c r="I727" i="1"/>
  <c r="K957" i="1"/>
  <c r="K3415" i="1"/>
  <c r="K724" i="1"/>
  <c r="L957" i="1"/>
  <c r="L3415" i="1"/>
  <c r="L724" i="1"/>
  <c r="J957" i="1"/>
  <c r="J3415" i="1"/>
  <c r="J724" i="1"/>
  <c r="I958" i="1"/>
  <c r="I725" i="1"/>
  <c r="I3416" i="1"/>
  <c r="I962" i="1"/>
  <c r="I729" i="1"/>
  <c r="I3420" i="1"/>
  <c r="Q957" i="1"/>
  <c r="Q724" i="1"/>
  <c r="Q3415" i="1"/>
  <c r="V957" i="1"/>
  <c r="V724" i="1"/>
  <c r="V3415" i="1"/>
  <c r="AD957" i="1"/>
  <c r="AD724" i="1"/>
  <c r="AD2116" i="1"/>
  <c r="AD3415" i="1"/>
  <c r="AD2238" i="1"/>
  <c r="AD220" i="1"/>
  <c r="AD228" i="1"/>
  <c r="Y957" i="1"/>
  <c r="Y3415" i="1"/>
  <c r="Y724" i="1"/>
  <c r="U957" i="1"/>
  <c r="U3415" i="1"/>
  <c r="U724" i="1"/>
  <c r="I959" i="1"/>
  <c r="I3417" i="1"/>
  <c r="I726" i="1"/>
  <c r="N1920" i="1"/>
  <c r="H1666" i="1"/>
  <c r="D713" i="33" s="1"/>
  <c r="H1671" i="1"/>
  <c r="D718" i="33" s="1"/>
  <c r="AA1918" i="1"/>
  <c r="N320" i="1"/>
  <c r="AA446" i="1"/>
  <c r="N1914" i="1"/>
  <c r="N442" i="1"/>
  <c r="I515" i="1"/>
  <c r="I519" i="1"/>
  <c r="I518" i="1"/>
  <c r="I516" i="1"/>
  <c r="AA443" i="1"/>
  <c r="AA445" i="1"/>
  <c r="I517" i="1"/>
  <c r="S1920" i="1"/>
  <c r="N1919" i="1"/>
  <c r="N443" i="1"/>
  <c r="AA448" i="1"/>
  <c r="AA1916" i="1"/>
  <c r="I514" i="1"/>
  <c r="N1915" i="1"/>
  <c r="N1916" i="1"/>
  <c r="AA444" i="1"/>
  <c r="S448" i="1"/>
  <c r="N447" i="1"/>
  <c r="X445" i="1"/>
  <c r="X1916" i="1"/>
  <c r="AA1920" i="1"/>
  <c r="AA1914" i="1"/>
  <c r="S1916" i="1"/>
  <c r="X1918" i="1"/>
  <c r="AA1919" i="1"/>
  <c r="I1920" i="1"/>
  <c r="I448" i="1"/>
  <c r="N1918" i="1"/>
  <c r="S446" i="1"/>
  <c r="X1920" i="1"/>
  <c r="X443" i="1"/>
  <c r="S1915" i="1"/>
  <c r="X442" i="1"/>
  <c r="X1913" i="1"/>
  <c r="S442" i="1"/>
  <c r="N1917" i="1"/>
  <c r="S1917" i="1"/>
  <c r="S1913" i="1"/>
  <c r="X1919" i="1"/>
  <c r="AA1913" i="1"/>
  <c r="I444" i="1"/>
  <c r="I1916" i="1"/>
  <c r="I441" i="1"/>
  <c r="I1913" i="1"/>
  <c r="I445" i="1"/>
  <c r="I1917" i="1"/>
  <c r="N446" i="1"/>
  <c r="AA1915" i="1"/>
  <c r="S1918" i="1"/>
  <c r="N444" i="1"/>
  <c r="X448" i="1"/>
  <c r="X1915" i="1"/>
  <c r="AA442" i="1"/>
  <c r="S445" i="1"/>
  <c r="S444" i="1"/>
  <c r="S441" i="1"/>
  <c r="S1919" i="1"/>
  <c r="X446" i="1"/>
  <c r="X447" i="1"/>
  <c r="AA441" i="1"/>
  <c r="AA447" i="1"/>
  <c r="I443" i="1"/>
  <c r="I1915" i="1"/>
  <c r="N441" i="1"/>
  <c r="I1919" i="1"/>
  <c r="I447" i="1"/>
  <c r="S447" i="1"/>
  <c r="I442" i="1"/>
  <c r="I1914" i="1"/>
  <c r="I1918" i="1"/>
  <c r="I446" i="1"/>
  <c r="N445" i="1"/>
  <c r="N1913" i="1"/>
  <c r="X1917" i="1"/>
  <c r="X444" i="1"/>
  <c r="AA1917" i="1"/>
  <c r="S443" i="1"/>
  <c r="X1914" i="1"/>
  <c r="X441" i="1"/>
  <c r="S1914" i="1"/>
  <c r="N242" i="1"/>
  <c r="N286" i="1"/>
  <c r="N294" i="1" s="1"/>
  <c r="H281" i="1"/>
  <c r="H289" i="1" s="1"/>
  <c r="N285" i="1"/>
  <c r="N4423" i="1"/>
  <c r="H279" i="1"/>
  <c r="H287" i="1" s="1"/>
  <c r="H282" i="1"/>
  <c r="H290" i="1" s="1"/>
  <c r="N2130" i="1"/>
  <c r="J286" i="1"/>
  <c r="J294" i="1" s="1"/>
  <c r="N738" i="1"/>
  <c r="AA519" i="1" l="1"/>
  <c r="H3580" i="1"/>
  <c r="H3578" i="1"/>
  <c r="H3577" i="1"/>
  <c r="N3584" i="1"/>
  <c r="H3583" i="1"/>
  <c r="H3579" i="1"/>
  <c r="U964" i="1"/>
  <c r="U3584" i="1"/>
  <c r="X3584" i="1" s="1"/>
  <c r="H3582" i="1"/>
  <c r="J964" i="1"/>
  <c r="J3584" i="1"/>
  <c r="AA3584" i="1"/>
  <c r="P964" i="1"/>
  <c r="P3584" i="1"/>
  <c r="S3584" i="1" s="1"/>
  <c r="N3581" i="1"/>
  <c r="H3581" i="1" s="1"/>
  <c r="U4279" i="1"/>
  <c r="U2204" i="1"/>
  <c r="W4277" i="1"/>
  <c r="W2202" i="1"/>
  <c r="M4275" i="1"/>
  <c r="M2200" i="1"/>
  <c r="U4276" i="1"/>
  <c r="U2201" i="1"/>
  <c r="R2244" i="1"/>
  <c r="R2204" i="1"/>
  <c r="Q4275" i="1"/>
  <c r="Q2200" i="1"/>
  <c r="AB4278" i="1"/>
  <c r="AB2203" i="1"/>
  <c r="R4278" i="1"/>
  <c r="R2203" i="1"/>
  <c r="AD4279" i="1"/>
  <c r="AD2204" i="1"/>
  <c r="T4279" i="1"/>
  <c r="T2204" i="1"/>
  <c r="L4277" i="1"/>
  <c r="L2202" i="1"/>
  <c r="K4277" i="1"/>
  <c r="K2202" i="1"/>
  <c r="L2238" i="1"/>
  <c r="L2198" i="1"/>
  <c r="T4278" i="1"/>
  <c r="T2203" i="1"/>
  <c r="O4277" i="1"/>
  <c r="O2202" i="1"/>
  <c r="AD4278" i="1"/>
  <c r="AD2203" i="1"/>
  <c r="Y4279" i="1"/>
  <c r="Y2204" i="1"/>
  <c r="Z4276" i="1"/>
  <c r="Z2201" i="1"/>
  <c r="AC4276" i="1"/>
  <c r="AC2201" i="1"/>
  <c r="AD4274" i="1"/>
  <c r="AD2199" i="1"/>
  <c r="O4273" i="1"/>
  <c r="O2198" i="1"/>
  <c r="R4277" i="1"/>
  <c r="R2202" i="1"/>
  <c r="Q4278" i="1"/>
  <c r="Q2203" i="1"/>
  <c r="P4278" i="1"/>
  <c r="P2203" i="1"/>
  <c r="Z4275" i="1"/>
  <c r="Z2200" i="1"/>
  <c r="L4279" i="1"/>
  <c r="L2204" i="1"/>
  <c r="AB4274" i="1"/>
  <c r="AB2199" i="1"/>
  <c r="K4276" i="1"/>
  <c r="K2201" i="1"/>
  <c r="Z4277" i="1"/>
  <c r="Z2202" i="1"/>
  <c r="T4277" i="1"/>
  <c r="T2202" i="1"/>
  <c r="Y4273" i="1"/>
  <c r="Y2198" i="1"/>
  <c r="P4275" i="1"/>
  <c r="P2200" i="1"/>
  <c r="AB4277" i="1"/>
  <c r="AB2202" i="1"/>
  <c r="I4275" i="1"/>
  <c r="I2200" i="1"/>
  <c r="AC4278" i="1"/>
  <c r="AC2203" i="1"/>
  <c r="AC4279" i="1"/>
  <c r="AC2204" i="1"/>
  <c r="Y4278" i="1"/>
  <c r="Y2203" i="1"/>
  <c r="AB4273" i="1"/>
  <c r="AB2198" i="1"/>
  <c r="Q4274" i="1"/>
  <c r="Q2199" i="1"/>
  <c r="R4275" i="1"/>
  <c r="R2200" i="1"/>
  <c r="AD4275" i="1"/>
  <c r="AD2200" i="1"/>
  <c r="AD4277" i="1"/>
  <c r="AD2202" i="1"/>
  <c r="T4275" i="1"/>
  <c r="T2200" i="1"/>
  <c r="P4274" i="1"/>
  <c r="P2199" i="1"/>
  <c r="V4275" i="1"/>
  <c r="V2200" i="1"/>
  <c r="O4274" i="1"/>
  <c r="O2199" i="1"/>
  <c r="V4276" i="1"/>
  <c r="V2201" i="1"/>
  <c r="W4276" i="1"/>
  <c r="W2201" i="1"/>
  <c r="W4273" i="1"/>
  <c r="W2198" i="1"/>
  <c r="R4274" i="1"/>
  <c r="R2199" i="1"/>
  <c r="O4275" i="1"/>
  <c r="O2200" i="1"/>
  <c r="AD2240" i="1"/>
  <c r="R4276" i="1"/>
  <c r="R2201" i="1"/>
  <c r="O4278" i="1"/>
  <c r="O2203" i="1"/>
  <c r="U4278" i="1"/>
  <c r="U2203" i="1"/>
  <c r="U4274" i="1"/>
  <c r="U2199" i="1"/>
  <c r="V4278" i="1"/>
  <c r="V2203" i="1"/>
  <c r="U4275" i="1"/>
  <c r="U2200" i="1"/>
  <c r="K4278" i="1"/>
  <c r="K2203" i="1"/>
  <c r="W4279" i="1"/>
  <c r="W2204" i="1"/>
  <c r="Y4275" i="1"/>
  <c r="Y2200" i="1"/>
  <c r="M4279" i="1"/>
  <c r="M2204" i="1"/>
  <c r="Y4277" i="1"/>
  <c r="Y2202" i="1"/>
  <c r="P4279" i="1"/>
  <c r="P2204" i="1"/>
  <c r="O4279" i="1"/>
  <c r="O2204" i="1"/>
  <c r="K4273" i="1"/>
  <c r="K2198" i="1"/>
  <c r="V4279" i="1"/>
  <c r="V2204" i="1"/>
  <c r="V4274" i="1"/>
  <c r="V2199" i="1"/>
  <c r="M4277" i="1"/>
  <c r="M2202" i="1"/>
  <c r="W4278" i="1"/>
  <c r="W2203" i="1"/>
  <c r="AB4275" i="1"/>
  <c r="AB2200" i="1"/>
  <c r="AB4279" i="1"/>
  <c r="AB2204" i="1"/>
  <c r="V4277" i="1"/>
  <c r="V2202" i="1"/>
  <c r="AC4273" i="1"/>
  <c r="AC2198" i="1"/>
  <c r="P4276" i="1"/>
  <c r="P2201" i="1"/>
  <c r="Q4273" i="1"/>
  <c r="Q2198" i="1"/>
  <c r="AC4277" i="1"/>
  <c r="AC2202" i="1"/>
  <c r="O2244" i="1"/>
  <c r="U4277" i="1"/>
  <c r="U2202" i="1"/>
  <c r="Q4276" i="1"/>
  <c r="Q2201" i="1"/>
  <c r="AD4276" i="1"/>
  <c r="AD2201" i="1"/>
  <c r="T4274" i="1"/>
  <c r="T2199" i="1"/>
  <c r="P4273" i="1"/>
  <c r="P2198" i="1"/>
  <c r="R4273" i="1"/>
  <c r="R2198" i="1"/>
  <c r="M4278" i="1"/>
  <c r="M2203" i="1"/>
  <c r="L4275" i="1"/>
  <c r="L2200" i="1"/>
  <c r="P2238" i="1"/>
  <c r="R2238" i="1"/>
  <c r="P4277" i="1"/>
  <c r="P2202" i="1"/>
  <c r="V4273" i="1"/>
  <c r="V2198" i="1"/>
  <c r="W4275" i="1"/>
  <c r="W2200" i="1"/>
  <c r="K4279" i="1"/>
  <c r="K2204" i="1"/>
  <c r="Y4274" i="1"/>
  <c r="Y2199" i="1"/>
  <c r="M4276" i="1"/>
  <c r="M2201" i="1"/>
  <c r="AD2241" i="1"/>
  <c r="Z4279" i="1"/>
  <c r="Z2204" i="1"/>
  <c r="Z4278" i="1"/>
  <c r="Z2203" i="1"/>
  <c r="Q4279" i="1"/>
  <c r="Q2204" i="1"/>
  <c r="AC4275" i="1"/>
  <c r="AC2200" i="1"/>
  <c r="W4274" i="1"/>
  <c r="W2199" i="1"/>
  <c r="Q4277" i="1"/>
  <c r="Q2202" i="1"/>
  <c r="M4274" i="1"/>
  <c r="M2199" i="1"/>
  <c r="Z4273" i="1"/>
  <c r="Z2198" i="1"/>
  <c r="M4273" i="1"/>
  <c r="M2198" i="1"/>
  <c r="Y4276" i="1"/>
  <c r="Y2201" i="1"/>
  <c r="K4274" i="1"/>
  <c r="K2199" i="1"/>
  <c r="Z4274" i="1"/>
  <c r="Z2199" i="1"/>
  <c r="L4276" i="1"/>
  <c r="L2201" i="1"/>
  <c r="U4273" i="1"/>
  <c r="U2198" i="1"/>
  <c r="L4278" i="1"/>
  <c r="L2203" i="1"/>
  <c r="AB4276" i="1"/>
  <c r="AB2201" i="1"/>
  <c r="O4276" i="1"/>
  <c r="O2201" i="1"/>
  <c r="AC4274" i="1"/>
  <c r="AC2199" i="1"/>
  <c r="T4273" i="1"/>
  <c r="T2198" i="1"/>
  <c r="L4274" i="1"/>
  <c r="L2199" i="1"/>
  <c r="AC2238" i="1"/>
  <c r="P2242" i="1"/>
  <c r="I2243" i="1"/>
  <c r="O2238" i="1"/>
  <c r="Q2241" i="1"/>
  <c r="V2238" i="1"/>
  <c r="M2238" i="1"/>
  <c r="O2241" i="1"/>
  <c r="R2239" i="1"/>
  <c r="Y2244" i="1"/>
  <c r="AB2240" i="1"/>
  <c r="Z2241" i="1"/>
  <c r="J2238" i="1"/>
  <c r="Z2238" i="1"/>
  <c r="M2241" i="1"/>
  <c r="L2241" i="1"/>
  <c r="U2244" i="1"/>
  <c r="Y2239" i="1"/>
  <c r="V2242" i="1"/>
  <c r="U2238" i="1"/>
  <c r="AD2244" i="1"/>
  <c r="O2239" i="1"/>
  <c r="Z2239" i="1"/>
  <c r="M2242" i="1"/>
  <c r="O2243" i="1"/>
  <c r="U2243" i="1"/>
  <c r="L2240" i="1"/>
  <c r="N2240" i="1" s="1"/>
  <c r="P2244" i="1"/>
  <c r="V2240" i="1"/>
  <c r="Z2244" i="1"/>
  <c r="L2244" i="1"/>
  <c r="Y2238" i="1"/>
  <c r="Q2238" i="1"/>
  <c r="W2238" i="1"/>
  <c r="AB2243" i="1"/>
  <c r="Q2242" i="1"/>
  <c r="AC2241" i="1"/>
  <c r="U2240" i="1"/>
  <c r="M2243" i="1"/>
  <c r="T4276" i="1"/>
  <c r="T2241" i="1"/>
  <c r="V2243" i="1"/>
  <c r="K2244" i="1"/>
  <c r="T2243" i="1"/>
  <c r="K2241" i="1"/>
  <c r="W2243" i="1"/>
  <c r="Z2243" i="1"/>
  <c r="Y2241" i="1"/>
  <c r="AD2242" i="1"/>
  <c r="AD2243" i="1"/>
  <c r="R2241" i="1"/>
  <c r="P2241" i="1"/>
  <c r="T2244" i="1"/>
  <c r="R2243" i="1"/>
  <c r="W2240" i="1"/>
  <c r="K2242" i="1"/>
  <c r="Q2239" i="1"/>
  <c r="M2239" i="1"/>
  <c r="AC2243" i="1"/>
  <c r="K2239" i="1"/>
  <c r="W2241" i="1"/>
  <c r="T2240" i="1"/>
  <c r="L2242" i="1"/>
  <c r="U2239" i="1"/>
  <c r="AA962" i="1"/>
  <c r="AA963" i="1"/>
  <c r="AC2244" i="1"/>
  <c r="AB2242" i="1"/>
  <c r="AB2239" i="1"/>
  <c r="L2243" i="1"/>
  <c r="U2241" i="1"/>
  <c r="AC2242" i="1"/>
  <c r="Y2243" i="1"/>
  <c r="Z2242" i="1"/>
  <c r="AA2242" i="1" s="1"/>
  <c r="W2239" i="1"/>
  <c r="P2240" i="1"/>
  <c r="Z2240" i="1"/>
  <c r="AA2240" i="1" s="1"/>
  <c r="W2244" i="1"/>
  <c r="P2243" i="1"/>
  <c r="Q2243" i="1"/>
  <c r="AC2240" i="1"/>
  <c r="W2242" i="1"/>
  <c r="AD2239" i="1"/>
  <c r="I2240" i="1"/>
  <c r="AB2238" i="1"/>
  <c r="V2241" i="1"/>
  <c r="T2242" i="1"/>
  <c r="P2239" i="1"/>
  <c r="AC2239" i="1"/>
  <c r="U2242" i="1"/>
  <c r="O2240" i="1"/>
  <c r="Q2240" i="1"/>
  <c r="V2244" i="1"/>
  <c r="AB2241" i="1"/>
  <c r="Q2244" i="1"/>
  <c r="R222" i="1"/>
  <c r="O2119" i="1"/>
  <c r="N959" i="1"/>
  <c r="AA516" i="1"/>
  <c r="L229" i="1"/>
  <c r="R2122" i="1"/>
  <c r="R4279" i="1"/>
  <c r="X513" i="1"/>
  <c r="N513" i="1"/>
  <c r="X961" i="1"/>
  <c r="L220" i="1"/>
  <c r="L4273" i="1"/>
  <c r="X514" i="1"/>
  <c r="AA513" i="1"/>
  <c r="AA515" i="1"/>
  <c r="N517" i="1"/>
  <c r="S514" i="1"/>
  <c r="AA514" i="1"/>
  <c r="N960" i="1"/>
  <c r="I2121" i="1"/>
  <c r="S516" i="1"/>
  <c r="S517" i="1"/>
  <c r="AA518" i="1"/>
  <c r="AA960" i="1"/>
  <c r="S961" i="1"/>
  <c r="N961" i="1"/>
  <c r="X518" i="1"/>
  <c r="X963" i="1"/>
  <c r="I225" i="1"/>
  <c r="X959" i="1"/>
  <c r="X516" i="1"/>
  <c r="AA961" i="1"/>
  <c r="X960" i="1"/>
  <c r="X962" i="1"/>
  <c r="N963" i="1"/>
  <c r="N958" i="1"/>
  <c r="AA959" i="1"/>
  <c r="AA726" i="1"/>
  <c r="S963" i="1"/>
  <c r="S518" i="1"/>
  <c r="S519" i="1"/>
  <c r="AA3421" i="1"/>
  <c r="N516" i="1"/>
  <c r="X517" i="1"/>
  <c r="Z964" i="1"/>
  <c r="K964" i="1"/>
  <c r="V964" i="1"/>
  <c r="Q4219" i="1"/>
  <c r="AB4222" i="1"/>
  <c r="R4222" i="1"/>
  <c r="AD4223" i="1"/>
  <c r="T4223" i="1"/>
  <c r="L4221" i="1"/>
  <c r="J4219" i="1"/>
  <c r="J4217" i="1"/>
  <c r="Q4220" i="1"/>
  <c r="AD4220" i="1"/>
  <c r="T4218" i="1"/>
  <c r="P4217" i="1"/>
  <c r="R4217" i="1"/>
  <c r="M4222" i="1"/>
  <c r="L4219" i="1"/>
  <c r="W964" i="1"/>
  <c r="M4218" i="1"/>
  <c r="Z4217" i="1"/>
  <c r="M4217" i="1"/>
  <c r="Y4220" i="1"/>
  <c r="K4218" i="1"/>
  <c r="Z4218" i="1"/>
  <c r="L4220" i="1"/>
  <c r="U4217" i="1"/>
  <c r="R964" i="1"/>
  <c r="T964" i="1"/>
  <c r="V4221" i="1"/>
  <c r="AC4217" i="1"/>
  <c r="I4223" i="1"/>
  <c r="AC4218" i="1"/>
  <c r="T4217" i="1"/>
  <c r="AD4219" i="1"/>
  <c r="R4221" i="1"/>
  <c r="Q4222" i="1"/>
  <c r="S958" i="1"/>
  <c r="S960" i="1"/>
  <c r="M964" i="1"/>
  <c r="L964" i="1"/>
  <c r="Y964" i="1"/>
  <c r="AB964" i="1"/>
  <c r="R4220" i="1"/>
  <c r="O4222" i="1"/>
  <c r="U4222" i="1"/>
  <c r="J4218" i="1"/>
  <c r="U4218" i="1"/>
  <c r="V4222" i="1"/>
  <c r="U4219" i="1"/>
  <c r="AD4221" i="1"/>
  <c r="T4219" i="1"/>
  <c r="P4218" i="1"/>
  <c r="V4219" i="1"/>
  <c r="O4218" i="1"/>
  <c r="V4220" i="1"/>
  <c r="W4220" i="1"/>
  <c r="W4217" i="1"/>
  <c r="P4219" i="1"/>
  <c r="AB4221" i="1"/>
  <c r="I230" i="1"/>
  <c r="AC4222" i="1"/>
  <c r="AC4223" i="1"/>
  <c r="Y4222" i="1"/>
  <c r="AB4217" i="1"/>
  <c r="K4219" i="1"/>
  <c r="L4222" i="1"/>
  <c r="Y4223" i="1"/>
  <c r="Z4220" i="1"/>
  <c r="Q4218" i="1"/>
  <c r="R4219" i="1"/>
  <c r="AD964" i="1"/>
  <c r="P4221" i="1"/>
  <c r="V4217" i="1"/>
  <c r="J4223" i="1"/>
  <c r="W4219" i="1"/>
  <c r="K4223" i="1"/>
  <c r="Y4218" i="1"/>
  <c r="M4220" i="1"/>
  <c r="T4220" i="1"/>
  <c r="O964" i="1"/>
  <c r="I520" i="1"/>
  <c r="K4222" i="1"/>
  <c r="W4223" i="1"/>
  <c r="J4220" i="1"/>
  <c r="Y4219" i="1"/>
  <c r="M4223" i="1"/>
  <c r="Y4221" i="1"/>
  <c r="P4223" i="1"/>
  <c r="O4223" i="1"/>
  <c r="I4217" i="1"/>
  <c r="K4221" i="1"/>
  <c r="R4218" i="1"/>
  <c r="L4217" i="1"/>
  <c r="T4222" i="1"/>
  <c r="I2119" i="1"/>
  <c r="O4219" i="1"/>
  <c r="U4223" i="1"/>
  <c r="W4221" i="1"/>
  <c r="P4220" i="1"/>
  <c r="Q4217" i="1"/>
  <c r="AC4220" i="1"/>
  <c r="AD4218" i="1"/>
  <c r="L4218" i="1"/>
  <c r="Q964" i="1"/>
  <c r="I957" i="1"/>
  <c r="P4222" i="1"/>
  <c r="Z4219" i="1"/>
  <c r="L4223" i="1"/>
  <c r="AB4218" i="1"/>
  <c r="K4220" i="1"/>
  <c r="Z4221" i="1"/>
  <c r="T4221" i="1"/>
  <c r="Y4217" i="1"/>
  <c r="J4222" i="1"/>
  <c r="Z4223" i="1"/>
  <c r="Z4222" i="1"/>
  <c r="Q4223" i="1"/>
  <c r="AC4219" i="1"/>
  <c r="W4218" i="1"/>
  <c r="AC964" i="1"/>
  <c r="K4217" i="1"/>
  <c r="N4217" i="1" s="1"/>
  <c r="V4223" i="1"/>
  <c r="J4221" i="1"/>
  <c r="V4218" i="1"/>
  <c r="M4221" i="1"/>
  <c r="W4222" i="1"/>
  <c r="AB4219" i="1"/>
  <c r="AB4223" i="1"/>
  <c r="O4221" i="1"/>
  <c r="AD4222" i="1"/>
  <c r="J520" i="1"/>
  <c r="AB4220" i="1"/>
  <c r="O4220" i="1"/>
  <c r="I4222" i="1"/>
  <c r="AC4221" i="1"/>
  <c r="U4220" i="1"/>
  <c r="R4223" i="1"/>
  <c r="S515" i="1"/>
  <c r="N519" i="1"/>
  <c r="L230" i="1"/>
  <c r="L222" i="1"/>
  <c r="N515" i="1"/>
  <c r="T228" i="1"/>
  <c r="AD2122" i="1"/>
  <c r="J2116" i="1"/>
  <c r="AD2118" i="1"/>
  <c r="Q228" i="1"/>
  <c r="J228" i="1"/>
  <c r="L2116" i="1"/>
  <c r="I223" i="1"/>
  <c r="L2118" i="1"/>
  <c r="S962" i="1"/>
  <c r="N518" i="1"/>
  <c r="AA958" i="1"/>
  <c r="X958" i="1"/>
  <c r="S959" i="1"/>
  <c r="X519" i="1"/>
  <c r="AA517" i="1"/>
  <c r="L228" i="1"/>
  <c r="W224" i="1"/>
  <c r="I228" i="1"/>
  <c r="AD222" i="1"/>
  <c r="I4221" i="1"/>
  <c r="Q232" i="1"/>
  <c r="Q4221" i="1"/>
  <c r="R2120" i="1"/>
  <c r="I2118" i="1"/>
  <c r="I4219" i="1"/>
  <c r="I4218" i="1"/>
  <c r="O220" i="1"/>
  <c r="O4217" i="1"/>
  <c r="U232" i="1"/>
  <c r="U4221" i="1"/>
  <c r="N514" i="1"/>
  <c r="M222" i="1"/>
  <c r="M4219" i="1"/>
  <c r="AC228" i="1"/>
  <c r="L224" i="1"/>
  <c r="R224" i="1"/>
  <c r="I231" i="1"/>
  <c r="I4220" i="1"/>
  <c r="S513" i="1"/>
  <c r="AC2116" i="1"/>
  <c r="K2121" i="1"/>
  <c r="Q223" i="1"/>
  <c r="AD234" i="1"/>
  <c r="AB225" i="1"/>
  <c r="AA728" i="1"/>
  <c r="O228" i="1"/>
  <c r="N962" i="1"/>
  <c r="P225" i="1"/>
  <c r="P2235" i="1"/>
  <c r="P2179" i="1"/>
  <c r="P3311" i="1"/>
  <c r="P2187" i="1"/>
  <c r="P4318" i="1"/>
  <c r="Z2118" i="1"/>
  <c r="Z3308" i="1"/>
  <c r="Z2232" i="1"/>
  <c r="Z2176" i="1"/>
  <c r="Z2184" i="1"/>
  <c r="Z4315" i="1"/>
  <c r="L234" i="1"/>
  <c r="L3312" i="1"/>
  <c r="L2188" i="1"/>
  <c r="L2236" i="1"/>
  <c r="L4319" i="1"/>
  <c r="L2180" i="1"/>
  <c r="AB2117" i="1"/>
  <c r="AB2175" i="1"/>
  <c r="AB3307" i="1"/>
  <c r="AB2231" i="1"/>
  <c r="AB4314" i="1"/>
  <c r="AB2183" i="1"/>
  <c r="K223" i="1"/>
  <c r="K3309" i="1"/>
  <c r="K4316" i="1"/>
  <c r="K2177" i="1"/>
  <c r="K2185" i="1"/>
  <c r="Z232" i="1"/>
  <c r="Z4317" i="1"/>
  <c r="Z3310" i="1"/>
  <c r="Z2186" i="1"/>
  <c r="Z2234" i="1"/>
  <c r="Z2178" i="1"/>
  <c r="T224" i="1"/>
  <c r="T4317" i="1"/>
  <c r="T2186" i="1"/>
  <c r="T2178" i="1"/>
  <c r="T3310" i="1"/>
  <c r="T2234" i="1"/>
  <c r="Y2116" i="1"/>
  <c r="Y2174" i="1"/>
  <c r="Y4313" i="1"/>
  <c r="Y2230" i="1"/>
  <c r="Y2182" i="1"/>
  <c r="Y3306" i="1"/>
  <c r="K225" i="1"/>
  <c r="K3311" i="1"/>
  <c r="K4318" i="1"/>
  <c r="K2187" i="1"/>
  <c r="K2179" i="1"/>
  <c r="K2235" i="1"/>
  <c r="W2122" i="1"/>
  <c r="W4319" i="1"/>
  <c r="W2180" i="1"/>
  <c r="W3312" i="1"/>
  <c r="W2188" i="1"/>
  <c r="W2236" i="1"/>
  <c r="J231" i="1"/>
  <c r="J3309" i="1"/>
  <c r="J2177" i="1"/>
  <c r="J4316" i="1"/>
  <c r="J2185" i="1"/>
  <c r="J2233" i="1"/>
  <c r="Y222" i="1"/>
  <c r="Y3308" i="1"/>
  <c r="Y2176" i="1"/>
  <c r="Y2184" i="1"/>
  <c r="Y2232" i="1"/>
  <c r="Y4315" i="1"/>
  <c r="M2122" i="1"/>
  <c r="M3312" i="1"/>
  <c r="M2188" i="1"/>
  <c r="M2180" i="1"/>
  <c r="M2236" i="1"/>
  <c r="M4319" i="1"/>
  <c r="Y2120" i="1"/>
  <c r="Y3310" i="1"/>
  <c r="Y2186" i="1"/>
  <c r="Y2178" i="1"/>
  <c r="Y2234" i="1"/>
  <c r="Y4317" i="1"/>
  <c r="P234" i="1"/>
  <c r="P2188" i="1"/>
  <c r="P2236" i="1"/>
  <c r="P4319" i="1"/>
  <c r="P2180" i="1"/>
  <c r="P3312" i="1"/>
  <c r="O2122" i="1"/>
  <c r="O3312" i="1"/>
  <c r="O4319" i="1"/>
  <c r="O2236" i="1"/>
  <c r="O2188" i="1"/>
  <c r="O2180" i="1"/>
  <c r="M229" i="1"/>
  <c r="M3307" i="1"/>
  <c r="M2175" i="1"/>
  <c r="M2183" i="1"/>
  <c r="M2231" i="1"/>
  <c r="M4314" i="1"/>
  <c r="Z228" i="1"/>
  <c r="Z2182" i="1"/>
  <c r="Z4313" i="1"/>
  <c r="Z2174" i="1"/>
  <c r="Z3306" i="1"/>
  <c r="Z2230" i="1"/>
  <c r="M220" i="1"/>
  <c r="M3306" i="1"/>
  <c r="M2174" i="1"/>
  <c r="M2182" i="1"/>
  <c r="M2230" i="1"/>
  <c r="M4313" i="1"/>
  <c r="Y2119" i="1"/>
  <c r="Y2233" i="1"/>
  <c r="Y4316" i="1"/>
  <c r="Y2185" i="1"/>
  <c r="Y3309" i="1"/>
  <c r="Y2177" i="1"/>
  <c r="K221" i="1"/>
  <c r="K3307" i="1"/>
  <c r="K4314" i="1"/>
  <c r="K2231" i="1"/>
  <c r="K2175" i="1"/>
  <c r="K2183" i="1"/>
  <c r="Z229" i="1"/>
  <c r="Z2175" i="1"/>
  <c r="Z3307" i="1"/>
  <c r="Z2231" i="1"/>
  <c r="Z2183" i="1"/>
  <c r="Z4314" i="1"/>
  <c r="L223" i="1"/>
  <c r="L3309" i="1"/>
  <c r="L2185" i="1"/>
  <c r="L4316" i="1"/>
  <c r="L2177" i="1"/>
  <c r="L2233" i="1"/>
  <c r="U220" i="1"/>
  <c r="U2182" i="1"/>
  <c r="U3306" i="1"/>
  <c r="U2230" i="1"/>
  <c r="U2174" i="1"/>
  <c r="U4313" i="1"/>
  <c r="U2122" i="1"/>
  <c r="U4319" i="1"/>
  <c r="U2188" i="1"/>
  <c r="U3312" i="1"/>
  <c r="U2236" i="1"/>
  <c r="U2180" i="1"/>
  <c r="W232" i="1"/>
  <c r="W4317" i="1"/>
  <c r="W3310" i="1"/>
  <c r="W2178" i="1"/>
  <c r="W2186" i="1"/>
  <c r="W2234" i="1"/>
  <c r="P2119" i="1"/>
  <c r="P4316" i="1"/>
  <c r="P2177" i="1"/>
  <c r="P2185" i="1"/>
  <c r="P3309" i="1"/>
  <c r="P2233" i="1"/>
  <c r="Q2116" i="1"/>
  <c r="Q2182" i="1"/>
  <c r="Q4313" i="1"/>
  <c r="Q3306" i="1"/>
  <c r="Q2174" i="1"/>
  <c r="Q2230" i="1"/>
  <c r="AC2119" i="1"/>
  <c r="AC2177" i="1"/>
  <c r="AC3309" i="1"/>
  <c r="AC2185" i="1"/>
  <c r="AC2233" i="1"/>
  <c r="AC4316" i="1"/>
  <c r="AD2117" i="1"/>
  <c r="AD2183" i="1"/>
  <c r="AD2175" i="1"/>
  <c r="AD2231" i="1"/>
  <c r="AD3307" i="1"/>
  <c r="AD4314" i="1"/>
  <c r="L2117" i="1"/>
  <c r="L3307" i="1"/>
  <c r="L2231" i="1"/>
  <c r="L2175" i="1"/>
  <c r="L2183" i="1"/>
  <c r="L4314" i="1"/>
  <c r="Q230" i="1"/>
  <c r="Q2232" i="1"/>
  <c r="Q3308" i="1"/>
  <c r="Q2176" i="1"/>
  <c r="Q2184" i="1"/>
  <c r="Q4315" i="1"/>
  <c r="AB233" i="1"/>
  <c r="AB3311" i="1"/>
  <c r="AB2187" i="1"/>
  <c r="AB4318" i="1"/>
  <c r="AB2235" i="1"/>
  <c r="AB2179" i="1"/>
  <c r="R233" i="1"/>
  <c r="R2179" i="1"/>
  <c r="R4318" i="1"/>
  <c r="R2187" i="1"/>
  <c r="R3311" i="1"/>
  <c r="R2235" i="1"/>
  <c r="AD226" i="1"/>
  <c r="AD3312" i="1"/>
  <c r="AD2180" i="1"/>
  <c r="AD4319" i="1"/>
  <c r="AD2188" i="1"/>
  <c r="AD2236" i="1"/>
  <c r="T2122" i="1"/>
  <c r="T3312" i="1"/>
  <c r="T2180" i="1"/>
  <c r="T2188" i="1"/>
  <c r="T2236" i="1"/>
  <c r="T4319" i="1"/>
  <c r="L2120" i="1"/>
  <c r="L3310" i="1"/>
  <c r="L2178" i="1"/>
  <c r="L2186" i="1"/>
  <c r="L4317" i="1"/>
  <c r="L2234" i="1"/>
  <c r="J2118" i="1"/>
  <c r="J3308" i="1"/>
  <c r="J4315" i="1"/>
  <c r="J2176" i="1"/>
  <c r="J2232" i="1"/>
  <c r="J3306" i="1"/>
  <c r="J2230" i="1"/>
  <c r="J4313" i="1"/>
  <c r="J2174" i="1"/>
  <c r="J233" i="1"/>
  <c r="J3311" i="1"/>
  <c r="J2235" i="1"/>
  <c r="J2179" i="1"/>
  <c r="J4318" i="1"/>
  <c r="J2187" i="1"/>
  <c r="Z226" i="1"/>
  <c r="Z4319" i="1"/>
  <c r="Z2180" i="1"/>
  <c r="Z3312" i="1"/>
  <c r="Z2188" i="1"/>
  <c r="Z2236" i="1"/>
  <c r="I224" i="1"/>
  <c r="I3310" i="1"/>
  <c r="I2178" i="1"/>
  <c r="I4317" i="1"/>
  <c r="Z233" i="1"/>
  <c r="Z3311" i="1"/>
  <c r="Z2187" i="1"/>
  <c r="Z2235" i="1"/>
  <c r="Z2179" i="1"/>
  <c r="Z4318" i="1"/>
  <c r="Q226" i="1"/>
  <c r="Q2188" i="1"/>
  <c r="Q4319" i="1"/>
  <c r="Q2180" i="1"/>
  <c r="Q2236" i="1"/>
  <c r="Q3312" i="1"/>
  <c r="AC230" i="1"/>
  <c r="AC2184" i="1"/>
  <c r="AC2176" i="1"/>
  <c r="AC4315" i="1"/>
  <c r="AC3308" i="1"/>
  <c r="AC2232" i="1"/>
  <c r="W2117" i="1"/>
  <c r="W2175" i="1"/>
  <c r="W4314" i="1"/>
  <c r="W2231" i="1"/>
  <c r="W3307" i="1"/>
  <c r="W2183" i="1"/>
  <c r="Q224" i="1"/>
  <c r="Q2186" i="1"/>
  <c r="Q2234" i="1"/>
  <c r="Q2178" i="1"/>
  <c r="Q4317" i="1"/>
  <c r="Q3310" i="1"/>
  <c r="P230" i="1"/>
  <c r="P2184" i="1"/>
  <c r="P2232" i="1"/>
  <c r="P3308" i="1"/>
  <c r="P4315" i="1"/>
  <c r="P2176" i="1"/>
  <c r="AB232" i="1"/>
  <c r="AB2234" i="1"/>
  <c r="AB3310" i="1"/>
  <c r="AB4317" i="1"/>
  <c r="AB2178" i="1"/>
  <c r="AB2186" i="1"/>
  <c r="I222" i="1"/>
  <c r="I3308" i="1"/>
  <c r="I2232" i="1"/>
  <c r="I2176" i="1"/>
  <c r="I4315" i="1"/>
  <c r="AC233" i="1"/>
  <c r="AC2235" i="1"/>
  <c r="AC4318" i="1"/>
  <c r="AC3311" i="1"/>
  <c r="AC2187" i="1"/>
  <c r="AC2179" i="1"/>
  <c r="I229" i="1"/>
  <c r="I3307" i="1"/>
  <c r="I2231" i="1"/>
  <c r="I2175" i="1"/>
  <c r="I4314" i="1"/>
  <c r="AC226" i="1"/>
  <c r="AC3312" i="1"/>
  <c r="AC2188" i="1"/>
  <c r="AC4319" i="1"/>
  <c r="AC2180" i="1"/>
  <c r="AC2236" i="1"/>
  <c r="Y233" i="1"/>
  <c r="Y2187" i="1"/>
  <c r="Y2235" i="1"/>
  <c r="Y2179" i="1"/>
  <c r="Y3311" i="1"/>
  <c r="Y4318" i="1"/>
  <c r="AB220" i="1"/>
  <c r="AB4313" i="1"/>
  <c r="AB2182" i="1"/>
  <c r="AB2230" i="1"/>
  <c r="AB3306" i="1"/>
  <c r="AB2174" i="1"/>
  <c r="O232" i="1"/>
  <c r="O3310" i="1"/>
  <c r="O2234" i="1"/>
  <c r="O2186" i="1"/>
  <c r="O4317" i="1"/>
  <c r="O2178" i="1"/>
  <c r="AD225" i="1"/>
  <c r="AD2187" i="1"/>
  <c r="AD2235" i="1"/>
  <c r="AD4318" i="1"/>
  <c r="AD3311" i="1"/>
  <c r="AD2179" i="1"/>
  <c r="AB223" i="1"/>
  <c r="AB2185" i="1"/>
  <c r="AB2177" i="1"/>
  <c r="AB3309" i="1"/>
  <c r="AB2233" i="1"/>
  <c r="AB4316" i="1"/>
  <c r="O231" i="1"/>
  <c r="O3309" i="1"/>
  <c r="O4316" i="1"/>
  <c r="O2185" i="1"/>
  <c r="O2233" i="1"/>
  <c r="O2177" i="1"/>
  <c r="I3311" i="1"/>
  <c r="I4318" i="1"/>
  <c r="I2179" i="1"/>
  <c r="AC232" i="1"/>
  <c r="AC3310" i="1"/>
  <c r="AC2178" i="1"/>
  <c r="AC4317" i="1"/>
  <c r="AC2186" i="1"/>
  <c r="AC2234" i="1"/>
  <c r="U231" i="1"/>
  <c r="U4316" i="1"/>
  <c r="U2177" i="1"/>
  <c r="U3309" i="1"/>
  <c r="U2233" i="1"/>
  <c r="U2185" i="1"/>
  <c r="R234" i="1"/>
  <c r="R2180" i="1"/>
  <c r="R4319" i="1"/>
  <c r="R2236" i="1"/>
  <c r="R3312" i="1"/>
  <c r="R2188" i="1"/>
  <c r="R2119" i="1"/>
  <c r="R2177" i="1"/>
  <c r="R4316" i="1"/>
  <c r="R3309" i="1"/>
  <c r="R2185" i="1"/>
  <c r="R2233" i="1"/>
  <c r="O225" i="1"/>
  <c r="O3311" i="1"/>
  <c r="O4318" i="1"/>
  <c r="O2179" i="1"/>
  <c r="O2235" i="1"/>
  <c r="O2187" i="1"/>
  <c r="U2121" i="1"/>
  <c r="U3311" i="1"/>
  <c r="U2179" i="1"/>
  <c r="U2235" i="1"/>
  <c r="U2187" i="1"/>
  <c r="U4318" i="1"/>
  <c r="J221" i="1"/>
  <c r="J3307" i="1"/>
  <c r="J2175" i="1"/>
  <c r="J4314" i="1"/>
  <c r="J2231" i="1"/>
  <c r="U229" i="1"/>
  <c r="U2231" i="1"/>
  <c r="U4314" i="1"/>
  <c r="U2175" i="1"/>
  <c r="U2183" i="1"/>
  <c r="U3307" i="1"/>
  <c r="V225" i="1"/>
  <c r="V3311" i="1"/>
  <c r="V4318" i="1"/>
  <c r="V2187" i="1"/>
  <c r="V2235" i="1"/>
  <c r="V2179" i="1"/>
  <c r="U2118" i="1"/>
  <c r="U4315" i="1"/>
  <c r="U2232" i="1"/>
  <c r="U3308" i="1"/>
  <c r="U2184" i="1"/>
  <c r="U2176" i="1"/>
  <c r="Q231" i="1"/>
  <c r="Q3309" i="1"/>
  <c r="Q2185" i="1"/>
  <c r="Q2233" i="1"/>
  <c r="Q4316" i="1"/>
  <c r="Q2177" i="1"/>
  <c r="AD231" i="1"/>
  <c r="AD2177" i="1"/>
  <c r="AD3309" i="1"/>
  <c r="AD2185" i="1"/>
  <c r="AD2233" i="1"/>
  <c r="AD4316" i="1"/>
  <c r="T2117" i="1"/>
  <c r="T2183" i="1"/>
  <c r="T2231" i="1"/>
  <c r="T4314" i="1"/>
  <c r="T3307" i="1"/>
  <c r="T2175" i="1"/>
  <c r="P228" i="1"/>
  <c r="P3306" i="1"/>
  <c r="P2174" i="1"/>
  <c r="P4313" i="1"/>
  <c r="P2182" i="1"/>
  <c r="P2230" i="1"/>
  <c r="R220" i="1"/>
  <c r="R3306" i="1"/>
  <c r="R2174" i="1"/>
  <c r="R2230" i="1"/>
  <c r="R2182" i="1"/>
  <c r="R4313" i="1"/>
  <c r="M225" i="1"/>
  <c r="M3311" i="1"/>
  <c r="M2179" i="1"/>
  <c r="M2187" i="1"/>
  <c r="M2235" i="1"/>
  <c r="M4318" i="1"/>
  <c r="L3308" i="1"/>
  <c r="L4315" i="1"/>
  <c r="L2176" i="1"/>
  <c r="L2232" i="1"/>
  <c r="I3306" i="1"/>
  <c r="I4313" i="1"/>
  <c r="I2174" i="1"/>
  <c r="K232" i="1"/>
  <c r="K3310" i="1"/>
  <c r="K4317" i="1"/>
  <c r="K2186" i="1"/>
  <c r="K2234" i="1"/>
  <c r="K2178" i="1"/>
  <c r="R2117" i="1"/>
  <c r="R2183" i="1"/>
  <c r="R2231" i="1"/>
  <c r="R2175" i="1"/>
  <c r="R4314" i="1"/>
  <c r="R3307" i="1"/>
  <c r="L3306" i="1"/>
  <c r="L2182" i="1"/>
  <c r="L4313" i="1"/>
  <c r="L2174" i="1"/>
  <c r="L2230" i="1"/>
  <c r="T225" i="1"/>
  <c r="T4318" i="1"/>
  <c r="T3311" i="1"/>
  <c r="T2235" i="1"/>
  <c r="T2179" i="1"/>
  <c r="T2187" i="1"/>
  <c r="I3309" i="1"/>
  <c r="I2177" i="1"/>
  <c r="I4316" i="1"/>
  <c r="O2118" i="1"/>
  <c r="O3308" i="1"/>
  <c r="O2232" i="1"/>
  <c r="O2176" i="1"/>
  <c r="O4315" i="1"/>
  <c r="O2184" i="1"/>
  <c r="V224" i="1"/>
  <c r="V2234" i="1"/>
  <c r="V4317" i="1"/>
  <c r="V3310" i="1"/>
  <c r="V2186" i="1"/>
  <c r="V2178" i="1"/>
  <c r="AC220" i="1"/>
  <c r="AC3306" i="1"/>
  <c r="AC2230" i="1"/>
  <c r="AC2182" i="1"/>
  <c r="AC2174" i="1"/>
  <c r="AC4313" i="1"/>
  <c r="M2118" i="1"/>
  <c r="M3308" i="1"/>
  <c r="M2184" i="1"/>
  <c r="M2176" i="1"/>
  <c r="M2232" i="1"/>
  <c r="M4315" i="1"/>
  <c r="I2122" i="1"/>
  <c r="I3312" i="1"/>
  <c r="I4319" i="1"/>
  <c r="I2180" i="1"/>
  <c r="AC229" i="1"/>
  <c r="AC4314" i="1"/>
  <c r="AC2231" i="1"/>
  <c r="AC2175" i="1"/>
  <c r="AC2183" i="1"/>
  <c r="AC3307" i="1"/>
  <c r="T220" i="1"/>
  <c r="T3306" i="1"/>
  <c r="T2230" i="1"/>
  <c r="T2174" i="1"/>
  <c r="T2182" i="1"/>
  <c r="T4313" i="1"/>
  <c r="AD230" i="1"/>
  <c r="AD3308" i="1"/>
  <c r="AD4315" i="1"/>
  <c r="AD2184" i="1"/>
  <c r="AD2232" i="1"/>
  <c r="AD2176" i="1"/>
  <c r="R232" i="1"/>
  <c r="R4317" i="1"/>
  <c r="R2178" i="1"/>
  <c r="R3310" i="1"/>
  <c r="R2186" i="1"/>
  <c r="R2234" i="1"/>
  <c r="Q225" i="1"/>
  <c r="Q3311" i="1"/>
  <c r="Q4318" i="1"/>
  <c r="Q2235" i="1"/>
  <c r="Q2187" i="1"/>
  <c r="Q2179" i="1"/>
  <c r="P224" i="1"/>
  <c r="P3310" i="1"/>
  <c r="P4317" i="1"/>
  <c r="P2178" i="1"/>
  <c r="P2234" i="1"/>
  <c r="P2186" i="1"/>
  <c r="V228" i="1"/>
  <c r="V3306" i="1"/>
  <c r="V2182" i="1"/>
  <c r="V4313" i="1"/>
  <c r="V2174" i="1"/>
  <c r="V2230" i="1"/>
  <c r="J2122" i="1"/>
  <c r="J3312" i="1"/>
  <c r="J2180" i="1"/>
  <c r="J4319" i="1"/>
  <c r="J2236" i="1"/>
  <c r="W222" i="1"/>
  <c r="W3308" i="1"/>
  <c r="W2176" i="1"/>
  <c r="W2184" i="1"/>
  <c r="W2232" i="1"/>
  <c r="W4315" i="1"/>
  <c r="K226" i="1"/>
  <c r="K3312" i="1"/>
  <c r="K2180" i="1"/>
  <c r="K4319" i="1"/>
  <c r="K2236" i="1"/>
  <c r="Y221" i="1"/>
  <c r="Y3307" i="1"/>
  <c r="Y2183" i="1"/>
  <c r="Y4314" i="1"/>
  <c r="Y2231" i="1"/>
  <c r="Y2175" i="1"/>
  <c r="M2119" i="1"/>
  <c r="M3309" i="1"/>
  <c r="M2233" i="1"/>
  <c r="M2185" i="1"/>
  <c r="M2177" i="1"/>
  <c r="M4316" i="1"/>
  <c r="T2185" i="1"/>
  <c r="T4316" i="1"/>
  <c r="T3309" i="1"/>
  <c r="T2177" i="1"/>
  <c r="T2233" i="1"/>
  <c r="AD2120" i="1"/>
  <c r="AD4317" i="1"/>
  <c r="AD3310" i="1"/>
  <c r="AD2186" i="1"/>
  <c r="AD2234" i="1"/>
  <c r="AD2178" i="1"/>
  <c r="T230" i="1"/>
  <c r="T4315" i="1"/>
  <c r="T2184" i="1"/>
  <c r="T2176" i="1"/>
  <c r="T3308" i="1"/>
  <c r="T2232" i="1"/>
  <c r="P229" i="1"/>
  <c r="P2231" i="1"/>
  <c r="P3307" i="1"/>
  <c r="P4314" i="1"/>
  <c r="P2175" i="1"/>
  <c r="P2183" i="1"/>
  <c r="V230" i="1"/>
  <c r="V2232" i="1"/>
  <c r="V2176" i="1"/>
  <c r="V4315" i="1"/>
  <c r="V2184" i="1"/>
  <c r="V3308" i="1"/>
  <c r="O221" i="1"/>
  <c r="O3307" i="1"/>
  <c r="O2231" i="1"/>
  <c r="O2183" i="1"/>
  <c r="O4314" i="1"/>
  <c r="O2175" i="1"/>
  <c r="V223" i="1"/>
  <c r="V2185" i="1"/>
  <c r="V2177" i="1"/>
  <c r="V3309" i="1"/>
  <c r="V2233" i="1"/>
  <c r="V4316" i="1"/>
  <c r="W2119" i="1"/>
  <c r="W2233" i="1"/>
  <c r="W4316" i="1"/>
  <c r="W3309" i="1"/>
  <c r="W2185" i="1"/>
  <c r="W2177" i="1"/>
  <c r="W228" i="1"/>
  <c r="W2174" i="1"/>
  <c r="W4313" i="1"/>
  <c r="W3306" i="1"/>
  <c r="W2182" i="1"/>
  <c r="W2230" i="1"/>
  <c r="K2116" i="1"/>
  <c r="K3306" i="1"/>
  <c r="K2230" i="1"/>
  <c r="K2174" i="1"/>
  <c r="K2182" i="1"/>
  <c r="K4313" i="1"/>
  <c r="V2122" i="1"/>
  <c r="V3312" i="1"/>
  <c r="V4319" i="1"/>
  <c r="V2236" i="1"/>
  <c r="V2188" i="1"/>
  <c r="V2180" i="1"/>
  <c r="J2120" i="1"/>
  <c r="J3310" i="1"/>
  <c r="J2186" i="1"/>
  <c r="J4317" i="1"/>
  <c r="J2178" i="1"/>
  <c r="V221" i="1"/>
  <c r="V4314" i="1"/>
  <c r="V3307" i="1"/>
  <c r="V2183" i="1"/>
  <c r="V2175" i="1"/>
  <c r="V2231" i="1"/>
  <c r="M2120" i="1"/>
  <c r="M3310" i="1"/>
  <c r="M2186" i="1"/>
  <c r="M2178" i="1"/>
  <c r="M4317" i="1"/>
  <c r="M2234" i="1"/>
  <c r="W2121" i="1"/>
  <c r="W3311" i="1"/>
  <c r="W2187" i="1"/>
  <c r="W2235" i="1"/>
  <c r="W4318" i="1"/>
  <c r="W2179" i="1"/>
  <c r="AB2118" i="1"/>
  <c r="AB3308" i="1"/>
  <c r="AB4315" i="1"/>
  <c r="AB2176" i="1"/>
  <c r="AB2184" i="1"/>
  <c r="AB2232" i="1"/>
  <c r="AB234" i="1"/>
  <c r="AB3312" i="1"/>
  <c r="AB4319" i="1"/>
  <c r="AB2180" i="1"/>
  <c r="AB2188" i="1"/>
  <c r="AB2236" i="1"/>
  <c r="K222" i="1"/>
  <c r="K3308" i="1"/>
  <c r="K2184" i="1"/>
  <c r="K2176" i="1"/>
  <c r="K4315" i="1"/>
  <c r="L233" i="1"/>
  <c r="L3311" i="1"/>
  <c r="L2179" i="1"/>
  <c r="L2235" i="1"/>
  <c r="L2187" i="1"/>
  <c r="L4318" i="1"/>
  <c r="Y2122" i="1"/>
  <c r="Y4319" i="1"/>
  <c r="Y3312" i="1"/>
  <c r="Y2188" i="1"/>
  <c r="Y2236" i="1"/>
  <c r="Y2180" i="1"/>
  <c r="Z231" i="1"/>
  <c r="Z3309" i="1"/>
  <c r="Z4316" i="1"/>
  <c r="Z2233" i="1"/>
  <c r="Z2185" i="1"/>
  <c r="Z2177" i="1"/>
  <c r="Q2117" i="1"/>
  <c r="Q2231" i="1"/>
  <c r="Q4314" i="1"/>
  <c r="Q2183" i="1"/>
  <c r="Q3307" i="1"/>
  <c r="Q2175" i="1"/>
  <c r="R2118" i="1"/>
  <c r="R2184" i="1"/>
  <c r="R2232" i="1"/>
  <c r="R2176" i="1"/>
  <c r="R3308" i="1"/>
  <c r="R4315" i="1"/>
  <c r="O2116" i="1"/>
  <c r="O3306" i="1"/>
  <c r="O2182" i="1"/>
  <c r="O2230" i="1"/>
  <c r="O4313" i="1"/>
  <c r="O2174" i="1"/>
  <c r="U2120" i="1"/>
  <c r="U3310" i="1"/>
  <c r="U2186" i="1"/>
  <c r="U2234" i="1"/>
  <c r="U4317" i="1"/>
  <c r="U2178" i="1"/>
  <c r="V2116" i="1"/>
  <c r="I221" i="1"/>
  <c r="K220" i="1"/>
  <c r="T2116" i="1"/>
  <c r="P2116" i="1"/>
  <c r="R2116" i="1"/>
  <c r="AB228" i="1"/>
  <c r="AC234" i="1"/>
  <c r="M233" i="1"/>
  <c r="AA3417" i="1"/>
  <c r="I2117" i="1"/>
  <c r="I234" i="1"/>
  <c r="AB2116" i="1"/>
  <c r="AB224" i="1"/>
  <c r="P232" i="1"/>
  <c r="AB2120" i="1"/>
  <c r="AC221" i="1"/>
  <c r="U2119" i="1"/>
  <c r="W230" i="1"/>
  <c r="X515" i="1"/>
  <c r="U228" i="1"/>
  <c r="Y228" i="1"/>
  <c r="Q220" i="1"/>
  <c r="L2122" i="1"/>
  <c r="Z220" i="1"/>
  <c r="M2116" i="1"/>
  <c r="L226" i="1"/>
  <c r="S3418" i="1"/>
  <c r="U224" i="1"/>
  <c r="R225" i="1"/>
  <c r="U2116" i="1"/>
  <c r="O2120" i="1"/>
  <c r="J230" i="1"/>
  <c r="O2117" i="1"/>
  <c r="AB2119" i="1"/>
  <c r="T233" i="1"/>
  <c r="M520" i="1"/>
  <c r="L520" i="1"/>
  <c r="Y3422" i="1"/>
  <c r="Y520" i="1"/>
  <c r="AC520" i="1"/>
  <c r="M226" i="1"/>
  <c r="P520" i="1"/>
  <c r="Y224" i="1"/>
  <c r="K2117" i="1"/>
  <c r="Y231" i="1"/>
  <c r="Z224" i="1"/>
  <c r="I513" i="1"/>
  <c r="V220" i="1"/>
  <c r="Z2116" i="1"/>
  <c r="P220" i="1"/>
  <c r="I226" i="1"/>
  <c r="R228" i="1"/>
  <c r="W2116" i="1"/>
  <c r="U3422" i="1"/>
  <c r="U520" i="1"/>
  <c r="W226" i="1"/>
  <c r="AD520" i="1"/>
  <c r="Y2118" i="1"/>
  <c r="V520" i="1"/>
  <c r="M2121" i="1"/>
  <c r="AB226" i="1"/>
  <c r="J2119" i="1"/>
  <c r="L232" i="1"/>
  <c r="AD229" i="1"/>
  <c r="AC2117" i="1"/>
  <c r="U226" i="1"/>
  <c r="M230" i="1"/>
  <c r="J222" i="1"/>
  <c r="T222" i="1"/>
  <c r="AB229" i="1"/>
  <c r="T520" i="1"/>
  <c r="T2121" i="1"/>
  <c r="L225" i="1"/>
  <c r="Y223" i="1"/>
  <c r="AD221" i="1"/>
  <c r="V2118" i="1"/>
  <c r="AA3416" i="1"/>
  <c r="AC224" i="1"/>
  <c r="AB2121" i="1"/>
  <c r="P2117" i="1"/>
  <c r="Q2121" i="1"/>
  <c r="AD232" i="1"/>
  <c r="P222" i="1"/>
  <c r="Q233" i="1"/>
  <c r="R229" i="1"/>
  <c r="O223" i="1"/>
  <c r="V2119" i="1"/>
  <c r="R221" i="1"/>
  <c r="M231" i="1"/>
  <c r="U234" i="1"/>
  <c r="AC225" i="1"/>
  <c r="Y230" i="1"/>
  <c r="K229" i="1"/>
  <c r="Q520" i="1"/>
  <c r="AB3422" i="1"/>
  <c r="AB520" i="1"/>
  <c r="Y220" i="1"/>
  <c r="M228" i="1"/>
  <c r="AC231" i="1"/>
  <c r="W234" i="1"/>
  <c r="Z731" i="1"/>
  <c r="Z520" i="1"/>
  <c r="AC223" i="1"/>
  <c r="K520" i="1"/>
  <c r="M221" i="1"/>
  <c r="K233" i="1"/>
  <c r="O520" i="1"/>
  <c r="M234" i="1"/>
  <c r="W520" i="1"/>
  <c r="R3422" i="1"/>
  <c r="R520" i="1"/>
  <c r="T2118" i="1"/>
  <c r="Y232" i="1"/>
  <c r="AC2121" i="1"/>
  <c r="O234" i="1"/>
  <c r="P233" i="1"/>
  <c r="K224" i="1"/>
  <c r="Q222" i="1"/>
  <c r="O230" i="1"/>
  <c r="O226" i="1"/>
  <c r="Z2117" i="1"/>
  <c r="Y225" i="1"/>
  <c r="J224" i="1"/>
  <c r="Z234" i="1"/>
  <c r="Z225" i="1"/>
  <c r="I232" i="1"/>
  <c r="U221" i="1"/>
  <c r="Z223" i="1"/>
  <c r="V233" i="1"/>
  <c r="T231" i="1"/>
  <c r="T223" i="1"/>
  <c r="T2119" i="1"/>
  <c r="K2122" i="1"/>
  <c r="M223" i="1"/>
  <c r="V2121" i="1"/>
  <c r="L221" i="1"/>
  <c r="K234" i="1"/>
  <c r="Q2119" i="1"/>
  <c r="J225" i="1"/>
  <c r="P2120" i="1"/>
  <c r="Z222" i="1"/>
  <c r="O229" i="1"/>
  <c r="AB221" i="1"/>
  <c r="J234" i="1"/>
  <c r="L2119" i="1"/>
  <c r="U223" i="1"/>
  <c r="Z230" i="1"/>
  <c r="O233" i="1"/>
  <c r="W225" i="1"/>
  <c r="Q234" i="1"/>
  <c r="K231" i="1"/>
  <c r="K230" i="1"/>
  <c r="O224" i="1"/>
  <c r="W2118" i="1"/>
  <c r="V222" i="1"/>
  <c r="T232" i="1"/>
  <c r="AD224" i="1"/>
  <c r="P231" i="1"/>
  <c r="V234" i="1"/>
  <c r="Y234" i="1"/>
  <c r="W221" i="1"/>
  <c r="P2121" i="1"/>
  <c r="T234" i="1"/>
  <c r="AD2121" i="1"/>
  <c r="W2120" i="1"/>
  <c r="P221" i="1"/>
  <c r="Q2118" i="1"/>
  <c r="Z2122" i="1"/>
  <c r="M224" i="1"/>
  <c r="AB230" i="1"/>
  <c r="V232" i="1"/>
  <c r="J229" i="1"/>
  <c r="Y229" i="1"/>
  <c r="J232" i="1"/>
  <c r="L231" i="1"/>
  <c r="Y226" i="1"/>
  <c r="U233" i="1"/>
  <c r="T229" i="1"/>
  <c r="L2121" i="1"/>
  <c r="P2122" i="1"/>
  <c r="AD233" i="1"/>
  <c r="Z2120" i="1"/>
  <c r="R223" i="1"/>
  <c r="V226" i="1"/>
  <c r="R230" i="1"/>
  <c r="I2120" i="1"/>
  <c r="Q2120" i="1"/>
  <c r="W223" i="1"/>
  <c r="J2121" i="1"/>
  <c r="J226" i="1"/>
  <c r="K2119" i="1"/>
  <c r="W233" i="1"/>
  <c r="Z2121" i="1"/>
  <c r="AC2118" i="1"/>
  <c r="AD2119" i="1"/>
  <c r="K2118" i="1"/>
  <c r="AD223" i="1"/>
  <c r="U225" i="1"/>
  <c r="R231" i="1"/>
  <c r="Y2117" i="1"/>
  <c r="P226" i="1"/>
  <c r="T2120" i="1"/>
  <c r="P2118" i="1"/>
  <c r="Z221" i="1"/>
  <c r="K2120" i="1"/>
  <c r="O222" i="1"/>
  <c r="J223" i="1"/>
  <c r="AB222" i="1"/>
  <c r="T221" i="1"/>
  <c r="V2120" i="1"/>
  <c r="W229" i="1"/>
  <c r="AB231" i="1"/>
  <c r="Z2119" i="1"/>
  <c r="AC2122" i="1"/>
  <c r="AC2120" i="1"/>
  <c r="V231" i="1"/>
  <c r="O2121" i="1"/>
  <c r="U222" i="1"/>
  <c r="M232" i="1"/>
  <c r="U2117" i="1"/>
  <c r="V2117" i="1"/>
  <c r="Q221" i="1"/>
  <c r="V229" i="1"/>
  <c r="K228" i="1"/>
  <c r="W220" i="1"/>
  <c r="M2117" i="1"/>
  <c r="Q2122" i="1"/>
  <c r="AB2122" i="1"/>
  <c r="AC222" i="1"/>
  <c r="W231" i="1"/>
  <c r="T226" i="1"/>
  <c r="J2117" i="1"/>
  <c r="Y2121" i="1"/>
  <c r="AA2121" i="1" s="1"/>
  <c r="P223" i="1"/>
  <c r="U230" i="1"/>
  <c r="R2121" i="1"/>
  <c r="Q229" i="1"/>
  <c r="AA730" i="1"/>
  <c r="N728" i="1"/>
  <c r="AA3419" i="1"/>
  <c r="AA729" i="1"/>
  <c r="AA3420" i="1"/>
  <c r="AB731" i="1"/>
  <c r="S3420" i="1"/>
  <c r="F383" i="33"/>
  <c r="D321" i="2" s="1"/>
  <c r="J2245" i="1" s="1"/>
  <c r="P731" i="1"/>
  <c r="K731" i="1"/>
  <c r="AA727" i="1"/>
  <c r="S3417" i="1"/>
  <c r="S730" i="1"/>
  <c r="N3419" i="1"/>
  <c r="X3419" i="1"/>
  <c r="S3416" i="1"/>
  <c r="N3421" i="1"/>
  <c r="X3416" i="1"/>
  <c r="N3417" i="1"/>
  <c r="X729" i="1"/>
  <c r="N726" i="1"/>
  <c r="N3416" i="1"/>
  <c r="W731" i="1"/>
  <c r="N727" i="1"/>
  <c r="N3420" i="1"/>
  <c r="AD3422" i="1"/>
  <c r="P3422" i="1"/>
  <c r="S729" i="1"/>
  <c r="S726" i="1"/>
  <c r="Q3422" i="1"/>
  <c r="N730" i="1"/>
  <c r="X730" i="1"/>
  <c r="I2238" i="1"/>
  <c r="T731" i="1"/>
  <c r="X3421" i="1"/>
  <c r="S3421" i="1"/>
  <c r="AA725" i="1"/>
  <c r="AA3418" i="1"/>
  <c r="AC731" i="1"/>
  <c r="I220" i="1"/>
  <c r="I724" i="1"/>
  <c r="J731" i="1"/>
  <c r="M3422" i="1"/>
  <c r="X728" i="1"/>
  <c r="R731" i="1"/>
  <c r="AC3422" i="1"/>
  <c r="O3422" i="1"/>
  <c r="I2116" i="1"/>
  <c r="J3422" i="1"/>
  <c r="X3417" i="1"/>
  <c r="N729" i="1"/>
  <c r="O731" i="1"/>
  <c r="I3415" i="1"/>
  <c r="N3418" i="1"/>
  <c r="N383" i="33"/>
  <c r="L321" i="2" s="1"/>
  <c r="Y731" i="1"/>
  <c r="T3422" i="1"/>
  <c r="U383" i="33"/>
  <c r="S321" i="2" s="1"/>
  <c r="E383" i="33"/>
  <c r="C321" i="2" s="1"/>
  <c r="I2245" i="1" s="1"/>
  <c r="H383" i="33"/>
  <c r="F321" i="2" s="1"/>
  <c r="X3420" i="1"/>
  <c r="X3418" i="1"/>
  <c r="S725" i="1"/>
  <c r="X725" i="1"/>
  <c r="D382" i="33"/>
  <c r="B320" i="2" s="1"/>
  <c r="S3419" i="1"/>
  <c r="N725" i="1"/>
  <c r="K383" i="33"/>
  <c r="I321" i="2" s="1"/>
  <c r="P383" i="33"/>
  <c r="N321" i="2" s="1"/>
  <c r="V2245" i="1" s="1"/>
  <c r="J383" i="33"/>
  <c r="H321" i="2" s="1"/>
  <c r="D376" i="33"/>
  <c r="B314" i="2" s="1"/>
  <c r="X727" i="1"/>
  <c r="X726" i="1"/>
  <c r="V731" i="1"/>
  <c r="W3422" i="1"/>
  <c r="V3422" i="1"/>
  <c r="U731" i="1"/>
  <c r="S727" i="1"/>
  <c r="M731" i="1"/>
  <c r="L383" i="33"/>
  <c r="J321" i="2" s="1"/>
  <c r="V383" i="33"/>
  <c r="T321" i="2" s="1"/>
  <c r="S383" i="33"/>
  <c r="Q321" i="2" s="1"/>
  <c r="I383" i="33"/>
  <c r="G321" i="2" s="1"/>
  <c r="G383" i="33"/>
  <c r="E321" i="2" s="1"/>
  <c r="K2245" i="1" s="1"/>
  <c r="O383" i="33"/>
  <c r="M321" i="2" s="1"/>
  <c r="S728" i="1"/>
  <c r="T383" i="33"/>
  <c r="R321" i="2" s="1"/>
  <c r="M383" i="33"/>
  <c r="K321" i="2" s="1"/>
  <c r="D380" i="33"/>
  <c r="B318" i="2" s="1"/>
  <c r="D378" i="33"/>
  <c r="B316" i="2" s="1"/>
  <c r="D314" i="33"/>
  <c r="B303" i="2" s="1"/>
  <c r="D381" i="33"/>
  <c r="B319" i="2" s="1"/>
  <c r="Q383" i="33"/>
  <c r="O321" i="2" s="1"/>
  <c r="D379" i="33"/>
  <c r="B317" i="2" s="1"/>
  <c r="R383" i="33"/>
  <c r="P321" i="2" s="1"/>
  <c r="D377" i="33"/>
  <c r="B315" i="2" s="1"/>
  <c r="AD731" i="1"/>
  <c r="AA724" i="1"/>
  <c r="L3422" i="1"/>
  <c r="K227" i="1"/>
  <c r="L731" i="1"/>
  <c r="AA3415" i="1"/>
  <c r="S957" i="1"/>
  <c r="K3422" i="1"/>
  <c r="Q731" i="1"/>
  <c r="Z3422" i="1"/>
  <c r="N724" i="1"/>
  <c r="X957" i="1"/>
  <c r="N3415" i="1"/>
  <c r="X724" i="1"/>
  <c r="AA957" i="1"/>
  <c r="S3415" i="1"/>
  <c r="N957" i="1"/>
  <c r="S724" i="1"/>
  <c r="I964" i="1"/>
  <c r="I731" i="1"/>
  <c r="I3422" i="1"/>
  <c r="X3415" i="1"/>
  <c r="H285" i="1"/>
  <c r="H293" i="1" s="1"/>
  <c r="N293" i="1"/>
  <c r="R721" i="33"/>
  <c r="P145" i="2" s="1"/>
  <c r="E725" i="33"/>
  <c r="Q719" i="33"/>
  <c r="O143" i="2" s="1"/>
  <c r="O722" i="33"/>
  <c r="M146" i="2" s="1"/>
  <c r="V723" i="33"/>
  <c r="T147" i="2" s="1"/>
  <c r="P721" i="33"/>
  <c r="N145" i="2" s="1"/>
  <c r="H721" i="33"/>
  <c r="F145" i="2" s="1"/>
  <c r="H719" i="33"/>
  <c r="F143" i="2" s="1"/>
  <c r="U725" i="33"/>
  <c r="S149" i="2" s="1"/>
  <c r="J722" i="33"/>
  <c r="H146" i="2" s="1"/>
  <c r="E719" i="33"/>
  <c r="N724" i="33"/>
  <c r="L148" i="2" s="1"/>
  <c r="Q722" i="33"/>
  <c r="O146" i="2" s="1"/>
  <c r="R722" i="33"/>
  <c r="P146" i="2" s="1"/>
  <c r="S723" i="33"/>
  <c r="Q147" i="2" s="1"/>
  <c r="K722" i="33"/>
  <c r="I146" i="2" s="1"/>
  <c r="L725" i="33"/>
  <c r="J149" i="2" s="1"/>
  <c r="J724" i="33"/>
  <c r="H148" i="2" s="1"/>
  <c r="T725" i="33"/>
  <c r="R149" i="2" s="1"/>
  <c r="K720" i="33"/>
  <c r="I144" i="2" s="1"/>
  <c r="G720" i="33"/>
  <c r="E144" i="2" s="1"/>
  <c r="G722" i="33"/>
  <c r="E146" i="2" s="1"/>
  <c r="M719" i="33"/>
  <c r="I725" i="33"/>
  <c r="G149" i="2" s="1"/>
  <c r="O720" i="33"/>
  <c r="M144" i="2" s="1"/>
  <c r="L722" i="33"/>
  <c r="J146" i="2" s="1"/>
  <c r="F720" i="33"/>
  <c r="D144" i="2" s="1"/>
  <c r="N723" i="33"/>
  <c r="L147" i="2" s="1"/>
  <c r="I721" i="33"/>
  <c r="G145" i="2" s="1"/>
  <c r="U719" i="33"/>
  <c r="T724" i="33"/>
  <c r="R148" i="2" s="1"/>
  <c r="V724" i="33"/>
  <c r="T148" i="2" s="1"/>
  <c r="S720" i="33"/>
  <c r="Q144" i="2" s="1"/>
  <c r="L723" i="33"/>
  <c r="J147" i="2" s="1"/>
  <c r="F723" i="33"/>
  <c r="D147" i="2" s="1"/>
  <c r="N720" i="33"/>
  <c r="L144" i="2" s="1"/>
  <c r="G719" i="33"/>
  <c r="H722" i="33"/>
  <c r="F146" i="2" s="1"/>
  <c r="Q725" i="33"/>
  <c r="O149" i="2" s="1"/>
  <c r="P719" i="33"/>
  <c r="V720" i="33"/>
  <c r="T144" i="2" s="1"/>
  <c r="H720" i="33"/>
  <c r="F144" i="2" s="1"/>
  <c r="J723" i="33"/>
  <c r="H147" i="2" s="1"/>
  <c r="E720" i="33"/>
  <c r="V721" i="33"/>
  <c r="T145" i="2" s="1"/>
  <c r="O719" i="33"/>
  <c r="U724" i="33"/>
  <c r="S148" i="2" s="1"/>
  <c r="T722" i="33"/>
  <c r="R146" i="2" s="1"/>
  <c r="T723" i="33"/>
  <c r="R147" i="2" s="1"/>
  <c r="F722" i="33"/>
  <c r="D146" i="2" s="1"/>
  <c r="L721" i="33"/>
  <c r="J145" i="2" s="1"/>
  <c r="F721" i="33"/>
  <c r="D145" i="2" s="1"/>
  <c r="P722" i="33"/>
  <c r="N146" i="2" s="1"/>
  <c r="I724" i="33"/>
  <c r="G148" i="2" s="1"/>
  <c r="M722" i="33"/>
  <c r="K146" i="2" s="1"/>
  <c r="G723" i="33"/>
  <c r="E147" i="2" s="1"/>
  <c r="K721" i="33"/>
  <c r="I145" i="2" s="1"/>
  <c r="Q720" i="33"/>
  <c r="R720" i="33"/>
  <c r="P144" i="2" s="1"/>
  <c r="V719" i="33"/>
  <c r="H723" i="33"/>
  <c r="F147" i="2" s="1"/>
  <c r="U722" i="33"/>
  <c r="S146" i="2" s="1"/>
  <c r="G721" i="33"/>
  <c r="E145" i="2" s="1"/>
  <c r="P725" i="33"/>
  <c r="N149" i="2" s="1"/>
  <c r="P724" i="33"/>
  <c r="N148" i="2" s="1"/>
  <c r="I723" i="33"/>
  <c r="G147" i="2" s="1"/>
  <c r="L720" i="33"/>
  <c r="J144" i="2" s="1"/>
  <c r="G724" i="33"/>
  <c r="E148" i="2" s="1"/>
  <c r="R723" i="33"/>
  <c r="P147" i="2" s="1"/>
  <c r="K723" i="33"/>
  <c r="I147" i="2" s="1"/>
  <c r="T719" i="33"/>
  <c r="R724" i="33"/>
  <c r="P148" i="2" s="1"/>
  <c r="N719" i="33"/>
  <c r="M725" i="33"/>
  <c r="K149" i="2" s="1"/>
  <c r="M720" i="33"/>
  <c r="K144" i="2" s="1"/>
  <c r="F719" i="33"/>
  <c r="S725" i="33"/>
  <c r="Q149" i="2" s="1"/>
  <c r="M723" i="33"/>
  <c r="K147" i="2" s="1"/>
  <c r="L719" i="33"/>
  <c r="J719" i="33"/>
  <c r="O723" i="33"/>
  <c r="M147" i="2" s="1"/>
  <c r="K719" i="33"/>
  <c r="Q723" i="33"/>
  <c r="O147" i="2" s="1"/>
  <c r="F725" i="33"/>
  <c r="D149" i="2" s="1"/>
  <c r="I722" i="33"/>
  <c r="G146" i="2" s="1"/>
  <c r="Q724" i="33"/>
  <c r="O148" i="2" s="1"/>
  <c r="R725" i="33"/>
  <c r="P149" i="2" s="1"/>
  <c r="K725" i="33"/>
  <c r="I149" i="2" s="1"/>
  <c r="L724" i="33"/>
  <c r="J148" i="2" s="1"/>
  <c r="O724" i="33"/>
  <c r="M148" i="2" s="1"/>
  <c r="E723" i="33"/>
  <c r="I719" i="33"/>
  <c r="H724" i="33"/>
  <c r="F148" i="2" s="1"/>
  <c r="E721" i="33"/>
  <c r="N721" i="33"/>
  <c r="L145" i="2" s="1"/>
  <c r="M724" i="33"/>
  <c r="K148" i="2" s="1"/>
  <c r="O721" i="33"/>
  <c r="M145" i="2" s="1"/>
  <c r="U723" i="33"/>
  <c r="S147" i="2" s="1"/>
  <c r="U720" i="33"/>
  <c r="S144" i="2" s="1"/>
  <c r="J721" i="33"/>
  <c r="H145" i="2" s="1"/>
  <c r="N725" i="33"/>
  <c r="L149" i="2" s="1"/>
  <c r="V722" i="33"/>
  <c r="T146" i="2" s="1"/>
  <c r="E722" i="33"/>
  <c r="F724" i="33"/>
  <c r="D148" i="2" s="1"/>
  <c r="S719" i="33"/>
  <c r="P720" i="33"/>
  <c r="N144" i="2" s="1"/>
  <c r="G725" i="33"/>
  <c r="E149" i="2" s="1"/>
  <c r="T720" i="33"/>
  <c r="R144" i="2" s="1"/>
  <c r="R719" i="33"/>
  <c r="T721" i="33"/>
  <c r="R145" i="2" s="1"/>
  <c r="J725" i="33"/>
  <c r="H149" i="2" s="1"/>
  <c r="H725" i="33"/>
  <c r="F149" i="2" s="1"/>
  <c r="K724" i="33"/>
  <c r="I148" i="2" s="1"/>
  <c r="S722" i="33"/>
  <c r="Q146" i="2" s="1"/>
  <c r="N722" i="33"/>
  <c r="L146" i="2" s="1"/>
  <c r="P723" i="33"/>
  <c r="N147" i="2" s="1"/>
  <c r="S724" i="33"/>
  <c r="Q148" i="2" s="1"/>
  <c r="I720" i="33"/>
  <c r="G144" i="2" s="1"/>
  <c r="V725" i="33"/>
  <c r="T149" i="2" s="1"/>
  <c r="J720" i="33"/>
  <c r="H144" i="2" s="1"/>
  <c r="M721" i="33"/>
  <c r="K145" i="2" s="1"/>
  <c r="E724" i="33"/>
  <c r="O725" i="33"/>
  <c r="M149" i="2" s="1"/>
  <c r="Q721" i="33"/>
  <c r="O145" i="2" s="1"/>
  <c r="U721" i="33"/>
  <c r="S145" i="2" s="1"/>
  <c r="S721" i="33"/>
  <c r="Q145" i="2" s="1"/>
  <c r="H446" i="1"/>
  <c r="H448" i="1"/>
  <c r="H1920" i="1"/>
  <c r="H1919" i="1"/>
  <c r="H1915" i="1"/>
  <c r="H1916" i="1"/>
  <c r="H1914" i="1"/>
  <c r="H1918" i="1"/>
  <c r="H442" i="1"/>
  <c r="H447" i="1"/>
  <c r="H1917" i="1"/>
  <c r="H1913" i="1"/>
  <c r="H443" i="1"/>
  <c r="H445" i="1"/>
  <c r="H441" i="1"/>
  <c r="H444" i="1"/>
  <c r="H286" i="1"/>
  <c r="H294" i="1" s="1"/>
  <c r="AA2241" i="1" l="1"/>
  <c r="N2244" i="1"/>
  <c r="AA4279" i="1"/>
  <c r="N2238" i="1"/>
  <c r="AA4275" i="1"/>
  <c r="H3584" i="1"/>
  <c r="N4276" i="1"/>
  <c r="S4278" i="1"/>
  <c r="AA4276" i="1"/>
  <c r="N2204" i="1"/>
  <c r="N4277" i="1"/>
  <c r="AA2118" i="1"/>
  <c r="AA2233" i="1"/>
  <c r="X4277" i="1"/>
  <c r="X2244" i="1"/>
  <c r="N4279" i="1"/>
  <c r="AA2243" i="1"/>
  <c r="N4274" i="1"/>
  <c r="X4273" i="1"/>
  <c r="N4278" i="1"/>
  <c r="S2244" i="1"/>
  <c r="X4278" i="1"/>
  <c r="S2200" i="1"/>
  <c r="X2201" i="1"/>
  <c r="N2242" i="1"/>
  <c r="S2238" i="1"/>
  <c r="AA2201" i="1"/>
  <c r="S4275" i="1"/>
  <c r="N4273" i="1"/>
  <c r="S2203" i="1"/>
  <c r="S4279" i="1"/>
  <c r="X2241" i="1"/>
  <c r="AA2239" i="1"/>
  <c r="N2241" i="1"/>
  <c r="AA4274" i="1"/>
  <c r="X4274" i="1"/>
  <c r="S4276" i="1"/>
  <c r="S2204" i="1"/>
  <c r="AA2202" i="1"/>
  <c r="AA2200" i="1"/>
  <c r="N2203" i="1"/>
  <c r="X4275" i="1"/>
  <c r="S4274" i="1"/>
  <c r="AA4278" i="1"/>
  <c r="AA4273" i="1"/>
  <c r="AA4277" i="1"/>
  <c r="S4273" i="1"/>
  <c r="S4277" i="1"/>
  <c r="X4279" i="1"/>
  <c r="L4280" i="1"/>
  <c r="L2205" i="1"/>
  <c r="Z4280" i="1"/>
  <c r="Z2205" i="1"/>
  <c r="AA222" i="1"/>
  <c r="X2242" i="1"/>
  <c r="N2243" i="1"/>
  <c r="X2240" i="1"/>
  <c r="AA2244" i="1"/>
  <c r="X2238" i="1"/>
  <c r="S2242" i="1"/>
  <c r="S2201" i="1"/>
  <c r="N2199" i="1"/>
  <c r="X2198" i="1"/>
  <c r="S2199" i="1"/>
  <c r="X2202" i="1"/>
  <c r="N2201" i="1"/>
  <c r="X2203" i="1"/>
  <c r="N2202" i="1"/>
  <c r="X2204" i="1"/>
  <c r="Y4280" i="1"/>
  <c r="Y2205" i="1"/>
  <c r="AB4280" i="1"/>
  <c r="AB2205" i="1"/>
  <c r="M4280" i="1"/>
  <c r="M2205" i="1"/>
  <c r="T4280" i="1"/>
  <c r="T2205" i="1"/>
  <c r="AA2116" i="1"/>
  <c r="W4280" i="1"/>
  <c r="W2205" i="1"/>
  <c r="U4280" i="1"/>
  <c r="U2205" i="1"/>
  <c r="AD4280" i="1"/>
  <c r="AD2205" i="1"/>
  <c r="O4280" i="1"/>
  <c r="O2205" i="1"/>
  <c r="AC4280" i="1"/>
  <c r="AC2205" i="1"/>
  <c r="N2198" i="1"/>
  <c r="P4280" i="1"/>
  <c r="P2205" i="1"/>
  <c r="R4280" i="1"/>
  <c r="R2205" i="1"/>
  <c r="Q4280" i="1"/>
  <c r="Q2205" i="1"/>
  <c r="V4280" i="1"/>
  <c r="V2205" i="1"/>
  <c r="S2241" i="1"/>
  <c r="X4276" i="1"/>
  <c r="AA2199" i="1"/>
  <c r="X2199" i="1"/>
  <c r="X2200" i="1"/>
  <c r="AA2203" i="1"/>
  <c r="AA2198" i="1"/>
  <c r="S2198" i="1"/>
  <c r="AA2204" i="1"/>
  <c r="S2202" i="1"/>
  <c r="S2239" i="1"/>
  <c r="S2243" i="1"/>
  <c r="N2239" i="1"/>
  <c r="AA2238" i="1"/>
  <c r="U2245" i="1"/>
  <c r="AA3312" i="1"/>
  <c r="N2230" i="1"/>
  <c r="AD2245" i="1"/>
  <c r="R2245" i="1"/>
  <c r="S2240" i="1"/>
  <c r="X2239" i="1"/>
  <c r="X2243" i="1"/>
  <c r="P2245" i="1"/>
  <c r="Z2245" i="1"/>
  <c r="Q2245" i="1"/>
  <c r="Y2245" i="1"/>
  <c r="O2245" i="1"/>
  <c r="L2245" i="1"/>
  <c r="M2245" i="1"/>
  <c r="W2245" i="1"/>
  <c r="AC2245" i="1"/>
  <c r="AB2245" i="1"/>
  <c r="T2245" i="1"/>
  <c r="N4219" i="1"/>
  <c r="AA2120" i="1"/>
  <c r="N229" i="1"/>
  <c r="AA2185" i="1"/>
  <c r="N3312" i="1"/>
  <c r="AA3311" i="1"/>
  <c r="AA4219" i="1"/>
  <c r="H961" i="1"/>
  <c r="AA3307" i="1"/>
  <c r="AA229" i="1"/>
  <c r="H513" i="1"/>
  <c r="N220" i="1"/>
  <c r="S4319" i="1"/>
  <c r="H518" i="1"/>
  <c r="H960" i="1"/>
  <c r="X2177" i="1"/>
  <c r="AA4313" i="1"/>
  <c r="H959" i="1"/>
  <c r="N964" i="1"/>
  <c r="AA4218" i="1"/>
  <c r="N4222" i="1"/>
  <c r="AA964" i="1"/>
  <c r="H516" i="1"/>
  <c r="H519" i="1"/>
  <c r="H514" i="1"/>
  <c r="S4222" i="1"/>
  <c r="AA4221" i="1"/>
  <c r="X4220" i="1"/>
  <c r="S964" i="1"/>
  <c r="H517" i="1"/>
  <c r="H963" i="1"/>
  <c r="H958" i="1"/>
  <c r="AA4217" i="1"/>
  <c r="N4223" i="1"/>
  <c r="X4219" i="1"/>
  <c r="X4223" i="1"/>
  <c r="X228" i="1"/>
  <c r="X2179" i="1"/>
  <c r="N4218" i="1"/>
  <c r="AA228" i="1"/>
  <c r="H962" i="1"/>
  <c r="S4218" i="1"/>
  <c r="X4217" i="1"/>
  <c r="X4222" i="1"/>
  <c r="N4220" i="1"/>
  <c r="X4218" i="1"/>
  <c r="AA4222" i="1"/>
  <c r="S4220" i="1"/>
  <c r="N4221" i="1"/>
  <c r="AA4223" i="1"/>
  <c r="S4219" i="1"/>
  <c r="S4223" i="1"/>
  <c r="X964" i="1"/>
  <c r="N2118" i="1"/>
  <c r="AA2174" i="1"/>
  <c r="X4221" i="1"/>
  <c r="S4217" i="1"/>
  <c r="S4221" i="1"/>
  <c r="J2093" i="1"/>
  <c r="I4224" i="1"/>
  <c r="T4224" i="1"/>
  <c r="L2090" i="1"/>
  <c r="Z4224" i="1"/>
  <c r="L2094" i="1"/>
  <c r="W4224" i="1"/>
  <c r="U4224" i="1"/>
  <c r="O4224" i="1"/>
  <c r="AC4224" i="1"/>
  <c r="K2093" i="1"/>
  <c r="L2089" i="1"/>
  <c r="R4224" i="1"/>
  <c r="K4224" i="1"/>
  <c r="AD4224" i="1"/>
  <c r="V4224" i="1"/>
  <c r="J4224" i="1"/>
  <c r="L2091" i="1"/>
  <c r="Y4224" i="1"/>
  <c r="AB4224" i="1"/>
  <c r="M4224" i="1"/>
  <c r="Q4224" i="1"/>
  <c r="P4224" i="1"/>
  <c r="L4224" i="1"/>
  <c r="AA4220" i="1"/>
  <c r="X224" i="1"/>
  <c r="AA224" i="1"/>
  <c r="S232" i="1"/>
  <c r="S2188" i="1"/>
  <c r="N228" i="1"/>
  <c r="AA3422" i="1"/>
  <c r="AA2177" i="1"/>
  <c r="AA2122" i="1"/>
  <c r="AA220" i="1"/>
  <c r="I235" i="1"/>
  <c r="N2121" i="1"/>
  <c r="H515" i="1"/>
  <c r="I227" i="1"/>
  <c r="I2123" i="1"/>
  <c r="N223" i="1"/>
  <c r="N2116" i="1"/>
  <c r="X2116" i="1"/>
  <c r="S2174" i="1"/>
  <c r="S3306" i="1"/>
  <c r="S2232" i="1"/>
  <c r="X2235" i="1"/>
  <c r="X4313" i="1"/>
  <c r="N2180" i="1"/>
  <c r="N2120" i="1"/>
  <c r="S224" i="1"/>
  <c r="S2116" i="1"/>
  <c r="X2122" i="1"/>
  <c r="X230" i="1"/>
  <c r="N222" i="1"/>
  <c r="K2123" i="1"/>
  <c r="Q227" i="1"/>
  <c r="S222" i="1"/>
  <c r="S234" i="1"/>
  <c r="S2119" i="1"/>
  <c r="AA232" i="1"/>
  <c r="S520" i="1"/>
  <c r="N3308" i="1"/>
  <c r="X4318" i="1"/>
  <c r="X2185" i="1"/>
  <c r="N4319" i="1"/>
  <c r="AA2119" i="1"/>
  <c r="X221" i="1"/>
  <c r="X2121" i="1"/>
  <c r="S228" i="1"/>
  <c r="N4315" i="1"/>
  <c r="N3306" i="1"/>
  <c r="S2236" i="1"/>
  <c r="AA233" i="1"/>
  <c r="AA3308" i="1"/>
  <c r="AA731" i="1"/>
  <c r="AA226" i="1"/>
  <c r="AA221" i="1"/>
  <c r="X233" i="1"/>
  <c r="N230" i="1"/>
  <c r="S233" i="1"/>
  <c r="X2119" i="1"/>
  <c r="AA223" i="1"/>
  <c r="S4315" i="1"/>
  <c r="S2184" i="1"/>
  <c r="N2176" i="1"/>
  <c r="X2187" i="1"/>
  <c r="N2182" i="1"/>
  <c r="X4316" i="1"/>
  <c r="S2234" i="1"/>
  <c r="S2233" i="1"/>
  <c r="S2177" i="1"/>
  <c r="S3309" i="1"/>
  <c r="N2175" i="1"/>
  <c r="AA2178" i="1"/>
  <c r="AA4317" i="1"/>
  <c r="N232" i="1"/>
  <c r="AA4316" i="1"/>
  <c r="N2174" i="1"/>
  <c r="X2182" i="1"/>
  <c r="X2233" i="1"/>
  <c r="N2236" i="1"/>
  <c r="X4315" i="1"/>
  <c r="S2180" i="1"/>
  <c r="AA3310" i="1"/>
  <c r="N225" i="1"/>
  <c r="AA231" i="1"/>
  <c r="N233" i="1"/>
  <c r="AA2182" i="1"/>
  <c r="Z227" i="1"/>
  <c r="Z4320" i="1"/>
  <c r="Z3313" i="1"/>
  <c r="Z2189" i="1"/>
  <c r="Z2181" i="1"/>
  <c r="Z2237" i="1"/>
  <c r="S3308" i="1"/>
  <c r="X3311" i="1"/>
  <c r="S2175" i="1"/>
  <c r="N2186" i="1"/>
  <c r="S2182" i="1"/>
  <c r="S4317" i="1"/>
  <c r="AA2235" i="1"/>
  <c r="AA2236" i="1"/>
  <c r="AA4319" i="1"/>
  <c r="S2235" i="1"/>
  <c r="S2179" i="1"/>
  <c r="X2234" i="1"/>
  <c r="X4317" i="1"/>
  <c r="AA2183" i="1"/>
  <c r="X2236" i="1"/>
  <c r="X4319" i="1"/>
  <c r="N4318" i="1"/>
  <c r="X3310" i="1"/>
  <c r="N2185" i="1"/>
  <c r="AA2232" i="1"/>
  <c r="W2123" i="1"/>
  <c r="W3313" i="1"/>
  <c r="W2189" i="1"/>
  <c r="W2181" i="1"/>
  <c r="W2237" i="1"/>
  <c r="W4320" i="1"/>
  <c r="U227" i="1"/>
  <c r="U2181" i="1"/>
  <c r="U3313" i="1"/>
  <c r="U2189" i="1"/>
  <c r="U2237" i="1"/>
  <c r="U4320" i="1"/>
  <c r="I3313" i="1"/>
  <c r="I2181" i="1"/>
  <c r="I4320" i="1"/>
  <c r="S230" i="1"/>
  <c r="N234" i="1"/>
  <c r="N2122" i="1"/>
  <c r="AA225" i="1"/>
  <c r="S226" i="1"/>
  <c r="X2118" i="1"/>
  <c r="N520" i="1"/>
  <c r="AA230" i="1"/>
  <c r="S2117" i="1"/>
  <c r="S225" i="1"/>
  <c r="S220" i="1"/>
  <c r="X3309" i="1"/>
  <c r="X2232" i="1"/>
  <c r="S2186" i="1"/>
  <c r="S2231" i="1"/>
  <c r="N4317" i="1"/>
  <c r="S2230" i="1"/>
  <c r="S2185" i="1"/>
  <c r="X2231" i="1"/>
  <c r="AA2187" i="1"/>
  <c r="AA2188" i="1"/>
  <c r="X2186" i="1"/>
  <c r="AA2231" i="1"/>
  <c r="N2231" i="1"/>
  <c r="AA3309" i="1"/>
  <c r="X2188" i="1"/>
  <c r="N2235" i="1"/>
  <c r="N3311" i="1"/>
  <c r="AA2234" i="1"/>
  <c r="N2177" i="1"/>
  <c r="AA4315" i="1"/>
  <c r="P227" i="1"/>
  <c r="P4320" i="1"/>
  <c r="P2181" i="1"/>
  <c r="P2189" i="1"/>
  <c r="P2237" i="1"/>
  <c r="P3313" i="1"/>
  <c r="R2123" i="1"/>
  <c r="R4320" i="1"/>
  <c r="R2181" i="1"/>
  <c r="R3313" i="1"/>
  <c r="R2189" i="1"/>
  <c r="R2237" i="1"/>
  <c r="K235" i="1"/>
  <c r="K3313" i="1"/>
  <c r="K2181" i="1"/>
  <c r="K4320" i="1"/>
  <c r="K2189" i="1"/>
  <c r="K2237" i="1"/>
  <c r="AD235" i="1"/>
  <c r="AD2181" i="1"/>
  <c r="AD2189" i="1"/>
  <c r="AD2237" i="1"/>
  <c r="AD3313" i="1"/>
  <c r="AD4320" i="1"/>
  <c r="O2123" i="1"/>
  <c r="O3313" i="1"/>
  <c r="O2189" i="1"/>
  <c r="O4320" i="1"/>
  <c r="O2181" i="1"/>
  <c r="O2237" i="1"/>
  <c r="X223" i="1"/>
  <c r="N4313" i="1"/>
  <c r="S3307" i="1"/>
  <c r="X3308" i="1"/>
  <c r="X2184" i="1"/>
  <c r="X3306" i="1"/>
  <c r="S2176" i="1"/>
  <c r="S2183" i="1"/>
  <c r="N2178" i="1"/>
  <c r="N3310" i="1"/>
  <c r="X3307" i="1"/>
  <c r="X4314" i="1"/>
  <c r="AA4318" i="1"/>
  <c r="X3312" i="1"/>
  <c r="S2187" i="1"/>
  <c r="X2178" i="1"/>
  <c r="N4314" i="1"/>
  <c r="AA2230" i="1"/>
  <c r="N2179" i="1"/>
  <c r="AA3306" i="1"/>
  <c r="AA2186" i="1"/>
  <c r="N4316" i="1"/>
  <c r="AA2184" i="1"/>
  <c r="L2123" i="1"/>
  <c r="L3313" i="1"/>
  <c r="L2181" i="1"/>
  <c r="L2237" i="1"/>
  <c r="L4320" i="1"/>
  <c r="L2189" i="1"/>
  <c r="T2123" i="1"/>
  <c r="T2237" i="1"/>
  <c r="T3313" i="1"/>
  <c r="T2189" i="1"/>
  <c r="T2181" i="1"/>
  <c r="T4320" i="1"/>
  <c r="Y235" i="1"/>
  <c r="Y2189" i="1"/>
  <c r="Y2237" i="1"/>
  <c r="Y2181" i="1"/>
  <c r="Y4320" i="1"/>
  <c r="Y3313" i="1"/>
  <c r="AB235" i="1"/>
  <c r="AB2237" i="1"/>
  <c r="AB4320" i="1"/>
  <c r="AB2189" i="1"/>
  <c r="AB2181" i="1"/>
  <c r="AB3313" i="1"/>
  <c r="M235" i="1"/>
  <c r="M3313" i="1"/>
  <c r="M2189" i="1"/>
  <c r="M2181" i="1"/>
  <c r="M2237" i="1"/>
  <c r="M4320" i="1"/>
  <c r="Q2123" i="1"/>
  <c r="Q3313" i="1"/>
  <c r="Q2237" i="1"/>
  <c r="Q2181" i="1"/>
  <c r="Q4320" i="1"/>
  <c r="Q2189" i="1"/>
  <c r="V227" i="1"/>
  <c r="V2181" i="1"/>
  <c r="V2189" i="1"/>
  <c r="V2237" i="1"/>
  <c r="V3313" i="1"/>
  <c r="V4320" i="1"/>
  <c r="AC227" i="1"/>
  <c r="AC4320" i="1"/>
  <c r="AC2189" i="1"/>
  <c r="AC2237" i="1"/>
  <c r="AC3313" i="1"/>
  <c r="AC2181" i="1"/>
  <c r="J235" i="1"/>
  <c r="J3313" i="1"/>
  <c r="J2181" i="1"/>
  <c r="J4320" i="1"/>
  <c r="S2118" i="1"/>
  <c r="X2230" i="1"/>
  <c r="X2174" i="1"/>
  <c r="S4314" i="1"/>
  <c r="X2176" i="1"/>
  <c r="S2178" i="1"/>
  <c r="N2234" i="1"/>
  <c r="S4313" i="1"/>
  <c r="S3311" i="1"/>
  <c r="S4316" i="1"/>
  <c r="S3310" i="1"/>
  <c r="X2183" i="1"/>
  <c r="X2175" i="1"/>
  <c r="AA2179" i="1"/>
  <c r="AA2180" i="1"/>
  <c r="S4318" i="1"/>
  <c r="AA4314" i="1"/>
  <c r="AA2175" i="1"/>
  <c r="N2183" i="1"/>
  <c r="N3307" i="1"/>
  <c r="S3312" i="1"/>
  <c r="X2180" i="1"/>
  <c r="N2187" i="1"/>
  <c r="N3309" i="1"/>
  <c r="AA2176" i="1"/>
  <c r="S2122" i="1"/>
  <c r="T227" i="1"/>
  <c r="X231" i="1"/>
  <c r="N2117" i="1"/>
  <c r="S221" i="1"/>
  <c r="S231" i="1"/>
  <c r="X220" i="1"/>
  <c r="L235" i="1"/>
  <c r="H728" i="1"/>
  <c r="X225" i="1"/>
  <c r="N224" i="1"/>
  <c r="AA520" i="1"/>
  <c r="N226" i="1"/>
  <c r="X226" i="1"/>
  <c r="U2123" i="1"/>
  <c r="O227" i="1"/>
  <c r="S229" i="1"/>
  <c r="X229" i="1"/>
  <c r="N2119" i="1"/>
  <c r="S223" i="1"/>
  <c r="N231" i="1"/>
  <c r="X232" i="1"/>
  <c r="X234" i="1"/>
  <c r="X222" i="1"/>
  <c r="J227" i="1"/>
  <c r="N221" i="1"/>
  <c r="AA234" i="1"/>
  <c r="S2121" i="1"/>
  <c r="X2117" i="1"/>
  <c r="O235" i="1"/>
  <c r="P2123" i="1"/>
  <c r="X2120" i="1"/>
  <c r="S2120" i="1"/>
  <c r="AB227" i="1"/>
  <c r="L227" i="1"/>
  <c r="Z2123" i="1"/>
  <c r="M2123" i="1"/>
  <c r="X520" i="1"/>
  <c r="M227" i="1"/>
  <c r="AA2117" i="1"/>
  <c r="AD2123" i="1"/>
  <c r="AD227" i="1"/>
  <c r="U235" i="1"/>
  <c r="Z235" i="1"/>
  <c r="AA235" i="1" s="1"/>
  <c r="AC2123" i="1"/>
  <c r="V235" i="1"/>
  <c r="Y227" i="1"/>
  <c r="AC235" i="1"/>
  <c r="Y2123" i="1"/>
  <c r="Q235" i="1"/>
  <c r="V2123" i="1"/>
  <c r="AB2123" i="1"/>
  <c r="T235" i="1"/>
  <c r="W227" i="1"/>
  <c r="P235" i="1"/>
  <c r="W235" i="1"/>
  <c r="J2123" i="1"/>
  <c r="R235" i="1"/>
  <c r="R227" i="1"/>
  <c r="H730" i="1"/>
  <c r="H3416" i="1"/>
  <c r="S3422" i="1"/>
  <c r="H3419" i="1"/>
  <c r="H3417" i="1"/>
  <c r="H3421" i="1"/>
  <c r="H3418" i="1"/>
  <c r="H729" i="1"/>
  <c r="S731" i="1"/>
  <c r="X731" i="1"/>
  <c r="H725" i="1"/>
  <c r="H3420" i="1"/>
  <c r="H726" i="1"/>
  <c r="D383" i="33"/>
  <c r="B321" i="2" s="1"/>
  <c r="N3422" i="1"/>
  <c r="X3422" i="1"/>
  <c r="H727" i="1"/>
  <c r="N731" i="1"/>
  <c r="H724" i="1"/>
  <c r="H3415" i="1"/>
  <c r="H957" i="1"/>
  <c r="Z2091" i="1"/>
  <c r="M2090" i="1"/>
  <c r="Z2092" i="1"/>
  <c r="AB2091" i="1"/>
  <c r="V2090" i="1"/>
  <c r="AD2092" i="1"/>
  <c r="AC2093" i="1"/>
  <c r="U2094" i="1"/>
  <c r="W2094" i="1"/>
  <c r="R2093" i="1"/>
  <c r="R2095" i="1"/>
  <c r="P2093" i="1"/>
  <c r="M2093" i="1"/>
  <c r="AC2092" i="1"/>
  <c r="M2094" i="1"/>
  <c r="Q2093" i="1"/>
  <c r="Q2092" i="1"/>
  <c r="O2094" i="1"/>
  <c r="Y2092" i="1"/>
  <c r="AA2092" i="1" s="1"/>
  <c r="O2092" i="1"/>
  <c r="V2091" i="1"/>
  <c r="W2089" i="1"/>
  <c r="AC2091" i="1"/>
  <c r="R2091" i="1"/>
  <c r="Z2094" i="1"/>
  <c r="P2094" i="1"/>
  <c r="T2095" i="1"/>
  <c r="U2091" i="1"/>
  <c r="Q2094" i="1"/>
  <c r="M2092" i="1"/>
  <c r="U2093" i="1"/>
  <c r="Z2095" i="1"/>
  <c r="Y2093" i="1"/>
  <c r="V2094" i="1"/>
  <c r="P2091" i="1"/>
  <c r="V2092" i="1"/>
  <c r="AB2093" i="1"/>
  <c r="AD2091" i="1"/>
  <c r="AD2090" i="1"/>
  <c r="Z2090" i="1"/>
  <c r="M2091" i="1"/>
  <c r="U2090" i="1"/>
  <c r="Q2095" i="1"/>
  <c r="W2092" i="1"/>
  <c r="AC2095" i="1"/>
  <c r="Y2091" i="1"/>
  <c r="W2091" i="1"/>
  <c r="O2090" i="1"/>
  <c r="V2093" i="1"/>
  <c r="AB2090" i="1"/>
  <c r="O2091" i="1"/>
  <c r="R2094" i="1"/>
  <c r="P2095" i="1"/>
  <c r="Y2094" i="1"/>
  <c r="V2095" i="1"/>
  <c r="AB2092" i="1"/>
  <c r="T2090" i="1"/>
  <c r="AD2094" i="1"/>
  <c r="T2093" i="1"/>
  <c r="M2095" i="1"/>
  <c r="P2090" i="1"/>
  <c r="P2092" i="1"/>
  <c r="T2094" i="1"/>
  <c r="AD2093" i="1"/>
  <c r="U2095" i="1"/>
  <c r="AD2095" i="1"/>
  <c r="T2092" i="1"/>
  <c r="O2095" i="1"/>
  <c r="AC2090" i="1"/>
  <c r="T2091" i="1"/>
  <c r="Y2095" i="1"/>
  <c r="W2093" i="1"/>
  <c r="R2090" i="1"/>
  <c r="Q2090" i="1"/>
  <c r="Y2090" i="1"/>
  <c r="R2092" i="1"/>
  <c r="Q2091" i="1"/>
  <c r="AC2094" i="1"/>
  <c r="O2093" i="1"/>
  <c r="W2095" i="1"/>
  <c r="AB2094" i="1"/>
  <c r="AB2095" i="1"/>
  <c r="Z2093" i="1"/>
  <c r="U2092" i="1"/>
  <c r="L4522" i="1"/>
  <c r="Y4522" i="1"/>
  <c r="AD4524" i="1"/>
  <c r="V4522" i="1"/>
  <c r="W4520" i="1"/>
  <c r="L4520" i="1"/>
  <c r="U4523" i="1"/>
  <c r="Z4522" i="1"/>
  <c r="D724" i="33"/>
  <c r="B148" i="2" s="1"/>
  <c r="C148" i="2"/>
  <c r="T4523" i="1"/>
  <c r="AB4521" i="1"/>
  <c r="U4522" i="1"/>
  <c r="U4524" i="1"/>
  <c r="V4525" i="1"/>
  <c r="M4525" i="1"/>
  <c r="M143" i="2"/>
  <c r="O726" i="33"/>
  <c r="M150" i="2" s="1"/>
  <c r="L4523" i="1"/>
  <c r="S143" i="2"/>
  <c r="U726" i="33"/>
  <c r="S150" i="2" s="1"/>
  <c r="Q4523" i="1"/>
  <c r="O4523" i="1"/>
  <c r="W4522" i="1"/>
  <c r="O4521" i="1"/>
  <c r="Z4525" i="1"/>
  <c r="P4525" i="1"/>
  <c r="AB4522" i="1"/>
  <c r="V4521" i="1"/>
  <c r="AC4521" i="1"/>
  <c r="T4522" i="1"/>
  <c r="C147" i="2"/>
  <c r="D723" i="33"/>
  <c r="B147" i="2" s="1"/>
  <c r="Y4526" i="1"/>
  <c r="W4524" i="1"/>
  <c r="J143" i="2"/>
  <c r="L726" i="33"/>
  <c r="J150" i="2" s="1"/>
  <c r="R4521" i="1"/>
  <c r="R143" i="2"/>
  <c r="T726" i="33"/>
  <c r="R150" i="2" s="1"/>
  <c r="Q4521" i="1"/>
  <c r="K4522" i="1"/>
  <c r="T143" i="2"/>
  <c r="V726" i="33"/>
  <c r="T150" i="2" s="1"/>
  <c r="K4524" i="1"/>
  <c r="J4522" i="1"/>
  <c r="AB4523" i="1"/>
  <c r="D720" i="33"/>
  <c r="B144" i="2" s="1"/>
  <c r="C144" i="2"/>
  <c r="N143" i="2"/>
  <c r="P726" i="33"/>
  <c r="N150" i="2" s="1"/>
  <c r="T4521" i="1"/>
  <c r="AD4525" i="1"/>
  <c r="T4524" i="1"/>
  <c r="M4526" i="1"/>
  <c r="P4521" i="1"/>
  <c r="P4523" i="1"/>
  <c r="T4525" i="1"/>
  <c r="T4526" i="1"/>
  <c r="L4525" i="1"/>
  <c r="M4523" i="1"/>
  <c r="L143" i="2"/>
  <c r="N726" i="33"/>
  <c r="L150" i="2" s="1"/>
  <c r="C149" i="2"/>
  <c r="D725" i="33"/>
  <c r="B149" i="2" s="1"/>
  <c r="Y4523" i="1"/>
  <c r="U4526" i="1"/>
  <c r="AD4526" i="1"/>
  <c r="V4524" i="1"/>
  <c r="L4526" i="1"/>
  <c r="P143" i="2"/>
  <c r="R726" i="33"/>
  <c r="P150" i="2" s="1"/>
  <c r="Q143" i="2"/>
  <c r="S726" i="33"/>
  <c r="Q150" i="2" s="1"/>
  <c r="AD4523" i="1"/>
  <c r="AC4524" i="1"/>
  <c r="C145" i="2"/>
  <c r="D721" i="33"/>
  <c r="B145" i="2" s="1"/>
  <c r="U4525" i="1"/>
  <c r="W4525" i="1"/>
  <c r="I143" i="2"/>
  <c r="K726" i="33"/>
  <c r="I150" i="2" s="1"/>
  <c r="R4524" i="1"/>
  <c r="R4526" i="1"/>
  <c r="P4524" i="1"/>
  <c r="M4524" i="1"/>
  <c r="AC4523" i="1"/>
  <c r="Y4521" i="1"/>
  <c r="R4523" i="1"/>
  <c r="Q4522" i="1"/>
  <c r="AC4525" i="1"/>
  <c r="O4524" i="1"/>
  <c r="W4526" i="1"/>
  <c r="J4524" i="1"/>
  <c r="AB4525" i="1"/>
  <c r="J4521" i="1"/>
  <c r="K143" i="2"/>
  <c r="M726" i="33"/>
  <c r="K150" i="2" s="1"/>
  <c r="AB4526" i="1"/>
  <c r="Z4524" i="1"/>
  <c r="C143" i="2"/>
  <c r="D719" i="33"/>
  <c r="B143" i="2" s="1"/>
  <c r="E726" i="33"/>
  <c r="O4526" i="1"/>
  <c r="J4525" i="1"/>
  <c r="Q4525" i="1"/>
  <c r="Z4526" i="1"/>
  <c r="Y4524" i="1"/>
  <c r="O144" i="2"/>
  <c r="Q726" i="33"/>
  <c r="O150" i="2" s="1"/>
  <c r="J4523" i="1"/>
  <c r="L4521" i="1"/>
  <c r="Q4524" i="1"/>
  <c r="K4523" i="1"/>
  <c r="O4525" i="1"/>
  <c r="AC4522" i="1"/>
  <c r="R4522" i="1"/>
  <c r="M4521" i="1"/>
  <c r="Z4523" i="1"/>
  <c r="H726" i="33"/>
  <c r="F150" i="2" s="1"/>
  <c r="K4526" i="1"/>
  <c r="C146" i="2"/>
  <c r="D722" i="33"/>
  <c r="B146" i="2" s="1"/>
  <c r="O4522" i="1"/>
  <c r="R4525" i="1"/>
  <c r="I726" i="33"/>
  <c r="G150" i="2" s="1"/>
  <c r="G143" i="2"/>
  <c r="P4526" i="1"/>
  <c r="J4526" i="1"/>
  <c r="H143" i="2"/>
  <c r="J726" i="33"/>
  <c r="H150" i="2" s="1"/>
  <c r="D143" i="2"/>
  <c r="F726" i="33"/>
  <c r="D150" i="2" s="1"/>
  <c r="Y4525" i="1"/>
  <c r="K4525" i="1"/>
  <c r="V4526" i="1"/>
  <c r="L4524" i="1"/>
  <c r="P4522" i="1"/>
  <c r="V4523" i="1"/>
  <c r="AB4524" i="1"/>
  <c r="AD4522" i="1"/>
  <c r="AD4521" i="1"/>
  <c r="E143" i="2"/>
  <c r="G726" i="33"/>
  <c r="E150" i="2" s="1"/>
  <c r="Z4521" i="1"/>
  <c r="M4522" i="1"/>
  <c r="U4521" i="1"/>
  <c r="K4521" i="1"/>
  <c r="Q4526" i="1"/>
  <c r="W4523" i="1"/>
  <c r="AC4526" i="1"/>
  <c r="H2240" i="1" l="1"/>
  <c r="X4280" i="1"/>
  <c r="H2242" i="1"/>
  <c r="AA2205" i="1"/>
  <c r="H2244" i="1"/>
  <c r="H2239" i="1"/>
  <c r="H2241" i="1"/>
  <c r="H2238" i="1"/>
  <c r="AA4280" i="1"/>
  <c r="X2245" i="1"/>
  <c r="S4280" i="1"/>
  <c r="S2205" i="1"/>
  <c r="N2245" i="1"/>
  <c r="AA2245" i="1"/>
  <c r="H2243" i="1"/>
  <c r="X2205" i="1"/>
  <c r="H4219" i="1"/>
  <c r="S2245" i="1"/>
  <c r="H964" i="1"/>
  <c r="AA2123" i="1"/>
  <c r="H228" i="1"/>
  <c r="H4220" i="1"/>
  <c r="H4223" i="1"/>
  <c r="H4222" i="1"/>
  <c r="H4221" i="1"/>
  <c r="S2123" i="1"/>
  <c r="H2179" i="1"/>
  <c r="H3306" i="1"/>
  <c r="H3308" i="1"/>
  <c r="H225" i="1"/>
  <c r="H233" i="1"/>
  <c r="AA4224" i="1"/>
  <c r="H4218" i="1"/>
  <c r="H4315" i="1"/>
  <c r="H2119" i="1"/>
  <c r="S4224" i="1"/>
  <c r="N4224" i="1"/>
  <c r="H4217" i="1"/>
  <c r="X4224" i="1"/>
  <c r="H2121" i="1"/>
  <c r="H223" i="1"/>
  <c r="H2118" i="1"/>
  <c r="X2123" i="1"/>
  <c r="N227" i="1"/>
  <c r="H224" i="1"/>
  <c r="N235" i="1"/>
  <c r="H3307" i="1"/>
  <c r="H4319" i="1"/>
  <c r="H234" i="1"/>
  <c r="H2231" i="1"/>
  <c r="H2122" i="1"/>
  <c r="H4317" i="1"/>
  <c r="N2123" i="1"/>
  <c r="H2116" i="1"/>
  <c r="H2177" i="1"/>
  <c r="H232" i="1"/>
  <c r="H220" i="1"/>
  <c r="H3310" i="1"/>
  <c r="H2174" i="1"/>
  <c r="H230" i="1"/>
  <c r="H222" i="1"/>
  <c r="H520" i="1"/>
  <c r="X227" i="1"/>
  <c r="H3312" i="1"/>
  <c r="AA3313" i="1"/>
  <c r="S227" i="1"/>
  <c r="AA227" i="1"/>
  <c r="H2175" i="1"/>
  <c r="H3309" i="1"/>
  <c r="H2180" i="1"/>
  <c r="H4316" i="1"/>
  <c r="H2176" i="1"/>
  <c r="H2178" i="1"/>
  <c r="H4313" i="1"/>
  <c r="H3311" i="1"/>
  <c r="H221" i="1"/>
  <c r="H226" i="1"/>
  <c r="H4314" i="1"/>
  <c r="H4318" i="1"/>
  <c r="N2189" i="1"/>
  <c r="S2237" i="1"/>
  <c r="S4320" i="1"/>
  <c r="X4320" i="1"/>
  <c r="X3313" i="1"/>
  <c r="S3313" i="1"/>
  <c r="N4320" i="1"/>
  <c r="S2189" i="1"/>
  <c r="X2237" i="1"/>
  <c r="AA2237" i="1"/>
  <c r="AA4320" i="1"/>
  <c r="N2181" i="1"/>
  <c r="X2181" i="1"/>
  <c r="AA2181" i="1"/>
  <c r="N2237" i="1"/>
  <c r="N3313" i="1"/>
  <c r="S2181" i="1"/>
  <c r="X2189" i="1"/>
  <c r="AA2189" i="1"/>
  <c r="H2120" i="1"/>
  <c r="H2117" i="1"/>
  <c r="H231" i="1"/>
  <c r="H229" i="1"/>
  <c r="H731" i="1"/>
  <c r="S235" i="1"/>
  <c r="X235" i="1"/>
  <c r="AA2091" i="1"/>
  <c r="S2093" i="1"/>
  <c r="H3422" i="1"/>
  <c r="K2096" i="1"/>
  <c r="L2096" i="1"/>
  <c r="X2091" i="1"/>
  <c r="AA2090" i="1"/>
  <c r="AA2095" i="1"/>
  <c r="AA2093" i="1"/>
  <c r="X2092" i="1"/>
  <c r="X2094" i="1"/>
  <c r="S2094" i="1"/>
  <c r="S2095" i="1"/>
  <c r="S2092" i="1"/>
  <c r="AA2094" i="1"/>
  <c r="S2090" i="1"/>
  <c r="X2093" i="1"/>
  <c r="X2095" i="1"/>
  <c r="S2091" i="1"/>
  <c r="O2096" i="1"/>
  <c r="W2090" i="1"/>
  <c r="X2090" i="1" s="1"/>
  <c r="P2096" i="1"/>
  <c r="Z2096" i="1"/>
  <c r="T2096" i="1"/>
  <c r="AD2096" i="1"/>
  <c r="O2089" i="1"/>
  <c r="P2089" i="1"/>
  <c r="Z2089" i="1"/>
  <c r="T2089" i="1"/>
  <c r="AD2089" i="1"/>
  <c r="M2089" i="1"/>
  <c r="R2096" i="1"/>
  <c r="Y2096" i="1"/>
  <c r="V2096" i="1"/>
  <c r="AB2096" i="1"/>
  <c r="Q2096" i="1"/>
  <c r="AC2096" i="1"/>
  <c r="U2096" i="1"/>
  <c r="M2096" i="1"/>
  <c r="W2096" i="1"/>
  <c r="R2089" i="1"/>
  <c r="Y2089" i="1"/>
  <c r="V2089" i="1"/>
  <c r="AB2089" i="1"/>
  <c r="Q2089" i="1"/>
  <c r="AC2089" i="1"/>
  <c r="U2089" i="1"/>
  <c r="AA4522" i="1"/>
  <c r="AA4525" i="1"/>
  <c r="N4525" i="1"/>
  <c r="N4524" i="1"/>
  <c r="N4521" i="1"/>
  <c r="N4526" i="1"/>
  <c r="AA4524" i="1"/>
  <c r="S4522" i="1"/>
  <c r="N4522" i="1"/>
  <c r="X4523" i="1"/>
  <c r="K4527" i="1"/>
  <c r="J4527" i="1"/>
  <c r="R4520" i="1"/>
  <c r="I4526" i="1"/>
  <c r="S4523" i="1"/>
  <c r="AC4527" i="1"/>
  <c r="U4527" i="1"/>
  <c r="O4527" i="1"/>
  <c r="L4527" i="1"/>
  <c r="S4526" i="1"/>
  <c r="I4520" i="1"/>
  <c r="P4520" i="1"/>
  <c r="Z4520" i="1"/>
  <c r="AA4523" i="1"/>
  <c r="T4520" i="1"/>
  <c r="X4525" i="1"/>
  <c r="AD4520" i="1"/>
  <c r="I4524" i="1"/>
  <c r="I4525" i="1"/>
  <c r="M4520" i="1"/>
  <c r="W4527" i="1"/>
  <c r="C150" i="2"/>
  <c r="D726" i="33"/>
  <c r="B150" i="2" s="1"/>
  <c r="I4522" i="1"/>
  <c r="AB4520" i="1"/>
  <c r="Q4520" i="1"/>
  <c r="O4520" i="1"/>
  <c r="I4523" i="1"/>
  <c r="S4525" i="1"/>
  <c r="R4527" i="1"/>
  <c r="Y4527" i="1"/>
  <c r="X4526" i="1"/>
  <c r="V4527" i="1"/>
  <c r="AB4527" i="1"/>
  <c r="Q4527" i="1"/>
  <c r="AA4526" i="1"/>
  <c r="X4522" i="1"/>
  <c r="S4521" i="1"/>
  <c r="Y4520" i="1"/>
  <c r="V4520" i="1"/>
  <c r="K4520" i="1"/>
  <c r="J4520" i="1"/>
  <c r="M4527" i="1"/>
  <c r="N4523" i="1"/>
  <c r="W4521" i="1"/>
  <c r="X4521" i="1" s="1"/>
  <c r="S4524" i="1"/>
  <c r="AA4521" i="1"/>
  <c r="P4527" i="1"/>
  <c r="Z4527" i="1"/>
  <c r="T4527" i="1"/>
  <c r="X4524" i="1"/>
  <c r="I4521" i="1"/>
  <c r="AD4527" i="1"/>
  <c r="AC4520" i="1"/>
  <c r="U4520" i="1"/>
  <c r="H2245" i="1" l="1"/>
  <c r="H2123" i="1"/>
  <c r="H4224" i="1"/>
  <c r="H227" i="1"/>
  <c r="H3313" i="1"/>
  <c r="H4320" i="1"/>
  <c r="H2181" i="1"/>
  <c r="H235" i="1"/>
  <c r="AA2096" i="1"/>
  <c r="N2096" i="1"/>
  <c r="S2096" i="1"/>
  <c r="AA2089" i="1"/>
  <c r="X2096" i="1"/>
  <c r="X2089" i="1"/>
  <c r="S2089" i="1"/>
  <c r="S4520" i="1"/>
  <c r="AA4520" i="1"/>
  <c r="AA4527" i="1"/>
  <c r="H4526" i="1"/>
  <c r="H4521" i="1"/>
  <c r="X4527" i="1"/>
  <c r="N4527" i="1"/>
  <c r="H4523" i="1"/>
  <c r="N4520" i="1"/>
  <c r="S4527" i="1"/>
  <c r="H4524" i="1"/>
  <c r="I4527" i="1"/>
  <c r="H4522" i="1"/>
  <c r="H4525" i="1"/>
  <c r="X4520" i="1"/>
  <c r="H4527" i="1" l="1"/>
  <c r="H4520" i="1"/>
  <c r="I4210" i="1" l="1"/>
  <c r="Y1961" i="1"/>
  <c r="Y489" i="1"/>
  <c r="L495" i="1"/>
  <c r="L1967" i="1"/>
  <c r="I493" i="1"/>
  <c r="I1965" i="1"/>
  <c r="J491" i="1"/>
  <c r="J1963" i="1"/>
  <c r="Q1964" i="1"/>
  <c r="Q492" i="1"/>
  <c r="P495" i="1"/>
  <c r="P1967" i="1"/>
  <c r="AC490" i="1"/>
  <c r="AC1962" i="1"/>
  <c r="Y493" i="1"/>
  <c r="Y1965" i="1"/>
  <c r="I1967" i="1"/>
  <c r="I495" i="1"/>
  <c r="AC491" i="1"/>
  <c r="AC1963" i="1"/>
  <c r="AD491" i="1"/>
  <c r="AD1963" i="1"/>
  <c r="AD492" i="1"/>
  <c r="AD1964" i="1"/>
  <c r="Y494" i="1"/>
  <c r="Y1966" i="1"/>
  <c r="AD494" i="1"/>
  <c r="AD1966" i="1"/>
  <c r="T491" i="1"/>
  <c r="T1963" i="1"/>
  <c r="R489" i="1"/>
  <c r="R1961" i="1"/>
  <c r="W1967" i="1"/>
  <c r="W495" i="1"/>
  <c r="AB496" i="1"/>
  <c r="AB1968" i="1"/>
  <c r="U1968" i="1"/>
  <c r="U496" i="1"/>
  <c r="U1964" i="1"/>
  <c r="U492" i="1"/>
  <c r="Y495" i="1"/>
  <c r="Y1967" i="1"/>
  <c r="O494" i="1"/>
  <c r="O1966" i="1"/>
  <c r="AD489" i="1"/>
  <c r="AD1961" i="1"/>
  <c r="V492" i="1"/>
  <c r="V1964" i="1"/>
  <c r="Z1966" i="1"/>
  <c r="Z494" i="1"/>
  <c r="V1966" i="1"/>
  <c r="V494" i="1"/>
  <c r="Q493" i="1"/>
  <c r="Q1965" i="1"/>
  <c r="R493" i="1"/>
  <c r="R1965" i="1"/>
  <c r="T496" i="1"/>
  <c r="T1968" i="1"/>
  <c r="AC1961" i="1"/>
  <c r="AC489" i="1"/>
  <c r="I492" i="1"/>
  <c r="I1964" i="1"/>
  <c r="AB1962" i="1"/>
  <c r="AB490" i="1"/>
  <c r="AB493" i="1"/>
  <c r="AB1965" i="1"/>
  <c r="O495" i="1"/>
  <c r="O1967" i="1"/>
  <c r="M493" i="1"/>
  <c r="M1965" i="1"/>
  <c r="R495" i="1"/>
  <c r="R1967" i="1"/>
  <c r="M496" i="1"/>
  <c r="M1968" i="1"/>
  <c r="Y1968" i="1"/>
  <c r="Y496" i="1"/>
  <c r="M489" i="1"/>
  <c r="M1961" i="1"/>
  <c r="AB491" i="1"/>
  <c r="AB1963" i="1"/>
  <c r="AB1961" i="1"/>
  <c r="AB489" i="1"/>
  <c r="L1968" i="1"/>
  <c r="L496" i="1"/>
  <c r="M492" i="1"/>
  <c r="M1964" i="1"/>
  <c r="K1963" i="1"/>
  <c r="K491" i="1"/>
  <c r="W490" i="1"/>
  <c r="W1962" i="1"/>
  <c r="U489" i="1"/>
  <c r="U1961" i="1"/>
  <c r="V1965" i="1"/>
  <c r="V493" i="1"/>
  <c r="L493" i="1"/>
  <c r="L1965" i="1"/>
  <c r="AC496" i="1"/>
  <c r="AC1968" i="1"/>
  <c r="W1966" i="1"/>
  <c r="W494" i="1"/>
  <c r="P496" i="1"/>
  <c r="P1968" i="1"/>
  <c r="J1961" i="1"/>
  <c r="J489" i="1"/>
  <c r="Z1962" i="1"/>
  <c r="Z490" i="1"/>
  <c r="R1968" i="1"/>
  <c r="R496" i="1"/>
  <c r="P1963" i="1"/>
  <c r="P491" i="1"/>
  <c r="Z495" i="1"/>
  <c r="Z1967" i="1"/>
  <c r="Z491" i="1"/>
  <c r="Z1963" i="1"/>
  <c r="O489" i="1"/>
  <c r="O1961" i="1"/>
  <c r="V489" i="1"/>
  <c r="V1961" i="1"/>
  <c r="AC1967" i="1"/>
  <c r="AC495" i="1"/>
  <c r="U1963" i="1"/>
  <c r="U491" i="1"/>
  <c r="Z1964" i="1"/>
  <c r="Z492" i="1"/>
  <c r="L1962" i="1"/>
  <c r="L490" i="1"/>
  <c r="J1968" i="1"/>
  <c r="J496" i="1"/>
  <c r="Q489" i="1"/>
  <c r="Q1961" i="1"/>
  <c r="Z489" i="1"/>
  <c r="Z1961" i="1"/>
  <c r="J494" i="1"/>
  <c r="J1966" i="1"/>
  <c r="R491" i="1"/>
  <c r="R1963" i="1"/>
  <c r="T494" i="1"/>
  <c r="T1966" i="1"/>
  <c r="Q490" i="1"/>
  <c r="Q1962" i="1"/>
  <c r="AB492" i="1"/>
  <c r="AB1964" i="1"/>
  <c r="AB494" i="1"/>
  <c r="AB1966" i="1"/>
  <c r="P1964" i="1"/>
  <c r="P492" i="1"/>
  <c r="O492" i="1"/>
  <c r="O1964" i="1"/>
  <c r="Z493" i="1"/>
  <c r="Z1965" i="1"/>
  <c r="AD495" i="1"/>
  <c r="AD1967" i="1"/>
  <c r="I489" i="1"/>
  <c r="I1961" i="1"/>
  <c r="M495" i="1"/>
  <c r="M1967" i="1"/>
  <c r="O491" i="1"/>
  <c r="O1963" i="1"/>
  <c r="R1964" i="1"/>
  <c r="R492" i="1"/>
  <c r="I496" i="1"/>
  <c r="I1968" i="1"/>
  <c r="K1961" i="1"/>
  <c r="K489" i="1"/>
  <c r="AC494" i="1"/>
  <c r="AC1966" i="1"/>
  <c r="L491" i="1"/>
  <c r="L1963" i="1"/>
  <c r="W1965" i="1"/>
  <c r="W493" i="1"/>
  <c r="T495" i="1"/>
  <c r="T1967" i="1"/>
  <c r="J492" i="1"/>
  <c r="J1964" i="1"/>
  <c r="W489" i="1"/>
  <c r="W1961" i="1"/>
  <c r="P1966" i="1"/>
  <c r="P494" i="1"/>
  <c r="K1962" i="1"/>
  <c r="K490" i="1"/>
  <c r="U1966" i="1"/>
  <c r="U494" i="1"/>
  <c r="V495" i="1"/>
  <c r="V1967" i="1"/>
  <c r="Y491" i="1"/>
  <c r="Y1963" i="1"/>
  <c r="I1966" i="1"/>
  <c r="I494" i="1"/>
  <c r="Q1966" i="1"/>
  <c r="Q494" i="1"/>
  <c r="U493" i="1"/>
  <c r="U1965" i="1"/>
  <c r="T492" i="1"/>
  <c r="T1964" i="1"/>
  <c r="AC1964" i="1"/>
  <c r="AC492" i="1"/>
  <c r="M494" i="1"/>
  <c r="M1966" i="1"/>
  <c r="T1965" i="1"/>
  <c r="T493" i="1"/>
  <c r="I1962" i="1"/>
  <c r="I490" i="1"/>
  <c r="P1965" i="1"/>
  <c r="P493" i="1"/>
  <c r="AC1965" i="1"/>
  <c r="AC493" i="1"/>
  <c r="W492" i="1"/>
  <c r="W1964" i="1"/>
  <c r="O1965" i="1"/>
  <c r="O493" i="1"/>
  <c r="T490" i="1"/>
  <c r="T1962" i="1"/>
  <c r="J490" i="1"/>
  <c r="J1962" i="1"/>
  <c r="K495" i="1"/>
  <c r="K1967" i="1"/>
  <c r="AD1962" i="1"/>
  <c r="AD490" i="1"/>
  <c r="J495" i="1"/>
  <c r="J1967" i="1"/>
  <c r="L492" i="1"/>
  <c r="L1964" i="1"/>
  <c r="K1966" i="1"/>
  <c r="K494" i="1"/>
  <c r="W491" i="1"/>
  <c r="W1963" i="1"/>
  <c r="U1962" i="1"/>
  <c r="U490" i="1"/>
  <c r="V1963" i="1"/>
  <c r="V491" i="1"/>
  <c r="T1961" i="1"/>
  <c r="T489" i="1"/>
  <c r="AB1967" i="1"/>
  <c r="AB495" i="1"/>
  <c r="M490" i="1"/>
  <c r="M1962" i="1"/>
  <c r="J1965" i="1"/>
  <c r="J493" i="1"/>
  <c r="AD1968" i="1"/>
  <c r="AD496" i="1"/>
  <c r="M491" i="1"/>
  <c r="M1963" i="1"/>
  <c r="K1965" i="1"/>
  <c r="K493" i="1"/>
  <c r="Q495" i="1"/>
  <c r="Q1967" i="1"/>
  <c r="Q496" i="1"/>
  <c r="Q1968" i="1"/>
  <c r="R494" i="1"/>
  <c r="R1966" i="1"/>
  <c r="L1966" i="1"/>
  <c r="L494" i="1"/>
  <c r="W496" i="1"/>
  <c r="W1968" i="1"/>
  <c r="Y1962" i="1"/>
  <c r="Y490" i="1"/>
  <c r="I1963" i="1"/>
  <c r="I491" i="1"/>
  <c r="O496" i="1"/>
  <c r="O1968" i="1"/>
  <c r="Z1968" i="1"/>
  <c r="Z496" i="1"/>
  <c r="Q491" i="1"/>
  <c r="Q1963" i="1"/>
  <c r="V1968" i="1"/>
  <c r="V496" i="1"/>
  <c r="U1967" i="1"/>
  <c r="U495" i="1"/>
  <c r="K1964" i="1"/>
  <c r="K492" i="1"/>
  <c r="P489" i="1"/>
  <c r="P1961" i="1"/>
  <c r="L489" i="1"/>
  <c r="L1961" i="1"/>
  <c r="P1962" i="1"/>
  <c r="P490" i="1"/>
  <c r="O1962" i="1"/>
  <c r="O490" i="1"/>
  <c r="AD493" i="1"/>
  <c r="AD1965" i="1"/>
  <c r="V490" i="1"/>
  <c r="V1962" i="1"/>
  <c r="R490" i="1"/>
  <c r="R1962" i="1"/>
  <c r="K1968" i="1"/>
  <c r="K496" i="1"/>
  <c r="Y492" i="1"/>
  <c r="Y1964" i="1"/>
  <c r="P4209" i="1" l="1"/>
  <c r="U4215" i="1"/>
  <c r="M4215" i="1"/>
  <c r="J4214" i="1"/>
  <c r="Y4215" i="1"/>
  <c r="AB4215" i="1"/>
  <c r="I4212" i="1"/>
  <c r="AB4211" i="1"/>
  <c r="AD4213" i="1"/>
  <c r="K4214" i="1"/>
  <c r="U4211" i="1"/>
  <c r="AB4212" i="1"/>
  <c r="J4211" i="1"/>
  <c r="J4215" i="1"/>
  <c r="AB4213" i="1"/>
  <c r="O4214" i="1"/>
  <c r="L4213" i="1"/>
  <c r="O4211" i="1"/>
  <c r="W4215" i="1"/>
  <c r="Z4215" i="1"/>
  <c r="W4209" i="1"/>
  <c r="R4211" i="1"/>
  <c r="U4209" i="1"/>
  <c r="L4211" i="1"/>
  <c r="V4212" i="1"/>
  <c r="Y4213" i="1"/>
  <c r="Z4211" i="1"/>
  <c r="U4214" i="1"/>
  <c r="R4210" i="1"/>
  <c r="AC4211" i="1"/>
  <c r="P4215" i="1"/>
  <c r="J4213" i="1"/>
  <c r="M4209" i="1"/>
  <c r="L4215" i="1"/>
  <c r="L4212" i="1"/>
  <c r="P4213" i="1"/>
  <c r="Z4212" i="1"/>
  <c r="AD4209" i="1"/>
  <c r="T4211" i="1"/>
  <c r="Y4214" i="1"/>
  <c r="V4214" i="1"/>
  <c r="J4212" i="1"/>
  <c r="AC4212" i="1"/>
  <c r="V4213" i="1"/>
  <c r="AD4214" i="1"/>
  <c r="M4213" i="1"/>
  <c r="Q4212" i="1"/>
  <c r="Q4214" i="1"/>
  <c r="V4215" i="1"/>
  <c r="P4212" i="1"/>
  <c r="R4213" i="1"/>
  <c r="AB4210" i="1"/>
  <c r="Z4210" i="1"/>
  <c r="AC4213" i="1"/>
  <c r="M4214" i="1"/>
  <c r="O4210" i="1"/>
  <c r="L4214" i="1"/>
  <c r="AD4215" i="1"/>
  <c r="P4214" i="1"/>
  <c r="K4213" i="1"/>
  <c r="AB4214" i="1"/>
  <c r="AD4212" i="1"/>
  <c r="T4213" i="1"/>
  <c r="W4213" i="1"/>
  <c r="W4212" i="1"/>
  <c r="AC4210" i="1"/>
  <c r="O4213" i="1"/>
  <c r="O4212" i="1"/>
  <c r="R4215" i="1"/>
  <c r="Y4210" i="1"/>
  <c r="Q4213" i="1"/>
  <c r="O4215" i="1"/>
  <c r="K4210" i="1"/>
  <c r="R4214" i="1"/>
  <c r="T4215" i="1"/>
  <c r="K4211" i="1"/>
  <c r="L4210" i="1"/>
  <c r="Y4211" i="1"/>
  <c r="Y4212" i="1"/>
  <c r="AC4214" i="1"/>
  <c r="Z4213" i="1"/>
  <c r="M4212" i="1"/>
  <c r="M4211" i="1"/>
  <c r="Z4214" i="1"/>
  <c r="W4211" i="1"/>
  <c r="P4211" i="1"/>
  <c r="W4214" i="1"/>
  <c r="AA1963" i="1"/>
  <c r="AA1962" i="1"/>
  <c r="N1967" i="1"/>
  <c r="N1965" i="1"/>
  <c r="AA490" i="1"/>
  <c r="S1968" i="1"/>
  <c r="N493" i="1"/>
  <c r="AA492" i="1"/>
  <c r="X1961" i="1"/>
  <c r="N495" i="1"/>
  <c r="X1965" i="1"/>
  <c r="S493" i="1"/>
  <c r="S1965" i="1"/>
  <c r="X492" i="1"/>
  <c r="AA491" i="1"/>
  <c r="S492" i="1"/>
  <c r="AA495" i="1"/>
  <c r="AA1965" i="1"/>
  <c r="AA1961" i="1"/>
  <c r="AA1964" i="1"/>
  <c r="S496" i="1"/>
  <c r="N496" i="1"/>
  <c r="N1964" i="1"/>
  <c r="S489" i="1"/>
  <c r="X489" i="1"/>
  <c r="X1962" i="1"/>
  <c r="N489" i="1"/>
  <c r="S1963" i="1"/>
  <c r="X1966" i="1"/>
  <c r="S1961" i="1"/>
  <c r="N1963" i="1"/>
  <c r="AA496" i="1"/>
  <c r="S1967" i="1"/>
  <c r="X1963" i="1"/>
  <c r="AA1966" i="1"/>
  <c r="X490" i="1"/>
  <c r="X495" i="1"/>
  <c r="AA1968" i="1"/>
  <c r="N1968" i="1"/>
  <c r="S1962" i="1"/>
  <c r="X493" i="1"/>
  <c r="X1964" i="1"/>
  <c r="N1962" i="1"/>
  <c r="X1967" i="1"/>
  <c r="N1961" i="1"/>
  <c r="S491" i="1"/>
  <c r="S1964" i="1"/>
  <c r="X494" i="1"/>
  <c r="S495" i="1"/>
  <c r="X1968" i="1"/>
  <c r="S1966" i="1"/>
  <c r="AA1967" i="1"/>
  <c r="AA489" i="1"/>
  <c r="N1966" i="1"/>
  <c r="X491" i="1"/>
  <c r="S490" i="1"/>
  <c r="N492" i="1"/>
  <c r="N494" i="1"/>
  <c r="N490" i="1"/>
  <c r="N491" i="1"/>
  <c r="X496" i="1"/>
  <c r="S494" i="1"/>
  <c r="AA494" i="1"/>
  <c r="AA493" i="1"/>
  <c r="AA4215" i="1" l="1"/>
  <c r="AA4212" i="1"/>
  <c r="N4213" i="1"/>
  <c r="AA4213" i="1"/>
  <c r="AA4211" i="1"/>
  <c r="N4214" i="1"/>
  <c r="AA4214" i="1"/>
  <c r="AA4210" i="1"/>
  <c r="N4211" i="1"/>
  <c r="X4215" i="1"/>
  <c r="I4214" i="1"/>
  <c r="K4212" i="1"/>
  <c r="I4215" i="1"/>
  <c r="Z4209" i="1"/>
  <c r="I4211" i="1"/>
  <c r="T4210" i="1"/>
  <c r="Q4211" i="1"/>
  <c r="M4216" i="1"/>
  <c r="AB4209" i="1"/>
  <c r="AC4209" i="1"/>
  <c r="V4211" i="1"/>
  <c r="J4216" i="1"/>
  <c r="Y4216" i="1"/>
  <c r="L4216" i="1"/>
  <c r="R4212" i="1"/>
  <c r="W4216" i="1"/>
  <c r="K4216" i="1"/>
  <c r="U4212" i="1"/>
  <c r="Z4216" i="1"/>
  <c r="I4213" i="1"/>
  <c r="K4209" i="1"/>
  <c r="U4216" i="1"/>
  <c r="M4210" i="1"/>
  <c r="Y4209" i="1"/>
  <c r="W4210" i="1"/>
  <c r="P4216" i="1"/>
  <c r="J4209" i="1"/>
  <c r="AD4216" i="1"/>
  <c r="O4209" i="1"/>
  <c r="P4210" i="1"/>
  <c r="T4216" i="1"/>
  <c r="Q4216" i="1"/>
  <c r="AB4216" i="1"/>
  <c r="AC4216" i="1"/>
  <c r="J4210" i="1"/>
  <c r="S4213" i="1"/>
  <c r="V4216" i="1"/>
  <c r="S4214" i="1"/>
  <c r="L4209" i="1"/>
  <c r="R4216" i="1"/>
  <c r="AD4211" i="1"/>
  <c r="O4216" i="1"/>
  <c r="H492" i="1"/>
  <c r="H496" i="1"/>
  <c r="H1964" i="1"/>
  <c r="H495" i="1"/>
  <c r="H1965" i="1"/>
  <c r="H493" i="1"/>
  <c r="H490" i="1"/>
  <c r="H491" i="1"/>
  <c r="H1967" i="1"/>
  <c r="H1968" i="1"/>
  <c r="H494" i="1"/>
  <c r="H1962" i="1"/>
  <c r="H1966" i="1"/>
  <c r="H489" i="1"/>
  <c r="H1963" i="1"/>
  <c r="H1961" i="1"/>
  <c r="N4210" i="1" l="1"/>
  <c r="S4211" i="1"/>
  <c r="X4211" i="1"/>
  <c r="S4212" i="1"/>
  <c r="AA4209" i="1"/>
  <c r="X4216" i="1"/>
  <c r="AA4216" i="1"/>
  <c r="N4212" i="1"/>
  <c r="N4216" i="1"/>
  <c r="S4216" i="1"/>
  <c r="N4209" i="1"/>
  <c r="I4216" i="1"/>
  <c r="H4211" i="1" l="1"/>
  <c r="H4216" i="1"/>
  <c r="M3341" i="1" l="1"/>
  <c r="T3340" i="1"/>
  <c r="R3342" i="1"/>
  <c r="AB3342" i="1"/>
  <c r="R3341" i="1"/>
  <c r="R3339" i="1"/>
  <c r="P3344" i="1"/>
  <c r="M4188" i="1"/>
  <c r="K4188" i="1"/>
  <c r="T4187" i="1"/>
  <c r="R4189" i="1"/>
  <c r="AB4189" i="1"/>
  <c r="R4188" i="1"/>
  <c r="R4186" i="1"/>
  <c r="Z4190" i="1"/>
  <c r="P4191" i="1"/>
  <c r="R3236" i="1"/>
  <c r="R2778" i="1"/>
  <c r="R3178" i="1"/>
  <c r="R4195" i="1"/>
  <c r="R3761" i="1"/>
  <c r="R4129" i="1"/>
  <c r="R4121" i="1"/>
  <c r="R3801" i="1"/>
  <c r="R3186" i="1"/>
  <c r="R4203" i="1"/>
  <c r="R3805" i="1"/>
  <c r="R3765" i="1"/>
  <c r="R3190" i="1"/>
  <c r="R4133" i="1"/>
  <c r="R3240" i="1"/>
  <c r="R4207" i="1"/>
  <c r="R2782" i="1"/>
  <c r="R4199" i="1"/>
  <c r="R3182" i="1"/>
  <c r="R4125" i="1"/>
  <c r="R4197" i="1"/>
  <c r="R3180" i="1"/>
  <c r="R3188" i="1"/>
  <c r="R4123" i="1"/>
  <c r="R4205" i="1"/>
  <c r="R2780" i="1"/>
  <c r="R3238" i="1"/>
  <c r="R3803" i="1"/>
  <c r="R4131" i="1"/>
  <c r="R3230" i="1"/>
  <c r="R3763" i="1"/>
  <c r="R2779" i="1"/>
  <c r="R3179" i="1"/>
  <c r="R3229" i="1"/>
  <c r="R3237" i="1"/>
  <c r="R4130" i="1"/>
  <c r="R4122" i="1"/>
  <c r="R3762" i="1"/>
  <c r="R3802" i="1"/>
  <c r="R4204" i="1"/>
  <c r="R4196" i="1"/>
  <c r="R3187" i="1"/>
  <c r="R4128" i="1"/>
  <c r="R3760" i="1"/>
  <c r="R3177" i="1"/>
  <c r="R4120" i="1"/>
  <c r="R3227" i="1"/>
  <c r="R4202" i="1"/>
  <c r="R3800" i="1"/>
  <c r="R3235" i="1"/>
  <c r="R4194" i="1"/>
  <c r="R2777" i="1"/>
  <c r="R3185" i="1"/>
  <c r="R3189" i="1"/>
  <c r="R3239" i="1"/>
  <c r="R3181" i="1"/>
  <c r="R4124" i="1"/>
  <c r="R4198" i="1"/>
  <c r="R2781" i="1"/>
  <c r="R3804" i="1"/>
  <c r="R4132" i="1"/>
  <c r="R4206" i="1"/>
  <c r="R3764" i="1"/>
  <c r="K428" i="1"/>
  <c r="R429" i="1"/>
  <c r="R1901" i="1"/>
  <c r="R1861" i="1"/>
  <c r="R389" i="1"/>
  <c r="R437" i="1"/>
  <c r="R1909" i="1"/>
  <c r="T1862" i="1"/>
  <c r="T438" i="1"/>
  <c r="AD1900" i="1"/>
  <c r="U1899" i="1"/>
  <c r="M1858" i="1"/>
  <c r="M1898" i="1"/>
  <c r="M386" i="1"/>
  <c r="M426" i="1"/>
  <c r="M1906" i="1"/>
  <c r="M434" i="1"/>
  <c r="L386" i="1"/>
  <c r="W1863" i="1"/>
  <c r="W1903" i="1"/>
  <c r="W431" i="1"/>
  <c r="W391" i="1"/>
  <c r="W1911" i="1"/>
  <c r="W439" i="1"/>
  <c r="J1899" i="1"/>
  <c r="J427" i="1"/>
  <c r="J387" i="1"/>
  <c r="J1907" i="1"/>
  <c r="J435" i="1"/>
  <c r="J1859" i="1"/>
  <c r="AC1902" i="1"/>
  <c r="AC438" i="1"/>
  <c r="AB388" i="1"/>
  <c r="AB1860" i="1"/>
  <c r="AB428" i="1"/>
  <c r="AB1900" i="1"/>
  <c r="AB436" i="1"/>
  <c r="AB1908" i="1"/>
  <c r="AB426" i="1"/>
  <c r="AB386" i="1"/>
  <c r="AB1898" i="1"/>
  <c r="AB1858" i="1"/>
  <c r="AB1906" i="1"/>
  <c r="AB434" i="1"/>
  <c r="AD1859" i="1"/>
  <c r="AD1899" i="1"/>
  <c r="AD427" i="1"/>
  <c r="AD387" i="1"/>
  <c r="AD435" i="1"/>
  <c r="AD1907" i="1"/>
  <c r="P386" i="1"/>
  <c r="P1898" i="1"/>
  <c r="P426" i="1"/>
  <c r="P1858" i="1"/>
  <c r="P1906" i="1"/>
  <c r="P434" i="1"/>
  <c r="T427" i="1"/>
  <c r="T1899" i="1"/>
  <c r="T1859" i="1"/>
  <c r="T387" i="1"/>
  <c r="T435" i="1"/>
  <c r="T1907" i="1"/>
  <c r="O391" i="1"/>
  <c r="O1863" i="1"/>
  <c r="O431" i="1"/>
  <c r="O1903" i="1"/>
  <c r="O1911" i="1"/>
  <c r="O439" i="1"/>
  <c r="L1859" i="1"/>
  <c r="L1899" i="1"/>
  <c r="L387" i="1"/>
  <c r="L427" i="1"/>
  <c r="L435" i="1"/>
  <c r="L1907" i="1"/>
  <c r="R428" i="1"/>
  <c r="R388" i="1"/>
  <c r="R1900" i="1"/>
  <c r="R1860" i="1"/>
  <c r="R436" i="1"/>
  <c r="R1908" i="1"/>
  <c r="Q390" i="1"/>
  <c r="Q1862" i="1"/>
  <c r="Q430" i="1"/>
  <c r="Q1902" i="1"/>
  <c r="Q438" i="1"/>
  <c r="Q1910" i="1"/>
  <c r="R1898" i="1"/>
  <c r="R1858" i="1"/>
  <c r="R426" i="1"/>
  <c r="R386" i="1"/>
  <c r="R1906" i="1"/>
  <c r="R434" i="1"/>
  <c r="O1900" i="1"/>
  <c r="O428" i="1"/>
  <c r="O1860" i="1"/>
  <c r="O388" i="1"/>
  <c r="O436" i="1"/>
  <c r="O1908" i="1"/>
  <c r="P391" i="1"/>
  <c r="P1863" i="1"/>
  <c r="P431" i="1"/>
  <c r="P1903" i="1"/>
  <c r="P1911" i="1"/>
  <c r="P439" i="1"/>
  <c r="Q427" i="1"/>
  <c r="Q1899" i="1"/>
  <c r="Q387" i="1"/>
  <c r="Q1859" i="1"/>
  <c r="Q1907" i="1"/>
  <c r="Q435" i="1"/>
  <c r="Q426" i="1"/>
  <c r="Q1858" i="1"/>
  <c r="Q1898" i="1"/>
  <c r="Q386" i="1"/>
  <c r="Q1906" i="1"/>
  <c r="Q434" i="1"/>
  <c r="V430" i="1"/>
  <c r="V1902" i="1"/>
  <c r="V1862" i="1"/>
  <c r="V390" i="1"/>
  <c r="V1910" i="1"/>
  <c r="V438" i="1"/>
  <c r="K389" i="1"/>
  <c r="K429" i="1"/>
  <c r="K1861" i="1"/>
  <c r="K1901" i="1"/>
  <c r="K1909" i="1"/>
  <c r="K437" i="1"/>
  <c r="U388" i="1"/>
  <c r="U428" i="1"/>
  <c r="U1860" i="1"/>
  <c r="U1900" i="1"/>
  <c r="U1908" i="1"/>
  <c r="U436" i="1"/>
  <c r="R431" i="1"/>
  <c r="R391" i="1"/>
  <c r="R1903" i="1"/>
  <c r="R1863" i="1"/>
  <c r="R1911" i="1"/>
  <c r="R439" i="1"/>
  <c r="J1861" i="1"/>
  <c r="J389" i="1"/>
  <c r="J1901" i="1"/>
  <c r="J429" i="1"/>
  <c r="J437" i="1"/>
  <c r="J1909" i="1"/>
  <c r="P428" i="1"/>
  <c r="P388" i="1"/>
  <c r="P1860" i="1"/>
  <c r="P1900" i="1"/>
  <c r="P436" i="1"/>
  <c r="P1908" i="1"/>
  <c r="M428" i="1"/>
  <c r="M1900" i="1"/>
  <c r="M1860" i="1"/>
  <c r="M388" i="1"/>
  <c r="M436" i="1"/>
  <c r="M1908" i="1"/>
  <c r="U431" i="1"/>
  <c r="U391" i="1"/>
  <c r="U1903" i="1"/>
  <c r="U1863" i="1"/>
  <c r="U1911" i="1"/>
  <c r="U439" i="1"/>
  <c r="M389" i="1"/>
  <c r="M1901" i="1"/>
  <c r="M1861" i="1"/>
  <c r="M429" i="1"/>
  <c r="M437" i="1"/>
  <c r="M1909" i="1"/>
  <c r="AB429" i="1"/>
  <c r="AB1861" i="1"/>
  <c r="AB389" i="1"/>
  <c r="AB1901" i="1"/>
  <c r="AB1909" i="1"/>
  <c r="AB437" i="1"/>
  <c r="T428" i="1"/>
  <c r="T388" i="1"/>
  <c r="T1900" i="1"/>
  <c r="T1860" i="1"/>
  <c r="T436" i="1"/>
  <c r="T1908" i="1"/>
  <c r="Z429" i="1"/>
  <c r="Z1901" i="1"/>
  <c r="Z389" i="1"/>
  <c r="Z1861" i="1"/>
  <c r="Z1909" i="1"/>
  <c r="Z437" i="1"/>
  <c r="Z390" i="1"/>
  <c r="Z1862" i="1"/>
  <c r="Z1902" i="1"/>
  <c r="Z430" i="1"/>
  <c r="Z1910" i="1"/>
  <c r="Z438" i="1"/>
  <c r="M427" i="1"/>
  <c r="M1899" i="1"/>
  <c r="M387" i="1"/>
  <c r="M1859" i="1"/>
  <c r="M1907" i="1"/>
  <c r="M435" i="1"/>
  <c r="Y386" i="1"/>
  <c r="Y434" i="1"/>
  <c r="W428" i="1"/>
  <c r="W388" i="1"/>
  <c r="W1900" i="1"/>
  <c r="W1860" i="1"/>
  <c r="W1908" i="1"/>
  <c r="W436" i="1"/>
  <c r="V427" i="1"/>
  <c r="V1859" i="1"/>
  <c r="V1899" i="1"/>
  <c r="V387" i="1"/>
  <c r="V435" i="1"/>
  <c r="V1907" i="1"/>
  <c r="K1858" i="1"/>
  <c r="K1898" i="1"/>
  <c r="K426" i="1"/>
  <c r="K386" i="1"/>
  <c r="K1906" i="1"/>
  <c r="K434" i="1"/>
  <c r="W1898" i="1"/>
  <c r="W1858" i="1"/>
  <c r="W426" i="1"/>
  <c r="W386" i="1"/>
  <c r="W1906" i="1"/>
  <c r="W434" i="1"/>
  <c r="T386" i="1"/>
  <c r="T1898" i="1"/>
  <c r="T426" i="1"/>
  <c r="T1858" i="1"/>
  <c r="T1906" i="1"/>
  <c r="T434" i="1"/>
  <c r="Z426" i="1"/>
  <c r="Z1858" i="1"/>
  <c r="Z386" i="1"/>
  <c r="Z1898" i="1"/>
  <c r="Z434" i="1"/>
  <c r="Z1906" i="1"/>
  <c r="AB1902" i="1"/>
  <c r="AB430" i="1"/>
  <c r="AB1862" i="1"/>
  <c r="AB390" i="1"/>
  <c r="AB438" i="1"/>
  <c r="AB1910" i="1"/>
  <c r="U1858" i="1"/>
  <c r="U386" i="1"/>
  <c r="U1898" i="1"/>
  <c r="U426" i="1"/>
  <c r="U1906" i="1"/>
  <c r="U434" i="1"/>
  <c r="L1862" i="1"/>
  <c r="L390" i="1"/>
  <c r="L1902" i="1"/>
  <c r="L430" i="1"/>
  <c r="L438" i="1"/>
  <c r="L1910" i="1"/>
  <c r="U1862" i="1"/>
  <c r="U430" i="1"/>
  <c r="U390" i="1"/>
  <c r="U1902" i="1"/>
  <c r="U438" i="1"/>
  <c r="U1910" i="1"/>
  <c r="AB1903" i="1"/>
  <c r="AB1863" i="1"/>
  <c r="AB431" i="1"/>
  <c r="AB391" i="1"/>
  <c r="AB1911" i="1"/>
  <c r="AB439" i="1"/>
  <c r="V1900" i="1"/>
  <c r="V1860" i="1"/>
  <c r="V428" i="1"/>
  <c r="V388" i="1"/>
  <c r="V1908" i="1"/>
  <c r="V436" i="1"/>
  <c r="L1900" i="1"/>
  <c r="L1860" i="1"/>
  <c r="L428" i="1"/>
  <c r="L388" i="1"/>
  <c r="L436" i="1"/>
  <c r="L1908" i="1"/>
  <c r="R430" i="1"/>
  <c r="R1902" i="1"/>
  <c r="R1862" i="1"/>
  <c r="R390" i="1"/>
  <c r="R438" i="1"/>
  <c r="R1910" i="1"/>
  <c r="O427" i="1"/>
  <c r="O1859" i="1"/>
  <c r="O387" i="1"/>
  <c r="O1899" i="1"/>
  <c r="O1907" i="1"/>
  <c r="O435" i="1"/>
  <c r="AC1901" i="1"/>
  <c r="AC429" i="1"/>
  <c r="AC1861" i="1"/>
  <c r="AC389" i="1"/>
  <c r="AC1909" i="1"/>
  <c r="AC437" i="1"/>
  <c r="M378" i="1"/>
  <c r="M1850" i="1"/>
  <c r="L1850" i="1"/>
  <c r="L378" i="1"/>
  <c r="W1855" i="1"/>
  <c r="W383" i="1"/>
  <c r="J1851" i="1"/>
  <c r="J379" i="1"/>
  <c r="AC382" i="1"/>
  <c r="AC1854" i="1"/>
  <c r="AB1852" i="1"/>
  <c r="AB380" i="1"/>
  <c r="AB1850" i="1"/>
  <c r="AB378" i="1"/>
  <c r="AD1851" i="1"/>
  <c r="AD379" i="1"/>
  <c r="P1850" i="1"/>
  <c r="P378" i="1"/>
  <c r="Q1851" i="1"/>
  <c r="Q379" i="1"/>
  <c r="Q378" i="1"/>
  <c r="Q1850" i="1"/>
  <c r="V1854" i="1"/>
  <c r="V382" i="1"/>
  <c r="K1853" i="1"/>
  <c r="K381" i="1"/>
  <c r="U1852" i="1"/>
  <c r="U380" i="1"/>
  <c r="R1855" i="1"/>
  <c r="R383" i="1"/>
  <c r="J1853" i="1"/>
  <c r="J381" i="1"/>
  <c r="P1852" i="1"/>
  <c r="P380" i="1"/>
  <c r="M1852" i="1"/>
  <c r="M380" i="1"/>
  <c r="U1855" i="1"/>
  <c r="U383" i="1"/>
  <c r="T1851" i="1"/>
  <c r="T379" i="1"/>
  <c r="R1853" i="1"/>
  <c r="R381" i="1"/>
  <c r="O1855" i="1"/>
  <c r="O383" i="1"/>
  <c r="M1853" i="1"/>
  <c r="M381" i="1"/>
  <c r="AB1853" i="1"/>
  <c r="AB381" i="1"/>
  <c r="L1851" i="1"/>
  <c r="L379" i="1"/>
  <c r="T1852" i="1"/>
  <c r="T380" i="1"/>
  <c r="R1852" i="1"/>
  <c r="R380" i="1"/>
  <c r="T1854" i="1"/>
  <c r="Q1854" i="1"/>
  <c r="Q382" i="1"/>
  <c r="Z1853" i="1"/>
  <c r="Z381" i="1"/>
  <c r="R1850" i="1"/>
  <c r="R378" i="1"/>
  <c r="O1852" i="1"/>
  <c r="O380" i="1"/>
  <c r="Z1854" i="1"/>
  <c r="Z382" i="1"/>
  <c r="M1851" i="1"/>
  <c r="M379" i="1"/>
  <c r="P1855" i="1"/>
  <c r="P383" i="1"/>
  <c r="W1852" i="1"/>
  <c r="W380" i="1"/>
  <c r="V1851" i="1"/>
  <c r="V379" i="1"/>
  <c r="K1850" i="1"/>
  <c r="K378" i="1"/>
  <c r="W1850" i="1"/>
  <c r="W378" i="1"/>
  <c r="T1850" i="1"/>
  <c r="T378" i="1"/>
  <c r="Z1850" i="1"/>
  <c r="Z378" i="1"/>
  <c r="AB1854" i="1"/>
  <c r="AB382" i="1"/>
  <c r="U1850" i="1"/>
  <c r="U378" i="1"/>
  <c r="L382" i="1"/>
  <c r="L1854" i="1"/>
  <c r="U1854" i="1"/>
  <c r="U382" i="1"/>
  <c r="AB1855" i="1"/>
  <c r="AB383" i="1"/>
  <c r="V1852" i="1"/>
  <c r="V380" i="1"/>
  <c r="L1852" i="1"/>
  <c r="L380" i="1"/>
  <c r="R1854" i="1"/>
  <c r="R382" i="1"/>
  <c r="O1851" i="1"/>
  <c r="O379" i="1"/>
  <c r="AC1853" i="1"/>
  <c r="AC381" i="1"/>
  <c r="Y4197" i="1"/>
  <c r="Y4205" i="1"/>
  <c r="Y3238" i="1"/>
  <c r="Y3803" i="1"/>
  <c r="Y3188" i="1"/>
  <c r="Y2780" i="1"/>
  <c r="Y4131" i="1"/>
  <c r="Y3763" i="1"/>
  <c r="Y4123" i="1"/>
  <c r="Y3180" i="1"/>
  <c r="Y2782" i="1"/>
  <c r="Y4207" i="1"/>
  <c r="Y3190" i="1"/>
  <c r="Y3765" i="1"/>
  <c r="Y4125" i="1"/>
  <c r="Y3805" i="1"/>
  <c r="Y3240" i="1"/>
  <c r="Y4133" i="1"/>
  <c r="Y4199" i="1"/>
  <c r="Y3182" i="1"/>
  <c r="M3800" i="1"/>
  <c r="M4194" i="1"/>
  <c r="M4128" i="1"/>
  <c r="M3227" i="1"/>
  <c r="M4202" i="1"/>
  <c r="M3235" i="1"/>
  <c r="M3185" i="1"/>
  <c r="M3177" i="1"/>
  <c r="M2777" i="1"/>
  <c r="M4120" i="1"/>
  <c r="M3760" i="1"/>
  <c r="M812" i="1"/>
  <c r="M829" i="1" s="1"/>
  <c r="L3800" i="1"/>
  <c r="L4202" i="1"/>
  <c r="L4120" i="1"/>
  <c r="L2777" i="1"/>
  <c r="L4194" i="1"/>
  <c r="L3177" i="1"/>
  <c r="L4128" i="1"/>
  <c r="L3235" i="1"/>
  <c r="L3760" i="1"/>
  <c r="L3185" i="1"/>
  <c r="Y3804" i="1"/>
  <c r="Y4132" i="1"/>
  <c r="Y3189" i="1"/>
  <c r="Y3239" i="1"/>
  <c r="Y4198" i="1"/>
  <c r="Y4124" i="1"/>
  <c r="Y3764" i="1"/>
  <c r="Y3181" i="1"/>
  <c r="Y2781" i="1"/>
  <c r="Y4206" i="1"/>
  <c r="Z4207" i="1"/>
  <c r="Z3190" i="1"/>
  <c r="Z3240" i="1"/>
  <c r="Z4125" i="1"/>
  <c r="Z4133" i="1"/>
  <c r="Z3765" i="1"/>
  <c r="Z2782" i="1"/>
  <c r="Z4199" i="1"/>
  <c r="Z3182" i="1"/>
  <c r="Z3805" i="1"/>
  <c r="W2782" i="1"/>
  <c r="W3232" i="1"/>
  <c r="W4133" i="1"/>
  <c r="W3182" i="1"/>
  <c r="W3240" i="1"/>
  <c r="W4125" i="1"/>
  <c r="W3765" i="1"/>
  <c r="W4207" i="1"/>
  <c r="W817" i="1"/>
  <c r="W834" i="1" s="1"/>
  <c r="W4199" i="1"/>
  <c r="W3805" i="1"/>
  <c r="W3190" i="1"/>
  <c r="L3180" i="1"/>
  <c r="L3803" i="1"/>
  <c r="L4123" i="1"/>
  <c r="L3238" i="1"/>
  <c r="L4205" i="1"/>
  <c r="L3763" i="1"/>
  <c r="L2780" i="1"/>
  <c r="L3188" i="1"/>
  <c r="L4197" i="1"/>
  <c r="L4131" i="1"/>
  <c r="Q3238" i="1"/>
  <c r="Q4205" i="1"/>
  <c r="Q3803" i="1"/>
  <c r="Q4197" i="1"/>
  <c r="Q3188" i="1"/>
  <c r="Q3763" i="1"/>
  <c r="Q2780" i="1"/>
  <c r="Q4131" i="1"/>
  <c r="Q3180" i="1"/>
  <c r="Q4123" i="1"/>
  <c r="J2778" i="1"/>
  <c r="J4195" i="1"/>
  <c r="J4203" i="1"/>
  <c r="J3178" i="1"/>
  <c r="J3761" i="1"/>
  <c r="J4121" i="1"/>
  <c r="J3228" i="1"/>
  <c r="J813" i="1"/>
  <c r="J830" i="1" s="1"/>
  <c r="J3186" i="1"/>
  <c r="J3236" i="1"/>
  <c r="J4129" i="1"/>
  <c r="J3801" i="1"/>
  <c r="AC3764" i="1"/>
  <c r="AC4198" i="1"/>
  <c r="AC3189" i="1"/>
  <c r="AC4124" i="1"/>
  <c r="AC4132" i="1"/>
  <c r="AC3239" i="1"/>
  <c r="AC2781" i="1"/>
  <c r="AC3804" i="1"/>
  <c r="AC3181" i="1"/>
  <c r="AC4206" i="1"/>
  <c r="AD3190" i="1"/>
  <c r="AD3182" i="1"/>
  <c r="AD3805" i="1"/>
  <c r="AD4199" i="1"/>
  <c r="AD2782" i="1"/>
  <c r="AD3240" i="1"/>
  <c r="AD4207" i="1"/>
  <c r="AD3765" i="1"/>
  <c r="AD4125" i="1"/>
  <c r="AD4133" i="1"/>
  <c r="O3763" i="1"/>
  <c r="O4205" i="1"/>
  <c r="O3180" i="1"/>
  <c r="O3238" i="1"/>
  <c r="O4123" i="1"/>
  <c r="O3188" i="1"/>
  <c r="O4131" i="1"/>
  <c r="O4197" i="1"/>
  <c r="O3803" i="1"/>
  <c r="O2780" i="1"/>
  <c r="P3238" i="1"/>
  <c r="P4131" i="1"/>
  <c r="P3188" i="1"/>
  <c r="P3180" i="1"/>
  <c r="P4197" i="1"/>
  <c r="P3803" i="1"/>
  <c r="P4123" i="1"/>
  <c r="P4205" i="1"/>
  <c r="P3763" i="1"/>
  <c r="P2780" i="1"/>
  <c r="J4133" i="1"/>
  <c r="J4125" i="1"/>
  <c r="J3240" i="1"/>
  <c r="J3182" i="1"/>
  <c r="J4199" i="1"/>
  <c r="J3190" i="1"/>
  <c r="J3765" i="1"/>
  <c r="J2782" i="1"/>
  <c r="J3805" i="1"/>
  <c r="J4207" i="1"/>
  <c r="AB3229" i="1"/>
  <c r="AB3802" i="1"/>
  <c r="AB3179" i="1"/>
  <c r="AB4122" i="1"/>
  <c r="AB3237" i="1"/>
  <c r="AB3187" i="1"/>
  <c r="AB2779" i="1"/>
  <c r="AB814" i="1"/>
  <c r="AB831" i="1" s="1"/>
  <c r="AB4196" i="1"/>
  <c r="AB3762" i="1"/>
  <c r="AB4204" i="1"/>
  <c r="AB4130" i="1"/>
  <c r="AB3760" i="1"/>
  <c r="AB4128" i="1"/>
  <c r="AB3800" i="1"/>
  <c r="AB3185" i="1"/>
  <c r="AB3235" i="1"/>
  <c r="AB4120" i="1"/>
  <c r="AB4194" i="1"/>
  <c r="AB3177" i="1"/>
  <c r="AB2777" i="1"/>
  <c r="AB4202" i="1"/>
  <c r="AC4128" i="1"/>
  <c r="AC3235" i="1"/>
  <c r="AC3185" i="1"/>
  <c r="AC3760" i="1"/>
  <c r="AC3177" i="1"/>
  <c r="AC4202" i="1"/>
  <c r="AC2777" i="1"/>
  <c r="AC4120" i="1"/>
  <c r="AC4194" i="1"/>
  <c r="AC3800" i="1"/>
  <c r="AC4207" i="1"/>
  <c r="AC3805" i="1"/>
  <c r="AC3240" i="1"/>
  <c r="AC4199" i="1"/>
  <c r="AC2782" i="1"/>
  <c r="AC4125" i="1"/>
  <c r="AC3182" i="1"/>
  <c r="AC3190" i="1"/>
  <c r="AC3765" i="1"/>
  <c r="AC4133" i="1"/>
  <c r="Y4195" i="1"/>
  <c r="Y3236" i="1"/>
  <c r="Y4203" i="1"/>
  <c r="Y3178" i="1"/>
  <c r="Y2778" i="1"/>
  <c r="Y4129" i="1"/>
  <c r="Y3761" i="1"/>
  <c r="Y3801" i="1"/>
  <c r="Y4121" i="1"/>
  <c r="Y3186" i="1"/>
  <c r="O3800" i="1"/>
  <c r="O4202" i="1"/>
  <c r="O4128" i="1"/>
  <c r="O2777" i="1"/>
  <c r="O4120" i="1"/>
  <c r="O3185" i="1"/>
  <c r="O4194" i="1"/>
  <c r="O3760" i="1"/>
  <c r="O3177" i="1"/>
  <c r="O3235" i="1"/>
  <c r="AD3228" i="1"/>
  <c r="AD3178" i="1"/>
  <c r="AD4195" i="1"/>
  <c r="AD813" i="1"/>
  <c r="AD830" i="1" s="1"/>
  <c r="AD3186" i="1"/>
  <c r="AD2778" i="1"/>
  <c r="AD3801" i="1"/>
  <c r="AD3761" i="1"/>
  <c r="AD4121" i="1"/>
  <c r="AD4129" i="1"/>
  <c r="AD4203" i="1"/>
  <c r="AD3236" i="1"/>
  <c r="P3760" i="1"/>
  <c r="P4202" i="1"/>
  <c r="P3185" i="1"/>
  <c r="P2777" i="1"/>
  <c r="P4194" i="1"/>
  <c r="P3800" i="1"/>
  <c r="P3235" i="1"/>
  <c r="P4120" i="1"/>
  <c r="P3177" i="1"/>
  <c r="P4128" i="1"/>
  <c r="P4124" i="1"/>
  <c r="P4198" i="1"/>
  <c r="P2781" i="1"/>
  <c r="P3764" i="1"/>
  <c r="P3804" i="1"/>
  <c r="P3239" i="1"/>
  <c r="P3181" i="1"/>
  <c r="P4132" i="1"/>
  <c r="P4206" i="1"/>
  <c r="P3189" i="1"/>
  <c r="AD3760" i="1"/>
  <c r="AD3800" i="1"/>
  <c r="AD3185" i="1"/>
  <c r="AD2777" i="1"/>
  <c r="AD4128" i="1"/>
  <c r="AD3177" i="1"/>
  <c r="AD4120" i="1"/>
  <c r="AD3235" i="1"/>
  <c r="AD4194" i="1"/>
  <c r="AD4202" i="1"/>
  <c r="M4207" i="1"/>
  <c r="M2782" i="1"/>
  <c r="M3182" i="1"/>
  <c r="M4199" i="1"/>
  <c r="M3765" i="1"/>
  <c r="M3190" i="1"/>
  <c r="M4133" i="1"/>
  <c r="M4125" i="1"/>
  <c r="M3805" i="1"/>
  <c r="M3240" i="1"/>
  <c r="Q2778" i="1"/>
  <c r="Q4195" i="1"/>
  <c r="Q4129" i="1"/>
  <c r="Q3761" i="1"/>
  <c r="Q3236" i="1"/>
  <c r="Q3178" i="1"/>
  <c r="Q4121" i="1"/>
  <c r="Q3228" i="1"/>
  <c r="Q3801" i="1"/>
  <c r="Q4203" i="1"/>
  <c r="Q813" i="1"/>
  <c r="Q830" i="1" s="1"/>
  <c r="Q3186" i="1"/>
  <c r="Q4202" i="1"/>
  <c r="Q4120" i="1"/>
  <c r="Q3185" i="1"/>
  <c r="Q3760" i="1"/>
  <c r="Q2777" i="1"/>
  <c r="Q3177" i="1"/>
  <c r="Q3800" i="1"/>
  <c r="Q3235" i="1"/>
  <c r="Q4128" i="1"/>
  <c r="Q4194" i="1"/>
  <c r="Y2779" i="1"/>
  <c r="Y4122" i="1"/>
  <c r="Y3179" i="1"/>
  <c r="Y3237" i="1"/>
  <c r="Y4204" i="1"/>
  <c r="Y3187" i="1"/>
  <c r="Y3802" i="1"/>
  <c r="Y4196" i="1"/>
  <c r="Y4130" i="1"/>
  <c r="Y3762" i="1"/>
  <c r="L4207" i="1"/>
  <c r="L4133" i="1"/>
  <c r="L3182" i="1"/>
  <c r="L2782" i="1"/>
  <c r="L4125" i="1"/>
  <c r="L4199" i="1"/>
  <c r="L3190" i="1"/>
  <c r="L3240" i="1"/>
  <c r="L3765" i="1"/>
  <c r="L3805" i="1"/>
  <c r="V3182" i="1"/>
  <c r="V4125" i="1"/>
  <c r="V4199" i="1"/>
  <c r="V2782" i="1"/>
  <c r="V3805" i="1"/>
  <c r="V3190" i="1"/>
  <c r="V3240" i="1"/>
  <c r="V4207" i="1"/>
  <c r="V3765" i="1"/>
  <c r="V4133" i="1"/>
  <c r="M3239" i="1"/>
  <c r="M3764" i="1"/>
  <c r="M4206" i="1"/>
  <c r="M2781" i="1"/>
  <c r="M3804" i="1"/>
  <c r="M4124" i="1"/>
  <c r="M4132" i="1"/>
  <c r="M3189" i="1"/>
  <c r="M3181" i="1"/>
  <c r="M4198" i="1"/>
  <c r="V3231" i="1"/>
  <c r="V4206" i="1"/>
  <c r="V816" i="1"/>
  <c r="V833" i="1" s="1"/>
  <c r="V4132" i="1"/>
  <c r="V3181" i="1"/>
  <c r="V3239" i="1"/>
  <c r="V2781" i="1"/>
  <c r="V4124" i="1"/>
  <c r="V3764" i="1"/>
  <c r="V3189" i="1"/>
  <c r="V3804" i="1"/>
  <c r="V4198" i="1"/>
  <c r="K4123" i="1"/>
  <c r="K4205" i="1"/>
  <c r="K3188" i="1"/>
  <c r="K3763" i="1"/>
  <c r="K3180" i="1"/>
  <c r="K3238" i="1"/>
  <c r="K4131" i="1"/>
  <c r="K3803" i="1"/>
  <c r="K4197" i="1"/>
  <c r="K2780" i="1"/>
  <c r="T3238" i="1"/>
  <c r="T3180" i="1"/>
  <c r="T3803" i="1"/>
  <c r="T4131" i="1"/>
  <c r="T2780" i="1"/>
  <c r="T4123" i="1"/>
  <c r="T4197" i="1"/>
  <c r="T3763" i="1"/>
  <c r="T3188" i="1"/>
  <c r="T4205" i="1"/>
  <c r="O4124" i="1"/>
  <c r="O4206" i="1"/>
  <c r="O4132" i="1"/>
  <c r="O3239" i="1"/>
  <c r="O4198" i="1"/>
  <c r="O3804" i="1"/>
  <c r="O3189" i="1"/>
  <c r="O816" i="1"/>
  <c r="O833" i="1" s="1"/>
  <c r="O2781" i="1"/>
  <c r="O3764" i="1"/>
  <c r="O3181" i="1"/>
  <c r="W3180" i="1"/>
  <c r="W3763" i="1"/>
  <c r="W4205" i="1"/>
  <c r="W3188" i="1"/>
  <c r="W3238" i="1"/>
  <c r="W3803" i="1"/>
  <c r="W4123" i="1"/>
  <c r="W2780" i="1"/>
  <c r="W4197" i="1"/>
  <c r="W4131" i="1"/>
  <c r="P4195" i="1"/>
  <c r="P4129" i="1"/>
  <c r="P2778" i="1"/>
  <c r="P3236" i="1"/>
  <c r="P3178" i="1"/>
  <c r="P3228" i="1"/>
  <c r="P3761" i="1"/>
  <c r="P4121" i="1"/>
  <c r="P3801" i="1"/>
  <c r="P4203" i="1"/>
  <c r="P3186" i="1"/>
  <c r="U3229" i="1"/>
  <c r="U2779" i="1"/>
  <c r="U3762" i="1"/>
  <c r="U4196" i="1"/>
  <c r="U4122" i="1"/>
  <c r="U3237" i="1"/>
  <c r="U4204" i="1"/>
  <c r="U4130" i="1"/>
  <c r="U814" i="1"/>
  <c r="U831" i="1" s="1"/>
  <c r="U3802" i="1"/>
  <c r="U3179" i="1"/>
  <c r="U3187" i="1"/>
  <c r="Q3805" i="1"/>
  <c r="Q2782" i="1"/>
  <c r="Q3765" i="1"/>
  <c r="Q4133" i="1"/>
  <c r="Q3182" i="1"/>
  <c r="Q4207" i="1"/>
  <c r="Q3240" i="1"/>
  <c r="Q4199" i="1"/>
  <c r="Q3190" i="1"/>
  <c r="Q4125" i="1"/>
  <c r="K4125" i="1"/>
  <c r="K3190" i="1"/>
  <c r="K3805" i="1"/>
  <c r="K3182" i="1"/>
  <c r="K3232" i="1"/>
  <c r="K4199" i="1"/>
  <c r="K4133" i="1"/>
  <c r="K2782" i="1"/>
  <c r="K4207" i="1"/>
  <c r="K3240" i="1"/>
  <c r="K3765" i="1"/>
  <c r="W4129" i="1"/>
  <c r="W3801" i="1"/>
  <c r="W3761" i="1"/>
  <c r="W4121" i="1"/>
  <c r="W2778" i="1"/>
  <c r="W3186" i="1"/>
  <c r="W4195" i="1"/>
  <c r="W3178" i="1"/>
  <c r="W4203" i="1"/>
  <c r="W3236" i="1"/>
  <c r="J4204" i="1"/>
  <c r="J4196" i="1"/>
  <c r="J2779" i="1"/>
  <c r="J3762" i="1"/>
  <c r="J3179" i="1"/>
  <c r="J4122" i="1"/>
  <c r="J4130" i="1"/>
  <c r="J3187" i="1"/>
  <c r="J3802" i="1"/>
  <c r="J3237" i="1"/>
  <c r="J3188" i="1"/>
  <c r="J815" i="1"/>
  <c r="J832" i="1" s="1"/>
  <c r="J2780" i="1"/>
  <c r="J3230" i="1"/>
  <c r="J4123" i="1"/>
  <c r="J3803" i="1"/>
  <c r="J3238" i="1"/>
  <c r="J3180" i="1"/>
  <c r="J4131" i="1"/>
  <c r="J3763" i="1"/>
  <c r="J4205" i="1"/>
  <c r="J4197" i="1"/>
  <c r="P2779" i="1"/>
  <c r="P3762" i="1"/>
  <c r="P4204" i="1"/>
  <c r="P4122" i="1"/>
  <c r="P4130" i="1"/>
  <c r="P3802" i="1"/>
  <c r="P3187" i="1"/>
  <c r="P3179" i="1"/>
  <c r="P4196" i="1"/>
  <c r="P3237" i="1"/>
  <c r="U2780" i="1"/>
  <c r="U4197" i="1"/>
  <c r="U4131" i="1"/>
  <c r="U4123" i="1"/>
  <c r="U4205" i="1"/>
  <c r="U3763" i="1"/>
  <c r="U3188" i="1"/>
  <c r="U3238" i="1"/>
  <c r="U3803" i="1"/>
  <c r="U3180" i="1"/>
  <c r="M3179" i="1"/>
  <c r="M3802" i="1"/>
  <c r="M4196" i="1"/>
  <c r="M3187" i="1"/>
  <c r="M3237" i="1"/>
  <c r="M2779" i="1"/>
  <c r="M4204" i="1"/>
  <c r="M4122" i="1"/>
  <c r="M4130" i="1"/>
  <c r="M3229" i="1"/>
  <c r="M3762" i="1"/>
  <c r="M814" i="1"/>
  <c r="M831" i="1" s="1"/>
  <c r="K3802" i="1"/>
  <c r="K3229" i="1"/>
  <c r="K3187" i="1"/>
  <c r="K3179" i="1"/>
  <c r="K4196" i="1"/>
  <c r="K2779" i="1"/>
  <c r="K3762" i="1"/>
  <c r="K3237" i="1"/>
  <c r="K4204" i="1"/>
  <c r="K4130" i="1"/>
  <c r="K814" i="1"/>
  <c r="K831" i="1" s="1"/>
  <c r="K4122" i="1"/>
  <c r="U4133" i="1"/>
  <c r="U3805" i="1"/>
  <c r="U3190" i="1"/>
  <c r="U3240" i="1"/>
  <c r="U4199" i="1"/>
  <c r="U4207" i="1"/>
  <c r="U3765" i="1"/>
  <c r="U4125" i="1"/>
  <c r="U2782" i="1"/>
  <c r="U3182" i="1"/>
  <c r="T3761" i="1"/>
  <c r="T4203" i="1"/>
  <c r="T3801" i="1"/>
  <c r="T813" i="1"/>
  <c r="T830" i="1" s="1"/>
  <c r="T3186" i="1"/>
  <c r="T2778" i="1"/>
  <c r="T3236" i="1"/>
  <c r="T4129" i="1"/>
  <c r="T4121" i="1"/>
  <c r="T3178" i="1"/>
  <c r="T4195" i="1"/>
  <c r="T3228" i="1"/>
  <c r="R815" i="1"/>
  <c r="R832" i="1" s="1"/>
  <c r="O3182" i="1"/>
  <c r="O3765" i="1"/>
  <c r="O4125" i="1"/>
  <c r="O3805" i="1"/>
  <c r="O4133" i="1"/>
  <c r="O4199" i="1"/>
  <c r="O2782" i="1"/>
  <c r="O4207" i="1"/>
  <c r="O3190" i="1"/>
  <c r="O3240" i="1"/>
  <c r="M3763" i="1"/>
  <c r="M2780" i="1"/>
  <c r="M3230" i="1"/>
  <c r="M4205" i="1"/>
  <c r="M4123" i="1"/>
  <c r="M4197" i="1"/>
  <c r="M3238" i="1"/>
  <c r="M815" i="1"/>
  <c r="M832" i="1" s="1"/>
  <c r="M3803" i="1"/>
  <c r="M3180" i="1"/>
  <c r="M4131" i="1"/>
  <c r="M3188" i="1"/>
  <c r="AB3763" i="1"/>
  <c r="AB815" i="1"/>
  <c r="AB832" i="1" s="1"/>
  <c r="AB3188" i="1"/>
  <c r="AB4205" i="1"/>
  <c r="AB4123" i="1"/>
  <c r="AB3180" i="1"/>
  <c r="AB3230" i="1"/>
  <c r="AB4197" i="1"/>
  <c r="AB4131" i="1"/>
  <c r="AB2780" i="1"/>
  <c r="AB3803" i="1"/>
  <c r="AB3238" i="1"/>
  <c r="L4121" i="1"/>
  <c r="L3186" i="1"/>
  <c r="L4129" i="1"/>
  <c r="L3236" i="1"/>
  <c r="L813" i="1"/>
  <c r="L830" i="1" s="1"/>
  <c r="L2778" i="1"/>
  <c r="L3178" i="1"/>
  <c r="L4195" i="1"/>
  <c r="L3801" i="1"/>
  <c r="L4203" i="1"/>
  <c r="L3761" i="1"/>
  <c r="L3228" i="1"/>
  <c r="V3180" i="1"/>
  <c r="V3238" i="1"/>
  <c r="V2780" i="1"/>
  <c r="V4123" i="1"/>
  <c r="V4197" i="1"/>
  <c r="V3763" i="1"/>
  <c r="V4205" i="1"/>
  <c r="V3188" i="1"/>
  <c r="V4131" i="1"/>
  <c r="V3803" i="1"/>
  <c r="T3762" i="1"/>
  <c r="T3187" i="1"/>
  <c r="T4196" i="1"/>
  <c r="T3802" i="1"/>
  <c r="T3179" i="1"/>
  <c r="T4122" i="1"/>
  <c r="T4204" i="1"/>
  <c r="T4130" i="1"/>
  <c r="T3237" i="1"/>
  <c r="T2779" i="1"/>
  <c r="R814" i="1"/>
  <c r="R831" i="1" s="1"/>
  <c r="T2781" i="1"/>
  <c r="T3804" i="1"/>
  <c r="T3189" i="1"/>
  <c r="T4132" i="1"/>
  <c r="T4206" i="1"/>
  <c r="T3181" i="1"/>
  <c r="T4198" i="1"/>
  <c r="T3764" i="1"/>
  <c r="T3239" i="1"/>
  <c r="T3231" i="1"/>
  <c r="T4124" i="1"/>
  <c r="Q3181" i="1"/>
  <c r="Q3764" i="1"/>
  <c r="Q4124" i="1"/>
  <c r="Q3189" i="1"/>
  <c r="Q816" i="1"/>
  <c r="Q833" i="1" s="1"/>
  <c r="Q4132" i="1"/>
  <c r="Q3804" i="1"/>
  <c r="Q3239" i="1"/>
  <c r="Q4198" i="1"/>
  <c r="Q4206" i="1"/>
  <c r="Q2781" i="1"/>
  <c r="Q3231" i="1"/>
  <c r="Z2780" i="1"/>
  <c r="Z3188" i="1"/>
  <c r="Z4205" i="1"/>
  <c r="Z3238" i="1"/>
  <c r="Z3803" i="1"/>
  <c r="Z3230" i="1"/>
  <c r="Z3763" i="1"/>
  <c r="Z815" i="1"/>
  <c r="Z832" i="1" s="1"/>
  <c r="Z4131" i="1"/>
  <c r="Z4197" i="1"/>
  <c r="Z3180" i="1"/>
  <c r="Z4123" i="1"/>
  <c r="V3800" i="1"/>
  <c r="V4120" i="1"/>
  <c r="V3185" i="1"/>
  <c r="V3760" i="1"/>
  <c r="V3177" i="1"/>
  <c r="V3235" i="1"/>
  <c r="V4202" i="1"/>
  <c r="V4194" i="1"/>
  <c r="V2777" i="1"/>
  <c r="V4128" i="1"/>
  <c r="R812" i="1"/>
  <c r="R829" i="1" s="1"/>
  <c r="O3237" i="1"/>
  <c r="O3762" i="1"/>
  <c r="O4196" i="1"/>
  <c r="O3179" i="1"/>
  <c r="O4130" i="1"/>
  <c r="O4122" i="1"/>
  <c r="O4204" i="1"/>
  <c r="O3187" i="1"/>
  <c r="O3802" i="1"/>
  <c r="O2779" i="1"/>
  <c r="Z3189" i="1"/>
  <c r="Z3181" i="1"/>
  <c r="Z4198" i="1"/>
  <c r="Z3764" i="1"/>
  <c r="Z816" i="1"/>
  <c r="Z833" i="1" s="1"/>
  <c r="Z4132" i="1"/>
  <c r="Z3231" i="1"/>
  <c r="Z4124" i="1"/>
  <c r="Z2781" i="1"/>
  <c r="Z4206" i="1"/>
  <c r="Z3239" i="1"/>
  <c r="Z3804" i="1"/>
  <c r="AD3802" i="1"/>
  <c r="AD3187" i="1"/>
  <c r="AD3762" i="1"/>
  <c r="AD4122" i="1"/>
  <c r="AD4130" i="1"/>
  <c r="AD3237" i="1"/>
  <c r="AD4196" i="1"/>
  <c r="AD3179" i="1"/>
  <c r="AD4204" i="1"/>
  <c r="AD2779" i="1"/>
  <c r="M2778" i="1"/>
  <c r="M4121" i="1"/>
  <c r="M3236" i="1"/>
  <c r="M3186" i="1"/>
  <c r="M4129" i="1"/>
  <c r="M4203" i="1"/>
  <c r="M3178" i="1"/>
  <c r="M4195" i="1"/>
  <c r="M3761" i="1"/>
  <c r="M3801" i="1"/>
  <c r="U4203" i="1"/>
  <c r="U3186" i="1"/>
  <c r="U3228" i="1"/>
  <c r="U4129" i="1"/>
  <c r="U3236" i="1"/>
  <c r="U3178" i="1"/>
  <c r="U813" i="1"/>
  <c r="U830" i="1" s="1"/>
  <c r="U3801" i="1"/>
  <c r="U2778" i="1"/>
  <c r="U4121" i="1"/>
  <c r="U4195" i="1"/>
  <c r="U3761" i="1"/>
  <c r="AD4131" i="1"/>
  <c r="AD2780" i="1"/>
  <c r="AD3238" i="1"/>
  <c r="AD3803" i="1"/>
  <c r="AD4197" i="1"/>
  <c r="AD3230" i="1"/>
  <c r="AD3180" i="1"/>
  <c r="AD3763" i="1"/>
  <c r="AD3188" i="1"/>
  <c r="AD4205" i="1"/>
  <c r="AD4123" i="1"/>
  <c r="Y4128" i="1"/>
  <c r="Y4194" i="1"/>
  <c r="Y3235" i="1"/>
  <c r="Y4202" i="1"/>
  <c r="Y3800" i="1"/>
  <c r="Y4120" i="1"/>
  <c r="Y812" i="1"/>
  <c r="Y829" i="1" s="1"/>
  <c r="Y3760" i="1"/>
  <c r="Y2777" i="1"/>
  <c r="Y3185" i="1"/>
  <c r="Y3177" i="1"/>
  <c r="Z3187" i="1"/>
  <c r="Z3762" i="1"/>
  <c r="Z3179" i="1"/>
  <c r="Z3802" i="1"/>
  <c r="Z3229" i="1"/>
  <c r="Z4196" i="1"/>
  <c r="Z4130" i="1"/>
  <c r="Z2779" i="1"/>
  <c r="Z4122" i="1"/>
  <c r="Z3237" i="1"/>
  <c r="Z4204" i="1"/>
  <c r="AB3236" i="1"/>
  <c r="AB4129" i="1"/>
  <c r="AB2778" i="1"/>
  <c r="AB3186" i="1"/>
  <c r="AB3801" i="1"/>
  <c r="AB3178" i="1"/>
  <c r="AB3761" i="1"/>
  <c r="AB4121" i="1"/>
  <c r="AB4203" i="1"/>
  <c r="AB4195" i="1"/>
  <c r="P3240" i="1"/>
  <c r="P4199" i="1"/>
  <c r="P3190" i="1"/>
  <c r="P817" i="1"/>
  <c r="P834" i="1" s="1"/>
  <c r="P4125" i="1"/>
  <c r="P2782" i="1"/>
  <c r="P3182" i="1"/>
  <c r="P4207" i="1"/>
  <c r="P3805" i="1"/>
  <c r="P4133" i="1"/>
  <c r="P3232" i="1"/>
  <c r="P3765" i="1"/>
  <c r="W2779" i="1"/>
  <c r="W4204" i="1"/>
  <c r="W3237" i="1"/>
  <c r="W814" i="1"/>
  <c r="W831" i="1" s="1"/>
  <c r="W3229" i="1"/>
  <c r="W4130" i="1"/>
  <c r="W4122" i="1"/>
  <c r="W4196" i="1"/>
  <c r="W3762" i="1"/>
  <c r="W3802" i="1"/>
  <c r="W3187" i="1"/>
  <c r="W3179" i="1"/>
  <c r="V4121" i="1"/>
  <c r="V4129" i="1"/>
  <c r="V3186" i="1"/>
  <c r="V3236" i="1"/>
  <c r="V4195" i="1"/>
  <c r="V4203" i="1"/>
  <c r="V3761" i="1"/>
  <c r="V3801" i="1"/>
  <c r="V3178" i="1"/>
  <c r="V2778" i="1"/>
  <c r="K3178" i="1"/>
  <c r="K4195" i="1"/>
  <c r="K2778" i="1"/>
  <c r="K3801" i="1"/>
  <c r="K3236" i="1"/>
  <c r="K4121" i="1"/>
  <c r="K4129" i="1"/>
  <c r="K3761" i="1"/>
  <c r="K4203" i="1"/>
  <c r="K3186" i="1"/>
  <c r="W2781" i="1"/>
  <c r="W4198" i="1"/>
  <c r="W4124" i="1"/>
  <c r="W3804" i="1"/>
  <c r="W4132" i="1"/>
  <c r="W3764" i="1"/>
  <c r="W3181" i="1"/>
  <c r="W3189" i="1"/>
  <c r="W4206" i="1"/>
  <c r="W3239" i="1"/>
  <c r="K3235" i="1"/>
  <c r="K4202" i="1"/>
  <c r="K4128" i="1"/>
  <c r="K3177" i="1"/>
  <c r="K3185" i="1"/>
  <c r="K2777" i="1"/>
  <c r="K4120" i="1"/>
  <c r="K812" i="1"/>
  <c r="K829" i="1" s="1"/>
  <c r="K3760" i="1"/>
  <c r="K3227" i="1"/>
  <c r="K4194" i="1"/>
  <c r="K3800" i="1"/>
  <c r="W4128" i="1"/>
  <c r="W3760" i="1"/>
  <c r="W3177" i="1"/>
  <c r="W3800" i="1"/>
  <c r="W2777" i="1"/>
  <c r="W3185" i="1"/>
  <c r="W4202" i="1"/>
  <c r="W3235" i="1"/>
  <c r="W4120" i="1"/>
  <c r="W4194" i="1"/>
  <c r="T4133" i="1"/>
  <c r="T4125" i="1"/>
  <c r="T3765" i="1"/>
  <c r="T4199" i="1"/>
  <c r="T3805" i="1"/>
  <c r="T3190" i="1"/>
  <c r="T2782" i="1"/>
  <c r="T3182" i="1"/>
  <c r="T4207" i="1"/>
  <c r="T3240" i="1"/>
  <c r="T3227" i="1"/>
  <c r="T4202" i="1"/>
  <c r="T2777" i="1"/>
  <c r="T4120" i="1"/>
  <c r="T3235" i="1"/>
  <c r="T3177" i="1"/>
  <c r="T3185" i="1"/>
  <c r="T4194" i="1"/>
  <c r="T812" i="1"/>
  <c r="T829" i="1" s="1"/>
  <c r="T4128" i="1"/>
  <c r="T3760" i="1"/>
  <c r="T3800" i="1"/>
  <c r="Z3800" i="1"/>
  <c r="Z3185" i="1"/>
  <c r="Z3235" i="1"/>
  <c r="Z4128" i="1"/>
  <c r="Z4202" i="1"/>
  <c r="Z4120" i="1"/>
  <c r="Z4194" i="1"/>
  <c r="Z3760" i="1"/>
  <c r="Z2777" i="1"/>
  <c r="Z3177" i="1"/>
  <c r="J2781" i="1"/>
  <c r="J3764" i="1"/>
  <c r="J4132" i="1"/>
  <c r="J4198" i="1"/>
  <c r="J3239" i="1"/>
  <c r="J3804" i="1"/>
  <c r="J4206" i="1"/>
  <c r="J3189" i="1"/>
  <c r="J3181" i="1"/>
  <c r="J4124" i="1"/>
  <c r="Z3186" i="1"/>
  <c r="Z4129" i="1"/>
  <c r="Z3761" i="1"/>
  <c r="Z4203" i="1"/>
  <c r="Z3801" i="1"/>
  <c r="Z2778" i="1"/>
  <c r="Z4195" i="1"/>
  <c r="Z4121" i="1"/>
  <c r="Z3236" i="1"/>
  <c r="Z3178" i="1"/>
  <c r="AB3231" i="1"/>
  <c r="AB4132" i="1"/>
  <c r="AB3764" i="1"/>
  <c r="AB3804" i="1"/>
  <c r="AB2781" i="1"/>
  <c r="AB4124" i="1"/>
  <c r="AB3181" i="1"/>
  <c r="AB3189" i="1"/>
  <c r="AB4198" i="1"/>
  <c r="AB4206" i="1"/>
  <c r="AB816" i="1"/>
  <c r="AB833" i="1" s="1"/>
  <c r="AB3239" i="1"/>
  <c r="U3760" i="1"/>
  <c r="U3185" i="1"/>
  <c r="U4202" i="1"/>
  <c r="U3177" i="1"/>
  <c r="U4120" i="1"/>
  <c r="U3800" i="1"/>
  <c r="U2777" i="1"/>
  <c r="U4128" i="1"/>
  <c r="U3235" i="1"/>
  <c r="U4194" i="1"/>
  <c r="K3189" i="1"/>
  <c r="K4132" i="1"/>
  <c r="K4124" i="1"/>
  <c r="K3239" i="1"/>
  <c r="K3804" i="1"/>
  <c r="K3181" i="1"/>
  <c r="K2781" i="1"/>
  <c r="K3231" i="1"/>
  <c r="K3764" i="1"/>
  <c r="K4206" i="1"/>
  <c r="K4198" i="1"/>
  <c r="L3804" i="1"/>
  <c r="L4132" i="1"/>
  <c r="L816" i="1"/>
  <c r="L833" i="1" s="1"/>
  <c r="L2781" i="1"/>
  <c r="L3239" i="1"/>
  <c r="L3181" i="1"/>
  <c r="L4124" i="1"/>
  <c r="L3189" i="1"/>
  <c r="L3764" i="1"/>
  <c r="L4198" i="1"/>
  <c r="L3231" i="1"/>
  <c r="L4206" i="1"/>
  <c r="U3764" i="1"/>
  <c r="U3189" i="1"/>
  <c r="U4198" i="1"/>
  <c r="U4206" i="1"/>
  <c r="U4132" i="1"/>
  <c r="U2781" i="1"/>
  <c r="U4124" i="1"/>
  <c r="U3181" i="1"/>
  <c r="U3804" i="1"/>
  <c r="U3239" i="1"/>
  <c r="AD4198" i="1"/>
  <c r="AD4124" i="1"/>
  <c r="AD2781" i="1"/>
  <c r="AD3804" i="1"/>
  <c r="AD3181" i="1"/>
  <c r="AD3239" i="1"/>
  <c r="AD816" i="1"/>
  <c r="AD833" i="1" s="1"/>
  <c r="AD4132" i="1"/>
  <c r="AD3189" i="1"/>
  <c r="AD4206" i="1"/>
  <c r="AD3764" i="1"/>
  <c r="AC2778" i="1"/>
  <c r="AC3178" i="1"/>
  <c r="AC3186" i="1"/>
  <c r="AC3236" i="1"/>
  <c r="AC3761" i="1"/>
  <c r="AC4203" i="1"/>
  <c r="AC3228" i="1"/>
  <c r="AC4121" i="1"/>
  <c r="AC4195" i="1"/>
  <c r="AC4129" i="1"/>
  <c r="AC3801" i="1"/>
  <c r="AB2782" i="1"/>
  <c r="AB3765" i="1"/>
  <c r="AB3182" i="1"/>
  <c r="AB3232" i="1"/>
  <c r="AB817" i="1"/>
  <c r="AB834" i="1" s="1"/>
  <c r="AB4199" i="1"/>
  <c r="AB4125" i="1"/>
  <c r="AB4133" i="1"/>
  <c r="AB3190" i="1"/>
  <c r="AB4207" i="1"/>
  <c r="AB3805" i="1"/>
  <c r="AB3240" i="1"/>
  <c r="V3179" i="1"/>
  <c r="V3187" i="1"/>
  <c r="V4204" i="1"/>
  <c r="V3237" i="1"/>
  <c r="V4122" i="1"/>
  <c r="V2779" i="1"/>
  <c r="V3802" i="1"/>
  <c r="V3762" i="1"/>
  <c r="V4130" i="1"/>
  <c r="V4196" i="1"/>
  <c r="AC3762" i="1"/>
  <c r="AC4122" i="1"/>
  <c r="AC3802" i="1"/>
  <c r="AC4130" i="1"/>
  <c r="AC4204" i="1"/>
  <c r="AC3179" i="1"/>
  <c r="AC2779" i="1"/>
  <c r="AC4196" i="1"/>
  <c r="AC3237" i="1"/>
  <c r="AC3187" i="1"/>
  <c r="L3802" i="1"/>
  <c r="L4130" i="1"/>
  <c r="L2779" i="1"/>
  <c r="L4196" i="1"/>
  <c r="L4122" i="1"/>
  <c r="L814" i="1"/>
  <c r="L831" i="1" s="1"/>
  <c r="L3762" i="1"/>
  <c r="L3187" i="1"/>
  <c r="L3237" i="1"/>
  <c r="L3229" i="1"/>
  <c r="L4204" i="1"/>
  <c r="L3179" i="1"/>
  <c r="J3227" i="1"/>
  <c r="J3760" i="1"/>
  <c r="J3177" i="1"/>
  <c r="J4194" i="1"/>
  <c r="J4120" i="1"/>
  <c r="J4202" i="1"/>
  <c r="J3800" i="1"/>
  <c r="J812" i="1"/>
  <c r="J829" i="1" s="1"/>
  <c r="J4128" i="1"/>
  <c r="J3185" i="1"/>
  <c r="J2777" i="1"/>
  <c r="J3235" i="1"/>
  <c r="Q3187" i="1"/>
  <c r="Q4204" i="1"/>
  <c r="Q3762" i="1"/>
  <c r="Q4130" i="1"/>
  <c r="Q3802" i="1"/>
  <c r="Q2779" i="1"/>
  <c r="Q4196" i="1"/>
  <c r="Q4122" i="1"/>
  <c r="Q3179" i="1"/>
  <c r="Q3237" i="1"/>
  <c r="O4195" i="1"/>
  <c r="O3178" i="1"/>
  <c r="O2778" i="1"/>
  <c r="O3186" i="1"/>
  <c r="O813" i="1"/>
  <c r="O830" i="1" s="1"/>
  <c r="O3761" i="1"/>
  <c r="O4203" i="1"/>
  <c r="O4121" i="1"/>
  <c r="O3801" i="1"/>
  <c r="O4129" i="1"/>
  <c r="O3236" i="1"/>
  <c r="O3228" i="1"/>
  <c r="AC3188" i="1"/>
  <c r="AC4131" i="1"/>
  <c r="AC4123" i="1"/>
  <c r="AC3180" i="1"/>
  <c r="AC3238" i="1"/>
  <c r="AC3763" i="1"/>
  <c r="AC3803" i="1"/>
  <c r="AC4205" i="1"/>
  <c r="AC2780" i="1"/>
  <c r="AC4197" i="1"/>
  <c r="R816" i="1" l="1"/>
  <c r="R833" i="1" s="1"/>
  <c r="T814" i="1"/>
  <c r="U817" i="1"/>
  <c r="U834" i="1" s="1"/>
  <c r="M4189" i="1"/>
  <c r="Q3343" i="1"/>
  <c r="Q4190" i="1"/>
  <c r="U3232" i="1"/>
  <c r="R817" i="1"/>
  <c r="R834" i="1" s="1"/>
  <c r="Z812" i="1"/>
  <c r="Z829" i="1" s="1"/>
  <c r="P3229" i="1"/>
  <c r="P814" i="1"/>
  <c r="P831" i="1" s="1"/>
  <c r="K815" i="1"/>
  <c r="K832" i="1" s="1"/>
  <c r="AB3227" i="1"/>
  <c r="AC816" i="1"/>
  <c r="AC833" i="1" s="1"/>
  <c r="AC3231" i="1"/>
  <c r="V3229" i="1"/>
  <c r="V814" i="1"/>
  <c r="V831" i="1" s="1"/>
  <c r="U816" i="1"/>
  <c r="U833" i="1" s="1"/>
  <c r="U812" i="1"/>
  <c r="U829" i="1" s="1"/>
  <c r="Z3227" i="1"/>
  <c r="W812" i="1"/>
  <c r="W829" i="1" s="1"/>
  <c r="V3228" i="1"/>
  <c r="V813" i="1"/>
  <c r="Y3227" i="1"/>
  <c r="V3230" i="1"/>
  <c r="V815" i="1"/>
  <c r="V832" i="1" s="1"/>
  <c r="AD3229" i="1"/>
  <c r="AD814" i="1"/>
  <c r="AD831" i="1" s="1"/>
  <c r="O817" i="1"/>
  <c r="O834" i="1" s="1"/>
  <c r="O3229" i="1"/>
  <c r="AC815" i="1"/>
  <c r="AC832" i="1" s="1"/>
  <c r="AC3230" i="1"/>
  <c r="U3231" i="1"/>
  <c r="U3227" i="1"/>
  <c r="W3227" i="1"/>
  <c r="O814" i="1"/>
  <c r="O831" i="1" s="1"/>
  <c r="T3229" i="1"/>
  <c r="O3232" i="1"/>
  <c r="K3230" i="1"/>
  <c r="Z3341" i="1"/>
  <c r="L1898" i="1"/>
  <c r="N1898" i="1" s="1"/>
  <c r="V3341" i="1"/>
  <c r="V429" i="1"/>
  <c r="U3344" i="1"/>
  <c r="L3227" i="1"/>
  <c r="N3227" i="1" s="1"/>
  <c r="L812" i="1"/>
  <c r="L829" i="1" s="1"/>
  <c r="V4187" i="1"/>
  <c r="M3339" i="1"/>
  <c r="L3341" i="1"/>
  <c r="M3342" i="1"/>
  <c r="L3340" i="1"/>
  <c r="Q812" i="1"/>
  <c r="Q829" i="1" s="1"/>
  <c r="Q3227" i="1"/>
  <c r="P812" i="1"/>
  <c r="P829" i="1" s="1"/>
  <c r="AB812" i="1"/>
  <c r="AB829" i="1" s="1"/>
  <c r="O1862" i="1"/>
  <c r="P3231" i="1"/>
  <c r="U3340" i="1"/>
  <c r="K3341" i="1"/>
  <c r="AC430" i="1"/>
  <c r="L1906" i="1"/>
  <c r="N1906" i="1" s="1"/>
  <c r="L426" i="1"/>
  <c r="N426" i="1" s="1"/>
  <c r="AD1908" i="1"/>
  <c r="R3231" i="1"/>
  <c r="AC1910" i="1"/>
  <c r="AC390" i="1"/>
  <c r="L1858" i="1"/>
  <c r="N1858" i="1" s="1"/>
  <c r="R4190" i="1"/>
  <c r="AC1862" i="1"/>
  <c r="L434" i="1"/>
  <c r="N434" i="1" s="1"/>
  <c r="R3232" i="1"/>
  <c r="L4187" i="1"/>
  <c r="T3343" i="1"/>
  <c r="W4188" i="1"/>
  <c r="Z4189" i="1"/>
  <c r="AB3343" i="1"/>
  <c r="Z3343" i="1"/>
  <c r="Z3342" i="1"/>
  <c r="AB4190" i="1"/>
  <c r="U4191" i="1"/>
  <c r="AD3231" i="1"/>
  <c r="J816" i="1"/>
  <c r="J833" i="1" s="1"/>
  <c r="K813" i="1"/>
  <c r="K830" i="1" s="1"/>
  <c r="Z814" i="1"/>
  <c r="Z831" i="1" s="1"/>
  <c r="AD815" i="1"/>
  <c r="AD832" i="1" s="1"/>
  <c r="U3342" i="1"/>
  <c r="W3340" i="1"/>
  <c r="W379" i="1"/>
  <c r="W3342" i="1"/>
  <c r="W4189" i="1"/>
  <c r="V3344" i="1"/>
  <c r="V1903" i="1"/>
  <c r="AC378" i="1"/>
  <c r="AC812" i="1"/>
  <c r="AC829" i="1" s="1"/>
  <c r="AD3344" i="1"/>
  <c r="Y1853" i="1"/>
  <c r="AA1853" i="1" s="1"/>
  <c r="J382" i="1"/>
  <c r="V812" i="1"/>
  <c r="V829" i="1" s="1"/>
  <c r="AB3340" i="1"/>
  <c r="AB1851" i="1"/>
  <c r="AB813" i="1"/>
  <c r="AB830" i="1" s="1"/>
  <c r="J3231" i="1"/>
  <c r="K3228" i="1"/>
  <c r="Q817" i="1"/>
  <c r="Q834" i="1" s="1"/>
  <c r="AD812" i="1"/>
  <c r="AD829" i="1" s="1"/>
  <c r="AD1853" i="1"/>
  <c r="U3230" i="1"/>
  <c r="T815" i="1"/>
  <c r="T832" i="1" s="1"/>
  <c r="AB3228" i="1"/>
  <c r="V3227" i="1"/>
  <c r="W815" i="1"/>
  <c r="W832" i="1" s="1"/>
  <c r="Z436" i="1"/>
  <c r="Z380" i="1"/>
  <c r="Z1860" i="1"/>
  <c r="Z1852" i="1"/>
  <c r="W4191" i="1"/>
  <c r="AD430" i="1"/>
  <c r="R435" i="1"/>
  <c r="Z428" i="1"/>
  <c r="AD437" i="1"/>
  <c r="AB435" i="1"/>
  <c r="U1901" i="1"/>
  <c r="AC426" i="1"/>
  <c r="Y437" i="1"/>
  <c r="AA437" i="1" s="1"/>
  <c r="Z1900" i="1"/>
  <c r="AD389" i="1"/>
  <c r="V386" i="1"/>
  <c r="X386" i="1" s="1"/>
  <c r="AB1899" i="1"/>
  <c r="W437" i="1"/>
  <c r="L1901" i="1"/>
  <c r="N1901" i="1" s="1"/>
  <c r="Z1908" i="1"/>
  <c r="Z388" i="1"/>
  <c r="Z4188" i="1"/>
  <c r="AC4186" i="1"/>
  <c r="T3342" i="1"/>
  <c r="AD3342" i="1"/>
  <c r="Y3340" i="1"/>
  <c r="P3341" i="1"/>
  <c r="P4188" i="1"/>
  <c r="K3342" i="1"/>
  <c r="K4189" i="1"/>
  <c r="Q3339" i="1"/>
  <c r="Q4186" i="1"/>
  <c r="P3339" i="1"/>
  <c r="P4186" i="1"/>
  <c r="AB3339" i="1"/>
  <c r="AB4186" i="1"/>
  <c r="AC4190" i="1"/>
  <c r="L4186" i="1"/>
  <c r="AC3342" i="1"/>
  <c r="R3343" i="1"/>
  <c r="V4188" i="1"/>
  <c r="U3343" i="1"/>
  <c r="U4190" i="1"/>
  <c r="U4186" i="1"/>
  <c r="Z3339" i="1"/>
  <c r="Z4186" i="1"/>
  <c r="W4186" i="1"/>
  <c r="V3340" i="1"/>
  <c r="Y3339" i="1"/>
  <c r="V3342" i="1"/>
  <c r="T4188" i="1"/>
  <c r="T3341" i="1"/>
  <c r="M3340" i="1"/>
  <c r="M4187" i="1"/>
  <c r="O3344" i="1"/>
  <c r="O4191" i="1"/>
  <c r="O3341" i="1"/>
  <c r="O4188" i="1"/>
  <c r="AC4189" i="1"/>
  <c r="V4189" i="1"/>
  <c r="R4191" i="1"/>
  <c r="W3339" i="1"/>
  <c r="L3230" i="1"/>
  <c r="V378" i="1"/>
  <c r="T1853" i="1"/>
  <c r="AD1855" i="1"/>
  <c r="J390" i="1"/>
  <c r="AB1907" i="1"/>
  <c r="AB387" i="1"/>
  <c r="W1907" i="1"/>
  <c r="W429" i="1"/>
  <c r="Y388" i="1"/>
  <c r="R427" i="1"/>
  <c r="P389" i="1"/>
  <c r="Y1901" i="1"/>
  <c r="AA1901" i="1" s="1"/>
  <c r="AD1909" i="1"/>
  <c r="AD429" i="1"/>
  <c r="V1906" i="1"/>
  <c r="X1906" i="1" s="1"/>
  <c r="V1858" i="1"/>
  <c r="X1858" i="1" s="1"/>
  <c r="J4190" i="1"/>
  <c r="AB4187" i="1"/>
  <c r="AD4189" i="1"/>
  <c r="L4189" i="1"/>
  <c r="Y3341" i="1"/>
  <c r="P3342" i="1"/>
  <c r="V1850" i="1"/>
  <c r="X1850" i="1" s="1"/>
  <c r="Y1852" i="1"/>
  <c r="J1898" i="1"/>
  <c r="K1907" i="1"/>
  <c r="N1907" i="1" s="1"/>
  <c r="AB1859" i="1"/>
  <c r="W1899" i="1"/>
  <c r="X1899" i="1" s="1"/>
  <c r="T389" i="1"/>
  <c r="AD434" i="1"/>
  <c r="Y387" i="1"/>
  <c r="AD439" i="1"/>
  <c r="AD1901" i="1"/>
  <c r="V434" i="1"/>
  <c r="X434" i="1" s="1"/>
  <c r="V1898" i="1"/>
  <c r="X1898" i="1" s="1"/>
  <c r="V4186" i="1"/>
  <c r="Q4191" i="1"/>
  <c r="P4189" i="1"/>
  <c r="V3339" i="1"/>
  <c r="Y3343" i="1"/>
  <c r="Y815" i="1"/>
  <c r="Y832" i="1" s="1"/>
  <c r="J378" i="1"/>
  <c r="AB379" i="1"/>
  <c r="AD381" i="1"/>
  <c r="R1851" i="1"/>
  <c r="AD1910" i="1"/>
  <c r="K1899" i="1"/>
  <c r="N1899" i="1" s="1"/>
  <c r="AB427" i="1"/>
  <c r="Q431" i="1"/>
  <c r="S431" i="1" s="1"/>
  <c r="V1911" i="1"/>
  <c r="AD1858" i="1"/>
  <c r="AC434" i="1"/>
  <c r="AD1903" i="1"/>
  <c r="Y1862" i="1"/>
  <c r="AA1862" i="1" s="1"/>
  <c r="AD1861" i="1"/>
  <c r="V426" i="1"/>
  <c r="X426" i="1" s="1"/>
  <c r="AD4190" i="1"/>
  <c r="AD3340" i="1"/>
  <c r="L3339" i="1"/>
  <c r="Y1850" i="1"/>
  <c r="AA1850" i="1" s="1"/>
  <c r="U1851" i="1"/>
  <c r="AD1852" i="1"/>
  <c r="Y1898" i="1"/>
  <c r="AA1898" i="1" s="1"/>
  <c r="U1859" i="1"/>
  <c r="AD436" i="1"/>
  <c r="AD1860" i="1"/>
  <c r="V1901" i="1"/>
  <c r="K388" i="1"/>
  <c r="N388" i="1" s="1"/>
  <c r="U4187" i="1"/>
  <c r="AD3341" i="1"/>
  <c r="V381" i="1"/>
  <c r="K380" i="1"/>
  <c r="Y1906" i="1"/>
  <c r="AA1906" i="1" s="1"/>
  <c r="Y426" i="1"/>
  <c r="AA426" i="1" s="1"/>
  <c r="U435" i="1"/>
  <c r="U387" i="1"/>
  <c r="AD428" i="1"/>
  <c r="V1909" i="1"/>
  <c r="V1861" i="1"/>
  <c r="K436" i="1"/>
  <c r="N436" i="1" s="1"/>
  <c r="K1860" i="1"/>
  <c r="N1860" i="1" s="1"/>
  <c r="Y4186" i="1"/>
  <c r="AD4188" i="1"/>
  <c r="Y378" i="1"/>
  <c r="U379" i="1"/>
  <c r="AD380" i="1"/>
  <c r="V1853" i="1"/>
  <c r="K1852" i="1"/>
  <c r="N1852" i="1" s="1"/>
  <c r="P1851" i="1"/>
  <c r="Y1858" i="1"/>
  <c r="AA1858" i="1" s="1"/>
  <c r="P1902" i="1"/>
  <c r="U1907" i="1"/>
  <c r="U427" i="1"/>
  <c r="AD388" i="1"/>
  <c r="V437" i="1"/>
  <c r="V389" i="1"/>
  <c r="K1908" i="1"/>
  <c r="N1908" i="1" s="1"/>
  <c r="K1900" i="1"/>
  <c r="N1900" i="1" s="1"/>
  <c r="T816" i="1"/>
  <c r="T833" i="1" s="1"/>
  <c r="U815" i="1"/>
  <c r="U832" i="1" s="1"/>
  <c r="W813" i="1"/>
  <c r="W830" i="1" s="1"/>
  <c r="W3228" i="1"/>
  <c r="W3230" i="1"/>
  <c r="T3230" i="1"/>
  <c r="R813" i="1"/>
  <c r="R830" i="1" s="1"/>
  <c r="L815" i="1"/>
  <c r="L832" i="1" s="1"/>
  <c r="AD1854" i="1"/>
  <c r="K1851" i="1"/>
  <c r="N1851" i="1" s="1"/>
  <c r="U1853" i="1"/>
  <c r="Q1855" i="1"/>
  <c r="S1855" i="1" s="1"/>
  <c r="T381" i="1"/>
  <c r="Y380" i="1"/>
  <c r="R379" i="1"/>
  <c r="AC1850" i="1"/>
  <c r="AD383" i="1"/>
  <c r="Y381" i="1"/>
  <c r="J1906" i="1"/>
  <c r="J426" i="1"/>
  <c r="AD1902" i="1"/>
  <c r="J438" i="1"/>
  <c r="J430" i="1"/>
  <c r="K427" i="1"/>
  <c r="N427" i="1" s="1"/>
  <c r="U1909" i="1"/>
  <c r="U1861" i="1"/>
  <c r="W1859" i="1"/>
  <c r="Q1911" i="1"/>
  <c r="S1911" i="1" s="1"/>
  <c r="Q1903" i="1"/>
  <c r="S1903" i="1" s="1"/>
  <c r="W389" i="1"/>
  <c r="T1909" i="1"/>
  <c r="T1901" i="1"/>
  <c r="V391" i="1"/>
  <c r="Y436" i="1"/>
  <c r="Y428" i="1"/>
  <c r="AD426" i="1"/>
  <c r="R1907" i="1"/>
  <c r="R1899" i="1"/>
  <c r="Y1859" i="1"/>
  <c r="AC1906" i="1"/>
  <c r="AC386" i="1"/>
  <c r="P429" i="1"/>
  <c r="AD1911" i="1"/>
  <c r="AD1863" i="1"/>
  <c r="L1861" i="1"/>
  <c r="N1861" i="1" s="1"/>
  <c r="Y1902" i="1"/>
  <c r="AA1902" i="1" s="1"/>
  <c r="Y1909" i="1"/>
  <c r="AA1909" i="1" s="1"/>
  <c r="Y1861" i="1"/>
  <c r="AA1861" i="1" s="1"/>
  <c r="T1910" i="1"/>
  <c r="T390" i="1"/>
  <c r="K4187" i="1"/>
  <c r="U4189" i="1"/>
  <c r="W4187" i="1"/>
  <c r="R4187" i="1"/>
  <c r="Y4187" i="1"/>
  <c r="Y4190" i="1"/>
  <c r="AA4190" i="1" s="1"/>
  <c r="Y4189" i="1"/>
  <c r="J3339" i="1"/>
  <c r="AD3343" i="1"/>
  <c r="J3343" i="1"/>
  <c r="K3340" i="1"/>
  <c r="Q3344" i="1"/>
  <c r="AD3339" i="1"/>
  <c r="AC3343" i="1"/>
  <c r="Y3342" i="1"/>
  <c r="Y3228" i="1"/>
  <c r="P815" i="1"/>
  <c r="P832" i="1" s="1"/>
  <c r="AD817" i="1"/>
  <c r="AD834" i="1" s="1"/>
  <c r="Y3231" i="1"/>
  <c r="AA3231" i="1" s="1"/>
  <c r="J1850" i="1"/>
  <c r="J1854" i="1"/>
  <c r="T382" i="1"/>
  <c r="W1851" i="1"/>
  <c r="W381" i="1"/>
  <c r="V383" i="1"/>
  <c r="AD378" i="1"/>
  <c r="Y379" i="1"/>
  <c r="P381" i="1"/>
  <c r="L381" i="1"/>
  <c r="Y382" i="1"/>
  <c r="J1858" i="1"/>
  <c r="AD438" i="1"/>
  <c r="AD1862" i="1"/>
  <c r="J1862" i="1"/>
  <c r="K435" i="1"/>
  <c r="N435" i="1" s="1"/>
  <c r="K1859" i="1"/>
  <c r="N1859" i="1" s="1"/>
  <c r="U389" i="1"/>
  <c r="W435" i="1"/>
  <c r="W387" i="1"/>
  <c r="Q1863" i="1"/>
  <c r="S1863" i="1" s="1"/>
  <c r="W1909" i="1"/>
  <c r="W1901" i="1"/>
  <c r="T1861" i="1"/>
  <c r="V439" i="1"/>
  <c r="V431" i="1"/>
  <c r="Y1860" i="1"/>
  <c r="AD1906" i="1"/>
  <c r="AD386" i="1"/>
  <c r="R1859" i="1"/>
  <c r="Y1907" i="1"/>
  <c r="Y1899" i="1"/>
  <c r="AC1898" i="1"/>
  <c r="P1909" i="1"/>
  <c r="P1901" i="1"/>
  <c r="AD391" i="1"/>
  <c r="L1909" i="1"/>
  <c r="N1909" i="1" s="1"/>
  <c r="L429" i="1"/>
  <c r="N429" i="1" s="1"/>
  <c r="Y1910" i="1"/>
  <c r="AA1910" i="1" s="1"/>
  <c r="Y390" i="1"/>
  <c r="AA390" i="1" s="1"/>
  <c r="Y429" i="1"/>
  <c r="AA429" i="1" s="1"/>
  <c r="T1902" i="1"/>
  <c r="J4186" i="1"/>
  <c r="T4189" i="1"/>
  <c r="V4191" i="1"/>
  <c r="AD4191" i="1"/>
  <c r="R3340" i="1"/>
  <c r="AC3339" i="1"/>
  <c r="L3342" i="1"/>
  <c r="Q3232" i="1"/>
  <c r="V3232" i="1"/>
  <c r="V817" i="1"/>
  <c r="V834" i="1" s="1"/>
  <c r="Y814" i="1"/>
  <c r="Y831" i="1" s="1"/>
  <c r="Y3229" i="1"/>
  <c r="AA3229" i="1" s="1"/>
  <c r="AD3227" i="1"/>
  <c r="Y813" i="1"/>
  <c r="Y830" i="1" s="1"/>
  <c r="AC3227" i="1"/>
  <c r="P3230" i="1"/>
  <c r="AD3232" i="1"/>
  <c r="Y816" i="1"/>
  <c r="Y833" i="1" s="1"/>
  <c r="Y3230" i="1"/>
  <c r="AA3230" i="1" s="1"/>
  <c r="AD382" i="1"/>
  <c r="K379" i="1"/>
  <c r="U381" i="1"/>
  <c r="Q383" i="1"/>
  <c r="W1853" i="1"/>
  <c r="V1855" i="1"/>
  <c r="AD1850" i="1"/>
  <c r="Y1851" i="1"/>
  <c r="P1853" i="1"/>
  <c r="L1853" i="1"/>
  <c r="N1853" i="1" s="1"/>
  <c r="Y1854" i="1"/>
  <c r="AA1854" i="1" s="1"/>
  <c r="J434" i="1"/>
  <c r="J386" i="1"/>
  <c r="AD390" i="1"/>
  <c r="J1910" i="1"/>
  <c r="J1902" i="1"/>
  <c r="K387" i="1"/>
  <c r="N387" i="1" s="1"/>
  <c r="U437" i="1"/>
  <c r="U429" i="1"/>
  <c r="W427" i="1"/>
  <c r="Q439" i="1"/>
  <c r="S439" i="1" s="1"/>
  <c r="Q391" i="1"/>
  <c r="S391" i="1" s="1"/>
  <c r="W1861" i="1"/>
  <c r="T437" i="1"/>
  <c r="T429" i="1"/>
  <c r="V1863" i="1"/>
  <c r="Y1908" i="1"/>
  <c r="Y1900" i="1"/>
  <c r="AD1898" i="1"/>
  <c r="R387" i="1"/>
  <c r="Y435" i="1"/>
  <c r="Y427" i="1"/>
  <c r="AC1858" i="1"/>
  <c r="P437" i="1"/>
  <c r="P1861" i="1"/>
  <c r="AD431" i="1"/>
  <c r="L437" i="1"/>
  <c r="N437" i="1" s="1"/>
  <c r="L389" i="1"/>
  <c r="N389" i="1" s="1"/>
  <c r="Y438" i="1"/>
  <c r="AA438" i="1" s="1"/>
  <c r="Y430" i="1"/>
  <c r="AA430" i="1" s="1"/>
  <c r="Y389" i="1"/>
  <c r="AA389" i="1" s="1"/>
  <c r="T430" i="1"/>
  <c r="R3228" i="1"/>
  <c r="S3228" i="1" s="1"/>
  <c r="T4190" i="1"/>
  <c r="Y4188" i="1"/>
  <c r="AD4186" i="1"/>
  <c r="O3340" i="1"/>
  <c r="J3342" i="1"/>
  <c r="R3344" i="1"/>
  <c r="U3339" i="1"/>
  <c r="AB3341" i="1"/>
  <c r="V3343" i="1"/>
  <c r="J3340" i="1"/>
  <c r="Q3340" i="1"/>
  <c r="AB4191" i="1"/>
  <c r="T4186" i="1"/>
  <c r="M4186" i="1"/>
  <c r="L3343" i="1"/>
  <c r="W3341" i="1"/>
  <c r="U3341" i="1"/>
  <c r="L4188" i="1"/>
  <c r="N4188" i="1" s="1"/>
  <c r="K4186" i="1"/>
  <c r="AB3344" i="1"/>
  <c r="T3339" i="1"/>
  <c r="K3339" i="1"/>
  <c r="W3344" i="1"/>
  <c r="O4187" i="1"/>
  <c r="L4190" i="1"/>
  <c r="J4189" i="1"/>
  <c r="U4188" i="1"/>
  <c r="V4190" i="1"/>
  <c r="Q4187" i="1"/>
  <c r="AD4187" i="1"/>
  <c r="AB4188" i="1"/>
  <c r="J4187" i="1"/>
  <c r="K431" i="1"/>
  <c r="K439" i="1"/>
  <c r="K1903" i="1"/>
  <c r="K1911" i="1"/>
  <c r="K383" i="1"/>
  <c r="K1863" i="1"/>
  <c r="K1855" i="1"/>
  <c r="K817" i="1"/>
  <c r="K834" i="1" s="1"/>
  <c r="K391" i="1"/>
  <c r="M4190" i="1"/>
  <c r="M1902" i="1"/>
  <c r="M1910" i="1"/>
  <c r="M438" i="1"/>
  <c r="M390" i="1"/>
  <c r="M382" i="1"/>
  <c r="M3231" i="1"/>
  <c r="N3231" i="1" s="1"/>
  <c r="M1862" i="1"/>
  <c r="M816" i="1"/>
  <c r="M833" i="1" s="1"/>
  <c r="M430" i="1"/>
  <c r="M1854" i="1"/>
  <c r="M1863" i="1"/>
  <c r="M439" i="1"/>
  <c r="M1911" i="1"/>
  <c r="M1903" i="1"/>
  <c r="M383" i="1"/>
  <c r="M391" i="1"/>
  <c r="M431" i="1"/>
  <c r="M817" i="1"/>
  <c r="M834" i="1" s="1"/>
  <c r="M3232" i="1"/>
  <c r="J391" i="1"/>
  <c r="J1903" i="1"/>
  <c r="J439" i="1"/>
  <c r="J431" i="1"/>
  <c r="J1911" i="1"/>
  <c r="J383" i="1"/>
  <c r="J817" i="1"/>
  <c r="J834" i="1" s="1"/>
  <c r="J1863" i="1"/>
  <c r="J3232" i="1"/>
  <c r="Q4189" i="1"/>
  <c r="Q1901" i="1"/>
  <c r="Q1861" i="1"/>
  <c r="Q437" i="1"/>
  <c r="Q389" i="1"/>
  <c r="Q1909" i="1"/>
  <c r="Q381" i="1"/>
  <c r="Q815" i="1"/>
  <c r="Q832" i="1" s="1"/>
  <c r="Q429" i="1"/>
  <c r="Q3230" i="1"/>
  <c r="Q1853" i="1"/>
  <c r="AC3341" i="1"/>
  <c r="AC1860" i="1"/>
  <c r="AC1908" i="1"/>
  <c r="AC1852" i="1"/>
  <c r="AC428" i="1"/>
  <c r="AC1900" i="1"/>
  <c r="AC436" i="1"/>
  <c r="AC380" i="1"/>
  <c r="K1862" i="1"/>
  <c r="K4190" i="1"/>
  <c r="K1902" i="1"/>
  <c r="K438" i="1"/>
  <c r="K382" i="1"/>
  <c r="K430" i="1"/>
  <c r="K1910" i="1"/>
  <c r="K1854" i="1"/>
  <c r="O3231" i="1"/>
  <c r="J1855" i="1"/>
  <c r="AC388" i="1"/>
  <c r="P1899" i="1"/>
  <c r="P1907" i="1"/>
  <c r="P435" i="1"/>
  <c r="P427" i="1"/>
  <c r="P379" i="1"/>
  <c r="P813" i="1"/>
  <c r="P830" i="1" s="1"/>
  <c r="P1859" i="1"/>
  <c r="P387" i="1"/>
  <c r="AC814" i="1"/>
  <c r="AC831" i="1" s="1"/>
  <c r="AC3229" i="1"/>
  <c r="AC813" i="1"/>
  <c r="AC830" i="1" s="1"/>
  <c r="K816" i="1"/>
  <c r="O4190" i="1"/>
  <c r="O430" i="1"/>
  <c r="O1910" i="1"/>
  <c r="O390" i="1"/>
  <c r="O438" i="1"/>
  <c r="O382" i="1"/>
  <c r="O1902" i="1"/>
  <c r="O1854" i="1"/>
  <c r="L1903" i="1"/>
  <c r="L1911" i="1"/>
  <c r="L391" i="1"/>
  <c r="L439" i="1"/>
  <c r="L383" i="1"/>
  <c r="L3232" i="1"/>
  <c r="L1863" i="1"/>
  <c r="L1855" i="1"/>
  <c r="L431" i="1"/>
  <c r="L817" i="1"/>
  <c r="L834" i="1" s="1"/>
  <c r="P4190" i="1"/>
  <c r="P1862" i="1"/>
  <c r="P438" i="1"/>
  <c r="P390" i="1"/>
  <c r="P1910" i="1"/>
  <c r="P382" i="1"/>
  <c r="P430" i="1"/>
  <c r="P1854" i="1"/>
  <c r="P816" i="1"/>
  <c r="P833" i="1" s="1"/>
  <c r="AC1903" i="1"/>
  <c r="AC1911" i="1"/>
  <c r="AC431" i="1"/>
  <c r="AC439" i="1"/>
  <c r="AC383" i="1"/>
  <c r="AC391" i="1"/>
  <c r="AC1855" i="1"/>
  <c r="AC3232" i="1"/>
  <c r="AC1863" i="1"/>
  <c r="AC817" i="1"/>
  <c r="AC834" i="1" s="1"/>
  <c r="O429" i="1"/>
  <c r="O4189" i="1"/>
  <c r="O1901" i="1"/>
  <c r="O1909" i="1"/>
  <c r="O1861" i="1"/>
  <c r="O437" i="1"/>
  <c r="O3230" i="1"/>
  <c r="O381" i="1"/>
  <c r="O815" i="1"/>
  <c r="O389" i="1"/>
  <c r="O1853" i="1"/>
  <c r="Z391" i="1"/>
  <c r="Z1911" i="1"/>
  <c r="Z1863" i="1"/>
  <c r="Z1855" i="1"/>
  <c r="Z1903" i="1"/>
  <c r="Z439" i="1"/>
  <c r="Z383" i="1"/>
  <c r="Z3232" i="1"/>
  <c r="Z431" i="1"/>
  <c r="Z817" i="1"/>
  <c r="Z834" i="1" s="1"/>
  <c r="AC387" i="1"/>
  <c r="AC3340" i="1"/>
  <c r="AC1859" i="1"/>
  <c r="AC379" i="1"/>
  <c r="AC435" i="1"/>
  <c r="AC1899" i="1"/>
  <c r="AC1907" i="1"/>
  <c r="AC1851" i="1"/>
  <c r="AC4187" i="1"/>
  <c r="AC427" i="1"/>
  <c r="M1855" i="1"/>
  <c r="K390" i="1"/>
  <c r="P3340" i="1"/>
  <c r="J3344" i="1"/>
  <c r="AC3344" i="1"/>
  <c r="K4191" i="1"/>
  <c r="P4187" i="1"/>
  <c r="L4191" i="1"/>
  <c r="M4191" i="1"/>
  <c r="AC4191" i="1"/>
  <c r="J4191" i="1"/>
  <c r="Z3344" i="1"/>
  <c r="Z4191" i="1"/>
  <c r="K3343" i="1"/>
  <c r="K3344" i="1"/>
  <c r="O3343" i="1"/>
  <c r="M3343" i="1"/>
  <c r="L3344" i="1"/>
  <c r="M3344" i="1"/>
  <c r="P3343" i="1"/>
  <c r="O3342" i="1"/>
  <c r="Q3342" i="1"/>
  <c r="AC4188" i="1"/>
  <c r="M3338" i="1"/>
  <c r="I3344" i="1"/>
  <c r="P3338" i="1"/>
  <c r="K3338" i="1"/>
  <c r="U3345" i="1"/>
  <c r="R3345" i="1"/>
  <c r="O3338" i="1"/>
  <c r="I3339" i="1"/>
  <c r="P3345" i="1"/>
  <c r="V3338" i="1"/>
  <c r="L3338" i="1"/>
  <c r="I3340" i="1"/>
  <c r="Z3338" i="1"/>
  <c r="I3341" i="1"/>
  <c r="AC3338" i="1"/>
  <c r="V3345" i="1"/>
  <c r="W3338" i="1"/>
  <c r="Q3338" i="1"/>
  <c r="I3342" i="1"/>
  <c r="Y3338" i="1"/>
  <c r="J3338" i="1"/>
  <c r="M3345" i="1"/>
  <c r="AC3345" i="1"/>
  <c r="AB3338" i="1"/>
  <c r="I3343" i="1"/>
  <c r="W3345" i="1"/>
  <c r="I3338" i="1"/>
  <c r="U3338" i="1"/>
  <c r="R3338" i="1"/>
  <c r="Y3345" i="1"/>
  <c r="T3338" i="1"/>
  <c r="M4192" i="1"/>
  <c r="P4192" i="1"/>
  <c r="AC4185" i="1"/>
  <c r="AC4192" i="1"/>
  <c r="V4185" i="1"/>
  <c r="I4191" i="1"/>
  <c r="V4192" i="1"/>
  <c r="M4185" i="1"/>
  <c r="P4185" i="1"/>
  <c r="I4188" i="1"/>
  <c r="L4185" i="1"/>
  <c r="K4185" i="1"/>
  <c r="U4185" i="1"/>
  <c r="Y4192" i="1"/>
  <c r="I4190" i="1"/>
  <c r="Q4185" i="1"/>
  <c r="U4192" i="1"/>
  <c r="I4189" i="1"/>
  <c r="I4186" i="1"/>
  <c r="J4185" i="1"/>
  <c r="AB4185" i="1"/>
  <c r="W4185" i="1"/>
  <c r="I4185" i="1"/>
  <c r="Z4185" i="1"/>
  <c r="R4185" i="1"/>
  <c r="I4187" i="1"/>
  <c r="R4192" i="1"/>
  <c r="O4185" i="1"/>
  <c r="Y4185" i="1"/>
  <c r="T4185" i="1"/>
  <c r="S3186" i="1"/>
  <c r="N4194" i="1"/>
  <c r="R4201" i="1"/>
  <c r="R3759" i="1"/>
  <c r="R3799" i="1"/>
  <c r="R3226" i="1"/>
  <c r="R4193" i="1"/>
  <c r="R3234" i="1"/>
  <c r="R4119" i="1"/>
  <c r="R4127" i="1"/>
  <c r="R3176" i="1"/>
  <c r="R3184" i="1"/>
  <c r="R2776" i="1"/>
  <c r="R4134" i="1"/>
  <c r="R3766" i="1"/>
  <c r="R3191" i="1"/>
  <c r="R4200" i="1"/>
  <c r="R3233" i="1"/>
  <c r="R2783" i="1"/>
  <c r="R4126" i="1"/>
  <c r="R4208" i="1"/>
  <c r="R3241" i="1"/>
  <c r="R3806" i="1"/>
  <c r="R3183" i="1"/>
  <c r="X3182" i="1"/>
  <c r="N3185" i="1"/>
  <c r="N386" i="1"/>
  <c r="AA386" i="1"/>
  <c r="AA434" i="1"/>
  <c r="M1897" i="1"/>
  <c r="M385" i="1"/>
  <c r="M1857" i="1"/>
  <c r="M425" i="1"/>
  <c r="M1905" i="1"/>
  <c r="M433" i="1"/>
  <c r="I431" i="1"/>
  <c r="I391" i="1"/>
  <c r="I1903" i="1"/>
  <c r="I1863" i="1"/>
  <c r="I439" i="1"/>
  <c r="I1911" i="1"/>
  <c r="I1860" i="1"/>
  <c r="I1900" i="1"/>
  <c r="I388" i="1"/>
  <c r="I428" i="1"/>
  <c r="I1908" i="1"/>
  <c r="I436" i="1"/>
  <c r="AC1864" i="1"/>
  <c r="AC432" i="1"/>
  <c r="AC1904" i="1"/>
  <c r="AC392" i="1"/>
  <c r="AC1912" i="1"/>
  <c r="AC440" i="1"/>
  <c r="V432" i="1"/>
  <c r="V392" i="1"/>
  <c r="V1904" i="1"/>
  <c r="V1864" i="1"/>
  <c r="V440" i="1"/>
  <c r="V1912" i="1"/>
  <c r="W1897" i="1"/>
  <c r="W385" i="1"/>
  <c r="W1857" i="1"/>
  <c r="W425" i="1"/>
  <c r="W1905" i="1"/>
  <c r="W433" i="1"/>
  <c r="R392" i="1"/>
  <c r="R432" i="1"/>
  <c r="R1904" i="1"/>
  <c r="R1864" i="1"/>
  <c r="R440" i="1"/>
  <c r="R1912" i="1"/>
  <c r="M1904" i="1"/>
  <c r="M1864" i="1"/>
  <c r="M392" i="1"/>
  <c r="M432" i="1"/>
  <c r="M1912" i="1"/>
  <c r="M440" i="1"/>
  <c r="AB392" i="1"/>
  <c r="AB432" i="1"/>
  <c r="AB1904" i="1"/>
  <c r="AB1864" i="1"/>
  <c r="AB440" i="1"/>
  <c r="AB1912" i="1"/>
  <c r="P385" i="1"/>
  <c r="P1897" i="1"/>
  <c r="P425" i="1"/>
  <c r="P1857" i="1"/>
  <c r="P433" i="1"/>
  <c r="P1905" i="1"/>
  <c r="AD425" i="1"/>
  <c r="AD1897" i="1"/>
  <c r="AD385" i="1"/>
  <c r="AD1857" i="1"/>
  <c r="AD433" i="1"/>
  <c r="AD1905" i="1"/>
  <c r="L385" i="1"/>
  <c r="L1857" i="1"/>
  <c r="L1897" i="1"/>
  <c r="L425" i="1"/>
  <c r="L433" i="1"/>
  <c r="L1905" i="1"/>
  <c r="U432" i="1"/>
  <c r="U1864" i="1"/>
  <c r="U392" i="1"/>
  <c r="U1904" i="1"/>
  <c r="U440" i="1"/>
  <c r="U1912" i="1"/>
  <c r="O440" i="1"/>
  <c r="P1864" i="1"/>
  <c r="P392" i="1"/>
  <c r="P432" i="1"/>
  <c r="P1904" i="1"/>
  <c r="P440" i="1"/>
  <c r="P1912" i="1"/>
  <c r="AD392" i="1"/>
  <c r="AD1864" i="1"/>
  <c r="AD432" i="1"/>
  <c r="AD1904" i="1"/>
  <c r="AD440" i="1"/>
  <c r="AD1912" i="1"/>
  <c r="AC1897" i="1"/>
  <c r="AC1857" i="1"/>
  <c r="AC425" i="1"/>
  <c r="AC385" i="1"/>
  <c r="AC433" i="1"/>
  <c r="AC1905" i="1"/>
  <c r="L432" i="1"/>
  <c r="L1904" i="1"/>
  <c r="L1864" i="1"/>
  <c r="L440" i="1"/>
  <c r="K1897" i="1"/>
  <c r="K425" i="1"/>
  <c r="K1857" i="1"/>
  <c r="K385" i="1"/>
  <c r="K433" i="1"/>
  <c r="K1905" i="1"/>
  <c r="Q385" i="1"/>
  <c r="Q1897" i="1"/>
  <c r="Q1857" i="1"/>
  <c r="Q425" i="1"/>
  <c r="Q1905" i="1"/>
  <c r="Q433" i="1"/>
  <c r="Z392" i="1"/>
  <c r="Z1904" i="1"/>
  <c r="Z1864" i="1"/>
  <c r="Z1912" i="1"/>
  <c r="Z440" i="1"/>
  <c r="Y432" i="1"/>
  <c r="Y1864" i="1"/>
  <c r="Y1904" i="1"/>
  <c r="Y392" i="1"/>
  <c r="Y440" i="1"/>
  <c r="Y1912" i="1"/>
  <c r="X1908" i="1"/>
  <c r="X388" i="1"/>
  <c r="V425" i="1"/>
  <c r="V385" i="1"/>
  <c r="V1857" i="1"/>
  <c r="V1897" i="1"/>
  <c r="V1905" i="1"/>
  <c r="V433" i="1"/>
  <c r="AB425" i="1"/>
  <c r="AB385" i="1"/>
  <c r="AB1857" i="1"/>
  <c r="AB1897" i="1"/>
  <c r="AB1905" i="1"/>
  <c r="AB433" i="1"/>
  <c r="I1859" i="1"/>
  <c r="I427" i="1"/>
  <c r="I387" i="1"/>
  <c r="I1899" i="1"/>
  <c r="I435" i="1"/>
  <c r="I1907" i="1"/>
  <c r="K392" i="1"/>
  <c r="K1904" i="1"/>
  <c r="K1864" i="1"/>
  <c r="K432" i="1"/>
  <c r="K440" i="1"/>
  <c r="K1912" i="1"/>
  <c r="I385" i="1"/>
  <c r="I1897" i="1"/>
  <c r="I425" i="1"/>
  <c r="I1857" i="1"/>
  <c r="I1905" i="1"/>
  <c r="I433" i="1"/>
  <c r="U1857" i="1"/>
  <c r="U385" i="1"/>
  <c r="U425" i="1"/>
  <c r="U1897" i="1"/>
  <c r="U1905" i="1"/>
  <c r="U433" i="1"/>
  <c r="R425" i="1"/>
  <c r="R385" i="1"/>
  <c r="R1857" i="1"/>
  <c r="R1897" i="1"/>
  <c r="R433" i="1"/>
  <c r="R1905" i="1"/>
  <c r="O425" i="1"/>
  <c r="O1897" i="1"/>
  <c r="O1857" i="1"/>
  <c r="O385" i="1"/>
  <c r="O1905" i="1"/>
  <c r="O433" i="1"/>
  <c r="I426" i="1"/>
  <c r="I1898" i="1"/>
  <c r="I386" i="1"/>
  <c r="I1858" i="1"/>
  <c r="I1906" i="1"/>
  <c r="I434" i="1"/>
  <c r="X428" i="1"/>
  <c r="X436" i="1"/>
  <c r="N428" i="1"/>
  <c r="T1857" i="1"/>
  <c r="T425" i="1"/>
  <c r="T385" i="1"/>
  <c r="T1897" i="1"/>
  <c r="T1905" i="1"/>
  <c r="T433" i="1"/>
  <c r="X1860" i="1"/>
  <c r="I1862" i="1"/>
  <c r="I390" i="1"/>
  <c r="I430" i="1"/>
  <c r="I1902" i="1"/>
  <c r="I438" i="1"/>
  <c r="I1910" i="1"/>
  <c r="W1864" i="1"/>
  <c r="Q392" i="1"/>
  <c r="Q432" i="1"/>
  <c r="Q1904" i="1"/>
  <c r="Q1864" i="1"/>
  <c r="Q1912" i="1"/>
  <c r="Q440" i="1"/>
  <c r="Z1897" i="1"/>
  <c r="Z385" i="1"/>
  <c r="Z425" i="1"/>
  <c r="Z1857" i="1"/>
  <c r="Z1905" i="1"/>
  <c r="Z433" i="1"/>
  <c r="I1901" i="1"/>
  <c r="I389" i="1"/>
  <c r="I1861" i="1"/>
  <c r="I429" i="1"/>
  <c r="I437" i="1"/>
  <c r="I1909" i="1"/>
  <c r="Y1897" i="1"/>
  <c r="Y1857" i="1"/>
  <c r="Y425" i="1"/>
  <c r="Y385" i="1"/>
  <c r="Y433" i="1"/>
  <c r="Y1905" i="1"/>
  <c r="J425" i="1"/>
  <c r="J385" i="1"/>
  <c r="J1897" i="1"/>
  <c r="J1857" i="1"/>
  <c r="J433" i="1"/>
  <c r="J1905" i="1"/>
  <c r="X1900" i="1"/>
  <c r="N1850" i="1"/>
  <c r="M1849" i="1"/>
  <c r="M377" i="1"/>
  <c r="I1855" i="1"/>
  <c r="I383" i="1"/>
  <c r="I1852" i="1"/>
  <c r="I380" i="1"/>
  <c r="L1856" i="1"/>
  <c r="L384" i="1"/>
  <c r="K1849" i="1"/>
  <c r="K377" i="1"/>
  <c r="Q1849" i="1"/>
  <c r="Q377" i="1"/>
  <c r="Z1856" i="1"/>
  <c r="Y1856" i="1"/>
  <c r="Y384" i="1"/>
  <c r="N378" i="1"/>
  <c r="M1856" i="1"/>
  <c r="M384" i="1"/>
  <c r="V1849" i="1"/>
  <c r="V377" i="1"/>
  <c r="AB1849" i="1"/>
  <c r="AB377" i="1"/>
  <c r="I1851" i="1"/>
  <c r="I379" i="1"/>
  <c r="K1856" i="1"/>
  <c r="K384" i="1"/>
  <c r="I1849" i="1"/>
  <c r="I377" i="1"/>
  <c r="U1849" i="1"/>
  <c r="U377" i="1"/>
  <c r="R1849" i="1"/>
  <c r="R377" i="1"/>
  <c r="O1849" i="1"/>
  <c r="O377" i="1"/>
  <c r="I1850" i="1"/>
  <c r="I378" i="1"/>
  <c r="P1849" i="1"/>
  <c r="P377" i="1"/>
  <c r="AD1849" i="1"/>
  <c r="AD377" i="1"/>
  <c r="AC1849" i="1"/>
  <c r="AC377" i="1"/>
  <c r="V1856" i="1"/>
  <c r="V384" i="1"/>
  <c r="AB1856" i="1"/>
  <c r="AB384" i="1"/>
  <c r="W1849" i="1"/>
  <c r="W377" i="1"/>
  <c r="U1856" i="1"/>
  <c r="U384" i="1"/>
  <c r="R1856" i="1"/>
  <c r="R384" i="1"/>
  <c r="O1856" i="1"/>
  <c r="T1849" i="1"/>
  <c r="T377" i="1"/>
  <c r="X380" i="1"/>
  <c r="P1856" i="1"/>
  <c r="P384" i="1"/>
  <c r="AD1856" i="1"/>
  <c r="AD384" i="1"/>
  <c r="AC1856" i="1"/>
  <c r="AC384" i="1"/>
  <c r="L1849" i="1"/>
  <c r="L377" i="1"/>
  <c r="I1854" i="1"/>
  <c r="I382" i="1"/>
  <c r="W384" i="1"/>
  <c r="Q1856" i="1"/>
  <c r="Q384" i="1"/>
  <c r="Z1849" i="1"/>
  <c r="Z377" i="1"/>
  <c r="I1853" i="1"/>
  <c r="I381" i="1"/>
  <c r="Y1849" i="1"/>
  <c r="Y377" i="1"/>
  <c r="J1849" i="1"/>
  <c r="J377" i="1"/>
  <c r="T384" i="1"/>
  <c r="X1852" i="1"/>
  <c r="N4125" i="1"/>
  <c r="N4121" i="1"/>
  <c r="X3805" i="1"/>
  <c r="X4133" i="1"/>
  <c r="N4128" i="1"/>
  <c r="X3190" i="1"/>
  <c r="N4202" i="1"/>
  <c r="N4195" i="1"/>
  <c r="N3805" i="1"/>
  <c r="S4129" i="1"/>
  <c r="S2778" i="1"/>
  <c r="X4199" i="1"/>
  <c r="N3235" i="1"/>
  <c r="N3765" i="1"/>
  <c r="N3240" i="1"/>
  <c r="N3182" i="1"/>
  <c r="N2777" i="1"/>
  <c r="N4203" i="1"/>
  <c r="S4195" i="1"/>
  <c r="X4125" i="1"/>
  <c r="N3800" i="1"/>
  <c r="N3236" i="1"/>
  <c r="S4203" i="1"/>
  <c r="X4207" i="1"/>
  <c r="X3240" i="1"/>
  <c r="S3761" i="1"/>
  <c r="S3178" i="1"/>
  <c r="X3765" i="1"/>
  <c r="N3178" i="1"/>
  <c r="N3177" i="1"/>
  <c r="S4121" i="1"/>
  <c r="N3760" i="1"/>
  <c r="N3186" i="1"/>
  <c r="N3761" i="1"/>
  <c r="N4129" i="1"/>
  <c r="S3236" i="1"/>
  <c r="S3801" i="1"/>
  <c r="X2782" i="1"/>
  <c r="N4120" i="1"/>
  <c r="N2778" i="1"/>
  <c r="N3801" i="1"/>
  <c r="N4133" i="1"/>
  <c r="N4199" i="1"/>
  <c r="X4202" i="1"/>
  <c r="AA3240" i="1"/>
  <c r="AA3765" i="1"/>
  <c r="X4194" i="1"/>
  <c r="AD3183" i="1"/>
  <c r="AD3766" i="1"/>
  <c r="AD3191" i="1"/>
  <c r="AD4208" i="1"/>
  <c r="AD818" i="1"/>
  <c r="AD835" i="1" s="1"/>
  <c r="AD3241" i="1"/>
  <c r="AD4200" i="1"/>
  <c r="AD3806" i="1"/>
  <c r="AD4134" i="1"/>
  <c r="AD3233" i="1"/>
  <c r="AD2783" i="1"/>
  <c r="AD4126" i="1"/>
  <c r="AA4202" i="1"/>
  <c r="AC4201" i="1"/>
  <c r="AC2776" i="1"/>
  <c r="AC4127" i="1"/>
  <c r="AC3759" i="1"/>
  <c r="AC3799" i="1"/>
  <c r="AC811" i="1"/>
  <c r="AC828" i="1" s="1"/>
  <c r="AC3234" i="1"/>
  <c r="AC3184" i="1"/>
  <c r="AC4193" i="1"/>
  <c r="AC4119" i="1"/>
  <c r="AC3176" i="1"/>
  <c r="AC3226" i="1"/>
  <c r="S2779" i="1"/>
  <c r="S4204" i="1"/>
  <c r="S4122" i="1"/>
  <c r="S3237" i="1"/>
  <c r="V3799" i="1"/>
  <c r="V3226" i="1"/>
  <c r="V3759" i="1"/>
  <c r="V4201" i="1"/>
  <c r="V4119" i="1"/>
  <c r="V4193" i="1"/>
  <c r="V3184" i="1"/>
  <c r="V3234" i="1"/>
  <c r="V3176" i="1"/>
  <c r="V811" i="1"/>
  <c r="V828" i="1" s="1"/>
  <c r="V4127" i="1"/>
  <c r="V2776" i="1"/>
  <c r="X3239" i="1"/>
  <c r="X4198" i="1"/>
  <c r="X3237" i="1"/>
  <c r="X3179" i="1"/>
  <c r="X4196" i="1"/>
  <c r="L4119" i="1"/>
  <c r="L3759" i="1"/>
  <c r="L3176" i="1"/>
  <c r="L4127" i="1"/>
  <c r="L3234" i="1"/>
  <c r="L3799" i="1"/>
  <c r="L811" i="1"/>
  <c r="L828" i="1" s="1"/>
  <c r="L4201" i="1"/>
  <c r="L3226" i="1"/>
  <c r="L2776" i="1"/>
  <c r="L3184" i="1"/>
  <c r="L4193" i="1"/>
  <c r="S4199" i="1"/>
  <c r="S4125" i="1"/>
  <c r="X4121" i="1"/>
  <c r="N814" i="1"/>
  <c r="N831" i="1" s="1"/>
  <c r="N4196" i="1"/>
  <c r="N3229" i="1"/>
  <c r="I4203" i="1"/>
  <c r="I3186" i="1"/>
  <c r="I3228" i="1"/>
  <c r="I4129" i="1"/>
  <c r="I3801" i="1"/>
  <c r="I3236" i="1"/>
  <c r="I3178" i="1"/>
  <c r="I4195" i="1"/>
  <c r="I4121" i="1"/>
  <c r="I2778" i="1"/>
  <c r="I3761" i="1"/>
  <c r="I813" i="1"/>
  <c r="W3191" i="1"/>
  <c r="W4208" i="1"/>
  <c r="W3241" i="1"/>
  <c r="W3806" i="1"/>
  <c r="W4134" i="1"/>
  <c r="W3766" i="1"/>
  <c r="W3183" i="1"/>
  <c r="W4126" i="1"/>
  <c r="W4200" i="1"/>
  <c r="W2783" i="1"/>
  <c r="I3234" i="1"/>
  <c r="I3799" i="1"/>
  <c r="I4201" i="1"/>
  <c r="I4119" i="1"/>
  <c r="I3226" i="1"/>
  <c r="I3759" i="1"/>
  <c r="I4193" i="1"/>
  <c r="I3184" i="1"/>
  <c r="I2776" i="1"/>
  <c r="I811" i="1"/>
  <c r="I4127" i="1"/>
  <c r="I3176" i="1"/>
  <c r="S3239" i="1"/>
  <c r="X3763" i="1"/>
  <c r="X4197" i="1"/>
  <c r="N4205" i="1"/>
  <c r="Z3184" i="1"/>
  <c r="Z4127" i="1"/>
  <c r="Z3759" i="1"/>
  <c r="Z811" i="1"/>
  <c r="Z828" i="1" s="1"/>
  <c r="Z3226" i="1"/>
  <c r="Z4193" i="1"/>
  <c r="Z3234" i="1"/>
  <c r="Z4119" i="1"/>
  <c r="Z3799" i="1"/>
  <c r="Z3176" i="1"/>
  <c r="Z2776" i="1"/>
  <c r="Z4201" i="1"/>
  <c r="AA4196" i="1"/>
  <c r="AA3179" i="1"/>
  <c r="R811" i="1"/>
  <c r="R828" i="1" s="1"/>
  <c r="S3185" i="1"/>
  <c r="AA3801" i="1"/>
  <c r="AA4129" i="1"/>
  <c r="AA2778" i="1"/>
  <c r="AA4203" i="1"/>
  <c r="I3238" i="1"/>
  <c r="I3803" i="1"/>
  <c r="I3180" i="1"/>
  <c r="I815" i="1"/>
  <c r="I4197" i="1"/>
  <c r="I3188" i="1"/>
  <c r="I2780" i="1"/>
  <c r="I3230" i="1"/>
  <c r="I4131" i="1"/>
  <c r="I4123" i="1"/>
  <c r="I3763" i="1"/>
  <c r="I4205" i="1"/>
  <c r="I3760" i="1"/>
  <c r="I3235" i="1"/>
  <c r="I3177" i="1"/>
  <c r="I4128" i="1"/>
  <c r="I4202" i="1"/>
  <c r="I3227" i="1"/>
  <c r="I3185" i="1"/>
  <c r="I4120" i="1"/>
  <c r="I812" i="1"/>
  <c r="I2777" i="1"/>
  <c r="I3800" i="1"/>
  <c r="I4194" i="1"/>
  <c r="S3803" i="1"/>
  <c r="S4131" i="1"/>
  <c r="S4205" i="1"/>
  <c r="J3234" i="1"/>
  <c r="J4201" i="1"/>
  <c r="J3226" i="1"/>
  <c r="J4193" i="1"/>
  <c r="J4127" i="1"/>
  <c r="J4119" i="1"/>
  <c r="J2776" i="1"/>
  <c r="J3759" i="1"/>
  <c r="J811" i="1"/>
  <c r="J828" i="1" s="1"/>
  <c r="J3184" i="1"/>
  <c r="J3799" i="1"/>
  <c r="J3176" i="1"/>
  <c r="AA3804" i="1"/>
  <c r="T4201" i="1"/>
  <c r="T3184" i="1"/>
  <c r="T4193" i="1"/>
  <c r="T2776" i="1"/>
  <c r="T3176" i="1"/>
  <c r="T3234" i="1"/>
  <c r="T3759" i="1"/>
  <c r="T3226" i="1"/>
  <c r="T3799" i="1"/>
  <c r="T811" i="1"/>
  <c r="T828" i="1" s="1"/>
  <c r="T4127" i="1"/>
  <c r="T4119" i="1"/>
  <c r="M4127" i="1"/>
  <c r="M3184" i="1"/>
  <c r="M811" i="1"/>
  <c r="M828" i="1" s="1"/>
  <c r="M3799" i="1"/>
  <c r="M2776" i="1"/>
  <c r="M3759" i="1"/>
  <c r="M4119" i="1"/>
  <c r="M3234" i="1"/>
  <c r="M4193" i="1"/>
  <c r="M3176" i="1"/>
  <c r="M3226" i="1"/>
  <c r="M4201" i="1"/>
  <c r="N3764" i="1"/>
  <c r="N3181" i="1"/>
  <c r="N3804" i="1"/>
  <c r="P3759" i="1"/>
  <c r="P3184" i="1"/>
  <c r="P4127" i="1"/>
  <c r="P4119" i="1"/>
  <c r="P3799" i="1"/>
  <c r="P4193" i="1"/>
  <c r="P3234" i="1"/>
  <c r="P811" i="1"/>
  <c r="P828" i="1" s="1"/>
  <c r="P4201" i="1"/>
  <c r="P3176" i="1"/>
  <c r="P2776" i="1"/>
  <c r="P3226" i="1"/>
  <c r="I3179" i="1"/>
  <c r="I3237" i="1"/>
  <c r="I4204" i="1"/>
  <c r="I2779" i="1"/>
  <c r="I3229" i="1"/>
  <c r="I814" i="1"/>
  <c r="I4196" i="1"/>
  <c r="I4122" i="1"/>
  <c r="I3187" i="1"/>
  <c r="I3802" i="1"/>
  <c r="I3762" i="1"/>
  <c r="I4130" i="1"/>
  <c r="AA3760" i="1"/>
  <c r="AA3235" i="1"/>
  <c r="AA4194" i="1"/>
  <c r="AC3191" i="1"/>
  <c r="AC2783" i="1"/>
  <c r="AC3766" i="1"/>
  <c r="AC3241" i="1"/>
  <c r="AC4126" i="1"/>
  <c r="AC818" i="1"/>
  <c r="AC835" i="1" s="1"/>
  <c r="AC4208" i="1"/>
  <c r="AC3806" i="1"/>
  <c r="AC4134" i="1"/>
  <c r="AC4200" i="1"/>
  <c r="AC3183" i="1"/>
  <c r="AC3233" i="1"/>
  <c r="S4130" i="1"/>
  <c r="S3179" i="1"/>
  <c r="V4208" i="1"/>
  <c r="V3806" i="1"/>
  <c r="V2783" i="1"/>
  <c r="V3191" i="1"/>
  <c r="V3233" i="1"/>
  <c r="V3183" i="1"/>
  <c r="V4200" i="1"/>
  <c r="V4126" i="1"/>
  <c r="V3766" i="1"/>
  <c r="V4134" i="1"/>
  <c r="V818" i="1"/>
  <c r="V835" i="1" s="1"/>
  <c r="V3241" i="1"/>
  <c r="X3189" i="1"/>
  <c r="X3804" i="1"/>
  <c r="X2779" i="1"/>
  <c r="X4130" i="1"/>
  <c r="X4204" i="1"/>
  <c r="X4122" i="1"/>
  <c r="L4208" i="1"/>
  <c r="L4126" i="1"/>
  <c r="L3806" i="1"/>
  <c r="L3241" i="1"/>
  <c r="L4134" i="1"/>
  <c r="L3191" i="1"/>
  <c r="L818" i="1"/>
  <c r="L835" i="1" s="1"/>
  <c r="L3233" i="1"/>
  <c r="L3766" i="1"/>
  <c r="L2783" i="1"/>
  <c r="L4200" i="1"/>
  <c r="L3183" i="1"/>
  <c r="S3190" i="1"/>
  <c r="S4207" i="1"/>
  <c r="S4133" i="1"/>
  <c r="S3765" i="1"/>
  <c r="S3182" i="1"/>
  <c r="X4129" i="1"/>
  <c r="X2778" i="1"/>
  <c r="X3761" i="1"/>
  <c r="N4130" i="1"/>
  <c r="N3762" i="1"/>
  <c r="N3179" i="1"/>
  <c r="N3187" i="1"/>
  <c r="K4201" i="1"/>
  <c r="K3234" i="1"/>
  <c r="K4193" i="1"/>
  <c r="K2776" i="1"/>
  <c r="K3799" i="1"/>
  <c r="K3759" i="1"/>
  <c r="K4119" i="1"/>
  <c r="K3226" i="1"/>
  <c r="K3184" i="1"/>
  <c r="K4127" i="1"/>
  <c r="K811" i="1"/>
  <c r="K828" i="1" s="1"/>
  <c r="K3176" i="1"/>
  <c r="S3764" i="1"/>
  <c r="S2781" i="1"/>
  <c r="S3189" i="1"/>
  <c r="S4198" i="1"/>
  <c r="S4124" i="1"/>
  <c r="X4205" i="1"/>
  <c r="X4131" i="1"/>
  <c r="X3238" i="1"/>
  <c r="N2780" i="1"/>
  <c r="N4197" i="1"/>
  <c r="N3803" i="1"/>
  <c r="N3180" i="1"/>
  <c r="N3763" i="1"/>
  <c r="N4123" i="1"/>
  <c r="Z4208" i="1"/>
  <c r="Z3241" i="1"/>
  <c r="Z3766" i="1"/>
  <c r="Z4134" i="1"/>
  <c r="Z818" i="1"/>
  <c r="Z835" i="1" s="1"/>
  <c r="Z3233" i="1"/>
  <c r="Z4200" i="1"/>
  <c r="Z4126" i="1"/>
  <c r="Z3191" i="1"/>
  <c r="Z2783" i="1"/>
  <c r="Z3806" i="1"/>
  <c r="Z3183" i="1"/>
  <c r="AA3762" i="1"/>
  <c r="AA4130" i="1"/>
  <c r="AA3802" i="1"/>
  <c r="AA4122" i="1"/>
  <c r="R818" i="1"/>
  <c r="R835" i="1" s="1"/>
  <c r="S3235" i="1"/>
  <c r="S3800" i="1"/>
  <c r="AA3186" i="1"/>
  <c r="AA4121" i="1"/>
  <c r="AA4195" i="1"/>
  <c r="S2780" i="1"/>
  <c r="J2783" i="1"/>
  <c r="J4208" i="1"/>
  <c r="J3766" i="1"/>
  <c r="J4134" i="1"/>
  <c r="J4200" i="1"/>
  <c r="J4126" i="1"/>
  <c r="J3241" i="1"/>
  <c r="J3183" i="1"/>
  <c r="J3806" i="1"/>
  <c r="J3191" i="1"/>
  <c r="AA3764" i="1"/>
  <c r="AA4124" i="1"/>
  <c r="AA3189" i="1"/>
  <c r="AA3805" i="1"/>
  <c r="AA3190" i="1"/>
  <c r="AA4207" i="1"/>
  <c r="AA4131" i="1"/>
  <c r="AA3238" i="1"/>
  <c r="AA4205" i="1"/>
  <c r="T2783" i="1"/>
  <c r="T3241" i="1"/>
  <c r="T4208" i="1"/>
  <c r="T3806" i="1"/>
  <c r="T3191" i="1"/>
  <c r="T818" i="1"/>
  <c r="T835" i="1" s="1"/>
  <c r="T4126" i="1"/>
  <c r="T3766" i="1"/>
  <c r="T4200" i="1"/>
  <c r="T3233" i="1"/>
  <c r="T3183" i="1"/>
  <c r="T4134" i="1"/>
  <c r="M3191" i="1"/>
  <c r="M3766" i="1"/>
  <c r="M3233" i="1"/>
  <c r="M2783" i="1"/>
  <c r="M3241" i="1"/>
  <c r="M4134" i="1"/>
  <c r="M818" i="1"/>
  <c r="M835" i="1" s="1"/>
  <c r="M4126" i="1"/>
  <c r="M3806" i="1"/>
  <c r="M3183" i="1"/>
  <c r="M4200" i="1"/>
  <c r="M4208" i="1"/>
  <c r="N4198" i="1"/>
  <c r="N2781" i="1"/>
  <c r="N3239" i="1"/>
  <c r="N4132" i="1"/>
  <c r="I3232" i="1"/>
  <c r="I2782" i="1"/>
  <c r="I817" i="1"/>
  <c r="I3805" i="1"/>
  <c r="I4133" i="1"/>
  <c r="I4125" i="1"/>
  <c r="I4199" i="1"/>
  <c r="I3240" i="1"/>
  <c r="I3190" i="1"/>
  <c r="I4207" i="1"/>
  <c r="I3765" i="1"/>
  <c r="I3182" i="1"/>
  <c r="X3800" i="1"/>
  <c r="X3760" i="1"/>
  <c r="X4128" i="1"/>
  <c r="X3177" i="1"/>
  <c r="X3235" i="1"/>
  <c r="P3766" i="1"/>
  <c r="P4134" i="1"/>
  <c r="P4126" i="1"/>
  <c r="P4208" i="1"/>
  <c r="P3183" i="1"/>
  <c r="P3233" i="1"/>
  <c r="P4200" i="1"/>
  <c r="P3241" i="1"/>
  <c r="P818" i="1"/>
  <c r="P835" i="1" s="1"/>
  <c r="P2783" i="1"/>
  <c r="P3806" i="1"/>
  <c r="P3191" i="1"/>
  <c r="AA3177" i="1"/>
  <c r="S3802" i="1"/>
  <c r="S4196" i="1"/>
  <c r="S3762" i="1"/>
  <c r="X3181" i="1"/>
  <c r="X4206" i="1"/>
  <c r="X2781" i="1"/>
  <c r="X3187" i="1"/>
  <c r="AB4193" i="1"/>
  <c r="AB2776" i="1"/>
  <c r="AB4119" i="1"/>
  <c r="AB3799" i="1"/>
  <c r="AB4201" i="1"/>
  <c r="AB3226" i="1"/>
  <c r="AB4127" i="1"/>
  <c r="AB3234" i="1"/>
  <c r="AB811" i="1"/>
  <c r="AB828" i="1" s="1"/>
  <c r="AB3759" i="1"/>
  <c r="AB3184" i="1"/>
  <c r="AB3176" i="1"/>
  <c r="S3240" i="1"/>
  <c r="X3186" i="1"/>
  <c r="X3801" i="1"/>
  <c r="N4204" i="1"/>
  <c r="N3237" i="1"/>
  <c r="N3802" i="1"/>
  <c r="I3239" i="1"/>
  <c r="I4206" i="1"/>
  <c r="I3181" i="1"/>
  <c r="I4198" i="1"/>
  <c r="I2781" i="1"/>
  <c r="I3231" i="1"/>
  <c r="I3804" i="1"/>
  <c r="I3764" i="1"/>
  <c r="I816" i="1"/>
  <c r="I3189" i="1"/>
  <c r="I4132" i="1"/>
  <c r="I4124" i="1"/>
  <c r="K3233" i="1"/>
  <c r="K3183" i="1"/>
  <c r="K4126" i="1"/>
  <c r="K3806" i="1"/>
  <c r="K818" i="1"/>
  <c r="K835" i="1" s="1"/>
  <c r="K3766" i="1"/>
  <c r="K4134" i="1"/>
  <c r="K2783" i="1"/>
  <c r="K4208" i="1"/>
  <c r="K4200" i="1"/>
  <c r="K3241" i="1"/>
  <c r="K3191" i="1"/>
  <c r="Q4134" i="1"/>
  <c r="Q3241" i="1"/>
  <c r="Q4126" i="1"/>
  <c r="Q3233" i="1"/>
  <c r="Q3191" i="1"/>
  <c r="Q3806" i="1"/>
  <c r="Q3183" i="1"/>
  <c r="Q818" i="1"/>
  <c r="Q835" i="1" s="1"/>
  <c r="Q4208" i="1"/>
  <c r="Q2783" i="1"/>
  <c r="Q3766" i="1"/>
  <c r="Q4200" i="1"/>
  <c r="S3181" i="1"/>
  <c r="S3804" i="1"/>
  <c r="S4132" i="1"/>
  <c r="X4123" i="1"/>
  <c r="X3803" i="1"/>
  <c r="N3238" i="1"/>
  <c r="U4119" i="1"/>
  <c r="U2776" i="1"/>
  <c r="U4193" i="1"/>
  <c r="U3184" i="1"/>
  <c r="U4127" i="1"/>
  <c r="U4201" i="1"/>
  <c r="U811" i="1"/>
  <c r="U828" i="1" s="1"/>
  <c r="U3759" i="1"/>
  <c r="U3226" i="1"/>
  <c r="U3234" i="1"/>
  <c r="U3799" i="1"/>
  <c r="U3176" i="1"/>
  <c r="AA3187" i="1"/>
  <c r="AA3237" i="1"/>
  <c r="S3177" i="1"/>
  <c r="S4194" i="1"/>
  <c r="S2777" i="1"/>
  <c r="S4128" i="1"/>
  <c r="AA3178" i="1"/>
  <c r="AA3236" i="1"/>
  <c r="O3184" i="1"/>
  <c r="O2776" i="1"/>
  <c r="O3799" i="1"/>
  <c r="O4193" i="1"/>
  <c r="O811" i="1"/>
  <c r="O828" i="1" s="1"/>
  <c r="O3176" i="1"/>
  <c r="O4127" i="1"/>
  <c r="O3759" i="1"/>
  <c r="O4201" i="1"/>
  <c r="O3234" i="1"/>
  <c r="O3226" i="1"/>
  <c r="O4119" i="1"/>
  <c r="Y811" i="1"/>
  <c r="Y828" i="1" s="1"/>
  <c r="Y4127" i="1"/>
  <c r="Y4193" i="1"/>
  <c r="Y2776" i="1"/>
  <c r="Y4201" i="1"/>
  <c r="Y3184" i="1"/>
  <c r="Y3176" i="1"/>
  <c r="Y3799" i="1"/>
  <c r="Y3226" i="1"/>
  <c r="Y3234" i="1"/>
  <c r="Y3759" i="1"/>
  <c r="Y4119" i="1"/>
  <c r="S3188" i="1"/>
  <c r="S4123" i="1"/>
  <c r="S3238" i="1"/>
  <c r="S3763" i="1"/>
  <c r="AA4206" i="1"/>
  <c r="AA3181" i="1"/>
  <c r="AA4198" i="1"/>
  <c r="AA3239" i="1"/>
  <c r="AA4132" i="1"/>
  <c r="AA3182" i="1"/>
  <c r="AA4199" i="1"/>
  <c r="AA4123" i="1"/>
  <c r="AA3763" i="1"/>
  <c r="AA2780" i="1"/>
  <c r="AA3188" i="1"/>
  <c r="AA3803" i="1"/>
  <c r="AA4197" i="1"/>
  <c r="N4206" i="1"/>
  <c r="N4124" i="1"/>
  <c r="N3189" i="1"/>
  <c r="X3185" i="1"/>
  <c r="X4120" i="1"/>
  <c r="X2777" i="1"/>
  <c r="AD4119" i="1"/>
  <c r="AD811" i="1"/>
  <c r="AD828" i="1" s="1"/>
  <c r="AD3799" i="1"/>
  <c r="AD4201" i="1"/>
  <c r="AD3226" i="1"/>
  <c r="AD2776" i="1"/>
  <c r="AD3234" i="1"/>
  <c r="AD3176" i="1"/>
  <c r="AD4127" i="1"/>
  <c r="AD4193" i="1"/>
  <c r="AD3759" i="1"/>
  <c r="AD3184" i="1"/>
  <c r="AA3185" i="1"/>
  <c r="AA2777" i="1"/>
  <c r="AA4120" i="1"/>
  <c r="AA3800" i="1"/>
  <c r="AA4128" i="1"/>
  <c r="S3187" i="1"/>
  <c r="X4124" i="1"/>
  <c r="X3764" i="1"/>
  <c r="X4132" i="1"/>
  <c r="X3802" i="1"/>
  <c r="X3762" i="1"/>
  <c r="AB4208" i="1"/>
  <c r="AB4134" i="1"/>
  <c r="AB3191" i="1"/>
  <c r="AB3183" i="1"/>
  <c r="AB3766" i="1"/>
  <c r="AB3233" i="1"/>
  <c r="AB4200" i="1"/>
  <c r="AB3241" i="1"/>
  <c r="AB4126" i="1"/>
  <c r="AB818" i="1"/>
  <c r="AB835" i="1" s="1"/>
  <c r="AB3806" i="1"/>
  <c r="AB2783" i="1"/>
  <c r="S2782" i="1"/>
  <c r="S3805" i="1"/>
  <c r="X4195" i="1"/>
  <c r="X3178" i="1"/>
  <c r="X3236" i="1"/>
  <c r="X4203" i="1"/>
  <c r="N4122" i="1"/>
  <c r="N2779" i="1"/>
  <c r="W4193" i="1"/>
  <c r="W3226" i="1"/>
  <c r="W4127" i="1"/>
  <c r="W4201" i="1"/>
  <c r="W3176" i="1"/>
  <c r="W3799" i="1"/>
  <c r="W3759" i="1"/>
  <c r="W811" i="1"/>
  <c r="W828" i="1" s="1"/>
  <c r="W3234" i="1"/>
  <c r="W3184" i="1"/>
  <c r="W4119" i="1"/>
  <c r="W2776" i="1"/>
  <c r="N4207" i="1"/>
  <c r="N2782" i="1"/>
  <c r="N3190" i="1"/>
  <c r="Q4201" i="1"/>
  <c r="Q4119" i="1"/>
  <c r="Q3799" i="1"/>
  <c r="Q3226" i="1"/>
  <c r="Q2776" i="1"/>
  <c r="Q4127" i="1"/>
  <c r="Q3234" i="1"/>
  <c r="Q811" i="1"/>
  <c r="Q828" i="1" s="1"/>
  <c r="Q3759" i="1"/>
  <c r="Q4193" i="1"/>
  <c r="Q3176" i="1"/>
  <c r="Q3184" i="1"/>
  <c r="S4206" i="1"/>
  <c r="X3188" i="1"/>
  <c r="X2780" i="1"/>
  <c r="X3180" i="1"/>
  <c r="N4131" i="1"/>
  <c r="N3188" i="1"/>
  <c r="U4208" i="1"/>
  <c r="U3241" i="1"/>
  <c r="U3183" i="1"/>
  <c r="U2783" i="1"/>
  <c r="U4126" i="1"/>
  <c r="U3806" i="1"/>
  <c r="U3191" i="1"/>
  <c r="U4134" i="1"/>
  <c r="U4200" i="1"/>
  <c r="U3233" i="1"/>
  <c r="U818" i="1"/>
  <c r="U835" i="1" s="1"/>
  <c r="U3766" i="1"/>
  <c r="AA4204" i="1"/>
  <c r="AA2779" i="1"/>
  <c r="S3760" i="1"/>
  <c r="S4120" i="1"/>
  <c r="S4202" i="1"/>
  <c r="AA3761" i="1"/>
  <c r="O3241" i="1"/>
  <c r="O3233" i="1"/>
  <c r="O818" i="1"/>
  <c r="O835" i="1" s="1"/>
  <c r="O3191" i="1"/>
  <c r="O4134" i="1"/>
  <c r="O4208" i="1"/>
  <c r="O4126" i="1"/>
  <c r="O2783" i="1"/>
  <c r="O3806" i="1"/>
  <c r="O3183" i="1"/>
  <c r="O4200" i="1"/>
  <c r="O3766" i="1"/>
  <c r="Y4208" i="1"/>
  <c r="Y3191" i="1"/>
  <c r="Y4200" i="1"/>
  <c r="Y4126" i="1"/>
  <c r="Y3806" i="1"/>
  <c r="Y4134" i="1"/>
  <c r="Y3233" i="1"/>
  <c r="Y3766" i="1"/>
  <c r="Y3183" i="1"/>
  <c r="Y818" i="1"/>
  <c r="Y835" i="1" s="1"/>
  <c r="Y3241" i="1"/>
  <c r="Y2783" i="1"/>
  <c r="S4197" i="1"/>
  <c r="S3180" i="1"/>
  <c r="AA2781" i="1"/>
  <c r="AA4133" i="1"/>
  <c r="AA4125" i="1"/>
  <c r="AA2782" i="1"/>
  <c r="AA3180" i="1"/>
  <c r="X378" i="1" l="1"/>
  <c r="S383" i="1"/>
  <c r="AA381" i="1"/>
  <c r="AA382" i="1"/>
  <c r="N379" i="1"/>
  <c r="N381" i="1"/>
  <c r="AA378" i="1"/>
  <c r="N380" i="1"/>
  <c r="AA425" i="1"/>
  <c r="N390" i="1"/>
  <c r="N382" i="1"/>
  <c r="N1862" i="1"/>
  <c r="X3228" i="1"/>
  <c r="N1902" i="1"/>
  <c r="AA3343" i="1"/>
  <c r="N3341" i="1"/>
  <c r="AA428" i="1"/>
  <c r="V830" i="1"/>
  <c r="X813" i="1"/>
  <c r="X830" i="1" s="1"/>
  <c r="N3230" i="1"/>
  <c r="AA3227" i="1"/>
  <c r="S817" i="1"/>
  <c r="S834" i="1" s="1"/>
  <c r="AA812" i="1"/>
  <c r="AA829" i="1" s="1"/>
  <c r="X381" i="1"/>
  <c r="X3227" i="1"/>
  <c r="X387" i="1"/>
  <c r="AA388" i="1"/>
  <c r="AA1860" i="1"/>
  <c r="N3340" i="1"/>
  <c r="X1859" i="1"/>
  <c r="AA1852" i="1"/>
  <c r="X1907" i="1"/>
  <c r="AA3339" i="1"/>
  <c r="X1851" i="1"/>
  <c r="X379" i="1"/>
  <c r="S3232" i="1"/>
  <c r="X1861" i="1"/>
  <c r="AA3234" i="1"/>
  <c r="AA436" i="1"/>
  <c r="X3229" i="1"/>
  <c r="AA3799" i="1"/>
  <c r="AA3241" i="1"/>
  <c r="X1901" i="1"/>
  <c r="AA1900" i="1"/>
  <c r="X3340" i="1"/>
  <c r="S3231" i="1"/>
  <c r="S1901" i="1"/>
  <c r="AA1849" i="1"/>
  <c r="X1853" i="1"/>
  <c r="S816" i="1"/>
  <c r="S833" i="1" s="1"/>
  <c r="T831" i="1"/>
  <c r="X814" i="1"/>
  <c r="X831" i="1" s="1"/>
  <c r="S1899" i="1"/>
  <c r="S3344" i="1"/>
  <c r="AA3342" i="1"/>
  <c r="S1859" i="1"/>
  <c r="S1862" i="1"/>
  <c r="S1854" i="1"/>
  <c r="AA4189" i="1"/>
  <c r="N3339" i="1"/>
  <c r="AA4186" i="1"/>
  <c r="N4189" i="1"/>
  <c r="N4187" i="1"/>
  <c r="X389" i="1"/>
  <c r="S1910" i="1"/>
  <c r="Z4192" i="1"/>
  <c r="AA4192" i="1" s="1"/>
  <c r="O4192" i="1"/>
  <c r="AB3345" i="1"/>
  <c r="L4192" i="1"/>
  <c r="N1903" i="1"/>
  <c r="S1851" i="1"/>
  <c r="X3339" i="1"/>
  <c r="S1907" i="1"/>
  <c r="X3230" i="1"/>
  <c r="X427" i="1"/>
  <c r="S4191" i="1"/>
  <c r="X4188" i="1"/>
  <c r="X4186" i="1"/>
  <c r="AA4188" i="1"/>
  <c r="AA380" i="1"/>
  <c r="X3342" i="1"/>
  <c r="AA3341" i="1"/>
  <c r="AA816" i="1"/>
  <c r="AA833" i="1" s="1"/>
  <c r="AB4192" i="1"/>
  <c r="N3342" i="1"/>
  <c r="X4187" i="1"/>
  <c r="X4189" i="1"/>
  <c r="N1854" i="1"/>
  <c r="X435" i="1"/>
  <c r="S435" i="1"/>
  <c r="W4190" i="1"/>
  <c r="X4190" i="1" s="1"/>
  <c r="P3227" i="1"/>
  <c r="S427" i="1"/>
  <c r="N391" i="1"/>
  <c r="N430" i="1"/>
  <c r="X815" i="1"/>
  <c r="X832" i="1" s="1"/>
  <c r="N812" i="1"/>
  <c r="N829" i="1" s="1"/>
  <c r="S813" i="1"/>
  <c r="S830" i="1" s="1"/>
  <c r="AA814" i="1"/>
  <c r="AA831" i="1" s="1"/>
  <c r="AA815" i="1"/>
  <c r="AA832" i="1" s="1"/>
  <c r="N815" i="1"/>
  <c r="N832" i="1" s="1"/>
  <c r="X812" i="1"/>
  <c r="X829" i="1" s="1"/>
  <c r="AA4208" i="1"/>
  <c r="M813" i="1"/>
  <c r="M3228" i="1"/>
  <c r="N3228" i="1" s="1"/>
  <c r="S387" i="1"/>
  <c r="S389" i="1"/>
  <c r="N439" i="1"/>
  <c r="N1911" i="1"/>
  <c r="Z3345" i="1"/>
  <c r="AA3345" i="1" s="1"/>
  <c r="AD3345" i="1"/>
  <c r="X437" i="1"/>
  <c r="X1909" i="1"/>
  <c r="X429" i="1"/>
  <c r="AD3338" i="1"/>
  <c r="S1902" i="1"/>
  <c r="AA1908" i="1"/>
  <c r="Z4187" i="1"/>
  <c r="AA4187" i="1" s="1"/>
  <c r="S437" i="1"/>
  <c r="S1909" i="1"/>
  <c r="K4192" i="1"/>
  <c r="AD4192" i="1"/>
  <c r="S1853" i="1"/>
  <c r="S379" i="1"/>
  <c r="W3343" i="1"/>
  <c r="X3343" i="1" s="1"/>
  <c r="T4191" i="1"/>
  <c r="X4191" i="1" s="1"/>
  <c r="AA3233" i="1"/>
  <c r="Q3345" i="1"/>
  <c r="Z3340" i="1"/>
  <c r="AA3340" i="1" s="1"/>
  <c r="N1910" i="1"/>
  <c r="K3345" i="1"/>
  <c r="Q4192" i="1"/>
  <c r="S430" i="1"/>
  <c r="S390" i="1"/>
  <c r="AA2776" i="1"/>
  <c r="S381" i="1"/>
  <c r="N383" i="1"/>
  <c r="N4186" i="1"/>
  <c r="I831" i="1"/>
  <c r="I833" i="1"/>
  <c r="I829" i="1"/>
  <c r="I834" i="1"/>
  <c r="I828" i="1"/>
  <c r="I830" i="1"/>
  <c r="S382" i="1"/>
  <c r="I832" i="1"/>
  <c r="AD4185" i="1"/>
  <c r="S4189" i="1"/>
  <c r="S3230" i="1"/>
  <c r="S429" i="1"/>
  <c r="S1861" i="1"/>
  <c r="N438" i="1"/>
  <c r="N4190" i="1"/>
  <c r="N431" i="1"/>
  <c r="S4187" i="1"/>
  <c r="X3341" i="1"/>
  <c r="Q4188" i="1"/>
  <c r="S4188" i="1" s="1"/>
  <c r="O832" i="1"/>
  <c r="S815" i="1"/>
  <c r="S832" i="1" s="1"/>
  <c r="S4190" i="1"/>
  <c r="K833" i="1"/>
  <c r="N816" i="1"/>
  <c r="N833" i="1" s="1"/>
  <c r="W4192" i="1"/>
  <c r="W432" i="1"/>
  <c r="W818" i="1"/>
  <c r="W835" i="1" s="1"/>
  <c r="W3233" i="1"/>
  <c r="X3233" i="1" s="1"/>
  <c r="W392" i="1"/>
  <c r="W1912" i="1"/>
  <c r="W1904" i="1"/>
  <c r="W440" i="1"/>
  <c r="W1856" i="1"/>
  <c r="T3345" i="1"/>
  <c r="X3345" i="1" s="1"/>
  <c r="T1864" i="1"/>
  <c r="X1864" i="1" s="1"/>
  <c r="T4192" i="1"/>
  <c r="T1904" i="1"/>
  <c r="T1912" i="1"/>
  <c r="T392" i="1"/>
  <c r="T440" i="1"/>
  <c r="T1856" i="1"/>
  <c r="O432" i="1"/>
  <c r="S432" i="1" s="1"/>
  <c r="O1912" i="1"/>
  <c r="S1912" i="1" s="1"/>
  <c r="O384" i="1"/>
  <c r="O3345" i="1"/>
  <c r="O1864" i="1"/>
  <c r="S1864" i="1" s="1"/>
  <c r="O392" i="1"/>
  <c r="S392" i="1" s="1"/>
  <c r="N1863" i="1"/>
  <c r="T432" i="1"/>
  <c r="O1904" i="1"/>
  <c r="S1904" i="1" s="1"/>
  <c r="S3340" i="1"/>
  <c r="N1897" i="1"/>
  <c r="N3343" i="1"/>
  <c r="N1856" i="1"/>
  <c r="S1897" i="1"/>
  <c r="S438" i="1"/>
  <c r="N3232" i="1"/>
  <c r="S3342" i="1"/>
  <c r="S3343" i="1"/>
  <c r="Y3344" i="1"/>
  <c r="AA3344" i="1" s="1"/>
  <c r="Q3341" i="1"/>
  <c r="S3341" i="1" s="1"/>
  <c r="Q1900" i="1"/>
  <c r="S1900" i="1" s="1"/>
  <c r="Q1908" i="1"/>
  <c r="S1908" i="1" s="1"/>
  <c r="Q1852" i="1"/>
  <c r="S1852" i="1" s="1"/>
  <c r="Q428" i="1"/>
  <c r="S428" i="1" s="1"/>
  <c r="Q380" i="1"/>
  <c r="Q388" i="1"/>
  <c r="S388" i="1" s="1"/>
  <c r="Q1860" i="1"/>
  <c r="S1860" i="1" s="1"/>
  <c r="Q436" i="1"/>
  <c r="S436" i="1" s="1"/>
  <c r="Q814" i="1"/>
  <c r="Q3229" i="1"/>
  <c r="S3229" i="1" s="1"/>
  <c r="N817" i="1"/>
  <c r="N834" i="1" s="1"/>
  <c r="Z384" i="1"/>
  <c r="Z432" i="1"/>
  <c r="AA432" i="1" s="1"/>
  <c r="L1912" i="1"/>
  <c r="N1912" i="1" s="1"/>
  <c r="L392" i="1"/>
  <c r="N392" i="1" s="1"/>
  <c r="L3345" i="1"/>
  <c r="Y4191" i="1"/>
  <c r="AA4191" i="1" s="1"/>
  <c r="J3341" i="1"/>
  <c r="J4188" i="1"/>
  <c r="J388" i="1"/>
  <c r="J1908" i="1"/>
  <c r="J436" i="1"/>
  <c r="J1900" i="1"/>
  <c r="J380" i="1"/>
  <c r="J1860" i="1"/>
  <c r="J428" i="1"/>
  <c r="J1852" i="1"/>
  <c r="J814" i="1"/>
  <c r="J831" i="1" s="1"/>
  <c r="J3229" i="1"/>
  <c r="W1862" i="1"/>
  <c r="X1862" i="1" s="1"/>
  <c r="W438" i="1"/>
  <c r="X438" i="1" s="1"/>
  <c r="W1902" i="1"/>
  <c r="X1902" i="1" s="1"/>
  <c r="W382" i="1"/>
  <c r="W430" i="1"/>
  <c r="X430" i="1" s="1"/>
  <c r="W1910" i="1"/>
  <c r="X1910" i="1" s="1"/>
  <c r="W1854" i="1"/>
  <c r="X1854" i="1" s="1"/>
  <c r="W390" i="1"/>
  <c r="X390" i="1" s="1"/>
  <c r="W3231" i="1"/>
  <c r="X3231" i="1" s="1"/>
  <c r="W816" i="1"/>
  <c r="T3344" i="1"/>
  <c r="X3344" i="1" s="1"/>
  <c r="T1863" i="1"/>
  <c r="X1863" i="1" s="1"/>
  <c r="T1911" i="1"/>
  <c r="X1911" i="1" s="1"/>
  <c r="T1855" i="1"/>
  <c r="X1855" i="1" s="1"/>
  <c r="T391" i="1"/>
  <c r="X391" i="1" s="1"/>
  <c r="T431" i="1"/>
  <c r="X431" i="1" s="1"/>
  <c r="T1903" i="1"/>
  <c r="X1903" i="1" s="1"/>
  <c r="T383" i="1"/>
  <c r="T817" i="1"/>
  <c r="T3232" i="1"/>
  <c r="X3232" i="1" s="1"/>
  <c r="T439" i="1"/>
  <c r="X439" i="1" s="1"/>
  <c r="Y1903" i="1"/>
  <c r="AA1903" i="1" s="1"/>
  <c r="Y1911" i="1"/>
  <c r="AA1911" i="1" s="1"/>
  <c r="Y431" i="1"/>
  <c r="AA431" i="1" s="1"/>
  <c r="Y1855" i="1"/>
  <c r="AA1855" i="1" s="1"/>
  <c r="Y1863" i="1"/>
  <c r="AA1863" i="1" s="1"/>
  <c r="Y439" i="1"/>
  <c r="AA439" i="1" s="1"/>
  <c r="Y3232" i="1"/>
  <c r="AA3232" i="1" s="1"/>
  <c r="Y391" i="1"/>
  <c r="AA391" i="1" s="1"/>
  <c r="Y817" i="1"/>
  <c r="Y383" i="1"/>
  <c r="O4186" i="1"/>
  <c r="S4186" i="1" s="1"/>
  <c r="O1898" i="1"/>
  <c r="S1898" i="1" s="1"/>
  <c r="O1906" i="1"/>
  <c r="S1906" i="1" s="1"/>
  <c r="O434" i="1"/>
  <c r="S434" i="1" s="1"/>
  <c r="O1858" i="1"/>
  <c r="S1858" i="1" s="1"/>
  <c r="O1850" i="1"/>
  <c r="S1850" i="1" s="1"/>
  <c r="O386" i="1"/>
  <c r="S386" i="1" s="1"/>
  <c r="O426" i="1"/>
  <c r="S426" i="1" s="1"/>
  <c r="O812" i="1"/>
  <c r="O378" i="1"/>
  <c r="O3227" i="1"/>
  <c r="O3339" i="1"/>
  <c r="S3339" i="1" s="1"/>
  <c r="Z427" i="1"/>
  <c r="AA427" i="1" s="1"/>
  <c r="Z435" i="1"/>
  <c r="AA435" i="1" s="1"/>
  <c r="Z1851" i="1"/>
  <c r="AA1851" i="1" s="1"/>
  <c r="Z1899" i="1"/>
  <c r="AA1899" i="1" s="1"/>
  <c r="Z387" i="1"/>
  <c r="AA387" i="1" s="1"/>
  <c r="Z379" i="1"/>
  <c r="Z1907" i="1"/>
  <c r="AA1907" i="1" s="1"/>
  <c r="Z1859" i="1"/>
  <c r="AA1859" i="1" s="1"/>
  <c r="Z3228" i="1"/>
  <c r="AA3228" i="1" s="1"/>
  <c r="Z813" i="1"/>
  <c r="N1855" i="1"/>
  <c r="N4191" i="1"/>
  <c r="N3344" i="1"/>
  <c r="AA3338" i="1"/>
  <c r="X3338" i="1"/>
  <c r="N3338" i="1"/>
  <c r="I3345" i="1"/>
  <c r="AA4185" i="1"/>
  <c r="S3338" i="1"/>
  <c r="S4185" i="1"/>
  <c r="N4185" i="1"/>
  <c r="X4185" i="1"/>
  <c r="I4192" i="1"/>
  <c r="AA4119" i="1"/>
  <c r="AA3191" i="1"/>
  <c r="AA3226" i="1"/>
  <c r="AA4126" i="1"/>
  <c r="AA392" i="1"/>
  <c r="N1904" i="1"/>
  <c r="S1857" i="1"/>
  <c r="N1864" i="1"/>
  <c r="AA433" i="1"/>
  <c r="N440" i="1"/>
  <c r="AA440" i="1"/>
  <c r="N1857" i="1"/>
  <c r="AA385" i="1"/>
  <c r="N432" i="1"/>
  <c r="N1905" i="1"/>
  <c r="N425" i="1"/>
  <c r="S433" i="1"/>
  <c r="S425" i="1"/>
  <c r="AA1857" i="1"/>
  <c r="S440" i="1"/>
  <c r="AA1905" i="1"/>
  <c r="X1905" i="1"/>
  <c r="AA1912" i="1"/>
  <c r="AA1864" i="1"/>
  <c r="N385" i="1"/>
  <c r="I432" i="1"/>
  <c r="I1904" i="1"/>
  <c r="I392" i="1"/>
  <c r="I1864" i="1"/>
  <c r="I1912" i="1"/>
  <c r="I440" i="1"/>
  <c r="AA1897" i="1"/>
  <c r="X1897" i="1"/>
  <c r="X385" i="1"/>
  <c r="S1905" i="1"/>
  <c r="AA1904" i="1"/>
  <c r="X425" i="1"/>
  <c r="X433" i="1"/>
  <c r="S385" i="1"/>
  <c r="N433" i="1"/>
  <c r="X1857" i="1"/>
  <c r="AA1856" i="1"/>
  <c r="X1849" i="1"/>
  <c r="X384" i="1"/>
  <c r="AA377" i="1"/>
  <c r="S1849" i="1"/>
  <c r="S1856" i="1"/>
  <c r="I1856" i="1"/>
  <c r="I384" i="1"/>
  <c r="X377" i="1"/>
  <c r="N377" i="1"/>
  <c r="S377" i="1"/>
  <c r="N384" i="1"/>
  <c r="N1849" i="1"/>
  <c r="N3766" i="1"/>
  <c r="N3759" i="1"/>
  <c r="N4200" i="1"/>
  <c r="N4127" i="1"/>
  <c r="N4126" i="1"/>
  <c r="N811" i="1"/>
  <c r="N828" i="1" s="1"/>
  <c r="AA3759" i="1"/>
  <c r="AA4201" i="1"/>
  <c r="AA2783" i="1"/>
  <c r="S4200" i="1"/>
  <c r="S3241" i="1"/>
  <c r="AA3806" i="1"/>
  <c r="AA4134" i="1"/>
  <c r="AA3176" i="1"/>
  <c r="AA811" i="1"/>
  <c r="AA828" i="1" s="1"/>
  <c r="N3234" i="1"/>
  <c r="S818" i="1"/>
  <c r="S835" i="1" s="1"/>
  <c r="N3176" i="1"/>
  <c r="N4208" i="1"/>
  <c r="AA818" i="1"/>
  <c r="AA835" i="1" s="1"/>
  <c r="AA4200" i="1"/>
  <c r="AA4193" i="1"/>
  <c r="AA4127" i="1"/>
  <c r="AA3766" i="1"/>
  <c r="S3191" i="1"/>
  <c r="AA3183" i="1"/>
  <c r="S3806" i="1"/>
  <c r="AA3184" i="1"/>
  <c r="N3184" i="1"/>
  <c r="N4119" i="1"/>
  <c r="S2783" i="1"/>
  <c r="N818" i="1"/>
  <c r="N835" i="1" s="1"/>
  <c r="N2776" i="1"/>
  <c r="N4193" i="1"/>
  <c r="N4201" i="1"/>
  <c r="S3183" i="1"/>
  <c r="N2783" i="1"/>
  <c r="N3799" i="1"/>
  <c r="S4201" i="1"/>
  <c r="S3234" i="1"/>
  <c r="S4193" i="1"/>
  <c r="S2776" i="1"/>
  <c r="S3184" i="1"/>
  <c r="H4199" i="1"/>
  <c r="H3805" i="1"/>
  <c r="S811" i="1"/>
  <c r="S828" i="1" s="1"/>
  <c r="H3190" i="1"/>
  <c r="H4133" i="1"/>
  <c r="X4134" i="1"/>
  <c r="X4200" i="1"/>
  <c r="X3191" i="1"/>
  <c r="X2783" i="1"/>
  <c r="H2779" i="1"/>
  <c r="H4204" i="1"/>
  <c r="X4127" i="1"/>
  <c r="X3799" i="1"/>
  <c r="X3184" i="1"/>
  <c r="X4201" i="1"/>
  <c r="H2777" i="1"/>
  <c r="H4120" i="1"/>
  <c r="H4202" i="1"/>
  <c r="H3177" i="1"/>
  <c r="H3763" i="1"/>
  <c r="H4131" i="1"/>
  <c r="H4197" i="1"/>
  <c r="H3180" i="1"/>
  <c r="H3238" i="1"/>
  <c r="H3801" i="1"/>
  <c r="H3186" i="1"/>
  <c r="H3189" i="1"/>
  <c r="S3766" i="1"/>
  <c r="S3233" i="1"/>
  <c r="S4119" i="1"/>
  <c r="S3759" i="1"/>
  <c r="S4127" i="1"/>
  <c r="N3191" i="1"/>
  <c r="N3806" i="1"/>
  <c r="N3183" i="1"/>
  <c r="N3233" i="1"/>
  <c r="H3764" i="1"/>
  <c r="H3181" i="1"/>
  <c r="H3239" i="1"/>
  <c r="X3766" i="1"/>
  <c r="X4126" i="1"/>
  <c r="X3806" i="1"/>
  <c r="H3762" i="1"/>
  <c r="H3187" i="1"/>
  <c r="X3226" i="1"/>
  <c r="X3234" i="1"/>
  <c r="H3760" i="1"/>
  <c r="H3803" i="1"/>
  <c r="H2778" i="1"/>
  <c r="H4203" i="1"/>
  <c r="H4124" i="1"/>
  <c r="H3804" i="1"/>
  <c r="H2781" i="1"/>
  <c r="H4198" i="1"/>
  <c r="H4206" i="1"/>
  <c r="H3182" i="1"/>
  <c r="H4207" i="1"/>
  <c r="H4125" i="1"/>
  <c r="X4208" i="1"/>
  <c r="I3191" i="1"/>
  <c r="I4134" i="1"/>
  <c r="I818" i="1"/>
  <c r="I4208" i="1"/>
  <c r="I4126" i="1"/>
  <c r="I3241" i="1"/>
  <c r="I3806" i="1"/>
  <c r="I3183" i="1"/>
  <c r="I2783" i="1"/>
  <c r="I3766" i="1"/>
  <c r="I3233" i="1"/>
  <c r="I4200" i="1"/>
  <c r="H4130" i="1"/>
  <c r="H3802" i="1"/>
  <c r="H3237" i="1"/>
  <c r="X811" i="1"/>
  <c r="X828" i="1" s="1"/>
  <c r="X3176" i="1"/>
  <c r="H3800" i="1"/>
  <c r="H3185" i="1"/>
  <c r="H4128" i="1"/>
  <c r="H3235" i="1"/>
  <c r="H2780" i="1"/>
  <c r="H3188" i="1"/>
  <c r="H4121" i="1"/>
  <c r="H3236" i="1"/>
  <c r="S3799" i="1"/>
  <c r="S4126" i="1"/>
  <c r="S4208" i="1"/>
  <c r="S4134" i="1"/>
  <c r="S3226" i="1"/>
  <c r="S3176" i="1"/>
  <c r="N3241" i="1"/>
  <c r="N4134" i="1"/>
  <c r="H4132" i="1"/>
  <c r="H3765" i="1"/>
  <c r="H3240" i="1"/>
  <c r="H2782" i="1"/>
  <c r="X3183" i="1"/>
  <c r="X3241" i="1"/>
  <c r="N3226" i="1"/>
  <c r="H4122" i="1"/>
  <c r="H4196" i="1"/>
  <c r="H3179" i="1"/>
  <c r="X4119" i="1"/>
  <c r="X3759" i="1"/>
  <c r="X2776" i="1"/>
  <c r="X4193" i="1"/>
  <c r="H4194" i="1"/>
  <c r="H4205" i="1"/>
  <c r="H4123" i="1"/>
  <c r="H3761" i="1"/>
  <c r="H4195" i="1"/>
  <c r="H3178" i="1"/>
  <c r="H4129" i="1"/>
  <c r="X383" i="1" l="1"/>
  <c r="AA379" i="1"/>
  <c r="S378" i="1"/>
  <c r="AA383" i="1"/>
  <c r="X382" i="1"/>
  <c r="S380" i="1"/>
  <c r="AA384" i="1"/>
  <c r="S384" i="1"/>
  <c r="X392" i="1"/>
  <c r="H389" i="1"/>
  <c r="N3345" i="1"/>
  <c r="H1901" i="1"/>
  <c r="H381" i="1"/>
  <c r="H1853" i="1"/>
  <c r="H4189" i="1"/>
  <c r="S3227" i="1"/>
  <c r="H3227" i="1" s="1"/>
  <c r="H1861" i="1"/>
  <c r="H1909" i="1"/>
  <c r="S4192" i="1"/>
  <c r="H4187" i="1"/>
  <c r="H3232" i="1"/>
  <c r="H1860" i="1"/>
  <c r="X4192" i="1"/>
  <c r="H429" i="1"/>
  <c r="H3342" i="1"/>
  <c r="H3230" i="1"/>
  <c r="N4192" i="1"/>
  <c r="H3228" i="1"/>
  <c r="H3231" i="1"/>
  <c r="H437" i="1"/>
  <c r="H4188" i="1"/>
  <c r="H1851" i="1"/>
  <c r="X1904" i="1"/>
  <c r="X1912" i="1"/>
  <c r="H388" i="1"/>
  <c r="X818" i="1"/>
  <c r="X835" i="1" s="1"/>
  <c r="M830" i="1"/>
  <c r="N813" i="1"/>
  <c r="N830" i="1" s="1"/>
  <c r="H1862" i="1"/>
  <c r="H387" i="1"/>
  <c r="H4186" i="1"/>
  <c r="H436" i="1"/>
  <c r="H1852" i="1"/>
  <c r="S3345" i="1"/>
  <c r="H390" i="1"/>
  <c r="H1855" i="1"/>
  <c r="H1898" i="1"/>
  <c r="H1858" i="1"/>
  <c r="H430" i="1"/>
  <c r="H3340" i="1"/>
  <c r="H427" i="1"/>
  <c r="H3344" i="1"/>
  <c r="H1854" i="1"/>
  <c r="H439" i="1"/>
  <c r="X432" i="1"/>
  <c r="H434" i="1"/>
  <c r="H1911" i="1"/>
  <c r="H426" i="1"/>
  <c r="H3343" i="1"/>
  <c r="X1856" i="1"/>
  <c r="X440" i="1"/>
  <c r="H438" i="1"/>
  <c r="H4190" i="1"/>
  <c r="H3229" i="1"/>
  <c r="H1910" i="1"/>
  <c r="H435" i="1"/>
  <c r="H1900" i="1"/>
  <c r="H1850" i="1"/>
  <c r="H1906" i="1"/>
  <c r="H428" i="1"/>
  <c r="H1859" i="1"/>
  <c r="H815" i="1"/>
  <c r="H832" i="1" s="1"/>
  <c r="H3341" i="1"/>
  <c r="H4191" i="1"/>
  <c r="I835" i="1"/>
  <c r="J3345" i="1"/>
  <c r="J1904" i="1"/>
  <c r="J384" i="1"/>
  <c r="J392" i="1"/>
  <c r="J3233" i="1"/>
  <c r="H3233" i="1" s="1"/>
  <c r="J4192" i="1"/>
  <c r="J1864" i="1"/>
  <c r="H1864" i="1" s="1"/>
  <c r="J1912" i="1"/>
  <c r="J818" i="1"/>
  <c r="J835" i="1" s="1"/>
  <c r="J1856" i="1"/>
  <c r="J440" i="1"/>
  <c r="J432" i="1"/>
  <c r="H1849" i="1"/>
  <c r="H386" i="1"/>
  <c r="H431" i="1"/>
  <c r="H1902" i="1"/>
  <c r="Z830" i="1"/>
  <c r="AA813" i="1"/>
  <c r="O829" i="1"/>
  <c r="S812" i="1"/>
  <c r="T834" i="1"/>
  <c r="X817" i="1"/>
  <c r="X834" i="1" s="1"/>
  <c r="Q831" i="1"/>
  <c r="S814" i="1"/>
  <c r="Y834" i="1"/>
  <c r="AA817" i="1"/>
  <c r="AA834" i="1" s="1"/>
  <c r="H391" i="1"/>
  <c r="H1899" i="1"/>
  <c r="H1863" i="1"/>
  <c r="H1908" i="1"/>
  <c r="H1907" i="1"/>
  <c r="H1903" i="1"/>
  <c r="H3339" i="1"/>
  <c r="W833" i="1"/>
  <c r="X816" i="1"/>
  <c r="H3338" i="1"/>
  <c r="H4185" i="1"/>
  <c r="H433" i="1"/>
  <c r="H1897" i="1"/>
  <c r="H425" i="1"/>
  <c r="H1857" i="1"/>
  <c r="H1905" i="1"/>
  <c r="H385" i="1"/>
  <c r="H377" i="1"/>
  <c r="H2776" i="1"/>
  <c r="H3184" i="1"/>
  <c r="H3806" i="1"/>
  <c r="H3191" i="1"/>
  <c r="H3766" i="1"/>
  <c r="H3759" i="1"/>
  <c r="H4119" i="1"/>
  <c r="H3234" i="1"/>
  <c r="H4201" i="1"/>
  <c r="H4193" i="1"/>
  <c r="H4200" i="1"/>
  <c r="H2783" i="1"/>
  <c r="H811" i="1"/>
  <c r="H828" i="1" s="1"/>
  <c r="H4208" i="1"/>
  <c r="H3799" i="1"/>
  <c r="H3176" i="1"/>
  <c r="H3241" i="1"/>
  <c r="H3183" i="1"/>
  <c r="H4126" i="1"/>
  <c r="H4134" i="1"/>
  <c r="H4127" i="1"/>
  <c r="H3226" i="1"/>
  <c r="H378" i="1" l="1"/>
  <c r="H380" i="1"/>
  <c r="H379" i="1"/>
  <c r="H382" i="1"/>
  <c r="H383" i="1"/>
  <c r="H384" i="1"/>
  <c r="H392" i="1"/>
  <c r="H3345" i="1"/>
  <c r="H1912" i="1"/>
  <c r="H440" i="1"/>
  <c r="H4192" i="1"/>
  <c r="H1904" i="1"/>
  <c r="H1856" i="1"/>
  <c r="H432" i="1"/>
  <c r="H818" i="1"/>
  <c r="H835" i="1" s="1"/>
  <c r="X833" i="1"/>
  <c r="H816" i="1"/>
  <c r="S829" i="1"/>
  <c r="H812" i="1"/>
  <c r="H817" i="1"/>
  <c r="S831" i="1"/>
  <c r="H814" i="1"/>
  <c r="H831" i="1" s="1"/>
  <c r="AA830" i="1"/>
  <c r="H813" i="1"/>
  <c r="O4457" i="1" l="1"/>
  <c r="O4465" i="1" s="1"/>
  <c r="H830" i="1"/>
  <c r="H834" i="1"/>
  <c r="H829" i="1"/>
  <c r="H833" i="1"/>
  <c r="R4455" i="1"/>
  <c r="R4463" i="1" s="1"/>
  <c r="R4454" i="1"/>
  <c r="R4462" i="1" s="1"/>
  <c r="R4450" i="1"/>
  <c r="R4458" i="1" s="1"/>
  <c r="R4451" i="1"/>
  <c r="R4459" i="1" s="1"/>
  <c r="R4452" i="1"/>
  <c r="R4460" i="1" s="1"/>
  <c r="W4450" i="1"/>
  <c r="W4458" i="1" s="1"/>
  <c r="P4457" i="1"/>
  <c r="P4465" i="1" s="1"/>
  <c r="L4451" i="1"/>
  <c r="L4459" i="1" s="1"/>
  <c r="Q4453" i="1"/>
  <c r="Q4461" i="1" s="1"/>
  <c r="J4452" i="1"/>
  <c r="J4460" i="1" s="1"/>
  <c r="U4453" i="1"/>
  <c r="U4461" i="1" s="1"/>
  <c r="O4455" i="1"/>
  <c r="O4463" i="1" s="1"/>
  <c r="AB4455" i="1"/>
  <c r="AB4463" i="1" s="1"/>
  <c r="I4452" i="1"/>
  <c r="I4460" i="1" s="1"/>
  <c r="J4450" i="1"/>
  <c r="J4458" i="1" s="1"/>
  <c r="U4455" i="1"/>
  <c r="U4463" i="1" s="1"/>
  <c r="V4453" i="1"/>
  <c r="V4461" i="1" s="1"/>
  <c r="Y4451" i="1"/>
  <c r="Y4459" i="1" s="1"/>
  <c r="Y4450" i="1"/>
  <c r="Y4458" i="1" s="1"/>
  <c r="T4454" i="1"/>
  <c r="T4462" i="1" s="1"/>
  <c r="Q4455" i="1"/>
  <c r="Q4463" i="1" s="1"/>
  <c r="O4452" i="1"/>
  <c r="O4460" i="1" s="1"/>
  <c r="AD4452" i="1"/>
  <c r="AD4460" i="1" s="1"/>
  <c r="AD4451" i="1"/>
  <c r="AD4459" i="1" s="1"/>
  <c r="Q4452" i="1"/>
  <c r="Q4460" i="1" s="1"/>
  <c r="K4457" i="1"/>
  <c r="K4465" i="1" s="1"/>
  <c r="AD4453" i="1"/>
  <c r="AD4461" i="1" s="1"/>
  <c r="W4454" i="1"/>
  <c r="W4462" i="1" s="1"/>
  <c r="U4450" i="1"/>
  <c r="U4458" i="1" s="1"/>
  <c r="K4453" i="1"/>
  <c r="K4461" i="1" s="1"/>
  <c r="AC4451" i="1"/>
  <c r="AC4459" i="1" s="1"/>
  <c r="P4454" i="1"/>
  <c r="P4462" i="1" s="1"/>
  <c r="L4455" i="1"/>
  <c r="L4463" i="1" s="1"/>
  <c r="K4456" i="1"/>
  <c r="K4464" i="1" s="1"/>
  <c r="I4451" i="1"/>
  <c r="I4459" i="1" s="1"/>
  <c r="AB4450" i="1"/>
  <c r="AB4458" i="1" s="1"/>
  <c r="AB4456" i="1"/>
  <c r="AB4464" i="1" s="1"/>
  <c r="W4451" i="1"/>
  <c r="W4459" i="1" s="1"/>
  <c r="Z4456" i="1"/>
  <c r="Z4464" i="1" s="1"/>
  <c r="Z4457" i="1"/>
  <c r="Z4465" i="1" s="1"/>
  <c r="Y4455" i="1"/>
  <c r="Y4463" i="1" s="1"/>
  <c r="L4457" i="1"/>
  <c r="L4465" i="1" s="1"/>
  <c r="U4452" i="1"/>
  <c r="U4460" i="1" s="1"/>
  <c r="AD4456" i="1"/>
  <c r="AD4464" i="1" s="1"/>
  <c r="I4450" i="1"/>
  <c r="I4458" i="1" s="1"/>
  <c r="O4451" i="1"/>
  <c r="O4459" i="1" s="1"/>
  <c r="W4457" i="1"/>
  <c r="W4465" i="1" s="1"/>
  <c r="AB4453" i="1"/>
  <c r="AB4461" i="1" s="1"/>
  <c r="AB4452" i="1"/>
  <c r="AB4460" i="1" s="1"/>
  <c r="M4452" i="1"/>
  <c r="M4460" i="1" s="1"/>
  <c r="O4450" i="1"/>
  <c r="O4458" i="1" s="1"/>
  <c r="M4451" i="1"/>
  <c r="M4459" i="1" s="1"/>
  <c r="M4456" i="1"/>
  <c r="M4464" i="1" s="1"/>
  <c r="I4454" i="1"/>
  <c r="I4462" i="1" s="1"/>
  <c r="T4450" i="1"/>
  <c r="T4458" i="1" s="1"/>
  <c r="V4450" i="1"/>
  <c r="V4458" i="1" s="1"/>
  <c r="P4456" i="1"/>
  <c r="P4464" i="1" s="1"/>
  <c r="AC4457" i="1"/>
  <c r="AC4465" i="1" s="1"/>
  <c r="M4450" i="1"/>
  <c r="M4458" i="1" s="1"/>
  <c r="K4452" i="1"/>
  <c r="K4460" i="1" s="1"/>
  <c r="L4454" i="1"/>
  <c r="L4462" i="1" s="1"/>
  <c r="V4454" i="1"/>
  <c r="V4462" i="1" s="1"/>
  <c r="Z4453" i="1"/>
  <c r="Z4461" i="1" s="1"/>
  <c r="V4456" i="1"/>
  <c r="V4464" i="1" s="1"/>
  <c r="T4452" i="1"/>
  <c r="T4460" i="1" s="1"/>
  <c r="I4456" i="1"/>
  <c r="I4464" i="1" s="1"/>
  <c r="AC4450" i="1"/>
  <c r="AC4458" i="1" s="1"/>
  <c r="L4452" i="1"/>
  <c r="L4460" i="1" s="1"/>
  <c r="J4453" i="1"/>
  <c r="J4461" i="1" s="1"/>
  <c r="Y4454" i="1"/>
  <c r="Y4462" i="1" s="1"/>
  <c r="AB4457" i="1"/>
  <c r="AB4465" i="1" s="1"/>
  <c r="AD4455" i="1"/>
  <c r="AD4463" i="1" s="1"/>
  <c r="K4450" i="1"/>
  <c r="K4458" i="1" s="1"/>
  <c r="T4456" i="1"/>
  <c r="T4464" i="1" s="1"/>
  <c r="P4450" i="1"/>
  <c r="P4458" i="1" s="1"/>
  <c r="W4455" i="1"/>
  <c r="W4463" i="1" s="1"/>
  <c r="P4453" i="1"/>
  <c r="P4461" i="1" s="1"/>
  <c r="AC4456" i="1"/>
  <c r="AC4464" i="1" s="1"/>
  <c r="AB4454" i="1"/>
  <c r="AB4462" i="1" s="1"/>
  <c r="W4456" i="1"/>
  <c r="W4464" i="1" s="1"/>
  <c r="P4452" i="1"/>
  <c r="P4460" i="1" s="1"/>
  <c r="I4457" i="1"/>
  <c r="I4465" i="1" s="1"/>
  <c r="U4457" i="1"/>
  <c r="U4465" i="1" s="1"/>
  <c r="Y4456" i="1"/>
  <c r="Y4464" i="1" s="1"/>
  <c r="J4456" i="1"/>
  <c r="J4464" i="1" s="1"/>
  <c r="J4451" i="1"/>
  <c r="J4459" i="1" s="1"/>
  <c r="AC4453" i="1"/>
  <c r="AC4461" i="1" s="1"/>
  <c r="I4455" i="1"/>
  <c r="I4463" i="1" s="1"/>
  <c r="J4457" i="1"/>
  <c r="J4465" i="1" s="1"/>
  <c r="L4456" i="1"/>
  <c r="L4464" i="1" s="1"/>
  <c r="AC4454" i="1"/>
  <c r="AC4462" i="1" s="1"/>
  <c r="Q4450" i="1"/>
  <c r="Q4458" i="1" s="1"/>
  <c r="M4454" i="1"/>
  <c r="M4462" i="1" s="1"/>
  <c r="T4457" i="1"/>
  <c r="T4465" i="1" s="1"/>
  <c r="M4457" i="1"/>
  <c r="M4465" i="1" s="1"/>
  <c r="K4451" i="1"/>
  <c r="K4459" i="1" s="1"/>
  <c r="Q4451" i="1"/>
  <c r="Q4459" i="1" s="1"/>
  <c r="V4451" i="1"/>
  <c r="V4459" i="1" s="1"/>
  <c r="AB4451" i="1"/>
  <c r="AB4459" i="1" s="1"/>
  <c r="M4455" i="1"/>
  <c r="M4463" i="1" s="1"/>
  <c r="Y4457" i="1"/>
  <c r="Y4465" i="1" s="1"/>
  <c r="J4232" i="1" l="1"/>
  <c r="Z4232" i="1"/>
  <c r="W4232" i="1"/>
  <c r="L4232" i="1"/>
  <c r="AB4232" i="1"/>
  <c r="R4232" i="1"/>
  <c r="M4232" i="1"/>
  <c r="U4232" i="1"/>
  <c r="I4232" i="1"/>
  <c r="K4232" i="1"/>
  <c r="Y4232" i="1"/>
  <c r="T4232" i="1"/>
  <c r="V4232" i="1"/>
  <c r="AD4232" i="1"/>
  <c r="P4232" i="1"/>
  <c r="Q4232" i="1"/>
  <c r="AC4232" i="1"/>
  <c r="O4232" i="1"/>
  <c r="M4230" i="1"/>
  <c r="AB4226" i="1"/>
  <c r="K4226" i="1"/>
  <c r="M4229" i="1"/>
  <c r="AC4228" i="1"/>
  <c r="Y4231" i="1"/>
  <c r="T4225" i="1"/>
  <c r="M4226" i="1"/>
  <c r="AD4227" i="1"/>
  <c r="M4231" i="1"/>
  <c r="M4227" i="1"/>
  <c r="O4226" i="1"/>
  <c r="R4225" i="1"/>
  <c r="AB4225" i="1"/>
  <c r="J4227" i="1"/>
  <c r="P4231" i="1"/>
  <c r="Q4227" i="1"/>
  <c r="K4225" i="1"/>
  <c r="I4227" i="1"/>
  <c r="V4229" i="1"/>
  <c r="W4229" i="1"/>
  <c r="W4231" i="1"/>
  <c r="U4230" i="1"/>
  <c r="Q4228" i="1"/>
  <c r="O4227" i="1"/>
  <c r="Z4228" i="1"/>
  <c r="Q4230" i="1"/>
  <c r="P4229" i="1"/>
  <c r="O4230" i="1"/>
  <c r="K4227" i="1"/>
  <c r="R4231" i="1"/>
  <c r="V4226" i="1"/>
  <c r="Q4225" i="1"/>
  <c r="AC4229" i="1"/>
  <c r="I4230" i="1"/>
  <c r="J4226" i="1"/>
  <c r="I4229" i="1"/>
  <c r="P4225" i="1"/>
  <c r="P4227" i="1"/>
  <c r="AC4231" i="1"/>
  <c r="R4226" i="1"/>
  <c r="Z4231" i="1"/>
  <c r="AB4230" i="1"/>
  <c r="L4229" i="1"/>
  <c r="AD4226" i="1"/>
  <c r="AD4231" i="1"/>
  <c r="V4228" i="1"/>
  <c r="T4227" i="1"/>
  <c r="AC4226" i="1"/>
  <c r="AB4229" i="1"/>
  <c r="T4231" i="1"/>
  <c r="Y4225" i="1"/>
  <c r="AB4231" i="1"/>
  <c r="K4228" i="1"/>
  <c r="Y4230" i="1"/>
  <c r="L4226" i="1"/>
  <c r="L4227" i="1"/>
  <c r="M4225" i="1"/>
  <c r="I4225" i="1"/>
  <c r="AC4225" i="1"/>
  <c r="R4228" i="1"/>
  <c r="M4228" i="1"/>
  <c r="Q4226" i="1"/>
  <c r="L4225" i="1"/>
  <c r="J4230" i="1"/>
  <c r="Z4225" i="1"/>
  <c r="AD4229" i="1"/>
  <c r="Z4230" i="1"/>
  <c r="V4230" i="1"/>
  <c r="Y4227" i="1"/>
  <c r="R4227" i="1"/>
  <c r="Q4231" i="1"/>
  <c r="W4230" i="1"/>
  <c r="U4227" i="1"/>
  <c r="R4230" i="1"/>
  <c r="AC4227" i="1"/>
  <c r="T4228" i="1"/>
  <c r="L4228" i="1"/>
  <c r="Q4229" i="1"/>
  <c r="U4231" i="1"/>
  <c r="U4229" i="1"/>
  <c r="W4228" i="1"/>
  <c r="U4226" i="1"/>
  <c r="I4228" i="1"/>
  <c r="J4228" i="1"/>
  <c r="AD4228" i="1"/>
  <c r="I4226" i="1"/>
  <c r="V4225" i="1"/>
  <c r="J4225" i="1"/>
  <c r="U4225" i="1"/>
  <c r="I4231" i="1"/>
  <c r="W4225" i="1"/>
  <c r="L4230" i="1"/>
  <c r="J4229" i="1"/>
  <c r="Z4229" i="1"/>
  <c r="T4226" i="1"/>
  <c r="Z4226" i="1"/>
  <c r="P4226" i="1"/>
  <c r="L4231" i="1"/>
  <c r="J4231" i="1"/>
  <c r="Y4228" i="1"/>
  <c r="AC4230" i="1"/>
  <c r="AB4228" i="1"/>
  <c r="Z4227" i="1"/>
  <c r="K4229" i="1"/>
  <c r="AD4225" i="1"/>
  <c r="T4229" i="1"/>
  <c r="T4230" i="1"/>
  <c r="P4230" i="1"/>
  <c r="O4229" i="1"/>
  <c r="O4228" i="1"/>
  <c r="O4231" i="1"/>
  <c r="Y4229" i="1"/>
  <c r="K4230" i="1"/>
  <c r="W4227" i="1"/>
  <c r="V4227" i="1"/>
  <c r="AD4230" i="1"/>
  <c r="W4226" i="1"/>
  <c r="R4229" i="1"/>
  <c r="V4231" i="1"/>
  <c r="O4225" i="1"/>
  <c r="K4231" i="1"/>
  <c r="P4228" i="1"/>
  <c r="U4228" i="1"/>
  <c r="AB4227" i="1"/>
  <c r="Y4226" i="1"/>
  <c r="J4454" i="1"/>
  <c r="J4462" i="1" s="1"/>
  <c r="Z4454" i="1"/>
  <c r="Z4462" i="1" s="1"/>
  <c r="T4451" i="1"/>
  <c r="T4459" i="1" s="1"/>
  <c r="Z4451" i="1"/>
  <c r="Z4459" i="1" s="1"/>
  <c r="P4451" i="1"/>
  <c r="P4459" i="1" s="1"/>
  <c r="Z4452" i="1"/>
  <c r="Z4460" i="1" s="1"/>
  <c r="K4455" i="1"/>
  <c r="K4463" i="1" s="1"/>
  <c r="K4454" i="1"/>
  <c r="K4462" i="1" s="1"/>
  <c r="W4452" i="1"/>
  <c r="W4460" i="1" s="1"/>
  <c r="V4452" i="1"/>
  <c r="V4460" i="1" s="1"/>
  <c r="Q4457" i="1"/>
  <c r="Q4465" i="1" s="1"/>
  <c r="O4454" i="1"/>
  <c r="O4462" i="1" s="1"/>
  <c r="AC4455" i="1"/>
  <c r="AC4463" i="1" s="1"/>
  <c r="O4453" i="1"/>
  <c r="O4461" i="1" s="1"/>
  <c r="P4455" i="1"/>
  <c r="P4463" i="1" s="1"/>
  <c r="Y4453" i="1"/>
  <c r="Y4461" i="1" s="1"/>
  <c r="O4456" i="1"/>
  <c r="O4464" i="1" s="1"/>
  <c r="T4455" i="1"/>
  <c r="T4463" i="1" s="1"/>
  <c r="AD4450" i="1"/>
  <c r="AD4458" i="1" s="1"/>
  <c r="R4453" i="1"/>
  <c r="R4461" i="1" s="1"/>
  <c r="R4456" i="1"/>
  <c r="R4464" i="1" s="1"/>
  <c r="R4457" i="1"/>
  <c r="R4465" i="1" s="1"/>
  <c r="AC4452" i="1"/>
  <c r="AC4460" i="1" s="1"/>
  <c r="U4454" i="1"/>
  <c r="U4462" i="1" s="1"/>
  <c r="T4453" i="1"/>
  <c r="T4461" i="1" s="1"/>
  <c r="L4453" i="1"/>
  <c r="L4461" i="1" s="1"/>
  <c r="AD4457" i="1"/>
  <c r="AD4465" i="1" s="1"/>
  <c r="Q4456" i="1"/>
  <c r="Q4464" i="1" s="1"/>
  <c r="Q4454" i="1"/>
  <c r="Q4462" i="1" s="1"/>
  <c r="W4453" i="1"/>
  <c r="W4461" i="1" s="1"/>
  <c r="U4451" i="1"/>
  <c r="U4459" i="1" s="1"/>
  <c r="I4453" i="1"/>
  <c r="I4461" i="1" s="1"/>
  <c r="U4456" i="1"/>
  <c r="U4464" i="1" s="1"/>
  <c r="L4450" i="1"/>
  <c r="L4458" i="1" s="1"/>
  <c r="AD4454" i="1"/>
  <c r="AD4462" i="1" s="1"/>
  <c r="V4457" i="1"/>
  <c r="V4465" i="1" s="1"/>
  <c r="V4455" i="1"/>
  <c r="V4463" i="1" s="1"/>
  <c r="M4453" i="1"/>
  <c r="M4461" i="1" s="1"/>
  <c r="J4455" i="1"/>
  <c r="J4463" i="1" s="1"/>
  <c r="Z4450" i="1"/>
  <c r="Z4458" i="1" s="1"/>
  <c r="Y4452" i="1"/>
  <c r="Y4460" i="1" s="1"/>
  <c r="Z4455" i="1"/>
  <c r="Z4463" i="1" s="1"/>
  <c r="AA4457" i="1"/>
  <c r="AA4465" i="1" s="1"/>
  <c r="N4451" i="1"/>
  <c r="N4459" i="1" s="1"/>
  <c r="AA4456" i="1"/>
  <c r="AA4464" i="1" s="1"/>
  <c r="X4450" i="1"/>
  <c r="X4458" i="1" s="1"/>
  <c r="N4452" i="1"/>
  <c r="N4460" i="1" s="1"/>
  <c r="S4450" i="1"/>
  <c r="S4458" i="1" s="1"/>
  <c r="S4452" i="1"/>
  <c r="S4460" i="1" s="1"/>
  <c r="N4456" i="1"/>
  <c r="N4464" i="1" s="1"/>
  <c r="N4457" i="1"/>
  <c r="N4465" i="1" s="1"/>
  <c r="AA4231" i="1" l="1"/>
  <c r="S4230" i="1"/>
  <c r="S4231" i="1"/>
  <c r="N4226" i="1"/>
  <c r="N4231" i="1"/>
  <c r="X4230" i="1"/>
  <c r="N4230" i="1"/>
  <c r="S4226" i="1"/>
  <c r="S4232" i="1"/>
  <c r="N4232" i="1"/>
  <c r="AA4232" i="1"/>
  <c r="X4456" i="1"/>
  <c r="X4464" i="1" s="1"/>
  <c r="AA4228" i="1"/>
  <c r="X4232" i="1"/>
  <c r="S4225" i="1"/>
  <c r="X4229" i="1"/>
  <c r="N4229" i="1"/>
  <c r="X4227" i="1"/>
  <c r="S4228" i="1"/>
  <c r="AA4225" i="1"/>
  <c r="S4229" i="1"/>
  <c r="X4226" i="1"/>
  <c r="AA4227" i="1"/>
  <c r="N4228" i="1"/>
  <c r="X4228" i="1"/>
  <c r="S4227" i="1"/>
  <c r="X4457" i="1"/>
  <c r="X4465" i="1" s="1"/>
  <c r="N4227" i="1"/>
  <c r="N4225" i="1"/>
  <c r="AA4230" i="1"/>
  <c r="X4231" i="1"/>
  <c r="AA4226" i="1"/>
  <c r="AA4229" i="1"/>
  <c r="X4225" i="1"/>
  <c r="N4454" i="1"/>
  <c r="N4462" i="1" s="1"/>
  <c r="S4451" i="1"/>
  <c r="S4459" i="1" s="1"/>
  <c r="S4455" i="1"/>
  <c r="S4463" i="1" s="1"/>
  <c r="AA4451" i="1"/>
  <c r="AA4459" i="1" s="1"/>
  <c r="X4453" i="1"/>
  <c r="X4461" i="1" s="1"/>
  <c r="X4452" i="1"/>
  <c r="X4460" i="1" s="1"/>
  <c r="AA4450" i="1"/>
  <c r="AA4458" i="1" s="1"/>
  <c r="X4454" i="1"/>
  <c r="X4462" i="1" s="1"/>
  <c r="AA4452" i="1"/>
  <c r="AA4460" i="1" s="1"/>
  <c r="X4455" i="1"/>
  <c r="X4463" i="1" s="1"/>
  <c r="AA4454" i="1"/>
  <c r="AA4462" i="1" s="1"/>
  <c r="AA4453" i="1"/>
  <c r="AA4461" i="1" s="1"/>
  <c r="S4454" i="1"/>
  <c r="S4462" i="1" s="1"/>
  <c r="X4451" i="1"/>
  <c r="X4459" i="1" s="1"/>
  <c r="S4453" i="1"/>
  <c r="S4461" i="1" s="1"/>
  <c r="S4457" i="1"/>
  <c r="S4465" i="1" s="1"/>
  <c r="S4456" i="1"/>
  <c r="S4464" i="1" s="1"/>
  <c r="N4455" i="1"/>
  <c r="N4463" i="1" s="1"/>
  <c r="N4453" i="1"/>
  <c r="N4461" i="1" s="1"/>
  <c r="N4450" i="1"/>
  <c r="N4458" i="1" s="1"/>
  <c r="AA4455" i="1"/>
  <c r="AA4463" i="1" s="1"/>
  <c r="H4230" i="1" l="1"/>
  <c r="H4231" i="1"/>
  <c r="H4232" i="1"/>
  <c r="H4226" i="1"/>
  <c r="H4227" i="1"/>
  <c r="H4229" i="1"/>
  <c r="H4225" i="1"/>
  <c r="H4228" i="1"/>
  <c r="H4451" i="1"/>
  <c r="H4459" i="1" s="1"/>
  <c r="H4454" i="1"/>
  <c r="H4462" i="1" s="1"/>
  <c r="H4450" i="1"/>
  <c r="H4458" i="1" s="1"/>
  <c r="H4456" i="1"/>
  <c r="H4464" i="1" s="1"/>
  <c r="H4452" i="1"/>
  <c r="H4460" i="1" s="1"/>
  <c r="H4455" i="1"/>
  <c r="H4463" i="1" s="1"/>
  <c r="H4457" i="1"/>
  <c r="H4465" i="1" s="1"/>
  <c r="H4453" i="1"/>
  <c r="H4461" i="1" s="1"/>
  <c r="W3590" i="1" l="1"/>
  <c r="I3591" i="1"/>
  <c r="Q3588" i="1"/>
  <c r="L3586" i="1"/>
  <c r="Y3587" i="1"/>
  <c r="Z3586" i="1"/>
  <c r="J3588" i="1"/>
  <c r="AC3585" i="1"/>
  <c r="U3588" i="1"/>
  <c r="I3587" i="1"/>
  <c r="Q3587" i="1"/>
  <c r="O3589" i="1"/>
  <c r="Q3590" i="1"/>
  <c r="O3585" i="1"/>
  <c r="M3587" i="1"/>
  <c r="I3590" i="1"/>
  <c r="AD3586" i="1"/>
  <c r="K3588" i="1"/>
  <c r="I3588" i="1"/>
  <c r="U3589" i="1"/>
  <c r="Z3591" i="1"/>
  <c r="J3589" i="1"/>
  <c r="Y3588" i="1"/>
  <c r="J3591" i="1"/>
  <c r="O3587" i="1"/>
  <c r="AC3586" i="1"/>
  <c r="T3589" i="1"/>
  <c r="AC3587" i="1"/>
  <c r="Q3591" i="1"/>
  <c r="W3585" i="1"/>
  <c r="AB3588" i="1"/>
  <c r="R3586" i="1"/>
  <c r="W3588" i="1"/>
  <c r="Z3587" i="1"/>
  <c r="V3590" i="1"/>
  <c r="P3591" i="1"/>
  <c r="U3585" i="1"/>
  <c r="K3585" i="1"/>
  <c r="K3589" i="1"/>
  <c r="P3588" i="1"/>
  <c r="T3587" i="1"/>
  <c r="J3585" i="1"/>
  <c r="T3590" i="1"/>
  <c r="K3590" i="1"/>
  <c r="Z3585" i="1"/>
  <c r="T3588" i="1"/>
  <c r="U3591" i="1"/>
  <c r="L3588" i="1"/>
  <c r="AB3589" i="1"/>
  <c r="P3589" i="1"/>
  <c r="P3586" i="1"/>
  <c r="M3585" i="1"/>
  <c r="Q3589" i="1"/>
  <c r="AC3591" i="1"/>
  <c r="U3587" i="1"/>
  <c r="P3587" i="1"/>
  <c r="J3590" i="1"/>
  <c r="L3589" i="1"/>
  <c r="M3590" i="1"/>
  <c r="L3587" i="1"/>
  <c r="O3588" i="1"/>
  <c r="I3585" i="1"/>
  <c r="V3586" i="1"/>
  <c r="T3586" i="1"/>
  <c r="AD3589" i="1"/>
  <c r="Z3588" i="1"/>
  <c r="L3585" i="1"/>
  <c r="AD3588" i="1"/>
  <c r="R3590" i="1"/>
  <c r="V3591" i="1"/>
  <c r="Z3590" i="1"/>
  <c r="R3591" i="1"/>
  <c r="P3590" i="1"/>
  <c r="AC3588" i="1"/>
  <c r="R3588" i="1"/>
  <c r="AB3591" i="1"/>
  <c r="I3586" i="1"/>
  <c r="AB3587" i="1"/>
  <c r="L3590" i="1"/>
  <c r="O3590" i="1"/>
  <c r="AC3589" i="1"/>
  <c r="K3586" i="1"/>
  <c r="V3589" i="1"/>
  <c r="Y3591" i="1"/>
  <c r="U3586" i="1"/>
  <c r="M3589" i="1"/>
  <c r="P3585" i="1"/>
  <c r="M3591" i="1"/>
  <c r="U3590" i="1"/>
  <c r="T3585" i="1"/>
  <c r="AD3590" i="1"/>
  <c r="R3589" i="1"/>
  <c r="Q3585" i="1"/>
  <c r="AD3587" i="1"/>
  <c r="O3586" i="1"/>
  <c r="Y3586" i="1"/>
  <c r="M3586" i="1"/>
  <c r="AC3590" i="1"/>
  <c r="Y3590" i="1"/>
  <c r="AD3585" i="1"/>
  <c r="W3587" i="1"/>
  <c r="I3589" i="1"/>
  <c r="AD3591" i="1"/>
  <c r="Z3589" i="1"/>
  <c r="O3591" i="1"/>
  <c r="V3585" i="1"/>
  <c r="J3586" i="1"/>
  <c r="AB3586" i="1"/>
  <c r="Q3586" i="1"/>
  <c r="Y3585" i="1"/>
  <c r="R3585" i="1"/>
  <c r="K3591" i="1"/>
  <c r="M3588" i="1"/>
  <c r="V3587" i="1"/>
  <c r="T3591" i="1"/>
  <c r="W3586" i="1"/>
  <c r="J3587" i="1"/>
  <c r="AB3585" i="1"/>
  <c r="AB3590" i="1"/>
  <c r="K3587" i="1"/>
  <c r="W3591" i="1"/>
  <c r="L3591" i="1"/>
  <c r="W3589" i="1"/>
  <c r="V3588" i="1"/>
  <c r="R3587" i="1"/>
  <c r="Y3589" i="1"/>
  <c r="Y3252" i="1"/>
  <c r="Z3251" i="1"/>
  <c r="J3253" i="1"/>
  <c r="AC3250" i="1"/>
  <c r="U3253" i="1"/>
  <c r="I3252" i="1"/>
  <c r="Q3252" i="1"/>
  <c r="Y3255" i="1"/>
  <c r="AD3250" i="1"/>
  <c r="W3252" i="1"/>
  <c r="I3254" i="1"/>
  <c r="AD3256" i="1"/>
  <c r="Z3254" i="1"/>
  <c r="O3256" i="1"/>
  <c r="V3250" i="1"/>
  <c r="AD3251" i="1"/>
  <c r="K3253" i="1"/>
  <c r="I3253" i="1"/>
  <c r="U3254" i="1"/>
  <c r="Z3256" i="1"/>
  <c r="J3254" i="1"/>
  <c r="U3252" i="1"/>
  <c r="P3252" i="1"/>
  <c r="J3255" i="1"/>
  <c r="L3254" i="1"/>
  <c r="M3255" i="1"/>
  <c r="L3252" i="1"/>
  <c r="O3253" i="1"/>
  <c r="I3250" i="1"/>
  <c r="V3251" i="1"/>
  <c r="T3251" i="1"/>
  <c r="R3251" i="1"/>
  <c r="W3253" i="1"/>
  <c r="Z3252" i="1"/>
  <c r="V3255" i="1"/>
  <c r="P3256" i="1"/>
  <c r="U3250" i="1"/>
  <c r="K3250" i="1"/>
  <c r="O3254" i="1"/>
  <c r="Q3255" i="1"/>
  <c r="O3250" i="1"/>
  <c r="M3252" i="1"/>
  <c r="I3255" i="1"/>
  <c r="L3253" i="1"/>
  <c r="AB3254" i="1"/>
  <c r="P3254" i="1"/>
  <c r="P3251" i="1"/>
  <c r="M3250" i="1"/>
  <c r="Q3254" i="1"/>
  <c r="AC3256" i="1"/>
  <c r="M3254" i="1"/>
  <c r="P3250" i="1"/>
  <c r="M3256" i="1"/>
  <c r="U3255" i="1"/>
  <c r="T3250" i="1"/>
  <c r="AB3253" i="1"/>
  <c r="W3255" i="1"/>
  <c r="AD3254" i="1"/>
  <c r="I3256" i="1"/>
  <c r="AD3255" i="1"/>
  <c r="Z3253" i="1"/>
  <c r="L3250" i="1"/>
  <c r="AD3253" i="1"/>
  <c r="R3255" i="1"/>
  <c r="K3254" i="1"/>
  <c r="P3253" i="1"/>
  <c r="T3252" i="1"/>
  <c r="J3250" i="1"/>
  <c r="T3255" i="1"/>
  <c r="K3255" i="1"/>
  <c r="Z3250" i="1"/>
  <c r="T3253" i="1"/>
  <c r="U3256" i="1"/>
  <c r="O3255" i="1"/>
  <c r="AC3254" i="1"/>
  <c r="K3251" i="1"/>
  <c r="V3254" i="1"/>
  <c r="Y3256" i="1"/>
  <c r="U3251" i="1"/>
  <c r="AB3255" i="1"/>
  <c r="K3252" i="1"/>
  <c r="W3256" i="1"/>
  <c r="L3256" i="1"/>
  <c r="W3254" i="1"/>
  <c r="V3253" i="1"/>
  <c r="R3252" i="1"/>
  <c r="Y3254" i="1"/>
  <c r="Q3253" i="1"/>
  <c r="L3251" i="1"/>
  <c r="R3254" i="1"/>
  <c r="Q3250" i="1"/>
  <c r="AD3252" i="1"/>
  <c r="O3251" i="1"/>
  <c r="Y3251" i="1"/>
  <c r="M3251" i="1"/>
  <c r="AC3255" i="1"/>
  <c r="V3256" i="1"/>
  <c r="Z3255" i="1"/>
  <c r="R3256" i="1"/>
  <c r="P3255" i="1"/>
  <c r="AC3253" i="1"/>
  <c r="R3253" i="1"/>
  <c r="AB3256" i="1"/>
  <c r="I3251" i="1"/>
  <c r="AB3252" i="1"/>
  <c r="L3255" i="1"/>
  <c r="J3251" i="1"/>
  <c r="AB3251" i="1"/>
  <c r="Q3251" i="1"/>
  <c r="Y3250" i="1"/>
  <c r="R3250" i="1"/>
  <c r="K3256" i="1"/>
  <c r="M3253" i="1"/>
  <c r="V3252" i="1"/>
  <c r="T3256" i="1"/>
  <c r="W3251" i="1"/>
  <c r="J3252" i="1"/>
  <c r="AB3250" i="1"/>
  <c r="Y3253" i="1"/>
  <c r="J3256" i="1"/>
  <c r="O3252" i="1"/>
  <c r="AC3251" i="1"/>
  <c r="T3254" i="1"/>
  <c r="AC3252" i="1"/>
  <c r="Q3256" i="1"/>
  <c r="W3250" i="1"/>
  <c r="Y4235" i="1"/>
  <c r="Z4234" i="1"/>
  <c r="J4236" i="1"/>
  <c r="AC4233" i="1"/>
  <c r="U4236" i="1"/>
  <c r="I4235" i="1"/>
  <c r="Q4235" i="1"/>
  <c r="Y4238" i="1"/>
  <c r="AD4233" i="1"/>
  <c r="W4235" i="1"/>
  <c r="I4237" i="1"/>
  <c r="AD4239" i="1"/>
  <c r="Z4237" i="1"/>
  <c r="O4239" i="1"/>
  <c r="V4233" i="1"/>
  <c r="AD4234" i="1"/>
  <c r="K4236" i="1"/>
  <c r="I4236" i="1"/>
  <c r="U4237" i="1"/>
  <c r="Z4239" i="1"/>
  <c r="J4237" i="1"/>
  <c r="U4235" i="1"/>
  <c r="P4235" i="1"/>
  <c r="J4238" i="1"/>
  <c r="L4237" i="1"/>
  <c r="M4238" i="1"/>
  <c r="L4235" i="1"/>
  <c r="O4236" i="1"/>
  <c r="I4233" i="1"/>
  <c r="V4234" i="1"/>
  <c r="T4234" i="1"/>
  <c r="AB4236" i="1"/>
  <c r="R4234" i="1"/>
  <c r="W4236" i="1"/>
  <c r="Z4235" i="1"/>
  <c r="V4238" i="1"/>
  <c r="P4239" i="1"/>
  <c r="U4233" i="1"/>
  <c r="K4233" i="1"/>
  <c r="O4237" i="1"/>
  <c r="Q4238" i="1"/>
  <c r="O4233" i="1"/>
  <c r="M4235" i="1"/>
  <c r="I4238" i="1"/>
  <c r="L4236" i="1"/>
  <c r="AB4237" i="1"/>
  <c r="P4237" i="1"/>
  <c r="P4234" i="1"/>
  <c r="M4233" i="1"/>
  <c r="Q4237" i="1"/>
  <c r="AC4239" i="1"/>
  <c r="M4237" i="1"/>
  <c r="P4233" i="1"/>
  <c r="M4239" i="1"/>
  <c r="U4238" i="1"/>
  <c r="T4233" i="1"/>
  <c r="W4238" i="1"/>
  <c r="AD4237" i="1"/>
  <c r="I4239" i="1"/>
  <c r="AD4238" i="1"/>
  <c r="Z4236" i="1"/>
  <c r="L4233" i="1"/>
  <c r="AD4236" i="1"/>
  <c r="R4238" i="1"/>
  <c r="K4237" i="1"/>
  <c r="P4236" i="1"/>
  <c r="T4235" i="1"/>
  <c r="J4233" i="1"/>
  <c r="T4238" i="1"/>
  <c r="K4238" i="1"/>
  <c r="Z4233" i="1"/>
  <c r="T4236" i="1"/>
  <c r="U4239" i="1"/>
  <c r="O4238" i="1"/>
  <c r="AC4237" i="1"/>
  <c r="K4234" i="1"/>
  <c r="V4237" i="1"/>
  <c r="Y4239" i="1"/>
  <c r="U4234" i="1"/>
  <c r="AB4238" i="1"/>
  <c r="K4235" i="1"/>
  <c r="W4239" i="1"/>
  <c r="L4239" i="1"/>
  <c r="W4237" i="1"/>
  <c r="V4236" i="1"/>
  <c r="R4235" i="1"/>
  <c r="Y4237" i="1"/>
  <c r="Q4236" i="1"/>
  <c r="L4234" i="1"/>
  <c r="R4237" i="1"/>
  <c r="Q4233" i="1"/>
  <c r="AD4235" i="1"/>
  <c r="O4234" i="1"/>
  <c r="Y4234" i="1"/>
  <c r="M4234" i="1"/>
  <c r="AC4238" i="1"/>
  <c r="V4239" i="1"/>
  <c r="Z4238" i="1"/>
  <c r="R4239" i="1"/>
  <c r="P4238" i="1"/>
  <c r="AC4236" i="1"/>
  <c r="R4236" i="1"/>
  <c r="AB4239" i="1"/>
  <c r="I4234" i="1"/>
  <c r="AB4235" i="1"/>
  <c r="L4238" i="1"/>
  <c r="N4238" i="1" s="1"/>
  <c r="J4234" i="1"/>
  <c r="AB4234" i="1"/>
  <c r="Q4234" i="1"/>
  <c r="Y4233" i="1"/>
  <c r="R4233" i="1"/>
  <c r="K4239" i="1"/>
  <c r="M4236" i="1"/>
  <c r="V4235" i="1"/>
  <c r="T4239" i="1"/>
  <c r="W4234" i="1"/>
  <c r="J4235" i="1"/>
  <c r="AB4233" i="1"/>
  <c r="Y4236" i="1"/>
  <c r="J4239" i="1"/>
  <c r="O4235" i="1"/>
  <c r="AC4234" i="1"/>
  <c r="T4237" i="1"/>
  <c r="AC4235" i="1"/>
  <c r="Q4239" i="1"/>
  <c r="W4233" i="1"/>
  <c r="R2629" i="1"/>
  <c r="R3684" i="1"/>
  <c r="R4140" i="1"/>
  <c r="R2717" i="1"/>
  <c r="R2693" i="1"/>
  <c r="R3205" i="1"/>
  <c r="R3204" i="1"/>
  <c r="R3683" i="1"/>
  <c r="R2716" i="1"/>
  <c r="R2628" i="1"/>
  <c r="R4139" i="1"/>
  <c r="R2692" i="1"/>
  <c r="R3206" i="1"/>
  <c r="R3685" i="1"/>
  <c r="R2718" i="1"/>
  <c r="R2630" i="1"/>
  <c r="R2694" i="1"/>
  <c r="R4141" i="1"/>
  <c r="R2627" i="1"/>
  <c r="R3203" i="1"/>
  <c r="R4138" i="1"/>
  <c r="R2691" i="1"/>
  <c r="R2715" i="1"/>
  <c r="R3682" i="1"/>
  <c r="R2626" i="1"/>
  <c r="R4137" i="1"/>
  <c r="R2690" i="1"/>
  <c r="R3681" i="1"/>
  <c r="R2714" i="1"/>
  <c r="R3202" i="1"/>
  <c r="R2688" i="1"/>
  <c r="R2624" i="1"/>
  <c r="R2712" i="1"/>
  <c r="R3200" i="1"/>
  <c r="R3679" i="1"/>
  <c r="R4135" i="1"/>
  <c r="R3201" i="1"/>
  <c r="R2625" i="1"/>
  <c r="R2713" i="1"/>
  <c r="R4136" i="1"/>
  <c r="R2689" i="1"/>
  <c r="R3680" i="1"/>
  <c r="W1878" i="1"/>
  <c r="W406" i="1"/>
  <c r="AD1877" i="1"/>
  <c r="AD405" i="1"/>
  <c r="I1879" i="1"/>
  <c r="I407" i="1"/>
  <c r="AD1878" i="1"/>
  <c r="AD406" i="1"/>
  <c r="Z1876" i="1"/>
  <c r="Z404" i="1"/>
  <c r="L1873" i="1"/>
  <c r="L401" i="1"/>
  <c r="AD1876" i="1"/>
  <c r="AD404" i="1"/>
  <c r="R1878" i="1"/>
  <c r="R406" i="1"/>
  <c r="K405" i="1"/>
  <c r="K1877" i="1"/>
  <c r="P404" i="1"/>
  <c r="P1876" i="1"/>
  <c r="T403" i="1"/>
  <c r="T1875" i="1"/>
  <c r="J1873" i="1"/>
  <c r="J401" i="1"/>
  <c r="T406" i="1"/>
  <c r="T1878" i="1"/>
  <c r="K1878" i="1"/>
  <c r="K406" i="1"/>
  <c r="Z1873" i="1"/>
  <c r="Z401" i="1"/>
  <c r="T404" i="1"/>
  <c r="T1876" i="1"/>
  <c r="U1879" i="1"/>
  <c r="U407" i="1"/>
  <c r="L404" i="1"/>
  <c r="L1876" i="1"/>
  <c r="AB1877" i="1"/>
  <c r="AB405" i="1"/>
  <c r="P405" i="1"/>
  <c r="P1877" i="1"/>
  <c r="P1874" i="1"/>
  <c r="P402" i="1"/>
  <c r="M1873" i="1"/>
  <c r="M401" i="1"/>
  <c r="Q405" i="1"/>
  <c r="Q1877" i="1"/>
  <c r="AC1879" i="1"/>
  <c r="AC407" i="1"/>
  <c r="M405" i="1"/>
  <c r="M1877" i="1"/>
  <c r="P1873" i="1"/>
  <c r="P401" i="1"/>
  <c r="M407" i="1"/>
  <c r="M1879" i="1"/>
  <c r="U1878" i="1"/>
  <c r="U406" i="1"/>
  <c r="T401" i="1"/>
  <c r="T1873" i="1"/>
  <c r="AB404" i="1"/>
  <c r="AB1876" i="1"/>
  <c r="Q404" i="1"/>
  <c r="Q1876" i="1"/>
  <c r="L402" i="1"/>
  <c r="L1874" i="1"/>
  <c r="R405" i="1"/>
  <c r="R1877" i="1"/>
  <c r="Q1873" i="1"/>
  <c r="Q401" i="1"/>
  <c r="AD403" i="1"/>
  <c r="AD1875" i="1"/>
  <c r="O1874" i="1"/>
  <c r="O402" i="1"/>
  <c r="Y402" i="1"/>
  <c r="Y1874" i="1"/>
  <c r="M402" i="1"/>
  <c r="M1874" i="1"/>
  <c r="AC406" i="1"/>
  <c r="AC1878" i="1"/>
  <c r="V1879" i="1"/>
  <c r="V407" i="1"/>
  <c r="Z1878" i="1"/>
  <c r="Z406" i="1"/>
  <c r="R407" i="1"/>
  <c r="R1879" i="1"/>
  <c r="P406" i="1"/>
  <c r="P1878" i="1"/>
  <c r="AC1876" i="1"/>
  <c r="AC404" i="1"/>
  <c r="R404" i="1"/>
  <c r="R1876" i="1"/>
  <c r="AB407" i="1"/>
  <c r="AB1879" i="1"/>
  <c r="I1874" i="1"/>
  <c r="I402" i="1"/>
  <c r="AB403" i="1"/>
  <c r="AB1875" i="1"/>
  <c r="L406" i="1"/>
  <c r="L1878" i="1"/>
  <c r="O1878" i="1"/>
  <c r="O406" i="1"/>
  <c r="AC405" i="1"/>
  <c r="AC1877" i="1"/>
  <c r="K402" i="1"/>
  <c r="K1874" i="1"/>
  <c r="V1877" i="1"/>
  <c r="V405" i="1"/>
  <c r="Y407" i="1"/>
  <c r="Y1879" i="1"/>
  <c r="U1874" i="1"/>
  <c r="U402" i="1"/>
  <c r="AB1878" i="1"/>
  <c r="AB406" i="1"/>
  <c r="K1875" i="1"/>
  <c r="K403" i="1"/>
  <c r="W407" i="1"/>
  <c r="W1879" i="1"/>
  <c r="L407" i="1"/>
  <c r="L1879" i="1"/>
  <c r="W1877" i="1"/>
  <c r="W405" i="1"/>
  <c r="V1876" i="1"/>
  <c r="V404" i="1"/>
  <c r="R1875" i="1"/>
  <c r="R403" i="1"/>
  <c r="Y1877" i="1"/>
  <c r="Y405" i="1"/>
  <c r="Y403" i="1"/>
  <c r="Y1875" i="1"/>
  <c r="Z1874" i="1"/>
  <c r="Z402" i="1"/>
  <c r="J1876" i="1"/>
  <c r="J404" i="1"/>
  <c r="AC1873" i="1"/>
  <c r="AC401" i="1"/>
  <c r="U1876" i="1"/>
  <c r="U404" i="1"/>
  <c r="I403" i="1"/>
  <c r="I1875" i="1"/>
  <c r="Q1875" i="1"/>
  <c r="Q403" i="1"/>
  <c r="Y1878" i="1"/>
  <c r="Y406" i="1"/>
  <c r="AD1873" i="1"/>
  <c r="AD401" i="1"/>
  <c r="W1875" i="1"/>
  <c r="W403" i="1"/>
  <c r="I405" i="1"/>
  <c r="I1877" i="1"/>
  <c r="AD1879" i="1"/>
  <c r="AD407" i="1"/>
  <c r="Z1877" i="1"/>
  <c r="Z405" i="1"/>
  <c r="O407" i="1"/>
  <c r="O1879" i="1"/>
  <c r="V1873" i="1"/>
  <c r="V401" i="1"/>
  <c r="J1874" i="1"/>
  <c r="J402" i="1"/>
  <c r="AB1874" i="1"/>
  <c r="AB402" i="1"/>
  <c r="Q1874" i="1"/>
  <c r="Q402" i="1"/>
  <c r="Y1873" i="1"/>
  <c r="Y401" i="1"/>
  <c r="R401" i="1"/>
  <c r="R1873" i="1"/>
  <c r="K1879" i="1"/>
  <c r="K407" i="1"/>
  <c r="M1876" i="1"/>
  <c r="M404" i="1"/>
  <c r="V403" i="1"/>
  <c r="V1875" i="1"/>
  <c r="T1879" i="1"/>
  <c r="T407" i="1"/>
  <c r="W1874" i="1"/>
  <c r="W402" i="1"/>
  <c r="J1875" i="1"/>
  <c r="J403" i="1"/>
  <c r="AB1873" i="1"/>
  <c r="AB401" i="1"/>
  <c r="Y404" i="1"/>
  <c r="Y1876" i="1"/>
  <c r="J1879" i="1"/>
  <c r="J407" i="1"/>
  <c r="O403" i="1"/>
  <c r="O1875" i="1"/>
  <c r="AC402" i="1"/>
  <c r="AC1874" i="1"/>
  <c r="T405" i="1"/>
  <c r="T1877" i="1"/>
  <c r="AC1875" i="1"/>
  <c r="AC403" i="1"/>
  <c r="Q1879" i="1"/>
  <c r="Q407" i="1"/>
  <c r="W401" i="1"/>
  <c r="W1873" i="1"/>
  <c r="R1874" i="1"/>
  <c r="R402" i="1"/>
  <c r="W1876" i="1"/>
  <c r="W404" i="1"/>
  <c r="Z403" i="1"/>
  <c r="Z1875" i="1"/>
  <c r="V406" i="1"/>
  <c r="V1878" i="1"/>
  <c r="P1879" i="1"/>
  <c r="P407" i="1"/>
  <c r="U401" i="1"/>
  <c r="U1873" i="1"/>
  <c r="K1873" i="1"/>
  <c r="K401" i="1"/>
  <c r="O405" i="1"/>
  <c r="O1877" i="1"/>
  <c r="Q1878" i="1"/>
  <c r="Q406" i="1"/>
  <c r="O401" i="1"/>
  <c r="O1873" i="1"/>
  <c r="M1875" i="1"/>
  <c r="M403" i="1"/>
  <c r="I406" i="1"/>
  <c r="I1878" i="1"/>
  <c r="AD402" i="1"/>
  <c r="AD1874" i="1"/>
  <c r="K404" i="1"/>
  <c r="K1876" i="1"/>
  <c r="I1876" i="1"/>
  <c r="I404" i="1"/>
  <c r="U405" i="1"/>
  <c r="U1877" i="1"/>
  <c r="Z407" i="1"/>
  <c r="Z1879" i="1"/>
  <c r="J405" i="1"/>
  <c r="J1877" i="1"/>
  <c r="U1875" i="1"/>
  <c r="U403" i="1"/>
  <c r="P403" i="1"/>
  <c r="P1875" i="1"/>
  <c r="J1878" i="1"/>
  <c r="J406" i="1"/>
  <c r="L1877" i="1"/>
  <c r="L405" i="1"/>
  <c r="M1878" i="1"/>
  <c r="M406" i="1"/>
  <c r="L403" i="1"/>
  <c r="L1875" i="1"/>
  <c r="O1876" i="1"/>
  <c r="O404" i="1"/>
  <c r="I401" i="1"/>
  <c r="I1873" i="1"/>
  <c r="V1874" i="1"/>
  <c r="V402" i="1"/>
  <c r="T1874" i="1"/>
  <c r="T402" i="1"/>
  <c r="W374" i="1"/>
  <c r="W1846" i="1"/>
  <c r="AD373" i="1"/>
  <c r="AD1845" i="1"/>
  <c r="I375" i="1"/>
  <c r="I1847" i="1"/>
  <c r="AD374" i="1"/>
  <c r="AD1846" i="1"/>
  <c r="Z372" i="1"/>
  <c r="Z1844" i="1"/>
  <c r="L369" i="1"/>
  <c r="L1841" i="1"/>
  <c r="AD372" i="1"/>
  <c r="AD1844" i="1"/>
  <c r="R374" i="1"/>
  <c r="R1846" i="1"/>
  <c r="K373" i="1"/>
  <c r="K1845" i="1"/>
  <c r="P372" i="1"/>
  <c r="P1844" i="1"/>
  <c r="T371" i="1"/>
  <c r="T1843" i="1"/>
  <c r="J369" i="1"/>
  <c r="J1841" i="1"/>
  <c r="T374" i="1"/>
  <c r="T1846" i="1"/>
  <c r="K374" i="1"/>
  <c r="K1846" i="1"/>
  <c r="Z369" i="1"/>
  <c r="Z1841" i="1"/>
  <c r="T372" i="1"/>
  <c r="T1844" i="1"/>
  <c r="U375" i="1"/>
  <c r="U1847" i="1"/>
  <c r="L372" i="1"/>
  <c r="L1844" i="1"/>
  <c r="AB373" i="1"/>
  <c r="AB1845" i="1"/>
  <c r="P373" i="1"/>
  <c r="P1845" i="1"/>
  <c r="P370" i="1"/>
  <c r="P1842" i="1"/>
  <c r="M369" i="1"/>
  <c r="M1841" i="1"/>
  <c r="Q373" i="1"/>
  <c r="Q1845" i="1"/>
  <c r="AC375" i="1"/>
  <c r="AC1847" i="1"/>
  <c r="M373" i="1"/>
  <c r="M1845" i="1"/>
  <c r="P369" i="1"/>
  <c r="P1841" i="1"/>
  <c r="M375" i="1"/>
  <c r="M1847" i="1"/>
  <c r="U374" i="1"/>
  <c r="U1846" i="1"/>
  <c r="T369" i="1"/>
  <c r="T1841" i="1"/>
  <c r="Q372" i="1"/>
  <c r="Q1844" i="1"/>
  <c r="L370" i="1"/>
  <c r="L1842" i="1"/>
  <c r="R373" i="1"/>
  <c r="R1845" i="1"/>
  <c r="Q369" i="1"/>
  <c r="Q1841" i="1"/>
  <c r="AD371" i="1"/>
  <c r="AD1843" i="1"/>
  <c r="O370" i="1"/>
  <c r="O1842" i="1"/>
  <c r="Y370" i="1"/>
  <c r="Y1842" i="1"/>
  <c r="M370" i="1"/>
  <c r="M1842" i="1"/>
  <c r="AC374" i="1"/>
  <c r="AC1846" i="1"/>
  <c r="V375" i="1"/>
  <c r="V1847" i="1"/>
  <c r="Z374" i="1"/>
  <c r="Z1846" i="1"/>
  <c r="R375" i="1"/>
  <c r="R1847" i="1"/>
  <c r="P374" i="1"/>
  <c r="P1846" i="1"/>
  <c r="AC372" i="1"/>
  <c r="AC1844" i="1"/>
  <c r="R372" i="1"/>
  <c r="R1844" i="1"/>
  <c r="AB375" i="1"/>
  <c r="AB1847" i="1"/>
  <c r="I370" i="1"/>
  <c r="I1842" i="1"/>
  <c r="AB371" i="1"/>
  <c r="AB1843" i="1"/>
  <c r="L374" i="1"/>
  <c r="L1846" i="1"/>
  <c r="O374" i="1"/>
  <c r="O1846" i="1"/>
  <c r="AC373" i="1"/>
  <c r="AC1845" i="1"/>
  <c r="K370" i="1"/>
  <c r="N370" i="1" s="1"/>
  <c r="K1842" i="1"/>
  <c r="N1842" i="1" s="1"/>
  <c r="V373" i="1"/>
  <c r="V1845" i="1"/>
  <c r="Y375" i="1"/>
  <c r="Y1847" i="1"/>
  <c r="U370" i="1"/>
  <c r="U1842" i="1"/>
  <c r="AB374" i="1"/>
  <c r="AB1846" i="1"/>
  <c r="K371" i="1"/>
  <c r="K1843" i="1"/>
  <c r="W375" i="1"/>
  <c r="W1847" i="1"/>
  <c r="L375" i="1"/>
  <c r="L1847" i="1"/>
  <c r="W373" i="1"/>
  <c r="W1845" i="1"/>
  <c r="V372" i="1"/>
  <c r="V1844" i="1"/>
  <c r="R371" i="1"/>
  <c r="R1843" i="1"/>
  <c r="Y373" i="1"/>
  <c r="Y1845" i="1"/>
  <c r="Y371" i="1"/>
  <c r="Y1843" i="1"/>
  <c r="Z370" i="1"/>
  <c r="Z1842" i="1"/>
  <c r="J372" i="1"/>
  <c r="J1844" i="1"/>
  <c r="AC369" i="1"/>
  <c r="AC1841" i="1"/>
  <c r="U372" i="1"/>
  <c r="U1844" i="1"/>
  <c r="I371" i="1"/>
  <c r="I1843" i="1"/>
  <c r="Q371" i="1"/>
  <c r="Q1843" i="1"/>
  <c r="Y374" i="1"/>
  <c r="Y1846" i="1"/>
  <c r="AD369" i="1"/>
  <c r="AD1841" i="1"/>
  <c r="W371" i="1"/>
  <c r="W1843" i="1"/>
  <c r="I373" i="1"/>
  <c r="I1845" i="1"/>
  <c r="AD375" i="1"/>
  <c r="AD1847" i="1"/>
  <c r="Z373" i="1"/>
  <c r="Z1845" i="1"/>
  <c r="O375" i="1"/>
  <c r="O1847" i="1"/>
  <c r="V369" i="1"/>
  <c r="V1841" i="1"/>
  <c r="J370" i="1"/>
  <c r="J1842" i="1"/>
  <c r="AB370" i="1"/>
  <c r="AB1842" i="1"/>
  <c r="Q370" i="1"/>
  <c r="Q1842" i="1"/>
  <c r="Y369" i="1"/>
  <c r="AA369" i="1" s="1"/>
  <c r="Y1841" i="1"/>
  <c r="R369" i="1"/>
  <c r="R1841" i="1"/>
  <c r="K375" i="1"/>
  <c r="K1847" i="1"/>
  <c r="M372" i="1"/>
  <c r="M1844" i="1"/>
  <c r="V371" i="1"/>
  <c r="V1843" i="1"/>
  <c r="T375" i="1"/>
  <c r="T1847" i="1"/>
  <c r="W370" i="1"/>
  <c r="W1842" i="1"/>
  <c r="J371" i="1"/>
  <c r="J1843" i="1"/>
  <c r="AB369" i="1"/>
  <c r="AB1841" i="1"/>
  <c r="Y372" i="1"/>
  <c r="Y1844" i="1"/>
  <c r="J375" i="1"/>
  <c r="J1847" i="1"/>
  <c r="O371" i="1"/>
  <c r="O1843" i="1"/>
  <c r="AC370" i="1"/>
  <c r="AC1842" i="1"/>
  <c r="T373" i="1"/>
  <c r="T1845" i="1"/>
  <c r="AC371" i="1"/>
  <c r="AC1843" i="1"/>
  <c r="Q375" i="1"/>
  <c r="Q1847" i="1"/>
  <c r="W369" i="1"/>
  <c r="W1841" i="1"/>
  <c r="AB372" i="1"/>
  <c r="AB1844" i="1"/>
  <c r="R370" i="1"/>
  <c r="R1842" i="1"/>
  <c r="W372" i="1"/>
  <c r="W1844" i="1"/>
  <c r="Z371" i="1"/>
  <c r="Z1843" i="1"/>
  <c r="V374" i="1"/>
  <c r="V1846" i="1"/>
  <c r="P375" i="1"/>
  <c r="P1847" i="1"/>
  <c r="U369" i="1"/>
  <c r="U1841" i="1"/>
  <c r="K369" i="1"/>
  <c r="K1841" i="1"/>
  <c r="O373" i="1"/>
  <c r="O1845" i="1"/>
  <c r="Q374" i="1"/>
  <c r="Q1846" i="1"/>
  <c r="O369" i="1"/>
  <c r="O1841" i="1"/>
  <c r="M371" i="1"/>
  <c r="M1843" i="1"/>
  <c r="I374" i="1"/>
  <c r="I1846" i="1"/>
  <c r="AD370" i="1"/>
  <c r="AD1842" i="1"/>
  <c r="K372" i="1"/>
  <c r="K1844" i="1"/>
  <c r="I372" i="1"/>
  <c r="I1844" i="1"/>
  <c r="U373" i="1"/>
  <c r="U1845" i="1"/>
  <c r="Z375" i="1"/>
  <c r="Z1847" i="1"/>
  <c r="AA1847" i="1" s="1"/>
  <c r="J373" i="1"/>
  <c r="J1845" i="1"/>
  <c r="U371" i="1"/>
  <c r="U1843" i="1"/>
  <c r="P371" i="1"/>
  <c r="P1843" i="1"/>
  <c r="J374" i="1"/>
  <c r="J1846" i="1"/>
  <c r="L373" i="1"/>
  <c r="L1845" i="1"/>
  <c r="M374" i="1"/>
  <c r="M1846" i="1"/>
  <c r="L371" i="1"/>
  <c r="L1843" i="1"/>
  <c r="O372" i="1"/>
  <c r="O1844" i="1"/>
  <c r="I369" i="1"/>
  <c r="I1841" i="1"/>
  <c r="V370" i="1"/>
  <c r="V1842" i="1"/>
  <c r="T370" i="1"/>
  <c r="T1842" i="1"/>
  <c r="AB2627" i="1"/>
  <c r="AB3682" i="1"/>
  <c r="AB2715" i="1"/>
  <c r="AB3203" i="1"/>
  <c r="AB2691" i="1"/>
  <c r="AB4138" i="1"/>
  <c r="W4138" i="1"/>
  <c r="W2691" i="1"/>
  <c r="W3682" i="1"/>
  <c r="W3203" i="1"/>
  <c r="W2715" i="1"/>
  <c r="W2627" i="1"/>
  <c r="Z2714" i="1"/>
  <c r="Z2626" i="1"/>
  <c r="Z2690" i="1"/>
  <c r="Z3681" i="1"/>
  <c r="Z4137" i="1"/>
  <c r="Z3202" i="1"/>
  <c r="V2693" i="1"/>
  <c r="V2629" i="1"/>
  <c r="V3684" i="1"/>
  <c r="V4140" i="1"/>
  <c r="V3205" i="1"/>
  <c r="V2717" i="1"/>
  <c r="P4141" i="1"/>
  <c r="P2718" i="1"/>
  <c r="P2630" i="1"/>
  <c r="P3206" i="1"/>
  <c r="P2694" i="1"/>
  <c r="P3685" i="1"/>
  <c r="U4135" i="1"/>
  <c r="U2624" i="1"/>
  <c r="U3200" i="1"/>
  <c r="U3679" i="1"/>
  <c r="U2712" i="1"/>
  <c r="U2688" i="1"/>
  <c r="K4135" i="1"/>
  <c r="K3679" i="1"/>
  <c r="K2712" i="1"/>
  <c r="K3200" i="1"/>
  <c r="K2688" i="1"/>
  <c r="K2624" i="1"/>
  <c r="O4139" i="1"/>
  <c r="O2716" i="1"/>
  <c r="O2628" i="1"/>
  <c r="O3683" i="1"/>
  <c r="O3204" i="1"/>
  <c r="O2692" i="1"/>
  <c r="Q4140" i="1"/>
  <c r="Q3684" i="1"/>
  <c r="Q2717" i="1"/>
  <c r="Q2693" i="1"/>
  <c r="Q3205" i="1"/>
  <c r="Q2629" i="1"/>
  <c r="O2712" i="1"/>
  <c r="O2688" i="1"/>
  <c r="O3679" i="1"/>
  <c r="O4135" i="1"/>
  <c r="O3200" i="1"/>
  <c r="O2624" i="1"/>
  <c r="M2714" i="1"/>
  <c r="M2626" i="1"/>
  <c r="M2690" i="1"/>
  <c r="M3681" i="1"/>
  <c r="M3202" i="1"/>
  <c r="M4137" i="1"/>
  <c r="I2717" i="1"/>
  <c r="I4140" i="1"/>
  <c r="I2629" i="1"/>
  <c r="I2693" i="1"/>
  <c r="I3684" i="1"/>
  <c r="I3205" i="1"/>
  <c r="AD4136" i="1"/>
  <c r="AD3680" i="1"/>
  <c r="AD2625" i="1"/>
  <c r="AD2713" i="1"/>
  <c r="AD3201" i="1"/>
  <c r="AD2689" i="1"/>
  <c r="K2691" i="1"/>
  <c r="K2627" i="1"/>
  <c r="K4138" i="1"/>
  <c r="K2715" i="1"/>
  <c r="K3203" i="1"/>
  <c r="K3682" i="1"/>
  <c r="I2627" i="1"/>
  <c r="I2691" i="1"/>
  <c r="I3203" i="1"/>
  <c r="I4138" i="1"/>
  <c r="I2715" i="1"/>
  <c r="I3682" i="1"/>
  <c r="U2692" i="1"/>
  <c r="U3683" i="1"/>
  <c r="U2628" i="1"/>
  <c r="U3204" i="1"/>
  <c r="U4139" i="1"/>
  <c r="U2716" i="1"/>
  <c r="Z3206" i="1"/>
  <c r="Z2630" i="1"/>
  <c r="Z2694" i="1"/>
  <c r="Z4141" i="1"/>
  <c r="Z2718" i="1"/>
  <c r="Z3685" i="1"/>
  <c r="J2628" i="1"/>
  <c r="J3683" i="1"/>
  <c r="J2716" i="1"/>
  <c r="J3204" i="1"/>
  <c r="J2692" i="1"/>
  <c r="J4139" i="1"/>
  <c r="U3681" i="1"/>
  <c r="U2626" i="1"/>
  <c r="U2690" i="1"/>
  <c r="U3202" i="1"/>
  <c r="U2714" i="1"/>
  <c r="U4137" i="1"/>
  <c r="P4137" i="1"/>
  <c r="P2626" i="1"/>
  <c r="P2690" i="1"/>
  <c r="P3202" i="1"/>
  <c r="P3681" i="1"/>
  <c r="P2714" i="1"/>
  <c r="J2693" i="1"/>
  <c r="J2717" i="1"/>
  <c r="J4140" i="1"/>
  <c r="J2629" i="1"/>
  <c r="J3205" i="1"/>
  <c r="J3684" i="1"/>
  <c r="L3204" i="1"/>
  <c r="L4139" i="1"/>
  <c r="L2716" i="1"/>
  <c r="L2692" i="1"/>
  <c r="L3683" i="1"/>
  <c r="L2628" i="1"/>
  <c r="M2629" i="1"/>
  <c r="M2717" i="1"/>
  <c r="M4140" i="1"/>
  <c r="M3205" i="1"/>
  <c r="M3684" i="1"/>
  <c r="M2693" i="1"/>
  <c r="L3202" i="1"/>
  <c r="L4137" i="1"/>
  <c r="L2626" i="1"/>
  <c r="L2690" i="1"/>
  <c r="L2714" i="1"/>
  <c r="L3681" i="1"/>
  <c r="O4138" i="1"/>
  <c r="O2627" i="1"/>
  <c r="O3203" i="1"/>
  <c r="O2715" i="1"/>
  <c r="O2691" i="1"/>
  <c r="O3682" i="1"/>
  <c r="I2624" i="1"/>
  <c r="I2712" i="1"/>
  <c r="I3200" i="1"/>
  <c r="I3679" i="1"/>
  <c r="I4135" i="1"/>
  <c r="I2688" i="1"/>
  <c r="V4136" i="1"/>
  <c r="V2713" i="1"/>
  <c r="V3201" i="1"/>
  <c r="V2625" i="1"/>
  <c r="V3680" i="1"/>
  <c r="V2689" i="1"/>
  <c r="T3680" i="1"/>
  <c r="T4136" i="1"/>
  <c r="T2713" i="1"/>
  <c r="T3201" i="1"/>
  <c r="T2689" i="1"/>
  <c r="T2625" i="1"/>
  <c r="W2693" i="1"/>
  <c r="W2717" i="1"/>
  <c r="W3684" i="1"/>
  <c r="W2629" i="1"/>
  <c r="W3205" i="1"/>
  <c r="W4140" i="1"/>
  <c r="AD2716" i="1"/>
  <c r="AD3683" i="1"/>
  <c r="AD2692" i="1"/>
  <c r="AD3204" i="1"/>
  <c r="AD4139" i="1"/>
  <c r="AD2628" i="1"/>
  <c r="I2718" i="1"/>
  <c r="I2694" i="1"/>
  <c r="I3685" i="1"/>
  <c r="I3206" i="1"/>
  <c r="I4141" i="1"/>
  <c r="I2630" i="1"/>
  <c r="AD2693" i="1"/>
  <c r="AD2717" i="1"/>
  <c r="AD3684" i="1"/>
  <c r="AD2629" i="1"/>
  <c r="AD4140" i="1"/>
  <c r="AD3205" i="1"/>
  <c r="Z4138" i="1"/>
  <c r="Z3682" i="1"/>
  <c r="Z2627" i="1"/>
  <c r="Z3203" i="1"/>
  <c r="Z2715" i="1"/>
  <c r="Z2691" i="1"/>
  <c r="L2688" i="1"/>
  <c r="L2624" i="1"/>
  <c r="L3679" i="1"/>
  <c r="L3200" i="1"/>
  <c r="L2712" i="1"/>
  <c r="L4135" i="1"/>
  <c r="AD2691" i="1"/>
  <c r="AD3682" i="1"/>
  <c r="AD3203" i="1"/>
  <c r="AD2627" i="1"/>
  <c r="AD4138" i="1"/>
  <c r="AD2715" i="1"/>
  <c r="K2628" i="1"/>
  <c r="K4139" i="1"/>
  <c r="K2692" i="1"/>
  <c r="K3204" i="1"/>
  <c r="K3683" i="1"/>
  <c r="K2716" i="1"/>
  <c r="P2627" i="1"/>
  <c r="P3203" i="1"/>
  <c r="P2715" i="1"/>
  <c r="P4138" i="1"/>
  <c r="P3682" i="1"/>
  <c r="P2691" i="1"/>
  <c r="T2714" i="1"/>
  <c r="T2626" i="1"/>
  <c r="T2690" i="1"/>
  <c r="T3202" i="1"/>
  <c r="T4137" i="1"/>
  <c r="T3681" i="1"/>
  <c r="J2712" i="1"/>
  <c r="J3200" i="1"/>
  <c r="J3679" i="1"/>
  <c r="J2688" i="1"/>
  <c r="J2624" i="1"/>
  <c r="J4135" i="1"/>
  <c r="T2693" i="1"/>
  <c r="T4140" i="1"/>
  <c r="T3205" i="1"/>
  <c r="T2717" i="1"/>
  <c r="T2629" i="1"/>
  <c r="T3684" i="1"/>
  <c r="K2629" i="1"/>
  <c r="K4140" i="1"/>
  <c r="K2693" i="1"/>
  <c r="K2717" i="1"/>
  <c r="K3684" i="1"/>
  <c r="K3205" i="1"/>
  <c r="Z2688" i="1"/>
  <c r="Z3200" i="1"/>
  <c r="Z3679" i="1"/>
  <c r="Z4135" i="1"/>
  <c r="Z2712" i="1"/>
  <c r="Z2624" i="1"/>
  <c r="T3203" i="1"/>
  <c r="T3682" i="1"/>
  <c r="T2627" i="1"/>
  <c r="T4138" i="1"/>
  <c r="T2691" i="1"/>
  <c r="T2715" i="1"/>
  <c r="U4141" i="1"/>
  <c r="U2630" i="1"/>
  <c r="U2694" i="1"/>
  <c r="U2718" i="1"/>
  <c r="U3206" i="1"/>
  <c r="U3685" i="1"/>
  <c r="L3203" i="1"/>
  <c r="L2691" i="1"/>
  <c r="L2715" i="1"/>
  <c r="L3682" i="1"/>
  <c r="L4138" i="1"/>
  <c r="L2627" i="1"/>
  <c r="AB2628" i="1"/>
  <c r="AB2716" i="1"/>
  <c r="AB3683" i="1"/>
  <c r="AB3204" i="1"/>
  <c r="AB2692" i="1"/>
  <c r="AB4139" i="1"/>
  <c r="P2628" i="1"/>
  <c r="P2692" i="1"/>
  <c r="P3683" i="1"/>
  <c r="P3204" i="1"/>
  <c r="P4139" i="1"/>
  <c r="P2716" i="1"/>
  <c r="P2713" i="1"/>
  <c r="P3680" i="1"/>
  <c r="P3201" i="1"/>
  <c r="P2689" i="1"/>
  <c r="P4136" i="1"/>
  <c r="P2625" i="1"/>
  <c r="M3200" i="1"/>
  <c r="M3679" i="1"/>
  <c r="M2624" i="1"/>
  <c r="M4135" i="1"/>
  <c r="M2688" i="1"/>
  <c r="M2712" i="1"/>
  <c r="Q3204" i="1"/>
  <c r="Q2628" i="1"/>
  <c r="Q4139" i="1"/>
  <c r="Q2692" i="1"/>
  <c r="Q2716" i="1"/>
  <c r="Q3683" i="1"/>
  <c r="AC2718" i="1"/>
  <c r="AC4141" i="1"/>
  <c r="AC2630" i="1"/>
  <c r="AC3206" i="1"/>
  <c r="AC2694" i="1"/>
  <c r="AC3685" i="1"/>
  <c r="M3204" i="1"/>
  <c r="M4139" i="1"/>
  <c r="M2628" i="1"/>
  <c r="M3683" i="1"/>
  <c r="M2716" i="1"/>
  <c r="M2692" i="1"/>
  <c r="P2624" i="1"/>
  <c r="P3679" i="1"/>
  <c r="P3200" i="1"/>
  <c r="P4135" i="1"/>
  <c r="P2688" i="1"/>
  <c r="P2712" i="1"/>
  <c r="M4141" i="1"/>
  <c r="M3685" i="1"/>
  <c r="M3206" i="1"/>
  <c r="M2718" i="1"/>
  <c r="M2694" i="1"/>
  <c r="M2630" i="1"/>
  <c r="U2629" i="1"/>
  <c r="U4140" i="1"/>
  <c r="U3205" i="1"/>
  <c r="U2717" i="1"/>
  <c r="U2693" i="1"/>
  <c r="U3684" i="1"/>
  <c r="T2712" i="1"/>
  <c r="T2624" i="1"/>
  <c r="T4135" i="1"/>
  <c r="T2688" i="1"/>
  <c r="T3679" i="1"/>
  <c r="T3200" i="1"/>
  <c r="Q2715" i="1"/>
  <c r="Q2627" i="1"/>
  <c r="Q4138" i="1"/>
  <c r="Q3682" i="1"/>
  <c r="Q2691" i="1"/>
  <c r="Q3203" i="1"/>
  <c r="L2689" i="1"/>
  <c r="L4136" i="1"/>
  <c r="L3201" i="1"/>
  <c r="L2713" i="1"/>
  <c r="L2625" i="1"/>
  <c r="L3680" i="1"/>
  <c r="Q2624" i="1"/>
  <c r="Q2712" i="1"/>
  <c r="Q3679" i="1"/>
  <c r="Q3200" i="1"/>
  <c r="Q2688" i="1"/>
  <c r="Q4135" i="1"/>
  <c r="AD2626" i="1"/>
  <c r="AD2714" i="1"/>
  <c r="AD3681" i="1"/>
  <c r="AD4137" i="1"/>
  <c r="AD2690" i="1"/>
  <c r="AD3202" i="1"/>
  <c r="O3201" i="1"/>
  <c r="O4136" i="1"/>
  <c r="O2625" i="1"/>
  <c r="O3680" i="1"/>
  <c r="O2689" i="1"/>
  <c r="O2713" i="1"/>
  <c r="Y3680" i="1"/>
  <c r="Y2713" i="1"/>
  <c r="Y3201" i="1"/>
  <c r="Y2689" i="1"/>
  <c r="Y4136" i="1"/>
  <c r="Y2625" i="1"/>
  <c r="M3680" i="1"/>
  <c r="M2689" i="1"/>
  <c r="M2713" i="1"/>
  <c r="M4136" i="1"/>
  <c r="M3201" i="1"/>
  <c r="M2625" i="1"/>
  <c r="AC2717" i="1"/>
  <c r="AC3684" i="1"/>
  <c r="AC2693" i="1"/>
  <c r="AC4140" i="1"/>
  <c r="AC2629" i="1"/>
  <c r="AC3205" i="1"/>
  <c r="V3206" i="1"/>
  <c r="V4141" i="1"/>
  <c r="V2694" i="1"/>
  <c r="V2718" i="1"/>
  <c r="V2630" i="1"/>
  <c r="V3685" i="1"/>
  <c r="Z3205" i="1"/>
  <c r="Z2717" i="1"/>
  <c r="Z4140" i="1"/>
  <c r="Z2693" i="1"/>
  <c r="Z3684" i="1"/>
  <c r="Z2629" i="1"/>
  <c r="P2629" i="1"/>
  <c r="P2693" i="1"/>
  <c r="P3684" i="1"/>
  <c r="P2717" i="1"/>
  <c r="P4140" i="1"/>
  <c r="P3205" i="1"/>
  <c r="AC3682" i="1"/>
  <c r="AC2627" i="1"/>
  <c r="AC2691" i="1"/>
  <c r="AC2715" i="1"/>
  <c r="AC3203" i="1"/>
  <c r="AC4138" i="1"/>
  <c r="AB3206" i="1"/>
  <c r="AB2694" i="1"/>
  <c r="AB2718" i="1"/>
  <c r="AB2630" i="1"/>
  <c r="AB3685" i="1"/>
  <c r="AB4141" i="1"/>
  <c r="I2625" i="1"/>
  <c r="I3680" i="1"/>
  <c r="I2689" i="1"/>
  <c r="I4136" i="1"/>
  <c r="I3201" i="1"/>
  <c r="I2713" i="1"/>
  <c r="AB3202" i="1"/>
  <c r="AB2690" i="1"/>
  <c r="AB2626" i="1"/>
  <c r="AB2714" i="1"/>
  <c r="AB4137" i="1"/>
  <c r="AB3681" i="1"/>
  <c r="L3684" i="1"/>
  <c r="L2693" i="1"/>
  <c r="L4140" i="1"/>
  <c r="L2629" i="1"/>
  <c r="L3205" i="1"/>
  <c r="L2717" i="1"/>
  <c r="O4140" i="1"/>
  <c r="O2693" i="1"/>
  <c r="O3205" i="1"/>
  <c r="O2717" i="1"/>
  <c r="O2629" i="1"/>
  <c r="O3684" i="1"/>
  <c r="AC2692" i="1"/>
  <c r="AC2628" i="1"/>
  <c r="AC4139" i="1"/>
  <c r="AC3204" i="1"/>
  <c r="AC2716" i="1"/>
  <c r="AC3683" i="1"/>
  <c r="K2625" i="1"/>
  <c r="K3201" i="1"/>
  <c r="K2713" i="1"/>
  <c r="K2689" i="1"/>
  <c r="K4136" i="1"/>
  <c r="K3680" i="1"/>
  <c r="V3683" i="1"/>
  <c r="V2716" i="1"/>
  <c r="V3204" i="1"/>
  <c r="V2692" i="1"/>
  <c r="V2628" i="1"/>
  <c r="V4139" i="1"/>
  <c r="Y2630" i="1"/>
  <c r="Y4141" i="1"/>
  <c r="Y2718" i="1"/>
  <c r="Y2694" i="1"/>
  <c r="Y3685" i="1"/>
  <c r="Y3206" i="1"/>
  <c r="U2689" i="1"/>
  <c r="U3201" i="1"/>
  <c r="U3680" i="1"/>
  <c r="U4136" i="1"/>
  <c r="U2625" i="1"/>
  <c r="U2713" i="1"/>
  <c r="AB2629" i="1"/>
  <c r="AB4140" i="1"/>
  <c r="AB3684" i="1"/>
  <c r="AB2693" i="1"/>
  <c r="AB2717" i="1"/>
  <c r="AB3205" i="1"/>
  <c r="K3202" i="1"/>
  <c r="K2626" i="1"/>
  <c r="K2714" i="1"/>
  <c r="K3681" i="1"/>
  <c r="K2690" i="1"/>
  <c r="K4137" i="1"/>
  <c r="W4141" i="1"/>
  <c r="W2718" i="1"/>
  <c r="W2694" i="1"/>
  <c r="W3206" i="1"/>
  <c r="W2630" i="1"/>
  <c r="W3685" i="1"/>
  <c r="L2718" i="1"/>
  <c r="L3685" i="1"/>
  <c r="L2630" i="1"/>
  <c r="L3206" i="1"/>
  <c r="L2694" i="1"/>
  <c r="L4141" i="1"/>
  <c r="W2628" i="1"/>
  <c r="W3204" i="1"/>
  <c r="W2716" i="1"/>
  <c r="W4139" i="1"/>
  <c r="W2692" i="1"/>
  <c r="W3683" i="1"/>
  <c r="V2627" i="1"/>
  <c r="V2691" i="1"/>
  <c r="V2715" i="1"/>
  <c r="V3682" i="1"/>
  <c r="V3203" i="1"/>
  <c r="V4138" i="1"/>
  <c r="Y3683" i="1"/>
  <c r="Y2716" i="1"/>
  <c r="Y3204" i="1"/>
  <c r="Y4139" i="1"/>
  <c r="Y2692" i="1"/>
  <c r="Y2628" i="1"/>
  <c r="Y2626" i="1"/>
  <c r="Y3681" i="1"/>
  <c r="Y4137" i="1"/>
  <c r="Y3202" i="1"/>
  <c r="Y2714" i="1"/>
  <c r="Y2690" i="1"/>
  <c r="Z2713" i="1"/>
  <c r="Z3680" i="1"/>
  <c r="Z2689" i="1"/>
  <c r="Z2625" i="1"/>
  <c r="Z4136" i="1"/>
  <c r="Z3201" i="1"/>
  <c r="J2627" i="1"/>
  <c r="J2715" i="1"/>
  <c r="J2691" i="1"/>
  <c r="J3203" i="1"/>
  <c r="J4138" i="1"/>
  <c r="J3682" i="1"/>
  <c r="AC3679" i="1"/>
  <c r="AC2712" i="1"/>
  <c r="AC2688" i="1"/>
  <c r="AC4135" i="1"/>
  <c r="AC2624" i="1"/>
  <c r="AC3200" i="1"/>
  <c r="U2627" i="1"/>
  <c r="U3203" i="1"/>
  <c r="U2691" i="1"/>
  <c r="U4138" i="1"/>
  <c r="U2715" i="1"/>
  <c r="U3682" i="1"/>
  <c r="I2626" i="1"/>
  <c r="I3681" i="1"/>
  <c r="I3202" i="1"/>
  <c r="I2714" i="1"/>
  <c r="I2690" i="1"/>
  <c r="I4137" i="1"/>
  <c r="Q4137" i="1"/>
  <c r="Q3202" i="1"/>
  <c r="Q2714" i="1"/>
  <c r="Q2626" i="1"/>
  <c r="Q3681" i="1"/>
  <c r="Q2690" i="1"/>
  <c r="Y2717" i="1"/>
  <c r="Y4140" i="1"/>
  <c r="Y3205" i="1"/>
  <c r="Y2693" i="1"/>
  <c r="Y2629" i="1"/>
  <c r="Y3684" i="1"/>
  <c r="AD2624" i="1"/>
  <c r="AD2688" i="1"/>
  <c r="AD3679" i="1"/>
  <c r="AD4135" i="1"/>
  <c r="AD2712" i="1"/>
  <c r="AD3200" i="1"/>
  <c r="W3681" i="1"/>
  <c r="W2626" i="1"/>
  <c r="W2690" i="1"/>
  <c r="W4137" i="1"/>
  <c r="W3202" i="1"/>
  <c r="W2714" i="1"/>
  <c r="I4139" i="1"/>
  <c r="I2628" i="1"/>
  <c r="I2692" i="1"/>
  <c r="I3204" i="1"/>
  <c r="I2716" i="1"/>
  <c r="I3683" i="1"/>
  <c r="AD3685" i="1"/>
  <c r="AD3206" i="1"/>
  <c r="AD2630" i="1"/>
  <c r="AD2694" i="1"/>
  <c r="AD4141" i="1"/>
  <c r="AD2718" i="1"/>
  <c r="Z2716" i="1"/>
  <c r="Z2692" i="1"/>
  <c r="Z3683" i="1"/>
  <c r="Z3204" i="1"/>
  <c r="Z4139" i="1"/>
  <c r="Z2628" i="1"/>
  <c r="O2694" i="1"/>
  <c r="O2630" i="1"/>
  <c r="O3685" i="1"/>
  <c r="O2718" i="1"/>
  <c r="O4141" i="1"/>
  <c r="O3206" i="1"/>
  <c r="V4135" i="1"/>
  <c r="V2712" i="1"/>
  <c r="V2688" i="1"/>
  <c r="V3200" i="1"/>
  <c r="V2624" i="1"/>
  <c r="V3679" i="1"/>
  <c r="J2625" i="1"/>
  <c r="J2713" i="1"/>
  <c r="J2689" i="1"/>
  <c r="J3680" i="1"/>
  <c r="J4136" i="1"/>
  <c r="J3201" i="1"/>
  <c r="AB2625" i="1"/>
  <c r="AB3680" i="1"/>
  <c r="AB4136" i="1"/>
  <c r="AB3201" i="1"/>
  <c r="AB2713" i="1"/>
  <c r="AB2689" i="1"/>
  <c r="Q2689" i="1"/>
  <c r="Q2713" i="1"/>
  <c r="Q3680" i="1"/>
  <c r="Q3201" i="1"/>
  <c r="Q2625" i="1"/>
  <c r="Q4136" i="1"/>
  <c r="Y2712" i="1"/>
  <c r="Y2688" i="1"/>
  <c r="Y4135" i="1"/>
  <c r="Y2624" i="1"/>
  <c r="Y3679" i="1"/>
  <c r="Y3200" i="1"/>
  <c r="K2694" i="1"/>
  <c r="K2718" i="1"/>
  <c r="K3206" i="1"/>
  <c r="K3685" i="1"/>
  <c r="K2630" i="1"/>
  <c r="K4141" i="1"/>
  <c r="M4138" i="1"/>
  <c r="M3203" i="1"/>
  <c r="M3682" i="1"/>
  <c r="M2691" i="1"/>
  <c r="M2715" i="1"/>
  <c r="M2627" i="1"/>
  <c r="V2714" i="1"/>
  <c r="V3681" i="1"/>
  <c r="V3202" i="1"/>
  <c r="V2690" i="1"/>
  <c r="V4137" i="1"/>
  <c r="V2626" i="1"/>
  <c r="T2718" i="1"/>
  <c r="T2694" i="1"/>
  <c r="T2630" i="1"/>
  <c r="T4141" i="1"/>
  <c r="T3206" i="1"/>
  <c r="T3685" i="1"/>
  <c r="W3680" i="1"/>
  <c r="W2689" i="1"/>
  <c r="W3201" i="1"/>
  <c r="W2625" i="1"/>
  <c r="W2713" i="1"/>
  <c r="W4136" i="1"/>
  <c r="J2626" i="1"/>
  <c r="J2690" i="1"/>
  <c r="J2714" i="1"/>
  <c r="J4137" i="1"/>
  <c r="J3681" i="1"/>
  <c r="J3202" i="1"/>
  <c r="AB3679" i="1"/>
  <c r="AB2712" i="1"/>
  <c r="AB4135" i="1"/>
  <c r="AB3200" i="1"/>
  <c r="AB2688" i="1"/>
  <c r="AB2624" i="1"/>
  <c r="Y3682" i="1"/>
  <c r="Y4138" i="1"/>
  <c r="Y2691" i="1"/>
  <c r="Y2715" i="1"/>
  <c r="Y3203" i="1"/>
  <c r="Y2627" i="1"/>
  <c r="J2630" i="1"/>
  <c r="J3685" i="1"/>
  <c r="J2718" i="1"/>
  <c r="J4141" i="1"/>
  <c r="J3206" i="1"/>
  <c r="J2694" i="1"/>
  <c r="O4137" i="1"/>
  <c r="O2714" i="1"/>
  <c r="O3202" i="1"/>
  <c r="O2690" i="1"/>
  <c r="O2626" i="1"/>
  <c r="O3681" i="1"/>
  <c r="AC2689" i="1"/>
  <c r="AC3201" i="1"/>
  <c r="AC4136" i="1"/>
  <c r="AC2625" i="1"/>
  <c r="AC2713" i="1"/>
  <c r="AC3680" i="1"/>
  <c r="T4139" i="1"/>
  <c r="T3204" i="1"/>
  <c r="T2716" i="1"/>
  <c r="T2692" i="1"/>
  <c r="T3683" i="1"/>
  <c r="T2628" i="1"/>
  <c r="AC2690" i="1"/>
  <c r="AC2714" i="1"/>
  <c r="AC3681" i="1"/>
  <c r="AC4137" i="1"/>
  <c r="AC2626" i="1"/>
  <c r="AC3202" i="1"/>
  <c r="Q3685" i="1"/>
  <c r="Q2718" i="1"/>
  <c r="Q2694" i="1"/>
  <c r="Q3206" i="1"/>
  <c r="Q2630" i="1"/>
  <c r="Q4141" i="1"/>
  <c r="W3200" i="1"/>
  <c r="W2624" i="1"/>
  <c r="W3679" i="1"/>
  <c r="W2712" i="1"/>
  <c r="W4135" i="1"/>
  <c r="W2688" i="1"/>
  <c r="N1874" i="1" l="1"/>
  <c r="AA374" i="1"/>
  <c r="AA3590" i="1"/>
  <c r="AA1843" i="1"/>
  <c r="AA4234" i="1"/>
  <c r="N402" i="1"/>
  <c r="AA3586" i="1"/>
  <c r="AA3255" i="1"/>
  <c r="AA4236" i="1"/>
  <c r="AA4237" i="1"/>
  <c r="N3254" i="1"/>
  <c r="S4236" i="1"/>
  <c r="AA4238" i="1"/>
  <c r="AA4239" i="1"/>
  <c r="AA3589" i="1"/>
  <c r="N4235" i="1"/>
  <c r="S3253" i="1"/>
  <c r="AA2630" i="1"/>
  <c r="AA3202" i="1"/>
  <c r="AA3681" i="1"/>
  <c r="AA2690" i="1"/>
  <c r="N2626" i="1"/>
  <c r="AA2627" i="1"/>
  <c r="AA2718" i="1"/>
  <c r="S4239" i="1"/>
  <c r="N3587" i="1"/>
  <c r="AA3585" i="1"/>
  <c r="AA3591" i="1"/>
  <c r="X4237" i="1"/>
  <c r="S4235" i="1"/>
  <c r="X4239" i="1"/>
  <c r="X4238" i="1"/>
  <c r="S3591" i="1"/>
  <c r="AA4233" i="1"/>
  <c r="N4237" i="1"/>
  <c r="X2630" i="1"/>
  <c r="S3590" i="1"/>
  <c r="U3592" i="1"/>
  <c r="I3592" i="1"/>
  <c r="AB3592" i="1"/>
  <c r="V3592" i="1"/>
  <c r="Y3592" i="1"/>
  <c r="AD3592" i="1"/>
  <c r="N3591" i="1"/>
  <c r="X3585" i="1"/>
  <c r="N3586" i="1"/>
  <c r="X3586" i="1"/>
  <c r="X3588" i="1"/>
  <c r="N3590" i="1"/>
  <c r="N3585" i="1"/>
  <c r="N3588" i="1"/>
  <c r="S3585" i="1"/>
  <c r="S3589" i="1"/>
  <c r="K3592" i="1"/>
  <c r="W3592" i="1"/>
  <c r="R3592" i="1"/>
  <c r="T3592" i="1"/>
  <c r="Z3592" i="1"/>
  <c r="L3592" i="1"/>
  <c r="J3592" i="1"/>
  <c r="Q3592" i="1"/>
  <c r="M3592" i="1"/>
  <c r="X3591" i="1"/>
  <c r="S3586" i="1"/>
  <c r="S3588" i="1"/>
  <c r="X3590" i="1"/>
  <c r="X3587" i="1"/>
  <c r="N3589" i="1"/>
  <c r="X3589" i="1"/>
  <c r="S3587" i="1"/>
  <c r="AA3588" i="1"/>
  <c r="AA3587" i="1"/>
  <c r="O3592" i="1"/>
  <c r="AC3592" i="1"/>
  <c r="P3592" i="1"/>
  <c r="AA3682" i="1"/>
  <c r="N3202" i="1"/>
  <c r="AA4137" i="1"/>
  <c r="AA2688" i="1"/>
  <c r="X3250" i="1"/>
  <c r="X3251" i="1"/>
  <c r="N3256" i="1"/>
  <c r="S3254" i="1"/>
  <c r="AA3252" i="1"/>
  <c r="AA2715" i="1"/>
  <c r="N4234" i="1"/>
  <c r="X4235" i="1"/>
  <c r="N4233" i="1"/>
  <c r="X4234" i="1"/>
  <c r="S4233" i="1"/>
  <c r="S4237" i="1"/>
  <c r="S4238" i="1"/>
  <c r="N4236" i="1"/>
  <c r="X4233" i="1"/>
  <c r="X4236" i="1"/>
  <c r="N4239" i="1"/>
  <c r="S3250" i="1"/>
  <c r="N3252" i="1"/>
  <c r="N1873" i="1"/>
  <c r="J3257" i="1"/>
  <c r="V3257" i="1"/>
  <c r="W3257" i="1"/>
  <c r="Y3257" i="1"/>
  <c r="Q3257" i="1"/>
  <c r="T3257" i="1"/>
  <c r="S3252" i="1"/>
  <c r="X3254" i="1"/>
  <c r="X3256" i="1"/>
  <c r="N3251" i="1"/>
  <c r="S3255" i="1"/>
  <c r="N3255" i="1"/>
  <c r="N3250" i="1"/>
  <c r="S3251" i="1"/>
  <c r="AA3256" i="1"/>
  <c r="X3252" i="1"/>
  <c r="AA3251" i="1"/>
  <c r="U3257" i="1"/>
  <c r="R3257" i="1"/>
  <c r="AC3257" i="1"/>
  <c r="P3257" i="1"/>
  <c r="O3257" i="1"/>
  <c r="K3257" i="1"/>
  <c r="I3257" i="1"/>
  <c r="AB3257" i="1"/>
  <c r="S3256" i="1"/>
  <c r="AA3250" i="1"/>
  <c r="AA3253" i="1"/>
  <c r="X3255" i="1"/>
  <c r="X3253" i="1"/>
  <c r="N3253" i="1"/>
  <c r="AA3254" i="1"/>
  <c r="M3257" i="1"/>
  <c r="Z3257" i="1"/>
  <c r="AD3257" i="1"/>
  <c r="L3257" i="1"/>
  <c r="J4240" i="1"/>
  <c r="V4240" i="1"/>
  <c r="W4240" i="1"/>
  <c r="Y4240" i="1"/>
  <c r="Q4240" i="1"/>
  <c r="T4240" i="1"/>
  <c r="U4240" i="1"/>
  <c r="R4240" i="1"/>
  <c r="AC4240" i="1"/>
  <c r="P4240" i="1"/>
  <c r="O4240" i="1"/>
  <c r="K4240" i="1"/>
  <c r="I4240" i="1"/>
  <c r="AB4240" i="1"/>
  <c r="M4240" i="1"/>
  <c r="Z4240" i="1"/>
  <c r="AD4240" i="1"/>
  <c r="L4240" i="1"/>
  <c r="S4234" i="1"/>
  <c r="AA4235" i="1"/>
  <c r="X3685" i="1"/>
  <c r="AA4135" i="1"/>
  <c r="N4141" i="1"/>
  <c r="S4140" i="1"/>
  <c r="N2718" i="1"/>
  <c r="AA2624" i="1"/>
  <c r="AA2693" i="1"/>
  <c r="X4139" i="1"/>
  <c r="X2716" i="1"/>
  <c r="AA3200" i="1"/>
  <c r="N3681" i="1"/>
  <c r="AA1874" i="1"/>
  <c r="S1877" i="1"/>
  <c r="N1876" i="1"/>
  <c r="N407" i="1"/>
  <c r="S405" i="1"/>
  <c r="AA1877" i="1"/>
  <c r="S404" i="1"/>
  <c r="AA402" i="1"/>
  <c r="R4142" i="1"/>
  <c r="R2695" i="1"/>
  <c r="R3207" i="1"/>
  <c r="R2719" i="1"/>
  <c r="R2631" i="1"/>
  <c r="R3686" i="1"/>
  <c r="X1844" i="1"/>
  <c r="AA1844" i="1"/>
  <c r="S1873" i="1"/>
  <c r="X404" i="1"/>
  <c r="AA405" i="1"/>
  <c r="N404" i="1"/>
  <c r="N1879" i="1"/>
  <c r="AA407" i="1"/>
  <c r="AA403" i="1"/>
  <c r="S401" i="1"/>
  <c r="X1876" i="1"/>
  <c r="N401" i="1"/>
  <c r="S1876" i="1"/>
  <c r="N369" i="1"/>
  <c r="N375" i="1"/>
  <c r="AA373" i="1"/>
  <c r="AA1879" i="1"/>
  <c r="AA1875" i="1"/>
  <c r="S375" i="1"/>
  <c r="U1880" i="1"/>
  <c r="U408" i="1"/>
  <c r="T408" i="1"/>
  <c r="T1880" i="1"/>
  <c r="X1873" i="1"/>
  <c r="X402" i="1"/>
  <c r="X405" i="1"/>
  <c r="X1879" i="1"/>
  <c r="S406" i="1"/>
  <c r="S402" i="1"/>
  <c r="N406" i="1"/>
  <c r="K408" i="1"/>
  <c r="K1880" i="1"/>
  <c r="I1880" i="1"/>
  <c r="I408" i="1"/>
  <c r="V408" i="1"/>
  <c r="V1880" i="1"/>
  <c r="W1880" i="1"/>
  <c r="W408" i="1"/>
  <c r="Y408" i="1"/>
  <c r="Y1880" i="1"/>
  <c r="Z408" i="1"/>
  <c r="Z1880" i="1"/>
  <c r="X401" i="1"/>
  <c r="X1874" i="1"/>
  <c r="X1877" i="1"/>
  <c r="X407" i="1"/>
  <c r="S1878" i="1"/>
  <c r="S1874" i="1"/>
  <c r="N1878" i="1"/>
  <c r="AB408" i="1"/>
  <c r="AB1880" i="1"/>
  <c r="R408" i="1"/>
  <c r="R1880" i="1"/>
  <c r="Q408" i="1"/>
  <c r="Q1880" i="1"/>
  <c r="L1880" i="1"/>
  <c r="L408" i="1"/>
  <c r="S1875" i="1"/>
  <c r="S1879" i="1"/>
  <c r="X403" i="1"/>
  <c r="N403" i="1"/>
  <c r="AA406" i="1"/>
  <c r="AA401" i="1"/>
  <c r="N1877" i="1"/>
  <c r="AA404" i="1"/>
  <c r="X406" i="1"/>
  <c r="O1880" i="1"/>
  <c r="O408" i="1"/>
  <c r="J408" i="1"/>
  <c r="J1880" i="1"/>
  <c r="AC408" i="1"/>
  <c r="AC1880" i="1"/>
  <c r="P1880" i="1"/>
  <c r="P408" i="1"/>
  <c r="M408" i="1"/>
  <c r="M1880" i="1"/>
  <c r="AD408" i="1"/>
  <c r="AD1880" i="1"/>
  <c r="S403" i="1"/>
  <c r="S407" i="1"/>
  <c r="X1875" i="1"/>
  <c r="N1875" i="1"/>
  <c r="AA1878" i="1"/>
  <c r="AA1873" i="1"/>
  <c r="N405" i="1"/>
  <c r="AA1876" i="1"/>
  <c r="X1878" i="1"/>
  <c r="S371" i="1"/>
  <c r="AA372" i="1"/>
  <c r="X375" i="1"/>
  <c r="N1846" i="1"/>
  <c r="N1841" i="1"/>
  <c r="X1843" i="1"/>
  <c r="AA1845" i="1"/>
  <c r="X370" i="1"/>
  <c r="U376" i="1"/>
  <c r="U1848" i="1"/>
  <c r="T376" i="1"/>
  <c r="T1848" i="1"/>
  <c r="N1844" i="1"/>
  <c r="S1841" i="1"/>
  <c r="S1844" i="1"/>
  <c r="AA1846" i="1"/>
  <c r="AA1842" i="1"/>
  <c r="S1845" i="1"/>
  <c r="S1846" i="1"/>
  <c r="K376" i="1"/>
  <c r="K1848" i="1"/>
  <c r="I376" i="1"/>
  <c r="I1848" i="1"/>
  <c r="V376" i="1"/>
  <c r="V1848" i="1"/>
  <c r="W376" i="1"/>
  <c r="W1848" i="1"/>
  <c r="Y376" i="1"/>
  <c r="Y1848" i="1"/>
  <c r="Z376" i="1"/>
  <c r="Z1848" i="1"/>
  <c r="X373" i="1"/>
  <c r="N371" i="1"/>
  <c r="S374" i="1"/>
  <c r="AA370" i="1"/>
  <c r="N372" i="1"/>
  <c r="X372" i="1"/>
  <c r="N374" i="1"/>
  <c r="S372" i="1"/>
  <c r="AB376" i="1"/>
  <c r="AB1848" i="1"/>
  <c r="R376" i="1"/>
  <c r="R1848" i="1"/>
  <c r="Q376" i="1"/>
  <c r="Q1848" i="1"/>
  <c r="L376" i="1"/>
  <c r="L1848" i="1"/>
  <c r="N1843" i="1"/>
  <c r="S1842" i="1"/>
  <c r="X1841" i="1"/>
  <c r="X1842" i="1"/>
  <c r="S1843" i="1"/>
  <c r="X1845" i="1"/>
  <c r="X1847" i="1"/>
  <c r="S1847" i="1"/>
  <c r="N1847" i="1"/>
  <c r="AA1841" i="1"/>
  <c r="N1845" i="1"/>
  <c r="X1846" i="1"/>
  <c r="O376" i="1"/>
  <c r="O1848" i="1"/>
  <c r="J376" i="1"/>
  <c r="J1848" i="1"/>
  <c r="AC376" i="1"/>
  <c r="AC1848" i="1"/>
  <c r="P376" i="1"/>
  <c r="P1848" i="1"/>
  <c r="M376" i="1"/>
  <c r="M1848" i="1"/>
  <c r="AD376" i="1"/>
  <c r="AD1848" i="1"/>
  <c r="AA371" i="1"/>
  <c r="AA375" i="1"/>
  <c r="S370" i="1"/>
  <c r="S369" i="1"/>
  <c r="X369" i="1"/>
  <c r="N373" i="1"/>
  <c r="S373" i="1"/>
  <c r="X374" i="1"/>
  <c r="X371" i="1"/>
  <c r="N4137" i="1"/>
  <c r="AA4141" i="1"/>
  <c r="AA3205" i="1"/>
  <c r="N3685" i="1"/>
  <c r="S2690" i="1"/>
  <c r="X2694" i="1"/>
  <c r="N2694" i="1"/>
  <c r="AA2717" i="1"/>
  <c r="S3205" i="1"/>
  <c r="X2718" i="1"/>
  <c r="AA2712" i="1"/>
  <c r="AA3684" i="1"/>
  <c r="AA2691" i="1"/>
  <c r="AA3679" i="1"/>
  <c r="AA3203" i="1"/>
  <c r="AA2714" i="1"/>
  <c r="AA2626" i="1"/>
  <c r="X2628" i="1"/>
  <c r="X3683" i="1"/>
  <c r="S3681" i="1"/>
  <c r="S4137" i="1"/>
  <c r="AA4138" i="1"/>
  <c r="N2630" i="1"/>
  <c r="N3206" i="1"/>
  <c r="N2690" i="1"/>
  <c r="AA3206" i="1"/>
  <c r="AA2694" i="1"/>
  <c r="N3680" i="1"/>
  <c r="S2717" i="1"/>
  <c r="S2693" i="1"/>
  <c r="N2714" i="1"/>
  <c r="AA3685" i="1"/>
  <c r="N4136" i="1"/>
  <c r="N2689" i="1"/>
  <c r="N3201" i="1"/>
  <c r="N2625" i="1"/>
  <c r="S3684" i="1"/>
  <c r="AA2629" i="1"/>
  <c r="AA4140" i="1"/>
  <c r="X2692" i="1"/>
  <c r="X3204" i="1"/>
  <c r="S2626" i="1"/>
  <c r="S3202" i="1"/>
  <c r="X3206" i="1"/>
  <c r="S2629" i="1"/>
  <c r="S2714" i="1"/>
  <c r="X4141" i="1"/>
  <c r="N2713" i="1"/>
  <c r="S4141" i="1"/>
  <c r="S2718" i="1"/>
  <c r="K4142" i="1"/>
  <c r="K3207" i="1"/>
  <c r="K2695" i="1"/>
  <c r="K2719" i="1"/>
  <c r="K2631" i="1"/>
  <c r="K3686" i="1"/>
  <c r="AA2692" i="1"/>
  <c r="AA3204" i="1"/>
  <c r="I3686" i="1"/>
  <c r="I3207" i="1"/>
  <c r="I2719" i="1"/>
  <c r="I2631" i="1"/>
  <c r="I2695" i="1"/>
  <c r="I4142" i="1"/>
  <c r="AA2689" i="1"/>
  <c r="S2625" i="1"/>
  <c r="X2624" i="1"/>
  <c r="X4138" i="1"/>
  <c r="N3684" i="1"/>
  <c r="X2717" i="1"/>
  <c r="X3681" i="1"/>
  <c r="X2626" i="1"/>
  <c r="N2692" i="1"/>
  <c r="N2628" i="1"/>
  <c r="X2689" i="1"/>
  <c r="X3680" i="1"/>
  <c r="S3679" i="1"/>
  <c r="S3204" i="1"/>
  <c r="S3683" i="1"/>
  <c r="S2716" i="1"/>
  <c r="AD4142" i="1"/>
  <c r="AD2695" i="1"/>
  <c r="AD2631" i="1"/>
  <c r="AD3207" i="1"/>
  <c r="AD2719" i="1"/>
  <c r="AD3686" i="1"/>
  <c r="S3685" i="1"/>
  <c r="AA4139" i="1"/>
  <c r="AA2716" i="1"/>
  <c r="AB3207" i="1"/>
  <c r="AB2631" i="1"/>
  <c r="AB3686" i="1"/>
  <c r="AB2719" i="1"/>
  <c r="AB2695" i="1"/>
  <c r="AB4142" i="1"/>
  <c r="V4142" i="1"/>
  <c r="V2695" i="1"/>
  <c r="V3207" i="1"/>
  <c r="V3686" i="1"/>
  <c r="V2719" i="1"/>
  <c r="V2631" i="1"/>
  <c r="AA2625" i="1"/>
  <c r="S2713" i="1"/>
  <c r="X2688" i="1"/>
  <c r="X2712" i="1"/>
  <c r="X2627" i="1"/>
  <c r="X3203" i="1"/>
  <c r="N4140" i="1"/>
  <c r="X3205" i="1"/>
  <c r="X4137" i="1"/>
  <c r="X2714" i="1"/>
  <c r="Q2719" i="1"/>
  <c r="Q4142" i="1"/>
  <c r="Q3207" i="1"/>
  <c r="Q2695" i="1"/>
  <c r="Q3686" i="1"/>
  <c r="Q2631" i="1"/>
  <c r="X4136" i="1"/>
  <c r="S2715" i="1"/>
  <c r="N2715" i="1"/>
  <c r="S2624" i="1"/>
  <c r="S3200" i="1"/>
  <c r="S2692" i="1"/>
  <c r="S3206" i="1"/>
  <c r="S2694" i="1"/>
  <c r="O2631" i="1"/>
  <c r="O2719" i="1"/>
  <c r="O4142" i="1"/>
  <c r="O3207" i="1"/>
  <c r="O3686" i="1"/>
  <c r="O2695" i="1"/>
  <c r="J3207" i="1"/>
  <c r="J2695" i="1"/>
  <c r="J4142" i="1"/>
  <c r="J3686" i="1"/>
  <c r="J2719" i="1"/>
  <c r="J2631" i="1"/>
  <c r="AA2628" i="1"/>
  <c r="AA3683" i="1"/>
  <c r="AA4136" i="1"/>
  <c r="AA2713" i="1"/>
  <c r="AA3680" i="1"/>
  <c r="S2689" i="1"/>
  <c r="S4136" i="1"/>
  <c r="S3201" i="1"/>
  <c r="X3200" i="1"/>
  <c r="X3679" i="1"/>
  <c r="X2715" i="1"/>
  <c r="X2691" i="1"/>
  <c r="X3682" i="1"/>
  <c r="N2693" i="1"/>
  <c r="X3684" i="1"/>
  <c r="X2629" i="1"/>
  <c r="X4140" i="1"/>
  <c r="X2693" i="1"/>
  <c r="X3202" i="1"/>
  <c r="X2690" i="1"/>
  <c r="N2716" i="1"/>
  <c r="AC2719" i="1"/>
  <c r="AC4142" i="1"/>
  <c r="AC3207" i="1"/>
  <c r="AC2631" i="1"/>
  <c r="AC2695" i="1"/>
  <c r="AC3686" i="1"/>
  <c r="X2625" i="1"/>
  <c r="X3201" i="1"/>
  <c r="S3682" i="1"/>
  <c r="S3203" i="1"/>
  <c r="S2627" i="1"/>
  <c r="P2719" i="1"/>
  <c r="P3686" i="1"/>
  <c r="P2631" i="1"/>
  <c r="P4142" i="1"/>
  <c r="P2695" i="1"/>
  <c r="P3207" i="1"/>
  <c r="M3207" i="1"/>
  <c r="M3686" i="1"/>
  <c r="M2719" i="1"/>
  <c r="M2631" i="1"/>
  <c r="M4142" i="1"/>
  <c r="M2695" i="1"/>
  <c r="N3682" i="1"/>
  <c r="N3203" i="1"/>
  <c r="N2691" i="1"/>
  <c r="S4135" i="1"/>
  <c r="S2688" i="1"/>
  <c r="S2712" i="1"/>
  <c r="Z4142" i="1"/>
  <c r="Z2719" i="1"/>
  <c r="Z3207" i="1"/>
  <c r="Z2695" i="1"/>
  <c r="Z2631" i="1"/>
  <c r="Z3686" i="1"/>
  <c r="N2688" i="1"/>
  <c r="N2712" i="1"/>
  <c r="N3679" i="1"/>
  <c r="S2630" i="1"/>
  <c r="U2719" i="1"/>
  <c r="U4142" i="1"/>
  <c r="U3686" i="1"/>
  <c r="U2631" i="1"/>
  <c r="U2695" i="1"/>
  <c r="U3207" i="1"/>
  <c r="AA3201" i="1"/>
  <c r="S3680" i="1"/>
  <c r="W2719" i="1"/>
  <c r="W2695" i="1"/>
  <c r="W2631" i="1"/>
  <c r="W4142" i="1"/>
  <c r="W3686" i="1"/>
  <c r="W3207" i="1"/>
  <c r="X4135" i="1"/>
  <c r="Y2695" i="1"/>
  <c r="Y4142" i="1"/>
  <c r="Y3686" i="1"/>
  <c r="Y2719" i="1"/>
  <c r="Y3207" i="1"/>
  <c r="Y2631" i="1"/>
  <c r="N3205" i="1"/>
  <c r="N2717" i="1"/>
  <c r="N2629" i="1"/>
  <c r="N3683" i="1"/>
  <c r="N3204" i="1"/>
  <c r="N4139" i="1"/>
  <c r="X2713" i="1"/>
  <c r="S2691" i="1"/>
  <c r="S4138" i="1"/>
  <c r="T2719" i="1"/>
  <c r="T4142" i="1"/>
  <c r="T3686" i="1"/>
  <c r="T2695" i="1"/>
  <c r="T2631" i="1"/>
  <c r="T3207" i="1"/>
  <c r="N4138" i="1"/>
  <c r="N2627" i="1"/>
  <c r="S2628" i="1"/>
  <c r="S4139" i="1"/>
  <c r="N2624" i="1"/>
  <c r="N3200" i="1"/>
  <c r="N4135" i="1"/>
  <c r="L2631" i="1"/>
  <c r="L4142" i="1"/>
  <c r="L2719" i="1"/>
  <c r="L3686" i="1"/>
  <c r="L2695" i="1"/>
  <c r="L3207" i="1"/>
  <c r="H4238" i="1" l="1"/>
  <c r="H4235" i="1"/>
  <c r="H4239" i="1"/>
  <c r="H3591" i="1"/>
  <c r="H4237" i="1"/>
  <c r="X3592" i="1"/>
  <c r="H3587" i="1"/>
  <c r="H3590" i="1"/>
  <c r="H3588" i="1"/>
  <c r="H3586" i="1"/>
  <c r="H3589" i="1"/>
  <c r="H3585" i="1"/>
  <c r="S3592" i="1"/>
  <c r="AA3592" i="1"/>
  <c r="N3592" i="1"/>
  <c r="H4233" i="1"/>
  <c r="H4234" i="1"/>
  <c r="H4236" i="1"/>
  <c r="S4240" i="1"/>
  <c r="H3252" i="1"/>
  <c r="X4240" i="1"/>
  <c r="H3254" i="1"/>
  <c r="H1874" i="1"/>
  <c r="H3250" i="1"/>
  <c r="H3253" i="1"/>
  <c r="AA3257" i="1"/>
  <c r="H3256" i="1"/>
  <c r="H3255" i="1"/>
  <c r="H3251" i="1"/>
  <c r="N3257" i="1"/>
  <c r="S3257" i="1"/>
  <c r="X3257" i="1"/>
  <c r="H402" i="1"/>
  <c r="AA4240" i="1"/>
  <c r="N4240" i="1"/>
  <c r="H1877" i="1"/>
  <c r="R2646" i="1"/>
  <c r="R2641" i="1"/>
  <c r="R2645" i="1"/>
  <c r="R2644" i="1"/>
  <c r="R2642" i="1"/>
  <c r="H1873" i="1"/>
  <c r="H404" i="1"/>
  <c r="H407" i="1"/>
  <c r="H1876" i="1"/>
  <c r="H403" i="1"/>
  <c r="H405" i="1"/>
  <c r="H401" i="1"/>
  <c r="H1879" i="1"/>
  <c r="H375" i="1"/>
  <c r="H1875" i="1"/>
  <c r="AA1880" i="1"/>
  <c r="X408" i="1"/>
  <c r="AA408" i="1"/>
  <c r="X1880" i="1"/>
  <c r="H1878" i="1"/>
  <c r="H406" i="1"/>
  <c r="N1880" i="1"/>
  <c r="S408" i="1"/>
  <c r="N408" i="1"/>
  <c r="S1880" i="1"/>
  <c r="H1844" i="1"/>
  <c r="H1845" i="1"/>
  <c r="H369" i="1"/>
  <c r="H1842" i="1"/>
  <c r="AA1848" i="1"/>
  <c r="H373" i="1"/>
  <c r="H1841" i="1"/>
  <c r="X1848" i="1"/>
  <c r="H1846" i="1"/>
  <c r="H1847" i="1"/>
  <c r="H370" i="1"/>
  <c r="H1843" i="1"/>
  <c r="H372" i="1"/>
  <c r="AA376" i="1"/>
  <c r="H371" i="1"/>
  <c r="H374" i="1"/>
  <c r="N376" i="1"/>
  <c r="X376" i="1"/>
  <c r="S376" i="1"/>
  <c r="S1848" i="1"/>
  <c r="N1848" i="1"/>
  <c r="H2718" i="1"/>
  <c r="H4141" i="1"/>
  <c r="H2717" i="1"/>
  <c r="H2716" i="1"/>
  <c r="H3202" i="1"/>
  <c r="H2713" i="1"/>
  <c r="H2694" i="1"/>
  <c r="H2626" i="1"/>
  <c r="H2630" i="1"/>
  <c r="H2690" i="1"/>
  <c r="H3206" i="1"/>
  <c r="H4137" i="1"/>
  <c r="H3683" i="1"/>
  <c r="H3685" i="1"/>
  <c r="H3681" i="1"/>
  <c r="AA3207" i="1"/>
  <c r="AA2631" i="1"/>
  <c r="AA4142" i="1"/>
  <c r="H2629" i="1"/>
  <c r="AA3686" i="1"/>
  <c r="H2714" i="1"/>
  <c r="H2625" i="1"/>
  <c r="H2712" i="1"/>
  <c r="H2693" i="1"/>
  <c r="X3686" i="1"/>
  <c r="H3204" i="1"/>
  <c r="H3205" i="1"/>
  <c r="H3203" i="1"/>
  <c r="H3684" i="1"/>
  <c r="H2624" i="1"/>
  <c r="H4138" i="1"/>
  <c r="X2631" i="1"/>
  <c r="H2628" i="1"/>
  <c r="H4139" i="1"/>
  <c r="S3207" i="1"/>
  <c r="S2631" i="1"/>
  <c r="H3680" i="1"/>
  <c r="H2691" i="1"/>
  <c r="H4136" i="1"/>
  <c r="H4140" i="1"/>
  <c r="AD2642" i="1"/>
  <c r="T2646" i="1"/>
  <c r="M2642" i="1"/>
  <c r="AD2641" i="1"/>
  <c r="K2645" i="1"/>
  <c r="J2643" i="1"/>
  <c r="Y2642" i="1"/>
  <c r="J2646" i="1"/>
  <c r="W2645" i="1"/>
  <c r="M2645" i="1"/>
  <c r="S4142" i="1"/>
  <c r="H3200" i="1"/>
  <c r="I2643" i="1"/>
  <c r="N2631" i="1"/>
  <c r="N2719" i="1"/>
  <c r="N3207" i="1"/>
  <c r="T2640" i="1"/>
  <c r="X2695" i="1"/>
  <c r="X2719" i="1"/>
  <c r="T2642" i="1"/>
  <c r="AD2646" i="1"/>
  <c r="U2642" i="1"/>
  <c r="AB2641" i="1"/>
  <c r="Y2644" i="1"/>
  <c r="Y2641" i="1"/>
  <c r="K2641" i="1"/>
  <c r="U2643" i="1"/>
  <c r="W2644" i="1"/>
  <c r="AD2643" i="1"/>
  <c r="V2645" i="1"/>
  <c r="AC2642" i="1"/>
  <c r="O2642" i="1"/>
  <c r="O2644" i="1"/>
  <c r="Z2646" i="1"/>
  <c r="AB2644" i="1"/>
  <c r="Q2646" i="1"/>
  <c r="V2642" i="1"/>
  <c r="L2642" i="1"/>
  <c r="H3682" i="1"/>
  <c r="H2689" i="1"/>
  <c r="H4135" i="1"/>
  <c r="X4142" i="1"/>
  <c r="L2644" i="1"/>
  <c r="Z2642" i="1"/>
  <c r="AB2643" i="1"/>
  <c r="L2646" i="1"/>
  <c r="K2643" i="1"/>
  <c r="L2643" i="1"/>
  <c r="U2645" i="1"/>
  <c r="J2642" i="1"/>
  <c r="U2641" i="1"/>
  <c r="T2645" i="1"/>
  <c r="AB2646" i="1"/>
  <c r="AC2646" i="1"/>
  <c r="J2644" i="1"/>
  <c r="W2646" i="1"/>
  <c r="AB2642" i="1"/>
  <c r="O2643" i="1"/>
  <c r="O2645" i="1"/>
  <c r="L2641" i="1"/>
  <c r="P2643" i="1"/>
  <c r="Z2641" i="1"/>
  <c r="H2688" i="1"/>
  <c r="H3201" i="1"/>
  <c r="S2695" i="1"/>
  <c r="H2692" i="1"/>
  <c r="N2695" i="1"/>
  <c r="N4142" i="1"/>
  <c r="Y2646" i="1"/>
  <c r="P2641" i="1"/>
  <c r="Y2643" i="1"/>
  <c r="Z2645" i="1"/>
  <c r="Q2645" i="1"/>
  <c r="Y2645" i="1"/>
  <c r="L2645" i="1"/>
  <c r="M2641" i="1"/>
  <c r="AC2641" i="1"/>
  <c r="X3207" i="1"/>
  <c r="AA2719" i="1"/>
  <c r="AA2695" i="1"/>
  <c r="K2642" i="1"/>
  <c r="Q2644" i="1"/>
  <c r="W2643" i="1"/>
  <c r="AC2645" i="1"/>
  <c r="AD2645" i="1"/>
  <c r="T2643" i="1"/>
  <c r="O2646" i="1"/>
  <c r="P2645" i="1"/>
  <c r="W2642" i="1"/>
  <c r="V2641" i="1"/>
  <c r="M2643" i="1"/>
  <c r="V2646" i="1"/>
  <c r="P2646" i="1"/>
  <c r="U2644" i="1"/>
  <c r="AD2644" i="1"/>
  <c r="AB2645" i="1"/>
  <c r="O2641" i="1"/>
  <c r="T2641" i="1"/>
  <c r="M2646" i="1"/>
  <c r="Q2641" i="1"/>
  <c r="P2642" i="1"/>
  <c r="V2644" i="1"/>
  <c r="H2715" i="1"/>
  <c r="H3679" i="1"/>
  <c r="S3686" i="1"/>
  <c r="S2719" i="1"/>
  <c r="H2627" i="1"/>
  <c r="N3686" i="1"/>
  <c r="I2645" i="1"/>
  <c r="H3592" i="1" l="1"/>
  <c r="H4240" i="1"/>
  <c r="H3257" i="1"/>
  <c r="AA2645" i="1"/>
  <c r="K2644" i="1"/>
  <c r="J2641" i="1"/>
  <c r="V2643" i="1"/>
  <c r="X2643" i="1" s="1"/>
  <c r="P2644" i="1"/>
  <c r="S2644" i="1" s="1"/>
  <c r="U2646" i="1"/>
  <c r="X2646" i="1" s="1"/>
  <c r="J2645" i="1"/>
  <c r="Q2643" i="1"/>
  <c r="M2644" i="1"/>
  <c r="AC2644" i="1"/>
  <c r="Q2642" i="1"/>
  <c r="S2642" i="1" s="1"/>
  <c r="Z2644" i="1"/>
  <c r="AA2644" i="1" s="1"/>
  <c r="R2643" i="1"/>
  <c r="AC2643" i="1"/>
  <c r="Z2643" i="1"/>
  <c r="AA2643" i="1" s="1"/>
  <c r="K2646" i="1"/>
  <c r="N2646" i="1" s="1"/>
  <c r="T2644" i="1"/>
  <c r="X2644" i="1" s="1"/>
  <c r="W2641" i="1"/>
  <c r="X2641" i="1" s="1"/>
  <c r="R2647" i="1"/>
  <c r="R2640" i="1"/>
  <c r="H1880" i="1"/>
  <c r="H408" i="1"/>
  <c r="H376" i="1"/>
  <c r="H1848" i="1"/>
  <c r="H4142" i="1"/>
  <c r="H3686" i="1"/>
  <c r="H2631" i="1"/>
  <c r="N2642" i="1"/>
  <c r="AA2646" i="1"/>
  <c r="S2641" i="1"/>
  <c r="H2695" i="1"/>
  <c r="X2645" i="1"/>
  <c r="I2642" i="1"/>
  <c r="U2640" i="1"/>
  <c r="I2646" i="1"/>
  <c r="Y2647" i="1"/>
  <c r="N2643" i="1"/>
  <c r="Q2647" i="1"/>
  <c r="M2640" i="1"/>
  <c r="V2647" i="1"/>
  <c r="L2647" i="1"/>
  <c r="AB2647" i="1"/>
  <c r="N2641" i="1"/>
  <c r="AD2640" i="1"/>
  <c r="X2642" i="1"/>
  <c r="N2645" i="1"/>
  <c r="U2647" i="1"/>
  <c r="I2640" i="1"/>
  <c r="S2646" i="1"/>
  <c r="K2647" i="1"/>
  <c r="J2640" i="1"/>
  <c r="Y2640" i="1"/>
  <c r="M2647" i="1"/>
  <c r="W2640" i="1"/>
  <c r="AA2641" i="1"/>
  <c r="AD2647" i="1"/>
  <c r="Z2640" i="1"/>
  <c r="H2719" i="1"/>
  <c r="O2647" i="1"/>
  <c r="AA2642" i="1"/>
  <c r="AC2640" i="1"/>
  <c r="K2640" i="1"/>
  <c r="J2647" i="1"/>
  <c r="P2647" i="1"/>
  <c r="T2647" i="1"/>
  <c r="W2647" i="1"/>
  <c r="Z2647" i="1"/>
  <c r="H3207" i="1"/>
  <c r="O2640" i="1"/>
  <c r="AC2647" i="1"/>
  <c r="S2645" i="1"/>
  <c r="P2640" i="1"/>
  <c r="I2641" i="1"/>
  <c r="Q2640" i="1"/>
  <c r="I2644" i="1"/>
  <c r="V2640" i="1"/>
  <c r="L2640" i="1"/>
  <c r="AB2640" i="1"/>
  <c r="N2644" i="1" l="1"/>
  <c r="H2644" i="1" s="1"/>
  <c r="S2643" i="1"/>
  <c r="H2643" i="1" s="1"/>
  <c r="H2641" i="1"/>
  <c r="N2640" i="1"/>
  <c r="X2640" i="1"/>
  <c r="AA2640" i="1"/>
  <c r="H2645" i="1"/>
  <c r="X2647" i="1"/>
  <c r="S2640" i="1"/>
  <c r="S2647" i="1"/>
  <c r="AA2647" i="1"/>
  <c r="N2647" i="1"/>
  <c r="H2646" i="1"/>
  <c r="I2647" i="1"/>
  <c r="H2642" i="1"/>
  <c r="H2640" i="1" l="1"/>
  <c r="H2647" i="1"/>
  <c r="P421" i="1" l="1"/>
  <c r="P1893" i="1"/>
  <c r="AD423" i="1"/>
  <c r="AD1895" i="1"/>
  <c r="U1891" i="1"/>
  <c r="U419" i="1"/>
  <c r="P1890" i="1"/>
  <c r="P418" i="1"/>
  <c r="Q1892" i="1"/>
  <c r="Q420" i="1"/>
  <c r="Q419" i="1"/>
  <c r="Q1891" i="1"/>
  <c r="AC1892" i="1"/>
  <c r="AC420" i="1"/>
  <c r="AD424" i="1"/>
  <c r="AD1896" i="1"/>
  <c r="U1893" i="1"/>
  <c r="U421" i="1"/>
  <c r="P1895" i="1"/>
  <c r="P423" i="1"/>
  <c r="R1890" i="1"/>
  <c r="R418" i="1"/>
  <c r="Z1889" i="1"/>
  <c r="Z417" i="1"/>
  <c r="O1895" i="1"/>
  <c r="O423" i="1"/>
  <c r="AB1893" i="1"/>
  <c r="AB421" i="1"/>
  <c r="T1893" i="1"/>
  <c r="T421" i="1"/>
  <c r="V1891" i="1"/>
  <c r="V419" i="1"/>
  <c r="O1890" i="1"/>
  <c r="O418" i="1"/>
  <c r="T418" i="1"/>
  <c r="T1890" i="1"/>
  <c r="T420" i="1"/>
  <c r="T1892" i="1"/>
  <c r="T419" i="1"/>
  <c r="T1891" i="1"/>
  <c r="U1894" i="1"/>
  <c r="U422" i="1"/>
  <c r="R1892" i="1"/>
  <c r="R420" i="1"/>
  <c r="Z424" i="1"/>
  <c r="Z1896" i="1"/>
  <c r="O419" i="1"/>
  <c r="O1891" i="1"/>
  <c r="T1889" i="1"/>
  <c r="T417" i="1"/>
  <c r="M423" i="1"/>
  <c r="M1895" i="1"/>
  <c r="M421" i="1"/>
  <c r="V423" i="1"/>
  <c r="V1895" i="1"/>
  <c r="V1892" i="1"/>
  <c r="V420" i="1"/>
  <c r="W1893" i="1"/>
  <c r="AD422" i="1"/>
  <c r="AD1894" i="1"/>
  <c r="AD421" i="1"/>
  <c r="AD1893" i="1"/>
  <c r="U423" i="1"/>
  <c r="U1895" i="1"/>
  <c r="U1892" i="1"/>
  <c r="U420" i="1"/>
  <c r="P1896" i="1"/>
  <c r="P424" i="1"/>
  <c r="R1895" i="1"/>
  <c r="R423" i="1"/>
  <c r="R1893" i="1"/>
  <c r="R421" i="1"/>
  <c r="L1891" i="1"/>
  <c r="L419" i="1"/>
  <c r="L417" i="1"/>
  <c r="L1889" i="1"/>
  <c r="O1896" i="1"/>
  <c r="O424" i="1"/>
  <c r="AB1890" i="1"/>
  <c r="AB418" i="1"/>
  <c r="Q418" i="1"/>
  <c r="Q1890" i="1"/>
  <c r="Q417" i="1"/>
  <c r="Q1889" i="1"/>
  <c r="T1896" i="1"/>
  <c r="T424" i="1"/>
  <c r="M1891" i="1"/>
  <c r="M419" i="1"/>
  <c r="O421" i="1"/>
  <c r="O1893" i="1"/>
  <c r="V418" i="1"/>
  <c r="V1890" i="1"/>
  <c r="V1889" i="1"/>
  <c r="V417" i="1"/>
  <c r="I1895" i="1"/>
  <c r="I423" i="1"/>
  <c r="I1896" i="1"/>
  <c r="I424" i="1"/>
  <c r="I420" i="1"/>
  <c r="I1892" i="1"/>
  <c r="I1889" i="1"/>
  <c r="I417" i="1"/>
  <c r="O417" i="1"/>
  <c r="O1889" i="1"/>
  <c r="U1896" i="1"/>
  <c r="U424" i="1"/>
  <c r="P1892" i="1"/>
  <c r="P420" i="1"/>
  <c r="R1894" i="1"/>
  <c r="R422" i="1"/>
  <c r="L1893" i="1"/>
  <c r="AB1891" i="1"/>
  <c r="AB419" i="1"/>
  <c r="Q1893" i="1"/>
  <c r="Q421" i="1"/>
  <c r="Q422" i="1"/>
  <c r="Q1894" i="1"/>
  <c r="T423" i="1"/>
  <c r="T1895" i="1"/>
  <c r="M420" i="1"/>
  <c r="V421" i="1"/>
  <c r="V1893" i="1"/>
  <c r="W423" i="1"/>
  <c r="W1895" i="1"/>
  <c r="I418" i="1"/>
  <c r="I1890" i="1"/>
  <c r="AD417" i="1"/>
  <c r="AD1889" i="1"/>
  <c r="R417" i="1"/>
  <c r="R1889" i="1"/>
  <c r="AD1890" i="1"/>
  <c r="AD418" i="1"/>
  <c r="O422" i="1"/>
  <c r="O1894" i="1"/>
  <c r="P1889" i="1"/>
  <c r="P417" i="1"/>
  <c r="Z1893" i="1"/>
  <c r="Z421" i="1"/>
  <c r="I1894" i="1"/>
  <c r="I422" i="1"/>
  <c r="O420" i="1"/>
  <c r="O1892" i="1"/>
  <c r="AD420" i="1"/>
  <c r="AD1892" i="1"/>
  <c r="AD419" i="1"/>
  <c r="AD1891" i="1"/>
  <c r="U417" i="1"/>
  <c r="U1889" i="1"/>
  <c r="U418" i="1"/>
  <c r="U1890" i="1"/>
  <c r="P1894" i="1"/>
  <c r="P422" i="1"/>
  <c r="P419" i="1"/>
  <c r="P1891" i="1"/>
  <c r="R1896" i="1"/>
  <c r="R424" i="1"/>
  <c r="R1891" i="1"/>
  <c r="R419" i="1"/>
  <c r="L422" i="1"/>
  <c r="Z1892" i="1"/>
  <c r="Z420" i="1"/>
  <c r="Z1895" i="1"/>
  <c r="Z423" i="1"/>
  <c r="AB424" i="1"/>
  <c r="AB1896" i="1"/>
  <c r="AB422" i="1"/>
  <c r="AB1894" i="1"/>
  <c r="Q1895" i="1"/>
  <c r="Q423" i="1"/>
  <c r="Q1896" i="1"/>
  <c r="Q424" i="1"/>
  <c r="T1894" i="1"/>
  <c r="T422" i="1"/>
  <c r="M422" i="1"/>
  <c r="M417" i="1"/>
  <c r="M1889" i="1"/>
  <c r="V422" i="1"/>
  <c r="V1894" i="1"/>
  <c r="V424" i="1"/>
  <c r="V1896" i="1"/>
  <c r="W417" i="1"/>
  <c r="W1889" i="1"/>
  <c r="I421" i="1"/>
  <c r="I1893" i="1"/>
  <c r="K1891" i="1"/>
  <c r="K419" i="1"/>
  <c r="I1891" i="1"/>
  <c r="I419" i="1"/>
  <c r="W1892" i="1" l="1"/>
  <c r="X1892" i="1" s="1"/>
  <c r="AC422" i="1"/>
  <c r="W419" i="1"/>
  <c r="X419" i="1" s="1"/>
  <c r="M1896" i="1"/>
  <c r="AB417" i="1"/>
  <c r="AB1892" i="1"/>
  <c r="L418" i="1"/>
  <c r="AB423" i="1"/>
  <c r="W418" i="1"/>
  <c r="X418" i="1" s="1"/>
  <c r="L423" i="1"/>
  <c r="Z419" i="1"/>
  <c r="AC1891" i="1"/>
  <c r="W422" i="1"/>
  <c r="X422" i="1" s="1"/>
  <c r="M418" i="1"/>
  <c r="L421" i="1"/>
  <c r="M1894" i="1"/>
  <c r="L424" i="1"/>
  <c r="W421" i="1"/>
  <c r="X421" i="1" s="1"/>
  <c r="M1892" i="1"/>
  <c r="M1893" i="1"/>
  <c r="L1892" i="1"/>
  <c r="W1896" i="1"/>
  <c r="X1896" i="1" s="1"/>
  <c r="Z1894" i="1"/>
  <c r="Z418" i="1"/>
  <c r="L1894" i="1"/>
  <c r="Z1891" i="1"/>
  <c r="L1895" i="1"/>
  <c r="Z422" i="1"/>
  <c r="W424" i="1"/>
  <c r="X424" i="1" s="1"/>
  <c r="Z1890" i="1"/>
  <c r="L420" i="1"/>
  <c r="L1890" i="1"/>
  <c r="W1890" i="1"/>
  <c r="X1890" i="1" s="1"/>
  <c r="AB1895" i="1"/>
  <c r="AB1889" i="1"/>
  <c r="L1896" i="1"/>
  <c r="M1890" i="1"/>
  <c r="W1894" i="1"/>
  <c r="X1894" i="1" s="1"/>
  <c r="W1891" i="1"/>
  <c r="X1891" i="1" s="1"/>
  <c r="M424" i="1"/>
  <c r="AB420" i="1"/>
  <c r="W420" i="1"/>
  <c r="X420" i="1" s="1"/>
  <c r="AC1894" i="1"/>
  <c r="AC419" i="1"/>
  <c r="N1891" i="1"/>
  <c r="S420" i="1"/>
  <c r="N419" i="1"/>
  <c r="X423" i="1"/>
  <c r="S421" i="1"/>
  <c r="J420" i="1"/>
  <c r="J1892" i="1"/>
  <c r="K422" i="1"/>
  <c r="N422" i="1" s="1"/>
  <c r="K1894" i="1"/>
  <c r="K424" i="1"/>
  <c r="K1896" i="1"/>
  <c r="K1890" i="1"/>
  <c r="K418" i="1"/>
  <c r="Y1890" i="1"/>
  <c r="Y418" i="1"/>
  <c r="AC421" i="1"/>
  <c r="AC1893" i="1"/>
  <c r="S417" i="1"/>
  <c r="S1896" i="1"/>
  <c r="S419" i="1"/>
  <c r="S418" i="1"/>
  <c r="S423" i="1"/>
  <c r="J1894" i="1"/>
  <c r="J422" i="1"/>
  <c r="J1889" i="1"/>
  <c r="J417" i="1"/>
  <c r="Y1889" i="1"/>
  <c r="AA1889" i="1" s="1"/>
  <c r="Y417" i="1"/>
  <c r="AA417" i="1" s="1"/>
  <c r="K421" i="1"/>
  <c r="K1893" i="1"/>
  <c r="Y422" i="1"/>
  <c r="Y1894" i="1"/>
  <c r="Y423" i="1"/>
  <c r="AA423" i="1" s="1"/>
  <c r="Y1895" i="1"/>
  <c r="AA1895" i="1" s="1"/>
  <c r="S1892" i="1"/>
  <c r="S1890" i="1"/>
  <c r="X1893" i="1"/>
  <c r="S1895" i="1"/>
  <c r="J1896" i="1"/>
  <c r="J424" i="1"/>
  <c r="Y419" i="1"/>
  <c r="Y1891" i="1"/>
  <c r="Y420" i="1"/>
  <c r="AA420" i="1" s="1"/>
  <c r="Y1892" i="1"/>
  <c r="AA1892" i="1" s="1"/>
  <c r="Y421" i="1"/>
  <c r="AA421" i="1" s="1"/>
  <c r="Y1893" i="1"/>
  <c r="AA1893" i="1" s="1"/>
  <c r="K1889" i="1"/>
  <c r="N1889" i="1" s="1"/>
  <c r="K417" i="1"/>
  <c r="N417" i="1" s="1"/>
  <c r="AC1890" i="1"/>
  <c r="AC418" i="1"/>
  <c r="AC417" i="1"/>
  <c r="AC1889" i="1"/>
  <c r="S1894" i="1"/>
  <c r="X417" i="1"/>
  <c r="J1890" i="1"/>
  <c r="J418" i="1"/>
  <c r="K423" i="1"/>
  <c r="K1895" i="1"/>
  <c r="K420" i="1"/>
  <c r="K1892" i="1"/>
  <c r="Y424" i="1"/>
  <c r="AA424" i="1" s="1"/>
  <c r="Y1896" i="1"/>
  <c r="AA1896" i="1" s="1"/>
  <c r="AC423" i="1"/>
  <c r="AC1895" i="1"/>
  <c r="AC1896" i="1"/>
  <c r="AC424" i="1"/>
  <c r="J1895" i="1"/>
  <c r="J423" i="1"/>
  <c r="J419" i="1"/>
  <c r="J1891" i="1"/>
  <c r="J421" i="1"/>
  <c r="J1893" i="1"/>
  <c r="S422" i="1"/>
  <c r="X1895" i="1"/>
  <c r="S1889" i="1"/>
  <c r="S1893" i="1"/>
  <c r="S424" i="1"/>
  <c r="X1889" i="1"/>
  <c r="S1891" i="1"/>
  <c r="AA1890" i="1" l="1"/>
  <c r="N1894" i="1"/>
  <c r="N421" i="1"/>
  <c r="H421" i="1" s="1"/>
  <c r="N423" i="1"/>
  <c r="H423" i="1" s="1"/>
  <c r="AA1891" i="1"/>
  <c r="H1891" i="1" s="1"/>
  <c r="N1895" i="1"/>
  <c r="H1895" i="1" s="1"/>
  <c r="AA1894" i="1"/>
  <c r="AA418" i="1"/>
  <c r="N1893" i="1"/>
  <c r="H1893" i="1" s="1"/>
  <c r="N1892" i="1"/>
  <c r="H1892" i="1" s="1"/>
  <c r="N420" i="1"/>
  <c r="H420" i="1" s="1"/>
  <c r="AA419" i="1"/>
  <c r="H419" i="1" s="1"/>
  <c r="N418" i="1"/>
  <c r="N1896" i="1"/>
  <c r="H1896" i="1" s="1"/>
  <c r="AA422" i="1"/>
  <c r="H422" i="1" s="1"/>
  <c r="N424" i="1"/>
  <c r="H424" i="1" s="1"/>
  <c r="N1890" i="1"/>
  <c r="H1889" i="1"/>
  <c r="H417" i="1"/>
  <c r="H1890" i="1" l="1"/>
  <c r="H1894" i="1"/>
  <c r="H418" i="1"/>
  <c r="I3160" i="1" l="1"/>
  <c r="J3160" i="1"/>
  <c r="K3160" i="1"/>
  <c r="L3160" i="1"/>
  <c r="M3160" i="1"/>
  <c r="O3160" i="1"/>
  <c r="P3160" i="1"/>
  <c r="Q3160" i="1"/>
  <c r="R3160" i="1"/>
  <c r="T3160" i="1"/>
  <c r="U3160" i="1"/>
  <c r="V3160" i="1"/>
  <c r="W3160" i="1"/>
  <c r="Y3160" i="1"/>
  <c r="Z3160" i="1"/>
  <c r="AB3160" i="1"/>
  <c r="AC3160" i="1"/>
  <c r="AD3160" i="1"/>
  <c r="I3161" i="1"/>
  <c r="J3161" i="1"/>
  <c r="K3161" i="1"/>
  <c r="L3161" i="1"/>
  <c r="M3161" i="1"/>
  <c r="O3161" i="1"/>
  <c r="P3161" i="1"/>
  <c r="Q3161" i="1"/>
  <c r="R3161" i="1"/>
  <c r="T3161" i="1"/>
  <c r="U3161" i="1"/>
  <c r="V3161" i="1"/>
  <c r="W3161" i="1"/>
  <c r="Y3161" i="1"/>
  <c r="Z3161" i="1"/>
  <c r="AB3161" i="1"/>
  <c r="AC3161" i="1"/>
  <c r="AD3161" i="1"/>
  <c r="I3162" i="1"/>
  <c r="J3162" i="1"/>
  <c r="K3162" i="1"/>
  <c r="L3162" i="1"/>
  <c r="M3162" i="1"/>
  <c r="O3162" i="1"/>
  <c r="P3162" i="1"/>
  <c r="Q3162" i="1"/>
  <c r="R3162" i="1"/>
  <c r="T3162" i="1"/>
  <c r="U3162" i="1"/>
  <c r="V3162" i="1"/>
  <c r="W3162" i="1"/>
  <c r="Y3162" i="1"/>
  <c r="Z3162" i="1"/>
  <c r="AB3162" i="1"/>
  <c r="AC3162" i="1"/>
  <c r="AD3162" i="1"/>
  <c r="I3163" i="1"/>
  <c r="J3163" i="1"/>
  <c r="K3163" i="1"/>
  <c r="L3163" i="1"/>
  <c r="M3163" i="1"/>
  <c r="O3163" i="1"/>
  <c r="P3163" i="1"/>
  <c r="Q3163" i="1"/>
  <c r="R3163" i="1"/>
  <c r="T3163" i="1"/>
  <c r="U3163" i="1"/>
  <c r="V3163" i="1"/>
  <c r="W3163" i="1"/>
  <c r="Y3163" i="1"/>
  <c r="Z3163" i="1"/>
  <c r="AB3163" i="1"/>
  <c r="AC3163" i="1"/>
  <c r="AD3163" i="1"/>
  <c r="I3164" i="1"/>
  <c r="J3164" i="1"/>
  <c r="K3164" i="1"/>
  <c r="L3164" i="1"/>
  <c r="M3164" i="1"/>
  <c r="O3164" i="1"/>
  <c r="P3164" i="1"/>
  <c r="Q3164" i="1"/>
  <c r="R3164" i="1"/>
  <c r="T3164" i="1"/>
  <c r="U3164" i="1"/>
  <c r="V3164" i="1"/>
  <c r="W3164" i="1"/>
  <c r="Y3164" i="1"/>
  <c r="Z3164" i="1"/>
  <c r="AB3164" i="1"/>
  <c r="AC3164" i="1"/>
  <c r="AD3164" i="1"/>
  <c r="I3165" i="1"/>
  <c r="J3165" i="1"/>
  <c r="K3165" i="1"/>
  <c r="L3165" i="1"/>
  <c r="M3165" i="1"/>
  <c r="O3165" i="1"/>
  <c r="P3165" i="1"/>
  <c r="Q3165" i="1"/>
  <c r="R3165" i="1"/>
  <c r="T3165" i="1"/>
  <c r="U3165" i="1"/>
  <c r="V3165" i="1"/>
  <c r="W3165" i="1"/>
  <c r="Y3165" i="1"/>
  <c r="Z3165" i="1"/>
  <c r="AB3165" i="1"/>
  <c r="AC3165" i="1"/>
  <c r="AD3165" i="1"/>
  <c r="I3166" i="1"/>
  <c r="J3166" i="1"/>
  <c r="K3166" i="1"/>
  <c r="L3166" i="1"/>
  <c r="M3166" i="1"/>
  <c r="O3166" i="1"/>
  <c r="P3166" i="1"/>
  <c r="Q3166" i="1"/>
  <c r="R3166" i="1"/>
  <c r="T3166" i="1"/>
  <c r="U3166" i="1"/>
  <c r="V3166" i="1"/>
  <c r="W3166" i="1"/>
  <c r="Y3166" i="1"/>
  <c r="Z3166" i="1"/>
  <c r="AB3166" i="1"/>
  <c r="AC3166" i="1"/>
  <c r="AD3166" i="1"/>
  <c r="I3167" i="1"/>
  <c r="J3167" i="1"/>
  <c r="K3167" i="1"/>
  <c r="L3167" i="1"/>
  <c r="M3167" i="1"/>
  <c r="O3167" i="1"/>
  <c r="P3167" i="1"/>
  <c r="Q3167" i="1"/>
  <c r="R3167" i="1"/>
  <c r="T3167" i="1"/>
  <c r="U3167" i="1"/>
  <c r="V3167" i="1"/>
  <c r="W3167" i="1"/>
  <c r="Y3167" i="1"/>
  <c r="Z3167" i="1"/>
  <c r="AB3167" i="1"/>
  <c r="AC3167" i="1"/>
  <c r="AD3167" i="1"/>
  <c r="I3168" i="1"/>
  <c r="J3168" i="1"/>
  <c r="K3168" i="1"/>
  <c r="L3168" i="1"/>
  <c r="M3168" i="1"/>
  <c r="O3168" i="1"/>
  <c r="P3168" i="1"/>
  <c r="Q3168" i="1"/>
  <c r="R3168" i="1"/>
  <c r="T3168" i="1"/>
  <c r="U3168" i="1"/>
  <c r="V3168" i="1"/>
  <c r="W3168" i="1"/>
  <c r="Y3168" i="1"/>
  <c r="Z3168" i="1"/>
  <c r="AB3168" i="1"/>
  <c r="AC3168" i="1"/>
  <c r="AD3168" i="1"/>
  <c r="I3169" i="1"/>
  <c r="J3169" i="1"/>
  <c r="K3169" i="1"/>
  <c r="L3169" i="1"/>
  <c r="M3169" i="1"/>
  <c r="O3169" i="1"/>
  <c r="P3169" i="1"/>
  <c r="Q3169" i="1"/>
  <c r="R3169" i="1"/>
  <c r="T3169" i="1"/>
  <c r="U3169" i="1"/>
  <c r="V3169" i="1"/>
  <c r="W3169" i="1"/>
  <c r="Y3169" i="1"/>
  <c r="Z3169" i="1"/>
  <c r="AB3169" i="1"/>
  <c r="AC3169" i="1"/>
  <c r="AD3169" i="1"/>
  <c r="I3170" i="1"/>
  <c r="J3170" i="1"/>
  <c r="K3170" i="1"/>
  <c r="L3170" i="1"/>
  <c r="M3170" i="1"/>
  <c r="O3170" i="1"/>
  <c r="P3170" i="1"/>
  <c r="Q3170" i="1"/>
  <c r="R3170" i="1"/>
  <c r="T3170" i="1"/>
  <c r="U3170" i="1"/>
  <c r="V3170" i="1"/>
  <c r="W3170" i="1"/>
  <c r="Y3170" i="1"/>
  <c r="Z3170" i="1"/>
  <c r="AB3170" i="1"/>
  <c r="AC3170" i="1"/>
  <c r="AD3170" i="1"/>
  <c r="I3171" i="1"/>
  <c r="J3171" i="1"/>
  <c r="K3171" i="1"/>
  <c r="L3171" i="1"/>
  <c r="M3171" i="1"/>
  <c r="O3171" i="1"/>
  <c r="P3171" i="1"/>
  <c r="Q3171" i="1"/>
  <c r="R3171" i="1"/>
  <c r="T3171" i="1"/>
  <c r="U3171" i="1"/>
  <c r="V3171" i="1"/>
  <c r="W3171" i="1"/>
  <c r="Y3171" i="1"/>
  <c r="Z3171" i="1"/>
  <c r="AB3171" i="1"/>
  <c r="AC3171" i="1"/>
  <c r="AD3171" i="1"/>
  <c r="I3172" i="1"/>
  <c r="J3172" i="1"/>
  <c r="K3172" i="1"/>
  <c r="L3172" i="1"/>
  <c r="M3172" i="1"/>
  <c r="O3172" i="1"/>
  <c r="P3172" i="1"/>
  <c r="Q3172" i="1"/>
  <c r="R3172" i="1"/>
  <c r="T3172" i="1"/>
  <c r="U3172" i="1"/>
  <c r="V3172" i="1"/>
  <c r="W3172" i="1"/>
  <c r="Y3172" i="1"/>
  <c r="Z3172" i="1"/>
  <c r="AB3172" i="1"/>
  <c r="AC3172" i="1"/>
  <c r="AD3172" i="1"/>
  <c r="I3173" i="1"/>
  <c r="J3173" i="1"/>
  <c r="K3173" i="1"/>
  <c r="L3173" i="1"/>
  <c r="M3173" i="1"/>
  <c r="O3173" i="1"/>
  <c r="P3173" i="1"/>
  <c r="Q3173" i="1"/>
  <c r="R3173" i="1"/>
  <c r="T3173" i="1"/>
  <c r="U3173" i="1"/>
  <c r="V3173" i="1"/>
  <c r="W3173" i="1"/>
  <c r="Y3173" i="1"/>
  <c r="Z3173" i="1"/>
  <c r="AB3173" i="1"/>
  <c r="AC3173" i="1"/>
  <c r="AD3173" i="1"/>
  <c r="I3174" i="1"/>
  <c r="J3174" i="1"/>
  <c r="K3174" i="1"/>
  <c r="L3174" i="1"/>
  <c r="M3174" i="1"/>
  <c r="O3174" i="1"/>
  <c r="P3174" i="1"/>
  <c r="Q3174" i="1"/>
  <c r="R3174" i="1"/>
  <c r="T3174" i="1"/>
  <c r="U3174" i="1"/>
  <c r="V3174" i="1"/>
  <c r="W3174" i="1"/>
  <c r="Y3174" i="1"/>
  <c r="Z3174" i="1"/>
  <c r="AB3174" i="1"/>
  <c r="AC3174" i="1"/>
  <c r="AD3174" i="1"/>
  <c r="I3175" i="1"/>
  <c r="J3175" i="1"/>
  <c r="K3175" i="1"/>
  <c r="L3175" i="1"/>
  <c r="M3175" i="1"/>
  <c r="O3175" i="1"/>
  <c r="P3175" i="1"/>
  <c r="Q3175" i="1"/>
  <c r="R3175" i="1"/>
  <c r="T3175" i="1"/>
  <c r="U3175" i="1"/>
  <c r="V3175" i="1"/>
  <c r="W3175" i="1"/>
  <c r="Y3175" i="1"/>
  <c r="Z3175" i="1"/>
  <c r="AB3175" i="1"/>
  <c r="AC3175" i="1"/>
  <c r="AD3175" i="1"/>
  <c r="I3192" i="1"/>
  <c r="J3192" i="1"/>
  <c r="K3192" i="1"/>
  <c r="L3192" i="1"/>
  <c r="M3192" i="1"/>
  <c r="O3192" i="1"/>
  <c r="P3192" i="1"/>
  <c r="Q3192" i="1"/>
  <c r="R3192" i="1"/>
  <c r="T3192" i="1"/>
  <c r="U3192" i="1"/>
  <c r="V3192" i="1"/>
  <c r="W3192" i="1"/>
  <c r="Y3192" i="1"/>
  <c r="Z3192" i="1"/>
  <c r="AB3192" i="1"/>
  <c r="AC3192" i="1"/>
  <c r="AD3192" i="1"/>
  <c r="I3193" i="1"/>
  <c r="J3193" i="1"/>
  <c r="K3193" i="1"/>
  <c r="L3193" i="1"/>
  <c r="M3193" i="1"/>
  <c r="O3193" i="1"/>
  <c r="P3193" i="1"/>
  <c r="Q3193" i="1"/>
  <c r="R3193" i="1"/>
  <c r="T3193" i="1"/>
  <c r="U3193" i="1"/>
  <c r="V3193" i="1"/>
  <c r="W3193" i="1"/>
  <c r="Y3193" i="1"/>
  <c r="Z3193" i="1"/>
  <c r="AB3193" i="1"/>
  <c r="AC3193" i="1"/>
  <c r="AD3193" i="1"/>
  <c r="I3194" i="1"/>
  <c r="J3194" i="1"/>
  <c r="K3194" i="1"/>
  <c r="L3194" i="1"/>
  <c r="M3194" i="1"/>
  <c r="O3194" i="1"/>
  <c r="P3194" i="1"/>
  <c r="Q3194" i="1"/>
  <c r="R3194" i="1"/>
  <c r="T3194" i="1"/>
  <c r="U3194" i="1"/>
  <c r="V3194" i="1"/>
  <c r="W3194" i="1"/>
  <c r="Y3194" i="1"/>
  <c r="Z3194" i="1"/>
  <c r="AB3194" i="1"/>
  <c r="AC3194" i="1"/>
  <c r="AD3194" i="1"/>
  <c r="I3195" i="1"/>
  <c r="J3195" i="1"/>
  <c r="K3195" i="1"/>
  <c r="L3195" i="1"/>
  <c r="M3195" i="1"/>
  <c r="O3195" i="1"/>
  <c r="P3195" i="1"/>
  <c r="Q3195" i="1"/>
  <c r="R3195" i="1"/>
  <c r="T3195" i="1"/>
  <c r="U3195" i="1"/>
  <c r="V3195" i="1"/>
  <c r="W3195" i="1"/>
  <c r="Y3195" i="1"/>
  <c r="Z3195" i="1"/>
  <c r="AB3195" i="1"/>
  <c r="AC3195" i="1"/>
  <c r="AD3195" i="1"/>
  <c r="I3196" i="1"/>
  <c r="J3196" i="1"/>
  <c r="K3196" i="1"/>
  <c r="L3196" i="1"/>
  <c r="M3196" i="1"/>
  <c r="O3196" i="1"/>
  <c r="P3196" i="1"/>
  <c r="Q3196" i="1"/>
  <c r="R3196" i="1"/>
  <c r="T3196" i="1"/>
  <c r="U3196" i="1"/>
  <c r="V3196" i="1"/>
  <c r="W3196" i="1"/>
  <c r="Y3196" i="1"/>
  <c r="Z3196" i="1"/>
  <c r="AB3196" i="1"/>
  <c r="AC3196" i="1"/>
  <c r="AD3196" i="1"/>
  <c r="I3197" i="1"/>
  <c r="J3197" i="1"/>
  <c r="K3197" i="1"/>
  <c r="L3197" i="1"/>
  <c r="M3197" i="1"/>
  <c r="O3197" i="1"/>
  <c r="P3197" i="1"/>
  <c r="Q3197" i="1"/>
  <c r="R3197" i="1"/>
  <c r="T3197" i="1"/>
  <c r="U3197" i="1"/>
  <c r="V3197" i="1"/>
  <c r="W3197" i="1"/>
  <c r="Y3197" i="1"/>
  <c r="Z3197" i="1"/>
  <c r="AB3197" i="1"/>
  <c r="AC3197" i="1"/>
  <c r="AD3197" i="1"/>
  <c r="I3198" i="1"/>
  <c r="J3198" i="1"/>
  <c r="K3198" i="1"/>
  <c r="L3198" i="1"/>
  <c r="M3198" i="1"/>
  <c r="O3198" i="1"/>
  <c r="P3198" i="1"/>
  <c r="Q3198" i="1"/>
  <c r="R3198" i="1"/>
  <c r="T3198" i="1"/>
  <c r="U3198" i="1"/>
  <c r="V3198" i="1"/>
  <c r="W3198" i="1"/>
  <c r="Y3198" i="1"/>
  <c r="Z3198" i="1"/>
  <c r="AB3198" i="1"/>
  <c r="AC3198" i="1"/>
  <c r="AD3198" i="1"/>
  <c r="I3199" i="1"/>
  <c r="J3199" i="1"/>
  <c r="K3199" i="1"/>
  <c r="L3199" i="1"/>
  <c r="M3199" i="1"/>
  <c r="O3199" i="1"/>
  <c r="P3199" i="1"/>
  <c r="Q3199" i="1"/>
  <c r="R3199" i="1"/>
  <c r="T3199" i="1"/>
  <c r="U3199" i="1"/>
  <c r="V3199" i="1"/>
  <c r="W3199" i="1"/>
  <c r="Y3199" i="1"/>
  <c r="Z3199" i="1"/>
  <c r="AB3199" i="1"/>
  <c r="AC3199" i="1"/>
  <c r="AD3199" i="1"/>
  <c r="S3169" i="1" l="1"/>
  <c r="AA3193" i="1"/>
  <c r="AA3175" i="1"/>
  <c r="AA3173" i="1"/>
  <c r="N3166" i="1"/>
  <c r="N3198" i="1"/>
  <c r="X3196" i="1"/>
  <c r="AA3163" i="1"/>
  <c r="N3162" i="1"/>
  <c r="X3160" i="1"/>
  <c r="S3160" i="1"/>
  <c r="AA3195" i="1"/>
  <c r="AA3169" i="1"/>
  <c r="S3167" i="1"/>
  <c r="N3167" i="1"/>
  <c r="S3165" i="1"/>
  <c r="AA3164" i="1"/>
  <c r="S3175" i="1"/>
  <c r="X3198" i="1"/>
  <c r="S3193" i="1"/>
  <c r="N3192" i="1"/>
  <c r="N3174" i="1"/>
  <c r="X3172" i="1"/>
  <c r="AA3167" i="1"/>
  <c r="S3163" i="1"/>
  <c r="N3163" i="1"/>
  <c r="S3161" i="1"/>
  <c r="AA3160" i="1"/>
  <c r="N3199" i="1"/>
  <c r="X3195" i="1"/>
  <c r="X3174" i="1"/>
  <c r="N3168" i="1"/>
  <c r="AA3199" i="1"/>
  <c r="S3199" i="1"/>
  <c r="AA3197" i="1"/>
  <c r="N3175" i="1"/>
  <c r="AA3171" i="1"/>
  <c r="X3171" i="1"/>
  <c r="X3164" i="1"/>
  <c r="S3164" i="1"/>
  <c r="S3195" i="1"/>
  <c r="X3192" i="1"/>
  <c r="S3171" i="1"/>
  <c r="X3168" i="1"/>
  <c r="N3164" i="1"/>
  <c r="X3163" i="1"/>
  <c r="N3160" i="1"/>
  <c r="N3194" i="1"/>
  <c r="S3173" i="1"/>
  <c r="S3172" i="1"/>
  <c r="X3170" i="1"/>
  <c r="N3170" i="1"/>
  <c r="X3166" i="1"/>
  <c r="X3165" i="1"/>
  <c r="N3165" i="1"/>
  <c r="X3162" i="1"/>
  <c r="X3161" i="1"/>
  <c r="S3197" i="1"/>
  <c r="AA3196" i="1"/>
  <c r="S3196" i="1"/>
  <c r="X3194" i="1"/>
  <c r="AA3172" i="1"/>
  <c r="AA3198" i="1"/>
  <c r="X3197" i="1"/>
  <c r="N3197" i="1"/>
  <c r="AA3194" i="1"/>
  <c r="S3194" i="1"/>
  <c r="AA3174" i="1"/>
  <c r="X3173" i="1"/>
  <c r="N3173" i="1"/>
  <c r="AA3170" i="1"/>
  <c r="S3170" i="1"/>
  <c r="AA3166" i="1"/>
  <c r="AA3165" i="1"/>
  <c r="AA3162" i="1"/>
  <c r="AA3161" i="1"/>
  <c r="N3196" i="1"/>
  <c r="N3195" i="1"/>
  <c r="X3193" i="1"/>
  <c r="AA3192" i="1"/>
  <c r="S3192" i="1"/>
  <c r="N3172" i="1"/>
  <c r="N3171" i="1"/>
  <c r="X3169" i="1"/>
  <c r="AA3168" i="1"/>
  <c r="S3168" i="1"/>
  <c r="S3166" i="1"/>
  <c r="N3161" i="1"/>
  <c r="X3199" i="1"/>
  <c r="S3198" i="1"/>
  <c r="N3193" i="1"/>
  <c r="X3175" i="1"/>
  <c r="S3174" i="1"/>
  <c r="N3169" i="1"/>
  <c r="X3167" i="1"/>
  <c r="S3162" i="1"/>
  <c r="I3208" i="1"/>
  <c r="J3208" i="1"/>
  <c r="K3208" i="1"/>
  <c r="L3208" i="1"/>
  <c r="M3208" i="1"/>
  <c r="O3208" i="1"/>
  <c r="P3208" i="1"/>
  <c r="Q3208" i="1"/>
  <c r="R3208" i="1"/>
  <c r="T3208" i="1"/>
  <c r="U3208" i="1"/>
  <c r="V3208" i="1"/>
  <c r="W3208" i="1"/>
  <c r="Y3208" i="1"/>
  <c r="Z3208" i="1"/>
  <c r="AB3208" i="1"/>
  <c r="AC3208" i="1"/>
  <c r="AD3208" i="1"/>
  <c r="I3209" i="1"/>
  <c r="J3209" i="1"/>
  <c r="K3209" i="1"/>
  <c r="L3209" i="1"/>
  <c r="M3209" i="1"/>
  <c r="O3209" i="1"/>
  <c r="P3209" i="1"/>
  <c r="Q3209" i="1"/>
  <c r="R3209" i="1"/>
  <c r="T3209" i="1"/>
  <c r="U3209" i="1"/>
  <c r="V3209" i="1"/>
  <c r="W3209" i="1"/>
  <c r="Y3209" i="1"/>
  <c r="Z3209" i="1"/>
  <c r="AB3209" i="1"/>
  <c r="AC3209" i="1"/>
  <c r="AD3209" i="1"/>
  <c r="I3210" i="1"/>
  <c r="J3210" i="1"/>
  <c r="K3210" i="1"/>
  <c r="L3210" i="1"/>
  <c r="M3210" i="1"/>
  <c r="O3210" i="1"/>
  <c r="P3210" i="1"/>
  <c r="Q3210" i="1"/>
  <c r="R3210" i="1"/>
  <c r="T3210" i="1"/>
  <c r="U3210" i="1"/>
  <c r="V3210" i="1"/>
  <c r="W3210" i="1"/>
  <c r="Y3210" i="1"/>
  <c r="Z3210" i="1"/>
  <c r="AB3210" i="1"/>
  <c r="AC3210" i="1"/>
  <c r="AD3210" i="1"/>
  <c r="I3211" i="1"/>
  <c r="J3211" i="1"/>
  <c r="K3211" i="1"/>
  <c r="L3211" i="1"/>
  <c r="M3211" i="1"/>
  <c r="O3211" i="1"/>
  <c r="P3211" i="1"/>
  <c r="Q3211" i="1"/>
  <c r="R3211" i="1"/>
  <c r="T3211" i="1"/>
  <c r="U3211" i="1"/>
  <c r="V3211" i="1"/>
  <c r="W3211" i="1"/>
  <c r="Y3211" i="1"/>
  <c r="Z3211" i="1"/>
  <c r="AB3211" i="1"/>
  <c r="AC3211" i="1"/>
  <c r="AD3211" i="1"/>
  <c r="I3212" i="1"/>
  <c r="J3212" i="1"/>
  <c r="K3212" i="1"/>
  <c r="L3212" i="1"/>
  <c r="M3212" i="1"/>
  <c r="O3212" i="1"/>
  <c r="P3212" i="1"/>
  <c r="Q3212" i="1"/>
  <c r="R3212" i="1"/>
  <c r="T3212" i="1"/>
  <c r="U3212" i="1"/>
  <c r="V3212" i="1"/>
  <c r="W3212" i="1"/>
  <c r="Y3212" i="1"/>
  <c r="Z3212" i="1"/>
  <c r="AB3212" i="1"/>
  <c r="AC3212" i="1"/>
  <c r="AD3212" i="1"/>
  <c r="I3213" i="1"/>
  <c r="J3213" i="1"/>
  <c r="K3213" i="1"/>
  <c r="L3213" i="1"/>
  <c r="M3213" i="1"/>
  <c r="O3213" i="1"/>
  <c r="P3213" i="1"/>
  <c r="Q3213" i="1"/>
  <c r="R3213" i="1"/>
  <c r="T3213" i="1"/>
  <c r="U3213" i="1"/>
  <c r="V3213" i="1"/>
  <c r="W3213" i="1"/>
  <c r="Y3213" i="1"/>
  <c r="Z3213" i="1"/>
  <c r="AB3213" i="1"/>
  <c r="AC3213" i="1"/>
  <c r="AD3213" i="1"/>
  <c r="I3214" i="1"/>
  <c r="J3214" i="1"/>
  <c r="K3214" i="1"/>
  <c r="L3214" i="1"/>
  <c r="M3214" i="1"/>
  <c r="O3214" i="1"/>
  <c r="P3214" i="1"/>
  <c r="Q3214" i="1"/>
  <c r="R3214" i="1"/>
  <c r="T3214" i="1"/>
  <c r="U3214" i="1"/>
  <c r="V3214" i="1"/>
  <c r="W3214" i="1"/>
  <c r="Y3214" i="1"/>
  <c r="Z3214" i="1"/>
  <c r="AB3214" i="1"/>
  <c r="AC3214" i="1"/>
  <c r="AD3214" i="1"/>
  <c r="I3215" i="1"/>
  <c r="J3215" i="1"/>
  <c r="K3215" i="1"/>
  <c r="L3215" i="1"/>
  <c r="M3215" i="1"/>
  <c r="O3215" i="1"/>
  <c r="P3215" i="1"/>
  <c r="Q3215" i="1"/>
  <c r="R3215" i="1"/>
  <c r="T3215" i="1"/>
  <c r="U3215" i="1"/>
  <c r="V3215" i="1"/>
  <c r="W3215" i="1"/>
  <c r="Y3215" i="1"/>
  <c r="Z3215" i="1"/>
  <c r="AB3215" i="1"/>
  <c r="AC3215" i="1"/>
  <c r="AD3215" i="1"/>
  <c r="H3163" i="1" l="1"/>
  <c r="H3161" i="1"/>
  <c r="H3175" i="1"/>
  <c r="H3199" i="1"/>
  <c r="H3165" i="1"/>
  <c r="H3172" i="1"/>
  <c r="H3195" i="1"/>
  <c r="H3169" i="1"/>
  <c r="AA3213" i="1"/>
  <c r="H3174" i="1"/>
  <c r="H3173" i="1"/>
  <c r="H3197" i="1"/>
  <c r="H3164" i="1"/>
  <c r="H3167" i="1"/>
  <c r="H3160" i="1"/>
  <c r="H3166" i="1"/>
  <c r="H3193" i="1"/>
  <c r="N3208" i="1"/>
  <c r="AA3212" i="1"/>
  <c r="X3212" i="1"/>
  <c r="N3211" i="1"/>
  <c r="X3210" i="1"/>
  <c r="N3209" i="1"/>
  <c r="N3215" i="1"/>
  <c r="AA3215" i="1"/>
  <c r="S3213" i="1"/>
  <c r="X3209" i="1"/>
  <c r="X3214" i="1"/>
  <c r="X3215" i="1"/>
  <c r="AA3214" i="1"/>
  <c r="X3213" i="1"/>
  <c r="S3212" i="1"/>
  <c r="AA3209" i="1"/>
  <c r="AA3208" i="1"/>
  <c r="H3192" i="1"/>
  <c r="S3214" i="1"/>
  <c r="X3211" i="1"/>
  <c r="AA3210" i="1"/>
  <c r="S3210" i="1"/>
  <c r="N3210" i="1"/>
  <c r="S3208" i="1"/>
  <c r="H3171" i="1"/>
  <c r="N3213" i="1"/>
  <c r="N3212" i="1"/>
  <c r="S3209" i="1"/>
  <c r="N3214" i="1"/>
  <c r="AA3211" i="1"/>
  <c r="S3211" i="1"/>
  <c r="S3215" i="1"/>
  <c r="X3208" i="1"/>
  <c r="H3170" i="1"/>
  <c r="H3194" i="1"/>
  <c r="H3196" i="1"/>
  <c r="H3198" i="1"/>
  <c r="H3168" i="1"/>
  <c r="H3162" i="1"/>
  <c r="H3209" i="1" l="1"/>
  <c r="H3208" i="1"/>
  <c r="H3214" i="1"/>
  <c r="H3215" i="1"/>
  <c r="H3212" i="1"/>
  <c r="H3213" i="1"/>
  <c r="H3210" i="1"/>
  <c r="H3211" i="1"/>
  <c r="I4143" i="1"/>
  <c r="J4143" i="1"/>
  <c r="K4143" i="1"/>
  <c r="L4143" i="1"/>
  <c r="M4143" i="1"/>
  <c r="O4143" i="1"/>
  <c r="P4143" i="1"/>
  <c r="Q4143" i="1"/>
  <c r="R4143" i="1"/>
  <c r="T4143" i="1"/>
  <c r="U4143" i="1"/>
  <c r="V4143" i="1"/>
  <c r="W4143" i="1"/>
  <c r="Y4143" i="1"/>
  <c r="Z4143" i="1"/>
  <c r="AB4143" i="1"/>
  <c r="AC4143" i="1"/>
  <c r="AD4143" i="1"/>
  <c r="I4144" i="1"/>
  <c r="J4144" i="1"/>
  <c r="K4144" i="1"/>
  <c r="L4144" i="1"/>
  <c r="M4144" i="1"/>
  <c r="O4144" i="1"/>
  <c r="P4144" i="1"/>
  <c r="Q4144" i="1"/>
  <c r="R4144" i="1"/>
  <c r="T4144" i="1"/>
  <c r="U4144" i="1"/>
  <c r="V4144" i="1"/>
  <c r="W4144" i="1"/>
  <c r="Y4144" i="1"/>
  <c r="Z4144" i="1"/>
  <c r="AB4144" i="1"/>
  <c r="AC4144" i="1"/>
  <c r="AD4144" i="1"/>
  <c r="I4145" i="1"/>
  <c r="J4145" i="1"/>
  <c r="K4145" i="1"/>
  <c r="L4145" i="1"/>
  <c r="M4145" i="1"/>
  <c r="O4145" i="1"/>
  <c r="P4145" i="1"/>
  <c r="Q4145" i="1"/>
  <c r="R4145" i="1"/>
  <c r="T4145" i="1"/>
  <c r="U4145" i="1"/>
  <c r="V4145" i="1"/>
  <c r="W4145" i="1"/>
  <c r="Y4145" i="1"/>
  <c r="Z4145" i="1"/>
  <c r="AB4145" i="1"/>
  <c r="AC4145" i="1"/>
  <c r="AD4145" i="1"/>
  <c r="I4146" i="1"/>
  <c r="J4146" i="1"/>
  <c r="K4146" i="1"/>
  <c r="L4146" i="1"/>
  <c r="M4146" i="1"/>
  <c r="O4146" i="1"/>
  <c r="P4146" i="1"/>
  <c r="Q4146" i="1"/>
  <c r="R4146" i="1"/>
  <c r="T4146" i="1"/>
  <c r="U4146" i="1"/>
  <c r="V4146" i="1"/>
  <c r="W4146" i="1"/>
  <c r="Y4146" i="1"/>
  <c r="Z4146" i="1"/>
  <c r="AB4146" i="1"/>
  <c r="AC4146" i="1"/>
  <c r="AD4146" i="1"/>
  <c r="I4147" i="1"/>
  <c r="J4147" i="1"/>
  <c r="K4147" i="1"/>
  <c r="L4147" i="1"/>
  <c r="M4147" i="1"/>
  <c r="O4147" i="1"/>
  <c r="P4147" i="1"/>
  <c r="Q4147" i="1"/>
  <c r="R4147" i="1"/>
  <c r="T4147" i="1"/>
  <c r="U4147" i="1"/>
  <c r="V4147" i="1"/>
  <c r="W4147" i="1"/>
  <c r="Y4147" i="1"/>
  <c r="Z4147" i="1"/>
  <c r="AB4147" i="1"/>
  <c r="AC4147" i="1"/>
  <c r="AD4147" i="1"/>
  <c r="I4148" i="1"/>
  <c r="J4148" i="1"/>
  <c r="K4148" i="1"/>
  <c r="L4148" i="1"/>
  <c r="M4148" i="1"/>
  <c r="O4148" i="1"/>
  <c r="P4148" i="1"/>
  <c r="Q4148" i="1"/>
  <c r="R4148" i="1"/>
  <c r="T4148" i="1"/>
  <c r="U4148" i="1"/>
  <c r="V4148" i="1"/>
  <c r="W4148" i="1"/>
  <c r="Y4148" i="1"/>
  <c r="Z4148" i="1"/>
  <c r="AB4148" i="1"/>
  <c r="AC4148" i="1"/>
  <c r="AD4148" i="1"/>
  <c r="I4149" i="1"/>
  <c r="J4149" i="1"/>
  <c r="K4149" i="1"/>
  <c r="L4149" i="1"/>
  <c r="M4149" i="1"/>
  <c r="O4149" i="1"/>
  <c r="P4149" i="1"/>
  <c r="Q4149" i="1"/>
  <c r="R4149" i="1"/>
  <c r="T4149" i="1"/>
  <c r="U4149" i="1"/>
  <c r="V4149" i="1"/>
  <c r="W4149" i="1"/>
  <c r="Y4149" i="1"/>
  <c r="Z4149" i="1"/>
  <c r="AB4149" i="1"/>
  <c r="AC4149" i="1"/>
  <c r="AD4149" i="1"/>
  <c r="I4150" i="1"/>
  <c r="J4150" i="1"/>
  <c r="K4150" i="1"/>
  <c r="L4150" i="1"/>
  <c r="M4150" i="1"/>
  <c r="O4150" i="1"/>
  <c r="P4150" i="1"/>
  <c r="Q4150" i="1"/>
  <c r="R4150" i="1"/>
  <c r="T4150" i="1"/>
  <c r="U4150" i="1"/>
  <c r="V4150" i="1"/>
  <c r="W4150" i="1"/>
  <c r="Y4150" i="1"/>
  <c r="Z4150" i="1"/>
  <c r="AB4150" i="1"/>
  <c r="AC4150" i="1"/>
  <c r="AD4150" i="1"/>
  <c r="I4151" i="1"/>
  <c r="J4151" i="1"/>
  <c r="K4151" i="1"/>
  <c r="L4151" i="1"/>
  <c r="M4151" i="1"/>
  <c r="O4151" i="1"/>
  <c r="P4151" i="1"/>
  <c r="Q4151" i="1"/>
  <c r="R4151" i="1"/>
  <c r="T4151" i="1"/>
  <c r="U4151" i="1"/>
  <c r="V4151" i="1"/>
  <c r="W4151" i="1"/>
  <c r="Y4151" i="1"/>
  <c r="Z4151" i="1"/>
  <c r="AB4151" i="1"/>
  <c r="AC4151" i="1"/>
  <c r="AD4151" i="1"/>
  <c r="I4152" i="1"/>
  <c r="J4152" i="1"/>
  <c r="K4152" i="1"/>
  <c r="L4152" i="1"/>
  <c r="M4152" i="1"/>
  <c r="O4152" i="1"/>
  <c r="P4152" i="1"/>
  <c r="Q4152" i="1"/>
  <c r="R4152" i="1"/>
  <c r="T4152" i="1"/>
  <c r="U4152" i="1"/>
  <c r="V4152" i="1"/>
  <c r="W4152" i="1"/>
  <c r="Y4152" i="1"/>
  <c r="Z4152" i="1"/>
  <c r="AB4152" i="1"/>
  <c r="AC4152" i="1"/>
  <c r="AD4152" i="1"/>
  <c r="I4153" i="1"/>
  <c r="J4153" i="1"/>
  <c r="K4153" i="1"/>
  <c r="L4153" i="1"/>
  <c r="M4153" i="1"/>
  <c r="O4153" i="1"/>
  <c r="P4153" i="1"/>
  <c r="Q4153" i="1"/>
  <c r="R4153" i="1"/>
  <c r="T4153" i="1"/>
  <c r="U4153" i="1"/>
  <c r="V4153" i="1"/>
  <c r="W4153" i="1"/>
  <c r="Y4153" i="1"/>
  <c r="Z4153" i="1"/>
  <c r="AB4153" i="1"/>
  <c r="AC4153" i="1"/>
  <c r="AD4153" i="1"/>
  <c r="I4154" i="1"/>
  <c r="J4154" i="1"/>
  <c r="K4154" i="1"/>
  <c r="L4154" i="1"/>
  <c r="M4154" i="1"/>
  <c r="O4154" i="1"/>
  <c r="P4154" i="1"/>
  <c r="Q4154" i="1"/>
  <c r="R4154" i="1"/>
  <c r="T4154" i="1"/>
  <c r="U4154" i="1"/>
  <c r="V4154" i="1"/>
  <c r="W4154" i="1"/>
  <c r="Y4154" i="1"/>
  <c r="Z4154" i="1"/>
  <c r="AB4154" i="1"/>
  <c r="AC4154" i="1"/>
  <c r="AD4154" i="1"/>
  <c r="I4155" i="1"/>
  <c r="J4155" i="1"/>
  <c r="K4155" i="1"/>
  <c r="L4155" i="1"/>
  <c r="M4155" i="1"/>
  <c r="O4155" i="1"/>
  <c r="P4155" i="1"/>
  <c r="Q4155" i="1"/>
  <c r="R4155" i="1"/>
  <c r="T4155" i="1"/>
  <c r="U4155" i="1"/>
  <c r="V4155" i="1"/>
  <c r="W4155" i="1"/>
  <c r="Y4155" i="1"/>
  <c r="Z4155" i="1"/>
  <c r="AB4155" i="1"/>
  <c r="AC4155" i="1"/>
  <c r="AD4155" i="1"/>
  <c r="I4156" i="1"/>
  <c r="J4156" i="1"/>
  <c r="K4156" i="1"/>
  <c r="L4156" i="1"/>
  <c r="M4156" i="1"/>
  <c r="O4156" i="1"/>
  <c r="P4156" i="1"/>
  <c r="Q4156" i="1"/>
  <c r="R4156" i="1"/>
  <c r="T4156" i="1"/>
  <c r="U4156" i="1"/>
  <c r="V4156" i="1"/>
  <c r="W4156" i="1"/>
  <c r="Y4156" i="1"/>
  <c r="Z4156" i="1"/>
  <c r="AB4156" i="1"/>
  <c r="AC4156" i="1"/>
  <c r="AD4156" i="1"/>
  <c r="I4157" i="1"/>
  <c r="J4157" i="1"/>
  <c r="K4157" i="1"/>
  <c r="L4157" i="1"/>
  <c r="M4157" i="1"/>
  <c r="O4157" i="1"/>
  <c r="P4157" i="1"/>
  <c r="Q4157" i="1"/>
  <c r="R4157" i="1"/>
  <c r="T4157" i="1"/>
  <c r="U4157" i="1"/>
  <c r="V4157" i="1"/>
  <c r="W4157" i="1"/>
  <c r="Y4157" i="1"/>
  <c r="Z4157" i="1"/>
  <c r="AB4157" i="1"/>
  <c r="AC4157" i="1"/>
  <c r="AD4157" i="1"/>
  <c r="I4158" i="1"/>
  <c r="J4158" i="1"/>
  <c r="K4158" i="1"/>
  <c r="L4158" i="1"/>
  <c r="M4158" i="1"/>
  <c r="O4158" i="1"/>
  <c r="P4158" i="1"/>
  <c r="Q4158" i="1"/>
  <c r="R4158" i="1"/>
  <c r="T4158" i="1"/>
  <c r="U4158" i="1"/>
  <c r="V4158" i="1"/>
  <c r="W4158" i="1"/>
  <c r="Y4158" i="1"/>
  <c r="Z4158" i="1"/>
  <c r="AB4158" i="1"/>
  <c r="AC4158" i="1"/>
  <c r="AD4158" i="1"/>
  <c r="I4159" i="1"/>
  <c r="J4159" i="1"/>
  <c r="K4159" i="1"/>
  <c r="L4159" i="1"/>
  <c r="M4159" i="1"/>
  <c r="O4159" i="1"/>
  <c r="P4159" i="1"/>
  <c r="Q4159" i="1"/>
  <c r="R4159" i="1"/>
  <c r="T4159" i="1"/>
  <c r="U4159" i="1"/>
  <c r="V4159" i="1"/>
  <c r="W4159" i="1"/>
  <c r="Y4159" i="1"/>
  <c r="Z4159" i="1"/>
  <c r="AB4159" i="1"/>
  <c r="AC4159" i="1"/>
  <c r="AD4159" i="1"/>
  <c r="I4160" i="1"/>
  <c r="J4160" i="1"/>
  <c r="K4160" i="1"/>
  <c r="L4160" i="1"/>
  <c r="M4160" i="1"/>
  <c r="O4160" i="1"/>
  <c r="P4160" i="1"/>
  <c r="Q4160" i="1"/>
  <c r="R4160" i="1"/>
  <c r="T4160" i="1"/>
  <c r="U4160" i="1"/>
  <c r="V4160" i="1"/>
  <c r="W4160" i="1"/>
  <c r="Y4160" i="1"/>
  <c r="Z4160" i="1"/>
  <c r="AB4160" i="1"/>
  <c r="AC4160" i="1"/>
  <c r="AD4160" i="1"/>
  <c r="I4161" i="1"/>
  <c r="J4161" i="1"/>
  <c r="K4161" i="1"/>
  <c r="L4161" i="1"/>
  <c r="M4161" i="1"/>
  <c r="O4161" i="1"/>
  <c r="P4161" i="1"/>
  <c r="Q4161" i="1"/>
  <c r="R4161" i="1"/>
  <c r="T4161" i="1"/>
  <c r="U4161" i="1"/>
  <c r="V4161" i="1"/>
  <c r="W4161" i="1"/>
  <c r="Y4161" i="1"/>
  <c r="Z4161" i="1"/>
  <c r="AB4161" i="1"/>
  <c r="AC4161" i="1"/>
  <c r="AD4161" i="1"/>
  <c r="I4162" i="1"/>
  <c r="J4162" i="1"/>
  <c r="K4162" i="1"/>
  <c r="L4162" i="1"/>
  <c r="M4162" i="1"/>
  <c r="O4162" i="1"/>
  <c r="P4162" i="1"/>
  <c r="Q4162" i="1"/>
  <c r="R4162" i="1"/>
  <c r="T4162" i="1"/>
  <c r="U4162" i="1"/>
  <c r="V4162" i="1"/>
  <c r="W4162" i="1"/>
  <c r="Y4162" i="1"/>
  <c r="Z4162" i="1"/>
  <c r="AB4162" i="1"/>
  <c r="AC4162" i="1"/>
  <c r="AD4162" i="1"/>
  <c r="I4163" i="1"/>
  <c r="J4163" i="1"/>
  <c r="K4163" i="1"/>
  <c r="L4163" i="1"/>
  <c r="M4163" i="1"/>
  <c r="O4163" i="1"/>
  <c r="P4163" i="1"/>
  <c r="Q4163" i="1"/>
  <c r="R4163" i="1"/>
  <c r="T4163" i="1"/>
  <c r="U4163" i="1"/>
  <c r="V4163" i="1"/>
  <c r="W4163" i="1"/>
  <c r="Y4163" i="1"/>
  <c r="Z4163" i="1"/>
  <c r="AB4163" i="1"/>
  <c r="AC4163" i="1"/>
  <c r="AD4163" i="1"/>
  <c r="I4164" i="1"/>
  <c r="J4164" i="1"/>
  <c r="K4164" i="1"/>
  <c r="L4164" i="1"/>
  <c r="M4164" i="1"/>
  <c r="O4164" i="1"/>
  <c r="P4164" i="1"/>
  <c r="Q4164" i="1"/>
  <c r="R4164" i="1"/>
  <c r="T4164" i="1"/>
  <c r="U4164" i="1"/>
  <c r="V4164" i="1"/>
  <c r="W4164" i="1"/>
  <c r="Y4164" i="1"/>
  <c r="Z4164" i="1"/>
  <c r="AB4164" i="1"/>
  <c r="AC4164" i="1"/>
  <c r="AD4164" i="1"/>
  <c r="I4165" i="1"/>
  <c r="J4165" i="1"/>
  <c r="K4165" i="1"/>
  <c r="L4165" i="1"/>
  <c r="M4165" i="1"/>
  <c r="O4165" i="1"/>
  <c r="P4165" i="1"/>
  <c r="Q4165" i="1"/>
  <c r="R4165" i="1"/>
  <c r="T4165" i="1"/>
  <c r="U4165" i="1"/>
  <c r="V4165" i="1"/>
  <c r="W4165" i="1"/>
  <c r="Y4165" i="1"/>
  <c r="Z4165" i="1"/>
  <c r="AB4165" i="1"/>
  <c r="AC4165" i="1"/>
  <c r="AD4165" i="1"/>
  <c r="I4166" i="1"/>
  <c r="J4166" i="1"/>
  <c r="K4166" i="1"/>
  <c r="L4166" i="1"/>
  <c r="M4166" i="1"/>
  <c r="O4166" i="1"/>
  <c r="P4166" i="1"/>
  <c r="Q4166" i="1"/>
  <c r="R4166" i="1"/>
  <c r="T4166" i="1"/>
  <c r="U4166" i="1"/>
  <c r="V4166" i="1"/>
  <c r="W4166" i="1"/>
  <c r="Y4166" i="1"/>
  <c r="Z4166" i="1"/>
  <c r="AB4166" i="1"/>
  <c r="AC4166" i="1"/>
  <c r="AD4166" i="1"/>
  <c r="I4167" i="1"/>
  <c r="J4167" i="1"/>
  <c r="K4167" i="1"/>
  <c r="L4167" i="1"/>
  <c r="M4167" i="1"/>
  <c r="O4167" i="1"/>
  <c r="P4167" i="1"/>
  <c r="Q4167" i="1"/>
  <c r="R4167" i="1"/>
  <c r="T4167" i="1"/>
  <c r="U4167" i="1"/>
  <c r="V4167" i="1"/>
  <c r="W4167" i="1"/>
  <c r="Y4167" i="1"/>
  <c r="Z4167" i="1"/>
  <c r="AB4167" i="1"/>
  <c r="AC4167" i="1"/>
  <c r="AD4167" i="1"/>
  <c r="I4168" i="1"/>
  <c r="J4168" i="1"/>
  <c r="K4168" i="1"/>
  <c r="L4168" i="1"/>
  <c r="M4168" i="1"/>
  <c r="O4168" i="1"/>
  <c r="P4168" i="1"/>
  <c r="Q4168" i="1"/>
  <c r="R4168" i="1"/>
  <c r="T4168" i="1"/>
  <c r="U4168" i="1"/>
  <c r="V4168" i="1"/>
  <c r="W4168" i="1"/>
  <c r="Y4168" i="1"/>
  <c r="Z4168" i="1"/>
  <c r="AB4168" i="1"/>
  <c r="AC4168" i="1"/>
  <c r="AD4168" i="1"/>
  <c r="I4169" i="1"/>
  <c r="J4169" i="1"/>
  <c r="K4169" i="1"/>
  <c r="L4169" i="1"/>
  <c r="M4169" i="1"/>
  <c r="O4169" i="1"/>
  <c r="P4169" i="1"/>
  <c r="Q4169" i="1"/>
  <c r="R4169" i="1"/>
  <c r="T4169" i="1"/>
  <c r="U4169" i="1"/>
  <c r="V4169" i="1"/>
  <c r="W4169" i="1"/>
  <c r="Y4169" i="1"/>
  <c r="Z4169" i="1"/>
  <c r="AB4169" i="1"/>
  <c r="AC4169" i="1"/>
  <c r="AD4169" i="1"/>
  <c r="I4170" i="1"/>
  <c r="J4170" i="1"/>
  <c r="K4170" i="1"/>
  <c r="L4170" i="1"/>
  <c r="M4170" i="1"/>
  <c r="O4170" i="1"/>
  <c r="P4170" i="1"/>
  <c r="Q4170" i="1"/>
  <c r="R4170" i="1"/>
  <c r="T4170" i="1"/>
  <c r="U4170" i="1"/>
  <c r="V4170" i="1"/>
  <c r="W4170" i="1"/>
  <c r="Y4170" i="1"/>
  <c r="Z4170" i="1"/>
  <c r="AB4170" i="1"/>
  <c r="AC4170" i="1"/>
  <c r="AD4170" i="1"/>
  <c r="I4171" i="1"/>
  <c r="J4171" i="1"/>
  <c r="K4171" i="1"/>
  <c r="L4171" i="1"/>
  <c r="M4171" i="1"/>
  <c r="O4171" i="1"/>
  <c r="P4171" i="1"/>
  <c r="Q4171" i="1"/>
  <c r="R4171" i="1"/>
  <c r="T4171" i="1"/>
  <c r="U4171" i="1"/>
  <c r="V4171" i="1"/>
  <c r="W4171" i="1"/>
  <c r="Y4171" i="1"/>
  <c r="Z4171" i="1"/>
  <c r="AB4171" i="1"/>
  <c r="AC4171" i="1"/>
  <c r="AD4171" i="1"/>
  <c r="I4172" i="1"/>
  <c r="J4172" i="1"/>
  <c r="K4172" i="1"/>
  <c r="L4172" i="1"/>
  <c r="M4172" i="1"/>
  <c r="O4172" i="1"/>
  <c r="P4172" i="1"/>
  <c r="Q4172" i="1"/>
  <c r="R4172" i="1"/>
  <c r="T4172" i="1"/>
  <c r="U4172" i="1"/>
  <c r="V4172" i="1"/>
  <c r="W4172" i="1"/>
  <c r="Y4172" i="1"/>
  <c r="Z4172" i="1"/>
  <c r="AB4172" i="1"/>
  <c r="AC4172" i="1"/>
  <c r="AD4172" i="1"/>
  <c r="I4173" i="1"/>
  <c r="J4173" i="1"/>
  <c r="K4173" i="1"/>
  <c r="L4173" i="1"/>
  <c r="M4173" i="1"/>
  <c r="O4173" i="1"/>
  <c r="P4173" i="1"/>
  <c r="Q4173" i="1"/>
  <c r="R4173" i="1"/>
  <c r="T4173" i="1"/>
  <c r="U4173" i="1"/>
  <c r="V4173" i="1"/>
  <c r="W4173" i="1"/>
  <c r="Y4173" i="1"/>
  <c r="Z4173" i="1"/>
  <c r="AB4173" i="1"/>
  <c r="AC4173" i="1"/>
  <c r="AD4173" i="1"/>
  <c r="I4174" i="1"/>
  <c r="J4174" i="1"/>
  <c r="K4174" i="1"/>
  <c r="L4174" i="1"/>
  <c r="M4174" i="1"/>
  <c r="O4174" i="1"/>
  <c r="P4174" i="1"/>
  <c r="Q4174" i="1"/>
  <c r="R4174" i="1"/>
  <c r="T4174" i="1"/>
  <c r="U4174" i="1"/>
  <c r="V4174" i="1"/>
  <c r="W4174" i="1"/>
  <c r="Y4174" i="1"/>
  <c r="Z4174" i="1"/>
  <c r="AB4174" i="1"/>
  <c r="AC4174" i="1"/>
  <c r="AD4174" i="1"/>
  <c r="AA4144" i="1" l="1"/>
  <c r="AA4157" i="1"/>
  <c r="AA4153" i="1"/>
  <c r="AA4145" i="1"/>
  <c r="AA4143" i="1"/>
  <c r="N4160" i="1"/>
  <c r="N4144" i="1"/>
  <c r="N4164" i="1"/>
  <c r="AA4162" i="1"/>
  <c r="S4155" i="1"/>
  <c r="AA4154" i="1"/>
  <c r="AA4161" i="1"/>
  <c r="N4156" i="1"/>
  <c r="X4158" i="1"/>
  <c r="S4158" i="1"/>
  <c r="AA4156" i="1"/>
  <c r="S4163" i="1"/>
  <c r="AA4149" i="1"/>
  <c r="X4173" i="1"/>
  <c r="S4173" i="1"/>
  <c r="S4169" i="1"/>
  <c r="S4165" i="1"/>
  <c r="N4165" i="1"/>
  <c r="S4153" i="1"/>
  <c r="X4152" i="1"/>
  <c r="S4149" i="1"/>
  <c r="N4174" i="1"/>
  <c r="AA4173" i="1"/>
  <c r="AA4171" i="1"/>
  <c r="N4170" i="1"/>
  <c r="AA4169" i="1"/>
  <c r="AA4165" i="1"/>
  <c r="S4161" i="1"/>
  <c r="N4161" i="1"/>
  <c r="S4159" i="1"/>
  <c r="AA4158" i="1"/>
  <c r="X4154" i="1"/>
  <c r="S4154" i="1"/>
  <c r="AA4152" i="1"/>
  <c r="N4152" i="1"/>
  <c r="AA4147" i="1"/>
  <c r="S4145" i="1"/>
  <c r="X4174" i="1"/>
  <c r="N4172" i="1"/>
  <c r="X4170" i="1"/>
  <c r="N4168" i="1"/>
  <c r="S4166" i="1"/>
  <c r="AA4164" i="1"/>
  <c r="S4157" i="1"/>
  <c r="N4157" i="1"/>
  <c r="AA4148" i="1"/>
  <c r="N4148" i="1"/>
  <c r="X4146" i="1"/>
  <c r="X4162" i="1"/>
  <c r="S4162" i="1"/>
  <c r="AA4160" i="1"/>
  <c r="X4151" i="1"/>
  <c r="N4151" i="1"/>
  <c r="AA4174" i="1"/>
  <c r="X4172" i="1"/>
  <c r="X4171" i="1"/>
  <c r="X4168" i="1"/>
  <c r="X4167" i="1"/>
  <c r="N4167" i="1"/>
  <c r="AA4163" i="1"/>
  <c r="AA4159" i="1"/>
  <c r="S4156" i="1"/>
  <c r="AA4155" i="1"/>
  <c r="S4150" i="1"/>
  <c r="N4149" i="1"/>
  <c r="S4147" i="1"/>
  <c r="AA4146" i="1"/>
  <c r="S4146" i="1"/>
  <c r="N4145" i="1"/>
  <c r="S4143" i="1"/>
  <c r="AA4172" i="1"/>
  <c r="S4172" i="1"/>
  <c r="AA4168" i="1"/>
  <c r="S4168" i="1"/>
  <c r="AA4167" i="1"/>
  <c r="N4166" i="1"/>
  <c r="N4162" i="1"/>
  <c r="X4161" i="1"/>
  <c r="N4158" i="1"/>
  <c r="X4157" i="1"/>
  <c r="N4154" i="1"/>
  <c r="N4153" i="1"/>
  <c r="S4151" i="1"/>
  <c r="AA4150" i="1"/>
  <c r="X4150" i="1"/>
  <c r="X4148" i="1"/>
  <c r="X4147" i="1"/>
  <c r="N4147" i="1"/>
  <c r="X4144" i="1"/>
  <c r="X4143" i="1"/>
  <c r="S4174" i="1"/>
  <c r="N4173" i="1"/>
  <c r="S4171" i="1"/>
  <c r="AA4170" i="1"/>
  <c r="S4170" i="1"/>
  <c r="N4169" i="1"/>
  <c r="S4167" i="1"/>
  <c r="AA4166" i="1"/>
  <c r="X4166" i="1"/>
  <c r="X4164" i="1"/>
  <c r="X4163" i="1"/>
  <c r="N4163" i="1"/>
  <c r="X4160" i="1"/>
  <c r="X4159" i="1"/>
  <c r="X4156" i="1"/>
  <c r="X4155" i="1"/>
  <c r="S4152" i="1"/>
  <c r="AA4151" i="1"/>
  <c r="N4150" i="1"/>
  <c r="N4146" i="1"/>
  <c r="X4145" i="1"/>
  <c r="X4169" i="1"/>
  <c r="S4164" i="1"/>
  <c r="N4159" i="1"/>
  <c r="X4153" i="1"/>
  <c r="S4148" i="1"/>
  <c r="N4143" i="1"/>
  <c r="N4171" i="1"/>
  <c r="X4165" i="1"/>
  <c r="S4160" i="1"/>
  <c r="N4155" i="1"/>
  <c r="X4149" i="1"/>
  <c r="S4144" i="1"/>
  <c r="H4166" i="1" l="1"/>
  <c r="H4174" i="1"/>
  <c r="H4171" i="1"/>
  <c r="H4151" i="1"/>
  <c r="H4147" i="1"/>
  <c r="H4161" i="1"/>
  <c r="H4169" i="1"/>
  <c r="H4163" i="1"/>
  <c r="H4143" i="1"/>
  <c r="H4157" i="1"/>
  <c r="H4168" i="1"/>
  <c r="H4159" i="1"/>
  <c r="H4145" i="1"/>
  <c r="H4170" i="1"/>
  <c r="H4154" i="1"/>
  <c r="H4162" i="1"/>
  <c r="H4144" i="1"/>
  <c r="H4149" i="1"/>
  <c r="H4150" i="1"/>
  <c r="H4146" i="1"/>
  <c r="H4167" i="1"/>
  <c r="H4148" i="1"/>
  <c r="H4172" i="1"/>
  <c r="H4152" i="1"/>
  <c r="H4158" i="1"/>
  <c r="H4153" i="1"/>
  <c r="H4173" i="1"/>
  <c r="H4156" i="1"/>
  <c r="H4160" i="1"/>
  <c r="H4164" i="1"/>
  <c r="H4155" i="1"/>
  <c r="H4165" i="1"/>
  <c r="I361" i="1"/>
  <c r="J361" i="1"/>
  <c r="K361" i="1"/>
  <c r="L361" i="1"/>
  <c r="M361" i="1"/>
  <c r="O361" i="1"/>
  <c r="P361" i="1"/>
  <c r="Q361" i="1"/>
  <c r="R361" i="1"/>
  <c r="T361" i="1"/>
  <c r="U361" i="1"/>
  <c r="V361" i="1"/>
  <c r="W361" i="1"/>
  <c r="Y361" i="1"/>
  <c r="Z361" i="1"/>
  <c r="AB361" i="1"/>
  <c r="AC361" i="1"/>
  <c r="AD361" i="1"/>
  <c r="I362" i="1"/>
  <c r="J362" i="1"/>
  <c r="K362" i="1"/>
  <c r="L362" i="1"/>
  <c r="M362" i="1"/>
  <c r="O362" i="1"/>
  <c r="P362" i="1"/>
  <c r="Q362" i="1"/>
  <c r="R362" i="1"/>
  <c r="T362" i="1"/>
  <c r="U362" i="1"/>
  <c r="V362" i="1"/>
  <c r="W362" i="1"/>
  <c r="Y362" i="1"/>
  <c r="Z362" i="1"/>
  <c r="AB362" i="1"/>
  <c r="AC362" i="1"/>
  <c r="AD362" i="1"/>
  <c r="I363" i="1"/>
  <c r="J363" i="1"/>
  <c r="K363" i="1"/>
  <c r="L363" i="1"/>
  <c r="M363" i="1"/>
  <c r="O363" i="1"/>
  <c r="P363" i="1"/>
  <c r="Q363" i="1"/>
  <c r="R363" i="1"/>
  <c r="T363" i="1"/>
  <c r="U363" i="1"/>
  <c r="V363" i="1"/>
  <c r="W363" i="1"/>
  <c r="Y363" i="1"/>
  <c r="Z363" i="1"/>
  <c r="AB363" i="1"/>
  <c r="AC363" i="1"/>
  <c r="AD363" i="1"/>
  <c r="I364" i="1"/>
  <c r="J364" i="1"/>
  <c r="K364" i="1"/>
  <c r="L364" i="1"/>
  <c r="M364" i="1"/>
  <c r="O364" i="1"/>
  <c r="P364" i="1"/>
  <c r="Q364" i="1"/>
  <c r="R364" i="1"/>
  <c r="T364" i="1"/>
  <c r="U364" i="1"/>
  <c r="V364" i="1"/>
  <c r="W364" i="1"/>
  <c r="Y364" i="1"/>
  <c r="Z364" i="1"/>
  <c r="AB364" i="1"/>
  <c r="AC364" i="1"/>
  <c r="AD364" i="1"/>
  <c r="I365" i="1"/>
  <c r="J365" i="1"/>
  <c r="K365" i="1"/>
  <c r="L365" i="1"/>
  <c r="M365" i="1"/>
  <c r="O365" i="1"/>
  <c r="P365" i="1"/>
  <c r="Q365" i="1"/>
  <c r="R365" i="1"/>
  <c r="T365" i="1"/>
  <c r="U365" i="1"/>
  <c r="V365" i="1"/>
  <c r="W365" i="1"/>
  <c r="Y365" i="1"/>
  <c r="Z365" i="1"/>
  <c r="AB365" i="1"/>
  <c r="AC365" i="1"/>
  <c r="AD365" i="1"/>
  <c r="I366" i="1"/>
  <c r="J366" i="1"/>
  <c r="K366" i="1"/>
  <c r="L366" i="1"/>
  <c r="M366" i="1"/>
  <c r="O366" i="1"/>
  <c r="P366" i="1"/>
  <c r="Q366" i="1"/>
  <c r="R366" i="1"/>
  <c r="T366" i="1"/>
  <c r="U366" i="1"/>
  <c r="V366" i="1"/>
  <c r="W366" i="1"/>
  <c r="Y366" i="1"/>
  <c r="Z366" i="1"/>
  <c r="AB366" i="1"/>
  <c r="AC366" i="1"/>
  <c r="AD366" i="1"/>
  <c r="I367" i="1"/>
  <c r="J367" i="1"/>
  <c r="K367" i="1"/>
  <c r="L367" i="1"/>
  <c r="M367" i="1"/>
  <c r="O367" i="1"/>
  <c r="P367" i="1"/>
  <c r="Q367" i="1"/>
  <c r="R367" i="1"/>
  <c r="T367" i="1"/>
  <c r="U367" i="1"/>
  <c r="V367" i="1"/>
  <c r="W367" i="1"/>
  <c r="Y367" i="1"/>
  <c r="Z367" i="1"/>
  <c r="AB367" i="1"/>
  <c r="AC367" i="1"/>
  <c r="AD367" i="1"/>
  <c r="I368" i="1"/>
  <c r="J368" i="1"/>
  <c r="K368" i="1"/>
  <c r="L368" i="1"/>
  <c r="M368" i="1"/>
  <c r="O368" i="1"/>
  <c r="P368" i="1"/>
  <c r="Q368" i="1"/>
  <c r="R368" i="1"/>
  <c r="T368" i="1"/>
  <c r="U368" i="1"/>
  <c r="V368" i="1"/>
  <c r="W368" i="1"/>
  <c r="Y368" i="1"/>
  <c r="Z368" i="1"/>
  <c r="AB368" i="1"/>
  <c r="AC368" i="1"/>
  <c r="AD368" i="1"/>
  <c r="I409" i="1"/>
  <c r="J409" i="1"/>
  <c r="K409" i="1"/>
  <c r="L409" i="1"/>
  <c r="M409" i="1"/>
  <c r="O409" i="1"/>
  <c r="P409" i="1"/>
  <c r="Q409" i="1"/>
  <c r="R409" i="1"/>
  <c r="T409" i="1"/>
  <c r="U409" i="1"/>
  <c r="V409" i="1"/>
  <c r="W409" i="1"/>
  <c r="Y409" i="1"/>
  <c r="Z409" i="1"/>
  <c r="AB409" i="1"/>
  <c r="AC409" i="1"/>
  <c r="AD409" i="1"/>
  <c r="I410" i="1"/>
  <c r="J410" i="1"/>
  <c r="K410" i="1"/>
  <c r="L410" i="1"/>
  <c r="M410" i="1"/>
  <c r="O410" i="1"/>
  <c r="P410" i="1"/>
  <c r="Q410" i="1"/>
  <c r="R410" i="1"/>
  <c r="T410" i="1"/>
  <c r="U410" i="1"/>
  <c r="V410" i="1"/>
  <c r="W410" i="1"/>
  <c r="Y410" i="1"/>
  <c r="Z410" i="1"/>
  <c r="AB410" i="1"/>
  <c r="AC410" i="1"/>
  <c r="AD410" i="1"/>
  <c r="I411" i="1"/>
  <c r="J411" i="1"/>
  <c r="K411" i="1"/>
  <c r="L411" i="1"/>
  <c r="M411" i="1"/>
  <c r="O411" i="1"/>
  <c r="P411" i="1"/>
  <c r="Q411" i="1"/>
  <c r="R411" i="1"/>
  <c r="T411" i="1"/>
  <c r="U411" i="1"/>
  <c r="V411" i="1"/>
  <c r="W411" i="1"/>
  <c r="Y411" i="1"/>
  <c r="Z411" i="1"/>
  <c r="AB411" i="1"/>
  <c r="AC411" i="1"/>
  <c r="AD411" i="1"/>
  <c r="I412" i="1"/>
  <c r="J412" i="1"/>
  <c r="K412" i="1"/>
  <c r="L412" i="1"/>
  <c r="M412" i="1"/>
  <c r="O412" i="1"/>
  <c r="P412" i="1"/>
  <c r="Q412" i="1"/>
  <c r="R412" i="1"/>
  <c r="T412" i="1"/>
  <c r="U412" i="1"/>
  <c r="V412" i="1"/>
  <c r="W412" i="1"/>
  <c r="Y412" i="1"/>
  <c r="Z412" i="1"/>
  <c r="AB412" i="1"/>
  <c r="AC412" i="1"/>
  <c r="AD412" i="1"/>
  <c r="I413" i="1"/>
  <c r="J413" i="1"/>
  <c r="K413" i="1"/>
  <c r="L413" i="1"/>
  <c r="M413" i="1"/>
  <c r="O413" i="1"/>
  <c r="P413" i="1"/>
  <c r="Q413" i="1"/>
  <c r="R413" i="1"/>
  <c r="T413" i="1"/>
  <c r="U413" i="1"/>
  <c r="V413" i="1"/>
  <c r="W413" i="1"/>
  <c r="Y413" i="1"/>
  <c r="Z413" i="1"/>
  <c r="AB413" i="1"/>
  <c r="AC413" i="1"/>
  <c r="AD413" i="1"/>
  <c r="I414" i="1"/>
  <c r="J414" i="1"/>
  <c r="K414" i="1"/>
  <c r="L414" i="1"/>
  <c r="M414" i="1"/>
  <c r="O414" i="1"/>
  <c r="P414" i="1"/>
  <c r="Q414" i="1"/>
  <c r="R414" i="1"/>
  <c r="T414" i="1"/>
  <c r="U414" i="1"/>
  <c r="V414" i="1"/>
  <c r="W414" i="1"/>
  <c r="Y414" i="1"/>
  <c r="Z414" i="1"/>
  <c r="AB414" i="1"/>
  <c r="AC414" i="1"/>
  <c r="AD414" i="1"/>
  <c r="I415" i="1"/>
  <c r="J415" i="1"/>
  <c r="K415" i="1"/>
  <c r="L415" i="1"/>
  <c r="M415" i="1"/>
  <c r="O415" i="1"/>
  <c r="P415" i="1"/>
  <c r="Q415" i="1"/>
  <c r="R415" i="1"/>
  <c r="T415" i="1"/>
  <c r="U415" i="1"/>
  <c r="V415" i="1"/>
  <c r="W415" i="1"/>
  <c r="Y415" i="1"/>
  <c r="Z415" i="1"/>
  <c r="AB415" i="1"/>
  <c r="AC415" i="1"/>
  <c r="AD415" i="1"/>
  <c r="I416" i="1"/>
  <c r="J416" i="1"/>
  <c r="K416" i="1"/>
  <c r="L416" i="1"/>
  <c r="M416" i="1"/>
  <c r="O416" i="1"/>
  <c r="P416" i="1"/>
  <c r="Q416" i="1"/>
  <c r="R416" i="1"/>
  <c r="T416" i="1"/>
  <c r="U416" i="1"/>
  <c r="V416" i="1"/>
  <c r="W416" i="1"/>
  <c r="Y416" i="1"/>
  <c r="Z416" i="1"/>
  <c r="AB416" i="1"/>
  <c r="AC416" i="1"/>
  <c r="AD416" i="1"/>
  <c r="I1833" i="1"/>
  <c r="J1833" i="1"/>
  <c r="K1833" i="1"/>
  <c r="L1833" i="1"/>
  <c r="M1833" i="1"/>
  <c r="O1833" i="1"/>
  <c r="P1833" i="1"/>
  <c r="Q1833" i="1"/>
  <c r="R1833" i="1"/>
  <c r="T1833" i="1"/>
  <c r="U1833" i="1"/>
  <c r="V1833" i="1"/>
  <c r="W1833" i="1"/>
  <c r="Y1833" i="1"/>
  <c r="Z1833" i="1"/>
  <c r="AB1833" i="1"/>
  <c r="AC1833" i="1"/>
  <c r="AD1833" i="1"/>
  <c r="I1834" i="1"/>
  <c r="J1834" i="1"/>
  <c r="K1834" i="1"/>
  <c r="L1834" i="1"/>
  <c r="M1834" i="1"/>
  <c r="O1834" i="1"/>
  <c r="P1834" i="1"/>
  <c r="Q1834" i="1"/>
  <c r="R1834" i="1"/>
  <c r="T1834" i="1"/>
  <c r="U1834" i="1"/>
  <c r="V1834" i="1"/>
  <c r="W1834" i="1"/>
  <c r="Y1834" i="1"/>
  <c r="Z1834" i="1"/>
  <c r="AB1834" i="1"/>
  <c r="AC1834" i="1"/>
  <c r="AD1834" i="1"/>
  <c r="I1835" i="1"/>
  <c r="J1835" i="1"/>
  <c r="K1835" i="1"/>
  <c r="L1835" i="1"/>
  <c r="M1835" i="1"/>
  <c r="O1835" i="1"/>
  <c r="P1835" i="1"/>
  <c r="Q1835" i="1"/>
  <c r="R1835" i="1"/>
  <c r="T1835" i="1"/>
  <c r="U1835" i="1"/>
  <c r="V1835" i="1"/>
  <c r="W1835" i="1"/>
  <c r="Y1835" i="1"/>
  <c r="Z1835" i="1"/>
  <c r="AB1835" i="1"/>
  <c r="AC1835" i="1"/>
  <c r="AD1835" i="1"/>
  <c r="I1836" i="1"/>
  <c r="J1836" i="1"/>
  <c r="K1836" i="1"/>
  <c r="L1836" i="1"/>
  <c r="M1836" i="1"/>
  <c r="O1836" i="1"/>
  <c r="P1836" i="1"/>
  <c r="Q1836" i="1"/>
  <c r="R1836" i="1"/>
  <c r="T1836" i="1"/>
  <c r="U1836" i="1"/>
  <c r="V1836" i="1"/>
  <c r="W1836" i="1"/>
  <c r="Y1836" i="1"/>
  <c r="Z1836" i="1"/>
  <c r="AB1836" i="1"/>
  <c r="AC1836" i="1"/>
  <c r="AD1836" i="1"/>
  <c r="I1837" i="1"/>
  <c r="J1837" i="1"/>
  <c r="K1837" i="1"/>
  <c r="L1837" i="1"/>
  <c r="M1837" i="1"/>
  <c r="O1837" i="1"/>
  <c r="P1837" i="1"/>
  <c r="Q1837" i="1"/>
  <c r="R1837" i="1"/>
  <c r="T1837" i="1"/>
  <c r="U1837" i="1"/>
  <c r="V1837" i="1"/>
  <c r="W1837" i="1"/>
  <c r="Y1837" i="1"/>
  <c r="Z1837" i="1"/>
  <c r="AB1837" i="1"/>
  <c r="AC1837" i="1"/>
  <c r="AD1837" i="1"/>
  <c r="I1838" i="1"/>
  <c r="J1838" i="1"/>
  <c r="K1838" i="1"/>
  <c r="L1838" i="1"/>
  <c r="M1838" i="1"/>
  <c r="O1838" i="1"/>
  <c r="P1838" i="1"/>
  <c r="Q1838" i="1"/>
  <c r="R1838" i="1"/>
  <c r="T1838" i="1"/>
  <c r="U1838" i="1"/>
  <c r="V1838" i="1"/>
  <c r="W1838" i="1"/>
  <c r="Y1838" i="1"/>
  <c r="Z1838" i="1"/>
  <c r="AB1838" i="1"/>
  <c r="AC1838" i="1"/>
  <c r="AD1838" i="1"/>
  <c r="I1839" i="1"/>
  <c r="J1839" i="1"/>
  <c r="K1839" i="1"/>
  <c r="L1839" i="1"/>
  <c r="M1839" i="1"/>
  <c r="O1839" i="1"/>
  <c r="P1839" i="1"/>
  <c r="Q1839" i="1"/>
  <c r="R1839" i="1"/>
  <c r="T1839" i="1"/>
  <c r="U1839" i="1"/>
  <c r="V1839" i="1"/>
  <c r="W1839" i="1"/>
  <c r="Y1839" i="1"/>
  <c r="Z1839" i="1"/>
  <c r="AB1839" i="1"/>
  <c r="AC1839" i="1"/>
  <c r="AD1839" i="1"/>
  <c r="I1840" i="1"/>
  <c r="J1840" i="1"/>
  <c r="K1840" i="1"/>
  <c r="L1840" i="1"/>
  <c r="M1840" i="1"/>
  <c r="O1840" i="1"/>
  <c r="P1840" i="1"/>
  <c r="Q1840" i="1"/>
  <c r="R1840" i="1"/>
  <c r="T1840" i="1"/>
  <c r="U1840" i="1"/>
  <c r="V1840" i="1"/>
  <c r="W1840" i="1"/>
  <c r="Y1840" i="1"/>
  <c r="Z1840" i="1"/>
  <c r="AB1840" i="1"/>
  <c r="AC1840" i="1"/>
  <c r="AD1840" i="1"/>
  <c r="I1881" i="1"/>
  <c r="J1881" i="1"/>
  <c r="K1881" i="1"/>
  <c r="L1881" i="1"/>
  <c r="M1881" i="1"/>
  <c r="O1881" i="1"/>
  <c r="P1881" i="1"/>
  <c r="Q1881" i="1"/>
  <c r="R1881" i="1"/>
  <c r="T1881" i="1"/>
  <c r="U1881" i="1"/>
  <c r="V1881" i="1"/>
  <c r="W1881" i="1"/>
  <c r="Y1881" i="1"/>
  <c r="Z1881" i="1"/>
  <c r="AB1881" i="1"/>
  <c r="AC1881" i="1"/>
  <c r="AD1881" i="1"/>
  <c r="I1882" i="1"/>
  <c r="J1882" i="1"/>
  <c r="K1882" i="1"/>
  <c r="L1882" i="1"/>
  <c r="M1882" i="1"/>
  <c r="O1882" i="1"/>
  <c r="P1882" i="1"/>
  <c r="Q1882" i="1"/>
  <c r="R1882" i="1"/>
  <c r="T1882" i="1"/>
  <c r="U1882" i="1"/>
  <c r="V1882" i="1"/>
  <c r="W1882" i="1"/>
  <c r="Y1882" i="1"/>
  <c r="Z1882" i="1"/>
  <c r="AB1882" i="1"/>
  <c r="AC1882" i="1"/>
  <c r="AD1882" i="1"/>
  <c r="I1883" i="1"/>
  <c r="J1883" i="1"/>
  <c r="K1883" i="1"/>
  <c r="L1883" i="1"/>
  <c r="M1883" i="1"/>
  <c r="O1883" i="1"/>
  <c r="P1883" i="1"/>
  <c r="Q1883" i="1"/>
  <c r="R1883" i="1"/>
  <c r="T1883" i="1"/>
  <c r="U1883" i="1"/>
  <c r="V1883" i="1"/>
  <c r="W1883" i="1"/>
  <c r="Y1883" i="1"/>
  <c r="Z1883" i="1"/>
  <c r="AB1883" i="1"/>
  <c r="AC1883" i="1"/>
  <c r="AD1883" i="1"/>
  <c r="I1884" i="1"/>
  <c r="J1884" i="1"/>
  <c r="K1884" i="1"/>
  <c r="L1884" i="1"/>
  <c r="M1884" i="1"/>
  <c r="O1884" i="1"/>
  <c r="P1884" i="1"/>
  <c r="Q1884" i="1"/>
  <c r="R1884" i="1"/>
  <c r="T1884" i="1"/>
  <c r="U1884" i="1"/>
  <c r="V1884" i="1"/>
  <c r="W1884" i="1"/>
  <c r="Y1884" i="1"/>
  <c r="Z1884" i="1"/>
  <c r="AB1884" i="1"/>
  <c r="AC1884" i="1"/>
  <c r="AD1884" i="1"/>
  <c r="I1885" i="1"/>
  <c r="J1885" i="1"/>
  <c r="K1885" i="1"/>
  <c r="L1885" i="1"/>
  <c r="M1885" i="1"/>
  <c r="O1885" i="1"/>
  <c r="P1885" i="1"/>
  <c r="Q1885" i="1"/>
  <c r="R1885" i="1"/>
  <c r="T1885" i="1"/>
  <c r="U1885" i="1"/>
  <c r="V1885" i="1"/>
  <c r="W1885" i="1"/>
  <c r="Y1885" i="1"/>
  <c r="Z1885" i="1"/>
  <c r="AB1885" i="1"/>
  <c r="AC1885" i="1"/>
  <c r="AD1885" i="1"/>
  <c r="I1886" i="1"/>
  <c r="J1886" i="1"/>
  <c r="K1886" i="1"/>
  <c r="L1886" i="1"/>
  <c r="M1886" i="1"/>
  <c r="O1886" i="1"/>
  <c r="P1886" i="1"/>
  <c r="Q1886" i="1"/>
  <c r="R1886" i="1"/>
  <c r="T1886" i="1"/>
  <c r="U1886" i="1"/>
  <c r="V1886" i="1"/>
  <c r="W1886" i="1"/>
  <c r="Y1886" i="1"/>
  <c r="Z1886" i="1"/>
  <c r="AB1886" i="1"/>
  <c r="AC1886" i="1"/>
  <c r="AD1886" i="1"/>
  <c r="I1887" i="1"/>
  <c r="J1887" i="1"/>
  <c r="K1887" i="1"/>
  <c r="L1887" i="1"/>
  <c r="M1887" i="1"/>
  <c r="O1887" i="1"/>
  <c r="P1887" i="1"/>
  <c r="Q1887" i="1"/>
  <c r="R1887" i="1"/>
  <c r="T1887" i="1"/>
  <c r="U1887" i="1"/>
  <c r="V1887" i="1"/>
  <c r="W1887" i="1"/>
  <c r="Y1887" i="1"/>
  <c r="Z1887" i="1"/>
  <c r="AB1887" i="1"/>
  <c r="AC1887" i="1"/>
  <c r="AD1887" i="1"/>
  <c r="I1888" i="1"/>
  <c r="J1888" i="1"/>
  <c r="K1888" i="1"/>
  <c r="L1888" i="1"/>
  <c r="M1888" i="1"/>
  <c r="O1888" i="1"/>
  <c r="P1888" i="1"/>
  <c r="Q1888" i="1"/>
  <c r="R1888" i="1"/>
  <c r="T1888" i="1"/>
  <c r="U1888" i="1"/>
  <c r="V1888" i="1"/>
  <c r="W1888" i="1"/>
  <c r="Y1888" i="1"/>
  <c r="Z1888" i="1"/>
  <c r="AB1888" i="1"/>
  <c r="AC1888" i="1"/>
  <c r="AD1888" i="1"/>
  <c r="AA416" i="1" l="1"/>
  <c r="AA414" i="1"/>
  <c r="AA410" i="1"/>
  <c r="N1887" i="1"/>
  <c r="AA1883" i="1"/>
  <c r="AA1881" i="1"/>
  <c r="N1840" i="1"/>
  <c r="AA415" i="1"/>
  <c r="N414" i="1"/>
  <c r="AA367" i="1"/>
  <c r="AA364" i="1"/>
  <c r="AA362" i="1"/>
  <c r="N1835" i="1"/>
  <c r="S411" i="1"/>
  <c r="X1882" i="1"/>
  <c r="N1882" i="1"/>
  <c r="AA1835" i="1"/>
  <c r="X412" i="1"/>
  <c r="S1885" i="1"/>
  <c r="AA1884" i="1"/>
  <c r="X368" i="1"/>
  <c r="S368" i="1"/>
  <c r="N366" i="1"/>
  <c r="S1888" i="1"/>
  <c r="N1888" i="1"/>
  <c r="S1837" i="1"/>
  <c r="S415" i="1"/>
  <c r="AA411" i="1"/>
  <c r="N411" i="1"/>
  <c r="N410" i="1"/>
  <c r="X409" i="1"/>
  <c r="S367" i="1"/>
  <c r="N367" i="1"/>
  <c r="S366" i="1"/>
  <c r="S363" i="1"/>
  <c r="AA1888" i="1"/>
  <c r="X1888" i="1"/>
  <c r="S1884" i="1"/>
  <c r="AA1839" i="1"/>
  <c r="N1838" i="1"/>
  <c r="AA1837" i="1"/>
  <c r="AA1833" i="1"/>
  <c r="X416" i="1"/>
  <c r="AA412" i="1"/>
  <c r="N412" i="1"/>
  <c r="AA363" i="1"/>
  <c r="N1839" i="1"/>
  <c r="AA1836" i="1"/>
  <c r="S1836" i="1"/>
  <c r="S1834" i="1"/>
  <c r="N1834" i="1"/>
  <c r="X413" i="1"/>
  <c r="S413" i="1"/>
  <c r="AA1887" i="1"/>
  <c r="N1886" i="1"/>
  <c r="X1881" i="1"/>
  <c r="AA368" i="1"/>
  <c r="X364" i="1"/>
  <c r="N362" i="1"/>
  <c r="X1885" i="1"/>
  <c r="N1884" i="1"/>
  <c r="S1881" i="1"/>
  <c r="N1881" i="1"/>
  <c r="X1838" i="1"/>
  <c r="S1838" i="1"/>
  <c r="N413" i="1"/>
  <c r="AA409" i="1"/>
  <c r="X365" i="1"/>
  <c r="S365" i="1"/>
  <c r="S364" i="1"/>
  <c r="N364" i="1"/>
  <c r="N363" i="1"/>
  <c r="S362" i="1"/>
  <c r="S361" i="1"/>
  <c r="X1886" i="1"/>
  <c r="AA1885" i="1"/>
  <c r="S1883" i="1"/>
  <c r="X1840" i="1"/>
  <c r="AA1838" i="1"/>
  <c r="X1836" i="1"/>
  <c r="S1835" i="1"/>
  <c r="X1833" i="1"/>
  <c r="S1833" i="1"/>
  <c r="N1833" i="1"/>
  <c r="S416" i="1"/>
  <c r="N415" i="1"/>
  <c r="S414" i="1"/>
  <c r="N409" i="1"/>
  <c r="AA366" i="1"/>
  <c r="AA365" i="1"/>
  <c r="X361" i="1"/>
  <c r="X1883" i="1"/>
  <c r="N1883" i="1"/>
  <c r="AA1840" i="1"/>
  <c r="S1840" i="1"/>
  <c r="S412" i="1"/>
  <c r="S410" i="1"/>
  <c r="N365" i="1"/>
  <c r="AA361" i="1"/>
  <c r="S1839" i="1"/>
  <c r="AA1834" i="1"/>
  <c r="AA413" i="1"/>
  <c r="S1887" i="1"/>
  <c r="X1837" i="1"/>
  <c r="X1884" i="1"/>
  <c r="X1839" i="1"/>
  <c r="N1837" i="1"/>
  <c r="X1887" i="1"/>
  <c r="N1885" i="1"/>
  <c r="AA1882" i="1"/>
  <c r="S1882" i="1"/>
  <c r="N1836" i="1"/>
  <c r="X1835" i="1"/>
  <c r="X1834" i="1"/>
  <c r="AA1886" i="1"/>
  <c r="S1886" i="1"/>
  <c r="X415" i="1"/>
  <c r="X414" i="1"/>
  <c r="X367" i="1"/>
  <c r="X366" i="1"/>
  <c r="N416" i="1"/>
  <c r="S409" i="1"/>
  <c r="N368" i="1"/>
  <c r="N361" i="1"/>
  <c r="X411" i="1"/>
  <c r="X410" i="1"/>
  <c r="X363" i="1"/>
  <c r="X362" i="1"/>
  <c r="H368" i="1" l="1"/>
  <c r="H366" i="1"/>
  <c r="H1888" i="1"/>
  <c r="H1839" i="1"/>
  <c r="H1835" i="1"/>
  <c r="H364" i="1"/>
  <c r="H1834" i="1"/>
  <c r="H1881" i="1"/>
  <c r="H1883" i="1"/>
  <c r="H1840" i="1"/>
  <c r="H1833" i="1"/>
  <c r="H1838" i="1"/>
  <c r="H1885" i="1"/>
  <c r="H1836" i="1"/>
  <c r="H1887" i="1"/>
  <c r="H410" i="1"/>
  <c r="H409" i="1"/>
  <c r="H414" i="1"/>
  <c r="H1882" i="1"/>
  <c r="H1837" i="1"/>
  <c r="H1884" i="1"/>
  <c r="H413" i="1"/>
  <c r="H415" i="1"/>
  <c r="H365" i="1"/>
  <c r="H411" i="1"/>
  <c r="H416" i="1"/>
  <c r="H412" i="1"/>
  <c r="H362" i="1"/>
  <c r="H361" i="1"/>
  <c r="H367" i="1"/>
  <c r="H363" i="1"/>
  <c r="H1886" i="1"/>
  <c r="I897" i="1" l="1"/>
  <c r="J897" i="1"/>
  <c r="K897" i="1"/>
  <c r="L897" i="1"/>
  <c r="M897" i="1"/>
  <c r="O897" i="1"/>
  <c r="P897" i="1"/>
  <c r="Q897" i="1"/>
  <c r="R897" i="1"/>
  <c r="T897" i="1"/>
  <c r="U897" i="1"/>
  <c r="V897" i="1"/>
  <c r="W897" i="1"/>
  <c r="Y897" i="1"/>
  <c r="Z897" i="1"/>
  <c r="AB897" i="1"/>
  <c r="AC897" i="1"/>
  <c r="AD897" i="1"/>
  <c r="I898" i="1"/>
  <c r="J898" i="1"/>
  <c r="K898" i="1"/>
  <c r="L898" i="1"/>
  <c r="M898" i="1"/>
  <c r="O898" i="1"/>
  <c r="P898" i="1"/>
  <c r="Q898" i="1"/>
  <c r="R898" i="1"/>
  <c r="T898" i="1"/>
  <c r="U898" i="1"/>
  <c r="V898" i="1"/>
  <c r="W898" i="1"/>
  <c r="Y898" i="1"/>
  <c r="Z898" i="1"/>
  <c r="AB898" i="1"/>
  <c r="AC898" i="1"/>
  <c r="AD898" i="1"/>
  <c r="I899" i="1"/>
  <c r="J899" i="1"/>
  <c r="K899" i="1"/>
  <c r="L899" i="1"/>
  <c r="M899" i="1"/>
  <c r="O899" i="1"/>
  <c r="P899" i="1"/>
  <c r="Q899" i="1"/>
  <c r="R899" i="1"/>
  <c r="T899" i="1"/>
  <c r="U899" i="1"/>
  <c r="V899" i="1"/>
  <c r="W899" i="1"/>
  <c r="Y899" i="1"/>
  <c r="Z899" i="1"/>
  <c r="AB899" i="1"/>
  <c r="AC899" i="1"/>
  <c r="AD899" i="1"/>
  <c r="I900" i="1"/>
  <c r="J900" i="1"/>
  <c r="K900" i="1"/>
  <c r="L900" i="1"/>
  <c r="M900" i="1"/>
  <c r="O900" i="1"/>
  <c r="P900" i="1"/>
  <c r="Q900" i="1"/>
  <c r="R900" i="1"/>
  <c r="T900" i="1"/>
  <c r="U900" i="1"/>
  <c r="V900" i="1"/>
  <c r="W900" i="1"/>
  <c r="Y900" i="1"/>
  <c r="Z900" i="1"/>
  <c r="AB900" i="1"/>
  <c r="AC900" i="1"/>
  <c r="AD900" i="1"/>
  <c r="I901" i="1"/>
  <c r="J901" i="1"/>
  <c r="K901" i="1"/>
  <c r="L901" i="1"/>
  <c r="M901" i="1"/>
  <c r="O901" i="1"/>
  <c r="P901" i="1"/>
  <c r="Q901" i="1"/>
  <c r="R901" i="1"/>
  <c r="T901" i="1"/>
  <c r="U901" i="1"/>
  <c r="V901" i="1"/>
  <c r="W901" i="1"/>
  <c r="Y901" i="1"/>
  <c r="Z901" i="1"/>
  <c r="AB901" i="1"/>
  <c r="AC901" i="1"/>
  <c r="AD901" i="1"/>
  <c r="I902" i="1"/>
  <c r="J902" i="1"/>
  <c r="K902" i="1"/>
  <c r="L902" i="1"/>
  <c r="M902" i="1"/>
  <c r="O902" i="1"/>
  <c r="P902" i="1"/>
  <c r="Q902" i="1"/>
  <c r="R902" i="1"/>
  <c r="T902" i="1"/>
  <c r="U902" i="1"/>
  <c r="V902" i="1"/>
  <c r="W902" i="1"/>
  <c r="Y902" i="1"/>
  <c r="Z902" i="1"/>
  <c r="AB902" i="1"/>
  <c r="AC902" i="1"/>
  <c r="AD902" i="1"/>
  <c r="I903" i="1"/>
  <c r="J903" i="1"/>
  <c r="K903" i="1"/>
  <c r="L903" i="1"/>
  <c r="M903" i="1"/>
  <c r="O903" i="1"/>
  <c r="P903" i="1"/>
  <c r="Q903" i="1"/>
  <c r="R903" i="1"/>
  <c r="T903" i="1"/>
  <c r="U903" i="1"/>
  <c r="V903" i="1"/>
  <c r="W903" i="1"/>
  <c r="Y903" i="1"/>
  <c r="Z903" i="1"/>
  <c r="AB903" i="1"/>
  <c r="AC903" i="1"/>
  <c r="AD903" i="1"/>
  <c r="I904" i="1"/>
  <c r="J904" i="1"/>
  <c r="K904" i="1"/>
  <c r="L904" i="1"/>
  <c r="M904" i="1"/>
  <c r="O904" i="1"/>
  <c r="P904" i="1"/>
  <c r="Q904" i="1"/>
  <c r="R904" i="1"/>
  <c r="T904" i="1"/>
  <c r="U904" i="1"/>
  <c r="V904" i="1"/>
  <c r="W904" i="1"/>
  <c r="Y904" i="1"/>
  <c r="Z904" i="1"/>
  <c r="AB904" i="1"/>
  <c r="AC904" i="1"/>
  <c r="AD904" i="1"/>
  <c r="N898" i="1" l="1"/>
  <c r="AA904" i="1"/>
  <c r="AA900" i="1"/>
  <c r="N902" i="1"/>
  <c r="AA897" i="1"/>
  <c r="X897" i="1"/>
  <c r="N903" i="1"/>
  <c r="AA899" i="1"/>
  <c r="X901" i="1"/>
  <c r="S901" i="1"/>
  <c r="N901" i="1"/>
  <c r="S899" i="1"/>
  <c r="AA903" i="1"/>
  <c r="X904" i="1"/>
  <c r="S904" i="1"/>
  <c r="S900" i="1"/>
  <c r="N899" i="1"/>
  <c r="S903" i="1"/>
  <c r="AA901" i="1"/>
  <c r="X900" i="1"/>
  <c r="AA898" i="1"/>
  <c r="X902" i="1"/>
  <c r="S902" i="1"/>
  <c r="N904" i="1"/>
  <c r="X903" i="1"/>
  <c r="AA902" i="1"/>
  <c r="N900" i="1"/>
  <c r="X899" i="1"/>
  <c r="X898" i="1"/>
  <c r="S898" i="1"/>
  <c r="S897" i="1"/>
  <c r="N897" i="1"/>
  <c r="H899" i="1" l="1"/>
  <c r="H897" i="1"/>
  <c r="H901" i="1"/>
  <c r="H898" i="1"/>
  <c r="H900" i="1"/>
  <c r="H902" i="1"/>
  <c r="H903" i="1"/>
  <c r="H904" i="1"/>
  <c r="I2548" i="1" l="1"/>
  <c r="I2470" i="1"/>
  <c r="I2550" i="1"/>
  <c r="I2484" i="1"/>
  <c r="I2551" i="1"/>
  <c r="I2475" i="1"/>
  <c r="I2483" i="1"/>
  <c r="I2477" i="1"/>
  <c r="H2477" i="1" l="1"/>
  <c r="H2484" i="1"/>
  <c r="H2483" i="1"/>
  <c r="H2550" i="1"/>
  <c r="H2470" i="1"/>
  <c r="H2551" i="1"/>
  <c r="H2548" i="1"/>
  <c r="H2475" i="1"/>
  <c r="I51" i="1"/>
  <c r="Q4215" i="1"/>
  <c r="T4214" i="1"/>
  <c r="AC4215" i="1"/>
  <c r="K4215" i="1"/>
  <c r="U4213" i="1"/>
  <c r="T4212" i="1"/>
  <c r="AD4210" i="1"/>
  <c r="V4210" i="1"/>
  <c r="Q4209" i="1"/>
  <c r="I4209" i="1"/>
  <c r="U4210" i="1"/>
  <c r="Q4210" i="1"/>
  <c r="T4209" i="1"/>
  <c r="V4209" i="1"/>
  <c r="R4209" i="1"/>
  <c r="X4212" i="1" l="1"/>
  <c r="X4214" i="1"/>
  <c r="X4213" i="1"/>
  <c r="S4215" i="1"/>
  <c r="S4210" i="1"/>
  <c r="N4215" i="1"/>
  <c r="I155" i="1"/>
  <c r="X4209" i="1"/>
  <c r="X4210" i="1"/>
  <c r="S4209" i="1"/>
  <c r="H51" i="1"/>
  <c r="H155" i="1" s="1"/>
  <c r="H164" i="1" s="1"/>
  <c r="H4212" i="1" l="1"/>
  <c r="H4214" i="1"/>
  <c r="H4215" i="1"/>
  <c r="H4210" i="1"/>
  <c r="H4213" i="1"/>
  <c r="H4209" i="1"/>
  <c r="D340" i="33"/>
  <c r="D411" i="33" s="1"/>
  <c r="D463" i="33"/>
  <c r="I164" i="1"/>
  <c r="E463" i="33"/>
  <c r="E340" i="33"/>
  <c r="E411" i="33" s="1"/>
  <c r="G412" i="33" l="1"/>
  <c r="E332" i="2" s="1"/>
  <c r="K4289" i="1" s="1"/>
  <c r="K417" i="33"/>
  <c r="I337" i="2" s="1"/>
  <c r="P4294" i="1" s="1"/>
  <c r="F415" i="33"/>
  <c r="D335" i="2" s="1"/>
  <c r="G415" i="33"/>
  <c r="E335" i="2" s="1"/>
  <c r="K4292" i="1" s="1"/>
  <c r="J412" i="33"/>
  <c r="H332" i="2" s="1"/>
  <c r="O4289" i="1" s="1"/>
  <c r="I415" i="33"/>
  <c r="G335" i="2" s="1"/>
  <c r="M4292" i="1" s="1"/>
  <c r="H418" i="33"/>
  <c r="F338" i="2" s="1"/>
  <c r="L4295" i="1" s="1"/>
  <c r="J415" i="33"/>
  <c r="H335" i="2" s="1"/>
  <c r="O4292" i="1" s="1"/>
  <c r="H415" i="33"/>
  <c r="F335" i="2" s="1"/>
  <c r="L4292" i="1" s="1"/>
  <c r="I418" i="33"/>
  <c r="G338" i="2" s="1"/>
  <c r="M4295" i="1" s="1"/>
  <c r="F413" i="33"/>
  <c r="D333" i="2" s="1"/>
  <c r="G416" i="33"/>
  <c r="E336" i="2" s="1"/>
  <c r="K4293" i="1" s="1"/>
  <c r="F414" i="33"/>
  <c r="D334" i="2" s="1"/>
  <c r="H413" i="33"/>
  <c r="F333" i="2" s="1"/>
  <c r="L4290" i="1" s="1"/>
  <c r="K412" i="33"/>
  <c r="I332" i="2" s="1"/>
  <c r="P4289" i="1" s="1"/>
  <c r="F418" i="33"/>
  <c r="D338" i="2" s="1"/>
  <c r="J418" i="33"/>
  <c r="H338" i="2" s="1"/>
  <c r="O4295" i="1" s="1"/>
  <c r="K413" i="33"/>
  <c r="I333" i="2" s="1"/>
  <c r="P4290" i="1" s="1"/>
  <c r="K416" i="33"/>
  <c r="I336" i="2" s="1"/>
  <c r="P4293" i="1" s="1"/>
  <c r="K414" i="33"/>
  <c r="I334" i="2" s="1"/>
  <c r="P4291" i="1" s="1"/>
  <c r="G418" i="33"/>
  <c r="E338" i="2" s="1"/>
  <c r="K4295" i="1" s="1"/>
  <c r="J416" i="33"/>
  <c r="H336" i="2" s="1"/>
  <c r="O4293" i="1" s="1"/>
  <c r="H414" i="33"/>
  <c r="F334" i="2" s="1"/>
  <c r="L4291" i="1" s="1"/>
  <c r="F412" i="33"/>
  <c r="D332" i="2" s="1"/>
  <c r="I416" i="33"/>
  <c r="G336" i="2" s="1"/>
  <c r="M4293" i="1" s="1"/>
  <c r="I412" i="33"/>
  <c r="G332" i="2" s="1"/>
  <c r="M4289" i="1" s="1"/>
  <c r="G413" i="33"/>
  <c r="E333" i="2" s="1"/>
  <c r="K4290" i="1" s="1"/>
  <c r="I413" i="33"/>
  <c r="G333" i="2" s="1"/>
  <c r="M4290" i="1" s="1"/>
  <c r="H416" i="33"/>
  <c r="F336" i="2" s="1"/>
  <c r="L4293" i="1" s="1"/>
  <c r="K418" i="33"/>
  <c r="I338" i="2" s="1"/>
  <c r="P4295" i="1" s="1"/>
  <c r="I414" i="33"/>
  <c r="G334" i="2" s="1"/>
  <c r="M4291" i="1" s="1"/>
  <c r="G414" i="33"/>
  <c r="E334" i="2" s="1"/>
  <c r="H412" i="33"/>
  <c r="F332" i="2" s="1"/>
  <c r="L4289" i="1" s="1"/>
  <c r="K415" i="33"/>
  <c r="I335" i="2" s="1"/>
  <c r="P4292" i="1" s="1"/>
  <c r="I417" i="33"/>
  <c r="G337" i="2" s="1"/>
  <c r="M4294" i="1" s="1"/>
  <c r="G417" i="33"/>
  <c r="E337" i="2" s="1"/>
  <c r="K4294" i="1" s="1"/>
  <c r="L417" i="33"/>
  <c r="J337" i="2" s="1"/>
  <c r="Q4294" i="1" s="1"/>
  <c r="F417" i="33"/>
  <c r="D337" i="2" s="1"/>
  <c r="E412" i="33"/>
  <c r="C332" i="2" s="1"/>
  <c r="L413" i="33"/>
  <c r="J333" i="2" s="1"/>
  <c r="Q4290" i="1" s="1"/>
  <c r="E415" i="33"/>
  <c r="C335" i="2" s="1"/>
  <c r="L414" i="33"/>
  <c r="J334" i="2" s="1"/>
  <c r="Q4291" i="1" s="1"/>
  <c r="F416" i="33"/>
  <c r="D336" i="2" s="1"/>
  <c r="E417" i="33"/>
  <c r="C337" i="2" s="1"/>
  <c r="L412" i="33"/>
  <c r="J332" i="2" s="1"/>
  <c r="Q4289" i="1" s="1"/>
  <c r="E414" i="33"/>
  <c r="C334" i="2" s="1"/>
  <c r="I4291" i="1" s="1"/>
  <c r="H417" i="33"/>
  <c r="F337" i="2" s="1"/>
  <c r="L4294" i="1" s="1"/>
  <c r="E416" i="33"/>
  <c r="C336" i="2" s="1"/>
  <c r="J413" i="33"/>
  <c r="H333" i="2" s="1"/>
  <c r="O4290" i="1" s="1"/>
  <c r="E413" i="33"/>
  <c r="C333" i="2" s="1"/>
  <c r="L416" i="33"/>
  <c r="J336" i="2" s="1"/>
  <c r="Q4293" i="1" s="1"/>
  <c r="J414" i="33"/>
  <c r="H334" i="2" s="1"/>
  <c r="O4291" i="1" s="1"/>
  <c r="J417" i="33"/>
  <c r="H337" i="2" s="1"/>
  <c r="O4294" i="1" s="1"/>
  <c r="E418" i="33"/>
  <c r="C338" i="2" s="1"/>
  <c r="M414" i="33"/>
  <c r="K334" i="2" s="1"/>
  <c r="R4291" i="1" s="1"/>
  <c r="M415" i="33"/>
  <c r="K335" i="2" s="1"/>
  <c r="R4292" i="1" s="1"/>
  <c r="L418" i="33"/>
  <c r="J338" i="2" s="1"/>
  <c r="Q4295" i="1" s="1"/>
  <c r="M418" i="33"/>
  <c r="K338" i="2" s="1"/>
  <c r="R4295" i="1" s="1"/>
  <c r="M413" i="33"/>
  <c r="K333" i="2" s="1"/>
  <c r="R4290" i="1" s="1"/>
  <c r="L415" i="33"/>
  <c r="J335" i="2" s="1"/>
  <c r="Q4292" i="1" s="1"/>
  <c r="M417" i="33"/>
  <c r="K337" i="2" s="1"/>
  <c r="R4294" i="1" s="1"/>
  <c r="M416" i="33"/>
  <c r="K336" i="2" s="1"/>
  <c r="R4293" i="1" s="1"/>
  <c r="N416" i="33"/>
  <c r="L336" i="2" s="1"/>
  <c r="T4293" i="1" s="1"/>
  <c r="N415" i="33"/>
  <c r="L335" i="2" s="1"/>
  <c r="T4292" i="1" s="1"/>
  <c r="N417" i="33"/>
  <c r="L337" i="2" s="1"/>
  <c r="T4294" i="1" s="1"/>
  <c r="N418" i="33"/>
  <c r="L338" i="2" s="1"/>
  <c r="T4295" i="1" s="1"/>
  <c r="N412" i="33"/>
  <c r="L332" i="2" s="1"/>
  <c r="T4289" i="1" s="1"/>
  <c r="M412" i="33"/>
  <c r="K332" i="2" s="1"/>
  <c r="R4289" i="1" s="1"/>
  <c r="N414" i="33"/>
  <c r="L334" i="2" s="1"/>
  <c r="T4291" i="1" s="1"/>
  <c r="O414" i="33"/>
  <c r="M334" i="2" s="1"/>
  <c r="U4291" i="1" s="1"/>
  <c r="N413" i="33"/>
  <c r="L333" i="2" s="1"/>
  <c r="T4290" i="1" s="1"/>
  <c r="O415" i="33"/>
  <c r="M335" i="2" s="1"/>
  <c r="U4292" i="1" s="1"/>
  <c r="P417" i="33"/>
  <c r="N337" i="2" s="1"/>
  <c r="V4294" i="1" s="1"/>
  <c r="O413" i="33"/>
  <c r="M333" i="2" s="1"/>
  <c r="U4290" i="1" s="1"/>
  <c r="O417" i="33"/>
  <c r="M337" i="2" s="1"/>
  <c r="U4294" i="1" s="1"/>
  <c r="O416" i="33"/>
  <c r="M336" i="2" s="1"/>
  <c r="U4293" i="1" s="1"/>
  <c r="O412" i="33"/>
  <c r="M332" i="2" s="1"/>
  <c r="U4289" i="1" s="1"/>
  <c r="O418" i="33"/>
  <c r="M338" i="2" s="1"/>
  <c r="U4295" i="1" s="1"/>
  <c r="P418" i="33"/>
  <c r="N338" i="2" s="1"/>
  <c r="V4295" i="1" s="1"/>
  <c r="P414" i="33"/>
  <c r="N334" i="2" s="1"/>
  <c r="V4291" i="1" s="1"/>
  <c r="P412" i="33"/>
  <c r="N332" i="2" s="1"/>
  <c r="V4289" i="1" s="1"/>
  <c r="P415" i="33"/>
  <c r="N335" i="2" s="1"/>
  <c r="V4292" i="1" s="1"/>
  <c r="P413" i="33"/>
  <c r="N333" i="2" s="1"/>
  <c r="V4290" i="1" s="1"/>
  <c r="P416" i="33"/>
  <c r="N336" i="2" s="1"/>
  <c r="V4293" i="1" s="1"/>
  <c r="Q414" i="33"/>
  <c r="O334" i="2" s="1"/>
  <c r="W4291" i="1" s="1"/>
  <c r="Q412" i="33"/>
  <c r="O332" i="2" s="1"/>
  <c r="W4289" i="1" s="1"/>
  <c r="Q418" i="33"/>
  <c r="O338" i="2" s="1"/>
  <c r="W4295" i="1" s="1"/>
  <c r="Q416" i="33"/>
  <c r="O336" i="2" s="1"/>
  <c r="W4293" i="1" s="1"/>
  <c r="Q417" i="33"/>
  <c r="O337" i="2" s="1"/>
  <c r="W4294" i="1" s="1"/>
  <c r="Q413" i="33"/>
  <c r="O333" i="2" s="1"/>
  <c r="W4290" i="1" s="1"/>
  <c r="Q415" i="33"/>
  <c r="O335" i="2" s="1"/>
  <c r="W4292" i="1" s="1"/>
  <c r="R418" i="33"/>
  <c r="P338" i="2" s="1"/>
  <c r="Y4295" i="1" s="1"/>
  <c r="R413" i="33"/>
  <c r="P333" i="2" s="1"/>
  <c r="Y4290" i="1" s="1"/>
  <c r="R412" i="33"/>
  <c r="P332" i="2" s="1"/>
  <c r="Y4289" i="1" s="1"/>
  <c r="R415" i="33"/>
  <c r="P335" i="2" s="1"/>
  <c r="Y4292" i="1" s="1"/>
  <c r="R417" i="33"/>
  <c r="P337" i="2" s="1"/>
  <c r="Y4294" i="1" s="1"/>
  <c r="R416" i="33"/>
  <c r="P336" i="2" s="1"/>
  <c r="Y4293" i="1" s="1"/>
  <c r="R414" i="33"/>
  <c r="P334" i="2" s="1"/>
  <c r="Y4291" i="1" s="1"/>
  <c r="S416" i="33"/>
  <c r="Q336" i="2" s="1"/>
  <c r="Z4293" i="1" s="1"/>
  <c r="S418" i="33"/>
  <c r="Q338" i="2" s="1"/>
  <c r="Z4295" i="1" s="1"/>
  <c r="S412" i="33"/>
  <c r="Q332" i="2" s="1"/>
  <c r="Z4289" i="1" s="1"/>
  <c r="S413" i="33"/>
  <c r="Q333" i="2" s="1"/>
  <c r="Z4290" i="1" s="1"/>
  <c r="S415" i="33"/>
  <c r="Q335" i="2" s="1"/>
  <c r="Z4292" i="1" s="1"/>
  <c r="S417" i="33"/>
  <c r="Q337" i="2" s="1"/>
  <c r="Z4294" i="1" s="1"/>
  <c r="S414" i="33"/>
  <c r="Q334" i="2" s="1"/>
  <c r="Z4291" i="1" s="1"/>
  <c r="T417" i="33"/>
  <c r="R337" i="2" s="1"/>
  <c r="AB4294" i="1" s="1"/>
  <c r="T418" i="33"/>
  <c r="R338" i="2" s="1"/>
  <c r="AB4295" i="1" s="1"/>
  <c r="T415" i="33"/>
  <c r="R335" i="2" s="1"/>
  <c r="AB4292" i="1" s="1"/>
  <c r="T414" i="33"/>
  <c r="R334" i="2" s="1"/>
  <c r="AB4291" i="1" s="1"/>
  <c r="T416" i="33"/>
  <c r="R336" i="2" s="1"/>
  <c r="AB4293" i="1" s="1"/>
  <c r="T412" i="33"/>
  <c r="R332" i="2" s="1"/>
  <c r="AB4289" i="1" s="1"/>
  <c r="T413" i="33"/>
  <c r="R333" i="2" s="1"/>
  <c r="AB4290" i="1" s="1"/>
  <c r="U415" i="33"/>
  <c r="S335" i="2" s="1"/>
  <c r="AC4292" i="1" s="1"/>
  <c r="U413" i="33"/>
  <c r="S333" i="2" s="1"/>
  <c r="AC4290" i="1" s="1"/>
  <c r="U417" i="33"/>
  <c r="S337" i="2" s="1"/>
  <c r="AC4294" i="1" s="1"/>
  <c r="U412" i="33"/>
  <c r="S332" i="2" s="1"/>
  <c r="AC4289" i="1" s="1"/>
  <c r="U416" i="33"/>
  <c r="S336" i="2" s="1"/>
  <c r="AC4293" i="1" s="1"/>
  <c r="U418" i="33"/>
  <c r="S338" i="2" s="1"/>
  <c r="AC4295" i="1" s="1"/>
  <c r="U414" i="33"/>
  <c r="S334" i="2" s="1"/>
  <c r="AC4291" i="1" s="1"/>
  <c r="V414" i="33"/>
  <c r="T334" i="2" s="1"/>
  <c r="AD4291" i="1" s="1"/>
  <c r="V418" i="33"/>
  <c r="T338" i="2" s="1"/>
  <c r="AD4295" i="1" s="1"/>
  <c r="V415" i="33"/>
  <c r="T335" i="2" s="1"/>
  <c r="AD4292" i="1" s="1"/>
  <c r="V416" i="33"/>
  <c r="T336" i="2" s="1"/>
  <c r="AD4293" i="1" s="1"/>
  <c r="V413" i="33"/>
  <c r="T333" i="2" s="1"/>
  <c r="AD4290" i="1" s="1"/>
  <c r="V412" i="33"/>
  <c r="T332" i="2" s="1"/>
  <c r="AD4289" i="1" s="1"/>
  <c r="V417" i="33"/>
  <c r="T337" i="2" s="1"/>
  <c r="AD4294" i="1" s="1"/>
  <c r="N464" i="33"/>
  <c r="N468" i="33"/>
  <c r="L426" i="2" s="1"/>
  <c r="O466" i="33"/>
  <c r="M424" i="2" s="1"/>
  <c r="O470" i="33"/>
  <c r="M428" i="2" s="1"/>
  <c r="P464" i="33"/>
  <c r="P468" i="33"/>
  <c r="N426" i="2" s="1"/>
  <c r="Q466" i="33"/>
  <c r="O424" i="2" s="1"/>
  <c r="Q470" i="33"/>
  <c r="O428" i="2" s="1"/>
  <c r="V465" i="33"/>
  <c r="T423" i="2" s="1"/>
  <c r="V469" i="33"/>
  <c r="T427" i="2" s="1"/>
  <c r="E466" i="33"/>
  <c r="N465" i="33"/>
  <c r="L423" i="2" s="1"/>
  <c r="N469" i="33"/>
  <c r="L427" i="2" s="1"/>
  <c r="O467" i="33"/>
  <c r="M425" i="2" s="1"/>
  <c r="P465" i="33"/>
  <c r="N423" i="2" s="1"/>
  <c r="P469" i="33"/>
  <c r="N427" i="2" s="1"/>
  <c r="Q467" i="33"/>
  <c r="O425" i="2" s="1"/>
  <c r="V466" i="33"/>
  <c r="T424" i="2" s="1"/>
  <c r="V470" i="33"/>
  <c r="T428" i="2" s="1"/>
  <c r="N466" i="33"/>
  <c r="L424" i="2" s="1"/>
  <c r="N470" i="33"/>
  <c r="L428" i="2" s="1"/>
  <c r="O464" i="33"/>
  <c r="O468" i="33"/>
  <c r="M426" i="2" s="1"/>
  <c r="P466" i="33"/>
  <c r="N424" i="2" s="1"/>
  <c r="P470" i="33"/>
  <c r="N428" i="2" s="1"/>
  <c r="Q464" i="33"/>
  <c r="Q468" i="33"/>
  <c r="O426" i="2" s="1"/>
  <c r="V467" i="33"/>
  <c r="T425" i="2" s="1"/>
  <c r="J464" i="33"/>
  <c r="J468" i="33"/>
  <c r="H426" i="2" s="1"/>
  <c r="K466" i="33"/>
  <c r="I424" i="2" s="1"/>
  <c r="K470" i="33"/>
  <c r="I428" i="2" s="1"/>
  <c r="L464" i="33"/>
  <c r="L468" i="33"/>
  <c r="J426" i="2" s="1"/>
  <c r="M466" i="33"/>
  <c r="K424" i="2" s="1"/>
  <c r="M470" i="33"/>
  <c r="K428" i="2" s="1"/>
  <c r="O469" i="33"/>
  <c r="M427" i="2" s="1"/>
  <c r="Q465" i="33"/>
  <c r="O423" i="2" s="1"/>
  <c r="J467" i="33"/>
  <c r="H425" i="2" s="1"/>
  <c r="K468" i="33"/>
  <c r="I426" i="2" s="1"/>
  <c r="L469" i="33"/>
  <c r="J427" i="2" s="1"/>
  <c r="M464" i="33"/>
  <c r="M469" i="33"/>
  <c r="K427" i="2" s="1"/>
  <c r="G464" i="33"/>
  <c r="G468" i="33"/>
  <c r="E426" i="2" s="1"/>
  <c r="H466" i="33"/>
  <c r="F424" i="2" s="1"/>
  <c r="H470" i="33"/>
  <c r="F428" i="2" s="1"/>
  <c r="I464" i="33"/>
  <c r="I468" i="33"/>
  <c r="G426" i="2" s="1"/>
  <c r="R467" i="33"/>
  <c r="P425" i="2" s="1"/>
  <c r="S465" i="33"/>
  <c r="Q423" i="2" s="1"/>
  <c r="S469" i="33"/>
  <c r="Q427" i="2" s="1"/>
  <c r="T466" i="33"/>
  <c r="R424" i="2" s="1"/>
  <c r="T470" i="33"/>
  <c r="R428" i="2" s="1"/>
  <c r="U464" i="33"/>
  <c r="U468" i="33"/>
  <c r="S426" i="2" s="1"/>
  <c r="N467" i="33"/>
  <c r="L425" i="2" s="1"/>
  <c r="Q469" i="33"/>
  <c r="O427" i="2" s="1"/>
  <c r="V464" i="33"/>
  <c r="J469" i="33"/>
  <c r="H427" i="2" s="1"/>
  <c r="K464" i="33"/>
  <c r="K469" i="33"/>
  <c r="I427" i="2" s="1"/>
  <c r="L465" i="33"/>
  <c r="J423" i="2" s="1"/>
  <c r="L470" i="33"/>
  <c r="J428" i="2" s="1"/>
  <c r="M465" i="33"/>
  <c r="K423" i="2" s="1"/>
  <c r="G465" i="33"/>
  <c r="E423" i="2" s="1"/>
  <c r="G469" i="33"/>
  <c r="E427" i="2" s="1"/>
  <c r="H467" i="33"/>
  <c r="F425" i="2" s="1"/>
  <c r="I465" i="33"/>
  <c r="G423" i="2" s="1"/>
  <c r="I469" i="33"/>
  <c r="G427" i="2" s="1"/>
  <c r="R464" i="33"/>
  <c r="R468" i="33"/>
  <c r="P426" i="2" s="1"/>
  <c r="S466" i="33"/>
  <c r="Q424" i="2" s="1"/>
  <c r="S470" i="33"/>
  <c r="Q428" i="2" s="1"/>
  <c r="T467" i="33"/>
  <c r="R425" i="2" s="1"/>
  <c r="U465" i="33"/>
  <c r="S423" i="2" s="1"/>
  <c r="U469" i="33"/>
  <c r="S427" i="2" s="1"/>
  <c r="P467" i="33"/>
  <c r="N425" i="2" s="1"/>
  <c r="V468" i="33"/>
  <c r="T426" i="2" s="1"/>
  <c r="J465" i="33"/>
  <c r="H423" i="2" s="1"/>
  <c r="J470" i="33"/>
  <c r="H428" i="2" s="1"/>
  <c r="K465" i="33"/>
  <c r="I423" i="2" s="1"/>
  <c r="L466" i="33"/>
  <c r="J424" i="2" s="1"/>
  <c r="M467" i="33"/>
  <c r="K425" i="2" s="1"/>
  <c r="G470" i="33"/>
  <c r="E428" i="2" s="1"/>
  <c r="H464" i="33"/>
  <c r="H468" i="33"/>
  <c r="F426" i="2" s="1"/>
  <c r="I466" i="33"/>
  <c r="G424" i="2" s="1"/>
  <c r="I470" i="33"/>
  <c r="G428" i="2" s="1"/>
  <c r="R465" i="33"/>
  <c r="P423" i="2" s="1"/>
  <c r="R469" i="33"/>
  <c r="P427" i="2" s="1"/>
  <c r="S467" i="33"/>
  <c r="Q425" i="2" s="1"/>
  <c r="T464" i="33"/>
  <c r="T468" i="33"/>
  <c r="R426" i="2" s="1"/>
  <c r="U466" i="33"/>
  <c r="S424" i="2" s="1"/>
  <c r="U470" i="33"/>
  <c r="S428" i="2" s="1"/>
  <c r="J466" i="33"/>
  <c r="H424" i="2" s="1"/>
  <c r="L467" i="33"/>
  <c r="J425" i="2" s="1"/>
  <c r="G467" i="33"/>
  <c r="E425" i="2" s="1"/>
  <c r="R470" i="33"/>
  <c r="P428" i="2" s="1"/>
  <c r="T465" i="33"/>
  <c r="R423" i="2" s="1"/>
  <c r="O465" i="33"/>
  <c r="M423" i="2" s="1"/>
  <c r="H469" i="33"/>
  <c r="F427" i="2" s="1"/>
  <c r="R466" i="33"/>
  <c r="P424" i="2" s="1"/>
  <c r="U467" i="33"/>
  <c r="S425" i="2" s="1"/>
  <c r="T469" i="33"/>
  <c r="R427" i="2" s="1"/>
  <c r="I467" i="33"/>
  <c r="G425" i="2" s="1"/>
  <c r="S464" i="33"/>
  <c r="K467" i="33"/>
  <c r="I425" i="2" s="1"/>
  <c r="S468" i="33"/>
  <c r="Q426" i="2" s="1"/>
  <c r="H465" i="33"/>
  <c r="F423" i="2" s="1"/>
  <c r="M468" i="33"/>
  <c r="K426" i="2" s="1"/>
  <c r="N342" i="33"/>
  <c r="N346" i="33"/>
  <c r="E342" i="33"/>
  <c r="E346" i="33"/>
  <c r="V342" i="33"/>
  <c r="V346" i="33"/>
  <c r="U342" i="33"/>
  <c r="U346" i="33"/>
  <c r="F341" i="33"/>
  <c r="F345" i="33"/>
  <c r="G343" i="33"/>
  <c r="G347" i="33"/>
  <c r="H341" i="33"/>
  <c r="H345" i="33"/>
  <c r="I343" i="33"/>
  <c r="I347" i="33"/>
  <c r="J344" i="33"/>
  <c r="K342" i="33"/>
  <c r="K346" i="33"/>
  <c r="L344" i="33"/>
  <c r="M342" i="33"/>
  <c r="M346" i="33"/>
  <c r="O342" i="33"/>
  <c r="O346" i="33"/>
  <c r="P344" i="33"/>
  <c r="Q342" i="33"/>
  <c r="Q346" i="33"/>
  <c r="R343" i="33"/>
  <c r="R347" i="33"/>
  <c r="S341" i="33"/>
  <c r="S345" i="33"/>
  <c r="T342" i="33"/>
  <c r="T346" i="33"/>
  <c r="N343" i="33"/>
  <c r="N347" i="33"/>
  <c r="E343" i="33"/>
  <c r="E347" i="33"/>
  <c r="V343" i="33"/>
  <c r="V347" i="33"/>
  <c r="U343" i="33"/>
  <c r="U347" i="33"/>
  <c r="F342" i="33"/>
  <c r="F346" i="33"/>
  <c r="G344" i="33"/>
  <c r="H342" i="33"/>
  <c r="H346" i="33"/>
  <c r="I344" i="33"/>
  <c r="J341" i="33"/>
  <c r="J345" i="33"/>
  <c r="K343" i="33"/>
  <c r="K347" i="33"/>
  <c r="L341" i="33"/>
  <c r="L345" i="33"/>
  <c r="M343" i="33"/>
  <c r="M347" i="33"/>
  <c r="O343" i="33"/>
  <c r="O347" i="33"/>
  <c r="P341" i="33"/>
  <c r="P345" i="33"/>
  <c r="Q343" i="33"/>
  <c r="Q347" i="33"/>
  <c r="R344" i="33"/>
  <c r="S342" i="33"/>
  <c r="S346" i="33"/>
  <c r="T343" i="33"/>
  <c r="T347" i="33"/>
  <c r="N344" i="33"/>
  <c r="E344" i="33"/>
  <c r="V344" i="33"/>
  <c r="U344" i="33"/>
  <c r="F343" i="33"/>
  <c r="F347" i="33"/>
  <c r="G341" i="33"/>
  <c r="G345" i="33"/>
  <c r="H343" i="33"/>
  <c r="H347" i="33"/>
  <c r="I341" i="33"/>
  <c r="I345" i="33"/>
  <c r="J342" i="33"/>
  <c r="J346" i="33"/>
  <c r="K344" i="33"/>
  <c r="L342" i="33"/>
  <c r="L346" i="33"/>
  <c r="M344" i="33"/>
  <c r="O344" i="33"/>
  <c r="P342" i="33"/>
  <c r="P346" i="33"/>
  <c r="Q344" i="33"/>
  <c r="R341" i="33"/>
  <c r="R345" i="33"/>
  <c r="S343" i="33"/>
  <c r="S347" i="33"/>
  <c r="T344" i="33"/>
  <c r="N341" i="33"/>
  <c r="E345" i="33"/>
  <c r="G342" i="33"/>
  <c r="J343" i="33"/>
  <c r="M345" i="33"/>
  <c r="Q345" i="33"/>
  <c r="T345" i="33"/>
  <c r="N345" i="33"/>
  <c r="U341" i="33"/>
  <c r="G346" i="33"/>
  <c r="I342" i="33"/>
  <c r="J347" i="33"/>
  <c r="L343" i="33"/>
  <c r="P343" i="33"/>
  <c r="S344" i="33"/>
  <c r="V341" i="33"/>
  <c r="U345" i="33"/>
  <c r="F344" i="33"/>
  <c r="F545" i="33" s="1"/>
  <c r="I346" i="33"/>
  <c r="K341" i="33"/>
  <c r="L347" i="33"/>
  <c r="O341" i="33"/>
  <c r="P347" i="33"/>
  <c r="R342" i="33"/>
  <c r="E341" i="33"/>
  <c r="H344" i="33"/>
  <c r="O345" i="33"/>
  <c r="V345" i="33"/>
  <c r="Q341" i="33"/>
  <c r="K345" i="33"/>
  <c r="R346" i="33"/>
  <c r="M341" i="33"/>
  <c r="T341" i="33"/>
  <c r="AA4293" i="1" l="1"/>
  <c r="N4294" i="1"/>
  <c r="S4291" i="1"/>
  <c r="AA4290" i="1"/>
  <c r="S4290" i="1"/>
  <c r="N4295" i="1"/>
  <c r="AA4291" i="1"/>
  <c r="AA4289" i="1"/>
  <c r="X4295" i="1"/>
  <c r="S4293" i="1"/>
  <c r="X4291" i="1"/>
  <c r="X4294" i="1"/>
  <c r="S4294" i="1"/>
  <c r="S4295" i="1"/>
  <c r="S4289" i="1"/>
  <c r="N4289" i="1"/>
  <c r="AA4294" i="1"/>
  <c r="AA4295" i="1"/>
  <c r="X4292" i="1"/>
  <c r="N4293" i="1"/>
  <c r="S4292" i="1"/>
  <c r="N4292" i="1"/>
  <c r="AA4292" i="1"/>
  <c r="X4290" i="1"/>
  <c r="X4289" i="1"/>
  <c r="X4293" i="1"/>
  <c r="N4290" i="1"/>
  <c r="AD3326" i="1"/>
  <c r="AD4309" i="1"/>
  <c r="AC3324" i="1"/>
  <c r="AC4307" i="1"/>
  <c r="AB3328" i="1"/>
  <c r="AB4311" i="1"/>
  <c r="Y3325" i="1"/>
  <c r="Y4308" i="1"/>
  <c r="V3323" i="1"/>
  <c r="V4306" i="1"/>
  <c r="T3323" i="1"/>
  <c r="T4306" i="1"/>
  <c r="T3326" i="1"/>
  <c r="T4309" i="1"/>
  <c r="Q3326" i="1"/>
  <c r="Q4309" i="1"/>
  <c r="J3326" i="1"/>
  <c r="J4309" i="1"/>
  <c r="M3324" i="1"/>
  <c r="M4307" i="1"/>
  <c r="L3324" i="1"/>
  <c r="L4307" i="1"/>
  <c r="P3326" i="1"/>
  <c r="P4309" i="1"/>
  <c r="J3323" i="1"/>
  <c r="J4306" i="1"/>
  <c r="AD3323" i="1"/>
  <c r="AD4306" i="1"/>
  <c r="AD3324" i="1"/>
  <c r="AD4307" i="1"/>
  <c r="AC3322" i="1"/>
  <c r="AC4305" i="1"/>
  <c r="AB3323" i="1"/>
  <c r="AB4306" i="1"/>
  <c r="AB3325" i="1"/>
  <c r="AB4308" i="1"/>
  <c r="Z3327" i="1"/>
  <c r="Z4310" i="1"/>
  <c r="Z3328" i="1"/>
  <c r="Z4311" i="1"/>
  <c r="Y3327" i="1"/>
  <c r="Y4310" i="1"/>
  <c r="AA4310" i="1" s="1"/>
  <c r="Y3328" i="1"/>
  <c r="AA3328" i="1" s="1"/>
  <c r="Y4311" i="1"/>
  <c r="W3326" i="1"/>
  <c r="W4309" i="1"/>
  <c r="V3326" i="1"/>
  <c r="V4309" i="1"/>
  <c r="V3324" i="1"/>
  <c r="V4307" i="1"/>
  <c r="U3326" i="1"/>
  <c r="U4309" i="1"/>
  <c r="U3325" i="1"/>
  <c r="U4308" i="1"/>
  <c r="R3322" i="1"/>
  <c r="R4305" i="1"/>
  <c r="T3325" i="1"/>
  <c r="T4308" i="1"/>
  <c r="Q3325" i="1"/>
  <c r="Q4308" i="1"/>
  <c r="R3325" i="1"/>
  <c r="R4308" i="1"/>
  <c r="O3324" i="1"/>
  <c r="O4307" i="1"/>
  <c r="I3326" i="1"/>
  <c r="I4309" i="1"/>
  <c r="I3327" i="1"/>
  <c r="I4310" i="1"/>
  <c r="Q3323" i="1"/>
  <c r="Q4306" i="1"/>
  <c r="K3327" i="1"/>
  <c r="K4310" i="1"/>
  <c r="K3324" i="1"/>
  <c r="K4307" i="1"/>
  <c r="M3323" i="1"/>
  <c r="M4306" i="1"/>
  <c r="J3322" i="1"/>
  <c r="J4305" i="1"/>
  <c r="P3324" i="1"/>
  <c r="P4307" i="1"/>
  <c r="J3328" i="1"/>
  <c r="J4311" i="1"/>
  <c r="K3326" i="1"/>
  <c r="K4309" i="1"/>
  <c r="O3325" i="1"/>
  <c r="O4308" i="1"/>
  <c r="K3325" i="1"/>
  <c r="K4308" i="1"/>
  <c r="AC3327" i="1"/>
  <c r="AC4310" i="1"/>
  <c r="Z3325" i="1"/>
  <c r="AA3325" i="1" s="1"/>
  <c r="Z4308" i="1"/>
  <c r="W3325" i="1"/>
  <c r="W4308" i="1"/>
  <c r="V3328" i="1"/>
  <c r="V4311" i="1"/>
  <c r="T3322" i="1"/>
  <c r="T4305" i="1"/>
  <c r="R3324" i="1"/>
  <c r="R4307" i="1"/>
  <c r="L3327" i="1"/>
  <c r="L4310" i="1"/>
  <c r="M3327" i="1"/>
  <c r="M4310" i="1"/>
  <c r="K3323" i="1"/>
  <c r="K4306" i="1"/>
  <c r="P3322" i="1"/>
  <c r="P4305" i="1"/>
  <c r="J3325" i="1"/>
  <c r="J4308" i="1"/>
  <c r="AD3327" i="1"/>
  <c r="AD4310" i="1"/>
  <c r="AD3325" i="1"/>
  <c r="AD4308" i="1"/>
  <c r="AC3328" i="1"/>
  <c r="AC4311" i="1"/>
  <c r="AC3323" i="1"/>
  <c r="AC4306" i="1"/>
  <c r="AB3326" i="1"/>
  <c r="AB4309" i="1"/>
  <c r="AB3327" i="1"/>
  <c r="AB4310" i="1"/>
  <c r="Z3323" i="1"/>
  <c r="Z4306" i="1"/>
  <c r="Y3324" i="1"/>
  <c r="Y4307" i="1"/>
  <c r="Y3322" i="1"/>
  <c r="Y4305" i="1"/>
  <c r="W3323" i="1"/>
  <c r="W4306" i="1"/>
  <c r="W3322" i="1"/>
  <c r="W4305" i="1"/>
  <c r="V3325" i="1"/>
  <c r="V4308" i="1"/>
  <c r="U3328" i="1"/>
  <c r="U4311" i="1"/>
  <c r="U3323" i="1"/>
  <c r="U4306" i="1"/>
  <c r="U3324" i="1"/>
  <c r="U4307" i="1"/>
  <c r="T3328" i="1"/>
  <c r="T4311" i="1"/>
  <c r="R3326" i="1"/>
  <c r="R4309" i="1"/>
  <c r="R3328" i="1"/>
  <c r="R4311" i="1"/>
  <c r="I3328" i="1"/>
  <c r="I4311" i="1"/>
  <c r="I3323" i="1"/>
  <c r="I4306" i="1"/>
  <c r="I3324" i="1"/>
  <c r="I4307" i="1"/>
  <c r="Q3324" i="1"/>
  <c r="Q4307" i="1"/>
  <c r="J3327" i="1"/>
  <c r="J4310" i="1"/>
  <c r="P3325" i="1"/>
  <c r="P4308" i="1"/>
  <c r="P3328" i="1"/>
  <c r="P4311" i="1"/>
  <c r="M3322" i="1"/>
  <c r="M4305" i="1"/>
  <c r="O3326" i="1"/>
  <c r="O4309" i="1"/>
  <c r="P3323" i="1"/>
  <c r="P4306" i="1"/>
  <c r="L3323" i="1"/>
  <c r="L4306" i="1"/>
  <c r="M3328" i="1"/>
  <c r="M4311" i="1"/>
  <c r="M3325" i="1"/>
  <c r="M4308" i="1"/>
  <c r="P3327" i="1"/>
  <c r="P4310" i="1"/>
  <c r="AB3322" i="1"/>
  <c r="AB4305" i="1"/>
  <c r="Z3326" i="1"/>
  <c r="Z4309" i="1"/>
  <c r="W3328" i="1"/>
  <c r="W4311" i="1"/>
  <c r="U3327" i="1"/>
  <c r="U4310" i="1"/>
  <c r="R3323" i="1"/>
  <c r="R4306" i="1"/>
  <c r="I3322" i="1"/>
  <c r="I4305" i="1"/>
  <c r="L3328" i="1"/>
  <c r="L4311" i="1"/>
  <c r="AD3322" i="1"/>
  <c r="AD4305" i="1"/>
  <c r="AD3328" i="1"/>
  <c r="AD4311" i="1"/>
  <c r="AC3326" i="1"/>
  <c r="AC4309" i="1"/>
  <c r="AC3325" i="1"/>
  <c r="AC4308" i="1"/>
  <c r="AB3324" i="1"/>
  <c r="AB4307" i="1"/>
  <c r="Z3324" i="1"/>
  <c r="Z4307" i="1"/>
  <c r="Z3322" i="1"/>
  <c r="Z4305" i="1"/>
  <c r="Y3326" i="1"/>
  <c r="Y4309" i="1"/>
  <c r="Y3323" i="1"/>
  <c r="Y4306" i="1"/>
  <c r="W3327" i="1"/>
  <c r="W4310" i="1"/>
  <c r="W3324" i="1"/>
  <c r="W4307" i="1"/>
  <c r="V3322" i="1"/>
  <c r="V4305" i="1"/>
  <c r="U3322" i="1"/>
  <c r="U4305" i="1"/>
  <c r="V3327" i="1"/>
  <c r="V4310" i="1"/>
  <c r="T3324" i="1"/>
  <c r="T4307" i="1"/>
  <c r="T3327" i="1"/>
  <c r="T4310" i="1"/>
  <c r="R3327" i="1"/>
  <c r="R4310" i="1"/>
  <c r="Q3328" i="1"/>
  <c r="Q4311" i="1"/>
  <c r="O3327" i="1"/>
  <c r="O4310" i="1"/>
  <c r="O3323" i="1"/>
  <c r="O4306" i="1"/>
  <c r="Q3322" i="1"/>
  <c r="Q4305" i="1"/>
  <c r="I3325" i="1"/>
  <c r="I4308" i="1"/>
  <c r="Q3327" i="1"/>
  <c r="Q4310" i="1"/>
  <c r="L3322" i="1"/>
  <c r="L4305" i="1"/>
  <c r="L3326" i="1"/>
  <c r="L4309" i="1"/>
  <c r="M3326" i="1"/>
  <c r="M4309" i="1"/>
  <c r="K3328" i="1"/>
  <c r="K4311" i="1"/>
  <c r="O3328" i="1"/>
  <c r="O4311" i="1"/>
  <c r="J3324" i="1"/>
  <c r="J4307" i="1"/>
  <c r="L3325" i="1"/>
  <c r="N3325" i="1" s="1"/>
  <c r="L4308" i="1"/>
  <c r="O3322" i="1"/>
  <c r="O4305" i="1"/>
  <c r="K3322" i="1"/>
  <c r="K4305" i="1"/>
  <c r="X3326" i="1"/>
  <c r="V419" i="33"/>
  <c r="T339" i="2" s="1"/>
  <c r="AD4296" i="1" s="1"/>
  <c r="P419" i="33"/>
  <c r="N339" i="2" s="1"/>
  <c r="V4296" i="1" s="1"/>
  <c r="O419" i="33"/>
  <c r="M339" i="2" s="1"/>
  <c r="U4296" i="1" s="1"/>
  <c r="U419" i="33"/>
  <c r="S339" i="2" s="1"/>
  <c r="AC4296" i="1" s="1"/>
  <c r="M419" i="33"/>
  <c r="K339" i="2" s="1"/>
  <c r="R4296" i="1" s="1"/>
  <c r="D416" i="33"/>
  <c r="B336" i="2" s="1"/>
  <c r="D417" i="33"/>
  <c r="B337" i="2" s="1"/>
  <c r="F419" i="33"/>
  <c r="D339" i="2" s="1"/>
  <c r="T419" i="33"/>
  <c r="R339" i="2" s="1"/>
  <c r="AB4296" i="1" s="1"/>
  <c r="N419" i="33"/>
  <c r="L339" i="2" s="1"/>
  <c r="T4296" i="1" s="1"/>
  <c r="E419" i="33"/>
  <c r="C339" i="2" s="1"/>
  <c r="D412" i="33"/>
  <c r="B332" i="2" s="1"/>
  <c r="K419" i="33"/>
  <c r="I339" i="2" s="1"/>
  <c r="P4296" i="1" s="1"/>
  <c r="R419" i="33"/>
  <c r="P339" i="2" s="1"/>
  <c r="Y4296" i="1" s="1"/>
  <c r="Q419" i="33"/>
  <c r="O339" i="2" s="1"/>
  <c r="W4296" i="1" s="1"/>
  <c r="D418" i="33"/>
  <c r="B338" i="2" s="1"/>
  <c r="D413" i="33"/>
  <c r="B333" i="2" s="1"/>
  <c r="I419" i="33"/>
  <c r="G339" i="2" s="1"/>
  <c r="M4296" i="1" s="1"/>
  <c r="S419" i="33"/>
  <c r="Q339" i="2" s="1"/>
  <c r="Z4296" i="1" s="1"/>
  <c r="L419" i="33"/>
  <c r="J339" i="2" s="1"/>
  <c r="Q4296" i="1" s="1"/>
  <c r="D415" i="33"/>
  <c r="B335" i="2" s="1"/>
  <c r="H419" i="33"/>
  <c r="F339" i="2" s="1"/>
  <c r="L4296" i="1" s="1"/>
  <c r="D414" i="33"/>
  <c r="B334" i="2" s="1"/>
  <c r="J419" i="33"/>
  <c r="H339" i="2" s="1"/>
  <c r="O4296" i="1" s="1"/>
  <c r="G419" i="33"/>
  <c r="E339" i="2" s="1"/>
  <c r="E348" i="33"/>
  <c r="C278" i="2"/>
  <c r="E542" i="33"/>
  <c r="D341" i="33"/>
  <c r="S282" i="2"/>
  <c r="U546" i="33"/>
  <c r="J280" i="2"/>
  <c r="L544" i="33"/>
  <c r="U348" i="33"/>
  <c r="S278" i="2"/>
  <c r="U542" i="33"/>
  <c r="K282" i="2"/>
  <c r="M546" i="33"/>
  <c r="N348" i="33"/>
  <c r="L278" i="2"/>
  <c r="N542" i="33"/>
  <c r="P282" i="2"/>
  <c r="R546" i="33"/>
  <c r="N279" i="2"/>
  <c r="P543" i="33"/>
  <c r="J279" i="2"/>
  <c r="L543" i="33"/>
  <c r="G282" i="2"/>
  <c r="I546" i="33"/>
  <c r="E282" i="2"/>
  <c r="G546" i="33"/>
  <c r="S281" i="2"/>
  <c r="U545" i="33"/>
  <c r="R284" i="2"/>
  <c r="T548" i="33"/>
  <c r="P281" i="2"/>
  <c r="R545" i="33"/>
  <c r="P348" i="33"/>
  <c r="N278" i="2"/>
  <c r="P542" i="33"/>
  <c r="K280" i="2"/>
  <c r="M544" i="33"/>
  <c r="I280" i="2"/>
  <c r="K544" i="33"/>
  <c r="F283" i="2"/>
  <c r="H547" i="33"/>
  <c r="D279" i="2"/>
  <c r="F543" i="33"/>
  <c r="T280" i="2"/>
  <c r="V544" i="33"/>
  <c r="L280" i="2"/>
  <c r="N544" i="33"/>
  <c r="S348" i="33"/>
  <c r="Q278" i="2"/>
  <c r="S542" i="33"/>
  <c r="O279" i="2"/>
  <c r="Q543" i="33"/>
  <c r="K283" i="2"/>
  <c r="M547" i="33"/>
  <c r="I279" i="2"/>
  <c r="K543" i="33"/>
  <c r="F282" i="2"/>
  <c r="H546" i="33"/>
  <c r="D282" i="2"/>
  <c r="F546" i="33"/>
  <c r="T283" i="2"/>
  <c r="V547" i="33"/>
  <c r="L283" i="2"/>
  <c r="N547" i="33"/>
  <c r="Z664" i="1"/>
  <c r="Z673" i="1" s="1"/>
  <c r="Z797" i="1"/>
  <c r="Z2828" i="1"/>
  <c r="Z3811" i="1"/>
  <c r="Z2423" i="1"/>
  <c r="AB665" i="1"/>
  <c r="AB674" i="1" s="1"/>
  <c r="AB798" i="1"/>
  <c r="AB3812" i="1"/>
  <c r="AB2829" i="1"/>
  <c r="AB2424" i="1"/>
  <c r="L665" i="1"/>
  <c r="L674" i="1" s="1"/>
  <c r="L798" i="1"/>
  <c r="L3812" i="1"/>
  <c r="L2829" i="1"/>
  <c r="L2424" i="1"/>
  <c r="AC666" i="1"/>
  <c r="AC675" i="1" s="1"/>
  <c r="AC799" i="1"/>
  <c r="AC2830" i="1"/>
  <c r="AC3813" i="1"/>
  <c r="AC2425" i="1"/>
  <c r="Z663" i="1"/>
  <c r="Z672" i="1" s="1"/>
  <c r="Z796" i="1"/>
  <c r="Z3810" i="1"/>
  <c r="Z2827" i="1"/>
  <c r="Z2422" i="1"/>
  <c r="M666" i="1"/>
  <c r="M675" i="1" s="1"/>
  <c r="M799" i="1"/>
  <c r="M2830" i="1"/>
  <c r="M3813" i="1"/>
  <c r="M2425" i="1"/>
  <c r="K666" i="1"/>
  <c r="K799" i="1"/>
  <c r="K3813" i="1"/>
  <c r="K2830" i="1"/>
  <c r="K2425" i="1"/>
  <c r="P661" i="1"/>
  <c r="P670" i="1" s="1"/>
  <c r="P794" i="1"/>
  <c r="P2825" i="1"/>
  <c r="P3808" i="1"/>
  <c r="P2420" i="1"/>
  <c r="V663" i="1"/>
  <c r="V672" i="1" s="1"/>
  <c r="V796" i="1"/>
  <c r="V3810" i="1"/>
  <c r="V2827" i="1"/>
  <c r="V2422" i="1"/>
  <c r="Z666" i="1"/>
  <c r="Z675" i="1" s="1"/>
  <c r="Z799" i="1"/>
  <c r="Z3813" i="1"/>
  <c r="Z2830" i="1"/>
  <c r="Z2425" i="1"/>
  <c r="L663" i="1"/>
  <c r="L672" i="1" s="1"/>
  <c r="L796" i="1"/>
  <c r="L3810" i="1"/>
  <c r="L2827" i="1"/>
  <c r="L2422" i="1"/>
  <c r="Q666" i="1"/>
  <c r="Q675" i="1" s="1"/>
  <c r="Q799" i="1"/>
  <c r="Q2830" i="1"/>
  <c r="Q3813" i="1"/>
  <c r="Q2425" i="1"/>
  <c r="O665" i="1"/>
  <c r="O798" i="1"/>
  <c r="O3812" i="1"/>
  <c r="O2829" i="1"/>
  <c r="O2424" i="1"/>
  <c r="AB662" i="1"/>
  <c r="AB671" i="1" s="1"/>
  <c r="AB795" i="1"/>
  <c r="AB2826" i="1"/>
  <c r="AB3809" i="1"/>
  <c r="AB2421" i="1"/>
  <c r="L666" i="1"/>
  <c r="L675" i="1" s="1"/>
  <c r="L799" i="1"/>
  <c r="L2830" i="1"/>
  <c r="L3813" i="1"/>
  <c r="L2425" i="1"/>
  <c r="R665" i="1"/>
  <c r="R674" i="1" s="1"/>
  <c r="R798" i="1"/>
  <c r="R3812" i="1"/>
  <c r="R2829" i="1"/>
  <c r="R2424" i="1"/>
  <c r="O663" i="1"/>
  <c r="O796" i="1"/>
  <c r="O3810" i="1"/>
  <c r="O2827" i="1"/>
  <c r="O2422" i="1"/>
  <c r="R666" i="1"/>
  <c r="R675" i="1" s="1"/>
  <c r="R799" i="1"/>
  <c r="R3813" i="1"/>
  <c r="R2830" i="1"/>
  <c r="R2425" i="1"/>
  <c r="P666" i="1"/>
  <c r="P675" i="1" s="1"/>
  <c r="P799" i="1"/>
  <c r="P2830" i="1"/>
  <c r="P3813" i="1"/>
  <c r="P2425" i="1"/>
  <c r="AD663" i="1"/>
  <c r="AD672" i="1" s="1"/>
  <c r="AD796" i="1"/>
  <c r="AD3810" i="1"/>
  <c r="AD2827" i="1"/>
  <c r="AD2422" i="1"/>
  <c r="V662" i="1"/>
  <c r="V671" i="1" s="1"/>
  <c r="V795" i="1"/>
  <c r="V2826" i="1"/>
  <c r="V3809" i="1"/>
  <c r="V2421" i="1"/>
  <c r="T662" i="1"/>
  <c r="T795" i="1"/>
  <c r="T2826" i="1"/>
  <c r="T3809" i="1"/>
  <c r="T2421" i="1"/>
  <c r="W663" i="1"/>
  <c r="W672" i="1" s="1"/>
  <c r="W796" i="1"/>
  <c r="W3810" i="1"/>
  <c r="W2827" i="1"/>
  <c r="W2422" i="1"/>
  <c r="T665" i="1"/>
  <c r="T798" i="1"/>
  <c r="T3812" i="1"/>
  <c r="T2829" i="1"/>
  <c r="T2424" i="1"/>
  <c r="AD665" i="1"/>
  <c r="AD674" i="1" s="1"/>
  <c r="AD798" i="1"/>
  <c r="AD3812" i="1"/>
  <c r="AD2829" i="1"/>
  <c r="AD2424" i="1"/>
  <c r="V664" i="1"/>
  <c r="V673" i="1" s="1"/>
  <c r="V797" i="1"/>
  <c r="V2828" i="1"/>
  <c r="V3811" i="1"/>
  <c r="V2423" i="1"/>
  <c r="T664" i="1"/>
  <c r="T797" i="1"/>
  <c r="T3811" i="1"/>
  <c r="T2828" i="1"/>
  <c r="T2423" i="1"/>
  <c r="Q348" i="33"/>
  <c r="O278" i="2"/>
  <c r="Q542" i="33"/>
  <c r="P279" i="2"/>
  <c r="R543" i="33"/>
  <c r="H284" i="2"/>
  <c r="J548" i="33"/>
  <c r="L282" i="2"/>
  <c r="N546" i="33"/>
  <c r="H280" i="2"/>
  <c r="J544" i="33"/>
  <c r="R281" i="2"/>
  <c r="T545" i="33"/>
  <c r="R348" i="33"/>
  <c r="P278" i="2"/>
  <c r="R542" i="33"/>
  <c r="M281" i="2"/>
  <c r="O545" i="33"/>
  <c r="I281" i="2"/>
  <c r="K545" i="33"/>
  <c r="I348" i="33"/>
  <c r="G278" i="2"/>
  <c r="I542" i="33"/>
  <c r="G348" i="33"/>
  <c r="E278" i="2"/>
  <c r="G542" i="33"/>
  <c r="T281" i="2"/>
  <c r="V545" i="33"/>
  <c r="R280" i="2"/>
  <c r="T544" i="33"/>
  <c r="O284" i="2"/>
  <c r="Q548" i="33"/>
  <c r="M284" i="2"/>
  <c r="O548" i="33"/>
  <c r="J282" i="2"/>
  <c r="L546" i="33"/>
  <c r="H282" i="2"/>
  <c r="J546" i="33"/>
  <c r="F279" i="2"/>
  <c r="H543" i="33"/>
  <c r="S284" i="2"/>
  <c r="U548" i="33"/>
  <c r="C284" i="2"/>
  <c r="E548" i="33"/>
  <c r="D347" i="33"/>
  <c r="R283" i="2"/>
  <c r="T547" i="33"/>
  <c r="P284" i="2"/>
  <c r="R548" i="33"/>
  <c r="N281" i="2"/>
  <c r="P545" i="33"/>
  <c r="K279" i="2"/>
  <c r="M543" i="33"/>
  <c r="H281" i="2"/>
  <c r="J545" i="33"/>
  <c r="H348" i="33"/>
  <c r="F278" i="2"/>
  <c r="H542" i="33"/>
  <c r="D278" i="2"/>
  <c r="F348" i="33"/>
  <c r="F549" i="33" s="1"/>
  <c r="F542" i="33"/>
  <c r="T279" i="2"/>
  <c r="V543" i="33"/>
  <c r="L279" i="2"/>
  <c r="N543" i="33"/>
  <c r="P663" i="1"/>
  <c r="P672" i="1" s="1"/>
  <c r="P796" i="1"/>
  <c r="P3810" i="1"/>
  <c r="P2827" i="1"/>
  <c r="P2422" i="1"/>
  <c r="U661" i="1"/>
  <c r="U670" i="1" s="1"/>
  <c r="U794" i="1"/>
  <c r="U3808" i="1"/>
  <c r="U2825" i="1"/>
  <c r="U2420" i="1"/>
  <c r="K663" i="1"/>
  <c r="K796" i="1"/>
  <c r="K3810" i="1"/>
  <c r="K2827" i="1"/>
  <c r="K2422" i="1"/>
  <c r="AC662" i="1"/>
  <c r="AC671" i="1" s="1"/>
  <c r="AC795" i="1"/>
  <c r="AC3809" i="1"/>
  <c r="AC2826" i="1"/>
  <c r="AC2421" i="1"/>
  <c r="Y665" i="1"/>
  <c r="Y798" i="1"/>
  <c r="Y2829" i="1"/>
  <c r="Y3812" i="1"/>
  <c r="Y2424" i="1"/>
  <c r="M662" i="1"/>
  <c r="M671" i="1" s="1"/>
  <c r="M795" i="1"/>
  <c r="M3809" i="1"/>
  <c r="M2826" i="1"/>
  <c r="M2421" i="1"/>
  <c r="O666" i="1"/>
  <c r="O799" i="1"/>
  <c r="O3813" i="1"/>
  <c r="O2830" i="1"/>
  <c r="O2425" i="1"/>
  <c r="AC665" i="1"/>
  <c r="AC674" i="1" s="1"/>
  <c r="AC798" i="1"/>
  <c r="AC2829" i="1"/>
  <c r="AC3812" i="1"/>
  <c r="AC2424" i="1"/>
  <c r="Z662" i="1"/>
  <c r="Z671" i="1" s="1"/>
  <c r="Z795" i="1"/>
  <c r="Z2826" i="1"/>
  <c r="Z3809" i="1"/>
  <c r="Z2421" i="1"/>
  <c r="K665" i="1"/>
  <c r="K798" i="1"/>
  <c r="K3812" i="1"/>
  <c r="K2829" i="1"/>
  <c r="K2424" i="1"/>
  <c r="Q661" i="1"/>
  <c r="Q670" i="1" s="1"/>
  <c r="Q794" i="1"/>
  <c r="Q3808" i="1"/>
  <c r="Q2825" i="1"/>
  <c r="Q2420" i="1"/>
  <c r="V471" i="33"/>
  <c r="T429" i="2" s="1"/>
  <c r="T422" i="2"/>
  <c r="AC664" i="1"/>
  <c r="AC673" i="1" s="1"/>
  <c r="AC797" i="1"/>
  <c r="AC3811" i="1"/>
  <c r="AC2828" i="1"/>
  <c r="AC2423" i="1"/>
  <c r="Z665" i="1"/>
  <c r="Z674" i="1" s="1"/>
  <c r="Z798" i="1"/>
  <c r="Z3812" i="1"/>
  <c r="Z2829" i="1"/>
  <c r="Z2424" i="1"/>
  <c r="L662" i="1"/>
  <c r="L671" i="1" s="1"/>
  <c r="L795" i="1"/>
  <c r="L2826" i="1"/>
  <c r="L3809" i="1"/>
  <c r="L2421" i="1"/>
  <c r="M471" i="33"/>
  <c r="K429" i="2" s="1"/>
  <c r="K422" i="2"/>
  <c r="W661" i="1"/>
  <c r="W670" i="1" s="1"/>
  <c r="W794" i="1"/>
  <c r="W3808" i="1"/>
  <c r="W2825" i="1"/>
  <c r="W2420" i="1"/>
  <c r="R662" i="1"/>
  <c r="R671" i="1" s="1"/>
  <c r="R795" i="1"/>
  <c r="R2826" i="1"/>
  <c r="R3809" i="1"/>
  <c r="R2421" i="1"/>
  <c r="P662" i="1"/>
  <c r="P671" i="1" s="1"/>
  <c r="P795" i="1"/>
  <c r="P2826" i="1"/>
  <c r="P3809" i="1"/>
  <c r="P2421" i="1"/>
  <c r="W664" i="1"/>
  <c r="W673" i="1" s="1"/>
  <c r="W797" i="1"/>
  <c r="W2828" i="1"/>
  <c r="W3811" i="1"/>
  <c r="W2423" i="1"/>
  <c r="U664" i="1"/>
  <c r="U673" i="1" s="1"/>
  <c r="U797" i="1"/>
  <c r="U3811" i="1"/>
  <c r="U2828" i="1"/>
  <c r="U2423" i="1"/>
  <c r="V665" i="1"/>
  <c r="V674" i="1" s="1"/>
  <c r="V798" i="1"/>
  <c r="V3812" i="1"/>
  <c r="V2829" i="1"/>
  <c r="V2424" i="1"/>
  <c r="T661" i="1"/>
  <c r="T794" i="1"/>
  <c r="T2825" i="1"/>
  <c r="T3808" i="1"/>
  <c r="T2420" i="1"/>
  <c r="AD661" i="1"/>
  <c r="AD670" i="1" s="1"/>
  <c r="AD794" i="1"/>
  <c r="AD3808" i="1"/>
  <c r="AD2825" i="1"/>
  <c r="AD2420" i="1"/>
  <c r="P471" i="33"/>
  <c r="N429" i="2" s="1"/>
  <c r="N422" i="2"/>
  <c r="N471" i="33"/>
  <c r="L429" i="2" s="1"/>
  <c r="L422" i="2"/>
  <c r="T348" i="33"/>
  <c r="R278" i="2"/>
  <c r="T542" i="33"/>
  <c r="M348" i="33"/>
  <c r="K278" i="2"/>
  <c r="M542" i="33"/>
  <c r="V348" i="33"/>
  <c r="T278" i="2"/>
  <c r="V542" i="33"/>
  <c r="P283" i="2"/>
  <c r="R547" i="33"/>
  <c r="N284" i="2"/>
  <c r="P548" i="33"/>
  <c r="Q281" i="2"/>
  <c r="S545" i="33"/>
  <c r="G279" i="2"/>
  <c r="I543" i="33"/>
  <c r="R282" i="2"/>
  <c r="T546" i="33"/>
  <c r="E279" i="2"/>
  <c r="G543" i="33"/>
  <c r="Q284" i="2"/>
  <c r="S548" i="33"/>
  <c r="O281" i="2"/>
  <c r="Q545" i="33"/>
  <c r="K281" i="2"/>
  <c r="M545" i="33"/>
  <c r="H283" i="2"/>
  <c r="J547" i="33"/>
  <c r="F284" i="2"/>
  <c r="H548" i="33"/>
  <c r="D284" i="2"/>
  <c r="F548" i="33"/>
  <c r="C281" i="2"/>
  <c r="E545" i="33"/>
  <c r="D344" i="33"/>
  <c r="Q283" i="2"/>
  <c r="S547" i="33"/>
  <c r="O280" i="2"/>
  <c r="Q544" i="33"/>
  <c r="M280" i="2"/>
  <c r="O544" i="33"/>
  <c r="L348" i="33"/>
  <c r="J278" i="2"/>
  <c r="L542" i="33"/>
  <c r="J348" i="33"/>
  <c r="H278" i="2"/>
  <c r="J542" i="33"/>
  <c r="E281" i="2"/>
  <c r="G545" i="33"/>
  <c r="S280" i="2"/>
  <c r="U544" i="33"/>
  <c r="C280" i="2"/>
  <c r="E544" i="33"/>
  <c r="D343" i="33"/>
  <c r="R279" i="2"/>
  <c r="T543" i="33"/>
  <c r="P280" i="2"/>
  <c r="R544" i="33"/>
  <c r="M283" i="2"/>
  <c r="O547" i="33"/>
  <c r="J281" i="2"/>
  <c r="L545" i="33"/>
  <c r="G284" i="2"/>
  <c r="I548" i="33"/>
  <c r="E284" i="2"/>
  <c r="G548" i="33"/>
  <c r="S283" i="2"/>
  <c r="U547" i="33"/>
  <c r="C283" i="2"/>
  <c r="E547" i="33"/>
  <c r="D346" i="33"/>
  <c r="R664" i="1"/>
  <c r="R673" i="1" s="1"/>
  <c r="R797" i="1"/>
  <c r="R2828" i="1"/>
  <c r="R3811" i="1"/>
  <c r="R2423" i="1"/>
  <c r="S471" i="33"/>
  <c r="Q429" i="2" s="1"/>
  <c r="Q422" i="2"/>
  <c r="AC663" i="1"/>
  <c r="AC672" i="1" s="1"/>
  <c r="AC796" i="1"/>
  <c r="AC3810" i="1"/>
  <c r="AC2827" i="1"/>
  <c r="AC2422" i="1"/>
  <c r="AB661" i="1"/>
  <c r="AB670" i="1" s="1"/>
  <c r="AB794" i="1"/>
  <c r="AB2825" i="1"/>
  <c r="AB3808" i="1"/>
  <c r="AB2420" i="1"/>
  <c r="Q663" i="1"/>
  <c r="Q672" i="1" s="1"/>
  <c r="Q796" i="1"/>
  <c r="Q3810" i="1"/>
  <c r="Q2827" i="1"/>
  <c r="Q2422" i="1"/>
  <c r="AB664" i="1"/>
  <c r="AB673" i="1" s="1"/>
  <c r="AB797" i="1"/>
  <c r="AB3811" i="1"/>
  <c r="AB2828" i="1"/>
  <c r="AB2423" i="1"/>
  <c r="Y661" i="1"/>
  <c r="Y794" i="1"/>
  <c r="Y3808" i="1"/>
  <c r="Y2825" i="1"/>
  <c r="Y2420" i="1"/>
  <c r="L664" i="1"/>
  <c r="L673" i="1" s="1"/>
  <c r="L797" i="1"/>
  <c r="L3811" i="1"/>
  <c r="L2828" i="1"/>
  <c r="L2423" i="1"/>
  <c r="R663" i="1"/>
  <c r="R672" i="1" s="1"/>
  <c r="R796" i="1"/>
  <c r="R3810" i="1"/>
  <c r="R2827" i="1"/>
  <c r="R2422" i="1"/>
  <c r="O661" i="1"/>
  <c r="O794" i="1"/>
  <c r="O3808" i="1"/>
  <c r="O2825" i="1"/>
  <c r="O2420" i="1"/>
  <c r="AC661" i="1"/>
  <c r="AC670" i="1" s="1"/>
  <c r="AC794" i="1"/>
  <c r="AC3808" i="1"/>
  <c r="AC2825" i="1"/>
  <c r="AC2420" i="1"/>
  <c r="Y664" i="1"/>
  <c r="Y797" i="1"/>
  <c r="Y3811" i="1"/>
  <c r="Y2828" i="1"/>
  <c r="Y2423" i="1"/>
  <c r="M665" i="1"/>
  <c r="M674" i="1" s="1"/>
  <c r="M798" i="1"/>
  <c r="M2829" i="1"/>
  <c r="M3812" i="1"/>
  <c r="M2424" i="1"/>
  <c r="K661" i="1"/>
  <c r="K794" i="1"/>
  <c r="K3808" i="1"/>
  <c r="K2825" i="1"/>
  <c r="K2420" i="1"/>
  <c r="P665" i="1"/>
  <c r="P674" i="1" s="1"/>
  <c r="P798" i="1"/>
  <c r="P3812" i="1"/>
  <c r="P2829" i="1"/>
  <c r="P2424" i="1"/>
  <c r="W665" i="1"/>
  <c r="W674" i="1" s="1"/>
  <c r="W798" i="1"/>
  <c r="W3812" i="1"/>
  <c r="W2829" i="1"/>
  <c r="W2424" i="1"/>
  <c r="U471" i="33"/>
  <c r="S429" i="2" s="1"/>
  <c r="S422" i="2"/>
  <c r="Z661" i="1"/>
  <c r="Z670" i="1" s="1"/>
  <c r="Z794" i="1"/>
  <c r="Z3808" i="1"/>
  <c r="Z2825" i="1"/>
  <c r="Z2420" i="1"/>
  <c r="M664" i="1"/>
  <c r="M673" i="1" s="1"/>
  <c r="M797" i="1"/>
  <c r="M3811" i="1"/>
  <c r="M2828" i="1"/>
  <c r="M2423" i="1"/>
  <c r="K664" i="1"/>
  <c r="K797" i="1"/>
  <c r="K2828" i="1"/>
  <c r="K3811" i="1"/>
  <c r="K2423" i="1"/>
  <c r="Q665" i="1"/>
  <c r="Q674" i="1" s="1"/>
  <c r="Q798" i="1"/>
  <c r="Q2829" i="1"/>
  <c r="Q3812" i="1"/>
  <c r="Q2424" i="1"/>
  <c r="U665" i="1"/>
  <c r="U674" i="1" s="1"/>
  <c r="U798" i="1"/>
  <c r="U2829" i="1"/>
  <c r="U3812" i="1"/>
  <c r="U2424" i="1"/>
  <c r="Q664" i="1"/>
  <c r="Q673" i="1" s="1"/>
  <c r="Q797" i="1"/>
  <c r="Q3811" i="1"/>
  <c r="Q2828" i="1"/>
  <c r="Q2423" i="1"/>
  <c r="O664" i="1"/>
  <c r="O797" i="1"/>
  <c r="O2828" i="1"/>
  <c r="O3811" i="1"/>
  <c r="O2423" i="1"/>
  <c r="Q471" i="33"/>
  <c r="O429" i="2" s="1"/>
  <c r="O422" i="2"/>
  <c r="O471" i="33"/>
  <c r="M429" i="2" s="1"/>
  <c r="M422" i="2"/>
  <c r="AD666" i="1"/>
  <c r="AD675" i="1" s="1"/>
  <c r="AD799" i="1"/>
  <c r="AD3813" i="1"/>
  <c r="AD2830" i="1"/>
  <c r="AD2425" i="1"/>
  <c r="V661" i="1"/>
  <c r="V670" i="1" s="1"/>
  <c r="V794" i="1"/>
  <c r="V3808" i="1"/>
  <c r="V2825" i="1"/>
  <c r="V2420" i="1"/>
  <c r="W666" i="1"/>
  <c r="W675" i="1" s="1"/>
  <c r="W799" i="1"/>
  <c r="W3813" i="1"/>
  <c r="W2830" i="1"/>
  <c r="W2425" i="1"/>
  <c r="U666" i="1"/>
  <c r="U675" i="1" s="1"/>
  <c r="U799" i="1"/>
  <c r="U2830" i="1"/>
  <c r="U3813" i="1"/>
  <c r="U2425" i="1"/>
  <c r="J284" i="2"/>
  <c r="L548" i="33"/>
  <c r="T282" i="2"/>
  <c r="V546" i="33"/>
  <c r="K348" i="33"/>
  <c r="I278" i="2"/>
  <c r="K542" i="33"/>
  <c r="M282" i="2"/>
  <c r="O546" i="33"/>
  <c r="G283" i="2"/>
  <c r="I547" i="33"/>
  <c r="I282" i="2"/>
  <c r="K546" i="33"/>
  <c r="F281" i="2"/>
  <c r="H545" i="33"/>
  <c r="O348" i="33"/>
  <c r="M278" i="2"/>
  <c r="O542" i="33"/>
  <c r="D281" i="2"/>
  <c r="N280" i="2"/>
  <c r="P544" i="33"/>
  <c r="E283" i="2"/>
  <c r="G547" i="33"/>
  <c r="O282" i="2"/>
  <c r="Q546" i="33"/>
  <c r="C282" i="2"/>
  <c r="D345" i="33"/>
  <c r="E546" i="33"/>
  <c r="Q280" i="2"/>
  <c r="S544" i="33"/>
  <c r="N283" i="2"/>
  <c r="P547" i="33"/>
  <c r="J283" i="2"/>
  <c r="L547" i="33"/>
  <c r="H279" i="2"/>
  <c r="J543" i="33"/>
  <c r="F280" i="2"/>
  <c r="H544" i="33"/>
  <c r="D280" i="2"/>
  <c r="F544" i="33"/>
  <c r="L281" i="2"/>
  <c r="N545" i="33"/>
  <c r="Q279" i="2"/>
  <c r="S543" i="33"/>
  <c r="N282" i="2"/>
  <c r="P546" i="33"/>
  <c r="K284" i="2"/>
  <c r="M548" i="33"/>
  <c r="I284" i="2"/>
  <c r="K548" i="33"/>
  <c r="G281" i="2"/>
  <c r="I545" i="33"/>
  <c r="D283" i="2"/>
  <c r="F547" i="33"/>
  <c r="T284" i="2"/>
  <c r="V548" i="33"/>
  <c r="L284" i="2"/>
  <c r="N548" i="33"/>
  <c r="Q282" i="2"/>
  <c r="S546" i="33"/>
  <c r="O283" i="2"/>
  <c r="Q547" i="33"/>
  <c r="M279" i="2"/>
  <c r="O543" i="33"/>
  <c r="I283" i="2"/>
  <c r="K547" i="33"/>
  <c r="G280" i="2"/>
  <c r="I544" i="33"/>
  <c r="E280" i="2"/>
  <c r="G544" i="33"/>
  <c r="S279" i="2"/>
  <c r="U543" i="33"/>
  <c r="C279" i="2"/>
  <c r="E543" i="33"/>
  <c r="D342" i="33"/>
  <c r="L661" i="1"/>
  <c r="L670" i="1" s="1"/>
  <c r="L794" i="1"/>
  <c r="L2825" i="1"/>
  <c r="L3808" i="1"/>
  <c r="L2420" i="1"/>
  <c r="M663" i="1"/>
  <c r="M672" i="1" s="1"/>
  <c r="M796" i="1"/>
  <c r="M3810" i="1"/>
  <c r="M2827" i="1"/>
  <c r="M2422" i="1"/>
  <c r="Y662" i="1"/>
  <c r="Y795" i="1"/>
  <c r="Y3809" i="1"/>
  <c r="Y2826" i="1"/>
  <c r="Y2421" i="1"/>
  <c r="Y666" i="1"/>
  <c r="Y799" i="1"/>
  <c r="Y2830" i="1"/>
  <c r="Y3813" i="1"/>
  <c r="Y2425" i="1"/>
  <c r="O662" i="1"/>
  <c r="O795" i="1"/>
  <c r="O2826" i="1"/>
  <c r="O3809" i="1"/>
  <c r="O2421" i="1"/>
  <c r="T471" i="33"/>
  <c r="R429" i="2" s="1"/>
  <c r="R422" i="2"/>
  <c r="H471" i="33"/>
  <c r="F429" i="2" s="1"/>
  <c r="F422" i="2"/>
  <c r="Q662" i="1"/>
  <c r="Q671" i="1" s="1"/>
  <c r="Q795" i="1"/>
  <c r="Q3809" i="1"/>
  <c r="Q2826" i="1"/>
  <c r="Q2421" i="1"/>
  <c r="AD664" i="1"/>
  <c r="AD673" i="1" s="1"/>
  <c r="AD797" i="1"/>
  <c r="AD2828" i="1"/>
  <c r="AD3811" i="1"/>
  <c r="AD2423" i="1"/>
  <c r="AB663" i="1"/>
  <c r="AB672" i="1" s="1"/>
  <c r="AB796" i="1"/>
  <c r="AB3810" i="1"/>
  <c r="AB2827" i="1"/>
  <c r="AB2422" i="1"/>
  <c r="R471" i="33"/>
  <c r="P429" i="2" s="1"/>
  <c r="P422" i="2"/>
  <c r="M661" i="1"/>
  <c r="M670" i="1" s="1"/>
  <c r="M794" i="1"/>
  <c r="M3808" i="1"/>
  <c r="M2825" i="1"/>
  <c r="M2420" i="1"/>
  <c r="R661" i="1"/>
  <c r="R670" i="1" s="1"/>
  <c r="R794" i="1"/>
  <c r="R3808" i="1"/>
  <c r="R2825" i="1"/>
  <c r="R2420" i="1"/>
  <c r="K471" i="33"/>
  <c r="I429" i="2" s="1"/>
  <c r="I422" i="2"/>
  <c r="T663" i="1"/>
  <c r="T796" i="1"/>
  <c r="T3810" i="1"/>
  <c r="T2827" i="1"/>
  <c r="T2422" i="1"/>
  <c r="AB666" i="1"/>
  <c r="AB675" i="1" s="1"/>
  <c r="AB799" i="1"/>
  <c r="AB2830" i="1"/>
  <c r="AB3813" i="1"/>
  <c r="AB2425" i="1"/>
  <c r="Y663" i="1"/>
  <c r="Y796" i="1"/>
  <c r="Y3810" i="1"/>
  <c r="Y2827" i="1"/>
  <c r="Y2422" i="1"/>
  <c r="I471" i="33"/>
  <c r="G429" i="2" s="1"/>
  <c r="G422" i="2"/>
  <c r="E422" i="2"/>
  <c r="P664" i="1"/>
  <c r="P673" i="1" s="1"/>
  <c r="P797" i="1"/>
  <c r="P3811" i="1"/>
  <c r="P2828" i="1"/>
  <c r="P2423" i="1"/>
  <c r="L471" i="33"/>
  <c r="J429" i="2" s="1"/>
  <c r="J422" i="2"/>
  <c r="J471" i="33"/>
  <c r="H429" i="2" s="1"/>
  <c r="H422" i="2"/>
  <c r="V666" i="1"/>
  <c r="V675" i="1" s="1"/>
  <c r="V799" i="1"/>
  <c r="V3813" i="1"/>
  <c r="V2830" i="1"/>
  <c r="V2425" i="1"/>
  <c r="T666" i="1"/>
  <c r="T799" i="1"/>
  <c r="T2830" i="1"/>
  <c r="T3813" i="1"/>
  <c r="T2425" i="1"/>
  <c r="AD662" i="1"/>
  <c r="AD671" i="1" s="1"/>
  <c r="AD795" i="1"/>
  <c r="AD2826" i="1"/>
  <c r="AD3809" i="1"/>
  <c r="AD2421" i="1"/>
  <c r="U663" i="1"/>
  <c r="U672" i="1" s="1"/>
  <c r="U796" i="1"/>
  <c r="U3810" i="1"/>
  <c r="U2827" i="1"/>
  <c r="U2422" i="1"/>
  <c r="C424" i="2"/>
  <c r="W662" i="1"/>
  <c r="W671" i="1" s="1"/>
  <c r="W795" i="1"/>
  <c r="W2826" i="1"/>
  <c r="W3809" i="1"/>
  <c r="W2421" i="1"/>
  <c r="U662" i="1"/>
  <c r="U671" i="1" s="1"/>
  <c r="U795" i="1"/>
  <c r="U3809" i="1"/>
  <c r="U2826" i="1"/>
  <c r="U2421" i="1"/>
  <c r="S4309" i="1" l="1"/>
  <c r="AA4311" i="1"/>
  <c r="S3326" i="1"/>
  <c r="S3327" i="1"/>
  <c r="AA3327" i="1"/>
  <c r="X3325" i="1"/>
  <c r="AA3326" i="1"/>
  <c r="S4296" i="1"/>
  <c r="AA4296" i="1"/>
  <c r="X4296" i="1"/>
  <c r="S3322" i="1"/>
  <c r="X3323" i="1"/>
  <c r="X3322" i="1"/>
  <c r="S3325" i="1"/>
  <c r="H3325" i="1" s="1"/>
  <c r="N3322" i="1"/>
  <c r="S3328" i="1"/>
  <c r="S3323" i="1"/>
  <c r="X3327" i="1"/>
  <c r="AA3324" i="1"/>
  <c r="N3323" i="1"/>
  <c r="X3328" i="1"/>
  <c r="AA3322" i="1"/>
  <c r="AA3323" i="1"/>
  <c r="S3324" i="1"/>
  <c r="N3327" i="1"/>
  <c r="N3328" i="1"/>
  <c r="N3326" i="1"/>
  <c r="X3324" i="1"/>
  <c r="N3324" i="1"/>
  <c r="AA4306" i="1"/>
  <c r="X4311" i="1"/>
  <c r="AA4307" i="1"/>
  <c r="N4307" i="1"/>
  <c r="S4305" i="1"/>
  <c r="N4311" i="1"/>
  <c r="X4307" i="1"/>
  <c r="N4306" i="1"/>
  <c r="X4305" i="1"/>
  <c r="S4308" i="1"/>
  <c r="X4308" i="1"/>
  <c r="Z3329" i="1"/>
  <c r="Z4312" i="1"/>
  <c r="W3329" i="1"/>
  <c r="W4312" i="1"/>
  <c r="I3329" i="1"/>
  <c r="I4312" i="1"/>
  <c r="U3329" i="1"/>
  <c r="U4312" i="1"/>
  <c r="N4305" i="1"/>
  <c r="S4311" i="1"/>
  <c r="S4306" i="1"/>
  <c r="X4310" i="1"/>
  <c r="AA4309" i="1"/>
  <c r="AA4305" i="1"/>
  <c r="N4308" i="1"/>
  <c r="N4309" i="1"/>
  <c r="N4310" i="1"/>
  <c r="S4307" i="1"/>
  <c r="X4306" i="1"/>
  <c r="AA4308" i="1"/>
  <c r="K3329" i="1"/>
  <c r="K4312" i="1"/>
  <c r="L3329" i="1"/>
  <c r="L4312" i="1"/>
  <c r="M3329" i="1"/>
  <c r="M4312" i="1"/>
  <c r="Y3329" i="1"/>
  <c r="Y4312" i="1"/>
  <c r="T3329" i="1"/>
  <c r="T4312" i="1"/>
  <c r="V3329" i="1"/>
  <c r="V4312" i="1"/>
  <c r="P3329" i="1"/>
  <c r="P4312" i="1"/>
  <c r="AB3329" i="1"/>
  <c r="AB4312" i="1"/>
  <c r="R3329" i="1"/>
  <c r="R4312" i="1"/>
  <c r="AD3329" i="1"/>
  <c r="AD4312" i="1"/>
  <c r="S4310" i="1"/>
  <c r="X4309" i="1"/>
  <c r="O3329" i="1"/>
  <c r="O4312" i="1"/>
  <c r="Q3329" i="1"/>
  <c r="Q4312" i="1"/>
  <c r="J3329" i="1"/>
  <c r="J4312" i="1"/>
  <c r="AC3329" i="1"/>
  <c r="AC4312" i="1"/>
  <c r="D419" i="33"/>
  <c r="B339" i="2" s="1"/>
  <c r="AA3811" i="1"/>
  <c r="AA2830" i="1"/>
  <c r="D348" i="33"/>
  <c r="AA796" i="1"/>
  <c r="AA799" i="1"/>
  <c r="AA2826" i="1"/>
  <c r="AA2827" i="1"/>
  <c r="AA797" i="1"/>
  <c r="AA3813" i="1"/>
  <c r="AA3810" i="1"/>
  <c r="N3811" i="1"/>
  <c r="S799" i="1"/>
  <c r="AA3809" i="1"/>
  <c r="AA2423" i="1"/>
  <c r="AA2421" i="1"/>
  <c r="X2425" i="1"/>
  <c r="X3813" i="1"/>
  <c r="AA2828" i="1"/>
  <c r="S2830" i="1"/>
  <c r="X2830" i="1"/>
  <c r="AA795" i="1"/>
  <c r="N797" i="1"/>
  <c r="X799" i="1"/>
  <c r="AA2422" i="1"/>
  <c r="AA2425" i="1"/>
  <c r="N2423" i="1"/>
  <c r="S3813" i="1"/>
  <c r="S2425" i="1"/>
  <c r="Q660" i="1"/>
  <c r="Q669" i="1" s="1"/>
  <c r="Q793" i="1"/>
  <c r="Q3807" i="1"/>
  <c r="Q2824" i="1"/>
  <c r="Q2419" i="1"/>
  <c r="M667" i="1"/>
  <c r="M676" i="1" s="1"/>
  <c r="M800" i="1"/>
  <c r="M3814" i="1"/>
  <c r="M2831" i="1"/>
  <c r="M2426" i="1"/>
  <c r="X796" i="1"/>
  <c r="Y667" i="1"/>
  <c r="Y800" i="1"/>
  <c r="Y3814" i="1"/>
  <c r="Y2831" i="1"/>
  <c r="Y2426" i="1"/>
  <c r="AB667" i="1"/>
  <c r="AB676" i="1" s="1"/>
  <c r="AB800" i="1"/>
  <c r="AB3814" i="1"/>
  <c r="AB2831" i="1"/>
  <c r="AB2426" i="1"/>
  <c r="S795" i="1"/>
  <c r="W1503" i="1"/>
  <c r="W1495" i="1"/>
  <c r="W4429" i="1"/>
  <c r="W744" i="1"/>
  <c r="W248" i="1"/>
  <c r="W1051" i="1"/>
  <c r="W2458" i="1"/>
  <c r="W326" i="1"/>
  <c r="W335" i="1" s="1"/>
  <c r="W1035" i="1"/>
  <c r="W1043" i="1"/>
  <c r="W2136" i="1"/>
  <c r="W2210" i="1"/>
  <c r="W977" i="1"/>
  <c r="W1001" i="1"/>
  <c r="V1501" i="1"/>
  <c r="V1493" i="1"/>
  <c r="V742" i="1"/>
  <c r="V4427" i="1"/>
  <c r="V246" i="1"/>
  <c r="V1033" i="1"/>
  <c r="V324" i="1"/>
  <c r="V333" i="1" s="1"/>
  <c r="V1049" i="1"/>
  <c r="V1041" i="1"/>
  <c r="V2456" i="1"/>
  <c r="V2134" i="1"/>
  <c r="V2208" i="1"/>
  <c r="V999" i="1"/>
  <c r="V975" i="1"/>
  <c r="U1491" i="1"/>
  <c r="U1499" i="1"/>
  <c r="U740" i="1"/>
  <c r="U4425" i="1"/>
  <c r="U244" i="1"/>
  <c r="U1039" i="1"/>
  <c r="U322" i="1"/>
  <c r="U331" i="1" s="1"/>
  <c r="U2454" i="1"/>
  <c r="U1047" i="1"/>
  <c r="U1031" i="1"/>
  <c r="U2206" i="1"/>
  <c r="U2132" i="1"/>
  <c r="U973" i="1"/>
  <c r="U997" i="1"/>
  <c r="I285" i="2"/>
  <c r="K549" i="33"/>
  <c r="K557" i="33" s="1"/>
  <c r="I240" i="2" s="1"/>
  <c r="Q1505" i="1"/>
  <c r="Q1497" i="1"/>
  <c r="Q746" i="1"/>
  <c r="Q4431" i="1"/>
  <c r="Q250" i="1"/>
  <c r="Q1053" i="1"/>
  <c r="Q328" i="1"/>
  <c r="Q337" i="1" s="1"/>
  <c r="Q1037" i="1"/>
  <c r="Q1045" i="1"/>
  <c r="Q2460" i="1"/>
  <c r="Q2138" i="1"/>
  <c r="Q2212" i="1"/>
  <c r="Q979" i="1"/>
  <c r="Q1003" i="1"/>
  <c r="W667" i="1"/>
  <c r="W676" i="1" s="1"/>
  <c r="W800" i="1"/>
  <c r="W2831" i="1"/>
  <c r="W3814" i="1"/>
  <c r="W2426" i="1"/>
  <c r="S797" i="1"/>
  <c r="N2825" i="1"/>
  <c r="S2825" i="1"/>
  <c r="AA2825" i="1"/>
  <c r="Z667" i="1"/>
  <c r="Z676" i="1" s="1"/>
  <c r="Z800" i="1"/>
  <c r="Z3814" i="1"/>
  <c r="Z2831" i="1"/>
  <c r="Z2426" i="1"/>
  <c r="I1493" i="1"/>
  <c r="I1501" i="1"/>
  <c r="I742" i="1"/>
  <c r="I4427" i="1"/>
  <c r="I246" i="1"/>
  <c r="I324" i="1"/>
  <c r="I1049" i="1"/>
  <c r="I1033" i="1"/>
  <c r="I1041" i="1"/>
  <c r="I2456" i="1"/>
  <c r="I2208" i="1"/>
  <c r="I999" i="1"/>
  <c r="I2134" i="1"/>
  <c r="I975" i="1"/>
  <c r="K1494" i="1"/>
  <c r="K1502" i="1"/>
  <c r="K743" i="1"/>
  <c r="K4428" i="1"/>
  <c r="K247" i="1"/>
  <c r="K1042" i="1"/>
  <c r="K325" i="1"/>
  <c r="K1034" i="1"/>
  <c r="K2457" i="1"/>
  <c r="K1050" i="1"/>
  <c r="K2209" i="1"/>
  <c r="K2135" i="1"/>
  <c r="K976" i="1"/>
  <c r="K1000" i="1"/>
  <c r="U1493" i="1"/>
  <c r="U1501" i="1"/>
  <c r="U742" i="1"/>
  <c r="U4427" i="1"/>
  <c r="U246" i="1"/>
  <c r="U1041" i="1"/>
  <c r="U324" i="1"/>
  <c r="U333" i="1" s="1"/>
  <c r="U1049" i="1"/>
  <c r="U1033" i="1"/>
  <c r="U2456" i="1"/>
  <c r="U2208" i="1"/>
  <c r="U2134" i="1"/>
  <c r="U999" i="1"/>
  <c r="U975" i="1"/>
  <c r="Z1496" i="1"/>
  <c r="Z1504" i="1"/>
  <c r="Z745" i="1"/>
  <c r="Z4430" i="1"/>
  <c r="Z249" i="1"/>
  <c r="Z327" i="1"/>
  <c r="Z336" i="1" s="1"/>
  <c r="Z1036" i="1"/>
  <c r="Z1052" i="1"/>
  <c r="Z1044" i="1"/>
  <c r="Z2459" i="1"/>
  <c r="Z2211" i="1"/>
  <c r="Z2137" i="1"/>
  <c r="Z978" i="1"/>
  <c r="Z1002" i="1"/>
  <c r="R1499" i="1"/>
  <c r="R1491" i="1"/>
  <c r="R740" i="1"/>
  <c r="R4425" i="1"/>
  <c r="R244" i="1"/>
  <c r="R1031" i="1"/>
  <c r="R2454" i="1"/>
  <c r="R322" i="1"/>
  <c r="R331" i="1" s="1"/>
  <c r="R1039" i="1"/>
  <c r="R1047" i="1"/>
  <c r="R2132" i="1"/>
  <c r="R2206" i="1"/>
  <c r="R997" i="1"/>
  <c r="R973" i="1"/>
  <c r="R285" i="2"/>
  <c r="T549" i="33"/>
  <c r="T557" i="33" s="1"/>
  <c r="R240" i="2" s="1"/>
  <c r="V667" i="1"/>
  <c r="V676" i="1" s="1"/>
  <c r="V800" i="1"/>
  <c r="V3814" i="1"/>
  <c r="V2831" i="1"/>
  <c r="V2426" i="1"/>
  <c r="X794" i="1"/>
  <c r="R667" i="1"/>
  <c r="R676" i="1" s="1"/>
  <c r="R800" i="1"/>
  <c r="R3814" i="1"/>
  <c r="R2831" i="1"/>
  <c r="R2426" i="1"/>
  <c r="N2829" i="1"/>
  <c r="AA3812" i="1"/>
  <c r="N2827" i="1"/>
  <c r="T1492" i="1"/>
  <c r="T1500" i="1"/>
  <c r="T741" i="1"/>
  <c r="T4426" i="1"/>
  <c r="T245" i="1"/>
  <c r="T1048" i="1"/>
  <c r="T1040" i="1"/>
  <c r="T323" i="1"/>
  <c r="T1032" i="1"/>
  <c r="T2455" i="1"/>
  <c r="T2207" i="1"/>
  <c r="T2133" i="1"/>
  <c r="T974" i="1"/>
  <c r="T998" i="1"/>
  <c r="D285" i="2"/>
  <c r="F557" i="33"/>
  <c r="D240" i="2" s="1"/>
  <c r="F285" i="2"/>
  <c r="H549" i="33"/>
  <c r="H557" i="33" s="1"/>
  <c r="F240" i="2" s="1"/>
  <c r="R1492" i="1"/>
  <c r="R1500" i="1"/>
  <c r="R741" i="1"/>
  <c r="R4426" i="1"/>
  <c r="R245" i="1"/>
  <c r="R323" i="1"/>
  <c r="R332" i="1" s="1"/>
  <c r="R1032" i="1"/>
  <c r="R2455" i="1"/>
  <c r="R1048" i="1"/>
  <c r="R1040" i="1"/>
  <c r="R2207" i="1"/>
  <c r="R2133" i="1"/>
  <c r="R974" i="1"/>
  <c r="R998" i="1"/>
  <c r="Y1497" i="1"/>
  <c r="Y1505" i="1"/>
  <c r="Y746" i="1"/>
  <c r="Y4431" i="1"/>
  <c r="Y250" i="1"/>
  <c r="Y328" i="1"/>
  <c r="Y1045" i="1"/>
  <c r="Y1037" i="1"/>
  <c r="Y2460" i="1"/>
  <c r="Y1053" i="1"/>
  <c r="Y2138" i="1"/>
  <c r="Y2212" i="1"/>
  <c r="Y1003" i="1"/>
  <c r="Y979" i="1"/>
  <c r="E285" i="2"/>
  <c r="G549" i="33"/>
  <c r="G557" i="33" s="1"/>
  <c r="E240" i="2" s="1"/>
  <c r="AB1494" i="1"/>
  <c r="AB1502" i="1"/>
  <c r="AB743" i="1"/>
  <c r="AB4428" i="1"/>
  <c r="AB247" i="1"/>
  <c r="AB325" i="1"/>
  <c r="AB334" i="1" s="1"/>
  <c r="AB1042" i="1"/>
  <c r="AB2457" i="1"/>
  <c r="AB1050" i="1"/>
  <c r="AB1034" i="1"/>
  <c r="AB976" i="1"/>
  <c r="AB2209" i="1"/>
  <c r="AB2135" i="1"/>
  <c r="AB1000" i="1"/>
  <c r="T1495" i="1"/>
  <c r="T1503" i="1"/>
  <c r="T744" i="1"/>
  <c r="T4429" i="1"/>
  <c r="T248" i="1"/>
  <c r="T326" i="1"/>
  <c r="T1051" i="1"/>
  <c r="T1035" i="1"/>
  <c r="T1043" i="1"/>
  <c r="T2458" i="1"/>
  <c r="T2136" i="1"/>
  <c r="T2210" i="1"/>
  <c r="T977" i="1"/>
  <c r="T1001" i="1"/>
  <c r="Y1500" i="1"/>
  <c r="Y1492" i="1"/>
  <c r="Y741" i="1"/>
  <c r="Y4426" i="1"/>
  <c r="Y245" i="1"/>
  <c r="Y1032" i="1"/>
  <c r="Y323" i="1"/>
  <c r="Y1048" i="1"/>
  <c r="Y1040" i="1"/>
  <c r="Y2455" i="1"/>
  <c r="Y2207" i="1"/>
  <c r="Y2133" i="1"/>
  <c r="Y998" i="1"/>
  <c r="Y974" i="1"/>
  <c r="X2423" i="1"/>
  <c r="T673" i="1"/>
  <c r="X664" i="1"/>
  <c r="X673" i="1" s="1"/>
  <c r="X2424" i="1"/>
  <c r="T674" i="1"/>
  <c r="X665" i="1"/>
  <c r="X674" i="1" s="1"/>
  <c r="X2421" i="1"/>
  <c r="X662" i="1"/>
  <c r="X671" i="1" s="1"/>
  <c r="T671" i="1"/>
  <c r="S2422" i="1"/>
  <c r="O672" i="1"/>
  <c r="S663" i="1"/>
  <c r="S672" i="1" s="1"/>
  <c r="S3812" i="1"/>
  <c r="N3813" i="1"/>
  <c r="Q285" i="2"/>
  <c r="S549" i="33"/>
  <c r="S557" i="33" s="1"/>
  <c r="Q240" i="2" s="1"/>
  <c r="AD1501" i="1"/>
  <c r="AD1493" i="1"/>
  <c r="AD742" i="1"/>
  <c r="AD4427" i="1"/>
  <c r="AD246" i="1"/>
  <c r="AD324" i="1"/>
  <c r="AD333" i="1" s="1"/>
  <c r="AD1049" i="1"/>
  <c r="AD1033" i="1"/>
  <c r="AD1041" i="1"/>
  <c r="AD2456" i="1"/>
  <c r="AD2134" i="1"/>
  <c r="AD2208" i="1"/>
  <c r="AD999" i="1"/>
  <c r="AD975" i="1"/>
  <c r="L1496" i="1"/>
  <c r="L1504" i="1"/>
  <c r="L745" i="1"/>
  <c r="L4430" i="1"/>
  <c r="L249" i="1"/>
  <c r="L2459" i="1"/>
  <c r="L327" i="1"/>
  <c r="L336" i="1" s="1"/>
  <c r="L1036" i="1"/>
  <c r="L1044" i="1"/>
  <c r="L1052" i="1"/>
  <c r="L2137" i="1"/>
  <c r="L2211" i="1"/>
  <c r="L978" i="1"/>
  <c r="L1002" i="1"/>
  <c r="R1501" i="1"/>
  <c r="R1493" i="1"/>
  <c r="R742" i="1"/>
  <c r="R4427" i="1"/>
  <c r="R246" i="1"/>
  <c r="R1041" i="1"/>
  <c r="R324" i="1"/>
  <c r="R333" i="1" s="1"/>
  <c r="R1049" i="1"/>
  <c r="R1033" i="1"/>
  <c r="R2456" i="1"/>
  <c r="R2134" i="1"/>
  <c r="R2208" i="1"/>
  <c r="R975" i="1"/>
  <c r="R999" i="1"/>
  <c r="R1503" i="1"/>
  <c r="R1495" i="1"/>
  <c r="R744" i="1"/>
  <c r="R4429" i="1"/>
  <c r="R248" i="1"/>
  <c r="R1035" i="1"/>
  <c r="R326" i="1"/>
  <c r="R335" i="1" s="1"/>
  <c r="R2458" i="1"/>
  <c r="R1043" i="1"/>
  <c r="R1051" i="1"/>
  <c r="R2136" i="1"/>
  <c r="R2210" i="1"/>
  <c r="R977" i="1"/>
  <c r="R1001" i="1"/>
  <c r="B278" i="2"/>
  <c r="D542" i="33"/>
  <c r="I662" i="1"/>
  <c r="I795" i="1"/>
  <c r="I3809" i="1"/>
  <c r="I2826" i="1"/>
  <c r="I2421" i="1"/>
  <c r="Q667" i="1"/>
  <c r="Q676" i="1" s="1"/>
  <c r="Q800" i="1"/>
  <c r="Q3814" i="1"/>
  <c r="Q2831" i="1"/>
  <c r="Q2426" i="1"/>
  <c r="K660" i="1"/>
  <c r="K793" i="1"/>
  <c r="K3807" i="1"/>
  <c r="K2419" i="1"/>
  <c r="K2824" i="1"/>
  <c r="Y672" i="1"/>
  <c r="AA663" i="1"/>
  <c r="AA672" i="1" s="1"/>
  <c r="X2422" i="1"/>
  <c r="T672" i="1"/>
  <c r="X663" i="1"/>
  <c r="X672" i="1" s="1"/>
  <c r="P660" i="1"/>
  <c r="P669" i="1" s="1"/>
  <c r="P793" i="1"/>
  <c r="P3807" i="1"/>
  <c r="P2824" i="1"/>
  <c r="P2419" i="1"/>
  <c r="L660" i="1"/>
  <c r="L669" i="1" s="1"/>
  <c r="L793" i="1"/>
  <c r="L3807" i="1"/>
  <c r="L2824" i="1"/>
  <c r="L2419" i="1"/>
  <c r="S2421" i="1"/>
  <c r="O671" i="1"/>
  <c r="S662" i="1"/>
  <c r="S671" i="1" s="1"/>
  <c r="Y675" i="1"/>
  <c r="AA666" i="1"/>
  <c r="AA675" i="1" s="1"/>
  <c r="Y671" i="1"/>
  <c r="AA662" i="1"/>
  <c r="AA671" i="1" s="1"/>
  <c r="B279" i="2"/>
  <c r="D543" i="33"/>
  <c r="AC1492" i="1"/>
  <c r="AC1500" i="1"/>
  <c r="AC741" i="1"/>
  <c r="AC4426" i="1"/>
  <c r="AC245" i="1"/>
  <c r="AC1048" i="1"/>
  <c r="AC323" i="1"/>
  <c r="AC332" i="1" s="1"/>
  <c r="AC1032" i="1"/>
  <c r="AC1040" i="1"/>
  <c r="AC2455" i="1"/>
  <c r="AC2207" i="1"/>
  <c r="AC2133" i="1"/>
  <c r="AC998" i="1"/>
  <c r="AC974" i="1"/>
  <c r="U799" i="33" s="1"/>
  <c r="M1493" i="1"/>
  <c r="M1501" i="1"/>
  <c r="M742" i="1"/>
  <c r="M4427" i="1"/>
  <c r="M246" i="1"/>
  <c r="M324" i="1"/>
  <c r="M333" i="1" s="1"/>
  <c r="M1049" i="1"/>
  <c r="M1041" i="1"/>
  <c r="M2456" i="1"/>
  <c r="M1033" i="1"/>
  <c r="M2208" i="1"/>
  <c r="M999" i="1"/>
  <c r="M2134" i="1"/>
  <c r="M975" i="1"/>
  <c r="U1500" i="1"/>
  <c r="U1492" i="1"/>
  <c r="U741" i="1"/>
  <c r="U4426" i="1"/>
  <c r="U245" i="1"/>
  <c r="U1040" i="1"/>
  <c r="U323" i="1"/>
  <c r="U332" i="1" s="1"/>
  <c r="U1048" i="1"/>
  <c r="U1032" i="1"/>
  <c r="U2455" i="1"/>
  <c r="U2207" i="1"/>
  <c r="U2133" i="1"/>
  <c r="U998" i="1"/>
  <c r="U974" i="1"/>
  <c r="Z1495" i="1"/>
  <c r="Z1503" i="1"/>
  <c r="Z4429" i="1"/>
  <c r="Z744" i="1"/>
  <c r="Z248" i="1"/>
  <c r="Z1051" i="1"/>
  <c r="Z326" i="1"/>
  <c r="Z335" i="1" s="1"/>
  <c r="Z1035" i="1"/>
  <c r="Z2458" i="1"/>
  <c r="Z1043" i="1"/>
  <c r="Z2136" i="1"/>
  <c r="Z2210" i="1"/>
  <c r="Z977" i="1"/>
  <c r="Z1001" i="1"/>
  <c r="AD1505" i="1"/>
  <c r="AD1497" i="1"/>
  <c r="AD746" i="1"/>
  <c r="AD4431" i="1"/>
  <c r="AD250" i="1"/>
  <c r="AD1037" i="1"/>
  <c r="AD328" i="1"/>
  <c r="AD337" i="1" s="1"/>
  <c r="AD1053" i="1"/>
  <c r="AD2460" i="1"/>
  <c r="AD1045" i="1"/>
  <c r="AD2138" i="1"/>
  <c r="AD2212" i="1"/>
  <c r="AD1003" i="1"/>
  <c r="AD979" i="1"/>
  <c r="M1494" i="1"/>
  <c r="M1502" i="1"/>
  <c r="M743" i="1"/>
  <c r="M4428" i="1"/>
  <c r="M247" i="1"/>
  <c r="M325" i="1"/>
  <c r="M334" i="1" s="1"/>
  <c r="M1050" i="1"/>
  <c r="M1042" i="1"/>
  <c r="M1034" i="1"/>
  <c r="M2457" i="1"/>
  <c r="M2209" i="1"/>
  <c r="M2135" i="1"/>
  <c r="M976" i="1"/>
  <c r="M1000" i="1"/>
  <c r="R1505" i="1"/>
  <c r="R1497" i="1"/>
  <c r="R746" i="1"/>
  <c r="R4431" i="1"/>
  <c r="R250" i="1"/>
  <c r="R1045" i="1"/>
  <c r="R1053" i="1"/>
  <c r="R328" i="1"/>
  <c r="R337" i="1" s="1"/>
  <c r="R2460" i="1"/>
  <c r="R1037" i="1"/>
  <c r="R2138" i="1"/>
  <c r="R2212" i="1"/>
  <c r="R1003" i="1"/>
  <c r="R979" i="1"/>
  <c r="Z1492" i="1"/>
  <c r="Z1500" i="1"/>
  <c r="Z741" i="1"/>
  <c r="Z4426" i="1"/>
  <c r="Z245" i="1"/>
  <c r="Z323" i="1"/>
  <c r="Z332" i="1" s="1"/>
  <c r="Z2455" i="1"/>
  <c r="Z1048" i="1"/>
  <c r="Z1040" i="1"/>
  <c r="Z1032" i="1"/>
  <c r="Z2207" i="1"/>
  <c r="Z2133" i="1"/>
  <c r="Z974" i="1"/>
  <c r="Z998" i="1"/>
  <c r="J1501" i="1"/>
  <c r="J1493" i="1"/>
  <c r="J742" i="1"/>
  <c r="J4427" i="1"/>
  <c r="J246" i="1"/>
  <c r="J324" i="1"/>
  <c r="J1033" i="1"/>
  <c r="J1041" i="1"/>
  <c r="J1049" i="1"/>
  <c r="J2456" i="1"/>
  <c r="J2134" i="1"/>
  <c r="J999" i="1"/>
  <c r="J975" i="1"/>
  <c r="O1492" i="1"/>
  <c r="O1500" i="1"/>
  <c r="O741" i="1"/>
  <c r="O4426" i="1"/>
  <c r="O245" i="1"/>
  <c r="O1048" i="1"/>
  <c r="O1040" i="1"/>
  <c r="O323" i="1"/>
  <c r="O2455" i="1"/>
  <c r="O1032" i="1"/>
  <c r="O2133" i="1"/>
  <c r="O2207" i="1"/>
  <c r="O974" i="1"/>
  <c r="O998" i="1"/>
  <c r="V1496" i="1"/>
  <c r="V1504" i="1"/>
  <c r="V4430" i="1"/>
  <c r="V745" i="1"/>
  <c r="V249" i="1"/>
  <c r="V327" i="1"/>
  <c r="V336" i="1" s="1"/>
  <c r="V1044" i="1"/>
  <c r="V1052" i="1"/>
  <c r="V1036" i="1"/>
  <c r="V2459" i="1"/>
  <c r="V2211" i="1"/>
  <c r="V978" i="1"/>
  <c r="V2137" i="1"/>
  <c r="V1002" i="1"/>
  <c r="B282" i="2"/>
  <c r="D546" i="33"/>
  <c r="M285" i="2"/>
  <c r="O549" i="33"/>
  <c r="O557" i="33" s="1"/>
  <c r="M240" i="2" s="1"/>
  <c r="P1503" i="1"/>
  <c r="P1495" i="1"/>
  <c r="P744" i="1"/>
  <c r="P4429" i="1"/>
  <c r="P248" i="1"/>
  <c r="P1051" i="1"/>
  <c r="P326" i="1"/>
  <c r="P335" i="1" s="1"/>
  <c r="P1035" i="1"/>
  <c r="P1043" i="1"/>
  <c r="P2458" i="1"/>
  <c r="P2136" i="1"/>
  <c r="P2210" i="1"/>
  <c r="P977" i="1"/>
  <c r="P1001" i="1"/>
  <c r="U1503" i="1"/>
  <c r="U1495" i="1"/>
  <c r="U744" i="1"/>
  <c r="U4429" i="1"/>
  <c r="U248" i="1"/>
  <c r="U326" i="1"/>
  <c r="U335" i="1" s="1"/>
  <c r="U1043" i="1"/>
  <c r="U1051" i="1"/>
  <c r="U1035" i="1"/>
  <c r="U2458" i="1"/>
  <c r="U2210" i="1"/>
  <c r="U2136" i="1"/>
  <c r="U1001" i="1"/>
  <c r="U977" i="1"/>
  <c r="U660" i="1"/>
  <c r="U669" i="1" s="1"/>
  <c r="U793" i="1"/>
  <c r="U3807" i="1"/>
  <c r="U2824" i="1"/>
  <c r="U2419" i="1"/>
  <c r="S2423" i="1"/>
  <c r="O673" i="1"/>
  <c r="S664" i="1"/>
  <c r="S673" i="1" s="1"/>
  <c r="K673" i="1"/>
  <c r="N664" i="1"/>
  <c r="N673" i="1" s="1"/>
  <c r="AC660" i="1"/>
  <c r="AC669" i="1" s="1"/>
  <c r="AC793" i="1"/>
  <c r="AC3807" i="1"/>
  <c r="AC2824" i="1"/>
  <c r="AC2419" i="1"/>
  <c r="N3808" i="1"/>
  <c r="S3808" i="1"/>
  <c r="AA3808" i="1"/>
  <c r="D547" i="33"/>
  <c r="B283" i="2"/>
  <c r="AC1496" i="1"/>
  <c r="AC1504" i="1"/>
  <c r="AC4430" i="1"/>
  <c r="AC745" i="1"/>
  <c r="AC249" i="1"/>
  <c r="AC1052" i="1"/>
  <c r="AC1044" i="1"/>
  <c r="AC327" i="1"/>
  <c r="AC336" i="1" s="1"/>
  <c r="AC2459" i="1"/>
  <c r="AC1036" i="1"/>
  <c r="AC2211" i="1"/>
  <c r="AC2137" i="1"/>
  <c r="AC1002" i="1"/>
  <c r="AC978" i="1"/>
  <c r="U803" i="33" s="1"/>
  <c r="M1497" i="1"/>
  <c r="M1505" i="1"/>
  <c r="M746" i="1"/>
  <c r="M4431" i="1"/>
  <c r="M250" i="1"/>
  <c r="M328" i="1"/>
  <c r="M337" i="1" s="1"/>
  <c r="M1053" i="1"/>
  <c r="M1045" i="1"/>
  <c r="M2460" i="1"/>
  <c r="M1037" i="1"/>
  <c r="M2138" i="1"/>
  <c r="M2212" i="1"/>
  <c r="M1003" i="1"/>
  <c r="M979" i="1"/>
  <c r="U1496" i="1"/>
  <c r="U1504" i="1"/>
  <c r="U745" i="1"/>
  <c r="U4430" i="1"/>
  <c r="U249" i="1"/>
  <c r="U1044" i="1"/>
  <c r="U1052" i="1"/>
  <c r="U327" i="1"/>
  <c r="U336" i="1" s="1"/>
  <c r="U1036" i="1"/>
  <c r="U2459" i="1"/>
  <c r="U2211" i="1"/>
  <c r="U2137" i="1"/>
  <c r="U1002" i="1"/>
  <c r="U978" i="1"/>
  <c r="AB1492" i="1"/>
  <c r="AB1500" i="1"/>
  <c r="AB741" i="1"/>
  <c r="AB4426" i="1"/>
  <c r="AB245" i="1"/>
  <c r="AB1048" i="1"/>
  <c r="AB323" i="1"/>
  <c r="AB332" i="1" s="1"/>
  <c r="AB1040" i="1"/>
  <c r="AB2455" i="1"/>
  <c r="AB1032" i="1"/>
  <c r="AB2207" i="1"/>
  <c r="AB2133" i="1"/>
  <c r="AB974" i="1"/>
  <c r="AB998" i="1"/>
  <c r="Q1491" i="1"/>
  <c r="Q1499" i="1"/>
  <c r="Q740" i="1"/>
  <c r="Q4425" i="1"/>
  <c r="Q244" i="1"/>
  <c r="Q1047" i="1"/>
  <c r="Q322" i="1"/>
  <c r="Q331" i="1" s="1"/>
  <c r="Q1039" i="1"/>
  <c r="Q1031" i="1"/>
  <c r="Q2454" i="1"/>
  <c r="Q2206" i="1"/>
  <c r="Q2132" i="1"/>
  <c r="Q973" i="1"/>
  <c r="Q997" i="1"/>
  <c r="D545" i="33"/>
  <c r="B281" i="2"/>
  <c r="J1497" i="1"/>
  <c r="J1505" i="1"/>
  <c r="J746" i="1"/>
  <c r="J4431" i="1"/>
  <c r="J250" i="1"/>
  <c r="J1037" i="1"/>
  <c r="J328" i="1"/>
  <c r="J1053" i="1"/>
  <c r="J1045" i="1"/>
  <c r="J2460" i="1"/>
  <c r="J2138" i="1"/>
  <c r="J979" i="1"/>
  <c r="J1003" i="1"/>
  <c r="O1496" i="1"/>
  <c r="O1504" i="1"/>
  <c r="O745" i="1"/>
  <c r="O4430" i="1"/>
  <c r="O249" i="1"/>
  <c r="O327" i="1"/>
  <c r="O1052" i="1"/>
  <c r="O1044" i="1"/>
  <c r="O1036" i="1"/>
  <c r="O2459" i="1"/>
  <c r="O2137" i="1"/>
  <c r="O2211" i="1"/>
  <c r="O978" i="1"/>
  <c r="O1002" i="1"/>
  <c r="W1494" i="1"/>
  <c r="W1502" i="1"/>
  <c r="W743" i="1"/>
  <c r="W4428" i="1"/>
  <c r="W247" i="1"/>
  <c r="W1050" i="1"/>
  <c r="W325" i="1"/>
  <c r="W334" i="1" s="1"/>
  <c r="W2457" i="1"/>
  <c r="W1034" i="1"/>
  <c r="W1042" i="1"/>
  <c r="W2209" i="1"/>
  <c r="W2135" i="1"/>
  <c r="W976" i="1"/>
  <c r="W1000" i="1"/>
  <c r="K1500" i="1"/>
  <c r="K1492" i="1"/>
  <c r="K741" i="1"/>
  <c r="K4426" i="1"/>
  <c r="K245" i="1"/>
  <c r="K323" i="1"/>
  <c r="K1032" i="1"/>
  <c r="K2455" i="1"/>
  <c r="K1048" i="1"/>
  <c r="K1040" i="1"/>
  <c r="K2133" i="1"/>
  <c r="K2207" i="1"/>
  <c r="K974" i="1"/>
  <c r="K998" i="1"/>
  <c r="M1500" i="1"/>
  <c r="M1492" i="1"/>
  <c r="M741" i="1"/>
  <c r="M4426" i="1"/>
  <c r="M245" i="1"/>
  <c r="M1048" i="1"/>
  <c r="M323" i="1"/>
  <c r="M332" i="1" s="1"/>
  <c r="M1040" i="1"/>
  <c r="M1032" i="1"/>
  <c r="M2455" i="1"/>
  <c r="M2207" i="1"/>
  <c r="M2133" i="1"/>
  <c r="M998" i="1"/>
  <c r="M974" i="1"/>
  <c r="V1505" i="1"/>
  <c r="V1497" i="1"/>
  <c r="V746" i="1"/>
  <c r="V4431" i="1"/>
  <c r="V250" i="1"/>
  <c r="V1037" i="1"/>
  <c r="V328" i="1"/>
  <c r="V337" i="1" s="1"/>
  <c r="V1053" i="1"/>
  <c r="V1045" i="1"/>
  <c r="V2460" i="1"/>
  <c r="V2138" i="1"/>
  <c r="V2212" i="1"/>
  <c r="V979" i="1"/>
  <c r="V1003" i="1"/>
  <c r="AD1491" i="1"/>
  <c r="AD1499" i="1"/>
  <c r="AD740" i="1"/>
  <c r="AD4425" i="1"/>
  <c r="AD244" i="1"/>
  <c r="AD2454" i="1"/>
  <c r="AD322" i="1"/>
  <c r="AD331" i="1" s="1"/>
  <c r="AD1039" i="1"/>
  <c r="AD1031" i="1"/>
  <c r="AD1047" i="1"/>
  <c r="AD2132" i="1"/>
  <c r="AD2206" i="1"/>
  <c r="AD973" i="1"/>
  <c r="AD997" i="1"/>
  <c r="K285" i="2"/>
  <c r="M549" i="33"/>
  <c r="M550" i="33" s="1"/>
  <c r="T660" i="1"/>
  <c r="T793" i="1"/>
  <c r="T3807" i="1"/>
  <c r="T2824" i="1"/>
  <c r="T2419" i="1"/>
  <c r="X2420" i="1"/>
  <c r="X661" i="1"/>
  <c r="X670" i="1" s="1"/>
  <c r="T670" i="1"/>
  <c r="AD793" i="1"/>
  <c r="AD660" i="1"/>
  <c r="AD669" i="1" s="1"/>
  <c r="AD2824" i="1"/>
  <c r="AD3807" i="1"/>
  <c r="AD2419" i="1"/>
  <c r="N3812" i="1"/>
  <c r="AA2829" i="1"/>
  <c r="N3810" i="1"/>
  <c r="J1491" i="1"/>
  <c r="J1499" i="1"/>
  <c r="J740" i="1"/>
  <c r="J4425" i="1"/>
  <c r="J244" i="1"/>
  <c r="J2454" i="1"/>
  <c r="J1039" i="1"/>
  <c r="J322" i="1"/>
  <c r="J1031" i="1"/>
  <c r="J1047" i="1"/>
  <c r="J2132" i="1"/>
  <c r="J973" i="1"/>
  <c r="J997" i="1"/>
  <c r="I1497" i="1"/>
  <c r="I1505" i="1"/>
  <c r="I746" i="1"/>
  <c r="I4431" i="1"/>
  <c r="I250" i="1"/>
  <c r="I1053" i="1"/>
  <c r="I328" i="1"/>
  <c r="I1037" i="1"/>
  <c r="I1045" i="1"/>
  <c r="I2460" i="1"/>
  <c r="I2138" i="1"/>
  <c r="I1003" i="1"/>
  <c r="I979" i="1"/>
  <c r="L1492" i="1"/>
  <c r="L1500" i="1"/>
  <c r="L741" i="1"/>
  <c r="L4426" i="1"/>
  <c r="L245" i="1"/>
  <c r="L1040" i="1"/>
  <c r="L323" i="1"/>
  <c r="L332" i="1" s="1"/>
  <c r="L1032" i="1"/>
  <c r="L2455" i="1"/>
  <c r="L1048" i="1"/>
  <c r="L2207" i="1"/>
  <c r="L2133" i="1"/>
  <c r="L998" i="1"/>
  <c r="L974" i="1"/>
  <c r="Q1495" i="1"/>
  <c r="Q1503" i="1"/>
  <c r="Q744" i="1"/>
  <c r="Q4429" i="1"/>
  <c r="Q248" i="1"/>
  <c r="Q326" i="1"/>
  <c r="Q335" i="1" s="1"/>
  <c r="Q1051" i="1"/>
  <c r="Q1043" i="1"/>
  <c r="Q1035" i="1"/>
  <c r="Q2458" i="1"/>
  <c r="Q2210" i="1"/>
  <c r="Q2136" i="1"/>
  <c r="Q1001" i="1"/>
  <c r="Q977" i="1"/>
  <c r="W1497" i="1"/>
  <c r="W1505" i="1"/>
  <c r="W746" i="1"/>
  <c r="W4431" i="1"/>
  <c r="W250" i="1"/>
  <c r="W328" i="1"/>
  <c r="W337" i="1" s="1"/>
  <c r="W1045" i="1"/>
  <c r="W2460" i="1"/>
  <c r="W1053" i="1"/>
  <c r="W1037" i="1"/>
  <c r="W2212" i="1"/>
  <c r="W1003" i="1"/>
  <c r="W979" i="1"/>
  <c r="W2138" i="1"/>
  <c r="AD1494" i="1"/>
  <c r="AD1502" i="1"/>
  <c r="AD743" i="1"/>
  <c r="AD4428" i="1"/>
  <c r="AD247" i="1"/>
  <c r="AD1042" i="1"/>
  <c r="AD325" i="1"/>
  <c r="AD334" i="1" s="1"/>
  <c r="AD1050" i="1"/>
  <c r="AD1034" i="1"/>
  <c r="AD2457" i="1"/>
  <c r="AD2209" i="1"/>
  <c r="AD2135" i="1"/>
  <c r="AD1000" i="1"/>
  <c r="AD976" i="1"/>
  <c r="P1494" i="1"/>
  <c r="P1502" i="1"/>
  <c r="P743" i="1"/>
  <c r="P4428" i="1"/>
  <c r="P247" i="1"/>
  <c r="P325" i="1"/>
  <c r="P334" i="1" s="1"/>
  <c r="P1050" i="1"/>
  <c r="P1034" i="1"/>
  <c r="P1042" i="1"/>
  <c r="P2457" i="1"/>
  <c r="P976" i="1"/>
  <c r="P2135" i="1"/>
  <c r="P2209" i="1"/>
  <c r="P1000" i="1"/>
  <c r="Y1491" i="1"/>
  <c r="Y1499" i="1"/>
  <c r="Y740" i="1"/>
  <c r="Y4425" i="1"/>
  <c r="Y244" i="1"/>
  <c r="Y322" i="1"/>
  <c r="Y1047" i="1"/>
  <c r="Y2454" i="1"/>
  <c r="Y1039" i="1"/>
  <c r="Y1031" i="1"/>
  <c r="Y2206" i="1"/>
  <c r="Y2132" i="1"/>
  <c r="Y973" i="1"/>
  <c r="Y997" i="1"/>
  <c r="X2828" i="1"/>
  <c r="X2829" i="1"/>
  <c r="X3809" i="1"/>
  <c r="S2827" i="1"/>
  <c r="S798" i="1"/>
  <c r="N799" i="1"/>
  <c r="T1496" i="1"/>
  <c r="T1504" i="1"/>
  <c r="T745" i="1"/>
  <c r="T4430" i="1"/>
  <c r="T249" i="1"/>
  <c r="T2459" i="1"/>
  <c r="T327" i="1"/>
  <c r="T1044" i="1"/>
  <c r="T1036" i="1"/>
  <c r="T1052" i="1"/>
  <c r="T2211" i="1"/>
  <c r="T2137" i="1"/>
  <c r="T978" i="1"/>
  <c r="T1002" i="1"/>
  <c r="J1495" i="1"/>
  <c r="J1503" i="1"/>
  <c r="J744" i="1"/>
  <c r="J4429" i="1"/>
  <c r="J248" i="1"/>
  <c r="J326" i="1"/>
  <c r="J1043" i="1"/>
  <c r="J1035" i="1"/>
  <c r="J1051" i="1"/>
  <c r="J2458" i="1"/>
  <c r="J2136" i="1"/>
  <c r="J977" i="1"/>
  <c r="J1001" i="1"/>
  <c r="P1492" i="1"/>
  <c r="P1500" i="1"/>
  <c r="P741" i="1"/>
  <c r="P4426" i="1"/>
  <c r="P245" i="1"/>
  <c r="P323" i="1"/>
  <c r="P332" i="1" s="1"/>
  <c r="P1048" i="1"/>
  <c r="P1040" i="1"/>
  <c r="P2455" i="1"/>
  <c r="P1032" i="1"/>
  <c r="P2207" i="1"/>
  <c r="P2133" i="1"/>
  <c r="P974" i="1"/>
  <c r="P998" i="1"/>
  <c r="W1492" i="1"/>
  <c r="W1500" i="1"/>
  <c r="W741" i="1"/>
  <c r="W4426" i="1"/>
  <c r="W245" i="1"/>
  <c r="W1040" i="1"/>
  <c r="W323" i="1"/>
  <c r="W332" i="1" s="1"/>
  <c r="W2455" i="1"/>
  <c r="W1032" i="1"/>
  <c r="W1048" i="1"/>
  <c r="W2133" i="1"/>
  <c r="W2207" i="1"/>
  <c r="W974" i="1"/>
  <c r="W998" i="1"/>
  <c r="Y1494" i="1"/>
  <c r="Y1502" i="1"/>
  <c r="Y743" i="1"/>
  <c r="Y4428" i="1"/>
  <c r="Y247" i="1"/>
  <c r="Y325" i="1"/>
  <c r="Y1034" i="1"/>
  <c r="Y2457" i="1"/>
  <c r="Y1050" i="1"/>
  <c r="Y1042" i="1"/>
  <c r="Y2209" i="1"/>
  <c r="Y2135" i="1"/>
  <c r="Y976" i="1"/>
  <c r="Y1000" i="1"/>
  <c r="AC1502" i="1"/>
  <c r="AC1494" i="1"/>
  <c r="AC743" i="1"/>
  <c r="AC4428" i="1"/>
  <c r="AC247" i="1"/>
  <c r="AC1050" i="1"/>
  <c r="AC325" i="1"/>
  <c r="AC334" i="1" s="1"/>
  <c r="AC1034" i="1"/>
  <c r="AC1042" i="1"/>
  <c r="AC2209" i="1"/>
  <c r="AC2135" i="1"/>
  <c r="AC2457" i="1"/>
  <c r="AC976" i="1"/>
  <c r="AC1000" i="1"/>
  <c r="M1495" i="1"/>
  <c r="M1503" i="1"/>
  <c r="M744" i="1"/>
  <c r="M4429" i="1"/>
  <c r="M248" i="1"/>
  <c r="M326" i="1"/>
  <c r="M335" i="1" s="1"/>
  <c r="M1035" i="1"/>
  <c r="M2458" i="1"/>
  <c r="M1043" i="1"/>
  <c r="M1051" i="1"/>
  <c r="M2210" i="1"/>
  <c r="M2136" i="1"/>
  <c r="M1001" i="1"/>
  <c r="M977" i="1"/>
  <c r="V1492" i="1"/>
  <c r="V1500" i="1"/>
  <c r="V741" i="1"/>
  <c r="V4426" i="1"/>
  <c r="V245" i="1"/>
  <c r="V323" i="1"/>
  <c r="V332" i="1" s="1"/>
  <c r="V1032" i="1"/>
  <c r="V2455" i="1"/>
  <c r="V1048" i="1"/>
  <c r="V1040" i="1"/>
  <c r="V2207" i="1"/>
  <c r="V2133" i="1"/>
  <c r="V974" i="1"/>
  <c r="V998" i="1"/>
  <c r="T1491" i="1"/>
  <c r="T1499" i="1"/>
  <c r="T740" i="1"/>
  <c r="T4425" i="1"/>
  <c r="T244" i="1"/>
  <c r="T322" i="1"/>
  <c r="T2454" i="1"/>
  <c r="T1047" i="1"/>
  <c r="T1031" i="1"/>
  <c r="T1039" i="1"/>
  <c r="T2132" i="1"/>
  <c r="T2206" i="1"/>
  <c r="T973" i="1"/>
  <c r="T997" i="1"/>
  <c r="Q1501" i="1"/>
  <c r="Q1493" i="1"/>
  <c r="Q742" i="1"/>
  <c r="Q4427" i="1"/>
  <c r="Q246" i="1"/>
  <c r="Q324" i="1"/>
  <c r="Q333" i="1" s="1"/>
  <c r="Q1033" i="1"/>
  <c r="Q1041" i="1"/>
  <c r="Q2456" i="1"/>
  <c r="Q1049" i="1"/>
  <c r="Q2208" i="1"/>
  <c r="Q999" i="1"/>
  <c r="Q2134" i="1"/>
  <c r="Q975" i="1"/>
  <c r="T675" i="1"/>
  <c r="X666" i="1"/>
  <c r="X675" i="1" s="1"/>
  <c r="O660" i="1"/>
  <c r="O793" i="1"/>
  <c r="O3807" i="1"/>
  <c r="O2419" i="1"/>
  <c r="O2824" i="1"/>
  <c r="X2827" i="1"/>
  <c r="P667" i="1"/>
  <c r="P676" i="1" s="1"/>
  <c r="P800" i="1"/>
  <c r="P3814" i="1"/>
  <c r="P2831" i="1"/>
  <c r="P2426" i="1"/>
  <c r="L667" i="1"/>
  <c r="L676" i="1" s="1"/>
  <c r="L800" i="1"/>
  <c r="L3814" i="1"/>
  <c r="L2831" i="1"/>
  <c r="L2426" i="1"/>
  <c r="S3809" i="1"/>
  <c r="I1495" i="1"/>
  <c r="I1503" i="1"/>
  <c r="I744" i="1"/>
  <c r="I4429" i="1"/>
  <c r="I248" i="1"/>
  <c r="I326" i="1"/>
  <c r="I1043" i="1"/>
  <c r="I1035" i="1"/>
  <c r="I1051" i="1"/>
  <c r="I2458" i="1"/>
  <c r="I2136" i="1"/>
  <c r="I1001" i="1"/>
  <c r="I977" i="1"/>
  <c r="K1504" i="1"/>
  <c r="K1496" i="1"/>
  <c r="K745" i="1"/>
  <c r="K4430" i="1"/>
  <c r="K249" i="1"/>
  <c r="K327" i="1"/>
  <c r="K1036" i="1"/>
  <c r="K1052" i="1"/>
  <c r="K1044" i="1"/>
  <c r="K2459" i="1"/>
  <c r="K2137" i="1"/>
  <c r="K2211" i="1"/>
  <c r="K1002" i="1"/>
  <c r="K978" i="1"/>
  <c r="J1502" i="1"/>
  <c r="J1494" i="1"/>
  <c r="J743" i="1"/>
  <c r="J4428" i="1"/>
  <c r="J247" i="1"/>
  <c r="J1050" i="1"/>
  <c r="J325" i="1"/>
  <c r="J1034" i="1"/>
  <c r="J1042" i="1"/>
  <c r="J2457" i="1"/>
  <c r="J2135" i="1"/>
  <c r="J1000" i="1"/>
  <c r="J976" i="1"/>
  <c r="AD1503" i="1"/>
  <c r="AD1495" i="1"/>
  <c r="AD744" i="1"/>
  <c r="AD4429" i="1"/>
  <c r="AD248" i="1"/>
  <c r="AD326" i="1"/>
  <c r="AD335" i="1" s="1"/>
  <c r="AD1043" i="1"/>
  <c r="AD2458" i="1"/>
  <c r="AD1035" i="1"/>
  <c r="AD1051" i="1"/>
  <c r="AD2136" i="1"/>
  <c r="AD2210" i="1"/>
  <c r="AD977" i="1"/>
  <c r="AD1001" i="1"/>
  <c r="U667" i="1"/>
  <c r="U676" i="1" s="1"/>
  <c r="U800" i="1"/>
  <c r="U3814" i="1"/>
  <c r="U2831" i="1"/>
  <c r="U2426" i="1"/>
  <c r="S3811" i="1"/>
  <c r="AC667" i="1"/>
  <c r="AC676" i="1" s="1"/>
  <c r="AC800" i="1"/>
  <c r="AC3814" i="1"/>
  <c r="AC2831" i="1"/>
  <c r="AC2426" i="1"/>
  <c r="N794" i="1"/>
  <c r="S794" i="1"/>
  <c r="AA794" i="1"/>
  <c r="B280" i="2"/>
  <c r="D544" i="33"/>
  <c r="AC1501" i="1"/>
  <c r="AC1493" i="1"/>
  <c r="AC742" i="1"/>
  <c r="AC4427" i="1"/>
  <c r="AC246" i="1"/>
  <c r="AC1033" i="1"/>
  <c r="AC324" i="1"/>
  <c r="AC333" i="1" s="1"/>
  <c r="AC1049" i="1"/>
  <c r="AC1041" i="1"/>
  <c r="AC2456" i="1"/>
  <c r="AC2208" i="1"/>
  <c r="AC999" i="1"/>
  <c r="AC2134" i="1"/>
  <c r="AC975" i="1"/>
  <c r="O1491" i="1"/>
  <c r="O1499" i="1"/>
  <c r="O740" i="1"/>
  <c r="O4425" i="1"/>
  <c r="O244" i="1"/>
  <c r="O322" i="1"/>
  <c r="O1031" i="1"/>
  <c r="O2454" i="1"/>
  <c r="O1047" i="1"/>
  <c r="O1039" i="1"/>
  <c r="O2132" i="1"/>
  <c r="O2206" i="1"/>
  <c r="O997" i="1"/>
  <c r="O973" i="1"/>
  <c r="J285" i="2"/>
  <c r="L549" i="33"/>
  <c r="L557" i="33" s="1"/>
  <c r="J240" i="2" s="1"/>
  <c r="W1493" i="1"/>
  <c r="W1501" i="1"/>
  <c r="W742" i="1"/>
  <c r="W4427" i="1"/>
  <c r="W246" i="1"/>
  <c r="W324" i="1"/>
  <c r="W333" i="1" s="1"/>
  <c r="W1041" i="1"/>
  <c r="W2456" i="1"/>
  <c r="W1049" i="1"/>
  <c r="W1033" i="1"/>
  <c r="W2134" i="1"/>
  <c r="W2208" i="1"/>
  <c r="W999" i="1"/>
  <c r="W975" i="1"/>
  <c r="T285" i="2"/>
  <c r="V549" i="33"/>
  <c r="V557" i="33" s="1"/>
  <c r="T240" i="2" s="1"/>
  <c r="T667" i="1"/>
  <c r="T800" i="1"/>
  <c r="T3814" i="1"/>
  <c r="T2831" i="1"/>
  <c r="T2426" i="1"/>
  <c r="X3808" i="1"/>
  <c r="AD667" i="1"/>
  <c r="AD676" i="1" s="1"/>
  <c r="AD800" i="1"/>
  <c r="AD3814" i="1"/>
  <c r="AD2831" i="1"/>
  <c r="AD2426" i="1"/>
  <c r="N798" i="1"/>
  <c r="AA798" i="1"/>
  <c r="N796" i="1"/>
  <c r="AD1492" i="1"/>
  <c r="AD1500" i="1"/>
  <c r="AD741" i="1"/>
  <c r="AD4426" i="1"/>
  <c r="AD245" i="1"/>
  <c r="AD323" i="1"/>
  <c r="AD332" i="1" s="1"/>
  <c r="AD2455" i="1"/>
  <c r="AD1032" i="1"/>
  <c r="AD1048" i="1"/>
  <c r="AD1040" i="1"/>
  <c r="AD2207" i="1"/>
  <c r="AD2133" i="1"/>
  <c r="AD974" i="1"/>
  <c r="AD998" i="1"/>
  <c r="O1494" i="1"/>
  <c r="O1502" i="1"/>
  <c r="O743" i="1"/>
  <c r="O4428" i="1"/>
  <c r="O247" i="1"/>
  <c r="O1034" i="1"/>
  <c r="O325" i="1"/>
  <c r="O1050" i="1"/>
  <c r="O2457" i="1"/>
  <c r="O1042" i="1"/>
  <c r="O2209" i="1"/>
  <c r="O2135" i="1"/>
  <c r="O976" i="1"/>
  <c r="O1000" i="1"/>
  <c r="V1494" i="1"/>
  <c r="V1502" i="1"/>
  <c r="V743" i="1"/>
  <c r="V4428" i="1"/>
  <c r="V247" i="1"/>
  <c r="V1034" i="1"/>
  <c r="V325" i="1"/>
  <c r="V334" i="1" s="1"/>
  <c r="V1050" i="1"/>
  <c r="V1042" i="1"/>
  <c r="V2457" i="1"/>
  <c r="V2209" i="1"/>
  <c r="V2135" i="1"/>
  <c r="V1000" i="1"/>
  <c r="V976" i="1"/>
  <c r="AB1496" i="1"/>
  <c r="AB1504" i="1"/>
  <c r="AB745" i="1"/>
  <c r="AB4430" i="1"/>
  <c r="AB249" i="1"/>
  <c r="AB1036" i="1"/>
  <c r="AB2459" i="1"/>
  <c r="AB327" i="1"/>
  <c r="AB336" i="1" s="1"/>
  <c r="AB1044" i="1"/>
  <c r="AB1052" i="1"/>
  <c r="AB2137" i="1"/>
  <c r="AB2211" i="1"/>
  <c r="AB978" i="1"/>
  <c r="AB1002" i="1"/>
  <c r="M1491" i="1"/>
  <c r="M1499" i="1"/>
  <c r="M740" i="1"/>
  <c r="M4425" i="1"/>
  <c r="M244" i="1"/>
  <c r="M1031" i="1"/>
  <c r="M322" i="1"/>
  <c r="M331" i="1" s="1"/>
  <c r="M1039" i="1"/>
  <c r="M1047" i="1"/>
  <c r="M2454" i="1"/>
  <c r="M2206" i="1"/>
  <c r="M2132" i="1"/>
  <c r="M973" i="1"/>
  <c r="I798" i="33" s="1"/>
  <c r="M997" i="1"/>
  <c r="P285" i="2"/>
  <c r="R549" i="33"/>
  <c r="R557" i="33" s="1"/>
  <c r="P240" i="2" s="1"/>
  <c r="O1501" i="1"/>
  <c r="O1493" i="1"/>
  <c r="O742" i="1"/>
  <c r="O4427" i="1"/>
  <c r="O246" i="1"/>
  <c r="O324" i="1"/>
  <c r="O1033" i="1"/>
  <c r="O2456" i="1"/>
  <c r="O1041" i="1"/>
  <c r="O1049" i="1"/>
  <c r="O2134" i="1"/>
  <c r="O2208" i="1"/>
  <c r="O999" i="1"/>
  <c r="O975" i="1"/>
  <c r="O1505" i="1"/>
  <c r="O1497" i="1"/>
  <c r="O746" i="1"/>
  <c r="O4431" i="1"/>
  <c r="O250" i="1"/>
  <c r="O328" i="1"/>
  <c r="O1053" i="1"/>
  <c r="O1037" i="1"/>
  <c r="O2460" i="1"/>
  <c r="O1045" i="1"/>
  <c r="O2138" i="1"/>
  <c r="O1003" i="1"/>
  <c r="O979" i="1"/>
  <c r="O2212" i="1"/>
  <c r="W1499" i="1"/>
  <c r="W1491" i="1"/>
  <c r="W740" i="1"/>
  <c r="W4425" i="1"/>
  <c r="W244" i="1"/>
  <c r="W1047" i="1"/>
  <c r="W322" i="1"/>
  <c r="W331" i="1" s="1"/>
  <c r="W2454" i="1"/>
  <c r="W1031" i="1"/>
  <c r="W1039" i="1"/>
  <c r="W2132" i="1"/>
  <c r="W2206" i="1"/>
  <c r="W997" i="1"/>
  <c r="W973" i="1"/>
  <c r="X3811" i="1"/>
  <c r="X3812" i="1"/>
  <c r="X2826" i="1"/>
  <c r="S3810" i="1"/>
  <c r="S2424" i="1"/>
  <c r="S665" i="1"/>
  <c r="S674" i="1" s="1"/>
  <c r="O674" i="1"/>
  <c r="N2425" i="1"/>
  <c r="K675" i="1"/>
  <c r="N666" i="1"/>
  <c r="N675" i="1" s="1"/>
  <c r="T1493" i="1"/>
  <c r="T1501" i="1"/>
  <c r="T742" i="1"/>
  <c r="T4427" i="1"/>
  <c r="T246" i="1"/>
  <c r="T1049" i="1"/>
  <c r="T324" i="1"/>
  <c r="T1041" i="1"/>
  <c r="T2456" i="1"/>
  <c r="T1033" i="1"/>
  <c r="T2134" i="1"/>
  <c r="T2208" i="1"/>
  <c r="T975" i="1"/>
  <c r="T999" i="1"/>
  <c r="J1492" i="1"/>
  <c r="J1500" i="1"/>
  <c r="J741" i="1"/>
  <c r="J4426" i="1"/>
  <c r="J245" i="1"/>
  <c r="J323" i="1"/>
  <c r="J1032" i="1"/>
  <c r="J2455" i="1"/>
  <c r="J1048" i="1"/>
  <c r="J1040" i="1"/>
  <c r="J2133" i="1"/>
  <c r="J974" i="1"/>
  <c r="J998" i="1"/>
  <c r="P1493" i="1"/>
  <c r="P1501" i="1"/>
  <c r="P742" i="1"/>
  <c r="P4427" i="1"/>
  <c r="P246" i="1"/>
  <c r="P1041" i="1"/>
  <c r="P1049" i="1"/>
  <c r="P324" i="1"/>
  <c r="P333" i="1" s="1"/>
  <c r="P1033" i="1"/>
  <c r="P2456" i="1"/>
  <c r="P2134" i="1"/>
  <c r="P2208" i="1"/>
  <c r="P975" i="1"/>
  <c r="P999" i="1"/>
  <c r="V1491" i="1"/>
  <c r="V1499" i="1"/>
  <c r="V740" i="1"/>
  <c r="V4425" i="1"/>
  <c r="V244" i="1"/>
  <c r="V1031" i="1"/>
  <c r="V2454" i="1"/>
  <c r="V322" i="1"/>
  <c r="V331" i="1" s="1"/>
  <c r="V1039" i="1"/>
  <c r="V1047" i="1"/>
  <c r="V2132" i="1"/>
  <c r="V2206" i="1"/>
  <c r="V997" i="1"/>
  <c r="V973" i="1"/>
  <c r="L285" i="2"/>
  <c r="N549" i="33"/>
  <c r="N550" i="33" s="1"/>
  <c r="AC1499" i="1"/>
  <c r="AC1491" i="1"/>
  <c r="AC740" i="1"/>
  <c r="AC4425" i="1"/>
  <c r="AC244" i="1"/>
  <c r="AC322" i="1"/>
  <c r="AC331" i="1" s="1"/>
  <c r="AC1039" i="1"/>
  <c r="AC1031" i="1"/>
  <c r="AC1047" i="1"/>
  <c r="AC2454" i="1"/>
  <c r="AC2206" i="1"/>
  <c r="AC2132" i="1"/>
  <c r="AC973" i="1"/>
  <c r="AC997" i="1"/>
  <c r="I1491" i="1"/>
  <c r="I1499" i="1"/>
  <c r="I740" i="1"/>
  <c r="I4425" i="1"/>
  <c r="I244" i="1"/>
  <c r="I1039" i="1"/>
  <c r="I322" i="1"/>
  <c r="I1031" i="1"/>
  <c r="I2454" i="1"/>
  <c r="I1047" i="1"/>
  <c r="I2132" i="1"/>
  <c r="I973" i="1"/>
  <c r="I997" i="1"/>
  <c r="O667" i="1"/>
  <c r="O800" i="1"/>
  <c r="O2831" i="1"/>
  <c r="O3814" i="1"/>
  <c r="O2426" i="1"/>
  <c r="M660" i="1"/>
  <c r="M669" i="1" s="1"/>
  <c r="M793" i="1"/>
  <c r="M3807" i="1"/>
  <c r="M2824" i="1"/>
  <c r="M2419" i="1"/>
  <c r="X3810" i="1"/>
  <c r="Y660" i="1"/>
  <c r="Y793" i="1"/>
  <c r="Y3807" i="1"/>
  <c r="Y2824" i="1"/>
  <c r="Y2419" i="1"/>
  <c r="AB660" i="1"/>
  <c r="AB669" i="1" s="1"/>
  <c r="AB793" i="1"/>
  <c r="AB3807" i="1"/>
  <c r="AB2824" i="1"/>
  <c r="AB2419" i="1"/>
  <c r="S2826" i="1"/>
  <c r="I1492" i="1"/>
  <c r="I1500" i="1"/>
  <c r="I741" i="1"/>
  <c r="I4426" i="1"/>
  <c r="I245" i="1"/>
  <c r="I1032" i="1"/>
  <c r="I323" i="1"/>
  <c r="I1048" i="1"/>
  <c r="I1040" i="1"/>
  <c r="I2455" i="1"/>
  <c r="I2133" i="1"/>
  <c r="I998" i="1"/>
  <c r="I974" i="1"/>
  <c r="K1493" i="1"/>
  <c r="K1501" i="1"/>
  <c r="K742" i="1"/>
  <c r="K4427" i="1"/>
  <c r="K246" i="1"/>
  <c r="K324" i="1"/>
  <c r="K1041" i="1"/>
  <c r="K2456" i="1"/>
  <c r="K1033" i="1"/>
  <c r="K1049" i="1"/>
  <c r="K2134" i="1"/>
  <c r="K975" i="1"/>
  <c r="K999" i="1"/>
  <c r="P1496" i="1"/>
  <c r="P1504" i="1"/>
  <c r="P745" i="1"/>
  <c r="P4430" i="1"/>
  <c r="P249" i="1"/>
  <c r="P1052" i="1"/>
  <c r="P1044" i="1"/>
  <c r="P2459" i="1"/>
  <c r="P327" i="1"/>
  <c r="P336" i="1" s="1"/>
  <c r="P1036" i="1"/>
  <c r="P2137" i="1"/>
  <c r="P2211" i="1"/>
  <c r="P978" i="1"/>
  <c r="P1002" i="1"/>
  <c r="W1496" i="1"/>
  <c r="W1504" i="1"/>
  <c r="W4430" i="1"/>
  <c r="W745" i="1"/>
  <c r="W249" i="1"/>
  <c r="W1052" i="1"/>
  <c r="W1044" i="1"/>
  <c r="W327" i="1"/>
  <c r="W336" i="1" s="1"/>
  <c r="W2459" i="1"/>
  <c r="W1036" i="1"/>
  <c r="W2137" i="1"/>
  <c r="W2211" i="1"/>
  <c r="W978" i="1"/>
  <c r="W1002" i="1"/>
  <c r="T1497" i="1"/>
  <c r="T1505" i="1"/>
  <c r="T746" i="1"/>
  <c r="T4431" i="1"/>
  <c r="T250" i="1"/>
  <c r="T1045" i="1"/>
  <c r="T2460" i="1"/>
  <c r="T328" i="1"/>
  <c r="T1037" i="1"/>
  <c r="T1053" i="1"/>
  <c r="T2138" i="1"/>
  <c r="T2212" i="1"/>
  <c r="T1003" i="1"/>
  <c r="T979" i="1"/>
  <c r="J1496" i="1"/>
  <c r="J1504" i="1"/>
  <c r="J745" i="1"/>
  <c r="J4430" i="1"/>
  <c r="J249" i="1"/>
  <c r="J327" i="1"/>
  <c r="J1052" i="1"/>
  <c r="J1044" i="1"/>
  <c r="J1036" i="1"/>
  <c r="J2459" i="1"/>
  <c r="J2137" i="1"/>
  <c r="J978" i="1"/>
  <c r="J1002" i="1"/>
  <c r="P1497" i="1"/>
  <c r="P1505" i="1"/>
  <c r="P746" i="1"/>
  <c r="P4431" i="1"/>
  <c r="P250" i="1"/>
  <c r="P1053" i="1"/>
  <c r="P2460" i="1"/>
  <c r="P328" i="1"/>
  <c r="P337" i="1" s="1"/>
  <c r="P1045" i="1"/>
  <c r="P1037" i="1"/>
  <c r="P2138" i="1"/>
  <c r="P2212" i="1"/>
  <c r="P979" i="1"/>
  <c r="P1003" i="1"/>
  <c r="V1495" i="1"/>
  <c r="V1503" i="1"/>
  <c r="V744" i="1"/>
  <c r="V4429" i="1"/>
  <c r="V248" i="1"/>
  <c r="V1035" i="1"/>
  <c r="V326" i="1"/>
  <c r="V335" i="1" s="1"/>
  <c r="V1043" i="1"/>
  <c r="V1051" i="1"/>
  <c r="V2458" i="1"/>
  <c r="V2136" i="1"/>
  <c r="V2210" i="1"/>
  <c r="V977" i="1"/>
  <c r="V1001" i="1"/>
  <c r="T1502" i="1"/>
  <c r="T1494" i="1"/>
  <c r="T743" i="1"/>
  <c r="T4428" i="1"/>
  <c r="T247" i="1"/>
  <c r="T325" i="1"/>
  <c r="T1034" i="1"/>
  <c r="T1042" i="1"/>
  <c r="T2457" i="1"/>
  <c r="T1050" i="1"/>
  <c r="T976" i="1"/>
  <c r="T2209" i="1"/>
  <c r="T2135" i="1"/>
  <c r="T1000" i="1"/>
  <c r="L1493" i="1"/>
  <c r="L1501" i="1"/>
  <c r="L742" i="1"/>
  <c r="L4427" i="1"/>
  <c r="L246" i="1"/>
  <c r="L324" i="1"/>
  <c r="L333" i="1" s="1"/>
  <c r="L1041" i="1"/>
  <c r="L2456" i="1"/>
  <c r="L1033" i="1"/>
  <c r="L1049" i="1"/>
  <c r="L2134" i="1"/>
  <c r="L2208" i="1"/>
  <c r="L975" i="1"/>
  <c r="L999" i="1"/>
  <c r="Q1496" i="1"/>
  <c r="Q1504" i="1"/>
  <c r="Q745" i="1"/>
  <c r="Q4430" i="1"/>
  <c r="Q249" i="1"/>
  <c r="Q327" i="1"/>
  <c r="Q336" i="1" s="1"/>
  <c r="Q1036" i="1"/>
  <c r="Q1044" i="1"/>
  <c r="Q1052" i="1"/>
  <c r="Q2459" i="1"/>
  <c r="Q2211" i="1"/>
  <c r="Q2137" i="1"/>
  <c r="Q978" i="1"/>
  <c r="Q1002" i="1"/>
  <c r="Z1493" i="1"/>
  <c r="Z1501" i="1"/>
  <c r="Z742" i="1"/>
  <c r="Z4427" i="1"/>
  <c r="Z246" i="1"/>
  <c r="Z1049" i="1"/>
  <c r="Z324" i="1"/>
  <c r="Z333" i="1" s="1"/>
  <c r="Z1033" i="1"/>
  <c r="Z1041" i="1"/>
  <c r="Z2456" i="1"/>
  <c r="Z2134" i="1"/>
  <c r="Z2208" i="1"/>
  <c r="Z999" i="1"/>
  <c r="Z975" i="1"/>
  <c r="S800" i="33" s="1"/>
  <c r="L1502" i="1"/>
  <c r="L1494" i="1"/>
  <c r="L743" i="1"/>
  <c r="L4428" i="1"/>
  <c r="L247" i="1"/>
  <c r="L325" i="1"/>
  <c r="L334" i="1" s="1"/>
  <c r="L1042" i="1"/>
  <c r="L1050" i="1"/>
  <c r="L1034" i="1"/>
  <c r="L2457" i="1"/>
  <c r="L976" i="1"/>
  <c r="L2209" i="1"/>
  <c r="L2135" i="1"/>
  <c r="L1000" i="1"/>
  <c r="M1504" i="1"/>
  <c r="M1496" i="1"/>
  <c r="M745" i="1"/>
  <c r="M4430" i="1"/>
  <c r="M249" i="1"/>
  <c r="M1052" i="1"/>
  <c r="M327" i="1"/>
  <c r="M336" i="1" s="1"/>
  <c r="M1044" i="1"/>
  <c r="M2459" i="1"/>
  <c r="M1036" i="1"/>
  <c r="M2211" i="1"/>
  <c r="M2137" i="1"/>
  <c r="M1002" i="1"/>
  <c r="M978" i="1"/>
  <c r="I803" i="33" s="1"/>
  <c r="P1499" i="1"/>
  <c r="P1491" i="1"/>
  <c r="P740" i="1"/>
  <c r="P4425" i="1"/>
  <c r="P244" i="1"/>
  <c r="P1047" i="1"/>
  <c r="P322" i="1"/>
  <c r="P331" i="1" s="1"/>
  <c r="P1031" i="1"/>
  <c r="P2454" i="1"/>
  <c r="P1039" i="1"/>
  <c r="P2132" i="1"/>
  <c r="P2206" i="1"/>
  <c r="P973" i="1"/>
  <c r="P997" i="1"/>
  <c r="W660" i="1"/>
  <c r="W669" i="1" s="1"/>
  <c r="W793" i="1"/>
  <c r="W3807" i="1"/>
  <c r="W2419" i="1"/>
  <c r="W2824" i="1"/>
  <c r="S2828" i="1"/>
  <c r="N2828" i="1"/>
  <c r="N2420" i="1"/>
  <c r="K670" i="1"/>
  <c r="N661" i="1"/>
  <c r="N670" i="1" s="1"/>
  <c r="Y673" i="1"/>
  <c r="AA664" i="1"/>
  <c r="AA673" i="1" s="1"/>
  <c r="S2420" i="1"/>
  <c r="O670" i="1"/>
  <c r="S661" i="1"/>
  <c r="S670" i="1" s="1"/>
  <c r="AA2420" i="1"/>
  <c r="Y670" i="1"/>
  <c r="AA661" i="1"/>
  <c r="AA670" i="1" s="1"/>
  <c r="Z793" i="1"/>
  <c r="Z660" i="1"/>
  <c r="Z669" i="1" s="1"/>
  <c r="Z2824" i="1"/>
  <c r="Z3807" i="1"/>
  <c r="Z2419" i="1"/>
  <c r="I1496" i="1"/>
  <c r="I1504" i="1"/>
  <c r="I4430" i="1"/>
  <c r="I745" i="1"/>
  <c r="I249" i="1"/>
  <c r="I1036" i="1"/>
  <c r="I327" i="1"/>
  <c r="I2459" i="1"/>
  <c r="I1052" i="1"/>
  <c r="I1044" i="1"/>
  <c r="I2137" i="1"/>
  <c r="I1002" i="1"/>
  <c r="I978" i="1"/>
  <c r="K1497" i="1"/>
  <c r="K1505" i="1"/>
  <c r="K746" i="1"/>
  <c r="K4431" i="1"/>
  <c r="K250" i="1"/>
  <c r="K328" i="1"/>
  <c r="K1037" i="1"/>
  <c r="K1053" i="1"/>
  <c r="K1045" i="1"/>
  <c r="K2460" i="1"/>
  <c r="K2138" i="1"/>
  <c r="K1003" i="1"/>
  <c r="K979" i="1"/>
  <c r="K2212" i="1"/>
  <c r="Q1494" i="1"/>
  <c r="Q1502" i="1"/>
  <c r="Q743" i="1"/>
  <c r="Q4428" i="1"/>
  <c r="Q247" i="1"/>
  <c r="Q325" i="1"/>
  <c r="Q334" i="1" s="1"/>
  <c r="Q1050" i="1"/>
  <c r="Q1034" i="1"/>
  <c r="Q1042" i="1"/>
  <c r="Q2457" i="1"/>
  <c r="Q2209" i="1"/>
  <c r="Q2135" i="1"/>
  <c r="Q1000" i="1"/>
  <c r="Q976" i="1"/>
  <c r="Y1493" i="1"/>
  <c r="Y1501" i="1"/>
  <c r="Y742" i="1"/>
  <c r="Y4427" i="1"/>
  <c r="Y246" i="1"/>
  <c r="Y324" i="1"/>
  <c r="Y1033" i="1"/>
  <c r="Y1041" i="1"/>
  <c r="Y2456" i="1"/>
  <c r="Y1049" i="1"/>
  <c r="Y2208" i="1"/>
  <c r="Y999" i="1"/>
  <c r="Y2134" i="1"/>
  <c r="Y975" i="1"/>
  <c r="H285" i="2"/>
  <c r="J549" i="33"/>
  <c r="J557" i="33" s="1"/>
  <c r="H240" i="2" s="1"/>
  <c r="I1502" i="1"/>
  <c r="I1494" i="1"/>
  <c r="I743" i="1"/>
  <c r="I4428" i="1"/>
  <c r="I247" i="1"/>
  <c r="I325" i="1"/>
  <c r="I1034" i="1"/>
  <c r="I1042" i="1"/>
  <c r="I2457" i="1"/>
  <c r="I1050" i="1"/>
  <c r="I2135" i="1"/>
  <c r="I976" i="1"/>
  <c r="I1000" i="1"/>
  <c r="L1497" i="1"/>
  <c r="L1505" i="1"/>
  <c r="L746" i="1"/>
  <c r="L4431" i="1"/>
  <c r="L250" i="1"/>
  <c r="L2460" i="1"/>
  <c r="L328" i="1"/>
  <c r="L337" i="1" s="1"/>
  <c r="L1053" i="1"/>
  <c r="L1037" i="1"/>
  <c r="L1045" i="1"/>
  <c r="L2138" i="1"/>
  <c r="L2212" i="1"/>
  <c r="L979" i="1"/>
  <c r="L1003" i="1"/>
  <c r="R1494" i="1"/>
  <c r="R1502" i="1"/>
  <c r="R743" i="1"/>
  <c r="R4428" i="1"/>
  <c r="R247" i="1"/>
  <c r="R1042" i="1"/>
  <c r="R325" i="1"/>
  <c r="R334" i="1" s="1"/>
  <c r="R2457" i="1"/>
  <c r="R1050" i="1"/>
  <c r="R1034" i="1"/>
  <c r="R2209" i="1"/>
  <c r="R2135" i="1"/>
  <c r="R1000" i="1"/>
  <c r="R976" i="1"/>
  <c r="Z1497" i="1"/>
  <c r="Z1505" i="1"/>
  <c r="Z746" i="1"/>
  <c r="Z4431" i="1"/>
  <c r="Z250" i="1"/>
  <c r="Z1053" i="1"/>
  <c r="Z1045" i="1"/>
  <c r="Z328" i="1"/>
  <c r="Z337" i="1" s="1"/>
  <c r="Z2460" i="1"/>
  <c r="Z1037" i="1"/>
  <c r="Z2138" i="1"/>
  <c r="Z2212" i="1"/>
  <c r="Z979" i="1"/>
  <c r="Z1003" i="1"/>
  <c r="AB1503" i="1"/>
  <c r="AB1495" i="1"/>
  <c r="AB744" i="1"/>
  <c r="AB4429" i="1"/>
  <c r="AB248" i="1"/>
  <c r="AB1043" i="1"/>
  <c r="AB326" i="1"/>
  <c r="AB335" i="1" s="1"/>
  <c r="AB1051" i="1"/>
  <c r="AB1035" i="1"/>
  <c r="AB2458" i="1"/>
  <c r="AB2136" i="1"/>
  <c r="AB2210" i="1"/>
  <c r="AB977" i="1"/>
  <c r="AB1001" i="1"/>
  <c r="Z1502" i="1"/>
  <c r="Z1494" i="1"/>
  <c r="Z743" i="1"/>
  <c r="Z4428" i="1"/>
  <c r="Z247" i="1"/>
  <c r="Z1050" i="1"/>
  <c r="Z325" i="1"/>
  <c r="Z334" i="1" s="1"/>
  <c r="Z1042" i="1"/>
  <c r="Z1034" i="1"/>
  <c r="Z2457" i="1"/>
  <c r="Z2209" i="1"/>
  <c r="Z2135" i="1"/>
  <c r="Z1000" i="1"/>
  <c r="Z976" i="1"/>
  <c r="Y1504" i="1"/>
  <c r="Y1496" i="1"/>
  <c r="Y745" i="1"/>
  <c r="Y4430" i="1"/>
  <c r="Y249" i="1"/>
  <c r="Y1036" i="1"/>
  <c r="Y327" i="1"/>
  <c r="Y1052" i="1"/>
  <c r="Y1044" i="1"/>
  <c r="Y2459" i="1"/>
  <c r="Y2211" i="1"/>
  <c r="Y2137" i="1"/>
  <c r="Y1002" i="1"/>
  <c r="Y978" i="1"/>
  <c r="AB1499" i="1"/>
  <c r="AB1491" i="1"/>
  <c r="AB740" i="1"/>
  <c r="AB4425" i="1"/>
  <c r="AB244" i="1"/>
  <c r="AB1039" i="1"/>
  <c r="AB322" i="1"/>
  <c r="AB331" i="1" s="1"/>
  <c r="AB1031" i="1"/>
  <c r="AB2454" i="1"/>
  <c r="AB1047" i="1"/>
  <c r="AB2132" i="1"/>
  <c r="AB2206" i="1"/>
  <c r="AB997" i="1"/>
  <c r="AB973" i="1"/>
  <c r="V793" i="1"/>
  <c r="V660" i="1"/>
  <c r="V669" i="1" s="1"/>
  <c r="V2824" i="1"/>
  <c r="V3807" i="1"/>
  <c r="V2419" i="1"/>
  <c r="X2825" i="1"/>
  <c r="R793" i="1"/>
  <c r="R660" i="1"/>
  <c r="R669" i="1" s="1"/>
  <c r="R2824" i="1"/>
  <c r="R3807" i="1"/>
  <c r="R2419" i="1"/>
  <c r="N2424" i="1"/>
  <c r="K674" i="1"/>
  <c r="N665" i="1"/>
  <c r="N674" i="1" s="1"/>
  <c r="O675" i="1"/>
  <c r="S666" i="1"/>
  <c r="S675" i="1" s="1"/>
  <c r="AA2424" i="1"/>
  <c r="Y674" i="1"/>
  <c r="AA665" i="1"/>
  <c r="AA674" i="1" s="1"/>
  <c r="N2422" i="1"/>
  <c r="K672" i="1"/>
  <c r="N663" i="1"/>
  <c r="N672" i="1" s="1"/>
  <c r="L1491" i="1"/>
  <c r="L1499" i="1"/>
  <c r="L740" i="1"/>
  <c r="L4425" i="1"/>
  <c r="L244" i="1"/>
  <c r="L1031" i="1"/>
  <c r="L322" i="1"/>
  <c r="L331" i="1" s="1"/>
  <c r="L1039" i="1"/>
  <c r="L2454" i="1"/>
  <c r="L1047" i="1"/>
  <c r="L2132" i="1"/>
  <c r="L2206" i="1"/>
  <c r="L997" i="1"/>
  <c r="L973" i="1"/>
  <c r="D548" i="33"/>
  <c r="B284" i="2"/>
  <c r="AC1497" i="1"/>
  <c r="AC1505" i="1"/>
  <c r="AC4431" i="1"/>
  <c r="AC746" i="1"/>
  <c r="AC250" i="1"/>
  <c r="AC1045" i="1"/>
  <c r="AC328" i="1"/>
  <c r="AC337" i="1" s="1"/>
  <c r="AC1053" i="1"/>
  <c r="AC2460" i="1"/>
  <c r="AC1037" i="1"/>
  <c r="AC2138" i="1"/>
  <c r="AC2212" i="1"/>
  <c r="AC1003" i="1"/>
  <c r="AC979" i="1"/>
  <c r="O1495" i="1"/>
  <c r="O1503" i="1"/>
  <c r="O744" i="1"/>
  <c r="O4429" i="1"/>
  <c r="O248" i="1"/>
  <c r="O2458" i="1"/>
  <c r="O326" i="1"/>
  <c r="O1035" i="1"/>
  <c r="O1051" i="1"/>
  <c r="O1043" i="1"/>
  <c r="O2136" i="1"/>
  <c r="O2210" i="1"/>
  <c r="O977" i="1"/>
  <c r="O1001" i="1"/>
  <c r="U1497" i="1"/>
  <c r="U1505" i="1"/>
  <c r="U746" i="1"/>
  <c r="U4431" i="1"/>
  <c r="U250" i="1"/>
  <c r="U328" i="1"/>
  <c r="U337" i="1" s="1"/>
  <c r="U1053" i="1"/>
  <c r="U1037" i="1"/>
  <c r="U2460" i="1"/>
  <c r="U1045" i="1"/>
  <c r="U2138" i="1"/>
  <c r="U2212" i="1"/>
  <c r="U979" i="1"/>
  <c r="U1003" i="1"/>
  <c r="AB1493" i="1"/>
  <c r="AB1501" i="1"/>
  <c r="AB742" i="1"/>
  <c r="AB4427" i="1"/>
  <c r="AB246" i="1"/>
  <c r="AB1041" i="1"/>
  <c r="AB324" i="1"/>
  <c r="AB333" i="1" s="1"/>
  <c r="AB1049" i="1"/>
  <c r="AB2456" i="1"/>
  <c r="AB1033" i="1"/>
  <c r="AB2134" i="1"/>
  <c r="AB2208" i="1"/>
  <c r="AB975" i="1"/>
  <c r="AB999" i="1"/>
  <c r="K1499" i="1"/>
  <c r="K1491" i="1"/>
  <c r="K740" i="1"/>
  <c r="K4425" i="1"/>
  <c r="K244" i="1"/>
  <c r="K1047" i="1"/>
  <c r="K322" i="1"/>
  <c r="K1039" i="1"/>
  <c r="K2454" i="1"/>
  <c r="K1031" i="1"/>
  <c r="K2132" i="1"/>
  <c r="K2206" i="1"/>
  <c r="K997" i="1"/>
  <c r="K973" i="1"/>
  <c r="G798" i="33" s="1"/>
  <c r="G285" i="2"/>
  <c r="I549" i="33"/>
  <c r="I557" i="33" s="1"/>
  <c r="G240" i="2" s="1"/>
  <c r="U1494" i="1"/>
  <c r="U1502" i="1"/>
  <c r="U743" i="1"/>
  <c r="U4428" i="1"/>
  <c r="U247" i="1"/>
  <c r="U1042" i="1"/>
  <c r="U1034" i="1"/>
  <c r="U325" i="1"/>
  <c r="U334" i="1" s="1"/>
  <c r="U2457" i="1"/>
  <c r="U1050" i="1"/>
  <c r="U2209" i="1"/>
  <c r="U2135" i="1"/>
  <c r="U976" i="1"/>
  <c r="U1000" i="1"/>
  <c r="O285" i="2"/>
  <c r="Q549" i="33"/>
  <c r="Q557" i="33" s="1"/>
  <c r="O240" i="2" s="1"/>
  <c r="X797" i="1"/>
  <c r="X798" i="1"/>
  <c r="X795" i="1"/>
  <c r="S796" i="1"/>
  <c r="S2829" i="1"/>
  <c r="N2830" i="1"/>
  <c r="AD1504" i="1"/>
  <c r="AD1496" i="1"/>
  <c r="AD4430" i="1"/>
  <c r="AD745" i="1"/>
  <c r="AD249" i="1"/>
  <c r="AD327" i="1"/>
  <c r="AD336" i="1" s="1"/>
  <c r="AD1052" i="1"/>
  <c r="AD1044" i="1"/>
  <c r="AD1036" i="1"/>
  <c r="AD2459" i="1"/>
  <c r="AD2211" i="1"/>
  <c r="AD978" i="1"/>
  <c r="AD2137" i="1"/>
  <c r="AD1002" i="1"/>
  <c r="L1495" i="1"/>
  <c r="L1503" i="1"/>
  <c r="L744" i="1"/>
  <c r="L4429" i="1"/>
  <c r="L248" i="1"/>
  <c r="L1035" i="1"/>
  <c r="L326" i="1"/>
  <c r="L335" i="1" s="1"/>
  <c r="L1043" i="1"/>
  <c r="L1051" i="1"/>
  <c r="L2458" i="1"/>
  <c r="L2136" i="1"/>
  <c r="L2210" i="1"/>
  <c r="L977" i="1"/>
  <c r="L1001" i="1"/>
  <c r="R1504" i="1"/>
  <c r="R1496" i="1"/>
  <c r="R745" i="1"/>
  <c r="R4430" i="1"/>
  <c r="R249" i="1"/>
  <c r="R327" i="1"/>
  <c r="R336" i="1" s="1"/>
  <c r="R1036" i="1"/>
  <c r="R2459" i="1"/>
  <c r="R1052" i="1"/>
  <c r="R1044" i="1"/>
  <c r="R2211" i="1"/>
  <c r="R978" i="1"/>
  <c r="R2137" i="1"/>
  <c r="R1002" i="1"/>
  <c r="Z1491" i="1"/>
  <c r="Z1499" i="1"/>
  <c r="Z740" i="1"/>
  <c r="Z4425" i="1"/>
  <c r="Z244" i="1"/>
  <c r="Z1047" i="1"/>
  <c r="Z2454" i="1"/>
  <c r="Z1031" i="1"/>
  <c r="Z322" i="1"/>
  <c r="Z331" i="1" s="1"/>
  <c r="Z1039" i="1"/>
  <c r="Z2132" i="1"/>
  <c r="Z2206" i="1"/>
  <c r="Z973" i="1"/>
  <c r="Z997" i="1"/>
  <c r="N285" i="2"/>
  <c r="P549" i="33"/>
  <c r="P557" i="33" s="1"/>
  <c r="N240" i="2" s="1"/>
  <c r="AB1505" i="1"/>
  <c r="AB1497" i="1"/>
  <c r="AB746" i="1"/>
  <c r="AB4431" i="1"/>
  <c r="AB250" i="1"/>
  <c r="AB1053" i="1"/>
  <c r="AB2460" i="1"/>
  <c r="AB328" i="1"/>
  <c r="AB337" i="1" s="1"/>
  <c r="AB1045" i="1"/>
  <c r="AB1037" i="1"/>
  <c r="AB2138" i="1"/>
  <c r="AB2212" i="1"/>
  <c r="AB979" i="1"/>
  <c r="AB1003" i="1"/>
  <c r="K1495" i="1"/>
  <c r="K1503" i="1"/>
  <c r="K744" i="1"/>
  <c r="K4429" i="1"/>
  <c r="K248" i="1"/>
  <c r="K1051" i="1"/>
  <c r="K2458" i="1"/>
  <c r="K326" i="1"/>
  <c r="K1043" i="1"/>
  <c r="K1035" i="1"/>
  <c r="K2136" i="1"/>
  <c r="K2210" i="1"/>
  <c r="K977" i="1"/>
  <c r="K1001" i="1"/>
  <c r="Q1492" i="1"/>
  <c r="Q1500" i="1"/>
  <c r="Q741" i="1"/>
  <c r="Q4426" i="1"/>
  <c r="Q245" i="1"/>
  <c r="Q323" i="1"/>
  <c r="Q332" i="1" s="1"/>
  <c r="Q1048" i="1"/>
  <c r="Q1032" i="1"/>
  <c r="Q1040" i="1"/>
  <c r="Q2455" i="1"/>
  <c r="Q2207" i="1"/>
  <c r="Q2133" i="1"/>
  <c r="Q998" i="1"/>
  <c r="Q974" i="1"/>
  <c r="Y1495" i="1"/>
  <c r="Y1503" i="1"/>
  <c r="Y4429" i="1"/>
  <c r="Y744" i="1"/>
  <c r="Y248" i="1"/>
  <c r="Y326" i="1"/>
  <c r="Y1051" i="1"/>
  <c r="Y2458" i="1"/>
  <c r="Y1043" i="1"/>
  <c r="Y1035" i="1"/>
  <c r="Y2210" i="1"/>
  <c r="Y2136" i="1"/>
  <c r="Y1001" i="1"/>
  <c r="Y977" i="1"/>
  <c r="S285" i="2"/>
  <c r="U549" i="33"/>
  <c r="U557" i="33" s="1"/>
  <c r="S240" i="2" s="1"/>
  <c r="AC1503" i="1"/>
  <c r="AC1495" i="1"/>
  <c r="AC744" i="1"/>
  <c r="AC4429" i="1"/>
  <c r="AC248" i="1"/>
  <c r="AC326" i="1"/>
  <c r="AC335" i="1" s="1"/>
  <c r="AC1043" i="1"/>
  <c r="AC2458" i="1"/>
  <c r="AC1035" i="1"/>
  <c r="AC1051" i="1"/>
  <c r="AC2210" i="1"/>
  <c r="AC2136" i="1"/>
  <c r="AC1001" i="1"/>
  <c r="AC977" i="1"/>
  <c r="C285" i="2"/>
  <c r="E549" i="33"/>
  <c r="E557" i="33" s="1"/>
  <c r="C240" i="2" s="1"/>
  <c r="H798" i="33" l="1"/>
  <c r="Q804" i="33"/>
  <c r="G799" i="33"/>
  <c r="T798" i="33"/>
  <c r="L803" i="33"/>
  <c r="R801" i="33"/>
  <c r="H799" i="33"/>
  <c r="O798" i="33"/>
  <c r="R800" i="33"/>
  <c r="P803" i="33"/>
  <c r="P802" i="33"/>
  <c r="U798" i="33"/>
  <c r="K801" i="33"/>
  <c r="AA3329" i="1"/>
  <c r="H3326" i="1"/>
  <c r="H3322" i="1"/>
  <c r="H3327" i="1"/>
  <c r="G802" i="33"/>
  <c r="G554" i="33"/>
  <c r="E237" i="2" s="1"/>
  <c r="K945" i="1" s="1"/>
  <c r="H3328" i="1"/>
  <c r="H3323" i="1"/>
  <c r="X3329" i="1"/>
  <c r="S3329" i="1"/>
  <c r="H4305" i="1"/>
  <c r="H3324" i="1"/>
  <c r="H4306" i="1"/>
  <c r="H4308" i="1"/>
  <c r="H4311" i="1"/>
  <c r="H4307" i="1"/>
  <c r="AA4312" i="1"/>
  <c r="H4310" i="1"/>
  <c r="H4309" i="1"/>
  <c r="S4312" i="1"/>
  <c r="H803" i="33"/>
  <c r="N4312" i="1"/>
  <c r="X4312" i="1"/>
  <c r="N3329" i="1"/>
  <c r="I800" i="33"/>
  <c r="J798" i="33"/>
  <c r="K803" i="33"/>
  <c r="M804" i="33"/>
  <c r="N799" i="33"/>
  <c r="L804" i="33"/>
  <c r="Q802" i="33"/>
  <c r="H800" i="33"/>
  <c r="K802" i="33"/>
  <c r="J799" i="33"/>
  <c r="S802" i="33"/>
  <c r="V800" i="33"/>
  <c r="O799" i="33"/>
  <c r="R802" i="33"/>
  <c r="O801" i="33"/>
  <c r="L801" i="33"/>
  <c r="S804" i="33"/>
  <c r="G801" i="33"/>
  <c r="L799" i="33"/>
  <c r="N800" i="33"/>
  <c r="L802" i="33"/>
  <c r="I804" i="33"/>
  <c r="N551" i="33"/>
  <c r="L233" i="2"/>
  <c r="M551" i="33"/>
  <c r="K233" i="2"/>
  <c r="I801" i="33"/>
  <c r="P800" i="33"/>
  <c r="R803" i="33"/>
  <c r="M801" i="33"/>
  <c r="S799" i="33"/>
  <c r="H804" i="33"/>
  <c r="N803" i="33"/>
  <c r="V803" i="33"/>
  <c r="N801" i="33"/>
  <c r="P798" i="33"/>
  <c r="P799" i="33"/>
  <c r="S801" i="33"/>
  <c r="G804" i="33"/>
  <c r="O804" i="33"/>
  <c r="K798" i="33"/>
  <c r="H801" i="33"/>
  <c r="K804" i="33"/>
  <c r="K800" i="33"/>
  <c r="V802" i="33"/>
  <c r="G803" i="33"/>
  <c r="U802" i="33"/>
  <c r="T800" i="33"/>
  <c r="Q798" i="33"/>
  <c r="L800" i="33"/>
  <c r="I799" i="33"/>
  <c r="M800" i="33"/>
  <c r="T801" i="33"/>
  <c r="O800" i="33"/>
  <c r="U801" i="33"/>
  <c r="K799" i="33"/>
  <c r="V801" i="33"/>
  <c r="P804" i="33"/>
  <c r="J803" i="33"/>
  <c r="T799" i="33"/>
  <c r="R804" i="33"/>
  <c r="M799" i="33"/>
  <c r="M798" i="33"/>
  <c r="T804" i="33"/>
  <c r="U804" i="33"/>
  <c r="Q803" i="33"/>
  <c r="V799" i="33"/>
  <c r="V798" i="33"/>
  <c r="Q801" i="33"/>
  <c r="O803" i="33"/>
  <c r="S798" i="33"/>
  <c r="M803" i="33"/>
  <c r="T802" i="33"/>
  <c r="J804" i="33"/>
  <c r="P801" i="33"/>
  <c r="J801" i="33"/>
  <c r="Q800" i="33"/>
  <c r="U800" i="33"/>
  <c r="N798" i="33"/>
  <c r="I802" i="33"/>
  <c r="F802" i="33"/>
  <c r="R798" i="33"/>
  <c r="H802" i="33"/>
  <c r="J802" i="33"/>
  <c r="J800" i="33"/>
  <c r="N804" i="33"/>
  <c r="L798" i="33"/>
  <c r="O802" i="33"/>
  <c r="V804" i="33"/>
  <c r="M802" i="33"/>
  <c r="R799" i="33"/>
  <c r="S803" i="33"/>
  <c r="E800" i="33"/>
  <c r="T803" i="33"/>
  <c r="Q799" i="33"/>
  <c r="N802" i="33"/>
  <c r="E555" i="33"/>
  <c r="C238" i="2" s="1"/>
  <c r="F551" i="33"/>
  <c r="D234" i="2" s="1"/>
  <c r="T1056" i="1"/>
  <c r="K1058" i="1"/>
  <c r="AB1060" i="1"/>
  <c r="U1055" i="1"/>
  <c r="V1057" i="1"/>
  <c r="AC1061" i="1"/>
  <c r="AB1055" i="1"/>
  <c r="P1059" i="1"/>
  <c r="R1057" i="1"/>
  <c r="AB1058" i="1"/>
  <c r="Y1061" i="1"/>
  <c r="R1056" i="1"/>
  <c r="O1059" i="1"/>
  <c r="R1058" i="1"/>
  <c r="L1061" i="1"/>
  <c r="Q1058" i="1"/>
  <c r="I1060" i="1"/>
  <c r="T1058" i="1"/>
  <c r="V1059" i="1"/>
  <c r="J1060" i="1"/>
  <c r="T1061" i="1"/>
  <c r="V1056" i="1"/>
  <c r="T1060" i="1"/>
  <c r="J1055" i="1"/>
  <c r="O1058" i="1"/>
  <c r="I1059" i="1"/>
  <c r="M1059" i="1"/>
  <c r="R1061" i="1"/>
  <c r="L1056" i="1"/>
  <c r="AB1061" i="1"/>
  <c r="L1059" i="1"/>
  <c r="U1058" i="1"/>
  <c r="Y1060" i="1"/>
  <c r="I1058" i="1"/>
  <c r="M1060" i="1"/>
  <c r="L1057" i="1"/>
  <c r="K1057" i="1"/>
  <c r="P1057" i="1"/>
  <c r="O1061" i="1"/>
  <c r="O1057" i="1"/>
  <c r="W1057" i="1"/>
  <c r="Q1057" i="1"/>
  <c r="AC1058" i="1"/>
  <c r="Y1058" i="1"/>
  <c r="P1056" i="1"/>
  <c r="P1058" i="1"/>
  <c r="W1061" i="1"/>
  <c r="I1061" i="1"/>
  <c r="V1061" i="1"/>
  <c r="V1060" i="1"/>
  <c r="M1058" i="1"/>
  <c r="U1056" i="1"/>
  <c r="M1057" i="1"/>
  <c r="AC1056" i="1"/>
  <c r="L1060" i="1"/>
  <c r="I1057" i="1"/>
  <c r="Q1061" i="1"/>
  <c r="Q1056" i="1"/>
  <c r="K1059" i="1"/>
  <c r="Z1055" i="1"/>
  <c r="R1060" i="1"/>
  <c r="AD1060" i="1"/>
  <c r="K1055" i="1"/>
  <c r="Z1058" i="1"/>
  <c r="Y1057" i="1"/>
  <c r="K1061" i="1"/>
  <c r="P1055" i="1"/>
  <c r="L1058" i="1"/>
  <c r="P1061" i="1"/>
  <c r="P1060" i="1"/>
  <c r="I1056" i="1"/>
  <c r="I1055" i="1"/>
  <c r="AC1055" i="1"/>
  <c r="J1056" i="1"/>
  <c r="V1058" i="1"/>
  <c r="O1055" i="1"/>
  <c r="AC1057" i="1"/>
  <c r="J1058" i="1"/>
  <c r="T1055" i="1"/>
  <c r="J1059" i="1"/>
  <c r="Y1055" i="1"/>
  <c r="Q1059" i="1"/>
  <c r="M1056" i="1"/>
  <c r="K1056" i="1"/>
  <c r="O1060" i="1"/>
  <c r="AB1056" i="1"/>
  <c r="O1056" i="1"/>
  <c r="J1057" i="1"/>
  <c r="Z1056" i="1"/>
  <c r="R1055" i="1"/>
  <c r="U1057" i="1"/>
  <c r="AC1059" i="1"/>
  <c r="Y1059" i="1"/>
  <c r="AB1057" i="1"/>
  <c r="U1061" i="1"/>
  <c r="L1055" i="1"/>
  <c r="AB1059" i="1"/>
  <c r="Z1057" i="1"/>
  <c r="Q1060" i="1"/>
  <c r="W1060" i="1"/>
  <c r="V1055" i="1"/>
  <c r="W1055" i="1"/>
  <c r="M1055" i="1"/>
  <c r="AD1056" i="1"/>
  <c r="AD1059" i="1"/>
  <c r="K1060" i="1"/>
  <c r="W1056" i="1"/>
  <c r="AD1058" i="1"/>
  <c r="Q1055" i="1"/>
  <c r="M1061" i="1"/>
  <c r="AC1060" i="1"/>
  <c r="U1059" i="1"/>
  <c r="AD1061" i="1"/>
  <c r="R1059" i="1"/>
  <c r="AD1057" i="1"/>
  <c r="Y1056" i="1"/>
  <c r="T1059" i="1"/>
  <c r="Z1060" i="1"/>
  <c r="Z1061" i="1"/>
  <c r="T1057" i="1"/>
  <c r="AD1055" i="1"/>
  <c r="W1058" i="1"/>
  <c r="J1061" i="1"/>
  <c r="U1060" i="1"/>
  <c r="Z1059" i="1"/>
  <c r="W1059" i="1"/>
  <c r="AA1504" i="1"/>
  <c r="AA1035" i="1"/>
  <c r="AA978" i="1"/>
  <c r="G550" i="33"/>
  <c r="E233" i="2" s="1"/>
  <c r="G555" i="33"/>
  <c r="E238" i="2" s="1"/>
  <c r="S555" i="33"/>
  <c r="Q238" i="2" s="1"/>
  <c r="S552" i="33"/>
  <c r="Q235" i="2" s="1"/>
  <c r="S553" i="33"/>
  <c r="Q236" i="2" s="1"/>
  <c r="T550" i="33"/>
  <c r="R233" i="2" s="1"/>
  <c r="T554" i="33"/>
  <c r="R237" i="2" s="1"/>
  <c r="K552" i="33"/>
  <c r="I235" i="2" s="1"/>
  <c r="AA1503" i="1"/>
  <c r="T552" i="33"/>
  <c r="R235" i="2" s="1"/>
  <c r="K550" i="33"/>
  <c r="I233" i="2" s="1"/>
  <c r="K551" i="33"/>
  <c r="I234" i="2" s="1"/>
  <c r="R556" i="33"/>
  <c r="P239" i="2" s="1"/>
  <c r="V555" i="33"/>
  <c r="T238" i="2" s="1"/>
  <c r="AA999" i="1"/>
  <c r="R554" i="33"/>
  <c r="P237" i="2" s="1"/>
  <c r="AA1041" i="1"/>
  <c r="S1035" i="1"/>
  <c r="R551" i="33"/>
  <c r="P234" i="2" s="1"/>
  <c r="G553" i="33"/>
  <c r="E236" i="2" s="1"/>
  <c r="H550" i="33"/>
  <c r="F233" i="2" s="1"/>
  <c r="H556" i="33"/>
  <c r="F239" i="2" s="1"/>
  <c r="P611" i="33"/>
  <c r="S550" i="33"/>
  <c r="Q233" i="2" s="1"/>
  <c r="G556" i="33"/>
  <c r="E239" i="2" s="1"/>
  <c r="H552" i="33"/>
  <c r="F235" i="2" s="1"/>
  <c r="AA1044" i="1"/>
  <c r="AA1001" i="1"/>
  <c r="H555" i="33"/>
  <c r="F238" i="2" s="1"/>
  <c r="X999" i="1"/>
  <c r="H554" i="33"/>
  <c r="F237" i="2" s="1"/>
  <c r="S556" i="33"/>
  <c r="Q239" i="2" s="1"/>
  <c r="H553" i="33"/>
  <c r="F236" i="2" s="1"/>
  <c r="G552" i="33"/>
  <c r="E235" i="2" s="1"/>
  <c r="Q613" i="33"/>
  <c r="N2210" i="1"/>
  <c r="T553" i="33"/>
  <c r="R236" i="2" s="1"/>
  <c r="S1503" i="1"/>
  <c r="K555" i="33"/>
  <c r="I238" i="2" s="1"/>
  <c r="T555" i="33"/>
  <c r="R238" i="2" s="1"/>
  <c r="K553" i="33"/>
  <c r="I236" i="2" s="1"/>
  <c r="T556" i="33"/>
  <c r="R239" i="2" s="1"/>
  <c r="N977" i="1"/>
  <c r="N1035" i="1"/>
  <c r="N1503" i="1"/>
  <c r="O553" i="33"/>
  <c r="M236" i="2" s="1"/>
  <c r="S3814" i="1"/>
  <c r="K556" i="33"/>
  <c r="I239" i="2" s="1"/>
  <c r="V552" i="33"/>
  <c r="T235" i="2" s="1"/>
  <c r="AA975" i="1"/>
  <c r="AA1501" i="1"/>
  <c r="AA2210" i="1"/>
  <c r="T613" i="33"/>
  <c r="S615" i="33"/>
  <c r="F610" i="33"/>
  <c r="X2208" i="1"/>
  <c r="X1041" i="1"/>
  <c r="X800" i="1"/>
  <c r="S2210" i="1"/>
  <c r="S2426" i="1"/>
  <c r="T615" i="33"/>
  <c r="V614" i="33"/>
  <c r="N973" i="1"/>
  <c r="N1031" i="1"/>
  <c r="AA2208" i="1"/>
  <c r="AA1033" i="1"/>
  <c r="X1033" i="1"/>
  <c r="N1499" i="1"/>
  <c r="S977" i="1"/>
  <c r="S2831" i="1"/>
  <c r="X3814" i="1"/>
  <c r="F555" i="33"/>
  <c r="D238" i="2" s="1"/>
  <c r="L610" i="33"/>
  <c r="O615" i="33"/>
  <c r="H609" i="33"/>
  <c r="S612" i="33"/>
  <c r="H611" i="33"/>
  <c r="F614" i="33"/>
  <c r="U609" i="33"/>
  <c r="U612" i="33"/>
  <c r="K612" i="33"/>
  <c r="I610" i="33"/>
  <c r="O614" i="33"/>
  <c r="K613" i="33"/>
  <c r="P612" i="33"/>
  <c r="L609" i="33"/>
  <c r="V611" i="33"/>
  <c r="L556" i="33"/>
  <c r="J239" i="2" s="1"/>
  <c r="S1043" i="1"/>
  <c r="X975" i="1"/>
  <c r="X1501" i="1"/>
  <c r="O556" i="33"/>
  <c r="M239" i="2" s="1"/>
  <c r="X2426" i="1"/>
  <c r="F553" i="33"/>
  <c r="D236" i="2" s="1"/>
  <c r="U610" i="33"/>
  <c r="F554" i="33"/>
  <c r="D237" i="2" s="1"/>
  <c r="N1001" i="1"/>
  <c r="AA2211" i="1"/>
  <c r="AA1036" i="1"/>
  <c r="P609" i="33"/>
  <c r="AA977" i="1"/>
  <c r="H613" i="33"/>
  <c r="N2206" i="1"/>
  <c r="N1039" i="1"/>
  <c r="AA1002" i="1"/>
  <c r="M612" i="33"/>
  <c r="O552" i="33"/>
  <c r="M235" i="2" s="1"/>
  <c r="K609" i="33"/>
  <c r="O550" i="33"/>
  <c r="M233" i="2" s="1"/>
  <c r="S800" i="1"/>
  <c r="I609" i="33"/>
  <c r="X2831" i="1"/>
  <c r="Q611" i="33"/>
  <c r="P615" i="33"/>
  <c r="T610" i="33"/>
  <c r="O613" i="33"/>
  <c r="M615" i="33"/>
  <c r="O610" i="33"/>
  <c r="T612" i="33"/>
  <c r="H551" i="33"/>
  <c r="F234" i="2" s="1"/>
  <c r="AA1043" i="1"/>
  <c r="S1001" i="1"/>
  <c r="F550" i="33"/>
  <c r="D233" i="2" s="1"/>
  <c r="L614" i="33"/>
  <c r="K615" i="33"/>
  <c r="K614" i="33"/>
  <c r="L551" i="33"/>
  <c r="J234" i="2" s="1"/>
  <c r="T614" i="33"/>
  <c r="P610" i="33"/>
  <c r="F613" i="33"/>
  <c r="V612" i="33"/>
  <c r="V609" i="33"/>
  <c r="Q612" i="33"/>
  <c r="S610" i="33"/>
  <c r="S613" i="33"/>
  <c r="N4429" i="1"/>
  <c r="AC1054" i="1"/>
  <c r="AC1506" i="1"/>
  <c r="AC1038" i="1"/>
  <c r="AC1498" i="1"/>
  <c r="AC1046" i="1"/>
  <c r="AC251" i="1"/>
  <c r="AC329" i="1"/>
  <c r="AC338" i="1" s="1"/>
  <c r="AC747" i="1"/>
  <c r="AC4432" i="1"/>
  <c r="AC2461" i="1"/>
  <c r="AC2139" i="1"/>
  <c r="AC2213" i="1"/>
  <c r="AC1004" i="1"/>
  <c r="AC980" i="1"/>
  <c r="AC948" i="1"/>
  <c r="AA2136" i="1"/>
  <c r="AA2458" i="1"/>
  <c r="AA744" i="1"/>
  <c r="N1051" i="1"/>
  <c r="N997" i="1"/>
  <c r="N2454" i="1"/>
  <c r="N244" i="1"/>
  <c r="S2458" i="1"/>
  <c r="U615" i="33"/>
  <c r="AA2459" i="1"/>
  <c r="R614" i="33"/>
  <c r="AA1496" i="1"/>
  <c r="H615" i="33"/>
  <c r="AA2134" i="1"/>
  <c r="AA2456" i="1"/>
  <c r="AA246" i="1"/>
  <c r="R611" i="33"/>
  <c r="AA1493" i="1"/>
  <c r="N2138" i="1"/>
  <c r="N1037" i="1"/>
  <c r="N746" i="1"/>
  <c r="H612" i="33"/>
  <c r="Q554" i="33"/>
  <c r="O237" i="2" s="1"/>
  <c r="X2209" i="1"/>
  <c r="X2457" i="1"/>
  <c r="X247" i="1"/>
  <c r="X1502" i="1"/>
  <c r="X1037" i="1"/>
  <c r="X250" i="1"/>
  <c r="N615" i="33"/>
  <c r="X1497" i="1"/>
  <c r="N975" i="1"/>
  <c r="N1049" i="1"/>
  <c r="N324" i="1"/>
  <c r="N1501" i="1"/>
  <c r="E610" i="33"/>
  <c r="AA2824" i="1"/>
  <c r="U554" i="33"/>
  <c r="S237" i="2" s="1"/>
  <c r="X1049" i="1"/>
  <c r="Q609" i="33"/>
  <c r="S979" i="1"/>
  <c r="S2460" i="1"/>
  <c r="S250" i="1"/>
  <c r="S1505" i="1"/>
  <c r="S2208" i="1"/>
  <c r="S2456" i="1"/>
  <c r="S4427" i="1"/>
  <c r="S2135" i="1"/>
  <c r="S1050" i="1"/>
  <c r="S4428" i="1"/>
  <c r="AD1054" i="1"/>
  <c r="AD1038" i="1"/>
  <c r="AD1506" i="1"/>
  <c r="AD1046" i="1"/>
  <c r="AD1498" i="1"/>
  <c r="AD251" i="1"/>
  <c r="AD329" i="1"/>
  <c r="AD338" i="1" s="1"/>
  <c r="AD747" i="1"/>
  <c r="AD4432" i="1"/>
  <c r="AD2461" i="1"/>
  <c r="AD2139" i="1"/>
  <c r="AD2213" i="1"/>
  <c r="AD1004" i="1"/>
  <c r="AD948" i="1"/>
  <c r="AD980" i="1"/>
  <c r="S2132" i="1"/>
  <c r="S1031" i="1"/>
  <c r="S740" i="1"/>
  <c r="U611" i="33"/>
  <c r="R552" i="33"/>
  <c r="P235" i="2" s="1"/>
  <c r="I555" i="33"/>
  <c r="G238" i="2" s="1"/>
  <c r="N2211" i="1"/>
  <c r="N1052" i="1"/>
  <c r="N4430" i="1"/>
  <c r="L555" i="33"/>
  <c r="J238" i="2" s="1"/>
  <c r="E551" i="33"/>
  <c r="C234" i="2" s="1"/>
  <c r="S793" i="1"/>
  <c r="X2132" i="1"/>
  <c r="X2454" i="1"/>
  <c r="X740" i="1"/>
  <c r="I613" i="33"/>
  <c r="AA2209" i="1"/>
  <c r="AA1034" i="1"/>
  <c r="AA743" i="1"/>
  <c r="Q610" i="33"/>
  <c r="X1052" i="1"/>
  <c r="X2459" i="1"/>
  <c r="X1504" i="1"/>
  <c r="J552" i="33"/>
  <c r="H235" i="2" s="1"/>
  <c r="AA2132" i="1"/>
  <c r="AA2454" i="1"/>
  <c r="AA4425" i="1"/>
  <c r="L613" i="33"/>
  <c r="P553" i="33"/>
  <c r="N236" i="2" s="1"/>
  <c r="F609" i="33"/>
  <c r="X793" i="1"/>
  <c r="N998" i="1"/>
  <c r="N2133" i="1"/>
  <c r="N1032" i="1"/>
  <c r="N741" i="1"/>
  <c r="S1036" i="1"/>
  <c r="S249" i="1"/>
  <c r="J614" i="33"/>
  <c r="S1496" i="1"/>
  <c r="I615" i="33"/>
  <c r="P614" i="33"/>
  <c r="S2207" i="1"/>
  <c r="S323" i="1"/>
  <c r="S332" i="1" s="1"/>
  <c r="O332" i="1"/>
  <c r="S4426" i="1"/>
  <c r="N793" i="1"/>
  <c r="I554" i="33"/>
  <c r="G237" i="2" s="1"/>
  <c r="M611" i="33"/>
  <c r="H614" i="33"/>
  <c r="AA2133" i="1"/>
  <c r="AA1048" i="1"/>
  <c r="AA4426" i="1"/>
  <c r="X1001" i="1"/>
  <c r="X2136" i="1"/>
  <c r="X1051" i="1"/>
  <c r="X744" i="1"/>
  <c r="L554" i="33"/>
  <c r="J237" i="2" s="1"/>
  <c r="AA1003" i="1"/>
  <c r="AA1053" i="1"/>
  <c r="AA328" i="1"/>
  <c r="AA337" i="1" s="1"/>
  <c r="Y337" i="1"/>
  <c r="AA1505" i="1"/>
  <c r="M610" i="33"/>
  <c r="J1498" i="1"/>
  <c r="J1506" i="1"/>
  <c r="J1054" i="1"/>
  <c r="J1038" i="1"/>
  <c r="J1046" i="1"/>
  <c r="J251" i="1"/>
  <c r="J329" i="1"/>
  <c r="J747" i="1"/>
  <c r="J4432" i="1"/>
  <c r="J2461" i="1"/>
  <c r="J2139" i="1"/>
  <c r="J1004" i="1"/>
  <c r="J948" i="1"/>
  <c r="J980" i="1"/>
  <c r="X2133" i="1"/>
  <c r="X323" i="1"/>
  <c r="X332" i="1" s="1"/>
  <c r="T332" i="1"/>
  <c r="X4426" i="1"/>
  <c r="P556" i="33"/>
  <c r="N239" i="2" s="1"/>
  <c r="J555" i="33"/>
  <c r="H238" i="2" s="1"/>
  <c r="S614" i="33"/>
  <c r="L550" i="33"/>
  <c r="J233" i="2" s="1"/>
  <c r="N2135" i="1"/>
  <c r="N1034" i="1"/>
  <c r="N4428" i="1"/>
  <c r="O555" i="33"/>
  <c r="M238" i="2" s="1"/>
  <c r="L615" i="33"/>
  <c r="O554" i="33"/>
  <c r="M237" i="2" s="1"/>
  <c r="O609" i="33"/>
  <c r="P555" i="33"/>
  <c r="N238" i="2" s="1"/>
  <c r="I553" i="33"/>
  <c r="G236" i="2" s="1"/>
  <c r="I552" i="33"/>
  <c r="G235" i="2" s="1"/>
  <c r="AA2426" i="1"/>
  <c r="D549" i="33"/>
  <c r="B285" i="2"/>
  <c r="U613" i="33"/>
  <c r="AA1051" i="1"/>
  <c r="AA4429" i="1"/>
  <c r="N1043" i="1"/>
  <c r="N248" i="1"/>
  <c r="G613" i="33"/>
  <c r="N1495" i="1"/>
  <c r="M614" i="33"/>
  <c r="M1506" i="1"/>
  <c r="M1498" i="1"/>
  <c r="M1046" i="1"/>
  <c r="M1054" i="1"/>
  <c r="M1038" i="1"/>
  <c r="M251" i="1"/>
  <c r="M329" i="1"/>
  <c r="M338" i="1" s="1"/>
  <c r="M747" i="1"/>
  <c r="M4432" i="1"/>
  <c r="M2461" i="1"/>
  <c r="M2139" i="1"/>
  <c r="M2213" i="1"/>
  <c r="M980" i="1"/>
  <c r="M1004" i="1"/>
  <c r="M948" i="1"/>
  <c r="N4425" i="1"/>
  <c r="S1051" i="1"/>
  <c r="S248" i="1"/>
  <c r="J613" i="33"/>
  <c r="S1495" i="1"/>
  <c r="T609" i="33"/>
  <c r="AA249" i="1"/>
  <c r="E552" i="33"/>
  <c r="C235" i="2" s="1"/>
  <c r="AA4427" i="1"/>
  <c r="N2212" i="1"/>
  <c r="N2460" i="1"/>
  <c r="N328" i="1"/>
  <c r="N337" i="1" s="1"/>
  <c r="K337" i="1"/>
  <c r="N1505" i="1"/>
  <c r="E614" i="33"/>
  <c r="I614" i="33"/>
  <c r="X1042" i="1"/>
  <c r="X4428" i="1"/>
  <c r="X2212" i="1"/>
  <c r="X328" i="1"/>
  <c r="X337" i="1" s="1"/>
  <c r="T337" i="1"/>
  <c r="X4431" i="1"/>
  <c r="N1033" i="1"/>
  <c r="N246" i="1"/>
  <c r="G611" i="33"/>
  <c r="N1493" i="1"/>
  <c r="AA3807" i="1"/>
  <c r="T1054" i="1"/>
  <c r="T1038" i="1"/>
  <c r="T1046" i="1"/>
  <c r="T1498" i="1"/>
  <c r="T1506" i="1"/>
  <c r="T251" i="1"/>
  <c r="T329" i="1"/>
  <c r="T747" i="1"/>
  <c r="T4432" i="1"/>
  <c r="T2461" i="1"/>
  <c r="T2139" i="1"/>
  <c r="T2213" i="1"/>
  <c r="T1004" i="1"/>
  <c r="T980" i="1"/>
  <c r="X2456" i="1"/>
  <c r="X246" i="1"/>
  <c r="N611" i="33"/>
  <c r="X1493" i="1"/>
  <c r="S1003" i="1"/>
  <c r="S1037" i="1"/>
  <c r="S4431" i="1"/>
  <c r="S975" i="1"/>
  <c r="S2134" i="1"/>
  <c r="S1033" i="1"/>
  <c r="S742" i="1"/>
  <c r="Y1506" i="1"/>
  <c r="Y1498" i="1"/>
  <c r="Y1038" i="1"/>
  <c r="Y1046" i="1"/>
  <c r="Y1054" i="1"/>
  <c r="Y329" i="1"/>
  <c r="Y747" i="1"/>
  <c r="Y4432" i="1"/>
  <c r="Y251" i="1"/>
  <c r="Y2461" i="1"/>
  <c r="Y2139" i="1"/>
  <c r="Y2213" i="1"/>
  <c r="Y948" i="1"/>
  <c r="Y1004" i="1"/>
  <c r="Y980" i="1"/>
  <c r="J554" i="33"/>
  <c r="H237" i="2" s="1"/>
  <c r="S1000" i="1"/>
  <c r="S2209" i="1"/>
  <c r="S325" i="1"/>
  <c r="S334" i="1" s="1"/>
  <c r="O334" i="1"/>
  <c r="S743" i="1"/>
  <c r="X667" i="1"/>
  <c r="X676" i="1" s="1"/>
  <c r="T676" i="1"/>
  <c r="R555" i="33"/>
  <c r="P238" i="2" s="1"/>
  <c r="S973" i="1"/>
  <c r="S1039" i="1"/>
  <c r="S322" i="1"/>
  <c r="S331" i="1" s="1"/>
  <c r="O331" i="1"/>
  <c r="S1499" i="1"/>
  <c r="L553" i="33"/>
  <c r="J236" i="2" s="1"/>
  <c r="V613" i="33"/>
  <c r="N978" i="1"/>
  <c r="N2137" i="1"/>
  <c r="N1036" i="1"/>
  <c r="N745" i="1"/>
  <c r="Q555" i="33"/>
  <c r="O238" i="2" s="1"/>
  <c r="S2824" i="1"/>
  <c r="O669" i="1"/>
  <c r="S660" i="1"/>
  <c r="S669" i="1" s="1"/>
  <c r="L611" i="33"/>
  <c r="X997" i="1"/>
  <c r="X1039" i="1"/>
  <c r="X322" i="1"/>
  <c r="X331" i="1" s="1"/>
  <c r="T331" i="1"/>
  <c r="X1499" i="1"/>
  <c r="AA1000" i="1"/>
  <c r="AA1042" i="1"/>
  <c r="AA325" i="1"/>
  <c r="AA334" i="1" s="1"/>
  <c r="Y334" i="1"/>
  <c r="AA1502" i="1"/>
  <c r="X978" i="1"/>
  <c r="X1036" i="1"/>
  <c r="X249" i="1"/>
  <c r="N614" i="33"/>
  <c r="X1496" i="1"/>
  <c r="AA997" i="1"/>
  <c r="AA2206" i="1"/>
  <c r="AA1047" i="1"/>
  <c r="AA740" i="1"/>
  <c r="Q615" i="33"/>
  <c r="J553" i="33"/>
  <c r="H236" i="2" s="1"/>
  <c r="V551" i="33"/>
  <c r="T234" i="2" s="1"/>
  <c r="X2419" i="1"/>
  <c r="T669" i="1"/>
  <c r="X660" i="1"/>
  <c r="X669" i="1" s="1"/>
  <c r="N1040" i="1"/>
  <c r="N323" i="1"/>
  <c r="N332" i="1" s="1"/>
  <c r="K332" i="1"/>
  <c r="G610" i="33"/>
  <c r="N1492" i="1"/>
  <c r="S2211" i="1"/>
  <c r="S1044" i="1"/>
  <c r="S4430" i="1"/>
  <c r="V554" i="33"/>
  <c r="T237" i="2" s="1"/>
  <c r="U1498" i="1"/>
  <c r="U1506" i="1"/>
  <c r="U1054" i="1"/>
  <c r="U251" i="1"/>
  <c r="U1038" i="1"/>
  <c r="U329" i="1"/>
  <c r="U338" i="1" s="1"/>
  <c r="U1046" i="1"/>
  <c r="U747" i="1"/>
  <c r="U4432" i="1"/>
  <c r="U2461" i="1"/>
  <c r="U2139" i="1"/>
  <c r="U2213" i="1"/>
  <c r="U1004" i="1"/>
  <c r="U980" i="1"/>
  <c r="U948" i="1"/>
  <c r="S998" i="1"/>
  <c r="S2133" i="1"/>
  <c r="S1040" i="1"/>
  <c r="S741" i="1"/>
  <c r="F611" i="33"/>
  <c r="V615" i="33"/>
  <c r="N2824" i="1"/>
  <c r="K669" i="1"/>
  <c r="N660" i="1"/>
  <c r="N669" i="1" s="1"/>
  <c r="I671" i="1"/>
  <c r="M613" i="33"/>
  <c r="U553" i="33"/>
  <c r="S236" i="2" s="1"/>
  <c r="Z1498" i="1"/>
  <c r="Z1506" i="1"/>
  <c r="Z1046" i="1"/>
  <c r="Z1054" i="1"/>
  <c r="Z251" i="1"/>
  <c r="Z329" i="1"/>
  <c r="Z338" i="1" s="1"/>
  <c r="Z1038" i="1"/>
  <c r="Z747" i="1"/>
  <c r="Z4432" i="1"/>
  <c r="Z2461" i="1"/>
  <c r="Z2139" i="1"/>
  <c r="Z2213" i="1"/>
  <c r="Z1004" i="1"/>
  <c r="Z980" i="1"/>
  <c r="Z948" i="1"/>
  <c r="AA974" i="1"/>
  <c r="AA2207" i="1"/>
  <c r="AA323" i="1"/>
  <c r="AA332" i="1" s="1"/>
  <c r="Y332" i="1"/>
  <c r="AA741" i="1"/>
  <c r="X2458" i="1"/>
  <c r="X326" i="1"/>
  <c r="X335" i="1" s="1"/>
  <c r="T335" i="1"/>
  <c r="X1503" i="1"/>
  <c r="K1506" i="1"/>
  <c r="K1498" i="1"/>
  <c r="K1038" i="1"/>
  <c r="K1046" i="1"/>
  <c r="K1054" i="1"/>
  <c r="K251" i="1"/>
  <c r="K329" i="1"/>
  <c r="K4432" i="1"/>
  <c r="K747" i="1"/>
  <c r="K2461" i="1"/>
  <c r="K2139" i="1"/>
  <c r="K980" i="1"/>
  <c r="K1004" i="1"/>
  <c r="K948" i="1"/>
  <c r="AA2212" i="1"/>
  <c r="AA2460" i="1"/>
  <c r="AA250" i="1"/>
  <c r="R615" i="33"/>
  <c r="AA1497" i="1"/>
  <c r="X998" i="1"/>
  <c r="X2207" i="1"/>
  <c r="X1040" i="1"/>
  <c r="X741" i="1"/>
  <c r="M609" i="33"/>
  <c r="I551" i="33"/>
  <c r="G234" i="2" s="1"/>
  <c r="F556" i="33"/>
  <c r="D239" i="2" s="1"/>
  <c r="N1000" i="1"/>
  <c r="N2209" i="1"/>
  <c r="N325" i="1"/>
  <c r="N334" i="1" s="1"/>
  <c r="K334" i="1"/>
  <c r="N743" i="1"/>
  <c r="I333" i="1"/>
  <c r="I556" i="33"/>
  <c r="G239" i="2" s="1"/>
  <c r="K554" i="33"/>
  <c r="I237" i="2" s="1"/>
  <c r="J551" i="33"/>
  <c r="H234" i="2" s="1"/>
  <c r="V556" i="33"/>
  <c r="T239" i="2" s="1"/>
  <c r="U551" i="33"/>
  <c r="S234" i="2" s="1"/>
  <c r="AA2831" i="1"/>
  <c r="Y676" i="1"/>
  <c r="AA667" i="1"/>
  <c r="AA676" i="1" s="1"/>
  <c r="AA326" i="1"/>
  <c r="AA335" i="1" s="1"/>
  <c r="Y335" i="1"/>
  <c r="N326" i="1"/>
  <c r="N335" i="1" s="1"/>
  <c r="K335" i="1"/>
  <c r="V1506" i="1"/>
  <c r="V1498" i="1"/>
  <c r="V1054" i="1"/>
  <c r="V251" i="1"/>
  <c r="V1038" i="1"/>
  <c r="V329" i="1"/>
  <c r="V338" i="1" s="1"/>
  <c r="V1046" i="1"/>
  <c r="V747" i="1"/>
  <c r="V4432" i="1"/>
  <c r="V2461" i="1"/>
  <c r="V2139" i="1"/>
  <c r="V2213" i="1"/>
  <c r="V1004" i="1"/>
  <c r="V980" i="1"/>
  <c r="V948" i="1"/>
  <c r="W1498" i="1"/>
  <c r="W1506" i="1"/>
  <c r="W329" i="1"/>
  <c r="W338" i="1" s="1"/>
  <c r="W1038" i="1"/>
  <c r="W1046" i="1"/>
  <c r="W1054" i="1"/>
  <c r="W251" i="1"/>
  <c r="W4432" i="1"/>
  <c r="W747" i="1"/>
  <c r="W2461" i="1"/>
  <c r="W2213" i="1"/>
  <c r="W2139" i="1"/>
  <c r="W980" i="1"/>
  <c r="W1004" i="1"/>
  <c r="W948" i="1"/>
  <c r="N2132" i="1"/>
  <c r="N322" i="1"/>
  <c r="N331" i="1" s="1"/>
  <c r="K331" i="1"/>
  <c r="N740" i="1"/>
  <c r="S4429" i="1"/>
  <c r="AA2137" i="1"/>
  <c r="AA1052" i="1"/>
  <c r="AA4430" i="1"/>
  <c r="E612" i="33"/>
  <c r="AA742" i="1"/>
  <c r="N979" i="1"/>
  <c r="N1045" i="1"/>
  <c r="N250" i="1"/>
  <c r="G615" i="33"/>
  <c r="N1497" i="1"/>
  <c r="X1000" i="1"/>
  <c r="X976" i="1"/>
  <c r="X1034" i="1"/>
  <c r="X743" i="1"/>
  <c r="X979" i="1"/>
  <c r="X2138" i="1"/>
  <c r="X2460" i="1"/>
  <c r="X746" i="1"/>
  <c r="N2456" i="1"/>
  <c r="N4427" i="1"/>
  <c r="AA793" i="1"/>
  <c r="X4427" i="1"/>
  <c r="S2138" i="1"/>
  <c r="S1053" i="1"/>
  <c r="S746" i="1"/>
  <c r="S1049" i="1"/>
  <c r="S324" i="1"/>
  <c r="S333" i="1" s="1"/>
  <c r="O333" i="1"/>
  <c r="J611" i="33"/>
  <c r="S1493" i="1"/>
  <c r="U556" i="33"/>
  <c r="S239" i="2" s="1"/>
  <c r="S976" i="1"/>
  <c r="S1042" i="1"/>
  <c r="S1034" i="1"/>
  <c r="S1502" i="1"/>
  <c r="E553" i="33"/>
  <c r="C236" i="2" s="1"/>
  <c r="S997" i="1"/>
  <c r="S1047" i="1"/>
  <c r="S244" i="1"/>
  <c r="J609" i="33"/>
  <c r="S1491" i="1"/>
  <c r="N1002" i="1"/>
  <c r="N2459" i="1"/>
  <c r="N327" i="1"/>
  <c r="N336" i="1" s="1"/>
  <c r="K336" i="1"/>
  <c r="G614" i="33"/>
  <c r="N1496" i="1"/>
  <c r="E613" i="33"/>
  <c r="P554" i="33"/>
  <c r="N237" i="2" s="1"/>
  <c r="S2419" i="1"/>
  <c r="X973" i="1"/>
  <c r="X1031" i="1"/>
  <c r="X244" i="1"/>
  <c r="N609" i="33"/>
  <c r="X1491" i="1"/>
  <c r="AA976" i="1"/>
  <c r="AA1050" i="1"/>
  <c r="AA247" i="1"/>
  <c r="R612" i="33"/>
  <c r="AA1494" i="1"/>
  <c r="X2137" i="1"/>
  <c r="X1044" i="1"/>
  <c r="X4430" i="1"/>
  <c r="Q550" i="33"/>
  <c r="O233" i="2" s="1"/>
  <c r="AA1031" i="1"/>
  <c r="AA322" i="1"/>
  <c r="AA331" i="1" s="1"/>
  <c r="Y331" i="1"/>
  <c r="AA1499" i="1"/>
  <c r="E615" i="33"/>
  <c r="X2824" i="1"/>
  <c r="R1498" i="1"/>
  <c r="R1506" i="1"/>
  <c r="R1054" i="1"/>
  <c r="R1038" i="1"/>
  <c r="R1046" i="1"/>
  <c r="R251" i="1"/>
  <c r="R329" i="1"/>
  <c r="R338" i="1" s="1"/>
  <c r="R747" i="1"/>
  <c r="R4432" i="1"/>
  <c r="R2461" i="1"/>
  <c r="R2139" i="1"/>
  <c r="R2213" i="1"/>
  <c r="R1004" i="1"/>
  <c r="R980" i="1"/>
  <c r="N974" i="1"/>
  <c r="N1048" i="1"/>
  <c r="N245" i="1"/>
  <c r="N1500" i="1"/>
  <c r="S1002" i="1"/>
  <c r="S2137" i="1"/>
  <c r="S1052" i="1"/>
  <c r="S745" i="1"/>
  <c r="Q552" i="33"/>
  <c r="O235" i="2" s="1"/>
  <c r="J550" i="33"/>
  <c r="H233" i="2" s="1"/>
  <c r="S974" i="1"/>
  <c r="S1032" i="1"/>
  <c r="S1048" i="1"/>
  <c r="S1500" i="1"/>
  <c r="N2419" i="1"/>
  <c r="R553" i="33"/>
  <c r="P236" i="2" s="1"/>
  <c r="Q551" i="33"/>
  <c r="O234" i="2" s="1"/>
  <c r="AA2455" i="1"/>
  <c r="AA1032" i="1"/>
  <c r="R610" i="33"/>
  <c r="AA1492" i="1"/>
  <c r="X977" i="1"/>
  <c r="X1043" i="1"/>
  <c r="X248" i="1"/>
  <c r="N613" i="33"/>
  <c r="X1495" i="1"/>
  <c r="R550" i="33"/>
  <c r="P233" i="2" s="1"/>
  <c r="V553" i="33"/>
  <c r="T236" i="2" s="1"/>
  <c r="E556" i="33"/>
  <c r="C239" i="2" s="1"/>
  <c r="AA2138" i="1"/>
  <c r="AA1037" i="1"/>
  <c r="AA4431" i="1"/>
  <c r="L1498" i="1"/>
  <c r="L1506" i="1"/>
  <c r="L1054" i="1"/>
  <c r="L1038" i="1"/>
  <c r="L1046" i="1"/>
  <c r="L329" i="1"/>
  <c r="L338" i="1" s="1"/>
  <c r="L251" i="1"/>
  <c r="L4432" i="1"/>
  <c r="L747" i="1"/>
  <c r="L2461" i="1"/>
  <c r="L2139" i="1"/>
  <c r="L2213" i="1"/>
  <c r="L948" i="1"/>
  <c r="L1004" i="1"/>
  <c r="L980" i="1"/>
  <c r="X974" i="1"/>
  <c r="X2455" i="1"/>
  <c r="X1048" i="1"/>
  <c r="X1500" i="1"/>
  <c r="G551" i="33"/>
  <c r="E234" i="2" s="1"/>
  <c r="N976" i="1"/>
  <c r="N1050" i="1"/>
  <c r="N1042" i="1"/>
  <c r="N1502" i="1"/>
  <c r="E611" i="33"/>
  <c r="U555" i="33"/>
  <c r="S238" i="2" s="1"/>
  <c r="F552" i="33"/>
  <c r="D235" i="2" s="1"/>
  <c r="S554" i="33"/>
  <c r="Q237" i="2" s="1"/>
  <c r="AA3814" i="1"/>
  <c r="I1054" i="1"/>
  <c r="I1506" i="1"/>
  <c r="I1038" i="1"/>
  <c r="I1046" i="1"/>
  <c r="I1498" i="1"/>
  <c r="I329" i="1"/>
  <c r="I251" i="1"/>
  <c r="I747" i="1"/>
  <c r="I4432" i="1"/>
  <c r="I2461" i="1"/>
  <c r="I2139" i="1"/>
  <c r="I980" i="1"/>
  <c r="I1004" i="1"/>
  <c r="I948" i="1"/>
  <c r="AA248" i="1"/>
  <c r="R613" i="33"/>
  <c r="AA1495" i="1"/>
  <c r="N2136" i="1"/>
  <c r="N2458" i="1"/>
  <c r="N744" i="1"/>
  <c r="S609" i="33"/>
  <c r="O612" i="33"/>
  <c r="N1047" i="1"/>
  <c r="G609" i="33"/>
  <c r="N1491" i="1"/>
  <c r="T611" i="33"/>
  <c r="S2136" i="1"/>
  <c r="S326" i="1"/>
  <c r="S335" i="1" s="1"/>
  <c r="O335" i="1"/>
  <c r="S744" i="1"/>
  <c r="AA327" i="1"/>
  <c r="AA336" i="1" s="1"/>
  <c r="Y336" i="1"/>
  <c r="AA745" i="1"/>
  <c r="O1498" i="1"/>
  <c r="O1506" i="1"/>
  <c r="O1046" i="1"/>
  <c r="O1054" i="1"/>
  <c r="O329" i="1"/>
  <c r="O251" i="1"/>
  <c r="O1038" i="1"/>
  <c r="O4432" i="1"/>
  <c r="O747" i="1"/>
  <c r="O2461" i="1"/>
  <c r="O2213" i="1"/>
  <c r="O2139" i="1"/>
  <c r="O980" i="1"/>
  <c r="O1004" i="1"/>
  <c r="O948" i="1"/>
  <c r="AA1049" i="1"/>
  <c r="AA324" i="1"/>
  <c r="AA333" i="1" s="1"/>
  <c r="Y333" i="1"/>
  <c r="L612" i="33"/>
  <c r="N1003" i="1"/>
  <c r="N1053" i="1"/>
  <c r="N4431" i="1"/>
  <c r="P552" i="33"/>
  <c r="N235" i="2" s="1"/>
  <c r="S611" i="33"/>
  <c r="X2135" i="1"/>
  <c r="X1050" i="1"/>
  <c r="X325" i="1"/>
  <c r="X334" i="1" s="1"/>
  <c r="T334" i="1"/>
  <c r="N612" i="33"/>
  <c r="X1494" i="1"/>
  <c r="P613" i="33"/>
  <c r="X1003" i="1"/>
  <c r="X1053" i="1"/>
  <c r="X1045" i="1"/>
  <c r="X1505" i="1"/>
  <c r="Q614" i="33"/>
  <c r="N999" i="1"/>
  <c r="N2134" i="1"/>
  <c r="N1041" i="1"/>
  <c r="N742" i="1"/>
  <c r="AA2419" i="1"/>
  <c r="Y669" i="1"/>
  <c r="AA660" i="1"/>
  <c r="AA669" i="1" s="1"/>
  <c r="O676" i="1"/>
  <c r="S667" i="1"/>
  <c r="S676" i="1" s="1"/>
  <c r="E609" i="33"/>
  <c r="K611" i="33"/>
  <c r="X2134" i="1"/>
  <c r="X324" i="1"/>
  <c r="X333" i="1" s="1"/>
  <c r="T333" i="1"/>
  <c r="X742" i="1"/>
  <c r="S2212" i="1"/>
  <c r="S1045" i="1"/>
  <c r="S328" i="1"/>
  <c r="S337" i="1" s="1"/>
  <c r="O337" i="1"/>
  <c r="J615" i="33"/>
  <c r="S1497" i="1"/>
  <c r="S999" i="1"/>
  <c r="S1041" i="1"/>
  <c r="S246" i="1"/>
  <c r="S1501" i="1"/>
  <c r="S2457" i="1"/>
  <c r="S247" i="1"/>
  <c r="J612" i="33"/>
  <c r="S1494" i="1"/>
  <c r="V610" i="33"/>
  <c r="Q1506" i="1"/>
  <c r="Q1498" i="1"/>
  <c r="Q1038" i="1"/>
  <c r="Q1046" i="1"/>
  <c r="Q251" i="1"/>
  <c r="Q1054" i="1"/>
  <c r="Q329" i="1"/>
  <c r="Q338" i="1" s="1"/>
  <c r="Q4432" i="1"/>
  <c r="Q747" i="1"/>
  <c r="Q2461" i="1"/>
  <c r="Q2139" i="1"/>
  <c r="Q2213" i="1"/>
  <c r="Q980" i="1"/>
  <c r="Q1004" i="1"/>
  <c r="Q948" i="1"/>
  <c r="S2206" i="1"/>
  <c r="S2454" i="1"/>
  <c r="S4425" i="1"/>
  <c r="F612" i="33"/>
  <c r="N1044" i="1"/>
  <c r="N249" i="1"/>
  <c r="N1504" i="1"/>
  <c r="S3807" i="1"/>
  <c r="E550" i="33"/>
  <c r="C233" i="2" s="1"/>
  <c r="U550" i="33"/>
  <c r="S233" i="2" s="1"/>
  <c r="X2206" i="1"/>
  <c r="X1047" i="1"/>
  <c r="X4425" i="1"/>
  <c r="AA2135" i="1"/>
  <c r="AA2457" i="1"/>
  <c r="AA4428" i="1"/>
  <c r="P550" i="33"/>
  <c r="N233" i="2" s="1"/>
  <c r="K610" i="33"/>
  <c r="X1002" i="1"/>
  <c r="X2211" i="1"/>
  <c r="X327" i="1"/>
  <c r="X336" i="1" s="1"/>
  <c r="T336" i="1"/>
  <c r="X745" i="1"/>
  <c r="J556" i="33"/>
  <c r="H239" i="2" s="1"/>
  <c r="AA973" i="1"/>
  <c r="AA1039" i="1"/>
  <c r="AA244" i="1"/>
  <c r="R609" i="33"/>
  <c r="AA1491" i="1"/>
  <c r="I550" i="33"/>
  <c r="G233" i="2" s="1"/>
  <c r="H610" i="33"/>
  <c r="X3807" i="1"/>
  <c r="N2207" i="1"/>
  <c r="N2455" i="1"/>
  <c r="N4426" i="1"/>
  <c r="S978" i="1"/>
  <c r="S2459" i="1"/>
  <c r="S327" i="1"/>
  <c r="S336" i="1" s="1"/>
  <c r="O336" i="1"/>
  <c r="S1504" i="1"/>
  <c r="F615" i="33"/>
  <c r="U552" i="33"/>
  <c r="S235" i="2" s="1"/>
  <c r="U614" i="33"/>
  <c r="S2455" i="1"/>
  <c r="S245" i="1"/>
  <c r="J610" i="33"/>
  <c r="S1492" i="1"/>
  <c r="I612" i="33"/>
  <c r="I611" i="33"/>
  <c r="N3807" i="1"/>
  <c r="L552" i="33"/>
  <c r="J235" i="2" s="1"/>
  <c r="P551" i="33"/>
  <c r="N234" i="2" s="1"/>
  <c r="AA998" i="1"/>
  <c r="AA1040" i="1"/>
  <c r="AA245" i="1"/>
  <c r="AA1500" i="1"/>
  <c r="X2210" i="1"/>
  <c r="X1035" i="1"/>
  <c r="X4429" i="1"/>
  <c r="Q556" i="33"/>
  <c r="O239" i="2" s="1"/>
  <c r="AA979" i="1"/>
  <c r="AA1045" i="1"/>
  <c r="AA746" i="1"/>
  <c r="X1032" i="1"/>
  <c r="X245" i="1"/>
  <c r="N610" i="33"/>
  <c r="X1492" i="1"/>
  <c r="AB1498" i="1"/>
  <c r="AB1506" i="1"/>
  <c r="AB1054" i="1"/>
  <c r="AB1038" i="1"/>
  <c r="AB1046" i="1"/>
  <c r="AB251" i="1"/>
  <c r="AB329" i="1"/>
  <c r="AB338" i="1" s="1"/>
  <c r="AB4432" i="1"/>
  <c r="AB747" i="1"/>
  <c r="AB2461" i="1"/>
  <c r="AB2139" i="1"/>
  <c r="AB2213" i="1"/>
  <c r="AB948" i="1"/>
  <c r="AB1004" i="1"/>
  <c r="AB980" i="1"/>
  <c r="V550" i="33"/>
  <c r="T233" i="2" s="1"/>
  <c r="Q553" i="33"/>
  <c r="O236" i="2" s="1"/>
  <c r="O611" i="33"/>
  <c r="N2457" i="1"/>
  <c r="N247" i="1"/>
  <c r="G612" i="33"/>
  <c r="N1494" i="1"/>
  <c r="T551" i="33"/>
  <c r="R234" i="2" s="1"/>
  <c r="P1498" i="1"/>
  <c r="P1506" i="1"/>
  <c r="P1054" i="1"/>
  <c r="P1038" i="1"/>
  <c r="P1046" i="1"/>
  <c r="P251" i="1"/>
  <c r="P329" i="1"/>
  <c r="P338" i="1" s="1"/>
  <c r="P747" i="1"/>
  <c r="P4432" i="1"/>
  <c r="P2461" i="1"/>
  <c r="P2139" i="1"/>
  <c r="P2213" i="1"/>
  <c r="P948" i="1"/>
  <c r="P1004" i="1"/>
  <c r="P980" i="1"/>
  <c r="K805" i="33" s="1"/>
  <c r="E554" i="33"/>
  <c r="C237" i="2" s="1"/>
  <c r="S551" i="33"/>
  <c r="Q234" i="2" s="1"/>
  <c r="O551" i="33"/>
  <c r="M234" i="2" s="1"/>
  <c r="AA800" i="1"/>
  <c r="H805" i="33" l="1"/>
  <c r="T805" i="33"/>
  <c r="H3329" i="1"/>
  <c r="P805" i="33"/>
  <c r="Q945" i="1"/>
  <c r="L944" i="1"/>
  <c r="L941" i="1"/>
  <c r="Y947" i="1"/>
  <c r="K941" i="1"/>
  <c r="W944" i="1"/>
  <c r="V941" i="1"/>
  <c r="I941" i="1"/>
  <c r="Z945" i="1"/>
  <c r="K942" i="1"/>
  <c r="AD944" i="1"/>
  <c r="Y944" i="1"/>
  <c r="W941" i="1"/>
  <c r="I944" i="1"/>
  <c r="AD947" i="1"/>
  <c r="AD945" i="1"/>
  <c r="AD942" i="1"/>
  <c r="Q944" i="1"/>
  <c r="M943" i="1"/>
  <c r="U945" i="1"/>
  <c r="O946" i="1"/>
  <c r="O943" i="1"/>
  <c r="L942" i="1"/>
  <c r="J945" i="1"/>
  <c r="U947" i="1"/>
  <c r="Q947" i="1"/>
  <c r="J946" i="1"/>
  <c r="P947" i="1"/>
  <c r="AB946" i="1"/>
  <c r="Z947" i="1"/>
  <c r="Z941" i="1"/>
  <c r="K944" i="1"/>
  <c r="Y945" i="1"/>
  <c r="AA945" i="1" s="1"/>
  <c r="P942" i="1"/>
  <c r="P943" i="1"/>
  <c r="Z943" i="1"/>
  <c r="AC943" i="1"/>
  <c r="V943" i="1"/>
  <c r="I947" i="1"/>
  <c r="W942" i="1"/>
  <c r="W943" i="1"/>
  <c r="V945" i="1"/>
  <c r="AC942" i="1"/>
  <c r="M947" i="1"/>
  <c r="M942" i="1"/>
  <c r="V944" i="1"/>
  <c r="Y943" i="1"/>
  <c r="U941" i="1"/>
  <c r="P944" i="1"/>
  <c r="L946" i="1"/>
  <c r="Z944" i="1"/>
  <c r="U942" i="1"/>
  <c r="Z942" i="1"/>
  <c r="AD941" i="1"/>
  <c r="W947" i="1"/>
  <c r="V942" i="1"/>
  <c r="O947" i="1"/>
  <c r="J943" i="1"/>
  <c r="Y941" i="1"/>
  <c r="AC947" i="1"/>
  <c r="O942" i="1"/>
  <c r="AC944" i="1"/>
  <c r="O944" i="1"/>
  <c r="M944" i="1"/>
  <c r="V947" i="1"/>
  <c r="M945" i="1"/>
  <c r="I942" i="1"/>
  <c r="Q942" i="1"/>
  <c r="J941" i="1"/>
  <c r="U943" i="1"/>
  <c r="P946" i="1"/>
  <c r="L945" i="1"/>
  <c r="Y942" i="1"/>
  <c r="P941" i="1"/>
  <c r="AB945" i="1"/>
  <c r="Z946" i="1"/>
  <c r="J942" i="1"/>
  <c r="R941" i="1"/>
  <c r="M941" i="1"/>
  <c r="AC941" i="1"/>
  <c r="AC945" i="1"/>
  <c r="AD943" i="1"/>
  <c r="AB944" i="1"/>
  <c r="K947" i="1"/>
  <c r="T941" i="1"/>
  <c r="I945" i="1"/>
  <c r="AB942" i="1"/>
  <c r="Q943" i="1"/>
  <c r="AC946" i="1"/>
  <c r="O941" i="1"/>
  <c r="P945" i="1"/>
  <c r="J947" i="1"/>
  <c r="W946" i="1"/>
  <c r="Y946" i="1"/>
  <c r="O945" i="1"/>
  <c r="I943" i="1"/>
  <c r="V946" i="1"/>
  <c r="U946" i="1"/>
  <c r="Q941" i="1"/>
  <c r="Q946" i="1"/>
  <c r="M946" i="1"/>
  <c r="W945" i="1"/>
  <c r="J944" i="1"/>
  <c r="U944" i="1"/>
  <c r="AB947" i="1"/>
  <c r="K943" i="1"/>
  <c r="L943" i="1"/>
  <c r="L947" i="1"/>
  <c r="AD946" i="1"/>
  <c r="AB943" i="1"/>
  <c r="AB941" i="1"/>
  <c r="K946" i="1"/>
  <c r="I946" i="1"/>
  <c r="H4312" i="1"/>
  <c r="AA941" i="1"/>
  <c r="M552" i="33"/>
  <c r="K234" i="2"/>
  <c r="N552" i="33"/>
  <c r="L234" i="2"/>
  <c r="U805" i="33"/>
  <c r="M805" i="33"/>
  <c r="N805" i="33"/>
  <c r="J805" i="33"/>
  <c r="S805" i="33"/>
  <c r="V805" i="33"/>
  <c r="Q805" i="33"/>
  <c r="R805" i="33"/>
  <c r="I805" i="33"/>
  <c r="L805" i="33"/>
  <c r="O805" i="33"/>
  <c r="I1062" i="1"/>
  <c r="AA1060" i="1"/>
  <c r="X1055" i="1"/>
  <c r="S1059" i="1"/>
  <c r="AA1058" i="1"/>
  <c r="AA1057" i="1"/>
  <c r="N1061" i="1"/>
  <c r="S1060" i="1"/>
  <c r="S1055" i="1"/>
  <c r="N1055" i="1"/>
  <c r="N1058" i="1"/>
  <c r="N1056" i="1"/>
  <c r="X1058" i="1"/>
  <c r="J1062" i="1"/>
  <c r="O1062" i="1"/>
  <c r="X1057" i="1"/>
  <c r="AA1059" i="1"/>
  <c r="L1062" i="1"/>
  <c r="K1062" i="1"/>
  <c r="U1062" i="1"/>
  <c r="AA1055" i="1"/>
  <c r="Y1062" i="1"/>
  <c r="AA1061" i="1"/>
  <c r="X1059" i="1"/>
  <c r="AA1056" i="1"/>
  <c r="N1060" i="1"/>
  <c r="N1059" i="1"/>
  <c r="X1056" i="1"/>
  <c r="S1061" i="1"/>
  <c r="V1062" i="1"/>
  <c r="N1057" i="1"/>
  <c r="AB1062" i="1"/>
  <c r="Q1062" i="1"/>
  <c r="S1056" i="1"/>
  <c r="S1057" i="1"/>
  <c r="Z1062" i="1"/>
  <c r="T1062" i="1"/>
  <c r="M1062" i="1"/>
  <c r="AD1062" i="1"/>
  <c r="AC1062" i="1"/>
  <c r="P1062" i="1"/>
  <c r="X1061" i="1"/>
  <c r="R1062" i="1"/>
  <c r="W1062" i="1"/>
  <c r="X1060" i="1"/>
  <c r="S1058" i="1"/>
  <c r="H1001" i="1"/>
  <c r="H1042" i="1"/>
  <c r="H246" i="1"/>
  <c r="H1505" i="1"/>
  <c r="H999" i="1"/>
  <c r="H1039" i="1"/>
  <c r="H1503" i="1"/>
  <c r="U616" i="33"/>
  <c r="H740" i="1"/>
  <c r="H250" i="1"/>
  <c r="H1033" i="1"/>
  <c r="H2138" i="1"/>
  <c r="H975" i="1"/>
  <c r="H1035" i="1"/>
  <c r="H1501" i="1"/>
  <c r="H4431" i="1"/>
  <c r="H2458" i="1"/>
  <c r="H977" i="1"/>
  <c r="H1032" i="1"/>
  <c r="H1491" i="1"/>
  <c r="H997" i="1"/>
  <c r="H1502" i="1"/>
  <c r="H1000" i="1"/>
  <c r="H2133" i="1"/>
  <c r="H1051" i="1"/>
  <c r="H4430" i="1"/>
  <c r="H1497" i="1"/>
  <c r="H1044" i="1"/>
  <c r="H4427" i="1"/>
  <c r="V616" i="33"/>
  <c r="L616" i="33"/>
  <c r="H976" i="1"/>
  <c r="H746" i="1"/>
  <c r="H979" i="1"/>
  <c r="H741" i="1"/>
  <c r="H1499" i="1"/>
  <c r="H1493" i="1"/>
  <c r="H1037" i="1"/>
  <c r="H2136" i="1"/>
  <c r="H1045" i="1"/>
  <c r="H1003" i="1"/>
  <c r="H616" i="33"/>
  <c r="H974" i="1"/>
  <c r="H1002" i="1"/>
  <c r="H1034" i="1"/>
  <c r="H1049" i="1"/>
  <c r="H2456" i="1"/>
  <c r="H998" i="1"/>
  <c r="H2457" i="1"/>
  <c r="H973" i="1"/>
  <c r="K616" i="33"/>
  <c r="H1494" i="1"/>
  <c r="H1500" i="1"/>
  <c r="H1504" i="1"/>
  <c r="H4426" i="1"/>
  <c r="H1041" i="1"/>
  <c r="H1053" i="1"/>
  <c r="H323" i="1"/>
  <c r="H1492" i="1"/>
  <c r="H1040" i="1"/>
  <c r="H978" i="1"/>
  <c r="H4425" i="1"/>
  <c r="H1043" i="1"/>
  <c r="H1031" i="1"/>
  <c r="H1495" i="1"/>
  <c r="M616" i="33"/>
  <c r="H1496" i="1"/>
  <c r="H2459" i="1"/>
  <c r="P616" i="33"/>
  <c r="H1036" i="1"/>
  <c r="I616" i="33"/>
  <c r="T616" i="33"/>
  <c r="S1004" i="1"/>
  <c r="S2461" i="1"/>
  <c r="S251" i="1"/>
  <c r="S1506" i="1"/>
  <c r="E616" i="33"/>
  <c r="H2134" i="1"/>
  <c r="Q616" i="33"/>
  <c r="N980" i="1"/>
  <c r="N747" i="1"/>
  <c r="N1054" i="1"/>
  <c r="N1506" i="1"/>
  <c r="O616" i="33"/>
  <c r="AA2213" i="1"/>
  <c r="AA4432" i="1"/>
  <c r="AA1046" i="1"/>
  <c r="X2213" i="1"/>
  <c r="X747" i="1"/>
  <c r="X1498" i="1"/>
  <c r="N616" i="33"/>
  <c r="H322" i="1"/>
  <c r="D551" i="33"/>
  <c r="B234" i="2" s="1"/>
  <c r="H245" i="1"/>
  <c r="D550" i="33"/>
  <c r="B233" i="2" s="1"/>
  <c r="H327" i="1"/>
  <c r="S980" i="1"/>
  <c r="S747" i="1"/>
  <c r="S329" i="1"/>
  <c r="S338" i="1" s="1"/>
  <c r="O338" i="1"/>
  <c r="S1498" i="1"/>
  <c r="J616" i="33"/>
  <c r="H745" i="1"/>
  <c r="H1050" i="1"/>
  <c r="N2139" i="1"/>
  <c r="N4432" i="1"/>
  <c r="N1046" i="1"/>
  <c r="AA980" i="1"/>
  <c r="AA2139" i="1"/>
  <c r="AA747" i="1"/>
  <c r="AA1038" i="1"/>
  <c r="X980" i="1"/>
  <c r="X2139" i="1"/>
  <c r="X329" i="1"/>
  <c r="X338" i="1" s="1"/>
  <c r="T338" i="1"/>
  <c r="X1046" i="1"/>
  <c r="H1052" i="1"/>
  <c r="H2135" i="1"/>
  <c r="F616" i="33"/>
  <c r="H2132" i="1"/>
  <c r="H2454" i="1"/>
  <c r="H2455" i="1"/>
  <c r="S2139" i="1"/>
  <c r="S4432" i="1"/>
  <c r="S1054" i="1"/>
  <c r="H1047" i="1"/>
  <c r="H2137" i="1"/>
  <c r="H324" i="1"/>
  <c r="N948" i="1"/>
  <c r="N329" i="1"/>
  <c r="N1038" i="1"/>
  <c r="H326" i="1"/>
  <c r="AA1004" i="1"/>
  <c r="AA2461" i="1"/>
  <c r="AA329" i="1"/>
  <c r="AA338" i="1" s="1"/>
  <c r="Y338" i="1"/>
  <c r="AA1498" i="1"/>
  <c r="R616" i="33"/>
  <c r="X1004" i="1"/>
  <c r="X2461" i="1"/>
  <c r="X251" i="1"/>
  <c r="X1038" i="1"/>
  <c r="H249" i="1"/>
  <c r="H743" i="1"/>
  <c r="H744" i="1"/>
  <c r="H4429" i="1"/>
  <c r="H244" i="1"/>
  <c r="S2213" i="1"/>
  <c r="S1038" i="1"/>
  <c r="S1046" i="1"/>
  <c r="H247" i="1"/>
  <c r="H248" i="1"/>
  <c r="H325" i="1"/>
  <c r="N1004" i="1"/>
  <c r="N2461" i="1"/>
  <c r="N251" i="1"/>
  <c r="N1498" i="1"/>
  <c r="G616" i="33"/>
  <c r="S616" i="33"/>
  <c r="H2460" i="1"/>
  <c r="AA948" i="1"/>
  <c r="AA251" i="1"/>
  <c r="AA1054" i="1"/>
  <c r="AA1506" i="1"/>
  <c r="X4432" i="1"/>
  <c r="X1506" i="1"/>
  <c r="X1054" i="1"/>
  <c r="H1048" i="1"/>
  <c r="H742" i="1"/>
  <c r="H328" i="1"/>
  <c r="H4428" i="1"/>
  <c r="N943" i="1" l="1"/>
  <c r="AA942" i="1"/>
  <c r="N942" i="1"/>
  <c r="N945" i="1"/>
  <c r="S941" i="1"/>
  <c r="AA946" i="1"/>
  <c r="N946" i="1"/>
  <c r="X941" i="1"/>
  <c r="N947" i="1"/>
  <c r="AA943" i="1"/>
  <c r="N944" i="1"/>
  <c r="AA944" i="1"/>
  <c r="R942" i="1"/>
  <c r="S942" i="1" s="1"/>
  <c r="AA947" i="1"/>
  <c r="T942" i="1"/>
  <c r="X942" i="1" s="1"/>
  <c r="N941" i="1"/>
  <c r="H941" i="1" s="1"/>
  <c r="N553" i="33"/>
  <c r="L235" i="2"/>
  <c r="D552" i="33"/>
  <c r="B235" i="2" s="1"/>
  <c r="M553" i="33"/>
  <c r="K235" i="2"/>
  <c r="H1061" i="1"/>
  <c r="X1062" i="1"/>
  <c r="D609" i="33"/>
  <c r="H1060" i="1"/>
  <c r="H1058" i="1"/>
  <c r="AA1062" i="1"/>
  <c r="H1056" i="1"/>
  <c r="H1055" i="1"/>
  <c r="H1059" i="1"/>
  <c r="S1062" i="1"/>
  <c r="N1062" i="1"/>
  <c r="H1057" i="1"/>
  <c r="D612" i="33"/>
  <c r="D611" i="33"/>
  <c r="D613" i="33"/>
  <c r="D615" i="33"/>
  <c r="D610" i="33"/>
  <c r="H1498" i="1"/>
  <c r="D614" i="33"/>
  <c r="H4432" i="1"/>
  <c r="H2139" i="1"/>
  <c r="H1038" i="1"/>
  <c r="H251" i="1"/>
  <c r="H1506" i="1"/>
  <c r="H980" i="1"/>
  <c r="H1004" i="1"/>
  <c r="H329" i="1"/>
  <c r="H1046" i="1"/>
  <c r="H2461" i="1"/>
  <c r="H1054" i="1"/>
  <c r="H747" i="1"/>
  <c r="T943" i="1" l="1"/>
  <c r="X943" i="1" s="1"/>
  <c r="R943" i="1"/>
  <c r="S943" i="1" s="1"/>
  <c r="H942" i="1"/>
  <c r="M554" i="33"/>
  <c r="K236" i="2"/>
  <c r="D553" i="33"/>
  <c r="B236" i="2" s="1"/>
  <c r="N554" i="33"/>
  <c r="L236" i="2"/>
  <c r="H1062" i="1"/>
  <c r="D616" i="33"/>
  <c r="M617" i="33" s="1"/>
  <c r="K458" i="2" s="1"/>
  <c r="H943" i="1" l="1"/>
  <c r="T944" i="1"/>
  <c r="X944" i="1" s="1"/>
  <c r="R944" i="1"/>
  <c r="S944" i="1" s="1"/>
  <c r="N555" i="33"/>
  <c r="L237" i="2"/>
  <c r="M555" i="33"/>
  <c r="K237" i="2"/>
  <c r="D554" i="33"/>
  <c r="B237" i="2" s="1"/>
  <c r="E618" i="33"/>
  <c r="C459" i="2" s="1"/>
  <c r="F623" i="33"/>
  <c r="D464" i="2" s="1"/>
  <c r="N617" i="33"/>
  <c r="L458" i="2" s="1"/>
  <c r="P622" i="33"/>
  <c r="N463" i="2" s="1"/>
  <c r="K619" i="33"/>
  <c r="I460" i="2" s="1"/>
  <c r="M618" i="33"/>
  <c r="K459" i="2" s="1"/>
  <c r="Q623" i="33"/>
  <c r="O464" i="2" s="1"/>
  <c r="I620" i="33"/>
  <c r="G461" i="2" s="1"/>
  <c r="I619" i="33"/>
  <c r="G460" i="2" s="1"/>
  <c r="V620" i="33"/>
  <c r="T461" i="2" s="1"/>
  <c r="N618" i="33"/>
  <c r="L459" i="2" s="1"/>
  <c r="R618" i="33"/>
  <c r="P459" i="2" s="1"/>
  <c r="U618" i="33"/>
  <c r="S459" i="2" s="1"/>
  <c r="G617" i="33"/>
  <c r="E458" i="2" s="1"/>
  <c r="E619" i="33"/>
  <c r="C460" i="2" s="1"/>
  <c r="U622" i="33"/>
  <c r="S463" i="2" s="1"/>
  <c r="G622" i="33"/>
  <c r="E463" i="2" s="1"/>
  <c r="V621" i="33"/>
  <c r="T462" i="2" s="1"/>
  <c r="O621" i="33"/>
  <c r="M462" i="2" s="1"/>
  <c r="U621" i="33"/>
  <c r="S462" i="2" s="1"/>
  <c r="I621" i="33"/>
  <c r="G462" i="2" s="1"/>
  <c r="M622" i="33"/>
  <c r="K463" i="2" s="1"/>
  <c r="H622" i="33"/>
  <c r="F463" i="2" s="1"/>
  <c r="K618" i="33"/>
  <c r="I459" i="2" s="1"/>
  <c r="J620" i="33"/>
  <c r="H461" i="2" s="1"/>
  <c r="Q620" i="33"/>
  <c r="O461" i="2" s="1"/>
  <c r="V619" i="33"/>
  <c r="T460" i="2" s="1"/>
  <c r="E623" i="33"/>
  <c r="C464" i="2" s="1"/>
  <c r="Q621" i="33"/>
  <c r="O462" i="2" s="1"/>
  <c r="F618" i="33"/>
  <c r="D459" i="2" s="1"/>
  <c r="S623" i="33"/>
  <c r="Q464" i="2" s="1"/>
  <c r="P619" i="33"/>
  <c r="N460" i="2" s="1"/>
  <c r="V623" i="33"/>
  <c r="T464" i="2" s="1"/>
  <c r="S620" i="33"/>
  <c r="Q461" i="2" s="1"/>
  <c r="I617" i="33"/>
  <c r="G458" i="2" s="1"/>
  <c r="T620" i="33"/>
  <c r="R461" i="2" s="1"/>
  <c r="O618" i="33"/>
  <c r="M459" i="2" s="1"/>
  <c r="V617" i="33"/>
  <c r="T458" i="2" s="1"/>
  <c r="K617" i="33"/>
  <c r="I458" i="2" s="1"/>
  <c r="L618" i="33"/>
  <c r="J459" i="2" s="1"/>
  <c r="G618" i="33"/>
  <c r="E459" i="2" s="1"/>
  <c r="Q618" i="33"/>
  <c r="O459" i="2" s="1"/>
  <c r="H623" i="33"/>
  <c r="F464" i="2" s="1"/>
  <c r="J617" i="33"/>
  <c r="H458" i="2" s="1"/>
  <c r="J621" i="33"/>
  <c r="H462" i="2" s="1"/>
  <c r="E617" i="33"/>
  <c r="C458" i="2" s="1"/>
  <c r="L620" i="33"/>
  <c r="J461" i="2" s="1"/>
  <c r="M619" i="33"/>
  <c r="K460" i="2" s="1"/>
  <c r="I622" i="33"/>
  <c r="G463" i="2" s="1"/>
  <c r="S622" i="33"/>
  <c r="Q463" i="2" s="1"/>
  <c r="P617" i="33"/>
  <c r="N458" i="2" s="1"/>
  <c r="V618" i="33"/>
  <c r="T459" i="2" s="1"/>
  <c r="E620" i="33"/>
  <c r="C461" i="2" s="1"/>
  <c r="J622" i="33"/>
  <c r="H463" i="2" s="1"/>
  <c r="L621" i="33"/>
  <c r="J462" i="2" s="1"/>
  <c r="R619" i="33"/>
  <c r="P460" i="2" s="1"/>
  <c r="R620" i="33"/>
  <c r="P461" i="2" s="1"/>
  <c r="F619" i="33"/>
  <c r="D460" i="2" s="1"/>
  <c r="G619" i="33"/>
  <c r="E460" i="2" s="1"/>
  <c r="S617" i="33"/>
  <c r="Q458" i="2" s="1"/>
  <c r="O619" i="33"/>
  <c r="M460" i="2" s="1"/>
  <c r="G620" i="33"/>
  <c r="E461" i="2" s="1"/>
  <c r="T619" i="33"/>
  <c r="R460" i="2" s="1"/>
  <c r="R623" i="33"/>
  <c r="P464" i="2" s="1"/>
  <c r="J618" i="33"/>
  <c r="H459" i="2" s="1"/>
  <c r="H620" i="33"/>
  <c r="F461" i="2" s="1"/>
  <c r="U620" i="33"/>
  <c r="S461" i="2" s="1"/>
  <c r="V622" i="33"/>
  <c r="T463" i="2" s="1"/>
  <c r="T621" i="33"/>
  <c r="R462" i="2" s="1"/>
  <c r="K621" i="33"/>
  <c r="I462" i="2" s="1"/>
  <c r="S621" i="33"/>
  <c r="Q462" i="2" s="1"/>
  <c r="F620" i="33"/>
  <c r="D461" i="2" s="1"/>
  <c r="G623" i="33"/>
  <c r="E464" i="2" s="1"/>
  <c r="K620" i="33"/>
  <c r="I461" i="2" s="1"/>
  <c r="R622" i="33"/>
  <c r="P463" i="2" s="1"/>
  <c r="Q622" i="33"/>
  <c r="O463" i="2" s="1"/>
  <c r="U617" i="33"/>
  <c r="S458" i="2" s="1"/>
  <c r="H619" i="33"/>
  <c r="F460" i="2" s="1"/>
  <c r="I623" i="33"/>
  <c r="G464" i="2" s="1"/>
  <c r="M620" i="33"/>
  <c r="K461" i="2" s="1"/>
  <c r="Q619" i="33"/>
  <c r="O460" i="2" s="1"/>
  <c r="R621" i="33"/>
  <c r="P462" i="2" s="1"/>
  <c r="Q617" i="33"/>
  <c r="O458" i="2" s="1"/>
  <c r="F622" i="33"/>
  <c r="D463" i="2" s="1"/>
  <c r="I618" i="33"/>
  <c r="G459" i="2" s="1"/>
  <c r="O622" i="33"/>
  <c r="M463" i="2" s="1"/>
  <c r="H617" i="33"/>
  <c r="F458" i="2" s="1"/>
  <c r="E621" i="33"/>
  <c r="C462" i="2" s="1"/>
  <c r="P618" i="33"/>
  <c r="N459" i="2" s="1"/>
  <c r="O617" i="33"/>
  <c r="M458" i="2" s="1"/>
  <c r="K622" i="33"/>
  <c r="I463" i="2" s="1"/>
  <c r="L617" i="33"/>
  <c r="J458" i="2" s="1"/>
  <c r="L623" i="33"/>
  <c r="J464" i="2" s="1"/>
  <c r="R617" i="33"/>
  <c r="P458" i="2" s="1"/>
  <c r="P621" i="33"/>
  <c r="N462" i="2" s="1"/>
  <c r="F617" i="33"/>
  <c r="D458" i="2" s="1"/>
  <c r="S618" i="33"/>
  <c r="Q459" i="2" s="1"/>
  <c r="U623" i="33"/>
  <c r="S464" i="2" s="1"/>
  <c r="U619" i="33"/>
  <c r="S460" i="2" s="1"/>
  <c r="G621" i="33"/>
  <c r="E462" i="2" s="1"/>
  <c r="N621" i="33"/>
  <c r="L462" i="2" s="1"/>
  <c r="N623" i="33"/>
  <c r="L464" i="2" s="1"/>
  <c r="S619" i="33"/>
  <c r="Q460" i="2" s="1"/>
  <c r="J619" i="33"/>
  <c r="H460" i="2" s="1"/>
  <c r="N622" i="33"/>
  <c r="L463" i="2" s="1"/>
  <c r="J623" i="33"/>
  <c r="H464" i="2" s="1"/>
  <c r="O620" i="33"/>
  <c r="M461" i="2" s="1"/>
  <c r="H618" i="33"/>
  <c r="F459" i="2" s="1"/>
  <c r="N620" i="33"/>
  <c r="L461" i="2" s="1"/>
  <c r="L619" i="33"/>
  <c r="J460" i="2" s="1"/>
  <c r="T617" i="33"/>
  <c r="R458" i="2" s="1"/>
  <c r="E622" i="33"/>
  <c r="C463" i="2" s="1"/>
  <c r="N619" i="33"/>
  <c r="L460" i="2" s="1"/>
  <c r="M621" i="33"/>
  <c r="K462" i="2" s="1"/>
  <c r="M623" i="33"/>
  <c r="K464" i="2" s="1"/>
  <c r="T618" i="33"/>
  <c r="R459" i="2" s="1"/>
  <c r="O623" i="33"/>
  <c r="M464" i="2" s="1"/>
  <c r="P623" i="33"/>
  <c r="N464" i="2" s="1"/>
  <c r="K623" i="33"/>
  <c r="I464" i="2" s="1"/>
  <c r="L622" i="33"/>
  <c r="J463" i="2" s="1"/>
  <c r="T623" i="33"/>
  <c r="R464" i="2" s="1"/>
  <c r="H621" i="33"/>
  <c r="F462" i="2" s="1"/>
  <c r="T622" i="33"/>
  <c r="R463" i="2" s="1"/>
  <c r="P620" i="33"/>
  <c r="N461" i="2" s="1"/>
  <c r="F621" i="33"/>
  <c r="D462" i="2" s="1"/>
  <c r="K1432" i="1"/>
  <c r="K1512" i="1" s="1"/>
  <c r="R1427" i="1"/>
  <c r="R1507" i="1" s="1"/>
  <c r="H944" i="1" l="1"/>
  <c r="R945" i="1"/>
  <c r="AC1433" i="1"/>
  <c r="AC1513" i="1" s="1"/>
  <c r="Y1427" i="1"/>
  <c r="Y1507" i="1" s="1"/>
  <c r="R1428" i="1"/>
  <c r="T1431" i="1"/>
  <c r="T1511" i="1" s="1"/>
  <c r="Y1430" i="1"/>
  <c r="Y1510" i="1" s="1"/>
  <c r="T945" i="1"/>
  <c r="X945" i="1" s="1"/>
  <c r="O1430" i="1"/>
  <c r="O1510" i="1" s="1"/>
  <c r="S945" i="1"/>
  <c r="M556" i="33"/>
  <c r="K238" i="2"/>
  <c r="D555" i="33"/>
  <c r="B238" i="2" s="1"/>
  <c r="N556" i="33"/>
  <c r="L238" i="2"/>
  <c r="P1429" i="1"/>
  <c r="P1509" i="1" s="1"/>
  <c r="M1431" i="1"/>
  <c r="M1511" i="1" s="1"/>
  <c r="AC1428" i="1"/>
  <c r="AC1508" i="1" s="1"/>
  <c r="M1429" i="1"/>
  <c r="M1509" i="1" s="1"/>
  <c r="I1428" i="1"/>
  <c r="I1508" i="1" s="1"/>
  <c r="J1429" i="1"/>
  <c r="J1509" i="1" s="1"/>
  <c r="AD1431" i="1"/>
  <c r="AD1511" i="1" s="1"/>
  <c r="J1433" i="1"/>
  <c r="J1513" i="1" s="1"/>
  <c r="K1427" i="1"/>
  <c r="K1507" i="1" s="1"/>
  <c r="AD1430" i="1"/>
  <c r="AD1510" i="1" s="1"/>
  <c r="R1432" i="1"/>
  <c r="M1430" i="1"/>
  <c r="M1510" i="1" s="1"/>
  <c r="AC1431" i="1"/>
  <c r="AC1511" i="1" s="1"/>
  <c r="Y1428" i="1"/>
  <c r="Y1508" i="1" s="1"/>
  <c r="O1427" i="1"/>
  <c r="R1429" i="1"/>
  <c r="I1433" i="1"/>
  <c r="AC1432" i="1"/>
  <c r="AC1512" i="1" s="1"/>
  <c r="V1432" i="1"/>
  <c r="V1512" i="1" s="1"/>
  <c r="AD1428" i="1"/>
  <c r="V1429" i="1"/>
  <c r="Q1428" i="1"/>
  <c r="P1428" i="1"/>
  <c r="AB1430" i="1"/>
  <c r="AB1510" i="1" s="1"/>
  <c r="T1427" i="1"/>
  <c r="T1507" i="1" s="1"/>
  <c r="L1432" i="1"/>
  <c r="L1512" i="1" s="1"/>
  <c r="V1427" i="1"/>
  <c r="V1507" i="1" s="1"/>
  <c r="I1429" i="1"/>
  <c r="AD1429" i="1"/>
  <c r="AD1509" i="1" s="1"/>
  <c r="W1433" i="1"/>
  <c r="M1427" i="1"/>
  <c r="M1507" i="1" s="1"/>
  <c r="P1432" i="1"/>
  <c r="P1512" i="1" s="1"/>
  <c r="T1428" i="1"/>
  <c r="U1431" i="1"/>
  <c r="T1433" i="1"/>
  <c r="T1513" i="1" s="1"/>
  <c r="AD1427" i="1"/>
  <c r="AD1507" i="1" s="1"/>
  <c r="Z1430" i="1"/>
  <c r="Z1510" i="1" s="1"/>
  <c r="I1427" i="1"/>
  <c r="O1432" i="1"/>
  <c r="Z1432" i="1"/>
  <c r="W1428" i="1"/>
  <c r="W1508" i="1" s="1"/>
  <c r="W1430" i="1"/>
  <c r="J1428" i="1"/>
  <c r="J1508" i="1" s="1"/>
  <c r="K1433" i="1"/>
  <c r="K1513" i="1" s="1"/>
  <c r="W1431" i="1"/>
  <c r="AD1433" i="1"/>
  <c r="AD1513" i="1" s="1"/>
  <c r="O1431" i="1"/>
  <c r="O1511" i="1" s="1"/>
  <c r="P1427" i="1"/>
  <c r="P1507" i="1" s="1"/>
  <c r="L1433" i="1"/>
  <c r="L1513" i="1" s="1"/>
  <c r="K1429" i="1"/>
  <c r="K1509" i="1" s="1"/>
  <c r="AB1429" i="1"/>
  <c r="Z1433" i="1"/>
  <c r="Z1513" i="1" s="1"/>
  <c r="Q1430" i="1"/>
  <c r="Q1431" i="1"/>
  <c r="K1428" i="1"/>
  <c r="K1508" i="1" s="1"/>
  <c r="O1428" i="1"/>
  <c r="M1432" i="1"/>
  <c r="M1512" i="1" s="1"/>
  <c r="I1430" i="1"/>
  <c r="U1428" i="1"/>
  <c r="U1508" i="1" s="1"/>
  <c r="AB1431" i="1"/>
  <c r="AB1511" i="1" s="1"/>
  <c r="L1428" i="1"/>
  <c r="L1508" i="1" s="1"/>
  <c r="U1429" i="1"/>
  <c r="J1430" i="1"/>
  <c r="J1510" i="1" s="1"/>
  <c r="Y1433" i="1"/>
  <c r="Y1513" i="1" s="1"/>
  <c r="Y1429" i="1"/>
  <c r="Y1509" i="1" s="1"/>
  <c r="I1431" i="1"/>
  <c r="Z1427" i="1"/>
  <c r="L1430" i="1"/>
  <c r="Z1429" i="1"/>
  <c r="Y1432" i="1"/>
  <c r="Y1512" i="1" s="1"/>
  <c r="AC1430" i="1"/>
  <c r="AC1429" i="1"/>
  <c r="AC1509" i="1" s="1"/>
  <c r="W1427" i="1"/>
  <c r="W1507" i="1" s="1"/>
  <c r="V1431" i="1"/>
  <c r="V1511" i="1" s="1"/>
  <c r="Z1431" i="1"/>
  <c r="M1433" i="1"/>
  <c r="L1427" i="1"/>
  <c r="Y1431" i="1"/>
  <c r="P1431" i="1"/>
  <c r="P1511" i="1" s="1"/>
  <c r="K624" i="33"/>
  <c r="I465" i="2" s="1"/>
  <c r="R624" i="33"/>
  <c r="P465" i="2" s="1"/>
  <c r="O1433" i="1"/>
  <c r="P1430" i="1"/>
  <c r="P1510" i="1" s="1"/>
  <c r="L1429" i="1"/>
  <c r="L1509" i="1" s="1"/>
  <c r="K1430" i="1"/>
  <c r="G624" i="33"/>
  <c r="E465" i="2" s="1"/>
  <c r="J1427" i="1"/>
  <c r="V624" i="33"/>
  <c r="T465" i="2" s="1"/>
  <c r="I1432" i="1"/>
  <c r="E624" i="33"/>
  <c r="C465" i="2" s="1"/>
  <c r="W1432" i="1"/>
  <c r="O1429" i="1"/>
  <c r="O1509" i="1" s="1"/>
  <c r="AD1432" i="1"/>
  <c r="R1430" i="1"/>
  <c r="R1510" i="1" s="1"/>
  <c r="J1432" i="1"/>
  <c r="R1431" i="1"/>
  <c r="R1511" i="1" s="1"/>
  <c r="Q1429" i="1"/>
  <c r="Q1509" i="1" s="1"/>
  <c r="U1432" i="1"/>
  <c r="U1427" i="1"/>
  <c r="U1507" i="1" s="1"/>
  <c r="I624" i="33"/>
  <c r="G465" i="2" s="1"/>
  <c r="D617" i="33"/>
  <c r="B458" i="2" s="1"/>
  <c r="W1429" i="1"/>
  <c r="W1509" i="1" s="1"/>
  <c r="AC1427" i="1"/>
  <c r="AC1507" i="1" s="1"/>
  <c r="V1428" i="1"/>
  <c r="Z1428" i="1"/>
  <c r="T1430" i="1"/>
  <c r="T1510" i="1" s="1"/>
  <c r="M1428" i="1"/>
  <c r="M1508" i="1" s="1"/>
  <c r="Q624" i="33"/>
  <c r="O465" i="2" s="1"/>
  <c r="U624" i="33"/>
  <c r="S465" i="2" s="1"/>
  <c r="Q1433" i="1"/>
  <c r="Q1513" i="1" s="1"/>
  <c r="J624" i="33"/>
  <c r="H465" i="2" s="1"/>
  <c r="K1431" i="1"/>
  <c r="K1511" i="1" s="1"/>
  <c r="T1432" i="1"/>
  <c r="T1512" i="1" s="1"/>
  <c r="S624" i="33"/>
  <c r="Q465" i="2" s="1"/>
  <c r="U1430" i="1"/>
  <c r="U1510" i="1" s="1"/>
  <c r="AB1427" i="1"/>
  <c r="AB1507" i="1" s="1"/>
  <c r="D619" i="33"/>
  <c r="B460" i="2" s="1"/>
  <c r="N624" i="33"/>
  <c r="L465" i="2" s="1"/>
  <c r="T1429" i="1"/>
  <c r="T1509" i="1" s="1"/>
  <c r="U1433" i="1"/>
  <c r="U1513" i="1" s="1"/>
  <c r="O624" i="33"/>
  <c r="M465" i="2" s="1"/>
  <c r="M624" i="33"/>
  <c r="K465" i="2" s="1"/>
  <c r="AB1432" i="1"/>
  <c r="AB1512" i="1" s="1"/>
  <c r="R1433" i="1"/>
  <c r="D622" i="33"/>
  <c r="B463" i="2" s="1"/>
  <c r="P1433" i="1"/>
  <c r="L624" i="33"/>
  <c r="J465" i="2" s="1"/>
  <c r="V1430" i="1"/>
  <c r="V1510" i="1" s="1"/>
  <c r="D618" i="33"/>
  <c r="B459" i="2" s="1"/>
  <c r="AB1428" i="1"/>
  <c r="Q1432" i="1"/>
  <c r="Q1512" i="1" s="1"/>
  <c r="H624" i="33"/>
  <c r="F465" i="2" s="1"/>
  <c r="V1433" i="1"/>
  <c r="V1513" i="1" s="1"/>
  <c r="L1431" i="1"/>
  <c r="L1511" i="1" s="1"/>
  <c r="AB1433" i="1"/>
  <c r="AB1513" i="1" s="1"/>
  <c r="T624" i="33"/>
  <c r="R465" i="2" s="1"/>
  <c r="D623" i="33"/>
  <c r="B464" i="2" s="1"/>
  <c r="F624" i="33"/>
  <c r="D465" i="2" s="1"/>
  <c r="J1431" i="1"/>
  <c r="J1511" i="1" s="1"/>
  <c r="D621" i="33"/>
  <c r="B462" i="2" s="1"/>
  <c r="P624" i="33"/>
  <c r="N465" i="2" s="1"/>
  <c r="D620" i="33"/>
  <c r="B461" i="2" s="1"/>
  <c r="R1508" i="1"/>
  <c r="Q1427" i="1"/>
  <c r="Q1507" i="1" s="1"/>
  <c r="AD1434" i="1" l="1"/>
  <c r="AD1514" i="1" s="1"/>
  <c r="T946" i="1"/>
  <c r="X946" i="1" s="1"/>
  <c r="R946" i="1"/>
  <c r="S946" i="1" s="1"/>
  <c r="H945" i="1"/>
  <c r="N557" i="33"/>
  <c r="L240" i="2" s="1"/>
  <c r="L239" i="2"/>
  <c r="M557" i="33"/>
  <c r="K239" i="2"/>
  <c r="D556" i="33"/>
  <c r="B239" i="2" s="1"/>
  <c r="I1512" i="1"/>
  <c r="I1510" i="1"/>
  <c r="I1511" i="1"/>
  <c r="I1513" i="1"/>
  <c r="I1507" i="1"/>
  <c r="I1509" i="1"/>
  <c r="W1513" i="1"/>
  <c r="Q1508" i="1"/>
  <c r="O1507" i="1"/>
  <c r="U1511" i="1"/>
  <c r="AA1430" i="1"/>
  <c r="AA1510" i="1" s="1"/>
  <c r="O1512" i="1"/>
  <c r="R1512" i="1"/>
  <c r="AD1508" i="1"/>
  <c r="V1509" i="1"/>
  <c r="R1509" i="1"/>
  <c r="P1508" i="1"/>
  <c r="T1508" i="1"/>
  <c r="AB1509" i="1"/>
  <c r="Q1510" i="1"/>
  <c r="Z1512" i="1"/>
  <c r="Z1509" i="1"/>
  <c r="Q1511" i="1"/>
  <c r="W1510" i="1"/>
  <c r="AA1432" i="1"/>
  <c r="AA1512" i="1" s="1"/>
  <c r="S1428" i="1"/>
  <c r="S1508" i="1" s="1"/>
  <c r="O1508" i="1"/>
  <c r="K1434" i="1"/>
  <c r="K1514" i="1" s="1"/>
  <c r="W1434" i="1"/>
  <c r="W1514" i="1" s="1"/>
  <c r="W1511" i="1"/>
  <c r="AA1429" i="1"/>
  <c r="AA1509" i="1" s="1"/>
  <c r="U1509" i="1"/>
  <c r="N1427" i="1"/>
  <c r="N1507" i="1" s="1"/>
  <c r="L1507" i="1"/>
  <c r="N1429" i="1"/>
  <c r="N1509" i="1" s="1"/>
  <c r="Z1511" i="1"/>
  <c r="N1432" i="1"/>
  <c r="N1512" i="1" s="1"/>
  <c r="J1507" i="1"/>
  <c r="AD1512" i="1"/>
  <c r="S1431" i="1"/>
  <c r="S1511" i="1" s="1"/>
  <c r="J1512" i="1"/>
  <c r="O1513" i="1"/>
  <c r="AA1433" i="1"/>
  <c r="AA1513" i="1" s="1"/>
  <c r="L1510" i="1"/>
  <c r="S1430" i="1"/>
  <c r="S1510" i="1" s="1"/>
  <c r="P1434" i="1"/>
  <c r="P1514" i="1" s="1"/>
  <c r="U1512" i="1"/>
  <c r="Q1434" i="1"/>
  <c r="Q1514" i="1" s="1"/>
  <c r="V1508" i="1"/>
  <c r="U1434" i="1"/>
  <c r="U1514" i="1" s="1"/>
  <c r="K1510" i="1"/>
  <c r="N1433" i="1"/>
  <c r="N1513" i="1" s="1"/>
  <c r="Z1507" i="1"/>
  <c r="P1513" i="1"/>
  <c r="M1513" i="1"/>
  <c r="AA1427" i="1"/>
  <c r="AA1507" i="1" s="1"/>
  <c r="Y1434" i="1"/>
  <c r="Y1514" i="1" s="1"/>
  <c r="AC1510" i="1"/>
  <c r="X1431" i="1"/>
  <c r="X1511" i="1" s="1"/>
  <c r="Z1434" i="1"/>
  <c r="Z1514" i="1" s="1"/>
  <c r="AB1508" i="1"/>
  <c r="X1427" i="1"/>
  <c r="X1507" i="1" s="1"/>
  <c r="N1430" i="1"/>
  <c r="N1510" i="1" s="1"/>
  <c r="M1434" i="1"/>
  <c r="X1428" i="1"/>
  <c r="X1508" i="1" s="1"/>
  <c r="S1433" i="1"/>
  <c r="S1513" i="1" s="1"/>
  <c r="Y1511" i="1"/>
  <c r="O1434" i="1"/>
  <c r="AA1431" i="1"/>
  <c r="AA1511" i="1" s="1"/>
  <c r="I1434" i="1"/>
  <c r="AC1434" i="1"/>
  <c r="AC1514" i="1" s="1"/>
  <c r="Z1508" i="1"/>
  <c r="AA1428" i="1"/>
  <c r="AA1508" i="1" s="1"/>
  <c r="X1432" i="1"/>
  <c r="X1512" i="1" s="1"/>
  <c r="W1512" i="1"/>
  <c r="S1429" i="1"/>
  <c r="S1509" i="1" s="1"/>
  <c r="N1428" i="1"/>
  <c r="N1508" i="1" s="1"/>
  <c r="T1434" i="1"/>
  <c r="T1514" i="1" s="1"/>
  <c r="R1434" i="1"/>
  <c r="X1429" i="1"/>
  <c r="X1509" i="1" s="1"/>
  <c r="L1434" i="1"/>
  <c r="S1432" i="1"/>
  <c r="S1512" i="1" s="1"/>
  <c r="X1430" i="1"/>
  <c r="X1510" i="1" s="1"/>
  <c r="R1513" i="1"/>
  <c r="N1431" i="1"/>
  <c r="N1511" i="1" s="1"/>
  <c r="X1433" i="1"/>
  <c r="X1513" i="1" s="1"/>
  <c r="AB1434" i="1"/>
  <c r="AB1514" i="1" s="1"/>
  <c r="V1434" i="1"/>
  <c r="V1514" i="1" s="1"/>
  <c r="J1434" i="1"/>
  <c r="D624" i="33"/>
  <c r="B465" i="2" s="1"/>
  <c r="S1427" i="1"/>
  <c r="S1507" i="1" s="1"/>
  <c r="H946" i="1" l="1"/>
  <c r="T947" i="1"/>
  <c r="X947" i="1" s="1"/>
  <c r="R947" i="1"/>
  <c r="S947" i="1" s="1"/>
  <c r="H947" i="1" s="1"/>
  <c r="T948" i="1"/>
  <c r="X948" i="1" s="1"/>
  <c r="K240" i="2"/>
  <c r="D557" i="33"/>
  <c r="B240" i="2" s="1"/>
  <c r="I1514" i="1"/>
  <c r="M1514" i="1"/>
  <c r="N1434" i="1"/>
  <c r="N1514" i="1" s="1"/>
  <c r="H1431" i="1"/>
  <c r="H1511" i="1" s="1"/>
  <c r="AA1434" i="1"/>
  <c r="AA1514" i="1" s="1"/>
  <c r="H1433" i="1"/>
  <c r="S1434" i="1"/>
  <c r="S1514" i="1" s="1"/>
  <c r="H1428" i="1"/>
  <c r="O1514" i="1"/>
  <c r="L1514" i="1"/>
  <c r="H1432" i="1"/>
  <c r="R1514" i="1"/>
  <c r="H1429" i="1"/>
  <c r="H1430" i="1"/>
  <c r="J1514" i="1"/>
  <c r="X1434" i="1"/>
  <c r="X1514" i="1" s="1"/>
  <c r="H1427" i="1"/>
  <c r="R948" i="1" l="1"/>
  <c r="S948" i="1" s="1"/>
  <c r="H948" i="1" s="1"/>
  <c r="H1507" i="1"/>
  <c r="H1509" i="1"/>
  <c r="H1512" i="1"/>
  <c r="H1508" i="1"/>
  <c r="H1513" i="1"/>
  <c r="H1510" i="1"/>
  <c r="H1434" i="1"/>
  <c r="H1514" i="1" s="1"/>
  <c r="Q505" i="1" l="1"/>
  <c r="Q1977" i="1"/>
  <c r="L505" i="1"/>
  <c r="L1977" i="1"/>
  <c r="V505" i="1"/>
  <c r="V1977" i="1"/>
  <c r="I506" i="1"/>
  <c r="I1978" i="1"/>
  <c r="U505" i="1"/>
  <c r="U1977" i="1"/>
  <c r="R507" i="1"/>
  <c r="R1979" i="1"/>
  <c r="AC511" i="1"/>
  <c r="AC1983" i="1"/>
  <c r="T508" i="1"/>
  <c r="T1980" i="1"/>
  <c r="K507" i="1"/>
  <c r="K1979" i="1"/>
  <c r="M512" i="1"/>
  <c r="M1984" i="1"/>
  <c r="U512" i="1"/>
  <c r="U1984" i="1"/>
  <c r="L511" i="1"/>
  <c r="L1983" i="1"/>
  <c r="Q507" i="1"/>
  <c r="Q1979" i="1"/>
  <c r="U506" i="1"/>
  <c r="U1978" i="1"/>
  <c r="P508" i="1"/>
  <c r="P1980" i="1"/>
  <c r="P506" i="1"/>
  <c r="P1978" i="1"/>
  <c r="Z512" i="1"/>
  <c r="Z1984" i="1"/>
  <c r="Y510" i="1"/>
  <c r="Y1982" i="1"/>
  <c r="O507" i="1"/>
  <c r="O1979" i="1"/>
  <c r="K506" i="1"/>
  <c r="K1978" i="1"/>
  <c r="Z511" i="1"/>
  <c r="Z1983" i="1"/>
  <c r="V512" i="1"/>
  <c r="V1984" i="1"/>
  <c r="T512" i="1"/>
  <c r="T1984" i="1"/>
  <c r="J508" i="1"/>
  <c r="J1980" i="1"/>
  <c r="M511" i="1"/>
  <c r="M1983" i="1"/>
  <c r="P510" i="1"/>
  <c r="P1982" i="1"/>
  <c r="K508" i="1"/>
  <c r="K1980" i="1"/>
  <c r="J512" i="1"/>
  <c r="J1984" i="1"/>
  <c r="AD512" i="1"/>
  <c r="AD1984" i="1"/>
  <c r="O512" i="1"/>
  <c r="O1984" i="1"/>
  <c r="Q509" i="1"/>
  <c r="Q1981" i="1"/>
  <c r="AC506" i="1"/>
  <c r="AC1978" i="1"/>
  <c r="P507" i="1"/>
  <c r="P1979" i="1"/>
  <c r="K509" i="1"/>
  <c r="K1981" i="1"/>
  <c r="K510" i="1"/>
  <c r="K1982" i="1"/>
  <c r="AD505" i="1"/>
  <c r="AC1977" i="1"/>
  <c r="I508" i="1"/>
  <c r="I1980" i="1"/>
  <c r="T505" i="1"/>
  <c r="I1983" i="1"/>
  <c r="I1977" i="1"/>
  <c r="AB1979" i="1"/>
  <c r="Q1984" i="1"/>
  <c r="T506" i="1"/>
  <c r="T1978" i="1"/>
  <c r="L1979" i="1"/>
  <c r="AD1982" i="1"/>
  <c r="AD508" i="1"/>
  <c r="AD1980" i="1"/>
  <c r="J1981" i="1"/>
  <c r="L512" i="1"/>
  <c r="L1984" i="1"/>
  <c r="W507" i="1"/>
  <c r="R1980" i="1"/>
  <c r="O1978" i="1"/>
  <c r="P511" i="1"/>
  <c r="P1983" i="1"/>
  <c r="V1981" i="1"/>
  <c r="AC1980" i="1"/>
  <c r="Z508" i="1"/>
  <c r="Z1980" i="1"/>
  <c r="Y1984" i="1"/>
  <c r="U1981" i="1"/>
  <c r="W506" i="1"/>
  <c r="W1978" i="1"/>
  <c r="AD1983" i="1"/>
  <c r="Z510" i="1"/>
  <c r="Z1982" i="1"/>
  <c r="AB1982" i="1"/>
  <c r="Z505" i="1"/>
  <c r="Z1977" i="1"/>
  <c r="R505" i="1"/>
  <c r="R1977" i="1"/>
  <c r="M505" i="1"/>
  <c r="Y505" i="1"/>
  <c r="Y1977" i="1"/>
  <c r="I1979" i="1"/>
  <c r="O505" i="1"/>
  <c r="O508" i="1"/>
  <c r="O1980" i="1"/>
  <c r="Q506" i="1"/>
  <c r="P1981" i="1"/>
  <c r="AD506" i="1"/>
  <c r="R511" i="1"/>
  <c r="R1983" i="1"/>
  <c r="Y1979" i="1"/>
  <c r="W511" i="1"/>
  <c r="T509" i="1"/>
  <c r="T1981" i="1"/>
  <c r="M506" i="1"/>
  <c r="R509" i="1"/>
  <c r="J507" i="1"/>
  <c r="K511" i="1"/>
  <c r="K1983" i="1"/>
  <c r="O1981" i="1"/>
  <c r="Y506" i="1"/>
  <c r="J510" i="1"/>
  <c r="J1982" i="1"/>
  <c r="AB511" i="1"/>
  <c r="AC1982" i="1"/>
  <c r="V508" i="1"/>
  <c r="M508" i="1"/>
  <c r="M1980" i="1"/>
  <c r="R512" i="1"/>
  <c r="R1984" i="1"/>
  <c r="AD1979" i="1"/>
  <c r="Y511" i="1"/>
  <c r="U511" i="1"/>
  <c r="U1983" i="1"/>
  <c r="L508" i="1"/>
  <c r="Q1982" i="1"/>
  <c r="W510" i="1"/>
  <c r="O510" i="1"/>
  <c r="O1982" i="1"/>
  <c r="AC507" i="1"/>
  <c r="AC1979" i="1"/>
  <c r="J1977" i="1"/>
  <c r="I510" i="1"/>
  <c r="I1982" i="1"/>
  <c r="AB1977" i="1"/>
  <c r="K1977" i="1"/>
  <c r="I512" i="1"/>
  <c r="I1984" i="1"/>
  <c r="W505" i="1"/>
  <c r="AB1984" i="1"/>
  <c r="U507" i="1"/>
  <c r="U1979" i="1"/>
  <c r="AC512" i="1"/>
  <c r="AC1984" i="1"/>
  <c r="W1981" i="1"/>
  <c r="AB506" i="1"/>
  <c r="AB1978" i="1"/>
  <c r="P1984" i="1"/>
  <c r="K1984" i="1"/>
  <c r="AB509" i="1"/>
  <c r="AB1981" i="1"/>
  <c r="J1983" i="1"/>
  <c r="M1979" i="1"/>
  <c r="T507" i="1"/>
  <c r="T1979" i="1"/>
  <c r="T511" i="1"/>
  <c r="L1978" i="1"/>
  <c r="Z506" i="1"/>
  <c r="Z1978" i="1"/>
  <c r="L510" i="1"/>
  <c r="L1982" i="1"/>
  <c r="L1981" i="1"/>
  <c r="V511" i="1"/>
  <c r="V1983" i="1"/>
  <c r="J506" i="1"/>
  <c r="J1978" i="1"/>
  <c r="Y1981" i="1"/>
  <c r="U508" i="1"/>
  <c r="U1980" i="1"/>
  <c r="V1979" i="1"/>
  <c r="W1982" i="1" l="1"/>
  <c r="Y1983" i="1"/>
  <c r="AA1983" i="1" s="1"/>
  <c r="V1980" i="1"/>
  <c r="Y1978" i="1"/>
  <c r="AA1978" i="1" s="1"/>
  <c r="J1979" i="1"/>
  <c r="Q1980" i="1"/>
  <c r="S1980" i="1" s="1"/>
  <c r="AD1978" i="1"/>
  <c r="O1977" i="1"/>
  <c r="Y509" i="1"/>
  <c r="L509" i="1"/>
  <c r="L506" i="1"/>
  <c r="N506" i="1" s="1"/>
  <c r="W509" i="1"/>
  <c r="AB512" i="1"/>
  <c r="K505" i="1"/>
  <c r="N505" i="1" s="1"/>
  <c r="Q510" i="1"/>
  <c r="AD507" i="1"/>
  <c r="AC510" i="1"/>
  <c r="R1978" i="1"/>
  <c r="P509" i="1"/>
  <c r="AB510" i="1"/>
  <c r="Y512" i="1"/>
  <c r="AA512" i="1" s="1"/>
  <c r="R508" i="1"/>
  <c r="I511" i="1"/>
  <c r="Y1980" i="1"/>
  <c r="AA1980" i="1" s="1"/>
  <c r="Z1979" i="1"/>
  <c r="AA1979" i="1" s="1"/>
  <c r="V1978" i="1"/>
  <c r="X1978" i="1" s="1"/>
  <c r="R1982" i="1"/>
  <c r="S1982" i="1" s="1"/>
  <c r="AB1980" i="1"/>
  <c r="T1982" i="1"/>
  <c r="Q1983" i="1"/>
  <c r="O1983" i="1"/>
  <c r="P1977" i="1"/>
  <c r="L1980" i="1"/>
  <c r="N1980" i="1" s="1"/>
  <c r="M1978" i="1"/>
  <c r="N1978" i="1" s="1"/>
  <c r="Y507" i="1"/>
  <c r="Z1981" i="1"/>
  <c r="AA1981" i="1" s="1"/>
  <c r="AC509" i="1"/>
  <c r="W1979" i="1"/>
  <c r="X1979" i="1" s="1"/>
  <c r="W508" i="1"/>
  <c r="X508" i="1" s="1"/>
  <c r="T1977" i="1"/>
  <c r="V507" i="1"/>
  <c r="X507" i="1" s="1"/>
  <c r="T1983" i="1"/>
  <c r="J511" i="1"/>
  <c r="P512" i="1"/>
  <c r="W1977" i="1"/>
  <c r="AB505" i="1"/>
  <c r="W512" i="1"/>
  <c r="X512" i="1" s="1"/>
  <c r="Y508" i="1"/>
  <c r="AA508" i="1" s="1"/>
  <c r="Z507" i="1"/>
  <c r="T510" i="1"/>
  <c r="Q511" i="1"/>
  <c r="AA1977" i="1"/>
  <c r="M509" i="1"/>
  <c r="AD509" i="1"/>
  <c r="U510" i="1"/>
  <c r="I509" i="1"/>
  <c r="V506" i="1"/>
  <c r="X506" i="1" s="1"/>
  <c r="R510" i="1"/>
  <c r="AB508" i="1"/>
  <c r="O511" i="1"/>
  <c r="P505" i="1"/>
  <c r="S505" i="1" s="1"/>
  <c r="W1983" i="1"/>
  <c r="M1977" i="1"/>
  <c r="N1977" i="1" s="1"/>
  <c r="R506" i="1"/>
  <c r="R1981" i="1"/>
  <c r="S1981" i="1" s="1"/>
  <c r="W1984" i="1"/>
  <c r="X1984" i="1" s="1"/>
  <c r="M1981" i="1"/>
  <c r="N1981" i="1" s="1"/>
  <c r="AD1981" i="1"/>
  <c r="L507" i="1"/>
  <c r="U1982" i="1"/>
  <c r="I1981" i="1"/>
  <c r="AC1981" i="1"/>
  <c r="V510" i="1"/>
  <c r="V509" i="1"/>
  <c r="W1980" i="1"/>
  <c r="M510" i="1"/>
  <c r="N510" i="1" s="1"/>
  <c r="AB507" i="1"/>
  <c r="AD1977" i="1"/>
  <c r="AB1983" i="1"/>
  <c r="O509" i="1"/>
  <c r="Q1978" i="1"/>
  <c r="I507" i="1"/>
  <c r="Z509" i="1"/>
  <c r="V1982" i="1"/>
  <c r="M1982" i="1"/>
  <c r="N1982" i="1" s="1"/>
  <c r="K512" i="1"/>
  <c r="N512" i="1" s="1"/>
  <c r="J505" i="1"/>
  <c r="AC508" i="1"/>
  <c r="J509" i="1"/>
  <c r="Q512" i="1"/>
  <c r="M507" i="1"/>
  <c r="Q508" i="1"/>
  <c r="AD511" i="1"/>
  <c r="U509" i="1"/>
  <c r="O506" i="1"/>
  <c r="AD510" i="1"/>
  <c r="I505" i="1"/>
  <c r="AC505" i="1"/>
  <c r="N1984" i="1"/>
  <c r="N1983" i="1"/>
  <c r="AA1984" i="1"/>
  <c r="AA511" i="1"/>
  <c r="N511" i="1"/>
  <c r="AA505" i="1"/>
  <c r="AA506" i="1"/>
  <c r="X505" i="1"/>
  <c r="X1981" i="1"/>
  <c r="N508" i="1"/>
  <c r="S507" i="1"/>
  <c r="AA510" i="1"/>
  <c r="X511" i="1"/>
  <c r="S1984" i="1"/>
  <c r="S1979" i="1"/>
  <c r="AA1982" i="1"/>
  <c r="N1979" i="1"/>
  <c r="S1978" i="1" l="1"/>
  <c r="H1978" i="1" s="1"/>
  <c r="S510" i="1"/>
  <c r="X1983" i="1"/>
  <c r="S1977" i="1"/>
  <c r="X510" i="1"/>
  <c r="S1983" i="1"/>
  <c r="X1977" i="1"/>
  <c r="AA507" i="1"/>
  <c r="N509" i="1"/>
  <c r="X1980" i="1"/>
  <c r="H1980" i="1" s="1"/>
  <c r="S509" i="1"/>
  <c r="S508" i="1"/>
  <c r="H508" i="1" s="1"/>
  <c r="X1982" i="1"/>
  <c r="H1982" i="1" s="1"/>
  <c r="AA509" i="1"/>
  <c r="S511" i="1"/>
  <c r="H511" i="1" s="1"/>
  <c r="S506" i="1"/>
  <c r="H506" i="1" s="1"/>
  <c r="S512" i="1"/>
  <c r="H512" i="1" s="1"/>
  <c r="N507" i="1"/>
  <c r="X509" i="1"/>
  <c r="H1979" i="1"/>
  <c r="H1981" i="1"/>
  <c r="H1984" i="1"/>
  <c r="H505" i="1"/>
  <c r="H507" i="1" l="1"/>
  <c r="H510" i="1"/>
  <c r="H1983" i="1"/>
  <c r="H1977" i="1"/>
  <c r="H509" i="1"/>
  <c r="O545" i="1" l="1"/>
  <c r="O2017" i="1"/>
  <c r="W545" i="1"/>
  <c r="W2017" i="1"/>
  <c r="V545" i="1"/>
  <c r="V2017" i="1"/>
  <c r="L545" i="1"/>
  <c r="L2017" i="1"/>
  <c r="Z545" i="1"/>
  <c r="Z2017" i="1"/>
  <c r="Y545" i="1"/>
  <c r="Y2017" i="1"/>
  <c r="R552" i="1"/>
  <c r="R2024" i="1"/>
  <c r="R545" i="1"/>
  <c r="R2017" i="1"/>
  <c r="K552" i="1"/>
  <c r="K2024" i="1"/>
  <c r="Y551" i="1"/>
  <c r="Y2023" i="1"/>
  <c r="U547" i="1"/>
  <c r="U2019" i="1"/>
  <c r="P550" i="1"/>
  <c r="P2022" i="1"/>
  <c r="U549" i="1"/>
  <c r="U2021" i="1"/>
  <c r="K551" i="1"/>
  <c r="K2023" i="1"/>
  <c r="Q547" i="1"/>
  <c r="Q2019" i="1"/>
  <c r="R546" i="1"/>
  <c r="R2018" i="1"/>
  <c r="V550" i="1"/>
  <c r="V2022" i="1"/>
  <c r="L551" i="1"/>
  <c r="L2023" i="1"/>
  <c r="AD547" i="1"/>
  <c r="AD2019" i="1"/>
  <c r="M547" i="1"/>
  <c r="M2019" i="1"/>
  <c r="O548" i="1"/>
  <c r="O2020" i="1"/>
  <c r="L549" i="1"/>
  <c r="L2021" i="1"/>
  <c r="Z546" i="1"/>
  <c r="Z2018" i="1"/>
  <c r="J550" i="1"/>
  <c r="J2022" i="1"/>
  <c r="T548" i="1"/>
  <c r="T2020" i="1"/>
  <c r="Y546" i="1"/>
  <c r="Y2018" i="1"/>
  <c r="W548" i="1"/>
  <c r="W2020" i="1"/>
  <c r="Z548" i="1"/>
  <c r="Z2020" i="1"/>
  <c r="V547" i="1"/>
  <c r="V2019" i="1"/>
  <c r="Y550" i="1"/>
  <c r="Y2022" i="1"/>
  <c r="T546" i="1"/>
  <c r="T2018" i="1"/>
  <c r="AB548" i="1"/>
  <c r="AB2020" i="1"/>
  <c r="AB549" i="1"/>
  <c r="AB2021" i="1"/>
  <c r="W546" i="1"/>
  <c r="W2018" i="1"/>
  <c r="V552" i="1"/>
  <c r="V2024" i="1"/>
  <c r="J552" i="1"/>
  <c r="J2024" i="1"/>
  <c r="U545" i="1"/>
  <c r="U2017" i="1"/>
  <c r="AC552" i="1"/>
  <c r="AC2024" i="1"/>
  <c r="K545" i="1"/>
  <c r="K2017" i="1"/>
  <c r="J551" i="1"/>
  <c r="J2023" i="1"/>
  <c r="M550" i="1"/>
  <c r="M2022" i="1"/>
  <c r="K546" i="1"/>
  <c r="K2018" i="1"/>
  <c r="O546" i="1"/>
  <c r="O2018" i="1"/>
  <c r="AC551" i="1"/>
  <c r="AC2023" i="1"/>
  <c r="W549" i="1"/>
  <c r="W2021" i="1"/>
  <c r="K547" i="1"/>
  <c r="K2019" i="1"/>
  <c r="M549" i="1"/>
  <c r="M2021" i="1"/>
  <c r="V549" i="1"/>
  <c r="V2021" i="1"/>
  <c r="Q546" i="1"/>
  <c r="Q2018" i="1"/>
  <c r="J547" i="1"/>
  <c r="J2019" i="1"/>
  <c r="T547" i="1"/>
  <c r="T2019" i="1"/>
  <c r="Q551" i="1"/>
  <c r="Q2023" i="1"/>
  <c r="J546" i="1"/>
  <c r="J2018" i="1"/>
  <c r="J549" i="1"/>
  <c r="J2021" i="1"/>
  <c r="P548" i="1"/>
  <c r="P2020" i="1"/>
  <c r="AB546" i="1"/>
  <c r="AB2018" i="1"/>
  <c r="M546" i="1"/>
  <c r="M2018" i="1"/>
  <c r="P549" i="1"/>
  <c r="P2021" i="1"/>
  <c r="R547" i="1"/>
  <c r="R2019" i="1"/>
  <c r="O549" i="1"/>
  <c r="O2021" i="1"/>
  <c r="L548" i="1"/>
  <c r="L2020" i="1"/>
  <c r="R550" i="1"/>
  <c r="R2022" i="1"/>
  <c r="L550" i="1"/>
  <c r="L2022" i="1"/>
  <c r="AB547" i="1"/>
  <c r="AB2019" i="1"/>
  <c r="K604" i="1"/>
  <c r="AD606" i="1"/>
  <c r="AD2078" i="1"/>
  <c r="AC605" i="1"/>
  <c r="AC2077" i="1"/>
  <c r="AB603" i="1"/>
  <c r="AB2075" i="1"/>
  <c r="AC545" i="1"/>
  <c r="AC2017" i="1"/>
  <c r="Y552" i="1"/>
  <c r="Y2024" i="1"/>
  <c r="AB552" i="1"/>
  <c r="AB2024" i="1"/>
  <c r="Z552" i="1"/>
  <c r="Z2024" i="1"/>
  <c r="AD552" i="1"/>
  <c r="AD2024" i="1"/>
  <c r="M552" i="1"/>
  <c r="M2024" i="1"/>
  <c r="O552" i="1"/>
  <c r="O2024" i="1"/>
  <c r="AD545" i="1"/>
  <c r="AD2017" i="1"/>
  <c r="T552" i="1"/>
  <c r="T2024" i="1"/>
  <c r="U546" i="1"/>
  <c r="U2018" i="1"/>
  <c r="AC548" i="1"/>
  <c r="AC2020" i="1"/>
  <c r="U550" i="1"/>
  <c r="U2022" i="1"/>
  <c r="Q549" i="1"/>
  <c r="Q2021" i="1"/>
  <c r="U548" i="1"/>
  <c r="U2020" i="1"/>
  <c r="AC549" i="1"/>
  <c r="AC2021" i="1"/>
  <c r="W551" i="1"/>
  <c r="W2023" i="1"/>
  <c r="V551" i="1"/>
  <c r="V2023" i="1"/>
  <c r="T550" i="1"/>
  <c r="T2022" i="1"/>
  <c r="V546" i="1"/>
  <c r="V2018" i="1"/>
  <c r="Z547" i="1"/>
  <c r="Z2019" i="1"/>
  <c r="Z551" i="1"/>
  <c r="Z2023" i="1"/>
  <c r="W550" i="1"/>
  <c r="W2022" i="1"/>
  <c r="AB550" i="1"/>
  <c r="AB2022" i="1"/>
  <c r="Y548" i="1"/>
  <c r="Y2020" i="1"/>
  <c r="R548" i="1"/>
  <c r="R2020" i="1"/>
  <c r="AD546" i="1"/>
  <c r="AD2018" i="1"/>
  <c r="L547" i="1"/>
  <c r="L2019" i="1"/>
  <c r="T551" i="1"/>
  <c r="T2023" i="1"/>
  <c r="AD549" i="1"/>
  <c r="AD2021" i="1"/>
  <c r="K549" i="1"/>
  <c r="K2021" i="1"/>
  <c r="L546" i="1"/>
  <c r="L2018" i="1"/>
  <c r="Q548" i="1"/>
  <c r="Q2020" i="1"/>
  <c r="R551" i="1"/>
  <c r="R2023" i="1"/>
  <c r="U551" i="1"/>
  <c r="U2023" i="1"/>
  <c r="R549" i="1"/>
  <c r="R2021" i="1"/>
  <c r="L605" i="1"/>
  <c r="L2077" i="1"/>
  <c r="L604" i="1"/>
  <c r="L2076" i="1"/>
  <c r="J606" i="1"/>
  <c r="J2078" i="1"/>
  <c r="U604" i="1"/>
  <c r="U2076" i="1"/>
  <c r="AB602" i="1"/>
  <c r="AB2167" i="1"/>
  <c r="AB2074" i="1"/>
  <c r="J603" i="1"/>
  <c r="J2168" i="1"/>
  <c r="J2075" i="1"/>
  <c r="AB607" i="1"/>
  <c r="AB2079" i="1"/>
  <c r="Y606" i="1"/>
  <c r="Y2078" i="1"/>
  <c r="AB604" i="1"/>
  <c r="AB2076" i="1"/>
  <c r="L607" i="1"/>
  <c r="L2079" i="1"/>
  <c r="P604" i="1"/>
  <c r="P2076" i="1"/>
  <c r="Y605" i="1"/>
  <c r="Y2170" i="1"/>
  <c r="Y2077" i="1"/>
  <c r="W607" i="1"/>
  <c r="W2079" i="1"/>
  <c r="P607" i="1"/>
  <c r="P2172" i="1"/>
  <c r="P2079" i="1"/>
  <c r="M605" i="1"/>
  <c r="M2077" i="1"/>
  <c r="J605" i="1"/>
  <c r="J2077" i="1"/>
  <c r="AC602" i="1"/>
  <c r="AC2074" i="1"/>
  <c r="Z603" i="1"/>
  <c r="Z2075" i="1"/>
  <c r="M602" i="1"/>
  <c r="M2074" i="1"/>
  <c r="T603" i="1"/>
  <c r="T2168" i="1"/>
  <c r="T2075" i="1"/>
  <c r="U606" i="1"/>
  <c r="U2078" i="1"/>
  <c r="J604" i="1"/>
  <c r="J2076" i="1"/>
  <c r="J2169" i="1"/>
  <c r="R605" i="1"/>
  <c r="R2077" i="1"/>
  <c r="Z2169" i="1"/>
  <c r="AD605" i="1"/>
  <c r="AD2170" i="1"/>
  <c r="AD2077" i="1"/>
  <c r="Q552" i="1"/>
  <c r="Q2024" i="1"/>
  <c r="AB545" i="1"/>
  <c r="AB2017" i="1"/>
  <c r="Q545" i="1"/>
  <c r="Q2017" i="1"/>
  <c r="J545" i="1"/>
  <c r="J2017" i="1"/>
  <c r="T545" i="1"/>
  <c r="T2017" i="1"/>
  <c r="L552" i="1"/>
  <c r="L2024" i="1"/>
  <c r="U552" i="1"/>
  <c r="U2024" i="1"/>
  <c r="P545" i="1"/>
  <c r="P2017" i="1"/>
  <c r="P552" i="1"/>
  <c r="P2024" i="1"/>
  <c r="W552" i="1"/>
  <c r="W2024" i="1"/>
  <c r="M545" i="1"/>
  <c r="M2017" i="1"/>
  <c r="AD548" i="1"/>
  <c r="AD2020" i="1"/>
  <c r="P551" i="1"/>
  <c r="P2023" i="1"/>
  <c r="M548" i="1"/>
  <c r="M2020" i="1"/>
  <c r="AD551" i="1"/>
  <c r="AD2023" i="1"/>
  <c r="Z549" i="1"/>
  <c r="Z2021" i="1"/>
  <c r="AC547" i="1"/>
  <c r="AC2019" i="1"/>
  <c r="M551" i="1"/>
  <c r="M2023" i="1"/>
  <c r="K550" i="1"/>
  <c r="K2022" i="1"/>
  <c r="O547" i="1"/>
  <c r="O2019" i="1"/>
  <c r="O550" i="1"/>
  <c r="O2022" i="1"/>
  <c r="Y549" i="1"/>
  <c r="Y2021" i="1"/>
  <c r="O551" i="1"/>
  <c r="O2023" i="1"/>
  <c r="Q550" i="1"/>
  <c r="Q2022" i="1"/>
  <c r="AD550" i="1"/>
  <c r="AD2022" i="1"/>
  <c r="T549" i="1"/>
  <c r="T2021" i="1"/>
  <c r="K548" i="1"/>
  <c r="K2020" i="1"/>
  <c r="P546" i="1"/>
  <c r="P2018" i="1"/>
  <c r="V548" i="1"/>
  <c r="V2020" i="1"/>
  <c r="Y547" i="1"/>
  <c r="Y2019" i="1"/>
  <c r="AB551" i="1"/>
  <c r="AB2023" i="1"/>
  <c r="P547" i="1"/>
  <c r="P2019" i="1"/>
  <c r="Z550" i="1"/>
  <c r="Z2022" i="1"/>
  <c r="J548" i="1"/>
  <c r="J2020" i="1"/>
  <c r="AC550" i="1"/>
  <c r="AC2022" i="1"/>
  <c r="AC546" i="1"/>
  <c r="AC2018" i="1"/>
  <c r="W547" i="1"/>
  <c r="W2019" i="1"/>
  <c r="Q607" i="1"/>
  <c r="Q2079" i="1"/>
  <c r="Z602" i="1"/>
  <c r="Z2074" i="1"/>
  <c r="AC606" i="1"/>
  <c r="AC2078" i="1"/>
  <c r="V602" i="1"/>
  <c r="V2167" i="1"/>
  <c r="V2074" i="1"/>
  <c r="L603" i="1"/>
  <c r="L2168" i="1"/>
  <c r="L2075" i="1"/>
  <c r="W605" i="1"/>
  <c r="W2077" i="1"/>
  <c r="K605" i="1"/>
  <c r="K2077" i="1"/>
  <c r="O605" i="1"/>
  <c r="O2077" i="1"/>
  <c r="R606" i="1"/>
  <c r="R2078" i="1"/>
  <c r="V605" i="1"/>
  <c r="V2077" i="1"/>
  <c r="AD602" i="1"/>
  <c r="AD2074" i="1"/>
  <c r="M603" i="1"/>
  <c r="M2075" i="1"/>
  <c r="M607" i="1"/>
  <c r="M2079" i="1"/>
  <c r="M606" i="1"/>
  <c r="M2078" i="1"/>
  <c r="P606" i="1"/>
  <c r="P2171" i="1"/>
  <c r="P2078" i="1"/>
  <c r="R604" i="1"/>
  <c r="R2076" i="1"/>
  <c r="W602" i="1"/>
  <c r="W2074" i="1"/>
  <c r="V604" i="1"/>
  <c r="V2076" i="1"/>
  <c r="T607" i="1"/>
  <c r="T2079" i="1"/>
  <c r="K603" i="1"/>
  <c r="K2075" i="1"/>
  <c r="T602" i="1"/>
  <c r="T2167" i="1"/>
  <c r="T2074" i="1"/>
  <c r="Q605" i="1"/>
  <c r="Q2077" i="1"/>
  <c r="Z605" i="1"/>
  <c r="Z2170" i="1"/>
  <c r="Z2077" i="1"/>
  <c r="Q2075" i="1"/>
  <c r="O2076" i="1"/>
  <c r="I552" i="1"/>
  <c r="I2024" i="1"/>
  <c r="M2171" i="1" l="1"/>
  <c r="K2170" i="1"/>
  <c r="K2168" i="1"/>
  <c r="M2167" i="1"/>
  <c r="Q2170" i="1"/>
  <c r="O2169" i="1"/>
  <c r="M2172" i="1"/>
  <c r="U2169" i="1"/>
  <c r="L2170" i="1"/>
  <c r="J2171" i="1"/>
  <c r="AB2168" i="1"/>
  <c r="AC2170" i="1"/>
  <c r="J2170" i="1"/>
  <c r="Y2171" i="1"/>
  <c r="R2170" i="1"/>
  <c r="L2172" i="1"/>
  <c r="L2169" i="1"/>
  <c r="M2170" i="1"/>
  <c r="Z2168" i="1"/>
  <c r="AD2171" i="1"/>
  <c r="J2172" i="1"/>
  <c r="O604" i="1"/>
  <c r="Z2076" i="1"/>
  <c r="Q2074" i="1"/>
  <c r="N2022" i="1"/>
  <c r="Z604" i="1"/>
  <c r="O2079" i="1"/>
  <c r="O607" i="1"/>
  <c r="Y602" i="1"/>
  <c r="AA602" i="1" s="1"/>
  <c r="Y2074" i="1"/>
  <c r="AA2074" i="1" s="1"/>
  <c r="Y2167" i="1"/>
  <c r="U603" i="1"/>
  <c r="U2168" i="1"/>
  <c r="U605" i="1"/>
  <c r="U2170" i="1"/>
  <c r="K2172" i="1"/>
  <c r="K607" i="1"/>
  <c r="N607" i="1" s="1"/>
  <c r="K2079" i="1"/>
  <c r="N2079" i="1" s="1"/>
  <c r="U2074" i="1"/>
  <c r="X2074" i="1" s="1"/>
  <c r="U2167" i="1"/>
  <c r="Q2169" i="1"/>
  <c r="Q2076" i="1"/>
  <c r="S2076" i="1" s="1"/>
  <c r="Q604" i="1"/>
  <c r="P603" i="1"/>
  <c r="AD2172" i="1"/>
  <c r="Q2167" i="1"/>
  <c r="O2172" i="1"/>
  <c r="T2077" i="1"/>
  <c r="U2077" i="1"/>
  <c r="Q2168" i="1"/>
  <c r="Q603" i="1"/>
  <c r="T2170" i="1"/>
  <c r="T605" i="1"/>
  <c r="Q602" i="1"/>
  <c r="R603" i="1"/>
  <c r="K2074" i="1"/>
  <c r="T2171" i="1"/>
  <c r="R2168" i="1"/>
  <c r="K602" i="1"/>
  <c r="W603" i="1"/>
  <c r="V603" i="1"/>
  <c r="N2021" i="1"/>
  <c r="K2076" i="1"/>
  <c r="J607" i="1"/>
  <c r="K2169" i="1"/>
  <c r="J2079" i="1"/>
  <c r="Y2076" i="1"/>
  <c r="Y604" i="1"/>
  <c r="Y2169" i="1"/>
  <c r="L2078" i="1"/>
  <c r="J602" i="1"/>
  <c r="P2170" i="1"/>
  <c r="P605" i="1"/>
  <c r="S605" i="1" s="1"/>
  <c r="Z2172" i="1"/>
  <c r="Z2079" i="1"/>
  <c r="Z607" i="1"/>
  <c r="M604" i="1"/>
  <c r="N604" i="1" s="1"/>
  <c r="M2169" i="1"/>
  <c r="M2076" i="1"/>
  <c r="AD603" i="1"/>
  <c r="AD2168" i="1"/>
  <c r="AD2075" i="1"/>
  <c r="AD2076" i="1"/>
  <c r="AD604" i="1"/>
  <c r="AD2169" i="1"/>
  <c r="AB605" i="1"/>
  <c r="AB2077" i="1"/>
  <c r="AB2170" i="1"/>
  <c r="Y2075" i="1"/>
  <c r="AA2075" i="1" s="1"/>
  <c r="O2078" i="1"/>
  <c r="P2077" i="1"/>
  <c r="S2077" i="1" s="1"/>
  <c r="AA2020" i="1"/>
  <c r="U602" i="1"/>
  <c r="X602" i="1" s="1"/>
  <c r="P602" i="1"/>
  <c r="P2167" i="1"/>
  <c r="P2074" i="1"/>
  <c r="P2168" i="1"/>
  <c r="P2075" i="1"/>
  <c r="AD607" i="1"/>
  <c r="AD2079" i="1"/>
  <c r="L2171" i="1"/>
  <c r="W2076" i="1"/>
  <c r="W604" i="1"/>
  <c r="L606" i="1"/>
  <c r="L602" i="1"/>
  <c r="W2169" i="1"/>
  <c r="L2074" i="1"/>
  <c r="O2167" i="1"/>
  <c r="O602" i="1"/>
  <c r="O2074" i="1"/>
  <c r="Y607" i="1"/>
  <c r="Y2172" i="1"/>
  <c r="Y2079" i="1"/>
  <c r="J2167" i="1"/>
  <c r="J2074" i="1"/>
  <c r="L2167" i="1"/>
  <c r="AC607" i="1"/>
  <c r="AC2172" i="1"/>
  <c r="AC2079" i="1"/>
  <c r="X2021" i="1"/>
  <c r="W2075" i="1"/>
  <c r="K2167" i="1"/>
  <c r="AC604" i="1"/>
  <c r="AC2076" i="1"/>
  <c r="O603" i="1"/>
  <c r="O2168" i="1"/>
  <c r="O2075" i="1"/>
  <c r="V606" i="1"/>
  <c r="V2171" i="1"/>
  <c r="V2075" i="1"/>
  <c r="V2168" i="1"/>
  <c r="T2078" i="1"/>
  <c r="T606" i="1"/>
  <c r="T604" i="1"/>
  <c r="T2169" i="1"/>
  <c r="R2074" i="1"/>
  <c r="R602" i="1"/>
  <c r="R607" i="1"/>
  <c r="R2172" i="1"/>
  <c r="R2079" i="1"/>
  <c r="X2017" i="1"/>
  <c r="R2075" i="1"/>
  <c r="W2168" i="1"/>
  <c r="V2078" i="1"/>
  <c r="AC2169" i="1"/>
  <c r="T2076" i="1"/>
  <c r="R2167" i="1"/>
  <c r="Y2168" i="1"/>
  <c r="Z2171" i="1"/>
  <c r="Z2078" i="1"/>
  <c r="AA2078" i="1" s="1"/>
  <c r="O606" i="1"/>
  <c r="O2171" i="1"/>
  <c r="W606" i="1"/>
  <c r="Z606" i="1"/>
  <c r="AA606" i="1" s="1"/>
  <c r="W2078" i="1"/>
  <c r="Y603" i="1"/>
  <c r="AA603" i="1" s="1"/>
  <c r="AA2017" i="1"/>
  <c r="AA2019" i="1"/>
  <c r="N2020" i="1"/>
  <c r="S2023" i="1"/>
  <c r="AA2021" i="1"/>
  <c r="S2019" i="1"/>
  <c r="X2023" i="1"/>
  <c r="S2024" i="1"/>
  <c r="AA2018" i="1"/>
  <c r="N2075" i="1"/>
  <c r="N603" i="1"/>
  <c r="J608" i="1"/>
  <c r="J2173" i="1"/>
  <c r="J2080" i="1"/>
  <c r="P2080" i="1"/>
  <c r="T608" i="1"/>
  <c r="T2080" i="1"/>
  <c r="S547" i="1"/>
  <c r="AA2077" i="1"/>
  <c r="Z601" i="1"/>
  <c r="Z2166" i="1"/>
  <c r="Z2073" i="1"/>
  <c r="O608" i="1"/>
  <c r="O2080" i="1"/>
  <c r="Q601" i="1"/>
  <c r="Q2166" i="1"/>
  <c r="Q2073" i="1"/>
  <c r="X2022" i="1"/>
  <c r="X552" i="1"/>
  <c r="AA2024" i="1"/>
  <c r="L608" i="1"/>
  <c r="L2080" i="1"/>
  <c r="I604" i="1"/>
  <c r="I2076" i="1"/>
  <c r="I605" i="1"/>
  <c r="I2170" i="1"/>
  <c r="I2077" i="1"/>
  <c r="S2021" i="1"/>
  <c r="X547" i="1"/>
  <c r="S546" i="1"/>
  <c r="M601" i="1"/>
  <c r="M2073" i="1"/>
  <c r="AA550" i="1"/>
  <c r="AA546" i="1"/>
  <c r="N551" i="1"/>
  <c r="AA551" i="1"/>
  <c r="AA545" i="1"/>
  <c r="I549" i="1"/>
  <c r="I2021" i="1"/>
  <c r="K601" i="1"/>
  <c r="K2166" i="1"/>
  <c r="K2073" i="1"/>
  <c r="Y601" i="1"/>
  <c r="Y2166" i="1"/>
  <c r="Y2073" i="1"/>
  <c r="Z608" i="1"/>
  <c r="Z2173" i="1"/>
  <c r="Z2080" i="1"/>
  <c r="O601" i="1"/>
  <c r="O2073" i="1"/>
  <c r="Q608" i="1"/>
  <c r="Q2080" i="1"/>
  <c r="X550" i="1"/>
  <c r="AA552" i="1"/>
  <c r="AB601" i="1"/>
  <c r="AB2166" i="1"/>
  <c r="AB2073" i="1"/>
  <c r="AD601" i="1"/>
  <c r="AD2166" i="1"/>
  <c r="AD2073" i="1"/>
  <c r="AC601" i="1"/>
  <c r="AC2166" i="1"/>
  <c r="AC2073" i="1"/>
  <c r="S549" i="1"/>
  <c r="N2018" i="1"/>
  <c r="N2017" i="1"/>
  <c r="I606" i="1"/>
  <c r="I2171" i="1"/>
  <c r="I2078" i="1"/>
  <c r="X546" i="1"/>
  <c r="X2020" i="1"/>
  <c r="S2020" i="1"/>
  <c r="S550" i="1"/>
  <c r="AA605" i="1"/>
  <c r="N549" i="1"/>
  <c r="N2077" i="1"/>
  <c r="N605" i="1"/>
  <c r="I607" i="1"/>
  <c r="I2079" i="1"/>
  <c r="I2172" i="1"/>
  <c r="K608" i="1"/>
  <c r="K2080" i="1"/>
  <c r="Y608" i="1"/>
  <c r="Y2173" i="1"/>
  <c r="Y2080" i="1"/>
  <c r="AA547" i="1"/>
  <c r="X549" i="1"/>
  <c r="AA549" i="1"/>
  <c r="I550" i="1"/>
  <c r="I2022" i="1"/>
  <c r="I547" i="1"/>
  <c r="I2019" i="1"/>
  <c r="AA2170" i="1"/>
  <c r="W601" i="1"/>
  <c r="W2166" i="1"/>
  <c r="W2073" i="1"/>
  <c r="R601" i="1"/>
  <c r="R2166" i="1"/>
  <c r="R2073" i="1"/>
  <c r="S552" i="1"/>
  <c r="AB2080" i="1"/>
  <c r="AD608" i="1"/>
  <c r="AC608" i="1"/>
  <c r="AC2080" i="1"/>
  <c r="X2019" i="1"/>
  <c r="N2019" i="1"/>
  <c r="S2018" i="1"/>
  <c r="N545" i="1"/>
  <c r="I601" i="1"/>
  <c r="I2166" i="1"/>
  <c r="I2073" i="1"/>
  <c r="U601" i="1"/>
  <c r="U2166" i="1"/>
  <c r="U2073" i="1"/>
  <c r="V601" i="1"/>
  <c r="V2166" i="1"/>
  <c r="V2073" i="1"/>
  <c r="N2023" i="1"/>
  <c r="N2024" i="1"/>
  <c r="I546" i="1"/>
  <c r="I2018" i="1"/>
  <c r="S2017" i="1"/>
  <c r="I548" i="1"/>
  <c r="I2020" i="1"/>
  <c r="J601" i="1"/>
  <c r="J2166" i="1"/>
  <c r="J2073" i="1"/>
  <c r="P601" i="1"/>
  <c r="P2073" i="1"/>
  <c r="T601" i="1"/>
  <c r="T2166" i="1"/>
  <c r="T2073" i="1"/>
  <c r="N548" i="1"/>
  <c r="S551" i="1"/>
  <c r="S2022" i="1"/>
  <c r="N550" i="1"/>
  <c r="I551" i="1"/>
  <c r="I2023" i="1"/>
  <c r="X545" i="1"/>
  <c r="I603" i="1"/>
  <c r="I2075" i="1"/>
  <c r="R608" i="1"/>
  <c r="R2080" i="1"/>
  <c r="X551" i="1"/>
  <c r="AA548" i="1"/>
  <c r="X2024" i="1"/>
  <c r="L601" i="1"/>
  <c r="L2166" i="1"/>
  <c r="L2073" i="1"/>
  <c r="N547" i="1"/>
  <c r="N546" i="1"/>
  <c r="I545" i="1"/>
  <c r="I2017" i="1"/>
  <c r="U608" i="1"/>
  <c r="U2080" i="1"/>
  <c r="V608" i="1"/>
  <c r="V2080" i="1"/>
  <c r="X2018" i="1"/>
  <c r="AA2022" i="1"/>
  <c r="X548" i="1"/>
  <c r="S548" i="1"/>
  <c r="AA2023" i="1"/>
  <c r="N552" i="1"/>
  <c r="S545" i="1"/>
  <c r="AA2169" i="1" l="1"/>
  <c r="U2075" i="1"/>
  <c r="X2075" i="1" s="1"/>
  <c r="S2079" i="1"/>
  <c r="AA604" i="1"/>
  <c r="X603" i="1"/>
  <c r="N2074" i="1"/>
  <c r="M2168" i="1"/>
  <c r="X2078" i="1"/>
  <c r="W2170" i="1"/>
  <c r="S2074" i="1"/>
  <c r="AA2168" i="1"/>
  <c r="P2169" i="1"/>
  <c r="AC2171" i="1"/>
  <c r="N602" i="1"/>
  <c r="W2171" i="1"/>
  <c r="N2170" i="1"/>
  <c r="X606" i="1"/>
  <c r="P2166" i="1"/>
  <c r="AA2171" i="1"/>
  <c r="M2166" i="1"/>
  <c r="I2169" i="1"/>
  <c r="X2076" i="1"/>
  <c r="V2170" i="1"/>
  <c r="N2172" i="1"/>
  <c r="V2169" i="1"/>
  <c r="U2171" i="1"/>
  <c r="AB2169" i="1"/>
  <c r="AC2167" i="1"/>
  <c r="R2171" i="1"/>
  <c r="T2172" i="1"/>
  <c r="Z2167" i="1"/>
  <c r="O2170" i="1"/>
  <c r="W2167" i="1"/>
  <c r="U2173" i="1"/>
  <c r="K2173" i="1"/>
  <c r="L2173" i="1"/>
  <c r="X604" i="1"/>
  <c r="S603" i="1"/>
  <c r="X2168" i="1"/>
  <c r="S607" i="1"/>
  <c r="S2167" i="1"/>
  <c r="X605" i="1"/>
  <c r="H605" i="1" s="1"/>
  <c r="AA2080" i="1"/>
  <c r="X2077" i="1"/>
  <c r="H2077" i="1" s="1"/>
  <c r="S604" i="1"/>
  <c r="S2075" i="1"/>
  <c r="AA2079" i="1"/>
  <c r="R2169" i="1"/>
  <c r="N2167" i="1"/>
  <c r="V2173" i="1"/>
  <c r="O2173" i="1"/>
  <c r="AA608" i="1"/>
  <c r="AA607" i="1"/>
  <c r="AA2172" i="1"/>
  <c r="N2169" i="1"/>
  <c r="S2168" i="1"/>
  <c r="AA2076" i="1"/>
  <c r="W2080" i="1"/>
  <c r="X2080" i="1" s="1"/>
  <c r="AB608" i="1"/>
  <c r="AB2173" i="1"/>
  <c r="M608" i="1"/>
  <c r="N608" i="1" s="1"/>
  <c r="M2173" i="1"/>
  <c r="P608" i="1"/>
  <c r="S608" i="1" s="1"/>
  <c r="W2173" i="1"/>
  <c r="W608" i="1"/>
  <c r="X608" i="1" s="1"/>
  <c r="M2080" i="1"/>
  <c r="N2080" i="1" s="1"/>
  <c r="N2076" i="1"/>
  <c r="AD2080" i="1"/>
  <c r="AD2173" i="1"/>
  <c r="S602" i="1"/>
  <c r="Q606" i="1"/>
  <c r="S606" i="1" s="1"/>
  <c r="Q2171" i="1"/>
  <c r="Q2078" i="1"/>
  <c r="S2078" i="1" s="1"/>
  <c r="AC603" i="1"/>
  <c r="AC2168" i="1"/>
  <c r="AC2075" i="1"/>
  <c r="I2074" i="1"/>
  <c r="AA2073" i="1"/>
  <c r="AB606" i="1"/>
  <c r="AB2078" i="1"/>
  <c r="AB2171" i="1"/>
  <c r="I602" i="1"/>
  <c r="I2167" i="1"/>
  <c r="U607" i="1"/>
  <c r="U2172" i="1"/>
  <c r="U2079" i="1"/>
  <c r="V607" i="1"/>
  <c r="V2172" i="1"/>
  <c r="V2079" i="1"/>
  <c r="K606" i="1"/>
  <c r="N606" i="1" s="1"/>
  <c r="K2078" i="1"/>
  <c r="N2078" i="1" s="1"/>
  <c r="K2171" i="1"/>
  <c r="AA601" i="1"/>
  <c r="H2021" i="1"/>
  <c r="H2017" i="1"/>
  <c r="X2073" i="1"/>
  <c r="H2020" i="1"/>
  <c r="X601" i="1"/>
  <c r="H2024" i="1"/>
  <c r="H551" i="1"/>
  <c r="H2018" i="1"/>
  <c r="H2019" i="1"/>
  <c r="H550" i="1"/>
  <c r="H549" i="1"/>
  <c r="S2080" i="1"/>
  <c r="X2166" i="1"/>
  <c r="H548" i="1"/>
  <c r="H546" i="1"/>
  <c r="H547" i="1"/>
  <c r="S2073" i="1"/>
  <c r="S601" i="1"/>
  <c r="N601" i="1"/>
  <c r="H545" i="1"/>
  <c r="AA2173" i="1"/>
  <c r="AA2166" i="1"/>
  <c r="I608" i="1"/>
  <c r="I2173" i="1"/>
  <c r="I2080" i="1"/>
  <c r="H2023" i="1"/>
  <c r="H2022" i="1"/>
  <c r="N2073" i="1"/>
  <c r="H552" i="1"/>
  <c r="AA2167" i="1" l="1"/>
  <c r="X2167" i="1"/>
  <c r="X2169" i="1"/>
  <c r="N2171" i="1"/>
  <c r="S2170" i="1"/>
  <c r="N2166" i="1"/>
  <c r="N2168" i="1"/>
  <c r="S2169" i="1"/>
  <c r="X2170" i="1"/>
  <c r="H2074" i="1"/>
  <c r="W2172" i="1"/>
  <c r="AC2173" i="1"/>
  <c r="O2166" i="1"/>
  <c r="Q2172" i="1"/>
  <c r="H604" i="1"/>
  <c r="X2171" i="1"/>
  <c r="H602" i="1"/>
  <c r="S2171" i="1"/>
  <c r="R2173" i="1"/>
  <c r="AD2167" i="1"/>
  <c r="N2173" i="1"/>
  <c r="I2168" i="1"/>
  <c r="AB2172" i="1"/>
  <c r="T2173" i="1"/>
  <c r="H2075" i="1"/>
  <c r="Q2173" i="1"/>
  <c r="H603" i="1"/>
  <c r="H2076" i="1"/>
  <c r="H606" i="1"/>
  <c r="H2073" i="1"/>
  <c r="H2078" i="1"/>
  <c r="X607" i="1"/>
  <c r="H607" i="1" s="1"/>
  <c r="X2079" i="1"/>
  <c r="H2079" i="1" s="1"/>
  <c r="H2080" i="1"/>
  <c r="H601" i="1"/>
  <c r="H608" i="1"/>
  <c r="S2172" i="1" l="1"/>
  <c r="X2172" i="1"/>
  <c r="H2169" i="1"/>
  <c r="H2167" i="1"/>
  <c r="S2166" i="1"/>
  <c r="H2166" i="1" s="1"/>
  <c r="H2170" i="1"/>
  <c r="H2168" i="1"/>
  <c r="X2173" i="1"/>
  <c r="H2171" i="1"/>
  <c r="P2173" i="1"/>
  <c r="H2172" i="1" l="1"/>
  <c r="S2173" i="1"/>
  <c r="H2173" i="1" l="1"/>
  <c r="O2218" i="1"/>
  <c r="AC2218" i="1"/>
  <c r="R2216" i="1"/>
  <c r="O2219" i="1"/>
  <c r="M2216" i="1"/>
  <c r="L2220" i="1"/>
  <c r="R2218" i="1"/>
  <c r="Z2215" i="1"/>
  <c r="U2219" i="1"/>
  <c r="AC2215" i="1"/>
  <c r="K2215" i="1"/>
  <c r="T2216" i="1"/>
  <c r="K2219" i="1"/>
  <c r="O2215" i="1"/>
  <c r="U2215" i="1"/>
  <c r="Q2217" i="1"/>
  <c r="W2220" i="1"/>
  <c r="P2216" i="1" l="1"/>
  <c r="Y2220" i="1"/>
  <c r="Q2219" i="1"/>
  <c r="Z2219" i="1"/>
  <c r="O2217" i="1"/>
  <c r="V2218" i="1"/>
  <c r="K2216" i="1"/>
  <c r="W2217" i="1"/>
  <c r="J2219" i="1"/>
  <c r="AC2219" i="1"/>
  <c r="W2219" i="1"/>
  <c r="K2218" i="1"/>
  <c r="L2219" i="1"/>
  <c r="AD2215" i="1"/>
  <c r="T2219" i="1"/>
  <c r="J2217" i="1"/>
  <c r="V2219" i="1"/>
  <c r="P2219" i="1"/>
  <c r="AB2219" i="1"/>
  <c r="W2215" i="1"/>
  <c r="M2215" i="1"/>
  <c r="L2218" i="1"/>
  <c r="AC2220" i="1"/>
  <c r="AB2216" i="1"/>
  <c r="V2216" i="1"/>
  <c r="T2215" i="1"/>
  <c r="M2220" i="1"/>
  <c r="Q2215" i="1"/>
  <c r="V2215" i="1"/>
  <c r="R2217" i="1"/>
  <c r="O2220" i="1"/>
  <c r="L2215" i="1"/>
  <c r="AC2217" i="1"/>
  <c r="P2218" i="1"/>
  <c r="K2217" i="1"/>
  <c r="U2216" i="1"/>
  <c r="V2220" i="1"/>
  <c r="V2217" i="1"/>
  <c r="AD2219" i="1"/>
  <c r="T2217" i="1"/>
  <c r="R2219" i="1"/>
  <c r="R2220" i="1"/>
  <c r="J2215" i="1"/>
  <c r="P2220" i="1"/>
  <c r="AD2218" i="1"/>
  <c r="T2220" i="1"/>
  <c r="Q2220" i="1"/>
  <c r="P2217" i="1"/>
  <c r="U2218" i="1"/>
  <c r="Y2219" i="1"/>
  <c r="U2220" i="1"/>
  <c r="L2216" i="1"/>
  <c r="M2218" i="1"/>
  <c r="R2215" i="1"/>
  <c r="W2221" i="1"/>
  <c r="L2214" i="1"/>
  <c r="AB2221" i="1"/>
  <c r="U2221" i="1"/>
  <c r="J2221" i="1"/>
  <c r="Z2214" i="1"/>
  <c r="I2219" i="1"/>
  <c r="R2221" i="1"/>
  <c r="I2214" i="1"/>
  <c r="Y2214" i="1"/>
  <c r="Q2214" i="1"/>
  <c r="I2215" i="1"/>
  <c r="I2218" i="1"/>
  <c r="L2221" i="1"/>
  <c r="I2217" i="1"/>
  <c r="R2214" i="1"/>
  <c r="Y2221" i="1"/>
  <c r="Q2221" i="1"/>
  <c r="M2214" i="1"/>
  <c r="O2214" i="1"/>
  <c r="P2214" i="1"/>
  <c r="I2220" i="1"/>
  <c r="AB2214" i="1"/>
  <c r="K2214" i="1"/>
  <c r="AD2214" i="1"/>
  <c r="T2214" i="1"/>
  <c r="V2214" i="1"/>
  <c r="W2214" i="1"/>
  <c r="J2214" i="1"/>
  <c r="M2221" i="1"/>
  <c r="O2221" i="1"/>
  <c r="AC2214" i="1"/>
  <c r="I2216" i="1"/>
  <c r="N2216" i="1" l="1"/>
  <c r="X2215" i="1"/>
  <c r="AA2219" i="1"/>
  <c r="X2219" i="1"/>
  <c r="X2220" i="1"/>
  <c r="S2219" i="1"/>
  <c r="N2215" i="1"/>
  <c r="P2221" i="1"/>
  <c r="K2221" i="1"/>
  <c r="N2218" i="1"/>
  <c r="S2220" i="1"/>
  <c r="S2217" i="1"/>
  <c r="AD2221" i="1"/>
  <c r="T2221" i="1"/>
  <c r="I2221" i="1"/>
  <c r="S2214" i="1"/>
  <c r="N2214" i="1"/>
  <c r="AA2214" i="1"/>
  <c r="N2221" i="1" l="1"/>
  <c r="S2221" i="1"/>
  <c r="AB538" i="1"/>
  <c r="AB554" i="1"/>
  <c r="AB540" i="1"/>
  <c r="AB556" i="1"/>
  <c r="Z537" i="1"/>
  <c r="Z553" i="1"/>
  <c r="Z543" i="1"/>
  <c r="Z559" i="1"/>
  <c r="L542" i="1"/>
  <c r="L558" i="1"/>
  <c r="L544" i="1"/>
  <c r="L560" i="1"/>
  <c r="O542" i="1"/>
  <c r="O558" i="1"/>
  <c r="O539" i="1"/>
  <c r="O555" i="1"/>
  <c r="AD537" i="1"/>
  <c r="AD553" i="1"/>
  <c r="AD543" i="1"/>
  <c r="AD559" i="1"/>
  <c r="K541" i="1"/>
  <c r="K557" i="1"/>
  <c r="K538" i="1"/>
  <c r="K554" i="1"/>
  <c r="Y542" i="1"/>
  <c r="Y558" i="1"/>
  <c r="Y539" i="1"/>
  <c r="Y555" i="1"/>
  <c r="M539" i="1"/>
  <c r="M555" i="1"/>
  <c r="M537" i="1"/>
  <c r="M553" i="1"/>
  <c r="J541" i="1"/>
  <c r="J557" i="1"/>
  <c r="J538" i="1"/>
  <c r="J554" i="1"/>
  <c r="R537" i="1"/>
  <c r="R553" i="1"/>
  <c r="R543" i="1"/>
  <c r="R559" i="1"/>
  <c r="U543" i="1"/>
  <c r="U559" i="1"/>
  <c r="U541" i="1"/>
  <c r="U557" i="1"/>
  <c r="T538" i="1"/>
  <c r="T554" i="1"/>
  <c r="T540" i="1"/>
  <c r="T556" i="1"/>
  <c r="V537" i="1"/>
  <c r="V553" i="1"/>
  <c r="V543" i="1"/>
  <c r="V559" i="1"/>
  <c r="W538" i="1"/>
  <c r="W554" i="1"/>
  <c r="W540" i="1"/>
  <c r="W556" i="1"/>
  <c r="Q540" i="1"/>
  <c r="Q556" i="1"/>
  <c r="Q542" i="1"/>
  <c r="Q558" i="1"/>
  <c r="AC543" i="1"/>
  <c r="AC559" i="1"/>
  <c r="AC541" i="1"/>
  <c r="AC557" i="1"/>
  <c r="P539" i="1"/>
  <c r="P555" i="1"/>
  <c r="P537" i="1"/>
  <c r="P553" i="1"/>
  <c r="AB542" i="1"/>
  <c r="AB558" i="1"/>
  <c r="AB544" i="1"/>
  <c r="AB560" i="1"/>
  <c r="Z541" i="1"/>
  <c r="Z557" i="1"/>
  <c r="Z538" i="1"/>
  <c r="Z554" i="1"/>
  <c r="L539" i="1"/>
  <c r="L555" i="1"/>
  <c r="L537" i="1"/>
  <c r="L553" i="1"/>
  <c r="O537" i="1"/>
  <c r="O553" i="1"/>
  <c r="O543" i="1"/>
  <c r="O559" i="1"/>
  <c r="AD541" i="1"/>
  <c r="AD557" i="1"/>
  <c r="AD538" i="1"/>
  <c r="AD554" i="1"/>
  <c r="K540" i="1"/>
  <c r="K556" i="1"/>
  <c r="K542" i="1"/>
  <c r="K558" i="1"/>
  <c r="Y540" i="1"/>
  <c r="Y556" i="1"/>
  <c r="Y543" i="1"/>
  <c r="Y559" i="1"/>
  <c r="M543" i="1"/>
  <c r="M559" i="1"/>
  <c r="M541" i="1"/>
  <c r="M557" i="1"/>
  <c r="J540" i="1"/>
  <c r="J556" i="1"/>
  <c r="J542" i="1"/>
  <c r="J558" i="1"/>
  <c r="R541" i="1"/>
  <c r="R557" i="1"/>
  <c r="R538" i="1"/>
  <c r="R554" i="1"/>
  <c r="U538" i="1"/>
  <c r="U554" i="1"/>
  <c r="U544" i="1"/>
  <c r="U560" i="1"/>
  <c r="T542" i="1"/>
  <c r="T558" i="1"/>
  <c r="T544" i="1"/>
  <c r="T560" i="1"/>
  <c r="V541" i="1"/>
  <c r="V557" i="1"/>
  <c r="V538" i="1"/>
  <c r="V554" i="1"/>
  <c r="W542" i="1"/>
  <c r="W558" i="1"/>
  <c r="W539" i="1"/>
  <c r="W555" i="1"/>
  <c r="Q539" i="1"/>
  <c r="Q555" i="1"/>
  <c r="Q537" i="1"/>
  <c r="Q553" i="1"/>
  <c r="AC538" i="1"/>
  <c r="AC554" i="1"/>
  <c r="AC544" i="1"/>
  <c r="AC560" i="1"/>
  <c r="P543" i="1"/>
  <c r="P559" i="1"/>
  <c r="P541" i="1"/>
  <c r="P557" i="1"/>
  <c r="AB539" i="1"/>
  <c r="AB555" i="1"/>
  <c r="AB537" i="1"/>
  <c r="AB553" i="1"/>
  <c r="Z540" i="1"/>
  <c r="Z556" i="1"/>
  <c r="Z542" i="1"/>
  <c r="Z558" i="1"/>
  <c r="L543" i="1"/>
  <c r="L559" i="1"/>
  <c r="L541" i="1"/>
  <c r="L557" i="1"/>
  <c r="O541" i="1"/>
  <c r="O557" i="1"/>
  <c r="O544" i="1"/>
  <c r="O560" i="1"/>
  <c r="AD540" i="1"/>
  <c r="AD556" i="1"/>
  <c r="AD542" i="1"/>
  <c r="AD558" i="1"/>
  <c r="K539" i="1"/>
  <c r="K555" i="1"/>
  <c r="K544" i="1"/>
  <c r="K560" i="1"/>
  <c r="Y537" i="1"/>
  <c r="Y553" i="1"/>
  <c r="Y544" i="1"/>
  <c r="Y560" i="1"/>
  <c r="M538" i="1"/>
  <c r="M554" i="1"/>
  <c r="M544" i="1"/>
  <c r="M560" i="1"/>
  <c r="J539" i="1"/>
  <c r="J555" i="1"/>
  <c r="J544" i="1"/>
  <c r="J560" i="1"/>
  <c r="R540" i="1"/>
  <c r="R556" i="1"/>
  <c r="R542" i="1"/>
  <c r="R558" i="1"/>
  <c r="U540" i="1"/>
  <c r="U556" i="1"/>
  <c r="U542" i="1"/>
  <c r="U558" i="1"/>
  <c r="T539" i="1"/>
  <c r="T555" i="1"/>
  <c r="T537" i="1"/>
  <c r="T553" i="1"/>
  <c r="V540" i="1"/>
  <c r="V556" i="1"/>
  <c r="V542" i="1"/>
  <c r="V558" i="1"/>
  <c r="W537" i="1"/>
  <c r="W553" i="1"/>
  <c r="W543" i="1"/>
  <c r="W559" i="1"/>
  <c r="Q543" i="1"/>
  <c r="Q559" i="1"/>
  <c r="Q541" i="1"/>
  <c r="Q557" i="1"/>
  <c r="AC540" i="1"/>
  <c r="AC556" i="1"/>
  <c r="AC542" i="1"/>
  <c r="AC558" i="1"/>
  <c r="P538" i="1"/>
  <c r="P554" i="1"/>
  <c r="P540" i="1"/>
  <c r="P556" i="1"/>
  <c r="AB543" i="1"/>
  <c r="AB559" i="1"/>
  <c r="AB541" i="1"/>
  <c r="AB557" i="1"/>
  <c r="Z539" i="1"/>
  <c r="Z555" i="1"/>
  <c r="Z544" i="1"/>
  <c r="Z560" i="1"/>
  <c r="L538" i="1"/>
  <c r="L554" i="1"/>
  <c r="L540" i="1"/>
  <c r="L556" i="1"/>
  <c r="O538" i="1"/>
  <c r="O554" i="1"/>
  <c r="O540" i="1"/>
  <c r="O556" i="1"/>
  <c r="AD539" i="1"/>
  <c r="AD555" i="1"/>
  <c r="AD544" i="1"/>
  <c r="AD560" i="1"/>
  <c r="K537" i="1"/>
  <c r="K553" i="1"/>
  <c r="K543" i="1"/>
  <c r="K559" i="1"/>
  <c r="Y538" i="1"/>
  <c r="Y554" i="1"/>
  <c r="Y541" i="1"/>
  <c r="Y557" i="1"/>
  <c r="M540" i="1"/>
  <c r="M556" i="1"/>
  <c r="M542" i="1"/>
  <c r="M558" i="1"/>
  <c r="J537" i="1"/>
  <c r="J553" i="1"/>
  <c r="J543" i="1"/>
  <c r="J559" i="1"/>
  <c r="R539" i="1"/>
  <c r="R555" i="1"/>
  <c r="R544" i="1"/>
  <c r="R560" i="1"/>
  <c r="U539" i="1"/>
  <c r="U555" i="1"/>
  <c r="U537" i="1"/>
  <c r="U553" i="1"/>
  <c r="T543" i="1"/>
  <c r="T559" i="1"/>
  <c r="T541" i="1"/>
  <c r="T557" i="1"/>
  <c r="V539" i="1"/>
  <c r="V555" i="1"/>
  <c r="V544" i="1"/>
  <c r="V560" i="1"/>
  <c r="W541" i="1"/>
  <c r="W557" i="1"/>
  <c r="W544" i="1"/>
  <c r="W560" i="1"/>
  <c r="Q538" i="1"/>
  <c r="Q554" i="1"/>
  <c r="Q544" i="1"/>
  <c r="Q560" i="1"/>
  <c r="AC539" i="1"/>
  <c r="AC555" i="1"/>
  <c r="AC537" i="1"/>
  <c r="AC553" i="1"/>
  <c r="P542" i="1"/>
  <c r="P558" i="1"/>
  <c r="P544" i="1"/>
  <c r="P560" i="1"/>
  <c r="AA554" i="1" l="1"/>
  <c r="AA559" i="1"/>
  <c r="AA553" i="1"/>
  <c r="X543" i="1"/>
  <c r="AA543" i="1"/>
  <c r="AA557" i="1"/>
  <c r="N559" i="1"/>
  <c r="N555" i="1"/>
  <c r="AA538" i="1"/>
  <c r="N537" i="1"/>
  <c r="AA537" i="1"/>
  <c r="N553" i="1"/>
  <c r="S540" i="1"/>
  <c r="AA541" i="1"/>
  <c r="N539" i="1"/>
  <c r="N543" i="1"/>
  <c r="X559" i="1"/>
  <c r="S556" i="1"/>
  <c r="X541" i="1"/>
  <c r="X553" i="1"/>
  <c r="X537" i="1"/>
  <c r="AA544" i="1"/>
  <c r="X544" i="1"/>
  <c r="AA556" i="1"/>
  <c r="AA540" i="1"/>
  <c r="N556" i="1"/>
  <c r="S559" i="1"/>
  <c r="S543" i="1"/>
  <c r="X538" i="1"/>
  <c r="N538" i="1"/>
  <c r="N541" i="1"/>
  <c r="S555" i="1"/>
  <c r="I540" i="1"/>
  <c r="I556" i="1"/>
  <c r="X557" i="1"/>
  <c r="S538" i="1"/>
  <c r="I543" i="1"/>
  <c r="I559" i="1"/>
  <c r="X555" i="1"/>
  <c r="X539" i="1"/>
  <c r="AA560" i="1"/>
  <c r="S557" i="1"/>
  <c r="I537" i="1"/>
  <c r="I553" i="1"/>
  <c r="X542" i="1"/>
  <c r="N558" i="1"/>
  <c r="N542" i="1"/>
  <c r="S537" i="1"/>
  <c r="I544" i="1"/>
  <c r="I560" i="1"/>
  <c r="X554" i="1"/>
  <c r="AA555" i="1"/>
  <c r="AA542" i="1"/>
  <c r="N554" i="1"/>
  <c r="S554" i="1"/>
  <c r="N560" i="1"/>
  <c r="N544" i="1"/>
  <c r="X560" i="1"/>
  <c r="X558" i="1"/>
  <c r="N540" i="1"/>
  <c r="S553" i="1"/>
  <c r="AA539" i="1"/>
  <c r="S539" i="1"/>
  <c r="I538" i="1"/>
  <c r="I554" i="1"/>
  <c r="I541" i="1"/>
  <c r="I557" i="1"/>
  <c r="S560" i="1"/>
  <c r="S544" i="1"/>
  <c r="S541" i="1"/>
  <c r="I539" i="1"/>
  <c r="I555" i="1"/>
  <c r="I542" i="1"/>
  <c r="I558" i="1"/>
  <c r="X556" i="1"/>
  <c r="X540" i="1"/>
  <c r="AA558" i="1"/>
  <c r="N557" i="1"/>
  <c r="S558" i="1"/>
  <c r="S542" i="1"/>
  <c r="H559" i="1" l="1"/>
  <c r="H555" i="1"/>
  <c r="H554" i="1"/>
  <c r="H543" i="1"/>
  <c r="H539" i="1"/>
  <c r="H538" i="1"/>
  <c r="H560" i="1"/>
  <c r="H556" i="1"/>
  <c r="H540" i="1"/>
  <c r="H558" i="1"/>
  <c r="H541" i="1"/>
  <c r="H553" i="1"/>
  <c r="H537" i="1"/>
  <c r="H542" i="1"/>
  <c r="H557" i="1"/>
  <c r="H544" i="1"/>
  <c r="I2009" i="1" l="1"/>
  <c r="J2009" i="1"/>
  <c r="K2009" i="1"/>
  <c r="L2009" i="1"/>
  <c r="M2009" i="1"/>
  <c r="O2009" i="1"/>
  <c r="P2009" i="1"/>
  <c r="Q2009" i="1"/>
  <c r="R2009" i="1"/>
  <c r="T2009" i="1"/>
  <c r="U2009" i="1"/>
  <c r="V2009" i="1"/>
  <c r="W2009" i="1"/>
  <c r="Y2009" i="1"/>
  <c r="Z2009" i="1"/>
  <c r="AB2009" i="1"/>
  <c r="AC2009" i="1"/>
  <c r="AD2009" i="1"/>
  <c r="I2010" i="1"/>
  <c r="J2010" i="1"/>
  <c r="K2010" i="1"/>
  <c r="L2010" i="1"/>
  <c r="M2010" i="1"/>
  <c r="O2010" i="1"/>
  <c r="P2010" i="1"/>
  <c r="Q2010" i="1"/>
  <c r="R2010" i="1"/>
  <c r="T2010" i="1"/>
  <c r="U2010" i="1"/>
  <c r="V2010" i="1"/>
  <c r="W2010" i="1"/>
  <c r="Y2010" i="1"/>
  <c r="Z2010" i="1"/>
  <c r="AB2010" i="1"/>
  <c r="AC2010" i="1"/>
  <c r="AD2010" i="1"/>
  <c r="I2011" i="1"/>
  <c r="J2011" i="1"/>
  <c r="K2011" i="1"/>
  <c r="L2011" i="1"/>
  <c r="M2011" i="1"/>
  <c r="O2011" i="1"/>
  <c r="P2011" i="1"/>
  <c r="Q2011" i="1"/>
  <c r="R2011" i="1"/>
  <c r="T2011" i="1"/>
  <c r="U2011" i="1"/>
  <c r="V2011" i="1"/>
  <c r="W2011" i="1"/>
  <c r="Y2011" i="1"/>
  <c r="Z2011" i="1"/>
  <c r="AB2011" i="1"/>
  <c r="AC2011" i="1"/>
  <c r="AD2011" i="1"/>
  <c r="I2012" i="1"/>
  <c r="J2012" i="1"/>
  <c r="K2012" i="1"/>
  <c r="L2012" i="1"/>
  <c r="M2012" i="1"/>
  <c r="O2012" i="1"/>
  <c r="P2012" i="1"/>
  <c r="Q2012" i="1"/>
  <c r="R2012" i="1"/>
  <c r="T2012" i="1"/>
  <c r="U2012" i="1"/>
  <c r="V2012" i="1"/>
  <c r="W2012" i="1"/>
  <c r="Y2012" i="1"/>
  <c r="Z2012" i="1"/>
  <c r="AB2012" i="1"/>
  <c r="AC2012" i="1"/>
  <c r="AD2012" i="1"/>
  <c r="I2013" i="1"/>
  <c r="J2013" i="1"/>
  <c r="K2013" i="1"/>
  <c r="L2013" i="1"/>
  <c r="M2013" i="1"/>
  <c r="O2013" i="1"/>
  <c r="P2013" i="1"/>
  <c r="Q2013" i="1"/>
  <c r="R2013" i="1"/>
  <c r="T2013" i="1"/>
  <c r="U2013" i="1"/>
  <c r="V2013" i="1"/>
  <c r="W2013" i="1"/>
  <c r="Y2013" i="1"/>
  <c r="Z2013" i="1"/>
  <c r="AB2013" i="1"/>
  <c r="AC2013" i="1"/>
  <c r="AD2013" i="1"/>
  <c r="I2014" i="1"/>
  <c r="J2014" i="1"/>
  <c r="K2014" i="1"/>
  <c r="L2014" i="1"/>
  <c r="M2014" i="1"/>
  <c r="O2014" i="1"/>
  <c r="P2014" i="1"/>
  <c r="Q2014" i="1"/>
  <c r="R2014" i="1"/>
  <c r="T2014" i="1"/>
  <c r="U2014" i="1"/>
  <c r="V2014" i="1"/>
  <c r="W2014" i="1"/>
  <c r="Y2014" i="1"/>
  <c r="Z2014" i="1"/>
  <c r="AB2014" i="1"/>
  <c r="AC2014" i="1"/>
  <c r="AD2014" i="1"/>
  <c r="I2015" i="1"/>
  <c r="J2015" i="1"/>
  <c r="K2015" i="1"/>
  <c r="L2015" i="1"/>
  <c r="M2015" i="1"/>
  <c r="O2015" i="1"/>
  <c r="P2015" i="1"/>
  <c r="Q2015" i="1"/>
  <c r="R2015" i="1"/>
  <c r="T2015" i="1"/>
  <c r="U2015" i="1"/>
  <c r="V2015" i="1"/>
  <c r="W2015" i="1"/>
  <c r="Y2015" i="1"/>
  <c r="Z2015" i="1"/>
  <c r="AB2015" i="1"/>
  <c r="AC2015" i="1"/>
  <c r="AD2015" i="1"/>
  <c r="I2016" i="1"/>
  <c r="J2016" i="1"/>
  <c r="K2016" i="1"/>
  <c r="L2016" i="1"/>
  <c r="M2016" i="1"/>
  <c r="O2016" i="1"/>
  <c r="P2016" i="1"/>
  <c r="Q2016" i="1"/>
  <c r="R2016" i="1"/>
  <c r="T2016" i="1"/>
  <c r="U2016" i="1"/>
  <c r="V2016" i="1"/>
  <c r="W2016" i="1"/>
  <c r="Y2016" i="1"/>
  <c r="Z2016" i="1"/>
  <c r="AB2016" i="1"/>
  <c r="AC2016" i="1"/>
  <c r="AD2016" i="1"/>
  <c r="AA2012" i="1" l="1"/>
  <c r="AA2015" i="1"/>
  <c r="N2014" i="1"/>
  <c r="AA2013" i="1"/>
  <c r="X2012" i="1"/>
  <c r="AA2016" i="1"/>
  <c r="AA2011" i="1"/>
  <c r="S2011" i="1"/>
  <c r="X2016" i="1"/>
  <c r="X2009" i="1"/>
  <c r="S2009" i="1"/>
  <c r="S2015" i="1"/>
  <c r="N2010" i="1"/>
  <c r="X2013" i="1"/>
  <c r="S2013" i="1"/>
  <c r="N2013" i="1"/>
  <c r="S2012" i="1"/>
  <c r="N2012" i="1"/>
  <c r="N2011" i="1"/>
  <c r="AA2014" i="1"/>
  <c r="X2010" i="1"/>
  <c r="S2010" i="1"/>
  <c r="AA2009" i="1"/>
  <c r="S2016" i="1"/>
  <c r="N2016" i="1"/>
  <c r="N2015" i="1"/>
  <c r="X2011" i="1"/>
  <c r="AA2010" i="1"/>
  <c r="X2014" i="1"/>
  <c r="S2014" i="1"/>
  <c r="X2015" i="1"/>
  <c r="N2009" i="1"/>
  <c r="H2012" i="1" l="1"/>
  <c r="H2009" i="1"/>
  <c r="H2010" i="1"/>
  <c r="H2013" i="1"/>
  <c r="H2015" i="1"/>
  <c r="H2011" i="1"/>
  <c r="H2016" i="1"/>
  <c r="H2014" i="1"/>
  <c r="L2093" i="1" l="1"/>
  <c r="N2093" i="1" s="1"/>
  <c r="K2091" i="1"/>
  <c r="N2091" i="1" s="1"/>
  <c r="J2028" i="1"/>
  <c r="J2095" i="1"/>
  <c r="K2027" i="1"/>
  <c r="N2027" i="1" s="1"/>
  <c r="K2090" i="1"/>
  <c r="N2090" i="1" s="1"/>
  <c r="L2095" i="1"/>
  <c r="L2025" i="1"/>
  <c r="J2096" i="1"/>
  <c r="K2092" i="1"/>
  <c r="J2029" i="1"/>
  <c r="K2095" i="1"/>
  <c r="K2029" i="1"/>
  <c r="N2029" i="1" s="1"/>
  <c r="L2092" i="1"/>
  <c r="K2028" i="1"/>
  <c r="K2026" i="1"/>
  <c r="L2028" i="1"/>
  <c r="L2026" i="1"/>
  <c r="K2030" i="1"/>
  <c r="N2030" i="1" s="1"/>
  <c r="I2028" i="1"/>
  <c r="J2089" i="1"/>
  <c r="I2090" i="1"/>
  <c r="K2025" i="1"/>
  <c r="J2091" i="1"/>
  <c r="J2090" i="1"/>
  <c r="J2027" i="1"/>
  <c r="K2089" i="1"/>
  <c r="N2089" i="1" s="1"/>
  <c r="K2094" i="1"/>
  <c r="N2094" i="1" s="1"/>
  <c r="J2032" i="1"/>
  <c r="J2092" i="1"/>
  <c r="I2032" i="1"/>
  <c r="J2030" i="1"/>
  <c r="J2025" i="1"/>
  <c r="I2096" i="1"/>
  <c r="I2094" i="1"/>
  <c r="J2031" i="1"/>
  <c r="I2030" i="1"/>
  <c r="J2026" i="1"/>
  <c r="J2094" i="1"/>
  <c r="I2089" i="1"/>
  <c r="I2091" i="1"/>
  <c r="I2027" i="1"/>
  <c r="I2031" i="1"/>
  <c r="I2025" i="1"/>
  <c r="I2092" i="1"/>
  <c r="I2029" i="1"/>
  <c r="I2095" i="1"/>
  <c r="I2093" i="1"/>
  <c r="I2026" i="1"/>
  <c r="N2025" i="1" l="1"/>
  <c r="H2025" i="1" s="1"/>
  <c r="H2096" i="1"/>
  <c r="H2031" i="1"/>
  <c r="H2090" i="1"/>
  <c r="N2028" i="1"/>
  <c r="H2028" i="1" s="1"/>
  <c r="H2091" i="1"/>
  <c r="H2094" i="1"/>
  <c r="H2032" i="1"/>
  <c r="H2089" i="1"/>
  <c r="N2026" i="1"/>
  <c r="H2026" i="1" s="1"/>
  <c r="N2092" i="1"/>
  <c r="H2092" i="1" s="1"/>
  <c r="N2095" i="1"/>
  <c r="H2095" i="1" s="1"/>
  <c r="H2027" i="1"/>
  <c r="H2030" i="1"/>
  <c r="H2029" i="1"/>
  <c r="H2093" i="1"/>
  <c r="M617" i="1"/>
  <c r="M622" i="1"/>
  <c r="M618" i="1"/>
  <c r="L624" i="1"/>
  <c r="L620" i="1"/>
  <c r="K619" i="1"/>
  <c r="K624" i="1"/>
  <c r="L619" i="1"/>
  <c r="L618" i="1"/>
  <c r="K621" i="1"/>
  <c r="K623" i="1"/>
  <c r="J622" i="1"/>
  <c r="L617" i="1"/>
  <c r="L623" i="1"/>
  <c r="K622" i="1"/>
  <c r="K618" i="1"/>
  <c r="J623" i="1"/>
  <c r="J624" i="1"/>
  <c r="J621" i="1"/>
  <c r="K617" i="1"/>
  <c r="J620" i="1"/>
  <c r="K620" i="1"/>
  <c r="I620" i="1"/>
  <c r="I622" i="1"/>
  <c r="I624" i="1"/>
  <c r="J618" i="1"/>
  <c r="L621" i="1"/>
  <c r="J619" i="1"/>
  <c r="I618" i="1"/>
  <c r="J617" i="1"/>
  <c r="I617" i="1"/>
  <c r="I623" i="1"/>
  <c r="I619" i="1"/>
  <c r="I621" i="1"/>
  <c r="N622" i="1" l="1"/>
  <c r="H622" i="1" s="1"/>
  <c r="N621" i="1"/>
  <c r="H621" i="1" s="1"/>
  <c r="N623" i="1"/>
  <c r="H623" i="1" s="1"/>
  <c r="N620" i="1"/>
  <c r="H620" i="1" s="1"/>
  <c r="N618" i="1"/>
  <c r="H618" i="1" s="1"/>
  <c r="N617" i="1"/>
  <c r="H617" i="1" s="1"/>
  <c r="N619" i="1"/>
  <c r="H619" i="1" s="1"/>
  <c r="N624" i="1"/>
  <c r="H624" i="1" s="1"/>
  <c r="L1012" i="1"/>
  <c r="N1012" i="1" s="1"/>
  <c r="J1006" i="1"/>
  <c r="J1008" i="1"/>
  <c r="J1007" i="1"/>
  <c r="J1011" i="1"/>
  <c r="J1012" i="1"/>
  <c r="I1012" i="1"/>
  <c r="J1009" i="1"/>
  <c r="I1009" i="1"/>
  <c r="J1005" i="1"/>
  <c r="I1011" i="1"/>
  <c r="I1005" i="1"/>
  <c r="I1008" i="1"/>
  <c r="I1006" i="1"/>
  <c r="I1007" i="1"/>
  <c r="I1010" i="1"/>
  <c r="H1010" i="1" l="1"/>
  <c r="H1008" i="1"/>
  <c r="H1011" i="1"/>
  <c r="H1007" i="1"/>
  <c r="H1009" i="1"/>
  <c r="H1006" i="1"/>
  <c r="H1005" i="1"/>
  <c r="H1012" i="1"/>
  <c r="I913" i="1"/>
  <c r="I921" i="1" s="1"/>
  <c r="J913" i="1"/>
  <c r="J921" i="1" s="1"/>
  <c r="I907" i="1"/>
  <c r="I908" i="1"/>
  <c r="I912" i="1"/>
  <c r="J909" i="1"/>
  <c r="J917" i="1" s="1"/>
  <c r="I909" i="1"/>
  <c r="I911" i="1"/>
  <c r="I917" i="1" l="1"/>
  <c r="H912" i="1"/>
  <c r="H920" i="1" s="1"/>
  <c r="I920" i="1"/>
  <c r="H911" i="1"/>
  <c r="H919" i="1" s="1"/>
  <c r="I919" i="1"/>
  <c r="H908" i="1"/>
  <c r="H916" i="1" s="1"/>
  <c r="I916" i="1"/>
  <c r="H907" i="1"/>
  <c r="H915" i="1" s="1"/>
  <c r="I915" i="1"/>
  <c r="H913" i="1"/>
  <c r="H921" i="1" s="1"/>
  <c r="H909" i="1"/>
  <c r="H917" i="1" s="1"/>
  <c r="K2233" i="1" l="1"/>
  <c r="N2233" i="1" s="1"/>
  <c r="J2237" i="1"/>
  <c r="I2233" i="1"/>
  <c r="I2234" i="1"/>
  <c r="J2234" i="1"/>
  <c r="I2237" i="1"/>
  <c r="I2235" i="1"/>
  <c r="K2232" i="1"/>
  <c r="N2232" i="1" s="1"/>
  <c r="H2232" i="1" s="1"/>
  <c r="I2230" i="1"/>
  <c r="I2236" i="1"/>
  <c r="H2235" i="1" l="1"/>
  <c r="H2236" i="1"/>
  <c r="H2230" i="1"/>
  <c r="H2237" i="1"/>
  <c r="H2234" i="1"/>
  <c r="H2233" i="1"/>
  <c r="I2911" i="1"/>
  <c r="I2950" i="1"/>
  <c r="I2982" i="1"/>
  <c r="I3015" i="1"/>
  <c r="I2955" i="1"/>
  <c r="I2944" i="1"/>
  <c r="I2909" i="1"/>
  <c r="I2915" i="1"/>
  <c r="I2908" i="1"/>
  <c r="I2958" i="1"/>
  <c r="I2920" i="1"/>
  <c r="I2897" i="1"/>
  <c r="I2939" i="1"/>
  <c r="I3005" i="1"/>
  <c r="I2900" i="1"/>
  <c r="I2906" i="1"/>
  <c r="I2940" i="1"/>
  <c r="I3019" i="1"/>
  <c r="I2946" i="1"/>
  <c r="I2948" i="1"/>
  <c r="I2954" i="1"/>
  <c r="I2921" i="1"/>
  <c r="I2903" i="1"/>
  <c r="I3009" i="1"/>
  <c r="I2949" i="1"/>
  <c r="I2977" i="1"/>
  <c r="I3001" i="1"/>
  <c r="I2933" i="1"/>
  <c r="I2932" i="1"/>
  <c r="I2901" i="1"/>
  <c r="I3023" i="1"/>
  <c r="I3014" i="1"/>
  <c r="I3008" i="1"/>
  <c r="I2928" i="1"/>
  <c r="I2942" i="1"/>
  <c r="I2925" i="1"/>
  <c r="I2927" i="1"/>
  <c r="I2959" i="1"/>
  <c r="I2898" i="1"/>
  <c r="I3022" i="1"/>
  <c r="I2931" i="1"/>
  <c r="I3018" i="1"/>
  <c r="I2951" i="1"/>
  <c r="I2916" i="1"/>
  <c r="I3007" i="1"/>
  <c r="I3002" i="1"/>
  <c r="I3010" i="1"/>
  <c r="I2935" i="1"/>
  <c r="I2983" i="1"/>
  <c r="I2976" i="1"/>
  <c r="I3017" i="1"/>
  <c r="I2896" i="1"/>
  <c r="I2905" i="1"/>
  <c r="I2926" i="1"/>
  <c r="I2907" i="1"/>
  <c r="I2919" i="1"/>
  <c r="I2913" i="1"/>
  <c r="I3012" i="1"/>
  <c r="I2922" i="1"/>
  <c r="I3003" i="1"/>
  <c r="I3013" i="1"/>
  <c r="I2941" i="1"/>
  <c r="I2917" i="1"/>
  <c r="I2937" i="1"/>
  <c r="I3000" i="1"/>
  <c r="I2957" i="1"/>
  <c r="I2902" i="1"/>
  <c r="I2980" i="1"/>
  <c r="I2945" i="1"/>
  <c r="I2953" i="1"/>
  <c r="I2923" i="1"/>
  <c r="I2918" i="1"/>
  <c r="I2952" i="1"/>
  <c r="I3021" i="1"/>
  <c r="I2899" i="1"/>
  <c r="I2938" i="1"/>
  <c r="I2912" i="1"/>
  <c r="I2981" i="1"/>
  <c r="I3020" i="1"/>
  <c r="I2924" i="1"/>
  <c r="I2930" i="1"/>
  <c r="I2910" i="1"/>
  <c r="I2979" i="1"/>
  <c r="I3004" i="1"/>
  <c r="I3011" i="1"/>
  <c r="H2979" i="1" l="1"/>
  <c r="H3020" i="1"/>
  <c r="H2899" i="1"/>
  <c r="H2923" i="1"/>
  <c r="H2902" i="1"/>
  <c r="H2917" i="1"/>
  <c r="H2913" i="1"/>
  <c r="H2905" i="1"/>
  <c r="H2983" i="1"/>
  <c r="H3007" i="1"/>
  <c r="H2931" i="1"/>
  <c r="H2959" i="1"/>
  <c r="H2928" i="1"/>
  <c r="H3001" i="1"/>
  <c r="H2903" i="1"/>
  <c r="H2946" i="1"/>
  <c r="H2906" i="1"/>
  <c r="H2897" i="1"/>
  <c r="H2915" i="1"/>
  <c r="H3015" i="1"/>
  <c r="H2911" i="1"/>
  <c r="H2910" i="1"/>
  <c r="H2981" i="1"/>
  <c r="H3021" i="1"/>
  <c r="H2953" i="1"/>
  <c r="H2957" i="1"/>
  <c r="H2941" i="1"/>
  <c r="H2922" i="1"/>
  <c r="H2919" i="1"/>
  <c r="H2896" i="1"/>
  <c r="H2935" i="1"/>
  <c r="H2916" i="1"/>
  <c r="H3022" i="1"/>
  <c r="H2927" i="1"/>
  <c r="H3008" i="1"/>
  <c r="H2901" i="1"/>
  <c r="H2977" i="1"/>
  <c r="H2921" i="1"/>
  <c r="H3019" i="1"/>
  <c r="H2900" i="1"/>
  <c r="H2920" i="1"/>
  <c r="H2909" i="1"/>
  <c r="H2982" i="1"/>
  <c r="H3011" i="1"/>
  <c r="H2930" i="1"/>
  <c r="H2912" i="1"/>
  <c r="H2952" i="1"/>
  <c r="H2945" i="1"/>
  <c r="H3000" i="1"/>
  <c r="H3013" i="1"/>
  <c r="H3012" i="1"/>
  <c r="H2907" i="1"/>
  <c r="H3017" i="1"/>
  <c r="H3010" i="1"/>
  <c r="H2951" i="1"/>
  <c r="H2925" i="1"/>
  <c r="H3014" i="1"/>
  <c r="H2932" i="1"/>
  <c r="H2949" i="1"/>
  <c r="H2954" i="1"/>
  <c r="H3005" i="1"/>
  <c r="H2958" i="1"/>
  <c r="H2944" i="1"/>
  <c r="H3004" i="1"/>
  <c r="H2924" i="1"/>
  <c r="H2938" i="1"/>
  <c r="H2918" i="1"/>
  <c r="H2980" i="1"/>
  <c r="H2937" i="1"/>
  <c r="H3003" i="1"/>
  <c r="H2926" i="1"/>
  <c r="H2976" i="1"/>
  <c r="H3002" i="1"/>
  <c r="H3018" i="1"/>
  <c r="H2898" i="1"/>
  <c r="H2942" i="1"/>
  <c r="H3023" i="1"/>
  <c r="H2933" i="1"/>
  <c r="H3009" i="1"/>
  <c r="H2948" i="1"/>
  <c r="H2940" i="1"/>
  <c r="H2939" i="1"/>
  <c r="H2908" i="1"/>
  <c r="H2955" i="1"/>
  <c r="H2950" i="1"/>
  <c r="I3959" i="1"/>
  <c r="I3889" i="1"/>
  <c r="I3884" i="1"/>
  <c r="I3895" i="1"/>
  <c r="I3925" i="1"/>
  <c r="I3960" i="1"/>
  <c r="I3917" i="1"/>
  <c r="I3926" i="1"/>
  <c r="I3891" i="1"/>
  <c r="I3888" i="1"/>
  <c r="I3894" i="1"/>
  <c r="J4004" i="1"/>
  <c r="K4004" i="1"/>
  <c r="N4004" i="1" s="1"/>
  <c r="J4002" i="1"/>
  <c r="I4005" i="1"/>
  <c r="K4000" i="1"/>
  <c r="N4000" i="1" s="1"/>
  <c r="I4000" i="1"/>
  <c r="I4002" i="1"/>
  <c r="J4001" i="1"/>
  <c r="J4000" i="1"/>
  <c r="I4001" i="1"/>
  <c r="I3999" i="1"/>
  <c r="I4003" i="1"/>
  <c r="I4006" i="1"/>
  <c r="H4006" i="1" l="1"/>
  <c r="H3888" i="1"/>
  <c r="H3917" i="1"/>
  <c r="H3884" i="1"/>
  <c r="H3959" i="1"/>
  <c r="H4005" i="1"/>
  <c r="H3999" i="1"/>
  <c r="H3960" i="1"/>
  <c r="H3891" i="1"/>
  <c r="H3925" i="1"/>
  <c r="H4003" i="1"/>
  <c r="H3894" i="1"/>
  <c r="H3926" i="1"/>
  <c r="H3895" i="1"/>
  <c r="H3889" i="1"/>
  <c r="H4001" i="1"/>
  <c r="H4002" i="1"/>
  <c r="H4000" i="1"/>
  <c r="H4004" i="1"/>
  <c r="I1175" i="1"/>
  <c r="I1178" i="1"/>
  <c r="I1110" i="1"/>
  <c r="I1107" i="1"/>
  <c r="I1196" i="1"/>
  <c r="I1177" i="1"/>
  <c r="I1105" i="1"/>
  <c r="I1108" i="1"/>
  <c r="I1113" i="1"/>
  <c r="H1108" i="1" l="1"/>
  <c r="H1105" i="1"/>
  <c r="H1113" i="1"/>
  <c r="H1107" i="1"/>
  <c r="H1178" i="1"/>
  <c r="H1175" i="1"/>
  <c r="H1177" i="1"/>
  <c r="H1110" i="1"/>
  <c r="H1196" i="1"/>
  <c r="I1212" i="1"/>
  <c r="I1220" i="1"/>
  <c r="I1228" i="1"/>
  <c r="I1236" i="1"/>
  <c r="J1228" i="1"/>
  <c r="I1209" i="1"/>
  <c r="J1211" i="1"/>
  <c r="J1214" i="1"/>
  <c r="J1232" i="1"/>
  <c r="K1231" i="1"/>
  <c r="N1231" i="1" s="1"/>
  <c r="J1233" i="1"/>
  <c r="I1223" i="1"/>
  <c r="I1225" i="1"/>
  <c r="I1205" i="1"/>
  <c r="J1221" i="1"/>
  <c r="K1221" i="1"/>
  <c r="N1221" i="1" s="1"/>
  <c r="J1224" i="1"/>
  <c r="J1207" i="1"/>
  <c r="J1229" i="1"/>
  <c r="J1205" i="1"/>
  <c r="I1231" i="1"/>
  <c r="I1208" i="1"/>
  <c r="K1226" i="1"/>
  <c r="N1226" i="1" s="1"/>
  <c r="J1230" i="1"/>
  <c r="K1213" i="1"/>
  <c r="K1232" i="1"/>
  <c r="N1232" i="1" s="1"/>
  <c r="I1233" i="1"/>
  <c r="J1225" i="1"/>
  <c r="J1209" i="1"/>
  <c r="J1217" i="1"/>
  <c r="K1208" i="1"/>
  <c r="K1222" i="1"/>
  <c r="K1210" i="1"/>
  <c r="I1211" i="1"/>
  <c r="K1205" i="1"/>
  <c r="I1230" i="1"/>
  <c r="I1227" i="1"/>
  <c r="K1224" i="1"/>
  <c r="N1224" i="1" s="1"/>
  <c r="K1235" i="1"/>
  <c r="J1210" i="1"/>
  <c r="J1218" i="1"/>
  <c r="J1235" i="1"/>
  <c r="J1215" i="1"/>
  <c r="K1223" i="1"/>
  <c r="I1229" i="1"/>
  <c r="I1207" i="1"/>
  <c r="I1210" i="1"/>
  <c r="J1223" i="1"/>
  <c r="I1224" i="1"/>
  <c r="I1217" i="1"/>
  <c r="I1235" i="1"/>
  <c r="J1208" i="1"/>
  <c r="I1216" i="1"/>
  <c r="I1206" i="1"/>
  <c r="I1234" i="1"/>
  <c r="J1206" i="1"/>
  <c r="J1227" i="1"/>
  <c r="J1226" i="1"/>
  <c r="I1226" i="1"/>
  <c r="I1218" i="1"/>
  <c r="I1222" i="1"/>
  <c r="I1215" i="1"/>
  <c r="I1214" i="1"/>
  <c r="I1221" i="1"/>
  <c r="I1213" i="1"/>
  <c r="I1219" i="1"/>
  <c r="J1219" i="1"/>
  <c r="I1232" i="1"/>
  <c r="N1213" i="1"/>
  <c r="H1227" i="1" l="1"/>
  <c r="H1234" i="1"/>
  <c r="H1233" i="1"/>
  <c r="H1217" i="1"/>
  <c r="H1207" i="1"/>
  <c r="H1220" i="1"/>
  <c r="H1216" i="1"/>
  <c r="H1212" i="1"/>
  <c r="H1230" i="1"/>
  <c r="H1236" i="1"/>
  <c r="N1210" i="1"/>
  <c r="N1223" i="1"/>
  <c r="H1223" i="1" s="1"/>
  <c r="N1235" i="1"/>
  <c r="N1205" i="1"/>
  <c r="N1208" i="1"/>
  <c r="H1218" i="1"/>
  <c r="H1225" i="1"/>
  <c r="H1213" i="1"/>
  <c r="H1229" i="1"/>
  <c r="H1209" i="1"/>
  <c r="H1224" i="1"/>
  <c r="H1232" i="1"/>
  <c r="H1221" i="1"/>
  <c r="H1214" i="1"/>
  <c r="H1226" i="1"/>
  <c r="H1219" i="1"/>
  <c r="H1215" i="1"/>
  <c r="H1211" i="1"/>
  <c r="H1206" i="1"/>
  <c r="N1222" i="1"/>
  <c r="H1231" i="1"/>
  <c r="H1228" i="1"/>
  <c r="I1399" i="1"/>
  <c r="J1399" i="1"/>
  <c r="K1399" i="1"/>
  <c r="I1391" i="1"/>
  <c r="J1391" i="1"/>
  <c r="I1383" i="1"/>
  <c r="J1383" i="1"/>
  <c r="K1383" i="1"/>
  <c r="N1383" i="1" s="1"/>
  <c r="I1375" i="1"/>
  <c r="J1375" i="1"/>
  <c r="I1367" i="1"/>
  <c r="J1367" i="1"/>
  <c r="K1367" i="1"/>
  <c r="N1367" i="1" s="1"/>
  <c r="I1318" i="1"/>
  <c r="I1302" i="1"/>
  <c r="I1286" i="1"/>
  <c r="V2221" i="1"/>
  <c r="Z2221" i="1"/>
  <c r="AC2221" i="1"/>
  <c r="J2216" i="1"/>
  <c r="O2216" i="1"/>
  <c r="Q2216" i="1"/>
  <c r="W2216" i="1"/>
  <c r="Y2216" i="1"/>
  <c r="Z2216" i="1"/>
  <c r="AC2216" i="1"/>
  <c r="AD2216" i="1"/>
  <c r="M2219" i="1"/>
  <c r="P2215" i="1"/>
  <c r="Y2215" i="1"/>
  <c r="AB2215" i="1"/>
  <c r="L2217" i="1"/>
  <c r="M2217" i="1"/>
  <c r="U2217" i="1"/>
  <c r="Y2217" i="1"/>
  <c r="Z2217" i="1"/>
  <c r="AB2217" i="1"/>
  <c r="AD2217" i="1"/>
  <c r="J2220" i="1"/>
  <c r="K2220" i="1"/>
  <c r="Z2220" i="1"/>
  <c r="AB2220" i="1"/>
  <c r="AD2220" i="1"/>
  <c r="U2214" i="1"/>
  <c r="Q2218" i="1"/>
  <c r="Z2218" i="1"/>
  <c r="Y2218" i="1"/>
  <c r="T2218" i="1"/>
  <c r="W2218" i="1"/>
  <c r="J2218" i="1"/>
  <c r="AB2218" i="1"/>
  <c r="I1322" i="1"/>
  <c r="J1322" i="1"/>
  <c r="I1291" i="1"/>
  <c r="I1298" i="1"/>
  <c r="J1305" i="1"/>
  <c r="H1305" i="1" s="1"/>
  <c r="I1275" i="1"/>
  <c r="J1275" i="1"/>
  <c r="I1279" i="1"/>
  <c r="I1300" i="1"/>
  <c r="J1289" i="1"/>
  <c r="H1289" i="1" s="1"/>
  <c r="I1263" i="1"/>
  <c r="I1297" i="1"/>
  <c r="I1292" i="1"/>
  <c r="J1292" i="1"/>
  <c r="I1261" i="1"/>
  <c r="J1261" i="1"/>
  <c r="I1269" i="1"/>
  <c r="I1309" i="1"/>
  <c r="J1309" i="1"/>
  <c r="I1271" i="1"/>
  <c r="J1271" i="1"/>
  <c r="I1258" i="1"/>
  <c r="J1258" i="1"/>
  <c r="J1321" i="1"/>
  <c r="I1324" i="1"/>
  <c r="J1324" i="1"/>
  <c r="I1287" i="1"/>
  <c r="J1287" i="1"/>
  <c r="I1308" i="1"/>
  <c r="J1308" i="1"/>
  <c r="I1307" i="1"/>
  <c r="J1307" i="1"/>
  <c r="I1282" i="1"/>
  <c r="I1301" i="1"/>
  <c r="I1293" i="1"/>
  <c r="I1255" i="1"/>
  <c r="I1296" i="1"/>
  <c r="J1273" i="1"/>
  <c r="H1273" i="1" s="1"/>
  <c r="J1306" i="1"/>
  <c r="H1306" i="1" s="1"/>
  <c r="I1280" i="1"/>
  <c r="I1285" i="1"/>
  <c r="J1272" i="1"/>
  <c r="I1268" i="1"/>
  <c r="I1325" i="1"/>
  <c r="J1325" i="1"/>
  <c r="I1312" i="1"/>
  <c r="I1303" i="1"/>
  <c r="I1266" i="1"/>
  <c r="I1277" i="1"/>
  <c r="I1259" i="1"/>
  <c r="J1259" i="1"/>
  <c r="I1265" i="1"/>
  <c r="I1290" i="1"/>
  <c r="J1274" i="1"/>
  <c r="H1274" i="1" s="1"/>
  <c r="I1264" i="1"/>
  <c r="I1323" i="1"/>
  <c r="I1311" i="1"/>
  <c r="I1276" i="1"/>
  <c r="I1267" i="1"/>
  <c r="I1319" i="1"/>
  <c r="J1319" i="1"/>
  <c r="I1260" i="1"/>
  <c r="L1380" i="1"/>
  <c r="L1362" i="1"/>
  <c r="N1362" i="1" s="1"/>
  <c r="K1377" i="1"/>
  <c r="K1379" i="1"/>
  <c r="L1366" i="1"/>
  <c r="L1382" i="1"/>
  <c r="L1360" i="1"/>
  <c r="K1378" i="1"/>
  <c r="K1381" i="1"/>
  <c r="N1381" i="1" s="1"/>
  <c r="L1379" i="1"/>
  <c r="L1364" i="1"/>
  <c r="K1364" i="1"/>
  <c r="J1394" i="1"/>
  <c r="K1366" i="1"/>
  <c r="K1376" i="1"/>
  <c r="N1376" i="1" s="1"/>
  <c r="L1378" i="1"/>
  <c r="K1382" i="1"/>
  <c r="J1395" i="1"/>
  <c r="J1397" i="1"/>
  <c r="K1360" i="1"/>
  <c r="J1381" i="1"/>
  <c r="L1377" i="1"/>
  <c r="J1362" i="1"/>
  <c r="J1398" i="1"/>
  <c r="J1396" i="1"/>
  <c r="K1398" i="1"/>
  <c r="K1390" i="1"/>
  <c r="N1390" i="1" s="1"/>
  <c r="I1397" i="1"/>
  <c r="K1388" i="1"/>
  <c r="N1388" i="1" s="1"/>
  <c r="K1370" i="1"/>
  <c r="N1370" i="1" s="1"/>
  <c r="J1368" i="1"/>
  <c r="K1393" i="1"/>
  <c r="I1393" i="1"/>
  <c r="J1364" i="1"/>
  <c r="K1374" i="1"/>
  <c r="N1374" i="1" s="1"/>
  <c r="K1365" i="1"/>
  <c r="N1365" i="1" s="1"/>
  <c r="J1366" i="1"/>
  <c r="K1394" i="1"/>
  <c r="N1394" i="1" s="1"/>
  <c r="K1371" i="1"/>
  <c r="N1371" i="1" s="1"/>
  <c r="J1377" i="1"/>
  <c r="K1373" i="1"/>
  <c r="N1373" i="1" s="1"/>
  <c r="J1372" i="1"/>
  <c r="J1392" i="1"/>
  <c r="K1384" i="1"/>
  <c r="N1384" i="1" s="1"/>
  <c r="J1393" i="1"/>
  <c r="J1371" i="1"/>
  <c r="I1379" i="1"/>
  <c r="K1361" i="1"/>
  <c r="N1361" i="1" s="1"/>
  <c r="K1396" i="1"/>
  <c r="K1372" i="1"/>
  <c r="N1372" i="1" s="1"/>
  <c r="K1397" i="1"/>
  <c r="J1360" i="1"/>
  <c r="K1392" i="1"/>
  <c r="K1368" i="1"/>
  <c r="N1368" i="1" s="1"/>
  <c r="K1386" i="1"/>
  <c r="N1386" i="1" s="1"/>
  <c r="K1363" i="1"/>
  <c r="N1363" i="1" s="1"/>
  <c r="I1371" i="1"/>
  <c r="K1395" i="1"/>
  <c r="J1365" i="1"/>
  <c r="I1377" i="1"/>
  <c r="J1379" i="1"/>
  <c r="J1376" i="1"/>
  <c r="I1372" i="1"/>
  <c r="I1394" i="1"/>
  <c r="J1382" i="1"/>
  <c r="J1385" i="1"/>
  <c r="I1395" i="1"/>
  <c r="J1390" i="1"/>
  <c r="I1396" i="1"/>
  <c r="J1369" i="1"/>
  <c r="I1378" i="1"/>
  <c r="I1389" i="1"/>
  <c r="J1361" i="1"/>
  <c r="I1363" i="1"/>
  <c r="J1384" i="1"/>
  <c r="I1392" i="1"/>
  <c r="J1363" i="1"/>
  <c r="I1376" i="1"/>
  <c r="J1389" i="1"/>
  <c r="J1378" i="1"/>
  <c r="I1385" i="1"/>
  <c r="I1374" i="1"/>
  <c r="I1381" i="1"/>
  <c r="J1370" i="1"/>
  <c r="I1380" i="1"/>
  <c r="I1369" i="1"/>
  <c r="J1380" i="1"/>
  <c r="I1360" i="1"/>
  <c r="I1387" i="1"/>
  <c r="J1386" i="1"/>
  <c r="J1387" i="1"/>
  <c r="J1388" i="1"/>
  <c r="I1382" i="1"/>
  <c r="I1373" i="1"/>
  <c r="I1364" i="1"/>
  <c r="I1398" i="1"/>
  <c r="I1366" i="1"/>
  <c r="I1365" i="1"/>
  <c r="I1388" i="1"/>
  <c r="I1384" i="1"/>
  <c r="I1390" i="1"/>
  <c r="I1370" i="1"/>
  <c r="I1362" i="1"/>
  <c r="I1368" i="1"/>
  <c r="I1386" i="1"/>
  <c r="I1361" i="1"/>
  <c r="N1398" i="1"/>
  <c r="N1396" i="1" l="1"/>
  <c r="H1396" i="1" s="1"/>
  <c r="S2218" i="1"/>
  <c r="AA2220" i="1"/>
  <c r="S2215" i="1"/>
  <c r="X2214" i="1"/>
  <c r="N2220" i="1"/>
  <c r="X2216" i="1"/>
  <c r="X2217" i="1"/>
  <c r="AA2215" i="1"/>
  <c r="H1265" i="1"/>
  <c r="H1269" i="1"/>
  <c r="H1302" i="1"/>
  <c r="H1267" i="1"/>
  <c r="H1264" i="1"/>
  <c r="H1266" i="1"/>
  <c r="H1285" i="1"/>
  <c r="H1296" i="1"/>
  <c r="H1301" i="1"/>
  <c r="H1300" i="1"/>
  <c r="H1260" i="1"/>
  <c r="H1276" i="1"/>
  <c r="H1303" i="1"/>
  <c r="H1280" i="1"/>
  <c r="H1255" i="1"/>
  <c r="H1263" i="1"/>
  <c r="H1279" i="1"/>
  <c r="H1298" i="1"/>
  <c r="H1311" i="1"/>
  <c r="H1290" i="1"/>
  <c r="H1277" i="1"/>
  <c r="H1268" i="1"/>
  <c r="H1293" i="1"/>
  <c r="H1282" i="1"/>
  <c r="H1291" i="1"/>
  <c r="H1286" i="1"/>
  <c r="H1235" i="1"/>
  <c r="H1208" i="1"/>
  <c r="H1210" i="1"/>
  <c r="H1205" i="1"/>
  <c r="H1222" i="1"/>
  <c r="H1323" i="1"/>
  <c r="H1312" i="1"/>
  <c r="H1272" i="1"/>
  <c r="H1321" i="1"/>
  <c r="H1297" i="1"/>
  <c r="H1318" i="1"/>
  <c r="X2221" i="1"/>
  <c r="AA2221" i="1"/>
  <c r="N1392" i="1"/>
  <c r="N1380" i="1"/>
  <c r="H1380" i="1" s="1"/>
  <c r="N1397" i="1"/>
  <c r="N1393" i="1"/>
  <c r="N1399" i="1"/>
  <c r="N1395" i="1"/>
  <c r="H1373" i="1"/>
  <c r="H1371" i="1"/>
  <c r="N1360" i="1"/>
  <c r="H1360" i="1" s="1"/>
  <c r="N1377" i="1"/>
  <c r="H1377" i="1" s="1"/>
  <c r="H1369" i="1"/>
  <c r="H1292" i="1"/>
  <c r="N1382" i="1"/>
  <c r="H1382" i="1" s="1"/>
  <c r="N1364" i="1"/>
  <c r="H1364" i="1" s="1"/>
  <c r="N1366" i="1"/>
  <c r="H1366" i="1" s="1"/>
  <c r="H1365" i="1"/>
  <c r="N1378" i="1"/>
  <c r="H1378" i="1" s="1"/>
  <c r="H1385" i="1"/>
  <c r="H1381" i="1"/>
  <c r="H1389" i="1"/>
  <c r="N2217" i="1"/>
  <c r="AA2216" i="1"/>
  <c r="S2216" i="1"/>
  <c r="H1374" i="1"/>
  <c r="H1363" i="1"/>
  <c r="H1258" i="1"/>
  <c r="H1368" i="1"/>
  <c r="H1372" i="1"/>
  <c r="AA2217" i="1"/>
  <c r="H1319" i="1"/>
  <c r="H1287" i="1"/>
  <c r="AA2218" i="1"/>
  <c r="H1398" i="1"/>
  <c r="H1387" i="1"/>
  <c r="H1384" i="1"/>
  <c r="H1388" i="1"/>
  <c r="N1379" i="1"/>
  <c r="H1379" i="1" s="1"/>
  <c r="H1259" i="1"/>
  <c r="H1307" i="1"/>
  <c r="H1271" i="1"/>
  <c r="H1308" i="1"/>
  <c r="H1370" i="1"/>
  <c r="H1325" i="1"/>
  <c r="H1324" i="1"/>
  <c r="H1261" i="1"/>
  <c r="H1275" i="1"/>
  <c r="H1322" i="1"/>
  <c r="X2218" i="1"/>
  <c r="H1367" i="1"/>
  <c r="H1391" i="1"/>
  <c r="H1386" i="1"/>
  <c r="H1376" i="1"/>
  <c r="H1361" i="1"/>
  <c r="H1394" i="1"/>
  <c r="H1309" i="1"/>
  <c r="H1390" i="1"/>
  <c r="H1362" i="1"/>
  <c r="N2219" i="1"/>
  <c r="H1375" i="1"/>
  <c r="H1383" i="1"/>
  <c r="H2214" i="1" l="1"/>
  <c r="H2220" i="1"/>
  <c r="H1395" i="1"/>
  <c r="H1392" i="1"/>
  <c r="H1393" i="1"/>
  <c r="H2215" i="1"/>
  <c r="H2219" i="1"/>
  <c r="H2221" i="1"/>
  <c r="H1397" i="1"/>
  <c r="H1399" i="1"/>
  <c r="H2217" i="1"/>
  <c r="H2218" i="1"/>
  <c r="H2216" i="1"/>
  <c r="I1548" i="1" l="1"/>
  <c r="E633" i="33" s="1"/>
  <c r="J1548" i="1"/>
  <c r="F633" i="33" s="1"/>
  <c r="K1548" i="1"/>
  <c r="G633" i="33" s="1"/>
  <c r="L1548" i="1"/>
  <c r="H633" i="33" s="1"/>
  <c r="I1556" i="1"/>
  <c r="J1556" i="1"/>
  <c r="K1556" i="1"/>
  <c r="L1556" i="1"/>
  <c r="K1541" i="1"/>
  <c r="G626" i="33" s="1"/>
  <c r="M1553" i="1"/>
  <c r="K1545" i="1"/>
  <c r="G630" i="33" s="1"/>
  <c r="K1544" i="1"/>
  <c r="G629" i="33" s="1"/>
  <c r="M1541" i="1"/>
  <c r="M1546" i="1"/>
  <c r="I631" i="33" s="1"/>
  <c r="M1543" i="1"/>
  <c r="M1542" i="1"/>
  <c r="M1554" i="1"/>
  <c r="K1543" i="1"/>
  <c r="G628" i="33" s="1"/>
  <c r="M1545" i="1"/>
  <c r="I630" i="33" s="1"/>
  <c r="M1544" i="1"/>
  <c r="M1547" i="1"/>
  <c r="L1551" i="1"/>
  <c r="L1549" i="1"/>
  <c r="L1550" i="1"/>
  <c r="L1544" i="1"/>
  <c r="H629" i="33" s="1"/>
  <c r="L1545" i="1"/>
  <c r="H630" i="33" s="1"/>
  <c r="L1553" i="1"/>
  <c r="L1546" i="1"/>
  <c r="H631" i="33" s="1"/>
  <c r="L1541" i="1"/>
  <c r="H626" i="33" s="1"/>
  <c r="L1555" i="1"/>
  <c r="L1552" i="1"/>
  <c r="L1542" i="1"/>
  <c r="J1552" i="1"/>
  <c r="J1550" i="1"/>
  <c r="J1545" i="1"/>
  <c r="F630" i="33" s="1"/>
  <c r="K1547" i="1"/>
  <c r="G632" i="33" s="1"/>
  <c r="K1554" i="1"/>
  <c r="L1543" i="1"/>
  <c r="K1542" i="1"/>
  <c r="G627" i="33" s="1"/>
  <c r="L1554" i="1"/>
  <c r="K1551" i="1"/>
  <c r="J1543" i="1"/>
  <c r="F628" i="33" s="1"/>
  <c r="J1551" i="1"/>
  <c r="K1555" i="1"/>
  <c r="J1549" i="1"/>
  <c r="L1547" i="1"/>
  <c r="K1546" i="1"/>
  <c r="G631" i="33" s="1"/>
  <c r="K1552" i="1"/>
  <c r="J1541" i="1"/>
  <c r="J1555" i="1"/>
  <c r="K1550" i="1"/>
  <c r="I1549" i="1"/>
  <c r="J1546" i="1"/>
  <c r="F631" i="33" s="1"/>
  <c r="K1553" i="1"/>
  <c r="K1549" i="1"/>
  <c r="N1549" i="1" s="1"/>
  <c r="J1544" i="1"/>
  <c r="F629" i="33" s="1"/>
  <c r="J1547" i="1"/>
  <c r="F632" i="33" s="1"/>
  <c r="I1550" i="1"/>
  <c r="I1543" i="1"/>
  <c r="E628" i="33" s="1"/>
  <c r="I1554" i="1"/>
  <c r="I1542" i="1"/>
  <c r="E627" i="33" s="1"/>
  <c r="J1553" i="1"/>
  <c r="I1547" i="1"/>
  <c r="E632" i="33" s="1"/>
  <c r="J1542" i="1"/>
  <c r="F627" i="33" s="1"/>
  <c r="I1555" i="1"/>
  <c r="J1554" i="1"/>
  <c r="I1541" i="1"/>
  <c r="E626" i="33" s="1"/>
  <c r="I1553" i="1"/>
  <c r="I1544" i="1"/>
  <c r="E629" i="33" s="1"/>
  <c r="I1551" i="1"/>
  <c r="I1545" i="1"/>
  <c r="E630" i="33" s="1"/>
  <c r="I1546" i="1"/>
  <c r="E631" i="33" s="1"/>
  <c r="I1552" i="1"/>
  <c r="F626" i="33" l="1"/>
  <c r="I632" i="33"/>
  <c r="I626" i="33"/>
  <c r="H627" i="33"/>
  <c r="I629" i="33"/>
  <c r="I627" i="33"/>
  <c r="I628" i="33"/>
  <c r="H632" i="33"/>
  <c r="H628" i="33"/>
  <c r="N1551" i="1"/>
  <c r="H1551" i="1" s="1"/>
  <c r="N1555" i="1"/>
  <c r="H1555" i="1" s="1"/>
  <c r="N1546" i="1"/>
  <c r="N1541" i="1"/>
  <c r="N1553" i="1"/>
  <c r="H1553" i="1" s="1"/>
  <c r="N1545" i="1"/>
  <c r="N1552" i="1"/>
  <c r="H1552" i="1" s="1"/>
  <c r="N1554" i="1"/>
  <c r="H1554" i="1" s="1"/>
  <c r="N1556" i="1"/>
  <c r="H1556" i="1" s="1"/>
  <c r="N1548" i="1"/>
  <c r="H1548" i="1" s="1"/>
  <c r="D633" i="33" s="1"/>
  <c r="E635" i="33" s="1"/>
  <c r="N1547" i="1"/>
  <c r="N1542" i="1"/>
  <c r="N1550" i="1"/>
  <c r="H1550" i="1" s="1"/>
  <c r="N1544" i="1"/>
  <c r="N1543" i="1"/>
  <c r="H1549" i="1"/>
  <c r="C432" i="2" l="1"/>
  <c r="I639" i="33"/>
  <c r="G436" i="2" s="1"/>
  <c r="G638" i="33"/>
  <c r="E435" i="2" s="1"/>
  <c r="F638" i="33"/>
  <c r="D435" i="2" s="1"/>
  <c r="E640" i="33"/>
  <c r="I635" i="33"/>
  <c r="G432" i="2" s="1"/>
  <c r="H639" i="33"/>
  <c r="F436" i="2" s="1"/>
  <c r="F637" i="33"/>
  <c r="D434" i="2" s="1"/>
  <c r="I634" i="33"/>
  <c r="H637" i="33"/>
  <c r="F434" i="2" s="1"/>
  <c r="F639" i="33"/>
  <c r="D436" i="2" s="1"/>
  <c r="G636" i="33"/>
  <c r="E433" i="2" s="1"/>
  <c r="F636" i="33"/>
  <c r="D433" i="2" s="1"/>
  <c r="I636" i="33"/>
  <c r="G433" i="2" s="1"/>
  <c r="G635" i="33"/>
  <c r="E432" i="2" s="1"/>
  <c r="E634" i="33"/>
  <c r="H635" i="33"/>
  <c r="F432" i="2" s="1"/>
  <c r="F635" i="33"/>
  <c r="D432" i="2" s="1"/>
  <c r="H634" i="33"/>
  <c r="F640" i="33"/>
  <c r="D437" i="2" s="1"/>
  <c r="H638" i="33"/>
  <c r="F435" i="2" s="1"/>
  <c r="H640" i="33"/>
  <c r="F437" i="2" s="1"/>
  <c r="G639" i="33"/>
  <c r="E436" i="2" s="1"/>
  <c r="E638" i="33"/>
  <c r="I637" i="33"/>
  <c r="G434" i="2" s="1"/>
  <c r="E639" i="33"/>
  <c r="I640" i="33"/>
  <c r="G437" i="2" s="1"/>
  <c r="F634" i="33"/>
  <c r="S639" i="33"/>
  <c r="Q436" i="2" s="1"/>
  <c r="T640" i="33"/>
  <c r="R437" i="2" s="1"/>
  <c r="V634" i="33"/>
  <c r="Q637" i="33"/>
  <c r="O434" i="2" s="1"/>
  <c r="S634" i="33"/>
  <c r="L637" i="33"/>
  <c r="J434" i="2" s="1"/>
  <c r="M635" i="33"/>
  <c r="K432" i="2" s="1"/>
  <c r="T637" i="33"/>
  <c r="R434" i="2" s="1"/>
  <c r="Q640" i="33"/>
  <c r="O437" i="2" s="1"/>
  <c r="Q639" i="33"/>
  <c r="O436" i="2" s="1"/>
  <c r="K635" i="33"/>
  <c r="I432" i="2" s="1"/>
  <c r="M636" i="33"/>
  <c r="K433" i="2" s="1"/>
  <c r="P637" i="33"/>
  <c r="N434" i="2" s="1"/>
  <c r="M639" i="33"/>
  <c r="K436" i="2" s="1"/>
  <c r="J635" i="33"/>
  <c r="H432" i="2" s="1"/>
  <c r="N639" i="33"/>
  <c r="L436" i="2" s="1"/>
  <c r="U639" i="33"/>
  <c r="S436" i="2" s="1"/>
  <c r="V638" i="33"/>
  <c r="T435" i="2" s="1"/>
  <c r="L639" i="33"/>
  <c r="J436" i="2" s="1"/>
  <c r="M640" i="33"/>
  <c r="K437" i="2" s="1"/>
  <c r="M638" i="33"/>
  <c r="K435" i="2" s="1"/>
  <c r="L638" i="33"/>
  <c r="J435" i="2" s="1"/>
  <c r="K636" i="33"/>
  <c r="I433" i="2" s="1"/>
  <c r="J638" i="33"/>
  <c r="H435" i="2" s="1"/>
  <c r="V639" i="33"/>
  <c r="T436" i="2" s="1"/>
  <c r="S637" i="33"/>
  <c r="Q434" i="2" s="1"/>
  <c r="S636" i="33"/>
  <c r="Q433" i="2" s="1"/>
  <c r="P634" i="33"/>
  <c r="U638" i="33"/>
  <c r="S435" i="2" s="1"/>
  <c r="V640" i="33"/>
  <c r="T437" i="2" s="1"/>
  <c r="P635" i="33"/>
  <c r="N432" i="2" s="1"/>
  <c r="U635" i="33"/>
  <c r="S432" i="2" s="1"/>
  <c r="O640" i="33"/>
  <c r="M437" i="2" s="1"/>
  <c r="L634" i="33"/>
  <c r="R639" i="33"/>
  <c r="P436" i="2" s="1"/>
  <c r="V635" i="33"/>
  <c r="T432" i="2" s="1"/>
  <c r="Q635" i="33"/>
  <c r="O432" i="2" s="1"/>
  <c r="V636" i="33"/>
  <c r="T433" i="2" s="1"/>
  <c r="K637" i="33"/>
  <c r="I434" i="2" s="1"/>
  <c r="J640" i="33"/>
  <c r="H437" i="2" s="1"/>
  <c r="J639" i="33"/>
  <c r="H436" i="2" s="1"/>
  <c r="R637" i="33"/>
  <c r="P434" i="2" s="1"/>
  <c r="T639" i="33"/>
  <c r="R436" i="2" s="1"/>
  <c r="N635" i="33"/>
  <c r="L432" i="2" s="1"/>
  <c r="Q638" i="33"/>
  <c r="O435" i="2" s="1"/>
  <c r="U634" i="33"/>
  <c r="O638" i="33"/>
  <c r="M435" i="2" s="1"/>
  <c r="T636" i="33"/>
  <c r="R433" i="2" s="1"/>
  <c r="K639" i="33"/>
  <c r="I436" i="2" s="1"/>
  <c r="P640" i="33"/>
  <c r="N437" i="2" s="1"/>
  <c r="O634" i="33"/>
  <c r="N637" i="33"/>
  <c r="L434" i="2" s="1"/>
  <c r="U637" i="33"/>
  <c r="S434" i="2" s="1"/>
  <c r="S640" i="33"/>
  <c r="Q437" i="2" s="1"/>
  <c r="R638" i="33"/>
  <c r="P435" i="2" s="1"/>
  <c r="O637" i="33"/>
  <c r="M434" i="2" s="1"/>
  <c r="P639" i="33"/>
  <c r="N436" i="2" s="1"/>
  <c r="T638" i="33"/>
  <c r="R435" i="2" s="1"/>
  <c r="S635" i="33"/>
  <c r="Q432" i="2" s="1"/>
  <c r="J636" i="33"/>
  <c r="H433" i="2" s="1"/>
  <c r="N640" i="33"/>
  <c r="L437" i="2" s="1"/>
  <c r="K640" i="33"/>
  <c r="I437" i="2" s="1"/>
  <c r="O635" i="33"/>
  <c r="M432" i="2" s="1"/>
  <c r="U640" i="33"/>
  <c r="S437" i="2" s="1"/>
  <c r="J637" i="33"/>
  <c r="H434" i="2" s="1"/>
  <c r="M634" i="33"/>
  <c r="P636" i="33"/>
  <c r="N433" i="2" s="1"/>
  <c r="M637" i="33"/>
  <c r="K434" i="2" s="1"/>
  <c r="O636" i="33"/>
  <c r="M433" i="2" s="1"/>
  <c r="L640" i="33"/>
  <c r="J437" i="2" s="1"/>
  <c r="S638" i="33"/>
  <c r="Q435" i="2" s="1"/>
  <c r="R636" i="33"/>
  <c r="P433" i="2" s="1"/>
  <c r="R635" i="33"/>
  <c r="P432" i="2" s="1"/>
  <c r="N636" i="33"/>
  <c r="L433" i="2" s="1"/>
  <c r="U636" i="33"/>
  <c r="S433" i="2" s="1"/>
  <c r="R634" i="33"/>
  <c r="N634" i="33"/>
  <c r="L636" i="33"/>
  <c r="J433" i="2" s="1"/>
  <c r="K638" i="33"/>
  <c r="I435" i="2" s="1"/>
  <c r="R640" i="33"/>
  <c r="P437" i="2" s="1"/>
  <c r="T634" i="33"/>
  <c r="Q636" i="33"/>
  <c r="O433" i="2" s="1"/>
  <c r="O639" i="33"/>
  <c r="M436" i="2" s="1"/>
  <c r="P638" i="33"/>
  <c r="N435" i="2" s="1"/>
  <c r="T635" i="33"/>
  <c r="R432" i="2" s="1"/>
  <c r="N638" i="33"/>
  <c r="L435" i="2" s="1"/>
  <c r="K634" i="33"/>
  <c r="J634" i="33"/>
  <c r="V637" i="33"/>
  <c r="T434" i="2" s="1"/>
  <c r="L635" i="33"/>
  <c r="J432" i="2" s="1"/>
  <c r="Q634" i="33"/>
  <c r="H636" i="33"/>
  <c r="F433" i="2" s="1"/>
  <c r="I638" i="33"/>
  <c r="G435" i="2" s="1"/>
  <c r="E636" i="33"/>
  <c r="G637" i="33"/>
  <c r="E434" i="2" s="1"/>
  <c r="G640" i="33"/>
  <c r="E437" i="2" s="1"/>
  <c r="G634" i="33"/>
  <c r="E637" i="33"/>
  <c r="H1543" i="1"/>
  <c r="H1545" i="1"/>
  <c r="H1542" i="1"/>
  <c r="H1547" i="1"/>
  <c r="H1544" i="1"/>
  <c r="H1541" i="1"/>
  <c r="H1546" i="1"/>
  <c r="D632" i="33" l="1"/>
  <c r="D630" i="33"/>
  <c r="D637" i="33"/>
  <c r="B434" i="2" s="1"/>
  <c r="C434" i="2"/>
  <c r="D636" i="33"/>
  <c r="B433" i="2" s="1"/>
  <c r="C433" i="2"/>
  <c r="Q562" i="1"/>
  <c r="Q2034" i="1"/>
  <c r="Q1518" i="1"/>
  <c r="Q1606" i="1" s="1"/>
  <c r="Q570" i="1"/>
  <c r="Q2042" i="1"/>
  <c r="T2037" i="1"/>
  <c r="T565" i="1"/>
  <c r="T1521" i="1"/>
  <c r="T2045" i="1"/>
  <c r="T573" i="1"/>
  <c r="W563" i="1"/>
  <c r="W2035" i="1"/>
  <c r="W1519" i="1"/>
  <c r="W1607" i="1" s="1"/>
  <c r="W571" i="1"/>
  <c r="W2043" i="1"/>
  <c r="Q563" i="1"/>
  <c r="Q2035" i="1"/>
  <c r="Q1519" i="1"/>
  <c r="Q1607" i="1" s="1"/>
  <c r="Q2043" i="1"/>
  <c r="Q571" i="1"/>
  <c r="T563" i="1"/>
  <c r="T2035" i="1"/>
  <c r="T1519" i="1"/>
  <c r="T2043" i="1"/>
  <c r="T571" i="1"/>
  <c r="Q2039" i="1"/>
  <c r="Q567" i="1"/>
  <c r="Q1523" i="1"/>
  <c r="Q1611" i="1" s="1"/>
  <c r="Q575" i="1"/>
  <c r="Q2047" i="1"/>
  <c r="K431" i="2"/>
  <c r="M641" i="33"/>
  <c r="K438" i="2" s="1"/>
  <c r="P2039" i="1"/>
  <c r="P1523" i="1"/>
  <c r="P1611" i="1" s="1"/>
  <c r="P567" i="1"/>
  <c r="P575" i="1"/>
  <c r="P2047" i="1"/>
  <c r="AB565" i="1"/>
  <c r="AB2037" i="1"/>
  <c r="AB1521" i="1"/>
  <c r="AB1609" i="1" s="1"/>
  <c r="AB573" i="1"/>
  <c r="AB2045" i="1"/>
  <c r="Z567" i="1"/>
  <c r="Z2039" i="1"/>
  <c r="Z1523" i="1"/>
  <c r="Z1611" i="1" s="1"/>
  <c r="Z575" i="1"/>
  <c r="Z2047" i="1"/>
  <c r="V2039" i="1"/>
  <c r="V567" i="1"/>
  <c r="V1523" i="1"/>
  <c r="V1611" i="1" s="1"/>
  <c r="V2047" i="1"/>
  <c r="V575" i="1"/>
  <c r="S431" i="2"/>
  <c r="U641" i="33"/>
  <c r="S438" i="2" s="1"/>
  <c r="Y2036" i="1"/>
  <c r="Y1520" i="1"/>
  <c r="Y564" i="1"/>
  <c r="Y572" i="1"/>
  <c r="Y2044" i="1"/>
  <c r="AD563" i="1"/>
  <c r="AD1519" i="1"/>
  <c r="AD1607" i="1" s="1"/>
  <c r="AD2035" i="1"/>
  <c r="AD571" i="1"/>
  <c r="AD2043" i="1"/>
  <c r="J431" i="2"/>
  <c r="L641" i="33"/>
  <c r="J438" i="2" s="1"/>
  <c r="AD2039" i="1"/>
  <c r="AD1523" i="1"/>
  <c r="AD1611" i="1" s="1"/>
  <c r="AD567" i="1"/>
  <c r="AD575" i="1"/>
  <c r="AD2047" i="1"/>
  <c r="Z2036" i="1"/>
  <c r="Z1520" i="1"/>
  <c r="Z1608" i="1" s="1"/>
  <c r="Z564" i="1"/>
  <c r="Z572" i="1"/>
  <c r="Z2044" i="1"/>
  <c r="Q2037" i="1"/>
  <c r="Q1521" i="1"/>
  <c r="Q1609" i="1" s="1"/>
  <c r="Q565" i="1"/>
  <c r="Q2045" i="1"/>
  <c r="Q573" i="1"/>
  <c r="AD2037" i="1"/>
  <c r="AD1521" i="1"/>
  <c r="AD1609" i="1" s="1"/>
  <c r="AD565" i="1"/>
  <c r="AD2045" i="1"/>
  <c r="AD573" i="1"/>
  <c r="R2038" i="1"/>
  <c r="R1522" i="1"/>
  <c r="R1610" i="1" s="1"/>
  <c r="R566" i="1"/>
  <c r="R574" i="1"/>
  <c r="R2046" i="1"/>
  <c r="W566" i="1"/>
  <c r="W2038" i="1"/>
  <c r="W1522" i="1"/>
  <c r="W1610" i="1" s="1"/>
  <c r="W2046" i="1"/>
  <c r="W574" i="1"/>
  <c r="Q1520" i="1"/>
  <c r="Q1608" i="1" s="1"/>
  <c r="Q2036" i="1"/>
  <c r="Q564" i="1"/>
  <c r="Q2044" i="1"/>
  <c r="Q572" i="1"/>
  <c r="AB567" i="1"/>
  <c r="AB1523" i="1"/>
  <c r="AB1611" i="1" s="1"/>
  <c r="AB2039" i="1"/>
  <c r="AB575" i="1"/>
  <c r="AB2047" i="1"/>
  <c r="C436" i="2"/>
  <c r="D639" i="33"/>
  <c r="B436" i="2" s="1"/>
  <c r="L567" i="1"/>
  <c r="L1523" i="1"/>
  <c r="L1611" i="1" s="1"/>
  <c r="L2039" i="1"/>
  <c r="L575" i="1"/>
  <c r="L2047" i="1"/>
  <c r="J2034" i="1"/>
  <c r="J1518" i="1"/>
  <c r="J1606" i="1" s="1"/>
  <c r="J562" i="1"/>
  <c r="J2042" i="1"/>
  <c r="J570" i="1"/>
  <c r="M2035" i="1"/>
  <c r="M563" i="1"/>
  <c r="M1519" i="1"/>
  <c r="M1607" i="1" s="1"/>
  <c r="M2043" i="1"/>
  <c r="M571" i="1"/>
  <c r="J566" i="1"/>
  <c r="J2038" i="1"/>
  <c r="J1522" i="1"/>
  <c r="J1610" i="1" s="1"/>
  <c r="J2046" i="1"/>
  <c r="J574" i="1"/>
  <c r="L566" i="1"/>
  <c r="L2038" i="1"/>
  <c r="L1522" i="1"/>
  <c r="L1610" i="1" s="1"/>
  <c r="L574" i="1"/>
  <c r="L2046" i="1"/>
  <c r="K565" i="1"/>
  <c r="K1521" i="1"/>
  <c r="K2037" i="1"/>
  <c r="K573" i="1"/>
  <c r="K2045" i="1"/>
  <c r="D627" i="33"/>
  <c r="G641" i="33"/>
  <c r="E438" i="2" s="1"/>
  <c r="E431" i="2"/>
  <c r="M2037" i="1"/>
  <c r="M565" i="1"/>
  <c r="M1521" i="1"/>
  <c r="M1609" i="1" s="1"/>
  <c r="M2045" i="1"/>
  <c r="M573" i="1"/>
  <c r="AD564" i="1"/>
  <c r="AD2036" i="1"/>
  <c r="AD1520" i="1"/>
  <c r="AD1608" i="1" s="1"/>
  <c r="AD572" i="1"/>
  <c r="AD2044" i="1"/>
  <c r="AB2034" i="1"/>
  <c r="AB562" i="1"/>
  <c r="AB1518" i="1"/>
  <c r="AB1606" i="1" s="1"/>
  <c r="AB2042" i="1"/>
  <c r="AB570" i="1"/>
  <c r="T641" i="33"/>
  <c r="R438" i="2" s="1"/>
  <c r="R431" i="2"/>
  <c r="L431" i="2"/>
  <c r="N641" i="33"/>
  <c r="L438" i="2" s="1"/>
  <c r="Y2034" i="1"/>
  <c r="Y562" i="1"/>
  <c r="Y1518" i="1"/>
  <c r="Y2042" i="1"/>
  <c r="Y570" i="1"/>
  <c r="U2035" i="1"/>
  <c r="U563" i="1"/>
  <c r="U1519" i="1"/>
  <c r="U1607" i="1" s="1"/>
  <c r="U571" i="1"/>
  <c r="U2043" i="1"/>
  <c r="O2036" i="1"/>
  <c r="O1520" i="1"/>
  <c r="O564" i="1"/>
  <c r="O2044" i="1"/>
  <c r="O572" i="1"/>
  <c r="T567" i="1"/>
  <c r="T1523" i="1"/>
  <c r="T2039" i="1"/>
  <c r="T575" i="1"/>
  <c r="T2047" i="1"/>
  <c r="V2038" i="1"/>
  <c r="V566" i="1"/>
  <c r="V1522" i="1"/>
  <c r="V1610" i="1" s="1"/>
  <c r="V574" i="1"/>
  <c r="V2046" i="1"/>
  <c r="AC564" i="1"/>
  <c r="AC2036" i="1"/>
  <c r="AC1520" i="1"/>
  <c r="AC1608" i="1" s="1"/>
  <c r="AC2044" i="1"/>
  <c r="AC572" i="1"/>
  <c r="P2038" i="1"/>
  <c r="P1522" i="1"/>
  <c r="P1610" i="1" s="1"/>
  <c r="P566" i="1"/>
  <c r="P574" i="1"/>
  <c r="P2046" i="1"/>
  <c r="W2037" i="1"/>
  <c r="W565" i="1"/>
  <c r="W1521" i="1"/>
  <c r="W1609" i="1" s="1"/>
  <c r="W2045" i="1"/>
  <c r="W573" i="1"/>
  <c r="O2038" i="1"/>
  <c r="O566" i="1"/>
  <c r="O1522" i="1"/>
  <c r="O574" i="1"/>
  <c r="O2046" i="1"/>
  <c r="W562" i="1"/>
  <c r="W2034" i="1"/>
  <c r="W1518" i="1"/>
  <c r="W1606" i="1" s="1"/>
  <c r="W2042" i="1"/>
  <c r="W570" i="1"/>
  <c r="U2039" i="1"/>
  <c r="U567" i="1"/>
  <c r="U1523" i="1"/>
  <c r="U1611" i="1" s="1"/>
  <c r="U2047" i="1"/>
  <c r="U575" i="1"/>
  <c r="AC2037" i="1"/>
  <c r="AC1521" i="1"/>
  <c r="AC1609" i="1" s="1"/>
  <c r="AC565" i="1"/>
  <c r="AC2045" i="1"/>
  <c r="AC573" i="1"/>
  <c r="AD2038" i="1"/>
  <c r="AD1522" i="1"/>
  <c r="AD1610" i="1" s="1"/>
  <c r="AD566" i="1"/>
  <c r="AD574" i="1"/>
  <c r="AD2046" i="1"/>
  <c r="R2037" i="1"/>
  <c r="R1521" i="1"/>
  <c r="R1609" i="1" s="1"/>
  <c r="R565" i="1"/>
  <c r="R573" i="1"/>
  <c r="R2045" i="1"/>
  <c r="AC2038" i="1"/>
  <c r="AC566" i="1"/>
  <c r="AC1522" i="1"/>
  <c r="AC1610" i="1" s="1"/>
  <c r="AC574" i="1"/>
  <c r="AC2046" i="1"/>
  <c r="V564" i="1"/>
  <c r="V2036" i="1"/>
  <c r="V1520" i="1"/>
  <c r="V1608" i="1" s="1"/>
  <c r="V572" i="1"/>
  <c r="V2044" i="1"/>
  <c r="W567" i="1"/>
  <c r="W1523" i="1"/>
  <c r="W1611" i="1" s="1"/>
  <c r="W2039" i="1"/>
  <c r="W2047" i="1"/>
  <c r="W575" i="1"/>
  <c r="S641" i="33"/>
  <c r="Q438" i="2" s="1"/>
  <c r="Q431" i="2"/>
  <c r="Z566" i="1"/>
  <c r="Z1522" i="1"/>
  <c r="Z1610" i="1" s="1"/>
  <c r="Z2038" i="1"/>
  <c r="Z2046" i="1"/>
  <c r="Z574" i="1"/>
  <c r="M564" i="1"/>
  <c r="M2036" i="1"/>
  <c r="M1520" i="1"/>
  <c r="M1608" i="1" s="1"/>
  <c r="M572" i="1"/>
  <c r="M2044" i="1"/>
  <c r="L2037" i="1"/>
  <c r="L565" i="1"/>
  <c r="L1521" i="1"/>
  <c r="L1609" i="1" s="1"/>
  <c r="L2045" i="1"/>
  <c r="L573" i="1"/>
  <c r="L562" i="1"/>
  <c r="L2034" i="1"/>
  <c r="L1518" i="1"/>
  <c r="L1606" i="1" s="1"/>
  <c r="L2042" i="1"/>
  <c r="L570" i="1"/>
  <c r="J1519" i="1"/>
  <c r="J1607" i="1" s="1"/>
  <c r="J2035" i="1"/>
  <c r="J563" i="1"/>
  <c r="J571" i="1"/>
  <c r="J2043" i="1"/>
  <c r="L2036" i="1"/>
  <c r="L1520" i="1"/>
  <c r="L1608" i="1" s="1"/>
  <c r="L564" i="1"/>
  <c r="L2044" i="1"/>
  <c r="L572" i="1"/>
  <c r="M562" i="1"/>
  <c r="M1518" i="1"/>
  <c r="M1606" i="1" s="1"/>
  <c r="M2034" i="1"/>
  <c r="M570" i="1"/>
  <c r="M2042" i="1"/>
  <c r="M2038" i="1"/>
  <c r="M566" i="1"/>
  <c r="M1522" i="1"/>
  <c r="M1610" i="1" s="1"/>
  <c r="M574" i="1"/>
  <c r="M2046" i="1"/>
  <c r="D629" i="33"/>
  <c r="D628" i="33"/>
  <c r="K567" i="1"/>
  <c r="K1523" i="1"/>
  <c r="K2039" i="1"/>
  <c r="K2047" i="1"/>
  <c r="K575" i="1"/>
  <c r="L2035" i="1"/>
  <c r="L563" i="1"/>
  <c r="L1519" i="1"/>
  <c r="L1607" i="1" s="1"/>
  <c r="L571" i="1"/>
  <c r="L2043" i="1"/>
  <c r="J641" i="33"/>
  <c r="H438" i="2" s="1"/>
  <c r="H431" i="2"/>
  <c r="V2037" i="1"/>
  <c r="V565" i="1"/>
  <c r="V1521" i="1"/>
  <c r="V1609" i="1" s="1"/>
  <c r="V2045" i="1"/>
  <c r="V573" i="1"/>
  <c r="Y567" i="1"/>
  <c r="AA567" i="1" s="1"/>
  <c r="Y2039" i="1"/>
  <c r="Y1523" i="1"/>
  <c r="Y575" i="1"/>
  <c r="Y2047" i="1"/>
  <c r="R641" i="33"/>
  <c r="P438" i="2" s="1"/>
  <c r="P431" i="2"/>
  <c r="Y2035" i="1"/>
  <c r="Y1519" i="1"/>
  <c r="Y563" i="1"/>
  <c r="Y2043" i="1"/>
  <c r="Y571" i="1"/>
  <c r="R564" i="1"/>
  <c r="R1520" i="1"/>
  <c r="R1608" i="1" s="1"/>
  <c r="R2036" i="1"/>
  <c r="R572" i="1"/>
  <c r="R2044" i="1"/>
  <c r="AC567" i="1"/>
  <c r="AC1523" i="1"/>
  <c r="AC1611" i="1" s="1"/>
  <c r="AC2039" i="1"/>
  <c r="AC2047" i="1"/>
  <c r="AC575" i="1"/>
  <c r="O563" i="1"/>
  <c r="O2035" i="1"/>
  <c r="O1519" i="1"/>
  <c r="O571" i="1"/>
  <c r="O2043" i="1"/>
  <c r="U2036" i="1"/>
  <c r="U564" i="1"/>
  <c r="U1520" i="1"/>
  <c r="U1608" i="1" s="1"/>
  <c r="U572" i="1"/>
  <c r="U2044" i="1"/>
  <c r="T2036" i="1"/>
  <c r="T564" i="1"/>
  <c r="T1520" i="1"/>
  <c r="T2044" i="1"/>
  <c r="T572" i="1"/>
  <c r="AB2035" i="1"/>
  <c r="AB563" i="1"/>
  <c r="AB1519" i="1"/>
  <c r="AB1607" i="1" s="1"/>
  <c r="AB571" i="1"/>
  <c r="AB2043" i="1"/>
  <c r="T2034" i="1"/>
  <c r="T1518" i="1"/>
  <c r="T562" i="1"/>
  <c r="T2042" i="1"/>
  <c r="T570" i="1"/>
  <c r="O567" i="1"/>
  <c r="O1523" i="1"/>
  <c r="O2039" i="1"/>
  <c r="O2047" i="1"/>
  <c r="O575" i="1"/>
  <c r="AD1518" i="1"/>
  <c r="AD1606" i="1" s="1"/>
  <c r="AD562" i="1"/>
  <c r="AD2034" i="1"/>
  <c r="AD2042" i="1"/>
  <c r="AD570" i="1"/>
  <c r="AC2034" i="1"/>
  <c r="AC1518" i="1"/>
  <c r="AC1606" i="1" s="1"/>
  <c r="AC562" i="1"/>
  <c r="AC2042" i="1"/>
  <c r="AC570" i="1"/>
  <c r="P641" i="33"/>
  <c r="N438" i="2" s="1"/>
  <c r="N431" i="2"/>
  <c r="O1521" i="1"/>
  <c r="O565" i="1"/>
  <c r="O2037" i="1"/>
  <c r="O2045" i="1"/>
  <c r="O573" i="1"/>
  <c r="R2039" i="1"/>
  <c r="R567" i="1"/>
  <c r="R1523" i="1"/>
  <c r="R1611" i="1" s="1"/>
  <c r="R575" i="1"/>
  <c r="R2047" i="1"/>
  <c r="T2038" i="1"/>
  <c r="T566" i="1"/>
  <c r="T1522" i="1"/>
  <c r="T574" i="1"/>
  <c r="T2046" i="1"/>
  <c r="R2035" i="1"/>
  <c r="R563" i="1"/>
  <c r="R1519" i="1"/>
  <c r="R1607" i="1" s="1"/>
  <c r="R2043" i="1"/>
  <c r="R571" i="1"/>
  <c r="AB1520" i="1"/>
  <c r="AB1608" i="1" s="1"/>
  <c r="AB564" i="1"/>
  <c r="AB2036" i="1"/>
  <c r="AB2044" i="1"/>
  <c r="AB572" i="1"/>
  <c r="W564" i="1"/>
  <c r="W2036" i="1"/>
  <c r="W1520" i="1"/>
  <c r="W1608" i="1" s="1"/>
  <c r="W572" i="1"/>
  <c r="W2044" i="1"/>
  <c r="F641" i="33"/>
  <c r="D438" i="2" s="1"/>
  <c r="D431" i="2"/>
  <c r="D638" i="33"/>
  <c r="B435" i="2" s="1"/>
  <c r="C435" i="2"/>
  <c r="J2039" i="1"/>
  <c r="J567" i="1"/>
  <c r="J1523" i="1"/>
  <c r="J1611" i="1" s="1"/>
  <c r="J2047" i="1"/>
  <c r="J575" i="1"/>
  <c r="D634" i="33"/>
  <c r="B431" i="2" s="1"/>
  <c r="E641" i="33"/>
  <c r="C431" i="2"/>
  <c r="K2035" i="1"/>
  <c r="K1519" i="1"/>
  <c r="K563" i="1"/>
  <c r="K571" i="1"/>
  <c r="K2043" i="1"/>
  <c r="I641" i="33"/>
  <c r="G438" i="2" s="1"/>
  <c r="G431" i="2"/>
  <c r="D640" i="33"/>
  <c r="B437" i="2" s="1"/>
  <c r="C437" i="2"/>
  <c r="D635" i="33"/>
  <c r="B432" i="2" s="1"/>
  <c r="D631" i="33"/>
  <c r="D626" i="33"/>
  <c r="K564" i="1"/>
  <c r="K2036" i="1"/>
  <c r="K1520" i="1"/>
  <c r="K572" i="1"/>
  <c r="K2044" i="1"/>
  <c r="Q641" i="33"/>
  <c r="O438" i="2" s="1"/>
  <c r="O431" i="2"/>
  <c r="I431" i="2"/>
  <c r="K641" i="33"/>
  <c r="I438" i="2" s="1"/>
  <c r="U566" i="1"/>
  <c r="U2038" i="1"/>
  <c r="U1522" i="1"/>
  <c r="U1610" i="1" s="1"/>
  <c r="U574" i="1"/>
  <c r="U2046" i="1"/>
  <c r="P565" i="1"/>
  <c r="P2037" i="1"/>
  <c r="P1521" i="1"/>
  <c r="P1609" i="1" s="1"/>
  <c r="P573" i="1"/>
  <c r="P2045" i="1"/>
  <c r="AC2035" i="1"/>
  <c r="AC563" i="1"/>
  <c r="AC1519" i="1"/>
  <c r="AC1607" i="1" s="1"/>
  <c r="AC2043" i="1"/>
  <c r="AC571" i="1"/>
  <c r="Z565" i="1"/>
  <c r="Z2037" i="1"/>
  <c r="Z1521" i="1"/>
  <c r="Z1609" i="1" s="1"/>
  <c r="Z573" i="1"/>
  <c r="Z2045" i="1"/>
  <c r="V563" i="1"/>
  <c r="V2035" i="1"/>
  <c r="V1519" i="1"/>
  <c r="V1607" i="1" s="1"/>
  <c r="V571" i="1"/>
  <c r="V2043" i="1"/>
  <c r="U562" i="1"/>
  <c r="U1518" i="1"/>
  <c r="U1606" i="1" s="1"/>
  <c r="U2034" i="1"/>
  <c r="U2042" i="1"/>
  <c r="U570" i="1"/>
  <c r="Z2034" i="1"/>
  <c r="Z562" i="1"/>
  <c r="Z1518" i="1"/>
  <c r="Z1606" i="1" s="1"/>
  <c r="Z570" i="1"/>
  <c r="Z2042" i="1"/>
  <c r="Y2037" i="1"/>
  <c r="Y1521" i="1"/>
  <c r="Y565" i="1"/>
  <c r="Y573" i="1"/>
  <c r="AA573" i="1" s="1"/>
  <c r="Y2045" i="1"/>
  <c r="AA2045" i="1" s="1"/>
  <c r="O641" i="33"/>
  <c r="M438" i="2" s="1"/>
  <c r="M431" i="2"/>
  <c r="U2037" i="1"/>
  <c r="U1521" i="1"/>
  <c r="U1609" i="1" s="1"/>
  <c r="U565" i="1"/>
  <c r="U2045" i="1"/>
  <c r="U573" i="1"/>
  <c r="AB2038" i="1"/>
  <c r="AB1522" i="1"/>
  <c r="AB1610" i="1" s="1"/>
  <c r="AB566" i="1"/>
  <c r="AB2046" i="1"/>
  <c r="AB574" i="1"/>
  <c r="P2036" i="1"/>
  <c r="P564" i="1"/>
  <c r="P1520" i="1"/>
  <c r="P1608" i="1" s="1"/>
  <c r="P2044" i="1"/>
  <c r="P572" i="1"/>
  <c r="Y2038" i="1"/>
  <c r="Y1522" i="1"/>
  <c r="Y566" i="1"/>
  <c r="Y2046" i="1"/>
  <c r="AA2046" i="1" s="1"/>
  <c r="Y574" i="1"/>
  <c r="V2034" i="1"/>
  <c r="V562" i="1"/>
  <c r="V1518" i="1"/>
  <c r="V1606" i="1" s="1"/>
  <c r="V570" i="1"/>
  <c r="V2042" i="1"/>
  <c r="Z563" i="1"/>
  <c r="Z2035" i="1"/>
  <c r="Z1519" i="1"/>
  <c r="Z1607" i="1" s="1"/>
  <c r="Z571" i="1"/>
  <c r="Z2043" i="1"/>
  <c r="P2035" i="1"/>
  <c r="P1519" i="1"/>
  <c r="P1607" i="1" s="1"/>
  <c r="P563" i="1"/>
  <c r="P571" i="1"/>
  <c r="P2043" i="1"/>
  <c r="Q1522" i="1"/>
  <c r="Q1610" i="1" s="1"/>
  <c r="Q566" i="1"/>
  <c r="Q2038" i="1"/>
  <c r="Q2046" i="1"/>
  <c r="Q574" i="1"/>
  <c r="O562" i="1"/>
  <c r="O1518" i="1"/>
  <c r="O2034" i="1"/>
  <c r="O570" i="1"/>
  <c r="O2042" i="1"/>
  <c r="P562" i="1"/>
  <c r="P1518" i="1"/>
  <c r="P1606" i="1" s="1"/>
  <c r="P2034" i="1"/>
  <c r="P2042" i="1"/>
  <c r="P570" i="1"/>
  <c r="R2034" i="1"/>
  <c r="R562" i="1"/>
  <c r="R1518" i="1"/>
  <c r="R1606" i="1" s="1"/>
  <c r="R570" i="1"/>
  <c r="R2042" i="1"/>
  <c r="T431" i="2"/>
  <c r="V641" i="33"/>
  <c r="T438" i="2" s="1"/>
  <c r="M567" i="1"/>
  <c r="M1523" i="1"/>
  <c r="M1611" i="1" s="1"/>
  <c r="M2039" i="1"/>
  <c r="M575" i="1"/>
  <c r="M2047" i="1"/>
  <c r="K2038" i="1"/>
  <c r="K1522" i="1"/>
  <c r="K566" i="1"/>
  <c r="K2046" i="1"/>
  <c r="K574" i="1"/>
  <c r="N574" i="1" s="1"/>
  <c r="F431" i="2"/>
  <c r="H641" i="33"/>
  <c r="F438" i="2" s="1"/>
  <c r="K562" i="1"/>
  <c r="K1518" i="1"/>
  <c r="K2034" i="1"/>
  <c r="K2042" i="1"/>
  <c r="K570" i="1"/>
  <c r="J564" i="1"/>
  <c r="J2036" i="1"/>
  <c r="J1520" i="1"/>
  <c r="J1608" i="1" s="1"/>
  <c r="J572" i="1"/>
  <c r="J2044" i="1"/>
  <c r="J565" i="1"/>
  <c r="J1521" i="1"/>
  <c r="J1609" i="1" s="1"/>
  <c r="J2037" i="1"/>
  <c r="J573" i="1"/>
  <c r="J2045" i="1"/>
  <c r="I562" i="1"/>
  <c r="I2034" i="1"/>
  <c r="I1518" i="1"/>
  <c r="I2042" i="1"/>
  <c r="I570" i="1"/>
  <c r="N2042" i="1" l="1"/>
  <c r="AA2038" i="1"/>
  <c r="AA2047" i="1"/>
  <c r="AA574" i="1"/>
  <c r="N562" i="1"/>
  <c r="AA566" i="1"/>
  <c r="AA2039" i="1"/>
  <c r="N566" i="1"/>
  <c r="AA575" i="1"/>
  <c r="N2036" i="1"/>
  <c r="N570" i="1"/>
  <c r="N2034" i="1"/>
  <c r="N564" i="1"/>
  <c r="N571" i="1"/>
  <c r="N572" i="1"/>
  <c r="N2043" i="1"/>
  <c r="N2046" i="1"/>
  <c r="N2038" i="1"/>
  <c r="N563" i="1"/>
  <c r="AA2037" i="1"/>
  <c r="S2042" i="1"/>
  <c r="AA565" i="1"/>
  <c r="N2044" i="1"/>
  <c r="N2035" i="1"/>
  <c r="F664" i="33"/>
  <c r="J1618" i="1"/>
  <c r="J1617" i="1"/>
  <c r="F663" i="33"/>
  <c r="I666" i="33"/>
  <c r="M1620" i="1"/>
  <c r="Q1619" i="1"/>
  <c r="L665" i="33"/>
  <c r="S662" i="33"/>
  <c r="Z1616" i="1"/>
  <c r="Y1610" i="1"/>
  <c r="AA1522" i="1"/>
  <c r="AA1610" i="1" s="1"/>
  <c r="AA1619" i="1" s="1"/>
  <c r="P1617" i="1"/>
  <c r="K663" i="33"/>
  <c r="AB1619" i="1"/>
  <c r="T665" i="33"/>
  <c r="U2033" i="1"/>
  <c r="U561" i="1"/>
  <c r="U1517" i="1"/>
  <c r="U1605" i="1" s="1"/>
  <c r="U2041" i="1"/>
  <c r="U569" i="1"/>
  <c r="S664" i="33"/>
  <c r="Z1618" i="1"/>
  <c r="W2033" i="1"/>
  <c r="W1517" i="1"/>
  <c r="W1605" i="1" s="1"/>
  <c r="W561" i="1"/>
  <c r="W569" i="1"/>
  <c r="W2041" i="1"/>
  <c r="N1520" i="1"/>
  <c r="N1608" i="1" s="1"/>
  <c r="N1617" i="1" s="1"/>
  <c r="K1608" i="1"/>
  <c r="M561" i="1"/>
  <c r="M2033" i="1"/>
  <c r="M1517" i="1"/>
  <c r="M1605" i="1" s="1"/>
  <c r="M569" i="1"/>
  <c r="M2041" i="1"/>
  <c r="T663" i="33"/>
  <c r="AB1617" i="1"/>
  <c r="X566" i="1"/>
  <c r="S2045" i="1"/>
  <c r="U661" i="33"/>
  <c r="AC1615" i="1"/>
  <c r="T1606" i="1"/>
  <c r="X1518" i="1"/>
  <c r="X1606" i="1" s="1"/>
  <c r="X1615" i="1" s="1"/>
  <c r="T662" i="33"/>
  <c r="AB1616" i="1"/>
  <c r="X2044" i="1"/>
  <c r="T1608" i="1"/>
  <c r="X1520" i="1"/>
  <c r="X1608" i="1" s="1"/>
  <c r="X1617" i="1" s="1"/>
  <c r="U1617" i="1"/>
  <c r="O663" i="33"/>
  <c r="O1607" i="1"/>
  <c r="S1519" i="1"/>
  <c r="S1607" i="1" s="1"/>
  <c r="S1616" i="1" s="1"/>
  <c r="U666" i="33"/>
  <c r="AC1620" i="1"/>
  <c r="R1617" i="1"/>
  <c r="M663" i="33"/>
  <c r="AA563" i="1"/>
  <c r="Y2033" i="1"/>
  <c r="Y561" i="1"/>
  <c r="Y1517" i="1"/>
  <c r="Y569" i="1"/>
  <c r="Y2041" i="1"/>
  <c r="P664" i="33"/>
  <c r="V1618" i="1"/>
  <c r="O561" i="1"/>
  <c r="O1517" i="1"/>
  <c r="O2033" i="1"/>
  <c r="O2041" i="1"/>
  <c r="O569" i="1"/>
  <c r="N2047" i="1"/>
  <c r="Z561" i="1"/>
  <c r="Z2033" i="1"/>
  <c r="Z1517" i="1"/>
  <c r="Z1605" i="1" s="1"/>
  <c r="Z2041" i="1"/>
  <c r="Z569" i="1"/>
  <c r="U1620" i="1"/>
  <c r="O666" i="33"/>
  <c r="S574" i="1"/>
  <c r="S566" i="1"/>
  <c r="Q664" i="33"/>
  <c r="W1618" i="1"/>
  <c r="U663" i="33"/>
  <c r="AC1617" i="1"/>
  <c r="X2039" i="1"/>
  <c r="O1608" i="1"/>
  <c r="S1520" i="1"/>
  <c r="S1608" i="1" s="1"/>
  <c r="S1617" i="1" s="1"/>
  <c r="AA2042" i="1"/>
  <c r="AB2040" i="1"/>
  <c r="AB568" i="1"/>
  <c r="AB1524" i="1"/>
  <c r="AB1612" i="1" s="1"/>
  <c r="AB576" i="1"/>
  <c r="AB2048" i="1"/>
  <c r="N565" i="1"/>
  <c r="I662" i="33"/>
  <c r="M1616" i="1"/>
  <c r="T666" i="33"/>
  <c r="AB1620" i="1"/>
  <c r="M665" i="33"/>
  <c r="R1619" i="1"/>
  <c r="L664" i="33"/>
  <c r="Q1618" i="1"/>
  <c r="S663" i="33"/>
  <c r="Z1617" i="1"/>
  <c r="AA2044" i="1"/>
  <c r="Y1608" i="1"/>
  <c r="AA1520" i="1"/>
  <c r="AA1608" i="1" s="1"/>
  <c r="AA1617" i="1" s="1"/>
  <c r="AA2036" i="1"/>
  <c r="T664" i="33"/>
  <c r="AB1618" i="1"/>
  <c r="R568" i="1"/>
  <c r="R2040" i="1"/>
  <c r="R1524" i="1"/>
  <c r="R1612" i="1" s="1"/>
  <c r="R576" i="1"/>
  <c r="R2048" i="1"/>
  <c r="T1607" i="1"/>
  <c r="X1519" i="1"/>
  <c r="X1607" i="1" s="1"/>
  <c r="X1616" i="1" s="1"/>
  <c r="X2035" i="1"/>
  <c r="Q662" i="33"/>
  <c r="W1616" i="1"/>
  <c r="X2045" i="1"/>
  <c r="I2035" i="1"/>
  <c r="I563" i="1"/>
  <c r="I1519" i="1"/>
  <c r="I2043" i="1"/>
  <c r="I571" i="1"/>
  <c r="I1606" i="1"/>
  <c r="N1518" i="1"/>
  <c r="N1606" i="1" s="1"/>
  <c r="N1615" i="1" s="1"/>
  <c r="K1606" i="1"/>
  <c r="L568" i="1"/>
  <c r="L1524" i="1"/>
  <c r="L1612" i="1" s="1"/>
  <c r="L2040" i="1"/>
  <c r="L576" i="1"/>
  <c r="L2048" i="1"/>
  <c r="AD568" i="1"/>
  <c r="AD2040" i="1"/>
  <c r="AD1524" i="1"/>
  <c r="AD1612" i="1" s="1"/>
  <c r="AD2048" i="1"/>
  <c r="AD576" i="1"/>
  <c r="S2034" i="1"/>
  <c r="S562" i="1"/>
  <c r="K662" i="33"/>
  <c r="P1616" i="1"/>
  <c r="P661" i="33"/>
  <c r="V1615" i="1"/>
  <c r="O664" i="33"/>
  <c r="U1618" i="1"/>
  <c r="U2040" i="1"/>
  <c r="U568" i="1"/>
  <c r="U1524" i="1"/>
  <c r="U1612" i="1" s="1"/>
  <c r="U576" i="1"/>
  <c r="U2048" i="1"/>
  <c r="W2040" i="1"/>
  <c r="W568" i="1"/>
  <c r="W1524" i="1"/>
  <c r="W1612" i="1" s="1"/>
  <c r="W576" i="1"/>
  <c r="W2048" i="1"/>
  <c r="M568" i="1"/>
  <c r="M2040" i="1"/>
  <c r="M1524" i="1"/>
  <c r="M1612" i="1" s="1"/>
  <c r="M2048" i="1"/>
  <c r="M576" i="1"/>
  <c r="I561" i="1"/>
  <c r="I2033" i="1"/>
  <c r="I1517" i="1"/>
  <c r="I2041" i="1"/>
  <c r="I569" i="1"/>
  <c r="J1620" i="1"/>
  <c r="F666" i="33"/>
  <c r="J561" i="1"/>
  <c r="J2033" i="1"/>
  <c r="J1517" i="1"/>
  <c r="J1605" i="1" s="1"/>
  <c r="J569" i="1"/>
  <c r="J2041" i="1"/>
  <c r="M662" i="33"/>
  <c r="R1616" i="1"/>
  <c r="X2046" i="1"/>
  <c r="X2038" i="1"/>
  <c r="S2037" i="1"/>
  <c r="O1609" i="1"/>
  <c r="S1521" i="1"/>
  <c r="S1609" i="1" s="1"/>
  <c r="S1618" i="1" s="1"/>
  <c r="V2033" i="1"/>
  <c r="V561" i="1"/>
  <c r="V1517" i="1"/>
  <c r="V1605" i="1" s="1"/>
  <c r="V569" i="1"/>
  <c r="V2041" i="1"/>
  <c r="V661" i="33"/>
  <c r="AD1615" i="1"/>
  <c r="S2039" i="1"/>
  <c r="O1611" i="1"/>
  <c r="S1523" i="1"/>
  <c r="S1611" i="1" s="1"/>
  <c r="S1620" i="1" s="1"/>
  <c r="X570" i="1"/>
  <c r="X2034" i="1"/>
  <c r="S2043" i="1"/>
  <c r="S563" i="1"/>
  <c r="AA2035" i="1"/>
  <c r="Y568" i="1"/>
  <c r="Y2040" i="1"/>
  <c r="Y1524" i="1"/>
  <c r="Y576" i="1"/>
  <c r="Y2048" i="1"/>
  <c r="Y1611" i="1"/>
  <c r="AA1523" i="1"/>
  <c r="AA1611" i="1" s="1"/>
  <c r="AA1620" i="1" s="1"/>
  <c r="O2040" i="1"/>
  <c r="O568" i="1"/>
  <c r="O1524" i="1"/>
  <c r="O2048" i="1"/>
  <c r="O576" i="1"/>
  <c r="H662" i="33"/>
  <c r="L1616" i="1"/>
  <c r="N1523" i="1"/>
  <c r="N1611" i="1" s="1"/>
  <c r="N1620" i="1" s="1"/>
  <c r="K1611" i="1"/>
  <c r="H661" i="33"/>
  <c r="L1615" i="1"/>
  <c r="S665" i="33"/>
  <c r="Z1619" i="1"/>
  <c r="Z568" i="1"/>
  <c r="Z2040" i="1"/>
  <c r="Z1524" i="1"/>
  <c r="Z1612" i="1" s="1"/>
  <c r="Z576" i="1"/>
  <c r="Z2048" i="1"/>
  <c r="V1617" i="1"/>
  <c r="P663" i="33"/>
  <c r="U665" i="33"/>
  <c r="AC1619" i="1"/>
  <c r="R1618" i="1"/>
  <c r="M664" i="33"/>
  <c r="AC1618" i="1"/>
  <c r="U664" i="33"/>
  <c r="V1619" i="1"/>
  <c r="P665" i="33"/>
  <c r="S572" i="1"/>
  <c r="S2036" i="1"/>
  <c r="Y1606" i="1"/>
  <c r="AA1518" i="1"/>
  <c r="AA1606" i="1" s="1"/>
  <c r="AA1615" i="1" s="1"/>
  <c r="T568" i="1"/>
  <c r="T2040" i="1"/>
  <c r="T1524" i="1"/>
  <c r="T2048" i="1"/>
  <c r="T576" i="1"/>
  <c r="N2045" i="1"/>
  <c r="N1521" i="1"/>
  <c r="N1609" i="1" s="1"/>
  <c r="N1618" i="1" s="1"/>
  <c r="K1609" i="1"/>
  <c r="F661" i="33"/>
  <c r="J1615" i="1"/>
  <c r="I2038" i="1"/>
  <c r="I566" i="1"/>
  <c r="I1522" i="1"/>
  <c r="I2046" i="1"/>
  <c r="I574" i="1"/>
  <c r="V664" i="33"/>
  <c r="AD1618" i="1"/>
  <c r="AD1616" i="1"/>
  <c r="V662" i="33"/>
  <c r="AA572" i="1"/>
  <c r="K666" i="33"/>
  <c r="P1620" i="1"/>
  <c r="R1517" i="1"/>
  <c r="R1605" i="1" s="1"/>
  <c r="R2033" i="1"/>
  <c r="R561" i="1"/>
  <c r="R569" i="1"/>
  <c r="R2041" i="1"/>
  <c r="L662" i="33"/>
  <c r="Q1616" i="1"/>
  <c r="T1609" i="1"/>
  <c r="X1521" i="1"/>
  <c r="X1609" i="1" s="1"/>
  <c r="X1618" i="1" s="1"/>
  <c r="X565" i="1"/>
  <c r="L561" i="1"/>
  <c r="L2033" i="1"/>
  <c r="L1517" i="1"/>
  <c r="L1605" i="1" s="1"/>
  <c r="L569" i="1"/>
  <c r="L2041" i="1"/>
  <c r="AD2033" i="1"/>
  <c r="AD561" i="1"/>
  <c r="AD1517" i="1"/>
  <c r="AD1605" i="1" s="1"/>
  <c r="AD569" i="1"/>
  <c r="AD2041" i="1"/>
  <c r="K661" i="33"/>
  <c r="P1615" i="1"/>
  <c r="Y1609" i="1"/>
  <c r="AA1521" i="1"/>
  <c r="AA1609" i="1" s="1"/>
  <c r="AA1618" i="1" s="1"/>
  <c r="S661" i="33"/>
  <c r="Z1615" i="1"/>
  <c r="AC1616" i="1"/>
  <c r="U662" i="33"/>
  <c r="P568" i="1"/>
  <c r="P2040" i="1"/>
  <c r="P1524" i="1"/>
  <c r="P1612" i="1" s="1"/>
  <c r="P576" i="1"/>
  <c r="P2048" i="1"/>
  <c r="I2039" i="1"/>
  <c r="I567" i="1"/>
  <c r="I1523" i="1"/>
  <c r="I2047" i="1"/>
  <c r="I575" i="1"/>
  <c r="N1519" i="1"/>
  <c r="N1607" i="1" s="1"/>
  <c r="N1616" i="1" s="1"/>
  <c r="K1607" i="1"/>
  <c r="C438" i="2"/>
  <c r="D641" i="33"/>
  <c r="B438" i="2" s="1"/>
  <c r="J568" i="1"/>
  <c r="J2040" i="1"/>
  <c r="J1524" i="1"/>
  <c r="J1612" i="1" s="1"/>
  <c r="J576" i="1"/>
  <c r="J2048" i="1"/>
  <c r="Q663" i="33"/>
  <c r="W1617" i="1"/>
  <c r="X574" i="1"/>
  <c r="M666" i="33"/>
  <c r="R1620" i="1"/>
  <c r="V2040" i="1"/>
  <c r="V568" i="1"/>
  <c r="V1524" i="1"/>
  <c r="V1612" i="1" s="1"/>
  <c r="V2048" i="1"/>
  <c r="V576" i="1"/>
  <c r="S575" i="1"/>
  <c r="S567" i="1"/>
  <c r="X2042" i="1"/>
  <c r="X562" i="1"/>
  <c r="X564" i="1"/>
  <c r="S571" i="1"/>
  <c r="AA571" i="1"/>
  <c r="N2039" i="1"/>
  <c r="N567" i="1"/>
  <c r="I665" i="33"/>
  <c r="M1619" i="1"/>
  <c r="M1615" i="1"/>
  <c r="I661" i="33"/>
  <c r="H663" i="33"/>
  <c r="L1617" i="1"/>
  <c r="F662" i="33"/>
  <c r="J1616" i="1"/>
  <c r="I663" i="33"/>
  <c r="M1617" i="1"/>
  <c r="Q666" i="33"/>
  <c r="W1620" i="1"/>
  <c r="V665" i="33"/>
  <c r="AD1619" i="1"/>
  <c r="W1615" i="1"/>
  <c r="Q661" i="33"/>
  <c r="S2038" i="1"/>
  <c r="K665" i="33"/>
  <c r="P1619" i="1"/>
  <c r="X2047" i="1"/>
  <c r="S2044" i="1"/>
  <c r="AA2034" i="1"/>
  <c r="T2033" i="1"/>
  <c r="T561" i="1"/>
  <c r="T1517" i="1"/>
  <c r="T569" i="1"/>
  <c r="T2041" i="1"/>
  <c r="T661" i="33"/>
  <c r="AB1615" i="1"/>
  <c r="K2033" i="1"/>
  <c r="K561" i="1"/>
  <c r="K1517" i="1"/>
  <c r="K569" i="1"/>
  <c r="K2041" i="1"/>
  <c r="N573" i="1"/>
  <c r="H665" i="33"/>
  <c r="L1619" i="1"/>
  <c r="J1619" i="1"/>
  <c r="F665" i="33"/>
  <c r="H666" i="33"/>
  <c r="L1620" i="1"/>
  <c r="L663" i="33"/>
  <c r="Q1617" i="1"/>
  <c r="Q2040" i="1"/>
  <c r="Q568" i="1"/>
  <c r="Q1524" i="1"/>
  <c r="Q1612" i="1" s="1"/>
  <c r="Q2048" i="1"/>
  <c r="Q576" i="1"/>
  <c r="AC568" i="1"/>
  <c r="AC2040" i="1"/>
  <c r="AC1524" i="1"/>
  <c r="AC1612" i="1" s="1"/>
  <c r="AC2048" i="1"/>
  <c r="AC576" i="1"/>
  <c r="Q1620" i="1"/>
  <c r="L666" i="33"/>
  <c r="X571" i="1"/>
  <c r="X563" i="1"/>
  <c r="X2037" i="1"/>
  <c r="I2036" i="1"/>
  <c r="I1520" i="1"/>
  <c r="I564" i="1"/>
  <c r="I572" i="1"/>
  <c r="I2044" i="1"/>
  <c r="N1522" i="1"/>
  <c r="N1610" i="1" s="1"/>
  <c r="N1619" i="1" s="1"/>
  <c r="K1610" i="1"/>
  <c r="M661" i="33"/>
  <c r="R1615" i="1"/>
  <c r="S570" i="1"/>
  <c r="O1606" i="1"/>
  <c r="S1518" i="1"/>
  <c r="S1606" i="1" s="1"/>
  <c r="S1615" i="1" s="1"/>
  <c r="U1615" i="1"/>
  <c r="O661" i="33"/>
  <c r="P662" i="33"/>
  <c r="V1616" i="1"/>
  <c r="P1618" i="1"/>
  <c r="K664" i="33"/>
  <c r="O665" i="33"/>
  <c r="U1619" i="1"/>
  <c r="P561" i="1"/>
  <c r="P2033" i="1"/>
  <c r="P1517" i="1"/>
  <c r="P1605" i="1" s="1"/>
  <c r="P2041" i="1"/>
  <c r="P569" i="1"/>
  <c r="I2037" i="1"/>
  <c r="I1521" i="1"/>
  <c r="I565" i="1"/>
  <c r="I573" i="1"/>
  <c r="I2045" i="1"/>
  <c r="T1610" i="1"/>
  <c r="X1522" i="1"/>
  <c r="X1610" i="1" s="1"/>
  <c r="X1619" i="1" s="1"/>
  <c r="S573" i="1"/>
  <c r="S565" i="1"/>
  <c r="S2047" i="1"/>
  <c r="X572" i="1"/>
  <c r="X2036" i="1"/>
  <c r="S2035" i="1"/>
  <c r="AA2043" i="1"/>
  <c r="Y1607" i="1"/>
  <c r="AA1519" i="1"/>
  <c r="AA1607" i="1" s="1"/>
  <c r="AA1616" i="1" s="1"/>
  <c r="N575" i="1"/>
  <c r="H664" i="33"/>
  <c r="L1618" i="1"/>
  <c r="S2046" i="1"/>
  <c r="O1610" i="1"/>
  <c r="S1522" i="1"/>
  <c r="S1610" i="1" s="1"/>
  <c r="S1619" i="1" s="1"/>
  <c r="X575" i="1"/>
  <c r="T1611" i="1"/>
  <c r="X1523" i="1"/>
  <c r="X1611" i="1" s="1"/>
  <c r="X1620" i="1" s="1"/>
  <c r="X567" i="1"/>
  <c r="S564" i="1"/>
  <c r="O662" i="33"/>
  <c r="U1616" i="1"/>
  <c r="AA570" i="1"/>
  <c r="AA562" i="1"/>
  <c r="AB561" i="1"/>
  <c r="AB2033" i="1"/>
  <c r="AB1517" i="1"/>
  <c r="AB1605" i="1" s="1"/>
  <c r="AB569" i="1"/>
  <c r="AB2041" i="1"/>
  <c r="AD1617" i="1"/>
  <c r="V663" i="33"/>
  <c r="M1618" i="1"/>
  <c r="I664" i="33"/>
  <c r="K2040" i="1"/>
  <c r="K568" i="1"/>
  <c r="N568" i="1" s="1"/>
  <c r="K1524" i="1"/>
  <c r="K2048" i="1"/>
  <c r="K576" i="1"/>
  <c r="N2037" i="1"/>
  <c r="Q665" i="33"/>
  <c r="W1619" i="1"/>
  <c r="AD1620" i="1"/>
  <c r="V666" i="33"/>
  <c r="Q561" i="1"/>
  <c r="Q2033" i="1"/>
  <c r="Q1517" i="1"/>
  <c r="Q1605" i="1" s="1"/>
  <c r="Q569" i="1"/>
  <c r="Q2041" i="1"/>
  <c r="AA564" i="1"/>
  <c r="AC2033" i="1"/>
  <c r="AC561" i="1"/>
  <c r="AC1517" i="1"/>
  <c r="AC1605" i="1" s="1"/>
  <c r="AC569" i="1"/>
  <c r="AC2041" i="1"/>
  <c r="V1620" i="1"/>
  <c r="P666" i="33"/>
  <c r="S666" i="33"/>
  <c r="Z1620" i="1"/>
  <c r="X2043" i="1"/>
  <c r="X573" i="1"/>
  <c r="L661" i="33"/>
  <c r="Q1615" i="1"/>
  <c r="N561" i="1" l="1"/>
  <c r="N576" i="1"/>
  <c r="N2040" i="1"/>
  <c r="N2048" i="1"/>
  <c r="N2033" i="1"/>
  <c r="X569" i="1"/>
  <c r="H2042" i="1"/>
  <c r="N569" i="1"/>
  <c r="X2033" i="1"/>
  <c r="H574" i="1"/>
  <c r="H570" i="1"/>
  <c r="H2036" i="1"/>
  <c r="H566" i="1"/>
  <c r="H2045" i="1"/>
  <c r="X2041" i="1"/>
  <c r="H562" i="1"/>
  <c r="H2044" i="1"/>
  <c r="N2041" i="1"/>
  <c r="X561" i="1"/>
  <c r="H2034" i="1"/>
  <c r="N1524" i="1"/>
  <c r="N1612" i="1" s="1"/>
  <c r="N1621" i="1" s="1"/>
  <c r="K1612" i="1"/>
  <c r="T1619" i="1"/>
  <c r="N665" i="33"/>
  <c r="H1521" i="1"/>
  <c r="H1609" i="1" s="1"/>
  <c r="I1609" i="1"/>
  <c r="I568" i="1"/>
  <c r="I1524" i="1"/>
  <c r="I2040" i="1"/>
  <c r="I2048" i="1"/>
  <c r="I576" i="1"/>
  <c r="H2047" i="1"/>
  <c r="H567" i="1"/>
  <c r="K667" i="33"/>
  <c r="P1621" i="1"/>
  <c r="R664" i="33"/>
  <c r="Y1618" i="1"/>
  <c r="L1614" i="1"/>
  <c r="H660" i="33"/>
  <c r="H2046" i="1"/>
  <c r="T1612" i="1"/>
  <c r="X1524" i="1"/>
  <c r="X1612" i="1" s="1"/>
  <c r="X1621" i="1" s="1"/>
  <c r="S667" i="33"/>
  <c r="Z1621" i="1"/>
  <c r="AA576" i="1"/>
  <c r="J1614" i="1"/>
  <c r="F660" i="33"/>
  <c r="I1605" i="1"/>
  <c r="AD1621" i="1"/>
  <c r="V667" i="33"/>
  <c r="T667" i="33"/>
  <c r="AB1621" i="1"/>
  <c r="S660" i="33"/>
  <c r="Z1614" i="1"/>
  <c r="S2041" i="1"/>
  <c r="S561" i="1"/>
  <c r="AA2041" i="1"/>
  <c r="Y1605" i="1"/>
  <c r="AA1517" i="1"/>
  <c r="AA1605" i="1" s="1"/>
  <c r="AA1614" i="1" s="1"/>
  <c r="N663" i="33"/>
  <c r="T1617" i="1"/>
  <c r="M1614" i="1"/>
  <c r="I660" i="33"/>
  <c r="Q1614" i="1"/>
  <c r="L660" i="33"/>
  <c r="AB1614" i="1"/>
  <c r="T660" i="33"/>
  <c r="H573" i="1"/>
  <c r="H2037" i="1"/>
  <c r="P1614" i="1"/>
  <c r="K660" i="33"/>
  <c r="Q1621" i="1"/>
  <c r="L667" i="33"/>
  <c r="T1605" i="1"/>
  <c r="X1517" i="1"/>
  <c r="X1605" i="1" s="1"/>
  <c r="X1614" i="1" s="1"/>
  <c r="G662" i="33"/>
  <c r="K1616" i="1"/>
  <c r="V660" i="33"/>
  <c r="AD1614" i="1"/>
  <c r="R1614" i="1"/>
  <c r="M660" i="33"/>
  <c r="H2038" i="1"/>
  <c r="K1618" i="1"/>
  <c r="G664" i="33"/>
  <c r="X576" i="1"/>
  <c r="X568" i="1"/>
  <c r="Y1615" i="1"/>
  <c r="R661" i="33"/>
  <c r="S2040" i="1"/>
  <c r="Y1620" i="1"/>
  <c r="R666" i="33"/>
  <c r="AA2040" i="1"/>
  <c r="J666" i="33"/>
  <c r="O1620" i="1"/>
  <c r="I667" i="33"/>
  <c r="M1621" i="1"/>
  <c r="Q667" i="33"/>
  <c r="W1621" i="1"/>
  <c r="U1621" i="1"/>
  <c r="O667" i="33"/>
  <c r="I1615" i="1"/>
  <c r="E661" i="33"/>
  <c r="H2035" i="1"/>
  <c r="N662" i="33"/>
  <c r="T1616" i="1"/>
  <c r="R663" i="33"/>
  <c r="Y1617" i="1"/>
  <c r="AA569" i="1"/>
  <c r="AA561" i="1"/>
  <c r="N661" i="33"/>
  <c r="T1615" i="1"/>
  <c r="Y1619" i="1"/>
  <c r="R665" i="33"/>
  <c r="T1620" i="1"/>
  <c r="N666" i="33"/>
  <c r="J665" i="33"/>
  <c r="O1619" i="1"/>
  <c r="J661" i="33"/>
  <c r="O1615" i="1"/>
  <c r="G665" i="33"/>
  <c r="K1619" i="1"/>
  <c r="H564" i="1"/>
  <c r="U667" i="33"/>
  <c r="AC1621" i="1"/>
  <c r="N1517" i="1"/>
  <c r="N1605" i="1" s="1"/>
  <c r="N1614" i="1" s="1"/>
  <c r="K1605" i="1"/>
  <c r="H2039" i="1"/>
  <c r="N664" i="33"/>
  <c r="T1618" i="1"/>
  <c r="X2048" i="1"/>
  <c r="X2040" i="1"/>
  <c r="S576" i="1"/>
  <c r="O1612" i="1"/>
  <c r="S1524" i="1"/>
  <c r="S1612" i="1" s="1"/>
  <c r="S1621" i="1" s="1"/>
  <c r="AA568" i="1"/>
  <c r="P660" i="33"/>
  <c r="V1614" i="1"/>
  <c r="O1618" i="1"/>
  <c r="J664" i="33"/>
  <c r="L1621" i="1"/>
  <c r="H667" i="33"/>
  <c r="H1518" i="1"/>
  <c r="H1606" i="1" s="1"/>
  <c r="H571" i="1"/>
  <c r="H1519" i="1"/>
  <c r="H1607" i="1" s="1"/>
  <c r="I1607" i="1"/>
  <c r="S2033" i="1"/>
  <c r="AA2033" i="1"/>
  <c r="J662" i="33"/>
  <c r="O1616" i="1"/>
  <c r="G663" i="33"/>
  <c r="K1617" i="1"/>
  <c r="W1614" i="1"/>
  <c r="Q660" i="33"/>
  <c r="U1614" i="1"/>
  <c r="O660" i="33"/>
  <c r="U660" i="33"/>
  <c r="AC1614" i="1"/>
  <c r="R662" i="33"/>
  <c r="Y1616" i="1"/>
  <c r="H565" i="1"/>
  <c r="H572" i="1"/>
  <c r="H1520" i="1"/>
  <c r="H1608" i="1" s="1"/>
  <c r="I1608" i="1"/>
  <c r="V1621" i="1"/>
  <c r="P667" i="33"/>
  <c r="J1621" i="1"/>
  <c r="F667" i="33"/>
  <c r="H575" i="1"/>
  <c r="H1523" i="1"/>
  <c r="H1611" i="1" s="1"/>
  <c r="I1611" i="1"/>
  <c r="H1522" i="1"/>
  <c r="H1610" i="1" s="1"/>
  <c r="I1610" i="1"/>
  <c r="G666" i="33"/>
  <c r="K1620" i="1"/>
  <c r="S2048" i="1"/>
  <c r="S568" i="1"/>
  <c r="AA2048" i="1"/>
  <c r="Y1612" i="1"/>
  <c r="AA1524" i="1"/>
  <c r="AA1612" i="1" s="1"/>
  <c r="AA1621" i="1" s="1"/>
  <c r="G661" i="33"/>
  <c r="K1615" i="1"/>
  <c r="H2043" i="1"/>
  <c r="H563" i="1"/>
  <c r="M667" i="33"/>
  <c r="R1621" i="1"/>
  <c r="O1617" i="1"/>
  <c r="J663" i="33"/>
  <c r="S569" i="1"/>
  <c r="O1605" i="1"/>
  <c r="S1517" i="1"/>
  <c r="S1605" i="1" s="1"/>
  <c r="S1614" i="1" s="1"/>
  <c r="H561" i="1" l="1"/>
  <c r="H2041" i="1"/>
  <c r="H2033" i="1"/>
  <c r="E666" i="33"/>
  <c r="I1620" i="1"/>
  <c r="E663" i="33"/>
  <c r="I1617" i="1"/>
  <c r="I1616" i="1"/>
  <c r="E662" i="33"/>
  <c r="H2040" i="1"/>
  <c r="H568" i="1"/>
  <c r="J660" i="33"/>
  <c r="O1614" i="1"/>
  <c r="Y1621" i="1"/>
  <c r="R667" i="33"/>
  <c r="D666" i="33"/>
  <c r="H1620" i="1"/>
  <c r="H1617" i="1"/>
  <c r="D663" i="33"/>
  <c r="D662" i="33"/>
  <c r="H1616" i="1"/>
  <c r="I1614" i="1"/>
  <c r="E660" i="33"/>
  <c r="H576" i="1"/>
  <c r="I1619" i="1"/>
  <c r="E665" i="33"/>
  <c r="J667" i="33"/>
  <c r="O1621" i="1"/>
  <c r="G660" i="33"/>
  <c r="K1614" i="1"/>
  <c r="R660" i="33"/>
  <c r="Y1614" i="1"/>
  <c r="H1517" i="1"/>
  <c r="H1605" i="1" s="1"/>
  <c r="H2048" i="1"/>
  <c r="H1524" i="1"/>
  <c r="H1612" i="1" s="1"/>
  <c r="I1612" i="1"/>
  <c r="E664" i="33"/>
  <c r="I1618" i="1"/>
  <c r="K1621" i="1"/>
  <c r="G667" i="33"/>
  <c r="H1619" i="1"/>
  <c r="D665" i="33"/>
  <c r="D661" i="33"/>
  <c r="H1615" i="1"/>
  <c r="H569" i="1"/>
  <c r="T1614" i="1"/>
  <c r="N660" i="33"/>
  <c r="N667" i="33"/>
  <c r="T1621" i="1"/>
  <c r="H1618" i="1"/>
  <c r="D664" i="33"/>
  <c r="H1621" i="1" l="1"/>
  <c r="D667" i="33"/>
  <c r="E671" i="33" s="1"/>
  <c r="D660" i="33"/>
  <c r="H1614" i="1"/>
  <c r="E667" i="33"/>
  <c r="I1621" i="1"/>
  <c r="R668" i="33" l="1"/>
  <c r="P161" i="2" s="1"/>
  <c r="N668" i="33"/>
  <c r="J668" i="33"/>
  <c r="E668" i="33"/>
  <c r="C161" i="2" s="1"/>
  <c r="E672" i="33"/>
  <c r="C165" i="2" s="1"/>
  <c r="G668" i="33"/>
  <c r="E161" i="2" s="1"/>
  <c r="E673" i="33"/>
  <c r="C166" i="2" s="1"/>
  <c r="E674" i="33"/>
  <c r="C167" i="2" s="1"/>
  <c r="E670" i="33"/>
  <c r="C163" i="2" s="1"/>
  <c r="L161" i="2"/>
  <c r="C164" i="2"/>
  <c r="H161" i="2"/>
  <c r="V671" i="33"/>
  <c r="T164" i="2" s="1"/>
  <c r="I673" i="33"/>
  <c r="G166" i="2" s="1"/>
  <c r="V670" i="33"/>
  <c r="T163" i="2" s="1"/>
  <c r="H671" i="33"/>
  <c r="F164" i="2" s="1"/>
  <c r="U672" i="33"/>
  <c r="S165" i="2" s="1"/>
  <c r="T670" i="33"/>
  <c r="R163" i="2" s="1"/>
  <c r="S673" i="33"/>
  <c r="Q166" i="2" s="1"/>
  <c r="O670" i="33"/>
  <c r="M163" i="2" s="1"/>
  <c r="M671" i="33"/>
  <c r="K164" i="2" s="1"/>
  <c r="V669" i="33"/>
  <c r="T162" i="2" s="1"/>
  <c r="T669" i="33"/>
  <c r="R162" i="2" s="1"/>
  <c r="I671" i="33"/>
  <c r="G164" i="2" s="1"/>
  <c r="Q669" i="33"/>
  <c r="O162" i="2" s="1"/>
  <c r="L672" i="33"/>
  <c r="J165" i="2" s="1"/>
  <c r="V672" i="33"/>
  <c r="T165" i="2" s="1"/>
  <c r="U674" i="33"/>
  <c r="S167" i="2" s="1"/>
  <c r="U670" i="33"/>
  <c r="S163" i="2" s="1"/>
  <c r="M669" i="33"/>
  <c r="K162" i="2" s="1"/>
  <c r="H672" i="33"/>
  <c r="F165" i="2" s="1"/>
  <c r="I674" i="33"/>
  <c r="G167" i="2" s="1"/>
  <c r="T671" i="33"/>
  <c r="R164" i="2" s="1"/>
  <c r="S670" i="33"/>
  <c r="Q163" i="2" s="1"/>
  <c r="Q674" i="33"/>
  <c r="O167" i="2" s="1"/>
  <c r="O674" i="33"/>
  <c r="M167" i="2" s="1"/>
  <c r="Q670" i="33"/>
  <c r="O163" i="2" s="1"/>
  <c r="L673" i="33"/>
  <c r="J166" i="2" s="1"/>
  <c r="F670" i="33"/>
  <c r="D163" i="2" s="1"/>
  <c r="H674" i="33"/>
  <c r="F167" i="2" s="1"/>
  <c r="M670" i="33"/>
  <c r="K163" i="2" s="1"/>
  <c r="Q673" i="33"/>
  <c r="O166" i="2" s="1"/>
  <c r="M674" i="33"/>
  <c r="K167" i="2" s="1"/>
  <c r="M673" i="33"/>
  <c r="K166" i="2" s="1"/>
  <c r="I670" i="33"/>
  <c r="G163" i="2" s="1"/>
  <c r="F672" i="33"/>
  <c r="D165" i="2" s="1"/>
  <c r="O671" i="33"/>
  <c r="M164" i="2" s="1"/>
  <c r="I669" i="33"/>
  <c r="G162" i="2" s="1"/>
  <c r="S669" i="33"/>
  <c r="Q162" i="2" s="1"/>
  <c r="U671" i="33"/>
  <c r="S164" i="2" s="1"/>
  <c r="K674" i="33"/>
  <c r="I167" i="2" s="1"/>
  <c r="O669" i="33"/>
  <c r="M162" i="2" s="1"/>
  <c r="F669" i="33"/>
  <c r="D162" i="2" s="1"/>
  <c r="Q672" i="33"/>
  <c r="O165" i="2" s="1"/>
  <c r="I672" i="33"/>
  <c r="G165" i="2" s="1"/>
  <c r="O673" i="33"/>
  <c r="M166" i="2" s="1"/>
  <c r="K669" i="33"/>
  <c r="I162" i="2" s="1"/>
  <c r="U669" i="33"/>
  <c r="S162" i="2" s="1"/>
  <c r="P673" i="33"/>
  <c r="N166" i="2" s="1"/>
  <c r="P669" i="33"/>
  <c r="N162" i="2" s="1"/>
  <c r="L670" i="33"/>
  <c r="J163" i="2" s="1"/>
  <c r="V674" i="33"/>
  <c r="T167" i="2" s="1"/>
  <c r="P672" i="33"/>
  <c r="N165" i="2" s="1"/>
  <c r="K671" i="33"/>
  <c r="I164" i="2" s="1"/>
  <c r="T673" i="33"/>
  <c r="R166" i="2" s="1"/>
  <c r="S672" i="33"/>
  <c r="Q165" i="2" s="1"/>
  <c r="F674" i="33"/>
  <c r="D167" i="2" s="1"/>
  <c r="P671" i="33"/>
  <c r="N164" i="2" s="1"/>
  <c r="K670" i="33"/>
  <c r="I163" i="2" s="1"/>
  <c r="F673" i="33"/>
  <c r="D166" i="2" s="1"/>
  <c r="H673" i="33"/>
  <c r="F166" i="2" s="1"/>
  <c r="S671" i="33"/>
  <c r="Q164" i="2" s="1"/>
  <c r="L671" i="33"/>
  <c r="J164" i="2" s="1"/>
  <c r="K673" i="33"/>
  <c r="I166" i="2" s="1"/>
  <c r="U673" i="33"/>
  <c r="S166" i="2" s="1"/>
  <c r="Q671" i="33"/>
  <c r="O164" i="2" s="1"/>
  <c r="L674" i="33"/>
  <c r="J167" i="2" s="1"/>
  <c r="M672" i="33"/>
  <c r="K165" i="2" s="1"/>
  <c r="F671" i="33"/>
  <c r="D164" i="2" s="1"/>
  <c r="V673" i="33"/>
  <c r="T166" i="2" s="1"/>
  <c r="T672" i="33"/>
  <c r="R165" i="2" s="1"/>
  <c r="P670" i="33"/>
  <c r="N163" i="2" s="1"/>
  <c r="K672" i="33"/>
  <c r="I165" i="2" s="1"/>
  <c r="T674" i="33"/>
  <c r="R167" i="2" s="1"/>
  <c r="H670" i="33"/>
  <c r="F163" i="2" s="1"/>
  <c r="H669" i="33"/>
  <c r="F162" i="2" s="1"/>
  <c r="O672" i="33"/>
  <c r="M165" i="2" s="1"/>
  <c r="P674" i="33"/>
  <c r="N167" i="2" s="1"/>
  <c r="S674" i="33"/>
  <c r="Q167" i="2" s="1"/>
  <c r="L669" i="33"/>
  <c r="J162" i="2" s="1"/>
  <c r="O668" i="33"/>
  <c r="P668" i="33"/>
  <c r="N669" i="33"/>
  <c r="L162" i="2" s="1"/>
  <c r="V668" i="33"/>
  <c r="T668" i="33"/>
  <c r="S668" i="33"/>
  <c r="H668" i="33"/>
  <c r="J674" i="33"/>
  <c r="H167" i="2" s="1"/>
  <c r="J669" i="33"/>
  <c r="H162" i="2" s="1"/>
  <c r="G671" i="33"/>
  <c r="E164" i="2" s="1"/>
  <c r="J672" i="33"/>
  <c r="H165" i="2" s="1"/>
  <c r="N674" i="33"/>
  <c r="L167" i="2" s="1"/>
  <c r="N670" i="33"/>
  <c r="L163" i="2" s="1"/>
  <c r="M668" i="33"/>
  <c r="U668" i="33"/>
  <c r="R674" i="33"/>
  <c r="P167" i="2" s="1"/>
  <c r="G669" i="33"/>
  <c r="E162" i="2" s="1"/>
  <c r="J670" i="33"/>
  <c r="H163" i="2" s="1"/>
  <c r="N672" i="33"/>
  <c r="L165" i="2" s="1"/>
  <c r="N673" i="33"/>
  <c r="L166" i="2" s="1"/>
  <c r="G673" i="33"/>
  <c r="E166" i="2" s="1"/>
  <c r="R673" i="33"/>
  <c r="P166" i="2" s="1"/>
  <c r="E669" i="33"/>
  <c r="R672" i="33"/>
  <c r="P165" i="2" s="1"/>
  <c r="J671" i="33"/>
  <c r="H164" i="2" s="1"/>
  <c r="J673" i="33"/>
  <c r="H166" i="2" s="1"/>
  <c r="G672" i="33"/>
  <c r="E165" i="2" s="1"/>
  <c r="K668" i="33"/>
  <c r="I668" i="33"/>
  <c r="F668" i="33"/>
  <c r="R671" i="33"/>
  <c r="P164" i="2" s="1"/>
  <c r="R669" i="33"/>
  <c r="P162" i="2" s="1"/>
  <c r="N671" i="33"/>
  <c r="L164" i="2" s="1"/>
  <c r="G670" i="33"/>
  <c r="E163" i="2" s="1"/>
  <c r="Q668" i="33"/>
  <c r="L668" i="33"/>
  <c r="G674" i="33"/>
  <c r="E167" i="2" s="1"/>
  <c r="R670" i="33"/>
  <c r="P163" i="2" s="1"/>
  <c r="Z2319" i="1"/>
  <c r="V2314" i="1"/>
  <c r="P2314" i="1"/>
  <c r="M2319" i="1"/>
  <c r="K2314" i="1"/>
  <c r="Q2315" i="1"/>
  <c r="Y2315" i="1"/>
  <c r="AB2315" i="1"/>
  <c r="Q2313" i="1"/>
  <c r="V2313" i="1"/>
  <c r="AD2313" i="1"/>
  <c r="AB2314" i="1"/>
  <c r="K2319" i="1"/>
  <c r="V2319" i="1"/>
  <c r="V2317" i="1"/>
  <c r="V2315" i="1"/>
  <c r="U2319" i="1"/>
  <c r="AD2319" i="1"/>
  <c r="W2316" i="1"/>
  <c r="AC2315" i="1"/>
  <c r="W2319" i="1"/>
  <c r="L2314" i="1"/>
  <c r="Q2318" i="1"/>
  <c r="R2316" i="1"/>
  <c r="W2315" i="1"/>
  <c r="L2319" i="1"/>
  <c r="AD2314" i="1"/>
  <c r="K2318" i="1"/>
  <c r="T2313" i="1"/>
  <c r="AC2313" i="1"/>
  <c r="AB2313" i="1"/>
  <c r="O2313" i="1"/>
  <c r="K2313" i="1"/>
  <c r="T2316" i="1"/>
  <c r="O2314" i="1"/>
  <c r="T2318" i="1"/>
  <c r="T2314" i="1"/>
  <c r="AC2314" i="1"/>
  <c r="Q2314" i="1"/>
  <c r="K2317" i="1"/>
  <c r="Y2318" i="1"/>
  <c r="AC2319" i="1"/>
  <c r="P2317" i="1"/>
  <c r="AC2317" i="1"/>
  <c r="AD2316" i="1"/>
  <c r="Y2313" i="1"/>
  <c r="M2313" i="1"/>
  <c r="L2313" i="1"/>
  <c r="U2313" i="1"/>
  <c r="L2318" i="1"/>
  <c r="O2317" i="1"/>
  <c r="O2315" i="1"/>
  <c r="T2317" i="1"/>
  <c r="P2319" i="1"/>
  <c r="L2316" i="1"/>
  <c r="AD2318" i="1"/>
  <c r="Q2319" i="1"/>
  <c r="V2316" i="1"/>
  <c r="U2318" i="1"/>
  <c r="U2317" i="1"/>
  <c r="AB2317" i="1"/>
  <c r="R2313" i="1"/>
  <c r="AD2317" i="1"/>
  <c r="O2316" i="1"/>
  <c r="P2316" i="1"/>
  <c r="M2314" i="1"/>
  <c r="Y2316" i="1"/>
  <c r="O2318" i="1"/>
  <c r="AB2316" i="1"/>
  <c r="Y2317" i="1"/>
  <c r="L2317" i="1"/>
  <c r="Y2319" i="1"/>
  <c r="U2314" i="1"/>
  <c r="Z2314" i="1"/>
  <c r="W2313" i="1"/>
  <c r="P2313" i="1"/>
  <c r="Z2313" i="1"/>
  <c r="P2318" i="1"/>
  <c r="R2319" i="1"/>
  <c r="R2314" i="1"/>
  <c r="U2316" i="1"/>
  <c r="M2316" i="1"/>
  <c r="M2317" i="1"/>
  <c r="R2315" i="1"/>
  <c r="I2315" i="1"/>
  <c r="AC2316" i="1"/>
  <c r="M2315" i="1"/>
  <c r="R2317" i="1"/>
  <c r="Z2317" i="1"/>
  <c r="Z2316" i="1"/>
  <c r="AB2318" i="1"/>
  <c r="AB2319" i="1"/>
  <c r="Z2315" i="1"/>
  <c r="L2315" i="1"/>
  <c r="U2315" i="1"/>
  <c r="V2318" i="1"/>
  <c r="AC2318" i="1"/>
  <c r="Q2317" i="1"/>
  <c r="W2314" i="1"/>
  <c r="M2318" i="1"/>
  <c r="AD2315" i="1"/>
  <c r="P2315" i="1"/>
  <c r="R2318" i="1"/>
  <c r="K2316" i="1"/>
  <c r="W2318" i="1"/>
  <c r="Y2314" i="1"/>
  <c r="W2317" i="1"/>
  <c r="Q2316" i="1"/>
  <c r="T2319" i="1"/>
  <c r="T2315" i="1"/>
  <c r="Z2318" i="1"/>
  <c r="O2319" i="1"/>
  <c r="Y4514" i="1" l="1"/>
  <c r="Y475" i="1"/>
  <c r="Y1947" i="1"/>
  <c r="Y2842" i="1"/>
  <c r="Y4243" i="1"/>
  <c r="Y3825" i="1"/>
  <c r="Y3276" i="1"/>
  <c r="K3276" i="1"/>
  <c r="K3825" i="1"/>
  <c r="K4514" i="1"/>
  <c r="K475" i="1"/>
  <c r="K1947" i="1"/>
  <c r="K4243" i="1"/>
  <c r="K2842" i="1"/>
  <c r="D161" i="2"/>
  <c r="F675" i="33"/>
  <c r="D168" i="2" s="1"/>
  <c r="O1950" i="1"/>
  <c r="O4517" i="1"/>
  <c r="O2845" i="1"/>
  <c r="O3828" i="1"/>
  <c r="O3279" i="1"/>
  <c r="O4246" i="1"/>
  <c r="O478" i="1"/>
  <c r="Y1950" i="1"/>
  <c r="Y4246" i="1"/>
  <c r="Y4517" i="1"/>
  <c r="Y478" i="1"/>
  <c r="Y3828" i="1"/>
  <c r="Y2845" i="1"/>
  <c r="Y3279" i="1"/>
  <c r="O1947" i="1"/>
  <c r="O3825" i="1"/>
  <c r="O2842" i="1"/>
  <c r="O475" i="1"/>
  <c r="O4243" i="1"/>
  <c r="O3276" i="1"/>
  <c r="O4514" i="1"/>
  <c r="K161" i="2"/>
  <c r="M675" i="33"/>
  <c r="K168" i="2" s="1"/>
  <c r="K2843" i="1"/>
  <c r="K476" i="1"/>
  <c r="K4515" i="1"/>
  <c r="K4244" i="1"/>
  <c r="K1948" i="1"/>
  <c r="K3826" i="1"/>
  <c r="K3277" i="1"/>
  <c r="Q161" i="2"/>
  <c r="S675" i="33"/>
  <c r="Q168" i="2" s="1"/>
  <c r="N161" i="2"/>
  <c r="P675" i="33"/>
  <c r="N168" i="2" s="1"/>
  <c r="V1951" i="1"/>
  <c r="V4247" i="1"/>
  <c r="V2846" i="1"/>
  <c r="V3280" i="1"/>
  <c r="V4518" i="1"/>
  <c r="V3829" i="1"/>
  <c r="V479" i="1"/>
  <c r="AB1951" i="1"/>
  <c r="AB479" i="1"/>
  <c r="AB3829" i="1"/>
  <c r="AB4518" i="1"/>
  <c r="AB2846" i="1"/>
  <c r="AB4247" i="1"/>
  <c r="AB3280" i="1"/>
  <c r="AD1950" i="1"/>
  <c r="AD3279" i="1"/>
  <c r="AD4246" i="1"/>
  <c r="AD478" i="1"/>
  <c r="AD4517" i="1"/>
  <c r="AD2845" i="1"/>
  <c r="AD3828" i="1"/>
  <c r="W4244" i="1"/>
  <c r="W2843" i="1"/>
  <c r="W4515" i="1"/>
  <c r="W1948" i="1"/>
  <c r="W3826" i="1"/>
  <c r="W476" i="1"/>
  <c r="W3277" i="1"/>
  <c r="Z1948" i="1"/>
  <c r="Z4515" i="1"/>
  <c r="Z4244" i="1"/>
  <c r="Z2843" i="1"/>
  <c r="Z476" i="1"/>
  <c r="Z3277" i="1"/>
  <c r="Z3826" i="1"/>
  <c r="V2843" i="1"/>
  <c r="V4244" i="1"/>
  <c r="V1948" i="1"/>
  <c r="V3826" i="1"/>
  <c r="V476" i="1"/>
  <c r="V3277" i="1"/>
  <c r="V4515" i="1"/>
  <c r="P1948" i="1"/>
  <c r="P4515" i="1"/>
  <c r="P476" i="1"/>
  <c r="P3826" i="1"/>
  <c r="P4244" i="1"/>
  <c r="P3277" i="1"/>
  <c r="P2843" i="1"/>
  <c r="V474" i="1"/>
  <c r="V3824" i="1"/>
  <c r="V2841" i="1"/>
  <c r="V4513" i="1"/>
  <c r="V3275" i="1"/>
  <c r="V1946" i="1"/>
  <c r="V4242" i="1"/>
  <c r="P3824" i="1"/>
  <c r="P4242" i="1"/>
  <c r="P3275" i="1"/>
  <c r="P474" i="1"/>
  <c r="P1946" i="1"/>
  <c r="P4513" i="1"/>
  <c r="P2841" i="1"/>
  <c r="J3275" i="1"/>
  <c r="J4513" i="1"/>
  <c r="J2841" i="1"/>
  <c r="J1946" i="1"/>
  <c r="J3824" i="1"/>
  <c r="J474" i="1"/>
  <c r="J4242" i="1"/>
  <c r="Z474" i="1"/>
  <c r="Z3824" i="1"/>
  <c r="Z4513" i="1"/>
  <c r="Z2841" i="1"/>
  <c r="Z1946" i="1"/>
  <c r="Z4242" i="1"/>
  <c r="Z3275" i="1"/>
  <c r="M4243" i="1"/>
  <c r="M1947" i="1"/>
  <c r="M2842" i="1"/>
  <c r="M3825" i="1"/>
  <c r="M3276" i="1"/>
  <c r="M4514" i="1"/>
  <c r="M475" i="1"/>
  <c r="R475" i="1"/>
  <c r="R4514" i="1"/>
  <c r="R3276" i="1"/>
  <c r="R3825" i="1"/>
  <c r="R2842" i="1"/>
  <c r="R4243" i="1"/>
  <c r="R1947" i="1"/>
  <c r="W475" i="1"/>
  <c r="W1947" i="1"/>
  <c r="W4514" i="1"/>
  <c r="W4243" i="1"/>
  <c r="W2842" i="1"/>
  <c r="W3825" i="1"/>
  <c r="W3276" i="1"/>
  <c r="AB476" i="1"/>
  <c r="AB4515" i="1"/>
  <c r="AB3826" i="1"/>
  <c r="AB3277" i="1"/>
  <c r="AB2843" i="1"/>
  <c r="AB1948" i="1"/>
  <c r="AB4244" i="1"/>
  <c r="AC3276" i="1"/>
  <c r="AC475" i="1"/>
  <c r="AC3825" i="1"/>
  <c r="AC4243" i="1"/>
  <c r="AC4514" i="1"/>
  <c r="AC2842" i="1"/>
  <c r="AC1947" i="1"/>
  <c r="W4242" i="1"/>
  <c r="W1946" i="1"/>
  <c r="W3275" i="1"/>
  <c r="W474" i="1"/>
  <c r="W3824" i="1"/>
  <c r="W2841" i="1"/>
  <c r="W4513" i="1"/>
  <c r="R4515" i="1"/>
  <c r="R476" i="1"/>
  <c r="R2843" i="1"/>
  <c r="R3826" i="1"/>
  <c r="R4244" i="1"/>
  <c r="R1948" i="1"/>
  <c r="R3277" i="1"/>
  <c r="AC3827" i="1"/>
  <c r="AC3278" i="1"/>
  <c r="AC2844" i="1"/>
  <c r="AC1949" i="1"/>
  <c r="AC4245" i="1"/>
  <c r="AC4516" i="1"/>
  <c r="AC477" i="1"/>
  <c r="AD3277" i="1"/>
  <c r="AD476" i="1"/>
  <c r="AD2843" i="1"/>
  <c r="AD3826" i="1"/>
  <c r="AD1948" i="1"/>
  <c r="AD4244" i="1"/>
  <c r="AD4515" i="1"/>
  <c r="G675" i="33"/>
  <c r="E168" i="2" s="1"/>
  <c r="D674" i="33"/>
  <c r="B167" i="2" s="1"/>
  <c r="Y473" i="1"/>
  <c r="Y1945" i="1"/>
  <c r="Y4512" i="1"/>
  <c r="Y2840" i="1"/>
  <c r="Y4241" i="1"/>
  <c r="Y3274" i="1"/>
  <c r="Y3823" i="1"/>
  <c r="N675" i="33"/>
  <c r="L168" i="2" s="1"/>
  <c r="I4514" i="1"/>
  <c r="I4243" i="1"/>
  <c r="I2842" i="1"/>
  <c r="I475" i="1"/>
  <c r="I1947" i="1"/>
  <c r="I3276" i="1"/>
  <c r="I3825" i="1"/>
  <c r="I473" i="1"/>
  <c r="I4512" i="1"/>
  <c r="I2840" i="1"/>
  <c r="I1945" i="1"/>
  <c r="I3274" i="1"/>
  <c r="I3823" i="1"/>
  <c r="I4241" i="1"/>
  <c r="K479" i="1"/>
  <c r="K4247" i="1"/>
  <c r="K3829" i="1"/>
  <c r="K1951" i="1"/>
  <c r="K4518" i="1"/>
  <c r="K3280" i="1"/>
  <c r="K2846" i="1"/>
  <c r="T4244" i="1"/>
  <c r="T4515" i="1"/>
  <c r="T3277" i="1"/>
  <c r="T1948" i="1"/>
  <c r="T3826" i="1"/>
  <c r="T2843" i="1"/>
  <c r="T476" i="1"/>
  <c r="G161" i="2"/>
  <c r="I675" i="33"/>
  <c r="G168" i="2" s="1"/>
  <c r="O4244" i="1"/>
  <c r="O2843" i="1"/>
  <c r="O476" i="1"/>
  <c r="O1948" i="1"/>
  <c r="O3277" i="1"/>
  <c r="O3826" i="1"/>
  <c r="O4515" i="1"/>
  <c r="K4246" i="1"/>
  <c r="K2845" i="1"/>
  <c r="K3828" i="1"/>
  <c r="K4517" i="1"/>
  <c r="K1950" i="1"/>
  <c r="K3279" i="1"/>
  <c r="K478" i="1"/>
  <c r="K3275" i="1"/>
  <c r="K3824" i="1"/>
  <c r="K1946" i="1"/>
  <c r="K474" i="1"/>
  <c r="K4513" i="1"/>
  <c r="K2841" i="1"/>
  <c r="K4242" i="1"/>
  <c r="T1947" i="1"/>
  <c r="T4243" i="1"/>
  <c r="T2842" i="1"/>
  <c r="T3276" i="1"/>
  <c r="T475" i="1"/>
  <c r="T3825" i="1"/>
  <c r="T4514" i="1"/>
  <c r="O3275" i="1"/>
  <c r="O4242" i="1"/>
  <c r="O3824" i="1"/>
  <c r="O4513" i="1"/>
  <c r="O474" i="1"/>
  <c r="O2841" i="1"/>
  <c r="O1946" i="1"/>
  <c r="R161" i="2"/>
  <c r="T675" i="33"/>
  <c r="R168" i="2" s="1"/>
  <c r="M161" i="2"/>
  <c r="O675" i="33"/>
  <c r="M168" i="2" s="1"/>
  <c r="U3827" i="1"/>
  <c r="U2844" i="1"/>
  <c r="U4516" i="1"/>
  <c r="U477" i="1"/>
  <c r="U1949" i="1"/>
  <c r="U3278" i="1"/>
  <c r="U4245" i="1"/>
  <c r="P3827" i="1"/>
  <c r="P2844" i="1"/>
  <c r="P4245" i="1"/>
  <c r="P3278" i="1"/>
  <c r="P477" i="1"/>
  <c r="P1949" i="1"/>
  <c r="P4516" i="1"/>
  <c r="J3277" i="1"/>
  <c r="J2843" i="1"/>
  <c r="J1948" i="1"/>
  <c r="J4244" i="1"/>
  <c r="J476" i="1"/>
  <c r="J4515" i="1"/>
  <c r="J3826" i="1"/>
  <c r="AC4517" i="1"/>
  <c r="AC3279" i="1"/>
  <c r="AC1950" i="1"/>
  <c r="AC478" i="1"/>
  <c r="AC4246" i="1"/>
  <c r="AC2845" i="1"/>
  <c r="AC3828" i="1"/>
  <c r="L4246" i="1"/>
  <c r="L1950" i="1"/>
  <c r="L2845" i="1"/>
  <c r="L478" i="1"/>
  <c r="L3279" i="1"/>
  <c r="L3828" i="1"/>
  <c r="L4517" i="1"/>
  <c r="J3280" i="1"/>
  <c r="J3829" i="1"/>
  <c r="J4518" i="1"/>
  <c r="J1951" i="1"/>
  <c r="J479" i="1"/>
  <c r="J4247" i="1"/>
  <c r="J2846" i="1"/>
  <c r="V3827" i="1"/>
  <c r="V477" i="1"/>
  <c r="V3278" i="1"/>
  <c r="V1949" i="1"/>
  <c r="V4245" i="1"/>
  <c r="V4516" i="1"/>
  <c r="V2844" i="1"/>
  <c r="V3279" i="1"/>
  <c r="V478" i="1"/>
  <c r="V4517" i="1"/>
  <c r="V3828" i="1"/>
  <c r="V4246" i="1"/>
  <c r="V1950" i="1"/>
  <c r="V2845" i="1"/>
  <c r="U4517" i="1"/>
  <c r="U3279" i="1"/>
  <c r="U1950" i="1"/>
  <c r="U2845" i="1"/>
  <c r="U4246" i="1"/>
  <c r="U3828" i="1"/>
  <c r="U478" i="1"/>
  <c r="U3824" i="1"/>
  <c r="U4513" i="1"/>
  <c r="U2841" i="1"/>
  <c r="U4242" i="1"/>
  <c r="U474" i="1"/>
  <c r="U3275" i="1"/>
  <c r="U1946" i="1"/>
  <c r="M4513" i="1"/>
  <c r="M2841" i="1"/>
  <c r="M3275" i="1"/>
  <c r="M3824" i="1"/>
  <c r="M1946" i="1"/>
  <c r="M4242" i="1"/>
  <c r="M474" i="1"/>
  <c r="R2845" i="1"/>
  <c r="R3279" i="1"/>
  <c r="R478" i="1"/>
  <c r="R1950" i="1"/>
  <c r="R4246" i="1"/>
  <c r="R4517" i="1"/>
  <c r="R3828" i="1"/>
  <c r="L3280" i="1"/>
  <c r="L4518" i="1"/>
  <c r="L479" i="1"/>
  <c r="L4247" i="1"/>
  <c r="L1951" i="1"/>
  <c r="L3829" i="1"/>
  <c r="L2846" i="1"/>
  <c r="U4518" i="1"/>
  <c r="U2846" i="1"/>
  <c r="U1951" i="1"/>
  <c r="U3829" i="1"/>
  <c r="U479" i="1"/>
  <c r="U3280" i="1"/>
  <c r="U4247" i="1"/>
  <c r="M4247" i="1"/>
  <c r="M1951" i="1"/>
  <c r="M2846" i="1"/>
  <c r="M4518" i="1"/>
  <c r="M3280" i="1"/>
  <c r="M479" i="1"/>
  <c r="M3829" i="1"/>
  <c r="AC1951" i="1"/>
  <c r="AC479" i="1"/>
  <c r="AC3829" i="1"/>
  <c r="AC4518" i="1"/>
  <c r="AC2846" i="1"/>
  <c r="AC4247" i="1"/>
  <c r="AC3280" i="1"/>
  <c r="M1948" i="1"/>
  <c r="M476" i="1"/>
  <c r="M3826" i="1"/>
  <c r="M2843" i="1"/>
  <c r="M4515" i="1"/>
  <c r="M3277" i="1"/>
  <c r="M4244" i="1"/>
  <c r="U2842" i="1"/>
  <c r="U1947" i="1"/>
  <c r="U3825" i="1"/>
  <c r="U4243" i="1"/>
  <c r="U475" i="1"/>
  <c r="U3276" i="1"/>
  <c r="U4514" i="1"/>
  <c r="L476" i="1"/>
  <c r="L3277" i="1"/>
  <c r="L3826" i="1"/>
  <c r="L2843" i="1"/>
  <c r="L4515" i="1"/>
  <c r="L1948" i="1"/>
  <c r="L4244" i="1"/>
  <c r="K4241" i="1"/>
  <c r="K1945" i="1"/>
  <c r="K3274" i="1"/>
  <c r="K3823" i="1"/>
  <c r="K473" i="1"/>
  <c r="K4512" i="1"/>
  <c r="K2840" i="1"/>
  <c r="T3274" i="1"/>
  <c r="T2840" i="1"/>
  <c r="T473" i="1"/>
  <c r="T1945" i="1"/>
  <c r="T4512" i="1"/>
  <c r="T4241" i="1"/>
  <c r="T3823" i="1"/>
  <c r="D672" i="33"/>
  <c r="B165" i="2" s="1"/>
  <c r="J161" i="2"/>
  <c r="L675" i="33"/>
  <c r="J168" i="2" s="1"/>
  <c r="Y1946" i="1"/>
  <c r="Y474" i="1"/>
  <c r="AA474" i="1" s="1"/>
  <c r="Y4513" i="1"/>
  <c r="Y2841" i="1"/>
  <c r="Y3275" i="1"/>
  <c r="Y3824" i="1"/>
  <c r="Y4242" i="1"/>
  <c r="I161" i="2"/>
  <c r="K675" i="33"/>
  <c r="I168" i="2" s="1"/>
  <c r="Y3278" i="1"/>
  <c r="Y477" i="1"/>
  <c r="Y4245" i="1"/>
  <c r="Y3827" i="1"/>
  <c r="Y4516" i="1"/>
  <c r="Y1949" i="1"/>
  <c r="Y2844" i="1"/>
  <c r="T4517" i="1"/>
  <c r="T2845" i="1"/>
  <c r="T3828" i="1"/>
  <c r="T1950" i="1"/>
  <c r="T478" i="1"/>
  <c r="T4246" i="1"/>
  <c r="T3279" i="1"/>
  <c r="Y3829" i="1"/>
  <c r="Y1951" i="1"/>
  <c r="Y4518" i="1"/>
  <c r="Y4247" i="1"/>
  <c r="Y2846" i="1"/>
  <c r="Y3280" i="1"/>
  <c r="Y479" i="1"/>
  <c r="T3829" i="1"/>
  <c r="T4247" i="1"/>
  <c r="T2846" i="1"/>
  <c r="T4518" i="1"/>
  <c r="T479" i="1"/>
  <c r="T3280" i="1"/>
  <c r="T1951" i="1"/>
  <c r="O4247" i="1"/>
  <c r="O1951" i="1"/>
  <c r="O479" i="1"/>
  <c r="O4518" i="1"/>
  <c r="O2846" i="1"/>
  <c r="O3280" i="1"/>
  <c r="O3829" i="1"/>
  <c r="T161" i="2"/>
  <c r="V675" i="33"/>
  <c r="T168" i="2" s="1"/>
  <c r="Q3275" i="1"/>
  <c r="Q4242" i="1"/>
  <c r="Q4513" i="1"/>
  <c r="Q3824" i="1"/>
  <c r="Q2841" i="1"/>
  <c r="Q1946" i="1"/>
  <c r="Q474" i="1"/>
  <c r="L3275" i="1"/>
  <c r="L3824" i="1"/>
  <c r="L2841" i="1"/>
  <c r="L474" i="1"/>
  <c r="L4513" i="1"/>
  <c r="L1946" i="1"/>
  <c r="L4242" i="1"/>
  <c r="V4243" i="1"/>
  <c r="V1947" i="1"/>
  <c r="V2842" i="1"/>
  <c r="V3825" i="1"/>
  <c r="V3276" i="1"/>
  <c r="V475" i="1"/>
  <c r="V4514" i="1"/>
  <c r="R477" i="1"/>
  <c r="R4516" i="1"/>
  <c r="R3827" i="1"/>
  <c r="R2844" i="1"/>
  <c r="R1949" i="1"/>
  <c r="R4245" i="1"/>
  <c r="R3278" i="1"/>
  <c r="P478" i="1"/>
  <c r="P2845" i="1"/>
  <c r="P4517" i="1"/>
  <c r="P4246" i="1"/>
  <c r="P3828" i="1"/>
  <c r="P3279" i="1"/>
  <c r="P1950" i="1"/>
  <c r="J4246" i="1"/>
  <c r="J1950" i="1"/>
  <c r="J3828" i="1"/>
  <c r="J3279" i="1"/>
  <c r="J478" i="1"/>
  <c r="J4517" i="1"/>
  <c r="J2845" i="1"/>
  <c r="Z4245" i="1"/>
  <c r="Z2844" i="1"/>
  <c r="Z1949" i="1"/>
  <c r="Z3278" i="1"/>
  <c r="Z4516" i="1"/>
  <c r="Z477" i="1"/>
  <c r="Z3827" i="1"/>
  <c r="AD3829" i="1"/>
  <c r="AD2846" i="1"/>
  <c r="AD3280" i="1"/>
  <c r="AD4247" i="1"/>
  <c r="AD1951" i="1"/>
  <c r="AD4518" i="1"/>
  <c r="AD479" i="1"/>
  <c r="AC4242" i="1"/>
  <c r="AC1946" i="1"/>
  <c r="AC3824" i="1"/>
  <c r="AC4513" i="1"/>
  <c r="AC474" i="1"/>
  <c r="AC2841" i="1"/>
  <c r="AC3275" i="1"/>
  <c r="M1949" i="1"/>
  <c r="M3278" i="1"/>
  <c r="M477" i="1"/>
  <c r="M3827" i="1"/>
  <c r="M4245" i="1"/>
  <c r="M2844" i="1"/>
  <c r="M4516" i="1"/>
  <c r="P4247" i="1"/>
  <c r="P479" i="1"/>
  <c r="P3829" i="1"/>
  <c r="P4518" i="1"/>
  <c r="P3280" i="1"/>
  <c r="P1951" i="1"/>
  <c r="P2846" i="1"/>
  <c r="U476" i="1"/>
  <c r="U2843" i="1"/>
  <c r="U1948" i="1"/>
  <c r="U4244" i="1"/>
  <c r="U4515" i="1"/>
  <c r="U3826" i="1"/>
  <c r="U3277" i="1"/>
  <c r="R1951" i="1"/>
  <c r="R4247" i="1"/>
  <c r="R3280" i="1"/>
  <c r="R479" i="1"/>
  <c r="R4518" i="1"/>
  <c r="R3829" i="1"/>
  <c r="R2846" i="1"/>
  <c r="J475" i="1"/>
  <c r="J2842" i="1"/>
  <c r="J3276" i="1"/>
  <c r="J4514" i="1"/>
  <c r="J3825" i="1"/>
  <c r="J1947" i="1"/>
  <c r="J4243" i="1"/>
  <c r="W4518" i="1"/>
  <c r="W4247" i="1"/>
  <c r="W1951" i="1"/>
  <c r="W2846" i="1"/>
  <c r="W3280" i="1"/>
  <c r="W3829" i="1"/>
  <c r="W479" i="1"/>
  <c r="L4245" i="1"/>
  <c r="L3827" i="1"/>
  <c r="L477" i="1"/>
  <c r="L3278" i="1"/>
  <c r="L2844" i="1"/>
  <c r="L4516" i="1"/>
  <c r="L1949" i="1"/>
  <c r="AD4516" i="1"/>
  <c r="AD2844" i="1"/>
  <c r="AD3827" i="1"/>
  <c r="AD1949" i="1"/>
  <c r="AD4245" i="1"/>
  <c r="AD3278" i="1"/>
  <c r="AD477" i="1"/>
  <c r="AB2841" i="1"/>
  <c r="AB1946" i="1"/>
  <c r="AB4242" i="1"/>
  <c r="AB3824" i="1"/>
  <c r="AB3275" i="1"/>
  <c r="AB4513" i="1"/>
  <c r="AB474" i="1"/>
  <c r="Z478" i="1"/>
  <c r="Z4517" i="1"/>
  <c r="Z3828" i="1"/>
  <c r="Z1950" i="1"/>
  <c r="Z3279" i="1"/>
  <c r="Z2845" i="1"/>
  <c r="Z4246" i="1"/>
  <c r="AD1947" i="1"/>
  <c r="AD4243" i="1"/>
  <c r="AD2842" i="1"/>
  <c r="AD4514" i="1"/>
  <c r="AD3825" i="1"/>
  <c r="AD3276" i="1"/>
  <c r="AD475" i="1"/>
  <c r="D673" i="33"/>
  <c r="B166" i="2" s="1"/>
  <c r="J675" i="33"/>
  <c r="H168" i="2" s="1"/>
  <c r="D671" i="33"/>
  <c r="B164" i="2" s="1"/>
  <c r="D668" i="33"/>
  <c r="B161" i="2" s="1"/>
  <c r="I477" i="1"/>
  <c r="I4245" i="1"/>
  <c r="I4516" i="1"/>
  <c r="I3827" i="1"/>
  <c r="I3278" i="1"/>
  <c r="I1949" i="1"/>
  <c r="I2844" i="1"/>
  <c r="O161" i="2"/>
  <c r="Q675" i="33"/>
  <c r="O168" i="2" s="1"/>
  <c r="Y3277" i="1"/>
  <c r="Y3826" i="1"/>
  <c r="Y1948" i="1"/>
  <c r="Y2843" i="1"/>
  <c r="AA2843" i="1" s="1"/>
  <c r="Y476" i="1"/>
  <c r="AA476" i="1" s="1"/>
  <c r="Y4244" i="1"/>
  <c r="Y4515" i="1"/>
  <c r="K3278" i="1"/>
  <c r="K477" i="1"/>
  <c r="K1949" i="1"/>
  <c r="K4245" i="1"/>
  <c r="K3827" i="1"/>
  <c r="K2844" i="1"/>
  <c r="K4516" i="1"/>
  <c r="C162" i="2"/>
  <c r="D669" i="33"/>
  <c r="B162" i="2" s="1"/>
  <c r="T4245" i="1"/>
  <c r="T1949" i="1"/>
  <c r="T2844" i="1"/>
  <c r="T3278" i="1"/>
  <c r="T477" i="1"/>
  <c r="T3827" i="1"/>
  <c r="T4516" i="1"/>
  <c r="S161" i="2"/>
  <c r="U675" i="33"/>
  <c r="S168" i="2" s="1"/>
  <c r="O3278" i="1"/>
  <c r="O1949" i="1"/>
  <c r="O3827" i="1"/>
  <c r="O477" i="1"/>
  <c r="O4245" i="1"/>
  <c r="O4516" i="1"/>
  <c r="O2844" i="1"/>
  <c r="F161" i="2"/>
  <c r="H675" i="33"/>
  <c r="F168" i="2" s="1"/>
  <c r="T474" i="1"/>
  <c r="T3275" i="1"/>
  <c r="T2841" i="1"/>
  <c r="T4513" i="1"/>
  <c r="T4242" i="1"/>
  <c r="T3824" i="1"/>
  <c r="T1946" i="1"/>
  <c r="Z3280" i="1"/>
  <c r="Z4518" i="1"/>
  <c r="Z1951" i="1"/>
  <c r="Z3829" i="1"/>
  <c r="Z2846" i="1"/>
  <c r="Z4247" i="1"/>
  <c r="Z479" i="1"/>
  <c r="L4514" i="1"/>
  <c r="L1947" i="1"/>
  <c r="L475" i="1"/>
  <c r="L4243" i="1"/>
  <c r="L2842" i="1"/>
  <c r="L3825" i="1"/>
  <c r="L3276" i="1"/>
  <c r="AB3827" i="1"/>
  <c r="AB477" i="1"/>
  <c r="AB1949" i="1"/>
  <c r="AB4245" i="1"/>
  <c r="AB4516" i="1"/>
  <c r="AB2844" i="1"/>
  <c r="AB3278" i="1"/>
  <c r="Q4247" i="1"/>
  <c r="Q2846" i="1"/>
  <c r="Q4518" i="1"/>
  <c r="Q1951" i="1"/>
  <c r="Q3280" i="1"/>
  <c r="Q3829" i="1"/>
  <c r="Q479" i="1"/>
  <c r="Q4515" i="1"/>
  <c r="Q2843" i="1"/>
  <c r="Q1948" i="1"/>
  <c r="Q476" i="1"/>
  <c r="Q3826" i="1"/>
  <c r="Q4244" i="1"/>
  <c r="Q3277" i="1"/>
  <c r="P3825" i="1"/>
  <c r="P4514" i="1"/>
  <c r="P1947" i="1"/>
  <c r="P4243" i="1"/>
  <c r="P2842" i="1"/>
  <c r="P475" i="1"/>
  <c r="P3276" i="1"/>
  <c r="AB3279" i="1"/>
  <c r="AB4246" i="1"/>
  <c r="AB3828" i="1"/>
  <c r="AB2845" i="1"/>
  <c r="AB478" i="1"/>
  <c r="AB1950" i="1"/>
  <c r="AB4517" i="1"/>
  <c r="Q3825" i="1"/>
  <c r="Q4243" i="1"/>
  <c r="Q4514" i="1"/>
  <c r="Q2842" i="1"/>
  <c r="Q1947" i="1"/>
  <c r="Q475" i="1"/>
  <c r="Q3276" i="1"/>
  <c r="W4516" i="1"/>
  <c r="W477" i="1"/>
  <c r="W1949" i="1"/>
  <c r="W4245" i="1"/>
  <c r="W3827" i="1"/>
  <c r="W3278" i="1"/>
  <c r="W2844" i="1"/>
  <c r="AC3826" i="1"/>
  <c r="AC476" i="1"/>
  <c r="AC2843" i="1"/>
  <c r="AC1948" i="1"/>
  <c r="AC4244" i="1"/>
  <c r="AC4515" i="1"/>
  <c r="AC3277" i="1"/>
  <c r="J4245" i="1"/>
  <c r="J4516" i="1"/>
  <c r="J2844" i="1"/>
  <c r="J1949" i="1"/>
  <c r="J3278" i="1"/>
  <c r="J477" i="1"/>
  <c r="J3827" i="1"/>
  <c r="W2845" i="1"/>
  <c r="W3279" i="1"/>
  <c r="W478" i="1"/>
  <c r="W3828" i="1"/>
  <c r="W4246" i="1"/>
  <c r="W4517" i="1"/>
  <c r="W1950" i="1"/>
  <c r="Q3279" i="1"/>
  <c r="Q3828" i="1"/>
  <c r="Q2845" i="1"/>
  <c r="Q4246" i="1"/>
  <c r="Q1950" i="1"/>
  <c r="Q478" i="1"/>
  <c r="Q4517" i="1"/>
  <c r="Z475" i="1"/>
  <c r="Z4514" i="1"/>
  <c r="Z2842" i="1"/>
  <c r="Z3276" i="1"/>
  <c r="Z1947" i="1"/>
  <c r="Z3825" i="1"/>
  <c r="Z4243" i="1"/>
  <c r="R4513" i="1"/>
  <c r="R474" i="1"/>
  <c r="R3275" i="1"/>
  <c r="R4242" i="1"/>
  <c r="R2841" i="1"/>
  <c r="R3824" i="1"/>
  <c r="R1946" i="1"/>
  <c r="Q4516" i="1"/>
  <c r="Q4245" i="1"/>
  <c r="Q3278" i="1"/>
  <c r="Q1949" i="1"/>
  <c r="Q477" i="1"/>
  <c r="Q2844" i="1"/>
  <c r="Q3827" i="1"/>
  <c r="AD474" i="1"/>
  <c r="AD1946" i="1"/>
  <c r="AD3824" i="1"/>
  <c r="AD3275" i="1"/>
  <c r="AD4242" i="1"/>
  <c r="AD2841" i="1"/>
  <c r="AD4513" i="1"/>
  <c r="AB2842" i="1"/>
  <c r="AB3825" i="1"/>
  <c r="AB3276" i="1"/>
  <c r="AB4514" i="1"/>
  <c r="AB475" i="1"/>
  <c r="AB1947" i="1"/>
  <c r="AB4243" i="1"/>
  <c r="M2845" i="1"/>
  <c r="M1950" i="1"/>
  <c r="M478" i="1"/>
  <c r="M4246" i="1"/>
  <c r="M4517" i="1"/>
  <c r="M3828" i="1"/>
  <c r="M3279" i="1"/>
  <c r="I3279" i="1"/>
  <c r="I2845" i="1"/>
  <c r="I478" i="1"/>
  <c r="I1950" i="1"/>
  <c r="I4246" i="1"/>
  <c r="I3828" i="1"/>
  <c r="I4517" i="1"/>
  <c r="O3274" i="1"/>
  <c r="O3823" i="1"/>
  <c r="O473" i="1"/>
  <c r="O4241" i="1"/>
  <c r="O1945" i="1"/>
  <c r="O4512" i="1"/>
  <c r="O2840" i="1"/>
  <c r="I479" i="1"/>
  <c r="I4247" i="1"/>
  <c r="I4518" i="1"/>
  <c r="I3280" i="1"/>
  <c r="I1951" i="1"/>
  <c r="I3829" i="1"/>
  <c r="I2846" i="1"/>
  <c r="R675" i="33"/>
  <c r="P168" i="2" s="1"/>
  <c r="I476" i="1"/>
  <c r="I4244" i="1"/>
  <c r="I4515" i="1"/>
  <c r="I2843" i="1"/>
  <c r="I3277" i="1"/>
  <c r="I1948" i="1"/>
  <c r="I3826" i="1"/>
  <c r="D670" i="33"/>
  <c r="B163" i="2" s="1"/>
  <c r="E675" i="33"/>
  <c r="S2319" i="1"/>
  <c r="P2320" i="1"/>
  <c r="U2320" i="1"/>
  <c r="AA2317" i="1"/>
  <c r="R2320" i="1"/>
  <c r="S2316" i="1"/>
  <c r="O2320" i="1"/>
  <c r="AA2313" i="1"/>
  <c r="AA2318" i="1"/>
  <c r="N2317" i="1"/>
  <c r="X2318" i="1"/>
  <c r="X2313" i="1"/>
  <c r="N2314" i="1"/>
  <c r="X2319" i="1"/>
  <c r="AA2314" i="1"/>
  <c r="Z2320" i="1"/>
  <c r="Y2320" i="1"/>
  <c r="AA2319" i="1"/>
  <c r="T2320" i="1"/>
  <c r="X2317" i="1"/>
  <c r="X2314" i="1"/>
  <c r="Q2320" i="1"/>
  <c r="N2313" i="1"/>
  <c r="AA2315" i="1"/>
  <c r="X2315" i="1"/>
  <c r="N2316" i="1"/>
  <c r="M2320" i="1"/>
  <c r="AC2320" i="1"/>
  <c r="S2315" i="1"/>
  <c r="S2314" i="1"/>
  <c r="AD2320" i="1"/>
  <c r="X2316" i="1"/>
  <c r="N2318" i="1"/>
  <c r="W2320" i="1"/>
  <c r="L2320" i="1"/>
  <c r="S2318" i="1"/>
  <c r="AA2316" i="1"/>
  <c r="V2320" i="1"/>
  <c r="AB2320" i="1"/>
  <c r="S2317" i="1"/>
  <c r="S2313" i="1"/>
  <c r="N2319" i="1"/>
  <c r="N3827" i="1" l="1"/>
  <c r="AA4242" i="1"/>
  <c r="N477" i="1"/>
  <c r="AA4244" i="1"/>
  <c r="AA3826" i="1"/>
  <c r="AA1946" i="1"/>
  <c r="AA3824" i="1"/>
  <c r="N4516" i="1"/>
  <c r="X4513" i="1"/>
  <c r="AA4513" i="1"/>
  <c r="X3824" i="1"/>
  <c r="AA3275" i="1"/>
  <c r="X4242" i="1"/>
  <c r="AA1948" i="1"/>
  <c r="N1949" i="1"/>
  <c r="N4245" i="1"/>
  <c r="AA3278" i="1"/>
  <c r="X1946" i="1"/>
  <c r="X2841" i="1"/>
  <c r="AA3277" i="1"/>
  <c r="X3275" i="1"/>
  <c r="X474" i="1"/>
  <c r="AA4515" i="1"/>
  <c r="AA2841" i="1"/>
  <c r="N2844" i="1"/>
  <c r="AA477" i="1"/>
  <c r="N3278" i="1"/>
  <c r="L3830" i="1"/>
  <c r="L4519" i="1"/>
  <c r="L2847" i="1"/>
  <c r="L1952" i="1"/>
  <c r="L4248" i="1"/>
  <c r="L3281" i="1"/>
  <c r="L480" i="1"/>
  <c r="S4245" i="1"/>
  <c r="S3278" i="1"/>
  <c r="X3827" i="1"/>
  <c r="X1949" i="1"/>
  <c r="S3280" i="1"/>
  <c r="S1951" i="1"/>
  <c r="X479" i="1"/>
  <c r="X3829" i="1"/>
  <c r="AA4247" i="1"/>
  <c r="X3279" i="1"/>
  <c r="X3828" i="1"/>
  <c r="AA1949" i="1"/>
  <c r="Q3274" i="1"/>
  <c r="Q3823" i="1"/>
  <c r="Q4512" i="1"/>
  <c r="Q473" i="1"/>
  <c r="Q4241" i="1"/>
  <c r="Q1945" i="1"/>
  <c r="Q2840" i="1"/>
  <c r="AB4248" i="1"/>
  <c r="AB1952" i="1"/>
  <c r="AB480" i="1"/>
  <c r="AB3281" i="1"/>
  <c r="AB3830" i="1"/>
  <c r="AB2847" i="1"/>
  <c r="AB4519" i="1"/>
  <c r="S474" i="1"/>
  <c r="S3275" i="1"/>
  <c r="X3276" i="1"/>
  <c r="N4242" i="1"/>
  <c r="N1946" i="1"/>
  <c r="N3279" i="1"/>
  <c r="N2845" i="1"/>
  <c r="S3277" i="1"/>
  <c r="S4244" i="1"/>
  <c r="X2843" i="1"/>
  <c r="X4515" i="1"/>
  <c r="N4518" i="1"/>
  <c r="K2847" i="1"/>
  <c r="K4248" i="1"/>
  <c r="K3281" i="1"/>
  <c r="K3830" i="1"/>
  <c r="K480" i="1"/>
  <c r="K4519" i="1"/>
  <c r="K1952" i="1"/>
  <c r="Z3830" i="1"/>
  <c r="Z2847" i="1"/>
  <c r="Z4519" i="1"/>
  <c r="Z4248" i="1"/>
  <c r="Z3281" i="1"/>
  <c r="Z480" i="1"/>
  <c r="Z1952" i="1"/>
  <c r="N1948" i="1"/>
  <c r="N2843" i="1"/>
  <c r="S3276" i="1"/>
  <c r="S3825" i="1"/>
  <c r="AA3828" i="1"/>
  <c r="AA1950" i="1"/>
  <c r="S3828" i="1"/>
  <c r="J480" i="1"/>
  <c r="J4519" i="1"/>
  <c r="J3830" i="1"/>
  <c r="J2847" i="1"/>
  <c r="J1952" i="1"/>
  <c r="J4248" i="1"/>
  <c r="J3281" i="1"/>
  <c r="N1947" i="1"/>
  <c r="N3276" i="1"/>
  <c r="AA2842" i="1"/>
  <c r="C168" i="2"/>
  <c r="D675" i="33"/>
  <c r="B168" i="2" s="1"/>
  <c r="L4512" i="1"/>
  <c r="L1945" i="1"/>
  <c r="L2840" i="1"/>
  <c r="L4241" i="1"/>
  <c r="L3823" i="1"/>
  <c r="L3274" i="1"/>
  <c r="L473" i="1"/>
  <c r="S477" i="1"/>
  <c r="AC4248" i="1"/>
  <c r="AC3281" i="1"/>
  <c r="AC2847" i="1"/>
  <c r="AC3830" i="1"/>
  <c r="AC1952" i="1"/>
  <c r="AC4519" i="1"/>
  <c r="AC480" i="1"/>
  <c r="X477" i="1"/>
  <c r="X4245" i="1"/>
  <c r="AD4519" i="1"/>
  <c r="AD3830" i="1"/>
  <c r="AD1952" i="1"/>
  <c r="AD4248" i="1"/>
  <c r="AD2847" i="1"/>
  <c r="AD3281" i="1"/>
  <c r="AD480" i="1"/>
  <c r="S2846" i="1"/>
  <c r="S4247" i="1"/>
  <c r="X4518" i="1"/>
  <c r="AA479" i="1"/>
  <c r="AA4518" i="1"/>
  <c r="X4246" i="1"/>
  <c r="X2845" i="1"/>
  <c r="AA4516" i="1"/>
  <c r="AB4512" i="1"/>
  <c r="AB1945" i="1"/>
  <c r="AB3274" i="1"/>
  <c r="AB2840" i="1"/>
  <c r="AB473" i="1"/>
  <c r="AB3823" i="1"/>
  <c r="AB4241" i="1"/>
  <c r="S4513" i="1"/>
  <c r="X4514" i="1"/>
  <c r="X2842" i="1"/>
  <c r="N2841" i="1"/>
  <c r="N3824" i="1"/>
  <c r="N1950" i="1"/>
  <c r="N4246" i="1"/>
  <c r="S1948" i="1"/>
  <c r="M2847" i="1"/>
  <c r="M4519" i="1"/>
  <c r="M3830" i="1"/>
  <c r="M480" i="1"/>
  <c r="M4248" i="1"/>
  <c r="M3281" i="1"/>
  <c r="M1952" i="1"/>
  <c r="X3826" i="1"/>
  <c r="X4244" i="1"/>
  <c r="N1951" i="1"/>
  <c r="Z473" i="1"/>
  <c r="AA473" i="1" s="1"/>
  <c r="Z1945" i="1"/>
  <c r="AA1945" i="1" s="1"/>
  <c r="Z4512" i="1"/>
  <c r="AA4512" i="1" s="1"/>
  <c r="Z2840" i="1"/>
  <c r="AA2840" i="1" s="1"/>
  <c r="Z3274" i="1"/>
  <c r="AA3274" i="1" s="1"/>
  <c r="Z3823" i="1"/>
  <c r="AA3823" i="1" s="1"/>
  <c r="Z4241" i="1"/>
  <c r="N4244" i="1"/>
  <c r="R480" i="1"/>
  <c r="R2847" i="1"/>
  <c r="R4248" i="1"/>
  <c r="R1952" i="1"/>
  <c r="R3281" i="1"/>
  <c r="R3830" i="1"/>
  <c r="R4519" i="1"/>
  <c r="S4243" i="1"/>
  <c r="S1947" i="1"/>
  <c r="AA478" i="1"/>
  <c r="S478" i="1"/>
  <c r="S2845" i="1"/>
  <c r="J4512" i="1"/>
  <c r="J2840" i="1"/>
  <c r="J3823" i="1"/>
  <c r="J4241" i="1"/>
  <c r="J1945" i="1"/>
  <c r="J3274" i="1"/>
  <c r="J473" i="1"/>
  <c r="N475" i="1"/>
  <c r="AA3276" i="1"/>
  <c r="AA1947" i="1"/>
  <c r="Y1952" i="1"/>
  <c r="Y480" i="1"/>
  <c r="Y3830" i="1"/>
  <c r="Y2847" i="1"/>
  <c r="Y4519" i="1"/>
  <c r="Y4248" i="1"/>
  <c r="Y3281" i="1"/>
  <c r="S2844" i="1"/>
  <c r="S3827" i="1"/>
  <c r="AC4512" i="1"/>
  <c r="AC2840" i="1"/>
  <c r="AC4241" i="1"/>
  <c r="AC1945" i="1"/>
  <c r="AC3274" i="1"/>
  <c r="AC473" i="1"/>
  <c r="AC3823" i="1"/>
  <c r="X3278" i="1"/>
  <c r="W3281" i="1"/>
  <c r="W1952" i="1"/>
  <c r="W2847" i="1"/>
  <c r="W4519" i="1"/>
  <c r="W3830" i="1"/>
  <c r="W480" i="1"/>
  <c r="W4248" i="1"/>
  <c r="AD4241" i="1"/>
  <c r="AD1945" i="1"/>
  <c r="AD473" i="1"/>
  <c r="AD3274" i="1"/>
  <c r="AD3823" i="1"/>
  <c r="AD4512" i="1"/>
  <c r="AD2840" i="1"/>
  <c r="S4518" i="1"/>
  <c r="X1951" i="1"/>
  <c r="X2846" i="1"/>
  <c r="AA3280" i="1"/>
  <c r="AA1951" i="1"/>
  <c r="X478" i="1"/>
  <c r="X4517" i="1"/>
  <c r="AA3827" i="1"/>
  <c r="P1952" i="1"/>
  <c r="P4248" i="1"/>
  <c r="P3281" i="1"/>
  <c r="P2847" i="1"/>
  <c r="P3830" i="1"/>
  <c r="P4519" i="1"/>
  <c r="P480" i="1"/>
  <c r="U1952" i="1"/>
  <c r="U3830" i="1"/>
  <c r="U3281" i="1"/>
  <c r="U4248" i="1"/>
  <c r="U4519" i="1"/>
  <c r="U2847" i="1"/>
  <c r="U480" i="1"/>
  <c r="S1946" i="1"/>
  <c r="S3824" i="1"/>
  <c r="X3825" i="1"/>
  <c r="X4243" i="1"/>
  <c r="N4513" i="1"/>
  <c r="N3275" i="1"/>
  <c r="N4517" i="1"/>
  <c r="S4515" i="1"/>
  <c r="S476" i="1"/>
  <c r="M4512" i="1"/>
  <c r="M2840" i="1"/>
  <c r="M3274" i="1"/>
  <c r="M4241" i="1"/>
  <c r="M1945" i="1"/>
  <c r="N1945" i="1" s="1"/>
  <c r="M473" i="1"/>
  <c r="M3823" i="1"/>
  <c r="X1948" i="1"/>
  <c r="N2846" i="1"/>
  <c r="N3829" i="1"/>
  <c r="V3281" i="1"/>
  <c r="V4519" i="1"/>
  <c r="V4248" i="1"/>
  <c r="V3830" i="1"/>
  <c r="V2847" i="1"/>
  <c r="V1952" i="1"/>
  <c r="V480" i="1"/>
  <c r="N3277" i="1"/>
  <c r="N4515" i="1"/>
  <c r="R4241" i="1"/>
  <c r="R1945" i="1"/>
  <c r="R3274" i="1"/>
  <c r="R3823" i="1"/>
  <c r="R4512" i="1"/>
  <c r="R2840" i="1"/>
  <c r="R473" i="1"/>
  <c r="S475" i="1"/>
  <c r="AA3279" i="1"/>
  <c r="AA4517" i="1"/>
  <c r="S4246" i="1"/>
  <c r="S4517" i="1"/>
  <c r="N2842" i="1"/>
  <c r="N4514" i="1"/>
  <c r="AA3825" i="1"/>
  <c r="AA475" i="1"/>
  <c r="S4516" i="1"/>
  <c r="S1949" i="1"/>
  <c r="X4516" i="1"/>
  <c r="X2844" i="1"/>
  <c r="I4242" i="1"/>
  <c r="I4513" i="1"/>
  <c r="I1946" i="1"/>
  <c r="H1946" i="1" s="1"/>
  <c r="I3824" i="1"/>
  <c r="I3275" i="1"/>
  <c r="I474" i="1"/>
  <c r="I2841" i="1"/>
  <c r="W4512" i="1"/>
  <c r="W2840" i="1"/>
  <c r="W4241" i="1"/>
  <c r="W1945" i="1"/>
  <c r="W3823" i="1"/>
  <c r="W473" i="1"/>
  <c r="W3274" i="1"/>
  <c r="O4519" i="1"/>
  <c r="O480" i="1"/>
  <c r="O3830" i="1"/>
  <c r="O4248" i="1"/>
  <c r="O2847" i="1"/>
  <c r="O1952" i="1"/>
  <c r="O3281" i="1"/>
  <c r="S3829" i="1"/>
  <c r="S479" i="1"/>
  <c r="X3280" i="1"/>
  <c r="X4247" i="1"/>
  <c r="AA2846" i="1"/>
  <c r="AA3829" i="1"/>
  <c r="X1950" i="1"/>
  <c r="AA2844" i="1"/>
  <c r="AA4245" i="1"/>
  <c r="P4512" i="1"/>
  <c r="P1945" i="1"/>
  <c r="P4241" i="1"/>
  <c r="P3823" i="1"/>
  <c r="P473" i="1"/>
  <c r="S473" i="1" s="1"/>
  <c r="P2840" i="1"/>
  <c r="P3274" i="1"/>
  <c r="Q2847" i="1"/>
  <c r="Q1952" i="1"/>
  <c r="Q4519" i="1"/>
  <c r="Q480" i="1"/>
  <c r="Q3281" i="1"/>
  <c r="Q4248" i="1"/>
  <c r="Q3830" i="1"/>
  <c r="N479" i="1"/>
  <c r="U473" i="1"/>
  <c r="U4512" i="1"/>
  <c r="U2840" i="1"/>
  <c r="U3274" i="1"/>
  <c r="U3823" i="1"/>
  <c r="U4241" i="1"/>
  <c r="U1945" i="1"/>
  <c r="S2841" i="1"/>
  <c r="S4242" i="1"/>
  <c r="X475" i="1"/>
  <c r="X1947" i="1"/>
  <c r="N474" i="1"/>
  <c r="N478" i="1"/>
  <c r="N3828" i="1"/>
  <c r="S3826" i="1"/>
  <c r="S2843" i="1"/>
  <c r="X476" i="1"/>
  <c r="X3277" i="1"/>
  <c r="N3280" i="1"/>
  <c r="N4247" i="1"/>
  <c r="T3830" i="1"/>
  <c r="T3281" i="1"/>
  <c r="T4248" i="1"/>
  <c r="T480" i="1"/>
  <c r="T1952" i="1"/>
  <c r="T2847" i="1"/>
  <c r="T4519" i="1"/>
  <c r="V4241" i="1"/>
  <c r="V1945" i="1"/>
  <c r="V3274" i="1"/>
  <c r="V3823" i="1"/>
  <c r="V473" i="1"/>
  <c r="V4512" i="1"/>
  <c r="V2840" i="1"/>
  <c r="N3826" i="1"/>
  <c r="N476" i="1"/>
  <c r="S4514" i="1"/>
  <c r="S2842" i="1"/>
  <c r="AA2845" i="1"/>
  <c r="AA4246" i="1"/>
  <c r="S3279" i="1"/>
  <c r="S1950" i="1"/>
  <c r="N4243" i="1"/>
  <c r="N3825" i="1"/>
  <c r="AA4243" i="1"/>
  <c r="AA4514" i="1"/>
  <c r="X2320" i="1"/>
  <c r="AA2320" i="1"/>
  <c r="S2320" i="1"/>
  <c r="X480" i="1" l="1"/>
  <c r="S3274" i="1"/>
  <c r="AA4241" i="1"/>
  <c r="H4246" i="1"/>
  <c r="X3830" i="1"/>
  <c r="H3825" i="1"/>
  <c r="H476" i="1"/>
  <c r="AA4248" i="1"/>
  <c r="H4518" i="1"/>
  <c r="N3823" i="1"/>
  <c r="H1949" i="1"/>
  <c r="AA4519" i="1"/>
  <c r="AA1952" i="1"/>
  <c r="N4512" i="1"/>
  <c r="H3827" i="1"/>
  <c r="H3278" i="1"/>
  <c r="S3823" i="1"/>
  <c r="H2846" i="1"/>
  <c r="AA3281" i="1"/>
  <c r="AA3830" i="1"/>
  <c r="X4248" i="1"/>
  <c r="S4241" i="1"/>
  <c r="H2845" i="1"/>
  <c r="H2843" i="1"/>
  <c r="H3279" i="1"/>
  <c r="S1945" i="1"/>
  <c r="N473" i="1"/>
  <c r="H477" i="1"/>
  <c r="X3281" i="1"/>
  <c r="H3828" i="1"/>
  <c r="H475" i="1"/>
  <c r="H3275" i="1"/>
  <c r="H4516" i="1"/>
  <c r="X1952" i="1"/>
  <c r="H478" i="1"/>
  <c r="S4512" i="1"/>
  <c r="H3824" i="1"/>
  <c r="AA480" i="1"/>
  <c r="H4244" i="1"/>
  <c r="X4519" i="1"/>
  <c r="H1947" i="1"/>
  <c r="H4513" i="1"/>
  <c r="N4241" i="1"/>
  <c r="AA2847" i="1"/>
  <c r="X2847" i="1"/>
  <c r="S2840" i="1"/>
  <c r="H3276" i="1"/>
  <c r="H3280" i="1"/>
  <c r="H4247" i="1"/>
  <c r="X4241" i="1"/>
  <c r="H479" i="1"/>
  <c r="H3826" i="1"/>
  <c r="H4515" i="1"/>
  <c r="X3823" i="1"/>
  <c r="X473" i="1"/>
  <c r="H2842" i="1"/>
  <c r="H3829" i="1"/>
  <c r="H4517" i="1"/>
  <c r="N3274" i="1"/>
  <c r="H1948" i="1"/>
  <c r="H4243" i="1"/>
  <c r="X3274" i="1"/>
  <c r="H1951" i="1"/>
  <c r="H1950" i="1"/>
  <c r="H4245" i="1"/>
  <c r="X1945" i="1"/>
  <c r="H1945" i="1" s="1"/>
  <c r="X2840" i="1"/>
  <c r="H3277" i="1"/>
  <c r="H2844" i="1"/>
  <c r="X4512" i="1"/>
  <c r="H4514" i="1"/>
  <c r="N2840" i="1"/>
  <c r="S3281" i="1"/>
  <c r="S3830" i="1"/>
  <c r="H474" i="1"/>
  <c r="I4519" i="1"/>
  <c r="I1952" i="1"/>
  <c r="I3830" i="1"/>
  <c r="I480" i="1"/>
  <c r="I2847" i="1"/>
  <c r="I4248" i="1"/>
  <c r="I3281" i="1"/>
  <c r="N480" i="1"/>
  <c r="N2847" i="1"/>
  <c r="S1952" i="1"/>
  <c r="S480" i="1"/>
  <c r="H4242" i="1"/>
  <c r="N3830" i="1"/>
  <c r="S2847" i="1"/>
  <c r="S4519" i="1"/>
  <c r="N1952" i="1"/>
  <c r="N3281" i="1"/>
  <c r="S4248" i="1"/>
  <c r="H2841" i="1"/>
  <c r="N4519" i="1"/>
  <c r="N4248" i="1"/>
  <c r="I4503" i="1"/>
  <c r="E788" i="33" s="1"/>
  <c r="H4512" i="1" l="1"/>
  <c r="H4241" i="1"/>
  <c r="H473" i="1"/>
  <c r="H3823" i="1"/>
  <c r="H2840" i="1"/>
  <c r="H3274" i="1"/>
  <c r="H480" i="1"/>
  <c r="H3281" i="1"/>
  <c r="H3830" i="1"/>
  <c r="H4248" i="1"/>
  <c r="H1952" i="1"/>
  <c r="H2847" i="1"/>
  <c r="H4519" i="1"/>
  <c r="H4503" i="1"/>
  <c r="D788" i="33" s="1"/>
  <c r="E791" i="33" s="1"/>
  <c r="J793" i="33" l="1"/>
  <c r="H228" i="2" s="1"/>
  <c r="H790" i="33"/>
  <c r="F225" i="2" s="1"/>
  <c r="I795" i="33"/>
  <c r="G230" i="2" s="1"/>
  <c r="H789" i="33"/>
  <c r="F224" i="2" s="1"/>
  <c r="E795" i="33"/>
  <c r="J790" i="33"/>
  <c r="H225" i="2" s="1"/>
  <c r="H795" i="33"/>
  <c r="F230" i="2" s="1"/>
  <c r="I790" i="33"/>
  <c r="G225" i="2" s="1"/>
  <c r="H796" i="33"/>
  <c r="F231" i="2" s="1"/>
  <c r="F790" i="33"/>
  <c r="D225" i="2" s="1"/>
  <c r="K795" i="33"/>
  <c r="I230" i="2" s="1"/>
  <c r="J792" i="33"/>
  <c r="H227" i="2" s="1"/>
  <c r="I796" i="33"/>
  <c r="G231" i="2" s="1"/>
  <c r="J789" i="33"/>
  <c r="H224" i="2" s="1"/>
  <c r="J795" i="33"/>
  <c r="H230" i="2" s="1"/>
  <c r="M791" i="33"/>
  <c r="K226" i="2" s="1"/>
  <c r="N794" i="33"/>
  <c r="L229" i="2" s="1"/>
  <c r="N795" i="33"/>
  <c r="L230" i="2" s="1"/>
  <c r="O796" i="33"/>
  <c r="M231" i="2" s="1"/>
  <c r="O789" i="33"/>
  <c r="M224" i="2" s="1"/>
  <c r="P790" i="33"/>
  <c r="N225" i="2" s="1"/>
  <c r="P795" i="33"/>
  <c r="N230" i="2" s="1"/>
  <c r="Q790" i="33"/>
  <c r="O225" i="2" s="1"/>
  <c r="Q796" i="33"/>
  <c r="O231" i="2" s="1"/>
  <c r="R789" i="33"/>
  <c r="P224" i="2" s="1"/>
  <c r="R795" i="33"/>
  <c r="P230" i="2" s="1"/>
  <c r="S793" i="33"/>
  <c r="Q228" i="2" s="1"/>
  <c r="S791" i="33"/>
  <c r="Q226" i="2" s="1"/>
  <c r="T794" i="33"/>
  <c r="R229" i="2" s="1"/>
  <c r="T796" i="33"/>
  <c r="R231" i="2" s="1"/>
  <c r="T789" i="33"/>
  <c r="R224" i="2" s="1"/>
  <c r="U795" i="33"/>
  <c r="S230" i="2" s="1"/>
  <c r="V795" i="33"/>
  <c r="T230" i="2" s="1"/>
  <c r="V792" i="33"/>
  <c r="T227" i="2" s="1"/>
  <c r="F796" i="33"/>
  <c r="D231" i="2" s="1"/>
  <c r="H793" i="33"/>
  <c r="F228" i="2" s="1"/>
  <c r="G796" i="33"/>
  <c r="E231" i="2" s="1"/>
  <c r="L789" i="33"/>
  <c r="J224" i="2" s="1"/>
  <c r="J791" i="33"/>
  <c r="H226" i="2" s="1"/>
  <c r="K790" i="33"/>
  <c r="I225" i="2" s="1"/>
  <c r="L794" i="33"/>
  <c r="J229" i="2" s="1"/>
  <c r="H791" i="33"/>
  <c r="F226" i="2" s="1"/>
  <c r="M789" i="33"/>
  <c r="K224" i="2" s="1"/>
  <c r="N790" i="33"/>
  <c r="L225" i="2" s="1"/>
  <c r="O794" i="33"/>
  <c r="M229" i="2" s="1"/>
  <c r="P793" i="33"/>
  <c r="N228" i="2" s="1"/>
  <c r="Q791" i="33"/>
  <c r="O226" i="2" s="1"/>
  <c r="R791" i="33"/>
  <c r="P226" i="2" s="1"/>
  <c r="S794" i="33"/>
  <c r="Q229" i="2" s="1"/>
  <c r="T792" i="33"/>
  <c r="R227" i="2" s="1"/>
  <c r="V796" i="33"/>
  <c r="T231" i="2" s="1"/>
  <c r="V791" i="33"/>
  <c r="T226" i="2" s="1"/>
  <c r="F793" i="33"/>
  <c r="D228" i="2" s="1"/>
  <c r="J796" i="33"/>
  <c r="H231" i="2" s="1"/>
  <c r="L790" i="33"/>
  <c r="J225" i="2" s="1"/>
  <c r="G795" i="33"/>
  <c r="E230" i="2" s="1"/>
  <c r="I789" i="33"/>
  <c r="G224" i="2" s="1"/>
  <c r="I793" i="33"/>
  <c r="G228" i="2" s="1"/>
  <c r="F789" i="33"/>
  <c r="D224" i="2" s="1"/>
  <c r="E790" i="33"/>
  <c r="G793" i="33"/>
  <c r="E228" i="2" s="1"/>
  <c r="H794" i="33"/>
  <c r="F229" i="2" s="1"/>
  <c r="K789" i="33"/>
  <c r="I224" i="2" s="1"/>
  <c r="L793" i="33"/>
  <c r="J228" i="2" s="1"/>
  <c r="E789" i="33"/>
  <c r="G791" i="33"/>
  <c r="E226" i="2" s="1"/>
  <c r="K792" i="33"/>
  <c r="I227" i="2" s="1"/>
  <c r="G789" i="33"/>
  <c r="E224" i="2" s="1"/>
  <c r="M796" i="33"/>
  <c r="K231" i="2" s="1"/>
  <c r="M793" i="33"/>
  <c r="K228" i="2" s="1"/>
  <c r="N793" i="33"/>
  <c r="L228" i="2" s="1"/>
  <c r="N792" i="33"/>
  <c r="L227" i="2" s="1"/>
  <c r="O791" i="33"/>
  <c r="M226" i="2" s="1"/>
  <c r="O792" i="33"/>
  <c r="M227" i="2" s="1"/>
  <c r="P796" i="33"/>
  <c r="N231" i="2" s="1"/>
  <c r="P792" i="33"/>
  <c r="N227" i="2" s="1"/>
  <c r="Q793" i="33"/>
  <c r="O228" i="2" s="1"/>
  <c r="Q795" i="33"/>
  <c r="O230" i="2" s="1"/>
  <c r="R793" i="33"/>
  <c r="P228" i="2" s="1"/>
  <c r="R796" i="33"/>
  <c r="P231" i="2" s="1"/>
  <c r="S789" i="33"/>
  <c r="Q224" i="2" s="1"/>
  <c r="S795" i="33"/>
  <c r="Q230" i="2" s="1"/>
  <c r="T795" i="33"/>
  <c r="R230" i="2" s="1"/>
  <c r="T793" i="33"/>
  <c r="R228" i="2" s="1"/>
  <c r="U794" i="33"/>
  <c r="S229" i="2" s="1"/>
  <c r="U796" i="33"/>
  <c r="S231" i="2" s="1"/>
  <c r="V790" i="33"/>
  <c r="T225" i="2" s="1"/>
  <c r="V794" i="33"/>
  <c r="T229" i="2" s="1"/>
  <c r="E792" i="33"/>
  <c r="I792" i="33"/>
  <c r="G227" i="2" s="1"/>
  <c r="K796" i="33"/>
  <c r="I231" i="2" s="1"/>
  <c r="I794" i="33"/>
  <c r="G229" i="2" s="1"/>
  <c r="K791" i="33"/>
  <c r="I226" i="2" s="1"/>
  <c r="F795" i="33"/>
  <c r="D230" i="2" s="1"/>
  <c r="G794" i="33"/>
  <c r="E229" i="2" s="1"/>
  <c r="L795" i="33"/>
  <c r="J230" i="2" s="1"/>
  <c r="M790" i="33"/>
  <c r="K225" i="2" s="1"/>
  <c r="M794" i="33"/>
  <c r="K229" i="2" s="1"/>
  <c r="N789" i="33"/>
  <c r="L224" i="2" s="1"/>
  <c r="O790" i="33"/>
  <c r="M225" i="2" s="1"/>
  <c r="Q794" i="33"/>
  <c r="O229" i="2" s="1"/>
  <c r="R794" i="33"/>
  <c r="P229" i="2" s="1"/>
  <c r="S792" i="33"/>
  <c r="Q227" i="2" s="1"/>
  <c r="U789" i="33"/>
  <c r="S224" i="2" s="1"/>
  <c r="U793" i="33"/>
  <c r="S228" i="2" s="1"/>
  <c r="U791" i="33"/>
  <c r="S226" i="2" s="1"/>
  <c r="F792" i="33"/>
  <c r="D227" i="2" s="1"/>
  <c r="L791" i="33"/>
  <c r="J226" i="2" s="1"/>
  <c r="F794" i="33"/>
  <c r="D229" i="2" s="1"/>
  <c r="J794" i="33"/>
  <c r="H229" i="2" s="1"/>
  <c r="L792" i="33"/>
  <c r="J227" i="2" s="1"/>
  <c r="K794" i="33"/>
  <c r="I229" i="2" s="1"/>
  <c r="L796" i="33"/>
  <c r="J231" i="2" s="1"/>
  <c r="E794" i="33"/>
  <c r="E793" i="33"/>
  <c r="F791" i="33"/>
  <c r="D226" i="2" s="1"/>
  <c r="G790" i="33"/>
  <c r="E225" i="2" s="1"/>
  <c r="G792" i="33"/>
  <c r="E227" i="2" s="1"/>
  <c r="K793" i="33"/>
  <c r="I228" i="2" s="1"/>
  <c r="H792" i="33"/>
  <c r="F227" i="2" s="1"/>
  <c r="M795" i="33"/>
  <c r="K230" i="2" s="1"/>
  <c r="I791" i="33"/>
  <c r="G226" i="2" s="1"/>
  <c r="M792" i="33"/>
  <c r="K227" i="2" s="1"/>
  <c r="N796" i="33"/>
  <c r="L231" i="2" s="1"/>
  <c r="N791" i="33"/>
  <c r="L226" i="2" s="1"/>
  <c r="O793" i="33"/>
  <c r="M228" i="2" s="1"/>
  <c r="O795" i="33"/>
  <c r="M230" i="2" s="1"/>
  <c r="P794" i="33"/>
  <c r="N229" i="2" s="1"/>
  <c r="P789" i="33"/>
  <c r="N224" i="2" s="1"/>
  <c r="Q789" i="33"/>
  <c r="O224" i="2" s="1"/>
  <c r="Q792" i="33"/>
  <c r="O227" i="2" s="1"/>
  <c r="R790" i="33"/>
  <c r="P225" i="2" s="1"/>
  <c r="R792" i="33"/>
  <c r="P227" i="2" s="1"/>
  <c r="S790" i="33"/>
  <c r="Q225" i="2" s="1"/>
  <c r="S796" i="33"/>
  <c r="Q231" i="2" s="1"/>
  <c r="T791" i="33"/>
  <c r="R226" i="2" s="1"/>
  <c r="T790" i="33"/>
  <c r="R225" i="2" s="1"/>
  <c r="U790" i="33"/>
  <c r="S225" i="2" s="1"/>
  <c r="U792" i="33"/>
  <c r="S227" i="2" s="1"/>
  <c r="V793" i="33"/>
  <c r="T228" i="2" s="1"/>
  <c r="V789" i="33"/>
  <c r="T224" i="2" s="1"/>
  <c r="P791" i="33"/>
  <c r="N226" i="2" s="1"/>
  <c r="E796" i="33"/>
  <c r="AD1089" i="1" l="1"/>
  <c r="AD1169" i="1"/>
  <c r="AD1241" i="1" s="1"/>
  <c r="AB1087" i="1"/>
  <c r="AB1167" i="1"/>
  <c r="Y1086" i="1"/>
  <c r="Y1166" i="1"/>
  <c r="V1090" i="1"/>
  <c r="V1170" i="1"/>
  <c r="T1092" i="1"/>
  <c r="T1172" i="1"/>
  <c r="L1088" i="1"/>
  <c r="L1168" i="1"/>
  <c r="J1087" i="1"/>
  <c r="J1167" i="1"/>
  <c r="P1090" i="1"/>
  <c r="P1170" i="1"/>
  <c r="Q1087" i="1"/>
  <c r="Q1167" i="1"/>
  <c r="AC1085" i="1"/>
  <c r="AC1165" i="1"/>
  <c r="U1086" i="1"/>
  <c r="U1166" i="1"/>
  <c r="Q1091" i="1"/>
  <c r="Q1171" i="1"/>
  <c r="M1090" i="1"/>
  <c r="M1170" i="1"/>
  <c r="AD1090" i="1"/>
  <c r="AD1170" i="1"/>
  <c r="AB1089" i="1"/>
  <c r="AB1169" i="1"/>
  <c r="Y1092" i="1"/>
  <c r="Y1172" i="1"/>
  <c r="V1088" i="1"/>
  <c r="V1168" i="1"/>
  <c r="T1088" i="1"/>
  <c r="T1168" i="1"/>
  <c r="K1085" i="1"/>
  <c r="K1165" i="1"/>
  <c r="Q1089" i="1"/>
  <c r="Q1169" i="1"/>
  <c r="K1091" i="1"/>
  <c r="K1171" i="1"/>
  <c r="AD1087" i="1"/>
  <c r="AD1167" i="1"/>
  <c r="Y1087" i="1"/>
  <c r="Y1167" i="1"/>
  <c r="T1086" i="1"/>
  <c r="T1166" i="1"/>
  <c r="P1086" i="1"/>
  <c r="P1166" i="1"/>
  <c r="L1089" i="1"/>
  <c r="L1169" i="1"/>
  <c r="AC1091" i="1"/>
  <c r="AC1171" i="1"/>
  <c r="Z1087" i="1"/>
  <c r="Z1167" i="1"/>
  <c r="W1092" i="1"/>
  <c r="W1172" i="1"/>
  <c r="U1085" i="1"/>
  <c r="U1165" i="1"/>
  <c r="R1087" i="1"/>
  <c r="R1167" i="1"/>
  <c r="O1088" i="1"/>
  <c r="O1168" i="1"/>
  <c r="M1086" i="1"/>
  <c r="M1166" i="1"/>
  <c r="L1085" i="1"/>
  <c r="L1165" i="1"/>
  <c r="AC1088" i="1"/>
  <c r="AC1168" i="1"/>
  <c r="Z1092" i="1"/>
  <c r="Z1172" i="1"/>
  <c r="AA1172" i="1" s="1"/>
  <c r="W1088" i="1"/>
  <c r="W1168" i="1"/>
  <c r="U1091" i="1"/>
  <c r="U1171" i="1"/>
  <c r="R1088" i="1"/>
  <c r="R1168" i="1"/>
  <c r="P1089" i="1"/>
  <c r="P1169" i="1"/>
  <c r="Q1088" i="1"/>
  <c r="Q1168" i="1"/>
  <c r="J1088" i="1"/>
  <c r="J1168" i="1"/>
  <c r="Z1088" i="1"/>
  <c r="Z1168" i="1"/>
  <c r="T1085" i="1"/>
  <c r="T1165" i="1"/>
  <c r="K1090" i="1"/>
  <c r="K1170" i="1"/>
  <c r="P1092" i="1"/>
  <c r="P1172" i="1"/>
  <c r="AD1086" i="1"/>
  <c r="AD1166" i="1"/>
  <c r="AB1091" i="1"/>
  <c r="AB1171" i="1"/>
  <c r="Y1089" i="1"/>
  <c r="Y1169" i="1"/>
  <c r="V1092" i="1"/>
  <c r="V1172" i="1"/>
  <c r="T1089" i="1"/>
  <c r="T1169" i="1"/>
  <c r="P1088" i="1"/>
  <c r="P1168" i="1"/>
  <c r="P1085" i="1"/>
  <c r="P1165" i="1"/>
  <c r="J1085" i="1"/>
  <c r="J1165" i="1"/>
  <c r="Q1086" i="1"/>
  <c r="Q1166" i="1"/>
  <c r="AD1092" i="1"/>
  <c r="AD1172" i="1"/>
  <c r="W1087" i="1"/>
  <c r="W1167" i="1"/>
  <c r="R1085" i="1"/>
  <c r="R1165" i="1"/>
  <c r="O1087" i="1"/>
  <c r="O1167" i="1"/>
  <c r="J1092" i="1"/>
  <c r="J1172" i="1"/>
  <c r="AB1085" i="1"/>
  <c r="AB1165" i="1"/>
  <c r="Z1089" i="1"/>
  <c r="Z1169" i="1"/>
  <c r="W1086" i="1"/>
  <c r="W1166" i="1"/>
  <c r="U1092" i="1"/>
  <c r="U1172" i="1"/>
  <c r="O1091" i="1"/>
  <c r="O1171" i="1"/>
  <c r="P1091" i="1"/>
  <c r="P1171" i="1"/>
  <c r="L1091" i="1"/>
  <c r="L1171" i="1"/>
  <c r="M1091" i="1"/>
  <c r="M1171" i="1"/>
  <c r="V1087" i="1"/>
  <c r="V1167" i="1"/>
  <c r="AC1086" i="1"/>
  <c r="AC1166" i="1"/>
  <c r="Z1086" i="1"/>
  <c r="Z1166" i="1"/>
  <c r="AA1166" i="1" s="1"/>
  <c r="W1085" i="1"/>
  <c r="W1165" i="1"/>
  <c r="U1089" i="1"/>
  <c r="U1169" i="1"/>
  <c r="M1087" i="1"/>
  <c r="M1167" i="1"/>
  <c r="K1088" i="1"/>
  <c r="K1168" i="1"/>
  <c r="O1090" i="1"/>
  <c r="O1170" i="1"/>
  <c r="AC1087" i="1"/>
  <c r="AC1167" i="1"/>
  <c r="Y1090" i="1"/>
  <c r="Y1170" i="1"/>
  <c r="R1090" i="1"/>
  <c r="R1170" i="1"/>
  <c r="J1091" i="1"/>
  <c r="J1171" i="1"/>
  <c r="M1088" i="1"/>
  <c r="M1168" i="1"/>
  <c r="AC1092" i="1"/>
  <c r="AC1172" i="1"/>
  <c r="Z1091" i="1"/>
  <c r="Z1171" i="1"/>
  <c r="W1091" i="1"/>
  <c r="W1171" i="1"/>
  <c r="U1088" i="1"/>
  <c r="U1168" i="1"/>
  <c r="R1089" i="1"/>
  <c r="R1169" i="1"/>
  <c r="K1087" i="1"/>
  <c r="K1167" i="1"/>
  <c r="L1090" i="1"/>
  <c r="L1170" i="1"/>
  <c r="M1089" i="1"/>
  <c r="M1169" i="1"/>
  <c r="O1092" i="1"/>
  <c r="O1172" i="1"/>
  <c r="AB1088" i="1"/>
  <c r="AB1168" i="1"/>
  <c r="V1089" i="1"/>
  <c r="V1169" i="1"/>
  <c r="L1087" i="1"/>
  <c r="L1167" i="1"/>
  <c r="Q1085" i="1"/>
  <c r="Q1165" i="1"/>
  <c r="AD1088" i="1"/>
  <c r="AD1168" i="1"/>
  <c r="AB1092" i="1"/>
  <c r="AB1172" i="1"/>
  <c r="Y1091" i="1"/>
  <c r="Y1171" i="1"/>
  <c r="V1091" i="1"/>
  <c r="V1171" i="1"/>
  <c r="T1091" i="1"/>
  <c r="T1171" i="1"/>
  <c r="O1085" i="1"/>
  <c r="O1165" i="1"/>
  <c r="J1086" i="1"/>
  <c r="J1166" i="1"/>
  <c r="O1086" i="1"/>
  <c r="O1166" i="1"/>
  <c r="L1086" i="1"/>
  <c r="L1166" i="1"/>
  <c r="AD1085" i="1"/>
  <c r="AD1165" i="1"/>
  <c r="AB1086" i="1"/>
  <c r="AB1166" i="1"/>
  <c r="Y1088" i="1"/>
  <c r="Y1168" i="1"/>
  <c r="V1085" i="1"/>
  <c r="V1165" i="1"/>
  <c r="T1087" i="1"/>
  <c r="T1167" i="1"/>
  <c r="R1091" i="1"/>
  <c r="R1171" i="1"/>
  <c r="K1086" i="1"/>
  <c r="K1166" i="1"/>
  <c r="Q1092" i="1"/>
  <c r="Q1172" i="1"/>
  <c r="J1090" i="1"/>
  <c r="J1170" i="1"/>
  <c r="AC1089" i="1"/>
  <c r="AC1169" i="1"/>
  <c r="W1090" i="1"/>
  <c r="W1170" i="1"/>
  <c r="R1086" i="1"/>
  <c r="R1166" i="1"/>
  <c r="P1087" i="1"/>
  <c r="P1167" i="1"/>
  <c r="AC1090" i="1"/>
  <c r="AC1170" i="1"/>
  <c r="Z1085" i="1"/>
  <c r="Z1165" i="1"/>
  <c r="W1089" i="1"/>
  <c r="W1169" i="1"/>
  <c r="U1087" i="1"/>
  <c r="U1167" i="1"/>
  <c r="R1092" i="1"/>
  <c r="R1172" i="1"/>
  <c r="K1089" i="1"/>
  <c r="K1169" i="1"/>
  <c r="M1085" i="1"/>
  <c r="M1165" i="1"/>
  <c r="J1089" i="1"/>
  <c r="J1169" i="1"/>
  <c r="Z1090" i="1"/>
  <c r="Z1170" i="1"/>
  <c r="U1090" i="1"/>
  <c r="U1170" i="1"/>
  <c r="Q1090" i="1"/>
  <c r="Q1170" i="1"/>
  <c r="K1092" i="1"/>
  <c r="K1172" i="1"/>
  <c r="AD1091" i="1"/>
  <c r="AD1171" i="1"/>
  <c r="AB1090" i="1"/>
  <c r="AB1170" i="1"/>
  <c r="Y1085" i="1"/>
  <c r="Y1165" i="1"/>
  <c r="V1086" i="1"/>
  <c r="V1166" i="1"/>
  <c r="T1090" i="1"/>
  <c r="T1170" i="1"/>
  <c r="M1092" i="1"/>
  <c r="M1172" i="1"/>
  <c r="L1092" i="1"/>
  <c r="L1172" i="1"/>
  <c r="O1089" i="1"/>
  <c r="O1169" i="1"/>
  <c r="AA1086" i="1"/>
  <c r="D796" i="33"/>
  <c r="B231" i="2" s="1"/>
  <c r="C231" i="2"/>
  <c r="AC580" i="1"/>
  <c r="AC2052" i="1"/>
  <c r="AC2398" i="1"/>
  <c r="Z584" i="1"/>
  <c r="Z2056" i="1"/>
  <c r="Z2402" i="1"/>
  <c r="W580" i="1"/>
  <c r="W2052" i="1"/>
  <c r="W2398" i="1"/>
  <c r="U583" i="1"/>
  <c r="U2055" i="1"/>
  <c r="U2401" i="1"/>
  <c r="R2052" i="1"/>
  <c r="R580" i="1"/>
  <c r="R2398" i="1"/>
  <c r="L580" i="1"/>
  <c r="L2052" i="1"/>
  <c r="L2398" i="1"/>
  <c r="J2051" i="1"/>
  <c r="J579" i="1"/>
  <c r="J2397" i="1"/>
  <c r="P582" i="1"/>
  <c r="P2054" i="1"/>
  <c r="P2400" i="1"/>
  <c r="Q2051" i="1"/>
  <c r="Q579" i="1"/>
  <c r="Q2397" i="1"/>
  <c r="AC2049" i="1"/>
  <c r="AC577" i="1"/>
  <c r="AC2395" i="1"/>
  <c r="U578" i="1"/>
  <c r="U2050" i="1"/>
  <c r="U2396" i="1"/>
  <c r="Q2055" i="1"/>
  <c r="Q583" i="1"/>
  <c r="Q2401" i="1"/>
  <c r="M2054" i="1"/>
  <c r="M582" i="1"/>
  <c r="M2400" i="1"/>
  <c r="AD2054" i="1"/>
  <c r="AD582" i="1"/>
  <c r="AD2400" i="1"/>
  <c r="AB581" i="1"/>
  <c r="AB2053" i="1"/>
  <c r="AB2399" i="1"/>
  <c r="Y584" i="1"/>
  <c r="Y2056" i="1"/>
  <c r="Y2402" i="1"/>
  <c r="V580" i="1"/>
  <c r="V2052" i="1"/>
  <c r="V2398" i="1"/>
  <c r="T2052" i="1"/>
  <c r="T580" i="1"/>
  <c r="T2398" i="1"/>
  <c r="K577" i="1"/>
  <c r="K2049" i="1"/>
  <c r="K2395" i="1"/>
  <c r="Q2053" i="1"/>
  <c r="Q581" i="1"/>
  <c r="Q2399" i="1"/>
  <c r="C225" i="2"/>
  <c r="D790" i="33"/>
  <c r="B225" i="2" s="1"/>
  <c r="K583" i="1"/>
  <c r="K2055" i="1"/>
  <c r="K2401" i="1"/>
  <c r="AD579" i="1"/>
  <c r="AD2051" i="1"/>
  <c r="AD2397" i="1"/>
  <c r="Y579" i="1"/>
  <c r="Y2051" i="1"/>
  <c r="Y2397" i="1"/>
  <c r="T2050" i="1"/>
  <c r="T578" i="1"/>
  <c r="T2396" i="1"/>
  <c r="P2050" i="1"/>
  <c r="P578" i="1"/>
  <c r="P2396" i="1"/>
  <c r="L2053" i="1"/>
  <c r="L581" i="1"/>
  <c r="L2399" i="1"/>
  <c r="AC583" i="1"/>
  <c r="AC2055" i="1"/>
  <c r="AC2401" i="1"/>
  <c r="Z2051" i="1"/>
  <c r="Z579" i="1"/>
  <c r="Z2397" i="1"/>
  <c r="W584" i="1"/>
  <c r="W2056" i="1"/>
  <c r="W2402" i="1"/>
  <c r="U2049" i="1"/>
  <c r="U577" i="1"/>
  <c r="U2395" i="1"/>
  <c r="R579" i="1"/>
  <c r="R2051" i="1"/>
  <c r="R2397" i="1"/>
  <c r="O2052" i="1"/>
  <c r="O580" i="1"/>
  <c r="O2398" i="1"/>
  <c r="M578" i="1"/>
  <c r="M2050" i="1"/>
  <c r="M2396" i="1"/>
  <c r="L2049" i="1"/>
  <c r="L577" i="1"/>
  <c r="L2395" i="1"/>
  <c r="V579" i="1"/>
  <c r="V2051" i="1"/>
  <c r="V2397" i="1"/>
  <c r="AC578" i="1"/>
  <c r="AC2050" i="1"/>
  <c r="AC2396" i="1"/>
  <c r="Z578" i="1"/>
  <c r="Z2050" i="1"/>
  <c r="Z2396" i="1"/>
  <c r="W577" i="1"/>
  <c r="W2049" i="1"/>
  <c r="W2395" i="1"/>
  <c r="U2053" i="1"/>
  <c r="U581" i="1"/>
  <c r="U2399" i="1"/>
  <c r="M579" i="1"/>
  <c r="M2051" i="1"/>
  <c r="M2397" i="1"/>
  <c r="P2053" i="1"/>
  <c r="P581" i="1"/>
  <c r="P2399" i="1"/>
  <c r="C228" i="2"/>
  <c r="D793" i="33"/>
  <c r="B228" i="2" s="1"/>
  <c r="Q2052" i="1"/>
  <c r="Q580" i="1"/>
  <c r="Q2398" i="1"/>
  <c r="J2052" i="1"/>
  <c r="J580" i="1"/>
  <c r="J2398" i="1"/>
  <c r="Z2052" i="1"/>
  <c r="Z580" i="1"/>
  <c r="Z2398" i="1"/>
  <c r="T577" i="1"/>
  <c r="T2049" i="1"/>
  <c r="T2395" i="1"/>
  <c r="K582" i="1"/>
  <c r="K2054" i="1"/>
  <c r="K2400" i="1"/>
  <c r="P584" i="1"/>
  <c r="P2056" i="1"/>
  <c r="P2402" i="1"/>
  <c r="AD578" i="1"/>
  <c r="AD2050" i="1"/>
  <c r="AD2396" i="1"/>
  <c r="AB583" i="1"/>
  <c r="AB2055" i="1"/>
  <c r="AB2401" i="1"/>
  <c r="Y581" i="1"/>
  <c r="Y2053" i="1"/>
  <c r="Y2399" i="1"/>
  <c r="V584" i="1"/>
  <c r="V2056" i="1"/>
  <c r="V2402" i="1"/>
  <c r="T2053" i="1"/>
  <c r="T581" i="1"/>
  <c r="T2399" i="1"/>
  <c r="P2052" i="1"/>
  <c r="P580" i="1"/>
  <c r="P2398" i="1"/>
  <c r="P2049" i="1"/>
  <c r="P577" i="1"/>
  <c r="P2395" i="1"/>
  <c r="J577" i="1"/>
  <c r="J2049" i="1"/>
  <c r="J2395" i="1"/>
  <c r="Q2050" i="1"/>
  <c r="Q578" i="1"/>
  <c r="Q2396" i="1"/>
  <c r="AD584" i="1"/>
  <c r="AD2056" i="1"/>
  <c r="AD2402" i="1"/>
  <c r="W2051" i="1"/>
  <c r="W579" i="1"/>
  <c r="W2397" i="1"/>
  <c r="R2049" i="1"/>
  <c r="R577" i="1"/>
  <c r="R2395" i="1"/>
  <c r="O579" i="1"/>
  <c r="O2051" i="1"/>
  <c r="O2397" i="1"/>
  <c r="J2056" i="1"/>
  <c r="J584" i="1"/>
  <c r="J2402" i="1"/>
  <c r="AB577" i="1"/>
  <c r="AB2049" i="1"/>
  <c r="AB2395" i="1"/>
  <c r="Z581" i="1"/>
  <c r="Z2053" i="1"/>
  <c r="Z2399" i="1"/>
  <c r="W2050" i="1"/>
  <c r="W578" i="1"/>
  <c r="W2396" i="1"/>
  <c r="U584" i="1"/>
  <c r="U2056" i="1"/>
  <c r="U2402" i="1"/>
  <c r="O2055" i="1"/>
  <c r="O583" i="1"/>
  <c r="O2401" i="1"/>
  <c r="P583" i="1"/>
  <c r="P2055" i="1"/>
  <c r="P2401" i="1"/>
  <c r="L2055" i="1"/>
  <c r="L583" i="1"/>
  <c r="L2401" i="1"/>
  <c r="M583" i="1"/>
  <c r="M2055" i="1"/>
  <c r="M2401" i="1"/>
  <c r="AD2049" i="1"/>
  <c r="AD577" i="1"/>
  <c r="AD2395" i="1"/>
  <c r="AB578" i="1"/>
  <c r="AB2050" i="1"/>
  <c r="AB2396" i="1"/>
  <c r="Y580" i="1"/>
  <c r="Y2052" i="1"/>
  <c r="Y2398" i="1"/>
  <c r="AA2398" i="1" s="1"/>
  <c r="V577" i="1"/>
  <c r="V2049" i="1"/>
  <c r="V2395" i="1"/>
  <c r="T2051" i="1"/>
  <c r="T579" i="1"/>
  <c r="T2397" i="1"/>
  <c r="R583" i="1"/>
  <c r="R2055" i="1"/>
  <c r="R2401" i="1"/>
  <c r="K2052" i="1"/>
  <c r="K580" i="1"/>
  <c r="K2398" i="1"/>
  <c r="C229" i="2"/>
  <c r="D794" i="33"/>
  <c r="B229" i="2" s="1"/>
  <c r="O2054" i="1"/>
  <c r="O582" i="1"/>
  <c r="O2400" i="1"/>
  <c r="AC2051" i="1"/>
  <c r="AC579" i="1"/>
  <c r="AC2397" i="1"/>
  <c r="Y582" i="1"/>
  <c r="Y2054" i="1"/>
  <c r="Y2400" i="1"/>
  <c r="R582" i="1"/>
  <c r="R2054" i="1"/>
  <c r="R2400" i="1"/>
  <c r="J2055" i="1"/>
  <c r="J583" i="1"/>
  <c r="J2401" i="1"/>
  <c r="M580" i="1"/>
  <c r="M2052" i="1"/>
  <c r="M2398" i="1"/>
  <c r="AC584" i="1"/>
  <c r="AC2056" i="1"/>
  <c r="AC2402" i="1"/>
  <c r="Z583" i="1"/>
  <c r="Z2055" i="1"/>
  <c r="Z2401" i="1"/>
  <c r="W583" i="1"/>
  <c r="W2055" i="1"/>
  <c r="W2401" i="1"/>
  <c r="U2052" i="1"/>
  <c r="U580" i="1"/>
  <c r="U2398" i="1"/>
  <c r="R581" i="1"/>
  <c r="R2053" i="1"/>
  <c r="R2399" i="1"/>
  <c r="K579" i="1"/>
  <c r="K2051" i="1"/>
  <c r="K2397" i="1"/>
  <c r="L582" i="1"/>
  <c r="L2054" i="1"/>
  <c r="L2400" i="1"/>
  <c r="M581" i="1"/>
  <c r="M2053" i="1"/>
  <c r="M2399" i="1"/>
  <c r="O584" i="1"/>
  <c r="O2056" i="1"/>
  <c r="O2402" i="1"/>
  <c r="AB580" i="1"/>
  <c r="AB2052" i="1"/>
  <c r="AB2398" i="1"/>
  <c r="V581" i="1"/>
  <c r="V2053" i="1"/>
  <c r="V2399" i="1"/>
  <c r="L579" i="1"/>
  <c r="L2051" i="1"/>
  <c r="L2397" i="1"/>
  <c r="Q577" i="1"/>
  <c r="Q2049" i="1"/>
  <c r="Q2395" i="1"/>
  <c r="AD2052" i="1"/>
  <c r="AD580" i="1"/>
  <c r="AD2398" i="1"/>
  <c r="AB2056" i="1"/>
  <c r="AB584" i="1"/>
  <c r="AB2402" i="1"/>
  <c r="Y2055" i="1"/>
  <c r="Y583" i="1"/>
  <c r="Y2401" i="1"/>
  <c r="V2055" i="1"/>
  <c r="V583" i="1"/>
  <c r="V2401" i="1"/>
  <c r="T583" i="1"/>
  <c r="T2055" i="1"/>
  <c r="T2401" i="1"/>
  <c r="O577" i="1"/>
  <c r="O2049" i="1"/>
  <c r="O2395" i="1"/>
  <c r="J2050" i="1"/>
  <c r="J578" i="1"/>
  <c r="J2396" i="1"/>
  <c r="O2050" i="1"/>
  <c r="O578" i="1"/>
  <c r="O2396" i="1"/>
  <c r="L578" i="1"/>
  <c r="L2050" i="1"/>
  <c r="L2396" i="1"/>
  <c r="AD2053" i="1"/>
  <c r="AD581" i="1"/>
  <c r="AD2399" i="1"/>
  <c r="AB579" i="1"/>
  <c r="AB2051" i="1"/>
  <c r="AB2397" i="1"/>
  <c r="Y578" i="1"/>
  <c r="Y2050" i="1"/>
  <c r="Y2396" i="1"/>
  <c r="V2054" i="1"/>
  <c r="V582" i="1"/>
  <c r="V2400" i="1"/>
  <c r="T2056" i="1"/>
  <c r="T584" i="1"/>
  <c r="T2402" i="1"/>
  <c r="D791" i="33"/>
  <c r="B226" i="2" s="1"/>
  <c r="C226" i="2"/>
  <c r="K578" i="1"/>
  <c r="K2050" i="1"/>
  <c r="K2396" i="1"/>
  <c r="Q2056" i="1"/>
  <c r="Q584" i="1"/>
  <c r="Q2402" i="1"/>
  <c r="J582" i="1"/>
  <c r="J2054" i="1"/>
  <c r="J2400" i="1"/>
  <c r="AC581" i="1"/>
  <c r="AC2053" i="1"/>
  <c r="AC2399" i="1"/>
  <c r="W2054" i="1"/>
  <c r="W582" i="1"/>
  <c r="W2400" i="1"/>
  <c r="R2050" i="1"/>
  <c r="R578" i="1"/>
  <c r="R2396" i="1"/>
  <c r="P579" i="1"/>
  <c r="P2051" i="1"/>
  <c r="P2397" i="1"/>
  <c r="D792" i="33"/>
  <c r="B227" i="2" s="1"/>
  <c r="C227" i="2"/>
  <c r="AC582" i="1"/>
  <c r="AC2054" i="1"/>
  <c r="AC2400" i="1"/>
  <c r="Z2049" i="1"/>
  <c r="Z577" i="1"/>
  <c r="Z2395" i="1"/>
  <c r="W581" i="1"/>
  <c r="W2053" i="1"/>
  <c r="W2399" i="1"/>
  <c r="U579" i="1"/>
  <c r="U2051" i="1"/>
  <c r="U2397" i="1"/>
  <c r="R584" i="1"/>
  <c r="R2056" i="1"/>
  <c r="R2402" i="1"/>
  <c r="C224" i="2"/>
  <c r="D789" i="33"/>
  <c r="B224" i="2" s="1"/>
  <c r="K581" i="1"/>
  <c r="K2053" i="1"/>
  <c r="K2399" i="1"/>
  <c r="M2049" i="1"/>
  <c r="M577" i="1"/>
  <c r="M2395" i="1"/>
  <c r="J2053" i="1"/>
  <c r="J581" i="1"/>
  <c r="J2399" i="1"/>
  <c r="Z2054" i="1"/>
  <c r="Z582" i="1"/>
  <c r="Z2400" i="1"/>
  <c r="U2054" i="1"/>
  <c r="U582" i="1"/>
  <c r="U2400" i="1"/>
  <c r="Q2054" i="1"/>
  <c r="Q582" i="1"/>
  <c r="Q2400" i="1"/>
  <c r="K584" i="1"/>
  <c r="K2056" i="1"/>
  <c r="K2402" i="1"/>
  <c r="AD583" i="1"/>
  <c r="AD2055" i="1"/>
  <c r="AD2401" i="1"/>
  <c r="AB2054" i="1"/>
  <c r="AB582" i="1"/>
  <c r="AB2400" i="1"/>
  <c r="Y2049" i="1"/>
  <c r="Y577" i="1"/>
  <c r="Y2395" i="1"/>
  <c r="V578" i="1"/>
  <c r="V2050" i="1"/>
  <c r="V2396" i="1"/>
  <c r="T582" i="1"/>
  <c r="T2054" i="1"/>
  <c r="T2400" i="1"/>
  <c r="M2056" i="1"/>
  <c r="M584" i="1"/>
  <c r="M2402" i="1"/>
  <c r="L2056" i="1"/>
  <c r="L584" i="1"/>
  <c r="L2402" i="1"/>
  <c r="D795" i="33"/>
  <c r="B230" i="2" s="1"/>
  <c r="C230" i="2"/>
  <c r="O581" i="1"/>
  <c r="O2053" i="1"/>
  <c r="O2399" i="1"/>
  <c r="X582" i="1" l="1"/>
  <c r="Z1240" i="1"/>
  <c r="W1240" i="1"/>
  <c r="W1244" i="1"/>
  <c r="N1169" i="1"/>
  <c r="AA1169" i="1"/>
  <c r="AA1167" i="1"/>
  <c r="AA1238" i="1"/>
  <c r="Y1243" i="1"/>
  <c r="AD1240" i="1"/>
  <c r="L1239" i="1"/>
  <c r="AB1240" i="1"/>
  <c r="M1241" i="1"/>
  <c r="U1240" i="1"/>
  <c r="Z1243" i="1"/>
  <c r="M1240" i="1"/>
  <c r="R1242" i="1"/>
  <c r="AC1239" i="1"/>
  <c r="K1240" i="1"/>
  <c r="U1241" i="1"/>
  <c r="Z1238" i="1"/>
  <c r="V1239" i="1"/>
  <c r="L1243" i="1"/>
  <c r="O1243" i="1"/>
  <c r="W1238" i="1"/>
  <c r="AB1237" i="1"/>
  <c r="O1239" i="1"/>
  <c r="W1239" i="1"/>
  <c r="Q1238" i="1"/>
  <c r="P1237" i="1"/>
  <c r="T1241" i="1"/>
  <c r="N2050" i="1"/>
  <c r="K1238" i="1"/>
  <c r="AD1237" i="1"/>
  <c r="W1237" i="1"/>
  <c r="AA2050" i="1"/>
  <c r="AA584" i="1"/>
  <c r="Y1241" i="1"/>
  <c r="R1237" i="1"/>
  <c r="AD1244" i="1"/>
  <c r="AD1239" i="1"/>
  <c r="AD1238" i="1"/>
  <c r="K1242" i="1"/>
  <c r="Q1240" i="1"/>
  <c r="R1240" i="1"/>
  <c r="AC1240" i="1"/>
  <c r="AA580" i="1"/>
  <c r="J1240" i="1"/>
  <c r="U1243" i="1"/>
  <c r="L1237" i="1"/>
  <c r="U1237" i="1"/>
  <c r="L1241" i="1"/>
  <c r="Y1244" i="1"/>
  <c r="Q1243" i="1"/>
  <c r="P1242" i="1"/>
  <c r="V1242" i="1"/>
  <c r="X2402" i="1"/>
  <c r="AA578" i="1"/>
  <c r="Z1244" i="1"/>
  <c r="Z1241" i="1"/>
  <c r="Z1239" i="1"/>
  <c r="P1241" i="1"/>
  <c r="O1240" i="1"/>
  <c r="T1238" i="1"/>
  <c r="Q1241" i="1"/>
  <c r="T1240" i="1"/>
  <c r="AD1242" i="1"/>
  <c r="AC1237" i="1"/>
  <c r="L1240" i="1"/>
  <c r="N578" i="1"/>
  <c r="AA1092" i="1"/>
  <c r="AA1244" i="1" s="1"/>
  <c r="AA1090" i="1"/>
  <c r="X1089" i="1"/>
  <c r="S1086" i="1"/>
  <c r="S1091" i="1"/>
  <c r="M1238" i="1"/>
  <c r="R1239" i="1"/>
  <c r="AC1243" i="1"/>
  <c r="P1238" i="1"/>
  <c r="Y1239" i="1"/>
  <c r="K1237" i="1"/>
  <c r="R1241" i="1"/>
  <c r="W1243" i="1"/>
  <c r="O1241" i="1"/>
  <c r="M1244" i="1"/>
  <c r="V1238" i="1"/>
  <c r="AB1242" i="1"/>
  <c r="K1244" i="1"/>
  <c r="U1242" i="1"/>
  <c r="J1241" i="1"/>
  <c r="K1241" i="1"/>
  <c r="U1239" i="1"/>
  <c r="Z1237" i="1"/>
  <c r="P1239" i="1"/>
  <c r="W1242" i="1"/>
  <c r="J1242" i="1"/>
  <c r="T1239" i="1"/>
  <c r="Y1240" i="1"/>
  <c r="O1238" i="1"/>
  <c r="O1237" i="1"/>
  <c r="V1243" i="1"/>
  <c r="AB1244" i="1"/>
  <c r="Q1237" i="1"/>
  <c r="V1241" i="1"/>
  <c r="O1244" i="1"/>
  <c r="L1242" i="1"/>
  <c r="AC1244" i="1"/>
  <c r="J1243" i="1"/>
  <c r="Y1242" i="1"/>
  <c r="O1242" i="1"/>
  <c r="M1239" i="1"/>
  <c r="AC1238" i="1"/>
  <c r="M1243" i="1"/>
  <c r="P1243" i="1"/>
  <c r="U1244" i="1"/>
  <c r="J1244" i="1"/>
  <c r="J1237" i="1"/>
  <c r="P1240" i="1"/>
  <c r="V1244" i="1"/>
  <c r="AB1243" i="1"/>
  <c r="P1244" i="1"/>
  <c r="T1237" i="1"/>
  <c r="AA1170" i="1"/>
  <c r="S1172" i="1"/>
  <c r="X1169" i="1"/>
  <c r="X1241" i="1" s="1"/>
  <c r="S1166" i="1"/>
  <c r="S1238" i="1" s="1"/>
  <c r="S1171" i="1"/>
  <c r="S1243" i="1" s="1"/>
  <c r="V1240" i="1"/>
  <c r="AA1088" i="1"/>
  <c r="N1091" i="1"/>
  <c r="X1092" i="1"/>
  <c r="S2399" i="1"/>
  <c r="N2396" i="1"/>
  <c r="AA1089" i="1"/>
  <c r="X1087" i="1"/>
  <c r="N1090" i="1"/>
  <c r="S1088" i="1"/>
  <c r="AA1087" i="1"/>
  <c r="S581" i="1"/>
  <c r="X584" i="1"/>
  <c r="S1085" i="1"/>
  <c r="K1243" i="1"/>
  <c r="AA2056" i="1"/>
  <c r="N1088" i="1"/>
  <c r="AA1091" i="1"/>
  <c r="N1086" i="1"/>
  <c r="AB1241" i="1"/>
  <c r="AA2055" i="1"/>
  <c r="S1087" i="1"/>
  <c r="AA577" i="1"/>
  <c r="AB1239" i="1"/>
  <c r="M1242" i="1"/>
  <c r="U1238" i="1"/>
  <c r="X1086" i="1"/>
  <c r="Y1238" i="1"/>
  <c r="S1089" i="1"/>
  <c r="L1244" i="1"/>
  <c r="T1242" i="1"/>
  <c r="Y1237" i="1"/>
  <c r="AD1243" i="1"/>
  <c r="Q1242" i="1"/>
  <c r="M1237" i="1"/>
  <c r="R1244" i="1"/>
  <c r="W1241" i="1"/>
  <c r="AC1242" i="1"/>
  <c r="R1238" i="1"/>
  <c r="AC1241" i="1"/>
  <c r="Q1244" i="1"/>
  <c r="V1237" i="1"/>
  <c r="AB1238" i="1"/>
  <c r="L1238" i="1"/>
  <c r="J1238" i="1"/>
  <c r="T1243" i="1"/>
  <c r="N1087" i="1"/>
  <c r="Q1239" i="1"/>
  <c r="J1239" i="1"/>
  <c r="T1244" i="1"/>
  <c r="I1090" i="1"/>
  <c r="I1170" i="1"/>
  <c r="I1086" i="1"/>
  <c r="I1166" i="1"/>
  <c r="Z1242" i="1"/>
  <c r="R1243" i="1"/>
  <c r="K1239" i="1"/>
  <c r="N1172" i="1"/>
  <c r="AA1165" i="1"/>
  <c r="X1170" i="1"/>
  <c r="N1166" i="1"/>
  <c r="S1169" i="1"/>
  <c r="X1171" i="1"/>
  <c r="X1165" i="1"/>
  <c r="S1165" i="1"/>
  <c r="I1092" i="1"/>
  <c r="I1172" i="1"/>
  <c r="S1092" i="1"/>
  <c r="AA1085" i="1"/>
  <c r="X1090" i="1"/>
  <c r="X1091" i="1"/>
  <c r="S1090" i="1"/>
  <c r="X1085" i="1"/>
  <c r="X1088" i="1"/>
  <c r="I1091" i="1"/>
  <c r="I1171" i="1"/>
  <c r="I1087" i="1"/>
  <c r="I1167" i="1"/>
  <c r="N1092" i="1"/>
  <c r="N1089" i="1"/>
  <c r="N1085" i="1"/>
  <c r="N1167" i="1"/>
  <c r="AA1171" i="1"/>
  <c r="S1170" i="1"/>
  <c r="N1168" i="1"/>
  <c r="X1166" i="1"/>
  <c r="X1167" i="1"/>
  <c r="N1170" i="1"/>
  <c r="AA1168" i="1"/>
  <c r="S1168" i="1"/>
  <c r="S1240" i="1" s="1"/>
  <c r="X1168" i="1"/>
  <c r="S1167" i="1"/>
  <c r="X1172" i="1"/>
  <c r="N1171" i="1"/>
  <c r="N1165" i="1"/>
  <c r="I1085" i="1"/>
  <c r="I1165" i="1"/>
  <c r="I1088" i="1"/>
  <c r="I1168" i="1"/>
  <c r="I1089" i="1"/>
  <c r="I1169" i="1"/>
  <c r="N2053" i="1"/>
  <c r="X2055" i="1"/>
  <c r="S577" i="1"/>
  <c r="AA583" i="1"/>
  <c r="AA2396" i="1"/>
  <c r="X2054" i="1"/>
  <c r="N2399" i="1"/>
  <c r="AA2395" i="1"/>
  <c r="N584" i="1"/>
  <c r="S578" i="1"/>
  <c r="X2401" i="1"/>
  <c r="S2056" i="1"/>
  <c r="N2397" i="1"/>
  <c r="AA2054" i="1"/>
  <c r="N2052" i="1"/>
  <c r="S2401" i="1"/>
  <c r="AA2399" i="1"/>
  <c r="N2400" i="1"/>
  <c r="AA2051" i="1"/>
  <c r="I577" i="1"/>
  <c r="I2049" i="1"/>
  <c r="I2395" i="1"/>
  <c r="I580" i="1"/>
  <c r="I2052" i="1"/>
  <c r="I2398" i="1"/>
  <c r="X2397" i="1"/>
  <c r="S579" i="1"/>
  <c r="X2053" i="1"/>
  <c r="X2049" i="1"/>
  <c r="I581" i="1"/>
  <c r="I2053" i="1"/>
  <c r="I2399" i="1"/>
  <c r="S2398" i="1"/>
  <c r="X2396" i="1"/>
  <c r="X2398" i="1"/>
  <c r="S2053" i="1"/>
  <c r="S2050" i="1"/>
  <c r="S2395" i="1"/>
  <c r="S584" i="1"/>
  <c r="N2051" i="1"/>
  <c r="AA582" i="1"/>
  <c r="S2400" i="1"/>
  <c r="I2054" i="1"/>
  <c r="I582" i="1"/>
  <c r="I2400" i="1"/>
  <c r="X579" i="1"/>
  <c r="S583" i="1"/>
  <c r="AA2053" i="1"/>
  <c r="N2054" i="1"/>
  <c r="X577" i="1"/>
  <c r="S580" i="1"/>
  <c r="X578" i="1"/>
  <c r="AA579" i="1"/>
  <c r="N2401" i="1"/>
  <c r="I578" i="1"/>
  <c r="I2050" i="1"/>
  <c r="I2396" i="1"/>
  <c r="N2395" i="1"/>
  <c r="X580" i="1"/>
  <c r="N2402" i="1"/>
  <c r="N581" i="1"/>
  <c r="S2049" i="1"/>
  <c r="X583" i="1"/>
  <c r="AA2401" i="1"/>
  <c r="N579" i="1"/>
  <c r="S582" i="1"/>
  <c r="N2398" i="1"/>
  <c r="X2051" i="1"/>
  <c r="S2055" i="1"/>
  <c r="S2397" i="1"/>
  <c r="X2399" i="1"/>
  <c r="AA581" i="1"/>
  <c r="N582" i="1"/>
  <c r="S2052" i="1"/>
  <c r="X2050" i="1"/>
  <c r="N2055" i="1"/>
  <c r="N2049" i="1"/>
  <c r="X2052" i="1"/>
  <c r="AA2402" i="1"/>
  <c r="I584" i="1"/>
  <c r="I2056" i="1"/>
  <c r="I2402" i="1"/>
  <c r="I583" i="1"/>
  <c r="I2055" i="1"/>
  <c r="I2401" i="1"/>
  <c r="X2400" i="1"/>
  <c r="AA2049" i="1"/>
  <c r="N2056" i="1"/>
  <c r="I579" i="1"/>
  <c r="I2051" i="1"/>
  <c r="I2397" i="1"/>
  <c r="X2056" i="1"/>
  <c r="S2396" i="1"/>
  <c r="S2402" i="1"/>
  <c r="AA2400" i="1"/>
  <c r="S2054" i="1"/>
  <c r="N580" i="1"/>
  <c r="AA2052" i="1"/>
  <c r="S2051" i="1"/>
  <c r="X581" i="1"/>
  <c r="X2395" i="1"/>
  <c r="AA2397" i="1"/>
  <c r="N583" i="1"/>
  <c r="N577" i="1"/>
  <c r="N1240" i="1" l="1"/>
  <c r="N1243" i="1"/>
  <c r="AA1240" i="1"/>
  <c r="S1244" i="1"/>
  <c r="AA1239" i="1"/>
  <c r="N1241" i="1"/>
  <c r="AA1241" i="1"/>
  <c r="AA1242" i="1"/>
  <c r="N1239" i="1"/>
  <c r="X1244" i="1"/>
  <c r="N1238" i="1"/>
  <c r="H1170" i="1"/>
  <c r="H1169" i="1"/>
  <c r="S1239" i="1"/>
  <c r="X1239" i="1"/>
  <c r="S1241" i="1"/>
  <c r="S1237" i="1"/>
  <c r="AA1243" i="1"/>
  <c r="H1091" i="1"/>
  <c r="H1090" i="1"/>
  <c r="H1085" i="1"/>
  <c r="I1242" i="1"/>
  <c r="H1087" i="1"/>
  <c r="X1238" i="1"/>
  <c r="X1237" i="1"/>
  <c r="I1244" i="1"/>
  <c r="AA1237" i="1"/>
  <c r="I1241" i="1"/>
  <c r="I1237" i="1"/>
  <c r="I1238" i="1"/>
  <c r="H1167" i="1"/>
  <c r="H1239" i="1" s="1"/>
  <c r="H1089" i="1"/>
  <c r="I1240" i="1"/>
  <c r="H1166" i="1"/>
  <c r="S1242" i="1"/>
  <c r="H1165" i="1"/>
  <c r="H1172" i="1"/>
  <c r="H1088" i="1"/>
  <c r="H1168" i="1"/>
  <c r="X1242" i="1"/>
  <c r="N1242" i="1"/>
  <c r="N1237" i="1"/>
  <c r="I1239" i="1"/>
  <c r="X1240" i="1"/>
  <c r="H1171" i="1"/>
  <c r="H1086" i="1"/>
  <c r="H1092" i="1"/>
  <c r="N1244" i="1"/>
  <c r="I1243" i="1"/>
  <c r="X1243" i="1"/>
  <c r="H578" i="1"/>
  <c r="H2055" i="1"/>
  <c r="H584" i="1"/>
  <c r="H579" i="1"/>
  <c r="H2401" i="1"/>
  <c r="H2397" i="1"/>
  <c r="H2051" i="1"/>
  <c r="H2054" i="1"/>
  <c r="H2053" i="1"/>
  <c r="H580" i="1"/>
  <c r="H2402" i="1"/>
  <c r="H581" i="1"/>
  <c r="H2395" i="1"/>
  <c r="H2056" i="1"/>
  <c r="H2396" i="1"/>
  <c r="H2400" i="1"/>
  <c r="H2398" i="1"/>
  <c r="H2049" i="1"/>
  <c r="H583" i="1"/>
  <c r="H2050" i="1"/>
  <c r="H582" i="1"/>
  <c r="H2399" i="1"/>
  <c r="H2052" i="1"/>
  <c r="H577" i="1"/>
  <c r="H1241" i="1" l="1"/>
  <c r="H1242" i="1"/>
  <c r="H1243" i="1"/>
  <c r="H1237" i="1"/>
  <c r="H1244" i="1"/>
  <c r="H1240" i="1"/>
  <c r="H1238" i="1"/>
  <c r="L2184" i="1" l="1"/>
  <c r="J2182" i="1"/>
  <c r="J2183" i="1"/>
  <c r="J2184" i="1"/>
  <c r="I2186" i="1"/>
  <c r="K2188" i="1"/>
  <c r="J2189" i="1"/>
  <c r="I2182" i="1"/>
  <c r="J2188" i="1"/>
  <c r="I2185" i="1"/>
  <c r="I2189" i="1"/>
  <c r="I2187" i="1"/>
  <c r="I2183" i="1"/>
  <c r="I2184" i="1"/>
  <c r="I2188" i="1"/>
  <c r="N2188" i="1" l="1"/>
  <c r="N2184" i="1"/>
  <c r="H2187" i="1"/>
  <c r="H2185" i="1"/>
  <c r="H2186" i="1"/>
  <c r="H2183" i="1"/>
  <c r="H2182" i="1"/>
  <c r="H2189" i="1"/>
  <c r="H2184" i="1" l="1"/>
  <c r="H2188" i="1"/>
  <c r="I982" i="1" l="1"/>
  <c r="H982" i="1" s="1"/>
  <c r="J987" i="1"/>
  <c r="H987" i="1" s="1"/>
  <c r="I984" i="1"/>
  <c r="H984" i="1" s="1"/>
  <c r="I985" i="1"/>
  <c r="H985" i="1" s="1"/>
  <c r="I986" i="1"/>
  <c r="J986" i="1"/>
  <c r="K988" i="1"/>
  <c r="N988" i="1" s="1"/>
  <c r="H988" i="1" s="1"/>
  <c r="K981" i="1"/>
  <c r="N981" i="1" s="1"/>
  <c r="H986" i="1" l="1"/>
  <c r="H981" i="1"/>
  <c r="I26" i="1" l="1"/>
  <c r="I34" i="1" s="1"/>
  <c r="E316" i="33" s="1"/>
  <c r="I27" i="1"/>
  <c r="I29" i="1"/>
  <c r="I37" i="1" s="1"/>
  <c r="E319" i="33" s="1"/>
  <c r="I30" i="1"/>
  <c r="I38" i="1" s="1"/>
  <c r="E320" i="33" s="1"/>
  <c r="I31" i="1"/>
  <c r="I39" i="1" s="1"/>
  <c r="E321" i="33" s="1"/>
  <c r="I32" i="1"/>
  <c r="J26" i="1"/>
  <c r="J34" i="1" s="1"/>
  <c r="F316" i="33" s="1"/>
  <c r="J27" i="1"/>
  <c r="J35" i="1" s="1"/>
  <c r="J28" i="1"/>
  <c r="J29" i="1"/>
  <c r="J37" i="1" s="1"/>
  <c r="J30" i="1"/>
  <c r="J31" i="1"/>
  <c r="J39" i="1" s="1"/>
  <c r="J32" i="1"/>
  <c r="J40" i="1" s="1"/>
  <c r="K28" i="1"/>
  <c r="J972" i="1"/>
  <c r="F805" i="33" s="1"/>
  <c r="I972" i="1"/>
  <c r="E805" i="33" s="1"/>
  <c r="K972" i="1"/>
  <c r="J965" i="1"/>
  <c r="F798" i="33" s="1"/>
  <c r="I965" i="1"/>
  <c r="E798" i="33" s="1"/>
  <c r="J967" i="1"/>
  <c r="F800" i="33" s="1"/>
  <c r="K967" i="1"/>
  <c r="J968" i="1"/>
  <c r="F801" i="33" s="1"/>
  <c r="I968" i="1"/>
  <c r="E801" i="33" s="1"/>
  <c r="J971" i="1"/>
  <c r="F804" i="33" s="1"/>
  <c r="I971" i="1"/>
  <c r="E804" i="33" s="1"/>
  <c r="I970" i="1"/>
  <c r="E803" i="33" s="1"/>
  <c r="J970" i="1"/>
  <c r="F803" i="33" s="1"/>
  <c r="I969" i="1"/>
  <c r="I966" i="1"/>
  <c r="E799" i="33" s="1"/>
  <c r="J966" i="1"/>
  <c r="F799" i="33" s="1"/>
  <c r="H969" i="1" l="1"/>
  <c r="D802" i="33" s="1"/>
  <c r="E802" i="33"/>
  <c r="N967" i="1"/>
  <c r="H967" i="1" s="1"/>
  <c r="D800" i="33" s="1"/>
  <c r="G800" i="33"/>
  <c r="N972" i="1"/>
  <c r="G805" i="33"/>
  <c r="F461" i="33"/>
  <c r="F469" i="33" s="1"/>
  <c r="D427" i="2" s="1"/>
  <c r="F321" i="33"/>
  <c r="F457" i="33"/>
  <c r="F465" i="33" s="1"/>
  <c r="D423" i="2" s="1"/>
  <c r="F317" i="33"/>
  <c r="F459" i="33"/>
  <c r="F467" i="33" s="1"/>
  <c r="D425" i="2" s="1"/>
  <c r="F319" i="33"/>
  <c r="J163" i="1"/>
  <c r="F322" i="33"/>
  <c r="H30" i="1"/>
  <c r="H38" i="1" s="1"/>
  <c r="D320" i="33" s="1"/>
  <c r="D390" i="33" s="1"/>
  <c r="H31" i="1"/>
  <c r="H39" i="1" s="1"/>
  <c r="D461" i="33" s="1"/>
  <c r="H971" i="1"/>
  <c r="D804" i="33" s="1"/>
  <c r="H26" i="1"/>
  <c r="H34" i="1" s="1"/>
  <c r="H970" i="1"/>
  <c r="D803" i="33" s="1"/>
  <c r="H29" i="1"/>
  <c r="H37" i="1" s="1"/>
  <c r="H965" i="1"/>
  <c r="D798" i="33" s="1"/>
  <c r="J38" i="1"/>
  <c r="F462" i="33"/>
  <c r="F470" i="33" s="1"/>
  <c r="D428" i="2" s="1"/>
  <c r="J798" i="1"/>
  <c r="J2318" i="1"/>
  <c r="N28" i="1"/>
  <c r="N36" i="1" s="1"/>
  <c r="N159" i="1" s="1"/>
  <c r="K36" i="1"/>
  <c r="G318" i="33" s="1"/>
  <c r="H972" i="1"/>
  <c r="D805" i="33" s="1"/>
  <c r="E808" i="33" s="1"/>
  <c r="J157" i="1"/>
  <c r="F456" i="33"/>
  <c r="F464" i="33" s="1"/>
  <c r="D422" i="2" s="1"/>
  <c r="I40" i="1"/>
  <c r="H32" i="1"/>
  <c r="H40" i="1" s="1"/>
  <c r="D322" i="33" s="1"/>
  <c r="I35" i="1"/>
  <c r="H27" i="1"/>
  <c r="H35" i="1" s="1"/>
  <c r="H968" i="1"/>
  <c r="D801" i="33" s="1"/>
  <c r="J663" i="1"/>
  <c r="J672" i="1" s="1"/>
  <c r="J36" i="1"/>
  <c r="F318" i="33" s="1"/>
  <c r="H966" i="1"/>
  <c r="D799" i="33" s="1"/>
  <c r="J160" i="1"/>
  <c r="E460" i="33"/>
  <c r="E468" i="33" s="1"/>
  <c r="I161" i="1"/>
  <c r="J162" i="1"/>
  <c r="I160" i="1"/>
  <c r="E459" i="33"/>
  <c r="E467" i="33" s="1"/>
  <c r="J158" i="1"/>
  <c r="I162" i="1"/>
  <c r="E461" i="33"/>
  <c r="E469" i="33" s="1"/>
  <c r="I157" i="1"/>
  <c r="E456" i="33"/>
  <c r="E464" i="33" s="1"/>
  <c r="D317" i="33" l="1"/>
  <c r="H158" i="1"/>
  <c r="J3810" i="1"/>
  <c r="J3812" i="1"/>
  <c r="J796" i="1"/>
  <c r="J2829" i="1"/>
  <c r="J2424" i="1"/>
  <c r="J665" i="1"/>
  <c r="J674" i="1" s="1"/>
  <c r="D806" i="33"/>
  <c r="H161" i="1"/>
  <c r="J2316" i="1"/>
  <c r="D460" i="33"/>
  <c r="H160" i="1"/>
  <c r="D319" i="33"/>
  <c r="D389" i="33" s="1"/>
  <c r="J2827" i="1"/>
  <c r="E457" i="33"/>
  <c r="E465" i="33" s="1"/>
  <c r="C423" i="2" s="1"/>
  <c r="E317" i="33"/>
  <c r="J2422" i="1"/>
  <c r="F460" i="33"/>
  <c r="F468" i="33" s="1"/>
  <c r="D426" i="2" s="1"/>
  <c r="F320" i="33"/>
  <c r="H157" i="1"/>
  <c r="D316" i="33"/>
  <c r="D386" i="33" s="1"/>
  <c r="H162" i="1"/>
  <c r="D321" i="33"/>
  <c r="D391" i="33" s="1"/>
  <c r="I163" i="1"/>
  <c r="E322" i="33"/>
  <c r="J161" i="1"/>
  <c r="F324" i="33"/>
  <c r="D305" i="2" s="1"/>
  <c r="F386" i="33"/>
  <c r="F394" i="33" s="1"/>
  <c r="D323" i="2" s="1"/>
  <c r="J2206" i="1" s="1"/>
  <c r="E324" i="33"/>
  <c r="C305" i="2" s="1"/>
  <c r="E386" i="33"/>
  <c r="E394" i="33" s="1"/>
  <c r="C323" i="2" s="1"/>
  <c r="I2206" i="1" s="1"/>
  <c r="H2206" i="1" s="1"/>
  <c r="F325" i="33"/>
  <c r="D306" i="2" s="1"/>
  <c r="F387" i="33"/>
  <c r="F395" i="33" s="1"/>
  <c r="D324" i="2" s="1"/>
  <c r="J2207" i="1" s="1"/>
  <c r="E327" i="33"/>
  <c r="C308" i="2" s="1"/>
  <c r="E389" i="33"/>
  <c r="E397" i="33" s="1"/>
  <c r="C326" i="2" s="1"/>
  <c r="I2209" i="1" s="1"/>
  <c r="E328" i="33"/>
  <c r="C309" i="2" s="1"/>
  <c r="E390" i="33"/>
  <c r="E398" i="33" s="1"/>
  <c r="C327" i="2" s="1"/>
  <c r="I2210" i="1" s="1"/>
  <c r="F327" i="33"/>
  <c r="D308" i="2" s="1"/>
  <c r="F389" i="33"/>
  <c r="F397" i="33" s="1"/>
  <c r="D326" i="2" s="1"/>
  <c r="J2209" i="1" s="1"/>
  <c r="E329" i="33"/>
  <c r="C310" i="2" s="1"/>
  <c r="E391" i="33"/>
  <c r="E399" i="33" s="1"/>
  <c r="C328" i="2" s="1"/>
  <c r="I2211" i="1" s="1"/>
  <c r="F329" i="33"/>
  <c r="D310" i="2" s="1"/>
  <c r="F391" i="33"/>
  <c r="F399" i="33" s="1"/>
  <c r="D328" i="2" s="1"/>
  <c r="J2211" i="1" s="1"/>
  <c r="F330" i="33"/>
  <c r="D311" i="2" s="1"/>
  <c r="F392" i="33"/>
  <c r="F400" i="33" s="1"/>
  <c r="D329" i="2" s="1"/>
  <c r="J2212" i="1" s="1"/>
  <c r="D459" i="33"/>
  <c r="D456" i="33"/>
  <c r="I158" i="1"/>
  <c r="J666" i="1"/>
  <c r="J675" i="1" s="1"/>
  <c r="J799" i="1"/>
  <c r="J2830" i="1"/>
  <c r="J2425" i="1"/>
  <c r="J2319" i="1"/>
  <c r="J3813" i="1"/>
  <c r="H28" i="1"/>
  <c r="H36" i="1" s="1"/>
  <c r="D318" i="33" s="1"/>
  <c r="E462" i="33"/>
  <c r="E470" i="33" s="1"/>
  <c r="J159" i="1"/>
  <c r="F458" i="33"/>
  <c r="F466" i="33" s="1"/>
  <c r="H163" i="1"/>
  <c r="D392" i="33"/>
  <c r="D462" i="33"/>
  <c r="K159" i="1"/>
  <c r="G458" i="33"/>
  <c r="G466" i="33" s="1"/>
  <c r="D457" i="33"/>
  <c r="D387" i="33"/>
  <c r="J660" i="1"/>
  <c r="J669" i="1" s="1"/>
  <c r="J2419" i="1"/>
  <c r="J2824" i="1"/>
  <c r="J793" i="1"/>
  <c r="J3807" i="1"/>
  <c r="J2313" i="1"/>
  <c r="J661" i="1"/>
  <c r="J670" i="1" s="1"/>
  <c r="J794" i="1"/>
  <c r="J2314" i="1"/>
  <c r="J2420" i="1"/>
  <c r="J2825" i="1"/>
  <c r="J3808" i="1"/>
  <c r="C425" i="2"/>
  <c r="D467" i="33"/>
  <c r="B425" i="2" s="1"/>
  <c r="C427" i="2"/>
  <c r="D469" i="33"/>
  <c r="B427" i="2" s="1"/>
  <c r="C426" i="2"/>
  <c r="C422" i="2"/>
  <c r="D464" i="33"/>
  <c r="B422" i="2" s="1"/>
  <c r="H2209" i="1" l="1"/>
  <c r="H2211" i="1"/>
  <c r="J4295" i="1"/>
  <c r="J4279" i="1"/>
  <c r="J4287" i="1"/>
  <c r="I4286" i="1"/>
  <c r="I4294" i="1"/>
  <c r="I4278" i="1"/>
  <c r="I4285" i="1"/>
  <c r="I4277" i="1"/>
  <c r="I4293" i="1"/>
  <c r="J4282" i="1"/>
  <c r="J4274" i="1"/>
  <c r="J4290" i="1"/>
  <c r="J4289" i="1"/>
  <c r="J4273" i="1"/>
  <c r="J4281" i="1"/>
  <c r="J4286" i="1"/>
  <c r="J4294" i="1"/>
  <c r="J4278" i="1"/>
  <c r="J4284" i="1"/>
  <c r="J4276" i="1"/>
  <c r="J4292" i="1"/>
  <c r="I4292" i="1"/>
  <c r="I4276" i="1"/>
  <c r="I4284" i="1"/>
  <c r="I4281" i="1"/>
  <c r="I4273" i="1"/>
  <c r="I4289" i="1"/>
  <c r="J797" i="1"/>
  <c r="E471" i="33"/>
  <c r="C429" i="2" s="1"/>
  <c r="J3319" i="1"/>
  <c r="J2163" i="1"/>
  <c r="J3317" i="1"/>
  <c r="J2161" i="1"/>
  <c r="I3317" i="1"/>
  <c r="I2161" i="1"/>
  <c r="I3314" i="1"/>
  <c r="I2158" i="1"/>
  <c r="J2130" i="1"/>
  <c r="J3320" i="1"/>
  <c r="J2164" i="1"/>
  <c r="I3319" i="1"/>
  <c r="I2163" i="1"/>
  <c r="I3318" i="1"/>
  <c r="I2162" i="1"/>
  <c r="J3315" i="1"/>
  <c r="J2159" i="1"/>
  <c r="J3314" i="1"/>
  <c r="J2158" i="1"/>
  <c r="J2204" i="1"/>
  <c r="J4422" i="1"/>
  <c r="J317" i="1"/>
  <c r="J334" i="1" s="1"/>
  <c r="J237" i="1"/>
  <c r="J236" i="1"/>
  <c r="J733" i="1"/>
  <c r="J315" i="1"/>
  <c r="J332" i="1" s="1"/>
  <c r="J2199" i="1"/>
  <c r="J2198" i="1"/>
  <c r="J4418" i="1"/>
  <c r="J2125" i="1"/>
  <c r="J314" i="1"/>
  <c r="J331" i="1" s="1"/>
  <c r="J2124" i="1"/>
  <c r="J4417" i="1"/>
  <c r="J242" i="1"/>
  <c r="J732" i="1"/>
  <c r="D465" i="33"/>
  <c r="B423" i="2" s="1"/>
  <c r="J2828" i="1"/>
  <c r="D327" i="33"/>
  <c r="B308" i="2" s="1"/>
  <c r="D324" i="33"/>
  <c r="B305" i="2" s="1"/>
  <c r="J4420" i="1"/>
  <c r="J2317" i="1"/>
  <c r="J664" i="1"/>
  <c r="J673" i="1" s="1"/>
  <c r="J737" i="1"/>
  <c r="J3811" i="1"/>
  <c r="D468" i="33"/>
  <c r="B426" i="2" s="1"/>
  <c r="J2127" i="1"/>
  <c r="J2423" i="1"/>
  <c r="D399" i="33"/>
  <c r="B328" i="2" s="1"/>
  <c r="D329" i="33"/>
  <c r="B310" i="2" s="1"/>
  <c r="J241" i="1"/>
  <c r="J2129" i="1"/>
  <c r="J2203" i="1"/>
  <c r="J319" i="1"/>
  <c r="J336" i="1" s="1"/>
  <c r="J239" i="1"/>
  <c r="D397" i="33"/>
  <c r="B326" i="2" s="1"/>
  <c r="D394" i="33"/>
  <c r="B323" i="2" s="1"/>
  <c r="G326" i="33"/>
  <c r="G331" i="33" s="1"/>
  <c r="E312" i="2" s="1"/>
  <c r="G388" i="33"/>
  <c r="G396" i="33" s="1"/>
  <c r="E325" i="2" s="1"/>
  <c r="K2208" i="1" s="1"/>
  <c r="N2208" i="1" s="1"/>
  <c r="E325" i="33"/>
  <c r="E387" i="33"/>
  <c r="E395" i="33" s="1"/>
  <c r="C324" i="2" s="1"/>
  <c r="I2207" i="1" s="1"/>
  <c r="H2207" i="1" s="1"/>
  <c r="J735" i="1"/>
  <c r="F326" i="33"/>
  <c r="F388" i="33"/>
  <c r="F396" i="33" s="1"/>
  <c r="D325" i="2" s="1"/>
  <c r="J2208" i="1" s="1"/>
  <c r="F328" i="33"/>
  <c r="D309" i="2" s="1"/>
  <c r="F390" i="33"/>
  <c r="F398" i="33" s="1"/>
  <c r="D327" i="2" s="1"/>
  <c r="J2210" i="1" s="1"/>
  <c r="H2210" i="1" s="1"/>
  <c r="J320" i="1"/>
  <c r="J337" i="1" s="1"/>
  <c r="J738" i="1"/>
  <c r="J4423" i="1"/>
  <c r="J2201" i="1"/>
  <c r="E330" i="33"/>
  <c r="E392" i="33"/>
  <c r="E400" i="33" s="1"/>
  <c r="C329" i="2" s="1"/>
  <c r="I2212" i="1" s="1"/>
  <c r="H2212" i="1" s="1"/>
  <c r="D470" i="33"/>
  <c r="B428" i="2" s="1"/>
  <c r="C428" i="2"/>
  <c r="D424" i="2"/>
  <c r="D466" i="33"/>
  <c r="B424" i="2" s="1"/>
  <c r="F471" i="33"/>
  <c r="D429" i="2" s="1"/>
  <c r="E424" i="2"/>
  <c r="G471" i="33"/>
  <c r="E429" i="2" s="1"/>
  <c r="H159" i="1"/>
  <c r="D458" i="33"/>
  <c r="D388" i="33"/>
  <c r="I732" i="1"/>
  <c r="I236" i="1"/>
  <c r="I314" i="1"/>
  <c r="I4417" i="1"/>
  <c r="I2124" i="1"/>
  <c r="I2198" i="1"/>
  <c r="I737" i="1"/>
  <c r="I241" i="1"/>
  <c r="I319" i="1"/>
  <c r="I4422" i="1"/>
  <c r="I2129" i="1"/>
  <c r="I2203" i="1"/>
  <c r="I736" i="1"/>
  <c r="I240" i="1"/>
  <c r="I318" i="1"/>
  <c r="I4421" i="1"/>
  <c r="I2128" i="1"/>
  <c r="I2202" i="1"/>
  <c r="I663" i="1"/>
  <c r="I796" i="1"/>
  <c r="H796" i="1" s="1"/>
  <c r="I2316" i="1"/>
  <c r="H2316" i="1" s="1"/>
  <c r="I2827" i="1"/>
  <c r="H2827" i="1" s="1"/>
  <c r="I2422" i="1"/>
  <c r="H2422" i="1" s="1"/>
  <c r="I3810" i="1"/>
  <c r="H3810" i="1" s="1"/>
  <c r="I664" i="1"/>
  <c r="I797" i="1"/>
  <c r="I2828" i="1"/>
  <c r="I2317" i="1"/>
  <c r="I3811" i="1"/>
  <c r="I2423" i="1"/>
  <c r="I735" i="1"/>
  <c r="I4420" i="1"/>
  <c r="I239" i="1"/>
  <c r="I317" i="1"/>
  <c r="I2201" i="1"/>
  <c r="I2127" i="1"/>
  <c r="I660" i="1"/>
  <c r="I2313" i="1"/>
  <c r="H2313" i="1" s="1"/>
  <c r="I793" i="1"/>
  <c r="H793" i="1" s="1"/>
  <c r="I3807" i="1"/>
  <c r="H3807" i="1" s="1"/>
  <c r="I2824" i="1"/>
  <c r="H2824" i="1" s="1"/>
  <c r="I2419" i="1"/>
  <c r="H2419" i="1" s="1"/>
  <c r="I665" i="1"/>
  <c r="I798" i="1"/>
  <c r="H798" i="1" s="1"/>
  <c r="I2318" i="1"/>
  <c r="H2318" i="1" s="1"/>
  <c r="I2424" i="1"/>
  <c r="H2424" i="1" s="1"/>
  <c r="I2829" i="1"/>
  <c r="H2829" i="1" s="1"/>
  <c r="I3812" i="1"/>
  <c r="H3812" i="1" s="1"/>
  <c r="I661" i="1"/>
  <c r="I2825" i="1"/>
  <c r="H2825" i="1" s="1"/>
  <c r="I3808" i="1"/>
  <c r="H3808" i="1" s="1"/>
  <c r="I2420" i="1"/>
  <c r="H2420" i="1" s="1"/>
  <c r="I794" i="1"/>
  <c r="H794" i="1" s="1"/>
  <c r="I2314" i="1"/>
  <c r="H2314" i="1" s="1"/>
  <c r="H4289" i="1" l="1"/>
  <c r="D398" i="33"/>
  <c r="B327" i="2" s="1"/>
  <c r="H2163" i="1"/>
  <c r="H4273" i="1"/>
  <c r="H3319" i="1"/>
  <c r="H2208" i="1"/>
  <c r="H4284" i="1"/>
  <c r="H4292" i="1"/>
  <c r="H4276" i="1"/>
  <c r="H4281" i="1"/>
  <c r="I4295" i="1"/>
  <c r="H4295" i="1" s="1"/>
  <c r="I4287" i="1"/>
  <c r="H4287" i="1" s="1"/>
  <c r="I4279" i="1"/>
  <c r="H4279" i="1" s="1"/>
  <c r="I4282" i="1"/>
  <c r="H4282" i="1" s="1"/>
  <c r="I4274" i="1"/>
  <c r="H4274" i="1" s="1"/>
  <c r="I4290" i="1"/>
  <c r="H4290" i="1" s="1"/>
  <c r="H4286" i="1"/>
  <c r="J4291" i="1"/>
  <c r="J4275" i="1"/>
  <c r="J4283" i="1"/>
  <c r="K4283" i="1"/>
  <c r="N4283" i="1" s="1"/>
  <c r="K4275" i="1"/>
  <c r="N4275" i="1" s="1"/>
  <c r="K4291" i="1"/>
  <c r="N4291" i="1" s="1"/>
  <c r="H4278" i="1"/>
  <c r="J4293" i="1"/>
  <c r="H4293" i="1" s="1"/>
  <c r="J4277" i="1"/>
  <c r="H4277" i="1" s="1"/>
  <c r="J4285" i="1"/>
  <c r="H4285" i="1" s="1"/>
  <c r="H4294" i="1"/>
  <c r="H797" i="1"/>
  <c r="I666" i="1"/>
  <c r="I675" i="1" s="1"/>
  <c r="H3317" i="1"/>
  <c r="J3316" i="1"/>
  <c r="J2160" i="1"/>
  <c r="H2161" i="1"/>
  <c r="K3316" i="1"/>
  <c r="N3316" i="1" s="1"/>
  <c r="K2160" i="1"/>
  <c r="N2160" i="1" s="1"/>
  <c r="H2158" i="1"/>
  <c r="J3318" i="1"/>
  <c r="H3318" i="1" s="1"/>
  <c r="J2162" i="1"/>
  <c r="H2162" i="1" s="1"/>
  <c r="H3314" i="1"/>
  <c r="I3320" i="1"/>
  <c r="H3320" i="1" s="1"/>
  <c r="I2164" i="1"/>
  <c r="H2164" i="1" s="1"/>
  <c r="I3315" i="1"/>
  <c r="H3315" i="1" s="1"/>
  <c r="I2159" i="1"/>
  <c r="H2159" i="1" s="1"/>
  <c r="J318" i="1"/>
  <c r="J335" i="1" s="1"/>
  <c r="H3811" i="1"/>
  <c r="H2423" i="1"/>
  <c r="H2828" i="1"/>
  <c r="H2317" i="1"/>
  <c r="E307" i="2"/>
  <c r="D326" i="33"/>
  <c r="B307" i="2" s="1"/>
  <c r="D400" i="33"/>
  <c r="B329" i="2" s="1"/>
  <c r="D395" i="33"/>
  <c r="B324" i="2" s="1"/>
  <c r="D471" i="33"/>
  <c r="B429" i="2" s="1"/>
  <c r="D307" i="2"/>
  <c r="J2202" i="1"/>
  <c r="F401" i="33"/>
  <c r="D330" i="2" s="1"/>
  <c r="J2213" i="1" s="1"/>
  <c r="G401" i="33"/>
  <c r="E330" i="2" s="1"/>
  <c r="K2213" i="1" s="1"/>
  <c r="N2213" i="1" s="1"/>
  <c r="J240" i="1"/>
  <c r="H240" i="1" s="1"/>
  <c r="I3813" i="1"/>
  <c r="H3813" i="1" s="1"/>
  <c r="F331" i="33"/>
  <c r="D312" i="2" s="1"/>
  <c r="C306" i="2"/>
  <c r="D325" i="33"/>
  <c r="B306" i="2" s="1"/>
  <c r="E401" i="33"/>
  <c r="C330" i="2" s="1"/>
  <c r="I2213" i="1" s="1"/>
  <c r="H2213" i="1" s="1"/>
  <c r="C311" i="2"/>
  <c r="D330" i="33"/>
  <c r="B311" i="2" s="1"/>
  <c r="J4421" i="1"/>
  <c r="J736" i="1"/>
  <c r="H736" i="1" s="1"/>
  <c r="J2128" i="1"/>
  <c r="H2128" i="1" s="1"/>
  <c r="D328" i="33"/>
  <c r="B309" i="2" s="1"/>
  <c r="D396" i="33"/>
  <c r="B325" i="2" s="1"/>
  <c r="E331" i="33"/>
  <c r="I2830" i="1"/>
  <c r="H2830" i="1" s="1"/>
  <c r="I799" i="1"/>
  <c r="H799" i="1" s="1"/>
  <c r="I2425" i="1"/>
  <c r="H2425" i="1" s="1"/>
  <c r="I2319" i="1"/>
  <c r="H2319" i="1" s="1"/>
  <c r="K667" i="1"/>
  <c r="K800" i="1"/>
  <c r="N800" i="1" s="1"/>
  <c r="K3814" i="1"/>
  <c r="N3814" i="1" s="1"/>
  <c r="K2320" i="1"/>
  <c r="N2320" i="1" s="1"/>
  <c r="K2426" i="1"/>
  <c r="N2426" i="1" s="1"/>
  <c r="K2831" i="1"/>
  <c r="N2831" i="1" s="1"/>
  <c r="K662" i="1"/>
  <c r="K795" i="1"/>
  <c r="N795" i="1" s="1"/>
  <c r="K2315" i="1"/>
  <c r="N2315" i="1" s="1"/>
  <c r="K2826" i="1"/>
  <c r="N2826" i="1" s="1"/>
  <c r="K2421" i="1"/>
  <c r="N2421" i="1" s="1"/>
  <c r="K3809" i="1"/>
  <c r="N3809" i="1" s="1"/>
  <c r="J662" i="1"/>
  <c r="J2315" i="1"/>
  <c r="J2826" i="1"/>
  <c r="J2421" i="1"/>
  <c r="J795" i="1"/>
  <c r="J3809" i="1"/>
  <c r="K2205" i="1"/>
  <c r="K321" i="1"/>
  <c r="K4424" i="1"/>
  <c r="K739" i="1"/>
  <c r="J667" i="1"/>
  <c r="J676" i="1" s="1"/>
  <c r="J800" i="1"/>
  <c r="J2320" i="1"/>
  <c r="J2831" i="1"/>
  <c r="J2426" i="1"/>
  <c r="J3814" i="1"/>
  <c r="I670" i="1"/>
  <c r="H661" i="1"/>
  <c r="H670" i="1" s="1"/>
  <c r="I334" i="1"/>
  <c r="H317" i="1"/>
  <c r="H334" i="1" s="1"/>
  <c r="I336" i="1"/>
  <c r="H319" i="1"/>
  <c r="H336" i="1" s="1"/>
  <c r="H2198" i="1"/>
  <c r="H236" i="1"/>
  <c r="H239" i="1"/>
  <c r="I673" i="1"/>
  <c r="H664" i="1"/>
  <c r="H673" i="1" s="1"/>
  <c r="I335" i="1"/>
  <c r="H2203" i="1"/>
  <c r="H241" i="1"/>
  <c r="H666" i="1"/>
  <c r="H675" i="1" s="1"/>
  <c r="H2124" i="1"/>
  <c r="H732" i="1"/>
  <c r="H2127" i="1"/>
  <c r="H4420" i="1"/>
  <c r="H2129" i="1"/>
  <c r="H737" i="1"/>
  <c r="H4417" i="1"/>
  <c r="I674" i="1"/>
  <c r="H665" i="1"/>
  <c r="H674" i="1" s="1"/>
  <c r="I669" i="1"/>
  <c r="H660" i="1"/>
  <c r="H669" i="1" s="1"/>
  <c r="H2201" i="1"/>
  <c r="H735" i="1"/>
  <c r="I667" i="1"/>
  <c r="I800" i="1"/>
  <c r="I3814" i="1"/>
  <c r="I2831" i="1"/>
  <c r="I2426" i="1"/>
  <c r="I2320" i="1"/>
  <c r="I672" i="1"/>
  <c r="H663" i="1"/>
  <c r="H672" i="1" s="1"/>
  <c r="H4422" i="1"/>
  <c r="I331" i="1"/>
  <c r="H314" i="1"/>
  <c r="H331" i="1" s="1"/>
  <c r="H2202" i="1" l="1"/>
  <c r="H3809" i="1"/>
  <c r="H318" i="1"/>
  <c r="H335" i="1" s="1"/>
  <c r="H4291" i="1"/>
  <c r="K2131" i="1"/>
  <c r="K4296" i="1"/>
  <c r="N4296" i="1" s="1"/>
  <c r="K4288" i="1"/>
  <c r="N4288" i="1" s="1"/>
  <c r="K4280" i="1"/>
  <c r="N4280" i="1" s="1"/>
  <c r="H4283" i="1"/>
  <c r="J4296" i="1"/>
  <c r="J4280" i="1"/>
  <c r="J4288" i="1"/>
  <c r="H4275" i="1"/>
  <c r="I4296" i="1"/>
  <c r="H4296" i="1" s="1"/>
  <c r="I4280" i="1"/>
  <c r="I4288" i="1"/>
  <c r="K243" i="1"/>
  <c r="H2160" i="1"/>
  <c r="I3321" i="1"/>
  <c r="I2165" i="1"/>
  <c r="J3321" i="1"/>
  <c r="J2165" i="1"/>
  <c r="K3321" i="1"/>
  <c r="N3321" i="1" s="1"/>
  <c r="K2165" i="1"/>
  <c r="N2165" i="1" s="1"/>
  <c r="H3316" i="1"/>
  <c r="J316" i="1"/>
  <c r="K238" i="1"/>
  <c r="N238" i="1" s="1"/>
  <c r="J2126" i="1"/>
  <c r="K2126" i="1"/>
  <c r="N2126" i="1" s="1"/>
  <c r="J734" i="1"/>
  <c r="K316" i="1"/>
  <c r="K333" i="1" s="1"/>
  <c r="K734" i="1"/>
  <c r="N734" i="1" s="1"/>
  <c r="K4419" i="1"/>
  <c r="N4419" i="1" s="1"/>
  <c r="K2200" i="1"/>
  <c r="J2200" i="1"/>
  <c r="J4419" i="1"/>
  <c r="J238" i="1"/>
  <c r="H800" i="1"/>
  <c r="H2826" i="1"/>
  <c r="H2831" i="1"/>
  <c r="H2426" i="1"/>
  <c r="D401" i="33"/>
  <c r="B330" i="2" s="1"/>
  <c r="H4421" i="1"/>
  <c r="H2315" i="1"/>
  <c r="C312" i="2"/>
  <c r="D331" i="33"/>
  <c r="B312" i="2" s="1"/>
  <c r="I315" i="1"/>
  <c r="I4418" i="1"/>
  <c r="I733" i="1"/>
  <c r="I237" i="1"/>
  <c r="I2199" i="1"/>
  <c r="I2125" i="1"/>
  <c r="I320" i="1"/>
  <c r="I738" i="1"/>
  <c r="I4423" i="1"/>
  <c r="I2130" i="1"/>
  <c r="I242" i="1"/>
  <c r="I2204" i="1"/>
  <c r="J4424" i="1"/>
  <c r="J2131" i="1"/>
  <c r="J739" i="1"/>
  <c r="J2205" i="1"/>
  <c r="J321" i="1"/>
  <c r="J338" i="1" s="1"/>
  <c r="J243" i="1"/>
  <c r="H3814" i="1"/>
  <c r="H795" i="1"/>
  <c r="H2320" i="1"/>
  <c r="H2421" i="1"/>
  <c r="N4424" i="1"/>
  <c r="N2205" i="1"/>
  <c r="N2131" i="1"/>
  <c r="N2200" i="1"/>
  <c r="N243" i="1"/>
  <c r="K676" i="1"/>
  <c r="N667" i="1"/>
  <c r="N676" i="1" s="1"/>
  <c r="J333" i="1"/>
  <c r="N739" i="1"/>
  <c r="K338" i="1"/>
  <c r="N321" i="1"/>
  <c r="N338" i="1" s="1"/>
  <c r="J671" i="1"/>
  <c r="N662" i="1"/>
  <c r="N671" i="1" s="1"/>
  <c r="K671" i="1"/>
  <c r="I676" i="1"/>
  <c r="H2204" i="1" l="1"/>
  <c r="H2199" i="1"/>
  <c r="H4280" i="1"/>
  <c r="H4288" i="1"/>
  <c r="H2165" i="1"/>
  <c r="H3321" i="1"/>
  <c r="N316" i="1"/>
  <c r="N333" i="1" s="1"/>
  <c r="H242" i="1"/>
  <c r="H320" i="1"/>
  <c r="H337" i="1" s="1"/>
  <c r="I337" i="1"/>
  <c r="I332" i="1"/>
  <c r="H315" i="1"/>
  <c r="H332" i="1" s="1"/>
  <c r="H2130" i="1"/>
  <c r="H237" i="1"/>
  <c r="H667" i="1"/>
  <c r="H676" i="1" s="1"/>
  <c r="H4423" i="1"/>
  <c r="H733" i="1"/>
  <c r="I243" i="1"/>
  <c r="I2131" i="1"/>
  <c r="I321" i="1"/>
  <c r="I338" i="1" s="1"/>
  <c r="I2205" i="1"/>
  <c r="I4424" i="1"/>
  <c r="I739" i="1"/>
  <c r="H738" i="1"/>
  <c r="H2125" i="1"/>
  <c r="H4418" i="1"/>
  <c r="H238" i="1"/>
  <c r="H662" i="1"/>
  <c r="H671" i="1" s="1"/>
  <c r="H4419" i="1"/>
  <c r="H734" i="1"/>
  <c r="H2126" i="1"/>
  <c r="H2200" i="1"/>
  <c r="H2205" i="1" l="1"/>
  <c r="H316" i="1"/>
  <c r="H333" i="1" s="1"/>
  <c r="H739" i="1"/>
  <c r="H4424" i="1"/>
  <c r="H243" i="1"/>
  <c r="H321" i="1"/>
  <c r="H338" i="1" s="1"/>
  <c r="H2131" i="1"/>
  <c r="I1680" i="1" l="1"/>
  <c r="H1680" i="1" s="1"/>
  <c r="D737" i="33" s="1"/>
  <c r="E737" i="33" l="1"/>
  <c r="E740" i="33"/>
  <c r="E744" i="33"/>
  <c r="F738" i="33"/>
  <c r="F742" i="33"/>
  <c r="D156" i="2" s="1"/>
  <c r="G740" i="33"/>
  <c r="E154" i="2" s="1"/>
  <c r="G744" i="33"/>
  <c r="E158" i="2" s="1"/>
  <c r="H738" i="33"/>
  <c r="H742" i="33"/>
  <c r="F156" i="2" s="1"/>
  <c r="I740" i="33"/>
  <c r="G154" i="2" s="1"/>
  <c r="I744" i="33"/>
  <c r="G158" i="2" s="1"/>
  <c r="J741" i="33"/>
  <c r="H155" i="2" s="1"/>
  <c r="K739" i="33"/>
  <c r="I153" i="2" s="1"/>
  <c r="K743" i="33"/>
  <c r="I157" i="2" s="1"/>
  <c r="L741" i="33"/>
  <c r="J155" i="2" s="1"/>
  <c r="M739" i="33"/>
  <c r="K153" i="2" s="1"/>
  <c r="M743" i="33"/>
  <c r="K157" i="2" s="1"/>
  <c r="N740" i="33"/>
  <c r="L154" i="2" s="1"/>
  <c r="N744" i="33"/>
  <c r="L158" i="2" s="1"/>
  <c r="O738" i="33"/>
  <c r="O742" i="33"/>
  <c r="M156" i="2" s="1"/>
  <c r="P740" i="33"/>
  <c r="N154" i="2" s="1"/>
  <c r="P744" i="33"/>
  <c r="N158" i="2" s="1"/>
  <c r="Q738" i="33"/>
  <c r="Q742" i="33"/>
  <c r="O156" i="2" s="1"/>
  <c r="R739" i="33"/>
  <c r="P153" i="2" s="1"/>
  <c r="R743" i="33"/>
  <c r="P157" i="2" s="1"/>
  <c r="S741" i="33"/>
  <c r="Q155" i="2" s="1"/>
  <c r="T738" i="33"/>
  <c r="T742" i="33"/>
  <c r="R156" i="2" s="1"/>
  <c r="U740" i="33"/>
  <c r="S154" i="2" s="1"/>
  <c r="U744" i="33"/>
  <c r="S158" i="2" s="1"/>
  <c r="V738" i="33"/>
  <c r="V742" i="33"/>
  <c r="T156" i="2" s="1"/>
  <c r="E741" i="33"/>
  <c r="F739" i="33"/>
  <c r="D153" i="2" s="1"/>
  <c r="F743" i="33"/>
  <c r="D157" i="2" s="1"/>
  <c r="G741" i="33"/>
  <c r="E155" i="2" s="1"/>
  <c r="H739" i="33"/>
  <c r="F153" i="2" s="1"/>
  <c r="H743" i="33"/>
  <c r="F157" i="2" s="1"/>
  <c r="I741" i="33"/>
  <c r="G155" i="2" s="1"/>
  <c r="J738" i="33"/>
  <c r="J742" i="33"/>
  <c r="H156" i="2" s="1"/>
  <c r="K740" i="33"/>
  <c r="I154" i="2" s="1"/>
  <c r="K744" i="33"/>
  <c r="I158" i="2" s="1"/>
  <c r="L738" i="33"/>
  <c r="L742" i="33"/>
  <c r="J156" i="2" s="1"/>
  <c r="M740" i="33"/>
  <c r="K154" i="2" s="1"/>
  <c r="M744" i="33"/>
  <c r="K158" i="2" s="1"/>
  <c r="N741" i="33"/>
  <c r="L155" i="2" s="1"/>
  <c r="O739" i="33"/>
  <c r="M153" i="2" s="1"/>
  <c r="O743" i="33"/>
  <c r="M157" i="2" s="1"/>
  <c r="P741" i="33"/>
  <c r="N155" i="2" s="1"/>
  <c r="Q739" i="33"/>
  <c r="O153" i="2" s="1"/>
  <c r="Q743" i="33"/>
  <c r="O157" i="2" s="1"/>
  <c r="R740" i="33"/>
  <c r="P154" i="2" s="1"/>
  <c r="R744" i="33"/>
  <c r="P158" i="2" s="1"/>
  <c r="S738" i="33"/>
  <c r="S742" i="33"/>
  <c r="Q156" i="2" s="1"/>
  <c r="T739" i="33"/>
  <c r="R153" i="2" s="1"/>
  <c r="T743" i="33"/>
  <c r="R157" i="2" s="1"/>
  <c r="U741" i="33"/>
  <c r="S155" i="2" s="1"/>
  <c r="V739" i="33"/>
  <c r="T153" i="2" s="1"/>
  <c r="V743" i="33"/>
  <c r="T157" i="2" s="1"/>
  <c r="E738" i="33"/>
  <c r="E742" i="33"/>
  <c r="F740" i="33"/>
  <c r="D154" i="2" s="1"/>
  <c r="F744" i="33"/>
  <c r="D158" i="2" s="1"/>
  <c r="G738" i="33"/>
  <c r="G742" i="33"/>
  <c r="E156" i="2" s="1"/>
  <c r="H740" i="33"/>
  <c r="F154" i="2" s="1"/>
  <c r="H744" i="33"/>
  <c r="F158" i="2" s="1"/>
  <c r="I738" i="33"/>
  <c r="I742" i="33"/>
  <c r="G156" i="2" s="1"/>
  <c r="J739" i="33"/>
  <c r="H153" i="2" s="1"/>
  <c r="J743" i="33"/>
  <c r="H157" i="2" s="1"/>
  <c r="K741" i="33"/>
  <c r="I155" i="2" s="1"/>
  <c r="L739" i="33"/>
  <c r="J153" i="2" s="1"/>
  <c r="L743" i="33"/>
  <c r="J157" i="2" s="1"/>
  <c r="M741" i="33"/>
  <c r="K155" i="2" s="1"/>
  <c r="N738" i="33"/>
  <c r="N742" i="33"/>
  <c r="L156" i="2" s="1"/>
  <c r="O740" i="33"/>
  <c r="M154" i="2" s="1"/>
  <c r="O744" i="33"/>
  <c r="M158" i="2" s="1"/>
  <c r="P738" i="33"/>
  <c r="P742" i="33"/>
  <c r="N156" i="2" s="1"/>
  <c r="Q740" i="33"/>
  <c r="O154" i="2" s="1"/>
  <c r="Q744" i="33"/>
  <c r="O158" i="2" s="1"/>
  <c r="R741" i="33"/>
  <c r="P155" i="2" s="1"/>
  <c r="S739" i="33"/>
  <c r="Q153" i="2" s="1"/>
  <c r="S743" i="33"/>
  <c r="Q157" i="2" s="1"/>
  <c r="T740" i="33"/>
  <c r="R154" i="2" s="1"/>
  <c r="T744" i="33"/>
  <c r="R158" i="2" s="1"/>
  <c r="U738" i="33"/>
  <c r="U742" i="33"/>
  <c r="S156" i="2" s="1"/>
  <c r="V740" i="33"/>
  <c r="T154" i="2" s="1"/>
  <c r="V744" i="33"/>
  <c r="T158" i="2" s="1"/>
  <c r="E739" i="33"/>
  <c r="E743" i="33"/>
  <c r="F741" i="33"/>
  <c r="D155" i="2" s="1"/>
  <c r="G739" i="33"/>
  <c r="E153" i="2" s="1"/>
  <c r="G743" i="33"/>
  <c r="E157" i="2" s="1"/>
  <c r="H741" i="33"/>
  <c r="F155" i="2" s="1"/>
  <c r="I739" i="33"/>
  <c r="G153" i="2" s="1"/>
  <c r="I743" i="33"/>
  <c r="G157" i="2" s="1"/>
  <c r="J740" i="33"/>
  <c r="H154" i="2" s="1"/>
  <c r="J744" i="33"/>
  <c r="H158" i="2" s="1"/>
  <c r="K738" i="33"/>
  <c r="K742" i="33"/>
  <c r="I156" i="2" s="1"/>
  <c r="L740" i="33"/>
  <c r="J154" i="2" s="1"/>
  <c r="L744" i="33"/>
  <c r="J158" i="2" s="1"/>
  <c r="M738" i="33"/>
  <c r="M742" i="33"/>
  <c r="K156" i="2" s="1"/>
  <c r="N739" i="33"/>
  <c r="L153" i="2" s="1"/>
  <c r="N743" i="33"/>
  <c r="L157" i="2" s="1"/>
  <c r="O741" i="33"/>
  <c r="M155" i="2" s="1"/>
  <c r="P739" i="33"/>
  <c r="N153" i="2" s="1"/>
  <c r="P743" i="33"/>
  <c r="N157" i="2" s="1"/>
  <c r="Q741" i="33"/>
  <c r="O155" i="2" s="1"/>
  <c r="R738" i="33"/>
  <c r="R742" i="33"/>
  <c r="P156" i="2" s="1"/>
  <c r="S740" i="33"/>
  <c r="Q154" i="2" s="1"/>
  <c r="S744" i="33"/>
  <c r="Q158" i="2" s="1"/>
  <c r="T741" i="33"/>
  <c r="R155" i="2" s="1"/>
  <c r="U739" i="33"/>
  <c r="S153" i="2" s="1"/>
  <c r="U743" i="33"/>
  <c r="S157" i="2" s="1"/>
  <c r="V741" i="33"/>
  <c r="T155" i="2" s="1"/>
  <c r="AB4531" i="1" l="1"/>
  <c r="M4529" i="1"/>
  <c r="AB4530" i="1"/>
  <c r="W4534" i="1"/>
  <c r="L4534" i="1"/>
  <c r="AD4533" i="1"/>
  <c r="U4533" i="1"/>
  <c r="L4533" i="1"/>
  <c r="AC4534" i="1"/>
  <c r="R4529" i="1"/>
  <c r="Z4534" i="1"/>
  <c r="W4531" i="1"/>
  <c r="T4533" i="1"/>
  <c r="Q4534" i="1"/>
  <c r="O4534" i="1"/>
  <c r="L4531" i="1"/>
  <c r="AC4532" i="1"/>
  <c r="Z4533" i="1"/>
  <c r="W4530" i="1"/>
  <c r="U4530" i="1"/>
  <c r="Q4533" i="1"/>
  <c r="O4529" i="1"/>
  <c r="L4530" i="1"/>
  <c r="J4530" i="1"/>
  <c r="AD4529" i="1"/>
  <c r="Z4532" i="1"/>
  <c r="W4533" i="1"/>
  <c r="U4529" i="1"/>
  <c r="Q4532" i="1"/>
  <c r="O4532" i="1"/>
  <c r="L4529" i="1"/>
  <c r="AC4530" i="1"/>
  <c r="Y4533" i="1"/>
  <c r="V4534" i="1"/>
  <c r="T4534" i="1"/>
  <c r="Q4531" i="1"/>
  <c r="M4534" i="1"/>
  <c r="K4534" i="1"/>
  <c r="U4531" i="1"/>
  <c r="AD4530" i="1"/>
  <c r="U4534" i="1"/>
  <c r="O4533" i="1"/>
  <c r="AB4529" i="1"/>
  <c r="R4530" i="1"/>
  <c r="J4529" i="1"/>
  <c r="Z4531" i="1"/>
  <c r="AD4531" i="1"/>
  <c r="AC4533" i="1"/>
  <c r="Z4530" i="1"/>
  <c r="V4533" i="1"/>
  <c r="T4529" i="1"/>
  <c r="Q4530" i="1"/>
  <c r="O4530" i="1"/>
  <c r="K4533" i="1"/>
  <c r="Z4529" i="1"/>
  <c r="V4532" i="1"/>
  <c r="T4532" i="1"/>
  <c r="Q4529" i="1"/>
  <c r="M4532" i="1"/>
  <c r="K4532" i="1"/>
  <c r="AC4531" i="1"/>
  <c r="W4529" i="1"/>
  <c r="T4531" i="1"/>
  <c r="K4531" i="1"/>
  <c r="AD4532" i="1"/>
  <c r="AB4532" i="1"/>
  <c r="Y4529" i="1"/>
  <c r="V4530" i="1"/>
  <c r="T4530" i="1"/>
  <c r="P4533" i="1"/>
  <c r="M4530" i="1"/>
  <c r="K4530" i="1"/>
  <c r="J4531" i="1"/>
  <c r="R4531" i="1"/>
  <c r="J4534" i="1"/>
  <c r="Y4530" i="1"/>
  <c r="AA4530" i="1" s="1"/>
  <c r="P4530" i="1"/>
  <c r="O4531" i="1"/>
  <c r="AC4529" i="1"/>
  <c r="Y4532" i="1"/>
  <c r="AA4532" i="1" s="1"/>
  <c r="V4529" i="1"/>
  <c r="R4532" i="1"/>
  <c r="P4532" i="1"/>
  <c r="M4533" i="1"/>
  <c r="K4529" i="1"/>
  <c r="AD4534" i="1"/>
  <c r="AB4534" i="1"/>
  <c r="Y4531" i="1"/>
  <c r="AA4531" i="1" s="1"/>
  <c r="P4531" i="1"/>
  <c r="AB4533" i="1"/>
  <c r="Y4534" i="1"/>
  <c r="AA4534" i="1" s="1"/>
  <c r="V4531" i="1"/>
  <c r="R4534" i="1"/>
  <c r="P4534" i="1"/>
  <c r="M4531" i="1"/>
  <c r="J4533" i="1"/>
  <c r="W4532" i="1"/>
  <c r="U4532" i="1"/>
  <c r="R4533" i="1"/>
  <c r="P4529" i="1"/>
  <c r="S4529" i="1" s="1"/>
  <c r="L4532" i="1"/>
  <c r="J4532" i="1"/>
  <c r="L745" i="33"/>
  <c r="J159" i="2" s="1"/>
  <c r="J152" i="2"/>
  <c r="J745" i="33"/>
  <c r="H159" i="2" s="1"/>
  <c r="H152" i="2"/>
  <c r="R745" i="33"/>
  <c r="P159" i="2" s="1"/>
  <c r="P152" i="2"/>
  <c r="M745" i="33"/>
  <c r="K159" i="2" s="1"/>
  <c r="K152" i="2"/>
  <c r="K745" i="33"/>
  <c r="I159" i="2" s="1"/>
  <c r="I152" i="2"/>
  <c r="Q745" i="33"/>
  <c r="O159" i="2" s="1"/>
  <c r="O152" i="2"/>
  <c r="O745" i="33"/>
  <c r="M159" i="2" s="1"/>
  <c r="M152" i="2"/>
  <c r="H745" i="33"/>
  <c r="F159" i="2" s="1"/>
  <c r="F152" i="2"/>
  <c r="D152" i="2"/>
  <c r="F745" i="33"/>
  <c r="D159" i="2" s="1"/>
  <c r="C157" i="2"/>
  <c r="D743" i="33"/>
  <c r="B157" i="2" s="1"/>
  <c r="C155" i="2"/>
  <c r="D741" i="33"/>
  <c r="B155" i="2" s="1"/>
  <c r="AA4533" i="1"/>
  <c r="N4534" i="1"/>
  <c r="C158" i="2"/>
  <c r="D744" i="33"/>
  <c r="B158" i="2" s="1"/>
  <c r="C153" i="2"/>
  <c r="D739" i="33"/>
  <c r="B153" i="2" s="1"/>
  <c r="U745" i="33"/>
  <c r="S159" i="2" s="1"/>
  <c r="S152" i="2"/>
  <c r="C156" i="2"/>
  <c r="D742" i="33"/>
  <c r="B156" i="2" s="1"/>
  <c r="S745" i="33"/>
  <c r="Q159" i="2" s="1"/>
  <c r="Q152" i="2"/>
  <c r="C154" i="2"/>
  <c r="D740" i="33"/>
  <c r="B154" i="2" s="1"/>
  <c r="P745" i="33"/>
  <c r="N159" i="2" s="1"/>
  <c r="N152" i="2"/>
  <c r="N745" i="33"/>
  <c r="L159" i="2" s="1"/>
  <c r="L152" i="2"/>
  <c r="I745" i="33"/>
  <c r="G159" i="2" s="1"/>
  <c r="G152" i="2"/>
  <c r="G745" i="33"/>
  <c r="E159" i="2" s="1"/>
  <c r="E152" i="2"/>
  <c r="E745" i="33"/>
  <c r="C152" i="2"/>
  <c r="D738" i="33"/>
  <c r="B152" i="2" s="1"/>
  <c r="V745" i="33"/>
  <c r="T159" i="2" s="1"/>
  <c r="T152" i="2"/>
  <c r="T745" i="33"/>
  <c r="R159" i="2" s="1"/>
  <c r="R152" i="2"/>
  <c r="S4533" i="1" l="1"/>
  <c r="AA4529" i="1"/>
  <c r="N4530" i="1"/>
  <c r="S4531" i="1"/>
  <c r="S4530" i="1"/>
  <c r="X4529" i="1"/>
  <c r="N4533" i="1"/>
  <c r="N4531" i="1"/>
  <c r="N4532" i="1"/>
  <c r="S4532" i="1"/>
  <c r="X4532" i="1"/>
  <c r="X4531" i="1"/>
  <c r="X4534" i="1"/>
  <c r="N4529" i="1"/>
  <c r="X4530" i="1"/>
  <c r="S4534" i="1"/>
  <c r="X4533" i="1"/>
  <c r="AD4528" i="1"/>
  <c r="I4528" i="1"/>
  <c r="M4528" i="1"/>
  <c r="V4528" i="1"/>
  <c r="I4532" i="1"/>
  <c r="L4535" i="1"/>
  <c r="W4528" i="1"/>
  <c r="P4528" i="1"/>
  <c r="Y4528" i="1"/>
  <c r="AA4528" i="1" s="1"/>
  <c r="O4528" i="1"/>
  <c r="T4535" i="1"/>
  <c r="U4535" i="1"/>
  <c r="R4535" i="1"/>
  <c r="AD4535" i="1"/>
  <c r="M4535" i="1"/>
  <c r="Z4528" i="1"/>
  <c r="I4529" i="1"/>
  <c r="H4529" i="1" s="1"/>
  <c r="Y4535" i="1"/>
  <c r="AB4535" i="1"/>
  <c r="K4535" i="1"/>
  <c r="AC4535" i="1"/>
  <c r="L4528" i="1"/>
  <c r="Q4535" i="1"/>
  <c r="V4535" i="1"/>
  <c r="I4534" i="1"/>
  <c r="J4535" i="1"/>
  <c r="W4535" i="1"/>
  <c r="P4535" i="1"/>
  <c r="O4535" i="1"/>
  <c r="AB4528" i="1"/>
  <c r="K4528" i="1"/>
  <c r="T4528" i="1"/>
  <c r="I4530" i="1"/>
  <c r="Z4535" i="1"/>
  <c r="AC4528" i="1"/>
  <c r="I4531" i="1"/>
  <c r="I4533" i="1"/>
  <c r="H4533" i="1" s="1"/>
  <c r="J4528" i="1"/>
  <c r="U4528" i="1"/>
  <c r="X4528" i="1" s="1"/>
  <c r="R4528" i="1"/>
  <c r="Q4528" i="1"/>
  <c r="C159" i="2"/>
  <c r="D745" i="33"/>
  <c r="B159" i="2" s="1"/>
  <c r="AA4535" i="1"/>
  <c r="S4535" i="1" l="1"/>
  <c r="X4535" i="1"/>
  <c r="H4534" i="1"/>
  <c r="N4528" i="1"/>
  <c r="N4535" i="1"/>
  <c r="H4530" i="1"/>
  <c r="H4532" i="1"/>
  <c r="H4531" i="1"/>
  <c r="S4528" i="1"/>
  <c r="I4535" i="1"/>
  <c r="H4535" i="1" s="1"/>
  <c r="H4528" i="1" l="1"/>
  <c r="Y4336" i="1"/>
  <c r="O4336" i="1"/>
  <c r="K4336" i="1"/>
  <c r="I4336" i="1" l="1"/>
  <c r="M4332" i="1"/>
  <c r="W4329" i="1"/>
  <c r="U4335" i="1"/>
  <c r="Q4332" i="1"/>
  <c r="R4329" i="1"/>
  <c r="V4335" i="1"/>
  <c r="M4335" i="1"/>
  <c r="W4331" i="1"/>
  <c r="Q4329" i="1"/>
  <c r="U4333" i="1"/>
  <c r="M4329" i="1"/>
  <c r="Y4329" i="1"/>
  <c r="Z4329" i="1"/>
  <c r="R4334" i="1"/>
  <c r="V4329" i="1"/>
  <c r="Z4330" i="1"/>
  <c r="P4333" i="1"/>
  <c r="J4329" i="1"/>
  <c r="AD4330" i="1"/>
  <c r="L4330" i="1"/>
  <c r="R4335" i="1"/>
  <c r="P4332" i="1"/>
  <c r="I4329" i="1"/>
  <c r="V4334" i="1"/>
  <c r="AC4329" i="1"/>
  <c r="AB4331" i="1"/>
  <c r="AD4335" i="1"/>
  <c r="AD4332" i="1"/>
  <c r="AB4333" i="1"/>
  <c r="P4331" i="1"/>
  <c r="AB4330" i="1"/>
  <c r="V4332" i="1"/>
  <c r="R4333" i="1"/>
  <c r="W4332" i="1"/>
  <c r="Z4335" i="1"/>
  <c r="J4332" i="1"/>
  <c r="R4332" i="1"/>
  <c r="P4329" i="1"/>
  <c r="J4334" i="1"/>
  <c r="W4330" i="1"/>
  <c r="Q4333" i="1"/>
  <c r="U4334" i="1"/>
  <c r="M4331" i="1"/>
  <c r="AC4332" i="1"/>
  <c r="W4333" i="1"/>
  <c r="T4329" i="1"/>
  <c r="W4334" i="1"/>
  <c r="V4330" i="1"/>
  <c r="Q4331" i="1"/>
  <c r="Z4334" i="1"/>
  <c r="L4334" i="1"/>
  <c r="P4335" i="1"/>
  <c r="Z4331" i="1"/>
  <c r="AB4335" i="1"/>
  <c r="AC4335" i="1"/>
  <c r="L4331" i="1"/>
  <c r="AD4333" i="1"/>
  <c r="Z4332" i="1"/>
  <c r="P4334" i="1"/>
  <c r="L4335" i="1"/>
  <c r="AB4332" i="1"/>
  <c r="Q4330" i="1"/>
  <c r="J4335" i="1"/>
  <c r="V4333" i="1"/>
  <c r="AD4329" i="1"/>
  <c r="U4329" i="1"/>
  <c r="AC4331" i="1"/>
  <c r="L4329" i="1"/>
  <c r="Q4335" i="1"/>
  <c r="AC4330" i="1"/>
  <c r="I4330" i="1"/>
  <c r="R4330" i="1"/>
  <c r="AC4334" i="1"/>
  <c r="V4331" i="1"/>
  <c r="L4332" i="1"/>
  <c r="R4331" i="1"/>
  <c r="U4330" i="1"/>
  <c r="AD4334" i="1"/>
  <c r="AB4334" i="1"/>
  <c r="AB4329" i="1"/>
  <c r="Q4334" i="1"/>
  <c r="AD4331" i="1"/>
  <c r="J4333" i="1"/>
  <c r="J4330" i="1"/>
  <c r="Z4333" i="1"/>
  <c r="P4330" i="1"/>
  <c r="U4332" i="1"/>
  <c r="U4331" i="1"/>
  <c r="J4331" i="1"/>
  <c r="L4333" i="1"/>
  <c r="M4330" i="1"/>
  <c r="M4334" i="1"/>
  <c r="W4335" i="1"/>
  <c r="M4333" i="1"/>
  <c r="AC4333" i="1"/>
  <c r="T4330" i="1"/>
  <c r="K4329" i="1"/>
  <c r="T4335" i="1"/>
  <c r="I4333" i="1"/>
  <c r="V4336" i="1"/>
  <c r="Q4336" i="1"/>
  <c r="L4336" i="1"/>
  <c r="I4334" i="1"/>
  <c r="O4333" i="1"/>
  <c r="R4336" i="1"/>
  <c r="AC4336" i="1"/>
  <c r="T4336" i="1"/>
  <c r="T4333" i="1"/>
  <c r="Y4331" i="1"/>
  <c r="AA4331" i="1" s="1"/>
  <c r="K4334" i="1"/>
  <c r="J4336" i="1"/>
  <c r="P4336" i="1"/>
  <c r="O4330" i="1"/>
  <c r="K4331" i="1"/>
  <c r="Z4336" i="1"/>
  <c r="AA4336" i="1" s="1"/>
  <c r="I4335" i="1"/>
  <c r="K4332" i="1"/>
  <c r="U4336" i="1"/>
  <c r="Y4330" i="1"/>
  <c r="Y4332" i="1"/>
  <c r="O4331" i="1"/>
  <c r="K4333" i="1"/>
  <c r="O4334" i="1"/>
  <c r="O4329" i="1"/>
  <c r="AD4336" i="1"/>
  <c r="Y4335" i="1"/>
  <c r="T4332" i="1"/>
  <c r="T4331" i="1"/>
  <c r="T4334" i="1"/>
  <c r="I4331" i="1"/>
  <c r="M4336" i="1"/>
  <c r="I4332" i="1"/>
  <c r="O4335" i="1"/>
  <c r="O4332" i="1"/>
  <c r="K4335" i="1"/>
  <c r="Y4334" i="1"/>
  <c r="Y4333" i="1"/>
  <c r="AA4333" i="1" s="1"/>
  <c r="W4336" i="1"/>
  <c r="AB4336" i="1"/>
  <c r="K4330" i="1"/>
  <c r="N4333" i="1" l="1"/>
  <c r="S4333" i="1"/>
  <c r="N4335" i="1"/>
  <c r="S4329" i="1"/>
  <c r="X4333" i="1"/>
  <c r="AA4332" i="1"/>
  <c r="S4334" i="1"/>
  <c r="AA4334" i="1"/>
  <c r="S4332" i="1"/>
  <c r="X4332" i="1"/>
  <c r="S4335" i="1"/>
  <c r="X4334" i="1"/>
  <c r="AA4335" i="1"/>
  <c r="AA4330" i="1"/>
  <c r="N4330" i="1"/>
  <c r="N4332" i="1"/>
  <c r="N4336" i="1"/>
  <c r="S4336" i="1"/>
  <c r="X4330" i="1"/>
  <c r="AA4329" i="1"/>
  <c r="X4331" i="1"/>
  <c r="S4331" i="1"/>
  <c r="S4330" i="1"/>
  <c r="N4329" i="1"/>
  <c r="X4336" i="1"/>
  <c r="N4331" i="1"/>
  <c r="N4334" i="1"/>
  <c r="X4335" i="1"/>
  <c r="X4329" i="1"/>
  <c r="H4333" i="1" l="1"/>
  <c r="H4335" i="1"/>
  <c r="H4330" i="1"/>
  <c r="H4329" i="1"/>
  <c r="H4332" i="1"/>
  <c r="H4334" i="1"/>
  <c r="H4331" i="1"/>
  <c r="H4336" i="1"/>
  <c r="V810" i="33" l="1"/>
  <c r="T372" i="2" s="1"/>
  <c r="O813" i="33"/>
  <c r="M375" i="2" s="1"/>
  <c r="G807" i="33"/>
  <c r="E369" i="2" s="1"/>
  <c r="U809" i="33"/>
  <c r="S371" i="2" s="1"/>
  <c r="Q811" i="33"/>
  <c r="O373" i="2" s="1"/>
  <c r="F806" i="33"/>
  <c r="D368" i="2" s="1"/>
  <c r="I809" i="33"/>
  <c r="G371" i="2" s="1"/>
  <c r="O809" i="33"/>
  <c r="M371" i="2" s="1"/>
  <c r="D811" i="33"/>
  <c r="B373" i="2" s="1"/>
  <c r="D809" i="33"/>
  <c r="B371" i="2" s="1"/>
  <c r="T812" i="33"/>
  <c r="R374" i="2" s="1"/>
  <c r="H808" i="33"/>
  <c r="F370" i="2" s="1"/>
  <c r="K812" i="33"/>
  <c r="I374" i="2" s="1"/>
  <c r="J811" i="33"/>
  <c r="H373" i="2" s="1"/>
  <c r="S806" i="33"/>
  <c r="Q368" i="2" s="1"/>
  <c r="D812" i="33"/>
  <c r="B374" i="2" s="1"/>
  <c r="E809" i="33"/>
  <c r="C371" i="2" s="1"/>
  <c r="L813" i="33"/>
  <c r="J375" i="2" s="1"/>
  <c r="R813" i="33"/>
  <c r="P375" i="2" s="1"/>
  <c r="P810" i="33"/>
  <c r="N372" i="2" s="1"/>
  <c r="AD2860" i="1" l="1"/>
  <c r="AD3843" i="1"/>
  <c r="Q2863" i="1"/>
  <c r="Q3846" i="1"/>
  <c r="AB2862" i="1"/>
  <c r="AB3845" i="1"/>
  <c r="U2859" i="1"/>
  <c r="U3842" i="1"/>
  <c r="J2856" i="1"/>
  <c r="J3839" i="1"/>
  <c r="W2861" i="1"/>
  <c r="W3844" i="1"/>
  <c r="V2860" i="1"/>
  <c r="V3843" i="1"/>
  <c r="I2859" i="1"/>
  <c r="I3842" i="1"/>
  <c r="O2861" i="1"/>
  <c r="O3844" i="1"/>
  <c r="B368" i="2"/>
  <c r="D808" i="33"/>
  <c r="B370" i="2" s="1"/>
  <c r="N808" i="33"/>
  <c r="L370" i="2" s="1"/>
  <c r="D807" i="33"/>
  <c r="B369" i="2" s="1"/>
  <c r="D810" i="33"/>
  <c r="B372" i="2" s="1"/>
  <c r="Z2856" i="1"/>
  <c r="Z3839" i="1"/>
  <c r="Y2863" i="1"/>
  <c r="Y3846" i="1"/>
  <c r="P2862" i="1"/>
  <c r="P3845" i="1"/>
  <c r="M2859" i="1"/>
  <c r="M3842" i="1"/>
  <c r="D813" i="33"/>
  <c r="B375" i="2" s="1"/>
  <c r="M806" i="33"/>
  <c r="K368" i="2" s="1"/>
  <c r="E813" i="33"/>
  <c r="C375" i="2" s="1"/>
  <c r="T808" i="33"/>
  <c r="R370" i="2" s="1"/>
  <c r="N812" i="33"/>
  <c r="L374" i="2" s="1"/>
  <c r="L809" i="33"/>
  <c r="J371" i="2" s="1"/>
  <c r="V812" i="33"/>
  <c r="T374" i="2" s="1"/>
  <c r="F812" i="33"/>
  <c r="D374" i="2" s="1"/>
  <c r="L811" i="33"/>
  <c r="J373" i="2" s="1"/>
  <c r="N810" i="33"/>
  <c r="L372" i="2" s="1"/>
  <c r="J809" i="33"/>
  <c r="H371" i="2" s="1"/>
  <c r="P808" i="33"/>
  <c r="N370" i="2" s="1"/>
  <c r="R807" i="33"/>
  <c r="P369" i="2" s="1"/>
  <c r="E807" i="33"/>
  <c r="C369" i="2" s="1"/>
  <c r="H806" i="33"/>
  <c r="F368" i="2" s="1"/>
  <c r="S813" i="33"/>
  <c r="Q375" i="2" s="1"/>
  <c r="U812" i="33"/>
  <c r="S374" i="2" s="1"/>
  <c r="I812" i="33"/>
  <c r="G374" i="2" s="1"/>
  <c r="K811" i="33"/>
  <c r="I373" i="2" s="1"/>
  <c r="G810" i="33"/>
  <c r="E372" i="2" s="1"/>
  <c r="M809" i="33"/>
  <c r="K371" i="2" s="1"/>
  <c r="O808" i="33"/>
  <c r="M370" i="2" s="1"/>
  <c r="T807" i="33"/>
  <c r="R369" i="2" s="1"/>
  <c r="Q806" i="33"/>
  <c r="O368" i="2" s="1"/>
  <c r="K813" i="33"/>
  <c r="I375" i="2" s="1"/>
  <c r="G812" i="33"/>
  <c r="E374" i="2" s="1"/>
  <c r="M811" i="33"/>
  <c r="K373" i="2" s="1"/>
  <c r="O810" i="33"/>
  <c r="M372" i="2" s="1"/>
  <c r="T809" i="33"/>
  <c r="R371" i="2" s="1"/>
  <c r="Q808" i="33"/>
  <c r="O370" i="2" s="1"/>
  <c r="S807" i="33"/>
  <c r="Q369" i="2" s="1"/>
  <c r="U806" i="33"/>
  <c r="S368" i="2" s="1"/>
  <c r="I806" i="33"/>
  <c r="G368" i="2" s="1"/>
  <c r="H812" i="33"/>
  <c r="F374" i="2" s="1"/>
  <c r="Q807" i="33"/>
  <c r="O369" i="2" s="1"/>
  <c r="G811" i="33"/>
  <c r="E373" i="2" s="1"/>
  <c r="K808" i="33"/>
  <c r="I370" i="2" s="1"/>
  <c r="Q813" i="33"/>
  <c r="O375" i="2" s="1"/>
  <c r="S812" i="33"/>
  <c r="Q374" i="2" s="1"/>
  <c r="U811" i="33"/>
  <c r="S373" i="2" s="1"/>
  <c r="I811" i="33"/>
  <c r="G373" i="2" s="1"/>
  <c r="K810" i="33"/>
  <c r="I372" i="2" s="1"/>
  <c r="G809" i="33"/>
  <c r="E371" i="2" s="1"/>
  <c r="M808" i="33"/>
  <c r="K370" i="2" s="1"/>
  <c r="O807" i="33"/>
  <c r="M369" i="2" s="1"/>
  <c r="T806" i="33"/>
  <c r="R368" i="2" s="1"/>
  <c r="P813" i="33"/>
  <c r="N375" i="2" s="1"/>
  <c r="R812" i="33"/>
  <c r="P374" i="2" s="1"/>
  <c r="E812" i="33"/>
  <c r="C374" i="2" s="1"/>
  <c r="H811" i="33"/>
  <c r="F373" i="2" s="1"/>
  <c r="V809" i="33"/>
  <c r="T371" i="2" s="1"/>
  <c r="F809" i="33"/>
  <c r="D371" i="2" s="1"/>
  <c r="L808" i="33"/>
  <c r="J370" i="2" s="1"/>
  <c r="N807" i="33"/>
  <c r="L369" i="2" s="1"/>
  <c r="J806" i="33"/>
  <c r="H368" i="2" s="1"/>
  <c r="H813" i="33"/>
  <c r="F375" i="2" s="1"/>
  <c r="V811" i="33"/>
  <c r="T373" i="2" s="1"/>
  <c r="F811" i="33"/>
  <c r="D373" i="2" s="1"/>
  <c r="L810" i="33"/>
  <c r="J372" i="2" s="1"/>
  <c r="N809" i="33"/>
  <c r="L371" i="2" s="1"/>
  <c r="J808" i="33"/>
  <c r="H370" i="2" s="1"/>
  <c r="P807" i="33"/>
  <c r="N369" i="2" s="1"/>
  <c r="R806" i="33"/>
  <c r="P368" i="2" s="1"/>
  <c r="E806" i="33"/>
  <c r="C368" i="2" s="1"/>
  <c r="U813" i="33"/>
  <c r="S375" i="2" s="1"/>
  <c r="S810" i="33"/>
  <c r="Q372" i="2" s="1"/>
  <c r="J807" i="33"/>
  <c r="H369" i="2" s="1"/>
  <c r="M810" i="33"/>
  <c r="K372" i="2" s="1"/>
  <c r="V806" i="33"/>
  <c r="T368" i="2" s="1"/>
  <c r="J813" i="33"/>
  <c r="H375" i="2" s="1"/>
  <c r="P812" i="33"/>
  <c r="N374" i="2" s="1"/>
  <c r="R811" i="33"/>
  <c r="P373" i="2" s="1"/>
  <c r="E811" i="33"/>
  <c r="C373" i="2" s="1"/>
  <c r="H810" i="33"/>
  <c r="F372" i="2" s="1"/>
  <c r="V808" i="33"/>
  <c r="T370" i="2" s="1"/>
  <c r="F808" i="33"/>
  <c r="D370" i="2" s="1"/>
  <c r="L807" i="33"/>
  <c r="J369" i="2" s="1"/>
  <c r="N806" i="33"/>
  <c r="L368" i="2" s="1"/>
  <c r="M813" i="33"/>
  <c r="K375" i="2" s="1"/>
  <c r="O812" i="33"/>
  <c r="M374" i="2" s="1"/>
  <c r="T811" i="33"/>
  <c r="R373" i="2" s="1"/>
  <c r="Q810" i="33"/>
  <c r="O372" i="2" s="1"/>
  <c r="S809" i="33"/>
  <c r="Q371" i="2" s="1"/>
  <c r="U808" i="33"/>
  <c r="S370" i="2" s="1"/>
  <c r="I808" i="33"/>
  <c r="G370" i="2" s="1"/>
  <c r="K807" i="33"/>
  <c r="I369" i="2" s="1"/>
  <c r="G806" i="33"/>
  <c r="E368" i="2" s="1"/>
  <c r="T813" i="33"/>
  <c r="R375" i="2" s="1"/>
  <c r="Q812" i="33"/>
  <c r="O374" i="2" s="1"/>
  <c r="S811" i="33"/>
  <c r="Q373" i="2" s="1"/>
  <c r="U810" i="33"/>
  <c r="S372" i="2" s="1"/>
  <c r="I810" i="33"/>
  <c r="G372" i="2" s="1"/>
  <c r="K809" i="33"/>
  <c r="I371" i="2" s="1"/>
  <c r="G808" i="33"/>
  <c r="E370" i="2" s="1"/>
  <c r="M807" i="33"/>
  <c r="K369" i="2" s="1"/>
  <c r="O806" i="33"/>
  <c r="M368" i="2" s="1"/>
  <c r="I813" i="33"/>
  <c r="G375" i="2" s="1"/>
  <c r="R809" i="33"/>
  <c r="P371" i="2" s="1"/>
  <c r="P806" i="33"/>
  <c r="N368" i="2" s="1"/>
  <c r="F810" i="33"/>
  <c r="D372" i="2" s="1"/>
  <c r="G813" i="33"/>
  <c r="E375" i="2" s="1"/>
  <c r="M812" i="33"/>
  <c r="K374" i="2" s="1"/>
  <c r="O811" i="33"/>
  <c r="M373" i="2" s="1"/>
  <c r="T810" i="33"/>
  <c r="R372" i="2" s="1"/>
  <c r="Q809" i="33"/>
  <c r="O371" i="2" s="1"/>
  <c r="S808" i="33"/>
  <c r="Q370" i="2" s="1"/>
  <c r="U807" i="33"/>
  <c r="S369" i="2" s="1"/>
  <c r="I807" i="33"/>
  <c r="G369" i="2" s="1"/>
  <c r="K806" i="33"/>
  <c r="I368" i="2" s="1"/>
  <c r="V813" i="33"/>
  <c r="T375" i="2" s="1"/>
  <c r="F813" i="33"/>
  <c r="D375" i="2" s="1"/>
  <c r="L812" i="33"/>
  <c r="J374" i="2" s="1"/>
  <c r="N811" i="33"/>
  <c r="L373" i="2" s="1"/>
  <c r="J810" i="33"/>
  <c r="H372" i="2" s="1"/>
  <c r="P809" i="33"/>
  <c r="N371" i="2" s="1"/>
  <c r="R808" i="33"/>
  <c r="P370" i="2" s="1"/>
  <c r="C370" i="2"/>
  <c r="H807" i="33"/>
  <c r="F369" i="2" s="1"/>
  <c r="J812" i="33"/>
  <c r="H374" i="2" s="1"/>
  <c r="P811" i="33"/>
  <c r="N373" i="2" s="1"/>
  <c r="R810" i="33"/>
  <c r="P372" i="2" s="1"/>
  <c r="H809" i="33"/>
  <c r="F371" i="2" s="1"/>
  <c r="F807" i="33"/>
  <c r="D369" i="2" s="1"/>
  <c r="N813" i="33"/>
  <c r="L375" i="2" s="1"/>
  <c r="E810" i="33"/>
  <c r="C372" i="2" s="1"/>
  <c r="V807" i="33"/>
  <c r="T369" i="2" s="1"/>
  <c r="L806" i="33"/>
  <c r="J368" i="2" s="1"/>
  <c r="L2858" i="1"/>
  <c r="L3841" i="1"/>
  <c r="K2857" i="1"/>
  <c r="K3840" i="1"/>
  <c r="AC2859" i="1"/>
  <c r="AC3842" i="1"/>
  <c r="U2863" i="1"/>
  <c r="U3846" i="1"/>
  <c r="J2857" i="1" l="1"/>
  <c r="J3840" i="1"/>
  <c r="J2863" i="1"/>
  <c r="J3846" i="1"/>
  <c r="V2856" i="1"/>
  <c r="V3839" i="1"/>
  <c r="K2856" i="1"/>
  <c r="K3839" i="1"/>
  <c r="AD2858" i="1"/>
  <c r="AD3841" i="1"/>
  <c r="Y2856" i="1"/>
  <c r="AA2856" i="1" s="1"/>
  <c r="Y3839" i="1"/>
  <c r="AA3839" i="1" s="1"/>
  <c r="O2856" i="1"/>
  <c r="O3839" i="1"/>
  <c r="K2859" i="1"/>
  <c r="K3842" i="1"/>
  <c r="Z2857" i="1"/>
  <c r="Z3840" i="1"/>
  <c r="AB2857" i="1"/>
  <c r="AB3840" i="1"/>
  <c r="P2861" i="1"/>
  <c r="P3844" i="1"/>
  <c r="O2859" i="1"/>
  <c r="O3842" i="1"/>
  <c r="AD2862" i="1"/>
  <c r="AD3845" i="1"/>
  <c r="I3846" i="1"/>
  <c r="I2863" i="1"/>
  <c r="Y3843" i="1"/>
  <c r="Y2860" i="1"/>
  <c r="P3839" i="1"/>
  <c r="P2856" i="1"/>
  <c r="M2863" i="1"/>
  <c r="M3846" i="1"/>
  <c r="M2858" i="1"/>
  <c r="M3841" i="1"/>
  <c r="AD2856" i="1"/>
  <c r="AD3839" i="1"/>
  <c r="AD2861" i="1"/>
  <c r="AD3844" i="1"/>
  <c r="U2857" i="1"/>
  <c r="U3840" i="1"/>
  <c r="M2856" i="1"/>
  <c r="M3839" i="1"/>
  <c r="P2863" i="1"/>
  <c r="P3846" i="1"/>
  <c r="Y2857" i="1"/>
  <c r="Y3840" i="1"/>
  <c r="T2862" i="1"/>
  <c r="T3845" i="1"/>
  <c r="Q2856" i="1"/>
  <c r="Q3839" i="1"/>
  <c r="O2862" i="1"/>
  <c r="O3845" i="1"/>
  <c r="V2859" i="1"/>
  <c r="V3842" i="1"/>
  <c r="AC2857" i="1"/>
  <c r="AC3840" i="1"/>
  <c r="U2861" i="1"/>
  <c r="U3844" i="1"/>
  <c r="R2857" i="1"/>
  <c r="R3840" i="1"/>
  <c r="AC2860" i="1"/>
  <c r="AC3843" i="1"/>
  <c r="Z2859" i="1"/>
  <c r="Z3842" i="1"/>
  <c r="R2863" i="1"/>
  <c r="R3846" i="1"/>
  <c r="V2862" i="1"/>
  <c r="V3845" i="1"/>
  <c r="O2857" i="1"/>
  <c r="O3840" i="1"/>
  <c r="Q2860" i="1"/>
  <c r="Q3843" i="1"/>
  <c r="AD2859" i="1"/>
  <c r="AD3842" i="1"/>
  <c r="V2863" i="1"/>
  <c r="V3846" i="1"/>
  <c r="Z2862" i="1"/>
  <c r="Z3845" i="1"/>
  <c r="W2857" i="1"/>
  <c r="W3840" i="1"/>
  <c r="R2861" i="1"/>
  <c r="R3844" i="1"/>
  <c r="L2856" i="1"/>
  <c r="L3839" i="1"/>
  <c r="L2859" i="1"/>
  <c r="L3842" i="1"/>
  <c r="L2857" i="1"/>
  <c r="L3840" i="1"/>
  <c r="AD2863" i="1"/>
  <c r="AD3846" i="1"/>
  <c r="Z2858" i="1"/>
  <c r="Z3841" i="1"/>
  <c r="Y2859" i="1"/>
  <c r="Y3842" i="1"/>
  <c r="Z2861" i="1"/>
  <c r="Z3844" i="1"/>
  <c r="P2857" i="1"/>
  <c r="P3840" i="1"/>
  <c r="T2856" i="1"/>
  <c r="T3839" i="1"/>
  <c r="L2860" i="1"/>
  <c r="L3843" i="1"/>
  <c r="Z2860" i="1"/>
  <c r="Z3843" i="1"/>
  <c r="V2857" i="1"/>
  <c r="V3840" i="1"/>
  <c r="T2857" i="1"/>
  <c r="T3840" i="1"/>
  <c r="AB2856" i="1"/>
  <c r="AB3839" i="1"/>
  <c r="P2860" i="1"/>
  <c r="P3843" i="1"/>
  <c r="L2862" i="1"/>
  <c r="L3845" i="1"/>
  <c r="W2858" i="1"/>
  <c r="W3841" i="1"/>
  <c r="U2858" i="1"/>
  <c r="U3841" i="1"/>
  <c r="Q2859" i="1"/>
  <c r="Q3842" i="1"/>
  <c r="I2860" i="1"/>
  <c r="I3843" i="1"/>
  <c r="I2858" i="1"/>
  <c r="I3841" i="1"/>
  <c r="T2861" i="1"/>
  <c r="T3844" i="1"/>
  <c r="W2859" i="1"/>
  <c r="W3842" i="1"/>
  <c r="K2863" i="1"/>
  <c r="K3846" i="1"/>
  <c r="P3842" i="1"/>
  <c r="P2859" i="1"/>
  <c r="W2862" i="1"/>
  <c r="W3845" i="1"/>
  <c r="AB2861" i="1"/>
  <c r="AB3844" i="1"/>
  <c r="Q2857" i="1"/>
  <c r="Q3840" i="1"/>
  <c r="I2861" i="1"/>
  <c r="I3844" i="1"/>
  <c r="AC2863" i="1"/>
  <c r="AC3846" i="1"/>
  <c r="O2858" i="1"/>
  <c r="O3841" i="1"/>
  <c r="Q2858" i="1"/>
  <c r="Q3841" i="1"/>
  <c r="I2862" i="1"/>
  <c r="I3845" i="1"/>
  <c r="M3844" i="1"/>
  <c r="M2861" i="1"/>
  <c r="P2858" i="1"/>
  <c r="P3841" i="1"/>
  <c r="AB2859" i="1"/>
  <c r="AB3842" i="1"/>
  <c r="R2859" i="1"/>
  <c r="R3842" i="1"/>
  <c r="AC2862" i="1"/>
  <c r="AC3845" i="1"/>
  <c r="Q2861" i="1"/>
  <c r="Q3844" i="1"/>
  <c r="T3846" i="1"/>
  <c r="T2863" i="1"/>
  <c r="V2861" i="1"/>
  <c r="V3844" i="1"/>
  <c r="Y2858" i="1"/>
  <c r="Y3841" i="1"/>
  <c r="Q2862" i="1"/>
  <c r="Q3845" i="1"/>
  <c r="M2857" i="1"/>
  <c r="M3840" i="1"/>
  <c r="AB2860" i="1"/>
  <c r="AB3843" i="1"/>
  <c r="J2860" i="1"/>
  <c r="J3843" i="1"/>
  <c r="U2856" i="1"/>
  <c r="U3839" i="1"/>
  <c r="M2860" i="1"/>
  <c r="M3843" i="1"/>
  <c r="AB2863" i="1"/>
  <c r="AB3846" i="1"/>
  <c r="AC2858" i="1"/>
  <c r="AC3841" i="1"/>
  <c r="U2862" i="1"/>
  <c r="U3845" i="1"/>
  <c r="J2858" i="1"/>
  <c r="J3841" i="1"/>
  <c r="Y2861" i="1"/>
  <c r="AA2861" i="1" s="1"/>
  <c r="Y3844" i="1"/>
  <c r="AA3844" i="1" s="1"/>
  <c r="R2860" i="1"/>
  <c r="R3843" i="1"/>
  <c r="I2856" i="1"/>
  <c r="I3839" i="1"/>
  <c r="T2859" i="1"/>
  <c r="T3842" i="1"/>
  <c r="L2863" i="1"/>
  <c r="L3846" i="1"/>
  <c r="J2859" i="1"/>
  <c r="J3842" i="1"/>
  <c r="Y2862" i="1"/>
  <c r="Y3845" i="1"/>
  <c r="R2858" i="1"/>
  <c r="R3841" i="1"/>
  <c r="AC2861" i="1"/>
  <c r="AC3844" i="1"/>
  <c r="K2861" i="1"/>
  <c r="K3844" i="1"/>
  <c r="AC2856" i="1"/>
  <c r="AC3839" i="1"/>
  <c r="U2860" i="1"/>
  <c r="U3843" i="1"/>
  <c r="W2856" i="1"/>
  <c r="W3839" i="1"/>
  <c r="K2860" i="1"/>
  <c r="K3843" i="1"/>
  <c r="Z2863" i="1"/>
  <c r="AA2863" i="1" s="1"/>
  <c r="Z3846" i="1"/>
  <c r="AA3846" i="1" s="1"/>
  <c r="V2858" i="1"/>
  <c r="V3841" i="1"/>
  <c r="J2862" i="1"/>
  <c r="J3845" i="1"/>
  <c r="AB2858" i="1"/>
  <c r="AB3841" i="1"/>
  <c r="T2858" i="1"/>
  <c r="T3841" i="1"/>
  <c r="AD2857" i="1"/>
  <c r="AD3840" i="1"/>
  <c r="O2860" i="1"/>
  <c r="O3843" i="1"/>
  <c r="R2862" i="1"/>
  <c r="R3845" i="1"/>
  <c r="K2858" i="1"/>
  <c r="K3841" i="1"/>
  <c r="W2860" i="1"/>
  <c r="W3843" i="1"/>
  <c r="O2863" i="1"/>
  <c r="O3846" i="1"/>
  <c r="J2861" i="1"/>
  <c r="J3844" i="1"/>
  <c r="L2861" i="1"/>
  <c r="L3844" i="1"/>
  <c r="W2863" i="1"/>
  <c r="W3846" i="1"/>
  <c r="K3845" i="1"/>
  <c r="K2862" i="1"/>
  <c r="M2862" i="1"/>
  <c r="M3845" i="1"/>
  <c r="I2857" i="1"/>
  <c r="I3840" i="1"/>
  <c r="T2860" i="1"/>
  <c r="T3843" i="1"/>
  <c r="R2856" i="1"/>
  <c r="R3839" i="1"/>
  <c r="N3840" i="1" l="1"/>
  <c r="AA3841" i="1"/>
  <c r="AA2862" i="1"/>
  <c r="N2858" i="1"/>
  <c r="S2860" i="1"/>
  <c r="N3841" i="1"/>
  <c r="S3843" i="1"/>
  <c r="N2860" i="1"/>
  <c r="S2863" i="1"/>
  <c r="N3843" i="1"/>
  <c r="S2861" i="1"/>
  <c r="X3841" i="1"/>
  <c r="X2859" i="1"/>
  <c r="N3845" i="1"/>
  <c r="N2857" i="1"/>
  <c r="AA2858" i="1"/>
  <c r="AA2859" i="1"/>
  <c r="AA2857" i="1"/>
  <c r="N2863" i="1"/>
  <c r="X2861" i="1"/>
  <c r="S3845" i="1"/>
  <c r="AA3843" i="1"/>
  <c r="X3846" i="1"/>
  <c r="S3844" i="1"/>
  <c r="S3840" i="1"/>
  <c r="N3842" i="1"/>
  <c r="N3846" i="1"/>
  <c r="X2857" i="1"/>
  <c r="X2856" i="1"/>
  <c r="S3839" i="1"/>
  <c r="X2860" i="1"/>
  <c r="S2858" i="1"/>
  <c r="N2862" i="1"/>
  <c r="S3846" i="1"/>
  <c r="N3844" i="1"/>
  <c r="X3842" i="1"/>
  <c r="X2863" i="1"/>
  <c r="X3844" i="1"/>
  <c r="AA3842" i="1"/>
  <c r="S2862" i="1"/>
  <c r="X3845" i="1"/>
  <c r="AA2860" i="1"/>
  <c r="S2856" i="1"/>
  <c r="N2861" i="1"/>
  <c r="X2862" i="1"/>
  <c r="S3842" i="1"/>
  <c r="N3839" i="1"/>
  <c r="X3843" i="1"/>
  <c r="X2858" i="1"/>
  <c r="AA3845" i="1"/>
  <c r="S3841" i="1"/>
  <c r="X3840" i="1"/>
  <c r="X3839" i="1"/>
  <c r="S2857" i="1"/>
  <c r="AA3840" i="1"/>
  <c r="S2859" i="1"/>
  <c r="N2859" i="1"/>
  <c r="N2856" i="1"/>
  <c r="H2856" i="1" l="1"/>
  <c r="H2857" i="1"/>
  <c r="H3843" i="1"/>
  <c r="H3841" i="1"/>
  <c r="H3845" i="1"/>
  <c r="H2863" i="1"/>
  <c r="H3839" i="1"/>
  <c r="H2858" i="1"/>
  <c r="H2860" i="1"/>
  <c r="H3844" i="1"/>
  <c r="H3846" i="1"/>
  <c r="H2861" i="1"/>
  <c r="H2859" i="1"/>
  <c r="H3840" i="1"/>
  <c r="H2862" i="1"/>
  <c r="H3842" i="1"/>
  <c r="I2190" i="1" l="1"/>
  <c r="J2190" i="1"/>
  <c r="K2190" i="1"/>
  <c r="L2190" i="1"/>
  <c r="M2190" i="1"/>
  <c r="O2190" i="1"/>
  <c r="P2190" i="1"/>
  <c r="Q2190" i="1"/>
  <c r="R2190" i="1"/>
  <c r="T2190" i="1"/>
  <c r="U2190" i="1"/>
  <c r="V2190" i="1"/>
  <c r="W2190" i="1"/>
  <c r="Y2190" i="1"/>
  <c r="Z2190" i="1"/>
  <c r="AB2190" i="1"/>
  <c r="AC2190" i="1"/>
  <c r="AD2190" i="1"/>
  <c r="I2191" i="1"/>
  <c r="J2191" i="1"/>
  <c r="K2191" i="1"/>
  <c r="L2191" i="1"/>
  <c r="M2191" i="1"/>
  <c r="O2191" i="1"/>
  <c r="P2191" i="1"/>
  <c r="Q2191" i="1"/>
  <c r="R2191" i="1"/>
  <c r="T2191" i="1"/>
  <c r="U2191" i="1"/>
  <c r="V2191" i="1"/>
  <c r="W2191" i="1"/>
  <c r="Y2191" i="1"/>
  <c r="Z2191" i="1"/>
  <c r="AB2191" i="1"/>
  <c r="AC2191" i="1"/>
  <c r="AD2191" i="1"/>
  <c r="I2192" i="1"/>
  <c r="J2192" i="1"/>
  <c r="K2192" i="1"/>
  <c r="L2192" i="1"/>
  <c r="M2192" i="1"/>
  <c r="O2192" i="1"/>
  <c r="P2192" i="1"/>
  <c r="Q2192" i="1"/>
  <c r="R2192" i="1"/>
  <c r="T2192" i="1"/>
  <c r="U2192" i="1"/>
  <c r="V2192" i="1"/>
  <c r="W2192" i="1"/>
  <c r="Y2192" i="1"/>
  <c r="Z2192" i="1"/>
  <c r="AB2192" i="1"/>
  <c r="AC2192" i="1"/>
  <c r="AD2192" i="1"/>
  <c r="I2193" i="1"/>
  <c r="J2193" i="1"/>
  <c r="K2193" i="1"/>
  <c r="L2193" i="1"/>
  <c r="M2193" i="1"/>
  <c r="O2193" i="1"/>
  <c r="P2193" i="1"/>
  <c r="Q2193" i="1"/>
  <c r="R2193" i="1"/>
  <c r="T2193" i="1"/>
  <c r="U2193" i="1"/>
  <c r="V2193" i="1"/>
  <c r="W2193" i="1"/>
  <c r="Y2193" i="1"/>
  <c r="Z2193" i="1"/>
  <c r="AB2193" i="1"/>
  <c r="AC2193" i="1"/>
  <c r="AD2193" i="1"/>
  <c r="I2194" i="1"/>
  <c r="J2194" i="1"/>
  <c r="K2194" i="1"/>
  <c r="L2194" i="1"/>
  <c r="M2194" i="1"/>
  <c r="O2194" i="1"/>
  <c r="P2194" i="1"/>
  <c r="Q2194" i="1"/>
  <c r="R2194" i="1"/>
  <c r="T2194" i="1"/>
  <c r="U2194" i="1"/>
  <c r="V2194" i="1"/>
  <c r="W2194" i="1"/>
  <c r="Y2194" i="1"/>
  <c r="Z2194" i="1"/>
  <c r="AB2194" i="1"/>
  <c r="AC2194" i="1"/>
  <c r="AD2194" i="1"/>
  <c r="I2195" i="1"/>
  <c r="J2195" i="1"/>
  <c r="K2195" i="1"/>
  <c r="L2195" i="1"/>
  <c r="M2195" i="1"/>
  <c r="O2195" i="1"/>
  <c r="P2195" i="1"/>
  <c r="Q2195" i="1"/>
  <c r="R2195" i="1"/>
  <c r="T2195" i="1"/>
  <c r="U2195" i="1"/>
  <c r="V2195" i="1"/>
  <c r="W2195" i="1"/>
  <c r="Y2195" i="1"/>
  <c r="Z2195" i="1"/>
  <c r="AB2195" i="1"/>
  <c r="AC2195" i="1"/>
  <c r="AD2195" i="1"/>
  <c r="I2196" i="1"/>
  <c r="J2196" i="1"/>
  <c r="K2196" i="1"/>
  <c r="L2196" i="1"/>
  <c r="M2196" i="1"/>
  <c r="O2196" i="1"/>
  <c r="P2196" i="1"/>
  <c r="Q2196" i="1"/>
  <c r="R2196" i="1"/>
  <c r="T2196" i="1"/>
  <c r="U2196" i="1"/>
  <c r="V2196" i="1"/>
  <c r="W2196" i="1"/>
  <c r="Y2196" i="1"/>
  <c r="Z2196" i="1"/>
  <c r="AB2196" i="1"/>
  <c r="AC2196" i="1"/>
  <c r="AD2196" i="1"/>
  <c r="I2197" i="1"/>
  <c r="J2197" i="1"/>
  <c r="K2197" i="1"/>
  <c r="L2197" i="1"/>
  <c r="M2197" i="1"/>
  <c r="O2197" i="1"/>
  <c r="P2197" i="1"/>
  <c r="Q2197" i="1"/>
  <c r="R2197" i="1"/>
  <c r="T2197" i="1"/>
  <c r="U2197" i="1"/>
  <c r="V2197" i="1"/>
  <c r="W2197" i="1"/>
  <c r="Y2197" i="1"/>
  <c r="Z2197" i="1"/>
  <c r="AB2197" i="1"/>
  <c r="AC2197" i="1"/>
  <c r="AD2197" i="1"/>
  <c r="N2194" i="1" l="1"/>
  <c r="N2190" i="1"/>
  <c r="S2191" i="1"/>
  <c r="S2195" i="1"/>
  <c r="N2195" i="1"/>
  <c r="X2196" i="1"/>
  <c r="S2196" i="1"/>
  <c r="AA2193" i="1"/>
  <c r="AA2191" i="1"/>
  <c r="X2190" i="1"/>
  <c r="S2197" i="1"/>
  <c r="X2192" i="1"/>
  <c r="S2192" i="1"/>
  <c r="S2193" i="1"/>
  <c r="AA2197" i="1"/>
  <c r="AA2195" i="1"/>
  <c r="N2191" i="1"/>
  <c r="X2197" i="1"/>
  <c r="X2194" i="1"/>
  <c r="X2193" i="1"/>
  <c r="S2194" i="1"/>
  <c r="S2190" i="1"/>
  <c r="AA2196" i="1"/>
  <c r="N2196" i="1"/>
  <c r="X2195" i="1"/>
  <c r="AA2194" i="1"/>
  <c r="AA2192" i="1"/>
  <c r="N2192" i="1"/>
  <c r="N2197" i="1"/>
  <c r="X2191" i="1"/>
  <c r="AA2190" i="1"/>
  <c r="N2193" i="1"/>
  <c r="I2848" i="1"/>
  <c r="J2848" i="1"/>
  <c r="K2848" i="1"/>
  <c r="L2848" i="1"/>
  <c r="M2848" i="1"/>
  <c r="O2848" i="1"/>
  <c r="P2848" i="1"/>
  <c r="Q2848" i="1"/>
  <c r="R2848" i="1"/>
  <c r="T2848" i="1"/>
  <c r="U2848" i="1"/>
  <c r="V2848" i="1"/>
  <c r="W2848" i="1"/>
  <c r="Y2848" i="1"/>
  <c r="Z2848" i="1"/>
  <c r="AB2848" i="1"/>
  <c r="AC2848" i="1"/>
  <c r="AD2848" i="1"/>
  <c r="I2849" i="1"/>
  <c r="J2849" i="1"/>
  <c r="K2849" i="1"/>
  <c r="L2849" i="1"/>
  <c r="M2849" i="1"/>
  <c r="O2849" i="1"/>
  <c r="P2849" i="1"/>
  <c r="Q2849" i="1"/>
  <c r="R2849" i="1"/>
  <c r="T2849" i="1"/>
  <c r="U2849" i="1"/>
  <c r="V2849" i="1"/>
  <c r="W2849" i="1"/>
  <c r="Y2849" i="1"/>
  <c r="Z2849" i="1"/>
  <c r="AB2849" i="1"/>
  <c r="AC2849" i="1"/>
  <c r="AD2849" i="1"/>
  <c r="I2850" i="1"/>
  <c r="J2850" i="1"/>
  <c r="K2850" i="1"/>
  <c r="L2850" i="1"/>
  <c r="M2850" i="1"/>
  <c r="O2850" i="1"/>
  <c r="P2850" i="1"/>
  <c r="Q2850" i="1"/>
  <c r="R2850" i="1"/>
  <c r="T2850" i="1"/>
  <c r="U2850" i="1"/>
  <c r="V2850" i="1"/>
  <c r="W2850" i="1"/>
  <c r="Y2850" i="1"/>
  <c r="Z2850" i="1"/>
  <c r="AB2850" i="1"/>
  <c r="AC2850" i="1"/>
  <c r="AD2850" i="1"/>
  <c r="I2851" i="1"/>
  <c r="J2851" i="1"/>
  <c r="K2851" i="1"/>
  <c r="L2851" i="1"/>
  <c r="M2851" i="1"/>
  <c r="O2851" i="1"/>
  <c r="P2851" i="1"/>
  <c r="Q2851" i="1"/>
  <c r="R2851" i="1"/>
  <c r="T2851" i="1"/>
  <c r="U2851" i="1"/>
  <c r="V2851" i="1"/>
  <c r="W2851" i="1"/>
  <c r="Y2851" i="1"/>
  <c r="Z2851" i="1"/>
  <c r="AB2851" i="1"/>
  <c r="AC2851" i="1"/>
  <c r="AD2851" i="1"/>
  <c r="I2852" i="1"/>
  <c r="J2852" i="1"/>
  <c r="K2852" i="1"/>
  <c r="L2852" i="1"/>
  <c r="M2852" i="1"/>
  <c r="O2852" i="1"/>
  <c r="P2852" i="1"/>
  <c r="Q2852" i="1"/>
  <c r="R2852" i="1"/>
  <c r="T2852" i="1"/>
  <c r="U2852" i="1"/>
  <c r="V2852" i="1"/>
  <c r="W2852" i="1"/>
  <c r="Y2852" i="1"/>
  <c r="Z2852" i="1"/>
  <c r="AB2852" i="1"/>
  <c r="AC2852" i="1"/>
  <c r="AD2852" i="1"/>
  <c r="I2853" i="1"/>
  <c r="J2853" i="1"/>
  <c r="K2853" i="1"/>
  <c r="L2853" i="1"/>
  <c r="M2853" i="1"/>
  <c r="O2853" i="1"/>
  <c r="P2853" i="1"/>
  <c r="Q2853" i="1"/>
  <c r="R2853" i="1"/>
  <c r="T2853" i="1"/>
  <c r="U2853" i="1"/>
  <c r="V2853" i="1"/>
  <c r="W2853" i="1"/>
  <c r="Y2853" i="1"/>
  <c r="Z2853" i="1"/>
  <c r="AB2853" i="1"/>
  <c r="AC2853" i="1"/>
  <c r="AD2853" i="1"/>
  <c r="I2854" i="1"/>
  <c r="J2854" i="1"/>
  <c r="K2854" i="1"/>
  <c r="L2854" i="1"/>
  <c r="M2854" i="1"/>
  <c r="O2854" i="1"/>
  <c r="P2854" i="1"/>
  <c r="Q2854" i="1"/>
  <c r="R2854" i="1"/>
  <c r="T2854" i="1"/>
  <c r="U2854" i="1"/>
  <c r="V2854" i="1"/>
  <c r="W2854" i="1"/>
  <c r="Y2854" i="1"/>
  <c r="Z2854" i="1"/>
  <c r="AB2854" i="1"/>
  <c r="AC2854" i="1"/>
  <c r="AD2854" i="1"/>
  <c r="I2855" i="1"/>
  <c r="J2855" i="1"/>
  <c r="K2855" i="1"/>
  <c r="L2855" i="1"/>
  <c r="M2855" i="1"/>
  <c r="O2855" i="1"/>
  <c r="P2855" i="1"/>
  <c r="Q2855" i="1"/>
  <c r="R2855" i="1"/>
  <c r="T2855" i="1"/>
  <c r="U2855" i="1"/>
  <c r="V2855" i="1"/>
  <c r="W2855" i="1"/>
  <c r="Y2855" i="1"/>
  <c r="Z2855" i="1"/>
  <c r="AB2855" i="1"/>
  <c r="AC2855" i="1"/>
  <c r="AD2855" i="1"/>
  <c r="H2190" i="1" l="1"/>
  <c r="AA2853" i="1"/>
  <c r="AA2849" i="1"/>
  <c r="H2193" i="1"/>
  <c r="N2851" i="1"/>
  <c r="AA2848" i="1"/>
  <c r="H2192" i="1"/>
  <c r="H2197" i="1"/>
  <c r="H2195" i="1"/>
  <c r="S2852" i="1"/>
  <c r="N2852" i="1"/>
  <c r="H2194" i="1"/>
  <c r="S2855" i="1"/>
  <c r="AA2852" i="1"/>
  <c r="S2848" i="1"/>
  <c r="H2196" i="1"/>
  <c r="X2849" i="1"/>
  <c r="H2191" i="1"/>
  <c r="N2855" i="1"/>
  <c r="X2854" i="1"/>
  <c r="S2854" i="1"/>
  <c r="N2850" i="1"/>
  <c r="X2848" i="1"/>
  <c r="X2853" i="1"/>
  <c r="S2853" i="1"/>
  <c r="N2853" i="1"/>
  <c r="S2851" i="1"/>
  <c r="AA2855" i="1"/>
  <c r="AA2850" i="1"/>
  <c r="AA2851" i="1"/>
  <c r="X2855" i="1"/>
  <c r="AA2854" i="1"/>
  <c r="X2850" i="1"/>
  <c r="S2850" i="1"/>
  <c r="S2849" i="1"/>
  <c r="N2849" i="1"/>
  <c r="N2848" i="1"/>
  <c r="N2854" i="1"/>
  <c r="X2852" i="1"/>
  <c r="H2852" i="1" s="1"/>
  <c r="X2851" i="1"/>
  <c r="H2850" i="1" l="1"/>
  <c r="H2853" i="1"/>
  <c r="H2848" i="1"/>
  <c r="H2851" i="1"/>
  <c r="H2855" i="1"/>
  <c r="H2854" i="1"/>
  <c r="H2849" i="1"/>
  <c r="I3290" i="1"/>
  <c r="J3290" i="1"/>
  <c r="K3290" i="1"/>
  <c r="L3290" i="1"/>
  <c r="M3290" i="1"/>
  <c r="O3290" i="1"/>
  <c r="P3290" i="1"/>
  <c r="Q3290" i="1"/>
  <c r="R3290" i="1"/>
  <c r="T3290" i="1"/>
  <c r="U3290" i="1"/>
  <c r="V3290" i="1"/>
  <c r="W3290" i="1"/>
  <c r="Y3290" i="1"/>
  <c r="Z3290" i="1"/>
  <c r="AB3290" i="1"/>
  <c r="AC3290" i="1"/>
  <c r="AD3290" i="1"/>
  <c r="I3291" i="1"/>
  <c r="J3291" i="1"/>
  <c r="K3291" i="1"/>
  <c r="L3291" i="1"/>
  <c r="M3291" i="1"/>
  <c r="O3291" i="1"/>
  <c r="P3291" i="1"/>
  <c r="Q3291" i="1"/>
  <c r="R3291" i="1"/>
  <c r="T3291" i="1"/>
  <c r="U3291" i="1"/>
  <c r="V3291" i="1"/>
  <c r="W3291" i="1"/>
  <c r="Y3291" i="1"/>
  <c r="Z3291" i="1"/>
  <c r="AB3291" i="1"/>
  <c r="AC3291" i="1"/>
  <c r="AD3291" i="1"/>
  <c r="I3292" i="1"/>
  <c r="J3292" i="1"/>
  <c r="K3292" i="1"/>
  <c r="L3292" i="1"/>
  <c r="M3292" i="1"/>
  <c r="O3292" i="1"/>
  <c r="P3292" i="1"/>
  <c r="Q3292" i="1"/>
  <c r="R3292" i="1"/>
  <c r="T3292" i="1"/>
  <c r="U3292" i="1"/>
  <c r="V3292" i="1"/>
  <c r="W3292" i="1"/>
  <c r="Y3292" i="1"/>
  <c r="Z3292" i="1"/>
  <c r="AB3292" i="1"/>
  <c r="AC3292" i="1"/>
  <c r="AD3292" i="1"/>
  <c r="I3293" i="1"/>
  <c r="J3293" i="1"/>
  <c r="K3293" i="1"/>
  <c r="L3293" i="1"/>
  <c r="M3293" i="1"/>
  <c r="O3293" i="1"/>
  <c r="P3293" i="1"/>
  <c r="Q3293" i="1"/>
  <c r="R3293" i="1"/>
  <c r="T3293" i="1"/>
  <c r="U3293" i="1"/>
  <c r="V3293" i="1"/>
  <c r="W3293" i="1"/>
  <c r="Y3293" i="1"/>
  <c r="Z3293" i="1"/>
  <c r="AB3293" i="1"/>
  <c r="AC3293" i="1"/>
  <c r="AD3293" i="1"/>
  <c r="I3294" i="1"/>
  <c r="J3294" i="1"/>
  <c r="K3294" i="1"/>
  <c r="L3294" i="1"/>
  <c r="M3294" i="1"/>
  <c r="O3294" i="1"/>
  <c r="P3294" i="1"/>
  <c r="Q3294" i="1"/>
  <c r="R3294" i="1"/>
  <c r="T3294" i="1"/>
  <c r="U3294" i="1"/>
  <c r="V3294" i="1"/>
  <c r="W3294" i="1"/>
  <c r="Y3294" i="1"/>
  <c r="Z3294" i="1"/>
  <c r="AB3294" i="1"/>
  <c r="AC3294" i="1"/>
  <c r="AD3294" i="1"/>
  <c r="I3295" i="1"/>
  <c r="J3295" i="1"/>
  <c r="K3295" i="1"/>
  <c r="L3295" i="1"/>
  <c r="M3295" i="1"/>
  <c r="O3295" i="1"/>
  <c r="P3295" i="1"/>
  <c r="Q3295" i="1"/>
  <c r="R3295" i="1"/>
  <c r="T3295" i="1"/>
  <c r="U3295" i="1"/>
  <c r="V3295" i="1"/>
  <c r="W3295" i="1"/>
  <c r="Y3295" i="1"/>
  <c r="Z3295" i="1"/>
  <c r="AB3295" i="1"/>
  <c r="AC3295" i="1"/>
  <c r="AD3295" i="1"/>
  <c r="I3296" i="1"/>
  <c r="J3296" i="1"/>
  <c r="K3296" i="1"/>
  <c r="L3296" i="1"/>
  <c r="M3296" i="1"/>
  <c r="O3296" i="1"/>
  <c r="P3296" i="1"/>
  <c r="Q3296" i="1"/>
  <c r="R3296" i="1"/>
  <c r="T3296" i="1"/>
  <c r="U3296" i="1"/>
  <c r="V3296" i="1"/>
  <c r="W3296" i="1"/>
  <c r="Y3296" i="1"/>
  <c r="Z3296" i="1"/>
  <c r="AB3296" i="1"/>
  <c r="AC3296" i="1"/>
  <c r="AD3296" i="1"/>
  <c r="I3297" i="1"/>
  <c r="J3297" i="1"/>
  <c r="K3297" i="1"/>
  <c r="L3297" i="1"/>
  <c r="M3297" i="1"/>
  <c r="O3297" i="1"/>
  <c r="P3297" i="1"/>
  <c r="Q3297" i="1"/>
  <c r="R3297" i="1"/>
  <c r="T3297" i="1"/>
  <c r="U3297" i="1"/>
  <c r="V3297" i="1"/>
  <c r="W3297" i="1"/>
  <c r="Y3297" i="1"/>
  <c r="Z3297" i="1"/>
  <c r="AB3297" i="1"/>
  <c r="AC3297" i="1"/>
  <c r="AD3297" i="1"/>
  <c r="I4257" i="1"/>
  <c r="J4257" i="1"/>
  <c r="K4257" i="1"/>
  <c r="L4257" i="1"/>
  <c r="M4257" i="1"/>
  <c r="O4257" i="1"/>
  <c r="P4257" i="1"/>
  <c r="Q4257" i="1"/>
  <c r="R4257" i="1"/>
  <c r="T4257" i="1"/>
  <c r="U4257" i="1"/>
  <c r="V4257" i="1"/>
  <c r="W4257" i="1"/>
  <c r="Y4257" i="1"/>
  <c r="Z4257" i="1"/>
  <c r="AB4257" i="1"/>
  <c r="AC4257" i="1"/>
  <c r="AD4257" i="1"/>
  <c r="I4258" i="1"/>
  <c r="J4258" i="1"/>
  <c r="K4258" i="1"/>
  <c r="L4258" i="1"/>
  <c r="M4258" i="1"/>
  <c r="O4258" i="1"/>
  <c r="P4258" i="1"/>
  <c r="Q4258" i="1"/>
  <c r="R4258" i="1"/>
  <c r="T4258" i="1"/>
  <c r="U4258" i="1"/>
  <c r="V4258" i="1"/>
  <c r="W4258" i="1"/>
  <c r="Y4258" i="1"/>
  <c r="Z4258" i="1"/>
  <c r="AB4258" i="1"/>
  <c r="AC4258" i="1"/>
  <c r="AD4258" i="1"/>
  <c r="I4259" i="1"/>
  <c r="J4259" i="1"/>
  <c r="K4259" i="1"/>
  <c r="L4259" i="1"/>
  <c r="M4259" i="1"/>
  <c r="O4259" i="1"/>
  <c r="P4259" i="1"/>
  <c r="Q4259" i="1"/>
  <c r="R4259" i="1"/>
  <c r="T4259" i="1"/>
  <c r="U4259" i="1"/>
  <c r="V4259" i="1"/>
  <c r="W4259" i="1"/>
  <c r="Y4259" i="1"/>
  <c r="Z4259" i="1"/>
  <c r="AB4259" i="1"/>
  <c r="AC4259" i="1"/>
  <c r="AD4259" i="1"/>
  <c r="I4260" i="1"/>
  <c r="J4260" i="1"/>
  <c r="K4260" i="1"/>
  <c r="L4260" i="1"/>
  <c r="M4260" i="1"/>
  <c r="O4260" i="1"/>
  <c r="P4260" i="1"/>
  <c r="Q4260" i="1"/>
  <c r="R4260" i="1"/>
  <c r="T4260" i="1"/>
  <c r="U4260" i="1"/>
  <c r="V4260" i="1"/>
  <c r="W4260" i="1"/>
  <c r="Y4260" i="1"/>
  <c r="Z4260" i="1"/>
  <c r="AB4260" i="1"/>
  <c r="AC4260" i="1"/>
  <c r="AD4260" i="1"/>
  <c r="I4261" i="1"/>
  <c r="J4261" i="1"/>
  <c r="K4261" i="1"/>
  <c r="L4261" i="1"/>
  <c r="M4261" i="1"/>
  <c r="O4261" i="1"/>
  <c r="P4261" i="1"/>
  <c r="Q4261" i="1"/>
  <c r="R4261" i="1"/>
  <c r="T4261" i="1"/>
  <c r="U4261" i="1"/>
  <c r="V4261" i="1"/>
  <c r="W4261" i="1"/>
  <c r="Y4261" i="1"/>
  <c r="Z4261" i="1"/>
  <c r="AB4261" i="1"/>
  <c r="AC4261" i="1"/>
  <c r="AD4261" i="1"/>
  <c r="I4262" i="1"/>
  <c r="J4262" i="1"/>
  <c r="K4262" i="1"/>
  <c r="L4262" i="1"/>
  <c r="M4262" i="1"/>
  <c r="O4262" i="1"/>
  <c r="P4262" i="1"/>
  <c r="Q4262" i="1"/>
  <c r="R4262" i="1"/>
  <c r="T4262" i="1"/>
  <c r="U4262" i="1"/>
  <c r="V4262" i="1"/>
  <c r="W4262" i="1"/>
  <c r="Y4262" i="1"/>
  <c r="Z4262" i="1"/>
  <c r="AB4262" i="1"/>
  <c r="AC4262" i="1"/>
  <c r="AD4262" i="1"/>
  <c r="I4263" i="1"/>
  <c r="J4263" i="1"/>
  <c r="K4263" i="1"/>
  <c r="L4263" i="1"/>
  <c r="M4263" i="1"/>
  <c r="O4263" i="1"/>
  <c r="P4263" i="1"/>
  <c r="Q4263" i="1"/>
  <c r="R4263" i="1"/>
  <c r="T4263" i="1"/>
  <c r="U4263" i="1"/>
  <c r="V4263" i="1"/>
  <c r="W4263" i="1"/>
  <c r="Y4263" i="1"/>
  <c r="Z4263" i="1"/>
  <c r="AB4263" i="1"/>
  <c r="AC4263" i="1"/>
  <c r="AD4263" i="1"/>
  <c r="I4264" i="1"/>
  <c r="J4264" i="1"/>
  <c r="K4264" i="1"/>
  <c r="L4264" i="1"/>
  <c r="M4264" i="1"/>
  <c r="O4264" i="1"/>
  <c r="P4264" i="1"/>
  <c r="Q4264" i="1"/>
  <c r="R4264" i="1"/>
  <c r="T4264" i="1"/>
  <c r="U4264" i="1"/>
  <c r="V4264" i="1"/>
  <c r="W4264" i="1"/>
  <c r="Y4264" i="1"/>
  <c r="Z4264" i="1"/>
  <c r="AB4264" i="1"/>
  <c r="AC4264" i="1"/>
  <c r="AD4264" i="1"/>
  <c r="N3290" i="1" l="1"/>
  <c r="N3296" i="1"/>
  <c r="AA4263" i="1"/>
  <c r="AA3294" i="1"/>
  <c r="S3295" i="1"/>
  <c r="X3291" i="1"/>
  <c r="AA4259" i="1"/>
  <c r="AA3296" i="1"/>
  <c r="AA4262" i="1"/>
  <c r="S4259" i="1"/>
  <c r="S3297" i="1"/>
  <c r="N3297" i="1"/>
  <c r="S3296" i="1"/>
  <c r="AA4261" i="1"/>
  <c r="S4261" i="1"/>
  <c r="N4262" i="1"/>
  <c r="AA3297" i="1"/>
  <c r="S3293" i="1"/>
  <c r="N3291" i="1"/>
  <c r="X4264" i="1"/>
  <c r="X4260" i="1"/>
  <c r="N4258" i="1"/>
  <c r="X4257" i="1"/>
  <c r="N4257" i="1"/>
  <c r="AA3295" i="1"/>
  <c r="AA3293" i="1"/>
  <c r="N3292" i="1"/>
  <c r="S4263" i="1"/>
  <c r="N4260" i="1"/>
  <c r="X4258" i="1"/>
  <c r="X3294" i="1"/>
  <c r="S3294" i="1"/>
  <c r="AA3292" i="1"/>
  <c r="N3293" i="1"/>
  <c r="S3292" i="1"/>
  <c r="X3290" i="1"/>
  <c r="AA4264" i="1"/>
  <c r="N4264" i="1"/>
  <c r="X4263" i="1"/>
  <c r="AA4260" i="1"/>
  <c r="AA4257" i="1"/>
  <c r="X3297" i="1"/>
  <c r="X3296" i="1"/>
  <c r="X3295" i="1"/>
  <c r="X3293" i="1"/>
  <c r="X3292" i="1"/>
  <c r="AA3291" i="1"/>
  <c r="AA3290" i="1"/>
  <c r="S4264" i="1"/>
  <c r="X4262" i="1"/>
  <c r="S4262" i="1"/>
  <c r="S4257" i="1"/>
  <c r="N3295" i="1"/>
  <c r="N3294" i="1"/>
  <c r="S3291" i="1"/>
  <c r="S3290" i="1"/>
  <c r="H3290" i="1" s="1"/>
  <c r="N4259" i="1"/>
  <c r="N4263" i="1"/>
  <c r="X4261" i="1"/>
  <c r="S4260" i="1"/>
  <c r="N4261" i="1"/>
  <c r="X4259" i="1"/>
  <c r="AA4258" i="1"/>
  <c r="S4258" i="1"/>
  <c r="I3831" i="1"/>
  <c r="J3831" i="1"/>
  <c r="K3831" i="1"/>
  <c r="L3831" i="1"/>
  <c r="M3831" i="1"/>
  <c r="O3831" i="1"/>
  <c r="P3831" i="1"/>
  <c r="Q3831" i="1"/>
  <c r="R3831" i="1"/>
  <c r="T3831" i="1"/>
  <c r="U3831" i="1"/>
  <c r="V3831" i="1"/>
  <c r="W3831" i="1"/>
  <c r="Y3831" i="1"/>
  <c r="Z3831" i="1"/>
  <c r="AB3831" i="1"/>
  <c r="AC3831" i="1"/>
  <c r="AD3831" i="1"/>
  <c r="I3832" i="1"/>
  <c r="J3832" i="1"/>
  <c r="K3832" i="1"/>
  <c r="L3832" i="1"/>
  <c r="M3832" i="1"/>
  <c r="O3832" i="1"/>
  <c r="P3832" i="1"/>
  <c r="Q3832" i="1"/>
  <c r="R3832" i="1"/>
  <c r="T3832" i="1"/>
  <c r="U3832" i="1"/>
  <c r="V3832" i="1"/>
  <c r="W3832" i="1"/>
  <c r="Y3832" i="1"/>
  <c r="Z3832" i="1"/>
  <c r="AB3832" i="1"/>
  <c r="AC3832" i="1"/>
  <c r="AD3832" i="1"/>
  <c r="I3833" i="1"/>
  <c r="J3833" i="1"/>
  <c r="K3833" i="1"/>
  <c r="L3833" i="1"/>
  <c r="M3833" i="1"/>
  <c r="O3833" i="1"/>
  <c r="P3833" i="1"/>
  <c r="Q3833" i="1"/>
  <c r="R3833" i="1"/>
  <c r="T3833" i="1"/>
  <c r="U3833" i="1"/>
  <c r="V3833" i="1"/>
  <c r="W3833" i="1"/>
  <c r="Y3833" i="1"/>
  <c r="Z3833" i="1"/>
  <c r="AB3833" i="1"/>
  <c r="AC3833" i="1"/>
  <c r="AD3833" i="1"/>
  <c r="I3834" i="1"/>
  <c r="J3834" i="1"/>
  <c r="K3834" i="1"/>
  <c r="L3834" i="1"/>
  <c r="M3834" i="1"/>
  <c r="O3834" i="1"/>
  <c r="P3834" i="1"/>
  <c r="Q3834" i="1"/>
  <c r="R3834" i="1"/>
  <c r="T3834" i="1"/>
  <c r="U3834" i="1"/>
  <c r="V3834" i="1"/>
  <c r="W3834" i="1"/>
  <c r="Y3834" i="1"/>
  <c r="Z3834" i="1"/>
  <c r="AB3834" i="1"/>
  <c r="AC3834" i="1"/>
  <c r="AD3834" i="1"/>
  <c r="I3835" i="1"/>
  <c r="J3835" i="1"/>
  <c r="K3835" i="1"/>
  <c r="L3835" i="1"/>
  <c r="M3835" i="1"/>
  <c r="O3835" i="1"/>
  <c r="P3835" i="1"/>
  <c r="Q3835" i="1"/>
  <c r="R3835" i="1"/>
  <c r="T3835" i="1"/>
  <c r="U3835" i="1"/>
  <c r="V3835" i="1"/>
  <c r="W3835" i="1"/>
  <c r="Y3835" i="1"/>
  <c r="Z3835" i="1"/>
  <c r="AB3835" i="1"/>
  <c r="AC3835" i="1"/>
  <c r="AD3835" i="1"/>
  <c r="I3836" i="1"/>
  <c r="J3836" i="1"/>
  <c r="K3836" i="1"/>
  <c r="L3836" i="1"/>
  <c r="M3836" i="1"/>
  <c r="O3836" i="1"/>
  <c r="P3836" i="1"/>
  <c r="Q3836" i="1"/>
  <c r="R3836" i="1"/>
  <c r="T3836" i="1"/>
  <c r="U3836" i="1"/>
  <c r="V3836" i="1"/>
  <c r="W3836" i="1"/>
  <c r="Y3836" i="1"/>
  <c r="Z3836" i="1"/>
  <c r="AB3836" i="1"/>
  <c r="AC3836" i="1"/>
  <c r="AD3836" i="1"/>
  <c r="I3837" i="1"/>
  <c r="J3837" i="1"/>
  <c r="K3837" i="1"/>
  <c r="L3837" i="1"/>
  <c r="M3837" i="1"/>
  <c r="O3837" i="1"/>
  <c r="P3837" i="1"/>
  <c r="Q3837" i="1"/>
  <c r="R3837" i="1"/>
  <c r="T3837" i="1"/>
  <c r="U3837" i="1"/>
  <c r="V3837" i="1"/>
  <c r="W3837" i="1"/>
  <c r="Y3837" i="1"/>
  <c r="Z3837" i="1"/>
  <c r="AB3837" i="1"/>
  <c r="AC3837" i="1"/>
  <c r="AD3837" i="1"/>
  <c r="I3838" i="1"/>
  <c r="J3838" i="1"/>
  <c r="K3838" i="1"/>
  <c r="L3838" i="1"/>
  <c r="M3838" i="1"/>
  <c r="O3838" i="1"/>
  <c r="P3838" i="1"/>
  <c r="Q3838" i="1"/>
  <c r="R3838" i="1"/>
  <c r="T3838" i="1"/>
  <c r="U3838" i="1"/>
  <c r="V3838" i="1"/>
  <c r="W3838" i="1"/>
  <c r="Y3838" i="1"/>
  <c r="Z3838" i="1"/>
  <c r="AB3838" i="1"/>
  <c r="AC3838" i="1"/>
  <c r="AD3838" i="1"/>
  <c r="H3294" i="1" l="1"/>
  <c r="H4259" i="1"/>
  <c r="H4262" i="1"/>
  <c r="H3296" i="1"/>
  <c r="H3293" i="1"/>
  <c r="H3295" i="1"/>
  <c r="H4263" i="1"/>
  <c r="H4264" i="1"/>
  <c r="H4258" i="1"/>
  <c r="H4257" i="1"/>
  <c r="H3292" i="1"/>
  <c r="H3291" i="1"/>
  <c r="H3297" i="1"/>
  <c r="AA3835" i="1"/>
  <c r="AA3831" i="1"/>
  <c r="AA3832" i="1"/>
  <c r="H4261" i="1"/>
  <c r="H4260" i="1"/>
  <c r="N3834" i="1"/>
  <c r="AA3833" i="1"/>
  <c r="N3838" i="1"/>
  <c r="X3836" i="1"/>
  <c r="AA3834" i="1"/>
  <c r="S3838" i="1"/>
  <c r="AA3836" i="1"/>
  <c r="X3832" i="1"/>
  <c r="S3835" i="1"/>
  <c r="S3834" i="1"/>
  <c r="S3831" i="1"/>
  <c r="AA3838" i="1"/>
  <c r="AA3837" i="1"/>
  <c r="S3836" i="1"/>
  <c r="X3837" i="1"/>
  <c r="S3837" i="1"/>
  <c r="X3835" i="1"/>
  <c r="X3833" i="1"/>
  <c r="S3833" i="1"/>
  <c r="X3831" i="1"/>
  <c r="X3838" i="1"/>
  <c r="X3834" i="1"/>
  <c r="N3837" i="1"/>
  <c r="N3833" i="1"/>
  <c r="N3836" i="1"/>
  <c r="S3832" i="1"/>
  <c r="N3832" i="1"/>
  <c r="N3835" i="1"/>
  <c r="N3831" i="1"/>
  <c r="H3834" i="1" l="1"/>
  <c r="H3831" i="1"/>
  <c r="H3837" i="1"/>
  <c r="H3832" i="1"/>
  <c r="H3833" i="1"/>
  <c r="H3836" i="1"/>
  <c r="H3838" i="1"/>
  <c r="H3835" i="1"/>
  <c r="I1865" i="1"/>
  <c r="J1865" i="1"/>
  <c r="K1865" i="1"/>
  <c r="L1865" i="1"/>
  <c r="M1865" i="1"/>
  <c r="O1865" i="1"/>
  <c r="P1865" i="1"/>
  <c r="Q1865" i="1"/>
  <c r="R1865" i="1"/>
  <c r="T1865" i="1"/>
  <c r="U1865" i="1"/>
  <c r="V1865" i="1"/>
  <c r="W1865" i="1"/>
  <c r="Y1865" i="1"/>
  <c r="Z1865" i="1"/>
  <c r="AB1865" i="1"/>
  <c r="AC1865" i="1"/>
  <c r="AD1865" i="1"/>
  <c r="I1866" i="1"/>
  <c r="J1866" i="1"/>
  <c r="K1866" i="1"/>
  <c r="L1866" i="1"/>
  <c r="M1866" i="1"/>
  <c r="O1866" i="1"/>
  <c r="P1866" i="1"/>
  <c r="Q1866" i="1"/>
  <c r="R1866" i="1"/>
  <c r="T1866" i="1"/>
  <c r="U1866" i="1"/>
  <c r="V1866" i="1"/>
  <c r="W1866" i="1"/>
  <c r="Y1866" i="1"/>
  <c r="Z1866" i="1"/>
  <c r="AB1866" i="1"/>
  <c r="AC1866" i="1"/>
  <c r="AD1866" i="1"/>
  <c r="I1867" i="1"/>
  <c r="J1867" i="1"/>
  <c r="K1867" i="1"/>
  <c r="L1867" i="1"/>
  <c r="M1867" i="1"/>
  <c r="O1867" i="1"/>
  <c r="P1867" i="1"/>
  <c r="Q1867" i="1"/>
  <c r="R1867" i="1"/>
  <c r="T1867" i="1"/>
  <c r="U1867" i="1"/>
  <c r="V1867" i="1"/>
  <c r="W1867" i="1"/>
  <c r="Y1867" i="1"/>
  <c r="Z1867" i="1"/>
  <c r="AB1867" i="1"/>
  <c r="AC1867" i="1"/>
  <c r="AD1867" i="1"/>
  <c r="I1868" i="1"/>
  <c r="J1868" i="1"/>
  <c r="K1868" i="1"/>
  <c r="L1868" i="1"/>
  <c r="M1868" i="1"/>
  <c r="O1868" i="1"/>
  <c r="P1868" i="1"/>
  <c r="Q1868" i="1"/>
  <c r="R1868" i="1"/>
  <c r="T1868" i="1"/>
  <c r="U1868" i="1"/>
  <c r="V1868" i="1"/>
  <c r="W1868" i="1"/>
  <c r="Y1868" i="1"/>
  <c r="Z1868" i="1"/>
  <c r="AB1868" i="1"/>
  <c r="AC1868" i="1"/>
  <c r="AD1868" i="1"/>
  <c r="I1869" i="1"/>
  <c r="J1869" i="1"/>
  <c r="K1869" i="1"/>
  <c r="L1869" i="1"/>
  <c r="M1869" i="1"/>
  <c r="O1869" i="1"/>
  <c r="P1869" i="1"/>
  <c r="Q1869" i="1"/>
  <c r="R1869" i="1"/>
  <c r="T1869" i="1"/>
  <c r="U1869" i="1"/>
  <c r="V1869" i="1"/>
  <c r="W1869" i="1"/>
  <c r="Y1869" i="1"/>
  <c r="Z1869" i="1"/>
  <c r="AB1869" i="1"/>
  <c r="AC1869" i="1"/>
  <c r="AD1869" i="1"/>
  <c r="I1870" i="1"/>
  <c r="J1870" i="1"/>
  <c r="K1870" i="1"/>
  <c r="L1870" i="1"/>
  <c r="M1870" i="1"/>
  <c r="O1870" i="1"/>
  <c r="P1870" i="1"/>
  <c r="Q1870" i="1"/>
  <c r="R1870" i="1"/>
  <c r="T1870" i="1"/>
  <c r="U1870" i="1"/>
  <c r="V1870" i="1"/>
  <c r="W1870" i="1"/>
  <c r="Y1870" i="1"/>
  <c r="Z1870" i="1"/>
  <c r="AB1870" i="1"/>
  <c r="AC1870" i="1"/>
  <c r="AD1870" i="1"/>
  <c r="I1871" i="1"/>
  <c r="J1871" i="1"/>
  <c r="K1871" i="1"/>
  <c r="L1871" i="1"/>
  <c r="M1871" i="1"/>
  <c r="O1871" i="1"/>
  <c r="P1871" i="1"/>
  <c r="Q1871" i="1"/>
  <c r="R1871" i="1"/>
  <c r="T1871" i="1"/>
  <c r="U1871" i="1"/>
  <c r="V1871" i="1"/>
  <c r="W1871" i="1"/>
  <c r="Y1871" i="1"/>
  <c r="Z1871" i="1"/>
  <c r="AB1871" i="1"/>
  <c r="AC1871" i="1"/>
  <c r="AD1871" i="1"/>
  <c r="I1872" i="1"/>
  <c r="J1872" i="1"/>
  <c r="K1872" i="1"/>
  <c r="L1872" i="1"/>
  <c r="M1872" i="1"/>
  <c r="O1872" i="1"/>
  <c r="P1872" i="1"/>
  <c r="Q1872" i="1"/>
  <c r="R1872" i="1"/>
  <c r="T1872" i="1"/>
  <c r="U1872" i="1"/>
  <c r="V1872" i="1"/>
  <c r="W1872" i="1"/>
  <c r="Y1872" i="1"/>
  <c r="Z1872" i="1"/>
  <c r="AB1872" i="1"/>
  <c r="AC1872" i="1"/>
  <c r="AD1872" i="1"/>
  <c r="AA1865" i="1" l="1"/>
  <c r="AA1872" i="1"/>
  <c r="N1866" i="1"/>
  <c r="S1871" i="1"/>
  <c r="X1868" i="1"/>
  <c r="S1867" i="1"/>
  <c r="X1865" i="1"/>
  <c r="AA1868" i="1"/>
  <c r="AA1871" i="1"/>
  <c r="N1871" i="1"/>
  <c r="N1870" i="1"/>
  <c r="AA1867" i="1"/>
  <c r="S1872" i="1"/>
  <c r="X1872" i="1"/>
  <c r="X1870" i="1"/>
  <c r="S1870" i="1"/>
  <c r="AA1869" i="1"/>
  <c r="X1871" i="1"/>
  <c r="S1865" i="1"/>
  <c r="N1865" i="1"/>
  <c r="X1869" i="1"/>
  <c r="S1868" i="1"/>
  <c r="N1867" i="1"/>
  <c r="N1872" i="1"/>
  <c r="AA1870" i="1"/>
  <c r="X1866" i="1"/>
  <c r="S1866" i="1"/>
  <c r="S1869" i="1"/>
  <c r="N1869" i="1"/>
  <c r="N1868" i="1"/>
  <c r="X1867" i="1"/>
  <c r="AA1866" i="1"/>
  <c r="L400" i="1"/>
  <c r="Z398" i="1"/>
  <c r="Q397" i="1"/>
  <c r="V394" i="1"/>
  <c r="M393" i="1"/>
  <c r="AB400" i="1"/>
  <c r="J398" i="1"/>
  <c r="O395" i="1"/>
  <c r="AC393" i="1"/>
  <c r="AD400" i="1"/>
  <c r="U399" i="1"/>
  <c r="AB398" i="1"/>
  <c r="L398" i="1"/>
  <c r="Z396" i="1"/>
  <c r="J396" i="1"/>
  <c r="Q395" i="1"/>
  <c r="O393" i="1"/>
  <c r="V400" i="1"/>
  <c r="AC399" i="1"/>
  <c r="M399" i="1"/>
  <c r="T398" i="1"/>
  <c r="K397" i="1"/>
  <c r="R396" i="1"/>
  <c r="Y395" i="1"/>
  <c r="I395" i="1"/>
  <c r="P394" i="1"/>
  <c r="W393" i="1"/>
  <c r="T400" i="1"/>
  <c r="K399" i="1"/>
  <c r="R398" i="1"/>
  <c r="Y397" i="1"/>
  <c r="I397" i="1"/>
  <c r="P396" i="1"/>
  <c r="W395" i="1"/>
  <c r="AD394" i="1"/>
  <c r="U393" i="1"/>
  <c r="Z400" i="1"/>
  <c r="R400" i="1"/>
  <c r="J400" i="1"/>
  <c r="Y399" i="1"/>
  <c r="Q399" i="1"/>
  <c r="I399" i="1"/>
  <c r="P398" i="1"/>
  <c r="W397" i="1"/>
  <c r="O397" i="1"/>
  <c r="AD396" i="1"/>
  <c r="V396" i="1"/>
  <c r="AC395" i="1"/>
  <c r="U395" i="1"/>
  <c r="M395" i="1"/>
  <c r="AB394" i="1"/>
  <c r="T394" i="1"/>
  <c r="L394" i="1"/>
  <c r="K393" i="1"/>
  <c r="P400" i="1"/>
  <c r="W399" i="1"/>
  <c r="O399" i="1"/>
  <c r="AD398" i="1"/>
  <c r="V398" i="1"/>
  <c r="AC397" i="1"/>
  <c r="U397" i="1"/>
  <c r="M397" i="1"/>
  <c r="AB396" i="1"/>
  <c r="T396" i="1"/>
  <c r="L396" i="1"/>
  <c r="K395" i="1"/>
  <c r="Z394" i="1"/>
  <c r="R394" i="1"/>
  <c r="J394" i="1"/>
  <c r="Y393" i="1"/>
  <c r="Q393" i="1"/>
  <c r="I393" i="1"/>
  <c r="AC400" i="1"/>
  <c r="Y400" i="1"/>
  <c r="U400" i="1"/>
  <c r="Q400" i="1"/>
  <c r="M400" i="1"/>
  <c r="I400" i="1"/>
  <c r="AB399" i="1"/>
  <c r="T399" i="1"/>
  <c r="P399" i="1"/>
  <c r="L399" i="1"/>
  <c r="W398" i="1"/>
  <c r="O398" i="1"/>
  <c r="K398" i="1"/>
  <c r="AD397" i="1"/>
  <c r="Z397" i="1"/>
  <c r="V397" i="1"/>
  <c r="R397" i="1"/>
  <c r="J397" i="1"/>
  <c r="AC396" i="1"/>
  <c r="Y396" i="1"/>
  <c r="U396" i="1"/>
  <c r="Q396" i="1"/>
  <c r="M396" i="1"/>
  <c r="I396" i="1"/>
  <c r="AB395" i="1"/>
  <c r="T395" i="1"/>
  <c r="P395" i="1"/>
  <c r="L395" i="1"/>
  <c r="W394" i="1"/>
  <c r="O394" i="1"/>
  <c r="K394" i="1"/>
  <c r="AD393" i="1"/>
  <c r="Z393" i="1"/>
  <c r="V393" i="1"/>
  <c r="R393" i="1"/>
  <c r="J393" i="1"/>
  <c r="W400" i="1"/>
  <c r="O400" i="1"/>
  <c r="K400" i="1"/>
  <c r="AD399" i="1"/>
  <c r="Z399" i="1"/>
  <c r="V399" i="1"/>
  <c r="R399" i="1"/>
  <c r="J399" i="1"/>
  <c r="AC398" i="1"/>
  <c r="Y398" i="1"/>
  <c r="AA398" i="1" s="1"/>
  <c r="U398" i="1"/>
  <c r="Q398" i="1"/>
  <c r="M398" i="1"/>
  <c r="I398" i="1"/>
  <c r="AB397" i="1"/>
  <c r="T397" i="1"/>
  <c r="P397" i="1"/>
  <c r="L397" i="1"/>
  <c r="N397" i="1" s="1"/>
  <c r="W396" i="1"/>
  <c r="O396" i="1"/>
  <c r="K396" i="1"/>
  <c r="AD395" i="1"/>
  <c r="Z395" i="1"/>
  <c r="V395" i="1"/>
  <c r="R395" i="1"/>
  <c r="J395" i="1"/>
  <c r="AC394" i="1"/>
  <c r="Y394" i="1"/>
  <c r="U394" i="1"/>
  <c r="Q394" i="1"/>
  <c r="M394" i="1"/>
  <c r="I394" i="1"/>
  <c r="AB393" i="1"/>
  <c r="T393" i="1"/>
  <c r="P393" i="1"/>
  <c r="L393" i="1"/>
  <c r="N396" i="1" l="1"/>
  <c r="H1870" i="1"/>
  <c r="H1871" i="1"/>
  <c r="AA394" i="1"/>
  <c r="S400" i="1"/>
  <c r="N400" i="1"/>
  <c r="H1867" i="1"/>
  <c r="AA400" i="1"/>
  <c r="H1866" i="1"/>
  <c r="H1868" i="1"/>
  <c r="H1865" i="1"/>
  <c r="H1869" i="1"/>
  <c r="AA396" i="1"/>
  <c r="H1872" i="1"/>
  <c r="S396" i="1"/>
  <c r="X397" i="1"/>
  <c r="X393" i="1"/>
  <c r="X399" i="1"/>
  <c r="N394" i="1"/>
  <c r="S394" i="1"/>
  <c r="X395" i="1"/>
  <c r="S398" i="1"/>
  <c r="N393" i="1"/>
  <c r="X394" i="1"/>
  <c r="S397" i="1"/>
  <c r="AA393" i="1"/>
  <c r="N395" i="1"/>
  <c r="X396" i="1"/>
  <c r="S399" i="1"/>
  <c r="AA397" i="1"/>
  <c r="N399" i="1"/>
  <c r="X400" i="1"/>
  <c r="S393" i="1"/>
  <c r="N398" i="1"/>
  <c r="AA399" i="1"/>
  <c r="AA395" i="1"/>
  <c r="X398" i="1"/>
  <c r="S395" i="1"/>
  <c r="H400" i="1" l="1"/>
  <c r="H396" i="1"/>
  <c r="H397" i="1"/>
  <c r="H393" i="1"/>
  <c r="H399" i="1"/>
  <c r="H395" i="1"/>
  <c r="H398" i="1"/>
  <c r="H394" i="1"/>
  <c r="Z2534" i="1"/>
  <c r="Y2534" i="1"/>
  <c r="V2529" i="1"/>
  <c r="AD2528" i="1"/>
  <c r="Y2531" i="1"/>
  <c r="T2532" i="1"/>
  <c r="AC2532" i="1"/>
  <c r="T2533" i="1"/>
  <c r="AC2535" i="1"/>
  <c r="V2530" i="1"/>
  <c r="T2530" i="1"/>
  <c r="U2530" i="1"/>
  <c r="W2530" i="1"/>
  <c r="O2529" i="1"/>
  <c r="R2532" i="1"/>
  <c r="R2529" i="1"/>
  <c r="Z2533" i="1"/>
  <c r="K2528" i="1"/>
  <c r="AD2533" i="1"/>
  <c r="L2529" i="1"/>
  <c r="AB2529" i="1"/>
  <c r="P2534" i="1"/>
  <c r="L2531" i="1"/>
  <c r="AB2531" i="1"/>
  <c r="O2532" i="1"/>
  <c r="P2532" i="1"/>
  <c r="Q2532" i="1"/>
  <c r="K2532" i="1"/>
  <c r="L2532" i="1"/>
  <c r="M2532" i="1"/>
  <c r="Z2535" i="1"/>
  <c r="Y2535" i="1"/>
  <c r="R2535" i="1"/>
  <c r="J2529" i="1"/>
  <c r="R2531" i="1"/>
  <c r="V2534" i="1"/>
  <c r="T2534" i="1"/>
  <c r="U2534" i="1"/>
  <c r="W2534" i="1"/>
  <c r="AB2534" i="1"/>
  <c r="L2528" i="1"/>
  <c r="J2530" i="1"/>
  <c r="M2529" i="1"/>
  <c r="P2530" i="1"/>
  <c r="W2532" i="1"/>
  <c r="P2529" i="1"/>
  <c r="O2533" i="1"/>
  <c r="T2535" i="1"/>
  <c r="J2533" i="1"/>
  <c r="L2534" i="1"/>
  <c r="AD2530" i="1"/>
  <c r="M2530" i="1"/>
  <c r="AB2530" i="1"/>
  <c r="W2529" i="1"/>
  <c r="T2531" i="1"/>
  <c r="M2528" i="1"/>
  <c r="AD2531" i="1"/>
  <c r="Y2533" i="1"/>
  <c r="K2530" i="1"/>
  <c r="L2530" i="1"/>
  <c r="Q2535" i="1"/>
  <c r="J2531" i="1"/>
  <c r="AD2535" i="1"/>
  <c r="R2533" i="1"/>
  <c r="K2533" i="1"/>
  <c r="Z2531" i="1"/>
  <c r="AA2531" i="1" s="1"/>
  <c r="Z2529" i="1"/>
  <c r="J2535" i="1"/>
  <c r="AC2531" i="1"/>
  <c r="U2531" i="1"/>
  <c r="L2535" i="1"/>
  <c r="U2529" i="1"/>
  <c r="K2535" i="1"/>
  <c r="M2535" i="1"/>
  <c r="AC2530" i="1"/>
  <c r="R2528" i="1"/>
  <c r="W2531" i="1"/>
  <c r="AD2532" i="1"/>
  <c r="I2535" i="1"/>
  <c r="V2531" i="1"/>
  <c r="X2531" i="1" s="1"/>
  <c r="T2529" i="1"/>
  <c r="K2534" i="1"/>
  <c r="M2534" i="1"/>
  <c r="I2529" i="1"/>
  <c r="Z2532" i="1"/>
  <c r="Y2529" i="1"/>
  <c r="AA2529" i="1" s="1"/>
  <c r="J2532" i="1"/>
  <c r="W2528" i="1"/>
  <c r="Z2530" i="1"/>
  <c r="W2533" i="1"/>
  <c r="Q2534" i="1"/>
  <c r="I2531" i="1"/>
  <c r="U2535" i="1"/>
  <c r="V2535" i="1"/>
  <c r="W2535" i="1"/>
  <c r="O2528" i="1"/>
  <c r="S2528" i="1" s="1"/>
  <c r="AD2534" i="1"/>
  <c r="Q2529" i="1"/>
  <c r="AC2533" i="1"/>
  <c r="O2535" i="1"/>
  <c r="AD2529" i="1"/>
  <c r="L2533" i="1"/>
  <c r="Q2528" i="1"/>
  <c r="P2535" i="1"/>
  <c r="S2535" i="1" s="1"/>
  <c r="I2528" i="1"/>
  <c r="K2531" i="1"/>
  <c r="AC2528" i="1"/>
  <c r="I2532" i="1"/>
  <c r="P2531" i="1"/>
  <c r="I2533" i="1"/>
  <c r="U2533" i="1"/>
  <c r="V2528" i="1"/>
  <c r="T2528" i="1"/>
  <c r="P2528" i="1"/>
  <c r="Z2528" i="1"/>
  <c r="AC2529" i="1"/>
  <c r="AB2532" i="1"/>
  <c r="AB2533" i="1"/>
  <c r="Y2532" i="1"/>
  <c r="P2533" i="1"/>
  <c r="I2530" i="1"/>
  <c r="M2531" i="1"/>
  <c r="Q2531" i="1"/>
  <c r="AB2528" i="1"/>
  <c r="R2534" i="1"/>
  <c r="O2534" i="1"/>
  <c r="V2533" i="1"/>
  <c r="Q2530" i="1"/>
  <c r="I2534" i="1"/>
  <c r="U2532" i="1"/>
  <c r="R2530" i="1"/>
  <c r="O2530" i="1"/>
  <c r="Q2533" i="1"/>
  <c r="K2529" i="1"/>
  <c r="N2529" i="1" s="1"/>
  <c r="Y2530" i="1"/>
  <c r="Y2528" i="1"/>
  <c r="AA2528" i="1" s="1"/>
  <c r="O2531" i="1"/>
  <c r="S2531" i="1" s="1"/>
  <c r="J2534" i="1"/>
  <c r="U2528" i="1"/>
  <c r="AC2534" i="1"/>
  <c r="M2533" i="1"/>
  <c r="V2532" i="1"/>
  <c r="X2532" i="1" s="1"/>
  <c r="J2528" i="1"/>
  <c r="AB2535" i="1"/>
  <c r="AA2532" i="1"/>
  <c r="S2533" i="1" l="1"/>
  <c r="N2531" i="1"/>
  <c r="X2533" i="1"/>
  <c r="X2529" i="1"/>
  <c r="N2528" i="1"/>
  <c r="S2529" i="1"/>
  <c r="H2529" i="1" s="1"/>
  <c r="N2533" i="1"/>
  <c r="S2534" i="1"/>
  <c r="X2528" i="1"/>
  <c r="AA2530" i="1"/>
  <c r="N2530" i="1"/>
  <c r="AA2535" i="1"/>
  <c r="H2528" i="1"/>
  <c r="AA2533" i="1"/>
  <c r="H2533" i="1" s="1"/>
  <c r="AA2534" i="1"/>
  <c r="N2532" i="1"/>
  <c r="S2532" i="1"/>
  <c r="X2530" i="1"/>
  <c r="S2530" i="1"/>
  <c r="H2531" i="1"/>
  <c r="X2535" i="1"/>
  <c r="N2534" i="1"/>
  <c r="N2535" i="1"/>
  <c r="H2535" i="1" s="1"/>
  <c r="X2534" i="1"/>
  <c r="I2992" i="1"/>
  <c r="J2992" i="1"/>
  <c r="K2992" i="1"/>
  <c r="L2992" i="1"/>
  <c r="M2992" i="1"/>
  <c r="O2992" i="1"/>
  <c r="P2992" i="1"/>
  <c r="Q2992" i="1"/>
  <c r="R2992" i="1"/>
  <c r="T2992" i="1"/>
  <c r="U2992" i="1"/>
  <c r="V2992" i="1"/>
  <c r="W2992" i="1"/>
  <c r="Y2992" i="1"/>
  <c r="Z2992" i="1"/>
  <c r="AB2992" i="1"/>
  <c r="AC2992" i="1"/>
  <c r="AD2992" i="1"/>
  <c r="I2993" i="1"/>
  <c r="J2993" i="1"/>
  <c r="K2993" i="1"/>
  <c r="L2993" i="1"/>
  <c r="M2993" i="1"/>
  <c r="O2993" i="1"/>
  <c r="P2993" i="1"/>
  <c r="Q2993" i="1"/>
  <c r="R2993" i="1"/>
  <c r="T2993" i="1"/>
  <c r="U2993" i="1"/>
  <c r="V2993" i="1"/>
  <c r="W2993" i="1"/>
  <c r="Y2993" i="1"/>
  <c r="Z2993" i="1"/>
  <c r="AB2993" i="1"/>
  <c r="AC2993" i="1"/>
  <c r="AD2993" i="1"/>
  <c r="I2994" i="1"/>
  <c r="J2994" i="1"/>
  <c r="K2994" i="1"/>
  <c r="L2994" i="1"/>
  <c r="M2994" i="1"/>
  <c r="O2994" i="1"/>
  <c r="P2994" i="1"/>
  <c r="Q2994" i="1"/>
  <c r="R2994" i="1"/>
  <c r="T2994" i="1"/>
  <c r="U2994" i="1"/>
  <c r="V2994" i="1"/>
  <c r="W2994" i="1"/>
  <c r="Y2994" i="1"/>
  <c r="Z2994" i="1"/>
  <c r="AB2994" i="1"/>
  <c r="AC2994" i="1"/>
  <c r="AD2994" i="1"/>
  <c r="I2995" i="1"/>
  <c r="J2995" i="1"/>
  <c r="K2995" i="1"/>
  <c r="L2995" i="1"/>
  <c r="M2995" i="1"/>
  <c r="O2995" i="1"/>
  <c r="P2995" i="1"/>
  <c r="Q2995" i="1"/>
  <c r="R2995" i="1"/>
  <c r="T2995" i="1"/>
  <c r="U2995" i="1"/>
  <c r="V2995" i="1"/>
  <c r="W2995" i="1"/>
  <c r="Y2995" i="1"/>
  <c r="Z2995" i="1"/>
  <c r="AB2995" i="1"/>
  <c r="AC2995" i="1"/>
  <c r="AD2995" i="1"/>
  <c r="I2996" i="1"/>
  <c r="J2996" i="1"/>
  <c r="K2996" i="1"/>
  <c r="L2996" i="1"/>
  <c r="M2996" i="1"/>
  <c r="O2996" i="1"/>
  <c r="P2996" i="1"/>
  <c r="Q2996" i="1"/>
  <c r="R2996" i="1"/>
  <c r="T2996" i="1"/>
  <c r="U2996" i="1"/>
  <c r="V2996" i="1"/>
  <c r="W2996" i="1"/>
  <c r="Y2996" i="1"/>
  <c r="Z2996" i="1"/>
  <c r="AB2996" i="1"/>
  <c r="AC2996" i="1"/>
  <c r="AD2996" i="1"/>
  <c r="I2997" i="1"/>
  <c r="J2997" i="1"/>
  <c r="K2997" i="1"/>
  <c r="L2997" i="1"/>
  <c r="M2997" i="1"/>
  <c r="O2997" i="1"/>
  <c r="P2997" i="1"/>
  <c r="Q2997" i="1"/>
  <c r="R2997" i="1"/>
  <c r="T2997" i="1"/>
  <c r="U2997" i="1"/>
  <c r="V2997" i="1"/>
  <c r="W2997" i="1"/>
  <c r="Y2997" i="1"/>
  <c r="Z2997" i="1"/>
  <c r="AB2997" i="1"/>
  <c r="AC2997" i="1"/>
  <c r="AD2997" i="1"/>
  <c r="I2998" i="1"/>
  <c r="J2998" i="1"/>
  <c r="K2998" i="1"/>
  <c r="L2998" i="1"/>
  <c r="M2998" i="1"/>
  <c r="O2998" i="1"/>
  <c r="P2998" i="1"/>
  <c r="Q2998" i="1"/>
  <c r="R2998" i="1"/>
  <c r="T2998" i="1"/>
  <c r="U2998" i="1"/>
  <c r="V2998" i="1"/>
  <c r="W2998" i="1"/>
  <c r="Y2998" i="1"/>
  <c r="Z2998" i="1"/>
  <c r="AB2998" i="1"/>
  <c r="AC2998" i="1"/>
  <c r="AD2998" i="1"/>
  <c r="I2999" i="1"/>
  <c r="J2999" i="1"/>
  <c r="K2999" i="1"/>
  <c r="L2999" i="1"/>
  <c r="M2999" i="1"/>
  <c r="O2999" i="1"/>
  <c r="P2999" i="1"/>
  <c r="Q2999" i="1"/>
  <c r="R2999" i="1"/>
  <c r="T2999" i="1"/>
  <c r="U2999" i="1"/>
  <c r="V2999" i="1"/>
  <c r="W2999" i="1"/>
  <c r="Y2999" i="1"/>
  <c r="Z2999" i="1"/>
  <c r="AB2999" i="1"/>
  <c r="AC2999" i="1"/>
  <c r="AD2999" i="1"/>
  <c r="I3975" i="1"/>
  <c r="J3975" i="1"/>
  <c r="K3975" i="1"/>
  <c r="L3975" i="1"/>
  <c r="M3975" i="1"/>
  <c r="O3975" i="1"/>
  <c r="P3975" i="1"/>
  <c r="Q3975" i="1"/>
  <c r="R3975" i="1"/>
  <c r="T3975" i="1"/>
  <c r="U3975" i="1"/>
  <c r="V3975" i="1"/>
  <c r="W3975" i="1"/>
  <c r="Y3975" i="1"/>
  <c r="Z3975" i="1"/>
  <c r="AB3975" i="1"/>
  <c r="AC3975" i="1"/>
  <c r="AD3975" i="1"/>
  <c r="I3976" i="1"/>
  <c r="J3976" i="1"/>
  <c r="K3976" i="1"/>
  <c r="L3976" i="1"/>
  <c r="M3976" i="1"/>
  <c r="O3976" i="1"/>
  <c r="P3976" i="1"/>
  <c r="Q3976" i="1"/>
  <c r="R3976" i="1"/>
  <c r="T3976" i="1"/>
  <c r="U3976" i="1"/>
  <c r="V3976" i="1"/>
  <c r="W3976" i="1"/>
  <c r="Y3976" i="1"/>
  <c r="Z3976" i="1"/>
  <c r="AB3976" i="1"/>
  <c r="AC3976" i="1"/>
  <c r="AD3976" i="1"/>
  <c r="I3977" i="1"/>
  <c r="J3977" i="1"/>
  <c r="K3977" i="1"/>
  <c r="L3977" i="1"/>
  <c r="M3977" i="1"/>
  <c r="O3977" i="1"/>
  <c r="P3977" i="1"/>
  <c r="Q3977" i="1"/>
  <c r="R3977" i="1"/>
  <c r="T3977" i="1"/>
  <c r="U3977" i="1"/>
  <c r="V3977" i="1"/>
  <c r="W3977" i="1"/>
  <c r="Y3977" i="1"/>
  <c r="Z3977" i="1"/>
  <c r="AB3977" i="1"/>
  <c r="AC3977" i="1"/>
  <c r="AD3977" i="1"/>
  <c r="I3978" i="1"/>
  <c r="J3978" i="1"/>
  <c r="K3978" i="1"/>
  <c r="L3978" i="1"/>
  <c r="M3978" i="1"/>
  <c r="O3978" i="1"/>
  <c r="P3978" i="1"/>
  <c r="Q3978" i="1"/>
  <c r="R3978" i="1"/>
  <c r="T3978" i="1"/>
  <c r="U3978" i="1"/>
  <c r="V3978" i="1"/>
  <c r="W3978" i="1"/>
  <c r="Y3978" i="1"/>
  <c r="Z3978" i="1"/>
  <c r="AB3978" i="1"/>
  <c r="AC3978" i="1"/>
  <c r="AD3978" i="1"/>
  <c r="I3979" i="1"/>
  <c r="J3979" i="1"/>
  <c r="K3979" i="1"/>
  <c r="L3979" i="1"/>
  <c r="M3979" i="1"/>
  <c r="O3979" i="1"/>
  <c r="P3979" i="1"/>
  <c r="Q3979" i="1"/>
  <c r="R3979" i="1"/>
  <c r="T3979" i="1"/>
  <c r="U3979" i="1"/>
  <c r="V3979" i="1"/>
  <c r="W3979" i="1"/>
  <c r="Y3979" i="1"/>
  <c r="Z3979" i="1"/>
  <c r="AB3979" i="1"/>
  <c r="AC3979" i="1"/>
  <c r="AD3979" i="1"/>
  <c r="I3980" i="1"/>
  <c r="J3980" i="1"/>
  <c r="K3980" i="1"/>
  <c r="L3980" i="1"/>
  <c r="M3980" i="1"/>
  <c r="O3980" i="1"/>
  <c r="P3980" i="1"/>
  <c r="Q3980" i="1"/>
  <c r="R3980" i="1"/>
  <c r="T3980" i="1"/>
  <c r="U3980" i="1"/>
  <c r="V3980" i="1"/>
  <c r="W3980" i="1"/>
  <c r="Y3980" i="1"/>
  <c r="Z3980" i="1"/>
  <c r="AB3980" i="1"/>
  <c r="AC3980" i="1"/>
  <c r="AD3980" i="1"/>
  <c r="I3981" i="1"/>
  <c r="J3981" i="1"/>
  <c r="K3981" i="1"/>
  <c r="L3981" i="1"/>
  <c r="M3981" i="1"/>
  <c r="O3981" i="1"/>
  <c r="P3981" i="1"/>
  <c r="Q3981" i="1"/>
  <c r="R3981" i="1"/>
  <c r="T3981" i="1"/>
  <c r="U3981" i="1"/>
  <c r="V3981" i="1"/>
  <c r="W3981" i="1"/>
  <c r="Y3981" i="1"/>
  <c r="Z3981" i="1"/>
  <c r="AB3981" i="1"/>
  <c r="AC3981" i="1"/>
  <c r="AD3981" i="1"/>
  <c r="I3982" i="1"/>
  <c r="J3982" i="1"/>
  <c r="K3982" i="1"/>
  <c r="L3982" i="1"/>
  <c r="M3982" i="1"/>
  <c r="O3982" i="1"/>
  <c r="P3982" i="1"/>
  <c r="Q3982" i="1"/>
  <c r="R3982" i="1"/>
  <c r="T3982" i="1"/>
  <c r="U3982" i="1"/>
  <c r="V3982" i="1"/>
  <c r="W3982" i="1"/>
  <c r="Y3982" i="1"/>
  <c r="Z3982" i="1"/>
  <c r="AB3982" i="1"/>
  <c r="AC3982" i="1"/>
  <c r="AD3982" i="1"/>
  <c r="H2532" i="1" l="1"/>
  <c r="AA3982" i="1"/>
  <c r="AA3975" i="1"/>
  <c r="AA2996" i="1"/>
  <c r="AA2992" i="1"/>
  <c r="H2534" i="1"/>
  <c r="S3982" i="1"/>
  <c r="S3981" i="1"/>
  <c r="X3979" i="1"/>
  <c r="H2530" i="1"/>
  <c r="AA3977" i="1"/>
  <c r="AA2997" i="1"/>
  <c r="N2996" i="1"/>
  <c r="AA2993" i="1"/>
  <c r="X2992" i="1"/>
  <c r="X3982" i="1"/>
  <c r="AA3981" i="1"/>
  <c r="N3980" i="1"/>
  <c r="X3975" i="1"/>
  <c r="S3975" i="1"/>
  <c r="N2998" i="1"/>
  <c r="X2996" i="1"/>
  <c r="S2994" i="1"/>
  <c r="N2994" i="1"/>
  <c r="S2995" i="1"/>
  <c r="AA3978" i="1"/>
  <c r="N3978" i="1"/>
  <c r="N3977" i="1"/>
  <c r="AA2999" i="1"/>
  <c r="X2999" i="1"/>
  <c r="S2999" i="1"/>
  <c r="AA2995" i="1"/>
  <c r="X3980" i="1"/>
  <c r="AA3979" i="1"/>
  <c r="S3979" i="1"/>
  <c r="N3979" i="1"/>
  <c r="S3978" i="1"/>
  <c r="S3977" i="1"/>
  <c r="AA3976" i="1"/>
  <c r="X2998" i="1"/>
  <c r="X2997" i="1"/>
  <c r="X2994" i="1"/>
  <c r="X2993" i="1"/>
  <c r="N2993" i="1"/>
  <c r="N3981" i="1"/>
  <c r="X3978" i="1"/>
  <c r="X3977" i="1"/>
  <c r="S2998" i="1"/>
  <c r="AA2994" i="1"/>
  <c r="N2992" i="1"/>
  <c r="X3981" i="1"/>
  <c r="X3976" i="1"/>
  <c r="S3976" i="1"/>
  <c r="N2999" i="1"/>
  <c r="S2997" i="1"/>
  <c r="S2996" i="1"/>
  <c r="N2995" i="1"/>
  <c r="S2993" i="1"/>
  <c r="S2992" i="1"/>
  <c r="N3982" i="1"/>
  <c r="AA3980" i="1"/>
  <c r="S3980" i="1"/>
  <c r="N3976" i="1"/>
  <c r="N3975" i="1"/>
  <c r="N2997" i="1"/>
  <c r="AA2998" i="1"/>
  <c r="X2995" i="1"/>
  <c r="H2995" i="1" l="1"/>
  <c r="H3982" i="1"/>
  <c r="H3981" i="1"/>
  <c r="H2999" i="1"/>
  <c r="H3977" i="1"/>
  <c r="H2998" i="1"/>
  <c r="H2993" i="1"/>
  <c r="H2992" i="1"/>
  <c r="H3975" i="1"/>
  <c r="H2997" i="1"/>
  <c r="H3976" i="1"/>
  <c r="H3978" i="1"/>
  <c r="H2994" i="1"/>
  <c r="H3979" i="1"/>
  <c r="H2996" i="1"/>
  <c r="H3980" i="1"/>
  <c r="B35" i="2" l="1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T501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D282" i="33"/>
  <c r="E282" i="33"/>
  <c r="F282" i="33"/>
  <c r="G282" i="33"/>
  <c r="H282" i="33"/>
  <c r="I282" i="33"/>
  <c r="J282" i="33"/>
  <c r="K282" i="33"/>
  <c r="L282" i="33"/>
  <c r="M282" i="33"/>
  <c r="N282" i="33"/>
  <c r="O282" i="33"/>
  <c r="P282" i="33"/>
  <c r="Q282" i="33"/>
  <c r="R282" i="33"/>
  <c r="S282" i="33"/>
  <c r="T282" i="33"/>
  <c r="U282" i="33"/>
  <c r="V282" i="33"/>
  <c r="D283" i="33"/>
  <c r="E283" i="33"/>
  <c r="F283" i="33"/>
  <c r="G283" i="33"/>
  <c r="H283" i="33"/>
  <c r="I283" i="33"/>
  <c r="J283" i="33"/>
  <c r="K283" i="33"/>
  <c r="L283" i="33"/>
  <c r="M283" i="33"/>
  <c r="N283" i="33"/>
  <c r="O283" i="33"/>
  <c r="P283" i="33"/>
  <c r="Q283" i="33"/>
  <c r="R283" i="33"/>
  <c r="S283" i="33"/>
  <c r="T283" i="33"/>
  <c r="U283" i="33"/>
  <c r="V283" i="33"/>
  <c r="D284" i="33"/>
  <c r="E284" i="33"/>
  <c r="F284" i="33"/>
  <c r="G284" i="33"/>
  <c r="H284" i="33"/>
  <c r="I284" i="33"/>
  <c r="J284" i="33"/>
  <c r="K284" i="33"/>
  <c r="L284" i="33"/>
  <c r="M284" i="33"/>
  <c r="N284" i="33"/>
  <c r="O284" i="33"/>
  <c r="P284" i="33"/>
  <c r="Q284" i="33"/>
  <c r="R284" i="33"/>
  <c r="S284" i="33"/>
  <c r="T284" i="33"/>
  <c r="U284" i="33"/>
  <c r="V284" i="33"/>
  <c r="D285" i="33"/>
  <c r="E285" i="33"/>
  <c r="F285" i="33"/>
  <c r="G285" i="33"/>
  <c r="H285" i="33"/>
  <c r="I285" i="33"/>
  <c r="J285" i="33"/>
  <c r="K285" i="33"/>
  <c r="L285" i="33"/>
  <c r="M285" i="33"/>
  <c r="N285" i="33"/>
  <c r="O285" i="33"/>
  <c r="P285" i="33"/>
  <c r="Q285" i="33"/>
  <c r="R285" i="33"/>
  <c r="S285" i="33"/>
  <c r="T285" i="33"/>
  <c r="U285" i="33"/>
  <c r="V285" i="33"/>
  <c r="D286" i="33"/>
  <c r="E286" i="33"/>
  <c r="F286" i="33"/>
  <c r="G286" i="33"/>
  <c r="H286" i="33"/>
  <c r="I286" i="33"/>
  <c r="J286" i="33"/>
  <c r="K286" i="33"/>
  <c r="L286" i="33"/>
  <c r="M286" i="33"/>
  <c r="N286" i="33"/>
  <c r="O286" i="33"/>
  <c r="P286" i="33"/>
  <c r="Q286" i="33"/>
  <c r="R286" i="33"/>
  <c r="S286" i="33"/>
  <c r="T286" i="33"/>
  <c r="U286" i="33"/>
  <c r="V286" i="33"/>
  <c r="D287" i="33"/>
  <c r="E287" i="33"/>
  <c r="F287" i="33"/>
  <c r="G287" i="33"/>
  <c r="H287" i="33"/>
  <c r="I287" i="33"/>
  <c r="J287" i="33"/>
  <c r="K287" i="33"/>
  <c r="L287" i="33"/>
  <c r="M287" i="33"/>
  <c r="N287" i="33"/>
  <c r="O287" i="33"/>
  <c r="P287" i="33"/>
  <c r="Q287" i="33"/>
  <c r="R287" i="33"/>
  <c r="S287" i="33"/>
  <c r="T287" i="33"/>
  <c r="U287" i="33"/>
  <c r="V287" i="33"/>
  <c r="D288" i="33"/>
  <c r="E288" i="33"/>
  <c r="F288" i="33"/>
  <c r="G288" i="33"/>
  <c r="H288" i="33"/>
  <c r="I288" i="33"/>
  <c r="J288" i="33"/>
  <c r="K288" i="33"/>
  <c r="L288" i="33"/>
  <c r="M288" i="33"/>
  <c r="N288" i="33"/>
  <c r="O288" i="33"/>
  <c r="P288" i="33"/>
  <c r="Q288" i="33"/>
  <c r="R288" i="33"/>
  <c r="S288" i="33"/>
  <c r="T288" i="33"/>
  <c r="U288" i="33"/>
  <c r="V288" i="33"/>
  <c r="D289" i="33"/>
  <c r="E289" i="33"/>
  <c r="F289" i="33"/>
  <c r="G289" i="33"/>
  <c r="H289" i="33"/>
  <c r="I289" i="33"/>
  <c r="J289" i="33"/>
  <c r="K289" i="33"/>
  <c r="L289" i="33"/>
  <c r="M289" i="33"/>
  <c r="N289" i="33"/>
  <c r="O289" i="33"/>
  <c r="P289" i="33"/>
  <c r="Q289" i="33"/>
  <c r="R289" i="33"/>
  <c r="S289" i="33"/>
  <c r="T289" i="33"/>
  <c r="U289" i="33"/>
  <c r="V289" i="33"/>
  <c r="D290" i="33"/>
  <c r="E290" i="33"/>
  <c r="F290" i="33"/>
  <c r="G290" i="33"/>
  <c r="H290" i="33"/>
  <c r="I290" i="33"/>
  <c r="J290" i="33"/>
  <c r="K290" i="33"/>
  <c r="L290" i="33"/>
  <c r="M290" i="33"/>
  <c r="N290" i="33"/>
  <c r="O290" i="33"/>
  <c r="P290" i="33"/>
  <c r="Q290" i="33"/>
  <c r="R290" i="33"/>
  <c r="S290" i="33"/>
  <c r="T290" i="33"/>
  <c r="U290" i="33"/>
  <c r="V290" i="33"/>
  <c r="D291" i="33"/>
  <c r="E291" i="33"/>
  <c r="F291" i="33"/>
  <c r="G291" i="33"/>
  <c r="H291" i="33"/>
  <c r="I291" i="33"/>
  <c r="J291" i="33"/>
  <c r="K291" i="33"/>
  <c r="L291" i="33"/>
  <c r="M291" i="33"/>
  <c r="N291" i="33"/>
  <c r="O291" i="33"/>
  <c r="P291" i="33"/>
  <c r="Q291" i="33"/>
  <c r="R291" i="33"/>
  <c r="S291" i="33"/>
  <c r="T291" i="33"/>
  <c r="U291" i="33"/>
  <c r="V291" i="33"/>
  <c r="D292" i="33"/>
  <c r="E292" i="33"/>
  <c r="F292" i="33"/>
  <c r="G292" i="33"/>
  <c r="H292" i="33"/>
  <c r="I292" i="33"/>
  <c r="J292" i="33"/>
  <c r="K292" i="33"/>
  <c r="L292" i="33"/>
  <c r="M292" i="33"/>
  <c r="N292" i="33"/>
  <c r="O292" i="33"/>
  <c r="P292" i="33"/>
  <c r="Q292" i="33"/>
  <c r="R292" i="33"/>
  <c r="S292" i="33"/>
  <c r="T292" i="33"/>
  <c r="U292" i="33"/>
  <c r="V292" i="33"/>
  <c r="D293" i="33"/>
  <c r="E293" i="33"/>
  <c r="F293" i="33"/>
  <c r="G293" i="33"/>
  <c r="H293" i="33"/>
  <c r="I293" i="33"/>
  <c r="J293" i="33"/>
  <c r="K293" i="33"/>
  <c r="L293" i="33"/>
  <c r="M293" i="33"/>
  <c r="N293" i="33"/>
  <c r="O293" i="33"/>
  <c r="P293" i="33"/>
  <c r="Q293" i="33"/>
  <c r="R293" i="33"/>
  <c r="S293" i="33"/>
  <c r="T293" i="33"/>
  <c r="U293" i="33"/>
  <c r="V293" i="33"/>
  <c r="D294" i="33"/>
  <c r="E294" i="33"/>
  <c r="F294" i="33"/>
  <c r="G294" i="33"/>
  <c r="H294" i="33"/>
  <c r="I294" i="33"/>
  <c r="J294" i="33"/>
  <c r="K294" i="33"/>
  <c r="L294" i="33"/>
  <c r="M294" i="33"/>
  <c r="N294" i="33"/>
  <c r="O294" i="33"/>
  <c r="P294" i="33"/>
  <c r="Q294" i="33"/>
  <c r="R294" i="33"/>
  <c r="S294" i="33"/>
  <c r="T294" i="33"/>
  <c r="U294" i="33"/>
  <c r="V294" i="33"/>
  <c r="D295" i="33"/>
  <c r="E295" i="33"/>
  <c r="F295" i="33"/>
  <c r="G295" i="33"/>
  <c r="H295" i="33"/>
  <c r="I295" i="33"/>
  <c r="J295" i="33"/>
  <c r="K295" i="33"/>
  <c r="L295" i="33"/>
  <c r="M295" i="33"/>
  <c r="N295" i="33"/>
  <c r="O295" i="33"/>
  <c r="P295" i="33"/>
  <c r="Q295" i="33"/>
  <c r="R295" i="33"/>
  <c r="S295" i="33"/>
  <c r="T295" i="33"/>
  <c r="U295" i="33"/>
  <c r="V295" i="33"/>
  <c r="D296" i="33"/>
  <c r="E296" i="33"/>
  <c r="F296" i="33"/>
  <c r="G296" i="33"/>
  <c r="H296" i="33"/>
  <c r="I296" i="33"/>
  <c r="J296" i="33"/>
  <c r="K296" i="33"/>
  <c r="L296" i="33"/>
  <c r="M296" i="33"/>
  <c r="N296" i="33"/>
  <c r="O296" i="33"/>
  <c r="P296" i="33"/>
  <c r="Q296" i="33"/>
  <c r="R296" i="33"/>
  <c r="S296" i="33"/>
  <c r="T296" i="33"/>
  <c r="U296" i="33"/>
  <c r="V296" i="33"/>
  <c r="D297" i="33"/>
  <c r="E297" i="33"/>
  <c r="F297" i="33"/>
  <c r="G297" i="33"/>
  <c r="H297" i="33"/>
  <c r="I297" i="33"/>
  <c r="J297" i="33"/>
  <c r="K297" i="33"/>
  <c r="L297" i="33"/>
  <c r="M297" i="33"/>
  <c r="N297" i="33"/>
  <c r="O297" i="33"/>
  <c r="P297" i="33"/>
  <c r="Q297" i="33"/>
  <c r="R297" i="33"/>
  <c r="S297" i="33"/>
  <c r="T297" i="33"/>
  <c r="U297" i="33"/>
  <c r="V297" i="33"/>
  <c r="D350" i="33"/>
  <c r="E350" i="33"/>
  <c r="F350" i="33"/>
  <c r="G350" i="33"/>
  <c r="H350" i="33"/>
  <c r="I350" i="33"/>
  <c r="J350" i="33"/>
  <c r="K350" i="33"/>
  <c r="L350" i="33"/>
  <c r="M350" i="33"/>
  <c r="N350" i="33"/>
  <c r="O350" i="33"/>
  <c r="P350" i="33"/>
  <c r="Q350" i="33"/>
  <c r="R350" i="33"/>
  <c r="S350" i="33"/>
  <c r="T350" i="33"/>
  <c r="U350" i="33"/>
  <c r="V350" i="33"/>
  <c r="D351" i="33"/>
  <c r="E351" i="33"/>
  <c r="F351" i="33"/>
  <c r="G351" i="33"/>
  <c r="H351" i="33"/>
  <c r="I351" i="33"/>
  <c r="J351" i="33"/>
  <c r="K351" i="33"/>
  <c r="L351" i="33"/>
  <c r="M351" i="33"/>
  <c r="N351" i="33"/>
  <c r="O351" i="33"/>
  <c r="P351" i="33"/>
  <c r="Q351" i="33"/>
  <c r="R351" i="33"/>
  <c r="S351" i="33"/>
  <c r="T351" i="33"/>
  <c r="U351" i="33"/>
  <c r="V351" i="33"/>
  <c r="D352" i="33"/>
  <c r="E352" i="33"/>
  <c r="F352" i="33"/>
  <c r="G352" i="33"/>
  <c r="H352" i="33"/>
  <c r="I352" i="33"/>
  <c r="J352" i="33"/>
  <c r="K352" i="33"/>
  <c r="L352" i="33"/>
  <c r="M352" i="33"/>
  <c r="N352" i="33"/>
  <c r="O352" i="33"/>
  <c r="P352" i="33"/>
  <c r="Q352" i="33"/>
  <c r="R352" i="33"/>
  <c r="S352" i="33"/>
  <c r="T352" i="33"/>
  <c r="U352" i="33"/>
  <c r="V352" i="33"/>
  <c r="D353" i="33"/>
  <c r="E353" i="33"/>
  <c r="F353" i="33"/>
  <c r="G353" i="33"/>
  <c r="H353" i="33"/>
  <c r="I353" i="33"/>
  <c r="J353" i="33"/>
  <c r="K353" i="33"/>
  <c r="L353" i="33"/>
  <c r="M353" i="33"/>
  <c r="N353" i="33"/>
  <c r="O353" i="33"/>
  <c r="P353" i="33"/>
  <c r="Q353" i="33"/>
  <c r="R353" i="33"/>
  <c r="S353" i="33"/>
  <c r="T353" i="33"/>
  <c r="U353" i="33"/>
  <c r="V353" i="33"/>
  <c r="D354" i="33"/>
  <c r="E354" i="33"/>
  <c r="F354" i="33"/>
  <c r="G354" i="33"/>
  <c r="H354" i="33"/>
  <c r="I354" i="33"/>
  <c r="J354" i="33"/>
  <c r="K354" i="33"/>
  <c r="L354" i="33"/>
  <c r="M354" i="33"/>
  <c r="N354" i="33"/>
  <c r="O354" i="33"/>
  <c r="P354" i="33"/>
  <c r="Q354" i="33"/>
  <c r="R354" i="33"/>
  <c r="S354" i="33"/>
  <c r="T354" i="33"/>
  <c r="U354" i="33"/>
  <c r="V354" i="33"/>
  <c r="D355" i="33"/>
  <c r="E355" i="33"/>
  <c r="F355" i="33"/>
  <c r="G355" i="33"/>
  <c r="H355" i="33"/>
  <c r="I355" i="33"/>
  <c r="J355" i="33"/>
  <c r="K355" i="33"/>
  <c r="L355" i="33"/>
  <c r="M355" i="33"/>
  <c r="N355" i="33"/>
  <c r="O355" i="33"/>
  <c r="P355" i="33"/>
  <c r="Q355" i="33"/>
  <c r="R355" i="33"/>
  <c r="S355" i="33"/>
  <c r="T355" i="33"/>
  <c r="U355" i="33"/>
  <c r="V355" i="33"/>
  <c r="D356" i="33"/>
  <c r="E356" i="33"/>
  <c r="F356" i="33"/>
  <c r="G356" i="33"/>
  <c r="H356" i="33"/>
  <c r="I356" i="33"/>
  <c r="J356" i="33"/>
  <c r="K356" i="33"/>
  <c r="L356" i="33"/>
  <c r="M356" i="33"/>
  <c r="N356" i="33"/>
  <c r="O356" i="33"/>
  <c r="P356" i="33"/>
  <c r="Q356" i="33"/>
  <c r="R356" i="33"/>
  <c r="S356" i="33"/>
  <c r="T356" i="33"/>
  <c r="U356" i="33"/>
  <c r="V356" i="33"/>
  <c r="D357" i="33"/>
  <c r="E357" i="33"/>
  <c r="F357" i="33"/>
  <c r="G357" i="33"/>
  <c r="H357" i="33"/>
  <c r="I357" i="33"/>
  <c r="J357" i="33"/>
  <c r="K357" i="33"/>
  <c r="L357" i="33"/>
  <c r="M357" i="33"/>
  <c r="N357" i="33"/>
  <c r="O357" i="33"/>
  <c r="P357" i="33"/>
  <c r="Q357" i="33"/>
  <c r="R357" i="33"/>
  <c r="S357" i="33"/>
  <c r="T357" i="33"/>
  <c r="U357" i="33"/>
  <c r="V357" i="33"/>
  <c r="D358" i="33"/>
  <c r="E358" i="33"/>
  <c r="F358" i="33"/>
  <c r="G358" i="33"/>
  <c r="H358" i="33"/>
  <c r="I358" i="33"/>
  <c r="J358" i="33"/>
  <c r="K358" i="33"/>
  <c r="L358" i="33"/>
  <c r="M358" i="33"/>
  <c r="N358" i="33"/>
  <c r="O358" i="33"/>
  <c r="P358" i="33"/>
  <c r="Q358" i="33"/>
  <c r="R358" i="33"/>
  <c r="S358" i="33"/>
  <c r="T358" i="33"/>
  <c r="U358" i="33"/>
  <c r="V358" i="33"/>
  <c r="D359" i="33"/>
  <c r="E359" i="33"/>
  <c r="F359" i="33"/>
  <c r="G359" i="33"/>
  <c r="H359" i="33"/>
  <c r="I359" i="33"/>
  <c r="J359" i="33"/>
  <c r="K359" i="33"/>
  <c r="L359" i="33"/>
  <c r="M359" i="33"/>
  <c r="N359" i="33"/>
  <c r="O359" i="33"/>
  <c r="P359" i="33"/>
  <c r="Q359" i="33"/>
  <c r="R359" i="33"/>
  <c r="S359" i="33"/>
  <c r="T359" i="33"/>
  <c r="U359" i="33"/>
  <c r="V359" i="33"/>
  <c r="D360" i="33"/>
  <c r="E360" i="33"/>
  <c r="F360" i="33"/>
  <c r="G360" i="33"/>
  <c r="H360" i="33"/>
  <c r="I360" i="33"/>
  <c r="J360" i="33"/>
  <c r="K360" i="33"/>
  <c r="L360" i="33"/>
  <c r="M360" i="33"/>
  <c r="N360" i="33"/>
  <c r="O360" i="33"/>
  <c r="P360" i="33"/>
  <c r="Q360" i="33"/>
  <c r="R360" i="33"/>
  <c r="S360" i="33"/>
  <c r="T360" i="33"/>
  <c r="U360" i="33"/>
  <c r="V360" i="33"/>
  <c r="D361" i="33"/>
  <c r="E361" i="33"/>
  <c r="F361" i="33"/>
  <c r="G361" i="33"/>
  <c r="H361" i="33"/>
  <c r="I361" i="33"/>
  <c r="J361" i="33"/>
  <c r="K361" i="33"/>
  <c r="L361" i="33"/>
  <c r="M361" i="33"/>
  <c r="N361" i="33"/>
  <c r="O361" i="33"/>
  <c r="P361" i="33"/>
  <c r="Q361" i="33"/>
  <c r="R361" i="33"/>
  <c r="S361" i="33"/>
  <c r="T361" i="33"/>
  <c r="U361" i="33"/>
  <c r="V361" i="33"/>
  <c r="D362" i="33"/>
  <c r="E362" i="33"/>
  <c r="F362" i="33"/>
  <c r="G362" i="33"/>
  <c r="H362" i="33"/>
  <c r="I362" i="33"/>
  <c r="J362" i="33"/>
  <c r="K362" i="33"/>
  <c r="L362" i="33"/>
  <c r="M362" i="33"/>
  <c r="N362" i="33"/>
  <c r="O362" i="33"/>
  <c r="P362" i="33"/>
  <c r="Q362" i="33"/>
  <c r="R362" i="33"/>
  <c r="S362" i="33"/>
  <c r="T362" i="33"/>
  <c r="U362" i="33"/>
  <c r="V362" i="33"/>
  <c r="D363" i="33"/>
  <c r="E363" i="33"/>
  <c r="F363" i="33"/>
  <c r="G363" i="33"/>
  <c r="H363" i="33"/>
  <c r="I363" i="33"/>
  <c r="J363" i="33"/>
  <c r="K363" i="33"/>
  <c r="L363" i="33"/>
  <c r="M363" i="33"/>
  <c r="N363" i="33"/>
  <c r="O363" i="33"/>
  <c r="P363" i="33"/>
  <c r="Q363" i="33"/>
  <c r="R363" i="33"/>
  <c r="S363" i="33"/>
  <c r="T363" i="33"/>
  <c r="U363" i="33"/>
  <c r="V363" i="33"/>
  <c r="D364" i="33"/>
  <c r="E364" i="33"/>
  <c r="F364" i="33"/>
  <c r="G364" i="33"/>
  <c r="H364" i="33"/>
  <c r="I364" i="33"/>
  <c r="J364" i="33"/>
  <c r="K364" i="33"/>
  <c r="L364" i="33"/>
  <c r="M364" i="33"/>
  <c r="N364" i="33"/>
  <c r="O364" i="33"/>
  <c r="P364" i="33"/>
  <c r="Q364" i="33"/>
  <c r="R364" i="33"/>
  <c r="S364" i="33"/>
  <c r="T364" i="33"/>
  <c r="U364" i="33"/>
  <c r="V364" i="33"/>
  <c r="D365" i="33"/>
  <c r="E365" i="33"/>
  <c r="F365" i="33"/>
  <c r="G365" i="33"/>
  <c r="H365" i="33"/>
  <c r="I365" i="33"/>
  <c r="J365" i="33"/>
  <c r="K365" i="33"/>
  <c r="L365" i="33"/>
  <c r="M365" i="33"/>
  <c r="N365" i="33"/>
  <c r="O365" i="33"/>
  <c r="P365" i="33"/>
  <c r="Q365" i="33"/>
  <c r="R365" i="33"/>
  <c r="S365" i="33"/>
  <c r="T365" i="33"/>
  <c r="U365" i="33"/>
  <c r="V365" i="33"/>
  <c r="D422" i="33"/>
  <c r="E422" i="33"/>
  <c r="F422" i="33"/>
  <c r="G422" i="33"/>
  <c r="H422" i="33"/>
  <c r="I422" i="33"/>
  <c r="J422" i="33"/>
  <c r="K422" i="33"/>
  <c r="L422" i="33"/>
  <c r="M422" i="33"/>
  <c r="N422" i="33"/>
  <c r="O422" i="33"/>
  <c r="P422" i="33"/>
  <c r="Q422" i="33"/>
  <c r="R422" i="33"/>
  <c r="S422" i="33"/>
  <c r="T422" i="33"/>
  <c r="U422" i="33"/>
  <c r="V422" i="33"/>
  <c r="D423" i="33"/>
  <c r="E423" i="33"/>
  <c r="F423" i="33"/>
  <c r="G423" i="33"/>
  <c r="H423" i="33"/>
  <c r="I423" i="33"/>
  <c r="J423" i="33"/>
  <c r="K423" i="33"/>
  <c r="L423" i="33"/>
  <c r="M423" i="33"/>
  <c r="N423" i="33"/>
  <c r="O423" i="33"/>
  <c r="P423" i="33"/>
  <c r="Q423" i="33"/>
  <c r="R423" i="33"/>
  <c r="S423" i="33"/>
  <c r="T423" i="33"/>
  <c r="U423" i="33"/>
  <c r="V423" i="33"/>
  <c r="D424" i="33"/>
  <c r="E424" i="33"/>
  <c r="F424" i="33"/>
  <c r="G424" i="33"/>
  <c r="H424" i="33"/>
  <c r="I424" i="33"/>
  <c r="J424" i="33"/>
  <c r="K424" i="33"/>
  <c r="L424" i="33"/>
  <c r="M424" i="33"/>
  <c r="N424" i="33"/>
  <c r="O424" i="33"/>
  <c r="P424" i="33"/>
  <c r="Q424" i="33"/>
  <c r="R424" i="33"/>
  <c r="S424" i="33"/>
  <c r="T424" i="33"/>
  <c r="U424" i="33"/>
  <c r="V424" i="33"/>
  <c r="D425" i="33"/>
  <c r="E425" i="33"/>
  <c r="F425" i="33"/>
  <c r="G425" i="33"/>
  <c r="H425" i="33"/>
  <c r="I425" i="33"/>
  <c r="J425" i="33"/>
  <c r="K425" i="33"/>
  <c r="L425" i="33"/>
  <c r="M425" i="33"/>
  <c r="N425" i="33"/>
  <c r="O425" i="33"/>
  <c r="P425" i="33"/>
  <c r="Q425" i="33"/>
  <c r="R425" i="33"/>
  <c r="S425" i="33"/>
  <c r="T425" i="33"/>
  <c r="U425" i="33"/>
  <c r="V425" i="33"/>
  <c r="D426" i="33"/>
  <c r="E426" i="33"/>
  <c r="F426" i="33"/>
  <c r="G426" i="33"/>
  <c r="H426" i="33"/>
  <c r="I426" i="33"/>
  <c r="J426" i="33"/>
  <c r="K426" i="33"/>
  <c r="L426" i="33"/>
  <c r="M426" i="33"/>
  <c r="N426" i="33"/>
  <c r="O426" i="33"/>
  <c r="P426" i="33"/>
  <c r="Q426" i="33"/>
  <c r="R426" i="33"/>
  <c r="S426" i="33"/>
  <c r="T426" i="33"/>
  <c r="U426" i="33"/>
  <c r="V426" i="33"/>
  <c r="D427" i="33"/>
  <c r="E427" i="33"/>
  <c r="F427" i="33"/>
  <c r="G427" i="33"/>
  <c r="H427" i="33"/>
  <c r="I427" i="33"/>
  <c r="J427" i="33"/>
  <c r="K427" i="33"/>
  <c r="L427" i="33"/>
  <c r="M427" i="33"/>
  <c r="N427" i="33"/>
  <c r="O427" i="33"/>
  <c r="P427" i="33"/>
  <c r="Q427" i="33"/>
  <c r="R427" i="33"/>
  <c r="S427" i="33"/>
  <c r="T427" i="33"/>
  <c r="U427" i="33"/>
  <c r="V427" i="33"/>
  <c r="D428" i="33"/>
  <c r="E428" i="33"/>
  <c r="F428" i="33"/>
  <c r="G428" i="33"/>
  <c r="H428" i="33"/>
  <c r="I428" i="33"/>
  <c r="J428" i="33"/>
  <c r="K428" i="33"/>
  <c r="L428" i="33"/>
  <c r="M428" i="33"/>
  <c r="N428" i="33"/>
  <c r="O428" i="33"/>
  <c r="P428" i="33"/>
  <c r="Q428" i="33"/>
  <c r="R428" i="33"/>
  <c r="S428" i="33"/>
  <c r="T428" i="33"/>
  <c r="U428" i="33"/>
  <c r="V428" i="33"/>
  <c r="D429" i="33"/>
  <c r="E429" i="33"/>
  <c r="F429" i="33"/>
  <c r="G429" i="33"/>
  <c r="H429" i="33"/>
  <c r="I429" i="33"/>
  <c r="J429" i="33"/>
  <c r="K429" i="33"/>
  <c r="L429" i="33"/>
  <c r="M429" i="33"/>
  <c r="N429" i="33"/>
  <c r="O429" i="33"/>
  <c r="P429" i="33"/>
  <c r="Q429" i="33"/>
  <c r="R429" i="33"/>
  <c r="S429" i="33"/>
  <c r="T429" i="33"/>
  <c r="U429" i="33"/>
  <c r="V429" i="33"/>
  <c r="D430" i="33"/>
  <c r="E430" i="33"/>
  <c r="F430" i="33"/>
  <c r="G430" i="33"/>
  <c r="H430" i="33"/>
  <c r="I430" i="33"/>
  <c r="J430" i="33"/>
  <c r="K430" i="33"/>
  <c r="L430" i="33"/>
  <c r="M430" i="33"/>
  <c r="N430" i="33"/>
  <c r="O430" i="33"/>
  <c r="P430" i="33"/>
  <c r="Q430" i="33"/>
  <c r="R430" i="33"/>
  <c r="S430" i="33"/>
  <c r="T430" i="33"/>
  <c r="U430" i="33"/>
  <c r="V430" i="33"/>
  <c r="D431" i="33"/>
  <c r="E431" i="33"/>
  <c r="F431" i="33"/>
  <c r="G431" i="33"/>
  <c r="H431" i="33"/>
  <c r="I431" i="33"/>
  <c r="J431" i="33"/>
  <c r="K431" i="33"/>
  <c r="L431" i="33"/>
  <c r="M431" i="33"/>
  <c r="N431" i="33"/>
  <c r="O431" i="33"/>
  <c r="P431" i="33"/>
  <c r="Q431" i="33"/>
  <c r="R431" i="33"/>
  <c r="S431" i="33"/>
  <c r="T431" i="33"/>
  <c r="U431" i="33"/>
  <c r="V431" i="33"/>
  <c r="D432" i="33"/>
  <c r="E432" i="33"/>
  <c r="F432" i="33"/>
  <c r="G432" i="33"/>
  <c r="H432" i="33"/>
  <c r="I432" i="33"/>
  <c r="J432" i="33"/>
  <c r="K432" i="33"/>
  <c r="L432" i="33"/>
  <c r="M432" i="33"/>
  <c r="N432" i="33"/>
  <c r="O432" i="33"/>
  <c r="P432" i="33"/>
  <c r="Q432" i="33"/>
  <c r="R432" i="33"/>
  <c r="S432" i="33"/>
  <c r="T432" i="33"/>
  <c r="U432" i="33"/>
  <c r="V432" i="33"/>
  <c r="D433" i="33"/>
  <c r="E433" i="33"/>
  <c r="F433" i="33"/>
  <c r="G433" i="33"/>
  <c r="H433" i="33"/>
  <c r="I433" i="33"/>
  <c r="J433" i="33"/>
  <c r="K433" i="33"/>
  <c r="L433" i="33"/>
  <c r="M433" i="33"/>
  <c r="N433" i="33"/>
  <c r="O433" i="33"/>
  <c r="P433" i="33"/>
  <c r="Q433" i="33"/>
  <c r="R433" i="33"/>
  <c r="S433" i="33"/>
  <c r="T433" i="33"/>
  <c r="U433" i="33"/>
  <c r="V433" i="33"/>
  <c r="D434" i="33"/>
  <c r="E434" i="33"/>
  <c r="F434" i="33"/>
  <c r="G434" i="33"/>
  <c r="H434" i="33"/>
  <c r="I434" i="33"/>
  <c r="J434" i="33"/>
  <c r="K434" i="33"/>
  <c r="L434" i="33"/>
  <c r="M434" i="33"/>
  <c r="N434" i="33"/>
  <c r="O434" i="33"/>
  <c r="P434" i="33"/>
  <c r="Q434" i="33"/>
  <c r="R434" i="33"/>
  <c r="S434" i="33"/>
  <c r="T434" i="33"/>
  <c r="U434" i="33"/>
  <c r="V434" i="33"/>
  <c r="D435" i="33"/>
  <c r="E435" i="33"/>
  <c r="F435" i="33"/>
  <c r="G435" i="33"/>
  <c r="H435" i="33"/>
  <c r="I435" i="33"/>
  <c r="J435" i="33"/>
  <c r="K435" i="33"/>
  <c r="L435" i="33"/>
  <c r="M435" i="33"/>
  <c r="N435" i="33"/>
  <c r="O435" i="33"/>
  <c r="P435" i="33"/>
  <c r="Q435" i="33"/>
  <c r="R435" i="33"/>
  <c r="S435" i="33"/>
  <c r="T435" i="33"/>
  <c r="U435" i="33"/>
  <c r="V435" i="33"/>
  <c r="D436" i="33"/>
  <c r="E436" i="33"/>
  <c r="F436" i="33"/>
  <c r="G436" i="33"/>
  <c r="H436" i="33"/>
  <c r="I436" i="33"/>
  <c r="J436" i="33"/>
  <c r="K436" i="33"/>
  <c r="L436" i="33"/>
  <c r="M436" i="33"/>
  <c r="N436" i="33"/>
  <c r="O436" i="33"/>
  <c r="P436" i="33"/>
  <c r="Q436" i="33"/>
  <c r="R436" i="33"/>
  <c r="S436" i="33"/>
  <c r="T436" i="33"/>
  <c r="U436" i="33"/>
  <c r="V436" i="33"/>
  <c r="D437" i="33"/>
  <c r="E437" i="33"/>
  <c r="F437" i="33"/>
  <c r="G437" i="33"/>
  <c r="H437" i="33"/>
  <c r="I437" i="33"/>
  <c r="J437" i="33"/>
  <c r="K437" i="33"/>
  <c r="L437" i="33"/>
  <c r="M437" i="33"/>
  <c r="N437" i="33"/>
  <c r="O437" i="33"/>
  <c r="P437" i="33"/>
  <c r="Q437" i="33"/>
  <c r="R437" i="33"/>
  <c r="S437" i="33"/>
  <c r="T437" i="33"/>
  <c r="U437" i="33"/>
  <c r="V437" i="33"/>
  <c r="D439" i="33"/>
  <c r="E439" i="33"/>
  <c r="F439" i="33"/>
  <c r="G439" i="33"/>
  <c r="H439" i="33"/>
  <c r="I439" i="33"/>
  <c r="J439" i="33"/>
  <c r="K439" i="33"/>
  <c r="L439" i="33"/>
  <c r="M439" i="33"/>
  <c r="N439" i="33"/>
  <c r="O439" i="33"/>
  <c r="P439" i="33"/>
  <c r="Q439" i="33"/>
  <c r="R439" i="33"/>
  <c r="S439" i="33"/>
  <c r="T439" i="33"/>
  <c r="U439" i="33"/>
  <c r="V439" i="33"/>
  <c r="D440" i="33"/>
  <c r="E440" i="33"/>
  <c r="F440" i="33"/>
  <c r="G440" i="33"/>
  <c r="H440" i="33"/>
  <c r="I440" i="33"/>
  <c r="J440" i="33"/>
  <c r="K440" i="33"/>
  <c r="L440" i="33"/>
  <c r="M440" i="33"/>
  <c r="N440" i="33"/>
  <c r="O440" i="33"/>
  <c r="P440" i="33"/>
  <c r="Q440" i="33"/>
  <c r="R440" i="33"/>
  <c r="S440" i="33"/>
  <c r="T440" i="33"/>
  <c r="U440" i="33"/>
  <c r="V440" i="33"/>
  <c r="D441" i="33"/>
  <c r="E441" i="33"/>
  <c r="F441" i="33"/>
  <c r="G441" i="33"/>
  <c r="H441" i="33"/>
  <c r="I441" i="33"/>
  <c r="J441" i="33"/>
  <c r="K441" i="33"/>
  <c r="L441" i="33"/>
  <c r="M441" i="33"/>
  <c r="N441" i="33"/>
  <c r="O441" i="33"/>
  <c r="P441" i="33"/>
  <c r="Q441" i="33"/>
  <c r="R441" i="33"/>
  <c r="S441" i="33"/>
  <c r="T441" i="33"/>
  <c r="U441" i="33"/>
  <c r="V441" i="33"/>
  <c r="D442" i="33"/>
  <c r="E442" i="33"/>
  <c r="F442" i="33"/>
  <c r="G442" i="33"/>
  <c r="H442" i="33"/>
  <c r="I442" i="33"/>
  <c r="J442" i="33"/>
  <c r="K442" i="33"/>
  <c r="L442" i="33"/>
  <c r="M442" i="33"/>
  <c r="N442" i="33"/>
  <c r="O442" i="33"/>
  <c r="P442" i="33"/>
  <c r="Q442" i="33"/>
  <c r="R442" i="33"/>
  <c r="S442" i="33"/>
  <c r="T442" i="33"/>
  <c r="U442" i="33"/>
  <c r="V442" i="33"/>
  <c r="D443" i="33"/>
  <c r="E443" i="33"/>
  <c r="F443" i="33"/>
  <c r="G443" i="33"/>
  <c r="H443" i="33"/>
  <c r="I443" i="33"/>
  <c r="J443" i="33"/>
  <c r="K443" i="33"/>
  <c r="L443" i="33"/>
  <c r="M443" i="33"/>
  <c r="N443" i="33"/>
  <c r="O443" i="33"/>
  <c r="P443" i="33"/>
  <c r="Q443" i="33"/>
  <c r="R443" i="33"/>
  <c r="S443" i="33"/>
  <c r="T443" i="33"/>
  <c r="U443" i="33"/>
  <c r="V443" i="33"/>
  <c r="D444" i="33"/>
  <c r="E444" i="33"/>
  <c r="F444" i="33"/>
  <c r="G444" i="33"/>
  <c r="H444" i="33"/>
  <c r="I444" i="33"/>
  <c r="J444" i="33"/>
  <c r="K444" i="33"/>
  <c r="L444" i="33"/>
  <c r="M444" i="33"/>
  <c r="N444" i="33"/>
  <c r="O444" i="33"/>
  <c r="P444" i="33"/>
  <c r="Q444" i="33"/>
  <c r="R444" i="33"/>
  <c r="S444" i="33"/>
  <c r="T444" i="33"/>
  <c r="U444" i="33"/>
  <c r="V444" i="33"/>
  <c r="D445" i="33"/>
  <c r="E445" i="33"/>
  <c r="F445" i="33"/>
  <c r="G445" i="33"/>
  <c r="H445" i="33"/>
  <c r="I445" i="33"/>
  <c r="J445" i="33"/>
  <c r="K445" i="33"/>
  <c r="L445" i="33"/>
  <c r="M445" i="33"/>
  <c r="N445" i="33"/>
  <c r="O445" i="33"/>
  <c r="P445" i="33"/>
  <c r="Q445" i="33"/>
  <c r="R445" i="33"/>
  <c r="S445" i="33"/>
  <c r="T445" i="33"/>
  <c r="U445" i="33"/>
  <c r="V445" i="33"/>
  <c r="D446" i="33"/>
  <c r="E446" i="33"/>
  <c r="F446" i="33"/>
  <c r="G446" i="33"/>
  <c r="H446" i="33"/>
  <c r="I446" i="33"/>
  <c r="J446" i="33"/>
  <c r="K446" i="33"/>
  <c r="L446" i="33"/>
  <c r="M446" i="33"/>
  <c r="N446" i="33"/>
  <c r="O446" i="33"/>
  <c r="P446" i="33"/>
  <c r="Q446" i="33"/>
  <c r="R446" i="33"/>
  <c r="S446" i="33"/>
  <c r="T446" i="33"/>
  <c r="U446" i="33"/>
  <c r="V446" i="33"/>
  <c r="D447" i="33"/>
  <c r="E447" i="33"/>
  <c r="F447" i="33"/>
  <c r="G447" i="33"/>
  <c r="H447" i="33"/>
  <c r="I447" i="33"/>
  <c r="J447" i="33"/>
  <c r="K447" i="33"/>
  <c r="L447" i="33"/>
  <c r="M447" i="33"/>
  <c r="N447" i="33"/>
  <c r="O447" i="33"/>
  <c r="P447" i="33"/>
  <c r="Q447" i="33"/>
  <c r="R447" i="33"/>
  <c r="S447" i="33"/>
  <c r="T447" i="33"/>
  <c r="U447" i="33"/>
  <c r="V447" i="33"/>
  <c r="D448" i="33"/>
  <c r="E448" i="33"/>
  <c r="F448" i="33"/>
  <c r="G448" i="33"/>
  <c r="H448" i="33"/>
  <c r="I448" i="33"/>
  <c r="J448" i="33"/>
  <c r="K448" i="33"/>
  <c r="L448" i="33"/>
  <c r="M448" i="33"/>
  <c r="N448" i="33"/>
  <c r="O448" i="33"/>
  <c r="P448" i="33"/>
  <c r="Q448" i="33"/>
  <c r="R448" i="33"/>
  <c r="S448" i="33"/>
  <c r="T448" i="33"/>
  <c r="U448" i="33"/>
  <c r="V448" i="33"/>
  <c r="D449" i="33"/>
  <c r="E449" i="33"/>
  <c r="F449" i="33"/>
  <c r="G449" i="33"/>
  <c r="H449" i="33"/>
  <c r="I449" i="33"/>
  <c r="J449" i="33"/>
  <c r="K449" i="33"/>
  <c r="L449" i="33"/>
  <c r="M449" i="33"/>
  <c r="N449" i="33"/>
  <c r="O449" i="33"/>
  <c r="P449" i="33"/>
  <c r="Q449" i="33"/>
  <c r="R449" i="33"/>
  <c r="S449" i="33"/>
  <c r="T449" i="33"/>
  <c r="U449" i="33"/>
  <c r="V449" i="33"/>
  <c r="D450" i="33"/>
  <c r="E450" i="33"/>
  <c r="F450" i="33"/>
  <c r="G450" i="33"/>
  <c r="H450" i="33"/>
  <c r="I450" i="33"/>
  <c r="J450" i="33"/>
  <c r="K450" i="33"/>
  <c r="L450" i="33"/>
  <c r="M450" i="33"/>
  <c r="N450" i="33"/>
  <c r="O450" i="33"/>
  <c r="P450" i="33"/>
  <c r="Q450" i="33"/>
  <c r="R450" i="33"/>
  <c r="S450" i="33"/>
  <c r="T450" i="33"/>
  <c r="U450" i="33"/>
  <c r="V450" i="33"/>
  <c r="D451" i="33"/>
  <c r="E451" i="33"/>
  <c r="F451" i="33"/>
  <c r="G451" i="33"/>
  <c r="H451" i="33"/>
  <c r="I451" i="33"/>
  <c r="J451" i="33"/>
  <c r="K451" i="33"/>
  <c r="L451" i="33"/>
  <c r="M451" i="33"/>
  <c r="N451" i="33"/>
  <c r="O451" i="33"/>
  <c r="P451" i="33"/>
  <c r="Q451" i="33"/>
  <c r="R451" i="33"/>
  <c r="S451" i="33"/>
  <c r="T451" i="33"/>
  <c r="U451" i="33"/>
  <c r="V451" i="33"/>
  <c r="D452" i="33"/>
  <c r="E452" i="33"/>
  <c r="F452" i="33"/>
  <c r="G452" i="33"/>
  <c r="H452" i="33"/>
  <c r="I452" i="33"/>
  <c r="J452" i="33"/>
  <c r="K452" i="33"/>
  <c r="L452" i="33"/>
  <c r="M452" i="33"/>
  <c r="N452" i="33"/>
  <c r="O452" i="33"/>
  <c r="P452" i="33"/>
  <c r="Q452" i="33"/>
  <c r="R452" i="33"/>
  <c r="S452" i="33"/>
  <c r="T452" i="33"/>
  <c r="U452" i="33"/>
  <c r="V452" i="33"/>
  <c r="D453" i="33"/>
  <c r="E453" i="33"/>
  <c r="F453" i="33"/>
  <c r="G453" i="33"/>
  <c r="H453" i="33"/>
  <c r="I453" i="33"/>
  <c r="J453" i="33"/>
  <c r="K453" i="33"/>
  <c r="L453" i="33"/>
  <c r="M453" i="33"/>
  <c r="N453" i="33"/>
  <c r="O453" i="33"/>
  <c r="P453" i="33"/>
  <c r="Q453" i="33"/>
  <c r="R453" i="33"/>
  <c r="S453" i="33"/>
  <c r="T453" i="33"/>
  <c r="U453" i="33"/>
  <c r="V453" i="33"/>
  <c r="D454" i="33"/>
  <c r="E454" i="33"/>
  <c r="F454" i="33"/>
  <c r="G454" i="33"/>
  <c r="H454" i="33"/>
  <c r="I454" i="33"/>
  <c r="J454" i="33"/>
  <c r="K454" i="33"/>
  <c r="L454" i="33"/>
  <c r="M454" i="33"/>
  <c r="N454" i="33"/>
  <c r="O454" i="33"/>
  <c r="P454" i="33"/>
  <c r="Q454" i="33"/>
  <c r="R454" i="33"/>
  <c r="S454" i="33"/>
  <c r="T454" i="33"/>
  <c r="U454" i="33"/>
  <c r="V454" i="33"/>
  <c r="D473" i="33"/>
  <c r="E473" i="33"/>
  <c r="F473" i="33"/>
  <c r="G473" i="33"/>
  <c r="H473" i="33"/>
  <c r="I473" i="33"/>
  <c r="J473" i="33"/>
  <c r="K473" i="33"/>
  <c r="L473" i="33"/>
  <c r="M473" i="33"/>
  <c r="N473" i="33"/>
  <c r="O473" i="33"/>
  <c r="P473" i="33"/>
  <c r="Q473" i="33"/>
  <c r="R473" i="33"/>
  <c r="S473" i="33"/>
  <c r="T473" i="33"/>
  <c r="U473" i="33"/>
  <c r="V473" i="33"/>
  <c r="D474" i="33"/>
  <c r="E474" i="33"/>
  <c r="F474" i="33"/>
  <c r="G474" i="33"/>
  <c r="H474" i="33"/>
  <c r="I474" i="33"/>
  <c r="J474" i="33"/>
  <c r="K474" i="33"/>
  <c r="L474" i="33"/>
  <c r="M474" i="33"/>
  <c r="N474" i="33"/>
  <c r="O474" i="33"/>
  <c r="P474" i="33"/>
  <c r="Q474" i="33"/>
  <c r="R474" i="33"/>
  <c r="S474" i="33"/>
  <c r="T474" i="33"/>
  <c r="U474" i="33"/>
  <c r="V474" i="33"/>
  <c r="D475" i="33"/>
  <c r="E475" i="33"/>
  <c r="F475" i="33"/>
  <c r="G475" i="33"/>
  <c r="H475" i="33"/>
  <c r="I475" i="33"/>
  <c r="J475" i="33"/>
  <c r="K475" i="33"/>
  <c r="L475" i="33"/>
  <c r="M475" i="33"/>
  <c r="N475" i="33"/>
  <c r="O475" i="33"/>
  <c r="P475" i="33"/>
  <c r="Q475" i="33"/>
  <c r="R475" i="33"/>
  <c r="S475" i="33"/>
  <c r="T475" i="33"/>
  <c r="U475" i="33"/>
  <c r="V475" i="33"/>
  <c r="D476" i="33"/>
  <c r="E476" i="33"/>
  <c r="F476" i="33"/>
  <c r="G476" i="33"/>
  <c r="H476" i="33"/>
  <c r="I476" i="33"/>
  <c r="J476" i="33"/>
  <c r="K476" i="33"/>
  <c r="L476" i="33"/>
  <c r="M476" i="33"/>
  <c r="N476" i="33"/>
  <c r="O476" i="33"/>
  <c r="P476" i="33"/>
  <c r="Q476" i="33"/>
  <c r="R476" i="33"/>
  <c r="S476" i="33"/>
  <c r="T476" i="33"/>
  <c r="U476" i="33"/>
  <c r="V476" i="33"/>
  <c r="D477" i="33"/>
  <c r="E477" i="33"/>
  <c r="F477" i="33"/>
  <c r="G477" i="33"/>
  <c r="H477" i="33"/>
  <c r="I477" i="33"/>
  <c r="J477" i="33"/>
  <c r="K477" i="33"/>
  <c r="L477" i="33"/>
  <c r="M477" i="33"/>
  <c r="N477" i="33"/>
  <c r="O477" i="33"/>
  <c r="P477" i="33"/>
  <c r="Q477" i="33"/>
  <c r="R477" i="33"/>
  <c r="S477" i="33"/>
  <c r="T477" i="33"/>
  <c r="U477" i="33"/>
  <c r="V477" i="33"/>
  <c r="D478" i="33"/>
  <c r="E478" i="33"/>
  <c r="F478" i="33"/>
  <c r="G478" i="33"/>
  <c r="H478" i="33"/>
  <c r="I478" i="33"/>
  <c r="J478" i="33"/>
  <c r="K478" i="33"/>
  <c r="L478" i="33"/>
  <c r="M478" i="33"/>
  <c r="N478" i="33"/>
  <c r="O478" i="33"/>
  <c r="P478" i="33"/>
  <c r="Q478" i="33"/>
  <c r="R478" i="33"/>
  <c r="S478" i="33"/>
  <c r="T478" i="33"/>
  <c r="U478" i="33"/>
  <c r="V478" i="33"/>
  <c r="D479" i="33"/>
  <c r="E479" i="33"/>
  <c r="F479" i="33"/>
  <c r="G479" i="33"/>
  <c r="H479" i="33"/>
  <c r="I479" i="33"/>
  <c r="J479" i="33"/>
  <c r="K479" i="33"/>
  <c r="L479" i="33"/>
  <c r="M479" i="33"/>
  <c r="N479" i="33"/>
  <c r="O479" i="33"/>
  <c r="P479" i="33"/>
  <c r="Q479" i="33"/>
  <c r="R479" i="33"/>
  <c r="S479" i="33"/>
  <c r="T479" i="33"/>
  <c r="U479" i="33"/>
  <c r="V479" i="33"/>
  <c r="D480" i="33"/>
  <c r="E480" i="33"/>
  <c r="F480" i="33"/>
  <c r="G480" i="33"/>
  <c r="H480" i="33"/>
  <c r="I480" i="33"/>
  <c r="J480" i="33"/>
  <c r="K480" i="33"/>
  <c r="L480" i="33"/>
  <c r="M480" i="33"/>
  <c r="N480" i="33"/>
  <c r="O480" i="33"/>
  <c r="P480" i="33"/>
  <c r="Q480" i="33"/>
  <c r="R480" i="33"/>
  <c r="S480" i="33"/>
  <c r="T480" i="33"/>
  <c r="U480" i="33"/>
  <c r="V480" i="33"/>
  <c r="D481" i="33"/>
  <c r="E481" i="33"/>
  <c r="F481" i="33"/>
  <c r="G481" i="33"/>
  <c r="H481" i="33"/>
  <c r="I481" i="33"/>
  <c r="J481" i="33"/>
  <c r="K481" i="33"/>
  <c r="L481" i="33"/>
  <c r="M481" i="33"/>
  <c r="N481" i="33"/>
  <c r="O481" i="33"/>
  <c r="P481" i="33"/>
  <c r="Q481" i="33"/>
  <c r="R481" i="33"/>
  <c r="S481" i="33"/>
  <c r="T481" i="33"/>
  <c r="U481" i="33"/>
  <c r="V481" i="33"/>
  <c r="D482" i="33"/>
  <c r="E482" i="33"/>
  <c r="F482" i="33"/>
  <c r="G482" i="33"/>
  <c r="H482" i="33"/>
  <c r="I482" i="33"/>
  <c r="J482" i="33"/>
  <c r="K482" i="33"/>
  <c r="L482" i="33"/>
  <c r="M482" i="33"/>
  <c r="N482" i="33"/>
  <c r="O482" i="33"/>
  <c r="P482" i="33"/>
  <c r="Q482" i="33"/>
  <c r="R482" i="33"/>
  <c r="S482" i="33"/>
  <c r="T482" i="33"/>
  <c r="U482" i="33"/>
  <c r="V482" i="33"/>
  <c r="D483" i="33"/>
  <c r="E483" i="33"/>
  <c r="F483" i="33"/>
  <c r="G483" i="33"/>
  <c r="H483" i="33"/>
  <c r="I483" i="33"/>
  <c r="J483" i="33"/>
  <c r="K483" i="33"/>
  <c r="L483" i="33"/>
  <c r="M483" i="33"/>
  <c r="N483" i="33"/>
  <c r="O483" i="33"/>
  <c r="P483" i="33"/>
  <c r="Q483" i="33"/>
  <c r="R483" i="33"/>
  <c r="S483" i="33"/>
  <c r="T483" i="33"/>
  <c r="U483" i="33"/>
  <c r="V483" i="33"/>
  <c r="D484" i="33"/>
  <c r="E484" i="33"/>
  <c r="F484" i="33"/>
  <c r="G484" i="33"/>
  <c r="H484" i="33"/>
  <c r="I484" i="33"/>
  <c r="J484" i="33"/>
  <c r="K484" i="33"/>
  <c r="L484" i="33"/>
  <c r="M484" i="33"/>
  <c r="N484" i="33"/>
  <c r="O484" i="33"/>
  <c r="P484" i="33"/>
  <c r="Q484" i="33"/>
  <c r="R484" i="33"/>
  <c r="S484" i="33"/>
  <c r="T484" i="33"/>
  <c r="U484" i="33"/>
  <c r="V484" i="33"/>
  <c r="D485" i="33"/>
  <c r="E485" i="33"/>
  <c r="F485" i="33"/>
  <c r="G485" i="33"/>
  <c r="H485" i="33"/>
  <c r="I485" i="33"/>
  <c r="J485" i="33"/>
  <c r="K485" i="33"/>
  <c r="L485" i="33"/>
  <c r="M485" i="33"/>
  <c r="N485" i="33"/>
  <c r="O485" i="33"/>
  <c r="P485" i="33"/>
  <c r="Q485" i="33"/>
  <c r="R485" i="33"/>
  <c r="S485" i="33"/>
  <c r="T485" i="33"/>
  <c r="U485" i="33"/>
  <c r="V485" i="33"/>
  <c r="D486" i="33"/>
  <c r="E486" i="33"/>
  <c r="F486" i="33"/>
  <c r="G486" i="33"/>
  <c r="H486" i="33"/>
  <c r="I486" i="33"/>
  <c r="J486" i="33"/>
  <c r="K486" i="33"/>
  <c r="L486" i="33"/>
  <c r="M486" i="33"/>
  <c r="N486" i="33"/>
  <c r="O486" i="33"/>
  <c r="P486" i="33"/>
  <c r="Q486" i="33"/>
  <c r="R486" i="33"/>
  <c r="S486" i="33"/>
  <c r="T486" i="33"/>
  <c r="U486" i="33"/>
  <c r="V486" i="33"/>
  <c r="D487" i="33"/>
  <c r="E487" i="33"/>
  <c r="F487" i="33"/>
  <c r="G487" i="33"/>
  <c r="H487" i="33"/>
  <c r="I487" i="33"/>
  <c r="J487" i="33"/>
  <c r="K487" i="33"/>
  <c r="L487" i="33"/>
  <c r="M487" i="33"/>
  <c r="N487" i="33"/>
  <c r="O487" i="33"/>
  <c r="P487" i="33"/>
  <c r="Q487" i="33"/>
  <c r="R487" i="33"/>
  <c r="S487" i="33"/>
  <c r="T487" i="33"/>
  <c r="U487" i="33"/>
  <c r="V487" i="33"/>
  <c r="D488" i="33"/>
  <c r="E488" i="33"/>
  <c r="F488" i="33"/>
  <c r="G488" i="33"/>
  <c r="H488" i="33"/>
  <c r="I488" i="33"/>
  <c r="J488" i="33"/>
  <c r="K488" i="33"/>
  <c r="L488" i="33"/>
  <c r="M488" i="33"/>
  <c r="N488" i="33"/>
  <c r="O488" i="33"/>
  <c r="P488" i="33"/>
  <c r="Q488" i="33"/>
  <c r="R488" i="33"/>
  <c r="S488" i="33"/>
  <c r="T488" i="33"/>
  <c r="U488" i="33"/>
  <c r="V488" i="33"/>
  <c r="D490" i="33"/>
  <c r="E490" i="33"/>
  <c r="F490" i="33"/>
  <c r="G490" i="33"/>
  <c r="H490" i="33"/>
  <c r="I490" i="33"/>
  <c r="J490" i="33"/>
  <c r="K490" i="33"/>
  <c r="L490" i="33"/>
  <c r="M490" i="33"/>
  <c r="N490" i="33"/>
  <c r="O490" i="33"/>
  <c r="P490" i="33"/>
  <c r="Q490" i="33"/>
  <c r="R490" i="33"/>
  <c r="S490" i="33"/>
  <c r="T490" i="33"/>
  <c r="U490" i="33"/>
  <c r="V490" i="33"/>
  <c r="D491" i="33"/>
  <c r="E491" i="33"/>
  <c r="F491" i="33"/>
  <c r="G491" i="33"/>
  <c r="H491" i="33"/>
  <c r="I491" i="33"/>
  <c r="J491" i="33"/>
  <c r="K491" i="33"/>
  <c r="L491" i="33"/>
  <c r="M491" i="33"/>
  <c r="N491" i="33"/>
  <c r="O491" i="33"/>
  <c r="P491" i="33"/>
  <c r="Q491" i="33"/>
  <c r="R491" i="33"/>
  <c r="S491" i="33"/>
  <c r="T491" i="33"/>
  <c r="U491" i="33"/>
  <c r="V491" i="33"/>
  <c r="D492" i="33"/>
  <c r="E492" i="33"/>
  <c r="F492" i="33"/>
  <c r="G492" i="33"/>
  <c r="H492" i="33"/>
  <c r="I492" i="33"/>
  <c r="J492" i="33"/>
  <c r="K492" i="33"/>
  <c r="L492" i="33"/>
  <c r="M492" i="33"/>
  <c r="N492" i="33"/>
  <c r="O492" i="33"/>
  <c r="P492" i="33"/>
  <c r="Q492" i="33"/>
  <c r="R492" i="33"/>
  <c r="S492" i="33"/>
  <c r="T492" i="33"/>
  <c r="U492" i="33"/>
  <c r="V492" i="33"/>
  <c r="D493" i="33"/>
  <c r="E493" i="33"/>
  <c r="F493" i="33"/>
  <c r="G493" i="33"/>
  <c r="H493" i="33"/>
  <c r="I493" i="33"/>
  <c r="J493" i="33"/>
  <c r="K493" i="33"/>
  <c r="L493" i="33"/>
  <c r="M493" i="33"/>
  <c r="N493" i="33"/>
  <c r="O493" i="33"/>
  <c r="P493" i="33"/>
  <c r="Q493" i="33"/>
  <c r="R493" i="33"/>
  <c r="S493" i="33"/>
  <c r="T493" i="33"/>
  <c r="U493" i="33"/>
  <c r="V493" i="33"/>
  <c r="D494" i="33"/>
  <c r="E494" i="33"/>
  <c r="F494" i="33"/>
  <c r="G494" i="33"/>
  <c r="H494" i="33"/>
  <c r="I494" i="33"/>
  <c r="J494" i="33"/>
  <c r="K494" i="33"/>
  <c r="L494" i="33"/>
  <c r="M494" i="33"/>
  <c r="N494" i="33"/>
  <c r="O494" i="33"/>
  <c r="P494" i="33"/>
  <c r="Q494" i="33"/>
  <c r="R494" i="33"/>
  <c r="S494" i="33"/>
  <c r="T494" i="33"/>
  <c r="U494" i="33"/>
  <c r="V494" i="33"/>
  <c r="D495" i="33"/>
  <c r="E495" i="33"/>
  <c r="F495" i="33"/>
  <c r="G495" i="33"/>
  <c r="H495" i="33"/>
  <c r="I495" i="33"/>
  <c r="J495" i="33"/>
  <c r="K495" i="33"/>
  <c r="L495" i="33"/>
  <c r="M495" i="33"/>
  <c r="N495" i="33"/>
  <c r="O495" i="33"/>
  <c r="P495" i="33"/>
  <c r="Q495" i="33"/>
  <c r="R495" i="33"/>
  <c r="S495" i="33"/>
  <c r="T495" i="33"/>
  <c r="U495" i="33"/>
  <c r="V495" i="33"/>
  <c r="D496" i="33"/>
  <c r="E496" i="33"/>
  <c r="F496" i="33"/>
  <c r="G496" i="33"/>
  <c r="H496" i="33"/>
  <c r="I496" i="33"/>
  <c r="J496" i="33"/>
  <c r="K496" i="33"/>
  <c r="L496" i="33"/>
  <c r="M496" i="33"/>
  <c r="N496" i="33"/>
  <c r="O496" i="33"/>
  <c r="P496" i="33"/>
  <c r="Q496" i="33"/>
  <c r="R496" i="33"/>
  <c r="S496" i="33"/>
  <c r="T496" i="33"/>
  <c r="U496" i="33"/>
  <c r="V496" i="33"/>
  <c r="D497" i="33"/>
  <c r="E497" i="33"/>
  <c r="F497" i="33"/>
  <c r="G497" i="33"/>
  <c r="H497" i="33"/>
  <c r="I497" i="33"/>
  <c r="J497" i="33"/>
  <c r="K497" i="33"/>
  <c r="L497" i="33"/>
  <c r="M497" i="33"/>
  <c r="N497" i="33"/>
  <c r="O497" i="33"/>
  <c r="P497" i="33"/>
  <c r="Q497" i="33"/>
  <c r="R497" i="33"/>
  <c r="S497" i="33"/>
  <c r="T497" i="33"/>
  <c r="U497" i="33"/>
  <c r="V497" i="33"/>
  <c r="D498" i="33"/>
  <c r="E498" i="33"/>
  <c r="F498" i="33"/>
  <c r="G498" i="33"/>
  <c r="H498" i="33"/>
  <c r="I498" i="33"/>
  <c r="J498" i="33"/>
  <c r="K498" i="33"/>
  <c r="L498" i="33"/>
  <c r="M498" i="33"/>
  <c r="N498" i="33"/>
  <c r="O498" i="33"/>
  <c r="P498" i="33"/>
  <c r="Q498" i="33"/>
  <c r="R498" i="33"/>
  <c r="S498" i="33"/>
  <c r="T498" i="33"/>
  <c r="U498" i="33"/>
  <c r="V498" i="33"/>
  <c r="D499" i="33"/>
  <c r="E499" i="33"/>
  <c r="F499" i="33"/>
  <c r="G499" i="33"/>
  <c r="H499" i="33"/>
  <c r="I499" i="33"/>
  <c r="J499" i="33"/>
  <c r="K499" i="33"/>
  <c r="L499" i="33"/>
  <c r="M499" i="33"/>
  <c r="N499" i="33"/>
  <c r="O499" i="33"/>
  <c r="P499" i="33"/>
  <c r="Q499" i="33"/>
  <c r="R499" i="33"/>
  <c r="S499" i="33"/>
  <c r="T499" i="33"/>
  <c r="U499" i="33"/>
  <c r="V499" i="33"/>
  <c r="D500" i="33"/>
  <c r="E500" i="33"/>
  <c r="F500" i="33"/>
  <c r="G500" i="33"/>
  <c r="H500" i="33"/>
  <c r="I500" i="33"/>
  <c r="J500" i="33"/>
  <c r="K500" i="33"/>
  <c r="L500" i="33"/>
  <c r="M500" i="33"/>
  <c r="N500" i="33"/>
  <c r="O500" i="33"/>
  <c r="P500" i="33"/>
  <c r="Q500" i="33"/>
  <c r="R500" i="33"/>
  <c r="S500" i="33"/>
  <c r="T500" i="33"/>
  <c r="U500" i="33"/>
  <c r="V500" i="33"/>
  <c r="D501" i="33"/>
  <c r="E501" i="33"/>
  <c r="F501" i="33"/>
  <c r="G501" i="33"/>
  <c r="H501" i="33"/>
  <c r="I501" i="33"/>
  <c r="J501" i="33"/>
  <c r="K501" i="33"/>
  <c r="L501" i="33"/>
  <c r="M501" i="33"/>
  <c r="N501" i="33"/>
  <c r="O501" i="33"/>
  <c r="P501" i="33"/>
  <c r="Q501" i="33"/>
  <c r="R501" i="33"/>
  <c r="S501" i="33"/>
  <c r="T501" i="33"/>
  <c r="U501" i="33"/>
  <c r="V501" i="33"/>
  <c r="D502" i="33"/>
  <c r="E502" i="33"/>
  <c r="F502" i="33"/>
  <c r="G502" i="33"/>
  <c r="H502" i="33"/>
  <c r="I502" i="33"/>
  <c r="J502" i="33"/>
  <c r="K502" i="33"/>
  <c r="L502" i="33"/>
  <c r="M502" i="33"/>
  <c r="N502" i="33"/>
  <c r="O502" i="33"/>
  <c r="P502" i="33"/>
  <c r="Q502" i="33"/>
  <c r="R502" i="33"/>
  <c r="S502" i="33"/>
  <c r="T502" i="33"/>
  <c r="U502" i="33"/>
  <c r="V502" i="33"/>
  <c r="D503" i="33"/>
  <c r="E503" i="33"/>
  <c r="F503" i="33"/>
  <c r="G503" i="33"/>
  <c r="H503" i="33"/>
  <c r="I503" i="33"/>
  <c r="J503" i="33"/>
  <c r="K503" i="33"/>
  <c r="L503" i="33"/>
  <c r="M503" i="33"/>
  <c r="N503" i="33"/>
  <c r="O503" i="33"/>
  <c r="P503" i="33"/>
  <c r="Q503" i="33"/>
  <c r="R503" i="33"/>
  <c r="S503" i="33"/>
  <c r="T503" i="33"/>
  <c r="U503" i="33"/>
  <c r="V503" i="33"/>
  <c r="D504" i="33"/>
  <c r="E504" i="33"/>
  <c r="F504" i="33"/>
  <c r="G504" i="33"/>
  <c r="H504" i="33"/>
  <c r="I504" i="33"/>
  <c r="J504" i="33"/>
  <c r="K504" i="33"/>
  <c r="L504" i="33"/>
  <c r="M504" i="33"/>
  <c r="N504" i="33"/>
  <c r="O504" i="33"/>
  <c r="P504" i="33"/>
  <c r="Q504" i="33"/>
  <c r="R504" i="33"/>
  <c r="S504" i="33"/>
  <c r="T504" i="33"/>
  <c r="U504" i="33"/>
  <c r="V504" i="33"/>
  <c r="D505" i="33"/>
  <c r="E505" i="33"/>
  <c r="F505" i="33"/>
  <c r="G505" i="33"/>
  <c r="H505" i="33"/>
  <c r="I505" i="33"/>
  <c r="J505" i="33"/>
  <c r="K505" i="33"/>
  <c r="L505" i="33"/>
  <c r="M505" i="33"/>
  <c r="N505" i="33"/>
  <c r="O505" i="33"/>
  <c r="P505" i="33"/>
  <c r="Q505" i="33"/>
  <c r="R505" i="33"/>
  <c r="S505" i="33"/>
  <c r="T505" i="33"/>
  <c r="U505" i="33"/>
  <c r="V505" i="33"/>
  <c r="D507" i="33"/>
  <c r="E507" i="33"/>
  <c r="F507" i="33"/>
  <c r="G507" i="33"/>
  <c r="H507" i="33"/>
  <c r="I507" i="33"/>
  <c r="J507" i="33"/>
  <c r="K507" i="33"/>
  <c r="L507" i="33"/>
  <c r="M507" i="33"/>
  <c r="N507" i="33"/>
  <c r="O507" i="33"/>
  <c r="P507" i="33"/>
  <c r="Q507" i="33"/>
  <c r="R507" i="33"/>
  <c r="S507" i="33"/>
  <c r="T507" i="33"/>
  <c r="U507" i="33"/>
  <c r="V507" i="33"/>
  <c r="D508" i="33"/>
  <c r="E508" i="33"/>
  <c r="F508" i="33"/>
  <c r="G508" i="33"/>
  <c r="H508" i="33"/>
  <c r="I508" i="33"/>
  <c r="J508" i="33"/>
  <c r="K508" i="33"/>
  <c r="L508" i="33"/>
  <c r="M508" i="33"/>
  <c r="N508" i="33"/>
  <c r="O508" i="33"/>
  <c r="P508" i="33"/>
  <c r="Q508" i="33"/>
  <c r="R508" i="33"/>
  <c r="S508" i="33"/>
  <c r="T508" i="33"/>
  <c r="U508" i="33"/>
  <c r="V508" i="33"/>
  <c r="D509" i="33"/>
  <c r="E509" i="33"/>
  <c r="F509" i="33"/>
  <c r="G509" i="33"/>
  <c r="H509" i="33"/>
  <c r="I509" i="33"/>
  <c r="J509" i="33"/>
  <c r="K509" i="33"/>
  <c r="L509" i="33"/>
  <c r="M509" i="33"/>
  <c r="N509" i="33"/>
  <c r="O509" i="33"/>
  <c r="P509" i="33"/>
  <c r="Q509" i="33"/>
  <c r="R509" i="33"/>
  <c r="S509" i="33"/>
  <c r="T509" i="33"/>
  <c r="U509" i="33"/>
  <c r="V509" i="33"/>
  <c r="D510" i="33"/>
  <c r="E510" i="33"/>
  <c r="F510" i="33"/>
  <c r="G510" i="33"/>
  <c r="H510" i="33"/>
  <c r="I510" i="33"/>
  <c r="J510" i="33"/>
  <c r="K510" i="33"/>
  <c r="L510" i="33"/>
  <c r="M510" i="33"/>
  <c r="N510" i="33"/>
  <c r="O510" i="33"/>
  <c r="P510" i="33"/>
  <c r="Q510" i="33"/>
  <c r="R510" i="33"/>
  <c r="S510" i="33"/>
  <c r="T510" i="33"/>
  <c r="U510" i="33"/>
  <c r="V510" i="33"/>
  <c r="D511" i="33"/>
  <c r="E511" i="33"/>
  <c r="F511" i="33"/>
  <c r="G511" i="33"/>
  <c r="H511" i="33"/>
  <c r="I511" i="33"/>
  <c r="J511" i="33"/>
  <c r="K511" i="33"/>
  <c r="L511" i="33"/>
  <c r="M511" i="33"/>
  <c r="N511" i="33"/>
  <c r="O511" i="33"/>
  <c r="P511" i="33"/>
  <c r="Q511" i="33"/>
  <c r="R511" i="33"/>
  <c r="S511" i="33"/>
  <c r="T511" i="33"/>
  <c r="U511" i="33"/>
  <c r="V511" i="33"/>
  <c r="D512" i="33"/>
  <c r="E512" i="33"/>
  <c r="F512" i="33"/>
  <c r="G512" i="33"/>
  <c r="H512" i="33"/>
  <c r="I512" i="33"/>
  <c r="J512" i="33"/>
  <c r="K512" i="33"/>
  <c r="L512" i="33"/>
  <c r="M512" i="33"/>
  <c r="N512" i="33"/>
  <c r="O512" i="33"/>
  <c r="P512" i="33"/>
  <c r="Q512" i="33"/>
  <c r="R512" i="33"/>
  <c r="S512" i="33"/>
  <c r="T512" i="33"/>
  <c r="U512" i="33"/>
  <c r="V512" i="33"/>
  <c r="D513" i="33"/>
  <c r="E513" i="33"/>
  <c r="F513" i="33"/>
  <c r="G513" i="33"/>
  <c r="H513" i="33"/>
  <c r="I513" i="33"/>
  <c r="J513" i="33"/>
  <c r="K513" i="33"/>
  <c r="L513" i="33"/>
  <c r="M513" i="33"/>
  <c r="N513" i="33"/>
  <c r="O513" i="33"/>
  <c r="P513" i="33"/>
  <c r="Q513" i="33"/>
  <c r="R513" i="33"/>
  <c r="S513" i="33"/>
  <c r="T513" i="33"/>
  <c r="U513" i="33"/>
  <c r="V513" i="33"/>
  <c r="D514" i="33"/>
  <c r="E514" i="33"/>
  <c r="F514" i="33"/>
  <c r="G514" i="33"/>
  <c r="H514" i="33"/>
  <c r="I514" i="33"/>
  <c r="J514" i="33"/>
  <c r="K514" i="33"/>
  <c r="L514" i="33"/>
  <c r="M514" i="33"/>
  <c r="N514" i="33"/>
  <c r="O514" i="33"/>
  <c r="P514" i="33"/>
  <c r="Q514" i="33"/>
  <c r="R514" i="33"/>
  <c r="S514" i="33"/>
  <c r="T514" i="33"/>
  <c r="U514" i="33"/>
  <c r="V514" i="33"/>
  <c r="D515" i="33"/>
  <c r="E515" i="33"/>
  <c r="F515" i="33"/>
  <c r="G515" i="33"/>
  <c r="H515" i="33"/>
  <c r="I515" i="33"/>
  <c r="J515" i="33"/>
  <c r="K515" i="33"/>
  <c r="L515" i="33"/>
  <c r="M515" i="33"/>
  <c r="N515" i="33"/>
  <c r="O515" i="33"/>
  <c r="P515" i="33"/>
  <c r="Q515" i="33"/>
  <c r="R515" i="33"/>
  <c r="S515" i="33"/>
  <c r="T515" i="33"/>
  <c r="U515" i="33"/>
  <c r="V515" i="33"/>
  <c r="D516" i="33"/>
  <c r="E516" i="33"/>
  <c r="F516" i="33"/>
  <c r="G516" i="33"/>
  <c r="H516" i="33"/>
  <c r="I516" i="33"/>
  <c r="J516" i="33"/>
  <c r="K516" i="33"/>
  <c r="L516" i="33"/>
  <c r="M516" i="33"/>
  <c r="N516" i="33"/>
  <c r="O516" i="33"/>
  <c r="P516" i="33"/>
  <c r="Q516" i="33"/>
  <c r="R516" i="33"/>
  <c r="S516" i="33"/>
  <c r="T516" i="33"/>
  <c r="U516" i="33"/>
  <c r="V516" i="33"/>
  <c r="D517" i="33"/>
  <c r="E517" i="33"/>
  <c r="F517" i="33"/>
  <c r="G517" i="33"/>
  <c r="H517" i="33"/>
  <c r="I517" i="33"/>
  <c r="J517" i="33"/>
  <c r="K517" i="33"/>
  <c r="L517" i="33"/>
  <c r="M517" i="33"/>
  <c r="N517" i="33"/>
  <c r="O517" i="33"/>
  <c r="P517" i="33"/>
  <c r="Q517" i="33"/>
  <c r="R517" i="33"/>
  <c r="S517" i="33"/>
  <c r="T517" i="33"/>
  <c r="U517" i="33"/>
  <c r="V517" i="33"/>
  <c r="D518" i="33"/>
  <c r="E518" i="33"/>
  <c r="F518" i="33"/>
  <c r="G518" i="33"/>
  <c r="H518" i="33"/>
  <c r="I518" i="33"/>
  <c r="J518" i="33"/>
  <c r="K518" i="33"/>
  <c r="L518" i="33"/>
  <c r="M518" i="33"/>
  <c r="N518" i="33"/>
  <c r="O518" i="33"/>
  <c r="P518" i="33"/>
  <c r="Q518" i="33"/>
  <c r="R518" i="33"/>
  <c r="S518" i="33"/>
  <c r="T518" i="33"/>
  <c r="U518" i="33"/>
  <c r="V518" i="33"/>
  <c r="D519" i="33"/>
  <c r="E519" i="33"/>
  <c r="F519" i="33"/>
  <c r="G519" i="33"/>
  <c r="H519" i="33"/>
  <c r="I519" i="33"/>
  <c r="J519" i="33"/>
  <c r="K519" i="33"/>
  <c r="L519" i="33"/>
  <c r="M519" i="33"/>
  <c r="N519" i="33"/>
  <c r="O519" i="33"/>
  <c r="P519" i="33"/>
  <c r="Q519" i="33"/>
  <c r="R519" i="33"/>
  <c r="S519" i="33"/>
  <c r="T519" i="33"/>
  <c r="U519" i="33"/>
  <c r="V519" i="33"/>
  <c r="D520" i="33"/>
  <c r="E520" i="33"/>
  <c r="F520" i="33"/>
  <c r="G520" i="33"/>
  <c r="H520" i="33"/>
  <c r="I520" i="33"/>
  <c r="J520" i="33"/>
  <c r="K520" i="33"/>
  <c r="L520" i="33"/>
  <c r="M520" i="33"/>
  <c r="N520" i="33"/>
  <c r="O520" i="33"/>
  <c r="P520" i="33"/>
  <c r="Q520" i="33"/>
  <c r="R520" i="33"/>
  <c r="S520" i="33"/>
  <c r="T520" i="33"/>
  <c r="U520" i="33"/>
  <c r="V520" i="33"/>
  <c r="D521" i="33"/>
  <c r="E521" i="33"/>
  <c r="F521" i="33"/>
  <c r="G521" i="33"/>
  <c r="H521" i="33"/>
  <c r="I521" i="33"/>
  <c r="J521" i="33"/>
  <c r="K521" i="33"/>
  <c r="L521" i="33"/>
  <c r="M521" i="33"/>
  <c r="N521" i="33"/>
  <c r="O521" i="33"/>
  <c r="P521" i="33"/>
  <c r="Q521" i="33"/>
  <c r="R521" i="33"/>
  <c r="S521" i="33"/>
  <c r="T521" i="33"/>
  <c r="U521" i="33"/>
  <c r="V521" i="33"/>
  <c r="D522" i="33"/>
  <c r="E522" i="33"/>
  <c r="F522" i="33"/>
  <c r="G522" i="33"/>
  <c r="H522" i="33"/>
  <c r="I522" i="33"/>
  <c r="J522" i="33"/>
  <c r="K522" i="33"/>
  <c r="L522" i="33"/>
  <c r="M522" i="33"/>
  <c r="N522" i="33"/>
  <c r="O522" i="33"/>
  <c r="P522" i="33"/>
  <c r="Q522" i="33"/>
  <c r="R522" i="33"/>
  <c r="S522" i="33"/>
  <c r="T522" i="33"/>
  <c r="U522" i="33"/>
  <c r="V522" i="33"/>
  <c r="D524" i="33"/>
  <c r="E524" i="33"/>
  <c r="F524" i="33"/>
  <c r="G524" i="33"/>
  <c r="H524" i="33"/>
  <c r="I524" i="33"/>
  <c r="J524" i="33"/>
  <c r="K524" i="33"/>
  <c r="L524" i="33"/>
  <c r="M524" i="33"/>
  <c r="N524" i="33"/>
  <c r="O524" i="33"/>
  <c r="P524" i="33"/>
  <c r="Q524" i="33"/>
  <c r="R524" i="33"/>
  <c r="S524" i="33"/>
  <c r="T524" i="33"/>
  <c r="U524" i="33"/>
  <c r="V524" i="33"/>
  <c r="D525" i="33"/>
  <c r="E525" i="33"/>
  <c r="F525" i="33"/>
  <c r="G525" i="33"/>
  <c r="H525" i="33"/>
  <c r="I525" i="33"/>
  <c r="J525" i="33"/>
  <c r="K525" i="33"/>
  <c r="L525" i="33"/>
  <c r="M525" i="33"/>
  <c r="N525" i="33"/>
  <c r="O525" i="33"/>
  <c r="P525" i="33"/>
  <c r="Q525" i="33"/>
  <c r="R525" i="33"/>
  <c r="S525" i="33"/>
  <c r="T525" i="33"/>
  <c r="U525" i="33"/>
  <c r="V525" i="33"/>
  <c r="D526" i="33"/>
  <c r="E526" i="33"/>
  <c r="F526" i="33"/>
  <c r="G526" i="33"/>
  <c r="H526" i="33"/>
  <c r="I526" i="33"/>
  <c r="J526" i="33"/>
  <c r="K526" i="33"/>
  <c r="L526" i="33"/>
  <c r="M526" i="33"/>
  <c r="N526" i="33"/>
  <c r="O526" i="33"/>
  <c r="P526" i="33"/>
  <c r="Q526" i="33"/>
  <c r="R526" i="33"/>
  <c r="S526" i="33"/>
  <c r="T526" i="33"/>
  <c r="U526" i="33"/>
  <c r="V526" i="33"/>
  <c r="D527" i="33"/>
  <c r="E527" i="33"/>
  <c r="F527" i="33"/>
  <c r="G527" i="33"/>
  <c r="H527" i="33"/>
  <c r="I527" i="33"/>
  <c r="J527" i="33"/>
  <c r="K527" i="33"/>
  <c r="L527" i="33"/>
  <c r="M527" i="33"/>
  <c r="N527" i="33"/>
  <c r="O527" i="33"/>
  <c r="P527" i="33"/>
  <c r="Q527" i="33"/>
  <c r="R527" i="33"/>
  <c r="S527" i="33"/>
  <c r="T527" i="33"/>
  <c r="U527" i="33"/>
  <c r="V527" i="33"/>
  <c r="D528" i="33"/>
  <c r="E528" i="33"/>
  <c r="F528" i="33"/>
  <c r="G528" i="33"/>
  <c r="H528" i="33"/>
  <c r="I528" i="33"/>
  <c r="J528" i="33"/>
  <c r="K528" i="33"/>
  <c r="L528" i="33"/>
  <c r="M528" i="33"/>
  <c r="N528" i="33"/>
  <c r="O528" i="33"/>
  <c r="P528" i="33"/>
  <c r="Q528" i="33"/>
  <c r="R528" i="33"/>
  <c r="S528" i="33"/>
  <c r="T528" i="33"/>
  <c r="U528" i="33"/>
  <c r="V528" i="33"/>
  <c r="D529" i="33"/>
  <c r="E529" i="33"/>
  <c r="F529" i="33"/>
  <c r="G529" i="33"/>
  <c r="H529" i="33"/>
  <c r="I529" i="33"/>
  <c r="J529" i="33"/>
  <c r="K529" i="33"/>
  <c r="L529" i="33"/>
  <c r="M529" i="33"/>
  <c r="N529" i="33"/>
  <c r="O529" i="33"/>
  <c r="P529" i="33"/>
  <c r="Q529" i="33"/>
  <c r="R529" i="33"/>
  <c r="S529" i="33"/>
  <c r="T529" i="33"/>
  <c r="U529" i="33"/>
  <c r="V529" i="33"/>
  <c r="D530" i="33"/>
  <c r="E530" i="33"/>
  <c r="F530" i="33"/>
  <c r="G530" i="33"/>
  <c r="H530" i="33"/>
  <c r="I530" i="33"/>
  <c r="J530" i="33"/>
  <c r="K530" i="33"/>
  <c r="L530" i="33"/>
  <c r="M530" i="33"/>
  <c r="N530" i="33"/>
  <c r="O530" i="33"/>
  <c r="P530" i="33"/>
  <c r="Q530" i="33"/>
  <c r="R530" i="33"/>
  <c r="S530" i="33"/>
  <c r="T530" i="33"/>
  <c r="U530" i="33"/>
  <c r="V530" i="33"/>
  <c r="D531" i="33"/>
  <c r="E531" i="33"/>
  <c r="F531" i="33"/>
  <c r="G531" i="33"/>
  <c r="H531" i="33"/>
  <c r="I531" i="33"/>
  <c r="J531" i="33"/>
  <c r="K531" i="33"/>
  <c r="L531" i="33"/>
  <c r="M531" i="33"/>
  <c r="N531" i="33"/>
  <c r="O531" i="33"/>
  <c r="P531" i="33"/>
  <c r="Q531" i="33"/>
  <c r="R531" i="33"/>
  <c r="S531" i="33"/>
  <c r="T531" i="33"/>
  <c r="U531" i="33"/>
  <c r="V531" i="33"/>
  <c r="D532" i="33"/>
  <c r="E532" i="33"/>
  <c r="F532" i="33"/>
  <c r="G532" i="33"/>
  <c r="H532" i="33"/>
  <c r="I532" i="33"/>
  <c r="J532" i="33"/>
  <c r="K532" i="33"/>
  <c r="L532" i="33"/>
  <c r="M532" i="33"/>
  <c r="N532" i="33"/>
  <c r="O532" i="33"/>
  <c r="P532" i="33"/>
  <c r="Q532" i="33"/>
  <c r="R532" i="33"/>
  <c r="S532" i="33"/>
  <c r="T532" i="33"/>
  <c r="U532" i="33"/>
  <c r="V532" i="33"/>
  <c r="D533" i="33"/>
  <c r="E533" i="33"/>
  <c r="F533" i="33"/>
  <c r="G533" i="33"/>
  <c r="H533" i="33"/>
  <c r="I533" i="33"/>
  <c r="J533" i="33"/>
  <c r="K533" i="33"/>
  <c r="L533" i="33"/>
  <c r="M533" i="33"/>
  <c r="N533" i="33"/>
  <c r="O533" i="33"/>
  <c r="P533" i="33"/>
  <c r="Q533" i="33"/>
  <c r="R533" i="33"/>
  <c r="S533" i="33"/>
  <c r="T533" i="33"/>
  <c r="U533" i="33"/>
  <c r="V533" i="33"/>
  <c r="D534" i="33"/>
  <c r="E534" i="33"/>
  <c r="F534" i="33"/>
  <c r="G534" i="33"/>
  <c r="H534" i="33"/>
  <c r="I534" i="33"/>
  <c r="J534" i="33"/>
  <c r="K534" i="33"/>
  <c r="L534" i="33"/>
  <c r="M534" i="33"/>
  <c r="N534" i="33"/>
  <c r="O534" i="33"/>
  <c r="P534" i="33"/>
  <c r="Q534" i="33"/>
  <c r="R534" i="33"/>
  <c r="S534" i="33"/>
  <c r="T534" i="33"/>
  <c r="U534" i="33"/>
  <c r="V534" i="33"/>
  <c r="D535" i="33"/>
  <c r="E535" i="33"/>
  <c r="F535" i="33"/>
  <c r="G535" i="33"/>
  <c r="H535" i="33"/>
  <c r="I535" i="33"/>
  <c r="J535" i="33"/>
  <c r="K535" i="33"/>
  <c r="L535" i="33"/>
  <c r="M535" i="33"/>
  <c r="N535" i="33"/>
  <c r="O535" i="33"/>
  <c r="P535" i="33"/>
  <c r="Q535" i="33"/>
  <c r="R535" i="33"/>
  <c r="S535" i="33"/>
  <c r="T535" i="33"/>
  <c r="U535" i="33"/>
  <c r="V535" i="33"/>
  <c r="D536" i="33"/>
  <c r="E536" i="33"/>
  <c r="F536" i="33"/>
  <c r="G536" i="33"/>
  <c r="H536" i="33"/>
  <c r="I536" i="33"/>
  <c r="J536" i="33"/>
  <c r="K536" i="33"/>
  <c r="L536" i="33"/>
  <c r="M536" i="33"/>
  <c r="N536" i="33"/>
  <c r="O536" i="33"/>
  <c r="P536" i="33"/>
  <c r="Q536" i="33"/>
  <c r="R536" i="33"/>
  <c r="S536" i="33"/>
  <c r="T536" i="33"/>
  <c r="U536" i="33"/>
  <c r="V536" i="33"/>
  <c r="D537" i="33"/>
  <c r="E537" i="33"/>
  <c r="F537" i="33"/>
  <c r="G537" i="33"/>
  <c r="H537" i="33"/>
  <c r="I537" i="33"/>
  <c r="J537" i="33"/>
  <c r="K537" i="33"/>
  <c r="L537" i="33"/>
  <c r="M537" i="33"/>
  <c r="N537" i="33"/>
  <c r="O537" i="33"/>
  <c r="P537" i="33"/>
  <c r="Q537" i="33"/>
  <c r="R537" i="33"/>
  <c r="S537" i="33"/>
  <c r="T537" i="33"/>
  <c r="U537" i="33"/>
  <c r="V537" i="33"/>
  <c r="D538" i="33"/>
  <c r="E538" i="33"/>
  <c r="F538" i="33"/>
  <c r="G538" i="33"/>
  <c r="H538" i="33"/>
  <c r="I538" i="33"/>
  <c r="J538" i="33"/>
  <c r="K538" i="33"/>
  <c r="L538" i="33"/>
  <c r="M538" i="33"/>
  <c r="N538" i="33"/>
  <c r="O538" i="33"/>
  <c r="P538" i="33"/>
  <c r="Q538" i="33"/>
  <c r="R538" i="33"/>
  <c r="S538" i="33"/>
  <c r="T538" i="33"/>
  <c r="U538" i="33"/>
  <c r="V538" i="33"/>
  <c r="D539" i="33"/>
  <c r="E539" i="33"/>
  <c r="F539" i="33"/>
  <c r="G539" i="33"/>
  <c r="H539" i="33"/>
  <c r="I539" i="33"/>
  <c r="J539" i="33"/>
  <c r="K539" i="33"/>
  <c r="L539" i="33"/>
  <c r="M539" i="33"/>
  <c r="N539" i="33"/>
  <c r="O539" i="33"/>
  <c r="P539" i="33"/>
  <c r="Q539" i="33"/>
  <c r="R539" i="33"/>
  <c r="S539" i="33"/>
  <c r="T539" i="33"/>
  <c r="U539" i="33"/>
  <c r="V539" i="33"/>
  <c r="D643" i="33"/>
  <c r="E643" i="33"/>
  <c r="F643" i="33"/>
  <c r="G643" i="33"/>
  <c r="H643" i="33"/>
  <c r="I643" i="33"/>
  <c r="J643" i="33"/>
  <c r="K643" i="33"/>
  <c r="L643" i="33"/>
  <c r="M643" i="33"/>
  <c r="N643" i="33"/>
  <c r="O643" i="33"/>
  <c r="P643" i="33"/>
  <c r="Q643" i="33"/>
  <c r="R643" i="33"/>
  <c r="S643" i="33"/>
  <c r="T643" i="33"/>
  <c r="U643" i="33"/>
  <c r="V643" i="33"/>
  <c r="D644" i="33"/>
  <c r="E644" i="33"/>
  <c r="F644" i="33"/>
  <c r="G644" i="33"/>
  <c r="H644" i="33"/>
  <c r="I644" i="33"/>
  <c r="J644" i="33"/>
  <c r="K644" i="33"/>
  <c r="L644" i="33"/>
  <c r="M644" i="33"/>
  <c r="N644" i="33"/>
  <c r="O644" i="33"/>
  <c r="P644" i="33"/>
  <c r="Q644" i="33"/>
  <c r="R644" i="33"/>
  <c r="S644" i="33"/>
  <c r="T644" i="33"/>
  <c r="U644" i="33"/>
  <c r="V644" i="33"/>
  <c r="D645" i="33"/>
  <c r="E645" i="33"/>
  <c r="F645" i="33"/>
  <c r="G645" i="33"/>
  <c r="H645" i="33"/>
  <c r="I645" i="33"/>
  <c r="J645" i="33"/>
  <c r="K645" i="33"/>
  <c r="L645" i="33"/>
  <c r="M645" i="33"/>
  <c r="N645" i="33"/>
  <c r="O645" i="33"/>
  <c r="P645" i="33"/>
  <c r="Q645" i="33"/>
  <c r="R645" i="33"/>
  <c r="S645" i="33"/>
  <c r="T645" i="33"/>
  <c r="U645" i="33"/>
  <c r="V645" i="33"/>
  <c r="D646" i="33"/>
  <c r="E646" i="33"/>
  <c r="F646" i="33"/>
  <c r="G646" i="33"/>
  <c r="H646" i="33"/>
  <c r="I646" i="33"/>
  <c r="J646" i="33"/>
  <c r="K646" i="33"/>
  <c r="L646" i="33"/>
  <c r="M646" i="33"/>
  <c r="N646" i="33"/>
  <c r="O646" i="33"/>
  <c r="P646" i="33"/>
  <c r="Q646" i="33"/>
  <c r="R646" i="33"/>
  <c r="S646" i="33"/>
  <c r="T646" i="33"/>
  <c r="U646" i="33"/>
  <c r="V646" i="33"/>
  <c r="D647" i="33"/>
  <c r="E647" i="33"/>
  <c r="F647" i="33"/>
  <c r="G647" i="33"/>
  <c r="H647" i="33"/>
  <c r="I647" i="33"/>
  <c r="J647" i="33"/>
  <c r="K647" i="33"/>
  <c r="L647" i="33"/>
  <c r="M647" i="33"/>
  <c r="N647" i="33"/>
  <c r="O647" i="33"/>
  <c r="P647" i="33"/>
  <c r="Q647" i="33"/>
  <c r="R647" i="33"/>
  <c r="S647" i="33"/>
  <c r="T647" i="33"/>
  <c r="U647" i="33"/>
  <c r="V647" i="33"/>
  <c r="D648" i="33"/>
  <c r="E648" i="33"/>
  <c r="F648" i="33"/>
  <c r="G648" i="33"/>
  <c r="H648" i="33"/>
  <c r="I648" i="33"/>
  <c r="J648" i="33"/>
  <c r="K648" i="33"/>
  <c r="L648" i="33"/>
  <c r="M648" i="33"/>
  <c r="N648" i="33"/>
  <c r="O648" i="33"/>
  <c r="P648" i="33"/>
  <c r="Q648" i="33"/>
  <c r="R648" i="33"/>
  <c r="S648" i="33"/>
  <c r="T648" i="33"/>
  <c r="U648" i="33"/>
  <c r="V648" i="33"/>
  <c r="D649" i="33"/>
  <c r="E649" i="33"/>
  <c r="F649" i="33"/>
  <c r="G649" i="33"/>
  <c r="H649" i="33"/>
  <c r="I649" i="33"/>
  <c r="J649" i="33"/>
  <c r="K649" i="33"/>
  <c r="L649" i="33"/>
  <c r="M649" i="33"/>
  <c r="N649" i="33"/>
  <c r="O649" i="33"/>
  <c r="P649" i="33"/>
  <c r="Q649" i="33"/>
  <c r="R649" i="33"/>
  <c r="S649" i="33"/>
  <c r="T649" i="33"/>
  <c r="U649" i="33"/>
  <c r="V649" i="33"/>
  <c r="D650" i="33"/>
  <c r="E650" i="33"/>
  <c r="F650" i="33"/>
  <c r="G650" i="33"/>
  <c r="H650" i="33"/>
  <c r="I650" i="33"/>
  <c r="J650" i="33"/>
  <c r="K650" i="33"/>
  <c r="L650" i="33"/>
  <c r="M650" i="33"/>
  <c r="N650" i="33"/>
  <c r="O650" i="33"/>
  <c r="P650" i="33"/>
  <c r="Q650" i="33"/>
  <c r="R650" i="33"/>
  <c r="S650" i="33"/>
  <c r="T650" i="33"/>
  <c r="U650" i="33"/>
  <c r="V650" i="33"/>
  <c r="D651" i="33"/>
  <c r="E651" i="33"/>
  <c r="F651" i="33"/>
  <c r="G651" i="33"/>
  <c r="H651" i="33"/>
  <c r="I651" i="33"/>
  <c r="J651" i="33"/>
  <c r="K651" i="33"/>
  <c r="L651" i="33"/>
  <c r="M651" i="33"/>
  <c r="N651" i="33"/>
  <c r="O651" i="33"/>
  <c r="P651" i="33"/>
  <c r="Q651" i="33"/>
  <c r="R651" i="33"/>
  <c r="S651" i="33"/>
  <c r="T651" i="33"/>
  <c r="U651" i="33"/>
  <c r="V651" i="33"/>
  <c r="D652" i="33"/>
  <c r="E652" i="33"/>
  <c r="F652" i="33"/>
  <c r="G652" i="33"/>
  <c r="H652" i="33"/>
  <c r="I652" i="33"/>
  <c r="J652" i="33"/>
  <c r="K652" i="33"/>
  <c r="L652" i="33"/>
  <c r="M652" i="33"/>
  <c r="N652" i="33"/>
  <c r="O652" i="33"/>
  <c r="P652" i="33"/>
  <c r="Q652" i="33"/>
  <c r="R652" i="33"/>
  <c r="S652" i="33"/>
  <c r="T652" i="33"/>
  <c r="U652" i="33"/>
  <c r="V652" i="33"/>
  <c r="D653" i="33"/>
  <c r="E653" i="33"/>
  <c r="F653" i="33"/>
  <c r="G653" i="33"/>
  <c r="H653" i="33"/>
  <c r="I653" i="33"/>
  <c r="J653" i="33"/>
  <c r="K653" i="33"/>
  <c r="L653" i="33"/>
  <c r="M653" i="33"/>
  <c r="N653" i="33"/>
  <c r="O653" i="33"/>
  <c r="P653" i="33"/>
  <c r="Q653" i="33"/>
  <c r="R653" i="33"/>
  <c r="S653" i="33"/>
  <c r="T653" i="33"/>
  <c r="U653" i="33"/>
  <c r="V653" i="33"/>
  <c r="D654" i="33"/>
  <c r="E654" i="33"/>
  <c r="F654" i="33"/>
  <c r="G654" i="33"/>
  <c r="H654" i="33"/>
  <c r="I654" i="33"/>
  <c r="J654" i="33"/>
  <c r="K654" i="33"/>
  <c r="L654" i="33"/>
  <c r="M654" i="33"/>
  <c r="N654" i="33"/>
  <c r="O654" i="33"/>
  <c r="P654" i="33"/>
  <c r="Q654" i="33"/>
  <c r="R654" i="33"/>
  <c r="S654" i="33"/>
  <c r="T654" i="33"/>
  <c r="U654" i="33"/>
  <c r="V654" i="33"/>
  <c r="D655" i="33"/>
  <c r="E655" i="33"/>
  <c r="F655" i="33"/>
  <c r="G655" i="33"/>
  <c r="H655" i="33"/>
  <c r="I655" i="33"/>
  <c r="J655" i="33"/>
  <c r="K655" i="33"/>
  <c r="L655" i="33"/>
  <c r="M655" i="33"/>
  <c r="N655" i="33"/>
  <c r="O655" i="33"/>
  <c r="P655" i="33"/>
  <c r="Q655" i="33"/>
  <c r="R655" i="33"/>
  <c r="S655" i="33"/>
  <c r="T655" i="33"/>
  <c r="U655" i="33"/>
  <c r="V655" i="33"/>
  <c r="D656" i="33"/>
  <c r="E656" i="33"/>
  <c r="F656" i="33"/>
  <c r="G656" i="33"/>
  <c r="H656" i="33"/>
  <c r="I656" i="33"/>
  <c r="J656" i="33"/>
  <c r="K656" i="33"/>
  <c r="L656" i="33"/>
  <c r="M656" i="33"/>
  <c r="N656" i="33"/>
  <c r="O656" i="33"/>
  <c r="P656" i="33"/>
  <c r="Q656" i="33"/>
  <c r="R656" i="33"/>
  <c r="S656" i="33"/>
  <c r="T656" i="33"/>
  <c r="U656" i="33"/>
  <c r="V656" i="33"/>
  <c r="D657" i="33"/>
  <c r="E657" i="33"/>
  <c r="F657" i="33"/>
  <c r="G657" i="33"/>
  <c r="H657" i="33"/>
  <c r="I657" i="33"/>
  <c r="J657" i="33"/>
  <c r="K657" i="33"/>
  <c r="L657" i="33"/>
  <c r="M657" i="33"/>
  <c r="N657" i="33"/>
  <c r="O657" i="33"/>
  <c r="P657" i="33"/>
  <c r="Q657" i="33"/>
  <c r="R657" i="33"/>
  <c r="S657" i="33"/>
  <c r="T657" i="33"/>
  <c r="U657" i="33"/>
  <c r="V657" i="33"/>
  <c r="D658" i="33"/>
  <c r="E658" i="33"/>
  <c r="F658" i="33"/>
  <c r="G658" i="33"/>
  <c r="H658" i="33"/>
  <c r="I658" i="33"/>
  <c r="J658" i="33"/>
  <c r="K658" i="33"/>
  <c r="L658" i="33"/>
  <c r="M658" i="33"/>
  <c r="N658" i="33"/>
  <c r="O658" i="33"/>
  <c r="P658" i="33"/>
  <c r="Q658" i="33"/>
  <c r="R658" i="33"/>
  <c r="S658" i="33"/>
  <c r="T658" i="33"/>
  <c r="U658" i="33"/>
  <c r="V658" i="33"/>
  <c r="D677" i="33"/>
  <c r="E677" i="33"/>
  <c r="F677" i="33"/>
  <c r="G677" i="33"/>
  <c r="H677" i="33"/>
  <c r="I677" i="33"/>
  <c r="J677" i="33"/>
  <c r="K677" i="33"/>
  <c r="L677" i="33"/>
  <c r="M677" i="33"/>
  <c r="N677" i="33"/>
  <c r="O677" i="33"/>
  <c r="P677" i="33"/>
  <c r="Q677" i="33"/>
  <c r="R677" i="33"/>
  <c r="S677" i="33"/>
  <c r="T677" i="33"/>
  <c r="U677" i="33"/>
  <c r="V677" i="33"/>
  <c r="D678" i="33"/>
  <c r="E678" i="33"/>
  <c r="F678" i="33"/>
  <c r="G678" i="33"/>
  <c r="H678" i="33"/>
  <c r="I678" i="33"/>
  <c r="J678" i="33"/>
  <c r="K678" i="33"/>
  <c r="L678" i="33"/>
  <c r="M678" i="33"/>
  <c r="N678" i="33"/>
  <c r="O678" i="33"/>
  <c r="P678" i="33"/>
  <c r="Q678" i="33"/>
  <c r="R678" i="33"/>
  <c r="S678" i="33"/>
  <c r="T678" i="33"/>
  <c r="U678" i="33"/>
  <c r="V678" i="33"/>
  <c r="D679" i="33"/>
  <c r="E679" i="33"/>
  <c r="F679" i="33"/>
  <c r="G679" i="33"/>
  <c r="H679" i="33"/>
  <c r="I679" i="33"/>
  <c r="J679" i="33"/>
  <c r="K679" i="33"/>
  <c r="L679" i="33"/>
  <c r="M679" i="33"/>
  <c r="N679" i="33"/>
  <c r="O679" i="33"/>
  <c r="P679" i="33"/>
  <c r="Q679" i="33"/>
  <c r="R679" i="33"/>
  <c r="S679" i="33"/>
  <c r="T679" i="33"/>
  <c r="U679" i="33"/>
  <c r="V679" i="33"/>
  <c r="D680" i="33"/>
  <c r="E680" i="33"/>
  <c r="F680" i="33"/>
  <c r="G680" i="33"/>
  <c r="H680" i="33"/>
  <c r="I680" i="33"/>
  <c r="J680" i="33"/>
  <c r="K680" i="33"/>
  <c r="L680" i="33"/>
  <c r="M680" i="33"/>
  <c r="N680" i="33"/>
  <c r="O680" i="33"/>
  <c r="P680" i="33"/>
  <c r="Q680" i="33"/>
  <c r="R680" i="33"/>
  <c r="S680" i="33"/>
  <c r="T680" i="33"/>
  <c r="U680" i="33"/>
  <c r="V680" i="33"/>
  <c r="D681" i="33"/>
  <c r="E681" i="33"/>
  <c r="F681" i="33"/>
  <c r="G681" i="33"/>
  <c r="H681" i="33"/>
  <c r="I681" i="33"/>
  <c r="J681" i="33"/>
  <c r="K681" i="33"/>
  <c r="L681" i="33"/>
  <c r="M681" i="33"/>
  <c r="N681" i="33"/>
  <c r="O681" i="33"/>
  <c r="P681" i="33"/>
  <c r="Q681" i="33"/>
  <c r="R681" i="33"/>
  <c r="S681" i="33"/>
  <c r="T681" i="33"/>
  <c r="U681" i="33"/>
  <c r="V681" i="33"/>
  <c r="D682" i="33"/>
  <c r="E682" i="33"/>
  <c r="F682" i="33"/>
  <c r="G682" i="33"/>
  <c r="H682" i="33"/>
  <c r="I682" i="33"/>
  <c r="J682" i="33"/>
  <c r="K682" i="33"/>
  <c r="L682" i="33"/>
  <c r="M682" i="33"/>
  <c r="N682" i="33"/>
  <c r="O682" i="33"/>
  <c r="P682" i="33"/>
  <c r="Q682" i="33"/>
  <c r="R682" i="33"/>
  <c r="S682" i="33"/>
  <c r="T682" i="33"/>
  <c r="U682" i="33"/>
  <c r="V682" i="33"/>
  <c r="D683" i="33"/>
  <c r="E683" i="33"/>
  <c r="F683" i="33"/>
  <c r="G683" i="33"/>
  <c r="H683" i="33"/>
  <c r="I683" i="33"/>
  <c r="J683" i="33"/>
  <c r="K683" i="33"/>
  <c r="L683" i="33"/>
  <c r="M683" i="33"/>
  <c r="N683" i="33"/>
  <c r="O683" i="33"/>
  <c r="P683" i="33"/>
  <c r="Q683" i="33"/>
  <c r="R683" i="33"/>
  <c r="S683" i="33"/>
  <c r="T683" i="33"/>
  <c r="U683" i="33"/>
  <c r="V683" i="33"/>
  <c r="D684" i="33"/>
  <c r="E684" i="33"/>
  <c r="F684" i="33"/>
  <c r="G684" i="33"/>
  <c r="H684" i="33"/>
  <c r="I684" i="33"/>
  <c r="J684" i="33"/>
  <c r="K684" i="33"/>
  <c r="L684" i="33"/>
  <c r="M684" i="33"/>
  <c r="N684" i="33"/>
  <c r="O684" i="33"/>
  <c r="P684" i="33"/>
  <c r="Q684" i="33"/>
  <c r="R684" i="33"/>
  <c r="S684" i="33"/>
  <c r="T684" i="33"/>
  <c r="U684" i="33"/>
  <c r="V684" i="33"/>
  <c r="D685" i="33"/>
  <c r="E685" i="33"/>
  <c r="F685" i="33"/>
  <c r="G685" i="33"/>
  <c r="H685" i="33"/>
  <c r="I685" i="33"/>
  <c r="J685" i="33"/>
  <c r="K685" i="33"/>
  <c r="L685" i="33"/>
  <c r="M685" i="33"/>
  <c r="N685" i="33"/>
  <c r="O685" i="33"/>
  <c r="P685" i="33"/>
  <c r="Q685" i="33"/>
  <c r="R685" i="33"/>
  <c r="S685" i="33"/>
  <c r="T685" i="33"/>
  <c r="U685" i="33"/>
  <c r="V685" i="33"/>
  <c r="D686" i="33"/>
  <c r="E686" i="33"/>
  <c r="F686" i="33"/>
  <c r="G686" i="33"/>
  <c r="H686" i="33"/>
  <c r="I686" i="33"/>
  <c r="J686" i="33"/>
  <c r="K686" i="33"/>
  <c r="L686" i="33"/>
  <c r="M686" i="33"/>
  <c r="N686" i="33"/>
  <c r="O686" i="33"/>
  <c r="P686" i="33"/>
  <c r="Q686" i="33"/>
  <c r="R686" i="33"/>
  <c r="S686" i="33"/>
  <c r="T686" i="33"/>
  <c r="U686" i="33"/>
  <c r="V686" i="33"/>
  <c r="D687" i="33"/>
  <c r="E687" i="33"/>
  <c r="F687" i="33"/>
  <c r="G687" i="33"/>
  <c r="H687" i="33"/>
  <c r="I687" i="33"/>
  <c r="J687" i="33"/>
  <c r="K687" i="33"/>
  <c r="L687" i="33"/>
  <c r="M687" i="33"/>
  <c r="N687" i="33"/>
  <c r="O687" i="33"/>
  <c r="P687" i="33"/>
  <c r="Q687" i="33"/>
  <c r="R687" i="33"/>
  <c r="S687" i="33"/>
  <c r="T687" i="33"/>
  <c r="U687" i="33"/>
  <c r="V687" i="33"/>
  <c r="D688" i="33"/>
  <c r="E688" i="33"/>
  <c r="F688" i="33"/>
  <c r="G688" i="33"/>
  <c r="H688" i="33"/>
  <c r="I688" i="33"/>
  <c r="J688" i="33"/>
  <c r="K688" i="33"/>
  <c r="L688" i="33"/>
  <c r="M688" i="33"/>
  <c r="N688" i="33"/>
  <c r="O688" i="33"/>
  <c r="P688" i="33"/>
  <c r="Q688" i="33"/>
  <c r="R688" i="33"/>
  <c r="S688" i="33"/>
  <c r="T688" i="33"/>
  <c r="U688" i="33"/>
  <c r="V688" i="33"/>
  <c r="D689" i="33"/>
  <c r="E689" i="33"/>
  <c r="F689" i="33"/>
  <c r="G689" i="33"/>
  <c r="H689" i="33"/>
  <c r="I689" i="33"/>
  <c r="J689" i="33"/>
  <c r="K689" i="33"/>
  <c r="L689" i="33"/>
  <c r="M689" i="33"/>
  <c r="N689" i="33"/>
  <c r="O689" i="33"/>
  <c r="P689" i="33"/>
  <c r="Q689" i="33"/>
  <c r="R689" i="33"/>
  <c r="S689" i="33"/>
  <c r="T689" i="33"/>
  <c r="U689" i="33"/>
  <c r="V689" i="33"/>
  <c r="D690" i="33"/>
  <c r="E690" i="33"/>
  <c r="F690" i="33"/>
  <c r="G690" i="33"/>
  <c r="H690" i="33"/>
  <c r="I690" i="33"/>
  <c r="J690" i="33"/>
  <c r="K690" i="33"/>
  <c r="L690" i="33"/>
  <c r="M690" i="33"/>
  <c r="N690" i="33"/>
  <c r="O690" i="33"/>
  <c r="P690" i="33"/>
  <c r="Q690" i="33"/>
  <c r="R690" i="33"/>
  <c r="S690" i="33"/>
  <c r="T690" i="33"/>
  <c r="U690" i="33"/>
  <c r="V690" i="33"/>
  <c r="D691" i="33"/>
  <c r="E691" i="33"/>
  <c r="F691" i="33"/>
  <c r="G691" i="33"/>
  <c r="H691" i="33"/>
  <c r="I691" i="33"/>
  <c r="J691" i="33"/>
  <c r="K691" i="33"/>
  <c r="L691" i="33"/>
  <c r="M691" i="33"/>
  <c r="N691" i="33"/>
  <c r="O691" i="33"/>
  <c r="P691" i="33"/>
  <c r="Q691" i="33"/>
  <c r="R691" i="33"/>
  <c r="S691" i="33"/>
  <c r="T691" i="33"/>
  <c r="U691" i="33"/>
  <c r="V691" i="33"/>
  <c r="D692" i="33"/>
  <c r="E692" i="33"/>
  <c r="F692" i="33"/>
  <c r="G692" i="33"/>
  <c r="H692" i="33"/>
  <c r="I692" i="33"/>
  <c r="J692" i="33"/>
  <c r="K692" i="33"/>
  <c r="L692" i="33"/>
  <c r="M692" i="33"/>
  <c r="N692" i="33"/>
  <c r="O692" i="33"/>
  <c r="P692" i="33"/>
  <c r="Q692" i="33"/>
  <c r="R692" i="33"/>
  <c r="S692" i="33"/>
  <c r="T692" i="33"/>
  <c r="U692" i="33"/>
  <c r="V692" i="33"/>
  <c r="D747" i="33"/>
  <c r="E747" i="33"/>
  <c r="F747" i="33"/>
  <c r="G747" i="33"/>
  <c r="H747" i="33"/>
  <c r="I747" i="33"/>
  <c r="J747" i="33"/>
  <c r="K747" i="33"/>
  <c r="L747" i="33"/>
  <c r="M747" i="33"/>
  <c r="N747" i="33"/>
  <c r="O747" i="33"/>
  <c r="P747" i="33"/>
  <c r="Q747" i="33"/>
  <c r="R747" i="33"/>
  <c r="S747" i="33"/>
  <c r="T747" i="33"/>
  <c r="U747" i="33"/>
  <c r="V747" i="33"/>
  <c r="D748" i="33"/>
  <c r="E748" i="33"/>
  <c r="F748" i="33"/>
  <c r="G748" i="33"/>
  <c r="H748" i="33"/>
  <c r="I748" i="33"/>
  <c r="J748" i="33"/>
  <c r="K748" i="33"/>
  <c r="L748" i="33"/>
  <c r="M748" i="33"/>
  <c r="N748" i="33"/>
  <c r="O748" i="33"/>
  <c r="P748" i="33"/>
  <c r="Q748" i="33"/>
  <c r="R748" i="33"/>
  <c r="S748" i="33"/>
  <c r="T748" i="33"/>
  <c r="U748" i="33"/>
  <c r="V748" i="33"/>
  <c r="D749" i="33"/>
  <c r="E749" i="33"/>
  <c r="F749" i="33"/>
  <c r="G749" i="33"/>
  <c r="H749" i="33"/>
  <c r="I749" i="33"/>
  <c r="J749" i="33"/>
  <c r="K749" i="33"/>
  <c r="L749" i="33"/>
  <c r="M749" i="33"/>
  <c r="N749" i="33"/>
  <c r="O749" i="33"/>
  <c r="P749" i="33"/>
  <c r="Q749" i="33"/>
  <c r="R749" i="33"/>
  <c r="S749" i="33"/>
  <c r="T749" i="33"/>
  <c r="U749" i="33"/>
  <c r="V749" i="33"/>
  <c r="D750" i="33"/>
  <c r="E750" i="33"/>
  <c r="F750" i="33"/>
  <c r="G750" i="33"/>
  <c r="H750" i="33"/>
  <c r="I750" i="33"/>
  <c r="J750" i="33"/>
  <c r="K750" i="33"/>
  <c r="L750" i="33"/>
  <c r="M750" i="33"/>
  <c r="N750" i="33"/>
  <c r="O750" i="33"/>
  <c r="P750" i="33"/>
  <c r="Q750" i="33"/>
  <c r="R750" i="33"/>
  <c r="S750" i="33"/>
  <c r="T750" i="33"/>
  <c r="U750" i="33"/>
  <c r="V750" i="33"/>
  <c r="D751" i="33"/>
  <c r="E751" i="33"/>
  <c r="F751" i="33"/>
  <c r="G751" i="33"/>
  <c r="H751" i="33"/>
  <c r="I751" i="33"/>
  <c r="J751" i="33"/>
  <c r="K751" i="33"/>
  <c r="L751" i="33"/>
  <c r="M751" i="33"/>
  <c r="N751" i="33"/>
  <c r="O751" i="33"/>
  <c r="P751" i="33"/>
  <c r="Q751" i="33"/>
  <c r="R751" i="33"/>
  <c r="S751" i="33"/>
  <c r="T751" i="33"/>
  <c r="U751" i="33"/>
  <c r="V751" i="33"/>
  <c r="D752" i="33"/>
  <c r="E752" i="33"/>
  <c r="F752" i="33"/>
  <c r="G752" i="33"/>
  <c r="H752" i="33"/>
  <c r="I752" i="33"/>
  <c r="J752" i="33"/>
  <c r="K752" i="33"/>
  <c r="L752" i="33"/>
  <c r="M752" i="33"/>
  <c r="N752" i="33"/>
  <c r="O752" i="33"/>
  <c r="P752" i="33"/>
  <c r="Q752" i="33"/>
  <c r="R752" i="33"/>
  <c r="S752" i="33"/>
  <c r="T752" i="33"/>
  <c r="U752" i="33"/>
  <c r="V752" i="33"/>
  <c r="D753" i="33"/>
  <c r="E753" i="33"/>
  <c r="F753" i="33"/>
  <c r="G753" i="33"/>
  <c r="H753" i="33"/>
  <c r="I753" i="33"/>
  <c r="J753" i="33"/>
  <c r="K753" i="33"/>
  <c r="L753" i="33"/>
  <c r="M753" i="33"/>
  <c r="N753" i="33"/>
  <c r="O753" i="33"/>
  <c r="P753" i="33"/>
  <c r="Q753" i="33"/>
  <c r="R753" i="33"/>
  <c r="S753" i="33"/>
  <c r="T753" i="33"/>
  <c r="U753" i="33"/>
  <c r="V753" i="33"/>
  <c r="D754" i="33"/>
  <c r="E754" i="33"/>
  <c r="F754" i="33"/>
  <c r="G754" i="33"/>
  <c r="H754" i="33"/>
  <c r="I754" i="33"/>
  <c r="J754" i="33"/>
  <c r="K754" i="33"/>
  <c r="L754" i="33"/>
  <c r="M754" i="33"/>
  <c r="N754" i="33"/>
  <c r="O754" i="33"/>
  <c r="P754" i="33"/>
  <c r="Q754" i="33"/>
  <c r="R754" i="33"/>
  <c r="S754" i="33"/>
  <c r="T754" i="33"/>
  <c r="U754" i="33"/>
  <c r="V754" i="33"/>
  <c r="D755" i="33"/>
  <c r="E755" i="33"/>
  <c r="F755" i="33"/>
  <c r="G755" i="33"/>
  <c r="H755" i="33"/>
  <c r="I755" i="33"/>
  <c r="J755" i="33"/>
  <c r="K755" i="33"/>
  <c r="L755" i="33"/>
  <c r="M755" i="33"/>
  <c r="N755" i="33"/>
  <c r="O755" i="33"/>
  <c r="P755" i="33"/>
  <c r="Q755" i="33"/>
  <c r="R755" i="33"/>
  <c r="S755" i="33"/>
  <c r="T755" i="33"/>
  <c r="U755" i="33"/>
  <c r="V755" i="33"/>
  <c r="D756" i="33"/>
  <c r="E756" i="33"/>
  <c r="F756" i="33"/>
  <c r="G756" i="33"/>
  <c r="H756" i="33"/>
  <c r="I756" i="33"/>
  <c r="J756" i="33"/>
  <c r="K756" i="33"/>
  <c r="L756" i="33"/>
  <c r="M756" i="33"/>
  <c r="N756" i="33"/>
  <c r="O756" i="33"/>
  <c r="P756" i="33"/>
  <c r="Q756" i="33"/>
  <c r="R756" i="33"/>
  <c r="S756" i="33"/>
  <c r="T756" i="33"/>
  <c r="U756" i="33"/>
  <c r="V756" i="33"/>
  <c r="D757" i="33"/>
  <c r="E757" i="33"/>
  <c r="F757" i="33"/>
  <c r="G757" i="33"/>
  <c r="H757" i="33"/>
  <c r="I757" i="33"/>
  <c r="J757" i="33"/>
  <c r="K757" i="33"/>
  <c r="L757" i="33"/>
  <c r="M757" i="33"/>
  <c r="N757" i="33"/>
  <c r="O757" i="33"/>
  <c r="P757" i="33"/>
  <c r="Q757" i="33"/>
  <c r="R757" i="33"/>
  <c r="S757" i="33"/>
  <c r="T757" i="33"/>
  <c r="U757" i="33"/>
  <c r="V757" i="33"/>
  <c r="D758" i="33"/>
  <c r="E758" i="33"/>
  <c r="F758" i="33"/>
  <c r="G758" i="33"/>
  <c r="H758" i="33"/>
  <c r="I758" i="33"/>
  <c r="J758" i="33"/>
  <c r="K758" i="33"/>
  <c r="L758" i="33"/>
  <c r="M758" i="33"/>
  <c r="N758" i="33"/>
  <c r="O758" i="33"/>
  <c r="P758" i="33"/>
  <c r="Q758" i="33"/>
  <c r="R758" i="33"/>
  <c r="S758" i="33"/>
  <c r="T758" i="33"/>
  <c r="U758" i="33"/>
  <c r="V758" i="33"/>
  <c r="D759" i="33"/>
  <c r="E759" i="33"/>
  <c r="F759" i="33"/>
  <c r="G759" i="33"/>
  <c r="H759" i="33"/>
  <c r="I759" i="33"/>
  <c r="J759" i="33"/>
  <c r="K759" i="33"/>
  <c r="L759" i="33"/>
  <c r="M759" i="33"/>
  <c r="N759" i="33"/>
  <c r="O759" i="33"/>
  <c r="P759" i="33"/>
  <c r="Q759" i="33"/>
  <c r="R759" i="33"/>
  <c r="S759" i="33"/>
  <c r="T759" i="33"/>
  <c r="U759" i="33"/>
  <c r="V759" i="33"/>
  <c r="D760" i="33"/>
  <c r="E760" i="33"/>
  <c r="F760" i="33"/>
  <c r="G760" i="33"/>
  <c r="H760" i="33"/>
  <c r="I760" i="33"/>
  <c r="J760" i="33"/>
  <c r="K760" i="33"/>
  <c r="L760" i="33"/>
  <c r="M760" i="33"/>
  <c r="N760" i="33"/>
  <c r="O760" i="33"/>
  <c r="P760" i="33"/>
  <c r="Q760" i="33"/>
  <c r="R760" i="33"/>
  <c r="S760" i="33"/>
  <c r="T760" i="33"/>
  <c r="U760" i="33"/>
  <c r="V760" i="33"/>
  <c r="D761" i="33"/>
  <c r="E761" i="33"/>
  <c r="F761" i="33"/>
  <c r="G761" i="33"/>
  <c r="H761" i="33"/>
  <c r="I761" i="33"/>
  <c r="J761" i="33"/>
  <c r="K761" i="33"/>
  <c r="L761" i="33"/>
  <c r="M761" i="33"/>
  <c r="N761" i="33"/>
  <c r="O761" i="33"/>
  <c r="P761" i="33"/>
  <c r="Q761" i="33"/>
  <c r="R761" i="33"/>
  <c r="S761" i="33"/>
  <c r="T761" i="33"/>
  <c r="U761" i="33"/>
  <c r="V761" i="33"/>
  <c r="D762" i="33"/>
  <c r="E762" i="33"/>
  <c r="F762" i="33"/>
  <c r="G762" i="33"/>
  <c r="H762" i="33"/>
  <c r="I762" i="33"/>
  <c r="J762" i="33"/>
  <c r="K762" i="33"/>
  <c r="L762" i="33"/>
  <c r="M762" i="33"/>
  <c r="N762" i="33"/>
  <c r="O762" i="33"/>
  <c r="P762" i="33"/>
  <c r="Q762" i="33"/>
  <c r="R762" i="33"/>
  <c r="S762" i="33"/>
  <c r="T762" i="33"/>
  <c r="U762" i="33"/>
  <c r="V762" i="33"/>
  <c r="D764" i="33"/>
  <c r="E764" i="33"/>
  <c r="F764" i="33"/>
  <c r="G764" i="33"/>
  <c r="H764" i="33"/>
  <c r="I764" i="33"/>
  <c r="J764" i="33"/>
  <c r="K764" i="33"/>
  <c r="L764" i="33"/>
  <c r="M764" i="33"/>
  <c r="N764" i="33"/>
  <c r="O764" i="33"/>
  <c r="P764" i="33"/>
  <c r="Q764" i="33"/>
  <c r="R764" i="33"/>
  <c r="S764" i="33"/>
  <c r="T764" i="33"/>
  <c r="U764" i="33"/>
  <c r="V764" i="33"/>
  <c r="D765" i="33"/>
  <c r="E765" i="33"/>
  <c r="F765" i="33"/>
  <c r="G765" i="33"/>
  <c r="H765" i="33"/>
  <c r="I765" i="33"/>
  <c r="J765" i="33"/>
  <c r="K765" i="33"/>
  <c r="L765" i="33"/>
  <c r="M765" i="33"/>
  <c r="N765" i="33"/>
  <c r="O765" i="33"/>
  <c r="P765" i="33"/>
  <c r="Q765" i="33"/>
  <c r="R765" i="33"/>
  <c r="S765" i="33"/>
  <c r="T765" i="33"/>
  <c r="U765" i="33"/>
  <c r="V765" i="33"/>
  <c r="D766" i="33"/>
  <c r="E766" i="33"/>
  <c r="F766" i="33"/>
  <c r="G766" i="33"/>
  <c r="H766" i="33"/>
  <c r="I766" i="33"/>
  <c r="J766" i="33"/>
  <c r="K766" i="33"/>
  <c r="L766" i="33"/>
  <c r="M766" i="33"/>
  <c r="N766" i="33"/>
  <c r="O766" i="33"/>
  <c r="P766" i="33"/>
  <c r="Q766" i="33"/>
  <c r="R766" i="33"/>
  <c r="S766" i="33"/>
  <c r="T766" i="33"/>
  <c r="U766" i="33"/>
  <c r="V766" i="33"/>
  <c r="D767" i="33"/>
  <c r="E767" i="33"/>
  <c r="F767" i="33"/>
  <c r="G767" i="33"/>
  <c r="H767" i="33"/>
  <c r="I767" i="33"/>
  <c r="J767" i="33"/>
  <c r="K767" i="33"/>
  <c r="L767" i="33"/>
  <c r="M767" i="33"/>
  <c r="N767" i="33"/>
  <c r="O767" i="33"/>
  <c r="P767" i="33"/>
  <c r="Q767" i="33"/>
  <c r="R767" i="33"/>
  <c r="S767" i="33"/>
  <c r="T767" i="33"/>
  <c r="U767" i="33"/>
  <c r="V767" i="33"/>
  <c r="D768" i="33"/>
  <c r="E768" i="33"/>
  <c r="F768" i="33"/>
  <c r="G768" i="33"/>
  <c r="H768" i="33"/>
  <c r="I768" i="33"/>
  <c r="J768" i="33"/>
  <c r="K768" i="33"/>
  <c r="L768" i="33"/>
  <c r="M768" i="33"/>
  <c r="N768" i="33"/>
  <c r="O768" i="33"/>
  <c r="P768" i="33"/>
  <c r="Q768" i="33"/>
  <c r="R768" i="33"/>
  <c r="S768" i="33"/>
  <c r="T768" i="33"/>
  <c r="U768" i="33"/>
  <c r="V768" i="33"/>
  <c r="D769" i="33"/>
  <c r="E769" i="33"/>
  <c r="F769" i="33"/>
  <c r="G769" i="33"/>
  <c r="H769" i="33"/>
  <c r="I769" i="33"/>
  <c r="J769" i="33"/>
  <c r="K769" i="33"/>
  <c r="L769" i="33"/>
  <c r="M769" i="33"/>
  <c r="N769" i="33"/>
  <c r="O769" i="33"/>
  <c r="P769" i="33"/>
  <c r="Q769" i="33"/>
  <c r="R769" i="33"/>
  <c r="S769" i="33"/>
  <c r="T769" i="33"/>
  <c r="U769" i="33"/>
  <c r="V769" i="33"/>
  <c r="D770" i="33"/>
  <c r="E770" i="33"/>
  <c r="F770" i="33"/>
  <c r="G770" i="33"/>
  <c r="H770" i="33"/>
  <c r="I770" i="33"/>
  <c r="J770" i="33"/>
  <c r="K770" i="33"/>
  <c r="L770" i="33"/>
  <c r="M770" i="33"/>
  <c r="N770" i="33"/>
  <c r="O770" i="33"/>
  <c r="P770" i="33"/>
  <c r="Q770" i="33"/>
  <c r="R770" i="33"/>
  <c r="S770" i="33"/>
  <c r="T770" i="33"/>
  <c r="U770" i="33"/>
  <c r="V770" i="33"/>
  <c r="D771" i="33"/>
  <c r="E771" i="33"/>
  <c r="F771" i="33"/>
  <c r="G771" i="33"/>
  <c r="H771" i="33"/>
  <c r="I771" i="33"/>
  <c r="J771" i="33"/>
  <c r="K771" i="33"/>
  <c r="L771" i="33"/>
  <c r="M771" i="33"/>
  <c r="N771" i="33"/>
  <c r="O771" i="33"/>
  <c r="P771" i="33"/>
  <c r="Q771" i="33"/>
  <c r="R771" i="33"/>
  <c r="S771" i="33"/>
  <c r="T771" i="33"/>
  <c r="U771" i="33"/>
  <c r="V771" i="33"/>
  <c r="D772" i="33"/>
  <c r="E772" i="33"/>
  <c r="F772" i="33"/>
  <c r="G772" i="33"/>
  <c r="H772" i="33"/>
  <c r="I772" i="33"/>
  <c r="J772" i="33"/>
  <c r="K772" i="33"/>
  <c r="L772" i="33"/>
  <c r="M772" i="33"/>
  <c r="N772" i="33"/>
  <c r="O772" i="33"/>
  <c r="P772" i="33"/>
  <c r="Q772" i="33"/>
  <c r="R772" i="33"/>
  <c r="S772" i="33"/>
  <c r="T772" i="33"/>
  <c r="U772" i="33"/>
  <c r="V772" i="33"/>
  <c r="D773" i="33"/>
  <c r="E773" i="33"/>
  <c r="F773" i="33"/>
  <c r="G773" i="33"/>
  <c r="H773" i="33"/>
  <c r="I773" i="33"/>
  <c r="J773" i="33"/>
  <c r="K773" i="33"/>
  <c r="L773" i="33"/>
  <c r="M773" i="33"/>
  <c r="N773" i="33"/>
  <c r="O773" i="33"/>
  <c r="P773" i="33"/>
  <c r="Q773" i="33"/>
  <c r="R773" i="33"/>
  <c r="S773" i="33"/>
  <c r="T773" i="33"/>
  <c r="U773" i="33"/>
  <c r="V773" i="33"/>
  <c r="D774" i="33"/>
  <c r="E774" i="33"/>
  <c r="F774" i="33"/>
  <c r="G774" i="33"/>
  <c r="H774" i="33"/>
  <c r="I774" i="33"/>
  <c r="J774" i="33"/>
  <c r="K774" i="33"/>
  <c r="L774" i="33"/>
  <c r="M774" i="33"/>
  <c r="N774" i="33"/>
  <c r="O774" i="33"/>
  <c r="P774" i="33"/>
  <c r="Q774" i="33"/>
  <c r="R774" i="33"/>
  <c r="S774" i="33"/>
  <c r="T774" i="33"/>
  <c r="U774" i="33"/>
  <c r="V774" i="33"/>
  <c r="D775" i="33"/>
  <c r="E775" i="33"/>
  <c r="F775" i="33"/>
  <c r="G775" i="33"/>
  <c r="H775" i="33"/>
  <c r="I775" i="33"/>
  <c r="J775" i="33"/>
  <c r="K775" i="33"/>
  <c r="L775" i="33"/>
  <c r="M775" i="33"/>
  <c r="N775" i="33"/>
  <c r="O775" i="33"/>
  <c r="P775" i="33"/>
  <c r="Q775" i="33"/>
  <c r="R775" i="33"/>
  <c r="S775" i="33"/>
  <c r="T775" i="33"/>
  <c r="U775" i="33"/>
  <c r="V775" i="33"/>
  <c r="D776" i="33"/>
  <c r="E776" i="33"/>
  <c r="F776" i="33"/>
  <c r="G776" i="33"/>
  <c r="H776" i="33"/>
  <c r="I776" i="33"/>
  <c r="J776" i="33"/>
  <c r="K776" i="33"/>
  <c r="L776" i="33"/>
  <c r="M776" i="33"/>
  <c r="N776" i="33"/>
  <c r="O776" i="33"/>
  <c r="P776" i="33"/>
  <c r="Q776" i="33"/>
  <c r="R776" i="33"/>
  <c r="S776" i="33"/>
  <c r="T776" i="33"/>
  <c r="U776" i="33"/>
  <c r="V776" i="33"/>
  <c r="D777" i="33"/>
  <c r="E777" i="33"/>
  <c r="F777" i="33"/>
  <c r="G777" i="33"/>
  <c r="H777" i="33"/>
  <c r="I777" i="33"/>
  <c r="J777" i="33"/>
  <c r="K777" i="33"/>
  <c r="L777" i="33"/>
  <c r="M777" i="33"/>
  <c r="N777" i="33"/>
  <c r="O777" i="33"/>
  <c r="P777" i="33"/>
  <c r="Q777" i="33"/>
  <c r="R777" i="33"/>
  <c r="S777" i="33"/>
  <c r="T777" i="33"/>
  <c r="U777" i="33"/>
  <c r="V777" i="33"/>
  <c r="D778" i="33"/>
  <c r="E778" i="33"/>
  <c r="F778" i="33"/>
  <c r="G778" i="33"/>
  <c r="H778" i="33"/>
  <c r="I778" i="33"/>
  <c r="J778" i="33"/>
  <c r="K778" i="33"/>
  <c r="L778" i="33"/>
  <c r="M778" i="33"/>
  <c r="N778" i="33"/>
  <c r="O778" i="33"/>
  <c r="P778" i="33"/>
  <c r="Q778" i="33"/>
  <c r="R778" i="33"/>
  <c r="S778" i="33"/>
  <c r="T778" i="33"/>
  <c r="U778" i="33"/>
  <c r="V778" i="33"/>
  <c r="D779" i="33"/>
  <c r="E779" i="33"/>
  <c r="F779" i="33"/>
  <c r="G779" i="33"/>
  <c r="H779" i="33"/>
  <c r="I779" i="33"/>
  <c r="J779" i="33"/>
  <c r="K779" i="33"/>
  <c r="L779" i="33"/>
  <c r="M779" i="33"/>
  <c r="N779" i="33"/>
  <c r="O779" i="33"/>
  <c r="P779" i="33"/>
  <c r="Q779" i="33"/>
  <c r="R779" i="33"/>
  <c r="S779" i="33"/>
  <c r="T779" i="33"/>
  <c r="U779" i="33"/>
  <c r="V779" i="33"/>
  <c r="D815" i="33"/>
  <c r="E815" i="33"/>
  <c r="F815" i="33"/>
  <c r="G815" i="33"/>
  <c r="H815" i="33"/>
  <c r="I815" i="33"/>
  <c r="J815" i="33"/>
  <c r="K815" i="33"/>
  <c r="L815" i="33"/>
  <c r="M815" i="33"/>
  <c r="N815" i="33"/>
  <c r="O815" i="33"/>
  <c r="P815" i="33"/>
  <c r="Q815" i="33"/>
  <c r="R815" i="33"/>
  <c r="S815" i="33"/>
  <c r="T815" i="33"/>
  <c r="U815" i="33"/>
  <c r="V815" i="33"/>
  <c r="D816" i="33"/>
  <c r="E816" i="33"/>
  <c r="F816" i="33"/>
  <c r="G816" i="33"/>
  <c r="H816" i="33"/>
  <c r="I816" i="33"/>
  <c r="J816" i="33"/>
  <c r="K816" i="33"/>
  <c r="L816" i="33"/>
  <c r="M816" i="33"/>
  <c r="N816" i="33"/>
  <c r="O816" i="33"/>
  <c r="P816" i="33"/>
  <c r="Q816" i="33"/>
  <c r="R816" i="33"/>
  <c r="S816" i="33"/>
  <c r="T816" i="33"/>
  <c r="U816" i="33"/>
  <c r="V816" i="33"/>
  <c r="D817" i="33"/>
  <c r="E817" i="33"/>
  <c r="F817" i="33"/>
  <c r="G817" i="33"/>
  <c r="H817" i="33"/>
  <c r="I817" i="33"/>
  <c r="J817" i="33"/>
  <c r="K817" i="33"/>
  <c r="L817" i="33"/>
  <c r="M817" i="33"/>
  <c r="N817" i="33"/>
  <c r="O817" i="33"/>
  <c r="P817" i="33"/>
  <c r="Q817" i="33"/>
  <c r="R817" i="33"/>
  <c r="S817" i="33"/>
  <c r="T817" i="33"/>
  <c r="U817" i="33"/>
  <c r="V817" i="33"/>
  <c r="D818" i="33"/>
  <c r="E818" i="33"/>
  <c r="F818" i="33"/>
  <c r="G818" i="33"/>
  <c r="H818" i="33"/>
  <c r="I818" i="33"/>
  <c r="J818" i="33"/>
  <c r="K818" i="33"/>
  <c r="L818" i="33"/>
  <c r="M818" i="33"/>
  <c r="N818" i="33"/>
  <c r="O818" i="33"/>
  <c r="P818" i="33"/>
  <c r="Q818" i="33"/>
  <c r="R818" i="33"/>
  <c r="S818" i="33"/>
  <c r="T818" i="33"/>
  <c r="U818" i="33"/>
  <c r="V818" i="33"/>
  <c r="D819" i="33"/>
  <c r="E819" i="33"/>
  <c r="F819" i="33"/>
  <c r="G819" i="33"/>
  <c r="H819" i="33"/>
  <c r="I819" i="33"/>
  <c r="J819" i="33"/>
  <c r="K819" i="33"/>
  <c r="L819" i="33"/>
  <c r="M819" i="33"/>
  <c r="N819" i="33"/>
  <c r="O819" i="33"/>
  <c r="P819" i="33"/>
  <c r="Q819" i="33"/>
  <c r="R819" i="33"/>
  <c r="S819" i="33"/>
  <c r="T819" i="33"/>
  <c r="U819" i="33"/>
  <c r="V819" i="33"/>
  <c r="D820" i="33"/>
  <c r="E820" i="33"/>
  <c r="F820" i="33"/>
  <c r="G820" i="33"/>
  <c r="H820" i="33"/>
  <c r="I820" i="33"/>
  <c r="J820" i="33"/>
  <c r="K820" i="33"/>
  <c r="L820" i="33"/>
  <c r="M820" i="33"/>
  <c r="N820" i="33"/>
  <c r="O820" i="33"/>
  <c r="P820" i="33"/>
  <c r="Q820" i="33"/>
  <c r="R820" i="33"/>
  <c r="S820" i="33"/>
  <c r="T820" i="33"/>
  <c r="U820" i="33"/>
  <c r="V820" i="33"/>
  <c r="D821" i="33"/>
  <c r="E821" i="33"/>
  <c r="F821" i="33"/>
  <c r="G821" i="33"/>
  <c r="H821" i="33"/>
  <c r="I821" i="33"/>
  <c r="J821" i="33"/>
  <c r="K821" i="33"/>
  <c r="L821" i="33"/>
  <c r="M821" i="33"/>
  <c r="N821" i="33"/>
  <c r="O821" i="33"/>
  <c r="P821" i="33"/>
  <c r="Q821" i="33"/>
  <c r="R821" i="33"/>
  <c r="S821" i="33"/>
  <c r="T821" i="33"/>
  <c r="U821" i="33"/>
  <c r="V821" i="33"/>
  <c r="D822" i="33"/>
  <c r="E822" i="33"/>
  <c r="F822" i="33"/>
  <c r="G822" i="33"/>
  <c r="H822" i="33"/>
  <c r="I822" i="33"/>
  <c r="J822" i="33"/>
  <c r="K822" i="33"/>
  <c r="L822" i="33"/>
  <c r="M822" i="33"/>
  <c r="N822" i="33"/>
  <c r="O822" i="33"/>
  <c r="P822" i="33"/>
  <c r="Q822" i="33"/>
  <c r="R822" i="33"/>
  <c r="S822" i="33"/>
  <c r="T822" i="33"/>
  <c r="U822" i="33"/>
  <c r="V822" i="33"/>
  <c r="D823" i="33"/>
  <c r="E823" i="33"/>
  <c r="F823" i="33"/>
  <c r="G823" i="33"/>
  <c r="H823" i="33"/>
  <c r="I823" i="33"/>
  <c r="J823" i="33"/>
  <c r="K823" i="33"/>
  <c r="L823" i="33"/>
  <c r="M823" i="33"/>
  <c r="N823" i="33"/>
  <c r="O823" i="33"/>
  <c r="P823" i="33"/>
  <c r="Q823" i="33"/>
  <c r="R823" i="33"/>
  <c r="S823" i="33"/>
  <c r="T823" i="33"/>
  <c r="U823" i="33"/>
  <c r="V823" i="33"/>
  <c r="D824" i="33"/>
  <c r="E824" i="33"/>
  <c r="F824" i="33"/>
  <c r="G824" i="33"/>
  <c r="H824" i="33"/>
  <c r="I824" i="33"/>
  <c r="J824" i="33"/>
  <c r="K824" i="33"/>
  <c r="L824" i="33"/>
  <c r="M824" i="33"/>
  <c r="N824" i="33"/>
  <c r="O824" i="33"/>
  <c r="P824" i="33"/>
  <c r="Q824" i="33"/>
  <c r="R824" i="33"/>
  <c r="S824" i="33"/>
  <c r="T824" i="33"/>
  <c r="U824" i="33"/>
  <c r="V824" i="33"/>
  <c r="D825" i="33"/>
  <c r="E825" i="33"/>
  <c r="F825" i="33"/>
  <c r="G825" i="33"/>
  <c r="H825" i="33"/>
  <c r="I825" i="33"/>
  <c r="J825" i="33"/>
  <c r="K825" i="33"/>
  <c r="L825" i="33"/>
  <c r="M825" i="33"/>
  <c r="N825" i="33"/>
  <c r="O825" i="33"/>
  <c r="P825" i="33"/>
  <c r="Q825" i="33"/>
  <c r="R825" i="33"/>
  <c r="S825" i="33"/>
  <c r="T825" i="33"/>
  <c r="U825" i="33"/>
  <c r="V825" i="33"/>
  <c r="D826" i="33"/>
  <c r="E826" i="33"/>
  <c r="F826" i="33"/>
  <c r="G826" i="33"/>
  <c r="H826" i="33"/>
  <c r="I826" i="33"/>
  <c r="J826" i="33"/>
  <c r="K826" i="33"/>
  <c r="L826" i="33"/>
  <c r="M826" i="33"/>
  <c r="N826" i="33"/>
  <c r="O826" i="33"/>
  <c r="P826" i="33"/>
  <c r="Q826" i="33"/>
  <c r="R826" i="33"/>
  <c r="S826" i="33"/>
  <c r="T826" i="33"/>
  <c r="U826" i="33"/>
  <c r="V826" i="33"/>
  <c r="D827" i="33"/>
  <c r="E827" i="33"/>
  <c r="F827" i="33"/>
  <c r="G827" i="33"/>
  <c r="H827" i="33"/>
  <c r="I827" i="33"/>
  <c r="J827" i="33"/>
  <c r="K827" i="33"/>
  <c r="L827" i="33"/>
  <c r="M827" i="33"/>
  <c r="N827" i="33"/>
  <c r="O827" i="33"/>
  <c r="P827" i="33"/>
  <c r="Q827" i="33"/>
  <c r="R827" i="33"/>
  <c r="S827" i="33"/>
  <c r="T827" i="33"/>
  <c r="U827" i="33"/>
  <c r="V827" i="33"/>
  <c r="D828" i="33"/>
  <c r="E828" i="33"/>
  <c r="F828" i="33"/>
  <c r="G828" i="33"/>
  <c r="H828" i="33"/>
  <c r="I828" i="33"/>
  <c r="J828" i="33"/>
  <c r="K828" i="33"/>
  <c r="L828" i="33"/>
  <c r="M828" i="33"/>
  <c r="N828" i="33"/>
  <c r="O828" i="33"/>
  <c r="P828" i="33"/>
  <c r="Q828" i="33"/>
  <c r="R828" i="33"/>
  <c r="S828" i="33"/>
  <c r="T828" i="33"/>
  <c r="U828" i="33"/>
  <c r="V828" i="33"/>
  <c r="D829" i="33"/>
  <c r="E829" i="33"/>
  <c r="F829" i="33"/>
  <c r="G829" i="33"/>
  <c r="H829" i="33"/>
  <c r="I829" i="33"/>
  <c r="J829" i="33"/>
  <c r="K829" i="33"/>
  <c r="L829" i="33"/>
  <c r="M829" i="33"/>
  <c r="N829" i="33"/>
  <c r="O829" i="33"/>
  <c r="P829" i="33"/>
  <c r="Q829" i="33"/>
  <c r="R829" i="33"/>
  <c r="S829" i="33"/>
  <c r="T829" i="33"/>
  <c r="U829" i="33"/>
  <c r="V829" i="33"/>
  <c r="D830" i="33"/>
  <c r="E830" i="33"/>
  <c r="F830" i="33"/>
  <c r="G830" i="33"/>
  <c r="H830" i="33"/>
  <c r="I830" i="33"/>
  <c r="J830" i="33"/>
  <c r="K830" i="33"/>
  <c r="L830" i="33"/>
  <c r="M830" i="33"/>
  <c r="N830" i="33"/>
  <c r="O830" i="33"/>
  <c r="P830" i="33"/>
  <c r="Q830" i="33"/>
  <c r="R830" i="33"/>
  <c r="S830" i="33"/>
  <c r="T830" i="33"/>
  <c r="U830" i="33"/>
  <c r="V830" i="33"/>
  <c r="D832" i="33"/>
  <c r="E832" i="33"/>
  <c r="F832" i="33"/>
  <c r="G832" i="33"/>
  <c r="H832" i="33"/>
  <c r="I832" i="33"/>
  <c r="J832" i="33"/>
  <c r="K832" i="33"/>
  <c r="L832" i="33"/>
  <c r="M832" i="33"/>
  <c r="N832" i="33"/>
  <c r="O832" i="33"/>
  <c r="P832" i="33"/>
  <c r="Q832" i="33"/>
  <c r="R832" i="33"/>
  <c r="S832" i="33"/>
  <c r="T832" i="33"/>
  <c r="U832" i="33"/>
  <c r="V832" i="33"/>
  <c r="D833" i="33"/>
  <c r="E833" i="33"/>
  <c r="F833" i="33"/>
  <c r="G833" i="33"/>
  <c r="H833" i="33"/>
  <c r="I833" i="33"/>
  <c r="J833" i="33"/>
  <c r="K833" i="33"/>
  <c r="L833" i="33"/>
  <c r="M833" i="33"/>
  <c r="N833" i="33"/>
  <c r="O833" i="33"/>
  <c r="P833" i="33"/>
  <c r="Q833" i="33"/>
  <c r="R833" i="33"/>
  <c r="S833" i="33"/>
  <c r="T833" i="33"/>
  <c r="U833" i="33"/>
  <c r="V833" i="33"/>
  <c r="D834" i="33"/>
  <c r="E834" i="33"/>
  <c r="F834" i="33"/>
  <c r="G834" i="33"/>
  <c r="H834" i="33"/>
  <c r="I834" i="33"/>
  <c r="J834" i="33"/>
  <c r="K834" i="33"/>
  <c r="L834" i="33"/>
  <c r="M834" i="33"/>
  <c r="N834" i="33"/>
  <c r="O834" i="33"/>
  <c r="P834" i="33"/>
  <c r="Q834" i="33"/>
  <c r="R834" i="33"/>
  <c r="S834" i="33"/>
  <c r="T834" i="33"/>
  <c r="U834" i="33"/>
  <c r="V834" i="33"/>
  <c r="D835" i="33"/>
  <c r="E835" i="33"/>
  <c r="F835" i="33"/>
  <c r="G835" i="33"/>
  <c r="H835" i="33"/>
  <c r="I835" i="33"/>
  <c r="J835" i="33"/>
  <c r="K835" i="33"/>
  <c r="L835" i="33"/>
  <c r="M835" i="33"/>
  <c r="N835" i="33"/>
  <c r="O835" i="33"/>
  <c r="P835" i="33"/>
  <c r="Q835" i="33"/>
  <c r="R835" i="33"/>
  <c r="S835" i="33"/>
  <c r="T835" i="33"/>
  <c r="U835" i="33"/>
  <c r="V835" i="33"/>
  <c r="D836" i="33"/>
  <c r="E836" i="33"/>
  <c r="F836" i="33"/>
  <c r="G836" i="33"/>
  <c r="H836" i="33"/>
  <c r="I836" i="33"/>
  <c r="J836" i="33"/>
  <c r="K836" i="33"/>
  <c r="L836" i="33"/>
  <c r="M836" i="33"/>
  <c r="N836" i="33"/>
  <c r="O836" i="33"/>
  <c r="P836" i="33"/>
  <c r="Q836" i="33"/>
  <c r="R836" i="33"/>
  <c r="S836" i="33"/>
  <c r="T836" i="33"/>
  <c r="U836" i="33"/>
  <c r="V836" i="33"/>
  <c r="D837" i="33"/>
  <c r="E837" i="33"/>
  <c r="F837" i="33"/>
  <c r="G837" i="33"/>
  <c r="H837" i="33"/>
  <c r="I837" i="33"/>
  <c r="J837" i="33"/>
  <c r="K837" i="33"/>
  <c r="L837" i="33"/>
  <c r="M837" i="33"/>
  <c r="N837" i="33"/>
  <c r="O837" i="33"/>
  <c r="P837" i="33"/>
  <c r="Q837" i="33"/>
  <c r="R837" i="33"/>
  <c r="S837" i="33"/>
  <c r="T837" i="33"/>
  <c r="U837" i="33"/>
  <c r="V837" i="33"/>
  <c r="D838" i="33"/>
  <c r="E838" i="33"/>
  <c r="F838" i="33"/>
  <c r="G838" i="33"/>
  <c r="H838" i="33"/>
  <c r="I838" i="33"/>
  <c r="J838" i="33"/>
  <c r="K838" i="33"/>
  <c r="L838" i="33"/>
  <c r="M838" i="33"/>
  <c r="N838" i="33"/>
  <c r="O838" i="33"/>
  <c r="P838" i="33"/>
  <c r="Q838" i="33"/>
  <c r="R838" i="33"/>
  <c r="S838" i="33"/>
  <c r="T838" i="33"/>
  <c r="U838" i="33"/>
  <c r="V838" i="33"/>
  <c r="D839" i="33"/>
  <c r="E839" i="33"/>
  <c r="F839" i="33"/>
  <c r="G839" i="33"/>
  <c r="H839" i="33"/>
  <c r="I839" i="33"/>
  <c r="J839" i="33"/>
  <c r="K839" i="33"/>
  <c r="L839" i="33"/>
  <c r="M839" i="33"/>
  <c r="N839" i="33"/>
  <c r="O839" i="33"/>
  <c r="P839" i="33"/>
  <c r="Q839" i="33"/>
  <c r="R839" i="33"/>
  <c r="S839" i="33"/>
  <c r="T839" i="33"/>
  <c r="U839" i="33"/>
  <c r="V839" i="33"/>
  <c r="D843" i="33"/>
  <c r="E843" i="33"/>
  <c r="F843" i="33"/>
  <c r="G843" i="33"/>
  <c r="H843" i="33"/>
  <c r="I843" i="33"/>
  <c r="J843" i="33"/>
  <c r="K843" i="33"/>
  <c r="L843" i="33"/>
  <c r="M843" i="33"/>
  <c r="N843" i="33"/>
  <c r="O843" i="33"/>
  <c r="P843" i="33"/>
  <c r="Q843" i="33"/>
  <c r="R843" i="33"/>
  <c r="S843" i="33"/>
  <c r="T843" i="33"/>
  <c r="U843" i="33"/>
  <c r="V843" i="33"/>
  <c r="D845" i="33"/>
  <c r="E845" i="33"/>
  <c r="F845" i="33"/>
  <c r="G845" i="33"/>
  <c r="H845" i="33"/>
  <c r="I845" i="33"/>
  <c r="J845" i="33"/>
  <c r="K845" i="33"/>
  <c r="L845" i="33"/>
  <c r="M845" i="33"/>
  <c r="N845" i="33"/>
  <c r="O845" i="33"/>
  <c r="P845" i="33"/>
  <c r="Q845" i="33"/>
  <c r="R845" i="33"/>
  <c r="S845" i="33"/>
  <c r="T845" i="33"/>
  <c r="U845" i="33"/>
  <c r="V845" i="33"/>
  <c r="D846" i="33"/>
  <c r="E846" i="33"/>
  <c r="F846" i="33"/>
  <c r="G846" i="33"/>
  <c r="H846" i="33"/>
  <c r="I846" i="33"/>
  <c r="J846" i="33"/>
  <c r="K846" i="33"/>
  <c r="L846" i="33"/>
  <c r="M846" i="33"/>
  <c r="N846" i="33"/>
  <c r="O846" i="33"/>
  <c r="P846" i="33"/>
  <c r="Q846" i="33"/>
  <c r="R846" i="33"/>
  <c r="S846" i="33"/>
  <c r="T846" i="33"/>
  <c r="U846" i="33"/>
  <c r="V846" i="33"/>
  <c r="D847" i="33"/>
  <c r="E847" i="33"/>
  <c r="F847" i="33"/>
  <c r="G847" i="33"/>
  <c r="H847" i="33"/>
  <c r="I847" i="33"/>
  <c r="J847" i="33"/>
  <c r="K847" i="33"/>
  <c r="L847" i="33"/>
  <c r="M847" i="33"/>
  <c r="N847" i="33"/>
  <c r="O847" i="33"/>
  <c r="P847" i="33"/>
  <c r="Q847" i="33"/>
  <c r="R847" i="33"/>
  <c r="S847" i="33"/>
  <c r="T847" i="33"/>
  <c r="U847" i="33"/>
  <c r="V847" i="33"/>
  <c r="D849" i="33"/>
  <c r="E849" i="33"/>
  <c r="F849" i="33"/>
  <c r="G849" i="33"/>
  <c r="H849" i="33"/>
  <c r="I849" i="33"/>
  <c r="J849" i="33"/>
  <c r="K849" i="33"/>
  <c r="L849" i="33"/>
  <c r="M849" i="33"/>
  <c r="N849" i="33"/>
  <c r="O849" i="33"/>
  <c r="P849" i="33"/>
  <c r="Q849" i="33"/>
  <c r="R849" i="33"/>
  <c r="S849" i="33"/>
  <c r="T849" i="33"/>
  <c r="U849" i="33"/>
  <c r="V849" i="33"/>
  <c r="D850" i="33"/>
  <c r="E850" i="33"/>
  <c r="F850" i="33"/>
  <c r="G850" i="33"/>
  <c r="H850" i="33"/>
  <c r="I850" i="33"/>
  <c r="J850" i="33"/>
  <c r="K850" i="33"/>
  <c r="L850" i="33"/>
  <c r="M850" i="33"/>
  <c r="N850" i="33"/>
  <c r="O850" i="33"/>
  <c r="P850" i="33"/>
  <c r="Q850" i="33"/>
  <c r="R850" i="33"/>
  <c r="S850" i="33"/>
  <c r="T850" i="33"/>
  <c r="U850" i="33"/>
  <c r="V850" i="33"/>
  <c r="D851" i="33"/>
  <c r="E851" i="33"/>
  <c r="F851" i="33"/>
  <c r="G851" i="33"/>
  <c r="H851" i="33"/>
  <c r="I851" i="33"/>
  <c r="J851" i="33"/>
  <c r="K851" i="33"/>
  <c r="L851" i="33"/>
  <c r="M851" i="33"/>
  <c r="N851" i="33"/>
  <c r="O851" i="33"/>
  <c r="P851" i="33"/>
  <c r="Q851" i="33"/>
  <c r="R851" i="33"/>
  <c r="S851" i="33"/>
  <c r="T851" i="33"/>
  <c r="U851" i="33"/>
  <c r="V851" i="33"/>
  <c r="D852" i="33"/>
  <c r="E852" i="33"/>
  <c r="F852" i="33"/>
  <c r="G852" i="33"/>
  <c r="H852" i="33"/>
  <c r="I852" i="33"/>
  <c r="J852" i="33"/>
  <c r="K852" i="33"/>
  <c r="L852" i="33"/>
  <c r="M852" i="33"/>
  <c r="N852" i="33"/>
  <c r="O852" i="33"/>
  <c r="P852" i="33"/>
  <c r="Q852" i="33"/>
  <c r="R852" i="33"/>
  <c r="S852" i="33"/>
  <c r="T852" i="33"/>
  <c r="U852" i="33"/>
  <c r="V852" i="33"/>
  <c r="D853" i="33"/>
  <c r="E853" i="33"/>
  <c r="F853" i="33"/>
  <c r="G853" i="33"/>
  <c r="H853" i="33"/>
  <c r="I853" i="33"/>
  <c r="J853" i="33"/>
  <c r="K853" i="33"/>
  <c r="L853" i="33"/>
  <c r="M853" i="33"/>
  <c r="N853" i="33"/>
  <c r="O853" i="33"/>
  <c r="P853" i="33"/>
  <c r="Q853" i="33"/>
  <c r="R853" i="33"/>
  <c r="S853" i="33"/>
  <c r="T853" i="33"/>
  <c r="U853" i="33"/>
  <c r="V853" i="33"/>
  <c r="D854" i="33"/>
  <c r="E854" i="33"/>
  <c r="F854" i="33"/>
  <c r="G854" i="33"/>
  <c r="H854" i="33"/>
  <c r="I854" i="33"/>
  <c r="J854" i="33"/>
  <c r="K854" i="33"/>
  <c r="L854" i="33"/>
  <c r="M854" i="33"/>
  <c r="N854" i="33"/>
  <c r="O854" i="33"/>
  <c r="P854" i="33"/>
  <c r="Q854" i="33"/>
  <c r="R854" i="33"/>
  <c r="S854" i="33"/>
  <c r="T854" i="33"/>
  <c r="U854" i="33"/>
  <c r="V854" i="33"/>
  <c r="D855" i="33"/>
  <c r="E855" i="33"/>
  <c r="F855" i="33"/>
  <c r="G855" i="33"/>
  <c r="H855" i="33"/>
  <c r="I855" i="33"/>
  <c r="J855" i="33"/>
  <c r="K855" i="33"/>
  <c r="L855" i="33"/>
  <c r="M855" i="33"/>
  <c r="N855" i="33"/>
  <c r="O855" i="33"/>
  <c r="P855" i="33"/>
  <c r="Q855" i="33"/>
  <c r="R855" i="33"/>
  <c r="S855" i="33"/>
  <c r="T855" i="33"/>
  <c r="U855" i="33"/>
  <c r="V855" i="33"/>
  <c r="D856" i="33"/>
  <c r="E856" i="33"/>
  <c r="F856" i="33"/>
  <c r="G856" i="33"/>
  <c r="H856" i="33"/>
  <c r="I856" i="33"/>
  <c r="J856" i="33"/>
  <c r="K856" i="33"/>
  <c r="L856" i="33"/>
  <c r="M856" i="33"/>
  <c r="N856" i="33"/>
  <c r="O856" i="33"/>
  <c r="P856" i="33"/>
  <c r="Q856" i="33"/>
  <c r="R856" i="33"/>
  <c r="S856" i="33"/>
  <c r="T856" i="33"/>
  <c r="U856" i="33"/>
  <c r="V856" i="33"/>
  <c r="D857" i="33"/>
  <c r="E857" i="33"/>
  <c r="F857" i="33"/>
  <c r="G857" i="33"/>
  <c r="H857" i="33"/>
  <c r="I857" i="33"/>
  <c r="J857" i="33"/>
  <c r="K857" i="33"/>
  <c r="L857" i="33"/>
  <c r="M857" i="33"/>
  <c r="N857" i="33"/>
  <c r="O857" i="33"/>
  <c r="P857" i="33"/>
  <c r="Q857" i="33"/>
  <c r="R857" i="33"/>
  <c r="S857" i="33"/>
  <c r="T857" i="33"/>
  <c r="U857" i="33"/>
  <c r="V857" i="33"/>
  <c r="D858" i="33"/>
  <c r="E858" i="33"/>
  <c r="F858" i="33"/>
  <c r="G858" i="33"/>
  <c r="H858" i="33"/>
  <c r="I858" i="33"/>
  <c r="J858" i="33"/>
  <c r="K858" i="33"/>
  <c r="L858" i="33"/>
  <c r="M858" i="33"/>
  <c r="N858" i="33"/>
  <c r="O858" i="33"/>
  <c r="P858" i="33"/>
  <c r="Q858" i="33"/>
  <c r="R858" i="33"/>
  <c r="S858" i="33"/>
  <c r="T858" i="33"/>
  <c r="U858" i="33"/>
  <c r="V858" i="33"/>
  <c r="D859" i="33"/>
  <c r="E859" i="33"/>
  <c r="F859" i="33"/>
  <c r="G859" i="33"/>
  <c r="H859" i="33"/>
  <c r="I859" i="33"/>
  <c r="J859" i="33"/>
  <c r="K859" i="33"/>
  <c r="L859" i="33"/>
  <c r="M859" i="33"/>
  <c r="N859" i="33"/>
  <c r="O859" i="33"/>
  <c r="P859" i="33"/>
  <c r="Q859" i="33"/>
  <c r="R859" i="33"/>
  <c r="S859" i="33"/>
  <c r="T859" i="33"/>
  <c r="U859" i="33"/>
  <c r="V859" i="33"/>
  <c r="D860" i="33"/>
  <c r="E860" i="33"/>
  <c r="F860" i="33"/>
  <c r="G860" i="33"/>
  <c r="H860" i="33"/>
  <c r="I860" i="33"/>
  <c r="J860" i="33"/>
  <c r="K860" i="33"/>
  <c r="L860" i="33"/>
  <c r="M860" i="33"/>
  <c r="N860" i="33"/>
  <c r="O860" i="33"/>
  <c r="P860" i="33"/>
  <c r="Q860" i="33"/>
  <c r="R860" i="33"/>
  <c r="S860" i="33"/>
  <c r="T860" i="33"/>
  <c r="U860" i="33"/>
  <c r="V860" i="33"/>
  <c r="D861" i="33"/>
  <c r="E861" i="33"/>
  <c r="F861" i="33"/>
  <c r="G861" i="33"/>
  <c r="H861" i="33"/>
  <c r="I861" i="33"/>
  <c r="J861" i="33"/>
  <c r="K861" i="33"/>
  <c r="L861" i="33"/>
  <c r="M861" i="33"/>
  <c r="N861" i="33"/>
  <c r="O861" i="33"/>
  <c r="P861" i="33"/>
  <c r="Q861" i="33"/>
  <c r="R861" i="33"/>
  <c r="S861" i="33"/>
  <c r="T861" i="33"/>
  <c r="U861" i="33"/>
  <c r="V861" i="33"/>
  <c r="D862" i="33"/>
  <c r="E862" i="33"/>
  <c r="F862" i="33"/>
  <c r="G862" i="33"/>
  <c r="H862" i="33"/>
  <c r="I862" i="33"/>
  <c r="J862" i="33"/>
  <c r="K862" i="33"/>
  <c r="L862" i="33"/>
  <c r="M862" i="33"/>
  <c r="N862" i="33"/>
  <c r="O862" i="33"/>
  <c r="P862" i="33"/>
  <c r="Q862" i="33"/>
  <c r="R862" i="33"/>
  <c r="S862" i="33"/>
  <c r="T862" i="33"/>
  <c r="U862" i="33"/>
  <c r="V862" i="33"/>
  <c r="D863" i="33"/>
  <c r="E863" i="33"/>
  <c r="F863" i="33"/>
  <c r="G863" i="33"/>
  <c r="H863" i="33"/>
  <c r="I863" i="33"/>
  <c r="J863" i="33"/>
  <c r="K863" i="33"/>
  <c r="L863" i="33"/>
  <c r="M863" i="33"/>
  <c r="N863" i="33"/>
  <c r="O863" i="33"/>
  <c r="P863" i="33"/>
  <c r="Q863" i="33"/>
  <c r="R863" i="33"/>
  <c r="S863" i="33"/>
  <c r="T863" i="33"/>
  <c r="U863" i="33"/>
  <c r="V863" i="33"/>
  <c r="D864" i="33"/>
  <c r="E864" i="33"/>
  <c r="F864" i="33"/>
  <c r="G864" i="33"/>
  <c r="H864" i="33"/>
  <c r="I864" i="33"/>
  <c r="J864" i="33"/>
  <c r="K864" i="33"/>
  <c r="L864" i="33"/>
  <c r="M864" i="33"/>
  <c r="N864" i="33"/>
  <c r="O864" i="33"/>
  <c r="P864" i="33"/>
  <c r="Q864" i="33"/>
  <c r="R864" i="33"/>
  <c r="S864" i="33"/>
  <c r="T864" i="33"/>
  <c r="U864" i="33"/>
  <c r="V864" i="33"/>
  <c r="D865" i="33"/>
  <c r="E865" i="33"/>
  <c r="F865" i="33"/>
  <c r="G865" i="33"/>
  <c r="H865" i="33"/>
  <c r="I865" i="33"/>
  <c r="J865" i="33"/>
  <c r="K865" i="33"/>
  <c r="L865" i="33"/>
  <c r="M865" i="33"/>
  <c r="N865" i="33"/>
  <c r="O865" i="33"/>
  <c r="P865" i="33"/>
  <c r="Q865" i="33"/>
  <c r="R865" i="33"/>
  <c r="S865" i="33"/>
  <c r="T865" i="33"/>
  <c r="U865" i="33"/>
  <c r="V865" i="33"/>
  <c r="D866" i="33"/>
  <c r="E866" i="33"/>
  <c r="F866" i="33"/>
  <c r="G866" i="33"/>
  <c r="H866" i="33"/>
  <c r="I866" i="33"/>
  <c r="J866" i="33"/>
  <c r="K866" i="33"/>
  <c r="L866" i="33"/>
  <c r="M866" i="33"/>
  <c r="N866" i="33"/>
  <c r="O866" i="33"/>
  <c r="P866" i="33"/>
  <c r="Q866" i="33"/>
  <c r="R866" i="33"/>
  <c r="S866" i="33"/>
  <c r="T866" i="33"/>
  <c r="U866" i="33"/>
  <c r="V866" i="33"/>
  <c r="D867" i="33"/>
  <c r="E867" i="33"/>
  <c r="F867" i="33"/>
  <c r="G867" i="33"/>
  <c r="H867" i="33"/>
  <c r="I867" i="33"/>
  <c r="J867" i="33"/>
  <c r="K867" i="33"/>
  <c r="L867" i="33"/>
  <c r="M867" i="33"/>
  <c r="N867" i="33"/>
  <c r="O867" i="33"/>
  <c r="P867" i="33"/>
  <c r="Q867" i="33"/>
  <c r="R867" i="33"/>
  <c r="S867" i="33"/>
  <c r="T867" i="33"/>
  <c r="U867" i="33"/>
  <c r="V867" i="33"/>
  <c r="D868" i="33"/>
  <c r="E868" i="33"/>
  <c r="F868" i="33"/>
  <c r="G868" i="33"/>
  <c r="H868" i="33"/>
  <c r="I868" i="33"/>
  <c r="J868" i="33"/>
  <c r="K868" i="33"/>
  <c r="L868" i="33"/>
  <c r="M868" i="33"/>
  <c r="N868" i="33"/>
  <c r="O868" i="33"/>
  <c r="P868" i="33"/>
  <c r="Q868" i="33"/>
  <c r="R868" i="33"/>
  <c r="S868" i="33"/>
  <c r="T868" i="33"/>
  <c r="U868" i="33"/>
  <c r="V868" i="33"/>
  <c r="D869" i="33"/>
  <c r="E869" i="33"/>
  <c r="F869" i="33"/>
  <c r="G869" i="33"/>
  <c r="H869" i="33"/>
  <c r="I869" i="33"/>
  <c r="J869" i="33"/>
  <c r="K869" i="33"/>
  <c r="L869" i="33"/>
  <c r="M869" i="33"/>
  <c r="N869" i="33"/>
  <c r="O869" i="33"/>
  <c r="P869" i="33"/>
  <c r="Q869" i="33"/>
  <c r="R869" i="33"/>
  <c r="S869" i="33"/>
  <c r="T869" i="33"/>
  <c r="U869" i="33"/>
  <c r="V869" i="33"/>
  <c r="D870" i="33"/>
  <c r="E870" i="33"/>
  <c r="F870" i="33"/>
  <c r="G870" i="33"/>
  <c r="H870" i="33"/>
  <c r="I870" i="33"/>
  <c r="J870" i="33"/>
  <c r="K870" i="33"/>
  <c r="L870" i="33"/>
  <c r="M870" i="33"/>
  <c r="N870" i="33"/>
  <c r="O870" i="33"/>
  <c r="P870" i="33"/>
  <c r="Q870" i="33"/>
  <c r="R870" i="33"/>
  <c r="S870" i="33"/>
  <c r="T870" i="33"/>
  <c r="U870" i="33"/>
  <c r="V870" i="33"/>
  <c r="D871" i="33"/>
  <c r="E871" i="33"/>
  <c r="F871" i="33"/>
  <c r="G871" i="33"/>
  <c r="H871" i="33"/>
  <c r="I871" i="33"/>
  <c r="J871" i="33"/>
  <c r="K871" i="33"/>
  <c r="L871" i="33"/>
  <c r="M871" i="33"/>
  <c r="N871" i="33"/>
  <c r="O871" i="33"/>
  <c r="P871" i="33"/>
  <c r="Q871" i="33"/>
  <c r="R871" i="33"/>
  <c r="S871" i="33"/>
  <c r="T871" i="33"/>
  <c r="U871" i="33"/>
  <c r="V871" i="33"/>
  <c r="D872" i="33"/>
  <c r="E872" i="33"/>
  <c r="F872" i="33"/>
  <c r="G872" i="33"/>
  <c r="H872" i="33"/>
  <c r="I872" i="33"/>
  <c r="J872" i="33"/>
  <c r="K872" i="33"/>
  <c r="L872" i="33"/>
  <c r="M872" i="33"/>
  <c r="N872" i="33"/>
  <c r="O872" i="33"/>
  <c r="P872" i="33"/>
  <c r="Q872" i="33"/>
  <c r="R872" i="33"/>
  <c r="S872" i="33"/>
  <c r="T872" i="33"/>
  <c r="U872" i="33"/>
  <c r="V872" i="33"/>
  <c r="D873" i="33"/>
  <c r="E873" i="33"/>
  <c r="F873" i="33"/>
  <c r="G873" i="33"/>
  <c r="H873" i="33"/>
  <c r="I873" i="33"/>
  <c r="J873" i="33"/>
  <c r="K873" i="33"/>
  <c r="L873" i="33"/>
  <c r="M873" i="33"/>
  <c r="N873" i="33"/>
  <c r="O873" i="33"/>
  <c r="P873" i="33"/>
  <c r="Q873" i="33"/>
  <c r="R873" i="33"/>
  <c r="S873" i="33"/>
  <c r="T873" i="33"/>
  <c r="U873" i="33"/>
  <c r="V873" i="33"/>
  <c r="D874" i="33"/>
  <c r="E874" i="33"/>
  <c r="F874" i="33"/>
  <c r="G874" i="33"/>
  <c r="H874" i="33"/>
  <c r="I874" i="33"/>
  <c r="J874" i="33"/>
  <c r="K874" i="33"/>
  <c r="L874" i="33"/>
  <c r="M874" i="33"/>
  <c r="N874" i="33"/>
  <c r="O874" i="33"/>
  <c r="P874" i="33"/>
  <c r="Q874" i="33"/>
  <c r="R874" i="33"/>
  <c r="S874" i="33"/>
  <c r="T874" i="33"/>
  <c r="U874" i="33"/>
  <c r="V874" i="33"/>
  <c r="D875" i="33"/>
  <c r="E875" i="33"/>
  <c r="F875" i="33"/>
  <c r="G875" i="33"/>
  <c r="H875" i="33"/>
  <c r="I875" i="33"/>
  <c r="J875" i="33"/>
  <c r="K875" i="33"/>
  <c r="L875" i="33"/>
  <c r="M875" i="33"/>
  <c r="N875" i="33"/>
  <c r="O875" i="33"/>
  <c r="P875" i="33"/>
  <c r="Q875" i="33"/>
  <c r="R875" i="33"/>
  <c r="S875" i="33"/>
  <c r="T875" i="33"/>
  <c r="U875" i="33"/>
  <c r="V875" i="33"/>
  <c r="D876" i="33"/>
  <c r="E876" i="33"/>
  <c r="F876" i="33"/>
  <c r="G876" i="33"/>
  <c r="H876" i="33"/>
  <c r="I876" i="33"/>
  <c r="J876" i="33"/>
  <c r="K876" i="33"/>
  <c r="L876" i="33"/>
  <c r="M876" i="33"/>
  <c r="N876" i="33"/>
  <c r="O876" i="33"/>
  <c r="P876" i="33"/>
  <c r="Q876" i="33"/>
  <c r="R876" i="33"/>
  <c r="S876" i="33"/>
  <c r="T876" i="33"/>
  <c r="U876" i="33"/>
  <c r="V876" i="33"/>
  <c r="D877" i="33"/>
  <c r="E877" i="33"/>
  <c r="F877" i="33"/>
  <c r="G877" i="33"/>
  <c r="H877" i="33"/>
  <c r="I877" i="33"/>
  <c r="J877" i="33"/>
  <c r="K877" i="33"/>
  <c r="L877" i="33"/>
  <c r="M877" i="33"/>
  <c r="N877" i="33"/>
  <c r="O877" i="33"/>
  <c r="P877" i="33"/>
  <c r="Q877" i="33"/>
  <c r="R877" i="33"/>
  <c r="S877" i="33"/>
  <c r="T877" i="33"/>
  <c r="U877" i="33"/>
  <c r="V877" i="33"/>
  <c r="D878" i="33"/>
  <c r="E878" i="33"/>
  <c r="F878" i="33"/>
  <c r="G878" i="33"/>
  <c r="H878" i="33"/>
  <c r="I878" i="33"/>
  <c r="J878" i="33"/>
  <c r="K878" i="33"/>
  <c r="L878" i="33"/>
  <c r="M878" i="33"/>
  <c r="N878" i="33"/>
  <c r="O878" i="33"/>
  <c r="P878" i="33"/>
  <c r="Q878" i="33"/>
  <c r="R878" i="33"/>
  <c r="S878" i="33"/>
  <c r="T878" i="33"/>
  <c r="U878" i="33"/>
  <c r="V878" i="33"/>
  <c r="D879" i="33"/>
  <c r="E879" i="33"/>
  <c r="F879" i="33"/>
  <c r="G879" i="33"/>
  <c r="H879" i="33"/>
  <c r="I879" i="33"/>
  <c r="J879" i="33"/>
  <c r="K879" i="33"/>
  <c r="L879" i="33"/>
  <c r="M879" i="33"/>
  <c r="N879" i="33"/>
  <c r="O879" i="33"/>
  <c r="P879" i="33"/>
  <c r="Q879" i="33"/>
  <c r="R879" i="33"/>
  <c r="S879" i="33"/>
  <c r="T879" i="33"/>
  <c r="U879" i="33"/>
  <c r="V879" i="33"/>
  <c r="D880" i="33"/>
  <c r="E880" i="33"/>
  <c r="F880" i="33"/>
  <c r="G880" i="33"/>
  <c r="H880" i="33"/>
  <c r="I880" i="33"/>
  <c r="J880" i="33"/>
  <c r="K880" i="33"/>
  <c r="L880" i="33"/>
  <c r="M880" i="33"/>
  <c r="N880" i="33"/>
  <c r="O880" i="33"/>
  <c r="P880" i="33"/>
  <c r="Q880" i="33"/>
  <c r="R880" i="33"/>
  <c r="S880" i="33"/>
  <c r="T880" i="33"/>
  <c r="U880" i="33"/>
  <c r="V880" i="33"/>
  <c r="D881" i="33"/>
  <c r="E881" i="33"/>
  <c r="F881" i="33"/>
  <c r="G881" i="33"/>
  <c r="H881" i="33"/>
  <c r="I881" i="33"/>
  <c r="J881" i="33"/>
  <c r="K881" i="33"/>
  <c r="L881" i="33"/>
  <c r="M881" i="33"/>
  <c r="N881" i="33"/>
  <c r="O881" i="33"/>
  <c r="P881" i="33"/>
  <c r="Q881" i="33"/>
  <c r="R881" i="33"/>
  <c r="S881" i="33"/>
  <c r="T881" i="33"/>
  <c r="U881" i="33"/>
  <c r="V881" i="33"/>
  <c r="D882" i="33"/>
  <c r="E882" i="33"/>
  <c r="F882" i="33"/>
  <c r="G882" i="33"/>
  <c r="H882" i="33"/>
  <c r="I882" i="33"/>
  <c r="J882" i="33"/>
  <c r="K882" i="33"/>
  <c r="L882" i="33"/>
  <c r="M882" i="33"/>
  <c r="N882" i="33"/>
  <c r="O882" i="33"/>
  <c r="P882" i="33"/>
  <c r="Q882" i="33"/>
  <c r="R882" i="33"/>
  <c r="S882" i="33"/>
  <c r="T882" i="33"/>
  <c r="U882" i="33"/>
  <c r="V882" i="33"/>
  <c r="D883" i="33"/>
  <c r="E883" i="33"/>
  <c r="F883" i="33"/>
  <c r="G883" i="33"/>
  <c r="H883" i="33"/>
  <c r="I883" i="33"/>
  <c r="J883" i="33"/>
  <c r="K883" i="33"/>
  <c r="L883" i="33"/>
  <c r="M883" i="33"/>
  <c r="N883" i="33"/>
  <c r="O883" i="33"/>
  <c r="P883" i="33"/>
  <c r="Q883" i="33"/>
  <c r="R883" i="33"/>
  <c r="S883" i="33"/>
  <c r="T883" i="33"/>
  <c r="U883" i="33"/>
  <c r="V883" i="33"/>
  <c r="D884" i="33"/>
  <c r="E884" i="33"/>
  <c r="F884" i="33"/>
  <c r="G884" i="33"/>
  <c r="H884" i="33"/>
  <c r="I884" i="33"/>
  <c r="J884" i="33"/>
  <c r="K884" i="33"/>
  <c r="L884" i="33"/>
  <c r="M884" i="33"/>
  <c r="N884" i="33"/>
  <c r="O884" i="33"/>
  <c r="P884" i="33"/>
  <c r="Q884" i="33"/>
  <c r="R884" i="33"/>
  <c r="S884" i="33"/>
  <c r="T884" i="33"/>
  <c r="U884" i="33"/>
  <c r="V884" i="33"/>
  <c r="D885" i="33"/>
  <c r="E885" i="33"/>
  <c r="F885" i="33"/>
  <c r="G885" i="33"/>
  <c r="H885" i="33"/>
  <c r="I885" i="33"/>
  <c r="J885" i="33"/>
  <c r="K885" i="33"/>
  <c r="L885" i="33"/>
  <c r="M885" i="33"/>
  <c r="N885" i="33"/>
  <c r="O885" i="33"/>
  <c r="P885" i="33"/>
  <c r="Q885" i="33"/>
  <c r="R885" i="33"/>
  <c r="S885" i="33"/>
  <c r="T885" i="33"/>
  <c r="U885" i="33"/>
  <c r="V885" i="33"/>
  <c r="D886" i="33"/>
  <c r="E886" i="33"/>
  <c r="F886" i="33"/>
  <c r="G886" i="33"/>
  <c r="H886" i="33"/>
  <c r="I886" i="33"/>
  <c r="J886" i="33"/>
  <c r="K886" i="33"/>
  <c r="L886" i="33"/>
  <c r="M886" i="33"/>
  <c r="N886" i="33"/>
  <c r="O886" i="33"/>
  <c r="P886" i="33"/>
  <c r="Q886" i="33"/>
  <c r="R886" i="33"/>
  <c r="S886" i="33"/>
  <c r="T886" i="33"/>
  <c r="U886" i="33"/>
  <c r="V886" i="33"/>
  <c r="D887" i="33"/>
  <c r="E887" i="33"/>
  <c r="F887" i="33"/>
  <c r="G887" i="33"/>
  <c r="H887" i="33"/>
  <c r="I887" i="33"/>
  <c r="J887" i="33"/>
  <c r="K887" i="33"/>
  <c r="L887" i="33"/>
  <c r="M887" i="33"/>
  <c r="N887" i="33"/>
  <c r="O887" i="33"/>
  <c r="P887" i="33"/>
  <c r="Q887" i="33"/>
  <c r="R887" i="33"/>
  <c r="S887" i="33"/>
  <c r="T887" i="33"/>
  <c r="U887" i="33"/>
  <c r="V887" i="33"/>
  <c r="D888" i="33"/>
  <c r="E888" i="33"/>
  <c r="F888" i="33"/>
  <c r="G888" i="33"/>
  <c r="H888" i="33"/>
  <c r="I888" i="33"/>
  <c r="J888" i="33"/>
  <c r="K888" i="33"/>
  <c r="L888" i="33"/>
  <c r="M888" i="33"/>
  <c r="N888" i="33"/>
  <c r="O888" i="33"/>
  <c r="P888" i="33"/>
  <c r="Q888" i="33"/>
  <c r="R888" i="33"/>
  <c r="S888" i="33"/>
  <c r="T888" i="33"/>
  <c r="U888" i="33"/>
  <c r="V888" i="33"/>
  <c r="C889" i="33"/>
  <c r="D889" i="33"/>
  <c r="E889" i="33"/>
  <c r="F889" i="33"/>
  <c r="G889" i="33"/>
  <c r="H889" i="33"/>
  <c r="I889" i="33"/>
  <c r="J889" i="33"/>
  <c r="K889" i="33"/>
  <c r="L889" i="33"/>
  <c r="M889" i="33"/>
  <c r="N889" i="33"/>
  <c r="O889" i="33"/>
  <c r="P889" i="33"/>
  <c r="Q889" i="33"/>
  <c r="R889" i="33"/>
  <c r="S889" i="33"/>
  <c r="T889" i="33"/>
  <c r="U889" i="33"/>
  <c r="V889" i="33"/>
  <c r="D890" i="33"/>
  <c r="E890" i="33"/>
  <c r="F890" i="33"/>
  <c r="G890" i="33"/>
  <c r="H890" i="33"/>
  <c r="I890" i="33"/>
  <c r="J890" i="33"/>
  <c r="K890" i="33"/>
  <c r="L890" i="33"/>
  <c r="M890" i="33"/>
  <c r="N890" i="33"/>
  <c r="O890" i="33"/>
  <c r="P890" i="33"/>
  <c r="Q890" i="33"/>
  <c r="R890" i="33"/>
  <c r="S890" i="33"/>
  <c r="T890" i="33"/>
  <c r="U890" i="33"/>
  <c r="V890" i="33"/>
  <c r="D891" i="33"/>
  <c r="E891" i="33"/>
  <c r="F891" i="33"/>
  <c r="G891" i="33"/>
  <c r="H891" i="33"/>
  <c r="I891" i="33"/>
  <c r="J891" i="33"/>
  <c r="K891" i="33"/>
  <c r="L891" i="33"/>
  <c r="M891" i="33"/>
  <c r="N891" i="33"/>
  <c r="O891" i="33"/>
  <c r="P891" i="33"/>
  <c r="Q891" i="33"/>
  <c r="R891" i="33"/>
  <c r="S891" i="33"/>
  <c r="T891" i="33"/>
  <c r="U891" i="33"/>
  <c r="V891" i="33"/>
  <c r="D892" i="33"/>
  <c r="E892" i="33"/>
  <c r="F892" i="33"/>
  <c r="G892" i="33"/>
  <c r="H892" i="33"/>
  <c r="I892" i="33"/>
  <c r="J892" i="33"/>
  <c r="K892" i="33"/>
  <c r="L892" i="33"/>
  <c r="M892" i="33"/>
  <c r="N892" i="33"/>
  <c r="O892" i="33"/>
  <c r="P892" i="33"/>
  <c r="Q892" i="33"/>
  <c r="R892" i="33"/>
  <c r="S892" i="33"/>
  <c r="T892" i="33"/>
  <c r="U892" i="33"/>
  <c r="V892" i="33"/>
  <c r="D893" i="33"/>
  <c r="E893" i="33"/>
  <c r="F893" i="33"/>
  <c r="G893" i="33"/>
  <c r="H893" i="33"/>
  <c r="I893" i="33"/>
  <c r="J893" i="33"/>
  <c r="K893" i="33"/>
  <c r="L893" i="33"/>
  <c r="M893" i="33"/>
  <c r="N893" i="33"/>
  <c r="O893" i="33"/>
  <c r="P893" i="33"/>
  <c r="Q893" i="33"/>
  <c r="R893" i="33"/>
  <c r="S893" i="33"/>
  <c r="T893" i="33"/>
  <c r="U893" i="33"/>
  <c r="V893" i="33"/>
  <c r="D894" i="33"/>
  <c r="E894" i="33"/>
  <c r="F894" i="33"/>
  <c r="G894" i="33"/>
  <c r="H894" i="33"/>
  <c r="I894" i="33"/>
  <c r="J894" i="33"/>
  <c r="K894" i="33"/>
  <c r="L894" i="33"/>
  <c r="M894" i="33"/>
  <c r="N894" i="33"/>
  <c r="O894" i="33"/>
  <c r="P894" i="33"/>
  <c r="Q894" i="33"/>
  <c r="R894" i="33"/>
  <c r="S894" i="33"/>
  <c r="T894" i="33"/>
  <c r="U894" i="33"/>
  <c r="V894" i="33"/>
  <c r="D895" i="33"/>
  <c r="E895" i="33"/>
  <c r="F895" i="33"/>
  <c r="G895" i="33"/>
  <c r="H895" i="33"/>
  <c r="I895" i="33"/>
  <c r="J895" i="33"/>
  <c r="K895" i="33"/>
  <c r="L895" i="33"/>
  <c r="M895" i="33"/>
  <c r="N895" i="33"/>
  <c r="O895" i="33"/>
  <c r="P895" i="33"/>
  <c r="Q895" i="33"/>
  <c r="R895" i="33"/>
  <c r="S895" i="33"/>
  <c r="T895" i="33"/>
  <c r="U895" i="33"/>
  <c r="V895" i="33"/>
  <c r="D896" i="33"/>
  <c r="E896" i="33"/>
  <c r="F896" i="33"/>
  <c r="G896" i="33"/>
  <c r="H896" i="33"/>
  <c r="I896" i="33"/>
  <c r="J896" i="33"/>
  <c r="K896" i="33"/>
  <c r="L896" i="33"/>
  <c r="M896" i="33"/>
  <c r="N896" i="33"/>
  <c r="O896" i="33"/>
  <c r="P896" i="33"/>
  <c r="Q896" i="33"/>
  <c r="R896" i="33"/>
  <c r="S896" i="33"/>
  <c r="T896" i="33"/>
  <c r="U896" i="33"/>
  <c r="V896" i="33"/>
  <c r="D897" i="33"/>
  <c r="E897" i="33"/>
  <c r="F897" i="33"/>
  <c r="G897" i="33"/>
  <c r="H897" i="33"/>
  <c r="I897" i="33"/>
  <c r="J897" i="33"/>
  <c r="K897" i="33"/>
  <c r="L897" i="33"/>
  <c r="M897" i="33"/>
  <c r="N897" i="33"/>
  <c r="O897" i="33"/>
  <c r="P897" i="33"/>
  <c r="Q897" i="33"/>
  <c r="R897" i="33"/>
  <c r="S897" i="33"/>
  <c r="T897" i="33"/>
  <c r="U897" i="33"/>
  <c r="V897" i="33"/>
  <c r="D898" i="33"/>
  <c r="E898" i="33"/>
  <c r="F898" i="33"/>
  <c r="G898" i="33"/>
  <c r="H898" i="33"/>
  <c r="I898" i="33"/>
  <c r="J898" i="33"/>
  <c r="K898" i="33"/>
  <c r="L898" i="33"/>
  <c r="M898" i="33"/>
  <c r="N898" i="33"/>
  <c r="O898" i="33"/>
  <c r="P898" i="33"/>
  <c r="Q898" i="33"/>
  <c r="R898" i="33"/>
  <c r="S898" i="33"/>
  <c r="T898" i="33"/>
  <c r="U898" i="33"/>
  <c r="V898" i="33"/>
  <c r="D899" i="33"/>
  <c r="E899" i="33"/>
  <c r="F899" i="33"/>
  <c r="G899" i="33"/>
  <c r="H899" i="33"/>
  <c r="I899" i="33"/>
  <c r="J899" i="33"/>
  <c r="K899" i="33"/>
  <c r="L899" i="33"/>
  <c r="M899" i="33"/>
  <c r="N899" i="33"/>
  <c r="O899" i="33"/>
  <c r="P899" i="33"/>
  <c r="Q899" i="33"/>
  <c r="R899" i="33"/>
  <c r="S899" i="33"/>
  <c r="T899" i="33"/>
  <c r="U899" i="33"/>
  <c r="V899" i="33"/>
  <c r="D900" i="33"/>
  <c r="E900" i="33"/>
  <c r="F900" i="33"/>
  <c r="G900" i="33"/>
  <c r="H900" i="33"/>
  <c r="I900" i="33"/>
  <c r="J900" i="33"/>
  <c r="K900" i="33"/>
  <c r="L900" i="33"/>
  <c r="M900" i="33"/>
  <c r="N900" i="33"/>
  <c r="O900" i="33"/>
  <c r="P900" i="33"/>
  <c r="Q900" i="33"/>
  <c r="R900" i="33"/>
  <c r="S900" i="33"/>
  <c r="T900" i="33"/>
  <c r="U900" i="33"/>
  <c r="V900" i="33"/>
  <c r="D901" i="33"/>
  <c r="E901" i="33"/>
  <c r="F901" i="33"/>
  <c r="G901" i="33"/>
  <c r="H901" i="33"/>
  <c r="I901" i="33"/>
  <c r="J901" i="33"/>
  <c r="K901" i="33"/>
  <c r="L901" i="33"/>
  <c r="M901" i="33"/>
  <c r="N901" i="33"/>
  <c r="O901" i="33"/>
  <c r="P901" i="33"/>
  <c r="Q901" i="33"/>
  <c r="R901" i="33"/>
  <c r="S901" i="33"/>
  <c r="T901" i="33"/>
  <c r="U901" i="33"/>
  <c r="V901" i="33"/>
  <c r="D902" i="33"/>
  <c r="E902" i="33"/>
  <c r="F902" i="33"/>
  <c r="G902" i="33"/>
  <c r="H902" i="33"/>
  <c r="I902" i="33"/>
  <c r="J902" i="33"/>
  <c r="K902" i="33"/>
  <c r="L902" i="33"/>
  <c r="M902" i="33"/>
  <c r="N902" i="33"/>
  <c r="O902" i="33"/>
  <c r="P902" i="33"/>
  <c r="Q902" i="33"/>
  <c r="R902" i="33"/>
  <c r="S902" i="33"/>
  <c r="T902" i="33"/>
  <c r="U902" i="33"/>
  <c r="V902" i="33"/>
  <c r="D903" i="33"/>
  <c r="E903" i="33"/>
  <c r="F903" i="33"/>
  <c r="G903" i="33"/>
  <c r="H903" i="33"/>
  <c r="I903" i="33"/>
  <c r="J903" i="33"/>
  <c r="K903" i="33"/>
  <c r="L903" i="33"/>
  <c r="M903" i="33"/>
  <c r="N903" i="33"/>
  <c r="O903" i="33"/>
  <c r="P903" i="33"/>
  <c r="Q903" i="33"/>
  <c r="R903" i="33"/>
  <c r="S903" i="33"/>
  <c r="T903" i="33"/>
  <c r="U903" i="33"/>
  <c r="V903" i="33"/>
  <c r="D904" i="33"/>
  <c r="E904" i="33"/>
  <c r="F904" i="33"/>
  <c r="G904" i="33"/>
  <c r="H904" i="33"/>
  <c r="I904" i="33"/>
  <c r="J904" i="33"/>
  <c r="K904" i="33"/>
  <c r="L904" i="33"/>
  <c r="M904" i="33"/>
  <c r="N904" i="33"/>
  <c r="O904" i="33"/>
  <c r="P904" i="33"/>
  <c r="Q904" i="33"/>
  <c r="R904" i="33"/>
  <c r="S904" i="33"/>
  <c r="T904" i="33"/>
  <c r="U904" i="33"/>
  <c r="V904" i="33"/>
  <c r="D905" i="33"/>
  <c r="E905" i="33"/>
  <c r="F905" i="33"/>
  <c r="G905" i="33"/>
  <c r="H905" i="33"/>
  <c r="I905" i="33"/>
  <c r="J905" i="33"/>
  <c r="K905" i="33"/>
  <c r="L905" i="33"/>
  <c r="M905" i="33"/>
  <c r="N905" i="33"/>
  <c r="O905" i="33"/>
  <c r="P905" i="33"/>
  <c r="Q905" i="33"/>
  <c r="R905" i="33"/>
  <c r="S905" i="33"/>
  <c r="T905" i="33"/>
  <c r="U905" i="33"/>
  <c r="V905" i="33"/>
  <c r="D917" i="33"/>
  <c r="E917" i="33"/>
  <c r="F917" i="33"/>
  <c r="G917" i="33"/>
  <c r="H917" i="33"/>
  <c r="I917" i="33"/>
  <c r="J917" i="33"/>
  <c r="K917" i="33"/>
  <c r="L917" i="33"/>
  <c r="M917" i="33"/>
  <c r="N917" i="33"/>
  <c r="O917" i="33"/>
  <c r="P917" i="33"/>
  <c r="Q917" i="33"/>
  <c r="R917" i="33"/>
  <c r="S917" i="33"/>
  <c r="T917" i="33"/>
  <c r="U917" i="33"/>
  <c r="V917" i="33"/>
  <c r="D918" i="33"/>
  <c r="E918" i="33"/>
  <c r="F918" i="33"/>
  <c r="G918" i="33"/>
  <c r="H918" i="33"/>
  <c r="I918" i="33"/>
  <c r="J918" i="33"/>
  <c r="K918" i="33"/>
  <c r="L918" i="33"/>
  <c r="M918" i="33"/>
  <c r="N918" i="33"/>
  <c r="O918" i="33"/>
  <c r="P918" i="33"/>
  <c r="Q918" i="33"/>
  <c r="R918" i="33"/>
  <c r="S918" i="33"/>
  <c r="T918" i="33"/>
  <c r="U918" i="33"/>
  <c r="V918" i="33"/>
  <c r="D919" i="33"/>
  <c r="E919" i="33"/>
  <c r="F919" i="33"/>
  <c r="G919" i="33"/>
  <c r="H919" i="33"/>
  <c r="I919" i="33"/>
  <c r="J919" i="33"/>
  <c r="K919" i="33"/>
  <c r="L919" i="33"/>
  <c r="M919" i="33"/>
  <c r="N919" i="33"/>
  <c r="O919" i="33"/>
  <c r="P919" i="33"/>
  <c r="Q919" i="33"/>
  <c r="R919" i="33"/>
  <c r="S919" i="33"/>
  <c r="T919" i="33"/>
  <c r="U919" i="33"/>
  <c r="V919" i="33"/>
  <c r="D920" i="33"/>
  <c r="E920" i="33"/>
  <c r="F920" i="33"/>
  <c r="G920" i="33"/>
  <c r="H920" i="33"/>
  <c r="I920" i="33"/>
  <c r="J920" i="33"/>
  <c r="K920" i="33"/>
  <c r="L920" i="33"/>
  <c r="M920" i="33"/>
  <c r="N920" i="33"/>
  <c r="O920" i="33"/>
  <c r="P920" i="33"/>
  <c r="Q920" i="33"/>
  <c r="R920" i="33"/>
  <c r="S920" i="33"/>
  <c r="T920" i="33"/>
  <c r="U920" i="33"/>
  <c r="V920" i="33"/>
  <c r="D921" i="33"/>
  <c r="E921" i="33"/>
  <c r="F921" i="33"/>
  <c r="G921" i="33"/>
  <c r="H921" i="33"/>
  <c r="I921" i="33"/>
  <c r="J921" i="33"/>
  <c r="K921" i="33"/>
  <c r="L921" i="33"/>
  <c r="M921" i="33"/>
  <c r="N921" i="33"/>
  <c r="O921" i="33"/>
  <c r="P921" i="33"/>
  <c r="Q921" i="33"/>
  <c r="R921" i="33"/>
  <c r="S921" i="33"/>
  <c r="T921" i="33"/>
  <c r="U921" i="33"/>
  <c r="V921" i="33"/>
  <c r="D922" i="33"/>
  <c r="E922" i="33"/>
  <c r="F922" i="33"/>
  <c r="G922" i="33"/>
  <c r="H922" i="33"/>
  <c r="I922" i="33"/>
  <c r="J922" i="33"/>
  <c r="K922" i="33"/>
  <c r="L922" i="33"/>
  <c r="M922" i="33"/>
  <c r="N922" i="33"/>
  <c r="O922" i="33"/>
  <c r="P922" i="33"/>
  <c r="Q922" i="33"/>
  <c r="R922" i="33"/>
  <c r="S922" i="33"/>
  <c r="T922" i="33"/>
  <c r="U922" i="33"/>
  <c r="V922" i="33"/>
  <c r="D923" i="33"/>
  <c r="E923" i="33"/>
  <c r="F923" i="33"/>
  <c r="G923" i="33"/>
  <c r="H923" i="33"/>
  <c r="I923" i="33"/>
  <c r="J923" i="33"/>
  <c r="K923" i="33"/>
  <c r="L923" i="33"/>
  <c r="M923" i="33"/>
  <c r="N923" i="33"/>
  <c r="O923" i="33"/>
  <c r="P923" i="33"/>
  <c r="Q923" i="33"/>
  <c r="R923" i="33"/>
  <c r="S923" i="33"/>
  <c r="T923" i="33"/>
  <c r="U923" i="33"/>
  <c r="V923" i="33"/>
  <c r="D924" i="33"/>
  <c r="E924" i="33"/>
  <c r="F924" i="33"/>
  <c r="G924" i="33"/>
  <c r="H924" i="33"/>
  <c r="I924" i="33"/>
  <c r="J924" i="33"/>
  <c r="K924" i="33"/>
  <c r="L924" i="33"/>
  <c r="M924" i="33"/>
  <c r="N924" i="33"/>
  <c r="O924" i="33"/>
  <c r="P924" i="33"/>
  <c r="Q924" i="33"/>
  <c r="R924" i="33"/>
  <c r="S924" i="33"/>
  <c r="T924" i="33"/>
  <c r="U924" i="33"/>
  <c r="V924" i="33"/>
  <c r="D925" i="33"/>
  <c r="E925" i="33"/>
  <c r="F925" i="33"/>
  <c r="G925" i="33"/>
  <c r="H925" i="33"/>
  <c r="I925" i="33"/>
  <c r="J925" i="33"/>
  <c r="K925" i="33"/>
  <c r="L925" i="33"/>
  <c r="M925" i="33"/>
  <c r="N925" i="33"/>
  <c r="O925" i="33"/>
  <c r="P925" i="33"/>
  <c r="Q925" i="33"/>
  <c r="R925" i="33"/>
  <c r="S925" i="33"/>
  <c r="T925" i="33"/>
  <c r="U925" i="33"/>
  <c r="V925" i="33"/>
  <c r="D926" i="33"/>
  <c r="E926" i="33"/>
  <c r="F926" i="33"/>
  <c r="G926" i="33"/>
  <c r="H926" i="33"/>
  <c r="I926" i="33"/>
  <c r="J926" i="33"/>
  <c r="K926" i="33"/>
  <c r="L926" i="33"/>
  <c r="M926" i="33"/>
  <c r="N926" i="33"/>
  <c r="O926" i="33"/>
  <c r="P926" i="33"/>
  <c r="Q926" i="33"/>
  <c r="R926" i="33"/>
  <c r="S926" i="33"/>
  <c r="T926" i="33"/>
  <c r="U926" i="33"/>
  <c r="V926" i="33"/>
  <c r="D927" i="33"/>
  <c r="E927" i="33"/>
  <c r="F927" i="33"/>
  <c r="G927" i="33"/>
  <c r="H927" i="33"/>
  <c r="I927" i="33"/>
  <c r="J927" i="33"/>
  <c r="K927" i="33"/>
  <c r="L927" i="33"/>
  <c r="M927" i="33"/>
  <c r="N927" i="33"/>
  <c r="O927" i="33"/>
  <c r="P927" i="33"/>
  <c r="Q927" i="33"/>
  <c r="R927" i="33"/>
  <c r="S927" i="33"/>
  <c r="T927" i="33"/>
  <c r="U927" i="33"/>
  <c r="V927" i="33"/>
  <c r="D928" i="33"/>
  <c r="E928" i="33"/>
  <c r="F928" i="33"/>
  <c r="G928" i="33"/>
  <c r="H928" i="33"/>
  <c r="I928" i="33"/>
  <c r="J928" i="33"/>
  <c r="K928" i="33"/>
  <c r="L928" i="33"/>
  <c r="M928" i="33"/>
  <c r="N928" i="33"/>
  <c r="O928" i="33"/>
  <c r="P928" i="33"/>
  <c r="Q928" i="33"/>
  <c r="R928" i="33"/>
  <c r="S928" i="33"/>
  <c r="T928" i="33"/>
  <c r="U928" i="33"/>
  <c r="V928" i="33"/>
  <c r="D929" i="33"/>
  <c r="E929" i="33"/>
  <c r="F929" i="33"/>
  <c r="G929" i="33"/>
  <c r="H929" i="33"/>
  <c r="I929" i="33"/>
  <c r="J929" i="33"/>
  <c r="K929" i="33"/>
  <c r="L929" i="33"/>
  <c r="M929" i="33"/>
  <c r="N929" i="33"/>
  <c r="O929" i="33"/>
  <c r="P929" i="33"/>
  <c r="Q929" i="33"/>
  <c r="R929" i="33"/>
  <c r="S929" i="33"/>
  <c r="T929" i="33"/>
  <c r="U929" i="33"/>
  <c r="V929" i="33"/>
  <c r="D930" i="33"/>
  <c r="E930" i="33"/>
  <c r="F930" i="33"/>
  <c r="G930" i="33"/>
  <c r="H930" i="33"/>
  <c r="I930" i="33"/>
  <c r="J930" i="33"/>
  <c r="K930" i="33"/>
  <c r="L930" i="33"/>
  <c r="M930" i="33"/>
  <c r="N930" i="33"/>
  <c r="O930" i="33"/>
  <c r="P930" i="33"/>
  <c r="Q930" i="33"/>
  <c r="R930" i="33"/>
  <c r="S930" i="33"/>
  <c r="T930" i="33"/>
  <c r="U930" i="33"/>
  <c r="V930" i="33"/>
  <c r="D931" i="33"/>
  <c r="E931" i="33"/>
  <c r="F931" i="33"/>
  <c r="G931" i="33"/>
  <c r="H931" i="33"/>
  <c r="I931" i="33"/>
  <c r="J931" i="33"/>
  <c r="K931" i="33"/>
  <c r="L931" i="33"/>
  <c r="M931" i="33"/>
  <c r="N931" i="33"/>
  <c r="O931" i="33"/>
  <c r="P931" i="33"/>
  <c r="Q931" i="33"/>
  <c r="R931" i="33"/>
  <c r="S931" i="33"/>
  <c r="T931" i="33"/>
  <c r="U931" i="33"/>
  <c r="V931" i="33"/>
  <c r="D932" i="33"/>
  <c r="E932" i="33"/>
  <c r="F932" i="33"/>
  <c r="G932" i="33"/>
  <c r="H932" i="33"/>
  <c r="I932" i="33"/>
  <c r="J932" i="33"/>
  <c r="K932" i="33"/>
  <c r="L932" i="33"/>
  <c r="M932" i="33"/>
  <c r="N932" i="33"/>
  <c r="O932" i="33"/>
  <c r="P932" i="33"/>
  <c r="Q932" i="33"/>
  <c r="R932" i="33"/>
  <c r="S932" i="33"/>
  <c r="T932" i="33"/>
  <c r="U932" i="33"/>
  <c r="V932" i="33"/>
  <c r="D937" i="33"/>
  <c r="E937" i="33"/>
  <c r="F937" i="33"/>
  <c r="G937" i="33"/>
  <c r="H937" i="33"/>
  <c r="I937" i="33"/>
  <c r="J937" i="33"/>
  <c r="K937" i="33"/>
  <c r="L937" i="33"/>
  <c r="M937" i="33"/>
  <c r="N937" i="33"/>
  <c r="O937" i="33"/>
  <c r="P937" i="33"/>
  <c r="Q937" i="33"/>
  <c r="R937" i="33"/>
  <c r="S937" i="33"/>
  <c r="T937" i="33"/>
  <c r="U937" i="33"/>
  <c r="V937" i="33"/>
  <c r="D938" i="33"/>
  <c r="E938" i="33"/>
  <c r="F938" i="33"/>
  <c r="G938" i="33"/>
  <c r="H938" i="33"/>
  <c r="I938" i="33"/>
  <c r="J938" i="33"/>
  <c r="K938" i="33"/>
  <c r="L938" i="33"/>
  <c r="M938" i="33"/>
  <c r="N938" i="33"/>
  <c r="O938" i="33"/>
  <c r="P938" i="33"/>
  <c r="Q938" i="33"/>
  <c r="R938" i="33"/>
  <c r="S938" i="33"/>
  <c r="T938" i="33"/>
  <c r="U938" i="33"/>
  <c r="V938" i="33"/>
  <c r="D939" i="33"/>
  <c r="E939" i="33"/>
  <c r="F939" i="33"/>
  <c r="G939" i="33"/>
  <c r="H939" i="33"/>
  <c r="I939" i="33"/>
  <c r="J939" i="33"/>
  <c r="K939" i="33"/>
  <c r="L939" i="33"/>
  <c r="M939" i="33"/>
  <c r="N939" i="33"/>
  <c r="O939" i="33"/>
  <c r="P939" i="33"/>
  <c r="Q939" i="33"/>
  <c r="R939" i="33"/>
  <c r="S939" i="33"/>
  <c r="T939" i="33"/>
  <c r="U939" i="33"/>
  <c r="V939" i="33"/>
  <c r="D940" i="33"/>
  <c r="E940" i="33"/>
  <c r="F940" i="33"/>
  <c r="G940" i="33"/>
  <c r="H940" i="33"/>
  <c r="I940" i="33"/>
  <c r="J940" i="33"/>
  <c r="K940" i="33"/>
  <c r="L940" i="33"/>
  <c r="M940" i="33"/>
  <c r="N940" i="33"/>
  <c r="O940" i="33"/>
  <c r="P940" i="33"/>
  <c r="Q940" i="33"/>
  <c r="R940" i="33"/>
  <c r="S940" i="33"/>
  <c r="T940" i="33"/>
  <c r="U940" i="33"/>
  <c r="V940" i="33"/>
  <c r="D941" i="33"/>
  <c r="E941" i="33"/>
  <c r="F941" i="33"/>
  <c r="G941" i="33"/>
  <c r="H941" i="33"/>
  <c r="I941" i="33"/>
  <c r="J941" i="33"/>
  <c r="K941" i="33"/>
  <c r="L941" i="33"/>
  <c r="M941" i="33"/>
  <c r="N941" i="33"/>
  <c r="O941" i="33"/>
  <c r="P941" i="33"/>
  <c r="Q941" i="33"/>
  <c r="R941" i="33"/>
  <c r="S941" i="33"/>
  <c r="T941" i="33"/>
  <c r="U941" i="33"/>
  <c r="V941" i="33"/>
  <c r="D942" i="33"/>
  <c r="E942" i="33"/>
  <c r="F942" i="33"/>
  <c r="G942" i="33"/>
  <c r="H942" i="33"/>
  <c r="I942" i="33"/>
  <c r="J942" i="33"/>
  <c r="K942" i="33"/>
  <c r="L942" i="33"/>
  <c r="M942" i="33"/>
  <c r="N942" i="33"/>
  <c r="O942" i="33"/>
  <c r="P942" i="33"/>
  <c r="Q942" i="33"/>
  <c r="R942" i="33"/>
  <c r="S942" i="33"/>
  <c r="T942" i="33"/>
  <c r="U942" i="33"/>
  <c r="V942" i="33"/>
  <c r="D943" i="33"/>
  <c r="E943" i="33"/>
  <c r="F943" i="33"/>
  <c r="G943" i="33"/>
  <c r="H943" i="33"/>
  <c r="I943" i="33"/>
  <c r="J943" i="33"/>
  <c r="K943" i="33"/>
  <c r="L943" i="33"/>
  <c r="M943" i="33"/>
  <c r="N943" i="33"/>
  <c r="O943" i="33"/>
  <c r="P943" i="33"/>
  <c r="Q943" i="33"/>
  <c r="R943" i="33"/>
  <c r="S943" i="33"/>
  <c r="T943" i="33"/>
  <c r="U943" i="33"/>
  <c r="V943" i="33"/>
  <c r="D944" i="33"/>
  <c r="E944" i="33"/>
  <c r="F944" i="33"/>
  <c r="G944" i="33"/>
  <c r="H944" i="33"/>
  <c r="I944" i="33"/>
  <c r="J944" i="33"/>
  <c r="K944" i="33"/>
  <c r="L944" i="33"/>
  <c r="M944" i="33"/>
  <c r="N944" i="33"/>
  <c r="O944" i="33"/>
  <c r="P944" i="33"/>
  <c r="Q944" i="33"/>
  <c r="R944" i="33"/>
  <c r="S944" i="33"/>
  <c r="T944" i="33"/>
  <c r="U944" i="33"/>
  <c r="V944" i="33"/>
  <c r="D945" i="33"/>
  <c r="E945" i="33"/>
  <c r="F945" i="33"/>
  <c r="G945" i="33"/>
  <c r="H945" i="33"/>
  <c r="I945" i="33"/>
  <c r="J945" i="33"/>
  <c r="K945" i="33"/>
  <c r="L945" i="33"/>
  <c r="M945" i="33"/>
  <c r="N945" i="33"/>
  <c r="O945" i="33"/>
  <c r="P945" i="33"/>
  <c r="Q945" i="33"/>
  <c r="R945" i="33"/>
  <c r="S945" i="33"/>
  <c r="T945" i="33"/>
  <c r="U945" i="33"/>
  <c r="V945" i="33"/>
  <c r="D946" i="33"/>
  <c r="E946" i="33"/>
  <c r="F946" i="33"/>
  <c r="G946" i="33"/>
  <c r="H946" i="33"/>
  <c r="I946" i="33"/>
  <c r="J946" i="33"/>
  <c r="K946" i="33"/>
  <c r="L946" i="33"/>
  <c r="M946" i="33"/>
  <c r="N946" i="33"/>
  <c r="O946" i="33"/>
  <c r="P946" i="33"/>
  <c r="Q946" i="33"/>
  <c r="R946" i="33"/>
  <c r="S946" i="33"/>
  <c r="T946" i="33"/>
  <c r="U946" i="33"/>
  <c r="V946" i="33"/>
  <c r="D947" i="33"/>
  <c r="E947" i="33"/>
  <c r="F947" i="33"/>
  <c r="G947" i="33"/>
  <c r="H947" i="33"/>
  <c r="I947" i="33"/>
  <c r="J947" i="33"/>
  <c r="K947" i="33"/>
  <c r="L947" i="33"/>
  <c r="M947" i="33"/>
  <c r="N947" i="33"/>
  <c r="O947" i="33"/>
  <c r="P947" i="33"/>
  <c r="Q947" i="33"/>
  <c r="R947" i="33"/>
  <c r="S947" i="33"/>
  <c r="T947" i="33"/>
  <c r="U947" i="33"/>
  <c r="V947" i="33"/>
  <c r="D948" i="33"/>
  <c r="E948" i="33"/>
  <c r="F948" i="33"/>
  <c r="G948" i="33"/>
  <c r="H948" i="33"/>
  <c r="I948" i="33"/>
  <c r="J948" i="33"/>
  <c r="K948" i="33"/>
  <c r="L948" i="33"/>
  <c r="M948" i="33"/>
  <c r="N948" i="33"/>
  <c r="O948" i="33"/>
  <c r="P948" i="33"/>
  <c r="Q948" i="33"/>
  <c r="R948" i="33"/>
  <c r="S948" i="33"/>
  <c r="T948" i="33"/>
  <c r="U948" i="33"/>
  <c r="V948" i="33"/>
  <c r="D949" i="33"/>
  <c r="E949" i="33"/>
  <c r="F949" i="33"/>
  <c r="G949" i="33"/>
  <c r="H949" i="33"/>
  <c r="I949" i="33"/>
  <c r="J949" i="33"/>
  <c r="K949" i="33"/>
  <c r="L949" i="33"/>
  <c r="M949" i="33"/>
  <c r="N949" i="33"/>
  <c r="O949" i="33"/>
  <c r="P949" i="33"/>
  <c r="Q949" i="33"/>
  <c r="R949" i="33"/>
  <c r="S949" i="33"/>
  <c r="T949" i="33"/>
  <c r="U949" i="33"/>
  <c r="V949" i="33"/>
  <c r="D950" i="33"/>
  <c r="E950" i="33"/>
  <c r="F950" i="33"/>
  <c r="G950" i="33"/>
  <c r="H950" i="33"/>
  <c r="I950" i="33"/>
  <c r="J950" i="33"/>
  <c r="K950" i="33"/>
  <c r="L950" i="33"/>
  <c r="M950" i="33"/>
  <c r="N950" i="33"/>
  <c r="O950" i="33"/>
  <c r="P950" i="33"/>
  <c r="Q950" i="33"/>
  <c r="R950" i="33"/>
  <c r="S950" i="33"/>
  <c r="T950" i="33"/>
  <c r="U950" i="33"/>
  <c r="V950" i="33"/>
  <c r="D951" i="33"/>
  <c r="E951" i="33"/>
  <c r="F951" i="33"/>
  <c r="G951" i="33"/>
  <c r="H951" i="33"/>
  <c r="I951" i="33"/>
  <c r="J951" i="33"/>
  <c r="K951" i="33"/>
  <c r="L951" i="33"/>
  <c r="M951" i="33"/>
  <c r="N951" i="33"/>
  <c r="O951" i="33"/>
  <c r="P951" i="33"/>
  <c r="Q951" i="33"/>
  <c r="R951" i="33"/>
  <c r="S951" i="33"/>
  <c r="T951" i="33"/>
  <c r="U951" i="33"/>
  <c r="V951" i="33"/>
  <c r="D952" i="33"/>
  <c r="E952" i="33"/>
  <c r="F952" i="33"/>
  <c r="G952" i="33"/>
  <c r="H952" i="33"/>
  <c r="I952" i="33"/>
  <c r="J952" i="33"/>
  <c r="K952" i="33"/>
  <c r="L952" i="33"/>
  <c r="M952" i="33"/>
  <c r="N952" i="33"/>
  <c r="O952" i="33"/>
  <c r="P952" i="33"/>
  <c r="Q952" i="33"/>
  <c r="R952" i="33"/>
  <c r="S952" i="33"/>
  <c r="T952" i="33"/>
  <c r="U952" i="33"/>
  <c r="V952" i="33"/>
  <c r="D957" i="33"/>
  <c r="E957" i="33"/>
  <c r="F957" i="33"/>
  <c r="G957" i="33"/>
  <c r="H957" i="33"/>
  <c r="I957" i="33"/>
  <c r="J957" i="33"/>
  <c r="K957" i="33"/>
  <c r="L957" i="33"/>
  <c r="M957" i="33"/>
  <c r="N957" i="33"/>
  <c r="O957" i="33"/>
  <c r="P957" i="33"/>
  <c r="Q957" i="33"/>
  <c r="R957" i="33"/>
  <c r="S957" i="33"/>
  <c r="T957" i="33"/>
  <c r="U957" i="33"/>
  <c r="V957" i="33"/>
  <c r="D958" i="33"/>
  <c r="E958" i="33"/>
  <c r="F958" i="33"/>
  <c r="G958" i="33"/>
  <c r="H958" i="33"/>
  <c r="I958" i="33"/>
  <c r="J958" i="33"/>
  <c r="K958" i="33"/>
  <c r="L958" i="33"/>
  <c r="M958" i="33"/>
  <c r="N958" i="33"/>
  <c r="O958" i="33"/>
  <c r="P958" i="33"/>
  <c r="Q958" i="33"/>
  <c r="R958" i="33"/>
  <c r="S958" i="33"/>
  <c r="T958" i="33"/>
  <c r="U958" i="33"/>
  <c r="V958" i="33"/>
  <c r="D959" i="33"/>
  <c r="E959" i="33"/>
  <c r="F959" i="33"/>
  <c r="G959" i="33"/>
  <c r="H959" i="33"/>
  <c r="I959" i="33"/>
  <c r="J959" i="33"/>
  <c r="K959" i="33"/>
  <c r="L959" i="33"/>
  <c r="M959" i="33"/>
  <c r="N959" i="33"/>
  <c r="O959" i="33"/>
  <c r="P959" i="33"/>
  <c r="Q959" i="33"/>
  <c r="R959" i="33"/>
  <c r="S959" i="33"/>
  <c r="T959" i="33"/>
  <c r="U959" i="33"/>
  <c r="V959" i="33"/>
  <c r="D960" i="33"/>
  <c r="E960" i="33"/>
  <c r="F960" i="33"/>
  <c r="G960" i="33"/>
  <c r="H960" i="33"/>
  <c r="I960" i="33"/>
  <c r="J960" i="33"/>
  <c r="K960" i="33"/>
  <c r="L960" i="33"/>
  <c r="M960" i="33"/>
  <c r="N960" i="33"/>
  <c r="O960" i="33"/>
  <c r="P960" i="33"/>
  <c r="Q960" i="33"/>
  <c r="R960" i="33"/>
  <c r="S960" i="33"/>
  <c r="T960" i="33"/>
  <c r="U960" i="33"/>
  <c r="V960" i="33"/>
  <c r="D961" i="33"/>
  <c r="E961" i="33"/>
  <c r="F961" i="33"/>
  <c r="G961" i="33"/>
  <c r="H961" i="33"/>
  <c r="I961" i="33"/>
  <c r="J961" i="33"/>
  <c r="K961" i="33"/>
  <c r="L961" i="33"/>
  <c r="M961" i="33"/>
  <c r="N961" i="33"/>
  <c r="O961" i="33"/>
  <c r="P961" i="33"/>
  <c r="Q961" i="33"/>
  <c r="R961" i="33"/>
  <c r="S961" i="33"/>
  <c r="T961" i="33"/>
  <c r="U961" i="33"/>
  <c r="V961" i="33"/>
  <c r="D962" i="33"/>
  <c r="E962" i="33"/>
  <c r="F962" i="33"/>
  <c r="G962" i="33"/>
  <c r="H962" i="33"/>
  <c r="I962" i="33"/>
  <c r="J962" i="33"/>
  <c r="K962" i="33"/>
  <c r="L962" i="33"/>
  <c r="M962" i="33"/>
  <c r="N962" i="33"/>
  <c r="O962" i="33"/>
  <c r="P962" i="33"/>
  <c r="Q962" i="33"/>
  <c r="R962" i="33"/>
  <c r="S962" i="33"/>
  <c r="T962" i="33"/>
  <c r="U962" i="33"/>
  <c r="V962" i="33"/>
  <c r="D963" i="33"/>
  <c r="E963" i="33"/>
  <c r="F963" i="33"/>
  <c r="G963" i="33"/>
  <c r="H963" i="33"/>
  <c r="I963" i="33"/>
  <c r="J963" i="33"/>
  <c r="K963" i="33"/>
  <c r="L963" i="33"/>
  <c r="M963" i="33"/>
  <c r="N963" i="33"/>
  <c r="O963" i="33"/>
  <c r="P963" i="33"/>
  <c r="Q963" i="33"/>
  <c r="R963" i="33"/>
  <c r="S963" i="33"/>
  <c r="T963" i="33"/>
  <c r="U963" i="33"/>
  <c r="V963" i="33"/>
  <c r="D964" i="33"/>
  <c r="E964" i="33"/>
  <c r="F964" i="33"/>
  <c r="G964" i="33"/>
  <c r="H964" i="33"/>
  <c r="I964" i="33"/>
  <c r="J964" i="33"/>
  <c r="K964" i="33"/>
  <c r="L964" i="33"/>
  <c r="M964" i="33"/>
  <c r="N964" i="33"/>
  <c r="O964" i="33"/>
  <c r="P964" i="33"/>
  <c r="Q964" i="33"/>
  <c r="R964" i="33"/>
  <c r="S964" i="33"/>
  <c r="T964" i="33"/>
  <c r="U964" i="33"/>
  <c r="V964" i="33"/>
  <c r="D965" i="33"/>
  <c r="E965" i="33"/>
  <c r="F965" i="33"/>
  <c r="G965" i="33"/>
  <c r="H965" i="33"/>
  <c r="I965" i="33"/>
  <c r="J965" i="33"/>
  <c r="K965" i="33"/>
  <c r="L965" i="33"/>
  <c r="M965" i="33"/>
  <c r="N965" i="33"/>
  <c r="O965" i="33"/>
  <c r="P965" i="33"/>
  <c r="Q965" i="33"/>
  <c r="R965" i="33"/>
  <c r="S965" i="33"/>
  <c r="T965" i="33"/>
  <c r="U965" i="33"/>
  <c r="V965" i="33"/>
  <c r="D966" i="33"/>
  <c r="E966" i="33"/>
  <c r="F966" i="33"/>
  <c r="G966" i="33"/>
  <c r="H966" i="33"/>
  <c r="I966" i="33"/>
  <c r="J966" i="33"/>
  <c r="K966" i="33"/>
  <c r="L966" i="33"/>
  <c r="M966" i="33"/>
  <c r="N966" i="33"/>
  <c r="O966" i="33"/>
  <c r="P966" i="33"/>
  <c r="Q966" i="33"/>
  <c r="R966" i="33"/>
  <c r="S966" i="33"/>
  <c r="T966" i="33"/>
  <c r="U966" i="33"/>
  <c r="V966" i="33"/>
  <c r="D967" i="33"/>
  <c r="E967" i="33"/>
  <c r="F967" i="33"/>
  <c r="G967" i="33"/>
  <c r="H967" i="33"/>
  <c r="I967" i="33"/>
  <c r="J967" i="33"/>
  <c r="K967" i="33"/>
  <c r="L967" i="33"/>
  <c r="M967" i="33"/>
  <c r="N967" i="33"/>
  <c r="O967" i="33"/>
  <c r="P967" i="33"/>
  <c r="Q967" i="33"/>
  <c r="R967" i="33"/>
  <c r="S967" i="33"/>
  <c r="T967" i="33"/>
  <c r="U967" i="33"/>
  <c r="V967" i="33"/>
  <c r="D968" i="33"/>
  <c r="E968" i="33"/>
  <c r="F968" i="33"/>
  <c r="G968" i="33"/>
  <c r="H968" i="33"/>
  <c r="I968" i="33"/>
  <c r="J968" i="33"/>
  <c r="K968" i="33"/>
  <c r="L968" i="33"/>
  <c r="M968" i="33"/>
  <c r="N968" i="33"/>
  <c r="O968" i="33"/>
  <c r="P968" i="33"/>
  <c r="Q968" i="33"/>
  <c r="R968" i="33"/>
  <c r="S968" i="33"/>
  <c r="T968" i="33"/>
  <c r="U968" i="33"/>
  <c r="V968" i="33"/>
  <c r="D969" i="33"/>
  <c r="E969" i="33"/>
  <c r="F969" i="33"/>
  <c r="G969" i="33"/>
  <c r="H969" i="33"/>
  <c r="I969" i="33"/>
  <c r="J969" i="33"/>
  <c r="K969" i="33"/>
  <c r="L969" i="33"/>
  <c r="M969" i="33"/>
  <c r="N969" i="33"/>
  <c r="O969" i="33"/>
  <c r="P969" i="33"/>
  <c r="Q969" i="33"/>
  <c r="R969" i="33"/>
  <c r="S969" i="33"/>
  <c r="T969" i="33"/>
  <c r="U969" i="33"/>
  <c r="V969" i="33"/>
  <c r="D970" i="33"/>
  <c r="E970" i="33"/>
  <c r="F970" i="33"/>
  <c r="G970" i="33"/>
  <c r="H970" i="33"/>
  <c r="I970" i="33"/>
  <c r="J970" i="33"/>
  <c r="K970" i="33"/>
  <c r="L970" i="33"/>
  <c r="M970" i="33"/>
  <c r="N970" i="33"/>
  <c r="O970" i="33"/>
  <c r="P970" i="33"/>
  <c r="Q970" i="33"/>
  <c r="R970" i="33"/>
  <c r="S970" i="33"/>
  <c r="T970" i="33"/>
  <c r="U970" i="33"/>
  <c r="V970" i="33"/>
  <c r="D971" i="33"/>
  <c r="E971" i="33"/>
  <c r="F971" i="33"/>
  <c r="G971" i="33"/>
  <c r="H971" i="33"/>
  <c r="I971" i="33"/>
  <c r="J971" i="33"/>
  <c r="K971" i="33"/>
  <c r="L971" i="33"/>
  <c r="M971" i="33"/>
  <c r="N971" i="33"/>
  <c r="O971" i="33"/>
  <c r="P971" i="33"/>
  <c r="Q971" i="33"/>
  <c r="R971" i="33"/>
  <c r="S971" i="33"/>
  <c r="T971" i="33"/>
  <c r="U971" i="33"/>
  <c r="V971" i="33"/>
  <c r="D972" i="33"/>
  <c r="E972" i="33"/>
  <c r="F972" i="33"/>
  <c r="G972" i="33"/>
  <c r="H972" i="33"/>
  <c r="I972" i="33"/>
  <c r="J972" i="33"/>
  <c r="K972" i="33"/>
  <c r="L972" i="33"/>
  <c r="M972" i="33"/>
  <c r="N972" i="33"/>
  <c r="O972" i="33"/>
  <c r="P972" i="33"/>
  <c r="Q972" i="33"/>
  <c r="R972" i="33"/>
  <c r="S972" i="33"/>
  <c r="T972" i="33"/>
  <c r="U972" i="33"/>
  <c r="V972" i="33"/>
  <c r="D977" i="33"/>
  <c r="E977" i="33"/>
  <c r="F977" i="33"/>
  <c r="G977" i="33"/>
  <c r="H977" i="33"/>
  <c r="I977" i="33"/>
  <c r="J977" i="33"/>
  <c r="K977" i="33"/>
  <c r="L977" i="33"/>
  <c r="M977" i="33"/>
  <c r="N977" i="33"/>
  <c r="O977" i="33"/>
  <c r="P977" i="33"/>
  <c r="Q977" i="33"/>
  <c r="R977" i="33"/>
  <c r="S977" i="33"/>
  <c r="T977" i="33"/>
  <c r="U977" i="33"/>
  <c r="V977" i="33"/>
  <c r="D978" i="33"/>
  <c r="E978" i="33"/>
  <c r="F978" i="33"/>
  <c r="G978" i="33"/>
  <c r="H978" i="33"/>
  <c r="I978" i="33"/>
  <c r="J978" i="33"/>
  <c r="K978" i="33"/>
  <c r="L978" i="33"/>
  <c r="M978" i="33"/>
  <c r="N978" i="33"/>
  <c r="O978" i="33"/>
  <c r="P978" i="33"/>
  <c r="Q978" i="33"/>
  <c r="R978" i="33"/>
  <c r="S978" i="33"/>
  <c r="T978" i="33"/>
  <c r="U978" i="33"/>
  <c r="V978" i="33"/>
  <c r="D979" i="33"/>
  <c r="E979" i="33"/>
  <c r="F979" i="33"/>
  <c r="G979" i="33"/>
  <c r="H979" i="33"/>
  <c r="I979" i="33"/>
  <c r="J979" i="33"/>
  <c r="K979" i="33"/>
  <c r="L979" i="33"/>
  <c r="M979" i="33"/>
  <c r="N979" i="33"/>
  <c r="O979" i="33"/>
  <c r="P979" i="33"/>
  <c r="Q979" i="33"/>
  <c r="R979" i="33"/>
  <c r="S979" i="33"/>
  <c r="T979" i="33"/>
  <c r="U979" i="33"/>
  <c r="V979" i="33"/>
  <c r="D980" i="33"/>
  <c r="E980" i="33"/>
  <c r="F980" i="33"/>
  <c r="G980" i="33"/>
  <c r="H980" i="33"/>
  <c r="I980" i="33"/>
  <c r="J980" i="33"/>
  <c r="K980" i="33"/>
  <c r="L980" i="33"/>
  <c r="M980" i="33"/>
  <c r="N980" i="33"/>
  <c r="O980" i="33"/>
  <c r="P980" i="33"/>
  <c r="Q980" i="33"/>
  <c r="R980" i="33"/>
  <c r="S980" i="33"/>
  <c r="T980" i="33"/>
  <c r="U980" i="33"/>
  <c r="V980" i="33"/>
  <c r="D981" i="33"/>
  <c r="E981" i="33"/>
  <c r="F981" i="33"/>
  <c r="G981" i="33"/>
  <c r="H981" i="33"/>
  <c r="I981" i="33"/>
  <c r="J981" i="33"/>
  <c r="K981" i="33"/>
  <c r="L981" i="33"/>
  <c r="M981" i="33"/>
  <c r="N981" i="33"/>
  <c r="O981" i="33"/>
  <c r="P981" i="33"/>
  <c r="Q981" i="33"/>
  <c r="R981" i="33"/>
  <c r="S981" i="33"/>
  <c r="T981" i="33"/>
  <c r="U981" i="33"/>
  <c r="V981" i="33"/>
  <c r="D982" i="33"/>
  <c r="E982" i="33"/>
  <c r="F982" i="33"/>
  <c r="G982" i="33"/>
  <c r="H982" i="33"/>
  <c r="I982" i="33"/>
  <c r="J982" i="33"/>
  <c r="K982" i="33"/>
  <c r="L982" i="33"/>
  <c r="M982" i="33"/>
  <c r="N982" i="33"/>
  <c r="O982" i="33"/>
  <c r="P982" i="33"/>
  <c r="Q982" i="33"/>
  <c r="R982" i="33"/>
  <c r="S982" i="33"/>
  <c r="T982" i="33"/>
  <c r="U982" i="33"/>
  <c r="V982" i="33"/>
  <c r="D983" i="33"/>
  <c r="E983" i="33"/>
  <c r="F983" i="33"/>
  <c r="G983" i="33"/>
  <c r="H983" i="33"/>
  <c r="I983" i="33"/>
  <c r="J983" i="33"/>
  <c r="K983" i="33"/>
  <c r="L983" i="33"/>
  <c r="M983" i="33"/>
  <c r="N983" i="33"/>
  <c r="O983" i="33"/>
  <c r="P983" i="33"/>
  <c r="Q983" i="33"/>
  <c r="R983" i="33"/>
  <c r="S983" i="33"/>
  <c r="T983" i="33"/>
  <c r="U983" i="33"/>
  <c r="V983" i="33"/>
  <c r="D984" i="33"/>
  <c r="E984" i="33"/>
  <c r="F984" i="33"/>
  <c r="G984" i="33"/>
  <c r="H984" i="33"/>
  <c r="I984" i="33"/>
  <c r="J984" i="33"/>
  <c r="K984" i="33"/>
  <c r="L984" i="33"/>
  <c r="M984" i="33"/>
  <c r="N984" i="33"/>
  <c r="O984" i="33"/>
  <c r="P984" i="33"/>
  <c r="Q984" i="33"/>
  <c r="R984" i="33"/>
  <c r="S984" i="33"/>
  <c r="T984" i="33"/>
  <c r="U984" i="33"/>
  <c r="V984" i="33"/>
  <c r="D985" i="33"/>
  <c r="E985" i="33"/>
  <c r="F985" i="33"/>
  <c r="G985" i="33"/>
  <c r="H985" i="33"/>
  <c r="I985" i="33"/>
  <c r="J985" i="33"/>
  <c r="K985" i="33"/>
  <c r="L985" i="33"/>
  <c r="M985" i="33"/>
  <c r="N985" i="33"/>
  <c r="O985" i="33"/>
  <c r="P985" i="33"/>
  <c r="Q985" i="33"/>
  <c r="R985" i="33"/>
  <c r="S985" i="33"/>
  <c r="T985" i="33"/>
  <c r="U985" i="33"/>
  <c r="V985" i="33"/>
  <c r="D986" i="33"/>
  <c r="E986" i="33"/>
  <c r="F986" i="33"/>
  <c r="G986" i="33"/>
  <c r="H986" i="33"/>
  <c r="I986" i="33"/>
  <c r="J986" i="33"/>
  <c r="K986" i="33"/>
  <c r="L986" i="33"/>
  <c r="M986" i="33"/>
  <c r="N986" i="33"/>
  <c r="O986" i="33"/>
  <c r="P986" i="33"/>
  <c r="Q986" i="33"/>
  <c r="R986" i="33"/>
  <c r="S986" i="33"/>
  <c r="T986" i="33"/>
  <c r="U986" i="33"/>
  <c r="V986" i="33"/>
  <c r="D987" i="33"/>
  <c r="E987" i="33"/>
  <c r="F987" i="33"/>
  <c r="G987" i="33"/>
  <c r="H987" i="33"/>
  <c r="I987" i="33"/>
  <c r="J987" i="33"/>
  <c r="K987" i="33"/>
  <c r="L987" i="33"/>
  <c r="M987" i="33"/>
  <c r="N987" i="33"/>
  <c r="O987" i="33"/>
  <c r="P987" i="33"/>
  <c r="Q987" i="33"/>
  <c r="R987" i="33"/>
  <c r="S987" i="33"/>
  <c r="T987" i="33"/>
  <c r="U987" i="33"/>
  <c r="V987" i="33"/>
  <c r="D988" i="33"/>
  <c r="E988" i="33"/>
  <c r="F988" i="33"/>
  <c r="G988" i="33"/>
  <c r="H988" i="33"/>
  <c r="I988" i="33"/>
  <c r="J988" i="33"/>
  <c r="K988" i="33"/>
  <c r="L988" i="33"/>
  <c r="M988" i="33"/>
  <c r="N988" i="33"/>
  <c r="O988" i="33"/>
  <c r="P988" i="33"/>
  <c r="Q988" i="33"/>
  <c r="R988" i="33"/>
  <c r="S988" i="33"/>
  <c r="T988" i="33"/>
  <c r="U988" i="33"/>
  <c r="V988" i="33"/>
  <c r="D989" i="33"/>
  <c r="E989" i="33"/>
  <c r="F989" i="33"/>
  <c r="G989" i="33"/>
  <c r="H989" i="33"/>
  <c r="I989" i="33"/>
  <c r="J989" i="33"/>
  <c r="K989" i="33"/>
  <c r="L989" i="33"/>
  <c r="M989" i="33"/>
  <c r="N989" i="33"/>
  <c r="O989" i="33"/>
  <c r="P989" i="33"/>
  <c r="Q989" i="33"/>
  <c r="R989" i="33"/>
  <c r="S989" i="33"/>
  <c r="T989" i="33"/>
  <c r="U989" i="33"/>
  <c r="V989" i="33"/>
  <c r="D990" i="33"/>
  <c r="E990" i="33"/>
  <c r="F990" i="33"/>
  <c r="G990" i="33"/>
  <c r="H990" i="33"/>
  <c r="I990" i="33"/>
  <c r="J990" i="33"/>
  <c r="K990" i="33"/>
  <c r="L990" i="33"/>
  <c r="M990" i="33"/>
  <c r="N990" i="33"/>
  <c r="O990" i="33"/>
  <c r="P990" i="33"/>
  <c r="Q990" i="33"/>
  <c r="R990" i="33"/>
  <c r="S990" i="33"/>
  <c r="T990" i="33"/>
  <c r="U990" i="33"/>
  <c r="V990" i="33"/>
  <c r="D991" i="33"/>
  <c r="E991" i="33"/>
  <c r="F991" i="33"/>
  <c r="G991" i="33"/>
  <c r="H991" i="33"/>
  <c r="I991" i="33"/>
  <c r="J991" i="33"/>
  <c r="K991" i="33"/>
  <c r="L991" i="33"/>
  <c r="M991" i="33"/>
  <c r="N991" i="33"/>
  <c r="O991" i="33"/>
  <c r="P991" i="33"/>
  <c r="Q991" i="33"/>
  <c r="R991" i="33"/>
  <c r="S991" i="33"/>
  <c r="T991" i="33"/>
  <c r="U991" i="33"/>
  <c r="V991" i="33"/>
  <c r="D992" i="33"/>
  <c r="E992" i="33"/>
  <c r="F992" i="33"/>
  <c r="G992" i="33"/>
  <c r="H992" i="33"/>
  <c r="I992" i="33"/>
  <c r="J992" i="33"/>
  <c r="K992" i="33"/>
  <c r="L992" i="33"/>
  <c r="M992" i="33"/>
  <c r="N992" i="33"/>
  <c r="O992" i="33"/>
  <c r="P992" i="33"/>
  <c r="Q992" i="33"/>
  <c r="R992" i="33"/>
  <c r="S992" i="33"/>
  <c r="T992" i="33"/>
  <c r="U992" i="33"/>
  <c r="V992" i="33"/>
  <c r="D997" i="33"/>
  <c r="E997" i="33"/>
  <c r="F997" i="33"/>
  <c r="G997" i="33"/>
  <c r="H997" i="33"/>
  <c r="I997" i="33"/>
  <c r="J997" i="33"/>
  <c r="K997" i="33"/>
  <c r="L997" i="33"/>
  <c r="M997" i="33"/>
  <c r="N997" i="33"/>
  <c r="O997" i="33"/>
  <c r="P997" i="33"/>
  <c r="Q997" i="33"/>
  <c r="R997" i="33"/>
  <c r="S997" i="33"/>
  <c r="T997" i="33"/>
  <c r="U997" i="33"/>
  <c r="V997" i="33"/>
  <c r="D998" i="33"/>
  <c r="E998" i="33"/>
  <c r="F998" i="33"/>
  <c r="G998" i="33"/>
  <c r="H998" i="33"/>
  <c r="I998" i="33"/>
  <c r="J998" i="33"/>
  <c r="K998" i="33"/>
  <c r="L998" i="33"/>
  <c r="M998" i="33"/>
  <c r="N998" i="33"/>
  <c r="O998" i="33"/>
  <c r="P998" i="33"/>
  <c r="Q998" i="33"/>
  <c r="R998" i="33"/>
  <c r="S998" i="33"/>
  <c r="T998" i="33"/>
  <c r="U998" i="33"/>
  <c r="V998" i="33"/>
  <c r="D999" i="33"/>
  <c r="E999" i="33"/>
  <c r="F999" i="33"/>
  <c r="G999" i="33"/>
  <c r="H999" i="33"/>
  <c r="I999" i="33"/>
  <c r="J999" i="33"/>
  <c r="K999" i="33"/>
  <c r="L999" i="33"/>
  <c r="M999" i="33"/>
  <c r="N999" i="33"/>
  <c r="O999" i="33"/>
  <c r="P999" i="33"/>
  <c r="Q999" i="33"/>
  <c r="R999" i="33"/>
  <c r="S999" i="33"/>
  <c r="T999" i="33"/>
  <c r="U999" i="33"/>
  <c r="V999" i="33"/>
  <c r="D1000" i="33"/>
  <c r="E1000" i="33"/>
  <c r="F1000" i="33"/>
  <c r="G1000" i="33"/>
  <c r="H1000" i="33"/>
  <c r="I1000" i="33"/>
  <c r="J1000" i="33"/>
  <c r="K1000" i="33"/>
  <c r="L1000" i="33"/>
  <c r="M1000" i="33"/>
  <c r="N1000" i="33"/>
  <c r="O1000" i="33"/>
  <c r="P1000" i="33"/>
  <c r="Q1000" i="33"/>
  <c r="R1000" i="33"/>
  <c r="S1000" i="33"/>
  <c r="T1000" i="33"/>
  <c r="U1000" i="33"/>
  <c r="V1000" i="33"/>
  <c r="D1001" i="33"/>
  <c r="E1001" i="33"/>
  <c r="F1001" i="33"/>
  <c r="G1001" i="33"/>
  <c r="H1001" i="33"/>
  <c r="I1001" i="33"/>
  <c r="J1001" i="33"/>
  <c r="K1001" i="33"/>
  <c r="L1001" i="33"/>
  <c r="M1001" i="33"/>
  <c r="N1001" i="33"/>
  <c r="O1001" i="33"/>
  <c r="P1001" i="33"/>
  <c r="Q1001" i="33"/>
  <c r="R1001" i="33"/>
  <c r="S1001" i="33"/>
  <c r="T1001" i="33"/>
  <c r="U1001" i="33"/>
  <c r="V1001" i="33"/>
  <c r="D1002" i="33"/>
  <c r="E1002" i="33"/>
  <c r="F1002" i="33"/>
  <c r="G1002" i="33"/>
  <c r="H1002" i="33"/>
  <c r="I1002" i="33"/>
  <c r="J1002" i="33"/>
  <c r="K1002" i="33"/>
  <c r="L1002" i="33"/>
  <c r="M1002" i="33"/>
  <c r="N1002" i="33"/>
  <c r="O1002" i="33"/>
  <c r="P1002" i="33"/>
  <c r="Q1002" i="33"/>
  <c r="R1002" i="33"/>
  <c r="S1002" i="33"/>
  <c r="T1002" i="33"/>
  <c r="U1002" i="33"/>
  <c r="V1002" i="33"/>
  <c r="D1003" i="33"/>
  <c r="E1003" i="33"/>
  <c r="F1003" i="33"/>
  <c r="G1003" i="33"/>
  <c r="H1003" i="33"/>
  <c r="I1003" i="33"/>
  <c r="J1003" i="33"/>
  <c r="K1003" i="33"/>
  <c r="L1003" i="33"/>
  <c r="M1003" i="33"/>
  <c r="N1003" i="33"/>
  <c r="O1003" i="33"/>
  <c r="P1003" i="33"/>
  <c r="Q1003" i="33"/>
  <c r="R1003" i="33"/>
  <c r="S1003" i="33"/>
  <c r="T1003" i="33"/>
  <c r="U1003" i="33"/>
  <c r="V1003" i="33"/>
  <c r="D1004" i="33"/>
  <c r="E1004" i="33"/>
  <c r="F1004" i="33"/>
  <c r="G1004" i="33"/>
  <c r="H1004" i="33"/>
  <c r="I1004" i="33"/>
  <c r="J1004" i="33"/>
  <c r="K1004" i="33"/>
  <c r="L1004" i="33"/>
  <c r="M1004" i="33"/>
  <c r="N1004" i="33"/>
  <c r="O1004" i="33"/>
  <c r="P1004" i="33"/>
  <c r="Q1004" i="33"/>
  <c r="R1004" i="33"/>
  <c r="S1004" i="33"/>
  <c r="T1004" i="33"/>
  <c r="U1004" i="33"/>
  <c r="V1004" i="33"/>
  <c r="D1005" i="33"/>
  <c r="E1005" i="33"/>
  <c r="F1005" i="33"/>
  <c r="G1005" i="33"/>
  <c r="H1005" i="33"/>
  <c r="I1005" i="33"/>
  <c r="J1005" i="33"/>
  <c r="K1005" i="33"/>
  <c r="L1005" i="33"/>
  <c r="M1005" i="33"/>
  <c r="N1005" i="33"/>
  <c r="O1005" i="33"/>
  <c r="P1005" i="33"/>
  <c r="Q1005" i="33"/>
  <c r="R1005" i="33"/>
  <c r="S1005" i="33"/>
  <c r="T1005" i="33"/>
  <c r="U1005" i="33"/>
  <c r="V1005" i="33"/>
  <c r="D1006" i="33"/>
  <c r="E1006" i="33"/>
  <c r="F1006" i="33"/>
  <c r="G1006" i="33"/>
  <c r="H1006" i="33"/>
  <c r="I1006" i="33"/>
  <c r="J1006" i="33"/>
  <c r="K1006" i="33"/>
  <c r="L1006" i="33"/>
  <c r="M1006" i="33"/>
  <c r="N1006" i="33"/>
  <c r="O1006" i="33"/>
  <c r="P1006" i="33"/>
  <c r="Q1006" i="33"/>
  <c r="R1006" i="33"/>
  <c r="S1006" i="33"/>
  <c r="T1006" i="33"/>
  <c r="U1006" i="33"/>
  <c r="V1006" i="33"/>
  <c r="D1007" i="33"/>
  <c r="E1007" i="33"/>
  <c r="F1007" i="33"/>
  <c r="G1007" i="33"/>
  <c r="H1007" i="33"/>
  <c r="I1007" i="33"/>
  <c r="J1007" i="33"/>
  <c r="K1007" i="33"/>
  <c r="L1007" i="33"/>
  <c r="M1007" i="33"/>
  <c r="N1007" i="33"/>
  <c r="O1007" i="33"/>
  <c r="P1007" i="33"/>
  <c r="Q1007" i="33"/>
  <c r="R1007" i="33"/>
  <c r="S1007" i="33"/>
  <c r="T1007" i="33"/>
  <c r="U1007" i="33"/>
  <c r="V1007" i="33"/>
  <c r="D1008" i="33"/>
  <c r="E1008" i="33"/>
  <c r="F1008" i="33"/>
  <c r="G1008" i="33"/>
  <c r="H1008" i="33"/>
  <c r="I1008" i="33"/>
  <c r="J1008" i="33"/>
  <c r="K1008" i="33"/>
  <c r="L1008" i="33"/>
  <c r="M1008" i="33"/>
  <c r="N1008" i="33"/>
  <c r="O1008" i="33"/>
  <c r="P1008" i="33"/>
  <c r="Q1008" i="33"/>
  <c r="R1008" i="33"/>
  <c r="S1008" i="33"/>
  <c r="T1008" i="33"/>
  <c r="U1008" i="33"/>
  <c r="V1008" i="33"/>
  <c r="D1009" i="33"/>
  <c r="E1009" i="33"/>
  <c r="F1009" i="33"/>
  <c r="G1009" i="33"/>
  <c r="H1009" i="33"/>
  <c r="I1009" i="33"/>
  <c r="J1009" i="33"/>
  <c r="K1009" i="33"/>
  <c r="L1009" i="33"/>
  <c r="M1009" i="33"/>
  <c r="N1009" i="33"/>
  <c r="O1009" i="33"/>
  <c r="P1009" i="33"/>
  <c r="Q1009" i="33"/>
  <c r="R1009" i="33"/>
  <c r="S1009" i="33"/>
  <c r="T1009" i="33"/>
  <c r="U1009" i="33"/>
  <c r="V1009" i="33"/>
  <c r="D1010" i="33"/>
  <c r="E1010" i="33"/>
  <c r="F1010" i="33"/>
  <c r="G1010" i="33"/>
  <c r="H1010" i="33"/>
  <c r="I1010" i="33"/>
  <c r="J1010" i="33"/>
  <c r="K1010" i="33"/>
  <c r="L1010" i="33"/>
  <c r="M1010" i="33"/>
  <c r="N1010" i="33"/>
  <c r="O1010" i="33"/>
  <c r="P1010" i="33"/>
  <c r="Q1010" i="33"/>
  <c r="R1010" i="33"/>
  <c r="S1010" i="33"/>
  <c r="T1010" i="33"/>
  <c r="U1010" i="33"/>
  <c r="V1010" i="33"/>
  <c r="D1011" i="33"/>
  <c r="E1011" i="33"/>
  <c r="F1011" i="33"/>
  <c r="G1011" i="33"/>
  <c r="H1011" i="33"/>
  <c r="I1011" i="33"/>
  <c r="J1011" i="33"/>
  <c r="K1011" i="33"/>
  <c r="L1011" i="33"/>
  <c r="M1011" i="33"/>
  <c r="N1011" i="33"/>
  <c r="O1011" i="33"/>
  <c r="P1011" i="33"/>
  <c r="Q1011" i="33"/>
  <c r="R1011" i="33"/>
  <c r="S1011" i="33"/>
  <c r="T1011" i="33"/>
  <c r="U1011" i="33"/>
  <c r="V1011" i="33"/>
  <c r="D1012" i="33"/>
  <c r="E1012" i="33"/>
  <c r="F1012" i="33"/>
  <c r="G1012" i="33"/>
  <c r="H1012" i="33"/>
  <c r="I1012" i="33"/>
  <c r="J1012" i="33"/>
  <c r="K1012" i="33"/>
  <c r="L1012" i="33"/>
  <c r="M1012" i="33"/>
  <c r="N1012" i="33"/>
  <c r="O1012" i="33"/>
  <c r="P1012" i="33"/>
  <c r="Q1012" i="33"/>
  <c r="R1012" i="33"/>
  <c r="S1012" i="33"/>
  <c r="T1012" i="33"/>
  <c r="U1012" i="33"/>
  <c r="V1012" i="33"/>
  <c r="D1014" i="33"/>
  <c r="E1014" i="33"/>
  <c r="F1014" i="33"/>
  <c r="G1014" i="33"/>
  <c r="H1014" i="33"/>
  <c r="I1014" i="33"/>
  <c r="J1014" i="33"/>
  <c r="K1014" i="33"/>
  <c r="L1014" i="33"/>
  <c r="M1014" i="33"/>
  <c r="N1014" i="33"/>
  <c r="O1014" i="33"/>
  <c r="P1014" i="33"/>
  <c r="Q1014" i="33"/>
  <c r="R1014" i="33"/>
  <c r="S1014" i="33"/>
  <c r="T1014" i="33"/>
  <c r="U1014" i="33"/>
  <c r="V1014" i="33"/>
  <c r="D1015" i="33"/>
  <c r="E1015" i="33"/>
  <c r="F1015" i="33"/>
  <c r="G1015" i="33"/>
  <c r="H1015" i="33"/>
  <c r="I1015" i="33"/>
  <c r="J1015" i="33"/>
  <c r="K1015" i="33"/>
  <c r="L1015" i="33"/>
  <c r="M1015" i="33"/>
  <c r="N1015" i="33"/>
  <c r="O1015" i="33"/>
  <c r="P1015" i="33"/>
  <c r="Q1015" i="33"/>
  <c r="R1015" i="33"/>
  <c r="S1015" i="33"/>
  <c r="T1015" i="33"/>
  <c r="U1015" i="33"/>
  <c r="V1015" i="33"/>
  <c r="D1016" i="33"/>
  <c r="E1016" i="33"/>
  <c r="F1016" i="33"/>
  <c r="G1016" i="33"/>
  <c r="H1016" i="33"/>
  <c r="I1016" i="33"/>
  <c r="J1016" i="33"/>
  <c r="K1016" i="33"/>
  <c r="L1016" i="33"/>
  <c r="M1016" i="33"/>
  <c r="N1016" i="33"/>
  <c r="O1016" i="33"/>
  <c r="P1016" i="33"/>
  <c r="Q1016" i="33"/>
  <c r="R1016" i="33"/>
  <c r="S1016" i="33"/>
  <c r="T1016" i="33"/>
  <c r="U1016" i="33"/>
  <c r="V1016" i="33"/>
  <c r="D1017" i="33"/>
  <c r="E1017" i="33"/>
  <c r="F1017" i="33"/>
  <c r="G1017" i="33"/>
  <c r="H1017" i="33"/>
  <c r="I1017" i="33"/>
  <c r="J1017" i="33"/>
  <c r="K1017" i="33"/>
  <c r="L1017" i="33"/>
  <c r="M1017" i="33"/>
  <c r="N1017" i="33"/>
  <c r="O1017" i="33"/>
  <c r="P1017" i="33"/>
  <c r="Q1017" i="33"/>
  <c r="R1017" i="33"/>
  <c r="S1017" i="33"/>
  <c r="T1017" i="33"/>
  <c r="U1017" i="33"/>
  <c r="V1017" i="33"/>
  <c r="D1018" i="33"/>
  <c r="E1018" i="33"/>
  <c r="F1018" i="33"/>
  <c r="G1018" i="33"/>
  <c r="H1018" i="33"/>
  <c r="I1018" i="33"/>
  <c r="J1018" i="33"/>
  <c r="K1018" i="33"/>
  <c r="L1018" i="33"/>
  <c r="M1018" i="33"/>
  <c r="N1018" i="33"/>
  <c r="O1018" i="33"/>
  <c r="P1018" i="33"/>
  <c r="Q1018" i="33"/>
  <c r="R1018" i="33"/>
  <c r="S1018" i="33"/>
  <c r="T1018" i="33"/>
  <c r="U1018" i="33"/>
  <c r="V1018" i="33"/>
  <c r="D1019" i="33"/>
  <c r="E1019" i="33"/>
  <c r="F1019" i="33"/>
  <c r="G1019" i="33"/>
  <c r="H1019" i="33"/>
  <c r="I1019" i="33"/>
  <c r="J1019" i="33"/>
  <c r="K1019" i="33"/>
  <c r="L1019" i="33"/>
  <c r="M1019" i="33"/>
  <c r="N1019" i="33"/>
  <c r="O1019" i="33"/>
  <c r="P1019" i="33"/>
  <c r="Q1019" i="33"/>
  <c r="R1019" i="33"/>
  <c r="S1019" i="33"/>
  <c r="T1019" i="33"/>
  <c r="U1019" i="33"/>
  <c r="V1019" i="33"/>
  <c r="D1020" i="33"/>
  <c r="E1020" i="33"/>
  <c r="F1020" i="33"/>
  <c r="G1020" i="33"/>
  <c r="H1020" i="33"/>
  <c r="I1020" i="33"/>
  <c r="J1020" i="33"/>
  <c r="K1020" i="33"/>
  <c r="L1020" i="33"/>
  <c r="M1020" i="33"/>
  <c r="N1020" i="33"/>
  <c r="O1020" i="33"/>
  <c r="P1020" i="33"/>
  <c r="Q1020" i="33"/>
  <c r="R1020" i="33"/>
  <c r="S1020" i="33"/>
  <c r="T1020" i="33"/>
  <c r="U1020" i="33"/>
  <c r="V1020" i="33"/>
  <c r="D1021" i="33"/>
  <c r="E1021" i="33"/>
  <c r="F1021" i="33"/>
  <c r="G1021" i="33"/>
  <c r="H1021" i="33"/>
  <c r="I1021" i="33"/>
  <c r="J1021" i="33"/>
  <c r="K1021" i="33"/>
  <c r="L1021" i="33"/>
  <c r="M1021" i="33"/>
  <c r="N1021" i="33"/>
  <c r="O1021" i="33"/>
  <c r="P1021" i="33"/>
  <c r="Q1021" i="33"/>
  <c r="R1021" i="33"/>
  <c r="S1021" i="33"/>
  <c r="T1021" i="33"/>
  <c r="U1021" i="33"/>
  <c r="V1021" i="33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AD277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AD297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AD298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Y301" i="1"/>
  <c r="Z301" i="1"/>
  <c r="AA301" i="1"/>
  <c r="AB301" i="1"/>
  <c r="AC301" i="1"/>
  <c r="AD301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AD305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AD311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AD348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AD355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Z356" i="1"/>
  <c r="AA356" i="1"/>
  <c r="AB356" i="1"/>
  <c r="AC356" i="1"/>
  <c r="AD356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H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X449" i="1"/>
  <c r="Y449" i="1"/>
  <c r="Z449" i="1"/>
  <c r="AA449" i="1"/>
  <c r="AB449" i="1"/>
  <c r="AC449" i="1"/>
  <c r="AD449" i="1"/>
  <c r="H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Y450" i="1"/>
  <c r="Z450" i="1"/>
  <c r="AA450" i="1"/>
  <c r="AB450" i="1"/>
  <c r="AC450" i="1"/>
  <c r="AD450" i="1"/>
  <c r="H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Y451" i="1"/>
  <c r="Z451" i="1"/>
  <c r="AA451" i="1"/>
  <c r="AB451" i="1"/>
  <c r="AC451" i="1"/>
  <c r="AD451" i="1"/>
  <c r="H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A452" i="1"/>
  <c r="AB452" i="1"/>
  <c r="AC452" i="1"/>
  <c r="AD452" i="1"/>
  <c r="H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Y453" i="1"/>
  <c r="Z453" i="1"/>
  <c r="AA453" i="1"/>
  <c r="AB453" i="1"/>
  <c r="AC453" i="1"/>
  <c r="AD453" i="1"/>
  <c r="H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Y454" i="1"/>
  <c r="Z454" i="1"/>
  <c r="AA454" i="1"/>
  <c r="AB454" i="1"/>
  <c r="AC454" i="1"/>
  <c r="AD454" i="1"/>
  <c r="H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X455" i="1"/>
  <c r="Y455" i="1"/>
  <c r="Z455" i="1"/>
  <c r="AA455" i="1"/>
  <c r="AB455" i="1"/>
  <c r="AC455" i="1"/>
  <c r="AD455" i="1"/>
  <c r="H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Z456" i="1"/>
  <c r="AA456" i="1"/>
  <c r="AB456" i="1"/>
  <c r="AC456" i="1"/>
  <c r="AD456" i="1"/>
  <c r="H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X457" i="1"/>
  <c r="Y457" i="1"/>
  <c r="Z457" i="1"/>
  <c r="AA457" i="1"/>
  <c r="AB457" i="1"/>
  <c r="AC457" i="1"/>
  <c r="AD457" i="1"/>
  <c r="H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X458" i="1"/>
  <c r="Y458" i="1"/>
  <c r="Z458" i="1"/>
  <c r="AA458" i="1"/>
  <c r="AB458" i="1"/>
  <c r="AC458" i="1"/>
  <c r="AD458" i="1"/>
  <c r="H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W459" i="1"/>
  <c r="X459" i="1"/>
  <c r="Y459" i="1"/>
  <c r="Z459" i="1"/>
  <c r="AA459" i="1"/>
  <c r="AB459" i="1"/>
  <c r="AC459" i="1"/>
  <c r="AD459" i="1"/>
  <c r="H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Y460" i="1"/>
  <c r="Z460" i="1"/>
  <c r="AA460" i="1"/>
  <c r="AB460" i="1"/>
  <c r="AC460" i="1"/>
  <c r="AD460" i="1"/>
  <c r="H461" i="1"/>
  <c r="I461" i="1"/>
  <c r="J461" i="1"/>
  <c r="K461" i="1"/>
  <c r="L461" i="1"/>
  <c r="M461" i="1"/>
  <c r="N461" i="1"/>
  <c r="O461" i="1"/>
  <c r="P461" i="1"/>
  <c r="Q461" i="1"/>
  <c r="R461" i="1"/>
  <c r="S461" i="1"/>
  <c r="T461" i="1"/>
  <c r="U461" i="1"/>
  <c r="V461" i="1"/>
  <c r="W461" i="1"/>
  <c r="X461" i="1"/>
  <c r="Y461" i="1"/>
  <c r="Z461" i="1"/>
  <c r="AA461" i="1"/>
  <c r="AB461" i="1"/>
  <c r="AC461" i="1"/>
  <c r="AD461" i="1"/>
  <c r="H462" i="1"/>
  <c r="I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W462" i="1"/>
  <c r="X462" i="1"/>
  <c r="Y462" i="1"/>
  <c r="Z462" i="1"/>
  <c r="AA462" i="1"/>
  <c r="AB462" i="1"/>
  <c r="AC462" i="1"/>
  <c r="AD462" i="1"/>
  <c r="H463" i="1"/>
  <c r="I463" i="1"/>
  <c r="J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W463" i="1"/>
  <c r="X463" i="1"/>
  <c r="Y463" i="1"/>
  <c r="Z463" i="1"/>
  <c r="AA463" i="1"/>
  <c r="AB463" i="1"/>
  <c r="AC463" i="1"/>
  <c r="AD463" i="1"/>
  <c r="H464" i="1"/>
  <c r="I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X464" i="1"/>
  <c r="Y464" i="1"/>
  <c r="Z464" i="1"/>
  <c r="AA464" i="1"/>
  <c r="AB464" i="1"/>
  <c r="AC464" i="1"/>
  <c r="AD464" i="1"/>
  <c r="H465" i="1"/>
  <c r="I465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W465" i="1"/>
  <c r="X465" i="1"/>
  <c r="Y465" i="1"/>
  <c r="Z465" i="1"/>
  <c r="AA465" i="1"/>
  <c r="AB465" i="1"/>
  <c r="AC465" i="1"/>
  <c r="AD465" i="1"/>
  <c r="H466" i="1"/>
  <c r="I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X466" i="1"/>
  <c r="Y466" i="1"/>
  <c r="Z466" i="1"/>
  <c r="AA466" i="1"/>
  <c r="AB466" i="1"/>
  <c r="AC466" i="1"/>
  <c r="AD466" i="1"/>
  <c r="H467" i="1"/>
  <c r="I467" i="1"/>
  <c r="J467" i="1"/>
  <c r="K467" i="1"/>
  <c r="L467" i="1"/>
  <c r="M467" i="1"/>
  <c r="N467" i="1"/>
  <c r="O467" i="1"/>
  <c r="P467" i="1"/>
  <c r="Q467" i="1"/>
  <c r="R467" i="1"/>
  <c r="S467" i="1"/>
  <c r="T467" i="1"/>
  <c r="U467" i="1"/>
  <c r="V467" i="1"/>
  <c r="W467" i="1"/>
  <c r="X467" i="1"/>
  <c r="Y467" i="1"/>
  <c r="Z467" i="1"/>
  <c r="AA467" i="1"/>
  <c r="AB467" i="1"/>
  <c r="AC467" i="1"/>
  <c r="AD467" i="1"/>
  <c r="H468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X468" i="1"/>
  <c r="Y468" i="1"/>
  <c r="Z468" i="1"/>
  <c r="AA468" i="1"/>
  <c r="AB468" i="1"/>
  <c r="AC468" i="1"/>
  <c r="AD468" i="1"/>
  <c r="H469" i="1"/>
  <c r="I46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Y469" i="1"/>
  <c r="Z469" i="1"/>
  <c r="AA469" i="1"/>
  <c r="AB469" i="1"/>
  <c r="AC469" i="1"/>
  <c r="AD469" i="1"/>
  <c r="H470" i="1"/>
  <c r="I470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Y470" i="1"/>
  <c r="Z470" i="1"/>
  <c r="AA470" i="1"/>
  <c r="AB470" i="1"/>
  <c r="AC470" i="1"/>
  <c r="AD470" i="1"/>
  <c r="H471" i="1"/>
  <c r="I471" i="1"/>
  <c r="J471" i="1"/>
  <c r="K471" i="1"/>
  <c r="L471" i="1"/>
  <c r="M471" i="1"/>
  <c r="N471" i="1"/>
  <c r="O471" i="1"/>
  <c r="P471" i="1"/>
  <c r="Q471" i="1"/>
  <c r="R471" i="1"/>
  <c r="S471" i="1"/>
  <c r="T471" i="1"/>
  <c r="U471" i="1"/>
  <c r="V471" i="1"/>
  <c r="W471" i="1"/>
  <c r="X471" i="1"/>
  <c r="Y471" i="1"/>
  <c r="Z471" i="1"/>
  <c r="AA471" i="1"/>
  <c r="AB471" i="1"/>
  <c r="AC471" i="1"/>
  <c r="AD471" i="1"/>
  <c r="H472" i="1"/>
  <c r="I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Y472" i="1"/>
  <c r="Z472" i="1"/>
  <c r="AA472" i="1"/>
  <c r="AB472" i="1"/>
  <c r="AC472" i="1"/>
  <c r="AD472" i="1"/>
  <c r="H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Y481" i="1"/>
  <c r="Z481" i="1"/>
  <c r="AA481" i="1"/>
  <c r="AB481" i="1"/>
  <c r="AC481" i="1"/>
  <c r="AD481" i="1"/>
  <c r="H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Y482" i="1"/>
  <c r="Z482" i="1"/>
  <c r="AA482" i="1"/>
  <c r="AB482" i="1"/>
  <c r="AC482" i="1"/>
  <c r="AD482" i="1"/>
  <c r="H483" i="1"/>
  <c r="I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W483" i="1"/>
  <c r="X483" i="1"/>
  <c r="Y483" i="1"/>
  <c r="Z483" i="1"/>
  <c r="AA483" i="1"/>
  <c r="AB483" i="1"/>
  <c r="AC483" i="1"/>
  <c r="AD483" i="1"/>
  <c r="H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Y484" i="1"/>
  <c r="Z484" i="1"/>
  <c r="AA484" i="1"/>
  <c r="AB484" i="1"/>
  <c r="AC484" i="1"/>
  <c r="AD484" i="1"/>
  <c r="H485" i="1"/>
  <c r="I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W485" i="1"/>
  <c r="X485" i="1"/>
  <c r="Y485" i="1"/>
  <c r="Z485" i="1"/>
  <c r="AA485" i="1"/>
  <c r="AB485" i="1"/>
  <c r="AC485" i="1"/>
  <c r="AD485" i="1"/>
  <c r="H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X486" i="1"/>
  <c r="Y486" i="1"/>
  <c r="Z486" i="1"/>
  <c r="AA486" i="1"/>
  <c r="AB486" i="1"/>
  <c r="AC486" i="1"/>
  <c r="AD486" i="1"/>
  <c r="H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Y487" i="1"/>
  <c r="Z487" i="1"/>
  <c r="AA487" i="1"/>
  <c r="AB487" i="1"/>
  <c r="AC487" i="1"/>
  <c r="AD487" i="1"/>
  <c r="H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Y488" i="1"/>
  <c r="Z488" i="1"/>
  <c r="AA488" i="1"/>
  <c r="AB488" i="1"/>
  <c r="AC488" i="1"/>
  <c r="AD488" i="1"/>
  <c r="H497" i="1"/>
  <c r="I497" i="1"/>
  <c r="J497" i="1"/>
  <c r="K497" i="1"/>
  <c r="L497" i="1"/>
  <c r="M497" i="1"/>
  <c r="N497" i="1"/>
  <c r="O497" i="1"/>
  <c r="P497" i="1"/>
  <c r="Q497" i="1"/>
  <c r="R497" i="1"/>
  <c r="S497" i="1"/>
  <c r="T497" i="1"/>
  <c r="U497" i="1"/>
  <c r="V497" i="1"/>
  <c r="W497" i="1"/>
  <c r="X497" i="1"/>
  <c r="Y497" i="1"/>
  <c r="Z497" i="1"/>
  <c r="AA497" i="1"/>
  <c r="AB497" i="1"/>
  <c r="AC497" i="1"/>
  <c r="AD497" i="1"/>
  <c r="H498" i="1"/>
  <c r="I498" i="1"/>
  <c r="J498" i="1"/>
  <c r="K498" i="1"/>
  <c r="L498" i="1"/>
  <c r="M498" i="1"/>
  <c r="N498" i="1"/>
  <c r="O498" i="1"/>
  <c r="P498" i="1"/>
  <c r="Q498" i="1"/>
  <c r="R498" i="1"/>
  <c r="S498" i="1"/>
  <c r="T498" i="1"/>
  <c r="U498" i="1"/>
  <c r="V498" i="1"/>
  <c r="W498" i="1"/>
  <c r="X498" i="1"/>
  <c r="Y498" i="1"/>
  <c r="Z498" i="1"/>
  <c r="AA498" i="1"/>
  <c r="AB498" i="1"/>
  <c r="AC498" i="1"/>
  <c r="AD498" i="1"/>
  <c r="H499" i="1"/>
  <c r="I499" i="1"/>
  <c r="J499" i="1"/>
  <c r="K499" i="1"/>
  <c r="L499" i="1"/>
  <c r="M499" i="1"/>
  <c r="N499" i="1"/>
  <c r="O499" i="1"/>
  <c r="P499" i="1"/>
  <c r="Q499" i="1"/>
  <c r="R499" i="1"/>
  <c r="S499" i="1"/>
  <c r="T499" i="1"/>
  <c r="U499" i="1"/>
  <c r="V499" i="1"/>
  <c r="W499" i="1"/>
  <c r="X499" i="1"/>
  <c r="Y499" i="1"/>
  <c r="Z499" i="1"/>
  <c r="AA499" i="1"/>
  <c r="AB499" i="1"/>
  <c r="AC499" i="1"/>
  <c r="AD499" i="1"/>
  <c r="H500" i="1"/>
  <c r="I500" i="1"/>
  <c r="J500" i="1"/>
  <c r="K500" i="1"/>
  <c r="L500" i="1"/>
  <c r="M500" i="1"/>
  <c r="N500" i="1"/>
  <c r="O500" i="1"/>
  <c r="P500" i="1"/>
  <c r="Q500" i="1"/>
  <c r="R500" i="1"/>
  <c r="S500" i="1"/>
  <c r="T500" i="1"/>
  <c r="U500" i="1"/>
  <c r="V500" i="1"/>
  <c r="W500" i="1"/>
  <c r="X500" i="1"/>
  <c r="Y500" i="1"/>
  <c r="Z500" i="1"/>
  <c r="AA500" i="1"/>
  <c r="AB500" i="1"/>
  <c r="AC500" i="1"/>
  <c r="AD500" i="1"/>
  <c r="H501" i="1"/>
  <c r="I501" i="1"/>
  <c r="J501" i="1"/>
  <c r="K501" i="1"/>
  <c r="L501" i="1"/>
  <c r="M501" i="1"/>
  <c r="N501" i="1"/>
  <c r="O501" i="1"/>
  <c r="P501" i="1"/>
  <c r="Q501" i="1"/>
  <c r="R501" i="1"/>
  <c r="S501" i="1"/>
  <c r="T501" i="1"/>
  <c r="U501" i="1"/>
  <c r="V501" i="1"/>
  <c r="W501" i="1"/>
  <c r="X501" i="1"/>
  <c r="Y501" i="1"/>
  <c r="Z501" i="1"/>
  <c r="AA501" i="1"/>
  <c r="AB501" i="1"/>
  <c r="AC501" i="1"/>
  <c r="AD501" i="1"/>
  <c r="H502" i="1"/>
  <c r="I502" i="1"/>
  <c r="J502" i="1"/>
  <c r="K502" i="1"/>
  <c r="L502" i="1"/>
  <c r="M502" i="1"/>
  <c r="N502" i="1"/>
  <c r="O502" i="1"/>
  <c r="P502" i="1"/>
  <c r="Q502" i="1"/>
  <c r="R502" i="1"/>
  <c r="S502" i="1"/>
  <c r="T502" i="1"/>
  <c r="U502" i="1"/>
  <c r="V502" i="1"/>
  <c r="W502" i="1"/>
  <c r="X502" i="1"/>
  <c r="Y502" i="1"/>
  <c r="Z502" i="1"/>
  <c r="AA502" i="1"/>
  <c r="AB502" i="1"/>
  <c r="AC502" i="1"/>
  <c r="AD502" i="1"/>
  <c r="H503" i="1"/>
  <c r="I503" i="1"/>
  <c r="J503" i="1"/>
  <c r="K503" i="1"/>
  <c r="L503" i="1"/>
  <c r="M503" i="1"/>
  <c r="N503" i="1"/>
  <c r="O503" i="1"/>
  <c r="P503" i="1"/>
  <c r="Q503" i="1"/>
  <c r="R503" i="1"/>
  <c r="S503" i="1"/>
  <c r="T503" i="1"/>
  <c r="U503" i="1"/>
  <c r="V503" i="1"/>
  <c r="W503" i="1"/>
  <c r="X503" i="1"/>
  <c r="Y503" i="1"/>
  <c r="Z503" i="1"/>
  <c r="AA503" i="1"/>
  <c r="AB503" i="1"/>
  <c r="AC503" i="1"/>
  <c r="AD503" i="1"/>
  <c r="H504" i="1"/>
  <c r="I504" i="1"/>
  <c r="J504" i="1"/>
  <c r="K504" i="1"/>
  <c r="L504" i="1"/>
  <c r="M504" i="1"/>
  <c r="N504" i="1"/>
  <c r="O504" i="1"/>
  <c r="P504" i="1"/>
  <c r="Q504" i="1"/>
  <c r="R504" i="1"/>
  <c r="S504" i="1"/>
  <c r="T504" i="1"/>
  <c r="U504" i="1"/>
  <c r="V504" i="1"/>
  <c r="W504" i="1"/>
  <c r="X504" i="1"/>
  <c r="Y504" i="1"/>
  <c r="Z504" i="1"/>
  <c r="AA504" i="1"/>
  <c r="AB504" i="1"/>
  <c r="AC504" i="1"/>
  <c r="AD504" i="1"/>
  <c r="H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Y521" i="1"/>
  <c r="Z521" i="1"/>
  <c r="AA521" i="1"/>
  <c r="AB521" i="1"/>
  <c r="AC521" i="1"/>
  <c r="AD521" i="1"/>
  <c r="H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Y522" i="1"/>
  <c r="Z522" i="1"/>
  <c r="AA522" i="1"/>
  <c r="AB522" i="1"/>
  <c r="AC522" i="1"/>
  <c r="AD522" i="1"/>
  <c r="H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Y523" i="1"/>
  <c r="Z523" i="1"/>
  <c r="AA523" i="1"/>
  <c r="AB523" i="1"/>
  <c r="AC523" i="1"/>
  <c r="AD523" i="1"/>
  <c r="H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Y524" i="1"/>
  <c r="Z524" i="1"/>
  <c r="AA524" i="1"/>
  <c r="AB524" i="1"/>
  <c r="AC524" i="1"/>
  <c r="AD524" i="1"/>
  <c r="H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Z525" i="1"/>
  <c r="AA525" i="1"/>
  <c r="AB525" i="1"/>
  <c r="AC525" i="1"/>
  <c r="AD525" i="1"/>
  <c r="H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AA526" i="1"/>
  <c r="AB526" i="1"/>
  <c r="AC526" i="1"/>
  <c r="AD526" i="1"/>
  <c r="H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Y527" i="1"/>
  <c r="Z527" i="1"/>
  <c r="AA527" i="1"/>
  <c r="AB527" i="1"/>
  <c r="AC527" i="1"/>
  <c r="AD527" i="1"/>
  <c r="H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A528" i="1"/>
  <c r="AB528" i="1"/>
  <c r="AC528" i="1"/>
  <c r="AD528" i="1"/>
  <c r="H529" i="1"/>
  <c r="I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X529" i="1"/>
  <c r="Y529" i="1"/>
  <c r="Z529" i="1"/>
  <c r="AA529" i="1"/>
  <c r="AB529" i="1"/>
  <c r="AC529" i="1"/>
  <c r="AD529" i="1"/>
  <c r="H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X530" i="1"/>
  <c r="Y530" i="1"/>
  <c r="Z530" i="1"/>
  <c r="AA530" i="1"/>
  <c r="AB530" i="1"/>
  <c r="AC530" i="1"/>
  <c r="AD530" i="1"/>
  <c r="H531" i="1"/>
  <c r="I531" i="1"/>
  <c r="J531" i="1"/>
  <c r="K531" i="1"/>
  <c r="L531" i="1"/>
  <c r="M531" i="1"/>
  <c r="N531" i="1"/>
  <c r="O531" i="1"/>
  <c r="P531" i="1"/>
  <c r="Q531" i="1"/>
  <c r="R531" i="1"/>
  <c r="S531" i="1"/>
  <c r="T531" i="1"/>
  <c r="U531" i="1"/>
  <c r="V531" i="1"/>
  <c r="W531" i="1"/>
  <c r="X531" i="1"/>
  <c r="Y531" i="1"/>
  <c r="Z531" i="1"/>
  <c r="AA531" i="1"/>
  <c r="AB531" i="1"/>
  <c r="AC531" i="1"/>
  <c r="AD531" i="1"/>
  <c r="H532" i="1"/>
  <c r="I532" i="1"/>
  <c r="J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W532" i="1"/>
  <c r="X532" i="1"/>
  <c r="Y532" i="1"/>
  <c r="Z532" i="1"/>
  <c r="AA532" i="1"/>
  <c r="AB532" i="1"/>
  <c r="AC532" i="1"/>
  <c r="AD532" i="1"/>
  <c r="H533" i="1"/>
  <c r="I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W533" i="1"/>
  <c r="X533" i="1"/>
  <c r="Y533" i="1"/>
  <c r="Z533" i="1"/>
  <c r="AA533" i="1"/>
  <c r="AB533" i="1"/>
  <c r="AC533" i="1"/>
  <c r="AD533" i="1"/>
  <c r="H534" i="1"/>
  <c r="I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W534" i="1"/>
  <c r="X534" i="1"/>
  <c r="Y534" i="1"/>
  <c r="Z534" i="1"/>
  <c r="AA534" i="1"/>
  <c r="AB534" i="1"/>
  <c r="AC534" i="1"/>
  <c r="AD534" i="1"/>
  <c r="H535" i="1"/>
  <c r="I535" i="1"/>
  <c r="J535" i="1"/>
  <c r="K535" i="1"/>
  <c r="L535" i="1"/>
  <c r="M535" i="1"/>
  <c r="N535" i="1"/>
  <c r="O535" i="1"/>
  <c r="P535" i="1"/>
  <c r="Q535" i="1"/>
  <c r="R535" i="1"/>
  <c r="S535" i="1"/>
  <c r="T535" i="1"/>
  <c r="U535" i="1"/>
  <c r="V535" i="1"/>
  <c r="W535" i="1"/>
  <c r="X535" i="1"/>
  <c r="Y535" i="1"/>
  <c r="Z535" i="1"/>
  <c r="AA535" i="1"/>
  <c r="AB535" i="1"/>
  <c r="AC535" i="1"/>
  <c r="AD535" i="1"/>
  <c r="H536" i="1"/>
  <c r="I536" i="1"/>
  <c r="J536" i="1"/>
  <c r="K536" i="1"/>
  <c r="L536" i="1"/>
  <c r="M536" i="1"/>
  <c r="N536" i="1"/>
  <c r="O536" i="1"/>
  <c r="P536" i="1"/>
  <c r="Q536" i="1"/>
  <c r="R536" i="1"/>
  <c r="S536" i="1"/>
  <c r="T536" i="1"/>
  <c r="U536" i="1"/>
  <c r="V536" i="1"/>
  <c r="W536" i="1"/>
  <c r="X536" i="1"/>
  <c r="Y536" i="1"/>
  <c r="Z536" i="1"/>
  <c r="AA536" i="1"/>
  <c r="AB536" i="1"/>
  <c r="AC536" i="1"/>
  <c r="AD536" i="1"/>
  <c r="H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Z585" i="1"/>
  <c r="AA585" i="1"/>
  <c r="AB585" i="1"/>
  <c r="AC585" i="1"/>
  <c r="AD585" i="1"/>
  <c r="H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Z586" i="1"/>
  <c r="AA586" i="1"/>
  <c r="AB586" i="1"/>
  <c r="AC586" i="1"/>
  <c r="AD586" i="1"/>
  <c r="H587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Y587" i="1"/>
  <c r="Z587" i="1"/>
  <c r="AA587" i="1"/>
  <c r="AB587" i="1"/>
  <c r="AC587" i="1"/>
  <c r="AD587" i="1"/>
  <c r="H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Y588" i="1"/>
  <c r="Z588" i="1"/>
  <c r="AA588" i="1"/>
  <c r="AB588" i="1"/>
  <c r="AC588" i="1"/>
  <c r="AD588" i="1"/>
  <c r="H589" i="1"/>
  <c r="I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Y589" i="1"/>
  <c r="Z589" i="1"/>
  <c r="AA589" i="1"/>
  <c r="AB589" i="1"/>
  <c r="AC589" i="1"/>
  <c r="AD589" i="1"/>
  <c r="H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Y590" i="1"/>
  <c r="Z590" i="1"/>
  <c r="AA590" i="1"/>
  <c r="AB590" i="1"/>
  <c r="AC590" i="1"/>
  <c r="AD590" i="1"/>
  <c r="H591" i="1"/>
  <c r="I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X591" i="1"/>
  <c r="Y591" i="1"/>
  <c r="Z591" i="1"/>
  <c r="AA591" i="1"/>
  <c r="AB591" i="1"/>
  <c r="AC591" i="1"/>
  <c r="AD591" i="1"/>
  <c r="H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Z592" i="1"/>
  <c r="AA592" i="1"/>
  <c r="AB592" i="1"/>
  <c r="AC592" i="1"/>
  <c r="AD592" i="1"/>
  <c r="H593" i="1"/>
  <c r="I593" i="1"/>
  <c r="J593" i="1"/>
  <c r="K593" i="1"/>
  <c r="L593" i="1"/>
  <c r="M593" i="1"/>
  <c r="N593" i="1"/>
  <c r="O593" i="1"/>
  <c r="P593" i="1"/>
  <c r="Q593" i="1"/>
  <c r="R593" i="1"/>
  <c r="S593" i="1"/>
  <c r="T593" i="1"/>
  <c r="U593" i="1"/>
  <c r="V593" i="1"/>
  <c r="W593" i="1"/>
  <c r="X593" i="1"/>
  <c r="Y593" i="1"/>
  <c r="Z593" i="1"/>
  <c r="AA593" i="1"/>
  <c r="AB593" i="1"/>
  <c r="AC593" i="1"/>
  <c r="AD593" i="1"/>
  <c r="H594" i="1"/>
  <c r="I594" i="1"/>
  <c r="J594" i="1"/>
  <c r="K594" i="1"/>
  <c r="L594" i="1"/>
  <c r="M594" i="1"/>
  <c r="N594" i="1"/>
  <c r="O594" i="1"/>
  <c r="P594" i="1"/>
  <c r="Q594" i="1"/>
  <c r="R594" i="1"/>
  <c r="S594" i="1"/>
  <c r="T594" i="1"/>
  <c r="U594" i="1"/>
  <c r="V594" i="1"/>
  <c r="W594" i="1"/>
  <c r="X594" i="1"/>
  <c r="Y594" i="1"/>
  <c r="Z594" i="1"/>
  <c r="AA594" i="1"/>
  <c r="AB594" i="1"/>
  <c r="AC594" i="1"/>
  <c r="AD594" i="1"/>
  <c r="H595" i="1"/>
  <c r="I595" i="1"/>
  <c r="J595" i="1"/>
  <c r="K595" i="1"/>
  <c r="L595" i="1"/>
  <c r="M595" i="1"/>
  <c r="N595" i="1"/>
  <c r="O595" i="1"/>
  <c r="P595" i="1"/>
  <c r="Q595" i="1"/>
  <c r="R595" i="1"/>
  <c r="S595" i="1"/>
  <c r="T595" i="1"/>
  <c r="U595" i="1"/>
  <c r="V595" i="1"/>
  <c r="W595" i="1"/>
  <c r="X595" i="1"/>
  <c r="Y595" i="1"/>
  <c r="Z595" i="1"/>
  <c r="AA595" i="1"/>
  <c r="AB595" i="1"/>
  <c r="AC595" i="1"/>
  <c r="AD595" i="1"/>
  <c r="H596" i="1"/>
  <c r="I596" i="1"/>
  <c r="J596" i="1"/>
  <c r="K596" i="1"/>
  <c r="L596" i="1"/>
  <c r="M596" i="1"/>
  <c r="N596" i="1"/>
  <c r="O596" i="1"/>
  <c r="P596" i="1"/>
  <c r="Q596" i="1"/>
  <c r="R596" i="1"/>
  <c r="S596" i="1"/>
  <c r="T596" i="1"/>
  <c r="U596" i="1"/>
  <c r="V596" i="1"/>
  <c r="W596" i="1"/>
  <c r="X596" i="1"/>
  <c r="Y596" i="1"/>
  <c r="Z596" i="1"/>
  <c r="AA596" i="1"/>
  <c r="AB596" i="1"/>
  <c r="AC596" i="1"/>
  <c r="AD596" i="1"/>
  <c r="H597" i="1"/>
  <c r="I597" i="1"/>
  <c r="J597" i="1"/>
  <c r="K597" i="1"/>
  <c r="L597" i="1"/>
  <c r="M597" i="1"/>
  <c r="N597" i="1"/>
  <c r="O597" i="1"/>
  <c r="P597" i="1"/>
  <c r="Q597" i="1"/>
  <c r="R597" i="1"/>
  <c r="S597" i="1"/>
  <c r="T597" i="1"/>
  <c r="U597" i="1"/>
  <c r="V597" i="1"/>
  <c r="W597" i="1"/>
  <c r="X597" i="1"/>
  <c r="Y597" i="1"/>
  <c r="Z597" i="1"/>
  <c r="AA597" i="1"/>
  <c r="AB597" i="1"/>
  <c r="AC597" i="1"/>
  <c r="AD597" i="1"/>
  <c r="H598" i="1"/>
  <c r="I598" i="1"/>
  <c r="J598" i="1"/>
  <c r="K598" i="1"/>
  <c r="L598" i="1"/>
  <c r="M598" i="1"/>
  <c r="N598" i="1"/>
  <c r="O598" i="1"/>
  <c r="P598" i="1"/>
  <c r="Q598" i="1"/>
  <c r="R598" i="1"/>
  <c r="S598" i="1"/>
  <c r="T598" i="1"/>
  <c r="U598" i="1"/>
  <c r="V598" i="1"/>
  <c r="W598" i="1"/>
  <c r="X598" i="1"/>
  <c r="Y598" i="1"/>
  <c r="Z598" i="1"/>
  <c r="AA598" i="1"/>
  <c r="AB598" i="1"/>
  <c r="AC598" i="1"/>
  <c r="AD598" i="1"/>
  <c r="H599" i="1"/>
  <c r="I599" i="1"/>
  <c r="J599" i="1"/>
  <c r="K599" i="1"/>
  <c r="L599" i="1"/>
  <c r="M599" i="1"/>
  <c r="N599" i="1"/>
  <c r="O599" i="1"/>
  <c r="P599" i="1"/>
  <c r="Q599" i="1"/>
  <c r="R599" i="1"/>
  <c r="S599" i="1"/>
  <c r="T599" i="1"/>
  <c r="U599" i="1"/>
  <c r="V599" i="1"/>
  <c r="W599" i="1"/>
  <c r="X599" i="1"/>
  <c r="Y599" i="1"/>
  <c r="Z599" i="1"/>
  <c r="AA599" i="1"/>
  <c r="AB599" i="1"/>
  <c r="AC599" i="1"/>
  <c r="AD599" i="1"/>
  <c r="H600" i="1"/>
  <c r="I600" i="1"/>
  <c r="J600" i="1"/>
  <c r="K600" i="1"/>
  <c r="L600" i="1"/>
  <c r="M600" i="1"/>
  <c r="N600" i="1"/>
  <c r="O600" i="1"/>
  <c r="P600" i="1"/>
  <c r="Q600" i="1"/>
  <c r="R600" i="1"/>
  <c r="S600" i="1"/>
  <c r="T600" i="1"/>
  <c r="U600" i="1"/>
  <c r="V600" i="1"/>
  <c r="W600" i="1"/>
  <c r="X600" i="1"/>
  <c r="Y600" i="1"/>
  <c r="Z600" i="1"/>
  <c r="AA600" i="1"/>
  <c r="AB600" i="1"/>
  <c r="AC600" i="1"/>
  <c r="AD600" i="1"/>
  <c r="H609" i="1"/>
  <c r="I609" i="1"/>
  <c r="J609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W609" i="1"/>
  <c r="X609" i="1"/>
  <c r="Y609" i="1"/>
  <c r="Z609" i="1"/>
  <c r="AA609" i="1"/>
  <c r="AB609" i="1"/>
  <c r="AC609" i="1"/>
  <c r="AD609" i="1"/>
  <c r="H610" i="1"/>
  <c r="I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X610" i="1"/>
  <c r="Y610" i="1"/>
  <c r="Z610" i="1"/>
  <c r="AA610" i="1"/>
  <c r="AB610" i="1"/>
  <c r="AC610" i="1"/>
  <c r="AD610" i="1"/>
  <c r="H611" i="1"/>
  <c r="I611" i="1"/>
  <c r="J611" i="1"/>
  <c r="K611" i="1"/>
  <c r="L611" i="1"/>
  <c r="M611" i="1"/>
  <c r="N611" i="1"/>
  <c r="O611" i="1"/>
  <c r="P611" i="1"/>
  <c r="Q611" i="1"/>
  <c r="R611" i="1"/>
  <c r="S611" i="1"/>
  <c r="T611" i="1"/>
  <c r="U611" i="1"/>
  <c r="V611" i="1"/>
  <c r="W611" i="1"/>
  <c r="X611" i="1"/>
  <c r="Y611" i="1"/>
  <c r="Z611" i="1"/>
  <c r="AA611" i="1"/>
  <c r="AB611" i="1"/>
  <c r="AC611" i="1"/>
  <c r="AD611" i="1"/>
  <c r="H612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Y612" i="1"/>
  <c r="Z612" i="1"/>
  <c r="AA612" i="1"/>
  <c r="AB612" i="1"/>
  <c r="AC612" i="1"/>
  <c r="AD612" i="1"/>
  <c r="H613" i="1"/>
  <c r="I613" i="1"/>
  <c r="J613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W613" i="1"/>
  <c r="X613" i="1"/>
  <c r="Y613" i="1"/>
  <c r="Z613" i="1"/>
  <c r="AA613" i="1"/>
  <c r="AB613" i="1"/>
  <c r="AC613" i="1"/>
  <c r="AD613" i="1"/>
  <c r="H614" i="1"/>
  <c r="I614" i="1"/>
  <c r="J614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W614" i="1"/>
  <c r="X614" i="1"/>
  <c r="Y614" i="1"/>
  <c r="Z614" i="1"/>
  <c r="AA614" i="1"/>
  <c r="AB614" i="1"/>
  <c r="AC614" i="1"/>
  <c r="AD614" i="1"/>
  <c r="H615" i="1"/>
  <c r="I615" i="1"/>
  <c r="J615" i="1"/>
  <c r="K615" i="1"/>
  <c r="L615" i="1"/>
  <c r="M615" i="1"/>
  <c r="N615" i="1"/>
  <c r="O615" i="1"/>
  <c r="P615" i="1"/>
  <c r="Q615" i="1"/>
  <c r="R615" i="1"/>
  <c r="S615" i="1"/>
  <c r="T615" i="1"/>
  <c r="U615" i="1"/>
  <c r="V615" i="1"/>
  <c r="W615" i="1"/>
  <c r="X615" i="1"/>
  <c r="Y615" i="1"/>
  <c r="Z615" i="1"/>
  <c r="AA615" i="1"/>
  <c r="AB615" i="1"/>
  <c r="AC615" i="1"/>
  <c r="AD615" i="1"/>
  <c r="H616" i="1"/>
  <c r="I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X616" i="1"/>
  <c r="Y616" i="1"/>
  <c r="Z616" i="1"/>
  <c r="AA616" i="1"/>
  <c r="AB616" i="1"/>
  <c r="AC616" i="1"/>
  <c r="AD616" i="1"/>
  <c r="H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Z626" i="1"/>
  <c r="AA626" i="1"/>
  <c r="AB626" i="1"/>
  <c r="AC626" i="1"/>
  <c r="AD626" i="1"/>
  <c r="H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Y627" i="1"/>
  <c r="Z627" i="1"/>
  <c r="AA627" i="1"/>
  <c r="AB627" i="1"/>
  <c r="AC627" i="1"/>
  <c r="AD627" i="1"/>
  <c r="H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Z628" i="1"/>
  <c r="AA628" i="1"/>
  <c r="AB628" i="1"/>
  <c r="AC628" i="1"/>
  <c r="AD628" i="1"/>
  <c r="H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Y629" i="1"/>
  <c r="Z629" i="1"/>
  <c r="AA629" i="1"/>
  <c r="AB629" i="1"/>
  <c r="AC629" i="1"/>
  <c r="AD629" i="1"/>
  <c r="H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Y630" i="1"/>
  <c r="Z630" i="1"/>
  <c r="AA630" i="1"/>
  <c r="AB630" i="1"/>
  <c r="AC630" i="1"/>
  <c r="AD630" i="1"/>
  <c r="H631" i="1"/>
  <c r="I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Y631" i="1"/>
  <c r="Z631" i="1"/>
  <c r="AA631" i="1"/>
  <c r="AB631" i="1"/>
  <c r="AC631" i="1"/>
  <c r="AD631" i="1"/>
  <c r="H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Y632" i="1"/>
  <c r="Z632" i="1"/>
  <c r="AA632" i="1"/>
  <c r="AB632" i="1"/>
  <c r="AC632" i="1"/>
  <c r="AD632" i="1"/>
  <c r="H633" i="1"/>
  <c r="I633" i="1"/>
  <c r="J633" i="1"/>
  <c r="K633" i="1"/>
  <c r="L633" i="1"/>
  <c r="M633" i="1"/>
  <c r="N633" i="1"/>
  <c r="O633" i="1"/>
  <c r="P633" i="1"/>
  <c r="Q633" i="1"/>
  <c r="R633" i="1"/>
  <c r="S633" i="1"/>
  <c r="T633" i="1"/>
  <c r="U633" i="1"/>
  <c r="V633" i="1"/>
  <c r="W633" i="1"/>
  <c r="X633" i="1"/>
  <c r="Y633" i="1"/>
  <c r="Z633" i="1"/>
  <c r="AA633" i="1"/>
  <c r="AB633" i="1"/>
  <c r="AC633" i="1"/>
  <c r="AD633" i="1"/>
  <c r="H705" i="1"/>
  <c r="I705" i="1"/>
  <c r="J705" i="1"/>
  <c r="K705" i="1"/>
  <c r="L705" i="1"/>
  <c r="M705" i="1"/>
  <c r="N705" i="1"/>
  <c r="O705" i="1"/>
  <c r="P705" i="1"/>
  <c r="Q705" i="1"/>
  <c r="R705" i="1"/>
  <c r="S705" i="1"/>
  <c r="T705" i="1"/>
  <c r="U705" i="1"/>
  <c r="V705" i="1"/>
  <c r="W705" i="1"/>
  <c r="X705" i="1"/>
  <c r="Y705" i="1"/>
  <c r="Z705" i="1"/>
  <c r="AA705" i="1"/>
  <c r="AB705" i="1"/>
  <c r="AC705" i="1"/>
  <c r="AD705" i="1"/>
  <c r="H706" i="1"/>
  <c r="I706" i="1"/>
  <c r="J706" i="1"/>
  <c r="K706" i="1"/>
  <c r="L706" i="1"/>
  <c r="M706" i="1"/>
  <c r="N706" i="1"/>
  <c r="O706" i="1"/>
  <c r="P706" i="1"/>
  <c r="Q706" i="1"/>
  <c r="R706" i="1"/>
  <c r="S706" i="1"/>
  <c r="T706" i="1"/>
  <c r="U706" i="1"/>
  <c r="V706" i="1"/>
  <c r="W706" i="1"/>
  <c r="X706" i="1"/>
  <c r="Y706" i="1"/>
  <c r="Z706" i="1"/>
  <c r="AA706" i="1"/>
  <c r="AB706" i="1"/>
  <c r="AC706" i="1"/>
  <c r="AD706" i="1"/>
  <c r="H707" i="1"/>
  <c r="I707" i="1"/>
  <c r="J707" i="1"/>
  <c r="K707" i="1"/>
  <c r="L707" i="1"/>
  <c r="M707" i="1"/>
  <c r="N707" i="1"/>
  <c r="O707" i="1"/>
  <c r="P707" i="1"/>
  <c r="Q707" i="1"/>
  <c r="R707" i="1"/>
  <c r="S707" i="1"/>
  <c r="T707" i="1"/>
  <c r="U707" i="1"/>
  <c r="V707" i="1"/>
  <c r="W707" i="1"/>
  <c r="X707" i="1"/>
  <c r="Y707" i="1"/>
  <c r="Z707" i="1"/>
  <c r="AA707" i="1"/>
  <c r="AB707" i="1"/>
  <c r="AC707" i="1"/>
  <c r="AD707" i="1"/>
  <c r="H708" i="1"/>
  <c r="I708" i="1"/>
  <c r="J708" i="1"/>
  <c r="K708" i="1"/>
  <c r="L708" i="1"/>
  <c r="M708" i="1"/>
  <c r="N708" i="1"/>
  <c r="O708" i="1"/>
  <c r="P708" i="1"/>
  <c r="Q708" i="1"/>
  <c r="R708" i="1"/>
  <c r="S708" i="1"/>
  <c r="T708" i="1"/>
  <c r="U708" i="1"/>
  <c r="V708" i="1"/>
  <c r="W708" i="1"/>
  <c r="X708" i="1"/>
  <c r="Y708" i="1"/>
  <c r="Z708" i="1"/>
  <c r="AA708" i="1"/>
  <c r="AB708" i="1"/>
  <c r="AC708" i="1"/>
  <c r="AD708" i="1"/>
  <c r="H709" i="1"/>
  <c r="I709" i="1"/>
  <c r="J709" i="1"/>
  <c r="K709" i="1"/>
  <c r="L709" i="1"/>
  <c r="M709" i="1"/>
  <c r="N709" i="1"/>
  <c r="O709" i="1"/>
  <c r="P709" i="1"/>
  <c r="Q709" i="1"/>
  <c r="R709" i="1"/>
  <c r="S709" i="1"/>
  <c r="T709" i="1"/>
  <c r="U709" i="1"/>
  <c r="V709" i="1"/>
  <c r="W709" i="1"/>
  <c r="X709" i="1"/>
  <c r="Y709" i="1"/>
  <c r="Z709" i="1"/>
  <c r="AA709" i="1"/>
  <c r="AB709" i="1"/>
  <c r="AC709" i="1"/>
  <c r="AD709" i="1"/>
  <c r="H710" i="1"/>
  <c r="I710" i="1"/>
  <c r="J710" i="1"/>
  <c r="K710" i="1"/>
  <c r="L710" i="1"/>
  <c r="M710" i="1"/>
  <c r="N710" i="1"/>
  <c r="O710" i="1"/>
  <c r="P710" i="1"/>
  <c r="Q710" i="1"/>
  <c r="R710" i="1"/>
  <c r="S710" i="1"/>
  <c r="T710" i="1"/>
  <c r="U710" i="1"/>
  <c r="V710" i="1"/>
  <c r="W710" i="1"/>
  <c r="X710" i="1"/>
  <c r="Y710" i="1"/>
  <c r="Z710" i="1"/>
  <c r="AA710" i="1"/>
  <c r="AB710" i="1"/>
  <c r="AC710" i="1"/>
  <c r="AD710" i="1"/>
  <c r="H711" i="1"/>
  <c r="I711" i="1"/>
  <c r="J711" i="1"/>
  <c r="K711" i="1"/>
  <c r="L711" i="1"/>
  <c r="M711" i="1"/>
  <c r="N711" i="1"/>
  <c r="O711" i="1"/>
  <c r="P711" i="1"/>
  <c r="Q711" i="1"/>
  <c r="R711" i="1"/>
  <c r="S711" i="1"/>
  <c r="T711" i="1"/>
  <c r="U711" i="1"/>
  <c r="V711" i="1"/>
  <c r="W711" i="1"/>
  <c r="X711" i="1"/>
  <c r="Y711" i="1"/>
  <c r="Z711" i="1"/>
  <c r="AA711" i="1"/>
  <c r="AB711" i="1"/>
  <c r="AC711" i="1"/>
  <c r="AD711" i="1"/>
  <c r="H712" i="1"/>
  <c r="I712" i="1"/>
  <c r="J712" i="1"/>
  <c r="K712" i="1"/>
  <c r="L712" i="1"/>
  <c r="M712" i="1"/>
  <c r="N712" i="1"/>
  <c r="O712" i="1"/>
  <c r="P712" i="1"/>
  <c r="Q712" i="1"/>
  <c r="R712" i="1"/>
  <c r="S712" i="1"/>
  <c r="T712" i="1"/>
  <c r="U712" i="1"/>
  <c r="V712" i="1"/>
  <c r="W712" i="1"/>
  <c r="X712" i="1"/>
  <c r="Y712" i="1"/>
  <c r="Z712" i="1"/>
  <c r="AA712" i="1"/>
  <c r="AB712" i="1"/>
  <c r="AC712" i="1"/>
  <c r="AD712" i="1"/>
  <c r="H714" i="1"/>
  <c r="I714" i="1"/>
  <c r="J714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W714" i="1"/>
  <c r="X714" i="1"/>
  <c r="Y714" i="1"/>
  <c r="Z714" i="1"/>
  <c r="AA714" i="1"/>
  <c r="AB714" i="1"/>
  <c r="AC714" i="1"/>
  <c r="AD714" i="1"/>
  <c r="H715" i="1"/>
  <c r="I715" i="1"/>
  <c r="J715" i="1"/>
  <c r="K715" i="1"/>
  <c r="L715" i="1"/>
  <c r="M715" i="1"/>
  <c r="N715" i="1"/>
  <c r="O715" i="1"/>
  <c r="P715" i="1"/>
  <c r="Q715" i="1"/>
  <c r="R715" i="1"/>
  <c r="S715" i="1"/>
  <c r="T715" i="1"/>
  <c r="U715" i="1"/>
  <c r="V715" i="1"/>
  <c r="W715" i="1"/>
  <c r="X715" i="1"/>
  <c r="Y715" i="1"/>
  <c r="Z715" i="1"/>
  <c r="AA715" i="1"/>
  <c r="AB715" i="1"/>
  <c r="AC715" i="1"/>
  <c r="AD715" i="1"/>
  <c r="H716" i="1"/>
  <c r="I716" i="1"/>
  <c r="J716" i="1"/>
  <c r="K716" i="1"/>
  <c r="L716" i="1"/>
  <c r="M716" i="1"/>
  <c r="N716" i="1"/>
  <c r="O716" i="1"/>
  <c r="P716" i="1"/>
  <c r="Q716" i="1"/>
  <c r="R716" i="1"/>
  <c r="S716" i="1"/>
  <c r="T716" i="1"/>
  <c r="U716" i="1"/>
  <c r="V716" i="1"/>
  <c r="W716" i="1"/>
  <c r="X716" i="1"/>
  <c r="Y716" i="1"/>
  <c r="Z716" i="1"/>
  <c r="AA716" i="1"/>
  <c r="AB716" i="1"/>
  <c r="AC716" i="1"/>
  <c r="AD716" i="1"/>
  <c r="H717" i="1"/>
  <c r="I717" i="1"/>
  <c r="J717" i="1"/>
  <c r="K717" i="1"/>
  <c r="L717" i="1"/>
  <c r="M717" i="1"/>
  <c r="N717" i="1"/>
  <c r="O717" i="1"/>
  <c r="P717" i="1"/>
  <c r="Q717" i="1"/>
  <c r="R717" i="1"/>
  <c r="S717" i="1"/>
  <c r="T717" i="1"/>
  <c r="U717" i="1"/>
  <c r="V717" i="1"/>
  <c r="W717" i="1"/>
  <c r="X717" i="1"/>
  <c r="Y717" i="1"/>
  <c r="Z717" i="1"/>
  <c r="AA717" i="1"/>
  <c r="AB717" i="1"/>
  <c r="AC717" i="1"/>
  <c r="AD717" i="1"/>
  <c r="H718" i="1"/>
  <c r="I718" i="1"/>
  <c r="J718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W718" i="1"/>
  <c r="X718" i="1"/>
  <c r="Y718" i="1"/>
  <c r="Z718" i="1"/>
  <c r="AA718" i="1"/>
  <c r="AB718" i="1"/>
  <c r="AC718" i="1"/>
  <c r="AD718" i="1"/>
  <c r="H719" i="1"/>
  <c r="I719" i="1"/>
  <c r="J719" i="1"/>
  <c r="K719" i="1"/>
  <c r="L719" i="1"/>
  <c r="M719" i="1"/>
  <c r="N719" i="1"/>
  <c r="O719" i="1"/>
  <c r="P719" i="1"/>
  <c r="Q719" i="1"/>
  <c r="R719" i="1"/>
  <c r="S719" i="1"/>
  <c r="T719" i="1"/>
  <c r="U719" i="1"/>
  <c r="V719" i="1"/>
  <c r="W719" i="1"/>
  <c r="X719" i="1"/>
  <c r="Y719" i="1"/>
  <c r="Z719" i="1"/>
  <c r="AA719" i="1"/>
  <c r="AB719" i="1"/>
  <c r="AC719" i="1"/>
  <c r="AD719" i="1"/>
  <c r="H720" i="1"/>
  <c r="I720" i="1"/>
  <c r="J720" i="1"/>
  <c r="K720" i="1"/>
  <c r="L720" i="1"/>
  <c r="M720" i="1"/>
  <c r="N720" i="1"/>
  <c r="O720" i="1"/>
  <c r="P720" i="1"/>
  <c r="Q720" i="1"/>
  <c r="R720" i="1"/>
  <c r="S720" i="1"/>
  <c r="T720" i="1"/>
  <c r="U720" i="1"/>
  <c r="V720" i="1"/>
  <c r="W720" i="1"/>
  <c r="X720" i="1"/>
  <c r="Y720" i="1"/>
  <c r="Z720" i="1"/>
  <c r="AA720" i="1"/>
  <c r="AB720" i="1"/>
  <c r="AC720" i="1"/>
  <c r="AD720" i="1"/>
  <c r="H721" i="1"/>
  <c r="I721" i="1"/>
  <c r="J721" i="1"/>
  <c r="K721" i="1"/>
  <c r="L721" i="1"/>
  <c r="M721" i="1"/>
  <c r="N721" i="1"/>
  <c r="O721" i="1"/>
  <c r="P721" i="1"/>
  <c r="Q721" i="1"/>
  <c r="R721" i="1"/>
  <c r="S721" i="1"/>
  <c r="T721" i="1"/>
  <c r="U721" i="1"/>
  <c r="V721" i="1"/>
  <c r="W721" i="1"/>
  <c r="X721" i="1"/>
  <c r="Y721" i="1"/>
  <c r="Z721" i="1"/>
  <c r="AA721" i="1"/>
  <c r="AB721" i="1"/>
  <c r="AC721" i="1"/>
  <c r="AD721" i="1"/>
  <c r="H748" i="1"/>
  <c r="I748" i="1"/>
  <c r="J748" i="1"/>
  <c r="K748" i="1"/>
  <c r="L748" i="1"/>
  <c r="M748" i="1"/>
  <c r="N748" i="1"/>
  <c r="O748" i="1"/>
  <c r="P748" i="1"/>
  <c r="Q748" i="1"/>
  <c r="R748" i="1"/>
  <c r="S748" i="1"/>
  <c r="T748" i="1"/>
  <c r="U748" i="1"/>
  <c r="V748" i="1"/>
  <c r="W748" i="1"/>
  <c r="X748" i="1"/>
  <c r="Y748" i="1"/>
  <c r="Z748" i="1"/>
  <c r="AA748" i="1"/>
  <c r="AB748" i="1"/>
  <c r="AC748" i="1"/>
  <c r="AD748" i="1"/>
  <c r="H749" i="1"/>
  <c r="I749" i="1"/>
  <c r="J749" i="1"/>
  <c r="K749" i="1"/>
  <c r="L749" i="1"/>
  <c r="M749" i="1"/>
  <c r="N749" i="1"/>
  <c r="O749" i="1"/>
  <c r="P749" i="1"/>
  <c r="Q749" i="1"/>
  <c r="R749" i="1"/>
  <c r="S749" i="1"/>
  <c r="T749" i="1"/>
  <c r="U749" i="1"/>
  <c r="V749" i="1"/>
  <c r="W749" i="1"/>
  <c r="X749" i="1"/>
  <c r="Y749" i="1"/>
  <c r="Z749" i="1"/>
  <c r="AA749" i="1"/>
  <c r="AB749" i="1"/>
  <c r="AC749" i="1"/>
  <c r="AD749" i="1"/>
  <c r="H750" i="1"/>
  <c r="I750" i="1"/>
  <c r="J750" i="1"/>
  <c r="K750" i="1"/>
  <c r="L750" i="1"/>
  <c r="M750" i="1"/>
  <c r="N750" i="1"/>
  <c r="O750" i="1"/>
  <c r="P750" i="1"/>
  <c r="Q750" i="1"/>
  <c r="R750" i="1"/>
  <c r="S750" i="1"/>
  <c r="T750" i="1"/>
  <c r="U750" i="1"/>
  <c r="V750" i="1"/>
  <c r="W750" i="1"/>
  <c r="X750" i="1"/>
  <c r="Y750" i="1"/>
  <c r="Z750" i="1"/>
  <c r="AA750" i="1"/>
  <c r="AB750" i="1"/>
  <c r="AC750" i="1"/>
  <c r="AD750" i="1"/>
  <c r="H751" i="1"/>
  <c r="I751" i="1"/>
  <c r="J751" i="1"/>
  <c r="K751" i="1"/>
  <c r="L751" i="1"/>
  <c r="M751" i="1"/>
  <c r="N751" i="1"/>
  <c r="O751" i="1"/>
  <c r="P751" i="1"/>
  <c r="Q751" i="1"/>
  <c r="R751" i="1"/>
  <c r="S751" i="1"/>
  <c r="T751" i="1"/>
  <c r="U751" i="1"/>
  <c r="V751" i="1"/>
  <c r="W751" i="1"/>
  <c r="X751" i="1"/>
  <c r="Y751" i="1"/>
  <c r="Z751" i="1"/>
  <c r="AA751" i="1"/>
  <c r="AB751" i="1"/>
  <c r="AC751" i="1"/>
  <c r="AD751" i="1"/>
  <c r="H752" i="1"/>
  <c r="I752" i="1"/>
  <c r="J752" i="1"/>
  <c r="K752" i="1"/>
  <c r="L752" i="1"/>
  <c r="M752" i="1"/>
  <c r="N752" i="1"/>
  <c r="O752" i="1"/>
  <c r="P752" i="1"/>
  <c r="Q752" i="1"/>
  <c r="R752" i="1"/>
  <c r="S752" i="1"/>
  <c r="T752" i="1"/>
  <c r="U752" i="1"/>
  <c r="V752" i="1"/>
  <c r="W752" i="1"/>
  <c r="X752" i="1"/>
  <c r="Y752" i="1"/>
  <c r="Z752" i="1"/>
  <c r="AA752" i="1"/>
  <c r="AB752" i="1"/>
  <c r="AC752" i="1"/>
  <c r="AD752" i="1"/>
  <c r="H753" i="1"/>
  <c r="I753" i="1"/>
  <c r="J753" i="1"/>
  <c r="K753" i="1"/>
  <c r="L753" i="1"/>
  <c r="M753" i="1"/>
  <c r="N753" i="1"/>
  <c r="O753" i="1"/>
  <c r="P753" i="1"/>
  <c r="Q753" i="1"/>
  <c r="R753" i="1"/>
  <c r="S753" i="1"/>
  <c r="T753" i="1"/>
  <c r="U753" i="1"/>
  <c r="V753" i="1"/>
  <c r="W753" i="1"/>
  <c r="X753" i="1"/>
  <c r="Y753" i="1"/>
  <c r="Z753" i="1"/>
  <c r="AA753" i="1"/>
  <c r="AB753" i="1"/>
  <c r="AC753" i="1"/>
  <c r="AD753" i="1"/>
  <c r="H754" i="1"/>
  <c r="I754" i="1"/>
  <c r="J754" i="1"/>
  <c r="K754" i="1"/>
  <c r="L754" i="1"/>
  <c r="M754" i="1"/>
  <c r="N754" i="1"/>
  <c r="O754" i="1"/>
  <c r="P754" i="1"/>
  <c r="Q754" i="1"/>
  <c r="R754" i="1"/>
  <c r="S754" i="1"/>
  <c r="T754" i="1"/>
  <c r="U754" i="1"/>
  <c r="V754" i="1"/>
  <c r="W754" i="1"/>
  <c r="X754" i="1"/>
  <c r="Y754" i="1"/>
  <c r="Z754" i="1"/>
  <c r="AA754" i="1"/>
  <c r="AB754" i="1"/>
  <c r="AC754" i="1"/>
  <c r="AD754" i="1"/>
  <c r="H755" i="1"/>
  <c r="I755" i="1"/>
  <c r="J755" i="1"/>
  <c r="K755" i="1"/>
  <c r="L755" i="1"/>
  <c r="M755" i="1"/>
  <c r="N755" i="1"/>
  <c r="O755" i="1"/>
  <c r="P755" i="1"/>
  <c r="Q755" i="1"/>
  <c r="R755" i="1"/>
  <c r="S755" i="1"/>
  <c r="T755" i="1"/>
  <c r="U755" i="1"/>
  <c r="V755" i="1"/>
  <c r="W755" i="1"/>
  <c r="X755" i="1"/>
  <c r="Y755" i="1"/>
  <c r="Z755" i="1"/>
  <c r="AA755" i="1"/>
  <c r="AB755" i="1"/>
  <c r="AC755" i="1"/>
  <c r="AD755" i="1"/>
  <c r="H757" i="1"/>
  <c r="I757" i="1"/>
  <c r="J757" i="1"/>
  <c r="K757" i="1"/>
  <c r="L757" i="1"/>
  <c r="M757" i="1"/>
  <c r="N757" i="1"/>
  <c r="O757" i="1"/>
  <c r="P757" i="1"/>
  <c r="Q757" i="1"/>
  <c r="R757" i="1"/>
  <c r="S757" i="1"/>
  <c r="T757" i="1"/>
  <c r="U757" i="1"/>
  <c r="V757" i="1"/>
  <c r="W757" i="1"/>
  <c r="X757" i="1"/>
  <c r="Y757" i="1"/>
  <c r="Z757" i="1"/>
  <c r="AA757" i="1"/>
  <c r="AB757" i="1"/>
  <c r="AC757" i="1"/>
  <c r="AD757" i="1"/>
  <c r="H758" i="1"/>
  <c r="I758" i="1"/>
  <c r="J758" i="1"/>
  <c r="K758" i="1"/>
  <c r="L758" i="1"/>
  <c r="M758" i="1"/>
  <c r="N758" i="1"/>
  <c r="O758" i="1"/>
  <c r="P758" i="1"/>
  <c r="Q758" i="1"/>
  <c r="R758" i="1"/>
  <c r="S758" i="1"/>
  <c r="T758" i="1"/>
  <c r="U758" i="1"/>
  <c r="V758" i="1"/>
  <c r="W758" i="1"/>
  <c r="X758" i="1"/>
  <c r="Y758" i="1"/>
  <c r="Z758" i="1"/>
  <c r="AA758" i="1"/>
  <c r="AB758" i="1"/>
  <c r="AC758" i="1"/>
  <c r="AD758" i="1"/>
  <c r="H759" i="1"/>
  <c r="I759" i="1"/>
  <c r="J759" i="1"/>
  <c r="K759" i="1"/>
  <c r="L759" i="1"/>
  <c r="M759" i="1"/>
  <c r="N759" i="1"/>
  <c r="O759" i="1"/>
  <c r="P759" i="1"/>
  <c r="Q759" i="1"/>
  <c r="R759" i="1"/>
  <c r="S759" i="1"/>
  <c r="T759" i="1"/>
  <c r="U759" i="1"/>
  <c r="V759" i="1"/>
  <c r="W759" i="1"/>
  <c r="X759" i="1"/>
  <c r="Y759" i="1"/>
  <c r="Z759" i="1"/>
  <c r="AA759" i="1"/>
  <c r="AB759" i="1"/>
  <c r="AC759" i="1"/>
  <c r="AD759" i="1"/>
  <c r="H760" i="1"/>
  <c r="I760" i="1"/>
  <c r="J760" i="1"/>
  <c r="K760" i="1"/>
  <c r="L760" i="1"/>
  <c r="M760" i="1"/>
  <c r="N760" i="1"/>
  <c r="O760" i="1"/>
  <c r="P760" i="1"/>
  <c r="Q760" i="1"/>
  <c r="R760" i="1"/>
  <c r="S760" i="1"/>
  <c r="T760" i="1"/>
  <c r="U760" i="1"/>
  <c r="V760" i="1"/>
  <c r="W760" i="1"/>
  <c r="X760" i="1"/>
  <c r="Y760" i="1"/>
  <c r="Z760" i="1"/>
  <c r="AA760" i="1"/>
  <c r="AB760" i="1"/>
  <c r="AC760" i="1"/>
  <c r="AD760" i="1"/>
  <c r="H761" i="1"/>
  <c r="I761" i="1"/>
  <c r="J761" i="1"/>
  <c r="K761" i="1"/>
  <c r="L761" i="1"/>
  <c r="M761" i="1"/>
  <c r="N761" i="1"/>
  <c r="O761" i="1"/>
  <c r="P761" i="1"/>
  <c r="Q761" i="1"/>
  <c r="R761" i="1"/>
  <c r="S761" i="1"/>
  <c r="T761" i="1"/>
  <c r="U761" i="1"/>
  <c r="V761" i="1"/>
  <c r="W761" i="1"/>
  <c r="X761" i="1"/>
  <c r="Y761" i="1"/>
  <c r="Z761" i="1"/>
  <c r="AA761" i="1"/>
  <c r="AB761" i="1"/>
  <c r="AC761" i="1"/>
  <c r="AD761" i="1"/>
  <c r="H762" i="1"/>
  <c r="I762" i="1"/>
  <c r="J762" i="1"/>
  <c r="K762" i="1"/>
  <c r="L762" i="1"/>
  <c r="M762" i="1"/>
  <c r="N762" i="1"/>
  <c r="O762" i="1"/>
  <c r="P762" i="1"/>
  <c r="Q762" i="1"/>
  <c r="R762" i="1"/>
  <c r="S762" i="1"/>
  <c r="T762" i="1"/>
  <c r="U762" i="1"/>
  <c r="V762" i="1"/>
  <c r="W762" i="1"/>
  <c r="X762" i="1"/>
  <c r="Y762" i="1"/>
  <c r="Z762" i="1"/>
  <c r="AA762" i="1"/>
  <c r="AB762" i="1"/>
  <c r="AC762" i="1"/>
  <c r="AD762" i="1"/>
  <c r="H763" i="1"/>
  <c r="I763" i="1"/>
  <c r="J763" i="1"/>
  <c r="K763" i="1"/>
  <c r="L763" i="1"/>
  <c r="M763" i="1"/>
  <c r="N763" i="1"/>
  <c r="O763" i="1"/>
  <c r="P763" i="1"/>
  <c r="Q763" i="1"/>
  <c r="R763" i="1"/>
  <c r="S763" i="1"/>
  <c r="T763" i="1"/>
  <c r="U763" i="1"/>
  <c r="V763" i="1"/>
  <c r="W763" i="1"/>
  <c r="X763" i="1"/>
  <c r="Y763" i="1"/>
  <c r="Z763" i="1"/>
  <c r="AA763" i="1"/>
  <c r="AB763" i="1"/>
  <c r="AC763" i="1"/>
  <c r="AD763" i="1"/>
  <c r="H764" i="1"/>
  <c r="I764" i="1"/>
  <c r="J764" i="1"/>
  <c r="K764" i="1"/>
  <c r="L764" i="1"/>
  <c r="M764" i="1"/>
  <c r="N764" i="1"/>
  <c r="O764" i="1"/>
  <c r="P764" i="1"/>
  <c r="Q764" i="1"/>
  <c r="R764" i="1"/>
  <c r="S764" i="1"/>
  <c r="T764" i="1"/>
  <c r="U764" i="1"/>
  <c r="V764" i="1"/>
  <c r="W764" i="1"/>
  <c r="X764" i="1"/>
  <c r="Y764" i="1"/>
  <c r="Z764" i="1"/>
  <c r="AA764" i="1"/>
  <c r="AB764" i="1"/>
  <c r="AC764" i="1"/>
  <c r="AD764" i="1"/>
  <c r="H766" i="1"/>
  <c r="I766" i="1"/>
  <c r="J766" i="1"/>
  <c r="K766" i="1"/>
  <c r="L766" i="1"/>
  <c r="M766" i="1"/>
  <c r="N766" i="1"/>
  <c r="O766" i="1"/>
  <c r="P766" i="1"/>
  <c r="Q766" i="1"/>
  <c r="R766" i="1"/>
  <c r="S766" i="1"/>
  <c r="T766" i="1"/>
  <c r="U766" i="1"/>
  <c r="V766" i="1"/>
  <c r="W766" i="1"/>
  <c r="X766" i="1"/>
  <c r="Y766" i="1"/>
  <c r="Z766" i="1"/>
  <c r="AA766" i="1"/>
  <c r="AB766" i="1"/>
  <c r="AC766" i="1"/>
  <c r="AD766" i="1"/>
  <c r="H767" i="1"/>
  <c r="I767" i="1"/>
  <c r="J767" i="1"/>
  <c r="K767" i="1"/>
  <c r="L767" i="1"/>
  <c r="M767" i="1"/>
  <c r="N767" i="1"/>
  <c r="O767" i="1"/>
  <c r="P767" i="1"/>
  <c r="Q767" i="1"/>
  <c r="R767" i="1"/>
  <c r="S767" i="1"/>
  <c r="T767" i="1"/>
  <c r="U767" i="1"/>
  <c r="V767" i="1"/>
  <c r="W767" i="1"/>
  <c r="X767" i="1"/>
  <c r="Y767" i="1"/>
  <c r="Z767" i="1"/>
  <c r="AA767" i="1"/>
  <c r="AB767" i="1"/>
  <c r="AC767" i="1"/>
  <c r="AD767" i="1"/>
  <c r="H768" i="1"/>
  <c r="I768" i="1"/>
  <c r="J768" i="1"/>
  <c r="K768" i="1"/>
  <c r="L768" i="1"/>
  <c r="M768" i="1"/>
  <c r="N768" i="1"/>
  <c r="O768" i="1"/>
  <c r="P768" i="1"/>
  <c r="Q768" i="1"/>
  <c r="R768" i="1"/>
  <c r="S768" i="1"/>
  <c r="T768" i="1"/>
  <c r="U768" i="1"/>
  <c r="V768" i="1"/>
  <c r="W768" i="1"/>
  <c r="X768" i="1"/>
  <c r="Y768" i="1"/>
  <c r="Z768" i="1"/>
  <c r="AA768" i="1"/>
  <c r="AB768" i="1"/>
  <c r="AC768" i="1"/>
  <c r="AD768" i="1"/>
  <c r="H769" i="1"/>
  <c r="I769" i="1"/>
  <c r="J769" i="1"/>
  <c r="K769" i="1"/>
  <c r="L769" i="1"/>
  <c r="M769" i="1"/>
  <c r="N769" i="1"/>
  <c r="O769" i="1"/>
  <c r="P769" i="1"/>
  <c r="Q769" i="1"/>
  <c r="R769" i="1"/>
  <c r="S769" i="1"/>
  <c r="T769" i="1"/>
  <c r="U769" i="1"/>
  <c r="V769" i="1"/>
  <c r="W769" i="1"/>
  <c r="X769" i="1"/>
  <c r="Y769" i="1"/>
  <c r="Z769" i="1"/>
  <c r="AA769" i="1"/>
  <c r="AB769" i="1"/>
  <c r="AC769" i="1"/>
  <c r="AD769" i="1"/>
  <c r="H770" i="1"/>
  <c r="I770" i="1"/>
  <c r="J770" i="1"/>
  <c r="K770" i="1"/>
  <c r="L770" i="1"/>
  <c r="M770" i="1"/>
  <c r="N770" i="1"/>
  <c r="O770" i="1"/>
  <c r="P770" i="1"/>
  <c r="Q770" i="1"/>
  <c r="R770" i="1"/>
  <c r="S770" i="1"/>
  <c r="T770" i="1"/>
  <c r="U770" i="1"/>
  <c r="V770" i="1"/>
  <c r="W770" i="1"/>
  <c r="X770" i="1"/>
  <c r="Y770" i="1"/>
  <c r="Z770" i="1"/>
  <c r="AA770" i="1"/>
  <c r="AB770" i="1"/>
  <c r="AC770" i="1"/>
  <c r="AD770" i="1"/>
  <c r="H771" i="1"/>
  <c r="I771" i="1"/>
  <c r="J771" i="1"/>
  <c r="K771" i="1"/>
  <c r="L771" i="1"/>
  <c r="M771" i="1"/>
  <c r="N771" i="1"/>
  <c r="O771" i="1"/>
  <c r="P771" i="1"/>
  <c r="Q771" i="1"/>
  <c r="R771" i="1"/>
  <c r="S771" i="1"/>
  <c r="T771" i="1"/>
  <c r="U771" i="1"/>
  <c r="V771" i="1"/>
  <c r="W771" i="1"/>
  <c r="X771" i="1"/>
  <c r="Y771" i="1"/>
  <c r="Z771" i="1"/>
  <c r="AA771" i="1"/>
  <c r="AB771" i="1"/>
  <c r="AC771" i="1"/>
  <c r="AD771" i="1"/>
  <c r="H772" i="1"/>
  <c r="I772" i="1"/>
  <c r="J772" i="1"/>
  <c r="K772" i="1"/>
  <c r="L772" i="1"/>
  <c r="M772" i="1"/>
  <c r="N772" i="1"/>
  <c r="O772" i="1"/>
  <c r="P772" i="1"/>
  <c r="Q772" i="1"/>
  <c r="R772" i="1"/>
  <c r="S772" i="1"/>
  <c r="T772" i="1"/>
  <c r="U772" i="1"/>
  <c r="V772" i="1"/>
  <c r="W772" i="1"/>
  <c r="X772" i="1"/>
  <c r="Y772" i="1"/>
  <c r="Z772" i="1"/>
  <c r="AA772" i="1"/>
  <c r="AB772" i="1"/>
  <c r="AC772" i="1"/>
  <c r="AD772" i="1"/>
  <c r="H773" i="1"/>
  <c r="I773" i="1"/>
  <c r="J773" i="1"/>
  <c r="K773" i="1"/>
  <c r="L773" i="1"/>
  <c r="M773" i="1"/>
  <c r="N773" i="1"/>
  <c r="O773" i="1"/>
  <c r="P773" i="1"/>
  <c r="Q773" i="1"/>
  <c r="R773" i="1"/>
  <c r="S773" i="1"/>
  <c r="T773" i="1"/>
  <c r="U773" i="1"/>
  <c r="V773" i="1"/>
  <c r="W773" i="1"/>
  <c r="X773" i="1"/>
  <c r="Y773" i="1"/>
  <c r="Z773" i="1"/>
  <c r="AA773" i="1"/>
  <c r="AB773" i="1"/>
  <c r="AC773" i="1"/>
  <c r="AD773" i="1"/>
  <c r="H775" i="1"/>
  <c r="I775" i="1"/>
  <c r="J775" i="1"/>
  <c r="K775" i="1"/>
  <c r="L775" i="1"/>
  <c r="M775" i="1"/>
  <c r="N775" i="1"/>
  <c r="O775" i="1"/>
  <c r="P775" i="1"/>
  <c r="Q775" i="1"/>
  <c r="R775" i="1"/>
  <c r="S775" i="1"/>
  <c r="T775" i="1"/>
  <c r="U775" i="1"/>
  <c r="V775" i="1"/>
  <c r="W775" i="1"/>
  <c r="X775" i="1"/>
  <c r="Y775" i="1"/>
  <c r="Z775" i="1"/>
  <c r="AA775" i="1"/>
  <c r="AB775" i="1"/>
  <c r="AC775" i="1"/>
  <c r="AD775" i="1"/>
  <c r="H776" i="1"/>
  <c r="I776" i="1"/>
  <c r="J776" i="1"/>
  <c r="K776" i="1"/>
  <c r="L776" i="1"/>
  <c r="M776" i="1"/>
  <c r="N776" i="1"/>
  <c r="O776" i="1"/>
  <c r="P776" i="1"/>
  <c r="Q776" i="1"/>
  <c r="R776" i="1"/>
  <c r="S776" i="1"/>
  <c r="T776" i="1"/>
  <c r="U776" i="1"/>
  <c r="V776" i="1"/>
  <c r="W776" i="1"/>
  <c r="X776" i="1"/>
  <c r="Y776" i="1"/>
  <c r="Z776" i="1"/>
  <c r="AA776" i="1"/>
  <c r="AB776" i="1"/>
  <c r="AC776" i="1"/>
  <c r="AD776" i="1"/>
  <c r="H777" i="1"/>
  <c r="I777" i="1"/>
  <c r="J777" i="1"/>
  <c r="K777" i="1"/>
  <c r="L777" i="1"/>
  <c r="M777" i="1"/>
  <c r="N777" i="1"/>
  <c r="O777" i="1"/>
  <c r="P777" i="1"/>
  <c r="Q777" i="1"/>
  <c r="R777" i="1"/>
  <c r="S777" i="1"/>
  <c r="T777" i="1"/>
  <c r="U777" i="1"/>
  <c r="V777" i="1"/>
  <c r="W777" i="1"/>
  <c r="X777" i="1"/>
  <c r="Y777" i="1"/>
  <c r="Z777" i="1"/>
  <c r="AA777" i="1"/>
  <c r="AB777" i="1"/>
  <c r="AC777" i="1"/>
  <c r="AD777" i="1"/>
  <c r="H778" i="1"/>
  <c r="I778" i="1"/>
  <c r="J778" i="1"/>
  <c r="K778" i="1"/>
  <c r="L778" i="1"/>
  <c r="M778" i="1"/>
  <c r="N778" i="1"/>
  <c r="O778" i="1"/>
  <c r="P778" i="1"/>
  <c r="Q778" i="1"/>
  <c r="R778" i="1"/>
  <c r="S778" i="1"/>
  <c r="T778" i="1"/>
  <c r="U778" i="1"/>
  <c r="V778" i="1"/>
  <c r="W778" i="1"/>
  <c r="X778" i="1"/>
  <c r="Y778" i="1"/>
  <c r="Z778" i="1"/>
  <c r="AA778" i="1"/>
  <c r="AB778" i="1"/>
  <c r="AC778" i="1"/>
  <c r="AD778" i="1"/>
  <c r="H779" i="1"/>
  <c r="I779" i="1"/>
  <c r="J779" i="1"/>
  <c r="K779" i="1"/>
  <c r="L779" i="1"/>
  <c r="M779" i="1"/>
  <c r="N779" i="1"/>
  <c r="O779" i="1"/>
  <c r="P779" i="1"/>
  <c r="Q779" i="1"/>
  <c r="R779" i="1"/>
  <c r="S779" i="1"/>
  <c r="T779" i="1"/>
  <c r="U779" i="1"/>
  <c r="V779" i="1"/>
  <c r="W779" i="1"/>
  <c r="X779" i="1"/>
  <c r="Y779" i="1"/>
  <c r="Z779" i="1"/>
  <c r="AA779" i="1"/>
  <c r="AB779" i="1"/>
  <c r="AC779" i="1"/>
  <c r="AD779" i="1"/>
  <c r="H780" i="1"/>
  <c r="I780" i="1"/>
  <c r="J780" i="1"/>
  <c r="K780" i="1"/>
  <c r="L780" i="1"/>
  <c r="M780" i="1"/>
  <c r="N780" i="1"/>
  <c r="O780" i="1"/>
  <c r="P780" i="1"/>
  <c r="Q780" i="1"/>
  <c r="R780" i="1"/>
  <c r="S780" i="1"/>
  <c r="T780" i="1"/>
  <c r="U780" i="1"/>
  <c r="V780" i="1"/>
  <c r="W780" i="1"/>
  <c r="X780" i="1"/>
  <c r="Y780" i="1"/>
  <c r="Z780" i="1"/>
  <c r="AA780" i="1"/>
  <c r="AB780" i="1"/>
  <c r="AC780" i="1"/>
  <c r="AD780" i="1"/>
  <c r="H781" i="1"/>
  <c r="I781" i="1"/>
  <c r="J781" i="1"/>
  <c r="K781" i="1"/>
  <c r="L781" i="1"/>
  <c r="M781" i="1"/>
  <c r="N781" i="1"/>
  <c r="O781" i="1"/>
  <c r="P781" i="1"/>
  <c r="Q781" i="1"/>
  <c r="R781" i="1"/>
  <c r="S781" i="1"/>
  <c r="T781" i="1"/>
  <c r="U781" i="1"/>
  <c r="V781" i="1"/>
  <c r="W781" i="1"/>
  <c r="X781" i="1"/>
  <c r="Y781" i="1"/>
  <c r="Z781" i="1"/>
  <c r="AA781" i="1"/>
  <c r="AB781" i="1"/>
  <c r="AC781" i="1"/>
  <c r="AD781" i="1"/>
  <c r="H782" i="1"/>
  <c r="I782" i="1"/>
  <c r="J782" i="1"/>
  <c r="K782" i="1"/>
  <c r="L782" i="1"/>
  <c r="M782" i="1"/>
  <c r="N782" i="1"/>
  <c r="O782" i="1"/>
  <c r="P782" i="1"/>
  <c r="Q782" i="1"/>
  <c r="R782" i="1"/>
  <c r="S782" i="1"/>
  <c r="T782" i="1"/>
  <c r="U782" i="1"/>
  <c r="V782" i="1"/>
  <c r="W782" i="1"/>
  <c r="X782" i="1"/>
  <c r="Y782" i="1"/>
  <c r="Z782" i="1"/>
  <c r="AA782" i="1"/>
  <c r="AB782" i="1"/>
  <c r="AC782" i="1"/>
  <c r="AD782" i="1"/>
  <c r="H785" i="1"/>
  <c r="I785" i="1"/>
  <c r="J785" i="1"/>
  <c r="K785" i="1"/>
  <c r="L785" i="1"/>
  <c r="M785" i="1"/>
  <c r="N785" i="1"/>
  <c r="O785" i="1"/>
  <c r="P785" i="1"/>
  <c r="Q785" i="1"/>
  <c r="R785" i="1"/>
  <c r="S785" i="1"/>
  <c r="T785" i="1"/>
  <c r="U785" i="1"/>
  <c r="V785" i="1"/>
  <c r="W785" i="1"/>
  <c r="X785" i="1"/>
  <c r="Y785" i="1"/>
  <c r="Z785" i="1"/>
  <c r="AA785" i="1"/>
  <c r="AB785" i="1"/>
  <c r="AC785" i="1"/>
  <c r="AD785" i="1"/>
  <c r="H786" i="1"/>
  <c r="I786" i="1"/>
  <c r="J786" i="1"/>
  <c r="K786" i="1"/>
  <c r="L786" i="1"/>
  <c r="M786" i="1"/>
  <c r="N786" i="1"/>
  <c r="O786" i="1"/>
  <c r="P786" i="1"/>
  <c r="Q786" i="1"/>
  <c r="R786" i="1"/>
  <c r="S786" i="1"/>
  <c r="T786" i="1"/>
  <c r="U786" i="1"/>
  <c r="V786" i="1"/>
  <c r="W786" i="1"/>
  <c r="X786" i="1"/>
  <c r="Y786" i="1"/>
  <c r="Z786" i="1"/>
  <c r="AA786" i="1"/>
  <c r="AB786" i="1"/>
  <c r="AC786" i="1"/>
  <c r="AD786" i="1"/>
  <c r="H787" i="1"/>
  <c r="I787" i="1"/>
  <c r="J787" i="1"/>
  <c r="K787" i="1"/>
  <c r="L787" i="1"/>
  <c r="M787" i="1"/>
  <c r="N787" i="1"/>
  <c r="O787" i="1"/>
  <c r="P787" i="1"/>
  <c r="Q787" i="1"/>
  <c r="R787" i="1"/>
  <c r="S787" i="1"/>
  <c r="T787" i="1"/>
  <c r="U787" i="1"/>
  <c r="V787" i="1"/>
  <c r="W787" i="1"/>
  <c r="X787" i="1"/>
  <c r="Y787" i="1"/>
  <c r="Z787" i="1"/>
  <c r="AA787" i="1"/>
  <c r="AB787" i="1"/>
  <c r="AC787" i="1"/>
  <c r="AD787" i="1"/>
  <c r="H788" i="1"/>
  <c r="I788" i="1"/>
  <c r="J788" i="1"/>
  <c r="K788" i="1"/>
  <c r="L788" i="1"/>
  <c r="M788" i="1"/>
  <c r="N788" i="1"/>
  <c r="O788" i="1"/>
  <c r="P788" i="1"/>
  <c r="Q788" i="1"/>
  <c r="R788" i="1"/>
  <c r="S788" i="1"/>
  <c r="T788" i="1"/>
  <c r="U788" i="1"/>
  <c r="V788" i="1"/>
  <c r="W788" i="1"/>
  <c r="X788" i="1"/>
  <c r="Y788" i="1"/>
  <c r="Z788" i="1"/>
  <c r="AA788" i="1"/>
  <c r="AB788" i="1"/>
  <c r="AC788" i="1"/>
  <c r="AD788" i="1"/>
  <c r="H789" i="1"/>
  <c r="I789" i="1"/>
  <c r="J789" i="1"/>
  <c r="K789" i="1"/>
  <c r="L789" i="1"/>
  <c r="M789" i="1"/>
  <c r="N789" i="1"/>
  <c r="O789" i="1"/>
  <c r="P789" i="1"/>
  <c r="Q789" i="1"/>
  <c r="R789" i="1"/>
  <c r="S789" i="1"/>
  <c r="T789" i="1"/>
  <c r="U789" i="1"/>
  <c r="V789" i="1"/>
  <c r="W789" i="1"/>
  <c r="X789" i="1"/>
  <c r="Y789" i="1"/>
  <c r="Z789" i="1"/>
  <c r="AA789" i="1"/>
  <c r="AB789" i="1"/>
  <c r="AC789" i="1"/>
  <c r="AD789" i="1"/>
  <c r="H790" i="1"/>
  <c r="I790" i="1"/>
  <c r="J790" i="1"/>
  <c r="K790" i="1"/>
  <c r="L790" i="1"/>
  <c r="M790" i="1"/>
  <c r="N790" i="1"/>
  <c r="O790" i="1"/>
  <c r="P790" i="1"/>
  <c r="Q790" i="1"/>
  <c r="R790" i="1"/>
  <c r="S790" i="1"/>
  <c r="T790" i="1"/>
  <c r="U790" i="1"/>
  <c r="V790" i="1"/>
  <c r="W790" i="1"/>
  <c r="X790" i="1"/>
  <c r="Y790" i="1"/>
  <c r="Z790" i="1"/>
  <c r="AA790" i="1"/>
  <c r="AB790" i="1"/>
  <c r="AC790" i="1"/>
  <c r="AD790" i="1"/>
  <c r="H791" i="1"/>
  <c r="I791" i="1"/>
  <c r="J791" i="1"/>
  <c r="K791" i="1"/>
  <c r="L791" i="1"/>
  <c r="M791" i="1"/>
  <c r="N791" i="1"/>
  <c r="O791" i="1"/>
  <c r="P791" i="1"/>
  <c r="Q791" i="1"/>
  <c r="R791" i="1"/>
  <c r="S791" i="1"/>
  <c r="T791" i="1"/>
  <c r="U791" i="1"/>
  <c r="V791" i="1"/>
  <c r="W791" i="1"/>
  <c r="X791" i="1"/>
  <c r="Y791" i="1"/>
  <c r="Z791" i="1"/>
  <c r="AA791" i="1"/>
  <c r="AB791" i="1"/>
  <c r="AC791" i="1"/>
  <c r="AD791" i="1"/>
  <c r="H792" i="1"/>
  <c r="I792" i="1"/>
  <c r="J792" i="1"/>
  <c r="K792" i="1"/>
  <c r="L792" i="1"/>
  <c r="M792" i="1"/>
  <c r="N792" i="1"/>
  <c r="O792" i="1"/>
  <c r="P792" i="1"/>
  <c r="Q792" i="1"/>
  <c r="R792" i="1"/>
  <c r="S792" i="1"/>
  <c r="T792" i="1"/>
  <c r="U792" i="1"/>
  <c r="V792" i="1"/>
  <c r="W792" i="1"/>
  <c r="X792" i="1"/>
  <c r="Y792" i="1"/>
  <c r="Z792" i="1"/>
  <c r="AA792" i="1"/>
  <c r="AB792" i="1"/>
  <c r="AC792" i="1"/>
  <c r="AD792" i="1"/>
  <c r="H801" i="1"/>
  <c r="I801" i="1"/>
  <c r="J801" i="1"/>
  <c r="K801" i="1"/>
  <c r="L801" i="1"/>
  <c r="M801" i="1"/>
  <c r="N801" i="1"/>
  <c r="O801" i="1"/>
  <c r="P801" i="1"/>
  <c r="Q801" i="1"/>
  <c r="R801" i="1"/>
  <c r="S801" i="1"/>
  <c r="T801" i="1"/>
  <c r="U801" i="1"/>
  <c r="V801" i="1"/>
  <c r="W801" i="1"/>
  <c r="X801" i="1"/>
  <c r="Y801" i="1"/>
  <c r="Z801" i="1"/>
  <c r="AA801" i="1"/>
  <c r="AB801" i="1"/>
  <c r="AC801" i="1"/>
  <c r="AD801" i="1"/>
  <c r="H802" i="1"/>
  <c r="I802" i="1"/>
  <c r="J802" i="1"/>
  <c r="K802" i="1"/>
  <c r="L802" i="1"/>
  <c r="M802" i="1"/>
  <c r="N802" i="1"/>
  <c r="O802" i="1"/>
  <c r="P802" i="1"/>
  <c r="Q802" i="1"/>
  <c r="R802" i="1"/>
  <c r="S802" i="1"/>
  <c r="T802" i="1"/>
  <c r="U802" i="1"/>
  <c r="V802" i="1"/>
  <c r="W802" i="1"/>
  <c r="X802" i="1"/>
  <c r="Y802" i="1"/>
  <c r="Z802" i="1"/>
  <c r="AA802" i="1"/>
  <c r="AB802" i="1"/>
  <c r="AC802" i="1"/>
  <c r="AD802" i="1"/>
  <c r="H803" i="1"/>
  <c r="I803" i="1"/>
  <c r="J803" i="1"/>
  <c r="K803" i="1"/>
  <c r="L803" i="1"/>
  <c r="M803" i="1"/>
  <c r="N803" i="1"/>
  <c r="O803" i="1"/>
  <c r="P803" i="1"/>
  <c r="Q803" i="1"/>
  <c r="R803" i="1"/>
  <c r="S803" i="1"/>
  <c r="T803" i="1"/>
  <c r="U803" i="1"/>
  <c r="V803" i="1"/>
  <c r="W803" i="1"/>
  <c r="X803" i="1"/>
  <c r="Y803" i="1"/>
  <c r="Z803" i="1"/>
  <c r="AA803" i="1"/>
  <c r="AB803" i="1"/>
  <c r="AC803" i="1"/>
  <c r="AD803" i="1"/>
  <c r="H804" i="1"/>
  <c r="I804" i="1"/>
  <c r="J804" i="1"/>
  <c r="K804" i="1"/>
  <c r="L804" i="1"/>
  <c r="M804" i="1"/>
  <c r="N804" i="1"/>
  <c r="O804" i="1"/>
  <c r="P804" i="1"/>
  <c r="Q804" i="1"/>
  <c r="R804" i="1"/>
  <c r="S804" i="1"/>
  <c r="T804" i="1"/>
  <c r="U804" i="1"/>
  <c r="V804" i="1"/>
  <c r="W804" i="1"/>
  <c r="X804" i="1"/>
  <c r="Y804" i="1"/>
  <c r="Z804" i="1"/>
  <c r="AA804" i="1"/>
  <c r="AB804" i="1"/>
  <c r="AC804" i="1"/>
  <c r="AD804" i="1"/>
  <c r="H805" i="1"/>
  <c r="I805" i="1"/>
  <c r="J805" i="1"/>
  <c r="K805" i="1"/>
  <c r="L805" i="1"/>
  <c r="M805" i="1"/>
  <c r="N805" i="1"/>
  <c r="O805" i="1"/>
  <c r="P805" i="1"/>
  <c r="Q805" i="1"/>
  <c r="R805" i="1"/>
  <c r="S805" i="1"/>
  <c r="T805" i="1"/>
  <c r="U805" i="1"/>
  <c r="V805" i="1"/>
  <c r="W805" i="1"/>
  <c r="X805" i="1"/>
  <c r="Y805" i="1"/>
  <c r="Z805" i="1"/>
  <c r="AA805" i="1"/>
  <c r="AB805" i="1"/>
  <c r="AC805" i="1"/>
  <c r="AD805" i="1"/>
  <c r="H806" i="1"/>
  <c r="I806" i="1"/>
  <c r="J806" i="1"/>
  <c r="K806" i="1"/>
  <c r="L806" i="1"/>
  <c r="M806" i="1"/>
  <c r="N806" i="1"/>
  <c r="O806" i="1"/>
  <c r="P806" i="1"/>
  <c r="Q806" i="1"/>
  <c r="R806" i="1"/>
  <c r="S806" i="1"/>
  <c r="T806" i="1"/>
  <c r="U806" i="1"/>
  <c r="V806" i="1"/>
  <c r="W806" i="1"/>
  <c r="X806" i="1"/>
  <c r="Y806" i="1"/>
  <c r="Z806" i="1"/>
  <c r="AA806" i="1"/>
  <c r="AB806" i="1"/>
  <c r="AC806" i="1"/>
  <c r="AD806" i="1"/>
  <c r="H807" i="1"/>
  <c r="I807" i="1"/>
  <c r="J807" i="1"/>
  <c r="K807" i="1"/>
  <c r="L807" i="1"/>
  <c r="M807" i="1"/>
  <c r="N807" i="1"/>
  <c r="O807" i="1"/>
  <c r="P807" i="1"/>
  <c r="Q807" i="1"/>
  <c r="R807" i="1"/>
  <c r="S807" i="1"/>
  <c r="T807" i="1"/>
  <c r="U807" i="1"/>
  <c r="V807" i="1"/>
  <c r="W807" i="1"/>
  <c r="X807" i="1"/>
  <c r="Y807" i="1"/>
  <c r="Z807" i="1"/>
  <c r="AA807" i="1"/>
  <c r="AB807" i="1"/>
  <c r="AC807" i="1"/>
  <c r="AD807" i="1"/>
  <c r="H808" i="1"/>
  <c r="I808" i="1"/>
  <c r="J808" i="1"/>
  <c r="K808" i="1"/>
  <c r="L808" i="1"/>
  <c r="M808" i="1"/>
  <c r="N808" i="1"/>
  <c r="O808" i="1"/>
  <c r="P808" i="1"/>
  <c r="Q808" i="1"/>
  <c r="R808" i="1"/>
  <c r="S808" i="1"/>
  <c r="T808" i="1"/>
  <c r="U808" i="1"/>
  <c r="V808" i="1"/>
  <c r="W808" i="1"/>
  <c r="X808" i="1"/>
  <c r="Y808" i="1"/>
  <c r="Z808" i="1"/>
  <c r="AA808" i="1"/>
  <c r="AB808" i="1"/>
  <c r="AC808" i="1"/>
  <c r="AD808" i="1"/>
  <c r="H837" i="1"/>
  <c r="I837" i="1"/>
  <c r="J837" i="1"/>
  <c r="K837" i="1"/>
  <c r="L837" i="1"/>
  <c r="M837" i="1"/>
  <c r="N837" i="1"/>
  <c r="O837" i="1"/>
  <c r="P837" i="1"/>
  <c r="Q837" i="1"/>
  <c r="R837" i="1"/>
  <c r="S837" i="1"/>
  <c r="T837" i="1"/>
  <c r="U837" i="1"/>
  <c r="V837" i="1"/>
  <c r="W837" i="1"/>
  <c r="X837" i="1"/>
  <c r="Y837" i="1"/>
  <c r="Z837" i="1"/>
  <c r="AA837" i="1"/>
  <c r="AB837" i="1"/>
  <c r="AC837" i="1"/>
  <c r="AD837" i="1"/>
  <c r="H838" i="1"/>
  <c r="I838" i="1"/>
  <c r="J838" i="1"/>
  <c r="K838" i="1"/>
  <c r="L838" i="1"/>
  <c r="M838" i="1"/>
  <c r="N838" i="1"/>
  <c r="O838" i="1"/>
  <c r="P838" i="1"/>
  <c r="Q838" i="1"/>
  <c r="R838" i="1"/>
  <c r="S838" i="1"/>
  <c r="T838" i="1"/>
  <c r="U838" i="1"/>
  <c r="V838" i="1"/>
  <c r="W838" i="1"/>
  <c r="X838" i="1"/>
  <c r="Y838" i="1"/>
  <c r="Z838" i="1"/>
  <c r="AA838" i="1"/>
  <c r="AB838" i="1"/>
  <c r="AC838" i="1"/>
  <c r="AD838" i="1"/>
  <c r="H839" i="1"/>
  <c r="I839" i="1"/>
  <c r="J839" i="1"/>
  <c r="K839" i="1"/>
  <c r="L839" i="1"/>
  <c r="M839" i="1"/>
  <c r="N839" i="1"/>
  <c r="O839" i="1"/>
  <c r="P839" i="1"/>
  <c r="Q839" i="1"/>
  <c r="R839" i="1"/>
  <c r="S839" i="1"/>
  <c r="T839" i="1"/>
  <c r="U839" i="1"/>
  <c r="V839" i="1"/>
  <c r="W839" i="1"/>
  <c r="X839" i="1"/>
  <c r="Y839" i="1"/>
  <c r="Z839" i="1"/>
  <c r="AA839" i="1"/>
  <c r="AB839" i="1"/>
  <c r="AC839" i="1"/>
  <c r="AD839" i="1"/>
  <c r="H840" i="1"/>
  <c r="I840" i="1"/>
  <c r="J840" i="1"/>
  <c r="K840" i="1"/>
  <c r="L840" i="1"/>
  <c r="M840" i="1"/>
  <c r="N840" i="1"/>
  <c r="O840" i="1"/>
  <c r="P840" i="1"/>
  <c r="Q840" i="1"/>
  <c r="R840" i="1"/>
  <c r="S840" i="1"/>
  <c r="T840" i="1"/>
  <c r="U840" i="1"/>
  <c r="V840" i="1"/>
  <c r="W840" i="1"/>
  <c r="X840" i="1"/>
  <c r="Y840" i="1"/>
  <c r="Z840" i="1"/>
  <c r="AA840" i="1"/>
  <c r="AB840" i="1"/>
  <c r="AC840" i="1"/>
  <c r="AD840" i="1"/>
  <c r="H841" i="1"/>
  <c r="I841" i="1"/>
  <c r="J841" i="1"/>
  <c r="K841" i="1"/>
  <c r="L841" i="1"/>
  <c r="M841" i="1"/>
  <c r="N841" i="1"/>
  <c r="O841" i="1"/>
  <c r="P841" i="1"/>
  <c r="Q841" i="1"/>
  <c r="R841" i="1"/>
  <c r="S841" i="1"/>
  <c r="T841" i="1"/>
  <c r="U841" i="1"/>
  <c r="V841" i="1"/>
  <c r="W841" i="1"/>
  <c r="X841" i="1"/>
  <c r="Y841" i="1"/>
  <c r="Z841" i="1"/>
  <c r="AA841" i="1"/>
  <c r="AB841" i="1"/>
  <c r="AC841" i="1"/>
  <c r="AD841" i="1"/>
  <c r="H842" i="1"/>
  <c r="I842" i="1"/>
  <c r="J842" i="1"/>
  <c r="K842" i="1"/>
  <c r="L842" i="1"/>
  <c r="M842" i="1"/>
  <c r="N842" i="1"/>
  <c r="O842" i="1"/>
  <c r="P842" i="1"/>
  <c r="Q842" i="1"/>
  <c r="R842" i="1"/>
  <c r="S842" i="1"/>
  <c r="T842" i="1"/>
  <c r="U842" i="1"/>
  <c r="V842" i="1"/>
  <c r="W842" i="1"/>
  <c r="X842" i="1"/>
  <c r="Y842" i="1"/>
  <c r="Z842" i="1"/>
  <c r="AA842" i="1"/>
  <c r="AB842" i="1"/>
  <c r="AC842" i="1"/>
  <c r="AD842" i="1"/>
  <c r="H843" i="1"/>
  <c r="I843" i="1"/>
  <c r="J843" i="1"/>
  <c r="K843" i="1"/>
  <c r="L843" i="1"/>
  <c r="M843" i="1"/>
  <c r="N843" i="1"/>
  <c r="O843" i="1"/>
  <c r="P843" i="1"/>
  <c r="Q843" i="1"/>
  <c r="R843" i="1"/>
  <c r="S843" i="1"/>
  <c r="T843" i="1"/>
  <c r="U843" i="1"/>
  <c r="V843" i="1"/>
  <c r="W843" i="1"/>
  <c r="X843" i="1"/>
  <c r="Y843" i="1"/>
  <c r="Z843" i="1"/>
  <c r="AA843" i="1"/>
  <c r="AB843" i="1"/>
  <c r="AC843" i="1"/>
  <c r="AD843" i="1"/>
  <c r="H844" i="1"/>
  <c r="I844" i="1"/>
  <c r="J844" i="1"/>
  <c r="K844" i="1"/>
  <c r="L844" i="1"/>
  <c r="M844" i="1"/>
  <c r="N844" i="1"/>
  <c r="O844" i="1"/>
  <c r="P844" i="1"/>
  <c r="Q844" i="1"/>
  <c r="R844" i="1"/>
  <c r="S844" i="1"/>
  <c r="T844" i="1"/>
  <c r="U844" i="1"/>
  <c r="V844" i="1"/>
  <c r="W844" i="1"/>
  <c r="X844" i="1"/>
  <c r="Y844" i="1"/>
  <c r="Z844" i="1"/>
  <c r="AA844" i="1"/>
  <c r="AB844" i="1"/>
  <c r="AC844" i="1"/>
  <c r="AD844" i="1"/>
  <c r="H846" i="1"/>
  <c r="I846" i="1"/>
  <c r="J846" i="1"/>
  <c r="K846" i="1"/>
  <c r="L846" i="1"/>
  <c r="M846" i="1"/>
  <c r="N846" i="1"/>
  <c r="O846" i="1"/>
  <c r="P846" i="1"/>
  <c r="Q846" i="1"/>
  <c r="R846" i="1"/>
  <c r="S846" i="1"/>
  <c r="T846" i="1"/>
  <c r="U846" i="1"/>
  <c r="V846" i="1"/>
  <c r="W846" i="1"/>
  <c r="X846" i="1"/>
  <c r="Y846" i="1"/>
  <c r="Z846" i="1"/>
  <c r="AA846" i="1"/>
  <c r="AB846" i="1"/>
  <c r="AC846" i="1"/>
  <c r="AD846" i="1"/>
  <c r="H847" i="1"/>
  <c r="I847" i="1"/>
  <c r="J847" i="1"/>
  <c r="K847" i="1"/>
  <c r="L847" i="1"/>
  <c r="M847" i="1"/>
  <c r="N847" i="1"/>
  <c r="O847" i="1"/>
  <c r="P847" i="1"/>
  <c r="Q847" i="1"/>
  <c r="R847" i="1"/>
  <c r="S847" i="1"/>
  <c r="T847" i="1"/>
  <c r="U847" i="1"/>
  <c r="V847" i="1"/>
  <c r="W847" i="1"/>
  <c r="X847" i="1"/>
  <c r="Y847" i="1"/>
  <c r="Z847" i="1"/>
  <c r="AA847" i="1"/>
  <c r="AB847" i="1"/>
  <c r="AC847" i="1"/>
  <c r="AD847" i="1"/>
  <c r="H848" i="1"/>
  <c r="I848" i="1"/>
  <c r="J848" i="1"/>
  <c r="K848" i="1"/>
  <c r="L848" i="1"/>
  <c r="M848" i="1"/>
  <c r="N848" i="1"/>
  <c r="O848" i="1"/>
  <c r="P848" i="1"/>
  <c r="Q848" i="1"/>
  <c r="R848" i="1"/>
  <c r="S848" i="1"/>
  <c r="T848" i="1"/>
  <c r="U848" i="1"/>
  <c r="V848" i="1"/>
  <c r="W848" i="1"/>
  <c r="X848" i="1"/>
  <c r="Y848" i="1"/>
  <c r="Z848" i="1"/>
  <c r="AA848" i="1"/>
  <c r="AB848" i="1"/>
  <c r="AC848" i="1"/>
  <c r="AD848" i="1"/>
  <c r="H849" i="1"/>
  <c r="I849" i="1"/>
  <c r="J849" i="1"/>
  <c r="K849" i="1"/>
  <c r="L849" i="1"/>
  <c r="M849" i="1"/>
  <c r="N849" i="1"/>
  <c r="O849" i="1"/>
  <c r="P849" i="1"/>
  <c r="Q849" i="1"/>
  <c r="R849" i="1"/>
  <c r="S849" i="1"/>
  <c r="T849" i="1"/>
  <c r="U849" i="1"/>
  <c r="V849" i="1"/>
  <c r="W849" i="1"/>
  <c r="X849" i="1"/>
  <c r="Y849" i="1"/>
  <c r="Z849" i="1"/>
  <c r="AA849" i="1"/>
  <c r="AB849" i="1"/>
  <c r="AC849" i="1"/>
  <c r="AD849" i="1"/>
  <c r="H850" i="1"/>
  <c r="I850" i="1"/>
  <c r="J850" i="1"/>
  <c r="K850" i="1"/>
  <c r="L850" i="1"/>
  <c r="M850" i="1"/>
  <c r="N850" i="1"/>
  <c r="O850" i="1"/>
  <c r="P850" i="1"/>
  <c r="Q850" i="1"/>
  <c r="R850" i="1"/>
  <c r="S850" i="1"/>
  <c r="T850" i="1"/>
  <c r="U850" i="1"/>
  <c r="V850" i="1"/>
  <c r="W850" i="1"/>
  <c r="X850" i="1"/>
  <c r="Y850" i="1"/>
  <c r="Z850" i="1"/>
  <c r="AA850" i="1"/>
  <c r="AB850" i="1"/>
  <c r="AC850" i="1"/>
  <c r="AD850" i="1"/>
  <c r="H851" i="1"/>
  <c r="I851" i="1"/>
  <c r="J851" i="1"/>
  <c r="K851" i="1"/>
  <c r="L851" i="1"/>
  <c r="M851" i="1"/>
  <c r="N851" i="1"/>
  <c r="O851" i="1"/>
  <c r="P851" i="1"/>
  <c r="Q851" i="1"/>
  <c r="R851" i="1"/>
  <c r="S851" i="1"/>
  <c r="T851" i="1"/>
  <c r="U851" i="1"/>
  <c r="V851" i="1"/>
  <c r="W851" i="1"/>
  <c r="X851" i="1"/>
  <c r="Y851" i="1"/>
  <c r="Z851" i="1"/>
  <c r="AA851" i="1"/>
  <c r="AB851" i="1"/>
  <c r="AC851" i="1"/>
  <c r="AD851" i="1"/>
  <c r="H852" i="1"/>
  <c r="I852" i="1"/>
  <c r="J852" i="1"/>
  <c r="K852" i="1"/>
  <c r="L852" i="1"/>
  <c r="M852" i="1"/>
  <c r="N852" i="1"/>
  <c r="O852" i="1"/>
  <c r="P852" i="1"/>
  <c r="Q852" i="1"/>
  <c r="R852" i="1"/>
  <c r="S852" i="1"/>
  <c r="T852" i="1"/>
  <c r="U852" i="1"/>
  <c r="V852" i="1"/>
  <c r="W852" i="1"/>
  <c r="X852" i="1"/>
  <c r="Y852" i="1"/>
  <c r="Z852" i="1"/>
  <c r="AA852" i="1"/>
  <c r="AB852" i="1"/>
  <c r="AC852" i="1"/>
  <c r="AD852" i="1"/>
  <c r="H853" i="1"/>
  <c r="I853" i="1"/>
  <c r="J853" i="1"/>
  <c r="K853" i="1"/>
  <c r="L853" i="1"/>
  <c r="M853" i="1"/>
  <c r="N853" i="1"/>
  <c r="O853" i="1"/>
  <c r="P853" i="1"/>
  <c r="Q853" i="1"/>
  <c r="R853" i="1"/>
  <c r="S853" i="1"/>
  <c r="T853" i="1"/>
  <c r="U853" i="1"/>
  <c r="V853" i="1"/>
  <c r="W853" i="1"/>
  <c r="X853" i="1"/>
  <c r="Y853" i="1"/>
  <c r="Z853" i="1"/>
  <c r="AA853" i="1"/>
  <c r="AB853" i="1"/>
  <c r="AC853" i="1"/>
  <c r="AD853" i="1"/>
  <c r="H856" i="1"/>
  <c r="I856" i="1"/>
  <c r="J856" i="1"/>
  <c r="K856" i="1"/>
  <c r="L856" i="1"/>
  <c r="M856" i="1"/>
  <c r="N856" i="1"/>
  <c r="O856" i="1"/>
  <c r="P856" i="1"/>
  <c r="Q856" i="1"/>
  <c r="R856" i="1"/>
  <c r="S856" i="1"/>
  <c r="T856" i="1"/>
  <c r="U856" i="1"/>
  <c r="V856" i="1"/>
  <c r="W856" i="1"/>
  <c r="X856" i="1"/>
  <c r="Y856" i="1"/>
  <c r="Z856" i="1"/>
  <c r="AA856" i="1"/>
  <c r="AB856" i="1"/>
  <c r="AC856" i="1"/>
  <c r="AD856" i="1"/>
  <c r="H857" i="1"/>
  <c r="I857" i="1"/>
  <c r="J857" i="1"/>
  <c r="K857" i="1"/>
  <c r="L857" i="1"/>
  <c r="M857" i="1"/>
  <c r="N857" i="1"/>
  <c r="O857" i="1"/>
  <c r="P857" i="1"/>
  <c r="Q857" i="1"/>
  <c r="R857" i="1"/>
  <c r="S857" i="1"/>
  <c r="T857" i="1"/>
  <c r="U857" i="1"/>
  <c r="V857" i="1"/>
  <c r="W857" i="1"/>
  <c r="X857" i="1"/>
  <c r="Y857" i="1"/>
  <c r="Z857" i="1"/>
  <c r="AA857" i="1"/>
  <c r="AB857" i="1"/>
  <c r="AC857" i="1"/>
  <c r="AD857" i="1"/>
  <c r="H858" i="1"/>
  <c r="I858" i="1"/>
  <c r="J858" i="1"/>
  <c r="K858" i="1"/>
  <c r="L858" i="1"/>
  <c r="M858" i="1"/>
  <c r="N858" i="1"/>
  <c r="O858" i="1"/>
  <c r="P858" i="1"/>
  <c r="Q858" i="1"/>
  <c r="R858" i="1"/>
  <c r="S858" i="1"/>
  <c r="T858" i="1"/>
  <c r="U858" i="1"/>
  <c r="V858" i="1"/>
  <c r="W858" i="1"/>
  <c r="X858" i="1"/>
  <c r="Y858" i="1"/>
  <c r="Z858" i="1"/>
  <c r="AA858" i="1"/>
  <c r="AB858" i="1"/>
  <c r="AC858" i="1"/>
  <c r="AD858" i="1"/>
  <c r="H859" i="1"/>
  <c r="I859" i="1"/>
  <c r="J859" i="1"/>
  <c r="K859" i="1"/>
  <c r="L859" i="1"/>
  <c r="M859" i="1"/>
  <c r="N859" i="1"/>
  <c r="O859" i="1"/>
  <c r="P859" i="1"/>
  <c r="Q859" i="1"/>
  <c r="R859" i="1"/>
  <c r="S859" i="1"/>
  <c r="T859" i="1"/>
  <c r="U859" i="1"/>
  <c r="V859" i="1"/>
  <c r="W859" i="1"/>
  <c r="X859" i="1"/>
  <c r="Y859" i="1"/>
  <c r="Z859" i="1"/>
  <c r="AA859" i="1"/>
  <c r="AB859" i="1"/>
  <c r="AC859" i="1"/>
  <c r="AD859" i="1"/>
  <c r="H860" i="1"/>
  <c r="I860" i="1"/>
  <c r="J860" i="1"/>
  <c r="K860" i="1"/>
  <c r="L860" i="1"/>
  <c r="M860" i="1"/>
  <c r="N860" i="1"/>
  <c r="O860" i="1"/>
  <c r="P860" i="1"/>
  <c r="Q860" i="1"/>
  <c r="R860" i="1"/>
  <c r="S860" i="1"/>
  <c r="T860" i="1"/>
  <c r="U860" i="1"/>
  <c r="V860" i="1"/>
  <c r="W860" i="1"/>
  <c r="X860" i="1"/>
  <c r="Y860" i="1"/>
  <c r="Z860" i="1"/>
  <c r="AA860" i="1"/>
  <c r="AB860" i="1"/>
  <c r="AC860" i="1"/>
  <c r="AD860" i="1"/>
  <c r="H861" i="1"/>
  <c r="I861" i="1"/>
  <c r="J861" i="1"/>
  <c r="K861" i="1"/>
  <c r="L861" i="1"/>
  <c r="M861" i="1"/>
  <c r="N861" i="1"/>
  <c r="O861" i="1"/>
  <c r="P861" i="1"/>
  <c r="Q861" i="1"/>
  <c r="R861" i="1"/>
  <c r="S861" i="1"/>
  <c r="T861" i="1"/>
  <c r="U861" i="1"/>
  <c r="V861" i="1"/>
  <c r="W861" i="1"/>
  <c r="X861" i="1"/>
  <c r="Y861" i="1"/>
  <c r="Z861" i="1"/>
  <c r="AA861" i="1"/>
  <c r="AB861" i="1"/>
  <c r="AC861" i="1"/>
  <c r="AD861" i="1"/>
  <c r="H862" i="1"/>
  <c r="I862" i="1"/>
  <c r="J862" i="1"/>
  <c r="K862" i="1"/>
  <c r="L862" i="1"/>
  <c r="M862" i="1"/>
  <c r="N862" i="1"/>
  <c r="O862" i="1"/>
  <c r="P862" i="1"/>
  <c r="Q862" i="1"/>
  <c r="R862" i="1"/>
  <c r="S862" i="1"/>
  <c r="T862" i="1"/>
  <c r="U862" i="1"/>
  <c r="V862" i="1"/>
  <c r="W862" i="1"/>
  <c r="X862" i="1"/>
  <c r="Y862" i="1"/>
  <c r="Z862" i="1"/>
  <c r="AA862" i="1"/>
  <c r="AB862" i="1"/>
  <c r="AC862" i="1"/>
  <c r="AD862" i="1"/>
  <c r="H863" i="1"/>
  <c r="I863" i="1"/>
  <c r="J863" i="1"/>
  <c r="K863" i="1"/>
  <c r="L863" i="1"/>
  <c r="M863" i="1"/>
  <c r="N863" i="1"/>
  <c r="O863" i="1"/>
  <c r="P863" i="1"/>
  <c r="Q863" i="1"/>
  <c r="R863" i="1"/>
  <c r="S863" i="1"/>
  <c r="T863" i="1"/>
  <c r="U863" i="1"/>
  <c r="V863" i="1"/>
  <c r="W863" i="1"/>
  <c r="X863" i="1"/>
  <c r="Y863" i="1"/>
  <c r="Z863" i="1"/>
  <c r="AA863" i="1"/>
  <c r="AB863" i="1"/>
  <c r="AC863" i="1"/>
  <c r="AD863" i="1"/>
  <c r="H864" i="1"/>
  <c r="I864" i="1"/>
  <c r="J864" i="1"/>
  <c r="K864" i="1"/>
  <c r="L864" i="1"/>
  <c r="M864" i="1"/>
  <c r="N864" i="1"/>
  <c r="O864" i="1"/>
  <c r="P864" i="1"/>
  <c r="Q864" i="1"/>
  <c r="R864" i="1"/>
  <c r="S864" i="1"/>
  <c r="T864" i="1"/>
  <c r="U864" i="1"/>
  <c r="V864" i="1"/>
  <c r="W864" i="1"/>
  <c r="X864" i="1"/>
  <c r="Y864" i="1"/>
  <c r="Z864" i="1"/>
  <c r="AA864" i="1"/>
  <c r="AB864" i="1"/>
  <c r="AC864" i="1"/>
  <c r="AD864" i="1"/>
  <c r="H865" i="1"/>
  <c r="I865" i="1"/>
  <c r="J865" i="1"/>
  <c r="K865" i="1"/>
  <c r="L865" i="1"/>
  <c r="M865" i="1"/>
  <c r="N865" i="1"/>
  <c r="O865" i="1"/>
  <c r="P865" i="1"/>
  <c r="Q865" i="1"/>
  <c r="R865" i="1"/>
  <c r="S865" i="1"/>
  <c r="T865" i="1"/>
  <c r="U865" i="1"/>
  <c r="V865" i="1"/>
  <c r="W865" i="1"/>
  <c r="X865" i="1"/>
  <c r="Y865" i="1"/>
  <c r="Z865" i="1"/>
  <c r="AA865" i="1"/>
  <c r="AB865" i="1"/>
  <c r="AC865" i="1"/>
  <c r="AD865" i="1"/>
  <c r="H866" i="1"/>
  <c r="I866" i="1"/>
  <c r="J866" i="1"/>
  <c r="K866" i="1"/>
  <c r="L866" i="1"/>
  <c r="M866" i="1"/>
  <c r="N866" i="1"/>
  <c r="O866" i="1"/>
  <c r="P866" i="1"/>
  <c r="Q866" i="1"/>
  <c r="R866" i="1"/>
  <c r="S866" i="1"/>
  <c r="T866" i="1"/>
  <c r="U866" i="1"/>
  <c r="V866" i="1"/>
  <c r="W866" i="1"/>
  <c r="X866" i="1"/>
  <c r="Y866" i="1"/>
  <c r="Z866" i="1"/>
  <c r="AA866" i="1"/>
  <c r="AB866" i="1"/>
  <c r="AC866" i="1"/>
  <c r="AD866" i="1"/>
  <c r="H867" i="1"/>
  <c r="I867" i="1"/>
  <c r="J867" i="1"/>
  <c r="K867" i="1"/>
  <c r="L867" i="1"/>
  <c r="M867" i="1"/>
  <c r="N867" i="1"/>
  <c r="O867" i="1"/>
  <c r="P867" i="1"/>
  <c r="Q867" i="1"/>
  <c r="R867" i="1"/>
  <c r="S867" i="1"/>
  <c r="T867" i="1"/>
  <c r="U867" i="1"/>
  <c r="V867" i="1"/>
  <c r="W867" i="1"/>
  <c r="X867" i="1"/>
  <c r="Y867" i="1"/>
  <c r="Z867" i="1"/>
  <c r="AA867" i="1"/>
  <c r="AB867" i="1"/>
  <c r="AC867" i="1"/>
  <c r="AD867" i="1"/>
  <c r="H868" i="1"/>
  <c r="I868" i="1"/>
  <c r="J868" i="1"/>
  <c r="K868" i="1"/>
  <c r="L868" i="1"/>
  <c r="M868" i="1"/>
  <c r="N868" i="1"/>
  <c r="O868" i="1"/>
  <c r="P868" i="1"/>
  <c r="Q868" i="1"/>
  <c r="R868" i="1"/>
  <c r="S868" i="1"/>
  <c r="T868" i="1"/>
  <c r="U868" i="1"/>
  <c r="V868" i="1"/>
  <c r="W868" i="1"/>
  <c r="X868" i="1"/>
  <c r="Y868" i="1"/>
  <c r="Z868" i="1"/>
  <c r="AA868" i="1"/>
  <c r="AB868" i="1"/>
  <c r="AC868" i="1"/>
  <c r="AD868" i="1"/>
  <c r="H869" i="1"/>
  <c r="I869" i="1"/>
  <c r="J869" i="1"/>
  <c r="K869" i="1"/>
  <c r="L869" i="1"/>
  <c r="M869" i="1"/>
  <c r="N869" i="1"/>
  <c r="O869" i="1"/>
  <c r="P869" i="1"/>
  <c r="Q869" i="1"/>
  <c r="R869" i="1"/>
  <c r="S869" i="1"/>
  <c r="T869" i="1"/>
  <c r="U869" i="1"/>
  <c r="V869" i="1"/>
  <c r="W869" i="1"/>
  <c r="X869" i="1"/>
  <c r="Y869" i="1"/>
  <c r="Z869" i="1"/>
  <c r="AA869" i="1"/>
  <c r="AB869" i="1"/>
  <c r="AC869" i="1"/>
  <c r="AD869" i="1"/>
  <c r="H870" i="1"/>
  <c r="I870" i="1"/>
  <c r="J870" i="1"/>
  <c r="K870" i="1"/>
  <c r="L870" i="1"/>
  <c r="M870" i="1"/>
  <c r="N870" i="1"/>
  <c r="O870" i="1"/>
  <c r="P870" i="1"/>
  <c r="Q870" i="1"/>
  <c r="R870" i="1"/>
  <c r="S870" i="1"/>
  <c r="T870" i="1"/>
  <c r="U870" i="1"/>
  <c r="V870" i="1"/>
  <c r="W870" i="1"/>
  <c r="X870" i="1"/>
  <c r="Y870" i="1"/>
  <c r="Z870" i="1"/>
  <c r="AA870" i="1"/>
  <c r="AB870" i="1"/>
  <c r="AC870" i="1"/>
  <c r="AD870" i="1"/>
  <c r="H871" i="1"/>
  <c r="I871" i="1"/>
  <c r="J871" i="1"/>
  <c r="K871" i="1"/>
  <c r="L871" i="1"/>
  <c r="M871" i="1"/>
  <c r="N871" i="1"/>
  <c r="O871" i="1"/>
  <c r="P871" i="1"/>
  <c r="Q871" i="1"/>
  <c r="R871" i="1"/>
  <c r="S871" i="1"/>
  <c r="T871" i="1"/>
  <c r="U871" i="1"/>
  <c r="V871" i="1"/>
  <c r="W871" i="1"/>
  <c r="X871" i="1"/>
  <c r="Y871" i="1"/>
  <c r="Z871" i="1"/>
  <c r="AA871" i="1"/>
  <c r="AB871" i="1"/>
  <c r="AC871" i="1"/>
  <c r="AD871" i="1"/>
  <c r="H872" i="1"/>
  <c r="I872" i="1"/>
  <c r="J872" i="1"/>
  <c r="K872" i="1"/>
  <c r="L872" i="1"/>
  <c r="M872" i="1"/>
  <c r="N872" i="1"/>
  <c r="O872" i="1"/>
  <c r="P872" i="1"/>
  <c r="Q872" i="1"/>
  <c r="R872" i="1"/>
  <c r="S872" i="1"/>
  <c r="T872" i="1"/>
  <c r="U872" i="1"/>
  <c r="V872" i="1"/>
  <c r="W872" i="1"/>
  <c r="X872" i="1"/>
  <c r="Y872" i="1"/>
  <c r="Z872" i="1"/>
  <c r="AA872" i="1"/>
  <c r="AB872" i="1"/>
  <c r="AC872" i="1"/>
  <c r="AD872" i="1"/>
  <c r="H873" i="1"/>
  <c r="I873" i="1"/>
  <c r="J873" i="1"/>
  <c r="K873" i="1"/>
  <c r="L873" i="1"/>
  <c r="M873" i="1"/>
  <c r="N873" i="1"/>
  <c r="O873" i="1"/>
  <c r="P873" i="1"/>
  <c r="Q873" i="1"/>
  <c r="R873" i="1"/>
  <c r="S873" i="1"/>
  <c r="T873" i="1"/>
  <c r="U873" i="1"/>
  <c r="V873" i="1"/>
  <c r="W873" i="1"/>
  <c r="X873" i="1"/>
  <c r="Y873" i="1"/>
  <c r="Z873" i="1"/>
  <c r="AA873" i="1"/>
  <c r="AB873" i="1"/>
  <c r="AC873" i="1"/>
  <c r="AD873" i="1"/>
  <c r="H874" i="1"/>
  <c r="I874" i="1"/>
  <c r="J874" i="1"/>
  <c r="K874" i="1"/>
  <c r="L874" i="1"/>
  <c r="M874" i="1"/>
  <c r="N874" i="1"/>
  <c r="O874" i="1"/>
  <c r="P874" i="1"/>
  <c r="Q874" i="1"/>
  <c r="R874" i="1"/>
  <c r="S874" i="1"/>
  <c r="T874" i="1"/>
  <c r="U874" i="1"/>
  <c r="V874" i="1"/>
  <c r="W874" i="1"/>
  <c r="X874" i="1"/>
  <c r="Y874" i="1"/>
  <c r="Z874" i="1"/>
  <c r="AA874" i="1"/>
  <c r="AB874" i="1"/>
  <c r="AC874" i="1"/>
  <c r="AD874" i="1"/>
  <c r="H875" i="1"/>
  <c r="I875" i="1"/>
  <c r="J875" i="1"/>
  <c r="K875" i="1"/>
  <c r="L875" i="1"/>
  <c r="M875" i="1"/>
  <c r="N875" i="1"/>
  <c r="O875" i="1"/>
  <c r="P875" i="1"/>
  <c r="Q875" i="1"/>
  <c r="R875" i="1"/>
  <c r="S875" i="1"/>
  <c r="T875" i="1"/>
  <c r="U875" i="1"/>
  <c r="V875" i="1"/>
  <c r="W875" i="1"/>
  <c r="X875" i="1"/>
  <c r="Y875" i="1"/>
  <c r="Z875" i="1"/>
  <c r="AA875" i="1"/>
  <c r="AB875" i="1"/>
  <c r="AC875" i="1"/>
  <c r="AD875" i="1"/>
  <c r="H876" i="1"/>
  <c r="I876" i="1"/>
  <c r="J876" i="1"/>
  <c r="K876" i="1"/>
  <c r="L876" i="1"/>
  <c r="M876" i="1"/>
  <c r="N876" i="1"/>
  <c r="O876" i="1"/>
  <c r="P876" i="1"/>
  <c r="Q876" i="1"/>
  <c r="R876" i="1"/>
  <c r="S876" i="1"/>
  <c r="T876" i="1"/>
  <c r="U876" i="1"/>
  <c r="V876" i="1"/>
  <c r="W876" i="1"/>
  <c r="X876" i="1"/>
  <c r="Y876" i="1"/>
  <c r="Z876" i="1"/>
  <c r="AA876" i="1"/>
  <c r="AB876" i="1"/>
  <c r="AC876" i="1"/>
  <c r="AD876" i="1"/>
  <c r="H877" i="1"/>
  <c r="I877" i="1"/>
  <c r="J877" i="1"/>
  <c r="K877" i="1"/>
  <c r="L877" i="1"/>
  <c r="M877" i="1"/>
  <c r="N877" i="1"/>
  <c r="O877" i="1"/>
  <c r="P877" i="1"/>
  <c r="Q877" i="1"/>
  <c r="R877" i="1"/>
  <c r="S877" i="1"/>
  <c r="T877" i="1"/>
  <c r="U877" i="1"/>
  <c r="V877" i="1"/>
  <c r="W877" i="1"/>
  <c r="X877" i="1"/>
  <c r="Y877" i="1"/>
  <c r="Z877" i="1"/>
  <c r="AA877" i="1"/>
  <c r="AB877" i="1"/>
  <c r="AC877" i="1"/>
  <c r="AD877" i="1"/>
  <c r="H878" i="1"/>
  <c r="I878" i="1"/>
  <c r="J878" i="1"/>
  <c r="K878" i="1"/>
  <c r="L878" i="1"/>
  <c r="M878" i="1"/>
  <c r="N878" i="1"/>
  <c r="O878" i="1"/>
  <c r="P878" i="1"/>
  <c r="Q878" i="1"/>
  <c r="R878" i="1"/>
  <c r="S878" i="1"/>
  <c r="T878" i="1"/>
  <c r="U878" i="1"/>
  <c r="V878" i="1"/>
  <c r="W878" i="1"/>
  <c r="X878" i="1"/>
  <c r="Y878" i="1"/>
  <c r="Z878" i="1"/>
  <c r="AA878" i="1"/>
  <c r="AB878" i="1"/>
  <c r="AC878" i="1"/>
  <c r="AD878" i="1"/>
  <c r="H879" i="1"/>
  <c r="I879" i="1"/>
  <c r="J879" i="1"/>
  <c r="K879" i="1"/>
  <c r="L879" i="1"/>
  <c r="M879" i="1"/>
  <c r="N879" i="1"/>
  <c r="O879" i="1"/>
  <c r="P879" i="1"/>
  <c r="Q879" i="1"/>
  <c r="R879" i="1"/>
  <c r="S879" i="1"/>
  <c r="T879" i="1"/>
  <c r="U879" i="1"/>
  <c r="V879" i="1"/>
  <c r="W879" i="1"/>
  <c r="X879" i="1"/>
  <c r="Y879" i="1"/>
  <c r="Z879" i="1"/>
  <c r="AA879" i="1"/>
  <c r="AB879" i="1"/>
  <c r="AC879" i="1"/>
  <c r="AD879" i="1"/>
  <c r="H880" i="1"/>
  <c r="I880" i="1"/>
  <c r="J880" i="1"/>
  <c r="K880" i="1"/>
  <c r="L880" i="1"/>
  <c r="M880" i="1"/>
  <c r="N880" i="1"/>
  <c r="O880" i="1"/>
  <c r="P880" i="1"/>
  <c r="Q880" i="1"/>
  <c r="R880" i="1"/>
  <c r="S880" i="1"/>
  <c r="T880" i="1"/>
  <c r="U880" i="1"/>
  <c r="V880" i="1"/>
  <c r="W880" i="1"/>
  <c r="X880" i="1"/>
  <c r="Y880" i="1"/>
  <c r="Z880" i="1"/>
  <c r="AA880" i="1"/>
  <c r="AB880" i="1"/>
  <c r="AC880" i="1"/>
  <c r="AD880" i="1"/>
  <c r="H881" i="1"/>
  <c r="I881" i="1"/>
  <c r="J881" i="1"/>
  <c r="K881" i="1"/>
  <c r="L881" i="1"/>
  <c r="M881" i="1"/>
  <c r="N881" i="1"/>
  <c r="O881" i="1"/>
  <c r="P881" i="1"/>
  <c r="Q881" i="1"/>
  <c r="R881" i="1"/>
  <c r="S881" i="1"/>
  <c r="T881" i="1"/>
  <c r="U881" i="1"/>
  <c r="V881" i="1"/>
  <c r="W881" i="1"/>
  <c r="X881" i="1"/>
  <c r="Y881" i="1"/>
  <c r="Z881" i="1"/>
  <c r="AA881" i="1"/>
  <c r="AB881" i="1"/>
  <c r="AC881" i="1"/>
  <c r="AD881" i="1"/>
  <c r="H882" i="1"/>
  <c r="I882" i="1"/>
  <c r="J882" i="1"/>
  <c r="K882" i="1"/>
  <c r="L882" i="1"/>
  <c r="M882" i="1"/>
  <c r="N882" i="1"/>
  <c r="O882" i="1"/>
  <c r="P882" i="1"/>
  <c r="Q882" i="1"/>
  <c r="R882" i="1"/>
  <c r="S882" i="1"/>
  <c r="T882" i="1"/>
  <c r="U882" i="1"/>
  <c r="V882" i="1"/>
  <c r="W882" i="1"/>
  <c r="X882" i="1"/>
  <c r="Y882" i="1"/>
  <c r="Z882" i="1"/>
  <c r="AA882" i="1"/>
  <c r="AB882" i="1"/>
  <c r="AC882" i="1"/>
  <c r="AD882" i="1"/>
  <c r="H883" i="1"/>
  <c r="I883" i="1"/>
  <c r="J883" i="1"/>
  <c r="K883" i="1"/>
  <c r="L883" i="1"/>
  <c r="M883" i="1"/>
  <c r="N883" i="1"/>
  <c r="O883" i="1"/>
  <c r="P883" i="1"/>
  <c r="Q883" i="1"/>
  <c r="R883" i="1"/>
  <c r="S883" i="1"/>
  <c r="T883" i="1"/>
  <c r="U883" i="1"/>
  <c r="V883" i="1"/>
  <c r="W883" i="1"/>
  <c r="X883" i="1"/>
  <c r="Y883" i="1"/>
  <c r="Z883" i="1"/>
  <c r="AA883" i="1"/>
  <c r="AB883" i="1"/>
  <c r="AC883" i="1"/>
  <c r="AD883" i="1"/>
  <c r="H884" i="1"/>
  <c r="I884" i="1"/>
  <c r="J884" i="1"/>
  <c r="K884" i="1"/>
  <c r="L884" i="1"/>
  <c r="M884" i="1"/>
  <c r="N884" i="1"/>
  <c r="O884" i="1"/>
  <c r="P884" i="1"/>
  <c r="Q884" i="1"/>
  <c r="R884" i="1"/>
  <c r="S884" i="1"/>
  <c r="T884" i="1"/>
  <c r="U884" i="1"/>
  <c r="V884" i="1"/>
  <c r="W884" i="1"/>
  <c r="X884" i="1"/>
  <c r="Y884" i="1"/>
  <c r="Z884" i="1"/>
  <c r="AA884" i="1"/>
  <c r="AB884" i="1"/>
  <c r="AC884" i="1"/>
  <c r="AD884" i="1"/>
  <c r="H885" i="1"/>
  <c r="I885" i="1"/>
  <c r="J885" i="1"/>
  <c r="K885" i="1"/>
  <c r="L885" i="1"/>
  <c r="M885" i="1"/>
  <c r="N885" i="1"/>
  <c r="O885" i="1"/>
  <c r="P885" i="1"/>
  <c r="Q885" i="1"/>
  <c r="R885" i="1"/>
  <c r="S885" i="1"/>
  <c r="T885" i="1"/>
  <c r="U885" i="1"/>
  <c r="V885" i="1"/>
  <c r="W885" i="1"/>
  <c r="X885" i="1"/>
  <c r="Y885" i="1"/>
  <c r="Z885" i="1"/>
  <c r="AA885" i="1"/>
  <c r="AB885" i="1"/>
  <c r="AC885" i="1"/>
  <c r="AD885" i="1"/>
  <c r="H886" i="1"/>
  <c r="I886" i="1"/>
  <c r="J886" i="1"/>
  <c r="K886" i="1"/>
  <c r="L886" i="1"/>
  <c r="M886" i="1"/>
  <c r="N886" i="1"/>
  <c r="O886" i="1"/>
  <c r="P886" i="1"/>
  <c r="Q886" i="1"/>
  <c r="R886" i="1"/>
  <c r="S886" i="1"/>
  <c r="T886" i="1"/>
  <c r="U886" i="1"/>
  <c r="V886" i="1"/>
  <c r="W886" i="1"/>
  <c r="X886" i="1"/>
  <c r="Y886" i="1"/>
  <c r="Z886" i="1"/>
  <c r="AA886" i="1"/>
  <c r="AB886" i="1"/>
  <c r="AC886" i="1"/>
  <c r="AD886" i="1"/>
  <c r="H887" i="1"/>
  <c r="I887" i="1"/>
  <c r="J887" i="1"/>
  <c r="K887" i="1"/>
  <c r="L887" i="1"/>
  <c r="M887" i="1"/>
  <c r="N887" i="1"/>
  <c r="O887" i="1"/>
  <c r="P887" i="1"/>
  <c r="Q887" i="1"/>
  <c r="R887" i="1"/>
  <c r="S887" i="1"/>
  <c r="T887" i="1"/>
  <c r="U887" i="1"/>
  <c r="V887" i="1"/>
  <c r="W887" i="1"/>
  <c r="X887" i="1"/>
  <c r="Y887" i="1"/>
  <c r="Z887" i="1"/>
  <c r="AA887" i="1"/>
  <c r="AB887" i="1"/>
  <c r="AC887" i="1"/>
  <c r="AD887" i="1"/>
  <c r="H923" i="1"/>
  <c r="I923" i="1"/>
  <c r="J923" i="1"/>
  <c r="K923" i="1"/>
  <c r="L923" i="1"/>
  <c r="M923" i="1"/>
  <c r="N923" i="1"/>
  <c r="O923" i="1"/>
  <c r="P923" i="1"/>
  <c r="Q923" i="1"/>
  <c r="R923" i="1"/>
  <c r="S923" i="1"/>
  <c r="T923" i="1"/>
  <c r="U923" i="1"/>
  <c r="V923" i="1"/>
  <c r="W923" i="1"/>
  <c r="X923" i="1"/>
  <c r="Y923" i="1"/>
  <c r="Z923" i="1"/>
  <c r="AA923" i="1"/>
  <c r="AB923" i="1"/>
  <c r="AC923" i="1"/>
  <c r="AD923" i="1"/>
  <c r="H924" i="1"/>
  <c r="I924" i="1"/>
  <c r="J924" i="1"/>
  <c r="K924" i="1"/>
  <c r="L924" i="1"/>
  <c r="M924" i="1"/>
  <c r="N924" i="1"/>
  <c r="O924" i="1"/>
  <c r="P924" i="1"/>
  <c r="Q924" i="1"/>
  <c r="R924" i="1"/>
  <c r="S924" i="1"/>
  <c r="T924" i="1"/>
  <c r="U924" i="1"/>
  <c r="V924" i="1"/>
  <c r="W924" i="1"/>
  <c r="X924" i="1"/>
  <c r="Y924" i="1"/>
  <c r="Z924" i="1"/>
  <c r="AA924" i="1"/>
  <c r="AB924" i="1"/>
  <c r="AC924" i="1"/>
  <c r="AD924" i="1"/>
  <c r="H925" i="1"/>
  <c r="I925" i="1"/>
  <c r="J925" i="1"/>
  <c r="K925" i="1"/>
  <c r="L925" i="1"/>
  <c r="M925" i="1"/>
  <c r="N925" i="1"/>
  <c r="O925" i="1"/>
  <c r="P925" i="1"/>
  <c r="Q925" i="1"/>
  <c r="R925" i="1"/>
  <c r="S925" i="1"/>
  <c r="T925" i="1"/>
  <c r="U925" i="1"/>
  <c r="V925" i="1"/>
  <c r="W925" i="1"/>
  <c r="X925" i="1"/>
  <c r="Y925" i="1"/>
  <c r="Z925" i="1"/>
  <c r="AA925" i="1"/>
  <c r="AB925" i="1"/>
  <c r="AC925" i="1"/>
  <c r="AD925" i="1"/>
  <c r="H926" i="1"/>
  <c r="I926" i="1"/>
  <c r="J926" i="1"/>
  <c r="K926" i="1"/>
  <c r="L926" i="1"/>
  <c r="M926" i="1"/>
  <c r="N926" i="1"/>
  <c r="O926" i="1"/>
  <c r="P926" i="1"/>
  <c r="Q926" i="1"/>
  <c r="R926" i="1"/>
  <c r="S926" i="1"/>
  <c r="T926" i="1"/>
  <c r="U926" i="1"/>
  <c r="V926" i="1"/>
  <c r="W926" i="1"/>
  <c r="X926" i="1"/>
  <c r="Y926" i="1"/>
  <c r="Z926" i="1"/>
  <c r="AA926" i="1"/>
  <c r="AB926" i="1"/>
  <c r="AC926" i="1"/>
  <c r="AD926" i="1"/>
  <c r="H927" i="1"/>
  <c r="I927" i="1"/>
  <c r="J927" i="1"/>
  <c r="K927" i="1"/>
  <c r="L927" i="1"/>
  <c r="M927" i="1"/>
  <c r="N927" i="1"/>
  <c r="O927" i="1"/>
  <c r="P927" i="1"/>
  <c r="Q927" i="1"/>
  <c r="R927" i="1"/>
  <c r="S927" i="1"/>
  <c r="T927" i="1"/>
  <c r="U927" i="1"/>
  <c r="V927" i="1"/>
  <c r="W927" i="1"/>
  <c r="X927" i="1"/>
  <c r="Y927" i="1"/>
  <c r="Z927" i="1"/>
  <c r="AA927" i="1"/>
  <c r="AB927" i="1"/>
  <c r="AC927" i="1"/>
  <c r="AD927" i="1"/>
  <c r="H928" i="1"/>
  <c r="I928" i="1"/>
  <c r="J928" i="1"/>
  <c r="K928" i="1"/>
  <c r="L928" i="1"/>
  <c r="M928" i="1"/>
  <c r="N928" i="1"/>
  <c r="O928" i="1"/>
  <c r="P928" i="1"/>
  <c r="Q928" i="1"/>
  <c r="R928" i="1"/>
  <c r="S928" i="1"/>
  <c r="T928" i="1"/>
  <c r="U928" i="1"/>
  <c r="V928" i="1"/>
  <c r="W928" i="1"/>
  <c r="X928" i="1"/>
  <c r="Y928" i="1"/>
  <c r="Z928" i="1"/>
  <c r="AA928" i="1"/>
  <c r="AB928" i="1"/>
  <c r="AC928" i="1"/>
  <c r="AD928" i="1"/>
  <c r="H929" i="1"/>
  <c r="I929" i="1"/>
  <c r="J929" i="1"/>
  <c r="K929" i="1"/>
  <c r="L929" i="1"/>
  <c r="M929" i="1"/>
  <c r="N929" i="1"/>
  <c r="O929" i="1"/>
  <c r="P929" i="1"/>
  <c r="Q929" i="1"/>
  <c r="R929" i="1"/>
  <c r="S929" i="1"/>
  <c r="T929" i="1"/>
  <c r="U929" i="1"/>
  <c r="V929" i="1"/>
  <c r="W929" i="1"/>
  <c r="X929" i="1"/>
  <c r="Y929" i="1"/>
  <c r="Z929" i="1"/>
  <c r="AA929" i="1"/>
  <c r="AB929" i="1"/>
  <c r="AC929" i="1"/>
  <c r="AD929" i="1"/>
  <c r="H930" i="1"/>
  <c r="I930" i="1"/>
  <c r="J930" i="1"/>
  <c r="K930" i="1"/>
  <c r="L930" i="1"/>
  <c r="M930" i="1"/>
  <c r="N930" i="1"/>
  <c r="O930" i="1"/>
  <c r="P930" i="1"/>
  <c r="Q930" i="1"/>
  <c r="R930" i="1"/>
  <c r="S930" i="1"/>
  <c r="T930" i="1"/>
  <c r="U930" i="1"/>
  <c r="V930" i="1"/>
  <c r="W930" i="1"/>
  <c r="X930" i="1"/>
  <c r="Y930" i="1"/>
  <c r="Z930" i="1"/>
  <c r="AA930" i="1"/>
  <c r="AB930" i="1"/>
  <c r="AC930" i="1"/>
  <c r="AD930" i="1"/>
  <c r="H933" i="1"/>
  <c r="I933" i="1"/>
  <c r="J933" i="1"/>
  <c r="K933" i="1"/>
  <c r="L933" i="1"/>
  <c r="M933" i="1"/>
  <c r="N933" i="1"/>
  <c r="O933" i="1"/>
  <c r="P933" i="1"/>
  <c r="Q933" i="1"/>
  <c r="R933" i="1"/>
  <c r="S933" i="1"/>
  <c r="T933" i="1"/>
  <c r="U933" i="1"/>
  <c r="V933" i="1"/>
  <c r="W933" i="1"/>
  <c r="X933" i="1"/>
  <c r="Y933" i="1"/>
  <c r="Z933" i="1"/>
  <c r="AA933" i="1"/>
  <c r="AB933" i="1"/>
  <c r="AC933" i="1"/>
  <c r="AD933" i="1"/>
  <c r="H934" i="1"/>
  <c r="I934" i="1"/>
  <c r="J934" i="1"/>
  <c r="K934" i="1"/>
  <c r="L934" i="1"/>
  <c r="M934" i="1"/>
  <c r="N934" i="1"/>
  <c r="O934" i="1"/>
  <c r="P934" i="1"/>
  <c r="Q934" i="1"/>
  <c r="R934" i="1"/>
  <c r="S934" i="1"/>
  <c r="T934" i="1"/>
  <c r="U934" i="1"/>
  <c r="V934" i="1"/>
  <c r="W934" i="1"/>
  <c r="X934" i="1"/>
  <c r="Y934" i="1"/>
  <c r="Z934" i="1"/>
  <c r="AA934" i="1"/>
  <c r="AB934" i="1"/>
  <c r="AC934" i="1"/>
  <c r="AD934" i="1"/>
  <c r="H935" i="1"/>
  <c r="I935" i="1"/>
  <c r="J935" i="1"/>
  <c r="K935" i="1"/>
  <c r="L935" i="1"/>
  <c r="M935" i="1"/>
  <c r="N935" i="1"/>
  <c r="O935" i="1"/>
  <c r="P935" i="1"/>
  <c r="Q935" i="1"/>
  <c r="R935" i="1"/>
  <c r="S935" i="1"/>
  <c r="T935" i="1"/>
  <c r="U935" i="1"/>
  <c r="V935" i="1"/>
  <c r="W935" i="1"/>
  <c r="X935" i="1"/>
  <c r="Y935" i="1"/>
  <c r="Z935" i="1"/>
  <c r="AA935" i="1"/>
  <c r="AB935" i="1"/>
  <c r="AC935" i="1"/>
  <c r="AD935" i="1"/>
  <c r="H936" i="1"/>
  <c r="I936" i="1"/>
  <c r="J936" i="1"/>
  <c r="K936" i="1"/>
  <c r="L936" i="1"/>
  <c r="M936" i="1"/>
  <c r="N936" i="1"/>
  <c r="O936" i="1"/>
  <c r="P936" i="1"/>
  <c r="Q936" i="1"/>
  <c r="R936" i="1"/>
  <c r="S936" i="1"/>
  <c r="T936" i="1"/>
  <c r="U936" i="1"/>
  <c r="V936" i="1"/>
  <c r="W936" i="1"/>
  <c r="X936" i="1"/>
  <c r="Y936" i="1"/>
  <c r="Z936" i="1"/>
  <c r="AA936" i="1"/>
  <c r="AB936" i="1"/>
  <c r="AC936" i="1"/>
  <c r="AD936" i="1"/>
  <c r="H937" i="1"/>
  <c r="I937" i="1"/>
  <c r="J937" i="1"/>
  <c r="K937" i="1"/>
  <c r="L937" i="1"/>
  <c r="M937" i="1"/>
  <c r="N937" i="1"/>
  <c r="O937" i="1"/>
  <c r="P937" i="1"/>
  <c r="Q937" i="1"/>
  <c r="R937" i="1"/>
  <c r="S937" i="1"/>
  <c r="T937" i="1"/>
  <c r="U937" i="1"/>
  <c r="V937" i="1"/>
  <c r="W937" i="1"/>
  <c r="X937" i="1"/>
  <c r="Y937" i="1"/>
  <c r="Z937" i="1"/>
  <c r="AA937" i="1"/>
  <c r="AB937" i="1"/>
  <c r="AC937" i="1"/>
  <c r="AD937" i="1"/>
  <c r="H938" i="1"/>
  <c r="I938" i="1"/>
  <c r="J938" i="1"/>
  <c r="K938" i="1"/>
  <c r="L938" i="1"/>
  <c r="M938" i="1"/>
  <c r="N938" i="1"/>
  <c r="O938" i="1"/>
  <c r="P938" i="1"/>
  <c r="Q938" i="1"/>
  <c r="R938" i="1"/>
  <c r="S938" i="1"/>
  <c r="T938" i="1"/>
  <c r="U938" i="1"/>
  <c r="V938" i="1"/>
  <c r="W938" i="1"/>
  <c r="X938" i="1"/>
  <c r="Y938" i="1"/>
  <c r="Z938" i="1"/>
  <c r="AA938" i="1"/>
  <c r="AB938" i="1"/>
  <c r="AC938" i="1"/>
  <c r="AD938" i="1"/>
  <c r="H939" i="1"/>
  <c r="I939" i="1"/>
  <c r="J939" i="1"/>
  <c r="K939" i="1"/>
  <c r="L939" i="1"/>
  <c r="M939" i="1"/>
  <c r="N939" i="1"/>
  <c r="O939" i="1"/>
  <c r="P939" i="1"/>
  <c r="Q939" i="1"/>
  <c r="R939" i="1"/>
  <c r="S939" i="1"/>
  <c r="T939" i="1"/>
  <c r="U939" i="1"/>
  <c r="V939" i="1"/>
  <c r="W939" i="1"/>
  <c r="X939" i="1"/>
  <c r="Y939" i="1"/>
  <c r="Z939" i="1"/>
  <c r="AA939" i="1"/>
  <c r="AB939" i="1"/>
  <c r="AC939" i="1"/>
  <c r="AD939" i="1"/>
  <c r="H940" i="1"/>
  <c r="I940" i="1"/>
  <c r="J940" i="1"/>
  <c r="K940" i="1"/>
  <c r="L940" i="1"/>
  <c r="M940" i="1"/>
  <c r="N940" i="1"/>
  <c r="O940" i="1"/>
  <c r="P940" i="1"/>
  <c r="Q940" i="1"/>
  <c r="R940" i="1"/>
  <c r="S940" i="1"/>
  <c r="T940" i="1"/>
  <c r="U940" i="1"/>
  <c r="V940" i="1"/>
  <c r="W940" i="1"/>
  <c r="X940" i="1"/>
  <c r="Y940" i="1"/>
  <c r="Z940" i="1"/>
  <c r="AA940" i="1"/>
  <c r="AB940" i="1"/>
  <c r="AC940" i="1"/>
  <c r="AD940" i="1"/>
  <c r="H1021" i="1"/>
  <c r="I1021" i="1"/>
  <c r="J1021" i="1"/>
  <c r="K1021" i="1"/>
  <c r="L1021" i="1"/>
  <c r="M1021" i="1"/>
  <c r="N1021" i="1"/>
  <c r="O1021" i="1"/>
  <c r="P1021" i="1"/>
  <c r="Q1021" i="1"/>
  <c r="R1021" i="1"/>
  <c r="S1021" i="1"/>
  <c r="T1021" i="1"/>
  <c r="U1021" i="1"/>
  <c r="V1021" i="1"/>
  <c r="W1021" i="1"/>
  <c r="X1021" i="1"/>
  <c r="Y1021" i="1"/>
  <c r="Z1021" i="1"/>
  <c r="AA1021" i="1"/>
  <c r="AB1021" i="1"/>
  <c r="AC1021" i="1"/>
  <c r="AD1021" i="1"/>
  <c r="H1022" i="1"/>
  <c r="I1022" i="1"/>
  <c r="J1022" i="1"/>
  <c r="K1022" i="1"/>
  <c r="L1022" i="1"/>
  <c r="M1022" i="1"/>
  <c r="N1022" i="1"/>
  <c r="O1022" i="1"/>
  <c r="P1022" i="1"/>
  <c r="Q1022" i="1"/>
  <c r="R1022" i="1"/>
  <c r="S1022" i="1"/>
  <c r="T1022" i="1"/>
  <c r="U1022" i="1"/>
  <c r="V1022" i="1"/>
  <c r="W1022" i="1"/>
  <c r="X1022" i="1"/>
  <c r="Y1022" i="1"/>
  <c r="Z1022" i="1"/>
  <c r="AA1022" i="1"/>
  <c r="AB1022" i="1"/>
  <c r="AC1022" i="1"/>
  <c r="AD1022" i="1"/>
  <c r="H1023" i="1"/>
  <c r="I1023" i="1"/>
  <c r="J1023" i="1"/>
  <c r="K1023" i="1"/>
  <c r="L1023" i="1"/>
  <c r="M1023" i="1"/>
  <c r="N1023" i="1"/>
  <c r="O1023" i="1"/>
  <c r="P1023" i="1"/>
  <c r="Q1023" i="1"/>
  <c r="R1023" i="1"/>
  <c r="S1023" i="1"/>
  <c r="T1023" i="1"/>
  <c r="U1023" i="1"/>
  <c r="V1023" i="1"/>
  <c r="W1023" i="1"/>
  <c r="X1023" i="1"/>
  <c r="Y1023" i="1"/>
  <c r="Z1023" i="1"/>
  <c r="AA1023" i="1"/>
  <c r="AB1023" i="1"/>
  <c r="AC1023" i="1"/>
  <c r="AD1023" i="1"/>
  <c r="H1024" i="1"/>
  <c r="I1024" i="1"/>
  <c r="J1024" i="1"/>
  <c r="K1024" i="1"/>
  <c r="L1024" i="1"/>
  <c r="M1024" i="1"/>
  <c r="N1024" i="1"/>
  <c r="O1024" i="1"/>
  <c r="P1024" i="1"/>
  <c r="Q1024" i="1"/>
  <c r="R1024" i="1"/>
  <c r="S1024" i="1"/>
  <c r="T1024" i="1"/>
  <c r="U1024" i="1"/>
  <c r="V1024" i="1"/>
  <c r="W1024" i="1"/>
  <c r="X1024" i="1"/>
  <c r="Y1024" i="1"/>
  <c r="Z1024" i="1"/>
  <c r="AA1024" i="1"/>
  <c r="AB1024" i="1"/>
  <c r="AC1024" i="1"/>
  <c r="AD1024" i="1"/>
  <c r="H1025" i="1"/>
  <c r="I1025" i="1"/>
  <c r="J1025" i="1"/>
  <c r="K1025" i="1"/>
  <c r="L1025" i="1"/>
  <c r="M1025" i="1"/>
  <c r="N1025" i="1"/>
  <c r="O1025" i="1"/>
  <c r="P1025" i="1"/>
  <c r="Q1025" i="1"/>
  <c r="R1025" i="1"/>
  <c r="S1025" i="1"/>
  <c r="T1025" i="1"/>
  <c r="U1025" i="1"/>
  <c r="V1025" i="1"/>
  <c r="W1025" i="1"/>
  <c r="X1025" i="1"/>
  <c r="Y1025" i="1"/>
  <c r="Z1025" i="1"/>
  <c r="AA1025" i="1"/>
  <c r="AB1025" i="1"/>
  <c r="AC1025" i="1"/>
  <c r="AD1025" i="1"/>
  <c r="H1026" i="1"/>
  <c r="I1026" i="1"/>
  <c r="J1026" i="1"/>
  <c r="K1026" i="1"/>
  <c r="L1026" i="1"/>
  <c r="M1026" i="1"/>
  <c r="N1026" i="1"/>
  <c r="O1026" i="1"/>
  <c r="P1026" i="1"/>
  <c r="Q1026" i="1"/>
  <c r="R1026" i="1"/>
  <c r="S1026" i="1"/>
  <c r="T1026" i="1"/>
  <c r="U1026" i="1"/>
  <c r="V1026" i="1"/>
  <c r="W1026" i="1"/>
  <c r="X1026" i="1"/>
  <c r="Y1026" i="1"/>
  <c r="Z1026" i="1"/>
  <c r="AA1026" i="1"/>
  <c r="AB1026" i="1"/>
  <c r="AC1026" i="1"/>
  <c r="AD1026" i="1"/>
  <c r="H1027" i="1"/>
  <c r="I1027" i="1"/>
  <c r="J1027" i="1"/>
  <c r="K1027" i="1"/>
  <c r="L1027" i="1"/>
  <c r="M1027" i="1"/>
  <c r="N1027" i="1"/>
  <c r="O1027" i="1"/>
  <c r="P1027" i="1"/>
  <c r="Q1027" i="1"/>
  <c r="R1027" i="1"/>
  <c r="S1027" i="1"/>
  <c r="T1027" i="1"/>
  <c r="U1027" i="1"/>
  <c r="V1027" i="1"/>
  <c r="W1027" i="1"/>
  <c r="X1027" i="1"/>
  <c r="Y1027" i="1"/>
  <c r="Z1027" i="1"/>
  <c r="AA1027" i="1"/>
  <c r="AB1027" i="1"/>
  <c r="AC1027" i="1"/>
  <c r="AD1027" i="1"/>
  <c r="H1028" i="1"/>
  <c r="I1028" i="1"/>
  <c r="J1028" i="1"/>
  <c r="K1028" i="1"/>
  <c r="L1028" i="1"/>
  <c r="M1028" i="1"/>
  <c r="N1028" i="1"/>
  <c r="O1028" i="1"/>
  <c r="P1028" i="1"/>
  <c r="Q1028" i="1"/>
  <c r="R1028" i="1"/>
  <c r="S1028" i="1"/>
  <c r="T1028" i="1"/>
  <c r="U1028" i="1"/>
  <c r="V1028" i="1"/>
  <c r="W1028" i="1"/>
  <c r="X1028" i="1"/>
  <c r="Y1028" i="1"/>
  <c r="Z1028" i="1"/>
  <c r="AA1028" i="1"/>
  <c r="AB1028" i="1"/>
  <c r="AC1028" i="1"/>
  <c r="AD1028" i="1"/>
  <c r="H1064" i="1"/>
  <c r="I1064" i="1"/>
  <c r="J1064" i="1"/>
  <c r="K1064" i="1"/>
  <c r="L1064" i="1"/>
  <c r="M1064" i="1"/>
  <c r="N1064" i="1"/>
  <c r="O1064" i="1"/>
  <c r="P1064" i="1"/>
  <c r="Q1064" i="1"/>
  <c r="R1064" i="1"/>
  <c r="S1064" i="1"/>
  <c r="T1064" i="1"/>
  <c r="U1064" i="1"/>
  <c r="V1064" i="1"/>
  <c r="W1064" i="1"/>
  <c r="X1064" i="1"/>
  <c r="Y1064" i="1"/>
  <c r="Z1064" i="1"/>
  <c r="AA1064" i="1"/>
  <c r="AB1064" i="1"/>
  <c r="AC1064" i="1"/>
  <c r="AD1064" i="1"/>
  <c r="H1065" i="1"/>
  <c r="I1065" i="1"/>
  <c r="J1065" i="1"/>
  <c r="K1065" i="1"/>
  <c r="L1065" i="1"/>
  <c r="M1065" i="1"/>
  <c r="N1065" i="1"/>
  <c r="O1065" i="1"/>
  <c r="P1065" i="1"/>
  <c r="Q1065" i="1"/>
  <c r="R1065" i="1"/>
  <c r="S1065" i="1"/>
  <c r="T1065" i="1"/>
  <c r="U1065" i="1"/>
  <c r="V1065" i="1"/>
  <c r="W1065" i="1"/>
  <c r="X1065" i="1"/>
  <c r="Y1065" i="1"/>
  <c r="Z1065" i="1"/>
  <c r="AA1065" i="1"/>
  <c r="AB1065" i="1"/>
  <c r="AC1065" i="1"/>
  <c r="AD1065" i="1"/>
  <c r="H1066" i="1"/>
  <c r="I1066" i="1"/>
  <c r="J1066" i="1"/>
  <c r="K1066" i="1"/>
  <c r="L1066" i="1"/>
  <c r="M1066" i="1"/>
  <c r="N1066" i="1"/>
  <c r="O1066" i="1"/>
  <c r="P1066" i="1"/>
  <c r="Q1066" i="1"/>
  <c r="R1066" i="1"/>
  <c r="S1066" i="1"/>
  <c r="T1066" i="1"/>
  <c r="U1066" i="1"/>
  <c r="V1066" i="1"/>
  <c r="W1066" i="1"/>
  <c r="X1066" i="1"/>
  <c r="Y1066" i="1"/>
  <c r="Z1066" i="1"/>
  <c r="AA1066" i="1"/>
  <c r="AB1066" i="1"/>
  <c r="AC1066" i="1"/>
  <c r="AD1066" i="1"/>
  <c r="H1067" i="1"/>
  <c r="I1067" i="1"/>
  <c r="J1067" i="1"/>
  <c r="K1067" i="1"/>
  <c r="L1067" i="1"/>
  <c r="M1067" i="1"/>
  <c r="N1067" i="1"/>
  <c r="O1067" i="1"/>
  <c r="P1067" i="1"/>
  <c r="Q1067" i="1"/>
  <c r="R1067" i="1"/>
  <c r="S1067" i="1"/>
  <c r="T1067" i="1"/>
  <c r="U1067" i="1"/>
  <c r="V1067" i="1"/>
  <c r="W1067" i="1"/>
  <c r="X1067" i="1"/>
  <c r="Y1067" i="1"/>
  <c r="Z1067" i="1"/>
  <c r="AA1067" i="1"/>
  <c r="AB1067" i="1"/>
  <c r="AC1067" i="1"/>
  <c r="AD1067" i="1"/>
  <c r="H1068" i="1"/>
  <c r="I1068" i="1"/>
  <c r="J1068" i="1"/>
  <c r="K1068" i="1"/>
  <c r="L1068" i="1"/>
  <c r="M1068" i="1"/>
  <c r="N1068" i="1"/>
  <c r="O1068" i="1"/>
  <c r="P1068" i="1"/>
  <c r="Q1068" i="1"/>
  <c r="R1068" i="1"/>
  <c r="S1068" i="1"/>
  <c r="T1068" i="1"/>
  <c r="U1068" i="1"/>
  <c r="V1068" i="1"/>
  <c r="W1068" i="1"/>
  <c r="X1068" i="1"/>
  <c r="Y1068" i="1"/>
  <c r="Z1068" i="1"/>
  <c r="AA1068" i="1"/>
  <c r="AB1068" i="1"/>
  <c r="AC1068" i="1"/>
  <c r="AD1068" i="1"/>
  <c r="H1069" i="1"/>
  <c r="I1069" i="1"/>
  <c r="J1069" i="1"/>
  <c r="K1069" i="1"/>
  <c r="L1069" i="1"/>
  <c r="M1069" i="1"/>
  <c r="N1069" i="1"/>
  <c r="O1069" i="1"/>
  <c r="P1069" i="1"/>
  <c r="Q1069" i="1"/>
  <c r="R1069" i="1"/>
  <c r="S1069" i="1"/>
  <c r="T1069" i="1"/>
  <c r="U1069" i="1"/>
  <c r="V1069" i="1"/>
  <c r="W1069" i="1"/>
  <c r="X1069" i="1"/>
  <c r="Y1069" i="1"/>
  <c r="Z1069" i="1"/>
  <c r="AA1069" i="1"/>
  <c r="AB1069" i="1"/>
  <c r="AC1069" i="1"/>
  <c r="AD1069" i="1"/>
  <c r="H1070" i="1"/>
  <c r="I1070" i="1"/>
  <c r="J1070" i="1"/>
  <c r="K1070" i="1"/>
  <c r="L1070" i="1"/>
  <c r="M1070" i="1"/>
  <c r="N1070" i="1"/>
  <c r="O1070" i="1"/>
  <c r="P1070" i="1"/>
  <c r="Q1070" i="1"/>
  <c r="R1070" i="1"/>
  <c r="S1070" i="1"/>
  <c r="T1070" i="1"/>
  <c r="U1070" i="1"/>
  <c r="V1070" i="1"/>
  <c r="W1070" i="1"/>
  <c r="X1070" i="1"/>
  <c r="Y1070" i="1"/>
  <c r="Z1070" i="1"/>
  <c r="AA1070" i="1"/>
  <c r="AB1070" i="1"/>
  <c r="AC1070" i="1"/>
  <c r="AD1070" i="1"/>
  <c r="H1071" i="1"/>
  <c r="I1071" i="1"/>
  <c r="J1071" i="1"/>
  <c r="K1071" i="1"/>
  <c r="L1071" i="1"/>
  <c r="M1071" i="1"/>
  <c r="N1071" i="1"/>
  <c r="O1071" i="1"/>
  <c r="P1071" i="1"/>
  <c r="Q1071" i="1"/>
  <c r="R1071" i="1"/>
  <c r="S1071" i="1"/>
  <c r="T1071" i="1"/>
  <c r="U1071" i="1"/>
  <c r="V1071" i="1"/>
  <c r="W1071" i="1"/>
  <c r="X1071" i="1"/>
  <c r="Y1071" i="1"/>
  <c r="Z1071" i="1"/>
  <c r="AA1071" i="1"/>
  <c r="AB1071" i="1"/>
  <c r="AC1071" i="1"/>
  <c r="AD1071" i="1"/>
  <c r="H1073" i="1"/>
  <c r="I1073" i="1"/>
  <c r="J1073" i="1"/>
  <c r="K1073" i="1"/>
  <c r="L1073" i="1"/>
  <c r="M1073" i="1"/>
  <c r="N1073" i="1"/>
  <c r="O1073" i="1"/>
  <c r="P1073" i="1"/>
  <c r="Q1073" i="1"/>
  <c r="R1073" i="1"/>
  <c r="S1073" i="1"/>
  <c r="T1073" i="1"/>
  <c r="U1073" i="1"/>
  <c r="V1073" i="1"/>
  <c r="W1073" i="1"/>
  <c r="X1073" i="1"/>
  <c r="Y1073" i="1"/>
  <c r="Z1073" i="1"/>
  <c r="AA1073" i="1"/>
  <c r="AB1073" i="1"/>
  <c r="AC1073" i="1"/>
  <c r="AD1073" i="1"/>
  <c r="H1074" i="1"/>
  <c r="I1074" i="1"/>
  <c r="J1074" i="1"/>
  <c r="K1074" i="1"/>
  <c r="L1074" i="1"/>
  <c r="M1074" i="1"/>
  <c r="N1074" i="1"/>
  <c r="O1074" i="1"/>
  <c r="P1074" i="1"/>
  <c r="Q1074" i="1"/>
  <c r="R1074" i="1"/>
  <c r="S1074" i="1"/>
  <c r="T1074" i="1"/>
  <c r="U1074" i="1"/>
  <c r="V1074" i="1"/>
  <c r="W1074" i="1"/>
  <c r="X1074" i="1"/>
  <c r="Y1074" i="1"/>
  <c r="Z1074" i="1"/>
  <c r="AA1074" i="1"/>
  <c r="AB1074" i="1"/>
  <c r="AC1074" i="1"/>
  <c r="AD1074" i="1"/>
  <c r="H1075" i="1"/>
  <c r="I1075" i="1"/>
  <c r="J1075" i="1"/>
  <c r="K1075" i="1"/>
  <c r="L1075" i="1"/>
  <c r="M1075" i="1"/>
  <c r="N1075" i="1"/>
  <c r="O1075" i="1"/>
  <c r="P1075" i="1"/>
  <c r="Q1075" i="1"/>
  <c r="R1075" i="1"/>
  <c r="S1075" i="1"/>
  <c r="T1075" i="1"/>
  <c r="U1075" i="1"/>
  <c r="V1075" i="1"/>
  <c r="W1075" i="1"/>
  <c r="X1075" i="1"/>
  <c r="Y1075" i="1"/>
  <c r="Z1075" i="1"/>
  <c r="AA1075" i="1"/>
  <c r="AB1075" i="1"/>
  <c r="AC1075" i="1"/>
  <c r="AD1075" i="1"/>
  <c r="H1076" i="1"/>
  <c r="I1076" i="1"/>
  <c r="J1076" i="1"/>
  <c r="K1076" i="1"/>
  <c r="L1076" i="1"/>
  <c r="M1076" i="1"/>
  <c r="N1076" i="1"/>
  <c r="O1076" i="1"/>
  <c r="P1076" i="1"/>
  <c r="Q1076" i="1"/>
  <c r="R1076" i="1"/>
  <c r="S1076" i="1"/>
  <c r="T1076" i="1"/>
  <c r="U1076" i="1"/>
  <c r="V1076" i="1"/>
  <c r="W1076" i="1"/>
  <c r="X1076" i="1"/>
  <c r="Y1076" i="1"/>
  <c r="Z1076" i="1"/>
  <c r="AA1076" i="1"/>
  <c r="AB1076" i="1"/>
  <c r="AC1076" i="1"/>
  <c r="AD1076" i="1"/>
  <c r="H1077" i="1"/>
  <c r="I1077" i="1"/>
  <c r="J1077" i="1"/>
  <c r="K1077" i="1"/>
  <c r="L1077" i="1"/>
  <c r="M1077" i="1"/>
  <c r="N1077" i="1"/>
  <c r="O1077" i="1"/>
  <c r="P1077" i="1"/>
  <c r="Q1077" i="1"/>
  <c r="R1077" i="1"/>
  <c r="S1077" i="1"/>
  <c r="T1077" i="1"/>
  <c r="U1077" i="1"/>
  <c r="V1077" i="1"/>
  <c r="W1077" i="1"/>
  <c r="X1077" i="1"/>
  <c r="Y1077" i="1"/>
  <c r="Z1077" i="1"/>
  <c r="AA1077" i="1"/>
  <c r="AB1077" i="1"/>
  <c r="AC1077" i="1"/>
  <c r="AD1077" i="1"/>
  <c r="H1078" i="1"/>
  <c r="I1078" i="1"/>
  <c r="J1078" i="1"/>
  <c r="K1078" i="1"/>
  <c r="L1078" i="1"/>
  <c r="M1078" i="1"/>
  <c r="N1078" i="1"/>
  <c r="O1078" i="1"/>
  <c r="P1078" i="1"/>
  <c r="Q1078" i="1"/>
  <c r="R1078" i="1"/>
  <c r="S1078" i="1"/>
  <c r="T1078" i="1"/>
  <c r="U1078" i="1"/>
  <c r="V1078" i="1"/>
  <c r="W1078" i="1"/>
  <c r="X1078" i="1"/>
  <c r="Y1078" i="1"/>
  <c r="Z1078" i="1"/>
  <c r="AA1078" i="1"/>
  <c r="AB1078" i="1"/>
  <c r="AC1078" i="1"/>
  <c r="AD1078" i="1"/>
  <c r="H1079" i="1"/>
  <c r="I1079" i="1"/>
  <c r="J1079" i="1"/>
  <c r="K1079" i="1"/>
  <c r="L1079" i="1"/>
  <c r="M1079" i="1"/>
  <c r="N1079" i="1"/>
  <c r="O1079" i="1"/>
  <c r="P1079" i="1"/>
  <c r="Q1079" i="1"/>
  <c r="R1079" i="1"/>
  <c r="S1079" i="1"/>
  <c r="T1079" i="1"/>
  <c r="U1079" i="1"/>
  <c r="V1079" i="1"/>
  <c r="W1079" i="1"/>
  <c r="X1079" i="1"/>
  <c r="Y1079" i="1"/>
  <c r="Z1079" i="1"/>
  <c r="AA1079" i="1"/>
  <c r="AB1079" i="1"/>
  <c r="AC1079" i="1"/>
  <c r="AD1079" i="1"/>
  <c r="H1080" i="1"/>
  <c r="I1080" i="1"/>
  <c r="J1080" i="1"/>
  <c r="K1080" i="1"/>
  <c r="L1080" i="1"/>
  <c r="M1080" i="1"/>
  <c r="N1080" i="1"/>
  <c r="O1080" i="1"/>
  <c r="P1080" i="1"/>
  <c r="Q1080" i="1"/>
  <c r="R1080" i="1"/>
  <c r="S1080" i="1"/>
  <c r="T1080" i="1"/>
  <c r="U1080" i="1"/>
  <c r="V1080" i="1"/>
  <c r="W1080" i="1"/>
  <c r="X1080" i="1"/>
  <c r="Y1080" i="1"/>
  <c r="Z1080" i="1"/>
  <c r="AA1080" i="1"/>
  <c r="AB1080" i="1"/>
  <c r="AC1080" i="1"/>
  <c r="AD1080" i="1"/>
  <c r="H1247" i="1"/>
  <c r="I1247" i="1"/>
  <c r="J1247" i="1"/>
  <c r="K1247" i="1"/>
  <c r="L1247" i="1"/>
  <c r="M1247" i="1"/>
  <c r="N1247" i="1"/>
  <c r="O1247" i="1"/>
  <c r="P1247" i="1"/>
  <c r="Q1247" i="1"/>
  <c r="R1247" i="1"/>
  <c r="S1247" i="1"/>
  <c r="T1247" i="1"/>
  <c r="U1247" i="1"/>
  <c r="V1247" i="1"/>
  <c r="W1247" i="1"/>
  <c r="X1247" i="1"/>
  <c r="Y1247" i="1"/>
  <c r="Z1247" i="1"/>
  <c r="AA1247" i="1"/>
  <c r="AB1247" i="1"/>
  <c r="AC1247" i="1"/>
  <c r="AD1247" i="1"/>
  <c r="H1248" i="1"/>
  <c r="I1248" i="1"/>
  <c r="J1248" i="1"/>
  <c r="K1248" i="1"/>
  <c r="L1248" i="1"/>
  <c r="M1248" i="1"/>
  <c r="N1248" i="1"/>
  <c r="O1248" i="1"/>
  <c r="P1248" i="1"/>
  <c r="Q1248" i="1"/>
  <c r="R1248" i="1"/>
  <c r="S1248" i="1"/>
  <c r="T1248" i="1"/>
  <c r="U1248" i="1"/>
  <c r="V1248" i="1"/>
  <c r="W1248" i="1"/>
  <c r="X1248" i="1"/>
  <c r="Y1248" i="1"/>
  <c r="Z1248" i="1"/>
  <c r="AA1248" i="1"/>
  <c r="AB1248" i="1"/>
  <c r="AC1248" i="1"/>
  <c r="AD1248" i="1"/>
  <c r="H1249" i="1"/>
  <c r="I1249" i="1"/>
  <c r="J1249" i="1"/>
  <c r="K1249" i="1"/>
  <c r="L1249" i="1"/>
  <c r="M1249" i="1"/>
  <c r="N1249" i="1"/>
  <c r="O1249" i="1"/>
  <c r="P1249" i="1"/>
  <c r="Q1249" i="1"/>
  <c r="R1249" i="1"/>
  <c r="S1249" i="1"/>
  <c r="T1249" i="1"/>
  <c r="U1249" i="1"/>
  <c r="V1249" i="1"/>
  <c r="W1249" i="1"/>
  <c r="X1249" i="1"/>
  <c r="Y1249" i="1"/>
  <c r="Z1249" i="1"/>
  <c r="AA1249" i="1"/>
  <c r="AB1249" i="1"/>
  <c r="AC1249" i="1"/>
  <c r="AD1249" i="1"/>
  <c r="H1250" i="1"/>
  <c r="I1250" i="1"/>
  <c r="J1250" i="1"/>
  <c r="K1250" i="1"/>
  <c r="L1250" i="1"/>
  <c r="M1250" i="1"/>
  <c r="N1250" i="1"/>
  <c r="O1250" i="1"/>
  <c r="P1250" i="1"/>
  <c r="Q1250" i="1"/>
  <c r="R1250" i="1"/>
  <c r="S1250" i="1"/>
  <c r="T1250" i="1"/>
  <c r="U1250" i="1"/>
  <c r="V1250" i="1"/>
  <c r="W1250" i="1"/>
  <c r="X1250" i="1"/>
  <c r="Y1250" i="1"/>
  <c r="Z1250" i="1"/>
  <c r="AA1250" i="1"/>
  <c r="AB1250" i="1"/>
  <c r="AC1250" i="1"/>
  <c r="AD1250" i="1"/>
  <c r="H1251" i="1"/>
  <c r="I1251" i="1"/>
  <c r="J1251" i="1"/>
  <c r="K1251" i="1"/>
  <c r="L1251" i="1"/>
  <c r="M1251" i="1"/>
  <c r="N1251" i="1"/>
  <c r="O1251" i="1"/>
  <c r="P1251" i="1"/>
  <c r="Q1251" i="1"/>
  <c r="R1251" i="1"/>
  <c r="S1251" i="1"/>
  <c r="T1251" i="1"/>
  <c r="U1251" i="1"/>
  <c r="V1251" i="1"/>
  <c r="W1251" i="1"/>
  <c r="X1251" i="1"/>
  <c r="Y1251" i="1"/>
  <c r="Z1251" i="1"/>
  <c r="AA1251" i="1"/>
  <c r="AB1251" i="1"/>
  <c r="AC1251" i="1"/>
  <c r="AD1251" i="1"/>
  <c r="H1252" i="1"/>
  <c r="I1252" i="1"/>
  <c r="J1252" i="1"/>
  <c r="K1252" i="1"/>
  <c r="L1252" i="1"/>
  <c r="M1252" i="1"/>
  <c r="N1252" i="1"/>
  <c r="O1252" i="1"/>
  <c r="P1252" i="1"/>
  <c r="Q1252" i="1"/>
  <c r="R1252" i="1"/>
  <c r="S1252" i="1"/>
  <c r="T1252" i="1"/>
  <c r="U1252" i="1"/>
  <c r="V1252" i="1"/>
  <c r="W1252" i="1"/>
  <c r="X1252" i="1"/>
  <c r="Y1252" i="1"/>
  <c r="Z1252" i="1"/>
  <c r="AA1252" i="1"/>
  <c r="AB1252" i="1"/>
  <c r="AC1252" i="1"/>
  <c r="AD1252" i="1"/>
  <c r="H1253" i="1"/>
  <c r="I1253" i="1"/>
  <c r="J1253" i="1"/>
  <c r="K1253" i="1"/>
  <c r="L1253" i="1"/>
  <c r="M1253" i="1"/>
  <c r="N1253" i="1"/>
  <c r="O1253" i="1"/>
  <c r="P1253" i="1"/>
  <c r="Q1253" i="1"/>
  <c r="R1253" i="1"/>
  <c r="S1253" i="1"/>
  <c r="T1253" i="1"/>
  <c r="U1253" i="1"/>
  <c r="V1253" i="1"/>
  <c r="W1253" i="1"/>
  <c r="X1253" i="1"/>
  <c r="Y1253" i="1"/>
  <c r="Z1253" i="1"/>
  <c r="AA1253" i="1"/>
  <c r="AB1253" i="1"/>
  <c r="AC1253" i="1"/>
  <c r="AD1253" i="1"/>
  <c r="H1254" i="1"/>
  <c r="I1254" i="1"/>
  <c r="J1254" i="1"/>
  <c r="K1254" i="1"/>
  <c r="L1254" i="1"/>
  <c r="M1254" i="1"/>
  <c r="N1254" i="1"/>
  <c r="O1254" i="1"/>
  <c r="P1254" i="1"/>
  <c r="Q1254" i="1"/>
  <c r="R1254" i="1"/>
  <c r="S1254" i="1"/>
  <c r="T1254" i="1"/>
  <c r="U1254" i="1"/>
  <c r="V1254" i="1"/>
  <c r="W1254" i="1"/>
  <c r="X1254" i="1"/>
  <c r="Y1254" i="1"/>
  <c r="Z1254" i="1"/>
  <c r="AA1254" i="1"/>
  <c r="AB1254" i="1"/>
  <c r="AC1254" i="1"/>
  <c r="AD1254" i="1"/>
  <c r="H1343" i="1"/>
  <c r="I1343" i="1"/>
  <c r="J1343" i="1"/>
  <c r="K1343" i="1"/>
  <c r="L1343" i="1"/>
  <c r="M1343" i="1"/>
  <c r="N1343" i="1"/>
  <c r="O1343" i="1"/>
  <c r="P1343" i="1"/>
  <c r="Q1343" i="1"/>
  <c r="R1343" i="1"/>
  <c r="S1343" i="1"/>
  <c r="T1343" i="1"/>
  <c r="U1343" i="1"/>
  <c r="V1343" i="1"/>
  <c r="W1343" i="1"/>
  <c r="X1343" i="1"/>
  <c r="Y1343" i="1"/>
  <c r="Z1343" i="1"/>
  <c r="AA1343" i="1"/>
  <c r="AB1343" i="1"/>
  <c r="AC1343" i="1"/>
  <c r="AD1343" i="1"/>
  <c r="H1344" i="1"/>
  <c r="I1344" i="1"/>
  <c r="J1344" i="1"/>
  <c r="K1344" i="1"/>
  <c r="L1344" i="1"/>
  <c r="M1344" i="1"/>
  <c r="N1344" i="1"/>
  <c r="O1344" i="1"/>
  <c r="P1344" i="1"/>
  <c r="Q1344" i="1"/>
  <c r="R1344" i="1"/>
  <c r="S1344" i="1"/>
  <c r="T1344" i="1"/>
  <c r="U1344" i="1"/>
  <c r="V1344" i="1"/>
  <c r="W1344" i="1"/>
  <c r="X1344" i="1"/>
  <c r="Y1344" i="1"/>
  <c r="Z1344" i="1"/>
  <c r="AA1344" i="1"/>
  <c r="AB1344" i="1"/>
  <c r="AC1344" i="1"/>
  <c r="AD1344" i="1"/>
  <c r="H1345" i="1"/>
  <c r="I1345" i="1"/>
  <c r="J1345" i="1"/>
  <c r="K1345" i="1"/>
  <c r="L1345" i="1"/>
  <c r="M1345" i="1"/>
  <c r="N1345" i="1"/>
  <c r="O1345" i="1"/>
  <c r="P1345" i="1"/>
  <c r="Q1345" i="1"/>
  <c r="R1345" i="1"/>
  <c r="S1345" i="1"/>
  <c r="T1345" i="1"/>
  <c r="U1345" i="1"/>
  <c r="V1345" i="1"/>
  <c r="W1345" i="1"/>
  <c r="X1345" i="1"/>
  <c r="Y1345" i="1"/>
  <c r="Z1345" i="1"/>
  <c r="AA1345" i="1"/>
  <c r="AB1345" i="1"/>
  <c r="AC1345" i="1"/>
  <c r="AD1345" i="1"/>
  <c r="H1346" i="1"/>
  <c r="I1346" i="1"/>
  <c r="J1346" i="1"/>
  <c r="K1346" i="1"/>
  <c r="L1346" i="1"/>
  <c r="M1346" i="1"/>
  <c r="N1346" i="1"/>
  <c r="O1346" i="1"/>
  <c r="P1346" i="1"/>
  <c r="Q1346" i="1"/>
  <c r="R1346" i="1"/>
  <c r="S1346" i="1"/>
  <c r="T1346" i="1"/>
  <c r="U1346" i="1"/>
  <c r="V1346" i="1"/>
  <c r="W1346" i="1"/>
  <c r="X1346" i="1"/>
  <c r="Y1346" i="1"/>
  <c r="Z1346" i="1"/>
  <c r="AA1346" i="1"/>
  <c r="AB1346" i="1"/>
  <c r="AC1346" i="1"/>
  <c r="AD1346" i="1"/>
  <c r="H1347" i="1"/>
  <c r="I1347" i="1"/>
  <c r="J1347" i="1"/>
  <c r="K1347" i="1"/>
  <c r="L1347" i="1"/>
  <c r="M1347" i="1"/>
  <c r="N1347" i="1"/>
  <c r="O1347" i="1"/>
  <c r="P1347" i="1"/>
  <c r="Q1347" i="1"/>
  <c r="R1347" i="1"/>
  <c r="S1347" i="1"/>
  <c r="T1347" i="1"/>
  <c r="U1347" i="1"/>
  <c r="V1347" i="1"/>
  <c r="W1347" i="1"/>
  <c r="X1347" i="1"/>
  <c r="Y1347" i="1"/>
  <c r="Z1347" i="1"/>
  <c r="AA1347" i="1"/>
  <c r="AB1347" i="1"/>
  <c r="AC1347" i="1"/>
  <c r="AD1347" i="1"/>
  <c r="H1348" i="1"/>
  <c r="I1348" i="1"/>
  <c r="J1348" i="1"/>
  <c r="K1348" i="1"/>
  <c r="L1348" i="1"/>
  <c r="M1348" i="1"/>
  <c r="N1348" i="1"/>
  <c r="O1348" i="1"/>
  <c r="P1348" i="1"/>
  <c r="Q1348" i="1"/>
  <c r="R1348" i="1"/>
  <c r="S1348" i="1"/>
  <c r="T1348" i="1"/>
  <c r="U1348" i="1"/>
  <c r="V1348" i="1"/>
  <c r="W1348" i="1"/>
  <c r="X1348" i="1"/>
  <c r="Y1348" i="1"/>
  <c r="Z1348" i="1"/>
  <c r="AA1348" i="1"/>
  <c r="AB1348" i="1"/>
  <c r="AC1348" i="1"/>
  <c r="AD1348" i="1"/>
  <c r="H1349" i="1"/>
  <c r="I1349" i="1"/>
  <c r="J1349" i="1"/>
  <c r="K1349" i="1"/>
  <c r="L1349" i="1"/>
  <c r="M1349" i="1"/>
  <c r="N1349" i="1"/>
  <c r="O1349" i="1"/>
  <c r="P1349" i="1"/>
  <c r="Q1349" i="1"/>
  <c r="R1349" i="1"/>
  <c r="S1349" i="1"/>
  <c r="T1349" i="1"/>
  <c r="U1349" i="1"/>
  <c r="V1349" i="1"/>
  <c r="W1349" i="1"/>
  <c r="X1349" i="1"/>
  <c r="Y1349" i="1"/>
  <c r="Z1349" i="1"/>
  <c r="AA1349" i="1"/>
  <c r="AB1349" i="1"/>
  <c r="AC1349" i="1"/>
  <c r="AD1349" i="1"/>
  <c r="H1350" i="1"/>
  <c r="I1350" i="1"/>
  <c r="J1350" i="1"/>
  <c r="K1350" i="1"/>
  <c r="L1350" i="1"/>
  <c r="M1350" i="1"/>
  <c r="N1350" i="1"/>
  <c r="O1350" i="1"/>
  <c r="P1350" i="1"/>
  <c r="Q1350" i="1"/>
  <c r="R1350" i="1"/>
  <c r="S1350" i="1"/>
  <c r="T1350" i="1"/>
  <c r="U1350" i="1"/>
  <c r="V1350" i="1"/>
  <c r="W1350" i="1"/>
  <c r="X1350" i="1"/>
  <c r="Y1350" i="1"/>
  <c r="Z1350" i="1"/>
  <c r="AA1350" i="1"/>
  <c r="AB1350" i="1"/>
  <c r="AC1350" i="1"/>
  <c r="AD1350" i="1"/>
  <c r="H1352" i="1"/>
  <c r="I1352" i="1"/>
  <c r="J1352" i="1"/>
  <c r="K1352" i="1"/>
  <c r="L1352" i="1"/>
  <c r="M1352" i="1"/>
  <c r="N1352" i="1"/>
  <c r="O1352" i="1"/>
  <c r="P1352" i="1"/>
  <c r="Q1352" i="1"/>
  <c r="R1352" i="1"/>
  <c r="S1352" i="1"/>
  <c r="T1352" i="1"/>
  <c r="U1352" i="1"/>
  <c r="V1352" i="1"/>
  <c r="W1352" i="1"/>
  <c r="X1352" i="1"/>
  <c r="Y1352" i="1"/>
  <c r="Z1352" i="1"/>
  <c r="AA1352" i="1"/>
  <c r="AB1352" i="1"/>
  <c r="AC1352" i="1"/>
  <c r="AD1352" i="1"/>
  <c r="H1353" i="1"/>
  <c r="I1353" i="1"/>
  <c r="J1353" i="1"/>
  <c r="K1353" i="1"/>
  <c r="L1353" i="1"/>
  <c r="M1353" i="1"/>
  <c r="N1353" i="1"/>
  <c r="O1353" i="1"/>
  <c r="P1353" i="1"/>
  <c r="Q1353" i="1"/>
  <c r="R1353" i="1"/>
  <c r="S1353" i="1"/>
  <c r="T1353" i="1"/>
  <c r="U1353" i="1"/>
  <c r="V1353" i="1"/>
  <c r="W1353" i="1"/>
  <c r="X1353" i="1"/>
  <c r="Y1353" i="1"/>
  <c r="Z1353" i="1"/>
  <c r="AA1353" i="1"/>
  <c r="AB1353" i="1"/>
  <c r="AC1353" i="1"/>
  <c r="AD1353" i="1"/>
  <c r="H1354" i="1"/>
  <c r="I1354" i="1"/>
  <c r="J1354" i="1"/>
  <c r="K1354" i="1"/>
  <c r="L1354" i="1"/>
  <c r="M1354" i="1"/>
  <c r="N1354" i="1"/>
  <c r="O1354" i="1"/>
  <c r="P1354" i="1"/>
  <c r="Q1354" i="1"/>
  <c r="R1354" i="1"/>
  <c r="S1354" i="1"/>
  <c r="T1354" i="1"/>
  <c r="U1354" i="1"/>
  <c r="V1354" i="1"/>
  <c r="W1354" i="1"/>
  <c r="X1354" i="1"/>
  <c r="Y1354" i="1"/>
  <c r="Z1354" i="1"/>
  <c r="AA1354" i="1"/>
  <c r="AB1354" i="1"/>
  <c r="AC1354" i="1"/>
  <c r="AD1354" i="1"/>
  <c r="H1355" i="1"/>
  <c r="I1355" i="1"/>
  <c r="J1355" i="1"/>
  <c r="K1355" i="1"/>
  <c r="L1355" i="1"/>
  <c r="M1355" i="1"/>
  <c r="N1355" i="1"/>
  <c r="O1355" i="1"/>
  <c r="P1355" i="1"/>
  <c r="Q1355" i="1"/>
  <c r="R1355" i="1"/>
  <c r="S1355" i="1"/>
  <c r="T1355" i="1"/>
  <c r="U1355" i="1"/>
  <c r="V1355" i="1"/>
  <c r="W1355" i="1"/>
  <c r="X1355" i="1"/>
  <c r="Y1355" i="1"/>
  <c r="Z1355" i="1"/>
  <c r="AA1355" i="1"/>
  <c r="AB1355" i="1"/>
  <c r="AC1355" i="1"/>
  <c r="AD1355" i="1"/>
  <c r="H1356" i="1"/>
  <c r="I1356" i="1"/>
  <c r="J1356" i="1"/>
  <c r="K1356" i="1"/>
  <c r="L1356" i="1"/>
  <c r="M1356" i="1"/>
  <c r="N1356" i="1"/>
  <c r="O1356" i="1"/>
  <c r="P1356" i="1"/>
  <c r="Q1356" i="1"/>
  <c r="R1356" i="1"/>
  <c r="S1356" i="1"/>
  <c r="T1356" i="1"/>
  <c r="U1356" i="1"/>
  <c r="V1356" i="1"/>
  <c r="W1356" i="1"/>
  <c r="X1356" i="1"/>
  <c r="Y1356" i="1"/>
  <c r="Z1356" i="1"/>
  <c r="AA1356" i="1"/>
  <c r="AB1356" i="1"/>
  <c r="AC1356" i="1"/>
  <c r="AD1356" i="1"/>
  <c r="H1357" i="1"/>
  <c r="I1357" i="1"/>
  <c r="J1357" i="1"/>
  <c r="K1357" i="1"/>
  <c r="L1357" i="1"/>
  <c r="M1357" i="1"/>
  <c r="N1357" i="1"/>
  <c r="O1357" i="1"/>
  <c r="P1357" i="1"/>
  <c r="Q1357" i="1"/>
  <c r="R1357" i="1"/>
  <c r="S1357" i="1"/>
  <c r="T1357" i="1"/>
  <c r="U1357" i="1"/>
  <c r="V1357" i="1"/>
  <c r="W1357" i="1"/>
  <c r="X1357" i="1"/>
  <c r="Y1357" i="1"/>
  <c r="Z1357" i="1"/>
  <c r="AA1357" i="1"/>
  <c r="AB1357" i="1"/>
  <c r="AC1357" i="1"/>
  <c r="AD1357" i="1"/>
  <c r="H1358" i="1"/>
  <c r="I1358" i="1"/>
  <c r="J1358" i="1"/>
  <c r="K1358" i="1"/>
  <c r="L1358" i="1"/>
  <c r="M1358" i="1"/>
  <c r="N1358" i="1"/>
  <c r="O1358" i="1"/>
  <c r="P1358" i="1"/>
  <c r="Q1358" i="1"/>
  <c r="R1358" i="1"/>
  <c r="S1358" i="1"/>
  <c r="T1358" i="1"/>
  <c r="U1358" i="1"/>
  <c r="V1358" i="1"/>
  <c r="W1358" i="1"/>
  <c r="X1358" i="1"/>
  <c r="Y1358" i="1"/>
  <c r="Z1358" i="1"/>
  <c r="AA1358" i="1"/>
  <c r="AB1358" i="1"/>
  <c r="AC1358" i="1"/>
  <c r="AD1358" i="1"/>
  <c r="H1359" i="1"/>
  <c r="I1359" i="1"/>
  <c r="J1359" i="1"/>
  <c r="K1359" i="1"/>
  <c r="L1359" i="1"/>
  <c r="M1359" i="1"/>
  <c r="N1359" i="1"/>
  <c r="O1359" i="1"/>
  <c r="P1359" i="1"/>
  <c r="Q1359" i="1"/>
  <c r="R1359" i="1"/>
  <c r="S1359" i="1"/>
  <c r="T1359" i="1"/>
  <c r="U1359" i="1"/>
  <c r="V1359" i="1"/>
  <c r="W1359" i="1"/>
  <c r="X1359" i="1"/>
  <c r="Y1359" i="1"/>
  <c r="Z1359" i="1"/>
  <c r="AA1359" i="1"/>
  <c r="AB1359" i="1"/>
  <c r="AC1359" i="1"/>
  <c r="AD1359" i="1"/>
  <c r="H1408" i="1"/>
  <c r="I1408" i="1"/>
  <c r="J1408" i="1"/>
  <c r="K1408" i="1"/>
  <c r="L1408" i="1"/>
  <c r="M1408" i="1"/>
  <c r="N1408" i="1"/>
  <c r="O1408" i="1"/>
  <c r="P1408" i="1"/>
  <c r="Q1408" i="1"/>
  <c r="R1408" i="1"/>
  <c r="S1408" i="1"/>
  <c r="T1408" i="1"/>
  <c r="U1408" i="1"/>
  <c r="V1408" i="1"/>
  <c r="W1408" i="1"/>
  <c r="X1408" i="1"/>
  <c r="Y1408" i="1"/>
  <c r="Z1408" i="1"/>
  <c r="AA1408" i="1"/>
  <c r="AB1408" i="1"/>
  <c r="AC1408" i="1"/>
  <c r="AD1408" i="1"/>
  <c r="H1409" i="1"/>
  <c r="I1409" i="1"/>
  <c r="J1409" i="1"/>
  <c r="K1409" i="1"/>
  <c r="L1409" i="1"/>
  <c r="M1409" i="1"/>
  <c r="N1409" i="1"/>
  <c r="O1409" i="1"/>
  <c r="P1409" i="1"/>
  <c r="Q1409" i="1"/>
  <c r="R1409" i="1"/>
  <c r="S1409" i="1"/>
  <c r="T1409" i="1"/>
  <c r="U1409" i="1"/>
  <c r="V1409" i="1"/>
  <c r="W1409" i="1"/>
  <c r="X1409" i="1"/>
  <c r="Y1409" i="1"/>
  <c r="Z1409" i="1"/>
  <c r="AA1409" i="1"/>
  <c r="AB1409" i="1"/>
  <c r="AC1409" i="1"/>
  <c r="AD1409" i="1"/>
  <c r="H1410" i="1"/>
  <c r="I1410" i="1"/>
  <c r="J1410" i="1"/>
  <c r="K1410" i="1"/>
  <c r="L1410" i="1"/>
  <c r="M1410" i="1"/>
  <c r="N1410" i="1"/>
  <c r="O1410" i="1"/>
  <c r="P1410" i="1"/>
  <c r="Q1410" i="1"/>
  <c r="R1410" i="1"/>
  <c r="S1410" i="1"/>
  <c r="T1410" i="1"/>
  <c r="U1410" i="1"/>
  <c r="V1410" i="1"/>
  <c r="W1410" i="1"/>
  <c r="X1410" i="1"/>
  <c r="Y1410" i="1"/>
  <c r="Z1410" i="1"/>
  <c r="AA1410" i="1"/>
  <c r="AB1410" i="1"/>
  <c r="AC1410" i="1"/>
  <c r="AD1410" i="1"/>
  <c r="H1411" i="1"/>
  <c r="I1411" i="1"/>
  <c r="J1411" i="1"/>
  <c r="K1411" i="1"/>
  <c r="L1411" i="1"/>
  <c r="M1411" i="1"/>
  <c r="N1411" i="1"/>
  <c r="O1411" i="1"/>
  <c r="P1411" i="1"/>
  <c r="Q1411" i="1"/>
  <c r="R1411" i="1"/>
  <c r="S1411" i="1"/>
  <c r="T1411" i="1"/>
  <c r="U1411" i="1"/>
  <c r="V1411" i="1"/>
  <c r="W1411" i="1"/>
  <c r="X1411" i="1"/>
  <c r="Y1411" i="1"/>
  <c r="Z1411" i="1"/>
  <c r="AA1411" i="1"/>
  <c r="AB1411" i="1"/>
  <c r="AC1411" i="1"/>
  <c r="AD1411" i="1"/>
  <c r="H1412" i="1"/>
  <c r="I1412" i="1"/>
  <c r="J1412" i="1"/>
  <c r="K1412" i="1"/>
  <c r="L1412" i="1"/>
  <c r="M1412" i="1"/>
  <c r="N1412" i="1"/>
  <c r="O1412" i="1"/>
  <c r="P1412" i="1"/>
  <c r="Q1412" i="1"/>
  <c r="R1412" i="1"/>
  <c r="S1412" i="1"/>
  <c r="T1412" i="1"/>
  <c r="U1412" i="1"/>
  <c r="V1412" i="1"/>
  <c r="W1412" i="1"/>
  <c r="X1412" i="1"/>
  <c r="Y1412" i="1"/>
  <c r="Z1412" i="1"/>
  <c r="AA1412" i="1"/>
  <c r="AB1412" i="1"/>
  <c r="AC1412" i="1"/>
  <c r="AD1412" i="1"/>
  <c r="H1413" i="1"/>
  <c r="I1413" i="1"/>
  <c r="J1413" i="1"/>
  <c r="K1413" i="1"/>
  <c r="L1413" i="1"/>
  <c r="M1413" i="1"/>
  <c r="N1413" i="1"/>
  <c r="O1413" i="1"/>
  <c r="P1413" i="1"/>
  <c r="Q1413" i="1"/>
  <c r="R1413" i="1"/>
  <c r="S1413" i="1"/>
  <c r="T1413" i="1"/>
  <c r="U1413" i="1"/>
  <c r="V1413" i="1"/>
  <c r="W1413" i="1"/>
  <c r="X1413" i="1"/>
  <c r="Y1413" i="1"/>
  <c r="Z1413" i="1"/>
  <c r="AA1413" i="1"/>
  <c r="AB1413" i="1"/>
  <c r="AC1413" i="1"/>
  <c r="AD1413" i="1"/>
  <c r="H1414" i="1"/>
  <c r="I1414" i="1"/>
  <c r="J1414" i="1"/>
  <c r="K1414" i="1"/>
  <c r="L1414" i="1"/>
  <c r="M1414" i="1"/>
  <c r="N1414" i="1"/>
  <c r="O1414" i="1"/>
  <c r="P1414" i="1"/>
  <c r="Q1414" i="1"/>
  <c r="R1414" i="1"/>
  <c r="S1414" i="1"/>
  <c r="T1414" i="1"/>
  <c r="U1414" i="1"/>
  <c r="V1414" i="1"/>
  <c r="W1414" i="1"/>
  <c r="X1414" i="1"/>
  <c r="Y1414" i="1"/>
  <c r="Z1414" i="1"/>
  <c r="AA1414" i="1"/>
  <c r="AB1414" i="1"/>
  <c r="AC1414" i="1"/>
  <c r="AD1414" i="1"/>
  <c r="H1415" i="1"/>
  <c r="I1415" i="1"/>
  <c r="J1415" i="1"/>
  <c r="K1415" i="1"/>
  <c r="L1415" i="1"/>
  <c r="M1415" i="1"/>
  <c r="N1415" i="1"/>
  <c r="O1415" i="1"/>
  <c r="P1415" i="1"/>
  <c r="Q1415" i="1"/>
  <c r="R1415" i="1"/>
  <c r="S1415" i="1"/>
  <c r="T1415" i="1"/>
  <c r="U1415" i="1"/>
  <c r="V1415" i="1"/>
  <c r="W1415" i="1"/>
  <c r="X1415" i="1"/>
  <c r="Y1415" i="1"/>
  <c r="Z1415" i="1"/>
  <c r="AA1415" i="1"/>
  <c r="AB1415" i="1"/>
  <c r="AC1415" i="1"/>
  <c r="AD1415" i="1"/>
  <c r="H1417" i="1"/>
  <c r="I1417" i="1"/>
  <c r="J1417" i="1"/>
  <c r="K1417" i="1"/>
  <c r="L1417" i="1"/>
  <c r="M1417" i="1"/>
  <c r="N1417" i="1"/>
  <c r="O1417" i="1"/>
  <c r="P1417" i="1"/>
  <c r="Q1417" i="1"/>
  <c r="R1417" i="1"/>
  <c r="S1417" i="1"/>
  <c r="T1417" i="1"/>
  <c r="U1417" i="1"/>
  <c r="V1417" i="1"/>
  <c r="W1417" i="1"/>
  <c r="X1417" i="1"/>
  <c r="Y1417" i="1"/>
  <c r="Z1417" i="1"/>
  <c r="AA1417" i="1"/>
  <c r="AB1417" i="1"/>
  <c r="AC1417" i="1"/>
  <c r="AD1417" i="1"/>
  <c r="H1418" i="1"/>
  <c r="I1418" i="1"/>
  <c r="J1418" i="1"/>
  <c r="K1418" i="1"/>
  <c r="L1418" i="1"/>
  <c r="M1418" i="1"/>
  <c r="N1418" i="1"/>
  <c r="O1418" i="1"/>
  <c r="P1418" i="1"/>
  <c r="Q1418" i="1"/>
  <c r="R1418" i="1"/>
  <c r="S1418" i="1"/>
  <c r="T1418" i="1"/>
  <c r="U1418" i="1"/>
  <c r="V1418" i="1"/>
  <c r="W1418" i="1"/>
  <c r="X1418" i="1"/>
  <c r="Y1418" i="1"/>
  <c r="Z1418" i="1"/>
  <c r="AA1418" i="1"/>
  <c r="AB1418" i="1"/>
  <c r="AC1418" i="1"/>
  <c r="AD1418" i="1"/>
  <c r="H1419" i="1"/>
  <c r="I1419" i="1"/>
  <c r="J1419" i="1"/>
  <c r="K1419" i="1"/>
  <c r="L1419" i="1"/>
  <c r="M1419" i="1"/>
  <c r="N1419" i="1"/>
  <c r="O1419" i="1"/>
  <c r="P1419" i="1"/>
  <c r="Q1419" i="1"/>
  <c r="R1419" i="1"/>
  <c r="S1419" i="1"/>
  <c r="T1419" i="1"/>
  <c r="U1419" i="1"/>
  <c r="V1419" i="1"/>
  <c r="W1419" i="1"/>
  <c r="X1419" i="1"/>
  <c r="Y1419" i="1"/>
  <c r="Z1419" i="1"/>
  <c r="AA1419" i="1"/>
  <c r="AB1419" i="1"/>
  <c r="AC1419" i="1"/>
  <c r="AD1419" i="1"/>
  <c r="H1420" i="1"/>
  <c r="I1420" i="1"/>
  <c r="J1420" i="1"/>
  <c r="K1420" i="1"/>
  <c r="L1420" i="1"/>
  <c r="M1420" i="1"/>
  <c r="N1420" i="1"/>
  <c r="O1420" i="1"/>
  <c r="P1420" i="1"/>
  <c r="Q1420" i="1"/>
  <c r="R1420" i="1"/>
  <c r="S1420" i="1"/>
  <c r="T1420" i="1"/>
  <c r="U1420" i="1"/>
  <c r="V1420" i="1"/>
  <c r="W1420" i="1"/>
  <c r="X1420" i="1"/>
  <c r="Y1420" i="1"/>
  <c r="Z1420" i="1"/>
  <c r="AA1420" i="1"/>
  <c r="AB1420" i="1"/>
  <c r="AC1420" i="1"/>
  <c r="AD1420" i="1"/>
  <c r="H1421" i="1"/>
  <c r="I1421" i="1"/>
  <c r="J1421" i="1"/>
  <c r="K1421" i="1"/>
  <c r="L1421" i="1"/>
  <c r="M1421" i="1"/>
  <c r="N1421" i="1"/>
  <c r="O1421" i="1"/>
  <c r="P1421" i="1"/>
  <c r="Q1421" i="1"/>
  <c r="R1421" i="1"/>
  <c r="S1421" i="1"/>
  <c r="T1421" i="1"/>
  <c r="U1421" i="1"/>
  <c r="V1421" i="1"/>
  <c r="W1421" i="1"/>
  <c r="X1421" i="1"/>
  <c r="Y1421" i="1"/>
  <c r="Z1421" i="1"/>
  <c r="AA1421" i="1"/>
  <c r="AB1421" i="1"/>
  <c r="AC1421" i="1"/>
  <c r="AD1421" i="1"/>
  <c r="H1422" i="1"/>
  <c r="I1422" i="1"/>
  <c r="J1422" i="1"/>
  <c r="K1422" i="1"/>
  <c r="L1422" i="1"/>
  <c r="M1422" i="1"/>
  <c r="N1422" i="1"/>
  <c r="O1422" i="1"/>
  <c r="P1422" i="1"/>
  <c r="Q1422" i="1"/>
  <c r="R1422" i="1"/>
  <c r="S1422" i="1"/>
  <c r="T1422" i="1"/>
  <c r="U1422" i="1"/>
  <c r="V1422" i="1"/>
  <c r="W1422" i="1"/>
  <c r="X1422" i="1"/>
  <c r="Y1422" i="1"/>
  <c r="Z1422" i="1"/>
  <c r="AA1422" i="1"/>
  <c r="AB1422" i="1"/>
  <c r="AC1422" i="1"/>
  <c r="AD1422" i="1"/>
  <c r="H1423" i="1"/>
  <c r="I1423" i="1"/>
  <c r="J1423" i="1"/>
  <c r="K1423" i="1"/>
  <c r="L1423" i="1"/>
  <c r="M1423" i="1"/>
  <c r="N1423" i="1"/>
  <c r="O1423" i="1"/>
  <c r="P1423" i="1"/>
  <c r="Q1423" i="1"/>
  <c r="R1423" i="1"/>
  <c r="S1423" i="1"/>
  <c r="T1423" i="1"/>
  <c r="U1423" i="1"/>
  <c r="V1423" i="1"/>
  <c r="W1423" i="1"/>
  <c r="X1423" i="1"/>
  <c r="Y1423" i="1"/>
  <c r="Z1423" i="1"/>
  <c r="AA1423" i="1"/>
  <c r="AB1423" i="1"/>
  <c r="AC1423" i="1"/>
  <c r="AD1423" i="1"/>
  <c r="H1424" i="1"/>
  <c r="I1424" i="1"/>
  <c r="J1424" i="1"/>
  <c r="K1424" i="1"/>
  <c r="L1424" i="1"/>
  <c r="M1424" i="1"/>
  <c r="N1424" i="1"/>
  <c r="O1424" i="1"/>
  <c r="P1424" i="1"/>
  <c r="Q1424" i="1"/>
  <c r="R1424" i="1"/>
  <c r="S1424" i="1"/>
  <c r="T1424" i="1"/>
  <c r="U1424" i="1"/>
  <c r="V1424" i="1"/>
  <c r="W1424" i="1"/>
  <c r="X1424" i="1"/>
  <c r="Y1424" i="1"/>
  <c r="Z1424" i="1"/>
  <c r="AA1424" i="1"/>
  <c r="AB1424" i="1"/>
  <c r="AC1424" i="1"/>
  <c r="AD1424" i="1"/>
  <c r="H1692" i="1"/>
  <c r="I1692" i="1"/>
  <c r="J1692" i="1"/>
  <c r="K1692" i="1"/>
  <c r="L1692" i="1"/>
  <c r="M1692" i="1"/>
  <c r="N1692" i="1"/>
  <c r="O1692" i="1"/>
  <c r="P1692" i="1"/>
  <c r="Q1692" i="1"/>
  <c r="R1692" i="1"/>
  <c r="S1692" i="1"/>
  <c r="T1692" i="1"/>
  <c r="U1692" i="1"/>
  <c r="V1692" i="1"/>
  <c r="W1692" i="1"/>
  <c r="X1692" i="1"/>
  <c r="Y1692" i="1"/>
  <c r="Z1692" i="1"/>
  <c r="AA1692" i="1"/>
  <c r="AB1692" i="1"/>
  <c r="AC1692" i="1"/>
  <c r="AD1692" i="1"/>
  <c r="H1693" i="1"/>
  <c r="I1693" i="1"/>
  <c r="J1693" i="1"/>
  <c r="K1693" i="1"/>
  <c r="L1693" i="1"/>
  <c r="M1693" i="1"/>
  <c r="N1693" i="1"/>
  <c r="O1693" i="1"/>
  <c r="P1693" i="1"/>
  <c r="Q1693" i="1"/>
  <c r="R1693" i="1"/>
  <c r="S1693" i="1"/>
  <c r="T1693" i="1"/>
  <c r="U1693" i="1"/>
  <c r="V1693" i="1"/>
  <c r="W1693" i="1"/>
  <c r="X1693" i="1"/>
  <c r="Y1693" i="1"/>
  <c r="Z1693" i="1"/>
  <c r="AA1693" i="1"/>
  <c r="AB1693" i="1"/>
  <c r="AC1693" i="1"/>
  <c r="AD1693" i="1"/>
  <c r="H1694" i="1"/>
  <c r="I1694" i="1"/>
  <c r="J1694" i="1"/>
  <c r="K1694" i="1"/>
  <c r="L1694" i="1"/>
  <c r="M1694" i="1"/>
  <c r="N1694" i="1"/>
  <c r="O1694" i="1"/>
  <c r="P1694" i="1"/>
  <c r="Q1694" i="1"/>
  <c r="R1694" i="1"/>
  <c r="S1694" i="1"/>
  <c r="T1694" i="1"/>
  <c r="U1694" i="1"/>
  <c r="V1694" i="1"/>
  <c r="W1694" i="1"/>
  <c r="X1694" i="1"/>
  <c r="Y1694" i="1"/>
  <c r="Z1694" i="1"/>
  <c r="AA1694" i="1"/>
  <c r="AB1694" i="1"/>
  <c r="AC1694" i="1"/>
  <c r="AD1694" i="1"/>
  <c r="H1695" i="1"/>
  <c r="I1695" i="1"/>
  <c r="J1695" i="1"/>
  <c r="K1695" i="1"/>
  <c r="L1695" i="1"/>
  <c r="M1695" i="1"/>
  <c r="N1695" i="1"/>
  <c r="O1695" i="1"/>
  <c r="P1695" i="1"/>
  <c r="Q1695" i="1"/>
  <c r="R1695" i="1"/>
  <c r="S1695" i="1"/>
  <c r="T1695" i="1"/>
  <c r="U1695" i="1"/>
  <c r="V1695" i="1"/>
  <c r="W1695" i="1"/>
  <c r="X1695" i="1"/>
  <c r="Y1695" i="1"/>
  <c r="Z1695" i="1"/>
  <c r="AA1695" i="1"/>
  <c r="AB1695" i="1"/>
  <c r="AC1695" i="1"/>
  <c r="AD1695" i="1"/>
  <c r="H1696" i="1"/>
  <c r="I1696" i="1"/>
  <c r="J1696" i="1"/>
  <c r="K1696" i="1"/>
  <c r="L1696" i="1"/>
  <c r="M1696" i="1"/>
  <c r="N1696" i="1"/>
  <c r="O1696" i="1"/>
  <c r="P1696" i="1"/>
  <c r="Q1696" i="1"/>
  <c r="R1696" i="1"/>
  <c r="S1696" i="1"/>
  <c r="T1696" i="1"/>
  <c r="U1696" i="1"/>
  <c r="V1696" i="1"/>
  <c r="W1696" i="1"/>
  <c r="X1696" i="1"/>
  <c r="Y1696" i="1"/>
  <c r="Z1696" i="1"/>
  <c r="AA1696" i="1"/>
  <c r="AB1696" i="1"/>
  <c r="AC1696" i="1"/>
  <c r="AD1696" i="1"/>
  <c r="H1697" i="1"/>
  <c r="I1697" i="1"/>
  <c r="J1697" i="1"/>
  <c r="K1697" i="1"/>
  <c r="L1697" i="1"/>
  <c r="M1697" i="1"/>
  <c r="N1697" i="1"/>
  <c r="O1697" i="1"/>
  <c r="P1697" i="1"/>
  <c r="Q1697" i="1"/>
  <c r="R1697" i="1"/>
  <c r="S1697" i="1"/>
  <c r="T1697" i="1"/>
  <c r="U1697" i="1"/>
  <c r="V1697" i="1"/>
  <c r="W1697" i="1"/>
  <c r="X1697" i="1"/>
  <c r="Y1697" i="1"/>
  <c r="Z1697" i="1"/>
  <c r="AA1697" i="1"/>
  <c r="AB1697" i="1"/>
  <c r="AC1697" i="1"/>
  <c r="AD1697" i="1"/>
  <c r="H1698" i="1"/>
  <c r="I1698" i="1"/>
  <c r="J1698" i="1"/>
  <c r="K1698" i="1"/>
  <c r="L1698" i="1"/>
  <c r="M1698" i="1"/>
  <c r="N1698" i="1"/>
  <c r="O1698" i="1"/>
  <c r="P1698" i="1"/>
  <c r="Q1698" i="1"/>
  <c r="R1698" i="1"/>
  <c r="S1698" i="1"/>
  <c r="T1698" i="1"/>
  <c r="U1698" i="1"/>
  <c r="V1698" i="1"/>
  <c r="W1698" i="1"/>
  <c r="X1698" i="1"/>
  <c r="Y1698" i="1"/>
  <c r="Z1698" i="1"/>
  <c r="AA1698" i="1"/>
  <c r="AB1698" i="1"/>
  <c r="AC1698" i="1"/>
  <c r="AD1698" i="1"/>
  <c r="H1699" i="1"/>
  <c r="I1699" i="1"/>
  <c r="J1699" i="1"/>
  <c r="K1699" i="1"/>
  <c r="L1699" i="1"/>
  <c r="M1699" i="1"/>
  <c r="N1699" i="1"/>
  <c r="O1699" i="1"/>
  <c r="P1699" i="1"/>
  <c r="Q1699" i="1"/>
  <c r="R1699" i="1"/>
  <c r="S1699" i="1"/>
  <c r="T1699" i="1"/>
  <c r="U1699" i="1"/>
  <c r="V1699" i="1"/>
  <c r="W1699" i="1"/>
  <c r="X1699" i="1"/>
  <c r="Y1699" i="1"/>
  <c r="Z1699" i="1"/>
  <c r="AA1699" i="1"/>
  <c r="AB1699" i="1"/>
  <c r="AC1699" i="1"/>
  <c r="AD1699" i="1"/>
  <c r="H1700" i="1"/>
  <c r="I1700" i="1"/>
  <c r="J1700" i="1"/>
  <c r="K1700" i="1"/>
  <c r="L1700" i="1"/>
  <c r="M1700" i="1"/>
  <c r="N1700" i="1"/>
  <c r="O1700" i="1"/>
  <c r="P1700" i="1"/>
  <c r="Q1700" i="1"/>
  <c r="R1700" i="1"/>
  <c r="S1700" i="1"/>
  <c r="T1700" i="1"/>
  <c r="U1700" i="1"/>
  <c r="V1700" i="1"/>
  <c r="W1700" i="1"/>
  <c r="X1700" i="1"/>
  <c r="Y1700" i="1"/>
  <c r="Z1700" i="1"/>
  <c r="AA1700" i="1"/>
  <c r="AB1700" i="1"/>
  <c r="AC1700" i="1"/>
  <c r="AD1700" i="1"/>
  <c r="H1701" i="1"/>
  <c r="I1701" i="1"/>
  <c r="J1701" i="1"/>
  <c r="K1701" i="1"/>
  <c r="L1701" i="1"/>
  <c r="M1701" i="1"/>
  <c r="N1701" i="1"/>
  <c r="O1701" i="1"/>
  <c r="P1701" i="1"/>
  <c r="Q1701" i="1"/>
  <c r="R1701" i="1"/>
  <c r="S1701" i="1"/>
  <c r="T1701" i="1"/>
  <c r="U1701" i="1"/>
  <c r="V1701" i="1"/>
  <c r="W1701" i="1"/>
  <c r="X1701" i="1"/>
  <c r="Y1701" i="1"/>
  <c r="Z1701" i="1"/>
  <c r="AA1701" i="1"/>
  <c r="AB1701" i="1"/>
  <c r="AC1701" i="1"/>
  <c r="AD1701" i="1"/>
  <c r="H1702" i="1"/>
  <c r="I1702" i="1"/>
  <c r="J1702" i="1"/>
  <c r="K1702" i="1"/>
  <c r="L1702" i="1"/>
  <c r="M1702" i="1"/>
  <c r="N1702" i="1"/>
  <c r="O1702" i="1"/>
  <c r="P1702" i="1"/>
  <c r="Q1702" i="1"/>
  <c r="R1702" i="1"/>
  <c r="S1702" i="1"/>
  <c r="T1702" i="1"/>
  <c r="U1702" i="1"/>
  <c r="V1702" i="1"/>
  <c r="W1702" i="1"/>
  <c r="X1702" i="1"/>
  <c r="Y1702" i="1"/>
  <c r="Z1702" i="1"/>
  <c r="AA1702" i="1"/>
  <c r="AB1702" i="1"/>
  <c r="AC1702" i="1"/>
  <c r="AD1702" i="1"/>
  <c r="H1703" i="1"/>
  <c r="I1703" i="1"/>
  <c r="J1703" i="1"/>
  <c r="K1703" i="1"/>
  <c r="L1703" i="1"/>
  <c r="M1703" i="1"/>
  <c r="N1703" i="1"/>
  <c r="O1703" i="1"/>
  <c r="P1703" i="1"/>
  <c r="Q1703" i="1"/>
  <c r="R1703" i="1"/>
  <c r="S1703" i="1"/>
  <c r="T1703" i="1"/>
  <c r="U1703" i="1"/>
  <c r="V1703" i="1"/>
  <c r="W1703" i="1"/>
  <c r="X1703" i="1"/>
  <c r="Y1703" i="1"/>
  <c r="Z1703" i="1"/>
  <c r="AA1703" i="1"/>
  <c r="AB1703" i="1"/>
  <c r="AC1703" i="1"/>
  <c r="AD1703" i="1"/>
  <c r="H1704" i="1"/>
  <c r="I1704" i="1"/>
  <c r="J1704" i="1"/>
  <c r="K1704" i="1"/>
  <c r="L1704" i="1"/>
  <c r="M1704" i="1"/>
  <c r="N1704" i="1"/>
  <c r="O1704" i="1"/>
  <c r="P1704" i="1"/>
  <c r="Q1704" i="1"/>
  <c r="R1704" i="1"/>
  <c r="S1704" i="1"/>
  <c r="T1704" i="1"/>
  <c r="U1704" i="1"/>
  <c r="V1704" i="1"/>
  <c r="W1704" i="1"/>
  <c r="X1704" i="1"/>
  <c r="Y1704" i="1"/>
  <c r="Z1704" i="1"/>
  <c r="AA1704" i="1"/>
  <c r="AB1704" i="1"/>
  <c r="AC1704" i="1"/>
  <c r="AD1704" i="1"/>
  <c r="H1705" i="1"/>
  <c r="I1705" i="1"/>
  <c r="J1705" i="1"/>
  <c r="K1705" i="1"/>
  <c r="L1705" i="1"/>
  <c r="M1705" i="1"/>
  <c r="N1705" i="1"/>
  <c r="O1705" i="1"/>
  <c r="P1705" i="1"/>
  <c r="Q1705" i="1"/>
  <c r="R1705" i="1"/>
  <c r="S1705" i="1"/>
  <c r="T1705" i="1"/>
  <c r="U1705" i="1"/>
  <c r="V1705" i="1"/>
  <c r="W1705" i="1"/>
  <c r="X1705" i="1"/>
  <c r="Y1705" i="1"/>
  <c r="Z1705" i="1"/>
  <c r="AA1705" i="1"/>
  <c r="AB1705" i="1"/>
  <c r="AC1705" i="1"/>
  <c r="AD1705" i="1"/>
  <c r="H1706" i="1"/>
  <c r="I1706" i="1"/>
  <c r="J1706" i="1"/>
  <c r="K1706" i="1"/>
  <c r="L1706" i="1"/>
  <c r="M1706" i="1"/>
  <c r="N1706" i="1"/>
  <c r="O1706" i="1"/>
  <c r="P1706" i="1"/>
  <c r="Q1706" i="1"/>
  <c r="R1706" i="1"/>
  <c r="S1706" i="1"/>
  <c r="T1706" i="1"/>
  <c r="U1706" i="1"/>
  <c r="V1706" i="1"/>
  <c r="W1706" i="1"/>
  <c r="X1706" i="1"/>
  <c r="Y1706" i="1"/>
  <c r="Z1706" i="1"/>
  <c r="AA1706" i="1"/>
  <c r="AB1706" i="1"/>
  <c r="AC1706" i="1"/>
  <c r="AD1706" i="1"/>
  <c r="H1707" i="1"/>
  <c r="I1707" i="1"/>
  <c r="J1707" i="1"/>
  <c r="K1707" i="1"/>
  <c r="L1707" i="1"/>
  <c r="M1707" i="1"/>
  <c r="N1707" i="1"/>
  <c r="O1707" i="1"/>
  <c r="P1707" i="1"/>
  <c r="Q1707" i="1"/>
  <c r="R1707" i="1"/>
  <c r="S1707" i="1"/>
  <c r="T1707" i="1"/>
  <c r="U1707" i="1"/>
  <c r="V1707" i="1"/>
  <c r="W1707" i="1"/>
  <c r="X1707" i="1"/>
  <c r="Y1707" i="1"/>
  <c r="Z1707" i="1"/>
  <c r="AA1707" i="1"/>
  <c r="AB1707" i="1"/>
  <c r="AC1707" i="1"/>
  <c r="AD1707" i="1"/>
  <c r="H1708" i="1"/>
  <c r="I1708" i="1"/>
  <c r="J1708" i="1"/>
  <c r="K1708" i="1"/>
  <c r="L1708" i="1"/>
  <c r="M1708" i="1"/>
  <c r="N1708" i="1"/>
  <c r="O1708" i="1"/>
  <c r="P1708" i="1"/>
  <c r="Q1708" i="1"/>
  <c r="R1708" i="1"/>
  <c r="S1708" i="1"/>
  <c r="T1708" i="1"/>
  <c r="U1708" i="1"/>
  <c r="V1708" i="1"/>
  <c r="W1708" i="1"/>
  <c r="X1708" i="1"/>
  <c r="Y1708" i="1"/>
  <c r="Z1708" i="1"/>
  <c r="AA1708" i="1"/>
  <c r="AB1708" i="1"/>
  <c r="AC1708" i="1"/>
  <c r="AD1708" i="1"/>
  <c r="H1709" i="1"/>
  <c r="I1709" i="1"/>
  <c r="J1709" i="1"/>
  <c r="K1709" i="1"/>
  <c r="L1709" i="1"/>
  <c r="M1709" i="1"/>
  <c r="N1709" i="1"/>
  <c r="O1709" i="1"/>
  <c r="P1709" i="1"/>
  <c r="Q1709" i="1"/>
  <c r="R1709" i="1"/>
  <c r="S1709" i="1"/>
  <c r="T1709" i="1"/>
  <c r="U1709" i="1"/>
  <c r="V1709" i="1"/>
  <c r="W1709" i="1"/>
  <c r="X1709" i="1"/>
  <c r="Y1709" i="1"/>
  <c r="Z1709" i="1"/>
  <c r="AA1709" i="1"/>
  <c r="AB1709" i="1"/>
  <c r="AC1709" i="1"/>
  <c r="AD1709" i="1"/>
  <c r="H1710" i="1"/>
  <c r="I1710" i="1"/>
  <c r="J1710" i="1"/>
  <c r="K1710" i="1"/>
  <c r="L1710" i="1"/>
  <c r="M1710" i="1"/>
  <c r="N1710" i="1"/>
  <c r="O1710" i="1"/>
  <c r="P1710" i="1"/>
  <c r="Q1710" i="1"/>
  <c r="R1710" i="1"/>
  <c r="S1710" i="1"/>
  <c r="T1710" i="1"/>
  <c r="U1710" i="1"/>
  <c r="V1710" i="1"/>
  <c r="W1710" i="1"/>
  <c r="X1710" i="1"/>
  <c r="Y1710" i="1"/>
  <c r="Z1710" i="1"/>
  <c r="AA1710" i="1"/>
  <c r="AB1710" i="1"/>
  <c r="AC1710" i="1"/>
  <c r="AD1710" i="1"/>
  <c r="H1711" i="1"/>
  <c r="I1711" i="1"/>
  <c r="J1711" i="1"/>
  <c r="K1711" i="1"/>
  <c r="L1711" i="1"/>
  <c r="M1711" i="1"/>
  <c r="N1711" i="1"/>
  <c r="O1711" i="1"/>
  <c r="P1711" i="1"/>
  <c r="Q1711" i="1"/>
  <c r="R1711" i="1"/>
  <c r="S1711" i="1"/>
  <c r="T1711" i="1"/>
  <c r="U1711" i="1"/>
  <c r="V1711" i="1"/>
  <c r="W1711" i="1"/>
  <c r="X1711" i="1"/>
  <c r="Y1711" i="1"/>
  <c r="Z1711" i="1"/>
  <c r="AA1711" i="1"/>
  <c r="AB1711" i="1"/>
  <c r="AC1711" i="1"/>
  <c r="AD1711" i="1"/>
  <c r="H1712" i="1"/>
  <c r="I1712" i="1"/>
  <c r="J1712" i="1"/>
  <c r="K1712" i="1"/>
  <c r="L1712" i="1"/>
  <c r="M1712" i="1"/>
  <c r="N1712" i="1"/>
  <c r="O1712" i="1"/>
  <c r="P1712" i="1"/>
  <c r="Q1712" i="1"/>
  <c r="R1712" i="1"/>
  <c r="S1712" i="1"/>
  <c r="T1712" i="1"/>
  <c r="U1712" i="1"/>
  <c r="V1712" i="1"/>
  <c r="W1712" i="1"/>
  <c r="X1712" i="1"/>
  <c r="Y1712" i="1"/>
  <c r="Z1712" i="1"/>
  <c r="AA1712" i="1"/>
  <c r="AB1712" i="1"/>
  <c r="AC1712" i="1"/>
  <c r="AD1712" i="1"/>
  <c r="H1713" i="1"/>
  <c r="I1713" i="1"/>
  <c r="J1713" i="1"/>
  <c r="K1713" i="1"/>
  <c r="L1713" i="1"/>
  <c r="M1713" i="1"/>
  <c r="N1713" i="1"/>
  <c r="O1713" i="1"/>
  <c r="P1713" i="1"/>
  <c r="Q1713" i="1"/>
  <c r="R1713" i="1"/>
  <c r="S1713" i="1"/>
  <c r="T1713" i="1"/>
  <c r="U1713" i="1"/>
  <c r="V1713" i="1"/>
  <c r="W1713" i="1"/>
  <c r="X1713" i="1"/>
  <c r="Y1713" i="1"/>
  <c r="Z1713" i="1"/>
  <c r="AA1713" i="1"/>
  <c r="AB1713" i="1"/>
  <c r="AC1713" i="1"/>
  <c r="AD1713" i="1"/>
  <c r="H1714" i="1"/>
  <c r="I1714" i="1"/>
  <c r="J1714" i="1"/>
  <c r="K1714" i="1"/>
  <c r="L1714" i="1"/>
  <c r="M1714" i="1"/>
  <c r="N1714" i="1"/>
  <c r="O1714" i="1"/>
  <c r="P1714" i="1"/>
  <c r="Q1714" i="1"/>
  <c r="R1714" i="1"/>
  <c r="S1714" i="1"/>
  <c r="T1714" i="1"/>
  <c r="U1714" i="1"/>
  <c r="V1714" i="1"/>
  <c r="W1714" i="1"/>
  <c r="X1714" i="1"/>
  <c r="Y1714" i="1"/>
  <c r="Z1714" i="1"/>
  <c r="AA1714" i="1"/>
  <c r="AB1714" i="1"/>
  <c r="AC1714" i="1"/>
  <c r="AD1714" i="1"/>
  <c r="H1715" i="1"/>
  <c r="I1715" i="1"/>
  <c r="J1715" i="1"/>
  <c r="K1715" i="1"/>
  <c r="L1715" i="1"/>
  <c r="M1715" i="1"/>
  <c r="N1715" i="1"/>
  <c r="O1715" i="1"/>
  <c r="P1715" i="1"/>
  <c r="Q1715" i="1"/>
  <c r="R1715" i="1"/>
  <c r="S1715" i="1"/>
  <c r="T1715" i="1"/>
  <c r="U1715" i="1"/>
  <c r="V1715" i="1"/>
  <c r="W1715" i="1"/>
  <c r="X1715" i="1"/>
  <c r="Y1715" i="1"/>
  <c r="Z1715" i="1"/>
  <c r="AA1715" i="1"/>
  <c r="AB1715" i="1"/>
  <c r="AC1715" i="1"/>
  <c r="AD1715" i="1"/>
  <c r="H1716" i="1"/>
  <c r="I1716" i="1"/>
  <c r="J1716" i="1"/>
  <c r="K1716" i="1"/>
  <c r="L1716" i="1"/>
  <c r="M1716" i="1"/>
  <c r="N1716" i="1"/>
  <c r="O1716" i="1"/>
  <c r="P1716" i="1"/>
  <c r="Q1716" i="1"/>
  <c r="R1716" i="1"/>
  <c r="S1716" i="1"/>
  <c r="T1716" i="1"/>
  <c r="U1716" i="1"/>
  <c r="V1716" i="1"/>
  <c r="W1716" i="1"/>
  <c r="X1716" i="1"/>
  <c r="Y1716" i="1"/>
  <c r="Z1716" i="1"/>
  <c r="AA1716" i="1"/>
  <c r="AB1716" i="1"/>
  <c r="AC1716" i="1"/>
  <c r="AD1716" i="1"/>
  <c r="H1717" i="1"/>
  <c r="I1717" i="1"/>
  <c r="J1717" i="1"/>
  <c r="K1717" i="1"/>
  <c r="L1717" i="1"/>
  <c r="M1717" i="1"/>
  <c r="N1717" i="1"/>
  <c r="O1717" i="1"/>
  <c r="P1717" i="1"/>
  <c r="Q1717" i="1"/>
  <c r="R1717" i="1"/>
  <c r="S1717" i="1"/>
  <c r="T1717" i="1"/>
  <c r="U1717" i="1"/>
  <c r="V1717" i="1"/>
  <c r="W1717" i="1"/>
  <c r="X1717" i="1"/>
  <c r="Y1717" i="1"/>
  <c r="Z1717" i="1"/>
  <c r="AA1717" i="1"/>
  <c r="AB1717" i="1"/>
  <c r="AC1717" i="1"/>
  <c r="AD1717" i="1"/>
  <c r="H1718" i="1"/>
  <c r="I1718" i="1"/>
  <c r="J1718" i="1"/>
  <c r="K1718" i="1"/>
  <c r="L1718" i="1"/>
  <c r="M1718" i="1"/>
  <c r="N1718" i="1"/>
  <c r="O1718" i="1"/>
  <c r="P1718" i="1"/>
  <c r="Q1718" i="1"/>
  <c r="R1718" i="1"/>
  <c r="S1718" i="1"/>
  <c r="T1718" i="1"/>
  <c r="U1718" i="1"/>
  <c r="V1718" i="1"/>
  <c r="W1718" i="1"/>
  <c r="X1718" i="1"/>
  <c r="Y1718" i="1"/>
  <c r="Z1718" i="1"/>
  <c r="AA1718" i="1"/>
  <c r="AB1718" i="1"/>
  <c r="AC1718" i="1"/>
  <c r="AD1718" i="1"/>
  <c r="H1719" i="1"/>
  <c r="I1719" i="1"/>
  <c r="J1719" i="1"/>
  <c r="K1719" i="1"/>
  <c r="L1719" i="1"/>
  <c r="M1719" i="1"/>
  <c r="N1719" i="1"/>
  <c r="O1719" i="1"/>
  <c r="P1719" i="1"/>
  <c r="Q1719" i="1"/>
  <c r="R1719" i="1"/>
  <c r="S1719" i="1"/>
  <c r="T1719" i="1"/>
  <c r="U1719" i="1"/>
  <c r="V1719" i="1"/>
  <c r="W1719" i="1"/>
  <c r="X1719" i="1"/>
  <c r="Y1719" i="1"/>
  <c r="Z1719" i="1"/>
  <c r="AA1719" i="1"/>
  <c r="AB1719" i="1"/>
  <c r="AC1719" i="1"/>
  <c r="AD1719" i="1"/>
  <c r="H1720" i="1"/>
  <c r="I1720" i="1"/>
  <c r="J1720" i="1"/>
  <c r="K1720" i="1"/>
  <c r="L1720" i="1"/>
  <c r="M1720" i="1"/>
  <c r="N1720" i="1"/>
  <c r="O1720" i="1"/>
  <c r="P1720" i="1"/>
  <c r="Q1720" i="1"/>
  <c r="R1720" i="1"/>
  <c r="S1720" i="1"/>
  <c r="T1720" i="1"/>
  <c r="U1720" i="1"/>
  <c r="V1720" i="1"/>
  <c r="W1720" i="1"/>
  <c r="X1720" i="1"/>
  <c r="Y1720" i="1"/>
  <c r="Z1720" i="1"/>
  <c r="AA1720" i="1"/>
  <c r="AB1720" i="1"/>
  <c r="AC1720" i="1"/>
  <c r="AD1720" i="1"/>
  <c r="H1721" i="1"/>
  <c r="I1721" i="1"/>
  <c r="J1721" i="1"/>
  <c r="K1721" i="1"/>
  <c r="L1721" i="1"/>
  <c r="M1721" i="1"/>
  <c r="N1721" i="1"/>
  <c r="O1721" i="1"/>
  <c r="P1721" i="1"/>
  <c r="Q1721" i="1"/>
  <c r="R1721" i="1"/>
  <c r="S1721" i="1"/>
  <c r="T1721" i="1"/>
  <c r="U1721" i="1"/>
  <c r="V1721" i="1"/>
  <c r="W1721" i="1"/>
  <c r="X1721" i="1"/>
  <c r="Y1721" i="1"/>
  <c r="Z1721" i="1"/>
  <c r="AA1721" i="1"/>
  <c r="AB1721" i="1"/>
  <c r="AC1721" i="1"/>
  <c r="AD1721" i="1"/>
  <c r="H1722" i="1"/>
  <c r="I1722" i="1"/>
  <c r="J1722" i="1"/>
  <c r="K1722" i="1"/>
  <c r="L1722" i="1"/>
  <c r="M1722" i="1"/>
  <c r="N1722" i="1"/>
  <c r="O1722" i="1"/>
  <c r="P1722" i="1"/>
  <c r="Q1722" i="1"/>
  <c r="R1722" i="1"/>
  <c r="S1722" i="1"/>
  <c r="T1722" i="1"/>
  <c r="U1722" i="1"/>
  <c r="V1722" i="1"/>
  <c r="W1722" i="1"/>
  <c r="X1722" i="1"/>
  <c r="Y1722" i="1"/>
  <c r="Z1722" i="1"/>
  <c r="AA1722" i="1"/>
  <c r="AB1722" i="1"/>
  <c r="AC1722" i="1"/>
  <c r="AD1722" i="1"/>
  <c r="H1723" i="1"/>
  <c r="I1723" i="1"/>
  <c r="J1723" i="1"/>
  <c r="K1723" i="1"/>
  <c r="L1723" i="1"/>
  <c r="M1723" i="1"/>
  <c r="N1723" i="1"/>
  <c r="O1723" i="1"/>
  <c r="P1723" i="1"/>
  <c r="Q1723" i="1"/>
  <c r="R1723" i="1"/>
  <c r="S1723" i="1"/>
  <c r="T1723" i="1"/>
  <c r="U1723" i="1"/>
  <c r="V1723" i="1"/>
  <c r="W1723" i="1"/>
  <c r="X1723" i="1"/>
  <c r="Y1723" i="1"/>
  <c r="Z1723" i="1"/>
  <c r="AA1723" i="1"/>
  <c r="AB1723" i="1"/>
  <c r="AC1723" i="1"/>
  <c r="AD1723" i="1"/>
  <c r="H1724" i="1"/>
  <c r="I1724" i="1"/>
  <c r="J1724" i="1"/>
  <c r="K1724" i="1"/>
  <c r="L1724" i="1"/>
  <c r="M1724" i="1"/>
  <c r="N1724" i="1"/>
  <c r="O1724" i="1"/>
  <c r="P1724" i="1"/>
  <c r="Q1724" i="1"/>
  <c r="R1724" i="1"/>
  <c r="S1724" i="1"/>
  <c r="T1724" i="1"/>
  <c r="U1724" i="1"/>
  <c r="V1724" i="1"/>
  <c r="W1724" i="1"/>
  <c r="X1724" i="1"/>
  <c r="Y1724" i="1"/>
  <c r="Z1724" i="1"/>
  <c r="AA1724" i="1"/>
  <c r="AB1724" i="1"/>
  <c r="AC1724" i="1"/>
  <c r="AD1724" i="1"/>
  <c r="H1725" i="1"/>
  <c r="I1725" i="1"/>
  <c r="J1725" i="1"/>
  <c r="K1725" i="1"/>
  <c r="L1725" i="1"/>
  <c r="M1725" i="1"/>
  <c r="N1725" i="1"/>
  <c r="O1725" i="1"/>
  <c r="P1725" i="1"/>
  <c r="Q1725" i="1"/>
  <c r="R1725" i="1"/>
  <c r="S1725" i="1"/>
  <c r="T1725" i="1"/>
  <c r="U1725" i="1"/>
  <c r="V1725" i="1"/>
  <c r="W1725" i="1"/>
  <c r="X1725" i="1"/>
  <c r="Y1725" i="1"/>
  <c r="Z1725" i="1"/>
  <c r="AA1725" i="1"/>
  <c r="AB1725" i="1"/>
  <c r="AC1725" i="1"/>
  <c r="AD1725" i="1"/>
  <c r="H1726" i="1"/>
  <c r="I1726" i="1"/>
  <c r="J1726" i="1"/>
  <c r="K1726" i="1"/>
  <c r="L1726" i="1"/>
  <c r="M1726" i="1"/>
  <c r="N1726" i="1"/>
  <c r="O1726" i="1"/>
  <c r="P1726" i="1"/>
  <c r="Q1726" i="1"/>
  <c r="R1726" i="1"/>
  <c r="S1726" i="1"/>
  <c r="T1726" i="1"/>
  <c r="U1726" i="1"/>
  <c r="V1726" i="1"/>
  <c r="W1726" i="1"/>
  <c r="X1726" i="1"/>
  <c r="Y1726" i="1"/>
  <c r="Z1726" i="1"/>
  <c r="AA1726" i="1"/>
  <c r="AB1726" i="1"/>
  <c r="AC1726" i="1"/>
  <c r="AD1726" i="1"/>
  <c r="H1727" i="1"/>
  <c r="I1727" i="1"/>
  <c r="J1727" i="1"/>
  <c r="K1727" i="1"/>
  <c r="L1727" i="1"/>
  <c r="M1727" i="1"/>
  <c r="N1727" i="1"/>
  <c r="O1727" i="1"/>
  <c r="P1727" i="1"/>
  <c r="Q1727" i="1"/>
  <c r="R1727" i="1"/>
  <c r="S1727" i="1"/>
  <c r="T1727" i="1"/>
  <c r="U1727" i="1"/>
  <c r="V1727" i="1"/>
  <c r="W1727" i="1"/>
  <c r="X1727" i="1"/>
  <c r="Y1727" i="1"/>
  <c r="Z1727" i="1"/>
  <c r="AA1727" i="1"/>
  <c r="AB1727" i="1"/>
  <c r="AC1727" i="1"/>
  <c r="AD1727" i="1"/>
  <c r="H1728" i="1"/>
  <c r="I1728" i="1"/>
  <c r="J1728" i="1"/>
  <c r="K1728" i="1"/>
  <c r="L1728" i="1"/>
  <c r="M1728" i="1"/>
  <c r="N1728" i="1"/>
  <c r="O1728" i="1"/>
  <c r="P1728" i="1"/>
  <c r="Q1728" i="1"/>
  <c r="R1728" i="1"/>
  <c r="S1728" i="1"/>
  <c r="T1728" i="1"/>
  <c r="U1728" i="1"/>
  <c r="V1728" i="1"/>
  <c r="W1728" i="1"/>
  <c r="X1728" i="1"/>
  <c r="Y1728" i="1"/>
  <c r="Z1728" i="1"/>
  <c r="AA1728" i="1"/>
  <c r="AB1728" i="1"/>
  <c r="AC1728" i="1"/>
  <c r="AD1728" i="1"/>
  <c r="H1729" i="1"/>
  <c r="I1729" i="1"/>
  <c r="J1729" i="1"/>
  <c r="K1729" i="1"/>
  <c r="L1729" i="1"/>
  <c r="M1729" i="1"/>
  <c r="N1729" i="1"/>
  <c r="O1729" i="1"/>
  <c r="P1729" i="1"/>
  <c r="Q1729" i="1"/>
  <c r="R1729" i="1"/>
  <c r="S1729" i="1"/>
  <c r="T1729" i="1"/>
  <c r="U1729" i="1"/>
  <c r="V1729" i="1"/>
  <c r="W1729" i="1"/>
  <c r="X1729" i="1"/>
  <c r="Y1729" i="1"/>
  <c r="Z1729" i="1"/>
  <c r="AA1729" i="1"/>
  <c r="AB1729" i="1"/>
  <c r="AC1729" i="1"/>
  <c r="AD1729" i="1"/>
  <c r="H1730" i="1"/>
  <c r="I1730" i="1"/>
  <c r="J1730" i="1"/>
  <c r="K1730" i="1"/>
  <c r="L1730" i="1"/>
  <c r="M1730" i="1"/>
  <c r="N1730" i="1"/>
  <c r="O1730" i="1"/>
  <c r="P1730" i="1"/>
  <c r="Q1730" i="1"/>
  <c r="R1730" i="1"/>
  <c r="S1730" i="1"/>
  <c r="T1730" i="1"/>
  <c r="U1730" i="1"/>
  <c r="V1730" i="1"/>
  <c r="W1730" i="1"/>
  <c r="X1730" i="1"/>
  <c r="Y1730" i="1"/>
  <c r="Z1730" i="1"/>
  <c r="AA1730" i="1"/>
  <c r="AB1730" i="1"/>
  <c r="AC1730" i="1"/>
  <c r="AD1730" i="1"/>
  <c r="H1731" i="1"/>
  <c r="I1731" i="1"/>
  <c r="J1731" i="1"/>
  <c r="K1731" i="1"/>
  <c r="L1731" i="1"/>
  <c r="M1731" i="1"/>
  <c r="N1731" i="1"/>
  <c r="O1731" i="1"/>
  <c r="P1731" i="1"/>
  <c r="Q1731" i="1"/>
  <c r="R1731" i="1"/>
  <c r="S1731" i="1"/>
  <c r="T1731" i="1"/>
  <c r="U1731" i="1"/>
  <c r="V1731" i="1"/>
  <c r="W1731" i="1"/>
  <c r="X1731" i="1"/>
  <c r="Y1731" i="1"/>
  <c r="Z1731" i="1"/>
  <c r="AA1731" i="1"/>
  <c r="AB1731" i="1"/>
  <c r="AC1731" i="1"/>
  <c r="AD1731" i="1"/>
  <c r="H1732" i="1"/>
  <c r="I1732" i="1"/>
  <c r="J1732" i="1"/>
  <c r="K1732" i="1"/>
  <c r="L1732" i="1"/>
  <c r="M1732" i="1"/>
  <c r="N1732" i="1"/>
  <c r="O1732" i="1"/>
  <c r="P1732" i="1"/>
  <c r="Q1732" i="1"/>
  <c r="R1732" i="1"/>
  <c r="S1732" i="1"/>
  <c r="T1732" i="1"/>
  <c r="U1732" i="1"/>
  <c r="V1732" i="1"/>
  <c r="W1732" i="1"/>
  <c r="X1732" i="1"/>
  <c r="Y1732" i="1"/>
  <c r="Z1732" i="1"/>
  <c r="AA1732" i="1"/>
  <c r="AB1732" i="1"/>
  <c r="AC1732" i="1"/>
  <c r="AD1732" i="1"/>
  <c r="H1733" i="1"/>
  <c r="I1733" i="1"/>
  <c r="J1733" i="1"/>
  <c r="K1733" i="1"/>
  <c r="L1733" i="1"/>
  <c r="M1733" i="1"/>
  <c r="N1733" i="1"/>
  <c r="O1733" i="1"/>
  <c r="P1733" i="1"/>
  <c r="Q1733" i="1"/>
  <c r="R1733" i="1"/>
  <c r="S1733" i="1"/>
  <c r="T1733" i="1"/>
  <c r="U1733" i="1"/>
  <c r="V1733" i="1"/>
  <c r="W1733" i="1"/>
  <c r="X1733" i="1"/>
  <c r="Y1733" i="1"/>
  <c r="Z1733" i="1"/>
  <c r="AA1733" i="1"/>
  <c r="AB1733" i="1"/>
  <c r="AC1733" i="1"/>
  <c r="AD1733" i="1"/>
  <c r="H1734" i="1"/>
  <c r="I1734" i="1"/>
  <c r="J1734" i="1"/>
  <c r="K1734" i="1"/>
  <c r="L1734" i="1"/>
  <c r="M1734" i="1"/>
  <c r="N1734" i="1"/>
  <c r="O1734" i="1"/>
  <c r="P1734" i="1"/>
  <c r="Q1734" i="1"/>
  <c r="R1734" i="1"/>
  <c r="S1734" i="1"/>
  <c r="T1734" i="1"/>
  <c r="U1734" i="1"/>
  <c r="V1734" i="1"/>
  <c r="W1734" i="1"/>
  <c r="X1734" i="1"/>
  <c r="Y1734" i="1"/>
  <c r="Z1734" i="1"/>
  <c r="AA1734" i="1"/>
  <c r="AB1734" i="1"/>
  <c r="AC1734" i="1"/>
  <c r="AD1734" i="1"/>
  <c r="H1735" i="1"/>
  <c r="I1735" i="1"/>
  <c r="J1735" i="1"/>
  <c r="K1735" i="1"/>
  <c r="L1735" i="1"/>
  <c r="M1735" i="1"/>
  <c r="N1735" i="1"/>
  <c r="O1735" i="1"/>
  <c r="P1735" i="1"/>
  <c r="Q1735" i="1"/>
  <c r="R1735" i="1"/>
  <c r="S1735" i="1"/>
  <c r="T1735" i="1"/>
  <c r="U1735" i="1"/>
  <c r="V1735" i="1"/>
  <c r="W1735" i="1"/>
  <c r="X1735" i="1"/>
  <c r="Y1735" i="1"/>
  <c r="Z1735" i="1"/>
  <c r="AA1735" i="1"/>
  <c r="AB1735" i="1"/>
  <c r="AC1735" i="1"/>
  <c r="AD1735" i="1"/>
  <c r="H1736" i="1"/>
  <c r="I1736" i="1"/>
  <c r="J1736" i="1"/>
  <c r="K1736" i="1"/>
  <c r="L1736" i="1"/>
  <c r="M1736" i="1"/>
  <c r="N1736" i="1"/>
  <c r="O1736" i="1"/>
  <c r="P1736" i="1"/>
  <c r="Q1736" i="1"/>
  <c r="R1736" i="1"/>
  <c r="S1736" i="1"/>
  <c r="T1736" i="1"/>
  <c r="U1736" i="1"/>
  <c r="V1736" i="1"/>
  <c r="W1736" i="1"/>
  <c r="X1736" i="1"/>
  <c r="Y1736" i="1"/>
  <c r="Z1736" i="1"/>
  <c r="AA1736" i="1"/>
  <c r="AB1736" i="1"/>
  <c r="AC1736" i="1"/>
  <c r="AD1736" i="1"/>
  <c r="H1737" i="1"/>
  <c r="I1737" i="1"/>
  <c r="J1737" i="1"/>
  <c r="K1737" i="1"/>
  <c r="L1737" i="1"/>
  <c r="M1737" i="1"/>
  <c r="N1737" i="1"/>
  <c r="O1737" i="1"/>
  <c r="P1737" i="1"/>
  <c r="Q1737" i="1"/>
  <c r="R1737" i="1"/>
  <c r="S1737" i="1"/>
  <c r="T1737" i="1"/>
  <c r="U1737" i="1"/>
  <c r="V1737" i="1"/>
  <c r="W1737" i="1"/>
  <c r="X1737" i="1"/>
  <c r="Y1737" i="1"/>
  <c r="Z1737" i="1"/>
  <c r="AA1737" i="1"/>
  <c r="AB1737" i="1"/>
  <c r="AC1737" i="1"/>
  <c r="AD1737" i="1"/>
  <c r="H1738" i="1"/>
  <c r="I1738" i="1"/>
  <c r="J1738" i="1"/>
  <c r="K1738" i="1"/>
  <c r="L1738" i="1"/>
  <c r="M1738" i="1"/>
  <c r="N1738" i="1"/>
  <c r="O1738" i="1"/>
  <c r="P1738" i="1"/>
  <c r="Q1738" i="1"/>
  <c r="R1738" i="1"/>
  <c r="S1738" i="1"/>
  <c r="T1738" i="1"/>
  <c r="U1738" i="1"/>
  <c r="V1738" i="1"/>
  <c r="W1738" i="1"/>
  <c r="X1738" i="1"/>
  <c r="Y1738" i="1"/>
  <c r="Z1738" i="1"/>
  <c r="AA1738" i="1"/>
  <c r="AB1738" i="1"/>
  <c r="AC1738" i="1"/>
  <c r="AD1738" i="1"/>
  <c r="H1739" i="1"/>
  <c r="I1739" i="1"/>
  <c r="J1739" i="1"/>
  <c r="K1739" i="1"/>
  <c r="L1739" i="1"/>
  <c r="M1739" i="1"/>
  <c r="N1739" i="1"/>
  <c r="O1739" i="1"/>
  <c r="P1739" i="1"/>
  <c r="Q1739" i="1"/>
  <c r="R1739" i="1"/>
  <c r="S1739" i="1"/>
  <c r="T1739" i="1"/>
  <c r="U1739" i="1"/>
  <c r="V1739" i="1"/>
  <c r="W1739" i="1"/>
  <c r="X1739" i="1"/>
  <c r="Y1739" i="1"/>
  <c r="Z1739" i="1"/>
  <c r="AA1739" i="1"/>
  <c r="AB1739" i="1"/>
  <c r="AC1739" i="1"/>
  <c r="AD1739" i="1"/>
  <c r="H1740" i="1"/>
  <c r="I1740" i="1"/>
  <c r="J1740" i="1"/>
  <c r="K1740" i="1"/>
  <c r="L1740" i="1"/>
  <c r="M1740" i="1"/>
  <c r="N1740" i="1"/>
  <c r="O1740" i="1"/>
  <c r="P1740" i="1"/>
  <c r="Q1740" i="1"/>
  <c r="R1740" i="1"/>
  <c r="S1740" i="1"/>
  <c r="T1740" i="1"/>
  <c r="U1740" i="1"/>
  <c r="V1740" i="1"/>
  <c r="W1740" i="1"/>
  <c r="X1740" i="1"/>
  <c r="Y1740" i="1"/>
  <c r="Z1740" i="1"/>
  <c r="AA1740" i="1"/>
  <c r="AB1740" i="1"/>
  <c r="AC1740" i="1"/>
  <c r="AD1740" i="1"/>
  <c r="H1741" i="1"/>
  <c r="I1741" i="1"/>
  <c r="J1741" i="1"/>
  <c r="K1741" i="1"/>
  <c r="L1741" i="1"/>
  <c r="M1741" i="1"/>
  <c r="N1741" i="1"/>
  <c r="O1741" i="1"/>
  <c r="P1741" i="1"/>
  <c r="Q1741" i="1"/>
  <c r="R1741" i="1"/>
  <c r="S1741" i="1"/>
  <c r="T1741" i="1"/>
  <c r="U1741" i="1"/>
  <c r="V1741" i="1"/>
  <c r="W1741" i="1"/>
  <c r="X1741" i="1"/>
  <c r="Y1741" i="1"/>
  <c r="Z1741" i="1"/>
  <c r="AA1741" i="1"/>
  <c r="AB1741" i="1"/>
  <c r="AC1741" i="1"/>
  <c r="AD1741" i="1"/>
  <c r="H1742" i="1"/>
  <c r="I1742" i="1"/>
  <c r="J1742" i="1"/>
  <c r="K1742" i="1"/>
  <c r="L1742" i="1"/>
  <c r="M1742" i="1"/>
  <c r="N1742" i="1"/>
  <c r="O1742" i="1"/>
  <c r="P1742" i="1"/>
  <c r="Q1742" i="1"/>
  <c r="R1742" i="1"/>
  <c r="S1742" i="1"/>
  <c r="T1742" i="1"/>
  <c r="U1742" i="1"/>
  <c r="V1742" i="1"/>
  <c r="W1742" i="1"/>
  <c r="X1742" i="1"/>
  <c r="Y1742" i="1"/>
  <c r="Z1742" i="1"/>
  <c r="AA1742" i="1"/>
  <c r="AB1742" i="1"/>
  <c r="AC1742" i="1"/>
  <c r="AD1742" i="1"/>
  <c r="H1743" i="1"/>
  <c r="I1743" i="1"/>
  <c r="J1743" i="1"/>
  <c r="K1743" i="1"/>
  <c r="L1743" i="1"/>
  <c r="M1743" i="1"/>
  <c r="N1743" i="1"/>
  <c r="O1743" i="1"/>
  <c r="P1743" i="1"/>
  <c r="Q1743" i="1"/>
  <c r="R1743" i="1"/>
  <c r="S1743" i="1"/>
  <c r="T1743" i="1"/>
  <c r="U1743" i="1"/>
  <c r="V1743" i="1"/>
  <c r="W1743" i="1"/>
  <c r="X1743" i="1"/>
  <c r="Y1743" i="1"/>
  <c r="Z1743" i="1"/>
  <c r="AA1743" i="1"/>
  <c r="AB1743" i="1"/>
  <c r="AC1743" i="1"/>
  <c r="AD1743" i="1"/>
  <c r="H1744" i="1"/>
  <c r="I1744" i="1"/>
  <c r="J1744" i="1"/>
  <c r="K1744" i="1"/>
  <c r="L1744" i="1"/>
  <c r="M1744" i="1"/>
  <c r="N1744" i="1"/>
  <c r="O1744" i="1"/>
  <c r="P1744" i="1"/>
  <c r="Q1744" i="1"/>
  <c r="R1744" i="1"/>
  <c r="S1744" i="1"/>
  <c r="T1744" i="1"/>
  <c r="U1744" i="1"/>
  <c r="V1744" i="1"/>
  <c r="W1744" i="1"/>
  <c r="X1744" i="1"/>
  <c r="Y1744" i="1"/>
  <c r="Z1744" i="1"/>
  <c r="AA1744" i="1"/>
  <c r="AB1744" i="1"/>
  <c r="AC1744" i="1"/>
  <c r="AD1744" i="1"/>
  <c r="H1745" i="1"/>
  <c r="I1745" i="1"/>
  <c r="J1745" i="1"/>
  <c r="K1745" i="1"/>
  <c r="L1745" i="1"/>
  <c r="M1745" i="1"/>
  <c r="N1745" i="1"/>
  <c r="O1745" i="1"/>
  <c r="P1745" i="1"/>
  <c r="Q1745" i="1"/>
  <c r="R1745" i="1"/>
  <c r="S1745" i="1"/>
  <c r="T1745" i="1"/>
  <c r="U1745" i="1"/>
  <c r="V1745" i="1"/>
  <c r="W1745" i="1"/>
  <c r="X1745" i="1"/>
  <c r="Y1745" i="1"/>
  <c r="Z1745" i="1"/>
  <c r="AA1745" i="1"/>
  <c r="AB1745" i="1"/>
  <c r="AC1745" i="1"/>
  <c r="AD1745" i="1"/>
  <c r="H1746" i="1"/>
  <c r="I1746" i="1"/>
  <c r="J1746" i="1"/>
  <c r="K1746" i="1"/>
  <c r="L1746" i="1"/>
  <c r="M1746" i="1"/>
  <c r="N1746" i="1"/>
  <c r="O1746" i="1"/>
  <c r="P1746" i="1"/>
  <c r="Q1746" i="1"/>
  <c r="R1746" i="1"/>
  <c r="S1746" i="1"/>
  <c r="T1746" i="1"/>
  <c r="U1746" i="1"/>
  <c r="V1746" i="1"/>
  <c r="W1746" i="1"/>
  <c r="X1746" i="1"/>
  <c r="Y1746" i="1"/>
  <c r="Z1746" i="1"/>
  <c r="AA1746" i="1"/>
  <c r="AB1746" i="1"/>
  <c r="AC1746" i="1"/>
  <c r="AD1746" i="1"/>
  <c r="H1747" i="1"/>
  <c r="I1747" i="1"/>
  <c r="J1747" i="1"/>
  <c r="K1747" i="1"/>
  <c r="L1747" i="1"/>
  <c r="M1747" i="1"/>
  <c r="N1747" i="1"/>
  <c r="O1747" i="1"/>
  <c r="P1747" i="1"/>
  <c r="Q1747" i="1"/>
  <c r="R1747" i="1"/>
  <c r="S1747" i="1"/>
  <c r="T1747" i="1"/>
  <c r="U1747" i="1"/>
  <c r="V1747" i="1"/>
  <c r="W1747" i="1"/>
  <c r="X1747" i="1"/>
  <c r="Y1747" i="1"/>
  <c r="Z1747" i="1"/>
  <c r="AA1747" i="1"/>
  <c r="AB1747" i="1"/>
  <c r="AC1747" i="1"/>
  <c r="AD1747" i="1"/>
  <c r="H1748" i="1"/>
  <c r="I1748" i="1"/>
  <c r="J1748" i="1"/>
  <c r="K1748" i="1"/>
  <c r="L1748" i="1"/>
  <c r="M1748" i="1"/>
  <c r="N1748" i="1"/>
  <c r="O1748" i="1"/>
  <c r="P1748" i="1"/>
  <c r="Q1748" i="1"/>
  <c r="R1748" i="1"/>
  <c r="S1748" i="1"/>
  <c r="T1748" i="1"/>
  <c r="U1748" i="1"/>
  <c r="V1748" i="1"/>
  <c r="W1748" i="1"/>
  <c r="X1748" i="1"/>
  <c r="Y1748" i="1"/>
  <c r="Z1748" i="1"/>
  <c r="AA1748" i="1"/>
  <c r="AB1748" i="1"/>
  <c r="AC1748" i="1"/>
  <c r="AD1748" i="1"/>
  <c r="H1749" i="1"/>
  <c r="I1749" i="1"/>
  <c r="J1749" i="1"/>
  <c r="K1749" i="1"/>
  <c r="L1749" i="1"/>
  <c r="M1749" i="1"/>
  <c r="N1749" i="1"/>
  <c r="O1749" i="1"/>
  <c r="P1749" i="1"/>
  <c r="Q1749" i="1"/>
  <c r="R1749" i="1"/>
  <c r="S1749" i="1"/>
  <c r="T1749" i="1"/>
  <c r="U1749" i="1"/>
  <c r="V1749" i="1"/>
  <c r="W1749" i="1"/>
  <c r="X1749" i="1"/>
  <c r="Y1749" i="1"/>
  <c r="Z1749" i="1"/>
  <c r="AA1749" i="1"/>
  <c r="AB1749" i="1"/>
  <c r="AC1749" i="1"/>
  <c r="AD1749" i="1"/>
  <c r="H1750" i="1"/>
  <c r="I1750" i="1"/>
  <c r="J1750" i="1"/>
  <c r="K1750" i="1"/>
  <c r="L1750" i="1"/>
  <c r="M1750" i="1"/>
  <c r="N1750" i="1"/>
  <c r="O1750" i="1"/>
  <c r="P1750" i="1"/>
  <c r="Q1750" i="1"/>
  <c r="R1750" i="1"/>
  <c r="S1750" i="1"/>
  <c r="T1750" i="1"/>
  <c r="U1750" i="1"/>
  <c r="V1750" i="1"/>
  <c r="W1750" i="1"/>
  <c r="X1750" i="1"/>
  <c r="Y1750" i="1"/>
  <c r="Z1750" i="1"/>
  <c r="AA1750" i="1"/>
  <c r="AB1750" i="1"/>
  <c r="AC1750" i="1"/>
  <c r="AD1750" i="1"/>
  <c r="H1751" i="1"/>
  <c r="I1751" i="1"/>
  <c r="J1751" i="1"/>
  <c r="K1751" i="1"/>
  <c r="L1751" i="1"/>
  <c r="M1751" i="1"/>
  <c r="N1751" i="1"/>
  <c r="O1751" i="1"/>
  <c r="P1751" i="1"/>
  <c r="Q1751" i="1"/>
  <c r="R1751" i="1"/>
  <c r="S1751" i="1"/>
  <c r="T1751" i="1"/>
  <c r="U1751" i="1"/>
  <c r="V1751" i="1"/>
  <c r="W1751" i="1"/>
  <c r="X1751" i="1"/>
  <c r="Y1751" i="1"/>
  <c r="Z1751" i="1"/>
  <c r="AA1751" i="1"/>
  <c r="AB1751" i="1"/>
  <c r="AC1751" i="1"/>
  <c r="AD1751" i="1"/>
  <c r="H1752" i="1"/>
  <c r="I1752" i="1"/>
  <c r="J1752" i="1"/>
  <c r="K1752" i="1"/>
  <c r="L1752" i="1"/>
  <c r="M1752" i="1"/>
  <c r="N1752" i="1"/>
  <c r="O1752" i="1"/>
  <c r="P1752" i="1"/>
  <c r="Q1752" i="1"/>
  <c r="R1752" i="1"/>
  <c r="S1752" i="1"/>
  <c r="T1752" i="1"/>
  <c r="U1752" i="1"/>
  <c r="V1752" i="1"/>
  <c r="W1752" i="1"/>
  <c r="X1752" i="1"/>
  <c r="Y1752" i="1"/>
  <c r="Z1752" i="1"/>
  <c r="AA1752" i="1"/>
  <c r="AB1752" i="1"/>
  <c r="AC1752" i="1"/>
  <c r="AD1752" i="1"/>
  <c r="H1753" i="1"/>
  <c r="I1753" i="1"/>
  <c r="J1753" i="1"/>
  <c r="K1753" i="1"/>
  <c r="L1753" i="1"/>
  <c r="M1753" i="1"/>
  <c r="N1753" i="1"/>
  <c r="O1753" i="1"/>
  <c r="P1753" i="1"/>
  <c r="Q1753" i="1"/>
  <c r="R1753" i="1"/>
  <c r="S1753" i="1"/>
  <c r="T1753" i="1"/>
  <c r="U1753" i="1"/>
  <c r="V1753" i="1"/>
  <c r="W1753" i="1"/>
  <c r="X1753" i="1"/>
  <c r="Y1753" i="1"/>
  <c r="Z1753" i="1"/>
  <c r="AA1753" i="1"/>
  <c r="AB1753" i="1"/>
  <c r="AC1753" i="1"/>
  <c r="AD1753" i="1"/>
  <c r="H1754" i="1"/>
  <c r="I1754" i="1"/>
  <c r="J1754" i="1"/>
  <c r="K1754" i="1"/>
  <c r="L1754" i="1"/>
  <c r="M1754" i="1"/>
  <c r="N1754" i="1"/>
  <c r="O1754" i="1"/>
  <c r="P1754" i="1"/>
  <c r="Q1754" i="1"/>
  <c r="R1754" i="1"/>
  <c r="S1754" i="1"/>
  <c r="T1754" i="1"/>
  <c r="U1754" i="1"/>
  <c r="V1754" i="1"/>
  <c r="W1754" i="1"/>
  <c r="X1754" i="1"/>
  <c r="Y1754" i="1"/>
  <c r="Z1754" i="1"/>
  <c r="AA1754" i="1"/>
  <c r="AB1754" i="1"/>
  <c r="AC1754" i="1"/>
  <c r="AD1754" i="1"/>
  <c r="H1755" i="1"/>
  <c r="I1755" i="1"/>
  <c r="J1755" i="1"/>
  <c r="K1755" i="1"/>
  <c r="L1755" i="1"/>
  <c r="M1755" i="1"/>
  <c r="N1755" i="1"/>
  <c r="O1755" i="1"/>
  <c r="P1755" i="1"/>
  <c r="Q1755" i="1"/>
  <c r="R1755" i="1"/>
  <c r="S1755" i="1"/>
  <c r="T1755" i="1"/>
  <c r="U1755" i="1"/>
  <c r="V1755" i="1"/>
  <c r="W1755" i="1"/>
  <c r="X1755" i="1"/>
  <c r="Y1755" i="1"/>
  <c r="Z1755" i="1"/>
  <c r="AA1755" i="1"/>
  <c r="AB1755" i="1"/>
  <c r="AC1755" i="1"/>
  <c r="AD1755" i="1"/>
  <c r="H1756" i="1"/>
  <c r="I1756" i="1"/>
  <c r="J1756" i="1"/>
  <c r="K1756" i="1"/>
  <c r="L1756" i="1"/>
  <c r="M1756" i="1"/>
  <c r="N1756" i="1"/>
  <c r="O1756" i="1"/>
  <c r="P1756" i="1"/>
  <c r="Q1756" i="1"/>
  <c r="R1756" i="1"/>
  <c r="S1756" i="1"/>
  <c r="T1756" i="1"/>
  <c r="U1756" i="1"/>
  <c r="V1756" i="1"/>
  <c r="W1756" i="1"/>
  <c r="X1756" i="1"/>
  <c r="Y1756" i="1"/>
  <c r="Z1756" i="1"/>
  <c r="AA1756" i="1"/>
  <c r="AB1756" i="1"/>
  <c r="AC1756" i="1"/>
  <c r="AD1756" i="1"/>
  <c r="H1757" i="1"/>
  <c r="I1757" i="1"/>
  <c r="J1757" i="1"/>
  <c r="K1757" i="1"/>
  <c r="L1757" i="1"/>
  <c r="M1757" i="1"/>
  <c r="N1757" i="1"/>
  <c r="O1757" i="1"/>
  <c r="P1757" i="1"/>
  <c r="Q1757" i="1"/>
  <c r="R1757" i="1"/>
  <c r="S1757" i="1"/>
  <c r="T1757" i="1"/>
  <c r="U1757" i="1"/>
  <c r="V1757" i="1"/>
  <c r="W1757" i="1"/>
  <c r="X1757" i="1"/>
  <c r="Y1757" i="1"/>
  <c r="Z1757" i="1"/>
  <c r="AA1757" i="1"/>
  <c r="AB1757" i="1"/>
  <c r="AC1757" i="1"/>
  <c r="AD1757" i="1"/>
  <c r="H1758" i="1"/>
  <c r="I1758" i="1"/>
  <c r="J1758" i="1"/>
  <c r="K1758" i="1"/>
  <c r="L1758" i="1"/>
  <c r="M1758" i="1"/>
  <c r="N1758" i="1"/>
  <c r="O1758" i="1"/>
  <c r="P1758" i="1"/>
  <c r="Q1758" i="1"/>
  <c r="R1758" i="1"/>
  <c r="S1758" i="1"/>
  <c r="T1758" i="1"/>
  <c r="U1758" i="1"/>
  <c r="V1758" i="1"/>
  <c r="W1758" i="1"/>
  <c r="X1758" i="1"/>
  <c r="Y1758" i="1"/>
  <c r="Z1758" i="1"/>
  <c r="AA1758" i="1"/>
  <c r="AB1758" i="1"/>
  <c r="AC1758" i="1"/>
  <c r="AD1758" i="1"/>
  <c r="H1759" i="1"/>
  <c r="I1759" i="1"/>
  <c r="J1759" i="1"/>
  <c r="K1759" i="1"/>
  <c r="L1759" i="1"/>
  <c r="M1759" i="1"/>
  <c r="N1759" i="1"/>
  <c r="O1759" i="1"/>
  <c r="P1759" i="1"/>
  <c r="Q1759" i="1"/>
  <c r="R1759" i="1"/>
  <c r="S1759" i="1"/>
  <c r="T1759" i="1"/>
  <c r="U1759" i="1"/>
  <c r="V1759" i="1"/>
  <c r="W1759" i="1"/>
  <c r="X1759" i="1"/>
  <c r="Y1759" i="1"/>
  <c r="Z1759" i="1"/>
  <c r="AA1759" i="1"/>
  <c r="AB1759" i="1"/>
  <c r="AC1759" i="1"/>
  <c r="AD1759" i="1"/>
  <c r="H1760" i="1"/>
  <c r="I1760" i="1"/>
  <c r="J1760" i="1"/>
  <c r="K1760" i="1"/>
  <c r="L1760" i="1"/>
  <c r="M1760" i="1"/>
  <c r="N1760" i="1"/>
  <c r="O1760" i="1"/>
  <c r="P1760" i="1"/>
  <c r="Q1760" i="1"/>
  <c r="R1760" i="1"/>
  <c r="S1760" i="1"/>
  <c r="T1760" i="1"/>
  <c r="U1760" i="1"/>
  <c r="V1760" i="1"/>
  <c r="W1760" i="1"/>
  <c r="X1760" i="1"/>
  <c r="Y1760" i="1"/>
  <c r="Z1760" i="1"/>
  <c r="AA1760" i="1"/>
  <c r="AB1760" i="1"/>
  <c r="AC1760" i="1"/>
  <c r="AD1760" i="1"/>
  <c r="H1761" i="1"/>
  <c r="I1761" i="1"/>
  <c r="J1761" i="1"/>
  <c r="K1761" i="1"/>
  <c r="L1761" i="1"/>
  <c r="M1761" i="1"/>
  <c r="N1761" i="1"/>
  <c r="O1761" i="1"/>
  <c r="P1761" i="1"/>
  <c r="Q1761" i="1"/>
  <c r="R1761" i="1"/>
  <c r="S1761" i="1"/>
  <c r="T1761" i="1"/>
  <c r="U1761" i="1"/>
  <c r="V1761" i="1"/>
  <c r="W1761" i="1"/>
  <c r="X1761" i="1"/>
  <c r="Y1761" i="1"/>
  <c r="Z1761" i="1"/>
  <c r="AA1761" i="1"/>
  <c r="AB1761" i="1"/>
  <c r="AC1761" i="1"/>
  <c r="AD1761" i="1"/>
  <c r="H1762" i="1"/>
  <c r="I1762" i="1"/>
  <c r="J1762" i="1"/>
  <c r="K1762" i="1"/>
  <c r="L1762" i="1"/>
  <c r="M1762" i="1"/>
  <c r="N1762" i="1"/>
  <c r="O1762" i="1"/>
  <c r="P1762" i="1"/>
  <c r="Q1762" i="1"/>
  <c r="R1762" i="1"/>
  <c r="S1762" i="1"/>
  <c r="T1762" i="1"/>
  <c r="U1762" i="1"/>
  <c r="V1762" i="1"/>
  <c r="W1762" i="1"/>
  <c r="X1762" i="1"/>
  <c r="Y1762" i="1"/>
  <c r="Z1762" i="1"/>
  <c r="AA1762" i="1"/>
  <c r="AB1762" i="1"/>
  <c r="AC1762" i="1"/>
  <c r="AD1762" i="1"/>
  <c r="H1763" i="1"/>
  <c r="I1763" i="1"/>
  <c r="J1763" i="1"/>
  <c r="K1763" i="1"/>
  <c r="L1763" i="1"/>
  <c r="M1763" i="1"/>
  <c r="N1763" i="1"/>
  <c r="O1763" i="1"/>
  <c r="P1763" i="1"/>
  <c r="Q1763" i="1"/>
  <c r="R1763" i="1"/>
  <c r="S1763" i="1"/>
  <c r="T1763" i="1"/>
  <c r="U1763" i="1"/>
  <c r="V1763" i="1"/>
  <c r="W1763" i="1"/>
  <c r="X1763" i="1"/>
  <c r="Y1763" i="1"/>
  <c r="Z1763" i="1"/>
  <c r="AA1763" i="1"/>
  <c r="AB1763" i="1"/>
  <c r="AC1763" i="1"/>
  <c r="AD1763" i="1"/>
  <c r="H1764" i="1"/>
  <c r="I1764" i="1"/>
  <c r="J1764" i="1"/>
  <c r="K1764" i="1"/>
  <c r="L1764" i="1"/>
  <c r="M1764" i="1"/>
  <c r="N1764" i="1"/>
  <c r="O1764" i="1"/>
  <c r="P1764" i="1"/>
  <c r="Q1764" i="1"/>
  <c r="R1764" i="1"/>
  <c r="S1764" i="1"/>
  <c r="T1764" i="1"/>
  <c r="U1764" i="1"/>
  <c r="V1764" i="1"/>
  <c r="W1764" i="1"/>
  <c r="X1764" i="1"/>
  <c r="Y1764" i="1"/>
  <c r="Z1764" i="1"/>
  <c r="AA1764" i="1"/>
  <c r="AB1764" i="1"/>
  <c r="AC1764" i="1"/>
  <c r="AD1764" i="1"/>
  <c r="H1765" i="1"/>
  <c r="I1765" i="1"/>
  <c r="J1765" i="1"/>
  <c r="K1765" i="1"/>
  <c r="L1765" i="1"/>
  <c r="M1765" i="1"/>
  <c r="N1765" i="1"/>
  <c r="O1765" i="1"/>
  <c r="P1765" i="1"/>
  <c r="Q1765" i="1"/>
  <c r="R1765" i="1"/>
  <c r="S1765" i="1"/>
  <c r="T1765" i="1"/>
  <c r="U1765" i="1"/>
  <c r="V1765" i="1"/>
  <c r="W1765" i="1"/>
  <c r="X1765" i="1"/>
  <c r="Y1765" i="1"/>
  <c r="Z1765" i="1"/>
  <c r="AA1765" i="1"/>
  <c r="AB1765" i="1"/>
  <c r="AC1765" i="1"/>
  <c r="AD1765" i="1"/>
  <c r="H1766" i="1"/>
  <c r="I1766" i="1"/>
  <c r="J1766" i="1"/>
  <c r="K1766" i="1"/>
  <c r="L1766" i="1"/>
  <c r="M1766" i="1"/>
  <c r="N1766" i="1"/>
  <c r="O1766" i="1"/>
  <c r="P1766" i="1"/>
  <c r="Q1766" i="1"/>
  <c r="R1766" i="1"/>
  <c r="S1766" i="1"/>
  <c r="T1766" i="1"/>
  <c r="U1766" i="1"/>
  <c r="V1766" i="1"/>
  <c r="W1766" i="1"/>
  <c r="X1766" i="1"/>
  <c r="Y1766" i="1"/>
  <c r="Z1766" i="1"/>
  <c r="AA1766" i="1"/>
  <c r="AB1766" i="1"/>
  <c r="AC1766" i="1"/>
  <c r="AD1766" i="1"/>
  <c r="H1767" i="1"/>
  <c r="I1767" i="1"/>
  <c r="J1767" i="1"/>
  <c r="K1767" i="1"/>
  <c r="L1767" i="1"/>
  <c r="M1767" i="1"/>
  <c r="N1767" i="1"/>
  <c r="O1767" i="1"/>
  <c r="P1767" i="1"/>
  <c r="Q1767" i="1"/>
  <c r="R1767" i="1"/>
  <c r="S1767" i="1"/>
  <c r="T1767" i="1"/>
  <c r="U1767" i="1"/>
  <c r="V1767" i="1"/>
  <c r="W1767" i="1"/>
  <c r="X1767" i="1"/>
  <c r="Y1767" i="1"/>
  <c r="Z1767" i="1"/>
  <c r="AA1767" i="1"/>
  <c r="AB1767" i="1"/>
  <c r="AC1767" i="1"/>
  <c r="AD1767" i="1"/>
  <c r="H1768" i="1"/>
  <c r="I1768" i="1"/>
  <c r="J1768" i="1"/>
  <c r="K1768" i="1"/>
  <c r="L1768" i="1"/>
  <c r="M1768" i="1"/>
  <c r="N1768" i="1"/>
  <c r="O1768" i="1"/>
  <c r="P1768" i="1"/>
  <c r="Q1768" i="1"/>
  <c r="R1768" i="1"/>
  <c r="S1768" i="1"/>
  <c r="T1768" i="1"/>
  <c r="U1768" i="1"/>
  <c r="V1768" i="1"/>
  <c r="W1768" i="1"/>
  <c r="X1768" i="1"/>
  <c r="Y1768" i="1"/>
  <c r="Z1768" i="1"/>
  <c r="AA1768" i="1"/>
  <c r="AB1768" i="1"/>
  <c r="AC1768" i="1"/>
  <c r="AD1768" i="1"/>
  <c r="H1769" i="1"/>
  <c r="I1769" i="1"/>
  <c r="J1769" i="1"/>
  <c r="K1769" i="1"/>
  <c r="L1769" i="1"/>
  <c r="M1769" i="1"/>
  <c r="N1769" i="1"/>
  <c r="O1769" i="1"/>
  <c r="P1769" i="1"/>
  <c r="Q1769" i="1"/>
  <c r="R1769" i="1"/>
  <c r="S1769" i="1"/>
  <c r="T1769" i="1"/>
  <c r="U1769" i="1"/>
  <c r="V1769" i="1"/>
  <c r="W1769" i="1"/>
  <c r="X1769" i="1"/>
  <c r="Y1769" i="1"/>
  <c r="Z1769" i="1"/>
  <c r="AA1769" i="1"/>
  <c r="AB1769" i="1"/>
  <c r="AC1769" i="1"/>
  <c r="AD1769" i="1"/>
  <c r="H1770" i="1"/>
  <c r="I1770" i="1"/>
  <c r="J1770" i="1"/>
  <c r="K1770" i="1"/>
  <c r="L1770" i="1"/>
  <c r="M1770" i="1"/>
  <c r="N1770" i="1"/>
  <c r="O1770" i="1"/>
  <c r="P1770" i="1"/>
  <c r="Q1770" i="1"/>
  <c r="R1770" i="1"/>
  <c r="S1770" i="1"/>
  <c r="T1770" i="1"/>
  <c r="U1770" i="1"/>
  <c r="V1770" i="1"/>
  <c r="W1770" i="1"/>
  <c r="X1770" i="1"/>
  <c r="Y1770" i="1"/>
  <c r="Z1770" i="1"/>
  <c r="AA1770" i="1"/>
  <c r="AB1770" i="1"/>
  <c r="AC1770" i="1"/>
  <c r="AD1770" i="1"/>
  <c r="H1771" i="1"/>
  <c r="I1771" i="1"/>
  <c r="J1771" i="1"/>
  <c r="K1771" i="1"/>
  <c r="L1771" i="1"/>
  <c r="M1771" i="1"/>
  <c r="N1771" i="1"/>
  <c r="O1771" i="1"/>
  <c r="P1771" i="1"/>
  <c r="Q1771" i="1"/>
  <c r="R1771" i="1"/>
  <c r="S1771" i="1"/>
  <c r="T1771" i="1"/>
  <c r="U1771" i="1"/>
  <c r="V1771" i="1"/>
  <c r="W1771" i="1"/>
  <c r="X1771" i="1"/>
  <c r="Y1771" i="1"/>
  <c r="Z1771" i="1"/>
  <c r="AA1771" i="1"/>
  <c r="AB1771" i="1"/>
  <c r="AC1771" i="1"/>
  <c r="AD1771" i="1"/>
  <c r="H1772" i="1"/>
  <c r="I1772" i="1"/>
  <c r="J1772" i="1"/>
  <c r="K1772" i="1"/>
  <c r="L1772" i="1"/>
  <c r="M1772" i="1"/>
  <c r="N1772" i="1"/>
  <c r="O1772" i="1"/>
  <c r="P1772" i="1"/>
  <c r="Q1772" i="1"/>
  <c r="R1772" i="1"/>
  <c r="S1772" i="1"/>
  <c r="T1772" i="1"/>
  <c r="U1772" i="1"/>
  <c r="V1772" i="1"/>
  <c r="W1772" i="1"/>
  <c r="X1772" i="1"/>
  <c r="Y1772" i="1"/>
  <c r="Z1772" i="1"/>
  <c r="AA1772" i="1"/>
  <c r="AB1772" i="1"/>
  <c r="AC1772" i="1"/>
  <c r="AD1772" i="1"/>
  <c r="H1773" i="1"/>
  <c r="I1773" i="1"/>
  <c r="J1773" i="1"/>
  <c r="K1773" i="1"/>
  <c r="L1773" i="1"/>
  <c r="M1773" i="1"/>
  <c r="N1773" i="1"/>
  <c r="O1773" i="1"/>
  <c r="P1773" i="1"/>
  <c r="Q1773" i="1"/>
  <c r="R1773" i="1"/>
  <c r="S1773" i="1"/>
  <c r="T1773" i="1"/>
  <c r="U1773" i="1"/>
  <c r="V1773" i="1"/>
  <c r="W1773" i="1"/>
  <c r="X1773" i="1"/>
  <c r="Y1773" i="1"/>
  <c r="Z1773" i="1"/>
  <c r="AA1773" i="1"/>
  <c r="AB1773" i="1"/>
  <c r="AC1773" i="1"/>
  <c r="AD1773" i="1"/>
  <c r="H1774" i="1"/>
  <c r="I1774" i="1"/>
  <c r="J1774" i="1"/>
  <c r="K1774" i="1"/>
  <c r="L1774" i="1"/>
  <c r="M1774" i="1"/>
  <c r="N1774" i="1"/>
  <c r="O1774" i="1"/>
  <c r="P1774" i="1"/>
  <c r="Q1774" i="1"/>
  <c r="R1774" i="1"/>
  <c r="S1774" i="1"/>
  <c r="T1774" i="1"/>
  <c r="U1774" i="1"/>
  <c r="V1774" i="1"/>
  <c r="W1774" i="1"/>
  <c r="X1774" i="1"/>
  <c r="Y1774" i="1"/>
  <c r="Z1774" i="1"/>
  <c r="AA1774" i="1"/>
  <c r="AB1774" i="1"/>
  <c r="AC1774" i="1"/>
  <c r="AD1774" i="1"/>
  <c r="H1775" i="1"/>
  <c r="I1775" i="1"/>
  <c r="J1775" i="1"/>
  <c r="K1775" i="1"/>
  <c r="L1775" i="1"/>
  <c r="M1775" i="1"/>
  <c r="N1775" i="1"/>
  <c r="O1775" i="1"/>
  <c r="P1775" i="1"/>
  <c r="Q1775" i="1"/>
  <c r="R1775" i="1"/>
  <c r="S1775" i="1"/>
  <c r="T1775" i="1"/>
  <c r="U1775" i="1"/>
  <c r="V1775" i="1"/>
  <c r="W1775" i="1"/>
  <c r="X1775" i="1"/>
  <c r="Y1775" i="1"/>
  <c r="Z1775" i="1"/>
  <c r="AA1775" i="1"/>
  <c r="AB1775" i="1"/>
  <c r="AC1775" i="1"/>
  <c r="AD1775" i="1"/>
  <c r="H1776" i="1"/>
  <c r="I1776" i="1"/>
  <c r="J1776" i="1"/>
  <c r="K1776" i="1"/>
  <c r="L1776" i="1"/>
  <c r="M1776" i="1"/>
  <c r="N1776" i="1"/>
  <c r="O1776" i="1"/>
  <c r="P1776" i="1"/>
  <c r="Q1776" i="1"/>
  <c r="R1776" i="1"/>
  <c r="S1776" i="1"/>
  <c r="T1776" i="1"/>
  <c r="U1776" i="1"/>
  <c r="V1776" i="1"/>
  <c r="W1776" i="1"/>
  <c r="X1776" i="1"/>
  <c r="Y1776" i="1"/>
  <c r="Z1776" i="1"/>
  <c r="AA1776" i="1"/>
  <c r="AB1776" i="1"/>
  <c r="AC1776" i="1"/>
  <c r="AD1776" i="1"/>
  <c r="H1777" i="1"/>
  <c r="I1777" i="1"/>
  <c r="J1777" i="1"/>
  <c r="K1777" i="1"/>
  <c r="L1777" i="1"/>
  <c r="M1777" i="1"/>
  <c r="N1777" i="1"/>
  <c r="O1777" i="1"/>
  <c r="P1777" i="1"/>
  <c r="Q1777" i="1"/>
  <c r="R1777" i="1"/>
  <c r="S1777" i="1"/>
  <c r="T1777" i="1"/>
  <c r="U1777" i="1"/>
  <c r="V1777" i="1"/>
  <c r="W1777" i="1"/>
  <c r="X1777" i="1"/>
  <c r="Y1777" i="1"/>
  <c r="Z1777" i="1"/>
  <c r="AA1777" i="1"/>
  <c r="AB1777" i="1"/>
  <c r="AC1777" i="1"/>
  <c r="AD1777" i="1"/>
  <c r="H1778" i="1"/>
  <c r="I1778" i="1"/>
  <c r="J1778" i="1"/>
  <c r="K1778" i="1"/>
  <c r="L1778" i="1"/>
  <c r="M1778" i="1"/>
  <c r="N1778" i="1"/>
  <c r="O1778" i="1"/>
  <c r="P1778" i="1"/>
  <c r="Q1778" i="1"/>
  <c r="R1778" i="1"/>
  <c r="S1778" i="1"/>
  <c r="T1778" i="1"/>
  <c r="U1778" i="1"/>
  <c r="V1778" i="1"/>
  <c r="W1778" i="1"/>
  <c r="X1778" i="1"/>
  <c r="Y1778" i="1"/>
  <c r="Z1778" i="1"/>
  <c r="AA1778" i="1"/>
  <c r="AB1778" i="1"/>
  <c r="AC1778" i="1"/>
  <c r="AD1778" i="1"/>
  <c r="H1779" i="1"/>
  <c r="I1779" i="1"/>
  <c r="J1779" i="1"/>
  <c r="K1779" i="1"/>
  <c r="L1779" i="1"/>
  <c r="M1779" i="1"/>
  <c r="N1779" i="1"/>
  <c r="O1779" i="1"/>
  <c r="P1779" i="1"/>
  <c r="Q1779" i="1"/>
  <c r="R1779" i="1"/>
  <c r="S1779" i="1"/>
  <c r="T1779" i="1"/>
  <c r="U1779" i="1"/>
  <c r="V1779" i="1"/>
  <c r="W1779" i="1"/>
  <c r="X1779" i="1"/>
  <c r="Y1779" i="1"/>
  <c r="Z1779" i="1"/>
  <c r="AA1779" i="1"/>
  <c r="AB1779" i="1"/>
  <c r="AC1779" i="1"/>
  <c r="AD1779" i="1"/>
  <c r="H1780" i="1"/>
  <c r="I1780" i="1"/>
  <c r="J1780" i="1"/>
  <c r="K1780" i="1"/>
  <c r="L1780" i="1"/>
  <c r="M1780" i="1"/>
  <c r="N1780" i="1"/>
  <c r="O1780" i="1"/>
  <c r="P1780" i="1"/>
  <c r="Q1780" i="1"/>
  <c r="R1780" i="1"/>
  <c r="S1780" i="1"/>
  <c r="T1780" i="1"/>
  <c r="U1780" i="1"/>
  <c r="V1780" i="1"/>
  <c r="W1780" i="1"/>
  <c r="X1780" i="1"/>
  <c r="Y1780" i="1"/>
  <c r="Z1780" i="1"/>
  <c r="AA1780" i="1"/>
  <c r="AB1780" i="1"/>
  <c r="AC1780" i="1"/>
  <c r="AD1780" i="1"/>
  <c r="H1781" i="1"/>
  <c r="I1781" i="1"/>
  <c r="J1781" i="1"/>
  <c r="K1781" i="1"/>
  <c r="L1781" i="1"/>
  <c r="M1781" i="1"/>
  <c r="N1781" i="1"/>
  <c r="O1781" i="1"/>
  <c r="P1781" i="1"/>
  <c r="Q1781" i="1"/>
  <c r="R1781" i="1"/>
  <c r="S1781" i="1"/>
  <c r="T1781" i="1"/>
  <c r="U1781" i="1"/>
  <c r="V1781" i="1"/>
  <c r="W1781" i="1"/>
  <c r="X1781" i="1"/>
  <c r="Y1781" i="1"/>
  <c r="Z1781" i="1"/>
  <c r="AA1781" i="1"/>
  <c r="AB1781" i="1"/>
  <c r="AC1781" i="1"/>
  <c r="AD1781" i="1"/>
  <c r="H1782" i="1"/>
  <c r="I1782" i="1"/>
  <c r="J1782" i="1"/>
  <c r="K1782" i="1"/>
  <c r="L1782" i="1"/>
  <c r="M1782" i="1"/>
  <c r="N1782" i="1"/>
  <c r="O1782" i="1"/>
  <c r="P1782" i="1"/>
  <c r="Q1782" i="1"/>
  <c r="R1782" i="1"/>
  <c r="S1782" i="1"/>
  <c r="T1782" i="1"/>
  <c r="U1782" i="1"/>
  <c r="V1782" i="1"/>
  <c r="W1782" i="1"/>
  <c r="X1782" i="1"/>
  <c r="Y1782" i="1"/>
  <c r="Z1782" i="1"/>
  <c r="AA1782" i="1"/>
  <c r="AB1782" i="1"/>
  <c r="AC1782" i="1"/>
  <c r="AD1782" i="1"/>
  <c r="H1783" i="1"/>
  <c r="I1783" i="1"/>
  <c r="J1783" i="1"/>
  <c r="K1783" i="1"/>
  <c r="L1783" i="1"/>
  <c r="M1783" i="1"/>
  <c r="N1783" i="1"/>
  <c r="O1783" i="1"/>
  <c r="P1783" i="1"/>
  <c r="Q1783" i="1"/>
  <c r="R1783" i="1"/>
  <c r="S1783" i="1"/>
  <c r="T1783" i="1"/>
  <c r="U1783" i="1"/>
  <c r="V1783" i="1"/>
  <c r="W1783" i="1"/>
  <c r="X1783" i="1"/>
  <c r="Y1783" i="1"/>
  <c r="Z1783" i="1"/>
  <c r="AA1783" i="1"/>
  <c r="AB1783" i="1"/>
  <c r="AC1783" i="1"/>
  <c r="AD1783" i="1"/>
  <c r="H1784" i="1"/>
  <c r="I1784" i="1"/>
  <c r="J1784" i="1"/>
  <c r="K1784" i="1"/>
  <c r="L1784" i="1"/>
  <c r="M1784" i="1"/>
  <c r="N1784" i="1"/>
  <c r="O1784" i="1"/>
  <c r="P1784" i="1"/>
  <c r="Q1784" i="1"/>
  <c r="R1784" i="1"/>
  <c r="S1784" i="1"/>
  <c r="T1784" i="1"/>
  <c r="U1784" i="1"/>
  <c r="V1784" i="1"/>
  <c r="W1784" i="1"/>
  <c r="X1784" i="1"/>
  <c r="Y1784" i="1"/>
  <c r="Z1784" i="1"/>
  <c r="AA1784" i="1"/>
  <c r="AB1784" i="1"/>
  <c r="AC1784" i="1"/>
  <c r="AD1784" i="1"/>
  <c r="H1785" i="1"/>
  <c r="I1785" i="1"/>
  <c r="J1785" i="1"/>
  <c r="K1785" i="1"/>
  <c r="L1785" i="1"/>
  <c r="M1785" i="1"/>
  <c r="N1785" i="1"/>
  <c r="O1785" i="1"/>
  <c r="P1785" i="1"/>
  <c r="Q1785" i="1"/>
  <c r="R1785" i="1"/>
  <c r="S1785" i="1"/>
  <c r="T1785" i="1"/>
  <c r="U1785" i="1"/>
  <c r="V1785" i="1"/>
  <c r="W1785" i="1"/>
  <c r="X1785" i="1"/>
  <c r="Y1785" i="1"/>
  <c r="Z1785" i="1"/>
  <c r="AA1785" i="1"/>
  <c r="AB1785" i="1"/>
  <c r="AC1785" i="1"/>
  <c r="AD1785" i="1"/>
  <c r="H1786" i="1"/>
  <c r="I1786" i="1"/>
  <c r="J1786" i="1"/>
  <c r="K1786" i="1"/>
  <c r="L1786" i="1"/>
  <c r="M1786" i="1"/>
  <c r="N1786" i="1"/>
  <c r="O1786" i="1"/>
  <c r="P1786" i="1"/>
  <c r="Q1786" i="1"/>
  <c r="R1786" i="1"/>
  <c r="S1786" i="1"/>
  <c r="T1786" i="1"/>
  <c r="U1786" i="1"/>
  <c r="V1786" i="1"/>
  <c r="W1786" i="1"/>
  <c r="X1786" i="1"/>
  <c r="Y1786" i="1"/>
  <c r="Z1786" i="1"/>
  <c r="AA1786" i="1"/>
  <c r="AB1786" i="1"/>
  <c r="AC1786" i="1"/>
  <c r="AD1786" i="1"/>
  <c r="H1787" i="1"/>
  <c r="I1787" i="1"/>
  <c r="J1787" i="1"/>
  <c r="K1787" i="1"/>
  <c r="L1787" i="1"/>
  <c r="M1787" i="1"/>
  <c r="N1787" i="1"/>
  <c r="O1787" i="1"/>
  <c r="P1787" i="1"/>
  <c r="Q1787" i="1"/>
  <c r="R1787" i="1"/>
  <c r="S1787" i="1"/>
  <c r="T1787" i="1"/>
  <c r="U1787" i="1"/>
  <c r="V1787" i="1"/>
  <c r="W1787" i="1"/>
  <c r="X1787" i="1"/>
  <c r="Y1787" i="1"/>
  <c r="Z1787" i="1"/>
  <c r="AA1787" i="1"/>
  <c r="AB1787" i="1"/>
  <c r="AC1787" i="1"/>
  <c r="AD1787" i="1"/>
  <c r="H1788" i="1"/>
  <c r="I1788" i="1"/>
  <c r="J1788" i="1"/>
  <c r="K1788" i="1"/>
  <c r="L1788" i="1"/>
  <c r="M1788" i="1"/>
  <c r="N1788" i="1"/>
  <c r="O1788" i="1"/>
  <c r="P1788" i="1"/>
  <c r="Q1788" i="1"/>
  <c r="R1788" i="1"/>
  <c r="S1788" i="1"/>
  <c r="T1788" i="1"/>
  <c r="U1788" i="1"/>
  <c r="V1788" i="1"/>
  <c r="W1788" i="1"/>
  <c r="X1788" i="1"/>
  <c r="Y1788" i="1"/>
  <c r="Z1788" i="1"/>
  <c r="AA1788" i="1"/>
  <c r="AB1788" i="1"/>
  <c r="AC1788" i="1"/>
  <c r="AD1788" i="1"/>
  <c r="H1789" i="1"/>
  <c r="I1789" i="1"/>
  <c r="J1789" i="1"/>
  <c r="K1789" i="1"/>
  <c r="L1789" i="1"/>
  <c r="M1789" i="1"/>
  <c r="N1789" i="1"/>
  <c r="O1789" i="1"/>
  <c r="P1789" i="1"/>
  <c r="Q1789" i="1"/>
  <c r="R1789" i="1"/>
  <c r="S1789" i="1"/>
  <c r="T1789" i="1"/>
  <c r="U1789" i="1"/>
  <c r="V1789" i="1"/>
  <c r="W1789" i="1"/>
  <c r="X1789" i="1"/>
  <c r="Y1789" i="1"/>
  <c r="Z1789" i="1"/>
  <c r="AA1789" i="1"/>
  <c r="AB1789" i="1"/>
  <c r="AC1789" i="1"/>
  <c r="AD1789" i="1"/>
  <c r="H1790" i="1"/>
  <c r="I1790" i="1"/>
  <c r="J1790" i="1"/>
  <c r="K1790" i="1"/>
  <c r="L1790" i="1"/>
  <c r="M1790" i="1"/>
  <c r="N1790" i="1"/>
  <c r="O1790" i="1"/>
  <c r="P1790" i="1"/>
  <c r="Q1790" i="1"/>
  <c r="R1790" i="1"/>
  <c r="S1790" i="1"/>
  <c r="T1790" i="1"/>
  <c r="U1790" i="1"/>
  <c r="V1790" i="1"/>
  <c r="W1790" i="1"/>
  <c r="X1790" i="1"/>
  <c r="Y1790" i="1"/>
  <c r="Z1790" i="1"/>
  <c r="AA1790" i="1"/>
  <c r="AB1790" i="1"/>
  <c r="AC1790" i="1"/>
  <c r="AD1790" i="1"/>
  <c r="H1791" i="1"/>
  <c r="I1791" i="1"/>
  <c r="J1791" i="1"/>
  <c r="K1791" i="1"/>
  <c r="L1791" i="1"/>
  <c r="M1791" i="1"/>
  <c r="N1791" i="1"/>
  <c r="O1791" i="1"/>
  <c r="P1791" i="1"/>
  <c r="Q1791" i="1"/>
  <c r="R1791" i="1"/>
  <c r="S1791" i="1"/>
  <c r="T1791" i="1"/>
  <c r="U1791" i="1"/>
  <c r="V1791" i="1"/>
  <c r="W1791" i="1"/>
  <c r="X1791" i="1"/>
  <c r="Y1791" i="1"/>
  <c r="Z1791" i="1"/>
  <c r="AA1791" i="1"/>
  <c r="AB1791" i="1"/>
  <c r="AC1791" i="1"/>
  <c r="AD1791" i="1"/>
  <c r="H1792" i="1"/>
  <c r="I1792" i="1"/>
  <c r="J1792" i="1"/>
  <c r="K1792" i="1"/>
  <c r="L1792" i="1"/>
  <c r="M1792" i="1"/>
  <c r="N1792" i="1"/>
  <c r="O1792" i="1"/>
  <c r="P1792" i="1"/>
  <c r="Q1792" i="1"/>
  <c r="R1792" i="1"/>
  <c r="S1792" i="1"/>
  <c r="T1792" i="1"/>
  <c r="U1792" i="1"/>
  <c r="V1792" i="1"/>
  <c r="W1792" i="1"/>
  <c r="X1792" i="1"/>
  <c r="Y1792" i="1"/>
  <c r="Z1792" i="1"/>
  <c r="AA1792" i="1"/>
  <c r="AB1792" i="1"/>
  <c r="AC1792" i="1"/>
  <c r="AD1792" i="1"/>
  <c r="H1793" i="1"/>
  <c r="I1793" i="1"/>
  <c r="J1793" i="1"/>
  <c r="K1793" i="1"/>
  <c r="L1793" i="1"/>
  <c r="M1793" i="1"/>
  <c r="N1793" i="1"/>
  <c r="O1793" i="1"/>
  <c r="P1793" i="1"/>
  <c r="Q1793" i="1"/>
  <c r="R1793" i="1"/>
  <c r="S1793" i="1"/>
  <c r="T1793" i="1"/>
  <c r="U1793" i="1"/>
  <c r="V1793" i="1"/>
  <c r="W1793" i="1"/>
  <c r="X1793" i="1"/>
  <c r="Y1793" i="1"/>
  <c r="Z1793" i="1"/>
  <c r="AA1793" i="1"/>
  <c r="AB1793" i="1"/>
  <c r="AC1793" i="1"/>
  <c r="AD1793" i="1"/>
  <c r="H1794" i="1"/>
  <c r="I1794" i="1"/>
  <c r="J1794" i="1"/>
  <c r="K1794" i="1"/>
  <c r="L1794" i="1"/>
  <c r="M1794" i="1"/>
  <c r="N1794" i="1"/>
  <c r="O1794" i="1"/>
  <c r="P1794" i="1"/>
  <c r="Q1794" i="1"/>
  <c r="R1794" i="1"/>
  <c r="S1794" i="1"/>
  <c r="T1794" i="1"/>
  <c r="U1794" i="1"/>
  <c r="V1794" i="1"/>
  <c r="W1794" i="1"/>
  <c r="X1794" i="1"/>
  <c r="Y1794" i="1"/>
  <c r="Z1794" i="1"/>
  <c r="AA1794" i="1"/>
  <c r="AB1794" i="1"/>
  <c r="AC1794" i="1"/>
  <c r="AD1794" i="1"/>
  <c r="H1795" i="1"/>
  <c r="I1795" i="1"/>
  <c r="J1795" i="1"/>
  <c r="K1795" i="1"/>
  <c r="L1795" i="1"/>
  <c r="M1795" i="1"/>
  <c r="N1795" i="1"/>
  <c r="O1795" i="1"/>
  <c r="P1795" i="1"/>
  <c r="Q1795" i="1"/>
  <c r="R1795" i="1"/>
  <c r="S1795" i="1"/>
  <c r="T1795" i="1"/>
  <c r="U1795" i="1"/>
  <c r="V1795" i="1"/>
  <c r="W1795" i="1"/>
  <c r="X1795" i="1"/>
  <c r="Y1795" i="1"/>
  <c r="Z1795" i="1"/>
  <c r="AA1795" i="1"/>
  <c r="AB1795" i="1"/>
  <c r="AC1795" i="1"/>
  <c r="AD1795" i="1"/>
  <c r="H1796" i="1"/>
  <c r="I1796" i="1"/>
  <c r="J1796" i="1"/>
  <c r="K1796" i="1"/>
  <c r="L1796" i="1"/>
  <c r="M1796" i="1"/>
  <c r="N1796" i="1"/>
  <c r="O1796" i="1"/>
  <c r="P1796" i="1"/>
  <c r="Q1796" i="1"/>
  <c r="R1796" i="1"/>
  <c r="S1796" i="1"/>
  <c r="T1796" i="1"/>
  <c r="U1796" i="1"/>
  <c r="V1796" i="1"/>
  <c r="W1796" i="1"/>
  <c r="X1796" i="1"/>
  <c r="Y1796" i="1"/>
  <c r="Z1796" i="1"/>
  <c r="AA1796" i="1"/>
  <c r="AB1796" i="1"/>
  <c r="AC1796" i="1"/>
  <c r="AD1796" i="1"/>
  <c r="H1797" i="1"/>
  <c r="I1797" i="1"/>
  <c r="J1797" i="1"/>
  <c r="K1797" i="1"/>
  <c r="L1797" i="1"/>
  <c r="M1797" i="1"/>
  <c r="N1797" i="1"/>
  <c r="O1797" i="1"/>
  <c r="P1797" i="1"/>
  <c r="Q1797" i="1"/>
  <c r="R1797" i="1"/>
  <c r="S1797" i="1"/>
  <c r="T1797" i="1"/>
  <c r="U1797" i="1"/>
  <c r="V1797" i="1"/>
  <c r="W1797" i="1"/>
  <c r="X1797" i="1"/>
  <c r="Y1797" i="1"/>
  <c r="Z1797" i="1"/>
  <c r="AA1797" i="1"/>
  <c r="AB1797" i="1"/>
  <c r="AC1797" i="1"/>
  <c r="AD1797" i="1"/>
  <c r="H1798" i="1"/>
  <c r="I1798" i="1"/>
  <c r="J1798" i="1"/>
  <c r="K1798" i="1"/>
  <c r="L1798" i="1"/>
  <c r="M1798" i="1"/>
  <c r="N1798" i="1"/>
  <c r="O1798" i="1"/>
  <c r="P1798" i="1"/>
  <c r="Q1798" i="1"/>
  <c r="R1798" i="1"/>
  <c r="S1798" i="1"/>
  <c r="T1798" i="1"/>
  <c r="U1798" i="1"/>
  <c r="V1798" i="1"/>
  <c r="W1798" i="1"/>
  <c r="X1798" i="1"/>
  <c r="Y1798" i="1"/>
  <c r="Z1798" i="1"/>
  <c r="AA1798" i="1"/>
  <c r="AB1798" i="1"/>
  <c r="AC1798" i="1"/>
  <c r="AD1798" i="1"/>
  <c r="H1799" i="1"/>
  <c r="I1799" i="1"/>
  <c r="J1799" i="1"/>
  <c r="K1799" i="1"/>
  <c r="L1799" i="1"/>
  <c r="M1799" i="1"/>
  <c r="N1799" i="1"/>
  <c r="O1799" i="1"/>
  <c r="P1799" i="1"/>
  <c r="Q1799" i="1"/>
  <c r="R1799" i="1"/>
  <c r="S1799" i="1"/>
  <c r="T1799" i="1"/>
  <c r="U1799" i="1"/>
  <c r="V1799" i="1"/>
  <c r="W1799" i="1"/>
  <c r="X1799" i="1"/>
  <c r="Y1799" i="1"/>
  <c r="Z1799" i="1"/>
  <c r="AA1799" i="1"/>
  <c r="AB1799" i="1"/>
  <c r="AC1799" i="1"/>
  <c r="AD1799" i="1"/>
  <c r="H1800" i="1"/>
  <c r="I1800" i="1"/>
  <c r="J1800" i="1"/>
  <c r="K1800" i="1"/>
  <c r="L1800" i="1"/>
  <c r="M1800" i="1"/>
  <c r="N1800" i="1"/>
  <c r="O1800" i="1"/>
  <c r="P1800" i="1"/>
  <c r="Q1800" i="1"/>
  <c r="R1800" i="1"/>
  <c r="S1800" i="1"/>
  <c r="T1800" i="1"/>
  <c r="U1800" i="1"/>
  <c r="V1800" i="1"/>
  <c r="W1800" i="1"/>
  <c r="X1800" i="1"/>
  <c r="Y1800" i="1"/>
  <c r="Z1800" i="1"/>
  <c r="AA1800" i="1"/>
  <c r="AB1800" i="1"/>
  <c r="AC1800" i="1"/>
  <c r="AD1800" i="1"/>
  <c r="H1801" i="1"/>
  <c r="I1801" i="1"/>
  <c r="J1801" i="1"/>
  <c r="K1801" i="1"/>
  <c r="L1801" i="1"/>
  <c r="M1801" i="1"/>
  <c r="N1801" i="1"/>
  <c r="O1801" i="1"/>
  <c r="P1801" i="1"/>
  <c r="Q1801" i="1"/>
  <c r="R1801" i="1"/>
  <c r="S1801" i="1"/>
  <c r="T1801" i="1"/>
  <c r="U1801" i="1"/>
  <c r="V1801" i="1"/>
  <c r="W1801" i="1"/>
  <c r="X1801" i="1"/>
  <c r="Y1801" i="1"/>
  <c r="Z1801" i="1"/>
  <c r="AA1801" i="1"/>
  <c r="AB1801" i="1"/>
  <c r="AC1801" i="1"/>
  <c r="AD1801" i="1"/>
  <c r="H1802" i="1"/>
  <c r="I1802" i="1"/>
  <c r="J1802" i="1"/>
  <c r="K1802" i="1"/>
  <c r="L1802" i="1"/>
  <c r="M1802" i="1"/>
  <c r="N1802" i="1"/>
  <c r="O1802" i="1"/>
  <c r="P1802" i="1"/>
  <c r="Q1802" i="1"/>
  <c r="R1802" i="1"/>
  <c r="S1802" i="1"/>
  <c r="T1802" i="1"/>
  <c r="U1802" i="1"/>
  <c r="V1802" i="1"/>
  <c r="W1802" i="1"/>
  <c r="X1802" i="1"/>
  <c r="Y1802" i="1"/>
  <c r="Z1802" i="1"/>
  <c r="AA1802" i="1"/>
  <c r="AB1802" i="1"/>
  <c r="AC1802" i="1"/>
  <c r="AD1802" i="1"/>
  <c r="H1803" i="1"/>
  <c r="I1803" i="1"/>
  <c r="J1803" i="1"/>
  <c r="K1803" i="1"/>
  <c r="L1803" i="1"/>
  <c r="M1803" i="1"/>
  <c r="N1803" i="1"/>
  <c r="O1803" i="1"/>
  <c r="P1803" i="1"/>
  <c r="Q1803" i="1"/>
  <c r="R1803" i="1"/>
  <c r="S1803" i="1"/>
  <c r="T1803" i="1"/>
  <c r="U1803" i="1"/>
  <c r="V1803" i="1"/>
  <c r="W1803" i="1"/>
  <c r="X1803" i="1"/>
  <c r="Y1803" i="1"/>
  <c r="Z1803" i="1"/>
  <c r="AA1803" i="1"/>
  <c r="AB1803" i="1"/>
  <c r="AC1803" i="1"/>
  <c r="AD1803" i="1"/>
  <c r="H1805" i="1"/>
  <c r="I1805" i="1"/>
  <c r="J1805" i="1"/>
  <c r="K1805" i="1"/>
  <c r="L1805" i="1"/>
  <c r="M1805" i="1"/>
  <c r="N1805" i="1"/>
  <c r="O1805" i="1"/>
  <c r="P1805" i="1"/>
  <c r="Q1805" i="1"/>
  <c r="R1805" i="1"/>
  <c r="S1805" i="1"/>
  <c r="T1805" i="1"/>
  <c r="U1805" i="1"/>
  <c r="V1805" i="1"/>
  <c r="W1805" i="1"/>
  <c r="X1805" i="1"/>
  <c r="Y1805" i="1"/>
  <c r="Z1805" i="1"/>
  <c r="AA1805" i="1"/>
  <c r="AB1805" i="1"/>
  <c r="AC1805" i="1"/>
  <c r="AD1805" i="1"/>
  <c r="H1806" i="1"/>
  <c r="I1806" i="1"/>
  <c r="J1806" i="1"/>
  <c r="K1806" i="1"/>
  <c r="L1806" i="1"/>
  <c r="M1806" i="1"/>
  <c r="N1806" i="1"/>
  <c r="O1806" i="1"/>
  <c r="P1806" i="1"/>
  <c r="Q1806" i="1"/>
  <c r="R1806" i="1"/>
  <c r="S1806" i="1"/>
  <c r="T1806" i="1"/>
  <c r="U1806" i="1"/>
  <c r="V1806" i="1"/>
  <c r="W1806" i="1"/>
  <c r="X1806" i="1"/>
  <c r="Y1806" i="1"/>
  <c r="Z1806" i="1"/>
  <c r="AA1806" i="1"/>
  <c r="AB1806" i="1"/>
  <c r="AC1806" i="1"/>
  <c r="AD1806" i="1"/>
  <c r="H1807" i="1"/>
  <c r="I1807" i="1"/>
  <c r="J1807" i="1"/>
  <c r="K1807" i="1"/>
  <c r="L1807" i="1"/>
  <c r="M1807" i="1"/>
  <c r="N1807" i="1"/>
  <c r="O1807" i="1"/>
  <c r="P1807" i="1"/>
  <c r="Q1807" i="1"/>
  <c r="R1807" i="1"/>
  <c r="S1807" i="1"/>
  <c r="T1807" i="1"/>
  <c r="U1807" i="1"/>
  <c r="V1807" i="1"/>
  <c r="W1807" i="1"/>
  <c r="X1807" i="1"/>
  <c r="Y1807" i="1"/>
  <c r="Z1807" i="1"/>
  <c r="AA1807" i="1"/>
  <c r="AB1807" i="1"/>
  <c r="AC1807" i="1"/>
  <c r="AD1807" i="1"/>
  <c r="H1808" i="1"/>
  <c r="I1808" i="1"/>
  <c r="J1808" i="1"/>
  <c r="K1808" i="1"/>
  <c r="L1808" i="1"/>
  <c r="M1808" i="1"/>
  <c r="N1808" i="1"/>
  <c r="O1808" i="1"/>
  <c r="P1808" i="1"/>
  <c r="Q1808" i="1"/>
  <c r="R1808" i="1"/>
  <c r="S1808" i="1"/>
  <c r="T1808" i="1"/>
  <c r="U1808" i="1"/>
  <c r="V1808" i="1"/>
  <c r="W1808" i="1"/>
  <c r="X1808" i="1"/>
  <c r="Y1808" i="1"/>
  <c r="Z1808" i="1"/>
  <c r="AA1808" i="1"/>
  <c r="AB1808" i="1"/>
  <c r="AC1808" i="1"/>
  <c r="AD1808" i="1"/>
  <c r="H1809" i="1"/>
  <c r="I1809" i="1"/>
  <c r="J1809" i="1"/>
  <c r="K1809" i="1"/>
  <c r="L1809" i="1"/>
  <c r="M1809" i="1"/>
  <c r="N1809" i="1"/>
  <c r="O1809" i="1"/>
  <c r="P1809" i="1"/>
  <c r="Q1809" i="1"/>
  <c r="R1809" i="1"/>
  <c r="S1809" i="1"/>
  <c r="T1809" i="1"/>
  <c r="U1809" i="1"/>
  <c r="V1809" i="1"/>
  <c r="W1809" i="1"/>
  <c r="X1809" i="1"/>
  <c r="Y1809" i="1"/>
  <c r="Z1809" i="1"/>
  <c r="AA1809" i="1"/>
  <c r="AB1809" i="1"/>
  <c r="AC1809" i="1"/>
  <c r="AD1809" i="1"/>
  <c r="H1810" i="1"/>
  <c r="I1810" i="1"/>
  <c r="J1810" i="1"/>
  <c r="K1810" i="1"/>
  <c r="L1810" i="1"/>
  <c r="M1810" i="1"/>
  <c r="N1810" i="1"/>
  <c r="O1810" i="1"/>
  <c r="P1810" i="1"/>
  <c r="Q1810" i="1"/>
  <c r="R1810" i="1"/>
  <c r="S1810" i="1"/>
  <c r="T1810" i="1"/>
  <c r="U1810" i="1"/>
  <c r="V1810" i="1"/>
  <c r="W1810" i="1"/>
  <c r="X1810" i="1"/>
  <c r="Y1810" i="1"/>
  <c r="Z1810" i="1"/>
  <c r="AA1810" i="1"/>
  <c r="AB1810" i="1"/>
  <c r="AC1810" i="1"/>
  <c r="AD1810" i="1"/>
  <c r="H1811" i="1"/>
  <c r="I1811" i="1"/>
  <c r="J1811" i="1"/>
  <c r="K1811" i="1"/>
  <c r="L1811" i="1"/>
  <c r="M1811" i="1"/>
  <c r="N1811" i="1"/>
  <c r="O1811" i="1"/>
  <c r="P1811" i="1"/>
  <c r="Q1811" i="1"/>
  <c r="R1811" i="1"/>
  <c r="S1811" i="1"/>
  <c r="T1811" i="1"/>
  <c r="U1811" i="1"/>
  <c r="V1811" i="1"/>
  <c r="W1811" i="1"/>
  <c r="X1811" i="1"/>
  <c r="Y1811" i="1"/>
  <c r="Z1811" i="1"/>
  <c r="AA1811" i="1"/>
  <c r="AB1811" i="1"/>
  <c r="AC1811" i="1"/>
  <c r="AD1811" i="1"/>
  <c r="H1812" i="1"/>
  <c r="I1812" i="1"/>
  <c r="J1812" i="1"/>
  <c r="K1812" i="1"/>
  <c r="L1812" i="1"/>
  <c r="M1812" i="1"/>
  <c r="N1812" i="1"/>
  <c r="O1812" i="1"/>
  <c r="P1812" i="1"/>
  <c r="Q1812" i="1"/>
  <c r="R1812" i="1"/>
  <c r="S1812" i="1"/>
  <c r="T1812" i="1"/>
  <c r="U1812" i="1"/>
  <c r="V1812" i="1"/>
  <c r="W1812" i="1"/>
  <c r="X1812" i="1"/>
  <c r="Y1812" i="1"/>
  <c r="Z1812" i="1"/>
  <c r="AA1812" i="1"/>
  <c r="AB1812" i="1"/>
  <c r="AC1812" i="1"/>
  <c r="AD1812" i="1"/>
  <c r="H1814" i="1"/>
  <c r="I1814" i="1"/>
  <c r="J1814" i="1"/>
  <c r="K1814" i="1"/>
  <c r="L1814" i="1"/>
  <c r="M1814" i="1"/>
  <c r="N1814" i="1"/>
  <c r="O1814" i="1"/>
  <c r="P1814" i="1"/>
  <c r="Q1814" i="1"/>
  <c r="R1814" i="1"/>
  <c r="S1814" i="1"/>
  <c r="T1814" i="1"/>
  <c r="U1814" i="1"/>
  <c r="V1814" i="1"/>
  <c r="W1814" i="1"/>
  <c r="X1814" i="1"/>
  <c r="Y1814" i="1"/>
  <c r="Z1814" i="1"/>
  <c r="AA1814" i="1"/>
  <c r="AB1814" i="1"/>
  <c r="AC1814" i="1"/>
  <c r="AD1814" i="1"/>
  <c r="H1815" i="1"/>
  <c r="I1815" i="1"/>
  <c r="J1815" i="1"/>
  <c r="K1815" i="1"/>
  <c r="L1815" i="1"/>
  <c r="M1815" i="1"/>
  <c r="N1815" i="1"/>
  <c r="O1815" i="1"/>
  <c r="P1815" i="1"/>
  <c r="Q1815" i="1"/>
  <c r="R1815" i="1"/>
  <c r="S1815" i="1"/>
  <c r="T1815" i="1"/>
  <c r="U1815" i="1"/>
  <c r="V1815" i="1"/>
  <c r="W1815" i="1"/>
  <c r="X1815" i="1"/>
  <c r="Y1815" i="1"/>
  <c r="Z1815" i="1"/>
  <c r="AA1815" i="1"/>
  <c r="AB1815" i="1"/>
  <c r="AC1815" i="1"/>
  <c r="AD1815" i="1"/>
  <c r="H1816" i="1"/>
  <c r="I1816" i="1"/>
  <c r="J1816" i="1"/>
  <c r="K1816" i="1"/>
  <c r="L1816" i="1"/>
  <c r="M1816" i="1"/>
  <c r="N1816" i="1"/>
  <c r="O1816" i="1"/>
  <c r="P1816" i="1"/>
  <c r="Q1816" i="1"/>
  <c r="R1816" i="1"/>
  <c r="S1816" i="1"/>
  <c r="T1816" i="1"/>
  <c r="U1816" i="1"/>
  <c r="V1816" i="1"/>
  <c r="W1816" i="1"/>
  <c r="X1816" i="1"/>
  <c r="Y1816" i="1"/>
  <c r="Z1816" i="1"/>
  <c r="AA1816" i="1"/>
  <c r="AB1816" i="1"/>
  <c r="AC1816" i="1"/>
  <c r="AD1816" i="1"/>
  <c r="H1817" i="1"/>
  <c r="I1817" i="1"/>
  <c r="J1817" i="1"/>
  <c r="K1817" i="1"/>
  <c r="L1817" i="1"/>
  <c r="M1817" i="1"/>
  <c r="N1817" i="1"/>
  <c r="O1817" i="1"/>
  <c r="P1817" i="1"/>
  <c r="Q1817" i="1"/>
  <c r="R1817" i="1"/>
  <c r="S1817" i="1"/>
  <c r="T1817" i="1"/>
  <c r="U1817" i="1"/>
  <c r="V1817" i="1"/>
  <c r="W1817" i="1"/>
  <c r="X1817" i="1"/>
  <c r="Y1817" i="1"/>
  <c r="Z1817" i="1"/>
  <c r="AA1817" i="1"/>
  <c r="AB1817" i="1"/>
  <c r="AC1817" i="1"/>
  <c r="AD1817" i="1"/>
  <c r="H1818" i="1"/>
  <c r="I1818" i="1"/>
  <c r="J1818" i="1"/>
  <c r="K1818" i="1"/>
  <c r="L1818" i="1"/>
  <c r="M1818" i="1"/>
  <c r="N1818" i="1"/>
  <c r="O1818" i="1"/>
  <c r="P1818" i="1"/>
  <c r="Q1818" i="1"/>
  <c r="R1818" i="1"/>
  <c r="S1818" i="1"/>
  <c r="T1818" i="1"/>
  <c r="U1818" i="1"/>
  <c r="V1818" i="1"/>
  <c r="W1818" i="1"/>
  <c r="X1818" i="1"/>
  <c r="Y1818" i="1"/>
  <c r="Z1818" i="1"/>
  <c r="AA1818" i="1"/>
  <c r="AB1818" i="1"/>
  <c r="AC1818" i="1"/>
  <c r="AD1818" i="1"/>
  <c r="H1819" i="1"/>
  <c r="I1819" i="1"/>
  <c r="J1819" i="1"/>
  <c r="K1819" i="1"/>
  <c r="L1819" i="1"/>
  <c r="M1819" i="1"/>
  <c r="N1819" i="1"/>
  <c r="O1819" i="1"/>
  <c r="P1819" i="1"/>
  <c r="Q1819" i="1"/>
  <c r="R1819" i="1"/>
  <c r="S1819" i="1"/>
  <c r="T1819" i="1"/>
  <c r="U1819" i="1"/>
  <c r="V1819" i="1"/>
  <c r="W1819" i="1"/>
  <c r="X1819" i="1"/>
  <c r="Y1819" i="1"/>
  <c r="Z1819" i="1"/>
  <c r="AA1819" i="1"/>
  <c r="AB1819" i="1"/>
  <c r="AC1819" i="1"/>
  <c r="AD1819" i="1"/>
  <c r="H1820" i="1"/>
  <c r="I1820" i="1"/>
  <c r="J1820" i="1"/>
  <c r="K1820" i="1"/>
  <c r="L1820" i="1"/>
  <c r="M1820" i="1"/>
  <c r="N1820" i="1"/>
  <c r="O1820" i="1"/>
  <c r="P1820" i="1"/>
  <c r="Q1820" i="1"/>
  <c r="R1820" i="1"/>
  <c r="S1820" i="1"/>
  <c r="T1820" i="1"/>
  <c r="U1820" i="1"/>
  <c r="V1820" i="1"/>
  <c r="W1820" i="1"/>
  <c r="X1820" i="1"/>
  <c r="Y1820" i="1"/>
  <c r="Z1820" i="1"/>
  <c r="AA1820" i="1"/>
  <c r="AB1820" i="1"/>
  <c r="AC1820" i="1"/>
  <c r="AD1820" i="1"/>
  <c r="H1821" i="1"/>
  <c r="I1821" i="1"/>
  <c r="J1821" i="1"/>
  <c r="K1821" i="1"/>
  <c r="L1821" i="1"/>
  <c r="M1821" i="1"/>
  <c r="N1821" i="1"/>
  <c r="O1821" i="1"/>
  <c r="P1821" i="1"/>
  <c r="Q1821" i="1"/>
  <c r="R1821" i="1"/>
  <c r="S1821" i="1"/>
  <c r="T1821" i="1"/>
  <c r="U1821" i="1"/>
  <c r="V1821" i="1"/>
  <c r="W1821" i="1"/>
  <c r="X1821" i="1"/>
  <c r="Y1821" i="1"/>
  <c r="Z1821" i="1"/>
  <c r="AA1821" i="1"/>
  <c r="AB1821" i="1"/>
  <c r="AC1821" i="1"/>
  <c r="AD1821" i="1"/>
  <c r="H1823" i="1"/>
  <c r="I1823" i="1"/>
  <c r="J1823" i="1"/>
  <c r="K1823" i="1"/>
  <c r="L1823" i="1"/>
  <c r="M1823" i="1"/>
  <c r="N1823" i="1"/>
  <c r="O1823" i="1"/>
  <c r="P1823" i="1"/>
  <c r="Q1823" i="1"/>
  <c r="R1823" i="1"/>
  <c r="S1823" i="1"/>
  <c r="T1823" i="1"/>
  <c r="U1823" i="1"/>
  <c r="V1823" i="1"/>
  <c r="W1823" i="1"/>
  <c r="X1823" i="1"/>
  <c r="Y1823" i="1"/>
  <c r="Z1823" i="1"/>
  <c r="AA1823" i="1"/>
  <c r="AB1823" i="1"/>
  <c r="AC1823" i="1"/>
  <c r="AD1823" i="1"/>
  <c r="H1824" i="1"/>
  <c r="I1824" i="1"/>
  <c r="J1824" i="1"/>
  <c r="K1824" i="1"/>
  <c r="L1824" i="1"/>
  <c r="M1824" i="1"/>
  <c r="N1824" i="1"/>
  <c r="O1824" i="1"/>
  <c r="P1824" i="1"/>
  <c r="Q1824" i="1"/>
  <c r="R1824" i="1"/>
  <c r="S1824" i="1"/>
  <c r="T1824" i="1"/>
  <c r="U1824" i="1"/>
  <c r="V1824" i="1"/>
  <c r="W1824" i="1"/>
  <c r="X1824" i="1"/>
  <c r="Y1824" i="1"/>
  <c r="Z1824" i="1"/>
  <c r="AA1824" i="1"/>
  <c r="AB1824" i="1"/>
  <c r="AC1824" i="1"/>
  <c r="AD1824" i="1"/>
  <c r="H1825" i="1"/>
  <c r="I1825" i="1"/>
  <c r="J1825" i="1"/>
  <c r="K1825" i="1"/>
  <c r="L1825" i="1"/>
  <c r="M1825" i="1"/>
  <c r="N1825" i="1"/>
  <c r="O1825" i="1"/>
  <c r="P1825" i="1"/>
  <c r="Q1825" i="1"/>
  <c r="R1825" i="1"/>
  <c r="S1825" i="1"/>
  <c r="T1825" i="1"/>
  <c r="U1825" i="1"/>
  <c r="V1825" i="1"/>
  <c r="W1825" i="1"/>
  <c r="X1825" i="1"/>
  <c r="Y1825" i="1"/>
  <c r="Z1825" i="1"/>
  <c r="AA1825" i="1"/>
  <c r="AB1825" i="1"/>
  <c r="AC1825" i="1"/>
  <c r="AD1825" i="1"/>
  <c r="H1826" i="1"/>
  <c r="I1826" i="1"/>
  <c r="J1826" i="1"/>
  <c r="K1826" i="1"/>
  <c r="L1826" i="1"/>
  <c r="M1826" i="1"/>
  <c r="N1826" i="1"/>
  <c r="O1826" i="1"/>
  <c r="P1826" i="1"/>
  <c r="Q1826" i="1"/>
  <c r="R1826" i="1"/>
  <c r="S1826" i="1"/>
  <c r="T1826" i="1"/>
  <c r="U1826" i="1"/>
  <c r="V1826" i="1"/>
  <c r="W1826" i="1"/>
  <c r="X1826" i="1"/>
  <c r="Y1826" i="1"/>
  <c r="Z1826" i="1"/>
  <c r="AA1826" i="1"/>
  <c r="AB1826" i="1"/>
  <c r="AC1826" i="1"/>
  <c r="AD1826" i="1"/>
  <c r="H1827" i="1"/>
  <c r="I1827" i="1"/>
  <c r="J1827" i="1"/>
  <c r="K1827" i="1"/>
  <c r="L1827" i="1"/>
  <c r="M1827" i="1"/>
  <c r="N1827" i="1"/>
  <c r="O1827" i="1"/>
  <c r="P1827" i="1"/>
  <c r="Q1827" i="1"/>
  <c r="R1827" i="1"/>
  <c r="S1827" i="1"/>
  <c r="T1827" i="1"/>
  <c r="U1827" i="1"/>
  <c r="V1827" i="1"/>
  <c r="W1827" i="1"/>
  <c r="X1827" i="1"/>
  <c r="Y1827" i="1"/>
  <c r="Z1827" i="1"/>
  <c r="AA1827" i="1"/>
  <c r="AB1827" i="1"/>
  <c r="AC1827" i="1"/>
  <c r="AD1827" i="1"/>
  <c r="H1828" i="1"/>
  <c r="I1828" i="1"/>
  <c r="J1828" i="1"/>
  <c r="K1828" i="1"/>
  <c r="L1828" i="1"/>
  <c r="M1828" i="1"/>
  <c r="N1828" i="1"/>
  <c r="O1828" i="1"/>
  <c r="P1828" i="1"/>
  <c r="Q1828" i="1"/>
  <c r="R1828" i="1"/>
  <c r="S1828" i="1"/>
  <c r="T1828" i="1"/>
  <c r="U1828" i="1"/>
  <c r="V1828" i="1"/>
  <c r="W1828" i="1"/>
  <c r="X1828" i="1"/>
  <c r="Y1828" i="1"/>
  <c r="Z1828" i="1"/>
  <c r="AA1828" i="1"/>
  <c r="AB1828" i="1"/>
  <c r="AC1828" i="1"/>
  <c r="AD1828" i="1"/>
  <c r="H1829" i="1"/>
  <c r="I1829" i="1"/>
  <c r="J1829" i="1"/>
  <c r="K1829" i="1"/>
  <c r="L1829" i="1"/>
  <c r="M1829" i="1"/>
  <c r="N1829" i="1"/>
  <c r="O1829" i="1"/>
  <c r="P1829" i="1"/>
  <c r="Q1829" i="1"/>
  <c r="R1829" i="1"/>
  <c r="S1829" i="1"/>
  <c r="T1829" i="1"/>
  <c r="U1829" i="1"/>
  <c r="V1829" i="1"/>
  <c r="W1829" i="1"/>
  <c r="X1829" i="1"/>
  <c r="Y1829" i="1"/>
  <c r="Z1829" i="1"/>
  <c r="AA1829" i="1"/>
  <c r="AB1829" i="1"/>
  <c r="AC1829" i="1"/>
  <c r="AD1829" i="1"/>
  <c r="H1830" i="1"/>
  <c r="I1830" i="1"/>
  <c r="J1830" i="1"/>
  <c r="K1830" i="1"/>
  <c r="L1830" i="1"/>
  <c r="M1830" i="1"/>
  <c r="N1830" i="1"/>
  <c r="O1830" i="1"/>
  <c r="P1830" i="1"/>
  <c r="Q1830" i="1"/>
  <c r="R1830" i="1"/>
  <c r="S1830" i="1"/>
  <c r="T1830" i="1"/>
  <c r="U1830" i="1"/>
  <c r="V1830" i="1"/>
  <c r="W1830" i="1"/>
  <c r="X1830" i="1"/>
  <c r="Y1830" i="1"/>
  <c r="Z1830" i="1"/>
  <c r="AA1830" i="1"/>
  <c r="AB1830" i="1"/>
  <c r="AC1830" i="1"/>
  <c r="AD1830" i="1"/>
  <c r="H1921" i="1"/>
  <c r="I1921" i="1"/>
  <c r="J1921" i="1"/>
  <c r="K1921" i="1"/>
  <c r="L1921" i="1"/>
  <c r="M1921" i="1"/>
  <c r="N1921" i="1"/>
  <c r="O1921" i="1"/>
  <c r="P1921" i="1"/>
  <c r="Q1921" i="1"/>
  <c r="R1921" i="1"/>
  <c r="S1921" i="1"/>
  <c r="T1921" i="1"/>
  <c r="U1921" i="1"/>
  <c r="V1921" i="1"/>
  <c r="W1921" i="1"/>
  <c r="X1921" i="1"/>
  <c r="Y1921" i="1"/>
  <c r="Z1921" i="1"/>
  <c r="AA1921" i="1"/>
  <c r="AB1921" i="1"/>
  <c r="AC1921" i="1"/>
  <c r="AD1921" i="1"/>
  <c r="H1922" i="1"/>
  <c r="I1922" i="1"/>
  <c r="J1922" i="1"/>
  <c r="K1922" i="1"/>
  <c r="L1922" i="1"/>
  <c r="M1922" i="1"/>
  <c r="N1922" i="1"/>
  <c r="O1922" i="1"/>
  <c r="P1922" i="1"/>
  <c r="Q1922" i="1"/>
  <c r="R1922" i="1"/>
  <c r="S1922" i="1"/>
  <c r="T1922" i="1"/>
  <c r="U1922" i="1"/>
  <c r="V1922" i="1"/>
  <c r="W1922" i="1"/>
  <c r="X1922" i="1"/>
  <c r="Y1922" i="1"/>
  <c r="Z1922" i="1"/>
  <c r="AA1922" i="1"/>
  <c r="AB1922" i="1"/>
  <c r="AC1922" i="1"/>
  <c r="AD1922" i="1"/>
  <c r="H1923" i="1"/>
  <c r="I1923" i="1"/>
  <c r="J1923" i="1"/>
  <c r="K1923" i="1"/>
  <c r="L1923" i="1"/>
  <c r="M1923" i="1"/>
  <c r="N1923" i="1"/>
  <c r="O1923" i="1"/>
  <c r="P1923" i="1"/>
  <c r="Q1923" i="1"/>
  <c r="R1923" i="1"/>
  <c r="S1923" i="1"/>
  <c r="T1923" i="1"/>
  <c r="U1923" i="1"/>
  <c r="V1923" i="1"/>
  <c r="W1923" i="1"/>
  <c r="X1923" i="1"/>
  <c r="Y1923" i="1"/>
  <c r="Z1923" i="1"/>
  <c r="AA1923" i="1"/>
  <c r="AB1923" i="1"/>
  <c r="AC1923" i="1"/>
  <c r="AD1923" i="1"/>
  <c r="H1924" i="1"/>
  <c r="I1924" i="1"/>
  <c r="J1924" i="1"/>
  <c r="K1924" i="1"/>
  <c r="L1924" i="1"/>
  <c r="M1924" i="1"/>
  <c r="N1924" i="1"/>
  <c r="O1924" i="1"/>
  <c r="P1924" i="1"/>
  <c r="Q1924" i="1"/>
  <c r="R1924" i="1"/>
  <c r="S1924" i="1"/>
  <c r="T1924" i="1"/>
  <c r="U1924" i="1"/>
  <c r="V1924" i="1"/>
  <c r="W1924" i="1"/>
  <c r="X1924" i="1"/>
  <c r="Y1924" i="1"/>
  <c r="Z1924" i="1"/>
  <c r="AA1924" i="1"/>
  <c r="AB1924" i="1"/>
  <c r="AC1924" i="1"/>
  <c r="AD1924" i="1"/>
  <c r="H1925" i="1"/>
  <c r="I1925" i="1"/>
  <c r="J1925" i="1"/>
  <c r="K1925" i="1"/>
  <c r="L1925" i="1"/>
  <c r="M1925" i="1"/>
  <c r="N1925" i="1"/>
  <c r="O1925" i="1"/>
  <c r="P1925" i="1"/>
  <c r="Q1925" i="1"/>
  <c r="R1925" i="1"/>
  <c r="S1925" i="1"/>
  <c r="T1925" i="1"/>
  <c r="U1925" i="1"/>
  <c r="V1925" i="1"/>
  <c r="W1925" i="1"/>
  <c r="X1925" i="1"/>
  <c r="Y1925" i="1"/>
  <c r="Z1925" i="1"/>
  <c r="AA1925" i="1"/>
  <c r="AB1925" i="1"/>
  <c r="AC1925" i="1"/>
  <c r="AD1925" i="1"/>
  <c r="H1926" i="1"/>
  <c r="I1926" i="1"/>
  <c r="J1926" i="1"/>
  <c r="K1926" i="1"/>
  <c r="L1926" i="1"/>
  <c r="M1926" i="1"/>
  <c r="N1926" i="1"/>
  <c r="O1926" i="1"/>
  <c r="P1926" i="1"/>
  <c r="Q1926" i="1"/>
  <c r="R1926" i="1"/>
  <c r="S1926" i="1"/>
  <c r="T1926" i="1"/>
  <c r="U1926" i="1"/>
  <c r="V1926" i="1"/>
  <c r="W1926" i="1"/>
  <c r="X1926" i="1"/>
  <c r="Y1926" i="1"/>
  <c r="Z1926" i="1"/>
  <c r="AA1926" i="1"/>
  <c r="AB1926" i="1"/>
  <c r="AC1926" i="1"/>
  <c r="AD1926" i="1"/>
  <c r="H1927" i="1"/>
  <c r="I1927" i="1"/>
  <c r="J1927" i="1"/>
  <c r="K1927" i="1"/>
  <c r="L1927" i="1"/>
  <c r="M1927" i="1"/>
  <c r="N1927" i="1"/>
  <c r="O1927" i="1"/>
  <c r="P1927" i="1"/>
  <c r="Q1927" i="1"/>
  <c r="R1927" i="1"/>
  <c r="S1927" i="1"/>
  <c r="T1927" i="1"/>
  <c r="U1927" i="1"/>
  <c r="V1927" i="1"/>
  <c r="W1927" i="1"/>
  <c r="X1927" i="1"/>
  <c r="Y1927" i="1"/>
  <c r="Z1927" i="1"/>
  <c r="AA1927" i="1"/>
  <c r="AB1927" i="1"/>
  <c r="AC1927" i="1"/>
  <c r="AD1927" i="1"/>
  <c r="H1928" i="1"/>
  <c r="I1928" i="1"/>
  <c r="J1928" i="1"/>
  <c r="K1928" i="1"/>
  <c r="L1928" i="1"/>
  <c r="M1928" i="1"/>
  <c r="N1928" i="1"/>
  <c r="O1928" i="1"/>
  <c r="P1928" i="1"/>
  <c r="Q1928" i="1"/>
  <c r="R1928" i="1"/>
  <c r="S1928" i="1"/>
  <c r="T1928" i="1"/>
  <c r="U1928" i="1"/>
  <c r="V1928" i="1"/>
  <c r="W1928" i="1"/>
  <c r="X1928" i="1"/>
  <c r="Y1928" i="1"/>
  <c r="Z1928" i="1"/>
  <c r="AA1928" i="1"/>
  <c r="AB1928" i="1"/>
  <c r="AC1928" i="1"/>
  <c r="AD1928" i="1"/>
  <c r="H1929" i="1"/>
  <c r="I1929" i="1"/>
  <c r="J1929" i="1"/>
  <c r="K1929" i="1"/>
  <c r="L1929" i="1"/>
  <c r="M1929" i="1"/>
  <c r="N1929" i="1"/>
  <c r="O1929" i="1"/>
  <c r="P1929" i="1"/>
  <c r="Q1929" i="1"/>
  <c r="R1929" i="1"/>
  <c r="S1929" i="1"/>
  <c r="T1929" i="1"/>
  <c r="U1929" i="1"/>
  <c r="V1929" i="1"/>
  <c r="W1929" i="1"/>
  <c r="X1929" i="1"/>
  <c r="Y1929" i="1"/>
  <c r="Z1929" i="1"/>
  <c r="AA1929" i="1"/>
  <c r="AB1929" i="1"/>
  <c r="AC1929" i="1"/>
  <c r="AD1929" i="1"/>
  <c r="H1930" i="1"/>
  <c r="I1930" i="1"/>
  <c r="J1930" i="1"/>
  <c r="K1930" i="1"/>
  <c r="L1930" i="1"/>
  <c r="M1930" i="1"/>
  <c r="N1930" i="1"/>
  <c r="O1930" i="1"/>
  <c r="P1930" i="1"/>
  <c r="Q1930" i="1"/>
  <c r="R1930" i="1"/>
  <c r="S1930" i="1"/>
  <c r="T1930" i="1"/>
  <c r="U1930" i="1"/>
  <c r="V1930" i="1"/>
  <c r="W1930" i="1"/>
  <c r="X1930" i="1"/>
  <c r="Y1930" i="1"/>
  <c r="Z1930" i="1"/>
  <c r="AA1930" i="1"/>
  <c r="AB1930" i="1"/>
  <c r="AC1930" i="1"/>
  <c r="AD1930" i="1"/>
  <c r="H1931" i="1"/>
  <c r="I1931" i="1"/>
  <c r="J1931" i="1"/>
  <c r="K1931" i="1"/>
  <c r="L1931" i="1"/>
  <c r="M1931" i="1"/>
  <c r="N1931" i="1"/>
  <c r="O1931" i="1"/>
  <c r="P1931" i="1"/>
  <c r="Q1931" i="1"/>
  <c r="R1931" i="1"/>
  <c r="S1931" i="1"/>
  <c r="T1931" i="1"/>
  <c r="U1931" i="1"/>
  <c r="V1931" i="1"/>
  <c r="W1931" i="1"/>
  <c r="X1931" i="1"/>
  <c r="Y1931" i="1"/>
  <c r="Z1931" i="1"/>
  <c r="AA1931" i="1"/>
  <c r="AB1931" i="1"/>
  <c r="AC1931" i="1"/>
  <c r="AD1931" i="1"/>
  <c r="H1932" i="1"/>
  <c r="I1932" i="1"/>
  <c r="J1932" i="1"/>
  <c r="K1932" i="1"/>
  <c r="L1932" i="1"/>
  <c r="M1932" i="1"/>
  <c r="N1932" i="1"/>
  <c r="O1932" i="1"/>
  <c r="P1932" i="1"/>
  <c r="Q1932" i="1"/>
  <c r="R1932" i="1"/>
  <c r="S1932" i="1"/>
  <c r="T1932" i="1"/>
  <c r="U1932" i="1"/>
  <c r="V1932" i="1"/>
  <c r="W1932" i="1"/>
  <c r="X1932" i="1"/>
  <c r="Y1932" i="1"/>
  <c r="Z1932" i="1"/>
  <c r="AA1932" i="1"/>
  <c r="AB1932" i="1"/>
  <c r="AC1932" i="1"/>
  <c r="AD1932" i="1"/>
  <c r="H1933" i="1"/>
  <c r="I1933" i="1"/>
  <c r="J1933" i="1"/>
  <c r="K1933" i="1"/>
  <c r="L1933" i="1"/>
  <c r="M1933" i="1"/>
  <c r="N1933" i="1"/>
  <c r="O1933" i="1"/>
  <c r="P1933" i="1"/>
  <c r="Q1933" i="1"/>
  <c r="R1933" i="1"/>
  <c r="S1933" i="1"/>
  <c r="T1933" i="1"/>
  <c r="U1933" i="1"/>
  <c r="V1933" i="1"/>
  <c r="W1933" i="1"/>
  <c r="X1933" i="1"/>
  <c r="Y1933" i="1"/>
  <c r="Z1933" i="1"/>
  <c r="AA1933" i="1"/>
  <c r="AB1933" i="1"/>
  <c r="AC1933" i="1"/>
  <c r="AD1933" i="1"/>
  <c r="H1934" i="1"/>
  <c r="I1934" i="1"/>
  <c r="J1934" i="1"/>
  <c r="K1934" i="1"/>
  <c r="L1934" i="1"/>
  <c r="M1934" i="1"/>
  <c r="N1934" i="1"/>
  <c r="O1934" i="1"/>
  <c r="P1934" i="1"/>
  <c r="Q1934" i="1"/>
  <c r="R1934" i="1"/>
  <c r="S1934" i="1"/>
  <c r="T1934" i="1"/>
  <c r="U1934" i="1"/>
  <c r="V1934" i="1"/>
  <c r="W1934" i="1"/>
  <c r="X1934" i="1"/>
  <c r="Y1934" i="1"/>
  <c r="Z1934" i="1"/>
  <c r="AA1934" i="1"/>
  <c r="AB1934" i="1"/>
  <c r="AC1934" i="1"/>
  <c r="AD1934" i="1"/>
  <c r="H1935" i="1"/>
  <c r="I1935" i="1"/>
  <c r="J1935" i="1"/>
  <c r="K1935" i="1"/>
  <c r="L1935" i="1"/>
  <c r="M1935" i="1"/>
  <c r="N1935" i="1"/>
  <c r="O1935" i="1"/>
  <c r="P1935" i="1"/>
  <c r="Q1935" i="1"/>
  <c r="R1935" i="1"/>
  <c r="S1935" i="1"/>
  <c r="T1935" i="1"/>
  <c r="U1935" i="1"/>
  <c r="V1935" i="1"/>
  <c r="W1935" i="1"/>
  <c r="X1935" i="1"/>
  <c r="Y1935" i="1"/>
  <c r="Z1935" i="1"/>
  <c r="AA1935" i="1"/>
  <c r="AB1935" i="1"/>
  <c r="AC1935" i="1"/>
  <c r="AD1935" i="1"/>
  <c r="H1936" i="1"/>
  <c r="I1936" i="1"/>
  <c r="J1936" i="1"/>
  <c r="K1936" i="1"/>
  <c r="L1936" i="1"/>
  <c r="M1936" i="1"/>
  <c r="N1936" i="1"/>
  <c r="O1936" i="1"/>
  <c r="P1936" i="1"/>
  <c r="Q1936" i="1"/>
  <c r="R1936" i="1"/>
  <c r="S1936" i="1"/>
  <c r="T1936" i="1"/>
  <c r="U1936" i="1"/>
  <c r="V1936" i="1"/>
  <c r="W1936" i="1"/>
  <c r="X1936" i="1"/>
  <c r="Y1936" i="1"/>
  <c r="Z1936" i="1"/>
  <c r="AA1936" i="1"/>
  <c r="AB1936" i="1"/>
  <c r="AC1936" i="1"/>
  <c r="AD1936" i="1"/>
  <c r="H1937" i="1"/>
  <c r="I1937" i="1"/>
  <c r="J1937" i="1"/>
  <c r="K1937" i="1"/>
  <c r="L1937" i="1"/>
  <c r="M1937" i="1"/>
  <c r="N1937" i="1"/>
  <c r="O1937" i="1"/>
  <c r="P1937" i="1"/>
  <c r="Q1937" i="1"/>
  <c r="R1937" i="1"/>
  <c r="S1937" i="1"/>
  <c r="T1937" i="1"/>
  <c r="U1937" i="1"/>
  <c r="V1937" i="1"/>
  <c r="W1937" i="1"/>
  <c r="X1937" i="1"/>
  <c r="Y1937" i="1"/>
  <c r="Z1937" i="1"/>
  <c r="AA1937" i="1"/>
  <c r="AB1937" i="1"/>
  <c r="AC1937" i="1"/>
  <c r="AD1937" i="1"/>
  <c r="H1938" i="1"/>
  <c r="I1938" i="1"/>
  <c r="J1938" i="1"/>
  <c r="K1938" i="1"/>
  <c r="L1938" i="1"/>
  <c r="M1938" i="1"/>
  <c r="N1938" i="1"/>
  <c r="O1938" i="1"/>
  <c r="P1938" i="1"/>
  <c r="Q1938" i="1"/>
  <c r="R1938" i="1"/>
  <c r="S1938" i="1"/>
  <c r="T1938" i="1"/>
  <c r="U1938" i="1"/>
  <c r="V1938" i="1"/>
  <c r="W1938" i="1"/>
  <c r="X1938" i="1"/>
  <c r="Y1938" i="1"/>
  <c r="Z1938" i="1"/>
  <c r="AA1938" i="1"/>
  <c r="AB1938" i="1"/>
  <c r="AC1938" i="1"/>
  <c r="AD1938" i="1"/>
  <c r="H1939" i="1"/>
  <c r="I1939" i="1"/>
  <c r="J1939" i="1"/>
  <c r="K1939" i="1"/>
  <c r="L1939" i="1"/>
  <c r="M1939" i="1"/>
  <c r="N1939" i="1"/>
  <c r="O1939" i="1"/>
  <c r="P1939" i="1"/>
  <c r="Q1939" i="1"/>
  <c r="R1939" i="1"/>
  <c r="S1939" i="1"/>
  <c r="T1939" i="1"/>
  <c r="U1939" i="1"/>
  <c r="V1939" i="1"/>
  <c r="W1939" i="1"/>
  <c r="X1939" i="1"/>
  <c r="Y1939" i="1"/>
  <c r="Z1939" i="1"/>
  <c r="AA1939" i="1"/>
  <c r="AB1939" i="1"/>
  <c r="AC1939" i="1"/>
  <c r="AD1939" i="1"/>
  <c r="H1940" i="1"/>
  <c r="I1940" i="1"/>
  <c r="J1940" i="1"/>
  <c r="K1940" i="1"/>
  <c r="L1940" i="1"/>
  <c r="M1940" i="1"/>
  <c r="N1940" i="1"/>
  <c r="O1940" i="1"/>
  <c r="P1940" i="1"/>
  <c r="Q1940" i="1"/>
  <c r="R1940" i="1"/>
  <c r="S1940" i="1"/>
  <c r="T1940" i="1"/>
  <c r="U1940" i="1"/>
  <c r="V1940" i="1"/>
  <c r="W1940" i="1"/>
  <c r="X1940" i="1"/>
  <c r="Y1940" i="1"/>
  <c r="Z1940" i="1"/>
  <c r="AA1940" i="1"/>
  <c r="AB1940" i="1"/>
  <c r="AC1940" i="1"/>
  <c r="AD1940" i="1"/>
  <c r="H1941" i="1"/>
  <c r="I1941" i="1"/>
  <c r="J1941" i="1"/>
  <c r="K1941" i="1"/>
  <c r="L1941" i="1"/>
  <c r="M1941" i="1"/>
  <c r="N1941" i="1"/>
  <c r="O1941" i="1"/>
  <c r="P1941" i="1"/>
  <c r="Q1941" i="1"/>
  <c r="R1941" i="1"/>
  <c r="S1941" i="1"/>
  <c r="T1941" i="1"/>
  <c r="U1941" i="1"/>
  <c r="V1941" i="1"/>
  <c r="W1941" i="1"/>
  <c r="X1941" i="1"/>
  <c r="Y1941" i="1"/>
  <c r="Z1941" i="1"/>
  <c r="AA1941" i="1"/>
  <c r="AB1941" i="1"/>
  <c r="AC1941" i="1"/>
  <c r="AD1941" i="1"/>
  <c r="H1942" i="1"/>
  <c r="I1942" i="1"/>
  <c r="J1942" i="1"/>
  <c r="K1942" i="1"/>
  <c r="L1942" i="1"/>
  <c r="M1942" i="1"/>
  <c r="N1942" i="1"/>
  <c r="O1942" i="1"/>
  <c r="P1942" i="1"/>
  <c r="Q1942" i="1"/>
  <c r="R1942" i="1"/>
  <c r="S1942" i="1"/>
  <c r="T1942" i="1"/>
  <c r="U1942" i="1"/>
  <c r="V1942" i="1"/>
  <c r="W1942" i="1"/>
  <c r="X1942" i="1"/>
  <c r="Y1942" i="1"/>
  <c r="Z1942" i="1"/>
  <c r="AA1942" i="1"/>
  <c r="AB1942" i="1"/>
  <c r="AC1942" i="1"/>
  <c r="AD1942" i="1"/>
  <c r="H1943" i="1"/>
  <c r="I1943" i="1"/>
  <c r="J1943" i="1"/>
  <c r="K1943" i="1"/>
  <c r="L1943" i="1"/>
  <c r="M1943" i="1"/>
  <c r="N1943" i="1"/>
  <c r="O1943" i="1"/>
  <c r="P1943" i="1"/>
  <c r="Q1943" i="1"/>
  <c r="R1943" i="1"/>
  <c r="S1943" i="1"/>
  <c r="T1943" i="1"/>
  <c r="U1943" i="1"/>
  <c r="V1943" i="1"/>
  <c r="W1943" i="1"/>
  <c r="X1943" i="1"/>
  <c r="Y1943" i="1"/>
  <c r="Z1943" i="1"/>
  <c r="AA1943" i="1"/>
  <c r="AB1943" i="1"/>
  <c r="AC1943" i="1"/>
  <c r="AD1943" i="1"/>
  <c r="H1944" i="1"/>
  <c r="I1944" i="1"/>
  <c r="J1944" i="1"/>
  <c r="K1944" i="1"/>
  <c r="L1944" i="1"/>
  <c r="M1944" i="1"/>
  <c r="N1944" i="1"/>
  <c r="O1944" i="1"/>
  <c r="P1944" i="1"/>
  <c r="Q1944" i="1"/>
  <c r="R1944" i="1"/>
  <c r="S1944" i="1"/>
  <c r="T1944" i="1"/>
  <c r="U1944" i="1"/>
  <c r="V1944" i="1"/>
  <c r="W1944" i="1"/>
  <c r="X1944" i="1"/>
  <c r="Y1944" i="1"/>
  <c r="Z1944" i="1"/>
  <c r="AA1944" i="1"/>
  <c r="AB1944" i="1"/>
  <c r="AC1944" i="1"/>
  <c r="AD1944" i="1"/>
  <c r="H1953" i="1"/>
  <c r="I1953" i="1"/>
  <c r="J1953" i="1"/>
  <c r="K1953" i="1"/>
  <c r="L1953" i="1"/>
  <c r="M1953" i="1"/>
  <c r="N1953" i="1"/>
  <c r="O1953" i="1"/>
  <c r="P1953" i="1"/>
  <c r="Q1953" i="1"/>
  <c r="R1953" i="1"/>
  <c r="S1953" i="1"/>
  <c r="T1953" i="1"/>
  <c r="U1953" i="1"/>
  <c r="V1953" i="1"/>
  <c r="W1953" i="1"/>
  <c r="X1953" i="1"/>
  <c r="Y1953" i="1"/>
  <c r="Z1953" i="1"/>
  <c r="AA1953" i="1"/>
  <c r="AB1953" i="1"/>
  <c r="AC1953" i="1"/>
  <c r="AD1953" i="1"/>
  <c r="H1954" i="1"/>
  <c r="I1954" i="1"/>
  <c r="J1954" i="1"/>
  <c r="K1954" i="1"/>
  <c r="L1954" i="1"/>
  <c r="M1954" i="1"/>
  <c r="N1954" i="1"/>
  <c r="O1954" i="1"/>
  <c r="P1954" i="1"/>
  <c r="Q1954" i="1"/>
  <c r="R1954" i="1"/>
  <c r="S1954" i="1"/>
  <c r="T1954" i="1"/>
  <c r="U1954" i="1"/>
  <c r="V1954" i="1"/>
  <c r="W1954" i="1"/>
  <c r="X1954" i="1"/>
  <c r="Y1954" i="1"/>
  <c r="Z1954" i="1"/>
  <c r="AA1954" i="1"/>
  <c r="AB1954" i="1"/>
  <c r="AC1954" i="1"/>
  <c r="AD1954" i="1"/>
  <c r="H1955" i="1"/>
  <c r="I1955" i="1"/>
  <c r="J1955" i="1"/>
  <c r="K1955" i="1"/>
  <c r="L1955" i="1"/>
  <c r="M1955" i="1"/>
  <c r="N1955" i="1"/>
  <c r="O1955" i="1"/>
  <c r="P1955" i="1"/>
  <c r="Q1955" i="1"/>
  <c r="R1955" i="1"/>
  <c r="S1955" i="1"/>
  <c r="T1955" i="1"/>
  <c r="U1955" i="1"/>
  <c r="V1955" i="1"/>
  <c r="W1955" i="1"/>
  <c r="X1955" i="1"/>
  <c r="Y1955" i="1"/>
  <c r="Z1955" i="1"/>
  <c r="AA1955" i="1"/>
  <c r="AB1955" i="1"/>
  <c r="AC1955" i="1"/>
  <c r="AD1955" i="1"/>
  <c r="H1956" i="1"/>
  <c r="I1956" i="1"/>
  <c r="J1956" i="1"/>
  <c r="K1956" i="1"/>
  <c r="L1956" i="1"/>
  <c r="M1956" i="1"/>
  <c r="N1956" i="1"/>
  <c r="O1956" i="1"/>
  <c r="P1956" i="1"/>
  <c r="Q1956" i="1"/>
  <c r="R1956" i="1"/>
  <c r="S1956" i="1"/>
  <c r="T1956" i="1"/>
  <c r="U1956" i="1"/>
  <c r="V1956" i="1"/>
  <c r="W1956" i="1"/>
  <c r="X1956" i="1"/>
  <c r="Y1956" i="1"/>
  <c r="Z1956" i="1"/>
  <c r="AA1956" i="1"/>
  <c r="AB1956" i="1"/>
  <c r="AC1956" i="1"/>
  <c r="AD1956" i="1"/>
  <c r="H1957" i="1"/>
  <c r="I1957" i="1"/>
  <c r="J1957" i="1"/>
  <c r="K1957" i="1"/>
  <c r="L1957" i="1"/>
  <c r="M1957" i="1"/>
  <c r="N1957" i="1"/>
  <c r="O1957" i="1"/>
  <c r="P1957" i="1"/>
  <c r="Q1957" i="1"/>
  <c r="R1957" i="1"/>
  <c r="S1957" i="1"/>
  <c r="T1957" i="1"/>
  <c r="U1957" i="1"/>
  <c r="V1957" i="1"/>
  <c r="W1957" i="1"/>
  <c r="X1957" i="1"/>
  <c r="Y1957" i="1"/>
  <c r="Z1957" i="1"/>
  <c r="AA1957" i="1"/>
  <c r="AB1957" i="1"/>
  <c r="AC1957" i="1"/>
  <c r="AD1957" i="1"/>
  <c r="H1958" i="1"/>
  <c r="I1958" i="1"/>
  <c r="J1958" i="1"/>
  <c r="K1958" i="1"/>
  <c r="L1958" i="1"/>
  <c r="M1958" i="1"/>
  <c r="N1958" i="1"/>
  <c r="O1958" i="1"/>
  <c r="P1958" i="1"/>
  <c r="Q1958" i="1"/>
  <c r="R1958" i="1"/>
  <c r="S1958" i="1"/>
  <c r="T1958" i="1"/>
  <c r="U1958" i="1"/>
  <c r="V1958" i="1"/>
  <c r="W1958" i="1"/>
  <c r="X1958" i="1"/>
  <c r="Y1958" i="1"/>
  <c r="Z1958" i="1"/>
  <c r="AA1958" i="1"/>
  <c r="AB1958" i="1"/>
  <c r="AC1958" i="1"/>
  <c r="AD1958" i="1"/>
  <c r="H1959" i="1"/>
  <c r="I1959" i="1"/>
  <c r="J1959" i="1"/>
  <c r="K1959" i="1"/>
  <c r="L1959" i="1"/>
  <c r="M1959" i="1"/>
  <c r="N1959" i="1"/>
  <c r="O1959" i="1"/>
  <c r="P1959" i="1"/>
  <c r="Q1959" i="1"/>
  <c r="R1959" i="1"/>
  <c r="S1959" i="1"/>
  <c r="T1959" i="1"/>
  <c r="U1959" i="1"/>
  <c r="V1959" i="1"/>
  <c r="W1959" i="1"/>
  <c r="X1959" i="1"/>
  <c r="Y1959" i="1"/>
  <c r="Z1959" i="1"/>
  <c r="AA1959" i="1"/>
  <c r="AB1959" i="1"/>
  <c r="AC1959" i="1"/>
  <c r="AD1959" i="1"/>
  <c r="H1960" i="1"/>
  <c r="I1960" i="1"/>
  <c r="J1960" i="1"/>
  <c r="K1960" i="1"/>
  <c r="L1960" i="1"/>
  <c r="M1960" i="1"/>
  <c r="N1960" i="1"/>
  <c r="O1960" i="1"/>
  <c r="P1960" i="1"/>
  <c r="Q1960" i="1"/>
  <c r="R1960" i="1"/>
  <c r="S1960" i="1"/>
  <c r="T1960" i="1"/>
  <c r="U1960" i="1"/>
  <c r="V1960" i="1"/>
  <c r="W1960" i="1"/>
  <c r="X1960" i="1"/>
  <c r="Y1960" i="1"/>
  <c r="Z1960" i="1"/>
  <c r="AA1960" i="1"/>
  <c r="AB1960" i="1"/>
  <c r="AC1960" i="1"/>
  <c r="AD1960" i="1"/>
  <c r="H1969" i="1"/>
  <c r="I1969" i="1"/>
  <c r="J1969" i="1"/>
  <c r="K1969" i="1"/>
  <c r="L1969" i="1"/>
  <c r="M1969" i="1"/>
  <c r="N1969" i="1"/>
  <c r="O1969" i="1"/>
  <c r="P1969" i="1"/>
  <c r="Q1969" i="1"/>
  <c r="R1969" i="1"/>
  <c r="S1969" i="1"/>
  <c r="T1969" i="1"/>
  <c r="U1969" i="1"/>
  <c r="V1969" i="1"/>
  <c r="W1969" i="1"/>
  <c r="X1969" i="1"/>
  <c r="Y1969" i="1"/>
  <c r="Z1969" i="1"/>
  <c r="AA1969" i="1"/>
  <c r="AB1969" i="1"/>
  <c r="AC1969" i="1"/>
  <c r="AD1969" i="1"/>
  <c r="H1970" i="1"/>
  <c r="I1970" i="1"/>
  <c r="J1970" i="1"/>
  <c r="K1970" i="1"/>
  <c r="L1970" i="1"/>
  <c r="M1970" i="1"/>
  <c r="N1970" i="1"/>
  <c r="O1970" i="1"/>
  <c r="P1970" i="1"/>
  <c r="Q1970" i="1"/>
  <c r="R1970" i="1"/>
  <c r="S1970" i="1"/>
  <c r="T1970" i="1"/>
  <c r="U1970" i="1"/>
  <c r="V1970" i="1"/>
  <c r="W1970" i="1"/>
  <c r="X1970" i="1"/>
  <c r="Y1970" i="1"/>
  <c r="Z1970" i="1"/>
  <c r="AA1970" i="1"/>
  <c r="AB1970" i="1"/>
  <c r="AC1970" i="1"/>
  <c r="AD1970" i="1"/>
  <c r="H1971" i="1"/>
  <c r="I1971" i="1"/>
  <c r="J1971" i="1"/>
  <c r="K1971" i="1"/>
  <c r="L1971" i="1"/>
  <c r="M1971" i="1"/>
  <c r="N1971" i="1"/>
  <c r="O1971" i="1"/>
  <c r="P1971" i="1"/>
  <c r="Q1971" i="1"/>
  <c r="R1971" i="1"/>
  <c r="S1971" i="1"/>
  <c r="T1971" i="1"/>
  <c r="U1971" i="1"/>
  <c r="V1971" i="1"/>
  <c r="W1971" i="1"/>
  <c r="X1971" i="1"/>
  <c r="Y1971" i="1"/>
  <c r="Z1971" i="1"/>
  <c r="AA1971" i="1"/>
  <c r="AB1971" i="1"/>
  <c r="AC1971" i="1"/>
  <c r="AD1971" i="1"/>
  <c r="H1972" i="1"/>
  <c r="I1972" i="1"/>
  <c r="J1972" i="1"/>
  <c r="K1972" i="1"/>
  <c r="L1972" i="1"/>
  <c r="M1972" i="1"/>
  <c r="N1972" i="1"/>
  <c r="O1972" i="1"/>
  <c r="P1972" i="1"/>
  <c r="Q1972" i="1"/>
  <c r="R1972" i="1"/>
  <c r="S1972" i="1"/>
  <c r="T1972" i="1"/>
  <c r="U1972" i="1"/>
  <c r="V1972" i="1"/>
  <c r="W1972" i="1"/>
  <c r="X1972" i="1"/>
  <c r="Y1972" i="1"/>
  <c r="Z1972" i="1"/>
  <c r="AA1972" i="1"/>
  <c r="AB1972" i="1"/>
  <c r="AC1972" i="1"/>
  <c r="AD1972" i="1"/>
  <c r="H1973" i="1"/>
  <c r="I1973" i="1"/>
  <c r="J1973" i="1"/>
  <c r="K1973" i="1"/>
  <c r="L1973" i="1"/>
  <c r="M1973" i="1"/>
  <c r="N1973" i="1"/>
  <c r="O1973" i="1"/>
  <c r="P1973" i="1"/>
  <c r="Q1973" i="1"/>
  <c r="R1973" i="1"/>
  <c r="S1973" i="1"/>
  <c r="T1973" i="1"/>
  <c r="U1973" i="1"/>
  <c r="V1973" i="1"/>
  <c r="W1973" i="1"/>
  <c r="X1973" i="1"/>
  <c r="Y1973" i="1"/>
  <c r="Z1973" i="1"/>
  <c r="AA1973" i="1"/>
  <c r="AB1973" i="1"/>
  <c r="AC1973" i="1"/>
  <c r="AD1973" i="1"/>
  <c r="H1974" i="1"/>
  <c r="I1974" i="1"/>
  <c r="J1974" i="1"/>
  <c r="K1974" i="1"/>
  <c r="L1974" i="1"/>
  <c r="M1974" i="1"/>
  <c r="N1974" i="1"/>
  <c r="O1974" i="1"/>
  <c r="P1974" i="1"/>
  <c r="Q1974" i="1"/>
  <c r="R1974" i="1"/>
  <c r="S1974" i="1"/>
  <c r="T1974" i="1"/>
  <c r="U1974" i="1"/>
  <c r="V1974" i="1"/>
  <c r="W1974" i="1"/>
  <c r="X1974" i="1"/>
  <c r="Y1974" i="1"/>
  <c r="Z1974" i="1"/>
  <c r="AA1974" i="1"/>
  <c r="AB1974" i="1"/>
  <c r="AC1974" i="1"/>
  <c r="AD1974" i="1"/>
  <c r="H1975" i="1"/>
  <c r="I1975" i="1"/>
  <c r="J1975" i="1"/>
  <c r="K1975" i="1"/>
  <c r="L1975" i="1"/>
  <c r="M1975" i="1"/>
  <c r="N1975" i="1"/>
  <c r="O1975" i="1"/>
  <c r="P1975" i="1"/>
  <c r="Q1975" i="1"/>
  <c r="R1975" i="1"/>
  <c r="S1975" i="1"/>
  <c r="T1975" i="1"/>
  <c r="U1975" i="1"/>
  <c r="V1975" i="1"/>
  <c r="W1975" i="1"/>
  <c r="X1975" i="1"/>
  <c r="Y1975" i="1"/>
  <c r="Z1975" i="1"/>
  <c r="AA1975" i="1"/>
  <c r="AB1975" i="1"/>
  <c r="AC1975" i="1"/>
  <c r="AD1975" i="1"/>
  <c r="H1976" i="1"/>
  <c r="I1976" i="1"/>
  <c r="J1976" i="1"/>
  <c r="K1976" i="1"/>
  <c r="L1976" i="1"/>
  <c r="M1976" i="1"/>
  <c r="N1976" i="1"/>
  <c r="O1976" i="1"/>
  <c r="P1976" i="1"/>
  <c r="Q1976" i="1"/>
  <c r="R1976" i="1"/>
  <c r="S1976" i="1"/>
  <c r="T1976" i="1"/>
  <c r="U1976" i="1"/>
  <c r="V1976" i="1"/>
  <c r="W1976" i="1"/>
  <c r="X1976" i="1"/>
  <c r="Y1976" i="1"/>
  <c r="Z1976" i="1"/>
  <c r="AA1976" i="1"/>
  <c r="AB1976" i="1"/>
  <c r="AC1976" i="1"/>
  <c r="AD1976" i="1"/>
  <c r="H1985" i="1"/>
  <c r="I1985" i="1"/>
  <c r="J1985" i="1"/>
  <c r="K1985" i="1"/>
  <c r="L1985" i="1"/>
  <c r="M1985" i="1"/>
  <c r="N1985" i="1"/>
  <c r="O1985" i="1"/>
  <c r="P1985" i="1"/>
  <c r="Q1985" i="1"/>
  <c r="R1985" i="1"/>
  <c r="S1985" i="1"/>
  <c r="T1985" i="1"/>
  <c r="U1985" i="1"/>
  <c r="V1985" i="1"/>
  <c r="W1985" i="1"/>
  <c r="X1985" i="1"/>
  <c r="Y1985" i="1"/>
  <c r="Z1985" i="1"/>
  <c r="AA1985" i="1"/>
  <c r="AB1985" i="1"/>
  <c r="AC1985" i="1"/>
  <c r="AD1985" i="1"/>
  <c r="H1986" i="1"/>
  <c r="I1986" i="1"/>
  <c r="J1986" i="1"/>
  <c r="K1986" i="1"/>
  <c r="L1986" i="1"/>
  <c r="M1986" i="1"/>
  <c r="N1986" i="1"/>
  <c r="O1986" i="1"/>
  <c r="P1986" i="1"/>
  <c r="Q1986" i="1"/>
  <c r="R1986" i="1"/>
  <c r="S1986" i="1"/>
  <c r="T1986" i="1"/>
  <c r="U1986" i="1"/>
  <c r="V1986" i="1"/>
  <c r="W1986" i="1"/>
  <c r="X1986" i="1"/>
  <c r="Y1986" i="1"/>
  <c r="Z1986" i="1"/>
  <c r="AA1986" i="1"/>
  <c r="AB1986" i="1"/>
  <c r="AC1986" i="1"/>
  <c r="AD1986" i="1"/>
  <c r="H1987" i="1"/>
  <c r="I1987" i="1"/>
  <c r="J1987" i="1"/>
  <c r="K1987" i="1"/>
  <c r="L1987" i="1"/>
  <c r="M1987" i="1"/>
  <c r="N1987" i="1"/>
  <c r="O1987" i="1"/>
  <c r="P1987" i="1"/>
  <c r="Q1987" i="1"/>
  <c r="R1987" i="1"/>
  <c r="S1987" i="1"/>
  <c r="T1987" i="1"/>
  <c r="U1987" i="1"/>
  <c r="V1987" i="1"/>
  <c r="W1987" i="1"/>
  <c r="X1987" i="1"/>
  <c r="Y1987" i="1"/>
  <c r="Z1987" i="1"/>
  <c r="AA1987" i="1"/>
  <c r="AB1987" i="1"/>
  <c r="AC1987" i="1"/>
  <c r="AD1987" i="1"/>
  <c r="H1988" i="1"/>
  <c r="I1988" i="1"/>
  <c r="J1988" i="1"/>
  <c r="K1988" i="1"/>
  <c r="L1988" i="1"/>
  <c r="M1988" i="1"/>
  <c r="N1988" i="1"/>
  <c r="O1988" i="1"/>
  <c r="P1988" i="1"/>
  <c r="Q1988" i="1"/>
  <c r="R1988" i="1"/>
  <c r="S1988" i="1"/>
  <c r="T1988" i="1"/>
  <c r="U1988" i="1"/>
  <c r="V1988" i="1"/>
  <c r="W1988" i="1"/>
  <c r="X1988" i="1"/>
  <c r="Y1988" i="1"/>
  <c r="Z1988" i="1"/>
  <c r="AA1988" i="1"/>
  <c r="AB1988" i="1"/>
  <c r="AC1988" i="1"/>
  <c r="AD1988" i="1"/>
  <c r="H1989" i="1"/>
  <c r="I1989" i="1"/>
  <c r="J1989" i="1"/>
  <c r="K1989" i="1"/>
  <c r="L1989" i="1"/>
  <c r="M1989" i="1"/>
  <c r="N1989" i="1"/>
  <c r="O1989" i="1"/>
  <c r="P1989" i="1"/>
  <c r="Q1989" i="1"/>
  <c r="R1989" i="1"/>
  <c r="S1989" i="1"/>
  <c r="T1989" i="1"/>
  <c r="U1989" i="1"/>
  <c r="V1989" i="1"/>
  <c r="W1989" i="1"/>
  <c r="X1989" i="1"/>
  <c r="Y1989" i="1"/>
  <c r="Z1989" i="1"/>
  <c r="AA1989" i="1"/>
  <c r="AB1989" i="1"/>
  <c r="AC1989" i="1"/>
  <c r="AD1989" i="1"/>
  <c r="H1990" i="1"/>
  <c r="I1990" i="1"/>
  <c r="J1990" i="1"/>
  <c r="K1990" i="1"/>
  <c r="L1990" i="1"/>
  <c r="M1990" i="1"/>
  <c r="N1990" i="1"/>
  <c r="O1990" i="1"/>
  <c r="P1990" i="1"/>
  <c r="Q1990" i="1"/>
  <c r="R1990" i="1"/>
  <c r="S1990" i="1"/>
  <c r="T1990" i="1"/>
  <c r="U1990" i="1"/>
  <c r="V1990" i="1"/>
  <c r="W1990" i="1"/>
  <c r="X1990" i="1"/>
  <c r="Y1990" i="1"/>
  <c r="Z1990" i="1"/>
  <c r="AA1990" i="1"/>
  <c r="AB1990" i="1"/>
  <c r="AC1990" i="1"/>
  <c r="AD1990" i="1"/>
  <c r="H1991" i="1"/>
  <c r="I1991" i="1"/>
  <c r="J1991" i="1"/>
  <c r="K1991" i="1"/>
  <c r="L1991" i="1"/>
  <c r="M1991" i="1"/>
  <c r="N1991" i="1"/>
  <c r="O1991" i="1"/>
  <c r="P1991" i="1"/>
  <c r="Q1991" i="1"/>
  <c r="R1991" i="1"/>
  <c r="S1991" i="1"/>
  <c r="T1991" i="1"/>
  <c r="U1991" i="1"/>
  <c r="V1991" i="1"/>
  <c r="W1991" i="1"/>
  <c r="X1991" i="1"/>
  <c r="Y1991" i="1"/>
  <c r="Z1991" i="1"/>
  <c r="AA1991" i="1"/>
  <c r="AB1991" i="1"/>
  <c r="AC1991" i="1"/>
  <c r="AD1991" i="1"/>
  <c r="H1992" i="1"/>
  <c r="I1992" i="1"/>
  <c r="J1992" i="1"/>
  <c r="K1992" i="1"/>
  <c r="L1992" i="1"/>
  <c r="M1992" i="1"/>
  <c r="N1992" i="1"/>
  <c r="O1992" i="1"/>
  <c r="P1992" i="1"/>
  <c r="Q1992" i="1"/>
  <c r="R1992" i="1"/>
  <c r="S1992" i="1"/>
  <c r="T1992" i="1"/>
  <c r="U1992" i="1"/>
  <c r="V1992" i="1"/>
  <c r="W1992" i="1"/>
  <c r="X1992" i="1"/>
  <c r="Y1992" i="1"/>
  <c r="Z1992" i="1"/>
  <c r="AA1992" i="1"/>
  <c r="AB1992" i="1"/>
  <c r="AC1992" i="1"/>
  <c r="AD1992" i="1"/>
  <c r="H1993" i="1"/>
  <c r="I1993" i="1"/>
  <c r="J1993" i="1"/>
  <c r="K1993" i="1"/>
  <c r="L1993" i="1"/>
  <c r="M1993" i="1"/>
  <c r="N1993" i="1"/>
  <c r="O1993" i="1"/>
  <c r="P1993" i="1"/>
  <c r="Q1993" i="1"/>
  <c r="R1993" i="1"/>
  <c r="S1993" i="1"/>
  <c r="T1993" i="1"/>
  <c r="U1993" i="1"/>
  <c r="V1993" i="1"/>
  <c r="W1993" i="1"/>
  <c r="X1993" i="1"/>
  <c r="Y1993" i="1"/>
  <c r="Z1993" i="1"/>
  <c r="AA1993" i="1"/>
  <c r="AB1993" i="1"/>
  <c r="AC1993" i="1"/>
  <c r="AD1993" i="1"/>
  <c r="H1994" i="1"/>
  <c r="I1994" i="1"/>
  <c r="J1994" i="1"/>
  <c r="K1994" i="1"/>
  <c r="L1994" i="1"/>
  <c r="M1994" i="1"/>
  <c r="N1994" i="1"/>
  <c r="O1994" i="1"/>
  <c r="P1994" i="1"/>
  <c r="Q1994" i="1"/>
  <c r="R1994" i="1"/>
  <c r="S1994" i="1"/>
  <c r="T1994" i="1"/>
  <c r="U1994" i="1"/>
  <c r="V1994" i="1"/>
  <c r="W1994" i="1"/>
  <c r="X1994" i="1"/>
  <c r="Y1994" i="1"/>
  <c r="Z1994" i="1"/>
  <c r="AA1994" i="1"/>
  <c r="AB1994" i="1"/>
  <c r="AC1994" i="1"/>
  <c r="AD1994" i="1"/>
  <c r="H1995" i="1"/>
  <c r="I1995" i="1"/>
  <c r="J1995" i="1"/>
  <c r="K1995" i="1"/>
  <c r="L1995" i="1"/>
  <c r="M1995" i="1"/>
  <c r="N1995" i="1"/>
  <c r="O1995" i="1"/>
  <c r="P1995" i="1"/>
  <c r="Q1995" i="1"/>
  <c r="R1995" i="1"/>
  <c r="S1995" i="1"/>
  <c r="T1995" i="1"/>
  <c r="U1995" i="1"/>
  <c r="V1995" i="1"/>
  <c r="W1995" i="1"/>
  <c r="X1995" i="1"/>
  <c r="Y1995" i="1"/>
  <c r="Z1995" i="1"/>
  <c r="AA1995" i="1"/>
  <c r="AB1995" i="1"/>
  <c r="AC1995" i="1"/>
  <c r="AD1995" i="1"/>
  <c r="H1996" i="1"/>
  <c r="I1996" i="1"/>
  <c r="J1996" i="1"/>
  <c r="K1996" i="1"/>
  <c r="L1996" i="1"/>
  <c r="M1996" i="1"/>
  <c r="N1996" i="1"/>
  <c r="O1996" i="1"/>
  <c r="P1996" i="1"/>
  <c r="Q1996" i="1"/>
  <c r="R1996" i="1"/>
  <c r="S1996" i="1"/>
  <c r="T1996" i="1"/>
  <c r="U1996" i="1"/>
  <c r="V1996" i="1"/>
  <c r="W1996" i="1"/>
  <c r="X1996" i="1"/>
  <c r="Y1996" i="1"/>
  <c r="Z1996" i="1"/>
  <c r="AA1996" i="1"/>
  <c r="AB1996" i="1"/>
  <c r="AC1996" i="1"/>
  <c r="AD1996" i="1"/>
  <c r="H1997" i="1"/>
  <c r="I1997" i="1"/>
  <c r="J1997" i="1"/>
  <c r="K1997" i="1"/>
  <c r="L1997" i="1"/>
  <c r="M1997" i="1"/>
  <c r="N1997" i="1"/>
  <c r="O1997" i="1"/>
  <c r="P1997" i="1"/>
  <c r="Q1997" i="1"/>
  <c r="R1997" i="1"/>
  <c r="S1997" i="1"/>
  <c r="T1997" i="1"/>
  <c r="U1997" i="1"/>
  <c r="V1997" i="1"/>
  <c r="W1997" i="1"/>
  <c r="X1997" i="1"/>
  <c r="Y1997" i="1"/>
  <c r="Z1997" i="1"/>
  <c r="AA1997" i="1"/>
  <c r="AB1997" i="1"/>
  <c r="AC1997" i="1"/>
  <c r="AD1997" i="1"/>
  <c r="H1998" i="1"/>
  <c r="I1998" i="1"/>
  <c r="J1998" i="1"/>
  <c r="K1998" i="1"/>
  <c r="L1998" i="1"/>
  <c r="M1998" i="1"/>
  <c r="N1998" i="1"/>
  <c r="O1998" i="1"/>
  <c r="P1998" i="1"/>
  <c r="Q1998" i="1"/>
  <c r="R1998" i="1"/>
  <c r="S1998" i="1"/>
  <c r="T1998" i="1"/>
  <c r="U1998" i="1"/>
  <c r="V1998" i="1"/>
  <c r="W1998" i="1"/>
  <c r="X1998" i="1"/>
  <c r="Y1998" i="1"/>
  <c r="Z1998" i="1"/>
  <c r="AA1998" i="1"/>
  <c r="AB1998" i="1"/>
  <c r="AC1998" i="1"/>
  <c r="AD1998" i="1"/>
  <c r="H1999" i="1"/>
  <c r="I1999" i="1"/>
  <c r="J1999" i="1"/>
  <c r="K1999" i="1"/>
  <c r="L1999" i="1"/>
  <c r="M1999" i="1"/>
  <c r="N1999" i="1"/>
  <c r="O1999" i="1"/>
  <c r="P1999" i="1"/>
  <c r="Q1999" i="1"/>
  <c r="R1999" i="1"/>
  <c r="S1999" i="1"/>
  <c r="T1999" i="1"/>
  <c r="U1999" i="1"/>
  <c r="V1999" i="1"/>
  <c r="W1999" i="1"/>
  <c r="X1999" i="1"/>
  <c r="Y1999" i="1"/>
  <c r="Z1999" i="1"/>
  <c r="AA1999" i="1"/>
  <c r="AB1999" i="1"/>
  <c r="AC1999" i="1"/>
  <c r="AD1999" i="1"/>
  <c r="H2000" i="1"/>
  <c r="I2000" i="1"/>
  <c r="J2000" i="1"/>
  <c r="K2000" i="1"/>
  <c r="L2000" i="1"/>
  <c r="M2000" i="1"/>
  <c r="N2000" i="1"/>
  <c r="O2000" i="1"/>
  <c r="P2000" i="1"/>
  <c r="Q2000" i="1"/>
  <c r="R2000" i="1"/>
  <c r="S2000" i="1"/>
  <c r="T2000" i="1"/>
  <c r="U2000" i="1"/>
  <c r="V2000" i="1"/>
  <c r="W2000" i="1"/>
  <c r="X2000" i="1"/>
  <c r="Y2000" i="1"/>
  <c r="Z2000" i="1"/>
  <c r="AA2000" i="1"/>
  <c r="AB2000" i="1"/>
  <c r="AC2000" i="1"/>
  <c r="AD2000" i="1"/>
  <c r="H2001" i="1"/>
  <c r="I2001" i="1"/>
  <c r="J2001" i="1"/>
  <c r="K2001" i="1"/>
  <c r="L2001" i="1"/>
  <c r="M2001" i="1"/>
  <c r="N2001" i="1"/>
  <c r="O2001" i="1"/>
  <c r="P2001" i="1"/>
  <c r="Q2001" i="1"/>
  <c r="R2001" i="1"/>
  <c r="S2001" i="1"/>
  <c r="T2001" i="1"/>
  <c r="U2001" i="1"/>
  <c r="V2001" i="1"/>
  <c r="W2001" i="1"/>
  <c r="X2001" i="1"/>
  <c r="Y2001" i="1"/>
  <c r="Z2001" i="1"/>
  <c r="AA2001" i="1"/>
  <c r="AB2001" i="1"/>
  <c r="AC2001" i="1"/>
  <c r="AD2001" i="1"/>
  <c r="H2002" i="1"/>
  <c r="I2002" i="1"/>
  <c r="J2002" i="1"/>
  <c r="K2002" i="1"/>
  <c r="L2002" i="1"/>
  <c r="M2002" i="1"/>
  <c r="N2002" i="1"/>
  <c r="O2002" i="1"/>
  <c r="P2002" i="1"/>
  <c r="Q2002" i="1"/>
  <c r="R2002" i="1"/>
  <c r="S2002" i="1"/>
  <c r="T2002" i="1"/>
  <c r="U2002" i="1"/>
  <c r="V2002" i="1"/>
  <c r="W2002" i="1"/>
  <c r="X2002" i="1"/>
  <c r="Y2002" i="1"/>
  <c r="Z2002" i="1"/>
  <c r="AA2002" i="1"/>
  <c r="AB2002" i="1"/>
  <c r="AC2002" i="1"/>
  <c r="AD2002" i="1"/>
  <c r="H2003" i="1"/>
  <c r="I2003" i="1"/>
  <c r="J2003" i="1"/>
  <c r="K2003" i="1"/>
  <c r="L2003" i="1"/>
  <c r="M2003" i="1"/>
  <c r="N2003" i="1"/>
  <c r="O2003" i="1"/>
  <c r="P2003" i="1"/>
  <c r="Q2003" i="1"/>
  <c r="R2003" i="1"/>
  <c r="S2003" i="1"/>
  <c r="T2003" i="1"/>
  <c r="U2003" i="1"/>
  <c r="V2003" i="1"/>
  <c r="W2003" i="1"/>
  <c r="X2003" i="1"/>
  <c r="Y2003" i="1"/>
  <c r="Z2003" i="1"/>
  <c r="AA2003" i="1"/>
  <c r="AB2003" i="1"/>
  <c r="AC2003" i="1"/>
  <c r="AD2003" i="1"/>
  <c r="H2004" i="1"/>
  <c r="I2004" i="1"/>
  <c r="J2004" i="1"/>
  <c r="K2004" i="1"/>
  <c r="L2004" i="1"/>
  <c r="M2004" i="1"/>
  <c r="N2004" i="1"/>
  <c r="O2004" i="1"/>
  <c r="P2004" i="1"/>
  <c r="Q2004" i="1"/>
  <c r="R2004" i="1"/>
  <c r="S2004" i="1"/>
  <c r="T2004" i="1"/>
  <c r="U2004" i="1"/>
  <c r="V2004" i="1"/>
  <c r="W2004" i="1"/>
  <c r="X2004" i="1"/>
  <c r="Y2004" i="1"/>
  <c r="Z2004" i="1"/>
  <c r="AA2004" i="1"/>
  <c r="AB2004" i="1"/>
  <c r="AC2004" i="1"/>
  <c r="AD2004" i="1"/>
  <c r="H2005" i="1"/>
  <c r="I2005" i="1"/>
  <c r="J2005" i="1"/>
  <c r="K2005" i="1"/>
  <c r="L2005" i="1"/>
  <c r="M2005" i="1"/>
  <c r="N2005" i="1"/>
  <c r="O2005" i="1"/>
  <c r="P2005" i="1"/>
  <c r="Q2005" i="1"/>
  <c r="R2005" i="1"/>
  <c r="S2005" i="1"/>
  <c r="T2005" i="1"/>
  <c r="U2005" i="1"/>
  <c r="V2005" i="1"/>
  <c r="W2005" i="1"/>
  <c r="X2005" i="1"/>
  <c r="Y2005" i="1"/>
  <c r="Z2005" i="1"/>
  <c r="AA2005" i="1"/>
  <c r="AB2005" i="1"/>
  <c r="AC2005" i="1"/>
  <c r="AD2005" i="1"/>
  <c r="H2006" i="1"/>
  <c r="I2006" i="1"/>
  <c r="J2006" i="1"/>
  <c r="K2006" i="1"/>
  <c r="L2006" i="1"/>
  <c r="M2006" i="1"/>
  <c r="N2006" i="1"/>
  <c r="O2006" i="1"/>
  <c r="P2006" i="1"/>
  <c r="Q2006" i="1"/>
  <c r="R2006" i="1"/>
  <c r="S2006" i="1"/>
  <c r="T2006" i="1"/>
  <c r="U2006" i="1"/>
  <c r="V2006" i="1"/>
  <c r="W2006" i="1"/>
  <c r="X2006" i="1"/>
  <c r="Y2006" i="1"/>
  <c r="Z2006" i="1"/>
  <c r="AA2006" i="1"/>
  <c r="AB2006" i="1"/>
  <c r="AC2006" i="1"/>
  <c r="AD2006" i="1"/>
  <c r="H2007" i="1"/>
  <c r="I2007" i="1"/>
  <c r="J2007" i="1"/>
  <c r="K2007" i="1"/>
  <c r="L2007" i="1"/>
  <c r="M2007" i="1"/>
  <c r="N2007" i="1"/>
  <c r="O2007" i="1"/>
  <c r="P2007" i="1"/>
  <c r="Q2007" i="1"/>
  <c r="R2007" i="1"/>
  <c r="S2007" i="1"/>
  <c r="T2007" i="1"/>
  <c r="U2007" i="1"/>
  <c r="V2007" i="1"/>
  <c r="W2007" i="1"/>
  <c r="X2007" i="1"/>
  <c r="Y2007" i="1"/>
  <c r="Z2007" i="1"/>
  <c r="AA2007" i="1"/>
  <c r="AB2007" i="1"/>
  <c r="AC2007" i="1"/>
  <c r="AD2007" i="1"/>
  <c r="H2008" i="1"/>
  <c r="I2008" i="1"/>
  <c r="J2008" i="1"/>
  <c r="K2008" i="1"/>
  <c r="L2008" i="1"/>
  <c r="M2008" i="1"/>
  <c r="N2008" i="1"/>
  <c r="O2008" i="1"/>
  <c r="P2008" i="1"/>
  <c r="Q2008" i="1"/>
  <c r="R2008" i="1"/>
  <c r="S2008" i="1"/>
  <c r="T2008" i="1"/>
  <c r="U2008" i="1"/>
  <c r="V2008" i="1"/>
  <c r="W2008" i="1"/>
  <c r="X2008" i="1"/>
  <c r="Y2008" i="1"/>
  <c r="Z2008" i="1"/>
  <c r="AA2008" i="1"/>
  <c r="AB2008" i="1"/>
  <c r="AC2008" i="1"/>
  <c r="AD2008" i="1"/>
  <c r="H2057" i="1"/>
  <c r="I2057" i="1"/>
  <c r="J2057" i="1"/>
  <c r="K2057" i="1"/>
  <c r="L2057" i="1"/>
  <c r="M2057" i="1"/>
  <c r="N2057" i="1"/>
  <c r="O2057" i="1"/>
  <c r="P2057" i="1"/>
  <c r="Q2057" i="1"/>
  <c r="R2057" i="1"/>
  <c r="S2057" i="1"/>
  <c r="T2057" i="1"/>
  <c r="U2057" i="1"/>
  <c r="V2057" i="1"/>
  <c r="W2057" i="1"/>
  <c r="X2057" i="1"/>
  <c r="Y2057" i="1"/>
  <c r="Z2057" i="1"/>
  <c r="AA2057" i="1"/>
  <c r="AB2057" i="1"/>
  <c r="AC2057" i="1"/>
  <c r="AD2057" i="1"/>
  <c r="H2058" i="1"/>
  <c r="I2058" i="1"/>
  <c r="J2058" i="1"/>
  <c r="K2058" i="1"/>
  <c r="L2058" i="1"/>
  <c r="M2058" i="1"/>
  <c r="N2058" i="1"/>
  <c r="O2058" i="1"/>
  <c r="P2058" i="1"/>
  <c r="Q2058" i="1"/>
  <c r="R2058" i="1"/>
  <c r="S2058" i="1"/>
  <c r="T2058" i="1"/>
  <c r="U2058" i="1"/>
  <c r="V2058" i="1"/>
  <c r="W2058" i="1"/>
  <c r="X2058" i="1"/>
  <c r="Y2058" i="1"/>
  <c r="Z2058" i="1"/>
  <c r="AA2058" i="1"/>
  <c r="AB2058" i="1"/>
  <c r="AC2058" i="1"/>
  <c r="AD2058" i="1"/>
  <c r="H2059" i="1"/>
  <c r="I2059" i="1"/>
  <c r="J2059" i="1"/>
  <c r="K2059" i="1"/>
  <c r="L2059" i="1"/>
  <c r="M2059" i="1"/>
  <c r="N2059" i="1"/>
  <c r="O2059" i="1"/>
  <c r="P2059" i="1"/>
  <c r="Q2059" i="1"/>
  <c r="R2059" i="1"/>
  <c r="S2059" i="1"/>
  <c r="T2059" i="1"/>
  <c r="U2059" i="1"/>
  <c r="V2059" i="1"/>
  <c r="W2059" i="1"/>
  <c r="X2059" i="1"/>
  <c r="Y2059" i="1"/>
  <c r="Z2059" i="1"/>
  <c r="AA2059" i="1"/>
  <c r="AB2059" i="1"/>
  <c r="AC2059" i="1"/>
  <c r="AD2059" i="1"/>
  <c r="H2060" i="1"/>
  <c r="I2060" i="1"/>
  <c r="J2060" i="1"/>
  <c r="K2060" i="1"/>
  <c r="L2060" i="1"/>
  <c r="M2060" i="1"/>
  <c r="N2060" i="1"/>
  <c r="O2060" i="1"/>
  <c r="P2060" i="1"/>
  <c r="Q2060" i="1"/>
  <c r="R2060" i="1"/>
  <c r="S2060" i="1"/>
  <c r="T2060" i="1"/>
  <c r="U2060" i="1"/>
  <c r="V2060" i="1"/>
  <c r="W2060" i="1"/>
  <c r="X2060" i="1"/>
  <c r="Y2060" i="1"/>
  <c r="Z2060" i="1"/>
  <c r="AA2060" i="1"/>
  <c r="AB2060" i="1"/>
  <c r="AC2060" i="1"/>
  <c r="AD2060" i="1"/>
  <c r="H2061" i="1"/>
  <c r="I2061" i="1"/>
  <c r="J2061" i="1"/>
  <c r="K2061" i="1"/>
  <c r="L2061" i="1"/>
  <c r="M2061" i="1"/>
  <c r="N2061" i="1"/>
  <c r="O2061" i="1"/>
  <c r="P2061" i="1"/>
  <c r="Q2061" i="1"/>
  <c r="R2061" i="1"/>
  <c r="S2061" i="1"/>
  <c r="T2061" i="1"/>
  <c r="U2061" i="1"/>
  <c r="V2061" i="1"/>
  <c r="W2061" i="1"/>
  <c r="X2061" i="1"/>
  <c r="Y2061" i="1"/>
  <c r="Z2061" i="1"/>
  <c r="AA2061" i="1"/>
  <c r="AB2061" i="1"/>
  <c r="AC2061" i="1"/>
  <c r="AD2061" i="1"/>
  <c r="H2062" i="1"/>
  <c r="I2062" i="1"/>
  <c r="J2062" i="1"/>
  <c r="K2062" i="1"/>
  <c r="L2062" i="1"/>
  <c r="M2062" i="1"/>
  <c r="N2062" i="1"/>
  <c r="O2062" i="1"/>
  <c r="P2062" i="1"/>
  <c r="Q2062" i="1"/>
  <c r="R2062" i="1"/>
  <c r="S2062" i="1"/>
  <c r="T2062" i="1"/>
  <c r="U2062" i="1"/>
  <c r="V2062" i="1"/>
  <c r="W2062" i="1"/>
  <c r="X2062" i="1"/>
  <c r="Y2062" i="1"/>
  <c r="Z2062" i="1"/>
  <c r="AA2062" i="1"/>
  <c r="AB2062" i="1"/>
  <c r="AC2062" i="1"/>
  <c r="AD2062" i="1"/>
  <c r="H2063" i="1"/>
  <c r="I2063" i="1"/>
  <c r="J2063" i="1"/>
  <c r="K2063" i="1"/>
  <c r="L2063" i="1"/>
  <c r="M2063" i="1"/>
  <c r="N2063" i="1"/>
  <c r="O2063" i="1"/>
  <c r="P2063" i="1"/>
  <c r="Q2063" i="1"/>
  <c r="R2063" i="1"/>
  <c r="S2063" i="1"/>
  <c r="T2063" i="1"/>
  <c r="U2063" i="1"/>
  <c r="V2063" i="1"/>
  <c r="W2063" i="1"/>
  <c r="X2063" i="1"/>
  <c r="Y2063" i="1"/>
  <c r="Z2063" i="1"/>
  <c r="AA2063" i="1"/>
  <c r="AB2063" i="1"/>
  <c r="AC2063" i="1"/>
  <c r="AD2063" i="1"/>
  <c r="H2064" i="1"/>
  <c r="I2064" i="1"/>
  <c r="J2064" i="1"/>
  <c r="K2064" i="1"/>
  <c r="L2064" i="1"/>
  <c r="M2064" i="1"/>
  <c r="N2064" i="1"/>
  <c r="O2064" i="1"/>
  <c r="P2064" i="1"/>
  <c r="Q2064" i="1"/>
  <c r="R2064" i="1"/>
  <c r="S2064" i="1"/>
  <c r="T2064" i="1"/>
  <c r="U2064" i="1"/>
  <c r="V2064" i="1"/>
  <c r="W2064" i="1"/>
  <c r="X2064" i="1"/>
  <c r="Y2064" i="1"/>
  <c r="Z2064" i="1"/>
  <c r="AA2064" i="1"/>
  <c r="AB2064" i="1"/>
  <c r="AC2064" i="1"/>
  <c r="AD2064" i="1"/>
  <c r="H2065" i="1"/>
  <c r="I2065" i="1"/>
  <c r="J2065" i="1"/>
  <c r="K2065" i="1"/>
  <c r="L2065" i="1"/>
  <c r="M2065" i="1"/>
  <c r="N2065" i="1"/>
  <c r="O2065" i="1"/>
  <c r="P2065" i="1"/>
  <c r="Q2065" i="1"/>
  <c r="R2065" i="1"/>
  <c r="S2065" i="1"/>
  <c r="T2065" i="1"/>
  <c r="U2065" i="1"/>
  <c r="V2065" i="1"/>
  <c r="W2065" i="1"/>
  <c r="X2065" i="1"/>
  <c r="Y2065" i="1"/>
  <c r="Z2065" i="1"/>
  <c r="AA2065" i="1"/>
  <c r="AB2065" i="1"/>
  <c r="AC2065" i="1"/>
  <c r="AD2065" i="1"/>
  <c r="H2066" i="1"/>
  <c r="I2066" i="1"/>
  <c r="J2066" i="1"/>
  <c r="K2066" i="1"/>
  <c r="L2066" i="1"/>
  <c r="M2066" i="1"/>
  <c r="N2066" i="1"/>
  <c r="O2066" i="1"/>
  <c r="P2066" i="1"/>
  <c r="Q2066" i="1"/>
  <c r="R2066" i="1"/>
  <c r="S2066" i="1"/>
  <c r="T2066" i="1"/>
  <c r="U2066" i="1"/>
  <c r="V2066" i="1"/>
  <c r="W2066" i="1"/>
  <c r="X2066" i="1"/>
  <c r="Y2066" i="1"/>
  <c r="Z2066" i="1"/>
  <c r="AA2066" i="1"/>
  <c r="AB2066" i="1"/>
  <c r="AC2066" i="1"/>
  <c r="AD2066" i="1"/>
  <c r="H2067" i="1"/>
  <c r="I2067" i="1"/>
  <c r="J2067" i="1"/>
  <c r="K2067" i="1"/>
  <c r="L2067" i="1"/>
  <c r="M2067" i="1"/>
  <c r="N2067" i="1"/>
  <c r="O2067" i="1"/>
  <c r="P2067" i="1"/>
  <c r="Q2067" i="1"/>
  <c r="R2067" i="1"/>
  <c r="S2067" i="1"/>
  <c r="T2067" i="1"/>
  <c r="U2067" i="1"/>
  <c r="V2067" i="1"/>
  <c r="W2067" i="1"/>
  <c r="X2067" i="1"/>
  <c r="Y2067" i="1"/>
  <c r="Z2067" i="1"/>
  <c r="AA2067" i="1"/>
  <c r="AB2067" i="1"/>
  <c r="AC2067" i="1"/>
  <c r="AD2067" i="1"/>
  <c r="H2068" i="1"/>
  <c r="I2068" i="1"/>
  <c r="J2068" i="1"/>
  <c r="K2068" i="1"/>
  <c r="L2068" i="1"/>
  <c r="M2068" i="1"/>
  <c r="N2068" i="1"/>
  <c r="O2068" i="1"/>
  <c r="P2068" i="1"/>
  <c r="Q2068" i="1"/>
  <c r="R2068" i="1"/>
  <c r="S2068" i="1"/>
  <c r="T2068" i="1"/>
  <c r="U2068" i="1"/>
  <c r="V2068" i="1"/>
  <c r="W2068" i="1"/>
  <c r="X2068" i="1"/>
  <c r="Y2068" i="1"/>
  <c r="Z2068" i="1"/>
  <c r="AA2068" i="1"/>
  <c r="AB2068" i="1"/>
  <c r="AC2068" i="1"/>
  <c r="AD2068" i="1"/>
  <c r="H2069" i="1"/>
  <c r="I2069" i="1"/>
  <c r="J2069" i="1"/>
  <c r="K2069" i="1"/>
  <c r="L2069" i="1"/>
  <c r="M2069" i="1"/>
  <c r="N2069" i="1"/>
  <c r="O2069" i="1"/>
  <c r="P2069" i="1"/>
  <c r="Q2069" i="1"/>
  <c r="R2069" i="1"/>
  <c r="S2069" i="1"/>
  <c r="T2069" i="1"/>
  <c r="U2069" i="1"/>
  <c r="V2069" i="1"/>
  <c r="W2069" i="1"/>
  <c r="X2069" i="1"/>
  <c r="Y2069" i="1"/>
  <c r="Z2069" i="1"/>
  <c r="AA2069" i="1"/>
  <c r="AB2069" i="1"/>
  <c r="AC2069" i="1"/>
  <c r="AD2069" i="1"/>
  <c r="H2070" i="1"/>
  <c r="I2070" i="1"/>
  <c r="J2070" i="1"/>
  <c r="K2070" i="1"/>
  <c r="L2070" i="1"/>
  <c r="M2070" i="1"/>
  <c r="N2070" i="1"/>
  <c r="O2070" i="1"/>
  <c r="P2070" i="1"/>
  <c r="Q2070" i="1"/>
  <c r="R2070" i="1"/>
  <c r="S2070" i="1"/>
  <c r="T2070" i="1"/>
  <c r="U2070" i="1"/>
  <c r="V2070" i="1"/>
  <c r="W2070" i="1"/>
  <c r="X2070" i="1"/>
  <c r="Y2070" i="1"/>
  <c r="Z2070" i="1"/>
  <c r="AA2070" i="1"/>
  <c r="AB2070" i="1"/>
  <c r="AC2070" i="1"/>
  <c r="AD2070" i="1"/>
  <c r="H2071" i="1"/>
  <c r="I2071" i="1"/>
  <c r="J2071" i="1"/>
  <c r="K2071" i="1"/>
  <c r="L2071" i="1"/>
  <c r="M2071" i="1"/>
  <c r="N2071" i="1"/>
  <c r="O2071" i="1"/>
  <c r="P2071" i="1"/>
  <c r="Q2071" i="1"/>
  <c r="R2071" i="1"/>
  <c r="S2071" i="1"/>
  <c r="T2071" i="1"/>
  <c r="U2071" i="1"/>
  <c r="V2071" i="1"/>
  <c r="W2071" i="1"/>
  <c r="X2071" i="1"/>
  <c r="Y2071" i="1"/>
  <c r="Z2071" i="1"/>
  <c r="AA2071" i="1"/>
  <c r="AB2071" i="1"/>
  <c r="AC2071" i="1"/>
  <c r="AD2071" i="1"/>
  <c r="H2072" i="1"/>
  <c r="I2072" i="1"/>
  <c r="J2072" i="1"/>
  <c r="K2072" i="1"/>
  <c r="L2072" i="1"/>
  <c r="M2072" i="1"/>
  <c r="N2072" i="1"/>
  <c r="O2072" i="1"/>
  <c r="P2072" i="1"/>
  <c r="Q2072" i="1"/>
  <c r="R2072" i="1"/>
  <c r="S2072" i="1"/>
  <c r="T2072" i="1"/>
  <c r="U2072" i="1"/>
  <c r="V2072" i="1"/>
  <c r="W2072" i="1"/>
  <c r="X2072" i="1"/>
  <c r="Y2072" i="1"/>
  <c r="Z2072" i="1"/>
  <c r="AA2072" i="1"/>
  <c r="AB2072" i="1"/>
  <c r="AC2072" i="1"/>
  <c r="AD2072" i="1"/>
  <c r="H2081" i="1"/>
  <c r="I2081" i="1"/>
  <c r="J2081" i="1"/>
  <c r="K2081" i="1"/>
  <c r="L2081" i="1"/>
  <c r="M2081" i="1"/>
  <c r="N2081" i="1"/>
  <c r="O2081" i="1"/>
  <c r="P2081" i="1"/>
  <c r="Q2081" i="1"/>
  <c r="R2081" i="1"/>
  <c r="S2081" i="1"/>
  <c r="T2081" i="1"/>
  <c r="U2081" i="1"/>
  <c r="V2081" i="1"/>
  <c r="W2081" i="1"/>
  <c r="X2081" i="1"/>
  <c r="Y2081" i="1"/>
  <c r="Z2081" i="1"/>
  <c r="AA2081" i="1"/>
  <c r="AB2081" i="1"/>
  <c r="AC2081" i="1"/>
  <c r="AD2081" i="1"/>
  <c r="H2082" i="1"/>
  <c r="I2082" i="1"/>
  <c r="J2082" i="1"/>
  <c r="K2082" i="1"/>
  <c r="L2082" i="1"/>
  <c r="M2082" i="1"/>
  <c r="N2082" i="1"/>
  <c r="O2082" i="1"/>
  <c r="P2082" i="1"/>
  <c r="Q2082" i="1"/>
  <c r="R2082" i="1"/>
  <c r="S2082" i="1"/>
  <c r="T2082" i="1"/>
  <c r="U2082" i="1"/>
  <c r="V2082" i="1"/>
  <c r="W2082" i="1"/>
  <c r="X2082" i="1"/>
  <c r="Y2082" i="1"/>
  <c r="Z2082" i="1"/>
  <c r="AA2082" i="1"/>
  <c r="AB2082" i="1"/>
  <c r="AC2082" i="1"/>
  <c r="AD2082" i="1"/>
  <c r="H2083" i="1"/>
  <c r="I2083" i="1"/>
  <c r="J2083" i="1"/>
  <c r="K2083" i="1"/>
  <c r="L2083" i="1"/>
  <c r="M2083" i="1"/>
  <c r="N2083" i="1"/>
  <c r="O2083" i="1"/>
  <c r="P2083" i="1"/>
  <c r="Q2083" i="1"/>
  <c r="R2083" i="1"/>
  <c r="S2083" i="1"/>
  <c r="T2083" i="1"/>
  <c r="U2083" i="1"/>
  <c r="V2083" i="1"/>
  <c r="W2083" i="1"/>
  <c r="X2083" i="1"/>
  <c r="Y2083" i="1"/>
  <c r="Z2083" i="1"/>
  <c r="AA2083" i="1"/>
  <c r="AB2083" i="1"/>
  <c r="AC2083" i="1"/>
  <c r="AD2083" i="1"/>
  <c r="H2084" i="1"/>
  <c r="I2084" i="1"/>
  <c r="J2084" i="1"/>
  <c r="K2084" i="1"/>
  <c r="L2084" i="1"/>
  <c r="M2084" i="1"/>
  <c r="N2084" i="1"/>
  <c r="O2084" i="1"/>
  <c r="P2084" i="1"/>
  <c r="Q2084" i="1"/>
  <c r="R2084" i="1"/>
  <c r="S2084" i="1"/>
  <c r="T2084" i="1"/>
  <c r="U2084" i="1"/>
  <c r="V2084" i="1"/>
  <c r="W2084" i="1"/>
  <c r="X2084" i="1"/>
  <c r="Y2084" i="1"/>
  <c r="Z2084" i="1"/>
  <c r="AA2084" i="1"/>
  <c r="AB2084" i="1"/>
  <c r="AC2084" i="1"/>
  <c r="AD2084" i="1"/>
  <c r="H2085" i="1"/>
  <c r="I2085" i="1"/>
  <c r="J2085" i="1"/>
  <c r="K2085" i="1"/>
  <c r="L2085" i="1"/>
  <c r="M2085" i="1"/>
  <c r="N2085" i="1"/>
  <c r="O2085" i="1"/>
  <c r="P2085" i="1"/>
  <c r="Q2085" i="1"/>
  <c r="R2085" i="1"/>
  <c r="S2085" i="1"/>
  <c r="T2085" i="1"/>
  <c r="U2085" i="1"/>
  <c r="V2085" i="1"/>
  <c r="W2085" i="1"/>
  <c r="X2085" i="1"/>
  <c r="Y2085" i="1"/>
  <c r="Z2085" i="1"/>
  <c r="AA2085" i="1"/>
  <c r="AB2085" i="1"/>
  <c r="AC2085" i="1"/>
  <c r="AD2085" i="1"/>
  <c r="H2086" i="1"/>
  <c r="I2086" i="1"/>
  <c r="J2086" i="1"/>
  <c r="K2086" i="1"/>
  <c r="L2086" i="1"/>
  <c r="M2086" i="1"/>
  <c r="N2086" i="1"/>
  <c r="O2086" i="1"/>
  <c r="P2086" i="1"/>
  <c r="Q2086" i="1"/>
  <c r="R2086" i="1"/>
  <c r="S2086" i="1"/>
  <c r="T2086" i="1"/>
  <c r="U2086" i="1"/>
  <c r="V2086" i="1"/>
  <c r="W2086" i="1"/>
  <c r="X2086" i="1"/>
  <c r="Y2086" i="1"/>
  <c r="Z2086" i="1"/>
  <c r="AA2086" i="1"/>
  <c r="AB2086" i="1"/>
  <c r="AC2086" i="1"/>
  <c r="AD2086" i="1"/>
  <c r="H2087" i="1"/>
  <c r="I2087" i="1"/>
  <c r="J2087" i="1"/>
  <c r="K2087" i="1"/>
  <c r="L2087" i="1"/>
  <c r="M2087" i="1"/>
  <c r="N2087" i="1"/>
  <c r="O2087" i="1"/>
  <c r="P2087" i="1"/>
  <c r="Q2087" i="1"/>
  <c r="R2087" i="1"/>
  <c r="S2087" i="1"/>
  <c r="T2087" i="1"/>
  <c r="U2087" i="1"/>
  <c r="V2087" i="1"/>
  <c r="W2087" i="1"/>
  <c r="X2087" i="1"/>
  <c r="Y2087" i="1"/>
  <c r="Z2087" i="1"/>
  <c r="AA2087" i="1"/>
  <c r="AB2087" i="1"/>
  <c r="AC2087" i="1"/>
  <c r="AD2087" i="1"/>
  <c r="H2088" i="1"/>
  <c r="I2088" i="1"/>
  <c r="J2088" i="1"/>
  <c r="K2088" i="1"/>
  <c r="L2088" i="1"/>
  <c r="M2088" i="1"/>
  <c r="N2088" i="1"/>
  <c r="O2088" i="1"/>
  <c r="P2088" i="1"/>
  <c r="Q2088" i="1"/>
  <c r="R2088" i="1"/>
  <c r="S2088" i="1"/>
  <c r="T2088" i="1"/>
  <c r="U2088" i="1"/>
  <c r="V2088" i="1"/>
  <c r="W2088" i="1"/>
  <c r="X2088" i="1"/>
  <c r="Y2088" i="1"/>
  <c r="Z2088" i="1"/>
  <c r="AA2088" i="1"/>
  <c r="AB2088" i="1"/>
  <c r="AC2088" i="1"/>
  <c r="AD2088" i="1"/>
  <c r="H2097" i="1"/>
  <c r="I2097" i="1"/>
  <c r="J2097" i="1"/>
  <c r="K2097" i="1"/>
  <c r="L2097" i="1"/>
  <c r="M2097" i="1"/>
  <c r="N2097" i="1"/>
  <c r="O2097" i="1"/>
  <c r="P2097" i="1"/>
  <c r="Q2097" i="1"/>
  <c r="R2097" i="1"/>
  <c r="S2097" i="1"/>
  <c r="T2097" i="1"/>
  <c r="U2097" i="1"/>
  <c r="V2097" i="1"/>
  <c r="W2097" i="1"/>
  <c r="X2097" i="1"/>
  <c r="Y2097" i="1"/>
  <c r="Z2097" i="1"/>
  <c r="AA2097" i="1"/>
  <c r="AB2097" i="1"/>
  <c r="AC2097" i="1"/>
  <c r="AD2097" i="1"/>
  <c r="H2098" i="1"/>
  <c r="I2098" i="1"/>
  <c r="J2098" i="1"/>
  <c r="K2098" i="1"/>
  <c r="L2098" i="1"/>
  <c r="M2098" i="1"/>
  <c r="N2098" i="1"/>
  <c r="O2098" i="1"/>
  <c r="P2098" i="1"/>
  <c r="Q2098" i="1"/>
  <c r="R2098" i="1"/>
  <c r="S2098" i="1"/>
  <c r="T2098" i="1"/>
  <c r="U2098" i="1"/>
  <c r="V2098" i="1"/>
  <c r="W2098" i="1"/>
  <c r="X2098" i="1"/>
  <c r="Y2098" i="1"/>
  <c r="Z2098" i="1"/>
  <c r="AA2098" i="1"/>
  <c r="AB2098" i="1"/>
  <c r="AC2098" i="1"/>
  <c r="AD2098" i="1"/>
  <c r="H2099" i="1"/>
  <c r="I2099" i="1"/>
  <c r="J2099" i="1"/>
  <c r="K2099" i="1"/>
  <c r="L2099" i="1"/>
  <c r="M2099" i="1"/>
  <c r="N2099" i="1"/>
  <c r="O2099" i="1"/>
  <c r="P2099" i="1"/>
  <c r="Q2099" i="1"/>
  <c r="R2099" i="1"/>
  <c r="S2099" i="1"/>
  <c r="T2099" i="1"/>
  <c r="U2099" i="1"/>
  <c r="V2099" i="1"/>
  <c r="W2099" i="1"/>
  <c r="X2099" i="1"/>
  <c r="Y2099" i="1"/>
  <c r="Z2099" i="1"/>
  <c r="AA2099" i="1"/>
  <c r="AB2099" i="1"/>
  <c r="AC2099" i="1"/>
  <c r="AD2099" i="1"/>
  <c r="H2100" i="1"/>
  <c r="I2100" i="1"/>
  <c r="J2100" i="1"/>
  <c r="K2100" i="1"/>
  <c r="L2100" i="1"/>
  <c r="M2100" i="1"/>
  <c r="N2100" i="1"/>
  <c r="O2100" i="1"/>
  <c r="P2100" i="1"/>
  <c r="Q2100" i="1"/>
  <c r="R2100" i="1"/>
  <c r="S2100" i="1"/>
  <c r="T2100" i="1"/>
  <c r="U2100" i="1"/>
  <c r="V2100" i="1"/>
  <c r="W2100" i="1"/>
  <c r="X2100" i="1"/>
  <c r="Y2100" i="1"/>
  <c r="Z2100" i="1"/>
  <c r="AA2100" i="1"/>
  <c r="AB2100" i="1"/>
  <c r="AC2100" i="1"/>
  <c r="AD2100" i="1"/>
  <c r="H2101" i="1"/>
  <c r="I2101" i="1"/>
  <c r="J2101" i="1"/>
  <c r="K2101" i="1"/>
  <c r="L2101" i="1"/>
  <c r="M2101" i="1"/>
  <c r="N2101" i="1"/>
  <c r="O2101" i="1"/>
  <c r="P2101" i="1"/>
  <c r="Q2101" i="1"/>
  <c r="R2101" i="1"/>
  <c r="S2101" i="1"/>
  <c r="T2101" i="1"/>
  <c r="U2101" i="1"/>
  <c r="V2101" i="1"/>
  <c r="W2101" i="1"/>
  <c r="X2101" i="1"/>
  <c r="Y2101" i="1"/>
  <c r="Z2101" i="1"/>
  <c r="AA2101" i="1"/>
  <c r="AB2101" i="1"/>
  <c r="AC2101" i="1"/>
  <c r="AD2101" i="1"/>
  <c r="H2102" i="1"/>
  <c r="I2102" i="1"/>
  <c r="J2102" i="1"/>
  <c r="K2102" i="1"/>
  <c r="L2102" i="1"/>
  <c r="M2102" i="1"/>
  <c r="N2102" i="1"/>
  <c r="O2102" i="1"/>
  <c r="P2102" i="1"/>
  <c r="Q2102" i="1"/>
  <c r="R2102" i="1"/>
  <c r="S2102" i="1"/>
  <c r="T2102" i="1"/>
  <c r="U2102" i="1"/>
  <c r="V2102" i="1"/>
  <c r="W2102" i="1"/>
  <c r="X2102" i="1"/>
  <c r="Y2102" i="1"/>
  <c r="Z2102" i="1"/>
  <c r="AA2102" i="1"/>
  <c r="AB2102" i="1"/>
  <c r="AC2102" i="1"/>
  <c r="AD2102" i="1"/>
  <c r="H2103" i="1"/>
  <c r="I2103" i="1"/>
  <c r="J2103" i="1"/>
  <c r="K2103" i="1"/>
  <c r="L2103" i="1"/>
  <c r="M2103" i="1"/>
  <c r="N2103" i="1"/>
  <c r="O2103" i="1"/>
  <c r="P2103" i="1"/>
  <c r="Q2103" i="1"/>
  <c r="R2103" i="1"/>
  <c r="S2103" i="1"/>
  <c r="T2103" i="1"/>
  <c r="U2103" i="1"/>
  <c r="V2103" i="1"/>
  <c r="W2103" i="1"/>
  <c r="X2103" i="1"/>
  <c r="Y2103" i="1"/>
  <c r="Z2103" i="1"/>
  <c r="AA2103" i="1"/>
  <c r="AB2103" i="1"/>
  <c r="AC2103" i="1"/>
  <c r="AD2103" i="1"/>
  <c r="H2104" i="1"/>
  <c r="I2104" i="1"/>
  <c r="J2104" i="1"/>
  <c r="K2104" i="1"/>
  <c r="L2104" i="1"/>
  <c r="M2104" i="1"/>
  <c r="N2104" i="1"/>
  <c r="O2104" i="1"/>
  <c r="P2104" i="1"/>
  <c r="Q2104" i="1"/>
  <c r="R2104" i="1"/>
  <c r="S2104" i="1"/>
  <c r="T2104" i="1"/>
  <c r="U2104" i="1"/>
  <c r="V2104" i="1"/>
  <c r="W2104" i="1"/>
  <c r="X2104" i="1"/>
  <c r="Y2104" i="1"/>
  <c r="Z2104" i="1"/>
  <c r="AA2104" i="1"/>
  <c r="AB2104" i="1"/>
  <c r="AC2104" i="1"/>
  <c r="AD2104" i="1"/>
  <c r="H2106" i="1"/>
  <c r="I2106" i="1"/>
  <c r="J2106" i="1"/>
  <c r="K2106" i="1"/>
  <c r="L2106" i="1"/>
  <c r="M2106" i="1"/>
  <c r="N2106" i="1"/>
  <c r="O2106" i="1"/>
  <c r="P2106" i="1"/>
  <c r="Q2106" i="1"/>
  <c r="R2106" i="1"/>
  <c r="S2106" i="1"/>
  <c r="T2106" i="1"/>
  <c r="U2106" i="1"/>
  <c r="V2106" i="1"/>
  <c r="W2106" i="1"/>
  <c r="X2106" i="1"/>
  <c r="Y2106" i="1"/>
  <c r="Z2106" i="1"/>
  <c r="AA2106" i="1"/>
  <c r="AB2106" i="1"/>
  <c r="AC2106" i="1"/>
  <c r="AD2106" i="1"/>
  <c r="H2107" i="1"/>
  <c r="I2107" i="1"/>
  <c r="J2107" i="1"/>
  <c r="K2107" i="1"/>
  <c r="L2107" i="1"/>
  <c r="M2107" i="1"/>
  <c r="N2107" i="1"/>
  <c r="O2107" i="1"/>
  <c r="P2107" i="1"/>
  <c r="Q2107" i="1"/>
  <c r="R2107" i="1"/>
  <c r="S2107" i="1"/>
  <c r="T2107" i="1"/>
  <c r="U2107" i="1"/>
  <c r="V2107" i="1"/>
  <c r="W2107" i="1"/>
  <c r="X2107" i="1"/>
  <c r="Y2107" i="1"/>
  <c r="Z2107" i="1"/>
  <c r="AA2107" i="1"/>
  <c r="AB2107" i="1"/>
  <c r="AC2107" i="1"/>
  <c r="AD2107" i="1"/>
  <c r="H2108" i="1"/>
  <c r="I2108" i="1"/>
  <c r="J2108" i="1"/>
  <c r="K2108" i="1"/>
  <c r="L2108" i="1"/>
  <c r="M2108" i="1"/>
  <c r="N2108" i="1"/>
  <c r="O2108" i="1"/>
  <c r="P2108" i="1"/>
  <c r="Q2108" i="1"/>
  <c r="R2108" i="1"/>
  <c r="S2108" i="1"/>
  <c r="T2108" i="1"/>
  <c r="U2108" i="1"/>
  <c r="V2108" i="1"/>
  <c r="W2108" i="1"/>
  <c r="X2108" i="1"/>
  <c r="Y2108" i="1"/>
  <c r="Z2108" i="1"/>
  <c r="AA2108" i="1"/>
  <c r="AB2108" i="1"/>
  <c r="AC2108" i="1"/>
  <c r="AD2108" i="1"/>
  <c r="H2109" i="1"/>
  <c r="I2109" i="1"/>
  <c r="J2109" i="1"/>
  <c r="K2109" i="1"/>
  <c r="L2109" i="1"/>
  <c r="M2109" i="1"/>
  <c r="N2109" i="1"/>
  <c r="O2109" i="1"/>
  <c r="P2109" i="1"/>
  <c r="Q2109" i="1"/>
  <c r="R2109" i="1"/>
  <c r="S2109" i="1"/>
  <c r="T2109" i="1"/>
  <c r="U2109" i="1"/>
  <c r="V2109" i="1"/>
  <c r="W2109" i="1"/>
  <c r="X2109" i="1"/>
  <c r="Y2109" i="1"/>
  <c r="Z2109" i="1"/>
  <c r="AA2109" i="1"/>
  <c r="AB2109" i="1"/>
  <c r="AC2109" i="1"/>
  <c r="AD2109" i="1"/>
  <c r="H2110" i="1"/>
  <c r="I2110" i="1"/>
  <c r="J2110" i="1"/>
  <c r="K2110" i="1"/>
  <c r="L2110" i="1"/>
  <c r="M2110" i="1"/>
  <c r="N2110" i="1"/>
  <c r="O2110" i="1"/>
  <c r="P2110" i="1"/>
  <c r="Q2110" i="1"/>
  <c r="R2110" i="1"/>
  <c r="S2110" i="1"/>
  <c r="T2110" i="1"/>
  <c r="U2110" i="1"/>
  <c r="V2110" i="1"/>
  <c r="W2110" i="1"/>
  <c r="X2110" i="1"/>
  <c r="Y2110" i="1"/>
  <c r="Z2110" i="1"/>
  <c r="AA2110" i="1"/>
  <c r="AB2110" i="1"/>
  <c r="AC2110" i="1"/>
  <c r="AD2110" i="1"/>
  <c r="H2111" i="1"/>
  <c r="I2111" i="1"/>
  <c r="J2111" i="1"/>
  <c r="K2111" i="1"/>
  <c r="L2111" i="1"/>
  <c r="M2111" i="1"/>
  <c r="N2111" i="1"/>
  <c r="O2111" i="1"/>
  <c r="P2111" i="1"/>
  <c r="Q2111" i="1"/>
  <c r="R2111" i="1"/>
  <c r="S2111" i="1"/>
  <c r="T2111" i="1"/>
  <c r="U2111" i="1"/>
  <c r="V2111" i="1"/>
  <c r="W2111" i="1"/>
  <c r="X2111" i="1"/>
  <c r="Y2111" i="1"/>
  <c r="Z2111" i="1"/>
  <c r="AA2111" i="1"/>
  <c r="AB2111" i="1"/>
  <c r="AC2111" i="1"/>
  <c r="AD2111" i="1"/>
  <c r="H2112" i="1"/>
  <c r="I2112" i="1"/>
  <c r="J2112" i="1"/>
  <c r="K2112" i="1"/>
  <c r="L2112" i="1"/>
  <c r="M2112" i="1"/>
  <c r="N2112" i="1"/>
  <c r="O2112" i="1"/>
  <c r="P2112" i="1"/>
  <c r="Q2112" i="1"/>
  <c r="R2112" i="1"/>
  <c r="S2112" i="1"/>
  <c r="T2112" i="1"/>
  <c r="U2112" i="1"/>
  <c r="V2112" i="1"/>
  <c r="W2112" i="1"/>
  <c r="X2112" i="1"/>
  <c r="Y2112" i="1"/>
  <c r="Z2112" i="1"/>
  <c r="AA2112" i="1"/>
  <c r="AB2112" i="1"/>
  <c r="AC2112" i="1"/>
  <c r="AD2112" i="1"/>
  <c r="H2113" i="1"/>
  <c r="I2113" i="1"/>
  <c r="J2113" i="1"/>
  <c r="K2113" i="1"/>
  <c r="L2113" i="1"/>
  <c r="M2113" i="1"/>
  <c r="N2113" i="1"/>
  <c r="O2113" i="1"/>
  <c r="P2113" i="1"/>
  <c r="Q2113" i="1"/>
  <c r="R2113" i="1"/>
  <c r="S2113" i="1"/>
  <c r="T2113" i="1"/>
  <c r="U2113" i="1"/>
  <c r="V2113" i="1"/>
  <c r="W2113" i="1"/>
  <c r="X2113" i="1"/>
  <c r="Y2113" i="1"/>
  <c r="Z2113" i="1"/>
  <c r="AA2113" i="1"/>
  <c r="AB2113" i="1"/>
  <c r="AC2113" i="1"/>
  <c r="AD2113" i="1"/>
  <c r="H2140" i="1"/>
  <c r="I2140" i="1"/>
  <c r="J2140" i="1"/>
  <c r="K2140" i="1"/>
  <c r="L2140" i="1"/>
  <c r="M2140" i="1"/>
  <c r="N2140" i="1"/>
  <c r="O2140" i="1"/>
  <c r="P2140" i="1"/>
  <c r="Q2140" i="1"/>
  <c r="R2140" i="1"/>
  <c r="S2140" i="1"/>
  <c r="T2140" i="1"/>
  <c r="U2140" i="1"/>
  <c r="V2140" i="1"/>
  <c r="W2140" i="1"/>
  <c r="X2140" i="1"/>
  <c r="Y2140" i="1"/>
  <c r="Z2140" i="1"/>
  <c r="AA2140" i="1"/>
  <c r="AB2140" i="1"/>
  <c r="AC2140" i="1"/>
  <c r="AD2140" i="1"/>
  <c r="H2141" i="1"/>
  <c r="I2141" i="1"/>
  <c r="J2141" i="1"/>
  <c r="K2141" i="1"/>
  <c r="L2141" i="1"/>
  <c r="M2141" i="1"/>
  <c r="N2141" i="1"/>
  <c r="O2141" i="1"/>
  <c r="P2141" i="1"/>
  <c r="Q2141" i="1"/>
  <c r="R2141" i="1"/>
  <c r="S2141" i="1"/>
  <c r="T2141" i="1"/>
  <c r="U2141" i="1"/>
  <c r="V2141" i="1"/>
  <c r="W2141" i="1"/>
  <c r="X2141" i="1"/>
  <c r="Y2141" i="1"/>
  <c r="Z2141" i="1"/>
  <c r="AA2141" i="1"/>
  <c r="AB2141" i="1"/>
  <c r="AC2141" i="1"/>
  <c r="AD2141" i="1"/>
  <c r="H2142" i="1"/>
  <c r="I2142" i="1"/>
  <c r="J2142" i="1"/>
  <c r="K2142" i="1"/>
  <c r="L2142" i="1"/>
  <c r="M2142" i="1"/>
  <c r="N2142" i="1"/>
  <c r="O2142" i="1"/>
  <c r="P2142" i="1"/>
  <c r="Q2142" i="1"/>
  <c r="R2142" i="1"/>
  <c r="S2142" i="1"/>
  <c r="T2142" i="1"/>
  <c r="U2142" i="1"/>
  <c r="V2142" i="1"/>
  <c r="W2142" i="1"/>
  <c r="X2142" i="1"/>
  <c r="Y2142" i="1"/>
  <c r="Z2142" i="1"/>
  <c r="AA2142" i="1"/>
  <c r="AB2142" i="1"/>
  <c r="AC2142" i="1"/>
  <c r="AD2142" i="1"/>
  <c r="H2143" i="1"/>
  <c r="I2143" i="1"/>
  <c r="J2143" i="1"/>
  <c r="K2143" i="1"/>
  <c r="L2143" i="1"/>
  <c r="M2143" i="1"/>
  <c r="N2143" i="1"/>
  <c r="O2143" i="1"/>
  <c r="P2143" i="1"/>
  <c r="Q2143" i="1"/>
  <c r="R2143" i="1"/>
  <c r="S2143" i="1"/>
  <c r="T2143" i="1"/>
  <c r="U2143" i="1"/>
  <c r="V2143" i="1"/>
  <c r="W2143" i="1"/>
  <c r="X2143" i="1"/>
  <c r="Y2143" i="1"/>
  <c r="Z2143" i="1"/>
  <c r="AA2143" i="1"/>
  <c r="AB2143" i="1"/>
  <c r="AC2143" i="1"/>
  <c r="AD2143" i="1"/>
  <c r="H2144" i="1"/>
  <c r="I2144" i="1"/>
  <c r="J2144" i="1"/>
  <c r="K2144" i="1"/>
  <c r="L2144" i="1"/>
  <c r="M2144" i="1"/>
  <c r="N2144" i="1"/>
  <c r="O2144" i="1"/>
  <c r="P2144" i="1"/>
  <c r="Q2144" i="1"/>
  <c r="R2144" i="1"/>
  <c r="S2144" i="1"/>
  <c r="T2144" i="1"/>
  <c r="U2144" i="1"/>
  <c r="V2144" i="1"/>
  <c r="W2144" i="1"/>
  <c r="X2144" i="1"/>
  <c r="Y2144" i="1"/>
  <c r="Z2144" i="1"/>
  <c r="AA2144" i="1"/>
  <c r="AB2144" i="1"/>
  <c r="AC2144" i="1"/>
  <c r="AD2144" i="1"/>
  <c r="H2145" i="1"/>
  <c r="I2145" i="1"/>
  <c r="J2145" i="1"/>
  <c r="K2145" i="1"/>
  <c r="L2145" i="1"/>
  <c r="M2145" i="1"/>
  <c r="N2145" i="1"/>
  <c r="O2145" i="1"/>
  <c r="P2145" i="1"/>
  <c r="Q2145" i="1"/>
  <c r="R2145" i="1"/>
  <c r="S2145" i="1"/>
  <c r="T2145" i="1"/>
  <c r="U2145" i="1"/>
  <c r="V2145" i="1"/>
  <c r="W2145" i="1"/>
  <c r="X2145" i="1"/>
  <c r="Y2145" i="1"/>
  <c r="Z2145" i="1"/>
  <c r="AA2145" i="1"/>
  <c r="AB2145" i="1"/>
  <c r="AC2145" i="1"/>
  <c r="AD2145" i="1"/>
  <c r="H2146" i="1"/>
  <c r="I2146" i="1"/>
  <c r="J2146" i="1"/>
  <c r="K2146" i="1"/>
  <c r="L2146" i="1"/>
  <c r="M2146" i="1"/>
  <c r="N2146" i="1"/>
  <c r="O2146" i="1"/>
  <c r="P2146" i="1"/>
  <c r="Q2146" i="1"/>
  <c r="R2146" i="1"/>
  <c r="S2146" i="1"/>
  <c r="T2146" i="1"/>
  <c r="U2146" i="1"/>
  <c r="V2146" i="1"/>
  <c r="W2146" i="1"/>
  <c r="X2146" i="1"/>
  <c r="Y2146" i="1"/>
  <c r="Z2146" i="1"/>
  <c r="AA2146" i="1"/>
  <c r="AB2146" i="1"/>
  <c r="AC2146" i="1"/>
  <c r="AD2146" i="1"/>
  <c r="H2147" i="1"/>
  <c r="I2147" i="1"/>
  <c r="J2147" i="1"/>
  <c r="K2147" i="1"/>
  <c r="L2147" i="1"/>
  <c r="M2147" i="1"/>
  <c r="N2147" i="1"/>
  <c r="O2147" i="1"/>
  <c r="P2147" i="1"/>
  <c r="Q2147" i="1"/>
  <c r="R2147" i="1"/>
  <c r="S2147" i="1"/>
  <c r="T2147" i="1"/>
  <c r="U2147" i="1"/>
  <c r="V2147" i="1"/>
  <c r="W2147" i="1"/>
  <c r="X2147" i="1"/>
  <c r="Y2147" i="1"/>
  <c r="Z2147" i="1"/>
  <c r="AA2147" i="1"/>
  <c r="AB2147" i="1"/>
  <c r="AC2147" i="1"/>
  <c r="AD2147" i="1"/>
  <c r="H2148" i="1"/>
  <c r="I2148" i="1"/>
  <c r="J2148" i="1"/>
  <c r="K2148" i="1"/>
  <c r="L2148" i="1"/>
  <c r="M2148" i="1"/>
  <c r="N2148" i="1"/>
  <c r="O2148" i="1"/>
  <c r="P2148" i="1"/>
  <c r="Q2148" i="1"/>
  <c r="R2148" i="1"/>
  <c r="S2148" i="1"/>
  <c r="T2148" i="1"/>
  <c r="U2148" i="1"/>
  <c r="V2148" i="1"/>
  <c r="W2148" i="1"/>
  <c r="X2148" i="1"/>
  <c r="Y2148" i="1"/>
  <c r="Z2148" i="1"/>
  <c r="AA2148" i="1"/>
  <c r="AB2148" i="1"/>
  <c r="AC2148" i="1"/>
  <c r="AD2148" i="1"/>
  <c r="H2149" i="1"/>
  <c r="I2149" i="1"/>
  <c r="J2149" i="1"/>
  <c r="K2149" i="1"/>
  <c r="L2149" i="1"/>
  <c r="M2149" i="1"/>
  <c r="N2149" i="1"/>
  <c r="O2149" i="1"/>
  <c r="P2149" i="1"/>
  <c r="Q2149" i="1"/>
  <c r="R2149" i="1"/>
  <c r="S2149" i="1"/>
  <c r="T2149" i="1"/>
  <c r="U2149" i="1"/>
  <c r="V2149" i="1"/>
  <c r="W2149" i="1"/>
  <c r="X2149" i="1"/>
  <c r="Y2149" i="1"/>
  <c r="Z2149" i="1"/>
  <c r="AA2149" i="1"/>
  <c r="AB2149" i="1"/>
  <c r="AC2149" i="1"/>
  <c r="AD2149" i="1"/>
  <c r="H2150" i="1"/>
  <c r="I2150" i="1"/>
  <c r="J2150" i="1"/>
  <c r="K2150" i="1"/>
  <c r="L2150" i="1"/>
  <c r="M2150" i="1"/>
  <c r="N2150" i="1"/>
  <c r="O2150" i="1"/>
  <c r="P2150" i="1"/>
  <c r="Q2150" i="1"/>
  <c r="R2150" i="1"/>
  <c r="S2150" i="1"/>
  <c r="T2150" i="1"/>
  <c r="U2150" i="1"/>
  <c r="V2150" i="1"/>
  <c r="W2150" i="1"/>
  <c r="X2150" i="1"/>
  <c r="Y2150" i="1"/>
  <c r="Z2150" i="1"/>
  <c r="AA2150" i="1"/>
  <c r="AB2150" i="1"/>
  <c r="AC2150" i="1"/>
  <c r="AD2150" i="1"/>
  <c r="H2151" i="1"/>
  <c r="I2151" i="1"/>
  <c r="J2151" i="1"/>
  <c r="K2151" i="1"/>
  <c r="L2151" i="1"/>
  <c r="M2151" i="1"/>
  <c r="N2151" i="1"/>
  <c r="O2151" i="1"/>
  <c r="P2151" i="1"/>
  <c r="Q2151" i="1"/>
  <c r="R2151" i="1"/>
  <c r="S2151" i="1"/>
  <c r="T2151" i="1"/>
  <c r="U2151" i="1"/>
  <c r="V2151" i="1"/>
  <c r="W2151" i="1"/>
  <c r="X2151" i="1"/>
  <c r="Y2151" i="1"/>
  <c r="Z2151" i="1"/>
  <c r="AA2151" i="1"/>
  <c r="AB2151" i="1"/>
  <c r="AC2151" i="1"/>
  <c r="AD2151" i="1"/>
  <c r="H2152" i="1"/>
  <c r="I2152" i="1"/>
  <c r="J2152" i="1"/>
  <c r="K2152" i="1"/>
  <c r="L2152" i="1"/>
  <c r="M2152" i="1"/>
  <c r="N2152" i="1"/>
  <c r="O2152" i="1"/>
  <c r="P2152" i="1"/>
  <c r="Q2152" i="1"/>
  <c r="R2152" i="1"/>
  <c r="S2152" i="1"/>
  <c r="T2152" i="1"/>
  <c r="U2152" i="1"/>
  <c r="V2152" i="1"/>
  <c r="W2152" i="1"/>
  <c r="X2152" i="1"/>
  <c r="Y2152" i="1"/>
  <c r="Z2152" i="1"/>
  <c r="AA2152" i="1"/>
  <c r="AB2152" i="1"/>
  <c r="AC2152" i="1"/>
  <c r="AD2152" i="1"/>
  <c r="H2153" i="1"/>
  <c r="I2153" i="1"/>
  <c r="J2153" i="1"/>
  <c r="K2153" i="1"/>
  <c r="L2153" i="1"/>
  <c r="M2153" i="1"/>
  <c r="N2153" i="1"/>
  <c r="O2153" i="1"/>
  <c r="P2153" i="1"/>
  <c r="Q2153" i="1"/>
  <c r="R2153" i="1"/>
  <c r="S2153" i="1"/>
  <c r="T2153" i="1"/>
  <c r="U2153" i="1"/>
  <c r="V2153" i="1"/>
  <c r="W2153" i="1"/>
  <c r="X2153" i="1"/>
  <c r="Y2153" i="1"/>
  <c r="Z2153" i="1"/>
  <c r="AA2153" i="1"/>
  <c r="AB2153" i="1"/>
  <c r="AC2153" i="1"/>
  <c r="AD2153" i="1"/>
  <c r="H2154" i="1"/>
  <c r="I2154" i="1"/>
  <c r="J2154" i="1"/>
  <c r="K2154" i="1"/>
  <c r="L2154" i="1"/>
  <c r="M2154" i="1"/>
  <c r="N2154" i="1"/>
  <c r="O2154" i="1"/>
  <c r="P2154" i="1"/>
  <c r="Q2154" i="1"/>
  <c r="R2154" i="1"/>
  <c r="S2154" i="1"/>
  <c r="T2154" i="1"/>
  <c r="U2154" i="1"/>
  <c r="V2154" i="1"/>
  <c r="W2154" i="1"/>
  <c r="X2154" i="1"/>
  <c r="Y2154" i="1"/>
  <c r="Z2154" i="1"/>
  <c r="AA2154" i="1"/>
  <c r="AB2154" i="1"/>
  <c r="AC2154" i="1"/>
  <c r="AD2154" i="1"/>
  <c r="H2155" i="1"/>
  <c r="I2155" i="1"/>
  <c r="J2155" i="1"/>
  <c r="K2155" i="1"/>
  <c r="L2155" i="1"/>
  <c r="M2155" i="1"/>
  <c r="N2155" i="1"/>
  <c r="O2155" i="1"/>
  <c r="P2155" i="1"/>
  <c r="Q2155" i="1"/>
  <c r="R2155" i="1"/>
  <c r="S2155" i="1"/>
  <c r="T2155" i="1"/>
  <c r="U2155" i="1"/>
  <c r="V2155" i="1"/>
  <c r="W2155" i="1"/>
  <c r="X2155" i="1"/>
  <c r="Y2155" i="1"/>
  <c r="Z2155" i="1"/>
  <c r="AA2155" i="1"/>
  <c r="AB2155" i="1"/>
  <c r="AC2155" i="1"/>
  <c r="AD2155" i="1"/>
  <c r="H2222" i="1"/>
  <c r="I2222" i="1"/>
  <c r="J2222" i="1"/>
  <c r="K2222" i="1"/>
  <c r="L2222" i="1"/>
  <c r="M2222" i="1"/>
  <c r="N2222" i="1"/>
  <c r="O2222" i="1"/>
  <c r="P2222" i="1"/>
  <c r="Q2222" i="1"/>
  <c r="R2222" i="1"/>
  <c r="S2222" i="1"/>
  <c r="T2222" i="1"/>
  <c r="U2222" i="1"/>
  <c r="V2222" i="1"/>
  <c r="W2222" i="1"/>
  <c r="X2222" i="1"/>
  <c r="Y2222" i="1"/>
  <c r="Z2222" i="1"/>
  <c r="AA2222" i="1"/>
  <c r="AB2222" i="1"/>
  <c r="AC2222" i="1"/>
  <c r="AD2222" i="1"/>
  <c r="H2223" i="1"/>
  <c r="I2223" i="1"/>
  <c r="J2223" i="1"/>
  <c r="K2223" i="1"/>
  <c r="L2223" i="1"/>
  <c r="M2223" i="1"/>
  <c r="N2223" i="1"/>
  <c r="O2223" i="1"/>
  <c r="P2223" i="1"/>
  <c r="Q2223" i="1"/>
  <c r="R2223" i="1"/>
  <c r="S2223" i="1"/>
  <c r="T2223" i="1"/>
  <c r="U2223" i="1"/>
  <c r="V2223" i="1"/>
  <c r="W2223" i="1"/>
  <c r="X2223" i="1"/>
  <c r="Y2223" i="1"/>
  <c r="Z2223" i="1"/>
  <c r="AA2223" i="1"/>
  <c r="AB2223" i="1"/>
  <c r="AC2223" i="1"/>
  <c r="AD2223" i="1"/>
  <c r="H2224" i="1"/>
  <c r="I2224" i="1"/>
  <c r="J2224" i="1"/>
  <c r="K2224" i="1"/>
  <c r="L2224" i="1"/>
  <c r="M2224" i="1"/>
  <c r="N2224" i="1"/>
  <c r="O2224" i="1"/>
  <c r="P2224" i="1"/>
  <c r="Q2224" i="1"/>
  <c r="R2224" i="1"/>
  <c r="S2224" i="1"/>
  <c r="T2224" i="1"/>
  <c r="U2224" i="1"/>
  <c r="V2224" i="1"/>
  <c r="W2224" i="1"/>
  <c r="X2224" i="1"/>
  <c r="Y2224" i="1"/>
  <c r="Z2224" i="1"/>
  <c r="AA2224" i="1"/>
  <c r="AB2224" i="1"/>
  <c r="AC2224" i="1"/>
  <c r="AD2224" i="1"/>
  <c r="H2225" i="1"/>
  <c r="I2225" i="1"/>
  <c r="J2225" i="1"/>
  <c r="K2225" i="1"/>
  <c r="L2225" i="1"/>
  <c r="M2225" i="1"/>
  <c r="N2225" i="1"/>
  <c r="O2225" i="1"/>
  <c r="P2225" i="1"/>
  <c r="Q2225" i="1"/>
  <c r="R2225" i="1"/>
  <c r="S2225" i="1"/>
  <c r="T2225" i="1"/>
  <c r="U2225" i="1"/>
  <c r="V2225" i="1"/>
  <c r="W2225" i="1"/>
  <c r="X2225" i="1"/>
  <c r="Y2225" i="1"/>
  <c r="Z2225" i="1"/>
  <c r="AA2225" i="1"/>
  <c r="AB2225" i="1"/>
  <c r="AC2225" i="1"/>
  <c r="AD2225" i="1"/>
  <c r="H2226" i="1"/>
  <c r="I2226" i="1"/>
  <c r="J2226" i="1"/>
  <c r="K2226" i="1"/>
  <c r="L2226" i="1"/>
  <c r="M2226" i="1"/>
  <c r="N2226" i="1"/>
  <c r="O2226" i="1"/>
  <c r="P2226" i="1"/>
  <c r="Q2226" i="1"/>
  <c r="R2226" i="1"/>
  <c r="S2226" i="1"/>
  <c r="T2226" i="1"/>
  <c r="U2226" i="1"/>
  <c r="V2226" i="1"/>
  <c r="W2226" i="1"/>
  <c r="X2226" i="1"/>
  <c r="Y2226" i="1"/>
  <c r="Z2226" i="1"/>
  <c r="AA2226" i="1"/>
  <c r="AB2226" i="1"/>
  <c r="AC2226" i="1"/>
  <c r="AD2226" i="1"/>
  <c r="H2227" i="1"/>
  <c r="I2227" i="1"/>
  <c r="J2227" i="1"/>
  <c r="K2227" i="1"/>
  <c r="L2227" i="1"/>
  <c r="M2227" i="1"/>
  <c r="N2227" i="1"/>
  <c r="O2227" i="1"/>
  <c r="P2227" i="1"/>
  <c r="Q2227" i="1"/>
  <c r="R2227" i="1"/>
  <c r="S2227" i="1"/>
  <c r="T2227" i="1"/>
  <c r="U2227" i="1"/>
  <c r="V2227" i="1"/>
  <c r="W2227" i="1"/>
  <c r="X2227" i="1"/>
  <c r="Y2227" i="1"/>
  <c r="Z2227" i="1"/>
  <c r="AA2227" i="1"/>
  <c r="AB2227" i="1"/>
  <c r="AC2227" i="1"/>
  <c r="AD2227" i="1"/>
  <c r="H2228" i="1"/>
  <c r="I2228" i="1"/>
  <c r="J2228" i="1"/>
  <c r="K2228" i="1"/>
  <c r="L2228" i="1"/>
  <c r="M2228" i="1"/>
  <c r="N2228" i="1"/>
  <c r="O2228" i="1"/>
  <c r="P2228" i="1"/>
  <c r="Q2228" i="1"/>
  <c r="R2228" i="1"/>
  <c r="S2228" i="1"/>
  <c r="T2228" i="1"/>
  <c r="U2228" i="1"/>
  <c r="V2228" i="1"/>
  <c r="W2228" i="1"/>
  <c r="X2228" i="1"/>
  <c r="Y2228" i="1"/>
  <c r="Z2228" i="1"/>
  <c r="AA2228" i="1"/>
  <c r="AB2228" i="1"/>
  <c r="AC2228" i="1"/>
  <c r="AD2228" i="1"/>
  <c r="H2229" i="1"/>
  <c r="I2229" i="1"/>
  <c r="J2229" i="1"/>
  <c r="K2229" i="1"/>
  <c r="L2229" i="1"/>
  <c r="M2229" i="1"/>
  <c r="N2229" i="1"/>
  <c r="O2229" i="1"/>
  <c r="P2229" i="1"/>
  <c r="Q2229" i="1"/>
  <c r="R2229" i="1"/>
  <c r="S2229" i="1"/>
  <c r="T2229" i="1"/>
  <c r="U2229" i="1"/>
  <c r="V2229" i="1"/>
  <c r="W2229" i="1"/>
  <c r="X2229" i="1"/>
  <c r="Y2229" i="1"/>
  <c r="Z2229" i="1"/>
  <c r="AA2229" i="1"/>
  <c r="AB2229" i="1"/>
  <c r="AC2229" i="1"/>
  <c r="AD2229" i="1"/>
  <c r="H2246" i="1"/>
  <c r="I2246" i="1"/>
  <c r="J2246" i="1"/>
  <c r="K2246" i="1"/>
  <c r="L2246" i="1"/>
  <c r="M2246" i="1"/>
  <c r="N2246" i="1"/>
  <c r="O2246" i="1"/>
  <c r="P2246" i="1"/>
  <c r="Q2246" i="1"/>
  <c r="R2246" i="1"/>
  <c r="S2246" i="1"/>
  <c r="T2246" i="1"/>
  <c r="U2246" i="1"/>
  <c r="V2246" i="1"/>
  <c r="W2246" i="1"/>
  <c r="X2246" i="1"/>
  <c r="Y2246" i="1"/>
  <c r="Z2246" i="1"/>
  <c r="AA2246" i="1"/>
  <c r="AB2246" i="1"/>
  <c r="AC2246" i="1"/>
  <c r="AD2246" i="1"/>
  <c r="H2247" i="1"/>
  <c r="I2247" i="1"/>
  <c r="J2247" i="1"/>
  <c r="K2247" i="1"/>
  <c r="L2247" i="1"/>
  <c r="M2247" i="1"/>
  <c r="N2247" i="1"/>
  <c r="O2247" i="1"/>
  <c r="P2247" i="1"/>
  <c r="Q2247" i="1"/>
  <c r="R2247" i="1"/>
  <c r="S2247" i="1"/>
  <c r="T2247" i="1"/>
  <c r="U2247" i="1"/>
  <c r="V2247" i="1"/>
  <c r="W2247" i="1"/>
  <c r="X2247" i="1"/>
  <c r="Y2247" i="1"/>
  <c r="Z2247" i="1"/>
  <c r="AA2247" i="1"/>
  <c r="AB2247" i="1"/>
  <c r="AC2247" i="1"/>
  <c r="AD2247" i="1"/>
  <c r="H2248" i="1"/>
  <c r="I2248" i="1"/>
  <c r="J2248" i="1"/>
  <c r="K2248" i="1"/>
  <c r="L2248" i="1"/>
  <c r="M2248" i="1"/>
  <c r="N2248" i="1"/>
  <c r="O2248" i="1"/>
  <c r="P2248" i="1"/>
  <c r="Q2248" i="1"/>
  <c r="R2248" i="1"/>
  <c r="S2248" i="1"/>
  <c r="T2248" i="1"/>
  <c r="U2248" i="1"/>
  <c r="V2248" i="1"/>
  <c r="W2248" i="1"/>
  <c r="X2248" i="1"/>
  <c r="Y2248" i="1"/>
  <c r="Z2248" i="1"/>
  <c r="AA2248" i="1"/>
  <c r="AB2248" i="1"/>
  <c r="AC2248" i="1"/>
  <c r="AD2248" i="1"/>
  <c r="H2249" i="1"/>
  <c r="I2249" i="1"/>
  <c r="J2249" i="1"/>
  <c r="K2249" i="1"/>
  <c r="L2249" i="1"/>
  <c r="M2249" i="1"/>
  <c r="N2249" i="1"/>
  <c r="O2249" i="1"/>
  <c r="P2249" i="1"/>
  <c r="Q2249" i="1"/>
  <c r="R2249" i="1"/>
  <c r="S2249" i="1"/>
  <c r="T2249" i="1"/>
  <c r="U2249" i="1"/>
  <c r="V2249" i="1"/>
  <c r="W2249" i="1"/>
  <c r="X2249" i="1"/>
  <c r="Y2249" i="1"/>
  <c r="Z2249" i="1"/>
  <c r="AA2249" i="1"/>
  <c r="AB2249" i="1"/>
  <c r="AC2249" i="1"/>
  <c r="AD2249" i="1"/>
  <c r="H2250" i="1"/>
  <c r="I2250" i="1"/>
  <c r="J2250" i="1"/>
  <c r="K2250" i="1"/>
  <c r="L2250" i="1"/>
  <c r="M2250" i="1"/>
  <c r="N2250" i="1"/>
  <c r="O2250" i="1"/>
  <c r="P2250" i="1"/>
  <c r="Q2250" i="1"/>
  <c r="R2250" i="1"/>
  <c r="S2250" i="1"/>
  <c r="T2250" i="1"/>
  <c r="U2250" i="1"/>
  <c r="V2250" i="1"/>
  <c r="W2250" i="1"/>
  <c r="X2250" i="1"/>
  <c r="Y2250" i="1"/>
  <c r="Z2250" i="1"/>
  <c r="AA2250" i="1"/>
  <c r="AB2250" i="1"/>
  <c r="AC2250" i="1"/>
  <c r="AD2250" i="1"/>
  <c r="H2251" i="1"/>
  <c r="I2251" i="1"/>
  <c r="J2251" i="1"/>
  <c r="K2251" i="1"/>
  <c r="L2251" i="1"/>
  <c r="M2251" i="1"/>
  <c r="N2251" i="1"/>
  <c r="O2251" i="1"/>
  <c r="P2251" i="1"/>
  <c r="Q2251" i="1"/>
  <c r="R2251" i="1"/>
  <c r="S2251" i="1"/>
  <c r="T2251" i="1"/>
  <c r="U2251" i="1"/>
  <c r="V2251" i="1"/>
  <c r="W2251" i="1"/>
  <c r="X2251" i="1"/>
  <c r="Y2251" i="1"/>
  <c r="Z2251" i="1"/>
  <c r="AA2251" i="1"/>
  <c r="AB2251" i="1"/>
  <c r="AC2251" i="1"/>
  <c r="AD2251" i="1"/>
  <c r="H2252" i="1"/>
  <c r="I2252" i="1"/>
  <c r="J2252" i="1"/>
  <c r="K2252" i="1"/>
  <c r="L2252" i="1"/>
  <c r="M2252" i="1"/>
  <c r="N2252" i="1"/>
  <c r="O2252" i="1"/>
  <c r="P2252" i="1"/>
  <c r="Q2252" i="1"/>
  <c r="R2252" i="1"/>
  <c r="S2252" i="1"/>
  <c r="T2252" i="1"/>
  <c r="U2252" i="1"/>
  <c r="V2252" i="1"/>
  <c r="W2252" i="1"/>
  <c r="X2252" i="1"/>
  <c r="Y2252" i="1"/>
  <c r="Z2252" i="1"/>
  <c r="AA2252" i="1"/>
  <c r="AB2252" i="1"/>
  <c r="AC2252" i="1"/>
  <c r="AD2252" i="1"/>
  <c r="H2253" i="1"/>
  <c r="I2253" i="1"/>
  <c r="J2253" i="1"/>
  <c r="K2253" i="1"/>
  <c r="L2253" i="1"/>
  <c r="M2253" i="1"/>
  <c r="N2253" i="1"/>
  <c r="O2253" i="1"/>
  <c r="P2253" i="1"/>
  <c r="Q2253" i="1"/>
  <c r="R2253" i="1"/>
  <c r="S2253" i="1"/>
  <c r="T2253" i="1"/>
  <c r="U2253" i="1"/>
  <c r="V2253" i="1"/>
  <c r="W2253" i="1"/>
  <c r="X2253" i="1"/>
  <c r="Y2253" i="1"/>
  <c r="Z2253" i="1"/>
  <c r="AA2253" i="1"/>
  <c r="AB2253" i="1"/>
  <c r="AC2253" i="1"/>
  <c r="AD2253" i="1"/>
  <c r="H2255" i="1"/>
  <c r="I2255" i="1"/>
  <c r="J2255" i="1"/>
  <c r="K2255" i="1"/>
  <c r="L2255" i="1"/>
  <c r="M2255" i="1"/>
  <c r="N2255" i="1"/>
  <c r="O2255" i="1"/>
  <c r="P2255" i="1"/>
  <c r="Q2255" i="1"/>
  <c r="R2255" i="1"/>
  <c r="S2255" i="1"/>
  <c r="T2255" i="1"/>
  <c r="U2255" i="1"/>
  <c r="V2255" i="1"/>
  <c r="W2255" i="1"/>
  <c r="X2255" i="1"/>
  <c r="Y2255" i="1"/>
  <c r="Z2255" i="1"/>
  <c r="AA2255" i="1"/>
  <c r="AB2255" i="1"/>
  <c r="AC2255" i="1"/>
  <c r="AD2255" i="1"/>
  <c r="H2256" i="1"/>
  <c r="I2256" i="1"/>
  <c r="J2256" i="1"/>
  <c r="K2256" i="1"/>
  <c r="L2256" i="1"/>
  <c r="M2256" i="1"/>
  <c r="N2256" i="1"/>
  <c r="O2256" i="1"/>
  <c r="P2256" i="1"/>
  <c r="Q2256" i="1"/>
  <c r="R2256" i="1"/>
  <c r="S2256" i="1"/>
  <c r="T2256" i="1"/>
  <c r="U2256" i="1"/>
  <c r="V2256" i="1"/>
  <c r="W2256" i="1"/>
  <c r="X2256" i="1"/>
  <c r="Y2256" i="1"/>
  <c r="Z2256" i="1"/>
  <c r="AA2256" i="1"/>
  <c r="AB2256" i="1"/>
  <c r="AC2256" i="1"/>
  <c r="AD2256" i="1"/>
  <c r="H2257" i="1"/>
  <c r="I2257" i="1"/>
  <c r="J2257" i="1"/>
  <c r="K2257" i="1"/>
  <c r="L2257" i="1"/>
  <c r="M2257" i="1"/>
  <c r="N2257" i="1"/>
  <c r="O2257" i="1"/>
  <c r="P2257" i="1"/>
  <c r="Q2257" i="1"/>
  <c r="R2257" i="1"/>
  <c r="S2257" i="1"/>
  <c r="T2257" i="1"/>
  <c r="U2257" i="1"/>
  <c r="V2257" i="1"/>
  <c r="W2257" i="1"/>
  <c r="X2257" i="1"/>
  <c r="Y2257" i="1"/>
  <c r="Z2257" i="1"/>
  <c r="AA2257" i="1"/>
  <c r="AB2257" i="1"/>
  <c r="AC2257" i="1"/>
  <c r="AD2257" i="1"/>
  <c r="H2258" i="1"/>
  <c r="I2258" i="1"/>
  <c r="J2258" i="1"/>
  <c r="K2258" i="1"/>
  <c r="L2258" i="1"/>
  <c r="M2258" i="1"/>
  <c r="N2258" i="1"/>
  <c r="O2258" i="1"/>
  <c r="P2258" i="1"/>
  <c r="Q2258" i="1"/>
  <c r="R2258" i="1"/>
  <c r="S2258" i="1"/>
  <c r="T2258" i="1"/>
  <c r="U2258" i="1"/>
  <c r="V2258" i="1"/>
  <c r="W2258" i="1"/>
  <c r="X2258" i="1"/>
  <c r="Y2258" i="1"/>
  <c r="Z2258" i="1"/>
  <c r="AA2258" i="1"/>
  <c r="AB2258" i="1"/>
  <c r="AC2258" i="1"/>
  <c r="AD2258" i="1"/>
  <c r="H2259" i="1"/>
  <c r="I2259" i="1"/>
  <c r="J2259" i="1"/>
  <c r="K2259" i="1"/>
  <c r="L2259" i="1"/>
  <c r="M2259" i="1"/>
  <c r="N2259" i="1"/>
  <c r="O2259" i="1"/>
  <c r="P2259" i="1"/>
  <c r="Q2259" i="1"/>
  <c r="R2259" i="1"/>
  <c r="S2259" i="1"/>
  <c r="T2259" i="1"/>
  <c r="U2259" i="1"/>
  <c r="V2259" i="1"/>
  <c r="W2259" i="1"/>
  <c r="X2259" i="1"/>
  <c r="Y2259" i="1"/>
  <c r="Z2259" i="1"/>
  <c r="AA2259" i="1"/>
  <c r="AB2259" i="1"/>
  <c r="AC2259" i="1"/>
  <c r="AD2259" i="1"/>
  <c r="H2260" i="1"/>
  <c r="I2260" i="1"/>
  <c r="J2260" i="1"/>
  <c r="K2260" i="1"/>
  <c r="L2260" i="1"/>
  <c r="M2260" i="1"/>
  <c r="N2260" i="1"/>
  <c r="O2260" i="1"/>
  <c r="P2260" i="1"/>
  <c r="Q2260" i="1"/>
  <c r="R2260" i="1"/>
  <c r="S2260" i="1"/>
  <c r="T2260" i="1"/>
  <c r="U2260" i="1"/>
  <c r="V2260" i="1"/>
  <c r="W2260" i="1"/>
  <c r="X2260" i="1"/>
  <c r="Y2260" i="1"/>
  <c r="Z2260" i="1"/>
  <c r="AA2260" i="1"/>
  <c r="AB2260" i="1"/>
  <c r="AC2260" i="1"/>
  <c r="AD2260" i="1"/>
  <c r="H2261" i="1"/>
  <c r="I2261" i="1"/>
  <c r="J2261" i="1"/>
  <c r="K2261" i="1"/>
  <c r="L2261" i="1"/>
  <c r="M2261" i="1"/>
  <c r="N2261" i="1"/>
  <c r="O2261" i="1"/>
  <c r="P2261" i="1"/>
  <c r="Q2261" i="1"/>
  <c r="R2261" i="1"/>
  <c r="S2261" i="1"/>
  <c r="T2261" i="1"/>
  <c r="U2261" i="1"/>
  <c r="V2261" i="1"/>
  <c r="W2261" i="1"/>
  <c r="X2261" i="1"/>
  <c r="Y2261" i="1"/>
  <c r="Z2261" i="1"/>
  <c r="AA2261" i="1"/>
  <c r="AB2261" i="1"/>
  <c r="AC2261" i="1"/>
  <c r="AD2261" i="1"/>
  <c r="H2262" i="1"/>
  <c r="I2262" i="1"/>
  <c r="J2262" i="1"/>
  <c r="K2262" i="1"/>
  <c r="L2262" i="1"/>
  <c r="M2262" i="1"/>
  <c r="N2262" i="1"/>
  <c r="O2262" i="1"/>
  <c r="P2262" i="1"/>
  <c r="Q2262" i="1"/>
  <c r="R2262" i="1"/>
  <c r="S2262" i="1"/>
  <c r="T2262" i="1"/>
  <c r="U2262" i="1"/>
  <c r="V2262" i="1"/>
  <c r="W2262" i="1"/>
  <c r="X2262" i="1"/>
  <c r="Y2262" i="1"/>
  <c r="Z2262" i="1"/>
  <c r="AA2262" i="1"/>
  <c r="AB2262" i="1"/>
  <c r="AC2262" i="1"/>
  <c r="AD2262" i="1"/>
  <c r="H2265" i="1"/>
  <c r="I2265" i="1"/>
  <c r="J2265" i="1"/>
  <c r="K2265" i="1"/>
  <c r="L2265" i="1"/>
  <c r="M2265" i="1"/>
  <c r="N2265" i="1"/>
  <c r="O2265" i="1"/>
  <c r="P2265" i="1"/>
  <c r="Q2265" i="1"/>
  <c r="R2265" i="1"/>
  <c r="S2265" i="1"/>
  <c r="T2265" i="1"/>
  <c r="U2265" i="1"/>
  <c r="V2265" i="1"/>
  <c r="W2265" i="1"/>
  <c r="X2265" i="1"/>
  <c r="Y2265" i="1"/>
  <c r="Z2265" i="1"/>
  <c r="AA2265" i="1"/>
  <c r="AB2265" i="1"/>
  <c r="AC2265" i="1"/>
  <c r="AD2265" i="1"/>
  <c r="H2266" i="1"/>
  <c r="I2266" i="1"/>
  <c r="J2266" i="1"/>
  <c r="K2266" i="1"/>
  <c r="L2266" i="1"/>
  <c r="M2266" i="1"/>
  <c r="N2266" i="1"/>
  <c r="O2266" i="1"/>
  <c r="P2266" i="1"/>
  <c r="Q2266" i="1"/>
  <c r="R2266" i="1"/>
  <c r="S2266" i="1"/>
  <c r="T2266" i="1"/>
  <c r="U2266" i="1"/>
  <c r="V2266" i="1"/>
  <c r="W2266" i="1"/>
  <c r="X2266" i="1"/>
  <c r="Y2266" i="1"/>
  <c r="Z2266" i="1"/>
  <c r="AA2266" i="1"/>
  <c r="AB2266" i="1"/>
  <c r="AC2266" i="1"/>
  <c r="AD2266" i="1"/>
  <c r="H2267" i="1"/>
  <c r="I2267" i="1"/>
  <c r="J2267" i="1"/>
  <c r="K2267" i="1"/>
  <c r="L2267" i="1"/>
  <c r="M2267" i="1"/>
  <c r="N2267" i="1"/>
  <c r="O2267" i="1"/>
  <c r="P2267" i="1"/>
  <c r="Q2267" i="1"/>
  <c r="R2267" i="1"/>
  <c r="S2267" i="1"/>
  <c r="T2267" i="1"/>
  <c r="U2267" i="1"/>
  <c r="V2267" i="1"/>
  <c r="W2267" i="1"/>
  <c r="X2267" i="1"/>
  <c r="Y2267" i="1"/>
  <c r="Z2267" i="1"/>
  <c r="AA2267" i="1"/>
  <c r="AB2267" i="1"/>
  <c r="AC2267" i="1"/>
  <c r="AD2267" i="1"/>
  <c r="H2268" i="1"/>
  <c r="I2268" i="1"/>
  <c r="J2268" i="1"/>
  <c r="K2268" i="1"/>
  <c r="L2268" i="1"/>
  <c r="M2268" i="1"/>
  <c r="N2268" i="1"/>
  <c r="O2268" i="1"/>
  <c r="P2268" i="1"/>
  <c r="Q2268" i="1"/>
  <c r="R2268" i="1"/>
  <c r="S2268" i="1"/>
  <c r="T2268" i="1"/>
  <c r="U2268" i="1"/>
  <c r="V2268" i="1"/>
  <c r="W2268" i="1"/>
  <c r="X2268" i="1"/>
  <c r="Y2268" i="1"/>
  <c r="Z2268" i="1"/>
  <c r="AA2268" i="1"/>
  <c r="AB2268" i="1"/>
  <c r="AC2268" i="1"/>
  <c r="AD2268" i="1"/>
  <c r="H2269" i="1"/>
  <c r="I2269" i="1"/>
  <c r="J2269" i="1"/>
  <c r="K2269" i="1"/>
  <c r="L2269" i="1"/>
  <c r="M2269" i="1"/>
  <c r="N2269" i="1"/>
  <c r="O2269" i="1"/>
  <c r="P2269" i="1"/>
  <c r="Q2269" i="1"/>
  <c r="R2269" i="1"/>
  <c r="S2269" i="1"/>
  <c r="T2269" i="1"/>
  <c r="U2269" i="1"/>
  <c r="V2269" i="1"/>
  <c r="W2269" i="1"/>
  <c r="X2269" i="1"/>
  <c r="Y2269" i="1"/>
  <c r="Z2269" i="1"/>
  <c r="AA2269" i="1"/>
  <c r="AB2269" i="1"/>
  <c r="AC2269" i="1"/>
  <c r="AD2269" i="1"/>
  <c r="H2270" i="1"/>
  <c r="I2270" i="1"/>
  <c r="J2270" i="1"/>
  <c r="K2270" i="1"/>
  <c r="L2270" i="1"/>
  <c r="M2270" i="1"/>
  <c r="N2270" i="1"/>
  <c r="O2270" i="1"/>
  <c r="P2270" i="1"/>
  <c r="Q2270" i="1"/>
  <c r="R2270" i="1"/>
  <c r="S2270" i="1"/>
  <c r="T2270" i="1"/>
  <c r="U2270" i="1"/>
  <c r="V2270" i="1"/>
  <c r="W2270" i="1"/>
  <c r="X2270" i="1"/>
  <c r="Y2270" i="1"/>
  <c r="Z2270" i="1"/>
  <c r="AA2270" i="1"/>
  <c r="AB2270" i="1"/>
  <c r="AC2270" i="1"/>
  <c r="AD2270" i="1"/>
  <c r="H2271" i="1"/>
  <c r="I2271" i="1"/>
  <c r="J2271" i="1"/>
  <c r="K2271" i="1"/>
  <c r="L2271" i="1"/>
  <c r="M2271" i="1"/>
  <c r="N2271" i="1"/>
  <c r="O2271" i="1"/>
  <c r="P2271" i="1"/>
  <c r="Q2271" i="1"/>
  <c r="R2271" i="1"/>
  <c r="S2271" i="1"/>
  <c r="T2271" i="1"/>
  <c r="U2271" i="1"/>
  <c r="V2271" i="1"/>
  <c r="W2271" i="1"/>
  <c r="X2271" i="1"/>
  <c r="Y2271" i="1"/>
  <c r="Z2271" i="1"/>
  <c r="AA2271" i="1"/>
  <c r="AB2271" i="1"/>
  <c r="AC2271" i="1"/>
  <c r="AD2271" i="1"/>
  <c r="H2272" i="1"/>
  <c r="I2272" i="1"/>
  <c r="J2272" i="1"/>
  <c r="K2272" i="1"/>
  <c r="L2272" i="1"/>
  <c r="M2272" i="1"/>
  <c r="N2272" i="1"/>
  <c r="O2272" i="1"/>
  <c r="P2272" i="1"/>
  <c r="Q2272" i="1"/>
  <c r="R2272" i="1"/>
  <c r="S2272" i="1"/>
  <c r="T2272" i="1"/>
  <c r="U2272" i="1"/>
  <c r="V2272" i="1"/>
  <c r="W2272" i="1"/>
  <c r="X2272" i="1"/>
  <c r="Y2272" i="1"/>
  <c r="Z2272" i="1"/>
  <c r="AA2272" i="1"/>
  <c r="AB2272" i="1"/>
  <c r="AC2272" i="1"/>
  <c r="AD2272" i="1"/>
  <c r="H2273" i="1"/>
  <c r="I2273" i="1"/>
  <c r="J2273" i="1"/>
  <c r="K2273" i="1"/>
  <c r="L2273" i="1"/>
  <c r="M2273" i="1"/>
  <c r="N2273" i="1"/>
  <c r="O2273" i="1"/>
  <c r="P2273" i="1"/>
  <c r="Q2273" i="1"/>
  <c r="R2273" i="1"/>
  <c r="S2273" i="1"/>
  <c r="T2273" i="1"/>
  <c r="U2273" i="1"/>
  <c r="V2273" i="1"/>
  <c r="W2273" i="1"/>
  <c r="X2273" i="1"/>
  <c r="Y2273" i="1"/>
  <c r="Z2273" i="1"/>
  <c r="AA2273" i="1"/>
  <c r="AB2273" i="1"/>
  <c r="AC2273" i="1"/>
  <c r="AD2273" i="1"/>
  <c r="H2274" i="1"/>
  <c r="I2274" i="1"/>
  <c r="J2274" i="1"/>
  <c r="K2274" i="1"/>
  <c r="L2274" i="1"/>
  <c r="M2274" i="1"/>
  <c r="N2274" i="1"/>
  <c r="O2274" i="1"/>
  <c r="P2274" i="1"/>
  <c r="Q2274" i="1"/>
  <c r="R2274" i="1"/>
  <c r="S2274" i="1"/>
  <c r="T2274" i="1"/>
  <c r="U2274" i="1"/>
  <c r="V2274" i="1"/>
  <c r="W2274" i="1"/>
  <c r="X2274" i="1"/>
  <c r="Y2274" i="1"/>
  <c r="Z2274" i="1"/>
  <c r="AA2274" i="1"/>
  <c r="AB2274" i="1"/>
  <c r="AC2274" i="1"/>
  <c r="AD2274" i="1"/>
  <c r="H2275" i="1"/>
  <c r="I2275" i="1"/>
  <c r="J2275" i="1"/>
  <c r="K2275" i="1"/>
  <c r="L2275" i="1"/>
  <c r="M2275" i="1"/>
  <c r="N2275" i="1"/>
  <c r="O2275" i="1"/>
  <c r="P2275" i="1"/>
  <c r="Q2275" i="1"/>
  <c r="R2275" i="1"/>
  <c r="S2275" i="1"/>
  <c r="T2275" i="1"/>
  <c r="U2275" i="1"/>
  <c r="V2275" i="1"/>
  <c r="W2275" i="1"/>
  <c r="X2275" i="1"/>
  <c r="Y2275" i="1"/>
  <c r="Z2275" i="1"/>
  <c r="AA2275" i="1"/>
  <c r="AB2275" i="1"/>
  <c r="AC2275" i="1"/>
  <c r="AD2275" i="1"/>
  <c r="H2276" i="1"/>
  <c r="I2276" i="1"/>
  <c r="J2276" i="1"/>
  <c r="K2276" i="1"/>
  <c r="L2276" i="1"/>
  <c r="M2276" i="1"/>
  <c r="N2276" i="1"/>
  <c r="O2276" i="1"/>
  <c r="P2276" i="1"/>
  <c r="Q2276" i="1"/>
  <c r="R2276" i="1"/>
  <c r="S2276" i="1"/>
  <c r="T2276" i="1"/>
  <c r="U2276" i="1"/>
  <c r="V2276" i="1"/>
  <c r="W2276" i="1"/>
  <c r="X2276" i="1"/>
  <c r="Y2276" i="1"/>
  <c r="Z2276" i="1"/>
  <c r="AA2276" i="1"/>
  <c r="AB2276" i="1"/>
  <c r="AC2276" i="1"/>
  <c r="AD2276" i="1"/>
  <c r="H2277" i="1"/>
  <c r="I2277" i="1"/>
  <c r="J2277" i="1"/>
  <c r="K2277" i="1"/>
  <c r="L2277" i="1"/>
  <c r="M2277" i="1"/>
  <c r="N2277" i="1"/>
  <c r="O2277" i="1"/>
  <c r="P2277" i="1"/>
  <c r="Q2277" i="1"/>
  <c r="R2277" i="1"/>
  <c r="S2277" i="1"/>
  <c r="T2277" i="1"/>
  <c r="U2277" i="1"/>
  <c r="V2277" i="1"/>
  <c r="W2277" i="1"/>
  <c r="X2277" i="1"/>
  <c r="Y2277" i="1"/>
  <c r="Z2277" i="1"/>
  <c r="AA2277" i="1"/>
  <c r="AB2277" i="1"/>
  <c r="AC2277" i="1"/>
  <c r="AD2277" i="1"/>
  <c r="H2278" i="1"/>
  <c r="I2278" i="1"/>
  <c r="J2278" i="1"/>
  <c r="K2278" i="1"/>
  <c r="L2278" i="1"/>
  <c r="M2278" i="1"/>
  <c r="N2278" i="1"/>
  <c r="O2278" i="1"/>
  <c r="P2278" i="1"/>
  <c r="Q2278" i="1"/>
  <c r="R2278" i="1"/>
  <c r="S2278" i="1"/>
  <c r="T2278" i="1"/>
  <c r="U2278" i="1"/>
  <c r="V2278" i="1"/>
  <c r="W2278" i="1"/>
  <c r="X2278" i="1"/>
  <c r="Y2278" i="1"/>
  <c r="Z2278" i="1"/>
  <c r="AA2278" i="1"/>
  <c r="AB2278" i="1"/>
  <c r="AC2278" i="1"/>
  <c r="AD2278" i="1"/>
  <c r="H2279" i="1"/>
  <c r="I2279" i="1"/>
  <c r="J2279" i="1"/>
  <c r="K2279" i="1"/>
  <c r="L2279" i="1"/>
  <c r="M2279" i="1"/>
  <c r="N2279" i="1"/>
  <c r="O2279" i="1"/>
  <c r="P2279" i="1"/>
  <c r="Q2279" i="1"/>
  <c r="R2279" i="1"/>
  <c r="S2279" i="1"/>
  <c r="T2279" i="1"/>
  <c r="U2279" i="1"/>
  <c r="V2279" i="1"/>
  <c r="W2279" i="1"/>
  <c r="X2279" i="1"/>
  <c r="Y2279" i="1"/>
  <c r="Z2279" i="1"/>
  <c r="AA2279" i="1"/>
  <c r="AB2279" i="1"/>
  <c r="AC2279" i="1"/>
  <c r="AD2279" i="1"/>
  <c r="H2280" i="1"/>
  <c r="I2280" i="1"/>
  <c r="J2280" i="1"/>
  <c r="K2280" i="1"/>
  <c r="L2280" i="1"/>
  <c r="M2280" i="1"/>
  <c r="N2280" i="1"/>
  <c r="O2280" i="1"/>
  <c r="P2280" i="1"/>
  <c r="Q2280" i="1"/>
  <c r="R2280" i="1"/>
  <c r="S2280" i="1"/>
  <c r="T2280" i="1"/>
  <c r="U2280" i="1"/>
  <c r="V2280" i="1"/>
  <c r="W2280" i="1"/>
  <c r="X2280" i="1"/>
  <c r="Y2280" i="1"/>
  <c r="Z2280" i="1"/>
  <c r="AA2280" i="1"/>
  <c r="AB2280" i="1"/>
  <c r="AC2280" i="1"/>
  <c r="AD2280" i="1"/>
  <c r="H2281" i="1"/>
  <c r="I2281" i="1"/>
  <c r="J2281" i="1"/>
  <c r="K2281" i="1"/>
  <c r="L2281" i="1"/>
  <c r="M2281" i="1"/>
  <c r="N2281" i="1"/>
  <c r="O2281" i="1"/>
  <c r="P2281" i="1"/>
  <c r="Q2281" i="1"/>
  <c r="R2281" i="1"/>
  <c r="S2281" i="1"/>
  <c r="T2281" i="1"/>
  <c r="U2281" i="1"/>
  <c r="V2281" i="1"/>
  <c r="W2281" i="1"/>
  <c r="X2281" i="1"/>
  <c r="Y2281" i="1"/>
  <c r="Z2281" i="1"/>
  <c r="AA2281" i="1"/>
  <c r="AB2281" i="1"/>
  <c r="AC2281" i="1"/>
  <c r="AD2281" i="1"/>
  <c r="H2282" i="1"/>
  <c r="I2282" i="1"/>
  <c r="J2282" i="1"/>
  <c r="K2282" i="1"/>
  <c r="L2282" i="1"/>
  <c r="M2282" i="1"/>
  <c r="N2282" i="1"/>
  <c r="O2282" i="1"/>
  <c r="P2282" i="1"/>
  <c r="Q2282" i="1"/>
  <c r="R2282" i="1"/>
  <c r="S2282" i="1"/>
  <c r="T2282" i="1"/>
  <c r="U2282" i="1"/>
  <c r="V2282" i="1"/>
  <c r="W2282" i="1"/>
  <c r="X2282" i="1"/>
  <c r="Y2282" i="1"/>
  <c r="Z2282" i="1"/>
  <c r="AA2282" i="1"/>
  <c r="AB2282" i="1"/>
  <c r="AC2282" i="1"/>
  <c r="AD2282" i="1"/>
  <c r="H2283" i="1"/>
  <c r="I2283" i="1"/>
  <c r="J2283" i="1"/>
  <c r="K2283" i="1"/>
  <c r="L2283" i="1"/>
  <c r="M2283" i="1"/>
  <c r="N2283" i="1"/>
  <c r="O2283" i="1"/>
  <c r="P2283" i="1"/>
  <c r="Q2283" i="1"/>
  <c r="R2283" i="1"/>
  <c r="S2283" i="1"/>
  <c r="T2283" i="1"/>
  <c r="U2283" i="1"/>
  <c r="V2283" i="1"/>
  <c r="W2283" i="1"/>
  <c r="X2283" i="1"/>
  <c r="Y2283" i="1"/>
  <c r="Z2283" i="1"/>
  <c r="AA2283" i="1"/>
  <c r="AB2283" i="1"/>
  <c r="AC2283" i="1"/>
  <c r="AD2283" i="1"/>
  <c r="H2284" i="1"/>
  <c r="I2284" i="1"/>
  <c r="J2284" i="1"/>
  <c r="K2284" i="1"/>
  <c r="L2284" i="1"/>
  <c r="M2284" i="1"/>
  <c r="N2284" i="1"/>
  <c r="O2284" i="1"/>
  <c r="P2284" i="1"/>
  <c r="Q2284" i="1"/>
  <c r="R2284" i="1"/>
  <c r="S2284" i="1"/>
  <c r="T2284" i="1"/>
  <c r="U2284" i="1"/>
  <c r="V2284" i="1"/>
  <c r="W2284" i="1"/>
  <c r="X2284" i="1"/>
  <c r="Y2284" i="1"/>
  <c r="Z2284" i="1"/>
  <c r="AA2284" i="1"/>
  <c r="AB2284" i="1"/>
  <c r="AC2284" i="1"/>
  <c r="AD2284" i="1"/>
  <c r="H2285" i="1"/>
  <c r="I2285" i="1"/>
  <c r="J2285" i="1"/>
  <c r="K2285" i="1"/>
  <c r="L2285" i="1"/>
  <c r="M2285" i="1"/>
  <c r="N2285" i="1"/>
  <c r="O2285" i="1"/>
  <c r="P2285" i="1"/>
  <c r="Q2285" i="1"/>
  <c r="R2285" i="1"/>
  <c r="S2285" i="1"/>
  <c r="T2285" i="1"/>
  <c r="U2285" i="1"/>
  <c r="V2285" i="1"/>
  <c r="W2285" i="1"/>
  <c r="X2285" i="1"/>
  <c r="Y2285" i="1"/>
  <c r="Z2285" i="1"/>
  <c r="AA2285" i="1"/>
  <c r="AB2285" i="1"/>
  <c r="AC2285" i="1"/>
  <c r="AD2285" i="1"/>
  <c r="H2286" i="1"/>
  <c r="I2286" i="1"/>
  <c r="J2286" i="1"/>
  <c r="K2286" i="1"/>
  <c r="L2286" i="1"/>
  <c r="M2286" i="1"/>
  <c r="N2286" i="1"/>
  <c r="O2286" i="1"/>
  <c r="P2286" i="1"/>
  <c r="Q2286" i="1"/>
  <c r="R2286" i="1"/>
  <c r="S2286" i="1"/>
  <c r="T2286" i="1"/>
  <c r="U2286" i="1"/>
  <c r="V2286" i="1"/>
  <c r="W2286" i="1"/>
  <c r="X2286" i="1"/>
  <c r="Y2286" i="1"/>
  <c r="Z2286" i="1"/>
  <c r="AA2286" i="1"/>
  <c r="AB2286" i="1"/>
  <c r="AC2286" i="1"/>
  <c r="AD2286" i="1"/>
  <c r="H2287" i="1"/>
  <c r="I2287" i="1"/>
  <c r="J2287" i="1"/>
  <c r="K2287" i="1"/>
  <c r="L2287" i="1"/>
  <c r="M2287" i="1"/>
  <c r="N2287" i="1"/>
  <c r="O2287" i="1"/>
  <c r="P2287" i="1"/>
  <c r="Q2287" i="1"/>
  <c r="R2287" i="1"/>
  <c r="S2287" i="1"/>
  <c r="T2287" i="1"/>
  <c r="U2287" i="1"/>
  <c r="V2287" i="1"/>
  <c r="W2287" i="1"/>
  <c r="X2287" i="1"/>
  <c r="Y2287" i="1"/>
  <c r="Z2287" i="1"/>
  <c r="AA2287" i="1"/>
  <c r="AB2287" i="1"/>
  <c r="AC2287" i="1"/>
  <c r="AD2287" i="1"/>
  <c r="H2288" i="1"/>
  <c r="I2288" i="1"/>
  <c r="J2288" i="1"/>
  <c r="K2288" i="1"/>
  <c r="L2288" i="1"/>
  <c r="M2288" i="1"/>
  <c r="N2288" i="1"/>
  <c r="O2288" i="1"/>
  <c r="P2288" i="1"/>
  <c r="Q2288" i="1"/>
  <c r="R2288" i="1"/>
  <c r="S2288" i="1"/>
  <c r="T2288" i="1"/>
  <c r="U2288" i="1"/>
  <c r="V2288" i="1"/>
  <c r="W2288" i="1"/>
  <c r="X2288" i="1"/>
  <c r="Y2288" i="1"/>
  <c r="Z2288" i="1"/>
  <c r="AA2288" i="1"/>
  <c r="AB2288" i="1"/>
  <c r="AC2288" i="1"/>
  <c r="AD2288" i="1"/>
  <c r="H2289" i="1"/>
  <c r="I2289" i="1"/>
  <c r="J2289" i="1"/>
  <c r="K2289" i="1"/>
  <c r="L2289" i="1"/>
  <c r="M2289" i="1"/>
  <c r="N2289" i="1"/>
  <c r="O2289" i="1"/>
  <c r="P2289" i="1"/>
  <c r="Q2289" i="1"/>
  <c r="R2289" i="1"/>
  <c r="S2289" i="1"/>
  <c r="T2289" i="1"/>
  <c r="U2289" i="1"/>
  <c r="V2289" i="1"/>
  <c r="W2289" i="1"/>
  <c r="X2289" i="1"/>
  <c r="Y2289" i="1"/>
  <c r="Z2289" i="1"/>
  <c r="AA2289" i="1"/>
  <c r="AB2289" i="1"/>
  <c r="AC2289" i="1"/>
  <c r="AD2289" i="1"/>
  <c r="H2290" i="1"/>
  <c r="I2290" i="1"/>
  <c r="J2290" i="1"/>
  <c r="K2290" i="1"/>
  <c r="L2290" i="1"/>
  <c r="M2290" i="1"/>
  <c r="N2290" i="1"/>
  <c r="O2290" i="1"/>
  <c r="P2290" i="1"/>
  <c r="Q2290" i="1"/>
  <c r="R2290" i="1"/>
  <c r="S2290" i="1"/>
  <c r="T2290" i="1"/>
  <c r="U2290" i="1"/>
  <c r="V2290" i="1"/>
  <c r="W2290" i="1"/>
  <c r="X2290" i="1"/>
  <c r="Y2290" i="1"/>
  <c r="Z2290" i="1"/>
  <c r="AA2290" i="1"/>
  <c r="AB2290" i="1"/>
  <c r="AC2290" i="1"/>
  <c r="AD2290" i="1"/>
  <c r="H2291" i="1"/>
  <c r="I2291" i="1"/>
  <c r="J2291" i="1"/>
  <c r="K2291" i="1"/>
  <c r="L2291" i="1"/>
  <c r="M2291" i="1"/>
  <c r="N2291" i="1"/>
  <c r="O2291" i="1"/>
  <c r="P2291" i="1"/>
  <c r="Q2291" i="1"/>
  <c r="R2291" i="1"/>
  <c r="S2291" i="1"/>
  <c r="T2291" i="1"/>
  <c r="U2291" i="1"/>
  <c r="V2291" i="1"/>
  <c r="W2291" i="1"/>
  <c r="X2291" i="1"/>
  <c r="Y2291" i="1"/>
  <c r="Z2291" i="1"/>
  <c r="AA2291" i="1"/>
  <c r="AB2291" i="1"/>
  <c r="AC2291" i="1"/>
  <c r="AD2291" i="1"/>
  <c r="H2292" i="1"/>
  <c r="I2292" i="1"/>
  <c r="J2292" i="1"/>
  <c r="K2292" i="1"/>
  <c r="L2292" i="1"/>
  <c r="M2292" i="1"/>
  <c r="N2292" i="1"/>
  <c r="O2292" i="1"/>
  <c r="P2292" i="1"/>
  <c r="Q2292" i="1"/>
  <c r="R2292" i="1"/>
  <c r="S2292" i="1"/>
  <c r="T2292" i="1"/>
  <c r="U2292" i="1"/>
  <c r="V2292" i="1"/>
  <c r="W2292" i="1"/>
  <c r="X2292" i="1"/>
  <c r="Y2292" i="1"/>
  <c r="Z2292" i="1"/>
  <c r="AA2292" i="1"/>
  <c r="AB2292" i="1"/>
  <c r="AC2292" i="1"/>
  <c r="AD2292" i="1"/>
  <c r="H2293" i="1"/>
  <c r="I2293" i="1"/>
  <c r="J2293" i="1"/>
  <c r="K2293" i="1"/>
  <c r="L2293" i="1"/>
  <c r="M2293" i="1"/>
  <c r="N2293" i="1"/>
  <c r="O2293" i="1"/>
  <c r="P2293" i="1"/>
  <c r="Q2293" i="1"/>
  <c r="R2293" i="1"/>
  <c r="S2293" i="1"/>
  <c r="T2293" i="1"/>
  <c r="U2293" i="1"/>
  <c r="V2293" i="1"/>
  <c r="W2293" i="1"/>
  <c r="X2293" i="1"/>
  <c r="Y2293" i="1"/>
  <c r="Z2293" i="1"/>
  <c r="AA2293" i="1"/>
  <c r="AB2293" i="1"/>
  <c r="AC2293" i="1"/>
  <c r="AD2293" i="1"/>
  <c r="H2294" i="1"/>
  <c r="I2294" i="1"/>
  <c r="J2294" i="1"/>
  <c r="K2294" i="1"/>
  <c r="L2294" i="1"/>
  <c r="M2294" i="1"/>
  <c r="N2294" i="1"/>
  <c r="O2294" i="1"/>
  <c r="P2294" i="1"/>
  <c r="Q2294" i="1"/>
  <c r="R2294" i="1"/>
  <c r="S2294" i="1"/>
  <c r="T2294" i="1"/>
  <c r="U2294" i="1"/>
  <c r="V2294" i="1"/>
  <c r="W2294" i="1"/>
  <c r="X2294" i="1"/>
  <c r="Y2294" i="1"/>
  <c r="Z2294" i="1"/>
  <c r="AA2294" i="1"/>
  <c r="AB2294" i="1"/>
  <c r="AC2294" i="1"/>
  <c r="AD2294" i="1"/>
  <c r="H2295" i="1"/>
  <c r="I2295" i="1"/>
  <c r="J2295" i="1"/>
  <c r="K2295" i="1"/>
  <c r="L2295" i="1"/>
  <c r="M2295" i="1"/>
  <c r="N2295" i="1"/>
  <c r="O2295" i="1"/>
  <c r="P2295" i="1"/>
  <c r="Q2295" i="1"/>
  <c r="R2295" i="1"/>
  <c r="S2295" i="1"/>
  <c r="T2295" i="1"/>
  <c r="U2295" i="1"/>
  <c r="V2295" i="1"/>
  <c r="W2295" i="1"/>
  <c r="X2295" i="1"/>
  <c r="Y2295" i="1"/>
  <c r="Z2295" i="1"/>
  <c r="AA2295" i="1"/>
  <c r="AB2295" i="1"/>
  <c r="AC2295" i="1"/>
  <c r="AD2295" i="1"/>
  <c r="H2296" i="1"/>
  <c r="I2296" i="1"/>
  <c r="J2296" i="1"/>
  <c r="K2296" i="1"/>
  <c r="L2296" i="1"/>
  <c r="M2296" i="1"/>
  <c r="N2296" i="1"/>
  <c r="O2296" i="1"/>
  <c r="P2296" i="1"/>
  <c r="Q2296" i="1"/>
  <c r="R2296" i="1"/>
  <c r="S2296" i="1"/>
  <c r="T2296" i="1"/>
  <c r="U2296" i="1"/>
  <c r="V2296" i="1"/>
  <c r="W2296" i="1"/>
  <c r="X2296" i="1"/>
  <c r="Y2296" i="1"/>
  <c r="Z2296" i="1"/>
  <c r="AA2296" i="1"/>
  <c r="AB2296" i="1"/>
  <c r="AC2296" i="1"/>
  <c r="AD2296" i="1"/>
  <c r="H2297" i="1"/>
  <c r="I2297" i="1"/>
  <c r="J2297" i="1"/>
  <c r="K2297" i="1"/>
  <c r="L2297" i="1"/>
  <c r="M2297" i="1"/>
  <c r="N2297" i="1"/>
  <c r="O2297" i="1"/>
  <c r="P2297" i="1"/>
  <c r="Q2297" i="1"/>
  <c r="R2297" i="1"/>
  <c r="S2297" i="1"/>
  <c r="T2297" i="1"/>
  <c r="U2297" i="1"/>
  <c r="V2297" i="1"/>
  <c r="W2297" i="1"/>
  <c r="X2297" i="1"/>
  <c r="Y2297" i="1"/>
  <c r="Z2297" i="1"/>
  <c r="AA2297" i="1"/>
  <c r="AB2297" i="1"/>
  <c r="AC2297" i="1"/>
  <c r="AD2297" i="1"/>
  <c r="H2298" i="1"/>
  <c r="I2298" i="1"/>
  <c r="J2298" i="1"/>
  <c r="K2298" i="1"/>
  <c r="L2298" i="1"/>
  <c r="M2298" i="1"/>
  <c r="N2298" i="1"/>
  <c r="O2298" i="1"/>
  <c r="P2298" i="1"/>
  <c r="Q2298" i="1"/>
  <c r="R2298" i="1"/>
  <c r="S2298" i="1"/>
  <c r="T2298" i="1"/>
  <c r="U2298" i="1"/>
  <c r="V2298" i="1"/>
  <c r="W2298" i="1"/>
  <c r="X2298" i="1"/>
  <c r="Y2298" i="1"/>
  <c r="Z2298" i="1"/>
  <c r="AA2298" i="1"/>
  <c r="AB2298" i="1"/>
  <c r="AC2298" i="1"/>
  <c r="AD2298" i="1"/>
  <c r="H2299" i="1"/>
  <c r="I2299" i="1"/>
  <c r="J2299" i="1"/>
  <c r="K2299" i="1"/>
  <c r="L2299" i="1"/>
  <c r="M2299" i="1"/>
  <c r="N2299" i="1"/>
  <c r="O2299" i="1"/>
  <c r="P2299" i="1"/>
  <c r="Q2299" i="1"/>
  <c r="R2299" i="1"/>
  <c r="S2299" i="1"/>
  <c r="T2299" i="1"/>
  <c r="U2299" i="1"/>
  <c r="V2299" i="1"/>
  <c r="W2299" i="1"/>
  <c r="X2299" i="1"/>
  <c r="Y2299" i="1"/>
  <c r="Z2299" i="1"/>
  <c r="AA2299" i="1"/>
  <c r="AB2299" i="1"/>
  <c r="AC2299" i="1"/>
  <c r="AD2299" i="1"/>
  <c r="H2300" i="1"/>
  <c r="I2300" i="1"/>
  <c r="J2300" i="1"/>
  <c r="K2300" i="1"/>
  <c r="L2300" i="1"/>
  <c r="M2300" i="1"/>
  <c r="N2300" i="1"/>
  <c r="O2300" i="1"/>
  <c r="P2300" i="1"/>
  <c r="Q2300" i="1"/>
  <c r="R2300" i="1"/>
  <c r="S2300" i="1"/>
  <c r="T2300" i="1"/>
  <c r="U2300" i="1"/>
  <c r="V2300" i="1"/>
  <c r="W2300" i="1"/>
  <c r="X2300" i="1"/>
  <c r="Y2300" i="1"/>
  <c r="Z2300" i="1"/>
  <c r="AA2300" i="1"/>
  <c r="AB2300" i="1"/>
  <c r="AC2300" i="1"/>
  <c r="AD2300" i="1"/>
  <c r="H2301" i="1"/>
  <c r="I2301" i="1"/>
  <c r="J2301" i="1"/>
  <c r="K2301" i="1"/>
  <c r="L2301" i="1"/>
  <c r="M2301" i="1"/>
  <c r="N2301" i="1"/>
  <c r="O2301" i="1"/>
  <c r="P2301" i="1"/>
  <c r="Q2301" i="1"/>
  <c r="R2301" i="1"/>
  <c r="S2301" i="1"/>
  <c r="T2301" i="1"/>
  <c r="U2301" i="1"/>
  <c r="V2301" i="1"/>
  <c r="W2301" i="1"/>
  <c r="X2301" i="1"/>
  <c r="Y2301" i="1"/>
  <c r="Z2301" i="1"/>
  <c r="AA2301" i="1"/>
  <c r="AB2301" i="1"/>
  <c r="AC2301" i="1"/>
  <c r="AD2301" i="1"/>
  <c r="H2302" i="1"/>
  <c r="I2302" i="1"/>
  <c r="J2302" i="1"/>
  <c r="K2302" i="1"/>
  <c r="L2302" i="1"/>
  <c r="M2302" i="1"/>
  <c r="N2302" i="1"/>
  <c r="O2302" i="1"/>
  <c r="P2302" i="1"/>
  <c r="Q2302" i="1"/>
  <c r="R2302" i="1"/>
  <c r="S2302" i="1"/>
  <c r="T2302" i="1"/>
  <c r="U2302" i="1"/>
  <c r="V2302" i="1"/>
  <c r="W2302" i="1"/>
  <c r="X2302" i="1"/>
  <c r="Y2302" i="1"/>
  <c r="Z2302" i="1"/>
  <c r="AA2302" i="1"/>
  <c r="AB2302" i="1"/>
  <c r="AC2302" i="1"/>
  <c r="AD2302" i="1"/>
  <c r="H2303" i="1"/>
  <c r="I2303" i="1"/>
  <c r="J2303" i="1"/>
  <c r="K2303" i="1"/>
  <c r="L2303" i="1"/>
  <c r="M2303" i="1"/>
  <c r="N2303" i="1"/>
  <c r="O2303" i="1"/>
  <c r="P2303" i="1"/>
  <c r="Q2303" i="1"/>
  <c r="R2303" i="1"/>
  <c r="S2303" i="1"/>
  <c r="T2303" i="1"/>
  <c r="U2303" i="1"/>
  <c r="V2303" i="1"/>
  <c r="W2303" i="1"/>
  <c r="X2303" i="1"/>
  <c r="Y2303" i="1"/>
  <c r="Z2303" i="1"/>
  <c r="AA2303" i="1"/>
  <c r="AB2303" i="1"/>
  <c r="AC2303" i="1"/>
  <c r="AD2303" i="1"/>
  <c r="H2304" i="1"/>
  <c r="I2304" i="1"/>
  <c r="J2304" i="1"/>
  <c r="K2304" i="1"/>
  <c r="L2304" i="1"/>
  <c r="M2304" i="1"/>
  <c r="N2304" i="1"/>
  <c r="O2304" i="1"/>
  <c r="P2304" i="1"/>
  <c r="Q2304" i="1"/>
  <c r="R2304" i="1"/>
  <c r="S2304" i="1"/>
  <c r="T2304" i="1"/>
  <c r="U2304" i="1"/>
  <c r="V2304" i="1"/>
  <c r="W2304" i="1"/>
  <c r="X2304" i="1"/>
  <c r="Y2304" i="1"/>
  <c r="Z2304" i="1"/>
  <c r="AA2304" i="1"/>
  <c r="AB2304" i="1"/>
  <c r="AC2304" i="1"/>
  <c r="AD2304" i="1"/>
  <c r="H2305" i="1"/>
  <c r="I2305" i="1"/>
  <c r="J2305" i="1"/>
  <c r="K2305" i="1"/>
  <c r="L2305" i="1"/>
  <c r="M2305" i="1"/>
  <c r="N2305" i="1"/>
  <c r="O2305" i="1"/>
  <c r="P2305" i="1"/>
  <c r="Q2305" i="1"/>
  <c r="R2305" i="1"/>
  <c r="S2305" i="1"/>
  <c r="T2305" i="1"/>
  <c r="U2305" i="1"/>
  <c r="V2305" i="1"/>
  <c r="W2305" i="1"/>
  <c r="X2305" i="1"/>
  <c r="Y2305" i="1"/>
  <c r="Z2305" i="1"/>
  <c r="AA2305" i="1"/>
  <c r="AB2305" i="1"/>
  <c r="AC2305" i="1"/>
  <c r="AD2305" i="1"/>
  <c r="H2306" i="1"/>
  <c r="I2306" i="1"/>
  <c r="J2306" i="1"/>
  <c r="K2306" i="1"/>
  <c r="L2306" i="1"/>
  <c r="M2306" i="1"/>
  <c r="N2306" i="1"/>
  <c r="O2306" i="1"/>
  <c r="P2306" i="1"/>
  <c r="Q2306" i="1"/>
  <c r="R2306" i="1"/>
  <c r="S2306" i="1"/>
  <c r="T2306" i="1"/>
  <c r="U2306" i="1"/>
  <c r="V2306" i="1"/>
  <c r="W2306" i="1"/>
  <c r="X2306" i="1"/>
  <c r="Y2306" i="1"/>
  <c r="Z2306" i="1"/>
  <c r="AA2306" i="1"/>
  <c r="AB2306" i="1"/>
  <c r="AC2306" i="1"/>
  <c r="AD2306" i="1"/>
  <c r="H2307" i="1"/>
  <c r="I2307" i="1"/>
  <c r="J2307" i="1"/>
  <c r="K2307" i="1"/>
  <c r="L2307" i="1"/>
  <c r="M2307" i="1"/>
  <c r="N2307" i="1"/>
  <c r="O2307" i="1"/>
  <c r="P2307" i="1"/>
  <c r="Q2307" i="1"/>
  <c r="R2307" i="1"/>
  <c r="S2307" i="1"/>
  <c r="T2307" i="1"/>
  <c r="U2307" i="1"/>
  <c r="V2307" i="1"/>
  <c r="W2307" i="1"/>
  <c r="X2307" i="1"/>
  <c r="Y2307" i="1"/>
  <c r="Z2307" i="1"/>
  <c r="AA2307" i="1"/>
  <c r="AB2307" i="1"/>
  <c r="AC2307" i="1"/>
  <c r="AD2307" i="1"/>
  <c r="H2308" i="1"/>
  <c r="I2308" i="1"/>
  <c r="J2308" i="1"/>
  <c r="K2308" i="1"/>
  <c r="L2308" i="1"/>
  <c r="M2308" i="1"/>
  <c r="N2308" i="1"/>
  <c r="O2308" i="1"/>
  <c r="P2308" i="1"/>
  <c r="Q2308" i="1"/>
  <c r="R2308" i="1"/>
  <c r="S2308" i="1"/>
  <c r="T2308" i="1"/>
  <c r="U2308" i="1"/>
  <c r="V2308" i="1"/>
  <c r="W2308" i="1"/>
  <c r="X2308" i="1"/>
  <c r="Y2308" i="1"/>
  <c r="Z2308" i="1"/>
  <c r="AA2308" i="1"/>
  <c r="AB2308" i="1"/>
  <c r="AC2308" i="1"/>
  <c r="AD2308" i="1"/>
  <c r="H2309" i="1"/>
  <c r="I2309" i="1"/>
  <c r="J2309" i="1"/>
  <c r="K2309" i="1"/>
  <c r="L2309" i="1"/>
  <c r="M2309" i="1"/>
  <c r="N2309" i="1"/>
  <c r="O2309" i="1"/>
  <c r="P2309" i="1"/>
  <c r="Q2309" i="1"/>
  <c r="R2309" i="1"/>
  <c r="S2309" i="1"/>
  <c r="T2309" i="1"/>
  <c r="U2309" i="1"/>
  <c r="V2309" i="1"/>
  <c r="W2309" i="1"/>
  <c r="X2309" i="1"/>
  <c r="Y2309" i="1"/>
  <c r="Z2309" i="1"/>
  <c r="AA2309" i="1"/>
  <c r="AB2309" i="1"/>
  <c r="AC2309" i="1"/>
  <c r="AD2309" i="1"/>
  <c r="H2310" i="1"/>
  <c r="I2310" i="1"/>
  <c r="J2310" i="1"/>
  <c r="K2310" i="1"/>
  <c r="L2310" i="1"/>
  <c r="M2310" i="1"/>
  <c r="N2310" i="1"/>
  <c r="O2310" i="1"/>
  <c r="P2310" i="1"/>
  <c r="Q2310" i="1"/>
  <c r="R2310" i="1"/>
  <c r="S2310" i="1"/>
  <c r="T2310" i="1"/>
  <c r="U2310" i="1"/>
  <c r="V2310" i="1"/>
  <c r="W2310" i="1"/>
  <c r="X2310" i="1"/>
  <c r="Y2310" i="1"/>
  <c r="Z2310" i="1"/>
  <c r="AA2310" i="1"/>
  <c r="AB2310" i="1"/>
  <c r="AC2310" i="1"/>
  <c r="AD2310" i="1"/>
  <c r="H2311" i="1"/>
  <c r="I2311" i="1"/>
  <c r="J2311" i="1"/>
  <c r="K2311" i="1"/>
  <c r="L2311" i="1"/>
  <c r="M2311" i="1"/>
  <c r="N2311" i="1"/>
  <c r="O2311" i="1"/>
  <c r="P2311" i="1"/>
  <c r="Q2311" i="1"/>
  <c r="R2311" i="1"/>
  <c r="S2311" i="1"/>
  <c r="T2311" i="1"/>
  <c r="U2311" i="1"/>
  <c r="V2311" i="1"/>
  <c r="W2311" i="1"/>
  <c r="X2311" i="1"/>
  <c r="Y2311" i="1"/>
  <c r="Z2311" i="1"/>
  <c r="AA2311" i="1"/>
  <c r="AB2311" i="1"/>
  <c r="AC2311" i="1"/>
  <c r="AD2311" i="1"/>
  <c r="H2312" i="1"/>
  <c r="I2312" i="1"/>
  <c r="J2312" i="1"/>
  <c r="K2312" i="1"/>
  <c r="L2312" i="1"/>
  <c r="M2312" i="1"/>
  <c r="N2312" i="1"/>
  <c r="O2312" i="1"/>
  <c r="P2312" i="1"/>
  <c r="Q2312" i="1"/>
  <c r="R2312" i="1"/>
  <c r="S2312" i="1"/>
  <c r="T2312" i="1"/>
  <c r="U2312" i="1"/>
  <c r="V2312" i="1"/>
  <c r="W2312" i="1"/>
  <c r="X2312" i="1"/>
  <c r="Y2312" i="1"/>
  <c r="Z2312" i="1"/>
  <c r="AA2312" i="1"/>
  <c r="AB2312" i="1"/>
  <c r="AC2312" i="1"/>
  <c r="AD2312" i="1"/>
  <c r="H2321" i="1"/>
  <c r="I2321" i="1"/>
  <c r="J2321" i="1"/>
  <c r="K2321" i="1"/>
  <c r="L2321" i="1"/>
  <c r="M2321" i="1"/>
  <c r="N2321" i="1"/>
  <c r="O2321" i="1"/>
  <c r="P2321" i="1"/>
  <c r="Q2321" i="1"/>
  <c r="R2321" i="1"/>
  <c r="S2321" i="1"/>
  <c r="T2321" i="1"/>
  <c r="U2321" i="1"/>
  <c r="V2321" i="1"/>
  <c r="W2321" i="1"/>
  <c r="X2321" i="1"/>
  <c r="Y2321" i="1"/>
  <c r="Z2321" i="1"/>
  <c r="AA2321" i="1"/>
  <c r="AB2321" i="1"/>
  <c r="AC2321" i="1"/>
  <c r="AD2321" i="1"/>
  <c r="H2322" i="1"/>
  <c r="I2322" i="1"/>
  <c r="J2322" i="1"/>
  <c r="K2322" i="1"/>
  <c r="L2322" i="1"/>
  <c r="M2322" i="1"/>
  <c r="N2322" i="1"/>
  <c r="O2322" i="1"/>
  <c r="P2322" i="1"/>
  <c r="Q2322" i="1"/>
  <c r="R2322" i="1"/>
  <c r="S2322" i="1"/>
  <c r="T2322" i="1"/>
  <c r="U2322" i="1"/>
  <c r="V2322" i="1"/>
  <c r="W2322" i="1"/>
  <c r="X2322" i="1"/>
  <c r="Y2322" i="1"/>
  <c r="Z2322" i="1"/>
  <c r="AA2322" i="1"/>
  <c r="AB2322" i="1"/>
  <c r="AC2322" i="1"/>
  <c r="AD2322" i="1"/>
  <c r="H2323" i="1"/>
  <c r="I2323" i="1"/>
  <c r="J2323" i="1"/>
  <c r="K2323" i="1"/>
  <c r="L2323" i="1"/>
  <c r="M2323" i="1"/>
  <c r="N2323" i="1"/>
  <c r="O2323" i="1"/>
  <c r="P2323" i="1"/>
  <c r="Q2323" i="1"/>
  <c r="R2323" i="1"/>
  <c r="S2323" i="1"/>
  <c r="T2323" i="1"/>
  <c r="U2323" i="1"/>
  <c r="V2323" i="1"/>
  <c r="W2323" i="1"/>
  <c r="X2323" i="1"/>
  <c r="Y2323" i="1"/>
  <c r="Z2323" i="1"/>
  <c r="AA2323" i="1"/>
  <c r="AB2323" i="1"/>
  <c r="AC2323" i="1"/>
  <c r="AD2323" i="1"/>
  <c r="H2324" i="1"/>
  <c r="I2324" i="1"/>
  <c r="J2324" i="1"/>
  <c r="K2324" i="1"/>
  <c r="L2324" i="1"/>
  <c r="M2324" i="1"/>
  <c r="N2324" i="1"/>
  <c r="O2324" i="1"/>
  <c r="P2324" i="1"/>
  <c r="Q2324" i="1"/>
  <c r="R2324" i="1"/>
  <c r="S2324" i="1"/>
  <c r="T2324" i="1"/>
  <c r="U2324" i="1"/>
  <c r="V2324" i="1"/>
  <c r="W2324" i="1"/>
  <c r="X2324" i="1"/>
  <c r="Y2324" i="1"/>
  <c r="Z2324" i="1"/>
  <c r="AA2324" i="1"/>
  <c r="AB2324" i="1"/>
  <c r="AC2324" i="1"/>
  <c r="AD2324" i="1"/>
  <c r="H2325" i="1"/>
  <c r="I2325" i="1"/>
  <c r="J2325" i="1"/>
  <c r="K2325" i="1"/>
  <c r="L2325" i="1"/>
  <c r="M2325" i="1"/>
  <c r="N2325" i="1"/>
  <c r="O2325" i="1"/>
  <c r="P2325" i="1"/>
  <c r="Q2325" i="1"/>
  <c r="R2325" i="1"/>
  <c r="S2325" i="1"/>
  <c r="T2325" i="1"/>
  <c r="U2325" i="1"/>
  <c r="V2325" i="1"/>
  <c r="W2325" i="1"/>
  <c r="X2325" i="1"/>
  <c r="Y2325" i="1"/>
  <c r="Z2325" i="1"/>
  <c r="AA2325" i="1"/>
  <c r="AB2325" i="1"/>
  <c r="AC2325" i="1"/>
  <c r="AD2325" i="1"/>
  <c r="H2326" i="1"/>
  <c r="I2326" i="1"/>
  <c r="J2326" i="1"/>
  <c r="K2326" i="1"/>
  <c r="L2326" i="1"/>
  <c r="M2326" i="1"/>
  <c r="N2326" i="1"/>
  <c r="O2326" i="1"/>
  <c r="P2326" i="1"/>
  <c r="Q2326" i="1"/>
  <c r="R2326" i="1"/>
  <c r="S2326" i="1"/>
  <c r="T2326" i="1"/>
  <c r="U2326" i="1"/>
  <c r="V2326" i="1"/>
  <c r="W2326" i="1"/>
  <c r="X2326" i="1"/>
  <c r="Y2326" i="1"/>
  <c r="Z2326" i="1"/>
  <c r="AA2326" i="1"/>
  <c r="AB2326" i="1"/>
  <c r="AC2326" i="1"/>
  <c r="AD2326" i="1"/>
  <c r="H2327" i="1"/>
  <c r="I2327" i="1"/>
  <c r="J2327" i="1"/>
  <c r="K2327" i="1"/>
  <c r="L2327" i="1"/>
  <c r="M2327" i="1"/>
  <c r="N2327" i="1"/>
  <c r="O2327" i="1"/>
  <c r="P2327" i="1"/>
  <c r="Q2327" i="1"/>
  <c r="R2327" i="1"/>
  <c r="S2327" i="1"/>
  <c r="T2327" i="1"/>
  <c r="U2327" i="1"/>
  <c r="V2327" i="1"/>
  <c r="W2327" i="1"/>
  <c r="X2327" i="1"/>
  <c r="Y2327" i="1"/>
  <c r="Z2327" i="1"/>
  <c r="AA2327" i="1"/>
  <c r="AB2327" i="1"/>
  <c r="AC2327" i="1"/>
  <c r="AD2327" i="1"/>
  <c r="H2328" i="1"/>
  <c r="I2328" i="1"/>
  <c r="J2328" i="1"/>
  <c r="K2328" i="1"/>
  <c r="L2328" i="1"/>
  <c r="M2328" i="1"/>
  <c r="N2328" i="1"/>
  <c r="O2328" i="1"/>
  <c r="P2328" i="1"/>
  <c r="Q2328" i="1"/>
  <c r="R2328" i="1"/>
  <c r="S2328" i="1"/>
  <c r="T2328" i="1"/>
  <c r="U2328" i="1"/>
  <c r="V2328" i="1"/>
  <c r="W2328" i="1"/>
  <c r="X2328" i="1"/>
  <c r="Y2328" i="1"/>
  <c r="Z2328" i="1"/>
  <c r="AA2328" i="1"/>
  <c r="AB2328" i="1"/>
  <c r="AC2328" i="1"/>
  <c r="AD2328" i="1"/>
  <c r="H2329" i="1"/>
  <c r="I2329" i="1"/>
  <c r="J2329" i="1"/>
  <c r="K2329" i="1"/>
  <c r="L2329" i="1"/>
  <c r="M2329" i="1"/>
  <c r="N2329" i="1"/>
  <c r="O2329" i="1"/>
  <c r="P2329" i="1"/>
  <c r="Q2329" i="1"/>
  <c r="R2329" i="1"/>
  <c r="S2329" i="1"/>
  <c r="T2329" i="1"/>
  <c r="U2329" i="1"/>
  <c r="V2329" i="1"/>
  <c r="W2329" i="1"/>
  <c r="X2329" i="1"/>
  <c r="Y2329" i="1"/>
  <c r="Z2329" i="1"/>
  <c r="AA2329" i="1"/>
  <c r="AB2329" i="1"/>
  <c r="AC2329" i="1"/>
  <c r="AD2329" i="1"/>
  <c r="H2330" i="1"/>
  <c r="I2330" i="1"/>
  <c r="J2330" i="1"/>
  <c r="K2330" i="1"/>
  <c r="L2330" i="1"/>
  <c r="M2330" i="1"/>
  <c r="N2330" i="1"/>
  <c r="O2330" i="1"/>
  <c r="P2330" i="1"/>
  <c r="Q2330" i="1"/>
  <c r="R2330" i="1"/>
  <c r="S2330" i="1"/>
  <c r="T2330" i="1"/>
  <c r="U2330" i="1"/>
  <c r="V2330" i="1"/>
  <c r="W2330" i="1"/>
  <c r="X2330" i="1"/>
  <c r="Y2330" i="1"/>
  <c r="Z2330" i="1"/>
  <c r="AA2330" i="1"/>
  <c r="AB2330" i="1"/>
  <c r="AC2330" i="1"/>
  <c r="AD2330" i="1"/>
  <c r="H2331" i="1"/>
  <c r="I2331" i="1"/>
  <c r="J2331" i="1"/>
  <c r="K2331" i="1"/>
  <c r="L2331" i="1"/>
  <c r="M2331" i="1"/>
  <c r="N2331" i="1"/>
  <c r="O2331" i="1"/>
  <c r="P2331" i="1"/>
  <c r="Q2331" i="1"/>
  <c r="R2331" i="1"/>
  <c r="S2331" i="1"/>
  <c r="T2331" i="1"/>
  <c r="U2331" i="1"/>
  <c r="V2331" i="1"/>
  <c r="W2331" i="1"/>
  <c r="X2331" i="1"/>
  <c r="Y2331" i="1"/>
  <c r="Z2331" i="1"/>
  <c r="AA2331" i="1"/>
  <c r="AB2331" i="1"/>
  <c r="AC2331" i="1"/>
  <c r="AD2331" i="1"/>
  <c r="H2332" i="1"/>
  <c r="I2332" i="1"/>
  <c r="J2332" i="1"/>
  <c r="K2332" i="1"/>
  <c r="L2332" i="1"/>
  <c r="M2332" i="1"/>
  <c r="N2332" i="1"/>
  <c r="O2332" i="1"/>
  <c r="P2332" i="1"/>
  <c r="Q2332" i="1"/>
  <c r="R2332" i="1"/>
  <c r="S2332" i="1"/>
  <c r="T2332" i="1"/>
  <c r="U2332" i="1"/>
  <c r="V2332" i="1"/>
  <c r="W2332" i="1"/>
  <c r="X2332" i="1"/>
  <c r="Y2332" i="1"/>
  <c r="Z2332" i="1"/>
  <c r="AA2332" i="1"/>
  <c r="AB2332" i="1"/>
  <c r="AC2332" i="1"/>
  <c r="AD2332" i="1"/>
  <c r="H2333" i="1"/>
  <c r="I2333" i="1"/>
  <c r="J2333" i="1"/>
  <c r="K2333" i="1"/>
  <c r="L2333" i="1"/>
  <c r="M2333" i="1"/>
  <c r="N2333" i="1"/>
  <c r="O2333" i="1"/>
  <c r="P2333" i="1"/>
  <c r="Q2333" i="1"/>
  <c r="R2333" i="1"/>
  <c r="S2333" i="1"/>
  <c r="T2333" i="1"/>
  <c r="U2333" i="1"/>
  <c r="V2333" i="1"/>
  <c r="W2333" i="1"/>
  <c r="X2333" i="1"/>
  <c r="Y2333" i="1"/>
  <c r="Z2333" i="1"/>
  <c r="AA2333" i="1"/>
  <c r="AB2333" i="1"/>
  <c r="AC2333" i="1"/>
  <c r="AD2333" i="1"/>
  <c r="H2334" i="1"/>
  <c r="I2334" i="1"/>
  <c r="J2334" i="1"/>
  <c r="K2334" i="1"/>
  <c r="L2334" i="1"/>
  <c r="M2334" i="1"/>
  <c r="N2334" i="1"/>
  <c r="O2334" i="1"/>
  <c r="P2334" i="1"/>
  <c r="Q2334" i="1"/>
  <c r="R2334" i="1"/>
  <c r="S2334" i="1"/>
  <c r="T2334" i="1"/>
  <c r="U2334" i="1"/>
  <c r="V2334" i="1"/>
  <c r="W2334" i="1"/>
  <c r="X2334" i="1"/>
  <c r="Y2334" i="1"/>
  <c r="Z2334" i="1"/>
  <c r="AA2334" i="1"/>
  <c r="AB2334" i="1"/>
  <c r="AC2334" i="1"/>
  <c r="AD2334" i="1"/>
  <c r="H2335" i="1"/>
  <c r="I2335" i="1"/>
  <c r="J2335" i="1"/>
  <c r="K2335" i="1"/>
  <c r="L2335" i="1"/>
  <c r="M2335" i="1"/>
  <c r="N2335" i="1"/>
  <c r="O2335" i="1"/>
  <c r="P2335" i="1"/>
  <c r="Q2335" i="1"/>
  <c r="R2335" i="1"/>
  <c r="S2335" i="1"/>
  <c r="T2335" i="1"/>
  <c r="U2335" i="1"/>
  <c r="V2335" i="1"/>
  <c r="W2335" i="1"/>
  <c r="X2335" i="1"/>
  <c r="Y2335" i="1"/>
  <c r="Z2335" i="1"/>
  <c r="AA2335" i="1"/>
  <c r="AB2335" i="1"/>
  <c r="AC2335" i="1"/>
  <c r="AD2335" i="1"/>
  <c r="H2336" i="1"/>
  <c r="I2336" i="1"/>
  <c r="J2336" i="1"/>
  <c r="K2336" i="1"/>
  <c r="L2336" i="1"/>
  <c r="M2336" i="1"/>
  <c r="N2336" i="1"/>
  <c r="O2336" i="1"/>
  <c r="P2336" i="1"/>
  <c r="Q2336" i="1"/>
  <c r="R2336" i="1"/>
  <c r="S2336" i="1"/>
  <c r="T2336" i="1"/>
  <c r="U2336" i="1"/>
  <c r="V2336" i="1"/>
  <c r="W2336" i="1"/>
  <c r="X2336" i="1"/>
  <c r="Y2336" i="1"/>
  <c r="Z2336" i="1"/>
  <c r="AA2336" i="1"/>
  <c r="AB2336" i="1"/>
  <c r="AC2336" i="1"/>
  <c r="AD2336" i="1"/>
  <c r="H2337" i="1"/>
  <c r="I2337" i="1"/>
  <c r="J2337" i="1"/>
  <c r="K2337" i="1"/>
  <c r="L2337" i="1"/>
  <c r="M2337" i="1"/>
  <c r="N2337" i="1"/>
  <c r="O2337" i="1"/>
  <c r="P2337" i="1"/>
  <c r="Q2337" i="1"/>
  <c r="R2337" i="1"/>
  <c r="S2337" i="1"/>
  <c r="T2337" i="1"/>
  <c r="U2337" i="1"/>
  <c r="V2337" i="1"/>
  <c r="W2337" i="1"/>
  <c r="X2337" i="1"/>
  <c r="Y2337" i="1"/>
  <c r="Z2337" i="1"/>
  <c r="AA2337" i="1"/>
  <c r="AB2337" i="1"/>
  <c r="AC2337" i="1"/>
  <c r="AD2337" i="1"/>
  <c r="H2338" i="1"/>
  <c r="I2338" i="1"/>
  <c r="J2338" i="1"/>
  <c r="K2338" i="1"/>
  <c r="L2338" i="1"/>
  <c r="M2338" i="1"/>
  <c r="N2338" i="1"/>
  <c r="O2338" i="1"/>
  <c r="P2338" i="1"/>
  <c r="Q2338" i="1"/>
  <c r="R2338" i="1"/>
  <c r="S2338" i="1"/>
  <c r="T2338" i="1"/>
  <c r="U2338" i="1"/>
  <c r="V2338" i="1"/>
  <c r="W2338" i="1"/>
  <c r="X2338" i="1"/>
  <c r="Y2338" i="1"/>
  <c r="Z2338" i="1"/>
  <c r="AA2338" i="1"/>
  <c r="AB2338" i="1"/>
  <c r="AC2338" i="1"/>
  <c r="AD2338" i="1"/>
  <c r="H2339" i="1"/>
  <c r="I2339" i="1"/>
  <c r="J2339" i="1"/>
  <c r="K2339" i="1"/>
  <c r="L2339" i="1"/>
  <c r="M2339" i="1"/>
  <c r="N2339" i="1"/>
  <c r="O2339" i="1"/>
  <c r="P2339" i="1"/>
  <c r="Q2339" i="1"/>
  <c r="R2339" i="1"/>
  <c r="S2339" i="1"/>
  <c r="T2339" i="1"/>
  <c r="U2339" i="1"/>
  <c r="V2339" i="1"/>
  <c r="W2339" i="1"/>
  <c r="X2339" i="1"/>
  <c r="Y2339" i="1"/>
  <c r="Z2339" i="1"/>
  <c r="AA2339" i="1"/>
  <c r="AB2339" i="1"/>
  <c r="AC2339" i="1"/>
  <c r="AD2339" i="1"/>
  <c r="H2340" i="1"/>
  <c r="I2340" i="1"/>
  <c r="J2340" i="1"/>
  <c r="K2340" i="1"/>
  <c r="L2340" i="1"/>
  <c r="M2340" i="1"/>
  <c r="N2340" i="1"/>
  <c r="O2340" i="1"/>
  <c r="P2340" i="1"/>
  <c r="Q2340" i="1"/>
  <c r="R2340" i="1"/>
  <c r="S2340" i="1"/>
  <c r="T2340" i="1"/>
  <c r="U2340" i="1"/>
  <c r="V2340" i="1"/>
  <c r="W2340" i="1"/>
  <c r="X2340" i="1"/>
  <c r="Y2340" i="1"/>
  <c r="Z2340" i="1"/>
  <c r="AA2340" i="1"/>
  <c r="AB2340" i="1"/>
  <c r="AC2340" i="1"/>
  <c r="AD2340" i="1"/>
  <c r="H2341" i="1"/>
  <c r="I2341" i="1"/>
  <c r="J2341" i="1"/>
  <c r="K2341" i="1"/>
  <c r="L2341" i="1"/>
  <c r="M2341" i="1"/>
  <c r="N2341" i="1"/>
  <c r="O2341" i="1"/>
  <c r="P2341" i="1"/>
  <c r="Q2341" i="1"/>
  <c r="R2341" i="1"/>
  <c r="S2341" i="1"/>
  <c r="T2341" i="1"/>
  <c r="U2341" i="1"/>
  <c r="V2341" i="1"/>
  <c r="W2341" i="1"/>
  <c r="X2341" i="1"/>
  <c r="Y2341" i="1"/>
  <c r="Z2341" i="1"/>
  <c r="AA2341" i="1"/>
  <c r="AB2341" i="1"/>
  <c r="AC2341" i="1"/>
  <c r="AD2341" i="1"/>
  <c r="H2342" i="1"/>
  <c r="I2342" i="1"/>
  <c r="J2342" i="1"/>
  <c r="K2342" i="1"/>
  <c r="L2342" i="1"/>
  <c r="M2342" i="1"/>
  <c r="N2342" i="1"/>
  <c r="O2342" i="1"/>
  <c r="P2342" i="1"/>
  <c r="Q2342" i="1"/>
  <c r="R2342" i="1"/>
  <c r="S2342" i="1"/>
  <c r="T2342" i="1"/>
  <c r="U2342" i="1"/>
  <c r="V2342" i="1"/>
  <c r="W2342" i="1"/>
  <c r="X2342" i="1"/>
  <c r="Y2342" i="1"/>
  <c r="Z2342" i="1"/>
  <c r="AA2342" i="1"/>
  <c r="AB2342" i="1"/>
  <c r="AC2342" i="1"/>
  <c r="AD2342" i="1"/>
  <c r="H2343" i="1"/>
  <c r="I2343" i="1"/>
  <c r="J2343" i="1"/>
  <c r="K2343" i="1"/>
  <c r="L2343" i="1"/>
  <c r="M2343" i="1"/>
  <c r="N2343" i="1"/>
  <c r="O2343" i="1"/>
  <c r="P2343" i="1"/>
  <c r="Q2343" i="1"/>
  <c r="R2343" i="1"/>
  <c r="S2343" i="1"/>
  <c r="T2343" i="1"/>
  <c r="U2343" i="1"/>
  <c r="V2343" i="1"/>
  <c r="W2343" i="1"/>
  <c r="X2343" i="1"/>
  <c r="Y2343" i="1"/>
  <c r="Z2343" i="1"/>
  <c r="AA2343" i="1"/>
  <c r="AB2343" i="1"/>
  <c r="AC2343" i="1"/>
  <c r="AD2343" i="1"/>
  <c r="H2344" i="1"/>
  <c r="I2344" i="1"/>
  <c r="J2344" i="1"/>
  <c r="K2344" i="1"/>
  <c r="L2344" i="1"/>
  <c r="M2344" i="1"/>
  <c r="N2344" i="1"/>
  <c r="O2344" i="1"/>
  <c r="P2344" i="1"/>
  <c r="Q2344" i="1"/>
  <c r="R2344" i="1"/>
  <c r="S2344" i="1"/>
  <c r="T2344" i="1"/>
  <c r="U2344" i="1"/>
  <c r="V2344" i="1"/>
  <c r="W2344" i="1"/>
  <c r="X2344" i="1"/>
  <c r="Y2344" i="1"/>
  <c r="Z2344" i="1"/>
  <c r="AA2344" i="1"/>
  <c r="AB2344" i="1"/>
  <c r="AC2344" i="1"/>
  <c r="AD2344" i="1"/>
  <c r="H2345" i="1"/>
  <c r="I2345" i="1"/>
  <c r="J2345" i="1"/>
  <c r="K2345" i="1"/>
  <c r="L2345" i="1"/>
  <c r="M2345" i="1"/>
  <c r="N2345" i="1"/>
  <c r="O2345" i="1"/>
  <c r="P2345" i="1"/>
  <c r="Q2345" i="1"/>
  <c r="R2345" i="1"/>
  <c r="S2345" i="1"/>
  <c r="T2345" i="1"/>
  <c r="U2345" i="1"/>
  <c r="V2345" i="1"/>
  <c r="W2345" i="1"/>
  <c r="X2345" i="1"/>
  <c r="Y2345" i="1"/>
  <c r="Z2345" i="1"/>
  <c r="AA2345" i="1"/>
  <c r="AB2345" i="1"/>
  <c r="AC2345" i="1"/>
  <c r="AD2345" i="1"/>
  <c r="H2346" i="1"/>
  <c r="I2346" i="1"/>
  <c r="J2346" i="1"/>
  <c r="K2346" i="1"/>
  <c r="L2346" i="1"/>
  <c r="M2346" i="1"/>
  <c r="N2346" i="1"/>
  <c r="O2346" i="1"/>
  <c r="P2346" i="1"/>
  <c r="Q2346" i="1"/>
  <c r="R2346" i="1"/>
  <c r="S2346" i="1"/>
  <c r="T2346" i="1"/>
  <c r="U2346" i="1"/>
  <c r="V2346" i="1"/>
  <c r="W2346" i="1"/>
  <c r="X2346" i="1"/>
  <c r="Y2346" i="1"/>
  <c r="Z2346" i="1"/>
  <c r="AA2346" i="1"/>
  <c r="AB2346" i="1"/>
  <c r="AC2346" i="1"/>
  <c r="AD2346" i="1"/>
  <c r="H2347" i="1"/>
  <c r="I2347" i="1"/>
  <c r="J2347" i="1"/>
  <c r="K2347" i="1"/>
  <c r="L2347" i="1"/>
  <c r="M2347" i="1"/>
  <c r="N2347" i="1"/>
  <c r="O2347" i="1"/>
  <c r="P2347" i="1"/>
  <c r="Q2347" i="1"/>
  <c r="R2347" i="1"/>
  <c r="S2347" i="1"/>
  <c r="T2347" i="1"/>
  <c r="U2347" i="1"/>
  <c r="V2347" i="1"/>
  <c r="W2347" i="1"/>
  <c r="X2347" i="1"/>
  <c r="Y2347" i="1"/>
  <c r="Z2347" i="1"/>
  <c r="AA2347" i="1"/>
  <c r="AB2347" i="1"/>
  <c r="AC2347" i="1"/>
  <c r="AD2347" i="1"/>
  <c r="H2348" i="1"/>
  <c r="I2348" i="1"/>
  <c r="J2348" i="1"/>
  <c r="K2348" i="1"/>
  <c r="L2348" i="1"/>
  <c r="M2348" i="1"/>
  <c r="N2348" i="1"/>
  <c r="O2348" i="1"/>
  <c r="P2348" i="1"/>
  <c r="Q2348" i="1"/>
  <c r="R2348" i="1"/>
  <c r="S2348" i="1"/>
  <c r="T2348" i="1"/>
  <c r="U2348" i="1"/>
  <c r="V2348" i="1"/>
  <c r="W2348" i="1"/>
  <c r="X2348" i="1"/>
  <c r="Y2348" i="1"/>
  <c r="Z2348" i="1"/>
  <c r="AA2348" i="1"/>
  <c r="AB2348" i="1"/>
  <c r="AC2348" i="1"/>
  <c r="AD2348" i="1"/>
  <c r="H2349" i="1"/>
  <c r="I2349" i="1"/>
  <c r="J2349" i="1"/>
  <c r="K2349" i="1"/>
  <c r="L2349" i="1"/>
  <c r="M2349" i="1"/>
  <c r="N2349" i="1"/>
  <c r="O2349" i="1"/>
  <c r="P2349" i="1"/>
  <c r="Q2349" i="1"/>
  <c r="R2349" i="1"/>
  <c r="S2349" i="1"/>
  <c r="T2349" i="1"/>
  <c r="U2349" i="1"/>
  <c r="V2349" i="1"/>
  <c r="W2349" i="1"/>
  <c r="X2349" i="1"/>
  <c r="Y2349" i="1"/>
  <c r="Z2349" i="1"/>
  <c r="AA2349" i="1"/>
  <c r="AB2349" i="1"/>
  <c r="AC2349" i="1"/>
  <c r="AD2349" i="1"/>
  <c r="H2350" i="1"/>
  <c r="I2350" i="1"/>
  <c r="J2350" i="1"/>
  <c r="K2350" i="1"/>
  <c r="L2350" i="1"/>
  <c r="M2350" i="1"/>
  <c r="N2350" i="1"/>
  <c r="O2350" i="1"/>
  <c r="P2350" i="1"/>
  <c r="Q2350" i="1"/>
  <c r="R2350" i="1"/>
  <c r="S2350" i="1"/>
  <c r="T2350" i="1"/>
  <c r="U2350" i="1"/>
  <c r="V2350" i="1"/>
  <c r="W2350" i="1"/>
  <c r="X2350" i="1"/>
  <c r="Y2350" i="1"/>
  <c r="Z2350" i="1"/>
  <c r="AA2350" i="1"/>
  <c r="AB2350" i="1"/>
  <c r="AC2350" i="1"/>
  <c r="AD2350" i="1"/>
  <c r="H2351" i="1"/>
  <c r="I2351" i="1"/>
  <c r="J2351" i="1"/>
  <c r="K2351" i="1"/>
  <c r="L2351" i="1"/>
  <c r="M2351" i="1"/>
  <c r="N2351" i="1"/>
  <c r="O2351" i="1"/>
  <c r="P2351" i="1"/>
  <c r="Q2351" i="1"/>
  <c r="R2351" i="1"/>
  <c r="S2351" i="1"/>
  <c r="T2351" i="1"/>
  <c r="U2351" i="1"/>
  <c r="V2351" i="1"/>
  <c r="W2351" i="1"/>
  <c r="X2351" i="1"/>
  <c r="Y2351" i="1"/>
  <c r="Z2351" i="1"/>
  <c r="AA2351" i="1"/>
  <c r="AB2351" i="1"/>
  <c r="AC2351" i="1"/>
  <c r="AD2351" i="1"/>
  <c r="H2352" i="1"/>
  <c r="I2352" i="1"/>
  <c r="J2352" i="1"/>
  <c r="K2352" i="1"/>
  <c r="L2352" i="1"/>
  <c r="M2352" i="1"/>
  <c r="N2352" i="1"/>
  <c r="O2352" i="1"/>
  <c r="P2352" i="1"/>
  <c r="Q2352" i="1"/>
  <c r="R2352" i="1"/>
  <c r="S2352" i="1"/>
  <c r="T2352" i="1"/>
  <c r="U2352" i="1"/>
  <c r="V2352" i="1"/>
  <c r="W2352" i="1"/>
  <c r="X2352" i="1"/>
  <c r="Y2352" i="1"/>
  <c r="Z2352" i="1"/>
  <c r="AA2352" i="1"/>
  <c r="AB2352" i="1"/>
  <c r="AC2352" i="1"/>
  <c r="AD2352" i="1"/>
  <c r="H2353" i="1"/>
  <c r="I2353" i="1"/>
  <c r="J2353" i="1"/>
  <c r="K2353" i="1"/>
  <c r="L2353" i="1"/>
  <c r="M2353" i="1"/>
  <c r="N2353" i="1"/>
  <c r="O2353" i="1"/>
  <c r="P2353" i="1"/>
  <c r="Q2353" i="1"/>
  <c r="R2353" i="1"/>
  <c r="S2353" i="1"/>
  <c r="T2353" i="1"/>
  <c r="U2353" i="1"/>
  <c r="V2353" i="1"/>
  <c r="W2353" i="1"/>
  <c r="X2353" i="1"/>
  <c r="Y2353" i="1"/>
  <c r="Z2353" i="1"/>
  <c r="AA2353" i="1"/>
  <c r="AB2353" i="1"/>
  <c r="AC2353" i="1"/>
  <c r="AD2353" i="1"/>
  <c r="H2354" i="1"/>
  <c r="I2354" i="1"/>
  <c r="J2354" i="1"/>
  <c r="K2354" i="1"/>
  <c r="L2354" i="1"/>
  <c r="M2354" i="1"/>
  <c r="N2354" i="1"/>
  <c r="O2354" i="1"/>
  <c r="P2354" i="1"/>
  <c r="Q2354" i="1"/>
  <c r="R2354" i="1"/>
  <c r="S2354" i="1"/>
  <c r="T2354" i="1"/>
  <c r="U2354" i="1"/>
  <c r="V2354" i="1"/>
  <c r="W2354" i="1"/>
  <c r="X2354" i="1"/>
  <c r="Y2354" i="1"/>
  <c r="Z2354" i="1"/>
  <c r="AA2354" i="1"/>
  <c r="AB2354" i="1"/>
  <c r="AC2354" i="1"/>
  <c r="AD2354" i="1"/>
  <c r="H2355" i="1"/>
  <c r="I2355" i="1"/>
  <c r="J2355" i="1"/>
  <c r="K2355" i="1"/>
  <c r="L2355" i="1"/>
  <c r="M2355" i="1"/>
  <c r="N2355" i="1"/>
  <c r="O2355" i="1"/>
  <c r="P2355" i="1"/>
  <c r="Q2355" i="1"/>
  <c r="R2355" i="1"/>
  <c r="S2355" i="1"/>
  <c r="T2355" i="1"/>
  <c r="U2355" i="1"/>
  <c r="V2355" i="1"/>
  <c r="W2355" i="1"/>
  <c r="X2355" i="1"/>
  <c r="Y2355" i="1"/>
  <c r="Z2355" i="1"/>
  <c r="AA2355" i="1"/>
  <c r="AB2355" i="1"/>
  <c r="AC2355" i="1"/>
  <c r="AD2355" i="1"/>
  <c r="H2356" i="1"/>
  <c r="I2356" i="1"/>
  <c r="J2356" i="1"/>
  <c r="K2356" i="1"/>
  <c r="L2356" i="1"/>
  <c r="M2356" i="1"/>
  <c r="N2356" i="1"/>
  <c r="O2356" i="1"/>
  <c r="P2356" i="1"/>
  <c r="Q2356" i="1"/>
  <c r="R2356" i="1"/>
  <c r="S2356" i="1"/>
  <c r="T2356" i="1"/>
  <c r="U2356" i="1"/>
  <c r="V2356" i="1"/>
  <c r="W2356" i="1"/>
  <c r="X2356" i="1"/>
  <c r="Y2356" i="1"/>
  <c r="Z2356" i="1"/>
  <c r="AA2356" i="1"/>
  <c r="AB2356" i="1"/>
  <c r="AC2356" i="1"/>
  <c r="AD2356" i="1"/>
  <c r="H2357" i="1"/>
  <c r="I2357" i="1"/>
  <c r="J2357" i="1"/>
  <c r="K2357" i="1"/>
  <c r="L2357" i="1"/>
  <c r="M2357" i="1"/>
  <c r="N2357" i="1"/>
  <c r="O2357" i="1"/>
  <c r="P2357" i="1"/>
  <c r="Q2357" i="1"/>
  <c r="R2357" i="1"/>
  <c r="S2357" i="1"/>
  <c r="T2357" i="1"/>
  <c r="U2357" i="1"/>
  <c r="V2357" i="1"/>
  <c r="W2357" i="1"/>
  <c r="X2357" i="1"/>
  <c r="Y2357" i="1"/>
  <c r="Z2357" i="1"/>
  <c r="AA2357" i="1"/>
  <c r="AB2357" i="1"/>
  <c r="AC2357" i="1"/>
  <c r="AD2357" i="1"/>
  <c r="H2358" i="1"/>
  <c r="I2358" i="1"/>
  <c r="J2358" i="1"/>
  <c r="K2358" i="1"/>
  <c r="L2358" i="1"/>
  <c r="M2358" i="1"/>
  <c r="N2358" i="1"/>
  <c r="O2358" i="1"/>
  <c r="P2358" i="1"/>
  <c r="Q2358" i="1"/>
  <c r="R2358" i="1"/>
  <c r="S2358" i="1"/>
  <c r="T2358" i="1"/>
  <c r="U2358" i="1"/>
  <c r="V2358" i="1"/>
  <c r="W2358" i="1"/>
  <c r="X2358" i="1"/>
  <c r="Y2358" i="1"/>
  <c r="Z2358" i="1"/>
  <c r="AA2358" i="1"/>
  <c r="AB2358" i="1"/>
  <c r="AC2358" i="1"/>
  <c r="AD2358" i="1"/>
  <c r="H2359" i="1"/>
  <c r="I2359" i="1"/>
  <c r="J2359" i="1"/>
  <c r="K2359" i="1"/>
  <c r="L2359" i="1"/>
  <c r="M2359" i="1"/>
  <c r="N2359" i="1"/>
  <c r="O2359" i="1"/>
  <c r="P2359" i="1"/>
  <c r="Q2359" i="1"/>
  <c r="R2359" i="1"/>
  <c r="S2359" i="1"/>
  <c r="T2359" i="1"/>
  <c r="U2359" i="1"/>
  <c r="V2359" i="1"/>
  <c r="W2359" i="1"/>
  <c r="X2359" i="1"/>
  <c r="Y2359" i="1"/>
  <c r="Z2359" i="1"/>
  <c r="AA2359" i="1"/>
  <c r="AB2359" i="1"/>
  <c r="AC2359" i="1"/>
  <c r="AD2359" i="1"/>
  <c r="H2360" i="1"/>
  <c r="I2360" i="1"/>
  <c r="J2360" i="1"/>
  <c r="K2360" i="1"/>
  <c r="L2360" i="1"/>
  <c r="M2360" i="1"/>
  <c r="N2360" i="1"/>
  <c r="O2360" i="1"/>
  <c r="P2360" i="1"/>
  <c r="Q2360" i="1"/>
  <c r="R2360" i="1"/>
  <c r="S2360" i="1"/>
  <c r="T2360" i="1"/>
  <c r="U2360" i="1"/>
  <c r="V2360" i="1"/>
  <c r="W2360" i="1"/>
  <c r="X2360" i="1"/>
  <c r="Y2360" i="1"/>
  <c r="Z2360" i="1"/>
  <c r="AA2360" i="1"/>
  <c r="AB2360" i="1"/>
  <c r="AC2360" i="1"/>
  <c r="AD2360" i="1"/>
  <c r="H2361" i="1"/>
  <c r="I2361" i="1"/>
  <c r="J2361" i="1"/>
  <c r="K2361" i="1"/>
  <c r="L2361" i="1"/>
  <c r="M2361" i="1"/>
  <c r="N2361" i="1"/>
  <c r="O2361" i="1"/>
  <c r="P2361" i="1"/>
  <c r="Q2361" i="1"/>
  <c r="R2361" i="1"/>
  <c r="S2361" i="1"/>
  <c r="T2361" i="1"/>
  <c r="U2361" i="1"/>
  <c r="V2361" i="1"/>
  <c r="W2361" i="1"/>
  <c r="X2361" i="1"/>
  <c r="Y2361" i="1"/>
  <c r="Z2361" i="1"/>
  <c r="AA2361" i="1"/>
  <c r="AB2361" i="1"/>
  <c r="AC2361" i="1"/>
  <c r="AD2361" i="1"/>
  <c r="H2362" i="1"/>
  <c r="I2362" i="1"/>
  <c r="J2362" i="1"/>
  <c r="K2362" i="1"/>
  <c r="L2362" i="1"/>
  <c r="M2362" i="1"/>
  <c r="N2362" i="1"/>
  <c r="O2362" i="1"/>
  <c r="P2362" i="1"/>
  <c r="Q2362" i="1"/>
  <c r="R2362" i="1"/>
  <c r="S2362" i="1"/>
  <c r="T2362" i="1"/>
  <c r="U2362" i="1"/>
  <c r="V2362" i="1"/>
  <c r="W2362" i="1"/>
  <c r="X2362" i="1"/>
  <c r="Y2362" i="1"/>
  <c r="Z2362" i="1"/>
  <c r="AA2362" i="1"/>
  <c r="AB2362" i="1"/>
  <c r="AC2362" i="1"/>
  <c r="AD2362" i="1"/>
  <c r="H2363" i="1"/>
  <c r="I2363" i="1"/>
  <c r="J2363" i="1"/>
  <c r="K2363" i="1"/>
  <c r="L2363" i="1"/>
  <c r="M2363" i="1"/>
  <c r="N2363" i="1"/>
  <c r="O2363" i="1"/>
  <c r="P2363" i="1"/>
  <c r="Q2363" i="1"/>
  <c r="R2363" i="1"/>
  <c r="S2363" i="1"/>
  <c r="T2363" i="1"/>
  <c r="U2363" i="1"/>
  <c r="V2363" i="1"/>
  <c r="W2363" i="1"/>
  <c r="X2363" i="1"/>
  <c r="Y2363" i="1"/>
  <c r="Z2363" i="1"/>
  <c r="AA2363" i="1"/>
  <c r="AB2363" i="1"/>
  <c r="AC2363" i="1"/>
  <c r="AD2363" i="1"/>
  <c r="H2364" i="1"/>
  <c r="I2364" i="1"/>
  <c r="J2364" i="1"/>
  <c r="K2364" i="1"/>
  <c r="L2364" i="1"/>
  <c r="M2364" i="1"/>
  <c r="N2364" i="1"/>
  <c r="O2364" i="1"/>
  <c r="P2364" i="1"/>
  <c r="Q2364" i="1"/>
  <c r="R2364" i="1"/>
  <c r="S2364" i="1"/>
  <c r="T2364" i="1"/>
  <c r="U2364" i="1"/>
  <c r="V2364" i="1"/>
  <c r="W2364" i="1"/>
  <c r="X2364" i="1"/>
  <c r="Y2364" i="1"/>
  <c r="Z2364" i="1"/>
  <c r="AA2364" i="1"/>
  <c r="AB2364" i="1"/>
  <c r="AC2364" i="1"/>
  <c r="AD2364" i="1"/>
  <c r="H2365" i="1"/>
  <c r="I2365" i="1"/>
  <c r="J2365" i="1"/>
  <c r="K2365" i="1"/>
  <c r="L2365" i="1"/>
  <c r="M2365" i="1"/>
  <c r="N2365" i="1"/>
  <c r="O2365" i="1"/>
  <c r="P2365" i="1"/>
  <c r="Q2365" i="1"/>
  <c r="R2365" i="1"/>
  <c r="S2365" i="1"/>
  <c r="T2365" i="1"/>
  <c r="U2365" i="1"/>
  <c r="V2365" i="1"/>
  <c r="W2365" i="1"/>
  <c r="X2365" i="1"/>
  <c r="Y2365" i="1"/>
  <c r="Z2365" i="1"/>
  <c r="AA2365" i="1"/>
  <c r="AB2365" i="1"/>
  <c r="AC2365" i="1"/>
  <c r="AD2365" i="1"/>
  <c r="H2366" i="1"/>
  <c r="I2366" i="1"/>
  <c r="J2366" i="1"/>
  <c r="K2366" i="1"/>
  <c r="L2366" i="1"/>
  <c r="M2366" i="1"/>
  <c r="N2366" i="1"/>
  <c r="O2366" i="1"/>
  <c r="P2366" i="1"/>
  <c r="Q2366" i="1"/>
  <c r="R2366" i="1"/>
  <c r="S2366" i="1"/>
  <c r="T2366" i="1"/>
  <c r="U2366" i="1"/>
  <c r="V2366" i="1"/>
  <c r="W2366" i="1"/>
  <c r="X2366" i="1"/>
  <c r="Y2366" i="1"/>
  <c r="Z2366" i="1"/>
  <c r="AA2366" i="1"/>
  <c r="AB2366" i="1"/>
  <c r="AC2366" i="1"/>
  <c r="AD2366" i="1"/>
  <c r="H2367" i="1"/>
  <c r="I2367" i="1"/>
  <c r="J2367" i="1"/>
  <c r="K2367" i="1"/>
  <c r="L2367" i="1"/>
  <c r="M2367" i="1"/>
  <c r="N2367" i="1"/>
  <c r="O2367" i="1"/>
  <c r="P2367" i="1"/>
  <c r="Q2367" i="1"/>
  <c r="R2367" i="1"/>
  <c r="S2367" i="1"/>
  <c r="T2367" i="1"/>
  <c r="U2367" i="1"/>
  <c r="V2367" i="1"/>
  <c r="W2367" i="1"/>
  <c r="X2367" i="1"/>
  <c r="Y2367" i="1"/>
  <c r="Z2367" i="1"/>
  <c r="AA2367" i="1"/>
  <c r="AB2367" i="1"/>
  <c r="AC2367" i="1"/>
  <c r="AD2367" i="1"/>
  <c r="H2368" i="1"/>
  <c r="I2368" i="1"/>
  <c r="J2368" i="1"/>
  <c r="K2368" i="1"/>
  <c r="L2368" i="1"/>
  <c r="M2368" i="1"/>
  <c r="N2368" i="1"/>
  <c r="O2368" i="1"/>
  <c r="P2368" i="1"/>
  <c r="Q2368" i="1"/>
  <c r="R2368" i="1"/>
  <c r="S2368" i="1"/>
  <c r="T2368" i="1"/>
  <c r="U2368" i="1"/>
  <c r="V2368" i="1"/>
  <c r="W2368" i="1"/>
  <c r="X2368" i="1"/>
  <c r="Y2368" i="1"/>
  <c r="Z2368" i="1"/>
  <c r="AA2368" i="1"/>
  <c r="AB2368" i="1"/>
  <c r="AC2368" i="1"/>
  <c r="AD2368" i="1"/>
  <c r="H2371" i="1"/>
  <c r="I2371" i="1"/>
  <c r="J2371" i="1"/>
  <c r="K2371" i="1"/>
  <c r="L2371" i="1"/>
  <c r="M2371" i="1"/>
  <c r="N2371" i="1"/>
  <c r="O2371" i="1"/>
  <c r="P2371" i="1"/>
  <c r="Q2371" i="1"/>
  <c r="R2371" i="1"/>
  <c r="S2371" i="1"/>
  <c r="T2371" i="1"/>
  <c r="U2371" i="1"/>
  <c r="V2371" i="1"/>
  <c r="W2371" i="1"/>
  <c r="X2371" i="1"/>
  <c r="Y2371" i="1"/>
  <c r="Z2371" i="1"/>
  <c r="AA2371" i="1"/>
  <c r="AB2371" i="1"/>
  <c r="AC2371" i="1"/>
  <c r="AD2371" i="1"/>
  <c r="H2372" i="1"/>
  <c r="I2372" i="1"/>
  <c r="J2372" i="1"/>
  <c r="K2372" i="1"/>
  <c r="L2372" i="1"/>
  <c r="M2372" i="1"/>
  <c r="N2372" i="1"/>
  <c r="O2372" i="1"/>
  <c r="P2372" i="1"/>
  <c r="Q2372" i="1"/>
  <c r="R2372" i="1"/>
  <c r="S2372" i="1"/>
  <c r="T2372" i="1"/>
  <c r="U2372" i="1"/>
  <c r="V2372" i="1"/>
  <c r="W2372" i="1"/>
  <c r="X2372" i="1"/>
  <c r="Y2372" i="1"/>
  <c r="Z2372" i="1"/>
  <c r="AA2372" i="1"/>
  <c r="AB2372" i="1"/>
  <c r="AC2372" i="1"/>
  <c r="AD2372" i="1"/>
  <c r="H2373" i="1"/>
  <c r="I2373" i="1"/>
  <c r="J2373" i="1"/>
  <c r="K2373" i="1"/>
  <c r="L2373" i="1"/>
  <c r="M2373" i="1"/>
  <c r="N2373" i="1"/>
  <c r="O2373" i="1"/>
  <c r="P2373" i="1"/>
  <c r="Q2373" i="1"/>
  <c r="R2373" i="1"/>
  <c r="S2373" i="1"/>
  <c r="T2373" i="1"/>
  <c r="U2373" i="1"/>
  <c r="V2373" i="1"/>
  <c r="W2373" i="1"/>
  <c r="X2373" i="1"/>
  <c r="Y2373" i="1"/>
  <c r="Z2373" i="1"/>
  <c r="AA2373" i="1"/>
  <c r="AB2373" i="1"/>
  <c r="AC2373" i="1"/>
  <c r="AD2373" i="1"/>
  <c r="H2374" i="1"/>
  <c r="I2374" i="1"/>
  <c r="J2374" i="1"/>
  <c r="K2374" i="1"/>
  <c r="L2374" i="1"/>
  <c r="M2374" i="1"/>
  <c r="N2374" i="1"/>
  <c r="O2374" i="1"/>
  <c r="P2374" i="1"/>
  <c r="Q2374" i="1"/>
  <c r="R2374" i="1"/>
  <c r="S2374" i="1"/>
  <c r="T2374" i="1"/>
  <c r="U2374" i="1"/>
  <c r="V2374" i="1"/>
  <c r="W2374" i="1"/>
  <c r="X2374" i="1"/>
  <c r="Y2374" i="1"/>
  <c r="Z2374" i="1"/>
  <c r="AA2374" i="1"/>
  <c r="AB2374" i="1"/>
  <c r="AC2374" i="1"/>
  <c r="AD2374" i="1"/>
  <c r="H2375" i="1"/>
  <c r="I2375" i="1"/>
  <c r="J2375" i="1"/>
  <c r="K2375" i="1"/>
  <c r="L2375" i="1"/>
  <c r="M2375" i="1"/>
  <c r="N2375" i="1"/>
  <c r="O2375" i="1"/>
  <c r="P2375" i="1"/>
  <c r="Q2375" i="1"/>
  <c r="R2375" i="1"/>
  <c r="S2375" i="1"/>
  <c r="T2375" i="1"/>
  <c r="U2375" i="1"/>
  <c r="V2375" i="1"/>
  <c r="W2375" i="1"/>
  <c r="X2375" i="1"/>
  <c r="Y2375" i="1"/>
  <c r="Z2375" i="1"/>
  <c r="AA2375" i="1"/>
  <c r="AB2375" i="1"/>
  <c r="AC2375" i="1"/>
  <c r="AD2375" i="1"/>
  <c r="H2376" i="1"/>
  <c r="I2376" i="1"/>
  <c r="J2376" i="1"/>
  <c r="K2376" i="1"/>
  <c r="L2376" i="1"/>
  <c r="M2376" i="1"/>
  <c r="N2376" i="1"/>
  <c r="O2376" i="1"/>
  <c r="P2376" i="1"/>
  <c r="Q2376" i="1"/>
  <c r="R2376" i="1"/>
  <c r="S2376" i="1"/>
  <c r="T2376" i="1"/>
  <c r="U2376" i="1"/>
  <c r="V2376" i="1"/>
  <c r="W2376" i="1"/>
  <c r="X2376" i="1"/>
  <c r="Y2376" i="1"/>
  <c r="Z2376" i="1"/>
  <c r="AA2376" i="1"/>
  <c r="AB2376" i="1"/>
  <c r="AC2376" i="1"/>
  <c r="AD2376" i="1"/>
  <c r="H2377" i="1"/>
  <c r="I2377" i="1"/>
  <c r="J2377" i="1"/>
  <c r="K2377" i="1"/>
  <c r="L2377" i="1"/>
  <c r="M2377" i="1"/>
  <c r="N2377" i="1"/>
  <c r="O2377" i="1"/>
  <c r="P2377" i="1"/>
  <c r="Q2377" i="1"/>
  <c r="R2377" i="1"/>
  <c r="S2377" i="1"/>
  <c r="T2377" i="1"/>
  <c r="U2377" i="1"/>
  <c r="V2377" i="1"/>
  <c r="W2377" i="1"/>
  <c r="X2377" i="1"/>
  <c r="Y2377" i="1"/>
  <c r="Z2377" i="1"/>
  <c r="AA2377" i="1"/>
  <c r="AB2377" i="1"/>
  <c r="AC2377" i="1"/>
  <c r="AD2377" i="1"/>
  <c r="H2378" i="1"/>
  <c r="I2378" i="1"/>
  <c r="J2378" i="1"/>
  <c r="K2378" i="1"/>
  <c r="L2378" i="1"/>
  <c r="M2378" i="1"/>
  <c r="N2378" i="1"/>
  <c r="O2378" i="1"/>
  <c r="P2378" i="1"/>
  <c r="Q2378" i="1"/>
  <c r="R2378" i="1"/>
  <c r="S2378" i="1"/>
  <c r="T2378" i="1"/>
  <c r="U2378" i="1"/>
  <c r="V2378" i="1"/>
  <c r="W2378" i="1"/>
  <c r="X2378" i="1"/>
  <c r="Y2378" i="1"/>
  <c r="Z2378" i="1"/>
  <c r="AA2378" i="1"/>
  <c r="AB2378" i="1"/>
  <c r="AC2378" i="1"/>
  <c r="AD2378" i="1"/>
  <c r="H2379" i="1"/>
  <c r="I2379" i="1"/>
  <c r="J2379" i="1"/>
  <c r="K2379" i="1"/>
  <c r="L2379" i="1"/>
  <c r="M2379" i="1"/>
  <c r="N2379" i="1"/>
  <c r="O2379" i="1"/>
  <c r="P2379" i="1"/>
  <c r="Q2379" i="1"/>
  <c r="R2379" i="1"/>
  <c r="S2379" i="1"/>
  <c r="T2379" i="1"/>
  <c r="U2379" i="1"/>
  <c r="V2379" i="1"/>
  <c r="W2379" i="1"/>
  <c r="X2379" i="1"/>
  <c r="Y2379" i="1"/>
  <c r="Z2379" i="1"/>
  <c r="AA2379" i="1"/>
  <c r="AB2379" i="1"/>
  <c r="AC2379" i="1"/>
  <c r="AD2379" i="1"/>
  <c r="H2380" i="1"/>
  <c r="I2380" i="1"/>
  <c r="J2380" i="1"/>
  <c r="K2380" i="1"/>
  <c r="L2380" i="1"/>
  <c r="M2380" i="1"/>
  <c r="N2380" i="1"/>
  <c r="O2380" i="1"/>
  <c r="P2380" i="1"/>
  <c r="Q2380" i="1"/>
  <c r="R2380" i="1"/>
  <c r="S2380" i="1"/>
  <c r="T2380" i="1"/>
  <c r="U2380" i="1"/>
  <c r="V2380" i="1"/>
  <c r="W2380" i="1"/>
  <c r="X2380" i="1"/>
  <c r="Y2380" i="1"/>
  <c r="Z2380" i="1"/>
  <c r="AA2380" i="1"/>
  <c r="AB2380" i="1"/>
  <c r="AC2380" i="1"/>
  <c r="AD2380" i="1"/>
  <c r="H2381" i="1"/>
  <c r="I2381" i="1"/>
  <c r="J2381" i="1"/>
  <c r="K2381" i="1"/>
  <c r="L2381" i="1"/>
  <c r="M2381" i="1"/>
  <c r="N2381" i="1"/>
  <c r="O2381" i="1"/>
  <c r="P2381" i="1"/>
  <c r="Q2381" i="1"/>
  <c r="R2381" i="1"/>
  <c r="S2381" i="1"/>
  <c r="T2381" i="1"/>
  <c r="U2381" i="1"/>
  <c r="V2381" i="1"/>
  <c r="W2381" i="1"/>
  <c r="X2381" i="1"/>
  <c r="Y2381" i="1"/>
  <c r="Z2381" i="1"/>
  <c r="AA2381" i="1"/>
  <c r="AB2381" i="1"/>
  <c r="AC2381" i="1"/>
  <c r="AD2381" i="1"/>
  <c r="H2382" i="1"/>
  <c r="I2382" i="1"/>
  <c r="J2382" i="1"/>
  <c r="K2382" i="1"/>
  <c r="L2382" i="1"/>
  <c r="M2382" i="1"/>
  <c r="N2382" i="1"/>
  <c r="O2382" i="1"/>
  <c r="P2382" i="1"/>
  <c r="Q2382" i="1"/>
  <c r="R2382" i="1"/>
  <c r="S2382" i="1"/>
  <c r="T2382" i="1"/>
  <c r="U2382" i="1"/>
  <c r="V2382" i="1"/>
  <c r="W2382" i="1"/>
  <c r="X2382" i="1"/>
  <c r="Y2382" i="1"/>
  <c r="Z2382" i="1"/>
  <c r="AA2382" i="1"/>
  <c r="AB2382" i="1"/>
  <c r="AC2382" i="1"/>
  <c r="AD2382" i="1"/>
  <c r="H2383" i="1"/>
  <c r="I2383" i="1"/>
  <c r="J2383" i="1"/>
  <c r="K2383" i="1"/>
  <c r="L2383" i="1"/>
  <c r="M2383" i="1"/>
  <c r="N2383" i="1"/>
  <c r="O2383" i="1"/>
  <c r="P2383" i="1"/>
  <c r="Q2383" i="1"/>
  <c r="R2383" i="1"/>
  <c r="S2383" i="1"/>
  <c r="T2383" i="1"/>
  <c r="U2383" i="1"/>
  <c r="V2383" i="1"/>
  <c r="W2383" i="1"/>
  <c r="X2383" i="1"/>
  <c r="Y2383" i="1"/>
  <c r="Z2383" i="1"/>
  <c r="AA2383" i="1"/>
  <c r="AB2383" i="1"/>
  <c r="AC2383" i="1"/>
  <c r="AD2383" i="1"/>
  <c r="H2384" i="1"/>
  <c r="I2384" i="1"/>
  <c r="J2384" i="1"/>
  <c r="K2384" i="1"/>
  <c r="L2384" i="1"/>
  <c r="M2384" i="1"/>
  <c r="N2384" i="1"/>
  <c r="O2384" i="1"/>
  <c r="P2384" i="1"/>
  <c r="Q2384" i="1"/>
  <c r="R2384" i="1"/>
  <c r="S2384" i="1"/>
  <c r="T2384" i="1"/>
  <c r="U2384" i="1"/>
  <c r="V2384" i="1"/>
  <c r="W2384" i="1"/>
  <c r="X2384" i="1"/>
  <c r="Y2384" i="1"/>
  <c r="Z2384" i="1"/>
  <c r="AA2384" i="1"/>
  <c r="AB2384" i="1"/>
  <c r="AC2384" i="1"/>
  <c r="AD2384" i="1"/>
  <c r="H2385" i="1"/>
  <c r="I2385" i="1"/>
  <c r="J2385" i="1"/>
  <c r="K2385" i="1"/>
  <c r="L2385" i="1"/>
  <c r="M2385" i="1"/>
  <c r="N2385" i="1"/>
  <c r="O2385" i="1"/>
  <c r="P2385" i="1"/>
  <c r="Q2385" i="1"/>
  <c r="R2385" i="1"/>
  <c r="S2385" i="1"/>
  <c r="T2385" i="1"/>
  <c r="U2385" i="1"/>
  <c r="V2385" i="1"/>
  <c r="W2385" i="1"/>
  <c r="X2385" i="1"/>
  <c r="Y2385" i="1"/>
  <c r="Z2385" i="1"/>
  <c r="AA2385" i="1"/>
  <c r="AB2385" i="1"/>
  <c r="AC2385" i="1"/>
  <c r="AD2385" i="1"/>
  <c r="H2386" i="1"/>
  <c r="I2386" i="1"/>
  <c r="J2386" i="1"/>
  <c r="K2386" i="1"/>
  <c r="L2386" i="1"/>
  <c r="M2386" i="1"/>
  <c r="N2386" i="1"/>
  <c r="O2386" i="1"/>
  <c r="P2386" i="1"/>
  <c r="Q2386" i="1"/>
  <c r="R2386" i="1"/>
  <c r="S2386" i="1"/>
  <c r="T2386" i="1"/>
  <c r="U2386" i="1"/>
  <c r="V2386" i="1"/>
  <c r="W2386" i="1"/>
  <c r="X2386" i="1"/>
  <c r="Y2386" i="1"/>
  <c r="Z2386" i="1"/>
  <c r="AA2386" i="1"/>
  <c r="AB2386" i="1"/>
  <c r="AC2386" i="1"/>
  <c r="AD2386" i="1"/>
  <c r="H2387" i="1"/>
  <c r="I2387" i="1"/>
  <c r="J2387" i="1"/>
  <c r="K2387" i="1"/>
  <c r="L2387" i="1"/>
  <c r="M2387" i="1"/>
  <c r="N2387" i="1"/>
  <c r="O2387" i="1"/>
  <c r="P2387" i="1"/>
  <c r="Q2387" i="1"/>
  <c r="R2387" i="1"/>
  <c r="S2387" i="1"/>
  <c r="T2387" i="1"/>
  <c r="U2387" i="1"/>
  <c r="V2387" i="1"/>
  <c r="W2387" i="1"/>
  <c r="X2387" i="1"/>
  <c r="Y2387" i="1"/>
  <c r="Z2387" i="1"/>
  <c r="AA2387" i="1"/>
  <c r="AB2387" i="1"/>
  <c r="AC2387" i="1"/>
  <c r="AD2387" i="1"/>
  <c r="H2388" i="1"/>
  <c r="I2388" i="1"/>
  <c r="J2388" i="1"/>
  <c r="K2388" i="1"/>
  <c r="L2388" i="1"/>
  <c r="M2388" i="1"/>
  <c r="N2388" i="1"/>
  <c r="O2388" i="1"/>
  <c r="P2388" i="1"/>
  <c r="Q2388" i="1"/>
  <c r="R2388" i="1"/>
  <c r="S2388" i="1"/>
  <c r="T2388" i="1"/>
  <c r="U2388" i="1"/>
  <c r="V2388" i="1"/>
  <c r="W2388" i="1"/>
  <c r="X2388" i="1"/>
  <c r="Y2388" i="1"/>
  <c r="Z2388" i="1"/>
  <c r="AA2388" i="1"/>
  <c r="AB2388" i="1"/>
  <c r="AC2388" i="1"/>
  <c r="AD2388" i="1"/>
  <c r="H2389" i="1"/>
  <c r="I2389" i="1"/>
  <c r="J2389" i="1"/>
  <c r="K2389" i="1"/>
  <c r="L2389" i="1"/>
  <c r="M2389" i="1"/>
  <c r="N2389" i="1"/>
  <c r="O2389" i="1"/>
  <c r="P2389" i="1"/>
  <c r="Q2389" i="1"/>
  <c r="R2389" i="1"/>
  <c r="S2389" i="1"/>
  <c r="T2389" i="1"/>
  <c r="U2389" i="1"/>
  <c r="V2389" i="1"/>
  <c r="W2389" i="1"/>
  <c r="X2389" i="1"/>
  <c r="Y2389" i="1"/>
  <c r="Z2389" i="1"/>
  <c r="AA2389" i="1"/>
  <c r="AB2389" i="1"/>
  <c r="AC2389" i="1"/>
  <c r="AD2389" i="1"/>
  <c r="H2390" i="1"/>
  <c r="I2390" i="1"/>
  <c r="J2390" i="1"/>
  <c r="K2390" i="1"/>
  <c r="L2390" i="1"/>
  <c r="M2390" i="1"/>
  <c r="N2390" i="1"/>
  <c r="O2390" i="1"/>
  <c r="P2390" i="1"/>
  <c r="Q2390" i="1"/>
  <c r="R2390" i="1"/>
  <c r="S2390" i="1"/>
  <c r="T2390" i="1"/>
  <c r="U2390" i="1"/>
  <c r="V2390" i="1"/>
  <c r="W2390" i="1"/>
  <c r="X2390" i="1"/>
  <c r="Y2390" i="1"/>
  <c r="Z2390" i="1"/>
  <c r="AA2390" i="1"/>
  <c r="AB2390" i="1"/>
  <c r="AC2390" i="1"/>
  <c r="AD2390" i="1"/>
  <c r="H2391" i="1"/>
  <c r="I2391" i="1"/>
  <c r="J2391" i="1"/>
  <c r="K2391" i="1"/>
  <c r="L2391" i="1"/>
  <c r="M2391" i="1"/>
  <c r="N2391" i="1"/>
  <c r="O2391" i="1"/>
  <c r="P2391" i="1"/>
  <c r="Q2391" i="1"/>
  <c r="R2391" i="1"/>
  <c r="S2391" i="1"/>
  <c r="T2391" i="1"/>
  <c r="U2391" i="1"/>
  <c r="V2391" i="1"/>
  <c r="W2391" i="1"/>
  <c r="X2391" i="1"/>
  <c r="Y2391" i="1"/>
  <c r="Z2391" i="1"/>
  <c r="AA2391" i="1"/>
  <c r="AB2391" i="1"/>
  <c r="AC2391" i="1"/>
  <c r="AD2391" i="1"/>
  <c r="H2392" i="1"/>
  <c r="I2392" i="1"/>
  <c r="J2392" i="1"/>
  <c r="K2392" i="1"/>
  <c r="L2392" i="1"/>
  <c r="M2392" i="1"/>
  <c r="N2392" i="1"/>
  <c r="O2392" i="1"/>
  <c r="P2392" i="1"/>
  <c r="Q2392" i="1"/>
  <c r="R2392" i="1"/>
  <c r="S2392" i="1"/>
  <c r="T2392" i="1"/>
  <c r="U2392" i="1"/>
  <c r="V2392" i="1"/>
  <c r="W2392" i="1"/>
  <c r="X2392" i="1"/>
  <c r="Y2392" i="1"/>
  <c r="Z2392" i="1"/>
  <c r="AA2392" i="1"/>
  <c r="AB2392" i="1"/>
  <c r="AC2392" i="1"/>
  <c r="AD2392" i="1"/>
  <c r="H2393" i="1"/>
  <c r="I2393" i="1"/>
  <c r="J2393" i="1"/>
  <c r="K2393" i="1"/>
  <c r="L2393" i="1"/>
  <c r="M2393" i="1"/>
  <c r="N2393" i="1"/>
  <c r="O2393" i="1"/>
  <c r="P2393" i="1"/>
  <c r="Q2393" i="1"/>
  <c r="R2393" i="1"/>
  <c r="S2393" i="1"/>
  <c r="T2393" i="1"/>
  <c r="U2393" i="1"/>
  <c r="V2393" i="1"/>
  <c r="W2393" i="1"/>
  <c r="X2393" i="1"/>
  <c r="Y2393" i="1"/>
  <c r="Z2393" i="1"/>
  <c r="AA2393" i="1"/>
  <c r="AB2393" i="1"/>
  <c r="AC2393" i="1"/>
  <c r="AD2393" i="1"/>
  <c r="H2394" i="1"/>
  <c r="I2394" i="1"/>
  <c r="J2394" i="1"/>
  <c r="K2394" i="1"/>
  <c r="L2394" i="1"/>
  <c r="M2394" i="1"/>
  <c r="N2394" i="1"/>
  <c r="O2394" i="1"/>
  <c r="P2394" i="1"/>
  <c r="Q2394" i="1"/>
  <c r="R2394" i="1"/>
  <c r="S2394" i="1"/>
  <c r="T2394" i="1"/>
  <c r="U2394" i="1"/>
  <c r="V2394" i="1"/>
  <c r="W2394" i="1"/>
  <c r="X2394" i="1"/>
  <c r="Y2394" i="1"/>
  <c r="Z2394" i="1"/>
  <c r="AA2394" i="1"/>
  <c r="AB2394" i="1"/>
  <c r="AC2394" i="1"/>
  <c r="AD2394" i="1"/>
  <c r="H2403" i="1"/>
  <c r="I2403" i="1"/>
  <c r="J2403" i="1"/>
  <c r="K2403" i="1"/>
  <c r="L2403" i="1"/>
  <c r="M2403" i="1"/>
  <c r="N2403" i="1"/>
  <c r="O2403" i="1"/>
  <c r="P2403" i="1"/>
  <c r="Q2403" i="1"/>
  <c r="R2403" i="1"/>
  <c r="S2403" i="1"/>
  <c r="T2403" i="1"/>
  <c r="U2403" i="1"/>
  <c r="V2403" i="1"/>
  <c r="W2403" i="1"/>
  <c r="X2403" i="1"/>
  <c r="Y2403" i="1"/>
  <c r="Z2403" i="1"/>
  <c r="AA2403" i="1"/>
  <c r="AB2403" i="1"/>
  <c r="AC2403" i="1"/>
  <c r="AD2403" i="1"/>
  <c r="H2404" i="1"/>
  <c r="I2404" i="1"/>
  <c r="J2404" i="1"/>
  <c r="K2404" i="1"/>
  <c r="L2404" i="1"/>
  <c r="M2404" i="1"/>
  <c r="N2404" i="1"/>
  <c r="O2404" i="1"/>
  <c r="P2404" i="1"/>
  <c r="Q2404" i="1"/>
  <c r="R2404" i="1"/>
  <c r="S2404" i="1"/>
  <c r="T2404" i="1"/>
  <c r="U2404" i="1"/>
  <c r="V2404" i="1"/>
  <c r="W2404" i="1"/>
  <c r="X2404" i="1"/>
  <c r="Y2404" i="1"/>
  <c r="Z2404" i="1"/>
  <c r="AA2404" i="1"/>
  <c r="AB2404" i="1"/>
  <c r="AC2404" i="1"/>
  <c r="AD2404" i="1"/>
  <c r="H2405" i="1"/>
  <c r="I2405" i="1"/>
  <c r="J2405" i="1"/>
  <c r="K2405" i="1"/>
  <c r="L2405" i="1"/>
  <c r="M2405" i="1"/>
  <c r="N2405" i="1"/>
  <c r="O2405" i="1"/>
  <c r="P2405" i="1"/>
  <c r="Q2405" i="1"/>
  <c r="R2405" i="1"/>
  <c r="S2405" i="1"/>
  <c r="T2405" i="1"/>
  <c r="U2405" i="1"/>
  <c r="V2405" i="1"/>
  <c r="W2405" i="1"/>
  <c r="X2405" i="1"/>
  <c r="Y2405" i="1"/>
  <c r="Z2405" i="1"/>
  <c r="AA2405" i="1"/>
  <c r="AB2405" i="1"/>
  <c r="AC2405" i="1"/>
  <c r="AD2405" i="1"/>
  <c r="H2406" i="1"/>
  <c r="I2406" i="1"/>
  <c r="J2406" i="1"/>
  <c r="K2406" i="1"/>
  <c r="L2406" i="1"/>
  <c r="M2406" i="1"/>
  <c r="N2406" i="1"/>
  <c r="O2406" i="1"/>
  <c r="P2406" i="1"/>
  <c r="Q2406" i="1"/>
  <c r="R2406" i="1"/>
  <c r="S2406" i="1"/>
  <c r="T2406" i="1"/>
  <c r="U2406" i="1"/>
  <c r="V2406" i="1"/>
  <c r="W2406" i="1"/>
  <c r="X2406" i="1"/>
  <c r="Y2406" i="1"/>
  <c r="Z2406" i="1"/>
  <c r="AA2406" i="1"/>
  <c r="AB2406" i="1"/>
  <c r="AC2406" i="1"/>
  <c r="AD2406" i="1"/>
  <c r="H2407" i="1"/>
  <c r="I2407" i="1"/>
  <c r="J2407" i="1"/>
  <c r="K2407" i="1"/>
  <c r="L2407" i="1"/>
  <c r="M2407" i="1"/>
  <c r="N2407" i="1"/>
  <c r="O2407" i="1"/>
  <c r="P2407" i="1"/>
  <c r="Q2407" i="1"/>
  <c r="R2407" i="1"/>
  <c r="S2407" i="1"/>
  <c r="T2407" i="1"/>
  <c r="U2407" i="1"/>
  <c r="V2407" i="1"/>
  <c r="W2407" i="1"/>
  <c r="X2407" i="1"/>
  <c r="Y2407" i="1"/>
  <c r="Z2407" i="1"/>
  <c r="AA2407" i="1"/>
  <c r="AB2407" i="1"/>
  <c r="AC2407" i="1"/>
  <c r="AD2407" i="1"/>
  <c r="H2408" i="1"/>
  <c r="I2408" i="1"/>
  <c r="J2408" i="1"/>
  <c r="K2408" i="1"/>
  <c r="L2408" i="1"/>
  <c r="M2408" i="1"/>
  <c r="N2408" i="1"/>
  <c r="O2408" i="1"/>
  <c r="P2408" i="1"/>
  <c r="Q2408" i="1"/>
  <c r="R2408" i="1"/>
  <c r="S2408" i="1"/>
  <c r="T2408" i="1"/>
  <c r="U2408" i="1"/>
  <c r="V2408" i="1"/>
  <c r="W2408" i="1"/>
  <c r="X2408" i="1"/>
  <c r="Y2408" i="1"/>
  <c r="Z2408" i="1"/>
  <c r="AA2408" i="1"/>
  <c r="AB2408" i="1"/>
  <c r="AC2408" i="1"/>
  <c r="AD2408" i="1"/>
  <c r="H2409" i="1"/>
  <c r="I2409" i="1"/>
  <c r="J2409" i="1"/>
  <c r="K2409" i="1"/>
  <c r="L2409" i="1"/>
  <c r="M2409" i="1"/>
  <c r="N2409" i="1"/>
  <c r="O2409" i="1"/>
  <c r="P2409" i="1"/>
  <c r="Q2409" i="1"/>
  <c r="R2409" i="1"/>
  <c r="S2409" i="1"/>
  <c r="T2409" i="1"/>
  <c r="U2409" i="1"/>
  <c r="V2409" i="1"/>
  <c r="W2409" i="1"/>
  <c r="X2409" i="1"/>
  <c r="Y2409" i="1"/>
  <c r="Z2409" i="1"/>
  <c r="AA2409" i="1"/>
  <c r="AB2409" i="1"/>
  <c r="AC2409" i="1"/>
  <c r="AD2409" i="1"/>
  <c r="H2410" i="1"/>
  <c r="I2410" i="1"/>
  <c r="J2410" i="1"/>
  <c r="K2410" i="1"/>
  <c r="L2410" i="1"/>
  <c r="M2410" i="1"/>
  <c r="N2410" i="1"/>
  <c r="O2410" i="1"/>
  <c r="P2410" i="1"/>
  <c r="Q2410" i="1"/>
  <c r="R2410" i="1"/>
  <c r="S2410" i="1"/>
  <c r="T2410" i="1"/>
  <c r="U2410" i="1"/>
  <c r="V2410" i="1"/>
  <c r="W2410" i="1"/>
  <c r="X2410" i="1"/>
  <c r="Y2410" i="1"/>
  <c r="Z2410" i="1"/>
  <c r="AA2410" i="1"/>
  <c r="AB2410" i="1"/>
  <c r="AC2410" i="1"/>
  <c r="AD2410" i="1"/>
  <c r="H2411" i="1"/>
  <c r="I2411" i="1"/>
  <c r="J2411" i="1"/>
  <c r="K2411" i="1"/>
  <c r="L2411" i="1"/>
  <c r="M2411" i="1"/>
  <c r="N2411" i="1"/>
  <c r="O2411" i="1"/>
  <c r="P2411" i="1"/>
  <c r="Q2411" i="1"/>
  <c r="R2411" i="1"/>
  <c r="S2411" i="1"/>
  <c r="T2411" i="1"/>
  <c r="U2411" i="1"/>
  <c r="V2411" i="1"/>
  <c r="W2411" i="1"/>
  <c r="X2411" i="1"/>
  <c r="Y2411" i="1"/>
  <c r="Z2411" i="1"/>
  <c r="AA2411" i="1"/>
  <c r="AB2411" i="1"/>
  <c r="AC2411" i="1"/>
  <c r="AD2411" i="1"/>
  <c r="H2412" i="1"/>
  <c r="I2412" i="1"/>
  <c r="J2412" i="1"/>
  <c r="K2412" i="1"/>
  <c r="L2412" i="1"/>
  <c r="M2412" i="1"/>
  <c r="N2412" i="1"/>
  <c r="O2412" i="1"/>
  <c r="P2412" i="1"/>
  <c r="Q2412" i="1"/>
  <c r="R2412" i="1"/>
  <c r="S2412" i="1"/>
  <c r="T2412" i="1"/>
  <c r="U2412" i="1"/>
  <c r="V2412" i="1"/>
  <c r="W2412" i="1"/>
  <c r="X2412" i="1"/>
  <c r="Y2412" i="1"/>
  <c r="Z2412" i="1"/>
  <c r="AA2412" i="1"/>
  <c r="AB2412" i="1"/>
  <c r="AC2412" i="1"/>
  <c r="AD2412" i="1"/>
  <c r="H2413" i="1"/>
  <c r="I2413" i="1"/>
  <c r="J2413" i="1"/>
  <c r="K2413" i="1"/>
  <c r="L2413" i="1"/>
  <c r="M2413" i="1"/>
  <c r="N2413" i="1"/>
  <c r="O2413" i="1"/>
  <c r="P2413" i="1"/>
  <c r="Q2413" i="1"/>
  <c r="R2413" i="1"/>
  <c r="S2413" i="1"/>
  <c r="T2413" i="1"/>
  <c r="U2413" i="1"/>
  <c r="V2413" i="1"/>
  <c r="W2413" i="1"/>
  <c r="X2413" i="1"/>
  <c r="Y2413" i="1"/>
  <c r="Z2413" i="1"/>
  <c r="AA2413" i="1"/>
  <c r="AB2413" i="1"/>
  <c r="AC2413" i="1"/>
  <c r="AD2413" i="1"/>
  <c r="H2414" i="1"/>
  <c r="I2414" i="1"/>
  <c r="J2414" i="1"/>
  <c r="K2414" i="1"/>
  <c r="L2414" i="1"/>
  <c r="M2414" i="1"/>
  <c r="N2414" i="1"/>
  <c r="O2414" i="1"/>
  <c r="P2414" i="1"/>
  <c r="Q2414" i="1"/>
  <c r="R2414" i="1"/>
  <c r="S2414" i="1"/>
  <c r="T2414" i="1"/>
  <c r="U2414" i="1"/>
  <c r="V2414" i="1"/>
  <c r="W2414" i="1"/>
  <c r="X2414" i="1"/>
  <c r="Y2414" i="1"/>
  <c r="Z2414" i="1"/>
  <c r="AA2414" i="1"/>
  <c r="AB2414" i="1"/>
  <c r="AC2414" i="1"/>
  <c r="AD2414" i="1"/>
  <c r="H2415" i="1"/>
  <c r="I2415" i="1"/>
  <c r="J2415" i="1"/>
  <c r="K2415" i="1"/>
  <c r="L2415" i="1"/>
  <c r="M2415" i="1"/>
  <c r="N2415" i="1"/>
  <c r="O2415" i="1"/>
  <c r="P2415" i="1"/>
  <c r="Q2415" i="1"/>
  <c r="R2415" i="1"/>
  <c r="S2415" i="1"/>
  <c r="T2415" i="1"/>
  <c r="U2415" i="1"/>
  <c r="V2415" i="1"/>
  <c r="W2415" i="1"/>
  <c r="X2415" i="1"/>
  <c r="Y2415" i="1"/>
  <c r="Z2415" i="1"/>
  <c r="AA2415" i="1"/>
  <c r="AB2415" i="1"/>
  <c r="AC2415" i="1"/>
  <c r="AD2415" i="1"/>
  <c r="H2416" i="1"/>
  <c r="I2416" i="1"/>
  <c r="J2416" i="1"/>
  <c r="K2416" i="1"/>
  <c r="L2416" i="1"/>
  <c r="M2416" i="1"/>
  <c r="N2416" i="1"/>
  <c r="O2416" i="1"/>
  <c r="P2416" i="1"/>
  <c r="Q2416" i="1"/>
  <c r="R2416" i="1"/>
  <c r="S2416" i="1"/>
  <c r="T2416" i="1"/>
  <c r="U2416" i="1"/>
  <c r="V2416" i="1"/>
  <c r="W2416" i="1"/>
  <c r="X2416" i="1"/>
  <c r="Y2416" i="1"/>
  <c r="Z2416" i="1"/>
  <c r="AA2416" i="1"/>
  <c r="AB2416" i="1"/>
  <c r="AC2416" i="1"/>
  <c r="AD2416" i="1"/>
  <c r="H2417" i="1"/>
  <c r="I2417" i="1"/>
  <c r="J2417" i="1"/>
  <c r="K2417" i="1"/>
  <c r="L2417" i="1"/>
  <c r="M2417" i="1"/>
  <c r="N2417" i="1"/>
  <c r="O2417" i="1"/>
  <c r="P2417" i="1"/>
  <c r="Q2417" i="1"/>
  <c r="R2417" i="1"/>
  <c r="S2417" i="1"/>
  <c r="T2417" i="1"/>
  <c r="U2417" i="1"/>
  <c r="V2417" i="1"/>
  <c r="W2417" i="1"/>
  <c r="X2417" i="1"/>
  <c r="Y2417" i="1"/>
  <c r="Z2417" i="1"/>
  <c r="AA2417" i="1"/>
  <c r="AB2417" i="1"/>
  <c r="AC2417" i="1"/>
  <c r="AD2417" i="1"/>
  <c r="H2418" i="1"/>
  <c r="I2418" i="1"/>
  <c r="J2418" i="1"/>
  <c r="K2418" i="1"/>
  <c r="L2418" i="1"/>
  <c r="M2418" i="1"/>
  <c r="N2418" i="1"/>
  <c r="O2418" i="1"/>
  <c r="P2418" i="1"/>
  <c r="Q2418" i="1"/>
  <c r="R2418" i="1"/>
  <c r="S2418" i="1"/>
  <c r="T2418" i="1"/>
  <c r="U2418" i="1"/>
  <c r="V2418" i="1"/>
  <c r="W2418" i="1"/>
  <c r="X2418" i="1"/>
  <c r="Y2418" i="1"/>
  <c r="Z2418" i="1"/>
  <c r="AA2418" i="1"/>
  <c r="AB2418" i="1"/>
  <c r="AC2418" i="1"/>
  <c r="AD2418" i="1"/>
  <c r="H2427" i="1"/>
  <c r="I2427" i="1"/>
  <c r="J2427" i="1"/>
  <c r="K2427" i="1"/>
  <c r="L2427" i="1"/>
  <c r="M2427" i="1"/>
  <c r="N2427" i="1"/>
  <c r="O2427" i="1"/>
  <c r="P2427" i="1"/>
  <c r="Q2427" i="1"/>
  <c r="R2427" i="1"/>
  <c r="S2427" i="1"/>
  <c r="T2427" i="1"/>
  <c r="U2427" i="1"/>
  <c r="V2427" i="1"/>
  <c r="W2427" i="1"/>
  <c r="X2427" i="1"/>
  <c r="Y2427" i="1"/>
  <c r="Z2427" i="1"/>
  <c r="AA2427" i="1"/>
  <c r="AB2427" i="1"/>
  <c r="AC2427" i="1"/>
  <c r="AD2427" i="1"/>
  <c r="H2428" i="1"/>
  <c r="I2428" i="1"/>
  <c r="J2428" i="1"/>
  <c r="K2428" i="1"/>
  <c r="L2428" i="1"/>
  <c r="M2428" i="1"/>
  <c r="N2428" i="1"/>
  <c r="O2428" i="1"/>
  <c r="P2428" i="1"/>
  <c r="Q2428" i="1"/>
  <c r="R2428" i="1"/>
  <c r="S2428" i="1"/>
  <c r="T2428" i="1"/>
  <c r="U2428" i="1"/>
  <c r="V2428" i="1"/>
  <c r="W2428" i="1"/>
  <c r="X2428" i="1"/>
  <c r="Y2428" i="1"/>
  <c r="Z2428" i="1"/>
  <c r="AA2428" i="1"/>
  <c r="AB2428" i="1"/>
  <c r="AC2428" i="1"/>
  <c r="AD2428" i="1"/>
  <c r="H2429" i="1"/>
  <c r="I2429" i="1"/>
  <c r="J2429" i="1"/>
  <c r="K2429" i="1"/>
  <c r="L2429" i="1"/>
  <c r="M2429" i="1"/>
  <c r="N2429" i="1"/>
  <c r="O2429" i="1"/>
  <c r="P2429" i="1"/>
  <c r="Q2429" i="1"/>
  <c r="R2429" i="1"/>
  <c r="S2429" i="1"/>
  <c r="T2429" i="1"/>
  <c r="U2429" i="1"/>
  <c r="V2429" i="1"/>
  <c r="W2429" i="1"/>
  <c r="X2429" i="1"/>
  <c r="Y2429" i="1"/>
  <c r="Z2429" i="1"/>
  <c r="AA2429" i="1"/>
  <c r="AB2429" i="1"/>
  <c r="AC2429" i="1"/>
  <c r="AD2429" i="1"/>
  <c r="H2430" i="1"/>
  <c r="I2430" i="1"/>
  <c r="J2430" i="1"/>
  <c r="K2430" i="1"/>
  <c r="L2430" i="1"/>
  <c r="M2430" i="1"/>
  <c r="N2430" i="1"/>
  <c r="O2430" i="1"/>
  <c r="P2430" i="1"/>
  <c r="Q2430" i="1"/>
  <c r="R2430" i="1"/>
  <c r="S2430" i="1"/>
  <c r="T2430" i="1"/>
  <c r="U2430" i="1"/>
  <c r="V2430" i="1"/>
  <c r="W2430" i="1"/>
  <c r="X2430" i="1"/>
  <c r="Y2430" i="1"/>
  <c r="Z2430" i="1"/>
  <c r="AA2430" i="1"/>
  <c r="AB2430" i="1"/>
  <c r="AC2430" i="1"/>
  <c r="AD2430" i="1"/>
  <c r="H2431" i="1"/>
  <c r="I2431" i="1"/>
  <c r="J2431" i="1"/>
  <c r="K2431" i="1"/>
  <c r="L2431" i="1"/>
  <c r="M2431" i="1"/>
  <c r="N2431" i="1"/>
  <c r="O2431" i="1"/>
  <c r="P2431" i="1"/>
  <c r="Q2431" i="1"/>
  <c r="R2431" i="1"/>
  <c r="S2431" i="1"/>
  <c r="T2431" i="1"/>
  <c r="U2431" i="1"/>
  <c r="V2431" i="1"/>
  <c r="W2431" i="1"/>
  <c r="X2431" i="1"/>
  <c r="Y2431" i="1"/>
  <c r="Z2431" i="1"/>
  <c r="AA2431" i="1"/>
  <c r="AB2431" i="1"/>
  <c r="AC2431" i="1"/>
  <c r="AD2431" i="1"/>
  <c r="H2432" i="1"/>
  <c r="I2432" i="1"/>
  <c r="J2432" i="1"/>
  <c r="K2432" i="1"/>
  <c r="L2432" i="1"/>
  <c r="M2432" i="1"/>
  <c r="N2432" i="1"/>
  <c r="O2432" i="1"/>
  <c r="P2432" i="1"/>
  <c r="Q2432" i="1"/>
  <c r="R2432" i="1"/>
  <c r="S2432" i="1"/>
  <c r="T2432" i="1"/>
  <c r="U2432" i="1"/>
  <c r="V2432" i="1"/>
  <c r="W2432" i="1"/>
  <c r="X2432" i="1"/>
  <c r="Y2432" i="1"/>
  <c r="Z2432" i="1"/>
  <c r="AA2432" i="1"/>
  <c r="AB2432" i="1"/>
  <c r="AC2432" i="1"/>
  <c r="AD2432" i="1"/>
  <c r="H2433" i="1"/>
  <c r="I2433" i="1"/>
  <c r="J2433" i="1"/>
  <c r="K2433" i="1"/>
  <c r="L2433" i="1"/>
  <c r="M2433" i="1"/>
  <c r="N2433" i="1"/>
  <c r="O2433" i="1"/>
  <c r="P2433" i="1"/>
  <c r="Q2433" i="1"/>
  <c r="R2433" i="1"/>
  <c r="S2433" i="1"/>
  <c r="T2433" i="1"/>
  <c r="U2433" i="1"/>
  <c r="V2433" i="1"/>
  <c r="W2433" i="1"/>
  <c r="X2433" i="1"/>
  <c r="Y2433" i="1"/>
  <c r="Z2433" i="1"/>
  <c r="AA2433" i="1"/>
  <c r="AB2433" i="1"/>
  <c r="AC2433" i="1"/>
  <c r="AD2433" i="1"/>
  <c r="H2434" i="1"/>
  <c r="I2434" i="1"/>
  <c r="J2434" i="1"/>
  <c r="K2434" i="1"/>
  <c r="L2434" i="1"/>
  <c r="M2434" i="1"/>
  <c r="N2434" i="1"/>
  <c r="O2434" i="1"/>
  <c r="P2434" i="1"/>
  <c r="Q2434" i="1"/>
  <c r="R2434" i="1"/>
  <c r="S2434" i="1"/>
  <c r="T2434" i="1"/>
  <c r="U2434" i="1"/>
  <c r="V2434" i="1"/>
  <c r="W2434" i="1"/>
  <c r="X2434" i="1"/>
  <c r="Y2434" i="1"/>
  <c r="Z2434" i="1"/>
  <c r="AA2434" i="1"/>
  <c r="AB2434" i="1"/>
  <c r="AC2434" i="1"/>
  <c r="AD2434" i="1"/>
  <c r="H2435" i="1"/>
  <c r="I2435" i="1"/>
  <c r="J2435" i="1"/>
  <c r="K2435" i="1"/>
  <c r="L2435" i="1"/>
  <c r="M2435" i="1"/>
  <c r="N2435" i="1"/>
  <c r="O2435" i="1"/>
  <c r="P2435" i="1"/>
  <c r="Q2435" i="1"/>
  <c r="R2435" i="1"/>
  <c r="S2435" i="1"/>
  <c r="T2435" i="1"/>
  <c r="U2435" i="1"/>
  <c r="V2435" i="1"/>
  <c r="W2435" i="1"/>
  <c r="X2435" i="1"/>
  <c r="Y2435" i="1"/>
  <c r="Z2435" i="1"/>
  <c r="AA2435" i="1"/>
  <c r="AB2435" i="1"/>
  <c r="AC2435" i="1"/>
  <c r="AD2435" i="1"/>
  <c r="H2436" i="1"/>
  <c r="I2436" i="1"/>
  <c r="J2436" i="1"/>
  <c r="K2436" i="1"/>
  <c r="L2436" i="1"/>
  <c r="M2436" i="1"/>
  <c r="N2436" i="1"/>
  <c r="O2436" i="1"/>
  <c r="P2436" i="1"/>
  <c r="Q2436" i="1"/>
  <c r="R2436" i="1"/>
  <c r="S2436" i="1"/>
  <c r="T2436" i="1"/>
  <c r="U2436" i="1"/>
  <c r="V2436" i="1"/>
  <c r="W2436" i="1"/>
  <c r="X2436" i="1"/>
  <c r="Y2436" i="1"/>
  <c r="Z2436" i="1"/>
  <c r="AA2436" i="1"/>
  <c r="AB2436" i="1"/>
  <c r="AC2436" i="1"/>
  <c r="AD2436" i="1"/>
  <c r="H2437" i="1"/>
  <c r="I2437" i="1"/>
  <c r="J2437" i="1"/>
  <c r="K2437" i="1"/>
  <c r="L2437" i="1"/>
  <c r="M2437" i="1"/>
  <c r="N2437" i="1"/>
  <c r="O2437" i="1"/>
  <c r="P2437" i="1"/>
  <c r="Q2437" i="1"/>
  <c r="R2437" i="1"/>
  <c r="S2437" i="1"/>
  <c r="T2437" i="1"/>
  <c r="U2437" i="1"/>
  <c r="V2437" i="1"/>
  <c r="W2437" i="1"/>
  <c r="X2437" i="1"/>
  <c r="Y2437" i="1"/>
  <c r="Z2437" i="1"/>
  <c r="AA2437" i="1"/>
  <c r="AB2437" i="1"/>
  <c r="AC2437" i="1"/>
  <c r="AD2437" i="1"/>
  <c r="H2438" i="1"/>
  <c r="I2438" i="1"/>
  <c r="J2438" i="1"/>
  <c r="K2438" i="1"/>
  <c r="L2438" i="1"/>
  <c r="M2438" i="1"/>
  <c r="N2438" i="1"/>
  <c r="O2438" i="1"/>
  <c r="P2438" i="1"/>
  <c r="Q2438" i="1"/>
  <c r="R2438" i="1"/>
  <c r="S2438" i="1"/>
  <c r="T2438" i="1"/>
  <c r="U2438" i="1"/>
  <c r="V2438" i="1"/>
  <c r="W2438" i="1"/>
  <c r="X2438" i="1"/>
  <c r="Y2438" i="1"/>
  <c r="Z2438" i="1"/>
  <c r="AA2438" i="1"/>
  <c r="AB2438" i="1"/>
  <c r="AC2438" i="1"/>
  <c r="AD2438" i="1"/>
  <c r="H2439" i="1"/>
  <c r="I2439" i="1"/>
  <c r="J2439" i="1"/>
  <c r="K2439" i="1"/>
  <c r="L2439" i="1"/>
  <c r="M2439" i="1"/>
  <c r="N2439" i="1"/>
  <c r="O2439" i="1"/>
  <c r="P2439" i="1"/>
  <c r="Q2439" i="1"/>
  <c r="R2439" i="1"/>
  <c r="S2439" i="1"/>
  <c r="T2439" i="1"/>
  <c r="U2439" i="1"/>
  <c r="V2439" i="1"/>
  <c r="W2439" i="1"/>
  <c r="X2439" i="1"/>
  <c r="Y2439" i="1"/>
  <c r="Z2439" i="1"/>
  <c r="AA2439" i="1"/>
  <c r="AB2439" i="1"/>
  <c r="AC2439" i="1"/>
  <c r="AD2439" i="1"/>
  <c r="H2440" i="1"/>
  <c r="I2440" i="1"/>
  <c r="J2440" i="1"/>
  <c r="K2440" i="1"/>
  <c r="L2440" i="1"/>
  <c r="M2440" i="1"/>
  <c r="N2440" i="1"/>
  <c r="O2440" i="1"/>
  <c r="P2440" i="1"/>
  <c r="Q2440" i="1"/>
  <c r="R2440" i="1"/>
  <c r="S2440" i="1"/>
  <c r="T2440" i="1"/>
  <c r="U2440" i="1"/>
  <c r="V2440" i="1"/>
  <c r="W2440" i="1"/>
  <c r="X2440" i="1"/>
  <c r="Y2440" i="1"/>
  <c r="Z2440" i="1"/>
  <c r="AA2440" i="1"/>
  <c r="AB2440" i="1"/>
  <c r="AC2440" i="1"/>
  <c r="AD2440" i="1"/>
  <c r="H2441" i="1"/>
  <c r="I2441" i="1"/>
  <c r="J2441" i="1"/>
  <c r="K2441" i="1"/>
  <c r="L2441" i="1"/>
  <c r="M2441" i="1"/>
  <c r="N2441" i="1"/>
  <c r="O2441" i="1"/>
  <c r="P2441" i="1"/>
  <c r="Q2441" i="1"/>
  <c r="R2441" i="1"/>
  <c r="S2441" i="1"/>
  <c r="T2441" i="1"/>
  <c r="U2441" i="1"/>
  <c r="V2441" i="1"/>
  <c r="W2441" i="1"/>
  <c r="X2441" i="1"/>
  <c r="Y2441" i="1"/>
  <c r="Z2441" i="1"/>
  <c r="AA2441" i="1"/>
  <c r="AB2441" i="1"/>
  <c r="AC2441" i="1"/>
  <c r="AD2441" i="1"/>
  <c r="H2442" i="1"/>
  <c r="I2442" i="1"/>
  <c r="J2442" i="1"/>
  <c r="K2442" i="1"/>
  <c r="L2442" i="1"/>
  <c r="M2442" i="1"/>
  <c r="N2442" i="1"/>
  <c r="O2442" i="1"/>
  <c r="P2442" i="1"/>
  <c r="Q2442" i="1"/>
  <c r="R2442" i="1"/>
  <c r="S2442" i="1"/>
  <c r="T2442" i="1"/>
  <c r="U2442" i="1"/>
  <c r="V2442" i="1"/>
  <c r="W2442" i="1"/>
  <c r="X2442" i="1"/>
  <c r="Y2442" i="1"/>
  <c r="Z2442" i="1"/>
  <c r="AA2442" i="1"/>
  <c r="AB2442" i="1"/>
  <c r="AC2442" i="1"/>
  <c r="AD2442" i="1"/>
  <c r="H2444" i="1"/>
  <c r="I2444" i="1"/>
  <c r="J2444" i="1"/>
  <c r="K2444" i="1"/>
  <c r="L2444" i="1"/>
  <c r="M2444" i="1"/>
  <c r="N2444" i="1"/>
  <c r="O2444" i="1"/>
  <c r="P2444" i="1"/>
  <c r="Q2444" i="1"/>
  <c r="R2444" i="1"/>
  <c r="S2444" i="1"/>
  <c r="T2444" i="1"/>
  <c r="U2444" i="1"/>
  <c r="V2444" i="1"/>
  <c r="W2444" i="1"/>
  <c r="X2444" i="1"/>
  <c r="Y2444" i="1"/>
  <c r="Z2444" i="1"/>
  <c r="AA2444" i="1"/>
  <c r="AB2444" i="1"/>
  <c r="AC2444" i="1"/>
  <c r="AD2444" i="1"/>
  <c r="H2445" i="1"/>
  <c r="I2445" i="1"/>
  <c r="J2445" i="1"/>
  <c r="K2445" i="1"/>
  <c r="L2445" i="1"/>
  <c r="M2445" i="1"/>
  <c r="N2445" i="1"/>
  <c r="O2445" i="1"/>
  <c r="P2445" i="1"/>
  <c r="Q2445" i="1"/>
  <c r="R2445" i="1"/>
  <c r="S2445" i="1"/>
  <c r="T2445" i="1"/>
  <c r="U2445" i="1"/>
  <c r="V2445" i="1"/>
  <c r="W2445" i="1"/>
  <c r="X2445" i="1"/>
  <c r="Y2445" i="1"/>
  <c r="Z2445" i="1"/>
  <c r="AA2445" i="1"/>
  <c r="AB2445" i="1"/>
  <c r="AC2445" i="1"/>
  <c r="AD2445" i="1"/>
  <c r="H2446" i="1"/>
  <c r="I2446" i="1"/>
  <c r="J2446" i="1"/>
  <c r="K2446" i="1"/>
  <c r="L2446" i="1"/>
  <c r="M2446" i="1"/>
  <c r="N2446" i="1"/>
  <c r="O2446" i="1"/>
  <c r="P2446" i="1"/>
  <c r="Q2446" i="1"/>
  <c r="R2446" i="1"/>
  <c r="S2446" i="1"/>
  <c r="T2446" i="1"/>
  <c r="U2446" i="1"/>
  <c r="V2446" i="1"/>
  <c r="W2446" i="1"/>
  <c r="X2446" i="1"/>
  <c r="Y2446" i="1"/>
  <c r="Z2446" i="1"/>
  <c r="AA2446" i="1"/>
  <c r="AB2446" i="1"/>
  <c r="AC2446" i="1"/>
  <c r="AD2446" i="1"/>
  <c r="H2447" i="1"/>
  <c r="I2447" i="1"/>
  <c r="J2447" i="1"/>
  <c r="K2447" i="1"/>
  <c r="L2447" i="1"/>
  <c r="M2447" i="1"/>
  <c r="N2447" i="1"/>
  <c r="O2447" i="1"/>
  <c r="P2447" i="1"/>
  <c r="Q2447" i="1"/>
  <c r="R2447" i="1"/>
  <c r="S2447" i="1"/>
  <c r="T2447" i="1"/>
  <c r="U2447" i="1"/>
  <c r="V2447" i="1"/>
  <c r="W2447" i="1"/>
  <c r="X2447" i="1"/>
  <c r="Y2447" i="1"/>
  <c r="Z2447" i="1"/>
  <c r="AA2447" i="1"/>
  <c r="AB2447" i="1"/>
  <c r="AC2447" i="1"/>
  <c r="AD2447" i="1"/>
  <c r="H2448" i="1"/>
  <c r="I2448" i="1"/>
  <c r="J2448" i="1"/>
  <c r="K2448" i="1"/>
  <c r="L2448" i="1"/>
  <c r="M2448" i="1"/>
  <c r="N2448" i="1"/>
  <c r="O2448" i="1"/>
  <c r="P2448" i="1"/>
  <c r="Q2448" i="1"/>
  <c r="R2448" i="1"/>
  <c r="S2448" i="1"/>
  <c r="T2448" i="1"/>
  <c r="U2448" i="1"/>
  <c r="V2448" i="1"/>
  <c r="W2448" i="1"/>
  <c r="X2448" i="1"/>
  <c r="Y2448" i="1"/>
  <c r="Z2448" i="1"/>
  <c r="AA2448" i="1"/>
  <c r="AB2448" i="1"/>
  <c r="AC2448" i="1"/>
  <c r="AD2448" i="1"/>
  <c r="H2449" i="1"/>
  <c r="I2449" i="1"/>
  <c r="J2449" i="1"/>
  <c r="K2449" i="1"/>
  <c r="L2449" i="1"/>
  <c r="M2449" i="1"/>
  <c r="N2449" i="1"/>
  <c r="O2449" i="1"/>
  <c r="P2449" i="1"/>
  <c r="Q2449" i="1"/>
  <c r="R2449" i="1"/>
  <c r="S2449" i="1"/>
  <c r="T2449" i="1"/>
  <c r="U2449" i="1"/>
  <c r="V2449" i="1"/>
  <c r="W2449" i="1"/>
  <c r="X2449" i="1"/>
  <c r="Y2449" i="1"/>
  <c r="Z2449" i="1"/>
  <c r="AA2449" i="1"/>
  <c r="AB2449" i="1"/>
  <c r="AC2449" i="1"/>
  <c r="AD2449" i="1"/>
  <c r="H2450" i="1"/>
  <c r="I2450" i="1"/>
  <c r="J2450" i="1"/>
  <c r="K2450" i="1"/>
  <c r="L2450" i="1"/>
  <c r="M2450" i="1"/>
  <c r="N2450" i="1"/>
  <c r="O2450" i="1"/>
  <c r="P2450" i="1"/>
  <c r="Q2450" i="1"/>
  <c r="R2450" i="1"/>
  <c r="S2450" i="1"/>
  <c r="T2450" i="1"/>
  <c r="U2450" i="1"/>
  <c r="V2450" i="1"/>
  <c r="W2450" i="1"/>
  <c r="X2450" i="1"/>
  <c r="Y2450" i="1"/>
  <c r="Z2450" i="1"/>
  <c r="AA2450" i="1"/>
  <c r="AB2450" i="1"/>
  <c r="AC2450" i="1"/>
  <c r="AD2450" i="1"/>
  <c r="H2451" i="1"/>
  <c r="I2451" i="1"/>
  <c r="J2451" i="1"/>
  <c r="K2451" i="1"/>
  <c r="L2451" i="1"/>
  <c r="M2451" i="1"/>
  <c r="N2451" i="1"/>
  <c r="O2451" i="1"/>
  <c r="P2451" i="1"/>
  <c r="Q2451" i="1"/>
  <c r="R2451" i="1"/>
  <c r="S2451" i="1"/>
  <c r="T2451" i="1"/>
  <c r="U2451" i="1"/>
  <c r="V2451" i="1"/>
  <c r="W2451" i="1"/>
  <c r="X2451" i="1"/>
  <c r="Y2451" i="1"/>
  <c r="Z2451" i="1"/>
  <c r="AA2451" i="1"/>
  <c r="AB2451" i="1"/>
  <c r="AC2451" i="1"/>
  <c r="AD2451" i="1"/>
  <c r="H2462" i="1"/>
  <c r="I2462" i="1"/>
  <c r="J2462" i="1"/>
  <c r="K2462" i="1"/>
  <c r="L2462" i="1"/>
  <c r="M2462" i="1"/>
  <c r="N2462" i="1"/>
  <c r="O2462" i="1"/>
  <c r="P2462" i="1"/>
  <c r="Q2462" i="1"/>
  <c r="R2462" i="1"/>
  <c r="S2462" i="1"/>
  <c r="T2462" i="1"/>
  <c r="U2462" i="1"/>
  <c r="V2462" i="1"/>
  <c r="W2462" i="1"/>
  <c r="X2462" i="1"/>
  <c r="Y2462" i="1"/>
  <c r="Z2462" i="1"/>
  <c r="AA2462" i="1"/>
  <c r="AB2462" i="1"/>
  <c r="AC2462" i="1"/>
  <c r="AD2462" i="1"/>
  <c r="H2463" i="1"/>
  <c r="I2463" i="1"/>
  <c r="J2463" i="1"/>
  <c r="K2463" i="1"/>
  <c r="L2463" i="1"/>
  <c r="M2463" i="1"/>
  <c r="N2463" i="1"/>
  <c r="O2463" i="1"/>
  <c r="P2463" i="1"/>
  <c r="Q2463" i="1"/>
  <c r="R2463" i="1"/>
  <c r="S2463" i="1"/>
  <c r="T2463" i="1"/>
  <c r="U2463" i="1"/>
  <c r="V2463" i="1"/>
  <c r="W2463" i="1"/>
  <c r="X2463" i="1"/>
  <c r="Y2463" i="1"/>
  <c r="Z2463" i="1"/>
  <c r="AA2463" i="1"/>
  <c r="AB2463" i="1"/>
  <c r="AC2463" i="1"/>
  <c r="AD2463" i="1"/>
  <c r="H2464" i="1"/>
  <c r="I2464" i="1"/>
  <c r="J2464" i="1"/>
  <c r="K2464" i="1"/>
  <c r="L2464" i="1"/>
  <c r="M2464" i="1"/>
  <c r="N2464" i="1"/>
  <c r="O2464" i="1"/>
  <c r="P2464" i="1"/>
  <c r="Q2464" i="1"/>
  <c r="R2464" i="1"/>
  <c r="S2464" i="1"/>
  <c r="T2464" i="1"/>
  <c r="U2464" i="1"/>
  <c r="V2464" i="1"/>
  <c r="W2464" i="1"/>
  <c r="X2464" i="1"/>
  <c r="Y2464" i="1"/>
  <c r="Z2464" i="1"/>
  <c r="AA2464" i="1"/>
  <c r="AB2464" i="1"/>
  <c r="AC2464" i="1"/>
  <c r="AD2464" i="1"/>
  <c r="H2465" i="1"/>
  <c r="I2465" i="1"/>
  <c r="J2465" i="1"/>
  <c r="K2465" i="1"/>
  <c r="L2465" i="1"/>
  <c r="M2465" i="1"/>
  <c r="N2465" i="1"/>
  <c r="O2465" i="1"/>
  <c r="P2465" i="1"/>
  <c r="Q2465" i="1"/>
  <c r="R2465" i="1"/>
  <c r="S2465" i="1"/>
  <c r="T2465" i="1"/>
  <c r="U2465" i="1"/>
  <c r="V2465" i="1"/>
  <c r="W2465" i="1"/>
  <c r="X2465" i="1"/>
  <c r="Y2465" i="1"/>
  <c r="Z2465" i="1"/>
  <c r="AA2465" i="1"/>
  <c r="AB2465" i="1"/>
  <c r="AC2465" i="1"/>
  <c r="AD2465" i="1"/>
  <c r="H2466" i="1"/>
  <c r="I2466" i="1"/>
  <c r="J2466" i="1"/>
  <c r="K2466" i="1"/>
  <c r="L2466" i="1"/>
  <c r="M2466" i="1"/>
  <c r="N2466" i="1"/>
  <c r="O2466" i="1"/>
  <c r="P2466" i="1"/>
  <c r="Q2466" i="1"/>
  <c r="R2466" i="1"/>
  <c r="S2466" i="1"/>
  <c r="T2466" i="1"/>
  <c r="U2466" i="1"/>
  <c r="V2466" i="1"/>
  <c r="W2466" i="1"/>
  <c r="X2466" i="1"/>
  <c r="Y2466" i="1"/>
  <c r="Z2466" i="1"/>
  <c r="AA2466" i="1"/>
  <c r="AB2466" i="1"/>
  <c r="AC2466" i="1"/>
  <c r="AD2466" i="1"/>
  <c r="H2467" i="1"/>
  <c r="I2467" i="1"/>
  <c r="J2467" i="1"/>
  <c r="K2467" i="1"/>
  <c r="L2467" i="1"/>
  <c r="M2467" i="1"/>
  <c r="N2467" i="1"/>
  <c r="O2467" i="1"/>
  <c r="P2467" i="1"/>
  <c r="Q2467" i="1"/>
  <c r="R2467" i="1"/>
  <c r="S2467" i="1"/>
  <c r="T2467" i="1"/>
  <c r="U2467" i="1"/>
  <c r="V2467" i="1"/>
  <c r="W2467" i="1"/>
  <c r="X2467" i="1"/>
  <c r="Y2467" i="1"/>
  <c r="Z2467" i="1"/>
  <c r="AA2467" i="1"/>
  <c r="AB2467" i="1"/>
  <c r="AC2467" i="1"/>
  <c r="AD2467" i="1"/>
  <c r="H2468" i="1"/>
  <c r="I2468" i="1"/>
  <c r="J2468" i="1"/>
  <c r="K2468" i="1"/>
  <c r="L2468" i="1"/>
  <c r="M2468" i="1"/>
  <c r="N2468" i="1"/>
  <c r="O2468" i="1"/>
  <c r="P2468" i="1"/>
  <c r="Q2468" i="1"/>
  <c r="R2468" i="1"/>
  <c r="S2468" i="1"/>
  <c r="T2468" i="1"/>
  <c r="U2468" i="1"/>
  <c r="V2468" i="1"/>
  <c r="W2468" i="1"/>
  <c r="X2468" i="1"/>
  <c r="Y2468" i="1"/>
  <c r="Z2468" i="1"/>
  <c r="AA2468" i="1"/>
  <c r="AB2468" i="1"/>
  <c r="AC2468" i="1"/>
  <c r="AD2468" i="1"/>
  <c r="H2469" i="1"/>
  <c r="I2469" i="1"/>
  <c r="J2469" i="1"/>
  <c r="K2469" i="1"/>
  <c r="L2469" i="1"/>
  <c r="M2469" i="1"/>
  <c r="N2469" i="1"/>
  <c r="O2469" i="1"/>
  <c r="P2469" i="1"/>
  <c r="Q2469" i="1"/>
  <c r="R2469" i="1"/>
  <c r="S2469" i="1"/>
  <c r="T2469" i="1"/>
  <c r="U2469" i="1"/>
  <c r="V2469" i="1"/>
  <c r="W2469" i="1"/>
  <c r="X2469" i="1"/>
  <c r="Y2469" i="1"/>
  <c r="Z2469" i="1"/>
  <c r="AA2469" i="1"/>
  <c r="AB2469" i="1"/>
  <c r="AC2469" i="1"/>
  <c r="AD2469" i="1"/>
  <c r="H2486" i="1"/>
  <c r="I2486" i="1"/>
  <c r="J2486" i="1"/>
  <c r="K2486" i="1"/>
  <c r="L2486" i="1"/>
  <c r="M2486" i="1"/>
  <c r="N2486" i="1"/>
  <c r="O2486" i="1"/>
  <c r="P2486" i="1"/>
  <c r="Q2486" i="1"/>
  <c r="R2486" i="1"/>
  <c r="S2486" i="1"/>
  <c r="T2486" i="1"/>
  <c r="U2486" i="1"/>
  <c r="V2486" i="1"/>
  <c r="W2486" i="1"/>
  <c r="X2486" i="1"/>
  <c r="Y2486" i="1"/>
  <c r="Z2486" i="1"/>
  <c r="AA2486" i="1"/>
  <c r="AB2486" i="1"/>
  <c r="AC2486" i="1"/>
  <c r="AD2486" i="1"/>
  <c r="H2487" i="1"/>
  <c r="I2487" i="1"/>
  <c r="J2487" i="1"/>
  <c r="K2487" i="1"/>
  <c r="L2487" i="1"/>
  <c r="M2487" i="1"/>
  <c r="N2487" i="1"/>
  <c r="O2487" i="1"/>
  <c r="P2487" i="1"/>
  <c r="Q2487" i="1"/>
  <c r="R2487" i="1"/>
  <c r="S2487" i="1"/>
  <c r="T2487" i="1"/>
  <c r="U2487" i="1"/>
  <c r="V2487" i="1"/>
  <c r="W2487" i="1"/>
  <c r="X2487" i="1"/>
  <c r="Y2487" i="1"/>
  <c r="Z2487" i="1"/>
  <c r="AA2487" i="1"/>
  <c r="AB2487" i="1"/>
  <c r="AC2487" i="1"/>
  <c r="AD2487" i="1"/>
  <c r="H2488" i="1"/>
  <c r="I2488" i="1"/>
  <c r="J2488" i="1"/>
  <c r="K2488" i="1"/>
  <c r="L2488" i="1"/>
  <c r="M2488" i="1"/>
  <c r="N2488" i="1"/>
  <c r="O2488" i="1"/>
  <c r="P2488" i="1"/>
  <c r="Q2488" i="1"/>
  <c r="R2488" i="1"/>
  <c r="S2488" i="1"/>
  <c r="T2488" i="1"/>
  <c r="U2488" i="1"/>
  <c r="V2488" i="1"/>
  <c r="W2488" i="1"/>
  <c r="X2488" i="1"/>
  <c r="Y2488" i="1"/>
  <c r="Z2488" i="1"/>
  <c r="AA2488" i="1"/>
  <c r="AB2488" i="1"/>
  <c r="AC2488" i="1"/>
  <c r="AD2488" i="1"/>
  <c r="H2489" i="1"/>
  <c r="I2489" i="1"/>
  <c r="J2489" i="1"/>
  <c r="K2489" i="1"/>
  <c r="L2489" i="1"/>
  <c r="M2489" i="1"/>
  <c r="N2489" i="1"/>
  <c r="O2489" i="1"/>
  <c r="P2489" i="1"/>
  <c r="Q2489" i="1"/>
  <c r="R2489" i="1"/>
  <c r="S2489" i="1"/>
  <c r="T2489" i="1"/>
  <c r="U2489" i="1"/>
  <c r="V2489" i="1"/>
  <c r="W2489" i="1"/>
  <c r="X2489" i="1"/>
  <c r="Y2489" i="1"/>
  <c r="Z2489" i="1"/>
  <c r="AA2489" i="1"/>
  <c r="AB2489" i="1"/>
  <c r="AC2489" i="1"/>
  <c r="AD2489" i="1"/>
  <c r="H2490" i="1"/>
  <c r="I2490" i="1"/>
  <c r="J2490" i="1"/>
  <c r="K2490" i="1"/>
  <c r="L2490" i="1"/>
  <c r="M2490" i="1"/>
  <c r="N2490" i="1"/>
  <c r="O2490" i="1"/>
  <c r="P2490" i="1"/>
  <c r="Q2490" i="1"/>
  <c r="R2490" i="1"/>
  <c r="S2490" i="1"/>
  <c r="T2490" i="1"/>
  <c r="U2490" i="1"/>
  <c r="V2490" i="1"/>
  <c r="W2490" i="1"/>
  <c r="X2490" i="1"/>
  <c r="Y2490" i="1"/>
  <c r="Z2490" i="1"/>
  <c r="AA2490" i="1"/>
  <c r="AB2490" i="1"/>
  <c r="AC2490" i="1"/>
  <c r="AD2490" i="1"/>
  <c r="H2491" i="1"/>
  <c r="I2491" i="1"/>
  <c r="J2491" i="1"/>
  <c r="K2491" i="1"/>
  <c r="L2491" i="1"/>
  <c r="M2491" i="1"/>
  <c r="N2491" i="1"/>
  <c r="O2491" i="1"/>
  <c r="P2491" i="1"/>
  <c r="Q2491" i="1"/>
  <c r="R2491" i="1"/>
  <c r="S2491" i="1"/>
  <c r="T2491" i="1"/>
  <c r="U2491" i="1"/>
  <c r="V2491" i="1"/>
  <c r="W2491" i="1"/>
  <c r="X2491" i="1"/>
  <c r="Y2491" i="1"/>
  <c r="Z2491" i="1"/>
  <c r="AA2491" i="1"/>
  <c r="AB2491" i="1"/>
  <c r="AC2491" i="1"/>
  <c r="AD2491" i="1"/>
  <c r="H2492" i="1"/>
  <c r="I2492" i="1"/>
  <c r="J2492" i="1"/>
  <c r="K2492" i="1"/>
  <c r="L2492" i="1"/>
  <c r="M2492" i="1"/>
  <c r="N2492" i="1"/>
  <c r="O2492" i="1"/>
  <c r="P2492" i="1"/>
  <c r="Q2492" i="1"/>
  <c r="R2492" i="1"/>
  <c r="S2492" i="1"/>
  <c r="T2492" i="1"/>
  <c r="U2492" i="1"/>
  <c r="V2492" i="1"/>
  <c r="W2492" i="1"/>
  <c r="X2492" i="1"/>
  <c r="Y2492" i="1"/>
  <c r="Z2492" i="1"/>
  <c r="AA2492" i="1"/>
  <c r="AB2492" i="1"/>
  <c r="AC2492" i="1"/>
  <c r="AD2492" i="1"/>
  <c r="H2493" i="1"/>
  <c r="I2493" i="1"/>
  <c r="J2493" i="1"/>
  <c r="K2493" i="1"/>
  <c r="L2493" i="1"/>
  <c r="M2493" i="1"/>
  <c r="N2493" i="1"/>
  <c r="O2493" i="1"/>
  <c r="P2493" i="1"/>
  <c r="Q2493" i="1"/>
  <c r="R2493" i="1"/>
  <c r="S2493" i="1"/>
  <c r="T2493" i="1"/>
  <c r="U2493" i="1"/>
  <c r="V2493" i="1"/>
  <c r="W2493" i="1"/>
  <c r="X2493" i="1"/>
  <c r="Y2493" i="1"/>
  <c r="Z2493" i="1"/>
  <c r="AA2493" i="1"/>
  <c r="AB2493" i="1"/>
  <c r="AC2493" i="1"/>
  <c r="AD2493" i="1"/>
  <c r="H2494" i="1"/>
  <c r="I2494" i="1"/>
  <c r="J2494" i="1"/>
  <c r="K2494" i="1"/>
  <c r="L2494" i="1"/>
  <c r="M2494" i="1"/>
  <c r="N2494" i="1"/>
  <c r="O2494" i="1"/>
  <c r="P2494" i="1"/>
  <c r="Q2494" i="1"/>
  <c r="R2494" i="1"/>
  <c r="S2494" i="1"/>
  <c r="T2494" i="1"/>
  <c r="U2494" i="1"/>
  <c r="V2494" i="1"/>
  <c r="W2494" i="1"/>
  <c r="X2494" i="1"/>
  <c r="Y2494" i="1"/>
  <c r="Z2494" i="1"/>
  <c r="AA2494" i="1"/>
  <c r="AB2494" i="1"/>
  <c r="AC2494" i="1"/>
  <c r="AD2494" i="1"/>
  <c r="H2495" i="1"/>
  <c r="I2495" i="1"/>
  <c r="J2495" i="1"/>
  <c r="K2495" i="1"/>
  <c r="L2495" i="1"/>
  <c r="M2495" i="1"/>
  <c r="N2495" i="1"/>
  <c r="O2495" i="1"/>
  <c r="P2495" i="1"/>
  <c r="Q2495" i="1"/>
  <c r="R2495" i="1"/>
  <c r="S2495" i="1"/>
  <c r="T2495" i="1"/>
  <c r="U2495" i="1"/>
  <c r="V2495" i="1"/>
  <c r="W2495" i="1"/>
  <c r="X2495" i="1"/>
  <c r="Y2495" i="1"/>
  <c r="Z2495" i="1"/>
  <c r="AA2495" i="1"/>
  <c r="AB2495" i="1"/>
  <c r="AC2495" i="1"/>
  <c r="AD2495" i="1"/>
  <c r="H2496" i="1"/>
  <c r="I2496" i="1"/>
  <c r="J2496" i="1"/>
  <c r="K2496" i="1"/>
  <c r="L2496" i="1"/>
  <c r="M2496" i="1"/>
  <c r="N2496" i="1"/>
  <c r="O2496" i="1"/>
  <c r="P2496" i="1"/>
  <c r="Q2496" i="1"/>
  <c r="R2496" i="1"/>
  <c r="S2496" i="1"/>
  <c r="T2496" i="1"/>
  <c r="U2496" i="1"/>
  <c r="V2496" i="1"/>
  <c r="W2496" i="1"/>
  <c r="X2496" i="1"/>
  <c r="Y2496" i="1"/>
  <c r="Z2496" i="1"/>
  <c r="AA2496" i="1"/>
  <c r="AB2496" i="1"/>
  <c r="AC2496" i="1"/>
  <c r="AD2496" i="1"/>
  <c r="H2497" i="1"/>
  <c r="I2497" i="1"/>
  <c r="J2497" i="1"/>
  <c r="K2497" i="1"/>
  <c r="L2497" i="1"/>
  <c r="M2497" i="1"/>
  <c r="N2497" i="1"/>
  <c r="O2497" i="1"/>
  <c r="P2497" i="1"/>
  <c r="Q2497" i="1"/>
  <c r="R2497" i="1"/>
  <c r="S2497" i="1"/>
  <c r="T2497" i="1"/>
  <c r="U2497" i="1"/>
  <c r="V2497" i="1"/>
  <c r="W2497" i="1"/>
  <c r="X2497" i="1"/>
  <c r="Y2497" i="1"/>
  <c r="Z2497" i="1"/>
  <c r="AA2497" i="1"/>
  <c r="AB2497" i="1"/>
  <c r="AC2497" i="1"/>
  <c r="AD2497" i="1"/>
  <c r="H2498" i="1"/>
  <c r="I2498" i="1"/>
  <c r="J2498" i="1"/>
  <c r="K2498" i="1"/>
  <c r="L2498" i="1"/>
  <c r="M2498" i="1"/>
  <c r="N2498" i="1"/>
  <c r="O2498" i="1"/>
  <c r="P2498" i="1"/>
  <c r="Q2498" i="1"/>
  <c r="R2498" i="1"/>
  <c r="S2498" i="1"/>
  <c r="T2498" i="1"/>
  <c r="U2498" i="1"/>
  <c r="V2498" i="1"/>
  <c r="W2498" i="1"/>
  <c r="X2498" i="1"/>
  <c r="Y2498" i="1"/>
  <c r="Z2498" i="1"/>
  <c r="AA2498" i="1"/>
  <c r="AB2498" i="1"/>
  <c r="AC2498" i="1"/>
  <c r="AD2498" i="1"/>
  <c r="H2499" i="1"/>
  <c r="I2499" i="1"/>
  <c r="J2499" i="1"/>
  <c r="K2499" i="1"/>
  <c r="L2499" i="1"/>
  <c r="M2499" i="1"/>
  <c r="N2499" i="1"/>
  <c r="O2499" i="1"/>
  <c r="P2499" i="1"/>
  <c r="Q2499" i="1"/>
  <c r="R2499" i="1"/>
  <c r="S2499" i="1"/>
  <c r="T2499" i="1"/>
  <c r="U2499" i="1"/>
  <c r="V2499" i="1"/>
  <c r="W2499" i="1"/>
  <c r="X2499" i="1"/>
  <c r="Y2499" i="1"/>
  <c r="Z2499" i="1"/>
  <c r="AA2499" i="1"/>
  <c r="AB2499" i="1"/>
  <c r="AC2499" i="1"/>
  <c r="AD2499" i="1"/>
  <c r="H2500" i="1"/>
  <c r="I2500" i="1"/>
  <c r="J2500" i="1"/>
  <c r="K2500" i="1"/>
  <c r="L2500" i="1"/>
  <c r="M2500" i="1"/>
  <c r="N2500" i="1"/>
  <c r="O2500" i="1"/>
  <c r="P2500" i="1"/>
  <c r="Q2500" i="1"/>
  <c r="R2500" i="1"/>
  <c r="S2500" i="1"/>
  <c r="T2500" i="1"/>
  <c r="U2500" i="1"/>
  <c r="V2500" i="1"/>
  <c r="W2500" i="1"/>
  <c r="X2500" i="1"/>
  <c r="Y2500" i="1"/>
  <c r="Z2500" i="1"/>
  <c r="AA2500" i="1"/>
  <c r="AB2500" i="1"/>
  <c r="AC2500" i="1"/>
  <c r="AD2500" i="1"/>
  <c r="H2501" i="1"/>
  <c r="I2501" i="1"/>
  <c r="J2501" i="1"/>
  <c r="K2501" i="1"/>
  <c r="L2501" i="1"/>
  <c r="M2501" i="1"/>
  <c r="N2501" i="1"/>
  <c r="O2501" i="1"/>
  <c r="P2501" i="1"/>
  <c r="Q2501" i="1"/>
  <c r="R2501" i="1"/>
  <c r="S2501" i="1"/>
  <c r="T2501" i="1"/>
  <c r="U2501" i="1"/>
  <c r="V2501" i="1"/>
  <c r="W2501" i="1"/>
  <c r="X2501" i="1"/>
  <c r="Y2501" i="1"/>
  <c r="Z2501" i="1"/>
  <c r="AA2501" i="1"/>
  <c r="AB2501" i="1"/>
  <c r="AC2501" i="1"/>
  <c r="AD2501" i="1"/>
  <c r="H2502" i="1"/>
  <c r="I2502" i="1"/>
  <c r="J2502" i="1"/>
  <c r="K2502" i="1"/>
  <c r="L2502" i="1"/>
  <c r="M2502" i="1"/>
  <c r="N2502" i="1"/>
  <c r="O2502" i="1"/>
  <c r="P2502" i="1"/>
  <c r="Q2502" i="1"/>
  <c r="R2502" i="1"/>
  <c r="S2502" i="1"/>
  <c r="T2502" i="1"/>
  <c r="U2502" i="1"/>
  <c r="V2502" i="1"/>
  <c r="W2502" i="1"/>
  <c r="X2502" i="1"/>
  <c r="Y2502" i="1"/>
  <c r="Z2502" i="1"/>
  <c r="AA2502" i="1"/>
  <c r="AB2502" i="1"/>
  <c r="AC2502" i="1"/>
  <c r="AD2502" i="1"/>
  <c r="H2503" i="1"/>
  <c r="I2503" i="1"/>
  <c r="J2503" i="1"/>
  <c r="K2503" i="1"/>
  <c r="L2503" i="1"/>
  <c r="M2503" i="1"/>
  <c r="N2503" i="1"/>
  <c r="O2503" i="1"/>
  <c r="P2503" i="1"/>
  <c r="Q2503" i="1"/>
  <c r="R2503" i="1"/>
  <c r="S2503" i="1"/>
  <c r="T2503" i="1"/>
  <c r="U2503" i="1"/>
  <c r="V2503" i="1"/>
  <c r="W2503" i="1"/>
  <c r="X2503" i="1"/>
  <c r="Y2503" i="1"/>
  <c r="Z2503" i="1"/>
  <c r="AA2503" i="1"/>
  <c r="AB2503" i="1"/>
  <c r="AC2503" i="1"/>
  <c r="AD2503" i="1"/>
  <c r="H2504" i="1"/>
  <c r="I2504" i="1"/>
  <c r="J2504" i="1"/>
  <c r="K2504" i="1"/>
  <c r="L2504" i="1"/>
  <c r="M2504" i="1"/>
  <c r="N2504" i="1"/>
  <c r="O2504" i="1"/>
  <c r="P2504" i="1"/>
  <c r="Q2504" i="1"/>
  <c r="R2504" i="1"/>
  <c r="S2504" i="1"/>
  <c r="T2504" i="1"/>
  <c r="U2504" i="1"/>
  <c r="V2504" i="1"/>
  <c r="W2504" i="1"/>
  <c r="X2504" i="1"/>
  <c r="Y2504" i="1"/>
  <c r="Z2504" i="1"/>
  <c r="AA2504" i="1"/>
  <c r="AB2504" i="1"/>
  <c r="AC2504" i="1"/>
  <c r="AD2504" i="1"/>
  <c r="H2505" i="1"/>
  <c r="I2505" i="1"/>
  <c r="J2505" i="1"/>
  <c r="K2505" i="1"/>
  <c r="L2505" i="1"/>
  <c r="M2505" i="1"/>
  <c r="N2505" i="1"/>
  <c r="O2505" i="1"/>
  <c r="P2505" i="1"/>
  <c r="Q2505" i="1"/>
  <c r="R2505" i="1"/>
  <c r="S2505" i="1"/>
  <c r="T2505" i="1"/>
  <c r="U2505" i="1"/>
  <c r="V2505" i="1"/>
  <c r="W2505" i="1"/>
  <c r="X2505" i="1"/>
  <c r="Y2505" i="1"/>
  <c r="Z2505" i="1"/>
  <c r="AA2505" i="1"/>
  <c r="AB2505" i="1"/>
  <c r="AC2505" i="1"/>
  <c r="AD2505" i="1"/>
  <c r="H2506" i="1"/>
  <c r="I2506" i="1"/>
  <c r="J2506" i="1"/>
  <c r="K2506" i="1"/>
  <c r="L2506" i="1"/>
  <c r="M2506" i="1"/>
  <c r="N2506" i="1"/>
  <c r="O2506" i="1"/>
  <c r="P2506" i="1"/>
  <c r="Q2506" i="1"/>
  <c r="R2506" i="1"/>
  <c r="S2506" i="1"/>
  <c r="T2506" i="1"/>
  <c r="U2506" i="1"/>
  <c r="V2506" i="1"/>
  <c r="W2506" i="1"/>
  <c r="X2506" i="1"/>
  <c r="Y2506" i="1"/>
  <c r="Z2506" i="1"/>
  <c r="AA2506" i="1"/>
  <c r="AB2506" i="1"/>
  <c r="AC2506" i="1"/>
  <c r="AD2506" i="1"/>
  <c r="H2507" i="1"/>
  <c r="I2507" i="1"/>
  <c r="J2507" i="1"/>
  <c r="K2507" i="1"/>
  <c r="L2507" i="1"/>
  <c r="M2507" i="1"/>
  <c r="N2507" i="1"/>
  <c r="O2507" i="1"/>
  <c r="P2507" i="1"/>
  <c r="Q2507" i="1"/>
  <c r="R2507" i="1"/>
  <c r="S2507" i="1"/>
  <c r="T2507" i="1"/>
  <c r="U2507" i="1"/>
  <c r="V2507" i="1"/>
  <c r="W2507" i="1"/>
  <c r="X2507" i="1"/>
  <c r="Y2507" i="1"/>
  <c r="Z2507" i="1"/>
  <c r="AA2507" i="1"/>
  <c r="AB2507" i="1"/>
  <c r="AC2507" i="1"/>
  <c r="AD2507" i="1"/>
  <c r="H2508" i="1"/>
  <c r="I2508" i="1"/>
  <c r="J2508" i="1"/>
  <c r="K2508" i="1"/>
  <c r="L2508" i="1"/>
  <c r="M2508" i="1"/>
  <c r="N2508" i="1"/>
  <c r="O2508" i="1"/>
  <c r="P2508" i="1"/>
  <c r="Q2508" i="1"/>
  <c r="R2508" i="1"/>
  <c r="S2508" i="1"/>
  <c r="T2508" i="1"/>
  <c r="U2508" i="1"/>
  <c r="V2508" i="1"/>
  <c r="W2508" i="1"/>
  <c r="X2508" i="1"/>
  <c r="Y2508" i="1"/>
  <c r="Z2508" i="1"/>
  <c r="AA2508" i="1"/>
  <c r="AB2508" i="1"/>
  <c r="AC2508" i="1"/>
  <c r="AD2508" i="1"/>
  <c r="H2509" i="1"/>
  <c r="I2509" i="1"/>
  <c r="J2509" i="1"/>
  <c r="K2509" i="1"/>
  <c r="L2509" i="1"/>
  <c r="M2509" i="1"/>
  <c r="N2509" i="1"/>
  <c r="O2509" i="1"/>
  <c r="P2509" i="1"/>
  <c r="Q2509" i="1"/>
  <c r="R2509" i="1"/>
  <c r="S2509" i="1"/>
  <c r="T2509" i="1"/>
  <c r="U2509" i="1"/>
  <c r="V2509" i="1"/>
  <c r="W2509" i="1"/>
  <c r="X2509" i="1"/>
  <c r="Y2509" i="1"/>
  <c r="Z2509" i="1"/>
  <c r="AA2509" i="1"/>
  <c r="AB2509" i="1"/>
  <c r="AC2509" i="1"/>
  <c r="AD2509" i="1"/>
  <c r="H2510" i="1"/>
  <c r="I2510" i="1"/>
  <c r="J2510" i="1"/>
  <c r="K2510" i="1"/>
  <c r="L2510" i="1"/>
  <c r="M2510" i="1"/>
  <c r="N2510" i="1"/>
  <c r="O2510" i="1"/>
  <c r="P2510" i="1"/>
  <c r="Q2510" i="1"/>
  <c r="R2510" i="1"/>
  <c r="S2510" i="1"/>
  <c r="T2510" i="1"/>
  <c r="U2510" i="1"/>
  <c r="V2510" i="1"/>
  <c r="W2510" i="1"/>
  <c r="X2510" i="1"/>
  <c r="Y2510" i="1"/>
  <c r="Z2510" i="1"/>
  <c r="AA2510" i="1"/>
  <c r="AB2510" i="1"/>
  <c r="AC2510" i="1"/>
  <c r="AD2510" i="1"/>
  <c r="H2511" i="1"/>
  <c r="I2511" i="1"/>
  <c r="J2511" i="1"/>
  <c r="K2511" i="1"/>
  <c r="L2511" i="1"/>
  <c r="M2511" i="1"/>
  <c r="N2511" i="1"/>
  <c r="O2511" i="1"/>
  <c r="P2511" i="1"/>
  <c r="Q2511" i="1"/>
  <c r="R2511" i="1"/>
  <c r="S2511" i="1"/>
  <c r="T2511" i="1"/>
  <c r="U2511" i="1"/>
  <c r="V2511" i="1"/>
  <c r="W2511" i="1"/>
  <c r="X2511" i="1"/>
  <c r="Y2511" i="1"/>
  <c r="Z2511" i="1"/>
  <c r="AA2511" i="1"/>
  <c r="AB2511" i="1"/>
  <c r="AC2511" i="1"/>
  <c r="AD2511" i="1"/>
  <c r="H2512" i="1"/>
  <c r="I2512" i="1"/>
  <c r="J2512" i="1"/>
  <c r="K2512" i="1"/>
  <c r="L2512" i="1"/>
  <c r="M2512" i="1"/>
  <c r="N2512" i="1"/>
  <c r="O2512" i="1"/>
  <c r="P2512" i="1"/>
  <c r="Q2512" i="1"/>
  <c r="R2512" i="1"/>
  <c r="S2512" i="1"/>
  <c r="T2512" i="1"/>
  <c r="U2512" i="1"/>
  <c r="V2512" i="1"/>
  <c r="W2512" i="1"/>
  <c r="X2512" i="1"/>
  <c r="Y2512" i="1"/>
  <c r="Z2512" i="1"/>
  <c r="AA2512" i="1"/>
  <c r="AB2512" i="1"/>
  <c r="AC2512" i="1"/>
  <c r="AD2512" i="1"/>
  <c r="H2513" i="1"/>
  <c r="I2513" i="1"/>
  <c r="J2513" i="1"/>
  <c r="K2513" i="1"/>
  <c r="L2513" i="1"/>
  <c r="M2513" i="1"/>
  <c r="N2513" i="1"/>
  <c r="O2513" i="1"/>
  <c r="P2513" i="1"/>
  <c r="Q2513" i="1"/>
  <c r="R2513" i="1"/>
  <c r="S2513" i="1"/>
  <c r="T2513" i="1"/>
  <c r="U2513" i="1"/>
  <c r="V2513" i="1"/>
  <c r="W2513" i="1"/>
  <c r="X2513" i="1"/>
  <c r="Y2513" i="1"/>
  <c r="Z2513" i="1"/>
  <c r="AA2513" i="1"/>
  <c r="AB2513" i="1"/>
  <c r="AC2513" i="1"/>
  <c r="AD2513" i="1"/>
  <c r="H2514" i="1"/>
  <c r="I2514" i="1"/>
  <c r="J2514" i="1"/>
  <c r="K2514" i="1"/>
  <c r="L2514" i="1"/>
  <c r="M2514" i="1"/>
  <c r="N2514" i="1"/>
  <c r="O2514" i="1"/>
  <c r="P2514" i="1"/>
  <c r="Q2514" i="1"/>
  <c r="R2514" i="1"/>
  <c r="S2514" i="1"/>
  <c r="T2514" i="1"/>
  <c r="U2514" i="1"/>
  <c r="V2514" i="1"/>
  <c r="W2514" i="1"/>
  <c r="X2514" i="1"/>
  <c r="Y2514" i="1"/>
  <c r="Z2514" i="1"/>
  <c r="AA2514" i="1"/>
  <c r="AB2514" i="1"/>
  <c r="AC2514" i="1"/>
  <c r="AD2514" i="1"/>
  <c r="H2515" i="1"/>
  <c r="I2515" i="1"/>
  <c r="J2515" i="1"/>
  <c r="K2515" i="1"/>
  <c r="L2515" i="1"/>
  <c r="M2515" i="1"/>
  <c r="N2515" i="1"/>
  <c r="O2515" i="1"/>
  <c r="P2515" i="1"/>
  <c r="Q2515" i="1"/>
  <c r="R2515" i="1"/>
  <c r="S2515" i="1"/>
  <c r="T2515" i="1"/>
  <c r="U2515" i="1"/>
  <c r="V2515" i="1"/>
  <c r="W2515" i="1"/>
  <c r="X2515" i="1"/>
  <c r="Y2515" i="1"/>
  <c r="Z2515" i="1"/>
  <c r="AA2515" i="1"/>
  <c r="AB2515" i="1"/>
  <c r="AC2515" i="1"/>
  <c r="AD2515" i="1"/>
  <c r="H2516" i="1"/>
  <c r="I2516" i="1"/>
  <c r="J2516" i="1"/>
  <c r="K2516" i="1"/>
  <c r="L2516" i="1"/>
  <c r="M2516" i="1"/>
  <c r="N2516" i="1"/>
  <c r="O2516" i="1"/>
  <c r="P2516" i="1"/>
  <c r="Q2516" i="1"/>
  <c r="R2516" i="1"/>
  <c r="S2516" i="1"/>
  <c r="T2516" i="1"/>
  <c r="U2516" i="1"/>
  <c r="V2516" i="1"/>
  <c r="W2516" i="1"/>
  <c r="X2516" i="1"/>
  <c r="Y2516" i="1"/>
  <c r="Z2516" i="1"/>
  <c r="AA2516" i="1"/>
  <c r="AB2516" i="1"/>
  <c r="AC2516" i="1"/>
  <c r="AD2516" i="1"/>
  <c r="H2517" i="1"/>
  <c r="I2517" i="1"/>
  <c r="J2517" i="1"/>
  <c r="K2517" i="1"/>
  <c r="L2517" i="1"/>
  <c r="M2517" i="1"/>
  <c r="N2517" i="1"/>
  <c r="O2517" i="1"/>
  <c r="P2517" i="1"/>
  <c r="Q2517" i="1"/>
  <c r="R2517" i="1"/>
  <c r="S2517" i="1"/>
  <c r="T2517" i="1"/>
  <c r="U2517" i="1"/>
  <c r="V2517" i="1"/>
  <c r="W2517" i="1"/>
  <c r="X2517" i="1"/>
  <c r="Y2517" i="1"/>
  <c r="Z2517" i="1"/>
  <c r="AA2517" i="1"/>
  <c r="AB2517" i="1"/>
  <c r="AC2517" i="1"/>
  <c r="AD2517" i="1"/>
  <c r="H2518" i="1"/>
  <c r="I2518" i="1"/>
  <c r="J2518" i="1"/>
  <c r="K2518" i="1"/>
  <c r="L2518" i="1"/>
  <c r="M2518" i="1"/>
  <c r="N2518" i="1"/>
  <c r="O2518" i="1"/>
  <c r="P2518" i="1"/>
  <c r="Q2518" i="1"/>
  <c r="R2518" i="1"/>
  <c r="S2518" i="1"/>
  <c r="T2518" i="1"/>
  <c r="U2518" i="1"/>
  <c r="V2518" i="1"/>
  <c r="W2518" i="1"/>
  <c r="X2518" i="1"/>
  <c r="Y2518" i="1"/>
  <c r="Z2518" i="1"/>
  <c r="AA2518" i="1"/>
  <c r="AB2518" i="1"/>
  <c r="AC2518" i="1"/>
  <c r="AD2518" i="1"/>
  <c r="H2519" i="1"/>
  <c r="I2519" i="1"/>
  <c r="J2519" i="1"/>
  <c r="K2519" i="1"/>
  <c r="L2519" i="1"/>
  <c r="M2519" i="1"/>
  <c r="N2519" i="1"/>
  <c r="O2519" i="1"/>
  <c r="P2519" i="1"/>
  <c r="Q2519" i="1"/>
  <c r="R2519" i="1"/>
  <c r="S2519" i="1"/>
  <c r="T2519" i="1"/>
  <c r="U2519" i="1"/>
  <c r="V2519" i="1"/>
  <c r="W2519" i="1"/>
  <c r="X2519" i="1"/>
  <c r="Y2519" i="1"/>
  <c r="Z2519" i="1"/>
  <c r="AA2519" i="1"/>
  <c r="AB2519" i="1"/>
  <c r="AC2519" i="1"/>
  <c r="AD2519" i="1"/>
  <c r="H2520" i="1"/>
  <c r="I2520" i="1"/>
  <c r="J2520" i="1"/>
  <c r="K2520" i="1"/>
  <c r="L2520" i="1"/>
  <c r="M2520" i="1"/>
  <c r="N2520" i="1"/>
  <c r="O2520" i="1"/>
  <c r="P2520" i="1"/>
  <c r="Q2520" i="1"/>
  <c r="R2520" i="1"/>
  <c r="S2520" i="1"/>
  <c r="T2520" i="1"/>
  <c r="U2520" i="1"/>
  <c r="V2520" i="1"/>
  <c r="W2520" i="1"/>
  <c r="X2520" i="1"/>
  <c r="Y2520" i="1"/>
  <c r="Z2520" i="1"/>
  <c r="AA2520" i="1"/>
  <c r="AB2520" i="1"/>
  <c r="AC2520" i="1"/>
  <c r="AD2520" i="1"/>
  <c r="H2521" i="1"/>
  <c r="I2521" i="1"/>
  <c r="J2521" i="1"/>
  <c r="K2521" i="1"/>
  <c r="L2521" i="1"/>
  <c r="M2521" i="1"/>
  <c r="N2521" i="1"/>
  <c r="O2521" i="1"/>
  <c r="P2521" i="1"/>
  <c r="Q2521" i="1"/>
  <c r="R2521" i="1"/>
  <c r="S2521" i="1"/>
  <c r="T2521" i="1"/>
  <c r="U2521" i="1"/>
  <c r="V2521" i="1"/>
  <c r="W2521" i="1"/>
  <c r="X2521" i="1"/>
  <c r="Y2521" i="1"/>
  <c r="Z2521" i="1"/>
  <c r="AA2521" i="1"/>
  <c r="AB2521" i="1"/>
  <c r="AC2521" i="1"/>
  <c r="AD2521" i="1"/>
  <c r="H2522" i="1"/>
  <c r="I2522" i="1"/>
  <c r="J2522" i="1"/>
  <c r="K2522" i="1"/>
  <c r="L2522" i="1"/>
  <c r="M2522" i="1"/>
  <c r="N2522" i="1"/>
  <c r="O2522" i="1"/>
  <c r="P2522" i="1"/>
  <c r="Q2522" i="1"/>
  <c r="R2522" i="1"/>
  <c r="S2522" i="1"/>
  <c r="T2522" i="1"/>
  <c r="U2522" i="1"/>
  <c r="V2522" i="1"/>
  <c r="W2522" i="1"/>
  <c r="X2522" i="1"/>
  <c r="Y2522" i="1"/>
  <c r="Z2522" i="1"/>
  <c r="AA2522" i="1"/>
  <c r="AB2522" i="1"/>
  <c r="AC2522" i="1"/>
  <c r="AD2522" i="1"/>
  <c r="H2523" i="1"/>
  <c r="I2523" i="1"/>
  <c r="J2523" i="1"/>
  <c r="K2523" i="1"/>
  <c r="L2523" i="1"/>
  <c r="M2523" i="1"/>
  <c r="N2523" i="1"/>
  <c r="O2523" i="1"/>
  <c r="P2523" i="1"/>
  <c r="Q2523" i="1"/>
  <c r="R2523" i="1"/>
  <c r="S2523" i="1"/>
  <c r="T2523" i="1"/>
  <c r="U2523" i="1"/>
  <c r="V2523" i="1"/>
  <c r="W2523" i="1"/>
  <c r="X2523" i="1"/>
  <c r="Y2523" i="1"/>
  <c r="Z2523" i="1"/>
  <c r="AA2523" i="1"/>
  <c r="AB2523" i="1"/>
  <c r="AC2523" i="1"/>
  <c r="AD2523" i="1"/>
  <c r="H2524" i="1"/>
  <c r="I2524" i="1"/>
  <c r="J2524" i="1"/>
  <c r="K2524" i="1"/>
  <c r="L2524" i="1"/>
  <c r="M2524" i="1"/>
  <c r="N2524" i="1"/>
  <c r="O2524" i="1"/>
  <c r="P2524" i="1"/>
  <c r="Q2524" i="1"/>
  <c r="R2524" i="1"/>
  <c r="S2524" i="1"/>
  <c r="T2524" i="1"/>
  <c r="U2524" i="1"/>
  <c r="V2524" i="1"/>
  <c r="W2524" i="1"/>
  <c r="X2524" i="1"/>
  <c r="Y2524" i="1"/>
  <c r="Z2524" i="1"/>
  <c r="AA2524" i="1"/>
  <c r="AB2524" i="1"/>
  <c r="AC2524" i="1"/>
  <c r="AD2524" i="1"/>
  <c r="H2525" i="1"/>
  <c r="I2525" i="1"/>
  <c r="J2525" i="1"/>
  <c r="K2525" i="1"/>
  <c r="L2525" i="1"/>
  <c r="M2525" i="1"/>
  <c r="N2525" i="1"/>
  <c r="O2525" i="1"/>
  <c r="P2525" i="1"/>
  <c r="Q2525" i="1"/>
  <c r="R2525" i="1"/>
  <c r="S2525" i="1"/>
  <c r="T2525" i="1"/>
  <c r="U2525" i="1"/>
  <c r="V2525" i="1"/>
  <c r="W2525" i="1"/>
  <c r="X2525" i="1"/>
  <c r="Y2525" i="1"/>
  <c r="Z2525" i="1"/>
  <c r="AA2525" i="1"/>
  <c r="AB2525" i="1"/>
  <c r="AC2525" i="1"/>
  <c r="AD2525" i="1"/>
  <c r="H2536" i="1"/>
  <c r="I2536" i="1"/>
  <c r="J2536" i="1"/>
  <c r="K2536" i="1"/>
  <c r="L2536" i="1"/>
  <c r="M2536" i="1"/>
  <c r="N2536" i="1"/>
  <c r="O2536" i="1"/>
  <c r="P2536" i="1"/>
  <c r="Q2536" i="1"/>
  <c r="R2536" i="1"/>
  <c r="S2536" i="1"/>
  <c r="T2536" i="1"/>
  <c r="U2536" i="1"/>
  <c r="V2536" i="1"/>
  <c r="W2536" i="1"/>
  <c r="X2536" i="1"/>
  <c r="Y2536" i="1"/>
  <c r="Z2536" i="1"/>
  <c r="AA2536" i="1"/>
  <c r="AB2536" i="1"/>
  <c r="AC2536" i="1"/>
  <c r="AD2536" i="1"/>
  <c r="H2537" i="1"/>
  <c r="I2537" i="1"/>
  <c r="J2537" i="1"/>
  <c r="K2537" i="1"/>
  <c r="L2537" i="1"/>
  <c r="M2537" i="1"/>
  <c r="N2537" i="1"/>
  <c r="O2537" i="1"/>
  <c r="P2537" i="1"/>
  <c r="Q2537" i="1"/>
  <c r="R2537" i="1"/>
  <c r="S2537" i="1"/>
  <c r="T2537" i="1"/>
  <c r="U2537" i="1"/>
  <c r="V2537" i="1"/>
  <c r="W2537" i="1"/>
  <c r="X2537" i="1"/>
  <c r="Y2537" i="1"/>
  <c r="Z2537" i="1"/>
  <c r="AA2537" i="1"/>
  <c r="AB2537" i="1"/>
  <c r="AC2537" i="1"/>
  <c r="AD2537" i="1"/>
  <c r="H2538" i="1"/>
  <c r="I2538" i="1"/>
  <c r="J2538" i="1"/>
  <c r="K2538" i="1"/>
  <c r="L2538" i="1"/>
  <c r="M2538" i="1"/>
  <c r="N2538" i="1"/>
  <c r="O2538" i="1"/>
  <c r="P2538" i="1"/>
  <c r="Q2538" i="1"/>
  <c r="R2538" i="1"/>
  <c r="S2538" i="1"/>
  <c r="T2538" i="1"/>
  <c r="U2538" i="1"/>
  <c r="V2538" i="1"/>
  <c r="W2538" i="1"/>
  <c r="X2538" i="1"/>
  <c r="Y2538" i="1"/>
  <c r="Z2538" i="1"/>
  <c r="AA2538" i="1"/>
  <c r="AB2538" i="1"/>
  <c r="AC2538" i="1"/>
  <c r="AD2538" i="1"/>
  <c r="H2539" i="1"/>
  <c r="I2539" i="1"/>
  <c r="J2539" i="1"/>
  <c r="K2539" i="1"/>
  <c r="L2539" i="1"/>
  <c r="M2539" i="1"/>
  <c r="N2539" i="1"/>
  <c r="O2539" i="1"/>
  <c r="P2539" i="1"/>
  <c r="Q2539" i="1"/>
  <c r="R2539" i="1"/>
  <c r="S2539" i="1"/>
  <c r="T2539" i="1"/>
  <c r="U2539" i="1"/>
  <c r="V2539" i="1"/>
  <c r="W2539" i="1"/>
  <c r="X2539" i="1"/>
  <c r="Y2539" i="1"/>
  <c r="Z2539" i="1"/>
  <c r="AA2539" i="1"/>
  <c r="AB2539" i="1"/>
  <c r="AC2539" i="1"/>
  <c r="AD2539" i="1"/>
  <c r="H2540" i="1"/>
  <c r="I2540" i="1"/>
  <c r="J2540" i="1"/>
  <c r="K2540" i="1"/>
  <c r="L2540" i="1"/>
  <c r="M2540" i="1"/>
  <c r="N2540" i="1"/>
  <c r="O2540" i="1"/>
  <c r="P2540" i="1"/>
  <c r="Q2540" i="1"/>
  <c r="R2540" i="1"/>
  <c r="S2540" i="1"/>
  <c r="T2540" i="1"/>
  <c r="U2540" i="1"/>
  <c r="V2540" i="1"/>
  <c r="W2540" i="1"/>
  <c r="X2540" i="1"/>
  <c r="Y2540" i="1"/>
  <c r="Z2540" i="1"/>
  <c r="AA2540" i="1"/>
  <c r="AB2540" i="1"/>
  <c r="AC2540" i="1"/>
  <c r="AD2540" i="1"/>
  <c r="H2541" i="1"/>
  <c r="I2541" i="1"/>
  <c r="J2541" i="1"/>
  <c r="K2541" i="1"/>
  <c r="L2541" i="1"/>
  <c r="M2541" i="1"/>
  <c r="N2541" i="1"/>
  <c r="O2541" i="1"/>
  <c r="P2541" i="1"/>
  <c r="Q2541" i="1"/>
  <c r="R2541" i="1"/>
  <c r="S2541" i="1"/>
  <c r="T2541" i="1"/>
  <c r="U2541" i="1"/>
  <c r="V2541" i="1"/>
  <c r="W2541" i="1"/>
  <c r="X2541" i="1"/>
  <c r="Y2541" i="1"/>
  <c r="Z2541" i="1"/>
  <c r="AA2541" i="1"/>
  <c r="AB2541" i="1"/>
  <c r="AC2541" i="1"/>
  <c r="AD2541" i="1"/>
  <c r="H2542" i="1"/>
  <c r="I2542" i="1"/>
  <c r="J2542" i="1"/>
  <c r="K2542" i="1"/>
  <c r="L2542" i="1"/>
  <c r="M2542" i="1"/>
  <c r="N2542" i="1"/>
  <c r="O2542" i="1"/>
  <c r="P2542" i="1"/>
  <c r="Q2542" i="1"/>
  <c r="R2542" i="1"/>
  <c r="S2542" i="1"/>
  <c r="T2542" i="1"/>
  <c r="U2542" i="1"/>
  <c r="V2542" i="1"/>
  <c r="W2542" i="1"/>
  <c r="X2542" i="1"/>
  <c r="Y2542" i="1"/>
  <c r="Z2542" i="1"/>
  <c r="AA2542" i="1"/>
  <c r="AB2542" i="1"/>
  <c r="AC2542" i="1"/>
  <c r="AD2542" i="1"/>
  <c r="H2543" i="1"/>
  <c r="I2543" i="1"/>
  <c r="J2543" i="1"/>
  <c r="K2543" i="1"/>
  <c r="L2543" i="1"/>
  <c r="M2543" i="1"/>
  <c r="N2543" i="1"/>
  <c r="O2543" i="1"/>
  <c r="P2543" i="1"/>
  <c r="Q2543" i="1"/>
  <c r="R2543" i="1"/>
  <c r="S2543" i="1"/>
  <c r="T2543" i="1"/>
  <c r="U2543" i="1"/>
  <c r="V2543" i="1"/>
  <c r="W2543" i="1"/>
  <c r="X2543" i="1"/>
  <c r="Y2543" i="1"/>
  <c r="Z2543" i="1"/>
  <c r="AA2543" i="1"/>
  <c r="AB2543" i="1"/>
  <c r="AC2543" i="1"/>
  <c r="AD2543" i="1"/>
  <c r="H2552" i="1"/>
  <c r="I2552" i="1"/>
  <c r="J2552" i="1"/>
  <c r="K2552" i="1"/>
  <c r="L2552" i="1"/>
  <c r="M2552" i="1"/>
  <c r="N2552" i="1"/>
  <c r="O2552" i="1"/>
  <c r="P2552" i="1"/>
  <c r="Q2552" i="1"/>
  <c r="R2552" i="1"/>
  <c r="S2552" i="1"/>
  <c r="T2552" i="1"/>
  <c r="U2552" i="1"/>
  <c r="V2552" i="1"/>
  <c r="W2552" i="1"/>
  <c r="X2552" i="1"/>
  <c r="Y2552" i="1"/>
  <c r="Z2552" i="1"/>
  <c r="AA2552" i="1"/>
  <c r="AB2552" i="1"/>
  <c r="AC2552" i="1"/>
  <c r="AD2552" i="1"/>
  <c r="H2553" i="1"/>
  <c r="I2553" i="1"/>
  <c r="J2553" i="1"/>
  <c r="K2553" i="1"/>
  <c r="L2553" i="1"/>
  <c r="M2553" i="1"/>
  <c r="N2553" i="1"/>
  <c r="O2553" i="1"/>
  <c r="P2553" i="1"/>
  <c r="Q2553" i="1"/>
  <c r="R2553" i="1"/>
  <c r="S2553" i="1"/>
  <c r="T2553" i="1"/>
  <c r="U2553" i="1"/>
  <c r="V2553" i="1"/>
  <c r="W2553" i="1"/>
  <c r="X2553" i="1"/>
  <c r="Y2553" i="1"/>
  <c r="Z2553" i="1"/>
  <c r="AA2553" i="1"/>
  <c r="AB2553" i="1"/>
  <c r="AC2553" i="1"/>
  <c r="AD2553" i="1"/>
  <c r="H2554" i="1"/>
  <c r="I2554" i="1"/>
  <c r="J2554" i="1"/>
  <c r="K2554" i="1"/>
  <c r="L2554" i="1"/>
  <c r="M2554" i="1"/>
  <c r="N2554" i="1"/>
  <c r="O2554" i="1"/>
  <c r="P2554" i="1"/>
  <c r="Q2554" i="1"/>
  <c r="R2554" i="1"/>
  <c r="S2554" i="1"/>
  <c r="T2554" i="1"/>
  <c r="U2554" i="1"/>
  <c r="V2554" i="1"/>
  <c r="W2554" i="1"/>
  <c r="X2554" i="1"/>
  <c r="Y2554" i="1"/>
  <c r="Z2554" i="1"/>
  <c r="AA2554" i="1"/>
  <c r="AB2554" i="1"/>
  <c r="AC2554" i="1"/>
  <c r="AD2554" i="1"/>
  <c r="H2555" i="1"/>
  <c r="I2555" i="1"/>
  <c r="J2555" i="1"/>
  <c r="K2555" i="1"/>
  <c r="L2555" i="1"/>
  <c r="M2555" i="1"/>
  <c r="N2555" i="1"/>
  <c r="O2555" i="1"/>
  <c r="P2555" i="1"/>
  <c r="Q2555" i="1"/>
  <c r="R2555" i="1"/>
  <c r="S2555" i="1"/>
  <c r="T2555" i="1"/>
  <c r="U2555" i="1"/>
  <c r="V2555" i="1"/>
  <c r="W2555" i="1"/>
  <c r="X2555" i="1"/>
  <c r="Y2555" i="1"/>
  <c r="Z2555" i="1"/>
  <c r="AA2555" i="1"/>
  <c r="AB2555" i="1"/>
  <c r="AC2555" i="1"/>
  <c r="AD2555" i="1"/>
  <c r="H2556" i="1"/>
  <c r="I2556" i="1"/>
  <c r="J2556" i="1"/>
  <c r="K2556" i="1"/>
  <c r="L2556" i="1"/>
  <c r="M2556" i="1"/>
  <c r="N2556" i="1"/>
  <c r="O2556" i="1"/>
  <c r="P2556" i="1"/>
  <c r="Q2556" i="1"/>
  <c r="R2556" i="1"/>
  <c r="S2556" i="1"/>
  <c r="T2556" i="1"/>
  <c r="U2556" i="1"/>
  <c r="V2556" i="1"/>
  <c r="W2556" i="1"/>
  <c r="X2556" i="1"/>
  <c r="Y2556" i="1"/>
  <c r="Z2556" i="1"/>
  <c r="AA2556" i="1"/>
  <c r="AB2556" i="1"/>
  <c r="AC2556" i="1"/>
  <c r="AD2556" i="1"/>
  <c r="H2557" i="1"/>
  <c r="I2557" i="1"/>
  <c r="J2557" i="1"/>
  <c r="K2557" i="1"/>
  <c r="L2557" i="1"/>
  <c r="M2557" i="1"/>
  <c r="N2557" i="1"/>
  <c r="O2557" i="1"/>
  <c r="P2557" i="1"/>
  <c r="Q2557" i="1"/>
  <c r="R2557" i="1"/>
  <c r="S2557" i="1"/>
  <c r="T2557" i="1"/>
  <c r="U2557" i="1"/>
  <c r="V2557" i="1"/>
  <c r="W2557" i="1"/>
  <c r="X2557" i="1"/>
  <c r="Y2557" i="1"/>
  <c r="Z2557" i="1"/>
  <c r="AA2557" i="1"/>
  <c r="AB2557" i="1"/>
  <c r="AC2557" i="1"/>
  <c r="AD2557" i="1"/>
  <c r="H2558" i="1"/>
  <c r="I2558" i="1"/>
  <c r="J2558" i="1"/>
  <c r="K2558" i="1"/>
  <c r="L2558" i="1"/>
  <c r="M2558" i="1"/>
  <c r="N2558" i="1"/>
  <c r="O2558" i="1"/>
  <c r="P2558" i="1"/>
  <c r="Q2558" i="1"/>
  <c r="R2558" i="1"/>
  <c r="S2558" i="1"/>
  <c r="T2558" i="1"/>
  <c r="U2558" i="1"/>
  <c r="V2558" i="1"/>
  <c r="W2558" i="1"/>
  <c r="X2558" i="1"/>
  <c r="Y2558" i="1"/>
  <c r="Z2558" i="1"/>
  <c r="AA2558" i="1"/>
  <c r="AB2558" i="1"/>
  <c r="AC2558" i="1"/>
  <c r="AD2558" i="1"/>
  <c r="H2559" i="1"/>
  <c r="I2559" i="1"/>
  <c r="J2559" i="1"/>
  <c r="K2559" i="1"/>
  <c r="L2559" i="1"/>
  <c r="M2559" i="1"/>
  <c r="N2559" i="1"/>
  <c r="O2559" i="1"/>
  <c r="P2559" i="1"/>
  <c r="Q2559" i="1"/>
  <c r="R2559" i="1"/>
  <c r="S2559" i="1"/>
  <c r="T2559" i="1"/>
  <c r="U2559" i="1"/>
  <c r="V2559" i="1"/>
  <c r="W2559" i="1"/>
  <c r="X2559" i="1"/>
  <c r="Y2559" i="1"/>
  <c r="Z2559" i="1"/>
  <c r="AA2559" i="1"/>
  <c r="AB2559" i="1"/>
  <c r="AC2559" i="1"/>
  <c r="AD2559" i="1"/>
  <c r="H2561" i="1"/>
  <c r="I2561" i="1"/>
  <c r="J2561" i="1"/>
  <c r="K2561" i="1"/>
  <c r="L2561" i="1"/>
  <c r="M2561" i="1"/>
  <c r="N2561" i="1"/>
  <c r="O2561" i="1"/>
  <c r="P2561" i="1"/>
  <c r="Q2561" i="1"/>
  <c r="R2561" i="1"/>
  <c r="S2561" i="1"/>
  <c r="T2561" i="1"/>
  <c r="U2561" i="1"/>
  <c r="V2561" i="1"/>
  <c r="W2561" i="1"/>
  <c r="X2561" i="1"/>
  <c r="Y2561" i="1"/>
  <c r="Z2561" i="1"/>
  <c r="AA2561" i="1"/>
  <c r="AB2561" i="1"/>
  <c r="AC2561" i="1"/>
  <c r="AD2561" i="1"/>
  <c r="H2562" i="1"/>
  <c r="I2562" i="1"/>
  <c r="J2562" i="1"/>
  <c r="K2562" i="1"/>
  <c r="L2562" i="1"/>
  <c r="M2562" i="1"/>
  <c r="N2562" i="1"/>
  <c r="O2562" i="1"/>
  <c r="P2562" i="1"/>
  <c r="Q2562" i="1"/>
  <c r="R2562" i="1"/>
  <c r="S2562" i="1"/>
  <c r="T2562" i="1"/>
  <c r="U2562" i="1"/>
  <c r="V2562" i="1"/>
  <c r="W2562" i="1"/>
  <c r="X2562" i="1"/>
  <c r="Y2562" i="1"/>
  <c r="Z2562" i="1"/>
  <c r="AA2562" i="1"/>
  <c r="AB2562" i="1"/>
  <c r="AC2562" i="1"/>
  <c r="AD2562" i="1"/>
  <c r="H2563" i="1"/>
  <c r="I2563" i="1"/>
  <c r="J2563" i="1"/>
  <c r="K2563" i="1"/>
  <c r="L2563" i="1"/>
  <c r="M2563" i="1"/>
  <c r="N2563" i="1"/>
  <c r="O2563" i="1"/>
  <c r="P2563" i="1"/>
  <c r="Q2563" i="1"/>
  <c r="R2563" i="1"/>
  <c r="S2563" i="1"/>
  <c r="T2563" i="1"/>
  <c r="U2563" i="1"/>
  <c r="V2563" i="1"/>
  <c r="W2563" i="1"/>
  <c r="X2563" i="1"/>
  <c r="Y2563" i="1"/>
  <c r="Z2563" i="1"/>
  <c r="AA2563" i="1"/>
  <c r="AB2563" i="1"/>
  <c r="AC2563" i="1"/>
  <c r="AD2563" i="1"/>
  <c r="H2564" i="1"/>
  <c r="I2564" i="1"/>
  <c r="J2564" i="1"/>
  <c r="K2564" i="1"/>
  <c r="L2564" i="1"/>
  <c r="M2564" i="1"/>
  <c r="N2564" i="1"/>
  <c r="O2564" i="1"/>
  <c r="P2564" i="1"/>
  <c r="Q2564" i="1"/>
  <c r="R2564" i="1"/>
  <c r="S2564" i="1"/>
  <c r="T2564" i="1"/>
  <c r="U2564" i="1"/>
  <c r="V2564" i="1"/>
  <c r="W2564" i="1"/>
  <c r="X2564" i="1"/>
  <c r="Y2564" i="1"/>
  <c r="Z2564" i="1"/>
  <c r="AA2564" i="1"/>
  <c r="AB2564" i="1"/>
  <c r="AC2564" i="1"/>
  <c r="AD2564" i="1"/>
  <c r="H2565" i="1"/>
  <c r="I2565" i="1"/>
  <c r="J2565" i="1"/>
  <c r="K2565" i="1"/>
  <c r="L2565" i="1"/>
  <c r="M2565" i="1"/>
  <c r="N2565" i="1"/>
  <c r="O2565" i="1"/>
  <c r="P2565" i="1"/>
  <c r="Q2565" i="1"/>
  <c r="R2565" i="1"/>
  <c r="S2565" i="1"/>
  <c r="T2565" i="1"/>
  <c r="U2565" i="1"/>
  <c r="V2565" i="1"/>
  <c r="W2565" i="1"/>
  <c r="X2565" i="1"/>
  <c r="Y2565" i="1"/>
  <c r="Z2565" i="1"/>
  <c r="AA2565" i="1"/>
  <c r="AB2565" i="1"/>
  <c r="AC2565" i="1"/>
  <c r="AD2565" i="1"/>
  <c r="H2566" i="1"/>
  <c r="I2566" i="1"/>
  <c r="J2566" i="1"/>
  <c r="K2566" i="1"/>
  <c r="L2566" i="1"/>
  <c r="M2566" i="1"/>
  <c r="N2566" i="1"/>
  <c r="O2566" i="1"/>
  <c r="P2566" i="1"/>
  <c r="Q2566" i="1"/>
  <c r="R2566" i="1"/>
  <c r="S2566" i="1"/>
  <c r="T2566" i="1"/>
  <c r="U2566" i="1"/>
  <c r="V2566" i="1"/>
  <c r="W2566" i="1"/>
  <c r="X2566" i="1"/>
  <c r="Y2566" i="1"/>
  <c r="Z2566" i="1"/>
  <c r="AA2566" i="1"/>
  <c r="AB2566" i="1"/>
  <c r="AC2566" i="1"/>
  <c r="AD2566" i="1"/>
  <c r="H2567" i="1"/>
  <c r="I2567" i="1"/>
  <c r="J2567" i="1"/>
  <c r="K2567" i="1"/>
  <c r="L2567" i="1"/>
  <c r="M2567" i="1"/>
  <c r="N2567" i="1"/>
  <c r="O2567" i="1"/>
  <c r="P2567" i="1"/>
  <c r="Q2567" i="1"/>
  <c r="R2567" i="1"/>
  <c r="S2567" i="1"/>
  <c r="T2567" i="1"/>
  <c r="U2567" i="1"/>
  <c r="V2567" i="1"/>
  <c r="W2567" i="1"/>
  <c r="X2567" i="1"/>
  <c r="Y2567" i="1"/>
  <c r="Z2567" i="1"/>
  <c r="AA2567" i="1"/>
  <c r="AB2567" i="1"/>
  <c r="AC2567" i="1"/>
  <c r="AD2567" i="1"/>
  <c r="H2568" i="1"/>
  <c r="I2568" i="1"/>
  <c r="J2568" i="1"/>
  <c r="K2568" i="1"/>
  <c r="L2568" i="1"/>
  <c r="M2568" i="1"/>
  <c r="N2568" i="1"/>
  <c r="O2568" i="1"/>
  <c r="P2568" i="1"/>
  <c r="Q2568" i="1"/>
  <c r="R2568" i="1"/>
  <c r="S2568" i="1"/>
  <c r="T2568" i="1"/>
  <c r="U2568" i="1"/>
  <c r="V2568" i="1"/>
  <c r="W2568" i="1"/>
  <c r="X2568" i="1"/>
  <c r="Y2568" i="1"/>
  <c r="Z2568" i="1"/>
  <c r="AA2568" i="1"/>
  <c r="AB2568" i="1"/>
  <c r="AC2568" i="1"/>
  <c r="AD2568" i="1"/>
  <c r="H2571" i="1"/>
  <c r="I2571" i="1"/>
  <c r="J2571" i="1"/>
  <c r="K2571" i="1"/>
  <c r="L2571" i="1"/>
  <c r="M2571" i="1"/>
  <c r="N2571" i="1"/>
  <c r="O2571" i="1"/>
  <c r="P2571" i="1"/>
  <c r="Q2571" i="1"/>
  <c r="R2571" i="1"/>
  <c r="S2571" i="1"/>
  <c r="T2571" i="1"/>
  <c r="U2571" i="1"/>
  <c r="V2571" i="1"/>
  <c r="W2571" i="1"/>
  <c r="X2571" i="1"/>
  <c r="Y2571" i="1"/>
  <c r="Z2571" i="1"/>
  <c r="AA2571" i="1"/>
  <c r="AB2571" i="1"/>
  <c r="AC2571" i="1"/>
  <c r="AD2571" i="1"/>
  <c r="H2572" i="1"/>
  <c r="I2572" i="1"/>
  <c r="J2572" i="1"/>
  <c r="K2572" i="1"/>
  <c r="L2572" i="1"/>
  <c r="M2572" i="1"/>
  <c r="N2572" i="1"/>
  <c r="O2572" i="1"/>
  <c r="P2572" i="1"/>
  <c r="Q2572" i="1"/>
  <c r="R2572" i="1"/>
  <c r="S2572" i="1"/>
  <c r="T2572" i="1"/>
  <c r="U2572" i="1"/>
  <c r="V2572" i="1"/>
  <c r="W2572" i="1"/>
  <c r="X2572" i="1"/>
  <c r="Y2572" i="1"/>
  <c r="Z2572" i="1"/>
  <c r="AA2572" i="1"/>
  <c r="AB2572" i="1"/>
  <c r="AC2572" i="1"/>
  <c r="AD2572" i="1"/>
  <c r="H2573" i="1"/>
  <c r="I2573" i="1"/>
  <c r="J2573" i="1"/>
  <c r="K2573" i="1"/>
  <c r="L2573" i="1"/>
  <c r="M2573" i="1"/>
  <c r="N2573" i="1"/>
  <c r="O2573" i="1"/>
  <c r="P2573" i="1"/>
  <c r="Q2573" i="1"/>
  <c r="R2573" i="1"/>
  <c r="S2573" i="1"/>
  <c r="T2573" i="1"/>
  <c r="U2573" i="1"/>
  <c r="V2573" i="1"/>
  <c r="W2573" i="1"/>
  <c r="X2573" i="1"/>
  <c r="Y2573" i="1"/>
  <c r="Z2573" i="1"/>
  <c r="AA2573" i="1"/>
  <c r="AB2573" i="1"/>
  <c r="AC2573" i="1"/>
  <c r="AD2573" i="1"/>
  <c r="H2574" i="1"/>
  <c r="I2574" i="1"/>
  <c r="J2574" i="1"/>
  <c r="K2574" i="1"/>
  <c r="L2574" i="1"/>
  <c r="M2574" i="1"/>
  <c r="N2574" i="1"/>
  <c r="O2574" i="1"/>
  <c r="P2574" i="1"/>
  <c r="Q2574" i="1"/>
  <c r="R2574" i="1"/>
  <c r="S2574" i="1"/>
  <c r="T2574" i="1"/>
  <c r="U2574" i="1"/>
  <c r="V2574" i="1"/>
  <c r="W2574" i="1"/>
  <c r="X2574" i="1"/>
  <c r="Y2574" i="1"/>
  <c r="Z2574" i="1"/>
  <c r="AA2574" i="1"/>
  <c r="AB2574" i="1"/>
  <c r="AC2574" i="1"/>
  <c r="AD2574" i="1"/>
  <c r="H2575" i="1"/>
  <c r="I2575" i="1"/>
  <c r="J2575" i="1"/>
  <c r="K2575" i="1"/>
  <c r="L2575" i="1"/>
  <c r="M2575" i="1"/>
  <c r="N2575" i="1"/>
  <c r="O2575" i="1"/>
  <c r="P2575" i="1"/>
  <c r="Q2575" i="1"/>
  <c r="R2575" i="1"/>
  <c r="S2575" i="1"/>
  <c r="T2575" i="1"/>
  <c r="U2575" i="1"/>
  <c r="V2575" i="1"/>
  <c r="W2575" i="1"/>
  <c r="X2575" i="1"/>
  <c r="Y2575" i="1"/>
  <c r="Z2575" i="1"/>
  <c r="AA2575" i="1"/>
  <c r="AB2575" i="1"/>
  <c r="AC2575" i="1"/>
  <c r="AD2575" i="1"/>
  <c r="H2576" i="1"/>
  <c r="I2576" i="1"/>
  <c r="J2576" i="1"/>
  <c r="K2576" i="1"/>
  <c r="L2576" i="1"/>
  <c r="M2576" i="1"/>
  <c r="N2576" i="1"/>
  <c r="O2576" i="1"/>
  <c r="P2576" i="1"/>
  <c r="Q2576" i="1"/>
  <c r="R2576" i="1"/>
  <c r="S2576" i="1"/>
  <c r="T2576" i="1"/>
  <c r="U2576" i="1"/>
  <c r="V2576" i="1"/>
  <c r="W2576" i="1"/>
  <c r="X2576" i="1"/>
  <c r="Y2576" i="1"/>
  <c r="Z2576" i="1"/>
  <c r="AA2576" i="1"/>
  <c r="AB2576" i="1"/>
  <c r="AC2576" i="1"/>
  <c r="AD2576" i="1"/>
  <c r="H2577" i="1"/>
  <c r="I2577" i="1"/>
  <c r="J2577" i="1"/>
  <c r="K2577" i="1"/>
  <c r="L2577" i="1"/>
  <c r="M2577" i="1"/>
  <c r="N2577" i="1"/>
  <c r="O2577" i="1"/>
  <c r="P2577" i="1"/>
  <c r="Q2577" i="1"/>
  <c r="R2577" i="1"/>
  <c r="S2577" i="1"/>
  <c r="T2577" i="1"/>
  <c r="U2577" i="1"/>
  <c r="V2577" i="1"/>
  <c r="W2577" i="1"/>
  <c r="X2577" i="1"/>
  <c r="Y2577" i="1"/>
  <c r="Z2577" i="1"/>
  <c r="AA2577" i="1"/>
  <c r="AB2577" i="1"/>
  <c r="AC2577" i="1"/>
  <c r="AD2577" i="1"/>
  <c r="H2578" i="1"/>
  <c r="I2578" i="1"/>
  <c r="J2578" i="1"/>
  <c r="K2578" i="1"/>
  <c r="L2578" i="1"/>
  <c r="M2578" i="1"/>
  <c r="N2578" i="1"/>
  <c r="O2578" i="1"/>
  <c r="P2578" i="1"/>
  <c r="Q2578" i="1"/>
  <c r="R2578" i="1"/>
  <c r="S2578" i="1"/>
  <c r="T2578" i="1"/>
  <c r="U2578" i="1"/>
  <c r="V2578" i="1"/>
  <c r="W2578" i="1"/>
  <c r="X2578" i="1"/>
  <c r="Y2578" i="1"/>
  <c r="Z2578" i="1"/>
  <c r="AA2578" i="1"/>
  <c r="AB2578" i="1"/>
  <c r="AC2578" i="1"/>
  <c r="AD2578" i="1"/>
  <c r="H2580" i="1"/>
  <c r="I2580" i="1"/>
  <c r="J2580" i="1"/>
  <c r="K2580" i="1"/>
  <c r="L2580" i="1"/>
  <c r="M2580" i="1"/>
  <c r="N2580" i="1"/>
  <c r="O2580" i="1"/>
  <c r="P2580" i="1"/>
  <c r="Q2580" i="1"/>
  <c r="R2580" i="1"/>
  <c r="S2580" i="1"/>
  <c r="T2580" i="1"/>
  <c r="U2580" i="1"/>
  <c r="V2580" i="1"/>
  <c r="W2580" i="1"/>
  <c r="X2580" i="1"/>
  <c r="Y2580" i="1"/>
  <c r="Z2580" i="1"/>
  <c r="AA2580" i="1"/>
  <c r="AB2580" i="1"/>
  <c r="AC2580" i="1"/>
  <c r="AD2580" i="1"/>
  <c r="H2581" i="1"/>
  <c r="I2581" i="1"/>
  <c r="J2581" i="1"/>
  <c r="K2581" i="1"/>
  <c r="L2581" i="1"/>
  <c r="M2581" i="1"/>
  <c r="N2581" i="1"/>
  <c r="O2581" i="1"/>
  <c r="P2581" i="1"/>
  <c r="Q2581" i="1"/>
  <c r="R2581" i="1"/>
  <c r="S2581" i="1"/>
  <c r="T2581" i="1"/>
  <c r="U2581" i="1"/>
  <c r="V2581" i="1"/>
  <c r="W2581" i="1"/>
  <c r="X2581" i="1"/>
  <c r="Y2581" i="1"/>
  <c r="Z2581" i="1"/>
  <c r="AA2581" i="1"/>
  <c r="AB2581" i="1"/>
  <c r="AC2581" i="1"/>
  <c r="AD2581" i="1"/>
  <c r="H2582" i="1"/>
  <c r="I2582" i="1"/>
  <c r="J2582" i="1"/>
  <c r="K2582" i="1"/>
  <c r="L2582" i="1"/>
  <c r="M2582" i="1"/>
  <c r="N2582" i="1"/>
  <c r="O2582" i="1"/>
  <c r="P2582" i="1"/>
  <c r="Q2582" i="1"/>
  <c r="R2582" i="1"/>
  <c r="S2582" i="1"/>
  <c r="T2582" i="1"/>
  <c r="U2582" i="1"/>
  <c r="V2582" i="1"/>
  <c r="W2582" i="1"/>
  <c r="X2582" i="1"/>
  <c r="Y2582" i="1"/>
  <c r="Z2582" i="1"/>
  <c r="AA2582" i="1"/>
  <c r="AB2582" i="1"/>
  <c r="AC2582" i="1"/>
  <c r="AD2582" i="1"/>
  <c r="H2583" i="1"/>
  <c r="I2583" i="1"/>
  <c r="J2583" i="1"/>
  <c r="K2583" i="1"/>
  <c r="L2583" i="1"/>
  <c r="M2583" i="1"/>
  <c r="N2583" i="1"/>
  <c r="O2583" i="1"/>
  <c r="P2583" i="1"/>
  <c r="Q2583" i="1"/>
  <c r="R2583" i="1"/>
  <c r="S2583" i="1"/>
  <c r="T2583" i="1"/>
  <c r="U2583" i="1"/>
  <c r="V2583" i="1"/>
  <c r="W2583" i="1"/>
  <c r="X2583" i="1"/>
  <c r="Y2583" i="1"/>
  <c r="Z2583" i="1"/>
  <c r="AA2583" i="1"/>
  <c r="AB2583" i="1"/>
  <c r="AC2583" i="1"/>
  <c r="AD2583" i="1"/>
  <c r="H2584" i="1"/>
  <c r="I2584" i="1"/>
  <c r="J2584" i="1"/>
  <c r="K2584" i="1"/>
  <c r="L2584" i="1"/>
  <c r="M2584" i="1"/>
  <c r="N2584" i="1"/>
  <c r="O2584" i="1"/>
  <c r="P2584" i="1"/>
  <c r="Q2584" i="1"/>
  <c r="R2584" i="1"/>
  <c r="S2584" i="1"/>
  <c r="T2584" i="1"/>
  <c r="U2584" i="1"/>
  <c r="V2584" i="1"/>
  <c r="W2584" i="1"/>
  <c r="X2584" i="1"/>
  <c r="Y2584" i="1"/>
  <c r="Z2584" i="1"/>
  <c r="AA2584" i="1"/>
  <c r="AB2584" i="1"/>
  <c r="AC2584" i="1"/>
  <c r="AD2584" i="1"/>
  <c r="H2585" i="1"/>
  <c r="I2585" i="1"/>
  <c r="J2585" i="1"/>
  <c r="K2585" i="1"/>
  <c r="L2585" i="1"/>
  <c r="M2585" i="1"/>
  <c r="N2585" i="1"/>
  <c r="O2585" i="1"/>
  <c r="P2585" i="1"/>
  <c r="Q2585" i="1"/>
  <c r="R2585" i="1"/>
  <c r="S2585" i="1"/>
  <c r="T2585" i="1"/>
  <c r="U2585" i="1"/>
  <c r="V2585" i="1"/>
  <c r="W2585" i="1"/>
  <c r="X2585" i="1"/>
  <c r="Y2585" i="1"/>
  <c r="Z2585" i="1"/>
  <c r="AA2585" i="1"/>
  <c r="AB2585" i="1"/>
  <c r="AC2585" i="1"/>
  <c r="AD2585" i="1"/>
  <c r="H2586" i="1"/>
  <c r="I2586" i="1"/>
  <c r="J2586" i="1"/>
  <c r="K2586" i="1"/>
  <c r="L2586" i="1"/>
  <c r="M2586" i="1"/>
  <c r="N2586" i="1"/>
  <c r="O2586" i="1"/>
  <c r="P2586" i="1"/>
  <c r="Q2586" i="1"/>
  <c r="R2586" i="1"/>
  <c r="S2586" i="1"/>
  <c r="T2586" i="1"/>
  <c r="U2586" i="1"/>
  <c r="V2586" i="1"/>
  <c r="W2586" i="1"/>
  <c r="X2586" i="1"/>
  <c r="Y2586" i="1"/>
  <c r="Z2586" i="1"/>
  <c r="AA2586" i="1"/>
  <c r="AB2586" i="1"/>
  <c r="AC2586" i="1"/>
  <c r="AD2586" i="1"/>
  <c r="H2587" i="1"/>
  <c r="I2587" i="1"/>
  <c r="J2587" i="1"/>
  <c r="K2587" i="1"/>
  <c r="L2587" i="1"/>
  <c r="M2587" i="1"/>
  <c r="N2587" i="1"/>
  <c r="O2587" i="1"/>
  <c r="P2587" i="1"/>
  <c r="Q2587" i="1"/>
  <c r="R2587" i="1"/>
  <c r="S2587" i="1"/>
  <c r="T2587" i="1"/>
  <c r="U2587" i="1"/>
  <c r="V2587" i="1"/>
  <c r="W2587" i="1"/>
  <c r="X2587" i="1"/>
  <c r="Y2587" i="1"/>
  <c r="Z2587" i="1"/>
  <c r="AA2587" i="1"/>
  <c r="AB2587" i="1"/>
  <c r="AC2587" i="1"/>
  <c r="AD2587" i="1"/>
  <c r="H2589" i="1"/>
  <c r="I2589" i="1"/>
  <c r="J2589" i="1"/>
  <c r="K2589" i="1"/>
  <c r="L2589" i="1"/>
  <c r="M2589" i="1"/>
  <c r="N2589" i="1"/>
  <c r="O2589" i="1"/>
  <c r="P2589" i="1"/>
  <c r="Q2589" i="1"/>
  <c r="R2589" i="1"/>
  <c r="S2589" i="1"/>
  <c r="T2589" i="1"/>
  <c r="U2589" i="1"/>
  <c r="V2589" i="1"/>
  <c r="W2589" i="1"/>
  <c r="X2589" i="1"/>
  <c r="Y2589" i="1"/>
  <c r="Z2589" i="1"/>
  <c r="AA2589" i="1"/>
  <c r="AB2589" i="1"/>
  <c r="AC2589" i="1"/>
  <c r="AD2589" i="1"/>
  <c r="H2590" i="1"/>
  <c r="I2590" i="1"/>
  <c r="J2590" i="1"/>
  <c r="K2590" i="1"/>
  <c r="L2590" i="1"/>
  <c r="M2590" i="1"/>
  <c r="N2590" i="1"/>
  <c r="O2590" i="1"/>
  <c r="P2590" i="1"/>
  <c r="Q2590" i="1"/>
  <c r="R2590" i="1"/>
  <c r="S2590" i="1"/>
  <c r="T2590" i="1"/>
  <c r="U2590" i="1"/>
  <c r="V2590" i="1"/>
  <c r="W2590" i="1"/>
  <c r="X2590" i="1"/>
  <c r="Y2590" i="1"/>
  <c r="Z2590" i="1"/>
  <c r="AA2590" i="1"/>
  <c r="AB2590" i="1"/>
  <c r="AC2590" i="1"/>
  <c r="AD2590" i="1"/>
  <c r="H2591" i="1"/>
  <c r="I2591" i="1"/>
  <c r="J2591" i="1"/>
  <c r="K2591" i="1"/>
  <c r="L2591" i="1"/>
  <c r="M2591" i="1"/>
  <c r="N2591" i="1"/>
  <c r="O2591" i="1"/>
  <c r="P2591" i="1"/>
  <c r="Q2591" i="1"/>
  <c r="R2591" i="1"/>
  <c r="S2591" i="1"/>
  <c r="T2591" i="1"/>
  <c r="U2591" i="1"/>
  <c r="V2591" i="1"/>
  <c r="W2591" i="1"/>
  <c r="X2591" i="1"/>
  <c r="Y2591" i="1"/>
  <c r="Z2591" i="1"/>
  <c r="AA2591" i="1"/>
  <c r="AB2591" i="1"/>
  <c r="AC2591" i="1"/>
  <c r="AD2591" i="1"/>
  <c r="H2592" i="1"/>
  <c r="I2592" i="1"/>
  <c r="J2592" i="1"/>
  <c r="K2592" i="1"/>
  <c r="L2592" i="1"/>
  <c r="M2592" i="1"/>
  <c r="N2592" i="1"/>
  <c r="O2592" i="1"/>
  <c r="P2592" i="1"/>
  <c r="Q2592" i="1"/>
  <c r="R2592" i="1"/>
  <c r="S2592" i="1"/>
  <c r="T2592" i="1"/>
  <c r="U2592" i="1"/>
  <c r="V2592" i="1"/>
  <c r="W2592" i="1"/>
  <c r="X2592" i="1"/>
  <c r="Y2592" i="1"/>
  <c r="Z2592" i="1"/>
  <c r="AA2592" i="1"/>
  <c r="AB2592" i="1"/>
  <c r="AC2592" i="1"/>
  <c r="AD2592" i="1"/>
  <c r="H2593" i="1"/>
  <c r="I2593" i="1"/>
  <c r="J2593" i="1"/>
  <c r="K2593" i="1"/>
  <c r="L2593" i="1"/>
  <c r="M2593" i="1"/>
  <c r="N2593" i="1"/>
  <c r="O2593" i="1"/>
  <c r="P2593" i="1"/>
  <c r="Q2593" i="1"/>
  <c r="R2593" i="1"/>
  <c r="S2593" i="1"/>
  <c r="T2593" i="1"/>
  <c r="U2593" i="1"/>
  <c r="V2593" i="1"/>
  <c r="W2593" i="1"/>
  <c r="X2593" i="1"/>
  <c r="Y2593" i="1"/>
  <c r="Z2593" i="1"/>
  <c r="AA2593" i="1"/>
  <c r="AB2593" i="1"/>
  <c r="AC2593" i="1"/>
  <c r="AD2593" i="1"/>
  <c r="H2594" i="1"/>
  <c r="I2594" i="1"/>
  <c r="J2594" i="1"/>
  <c r="K2594" i="1"/>
  <c r="L2594" i="1"/>
  <c r="M2594" i="1"/>
  <c r="N2594" i="1"/>
  <c r="O2594" i="1"/>
  <c r="P2594" i="1"/>
  <c r="Q2594" i="1"/>
  <c r="R2594" i="1"/>
  <c r="S2594" i="1"/>
  <c r="T2594" i="1"/>
  <c r="U2594" i="1"/>
  <c r="V2594" i="1"/>
  <c r="W2594" i="1"/>
  <c r="X2594" i="1"/>
  <c r="Y2594" i="1"/>
  <c r="Z2594" i="1"/>
  <c r="AA2594" i="1"/>
  <c r="AB2594" i="1"/>
  <c r="AC2594" i="1"/>
  <c r="AD2594" i="1"/>
  <c r="H2595" i="1"/>
  <c r="I2595" i="1"/>
  <c r="J2595" i="1"/>
  <c r="K2595" i="1"/>
  <c r="L2595" i="1"/>
  <c r="M2595" i="1"/>
  <c r="N2595" i="1"/>
  <c r="O2595" i="1"/>
  <c r="P2595" i="1"/>
  <c r="Q2595" i="1"/>
  <c r="R2595" i="1"/>
  <c r="S2595" i="1"/>
  <c r="T2595" i="1"/>
  <c r="U2595" i="1"/>
  <c r="V2595" i="1"/>
  <c r="W2595" i="1"/>
  <c r="X2595" i="1"/>
  <c r="Y2595" i="1"/>
  <c r="Z2595" i="1"/>
  <c r="AA2595" i="1"/>
  <c r="AB2595" i="1"/>
  <c r="AC2595" i="1"/>
  <c r="AD2595" i="1"/>
  <c r="H2596" i="1"/>
  <c r="I2596" i="1"/>
  <c r="J2596" i="1"/>
  <c r="K2596" i="1"/>
  <c r="L2596" i="1"/>
  <c r="M2596" i="1"/>
  <c r="N2596" i="1"/>
  <c r="O2596" i="1"/>
  <c r="P2596" i="1"/>
  <c r="Q2596" i="1"/>
  <c r="R2596" i="1"/>
  <c r="S2596" i="1"/>
  <c r="T2596" i="1"/>
  <c r="U2596" i="1"/>
  <c r="V2596" i="1"/>
  <c r="W2596" i="1"/>
  <c r="X2596" i="1"/>
  <c r="Y2596" i="1"/>
  <c r="Z2596" i="1"/>
  <c r="AA2596" i="1"/>
  <c r="AB2596" i="1"/>
  <c r="AC2596" i="1"/>
  <c r="AD2596" i="1"/>
  <c r="H2597" i="1"/>
  <c r="I2597" i="1"/>
  <c r="J2597" i="1"/>
  <c r="K2597" i="1"/>
  <c r="L2597" i="1"/>
  <c r="M2597" i="1"/>
  <c r="N2597" i="1"/>
  <c r="O2597" i="1"/>
  <c r="P2597" i="1"/>
  <c r="Q2597" i="1"/>
  <c r="R2597" i="1"/>
  <c r="S2597" i="1"/>
  <c r="T2597" i="1"/>
  <c r="U2597" i="1"/>
  <c r="V2597" i="1"/>
  <c r="W2597" i="1"/>
  <c r="X2597" i="1"/>
  <c r="Y2597" i="1"/>
  <c r="Z2597" i="1"/>
  <c r="AA2597" i="1"/>
  <c r="AB2597" i="1"/>
  <c r="AC2597" i="1"/>
  <c r="AD2597" i="1"/>
  <c r="H2598" i="1"/>
  <c r="I2598" i="1"/>
  <c r="J2598" i="1"/>
  <c r="K2598" i="1"/>
  <c r="L2598" i="1"/>
  <c r="M2598" i="1"/>
  <c r="N2598" i="1"/>
  <c r="O2598" i="1"/>
  <c r="P2598" i="1"/>
  <c r="Q2598" i="1"/>
  <c r="R2598" i="1"/>
  <c r="S2598" i="1"/>
  <c r="T2598" i="1"/>
  <c r="U2598" i="1"/>
  <c r="V2598" i="1"/>
  <c r="W2598" i="1"/>
  <c r="X2598" i="1"/>
  <c r="Y2598" i="1"/>
  <c r="Z2598" i="1"/>
  <c r="AA2598" i="1"/>
  <c r="AB2598" i="1"/>
  <c r="AC2598" i="1"/>
  <c r="AD2598" i="1"/>
  <c r="H2599" i="1"/>
  <c r="I2599" i="1"/>
  <c r="J2599" i="1"/>
  <c r="K2599" i="1"/>
  <c r="L2599" i="1"/>
  <c r="M2599" i="1"/>
  <c r="N2599" i="1"/>
  <c r="O2599" i="1"/>
  <c r="P2599" i="1"/>
  <c r="Q2599" i="1"/>
  <c r="R2599" i="1"/>
  <c r="S2599" i="1"/>
  <c r="T2599" i="1"/>
  <c r="U2599" i="1"/>
  <c r="V2599" i="1"/>
  <c r="W2599" i="1"/>
  <c r="X2599" i="1"/>
  <c r="Y2599" i="1"/>
  <c r="Z2599" i="1"/>
  <c r="AA2599" i="1"/>
  <c r="AB2599" i="1"/>
  <c r="AC2599" i="1"/>
  <c r="AD2599" i="1"/>
  <c r="H2600" i="1"/>
  <c r="I2600" i="1"/>
  <c r="J2600" i="1"/>
  <c r="K2600" i="1"/>
  <c r="L2600" i="1"/>
  <c r="M2600" i="1"/>
  <c r="N2600" i="1"/>
  <c r="O2600" i="1"/>
  <c r="P2600" i="1"/>
  <c r="Q2600" i="1"/>
  <c r="R2600" i="1"/>
  <c r="S2600" i="1"/>
  <c r="T2600" i="1"/>
  <c r="U2600" i="1"/>
  <c r="V2600" i="1"/>
  <c r="W2600" i="1"/>
  <c r="X2600" i="1"/>
  <c r="Y2600" i="1"/>
  <c r="Z2600" i="1"/>
  <c r="AA2600" i="1"/>
  <c r="AB2600" i="1"/>
  <c r="AC2600" i="1"/>
  <c r="AD2600" i="1"/>
  <c r="H2601" i="1"/>
  <c r="I2601" i="1"/>
  <c r="J2601" i="1"/>
  <c r="K2601" i="1"/>
  <c r="L2601" i="1"/>
  <c r="M2601" i="1"/>
  <c r="N2601" i="1"/>
  <c r="O2601" i="1"/>
  <c r="P2601" i="1"/>
  <c r="Q2601" i="1"/>
  <c r="R2601" i="1"/>
  <c r="S2601" i="1"/>
  <c r="T2601" i="1"/>
  <c r="U2601" i="1"/>
  <c r="V2601" i="1"/>
  <c r="W2601" i="1"/>
  <c r="X2601" i="1"/>
  <c r="Y2601" i="1"/>
  <c r="Z2601" i="1"/>
  <c r="AA2601" i="1"/>
  <c r="AB2601" i="1"/>
  <c r="AC2601" i="1"/>
  <c r="AD2601" i="1"/>
  <c r="H2602" i="1"/>
  <c r="I2602" i="1"/>
  <c r="J2602" i="1"/>
  <c r="K2602" i="1"/>
  <c r="L2602" i="1"/>
  <c r="M2602" i="1"/>
  <c r="N2602" i="1"/>
  <c r="O2602" i="1"/>
  <c r="P2602" i="1"/>
  <c r="Q2602" i="1"/>
  <c r="R2602" i="1"/>
  <c r="S2602" i="1"/>
  <c r="T2602" i="1"/>
  <c r="U2602" i="1"/>
  <c r="V2602" i="1"/>
  <c r="W2602" i="1"/>
  <c r="X2602" i="1"/>
  <c r="Y2602" i="1"/>
  <c r="Z2602" i="1"/>
  <c r="AA2602" i="1"/>
  <c r="AB2602" i="1"/>
  <c r="AC2602" i="1"/>
  <c r="AD2602" i="1"/>
  <c r="H2603" i="1"/>
  <c r="I2603" i="1"/>
  <c r="J2603" i="1"/>
  <c r="K2603" i="1"/>
  <c r="L2603" i="1"/>
  <c r="M2603" i="1"/>
  <c r="N2603" i="1"/>
  <c r="O2603" i="1"/>
  <c r="P2603" i="1"/>
  <c r="Q2603" i="1"/>
  <c r="R2603" i="1"/>
  <c r="S2603" i="1"/>
  <c r="T2603" i="1"/>
  <c r="U2603" i="1"/>
  <c r="V2603" i="1"/>
  <c r="W2603" i="1"/>
  <c r="X2603" i="1"/>
  <c r="Y2603" i="1"/>
  <c r="Z2603" i="1"/>
  <c r="AA2603" i="1"/>
  <c r="AB2603" i="1"/>
  <c r="AC2603" i="1"/>
  <c r="AD2603" i="1"/>
  <c r="H2604" i="1"/>
  <c r="I2604" i="1"/>
  <c r="J2604" i="1"/>
  <c r="K2604" i="1"/>
  <c r="L2604" i="1"/>
  <c r="M2604" i="1"/>
  <c r="N2604" i="1"/>
  <c r="O2604" i="1"/>
  <c r="P2604" i="1"/>
  <c r="Q2604" i="1"/>
  <c r="R2604" i="1"/>
  <c r="S2604" i="1"/>
  <c r="T2604" i="1"/>
  <c r="U2604" i="1"/>
  <c r="V2604" i="1"/>
  <c r="W2604" i="1"/>
  <c r="X2604" i="1"/>
  <c r="Y2604" i="1"/>
  <c r="Z2604" i="1"/>
  <c r="AA2604" i="1"/>
  <c r="AB2604" i="1"/>
  <c r="AC2604" i="1"/>
  <c r="AD2604" i="1"/>
  <c r="H2606" i="1"/>
  <c r="I2606" i="1"/>
  <c r="J2606" i="1"/>
  <c r="K2606" i="1"/>
  <c r="L2606" i="1"/>
  <c r="M2606" i="1"/>
  <c r="N2606" i="1"/>
  <c r="O2606" i="1"/>
  <c r="P2606" i="1"/>
  <c r="Q2606" i="1"/>
  <c r="R2606" i="1"/>
  <c r="S2606" i="1"/>
  <c r="T2606" i="1"/>
  <c r="U2606" i="1"/>
  <c r="V2606" i="1"/>
  <c r="W2606" i="1"/>
  <c r="X2606" i="1"/>
  <c r="Y2606" i="1"/>
  <c r="Z2606" i="1"/>
  <c r="AA2606" i="1"/>
  <c r="AB2606" i="1"/>
  <c r="AC2606" i="1"/>
  <c r="AD2606" i="1"/>
  <c r="H2607" i="1"/>
  <c r="I2607" i="1"/>
  <c r="J2607" i="1"/>
  <c r="K2607" i="1"/>
  <c r="L2607" i="1"/>
  <c r="M2607" i="1"/>
  <c r="N2607" i="1"/>
  <c r="O2607" i="1"/>
  <c r="P2607" i="1"/>
  <c r="Q2607" i="1"/>
  <c r="R2607" i="1"/>
  <c r="S2607" i="1"/>
  <c r="T2607" i="1"/>
  <c r="U2607" i="1"/>
  <c r="V2607" i="1"/>
  <c r="W2607" i="1"/>
  <c r="X2607" i="1"/>
  <c r="Y2607" i="1"/>
  <c r="Z2607" i="1"/>
  <c r="AA2607" i="1"/>
  <c r="AB2607" i="1"/>
  <c r="AC2607" i="1"/>
  <c r="AD2607" i="1"/>
  <c r="H2608" i="1"/>
  <c r="I2608" i="1"/>
  <c r="J2608" i="1"/>
  <c r="K2608" i="1"/>
  <c r="L2608" i="1"/>
  <c r="M2608" i="1"/>
  <c r="N2608" i="1"/>
  <c r="O2608" i="1"/>
  <c r="P2608" i="1"/>
  <c r="Q2608" i="1"/>
  <c r="R2608" i="1"/>
  <c r="S2608" i="1"/>
  <c r="T2608" i="1"/>
  <c r="U2608" i="1"/>
  <c r="V2608" i="1"/>
  <c r="W2608" i="1"/>
  <c r="X2608" i="1"/>
  <c r="Y2608" i="1"/>
  <c r="Z2608" i="1"/>
  <c r="AA2608" i="1"/>
  <c r="AB2608" i="1"/>
  <c r="AC2608" i="1"/>
  <c r="AD2608" i="1"/>
  <c r="H2609" i="1"/>
  <c r="I2609" i="1"/>
  <c r="J2609" i="1"/>
  <c r="K2609" i="1"/>
  <c r="L2609" i="1"/>
  <c r="M2609" i="1"/>
  <c r="N2609" i="1"/>
  <c r="O2609" i="1"/>
  <c r="P2609" i="1"/>
  <c r="Q2609" i="1"/>
  <c r="R2609" i="1"/>
  <c r="S2609" i="1"/>
  <c r="T2609" i="1"/>
  <c r="U2609" i="1"/>
  <c r="V2609" i="1"/>
  <c r="W2609" i="1"/>
  <c r="X2609" i="1"/>
  <c r="Y2609" i="1"/>
  <c r="Z2609" i="1"/>
  <c r="AA2609" i="1"/>
  <c r="AB2609" i="1"/>
  <c r="AC2609" i="1"/>
  <c r="AD2609" i="1"/>
  <c r="H2610" i="1"/>
  <c r="I2610" i="1"/>
  <c r="J2610" i="1"/>
  <c r="K2610" i="1"/>
  <c r="L2610" i="1"/>
  <c r="M2610" i="1"/>
  <c r="N2610" i="1"/>
  <c r="O2610" i="1"/>
  <c r="P2610" i="1"/>
  <c r="Q2610" i="1"/>
  <c r="R2610" i="1"/>
  <c r="S2610" i="1"/>
  <c r="T2610" i="1"/>
  <c r="U2610" i="1"/>
  <c r="V2610" i="1"/>
  <c r="W2610" i="1"/>
  <c r="X2610" i="1"/>
  <c r="Y2610" i="1"/>
  <c r="Z2610" i="1"/>
  <c r="AA2610" i="1"/>
  <c r="AB2610" i="1"/>
  <c r="AC2610" i="1"/>
  <c r="AD2610" i="1"/>
  <c r="H2611" i="1"/>
  <c r="I2611" i="1"/>
  <c r="J2611" i="1"/>
  <c r="K2611" i="1"/>
  <c r="L2611" i="1"/>
  <c r="M2611" i="1"/>
  <c r="N2611" i="1"/>
  <c r="O2611" i="1"/>
  <c r="P2611" i="1"/>
  <c r="Q2611" i="1"/>
  <c r="R2611" i="1"/>
  <c r="S2611" i="1"/>
  <c r="T2611" i="1"/>
  <c r="U2611" i="1"/>
  <c r="V2611" i="1"/>
  <c r="W2611" i="1"/>
  <c r="X2611" i="1"/>
  <c r="Y2611" i="1"/>
  <c r="Z2611" i="1"/>
  <c r="AA2611" i="1"/>
  <c r="AB2611" i="1"/>
  <c r="AC2611" i="1"/>
  <c r="AD2611" i="1"/>
  <c r="H2612" i="1"/>
  <c r="I2612" i="1"/>
  <c r="J2612" i="1"/>
  <c r="K2612" i="1"/>
  <c r="L2612" i="1"/>
  <c r="M2612" i="1"/>
  <c r="N2612" i="1"/>
  <c r="O2612" i="1"/>
  <c r="P2612" i="1"/>
  <c r="Q2612" i="1"/>
  <c r="R2612" i="1"/>
  <c r="S2612" i="1"/>
  <c r="T2612" i="1"/>
  <c r="U2612" i="1"/>
  <c r="V2612" i="1"/>
  <c r="W2612" i="1"/>
  <c r="X2612" i="1"/>
  <c r="Y2612" i="1"/>
  <c r="Z2612" i="1"/>
  <c r="AA2612" i="1"/>
  <c r="AB2612" i="1"/>
  <c r="AC2612" i="1"/>
  <c r="AD2612" i="1"/>
  <c r="H2613" i="1"/>
  <c r="I2613" i="1"/>
  <c r="J2613" i="1"/>
  <c r="K2613" i="1"/>
  <c r="L2613" i="1"/>
  <c r="M2613" i="1"/>
  <c r="N2613" i="1"/>
  <c r="O2613" i="1"/>
  <c r="P2613" i="1"/>
  <c r="Q2613" i="1"/>
  <c r="R2613" i="1"/>
  <c r="S2613" i="1"/>
  <c r="T2613" i="1"/>
  <c r="U2613" i="1"/>
  <c r="V2613" i="1"/>
  <c r="W2613" i="1"/>
  <c r="X2613" i="1"/>
  <c r="Y2613" i="1"/>
  <c r="Z2613" i="1"/>
  <c r="AA2613" i="1"/>
  <c r="AB2613" i="1"/>
  <c r="AC2613" i="1"/>
  <c r="AD2613" i="1"/>
  <c r="H2616" i="1"/>
  <c r="I2616" i="1"/>
  <c r="J2616" i="1"/>
  <c r="K2616" i="1"/>
  <c r="L2616" i="1"/>
  <c r="M2616" i="1"/>
  <c r="N2616" i="1"/>
  <c r="O2616" i="1"/>
  <c r="P2616" i="1"/>
  <c r="Q2616" i="1"/>
  <c r="R2616" i="1"/>
  <c r="S2616" i="1"/>
  <c r="T2616" i="1"/>
  <c r="U2616" i="1"/>
  <c r="V2616" i="1"/>
  <c r="W2616" i="1"/>
  <c r="X2616" i="1"/>
  <c r="Y2616" i="1"/>
  <c r="Z2616" i="1"/>
  <c r="AA2616" i="1"/>
  <c r="AB2616" i="1"/>
  <c r="AC2616" i="1"/>
  <c r="AD2616" i="1"/>
  <c r="H2617" i="1"/>
  <c r="I2617" i="1"/>
  <c r="J2617" i="1"/>
  <c r="K2617" i="1"/>
  <c r="L2617" i="1"/>
  <c r="M2617" i="1"/>
  <c r="N2617" i="1"/>
  <c r="O2617" i="1"/>
  <c r="P2617" i="1"/>
  <c r="Q2617" i="1"/>
  <c r="R2617" i="1"/>
  <c r="S2617" i="1"/>
  <c r="T2617" i="1"/>
  <c r="U2617" i="1"/>
  <c r="V2617" i="1"/>
  <c r="W2617" i="1"/>
  <c r="X2617" i="1"/>
  <c r="Y2617" i="1"/>
  <c r="Z2617" i="1"/>
  <c r="AA2617" i="1"/>
  <c r="AB2617" i="1"/>
  <c r="AC2617" i="1"/>
  <c r="AD2617" i="1"/>
  <c r="H2618" i="1"/>
  <c r="I2618" i="1"/>
  <c r="J2618" i="1"/>
  <c r="K2618" i="1"/>
  <c r="L2618" i="1"/>
  <c r="M2618" i="1"/>
  <c r="N2618" i="1"/>
  <c r="O2618" i="1"/>
  <c r="P2618" i="1"/>
  <c r="Q2618" i="1"/>
  <c r="R2618" i="1"/>
  <c r="S2618" i="1"/>
  <c r="T2618" i="1"/>
  <c r="U2618" i="1"/>
  <c r="V2618" i="1"/>
  <c r="W2618" i="1"/>
  <c r="X2618" i="1"/>
  <c r="Y2618" i="1"/>
  <c r="Z2618" i="1"/>
  <c r="AA2618" i="1"/>
  <c r="AB2618" i="1"/>
  <c r="AC2618" i="1"/>
  <c r="AD2618" i="1"/>
  <c r="H2619" i="1"/>
  <c r="I2619" i="1"/>
  <c r="J2619" i="1"/>
  <c r="K2619" i="1"/>
  <c r="L2619" i="1"/>
  <c r="M2619" i="1"/>
  <c r="N2619" i="1"/>
  <c r="O2619" i="1"/>
  <c r="P2619" i="1"/>
  <c r="Q2619" i="1"/>
  <c r="R2619" i="1"/>
  <c r="S2619" i="1"/>
  <c r="T2619" i="1"/>
  <c r="U2619" i="1"/>
  <c r="V2619" i="1"/>
  <c r="W2619" i="1"/>
  <c r="X2619" i="1"/>
  <c r="Y2619" i="1"/>
  <c r="Z2619" i="1"/>
  <c r="AA2619" i="1"/>
  <c r="AB2619" i="1"/>
  <c r="AC2619" i="1"/>
  <c r="AD2619" i="1"/>
  <c r="H2620" i="1"/>
  <c r="I2620" i="1"/>
  <c r="J2620" i="1"/>
  <c r="K2620" i="1"/>
  <c r="L2620" i="1"/>
  <c r="M2620" i="1"/>
  <c r="N2620" i="1"/>
  <c r="O2620" i="1"/>
  <c r="P2620" i="1"/>
  <c r="Q2620" i="1"/>
  <c r="R2620" i="1"/>
  <c r="S2620" i="1"/>
  <c r="T2620" i="1"/>
  <c r="U2620" i="1"/>
  <c r="V2620" i="1"/>
  <c r="W2620" i="1"/>
  <c r="X2620" i="1"/>
  <c r="Y2620" i="1"/>
  <c r="Z2620" i="1"/>
  <c r="AA2620" i="1"/>
  <c r="AB2620" i="1"/>
  <c r="AC2620" i="1"/>
  <c r="AD2620" i="1"/>
  <c r="H2621" i="1"/>
  <c r="I2621" i="1"/>
  <c r="J2621" i="1"/>
  <c r="K2621" i="1"/>
  <c r="L2621" i="1"/>
  <c r="M2621" i="1"/>
  <c r="N2621" i="1"/>
  <c r="O2621" i="1"/>
  <c r="P2621" i="1"/>
  <c r="Q2621" i="1"/>
  <c r="R2621" i="1"/>
  <c r="S2621" i="1"/>
  <c r="T2621" i="1"/>
  <c r="U2621" i="1"/>
  <c r="V2621" i="1"/>
  <c r="W2621" i="1"/>
  <c r="X2621" i="1"/>
  <c r="Y2621" i="1"/>
  <c r="Z2621" i="1"/>
  <c r="AA2621" i="1"/>
  <c r="AB2621" i="1"/>
  <c r="AC2621" i="1"/>
  <c r="AD2621" i="1"/>
  <c r="H2622" i="1"/>
  <c r="I2622" i="1"/>
  <c r="J2622" i="1"/>
  <c r="K2622" i="1"/>
  <c r="L2622" i="1"/>
  <c r="M2622" i="1"/>
  <c r="N2622" i="1"/>
  <c r="O2622" i="1"/>
  <c r="P2622" i="1"/>
  <c r="Q2622" i="1"/>
  <c r="R2622" i="1"/>
  <c r="S2622" i="1"/>
  <c r="T2622" i="1"/>
  <c r="U2622" i="1"/>
  <c r="V2622" i="1"/>
  <c r="W2622" i="1"/>
  <c r="X2622" i="1"/>
  <c r="Y2622" i="1"/>
  <c r="Z2622" i="1"/>
  <c r="AA2622" i="1"/>
  <c r="AB2622" i="1"/>
  <c r="AC2622" i="1"/>
  <c r="AD2622" i="1"/>
  <c r="H2623" i="1"/>
  <c r="I2623" i="1"/>
  <c r="J2623" i="1"/>
  <c r="K2623" i="1"/>
  <c r="L2623" i="1"/>
  <c r="M2623" i="1"/>
  <c r="N2623" i="1"/>
  <c r="O2623" i="1"/>
  <c r="P2623" i="1"/>
  <c r="Q2623" i="1"/>
  <c r="R2623" i="1"/>
  <c r="S2623" i="1"/>
  <c r="T2623" i="1"/>
  <c r="U2623" i="1"/>
  <c r="V2623" i="1"/>
  <c r="W2623" i="1"/>
  <c r="X2623" i="1"/>
  <c r="Y2623" i="1"/>
  <c r="Z2623" i="1"/>
  <c r="AA2623" i="1"/>
  <c r="AB2623" i="1"/>
  <c r="AC2623" i="1"/>
  <c r="AD2623" i="1"/>
  <c r="H2632" i="1"/>
  <c r="I2632" i="1"/>
  <c r="J2632" i="1"/>
  <c r="K2632" i="1"/>
  <c r="L2632" i="1"/>
  <c r="M2632" i="1"/>
  <c r="N2632" i="1"/>
  <c r="O2632" i="1"/>
  <c r="P2632" i="1"/>
  <c r="Q2632" i="1"/>
  <c r="R2632" i="1"/>
  <c r="S2632" i="1"/>
  <c r="T2632" i="1"/>
  <c r="U2632" i="1"/>
  <c r="V2632" i="1"/>
  <c r="W2632" i="1"/>
  <c r="X2632" i="1"/>
  <c r="Y2632" i="1"/>
  <c r="Z2632" i="1"/>
  <c r="AA2632" i="1"/>
  <c r="AB2632" i="1"/>
  <c r="AC2632" i="1"/>
  <c r="AD2632" i="1"/>
  <c r="H2633" i="1"/>
  <c r="I2633" i="1"/>
  <c r="J2633" i="1"/>
  <c r="K2633" i="1"/>
  <c r="L2633" i="1"/>
  <c r="M2633" i="1"/>
  <c r="N2633" i="1"/>
  <c r="O2633" i="1"/>
  <c r="P2633" i="1"/>
  <c r="Q2633" i="1"/>
  <c r="R2633" i="1"/>
  <c r="S2633" i="1"/>
  <c r="T2633" i="1"/>
  <c r="U2633" i="1"/>
  <c r="V2633" i="1"/>
  <c r="W2633" i="1"/>
  <c r="X2633" i="1"/>
  <c r="Y2633" i="1"/>
  <c r="Z2633" i="1"/>
  <c r="AA2633" i="1"/>
  <c r="AB2633" i="1"/>
  <c r="AC2633" i="1"/>
  <c r="AD2633" i="1"/>
  <c r="H2634" i="1"/>
  <c r="I2634" i="1"/>
  <c r="J2634" i="1"/>
  <c r="K2634" i="1"/>
  <c r="L2634" i="1"/>
  <c r="M2634" i="1"/>
  <c r="N2634" i="1"/>
  <c r="O2634" i="1"/>
  <c r="P2634" i="1"/>
  <c r="Q2634" i="1"/>
  <c r="R2634" i="1"/>
  <c r="S2634" i="1"/>
  <c r="T2634" i="1"/>
  <c r="U2634" i="1"/>
  <c r="V2634" i="1"/>
  <c r="W2634" i="1"/>
  <c r="X2634" i="1"/>
  <c r="Y2634" i="1"/>
  <c r="Z2634" i="1"/>
  <c r="AA2634" i="1"/>
  <c r="AB2634" i="1"/>
  <c r="AC2634" i="1"/>
  <c r="AD2634" i="1"/>
  <c r="H2635" i="1"/>
  <c r="I2635" i="1"/>
  <c r="J2635" i="1"/>
  <c r="K2635" i="1"/>
  <c r="L2635" i="1"/>
  <c r="M2635" i="1"/>
  <c r="N2635" i="1"/>
  <c r="O2635" i="1"/>
  <c r="P2635" i="1"/>
  <c r="Q2635" i="1"/>
  <c r="R2635" i="1"/>
  <c r="S2635" i="1"/>
  <c r="T2635" i="1"/>
  <c r="U2635" i="1"/>
  <c r="V2635" i="1"/>
  <c r="W2635" i="1"/>
  <c r="X2635" i="1"/>
  <c r="Y2635" i="1"/>
  <c r="Z2635" i="1"/>
  <c r="AA2635" i="1"/>
  <c r="AB2635" i="1"/>
  <c r="AC2635" i="1"/>
  <c r="AD2635" i="1"/>
  <c r="H2636" i="1"/>
  <c r="I2636" i="1"/>
  <c r="J2636" i="1"/>
  <c r="K2636" i="1"/>
  <c r="L2636" i="1"/>
  <c r="M2636" i="1"/>
  <c r="N2636" i="1"/>
  <c r="O2636" i="1"/>
  <c r="P2636" i="1"/>
  <c r="Q2636" i="1"/>
  <c r="R2636" i="1"/>
  <c r="S2636" i="1"/>
  <c r="T2636" i="1"/>
  <c r="U2636" i="1"/>
  <c r="V2636" i="1"/>
  <c r="W2636" i="1"/>
  <c r="X2636" i="1"/>
  <c r="Y2636" i="1"/>
  <c r="Z2636" i="1"/>
  <c r="AA2636" i="1"/>
  <c r="AB2636" i="1"/>
  <c r="AC2636" i="1"/>
  <c r="AD2636" i="1"/>
  <c r="H2637" i="1"/>
  <c r="I2637" i="1"/>
  <c r="J2637" i="1"/>
  <c r="K2637" i="1"/>
  <c r="L2637" i="1"/>
  <c r="M2637" i="1"/>
  <c r="N2637" i="1"/>
  <c r="O2637" i="1"/>
  <c r="P2637" i="1"/>
  <c r="Q2637" i="1"/>
  <c r="R2637" i="1"/>
  <c r="S2637" i="1"/>
  <c r="T2637" i="1"/>
  <c r="U2637" i="1"/>
  <c r="V2637" i="1"/>
  <c r="W2637" i="1"/>
  <c r="X2637" i="1"/>
  <c r="Y2637" i="1"/>
  <c r="Z2637" i="1"/>
  <c r="AA2637" i="1"/>
  <c r="AB2637" i="1"/>
  <c r="AC2637" i="1"/>
  <c r="AD2637" i="1"/>
  <c r="H2638" i="1"/>
  <c r="I2638" i="1"/>
  <c r="J2638" i="1"/>
  <c r="K2638" i="1"/>
  <c r="L2638" i="1"/>
  <c r="M2638" i="1"/>
  <c r="N2638" i="1"/>
  <c r="O2638" i="1"/>
  <c r="P2638" i="1"/>
  <c r="Q2638" i="1"/>
  <c r="R2638" i="1"/>
  <c r="S2638" i="1"/>
  <c r="T2638" i="1"/>
  <c r="U2638" i="1"/>
  <c r="V2638" i="1"/>
  <c r="W2638" i="1"/>
  <c r="X2638" i="1"/>
  <c r="Y2638" i="1"/>
  <c r="Z2638" i="1"/>
  <c r="AA2638" i="1"/>
  <c r="AB2638" i="1"/>
  <c r="AC2638" i="1"/>
  <c r="AD2638" i="1"/>
  <c r="H2639" i="1"/>
  <c r="I2639" i="1"/>
  <c r="J2639" i="1"/>
  <c r="K2639" i="1"/>
  <c r="L2639" i="1"/>
  <c r="M2639" i="1"/>
  <c r="N2639" i="1"/>
  <c r="O2639" i="1"/>
  <c r="P2639" i="1"/>
  <c r="Q2639" i="1"/>
  <c r="R2639" i="1"/>
  <c r="S2639" i="1"/>
  <c r="T2639" i="1"/>
  <c r="U2639" i="1"/>
  <c r="V2639" i="1"/>
  <c r="W2639" i="1"/>
  <c r="X2639" i="1"/>
  <c r="Y2639" i="1"/>
  <c r="Z2639" i="1"/>
  <c r="AA2639" i="1"/>
  <c r="AB2639" i="1"/>
  <c r="AC2639" i="1"/>
  <c r="AD2639" i="1"/>
  <c r="H2648" i="1"/>
  <c r="I2648" i="1"/>
  <c r="J2648" i="1"/>
  <c r="K2648" i="1"/>
  <c r="L2648" i="1"/>
  <c r="M2648" i="1"/>
  <c r="N2648" i="1"/>
  <c r="O2648" i="1"/>
  <c r="P2648" i="1"/>
  <c r="Q2648" i="1"/>
  <c r="R2648" i="1"/>
  <c r="S2648" i="1"/>
  <c r="T2648" i="1"/>
  <c r="U2648" i="1"/>
  <c r="V2648" i="1"/>
  <c r="W2648" i="1"/>
  <c r="X2648" i="1"/>
  <c r="Y2648" i="1"/>
  <c r="Z2648" i="1"/>
  <c r="AA2648" i="1"/>
  <c r="AB2648" i="1"/>
  <c r="AC2648" i="1"/>
  <c r="AD2648" i="1"/>
  <c r="H2649" i="1"/>
  <c r="I2649" i="1"/>
  <c r="J2649" i="1"/>
  <c r="K2649" i="1"/>
  <c r="L2649" i="1"/>
  <c r="M2649" i="1"/>
  <c r="N2649" i="1"/>
  <c r="O2649" i="1"/>
  <c r="P2649" i="1"/>
  <c r="Q2649" i="1"/>
  <c r="R2649" i="1"/>
  <c r="S2649" i="1"/>
  <c r="T2649" i="1"/>
  <c r="U2649" i="1"/>
  <c r="V2649" i="1"/>
  <c r="W2649" i="1"/>
  <c r="X2649" i="1"/>
  <c r="Y2649" i="1"/>
  <c r="Z2649" i="1"/>
  <c r="AA2649" i="1"/>
  <c r="AB2649" i="1"/>
  <c r="AC2649" i="1"/>
  <c r="AD2649" i="1"/>
  <c r="H2650" i="1"/>
  <c r="I2650" i="1"/>
  <c r="J2650" i="1"/>
  <c r="K2650" i="1"/>
  <c r="L2650" i="1"/>
  <c r="M2650" i="1"/>
  <c r="N2650" i="1"/>
  <c r="O2650" i="1"/>
  <c r="P2650" i="1"/>
  <c r="Q2650" i="1"/>
  <c r="R2650" i="1"/>
  <c r="S2650" i="1"/>
  <c r="T2650" i="1"/>
  <c r="U2650" i="1"/>
  <c r="V2650" i="1"/>
  <c r="W2650" i="1"/>
  <c r="X2650" i="1"/>
  <c r="Y2650" i="1"/>
  <c r="Z2650" i="1"/>
  <c r="AA2650" i="1"/>
  <c r="AB2650" i="1"/>
  <c r="AC2650" i="1"/>
  <c r="AD2650" i="1"/>
  <c r="H2651" i="1"/>
  <c r="I2651" i="1"/>
  <c r="J2651" i="1"/>
  <c r="K2651" i="1"/>
  <c r="L2651" i="1"/>
  <c r="M2651" i="1"/>
  <c r="N2651" i="1"/>
  <c r="O2651" i="1"/>
  <c r="P2651" i="1"/>
  <c r="Q2651" i="1"/>
  <c r="R2651" i="1"/>
  <c r="S2651" i="1"/>
  <c r="T2651" i="1"/>
  <c r="U2651" i="1"/>
  <c r="V2651" i="1"/>
  <c r="W2651" i="1"/>
  <c r="X2651" i="1"/>
  <c r="Y2651" i="1"/>
  <c r="Z2651" i="1"/>
  <c r="AA2651" i="1"/>
  <c r="AB2651" i="1"/>
  <c r="AC2651" i="1"/>
  <c r="AD2651" i="1"/>
  <c r="H2652" i="1"/>
  <c r="I2652" i="1"/>
  <c r="J2652" i="1"/>
  <c r="K2652" i="1"/>
  <c r="L2652" i="1"/>
  <c r="M2652" i="1"/>
  <c r="N2652" i="1"/>
  <c r="O2652" i="1"/>
  <c r="P2652" i="1"/>
  <c r="Q2652" i="1"/>
  <c r="R2652" i="1"/>
  <c r="S2652" i="1"/>
  <c r="T2652" i="1"/>
  <c r="U2652" i="1"/>
  <c r="V2652" i="1"/>
  <c r="W2652" i="1"/>
  <c r="X2652" i="1"/>
  <c r="Y2652" i="1"/>
  <c r="Z2652" i="1"/>
  <c r="AA2652" i="1"/>
  <c r="AB2652" i="1"/>
  <c r="AC2652" i="1"/>
  <c r="AD2652" i="1"/>
  <c r="H2653" i="1"/>
  <c r="I2653" i="1"/>
  <c r="J2653" i="1"/>
  <c r="K2653" i="1"/>
  <c r="L2653" i="1"/>
  <c r="M2653" i="1"/>
  <c r="N2653" i="1"/>
  <c r="O2653" i="1"/>
  <c r="P2653" i="1"/>
  <c r="Q2653" i="1"/>
  <c r="R2653" i="1"/>
  <c r="S2653" i="1"/>
  <c r="T2653" i="1"/>
  <c r="U2653" i="1"/>
  <c r="V2653" i="1"/>
  <c r="W2653" i="1"/>
  <c r="X2653" i="1"/>
  <c r="Y2653" i="1"/>
  <c r="Z2653" i="1"/>
  <c r="AA2653" i="1"/>
  <c r="AB2653" i="1"/>
  <c r="AC2653" i="1"/>
  <c r="AD2653" i="1"/>
  <c r="H2654" i="1"/>
  <c r="I2654" i="1"/>
  <c r="J2654" i="1"/>
  <c r="K2654" i="1"/>
  <c r="L2654" i="1"/>
  <c r="M2654" i="1"/>
  <c r="N2654" i="1"/>
  <c r="O2654" i="1"/>
  <c r="P2654" i="1"/>
  <c r="Q2654" i="1"/>
  <c r="R2654" i="1"/>
  <c r="S2654" i="1"/>
  <c r="T2654" i="1"/>
  <c r="U2654" i="1"/>
  <c r="V2654" i="1"/>
  <c r="W2654" i="1"/>
  <c r="X2654" i="1"/>
  <c r="Y2654" i="1"/>
  <c r="Z2654" i="1"/>
  <c r="AA2654" i="1"/>
  <c r="AB2654" i="1"/>
  <c r="AC2654" i="1"/>
  <c r="AD2654" i="1"/>
  <c r="H2655" i="1"/>
  <c r="I2655" i="1"/>
  <c r="J2655" i="1"/>
  <c r="K2655" i="1"/>
  <c r="L2655" i="1"/>
  <c r="M2655" i="1"/>
  <c r="N2655" i="1"/>
  <c r="O2655" i="1"/>
  <c r="P2655" i="1"/>
  <c r="Q2655" i="1"/>
  <c r="R2655" i="1"/>
  <c r="S2655" i="1"/>
  <c r="T2655" i="1"/>
  <c r="U2655" i="1"/>
  <c r="V2655" i="1"/>
  <c r="W2655" i="1"/>
  <c r="X2655" i="1"/>
  <c r="Y2655" i="1"/>
  <c r="Z2655" i="1"/>
  <c r="AA2655" i="1"/>
  <c r="AB2655" i="1"/>
  <c r="AC2655" i="1"/>
  <c r="AD2655" i="1"/>
  <c r="H2656" i="1"/>
  <c r="I2656" i="1"/>
  <c r="J2656" i="1"/>
  <c r="K2656" i="1"/>
  <c r="L2656" i="1"/>
  <c r="M2656" i="1"/>
  <c r="N2656" i="1"/>
  <c r="O2656" i="1"/>
  <c r="P2656" i="1"/>
  <c r="Q2656" i="1"/>
  <c r="R2656" i="1"/>
  <c r="S2656" i="1"/>
  <c r="T2656" i="1"/>
  <c r="U2656" i="1"/>
  <c r="V2656" i="1"/>
  <c r="W2656" i="1"/>
  <c r="X2656" i="1"/>
  <c r="Y2656" i="1"/>
  <c r="Z2656" i="1"/>
  <c r="AA2656" i="1"/>
  <c r="AB2656" i="1"/>
  <c r="AC2656" i="1"/>
  <c r="AD2656" i="1"/>
  <c r="H2657" i="1"/>
  <c r="I2657" i="1"/>
  <c r="J2657" i="1"/>
  <c r="K2657" i="1"/>
  <c r="L2657" i="1"/>
  <c r="M2657" i="1"/>
  <c r="N2657" i="1"/>
  <c r="O2657" i="1"/>
  <c r="P2657" i="1"/>
  <c r="Q2657" i="1"/>
  <c r="R2657" i="1"/>
  <c r="S2657" i="1"/>
  <c r="T2657" i="1"/>
  <c r="U2657" i="1"/>
  <c r="V2657" i="1"/>
  <c r="W2657" i="1"/>
  <c r="X2657" i="1"/>
  <c r="Y2657" i="1"/>
  <c r="Z2657" i="1"/>
  <c r="AA2657" i="1"/>
  <c r="AB2657" i="1"/>
  <c r="AC2657" i="1"/>
  <c r="AD2657" i="1"/>
  <c r="H2658" i="1"/>
  <c r="I2658" i="1"/>
  <c r="J2658" i="1"/>
  <c r="K2658" i="1"/>
  <c r="L2658" i="1"/>
  <c r="M2658" i="1"/>
  <c r="N2658" i="1"/>
  <c r="O2658" i="1"/>
  <c r="P2658" i="1"/>
  <c r="Q2658" i="1"/>
  <c r="R2658" i="1"/>
  <c r="S2658" i="1"/>
  <c r="T2658" i="1"/>
  <c r="U2658" i="1"/>
  <c r="V2658" i="1"/>
  <c r="W2658" i="1"/>
  <c r="X2658" i="1"/>
  <c r="Y2658" i="1"/>
  <c r="Z2658" i="1"/>
  <c r="AA2658" i="1"/>
  <c r="AB2658" i="1"/>
  <c r="AC2658" i="1"/>
  <c r="AD2658" i="1"/>
  <c r="H2659" i="1"/>
  <c r="I2659" i="1"/>
  <c r="J2659" i="1"/>
  <c r="K2659" i="1"/>
  <c r="L2659" i="1"/>
  <c r="M2659" i="1"/>
  <c r="N2659" i="1"/>
  <c r="O2659" i="1"/>
  <c r="P2659" i="1"/>
  <c r="Q2659" i="1"/>
  <c r="R2659" i="1"/>
  <c r="S2659" i="1"/>
  <c r="T2659" i="1"/>
  <c r="U2659" i="1"/>
  <c r="V2659" i="1"/>
  <c r="W2659" i="1"/>
  <c r="X2659" i="1"/>
  <c r="Y2659" i="1"/>
  <c r="Z2659" i="1"/>
  <c r="AA2659" i="1"/>
  <c r="AB2659" i="1"/>
  <c r="AC2659" i="1"/>
  <c r="AD2659" i="1"/>
  <c r="H2660" i="1"/>
  <c r="I2660" i="1"/>
  <c r="J2660" i="1"/>
  <c r="K2660" i="1"/>
  <c r="L2660" i="1"/>
  <c r="M2660" i="1"/>
  <c r="N2660" i="1"/>
  <c r="O2660" i="1"/>
  <c r="P2660" i="1"/>
  <c r="Q2660" i="1"/>
  <c r="R2660" i="1"/>
  <c r="S2660" i="1"/>
  <c r="T2660" i="1"/>
  <c r="U2660" i="1"/>
  <c r="V2660" i="1"/>
  <c r="W2660" i="1"/>
  <c r="X2660" i="1"/>
  <c r="Y2660" i="1"/>
  <c r="Z2660" i="1"/>
  <c r="AA2660" i="1"/>
  <c r="AB2660" i="1"/>
  <c r="AC2660" i="1"/>
  <c r="AD2660" i="1"/>
  <c r="H2661" i="1"/>
  <c r="I2661" i="1"/>
  <c r="J2661" i="1"/>
  <c r="K2661" i="1"/>
  <c r="L2661" i="1"/>
  <c r="M2661" i="1"/>
  <c r="N2661" i="1"/>
  <c r="O2661" i="1"/>
  <c r="P2661" i="1"/>
  <c r="Q2661" i="1"/>
  <c r="R2661" i="1"/>
  <c r="S2661" i="1"/>
  <c r="T2661" i="1"/>
  <c r="U2661" i="1"/>
  <c r="V2661" i="1"/>
  <c r="W2661" i="1"/>
  <c r="X2661" i="1"/>
  <c r="Y2661" i="1"/>
  <c r="Z2661" i="1"/>
  <c r="AA2661" i="1"/>
  <c r="AB2661" i="1"/>
  <c r="AC2661" i="1"/>
  <c r="AD2661" i="1"/>
  <c r="H2662" i="1"/>
  <c r="I2662" i="1"/>
  <c r="J2662" i="1"/>
  <c r="K2662" i="1"/>
  <c r="L2662" i="1"/>
  <c r="M2662" i="1"/>
  <c r="N2662" i="1"/>
  <c r="O2662" i="1"/>
  <c r="P2662" i="1"/>
  <c r="Q2662" i="1"/>
  <c r="R2662" i="1"/>
  <c r="S2662" i="1"/>
  <c r="T2662" i="1"/>
  <c r="U2662" i="1"/>
  <c r="V2662" i="1"/>
  <c r="W2662" i="1"/>
  <c r="X2662" i="1"/>
  <c r="Y2662" i="1"/>
  <c r="Z2662" i="1"/>
  <c r="AA2662" i="1"/>
  <c r="AB2662" i="1"/>
  <c r="AC2662" i="1"/>
  <c r="AD2662" i="1"/>
  <c r="H2663" i="1"/>
  <c r="I2663" i="1"/>
  <c r="J2663" i="1"/>
  <c r="K2663" i="1"/>
  <c r="L2663" i="1"/>
  <c r="M2663" i="1"/>
  <c r="N2663" i="1"/>
  <c r="O2663" i="1"/>
  <c r="P2663" i="1"/>
  <c r="Q2663" i="1"/>
  <c r="R2663" i="1"/>
  <c r="S2663" i="1"/>
  <c r="T2663" i="1"/>
  <c r="U2663" i="1"/>
  <c r="V2663" i="1"/>
  <c r="W2663" i="1"/>
  <c r="X2663" i="1"/>
  <c r="Y2663" i="1"/>
  <c r="Z2663" i="1"/>
  <c r="AA2663" i="1"/>
  <c r="AB2663" i="1"/>
  <c r="AC2663" i="1"/>
  <c r="AD2663" i="1"/>
  <c r="H2664" i="1"/>
  <c r="I2664" i="1"/>
  <c r="J2664" i="1"/>
  <c r="K2664" i="1"/>
  <c r="L2664" i="1"/>
  <c r="M2664" i="1"/>
  <c r="N2664" i="1"/>
  <c r="O2664" i="1"/>
  <c r="P2664" i="1"/>
  <c r="Q2664" i="1"/>
  <c r="R2664" i="1"/>
  <c r="S2664" i="1"/>
  <c r="T2664" i="1"/>
  <c r="U2664" i="1"/>
  <c r="V2664" i="1"/>
  <c r="W2664" i="1"/>
  <c r="X2664" i="1"/>
  <c r="Y2664" i="1"/>
  <c r="Z2664" i="1"/>
  <c r="AA2664" i="1"/>
  <c r="AB2664" i="1"/>
  <c r="AC2664" i="1"/>
  <c r="AD2664" i="1"/>
  <c r="H2665" i="1"/>
  <c r="I2665" i="1"/>
  <c r="J2665" i="1"/>
  <c r="K2665" i="1"/>
  <c r="L2665" i="1"/>
  <c r="M2665" i="1"/>
  <c r="N2665" i="1"/>
  <c r="O2665" i="1"/>
  <c r="P2665" i="1"/>
  <c r="Q2665" i="1"/>
  <c r="R2665" i="1"/>
  <c r="S2665" i="1"/>
  <c r="T2665" i="1"/>
  <c r="U2665" i="1"/>
  <c r="V2665" i="1"/>
  <c r="W2665" i="1"/>
  <c r="X2665" i="1"/>
  <c r="Y2665" i="1"/>
  <c r="Z2665" i="1"/>
  <c r="AA2665" i="1"/>
  <c r="AB2665" i="1"/>
  <c r="AC2665" i="1"/>
  <c r="AD2665" i="1"/>
  <c r="H2666" i="1"/>
  <c r="I2666" i="1"/>
  <c r="J2666" i="1"/>
  <c r="K2666" i="1"/>
  <c r="L2666" i="1"/>
  <c r="M2666" i="1"/>
  <c r="N2666" i="1"/>
  <c r="O2666" i="1"/>
  <c r="P2666" i="1"/>
  <c r="Q2666" i="1"/>
  <c r="R2666" i="1"/>
  <c r="S2666" i="1"/>
  <c r="T2666" i="1"/>
  <c r="U2666" i="1"/>
  <c r="V2666" i="1"/>
  <c r="W2666" i="1"/>
  <c r="X2666" i="1"/>
  <c r="Y2666" i="1"/>
  <c r="Z2666" i="1"/>
  <c r="AA2666" i="1"/>
  <c r="AB2666" i="1"/>
  <c r="AC2666" i="1"/>
  <c r="AD2666" i="1"/>
  <c r="H2667" i="1"/>
  <c r="I2667" i="1"/>
  <c r="J2667" i="1"/>
  <c r="K2667" i="1"/>
  <c r="L2667" i="1"/>
  <c r="M2667" i="1"/>
  <c r="N2667" i="1"/>
  <c r="O2667" i="1"/>
  <c r="P2667" i="1"/>
  <c r="Q2667" i="1"/>
  <c r="R2667" i="1"/>
  <c r="S2667" i="1"/>
  <c r="T2667" i="1"/>
  <c r="U2667" i="1"/>
  <c r="V2667" i="1"/>
  <c r="W2667" i="1"/>
  <c r="X2667" i="1"/>
  <c r="Y2667" i="1"/>
  <c r="Z2667" i="1"/>
  <c r="AA2667" i="1"/>
  <c r="AB2667" i="1"/>
  <c r="AC2667" i="1"/>
  <c r="AD2667" i="1"/>
  <c r="H2668" i="1"/>
  <c r="I2668" i="1"/>
  <c r="J2668" i="1"/>
  <c r="K2668" i="1"/>
  <c r="L2668" i="1"/>
  <c r="M2668" i="1"/>
  <c r="N2668" i="1"/>
  <c r="O2668" i="1"/>
  <c r="P2668" i="1"/>
  <c r="Q2668" i="1"/>
  <c r="R2668" i="1"/>
  <c r="S2668" i="1"/>
  <c r="T2668" i="1"/>
  <c r="U2668" i="1"/>
  <c r="V2668" i="1"/>
  <c r="W2668" i="1"/>
  <c r="X2668" i="1"/>
  <c r="Y2668" i="1"/>
  <c r="Z2668" i="1"/>
  <c r="AA2668" i="1"/>
  <c r="AB2668" i="1"/>
  <c r="AC2668" i="1"/>
  <c r="AD2668" i="1"/>
  <c r="H2669" i="1"/>
  <c r="I2669" i="1"/>
  <c r="J2669" i="1"/>
  <c r="K2669" i="1"/>
  <c r="L2669" i="1"/>
  <c r="M2669" i="1"/>
  <c r="N2669" i="1"/>
  <c r="O2669" i="1"/>
  <c r="P2669" i="1"/>
  <c r="Q2669" i="1"/>
  <c r="R2669" i="1"/>
  <c r="S2669" i="1"/>
  <c r="T2669" i="1"/>
  <c r="U2669" i="1"/>
  <c r="V2669" i="1"/>
  <c r="W2669" i="1"/>
  <c r="X2669" i="1"/>
  <c r="Y2669" i="1"/>
  <c r="Z2669" i="1"/>
  <c r="AA2669" i="1"/>
  <c r="AB2669" i="1"/>
  <c r="AC2669" i="1"/>
  <c r="AD2669" i="1"/>
  <c r="H2670" i="1"/>
  <c r="I2670" i="1"/>
  <c r="J2670" i="1"/>
  <c r="K2670" i="1"/>
  <c r="L2670" i="1"/>
  <c r="M2670" i="1"/>
  <c r="N2670" i="1"/>
  <c r="O2670" i="1"/>
  <c r="P2670" i="1"/>
  <c r="Q2670" i="1"/>
  <c r="R2670" i="1"/>
  <c r="S2670" i="1"/>
  <c r="T2670" i="1"/>
  <c r="U2670" i="1"/>
  <c r="V2670" i="1"/>
  <c r="W2670" i="1"/>
  <c r="X2670" i="1"/>
  <c r="Y2670" i="1"/>
  <c r="Z2670" i="1"/>
  <c r="AA2670" i="1"/>
  <c r="AB2670" i="1"/>
  <c r="AC2670" i="1"/>
  <c r="AD2670" i="1"/>
  <c r="H2671" i="1"/>
  <c r="I2671" i="1"/>
  <c r="J2671" i="1"/>
  <c r="K2671" i="1"/>
  <c r="L2671" i="1"/>
  <c r="M2671" i="1"/>
  <c r="N2671" i="1"/>
  <c r="O2671" i="1"/>
  <c r="P2671" i="1"/>
  <c r="Q2671" i="1"/>
  <c r="R2671" i="1"/>
  <c r="S2671" i="1"/>
  <c r="T2671" i="1"/>
  <c r="U2671" i="1"/>
  <c r="V2671" i="1"/>
  <c r="W2671" i="1"/>
  <c r="X2671" i="1"/>
  <c r="Y2671" i="1"/>
  <c r="Z2671" i="1"/>
  <c r="AA2671" i="1"/>
  <c r="AB2671" i="1"/>
  <c r="AC2671" i="1"/>
  <c r="AD2671" i="1"/>
  <c r="H2672" i="1"/>
  <c r="I2672" i="1"/>
  <c r="J2672" i="1"/>
  <c r="K2672" i="1"/>
  <c r="L2672" i="1"/>
  <c r="M2672" i="1"/>
  <c r="N2672" i="1"/>
  <c r="O2672" i="1"/>
  <c r="P2672" i="1"/>
  <c r="Q2672" i="1"/>
  <c r="R2672" i="1"/>
  <c r="S2672" i="1"/>
  <c r="T2672" i="1"/>
  <c r="U2672" i="1"/>
  <c r="V2672" i="1"/>
  <c r="W2672" i="1"/>
  <c r="X2672" i="1"/>
  <c r="Y2672" i="1"/>
  <c r="Z2672" i="1"/>
  <c r="AA2672" i="1"/>
  <c r="AB2672" i="1"/>
  <c r="AC2672" i="1"/>
  <c r="AD2672" i="1"/>
  <c r="H2673" i="1"/>
  <c r="I2673" i="1"/>
  <c r="J2673" i="1"/>
  <c r="K2673" i="1"/>
  <c r="L2673" i="1"/>
  <c r="M2673" i="1"/>
  <c r="N2673" i="1"/>
  <c r="O2673" i="1"/>
  <c r="P2673" i="1"/>
  <c r="Q2673" i="1"/>
  <c r="R2673" i="1"/>
  <c r="S2673" i="1"/>
  <c r="T2673" i="1"/>
  <c r="U2673" i="1"/>
  <c r="V2673" i="1"/>
  <c r="W2673" i="1"/>
  <c r="X2673" i="1"/>
  <c r="Y2673" i="1"/>
  <c r="Z2673" i="1"/>
  <c r="AA2673" i="1"/>
  <c r="AB2673" i="1"/>
  <c r="AC2673" i="1"/>
  <c r="AD2673" i="1"/>
  <c r="H2674" i="1"/>
  <c r="I2674" i="1"/>
  <c r="J2674" i="1"/>
  <c r="K2674" i="1"/>
  <c r="L2674" i="1"/>
  <c r="M2674" i="1"/>
  <c r="N2674" i="1"/>
  <c r="O2674" i="1"/>
  <c r="P2674" i="1"/>
  <c r="Q2674" i="1"/>
  <c r="R2674" i="1"/>
  <c r="S2674" i="1"/>
  <c r="T2674" i="1"/>
  <c r="U2674" i="1"/>
  <c r="V2674" i="1"/>
  <c r="W2674" i="1"/>
  <c r="X2674" i="1"/>
  <c r="Y2674" i="1"/>
  <c r="Z2674" i="1"/>
  <c r="AA2674" i="1"/>
  <c r="AB2674" i="1"/>
  <c r="AC2674" i="1"/>
  <c r="AD2674" i="1"/>
  <c r="H2675" i="1"/>
  <c r="I2675" i="1"/>
  <c r="J2675" i="1"/>
  <c r="K2675" i="1"/>
  <c r="L2675" i="1"/>
  <c r="M2675" i="1"/>
  <c r="N2675" i="1"/>
  <c r="O2675" i="1"/>
  <c r="P2675" i="1"/>
  <c r="Q2675" i="1"/>
  <c r="R2675" i="1"/>
  <c r="S2675" i="1"/>
  <c r="T2675" i="1"/>
  <c r="U2675" i="1"/>
  <c r="V2675" i="1"/>
  <c r="W2675" i="1"/>
  <c r="X2675" i="1"/>
  <c r="Y2675" i="1"/>
  <c r="Z2675" i="1"/>
  <c r="AA2675" i="1"/>
  <c r="AB2675" i="1"/>
  <c r="AC2675" i="1"/>
  <c r="AD2675" i="1"/>
  <c r="H2676" i="1"/>
  <c r="I2676" i="1"/>
  <c r="J2676" i="1"/>
  <c r="K2676" i="1"/>
  <c r="L2676" i="1"/>
  <c r="M2676" i="1"/>
  <c r="N2676" i="1"/>
  <c r="O2676" i="1"/>
  <c r="P2676" i="1"/>
  <c r="Q2676" i="1"/>
  <c r="R2676" i="1"/>
  <c r="S2676" i="1"/>
  <c r="T2676" i="1"/>
  <c r="U2676" i="1"/>
  <c r="V2676" i="1"/>
  <c r="W2676" i="1"/>
  <c r="X2676" i="1"/>
  <c r="Y2676" i="1"/>
  <c r="Z2676" i="1"/>
  <c r="AA2676" i="1"/>
  <c r="AB2676" i="1"/>
  <c r="AC2676" i="1"/>
  <c r="AD2676" i="1"/>
  <c r="H2677" i="1"/>
  <c r="I2677" i="1"/>
  <c r="J2677" i="1"/>
  <c r="K2677" i="1"/>
  <c r="L2677" i="1"/>
  <c r="M2677" i="1"/>
  <c r="N2677" i="1"/>
  <c r="O2677" i="1"/>
  <c r="P2677" i="1"/>
  <c r="Q2677" i="1"/>
  <c r="R2677" i="1"/>
  <c r="S2677" i="1"/>
  <c r="T2677" i="1"/>
  <c r="U2677" i="1"/>
  <c r="V2677" i="1"/>
  <c r="W2677" i="1"/>
  <c r="X2677" i="1"/>
  <c r="Y2677" i="1"/>
  <c r="Z2677" i="1"/>
  <c r="AA2677" i="1"/>
  <c r="AB2677" i="1"/>
  <c r="AC2677" i="1"/>
  <c r="AD2677" i="1"/>
  <c r="H2678" i="1"/>
  <c r="I2678" i="1"/>
  <c r="J2678" i="1"/>
  <c r="K2678" i="1"/>
  <c r="L2678" i="1"/>
  <c r="M2678" i="1"/>
  <c r="N2678" i="1"/>
  <c r="O2678" i="1"/>
  <c r="P2678" i="1"/>
  <c r="Q2678" i="1"/>
  <c r="R2678" i="1"/>
  <c r="S2678" i="1"/>
  <c r="T2678" i="1"/>
  <c r="U2678" i="1"/>
  <c r="V2678" i="1"/>
  <c r="W2678" i="1"/>
  <c r="X2678" i="1"/>
  <c r="Y2678" i="1"/>
  <c r="Z2678" i="1"/>
  <c r="AA2678" i="1"/>
  <c r="AB2678" i="1"/>
  <c r="AC2678" i="1"/>
  <c r="AD2678" i="1"/>
  <c r="H2679" i="1"/>
  <c r="I2679" i="1"/>
  <c r="J2679" i="1"/>
  <c r="K2679" i="1"/>
  <c r="L2679" i="1"/>
  <c r="M2679" i="1"/>
  <c r="N2679" i="1"/>
  <c r="O2679" i="1"/>
  <c r="P2679" i="1"/>
  <c r="Q2679" i="1"/>
  <c r="R2679" i="1"/>
  <c r="S2679" i="1"/>
  <c r="T2679" i="1"/>
  <c r="U2679" i="1"/>
  <c r="V2679" i="1"/>
  <c r="W2679" i="1"/>
  <c r="X2679" i="1"/>
  <c r="Y2679" i="1"/>
  <c r="Z2679" i="1"/>
  <c r="AA2679" i="1"/>
  <c r="AB2679" i="1"/>
  <c r="AC2679" i="1"/>
  <c r="AD2679" i="1"/>
  <c r="H2680" i="1"/>
  <c r="I2680" i="1"/>
  <c r="J2680" i="1"/>
  <c r="K2680" i="1"/>
  <c r="L2680" i="1"/>
  <c r="M2680" i="1"/>
  <c r="N2680" i="1"/>
  <c r="O2680" i="1"/>
  <c r="P2680" i="1"/>
  <c r="Q2680" i="1"/>
  <c r="R2680" i="1"/>
  <c r="S2680" i="1"/>
  <c r="T2680" i="1"/>
  <c r="U2680" i="1"/>
  <c r="V2680" i="1"/>
  <c r="W2680" i="1"/>
  <c r="X2680" i="1"/>
  <c r="Y2680" i="1"/>
  <c r="Z2680" i="1"/>
  <c r="AA2680" i="1"/>
  <c r="AB2680" i="1"/>
  <c r="AC2680" i="1"/>
  <c r="AD2680" i="1"/>
  <c r="H2681" i="1"/>
  <c r="I2681" i="1"/>
  <c r="J2681" i="1"/>
  <c r="K2681" i="1"/>
  <c r="L2681" i="1"/>
  <c r="M2681" i="1"/>
  <c r="N2681" i="1"/>
  <c r="O2681" i="1"/>
  <c r="P2681" i="1"/>
  <c r="Q2681" i="1"/>
  <c r="R2681" i="1"/>
  <c r="S2681" i="1"/>
  <c r="T2681" i="1"/>
  <c r="U2681" i="1"/>
  <c r="V2681" i="1"/>
  <c r="W2681" i="1"/>
  <c r="X2681" i="1"/>
  <c r="Y2681" i="1"/>
  <c r="Z2681" i="1"/>
  <c r="AA2681" i="1"/>
  <c r="AB2681" i="1"/>
  <c r="AC2681" i="1"/>
  <c r="AD2681" i="1"/>
  <c r="H2682" i="1"/>
  <c r="I2682" i="1"/>
  <c r="J2682" i="1"/>
  <c r="K2682" i="1"/>
  <c r="L2682" i="1"/>
  <c r="M2682" i="1"/>
  <c r="N2682" i="1"/>
  <c r="O2682" i="1"/>
  <c r="P2682" i="1"/>
  <c r="Q2682" i="1"/>
  <c r="R2682" i="1"/>
  <c r="S2682" i="1"/>
  <c r="T2682" i="1"/>
  <c r="U2682" i="1"/>
  <c r="V2682" i="1"/>
  <c r="W2682" i="1"/>
  <c r="X2682" i="1"/>
  <c r="Y2682" i="1"/>
  <c r="Z2682" i="1"/>
  <c r="AA2682" i="1"/>
  <c r="AB2682" i="1"/>
  <c r="AC2682" i="1"/>
  <c r="AD2682" i="1"/>
  <c r="H2683" i="1"/>
  <c r="I2683" i="1"/>
  <c r="J2683" i="1"/>
  <c r="K2683" i="1"/>
  <c r="L2683" i="1"/>
  <c r="M2683" i="1"/>
  <c r="N2683" i="1"/>
  <c r="O2683" i="1"/>
  <c r="P2683" i="1"/>
  <c r="Q2683" i="1"/>
  <c r="R2683" i="1"/>
  <c r="S2683" i="1"/>
  <c r="T2683" i="1"/>
  <c r="U2683" i="1"/>
  <c r="V2683" i="1"/>
  <c r="W2683" i="1"/>
  <c r="X2683" i="1"/>
  <c r="Y2683" i="1"/>
  <c r="Z2683" i="1"/>
  <c r="AA2683" i="1"/>
  <c r="AB2683" i="1"/>
  <c r="AC2683" i="1"/>
  <c r="AD2683" i="1"/>
  <c r="H2684" i="1"/>
  <c r="I2684" i="1"/>
  <c r="J2684" i="1"/>
  <c r="K2684" i="1"/>
  <c r="L2684" i="1"/>
  <c r="M2684" i="1"/>
  <c r="N2684" i="1"/>
  <c r="O2684" i="1"/>
  <c r="P2684" i="1"/>
  <c r="Q2684" i="1"/>
  <c r="R2684" i="1"/>
  <c r="S2684" i="1"/>
  <c r="T2684" i="1"/>
  <c r="U2684" i="1"/>
  <c r="V2684" i="1"/>
  <c r="W2684" i="1"/>
  <c r="X2684" i="1"/>
  <c r="Y2684" i="1"/>
  <c r="Z2684" i="1"/>
  <c r="AA2684" i="1"/>
  <c r="AB2684" i="1"/>
  <c r="AC2684" i="1"/>
  <c r="AD2684" i="1"/>
  <c r="H2685" i="1"/>
  <c r="I2685" i="1"/>
  <c r="J2685" i="1"/>
  <c r="K2685" i="1"/>
  <c r="L2685" i="1"/>
  <c r="M2685" i="1"/>
  <c r="N2685" i="1"/>
  <c r="O2685" i="1"/>
  <c r="P2685" i="1"/>
  <c r="Q2685" i="1"/>
  <c r="R2685" i="1"/>
  <c r="S2685" i="1"/>
  <c r="T2685" i="1"/>
  <c r="U2685" i="1"/>
  <c r="V2685" i="1"/>
  <c r="W2685" i="1"/>
  <c r="X2685" i="1"/>
  <c r="Y2685" i="1"/>
  <c r="Z2685" i="1"/>
  <c r="AA2685" i="1"/>
  <c r="AB2685" i="1"/>
  <c r="AC2685" i="1"/>
  <c r="AD2685" i="1"/>
  <c r="H2686" i="1"/>
  <c r="I2686" i="1"/>
  <c r="J2686" i="1"/>
  <c r="K2686" i="1"/>
  <c r="L2686" i="1"/>
  <c r="M2686" i="1"/>
  <c r="N2686" i="1"/>
  <c r="O2686" i="1"/>
  <c r="P2686" i="1"/>
  <c r="Q2686" i="1"/>
  <c r="R2686" i="1"/>
  <c r="S2686" i="1"/>
  <c r="T2686" i="1"/>
  <c r="U2686" i="1"/>
  <c r="V2686" i="1"/>
  <c r="W2686" i="1"/>
  <c r="X2686" i="1"/>
  <c r="Y2686" i="1"/>
  <c r="Z2686" i="1"/>
  <c r="AA2686" i="1"/>
  <c r="AB2686" i="1"/>
  <c r="AC2686" i="1"/>
  <c r="AD2686" i="1"/>
  <c r="H2687" i="1"/>
  <c r="I2687" i="1"/>
  <c r="J2687" i="1"/>
  <c r="K2687" i="1"/>
  <c r="L2687" i="1"/>
  <c r="M2687" i="1"/>
  <c r="N2687" i="1"/>
  <c r="O2687" i="1"/>
  <c r="P2687" i="1"/>
  <c r="Q2687" i="1"/>
  <c r="R2687" i="1"/>
  <c r="S2687" i="1"/>
  <c r="T2687" i="1"/>
  <c r="U2687" i="1"/>
  <c r="V2687" i="1"/>
  <c r="W2687" i="1"/>
  <c r="X2687" i="1"/>
  <c r="Y2687" i="1"/>
  <c r="Z2687" i="1"/>
  <c r="AA2687" i="1"/>
  <c r="AB2687" i="1"/>
  <c r="AC2687" i="1"/>
  <c r="AD2687" i="1"/>
  <c r="H2696" i="1"/>
  <c r="I2696" i="1"/>
  <c r="J2696" i="1"/>
  <c r="K2696" i="1"/>
  <c r="L2696" i="1"/>
  <c r="M2696" i="1"/>
  <c r="N2696" i="1"/>
  <c r="O2696" i="1"/>
  <c r="P2696" i="1"/>
  <c r="Q2696" i="1"/>
  <c r="R2696" i="1"/>
  <c r="S2696" i="1"/>
  <c r="T2696" i="1"/>
  <c r="U2696" i="1"/>
  <c r="V2696" i="1"/>
  <c r="W2696" i="1"/>
  <c r="X2696" i="1"/>
  <c r="Y2696" i="1"/>
  <c r="Z2696" i="1"/>
  <c r="AA2696" i="1"/>
  <c r="AB2696" i="1"/>
  <c r="AC2696" i="1"/>
  <c r="AD2696" i="1"/>
  <c r="H2697" i="1"/>
  <c r="I2697" i="1"/>
  <c r="J2697" i="1"/>
  <c r="K2697" i="1"/>
  <c r="L2697" i="1"/>
  <c r="M2697" i="1"/>
  <c r="N2697" i="1"/>
  <c r="O2697" i="1"/>
  <c r="P2697" i="1"/>
  <c r="Q2697" i="1"/>
  <c r="R2697" i="1"/>
  <c r="S2697" i="1"/>
  <c r="T2697" i="1"/>
  <c r="U2697" i="1"/>
  <c r="V2697" i="1"/>
  <c r="W2697" i="1"/>
  <c r="X2697" i="1"/>
  <c r="Y2697" i="1"/>
  <c r="Z2697" i="1"/>
  <c r="AA2697" i="1"/>
  <c r="AB2697" i="1"/>
  <c r="AC2697" i="1"/>
  <c r="AD2697" i="1"/>
  <c r="H2698" i="1"/>
  <c r="I2698" i="1"/>
  <c r="J2698" i="1"/>
  <c r="K2698" i="1"/>
  <c r="L2698" i="1"/>
  <c r="M2698" i="1"/>
  <c r="N2698" i="1"/>
  <c r="O2698" i="1"/>
  <c r="P2698" i="1"/>
  <c r="Q2698" i="1"/>
  <c r="R2698" i="1"/>
  <c r="S2698" i="1"/>
  <c r="T2698" i="1"/>
  <c r="U2698" i="1"/>
  <c r="V2698" i="1"/>
  <c r="W2698" i="1"/>
  <c r="X2698" i="1"/>
  <c r="Y2698" i="1"/>
  <c r="Z2698" i="1"/>
  <c r="AA2698" i="1"/>
  <c r="AB2698" i="1"/>
  <c r="AC2698" i="1"/>
  <c r="AD2698" i="1"/>
  <c r="H2699" i="1"/>
  <c r="I2699" i="1"/>
  <c r="J2699" i="1"/>
  <c r="K2699" i="1"/>
  <c r="L2699" i="1"/>
  <c r="M2699" i="1"/>
  <c r="N2699" i="1"/>
  <c r="O2699" i="1"/>
  <c r="P2699" i="1"/>
  <c r="Q2699" i="1"/>
  <c r="R2699" i="1"/>
  <c r="S2699" i="1"/>
  <c r="T2699" i="1"/>
  <c r="U2699" i="1"/>
  <c r="V2699" i="1"/>
  <c r="W2699" i="1"/>
  <c r="X2699" i="1"/>
  <c r="Y2699" i="1"/>
  <c r="Z2699" i="1"/>
  <c r="AA2699" i="1"/>
  <c r="AB2699" i="1"/>
  <c r="AC2699" i="1"/>
  <c r="AD2699" i="1"/>
  <c r="H2700" i="1"/>
  <c r="I2700" i="1"/>
  <c r="J2700" i="1"/>
  <c r="K2700" i="1"/>
  <c r="L2700" i="1"/>
  <c r="M2700" i="1"/>
  <c r="N2700" i="1"/>
  <c r="O2700" i="1"/>
  <c r="P2700" i="1"/>
  <c r="Q2700" i="1"/>
  <c r="R2700" i="1"/>
  <c r="S2700" i="1"/>
  <c r="T2700" i="1"/>
  <c r="U2700" i="1"/>
  <c r="V2700" i="1"/>
  <c r="W2700" i="1"/>
  <c r="X2700" i="1"/>
  <c r="Y2700" i="1"/>
  <c r="Z2700" i="1"/>
  <c r="AA2700" i="1"/>
  <c r="AB2700" i="1"/>
  <c r="AC2700" i="1"/>
  <c r="AD2700" i="1"/>
  <c r="H2701" i="1"/>
  <c r="I2701" i="1"/>
  <c r="J2701" i="1"/>
  <c r="K2701" i="1"/>
  <c r="L2701" i="1"/>
  <c r="M2701" i="1"/>
  <c r="N2701" i="1"/>
  <c r="O2701" i="1"/>
  <c r="P2701" i="1"/>
  <c r="Q2701" i="1"/>
  <c r="R2701" i="1"/>
  <c r="S2701" i="1"/>
  <c r="T2701" i="1"/>
  <c r="U2701" i="1"/>
  <c r="V2701" i="1"/>
  <c r="W2701" i="1"/>
  <c r="X2701" i="1"/>
  <c r="Y2701" i="1"/>
  <c r="Z2701" i="1"/>
  <c r="AA2701" i="1"/>
  <c r="AB2701" i="1"/>
  <c r="AC2701" i="1"/>
  <c r="AD2701" i="1"/>
  <c r="H2702" i="1"/>
  <c r="I2702" i="1"/>
  <c r="J2702" i="1"/>
  <c r="K2702" i="1"/>
  <c r="L2702" i="1"/>
  <c r="M2702" i="1"/>
  <c r="N2702" i="1"/>
  <c r="O2702" i="1"/>
  <c r="P2702" i="1"/>
  <c r="Q2702" i="1"/>
  <c r="R2702" i="1"/>
  <c r="S2702" i="1"/>
  <c r="T2702" i="1"/>
  <c r="U2702" i="1"/>
  <c r="V2702" i="1"/>
  <c r="W2702" i="1"/>
  <c r="X2702" i="1"/>
  <c r="Y2702" i="1"/>
  <c r="Z2702" i="1"/>
  <c r="AA2702" i="1"/>
  <c r="AB2702" i="1"/>
  <c r="AC2702" i="1"/>
  <c r="AD2702" i="1"/>
  <c r="H2703" i="1"/>
  <c r="I2703" i="1"/>
  <c r="J2703" i="1"/>
  <c r="K2703" i="1"/>
  <c r="L2703" i="1"/>
  <c r="M2703" i="1"/>
  <c r="N2703" i="1"/>
  <c r="O2703" i="1"/>
  <c r="P2703" i="1"/>
  <c r="Q2703" i="1"/>
  <c r="R2703" i="1"/>
  <c r="S2703" i="1"/>
  <c r="T2703" i="1"/>
  <c r="U2703" i="1"/>
  <c r="V2703" i="1"/>
  <c r="W2703" i="1"/>
  <c r="X2703" i="1"/>
  <c r="Y2703" i="1"/>
  <c r="Z2703" i="1"/>
  <c r="AA2703" i="1"/>
  <c r="AB2703" i="1"/>
  <c r="AC2703" i="1"/>
  <c r="AD2703" i="1"/>
  <c r="H2704" i="1"/>
  <c r="I2704" i="1"/>
  <c r="J2704" i="1"/>
  <c r="K2704" i="1"/>
  <c r="L2704" i="1"/>
  <c r="M2704" i="1"/>
  <c r="N2704" i="1"/>
  <c r="O2704" i="1"/>
  <c r="P2704" i="1"/>
  <c r="Q2704" i="1"/>
  <c r="R2704" i="1"/>
  <c r="S2704" i="1"/>
  <c r="T2704" i="1"/>
  <c r="U2704" i="1"/>
  <c r="V2704" i="1"/>
  <c r="W2704" i="1"/>
  <c r="X2704" i="1"/>
  <c r="Y2704" i="1"/>
  <c r="Z2704" i="1"/>
  <c r="AA2704" i="1"/>
  <c r="AB2704" i="1"/>
  <c r="AC2704" i="1"/>
  <c r="AD2704" i="1"/>
  <c r="H2705" i="1"/>
  <c r="I2705" i="1"/>
  <c r="J2705" i="1"/>
  <c r="K2705" i="1"/>
  <c r="L2705" i="1"/>
  <c r="M2705" i="1"/>
  <c r="N2705" i="1"/>
  <c r="O2705" i="1"/>
  <c r="P2705" i="1"/>
  <c r="Q2705" i="1"/>
  <c r="R2705" i="1"/>
  <c r="S2705" i="1"/>
  <c r="T2705" i="1"/>
  <c r="U2705" i="1"/>
  <c r="V2705" i="1"/>
  <c r="W2705" i="1"/>
  <c r="X2705" i="1"/>
  <c r="Y2705" i="1"/>
  <c r="Z2705" i="1"/>
  <c r="AA2705" i="1"/>
  <c r="AB2705" i="1"/>
  <c r="AC2705" i="1"/>
  <c r="AD2705" i="1"/>
  <c r="H2706" i="1"/>
  <c r="I2706" i="1"/>
  <c r="J2706" i="1"/>
  <c r="K2706" i="1"/>
  <c r="L2706" i="1"/>
  <c r="M2706" i="1"/>
  <c r="N2706" i="1"/>
  <c r="O2706" i="1"/>
  <c r="P2706" i="1"/>
  <c r="Q2706" i="1"/>
  <c r="R2706" i="1"/>
  <c r="S2706" i="1"/>
  <c r="T2706" i="1"/>
  <c r="U2706" i="1"/>
  <c r="V2706" i="1"/>
  <c r="W2706" i="1"/>
  <c r="X2706" i="1"/>
  <c r="Y2706" i="1"/>
  <c r="Z2706" i="1"/>
  <c r="AA2706" i="1"/>
  <c r="AB2706" i="1"/>
  <c r="AC2706" i="1"/>
  <c r="AD2706" i="1"/>
  <c r="H2707" i="1"/>
  <c r="I2707" i="1"/>
  <c r="J2707" i="1"/>
  <c r="K2707" i="1"/>
  <c r="L2707" i="1"/>
  <c r="M2707" i="1"/>
  <c r="N2707" i="1"/>
  <c r="O2707" i="1"/>
  <c r="P2707" i="1"/>
  <c r="Q2707" i="1"/>
  <c r="R2707" i="1"/>
  <c r="S2707" i="1"/>
  <c r="T2707" i="1"/>
  <c r="U2707" i="1"/>
  <c r="V2707" i="1"/>
  <c r="W2707" i="1"/>
  <c r="X2707" i="1"/>
  <c r="Y2707" i="1"/>
  <c r="Z2707" i="1"/>
  <c r="AA2707" i="1"/>
  <c r="AB2707" i="1"/>
  <c r="AC2707" i="1"/>
  <c r="AD2707" i="1"/>
  <c r="H2708" i="1"/>
  <c r="I2708" i="1"/>
  <c r="J2708" i="1"/>
  <c r="K2708" i="1"/>
  <c r="L2708" i="1"/>
  <c r="M2708" i="1"/>
  <c r="N2708" i="1"/>
  <c r="O2708" i="1"/>
  <c r="P2708" i="1"/>
  <c r="Q2708" i="1"/>
  <c r="R2708" i="1"/>
  <c r="S2708" i="1"/>
  <c r="T2708" i="1"/>
  <c r="U2708" i="1"/>
  <c r="V2708" i="1"/>
  <c r="W2708" i="1"/>
  <c r="X2708" i="1"/>
  <c r="Y2708" i="1"/>
  <c r="Z2708" i="1"/>
  <c r="AA2708" i="1"/>
  <c r="AB2708" i="1"/>
  <c r="AC2708" i="1"/>
  <c r="AD2708" i="1"/>
  <c r="H2709" i="1"/>
  <c r="I2709" i="1"/>
  <c r="J2709" i="1"/>
  <c r="K2709" i="1"/>
  <c r="L2709" i="1"/>
  <c r="M2709" i="1"/>
  <c r="N2709" i="1"/>
  <c r="O2709" i="1"/>
  <c r="P2709" i="1"/>
  <c r="Q2709" i="1"/>
  <c r="R2709" i="1"/>
  <c r="S2709" i="1"/>
  <c r="T2709" i="1"/>
  <c r="U2709" i="1"/>
  <c r="V2709" i="1"/>
  <c r="W2709" i="1"/>
  <c r="X2709" i="1"/>
  <c r="Y2709" i="1"/>
  <c r="Z2709" i="1"/>
  <c r="AA2709" i="1"/>
  <c r="AB2709" i="1"/>
  <c r="AC2709" i="1"/>
  <c r="AD2709" i="1"/>
  <c r="H2710" i="1"/>
  <c r="I2710" i="1"/>
  <c r="J2710" i="1"/>
  <c r="K2710" i="1"/>
  <c r="L2710" i="1"/>
  <c r="M2710" i="1"/>
  <c r="N2710" i="1"/>
  <c r="O2710" i="1"/>
  <c r="P2710" i="1"/>
  <c r="Q2710" i="1"/>
  <c r="R2710" i="1"/>
  <c r="S2710" i="1"/>
  <c r="T2710" i="1"/>
  <c r="U2710" i="1"/>
  <c r="V2710" i="1"/>
  <c r="W2710" i="1"/>
  <c r="X2710" i="1"/>
  <c r="Y2710" i="1"/>
  <c r="Z2710" i="1"/>
  <c r="AA2710" i="1"/>
  <c r="AB2710" i="1"/>
  <c r="AC2710" i="1"/>
  <c r="AD2710" i="1"/>
  <c r="H2711" i="1"/>
  <c r="I2711" i="1"/>
  <c r="J2711" i="1"/>
  <c r="K2711" i="1"/>
  <c r="L2711" i="1"/>
  <c r="M2711" i="1"/>
  <c r="N2711" i="1"/>
  <c r="O2711" i="1"/>
  <c r="P2711" i="1"/>
  <c r="Q2711" i="1"/>
  <c r="R2711" i="1"/>
  <c r="S2711" i="1"/>
  <c r="T2711" i="1"/>
  <c r="U2711" i="1"/>
  <c r="V2711" i="1"/>
  <c r="W2711" i="1"/>
  <c r="X2711" i="1"/>
  <c r="Y2711" i="1"/>
  <c r="Z2711" i="1"/>
  <c r="AA2711" i="1"/>
  <c r="AB2711" i="1"/>
  <c r="AC2711" i="1"/>
  <c r="AD2711" i="1"/>
  <c r="H2720" i="1"/>
  <c r="I2720" i="1"/>
  <c r="J2720" i="1"/>
  <c r="K2720" i="1"/>
  <c r="L2720" i="1"/>
  <c r="M2720" i="1"/>
  <c r="N2720" i="1"/>
  <c r="O2720" i="1"/>
  <c r="P2720" i="1"/>
  <c r="Q2720" i="1"/>
  <c r="R2720" i="1"/>
  <c r="S2720" i="1"/>
  <c r="T2720" i="1"/>
  <c r="U2720" i="1"/>
  <c r="V2720" i="1"/>
  <c r="W2720" i="1"/>
  <c r="X2720" i="1"/>
  <c r="Y2720" i="1"/>
  <c r="Z2720" i="1"/>
  <c r="AA2720" i="1"/>
  <c r="AB2720" i="1"/>
  <c r="AC2720" i="1"/>
  <c r="AD2720" i="1"/>
  <c r="H2721" i="1"/>
  <c r="I2721" i="1"/>
  <c r="J2721" i="1"/>
  <c r="K2721" i="1"/>
  <c r="L2721" i="1"/>
  <c r="M2721" i="1"/>
  <c r="N2721" i="1"/>
  <c r="O2721" i="1"/>
  <c r="P2721" i="1"/>
  <c r="Q2721" i="1"/>
  <c r="R2721" i="1"/>
  <c r="S2721" i="1"/>
  <c r="T2721" i="1"/>
  <c r="U2721" i="1"/>
  <c r="V2721" i="1"/>
  <c r="W2721" i="1"/>
  <c r="X2721" i="1"/>
  <c r="Y2721" i="1"/>
  <c r="Z2721" i="1"/>
  <c r="AA2721" i="1"/>
  <c r="AB2721" i="1"/>
  <c r="AC2721" i="1"/>
  <c r="AD2721" i="1"/>
  <c r="H2722" i="1"/>
  <c r="I2722" i="1"/>
  <c r="J2722" i="1"/>
  <c r="K2722" i="1"/>
  <c r="L2722" i="1"/>
  <c r="M2722" i="1"/>
  <c r="N2722" i="1"/>
  <c r="O2722" i="1"/>
  <c r="P2722" i="1"/>
  <c r="Q2722" i="1"/>
  <c r="R2722" i="1"/>
  <c r="S2722" i="1"/>
  <c r="T2722" i="1"/>
  <c r="U2722" i="1"/>
  <c r="V2722" i="1"/>
  <c r="W2722" i="1"/>
  <c r="X2722" i="1"/>
  <c r="Y2722" i="1"/>
  <c r="Z2722" i="1"/>
  <c r="AA2722" i="1"/>
  <c r="AB2722" i="1"/>
  <c r="AC2722" i="1"/>
  <c r="AD2722" i="1"/>
  <c r="H2723" i="1"/>
  <c r="I2723" i="1"/>
  <c r="J2723" i="1"/>
  <c r="K2723" i="1"/>
  <c r="L2723" i="1"/>
  <c r="M2723" i="1"/>
  <c r="N2723" i="1"/>
  <c r="O2723" i="1"/>
  <c r="P2723" i="1"/>
  <c r="Q2723" i="1"/>
  <c r="R2723" i="1"/>
  <c r="S2723" i="1"/>
  <c r="T2723" i="1"/>
  <c r="U2723" i="1"/>
  <c r="V2723" i="1"/>
  <c r="W2723" i="1"/>
  <c r="X2723" i="1"/>
  <c r="Y2723" i="1"/>
  <c r="Z2723" i="1"/>
  <c r="AA2723" i="1"/>
  <c r="AB2723" i="1"/>
  <c r="AC2723" i="1"/>
  <c r="AD2723" i="1"/>
  <c r="H2724" i="1"/>
  <c r="I2724" i="1"/>
  <c r="J2724" i="1"/>
  <c r="K2724" i="1"/>
  <c r="L2724" i="1"/>
  <c r="M2724" i="1"/>
  <c r="N2724" i="1"/>
  <c r="O2724" i="1"/>
  <c r="P2724" i="1"/>
  <c r="Q2724" i="1"/>
  <c r="R2724" i="1"/>
  <c r="S2724" i="1"/>
  <c r="T2724" i="1"/>
  <c r="U2724" i="1"/>
  <c r="V2724" i="1"/>
  <c r="W2724" i="1"/>
  <c r="X2724" i="1"/>
  <c r="Y2724" i="1"/>
  <c r="Z2724" i="1"/>
  <c r="AA2724" i="1"/>
  <c r="AB2724" i="1"/>
  <c r="AC2724" i="1"/>
  <c r="AD2724" i="1"/>
  <c r="H2725" i="1"/>
  <c r="I2725" i="1"/>
  <c r="J2725" i="1"/>
  <c r="K2725" i="1"/>
  <c r="L2725" i="1"/>
  <c r="M2725" i="1"/>
  <c r="N2725" i="1"/>
  <c r="O2725" i="1"/>
  <c r="P2725" i="1"/>
  <c r="Q2725" i="1"/>
  <c r="R2725" i="1"/>
  <c r="S2725" i="1"/>
  <c r="T2725" i="1"/>
  <c r="U2725" i="1"/>
  <c r="V2725" i="1"/>
  <c r="W2725" i="1"/>
  <c r="X2725" i="1"/>
  <c r="Y2725" i="1"/>
  <c r="Z2725" i="1"/>
  <c r="AA2725" i="1"/>
  <c r="AB2725" i="1"/>
  <c r="AC2725" i="1"/>
  <c r="AD2725" i="1"/>
  <c r="H2726" i="1"/>
  <c r="I2726" i="1"/>
  <c r="J2726" i="1"/>
  <c r="K2726" i="1"/>
  <c r="L2726" i="1"/>
  <c r="M2726" i="1"/>
  <c r="N2726" i="1"/>
  <c r="O2726" i="1"/>
  <c r="P2726" i="1"/>
  <c r="Q2726" i="1"/>
  <c r="R2726" i="1"/>
  <c r="S2726" i="1"/>
  <c r="T2726" i="1"/>
  <c r="U2726" i="1"/>
  <c r="V2726" i="1"/>
  <c r="W2726" i="1"/>
  <c r="X2726" i="1"/>
  <c r="Y2726" i="1"/>
  <c r="Z2726" i="1"/>
  <c r="AA2726" i="1"/>
  <c r="AB2726" i="1"/>
  <c r="AC2726" i="1"/>
  <c r="AD2726" i="1"/>
  <c r="H2727" i="1"/>
  <c r="I2727" i="1"/>
  <c r="J2727" i="1"/>
  <c r="K2727" i="1"/>
  <c r="L2727" i="1"/>
  <c r="M2727" i="1"/>
  <c r="N2727" i="1"/>
  <c r="O2727" i="1"/>
  <c r="P2727" i="1"/>
  <c r="Q2727" i="1"/>
  <c r="R2727" i="1"/>
  <c r="S2727" i="1"/>
  <c r="T2727" i="1"/>
  <c r="U2727" i="1"/>
  <c r="V2727" i="1"/>
  <c r="W2727" i="1"/>
  <c r="X2727" i="1"/>
  <c r="Y2727" i="1"/>
  <c r="Z2727" i="1"/>
  <c r="AA2727" i="1"/>
  <c r="AB2727" i="1"/>
  <c r="AC2727" i="1"/>
  <c r="AD2727" i="1"/>
  <c r="H2728" i="1"/>
  <c r="I2728" i="1"/>
  <c r="J2728" i="1"/>
  <c r="K2728" i="1"/>
  <c r="L2728" i="1"/>
  <c r="M2728" i="1"/>
  <c r="N2728" i="1"/>
  <c r="O2728" i="1"/>
  <c r="P2728" i="1"/>
  <c r="Q2728" i="1"/>
  <c r="R2728" i="1"/>
  <c r="S2728" i="1"/>
  <c r="T2728" i="1"/>
  <c r="U2728" i="1"/>
  <c r="V2728" i="1"/>
  <c r="W2728" i="1"/>
  <c r="X2728" i="1"/>
  <c r="Y2728" i="1"/>
  <c r="Z2728" i="1"/>
  <c r="AA2728" i="1"/>
  <c r="AB2728" i="1"/>
  <c r="AC2728" i="1"/>
  <c r="AD2728" i="1"/>
  <c r="H2729" i="1"/>
  <c r="I2729" i="1"/>
  <c r="J2729" i="1"/>
  <c r="K2729" i="1"/>
  <c r="L2729" i="1"/>
  <c r="M2729" i="1"/>
  <c r="N2729" i="1"/>
  <c r="O2729" i="1"/>
  <c r="P2729" i="1"/>
  <c r="Q2729" i="1"/>
  <c r="R2729" i="1"/>
  <c r="S2729" i="1"/>
  <c r="T2729" i="1"/>
  <c r="U2729" i="1"/>
  <c r="V2729" i="1"/>
  <c r="W2729" i="1"/>
  <c r="X2729" i="1"/>
  <c r="Y2729" i="1"/>
  <c r="Z2729" i="1"/>
  <c r="AA2729" i="1"/>
  <c r="AB2729" i="1"/>
  <c r="AC2729" i="1"/>
  <c r="AD2729" i="1"/>
  <c r="H2730" i="1"/>
  <c r="I2730" i="1"/>
  <c r="J2730" i="1"/>
  <c r="K2730" i="1"/>
  <c r="L2730" i="1"/>
  <c r="M2730" i="1"/>
  <c r="N2730" i="1"/>
  <c r="O2730" i="1"/>
  <c r="P2730" i="1"/>
  <c r="Q2730" i="1"/>
  <c r="R2730" i="1"/>
  <c r="S2730" i="1"/>
  <c r="T2730" i="1"/>
  <c r="U2730" i="1"/>
  <c r="V2730" i="1"/>
  <c r="W2730" i="1"/>
  <c r="X2730" i="1"/>
  <c r="Y2730" i="1"/>
  <c r="Z2730" i="1"/>
  <c r="AA2730" i="1"/>
  <c r="AB2730" i="1"/>
  <c r="AC2730" i="1"/>
  <c r="AD2730" i="1"/>
  <c r="H2731" i="1"/>
  <c r="I2731" i="1"/>
  <c r="J2731" i="1"/>
  <c r="K2731" i="1"/>
  <c r="L2731" i="1"/>
  <c r="M2731" i="1"/>
  <c r="N2731" i="1"/>
  <c r="O2731" i="1"/>
  <c r="P2731" i="1"/>
  <c r="Q2731" i="1"/>
  <c r="R2731" i="1"/>
  <c r="S2731" i="1"/>
  <c r="T2731" i="1"/>
  <c r="U2731" i="1"/>
  <c r="V2731" i="1"/>
  <c r="W2731" i="1"/>
  <c r="X2731" i="1"/>
  <c r="Y2731" i="1"/>
  <c r="Z2731" i="1"/>
  <c r="AA2731" i="1"/>
  <c r="AB2731" i="1"/>
  <c r="AC2731" i="1"/>
  <c r="AD2731" i="1"/>
  <c r="H2732" i="1"/>
  <c r="I2732" i="1"/>
  <c r="J2732" i="1"/>
  <c r="K2732" i="1"/>
  <c r="L2732" i="1"/>
  <c r="M2732" i="1"/>
  <c r="N2732" i="1"/>
  <c r="O2732" i="1"/>
  <c r="P2732" i="1"/>
  <c r="Q2732" i="1"/>
  <c r="R2732" i="1"/>
  <c r="S2732" i="1"/>
  <c r="T2732" i="1"/>
  <c r="U2732" i="1"/>
  <c r="V2732" i="1"/>
  <c r="W2732" i="1"/>
  <c r="X2732" i="1"/>
  <c r="Y2732" i="1"/>
  <c r="Z2732" i="1"/>
  <c r="AA2732" i="1"/>
  <c r="AB2732" i="1"/>
  <c r="AC2732" i="1"/>
  <c r="AD2732" i="1"/>
  <c r="H2733" i="1"/>
  <c r="I2733" i="1"/>
  <c r="J2733" i="1"/>
  <c r="K2733" i="1"/>
  <c r="L2733" i="1"/>
  <c r="M2733" i="1"/>
  <c r="N2733" i="1"/>
  <c r="O2733" i="1"/>
  <c r="P2733" i="1"/>
  <c r="Q2733" i="1"/>
  <c r="R2733" i="1"/>
  <c r="S2733" i="1"/>
  <c r="T2733" i="1"/>
  <c r="U2733" i="1"/>
  <c r="V2733" i="1"/>
  <c r="W2733" i="1"/>
  <c r="X2733" i="1"/>
  <c r="Y2733" i="1"/>
  <c r="Z2733" i="1"/>
  <c r="AA2733" i="1"/>
  <c r="AB2733" i="1"/>
  <c r="AC2733" i="1"/>
  <c r="AD2733" i="1"/>
  <c r="H2734" i="1"/>
  <c r="I2734" i="1"/>
  <c r="J2734" i="1"/>
  <c r="K2734" i="1"/>
  <c r="L2734" i="1"/>
  <c r="M2734" i="1"/>
  <c r="N2734" i="1"/>
  <c r="O2734" i="1"/>
  <c r="P2734" i="1"/>
  <c r="Q2734" i="1"/>
  <c r="R2734" i="1"/>
  <c r="S2734" i="1"/>
  <c r="T2734" i="1"/>
  <c r="U2734" i="1"/>
  <c r="V2734" i="1"/>
  <c r="W2734" i="1"/>
  <c r="X2734" i="1"/>
  <c r="Y2734" i="1"/>
  <c r="Z2734" i="1"/>
  <c r="AA2734" i="1"/>
  <c r="AB2734" i="1"/>
  <c r="AC2734" i="1"/>
  <c r="AD2734" i="1"/>
  <c r="H2735" i="1"/>
  <c r="I2735" i="1"/>
  <c r="J2735" i="1"/>
  <c r="K2735" i="1"/>
  <c r="L2735" i="1"/>
  <c r="M2735" i="1"/>
  <c r="N2735" i="1"/>
  <c r="O2735" i="1"/>
  <c r="P2735" i="1"/>
  <c r="Q2735" i="1"/>
  <c r="R2735" i="1"/>
  <c r="S2735" i="1"/>
  <c r="T2735" i="1"/>
  <c r="U2735" i="1"/>
  <c r="V2735" i="1"/>
  <c r="W2735" i="1"/>
  <c r="X2735" i="1"/>
  <c r="Y2735" i="1"/>
  <c r="Z2735" i="1"/>
  <c r="AA2735" i="1"/>
  <c r="AB2735" i="1"/>
  <c r="AC2735" i="1"/>
  <c r="AD2735" i="1"/>
  <c r="H2736" i="1"/>
  <c r="I2736" i="1"/>
  <c r="J2736" i="1"/>
  <c r="K2736" i="1"/>
  <c r="L2736" i="1"/>
  <c r="M2736" i="1"/>
  <c r="N2736" i="1"/>
  <c r="O2736" i="1"/>
  <c r="P2736" i="1"/>
  <c r="Q2736" i="1"/>
  <c r="R2736" i="1"/>
  <c r="S2736" i="1"/>
  <c r="T2736" i="1"/>
  <c r="U2736" i="1"/>
  <c r="V2736" i="1"/>
  <c r="W2736" i="1"/>
  <c r="X2736" i="1"/>
  <c r="Y2736" i="1"/>
  <c r="Z2736" i="1"/>
  <c r="AA2736" i="1"/>
  <c r="AB2736" i="1"/>
  <c r="AC2736" i="1"/>
  <c r="AD2736" i="1"/>
  <c r="H2737" i="1"/>
  <c r="I2737" i="1"/>
  <c r="J2737" i="1"/>
  <c r="K2737" i="1"/>
  <c r="L2737" i="1"/>
  <c r="M2737" i="1"/>
  <c r="N2737" i="1"/>
  <c r="O2737" i="1"/>
  <c r="P2737" i="1"/>
  <c r="Q2737" i="1"/>
  <c r="R2737" i="1"/>
  <c r="S2737" i="1"/>
  <c r="T2737" i="1"/>
  <c r="U2737" i="1"/>
  <c r="V2737" i="1"/>
  <c r="W2737" i="1"/>
  <c r="X2737" i="1"/>
  <c r="Y2737" i="1"/>
  <c r="Z2737" i="1"/>
  <c r="AA2737" i="1"/>
  <c r="AB2737" i="1"/>
  <c r="AC2737" i="1"/>
  <c r="AD2737" i="1"/>
  <c r="H2738" i="1"/>
  <c r="I2738" i="1"/>
  <c r="J2738" i="1"/>
  <c r="K2738" i="1"/>
  <c r="L2738" i="1"/>
  <c r="M2738" i="1"/>
  <c r="N2738" i="1"/>
  <c r="O2738" i="1"/>
  <c r="P2738" i="1"/>
  <c r="Q2738" i="1"/>
  <c r="R2738" i="1"/>
  <c r="S2738" i="1"/>
  <c r="T2738" i="1"/>
  <c r="U2738" i="1"/>
  <c r="V2738" i="1"/>
  <c r="W2738" i="1"/>
  <c r="X2738" i="1"/>
  <c r="Y2738" i="1"/>
  <c r="Z2738" i="1"/>
  <c r="AA2738" i="1"/>
  <c r="AB2738" i="1"/>
  <c r="AC2738" i="1"/>
  <c r="AD2738" i="1"/>
  <c r="H2739" i="1"/>
  <c r="I2739" i="1"/>
  <c r="J2739" i="1"/>
  <c r="K2739" i="1"/>
  <c r="L2739" i="1"/>
  <c r="M2739" i="1"/>
  <c r="N2739" i="1"/>
  <c r="O2739" i="1"/>
  <c r="P2739" i="1"/>
  <c r="Q2739" i="1"/>
  <c r="R2739" i="1"/>
  <c r="S2739" i="1"/>
  <c r="T2739" i="1"/>
  <c r="U2739" i="1"/>
  <c r="V2739" i="1"/>
  <c r="W2739" i="1"/>
  <c r="X2739" i="1"/>
  <c r="Y2739" i="1"/>
  <c r="Z2739" i="1"/>
  <c r="AA2739" i="1"/>
  <c r="AB2739" i="1"/>
  <c r="AC2739" i="1"/>
  <c r="AD2739" i="1"/>
  <c r="H2740" i="1"/>
  <c r="I2740" i="1"/>
  <c r="J2740" i="1"/>
  <c r="K2740" i="1"/>
  <c r="L2740" i="1"/>
  <c r="M2740" i="1"/>
  <c r="N2740" i="1"/>
  <c r="O2740" i="1"/>
  <c r="P2740" i="1"/>
  <c r="Q2740" i="1"/>
  <c r="R2740" i="1"/>
  <c r="S2740" i="1"/>
  <c r="T2740" i="1"/>
  <c r="U2740" i="1"/>
  <c r="V2740" i="1"/>
  <c r="W2740" i="1"/>
  <c r="X2740" i="1"/>
  <c r="Y2740" i="1"/>
  <c r="Z2740" i="1"/>
  <c r="AA2740" i="1"/>
  <c r="AB2740" i="1"/>
  <c r="AC2740" i="1"/>
  <c r="AD2740" i="1"/>
  <c r="H2741" i="1"/>
  <c r="I2741" i="1"/>
  <c r="J2741" i="1"/>
  <c r="K2741" i="1"/>
  <c r="L2741" i="1"/>
  <c r="M2741" i="1"/>
  <c r="N2741" i="1"/>
  <c r="O2741" i="1"/>
  <c r="P2741" i="1"/>
  <c r="Q2741" i="1"/>
  <c r="R2741" i="1"/>
  <c r="S2741" i="1"/>
  <c r="T2741" i="1"/>
  <c r="U2741" i="1"/>
  <c r="V2741" i="1"/>
  <c r="W2741" i="1"/>
  <c r="X2741" i="1"/>
  <c r="Y2741" i="1"/>
  <c r="Z2741" i="1"/>
  <c r="AA2741" i="1"/>
  <c r="AB2741" i="1"/>
  <c r="AC2741" i="1"/>
  <c r="AD2741" i="1"/>
  <c r="H2742" i="1"/>
  <c r="I2742" i="1"/>
  <c r="J2742" i="1"/>
  <c r="K2742" i="1"/>
  <c r="L2742" i="1"/>
  <c r="M2742" i="1"/>
  <c r="N2742" i="1"/>
  <c r="O2742" i="1"/>
  <c r="P2742" i="1"/>
  <c r="Q2742" i="1"/>
  <c r="R2742" i="1"/>
  <c r="S2742" i="1"/>
  <c r="T2742" i="1"/>
  <c r="U2742" i="1"/>
  <c r="V2742" i="1"/>
  <c r="W2742" i="1"/>
  <c r="X2742" i="1"/>
  <c r="Y2742" i="1"/>
  <c r="Z2742" i="1"/>
  <c r="AA2742" i="1"/>
  <c r="AB2742" i="1"/>
  <c r="AC2742" i="1"/>
  <c r="AD2742" i="1"/>
  <c r="H2743" i="1"/>
  <c r="I2743" i="1"/>
  <c r="J2743" i="1"/>
  <c r="K2743" i="1"/>
  <c r="L2743" i="1"/>
  <c r="M2743" i="1"/>
  <c r="N2743" i="1"/>
  <c r="O2743" i="1"/>
  <c r="P2743" i="1"/>
  <c r="Q2743" i="1"/>
  <c r="R2743" i="1"/>
  <c r="S2743" i="1"/>
  <c r="T2743" i="1"/>
  <c r="U2743" i="1"/>
  <c r="V2743" i="1"/>
  <c r="W2743" i="1"/>
  <c r="X2743" i="1"/>
  <c r="Y2743" i="1"/>
  <c r="Z2743" i="1"/>
  <c r="AA2743" i="1"/>
  <c r="AB2743" i="1"/>
  <c r="AC2743" i="1"/>
  <c r="AD2743" i="1"/>
  <c r="H2744" i="1"/>
  <c r="I2744" i="1"/>
  <c r="J2744" i="1"/>
  <c r="K2744" i="1"/>
  <c r="L2744" i="1"/>
  <c r="M2744" i="1"/>
  <c r="N2744" i="1"/>
  <c r="O2744" i="1"/>
  <c r="P2744" i="1"/>
  <c r="Q2744" i="1"/>
  <c r="R2744" i="1"/>
  <c r="S2744" i="1"/>
  <c r="T2744" i="1"/>
  <c r="U2744" i="1"/>
  <c r="V2744" i="1"/>
  <c r="W2744" i="1"/>
  <c r="X2744" i="1"/>
  <c r="Y2744" i="1"/>
  <c r="Z2744" i="1"/>
  <c r="AA2744" i="1"/>
  <c r="AB2744" i="1"/>
  <c r="AC2744" i="1"/>
  <c r="AD2744" i="1"/>
  <c r="H2745" i="1"/>
  <c r="I2745" i="1"/>
  <c r="J2745" i="1"/>
  <c r="K2745" i="1"/>
  <c r="L2745" i="1"/>
  <c r="M2745" i="1"/>
  <c r="N2745" i="1"/>
  <c r="O2745" i="1"/>
  <c r="P2745" i="1"/>
  <c r="Q2745" i="1"/>
  <c r="R2745" i="1"/>
  <c r="S2745" i="1"/>
  <c r="T2745" i="1"/>
  <c r="U2745" i="1"/>
  <c r="V2745" i="1"/>
  <c r="W2745" i="1"/>
  <c r="X2745" i="1"/>
  <c r="Y2745" i="1"/>
  <c r="Z2745" i="1"/>
  <c r="AA2745" i="1"/>
  <c r="AB2745" i="1"/>
  <c r="AC2745" i="1"/>
  <c r="AD2745" i="1"/>
  <c r="H2746" i="1"/>
  <c r="I2746" i="1"/>
  <c r="J2746" i="1"/>
  <c r="K2746" i="1"/>
  <c r="L2746" i="1"/>
  <c r="M2746" i="1"/>
  <c r="N2746" i="1"/>
  <c r="O2746" i="1"/>
  <c r="P2746" i="1"/>
  <c r="Q2746" i="1"/>
  <c r="R2746" i="1"/>
  <c r="S2746" i="1"/>
  <c r="T2746" i="1"/>
  <c r="U2746" i="1"/>
  <c r="V2746" i="1"/>
  <c r="W2746" i="1"/>
  <c r="X2746" i="1"/>
  <c r="Y2746" i="1"/>
  <c r="Z2746" i="1"/>
  <c r="AA2746" i="1"/>
  <c r="AB2746" i="1"/>
  <c r="AC2746" i="1"/>
  <c r="AD2746" i="1"/>
  <c r="H2747" i="1"/>
  <c r="I2747" i="1"/>
  <c r="J2747" i="1"/>
  <c r="K2747" i="1"/>
  <c r="L2747" i="1"/>
  <c r="M2747" i="1"/>
  <c r="N2747" i="1"/>
  <c r="O2747" i="1"/>
  <c r="P2747" i="1"/>
  <c r="Q2747" i="1"/>
  <c r="R2747" i="1"/>
  <c r="S2747" i="1"/>
  <c r="T2747" i="1"/>
  <c r="U2747" i="1"/>
  <c r="V2747" i="1"/>
  <c r="W2747" i="1"/>
  <c r="X2747" i="1"/>
  <c r="Y2747" i="1"/>
  <c r="Z2747" i="1"/>
  <c r="AA2747" i="1"/>
  <c r="AB2747" i="1"/>
  <c r="AC2747" i="1"/>
  <c r="AD2747" i="1"/>
  <c r="H2748" i="1"/>
  <c r="I2748" i="1"/>
  <c r="J2748" i="1"/>
  <c r="K2748" i="1"/>
  <c r="L2748" i="1"/>
  <c r="M2748" i="1"/>
  <c r="N2748" i="1"/>
  <c r="O2748" i="1"/>
  <c r="P2748" i="1"/>
  <c r="Q2748" i="1"/>
  <c r="R2748" i="1"/>
  <c r="S2748" i="1"/>
  <c r="T2748" i="1"/>
  <c r="U2748" i="1"/>
  <c r="V2748" i="1"/>
  <c r="W2748" i="1"/>
  <c r="X2748" i="1"/>
  <c r="Y2748" i="1"/>
  <c r="Z2748" i="1"/>
  <c r="AA2748" i="1"/>
  <c r="AB2748" i="1"/>
  <c r="AC2748" i="1"/>
  <c r="AD2748" i="1"/>
  <c r="H2749" i="1"/>
  <c r="I2749" i="1"/>
  <c r="J2749" i="1"/>
  <c r="K2749" i="1"/>
  <c r="L2749" i="1"/>
  <c r="M2749" i="1"/>
  <c r="N2749" i="1"/>
  <c r="O2749" i="1"/>
  <c r="P2749" i="1"/>
  <c r="Q2749" i="1"/>
  <c r="R2749" i="1"/>
  <c r="S2749" i="1"/>
  <c r="T2749" i="1"/>
  <c r="U2749" i="1"/>
  <c r="V2749" i="1"/>
  <c r="W2749" i="1"/>
  <c r="X2749" i="1"/>
  <c r="Y2749" i="1"/>
  <c r="Z2749" i="1"/>
  <c r="AA2749" i="1"/>
  <c r="AB2749" i="1"/>
  <c r="AC2749" i="1"/>
  <c r="AD2749" i="1"/>
  <c r="H2750" i="1"/>
  <c r="I2750" i="1"/>
  <c r="J2750" i="1"/>
  <c r="K2750" i="1"/>
  <c r="L2750" i="1"/>
  <c r="M2750" i="1"/>
  <c r="N2750" i="1"/>
  <c r="O2750" i="1"/>
  <c r="P2750" i="1"/>
  <c r="Q2750" i="1"/>
  <c r="R2750" i="1"/>
  <c r="S2750" i="1"/>
  <c r="T2750" i="1"/>
  <c r="U2750" i="1"/>
  <c r="V2750" i="1"/>
  <c r="W2750" i="1"/>
  <c r="X2750" i="1"/>
  <c r="Y2750" i="1"/>
  <c r="Z2750" i="1"/>
  <c r="AA2750" i="1"/>
  <c r="AB2750" i="1"/>
  <c r="AC2750" i="1"/>
  <c r="AD2750" i="1"/>
  <c r="H2751" i="1"/>
  <c r="I2751" i="1"/>
  <c r="J2751" i="1"/>
  <c r="K2751" i="1"/>
  <c r="L2751" i="1"/>
  <c r="M2751" i="1"/>
  <c r="N2751" i="1"/>
  <c r="O2751" i="1"/>
  <c r="P2751" i="1"/>
  <c r="Q2751" i="1"/>
  <c r="R2751" i="1"/>
  <c r="S2751" i="1"/>
  <c r="T2751" i="1"/>
  <c r="U2751" i="1"/>
  <c r="V2751" i="1"/>
  <c r="W2751" i="1"/>
  <c r="X2751" i="1"/>
  <c r="Y2751" i="1"/>
  <c r="Z2751" i="1"/>
  <c r="AA2751" i="1"/>
  <c r="AB2751" i="1"/>
  <c r="AC2751" i="1"/>
  <c r="AD2751" i="1"/>
  <c r="H2752" i="1"/>
  <c r="I2752" i="1"/>
  <c r="J2752" i="1"/>
  <c r="K2752" i="1"/>
  <c r="L2752" i="1"/>
  <c r="M2752" i="1"/>
  <c r="N2752" i="1"/>
  <c r="O2752" i="1"/>
  <c r="P2752" i="1"/>
  <c r="Q2752" i="1"/>
  <c r="R2752" i="1"/>
  <c r="S2752" i="1"/>
  <c r="T2752" i="1"/>
  <c r="U2752" i="1"/>
  <c r="V2752" i="1"/>
  <c r="W2752" i="1"/>
  <c r="X2752" i="1"/>
  <c r="Y2752" i="1"/>
  <c r="Z2752" i="1"/>
  <c r="AA2752" i="1"/>
  <c r="AB2752" i="1"/>
  <c r="AC2752" i="1"/>
  <c r="AD2752" i="1"/>
  <c r="H2753" i="1"/>
  <c r="I2753" i="1"/>
  <c r="J2753" i="1"/>
  <c r="K2753" i="1"/>
  <c r="L2753" i="1"/>
  <c r="M2753" i="1"/>
  <c r="N2753" i="1"/>
  <c r="O2753" i="1"/>
  <c r="P2753" i="1"/>
  <c r="Q2753" i="1"/>
  <c r="R2753" i="1"/>
  <c r="S2753" i="1"/>
  <c r="T2753" i="1"/>
  <c r="U2753" i="1"/>
  <c r="V2753" i="1"/>
  <c r="W2753" i="1"/>
  <c r="X2753" i="1"/>
  <c r="Y2753" i="1"/>
  <c r="Z2753" i="1"/>
  <c r="AA2753" i="1"/>
  <c r="AB2753" i="1"/>
  <c r="AC2753" i="1"/>
  <c r="AD2753" i="1"/>
  <c r="H2754" i="1"/>
  <c r="I2754" i="1"/>
  <c r="J2754" i="1"/>
  <c r="K2754" i="1"/>
  <c r="L2754" i="1"/>
  <c r="M2754" i="1"/>
  <c r="N2754" i="1"/>
  <c r="O2754" i="1"/>
  <c r="P2754" i="1"/>
  <c r="Q2754" i="1"/>
  <c r="R2754" i="1"/>
  <c r="S2754" i="1"/>
  <c r="T2754" i="1"/>
  <c r="U2754" i="1"/>
  <c r="V2754" i="1"/>
  <c r="W2754" i="1"/>
  <c r="X2754" i="1"/>
  <c r="Y2754" i="1"/>
  <c r="Z2754" i="1"/>
  <c r="AA2754" i="1"/>
  <c r="AB2754" i="1"/>
  <c r="AC2754" i="1"/>
  <c r="AD2754" i="1"/>
  <c r="H2755" i="1"/>
  <c r="I2755" i="1"/>
  <c r="J2755" i="1"/>
  <c r="K2755" i="1"/>
  <c r="L2755" i="1"/>
  <c r="M2755" i="1"/>
  <c r="N2755" i="1"/>
  <c r="O2755" i="1"/>
  <c r="P2755" i="1"/>
  <c r="Q2755" i="1"/>
  <c r="R2755" i="1"/>
  <c r="S2755" i="1"/>
  <c r="T2755" i="1"/>
  <c r="U2755" i="1"/>
  <c r="V2755" i="1"/>
  <c r="W2755" i="1"/>
  <c r="X2755" i="1"/>
  <c r="Y2755" i="1"/>
  <c r="Z2755" i="1"/>
  <c r="AA2755" i="1"/>
  <c r="AB2755" i="1"/>
  <c r="AC2755" i="1"/>
  <c r="AD2755" i="1"/>
  <c r="H2756" i="1"/>
  <c r="I2756" i="1"/>
  <c r="J2756" i="1"/>
  <c r="K2756" i="1"/>
  <c r="L2756" i="1"/>
  <c r="M2756" i="1"/>
  <c r="N2756" i="1"/>
  <c r="O2756" i="1"/>
  <c r="P2756" i="1"/>
  <c r="Q2756" i="1"/>
  <c r="R2756" i="1"/>
  <c r="S2756" i="1"/>
  <c r="T2756" i="1"/>
  <c r="U2756" i="1"/>
  <c r="V2756" i="1"/>
  <c r="W2756" i="1"/>
  <c r="X2756" i="1"/>
  <c r="Y2756" i="1"/>
  <c r="Z2756" i="1"/>
  <c r="AA2756" i="1"/>
  <c r="AB2756" i="1"/>
  <c r="AC2756" i="1"/>
  <c r="AD2756" i="1"/>
  <c r="H2757" i="1"/>
  <c r="I2757" i="1"/>
  <c r="J2757" i="1"/>
  <c r="K2757" i="1"/>
  <c r="L2757" i="1"/>
  <c r="M2757" i="1"/>
  <c r="N2757" i="1"/>
  <c r="O2757" i="1"/>
  <c r="P2757" i="1"/>
  <c r="Q2757" i="1"/>
  <c r="R2757" i="1"/>
  <c r="S2757" i="1"/>
  <c r="T2757" i="1"/>
  <c r="U2757" i="1"/>
  <c r="V2757" i="1"/>
  <c r="W2757" i="1"/>
  <c r="X2757" i="1"/>
  <c r="Y2757" i="1"/>
  <c r="Z2757" i="1"/>
  <c r="AA2757" i="1"/>
  <c r="AB2757" i="1"/>
  <c r="AC2757" i="1"/>
  <c r="AD2757" i="1"/>
  <c r="H2758" i="1"/>
  <c r="I2758" i="1"/>
  <c r="J2758" i="1"/>
  <c r="K2758" i="1"/>
  <c r="L2758" i="1"/>
  <c r="M2758" i="1"/>
  <c r="N2758" i="1"/>
  <c r="O2758" i="1"/>
  <c r="P2758" i="1"/>
  <c r="Q2758" i="1"/>
  <c r="R2758" i="1"/>
  <c r="S2758" i="1"/>
  <c r="T2758" i="1"/>
  <c r="U2758" i="1"/>
  <c r="V2758" i="1"/>
  <c r="W2758" i="1"/>
  <c r="X2758" i="1"/>
  <c r="Y2758" i="1"/>
  <c r="Z2758" i="1"/>
  <c r="AA2758" i="1"/>
  <c r="AB2758" i="1"/>
  <c r="AC2758" i="1"/>
  <c r="AD2758" i="1"/>
  <c r="H2759" i="1"/>
  <c r="I2759" i="1"/>
  <c r="J2759" i="1"/>
  <c r="K2759" i="1"/>
  <c r="L2759" i="1"/>
  <c r="M2759" i="1"/>
  <c r="N2759" i="1"/>
  <c r="O2759" i="1"/>
  <c r="P2759" i="1"/>
  <c r="Q2759" i="1"/>
  <c r="R2759" i="1"/>
  <c r="S2759" i="1"/>
  <c r="T2759" i="1"/>
  <c r="U2759" i="1"/>
  <c r="V2759" i="1"/>
  <c r="W2759" i="1"/>
  <c r="X2759" i="1"/>
  <c r="Y2759" i="1"/>
  <c r="Z2759" i="1"/>
  <c r="AA2759" i="1"/>
  <c r="AB2759" i="1"/>
  <c r="AC2759" i="1"/>
  <c r="AD2759" i="1"/>
  <c r="H2760" i="1"/>
  <c r="I2760" i="1"/>
  <c r="J2760" i="1"/>
  <c r="K2760" i="1"/>
  <c r="L2760" i="1"/>
  <c r="M2760" i="1"/>
  <c r="N2760" i="1"/>
  <c r="O2760" i="1"/>
  <c r="P2760" i="1"/>
  <c r="Q2760" i="1"/>
  <c r="R2760" i="1"/>
  <c r="S2760" i="1"/>
  <c r="T2760" i="1"/>
  <c r="U2760" i="1"/>
  <c r="V2760" i="1"/>
  <c r="W2760" i="1"/>
  <c r="X2760" i="1"/>
  <c r="Y2760" i="1"/>
  <c r="Z2760" i="1"/>
  <c r="AA2760" i="1"/>
  <c r="AB2760" i="1"/>
  <c r="AC2760" i="1"/>
  <c r="AD2760" i="1"/>
  <c r="H2761" i="1"/>
  <c r="I2761" i="1"/>
  <c r="J2761" i="1"/>
  <c r="K2761" i="1"/>
  <c r="L2761" i="1"/>
  <c r="M2761" i="1"/>
  <c r="N2761" i="1"/>
  <c r="O2761" i="1"/>
  <c r="P2761" i="1"/>
  <c r="Q2761" i="1"/>
  <c r="R2761" i="1"/>
  <c r="S2761" i="1"/>
  <c r="T2761" i="1"/>
  <c r="U2761" i="1"/>
  <c r="V2761" i="1"/>
  <c r="W2761" i="1"/>
  <c r="X2761" i="1"/>
  <c r="Y2761" i="1"/>
  <c r="Z2761" i="1"/>
  <c r="AA2761" i="1"/>
  <c r="AB2761" i="1"/>
  <c r="AC2761" i="1"/>
  <c r="AD2761" i="1"/>
  <c r="H2762" i="1"/>
  <c r="I2762" i="1"/>
  <c r="J2762" i="1"/>
  <c r="K2762" i="1"/>
  <c r="L2762" i="1"/>
  <c r="M2762" i="1"/>
  <c r="N2762" i="1"/>
  <c r="O2762" i="1"/>
  <c r="P2762" i="1"/>
  <c r="Q2762" i="1"/>
  <c r="R2762" i="1"/>
  <c r="S2762" i="1"/>
  <c r="T2762" i="1"/>
  <c r="U2762" i="1"/>
  <c r="V2762" i="1"/>
  <c r="W2762" i="1"/>
  <c r="X2762" i="1"/>
  <c r="Y2762" i="1"/>
  <c r="Z2762" i="1"/>
  <c r="AA2762" i="1"/>
  <c r="AB2762" i="1"/>
  <c r="AC2762" i="1"/>
  <c r="AD2762" i="1"/>
  <c r="H2763" i="1"/>
  <c r="I2763" i="1"/>
  <c r="J2763" i="1"/>
  <c r="K2763" i="1"/>
  <c r="L2763" i="1"/>
  <c r="M2763" i="1"/>
  <c r="N2763" i="1"/>
  <c r="O2763" i="1"/>
  <c r="P2763" i="1"/>
  <c r="Q2763" i="1"/>
  <c r="R2763" i="1"/>
  <c r="S2763" i="1"/>
  <c r="T2763" i="1"/>
  <c r="U2763" i="1"/>
  <c r="V2763" i="1"/>
  <c r="W2763" i="1"/>
  <c r="X2763" i="1"/>
  <c r="Y2763" i="1"/>
  <c r="Z2763" i="1"/>
  <c r="AA2763" i="1"/>
  <c r="AB2763" i="1"/>
  <c r="AC2763" i="1"/>
  <c r="AD2763" i="1"/>
  <c r="H2764" i="1"/>
  <c r="I2764" i="1"/>
  <c r="J2764" i="1"/>
  <c r="K2764" i="1"/>
  <c r="L2764" i="1"/>
  <c r="M2764" i="1"/>
  <c r="N2764" i="1"/>
  <c r="O2764" i="1"/>
  <c r="P2764" i="1"/>
  <c r="Q2764" i="1"/>
  <c r="R2764" i="1"/>
  <c r="S2764" i="1"/>
  <c r="T2764" i="1"/>
  <c r="U2764" i="1"/>
  <c r="V2764" i="1"/>
  <c r="W2764" i="1"/>
  <c r="X2764" i="1"/>
  <c r="Y2764" i="1"/>
  <c r="Z2764" i="1"/>
  <c r="AA2764" i="1"/>
  <c r="AB2764" i="1"/>
  <c r="AC2764" i="1"/>
  <c r="AD2764" i="1"/>
  <c r="H2765" i="1"/>
  <c r="I2765" i="1"/>
  <c r="J2765" i="1"/>
  <c r="K2765" i="1"/>
  <c r="L2765" i="1"/>
  <c r="M2765" i="1"/>
  <c r="N2765" i="1"/>
  <c r="O2765" i="1"/>
  <c r="P2765" i="1"/>
  <c r="Q2765" i="1"/>
  <c r="R2765" i="1"/>
  <c r="S2765" i="1"/>
  <c r="T2765" i="1"/>
  <c r="U2765" i="1"/>
  <c r="V2765" i="1"/>
  <c r="W2765" i="1"/>
  <c r="X2765" i="1"/>
  <c r="Y2765" i="1"/>
  <c r="Z2765" i="1"/>
  <c r="AA2765" i="1"/>
  <c r="AB2765" i="1"/>
  <c r="AC2765" i="1"/>
  <c r="AD2765" i="1"/>
  <c r="H2766" i="1"/>
  <c r="I2766" i="1"/>
  <c r="J2766" i="1"/>
  <c r="K2766" i="1"/>
  <c r="L2766" i="1"/>
  <c r="M2766" i="1"/>
  <c r="N2766" i="1"/>
  <c r="O2766" i="1"/>
  <c r="P2766" i="1"/>
  <c r="Q2766" i="1"/>
  <c r="R2766" i="1"/>
  <c r="S2766" i="1"/>
  <c r="T2766" i="1"/>
  <c r="U2766" i="1"/>
  <c r="V2766" i="1"/>
  <c r="W2766" i="1"/>
  <c r="X2766" i="1"/>
  <c r="Y2766" i="1"/>
  <c r="Z2766" i="1"/>
  <c r="AA2766" i="1"/>
  <c r="AB2766" i="1"/>
  <c r="AC2766" i="1"/>
  <c r="AD2766" i="1"/>
  <c r="H2767" i="1"/>
  <c r="I2767" i="1"/>
  <c r="J2767" i="1"/>
  <c r="K2767" i="1"/>
  <c r="L2767" i="1"/>
  <c r="M2767" i="1"/>
  <c r="N2767" i="1"/>
  <c r="O2767" i="1"/>
  <c r="P2767" i="1"/>
  <c r="Q2767" i="1"/>
  <c r="R2767" i="1"/>
  <c r="S2767" i="1"/>
  <c r="T2767" i="1"/>
  <c r="U2767" i="1"/>
  <c r="V2767" i="1"/>
  <c r="W2767" i="1"/>
  <c r="X2767" i="1"/>
  <c r="Y2767" i="1"/>
  <c r="Z2767" i="1"/>
  <c r="AA2767" i="1"/>
  <c r="AB2767" i="1"/>
  <c r="AC2767" i="1"/>
  <c r="AD2767" i="1"/>
  <c r="H2768" i="1"/>
  <c r="I2768" i="1"/>
  <c r="J2768" i="1"/>
  <c r="K2768" i="1"/>
  <c r="L2768" i="1"/>
  <c r="M2768" i="1"/>
  <c r="N2768" i="1"/>
  <c r="O2768" i="1"/>
  <c r="P2768" i="1"/>
  <c r="Q2768" i="1"/>
  <c r="R2768" i="1"/>
  <c r="S2768" i="1"/>
  <c r="T2768" i="1"/>
  <c r="U2768" i="1"/>
  <c r="V2768" i="1"/>
  <c r="W2768" i="1"/>
  <c r="X2768" i="1"/>
  <c r="Y2768" i="1"/>
  <c r="Z2768" i="1"/>
  <c r="AA2768" i="1"/>
  <c r="AB2768" i="1"/>
  <c r="AC2768" i="1"/>
  <c r="AD2768" i="1"/>
  <c r="H2769" i="1"/>
  <c r="I2769" i="1"/>
  <c r="J2769" i="1"/>
  <c r="K2769" i="1"/>
  <c r="L2769" i="1"/>
  <c r="M2769" i="1"/>
  <c r="N2769" i="1"/>
  <c r="O2769" i="1"/>
  <c r="P2769" i="1"/>
  <c r="Q2769" i="1"/>
  <c r="R2769" i="1"/>
  <c r="S2769" i="1"/>
  <c r="T2769" i="1"/>
  <c r="U2769" i="1"/>
  <c r="V2769" i="1"/>
  <c r="W2769" i="1"/>
  <c r="X2769" i="1"/>
  <c r="Y2769" i="1"/>
  <c r="Z2769" i="1"/>
  <c r="AA2769" i="1"/>
  <c r="AB2769" i="1"/>
  <c r="AC2769" i="1"/>
  <c r="AD2769" i="1"/>
  <c r="H2770" i="1"/>
  <c r="I2770" i="1"/>
  <c r="J2770" i="1"/>
  <c r="K2770" i="1"/>
  <c r="L2770" i="1"/>
  <c r="M2770" i="1"/>
  <c r="N2770" i="1"/>
  <c r="O2770" i="1"/>
  <c r="P2770" i="1"/>
  <c r="Q2770" i="1"/>
  <c r="R2770" i="1"/>
  <c r="S2770" i="1"/>
  <c r="T2770" i="1"/>
  <c r="U2770" i="1"/>
  <c r="V2770" i="1"/>
  <c r="W2770" i="1"/>
  <c r="X2770" i="1"/>
  <c r="Y2770" i="1"/>
  <c r="Z2770" i="1"/>
  <c r="AA2770" i="1"/>
  <c r="AB2770" i="1"/>
  <c r="AC2770" i="1"/>
  <c r="AD2770" i="1"/>
  <c r="H2771" i="1"/>
  <c r="I2771" i="1"/>
  <c r="J2771" i="1"/>
  <c r="K2771" i="1"/>
  <c r="L2771" i="1"/>
  <c r="M2771" i="1"/>
  <c r="N2771" i="1"/>
  <c r="O2771" i="1"/>
  <c r="P2771" i="1"/>
  <c r="Q2771" i="1"/>
  <c r="R2771" i="1"/>
  <c r="S2771" i="1"/>
  <c r="T2771" i="1"/>
  <c r="U2771" i="1"/>
  <c r="V2771" i="1"/>
  <c r="W2771" i="1"/>
  <c r="X2771" i="1"/>
  <c r="Y2771" i="1"/>
  <c r="Z2771" i="1"/>
  <c r="AA2771" i="1"/>
  <c r="AB2771" i="1"/>
  <c r="AC2771" i="1"/>
  <c r="AD2771" i="1"/>
  <c r="H2772" i="1"/>
  <c r="I2772" i="1"/>
  <c r="J2772" i="1"/>
  <c r="K2772" i="1"/>
  <c r="L2772" i="1"/>
  <c r="M2772" i="1"/>
  <c r="N2772" i="1"/>
  <c r="O2772" i="1"/>
  <c r="P2772" i="1"/>
  <c r="Q2772" i="1"/>
  <c r="R2772" i="1"/>
  <c r="S2772" i="1"/>
  <c r="T2772" i="1"/>
  <c r="U2772" i="1"/>
  <c r="V2772" i="1"/>
  <c r="W2772" i="1"/>
  <c r="X2772" i="1"/>
  <c r="Y2772" i="1"/>
  <c r="Z2772" i="1"/>
  <c r="AA2772" i="1"/>
  <c r="AB2772" i="1"/>
  <c r="AC2772" i="1"/>
  <c r="AD2772" i="1"/>
  <c r="H2773" i="1"/>
  <c r="I2773" i="1"/>
  <c r="J2773" i="1"/>
  <c r="K2773" i="1"/>
  <c r="L2773" i="1"/>
  <c r="M2773" i="1"/>
  <c r="N2773" i="1"/>
  <c r="O2773" i="1"/>
  <c r="P2773" i="1"/>
  <c r="Q2773" i="1"/>
  <c r="R2773" i="1"/>
  <c r="S2773" i="1"/>
  <c r="T2773" i="1"/>
  <c r="U2773" i="1"/>
  <c r="V2773" i="1"/>
  <c r="W2773" i="1"/>
  <c r="X2773" i="1"/>
  <c r="Y2773" i="1"/>
  <c r="Z2773" i="1"/>
  <c r="AA2773" i="1"/>
  <c r="AB2773" i="1"/>
  <c r="AC2773" i="1"/>
  <c r="AD2773" i="1"/>
  <c r="H2774" i="1"/>
  <c r="I2774" i="1"/>
  <c r="J2774" i="1"/>
  <c r="K2774" i="1"/>
  <c r="L2774" i="1"/>
  <c r="M2774" i="1"/>
  <c r="N2774" i="1"/>
  <c r="O2774" i="1"/>
  <c r="P2774" i="1"/>
  <c r="Q2774" i="1"/>
  <c r="R2774" i="1"/>
  <c r="S2774" i="1"/>
  <c r="T2774" i="1"/>
  <c r="U2774" i="1"/>
  <c r="V2774" i="1"/>
  <c r="W2774" i="1"/>
  <c r="X2774" i="1"/>
  <c r="Y2774" i="1"/>
  <c r="Z2774" i="1"/>
  <c r="AA2774" i="1"/>
  <c r="AB2774" i="1"/>
  <c r="AC2774" i="1"/>
  <c r="AD2774" i="1"/>
  <c r="H2775" i="1"/>
  <c r="I2775" i="1"/>
  <c r="J2775" i="1"/>
  <c r="K2775" i="1"/>
  <c r="L2775" i="1"/>
  <c r="M2775" i="1"/>
  <c r="N2775" i="1"/>
  <c r="O2775" i="1"/>
  <c r="P2775" i="1"/>
  <c r="Q2775" i="1"/>
  <c r="R2775" i="1"/>
  <c r="S2775" i="1"/>
  <c r="T2775" i="1"/>
  <c r="U2775" i="1"/>
  <c r="V2775" i="1"/>
  <c r="W2775" i="1"/>
  <c r="X2775" i="1"/>
  <c r="Y2775" i="1"/>
  <c r="Z2775" i="1"/>
  <c r="AA2775" i="1"/>
  <c r="AB2775" i="1"/>
  <c r="AC2775" i="1"/>
  <c r="AD2775" i="1"/>
  <c r="H2784" i="1"/>
  <c r="I2784" i="1"/>
  <c r="J2784" i="1"/>
  <c r="K2784" i="1"/>
  <c r="L2784" i="1"/>
  <c r="M2784" i="1"/>
  <c r="N2784" i="1"/>
  <c r="O2784" i="1"/>
  <c r="P2784" i="1"/>
  <c r="Q2784" i="1"/>
  <c r="R2784" i="1"/>
  <c r="S2784" i="1"/>
  <c r="T2784" i="1"/>
  <c r="U2784" i="1"/>
  <c r="V2784" i="1"/>
  <c r="W2784" i="1"/>
  <c r="X2784" i="1"/>
  <c r="Y2784" i="1"/>
  <c r="Z2784" i="1"/>
  <c r="AA2784" i="1"/>
  <c r="AB2784" i="1"/>
  <c r="AC2784" i="1"/>
  <c r="AD2784" i="1"/>
  <c r="H2785" i="1"/>
  <c r="I2785" i="1"/>
  <c r="J2785" i="1"/>
  <c r="K2785" i="1"/>
  <c r="L2785" i="1"/>
  <c r="M2785" i="1"/>
  <c r="N2785" i="1"/>
  <c r="O2785" i="1"/>
  <c r="P2785" i="1"/>
  <c r="Q2785" i="1"/>
  <c r="R2785" i="1"/>
  <c r="S2785" i="1"/>
  <c r="T2785" i="1"/>
  <c r="U2785" i="1"/>
  <c r="V2785" i="1"/>
  <c r="W2785" i="1"/>
  <c r="X2785" i="1"/>
  <c r="Y2785" i="1"/>
  <c r="Z2785" i="1"/>
  <c r="AA2785" i="1"/>
  <c r="AB2785" i="1"/>
  <c r="AC2785" i="1"/>
  <c r="AD2785" i="1"/>
  <c r="H2786" i="1"/>
  <c r="I2786" i="1"/>
  <c r="J2786" i="1"/>
  <c r="K2786" i="1"/>
  <c r="L2786" i="1"/>
  <c r="M2786" i="1"/>
  <c r="N2786" i="1"/>
  <c r="O2786" i="1"/>
  <c r="P2786" i="1"/>
  <c r="Q2786" i="1"/>
  <c r="R2786" i="1"/>
  <c r="S2786" i="1"/>
  <c r="T2786" i="1"/>
  <c r="U2786" i="1"/>
  <c r="V2786" i="1"/>
  <c r="W2786" i="1"/>
  <c r="X2786" i="1"/>
  <c r="Y2786" i="1"/>
  <c r="Z2786" i="1"/>
  <c r="AA2786" i="1"/>
  <c r="AB2786" i="1"/>
  <c r="AC2786" i="1"/>
  <c r="AD2786" i="1"/>
  <c r="H2787" i="1"/>
  <c r="I2787" i="1"/>
  <c r="J2787" i="1"/>
  <c r="K2787" i="1"/>
  <c r="L2787" i="1"/>
  <c r="M2787" i="1"/>
  <c r="N2787" i="1"/>
  <c r="O2787" i="1"/>
  <c r="P2787" i="1"/>
  <c r="Q2787" i="1"/>
  <c r="R2787" i="1"/>
  <c r="S2787" i="1"/>
  <c r="T2787" i="1"/>
  <c r="U2787" i="1"/>
  <c r="V2787" i="1"/>
  <c r="W2787" i="1"/>
  <c r="X2787" i="1"/>
  <c r="Y2787" i="1"/>
  <c r="Z2787" i="1"/>
  <c r="AA2787" i="1"/>
  <c r="AB2787" i="1"/>
  <c r="AC2787" i="1"/>
  <c r="AD2787" i="1"/>
  <c r="H2788" i="1"/>
  <c r="I2788" i="1"/>
  <c r="J2788" i="1"/>
  <c r="K2788" i="1"/>
  <c r="L2788" i="1"/>
  <c r="M2788" i="1"/>
  <c r="N2788" i="1"/>
  <c r="O2788" i="1"/>
  <c r="P2788" i="1"/>
  <c r="Q2788" i="1"/>
  <c r="R2788" i="1"/>
  <c r="S2788" i="1"/>
  <c r="T2788" i="1"/>
  <c r="U2788" i="1"/>
  <c r="V2788" i="1"/>
  <c r="W2788" i="1"/>
  <c r="X2788" i="1"/>
  <c r="Y2788" i="1"/>
  <c r="Z2788" i="1"/>
  <c r="AA2788" i="1"/>
  <c r="AB2788" i="1"/>
  <c r="AC2788" i="1"/>
  <c r="AD2788" i="1"/>
  <c r="H2789" i="1"/>
  <c r="I2789" i="1"/>
  <c r="J2789" i="1"/>
  <c r="K2789" i="1"/>
  <c r="L2789" i="1"/>
  <c r="M2789" i="1"/>
  <c r="N2789" i="1"/>
  <c r="O2789" i="1"/>
  <c r="P2789" i="1"/>
  <c r="Q2789" i="1"/>
  <c r="R2789" i="1"/>
  <c r="S2789" i="1"/>
  <c r="T2789" i="1"/>
  <c r="U2789" i="1"/>
  <c r="V2789" i="1"/>
  <c r="W2789" i="1"/>
  <c r="X2789" i="1"/>
  <c r="Y2789" i="1"/>
  <c r="Z2789" i="1"/>
  <c r="AA2789" i="1"/>
  <c r="AB2789" i="1"/>
  <c r="AC2789" i="1"/>
  <c r="AD2789" i="1"/>
  <c r="H2790" i="1"/>
  <c r="I2790" i="1"/>
  <c r="J2790" i="1"/>
  <c r="K2790" i="1"/>
  <c r="L2790" i="1"/>
  <c r="M2790" i="1"/>
  <c r="N2790" i="1"/>
  <c r="O2790" i="1"/>
  <c r="P2790" i="1"/>
  <c r="Q2790" i="1"/>
  <c r="R2790" i="1"/>
  <c r="S2790" i="1"/>
  <c r="T2790" i="1"/>
  <c r="U2790" i="1"/>
  <c r="V2790" i="1"/>
  <c r="W2790" i="1"/>
  <c r="X2790" i="1"/>
  <c r="Y2790" i="1"/>
  <c r="Z2790" i="1"/>
  <c r="AA2790" i="1"/>
  <c r="AB2790" i="1"/>
  <c r="AC2790" i="1"/>
  <c r="AD2790" i="1"/>
  <c r="H2791" i="1"/>
  <c r="I2791" i="1"/>
  <c r="J2791" i="1"/>
  <c r="K2791" i="1"/>
  <c r="L2791" i="1"/>
  <c r="M2791" i="1"/>
  <c r="N2791" i="1"/>
  <c r="O2791" i="1"/>
  <c r="P2791" i="1"/>
  <c r="Q2791" i="1"/>
  <c r="R2791" i="1"/>
  <c r="S2791" i="1"/>
  <c r="T2791" i="1"/>
  <c r="U2791" i="1"/>
  <c r="V2791" i="1"/>
  <c r="W2791" i="1"/>
  <c r="X2791" i="1"/>
  <c r="Y2791" i="1"/>
  <c r="Z2791" i="1"/>
  <c r="AA2791" i="1"/>
  <c r="AB2791" i="1"/>
  <c r="AC2791" i="1"/>
  <c r="AD2791" i="1"/>
  <c r="H2792" i="1"/>
  <c r="I2792" i="1"/>
  <c r="J2792" i="1"/>
  <c r="K2792" i="1"/>
  <c r="L2792" i="1"/>
  <c r="M2792" i="1"/>
  <c r="N2792" i="1"/>
  <c r="O2792" i="1"/>
  <c r="P2792" i="1"/>
  <c r="Q2792" i="1"/>
  <c r="R2792" i="1"/>
  <c r="S2792" i="1"/>
  <c r="T2792" i="1"/>
  <c r="U2792" i="1"/>
  <c r="V2792" i="1"/>
  <c r="W2792" i="1"/>
  <c r="X2792" i="1"/>
  <c r="Y2792" i="1"/>
  <c r="Z2792" i="1"/>
  <c r="AA2792" i="1"/>
  <c r="AB2792" i="1"/>
  <c r="AC2792" i="1"/>
  <c r="AD2792" i="1"/>
  <c r="H2793" i="1"/>
  <c r="I2793" i="1"/>
  <c r="J2793" i="1"/>
  <c r="K2793" i="1"/>
  <c r="L2793" i="1"/>
  <c r="M2793" i="1"/>
  <c r="N2793" i="1"/>
  <c r="O2793" i="1"/>
  <c r="P2793" i="1"/>
  <c r="Q2793" i="1"/>
  <c r="R2793" i="1"/>
  <c r="S2793" i="1"/>
  <c r="T2793" i="1"/>
  <c r="U2793" i="1"/>
  <c r="V2793" i="1"/>
  <c r="W2793" i="1"/>
  <c r="X2793" i="1"/>
  <c r="Y2793" i="1"/>
  <c r="Z2793" i="1"/>
  <c r="AA2793" i="1"/>
  <c r="AB2793" i="1"/>
  <c r="AC2793" i="1"/>
  <c r="AD2793" i="1"/>
  <c r="H2794" i="1"/>
  <c r="I2794" i="1"/>
  <c r="J2794" i="1"/>
  <c r="K2794" i="1"/>
  <c r="L2794" i="1"/>
  <c r="M2794" i="1"/>
  <c r="N2794" i="1"/>
  <c r="O2794" i="1"/>
  <c r="P2794" i="1"/>
  <c r="Q2794" i="1"/>
  <c r="R2794" i="1"/>
  <c r="S2794" i="1"/>
  <c r="T2794" i="1"/>
  <c r="U2794" i="1"/>
  <c r="V2794" i="1"/>
  <c r="W2794" i="1"/>
  <c r="X2794" i="1"/>
  <c r="Y2794" i="1"/>
  <c r="Z2794" i="1"/>
  <c r="AA2794" i="1"/>
  <c r="AB2794" i="1"/>
  <c r="AC2794" i="1"/>
  <c r="AD2794" i="1"/>
  <c r="H2795" i="1"/>
  <c r="I2795" i="1"/>
  <c r="J2795" i="1"/>
  <c r="K2795" i="1"/>
  <c r="L2795" i="1"/>
  <c r="M2795" i="1"/>
  <c r="N2795" i="1"/>
  <c r="O2795" i="1"/>
  <c r="P2795" i="1"/>
  <c r="Q2795" i="1"/>
  <c r="R2795" i="1"/>
  <c r="S2795" i="1"/>
  <c r="T2795" i="1"/>
  <c r="U2795" i="1"/>
  <c r="V2795" i="1"/>
  <c r="W2795" i="1"/>
  <c r="X2795" i="1"/>
  <c r="Y2795" i="1"/>
  <c r="Z2795" i="1"/>
  <c r="AA2795" i="1"/>
  <c r="AB2795" i="1"/>
  <c r="AC2795" i="1"/>
  <c r="AD2795" i="1"/>
  <c r="H2796" i="1"/>
  <c r="I2796" i="1"/>
  <c r="J2796" i="1"/>
  <c r="K2796" i="1"/>
  <c r="L2796" i="1"/>
  <c r="M2796" i="1"/>
  <c r="N2796" i="1"/>
  <c r="O2796" i="1"/>
  <c r="P2796" i="1"/>
  <c r="Q2796" i="1"/>
  <c r="R2796" i="1"/>
  <c r="S2796" i="1"/>
  <c r="T2796" i="1"/>
  <c r="U2796" i="1"/>
  <c r="V2796" i="1"/>
  <c r="W2796" i="1"/>
  <c r="X2796" i="1"/>
  <c r="Y2796" i="1"/>
  <c r="Z2796" i="1"/>
  <c r="AA2796" i="1"/>
  <c r="AB2796" i="1"/>
  <c r="AC2796" i="1"/>
  <c r="AD2796" i="1"/>
  <c r="H2797" i="1"/>
  <c r="I2797" i="1"/>
  <c r="J2797" i="1"/>
  <c r="K2797" i="1"/>
  <c r="L2797" i="1"/>
  <c r="M2797" i="1"/>
  <c r="N2797" i="1"/>
  <c r="O2797" i="1"/>
  <c r="P2797" i="1"/>
  <c r="Q2797" i="1"/>
  <c r="R2797" i="1"/>
  <c r="S2797" i="1"/>
  <c r="T2797" i="1"/>
  <c r="U2797" i="1"/>
  <c r="V2797" i="1"/>
  <c r="W2797" i="1"/>
  <c r="X2797" i="1"/>
  <c r="Y2797" i="1"/>
  <c r="Z2797" i="1"/>
  <c r="AA2797" i="1"/>
  <c r="AB2797" i="1"/>
  <c r="AC2797" i="1"/>
  <c r="AD2797" i="1"/>
  <c r="H2798" i="1"/>
  <c r="I2798" i="1"/>
  <c r="J2798" i="1"/>
  <c r="K2798" i="1"/>
  <c r="L2798" i="1"/>
  <c r="M2798" i="1"/>
  <c r="N2798" i="1"/>
  <c r="O2798" i="1"/>
  <c r="P2798" i="1"/>
  <c r="Q2798" i="1"/>
  <c r="R2798" i="1"/>
  <c r="S2798" i="1"/>
  <c r="T2798" i="1"/>
  <c r="U2798" i="1"/>
  <c r="V2798" i="1"/>
  <c r="W2798" i="1"/>
  <c r="X2798" i="1"/>
  <c r="Y2798" i="1"/>
  <c r="Z2798" i="1"/>
  <c r="AA2798" i="1"/>
  <c r="AB2798" i="1"/>
  <c r="AC2798" i="1"/>
  <c r="AD2798" i="1"/>
  <c r="H2799" i="1"/>
  <c r="I2799" i="1"/>
  <c r="J2799" i="1"/>
  <c r="K2799" i="1"/>
  <c r="L2799" i="1"/>
  <c r="M2799" i="1"/>
  <c r="N2799" i="1"/>
  <c r="O2799" i="1"/>
  <c r="P2799" i="1"/>
  <c r="Q2799" i="1"/>
  <c r="R2799" i="1"/>
  <c r="S2799" i="1"/>
  <c r="T2799" i="1"/>
  <c r="U2799" i="1"/>
  <c r="V2799" i="1"/>
  <c r="W2799" i="1"/>
  <c r="X2799" i="1"/>
  <c r="Y2799" i="1"/>
  <c r="Z2799" i="1"/>
  <c r="AA2799" i="1"/>
  <c r="AB2799" i="1"/>
  <c r="AC2799" i="1"/>
  <c r="AD2799" i="1"/>
  <c r="H2800" i="1"/>
  <c r="I2800" i="1"/>
  <c r="J2800" i="1"/>
  <c r="K2800" i="1"/>
  <c r="L2800" i="1"/>
  <c r="M2800" i="1"/>
  <c r="N2800" i="1"/>
  <c r="O2800" i="1"/>
  <c r="P2800" i="1"/>
  <c r="Q2800" i="1"/>
  <c r="R2800" i="1"/>
  <c r="S2800" i="1"/>
  <c r="T2800" i="1"/>
  <c r="U2800" i="1"/>
  <c r="V2800" i="1"/>
  <c r="W2800" i="1"/>
  <c r="X2800" i="1"/>
  <c r="Y2800" i="1"/>
  <c r="Z2800" i="1"/>
  <c r="AA2800" i="1"/>
  <c r="AB2800" i="1"/>
  <c r="AC2800" i="1"/>
  <c r="AD2800" i="1"/>
  <c r="H2801" i="1"/>
  <c r="I2801" i="1"/>
  <c r="J2801" i="1"/>
  <c r="K2801" i="1"/>
  <c r="L2801" i="1"/>
  <c r="M2801" i="1"/>
  <c r="N2801" i="1"/>
  <c r="O2801" i="1"/>
  <c r="P2801" i="1"/>
  <c r="Q2801" i="1"/>
  <c r="R2801" i="1"/>
  <c r="S2801" i="1"/>
  <c r="T2801" i="1"/>
  <c r="U2801" i="1"/>
  <c r="V2801" i="1"/>
  <c r="W2801" i="1"/>
  <c r="X2801" i="1"/>
  <c r="Y2801" i="1"/>
  <c r="Z2801" i="1"/>
  <c r="AA2801" i="1"/>
  <c r="AB2801" i="1"/>
  <c r="AC2801" i="1"/>
  <c r="AD2801" i="1"/>
  <c r="H2802" i="1"/>
  <c r="I2802" i="1"/>
  <c r="J2802" i="1"/>
  <c r="K2802" i="1"/>
  <c r="L2802" i="1"/>
  <c r="M2802" i="1"/>
  <c r="N2802" i="1"/>
  <c r="O2802" i="1"/>
  <c r="P2802" i="1"/>
  <c r="Q2802" i="1"/>
  <c r="R2802" i="1"/>
  <c r="S2802" i="1"/>
  <c r="T2802" i="1"/>
  <c r="U2802" i="1"/>
  <c r="V2802" i="1"/>
  <c r="W2802" i="1"/>
  <c r="X2802" i="1"/>
  <c r="Y2802" i="1"/>
  <c r="Z2802" i="1"/>
  <c r="AA2802" i="1"/>
  <c r="AB2802" i="1"/>
  <c r="AC2802" i="1"/>
  <c r="AD2802" i="1"/>
  <c r="H2803" i="1"/>
  <c r="I2803" i="1"/>
  <c r="J2803" i="1"/>
  <c r="K2803" i="1"/>
  <c r="L2803" i="1"/>
  <c r="M2803" i="1"/>
  <c r="N2803" i="1"/>
  <c r="O2803" i="1"/>
  <c r="P2803" i="1"/>
  <c r="Q2803" i="1"/>
  <c r="R2803" i="1"/>
  <c r="S2803" i="1"/>
  <c r="T2803" i="1"/>
  <c r="U2803" i="1"/>
  <c r="V2803" i="1"/>
  <c r="W2803" i="1"/>
  <c r="X2803" i="1"/>
  <c r="Y2803" i="1"/>
  <c r="Z2803" i="1"/>
  <c r="AA2803" i="1"/>
  <c r="AB2803" i="1"/>
  <c r="AC2803" i="1"/>
  <c r="AD2803" i="1"/>
  <c r="H2804" i="1"/>
  <c r="I2804" i="1"/>
  <c r="J2804" i="1"/>
  <c r="K2804" i="1"/>
  <c r="L2804" i="1"/>
  <c r="M2804" i="1"/>
  <c r="N2804" i="1"/>
  <c r="O2804" i="1"/>
  <c r="P2804" i="1"/>
  <c r="Q2804" i="1"/>
  <c r="R2804" i="1"/>
  <c r="S2804" i="1"/>
  <c r="T2804" i="1"/>
  <c r="U2804" i="1"/>
  <c r="V2804" i="1"/>
  <c r="W2804" i="1"/>
  <c r="X2804" i="1"/>
  <c r="Y2804" i="1"/>
  <c r="Z2804" i="1"/>
  <c r="AA2804" i="1"/>
  <c r="AB2804" i="1"/>
  <c r="AC2804" i="1"/>
  <c r="AD2804" i="1"/>
  <c r="H2805" i="1"/>
  <c r="I2805" i="1"/>
  <c r="J2805" i="1"/>
  <c r="K2805" i="1"/>
  <c r="L2805" i="1"/>
  <c r="M2805" i="1"/>
  <c r="N2805" i="1"/>
  <c r="O2805" i="1"/>
  <c r="P2805" i="1"/>
  <c r="Q2805" i="1"/>
  <c r="R2805" i="1"/>
  <c r="S2805" i="1"/>
  <c r="T2805" i="1"/>
  <c r="U2805" i="1"/>
  <c r="V2805" i="1"/>
  <c r="W2805" i="1"/>
  <c r="X2805" i="1"/>
  <c r="Y2805" i="1"/>
  <c r="Z2805" i="1"/>
  <c r="AA2805" i="1"/>
  <c r="AB2805" i="1"/>
  <c r="AC2805" i="1"/>
  <c r="AD2805" i="1"/>
  <c r="H2806" i="1"/>
  <c r="I2806" i="1"/>
  <c r="J2806" i="1"/>
  <c r="K2806" i="1"/>
  <c r="L2806" i="1"/>
  <c r="M2806" i="1"/>
  <c r="N2806" i="1"/>
  <c r="O2806" i="1"/>
  <c r="P2806" i="1"/>
  <c r="Q2806" i="1"/>
  <c r="R2806" i="1"/>
  <c r="S2806" i="1"/>
  <c r="T2806" i="1"/>
  <c r="U2806" i="1"/>
  <c r="V2806" i="1"/>
  <c r="W2806" i="1"/>
  <c r="X2806" i="1"/>
  <c r="Y2806" i="1"/>
  <c r="Z2806" i="1"/>
  <c r="AA2806" i="1"/>
  <c r="AB2806" i="1"/>
  <c r="AC2806" i="1"/>
  <c r="AD2806" i="1"/>
  <c r="H2807" i="1"/>
  <c r="I2807" i="1"/>
  <c r="J2807" i="1"/>
  <c r="K2807" i="1"/>
  <c r="L2807" i="1"/>
  <c r="M2807" i="1"/>
  <c r="N2807" i="1"/>
  <c r="O2807" i="1"/>
  <c r="P2807" i="1"/>
  <c r="Q2807" i="1"/>
  <c r="R2807" i="1"/>
  <c r="S2807" i="1"/>
  <c r="T2807" i="1"/>
  <c r="U2807" i="1"/>
  <c r="V2807" i="1"/>
  <c r="W2807" i="1"/>
  <c r="X2807" i="1"/>
  <c r="Y2807" i="1"/>
  <c r="Z2807" i="1"/>
  <c r="AA2807" i="1"/>
  <c r="AB2807" i="1"/>
  <c r="AC2807" i="1"/>
  <c r="AD2807" i="1"/>
  <c r="H2808" i="1"/>
  <c r="I2808" i="1"/>
  <c r="J2808" i="1"/>
  <c r="K2808" i="1"/>
  <c r="L2808" i="1"/>
  <c r="M2808" i="1"/>
  <c r="N2808" i="1"/>
  <c r="O2808" i="1"/>
  <c r="P2808" i="1"/>
  <c r="Q2808" i="1"/>
  <c r="R2808" i="1"/>
  <c r="S2808" i="1"/>
  <c r="T2808" i="1"/>
  <c r="U2808" i="1"/>
  <c r="V2808" i="1"/>
  <c r="W2808" i="1"/>
  <c r="X2808" i="1"/>
  <c r="Y2808" i="1"/>
  <c r="Z2808" i="1"/>
  <c r="AA2808" i="1"/>
  <c r="AB2808" i="1"/>
  <c r="AC2808" i="1"/>
  <c r="AD2808" i="1"/>
  <c r="H2809" i="1"/>
  <c r="I2809" i="1"/>
  <c r="J2809" i="1"/>
  <c r="K2809" i="1"/>
  <c r="L2809" i="1"/>
  <c r="M2809" i="1"/>
  <c r="N2809" i="1"/>
  <c r="O2809" i="1"/>
  <c r="P2809" i="1"/>
  <c r="Q2809" i="1"/>
  <c r="R2809" i="1"/>
  <c r="S2809" i="1"/>
  <c r="T2809" i="1"/>
  <c r="U2809" i="1"/>
  <c r="V2809" i="1"/>
  <c r="W2809" i="1"/>
  <c r="X2809" i="1"/>
  <c r="Y2809" i="1"/>
  <c r="Z2809" i="1"/>
  <c r="AA2809" i="1"/>
  <c r="AB2809" i="1"/>
  <c r="AC2809" i="1"/>
  <c r="AD2809" i="1"/>
  <c r="H2810" i="1"/>
  <c r="I2810" i="1"/>
  <c r="J2810" i="1"/>
  <c r="K2810" i="1"/>
  <c r="L2810" i="1"/>
  <c r="M2810" i="1"/>
  <c r="N2810" i="1"/>
  <c r="O2810" i="1"/>
  <c r="P2810" i="1"/>
  <c r="Q2810" i="1"/>
  <c r="R2810" i="1"/>
  <c r="S2810" i="1"/>
  <c r="T2810" i="1"/>
  <c r="U2810" i="1"/>
  <c r="V2810" i="1"/>
  <c r="W2810" i="1"/>
  <c r="X2810" i="1"/>
  <c r="Y2810" i="1"/>
  <c r="Z2810" i="1"/>
  <c r="AA2810" i="1"/>
  <c r="AB2810" i="1"/>
  <c r="AC2810" i="1"/>
  <c r="AD2810" i="1"/>
  <c r="H2811" i="1"/>
  <c r="I2811" i="1"/>
  <c r="J2811" i="1"/>
  <c r="K2811" i="1"/>
  <c r="L2811" i="1"/>
  <c r="M2811" i="1"/>
  <c r="N2811" i="1"/>
  <c r="O2811" i="1"/>
  <c r="P2811" i="1"/>
  <c r="Q2811" i="1"/>
  <c r="R2811" i="1"/>
  <c r="S2811" i="1"/>
  <c r="T2811" i="1"/>
  <c r="U2811" i="1"/>
  <c r="V2811" i="1"/>
  <c r="W2811" i="1"/>
  <c r="X2811" i="1"/>
  <c r="Y2811" i="1"/>
  <c r="Z2811" i="1"/>
  <c r="AA2811" i="1"/>
  <c r="AB2811" i="1"/>
  <c r="AC2811" i="1"/>
  <c r="AD2811" i="1"/>
  <c r="H2812" i="1"/>
  <c r="I2812" i="1"/>
  <c r="J2812" i="1"/>
  <c r="K2812" i="1"/>
  <c r="L2812" i="1"/>
  <c r="M2812" i="1"/>
  <c r="N2812" i="1"/>
  <c r="O2812" i="1"/>
  <c r="P2812" i="1"/>
  <c r="Q2812" i="1"/>
  <c r="R2812" i="1"/>
  <c r="S2812" i="1"/>
  <c r="T2812" i="1"/>
  <c r="U2812" i="1"/>
  <c r="V2812" i="1"/>
  <c r="W2812" i="1"/>
  <c r="X2812" i="1"/>
  <c r="Y2812" i="1"/>
  <c r="Z2812" i="1"/>
  <c r="AA2812" i="1"/>
  <c r="AB2812" i="1"/>
  <c r="AC2812" i="1"/>
  <c r="AD2812" i="1"/>
  <c r="H2813" i="1"/>
  <c r="I2813" i="1"/>
  <c r="J2813" i="1"/>
  <c r="K2813" i="1"/>
  <c r="L2813" i="1"/>
  <c r="M2813" i="1"/>
  <c r="N2813" i="1"/>
  <c r="O2813" i="1"/>
  <c r="P2813" i="1"/>
  <c r="Q2813" i="1"/>
  <c r="R2813" i="1"/>
  <c r="S2813" i="1"/>
  <c r="T2813" i="1"/>
  <c r="U2813" i="1"/>
  <c r="V2813" i="1"/>
  <c r="W2813" i="1"/>
  <c r="X2813" i="1"/>
  <c r="Y2813" i="1"/>
  <c r="Z2813" i="1"/>
  <c r="AA2813" i="1"/>
  <c r="AB2813" i="1"/>
  <c r="AC2813" i="1"/>
  <c r="AD2813" i="1"/>
  <c r="H2814" i="1"/>
  <c r="I2814" i="1"/>
  <c r="J2814" i="1"/>
  <c r="K2814" i="1"/>
  <c r="L2814" i="1"/>
  <c r="M2814" i="1"/>
  <c r="N2814" i="1"/>
  <c r="O2814" i="1"/>
  <c r="P2814" i="1"/>
  <c r="Q2814" i="1"/>
  <c r="R2814" i="1"/>
  <c r="S2814" i="1"/>
  <c r="T2814" i="1"/>
  <c r="U2814" i="1"/>
  <c r="V2814" i="1"/>
  <c r="W2814" i="1"/>
  <c r="X2814" i="1"/>
  <c r="Y2814" i="1"/>
  <c r="Z2814" i="1"/>
  <c r="AA2814" i="1"/>
  <c r="AB2814" i="1"/>
  <c r="AC2814" i="1"/>
  <c r="AD2814" i="1"/>
  <c r="H2815" i="1"/>
  <c r="I2815" i="1"/>
  <c r="J2815" i="1"/>
  <c r="K2815" i="1"/>
  <c r="L2815" i="1"/>
  <c r="M2815" i="1"/>
  <c r="N2815" i="1"/>
  <c r="O2815" i="1"/>
  <c r="P2815" i="1"/>
  <c r="Q2815" i="1"/>
  <c r="R2815" i="1"/>
  <c r="S2815" i="1"/>
  <c r="T2815" i="1"/>
  <c r="U2815" i="1"/>
  <c r="V2815" i="1"/>
  <c r="W2815" i="1"/>
  <c r="X2815" i="1"/>
  <c r="Y2815" i="1"/>
  <c r="Z2815" i="1"/>
  <c r="AA2815" i="1"/>
  <c r="AB2815" i="1"/>
  <c r="AC2815" i="1"/>
  <c r="AD2815" i="1"/>
  <c r="H2832" i="1"/>
  <c r="I2832" i="1"/>
  <c r="J2832" i="1"/>
  <c r="K2832" i="1"/>
  <c r="L2832" i="1"/>
  <c r="M2832" i="1"/>
  <c r="N2832" i="1"/>
  <c r="O2832" i="1"/>
  <c r="P2832" i="1"/>
  <c r="Q2832" i="1"/>
  <c r="R2832" i="1"/>
  <c r="S2832" i="1"/>
  <c r="T2832" i="1"/>
  <c r="U2832" i="1"/>
  <c r="V2832" i="1"/>
  <c r="W2832" i="1"/>
  <c r="X2832" i="1"/>
  <c r="Y2832" i="1"/>
  <c r="Z2832" i="1"/>
  <c r="AA2832" i="1"/>
  <c r="AB2832" i="1"/>
  <c r="AC2832" i="1"/>
  <c r="AD2832" i="1"/>
  <c r="H2833" i="1"/>
  <c r="I2833" i="1"/>
  <c r="J2833" i="1"/>
  <c r="K2833" i="1"/>
  <c r="L2833" i="1"/>
  <c r="M2833" i="1"/>
  <c r="N2833" i="1"/>
  <c r="O2833" i="1"/>
  <c r="P2833" i="1"/>
  <c r="Q2833" i="1"/>
  <c r="R2833" i="1"/>
  <c r="S2833" i="1"/>
  <c r="T2833" i="1"/>
  <c r="U2833" i="1"/>
  <c r="V2833" i="1"/>
  <c r="W2833" i="1"/>
  <c r="X2833" i="1"/>
  <c r="Y2833" i="1"/>
  <c r="Z2833" i="1"/>
  <c r="AA2833" i="1"/>
  <c r="AB2833" i="1"/>
  <c r="AC2833" i="1"/>
  <c r="AD2833" i="1"/>
  <c r="H2834" i="1"/>
  <c r="I2834" i="1"/>
  <c r="J2834" i="1"/>
  <c r="K2834" i="1"/>
  <c r="L2834" i="1"/>
  <c r="M2834" i="1"/>
  <c r="N2834" i="1"/>
  <c r="O2834" i="1"/>
  <c r="P2834" i="1"/>
  <c r="Q2834" i="1"/>
  <c r="R2834" i="1"/>
  <c r="S2834" i="1"/>
  <c r="T2834" i="1"/>
  <c r="U2834" i="1"/>
  <c r="V2834" i="1"/>
  <c r="W2834" i="1"/>
  <c r="X2834" i="1"/>
  <c r="Y2834" i="1"/>
  <c r="Z2834" i="1"/>
  <c r="AA2834" i="1"/>
  <c r="AB2834" i="1"/>
  <c r="AC2834" i="1"/>
  <c r="AD2834" i="1"/>
  <c r="H2835" i="1"/>
  <c r="I2835" i="1"/>
  <c r="J2835" i="1"/>
  <c r="K2835" i="1"/>
  <c r="L2835" i="1"/>
  <c r="M2835" i="1"/>
  <c r="N2835" i="1"/>
  <c r="O2835" i="1"/>
  <c r="P2835" i="1"/>
  <c r="Q2835" i="1"/>
  <c r="R2835" i="1"/>
  <c r="S2835" i="1"/>
  <c r="T2835" i="1"/>
  <c r="U2835" i="1"/>
  <c r="V2835" i="1"/>
  <c r="W2835" i="1"/>
  <c r="X2835" i="1"/>
  <c r="Y2835" i="1"/>
  <c r="Z2835" i="1"/>
  <c r="AA2835" i="1"/>
  <c r="AB2835" i="1"/>
  <c r="AC2835" i="1"/>
  <c r="AD2835" i="1"/>
  <c r="H2836" i="1"/>
  <c r="I2836" i="1"/>
  <c r="J2836" i="1"/>
  <c r="K2836" i="1"/>
  <c r="L2836" i="1"/>
  <c r="M2836" i="1"/>
  <c r="N2836" i="1"/>
  <c r="O2836" i="1"/>
  <c r="P2836" i="1"/>
  <c r="Q2836" i="1"/>
  <c r="R2836" i="1"/>
  <c r="S2836" i="1"/>
  <c r="T2836" i="1"/>
  <c r="U2836" i="1"/>
  <c r="V2836" i="1"/>
  <c r="W2836" i="1"/>
  <c r="X2836" i="1"/>
  <c r="Y2836" i="1"/>
  <c r="Z2836" i="1"/>
  <c r="AA2836" i="1"/>
  <c r="AB2836" i="1"/>
  <c r="AC2836" i="1"/>
  <c r="AD2836" i="1"/>
  <c r="H2837" i="1"/>
  <c r="I2837" i="1"/>
  <c r="J2837" i="1"/>
  <c r="K2837" i="1"/>
  <c r="L2837" i="1"/>
  <c r="M2837" i="1"/>
  <c r="N2837" i="1"/>
  <c r="O2837" i="1"/>
  <c r="P2837" i="1"/>
  <c r="Q2837" i="1"/>
  <c r="R2837" i="1"/>
  <c r="S2837" i="1"/>
  <c r="T2837" i="1"/>
  <c r="U2837" i="1"/>
  <c r="V2837" i="1"/>
  <c r="W2837" i="1"/>
  <c r="X2837" i="1"/>
  <c r="Y2837" i="1"/>
  <c r="Z2837" i="1"/>
  <c r="AA2837" i="1"/>
  <c r="AB2837" i="1"/>
  <c r="AC2837" i="1"/>
  <c r="AD2837" i="1"/>
  <c r="H2838" i="1"/>
  <c r="I2838" i="1"/>
  <c r="J2838" i="1"/>
  <c r="K2838" i="1"/>
  <c r="L2838" i="1"/>
  <c r="M2838" i="1"/>
  <c r="N2838" i="1"/>
  <c r="O2838" i="1"/>
  <c r="P2838" i="1"/>
  <c r="Q2838" i="1"/>
  <c r="R2838" i="1"/>
  <c r="S2838" i="1"/>
  <c r="T2838" i="1"/>
  <c r="U2838" i="1"/>
  <c r="V2838" i="1"/>
  <c r="W2838" i="1"/>
  <c r="X2838" i="1"/>
  <c r="Y2838" i="1"/>
  <c r="Z2838" i="1"/>
  <c r="AA2838" i="1"/>
  <c r="AB2838" i="1"/>
  <c r="AC2838" i="1"/>
  <c r="AD2838" i="1"/>
  <c r="H2839" i="1"/>
  <c r="I2839" i="1"/>
  <c r="J2839" i="1"/>
  <c r="K2839" i="1"/>
  <c r="L2839" i="1"/>
  <c r="M2839" i="1"/>
  <c r="N2839" i="1"/>
  <c r="O2839" i="1"/>
  <c r="P2839" i="1"/>
  <c r="Q2839" i="1"/>
  <c r="R2839" i="1"/>
  <c r="S2839" i="1"/>
  <c r="T2839" i="1"/>
  <c r="U2839" i="1"/>
  <c r="V2839" i="1"/>
  <c r="W2839" i="1"/>
  <c r="X2839" i="1"/>
  <c r="Y2839" i="1"/>
  <c r="Z2839" i="1"/>
  <c r="AA2839" i="1"/>
  <c r="AB2839" i="1"/>
  <c r="AC2839" i="1"/>
  <c r="AD2839" i="1"/>
  <c r="H2864" i="1"/>
  <c r="I2864" i="1"/>
  <c r="J2864" i="1"/>
  <c r="K2864" i="1"/>
  <c r="L2864" i="1"/>
  <c r="M2864" i="1"/>
  <c r="N2864" i="1"/>
  <c r="O2864" i="1"/>
  <c r="P2864" i="1"/>
  <c r="Q2864" i="1"/>
  <c r="R2864" i="1"/>
  <c r="S2864" i="1"/>
  <c r="T2864" i="1"/>
  <c r="U2864" i="1"/>
  <c r="V2864" i="1"/>
  <c r="W2864" i="1"/>
  <c r="X2864" i="1"/>
  <c r="Y2864" i="1"/>
  <c r="Z2864" i="1"/>
  <c r="AA2864" i="1"/>
  <c r="AB2864" i="1"/>
  <c r="AC2864" i="1"/>
  <c r="AD2864" i="1"/>
  <c r="H2865" i="1"/>
  <c r="I2865" i="1"/>
  <c r="J2865" i="1"/>
  <c r="K2865" i="1"/>
  <c r="L2865" i="1"/>
  <c r="M2865" i="1"/>
  <c r="N2865" i="1"/>
  <c r="O2865" i="1"/>
  <c r="P2865" i="1"/>
  <c r="Q2865" i="1"/>
  <c r="R2865" i="1"/>
  <c r="S2865" i="1"/>
  <c r="T2865" i="1"/>
  <c r="U2865" i="1"/>
  <c r="V2865" i="1"/>
  <c r="W2865" i="1"/>
  <c r="X2865" i="1"/>
  <c r="Y2865" i="1"/>
  <c r="Z2865" i="1"/>
  <c r="AA2865" i="1"/>
  <c r="AB2865" i="1"/>
  <c r="AC2865" i="1"/>
  <c r="AD2865" i="1"/>
  <c r="H2866" i="1"/>
  <c r="I2866" i="1"/>
  <c r="J2866" i="1"/>
  <c r="K2866" i="1"/>
  <c r="L2866" i="1"/>
  <c r="M2866" i="1"/>
  <c r="N2866" i="1"/>
  <c r="O2866" i="1"/>
  <c r="P2866" i="1"/>
  <c r="Q2866" i="1"/>
  <c r="R2866" i="1"/>
  <c r="S2866" i="1"/>
  <c r="T2866" i="1"/>
  <c r="U2866" i="1"/>
  <c r="V2866" i="1"/>
  <c r="W2866" i="1"/>
  <c r="X2866" i="1"/>
  <c r="Y2866" i="1"/>
  <c r="Z2866" i="1"/>
  <c r="AA2866" i="1"/>
  <c r="AB2866" i="1"/>
  <c r="AC2866" i="1"/>
  <c r="AD2866" i="1"/>
  <c r="H2867" i="1"/>
  <c r="I2867" i="1"/>
  <c r="J2867" i="1"/>
  <c r="K2867" i="1"/>
  <c r="L2867" i="1"/>
  <c r="M2867" i="1"/>
  <c r="N2867" i="1"/>
  <c r="O2867" i="1"/>
  <c r="P2867" i="1"/>
  <c r="Q2867" i="1"/>
  <c r="R2867" i="1"/>
  <c r="S2867" i="1"/>
  <c r="T2867" i="1"/>
  <c r="U2867" i="1"/>
  <c r="V2867" i="1"/>
  <c r="W2867" i="1"/>
  <c r="X2867" i="1"/>
  <c r="Y2867" i="1"/>
  <c r="Z2867" i="1"/>
  <c r="AA2867" i="1"/>
  <c r="AB2867" i="1"/>
  <c r="AC2867" i="1"/>
  <c r="AD2867" i="1"/>
  <c r="H2868" i="1"/>
  <c r="I2868" i="1"/>
  <c r="J2868" i="1"/>
  <c r="K2868" i="1"/>
  <c r="L2868" i="1"/>
  <c r="M2868" i="1"/>
  <c r="N2868" i="1"/>
  <c r="O2868" i="1"/>
  <c r="P2868" i="1"/>
  <c r="Q2868" i="1"/>
  <c r="R2868" i="1"/>
  <c r="S2868" i="1"/>
  <c r="T2868" i="1"/>
  <c r="U2868" i="1"/>
  <c r="V2868" i="1"/>
  <c r="W2868" i="1"/>
  <c r="X2868" i="1"/>
  <c r="Y2868" i="1"/>
  <c r="Z2868" i="1"/>
  <c r="AA2868" i="1"/>
  <c r="AB2868" i="1"/>
  <c r="AC2868" i="1"/>
  <c r="AD2868" i="1"/>
  <c r="H2869" i="1"/>
  <c r="I2869" i="1"/>
  <c r="J2869" i="1"/>
  <c r="K2869" i="1"/>
  <c r="L2869" i="1"/>
  <c r="M2869" i="1"/>
  <c r="N2869" i="1"/>
  <c r="O2869" i="1"/>
  <c r="P2869" i="1"/>
  <c r="Q2869" i="1"/>
  <c r="R2869" i="1"/>
  <c r="S2869" i="1"/>
  <c r="T2869" i="1"/>
  <c r="U2869" i="1"/>
  <c r="V2869" i="1"/>
  <c r="W2869" i="1"/>
  <c r="X2869" i="1"/>
  <c r="Y2869" i="1"/>
  <c r="Z2869" i="1"/>
  <c r="AA2869" i="1"/>
  <c r="AB2869" i="1"/>
  <c r="AC2869" i="1"/>
  <c r="AD2869" i="1"/>
  <c r="H2870" i="1"/>
  <c r="I2870" i="1"/>
  <c r="J2870" i="1"/>
  <c r="K2870" i="1"/>
  <c r="L2870" i="1"/>
  <c r="M2870" i="1"/>
  <c r="N2870" i="1"/>
  <c r="O2870" i="1"/>
  <c r="P2870" i="1"/>
  <c r="Q2870" i="1"/>
  <c r="R2870" i="1"/>
  <c r="S2870" i="1"/>
  <c r="T2870" i="1"/>
  <c r="U2870" i="1"/>
  <c r="V2870" i="1"/>
  <c r="W2870" i="1"/>
  <c r="X2870" i="1"/>
  <c r="Y2870" i="1"/>
  <c r="Z2870" i="1"/>
  <c r="AA2870" i="1"/>
  <c r="AB2870" i="1"/>
  <c r="AC2870" i="1"/>
  <c r="AD2870" i="1"/>
  <c r="H2871" i="1"/>
  <c r="I2871" i="1"/>
  <c r="J2871" i="1"/>
  <c r="K2871" i="1"/>
  <c r="L2871" i="1"/>
  <c r="M2871" i="1"/>
  <c r="N2871" i="1"/>
  <c r="O2871" i="1"/>
  <c r="P2871" i="1"/>
  <c r="Q2871" i="1"/>
  <c r="R2871" i="1"/>
  <c r="S2871" i="1"/>
  <c r="T2871" i="1"/>
  <c r="U2871" i="1"/>
  <c r="V2871" i="1"/>
  <c r="W2871" i="1"/>
  <c r="X2871" i="1"/>
  <c r="Y2871" i="1"/>
  <c r="Z2871" i="1"/>
  <c r="AA2871" i="1"/>
  <c r="AB2871" i="1"/>
  <c r="AC2871" i="1"/>
  <c r="AD2871" i="1"/>
  <c r="H2872" i="1"/>
  <c r="I2872" i="1"/>
  <c r="J2872" i="1"/>
  <c r="K2872" i="1"/>
  <c r="L2872" i="1"/>
  <c r="M2872" i="1"/>
  <c r="N2872" i="1"/>
  <c r="O2872" i="1"/>
  <c r="P2872" i="1"/>
  <c r="Q2872" i="1"/>
  <c r="R2872" i="1"/>
  <c r="S2872" i="1"/>
  <c r="T2872" i="1"/>
  <c r="U2872" i="1"/>
  <c r="V2872" i="1"/>
  <c r="W2872" i="1"/>
  <c r="X2872" i="1"/>
  <c r="Y2872" i="1"/>
  <c r="Z2872" i="1"/>
  <c r="AA2872" i="1"/>
  <c r="AB2872" i="1"/>
  <c r="AC2872" i="1"/>
  <c r="AD2872" i="1"/>
  <c r="H2873" i="1"/>
  <c r="I2873" i="1"/>
  <c r="J2873" i="1"/>
  <c r="K2873" i="1"/>
  <c r="L2873" i="1"/>
  <c r="M2873" i="1"/>
  <c r="N2873" i="1"/>
  <c r="O2873" i="1"/>
  <c r="P2873" i="1"/>
  <c r="Q2873" i="1"/>
  <c r="R2873" i="1"/>
  <c r="S2873" i="1"/>
  <c r="T2873" i="1"/>
  <c r="U2873" i="1"/>
  <c r="V2873" i="1"/>
  <c r="W2873" i="1"/>
  <c r="X2873" i="1"/>
  <c r="Y2873" i="1"/>
  <c r="Z2873" i="1"/>
  <c r="AA2873" i="1"/>
  <c r="AB2873" i="1"/>
  <c r="AC2873" i="1"/>
  <c r="AD2873" i="1"/>
  <c r="H2874" i="1"/>
  <c r="I2874" i="1"/>
  <c r="J2874" i="1"/>
  <c r="K2874" i="1"/>
  <c r="L2874" i="1"/>
  <c r="M2874" i="1"/>
  <c r="N2874" i="1"/>
  <c r="O2874" i="1"/>
  <c r="P2874" i="1"/>
  <c r="Q2874" i="1"/>
  <c r="R2874" i="1"/>
  <c r="S2874" i="1"/>
  <c r="T2874" i="1"/>
  <c r="U2874" i="1"/>
  <c r="V2874" i="1"/>
  <c r="W2874" i="1"/>
  <c r="X2874" i="1"/>
  <c r="Y2874" i="1"/>
  <c r="Z2874" i="1"/>
  <c r="AA2874" i="1"/>
  <c r="AB2874" i="1"/>
  <c r="AC2874" i="1"/>
  <c r="AD2874" i="1"/>
  <c r="H2875" i="1"/>
  <c r="I2875" i="1"/>
  <c r="J2875" i="1"/>
  <c r="K2875" i="1"/>
  <c r="L2875" i="1"/>
  <c r="M2875" i="1"/>
  <c r="N2875" i="1"/>
  <c r="O2875" i="1"/>
  <c r="P2875" i="1"/>
  <c r="Q2875" i="1"/>
  <c r="R2875" i="1"/>
  <c r="S2875" i="1"/>
  <c r="T2875" i="1"/>
  <c r="U2875" i="1"/>
  <c r="V2875" i="1"/>
  <c r="W2875" i="1"/>
  <c r="X2875" i="1"/>
  <c r="Y2875" i="1"/>
  <c r="Z2875" i="1"/>
  <c r="AA2875" i="1"/>
  <c r="AB2875" i="1"/>
  <c r="AC2875" i="1"/>
  <c r="AD2875" i="1"/>
  <c r="H2876" i="1"/>
  <c r="I2876" i="1"/>
  <c r="J2876" i="1"/>
  <c r="K2876" i="1"/>
  <c r="L2876" i="1"/>
  <c r="M2876" i="1"/>
  <c r="N2876" i="1"/>
  <c r="O2876" i="1"/>
  <c r="P2876" i="1"/>
  <c r="Q2876" i="1"/>
  <c r="R2876" i="1"/>
  <c r="S2876" i="1"/>
  <c r="T2876" i="1"/>
  <c r="U2876" i="1"/>
  <c r="V2876" i="1"/>
  <c r="W2876" i="1"/>
  <c r="X2876" i="1"/>
  <c r="Y2876" i="1"/>
  <c r="Z2876" i="1"/>
  <c r="AA2876" i="1"/>
  <c r="AB2876" i="1"/>
  <c r="AC2876" i="1"/>
  <c r="AD2876" i="1"/>
  <c r="H2877" i="1"/>
  <c r="I2877" i="1"/>
  <c r="J2877" i="1"/>
  <c r="K2877" i="1"/>
  <c r="L2877" i="1"/>
  <c r="M2877" i="1"/>
  <c r="N2877" i="1"/>
  <c r="O2877" i="1"/>
  <c r="P2877" i="1"/>
  <c r="Q2877" i="1"/>
  <c r="R2877" i="1"/>
  <c r="S2877" i="1"/>
  <c r="T2877" i="1"/>
  <c r="U2877" i="1"/>
  <c r="V2877" i="1"/>
  <c r="W2877" i="1"/>
  <c r="X2877" i="1"/>
  <c r="Y2877" i="1"/>
  <c r="Z2877" i="1"/>
  <c r="AA2877" i="1"/>
  <c r="AB2877" i="1"/>
  <c r="AC2877" i="1"/>
  <c r="AD2877" i="1"/>
  <c r="H2878" i="1"/>
  <c r="I2878" i="1"/>
  <c r="J2878" i="1"/>
  <c r="K2878" i="1"/>
  <c r="L2878" i="1"/>
  <c r="M2878" i="1"/>
  <c r="N2878" i="1"/>
  <c r="O2878" i="1"/>
  <c r="P2878" i="1"/>
  <c r="Q2878" i="1"/>
  <c r="R2878" i="1"/>
  <c r="S2878" i="1"/>
  <c r="T2878" i="1"/>
  <c r="U2878" i="1"/>
  <c r="V2878" i="1"/>
  <c r="W2878" i="1"/>
  <c r="X2878" i="1"/>
  <c r="Y2878" i="1"/>
  <c r="Z2878" i="1"/>
  <c r="AA2878" i="1"/>
  <c r="AB2878" i="1"/>
  <c r="AC2878" i="1"/>
  <c r="AD2878" i="1"/>
  <c r="H2879" i="1"/>
  <c r="I2879" i="1"/>
  <c r="J2879" i="1"/>
  <c r="K2879" i="1"/>
  <c r="L2879" i="1"/>
  <c r="M2879" i="1"/>
  <c r="N2879" i="1"/>
  <c r="O2879" i="1"/>
  <c r="P2879" i="1"/>
  <c r="Q2879" i="1"/>
  <c r="R2879" i="1"/>
  <c r="S2879" i="1"/>
  <c r="T2879" i="1"/>
  <c r="U2879" i="1"/>
  <c r="V2879" i="1"/>
  <c r="W2879" i="1"/>
  <c r="X2879" i="1"/>
  <c r="Y2879" i="1"/>
  <c r="Z2879" i="1"/>
  <c r="AA2879" i="1"/>
  <c r="AB2879" i="1"/>
  <c r="AC2879" i="1"/>
  <c r="AD2879" i="1"/>
  <c r="H2880" i="1"/>
  <c r="I2880" i="1"/>
  <c r="J2880" i="1"/>
  <c r="K2880" i="1"/>
  <c r="L2880" i="1"/>
  <c r="M2880" i="1"/>
  <c r="N2880" i="1"/>
  <c r="O2880" i="1"/>
  <c r="P2880" i="1"/>
  <c r="Q2880" i="1"/>
  <c r="R2880" i="1"/>
  <c r="S2880" i="1"/>
  <c r="T2880" i="1"/>
  <c r="U2880" i="1"/>
  <c r="V2880" i="1"/>
  <c r="W2880" i="1"/>
  <c r="X2880" i="1"/>
  <c r="Y2880" i="1"/>
  <c r="Z2880" i="1"/>
  <c r="AA2880" i="1"/>
  <c r="AB2880" i="1"/>
  <c r="AC2880" i="1"/>
  <c r="AD2880" i="1"/>
  <c r="H2881" i="1"/>
  <c r="I2881" i="1"/>
  <c r="J2881" i="1"/>
  <c r="K2881" i="1"/>
  <c r="L2881" i="1"/>
  <c r="M2881" i="1"/>
  <c r="N2881" i="1"/>
  <c r="O2881" i="1"/>
  <c r="P2881" i="1"/>
  <c r="Q2881" i="1"/>
  <c r="R2881" i="1"/>
  <c r="S2881" i="1"/>
  <c r="T2881" i="1"/>
  <c r="U2881" i="1"/>
  <c r="V2881" i="1"/>
  <c r="W2881" i="1"/>
  <c r="X2881" i="1"/>
  <c r="Y2881" i="1"/>
  <c r="Z2881" i="1"/>
  <c r="AA2881" i="1"/>
  <c r="AB2881" i="1"/>
  <c r="AC2881" i="1"/>
  <c r="AD2881" i="1"/>
  <c r="H2882" i="1"/>
  <c r="I2882" i="1"/>
  <c r="J2882" i="1"/>
  <c r="K2882" i="1"/>
  <c r="L2882" i="1"/>
  <c r="M2882" i="1"/>
  <c r="N2882" i="1"/>
  <c r="O2882" i="1"/>
  <c r="P2882" i="1"/>
  <c r="Q2882" i="1"/>
  <c r="R2882" i="1"/>
  <c r="S2882" i="1"/>
  <c r="T2882" i="1"/>
  <c r="U2882" i="1"/>
  <c r="V2882" i="1"/>
  <c r="W2882" i="1"/>
  <c r="X2882" i="1"/>
  <c r="Y2882" i="1"/>
  <c r="Z2882" i="1"/>
  <c r="AA2882" i="1"/>
  <c r="AB2882" i="1"/>
  <c r="AC2882" i="1"/>
  <c r="AD2882" i="1"/>
  <c r="H2883" i="1"/>
  <c r="I2883" i="1"/>
  <c r="J2883" i="1"/>
  <c r="K2883" i="1"/>
  <c r="L2883" i="1"/>
  <c r="M2883" i="1"/>
  <c r="N2883" i="1"/>
  <c r="O2883" i="1"/>
  <c r="P2883" i="1"/>
  <c r="Q2883" i="1"/>
  <c r="R2883" i="1"/>
  <c r="S2883" i="1"/>
  <c r="T2883" i="1"/>
  <c r="U2883" i="1"/>
  <c r="V2883" i="1"/>
  <c r="W2883" i="1"/>
  <c r="X2883" i="1"/>
  <c r="Y2883" i="1"/>
  <c r="Z2883" i="1"/>
  <c r="AA2883" i="1"/>
  <c r="AB2883" i="1"/>
  <c r="AC2883" i="1"/>
  <c r="AD2883" i="1"/>
  <c r="H2884" i="1"/>
  <c r="I2884" i="1"/>
  <c r="J2884" i="1"/>
  <c r="K2884" i="1"/>
  <c r="L2884" i="1"/>
  <c r="M2884" i="1"/>
  <c r="N2884" i="1"/>
  <c r="O2884" i="1"/>
  <c r="P2884" i="1"/>
  <c r="Q2884" i="1"/>
  <c r="R2884" i="1"/>
  <c r="S2884" i="1"/>
  <c r="T2884" i="1"/>
  <c r="U2884" i="1"/>
  <c r="V2884" i="1"/>
  <c r="W2884" i="1"/>
  <c r="X2884" i="1"/>
  <c r="Y2884" i="1"/>
  <c r="Z2884" i="1"/>
  <c r="AA2884" i="1"/>
  <c r="AB2884" i="1"/>
  <c r="AC2884" i="1"/>
  <c r="AD2884" i="1"/>
  <c r="H2885" i="1"/>
  <c r="I2885" i="1"/>
  <c r="J2885" i="1"/>
  <c r="K2885" i="1"/>
  <c r="L2885" i="1"/>
  <c r="M2885" i="1"/>
  <c r="N2885" i="1"/>
  <c r="O2885" i="1"/>
  <c r="P2885" i="1"/>
  <c r="Q2885" i="1"/>
  <c r="R2885" i="1"/>
  <c r="S2885" i="1"/>
  <c r="T2885" i="1"/>
  <c r="U2885" i="1"/>
  <c r="V2885" i="1"/>
  <c r="W2885" i="1"/>
  <c r="X2885" i="1"/>
  <c r="Y2885" i="1"/>
  <c r="Z2885" i="1"/>
  <c r="AA2885" i="1"/>
  <c r="AB2885" i="1"/>
  <c r="AC2885" i="1"/>
  <c r="AD2885" i="1"/>
  <c r="H2886" i="1"/>
  <c r="I2886" i="1"/>
  <c r="J2886" i="1"/>
  <c r="K2886" i="1"/>
  <c r="L2886" i="1"/>
  <c r="M2886" i="1"/>
  <c r="N2886" i="1"/>
  <c r="O2886" i="1"/>
  <c r="P2886" i="1"/>
  <c r="Q2886" i="1"/>
  <c r="R2886" i="1"/>
  <c r="S2886" i="1"/>
  <c r="T2886" i="1"/>
  <c r="U2886" i="1"/>
  <c r="V2886" i="1"/>
  <c r="W2886" i="1"/>
  <c r="X2886" i="1"/>
  <c r="Y2886" i="1"/>
  <c r="Z2886" i="1"/>
  <c r="AA2886" i="1"/>
  <c r="AB2886" i="1"/>
  <c r="AC2886" i="1"/>
  <c r="AD2886" i="1"/>
  <c r="H2887" i="1"/>
  <c r="I2887" i="1"/>
  <c r="J2887" i="1"/>
  <c r="K2887" i="1"/>
  <c r="L2887" i="1"/>
  <c r="M2887" i="1"/>
  <c r="N2887" i="1"/>
  <c r="O2887" i="1"/>
  <c r="P2887" i="1"/>
  <c r="Q2887" i="1"/>
  <c r="R2887" i="1"/>
  <c r="S2887" i="1"/>
  <c r="T2887" i="1"/>
  <c r="U2887" i="1"/>
  <c r="V2887" i="1"/>
  <c r="W2887" i="1"/>
  <c r="X2887" i="1"/>
  <c r="Y2887" i="1"/>
  <c r="Z2887" i="1"/>
  <c r="AA2887" i="1"/>
  <c r="AB2887" i="1"/>
  <c r="AC2887" i="1"/>
  <c r="AD2887" i="1"/>
  <c r="H2888" i="1"/>
  <c r="I2888" i="1"/>
  <c r="J2888" i="1"/>
  <c r="K2888" i="1"/>
  <c r="L2888" i="1"/>
  <c r="M2888" i="1"/>
  <c r="N2888" i="1"/>
  <c r="O2888" i="1"/>
  <c r="P2888" i="1"/>
  <c r="Q2888" i="1"/>
  <c r="R2888" i="1"/>
  <c r="S2888" i="1"/>
  <c r="T2888" i="1"/>
  <c r="U2888" i="1"/>
  <c r="V2888" i="1"/>
  <c r="W2888" i="1"/>
  <c r="X2888" i="1"/>
  <c r="Y2888" i="1"/>
  <c r="Z2888" i="1"/>
  <c r="AA2888" i="1"/>
  <c r="AB2888" i="1"/>
  <c r="AC2888" i="1"/>
  <c r="AD2888" i="1"/>
  <c r="H2889" i="1"/>
  <c r="I2889" i="1"/>
  <c r="J2889" i="1"/>
  <c r="K2889" i="1"/>
  <c r="L2889" i="1"/>
  <c r="M2889" i="1"/>
  <c r="N2889" i="1"/>
  <c r="O2889" i="1"/>
  <c r="P2889" i="1"/>
  <c r="Q2889" i="1"/>
  <c r="R2889" i="1"/>
  <c r="S2889" i="1"/>
  <c r="T2889" i="1"/>
  <c r="U2889" i="1"/>
  <c r="V2889" i="1"/>
  <c r="W2889" i="1"/>
  <c r="X2889" i="1"/>
  <c r="Y2889" i="1"/>
  <c r="Z2889" i="1"/>
  <c r="AA2889" i="1"/>
  <c r="AB2889" i="1"/>
  <c r="AC2889" i="1"/>
  <c r="AD2889" i="1"/>
  <c r="H2890" i="1"/>
  <c r="I2890" i="1"/>
  <c r="J2890" i="1"/>
  <c r="K2890" i="1"/>
  <c r="L2890" i="1"/>
  <c r="M2890" i="1"/>
  <c r="N2890" i="1"/>
  <c r="O2890" i="1"/>
  <c r="P2890" i="1"/>
  <c r="Q2890" i="1"/>
  <c r="R2890" i="1"/>
  <c r="S2890" i="1"/>
  <c r="T2890" i="1"/>
  <c r="U2890" i="1"/>
  <c r="V2890" i="1"/>
  <c r="W2890" i="1"/>
  <c r="X2890" i="1"/>
  <c r="Y2890" i="1"/>
  <c r="Z2890" i="1"/>
  <c r="AA2890" i="1"/>
  <c r="AB2890" i="1"/>
  <c r="AC2890" i="1"/>
  <c r="AD2890" i="1"/>
  <c r="H2891" i="1"/>
  <c r="I2891" i="1"/>
  <c r="J2891" i="1"/>
  <c r="K2891" i="1"/>
  <c r="L2891" i="1"/>
  <c r="M2891" i="1"/>
  <c r="N2891" i="1"/>
  <c r="O2891" i="1"/>
  <c r="P2891" i="1"/>
  <c r="Q2891" i="1"/>
  <c r="R2891" i="1"/>
  <c r="S2891" i="1"/>
  <c r="T2891" i="1"/>
  <c r="U2891" i="1"/>
  <c r="V2891" i="1"/>
  <c r="W2891" i="1"/>
  <c r="X2891" i="1"/>
  <c r="Y2891" i="1"/>
  <c r="Z2891" i="1"/>
  <c r="AA2891" i="1"/>
  <c r="AB2891" i="1"/>
  <c r="AC2891" i="1"/>
  <c r="AD2891" i="1"/>
  <c r="H2892" i="1"/>
  <c r="I2892" i="1"/>
  <c r="J2892" i="1"/>
  <c r="K2892" i="1"/>
  <c r="L2892" i="1"/>
  <c r="M2892" i="1"/>
  <c r="N2892" i="1"/>
  <c r="O2892" i="1"/>
  <c r="P2892" i="1"/>
  <c r="Q2892" i="1"/>
  <c r="R2892" i="1"/>
  <c r="S2892" i="1"/>
  <c r="T2892" i="1"/>
  <c r="U2892" i="1"/>
  <c r="V2892" i="1"/>
  <c r="W2892" i="1"/>
  <c r="X2892" i="1"/>
  <c r="Y2892" i="1"/>
  <c r="Z2892" i="1"/>
  <c r="AA2892" i="1"/>
  <c r="AB2892" i="1"/>
  <c r="AC2892" i="1"/>
  <c r="AD2892" i="1"/>
  <c r="H2893" i="1"/>
  <c r="I2893" i="1"/>
  <c r="J2893" i="1"/>
  <c r="K2893" i="1"/>
  <c r="L2893" i="1"/>
  <c r="M2893" i="1"/>
  <c r="N2893" i="1"/>
  <c r="O2893" i="1"/>
  <c r="P2893" i="1"/>
  <c r="Q2893" i="1"/>
  <c r="R2893" i="1"/>
  <c r="S2893" i="1"/>
  <c r="T2893" i="1"/>
  <c r="U2893" i="1"/>
  <c r="V2893" i="1"/>
  <c r="W2893" i="1"/>
  <c r="X2893" i="1"/>
  <c r="Y2893" i="1"/>
  <c r="Z2893" i="1"/>
  <c r="AA2893" i="1"/>
  <c r="AB2893" i="1"/>
  <c r="AC2893" i="1"/>
  <c r="AD2893" i="1"/>
  <c r="H2894" i="1"/>
  <c r="I2894" i="1"/>
  <c r="J2894" i="1"/>
  <c r="K2894" i="1"/>
  <c r="L2894" i="1"/>
  <c r="M2894" i="1"/>
  <c r="N2894" i="1"/>
  <c r="O2894" i="1"/>
  <c r="P2894" i="1"/>
  <c r="Q2894" i="1"/>
  <c r="R2894" i="1"/>
  <c r="S2894" i="1"/>
  <c r="T2894" i="1"/>
  <c r="U2894" i="1"/>
  <c r="V2894" i="1"/>
  <c r="W2894" i="1"/>
  <c r="X2894" i="1"/>
  <c r="Y2894" i="1"/>
  <c r="Z2894" i="1"/>
  <c r="AA2894" i="1"/>
  <c r="AB2894" i="1"/>
  <c r="AC2894" i="1"/>
  <c r="AD2894" i="1"/>
  <c r="H2895" i="1"/>
  <c r="I2895" i="1"/>
  <c r="J2895" i="1"/>
  <c r="K2895" i="1"/>
  <c r="L2895" i="1"/>
  <c r="M2895" i="1"/>
  <c r="N2895" i="1"/>
  <c r="O2895" i="1"/>
  <c r="P2895" i="1"/>
  <c r="Q2895" i="1"/>
  <c r="R2895" i="1"/>
  <c r="S2895" i="1"/>
  <c r="T2895" i="1"/>
  <c r="U2895" i="1"/>
  <c r="V2895" i="1"/>
  <c r="W2895" i="1"/>
  <c r="X2895" i="1"/>
  <c r="Y2895" i="1"/>
  <c r="Z2895" i="1"/>
  <c r="AA2895" i="1"/>
  <c r="AB2895" i="1"/>
  <c r="AC2895" i="1"/>
  <c r="AD2895" i="1"/>
  <c r="H2960" i="1"/>
  <c r="I2960" i="1"/>
  <c r="J2960" i="1"/>
  <c r="K2960" i="1"/>
  <c r="L2960" i="1"/>
  <c r="M2960" i="1"/>
  <c r="N2960" i="1"/>
  <c r="O2960" i="1"/>
  <c r="P2960" i="1"/>
  <c r="Q2960" i="1"/>
  <c r="R2960" i="1"/>
  <c r="S2960" i="1"/>
  <c r="T2960" i="1"/>
  <c r="U2960" i="1"/>
  <c r="V2960" i="1"/>
  <c r="W2960" i="1"/>
  <c r="X2960" i="1"/>
  <c r="Y2960" i="1"/>
  <c r="Z2960" i="1"/>
  <c r="AA2960" i="1"/>
  <c r="AB2960" i="1"/>
  <c r="AC2960" i="1"/>
  <c r="AD2960" i="1"/>
  <c r="H2961" i="1"/>
  <c r="I2961" i="1"/>
  <c r="J2961" i="1"/>
  <c r="K2961" i="1"/>
  <c r="L2961" i="1"/>
  <c r="M2961" i="1"/>
  <c r="N2961" i="1"/>
  <c r="O2961" i="1"/>
  <c r="P2961" i="1"/>
  <c r="Q2961" i="1"/>
  <c r="R2961" i="1"/>
  <c r="S2961" i="1"/>
  <c r="T2961" i="1"/>
  <c r="U2961" i="1"/>
  <c r="V2961" i="1"/>
  <c r="W2961" i="1"/>
  <c r="X2961" i="1"/>
  <c r="Y2961" i="1"/>
  <c r="Z2961" i="1"/>
  <c r="AA2961" i="1"/>
  <c r="AB2961" i="1"/>
  <c r="AC2961" i="1"/>
  <c r="AD2961" i="1"/>
  <c r="H2962" i="1"/>
  <c r="I2962" i="1"/>
  <c r="J2962" i="1"/>
  <c r="K2962" i="1"/>
  <c r="L2962" i="1"/>
  <c r="M2962" i="1"/>
  <c r="N2962" i="1"/>
  <c r="O2962" i="1"/>
  <c r="P2962" i="1"/>
  <c r="Q2962" i="1"/>
  <c r="R2962" i="1"/>
  <c r="S2962" i="1"/>
  <c r="T2962" i="1"/>
  <c r="U2962" i="1"/>
  <c r="V2962" i="1"/>
  <c r="W2962" i="1"/>
  <c r="X2962" i="1"/>
  <c r="Y2962" i="1"/>
  <c r="Z2962" i="1"/>
  <c r="AA2962" i="1"/>
  <c r="AB2962" i="1"/>
  <c r="AC2962" i="1"/>
  <c r="AD2962" i="1"/>
  <c r="H2963" i="1"/>
  <c r="I2963" i="1"/>
  <c r="J2963" i="1"/>
  <c r="K2963" i="1"/>
  <c r="L2963" i="1"/>
  <c r="M2963" i="1"/>
  <c r="N2963" i="1"/>
  <c r="O2963" i="1"/>
  <c r="P2963" i="1"/>
  <c r="Q2963" i="1"/>
  <c r="R2963" i="1"/>
  <c r="S2963" i="1"/>
  <c r="T2963" i="1"/>
  <c r="U2963" i="1"/>
  <c r="V2963" i="1"/>
  <c r="W2963" i="1"/>
  <c r="X2963" i="1"/>
  <c r="Y2963" i="1"/>
  <c r="Z2963" i="1"/>
  <c r="AA2963" i="1"/>
  <c r="AB2963" i="1"/>
  <c r="AC2963" i="1"/>
  <c r="AD2963" i="1"/>
  <c r="H2964" i="1"/>
  <c r="I2964" i="1"/>
  <c r="J2964" i="1"/>
  <c r="K2964" i="1"/>
  <c r="L2964" i="1"/>
  <c r="M2964" i="1"/>
  <c r="N2964" i="1"/>
  <c r="O2964" i="1"/>
  <c r="P2964" i="1"/>
  <c r="Q2964" i="1"/>
  <c r="R2964" i="1"/>
  <c r="S2964" i="1"/>
  <c r="T2964" i="1"/>
  <c r="U2964" i="1"/>
  <c r="V2964" i="1"/>
  <c r="W2964" i="1"/>
  <c r="X2964" i="1"/>
  <c r="Y2964" i="1"/>
  <c r="Z2964" i="1"/>
  <c r="AA2964" i="1"/>
  <c r="AB2964" i="1"/>
  <c r="AC2964" i="1"/>
  <c r="AD2964" i="1"/>
  <c r="H2965" i="1"/>
  <c r="I2965" i="1"/>
  <c r="J2965" i="1"/>
  <c r="K2965" i="1"/>
  <c r="L2965" i="1"/>
  <c r="M2965" i="1"/>
  <c r="N2965" i="1"/>
  <c r="O2965" i="1"/>
  <c r="P2965" i="1"/>
  <c r="Q2965" i="1"/>
  <c r="R2965" i="1"/>
  <c r="S2965" i="1"/>
  <c r="T2965" i="1"/>
  <c r="U2965" i="1"/>
  <c r="V2965" i="1"/>
  <c r="W2965" i="1"/>
  <c r="X2965" i="1"/>
  <c r="Y2965" i="1"/>
  <c r="Z2965" i="1"/>
  <c r="AA2965" i="1"/>
  <c r="AB2965" i="1"/>
  <c r="AC2965" i="1"/>
  <c r="AD2965" i="1"/>
  <c r="H2966" i="1"/>
  <c r="I2966" i="1"/>
  <c r="J2966" i="1"/>
  <c r="K2966" i="1"/>
  <c r="L2966" i="1"/>
  <c r="M2966" i="1"/>
  <c r="N2966" i="1"/>
  <c r="O2966" i="1"/>
  <c r="P2966" i="1"/>
  <c r="Q2966" i="1"/>
  <c r="R2966" i="1"/>
  <c r="S2966" i="1"/>
  <c r="T2966" i="1"/>
  <c r="U2966" i="1"/>
  <c r="V2966" i="1"/>
  <c r="W2966" i="1"/>
  <c r="X2966" i="1"/>
  <c r="Y2966" i="1"/>
  <c r="Z2966" i="1"/>
  <c r="AA2966" i="1"/>
  <c r="AB2966" i="1"/>
  <c r="AC2966" i="1"/>
  <c r="AD2966" i="1"/>
  <c r="H2967" i="1"/>
  <c r="I2967" i="1"/>
  <c r="J2967" i="1"/>
  <c r="K2967" i="1"/>
  <c r="L2967" i="1"/>
  <c r="M2967" i="1"/>
  <c r="N2967" i="1"/>
  <c r="O2967" i="1"/>
  <c r="P2967" i="1"/>
  <c r="Q2967" i="1"/>
  <c r="R2967" i="1"/>
  <c r="S2967" i="1"/>
  <c r="T2967" i="1"/>
  <c r="U2967" i="1"/>
  <c r="V2967" i="1"/>
  <c r="W2967" i="1"/>
  <c r="X2967" i="1"/>
  <c r="Y2967" i="1"/>
  <c r="Z2967" i="1"/>
  <c r="AA2967" i="1"/>
  <c r="AB2967" i="1"/>
  <c r="AC2967" i="1"/>
  <c r="AD2967" i="1"/>
  <c r="H2968" i="1"/>
  <c r="I2968" i="1"/>
  <c r="J2968" i="1"/>
  <c r="K2968" i="1"/>
  <c r="L2968" i="1"/>
  <c r="M2968" i="1"/>
  <c r="N2968" i="1"/>
  <c r="O2968" i="1"/>
  <c r="P2968" i="1"/>
  <c r="Q2968" i="1"/>
  <c r="R2968" i="1"/>
  <c r="S2968" i="1"/>
  <c r="T2968" i="1"/>
  <c r="U2968" i="1"/>
  <c r="V2968" i="1"/>
  <c r="W2968" i="1"/>
  <c r="X2968" i="1"/>
  <c r="Y2968" i="1"/>
  <c r="Z2968" i="1"/>
  <c r="AA2968" i="1"/>
  <c r="AB2968" i="1"/>
  <c r="AC2968" i="1"/>
  <c r="AD2968" i="1"/>
  <c r="H2969" i="1"/>
  <c r="I2969" i="1"/>
  <c r="J2969" i="1"/>
  <c r="K2969" i="1"/>
  <c r="L2969" i="1"/>
  <c r="M2969" i="1"/>
  <c r="N2969" i="1"/>
  <c r="O2969" i="1"/>
  <c r="P2969" i="1"/>
  <c r="Q2969" i="1"/>
  <c r="R2969" i="1"/>
  <c r="S2969" i="1"/>
  <c r="T2969" i="1"/>
  <c r="U2969" i="1"/>
  <c r="V2969" i="1"/>
  <c r="W2969" i="1"/>
  <c r="X2969" i="1"/>
  <c r="Y2969" i="1"/>
  <c r="Z2969" i="1"/>
  <c r="AA2969" i="1"/>
  <c r="AB2969" i="1"/>
  <c r="AC2969" i="1"/>
  <c r="AD2969" i="1"/>
  <c r="H2970" i="1"/>
  <c r="I2970" i="1"/>
  <c r="J2970" i="1"/>
  <c r="K2970" i="1"/>
  <c r="L2970" i="1"/>
  <c r="M2970" i="1"/>
  <c r="N2970" i="1"/>
  <c r="O2970" i="1"/>
  <c r="P2970" i="1"/>
  <c r="Q2970" i="1"/>
  <c r="R2970" i="1"/>
  <c r="S2970" i="1"/>
  <c r="T2970" i="1"/>
  <c r="U2970" i="1"/>
  <c r="V2970" i="1"/>
  <c r="W2970" i="1"/>
  <c r="X2970" i="1"/>
  <c r="Y2970" i="1"/>
  <c r="Z2970" i="1"/>
  <c r="AA2970" i="1"/>
  <c r="AB2970" i="1"/>
  <c r="AC2970" i="1"/>
  <c r="AD2970" i="1"/>
  <c r="H2971" i="1"/>
  <c r="I2971" i="1"/>
  <c r="J2971" i="1"/>
  <c r="K2971" i="1"/>
  <c r="L2971" i="1"/>
  <c r="M2971" i="1"/>
  <c r="N2971" i="1"/>
  <c r="O2971" i="1"/>
  <c r="P2971" i="1"/>
  <c r="Q2971" i="1"/>
  <c r="R2971" i="1"/>
  <c r="S2971" i="1"/>
  <c r="T2971" i="1"/>
  <c r="U2971" i="1"/>
  <c r="V2971" i="1"/>
  <c r="W2971" i="1"/>
  <c r="X2971" i="1"/>
  <c r="Y2971" i="1"/>
  <c r="Z2971" i="1"/>
  <c r="AA2971" i="1"/>
  <c r="AB2971" i="1"/>
  <c r="AC2971" i="1"/>
  <c r="AD2971" i="1"/>
  <c r="H2972" i="1"/>
  <c r="I2972" i="1"/>
  <c r="J2972" i="1"/>
  <c r="K2972" i="1"/>
  <c r="L2972" i="1"/>
  <c r="M2972" i="1"/>
  <c r="N2972" i="1"/>
  <c r="O2972" i="1"/>
  <c r="P2972" i="1"/>
  <c r="Q2972" i="1"/>
  <c r="R2972" i="1"/>
  <c r="S2972" i="1"/>
  <c r="T2972" i="1"/>
  <c r="U2972" i="1"/>
  <c r="V2972" i="1"/>
  <c r="W2972" i="1"/>
  <c r="X2972" i="1"/>
  <c r="Y2972" i="1"/>
  <c r="Z2972" i="1"/>
  <c r="AA2972" i="1"/>
  <c r="AB2972" i="1"/>
  <c r="AC2972" i="1"/>
  <c r="AD2972" i="1"/>
  <c r="H2973" i="1"/>
  <c r="I2973" i="1"/>
  <c r="J2973" i="1"/>
  <c r="K2973" i="1"/>
  <c r="L2973" i="1"/>
  <c r="M2973" i="1"/>
  <c r="N2973" i="1"/>
  <c r="O2973" i="1"/>
  <c r="P2973" i="1"/>
  <c r="Q2973" i="1"/>
  <c r="R2973" i="1"/>
  <c r="S2973" i="1"/>
  <c r="T2973" i="1"/>
  <c r="U2973" i="1"/>
  <c r="V2973" i="1"/>
  <c r="W2973" i="1"/>
  <c r="X2973" i="1"/>
  <c r="Y2973" i="1"/>
  <c r="Z2973" i="1"/>
  <c r="AA2973" i="1"/>
  <c r="AB2973" i="1"/>
  <c r="AC2973" i="1"/>
  <c r="AD2973" i="1"/>
  <c r="H2974" i="1"/>
  <c r="I2974" i="1"/>
  <c r="J2974" i="1"/>
  <c r="K2974" i="1"/>
  <c r="L2974" i="1"/>
  <c r="M2974" i="1"/>
  <c r="N2974" i="1"/>
  <c r="O2974" i="1"/>
  <c r="P2974" i="1"/>
  <c r="Q2974" i="1"/>
  <c r="R2974" i="1"/>
  <c r="S2974" i="1"/>
  <c r="T2974" i="1"/>
  <c r="U2974" i="1"/>
  <c r="V2974" i="1"/>
  <c r="W2974" i="1"/>
  <c r="X2974" i="1"/>
  <c r="Y2974" i="1"/>
  <c r="Z2974" i="1"/>
  <c r="AA2974" i="1"/>
  <c r="AB2974" i="1"/>
  <c r="AC2974" i="1"/>
  <c r="AD2974" i="1"/>
  <c r="H2975" i="1"/>
  <c r="I2975" i="1"/>
  <c r="J2975" i="1"/>
  <c r="K2975" i="1"/>
  <c r="L2975" i="1"/>
  <c r="M2975" i="1"/>
  <c r="N2975" i="1"/>
  <c r="O2975" i="1"/>
  <c r="P2975" i="1"/>
  <c r="Q2975" i="1"/>
  <c r="R2975" i="1"/>
  <c r="S2975" i="1"/>
  <c r="T2975" i="1"/>
  <c r="U2975" i="1"/>
  <c r="V2975" i="1"/>
  <c r="W2975" i="1"/>
  <c r="X2975" i="1"/>
  <c r="Y2975" i="1"/>
  <c r="Z2975" i="1"/>
  <c r="AA2975" i="1"/>
  <c r="AB2975" i="1"/>
  <c r="AC2975" i="1"/>
  <c r="AD2975" i="1"/>
  <c r="H2984" i="1"/>
  <c r="I2984" i="1"/>
  <c r="J2984" i="1"/>
  <c r="K2984" i="1"/>
  <c r="L2984" i="1"/>
  <c r="M2984" i="1"/>
  <c r="N2984" i="1"/>
  <c r="O2984" i="1"/>
  <c r="P2984" i="1"/>
  <c r="Q2984" i="1"/>
  <c r="R2984" i="1"/>
  <c r="S2984" i="1"/>
  <c r="T2984" i="1"/>
  <c r="U2984" i="1"/>
  <c r="V2984" i="1"/>
  <c r="W2984" i="1"/>
  <c r="X2984" i="1"/>
  <c r="Y2984" i="1"/>
  <c r="Z2984" i="1"/>
  <c r="AA2984" i="1"/>
  <c r="AB2984" i="1"/>
  <c r="AC2984" i="1"/>
  <c r="AD2984" i="1"/>
  <c r="H2985" i="1"/>
  <c r="I2985" i="1"/>
  <c r="J2985" i="1"/>
  <c r="K2985" i="1"/>
  <c r="L2985" i="1"/>
  <c r="M2985" i="1"/>
  <c r="N2985" i="1"/>
  <c r="O2985" i="1"/>
  <c r="P2985" i="1"/>
  <c r="Q2985" i="1"/>
  <c r="R2985" i="1"/>
  <c r="S2985" i="1"/>
  <c r="T2985" i="1"/>
  <c r="U2985" i="1"/>
  <c r="V2985" i="1"/>
  <c r="W2985" i="1"/>
  <c r="X2985" i="1"/>
  <c r="Y2985" i="1"/>
  <c r="Z2985" i="1"/>
  <c r="AA2985" i="1"/>
  <c r="AB2985" i="1"/>
  <c r="AC2985" i="1"/>
  <c r="AD2985" i="1"/>
  <c r="H2986" i="1"/>
  <c r="I2986" i="1"/>
  <c r="J2986" i="1"/>
  <c r="K2986" i="1"/>
  <c r="L2986" i="1"/>
  <c r="M2986" i="1"/>
  <c r="N2986" i="1"/>
  <c r="O2986" i="1"/>
  <c r="P2986" i="1"/>
  <c r="Q2986" i="1"/>
  <c r="R2986" i="1"/>
  <c r="S2986" i="1"/>
  <c r="T2986" i="1"/>
  <c r="U2986" i="1"/>
  <c r="V2986" i="1"/>
  <c r="W2986" i="1"/>
  <c r="X2986" i="1"/>
  <c r="Y2986" i="1"/>
  <c r="Z2986" i="1"/>
  <c r="AA2986" i="1"/>
  <c r="AB2986" i="1"/>
  <c r="AC2986" i="1"/>
  <c r="AD2986" i="1"/>
  <c r="H2987" i="1"/>
  <c r="I2987" i="1"/>
  <c r="J2987" i="1"/>
  <c r="K2987" i="1"/>
  <c r="L2987" i="1"/>
  <c r="M2987" i="1"/>
  <c r="N2987" i="1"/>
  <c r="O2987" i="1"/>
  <c r="P2987" i="1"/>
  <c r="Q2987" i="1"/>
  <c r="R2987" i="1"/>
  <c r="S2987" i="1"/>
  <c r="T2987" i="1"/>
  <c r="U2987" i="1"/>
  <c r="V2987" i="1"/>
  <c r="W2987" i="1"/>
  <c r="X2987" i="1"/>
  <c r="Y2987" i="1"/>
  <c r="Z2987" i="1"/>
  <c r="AA2987" i="1"/>
  <c r="AB2987" i="1"/>
  <c r="AC2987" i="1"/>
  <c r="AD2987" i="1"/>
  <c r="H2988" i="1"/>
  <c r="I2988" i="1"/>
  <c r="J2988" i="1"/>
  <c r="K2988" i="1"/>
  <c r="L2988" i="1"/>
  <c r="M2988" i="1"/>
  <c r="N2988" i="1"/>
  <c r="O2988" i="1"/>
  <c r="P2988" i="1"/>
  <c r="Q2988" i="1"/>
  <c r="R2988" i="1"/>
  <c r="S2988" i="1"/>
  <c r="T2988" i="1"/>
  <c r="U2988" i="1"/>
  <c r="V2988" i="1"/>
  <c r="W2988" i="1"/>
  <c r="X2988" i="1"/>
  <c r="Y2988" i="1"/>
  <c r="Z2988" i="1"/>
  <c r="AA2988" i="1"/>
  <c r="AB2988" i="1"/>
  <c r="AC2988" i="1"/>
  <c r="AD2988" i="1"/>
  <c r="H2989" i="1"/>
  <c r="I2989" i="1"/>
  <c r="J2989" i="1"/>
  <c r="K2989" i="1"/>
  <c r="L2989" i="1"/>
  <c r="M2989" i="1"/>
  <c r="N2989" i="1"/>
  <c r="O2989" i="1"/>
  <c r="P2989" i="1"/>
  <c r="Q2989" i="1"/>
  <c r="R2989" i="1"/>
  <c r="S2989" i="1"/>
  <c r="T2989" i="1"/>
  <c r="U2989" i="1"/>
  <c r="V2989" i="1"/>
  <c r="W2989" i="1"/>
  <c r="X2989" i="1"/>
  <c r="Y2989" i="1"/>
  <c r="Z2989" i="1"/>
  <c r="AA2989" i="1"/>
  <c r="AB2989" i="1"/>
  <c r="AC2989" i="1"/>
  <c r="AD2989" i="1"/>
  <c r="H2990" i="1"/>
  <c r="I2990" i="1"/>
  <c r="J2990" i="1"/>
  <c r="K2990" i="1"/>
  <c r="L2990" i="1"/>
  <c r="M2990" i="1"/>
  <c r="N2990" i="1"/>
  <c r="O2990" i="1"/>
  <c r="P2990" i="1"/>
  <c r="Q2990" i="1"/>
  <c r="R2990" i="1"/>
  <c r="S2990" i="1"/>
  <c r="T2990" i="1"/>
  <c r="U2990" i="1"/>
  <c r="V2990" i="1"/>
  <c r="W2990" i="1"/>
  <c r="X2990" i="1"/>
  <c r="Y2990" i="1"/>
  <c r="Z2990" i="1"/>
  <c r="AA2990" i="1"/>
  <c r="AB2990" i="1"/>
  <c r="AC2990" i="1"/>
  <c r="AD2990" i="1"/>
  <c r="H2991" i="1"/>
  <c r="I2991" i="1"/>
  <c r="J2991" i="1"/>
  <c r="K2991" i="1"/>
  <c r="L2991" i="1"/>
  <c r="M2991" i="1"/>
  <c r="N2991" i="1"/>
  <c r="O2991" i="1"/>
  <c r="P2991" i="1"/>
  <c r="Q2991" i="1"/>
  <c r="R2991" i="1"/>
  <c r="S2991" i="1"/>
  <c r="T2991" i="1"/>
  <c r="U2991" i="1"/>
  <c r="V2991" i="1"/>
  <c r="W2991" i="1"/>
  <c r="X2991" i="1"/>
  <c r="Y2991" i="1"/>
  <c r="Z2991" i="1"/>
  <c r="AA2991" i="1"/>
  <c r="AB2991" i="1"/>
  <c r="AC2991" i="1"/>
  <c r="AD2991" i="1"/>
  <c r="H3032" i="1"/>
  <c r="I3032" i="1"/>
  <c r="J3032" i="1"/>
  <c r="K3032" i="1"/>
  <c r="L3032" i="1"/>
  <c r="M3032" i="1"/>
  <c r="N3032" i="1"/>
  <c r="O3032" i="1"/>
  <c r="P3032" i="1"/>
  <c r="Q3032" i="1"/>
  <c r="R3032" i="1"/>
  <c r="S3032" i="1"/>
  <c r="T3032" i="1"/>
  <c r="U3032" i="1"/>
  <c r="V3032" i="1"/>
  <c r="W3032" i="1"/>
  <c r="X3032" i="1"/>
  <c r="Y3032" i="1"/>
  <c r="Z3032" i="1"/>
  <c r="AA3032" i="1"/>
  <c r="AB3032" i="1"/>
  <c r="AC3032" i="1"/>
  <c r="AD3032" i="1"/>
  <c r="H3033" i="1"/>
  <c r="I3033" i="1"/>
  <c r="J3033" i="1"/>
  <c r="K3033" i="1"/>
  <c r="L3033" i="1"/>
  <c r="M3033" i="1"/>
  <c r="N3033" i="1"/>
  <c r="O3033" i="1"/>
  <c r="P3033" i="1"/>
  <c r="Q3033" i="1"/>
  <c r="R3033" i="1"/>
  <c r="S3033" i="1"/>
  <c r="T3033" i="1"/>
  <c r="U3033" i="1"/>
  <c r="V3033" i="1"/>
  <c r="W3033" i="1"/>
  <c r="X3033" i="1"/>
  <c r="Y3033" i="1"/>
  <c r="Z3033" i="1"/>
  <c r="AA3033" i="1"/>
  <c r="AB3033" i="1"/>
  <c r="AC3033" i="1"/>
  <c r="AD3033" i="1"/>
  <c r="H3034" i="1"/>
  <c r="I3034" i="1"/>
  <c r="J3034" i="1"/>
  <c r="K3034" i="1"/>
  <c r="L3034" i="1"/>
  <c r="M3034" i="1"/>
  <c r="N3034" i="1"/>
  <c r="O3034" i="1"/>
  <c r="P3034" i="1"/>
  <c r="Q3034" i="1"/>
  <c r="R3034" i="1"/>
  <c r="S3034" i="1"/>
  <c r="T3034" i="1"/>
  <c r="U3034" i="1"/>
  <c r="V3034" i="1"/>
  <c r="W3034" i="1"/>
  <c r="X3034" i="1"/>
  <c r="Y3034" i="1"/>
  <c r="Z3034" i="1"/>
  <c r="AA3034" i="1"/>
  <c r="AB3034" i="1"/>
  <c r="AC3034" i="1"/>
  <c r="AD3034" i="1"/>
  <c r="H3035" i="1"/>
  <c r="I3035" i="1"/>
  <c r="J3035" i="1"/>
  <c r="K3035" i="1"/>
  <c r="L3035" i="1"/>
  <c r="M3035" i="1"/>
  <c r="N3035" i="1"/>
  <c r="O3035" i="1"/>
  <c r="P3035" i="1"/>
  <c r="Q3035" i="1"/>
  <c r="R3035" i="1"/>
  <c r="S3035" i="1"/>
  <c r="T3035" i="1"/>
  <c r="U3035" i="1"/>
  <c r="V3035" i="1"/>
  <c r="W3035" i="1"/>
  <c r="X3035" i="1"/>
  <c r="Y3035" i="1"/>
  <c r="Z3035" i="1"/>
  <c r="AA3035" i="1"/>
  <c r="AB3035" i="1"/>
  <c r="AC3035" i="1"/>
  <c r="AD3035" i="1"/>
  <c r="H3036" i="1"/>
  <c r="I3036" i="1"/>
  <c r="J3036" i="1"/>
  <c r="K3036" i="1"/>
  <c r="L3036" i="1"/>
  <c r="M3036" i="1"/>
  <c r="N3036" i="1"/>
  <c r="O3036" i="1"/>
  <c r="P3036" i="1"/>
  <c r="Q3036" i="1"/>
  <c r="R3036" i="1"/>
  <c r="S3036" i="1"/>
  <c r="T3036" i="1"/>
  <c r="U3036" i="1"/>
  <c r="V3036" i="1"/>
  <c r="W3036" i="1"/>
  <c r="X3036" i="1"/>
  <c r="Y3036" i="1"/>
  <c r="Z3036" i="1"/>
  <c r="AA3036" i="1"/>
  <c r="AB3036" i="1"/>
  <c r="AC3036" i="1"/>
  <c r="AD3036" i="1"/>
  <c r="H3037" i="1"/>
  <c r="I3037" i="1"/>
  <c r="J3037" i="1"/>
  <c r="K3037" i="1"/>
  <c r="L3037" i="1"/>
  <c r="M3037" i="1"/>
  <c r="N3037" i="1"/>
  <c r="O3037" i="1"/>
  <c r="P3037" i="1"/>
  <c r="Q3037" i="1"/>
  <c r="R3037" i="1"/>
  <c r="S3037" i="1"/>
  <c r="T3037" i="1"/>
  <c r="U3037" i="1"/>
  <c r="V3037" i="1"/>
  <c r="W3037" i="1"/>
  <c r="X3037" i="1"/>
  <c r="Y3037" i="1"/>
  <c r="Z3037" i="1"/>
  <c r="AA3037" i="1"/>
  <c r="AB3037" i="1"/>
  <c r="AC3037" i="1"/>
  <c r="AD3037" i="1"/>
  <c r="H3038" i="1"/>
  <c r="I3038" i="1"/>
  <c r="J3038" i="1"/>
  <c r="K3038" i="1"/>
  <c r="L3038" i="1"/>
  <c r="M3038" i="1"/>
  <c r="N3038" i="1"/>
  <c r="O3038" i="1"/>
  <c r="P3038" i="1"/>
  <c r="Q3038" i="1"/>
  <c r="R3038" i="1"/>
  <c r="S3038" i="1"/>
  <c r="T3038" i="1"/>
  <c r="U3038" i="1"/>
  <c r="V3038" i="1"/>
  <c r="W3038" i="1"/>
  <c r="X3038" i="1"/>
  <c r="Y3038" i="1"/>
  <c r="Z3038" i="1"/>
  <c r="AA3038" i="1"/>
  <c r="AB3038" i="1"/>
  <c r="AC3038" i="1"/>
  <c r="AD3038" i="1"/>
  <c r="H3039" i="1"/>
  <c r="I3039" i="1"/>
  <c r="J3039" i="1"/>
  <c r="K3039" i="1"/>
  <c r="L3039" i="1"/>
  <c r="M3039" i="1"/>
  <c r="N3039" i="1"/>
  <c r="O3039" i="1"/>
  <c r="P3039" i="1"/>
  <c r="Q3039" i="1"/>
  <c r="R3039" i="1"/>
  <c r="S3039" i="1"/>
  <c r="T3039" i="1"/>
  <c r="U3039" i="1"/>
  <c r="V3039" i="1"/>
  <c r="W3039" i="1"/>
  <c r="X3039" i="1"/>
  <c r="Y3039" i="1"/>
  <c r="Z3039" i="1"/>
  <c r="AA3039" i="1"/>
  <c r="AB3039" i="1"/>
  <c r="AC3039" i="1"/>
  <c r="AD3039" i="1"/>
  <c r="H3040" i="1"/>
  <c r="I3040" i="1"/>
  <c r="J3040" i="1"/>
  <c r="K3040" i="1"/>
  <c r="L3040" i="1"/>
  <c r="M3040" i="1"/>
  <c r="N3040" i="1"/>
  <c r="O3040" i="1"/>
  <c r="P3040" i="1"/>
  <c r="Q3040" i="1"/>
  <c r="R3040" i="1"/>
  <c r="S3040" i="1"/>
  <c r="T3040" i="1"/>
  <c r="U3040" i="1"/>
  <c r="V3040" i="1"/>
  <c r="W3040" i="1"/>
  <c r="X3040" i="1"/>
  <c r="Y3040" i="1"/>
  <c r="Z3040" i="1"/>
  <c r="AA3040" i="1"/>
  <c r="AB3040" i="1"/>
  <c r="AC3040" i="1"/>
  <c r="AD3040" i="1"/>
  <c r="H3041" i="1"/>
  <c r="I3041" i="1"/>
  <c r="J3041" i="1"/>
  <c r="K3041" i="1"/>
  <c r="L3041" i="1"/>
  <c r="M3041" i="1"/>
  <c r="N3041" i="1"/>
  <c r="O3041" i="1"/>
  <c r="P3041" i="1"/>
  <c r="Q3041" i="1"/>
  <c r="R3041" i="1"/>
  <c r="S3041" i="1"/>
  <c r="T3041" i="1"/>
  <c r="U3041" i="1"/>
  <c r="V3041" i="1"/>
  <c r="W3041" i="1"/>
  <c r="X3041" i="1"/>
  <c r="Y3041" i="1"/>
  <c r="Z3041" i="1"/>
  <c r="AA3041" i="1"/>
  <c r="AB3041" i="1"/>
  <c r="AC3041" i="1"/>
  <c r="AD3041" i="1"/>
  <c r="H3042" i="1"/>
  <c r="I3042" i="1"/>
  <c r="J3042" i="1"/>
  <c r="K3042" i="1"/>
  <c r="L3042" i="1"/>
  <c r="M3042" i="1"/>
  <c r="N3042" i="1"/>
  <c r="O3042" i="1"/>
  <c r="P3042" i="1"/>
  <c r="Q3042" i="1"/>
  <c r="R3042" i="1"/>
  <c r="S3042" i="1"/>
  <c r="T3042" i="1"/>
  <c r="U3042" i="1"/>
  <c r="V3042" i="1"/>
  <c r="W3042" i="1"/>
  <c r="X3042" i="1"/>
  <c r="Y3042" i="1"/>
  <c r="Z3042" i="1"/>
  <c r="AA3042" i="1"/>
  <c r="AB3042" i="1"/>
  <c r="AC3042" i="1"/>
  <c r="AD3042" i="1"/>
  <c r="H3043" i="1"/>
  <c r="I3043" i="1"/>
  <c r="J3043" i="1"/>
  <c r="K3043" i="1"/>
  <c r="L3043" i="1"/>
  <c r="M3043" i="1"/>
  <c r="N3043" i="1"/>
  <c r="O3043" i="1"/>
  <c r="P3043" i="1"/>
  <c r="Q3043" i="1"/>
  <c r="R3043" i="1"/>
  <c r="S3043" i="1"/>
  <c r="T3043" i="1"/>
  <c r="U3043" i="1"/>
  <c r="V3043" i="1"/>
  <c r="W3043" i="1"/>
  <c r="X3043" i="1"/>
  <c r="Y3043" i="1"/>
  <c r="Z3043" i="1"/>
  <c r="AA3043" i="1"/>
  <c r="AB3043" i="1"/>
  <c r="AC3043" i="1"/>
  <c r="AD3043" i="1"/>
  <c r="H3044" i="1"/>
  <c r="I3044" i="1"/>
  <c r="J3044" i="1"/>
  <c r="K3044" i="1"/>
  <c r="L3044" i="1"/>
  <c r="M3044" i="1"/>
  <c r="N3044" i="1"/>
  <c r="O3044" i="1"/>
  <c r="P3044" i="1"/>
  <c r="Q3044" i="1"/>
  <c r="R3044" i="1"/>
  <c r="S3044" i="1"/>
  <c r="T3044" i="1"/>
  <c r="U3044" i="1"/>
  <c r="V3044" i="1"/>
  <c r="W3044" i="1"/>
  <c r="X3044" i="1"/>
  <c r="Y3044" i="1"/>
  <c r="Z3044" i="1"/>
  <c r="AA3044" i="1"/>
  <c r="AB3044" i="1"/>
  <c r="AC3044" i="1"/>
  <c r="AD3044" i="1"/>
  <c r="H3045" i="1"/>
  <c r="I3045" i="1"/>
  <c r="J3045" i="1"/>
  <c r="K3045" i="1"/>
  <c r="L3045" i="1"/>
  <c r="M3045" i="1"/>
  <c r="N3045" i="1"/>
  <c r="O3045" i="1"/>
  <c r="P3045" i="1"/>
  <c r="Q3045" i="1"/>
  <c r="R3045" i="1"/>
  <c r="S3045" i="1"/>
  <c r="T3045" i="1"/>
  <c r="U3045" i="1"/>
  <c r="V3045" i="1"/>
  <c r="W3045" i="1"/>
  <c r="X3045" i="1"/>
  <c r="Y3045" i="1"/>
  <c r="Z3045" i="1"/>
  <c r="AA3045" i="1"/>
  <c r="AB3045" i="1"/>
  <c r="AC3045" i="1"/>
  <c r="AD3045" i="1"/>
  <c r="H3046" i="1"/>
  <c r="I3046" i="1"/>
  <c r="J3046" i="1"/>
  <c r="K3046" i="1"/>
  <c r="L3046" i="1"/>
  <c r="M3046" i="1"/>
  <c r="N3046" i="1"/>
  <c r="O3046" i="1"/>
  <c r="P3046" i="1"/>
  <c r="Q3046" i="1"/>
  <c r="R3046" i="1"/>
  <c r="S3046" i="1"/>
  <c r="T3046" i="1"/>
  <c r="U3046" i="1"/>
  <c r="V3046" i="1"/>
  <c r="W3046" i="1"/>
  <c r="X3046" i="1"/>
  <c r="Y3046" i="1"/>
  <c r="Z3046" i="1"/>
  <c r="AA3046" i="1"/>
  <c r="AB3046" i="1"/>
  <c r="AC3046" i="1"/>
  <c r="AD3046" i="1"/>
  <c r="H3047" i="1"/>
  <c r="I3047" i="1"/>
  <c r="J3047" i="1"/>
  <c r="K3047" i="1"/>
  <c r="L3047" i="1"/>
  <c r="M3047" i="1"/>
  <c r="N3047" i="1"/>
  <c r="O3047" i="1"/>
  <c r="P3047" i="1"/>
  <c r="Q3047" i="1"/>
  <c r="R3047" i="1"/>
  <c r="S3047" i="1"/>
  <c r="T3047" i="1"/>
  <c r="U3047" i="1"/>
  <c r="V3047" i="1"/>
  <c r="W3047" i="1"/>
  <c r="X3047" i="1"/>
  <c r="Y3047" i="1"/>
  <c r="Z3047" i="1"/>
  <c r="AA3047" i="1"/>
  <c r="AB3047" i="1"/>
  <c r="AC3047" i="1"/>
  <c r="AD3047" i="1"/>
  <c r="H3048" i="1"/>
  <c r="I3048" i="1"/>
  <c r="J3048" i="1"/>
  <c r="K3048" i="1"/>
  <c r="L3048" i="1"/>
  <c r="M3048" i="1"/>
  <c r="N3048" i="1"/>
  <c r="O3048" i="1"/>
  <c r="P3048" i="1"/>
  <c r="Q3048" i="1"/>
  <c r="R3048" i="1"/>
  <c r="S3048" i="1"/>
  <c r="T3048" i="1"/>
  <c r="U3048" i="1"/>
  <c r="V3048" i="1"/>
  <c r="W3048" i="1"/>
  <c r="X3048" i="1"/>
  <c r="Y3048" i="1"/>
  <c r="Z3048" i="1"/>
  <c r="AA3048" i="1"/>
  <c r="AB3048" i="1"/>
  <c r="AC3048" i="1"/>
  <c r="AD3048" i="1"/>
  <c r="H3049" i="1"/>
  <c r="I3049" i="1"/>
  <c r="J3049" i="1"/>
  <c r="K3049" i="1"/>
  <c r="L3049" i="1"/>
  <c r="M3049" i="1"/>
  <c r="N3049" i="1"/>
  <c r="O3049" i="1"/>
  <c r="P3049" i="1"/>
  <c r="Q3049" i="1"/>
  <c r="R3049" i="1"/>
  <c r="S3049" i="1"/>
  <c r="T3049" i="1"/>
  <c r="U3049" i="1"/>
  <c r="V3049" i="1"/>
  <c r="W3049" i="1"/>
  <c r="X3049" i="1"/>
  <c r="Y3049" i="1"/>
  <c r="Z3049" i="1"/>
  <c r="AA3049" i="1"/>
  <c r="AB3049" i="1"/>
  <c r="AC3049" i="1"/>
  <c r="AD3049" i="1"/>
  <c r="H3050" i="1"/>
  <c r="I3050" i="1"/>
  <c r="J3050" i="1"/>
  <c r="K3050" i="1"/>
  <c r="L3050" i="1"/>
  <c r="M3050" i="1"/>
  <c r="N3050" i="1"/>
  <c r="O3050" i="1"/>
  <c r="P3050" i="1"/>
  <c r="Q3050" i="1"/>
  <c r="R3050" i="1"/>
  <c r="S3050" i="1"/>
  <c r="T3050" i="1"/>
  <c r="U3050" i="1"/>
  <c r="V3050" i="1"/>
  <c r="W3050" i="1"/>
  <c r="X3050" i="1"/>
  <c r="Y3050" i="1"/>
  <c r="Z3050" i="1"/>
  <c r="AA3050" i="1"/>
  <c r="AB3050" i="1"/>
  <c r="AC3050" i="1"/>
  <c r="AD3050" i="1"/>
  <c r="H3051" i="1"/>
  <c r="I3051" i="1"/>
  <c r="J3051" i="1"/>
  <c r="K3051" i="1"/>
  <c r="L3051" i="1"/>
  <c r="M3051" i="1"/>
  <c r="N3051" i="1"/>
  <c r="O3051" i="1"/>
  <c r="P3051" i="1"/>
  <c r="Q3051" i="1"/>
  <c r="R3051" i="1"/>
  <c r="S3051" i="1"/>
  <c r="T3051" i="1"/>
  <c r="U3051" i="1"/>
  <c r="V3051" i="1"/>
  <c r="W3051" i="1"/>
  <c r="X3051" i="1"/>
  <c r="Y3051" i="1"/>
  <c r="Z3051" i="1"/>
  <c r="AA3051" i="1"/>
  <c r="AB3051" i="1"/>
  <c r="AC3051" i="1"/>
  <c r="AD3051" i="1"/>
  <c r="H3052" i="1"/>
  <c r="I3052" i="1"/>
  <c r="J3052" i="1"/>
  <c r="K3052" i="1"/>
  <c r="L3052" i="1"/>
  <c r="M3052" i="1"/>
  <c r="N3052" i="1"/>
  <c r="O3052" i="1"/>
  <c r="P3052" i="1"/>
  <c r="Q3052" i="1"/>
  <c r="R3052" i="1"/>
  <c r="S3052" i="1"/>
  <c r="T3052" i="1"/>
  <c r="U3052" i="1"/>
  <c r="V3052" i="1"/>
  <c r="W3052" i="1"/>
  <c r="X3052" i="1"/>
  <c r="Y3052" i="1"/>
  <c r="Z3052" i="1"/>
  <c r="AA3052" i="1"/>
  <c r="AB3052" i="1"/>
  <c r="AC3052" i="1"/>
  <c r="AD3052" i="1"/>
  <c r="H3053" i="1"/>
  <c r="I3053" i="1"/>
  <c r="J3053" i="1"/>
  <c r="K3053" i="1"/>
  <c r="L3053" i="1"/>
  <c r="M3053" i="1"/>
  <c r="N3053" i="1"/>
  <c r="O3053" i="1"/>
  <c r="P3053" i="1"/>
  <c r="Q3053" i="1"/>
  <c r="R3053" i="1"/>
  <c r="S3053" i="1"/>
  <c r="T3053" i="1"/>
  <c r="U3053" i="1"/>
  <c r="V3053" i="1"/>
  <c r="W3053" i="1"/>
  <c r="X3053" i="1"/>
  <c r="Y3053" i="1"/>
  <c r="Z3053" i="1"/>
  <c r="AA3053" i="1"/>
  <c r="AB3053" i="1"/>
  <c r="AC3053" i="1"/>
  <c r="AD3053" i="1"/>
  <c r="H3054" i="1"/>
  <c r="I3054" i="1"/>
  <c r="J3054" i="1"/>
  <c r="K3054" i="1"/>
  <c r="L3054" i="1"/>
  <c r="M3054" i="1"/>
  <c r="N3054" i="1"/>
  <c r="O3054" i="1"/>
  <c r="P3054" i="1"/>
  <c r="Q3054" i="1"/>
  <c r="R3054" i="1"/>
  <c r="S3054" i="1"/>
  <c r="T3054" i="1"/>
  <c r="U3054" i="1"/>
  <c r="V3054" i="1"/>
  <c r="W3054" i="1"/>
  <c r="X3054" i="1"/>
  <c r="Y3054" i="1"/>
  <c r="Z3054" i="1"/>
  <c r="AA3054" i="1"/>
  <c r="AB3054" i="1"/>
  <c r="AC3054" i="1"/>
  <c r="AD3054" i="1"/>
  <c r="H3055" i="1"/>
  <c r="I3055" i="1"/>
  <c r="J3055" i="1"/>
  <c r="K3055" i="1"/>
  <c r="L3055" i="1"/>
  <c r="M3055" i="1"/>
  <c r="N3055" i="1"/>
  <c r="O3055" i="1"/>
  <c r="P3055" i="1"/>
  <c r="Q3055" i="1"/>
  <c r="R3055" i="1"/>
  <c r="S3055" i="1"/>
  <c r="T3055" i="1"/>
  <c r="U3055" i="1"/>
  <c r="V3055" i="1"/>
  <c r="W3055" i="1"/>
  <c r="X3055" i="1"/>
  <c r="Y3055" i="1"/>
  <c r="Z3055" i="1"/>
  <c r="AA3055" i="1"/>
  <c r="AB3055" i="1"/>
  <c r="AC3055" i="1"/>
  <c r="AD3055" i="1"/>
  <c r="H3056" i="1"/>
  <c r="I3056" i="1"/>
  <c r="J3056" i="1"/>
  <c r="K3056" i="1"/>
  <c r="L3056" i="1"/>
  <c r="M3056" i="1"/>
  <c r="N3056" i="1"/>
  <c r="O3056" i="1"/>
  <c r="P3056" i="1"/>
  <c r="Q3056" i="1"/>
  <c r="R3056" i="1"/>
  <c r="S3056" i="1"/>
  <c r="T3056" i="1"/>
  <c r="U3056" i="1"/>
  <c r="V3056" i="1"/>
  <c r="W3056" i="1"/>
  <c r="X3056" i="1"/>
  <c r="Y3056" i="1"/>
  <c r="Z3056" i="1"/>
  <c r="AA3056" i="1"/>
  <c r="AB3056" i="1"/>
  <c r="AC3056" i="1"/>
  <c r="AD3056" i="1"/>
  <c r="H3057" i="1"/>
  <c r="I3057" i="1"/>
  <c r="J3057" i="1"/>
  <c r="K3057" i="1"/>
  <c r="L3057" i="1"/>
  <c r="M3057" i="1"/>
  <c r="N3057" i="1"/>
  <c r="O3057" i="1"/>
  <c r="P3057" i="1"/>
  <c r="Q3057" i="1"/>
  <c r="R3057" i="1"/>
  <c r="S3057" i="1"/>
  <c r="T3057" i="1"/>
  <c r="U3057" i="1"/>
  <c r="V3057" i="1"/>
  <c r="W3057" i="1"/>
  <c r="X3057" i="1"/>
  <c r="Y3057" i="1"/>
  <c r="Z3057" i="1"/>
  <c r="AA3057" i="1"/>
  <c r="AB3057" i="1"/>
  <c r="AC3057" i="1"/>
  <c r="AD3057" i="1"/>
  <c r="H3058" i="1"/>
  <c r="I3058" i="1"/>
  <c r="J3058" i="1"/>
  <c r="K3058" i="1"/>
  <c r="L3058" i="1"/>
  <c r="M3058" i="1"/>
  <c r="N3058" i="1"/>
  <c r="O3058" i="1"/>
  <c r="P3058" i="1"/>
  <c r="Q3058" i="1"/>
  <c r="R3058" i="1"/>
  <c r="S3058" i="1"/>
  <c r="T3058" i="1"/>
  <c r="U3058" i="1"/>
  <c r="V3058" i="1"/>
  <c r="W3058" i="1"/>
  <c r="X3058" i="1"/>
  <c r="Y3058" i="1"/>
  <c r="Z3058" i="1"/>
  <c r="AA3058" i="1"/>
  <c r="AB3058" i="1"/>
  <c r="AC3058" i="1"/>
  <c r="AD3058" i="1"/>
  <c r="H3059" i="1"/>
  <c r="I3059" i="1"/>
  <c r="J3059" i="1"/>
  <c r="K3059" i="1"/>
  <c r="L3059" i="1"/>
  <c r="M3059" i="1"/>
  <c r="N3059" i="1"/>
  <c r="O3059" i="1"/>
  <c r="P3059" i="1"/>
  <c r="Q3059" i="1"/>
  <c r="R3059" i="1"/>
  <c r="S3059" i="1"/>
  <c r="T3059" i="1"/>
  <c r="U3059" i="1"/>
  <c r="V3059" i="1"/>
  <c r="W3059" i="1"/>
  <c r="X3059" i="1"/>
  <c r="Y3059" i="1"/>
  <c r="Z3059" i="1"/>
  <c r="AA3059" i="1"/>
  <c r="AB3059" i="1"/>
  <c r="AC3059" i="1"/>
  <c r="AD3059" i="1"/>
  <c r="H3060" i="1"/>
  <c r="I3060" i="1"/>
  <c r="J3060" i="1"/>
  <c r="K3060" i="1"/>
  <c r="L3060" i="1"/>
  <c r="M3060" i="1"/>
  <c r="N3060" i="1"/>
  <c r="O3060" i="1"/>
  <c r="P3060" i="1"/>
  <c r="Q3060" i="1"/>
  <c r="R3060" i="1"/>
  <c r="S3060" i="1"/>
  <c r="T3060" i="1"/>
  <c r="U3060" i="1"/>
  <c r="V3060" i="1"/>
  <c r="W3060" i="1"/>
  <c r="X3060" i="1"/>
  <c r="Y3060" i="1"/>
  <c r="Z3060" i="1"/>
  <c r="AA3060" i="1"/>
  <c r="AB3060" i="1"/>
  <c r="AC3060" i="1"/>
  <c r="AD3060" i="1"/>
  <c r="H3061" i="1"/>
  <c r="I3061" i="1"/>
  <c r="J3061" i="1"/>
  <c r="K3061" i="1"/>
  <c r="L3061" i="1"/>
  <c r="M3061" i="1"/>
  <c r="N3061" i="1"/>
  <c r="O3061" i="1"/>
  <c r="P3061" i="1"/>
  <c r="Q3061" i="1"/>
  <c r="R3061" i="1"/>
  <c r="S3061" i="1"/>
  <c r="T3061" i="1"/>
  <c r="U3061" i="1"/>
  <c r="V3061" i="1"/>
  <c r="W3061" i="1"/>
  <c r="X3061" i="1"/>
  <c r="Y3061" i="1"/>
  <c r="Z3061" i="1"/>
  <c r="AA3061" i="1"/>
  <c r="AB3061" i="1"/>
  <c r="AC3061" i="1"/>
  <c r="AD3061" i="1"/>
  <c r="H3062" i="1"/>
  <c r="I3062" i="1"/>
  <c r="J3062" i="1"/>
  <c r="K3062" i="1"/>
  <c r="L3062" i="1"/>
  <c r="M3062" i="1"/>
  <c r="N3062" i="1"/>
  <c r="O3062" i="1"/>
  <c r="P3062" i="1"/>
  <c r="Q3062" i="1"/>
  <c r="R3062" i="1"/>
  <c r="S3062" i="1"/>
  <c r="T3062" i="1"/>
  <c r="U3062" i="1"/>
  <c r="V3062" i="1"/>
  <c r="W3062" i="1"/>
  <c r="X3062" i="1"/>
  <c r="Y3062" i="1"/>
  <c r="Z3062" i="1"/>
  <c r="AA3062" i="1"/>
  <c r="AB3062" i="1"/>
  <c r="AC3062" i="1"/>
  <c r="AD3062" i="1"/>
  <c r="H3063" i="1"/>
  <c r="I3063" i="1"/>
  <c r="J3063" i="1"/>
  <c r="K3063" i="1"/>
  <c r="L3063" i="1"/>
  <c r="M3063" i="1"/>
  <c r="N3063" i="1"/>
  <c r="O3063" i="1"/>
  <c r="P3063" i="1"/>
  <c r="Q3063" i="1"/>
  <c r="R3063" i="1"/>
  <c r="S3063" i="1"/>
  <c r="T3063" i="1"/>
  <c r="U3063" i="1"/>
  <c r="V3063" i="1"/>
  <c r="W3063" i="1"/>
  <c r="X3063" i="1"/>
  <c r="Y3063" i="1"/>
  <c r="Z3063" i="1"/>
  <c r="AA3063" i="1"/>
  <c r="AB3063" i="1"/>
  <c r="AC3063" i="1"/>
  <c r="AD3063" i="1"/>
  <c r="H3064" i="1"/>
  <c r="I3064" i="1"/>
  <c r="J3064" i="1"/>
  <c r="K3064" i="1"/>
  <c r="L3064" i="1"/>
  <c r="M3064" i="1"/>
  <c r="N3064" i="1"/>
  <c r="O3064" i="1"/>
  <c r="P3064" i="1"/>
  <c r="Q3064" i="1"/>
  <c r="R3064" i="1"/>
  <c r="S3064" i="1"/>
  <c r="T3064" i="1"/>
  <c r="U3064" i="1"/>
  <c r="V3064" i="1"/>
  <c r="W3064" i="1"/>
  <c r="X3064" i="1"/>
  <c r="Y3064" i="1"/>
  <c r="Z3064" i="1"/>
  <c r="AA3064" i="1"/>
  <c r="AB3064" i="1"/>
  <c r="AC3064" i="1"/>
  <c r="AD3064" i="1"/>
  <c r="H3065" i="1"/>
  <c r="I3065" i="1"/>
  <c r="J3065" i="1"/>
  <c r="K3065" i="1"/>
  <c r="L3065" i="1"/>
  <c r="M3065" i="1"/>
  <c r="N3065" i="1"/>
  <c r="O3065" i="1"/>
  <c r="P3065" i="1"/>
  <c r="Q3065" i="1"/>
  <c r="R3065" i="1"/>
  <c r="S3065" i="1"/>
  <c r="T3065" i="1"/>
  <c r="U3065" i="1"/>
  <c r="V3065" i="1"/>
  <c r="W3065" i="1"/>
  <c r="X3065" i="1"/>
  <c r="Y3065" i="1"/>
  <c r="Z3065" i="1"/>
  <c r="AA3065" i="1"/>
  <c r="AB3065" i="1"/>
  <c r="AC3065" i="1"/>
  <c r="AD3065" i="1"/>
  <c r="H3066" i="1"/>
  <c r="I3066" i="1"/>
  <c r="J3066" i="1"/>
  <c r="K3066" i="1"/>
  <c r="L3066" i="1"/>
  <c r="M3066" i="1"/>
  <c r="N3066" i="1"/>
  <c r="O3066" i="1"/>
  <c r="P3066" i="1"/>
  <c r="Q3066" i="1"/>
  <c r="R3066" i="1"/>
  <c r="S3066" i="1"/>
  <c r="T3066" i="1"/>
  <c r="U3066" i="1"/>
  <c r="V3066" i="1"/>
  <c r="W3066" i="1"/>
  <c r="X3066" i="1"/>
  <c r="Y3066" i="1"/>
  <c r="Z3066" i="1"/>
  <c r="AA3066" i="1"/>
  <c r="AB3066" i="1"/>
  <c r="AC3066" i="1"/>
  <c r="AD3066" i="1"/>
  <c r="H3067" i="1"/>
  <c r="I3067" i="1"/>
  <c r="J3067" i="1"/>
  <c r="K3067" i="1"/>
  <c r="L3067" i="1"/>
  <c r="M3067" i="1"/>
  <c r="N3067" i="1"/>
  <c r="O3067" i="1"/>
  <c r="P3067" i="1"/>
  <c r="Q3067" i="1"/>
  <c r="R3067" i="1"/>
  <c r="S3067" i="1"/>
  <c r="T3067" i="1"/>
  <c r="U3067" i="1"/>
  <c r="V3067" i="1"/>
  <c r="W3067" i="1"/>
  <c r="X3067" i="1"/>
  <c r="Y3067" i="1"/>
  <c r="Z3067" i="1"/>
  <c r="AA3067" i="1"/>
  <c r="AB3067" i="1"/>
  <c r="AC3067" i="1"/>
  <c r="AD3067" i="1"/>
  <c r="H3068" i="1"/>
  <c r="I3068" i="1"/>
  <c r="J3068" i="1"/>
  <c r="K3068" i="1"/>
  <c r="L3068" i="1"/>
  <c r="M3068" i="1"/>
  <c r="N3068" i="1"/>
  <c r="O3068" i="1"/>
  <c r="P3068" i="1"/>
  <c r="Q3068" i="1"/>
  <c r="R3068" i="1"/>
  <c r="S3068" i="1"/>
  <c r="T3068" i="1"/>
  <c r="U3068" i="1"/>
  <c r="V3068" i="1"/>
  <c r="W3068" i="1"/>
  <c r="X3068" i="1"/>
  <c r="Y3068" i="1"/>
  <c r="Z3068" i="1"/>
  <c r="AA3068" i="1"/>
  <c r="AB3068" i="1"/>
  <c r="AC3068" i="1"/>
  <c r="AD3068" i="1"/>
  <c r="H3069" i="1"/>
  <c r="I3069" i="1"/>
  <c r="J3069" i="1"/>
  <c r="K3069" i="1"/>
  <c r="L3069" i="1"/>
  <c r="M3069" i="1"/>
  <c r="N3069" i="1"/>
  <c r="O3069" i="1"/>
  <c r="P3069" i="1"/>
  <c r="Q3069" i="1"/>
  <c r="R3069" i="1"/>
  <c r="S3069" i="1"/>
  <c r="T3069" i="1"/>
  <c r="U3069" i="1"/>
  <c r="V3069" i="1"/>
  <c r="W3069" i="1"/>
  <c r="X3069" i="1"/>
  <c r="Y3069" i="1"/>
  <c r="Z3069" i="1"/>
  <c r="AA3069" i="1"/>
  <c r="AB3069" i="1"/>
  <c r="AC3069" i="1"/>
  <c r="AD3069" i="1"/>
  <c r="H3070" i="1"/>
  <c r="I3070" i="1"/>
  <c r="J3070" i="1"/>
  <c r="K3070" i="1"/>
  <c r="L3070" i="1"/>
  <c r="M3070" i="1"/>
  <c r="N3070" i="1"/>
  <c r="O3070" i="1"/>
  <c r="P3070" i="1"/>
  <c r="Q3070" i="1"/>
  <c r="R3070" i="1"/>
  <c r="S3070" i="1"/>
  <c r="T3070" i="1"/>
  <c r="U3070" i="1"/>
  <c r="V3070" i="1"/>
  <c r="W3070" i="1"/>
  <c r="X3070" i="1"/>
  <c r="Y3070" i="1"/>
  <c r="Z3070" i="1"/>
  <c r="AA3070" i="1"/>
  <c r="AB3070" i="1"/>
  <c r="AC3070" i="1"/>
  <c r="AD3070" i="1"/>
  <c r="H3071" i="1"/>
  <c r="I3071" i="1"/>
  <c r="J3071" i="1"/>
  <c r="K3071" i="1"/>
  <c r="L3071" i="1"/>
  <c r="M3071" i="1"/>
  <c r="N3071" i="1"/>
  <c r="O3071" i="1"/>
  <c r="P3071" i="1"/>
  <c r="Q3071" i="1"/>
  <c r="R3071" i="1"/>
  <c r="S3071" i="1"/>
  <c r="T3071" i="1"/>
  <c r="U3071" i="1"/>
  <c r="V3071" i="1"/>
  <c r="W3071" i="1"/>
  <c r="X3071" i="1"/>
  <c r="Y3071" i="1"/>
  <c r="Z3071" i="1"/>
  <c r="AA3071" i="1"/>
  <c r="AB3071" i="1"/>
  <c r="AC3071" i="1"/>
  <c r="AD3071" i="1"/>
  <c r="H3072" i="1"/>
  <c r="I3072" i="1"/>
  <c r="J3072" i="1"/>
  <c r="K3072" i="1"/>
  <c r="L3072" i="1"/>
  <c r="M3072" i="1"/>
  <c r="N3072" i="1"/>
  <c r="O3072" i="1"/>
  <c r="P3072" i="1"/>
  <c r="Q3072" i="1"/>
  <c r="R3072" i="1"/>
  <c r="S3072" i="1"/>
  <c r="T3072" i="1"/>
  <c r="U3072" i="1"/>
  <c r="V3072" i="1"/>
  <c r="W3072" i="1"/>
  <c r="X3072" i="1"/>
  <c r="Y3072" i="1"/>
  <c r="Z3072" i="1"/>
  <c r="AA3072" i="1"/>
  <c r="AB3072" i="1"/>
  <c r="AC3072" i="1"/>
  <c r="AD3072" i="1"/>
  <c r="H3073" i="1"/>
  <c r="I3073" i="1"/>
  <c r="J3073" i="1"/>
  <c r="K3073" i="1"/>
  <c r="L3073" i="1"/>
  <c r="M3073" i="1"/>
  <c r="N3073" i="1"/>
  <c r="O3073" i="1"/>
  <c r="P3073" i="1"/>
  <c r="Q3073" i="1"/>
  <c r="R3073" i="1"/>
  <c r="S3073" i="1"/>
  <c r="T3073" i="1"/>
  <c r="U3073" i="1"/>
  <c r="V3073" i="1"/>
  <c r="W3073" i="1"/>
  <c r="X3073" i="1"/>
  <c r="Y3073" i="1"/>
  <c r="Z3073" i="1"/>
  <c r="AA3073" i="1"/>
  <c r="AB3073" i="1"/>
  <c r="AC3073" i="1"/>
  <c r="AD3073" i="1"/>
  <c r="H3074" i="1"/>
  <c r="I3074" i="1"/>
  <c r="J3074" i="1"/>
  <c r="K3074" i="1"/>
  <c r="L3074" i="1"/>
  <c r="M3074" i="1"/>
  <c r="N3074" i="1"/>
  <c r="O3074" i="1"/>
  <c r="P3074" i="1"/>
  <c r="Q3074" i="1"/>
  <c r="R3074" i="1"/>
  <c r="S3074" i="1"/>
  <c r="T3074" i="1"/>
  <c r="U3074" i="1"/>
  <c r="V3074" i="1"/>
  <c r="W3074" i="1"/>
  <c r="X3074" i="1"/>
  <c r="Y3074" i="1"/>
  <c r="Z3074" i="1"/>
  <c r="AA3074" i="1"/>
  <c r="AB3074" i="1"/>
  <c r="AC3074" i="1"/>
  <c r="AD3074" i="1"/>
  <c r="H3075" i="1"/>
  <c r="I3075" i="1"/>
  <c r="J3075" i="1"/>
  <c r="K3075" i="1"/>
  <c r="L3075" i="1"/>
  <c r="M3075" i="1"/>
  <c r="N3075" i="1"/>
  <c r="O3075" i="1"/>
  <c r="P3075" i="1"/>
  <c r="Q3075" i="1"/>
  <c r="R3075" i="1"/>
  <c r="S3075" i="1"/>
  <c r="T3075" i="1"/>
  <c r="U3075" i="1"/>
  <c r="V3075" i="1"/>
  <c r="W3075" i="1"/>
  <c r="X3075" i="1"/>
  <c r="Y3075" i="1"/>
  <c r="Z3075" i="1"/>
  <c r="AA3075" i="1"/>
  <c r="AB3075" i="1"/>
  <c r="AC3075" i="1"/>
  <c r="AD3075" i="1"/>
  <c r="H3076" i="1"/>
  <c r="I3076" i="1"/>
  <c r="J3076" i="1"/>
  <c r="K3076" i="1"/>
  <c r="L3076" i="1"/>
  <c r="M3076" i="1"/>
  <c r="N3076" i="1"/>
  <c r="O3076" i="1"/>
  <c r="P3076" i="1"/>
  <c r="Q3076" i="1"/>
  <c r="R3076" i="1"/>
  <c r="S3076" i="1"/>
  <c r="T3076" i="1"/>
  <c r="U3076" i="1"/>
  <c r="V3076" i="1"/>
  <c r="W3076" i="1"/>
  <c r="X3076" i="1"/>
  <c r="Y3076" i="1"/>
  <c r="Z3076" i="1"/>
  <c r="AA3076" i="1"/>
  <c r="AB3076" i="1"/>
  <c r="AC3076" i="1"/>
  <c r="AD3076" i="1"/>
  <c r="H3077" i="1"/>
  <c r="I3077" i="1"/>
  <c r="J3077" i="1"/>
  <c r="K3077" i="1"/>
  <c r="L3077" i="1"/>
  <c r="M3077" i="1"/>
  <c r="N3077" i="1"/>
  <c r="O3077" i="1"/>
  <c r="P3077" i="1"/>
  <c r="Q3077" i="1"/>
  <c r="R3077" i="1"/>
  <c r="S3077" i="1"/>
  <c r="T3077" i="1"/>
  <c r="U3077" i="1"/>
  <c r="V3077" i="1"/>
  <c r="W3077" i="1"/>
  <c r="X3077" i="1"/>
  <c r="Y3077" i="1"/>
  <c r="Z3077" i="1"/>
  <c r="AA3077" i="1"/>
  <c r="AB3077" i="1"/>
  <c r="AC3077" i="1"/>
  <c r="AD3077" i="1"/>
  <c r="H3078" i="1"/>
  <c r="I3078" i="1"/>
  <c r="J3078" i="1"/>
  <c r="K3078" i="1"/>
  <c r="L3078" i="1"/>
  <c r="M3078" i="1"/>
  <c r="N3078" i="1"/>
  <c r="O3078" i="1"/>
  <c r="P3078" i="1"/>
  <c r="Q3078" i="1"/>
  <c r="R3078" i="1"/>
  <c r="S3078" i="1"/>
  <c r="T3078" i="1"/>
  <c r="U3078" i="1"/>
  <c r="V3078" i="1"/>
  <c r="W3078" i="1"/>
  <c r="X3078" i="1"/>
  <c r="Y3078" i="1"/>
  <c r="Z3078" i="1"/>
  <c r="AA3078" i="1"/>
  <c r="AB3078" i="1"/>
  <c r="AC3078" i="1"/>
  <c r="AD3078" i="1"/>
  <c r="H3079" i="1"/>
  <c r="I3079" i="1"/>
  <c r="J3079" i="1"/>
  <c r="K3079" i="1"/>
  <c r="L3079" i="1"/>
  <c r="M3079" i="1"/>
  <c r="N3079" i="1"/>
  <c r="O3079" i="1"/>
  <c r="P3079" i="1"/>
  <c r="Q3079" i="1"/>
  <c r="R3079" i="1"/>
  <c r="S3079" i="1"/>
  <c r="T3079" i="1"/>
  <c r="U3079" i="1"/>
  <c r="V3079" i="1"/>
  <c r="W3079" i="1"/>
  <c r="X3079" i="1"/>
  <c r="Y3079" i="1"/>
  <c r="Z3079" i="1"/>
  <c r="AA3079" i="1"/>
  <c r="AB3079" i="1"/>
  <c r="AC3079" i="1"/>
  <c r="AD3079" i="1"/>
  <c r="H3080" i="1"/>
  <c r="I3080" i="1"/>
  <c r="J3080" i="1"/>
  <c r="K3080" i="1"/>
  <c r="L3080" i="1"/>
  <c r="M3080" i="1"/>
  <c r="N3080" i="1"/>
  <c r="O3080" i="1"/>
  <c r="P3080" i="1"/>
  <c r="Q3080" i="1"/>
  <c r="R3080" i="1"/>
  <c r="S3080" i="1"/>
  <c r="T3080" i="1"/>
  <c r="U3080" i="1"/>
  <c r="V3080" i="1"/>
  <c r="W3080" i="1"/>
  <c r="X3080" i="1"/>
  <c r="Y3080" i="1"/>
  <c r="Z3080" i="1"/>
  <c r="AA3080" i="1"/>
  <c r="AB3080" i="1"/>
  <c r="AC3080" i="1"/>
  <c r="AD3080" i="1"/>
  <c r="H3081" i="1"/>
  <c r="I3081" i="1"/>
  <c r="J3081" i="1"/>
  <c r="K3081" i="1"/>
  <c r="L3081" i="1"/>
  <c r="M3081" i="1"/>
  <c r="N3081" i="1"/>
  <c r="O3081" i="1"/>
  <c r="P3081" i="1"/>
  <c r="Q3081" i="1"/>
  <c r="R3081" i="1"/>
  <c r="S3081" i="1"/>
  <c r="T3081" i="1"/>
  <c r="U3081" i="1"/>
  <c r="V3081" i="1"/>
  <c r="W3081" i="1"/>
  <c r="X3081" i="1"/>
  <c r="Y3081" i="1"/>
  <c r="Z3081" i="1"/>
  <c r="AA3081" i="1"/>
  <c r="AB3081" i="1"/>
  <c r="AC3081" i="1"/>
  <c r="AD3081" i="1"/>
  <c r="H3082" i="1"/>
  <c r="I3082" i="1"/>
  <c r="J3082" i="1"/>
  <c r="K3082" i="1"/>
  <c r="L3082" i="1"/>
  <c r="M3082" i="1"/>
  <c r="N3082" i="1"/>
  <c r="O3082" i="1"/>
  <c r="P3082" i="1"/>
  <c r="Q3082" i="1"/>
  <c r="R3082" i="1"/>
  <c r="S3082" i="1"/>
  <c r="T3082" i="1"/>
  <c r="U3082" i="1"/>
  <c r="V3082" i="1"/>
  <c r="W3082" i="1"/>
  <c r="X3082" i="1"/>
  <c r="Y3082" i="1"/>
  <c r="Z3082" i="1"/>
  <c r="AA3082" i="1"/>
  <c r="AB3082" i="1"/>
  <c r="AC3082" i="1"/>
  <c r="AD3082" i="1"/>
  <c r="H3083" i="1"/>
  <c r="I3083" i="1"/>
  <c r="J3083" i="1"/>
  <c r="K3083" i="1"/>
  <c r="L3083" i="1"/>
  <c r="M3083" i="1"/>
  <c r="N3083" i="1"/>
  <c r="O3083" i="1"/>
  <c r="P3083" i="1"/>
  <c r="Q3083" i="1"/>
  <c r="R3083" i="1"/>
  <c r="S3083" i="1"/>
  <c r="T3083" i="1"/>
  <c r="U3083" i="1"/>
  <c r="V3083" i="1"/>
  <c r="W3083" i="1"/>
  <c r="X3083" i="1"/>
  <c r="Y3083" i="1"/>
  <c r="Z3083" i="1"/>
  <c r="AA3083" i="1"/>
  <c r="AB3083" i="1"/>
  <c r="AC3083" i="1"/>
  <c r="AD3083" i="1"/>
  <c r="H3084" i="1"/>
  <c r="I3084" i="1"/>
  <c r="J3084" i="1"/>
  <c r="K3084" i="1"/>
  <c r="L3084" i="1"/>
  <c r="M3084" i="1"/>
  <c r="N3084" i="1"/>
  <c r="O3084" i="1"/>
  <c r="P3084" i="1"/>
  <c r="Q3084" i="1"/>
  <c r="R3084" i="1"/>
  <c r="S3084" i="1"/>
  <c r="T3084" i="1"/>
  <c r="U3084" i="1"/>
  <c r="V3084" i="1"/>
  <c r="W3084" i="1"/>
  <c r="X3084" i="1"/>
  <c r="Y3084" i="1"/>
  <c r="Z3084" i="1"/>
  <c r="AA3084" i="1"/>
  <c r="AB3084" i="1"/>
  <c r="AC3084" i="1"/>
  <c r="AD3084" i="1"/>
  <c r="H3085" i="1"/>
  <c r="I3085" i="1"/>
  <c r="J3085" i="1"/>
  <c r="K3085" i="1"/>
  <c r="L3085" i="1"/>
  <c r="M3085" i="1"/>
  <c r="N3085" i="1"/>
  <c r="O3085" i="1"/>
  <c r="P3085" i="1"/>
  <c r="Q3085" i="1"/>
  <c r="R3085" i="1"/>
  <c r="S3085" i="1"/>
  <c r="T3085" i="1"/>
  <c r="U3085" i="1"/>
  <c r="V3085" i="1"/>
  <c r="W3085" i="1"/>
  <c r="X3085" i="1"/>
  <c r="Y3085" i="1"/>
  <c r="Z3085" i="1"/>
  <c r="AA3085" i="1"/>
  <c r="AB3085" i="1"/>
  <c r="AC3085" i="1"/>
  <c r="AD3085" i="1"/>
  <c r="H3086" i="1"/>
  <c r="I3086" i="1"/>
  <c r="J3086" i="1"/>
  <c r="K3086" i="1"/>
  <c r="L3086" i="1"/>
  <c r="M3086" i="1"/>
  <c r="N3086" i="1"/>
  <c r="O3086" i="1"/>
  <c r="P3086" i="1"/>
  <c r="Q3086" i="1"/>
  <c r="R3086" i="1"/>
  <c r="S3086" i="1"/>
  <c r="T3086" i="1"/>
  <c r="U3086" i="1"/>
  <c r="V3086" i="1"/>
  <c r="W3086" i="1"/>
  <c r="X3086" i="1"/>
  <c r="Y3086" i="1"/>
  <c r="Z3086" i="1"/>
  <c r="AA3086" i="1"/>
  <c r="AB3086" i="1"/>
  <c r="AC3086" i="1"/>
  <c r="AD3086" i="1"/>
  <c r="H3087" i="1"/>
  <c r="I3087" i="1"/>
  <c r="J3087" i="1"/>
  <c r="K3087" i="1"/>
  <c r="L3087" i="1"/>
  <c r="M3087" i="1"/>
  <c r="N3087" i="1"/>
  <c r="O3087" i="1"/>
  <c r="P3087" i="1"/>
  <c r="Q3087" i="1"/>
  <c r="R3087" i="1"/>
  <c r="S3087" i="1"/>
  <c r="T3087" i="1"/>
  <c r="U3087" i="1"/>
  <c r="V3087" i="1"/>
  <c r="W3087" i="1"/>
  <c r="X3087" i="1"/>
  <c r="Y3087" i="1"/>
  <c r="Z3087" i="1"/>
  <c r="AA3087" i="1"/>
  <c r="AB3087" i="1"/>
  <c r="AC3087" i="1"/>
  <c r="AD3087" i="1"/>
  <c r="H3088" i="1"/>
  <c r="I3088" i="1"/>
  <c r="J3088" i="1"/>
  <c r="K3088" i="1"/>
  <c r="L3088" i="1"/>
  <c r="M3088" i="1"/>
  <c r="N3088" i="1"/>
  <c r="O3088" i="1"/>
  <c r="P3088" i="1"/>
  <c r="Q3088" i="1"/>
  <c r="R3088" i="1"/>
  <c r="S3088" i="1"/>
  <c r="T3088" i="1"/>
  <c r="U3088" i="1"/>
  <c r="V3088" i="1"/>
  <c r="W3088" i="1"/>
  <c r="X3088" i="1"/>
  <c r="Y3088" i="1"/>
  <c r="Z3088" i="1"/>
  <c r="AA3088" i="1"/>
  <c r="AB3088" i="1"/>
  <c r="AC3088" i="1"/>
  <c r="AD3088" i="1"/>
  <c r="H3089" i="1"/>
  <c r="I3089" i="1"/>
  <c r="J3089" i="1"/>
  <c r="K3089" i="1"/>
  <c r="L3089" i="1"/>
  <c r="M3089" i="1"/>
  <c r="N3089" i="1"/>
  <c r="O3089" i="1"/>
  <c r="P3089" i="1"/>
  <c r="Q3089" i="1"/>
  <c r="R3089" i="1"/>
  <c r="S3089" i="1"/>
  <c r="T3089" i="1"/>
  <c r="U3089" i="1"/>
  <c r="V3089" i="1"/>
  <c r="W3089" i="1"/>
  <c r="X3089" i="1"/>
  <c r="Y3089" i="1"/>
  <c r="Z3089" i="1"/>
  <c r="AA3089" i="1"/>
  <c r="AB3089" i="1"/>
  <c r="AC3089" i="1"/>
  <c r="AD3089" i="1"/>
  <c r="H3090" i="1"/>
  <c r="I3090" i="1"/>
  <c r="J3090" i="1"/>
  <c r="K3090" i="1"/>
  <c r="L3090" i="1"/>
  <c r="M3090" i="1"/>
  <c r="N3090" i="1"/>
  <c r="O3090" i="1"/>
  <c r="P3090" i="1"/>
  <c r="Q3090" i="1"/>
  <c r="R3090" i="1"/>
  <c r="S3090" i="1"/>
  <c r="T3090" i="1"/>
  <c r="U3090" i="1"/>
  <c r="V3090" i="1"/>
  <c r="W3090" i="1"/>
  <c r="X3090" i="1"/>
  <c r="Y3090" i="1"/>
  <c r="Z3090" i="1"/>
  <c r="AA3090" i="1"/>
  <c r="AB3090" i="1"/>
  <c r="AC3090" i="1"/>
  <c r="AD3090" i="1"/>
  <c r="H3091" i="1"/>
  <c r="I3091" i="1"/>
  <c r="J3091" i="1"/>
  <c r="K3091" i="1"/>
  <c r="L3091" i="1"/>
  <c r="M3091" i="1"/>
  <c r="N3091" i="1"/>
  <c r="O3091" i="1"/>
  <c r="P3091" i="1"/>
  <c r="Q3091" i="1"/>
  <c r="R3091" i="1"/>
  <c r="S3091" i="1"/>
  <c r="T3091" i="1"/>
  <c r="U3091" i="1"/>
  <c r="V3091" i="1"/>
  <c r="W3091" i="1"/>
  <c r="X3091" i="1"/>
  <c r="Y3091" i="1"/>
  <c r="Z3091" i="1"/>
  <c r="AA3091" i="1"/>
  <c r="AB3091" i="1"/>
  <c r="AC3091" i="1"/>
  <c r="AD3091" i="1"/>
  <c r="H3092" i="1"/>
  <c r="I3092" i="1"/>
  <c r="J3092" i="1"/>
  <c r="K3092" i="1"/>
  <c r="L3092" i="1"/>
  <c r="M3092" i="1"/>
  <c r="N3092" i="1"/>
  <c r="O3092" i="1"/>
  <c r="P3092" i="1"/>
  <c r="Q3092" i="1"/>
  <c r="R3092" i="1"/>
  <c r="S3092" i="1"/>
  <c r="T3092" i="1"/>
  <c r="U3092" i="1"/>
  <c r="V3092" i="1"/>
  <c r="W3092" i="1"/>
  <c r="X3092" i="1"/>
  <c r="Y3092" i="1"/>
  <c r="Z3092" i="1"/>
  <c r="AA3092" i="1"/>
  <c r="AB3092" i="1"/>
  <c r="AC3092" i="1"/>
  <c r="AD3092" i="1"/>
  <c r="H3093" i="1"/>
  <c r="I3093" i="1"/>
  <c r="J3093" i="1"/>
  <c r="K3093" i="1"/>
  <c r="L3093" i="1"/>
  <c r="M3093" i="1"/>
  <c r="N3093" i="1"/>
  <c r="O3093" i="1"/>
  <c r="P3093" i="1"/>
  <c r="Q3093" i="1"/>
  <c r="R3093" i="1"/>
  <c r="S3093" i="1"/>
  <c r="T3093" i="1"/>
  <c r="U3093" i="1"/>
  <c r="V3093" i="1"/>
  <c r="W3093" i="1"/>
  <c r="X3093" i="1"/>
  <c r="Y3093" i="1"/>
  <c r="Z3093" i="1"/>
  <c r="AA3093" i="1"/>
  <c r="AB3093" i="1"/>
  <c r="AC3093" i="1"/>
  <c r="AD3093" i="1"/>
  <c r="H3094" i="1"/>
  <c r="I3094" i="1"/>
  <c r="J3094" i="1"/>
  <c r="K3094" i="1"/>
  <c r="L3094" i="1"/>
  <c r="M3094" i="1"/>
  <c r="N3094" i="1"/>
  <c r="O3094" i="1"/>
  <c r="P3094" i="1"/>
  <c r="Q3094" i="1"/>
  <c r="R3094" i="1"/>
  <c r="S3094" i="1"/>
  <c r="T3094" i="1"/>
  <c r="U3094" i="1"/>
  <c r="V3094" i="1"/>
  <c r="W3094" i="1"/>
  <c r="X3094" i="1"/>
  <c r="Y3094" i="1"/>
  <c r="Z3094" i="1"/>
  <c r="AA3094" i="1"/>
  <c r="AB3094" i="1"/>
  <c r="AC3094" i="1"/>
  <c r="AD3094" i="1"/>
  <c r="H3095" i="1"/>
  <c r="I3095" i="1"/>
  <c r="J3095" i="1"/>
  <c r="K3095" i="1"/>
  <c r="L3095" i="1"/>
  <c r="M3095" i="1"/>
  <c r="N3095" i="1"/>
  <c r="O3095" i="1"/>
  <c r="P3095" i="1"/>
  <c r="Q3095" i="1"/>
  <c r="R3095" i="1"/>
  <c r="S3095" i="1"/>
  <c r="T3095" i="1"/>
  <c r="U3095" i="1"/>
  <c r="V3095" i="1"/>
  <c r="W3095" i="1"/>
  <c r="X3095" i="1"/>
  <c r="Y3095" i="1"/>
  <c r="Z3095" i="1"/>
  <c r="AA3095" i="1"/>
  <c r="AB3095" i="1"/>
  <c r="AC3095" i="1"/>
  <c r="AD3095" i="1"/>
  <c r="H3096" i="1"/>
  <c r="I3096" i="1"/>
  <c r="J3096" i="1"/>
  <c r="K3096" i="1"/>
  <c r="L3096" i="1"/>
  <c r="M3096" i="1"/>
  <c r="N3096" i="1"/>
  <c r="O3096" i="1"/>
  <c r="P3096" i="1"/>
  <c r="Q3096" i="1"/>
  <c r="R3096" i="1"/>
  <c r="S3096" i="1"/>
  <c r="T3096" i="1"/>
  <c r="U3096" i="1"/>
  <c r="V3096" i="1"/>
  <c r="W3096" i="1"/>
  <c r="X3096" i="1"/>
  <c r="Y3096" i="1"/>
  <c r="Z3096" i="1"/>
  <c r="AA3096" i="1"/>
  <c r="AB3096" i="1"/>
  <c r="AC3096" i="1"/>
  <c r="AD3096" i="1"/>
  <c r="H3097" i="1"/>
  <c r="I3097" i="1"/>
  <c r="J3097" i="1"/>
  <c r="K3097" i="1"/>
  <c r="L3097" i="1"/>
  <c r="M3097" i="1"/>
  <c r="N3097" i="1"/>
  <c r="O3097" i="1"/>
  <c r="P3097" i="1"/>
  <c r="Q3097" i="1"/>
  <c r="R3097" i="1"/>
  <c r="S3097" i="1"/>
  <c r="T3097" i="1"/>
  <c r="U3097" i="1"/>
  <c r="V3097" i="1"/>
  <c r="W3097" i="1"/>
  <c r="X3097" i="1"/>
  <c r="Y3097" i="1"/>
  <c r="Z3097" i="1"/>
  <c r="AA3097" i="1"/>
  <c r="AB3097" i="1"/>
  <c r="AC3097" i="1"/>
  <c r="AD3097" i="1"/>
  <c r="H3098" i="1"/>
  <c r="I3098" i="1"/>
  <c r="J3098" i="1"/>
  <c r="K3098" i="1"/>
  <c r="L3098" i="1"/>
  <c r="M3098" i="1"/>
  <c r="N3098" i="1"/>
  <c r="O3098" i="1"/>
  <c r="P3098" i="1"/>
  <c r="Q3098" i="1"/>
  <c r="R3098" i="1"/>
  <c r="S3098" i="1"/>
  <c r="T3098" i="1"/>
  <c r="U3098" i="1"/>
  <c r="V3098" i="1"/>
  <c r="W3098" i="1"/>
  <c r="X3098" i="1"/>
  <c r="Y3098" i="1"/>
  <c r="Z3098" i="1"/>
  <c r="AA3098" i="1"/>
  <c r="AB3098" i="1"/>
  <c r="AC3098" i="1"/>
  <c r="AD3098" i="1"/>
  <c r="H3099" i="1"/>
  <c r="I3099" i="1"/>
  <c r="J3099" i="1"/>
  <c r="K3099" i="1"/>
  <c r="L3099" i="1"/>
  <c r="M3099" i="1"/>
  <c r="N3099" i="1"/>
  <c r="O3099" i="1"/>
  <c r="P3099" i="1"/>
  <c r="Q3099" i="1"/>
  <c r="R3099" i="1"/>
  <c r="S3099" i="1"/>
  <c r="T3099" i="1"/>
  <c r="U3099" i="1"/>
  <c r="V3099" i="1"/>
  <c r="W3099" i="1"/>
  <c r="X3099" i="1"/>
  <c r="Y3099" i="1"/>
  <c r="Z3099" i="1"/>
  <c r="AA3099" i="1"/>
  <c r="AB3099" i="1"/>
  <c r="AC3099" i="1"/>
  <c r="AD3099" i="1"/>
  <c r="H3100" i="1"/>
  <c r="I3100" i="1"/>
  <c r="J3100" i="1"/>
  <c r="K3100" i="1"/>
  <c r="L3100" i="1"/>
  <c r="M3100" i="1"/>
  <c r="N3100" i="1"/>
  <c r="O3100" i="1"/>
  <c r="P3100" i="1"/>
  <c r="Q3100" i="1"/>
  <c r="R3100" i="1"/>
  <c r="S3100" i="1"/>
  <c r="T3100" i="1"/>
  <c r="U3100" i="1"/>
  <c r="V3100" i="1"/>
  <c r="W3100" i="1"/>
  <c r="X3100" i="1"/>
  <c r="Y3100" i="1"/>
  <c r="Z3100" i="1"/>
  <c r="AA3100" i="1"/>
  <c r="AB3100" i="1"/>
  <c r="AC3100" i="1"/>
  <c r="AD3100" i="1"/>
  <c r="H3101" i="1"/>
  <c r="I3101" i="1"/>
  <c r="J3101" i="1"/>
  <c r="K3101" i="1"/>
  <c r="L3101" i="1"/>
  <c r="M3101" i="1"/>
  <c r="N3101" i="1"/>
  <c r="O3101" i="1"/>
  <c r="P3101" i="1"/>
  <c r="Q3101" i="1"/>
  <c r="R3101" i="1"/>
  <c r="S3101" i="1"/>
  <c r="T3101" i="1"/>
  <c r="U3101" i="1"/>
  <c r="V3101" i="1"/>
  <c r="W3101" i="1"/>
  <c r="X3101" i="1"/>
  <c r="Y3101" i="1"/>
  <c r="Z3101" i="1"/>
  <c r="AA3101" i="1"/>
  <c r="AB3101" i="1"/>
  <c r="AC3101" i="1"/>
  <c r="AD3101" i="1"/>
  <c r="H3102" i="1"/>
  <c r="I3102" i="1"/>
  <c r="J3102" i="1"/>
  <c r="K3102" i="1"/>
  <c r="L3102" i="1"/>
  <c r="M3102" i="1"/>
  <c r="N3102" i="1"/>
  <c r="O3102" i="1"/>
  <c r="P3102" i="1"/>
  <c r="Q3102" i="1"/>
  <c r="R3102" i="1"/>
  <c r="S3102" i="1"/>
  <c r="T3102" i="1"/>
  <c r="U3102" i="1"/>
  <c r="V3102" i="1"/>
  <c r="W3102" i="1"/>
  <c r="X3102" i="1"/>
  <c r="Y3102" i="1"/>
  <c r="Z3102" i="1"/>
  <c r="AA3102" i="1"/>
  <c r="AB3102" i="1"/>
  <c r="AC3102" i="1"/>
  <c r="AD3102" i="1"/>
  <c r="H3103" i="1"/>
  <c r="I3103" i="1"/>
  <c r="J3103" i="1"/>
  <c r="K3103" i="1"/>
  <c r="L3103" i="1"/>
  <c r="M3103" i="1"/>
  <c r="N3103" i="1"/>
  <c r="O3103" i="1"/>
  <c r="P3103" i="1"/>
  <c r="Q3103" i="1"/>
  <c r="R3103" i="1"/>
  <c r="S3103" i="1"/>
  <c r="T3103" i="1"/>
  <c r="U3103" i="1"/>
  <c r="V3103" i="1"/>
  <c r="W3103" i="1"/>
  <c r="X3103" i="1"/>
  <c r="Y3103" i="1"/>
  <c r="Z3103" i="1"/>
  <c r="AA3103" i="1"/>
  <c r="AB3103" i="1"/>
  <c r="AC3103" i="1"/>
  <c r="AD3103" i="1"/>
  <c r="H3104" i="1"/>
  <c r="I3104" i="1"/>
  <c r="J3104" i="1"/>
  <c r="K3104" i="1"/>
  <c r="L3104" i="1"/>
  <c r="M3104" i="1"/>
  <c r="N3104" i="1"/>
  <c r="O3104" i="1"/>
  <c r="P3104" i="1"/>
  <c r="Q3104" i="1"/>
  <c r="R3104" i="1"/>
  <c r="S3104" i="1"/>
  <c r="T3104" i="1"/>
  <c r="U3104" i="1"/>
  <c r="V3104" i="1"/>
  <c r="W3104" i="1"/>
  <c r="X3104" i="1"/>
  <c r="Y3104" i="1"/>
  <c r="Z3104" i="1"/>
  <c r="AA3104" i="1"/>
  <c r="AB3104" i="1"/>
  <c r="AC3104" i="1"/>
  <c r="AD3104" i="1"/>
  <c r="H3105" i="1"/>
  <c r="I3105" i="1"/>
  <c r="J3105" i="1"/>
  <c r="K3105" i="1"/>
  <c r="L3105" i="1"/>
  <c r="M3105" i="1"/>
  <c r="N3105" i="1"/>
  <c r="O3105" i="1"/>
  <c r="P3105" i="1"/>
  <c r="Q3105" i="1"/>
  <c r="R3105" i="1"/>
  <c r="S3105" i="1"/>
  <c r="T3105" i="1"/>
  <c r="U3105" i="1"/>
  <c r="V3105" i="1"/>
  <c r="W3105" i="1"/>
  <c r="X3105" i="1"/>
  <c r="Y3105" i="1"/>
  <c r="Z3105" i="1"/>
  <c r="AA3105" i="1"/>
  <c r="AB3105" i="1"/>
  <c r="AC3105" i="1"/>
  <c r="AD3105" i="1"/>
  <c r="H3106" i="1"/>
  <c r="I3106" i="1"/>
  <c r="J3106" i="1"/>
  <c r="K3106" i="1"/>
  <c r="L3106" i="1"/>
  <c r="M3106" i="1"/>
  <c r="N3106" i="1"/>
  <c r="O3106" i="1"/>
  <c r="P3106" i="1"/>
  <c r="Q3106" i="1"/>
  <c r="R3106" i="1"/>
  <c r="S3106" i="1"/>
  <c r="T3106" i="1"/>
  <c r="U3106" i="1"/>
  <c r="V3106" i="1"/>
  <c r="W3106" i="1"/>
  <c r="X3106" i="1"/>
  <c r="Y3106" i="1"/>
  <c r="Z3106" i="1"/>
  <c r="AA3106" i="1"/>
  <c r="AB3106" i="1"/>
  <c r="AC3106" i="1"/>
  <c r="AD3106" i="1"/>
  <c r="H3107" i="1"/>
  <c r="I3107" i="1"/>
  <c r="J3107" i="1"/>
  <c r="K3107" i="1"/>
  <c r="L3107" i="1"/>
  <c r="M3107" i="1"/>
  <c r="N3107" i="1"/>
  <c r="O3107" i="1"/>
  <c r="P3107" i="1"/>
  <c r="Q3107" i="1"/>
  <c r="R3107" i="1"/>
  <c r="S3107" i="1"/>
  <c r="T3107" i="1"/>
  <c r="U3107" i="1"/>
  <c r="V3107" i="1"/>
  <c r="W3107" i="1"/>
  <c r="X3107" i="1"/>
  <c r="Y3107" i="1"/>
  <c r="Z3107" i="1"/>
  <c r="AA3107" i="1"/>
  <c r="AB3107" i="1"/>
  <c r="AC3107" i="1"/>
  <c r="AD3107" i="1"/>
  <c r="H3108" i="1"/>
  <c r="I3108" i="1"/>
  <c r="J3108" i="1"/>
  <c r="K3108" i="1"/>
  <c r="L3108" i="1"/>
  <c r="M3108" i="1"/>
  <c r="N3108" i="1"/>
  <c r="O3108" i="1"/>
  <c r="P3108" i="1"/>
  <c r="Q3108" i="1"/>
  <c r="R3108" i="1"/>
  <c r="S3108" i="1"/>
  <c r="T3108" i="1"/>
  <c r="U3108" i="1"/>
  <c r="V3108" i="1"/>
  <c r="W3108" i="1"/>
  <c r="X3108" i="1"/>
  <c r="Y3108" i="1"/>
  <c r="Z3108" i="1"/>
  <c r="AA3108" i="1"/>
  <c r="AB3108" i="1"/>
  <c r="AC3108" i="1"/>
  <c r="AD3108" i="1"/>
  <c r="H3109" i="1"/>
  <c r="I3109" i="1"/>
  <c r="J3109" i="1"/>
  <c r="K3109" i="1"/>
  <c r="L3109" i="1"/>
  <c r="M3109" i="1"/>
  <c r="N3109" i="1"/>
  <c r="O3109" i="1"/>
  <c r="P3109" i="1"/>
  <c r="Q3109" i="1"/>
  <c r="R3109" i="1"/>
  <c r="S3109" i="1"/>
  <c r="T3109" i="1"/>
  <c r="U3109" i="1"/>
  <c r="V3109" i="1"/>
  <c r="W3109" i="1"/>
  <c r="X3109" i="1"/>
  <c r="Y3109" i="1"/>
  <c r="Z3109" i="1"/>
  <c r="AA3109" i="1"/>
  <c r="AB3109" i="1"/>
  <c r="AC3109" i="1"/>
  <c r="AD3109" i="1"/>
  <c r="H3110" i="1"/>
  <c r="I3110" i="1"/>
  <c r="J3110" i="1"/>
  <c r="K3110" i="1"/>
  <c r="L3110" i="1"/>
  <c r="M3110" i="1"/>
  <c r="N3110" i="1"/>
  <c r="O3110" i="1"/>
  <c r="P3110" i="1"/>
  <c r="Q3110" i="1"/>
  <c r="R3110" i="1"/>
  <c r="S3110" i="1"/>
  <c r="T3110" i="1"/>
  <c r="U3110" i="1"/>
  <c r="V3110" i="1"/>
  <c r="W3110" i="1"/>
  <c r="X3110" i="1"/>
  <c r="Y3110" i="1"/>
  <c r="Z3110" i="1"/>
  <c r="AA3110" i="1"/>
  <c r="AB3110" i="1"/>
  <c r="AC3110" i="1"/>
  <c r="AD3110" i="1"/>
  <c r="H3111" i="1"/>
  <c r="I3111" i="1"/>
  <c r="J3111" i="1"/>
  <c r="K3111" i="1"/>
  <c r="L3111" i="1"/>
  <c r="M3111" i="1"/>
  <c r="N3111" i="1"/>
  <c r="O3111" i="1"/>
  <c r="P3111" i="1"/>
  <c r="Q3111" i="1"/>
  <c r="R3111" i="1"/>
  <c r="S3111" i="1"/>
  <c r="T3111" i="1"/>
  <c r="U3111" i="1"/>
  <c r="V3111" i="1"/>
  <c r="W3111" i="1"/>
  <c r="X3111" i="1"/>
  <c r="Y3111" i="1"/>
  <c r="Z3111" i="1"/>
  <c r="AA3111" i="1"/>
  <c r="AB3111" i="1"/>
  <c r="AC3111" i="1"/>
  <c r="AD3111" i="1"/>
  <c r="H3112" i="1"/>
  <c r="I3112" i="1"/>
  <c r="J3112" i="1"/>
  <c r="K3112" i="1"/>
  <c r="L3112" i="1"/>
  <c r="M3112" i="1"/>
  <c r="N3112" i="1"/>
  <c r="O3112" i="1"/>
  <c r="P3112" i="1"/>
  <c r="Q3112" i="1"/>
  <c r="R3112" i="1"/>
  <c r="S3112" i="1"/>
  <c r="T3112" i="1"/>
  <c r="U3112" i="1"/>
  <c r="V3112" i="1"/>
  <c r="W3112" i="1"/>
  <c r="X3112" i="1"/>
  <c r="Y3112" i="1"/>
  <c r="Z3112" i="1"/>
  <c r="AA3112" i="1"/>
  <c r="AB3112" i="1"/>
  <c r="AC3112" i="1"/>
  <c r="AD3112" i="1"/>
  <c r="H3113" i="1"/>
  <c r="I3113" i="1"/>
  <c r="J3113" i="1"/>
  <c r="K3113" i="1"/>
  <c r="L3113" i="1"/>
  <c r="M3113" i="1"/>
  <c r="N3113" i="1"/>
  <c r="O3113" i="1"/>
  <c r="P3113" i="1"/>
  <c r="Q3113" i="1"/>
  <c r="R3113" i="1"/>
  <c r="S3113" i="1"/>
  <c r="T3113" i="1"/>
  <c r="U3113" i="1"/>
  <c r="V3113" i="1"/>
  <c r="W3113" i="1"/>
  <c r="X3113" i="1"/>
  <c r="Y3113" i="1"/>
  <c r="Z3113" i="1"/>
  <c r="AA3113" i="1"/>
  <c r="AB3113" i="1"/>
  <c r="AC3113" i="1"/>
  <c r="AD3113" i="1"/>
  <c r="H3114" i="1"/>
  <c r="I3114" i="1"/>
  <c r="J3114" i="1"/>
  <c r="K3114" i="1"/>
  <c r="L3114" i="1"/>
  <c r="M3114" i="1"/>
  <c r="N3114" i="1"/>
  <c r="O3114" i="1"/>
  <c r="P3114" i="1"/>
  <c r="Q3114" i="1"/>
  <c r="R3114" i="1"/>
  <c r="S3114" i="1"/>
  <c r="T3114" i="1"/>
  <c r="U3114" i="1"/>
  <c r="V3114" i="1"/>
  <c r="W3114" i="1"/>
  <c r="X3114" i="1"/>
  <c r="Y3114" i="1"/>
  <c r="Z3114" i="1"/>
  <c r="AA3114" i="1"/>
  <c r="AB3114" i="1"/>
  <c r="AC3114" i="1"/>
  <c r="AD3114" i="1"/>
  <c r="H3115" i="1"/>
  <c r="I3115" i="1"/>
  <c r="J3115" i="1"/>
  <c r="K3115" i="1"/>
  <c r="L3115" i="1"/>
  <c r="M3115" i="1"/>
  <c r="N3115" i="1"/>
  <c r="O3115" i="1"/>
  <c r="P3115" i="1"/>
  <c r="Q3115" i="1"/>
  <c r="R3115" i="1"/>
  <c r="S3115" i="1"/>
  <c r="T3115" i="1"/>
  <c r="U3115" i="1"/>
  <c r="V3115" i="1"/>
  <c r="W3115" i="1"/>
  <c r="X3115" i="1"/>
  <c r="Y3115" i="1"/>
  <c r="Z3115" i="1"/>
  <c r="AA3115" i="1"/>
  <c r="AB3115" i="1"/>
  <c r="AC3115" i="1"/>
  <c r="AD3115" i="1"/>
  <c r="H3116" i="1"/>
  <c r="I3116" i="1"/>
  <c r="J3116" i="1"/>
  <c r="K3116" i="1"/>
  <c r="L3116" i="1"/>
  <c r="M3116" i="1"/>
  <c r="N3116" i="1"/>
  <c r="O3116" i="1"/>
  <c r="P3116" i="1"/>
  <c r="Q3116" i="1"/>
  <c r="R3116" i="1"/>
  <c r="S3116" i="1"/>
  <c r="T3116" i="1"/>
  <c r="U3116" i="1"/>
  <c r="V3116" i="1"/>
  <c r="W3116" i="1"/>
  <c r="X3116" i="1"/>
  <c r="Y3116" i="1"/>
  <c r="Z3116" i="1"/>
  <c r="AA3116" i="1"/>
  <c r="AB3116" i="1"/>
  <c r="AC3116" i="1"/>
  <c r="AD3116" i="1"/>
  <c r="H3117" i="1"/>
  <c r="I3117" i="1"/>
  <c r="J3117" i="1"/>
  <c r="K3117" i="1"/>
  <c r="L3117" i="1"/>
  <c r="M3117" i="1"/>
  <c r="N3117" i="1"/>
  <c r="O3117" i="1"/>
  <c r="P3117" i="1"/>
  <c r="Q3117" i="1"/>
  <c r="R3117" i="1"/>
  <c r="S3117" i="1"/>
  <c r="T3117" i="1"/>
  <c r="U3117" i="1"/>
  <c r="V3117" i="1"/>
  <c r="W3117" i="1"/>
  <c r="X3117" i="1"/>
  <c r="Y3117" i="1"/>
  <c r="Z3117" i="1"/>
  <c r="AA3117" i="1"/>
  <c r="AB3117" i="1"/>
  <c r="AC3117" i="1"/>
  <c r="AD3117" i="1"/>
  <c r="H3118" i="1"/>
  <c r="I3118" i="1"/>
  <c r="J3118" i="1"/>
  <c r="K3118" i="1"/>
  <c r="L3118" i="1"/>
  <c r="M3118" i="1"/>
  <c r="N3118" i="1"/>
  <c r="O3118" i="1"/>
  <c r="P3118" i="1"/>
  <c r="Q3118" i="1"/>
  <c r="R3118" i="1"/>
  <c r="S3118" i="1"/>
  <c r="T3118" i="1"/>
  <c r="U3118" i="1"/>
  <c r="V3118" i="1"/>
  <c r="W3118" i="1"/>
  <c r="X3118" i="1"/>
  <c r="Y3118" i="1"/>
  <c r="Z3118" i="1"/>
  <c r="AA3118" i="1"/>
  <c r="AB3118" i="1"/>
  <c r="AC3118" i="1"/>
  <c r="AD3118" i="1"/>
  <c r="H3119" i="1"/>
  <c r="I3119" i="1"/>
  <c r="J3119" i="1"/>
  <c r="K3119" i="1"/>
  <c r="L3119" i="1"/>
  <c r="M3119" i="1"/>
  <c r="N3119" i="1"/>
  <c r="O3119" i="1"/>
  <c r="P3119" i="1"/>
  <c r="Q3119" i="1"/>
  <c r="R3119" i="1"/>
  <c r="S3119" i="1"/>
  <c r="T3119" i="1"/>
  <c r="U3119" i="1"/>
  <c r="V3119" i="1"/>
  <c r="W3119" i="1"/>
  <c r="X3119" i="1"/>
  <c r="Y3119" i="1"/>
  <c r="Z3119" i="1"/>
  <c r="AA3119" i="1"/>
  <c r="AB3119" i="1"/>
  <c r="AC3119" i="1"/>
  <c r="AD3119" i="1"/>
  <c r="H3120" i="1"/>
  <c r="I3120" i="1"/>
  <c r="J3120" i="1"/>
  <c r="K3120" i="1"/>
  <c r="L3120" i="1"/>
  <c r="M3120" i="1"/>
  <c r="N3120" i="1"/>
  <c r="O3120" i="1"/>
  <c r="P3120" i="1"/>
  <c r="Q3120" i="1"/>
  <c r="R3120" i="1"/>
  <c r="S3120" i="1"/>
  <c r="T3120" i="1"/>
  <c r="U3120" i="1"/>
  <c r="V3120" i="1"/>
  <c r="W3120" i="1"/>
  <c r="X3120" i="1"/>
  <c r="Y3120" i="1"/>
  <c r="Z3120" i="1"/>
  <c r="AA3120" i="1"/>
  <c r="AB3120" i="1"/>
  <c r="AC3120" i="1"/>
  <c r="AD3120" i="1"/>
  <c r="H3121" i="1"/>
  <c r="I3121" i="1"/>
  <c r="J3121" i="1"/>
  <c r="K3121" i="1"/>
  <c r="L3121" i="1"/>
  <c r="M3121" i="1"/>
  <c r="N3121" i="1"/>
  <c r="O3121" i="1"/>
  <c r="P3121" i="1"/>
  <c r="Q3121" i="1"/>
  <c r="R3121" i="1"/>
  <c r="S3121" i="1"/>
  <c r="T3121" i="1"/>
  <c r="U3121" i="1"/>
  <c r="V3121" i="1"/>
  <c r="W3121" i="1"/>
  <c r="X3121" i="1"/>
  <c r="Y3121" i="1"/>
  <c r="Z3121" i="1"/>
  <c r="AA3121" i="1"/>
  <c r="AB3121" i="1"/>
  <c r="AC3121" i="1"/>
  <c r="AD3121" i="1"/>
  <c r="H3122" i="1"/>
  <c r="I3122" i="1"/>
  <c r="J3122" i="1"/>
  <c r="K3122" i="1"/>
  <c r="L3122" i="1"/>
  <c r="M3122" i="1"/>
  <c r="N3122" i="1"/>
  <c r="O3122" i="1"/>
  <c r="P3122" i="1"/>
  <c r="Q3122" i="1"/>
  <c r="R3122" i="1"/>
  <c r="S3122" i="1"/>
  <c r="T3122" i="1"/>
  <c r="U3122" i="1"/>
  <c r="V3122" i="1"/>
  <c r="W3122" i="1"/>
  <c r="X3122" i="1"/>
  <c r="Y3122" i="1"/>
  <c r="Z3122" i="1"/>
  <c r="AA3122" i="1"/>
  <c r="AB3122" i="1"/>
  <c r="AC3122" i="1"/>
  <c r="AD3122" i="1"/>
  <c r="H3123" i="1"/>
  <c r="I3123" i="1"/>
  <c r="J3123" i="1"/>
  <c r="K3123" i="1"/>
  <c r="L3123" i="1"/>
  <c r="M3123" i="1"/>
  <c r="N3123" i="1"/>
  <c r="O3123" i="1"/>
  <c r="P3123" i="1"/>
  <c r="Q3123" i="1"/>
  <c r="R3123" i="1"/>
  <c r="S3123" i="1"/>
  <c r="T3123" i="1"/>
  <c r="U3123" i="1"/>
  <c r="V3123" i="1"/>
  <c r="W3123" i="1"/>
  <c r="X3123" i="1"/>
  <c r="Y3123" i="1"/>
  <c r="Z3123" i="1"/>
  <c r="AA3123" i="1"/>
  <c r="AB3123" i="1"/>
  <c r="AC3123" i="1"/>
  <c r="AD3123" i="1"/>
  <c r="H3124" i="1"/>
  <c r="I3124" i="1"/>
  <c r="J3124" i="1"/>
  <c r="K3124" i="1"/>
  <c r="L3124" i="1"/>
  <c r="M3124" i="1"/>
  <c r="N3124" i="1"/>
  <c r="O3124" i="1"/>
  <c r="P3124" i="1"/>
  <c r="Q3124" i="1"/>
  <c r="R3124" i="1"/>
  <c r="S3124" i="1"/>
  <c r="T3124" i="1"/>
  <c r="U3124" i="1"/>
  <c r="V3124" i="1"/>
  <c r="W3124" i="1"/>
  <c r="X3124" i="1"/>
  <c r="Y3124" i="1"/>
  <c r="Z3124" i="1"/>
  <c r="AA3124" i="1"/>
  <c r="AB3124" i="1"/>
  <c r="AC3124" i="1"/>
  <c r="AD3124" i="1"/>
  <c r="H3125" i="1"/>
  <c r="I3125" i="1"/>
  <c r="J3125" i="1"/>
  <c r="K3125" i="1"/>
  <c r="L3125" i="1"/>
  <c r="M3125" i="1"/>
  <c r="N3125" i="1"/>
  <c r="O3125" i="1"/>
  <c r="P3125" i="1"/>
  <c r="Q3125" i="1"/>
  <c r="R3125" i="1"/>
  <c r="S3125" i="1"/>
  <c r="T3125" i="1"/>
  <c r="U3125" i="1"/>
  <c r="V3125" i="1"/>
  <c r="W3125" i="1"/>
  <c r="X3125" i="1"/>
  <c r="Y3125" i="1"/>
  <c r="Z3125" i="1"/>
  <c r="AA3125" i="1"/>
  <c r="AB3125" i="1"/>
  <c r="AC3125" i="1"/>
  <c r="AD3125" i="1"/>
  <c r="H3126" i="1"/>
  <c r="I3126" i="1"/>
  <c r="J3126" i="1"/>
  <c r="K3126" i="1"/>
  <c r="L3126" i="1"/>
  <c r="M3126" i="1"/>
  <c r="N3126" i="1"/>
  <c r="O3126" i="1"/>
  <c r="P3126" i="1"/>
  <c r="Q3126" i="1"/>
  <c r="R3126" i="1"/>
  <c r="S3126" i="1"/>
  <c r="T3126" i="1"/>
  <c r="U3126" i="1"/>
  <c r="V3126" i="1"/>
  <c r="W3126" i="1"/>
  <c r="X3126" i="1"/>
  <c r="Y3126" i="1"/>
  <c r="Z3126" i="1"/>
  <c r="AA3126" i="1"/>
  <c r="AB3126" i="1"/>
  <c r="AC3126" i="1"/>
  <c r="AD3126" i="1"/>
  <c r="H3127" i="1"/>
  <c r="I3127" i="1"/>
  <c r="J3127" i="1"/>
  <c r="K3127" i="1"/>
  <c r="L3127" i="1"/>
  <c r="M3127" i="1"/>
  <c r="N3127" i="1"/>
  <c r="O3127" i="1"/>
  <c r="P3127" i="1"/>
  <c r="Q3127" i="1"/>
  <c r="R3127" i="1"/>
  <c r="S3127" i="1"/>
  <c r="T3127" i="1"/>
  <c r="U3127" i="1"/>
  <c r="V3127" i="1"/>
  <c r="W3127" i="1"/>
  <c r="X3127" i="1"/>
  <c r="Y3127" i="1"/>
  <c r="Z3127" i="1"/>
  <c r="AA3127" i="1"/>
  <c r="AB3127" i="1"/>
  <c r="AC3127" i="1"/>
  <c r="AD3127" i="1"/>
  <c r="H3128" i="1"/>
  <c r="I3128" i="1"/>
  <c r="J3128" i="1"/>
  <c r="K3128" i="1"/>
  <c r="L3128" i="1"/>
  <c r="M3128" i="1"/>
  <c r="N3128" i="1"/>
  <c r="O3128" i="1"/>
  <c r="P3128" i="1"/>
  <c r="Q3128" i="1"/>
  <c r="R3128" i="1"/>
  <c r="S3128" i="1"/>
  <c r="T3128" i="1"/>
  <c r="U3128" i="1"/>
  <c r="V3128" i="1"/>
  <c r="W3128" i="1"/>
  <c r="X3128" i="1"/>
  <c r="Y3128" i="1"/>
  <c r="Z3128" i="1"/>
  <c r="AA3128" i="1"/>
  <c r="AB3128" i="1"/>
  <c r="AC3128" i="1"/>
  <c r="AD3128" i="1"/>
  <c r="H3129" i="1"/>
  <c r="I3129" i="1"/>
  <c r="J3129" i="1"/>
  <c r="K3129" i="1"/>
  <c r="L3129" i="1"/>
  <c r="M3129" i="1"/>
  <c r="N3129" i="1"/>
  <c r="O3129" i="1"/>
  <c r="P3129" i="1"/>
  <c r="Q3129" i="1"/>
  <c r="R3129" i="1"/>
  <c r="S3129" i="1"/>
  <c r="T3129" i="1"/>
  <c r="U3129" i="1"/>
  <c r="V3129" i="1"/>
  <c r="W3129" i="1"/>
  <c r="X3129" i="1"/>
  <c r="Y3129" i="1"/>
  <c r="Z3129" i="1"/>
  <c r="AA3129" i="1"/>
  <c r="AB3129" i="1"/>
  <c r="AC3129" i="1"/>
  <c r="AD3129" i="1"/>
  <c r="H3130" i="1"/>
  <c r="I3130" i="1"/>
  <c r="J3130" i="1"/>
  <c r="K3130" i="1"/>
  <c r="L3130" i="1"/>
  <c r="M3130" i="1"/>
  <c r="N3130" i="1"/>
  <c r="O3130" i="1"/>
  <c r="P3130" i="1"/>
  <c r="Q3130" i="1"/>
  <c r="R3130" i="1"/>
  <c r="S3130" i="1"/>
  <c r="T3130" i="1"/>
  <c r="U3130" i="1"/>
  <c r="V3130" i="1"/>
  <c r="W3130" i="1"/>
  <c r="X3130" i="1"/>
  <c r="Y3130" i="1"/>
  <c r="Z3130" i="1"/>
  <c r="AA3130" i="1"/>
  <c r="AB3130" i="1"/>
  <c r="AC3130" i="1"/>
  <c r="AD3130" i="1"/>
  <c r="H3131" i="1"/>
  <c r="I3131" i="1"/>
  <c r="J3131" i="1"/>
  <c r="K3131" i="1"/>
  <c r="L3131" i="1"/>
  <c r="M3131" i="1"/>
  <c r="N3131" i="1"/>
  <c r="O3131" i="1"/>
  <c r="P3131" i="1"/>
  <c r="Q3131" i="1"/>
  <c r="R3131" i="1"/>
  <c r="S3131" i="1"/>
  <c r="T3131" i="1"/>
  <c r="U3131" i="1"/>
  <c r="V3131" i="1"/>
  <c r="W3131" i="1"/>
  <c r="X3131" i="1"/>
  <c r="Y3131" i="1"/>
  <c r="Z3131" i="1"/>
  <c r="AA3131" i="1"/>
  <c r="AB3131" i="1"/>
  <c r="AC3131" i="1"/>
  <c r="AD3131" i="1"/>
  <c r="H3132" i="1"/>
  <c r="I3132" i="1"/>
  <c r="J3132" i="1"/>
  <c r="K3132" i="1"/>
  <c r="L3132" i="1"/>
  <c r="M3132" i="1"/>
  <c r="N3132" i="1"/>
  <c r="O3132" i="1"/>
  <c r="P3132" i="1"/>
  <c r="Q3132" i="1"/>
  <c r="R3132" i="1"/>
  <c r="S3132" i="1"/>
  <c r="T3132" i="1"/>
  <c r="U3132" i="1"/>
  <c r="V3132" i="1"/>
  <c r="W3132" i="1"/>
  <c r="X3132" i="1"/>
  <c r="Y3132" i="1"/>
  <c r="Z3132" i="1"/>
  <c r="AA3132" i="1"/>
  <c r="AB3132" i="1"/>
  <c r="AC3132" i="1"/>
  <c r="AD3132" i="1"/>
  <c r="H3133" i="1"/>
  <c r="I3133" i="1"/>
  <c r="J3133" i="1"/>
  <c r="K3133" i="1"/>
  <c r="L3133" i="1"/>
  <c r="M3133" i="1"/>
  <c r="N3133" i="1"/>
  <c r="O3133" i="1"/>
  <c r="P3133" i="1"/>
  <c r="Q3133" i="1"/>
  <c r="R3133" i="1"/>
  <c r="S3133" i="1"/>
  <c r="T3133" i="1"/>
  <c r="U3133" i="1"/>
  <c r="V3133" i="1"/>
  <c r="W3133" i="1"/>
  <c r="X3133" i="1"/>
  <c r="Y3133" i="1"/>
  <c r="Z3133" i="1"/>
  <c r="AA3133" i="1"/>
  <c r="AB3133" i="1"/>
  <c r="AC3133" i="1"/>
  <c r="AD3133" i="1"/>
  <c r="H3134" i="1"/>
  <c r="I3134" i="1"/>
  <c r="J3134" i="1"/>
  <c r="K3134" i="1"/>
  <c r="L3134" i="1"/>
  <c r="M3134" i="1"/>
  <c r="N3134" i="1"/>
  <c r="O3134" i="1"/>
  <c r="P3134" i="1"/>
  <c r="Q3134" i="1"/>
  <c r="R3134" i="1"/>
  <c r="S3134" i="1"/>
  <c r="T3134" i="1"/>
  <c r="U3134" i="1"/>
  <c r="V3134" i="1"/>
  <c r="W3134" i="1"/>
  <c r="X3134" i="1"/>
  <c r="Y3134" i="1"/>
  <c r="Z3134" i="1"/>
  <c r="AA3134" i="1"/>
  <c r="AB3134" i="1"/>
  <c r="AC3134" i="1"/>
  <c r="AD3134" i="1"/>
  <c r="H3135" i="1"/>
  <c r="I3135" i="1"/>
  <c r="J3135" i="1"/>
  <c r="K3135" i="1"/>
  <c r="L3135" i="1"/>
  <c r="M3135" i="1"/>
  <c r="N3135" i="1"/>
  <c r="O3135" i="1"/>
  <c r="P3135" i="1"/>
  <c r="Q3135" i="1"/>
  <c r="R3135" i="1"/>
  <c r="S3135" i="1"/>
  <c r="T3135" i="1"/>
  <c r="U3135" i="1"/>
  <c r="V3135" i="1"/>
  <c r="W3135" i="1"/>
  <c r="X3135" i="1"/>
  <c r="Y3135" i="1"/>
  <c r="Z3135" i="1"/>
  <c r="AA3135" i="1"/>
  <c r="AB3135" i="1"/>
  <c r="AC3135" i="1"/>
  <c r="AD3135" i="1"/>
  <c r="H3136" i="1"/>
  <c r="I3136" i="1"/>
  <c r="J3136" i="1"/>
  <c r="K3136" i="1"/>
  <c r="L3136" i="1"/>
  <c r="M3136" i="1"/>
  <c r="N3136" i="1"/>
  <c r="O3136" i="1"/>
  <c r="P3136" i="1"/>
  <c r="Q3136" i="1"/>
  <c r="R3136" i="1"/>
  <c r="S3136" i="1"/>
  <c r="T3136" i="1"/>
  <c r="U3136" i="1"/>
  <c r="V3136" i="1"/>
  <c r="W3136" i="1"/>
  <c r="X3136" i="1"/>
  <c r="Y3136" i="1"/>
  <c r="Z3136" i="1"/>
  <c r="AA3136" i="1"/>
  <c r="AB3136" i="1"/>
  <c r="AC3136" i="1"/>
  <c r="AD3136" i="1"/>
  <c r="H3137" i="1"/>
  <c r="I3137" i="1"/>
  <c r="J3137" i="1"/>
  <c r="K3137" i="1"/>
  <c r="L3137" i="1"/>
  <c r="M3137" i="1"/>
  <c r="N3137" i="1"/>
  <c r="O3137" i="1"/>
  <c r="P3137" i="1"/>
  <c r="Q3137" i="1"/>
  <c r="R3137" i="1"/>
  <c r="S3137" i="1"/>
  <c r="T3137" i="1"/>
  <c r="U3137" i="1"/>
  <c r="V3137" i="1"/>
  <c r="W3137" i="1"/>
  <c r="X3137" i="1"/>
  <c r="Y3137" i="1"/>
  <c r="Z3137" i="1"/>
  <c r="AA3137" i="1"/>
  <c r="AB3137" i="1"/>
  <c r="AC3137" i="1"/>
  <c r="AD3137" i="1"/>
  <c r="H3138" i="1"/>
  <c r="I3138" i="1"/>
  <c r="J3138" i="1"/>
  <c r="K3138" i="1"/>
  <c r="L3138" i="1"/>
  <c r="M3138" i="1"/>
  <c r="N3138" i="1"/>
  <c r="O3138" i="1"/>
  <c r="P3138" i="1"/>
  <c r="Q3138" i="1"/>
  <c r="R3138" i="1"/>
  <c r="S3138" i="1"/>
  <c r="T3138" i="1"/>
  <c r="U3138" i="1"/>
  <c r="V3138" i="1"/>
  <c r="W3138" i="1"/>
  <c r="X3138" i="1"/>
  <c r="Y3138" i="1"/>
  <c r="Z3138" i="1"/>
  <c r="AA3138" i="1"/>
  <c r="AB3138" i="1"/>
  <c r="AC3138" i="1"/>
  <c r="AD3138" i="1"/>
  <c r="H3139" i="1"/>
  <c r="I3139" i="1"/>
  <c r="J3139" i="1"/>
  <c r="K3139" i="1"/>
  <c r="L3139" i="1"/>
  <c r="M3139" i="1"/>
  <c r="N3139" i="1"/>
  <c r="O3139" i="1"/>
  <c r="P3139" i="1"/>
  <c r="Q3139" i="1"/>
  <c r="R3139" i="1"/>
  <c r="S3139" i="1"/>
  <c r="T3139" i="1"/>
  <c r="U3139" i="1"/>
  <c r="V3139" i="1"/>
  <c r="W3139" i="1"/>
  <c r="X3139" i="1"/>
  <c r="Y3139" i="1"/>
  <c r="Z3139" i="1"/>
  <c r="AA3139" i="1"/>
  <c r="AB3139" i="1"/>
  <c r="AC3139" i="1"/>
  <c r="AD3139" i="1"/>
  <c r="H3140" i="1"/>
  <c r="I3140" i="1"/>
  <c r="J3140" i="1"/>
  <c r="K3140" i="1"/>
  <c r="L3140" i="1"/>
  <c r="M3140" i="1"/>
  <c r="N3140" i="1"/>
  <c r="O3140" i="1"/>
  <c r="P3140" i="1"/>
  <c r="Q3140" i="1"/>
  <c r="R3140" i="1"/>
  <c r="S3140" i="1"/>
  <c r="T3140" i="1"/>
  <c r="U3140" i="1"/>
  <c r="V3140" i="1"/>
  <c r="W3140" i="1"/>
  <c r="X3140" i="1"/>
  <c r="Y3140" i="1"/>
  <c r="Z3140" i="1"/>
  <c r="AA3140" i="1"/>
  <c r="AB3140" i="1"/>
  <c r="AC3140" i="1"/>
  <c r="AD3140" i="1"/>
  <c r="H3141" i="1"/>
  <c r="I3141" i="1"/>
  <c r="J3141" i="1"/>
  <c r="K3141" i="1"/>
  <c r="L3141" i="1"/>
  <c r="M3141" i="1"/>
  <c r="N3141" i="1"/>
  <c r="O3141" i="1"/>
  <c r="P3141" i="1"/>
  <c r="Q3141" i="1"/>
  <c r="R3141" i="1"/>
  <c r="S3141" i="1"/>
  <c r="T3141" i="1"/>
  <c r="U3141" i="1"/>
  <c r="V3141" i="1"/>
  <c r="W3141" i="1"/>
  <c r="X3141" i="1"/>
  <c r="Y3141" i="1"/>
  <c r="Z3141" i="1"/>
  <c r="AA3141" i="1"/>
  <c r="AB3141" i="1"/>
  <c r="AC3141" i="1"/>
  <c r="AD3141" i="1"/>
  <c r="H3142" i="1"/>
  <c r="I3142" i="1"/>
  <c r="J3142" i="1"/>
  <c r="K3142" i="1"/>
  <c r="L3142" i="1"/>
  <c r="M3142" i="1"/>
  <c r="N3142" i="1"/>
  <c r="O3142" i="1"/>
  <c r="P3142" i="1"/>
  <c r="Q3142" i="1"/>
  <c r="R3142" i="1"/>
  <c r="S3142" i="1"/>
  <c r="T3142" i="1"/>
  <c r="U3142" i="1"/>
  <c r="V3142" i="1"/>
  <c r="W3142" i="1"/>
  <c r="X3142" i="1"/>
  <c r="Y3142" i="1"/>
  <c r="Z3142" i="1"/>
  <c r="AA3142" i="1"/>
  <c r="AB3142" i="1"/>
  <c r="AC3142" i="1"/>
  <c r="AD3142" i="1"/>
  <c r="H3143" i="1"/>
  <c r="I3143" i="1"/>
  <c r="J3143" i="1"/>
  <c r="K3143" i="1"/>
  <c r="L3143" i="1"/>
  <c r="M3143" i="1"/>
  <c r="N3143" i="1"/>
  <c r="O3143" i="1"/>
  <c r="P3143" i="1"/>
  <c r="Q3143" i="1"/>
  <c r="R3143" i="1"/>
  <c r="S3143" i="1"/>
  <c r="T3143" i="1"/>
  <c r="U3143" i="1"/>
  <c r="V3143" i="1"/>
  <c r="W3143" i="1"/>
  <c r="X3143" i="1"/>
  <c r="Y3143" i="1"/>
  <c r="Z3143" i="1"/>
  <c r="AA3143" i="1"/>
  <c r="AB3143" i="1"/>
  <c r="AC3143" i="1"/>
  <c r="AD3143" i="1"/>
  <c r="H3144" i="1"/>
  <c r="I3144" i="1"/>
  <c r="J3144" i="1"/>
  <c r="K3144" i="1"/>
  <c r="L3144" i="1"/>
  <c r="M3144" i="1"/>
  <c r="N3144" i="1"/>
  <c r="O3144" i="1"/>
  <c r="P3144" i="1"/>
  <c r="Q3144" i="1"/>
  <c r="R3144" i="1"/>
  <c r="S3144" i="1"/>
  <c r="T3144" i="1"/>
  <c r="U3144" i="1"/>
  <c r="V3144" i="1"/>
  <c r="W3144" i="1"/>
  <c r="X3144" i="1"/>
  <c r="Y3144" i="1"/>
  <c r="Z3144" i="1"/>
  <c r="AA3144" i="1"/>
  <c r="AB3144" i="1"/>
  <c r="AC3144" i="1"/>
  <c r="AD3144" i="1"/>
  <c r="H3145" i="1"/>
  <c r="I3145" i="1"/>
  <c r="J3145" i="1"/>
  <c r="K3145" i="1"/>
  <c r="L3145" i="1"/>
  <c r="M3145" i="1"/>
  <c r="N3145" i="1"/>
  <c r="O3145" i="1"/>
  <c r="P3145" i="1"/>
  <c r="Q3145" i="1"/>
  <c r="R3145" i="1"/>
  <c r="S3145" i="1"/>
  <c r="T3145" i="1"/>
  <c r="U3145" i="1"/>
  <c r="V3145" i="1"/>
  <c r="W3145" i="1"/>
  <c r="X3145" i="1"/>
  <c r="Y3145" i="1"/>
  <c r="Z3145" i="1"/>
  <c r="AA3145" i="1"/>
  <c r="AB3145" i="1"/>
  <c r="AC3145" i="1"/>
  <c r="AD3145" i="1"/>
  <c r="H3146" i="1"/>
  <c r="I3146" i="1"/>
  <c r="J3146" i="1"/>
  <c r="K3146" i="1"/>
  <c r="L3146" i="1"/>
  <c r="M3146" i="1"/>
  <c r="N3146" i="1"/>
  <c r="O3146" i="1"/>
  <c r="P3146" i="1"/>
  <c r="Q3146" i="1"/>
  <c r="R3146" i="1"/>
  <c r="S3146" i="1"/>
  <c r="T3146" i="1"/>
  <c r="U3146" i="1"/>
  <c r="V3146" i="1"/>
  <c r="W3146" i="1"/>
  <c r="X3146" i="1"/>
  <c r="Y3146" i="1"/>
  <c r="Z3146" i="1"/>
  <c r="AA3146" i="1"/>
  <c r="AB3146" i="1"/>
  <c r="AC3146" i="1"/>
  <c r="AD3146" i="1"/>
  <c r="H3147" i="1"/>
  <c r="I3147" i="1"/>
  <c r="J3147" i="1"/>
  <c r="K3147" i="1"/>
  <c r="L3147" i="1"/>
  <c r="M3147" i="1"/>
  <c r="N3147" i="1"/>
  <c r="O3147" i="1"/>
  <c r="P3147" i="1"/>
  <c r="Q3147" i="1"/>
  <c r="R3147" i="1"/>
  <c r="S3147" i="1"/>
  <c r="T3147" i="1"/>
  <c r="U3147" i="1"/>
  <c r="V3147" i="1"/>
  <c r="W3147" i="1"/>
  <c r="X3147" i="1"/>
  <c r="Y3147" i="1"/>
  <c r="Z3147" i="1"/>
  <c r="AA3147" i="1"/>
  <c r="AB3147" i="1"/>
  <c r="AC3147" i="1"/>
  <c r="AD3147" i="1"/>
  <c r="H3148" i="1"/>
  <c r="I3148" i="1"/>
  <c r="J3148" i="1"/>
  <c r="K3148" i="1"/>
  <c r="L3148" i="1"/>
  <c r="M3148" i="1"/>
  <c r="N3148" i="1"/>
  <c r="O3148" i="1"/>
  <c r="P3148" i="1"/>
  <c r="Q3148" i="1"/>
  <c r="R3148" i="1"/>
  <c r="S3148" i="1"/>
  <c r="T3148" i="1"/>
  <c r="U3148" i="1"/>
  <c r="V3148" i="1"/>
  <c r="W3148" i="1"/>
  <c r="X3148" i="1"/>
  <c r="Y3148" i="1"/>
  <c r="Z3148" i="1"/>
  <c r="AA3148" i="1"/>
  <c r="AB3148" i="1"/>
  <c r="AC3148" i="1"/>
  <c r="AD3148" i="1"/>
  <c r="H3149" i="1"/>
  <c r="I3149" i="1"/>
  <c r="J3149" i="1"/>
  <c r="K3149" i="1"/>
  <c r="L3149" i="1"/>
  <c r="M3149" i="1"/>
  <c r="N3149" i="1"/>
  <c r="O3149" i="1"/>
  <c r="P3149" i="1"/>
  <c r="Q3149" i="1"/>
  <c r="R3149" i="1"/>
  <c r="S3149" i="1"/>
  <c r="T3149" i="1"/>
  <c r="U3149" i="1"/>
  <c r="V3149" i="1"/>
  <c r="W3149" i="1"/>
  <c r="X3149" i="1"/>
  <c r="Y3149" i="1"/>
  <c r="Z3149" i="1"/>
  <c r="AA3149" i="1"/>
  <c r="AB3149" i="1"/>
  <c r="AC3149" i="1"/>
  <c r="AD3149" i="1"/>
  <c r="H3150" i="1"/>
  <c r="I3150" i="1"/>
  <c r="J3150" i="1"/>
  <c r="K3150" i="1"/>
  <c r="L3150" i="1"/>
  <c r="M3150" i="1"/>
  <c r="N3150" i="1"/>
  <c r="O3150" i="1"/>
  <c r="P3150" i="1"/>
  <c r="Q3150" i="1"/>
  <c r="R3150" i="1"/>
  <c r="S3150" i="1"/>
  <c r="T3150" i="1"/>
  <c r="U3150" i="1"/>
  <c r="V3150" i="1"/>
  <c r="W3150" i="1"/>
  <c r="X3150" i="1"/>
  <c r="Y3150" i="1"/>
  <c r="Z3150" i="1"/>
  <c r="AA3150" i="1"/>
  <c r="AB3150" i="1"/>
  <c r="AC3150" i="1"/>
  <c r="AD3150" i="1"/>
  <c r="H3151" i="1"/>
  <c r="I3151" i="1"/>
  <c r="J3151" i="1"/>
  <c r="K3151" i="1"/>
  <c r="L3151" i="1"/>
  <c r="M3151" i="1"/>
  <c r="N3151" i="1"/>
  <c r="O3151" i="1"/>
  <c r="P3151" i="1"/>
  <c r="Q3151" i="1"/>
  <c r="R3151" i="1"/>
  <c r="S3151" i="1"/>
  <c r="T3151" i="1"/>
  <c r="U3151" i="1"/>
  <c r="V3151" i="1"/>
  <c r="W3151" i="1"/>
  <c r="X3151" i="1"/>
  <c r="Y3151" i="1"/>
  <c r="Z3151" i="1"/>
  <c r="AA3151" i="1"/>
  <c r="AB3151" i="1"/>
  <c r="AC3151" i="1"/>
  <c r="AD3151" i="1"/>
  <c r="H3152" i="1"/>
  <c r="I3152" i="1"/>
  <c r="J3152" i="1"/>
  <c r="K3152" i="1"/>
  <c r="L3152" i="1"/>
  <c r="M3152" i="1"/>
  <c r="N3152" i="1"/>
  <c r="O3152" i="1"/>
  <c r="P3152" i="1"/>
  <c r="Q3152" i="1"/>
  <c r="R3152" i="1"/>
  <c r="S3152" i="1"/>
  <c r="T3152" i="1"/>
  <c r="U3152" i="1"/>
  <c r="V3152" i="1"/>
  <c r="W3152" i="1"/>
  <c r="X3152" i="1"/>
  <c r="Y3152" i="1"/>
  <c r="Z3152" i="1"/>
  <c r="AA3152" i="1"/>
  <c r="AB3152" i="1"/>
  <c r="AC3152" i="1"/>
  <c r="AD3152" i="1"/>
  <c r="H3153" i="1"/>
  <c r="I3153" i="1"/>
  <c r="J3153" i="1"/>
  <c r="K3153" i="1"/>
  <c r="L3153" i="1"/>
  <c r="M3153" i="1"/>
  <c r="N3153" i="1"/>
  <c r="O3153" i="1"/>
  <c r="P3153" i="1"/>
  <c r="Q3153" i="1"/>
  <c r="R3153" i="1"/>
  <c r="S3153" i="1"/>
  <c r="T3153" i="1"/>
  <c r="U3153" i="1"/>
  <c r="V3153" i="1"/>
  <c r="W3153" i="1"/>
  <c r="X3153" i="1"/>
  <c r="Y3153" i="1"/>
  <c r="Z3153" i="1"/>
  <c r="AA3153" i="1"/>
  <c r="AB3153" i="1"/>
  <c r="AC3153" i="1"/>
  <c r="AD3153" i="1"/>
  <c r="H3154" i="1"/>
  <c r="I3154" i="1"/>
  <c r="J3154" i="1"/>
  <c r="K3154" i="1"/>
  <c r="L3154" i="1"/>
  <c r="M3154" i="1"/>
  <c r="N3154" i="1"/>
  <c r="O3154" i="1"/>
  <c r="P3154" i="1"/>
  <c r="Q3154" i="1"/>
  <c r="R3154" i="1"/>
  <c r="S3154" i="1"/>
  <c r="T3154" i="1"/>
  <c r="U3154" i="1"/>
  <c r="V3154" i="1"/>
  <c r="W3154" i="1"/>
  <c r="X3154" i="1"/>
  <c r="Y3154" i="1"/>
  <c r="Z3154" i="1"/>
  <c r="AA3154" i="1"/>
  <c r="AB3154" i="1"/>
  <c r="AC3154" i="1"/>
  <c r="AD3154" i="1"/>
  <c r="H3155" i="1"/>
  <c r="I3155" i="1"/>
  <c r="J3155" i="1"/>
  <c r="K3155" i="1"/>
  <c r="L3155" i="1"/>
  <c r="M3155" i="1"/>
  <c r="N3155" i="1"/>
  <c r="O3155" i="1"/>
  <c r="P3155" i="1"/>
  <c r="Q3155" i="1"/>
  <c r="R3155" i="1"/>
  <c r="S3155" i="1"/>
  <c r="T3155" i="1"/>
  <c r="U3155" i="1"/>
  <c r="V3155" i="1"/>
  <c r="W3155" i="1"/>
  <c r="X3155" i="1"/>
  <c r="Y3155" i="1"/>
  <c r="Z3155" i="1"/>
  <c r="AA3155" i="1"/>
  <c r="AB3155" i="1"/>
  <c r="AC3155" i="1"/>
  <c r="AD3155" i="1"/>
  <c r="H3156" i="1"/>
  <c r="I3156" i="1"/>
  <c r="J3156" i="1"/>
  <c r="K3156" i="1"/>
  <c r="L3156" i="1"/>
  <c r="M3156" i="1"/>
  <c r="N3156" i="1"/>
  <c r="O3156" i="1"/>
  <c r="P3156" i="1"/>
  <c r="Q3156" i="1"/>
  <c r="R3156" i="1"/>
  <c r="S3156" i="1"/>
  <c r="T3156" i="1"/>
  <c r="U3156" i="1"/>
  <c r="V3156" i="1"/>
  <c r="W3156" i="1"/>
  <c r="X3156" i="1"/>
  <c r="Y3156" i="1"/>
  <c r="Z3156" i="1"/>
  <c r="AA3156" i="1"/>
  <c r="AB3156" i="1"/>
  <c r="AC3156" i="1"/>
  <c r="AD3156" i="1"/>
  <c r="H3157" i="1"/>
  <c r="I3157" i="1"/>
  <c r="J3157" i="1"/>
  <c r="K3157" i="1"/>
  <c r="L3157" i="1"/>
  <c r="M3157" i="1"/>
  <c r="N3157" i="1"/>
  <c r="O3157" i="1"/>
  <c r="P3157" i="1"/>
  <c r="Q3157" i="1"/>
  <c r="R3157" i="1"/>
  <c r="S3157" i="1"/>
  <c r="T3157" i="1"/>
  <c r="U3157" i="1"/>
  <c r="V3157" i="1"/>
  <c r="W3157" i="1"/>
  <c r="X3157" i="1"/>
  <c r="Y3157" i="1"/>
  <c r="Z3157" i="1"/>
  <c r="AA3157" i="1"/>
  <c r="AB3157" i="1"/>
  <c r="AC3157" i="1"/>
  <c r="AD3157" i="1"/>
  <c r="H3158" i="1"/>
  <c r="I3158" i="1"/>
  <c r="J3158" i="1"/>
  <c r="K3158" i="1"/>
  <c r="L3158" i="1"/>
  <c r="M3158" i="1"/>
  <c r="N3158" i="1"/>
  <c r="O3158" i="1"/>
  <c r="P3158" i="1"/>
  <c r="Q3158" i="1"/>
  <c r="R3158" i="1"/>
  <c r="S3158" i="1"/>
  <c r="T3158" i="1"/>
  <c r="U3158" i="1"/>
  <c r="V3158" i="1"/>
  <c r="W3158" i="1"/>
  <c r="X3158" i="1"/>
  <c r="Y3158" i="1"/>
  <c r="Z3158" i="1"/>
  <c r="AA3158" i="1"/>
  <c r="AB3158" i="1"/>
  <c r="AC3158" i="1"/>
  <c r="AD3158" i="1"/>
  <c r="H3159" i="1"/>
  <c r="I3159" i="1"/>
  <c r="J3159" i="1"/>
  <c r="K3159" i="1"/>
  <c r="L3159" i="1"/>
  <c r="M3159" i="1"/>
  <c r="N3159" i="1"/>
  <c r="O3159" i="1"/>
  <c r="P3159" i="1"/>
  <c r="Q3159" i="1"/>
  <c r="R3159" i="1"/>
  <c r="S3159" i="1"/>
  <c r="T3159" i="1"/>
  <c r="U3159" i="1"/>
  <c r="V3159" i="1"/>
  <c r="W3159" i="1"/>
  <c r="X3159" i="1"/>
  <c r="Y3159" i="1"/>
  <c r="Z3159" i="1"/>
  <c r="AA3159" i="1"/>
  <c r="AB3159" i="1"/>
  <c r="AC3159" i="1"/>
  <c r="AD3159" i="1"/>
  <c r="H3216" i="1"/>
  <c r="I3216" i="1"/>
  <c r="J3216" i="1"/>
  <c r="K3216" i="1"/>
  <c r="L3216" i="1"/>
  <c r="M3216" i="1"/>
  <c r="N3216" i="1"/>
  <c r="O3216" i="1"/>
  <c r="P3216" i="1"/>
  <c r="Q3216" i="1"/>
  <c r="R3216" i="1"/>
  <c r="S3216" i="1"/>
  <c r="T3216" i="1"/>
  <c r="U3216" i="1"/>
  <c r="V3216" i="1"/>
  <c r="W3216" i="1"/>
  <c r="X3216" i="1"/>
  <c r="Y3216" i="1"/>
  <c r="Z3216" i="1"/>
  <c r="AA3216" i="1"/>
  <c r="AB3216" i="1"/>
  <c r="AC3216" i="1"/>
  <c r="AD3216" i="1"/>
  <c r="H3217" i="1"/>
  <c r="I3217" i="1"/>
  <c r="J3217" i="1"/>
  <c r="K3217" i="1"/>
  <c r="L3217" i="1"/>
  <c r="M3217" i="1"/>
  <c r="N3217" i="1"/>
  <c r="O3217" i="1"/>
  <c r="P3217" i="1"/>
  <c r="Q3217" i="1"/>
  <c r="R3217" i="1"/>
  <c r="S3217" i="1"/>
  <c r="T3217" i="1"/>
  <c r="U3217" i="1"/>
  <c r="V3217" i="1"/>
  <c r="W3217" i="1"/>
  <c r="X3217" i="1"/>
  <c r="Y3217" i="1"/>
  <c r="Z3217" i="1"/>
  <c r="AA3217" i="1"/>
  <c r="AB3217" i="1"/>
  <c r="AC3217" i="1"/>
  <c r="AD3217" i="1"/>
  <c r="H3218" i="1"/>
  <c r="I3218" i="1"/>
  <c r="J3218" i="1"/>
  <c r="K3218" i="1"/>
  <c r="L3218" i="1"/>
  <c r="M3218" i="1"/>
  <c r="N3218" i="1"/>
  <c r="O3218" i="1"/>
  <c r="P3218" i="1"/>
  <c r="Q3218" i="1"/>
  <c r="R3218" i="1"/>
  <c r="S3218" i="1"/>
  <c r="T3218" i="1"/>
  <c r="U3218" i="1"/>
  <c r="V3218" i="1"/>
  <c r="W3218" i="1"/>
  <c r="X3218" i="1"/>
  <c r="Y3218" i="1"/>
  <c r="Z3218" i="1"/>
  <c r="AA3218" i="1"/>
  <c r="AB3218" i="1"/>
  <c r="AC3218" i="1"/>
  <c r="AD3218" i="1"/>
  <c r="H3219" i="1"/>
  <c r="I3219" i="1"/>
  <c r="J3219" i="1"/>
  <c r="K3219" i="1"/>
  <c r="L3219" i="1"/>
  <c r="M3219" i="1"/>
  <c r="N3219" i="1"/>
  <c r="O3219" i="1"/>
  <c r="P3219" i="1"/>
  <c r="Q3219" i="1"/>
  <c r="R3219" i="1"/>
  <c r="S3219" i="1"/>
  <c r="T3219" i="1"/>
  <c r="U3219" i="1"/>
  <c r="V3219" i="1"/>
  <c r="W3219" i="1"/>
  <c r="X3219" i="1"/>
  <c r="Y3219" i="1"/>
  <c r="Z3219" i="1"/>
  <c r="AA3219" i="1"/>
  <c r="AB3219" i="1"/>
  <c r="AC3219" i="1"/>
  <c r="AD3219" i="1"/>
  <c r="H3220" i="1"/>
  <c r="I3220" i="1"/>
  <c r="J3220" i="1"/>
  <c r="K3220" i="1"/>
  <c r="L3220" i="1"/>
  <c r="M3220" i="1"/>
  <c r="N3220" i="1"/>
  <c r="O3220" i="1"/>
  <c r="P3220" i="1"/>
  <c r="Q3220" i="1"/>
  <c r="R3220" i="1"/>
  <c r="S3220" i="1"/>
  <c r="T3220" i="1"/>
  <c r="U3220" i="1"/>
  <c r="V3220" i="1"/>
  <c r="W3220" i="1"/>
  <c r="X3220" i="1"/>
  <c r="Y3220" i="1"/>
  <c r="Z3220" i="1"/>
  <c r="AA3220" i="1"/>
  <c r="AB3220" i="1"/>
  <c r="AC3220" i="1"/>
  <c r="AD3220" i="1"/>
  <c r="H3221" i="1"/>
  <c r="I3221" i="1"/>
  <c r="J3221" i="1"/>
  <c r="K3221" i="1"/>
  <c r="L3221" i="1"/>
  <c r="M3221" i="1"/>
  <c r="N3221" i="1"/>
  <c r="O3221" i="1"/>
  <c r="P3221" i="1"/>
  <c r="Q3221" i="1"/>
  <c r="R3221" i="1"/>
  <c r="S3221" i="1"/>
  <c r="T3221" i="1"/>
  <c r="U3221" i="1"/>
  <c r="V3221" i="1"/>
  <c r="W3221" i="1"/>
  <c r="X3221" i="1"/>
  <c r="Y3221" i="1"/>
  <c r="Z3221" i="1"/>
  <c r="AA3221" i="1"/>
  <c r="AB3221" i="1"/>
  <c r="AC3221" i="1"/>
  <c r="AD3221" i="1"/>
  <c r="H3222" i="1"/>
  <c r="I3222" i="1"/>
  <c r="J3222" i="1"/>
  <c r="K3222" i="1"/>
  <c r="L3222" i="1"/>
  <c r="M3222" i="1"/>
  <c r="N3222" i="1"/>
  <c r="O3222" i="1"/>
  <c r="P3222" i="1"/>
  <c r="Q3222" i="1"/>
  <c r="R3222" i="1"/>
  <c r="S3222" i="1"/>
  <c r="T3222" i="1"/>
  <c r="U3222" i="1"/>
  <c r="V3222" i="1"/>
  <c r="W3222" i="1"/>
  <c r="X3222" i="1"/>
  <c r="Y3222" i="1"/>
  <c r="Z3222" i="1"/>
  <c r="AA3222" i="1"/>
  <c r="AB3222" i="1"/>
  <c r="AC3222" i="1"/>
  <c r="AD3222" i="1"/>
  <c r="H3223" i="1"/>
  <c r="I3223" i="1"/>
  <c r="J3223" i="1"/>
  <c r="K3223" i="1"/>
  <c r="L3223" i="1"/>
  <c r="M3223" i="1"/>
  <c r="N3223" i="1"/>
  <c r="O3223" i="1"/>
  <c r="P3223" i="1"/>
  <c r="Q3223" i="1"/>
  <c r="R3223" i="1"/>
  <c r="S3223" i="1"/>
  <c r="T3223" i="1"/>
  <c r="U3223" i="1"/>
  <c r="V3223" i="1"/>
  <c r="W3223" i="1"/>
  <c r="X3223" i="1"/>
  <c r="Y3223" i="1"/>
  <c r="Z3223" i="1"/>
  <c r="AA3223" i="1"/>
  <c r="AB3223" i="1"/>
  <c r="AC3223" i="1"/>
  <c r="AD3223" i="1"/>
  <c r="H3282" i="1"/>
  <c r="I3282" i="1"/>
  <c r="J3282" i="1"/>
  <c r="K3282" i="1"/>
  <c r="L3282" i="1"/>
  <c r="M3282" i="1"/>
  <c r="N3282" i="1"/>
  <c r="O3282" i="1"/>
  <c r="P3282" i="1"/>
  <c r="Q3282" i="1"/>
  <c r="R3282" i="1"/>
  <c r="S3282" i="1"/>
  <c r="T3282" i="1"/>
  <c r="U3282" i="1"/>
  <c r="V3282" i="1"/>
  <c r="W3282" i="1"/>
  <c r="X3282" i="1"/>
  <c r="Y3282" i="1"/>
  <c r="Z3282" i="1"/>
  <c r="AA3282" i="1"/>
  <c r="AB3282" i="1"/>
  <c r="AC3282" i="1"/>
  <c r="AD3282" i="1"/>
  <c r="H3283" i="1"/>
  <c r="I3283" i="1"/>
  <c r="J3283" i="1"/>
  <c r="K3283" i="1"/>
  <c r="L3283" i="1"/>
  <c r="M3283" i="1"/>
  <c r="N3283" i="1"/>
  <c r="O3283" i="1"/>
  <c r="P3283" i="1"/>
  <c r="Q3283" i="1"/>
  <c r="R3283" i="1"/>
  <c r="S3283" i="1"/>
  <c r="T3283" i="1"/>
  <c r="U3283" i="1"/>
  <c r="V3283" i="1"/>
  <c r="W3283" i="1"/>
  <c r="X3283" i="1"/>
  <c r="Y3283" i="1"/>
  <c r="Z3283" i="1"/>
  <c r="AA3283" i="1"/>
  <c r="AB3283" i="1"/>
  <c r="AC3283" i="1"/>
  <c r="AD3283" i="1"/>
  <c r="H3284" i="1"/>
  <c r="I3284" i="1"/>
  <c r="J3284" i="1"/>
  <c r="K3284" i="1"/>
  <c r="L3284" i="1"/>
  <c r="M3284" i="1"/>
  <c r="N3284" i="1"/>
  <c r="O3284" i="1"/>
  <c r="P3284" i="1"/>
  <c r="Q3284" i="1"/>
  <c r="R3284" i="1"/>
  <c r="S3284" i="1"/>
  <c r="T3284" i="1"/>
  <c r="U3284" i="1"/>
  <c r="V3284" i="1"/>
  <c r="W3284" i="1"/>
  <c r="X3284" i="1"/>
  <c r="Y3284" i="1"/>
  <c r="Z3284" i="1"/>
  <c r="AA3284" i="1"/>
  <c r="AB3284" i="1"/>
  <c r="AC3284" i="1"/>
  <c r="AD3284" i="1"/>
  <c r="H3285" i="1"/>
  <c r="I3285" i="1"/>
  <c r="J3285" i="1"/>
  <c r="K3285" i="1"/>
  <c r="L3285" i="1"/>
  <c r="M3285" i="1"/>
  <c r="N3285" i="1"/>
  <c r="O3285" i="1"/>
  <c r="P3285" i="1"/>
  <c r="Q3285" i="1"/>
  <c r="R3285" i="1"/>
  <c r="S3285" i="1"/>
  <c r="T3285" i="1"/>
  <c r="U3285" i="1"/>
  <c r="V3285" i="1"/>
  <c r="W3285" i="1"/>
  <c r="X3285" i="1"/>
  <c r="Y3285" i="1"/>
  <c r="Z3285" i="1"/>
  <c r="AA3285" i="1"/>
  <c r="AB3285" i="1"/>
  <c r="AC3285" i="1"/>
  <c r="AD3285" i="1"/>
  <c r="H3286" i="1"/>
  <c r="I3286" i="1"/>
  <c r="J3286" i="1"/>
  <c r="K3286" i="1"/>
  <c r="L3286" i="1"/>
  <c r="M3286" i="1"/>
  <c r="N3286" i="1"/>
  <c r="O3286" i="1"/>
  <c r="P3286" i="1"/>
  <c r="Q3286" i="1"/>
  <c r="R3286" i="1"/>
  <c r="S3286" i="1"/>
  <c r="T3286" i="1"/>
  <c r="U3286" i="1"/>
  <c r="V3286" i="1"/>
  <c r="W3286" i="1"/>
  <c r="X3286" i="1"/>
  <c r="Y3286" i="1"/>
  <c r="Z3286" i="1"/>
  <c r="AA3286" i="1"/>
  <c r="AB3286" i="1"/>
  <c r="AC3286" i="1"/>
  <c r="AD3286" i="1"/>
  <c r="H3287" i="1"/>
  <c r="I3287" i="1"/>
  <c r="J3287" i="1"/>
  <c r="K3287" i="1"/>
  <c r="L3287" i="1"/>
  <c r="M3287" i="1"/>
  <c r="N3287" i="1"/>
  <c r="O3287" i="1"/>
  <c r="P3287" i="1"/>
  <c r="Q3287" i="1"/>
  <c r="R3287" i="1"/>
  <c r="S3287" i="1"/>
  <c r="T3287" i="1"/>
  <c r="U3287" i="1"/>
  <c r="V3287" i="1"/>
  <c r="W3287" i="1"/>
  <c r="X3287" i="1"/>
  <c r="Y3287" i="1"/>
  <c r="Z3287" i="1"/>
  <c r="AA3287" i="1"/>
  <c r="AB3287" i="1"/>
  <c r="AC3287" i="1"/>
  <c r="AD3287" i="1"/>
  <c r="H3288" i="1"/>
  <c r="I3288" i="1"/>
  <c r="J3288" i="1"/>
  <c r="K3288" i="1"/>
  <c r="L3288" i="1"/>
  <c r="M3288" i="1"/>
  <c r="N3288" i="1"/>
  <c r="O3288" i="1"/>
  <c r="P3288" i="1"/>
  <c r="Q3288" i="1"/>
  <c r="R3288" i="1"/>
  <c r="S3288" i="1"/>
  <c r="T3288" i="1"/>
  <c r="U3288" i="1"/>
  <c r="V3288" i="1"/>
  <c r="W3288" i="1"/>
  <c r="X3288" i="1"/>
  <c r="Y3288" i="1"/>
  <c r="Z3288" i="1"/>
  <c r="AA3288" i="1"/>
  <c r="AB3288" i="1"/>
  <c r="AC3288" i="1"/>
  <c r="AD3288" i="1"/>
  <c r="H3289" i="1"/>
  <c r="I3289" i="1"/>
  <c r="J3289" i="1"/>
  <c r="K3289" i="1"/>
  <c r="L3289" i="1"/>
  <c r="M3289" i="1"/>
  <c r="N3289" i="1"/>
  <c r="O3289" i="1"/>
  <c r="P3289" i="1"/>
  <c r="Q3289" i="1"/>
  <c r="R3289" i="1"/>
  <c r="S3289" i="1"/>
  <c r="T3289" i="1"/>
  <c r="U3289" i="1"/>
  <c r="V3289" i="1"/>
  <c r="W3289" i="1"/>
  <c r="X3289" i="1"/>
  <c r="Y3289" i="1"/>
  <c r="Z3289" i="1"/>
  <c r="AA3289" i="1"/>
  <c r="AB3289" i="1"/>
  <c r="AC3289" i="1"/>
  <c r="AD3289" i="1"/>
  <c r="H3298" i="1"/>
  <c r="I3298" i="1"/>
  <c r="J3298" i="1"/>
  <c r="K3298" i="1"/>
  <c r="L3298" i="1"/>
  <c r="M3298" i="1"/>
  <c r="N3298" i="1"/>
  <c r="O3298" i="1"/>
  <c r="P3298" i="1"/>
  <c r="Q3298" i="1"/>
  <c r="R3298" i="1"/>
  <c r="S3298" i="1"/>
  <c r="T3298" i="1"/>
  <c r="U3298" i="1"/>
  <c r="V3298" i="1"/>
  <c r="W3298" i="1"/>
  <c r="X3298" i="1"/>
  <c r="Y3298" i="1"/>
  <c r="Z3298" i="1"/>
  <c r="AA3298" i="1"/>
  <c r="AB3298" i="1"/>
  <c r="AC3298" i="1"/>
  <c r="AD3298" i="1"/>
  <c r="H3299" i="1"/>
  <c r="I3299" i="1"/>
  <c r="J3299" i="1"/>
  <c r="K3299" i="1"/>
  <c r="L3299" i="1"/>
  <c r="M3299" i="1"/>
  <c r="N3299" i="1"/>
  <c r="O3299" i="1"/>
  <c r="P3299" i="1"/>
  <c r="Q3299" i="1"/>
  <c r="R3299" i="1"/>
  <c r="S3299" i="1"/>
  <c r="T3299" i="1"/>
  <c r="U3299" i="1"/>
  <c r="V3299" i="1"/>
  <c r="W3299" i="1"/>
  <c r="X3299" i="1"/>
  <c r="Y3299" i="1"/>
  <c r="Z3299" i="1"/>
  <c r="AA3299" i="1"/>
  <c r="AB3299" i="1"/>
  <c r="AC3299" i="1"/>
  <c r="AD3299" i="1"/>
  <c r="H3300" i="1"/>
  <c r="I3300" i="1"/>
  <c r="J3300" i="1"/>
  <c r="K3300" i="1"/>
  <c r="L3300" i="1"/>
  <c r="M3300" i="1"/>
  <c r="N3300" i="1"/>
  <c r="O3300" i="1"/>
  <c r="P3300" i="1"/>
  <c r="Q3300" i="1"/>
  <c r="R3300" i="1"/>
  <c r="S3300" i="1"/>
  <c r="T3300" i="1"/>
  <c r="U3300" i="1"/>
  <c r="V3300" i="1"/>
  <c r="W3300" i="1"/>
  <c r="X3300" i="1"/>
  <c r="Y3300" i="1"/>
  <c r="Z3300" i="1"/>
  <c r="AA3300" i="1"/>
  <c r="AB3300" i="1"/>
  <c r="AC3300" i="1"/>
  <c r="AD3300" i="1"/>
  <c r="H3301" i="1"/>
  <c r="I3301" i="1"/>
  <c r="J3301" i="1"/>
  <c r="K3301" i="1"/>
  <c r="L3301" i="1"/>
  <c r="M3301" i="1"/>
  <c r="N3301" i="1"/>
  <c r="O3301" i="1"/>
  <c r="P3301" i="1"/>
  <c r="Q3301" i="1"/>
  <c r="R3301" i="1"/>
  <c r="S3301" i="1"/>
  <c r="T3301" i="1"/>
  <c r="U3301" i="1"/>
  <c r="V3301" i="1"/>
  <c r="W3301" i="1"/>
  <c r="X3301" i="1"/>
  <c r="Y3301" i="1"/>
  <c r="Z3301" i="1"/>
  <c r="AA3301" i="1"/>
  <c r="AB3301" i="1"/>
  <c r="AC3301" i="1"/>
  <c r="AD3301" i="1"/>
  <c r="H3302" i="1"/>
  <c r="I3302" i="1"/>
  <c r="J3302" i="1"/>
  <c r="K3302" i="1"/>
  <c r="L3302" i="1"/>
  <c r="M3302" i="1"/>
  <c r="N3302" i="1"/>
  <c r="O3302" i="1"/>
  <c r="P3302" i="1"/>
  <c r="Q3302" i="1"/>
  <c r="R3302" i="1"/>
  <c r="S3302" i="1"/>
  <c r="T3302" i="1"/>
  <c r="U3302" i="1"/>
  <c r="V3302" i="1"/>
  <c r="W3302" i="1"/>
  <c r="X3302" i="1"/>
  <c r="Y3302" i="1"/>
  <c r="Z3302" i="1"/>
  <c r="AA3302" i="1"/>
  <c r="AB3302" i="1"/>
  <c r="AC3302" i="1"/>
  <c r="AD3302" i="1"/>
  <c r="H3303" i="1"/>
  <c r="I3303" i="1"/>
  <c r="J3303" i="1"/>
  <c r="K3303" i="1"/>
  <c r="L3303" i="1"/>
  <c r="M3303" i="1"/>
  <c r="N3303" i="1"/>
  <c r="O3303" i="1"/>
  <c r="P3303" i="1"/>
  <c r="Q3303" i="1"/>
  <c r="R3303" i="1"/>
  <c r="S3303" i="1"/>
  <c r="T3303" i="1"/>
  <c r="U3303" i="1"/>
  <c r="V3303" i="1"/>
  <c r="W3303" i="1"/>
  <c r="X3303" i="1"/>
  <c r="Y3303" i="1"/>
  <c r="Z3303" i="1"/>
  <c r="AA3303" i="1"/>
  <c r="AB3303" i="1"/>
  <c r="AC3303" i="1"/>
  <c r="AD3303" i="1"/>
  <c r="H3304" i="1"/>
  <c r="I3304" i="1"/>
  <c r="J3304" i="1"/>
  <c r="K3304" i="1"/>
  <c r="L3304" i="1"/>
  <c r="M3304" i="1"/>
  <c r="N3304" i="1"/>
  <c r="O3304" i="1"/>
  <c r="P3304" i="1"/>
  <c r="Q3304" i="1"/>
  <c r="R3304" i="1"/>
  <c r="S3304" i="1"/>
  <c r="T3304" i="1"/>
  <c r="U3304" i="1"/>
  <c r="V3304" i="1"/>
  <c r="W3304" i="1"/>
  <c r="X3304" i="1"/>
  <c r="Y3304" i="1"/>
  <c r="Z3304" i="1"/>
  <c r="AA3304" i="1"/>
  <c r="AB3304" i="1"/>
  <c r="AC3304" i="1"/>
  <c r="AD3304" i="1"/>
  <c r="H3305" i="1"/>
  <c r="I3305" i="1"/>
  <c r="J3305" i="1"/>
  <c r="K3305" i="1"/>
  <c r="L3305" i="1"/>
  <c r="M3305" i="1"/>
  <c r="N3305" i="1"/>
  <c r="O3305" i="1"/>
  <c r="P3305" i="1"/>
  <c r="Q3305" i="1"/>
  <c r="R3305" i="1"/>
  <c r="S3305" i="1"/>
  <c r="T3305" i="1"/>
  <c r="U3305" i="1"/>
  <c r="V3305" i="1"/>
  <c r="W3305" i="1"/>
  <c r="X3305" i="1"/>
  <c r="Y3305" i="1"/>
  <c r="Z3305" i="1"/>
  <c r="AA3305" i="1"/>
  <c r="AB3305" i="1"/>
  <c r="AC3305" i="1"/>
  <c r="AD3305" i="1"/>
  <c r="H3330" i="1"/>
  <c r="I3330" i="1"/>
  <c r="J3330" i="1"/>
  <c r="K3330" i="1"/>
  <c r="L3330" i="1"/>
  <c r="M3330" i="1"/>
  <c r="N3330" i="1"/>
  <c r="O3330" i="1"/>
  <c r="P3330" i="1"/>
  <c r="Q3330" i="1"/>
  <c r="R3330" i="1"/>
  <c r="S3330" i="1"/>
  <c r="T3330" i="1"/>
  <c r="U3330" i="1"/>
  <c r="V3330" i="1"/>
  <c r="W3330" i="1"/>
  <c r="X3330" i="1"/>
  <c r="Y3330" i="1"/>
  <c r="Z3330" i="1"/>
  <c r="AA3330" i="1"/>
  <c r="AB3330" i="1"/>
  <c r="AC3330" i="1"/>
  <c r="AD3330" i="1"/>
  <c r="H3331" i="1"/>
  <c r="I3331" i="1"/>
  <c r="J3331" i="1"/>
  <c r="K3331" i="1"/>
  <c r="L3331" i="1"/>
  <c r="M3331" i="1"/>
  <c r="N3331" i="1"/>
  <c r="O3331" i="1"/>
  <c r="P3331" i="1"/>
  <c r="Q3331" i="1"/>
  <c r="R3331" i="1"/>
  <c r="S3331" i="1"/>
  <c r="T3331" i="1"/>
  <c r="U3331" i="1"/>
  <c r="V3331" i="1"/>
  <c r="W3331" i="1"/>
  <c r="X3331" i="1"/>
  <c r="Y3331" i="1"/>
  <c r="Z3331" i="1"/>
  <c r="AA3331" i="1"/>
  <c r="AB3331" i="1"/>
  <c r="AC3331" i="1"/>
  <c r="AD3331" i="1"/>
  <c r="H3332" i="1"/>
  <c r="I3332" i="1"/>
  <c r="J3332" i="1"/>
  <c r="K3332" i="1"/>
  <c r="L3332" i="1"/>
  <c r="M3332" i="1"/>
  <c r="N3332" i="1"/>
  <c r="O3332" i="1"/>
  <c r="P3332" i="1"/>
  <c r="Q3332" i="1"/>
  <c r="R3332" i="1"/>
  <c r="S3332" i="1"/>
  <c r="T3332" i="1"/>
  <c r="U3332" i="1"/>
  <c r="V3332" i="1"/>
  <c r="W3332" i="1"/>
  <c r="X3332" i="1"/>
  <c r="Y3332" i="1"/>
  <c r="Z3332" i="1"/>
  <c r="AA3332" i="1"/>
  <c r="AB3332" i="1"/>
  <c r="AC3332" i="1"/>
  <c r="AD3332" i="1"/>
  <c r="H3333" i="1"/>
  <c r="I3333" i="1"/>
  <c r="J3333" i="1"/>
  <c r="K3333" i="1"/>
  <c r="L3333" i="1"/>
  <c r="M3333" i="1"/>
  <c r="N3333" i="1"/>
  <c r="O3333" i="1"/>
  <c r="P3333" i="1"/>
  <c r="Q3333" i="1"/>
  <c r="R3333" i="1"/>
  <c r="S3333" i="1"/>
  <c r="T3333" i="1"/>
  <c r="U3333" i="1"/>
  <c r="V3333" i="1"/>
  <c r="W3333" i="1"/>
  <c r="X3333" i="1"/>
  <c r="Y3333" i="1"/>
  <c r="Z3333" i="1"/>
  <c r="AA3333" i="1"/>
  <c r="AB3333" i="1"/>
  <c r="AC3333" i="1"/>
  <c r="AD3333" i="1"/>
  <c r="H3334" i="1"/>
  <c r="I3334" i="1"/>
  <c r="J3334" i="1"/>
  <c r="K3334" i="1"/>
  <c r="L3334" i="1"/>
  <c r="M3334" i="1"/>
  <c r="N3334" i="1"/>
  <c r="O3334" i="1"/>
  <c r="P3334" i="1"/>
  <c r="Q3334" i="1"/>
  <c r="R3334" i="1"/>
  <c r="S3334" i="1"/>
  <c r="T3334" i="1"/>
  <c r="U3334" i="1"/>
  <c r="V3334" i="1"/>
  <c r="W3334" i="1"/>
  <c r="X3334" i="1"/>
  <c r="Y3334" i="1"/>
  <c r="Z3334" i="1"/>
  <c r="AA3334" i="1"/>
  <c r="AB3334" i="1"/>
  <c r="AC3334" i="1"/>
  <c r="AD3334" i="1"/>
  <c r="H3335" i="1"/>
  <c r="I3335" i="1"/>
  <c r="J3335" i="1"/>
  <c r="K3335" i="1"/>
  <c r="L3335" i="1"/>
  <c r="M3335" i="1"/>
  <c r="N3335" i="1"/>
  <c r="O3335" i="1"/>
  <c r="P3335" i="1"/>
  <c r="Q3335" i="1"/>
  <c r="R3335" i="1"/>
  <c r="S3335" i="1"/>
  <c r="T3335" i="1"/>
  <c r="U3335" i="1"/>
  <c r="V3335" i="1"/>
  <c r="W3335" i="1"/>
  <c r="X3335" i="1"/>
  <c r="Y3335" i="1"/>
  <c r="Z3335" i="1"/>
  <c r="AA3335" i="1"/>
  <c r="AB3335" i="1"/>
  <c r="AC3335" i="1"/>
  <c r="AD3335" i="1"/>
  <c r="H3336" i="1"/>
  <c r="I3336" i="1"/>
  <c r="J3336" i="1"/>
  <c r="K3336" i="1"/>
  <c r="L3336" i="1"/>
  <c r="M3336" i="1"/>
  <c r="N3336" i="1"/>
  <c r="O3336" i="1"/>
  <c r="P3336" i="1"/>
  <c r="Q3336" i="1"/>
  <c r="R3336" i="1"/>
  <c r="S3336" i="1"/>
  <c r="T3336" i="1"/>
  <c r="U3336" i="1"/>
  <c r="V3336" i="1"/>
  <c r="W3336" i="1"/>
  <c r="X3336" i="1"/>
  <c r="Y3336" i="1"/>
  <c r="Z3336" i="1"/>
  <c r="AA3336" i="1"/>
  <c r="AB3336" i="1"/>
  <c r="AC3336" i="1"/>
  <c r="AD3336" i="1"/>
  <c r="H3337" i="1"/>
  <c r="I3337" i="1"/>
  <c r="J3337" i="1"/>
  <c r="K3337" i="1"/>
  <c r="L3337" i="1"/>
  <c r="M3337" i="1"/>
  <c r="N3337" i="1"/>
  <c r="O3337" i="1"/>
  <c r="P3337" i="1"/>
  <c r="Q3337" i="1"/>
  <c r="R3337" i="1"/>
  <c r="S3337" i="1"/>
  <c r="T3337" i="1"/>
  <c r="U3337" i="1"/>
  <c r="V3337" i="1"/>
  <c r="W3337" i="1"/>
  <c r="X3337" i="1"/>
  <c r="Y3337" i="1"/>
  <c r="Z3337" i="1"/>
  <c r="AA3337" i="1"/>
  <c r="AB3337" i="1"/>
  <c r="AC3337" i="1"/>
  <c r="AD3337" i="1"/>
  <c r="H3355" i="1"/>
  <c r="I3355" i="1"/>
  <c r="J3355" i="1"/>
  <c r="K3355" i="1"/>
  <c r="L3355" i="1"/>
  <c r="M3355" i="1"/>
  <c r="N3355" i="1"/>
  <c r="O3355" i="1"/>
  <c r="P3355" i="1"/>
  <c r="Q3355" i="1"/>
  <c r="R3355" i="1"/>
  <c r="S3355" i="1"/>
  <c r="T3355" i="1"/>
  <c r="U3355" i="1"/>
  <c r="V3355" i="1"/>
  <c r="W3355" i="1"/>
  <c r="X3355" i="1"/>
  <c r="Y3355" i="1"/>
  <c r="Z3355" i="1"/>
  <c r="AA3355" i="1"/>
  <c r="AB3355" i="1"/>
  <c r="AC3355" i="1"/>
  <c r="AD3355" i="1"/>
  <c r="H3356" i="1"/>
  <c r="I3356" i="1"/>
  <c r="J3356" i="1"/>
  <c r="K3356" i="1"/>
  <c r="L3356" i="1"/>
  <c r="M3356" i="1"/>
  <c r="N3356" i="1"/>
  <c r="O3356" i="1"/>
  <c r="P3356" i="1"/>
  <c r="Q3356" i="1"/>
  <c r="R3356" i="1"/>
  <c r="S3356" i="1"/>
  <c r="T3356" i="1"/>
  <c r="U3356" i="1"/>
  <c r="V3356" i="1"/>
  <c r="W3356" i="1"/>
  <c r="X3356" i="1"/>
  <c r="Y3356" i="1"/>
  <c r="Z3356" i="1"/>
  <c r="AA3356" i="1"/>
  <c r="AB3356" i="1"/>
  <c r="AC3356" i="1"/>
  <c r="AD3356" i="1"/>
  <c r="H3357" i="1"/>
  <c r="I3357" i="1"/>
  <c r="J3357" i="1"/>
  <c r="K3357" i="1"/>
  <c r="L3357" i="1"/>
  <c r="M3357" i="1"/>
  <c r="N3357" i="1"/>
  <c r="O3357" i="1"/>
  <c r="P3357" i="1"/>
  <c r="Q3357" i="1"/>
  <c r="R3357" i="1"/>
  <c r="S3357" i="1"/>
  <c r="T3357" i="1"/>
  <c r="U3357" i="1"/>
  <c r="V3357" i="1"/>
  <c r="W3357" i="1"/>
  <c r="X3357" i="1"/>
  <c r="Y3357" i="1"/>
  <c r="Z3357" i="1"/>
  <c r="AA3357" i="1"/>
  <c r="AB3357" i="1"/>
  <c r="AC3357" i="1"/>
  <c r="AD3357" i="1"/>
  <c r="H3358" i="1"/>
  <c r="I3358" i="1"/>
  <c r="J3358" i="1"/>
  <c r="K3358" i="1"/>
  <c r="L3358" i="1"/>
  <c r="M3358" i="1"/>
  <c r="N3358" i="1"/>
  <c r="O3358" i="1"/>
  <c r="P3358" i="1"/>
  <c r="Q3358" i="1"/>
  <c r="R3358" i="1"/>
  <c r="S3358" i="1"/>
  <c r="T3358" i="1"/>
  <c r="U3358" i="1"/>
  <c r="V3358" i="1"/>
  <c r="W3358" i="1"/>
  <c r="X3358" i="1"/>
  <c r="Y3358" i="1"/>
  <c r="Z3358" i="1"/>
  <c r="AA3358" i="1"/>
  <c r="AB3358" i="1"/>
  <c r="AC3358" i="1"/>
  <c r="AD3358" i="1"/>
  <c r="H3359" i="1"/>
  <c r="I3359" i="1"/>
  <c r="J3359" i="1"/>
  <c r="K3359" i="1"/>
  <c r="L3359" i="1"/>
  <c r="M3359" i="1"/>
  <c r="N3359" i="1"/>
  <c r="O3359" i="1"/>
  <c r="P3359" i="1"/>
  <c r="Q3359" i="1"/>
  <c r="R3359" i="1"/>
  <c r="S3359" i="1"/>
  <c r="T3359" i="1"/>
  <c r="U3359" i="1"/>
  <c r="V3359" i="1"/>
  <c r="W3359" i="1"/>
  <c r="X3359" i="1"/>
  <c r="Y3359" i="1"/>
  <c r="Z3359" i="1"/>
  <c r="AA3359" i="1"/>
  <c r="AB3359" i="1"/>
  <c r="AC3359" i="1"/>
  <c r="AD3359" i="1"/>
  <c r="H3360" i="1"/>
  <c r="I3360" i="1"/>
  <c r="J3360" i="1"/>
  <c r="K3360" i="1"/>
  <c r="L3360" i="1"/>
  <c r="M3360" i="1"/>
  <c r="N3360" i="1"/>
  <c r="O3360" i="1"/>
  <c r="P3360" i="1"/>
  <c r="Q3360" i="1"/>
  <c r="R3360" i="1"/>
  <c r="S3360" i="1"/>
  <c r="T3360" i="1"/>
  <c r="U3360" i="1"/>
  <c r="V3360" i="1"/>
  <c r="W3360" i="1"/>
  <c r="X3360" i="1"/>
  <c r="Y3360" i="1"/>
  <c r="Z3360" i="1"/>
  <c r="AA3360" i="1"/>
  <c r="AB3360" i="1"/>
  <c r="AC3360" i="1"/>
  <c r="AD3360" i="1"/>
  <c r="H3361" i="1"/>
  <c r="I3361" i="1"/>
  <c r="J3361" i="1"/>
  <c r="K3361" i="1"/>
  <c r="L3361" i="1"/>
  <c r="M3361" i="1"/>
  <c r="N3361" i="1"/>
  <c r="O3361" i="1"/>
  <c r="P3361" i="1"/>
  <c r="Q3361" i="1"/>
  <c r="R3361" i="1"/>
  <c r="S3361" i="1"/>
  <c r="T3361" i="1"/>
  <c r="U3361" i="1"/>
  <c r="V3361" i="1"/>
  <c r="W3361" i="1"/>
  <c r="X3361" i="1"/>
  <c r="Y3361" i="1"/>
  <c r="Z3361" i="1"/>
  <c r="AA3361" i="1"/>
  <c r="AB3361" i="1"/>
  <c r="AC3361" i="1"/>
  <c r="AD3361" i="1"/>
  <c r="H3362" i="1"/>
  <c r="I3362" i="1"/>
  <c r="J3362" i="1"/>
  <c r="K3362" i="1"/>
  <c r="L3362" i="1"/>
  <c r="M3362" i="1"/>
  <c r="N3362" i="1"/>
  <c r="O3362" i="1"/>
  <c r="P3362" i="1"/>
  <c r="Q3362" i="1"/>
  <c r="R3362" i="1"/>
  <c r="S3362" i="1"/>
  <c r="T3362" i="1"/>
  <c r="U3362" i="1"/>
  <c r="V3362" i="1"/>
  <c r="W3362" i="1"/>
  <c r="X3362" i="1"/>
  <c r="Y3362" i="1"/>
  <c r="Z3362" i="1"/>
  <c r="AA3362" i="1"/>
  <c r="AB3362" i="1"/>
  <c r="AC3362" i="1"/>
  <c r="AD3362" i="1"/>
  <c r="H3364" i="1"/>
  <c r="I3364" i="1"/>
  <c r="J3364" i="1"/>
  <c r="K3364" i="1"/>
  <c r="L3364" i="1"/>
  <c r="M3364" i="1"/>
  <c r="N3364" i="1"/>
  <c r="O3364" i="1"/>
  <c r="P3364" i="1"/>
  <c r="Q3364" i="1"/>
  <c r="R3364" i="1"/>
  <c r="S3364" i="1"/>
  <c r="T3364" i="1"/>
  <c r="U3364" i="1"/>
  <c r="V3364" i="1"/>
  <c r="W3364" i="1"/>
  <c r="X3364" i="1"/>
  <c r="Y3364" i="1"/>
  <c r="Z3364" i="1"/>
  <c r="AA3364" i="1"/>
  <c r="AB3364" i="1"/>
  <c r="AC3364" i="1"/>
  <c r="AD3364" i="1"/>
  <c r="H3365" i="1"/>
  <c r="I3365" i="1"/>
  <c r="J3365" i="1"/>
  <c r="K3365" i="1"/>
  <c r="L3365" i="1"/>
  <c r="M3365" i="1"/>
  <c r="N3365" i="1"/>
  <c r="O3365" i="1"/>
  <c r="P3365" i="1"/>
  <c r="Q3365" i="1"/>
  <c r="R3365" i="1"/>
  <c r="S3365" i="1"/>
  <c r="T3365" i="1"/>
  <c r="U3365" i="1"/>
  <c r="V3365" i="1"/>
  <c r="W3365" i="1"/>
  <c r="X3365" i="1"/>
  <c r="Y3365" i="1"/>
  <c r="Z3365" i="1"/>
  <c r="AA3365" i="1"/>
  <c r="AB3365" i="1"/>
  <c r="AC3365" i="1"/>
  <c r="AD3365" i="1"/>
  <c r="H3366" i="1"/>
  <c r="I3366" i="1"/>
  <c r="J3366" i="1"/>
  <c r="K3366" i="1"/>
  <c r="L3366" i="1"/>
  <c r="M3366" i="1"/>
  <c r="N3366" i="1"/>
  <c r="O3366" i="1"/>
  <c r="P3366" i="1"/>
  <c r="Q3366" i="1"/>
  <c r="R3366" i="1"/>
  <c r="S3366" i="1"/>
  <c r="T3366" i="1"/>
  <c r="U3366" i="1"/>
  <c r="V3366" i="1"/>
  <c r="W3366" i="1"/>
  <c r="X3366" i="1"/>
  <c r="Y3366" i="1"/>
  <c r="Z3366" i="1"/>
  <c r="AA3366" i="1"/>
  <c r="AB3366" i="1"/>
  <c r="AC3366" i="1"/>
  <c r="AD3366" i="1"/>
  <c r="H3367" i="1"/>
  <c r="I3367" i="1"/>
  <c r="J3367" i="1"/>
  <c r="K3367" i="1"/>
  <c r="L3367" i="1"/>
  <c r="M3367" i="1"/>
  <c r="N3367" i="1"/>
  <c r="O3367" i="1"/>
  <c r="P3367" i="1"/>
  <c r="Q3367" i="1"/>
  <c r="R3367" i="1"/>
  <c r="S3367" i="1"/>
  <c r="T3367" i="1"/>
  <c r="U3367" i="1"/>
  <c r="V3367" i="1"/>
  <c r="W3367" i="1"/>
  <c r="X3367" i="1"/>
  <c r="Y3367" i="1"/>
  <c r="Z3367" i="1"/>
  <c r="AA3367" i="1"/>
  <c r="AB3367" i="1"/>
  <c r="AC3367" i="1"/>
  <c r="AD3367" i="1"/>
  <c r="H3368" i="1"/>
  <c r="I3368" i="1"/>
  <c r="J3368" i="1"/>
  <c r="K3368" i="1"/>
  <c r="L3368" i="1"/>
  <c r="M3368" i="1"/>
  <c r="N3368" i="1"/>
  <c r="O3368" i="1"/>
  <c r="P3368" i="1"/>
  <c r="Q3368" i="1"/>
  <c r="R3368" i="1"/>
  <c r="S3368" i="1"/>
  <c r="T3368" i="1"/>
  <c r="U3368" i="1"/>
  <c r="V3368" i="1"/>
  <c r="W3368" i="1"/>
  <c r="X3368" i="1"/>
  <c r="Y3368" i="1"/>
  <c r="Z3368" i="1"/>
  <c r="AA3368" i="1"/>
  <c r="AB3368" i="1"/>
  <c r="AC3368" i="1"/>
  <c r="AD3368" i="1"/>
  <c r="H3369" i="1"/>
  <c r="I3369" i="1"/>
  <c r="J3369" i="1"/>
  <c r="K3369" i="1"/>
  <c r="L3369" i="1"/>
  <c r="M3369" i="1"/>
  <c r="N3369" i="1"/>
  <c r="O3369" i="1"/>
  <c r="P3369" i="1"/>
  <c r="Q3369" i="1"/>
  <c r="R3369" i="1"/>
  <c r="S3369" i="1"/>
  <c r="T3369" i="1"/>
  <c r="U3369" i="1"/>
  <c r="V3369" i="1"/>
  <c r="W3369" i="1"/>
  <c r="X3369" i="1"/>
  <c r="Y3369" i="1"/>
  <c r="Z3369" i="1"/>
  <c r="AA3369" i="1"/>
  <c r="AB3369" i="1"/>
  <c r="AC3369" i="1"/>
  <c r="AD3369" i="1"/>
  <c r="H3370" i="1"/>
  <c r="I3370" i="1"/>
  <c r="J3370" i="1"/>
  <c r="K3370" i="1"/>
  <c r="L3370" i="1"/>
  <c r="M3370" i="1"/>
  <c r="N3370" i="1"/>
  <c r="O3370" i="1"/>
  <c r="P3370" i="1"/>
  <c r="Q3370" i="1"/>
  <c r="R3370" i="1"/>
  <c r="S3370" i="1"/>
  <c r="T3370" i="1"/>
  <c r="U3370" i="1"/>
  <c r="V3370" i="1"/>
  <c r="W3370" i="1"/>
  <c r="X3370" i="1"/>
  <c r="Y3370" i="1"/>
  <c r="Z3370" i="1"/>
  <c r="AA3370" i="1"/>
  <c r="AB3370" i="1"/>
  <c r="AC3370" i="1"/>
  <c r="AD3370" i="1"/>
  <c r="H3371" i="1"/>
  <c r="I3371" i="1"/>
  <c r="J3371" i="1"/>
  <c r="K3371" i="1"/>
  <c r="L3371" i="1"/>
  <c r="M3371" i="1"/>
  <c r="N3371" i="1"/>
  <c r="O3371" i="1"/>
  <c r="P3371" i="1"/>
  <c r="Q3371" i="1"/>
  <c r="R3371" i="1"/>
  <c r="S3371" i="1"/>
  <c r="T3371" i="1"/>
  <c r="U3371" i="1"/>
  <c r="V3371" i="1"/>
  <c r="W3371" i="1"/>
  <c r="X3371" i="1"/>
  <c r="Y3371" i="1"/>
  <c r="Z3371" i="1"/>
  <c r="AA3371" i="1"/>
  <c r="AB3371" i="1"/>
  <c r="AC3371" i="1"/>
  <c r="AD3371" i="1"/>
  <c r="H3373" i="1"/>
  <c r="I3373" i="1"/>
  <c r="J3373" i="1"/>
  <c r="K3373" i="1"/>
  <c r="L3373" i="1"/>
  <c r="M3373" i="1"/>
  <c r="N3373" i="1"/>
  <c r="O3373" i="1"/>
  <c r="P3373" i="1"/>
  <c r="Q3373" i="1"/>
  <c r="R3373" i="1"/>
  <c r="S3373" i="1"/>
  <c r="T3373" i="1"/>
  <c r="U3373" i="1"/>
  <c r="V3373" i="1"/>
  <c r="W3373" i="1"/>
  <c r="X3373" i="1"/>
  <c r="Y3373" i="1"/>
  <c r="Z3373" i="1"/>
  <c r="AA3373" i="1"/>
  <c r="AB3373" i="1"/>
  <c r="AC3373" i="1"/>
  <c r="AD3373" i="1"/>
  <c r="H3374" i="1"/>
  <c r="I3374" i="1"/>
  <c r="J3374" i="1"/>
  <c r="K3374" i="1"/>
  <c r="L3374" i="1"/>
  <c r="M3374" i="1"/>
  <c r="N3374" i="1"/>
  <c r="O3374" i="1"/>
  <c r="P3374" i="1"/>
  <c r="Q3374" i="1"/>
  <c r="R3374" i="1"/>
  <c r="S3374" i="1"/>
  <c r="T3374" i="1"/>
  <c r="U3374" i="1"/>
  <c r="V3374" i="1"/>
  <c r="W3374" i="1"/>
  <c r="X3374" i="1"/>
  <c r="Y3374" i="1"/>
  <c r="Z3374" i="1"/>
  <c r="AA3374" i="1"/>
  <c r="AB3374" i="1"/>
  <c r="AC3374" i="1"/>
  <c r="AD3374" i="1"/>
  <c r="H3375" i="1"/>
  <c r="I3375" i="1"/>
  <c r="J3375" i="1"/>
  <c r="K3375" i="1"/>
  <c r="L3375" i="1"/>
  <c r="M3375" i="1"/>
  <c r="N3375" i="1"/>
  <c r="O3375" i="1"/>
  <c r="P3375" i="1"/>
  <c r="Q3375" i="1"/>
  <c r="R3375" i="1"/>
  <c r="S3375" i="1"/>
  <c r="T3375" i="1"/>
  <c r="U3375" i="1"/>
  <c r="V3375" i="1"/>
  <c r="W3375" i="1"/>
  <c r="X3375" i="1"/>
  <c r="Y3375" i="1"/>
  <c r="Z3375" i="1"/>
  <c r="AA3375" i="1"/>
  <c r="AB3375" i="1"/>
  <c r="AC3375" i="1"/>
  <c r="AD3375" i="1"/>
  <c r="H3376" i="1"/>
  <c r="I3376" i="1"/>
  <c r="J3376" i="1"/>
  <c r="K3376" i="1"/>
  <c r="L3376" i="1"/>
  <c r="M3376" i="1"/>
  <c r="N3376" i="1"/>
  <c r="O3376" i="1"/>
  <c r="P3376" i="1"/>
  <c r="Q3376" i="1"/>
  <c r="R3376" i="1"/>
  <c r="S3376" i="1"/>
  <c r="T3376" i="1"/>
  <c r="U3376" i="1"/>
  <c r="V3376" i="1"/>
  <c r="W3376" i="1"/>
  <c r="X3376" i="1"/>
  <c r="Y3376" i="1"/>
  <c r="Z3376" i="1"/>
  <c r="AA3376" i="1"/>
  <c r="AB3376" i="1"/>
  <c r="AC3376" i="1"/>
  <c r="AD3376" i="1"/>
  <c r="H3377" i="1"/>
  <c r="I3377" i="1"/>
  <c r="J3377" i="1"/>
  <c r="K3377" i="1"/>
  <c r="L3377" i="1"/>
  <c r="M3377" i="1"/>
  <c r="N3377" i="1"/>
  <c r="O3377" i="1"/>
  <c r="P3377" i="1"/>
  <c r="Q3377" i="1"/>
  <c r="R3377" i="1"/>
  <c r="S3377" i="1"/>
  <c r="T3377" i="1"/>
  <c r="U3377" i="1"/>
  <c r="V3377" i="1"/>
  <c r="W3377" i="1"/>
  <c r="X3377" i="1"/>
  <c r="Y3377" i="1"/>
  <c r="Z3377" i="1"/>
  <c r="AA3377" i="1"/>
  <c r="AB3377" i="1"/>
  <c r="AC3377" i="1"/>
  <c r="AD3377" i="1"/>
  <c r="H3378" i="1"/>
  <c r="I3378" i="1"/>
  <c r="J3378" i="1"/>
  <c r="K3378" i="1"/>
  <c r="L3378" i="1"/>
  <c r="M3378" i="1"/>
  <c r="N3378" i="1"/>
  <c r="O3378" i="1"/>
  <c r="P3378" i="1"/>
  <c r="Q3378" i="1"/>
  <c r="R3378" i="1"/>
  <c r="S3378" i="1"/>
  <c r="T3378" i="1"/>
  <c r="U3378" i="1"/>
  <c r="V3378" i="1"/>
  <c r="W3378" i="1"/>
  <c r="X3378" i="1"/>
  <c r="Y3378" i="1"/>
  <c r="Z3378" i="1"/>
  <c r="AA3378" i="1"/>
  <c r="AB3378" i="1"/>
  <c r="AC3378" i="1"/>
  <c r="AD3378" i="1"/>
  <c r="H3379" i="1"/>
  <c r="I3379" i="1"/>
  <c r="J3379" i="1"/>
  <c r="K3379" i="1"/>
  <c r="L3379" i="1"/>
  <c r="M3379" i="1"/>
  <c r="N3379" i="1"/>
  <c r="O3379" i="1"/>
  <c r="P3379" i="1"/>
  <c r="Q3379" i="1"/>
  <c r="R3379" i="1"/>
  <c r="S3379" i="1"/>
  <c r="T3379" i="1"/>
  <c r="U3379" i="1"/>
  <c r="V3379" i="1"/>
  <c r="W3379" i="1"/>
  <c r="X3379" i="1"/>
  <c r="Y3379" i="1"/>
  <c r="Z3379" i="1"/>
  <c r="AA3379" i="1"/>
  <c r="AB3379" i="1"/>
  <c r="AC3379" i="1"/>
  <c r="AD3379" i="1"/>
  <c r="H3380" i="1"/>
  <c r="I3380" i="1"/>
  <c r="J3380" i="1"/>
  <c r="K3380" i="1"/>
  <c r="L3380" i="1"/>
  <c r="M3380" i="1"/>
  <c r="N3380" i="1"/>
  <c r="O3380" i="1"/>
  <c r="P3380" i="1"/>
  <c r="Q3380" i="1"/>
  <c r="R3380" i="1"/>
  <c r="S3380" i="1"/>
  <c r="T3380" i="1"/>
  <c r="U3380" i="1"/>
  <c r="V3380" i="1"/>
  <c r="W3380" i="1"/>
  <c r="X3380" i="1"/>
  <c r="Y3380" i="1"/>
  <c r="Z3380" i="1"/>
  <c r="AA3380" i="1"/>
  <c r="AB3380" i="1"/>
  <c r="AC3380" i="1"/>
  <c r="AD3380" i="1"/>
  <c r="H3381" i="1"/>
  <c r="I3381" i="1"/>
  <c r="J3381" i="1"/>
  <c r="K3381" i="1"/>
  <c r="L3381" i="1"/>
  <c r="M3381" i="1"/>
  <c r="N3381" i="1"/>
  <c r="O3381" i="1"/>
  <c r="P3381" i="1"/>
  <c r="Q3381" i="1"/>
  <c r="R3381" i="1"/>
  <c r="S3381" i="1"/>
  <c r="T3381" i="1"/>
  <c r="U3381" i="1"/>
  <c r="V3381" i="1"/>
  <c r="W3381" i="1"/>
  <c r="X3381" i="1"/>
  <c r="Y3381" i="1"/>
  <c r="Z3381" i="1"/>
  <c r="AA3381" i="1"/>
  <c r="AB3381" i="1"/>
  <c r="AC3381" i="1"/>
  <c r="AD3381" i="1"/>
  <c r="H3382" i="1"/>
  <c r="I3382" i="1"/>
  <c r="J3382" i="1"/>
  <c r="K3382" i="1"/>
  <c r="L3382" i="1"/>
  <c r="M3382" i="1"/>
  <c r="N3382" i="1"/>
  <c r="O3382" i="1"/>
  <c r="P3382" i="1"/>
  <c r="Q3382" i="1"/>
  <c r="R3382" i="1"/>
  <c r="S3382" i="1"/>
  <c r="T3382" i="1"/>
  <c r="U3382" i="1"/>
  <c r="V3382" i="1"/>
  <c r="W3382" i="1"/>
  <c r="X3382" i="1"/>
  <c r="Y3382" i="1"/>
  <c r="Z3382" i="1"/>
  <c r="AA3382" i="1"/>
  <c r="AB3382" i="1"/>
  <c r="AC3382" i="1"/>
  <c r="AD3382" i="1"/>
  <c r="H3383" i="1"/>
  <c r="I3383" i="1"/>
  <c r="J3383" i="1"/>
  <c r="K3383" i="1"/>
  <c r="L3383" i="1"/>
  <c r="M3383" i="1"/>
  <c r="N3383" i="1"/>
  <c r="O3383" i="1"/>
  <c r="P3383" i="1"/>
  <c r="Q3383" i="1"/>
  <c r="R3383" i="1"/>
  <c r="S3383" i="1"/>
  <c r="T3383" i="1"/>
  <c r="U3383" i="1"/>
  <c r="V3383" i="1"/>
  <c r="W3383" i="1"/>
  <c r="X3383" i="1"/>
  <c r="Y3383" i="1"/>
  <c r="Z3383" i="1"/>
  <c r="AA3383" i="1"/>
  <c r="AB3383" i="1"/>
  <c r="AC3383" i="1"/>
  <c r="AD3383" i="1"/>
  <c r="H3384" i="1"/>
  <c r="I3384" i="1"/>
  <c r="J3384" i="1"/>
  <c r="K3384" i="1"/>
  <c r="L3384" i="1"/>
  <c r="M3384" i="1"/>
  <c r="N3384" i="1"/>
  <c r="O3384" i="1"/>
  <c r="P3384" i="1"/>
  <c r="Q3384" i="1"/>
  <c r="R3384" i="1"/>
  <c r="S3384" i="1"/>
  <c r="T3384" i="1"/>
  <c r="U3384" i="1"/>
  <c r="V3384" i="1"/>
  <c r="W3384" i="1"/>
  <c r="X3384" i="1"/>
  <c r="Y3384" i="1"/>
  <c r="Z3384" i="1"/>
  <c r="AA3384" i="1"/>
  <c r="AB3384" i="1"/>
  <c r="AC3384" i="1"/>
  <c r="AD3384" i="1"/>
  <c r="H3385" i="1"/>
  <c r="I3385" i="1"/>
  <c r="J3385" i="1"/>
  <c r="K3385" i="1"/>
  <c r="L3385" i="1"/>
  <c r="M3385" i="1"/>
  <c r="N3385" i="1"/>
  <c r="O3385" i="1"/>
  <c r="P3385" i="1"/>
  <c r="Q3385" i="1"/>
  <c r="R3385" i="1"/>
  <c r="S3385" i="1"/>
  <c r="T3385" i="1"/>
  <c r="U3385" i="1"/>
  <c r="V3385" i="1"/>
  <c r="W3385" i="1"/>
  <c r="X3385" i="1"/>
  <c r="Y3385" i="1"/>
  <c r="Z3385" i="1"/>
  <c r="AA3385" i="1"/>
  <c r="AB3385" i="1"/>
  <c r="AC3385" i="1"/>
  <c r="AD3385" i="1"/>
  <c r="H3386" i="1"/>
  <c r="I3386" i="1"/>
  <c r="J3386" i="1"/>
  <c r="K3386" i="1"/>
  <c r="L3386" i="1"/>
  <c r="M3386" i="1"/>
  <c r="N3386" i="1"/>
  <c r="O3386" i="1"/>
  <c r="P3386" i="1"/>
  <c r="Q3386" i="1"/>
  <c r="R3386" i="1"/>
  <c r="S3386" i="1"/>
  <c r="T3386" i="1"/>
  <c r="U3386" i="1"/>
  <c r="V3386" i="1"/>
  <c r="W3386" i="1"/>
  <c r="X3386" i="1"/>
  <c r="Y3386" i="1"/>
  <c r="Z3386" i="1"/>
  <c r="AA3386" i="1"/>
  <c r="AB3386" i="1"/>
  <c r="AC3386" i="1"/>
  <c r="AD3386" i="1"/>
  <c r="H3387" i="1"/>
  <c r="I3387" i="1"/>
  <c r="J3387" i="1"/>
  <c r="K3387" i="1"/>
  <c r="L3387" i="1"/>
  <c r="M3387" i="1"/>
  <c r="N3387" i="1"/>
  <c r="O3387" i="1"/>
  <c r="P3387" i="1"/>
  <c r="Q3387" i="1"/>
  <c r="R3387" i="1"/>
  <c r="S3387" i="1"/>
  <c r="T3387" i="1"/>
  <c r="U3387" i="1"/>
  <c r="V3387" i="1"/>
  <c r="W3387" i="1"/>
  <c r="X3387" i="1"/>
  <c r="Y3387" i="1"/>
  <c r="Z3387" i="1"/>
  <c r="AA3387" i="1"/>
  <c r="AB3387" i="1"/>
  <c r="AC3387" i="1"/>
  <c r="AD3387" i="1"/>
  <c r="H3388" i="1"/>
  <c r="I3388" i="1"/>
  <c r="J3388" i="1"/>
  <c r="K3388" i="1"/>
  <c r="L3388" i="1"/>
  <c r="M3388" i="1"/>
  <c r="N3388" i="1"/>
  <c r="O3388" i="1"/>
  <c r="P3388" i="1"/>
  <c r="Q3388" i="1"/>
  <c r="R3388" i="1"/>
  <c r="S3388" i="1"/>
  <c r="T3388" i="1"/>
  <c r="U3388" i="1"/>
  <c r="V3388" i="1"/>
  <c r="W3388" i="1"/>
  <c r="X3388" i="1"/>
  <c r="Y3388" i="1"/>
  <c r="Z3388" i="1"/>
  <c r="AA3388" i="1"/>
  <c r="AB3388" i="1"/>
  <c r="AC3388" i="1"/>
  <c r="AD3388" i="1"/>
  <c r="H3389" i="1"/>
  <c r="I3389" i="1"/>
  <c r="J3389" i="1"/>
  <c r="K3389" i="1"/>
  <c r="L3389" i="1"/>
  <c r="M3389" i="1"/>
  <c r="N3389" i="1"/>
  <c r="O3389" i="1"/>
  <c r="P3389" i="1"/>
  <c r="Q3389" i="1"/>
  <c r="R3389" i="1"/>
  <c r="S3389" i="1"/>
  <c r="T3389" i="1"/>
  <c r="U3389" i="1"/>
  <c r="V3389" i="1"/>
  <c r="W3389" i="1"/>
  <c r="X3389" i="1"/>
  <c r="Y3389" i="1"/>
  <c r="Z3389" i="1"/>
  <c r="AA3389" i="1"/>
  <c r="AB3389" i="1"/>
  <c r="AC3389" i="1"/>
  <c r="AD3389" i="1"/>
  <c r="H3390" i="1"/>
  <c r="I3390" i="1"/>
  <c r="J3390" i="1"/>
  <c r="K3390" i="1"/>
  <c r="L3390" i="1"/>
  <c r="M3390" i="1"/>
  <c r="N3390" i="1"/>
  <c r="O3390" i="1"/>
  <c r="P3390" i="1"/>
  <c r="Q3390" i="1"/>
  <c r="R3390" i="1"/>
  <c r="S3390" i="1"/>
  <c r="T3390" i="1"/>
  <c r="U3390" i="1"/>
  <c r="V3390" i="1"/>
  <c r="W3390" i="1"/>
  <c r="X3390" i="1"/>
  <c r="Y3390" i="1"/>
  <c r="Z3390" i="1"/>
  <c r="AA3390" i="1"/>
  <c r="AB3390" i="1"/>
  <c r="AC3390" i="1"/>
  <c r="AD3390" i="1"/>
  <c r="H3391" i="1"/>
  <c r="I3391" i="1"/>
  <c r="J3391" i="1"/>
  <c r="K3391" i="1"/>
  <c r="L3391" i="1"/>
  <c r="M3391" i="1"/>
  <c r="N3391" i="1"/>
  <c r="O3391" i="1"/>
  <c r="P3391" i="1"/>
  <c r="Q3391" i="1"/>
  <c r="R3391" i="1"/>
  <c r="S3391" i="1"/>
  <c r="T3391" i="1"/>
  <c r="U3391" i="1"/>
  <c r="V3391" i="1"/>
  <c r="W3391" i="1"/>
  <c r="X3391" i="1"/>
  <c r="Y3391" i="1"/>
  <c r="Z3391" i="1"/>
  <c r="AA3391" i="1"/>
  <c r="AB3391" i="1"/>
  <c r="AC3391" i="1"/>
  <c r="AD3391" i="1"/>
  <c r="H3392" i="1"/>
  <c r="I3392" i="1"/>
  <c r="J3392" i="1"/>
  <c r="K3392" i="1"/>
  <c r="L3392" i="1"/>
  <c r="M3392" i="1"/>
  <c r="N3392" i="1"/>
  <c r="O3392" i="1"/>
  <c r="P3392" i="1"/>
  <c r="Q3392" i="1"/>
  <c r="R3392" i="1"/>
  <c r="S3392" i="1"/>
  <c r="T3392" i="1"/>
  <c r="U3392" i="1"/>
  <c r="V3392" i="1"/>
  <c r="W3392" i="1"/>
  <c r="X3392" i="1"/>
  <c r="Y3392" i="1"/>
  <c r="Z3392" i="1"/>
  <c r="AA3392" i="1"/>
  <c r="AB3392" i="1"/>
  <c r="AC3392" i="1"/>
  <c r="AD3392" i="1"/>
  <c r="H3393" i="1"/>
  <c r="I3393" i="1"/>
  <c r="J3393" i="1"/>
  <c r="K3393" i="1"/>
  <c r="L3393" i="1"/>
  <c r="M3393" i="1"/>
  <c r="N3393" i="1"/>
  <c r="O3393" i="1"/>
  <c r="P3393" i="1"/>
  <c r="Q3393" i="1"/>
  <c r="R3393" i="1"/>
  <c r="S3393" i="1"/>
  <c r="T3393" i="1"/>
  <c r="U3393" i="1"/>
  <c r="V3393" i="1"/>
  <c r="W3393" i="1"/>
  <c r="X3393" i="1"/>
  <c r="Y3393" i="1"/>
  <c r="Z3393" i="1"/>
  <c r="AA3393" i="1"/>
  <c r="AB3393" i="1"/>
  <c r="AC3393" i="1"/>
  <c r="AD3393" i="1"/>
  <c r="H3394" i="1"/>
  <c r="I3394" i="1"/>
  <c r="J3394" i="1"/>
  <c r="K3394" i="1"/>
  <c r="L3394" i="1"/>
  <c r="M3394" i="1"/>
  <c r="N3394" i="1"/>
  <c r="O3394" i="1"/>
  <c r="P3394" i="1"/>
  <c r="Q3394" i="1"/>
  <c r="R3394" i="1"/>
  <c r="S3394" i="1"/>
  <c r="T3394" i="1"/>
  <c r="U3394" i="1"/>
  <c r="V3394" i="1"/>
  <c r="W3394" i="1"/>
  <c r="X3394" i="1"/>
  <c r="Y3394" i="1"/>
  <c r="Z3394" i="1"/>
  <c r="AA3394" i="1"/>
  <c r="AB3394" i="1"/>
  <c r="AC3394" i="1"/>
  <c r="AD3394" i="1"/>
  <c r="H3395" i="1"/>
  <c r="I3395" i="1"/>
  <c r="J3395" i="1"/>
  <c r="K3395" i="1"/>
  <c r="L3395" i="1"/>
  <c r="M3395" i="1"/>
  <c r="N3395" i="1"/>
  <c r="O3395" i="1"/>
  <c r="P3395" i="1"/>
  <c r="Q3395" i="1"/>
  <c r="R3395" i="1"/>
  <c r="S3395" i="1"/>
  <c r="T3395" i="1"/>
  <c r="U3395" i="1"/>
  <c r="V3395" i="1"/>
  <c r="W3395" i="1"/>
  <c r="X3395" i="1"/>
  <c r="Y3395" i="1"/>
  <c r="Z3395" i="1"/>
  <c r="AA3395" i="1"/>
  <c r="AB3395" i="1"/>
  <c r="AC3395" i="1"/>
  <c r="AD3395" i="1"/>
  <c r="H3396" i="1"/>
  <c r="I3396" i="1"/>
  <c r="J3396" i="1"/>
  <c r="K3396" i="1"/>
  <c r="L3396" i="1"/>
  <c r="M3396" i="1"/>
  <c r="N3396" i="1"/>
  <c r="O3396" i="1"/>
  <c r="P3396" i="1"/>
  <c r="Q3396" i="1"/>
  <c r="R3396" i="1"/>
  <c r="S3396" i="1"/>
  <c r="T3396" i="1"/>
  <c r="U3396" i="1"/>
  <c r="V3396" i="1"/>
  <c r="W3396" i="1"/>
  <c r="X3396" i="1"/>
  <c r="Y3396" i="1"/>
  <c r="Z3396" i="1"/>
  <c r="AA3396" i="1"/>
  <c r="AB3396" i="1"/>
  <c r="AC3396" i="1"/>
  <c r="AD3396" i="1"/>
  <c r="H3398" i="1"/>
  <c r="I3398" i="1"/>
  <c r="J3398" i="1"/>
  <c r="K3398" i="1"/>
  <c r="L3398" i="1"/>
  <c r="M3398" i="1"/>
  <c r="N3398" i="1"/>
  <c r="O3398" i="1"/>
  <c r="P3398" i="1"/>
  <c r="Q3398" i="1"/>
  <c r="R3398" i="1"/>
  <c r="S3398" i="1"/>
  <c r="T3398" i="1"/>
  <c r="U3398" i="1"/>
  <c r="V3398" i="1"/>
  <c r="W3398" i="1"/>
  <c r="X3398" i="1"/>
  <c r="Y3398" i="1"/>
  <c r="Z3398" i="1"/>
  <c r="AA3398" i="1"/>
  <c r="AB3398" i="1"/>
  <c r="AC3398" i="1"/>
  <c r="AD3398" i="1"/>
  <c r="H3399" i="1"/>
  <c r="I3399" i="1"/>
  <c r="J3399" i="1"/>
  <c r="K3399" i="1"/>
  <c r="L3399" i="1"/>
  <c r="M3399" i="1"/>
  <c r="N3399" i="1"/>
  <c r="O3399" i="1"/>
  <c r="P3399" i="1"/>
  <c r="Q3399" i="1"/>
  <c r="R3399" i="1"/>
  <c r="S3399" i="1"/>
  <c r="T3399" i="1"/>
  <c r="U3399" i="1"/>
  <c r="V3399" i="1"/>
  <c r="W3399" i="1"/>
  <c r="X3399" i="1"/>
  <c r="Y3399" i="1"/>
  <c r="Z3399" i="1"/>
  <c r="AA3399" i="1"/>
  <c r="AB3399" i="1"/>
  <c r="AC3399" i="1"/>
  <c r="AD3399" i="1"/>
  <c r="H3400" i="1"/>
  <c r="I3400" i="1"/>
  <c r="J3400" i="1"/>
  <c r="K3400" i="1"/>
  <c r="L3400" i="1"/>
  <c r="M3400" i="1"/>
  <c r="N3400" i="1"/>
  <c r="O3400" i="1"/>
  <c r="P3400" i="1"/>
  <c r="Q3400" i="1"/>
  <c r="R3400" i="1"/>
  <c r="S3400" i="1"/>
  <c r="T3400" i="1"/>
  <c r="U3400" i="1"/>
  <c r="V3400" i="1"/>
  <c r="W3400" i="1"/>
  <c r="X3400" i="1"/>
  <c r="Y3400" i="1"/>
  <c r="Z3400" i="1"/>
  <c r="AA3400" i="1"/>
  <c r="AB3400" i="1"/>
  <c r="AC3400" i="1"/>
  <c r="AD3400" i="1"/>
  <c r="H3401" i="1"/>
  <c r="I3401" i="1"/>
  <c r="J3401" i="1"/>
  <c r="K3401" i="1"/>
  <c r="L3401" i="1"/>
  <c r="M3401" i="1"/>
  <c r="N3401" i="1"/>
  <c r="O3401" i="1"/>
  <c r="P3401" i="1"/>
  <c r="Q3401" i="1"/>
  <c r="R3401" i="1"/>
  <c r="S3401" i="1"/>
  <c r="T3401" i="1"/>
  <c r="U3401" i="1"/>
  <c r="V3401" i="1"/>
  <c r="W3401" i="1"/>
  <c r="X3401" i="1"/>
  <c r="Y3401" i="1"/>
  <c r="Z3401" i="1"/>
  <c r="AA3401" i="1"/>
  <c r="AB3401" i="1"/>
  <c r="AC3401" i="1"/>
  <c r="AD3401" i="1"/>
  <c r="H3402" i="1"/>
  <c r="I3402" i="1"/>
  <c r="J3402" i="1"/>
  <c r="K3402" i="1"/>
  <c r="L3402" i="1"/>
  <c r="M3402" i="1"/>
  <c r="N3402" i="1"/>
  <c r="O3402" i="1"/>
  <c r="P3402" i="1"/>
  <c r="Q3402" i="1"/>
  <c r="R3402" i="1"/>
  <c r="S3402" i="1"/>
  <c r="T3402" i="1"/>
  <c r="U3402" i="1"/>
  <c r="V3402" i="1"/>
  <c r="W3402" i="1"/>
  <c r="X3402" i="1"/>
  <c r="Y3402" i="1"/>
  <c r="Z3402" i="1"/>
  <c r="AA3402" i="1"/>
  <c r="AB3402" i="1"/>
  <c r="AC3402" i="1"/>
  <c r="AD3402" i="1"/>
  <c r="H3403" i="1"/>
  <c r="I3403" i="1"/>
  <c r="J3403" i="1"/>
  <c r="K3403" i="1"/>
  <c r="L3403" i="1"/>
  <c r="M3403" i="1"/>
  <c r="N3403" i="1"/>
  <c r="O3403" i="1"/>
  <c r="P3403" i="1"/>
  <c r="Q3403" i="1"/>
  <c r="R3403" i="1"/>
  <c r="S3403" i="1"/>
  <c r="T3403" i="1"/>
  <c r="U3403" i="1"/>
  <c r="V3403" i="1"/>
  <c r="W3403" i="1"/>
  <c r="X3403" i="1"/>
  <c r="Y3403" i="1"/>
  <c r="Z3403" i="1"/>
  <c r="AA3403" i="1"/>
  <c r="AB3403" i="1"/>
  <c r="AC3403" i="1"/>
  <c r="AD3403" i="1"/>
  <c r="H3404" i="1"/>
  <c r="I3404" i="1"/>
  <c r="J3404" i="1"/>
  <c r="K3404" i="1"/>
  <c r="L3404" i="1"/>
  <c r="M3404" i="1"/>
  <c r="N3404" i="1"/>
  <c r="O3404" i="1"/>
  <c r="P3404" i="1"/>
  <c r="Q3404" i="1"/>
  <c r="R3404" i="1"/>
  <c r="S3404" i="1"/>
  <c r="T3404" i="1"/>
  <c r="U3404" i="1"/>
  <c r="V3404" i="1"/>
  <c r="W3404" i="1"/>
  <c r="X3404" i="1"/>
  <c r="Y3404" i="1"/>
  <c r="Z3404" i="1"/>
  <c r="AA3404" i="1"/>
  <c r="AB3404" i="1"/>
  <c r="AC3404" i="1"/>
  <c r="AD3404" i="1"/>
  <c r="H3405" i="1"/>
  <c r="I3405" i="1"/>
  <c r="J3405" i="1"/>
  <c r="K3405" i="1"/>
  <c r="L3405" i="1"/>
  <c r="M3405" i="1"/>
  <c r="N3405" i="1"/>
  <c r="O3405" i="1"/>
  <c r="P3405" i="1"/>
  <c r="Q3405" i="1"/>
  <c r="R3405" i="1"/>
  <c r="S3405" i="1"/>
  <c r="T3405" i="1"/>
  <c r="U3405" i="1"/>
  <c r="V3405" i="1"/>
  <c r="W3405" i="1"/>
  <c r="X3405" i="1"/>
  <c r="Y3405" i="1"/>
  <c r="Z3405" i="1"/>
  <c r="AA3405" i="1"/>
  <c r="AB3405" i="1"/>
  <c r="AC3405" i="1"/>
  <c r="AD3405" i="1"/>
  <c r="H3407" i="1"/>
  <c r="I3407" i="1"/>
  <c r="J3407" i="1"/>
  <c r="K3407" i="1"/>
  <c r="L3407" i="1"/>
  <c r="M3407" i="1"/>
  <c r="N3407" i="1"/>
  <c r="O3407" i="1"/>
  <c r="P3407" i="1"/>
  <c r="Q3407" i="1"/>
  <c r="R3407" i="1"/>
  <c r="S3407" i="1"/>
  <c r="T3407" i="1"/>
  <c r="U3407" i="1"/>
  <c r="V3407" i="1"/>
  <c r="W3407" i="1"/>
  <c r="X3407" i="1"/>
  <c r="Y3407" i="1"/>
  <c r="Z3407" i="1"/>
  <c r="AA3407" i="1"/>
  <c r="AB3407" i="1"/>
  <c r="AC3407" i="1"/>
  <c r="AD3407" i="1"/>
  <c r="H3408" i="1"/>
  <c r="I3408" i="1"/>
  <c r="J3408" i="1"/>
  <c r="K3408" i="1"/>
  <c r="L3408" i="1"/>
  <c r="M3408" i="1"/>
  <c r="N3408" i="1"/>
  <c r="O3408" i="1"/>
  <c r="P3408" i="1"/>
  <c r="Q3408" i="1"/>
  <c r="R3408" i="1"/>
  <c r="S3408" i="1"/>
  <c r="T3408" i="1"/>
  <c r="U3408" i="1"/>
  <c r="V3408" i="1"/>
  <c r="W3408" i="1"/>
  <c r="X3408" i="1"/>
  <c r="Y3408" i="1"/>
  <c r="Z3408" i="1"/>
  <c r="AA3408" i="1"/>
  <c r="AB3408" i="1"/>
  <c r="AC3408" i="1"/>
  <c r="AD3408" i="1"/>
  <c r="H3409" i="1"/>
  <c r="I3409" i="1"/>
  <c r="J3409" i="1"/>
  <c r="K3409" i="1"/>
  <c r="L3409" i="1"/>
  <c r="M3409" i="1"/>
  <c r="N3409" i="1"/>
  <c r="O3409" i="1"/>
  <c r="P3409" i="1"/>
  <c r="Q3409" i="1"/>
  <c r="R3409" i="1"/>
  <c r="S3409" i="1"/>
  <c r="T3409" i="1"/>
  <c r="U3409" i="1"/>
  <c r="V3409" i="1"/>
  <c r="W3409" i="1"/>
  <c r="X3409" i="1"/>
  <c r="Y3409" i="1"/>
  <c r="Z3409" i="1"/>
  <c r="AA3409" i="1"/>
  <c r="AB3409" i="1"/>
  <c r="AC3409" i="1"/>
  <c r="AD3409" i="1"/>
  <c r="H3410" i="1"/>
  <c r="I3410" i="1"/>
  <c r="J3410" i="1"/>
  <c r="K3410" i="1"/>
  <c r="L3410" i="1"/>
  <c r="M3410" i="1"/>
  <c r="N3410" i="1"/>
  <c r="O3410" i="1"/>
  <c r="P3410" i="1"/>
  <c r="Q3410" i="1"/>
  <c r="R3410" i="1"/>
  <c r="S3410" i="1"/>
  <c r="T3410" i="1"/>
  <c r="U3410" i="1"/>
  <c r="V3410" i="1"/>
  <c r="W3410" i="1"/>
  <c r="X3410" i="1"/>
  <c r="Y3410" i="1"/>
  <c r="Z3410" i="1"/>
  <c r="AA3410" i="1"/>
  <c r="AB3410" i="1"/>
  <c r="AC3410" i="1"/>
  <c r="AD3410" i="1"/>
  <c r="H3411" i="1"/>
  <c r="I3411" i="1"/>
  <c r="J3411" i="1"/>
  <c r="K3411" i="1"/>
  <c r="L3411" i="1"/>
  <c r="M3411" i="1"/>
  <c r="N3411" i="1"/>
  <c r="O3411" i="1"/>
  <c r="P3411" i="1"/>
  <c r="Q3411" i="1"/>
  <c r="R3411" i="1"/>
  <c r="S3411" i="1"/>
  <c r="T3411" i="1"/>
  <c r="U3411" i="1"/>
  <c r="V3411" i="1"/>
  <c r="W3411" i="1"/>
  <c r="X3411" i="1"/>
  <c r="Y3411" i="1"/>
  <c r="Z3411" i="1"/>
  <c r="AA3411" i="1"/>
  <c r="AB3411" i="1"/>
  <c r="AC3411" i="1"/>
  <c r="AD3411" i="1"/>
  <c r="H3412" i="1"/>
  <c r="I3412" i="1"/>
  <c r="J3412" i="1"/>
  <c r="K3412" i="1"/>
  <c r="L3412" i="1"/>
  <c r="M3412" i="1"/>
  <c r="N3412" i="1"/>
  <c r="O3412" i="1"/>
  <c r="P3412" i="1"/>
  <c r="Q3412" i="1"/>
  <c r="R3412" i="1"/>
  <c r="S3412" i="1"/>
  <c r="T3412" i="1"/>
  <c r="U3412" i="1"/>
  <c r="V3412" i="1"/>
  <c r="W3412" i="1"/>
  <c r="X3412" i="1"/>
  <c r="Y3412" i="1"/>
  <c r="Z3412" i="1"/>
  <c r="AA3412" i="1"/>
  <c r="AB3412" i="1"/>
  <c r="AC3412" i="1"/>
  <c r="AD3412" i="1"/>
  <c r="H3413" i="1"/>
  <c r="I3413" i="1"/>
  <c r="J3413" i="1"/>
  <c r="K3413" i="1"/>
  <c r="L3413" i="1"/>
  <c r="M3413" i="1"/>
  <c r="N3413" i="1"/>
  <c r="O3413" i="1"/>
  <c r="P3413" i="1"/>
  <c r="Q3413" i="1"/>
  <c r="R3413" i="1"/>
  <c r="S3413" i="1"/>
  <c r="T3413" i="1"/>
  <c r="U3413" i="1"/>
  <c r="V3413" i="1"/>
  <c r="W3413" i="1"/>
  <c r="X3413" i="1"/>
  <c r="Y3413" i="1"/>
  <c r="Z3413" i="1"/>
  <c r="AA3413" i="1"/>
  <c r="AB3413" i="1"/>
  <c r="AC3413" i="1"/>
  <c r="AD3413" i="1"/>
  <c r="H3414" i="1"/>
  <c r="I3414" i="1"/>
  <c r="J3414" i="1"/>
  <c r="K3414" i="1"/>
  <c r="L3414" i="1"/>
  <c r="M3414" i="1"/>
  <c r="N3414" i="1"/>
  <c r="O3414" i="1"/>
  <c r="P3414" i="1"/>
  <c r="Q3414" i="1"/>
  <c r="R3414" i="1"/>
  <c r="S3414" i="1"/>
  <c r="T3414" i="1"/>
  <c r="U3414" i="1"/>
  <c r="V3414" i="1"/>
  <c r="W3414" i="1"/>
  <c r="X3414" i="1"/>
  <c r="Y3414" i="1"/>
  <c r="Z3414" i="1"/>
  <c r="AA3414" i="1"/>
  <c r="AB3414" i="1"/>
  <c r="AC3414" i="1"/>
  <c r="AD3414" i="1"/>
  <c r="H3423" i="1"/>
  <c r="I3423" i="1"/>
  <c r="J3423" i="1"/>
  <c r="K3423" i="1"/>
  <c r="L3423" i="1"/>
  <c r="M3423" i="1"/>
  <c r="N3423" i="1"/>
  <c r="O3423" i="1"/>
  <c r="P3423" i="1"/>
  <c r="Q3423" i="1"/>
  <c r="R3423" i="1"/>
  <c r="S3423" i="1"/>
  <c r="T3423" i="1"/>
  <c r="U3423" i="1"/>
  <c r="V3423" i="1"/>
  <c r="W3423" i="1"/>
  <c r="X3423" i="1"/>
  <c r="Y3423" i="1"/>
  <c r="Z3423" i="1"/>
  <c r="AA3423" i="1"/>
  <c r="AB3423" i="1"/>
  <c r="AC3423" i="1"/>
  <c r="AD3423" i="1"/>
  <c r="H3424" i="1"/>
  <c r="I3424" i="1"/>
  <c r="J3424" i="1"/>
  <c r="K3424" i="1"/>
  <c r="L3424" i="1"/>
  <c r="M3424" i="1"/>
  <c r="N3424" i="1"/>
  <c r="O3424" i="1"/>
  <c r="P3424" i="1"/>
  <c r="Q3424" i="1"/>
  <c r="R3424" i="1"/>
  <c r="S3424" i="1"/>
  <c r="T3424" i="1"/>
  <c r="U3424" i="1"/>
  <c r="V3424" i="1"/>
  <c r="W3424" i="1"/>
  <c r="X3424" i="1"/>
  <c r="Y3424" i="1"/>
  <c r="Z3424" i="1"/>
  <c r="AA3424" i="1"/>
  <c r="AB3424" i="1"/>
  <c r="AC3424" i="1"/>
  <c r="AD3424" i="1"/>
  <c r="H3425" i="1"/>
  <c r="I3425" i="1"/>
  <c r="J3425" i="1"/>
  <c r="K3425" i="1"/>
  <c r="L3425" i="1"/>
  <c r="M3425" i="1"/>
  <c r="N3425" i="1"/>
  <c r="O3425" i="1"/>
  <c r="P3425" i="1"/>
  <c r="Q3425" i="1"/>
  <c r="R3425" i="1"/>
  <c r="S3425" i="1"/>
  <c r="T3425" i="1"/>
  <c r="U3425" i="1"/>
  <c r="V3425" i="1"/>
  <c r="W3425" i="1"/>
  <c r="X3425" i="1"/>
  <c r="Y3425" i="1"/>
  <c r="Z3425" i="1"/>
  <c r="AA3425" i="1"/>
  <c r="AB3425" i="1"/>
  <c r="AC3425" i="1"/>
  <c r="AD3425" i="1"/>
  <c r="H3426" i="1"/>
  <c r="I3426" i="1"/>
  <c r="J3426" i="1"/>
  <c r="K3426" i="1"/>
  <c r="L3426" i="1"/>
  <c r="M3426" i="1"/>
  <c r="N3426" i="1"/>
  <c r="O3426" i="1"/>
  <c r="P3426" i="1"/>
  <c r="Q3426" i="1"/>
  <c r="R3426" i="1"/>
  <c r="S3426" i="1"/>
  <c r="T3426" i="1"/>
  <c r="U3426" i="1"/>
  <c r="V3426" i="1"/>
  <c r="W3426" i="1"/>
  <c r="X3426" i="1"/>
  <c r="Y3426" i="1"/>
  <c r="Z3426" i="1"/>
  <c r="AA3426" i="1"/>
  <c r="AB3426" i="1"/>
  <c r="AC3426" i="1"/>
  <c r="AD3426" i="1"/>
  <c r="H3427" i="1"/>
  <c r="I3427" i="1"/>
  <c r="J3427" i="1"/>
  <c r="K3427" i="1"/>
  <c r="L3427" i="1"/>
  <c r="M3427" i="1"/>
  <c r="N3427" i="1"/>
  <c r="O3427" i="1"/>
  <c r="P3427" i="1"/>
  <c r="Q3427" i="1"/>
  <c r="R3427" i="1"/>
  <c r="S3427" i="1"/>
  <c r="T3427" i="1"/>
  <c r="U3427" i="1"/>
  <c r="V3427" i="1"/>
  <c r="W3427" i="1"/>
  <c r="X3427" i="1"/>
  <c r="Y3427" i="1"/>
  <c r="Z3427" i="1"/>
  <c r="AA3427" i="1"/>
  <c r="AB3427" i="1"/>
  <c r="AC3427" i="1"/>
  <c r="AD3427" i="1"/>
  <c r="H3428" i="1"/>
  <c r="I3428" i="1"/>
  <c r="J3428" i="1"/>
  <c r="K3428" i="1"/>
  <c r="L3428" i="1"/>
  <c r="M3428" i="1"/>
  <c r="N3428" i="1"/>
  <c r="O3428" i="1"/>
  <c r="P3428" i="1"/>
  <c r="Q3428" i="1"/>
  <c r="R3428" i="1"/>
  <c r="S3428" i="1"/>
  <c r="T3428" i="1"/>
  <c r="U3428" i="1"/>
  <c r="V3428" i="1"/>
  <c r="W3428" i="1"/>
  <c r="X3428" i="1"/>
  <c r="Y3428" i="1"/>
  <c r="Z3428" i="1"/>
  <c r="AA3428" i="1"/>
  <c r="AB3428" i="1"/>
  <c r="AC3428" i="1"/>
  <c r="AD3428" i="1"/>
  <c r="H3429" i="1"/>
  <c r="I3429" i="1"/>
  <c r="J3429" i="1"/>
  <c r="K3429" i="1"/>
  <c r="L3429" i="1"/>
  <c r="M3429" i="1"/>
  <c r="N3429" i="1"/>
  <c r="O3429" i="1"/>
  <c r="P3429" i="1"/>
  <c r="Q3429" i="1"/>
  <c r="R3429" i="1"/>
  <c r="S3429" i="1"/>
  <c r="T3429" i="1"/>
  <c r="U3429" i="1"/>
  <c r="V3429" i="1"/>
  <c r="W3429" i="1"/>
  <c r="X3429" i="1"/>
  <c r="Y3429" i="1"/>
  <c r="Z3429" i="1"/>
  <c r="AA3429" i="1"/>
  <c r="AB3429" i="1"/>
  <c r="AC3429" i="1"/>
  <c r="AD3429" i="1"/>
  <c r="H3430" i="1"/>
  <c r="I3430" i="1"/>
  <c r="J3430" i="1"/>
  <c r="K3430" i="1"/>
  <c r="L3430" i="1"/>
  <c r="M3430" i="1"/>
  <c r="N3430" i="1"/>
  <c r="O3430" i="1"/>
  <c r="P3430" i="1"/>
  <c r="Q3430" i="1"/>
  <c r="R3430" i="1"/>
  <c r="S3430" i="1"/>
  <c r="T3430" i="1"/>
  <c r="U3430" i="1"/>
  <c r="V3430" i="1"/>
  <c r="W3430" i="1"/>
  <c r="X3430" i="1"/>
  <c r="Y3430" i="1"/>
  <c r="Z3430" i="1"/>
  <c r="AA3430" i="1"/>
  <c r="AB3430" i="1"/>
  <c r="AC3430" i="1"/>
  <c r="AD3430" i="1"/>
  <c r="H3432" i="1"/>
  <c r="I3432" i="1"/>
  <c r="J3432" i="1"/>
  <c r="K3432" i="1"/>
  <c r="L3432" i="1"/>
  <c r="M3432" i="1"/>
  <c r="N3432" i="1"/>
  <c r="O3432" i="1"/>
  <c r="P3432" i="1"/>
  <c r="Q3432" i="1"/>
  <c r="R3432" i="1"/>
  <c r="S3432" i="1"/>
  <c r="T3432" i="1"/>
  <c r="U3432" i="1"/>
  <c r="V3432" i="1"/>
  <c r="W3432" i="1"/>
  <c r="X3432" i="1"/>
  <c r="Y3432" i="1"/>
  <c r="Z3432" i="1"/>
  <c r="AA3432" i="1"/>
  <c r="AB3432" i="1"/>
  <c r="AC3432" i="1"/>
  <c r="AD3432" i="1"/>
  <c r="H3433" i="1"/>
  <c r="I3433" i="1"/>
  <c r="J3433" i="1"/>
  <c r="K3433" i="1"/>
  <c r="L3433" i="1"/>
  <c r="M3433" i="1"/>
  <c r="N3433" i="1"/>
  <c r="O3433" i="1"/>
  <c r="P3433" i="1"/>
  <c r="Q3433" i="1"/>
  <c r="R3433" i="1"/>
  <c r="S3433" i="1"/>
  <c r="T3433" i="1"/>
  <c r="U3433" i="1"/>
  <c r="V3433" i="1"/>
  <c r="W3433" i="1"/>
  <c r="X3433" i="1"/>
  <c r="Y3433" i="1"/>
  <c r="Z3433" i="1"/>
  <c r="AA3433" i="1"/>
  <c r="AB3433" i="1"/>
  <c r="AC3433" i="1"/>
  <c r="AD3433" i="1"/>
  <c r="H3434" i="1"/>
  <c r="I3434" i="1"/>
  <c r="J3434" i="1"/>
  <c r="K3434" i="1"/>
  <c r="L3434" i="1"/>
  <c r="M3434" i="1"/>
  <c r="N3434" i="1"/>
  <c r="O3434" i="1"/>
  <c r="P3434" i="1"/>
  <c r="Q3434" i="1"/>
  <c r="R3434" i="1"/>
  <c r="S3434" i="1"/>
  <c r="T3434" i="1"/>
  <c r="U3434" i="1"/>
  <c r="V3434" i="1"/>
  <c r="W3434" i="1"/>
  <c r="X3434" i="1"/>
  <c r="Y3434" i="1"/>
  <c r="Z3434" i="1"/>
  <c r="AA3434" i="1"/>
  <c r="AB3434" i="1"/>
  <c r="AC3434" i="1"/>
  <c r="AD3434" i="1"/>
  <c r="H3435" i="1"/>
  <c r="I3435" i="1"/>
  <c r="J3435" i="1"/>
  <c r="K3435" i="1"/>
  <c r="L3435" i="1"/>
  <c r="M3435" i="1"/>
  <c r="N3435" i="1"/>
  <c r="O3435" i="1"/>
  <c r="P3435" i="1"/>
  <c r="Q3435" i="1"/>
  <c r="R3435" i="1"/>
  <c r="S3435" i="1"/>
  <c r="T3435" i="1"/>
  <c r="U3435" i="1"/>
  <c r="V3435" i="1"/>
  <c r="W3435" i="1"/>
  <c r="X3435" i="1"/>
  <c r="Y3435" i="1"/>
  <c r="Z3435" i="1"/>
  <c r="AA3435" i="1"/>
  <c r="AB3435" i="1"/>
  <c r="AC3435" i="1"/>
  <c r="AD3435" i="1"/>
  <c r="H3436" i="1"/>
  <c r="I3436" i="1"/>
  <c r="J3436" i="1"/>
  <c r="K3436" i="1"/>
  <c r="L3436" i="1"/>
  <c r="M3436" i="1"/>
  <c r="N3436" i="1"/>
  <c r="O3436" i="1"/>
  <c r="P3436" i="1"/>
  <c r="Q3436" i="1"/>
  <c r="R3436" i="1"/>
  <c r="S3436" i="1"/>
  <c r="T3436" i="1"/>
  <c r="U3436" i="1"/>
  <c r="V3436" i="1"/>
  <c r="W3436" i="1"/>
  <c r="X3436" i="1"/>
  <c r="Y3436" i="1"/>
  <c r="Z3436" i="1"/>
  <c r="AA3436" i="1"/>
  <c r="AB3436" i="1"/>
  <c r="AC3436" i="1"/>
  <c r="AD3436" i="1"/>
  <c r="H3437" i="1"/>
  <c r="I3437" i="1"/>
  <c r="J3437" i="1"/>
  <c r="K3437" i="1"/>
  <c r="L3437" i="1"/>
  <c r="M3437" i="1"/>
  <c r="N3437" i="1"/>
  <c r="O3437" i="1"/>
  <c r="P3437" i="1"/>
  <c r="Q3437" i="1"/>
  <c r="R3437" i="1"/>
  <c r="S3437" i="1"/>
  <c r="T3437" i="1"/>
  <c r="U3437" i="1"/>
  <c r="V3437" i="1"/>
  <c r="W3437" i="1"/>
  <c r="X3437" i="1"/>
  <c r="Y3437" i="1"/>
  <c r="Z3437" i="1"/>
  <c r="AA3437" i="1"/>
  <c r="AB3437" i="1"/>
  <c r="AC3437" i="1"/>
  <c r="AD3437" i="1"/>
  <c r="H3438" i="1"/>
  <c r="I3438" i="1"/>
  <c r="J3438" i="1"/>
  <c r="K3438" i="1"/>
  <c r="L3438" i="1"/>
  <c r="M3438" i="1"/>
  <c r="N3438" i="1"/>
  <c r="O3438" i="1"/>
  <c r="P3438" i="1"/>
  <c r="Q3438" i="1"/>
  <c r="R3438" i="1"/>
  <c r="S3438" i="1"/>
  <c r="T3438" i="1"/>
  <c r="U3438" i="1"/>
  <c r="V3438" i="1"/>
  <c r="W3438" i="1"/>
  <c r="X3438" i="1"/>
  <c r="Y3438" i="1"/>
  <c r="Z3438" i="1"/>
  <c r="AA3438" i="1"/>
  <c r="AB3438" i="1"/>
  <c r="AC3438" i="1"/>
  <c r="AD3438" i="1"/>
  <c r="H3439" i="1"/>
  <c r="I3439" i="1"/>
  <c r="J3439" i="1"/>
  <c r="K3439" i="1"/>
  <c r="L3439" i="1"/>
  <c r="M3439" i="1"/>
  <c r="N3439" i="1"/>
  <c r="O3439" i="1"/>
  <c r="P3439" i="1"/>
  <c r="Q3439" i="1"/>
  <c r="R3439" i="1"/>
  <c r="S3439" i="1"/>
  <c r="T3439" i="1"/>
  <c r="U3439" i="1"/>
  <c r="V3439" i="1"/>
  <c r="W3439" i="1"/>
  <c r="X3439" i="1"/>
  <c r="Y3439" i="1"/>
  <c r="Z3439" i="1"/>
  <c r="AA3439" i="1"/>
  <c r="AB3439" i="1"/>
  <c r="AC3439" i="1"/>
  <c r="AD3439" i="1"/>
  <c r="H3440" i="1"/>
  <c r="I3440" i="1"/>
  <c r="J3440" i="1"/>
  <c r="K3440" i="1"/>
  <c r="L3440" i="1"/>
  <c r="M3440" i="1"/>
  <c r="N3440" i="1"/>
  <c r="O3440" i="1"/>
  <c r="P3440" i="1"/>
  <c r="Q3440" i="1"/>
  <c r="R3440" i="1"/>
  <c r="S3440" i="1"/>
  <c r="T3440" i="1"/>
  <c r="U3440" i="1"/>
  <c r="V3440" i="1"/>
  <c r="W3440" i="1"/>
  <c r="X3440" i="1"/>
  <c r="Y3440" i="1"/>
  <c r="Z3440" i="1"/>
  <c r="AA3440" i="1"/>
  <c r="AB3440" i="1"/>
  <c r="AC3440" i="1"/>
  <c r="AD3440" i="1"/>
  <c r="H3441" i="1"/>
  <c r="I3441" i="1"/>
  <c r="J3441" i="1"/>
  <c r="K3441" i="1"/>
  <c r="L3441" i="1"/>
  <c r="M3441" i="1"/>
  <c r="N3441" i="1"/>
  <c r="O3441" i="1"/>
  <c r="P3441" i="1"/>
  <c r="Q3441" i="1"/>
  <c r="R3441" i="1"/>
  <c r="S3441" i="1"/>
  <c r="T3441" i="1"/>
  <c r="U3441" i="1"/>
  <c r="V3441" i="1"/>
  <c r="W3441" i="1"/>
  <c r="X3441" i="1"/>
  <c r="Y3441" i="1"/>
  <c r="Z3441" i="1"/>
  <c r="AA3441" i="1"/>
  <c r="AB3441" i="1"/>
  <c r="AC3441" i="1"/>
  <c r="AD3441" i="1"/>
  <c r="H3442" i="1"/>
  <c r="I3442" i="1"/>
  <c r="J3442" i="1"/>
  <c r="K3442" i="1"/>
  <c r="L3442" i="1"/>
  <c r="M3442" i="1"/>
  <c r="N3442" i="1"/>
  <c r="O3442" i="1"/>
  <c r="P3442" i="1"/>
  <c r="Q3442" i="1"/>
  <c r="R3442" i="1"/>
  <c r="S3442" i="1"/>
  <c r="T3442" i="1"/>
  <c r="U3442" i="1"/>
  <c r="V3442" i="1"/>
  <c r="W3442" i="1"/>
  <c r="X3442" i="1"/>
  <c r="Y3442" i="1"/>
  <c r="Z3442" i="1"/>
  <c r="AA3442" i="1"/>
  <c r="AB3442" i="1"/>
  <c r="AC3442" i="1"/>
  <c r="AD3442" i="1"/>
  <c r="H3443" i="1"/>
  <c r="I3443" i="1"/>
  <c r="J3443" i="1"/>
  <c r="K3443" i="1"/>
  <c r="L3443" i="1"/>
  <c r="M3443" i="1"/>
  <c r="N3443" i="1"/>
  <c r="O3443" i="1"/>
  <c r="P3443" i="1"/>
  <c r="Q3443" i="1"/>
  <c r="R3443" i="1"/>
  <c r="S3443" i="1"/>
  <c r="T3443" i="1"/>
  <c r="U3443" i="1"/>
  <c r="V3443" i="1"/>
  <c r="W3443" i="1"/>
  <c r="X3443" i="1"/>
  <c r="Y3443" i="1"/>
  <c r="Z3443" i="1"/>
  <c r="AA3443" i="1"/>
  <c r="AB3443" i="1"/>
  <c r="AC3443" i="1"/>
  <c r="AD3443" i="1"/>
  <c r="H3444" i="1"/>
  <c r="I3444" i="1"/>
  <c r="J3444" i="1"/>
  <c r="K3444" i="1"/>
  <c r="L3444" i="1"/>
  <c r="M3444" i="1"/>
  <c r="N3444" i="1"/>
  <c r="O3444" i="1"/>
  <c r="P3444" i="1"/>
  <c r="Q3444" i="1"/>
  <c r="R3444" i="1"/>
  <c r="S3444" i="1"/>
  <c r="T3444" i="1"/>
  <c r="U3444" i="1"/>
  <c r="V3444" i="1"/>
  <c r="W3444" i="1"/>
  <c r="X3444" i="1"/>
  <c r="Y3444" i="1"/>
  <c r="Z3444" i="1"/>
  <c r="AA3444" i="1"/>
  <c r="AB3444" i="1"/>
  <c r="AC3444" i="1"/>
  <c r="AD3444" i="1"/>
  <c r="H3445" i="1"/>
  <c r="I3445" i="1"/>
  <c r="J3445" i="1"/>
  <c r="K3445" i="1"/>
  <c r="L3445" i="1"/>
  <c r="M3445" i="1"/>
  <c r="N3445" i="1"/>
  <c r="O3445" i="1"/>
  <c r="P3445" i="1"/>
  <c r="Q3445" i="1"/>
  <c r="R3445" i="1"/>
  <c r="S3445" i="1"/>
  <c r="T3445" i="1"/>
  <c r="U3445" i="1"/>
  <c r="V3445" i="1"/>
  <c r="W3445" i="1"/>
  <c r="X3445" i="1"/>
  <c r="Y3445" i="1"/>
  <c r="Z3445" i="1"/>
  <c r="AA3445" i="1"/>
  <c r="AB3445" i="1"/>
  <c r="AC3445" i="1"/>
  <c r="AD3445" i="1"/>
  <c r="H3446" i="1"/>
  <c r="I3446" i="1"/>
  <c r="J3446" i="1"/>
  <c r="K3446" i="1"/>
  <c r="L3446" i="1"/>
  <c r="M3446" i="1"/>
  <c r="N3446" i="1"/>
  <c r="O3446" i="1"/>
  <c r="P3446" i="1"/>
  <c r="Q3446" i="1"/>
  <c r="R3446" i="1"/>
  <c r="S3446" i="1"/>
  <c r="T3446" i="1"/>
  <c r="U3446" i="1"/>
  <c r="V3446" i="1"/>
  <c r="W3446" i="1"/>
  <c r="X3446" i="1"/>
  <c r="Y3446" i="1"/>
  <c r="Z3446" i="1"/>
  <c r="AA3446" i="1"/>
  <c r="AB3446" i="1"/>
  <c r="AC3446" i="1"/>
  <c r="AD3446" i="1"/>
  <c r="H3447" i="1"/>
  <c r="I3447" i="1"/>
  <c r="J3447" i="1"/>
  <c r="K3447" i="1"/>
  <c r="L3447" i="1"/>
  <c r="M3447" i="1"/>
  <c r="N3447" i="1"/>
  <c r="O3447" i="1"/>
  <c r="P3447" i="1"/>
  <c r="Q3447" i="1"/>
  <c r="R3447" i="1"/>
  <c r="S3447" i="1"/>
  <c r="T3447" i="1"/>
  <c r="U3447" i="1"/>
  <c r="V3447" i="1"/>
  <c r="W3447" i="1"/>
  <c r="X3447" i="1"/>
  <c r="Y3447" i="1"/>
  <c r="Z3447" i="1"/>
  <c r="AA3447" i="1"/>
  <c r="AB3447" i="1"/>
  <c r="AC3447" i="1"/>
  <c r="AD3447" i="1"/>
  <c r="H3448" i="1"/>
  <c r="I3448" i="1"/>
  <c r="J3448" i="1"/>
  <c r="K3448" i="1"/>
  <c r="L3448" i="1"/>
  <c r="M3448" i="1"/>
  <c r="N3448" i="1"/>
  <c r="O3448" i="1"/>
  <c r="P3448" i="1"/>
  <c r="Q3448" i="1"/>
  <c r="R3448" i="1"/>
  <c r="S3448" i="1"/>
  <c r="T3448" i="1"/>
  <c r="U3448" i="1"/>
  <c r="V3448" i="1"/>
  <c r="W3448" i="1"/>
  <c r="X3448" i="1"/>
  <c r="Y3448" i="1"/>
  <c r="Z3448" i="1"/>
  <c r="AA3448" i="1"/>
  <c r="AB3448" i="1"/>
  <c r="AC3448" i="1"/>
  <c r="AD3448" i="1"/>
  <c r="H3449" i="1"/>
  <c r="I3449" i="1"/>
  <c r="J3449" i="1"/>
  <c r="K3449" i="1"/>
  <c r="L3449" i="1"/>
  <c r="M3449" i="1"/>
  <c r="N3449" i="1"/>
  <c r="O3449" i="1"/>
  <c r="P3449" i="1"/>
  <c r="Q3449" i="1"/>
  <c r="R3449" i="1"/>
  <c r="S3449" i="1"/>
  <c r="T3449" i="1"/>
  <c r="U3449" i="1"/>
  <c r="V3449" i="1"/>
  <c r="W3449" i="1"/>
  <c r="X3449" i="1"/>
  <c r="Y3449" i="1"/>
  <c r="Z3449" i="1"/>
  <c r="AA3449" i="1"/>
  <c r="AB3449" i="1"/>
  <c r="AC3449" i="1"/>
  <c r="AD3449" i="1"/>
  <c r="H3450" i="1"/>
  <c r="I3450" i="1"/>
  <c r="J3450" i="1"/>
  <c r="K3450" i="1"/>
  <c r="L3450" i="1"/>
  <c r="M3450" i="1"/>
  <c r="N3450" i="1"/>
  <c r="O3450" i="1"/>
  <c r="P3450" i="1"/>
  <c r="Q3450" i="1"/>
  <c r="R3450" i="1"/>
  <c r="S3450" i="1"/>
  <c r="T3450" i="1"/>
  <c r="U3450" i="1"/>
  <c r="V3450" i="1"/>
  <c r="W3450" i="1"/>
  <c r="X3450" i="1"/>
  <c r="Y3450" i="1"/>
  <c r="Z3450" i="1"/>
  <c r="AA3450" i="1"/>
  <c r="AB3450" i="1"/>
  <c r="AC3450" i="1"/>
  <c r="AD3450" i="1"/>
  <c r="H3451" i="1"/>
  <c r="I3451" i="1"/>
  <c r="J3451" i="1"/>
  <c r="K3451" i="1"/>
  <c r="L3451" i="1"/>
  <c r="M3451" i="1"/>
  <c r="N3451" i="1"/>
  <c r="O3451" i="1"/>
  <c r="P3451" i="1"/>
  <c r="Q3451" i="1"/>
  <c r="R3451" i="1"/>
  <c r="S3451" i="1"/>
  <c r="T3451" i="1"/>
  <c r="U3451" i="1"/>
  <c r="V3451" i="1"/>
  <c r="W3451" i="1"/>
  <c r="X3451" i="1"/>
  <c r="Y3451" i="1"/>
  <c r="Z3451" i="1"/>
  <c r="AA3451" i="1"/>
  <c r="AB3451" i="1"/>
  <c r="AC3451" i="1"/>
  <c r="AD3451" i="1"/>
  <c r="H3452" i="1"/>
  <c r="I3452" i="1"/>
  <c r="J3452" i="1"/>
  <c r="K3452" i="1"/>
  <c r="L3452" i="1"/>
  <c r="M3452" i="1"/>
  <c r="N3452" i="1"/>
  <c r="O3452" i="1"/>
  <c r="P3452" i="1"/>
  <c r="Q3452" i="1"/>
  <c r="R3452" i="1"/>
  <c r="S3452" i="1"/>
  <c r="T3452" i="1"/>
  <c r="U3452" i="1"/>
  <c r="V3452" i="1"/>
  <c r="W3452" i="1"/>
  <c r="X3452" i="1"/>
  <c r="Y3452" i="1"/>
  <c r="Z3452" i="1"/>
  <c r="AA3452" i="1"/>
  <c r="AB3452" i="1"/>
  <c r="AC3452" i="1"/>
  <c r="AD3452" i="1"/>
  <c r="H3453" i="1"/>
  <c r="I3453" i="1"/>
  <c r="J3453" i="1"/>
  <c r="K3453" i="1"/>
  <c r="L3453" i="1"/>
  <c r="M3453" i="1"/>
  <c r="N3453" i="1"/>
  <c r="O3453" i="1"/>
  <c r="P3453" i="1"/>
  <c r="Q3453" i="1"/>
  <c r="R3453" i="1"/>
  <c r="S3453" i="1"/>
  <c r="T3453" i="1"/>
  <c r="U3453" i="1"/>
  <c r="V3453" i="1"/>
  <c r="W3453" i="1"/>
  <c r="X3453" i="1"/>
  <c r="Y3453" i="1"/>
  <c r="Z3453" i="1"/>
  <c r="AA3453" i="1"/>
  <c r="AB3453" i="1"/>
  <c r="AC3453" i="1"/>
  <c r="AD3453" i="1"/>
  <c r="H3454" i="1"/>
  <c r="I3454" i="1"/>
  <c r="J3454" i="1"/>
  <c r="K3454" i="1"/>
  <c r="L3454" i="1"/>
  <c r="M3454" i="1"/>
  <c r="N3454" i="1"/>
  <c r="O3454" i="1"/>
  <c r="P3454" i="1"/>
  <c r="Q3454" i="1"/>
  <c r="R3454" i="1"/>
  <c r="S3454" i="1"/>
  <c r="T3454" i="1"/>
  <c r="U3454" i="1"/>
  <c r="V3454" i="1"/>
  <c r="W3454" i="1"/>
  <c r="X3454" i="1"/>
  <c r="Y3454" i="1"/>
  <c r="Z3454" i="1"/>
  <c r="AA3454" i="1"/>
  <c r="AB3454" i="1"/>
  <c r="AC3454" i="1"/>
  <c r="AD3454" i="1"/>
  <c r="H3455" i="1"/>
  <c r="I3455" i="1"/>
  <c r="J3455" i="1"/>
  <c r="K3455" i="1"/>
  <c r="L3455" i="1"/>
  <c r="M3455" i="1"/>
  <c r="N3455" i="1"/>
  <c r="O3455" i="1"/>
  <c r="P3455" i="1"/>
  <c r="Q3455" i="1"/>
  <c r="R3455" i="1"/>
  <c r="S3455" i="1"/>
  <c r="T3455" i="1"/>
  <c r="U3455" i="1"/>
  <c r="V3455" i="1"/>
  <c r="W3455" i="1"/>
  <c r="X3455" i="1"/>
  <c r="Y3455" i="1"/>
  <c r="Z3455" i="1"/>
  <c r="AA3455" i="1"/>
  <c r="AB3455" i="1"/>
  <c r="AC3455" i="1"/>
  <c r="AD3455" i="1"/>
  <c r="H3457" i="1"/>
  <c r="I3457" i="1"/>
  <c r="J3457" i="1"/>
  <c r="K3457" i="1"/>
  <c r="L3457" i="1"/>
  <c r="M3457" i="1"/>
  <c r="N3457" i="1"/>
  <c r="O3457" i="1"/>
  <c r="P3457" i="1"/>
  <c r="Q3457" i="1"/>
  <c r="R3457" i="1"/>
  <c r="S3457" i="1"/>
  <c r="T3457" i="1"/>
  <c r="U3457" i="1"/>
  <c r="V3457" i="1"/>
  <c r="W3457" i="1"/>
  <c r="X3457" i="1"/>
  <c r="Y3457" i="1"/>
  <c r="Z3457" i="1"/>
  <c r="AA3457" i="1"/>
  <c r="AB3457" i="1"/>
  <c r="AC3457" i="1"/>
  <c r="AD3457" i="1"/>
  <c r="H3458" i="1"/>
  <c r="I3458" i="1"/>
  <c r="J3458" i="1"/>
  <c r="K3458" i="1"/>
  <c r="L3458" i="1"/>
  <c r="M3458" i="1"/>
  <c r="N3458" i="1"/>
  <c r="O3458" i="1"/>
  <c r="P3458" i="1"/>
  <c r="Q3458" i="1"/>
  <c r="R3458" i="1"/>
  <c r="S3458" i="1"/>
  <c r="T3458" i="1"/>
  <c r="U3458" i="1"/>
  <c r="V3458" i="1"/>
  <c r="W3458" i="1"/>
  <c r="X3458" i="1"/>
  <c r="Y3458" i="1"/>
  <c r="Z3458" i="1"/>
  <c r="AA3458" i="1"/>
  <c r="AB3458" i="1"/>
  <c r="AC3458" i="1"/>
  <c r="AD3458" i="1"/>
  <c r="H3459" i="1"/>
  <c r="I3459" i="1"/>
  <c r="J3459" i="1"/>
  <c r="K3459" i="1"/>
  <c r="L3459" i="1"/>
  <c r="M3459" i="1"/>
  <c r="N3459" i="1"/>
  <c r="O3459" i="1"/>
  <c r="P3459" i="1"/>
  <c r="Q3459" i="1"/>
  <c r="R3459" i="1"/>
  <c r="S3459" i="1"/>
  <c r="T3459" i="1"/>
  <c r="U3459" i="1"/>
  <c r="V3459" i="1"/>
  <c r="W3459" i="1"/>
  <c r="X3459" i="1"/>
  <c r="Y3459" i="1"/>
  <c r="Z3459" i="1"/>
  <c r="AA3459" i="1"/>
  <c r="AB3459" i="1"/>
  <c r="AC3459" i="1"/>
  <c r="AD3459" i="1"/>
  <c r="H3460" i="1"/>
  <c r="I3460" i="1"/>
  <c r="J3460" i="1"/>
  <c r="K3460" i="1"/>
  <c r="L3460" i="1"/>
  <c r="M3460" i="1"/>
  <c r="N3460" i="1"/>
  <c r="O3460" i="1"/>
  <c r="P3460" i="1"/>
  <c r="Q3460" i="1"/>
  <c r="R3460" i="1"/>
  <c r="S3460" i="1"/>
  <c r="T3460" i="1"/>
  <c r="U3460" i="1"/>
  <c r="V3460" i="1"/>
  <c r="W3460" i="1"/>
  <c r="X3460" i="1"/>
  <c r="Y3460" i="1"/>
  <c r="Z3460" i="1"/>
  <c r="AA3460" i="1"/>
  <c r="AB3460" i="1"/>
  <c r="AC3460" i="1"/>
  <c r="AD3460" i="1"/>
  <c r="H3461" i="1"/>
  <c r="I3461" i="1"/>
  <c r="J3461" i="1"/>
  <c r="K3461" i="1"/>
  <c r="L3461" i="1"/>
  <c r="M3461" i="1"/>
  <c r="N3461" i="1"/>
  <c r="O3461" i="1"/>
  <c r="P3461" i="1"/>
  <c r="Q3461" i="1"/>
  <c r="R3461" i="1"/>
  <c r="S3461" i="1"/>
  <c r="T3461" i="1"/>
  <c r="U3461" i="1"/>
  <c r="V3461" i="1"/>
  <c r="W3461" i="1"/>
  <c r="X3461" i="1"/>
  <c r="Y3461" i="1"/>
  <c r="Z3461" i="1"/>
  <c r="AA3461" i="1"/>
  <c r="AB3461" i="1"/>
  <c r="AC3461" i="1"/>
  <c r="AD3461" i="1"/>
  <c r="H3462" i="1"/>
  <c r="I3462" i="1"/>
  <c r="J3462" i="1"/>
  <c r="K3462" i="1"/>
  <c r="L3462" i="1"/>
  <c r="M3462" i="1"/>
  <c r="N3462" i="1"/>
  <c r="O3462" i="1"/>
  <c r="P3462" i="1"/>
  <c r="Q3462" i="1"/>
  <c r="R3462" i="1"/>
  <c r="S3462" i="1"/>
  <c r="T3462" i="1"/>
  <c r="U3462" i="1"/>
  <c r="V3462" i="1"/>
  <c r="W3462" i="1"/>
  <c r="X3462" i="1"/>
  <c r="Y3462" i="1"/>
  <c r="Z3462" i="1"/>
  <c r="AA3462" i="1"/>
  <c r="AB3462" i="1"/>
  <c r="AC3462" i="1"/>
  <c r="AD3462" i="1"/>
  <c r="H3463" i="1"/>
  <c r="I3463" i="1"/>
  <c r="J3463" i="1"/>
  <c r="K3463" i="1"/>
  <c r="L3463" i="1"/>
  <c r="M3463" i="1"/>
  <c r="N3463" i="1"/>
  <c r="O3463" i="1"/>
  <c r="P3463" i="1"/>
  <c r="Q3463" i="1"/>
  <c r="R3463" i="1"/>
  <c r="S3463" i="1"/>
  <c r="T3463" i="1"/>
  <c r="U3463" i="1"/>
  <c r="V3463" i="1"/>
  <c r="W3463" i="1"/>
  <c r="X3463" i="1"/>
  <c r="Y3463" i="1"/>
  <c r="Z3463" i="1"/>
  <c r="AA3463" i="1"/>
  <c r="AB3463" i="1"/>
  <c r="AC3463" i="1"/>
  <c r="AD3463" i="1"/>
  <c r="H3464" i="1"/>
  <c r="I3464" i="1"/>
  <c r="J3464" i="1"/>
  <c r="K3464" i="1"/>
  <c r="L3464" i="1"/>
  <c r="M3464" i="1"/>
  <c r="N3464" i="1"/>
  <c r="O3464" i="1"/>
  <c r="P3464" i="1"/>
  <c r="Q3464" i="1"/>
  <c r="R3464" i="1"/>
  <c r="S3464" i="1"/>
  <c r="T3464" i="1"/>
  <c r="U3464" i="1"/>
  <c r="V3464" i="1"/>
  <c r="W3464" i="1"/>
  <c r="X3464" i="1"/>
  <c r="Y3464" i="1"/>
  <c r="Z3464" i="1"/>
  <c r="AA3464" i="1"/>
  <c r="AB3464" i="1"/>
  <c r="AC3464" i="1"/>
  <c r="AD3464" i="1"/>
  <c r="H3466" i="1"/>
  <c r="I3466" i="1"/>
  <c r="J3466" i="1"/>
  <c r="K3466" i="1"/>
  <c r="L3466" i="1"/>
  <c r="M3466" i="1"/>
  <c r="N3466" i="1"/>
  <c r="O3466" i="1"/>
  <c r="P3466" i="1"/>
  <c r="Q3466" i="1"/>
  <c r="R3466" i="1"/>
  <c r="S3466" i="1"/>
  <c r="T3466" i="1"/>
  <c r="U3466" i="1"/>
  <c r="V3466" i="1"/>
  <c r="W3466" i="1"/>
  <c r="X3466" i="1"/>
  <c r="Y3466" i="1"/>
  <c r="Z3466" i="1"/>
  <c r="AA3466" i="1"/>
  <c r="AB3466" i="1"/>
  <c r="AC3466" i="1"/>
  <c r="AD3466" i="1"/>
  <c r="H3467" i="1"/>
  <c r="I3467" i="1"/>
  <c r="J3467" i="1"/>
  <c r="K3467" i="1"/>
  <c r="L3467" i="1"/>
  <c r="M3467" i="1"/>
  <c r="N3467" i="1"/>
  <c r="O3467" i="1"/>
  <c r="P3467" i="1"/>
  <c r="Q3467" i="1"/>
  <c r="R3467" i="1"/>
  <c r="S3467" i="1"/>
  <c r="T3467" i="1"/>
  <c r="U3467" i="1"/>
  <c r="V3467" i="1"/>
  <c r="W3467" i="1"/>
  <c r="X3467" i="1"/>
  <c r="Y3467" i="1"/>
  <c r="Z3467" i="1"/>
  <c r="AA3467" i="1"/>
  <c r="AB3467" i="1"/>
  <c r="AC3467" i="1"/>
  <c r="AD3467" i="1"/>
  <c r="H3468" i="1"/>
  <c r="I3468" i="1"/>
  <c r="J3468" i="1"/>
  <c r="K3468" i="1"/>
  <c r="L3468" i="1"/>
  <c r="M3468" i="1"/>
  <c r="N3468" i="1"/>
  <c r="O3468" i="1"/>
  <c r="P3468" i="1"/>
  <c r="Q3468" i="1"/>
  <c r="R3468" i="1"/>
  <c r="S3468" i="1"/>
  <c r="T3468" i="1"/>
  <c r="U3468" i="1"/>
  <c r="V3468" i="1"/>
  <c r="W3468" i="1"/>
  <c r="X3468" i="1"/>
  <c r="Y3468" i="1"/>
  <c r="Z3468" i="1"/>
  <c r="AA3468" i="1"/>
  <c r="AB3468" i="1"/>
  <c r="AC3468" i="1"/>
  <c r="AD3468" i="1"/>
  <c r="H3469" i="1"/>
  <c r="I3469" i="1"/>
  <c r="J3469" i="1"/>
  <c r="K3469" i="1"/>
  <c r="L3469" i="1"/>
  <c r="M3469" i="1"/>
  <c r="N3469" i="1"/>
  <c r="O3469" i="1"/>
  <c r="P3469" i="1"/>
  <c r="Q3469" i="1"/>
  <c r="R3469" i="1"/>
  <c r="S3469" i="1"/>
  <c r="T3469" i="1"/>
  <c r="U3469" i="1"/>
  <c r="V3469" i="1"/>
  <c r="W3469" i="1"/>
  <c r="X3469" i="1"/>
  <c r="Y3469" i="1"/>
  <c r="Z3469" i="1"/>
  <c r="AA3469" i="1"/>
  <c r="AB3469" i="1"/>
  <c r="AC3469" i="1"/>
  <c r="AD3469" i="1"/>
  <c r="H3470" i="1"/>
  <c r="I3470" i="1"/>
  <c r="J3470" i="1"/>
  <c r="K3470" i="1"/>
  <c r="L3470" i="1"/>
  <c r="M3470" i="1"/>
  <c r="N3470" i="1"/>
  <c r="O3470" i="1"/>
  <c r="P3470" i="1"/>
  <c r="Q3470" i="1"/>
  <c r="R3470" i="1"/>
  <c r="S3470" i="1"/>
  <c r="T3470" i="1"/>
  <c r="U3470" i="1"/>
  <c r="V3470" i="1"/>
  <c r="W3470" i="1"/>
  <c r="X3470" i="1"/>
  <c r="Y3470" i="1"/>
  <c r="Z3470" i="1"/>
  <c r="AA3470" i="1"/>
  <c r="AB3470" i="1"/>
  <c r="AC3470" i="1"/>
  <c r="AD3470" i="1"/>
  <c r="H3471" i="1"/>
  <c r="I3471" i="1"/>
  <c r="J3471" i="1"/>
  <c r="K3471" i="1"/>
  <c r="L3471" i="1"/>
  <c r="M3471" i="1"/>
  <c r="N3471" i="1"/>
  <c r="O3471" i="1"/>
  <c r="P3471" i="1"/>
  <c r="Q3471" i="1"/>
  <c r="R3471" i="1"/>
  <c r="S3471" i="1"/>
  <c r="T3471" i="1"/>
  <c r="U3471" i="1"/>
  <c r="V3471" i="1"/>
  <c r="W3471" i="1"/>
  <c r="X3471" i="1"/>
  <c r="Y3471" i="1"/>
  <c r="Z3471" i="1"/>
  <c r="AA3471" i="1"/>
  <c r="AB3471" i="1"/>
  <c r="AC3471" i="1"/>
  <c r="AD3471" i="1"/>
  <c r="H3472" i="1"/>
  <c r="I3472" i="1"/>
  <c r="J3472" i="1"/>
  <c r="K3472" i="1"/>
  <c r="L3472" i="1"/>
  <c r="M3472" i="1"/>
  <c r="N3472" i="1"/>
  <c r="O3472" i="1"/>
  <c r="P3472" i="1"/>
  <c r="Q3472" i="1"/>
  <c r="R3472" i="1"/>
  <c r="S3472" i="1"/>
  <c r="T3472" i="1"/>
  <c r="U3472" i="1"/>
  <c r="V3472" i="1"/>
  <c r="W3472" i="1"/>
  <c r="X3472" i="1"/>
  <c r="Y3472" i="1"/>
  <c r="Z3472" i="1"/>
  <c r="AA3472" i="1"/>
  <c r="AB3472" i="1"/>
  <c r="AC3472" i="1"/>
  <c r="AD3472" i="1"/>
  <c r="H3473" i="1"/>
  <c r="I3473" i="1"/>
  <c r="J3473" i="1"/>
  <c r="K3473" i="1"/>
  <c r="L3473" i="1"/>
  <c r="M3473" i="1"/>
  <c r="N3473" i="1"/>
  <c r="O3473" i="1"/>
  <c r="P3473" i="1"/>
  <c r="Q3473" i="1"/>
  <c r="R3473" i="1"/>
  <c r="S3473" i="1"/>
  <c r="T3473" i="1"/>
  <c r="U3473" i="1"/>
  <c r="V3473" i="1"/>
  <c r="W3473" i="1"/>
  <c r="X3473" i="1"/>
  <c r="Y3473" i="1"/>
  <c r="Z3473" i="1"/>
  <c r="AA3473" i="1"/>
  <c r="AB3473" i="1"/>
  <c r="AC3473" i="1"/>
  <c r="AD3473" i="1"/>
  <c r="H3474" i="1"/>
  <c r="I3474" i="1"/>
  <c r="J3474" i="1"/>
  <c r="K3474" i="1"/>
  <c r="L3474" i="1"/>
  <c r="M3474" i="1"/>
  <c r="N3474" i="1"/>
  <c r="O3474" i="1"/>
  <c r="P3474" i="1"/>
  <c r="Q3474" i="1"/>
  <c r="R3474" i="1"/>
  <c r="S3474" i="1"/>
  <c r="T3474" i="1"/>
  <c r="U3474" i="1"/>
  <c r="V3474" i="1"/>
  <c r="W3474" i="1"/>
  <c r="X3474" i="1"/>
  <c r="Y3474" i="1"/>
  <c r="Z3474" i="1"/>
  <c r="AA3474" i="1"/>
  <c r="AB3474" i="1"/>
  <c r="AC3474" i="1"/>
  <c r="AD3474" i="1"/>
  <c r="H3475" i="1"/>
  <c r="I3475" i="1"/>
  <c r="J3475" i="1"/>
  <c r="K3475" i="1"/>
  <c r="L3475" i="1"/>
  <c r="M3475" i="1"/>
  <c r="N3475" i="1"/>
  <c r="O3475" i="1"/>
  <c r="P3475" i="1"/>
  <c r="Q3475" i="1"/>
  <c r="R3475" i="1"/>
  <c r="S3475" i="1"/>
  <c r="T3475" i="1"/>
  <c r="U3475" i="1"/>
  <c r="V3475" i="1"/>
  <c r="W3475" i="1"/>
  <c r="X3475" i="1"/>
  <c r="Y3475" i="1"/>
  <c r="Z3475" i="1"/>
  <c r="AA3475" i="1"/>
  <c r="AB3475" i="1"/>
  <c r="AC3475" i="1"/>
  <c r="AD3475" i="1"/>
  <c r="H3476" i="1"/>
  <c r="I3476" i="1"/>
  <c r="J3476" i="1"/>
  <c r="K3476" i="1"/>
  <c r="L3476" i="1"/>
  <c r="M3476" i="1"/>
  <c r="N3476" i="1"/>
  <c r="O3476" i="1"/>
  <c r="P3476" i="1"/>
  <c r="Q3476" i="1"/>
  <c r="R3476" i="1"/>
  <c r="S3476" i="1"/>
  <c r="T3476" i="1"/>
  <c r="U3476" i="1"/>
  <c r="V3476" i="1"/>
  <c r="W3476" i="1"/>
  <c r="X3476" i="1"/>
  <c r="Y3476" i="1"/>
  <c r="Z3476" i="1"/>
  <c r="AA3476" i="1"/>
  <c r="AB3476" i="1"/>
  <c r="AC3476" i="1"/>
  <c r="AD3476" i="1"/>
  <c r="H3477" i="1"/>
  <c r="I3477" i="1"/>
  <c r="J3477" i="1"/>
  <c r="K3477" i="1"/>
  <c r="L3477" i="1"/>
  <c r="M3477" i="1"/>
  <c r="N3477" i="1"/>
  <c r="O3477" i="1"/>
  <c r="P3477" i="1"/>
  <c r="Q3477" i="1"/>
  <c r="R3477" i="1"/>
  <c r="S3477" i="1"/>
  <c r="T3477" i="1"/>
  <c r="U3477" i="1"/>
  <c r="V3477" i="1"/>
  <c r="W3477" i="1"/>
  <c r="X3477" i="1"/>
  <c r="Y3477" i="1"/>
  <c r="Z3477" i="1"/>
  <c r="AA3477" i="1"/>
  <c r="AB3477" i="1"/>
  <c r="AC3477" i="1"/>
  <c r="AD3477" i="1"/>
  <c r="H3478" i="1"/>
  <c r="I3478" i="1"/>
  <c r="J3478" i="1"/>
  <c r="K3478" i="1"/>
  <c r="L3478" i="1"/>
  <c r="M3478" i="1"/>
  <c r="N3478" i="1"/>
  <c r="O3478" i="1"/>
  <c r="P3478" i="1"/>
  <c r="Q3478" i="1"/>
  <c r="R3478" i="1"/>
  <c r="S3478" i="1"/>
  <c r="T3478" i="1"/>
  <c r="U3478" i="1"/>
  <c r="V3478" i="1"/>
  <c r="W3478" i="1"/>
  <c r="X3478" i="1"/>
  <c r="Y3478" i="1"/>
  <c r="Z3478" i="1"/>
  <c r="AA3478" i="1"/>
  <c r="AB3478" i="1"/>
  <c r="AC3478" i="1"/>
  <c r="AD3478" i="1"/>
  <c r="H3479" i="1"/>
  <c r="I3479" i="1"/>
  <c r="J3479" i="1"/>
  <c r="K3479" i="1"/>
  <c r="L3479" i="1"/>
  <c r="M3479" i="1"/>
  <c r="N3479" i="1"/>
  <c r="O3479" i="1"/>
  <c r="P3479" i="1"/>
  <c r="Q3479" i="1"/>
  <c r="R3479" i="1"/>
  <c r="S3479" i="1"/>
  <c r="T3479" i="1"/>
  <c r="U3479" i="1"/>
  <c r="V3479" i="1"/>
  <c r="W3479" i="1"/>
  <c r="X3479" i="1"/>
  <c r="Y3479" i="1"/>
  <c r="Z3479" i="1"/>
  <c r="AA3479" i="1"/>
  <c r="AB3479" i="1"/>
  <c r="AC3479" i="1"/>
  <c r="AD3479" i="1"/>
  <c r="H3480" i="1"/>
  <c r="I3480" i="1"/>
  <c r="J3480" i="1"/>
  <c r="K3480" i="1"/>
  <c r="L3480" i="1"/>
  <c r="M3480" i="1"/>
  <c r="N3480" i="1"/>
  <c r="O3480" i="1"/>
  <c r="P3480" i="1"/>
  <c r="Q3480" i="1"/>
  <c r="R3480" i="1"/>
  <c r="S3480" i="1"/>
  <c r="T3480" i="1"/>
  <c r="U3480" i="1"/>
  <c r="V3480" i="1"/>
  <c r="W3480" i="1"/>
  <c r="X3480" i="1"/>
  <c r="Y3480" i="1"/>
  <c r="Z3480" i="1"/>
  <c r="AA3480" i="1"/>
  <c r="AB3480" i="1"/>
  <c r="AC3480" i="1"/>
  <c r="AD3480" i="1"/>
  <c r="H3481" i="1"/>
  <c r="I3481" i="1"/>
  <c r="J3481" i="1"/>
  <c r="K3481" i="1"/>
  <c r="L3481" i="1"/>
  <c r="M3481" i="1"/>
  <c r="N3481" i="1"/>
  <c r="O3481" i="1"/>
  <c r="P3481" i="1"/>
  <c r="Q3481" i="1"/>
  <c r="R3481" i="1"/>
  <c r="S3481" i="1"/>
  <c r="T3481" i="1"/>
  <c r="U3481" i="1"/>
  <c r="V3481" i="1"/>
  <c r="W3481" i="1"/>
  <c r="X3481" i="1"/>
  <c r="Y3481" i="1"/>
  <c r="Z3481" i="1"/>
  <c r="AA3481" i="1"/>
  <c r="AB3481" i="1"/>
  <c r="AC3481" i="1"/>
  <c r="AD3481" i="1"/>
  <c r="H3482" i="1"/>
  <c r="I3482" i="1"/>
  <c r="J3482" i="1"/>
  <c r="K3482" i="1"/>
  <c r="L3482" i="1"/>
  <c r="M3482" i="1"/>
  <c r="N3482" i="1"/>
  <c r="O3482" i="1"/>
  <c r="P3482" i="1"/>
  <c r="Q3482" i="1"/>
  <c r="R3482" i="1"/>
  <c r="S3482" i="1"/>
  <c r="T3482" i="1"/>
  <c r="U3482" i="1"/>
  <c r="V3482" i="1"/>
  <c r="W3482" i="1"/>
  <c r="X3482" i="1"/>
  <c r="Y3482" i="1"/>
  <c r="Z3482" i="1"/>
  <c r="AA3482" i="1"/>
  <c r="AB3482" i="1"/>
  <c r="AC3482" i="1"/>
  <c r="AD3482" i="1"/>
  <c r="H3483" i="1"/>
  <c r="I3483" i="1"/>
  <c r="J3483" i="1"/>
  <c r="K3483" i="1"/>
  <c r="L3483" i="1"/>
  <c r="M3483" i="1"/>
  <c r="N3483" i="1"/>
  <c r="O3483" i="1"/>
  <c r="P3483" i="1"/>
  <c r="Q3483" i="1"/>
  <c r="R3483" i="1"/>
  <c r="S3483" i="1"/>
  <c r="T3483" i="1"/>
  <c r="U3483" i="1"/>
  <c r="V3483" i="1"/>
  <c r="W3483" i="1"/>
  <c r="X3483" i="1"/>
  <c r="Y3483" i="1"/>
  <c r="Z3483" i="1"/>
  <c r="AA3483" i="1"/>
  <c r="AB3483" i="1"/>
  <c r="AC3483" i="1"/>
  <c r="AD3483" i="1"/>
  <c r="H3484" i="1"/>
  <c r="I3484" i="1"/>
  <c r="J3484" i="1"/>
  <c r="K3484" i="1"/>
  <c r="L3484" i="1"/>
  <c r="M3484" i="1"/>
  <c r="N3484" i="1"/>
  <c r="O3484" i="1"/>
  <c r="P3484" i="1"/>
  <c r="Q3484" i="1"/>
  <c r="R3484" i="1"/>
  <c r="S3484" i="1"/>
  <c r="T3484" i="1"/>
  <c r="U3484" i="1"/>
  <c r="V3484" i="1"/>
  <c r="W3484" i="1"/>
  <c r="X3484" i="1"/>
  <c r="Y3484" i="1"/>
  <c r="Z3484" i="1"/>
  <c r="AA3484" i="1"/>
  <c r="AB3484" i="1"/>
  <c r="AC3484" i="1"/>
  <c r="AD3484" i="1"/>
  <c r="H3485" i="1"/>
  <c r="I3485" i="1"/>
  <c r="J3485" i="1"/>
  <c r="K3485" i="1"/>
  <c r="L3485" i="1"/>
  <c r="M3485" i="1"/>
  <c r="N3485" i="1"/>
  <c r="O3485" i="1"/>
  <c r="P3485" i="1"/>
  <c r="Q3485" i="1"/>
  <c r="R3485" i="1"/>
  <c r="S3485" i="1"/>
  <c r="T3485" i="1"/>
  <c r="U3485" i="1"/>
  <c r="V3485" i="1"/>
  <c r="W3485" i="1"/>
  <c r="X3485" i="1"/>
  <c r="Y3485" i="1"/>
  <c r="Z3485" i="1"/>
  <c r="AA3485" i="1"/>
  <c r="AB3485" i="1"/>
  <c r="AC3485" i="1"/>
  <c r="AD3485" i="1"/>
  <c r="H3486" i="1"/>
  <c r="I3486" i="1"/>
  <c r="J3486" i="1"/>
  <c r="K3486" i="1"/>
  <c r="L3486" i="1"/>
  <c r="M3486" i="1"/>
  <c r="N3486" i="1"/>
  <c r="O3486" i="1"/>
  <c r="P3486" i="1"/>
  <c r="Q3486" i="1"/>
  <c r="R3486" i="1"/>
  <c r="S3486" i="1"/>
  <c r="T3486" i="1"/>
  <c r="U3486" i="1"/>
  <c r="V3486" i="1"/>
  <c r="W3486" i="1"/>
  <c r="X3486" i="1"/>
  <c r="Y3486" i="1"/>
  <c r="Z3486" i="1"/>
  <c r="AA3486" i="1"/>
  <c r="AB3486" i="1"/>
  <c r="AC3486" i="1"/>
  <c r="AD3486" i="1"/>
  <c r="H3487" i="1"/>
  <c r="I3487" i="1"/>
  <c r="J3487" i="1"/>
  <c r="K3487" i="1"/>
  <c r="L3487" i="1"/>
  <c r="M3487" i="1"/>
  <c r="N3487" i="1"/>
  <c r="O3487" i="1"/>
  <c r="P3487" i="1"/>
  <c r="Q3487" i="1"/>
  <c r="R3487" i="1"/>
  <c r="S3487" i="1"/>
  <c r="T3487" i="1"/>
  <c r="U3487" i="1"/>
  <c r="V3487" i="1"/>
  <c r="W3487" i="1"/>
  <c r="X3487" i="1"/>
  <c r="Y3487" i="1"/>
  <c r="Z3487" i="1"/>
  <c r="AA3487" i="1"/>
  <c r="AB3487" i="1"/>
  <c r="AC3487" i="1"/>
  <c r="AD3487" i="1"/>
  <c r="H3488" i="1"/>
  <c r="I3488" i="1"/>
  <c r="J3488" i="1"/>
  <c r="K3488" i="1"/>
  <c r="L3488" i="1"/>
  <c r="M3488" i="1"/>
  <c r="N3488" i="1"/>
  <c r="O3488" i="1"/>
  <c r="P3488" i="1"/>
  <c r="Q3488" i="1"/>
  <c r="R3488" i="1"/>
  <c r="S3488" i="1"/>
  <c r="T3488" i="1"/>
  <c r="U3488" i="1"/>
  <c r="V3488" i="1"/>
  <c r="W3488" i="1"/>
  <c r="X3488" i="1"/>
  <c r="Y3488" i="1"/>
  <c r="Z3488" i="1"/>
  <c r="AA3488" i="1"/>
  <c r="AB3488" i="1"/>
  <c r="AC3488" i="1"/>
  <c r="AD3488" i="1"/>
  <c r="H3489" i="1"/>
  <c r="I3489" i="1"/>
  <c r="J3489" i="1"/>
  <c r="K3489" i="1"/>
  <c r="L3489" i="1"/>
  <c r="M3489" i="1"/>
  <c r="N3489" i="1"/>
  <c r="O3489" i="1"/>
  <c r="P3489" i="1"/>
  <c r="Q3489" i="1"/>
  <c r="R3489" i="1"/>
  <c r="S3489" i="1"/>
  <c r="T3489" i="1"/>
  <c r="U3489" i="1"/>
  <c r="V3489" i="1"/>
  <c r="W3489" i="1"/>
  <c r="X3489" i="1"/>
  <c r="Y3489" i="1"/>
  <c r="Z3489" i="1"/>
  <c r="AA3489" i="1"/>
  <c r="AB3489" i="1"/>
  <c r="AC3489" i="1"/>
  <c r="AD3489" i="1"/>
  <c r="H3491" i="1"/>
  <c r="I3491" i="1"/>
  <c r="J3491" i="1"/>
  <c r="K3491" i="1"/>
  <c r="L3491" i="1"/>
  <c r="M3491" i="1"/>
  <c r="N3491" i="1"/>
  <c r="O3491" i="1"/>
  <c r="P3491" i="1"/>
  <c r="Q3491" i="1"/>
  <c r="R3491" i="1"/>
  <c r="S3491" i="1"/>
  <c r="T3491" i="1"/>
  <c r="U3491" i="1"/>
  <c r="V3491" i="1"/>
  <c r="W3491" i="1"/>
  <c r="X3491" i="1"/>
  <c r="Y3491" i="1"/>
  <c r="Z3491" i="1"/>
  <c r="AA3491" i="1"/>
  <c r="AB3491" i="1"/>
  <c r="AC3491" i="1"/>
  <c r="AD3491" i="1"/>
  <c r="H3492" i="1"/>
  <c r="I3492" i="1"/>
  <c r="J3492" i="1"/>
  <c r="K3492" i="1"/>
  <c r="L3492" i="1"/>
  <c r="M3492" i="1"/>
  <c r="N3492" i="1"/>
  <c r="O3492" i="1"/>
  <c r="P3492" i="1"/>
  <c r="Q3492" i="1"/>
  <c r="R3492" i="1"/>
  <c r="S3492" i="1"/>
  <c r="T3492" i="1"/>
  <c r="U3492" i="1"/>
  <c r="V3492" i="1"/>
  <c r="W3492" i="1"/>
  <c r="X3492" i="1"/>
  <c r="Y3492" i="1"/>
  <c r="Z3492" i="1"/>
  <c r="AA3492" i="1"/>
  <c r="AB3492" i="1"/>
  <c r="AC3492" i="1"/>
  <c r="AD3492" i="1"/>
  <c r="H3493" i="1"/>
  <c r="I3493" i="1"/>
  <c r="J3493" i="1"/>
  <c r="K3493" i="1"/>
  <c r="L3493" i="1"/>
  <c r="M3493" i="1"/>
  <c r="N3493" i="1"/>
  <c r="O3493" i="1"/>
  <c r="P3493" i="1"/>
  <c r="Q3493" i="1"/>
  <c r="R3493" i="1"/>
  <c r="S3493" i="1"/>
  <c r="T3493" i="1"/>
  <c r="U3493" i="1"/>
  <c r="V3493" i="1"/>
  <c r="W3493" i="1"/>
  <c r="X3493" i="1"/>
  <c r="Y3493" i="1"/>
  <c r="Z3493" i="1"/>
  <c r="AA3493" i="1"/>
  <c r="AB3493" i="1"/>
  <c r="AC3493" i="1"/>
  <c r="AD3493" i="1"/>
  <c r="H3494" i="1"/>
  <c r="I3494" i="1"/>
  <c r="J3494" i="1"/>
  <c r="K3494" i="1"/>
  <c r="L3494" i="1"/>
  <c r="M3494" i="1"/>
  <c r="N3494" i="1"/>
  <c r="O3494" i="1"/>
  <c r="P3494" i="1"/>
  <c r="Q3494" i="1"/>
  <c r="R3494" i="1"/>
  <c r="S3494" i="1"/>
  <c r="T3494" i="1"/>
  <c r="U3494" i="1"/>
  <c r="V3494" i="1"/>
  <c r="W3494" i="1"/>
  <c r="X3494" i="1"/>
  <c r="Y3494" i="1"/>
  <c r="Z3494" i="1"/>
  <c r="AA3494" i="1"/>
  <c r="AB3494" i="1"/>
  <c r="AC3494" i="1"/>
  <c r="AD3494" i="1"/>
  <c r="H3495" i="1"/>
  <c r="I3495" i="1"/>
  <c r="J3495" i="1"/>
  <c r="K3495" i="1"/>
  <c r="L3495" i="1"/>
  <c r="M3495" i="1"/>
  <c r="N3495" i="1"/>
  <c r="O3495" i="1"/>
  <c r="P3495" i="1"/>
  <c r="Q3495" i="1"/>
  <c r="R3495" i="1"/>
  <c r="S3495" i="1"/>
  <c r="T3495" i="1"/>
  <c r="U3495" i="1"/>
  <c r="V3495" i="1"/>
  <c r="W3495" i="1"/>
  <c r="X3495" i="1"/>
  <c r="Y3495" i="1"/>
  <c r="Z3495" i="1"/>
  <c r="AA3495" i="1"/>
  <c r="AB3495" i="1"/>
  <c r="AC3495" i="1"/>
  <c r="AD3495" i="1"/>
  <c r="H3496" i="1"/>
  <c r="I3496" i="1"/>
  <c r="J3496" i="1"/>
  <c r="K3496" i="1"/>
  <c r="L3496" i="1"/>
  <c r="M3496" i="1"/>
  <c r="N3496" i="1"/>
  <c r="O3496" i="1"/>
  <c r="P3496" i="1"/>
  <c r="Q3496" i="1"/>
  <c r="R3496" i="1"/>
  <c r="S3496" i="1"/>
  <c r="T3496" i="1"/>
  <c r="U3496" i="1"/>
  <c r="V3496" i="1"/>
  <c r="W3496" i="1"/>
  <c r="X3496" i="1"/>
  <c r="Y3496" i="1"/>
  <c r="Z3496" i="1"/>
  <c r="AA3496" i="1"/>
  <c r="AB3496" i="1"/>
  <c r="AC3496" i="1"/>
  <c r="AD3496" i="1"/>
  <c r="H3497" i="1"/>
  <c r="I3497" i="1"/>
  <c r="J3497" i="1"/>
  <c r="K3497" i="1"/>
  <c r="L3497" i="1"/>
  <c r="M3497" i="1"/>
  <c r="N3497" i="1"/>
  <c r="O3497" i="1"/>
  <c r="P3497" i="1"/>
  <c r="Q3497" i="1"/>
  <c r="R3497" i="1"/>
  <c r="S3497" i="1"/>
  <c r="T3497" i="1"/>
  <c r="U3497" i="1"/>
  <c r="V3497" i="1"/>
  <c r="W3497" i="1"/>
  <c r="X3497" i="1"/>
  <c r="Y3497" i="1"/>
  <c r="Z3497" i="1"/>
  <c r="AA3497" i="1"/>
  <c r="AB3497" i="1"/>
  <c r="AC3497" i="1"/>
  <c r="AD3497" i="1"/>
  <c r="H3498" i="1"/>
  <c r="I3498" i="1"/>
  <c r="J3498" i="1"/>
  <c r="K3498" i="1"/>
  <c r="L3498" i="1"/>
  <c r="M3498" i="1"/>
  <c r="N3498" i="1"/>
  <c r="O3498" i="1"/>
  <c r="P3498" i="1"/>
  <c r="Q3498" i="1"/>
  <c r="R3498" i="1"/>
  <c r="S3498" i="1"/>
  <c r="T3498" i="1"/>
  <c r="U3498" i="1"/>
  <c r="V3498" i="1"/>
  <c r="W3498" i="1"/>
  <c r="X3498" i="1"/>
  <c r="Y3498" i="1"/>
  <c r="Z3498" i="1"/>
  <c r="AA3498" i="1"/>
  <c r="AB3498" i="1"/>
  <c r="AC3498" i="1"/>
  <c r="AD3498" i="1"/>
  <c r="H3499" i="1"/>
  <c r="I3499" i="1"/>
  <c r="J3499" i="1"/>
  <c r="K3499" i="1"/>
  <c r="L3499" i="1"/>
  <c r="M3499" i="1"/>
  <c r="N3499" i="1"/>
  <c r="O3499" i="1"/>
  <c r="P3499" i="1"/>
  <c r="Q3499" i="1"/>
  <c r="R3499" i="1"/>
  <c r="S3499" i="1"/>
  <c r="T3499" i="1"/>
  <c r="U3499" i="1"/>
  <c r="V3499" i="1"/>
  <c r="W3499" i="1"/>
  <c r="X3499" i="1"/>
  <c r="Y3499" i="1"/>
  <c r="Z3499" i="1"/>
  <c r="AA3499" i="1"/>
  <c r="AB3499" i="1"/>
  <c r="AC3499" i="1"/>
  <c r="AD3499" i="1"/>
  <c r="H3500" i="1"/>
  <c r="I3500" i="1"/>
  <c r="J3500" i="1"/>
  <c r="K3500" i="1"/>
  <c r="L3500" i="1"/>
  <c r="M3500" i="1"/>
  <c r="N3500" i="1"/>
  <c r="O3500" i="1"/>
  <c r="P3500" i="1"/>
  <c r="Q3500" i="1"/>
  <c r="R3500" i="1"/>
  <c r="S3500" i="1"/>
  <c r="T3500" i="1"/>
  <c r="U3500" i="1"/>
  <c r="V3500" i="1"/>
  <c r="W3500" i="1"/>
  <c r="X3500" i="1"/>
  <c r="Y3500" i="1"/>
  <c r="Z3500" i="1"/>
  <c r="AA3500" i="1"/>
  <c r="AB3500" i="1"/>
  <c r="AC3500" i="1"/>
  <c r="AD3500" i="1"/>
  <c r="H3501" i="1"/>
  <c r="I3501" i="1"/>
  <c r="J3501" i="1"/>
  <c r="K3501" i="1"/>
  <c r="L3501" i="1"/>
  <c r="M3501" i="1"/>
  <c r="N3501" i="1"/>
  <c r="O3501" i="1"/>
  <c r="P3501" i="1"/>
  <c r="Q3501" i="1"/>
  <c r="R3501" i="1"/>
  <c r="S3501" i="1"/>
  <c r="T3501" i="1"/>
  <c r="U3501" i="1"/>
  <c r="V3501" i="1"/>
  <c r="W3501" i="1"/>
  <c r="X3501" i="1"/>
  <c r="Y3501" i="1"/>
  <c r="Z3501" i="1"/>
  <c r="AA3501" i="1"/>
  <c r="AB3501" i="1"/>
  <c r="AC3501" i="1"/>
  <c r="AD3501" i="1"/>
  <c r="H3502" i="1"/>
  <c r="I3502" i="1"/>
  <c r="J3502" i="1"/>
  <c r="K3502" i="1"/>
  <c r="L3502" i="1"/>
  <c r="M3502" i="1"/>
  <c r="N3502" i="1"/>
  <c r="O3502" i="1"/>
  <c r="P3502" i="1"/>
  <c r="Q3502" i="1"/>
  <c r="R3502" i="1"/>
  <c r="S3502" i="1"/>
  <c r="T3502" i="1"/>
  <c r="U3502" i="1"/>
  <c r="V3502" i="1"/>
  <c r="W3502" i="1"/>
  <c r="X3502" i="1"/>
  <c r="Y3502" i="1"/>
  <c r="Z3502" i="1"/>
  <c r="AA3502" i="1"/>
  <c r="AB3502" i="1"/>
  <c r="AC3502" i="1"/>
  <c r="AD3502" i="1"/>
  <c r="H3503" i="1"/>
  <c r="I3503" i="1"/>
  <c r="J3503" i="1"/>
  <c r="K3503" i="1"/>
  <c r="L3503" i="1"/>
  <c r="M3503" i="1"/>
  <c r="N3503" i="1"/>
  <c r="O3503" i="1"/>
  <c r="P3503" i="1"/>
  <c r="Q3503" i="1"/>
  <c r="R3503" i="1"/>
  <c r="S3503" i="1"/>
  <c r="T3503" i="1"/>
  <c r="U3503" i="1"/>
  <c r="V3503" i="1"/>
  <c r="W3503" i="1"/>
  <c r="X3503" i="1"/>
  <c r="Y3503" i="1"/>
  <c r="Z3503" i="1"/>
  <c r="AA3503" i="1"/>
  <c r="AB3503" i="1"/>
  <c r="AC3503" i="1"/>
  <c r="AD3503" i="1"/>
  <c r="H3504" i="1"/>
  <c r="I3504" i="1"/>
  <c r="J3504" i="1"/>
  <c r="K3504" i="1"/>
  <c r="L3504" i="1"/>
  <c r="M3504" i="1"/>
  <c r="N3504" i="1"/>
  <c r="O3504" i="1"/>
  <c r="P3504" i="1"/>
  <c r="Q3504" i="1"/>
  <c r="R3504" i="1"/>
  <c r="S3504" i="1"/>
  <c r="T3504" i="1"/>
  <c r="U3504" i="1"/>
  <c r="V3504" i="1"/>
  <c r="W3504" i="1"/>
  <c r="X3504" i="1"/>
  <c r="Y3504" i="1"/>
  <c r="Z3504" i="1"/>
  <c r="AA3504" i="1"/>
  <c r="AB3504" i="1"/>
  <c r="AC3504" i="1"/>
  <c r="AD3504" i="1"/>
  <c r="H3505" i="1"/>
  <c r="I3505" i="1"/>
  <c r="J3505" i="1"/>
  <c r="K3505" i="1"/>
  <c r="L3505" i="1"/>
  <c r="M3505" i="1"/>
  <c r="N3505" i="1"/>
  <c r="O3505" i="1"/>
  <c r="P3505" i="1"/>
  <c r="Q3505" i="1"/>
  <c r="R3505" i="1"/>
  <c r="S3505" i="1"/>
  <c r="T3505" i="1"/>
  <c r="U3505" i="1"/>
  <c r="V3505" i="1"/>
  <c r="W3505" i="1"/>
  <c r="X3505" i="1"/>
  <c r="Y3505" i="1"/>
  <c r="Z3505" i="1"/>
  <c r="AA3505" i="1"/>
  <c r="AB3505" i="1"/>
  <c r="AC3505" i="1"/>
  <c r="AD3505" i="1"/>
  <c r="H3506" i="1"/>
  <c r="I3506" i="1"/>
  <c r="J3506" i="1"/>
  <c r="K3506" i="1"/>
  <c r="L3506" i="1"/>
  <c r="M3506" i="1"/>
  <c r="N3506" i="1"/>
  <c r="O3506" i="1"/>
  <c r="P3506" i="1"/>
  <c r="Q3506" i="1"/>
  <c r="R3506" i="1"/>
  <c r="S3506" i="1"/>
  <c r="T3506" i="1"/>
  <c r="U3506" i="1"/>
  <c r="V3506" i="1"/>
  <c r="W3506" i="1"/>
  <c r="X3506" i="1"/>
  <c r="Y3506" i="1"/>
  <c r="Z3506" i="1"/>
  <c r="AA3506" i="1"/>
  <c r="AB3506" i="1"/>
  <c r="AC3506" i="1"/>
  <c r="AD3506" i="1"/>
  <c r="H3507" i="1"/>
  <c r="I3507" i="1"/>
  <c r="J3507" i="1"/>
  <c r="K3507" i="1"/>
  <c r="L3507" i="1"/>
  <c r="M3507" i="1"/>
  <c r="N3507" i="1"/>
  <c r="O3507" i="1"/>
  <c r="P3507" i="1"/>
  <c r="Q3507" i="1"/>
  <c r="R3507" i="1"/>
  <c r="S3507" i="1"/>
  <c r="T3507" i="1"/>
  <c r="U3507" i="1"/>
  <c r="V3507" i="1"/>
  <c r="W3507" i="1"/>
  <c r="X3507" i="1"/>
  <c r="Y3507" i="1"/>
  <c r="Z3507" i="1"/>
  <c r="AA3507" i="1"/>
  <c r="AB3507" i="1"/>
  <c r="AC3507" i="1"/>
  <c r="AD3507" i="1"/>
  <c r="H3508" i="1"/>
  <c r="I3508" i="1"/>
  <c r="J3508" i="1"/>
  <c r="K3508" i="1"/>
  <c r="L3508" i="1"/>
  <c r="M3508" i="1"/>
  <c r="N3508" i="1"/>
  <c r="O3508" i="1"/>
  <c r="P3508" i="1"/>
  <c r="Q3508" i="1"/>
  <c r="R3508" i="1"/>
  <c r="S3508" i="1"/>
  <c r="T3508" i="1"/>
  <c r="U3508" i="1"/>
  <c r="V3508" i="1"/>
  <c r="W3508" i="1"/>
  <c r="X3508" i="1"/>
  <c r="Y3508" i="1"/>
  <c r="Z3508" i="1"/>
  <c r="AA3508" i="1"/>
  <c r="AB3508" i="1"/>
  <c r="AC3508" i="1"/>
  <c r="AD3508" i="1"/>
  <c r="H3509" i="1"/>
  <c r="I3509" i="1"/>
  <c r="J3509" i="1"/>
  <c r="K3509" i="1"/>
  <c r="L3509" i="1"/>
  <c r="M3509" i="1"/>
  <c r="N3509" i="1"/>
  <c r="O3509" i="1"/>
  <c r="P3509" i="1"/>
  <c r="Q3509" i="1"/>
  <c r="R3509" i="1"/>
  <c r="S3509" i="1"/>
  <c r="T3509" i="1"/>
  <c r="U3509" i="1"/>
  <c r="V3509" i="1"/>
  <c r="W3509" i="1"/>
  <c r="X3509" i="1"/>
  <c r="Y3509" i="1"/>
  <c r="Z3509" i="1"/>
  <c r="AA3509" i="1"/>
  <c r="AB3509" i="1"/>
  <c r="AC3509" i="1"/>
  <c r="AD3509" i="1"/>
  <c r="H3510" i="1"/>
  <c r="I3510" i="1"/>
  <c r="J3510" i="1"/>
  <c r="K3510" i="1"/>
  <c r="L3510" i="1"/>
  <c r="M3510" i="1"/>
  <c r="N3510" i="1"/>
  <c r="O3510" i="1"/>
  <c r="P3510" i="1"/>
  <c r="Q3510" i="1"/>
  <c r="R3510" i="1"/>
  <c r="S3510" i="1"/>
  <c r="T3510" i="1"/>
  <c r="U3510" i="1"/>
  <c r="V3510" i="1"/>
  <c r="W3510" i="1"/>
  <c r="X3510" i="1"/>
  <c r="Y3510" i="1"/>
  <c r="Z3510" i="1"/>
  <c r="AA3510" i="1"/>
  <c r="AB3510" i="1"/>
  <c r="AC3510" i="1"/>
  <c r="AD3510" i="1"/>
  <c r="H3511" i="1"/>
  <c r="I3511" i="1"/>
  <c r="J3511" i="1"/>
  <c r="K3511" i="1"/>
  <c r="L3511" i="1"/>
  <c r="M3511" i="1"/>
  <c r="N3511" i="1"/>
  <c r="O3511" i="1"/>
  <c r="P3511" i="1"/>
  <c r="Q3511" i="1"/>
  <c r="R3511" i="1"/>
  <c r="S3511" i="1"/>
  <c r="T3511" i="1"/>
  <c r="U3511" i="1"/>
  <c r="V3511" i="1"/>
  <c r="W3511" i="1"/>
  <c r="X3511" i="1"/>
  <c r="Y3511" i="1"/>
  <c r="Z3511" i="1"/>
  <c r="AA3511" i="1"/>
  <c r="AB3511" i="1"/>
  <c r="AC3511" i="1"/>
  <c r="AD3511" i="1"/>
  <c r="H3512" i="1"/>
  <c r="I3512" i="1"/>
  <c r="J3512" i="1"/>
  <c r="K3512" i="1"/>
  <c r="L3512" i="1"/>
  <c r="M3512" i="1"/>
  <c r="N3512" i="1"/>
  <c r="O3512" i="1"/>
  <c r="P3512" i="1"/>
  <c r="Q3512" i="1"/>
  <c r="R3512" i="1"/>
  <c r="S3512" i="1"/>
  <c r="T3512" i="1"/>
  <c r="U3512" i="1"/>
  <c r="V3512" i="1"/>
  <c r="W3512" i="1"/>
  <c r="X3512" i="1"/>
  <c r="Y3512" i="1"/>
  <c r="Z3512" i="1"/>
  <c r="AA3512" i="1"/>
  <c r="AB3512" i="1"/>
  <c r="AC3512" i="1"/>
  <c r="AD3512" i="1"/>
  <c r="H3513" i="1"/>
  <c r="I3513" i="1"/>
  <c r="J3513" i="1"/>
  <c r="K3513" i="1"/>
  <c r="L3513" i="1"/>
  <c r="M3513" i="1"/>
  <c r="N3513" i="1"/>
  <c r="O3513" i="1"/>
  <c r="P3513" i="1"/>
  <c r="Q3513" i="1"/>
  <c r="R3513" i="1"/>
  <c r="S3513" i="1"/>
  <c r="T3513" i="1"/>
  <c r="U3513" i="1"/>
  <c r="V3513" i="1"/>
  <c r="W3513" i="1"/>
  <c r="X3513" i="1"/>
  <c r="Y3513" i="1"/>
  <c r="Z3513" i="1"/>
  <c r="AA3513" i="1"/>
  <c r="AB3513" i="1"/>
  <c r="AC3513" i="1"/>
  <c r="AD3513" i="1"/>
  <c r="H3514" i="1"/>
  <c r="I3514" i="1"/>
  <c r="J3514" i="1"/>
  <c r="K3514" i="1"/>
  <c r="L3514" i="1"/>
  <c r="M3514" i="1"/>
  <c r="N3514" i="1"/>
  <c r="O3514" i="1"/>
  <c r="P3514" i="1"/>
  <c r="Q3514" i="1"/>
  <c r="R3514" i="1"/>
  <c r="S3514" i="1"/>
  <c r="T3514" i="1"/>
  <c r="U3514" i="1"/>
  <c r="V3514" i="1"/>
  <c r="W3514" i="1"/>
  <c r="X3514" i="1"/>
  <c r="Y3514" i="1"/>
  <c r="Z3514" i="1"/>
  <c r="AA3514" i="1"/>
  <c r="AB3514" i="1"/>
  <c r="AC3514" i="1"/>
  <c r="AD3514" i="1"/>
  <c r="H3516" i="1"/>
  <c r="I3516" i="1"/>
  <c r="J3516" i="1"/>
  <c r="K3516" i="1"/>
  <c r="L3516" i="1"/>
  <c r="M3516" i="1"/>
  <c r="N3516" i="1"/>
  <c r="O3516" i="1"/>
  <c r="P3516" i="1"/>
  <c r="Q3516" i="1"/>
  <c r="R3516" i="1"/>
  <c r="S3516" i="1"/>
  <c r="T3516" i="1"/>
  <c r="U3516" i="1"/>
  <c r="V3516" i="1"/>
  <c r="W3516" i="1"/>
  <c r="X3516" i="1"/>
  <c r="Y3516" i="1"/>
  <c r="Z3516" i="1"/>
  <c r="AA3516" i="1"/>
  <c r="AB3516" i="1"/>
  <c r="AC3516" i="1"/>
  <c r="AD3516" i="1"/>
  <c r="H3517" i="1"/>
  <c r="I3517" i="1"/>
  <c r="J3517" i="1"/>
  <c r="K3517" i="1"/>
  <c r="L3517" i="1"/>
  <c r="M3517" i="1"/>
  <c r="N3517" i="1"/>
  <c r="O3517" i="1"/>
  <c r="P3517" i="1"/>
  <c r="Q3517" i="1"/>
  <c r="R3517" i="1"/>
  <c r="S3517" i="1"/>
  <c r="T3517" i="1"/>
  <c r="U3517" i="1"/>
  <c r="V3517" i="1"/>
  <c r="W3517" i="1"/>
  <c r="X3517" i="1"/>
  <c r="Y3517" i="1"/>
  <c r="Z3517" i="1"/>
  <c r="AA3517" i="1"/>
  <c r="AB3517" i="1"/>
  <c r="AC3517" i="1"/>
  <c r="AD3517" i="1"/>
  <c r="H3518" i="1"/>
  <c r="I3518" i="1"/>
  <c r="J3518" i="1"/>
  <c r="K3518" i="1"/>
  <c r="L3518" i="1"/>
  <c r="M3518" i="1"/>
  <c r="N3518" i="1"/>
  <c r="O3518" i="1"/>
  <c r="P3518" i="1"/>
  <c r="Q3518" i="1"/>
  <c r="R3518" i="1"/>
  <c r="S3518" i="1"/>
  <c r="T3518" i="1"/>
  <c r="U3518" i="1"/>
  <c r="V3518" i="1"/>
  <c r="W3518" i="1"/>
  <c r="X3518" i="1"/>
  <c r="Y3518" i="1"/>
  <c r="Z3518" i="1"/>
  <c r="AA3518" i="1"/>
  <c r="AB3518" i="1"/>
  <c r="AC3518" i="1"/>
  <c r="AD3518" i="1"/>
  <c r="H3519" i="1"/>
  <c r="I3519" i="1"/>
  <c r="J3519" i="1"/>
  <c r="K3519" i="1"/>
  <c r="L3519" i="1"/>
  <c r="M3519" i="1"/>
  <c r="N3519" i="1"/>
  <c r="O3519" i="1"/>
  <c r="P3519" i="1"/>
  <c r="Q3519" i="1"/>
  <c r="R3519" i="1"/>
  <c r="S3519" i="1"/>
  <c r="T3519" i="1"/>
  <c r="U3519" i="1"/>
  <c r="V3519" i="1"/>
  <c r="W3519" i="1"/>
  <c r="X3519" i="1"/>
  <c r="Y3519" i="1"/>
  <c r="Z3519" i="1"/>
  <c r="AA3519" i="1"/>
  <c r="AB3519" i="1"/>
  <c r="AC3519" i="1"/>
  <c r="AD3519" i="1"/>
  <c r="H3520" i="1"/>
  <c r="I3520" i="1"/>
  <c r="J3520" i="1"/>
  <c r="K3520" i="1"/>
  <c r="L3520" i="1"/>
  <c r="M3520" i="1"/>
  <c r="N3520" i="1"/>
  <c r="O3520" i="1"/>
  <c r="P3520" i="1"/>
  <c r="Q3520" i="1"/>
  <c r="R3520" i="1"/>
  <c r="S3520" i="1"/>
  <c r="T3520" i="1"/>
  <c r="U3520" i="1"/>
  <c r="V3520" i="1"/>
  <c r="W3520" i="1"/>
  <c r="X3520" i="1"/>
  <c r="Y3520" i="1"/>
  <c r="Z3520" i="1"/>
  <c r="AA3520" i="1"/>
  <c r="AB3520" i="1"/>
  <c r="AC3520" i="1"/>
  <c r="AD3520" i="1"/>
  <c r="H3521" i="1"/>
  <c r="I3521" i="1"/>
  <c r="J3521" i="1"/>
  <c r="K3521" i="1"/>
  <c r="L3521" i="1"/>
  <c r="M3521" i="1"/>
  <c r="N3521" i="1"/>
  <c r="O3521" i="1"/>
  <c r="P3521" i="1"/>
  <c r="Q3521" i="1"/>
  <c r="R3521" i="1"/>
  <c r="S3521" i="1"/>
  <c r="T3521" i="1"/>
  <c r="U3521" i="1"/>
  <c r="V3521" i="1"/>
  <c r="W3521" i="1"/>
  <c r="X3521" i="1"/>
  <c r="Y3521" i="1"/>
  <c r="Z3521" i="1"/>
  <c r="AA3521" i="1"/>
  <c r="AB3521" i="1"/>
  <c r="AC3521" i="1"/>
  <c r="AD3521" i="1"/>
  <c r="H3522" i="1"/>
  <c r="I3522" i="1"/>
  <c r="J3522" i="1"/>
  <c r="K3522" i="1"/>
  <c r="L3522" i="1"/>
  <c r="M3522" i="1"/>
  <c r="N3522" i="1"/>
  <c r="O3522" i="1"/>
  <c r="P3522" i="1"/>
  <c r="Q3522" i="1"/>
  <c r="R3522" i="1"/>
  <c r="S3522" i="1"/>
  <c r="T3522" i="1"/>
  <c r="U3522" i="1"/>
  <c r="V3522" i="1"/>
  <c r="W3522" i="1"/>
  <c r="X3522" i="1"/>
  <c r="Y3522" i="1"/>
  <c r="Z3522" i="1"/>
  <c r="AA3522" i="1"/>
  <c r="AB3522" i="1"/>
  <c r="AC3522" i="1"/>
  <c r="AD3522" i="1"/>
  <c r="H3523" i="1"/>
  <c r="I3523" i="1"/>
  <c r="J3523" i="1"/>
  <c r="K3523" i="1"/>
  <c r="L3523" i="1"/>
  <c r="M3523" i="1"/>
  <c r="N3523" i="1"/>
  <c r="O3523" i="1"/>
  <c r="P3523" i="1"/>
  <c r="Q3523" i="1"/>
  <c r="R3523" i="1"/>
  <c r="S3523" i="1"/>
  <c r="T3523" i="1"/>
  <c r="U3523" i="1"/>
  <c r="V3523" i="1"/>
  <c r="W3523" i="1"/>
  <c r="X3523" i="1"/>
  <c r="Y3523" i="1"/>
  <c r="Z3523" i="1"/>
  <c r="AA3523" i="1"/>
  <c r="AB3523" i="1"/>
  <c r="AC3523" i="1"/>
  <c r="AD3523" i="1"/>
  <c r="H3525" i="1"/>
  <c r="I3525" i="1"/>
  <c r="J3525" i="1"/>
  <c r="K3525" i="1"/>
  <c r="L3525" i="1"/>
  <c r="M3525" i="1"/>
  <c r="N3525" i="1"/>
  <c r="O3525" i="1"/>
  <c r="P3525" i="1"/>
  <c r="Q3525" i="1"/>
  <c r="R3525" i="1"/>
  <c r="S3525" i="1"/>
  <c r="T3525" i="1"/>
  <c r="U3525" i="1"/>
  <c r="V3525" i="1"/>
  <c r="W3525" i="1"/>
  <c r="X3525" i="1"/>
  <c r="Y3525" i="1"/>
  <c r="Z3525" i="1"/>
  <c r="AA3525" i="1"/>
  <c r="AB3525" i="1"/>
  <c r="AC3525" i="1"/>
  <c r="AD3525" i="1"/>
  <c r="H3526" i="1"/>
  <c r="I3526" i="1"/>
  <c r="J3526" i="1"/>
  <c r="K3526" i="1"/>
  <c r="L3526" i="1"/>
  <c r="M3526" i="1"/>
  <c r="N3526" i="1"/>
  <c r="O3526" i="1"/>
  <c r="P3526" i="1"/>
  <c r="Q3526" i="1"/>
  <c r="R3526" i="1"/>
  <c r="S3526" i="1"/>
  <c r="T3526" i="1"/>
  <c r="U3526" i="1"/>
  <c r="V3526" i="1"/>
  <c r="W3526" i="1"/>
  <c r="X3526" i="1"/>
  <c r="Y3526" i="1"/>
  <c r="Z3526" i="1"/>
  <c r="AA3526" i="1"/>
  <c r="AB3526" i="1"/>
  <c r="AC3526" i="1"/>
  <c r="AD3526" i="1"/>
  <c r="H3527" i="1"/>
  <c r="I3527" i="1"/>
  <c r="J3527" i="1"/>
  <c r="K3527" i="1"/>
  <c r="L3527" i="1"/>
  <c r="M3527" i="1"/>
  <c r="N3527" i="1"/>
  <c r="O3527" i="1"/>
  <c r="P3527" i="1"/>
  <c r="Q3527" i="1"/>
  <c r="R3527" i="1"/>
  <c r="S3527" i="1"/>
  <c r="T3527" i="1"/>
  <c r="U3527" i="1"/>
  <c r="V3527" i="1"/>
  <c r="W3527" i="1"/>
  <c r="X3527" i="1"/>
  <c r="Y3527" i="1"/>
  <c r="Z3527" i="1"/>
  <c r="AA3527" i="1"/>
  <c r="AB3527" i="1"/>
  <c r="AC3527" i="1"/>
  <c r="AD3527" i="1"/>
  <c r="H3528" i="1"/>
  <c r="I3528" i="1"/>
  <c r="J3528" i="1"/>
  <c r="K3528" i="1"/>
  <c r="L3528" i="1"/>
  <c r="M3528" i="1"/>
  <c r="N3528" i="1"/>
  <c r="O3528" i="1"/>
  <c r="P3528" i="1"/>
  <c r="Q3528" i="1"/>
  <c r="R3528" i="1"/>
  <c r="S3528" i="1"/>
  <c r="T3528" i="1"/>
  <c r="U3528" i="1"/>
  <c r="V3528" i="1"/>
  <c r="W3528" i="1"/>
  <c r="X3528" i="1"/>
  <c r="Y3528" i="1"/>
  <c r="Z3528" i="1"/>
  <c r="AA3528" i="1"/>
  <c r="AB3528" i="1"/>
  <c r="AC3528" i="1"/>
  <c r="AD3528" i="1"/>
  <c r="H3529" i="1"/>
  <c r="I3529" i="1"/>
  <c r="J3529" i="1"/>
  <c r="K3529" i="1"/>
  <c r="L3529" i="1"/>
  <c r="M3529" i="1"/>
  <c r="N3529" i="1"/>
  <c r="O3529" i="1"/>
  <c r="P3529" i="1"/>
  <c r="Q3529" i="1"/>
  <c r="R3529" i="1"/>
  <c r="S3529" i="1"/>
  <c r="T3529" i="1"/>
  <c r="U3529" i="1"/>
  <c r="V3529" i="1"/>
  <c r="W3529" i="1"/>
  <c r="X3529" i="1"/>
  <c r="Y3529" i="1"/>
  <c r="Z3529" i="1"/>
  <c r="AA3529" i="1"/>
  <c r="AB3529" i="1"/>
  <c r="AC3529" i="1"/>
  <c r="AD3529" i="1"/>
  <c r="H3530" i="1"/>
  <c r="I3530" i="1"/>
  <c r="J3530" i="1"/>
  <c r="K3530" i="1"/>
  <c r="L3530" i="1"/>
  <c r="M3530" i="1"/>
  <c r="N3530" i="1"/>
  <c r="O3530" i="1"/>
  <c r="P3530" i="1"/>
  <c r="Q3530" i="1"/>
  <c r="R3530" i="1"/>
  <c r="S3530" i="1"/>
  <c r="T3530" i="1"/>
  <c r="U3530" i="1"/>
  <c r="V3530" i="1"/>
  <c r="W3530" i="1"/>
  <c r="X3530" i="1"/>
  <c r="Y3530" i="1"/>
  <c r="Z3530" i="1"/>
  <c r="AA3530" i="1"/>
  <c r="AB3530" i="1"/>
  <c r="AC3530" i="1"/>
  <c r="AD3530" i="1"/>
  <c r="H3531" i="1"/>
  <c r="I3531" i="1"/>
  <c r="J3531" i="1"/>
  <c r="K3531" i="1"/>
  <c r="L3531" i="1"/>
  <c r="M3531" i="1"/>
  <c r="N3531" i="1"/>
  <c r="O3531" i="1"/>
  <c r="P3531" i="1"/>
  <c r="Q3531" i="1"/>
  <c r="R3531" i="1"/>
  <c r="S3531" i="1"/>
  <c r="T3531" i="1"/>
  <c r="U3531" i="1"/>
  <c r="V3531" i="1"/>
  <c r="W3531" i="1"/>
  <c r="X3531" i="1"/>
  <c r="Y3531" i="1"/>
  <c r="Z3531" i="1"/>
  <c r="AA3531" i="1"/>
  <c r="AB3531" i="1"/>
  <c r="AC3531" i="1"/>
  <c r="AD3531" i="1"/>
  <c r="H3532" i="1"/>
  <c r="I3532" i="1"/>
  <c r="J3532" i="1"/>
  <c r="K3532" i="1"/>
  <c r="L3532" i="1"/>
  <c r="M3532" i="1"/>
  <c r="N3532" i="1"/>
  <c r="O3532" i="1"/>
  <c r="P3532" i="1"/>
  <c r="Q3532" i="1"/>
  <c r="R3532" i="1"/>
  <c r="S3532" i="1"/>
  <c r="T3532" i="1"/>
  <c r="U3532" i="1"/>
  <c r="V3532" i="1"/>
  <c r="W3532" i="1"/>
  <c r="X3532" i="1"/>
  <c r="Y3532" i="1"/>
  <c r="Z3532" i="1"/>
  <c r="AA3532" i="1"/>
  <c r="AB3532" i="1"/>
  <c r="AC3532" i="1"/>
  <c r="AD3532" i="1"/>
  <c r="H3533" i="1"/>
  <c r="I3533" i="1"/>
  <c r="J3533" i="1"/>
  <c r="K3533" i="1"/>
  <c r="L3533" i="1"/>
  <c r="M3533" i="1"/>
  <c r="N3533" i="1"/>
  <c r="O3533" i="1"/>
  <c r="P3533" i="1"/>
  <c r="Q3533" i="1"/>
  <c r="R3533" i="1"/>
  <c r="S3533" i="1"/>
  <c r="T3533" i="1"/>
  <c r="U3533" i="1"/>
  <c r="V3533" i="1"/>
  <c r="W3533" i="1"/>
  <c r="X3533" i="1"/>
  <c r="Y3533" i="1"/>
  <c r="Z3533" i="1"/>
  <c r="AA3533" i="1"/>
  <c r="AB3533" i="1"/>
  <c r="AC3533" i="1"/>
  <c r="AD3533" i="1"/>
  <c r="H3534" i="1"/>
  <c r="I3534" i="1"/>
  <c r="J3534" i="1"/>
  <c r="K3534" i="1"/>
  <c r="L3534" i="1"/>
  <c r="M3534" i="1"/>
  <c r="N3534" i="1"/>
  <c r="O3534" i="1"/>
  <c r="P3534" i="1"/>
  <c r="Q3534" i="1"/>
  <c r="R3534" i="1"/>
  <c r="S3534" i="1"/>
  <c r="T3534" i="1"/>
  <c r="U3534" i="1"/>
  <c r="V3534" i="1"/>
  <c r="W3534" i="1"/>
  <c r="X3534" i="1"/>
  <c r="Y3534" i="1"/>
  <c r="Z3534" i="1"/>
  <c r="AA3534" i="1"/>
  <c r="AB3534" i="1"/>
  <c r="AC3534" i="1"/>
  <c r="AD3534" i="1"/>
  <c r="H3535" i="1"/>
  <c r="I3535" i="1"/>
  <c r="J3535" i="1"/>
  <c r="K3535" i="1"/>
  <c r="L3535" i="1"/>
  <c r="M3535" i="1"/>
  <c r="N3535" i="1"/>
  <c r="O3535" i="1"/>
  <c r="P3535" i="1"/>
  <c r="Q3535" i="1"/>
  <c r="R3535" i="1"/>
  <c r="S3535" i="1"/>
  <c r="T3535" i="1"/>
  <c r="U3535" i="1"/>
  <c r="V3535" i="1"/>
  <c r="W3535" i="1"/>
  <c r="X3535" i="1"/>
  <c r="Y3535" i="1"/>
  <c r="Z3535" i="1"/>
  <c r="AA3535" i="1"/>
  <c r="AB3535" i="1"/>
  <c r="AC3535" i="1"/>
  <c r="AD3535" i="1"/>
  <c r="H3536" i="1"/>
  <c r="I3536" i="1"/>
  <c r="J3536" i="1"/>
  <c r="K3536" i="1"/>
  <c r="L3536" i="1"/>
  <c r="M3536" i="1"/>
  <c r="N3536" i="1"/>
  <c r="O3536" i="1"/>
  <c r="P3536" i="1"/>
  <c r="Q3536" i="1"/>
  <c r="R3536" i="1"/>
  <c r="S3536" i="1"/>
  <c r="T3536" i="1"/>
  <c r="U3536" i="1"/>
  <c r="V3536" i="1"/>
  <c r="W3536" i="1"/>
  <c r="X3536" i="1"/>
  <c r="Y3536" i="1"/>
  <c r="Z3536" i="1"/>
  <c r="AA3536" i="1"/>
  <c r="AB3536" i="1"/>
  <c r="AC3536" i="1"/>
  <c r="AD3536" i="1"/>
  <c r="H3537" i="1"/>
  <c r="I3537" i="1"/>
  <c r="J3537" i="1"/>
  <c r="K3537" i="1"/>
  <c r="L3537" i="1"/>
  <c r="M3537" i="1"/>
  <c r="N3537" i="1"/>
  <c r="O3537" i="1"/>
  <c r="P3537" i="1"/>
  <c r="Q3537" i="1"/>
  <c r="R3537" i="1"/>
  <c r="S3537" i="1"/>
  <c r="T3537" i="1"/>
  <c r="U3537" i="1"/>
  <c r="V3537" i="1"/>
  <c r="W3537" i="1"/>
  <c r="X3537" i="1"/>
  <c r="Y3537" i="1"/>
  <c r="Z3537" i="1"/>
  <c r="AA3537" i="1"/>
  <c r="AB3537" i="1"/>
  <c r="AC3537" i="1"/>
  <c r="AD3537" i="1"/>
  <c r="H3538" i="1"/>
  <c r="I3538" i="1"/>
  <c r="J3538" i="1"/>
  <c r="K3538" i="1"/>
  <c r="L3538" i="1"/>
  <c r="M3538" i="1"/>
  <c r="N3538" i="1"/>
  <c r="O3538" i="1"/>
  <c r="P3538" i="1"/>
  <c r="Q3538" i="1"/>
  <c r="R3538" i="1"/>
  <c r="S3538" i="1"/>
  <c r="T3538" i="1"/>
  <c r="U3538" i="1"/>
  <c r="V3538" i="1"/>
  <c r="W3538" i="1"/>
  <c r="X3538" i="1"/>
  <c r="Y3538" i="1"/>
  <c r="Z3538" i="1"/>
  <c r="AA3538" i="1"/>
  <c r="AB3538" i="1"/>
  <c r="AC3538" i="1"/>
  <c r="AD3538" i="1"/>
  <c r="H3539" i="1"/>
  <c r="I3539" i="1"/>
  <c r="J3539" i="1"/>
  <c r="K3539" i="1"/>
  <c r="L3539" i="1"/>
  <c r="M3539" i="1"/>
  <c r="N3539" i="1"/>
  <c r="O3539" i="1"/>
  <c r="P3539" i="1"/>
  <c r="Q3539" i="1"/>
  <c r="R3539" i="1"/>
  <c r="S3539" i="1"/>
  <c r="T3539" i="1"/>
  <c r="U3539" i="1"/>
  <c r="V3539" i="1"/>
  <c r="W3539" i="1"/>
  <c r="X3539" i="1"/>
  <c r="Y3539" i="1"/>
  <c r="Z3539" i="1"/>
  <c r="AA3539" i="1"/>
  <c r="AB3539" i="1"/>
  <c r="AC3539" i="1"/>
  <c r="AD3539" i="1"/>
  <c r="H3540" i="1"/>
  <c r="I3540" i="1"/>
  <c r="J3540" i="1"/>
  <c r="K3540" i="1"/>
  <c r="L3540" i="1"/>
  <c r="M3540" i="1"/>
  <c r="N3540" i="1"/>
  <c r="O3540" i="1"/>
  <c r="P3540" i="1"/>
  <c r="Q3540" i="1"/>
  <c r="R3540" i="1"/>
  <c r="S3540" i="1"/>
  <c r="T3540" i="1"/>
  <c r="U3540" i="1"/>
  <c r="V3540" i="1"/>
  <c r="W3540" i="1"/>
  <c r="X3540" i="1"/>
  <c r="Y3540" i="1"/>
  <c r="Z3540" i="1"/>
  <c r="AA3540" i="1"/>
  <c r="AB3540" i="1"/>
  <c r="AC3540" i="1"/>
  <c r="AD3540" i="1"/>
  <c r="H3541" i="1"/>
  <c r="I3541" i="1"/>
  <c r="J3541" i="1"/>
  <c r="K3541" i="1"/>
  <c r="L3541" i="1"/>
  <c r="M3541" i="1"/>
  <c r="N3541" i="1"/>
  <c r="O3541" i="1"/>
  <c r="P3541" i="1"/>
  <c r="Q3541" i="1"/>
  <c r="R3541" i="1"/>
  <c r="S3541" i="1"/>
  <c r="T3541" i="1"/>
  <c r="U3541" i="1"/>
  <c r="V3541" i="1"/>
  <c r="W3541" i="1"/>
  <c r="X3541" i="1"/>
  <c r="Y3541" i="1"/>
  <c r="Z3541" i="1"/>
  <c r="AA3541" i="1"/>
  <c r="AB3541" i="1"/>
  <c r="AC3541" i="1"/>
  <c r="AD3541" i="1"/>
  <c r="H3542" i="1"/>
  <c r="I3542" i="1"/>
  <c r="J3542" i="1"/>
  <c r="K3542" i="1"/>
  <c r="L3542" i="1"/>
  <c r="M3542" i="1"/>
  <c r="N3542" i="1"/>
  <c r="O3542" i="1"/>
  <c r="P3542" i="1"/>
  <c r="Q3542" i="1"/>
  <c r="R3542" i="1"/>
  <c r="S3542" i="1"/>
  <c r="T3542" i="1"/>
  <c r="U3542" i="1"/>
  <c r="V3542" i="1"/>
  <c r="W3542" i="1"/>
  <c r="X3542" i="1"/>
  <c r="Y3542" i="1"/>
  <c r="Z3542" i="1"/>
  <c r="AA3542" i="1"/>
  <c r="AB3542" i="1"/>
  <c r="AC3542" i="1"/>
  <c r="AD3542" i="1"/>
  <c r="H3543" i="1"/>
  <c r="I3543" i="1"/>
  <c r="J3543" i="1"/>
  <c r="K3543" i="1"/>
  <c r="L3543" i="1"/>
  <c r="M3543" i="1"/>
  <c r="N3543" i="1"/>
  <c r="O3543" i="1"/>
  <c r="P3543" i="1"/>
  <c r="Q3543" i="1"/>
  <c r="R3543" i="1"/>
  <c r="S3543" i="1"/>
  <c r="T3543" i="1"/>
  <c r="U3543" i="1"/>
  <c r="V3543" i="1"/>
  <c r="W3543" i="1"/>
  <c r="X3543" i="1"/>
  <c r="Y3543" i="1"/>
  <c r="Z3543" i="1"/>
  <c r="AA3543" i="1"/>
  <c r="AB3543" i="1"/>
  <c r="AC3543" i="1"/>
  <c r="AD3543" i="1"/>
  <c r="H3544" i="1"/>
  <c r="I3544" i="1"/>
  <c r="J3544" i="1"/>
  <c r="K3544" i="1"/>
  <c r="L3544" i="1"/>
  <c r="M3544" i="1"/>
  <c r="N3544" i="1"/>
  <c r="O3544" i="1"/>
  <c r="P3544" i="1"/>
  <c r="Q3544" i="1"/>
  <c r="R3544" i="1"/>
  <c r="S3544" i="1"/>
  <c r="T3544" i="1"/>
  <c r="U3544" i="1"/>
  <c r="V3544" i="1"/>
  <c r="W3544" i="1"/>
  <c r="X3544" i="1"/>
  <c r="Y3544" i="1"/>
  <c r="Z3544" i="1"/>
  <c r="AA3544" i="1"/>
  <c r="AB3544" i="1"/>
  <c r="AC3544" i="1"/>
  <c r="AD3544" i="1"/>
  <c r="H3545" i="1"/>
  <c r="I3545" i="1"/>
  <c r="J3545" i="1"/>
  <c r="K3545" i="1"/>
  <c r="L3545" i="1"/>
  <c r="M3545" i="1"/>
  <c r="N3545" i="1"/>
  <c r="O3545" i="1"/>
  <c r="P3545" i="1"/>
  <c r="Q3545" i="1"/>
  <c r="R3545" i="1"/>
  <c r="S3545" i="1"/>
  <c r="T3545" i="1"/>
  <c r="U3545" i="1"/>
  <c r="V3545" i="1"/>
  <c r="W3545" i="1"/>
  <c r="X3545" i="1"/>
  <c r="Y3545" i="1"/>
  <c r="Z3545" i="1"/>
  <c r="AA3545" i="1"/>
  <c r="AB3545" i="1"/>
  <c r="AC3545" i="1"/>
  <c r="AD3545" i="1"/>
  <c r="H3546" i="1"/>
  <c r="I3546" i="1"/>
  <c r="J3546" i="1"/>
  <c r="K3546" i="1"/>
  <c r="L3546" i="1"/>
  <c r="M3546" i="1"/>
  <c r="N3546" i="1"/>
  <c r="O3546" i="1"/>
  <c r="P3546" i="1"/>
  <c r="Q3546" i="1"/>
  <c r="R3546" i="1"/>
  <c r="S3546" i="1"/>
  <c r="T3546" i="1"/>
  <c r="U3546" i="1"/>
  <c r="V3546" i="1"/>
  <c r="W3546" i="1"/>
  <c r="X3546" i="1"/>
  <c r="Y3546" i="1"/>
  <c r="Z3546" i="1"/>
  <c r="AA3546" i="1"/>
  <c r="AB3546" i="1"/>
  <c r="AC3546" i="1"/>
  <c r="AD3546" i="1"/>
  <c r="H3547" i="1"/>
  <c r="I3547" i="1"/>
  <c r="J3547" i="1"/>
  <c r="K3547" i="1"/>
  <c r="L3547" i="1"/>
  <c r="M3547" i="1"/>
  <c r="N3547" i="1"/>
  <c r="O3547" i="1"/>
  <c r="P3547" i="1"/>
  <c r="Q3547" i="1"/>
  <c r="R3547" i="1"/>
  <c r="S3547" i="1"/>
  <c r="T3547" i="1"/>
  <c r="U3547" i="1"/>
  <c r="V3547" i="1"/>
  <c r="W3547" i="1"/>
  <c r="X3547" i="1"/>
  <c r="Y3547" i="1"/>
  <c r="Z3547" i="1"/>
  <c r="AA3547" i="1"/>
  <c r="AB3547" i="1"/>
  <c r="AC3547" i="1"/>
  <c r="AD3547" i="1"/>
  <c r="H3548" i="1"/>
  <c r="I3548" i="1"/>
  <c r="J3548" i="1"/>
  <c r="K3548" i="1"/>
  <c r="L3548" i="1"/>
  <c r="M3548" i="1"/>
  <c r="N3548" i="1"/>
  <c r="O3548" i="1"/>
  <c r="P3548" i="1"/>
  <c r="Q3548" i="1"/>
  <c r="R3548" i="1"/>
  <c r="S3548" i="1"/>
  <c r="T3548" i="1"/>
  <c r="U3548" i="1"/>
  <c r="V3548" i="1"/>
  <c r="W3548" i="1"/>
  <c r="X3548" i="1"/>
  <c r="Y3548" i="1"/>
  <c r="Z3548" i="1"/>
  <c r="AA3548" i="1"/>
  <c r="AB3548" i="1"/>
  <c r="AC3548" i="1"/>
  <c r="AD3548" i="1"/>
  <c r="H3550" i="1"/>
  <c r="I3550" i="1"/>
  <c r="J3550" i="1"/>
  <c r="K3550" i="1"/>
  <c r="L3550" i="1"/>
  <c r="M3550" i="1"/>
  <c r="N3550" i="1"/>
  <c r="O3550" i="1"/>
  <c r="P3550" i="1"/>
  <c r="Q3550" i="1"/>
  <c r="R3550" i="1"/>
  <c r="S3550" i="1"/>
  <c r="T3550" i="1"/>
  <c r="U3550" i="1"/>
  <c r="V3550" i="1"/>
  <c r="W3550" i="1"/>
  <c r="X3550" i="1"/>
  <c r="Y3550" i="1"/>
  <c r="Z3550" i="1"/>
  <c r="AA3550" i="1"/>
  <c r="AB3550" i="1"/>
  <c r="AC3550" i="1"/>
  <c r="AD3550" i="1"/>
  <c r="H3551" i="1"/>
  <c r="I3551" i="1"/>
  <c r="J3551" i="1"/>
  <c r="K3551" i="1"/>
  <c r="L3551" i="1"/>
  <c r="M3551" i="1"/>
  <c r="N3551" i="1"/>
  <c r="O3551" i="1"/>
  <c r="P3551" i="1"/>
  <c r="Q3551" i="1"/>
  <c r="R3551" i="1"/>
  <c r="S3551" i="1"/>
  <c r="T3551" i="1"/>
  <c r="U3551" i="1"/>
  <c r="V3551" i="1"/>
  <c r="W3551" i="1"/>
  <c r="X3551" i="1"/>
  <c r="Y3551" i="1"/>
  <c r="Z3551" i="1"/>
  <c r="AA3551" i="1"/>
  <c r="AB3551" i="1"/>
  <c r="AC3551" i="1"/>
  <c r="AD3551" i="1"/>
  <c r="H3552" i="1"/>
  <c r="I3552" i="1"/>
  <c r="J3552" i="1"/>
  <c r="K3552" i="1"/>
  <c r="L3552" i="1"/>
  <c r="M3552" i="1"/>
  <c r="N3552" i="1"/>
  <c r="O3552" i="1"/>
  <c r="P3552" i="1"/>
  <c r="Q3552" i="1"/>
  <c r="R3552" i="1"/>
  <c r="S3552" i="1"/>
  <c r="T3552" i="1"/>
  <c r="U3552" i="1"/>
  <c r="V3552" i="1"/>
  <c r="W3552" i="1"/>
  <c r="X3552" i="1"/>
  <c r="Y3552" i="1"/>
  <c r="Z3552" i="1"/>
  <c r="AA3552" i="1"/>
  <c r="AB3552" i="1"/>
  <c r="AC3552" i="1"/>
  <c r="AD3552" i="1"/>
  <c r="H3553" i="1"/>
  <c r="I3553" i="1"/>
  <c r="J3553" i="1"/>
  <c r="K3553" i="1"/>
  <c r="L3553" i="1"/>
  <c r="M3553" i="1"/>
  <c r="N3553" i="1"/>
  <c r="O3553" i="1"/>
  <c r="P3553" i="1"/>
  <c r="Q3553" i="1"/>
  <c r="R3553" i="1"/>
  <c r="S3553" i="1"/>
  <c r="T3553" i="1"/>
  <c r="U3553" i="1"/>
  <c r="V3553" i="1"/>
  <c r="W3553" i="1"/>
  <c r="X3553" i="1"/>
  <c r="Y3553" i="1"/>
  <c r="Z3553" i="1"/>
  <c r="AA3553" i="1"/>
  <c r="AB3553" i="1"/>
  <c r="AC3553" i="1"/>
  <c r="AD3553" i="1"/>
  <c r="H3554" i="1"/>
  <c r="I3554" i="1"/>
  <c r="J3554" i="1"/>
  <c r="K3554" i="1"/>
  <c r="L3554" i="1"/>
  <c r="M3554" i="1"/>
  <c r="N3554" i="1"/>
  <c r="O3554" i="1"/>
  <c r="P3554" i="1"/>
  <c r="Q3554" i="1"/>
  <c r="R3554" i="1"/>
  <c r="S3554" i="1"/>
  <c r="T3554" i="1"/>
  <c r="U3554" i="1"/>
  <c r="V3554" i="1"/>
  <c r="W3554" i="1"/>
  <c r="X3554" i="1"/>
  <c r="Y3554" i="1"/>
  <c r="Z3554" i="1"/>
  <c r="AA3554" i="1"/>
  <c r="AB3554" i="1"/>
  <c r="AC3554" i="1"/>
  <c r="AD3554" i="1"/>
  <c r="H3555" i="1"/>
  <c r="I3555" i="1"/>
  <c r="J3555" i="1"/>
  <c r="K3555" i="1"/>
  <c r="L3555" i="1"/>
  <c r="M3555" i="1"/>
  <c r="N3555" i="1"/>
  <c r="O3555" i="1"/>
  <c r="P3555" i="1"/>
  <c r="Q3555" i="1"/>
  <c r="R3555" i="1"/>
  <c r="S3555" i="1"/>
  <c r="T3555" i="1"/>
  <c r="U3555" i="1"/>
  <c r="V3555" i="1"/>
  <c r="W3555" i="1"/>
  <c r="X3555" i="1"/>
  <c r="Y3555" i="1"/>
  <c r="Z3555" i="1"/>
  <c r="AA3555" i="1"/>
  <c r="AB3555" i="1"/>
  <c r="AC3555" i="1"/>
  <c r="AD3555" i="1"/>
  <c r="H3556" i="1"/>
  <c r="I3556" i="1"/>
  <c r="J3556" i="1"/>
  <c r="K3556" i="1"/>
  <c r="L3556" i="1"/>
  <c r="M3556" i="1"/>
  <c r="N3556" i="1"/>
  <c r="O3556" i="1"/>
  <c r="P3556" i="1"/>
  <c r="Q3556" i="1"/>
  <c r="R3556" i="1"/>
  <c r="S3556" i="1"/>
  <c r="T3556" i="1"/>
  <c r="U3556" i="1"/>
  <c r="V3556" i="1"/>
  <c r="W3556" i="1"/>
  <c r="X3556" i="1"/>
  <c r="Y3556" i="1"/>
  <c r="Z3556" i="1"/>
  <c r="AA3556" i="1"/>
  <c r="AB3556" i="1"/>
  <c r="AC3556" i="1"/>
  <c r="AD3556" i="1"/>
  <c r="H3557" i="1"/>
  <c r="I3557" i="1"/>
  <c r="J3557" i="1"/>
  <c r="K3557" i="1"/>
  <c r="L3557" i="1"/>
  <c r="M3557" i="1"/>
  <c r="N3557" i="1"/>
  <c r="O3557" i="1"/>
  <c r="P3557" i="1"/>
  <c r="Q3557" i="1"/>
  <c r="R3557" i="1"/>
  <c r="S3557" i="1"/>
  <c r="T3557" i="1"/>
  <c r="U3557" i="1"/>
  <c r="V3557" i="1"/>
  <c r="W3557" i="1"/>
  <c r="X3557" i="1"/>
  <c r="Y3557" i="1"/>
  <c r="Z3557" i="1"/>
  <c r="AA3557" i="1"/>
  <c r="AB3557" i="1"/>
  <c r="AC3557" i="1"/>
  <c r="AD3557" i="1"/>
  <c r="H3559" i="1"/>
  <c r="I3559" i="1"/>
  <c r="J3559" i="1"/>
  <c r="K3559" i="1"/>
  <c r="L3559" i="1"/>
  <c r="M3559" i="1"/>
  <c r="N3559" i="1"/>
  <c r="O3559" i="1"/>
  <c r="P3559" i="1"/>
  <c r="Q3559" i="1"/>
  <c r="R3559" i="1"/>
  <c r="S3559" i="1"/>
  <c r="T3559" i="1"/>
  <c r="U3559" i="1"/>
  <c r="V3559" i="1"/>
  <c r="W3559" i="1"/>
  <c r="X3559" i="1"/>
  <c r="Y3559" i="1"/>
  <c r="Z3559" i="1"/>
  <c r="AA3559" i="1"/>
  <c r="AB3559" i="1"/>
  <c r="AC3559" i="1"/>
  <c r="AD3559" i="1"/>
  <c r="H3560" i="1"/>
  <c r="I3560" i="1"/>
  <c r="J3560" i="1"/>
  <c r="K3560" i="1"/>
  <c r="L3560" i="1"/>
  <c r="M3560" i="1"/>
  <c r="N3560" i="1"/>
  <c r="O3560" i="1"/>
  <c r="P3560" i="1"/>
  <c r="Q3560" i="1"/>
  <c r="R3560" i="1"/>
  <c r="S3560" i="1"/>
  <c r="T3560" i="1"/>
  <c r="U3560" i="1"/>
  <c r="V3560" i="1"/>
  <c r="W3560" i="1"/>
  <c r="X3560" i="1"/>
  <c r="Y3560" i="1"/>
  <c r="Z3560" i="1"/>
  <c r="AA3560" i="1"/>
  <c r="AB3560" i="1"/>
  <c r="AC3560" i="1"/>
  <c r="AD3560" i="1"/>
  <c r="H3561" i="1"/>
  <c r="I3561" i="1"/>
  <c r="J3561" i="1"/>
  <c r="K3561" i="1"/>
  <c r="L3561" i="1"/>
  <c r="M3561" i="1"/>
  <c r="N3561" i="1"/>
  <c r="O3561" i="1"/>
  <c r="P3561" i="1"/>
  <c r="Q3561" i="1"/>
  <c r="R3561" i="1"/>
  <c r="S3561" i="1"/>
  <c r="T3561" i="1"/>
  <c r="U3561" i="1"/>
  <c r="V3561" i="1"/>
  <c r="W3561" i="1"/>
  <c r="X3561" i="1"/>
  <c r="Y3561" i="1"/>
  <c r="Z3561" i="1"/>
  <c r="AA3561" i="1"/>
  <c r="AB3561" i="1"/>
  <c r="AC3561" i="1"/>
  <c r="AD3561" i="1"/>
  <c r="H3562" i="1"/>
  <c r="I3562" i="1"/>
  <c r="J3562" i="1"/>
  <c r="K3562" i="1"/>
  <c r="L3562" i="1"/>
  <c r="M3562" i="1"/>
  <c r="N3562" i="1"/>
  <c r="O3562" i="1"/>
  <c r="P3562" i="1"/>
  <c r="Q3562" i="1"/>
  <c r="R3562" i="1"/>
  <c r="S3562" i="1"/>
  <c r="T3562" i="1"/>
  <c r="U3562" i="1"/>
  <c r="V3562" i="1"/>
  <c r="W3562" i="1"/>
  <c r="X3562" i="1"/>
  <c r="Y3562" i="1"/>
  <c r="Z3562" i="1"/>
  <c r="AA3562" i="1"/>
  <c r="AB3562" i="1"/>
  <c r="AC3562" i="1"/>
  <c r="AD3562" i="1"/>
  <c r="H3563" i="1"/>
  <c r="I3563" i="1"/>
  <c r="J3563" i="1"/>
  <c r="K3563" i="1"/>
  <c r="L3563" i="1"/>
  <c r="M3563" i="1"/>
  <c r="N3563" i="1"/>
  <c r="O3563" i="1"/>
  <c r="P3563" i="1"/>
  <c r="Q3563" i="1"/>
  <c r="R3563" i="1"/>
  <c r="S3563" i="1"/>
  <c r="T3563" i="1"/>
  <c r="U3563" i="1"/>
  <c r="V3563" i="1"/>
  <c r="W3563" i="1"/>
  <c r="X3563" i="1"/>
  <c r="Y3563" i="1"/>
  <c r="Z3563" i="1"/>
  <c r="AA3563" i="1"/>
  <c r="AB3563" i="1"/>
  <c r="AC3563" i="1"/>
  <c r="AD3563" i="1"/>
  <c r="H3564" i="1"/>
  <c r="I3564" i="1"/>
  <c r="J3564" i="1"/>
  <c r="K3564" i="1"/>
  <c r="L3564" i="1"/>
  <c r="M3564" i="1"/>
  <c r="N3564" i="1"/>
  <c r="O3564" i="1"/>
  <c r="P3564" i="1"/>
  <c r="Q3564" i="1"/>
  <c r="R3564" i="1"/>
  <c r="S3564" i="1"/>
  <c r="T3564" i="1"/>
  <c r="U3564" i="1"/>
  <c r="V3564" i="1"/>
  <c r="W3564" i="1"/>
  <c r="X3564" i="1"/>
  <c r="Y3564" i="1"/>
  <c r="Z3564" i="1"/>
  <c r="AA3564" i="1"/>
  <c r="AB3564" i="1"/>
  <c r="AC3564" i="1"/>
  <c r="AD3564" i="1"/>
  <c r="H3565" i="1"/>
  <c r="I3565" i="1"/>
  <c r="J3565" i="1"/>
  <c r="K3565" i="1"/>
  <c r="L3565" i="1"/>
  <c r="M3565" i="1"/>
  <c r="N3565" i="1"/>
  <c r="O3565" i="1"/>
  <c r="P3565" i="1"/>
  <c r="Q3565" i="1"/>
  <c r="R3565" i="1"/>
  <c r="S3565" i="1"/>
  <c r="T3565" i="1"/>
  <c r="U3565" i="1"/>
  <c r="V3565" i="1"/>
  <c r="W3565" i="1"/>
  <c r="X3565" i="1"/>
  <c r="Y3565" i="1"/>
  <c r="Z3565" i="1"/>
  <c r="AA3565" i="1"/>
  <c r="AB3565" i="1"/>
  <c r="AC3565" i="1"/>
  <c r="AD3565" i="1"/>
  <c r="H3566" i="1"/>
  <c r="I3566" i="1"/>
  <c r="J3566" i="1"/>
  <c r="K3566" i="1"/>
  <c r="L3566" i="1"/>
  <c r="M3566" i="1"/>
  <c r="N3566" i="1"/>
  <c r="O3566" i="1"/>
  <c r="P3566" i="1"/>
  <c r="Q3566" i="1"/>
  <c r="R3566" i="1"/>
  <c r="S3566" i="1"/>
  <c r="T3566" i="1"/>
  <c r="U3566" i="1"/>
  <c r="V3566" i="1"/>
  <c r="W3566" i="1"/>
  <c r="X3566" i="1"/>
  <c r="Y3566" i="1"/>
  <c r="Z3566" i="1"/>
  <c r="AA3566" i="1"/>
  <c r="AB3566" i="1"/>
  <c r="AC3566" i="1"/>
  <c r="AD3566" i="1"/>
  <c r="H3569" i="1"/>
  <c r="I3569" i="1"/>
  <c r="J3569" i="1"/>
  <c r="K3569" i="1"/>
  <c r="L3569" i="1"/>
  <c r="M3569" i="1"/>
  <c r="N3569" i="1"/>
  <c r="O3569" i="1"/>
  <c r="P3569" i="1"/>
  <c r="Q3569" i="1"/>
  <c r="R3569" i="1"/>
  <c r="S3569" i="1"/>
  <c r="T3569" i="1"/>
  <c r="U3569" i="1"/>
  <c r="V3569" i="1"/>
  <c r="W3569" i="1"/>
  <c r="X3569" i="1"/>
  <c r="Y3569" i="1"/>
  <c r="Z3569" i="1"/>
  <c r="AA3569" i="1"/>
  <c r="AB3569" i="1"/>
  <c r="AC3569" i="1"/>
  <c r="AD3569" i="1"/>
  <c r="H3570" i="1"/>
  <c r="I3570" i="1"/>
  <c r="J3570" i="1"/>
  <c r="K3570" i="1"/>
  <c r="L3570" i="1"/>
  <c r="M3570" i="1"/>
  <c r="N3570" i="1"/>
  <c r="O3570" i="1"/>
  <c r="P3570" i="1"/>
  <c r="Q3570" i="1"/>
  <c r="R3570" i="1"/>
  <c r="S3570" i="1"/>
  <c r="T3570" i="1"/>
  <c r="U3570" i="1"/>
  <c r="V3570" i="1"/>
  <c r="W3570" i="1"/>
  <c r="X3570" i="1"/>
  <c r="Y3570" i="1"/>
  <c r="Z3570" i="1"/>
  <c r="AA3570" i="1"/>
  <c r="AB3570" i="1"/>
  <c r="AC3570" i="1"/>
  <c r="AD3570" i="1"/>
  <c r="H3571" i="1"/>
  <c r="I3571" i="1"/>
  <c r="J3571" i="1"/>
  <c r="K3571" i="1"/>
  <c r="L3571" i="1"/>
  <c r="M3571" i="1"/>
  <c r="N3571" i="1"/>
  <c r="O3571" i="1"/>
  <c r="P3571" i="1"/>
  <c r="Q3571" i="1"/>
  <c r="R3571" i="1"/>
  <c r="S3571" i="1"/>
  <c r="T3571" i="1"/>
  <c r="U3571" i="1"/>
  <c r="V3571" i="1"/>
  <c r="W3571" i="1"/>
  <c r="X3571" i="1"/>
  <c r="Y3571" i="1"/>
  <c r="Z3571" i="1"/>
  <c r="AA3571" i="1"/>
  <c r="AB3571" i="1"/>
  <c r="AC3571" i="1"/>
  <c r="AD3571" i="1"/>
  <c r="H3572" i="1"/>
  <c r="I3572" i="1"/>
  <c r="J3572" i="1"/>
  <c r="K3572" i="1"/>
  <c r="L3572" i="1"/>
  <c r="M3572" i="1"/>
  <c r="N3572" i="1"/>
  <c r="O3572" i="1"/>
  <c r="P3572" i="1"/>
  <c r="Q3572" i="1"/>
  <c r="R3572" i="1"/>
  <c r="S3572" i="1"/>
  <c r="T3572" i="1"/>
  <c r="U3572" i="1"/>
  <c r="V3572" i="1"/>
  <c r="W3572" i="1"/>
  <c r="X3572" i="1"/>
  <c r="Y3572" i="1"/>
  <c r="Z3572" i="1"/>
  <c r="AA3572" i="1"/>
  <c r="AB3572" i="1"/>
  <c r="AC3572" i="1"/>
  <c r="AD3572" i="1"/>
  <c r="H3573" i="1"/>
  <c r="I3573" i="1"/>
  <c r="J3573" i="1"/>
  <c r="K3573" i="1"/>
  <c r="L3573" i="1"/>
  <c r="M3573" i="1"/>
  <c r="N3573" i="1"/>
  <c r="O3573" i="1"/>
  <c r="P3573" i="1"/>
  <c r="Q3573" i="1"/>
  <c r="R3573" i="1"/>
  <c r="S3573" i="1"/>
  <c r="T3573" i="1"/>
  <c r="U3573" i="1"/>
  <c r="V3573" i="1"/>
  <c r="W3573" i="1"/>
  <c r="X3573" i="1"/>
  <c r="Y3573" i="1"/>
  <c r="Z3573" i="1"/>
  <c r="AA3573" i="1"/>
  <c r="AB3573" i="1"/>
  <c r="AC3573" i="1"/>
  <c r="AD3573" i="1"/>
  <c r="H3574" i="1"/>
  <c r="I3574" i="1"/>
  <c r="J3574" i="1"/>
  <c r="K3574" i="1"/>
  <c r="L3574" i="1"/>
  <c r="M3574" i="1"/>
  <c r="N3574" i="1"/>
  <c r="O3574" i="1"/>
  <c r="P3574" i="1"/>
  <c r="Q3574" i="1"/>
  <c r="R3574" i="1"/>
  <c r="S3574" i="1"/>
  <c r="T3574" i="1"/>
  <c r="U3574" i="1"/>
  <c r="V3574" i="1"/>
  <c r="W3574" i="1"/>
  <c r="X3574" i="1"/>
  <c r="Y3574" i="1"/>
  <c r="Z3574" i="1"/>
  <c r="AA3574" i="1"/>
  <c r="AB3574" i="1"/>
  <c r="AC3574" i="1"/>
  <c r="AD3574" i="1"/>
  <c r="H3575" i="1"/>
  <c r="I3575" i="1"/>
  <c r="J3575" i="1"/>
  <c r="K3575" i="1"/>
  <c r="L3575" i="1"/>
  <c r="M3575" i="1"/>
  <c r="N3575" i="1"/>
  <c r="O3575" i="1"/>
  <c r="P3575" i="1"/>
  <c r="Q3575" i="1"/>
  <c r="R3575" i="1"/>
  <c r="S3575" i="1"/>
  <c r="T3575" i="1"/>
  <c r="U3575" i="1"/>
  <c r="V3575" i="1"/>
  <c r="W3575" i="1"/>
  <c r="X3575" i="1"/>
  <c r="Y3575" i="1"/>
  <c r="Z3575" i="1"/>
  <c r="AA3575" i="1"/>
  <c r="AB3575" i="1"/>
  <c r="AC3575" i="1"/>
  <c r="AD3575" i="1"/>
  <c r="H3576" i="1"/>
  <c r="I3576" i="1"/>
  <c r="J3576" i="1"/>
  <c r="K3576" i="1"/>
  <c r="L3576" i="1"/>
  <c r="M3576" i="1"/>
  <c r="N3576" i="1"/>
  <c r="O3576" i="1"/>
  <c r="P3576" i="1"/>
  <c r="Q3576" i="1"/>
  <c r="R3576" i="1"/>
  <c r="S3576" i="1"/>
  <c r="T3576" i="1"/>
  <c r="U3576" i="1"/>
  <c r="V3576" i="1"/>
  <c r="W3576" i="1"/>
  <c r="X3576" i="1"/>
  <c r="Y3576" i="1"/>
  <c r="Z3576" i="1"/>
  <c r="AA3576" i="1"/>
  <c r="AB3576" i="1"/>
  <c r="AC3576" i="1"/>
  <c r="AD3576" i="1"/>
  <c r="H3594" i="1"/>
  <c r="I3594" i="1"/>
  <c r="J3594" i="1"/>
  <c r="K3594" i="1"/>
  <c r="L3594" i="1"/>
  <c r="M3594" i="1"/>
  <c r="N3594" i="1"/>
  <c r="O3594" i="1"/>
  <c r="P3594" i="1"/>
  <c r="Q3594" i="1"/>
  <c r="R3594" i="1"/>
  <c r="S3594" i="1"/>
  <c r="T3594" i="1"/>
  <c r="U3594" i="1"/>
  <c r="V3594" i="1"/>
  <c r="W3594" i="1"/>
  <c r="X3594" i="1"/>
  <c r="Y3594" i="1"/>
  <c r="Z3594" i="1"/>
  <c r="AA3594" i="1"/>
  <c r="AB3594" i="1"/>
  <c r="AC3594" i="1"/>
  <c r="AD3594" i="1"/>
  <c r="H3595" i="1"/>
  <c r="I3595" i="1"/>
  <c r="J3595" i="1"/>
  <c r="K3595" i="1"/>
  <c r="L3595" i="1"/>
  <c r="M3595" i="1"/>
  <c r="N3595" i="1"/>
  <c r="O3595" i="1"/>
  <c r="P3595" i="1"/>
  <c r="Q3595" i="1"/>
  <c r="R3595" i="1"/>
  <c r="S3595" i="1"/>
  <c r="T3595" i="1"/>
  <c r="U3595" i="1"/>
  <c r="V3595" i="1"/>
  <c r="W3595" i="1"/>
  <c r="X3595" i="1"/>
  <c r="Y3595" i="1"/>
  <c r="Z3595" i="1"/>
  <c r="AA3595" i="1"/>
  <c r="AB3595" i="1"/>
  <c r="AC3595" i="1"/>
  <c r="AD3595" i="1"/>
  <c r="H3596" i="1"/>
  <c r="I3596" i="1"/>
  <c r="J3596" i="1"/>
  <c r="K3596" i="1"/>
  <c r="L3596" i="1"/>
  <c r="M3596" i="1"/>
  <c r="N3596" i="1"/>
  <c r="O3596" i="1"/>
  <c r="P3596" i="1"/>
  <c r="Q3596" i="1"/>
  <c r="R3596" i="1"/>
  <c r="S3596" i="1"/>
  <c r="T3596" i="1"/>
  <c r="U3596" i="1"/>
  <c r="V3596" i="1"/>
  <c r="W3596" i="1"/>
  <c r="X3596" i="1"/>
  <c r="Y3596" i="1"/>
  <c r="Z3596" i="1"/>
  <c r="AA3596" i="1"/>
  <c r="AB3596" i="1"/>
  <c r="AC3596" i="1"/>
  <c r="AD3596" i="1"/>
  <c r="H3597" i="1"/>
  <c r="I3597" i="1"/>
  <c r="J3597" i="1"/>
  <c r="K3597" i="1"/>
  <c r="L3597" i="1"/>
  <c r="M3597" i="1"/>
  <c r="N3597" i="1"/>
  <c r="O3597" i="1"/>
  <c r="P3597" i="1"/>
  <c r="Q3597" i="1"/>
  <c r="R3597" i="1"/>
  <c r="S3597" i="1"/>
  <c r="T3597" i="1"/>
  <c r="U3597" i="1"/>
  <c r="V3597" i="1"/>
  <c r="W3597" i="1"/>
  <c r="X3597" i="1"/>
  <c r="Y3597" i="1"/>
  <c r="Z3597" i="1"/>
  <c r="AA3597" i="1"/>
  <c r="AB3597" i="1"/>
  <c r="AC3597" i="1"/>
  <c r="AD3597" i="1"/>
  <c r="H3598" i="1"/>
  <c r="I3598" i="1"/>
  <c r="J3598" i="1"/>
  <c r="K3598" i="1"/>
  <c r="L3598" i="1"/>
  <c r="M3598" i="1"/>
  <c r="N3598" i="1"/>
  <c r="O3598" i="1"/>
  <c r="P3598" i="1"/>
  <c r="Q3598" i="1"/>
  <c r="R3598" i="1"/>
  <c r="S3598" i="1"/>
  <c r="T3598" i="1"/>
  <c r="U3598" i="1"/>
  <c r="V3598" i="1"/>
  <c r="W3598" i="1"/>
  <c r="X3598" i="1"/>
  <c r="Y3598" i="1"/>
  <c r="Z3598" i="1"/>
  <c r="AA3598" i="1"/>
  <c r="AB3598" i="1"/>
  <c r="AC3598" i="1"/>
  <c r="AD3598" i="1"/>
  <c r="H3599" i="1"/>
  <c r="I3599" i="1"/>
  <c r="J3599" i="1"/>
  <c r="K3599" i="1"/>
  <c r="L3599" i="1"/>
  <c r="M3599" i="1"/>
  <c r="N3599" i="1"/>
  <c r="O3599" i="1"/>
  <c r="P3599" i="1"/>
  <c r="Q3599" i="1"/>
  <c r="R3599" i="1"/>
  <c r="S3599" i="1"/>
  <c r="T3599" i="1"/>
  <c r="U3599" i="1"/>
  <c r="V3599" i="1"/>
  <c r="W3599" i="1"/>
  <c r="X3599" i="1"/>
  <c r="Y3599" i="1"/>
  <c r="Z3599" i="1"/>
  <c r="AA3599" i="1"/>
  <c r="AB3599" i="1"/>
  <c r="AC3599" i="1"/>
  <c r="AD3599" i="1"/>
  <c r="H3600" i="1"/>
  <c r="I3600" i="1"/>
  <c r="J3600" i="1"/>
  <c r="K3600" i="1"/>
  <c r="L3600" i="1"/>
  <c r="M3600" i="1"/>
  <c r="N3600" i="1"/>
  <c r="O3600" i="1"/>
  <c r="P3600" i="1"/>
  <c r="Q3600" i="1"/>
  <c r="R3600" i="1"/>
  <c r="S3600" i="1"/>
  <c r="T3600" i="1"/>
  <c r="U3600" i="1"/>
  <c r="V3600" i="1"/>
  <c r="W3600" i="1"/>
  <c r="X3600" i="1"/>
  <c r="Y3600" i="1"/>
  <c r="Z3600" i="1"/>
  <c r="AA3600" i="1"/>
  <c r="AB3600" i="1"/>
  <c r="AC3600" i="1"/>
  <c r="AD3600" i="1"/>
  <c r="H3601" i="1"/>
  <c r="I3601" i="1"/>
  <c r="J3601" i="1"/>
  <c r="K3601" i="1"/>
  <c r="L3601" i="1"/>
  <c r="M3601" i="1"/>
  <c r="N3601" i="1"/>
  <c r="O3601" i="1"/>
  <c r="P3601" i="1"/>
  <c r="Q3601" i="1"/>
  <c r="R3601" i="1"/>
  <c r="S3601" i="1"/>
  <c r="T3601" i="1"/>
  <c r="U3601" i="1"/>
  <c r="V3601" i="1"/>
  <c r="W3601" i="1"/>
  <c r="X3601" i="1"/>
  <c r="Y3601" i="1"/>
  <c r="Z3601" i="1"/>
  <c r="AA3601" i="1"/>
  <c r="AB3601" i="1"/>
  <c r="AC3601" i="1"/>
  <c r="AD3601" i="1"/>
  <c r="H3603" i="1"/>
  <c r="I3603" i="1"/>
  <c r="J3603" i="1"/>
  <c r="K3603" i="1"/>
  <c r="L3603" i="1"/>
  <c r="M3603" i="1"/>
  <c r="N3603" i="1"/>
  <c r="O3603" i="1"/>
  <c r="P3603" i="1"/>
  <c r="Q3603" i="1"/>
  <c r="R3603" i="1"/>
  <c r="S3603" i="1"/>
  <c r="T3603" i="1"/>
  <c r="U3603" i="1"/>
  <c r="V3603" i="1"/>
  <c r="W3603" i="1"/>
  <c r="X3603" i="1"/>
  <c r="Y3603" i="1"/>
  <c r="Z3603" i="1"/>
  <c r="AA3603" i="1"/>
  <c r="AB3603" i="1"/>
  <c r="AC3603" i="1"/>
  <c r="AD3603" i="1"/>
  <c r="H3604" i="1"/>
  <c r="I3604" i="1"/>
  <c r="J3604" i="1"/>
  <c r="K3604" i="1"/>
  <c r="L3604" i="1"/>
  <c r="M3604" i="1"/>
  <c r="N3604" i="1"/>
  <c r="O3604" i="1"/>
  <c r="P3604" i="1"/>
  <c r="Q3604" i="1"/>
  <c r="R3604" i="1"/>
  <c r="S3604" i="1"/>
  <c r="T3604" i="1"/>
  <c r="U3604" i="1"/>
  <c r="V3604" i="1"/>
  <c r="W3604" i="1"/>
  <c r="X3604" i="1"/>
  <c r="Y3604" i="1"/>
  <c r="Z3604" i="1"/>
  <c r="AA3604" i="1"/>
  <c r="AB3604" i="1"/>
  <c r="AC3604" i="1"/>
  <c r="AD3604" i="1"/>
  <c r="H3605" i="1"/>
  <c r="I3605" i="1"/>
  <c r="J3605" i="1"/>
  <c r="K3605" i="1"/>
  <c r="L3605" i="1"/>
  <c r="M3605" i="1"/>
  <c r="N3605" i="1"/>
  <c r="O3605" i="1"/>
  <c r="P3605" i="1"/>
  <c r="Q3605" i="1"/>
  <c r="R3605" i="1"/>
  <c r="S3605" i="1"/>
  <c r="T3605" i="1"/>
  <c r="U3605" i="1"/>
  <c r="V3605" i="1"/>
  <c r="W3605" i="1"/>
  <c r="X3605" i="1"/>
  <c r="Y3605" i="1"/>
  <c r="Z3605" i="1"/>
  <c r="AA3605" i="1"/>
  <c r="AB3605" i="1"/>
  <c r="AC3605" i="1"/>
  <c r="AD3605" i="1"/>
  <c r="H3606" i="1"/>
  <c r="I3606" i="1"/>
  <c r="J3606" i="1"/>
  <c r="K3606" i="1"/>
  <c r="L3606" i="1"/>
  <c r="M3606" i="1"/>
  <c r="N3606" i="1"/>
  <c r="O3606" i="1"/>
  <c r="P3606" i="1"/>
  <c r="Q3606" i="1"/>
  <c r="R3606" i="1"/>
  <c r="S3606" i="1"/>
  <c r="T3606" i="1"/>
  <c r="U3606" i="1"/>
  <c r="V3606" i="1"/>
  <c r="W3606" i="1"/>
  <c r="X3606" i="1"/>
  <c r="Y3606" i="1"/>
  <c r="Z3606" i="1"/>
  <c r="AA3606" i="1"/>
  <c r="AB3606" i="1"/>
  <c r="AC3606" i="1"/>
  <c r="AD3606" i="1"/>
  <c r="H3607" i="1"/>
  <c r="I3607" i="1"/>
  <c r="J3607" i="1"/>
  <c r="K3607" i="1"/>
  <c r="L3607" i="1"/>
  <c r="M3607" i="1"/>
  <c r="N3607" i="1"/>
  <c r="O3607" i="1"/>
  <c r="P3607" i="1"/>
  <c r="Q3607" i="1"/>
  <c r="R3607" i="1"/>
  <c r="S3607" i="1"/>
  <c r="T3607" i="1"/>
  <c r="U3607" i="1"/>
  <c r="V3607" i="1"/>
  <c r="W3607" i="1"/>
  <c r="X3607" i="1"/>
  <c r="Y3607" i="1"/>
  <c r="Z3607" i="1"/>
  <c r="AA3607" i="1"/>
  <c r="AB3607" i="1"/>
  <c r="AC3607" i="1"/>
  <c r="AD3607" i="1"/>
  <c r="H3608" i="1"/>
  <c r="I3608" i="1"/>
  <c r="J3608" i="1"/>
  <c r="K3608" i="1"/>
  <c r="L3608" i="1"/>
  <c r="M3608" i="1"/>
  <c r="N3608" i="1"/>
  <c r="O3608" i="1"/>
  <c r="P3608" i="1"/>
  <c r="Q3608" i="1"/>
  <c r="R3608" i="1"/>
  <c r="S3608" i="1"/>
  <c r="T3608" i="1"/>
  <c r="U3608" i="1"/>
  <c r="V3608" i="1"/>
  <c r="W3608" i="1"/>
  <c r="X3608" i="1"/>
  <c r="Y3608" i="1"/>
  <c r="Z3608" i="1"/>
  <c r="AA3608" i="1"/>
  <c r="AB3608" i="1"/>
  <c r="AC3608" i="1"/>
  <c r="AD3608" i="1"/>
  <c r="H3609" i="1"/>
  <c r="I3609" i="1"/>
  <c r="J3609" i="1"/>
  <c r="K3609" i="1"/>
  <c r="L3609" i="1"/>
  <c r="M3609" i="1"/>
  <c r="N3609" i="1"/>
  <c r="O3609" i="1"/>
  <c r="P3609" i="1"/>
  <c r="Q3609" i="1"/>
  <c r="R3609" i="1"/>
  <c r="S3609" i="1"/>
  <c r="T3609" i="1"/>
  <c r="U3609" i="1"/>
  <c r="V3609" i="1"/>
  <c r="W3609" i="1"/>
  <c r="X3609" i="1"/>
  <c r="Y3609" i="1"/>
  <c r="Z3609" i="1"/>
  <c r="AA3609" i="1"/>
  <c r="AB3609" i="1"/>
  <c r="AC3609" i="1"/>
  <c r="AD3609" i="1"/>
  <c r="H3610" i="1"/>
  <c r="I3610" i="1"/>
  <c r="J3610" i="1"/>
  <c r="K3610" i="1"/>
  <c r="L3610" i="1"/>
  <c r="M3610" i="1"/>
  <c r="N3610" i="1"/>
  <c r="O3610" i="1"/>
  <c r="P3610" i="1"/>
  <c r="Q3610" i="1"/>
  <c r="R3610" i="1"/>
  <c r="S3610" i="1"/>
  <c r="T3610" i="1"/>
  <c r="U3610" i="1"/>
  <c r="V3610" i="1"/>
  <c r="W3610" i="1"/>
  <c r="X3610" i="1"/>
  <c r="Y3610" i="1"/>
  <c r="Z3610" i="1"/>
  <c r="AA3610" i="1"/>
  <c r="AB3610" i="1"/>
  <c r="AC3610" i="1"/>
  <c r="AD3610" i="1"/>
  <c r="H3612" i="1"/>
  <c r="I3612" i="1"/>
  <c r="J3612" i="1"/>
  <c r="K3612" i="1"/>
  <c r="L3612" i="1"/>
  <c r="M3612" i="1"/>
  <c r="N3612" i="1"/>
  <c r="O3612" i="1"/>
  <c r="P3612" i="1"/>
  <c r="Q3612" i="1"/>
  <c r="R3612" i="1"/>
  <c r="S3612" i="1"/>
  <c r="T3612" i="1"/>
  <c r="U3612" i="1"/>
  <c r="V3612" i="1"/>
  <c r="W3612" i="1"/>
  <c r="X3612" i="1"/>
  <c r="Y3612" i="1"/>
  <c r="Z3612" i="1"/>
  <c r="AA3612" i="1"/>
  <c r="AB3612" i="1"/>
  <c r="AC3612" i="1"/>
  <c r="AD3612" i="1"/>
  <c r="H3613" i="1"/>
  <c r="I3613" i="1"/>
  <c r="J3613" i="1"/>
  <c r="K3613" i="1"/>
  <c r="L3613" i="1"/>
  <c r="M3613" i="1"/>
  <c r="N3613" i="1"/>
  <c r="O3613" i="1"/>
  <c r="P3613" i="1"/>
  <c r="Q3613" i="1"/>
  <c r="R3613" i="1"/>
  <c r="S3613" i="1"/>
  <c r="T3613" i="1"/>
  <c r="U3613" i="1"/>
  <c r="V3613" i="1"/>
  <c r="W3613" i="1"/>
  <c r="X3613" i="1"/>
  <c r="Y3613" i="1"/>
  <c r="Z3613" i="1"/>
  <c r="AA3613" i="1"/>
  <c r="AB3613" i="1"/>
  <c r="AC3613" i="1"/>
  <c r="AD3613" i="1"/>
  <c r="H3614" i="1"/>
  <c r="I3614" i="1"/>
  <c r="J3614" i="1"/>
  <c r="K3614" i="1"/>
  <c r="L3614" i="1"/>
  <c r="M3614" i="1"/>
  <c r="N3614" i="1"/>
  <c r="O3614" i="1"/>
  <c r="P3614" i="1"/>
  <c r="Q3614" i="1"/>
  <c r="R3614" i="1"/>
  <c r="S3614" i="1"/>
  <c r="T3614" i="1"/>
  <c r="U3614" i="1"/>
  <c r="V3614" i="1"/>
  <c r="W3614" i="1"/>
  <c r="X3614" i="1"/>
  <c r="Y3614" i="1"/>
  <c r="Z3614" i="1"/>
  <c r="AA3614" i="1"/>
  <c r="AB3614" i="1"/>
  <c r="AC3614" i="1"/>
  <c r="AD3614" i="1"/>
  <c r="H3615" i="1"/>
  <c r="I3615" i="1"/>
  <c r="J3615" i="1"/>
  <c r="K3615" i="1"/>
  <c r="L3615" i="1"/>
  <c r="M3615" i="1"/>
  <c r="N3615" i="1"/>
  <c r="O3615" i="1"/>
  <c r="P3615" i="1"/>
  <c r="Q3615" i="1"/>
  <c r="R3615" i="1"/>
  <c r="S3615" i="1"/>
  <c r="T3615" i="1"/>
  <c r="U3615" i="1"/>
  <c r="V3615" i="1"/>
  <c r="W3615" i="1"/>
  <c r="X3615" i="1"/>
  <c r="Y3615" i="1"/>
  <c r="Z3615" i="1"/>
  <c r="AA3615" i="1"/>
  <c r="AB3615" i="1"/>
  <c r="AC3615" i="1"/>
  <c r="AD3615" i="1"/>
  <c r="H3616" i="1"/>
  <c r="I3616" i="1"/>
  <c r="J3616" i="1"/>
  <c r="K3616" i="1"/>
  <c r="L3616" i="1"/>
  <c r="M3616" i="1"/>
  <c r="N3616" i="1"/>
  <c r="O3616" i="1"/>
  <c r="P3616" i="1"/>
  <c r="Q3616" i="1"/>
  <c r="R3616" i="1"/>
  <c r="S3616" i="1"/>
  <c r="T3616" i="1"/>
  <c r="U3616" i="1"/>
  <c r="V3616" i="1"/>
  <c r="W3616" i="1"/>
  <c r="X3616" i="1"/>
  <c r="Y3616" i="1"/>
  <c r="Z3616" i="1"/>
  <c r="AA3616" i="1"/>
  <c r="AB3616" i="1"/>
  <c r="AC3616" i="1"/>
  <c r="AD3616" i="1"/>
  <c r="H3617" i="1"/>
  <c r="I3617" i="1"/>
  <c r="J3617" i="1"/>
  <c r="K3617" i="1"/>
  <c r="L3617" i="1"/>
  <c r="M3617" i="1"/>
  <c r="N3617" i="1"/>
  <c r="O3617" i="1"/>
  <c r="P3617" i="1"/>
  <c r="Q3617" i="1"/>
  <c r="R3617" i="1"/>
  <c r="S3617" i="1"/>
  <c r="T3617" i="1"/>
  <c r="U3617" i="1"/>
  <c r="V3617" i="1"/>
  <c r="W3617" i="1"/>
  <c r="X3617" i="1"/>
  <c r="Y3617" i="1"/>
  <c r="Z3617" i="1"/>
  <c r="AA3617" i="1"/>
  <c r="AB3617" i="1"/>
  <c r="AC3617" i="1"/>
  <c r="AD3617" i="1"/>
  <c r="H3618" i="1"/>
  <c r="I3618" i="1"/>
  <c r="J3618" i="1"/>
  <c r="K3618" i="1"/>
  <c r="L3618" i="1"/>
  <c r="M3618" i="1"/>
  <c r="N3618" i="1"/>
  <c r="O3618" i="1"/>
  <c r="P3618" i="1"/>
  <c r="Q3618" i="1"/>
  <c r="R3618" i="1"/>
  <c r="S3618" i="1"/>
  <c r="T3618" i="1"/>
  <c r="U3618" i="1"/>
  <c r="V3618" i="1"/>
  <c r="W3618" i="1"/>
  <c r="X3618" i="1"/>
  <c r="Y3618" i="1"/>
  <c r="Z3618" i="1"/>
  <c r="AA3618" i="1"/>
  <c r="AB3618" i="1"/>
  <c r="AC3618" i="1"/>
  <c r="AD3618" i="1"/>
  <c r="H3619" i="1"/>
  <c r="I3619" i="1"/>
  <c r="J3619" i="1"/>
  <c r="K3619" i="1"/>
  <c r="L3619" i="1"/>
  <c r="M3619" i="1"/>
  <c r="N3619" i="1"/>
  <c r="O3619" i="1"/>
  <c r="P3619" i="1"/>
  <c r="Q3619" i="1"/>
  <c r="R3619" i="1"/>
  <c r="S3619" i="1"/>
  <c r="T3619" i="1"/>
  <c r="U3619" i="1"/>
  <c r="V3619" i="1"/>
  <c r="W3619" i="1"/>
  <c r="X3619" i="1"/>
  <c r="Y3619" i="1"/>
  <c r="Z3619" i="1"/>
  <c r="AA3619" i="1"/>
  <c r="AB3619" i="1"/>
  <c r="AC3619" i="1"/>
  <c r="AD3619" i="1"/>
  <c r="H3621" i="1"/>
  <c r="I3621" i="1"/>
  <c r="J3621" i="1"/>
  <c r="K3621" i="1"/>
  <c r="L3621" i="1"/>
  <c r="M3621" i="1"/>
  <c r="N3621" i="1"/>
  <c r="O3621" i="1"/>
  <c r="P3621" i="1"/>
  <c r="Q3621" i="1"/>
  <c r="R3621" i="1"/>
  <c r="S3621" i="1"/>
  <c r="T3621" i="1"/>
  <c r="U3621" i="1"/>
  <c r="V3621" i="1"/>
  <c r="W3621" i="1"/>
  <c r="X3621" i="1"/>
  <c r="Y3621" i="1"/>
  <c r="Z3621" i="1"/>
  <c r="AA3621" i="1"/>
  <c r="AB3621" i="1"/>
  <c r="AC3621" i="1"/>
  <c r="AD3621" i="1"/>
  <c r="H3622" i="1"/>
  <c r="I3622" i="1"/>
  <c r="J3622" i="1"/>
  <c r="K3622" i="1"/>
  <c r="L3622" i="1"/>
  <c r="M3622" i="1"/>
  <c r="N3622" i="1"/>
  <c r="O3622" i="1"/>
  <c r="P3622" i="1"/>
  <c r="Q3622" i="1"/>
  <c r="R3622" i="1"/>
  <c r="S3622" i="1"/>
  <c r="T3622" i="1"/>
  <c r="U3622" i="1"/>
  <c r="V3622" i="1"/>
  <c r="W3622" i="1"/>
  <c r="X3622" i="1"/>
  <c r="Y3622" i="1"/>
  <c r="Z3622" i="1"/>
  <c r="AA3622" i="1"/>
  <c r="AB3622" i="1"/>
  <c r="AC3622" i="1"/>
  <c r="AD3622" i="1"/>
  <c r="H3623" i="1"/>
  <c r="I3623" i="1"/>
  <c r="J3623" i="1"/>
  <c r="K3623" i="1"/>
  <c r="L3623" i="1"/>
  <c r="M3623" i="1"/>
  <c r="N3623" i="1"/>
  <c r="O3623" i="1"/>
  <c r="P3623" i="1"/>
  <c r="Q3623" i="1"/>
  <c r="R3623" i="1"/>
  <c r="S3623" i="1"/>
  <c r="T3623" i="1"/>
  <c r="U3623" i="1"/>
  <c r="V3623" i="1"/>
  <c r="W3623" i="1"/>
  <c r="X3623" i="1"/>
  <c r="Y3623" i="1"/>
  <c r="Z3623" i="1"/>
  <c r="AA3623" i="1"/>
  <c r="AB3623" i="1"/>
  <c r="AC3623" i="1"/>
  <c r="AD3623" i="1"/>
  <c r="H3624" i="1"/>
  <c r="I3624" i="1"/>
  <c r="J3624" i="1"/>
  <c r="K3624" i="1"/>
  <c r="L3624" i="1"/>
  <c r="M3624" i="1"/>
  <c r="N3624" i="1"/>
  <c r="O3624" i="1"/>
  <c r="P3624" i="1"/>
  <c r="Q3624" i="1"/>
  <c r="R3624" i="1"/>
  <c r="S3624" i="1"/>
  <c r="T3624" i="1"/>
  <c r="U3624" i="1"/>
  <c r="V3624" i="1"/>
  <c r="W3624" i="1"/>
  <c r="X3624" i="1"/>
  <c r="Y3624" i="1"/>
  <c r="Z3624" i="1"/>
  <c r="AA3624" i="1"/>
  <c r="AB3624" i="1"/>
  <c r="AC3624" i="1"/>
  <c r="AD3624" i="1"/>
  <c r="H3625" i="1"/>
  <c r="I3625" i="1"/>
  <c r="J3625" i="1"/>
  <c r="K3625" i="1"/>
  <c r="L3625" i="1"/>
  <c r="M3625" i="1"/>
  <c r="N3625" i="1"/>
  <c r="O3625" i="1"/>
  <c r="P3625" i="1"/>
  <c r="Q3625" i="1"/>
  <c r="R3625" i="1"/>
  <c r="S3625" i="1"/>
  <c r="T3625" i="1"/>
  <c r="U3625" i="1"/>
  <c r="V3625" i="1"/>
  <c r="W3625" i="1"/>
  <c r="X3625" i="1"/>
  <c r="Y3625" i="1"/>
  <c r="Z3625" i="1"/>
  <c r="AA3625" i="1"/>
  <c r="AB3625" i="1"/>
  <c r="AC3625" i="1"/>
  <c r="AD3625" i="1"/>
  <c r="H3626" i="1"/>
  <c r="I3626" i="1"/>
  <c r="J3626" i="1"/>
  <c r="K3626" i="1"/>
  <c r="L3626" i="1"/>
  <c r="M3626" i="1"/>
  <c r="N3626" i="1"/>
  <c r="O3626" i="1"/>
  <c r="P3626" i="1"/>
  <c r="Q3626" i="1"/>
  <c r="R3626" i="1"/>
  <c r="S3626" i="1"/>
  <c r="T3626" i="1"/>
  <c r="U3626" i="1"/>
  <c r="V3626" i="1"/>
  <c r="W3626" i="1"/>
  <c r="X3626" i="1"/>
  <c r="Y3626" i="1"/>
  <c r="Z3626" i="1"/>
  <c r="AA3626" i="1"/>
  <c r="AB3626" i="1"/>
  <c r="AC3626" i="1"/>
  <c r="AD3626" i="1"/>
  <c r="H3627" i="1"/>
  <c r="I3627" i="1"/>
  <c r="J3627" i="1"/>
  <c r="K3627" i="1"/>
  <c r="L3627" i="1"/>
  <c r="M3627" i="1"/>
  <c r="N3627" i="1"/>
  <c r="O3627" i="1"/>
  <c r="P3627" i="1"/>
  <c r="Q3627" i="1"/>
  <c r="R3627" i="1"/>
  <c r="S3627" i="1"/>
  <c r="T3627" i="1"/>
  <c r="U3627" i="1"/>
  <c r="V3627" i="1"/>
  <c r="W3627" i="1"/>
  <c r="X3627" i="1"/>
  <c r="Y3627" i="1"/>
  <c r="Z3627" i="1"/>
  <c r="AA3627" i="1"/>
  <c r="AB3627" i="1"/>
  <c r="AC3627" i="1"/>
  <c r="AD3627" i="1"/>
  <c r="H3628" i="1"/>
  <c r="I3628" i="1"/>
  <c r="J3628" i="1"/>
  <c r="K3628" i="1"/>
  <c r="L3628" i="1"/>
  <c r="M3628" i="1"/>
  <c r="N3628" i="1"/>
  <c r="O3628" i="1"/>
  <c r="P3628" i="1"/>
  <c r="Q3628" i="1"/>
  <c r="R3628" i="1"/>
  <c r="S3628" i="1"/>
  <c r="T3628" i="1"/>
  <c r="U3628" i="1"/>
  <c r="V3628" i="1"/>
  <c r="W3628" i="1"/>
  <c r="X3628" i="1"/>
  <c r="Y3628" i="1"/>
  <c r="Z3628" i="1"/>
  <c r="AA3628" i="1"/>
  <c r="AB3628" i="1"/>
  <c r="AC3628" i="1"/>
  <c r="AD3628" i="1"/>
  <c r="H3631" i="1"/>
  <c r="I3631" i="1"/>
  <c r="J3631" i="1"/>
  <c r="K3631" i="1"/>
  <c r="L3631" i="1"/>
  <c r="M3631" i="1"/>
  <c r="N3631" i="1"/>
  <c r="O3631" i="1"/>
  <c r="P3631" i="1"/>
  <c r="Q3631" i="1"/>
  <c r="R3631" i="1"/>
  <c r="S3631" i="1"/>
  <c r="T3631" i="1"/>
  <c r="U3631" i="1"/>
  <c r="V3631" i="1"/>
  <c r="W3631" i="1"/>
  <c r="X3631" i="1"/>
  <c r="Y3631" i="1"/>
  <c r="Z3631" i="1"/>
  <c r="AA3631" i="1"/>
  <c r="AB3631" i="1"/>
  <c r="AC3631" i="1"/>
  <c r="AD3631" i="1"/>
  <c r="H3632" i="1"/>
  <c r="I3632" i="1"/>
  <c r="J3632" i="1"/>
  <c r="K3632" i="1"/>
  <c r="L3632" i="1"/>
  <c r="M3632" i="1"/>
  <c r="N3632" i="1"/>
  <c r="O3632" i="1"/>
  <c r="P3632" i="1"/>
  <c r="Q3632" i="1"/>
  <c r="R3632" i="1"/>
  <c r="S3632" i="1"/>
  <c r="T3632" i="1"/>
  <c r="U3632" i="1"/>
  <c r="V3632" i="1"/>
  <c r="W3632" i="1"/>
  <c r="X3632" i="1"/>
  <c r="Y3632" i="1"/>
  <c r="Z3632" i="1"/>
  <c r="AA3632" i="1"/>
  <c r="AB3632" i="1"/>
  <c r="AC3632" i="1"/>
  <c r="AD3632" i="1"/>
  <c r="H3633" i="1"/>
  <c r="I3633" i="1"/>
  <c r="J3633" i="1"/>
  <c r="K3633" i="1"/>
  <c r="L3633" i="1"/>
  <c r="M3633" i="1"/>
  <c r="N3633" i="1"/>
  <c r="O3633" i="1"/>
  <c r="P3633" i="1"/>
  <c r="Q3633" i="1"/>
  <c r="R3633" i="1"/>
  <c r="S3633" i="1"/>
  <c r="T3633" i="1"/>
  <c r="U3633" i="1"/>
  <c r="V3633" i="1"/>
  <c r="W3633" i="1"/>
  <c r="X3633" i="1"/>
  <c r="Y3633" i="1"/>
  <c r="Z3633" i="1"/>
  <c r="AA3633" i="1"/>
  <c r="AB3633" i="1"/>
  <c r="AC3633" i="1"/>
  <c r="AD3633" i="1"/>
  <c r="H3634" i="1"/>
  <c r="I3634" i="1"/>
  <c r="J3634" i="1"/>
  <c r="K3634" i="1"/>
  <c r="L3634" i="1"/>
  <c r="M3634" i="1"/>
  <c r="N3634" i="1"/>
  <c r="O3634" i="1"/>
  <c r="P3634" i="1"/>
  <c r="Q3634" i="1"/>
  <c r="R3634" i="1"/>
  <c r="S3634" i="1"/>
  <c r="T3634" i="1"/>
  <c r="U3634" i="1"/>
  <c r="V3634" i="1"/>
  <c r="W3634" i="1"/>
  <c r="X3634" i="1"/>
  <c r="Y3634" i="1"/>
  <c r="Z3634" i="1"/>
  <c r="AA3634" i="1"/>
  <c r="AB3634" i="1"/>
  <c r="AC3634" i="1"/>
  <c r="AD3634" i="1"/>
  <c r="H3635" i="1"/>
  <c r="I3635" i="1"/>
  <c r="J3635" i="1"/>
  <c r="K3635" i="1"/>
  <c r="L3635" i="1"/>
  <c r="M3635" i="1"/>
  <c r="N3635" i="1"/>
  <c r="O3635" i="1"/>
  <c r="P3635" i="1"/>
  <c r="Q3635" i="1"/>
  <c r="R3635" i="1"/>
  <c r="S3635" i="1"/>
  <c r="T3635" i="1"/>
  <c r="U3635" i="1"/>
  <c r="V3635" i="1"/>
  <c r="W3635" i="1"/>
  <c r="X3635" i="1"/>
  <c r="Y3635" i="1"/>
  <c r="Z3635" i="1"/>
  <c r="AA3635" i="1"/>
  <c r="AB3635" i="1"/>
  <c r="AC3635" i="1"/>
  <c r="AD3635" i="1"/>
  <c r="H3636" i="1"/>
  <c r="I3636" i="1"/>
  <c r="J3636" i="1"/>
  <c r="K3636" i="1"/>
  <c r="L3636" i="1"/>
  <c r="M3636" i="1"/>
  <c r="N3636" i="1"/>
  <c r="O3636" i="1"/>
  <c r="P3636" i="1"/>
  <c r="Q3636" i="1"/>
  <c r="R3636" i="1"/>
  <c r="S3636" i="1"/>
  <c r="T3636" i="1"/>
  <c r="U3636" i="1"/>
  <c r="V3636" i="1"/>
  <c r="W3636" i="1"/>
  <c r="X3636" i="1"/>
  <c r="Y3636" i="1"/>
  <c r="Z3636" i="1"/>
  <c r="AA3636" i="1"/>
  <c r="AB3636" i="1"/>
  <c r="AC3636" i="1"/>
  <c r="AD3636" i="1"/>
  <c r="H3637" i="1"/>
  <c r="I3637" i="1"/>
  <c r="J3637" i="1"/>
  <c r="K3637" i="1"/>
  <c r="L3637" i="1"/>
  <c r="M3637" i="1"/>
  <c r="N3637" i="1"/>
  <c r="O3637" i="1"/>
  <c r="P3637" i="1"/>
  <c r="Q3637" i="1"/>
  <c r="R3637" i="1"/>
  <c r="S3637" i="1"/>
  <c r="T3637" i="1"/>
  <c r="U3637" i="1"/>
  <c r="V3637" i="1"/>
  <c r="W3637" i="1"/>
  <c r="X3637" i="1"/>
  <c r="Y3637" i="1"/>
  <c r="Z3637" i="1"/>
  <c r="AA3637" i="1"/>
  <c r="AB3637" i="1"/>
  <c r="AC3637" i="1"/>
  <c r="AD3637" i="1"/>
  <c r="H3638" i="1"/>
  <c r="I3638" i="1"/>
  <c r="J3638" i="1"/>
  <c r="K3638" i="1"/>
  <c r="L3638" i="1"/>
  <c r="M3638" i="1"/>
  <c r="N3638" i="1"/>
  <c r="O3638" i="1"/>
  <c r="P3638" i="1"/>
  <c r="Q3638" i="1"/>
  <c r="R3638" i="1"/>
  <c r="S3638" i="1"/>
  <c r="T3638" i="1"/>
  <c r="U3638" i="1"/>
  <c r="V3638" i="1"/>
  <c r="W3638" i="1"/>
  <c r="X3638" i="1"/>
  <c r="Y3638" i="1"/>
  <c r="Z3638" i="1"/>
  <c r="AA3638" i="1"/>
  <c r="AB3638" i="1"/>
  <c r="AC3638" i="1"/>
  <c r="AD3638" i="1"/>
  <c r="H3639" i="1"/>
  <c r="I3639" i="1"/>
  <c r="J3639" i="1"/>
  <c r="K3639" i="1"/>
  <c r="L3639" i="1"/>
  <c r="M3639" i="1"/>
  <c r="N3639" i="1"/>
  <c r="O3639" i="1"/>
  <c r="P3639" i="1"/>
  <c r="Q3639" i="1"/>
  <c r="R3639" i="1"/>
  <c r="S3639" i="1"/>
  <c r="T3639" i="1"/>
  <c r="U3639" i="1"/>
  <c r="V3639" i="1"/>
  <c r="W3639" i="1"/>
  <c r="X3639" i="1"/>
  <c r="Y3639" i="1"/>
  <c r="Z3639" i="1"/>
  <c r="AA3639" i="1"/>
  <c r="AB3639" i="1"/>
  <c r="AC3639" i="1"/>
  <c r="AD3639" i="1"/>
  <c r="H3640" i="1"/>
  <c r="I3640" i="1"/>
  <c r="J3640" i="1"/>
  <c r="K3640" i="1"/>
  <c r="L3640" i="1"/>
  <c r="M3640" i="1"/>
  <c r="N3640" i="1"/>
  <c r="O3640" i="1"/>
  <c r="P3640" i="1"/>
  <c r="Q3640" i="1"/>
  <c r="R3640" i="1"/>
  <c r="S3640" i="1"/>
  <c r="T3640" i="1"/>
  <c r="U3640" i="1"/>
  <c r="V3640" i="1"/>
  <c r="W3640" i="1"/>
  <c r="X3640" i="1"/>
  <c r="Y3640" i="1"/>
  <c r="Z3640" i="1"/>
  <c r="AA3640" i="1"/>
  <c r="AB3640" i="1"/>
  <c r="AC3640" i="1"/>
  <c r="AD3640" i="1"/>
  <c r="H3641" i="1"/>
  <c r="I3641" i="1"/>
  <c r="J3641" i="1"/>
  <c r="K3641" i="1"/>
  <c r="L3641" i="1"/>
  <c r="M3641" i="1"/>
  <c r="N3641" i="1"/>
  <c r="O3641" i="1"/>
  <c r="P3641" i="1"/>
  <c r="Q3641" i="1"/>
  <c r="R3641" i="1"/>
  <c r="S3641" i="1"/>
  <c r="T3641" i="1"/>
  <c r="U3641" i="1"/>
  <c r="V3641" i="1"/>
  <c r="W3641" i="1"/>
  <c r="X3641" i="1"/>
  <c r="Y3641" i="1"/>
  <c r="Z3641" i="1"/>
  <c r="AA3641" i="1"/>
  <c r="AB3641" i="1"/>
  <c r="AC3641" i="1"/>
  <c r="AD3641" i="1"/>
  <c r="H3642" i="1"/>
  <c r="I3642" i="1"/>
  <c r="J3642" i="1"/>
  <c r="K3642" i="1"/>
  <c r="L3642" i="1"/>
  <c r="M3642" i="1"/>
  <c r="N3642" i="1"/>
  <c r="O3642" i="1"/>
  <c r="P3642" i="1"/>
  <c r="Q3642" i="1"/>
  <c r="R3642" i="1"/>
  <c r="S3642" i="1"/>
  <c r="T3642" i="1"/>
  <c r="U3642" i="1"/>
  <c r="V3642" i="1"/>
  <c r="W3642" i="1"/>
  <c r="X3642" i="1"/>
  <c r="Y3642" i="1"/>
  <c r="Z3642" i="1"/>
  <c r="AA3642" i="1"/>
  <c r="AB3642" i="1"/>
  <c r="AC3642" i="1"/>
  <c r="AD3642" i="1"/>
  <c r="H3643" i="1"/>
  <c r="I3643" i="1"/>
  <c r="J3643" i="1"/>
  <c r="K3643" i="1"/>
  <c r="L3643" i="1"/>
  <c r="M3643" i="1"/>
  <c r="N3643" i="1"/>
  <c r="O3643" i="1"/>
  <c r="P3643" i="1"/>
  <c r="Q3643" i="1"/>
  <c r="R3643" i="1"/>
  <c r="S3643" i="1"/>
  <c r="T3643" i="1"/>
  <c r="U3643" i="1"/>
  <c r="V3643" i="1"/>
  <c r="W3643" i="1"/>
  <c r="X3643" i="1"/>
  <c r="Y3643" i="1"/>
  <c r="Z3643" i="1"/>
  <c r="AA3643" i="1"/>
  <c r="AB3643" i="1"/>
  <c r="AC3643" i="1"/>
  <c r="AD3643" i="1"/>
  <c r="H3644" i="1"/>
  <c r="I3644" i="1"/>
  <c r="J3644" i="1"/>
  <c r="K3644" i="1"/>
  <c r="L3644" i="1"/>
  <c r="M3644" i="1"/>
  <c r="N3644" i="1"/>
  <c r="O3644" i="1"/>
  <c r="P3644" i="1"/>
  <c r="Q3644" i="1"/>
  <c r="R3644" i="1"/>
  <c r="S3644" i="1"/>
  <c r="T3644" i="1"/>
  <c r="U3644" i="1"/>
  <c r="V3644" i="1"/>
  <c r="W3644" i="1"/>
  <c r="X3644" i="1"/>
  <c r="Y3644" i="1"/>
  <c r="Z3644" i="1"/>
  <c r="AA3644" i="1"/>
  <c r="AB3644" i="1"/>
  <c r="AC3644" i="1"/>
  <c r="AD3644" i="1"/>
  <c r="H3645" i="1"/>
  <c r="I3645" i="1"/>
  <c r="J3645" i="1"/>
  <c r="K3645" i="1"/>
  <c r="L3645" i="1"/>
  <c r="M3645" i="1"/>
  <c r="N3645" i="1"/>
  <c r="O3645" i="1"/>
  <c r="P3645" i="1"/>
  <c r="Q3645" i="1"/>
  <c r="R3645" i="1"/>
  <c r="S3645" i="1"/>
  <c r="T3645" i="1"/>
  <c r="U3645" i="1"/>
  <c r="V3645" i="1"/>
  <c r="W3645" i="1"/>
  <c r="X3645" i="1"/>
  <c r="Y3645" i="1"/>
  <c r="Z3645" i="1"/>
  <c r="AA3645" i="1"/>
  <c r="AB3645" i="1"/>
  <c r="AC3645" i="1"/>
  <c r="AD3645" i="1"/>
  <c r="H3646" i="1"/>
  <c r="I3646" i="1"/>
  <c r="J3646" i="1"/>
  <c r="K3646" i="1"/>
  <c r="L3646" i="1"/>
  <c r="M3646" i="1"/>
  <c r="N3646" i="1"/>
  <c r="O3646" i="1"/>
  <c r="P3646" i="1"/>
  <c r="Q3646" i="1"/>
  <c r="R3646" i="1"/>
  <c r="S3646" i="1"/>
  <c r="T3646" i="1"/>
  <c r="U3646" i="1"/>
  <c r="V3646" i="1"/>
  <c r="W3646" i="1"/>
  <c r="X3646" i="1"/>
  <c r="Y3646" i="1"/>
  <c r="Z3646" i="1"/>
  <c r="AA3646" i="1"/>
  <c r="AB3646" i="1"/>
  <c r="AC3646" i="1"/>
  <c r="AD3646" i="1"/>
  <c r="H3647" i="1"/>
  <c r="I3647" i="1"/>
  <c r="J3647" i="1"/>
  <c r="K3647" i="1"/>
  <c r="L3647" i="1"/>
  <c r="M3647" i="1"/>
  <c r="N3647" i="1"/>
  <c r="O3647" i="1"/>
  <c r="P3647" i="1"/>
  <c r="Q3647" i="1"/>
  <c r="R3647" i="1"/>
  <c r="S3647" i="1"/>
  <c r="T3647" i="1"/>
  <c r="U3647" i="1"/>
  <c r="V3647" i="1"/>
  <c r="W3647" i="1"/>
  <c r="X3647" i="1"/>
  <c r="Y3647" i="1"/>
  <c r="Z3647" i="1"/>
  <c r="AA3647" i="1"/>
  <c r="AB3647" i="1"/>
  <c r="AC3647" i="1"/>
  <c r="AD3647" i="1"/>
  <c r="H3648" i="1"/>
  <c r="I3648" i="1"/>
  <c r="J3648" i="1"/>
  <c r="K3648" i="1"/>
  <c r="L3648" i="1"/>
  <c r="M3648" i="1"/>
  <c r="N3648" i="1"/>
  <c r="O3648" i="1"/>
  <c r="P3648" i="1"/>
  <c r="Q3648" i="1"/>
  <c r="R3648" i="1"/>
  <c r="S3648" i="1"/>
  <c r="T3648" i="1"/>
  <c r="U3648" i="1"/>
  <c r="V3648" i="1"/>
  <c r="W3648" i="1"/>
  <c r="X3648" i="1"/>
  <c r="Y3648" i="1"/>
  <c r="Z3648" i="1"/>
  <c r="AA3648" i="1"/>
  <c r="AB3648" i="1"/>
  <c r="AC3648" i="1"/>
  <c r="AD3648" i="1"/>
  <c r="H3649" i="1"/>
  <c r="I3649" i="1"/>
  <c r="J3649" i="1"/>
  <c r="K3649" i="1"/>
  <c r="L3649" i="1"/>
  <c r="M3649" i="1"/>
  <c r="N3649" i="1"/>
  <c r="O3649" i="1"/>
  <c r="P3649" i="1"/>
  <c r="Q3649" i="1"/>
  <c r="R3649" i="1"/>
  <c r="S3649" i="1"/>
  <c r="T3649" i="1"/>
  <c r="U3649" i="1"/>
  <c r="V3649" i="1"/>
  <c r="W3649" i="1"/>
  <c r="X3649" i="1"/>
  <c r="Y3649" i="1"/>
  <c r="Z3649" i="1"/>
  <c r="AA3649" i="1"/>
  <c r="AB3649" i="1"/>
  <c r="AC3649" i="1"/>
  <c r="AD3649" i="1"/>
  <c r="H3650" i="1"/>
  <c r="I3650" i="1"/>
  <c r="J3650" i="1"/>
  <c r="K3650" i="1"/>
  <c r="L3650" i="1"/>
  <c r="M3650" i="1"/>
  <c r="N3650" i="1"/>
  <c r="O3650" i="1"/>
  <c r="P3650" i="1"/>
  <c r="Q3650" i="1"/>
  <c r="R3650" i="1"/>
  <c r="S3650" i="1"/>
  <c r="T3650" i="1"/>
  <c r="U3650" i="1"/>
  <c r="V3650" i="1"/>
  <c r="W3650" i="1"/>
  <c r="X3650" i="1"/>
  <c r="Y3650" i="1"/>
  <c r="Z3650" i="1"/>
  <c r="AA3650" i="1"/>
  <c r="AB3650" i="1"/>
  <c r="AC3650" i="1"/>
  <c r="AD3650" i="1"/>
  <c r="H3651" i="1"/>
  <c r="I3651" i="1"/>
  <c r="J3651" i="1"/>
  <c r="K3651" i="1"/>
  <c r="L3651" i="1"/>
  <c r="M3651" i="1"/>
  <c r="N3651" i="1"/>
  <c r="O3651" i="1"/>
  <c r="P3651" i="1"/>
  <c r="Q3651" i="1"/>
  <c r="R3651" i="1"/>
  <c r="S3651" i="1"/>
  <c r="T3651" i="1"/>
  <c r="U3651" i="1"/>
  <c r="V3651" i="1"/>
  <c r="W3651" i="1"/>
  <c r="X3651" i="1"/>
  <c r="Y3651" i="1"/>
  <c r="Z3651" i="1"/>
  <c r="AA3651" i="1"/>
  <c r="AB3651" i="1"/>
  <c r="AC3651" i="1"/>
  <c r="AD3651" i="1"/>
  <c r="H3652" i="1"/>
  <c r="I3652" i="1"/>
  <c r="J3652" i="1"/>
  <c r="K3652" i="1"/>
  <c r="L3652" i="1"/>
  <c r="M3652" i="1"/>
  <c r="N3652" i="1"/>
  <c r="O3652" i="1"/>
  <c r="P3652" i="1"/>
  <c r="Q3652" i="1"/>
  <c r="R3652" i="1"/>
  <c r="S3652" i="1"/>
  <c r="T3652" i="1"/>
  <c r="U3652" i="1"/>
  <c r="V3652" i="1"/>
  <c r="W3652" i="1"/>
  <c r="X3652" i="1"/>
  <c r="Y3652" i="1"/>
  <c r="Z3652" i="1"/>
  <c r="AA3652" i="1"/>
  <c r="AB3652" i="1"/>
  <c r="AC3652" i="1"/>
  <c r="AD3652" i="1"/>
  <c r="H3653" i="1"/>
  <c r="I3653" i="1"/>
  <c r="J3653" i="1"/>
  <c r="K3653" i="1"/>
  <c r="L3653" i="1"/>
  <c r="M3653" i="1"/>
  <c r="N3653" i="1"/>
  <c r="O3653" i="1"/>
  <c r="P3653" i="1"/>
  <c r="Q3653" i="1"/>
  <c r="R3653" i="1"/>
  <c r="S3653" i="1"/>
  <c r="T3653" i="1"/>
  <c r="U3653" i="1"/>
  <c r="V3653" i="1"/>
  <c r="W3653" i="1"/>
  <c r="X3653" i="1"/>
  <c r="Y3653" i="1"/>
  <c r="Z3653" i="1"/>
  <c r="AA3653" i="1"/>
  <c r="AB3653" i="1"/>
  <c r="AC3653" i="1"/>
  <c r="AD3653" i="1"/>
  <c r="H3654" i="1"/>
  <c r="I3654" i="1"/>
  <c r="J3654" i="1"/>
  <c r="K3654" i="1"/>
  <c r="L3654" i="1"/>
  <c r="M3654" i="1"/>
  <c r="N3654" i="1"/>
  <c r="O3654" i="1"/>
  <c r="P3654" i="1"/>
  <c r="Q3654" i="1"/>
  <c r="R3654" i="1"/>
  <c r="S3654" i="1"/>
  <c r="T3654" i="1"/>
  <c r="U3654" i="1"/>
  <c r="V3654" i="1"/>
  <c r="W3654" i="1"/>
  <c r="X3654" i="1"/>
  <c r="Y3654" i="1"/>
  <c r="Z3654" i="1"/>
  <c r="AA3654" i="1"/>
  <c r="AB3654" i="1"/>
  <c r="AC3654" i="1"/>
  <c r="AD3654" i="1"/>
  <c r="H3655" i="1"/>
  <c r="I3655" i="1"/>
  <c r="J3655" i="1"/>
  <c r="K3655" i="1"/>
  <c r="L3655" i="1"/>
  <c r="M3655" i="1"/>
  <c r="N3655" i="1"/>
  <c r="O3655" i="1"/>
  <c r="P3655" i="1"/>
  <c r="Q3655" i="1"/>
  <c r="R3655" i="1"/>
  <c r="S3655" i="1"/>
  <c r="T3655" i="1"/>
  <c r="U3655" i="1"/>
  <c r="V3655" i="1"/>
  <c r="W3655" i="1"/>
  <c r="X3655" i="1"/>
  <c r="Y3655" i="1"/>
  <c r="Z3655" i="1"/>
  <c r="AA3655" i="1"/>
  <c r="AB3655" i="1"/>
  <c r="AC3655" i="1"/>
  <c r="AD3655" i="1"/>
  <c r="H3656" i="1"/>
  <c r="I3656" i="1"/>
  <c r="J3656" i="1"/>
  <c r="K3656" i="1"/>
  <c r="L3656" i="1"/>
  <c r="M3656" i="1"/>
  <c r="N3656" i="1"/>
  <c r="O3656" i="1"/>
  <c r="P3656" i="1"/>
  <c r="Q3656" i="1"/>
  <c r="R3656" i="1"/>
  <c r="S3656" i="1"/>
  <c r="T3656" i="1"/>
  <c r="U3656" i="1"/>
  <c r="V3656" i="1"/>
  <c r="W3656" i="1"/>
  <c r="X3656" i="1"/>
  <c r="Y3656" i="1"/>
  <c r="Z3656" i="1"/>
  <c r="AA3656" i="1"/>
  <c r="AB3656" i="1"/>
  <c r="AC3656" i="1"/>
  <c r="AD3656" i="1"/>
  <c r="H3657" i="1"/>
  <c r="I3657" i="1"/>
  <c r="J3657" i="1"/>
  <c r="K3657" i="1"/>
  <c r="L3657" i="1"/>
  <c r="M3657" i="1"/>
  <c r="N3657" i="1"/>
  <c r="O3657" i="1"/>
  <c r="P3657" i="1"/>
  <c r="Q3657" i="1"/>
  <c r="R3657" i="1"/>
  <c r="S3657" i="1"/>
  <c r="T3657" i="1"/>
  <c r="U3657" i="1"/>
  <c r="V3657" i="1"/>
  <c r="W3657" i="1"/>
  <c r="X3657" i="1"/>
  <c r="Y3657" i="1"/>
  <c r="Z3657" i="1"/>
  <c r="AA3657" i="1"/>
  <c r="AB3657" i="1"/>
  <c r="AC3657" i="1"/>
  <c r="AD3657" i="1"/>
  <c r="H3658" i="1"/>
  <c r="I3658" i="1"/>
  <c r="J3658" i="1"/>
  <c r="K3658" i="1"/>
  <c r="L3658" i="1"/>
  <c r="M3658" i="1"/>
  <c r="N3658" i="1"/>
  <c r="O3658" i="1"/>
  <c r="P3658" i="1"/>
  <c r="Q3658" i="1"/>
  <c r="R3658" i="1"/>
  <c r="S3658" i="1"/>
  <c r="T3658" i="1"/>
  <c r="U3658" i="1"/>
  <c r="V3658" i="1"/>
  <c r="W3658" i="1"/>
  <c r="X3658" i="1"/>
  <c r="Y3658" i="1"/>
  <c r="Z3658" i="1"/>
  <c r="AA3658" i="1"/>
  <c r="AB3658" i="1"/>
  <c r="AC3658" i="1"/>
  <c r="AD3658" i="1"/>
  <c r="H3659" i="1"/>
  <c r="I3659" i="1"/>
  <c r="J3659" i="1"/>
  <c r="K3659" i="1"/>
  <c r="L3659" i="1"/>
  <c r="M3659" i="1"/>
  <c r="N3659" i="1"/>
  <c r="O3659" i="1"/>
  <c r="P3659" i="1"/>
  <c r="Q3659" i="1"/>
  <c r="R3659" i="1"/>
  <c r="S3659" i="1"/>
  <c r="T3659" i="1"/>
  <c r="U3659" i="1"/>
  <c r="V3659" i="1"/>
  <c r="W3659" i="1"/>
  <c r="X3659" i="1"/>
  <c r="Y3659" i="1"/>
  <c r="Z3659" i="1"/>
  <c r="AA3659" i="1"/>
  <c r="AB3659" i="1"/>
  <c r="AC3659" i="1"/>
  <c r="AD3659" i="1"/>
  <c r="H3660" i="1"/>
  <c r="I3660" i="1"/>
  <c r="J3660" i="1"/>
  <c r="K3660" i="1"/>
  <c r="L3660" i="1"/>
  <c r="M3660" i="1"/>
  <c r="N3660" i="1"/>
  <c r="O3660" i="1"/>
  <c r="P3660" i="1"/>
  <c r="Q3660" i="1"/>
  <c r="R3660" i="1"/>
  <c r="S3660" i="1"/>
  <c r="T3660" i="1"/>
  <c r="U3660" i="1"/>
  <c r="V3660" i="1"/>
  <c r="W3660" i="1"/>
  <c r="X3660" i="1"/>
  <c r="Y3660" i="1"/>
  <c r="Z3660" i="1"/>
  <c r="AA3660" i="1"/>
  <c r="AB3660" i="1"/>
  <c r="AC3660" i="1"/>
  <c r="AD3660" i="1"/>
  <c r="H3661" i="1"/>
  <c r="I3661" i="1"/>
  <c r="J3661" i="1"/>
  <c r="K3661" i="1"/>
  <c r="L3661" i="1"/>
  <c r="M3661" i="1"/>
  <c r="N3661" i="1"/>
  <c r="O3661" i="1"/>
  <c r="P3661" i="1"/>
  <c r="Q3661" i="1"/>
  <c r="R3661" i="1"/>
  <c r="S3661" i="1"/>
  <c r="T3661" i="1"/>
  <c r="U3661" i="1"/>
  <c r="V3661" i="1"/>
  <c r="W3661" i="1"/>
  <c r="X3661" i="1"/>
  <c r="Y3661" i="1"/>
  <c r="Z3661" i="1"/>
  <c r="AA3661" i="1"/>
  <c r="AB3661" i="1"/>
  <c r="AC3661" i="1"/>
  <c r="AD3661" i="1"/>
  <c r="H3662" i="1"/>
  <c r="I3662" i="1"/>
  <c r="J3662" i="1"/>
  <c r="K3662" i="1"/>
  <c r="L3662" i="1"/>
  <c r="M3662" i="1"/>
  <c r="N3662" i="1"/>
  <c r="O3662" i="1"/>
  <c r="P3662" i="1"/>
  <c r="Q3662" i="1"/>
  <c r="R3662" i="1"/>
  <c r="S3662" i="1"/>
  <c r="T3662" i="1"/>
  <c r="U3662" i="1"/>
  <c r="V3662" i="1"/>
  <c r="W3662" i="1"/>
  <c r="X3662" i="1"/>
  <c r="Y3662" i="1"/>
  <c r="Z3662" i="1"/>
  <c r="AA3662" i="1"/>
  <c r="AB3662" i="1"/>
  <c r="AC3662" i="1"/>
  <c r="AD3662" i="1"/>
  <c r="H3663" i="1"/>
  <c r="I3663" i="1"/>
  <c r="J3663" i="1"/>
  <c r="K3663" i="1"/>
  <c r="L3663" i="1"/>
  <c r="M3663" i="1"/>
  <c r="N3663" i="1"/>
  <c r="O3663" i="1"/>
  <c r="P3663" i="1"/>
  <c r="Q3663" i="1"/>
  <c r="R3663" i="1"/>
  <c r="S3663" i="1"/>
  <c r="T3663" i="1"/>
  <c r="U3663" i="1"/>
  <c r="V3663" i="1"/>
  <c r="W3663" i="1"/>
  <c r="X3663" i="1"/>
  <c r="Y3663" i="1"/>
  <c r="Z3663" i="1"/>
  <c r="AA3663" i="1"/>
  <c r="AB3663" i="1"/>
  <c r="AC3663" i="1"/>
  <c r="AD3663" i="1"/>
  <c r="H3664" i="1"/>
  <c r="I3664" i="1"/>
  <c r="J3664" i="1"/>
  <c r="K3664" i="1"/>
  <c r="L3664" i="1"/>
  <c r="M3664" i="1"/>
  <c r="N3664" i="1"/>
  <c r="O3664" i="1"/>
  <c r="P3664" i="1"/>
  <c r="Q3664" i="1"/>
  <c r="R3664" i="1"/>
  <c r="S3664" i="1"/>
  <c r="T3664" i="1"/>
  <c r="U3664" i="1"/>
  <c r="V3664" i="1"/>
  <c r="W3664" i="1"/>
  <c r="X3664" i="1"/>
  <c r="Y3664" i="1"/>
  <c r="Z3664" i="1"/>
  <c r="AA3664" i="1"/>
  <c r="AB3664" i="1"/>
  <c r="AC3664" i="1"/>
  <c r="AD3664" i="1"/>
  <c r="H3665" i="1"/>
  <c r="I3665" i="1"/>
  <c r="J3665" i="1"/>
  <c r="K3665" i="1"/>
  <c r="L3665" i="1"/>
  <c r="M3665" i="1"/>
  <c r="N3665" i="1"/>
  <c r="O3665" i="1"/>
  <c r="P3665" i="1"/>
  <c r="Q3665" i="1"/>
  <c r="R3665" i="1"/>
  <c r="S3665" i="1"/>
  <c r="T3665" i="1"/>
  <c r="U3665" i="1"/>
  <c r="V3665" i="1"/>
  <c r="W3665" i="1"/>
  <c r="X3665" i="1"/>
  <c r="Y3665" i="1"/>
  <c r="Z3665" i="1"/>
  <c r="AA3665" i="1"/>
  <c r="AB3665" i="1"/>
  <c r="AC3665" i="1"/>
  <c r="AD3665" i="1"/>
  <c r="H3666" i="1"/>
  <c r="I3666" i="1"/>
  <c r="J3666" i="1"/>
  <c r="K3666" i="1"/>
  <c r="L3666" i="1"/>
  <c r="M3666" i="1"/>
  <c r="N3666" i="1"/>
  <c r="O3666" i="1"/>
  <c r="P3666" i="1"/>
  <c r="Q3666" i="1"/>
  <c r="R3666" i="1"/>
  <c r="S3666" i="1"/>
  <c r="T3666" i="1"/>
  <c r="U3666" i="1"/>
  <c r="V3666" i="1"/>
  <c r="W3666" i="1"/>
  <c r="X3666" i="1"/>
  <c r="Y3666" i="1"/>
  <c r="Z3666" i="1"/>
  <c r="AA3666" i="1"/>
  <c r="AB3666" i="1"/>
  <c r="AC3666" i="1"/>
  <c r="AD3666" i="1"/>
  <c r="H3667" i="1"/>
  <c r="I3667" i="1"/>
  <c r="J3667" i="1"/>
  <c r="K3667" i="1"/>
  <c r="L3667" i="1"/>
  <c r="M3667" i="1"/>
  <c r="N3667" i="1"/>
  <c r="O3667" i="1"/>
  <c r="P3667" i="1"/>
  <c r="Q3667" i="1"/>
  <c r="R3667" i="1"/>
  <c r="S3667" i="1"/>
  <c r="T3667" i="1"/>
  <c r="U3667" i="1"/>
  <c r="V3667" i="1"/>
  <c r="W3667" i="1"/>
  <c r="X3667" i="1"/>
  <c r="Y3667" i="1"/>
  <c r="Z3667" i="1"/>
  <c r="AA3667" i="1"/>
  <c r="AB3667" i="1"/>
  <c r="AC3667" i="1"/>
  <c r="AD3667" i="1"/>
  <c r="H3668" i="1"/>
  <c r="I3668" i="1"/>
  <c r="J3668" i="1"/>
  <c r="K3668" i="1"/>
  <c r="L3668" i="1"/>
  <c r="M3668" i="1"/>
  <c r="N3668" i="1"/>
  <c r="O3668" i="1"/>
  <c r="P3668" i="1"/>
  <c r="Q3668" i="1"/>
  <c r="R3668" i="1"/>
  <c r="S3668" i="1"/>
  <c r="T3668" i="1"/>
  <c r="U3668" i="1"/>
  <c r="V3668" i="1"/>
  <c r="W3668" i="1"/>
  <c r="X3668" i="1"/>
  <c r="Y3668" i="1"/>
  <c r="Z3668" i="1"/>
  <c r="AA3668" i="1"/>
  <c r="AB3668" i="1"/>
  <c r="AC3668" i="1"/>
  <c r="AD3668" i="1"/>
  <c r="H3669" i="1"/>
  <c r="I3669" i="1"/>
  <c r="J3669" i="1"/>
  <c r="K3669" i="1"/>
  <c r="L3669" i="1"/>
  <c r="M3669" i="1"/>
  <c r="N3669" i="1"/>
  <c r="O3669" i="1"/>
  <c r="P3669" i="1"/>
  <c r="Q3669" i="1"/>
  <c r="R3669" i="1"/>
  <c r="S3669" i="1"/>
  <c r="T3669" i="1"/>
  <c r="U3669" i="1"/>
  <c r="V3669" i="1"/>
  <c r="W3669" i="1"/>
  <c r="X3669" i="1"/>
  <c r="Y3669" i="1"/>
  <c r="Z3669" i="1"/>
  <c r="AA3669" i="1"/>
  <c r="AB3669" i="1"/>
  <c r="AC3669" i="1"/>
  <c r="AD3669" i="1"/>
  <c r="H3670" i="1"/>
  <c r="I3670" i="1"/>
  <c r="J3670" i="1"/>
  <c r="K3670" i="1"/>
  <c r="L3670" i="1"/>
  <c r="M3670" i="1"/>
  <c r="N3670" i="1"/>
  <c r="O3670" i="1"/>
  <c r="P3670" i="1"/>
  <c r="Q3670" i="1"/>
  <c r="R3670" i="1"/>
  <c r="S3670" i="1"/>
  <c r="T3670" i="1"/>
  <c r="U3670" i="1"/>
  <c r="V3670" i="1"/>
  <c r="W3670" i="1"/>
  <c r="X3670" i="1"/>
  <c r="Y3670" i="1"/>
  <c r="Z3670" i="1"/>
  <c r="AA3670" i="1"/>
  <c r="AB3670" i="1"/>
  <c r="AC3670" i="1"/>
  <c r="AD3670" i="1"/>
  <c r="H3671" i="1"/>
  <c r="I3671" i="1"/>
  <c r="J3671" i="1"/>
  <c r="K3671" i="1"/>
  <c r="L3671" i="1"/>
  <c r="M3671" i="1"/>
  <c r="N3671" i="1"/>
  <c r="O3671" i="1"/>
  <c r="P3671" i="1"/>
  <c r="Q3671" i="1"/>
  <c r="R3671" i="1"/>
  <c r="S3671" i="1"/>
  <c r="T3671" i="1"/>
  <c r="U3671" i="1"/>
  <c r="V3671" i="1"/>
  <c r="W3671" i="1"/>
  <c r="X3671" i="1"/>
  <c r="Y3671" i="1"/>
  <c r="Z3671" i="1"/>
  <c r="AA3671" i="1"/>
  <c r="AB3671" i="1"/>
  <c r="AC3671" i="1"/>
  <c r="AD3671" i="1"/>
  <c r="H3672" i="1"/>
  <c r="I3672" i="1"/>
  <c r="J3672" i="1"/>
  <c r="K3672" i="1"/>
  <c r="L3672" i="1"/>
  <c r="M3672" i="1"/>
  <c r="N3672" i="1"/>
  <c r="O3672" i="1"/>
  <c r="P3672" i="1"/>
  <c r="Q3672" i="1"/>
  <c r="R3672" i="1"/>
  <c r="S3672" i="1"/>
  <c r="T3672" i="1"/>
  <c r="U3672" i="1"/>
  <c r="V3672" i="1"/>
  <c r="W3672" i="1"/>
  <c r="X3672" i="1"/>
  <c r="Y3672" i="1"/>
  <c r="Z3672" i="1"/>
  <c r="AA3672" i="1"/>
  <c r="AB3672" i="1"/>
  <c r="AC3672" i="1"/>
  <c r="AD3672" i="1"/>
  <c r="H3673" i="1"/>
  <c r="I3673" i="1"/>
  <c r="J3673" i="1"/>
  <c r="K3673" i="1"/>
  <c r="L3673" i="1"/>
  <c r="M3673" i="1"/>
  <c r="N3673" i="1"/>
  <c r="O3673" i="1"/>
  <c r="P3673" i="1"/>
  <c r="Q3673" i="1"/>
  <c r="R3673" i="1"/>
  <c r="S3673" i="1"/>
  <c r="T3673" i="1"/>
  <c r="U3673" i="1"/>
  <c r="V3673" i="1"/>
  <c r="W3673" i="1"/>
  <c r="X3673" i="1"/>
  <c r="Y3673" i="1"/>
  <c r="Z3673" i="1"/>
  <c r="AA3673" i="1"/>
  <c r="AB3673" i="1"/>
  <c r="AC3673" i="1"/>
  <c r="AD3673" i="1"/>
  <c r="H3674" i="1"/>
  <c r="I3674" i="1"/>
  <c r="J3674" i="1"/>
  <c r="K3674" i="1"/>
  <c r="L3674" i="1"/>
  <c r="M3674" i="1"/>
  <c r="N3674" i="1"/>
  <c r="O3674" i="1"/>
  <c r="P3674" i="1"/>
  <c r="Q3674" i="1"/>
  <c r="R3674" i="1"/>
  <c r="S3674" i="1"/>
  <c r="T3674" i="1"/>
  <c r="U3674" i="1"/>
  <c r="V3674" i="1"/>
  <c r="W3674" i="1"/>
  <c r="X3674" i="1"/>
  <c r="Y3674" i="1"/>
  <c r="Z3674" i="1"/>
  <c r="AA3674" i="1"/>
  <c r="AB3674" i="1"/>
  <c r="AC3674" i="1"/>
  <c r="AD3674" i="1"/>
  <c r="H3675" i="1"/>
  <c r="I3675" i="1"/>
  <c r="J3675" i="1"/>
  <c r="K3675" i="1"/>
  <c r="L3675" i="1"/>
  <c r="M3675" i="1"/>
  <c r="N3675" i="1"/>
  <c r="O3675" i="1"/>
  <c r="P3675" i="1"/>
  <c r="Q3675" i="1"/>
  <c r="R3675" i="1"/>
  <c r="S3675" i="1"/>
  <c r="T3675" i="1"/>
  <c r="U3675" i="1"/>
  <c r="V3675" i="1"/>
  <c r="W3675" i="1"/>
  <c r="X3675" i="1"/>
  <c r="Y3675" i="1"/>
  <c r="Z3675" i="1"/>
  <c r="AA3675" i="1"/>
  <c r="AB3675" i="1"/>
  <c r="AC3675" i="1"/>
  <c r="AD3675" i="1"/>
  <c r="H3676" i="1"/>
  <c r="I3676" i="1"/>
  <c r="J3676" i="1"/>
  <c r="K3676" i="1"/>
  <c r="L3676" i="1"/>
  <c r="M3676" i="1"/>
  <c r="N3676" i="1"/>
  <c r="O3676" i="1"/>
  <c r="P3676" i="1"/>
  <c r="Q3676" i="1"/>
  <c r="R3676" i="1"/>
  <c r="S3676" i="1"/>
  <c r="T3676" i="1"/>
  <c r="U3676" i="1"/>
  <c r="V3676" i="1"/>
  <c r="W3676" i="1"/>
  <c r="X3676" i="1"/>
  <c r="Y3676" i="1"/>
  <c r="Z3676" i="1"/>
  <c r="AA3676" i="1"/>
  <c r="AB3676" i="1"/>
  <c r="AC3676" i="1"/>
  <c r="AD3676" i="1"/>
  <c r="H3677" i="1"/>
  <c r="I3677" i="1"/>
  <c r="J3677" i="1"/>
  <c r="K3677" i="1"/>
  <c r="L3677" i="1"/>
  <c r="M3677" i="1"/>
  <c r="N3677" i="1"/>
  <c r="O3677" i="1"/>
  <c r="P3677" i="1"/>
  <c r="Q3677" i="1"/>
  <c r="R3677" i="1"/>
  <c r="S3677" i="1"/>
  <c r="T3677" i="1"/>
  <c r="U3677" i="1"/>
  <c r="V3677" i="1"/>
  <c r="W3677" i="1"/>
  <c r="X3677" i="1"/>
  <c r="Y3677" i="1"/>
  <c r="Z3677" i="1"/>
  <c r="AA3677" i="1"/>
  <c r="AB3677" i="1"/>
  <c r="AC3677" i="1"/>
  <c r="AD3677" i="1"/>
  <c r="H3678" i="1"/>
  <c r="I3678" i="1"/>
  <c r="J3678" i="1"/>
  <c r="K3678" i="1"/>
  <c r="L3678" i="1"/>
  <c r="M3678" i="1"/>
  <c r="N3678" i="1"/>
  <c r="O3678" i="1"/>
  <c r="P3678" i="1"/>
  <c r="Q3678" i="1"/>
  <c r="R3678" i="1"/>
  <c r="S3678" i="1"/>
  <c r="T3678" i="1"/>
  <c r="U3678" i="1"/>
  <c r="V3678" i="1"/>
  <c r="W3678" i="1"/>
  <c r="X3678" i="1"/>
  <c r="Y3678" i="1"/>
  <c r="Z3678" i="1"/>
  <c r="AA3678" i="1"/>
  <c r="AB3678" i="1"/>
  <c r="AC3678" i="1"/>
  <c r="AD3678" i="1"/>
  <c r="H3687" i="1"/>
  <c r="I3687" i="1"/>
  <c r="J3687" i="1"/>
  <c r="K3687" i="1"/>
  <c r="L3687" i="1"/>
  <c r="M3687" i="1"/>
  <c r="N3687" i="1"/>
  <c r="O3687" i="1"/>
  <c r="P3687" i="1"/>
  <c r="Q3687" i="1"/>
  <c r="R3687" i="1"/>
  <c r="S3687" i="1"/>
  <c r="T3687" i="1"/>
  <c r="U3687" i="1"/>
  <c r="V3687" i="1"/>
  <c r="W3687" i="1"/>
  <c r="X3687" i="1"/>
  <c r="Y3687" i="1"/>
  <c r="Z3687" i="1"/>
  <c r="AA3687" i="1"/>
  <c r="AB3687" i="1"/>
  <c r="AC3687" i="1"/>
  <c r="AD3687" i="1"/>
  <c r="H3688" i="1"/>
  <c r="I3688" i="1"/>
  <c r="J3688" i="1"/>
  <c r="K3688" i="1"/>
  <c r="L3688" i="1"/>
  <c r="M3688" i="1"/>
  <c r="N3688" i="1"/>
  <c r="O3688" i="1"/>
  <c r="P3688" i="1"/>
  <c r="Q3688" i="1"/>
  <c r="R3688" i="1"/>
  <c r="S3688" i="1"/>
  <c r="T3688" i="1"/>
  <c r="U3688" i="1"/>
  <c r="V3688" i="1"/>
  <c r="W3688" i="1"/>
  <c r="X3688" i="1"/>
  <c r="Y3688" i="1"/>
  <c r="Z3688" i="1"/>
  <c r="AA3688" i="1"/>
  <c r="AB3688" i="1"/>
  <c r="AC3688" i="1"/>
  <c r="AD3688" i="1"/>
  <c r="H3689" i="1"/>
  <c r="I3689" i="1"/>
  <c r="J3689" i="1"/>
  <c r="K3689" i="1"/>
  <c r="L3689" i="1"/>
  <c r="M3689" i="1"/>
  <c r="N3689" i="1"/>
  <c r="O3689" i="1"/>
  <c r="P3689" i="1"/>
  <c r="Q3689" i="1"/>
  <c r="R3689" i="1"/>
  <c r="S3689" i="1"/>
  <c r="T3689" i="1"/>
  <c r="U3689" i="1"/>
  <c r="V3689" i="1"/>
  <c r="W3689" i="1"/>
  <c r="X3689" i="1"/>
  <c r="Y3689" i="1"/>
  <c r="Z3689" i="1"/>
  <c r="AA3689" i="1"/>
  <c r="AB3689" i="1"/>
  <c r="AC3689" i="1"/>
  <c r="AD3689" i="1"/>
  <c r="H3690" i="1"/>
  <c r="I3690" i="1"/>
  <c r="J3690" i="1"/>
  <c r="K3690" i="1"/>
  <c r="L3690" i="1"/>
  <c r="M3690" i="1"/>
  <c r="N3690" i="1"/>
  <c r="O3690" i="1"/>
  <c r="P3690" i="1"/>
  <c r="Q3690" i="1"/>
  <c r="R3690" i="1"/>
  <c r="S3690" i="1"/>
  <c r="T3690" i="1"/>
  <c r="U3690" i="1"/>
  <c r="V3690" i="1"/>
  <c r="W3690" i="1"/>
  <c r="X3690" i="1"/>
  <c r="Y3690" i="1"/>
  <c r="Z3690" i="1"/>
  <c r="AA3690" i="1"/>
  <c r="AB3690" i="1"/>
  <c r="AC3690" i="1"/>
  <c r="AD3690" i="1"/>
  <c r="H3691" i="1"/>
  <c r="I3691" i="1"/>
  <c r="J3691" i="1"/>
  <c r="K3691" i="1"/>
  <c r="L3691" i="1"/>
  <c r="M3691" i="1"/>
  <c r="N3691" i="1"/>
  <c r="O3691" i="1"/>
  <c r="P3691" i="1"/>
  <c r="Q3691" i="1"/>
  <c r="R3691" i="1"/>
  <c r="S3691" i="1"/>
  <c r="T3691" i="1"/>
  <c r="U3691" i="1"/>
  <c r="V3691" i="1"/>
  <c r="W3691" i="1"/>
  <c r="X3691" i="1"/>
  <c r="Y3691" i="1"/>
  <c r="Z3691" i="1"/>
  <c r="AA3691" i="1"/>
  <c r="AB3691" i="1"/>
  <c r="AC3691" i="1"/>
  <c r="AD3691" i="1"/>
  <c r="H3692" i="1"/>
  <c r="I3692" i="1"/>
  <c r="J3692" i="1"/>
  <c r="K3692" i="1"/>
  <c r="L3692" i="1"/>
  <c r="M3692" i="1"/>
  <c r="N3692" i="1"/>
  <c r="O3692" i="1"/>
  <c r="P3692" i="1"/>
  <c r="Q3692" i="1"/>
  <c r="R3692" i="1"/>
  <c r="S3692" i="1"/>
  <c r="T3692" i="1"/>
  <c r="U3692" i="1"/>
  <c r="V3692" i="1"/>
  <c r="W3692" i="1"/>
  <c r="X3692" i="1"/>
  <c r="Y3692" i="1"/>
  <c r="Z3692" i="1"/>
  <c r="AA3692" i="1"/>
  <c r="AB3692" i="1"/>
  <c r="AC3692" i="1"/>
  <c r="AD3692" i="1"/>
  <c r="H3693" i="1"/>
  <c r="I3693" i="1"/>
  <c r="J3693" i="1"/>
  <c r="K3693" i="1"/>
  <c r="L3693" i="1"/>
  <c r="M3693" i="1"/>
  <c r="N3693" i="1"/>
  <c r="O3693" i="1"/>
  <c r="P3693" i="1"/>
  <c r="Q3693" i="1"/>
  <c r="R3693" i="1"/>
  <c r="S3693" i="1"/>
  <c r="T3693" i="1"/>
  <c r="U3693" i="1"/>
  <c r="V3693" i="1"/>
  <c r="W3693" i="1"/>
  <c r="X3693" i="1"/>
  <c r="Y3693" i="1"/>
  <c r="Z3693" i="1"/>
  <c r="AA3693" i="1"/>
  <c r="AB3693" i="1"/>
  <c r="AC3693" i="1"/>
  <c r="AD3693" i="1"/>
  <c r="H3694" i="1"/>
  <c r="I3694" i="1"/>
  <c r="J3694" i="1"/>
  <c r="K3694" i="1"/>
  <c r="L3694" i="1"/>
  <c r="M3694" i="1"/>
  <c r="N3694" i="1"/>
  <c r="O3694" i="1"/>
  <c r="P3694" i="1"/>
  <c r="Q3694" i="1"/>
  <c r="R3694" i="1"/>
  <c r="S3694" i="1"/>
  <c r="T3694" i="1"/>
  <c r="U3694" i="1"/>
  <c r="V3694" i="1"/>
  <c r="W3694" i="1"/>
  <c r="X3694" i="1"/>
  <c r="Y3694" i="1"/>
  <c r="Z3694" i="1"/>
  <c r="AA3694" i="1"/>
  <c r="AB3694" i="1"/>
  <c r="AC3694" i="1"/>
  <c r="AD3694" i="1"/>
  <c r="H3703" i="1"/>
  <c r="I3703" i="1"/>
  <c r="J3703" i="1"/>
  <c r="K3703" i="1"/>
  <c r="L3703" i="1"/>
  <c r="M3703" i="1"/>
  <c r="N3703" i="1"/>
  <c r="O3703" i="1"/>
  <c r="P3703" i="1"/>
  <c r="Q3703" i="1"/>
  <c r="R3703" i="1"/>
  <c r="S3703" i="1"/>
  <c r="T3703" i="1"/>
  <c r="U3703" i="1"/>
  <c r="V3703" i="1"/>
  <c r="W3703" i="1"/>
  <c r="X3703" i="1"/>
  <c r="Y3703" i="1"/>
  <c r="Z3703" i="1"/>
  <c r="AA3703" i="1"/>
  <c r="AB3703" i="1"/>
  <c r="AC3703" i="1"/>
  <c r="AD3703" i="1"/>
  <c r="H3704" i="1"/>
  <c r="I3704" i="1"/>
  <c r="J3704" i="1"/>
  <c r="K3704" i="1"/>
  <c r="L3704" i="1"/>
  <c r="M3704" i="1"/>
  <c r="N3704" i="1"/>
  <c r="O3704" i="1"/>
  <c r="P3704" i="1"/>
  <c r="Q3704" i="1"/>
  <c r="R3704" i="1"/>
  <c r="S3704" i="1"/>
  <c r="T3704" i="1"/>
  <c r="U3704" i="1"/>
  <c r="V3704" i="1"/>
  <c r="W3704" i="1"/>
  <c r="X3704" i="1"/>
  <c r="Y3704" i="1"/>
  <c r="Z3704" i="1"/>
  <c r="AA3704" i="1"/>
  <c r="AB3704" i="1"/>
  <c r="AC3704" i="1"/>
  <c r="AD3704" i="1"/>
  <c r="H3705" i="1"/>
  <c r="I3705" i="1"/>
  <c r="J3705" i="1"/>
  <c r="K3705" i="1"/>
  <c r="L3705" i="1"/>
  <c r="M3705" i="1"/>
  <c r="N3705" i="1"/>
  <c r="O3705" i="1"/>
  <c r="P3705" i="1"/>
  <c r="Q3705" i="1"/>
  <c r="R3705" i="1"/>
  <c r="S3705" i="1"/>
  <c r="T3705" i="1"/>
  <c r="U3705" i="1"/>
  <c r="V3705" i="1"/>
  <c r="W3705" i="1"/>
  <c r="X3705" i="1"/>
  <c r="Y3705" i="1"/>
  <c r="Z3705" i="1"/>
  <c r="AA3705" i="1"/>
  <c r="AB3705" i="1"/>
  <c r="AC3705" i="1"/>
  <c r="AD3705" i="1"/>
  <c r="H3706" i="1"/>
  <c r="I3706" i="1"/>
  <c r="J3706" i="1"/>
  <c r="K3706" i="1"/>
  <c r="L3706" i="1"/>
  <c r="M3706" i="1"/>
  <c r="N3706" i="1"/>
  <c r="O3706" i="1"/>
  <c r="P3706" i="1"/>
  <c r="Q3706" i="1"/>
  <c r="R3706" i="1"/>
  <c r="S3706" i="1"/>
  <c r="T3706" i="1"/>
  <c r="U3706" i="1"/>
  <c r="V3706" i="1"/>
  <c r="W3706" i="1"/>
  <c r="X3706" i="1"/>
  <c r="Y3706" i="1"/>
  <c r="Z3706" i="1"/>
  <c r="AA3706" i="1"/>
  <c r="AB3706" i="1"/>
  <c r="AC3706" i="1"/>
  <c r="AD3706" i="1"/>
  <c r="H3707" i="1"/>
  <c r="I3707" i="1"/>
  <c r="J3707" i="1"/>
  <c r="K3707" i="1"/>
  <c r="L3707" i="1"/>
  <c r="M3707" i="1"/>
  <c r="N3707" i="1"/>
  <c r="O3707" i="1"/>
  <c r="P3707" i="1"/>
  <c r="Q3707" i="1"/>
  <c r="R3707" i="1"/>
  <c r="S3707" i="1"/>
  <c r="T3707" i="1"/>
  <c r="U3707" i="1"/>
  <c r="V3707" i="1"/>
  <c r="W3707" i="1"/>
  <c r="X3707" i="1"/>
  <c r="Y3707" i="1"/>
  <c r="Z3707" i="1"/>
  <c r="AA3707" i="1"/>
  <c r="AB3707" i="1"/>
  <c r="AC3707" i="1"/>
  <c r="AD3707" i="1"/>
  <c r="H3708" i="1"/>
  <c r="I3708" i="1"/>
  <c r="J3708" i="1"/>
  <c r="K3708" i="1"/>
  <c r="L3708" i="1"/>
  <c r="M3708" i="1"/>
  <c r="N3708" i="1"/>
  <c r="O3708" i="1"/>
  <c r="P3708" i="1"/>
  <c r="Q3708" i="1"/>
  <c r="R3708" i="1"/>
  <c r="S3708" i="1"/>
  <c r="T3708" i="1"/>
  <c r="U3708" i="1"/>
  <c r="V3708" i="1"/>
  <c r="W3708" i="1"/>
  <c r="X3708" i="1"/>
  <c r="Y3708" i="1"/>
  <c r="Z3708" i="1"/>
  <c r="AA3708" i="1"/>
  <c r="AB3708" i="1"/>
  <c r="AC3708" i="1"/>
  <c r="AD3708" i="1"/>
  <c r="H3709" i="1"/>
  <c r="I3709" i="1"/>
  <c r="J3709" i="1"/>
  <c r="K3709" i="1"/>
  <c r="L3709" i="1"/>
  <c r="M3709" i="1"/>
  <c r="N3709" i="1"/>
  <c r="O3709" i="1"/>
  <c r="P3709" i="1"/>
  <c r="Q3709" i="1"/>
  <c r="R3709" i="1"/>
  <c r="S3709" i="1"/>
  <c r="T3709" i="1"/>
  <c r="U3709" i="1"/>
  <c r="V3709" i="1"/>
  <c r="W3709" i="1"/>
  <c r="X3709" i="1"/>
  <c r="Y3709" i="1"/>
  <c r="Z3709" i="1"/>
  <c r="AA3709" i="1"/>
  <c r="AB3709" i="1"/>
  <c r="AC3709" i="1"/>
  <c r="AD3709" i="1"/>
  <c r="H3710" i="1"/>
  <c r="I3710" i="1"/>
  <c r="J3710" i="1"/>
  <c r="K3710" i="1"/>
  <c r="L3710" i="1"/>
  <c r="M3710" i="1"/>
  <c r="N3710" i="1"/>
  <c r="O3710" i="1"/>
  <c r="P3710" i="1"/>
  <c r="Q3710" i="1"/>
  <c r="R3710" i="1"/>
  <c r="S3710" i="1"/>
  <c r="T3710" i="1"/>
  <c r="U3710" i="1"/>
  <c r="V3710" i="1"/>
  <c r="W3710" i="1"/>
  <c r="X3710" i="1"/>
  <c r="Y3710" i="1"/>
  <c r="Z3710" i="1"/>
  <c r="AA3710" i="1"/>
  <c r="AB3710" i="1"/>
  <c r="AC3710" i="1"/>
  <c r="AD3710" i="1"/>
  <c r="H3711" i="1"/>
  <c r="I3711" i="1"/>
  <c r="J3711" i="1"/>
  <c r="K3711" i="1"/>
  <c r="L3711" i="1"/>
  <c r="M3711" i="1"/>
  <c r="N3711" i="1"/>
  <c r="O3711" i="1"/>
  <c r="P3711" i="1"/>
  <c r="Q3711" i="1"/>
  <c r="R3711" i="1"/>
  <c r="S3711" i="1"/>
  <c r="T3711" i="1"/>
  <c r="U3711" i="1"/>
  <c r="V3711" i="1"/>
  <c r="W3711" i="1"/>
  <c r="X3711" i="1"/>
  <c r="Y3711" i="1"/>
  <c r="Z3711" i="1"/>
  <c r="AA3711" i="1"/>
  <c r="AB3711" i="1"/>
  <c r="AC3711" i="1"/>
  <c r="AD3711" i="1"/>
  <c r="H3712" i="1"/>
  <c r="I3712" i="1"/>
  <c r="J3712" i="1"/>
  <c r="K3712" i="1"/>
  <c r="L3712" i="1"/>
  <c r="M3712" i="1"/>
  <c r="N3712" i="1"/>
  <c r="O3712" i="1"/>
  <c r="P3712" i="1"/>
  <c r="Q3712" i="1"/>
  <c r="R3712" i="1"/>
  <c r="S3712" i="1"/>
  <c r="T3712" i="1"/>
  <c r="U3712" i="1"/>
  <c r="V3712" i="1"/>
  <c r="W3712" i="1"/>
  <c r="X3712" i="1"/>
  <c r="Y3712" i="1"/>
  <c r="Z3712" i="1"/>
  <c r="AA3712" i="1"/>
  <c r="AB3712" i="1"/>
  <c r="AC3712" i="1"/>
  <c r="AD3712" i="1"/>
  <c r="H3713" i="1"/>
  <c r="I3713" i="1"/>
  <c r="J3713" i="1"/>
  <c r="K3713" i="1"/>
  <c r="L3713" i="1"/>
  <c r="M3713" i="1"/>
  <c r="N3713" i="1"/>
  <c r="O3713" i="1"/>
  <c r="P3713" i="1"/>
  <c r="Q3713" i="1"/>
  <c r="R3713" i="1"/>
  <c r="S3713" i="1"/>
  <c r="T3713" i="1"/>
  <c r="U3713" i="1"/>
  <c r="V3713" i="1"/>
  <c r="W3713" i="1"/>
  <c r="X3713" i="1"/>
  <c r="Y3713" i="1"/>
  <c r="Z3713" i="1"/>
  <c r="AA3713" i="1"/>
  <c r="AB3713" i="1"/>
  <c r="AC3713" i="1"/>
  <c r="AD3713" i="1"/>
  <c r="H3714" i="1"/>
  <c r="I3714" i="1"/>
  <c r="J3714" i="1"/>
  <c r="K3714" i="1"/>
  <c r="L3714" i="1"/>
  <c r="M3714" i="1"/>
  <c r="N3714" i="1"/>
  <c r="O3714" i="1"/>
  <c r="P3714" i="1"/>
  <c r="Q3714" i="1"/>
  <c r="R3714" i="1"/>
  <c r="S3714" i="1"/>
  <c r="T3714" i="1"/>
  <c r="U3714" i="1"/>
  <c r="V3714" i="1"/>
  <c r="W3714" i="1"/>
  <c r="X3714" i="1"/>
  <c r="Y3714" i="1"/>
  <c r="Z3714" i="1"/>
  <c r="AA3714" i="1"/>
  <c r="AB3714" i="1"/>
  <c r="AC3714" i="1"/>
  <c r="AD3714" i="1"/>
  <c r="H3715" i="1"/>
  <c r="I3715" i="1"/>
  <c r="J3715" i="1"/>
  <c r="K3715" i="1"/>
  <c r="L3715" i="1"/>
  <c r="M3715" i="1"/>
  <c r="N3715" i="1"/>
  <c r="O3715" i="1"/>
  <c r="P3715" i="1"/>
  <c r="Q3715" i="1"/>
  <c r="R3715" i="1"/>
  <c r="S3715" i="1"/>
  <c r="T3715" i="1"/>
  <c r="U3715" i="1"/>
  <c r="V3715" i="1"/>
  <c r="W3715" i="1"/>
  <c r="X3715" i="1"/>
  <c r="Y3715" i="1"/>
  <c r="Z3715" i="1"/>
  <c r="AA3715" i="1"/>
  <c r="AB3715" i="1"/>
  <c r="AC3715" i="1"/>
  <c r="AD3715" i="1"/>
  <c r="H3716" i="1"/>
  <c r="I3716" i="1"/>
  <c r="J3716" i="1"/>
  <c r="K3716" i="1"/>
  <c r="L3716" i="1"/>
  <c r="M3716" i="1"/>
  <c r="N3716" i="1"/>
  <c r="O3716" i="1"/>
  <c r="P3716" i="1"/>
  <c r="Q3716" i="1"/>
  <c r="R3716" i="1"/>
  <c r="S3716" i="1"/>
  <c r="T3716" i="1"/>
  <c r="U3716" i="1"/>
  <c r="V3716" i="1"/>
  <c r="W3716" i="1"/>
  <c r="X3716" i="1"/>
  <c r="Y3716" i="1"/>
  <c r="Z3716" i="1"/>
  <c r="AA3716" i="1"/>
  <c r="AB3716" i="1"/>
  <c r="AC3716" i="1"/>
  <c r="AD3716" i="1"/>
  <c r="H3717" i="1"/>
  <c r="I3717" i="1"/>
  <c r="J3717" i="1"/>
  <c r="K3717" i="1"/>
  <c r="L3717" i="1"/>
  <c r="M3717" i="1"/>
  <c r="N3717" i="1"/>
  <c r="O3717" i="1"/>
  <c r="P3717" i="1"/>
  <c r="Q3717" i="1"/>
  <c r="R3717" i="1"/>
  <c r="S3717" i="1"/>
  <c r="T3717" i="1"/>
  <c r="U3717" i="1"/>
  <c r="V3717" i="1"/>
  <c r="W3717" i="1"/>
  <c r="X3717" i="1"/>
  <c r="Y3717" i="1"/>
  <c r="Z3717" i="1"/>
  <c r="AA3717" i="1"/>
  <c r="AB3717" i="1"/>
  <c r="AC3717" i="1"/>
  <c r="AD3717" i="1"/>
  <c r="H3718" i="1"/>
  <c r="I3718" i="1"/>
  <c r="J3718" i="1"/>
  <c r="K3718" i="1"/>
  <c r="L3718" i="1"/>
  <c r="M3718" i="1"/>
  <c r="N3718" i="1"/>
  <c r="O3718" i="1"/>
  <c r="P3718" i="1"/>
  <c r="Q3718" i="1"/>
  <c r="R3718" i="1"/>
  <c r="S3718" i="1"/>
  <c r="T3718" i="1"/>
  <c r="U3718" i="1"/>
  <c r="V3718" i="1"/>
  <c r="W3718" i="1"/>
  <c r="X3718" i="1"/>
  <c r="Y3718" i="1"/>
  <c r="Z3718" i="1"/>
  <c r="AA3718" i="1"/>
  <c r="AB3718" i="1"/>
  <c r="AC3718" i="1"/>
  <c r="AD3718" i="1"/>
  <c r="H3719" i="1"/>
  <c r="I3719" i="1"/>
  <c r="J3719" i="1"/>
  <c r="K3719" i="1"/>
  <c r="L3719" i="1"/>
  <c r="M3719" i="1"/>
  <c r="N3719" i="1"/>
  <c r="O3719" i="1"/>
  <c r="P3719" i="1"/>
  <c r="Q3719" i="1"/>
  <c r="R3719" i="1"/>
  <c r="S3719" i="1"/>
  <c r="T3719" i="1"/>
  <c r="U3719" i="1"/>
  <c r="V3719" i="1"/>
  <c r="W3719" i="1"/>
  <c r="X3719" i="1"/>
  <c r="Y3719" i="1"/>
  <c r="Z3719" i="1"/>
  <c r="AA3719" i="1"/>
  <c r="AB3719" i="1"/>
  <c r="AC3719" i="1"/>
  <c r="AD3719" i="1"/>
  <c r="H3720" i="1"/>
  <c r="I3720" i="1"/>
  <c r="J3720" i="1"/>
  <c r="K3720" i="1"/>
  <c r="L3720" i="1"/>
  <c r="M3720" i="1"/>
  <c r="N3720" i="1"/>
  <c r="O3720" i="1"/>
  <c r="P3720" i="1"/>
  <c r="Q3720" i="1"/>
  <c r="R3720" i="1"/>
  <c r="S3720" i="1"/>
  <c r="T3720" i="1"/>
  <c r="U3720" i="1"/>
  <c r="V3720" i="1"/>
  <c r="W3720" i="1"/>
  <c r="X3720" i="1"/>
  <c r="Y3720" i="1"/>
  <c r="Z3720" i="1"/>
  <c r="AA3720" i="1"/>
  <c r="AB3720" i="1"/>
  <c r="AC3720" i="1"/>
  <c r="AD3720" i="1"/>
  <c r="H3721" i="1"/>
  <c r="I3721" i="1"/>
  <c r="J3721" i="1"/>
  <c r="K3721" i="1"/>
  <c r="L3721" i="1"/>
  <c r="M3721" i="1"/>
  <c r="N3721" i="1"/>
  <c r="O3721" i="1"/>
  <c r="P3721" i="1"/>
  <c r="Q3721" i="1"/>
  <c r="R3721" i="1"/>
  <c r="S3721" i="1"/>
  <c r="T3721" i="1"/>
  <c r="U3721" i="1"/>
  <c r="V3721" i="1"/>
  <c r="W3721" i="1"/>
  <c r="X3721" i="1"/>
  <c r="Y3721" i="1"/>
  <c r="Z3721" i="1"/>
  <c r="AA3721" i="1"/>
  <c r="AB3721" i="1"/>
  <c r="AC3721" i="1"/>
  <c r="AD3721" i="1"/>
  <c r="H3722" i="1"/>
  <c r="I3722" i="1"/>
  <c r="J3722" i="1"/>
  <c r="K3722" i="1"/>
  <c r="L3722" i="1"/>
  <c r="M3722" i="1"/>
  <c r="N3722" i="1"/>
  <c r="O3722" i="1"/>
  <c r="P3722" i="1"/>
  <c r="Q3722" i="1"/>
  <c r="R3722" i="1"/>
  <c r="S3722" i="1"/>
  <c r="T3722" i="1"/>
  <c r="U3722" i="1"/>
  <c r="V3722" i="1"/>
  <c r="W3722" i="1"/>
  <c r="X3722" i="1"/>
  <c r="Y3722" i="1"/>
  <c r="Z3722" i="1"/>
  <c r="AA3722" i="1"/>
  <c r="AB3722" i="1"/>
  <c r="AC3722" i="1"/>
  <c r="AD3722" i="1"/>
  <c r="H3723" i="1"/>
  <c r="I3723" i="1"/>
  <c r="J3723" i="1"/>
  <c r="K3723" i="1"/>
  <c r="L3723" i="1"/>
  <c r="M3723" i="1"/>
  <c r="N3723" i="1"/>
  <c r="O3723" i="1"/>
  <c r="P3723" i="1"/>
  <c r="Q3723" i="1"/>
  <c r="R3723" i="1"/>
  <c r="S3723" i="1"/>
  <c r="T3723" i="1"/>
  <c r="U3723" i="1"/>
  <c r="V3723" i="1"/>
  <c r="W3723" i="1"/>
  <c r="X3723" i="1"/>
  <c r="Y3723" i="1"/>
  <c r="Z3723" i="1"/>
  <c r="AA3723" i="1"/>
  <c r="AB3723" i="1"/>
  <c r="AC3723" i="1"/>
  <c r="AD3723" i="1"/>
  <c r="H3724" i="1"/>
  <c r="I3724" i="1"/>
  <c r="J3724" i="1"/>
  <c r="K3724" i="1"/>
  <c r="L3724" i="1"/>
  <c r="M3724" i="1"/>
  <c r="N3724" i="1"/>
  <c r="O3724" i="1"/>
  <c r="P3724" i="1"/>
  <c r="Q3724" i="1"/>
  <c r="R3724" i="1"/>
  <c r="S3724" i="1"/>
  <c r="T3724" i="1"/>
  <c r="U3724" i="1"/>
  <c r="V3724" i="1"/>
  <c r="W3724" i="1"/>
  <c r="X3724" i="1"/>
  <c r="Y3724" i="1"/>
  <c r="Z3724" i="1"/>
  <c r="AA3724" i="1"/>
  <c r="AB3724" i="1"/>
  <c r="AC3724" i="1"/>
  <c r="AD3724" i="1"/>
  <c r="H3725" i="1"/>
  <c r="I3725" i="1"/>
  <c r="J3725" i="1"/>
  <c r="K3725" i="1"/>
  <c r="L3725" i="1"/>
  <c r="M3725" i="1"/>
  <c r="N3725" i="1"/>
  <c r="O3725" i="1"/>
  <c r="P3725" i="1"/>
  <c r="Q3725" i="1"/>
  <c r="R3725" i="1"/>
  <c r="S3725" i="1"/>
  <c r="T3725" i="1"/>
  <c r="U3725" i="1"/>
  <c r="V3725" i="1"/>
  <c r="W3725" i="1"/>
  <c r="X3725" i="1"/>
  <c r="Y3725" i="1"/>
  <c r="Z3725" i="1"/>
  <c r="AA3725" i="1"/>
  <c r="AB3725" i="1"/>
  <c r="AC3725" i="1"/>
  <c r="AD3725" i="1"/>
  <c r="H3726" i="1"/>
  <c r="I3726" i="1"/>
  <c r="J3726" i="1"/>
  <c r="K3726" i="1"/>
  <c r="L3726" i="1"/>
  <c r="M3726" i="1"/>
  <c r="N3726" i="1"/>
  <c r="O3726" i="1"/>
  <c r="P3726" i="1"/>
  <c r="Q3726" i="1"/>
  <c r="R3726" i="1"/>
  <c r="S3726" i="1"/>
  <c r="T3726" i="1"/>
  <c r="U3726" i="1"/>
  <c r="V3726" i="1"/>
  <c r="W3726" i="1"/>
  <c r="X3726" i="1"/>
  <c r="Y3726" i="1"/>
  <c r="Z3726" i="1"/>
  <c r="AA3726" i="1"/>
  <c r="AB3726" i="1"/>
  <c r="AC3726" i="1"/>
  <c r="AD3726" i="1"/>
  <c r="H3727" i="1"/>
  <c r="I3727" i="1"/>
  <c r="J3727" i="1"/>
  <c r="K3727" i="1"/>
  <c r="L3727" i="1"/>
  <c r="M3727" i="1"/>
  <c r="N3727" i="1"/>
  <c r="O3727" i="1"/>
  <c r="P3727" i="1"/>
  <c r="Q3727" i="1"/>
  <c r="R3727" i="1"/>
  <c r="S3727" i="1"/>
  <c r="T3727" i="1"/>
  <c r="U3727" i="1"/>
  <c r="V3727" i="1"/>
  <c r="W3727" i="1"/>
  <c r="X3727" i="1"/>
  <c r="Y3727" i="1"/>
  <c r="Z3727" i="1"/>
  <c r="AA3727" i="1"/>
  <c r="AB3727" i="1"/>
  <c r="AC3727" i="1"/>
  <c r="AD3727" i="1"/>
  <c r="H3728" i="1"/>
  <c r="I3728" i="1"/>
  <c r="J3728" i="1"/>
  <c r="K3728" i="1"/>
  <c r="L3728" i="1"/>
  <c r="M3728" i="1"/>
  <c r="N3728" i="1"/>
  <c r="O3728" i="1"/>
  <c r="P3728" i="1"/>
  <c r="Q3728" i="1"/>
  <c r="R3728" i="1"/>
  <c r="S3728" i="1"/>
  <c r="T3728" i="1"/>
  <c r="U3728" i="1"/>
  <c r="V3728" i="1"/>
  <c r="W3728" i="1"/>
  <c r="X3728" i="1"/>
  <c r="Y3728" i="1"/>
  <c r="Z3728" i="1"/>
  <c r="AA3728" i="1"/>
  <c r="AB3728" i="1"/>
  <c r="AC3728" i="1"/>
  <c r="AD3728" i="1"/>
  <c r="H3729" i="1"/>
  <c r="I3729" i="1"/>
  <c r="J3729" i="1"/>
  <c r="K3729" i="1"/>
  <c r="L3729" i="1"/>
  <c r="M3729" i="1"/>
  <c r="N3729" i="1"/>
  <c r="O3729" i="1"/>
  <c r="P3729" i="1"/>
  <c r="Q3729" i="1"/>
  <c r="R3729" i="1"/>
  <c r="S3729" i="1"/>
  <c r="T3729" i="1"/>
  <c r="U3729" i="1"/>
  <c r="V3729" i="1"/>
  <c r="W3729" i="1"/>
  <c r="X3729" i="1"/>
  <c r="Y3729" i="1"/>
  <c r="Z3729" i="1"/>
  <c r="AA3729" i="1"/>
  <c r="AB3729" i="1"/>
  <c r="AC3729" i="1"/>
  <c r="AD3729" i="1"/>
  <c r="H3730" i="1"/>
  <c r="I3730" i="1"/>
  <c r="J3730" i="1"/>
  <c r="K3730" i="1"/>
  <c r="L3730" i="1"/>
  <c r="M3730" i="1"/>
  <c r="N3730" i="1"/>
  <c r="O3730" i="1"/>
  <c r="P3730" i="1"/>
  <c r="Q3730" i="1"/>
  <c r="R3730" i="1"/>
  <c r="S3730" i="1"/>
  <c r="T3730" i="1"/>
  <c r="U3730" i="1"/>
  <c r="V3730" i="1"/>
  <c r="W3730" i="1"/>
  <c r="X3730" i="1"/>
  <c r="Y3730" i="1"/>
  <c r="Z3730" i="1"/>
  <c r="AA3730" i="1"/>
  <c r="AB3730" i="1"/>
  <c r="AC3730" i="1"/>
  <c r="AD3730" i="1"/>
  <c r="H3731" i="1"/>
  <c r="I3731" i="1"/>
  <c r="J3731" i="1"/>
  <c r="K3731" i="1"/>
  <c r="L3731" i="1"/>
  <c r="M3731" i="1"/>
  <c r="N3731" i="1"/>
  <c r="O3731" i="1"/>
  <c r="P3731" i="1"/>
  <c r="Q3731" i="1"/>
  <c r="R3731" i="1"/>
  <c r="S3731" i="1"/>
  <c r="T3731" i="1"/>
  <c r="U3731" i="1"/>
  <c r="V3731" i="1"/>
  <c r="W3731" i="1"/>
  <c r="X3731" i="1"/>
  <c r="Y3731" i="1"/>
  <c r="Z3731" i="1"/>
  <c r="AA3731" i="1"/>
  <c r="AB3731" i="1"/>
  <c r="AC3731" i="1"/>
  <c r="AD3731" i="1"/>
  <c r="H3732" i="1"/>
  <c r="I3732" i="1"/>
  <c r="J3732" i="1"/>
  <c r="K3732" i="1"/>
  <c r="L3732" i="1"/>
  <c r="M3732" i="1"/>
  <c r="N3732" i="1"/>
  <c r="O3732" i="1"/>
  <c r="P3732" i="1"/>
  <c r="Q3732" i="1"/>
  <c r="R3732" i="1"/>
  <c r="S3732" i="1"/>
  <c r="T3732" i="1"/>
  <c r="U3732" i="1"/>
  <c r="V3732" i="1"/>
  <c r="W3732" i="1"/>
  <c r="X3732" i="1"/>
  <c r="Y3732" i="1"/>
  <c r="Z3732" i="1"/>
  <c r="AA3732" i="1"/>
  <c r="AB3732" i="1"/>
  <c r="AC3732" i="1"/>
  <c r="AD3732" i="1"/>
  <c r="H3733" i="1"/>
  <c r="I3733" i="1"/>
  <c r="J3733" i="1"/>
  <c r="K3733" i="1"/>
  <c r="L3733" i="1"/>
  <c r="M3733" i="1"/>
  <c r="N3733" i="1"/>
  <c r="O3733" i="1"/>
  <c r="P3733" i="1"/>
  <c r="Q3733" i="1"/>
  <c r="R3733" i="1"/>
  <c r="S3733" i="1"/>
  <c r="T3733" i="1"/>
  <c r="U3733" i="1"/>
  <c r="V3733" i="1"/>
  <c r="W3733" i="1"/>
  <c r="X3733" i="1"/>
  <c r="Y3733" i="1"/>
  <c r="Z3733" i="1"/>
  <c r="AA3733" i="1"/>
  <c r="AB3733" i="1"/>
  <c r="AC3733" i="1"/>
  <c r="AD3733" i="1"/>
  <c r="H3734" i="1"/>
  <c r="I3734" i="1"/>
  <c r="J3734" i="1"/>
  <c r="K3734" i="1"/>
  <c r="L3734" i="1"/>
  <c r="M3734" i="1"/>
  <c r="N3734" i="1"/>
  <c r="O3734" i="1"/>
  <c r="P3734" i="1"/>
  <c r="Q3734" i="1"/>
  <c r="R3734" i="1"/>
  <c r="S3734" i="1"/>
  <c r="T3734" i="1"/>
  <c r="U3734" i="1"/>
  <c r="V3734" i="1"/>
  <c r="W3734" i="1"/>
  <c r="X3734" i="1"/>
  <c r="Y3734" i="1"/>
  <c r="Z3734" i="1"/>
  <c r="AA3734" i="1"/>
  <c r="AB3734" i="1"/>
  <c r="AC3734" i="1"/>
  <c r="AD3734" i="1"/>
  <c r="H3735" i="1"/>
  <c r="I3735" i="1"/>
  <c r="J3735" i="1"/>
  <c r="K3735" i="1"/>
  <c r="L3735" i="1"/>
  <c r="M3735" i="1"/>
  <c r="N3735" i="1"/>
  <c r="O3735" i="1"/>
  <c r="P3735" i="1"/>
  <c r="Q3735" i="1"/>
  <c r="R3735" i="1"/>
  <c r="S3735" i="1"/>
  <c r="T3735" i="1"/>
  <c r="U3735" i="1"/>
  <c r="V3735" i="1"/>
  <c r="W3735" i="1"/>
  <c r="X3735" i="1"/>
  <c r="Y3735" i="1"/>
  <c r="Z3735" i="1"/>
  <c r="AA3735" i="1"/>
  <c r="AB3735" i="1"/>
  <c r="AC3735" i="1"/>
  <c r="AD3735" i="1"/>
  <c r="H3736" i="1"/>
  <c r="I3736" i="1"/>
  <c r="J3736" i="1"/>
  <c r="K3736" i="1"/>
  <c r="L3736" i="1"/>
  <c r="M3736" i="1"/>
  <c r="N3736" i="1"/>
  <c r="O3736" i="1"/>
  <c r="P3736" i="1"/>
  <c r="Q3736" i="1"/>
  <c r="R3736" i="1"/>
  <c r="S3736" i="1"/>
  <c r="T3736" i="1"/>
  <c r="U3736" i="1"/>
  <c r="V3736" i="1"/>
  <c r="W3736" i="1"/>
  <c r="X3736" i="1"/>
  <c r="Y3736" i="1"/>
  <c r="Z3736" i="1"/>
  <c r="AA3736" i="1"/>
  <c r="AB3736" i="1"/>
  <c r="AC3736" i="1"/>
  <c r="AD3736" i="1"/>
  <c r="H3737" i="1"/>
  <c r="I3737" i="1"/>
  <c r="J3737" i="1"/>
  <c r="K3737" i="1"/>
  <c r="L3737" i="1"/>
  <c r="M3737" i="1"/>
  <c r="N3737" i="1"/>
  <c r="O3737" i="1"/>
  <c r="P3737" i="1"/>
  <c r="Q3737" i="1"/>
  <c r="R3737" i="1"/>
  <c r="S3737" i="1"/>
  <c r="T3737" i="1"/>
  <c r="U3737" i="1"/>
  <c r="V3737" i="1"/>
  <c r="W3737" i="1"/>
  <c r="X3737" i="1"/>
  <c r="Y3737" i="1"/>
  <c r="Z3737" i="1"/>
  <c r="AA3737" i="1"/>
  <c r="AB3737" i="1"/>
  <c r="AC3737" i="1"/>
  <c r="AD3737" i="1"/>
  <c r="H3738" i="1"/>
  <c r="I3738" i="1"/>
  <c r="J3738" i="1"/>
  <c r="K3738" i="1"/>
  <c r="L3738" i="1"/>
  <c r="M3738" i="1"/>
  <c r="N3738" i="1"/>
  <c r="O3738" i="1"/>
  <c r="P3738" i="1"/>
  <c r="Q3738" i="1"/>
  <c r="R3738" i="1"/>
  <c r="S3738" i="1"/>
  <c r="T3738" i="1"/>
  <c r="U3738" i="1"/>
  <c r="V3738" i="1"/>
  <c r="W3738" i="1"/>
  <c r="X3738" i="1"/>
  <c r="Y3738" i="1"/>
  <c r="Z3738" i="1"/>
  <c r="AA3738" i="1"/>
  <c r="AB3738" i="1"/>
  <c r="AC3738" i="1"/>
  <c r="AD3738" i="1"/>
  <c r="H3739" i="1"/>
  <c r="I3739" i="1"/>
  <c r="J3739" i="1"/>
  <c r="K3739" i="1"/>
  <c r="L3739" i="1"/>
  <c r="M3739" i="1"/>
  <c r="N3739" i="1"/>
  <c r="O3739" i="1"/>
  <c r="P3739" i="1"/>
  <c r="Q3739" i="1"/>
  <c r="R3739" i="1"/>
  <c r="S3739" i="1"/>
  <c r="T3739" i="1"/>
  <c r="U3739" i="1"/>
  <c r="V3739" i="1"/>
  <c r="W3739" i="1"/>
  <c r="X3739" i="1"/>
  <c r="Y3739" i="1"/>
  <c r="Z3739" i="1"/>
  <c r="AA3739" i="1"/>
  <c r="AB3739" i="1"/>
  <c r="AC3739" i="1"/>
  <c r="AD3739" i="1"/>
  <c r="H3740" i="1"/>
  <c r="I3740" i="1"/>
  <c r="J3740" i="1"/>
  <c r="K3740" i="1"/>
  <c r="L3740" i="1"/>
  <c r="M3740" i="1"/>
  <c r="N3740" i="1"/>
  <c r="O3740" i="1"/>
  <c r="P3740" i="1"/>
  <c r="Q3740" i="1"/>
  <c r="R3740" i="1"/>
  <c r="S3740" i="1"/>
  <c r="T3740" i="1"/>
  <c r="U3740" i="1"/>
  <c r="V3740" i="1"/>
  <c r="W3740" i="1"/>
  <c r="X3740" i="1"/>
  <c r="Y3740" i="1"/>
  <c r="Z3740" i="1"/>
  <c r="AA3740" i="1"/>
  <c r="AB3740" i="1"/>
  <c r="AC3740" i="1"/>
  <c r="AD3740" i="1"/>
  <c r="H3741" i="1"/>
  <c r="I3741" i="1"/>
  <c r="J3741" i="1"/>
  <c r="K3741" i="1"/>
  <c r="L3741" i="1"/>
  <c r="M3741" i="1"/>
  <c r="N3741" i="1"/>
  <c r="O3741" i="1"/>
  <c r="P3741" i="1"/>
  <c r="Q3741" i="1"/>
  <c r="R3741" i="1"/>
  <c r="S3741" i="1"/>
  <c r="T3741" i="1"/>
  <c r="U3741" i="1"/>
  <c r="V3741" i="1"/>
  <c r="W3741" i="1"/>
  <c r="X3741" i="1"/>
  <c r="Y3741" i="1"/>
  <c r="Z3741" i="1"/>
  <c r="AA3741" i="1"/>
  <c r="AB3741" i="1"/>
  <c r="AC3741" i="1"/>
  <c r="AD3741" i="1"/>
  <c r="H3742" i="1"/>
  <c r="I3742" i="1"/>
  <c r="J3742" i="1"/>
  <c r="K3742" i="1"/>
  <c r="L3742" i="1"/>
  <c r="M3742" i="1"/>
  <c r="N3742" i="1"/>
  <c r="O3742" i="1"/>
  <c r="P3742" i="1"/>
  <c r="Q3742" i="1"/>
  <c r="R3742" i="1"/>
  <c r="S3742" i="1"/>
  <c r="T3742" i="1"/>
  <c r="U3742" i="1"/>
  <c r="V3742" i="1"/>
  <c r="W3742" i="1"/>
  <c r="X3742" i="1"/>
  <c r="Y3742" i="1"/>
  <c r="Z3742" i="1"/>
  <c r="AA3742" i="1"/>
  <c r="AB3742" i="1"/>
  <c r="AC3742" i="1"/>
  <c r="AD3742" i="1"/>
  <c r="H3743" i="1"/>
  <c r="I3743" i="1"/>
  <c r="J3743" i="1"/>
  <c r="K3743" i="1"/>
  <c r="L3743" i="1"/>
  <c r="M3743" i="1"/>
  <c r="N3743" i="1"/>
  <c r="O3743" i="1"/>
  <c r="P3743" i="1"/>
  <c r="Q3743" i="1"/>
  <c r="R3743" i="1"/>
  <c r="S3743" i="1"/>
  <c r="T3743" i="1"/>
  <c r="U3743" i="1"/>
  <c r="V3743" i="1"/>
  <c r="W3743" i="1"/>
  <c r="X3743" i="1"/>
  <c r="Y3743" i="1"/>
  <c r="Z3743" i="1"/>
  <c r="AA3743" i="1"/>
  <c r="AB3743" i="1"/>
  <c r="AC3743" i="1"/>
  <c r="AD3743" i="1"/>
  <c r="H3744" i="1"/>
  <c r="I3744" i="1"/>
  <c r="J3744" i="1"/>
  <c r="K3744" i="1"/>
  <c r="L3744" i="1"/>
  <c r="M3744" i="1"/>
  <c r="N3744" i="1"/>
  <c r="O3744" i="1"/>
  <c r="P3744" i="1"/>
  <c r="Q3744" i="1"/>
  <c r="R3744" i="1"/>
  <c r="S3744" i="1"/>
  <c r="T3744" i="1"/>
  <c r="U3744" i="1"/>
  <c r="V3744" i="1"/>
  <c r="W3744" i="1"/>
  <c r="X3744" i="1"/>
  <c r="Y3744" i="1"/>
  <c r="Z3744" i="1"/>
  <c r="AA3744" i="1"/>
  <c r="AB3744" i="1"/>
  <c r="AC3744" i="1"/>
  <c r="AD3744" i="1"/>
  <c r="H3745" i="1"/>
  <c r="I3745" i="1"/>
  <c r="J3745" i="1"/>
  <c r="K3745" i="1"/>
  <c r="L3745" i="1"/>
  <c r="M3745" i="1"/>
  <c r="N3745" i="1"/>
  <c r="O3745" i="1"/>
  <c r="P3745" i="1"/>
  <c r="Q3745" i="1"/>
  <c r="R3745" i="1"/>
  <c r="S3745" i="1"/>
  <c r="T3745" i="1"/>
  <c r="U3745" i="1"/>
  <c r="V3745" i="1"/>
  <c r="W3745" i="1"/>
  <c r="X3745" i="1"/>
  <c r="Y3745" i="1"/>
  <c r="Z3745" i="1"/>
  <c r="AA3745" i="1"/>
  <c r="AB3745" i="1"/>
  <c r="AC3745" i="1"/>
  <c r="AD3745" i="1"/>
  <c r="H3746" i="1"/>
  <c r="I3746" i="1"/>
  <c r="J3746" i="1"/>
  <c r="K3746" i="1"/>
  <c r="L3746" i="1"/>
  <c r="M3746" i="1"/>
  <c r="N3746" i="1"/>
  <c r="O3746" i="1"/>
  <c r="P3746" i="1"/>
  <c r="Q3746" i="1"/>
  <c r="R3746" i="1"/>
  <c r="S3746" i="1"/>
  <c r="T3746" i="1"/>
  <c r="U3746" i="1"/>
  <c r="V3746" i="1"/>
  <c r="W3746" i="1"/>
  <c r="X3746" i="1"/>
  <c r="Y3746" i="1"/>
  <c r="Z3746" i="1"/>
  <c r="AA3746" i="1"/>
  <c r="AB3746" i="1"/>
  <c r="AC3746" i="1"/>
  <c r="AD3746" i="1"/>
  <c r="H3747" i="1"/>
  <c r="I3747" i="1"/>
  <c r="J3747" i="1"/>
  <c r="K3747" i="1"/>
  <c r="L3747" i="1"/>
  <c r="M3747" i="1"/>
  <c r="N3747" i="1"/>
  <c r="O3747" i="1"/>
  <c r="P3747" i="1"/>
  <c r="Q3747" i="1"/>
  <c r="R3747" i="1"/>
  <c r="S3747" i="1"/>
  <c r="T3747" i="1"/>
  <c r="U3747" i="1"/>
  <c r="V3747" i="1"/>
  <c r="W3747" i="1"/>
  <c r="X3747" i="1"/>
  <c r="Y3747" i="1"/>
  <c r="Z3747" i="1"/>
  <c r="AA3747" i="1"/>
  <c r="AB3747" i="1"/>
  <c r="AC3747" i="1"/>
  <c r="AD3747" i="1"/>
  <c r="H3748" i="1"/>
  <c r="I3748" i="1"/>
  <c r="J3748" i="1"/>
  <c r="K3748" i="1"/>
  <c r="L3748" i="1"/>
  <c r="M3748" i="1"/>
  <c r="N3748" i="1"/>
  <c r="O3748" i="1"/>
  <c r="P3748" i="1"/>
  <c r="Q3748" i="1"/>
  <c r="R3748" i="1"/>
  <c r="S3748" i="1"/>
  <c r="T3748" i="1"/>
  <c r="U3748" i="1"/>
  <c r="V3748" i="1"/>
  <c r="W3748" i="1"/>
  <c r="X3748" i="1"/>
  <c r="Y3748" i="1"/>
  <c r="Z3748" i="1"/>
  <c r="AA3748" i="1"/>
  <c r="AB3748" i="1"/>
  <c r="AC3748" i="1"/>
  <c r="AD3748" i="1"/>
  <c r="H3749" i="1"/>
  <c r="I3749" i="1"/>
  <c r="J3749" i="1"/>
  <c r="K3749" i="1"/>
  <c r="L3749" i="1"/>
  <c r="M3749" i="1"/>
  <c r="N3749" i="1"/>
  <c r="O3749" i="1"/>
  <c r="P3749" i="1"/>
  <c r="Q3749" i="1"/>
  <c r="R3749" i="1"/>
  <c r="S3749" i="1"/>
  <c r="T3749" i="1"/>
  <c r="U3749" i="1"/>
  <c r="V3749" i="1"/>
  <c r="W3749" i="1"/>
  <c r="X3749" i="1"/>
  <c r="Y3749" i="1"/>
  <c r="Z3749" i="1"/>
  <c r="AA3749" i="1"/>
  <c r="AB3749" i="1"/>
  <c r="AC3749" i="1"/>
  <c r="AD3749" i="1"/>
  <c r="H3750" i="1"/>
  <c r="I3750" i="1"/>
  <c r="J3750" i="1"/>
  <c r="K3750" i="1"/>
  <c r="L3750" i="1"/>
  <c r="M3750" i="1"/>
  <c r="N3750" i="1"/>
  <c r="O3750" i="1"/>
  <c r="P3750" i="1"/>
  <c r="Q3750" i="1"/>
  <c r="R3750" i="1"/>
  <c r="S3750" i="1"/>
  <c r="T3750" i="1"/>
  <c r="U3750" i="1"/>
  <c r="V3750" i="1"/>
  <c r="W3750" i="1"/>
  <c r="X3750" i="1"/>
  <c r="Y3750" i="1"/>
  <c r="Z3750" i="1"/>
  <c r="AA3750" i="1"/>
  <c r="AB3750" i="1"/>
  <c r="AC3750" i="1"/>
  <c r="AD3750" i="1"/>
  <c r="H3751" i="1"/>
  <c r="I3751" i="1"/>
  <c r="J3751" i="1"/>
  <c r="K3751" i="1"/>
  <c r="L3751" i="1"/>
  <c r="M3751" i="1"/>
  <c r="N3751" i="1"/>
  <c r="O3751" i="1"/>
  <c r="P3751" i="1"/>
  <c r="Q3751" i="1"/>
  <c r="R3751" i="1"/>
  <c r="S3751" i="1"/>
  <c r="T3751" i="1"/>
  <c r="U3751" i="1"/>
  <c r="V3751" i="1"/>
  <c r="W3751" i="1"/>
  <c r="X3751" i="1"/>
  <c r="Y3751" i="1"/>
  <c r="Z3751" i="1"/>
  <c r="AA3751" i="1"/>
  <c r="AB3751" i="1"/>
  <c r="AC3751" i="1"/>
  <c r="AD3751" i="1"/>
  <c r="H3752" i="1"/>
  <c r="I3752" i="1"/>
  <c r="J3752" i="1"/>
  <c r="K3752" i="1"/>
  <c r="L3752" i="1"/>
  <c r="M3752" i="1"/>
  <c r="N3752" i="1"/>
  <c r="O3752" i="1"/>
  <c r="P3752" i="1"/>
  <c r="Q3752" i="1"/>
  <c r="R3752" i="1"/>
  <c r="S3752" i="1"/>
  <c r="T3752" i="1"/>
  <c r="U3752" i="1"/>
  <c r="V3752" i="1"/>
  <c r="W3752" i="1"/>
  <c r="X3752" i="1"/>
  <c r="Y3752" i="1"/>
  <c r="Z3752" i="1"/>
  <c r="AA3752" i="1"/>
  <c r="AB3752" i="1"/>
  <c r="AC3752" i="1"/>
  <c r="AD3752" i="1"/>
  <c r="H3753" i="1"/>
  <c r="I3753" i="1"/>
  <c r="J3753" i="1"/>
  <c r="K3753" i="1"/>
  <c r="L3753" i="1"/>
  <c r="M3753" i="1"/>
  <c r="N3753" i="1"/>
  <c r="O3753" i="1"/>
  <c r="P3753" i="1"/>
  <c r="Q3753" i="1"/>
  <c r="R3753" i="1"/>
  <c r="S3753" i="1"/>
  <c r="T3753" i="1"/>
  <c r="U3753" i="1"/>
  <c r="V3753" i="1"/>
  <c r="W3753" i="1"/>
  <c r="X3753" i="1"/>
  <c r="Y3753" i="1"/>
  <c r="Z3753" i="1"/>
  <c r="AA3753" i="1"/>
  <c r="AB3753" i="1"/>
  <c r="AC3753" i="1"/>
  <c r="AD3753" i="1"/>
  <c r="H3754" i="1"/>
  <c r="I3754" i="1"/>
  <c r="J3754" i="1"/>
  <c r="K3754" i="1"/>
  <c r="L3754" i="1"/>
  <c r="M3754" i="1"/>
  <c r="N3754" i="1"/>
  <c r="O3754" i="1"/>
  <c r="P3754" i="1"/>
  <c r="Q3754" i="1"/>
  <c r="R3754" i="1"/>
  <c r="S3754" i="1"/>
  <c r="T3754" i="1"/>
  <c r="U3754" i="1"/>
  <c r="V3754" i="1"/>
  <c r="W3754" i="1"/>
  <c r="X3754" i="1"/>
  <c r="Y3754" i="1"/>
  <c r="Z3754" i="1"/>
  <c r="AA3754" i="1"/>
  <c r="AB3754" i="1"/>
  <c r="AC3754" i="1"/>
  <c r="AD3754" i="1"/>
  <c r="H3755" i="1"/>
  <c r="I3755" i="1"/>
  <c r="J3755" i="1"/>
  <c r="K3755" i="1"/>
  <c r="L3755" i="1"/>
  <c r="M3755" i="1"/>
  <c r="N3755" i="1"/>
  <c r="O3755" i="1"/>
  <c r="P3755" i="1"/>
  <c r="Q3755" i="1"/>
  <c r="R3755" i="1"/>
  <c r="S3755" i="1"/>
  <c r="T3755" i="1"/>
  <c r="U3755" i="1"/>
  <c r="V3755" i="1"/>
  <c r="W3755" i="1"/>
  <c r="X3755" i="1"/>
  <c r="Y3755" i="1"/>
  <c r="Z3755" i="1"/>
  <c r="AA3755" i="1"/>
  <c r="AB3755" i="1"/>
  <c r="AC3755" i="1"/>
  <c r="AD3755" i="1"/>
  <c r="H3756" i="1"/>
  <c r="I3756" i="1"/>
  <c r="J3756" i="1"/>
  <c r="K3756" i="1"/>
  <c r="L3756" i="1"/>
  <c r="M3756" i="1"/>
  <c r="N3756" i="1"/>
  <c r="O3756" i="1"/>
  <c r="P3756" i="1"/>
  <c r="Q3756" i="1"/>
  <c r="R3756" i="1"/>
  <c r="S3756" i="1"/>
  <c r="T3756" i="1"/>
  <c r="U3756" i="1"/>
  <c r="V3756" i="1"/>
  <c r="W3756" i="1"/>
  <c r="X3756" i="1"/>
  <c r="Y3756" i="1"/>
  <c r="Z3756" i="1"/>
  <c r="AA3756" i="1"/>
  <c r="AB3756" i="1"/>
  <c r="AC3756" i="1"/>
  <c r="AD3756" i="1"/>
  <c r="H3757" i="1"/>
  <c r="I3757" i="1"/>
  <c r="J3757" i="1"/>
  <c r="K3757" i="1"/>
  <c r="L3757" i="1"/>
  <c r="M3757" i="1"/>
  <c r="N3757" i="1"/>
  <c r="O3757" i="1"/>
  <c r="P3757" i="1"/>
  <c r="Q3757" i="1"/>
  <c r="R3757" i="1"/>
  <c r="S3757" i="1"/>
  <c r="T3757" i="1"/>
  <c r="U3757" i="1"/>
  <c r="V3757" i="1"/>
  <c r="W3757" i="1"/>
  <c r="X3757" i="1"/>
  <c r="Y3757" i="1"/>
  <c r="Z3757" i="1"/>
  <c r="AA3757" i="1"/>
  <c r="AB3757" i="1"/>
  <c r="AC3757" i="1"/>
  <c r="AD3757" i="1"/>
  <c r="H3758" i="1"/>
  <c r="I3758" i="1"/>
  <c r="J3758" i="1"/>
  <c r="K3758" i="1"/>
  <c r="L3758" i="1"/>
  <c r="M3758" i="1"/>
  <c r="N3758" i="1"/>
  <c r="O3758" i="1"/>
  <c r="P3758" i="1"/>
  <c r="Q3758" i="1"/>
  <c r="R3758" i="1"/>
  <c r="S3758" i="1"/>
  <c r="T3758" i="1"/>
  <c r="U3758" i="1"/>
  <c r="V3758" i="1"/>
  <c r="W3758" i="1"/>
  <c r="X3758" i="1"/>
  <c r="Y3758" i="1"/>
  <c r="Z3758" i="1"/>
  <c r="AA3758" i="1"/>
  <c r="AB3758" i="1"/>
  <c r="AC3758" i="1"/>
  <c r="AD3758" i="1"/>
  <c r="H3767" i="1"/>
  <c r="I3767" i="1"/>
  <c r="J3767" i="1"/>
  <c r="K3767" i="1"/>
  <c r="L3767" i="1"/>
  <c r="M3767" i="1"/>
  <c r="N3767" i="1"/>
  <c r="O3767" i="1"/>
  <c r="P3767" i="1"/>
  <c r="Q3767" i="1"/>
  <c r="R3767" i="1"/>
  <c r="S3767" i="1"/>
  <c r="T3767" i="1"/>
  <c r="U3767" i="1"/>
  <c r="V3767" i="1"/>
  <c r="W3767" i="1"/>
  <c r="X3767" i="1"/>
  <c r="Y3767" i="1"/>
  <c r="Z3767" i="1"/>
  <c r="AA3767" i="1"/>
  <c r="AB3767" i="1"/>
  <c r="AC3767" i="1"/>
  <c r="AD3767" i="1"/>
  <c r="H3768" i="1"/>
  <c r="I3768" i="1"/>
  <c r="J3768" i="1"/>
  <c r="K3768" i="1"/>
  <c r="L3768" i="1"/>
  <c r="M3768" i="1"/>
  <c r="N3768" i="1"/>
  <c r="O3768" i="1"/>
  <c r="P3768" i="1"/>
  <c r="Q3768" i="1"/>
  <c r="R3768" i="1"/>
  <c r="S3768" i="1"/>
  <c r="T3768" i="1"/>
  <c r="U3768" i="1"/>
  <c r="V3768" i="1"/>
  <c r="W3768" i="1"/>
  <c r="X3768" i="1"/>
  <c r="Y3768" i="1"/>
  <c r="Z3768" i="1"/>
  <c r="AA3768" i="1"/>
  <c r="AB3768" i="1"/>
  <c r="AC3768" i="1"/>
  <c r="AD3768" i="1"/>
  <c r="H3769" i="1"/>
  <c r="I3769" i="1"/>
  <c r="J3769" i="1"/>
  <c r="K3769" i="1"/>
  <c r="L3769" i="1"/>
  <c r="M3769" i="1"/>
  <c r="N3769" i="1"/>
  <c r="O3769" i="1"/>
  <c r="P3769" i="1"/>
  <c r="Q3769" i="1"/>
  <c r="R3769" i="1"/>
  <c r="S3769" i="1"/>
  <c r="T3769" i="1"/>
  <c r="U3769" i="1"/>
  <c r="V3769" i="1"/>
  <c r="W3769" i="1"/>
  <c r="X3769" i="1"/>
  <c r="Y3769" i="1"/>
  <c r="Z3769" i="1"/>
  <c r="AA3769" i="1"/>
  <c r="AB3769" i="1"/>
  <c r="AC3769" i="1"/>
  <c r="AD3769" i="1"/>
  <c r="H3770" i="1"/>
  <c r="I3770" i="1"/>
  <c r="J3770" i="1"/>
  <c r="K3770" i="1"/>
  <c r="L3770" i="1"/>
  <c r="M3770" i="1"/>
  <c r="N3770" i="1"/>
  <c r="O3770" i="1"/>
  <c r="P3770" i="1"/>
  <c r="Q3770" i="1"/>
  <c r="R3770" i="1"/>
  <c r="S3770" i="1"/>
  <c r="T3770" i="1"/>
  <c r="U3770" i="1"/>
  <c r="V3770" i="1"/>
  <c r="W3770" i="1"/>
  <c r="X3770" i="1"/>
  <c r="Y3770" i="1"/>
  <c r="Z3770" i="1"/>
  <c r="AA3770" i="1"/>
  <c r="AB3770" i="1"/>
  <c r="AC3770" i="1"/>
  <c r="AD3770" i="1"/>
  <c r="H3771" i="1"/>
  <c r="I3771" i="1"/>
  <c r="J3771" i="1"/>
  <c r="K3771" i="1"/>
  <c r="L3771" i="1"/>
  <c r="M3771" i="1"/>
  <c r="N3771" i="1"/>
  <c r="O3771" i="1"/>
  <c r="P3771" i="1"/>
  <c r="Q3771" i="1"/>
  <c r="R3771" i="1"/>
  <c r="S3771" i="1"/>
  <c r="T3771" i="1"/>
  <c r="U3771" i="1"/>
  <c r="V3771" i="1"/>
  <c r="W3771" i="1"/>
  <c r="X3771" i="1"/>
  <c r="Y3771" i="1"/>
  <c r="Z3771" i="1"/>
  <c r="AA3771" i="1"/>
  <c r="AB3771" i="1"/>
  <c r="AC3771" i="1"/>
  <c r="AD3771" i="1"/>
  <c r="H3772" i="1"/>
  <c r="I3772" i="1"/>
  <c r="J3772" i="1"/>
  <c r="K3772" i="1"/>
  <c r="L3772" i="1"/>
  <c r="M3772" i="1"/>
  <c r="N3772" i="1"/>
  <c r="O3772" i="1"/>
  <c r="P3772" i="1"/>
  <c r="Q3772" i="1"/>
  <c r="R3772" i="1"/>
  <c r="S3772" i="1"/>
  <c r="T3772" i="1"/>
  <c r="U3772" i="1"/>
  <c r="V3772" i="1"/>
  <c r="W3772" i="1"/>
  <c r="X3772" i="1"/>
  <c r="Y3772" i="1"/>
  <c r="Z3772" i="1"/>
  <c r="AA3772" i="1"/>
  <c r="AB3772" i="1"/>
  <c r="AC3772" i="1"/>
  <c r="AD3772" i="1"/>
  <c r="H3773" i="1"/>
  <c r="I3773" i="1"/>
  <c r="J3773" i="1"/>
  <c r="K3773" i="1"/>
  <c r="L3773" i="1"/>
  <c r="M3773" i="1"/>
  <c r="N3773" i="1"/>
  <c r="O3773" i="1"/>
  <c r="P3773" i="1"/>
  <c r="Q3773" i="1"/>
  <c r="R3773" i="1"/>
  <c r="S3773" i="1"/>
  <c r="T3773" i="1"/>
  <c r="U3773" i="1"/>
  <c r="V3773" i="1"/>
  <c r="W3773" i="1"/>
  <c r="X3773" i="1"/>
  <c r="Y3773" i="1"/>
  <c r="Z3773" i="1"/>
  <c r="AA3773" i="1"/>
  <c r="AB3773" i="1"/>
  <c r="AC3773" i="1"/>
  <c r="AD3773" i="1"/>
  <c r="H3774" i="1"/>
  <c r="I3774" i="1"/>
  <c r="J3774" i="1"/>
  <c r="K3774" i="1"/>
  <c r="L3774" i="1"/>
  <c r="M3774" i="1"/>
  <c r="N3774" i="1"/>
  <c r="O3774" i="1"/>
  <c r="P3774" i="1"/>
  <c r="Q3774" i="1"/>
  <c r="R3774" i="1"/>
  <c r="S3774" i="1"/>
  <c r="T3774" i="1"/>
  <c r="U3774" i="1"/>
  <c r="V3774" i="1"/>
  <c r="W3774" i="1"/>
  <c r="X3774" i="1"/>
  <c r="Y3774" i="1"/>
  <c r="Z3774" i="1"/>
  <c r="AA3774" i="1"/>
  <c r="AB3774" i="1"/>
  <c r="AC3774" i="1"/>
  <c r="AD3774" i="1"/>
  <c r="H3775" i="1"/>
  <c r="I3775" i="1"/>
  <c r="J3775" i="1"/>
  <c r="K3775" i="1"/>
  <c r="L3775" i="1"/>
  <c r="M3775" i="1"/>
  <c r="N3775" i="1"/>
  <c r="O3775" i="1"/>
  <c r="P3775" i="1"/>
  <c r="Q3775" i="1"/>
  <c r="R3775" i="1"/>
  <c r="S3775" i="1"/>
  <c r="T3775" i="1"/>
  <c r="U3775" i="1"/>
  <c r="V3775" i="1"/>
  <c r="W3775" i="1"/>
  <c r="X3775" i="1"/>
  <c r="Y3775" i="1"/>
  <c r="Z3775" i="1"/>
  <c r="AA3775" i="1"/>
  <c r="AB3775" i="1"/>
  <c r="AC3775" i="1"/>
  <c r="AD3775" i="1"/>
  <c r="H3776" i="1"/>
  <c r="I3776" i="1"/>
  <c r="J3776" i="1"/>
  <c r="K3776" i="1"/>
  <c r="L3776" i="1"/>
  <c r="M3776" i="1"/>
  <c r="N3776" i="1"/>
  <c r="O3776" i="1"/>
  <c r="P3776" i="1"/>
  <c r="Q3776" i="1"/>
  <c r="R3776" i="1"/>
  <c r="S3776" i="1"/>
  <c r="T3776" i="1"/>
  <c r="U3776" i="1"/>
  <c r="V3776" i="1"/>
  <c r="W3776" i="1"/>
  <c r="X3776" i="1"/>
  <c r="Y3776" i="1"/>
  <c r="Z3776" i="1"/>
  <c r="AA3776" i="1"/>
  <c r="AB3776" i="1"/>
  <c r="AC3776" i="1"/>
  <c r="AD3776" i="1"/>
  <c r="H3777" i="1"/>
  <c r="I3777" i="1"/>
  <c r="J3777" i="1"/>
  <c r="K3777" i="1"/>
  <c r="L3777" i="1"/>
  <c r="M3777" i="1"/>
  <c r="N3777" i="1"/>
  <c r="O3777" i="1"/>
  <c r="P3777" i="1"/>
  <c r="Q3777" i="1"/>
  <c r="R3777" i="1"/>
  <c r="S3777" i="1"/>
  <c r="T3777" i="1"/>
  <c r="U3777" i="1"/>
  <c r="V3777" i="1"/>
  <c r="W3777" i="1"/>
  <c r="X3777" i="1"/>
  <c r="Y3777" i="1"/>
  <c r="Z3777" i="1"/>
  <c r="AA3777" i="1"/>
  <c r="AB3777" i="1"/>
  <c r="AC3777" i="1"/>
  <c r="AD3777" i="1"/>
  <c r="H3778" i="1"/>
  <c r="I3778" i="1"/>
  <c r="J3778" i="1"/>
  <c r="K3778" i="1"/>
  <c r="L3778" i="1"/>
  <c r="M3778" i="1"/>
  <c r="N3778" i="1"/>
  <c r="O3778" i="1"/>
  <c r="P3778" i="1"/>
  <c r="Q3778" i="1"/>
  <c r="R3778" i="1"/>
  <c r="S3778" i="1"/>
  <c r="T3778" i="1"/>
  <c r="U3778" i="1"/>
  <c r="V3778" i="1"/>
  <c r="W3778" i="1"/>
  <c r="X3778" i="1"/>
  <c r="Y3778" i="1"/>
  <c r="Z3778" i="1"/>
  <c r="AA3778" i="1"/>
  <c r="AB3778" i="1"/>
  <c r="AC3778" i="1"/>
  <c r="AD3778" i="1"/>
  <c r="H3779" i="1"/>
  <c r="I3779" i="1"/>
  <c r="J3779" i="1"/>
  <c r="K3779" i="1"/>
  <c r="L3779" i="1"/>
  <c r="M3779" i="1"/>
  <c r="N3779" i="1"/>
  <c r="O3779" i="1"/>
  <c r="P3779" i="1"/>
  <c r="Q3779" i="1"/>
  <c r="R3779" i="1"/>
  <c r="S3779" i="1"/>
  <c r="T3779" i="1"/>
  <c r="U3779" i="1"/>
  <c r="V3779" i="1"/>
  <c r="W3779" i="1"/>
  <c r="X3779" i="1"/>
  <c r="Y3779" i="1"/>
  <c r="Z3779" i="1"/>
  <c r="AA3779" i="1"/>
  <c r="AB3779" i="1"/>
  <c r="AC3779" i="1"/>
  <c r="AD3779" i="1"/>
  <c r="H3780" i="1"/>
  <c r="I3780" i="1"/>
  <c r="J3780" i="1"/>
  <c r="K3780" i="1"/>
  <c r="L3780" i="1"/>
  <c r="M3780" i="1"/>
  <c r="N3780" i="1"/>
  <c r="O3780" i="1"/>
  <c r="P3780" i="1"/>
  <c r="Q3780" i="1"/>
  <c r="R3780" i="1"/>
  <c r="S3780" i="1"/>
  <c r="T3780" i="1"/>
  <c r="U3780" i="1"/>
  <c r="V3780" i="1"/>
  <c r="W3780" i="1"/>
  <c r="X3780" i="1"/>
  <c r="Y3780" i="1"/>
  <c r="Z3780" i="1"/>
  <c r="AA3780" i="1"/>
  <c r="AB3780" i="1"/>
  <c r="AC3780" i="1"/>
  <c r="AD3780" i="1"/>
  <c r="H3781" i="1"/>
  <c r="I3781" i="1"/>
  <c r="J3781" i="1"/>
  <c r="K3781" i="1"/>
  <c r="L3781" i="1"/>
  <c r="M3781" i="1"/>
  <c r="N3781" i="1"/>
  <c r="O3781" i="1"/>
  <c r="P3781" i="1"/>
  <c r="Q3781" i="1"/>
  <c r="R3781" i="1"/>
  <c r="S3781" i="1"/>
  <c r="T3781" i="1"/>
  <c r="U3781" i="1"/>
  <c r="V3781" i="1"/>
  <c r="W3781" i="1"/>
  <c r="X3781" i="1"/>
  <c r="Y3781" i="1"/>
  <c r="Z3781" i="1"/>
  <c r="AA3781" i="1"/>
  <c r="AB3781" i="1"/>
  <c r="AC3781" i="1"/>
  <c r="AD3781" i="1"/>
  <c r="H3782" i="1"/>
  <c r="I3782" i="1"/>
  <c r="J3782" i="1"/>
  <c r="K3782" i="1"/>
  <c r="L3782" i="1"/>
  <c r="M3782" i="1"/>
  <c r="N3782" i="1"/>
  <c r="O3782" i="1"/>
  <c r="P3782" i="1"/>
  <c r="Q3782" i="1"/>
  <c r="R3782" i="1"/>
  <c r="S3782" i="1"/>
  <c r="T3782" i="1"/>
  <c r="U3782" i="1"/>
  <c r="V3782" i="1"/>
  <c r="W3782" i="1"/>
  <c r="X3782" i="1"/>
  <c r="Y3782" i="1"/>
  <c r="Z3782" i="1"/>
  <c r="AA3782" i="1"/>
  <c r="AB3782" i="1"/>
  <c r="AC3782" i="1"/>
  <c r="AD3782" i="1"/>
  <c r="H3783" i="1"/>
  <c r="I3783" i="1"/>
  <c r="J3783" i="1"/>
  <c r="K3783" i="1"/>
  <c r="L3783" i="1"/>
  <c r="M3783" i="1"/>
  <c r="N3783" i="1"/>
  <c r="O3783" i="1"/>
  <c r="P3783" i="1"/>
  <c r="Q3783" i="1"/>
  <c r="R3783" i="1"/>
  <c r="S3783" i="1"/>
  <c r="T3783" i="1"/>
  <c r="U3783" i="1"/>
  <c r="V3783" i="1"/>
  <c r="W3783" i="1"/>
  <c r="X3783" i="1"/>
  <c r="Y3783" i="1"/>
  <c r="Z3783" i="1"/>
  <c r="AA3783" i="1"/>
  <c r="AB3783" i="1"/>
  <c r="AC3783" i="1"/>
  <c r="AD3783" i="1"/>
  <c r="H3784" i="1"/>
  <c r="I3784" i="1"/>
  <c r="J3784" i="1"/>
  <c r="K3784" i="1"/>
  <c r="L3784" i="1"/>
  <c r="M3784" i="1"/>
  <c r="N3784" i="1"/>
  <c r="O3784" i="1"/>
  <c r="P3784" i="1"/>
  <c r="Q3784" i="1"/>
  <c r="R3784" i="1"/>
  <c r="S3784" i="1"/>
  <c r="T3784" i="1"/>
  <c r="U3784" i="1"/>
  <c r="V3784" i="1"/>
  <c r="W3784" i="1"/>
  <c r="X3784" i="1"/>
  <c r="Y3784" i="1"/>
  <c r="Z3784" i="1"/>
  <c r="AA3784" i="1"/>
  <c r="AB3784" i="1"/>
  <c r="AC3784" i="1"/>
  <c r="AD3784" i="1"/>
  <c r="H3785" i="1"/>
  <c r="I3785" i="1"/>
  <c r="J3785" i="1"/>
  <c r="K3785" i="1"/>
  <c r="L3785" i="1"/>
  <c r="M3785" i="1"/>
  <c r="N3785" i="1"/>
  <c r="O3785" i="1"/>
  <c r="P3785" i="1"/>
  <c r="Q3785" i="1"/>
  <c r="R3785" i="1"/>
  <c r="S3785" i="1"/>
  <c r="T3785" i="1"/>
  <c r="U3785" i="1"/>
  <c r="V3785" i="1"/>
  <c r="W3785" i="1"/>
  <c r="X3785" i="1"/>
  <c r="Y3785" i="1"/>
  <c r="Z3785" i="1"/>
  <c r="AA3785" i="1"/>
  <c r="AB3785" i="1"/>
  <c r="AC3785" i="1"/>
  <c r="AD3785" i="1"/>
  <c r="H3786" i="1"/>
  <c r="I3786" i="1"/>
  <c r="J3786" i="1"/>
  <c r="K3786" i="1"/>
  <c r="L3786" i="1"/>
  <c r="M3786" i="1"/>
  <c r="N3786" i="1"/>
  <c r="O3786" i="1"/>
  <c r="P3786" i="1"/>
  <c r="Q3786" i="1"/>
  <c r="R3786" i="1"/>
  <c r="S3786" i="1"/>
  <c r="T3786" i="1"/>
  <c r="U3786" i="1"/>
  <c r="V3786" i="1"/>
  <c r="W3786" i="1"/>
  <c r="X3786" i="1"/>
  <c r="Y3786" i="1"/>
  <c r="Z3786" i="1"/>
  <c r="AA3786" i="1"/>
  <c r="AB3786" i="1"/>
  <c r="AC3786" i="1"/>
  <c r="AD3786" i="1"/>
  <c r="H3787" i="1"/>
  <c r="I3787" i="1"/>
  <c r="J3787" i="1"/>
  <c r="K3787" i="1"/>
  <c r="L3787" i="1"/>
  <c r="M3787" i="1"/>
  <c r="N3787" i="1"/>
  <c r="O3787" i="1"/>
  <c r="P3787" i="1"/>
  <c r="Q3787" i="1"/>
  <c r="R3787" i="1"/>
  <c r="S3787" i="1"/>
  <c r="T3787" i="1"/>
  <c r="U3787" i="1"/>
  <c r="V3787" i="1"/>
  <c r="W3787" i="1"/>
  <c r="X3787" i="1"/>
  <c r="Y3787" i="1"/>
  <c r="Z3787" i="1"/>
  <c r="AA3787" i="1"/>
  <c r="AB3787" i="1"/>
  <c r="AC3787" i="1"/>
  <c r="AD3787" i="1"/>
  <c r="H3788" i="1"/>
  <c r="I3788" i="1"/>
  <c r="J3788" i="1"/>
  <c r="K3788" i="1"/>
  <c r="L3788" i="1"/>
  <c r="M3788" i="1"/>
  <c r="N3788" i="1"/>
  <c r="O3788" i="1"/>
  <c r="P3788" i="1"/>
  <c r="Q3788" i="1"/>
  <c r="R3788" i="1"/>
  <c r="S3788" i="1"/>
  <c r="T3788" i="1"/>
  <c r="U3788" i="1"/>
  <c r="V3788" i="1"/>
  <c r="W3788" i="1"/>
  <c r="X3788" i="1"/>
  <c r="Y3788" i="1"/>
  <c r="Z3788" i="1"/>
  <c r="AA3788" i="1"/>
  <c r="AB3788" i="1"/>
  <c r="AC3788" i="1"/>
  <c r="AD3788" i="1"/>
  <c r="H3789" i="1"/>
  <c r="I3789" i="1"/>
  <c r="J3789" i="1"/>
  <c r="K3789" i="1"/>
  <c r="L3789" i="1"/>
  <c r="M3789" i="1"/>
  <c r="N3789" i="1"/>
  <c r="O3789" i="1"/>
  <c r="P3789" i="1"/>
  <c r="Q3789" i="1"/>
  <c r="R3789" i="1"/>
  <c r="S3789" i="1"/>
  <c r="T3789" i="1"/>
  <c r="U3789" i="1"/>
  <c r="V3789" i="1"/>
  <c r="W3789" i="1"/>
  <c r="X3789" i="1"/>
  <c r="Y3789" i="1"/>
  <c r="Z3789" i="1"/>
  <c r="AA3789" i="1"/>
  <c r="AB3789" i="1"/>
  <c r="AC3789" i="1"/>
  <c r="AD3789" i="1"/>
  <c r="H3790" i="1"/>
  <c r="I3790" i="1"/>
  <c r="J3790" i="1"/>
  <c r="K3790" i="1"/>
  <c r="L3790" i="1"/>
  <c r="M3790" i="1"/>
  <c r="N3790" i="1"/>
  <c r="O3790" i="1"/>
  <c r="P3790" i="1"/>
  <c r="Q3790" i="1"/>
  <c r="R3790" i="1"/>
  <c r="S3790" i="1"/>
  <c r="T3790" i="1"/>
  <c r="U3790" i="1"/>
  <c r="V3790" i="1"/>
  <c r="W3790" i="1"/>
  <c r="X3790" i="1"/>
  <c r="Y3790" i="1"/>
  <c r="Z3790" i="1"/>
  <c r="AA3790" i="1"/>
  <c r="AB3790" i="1"/>
  <c r="AC3790" i="1"/>
  <c r="AD3790" i="1"/>
  <c r="H3791" i="1"/>
  <c r="I3791" i="1"/>
  <c r="J3791" i="1"/>
  <c r="K3791" i="1"/>
  <c r="L3791" i="1"/>
  <c r="M3791" i="1"/>
  <c r="N3791" i="1"/>
  <c r="O3791" i="1"/>
  <c r="P3791" i="1"/>
  <c r="Q3791" i="1"/>
  <c r="R3791" i="1"/>
  <c r="S3791" i="1"/>
  <c r="T3791" i="1"/>
  <c r="U3791" i="1"/>
  <c r="V3791" i="1"/>
  <c r="W3791" i="1"/>
  <c r="X3791" i="1"/>
  <c r="Y3791" i="1"/>
  <c r="Z3791" i="1"/>
  <c r="AA3791" i="1"/>
  <c r="AB3791" i="1"/>
  <c r="AC3791" i="1"/>
  <c r="AD3791" i="1"/>
  <c r="H3792" i="1"/>
  <c r="I3792" i="1"/>
  <c r="J3792" i="1"/>
  <c r="K3792" i="1"/>
  <c r="L3792" i="1"/>
  <c r="M3792" i="1"/>
  <c r="N3792" i="1"/>
  <c r="O3792" i="1"/>
  <c r="P3792" i="1"/>
  <c r="Q3792" i="1"/>
  <c r="R3792" i="1"/>
  <c r="S3792" i="1"/>
  <c r="T3792" i="1"/>
  <c r="U3792" i="1"/>
  <c r="V3792" i="1"/>
  <c r="W3792" i="1"/>
  <c r="X3792" i="1"/>
  <c r="Y3792" i="1"/>
  <c r="Z3792" i="1"/>
  <c r="AA3792" i="1"/>
  <c r="AB3792" i="1"/>
  <c r="AC3792" i="1"/>
  <c r="AD3792" i="1"/>
  <c r="H3793" i="1"/>
  <c r="I3793" i="1"/>
  <c r="J3793" i="1"/>
  <c r="K3793" i="1"/>
  <c r="L3793" i="1"/>
  <c r="M3793" i="1"/>
  <c r="N3793" i="1"/>
  <c r="O3793" i="1"/>
  <c r="P3793" i="1"/>
  <c r="Q3793" i="1"/>
  <c r="R3793" i="1"/>
  <c r="S3793" i="1"/>
  <c r="T3793" i="1"/>
  <c r="U3793" i="1"/>
  <c r="V3793" i="1"/>
  <c r="W3793" i="1"/>
  <c r="X3793" i="1"/>
  <c r="Y3793" i="1"/>
  <c r="Z3793" i="1"/>
  <c r="AA3793" i="1"/>
  <c r="AB3793" i="1"/>
  <c r="AC3793" i="1"/>
  <c r="AD3793" i="1"/>
  <c r="H3794" i="1"/>
  <c r="I3794" i="1"/>
  <c r="J3794" i="1"/>
  <c r="K3794" i="1"/>
  <c r="L3794" i="1"/>
  <c r="M3794" i="1"/>
  <c r="N3794" i="1"/>
  <c r="O3794" i="1"/>
  <c r="P3794" i="1"/>
  <c r="Q3794" i="1"/>
  <c r="R3794" i="1"/>
  <c r="S3794" i="1"/>
  <c r="T3794" i="1"/>
  <c r="U3794" i="1"/>
  <c r="V3794" i="1"/>
  <c r="W3794" i="1"/>
  <c r="X3794" i="1"/>
  <c r="Y3794" i="1"/>
  <c r="Z3794" i="1"/>
  <c r="AA3794" i="1"/>
  <c r="AB3794" i="1"/>
  <c r="AC3794" i="1"/>
  <c r="AD3794" i="1"/>
  <c r="H3795" i="1"/>
  <c r="I3795" i="1"/>
  <c r="J3795" i="1"/>
  <c r="K3795" i="1"/>
  <c r="L3795" i="1"/>
  <c r="M3795" i="1"/>
  <c r="N3795" i="1"/>
  <c r="O3795" i="1"/>
  <c r="P3795" i="1"/>
  <c r="Q3795" i="1"/>
  <c r="R3795" i="1"/>
  <c r="S3795" i="1"/>
  <c r="T3795" i="1"/>
  <c r="U3795" i="1"/>
  <c r="V3795" i="1"/>
  <c r="W3795" i="1"/>
  <c r="X3795" i="1"/>
  <c r="Y3795" i="1"/>
  <c r="Z3795" i="1"/>
  <c r="AA3795" i="1"/>
  <c r="AB3795" i="1"/>
  <c r="AC3795" i="1"/>
  <c r="AD3795" i="1"/>
  <c r="H3796" i="1"/>
  <c r="I3796" i="1"/>
  <c r="J3796" i="1"/>
  <c r="K3796" i="1"/>
  <c r="L3796" i="1"/>
  <c r="M3796" i="1"/>
  <c r="N3796" i="1"/>
  <c r="O3796" i="1"/>
  <c r="P3796" i="1"/>
  <c r="Q3796" i="1"/>
  <c r="R3796" i="1"/>
  <c r="S3796" i="1"/>
  <c r="T3796" i="1"/>
  <c r="U3796" i="1"/>
  <c r="V3796" i="1"/>
  <c r="W3796" i="1"/>
  <c r="X3796" i="1"/>
  <c r="Y3796" i="1"/>
  <c r="Z3796" i="1"/>
  <c r="AA3796" i="1"/>
  <c r="AB3796" i="1"/>
  <c r="AC3796" i="1"/>
  <c r="AD3796" i="1"/>
  <c r="H3797" i="1"/>
  <c r="I3797" i="1"/>
  <c r="J3797" i="1"/>
  <c r="K3797" i="1"/>
  <c r="L3797" i="1"/>
  <c r="M3797" i="1"/>
  <c r="N3797" i="1"/>
  <c r="O3797" i="1"/>
  <c r="P3797" i="1"/>
  <c r="Q3797" i="1"/>
  <c r="R3797" i="1"/>
  <c r="S3797" i="1"/>
  <c r="T3797" i="1"/>
  <c r="U3797" i="1"/>
  <c r="V3797" i="1"/>
  <c r="W3797" i="1"/>
  <c r="X3797" i="1"/>
  <c r="Y3797" i="1"/>
  <c r="Z3797" i="1"/>
  <c r="AA3797" i="1"/>
  <c r="AB3797" i="1"/>
  <c r="AC3797" i="1"/>
  <c r="AD3797" i="1"/>
  <c r="H3798" i="1"/>
  <c r="I3798" i="1"/>
  <c r="J3798" i="1"/>
  <c r="K3798" i="1"/>
  <c r="L3798" i="1"/>
  <c r="M3798" i="1"/>
  <c r="N3798" i="1"/>
  <c r="O3798" i="1"/>
  <c r="P3798" i="1"/>
  <c r="Q3798" i="1"/>
  <c r="R3798" i="1"/>
  <c r="S3798" i="1"/>
  <c r="T3798" i="1"/>
  <c r="U3798" i="1"/>
  <c r="V3798" i="1"/>
  <c r="W3798" i="1"/>
  <c r="X3798" i="1"/>
  <c r="Y3798" i="1"/>
  <c r="Z3798" i="1"/>
  <c r="AA3798" i="1"/>
  <c r="AB3798" i="1"/>
  <c r="AC3798" i="1"/>
  <c r="AD3798" i="1"/>
  <c r="H3815" i="1"/>
  <c r="I3815" i="1"/>
  <c r="J3815" i="1"/>
  <c r="K3815" i="1"/>
  <c r="L3815" i="1"/>
  <c r="M3815" i="1"/>
  <c r="N3815" i="1"/>
  <c r="O3815" i="1"/>
  <c r="P3815" i="1"/>
  <c r="Q3815" i="1"/>
  <c r="R3815" i="1"/>
  <c r="S3815" i="1"/>
  <c r="T3815" i="1"/>
  <c r="U3815" i="1"/>
  <c r="V3815" i="1"/>
  <c r="W3815" i="1"/>
  <c r="X3815" i="1"/>
  <c r="Y3815" i="1"/>
  <c r="Z3815" i="1"/>
  <c r="AA3815" i="1"/>
  <c r="AB3815" i="1"/>
  <c r="AC3815" i="1"/>
  <c r="AD3815" i="1"/>
  <c r="H3816" i="1"/>
  <c r="I3816" i="1"/>
  <c r="J3816" i="1"/>
  <c r="K3816" i="1"/>
  <c r="L3816" i="1"/>
  <c r="M3816" i="1"/>
  <c r="N3816" i="1"/>
  <c r="O3816" i="1"/>
  <c r="P3816" i="1"/>
  <c r="Q3816" i="1"/>
  <c r="R3816" i="1"/>
  <c r="S3816" i="1"/>
  <c r="T3816" i="1"/>
  <c r="U3816" i="1"/>
  <c r="V3816" i="1"/>
  <c r="W3816" i="1"/>
  <c r="X3816" i="1"/>
  <c r="Y3816" i="1"/>
  <c r="Z3816" i="1"/>
  <c r="AA3816" i="1"/>
  <c r="AB3816" i="1"/>
  <c r="AC3816" i="1"/>
  <c r="AD3816" i="1"/>
  <c r="H3817" i="1"/>
  <c r="I3817" i="1"/>
  <c r="J3817" i="1"/>
  <c r="K3817" i="1"/>
  <c r="L3817" i="1"/>
  <c r="M3817" i="1"/>
  <c r="N3817" i="1"/>
  <c r="O3817" i="1"/>
  <c r="P3817" i="1"/>
  <c r="Q3817" i="1"/>
  <c r="R3817" i="1"/>
  <c r="S3817" i="1"/>
  <c r="T3817" i="1"/>
  <c r="U3817" i="1"/>
  <c r="V3817" i="1"/>
  <c r="W3817" i="1"/>
  <c r="X3817" i="1"/>
  <c r="Y3817" i="1"/>
  <c r="Z3817" i="1"/>
  <c r="AA3817" i="1"/>
  <c r="AB3817" i="1"/>
  <c r="AC3817" i="1"/>
  <c r="AD3817" i="1"/>
  <c r="H3818" i="1"/>
  <c r="I3818" i="1"/>
  <c r="J3818" i="1"/>
  <c r="K3818" i="1"/>
  <c r="L3818" i="1"/>
  <c r="M3818" i="1"/>
  <c r="N3818" i="1"/>
  <c r="O3818" i="1"/>
  <c r="P3818" i="1"/>
  <c r="Q3818" i="1"/>
  <c r="R3818" i="1"/>
  <c r="S3818" i="1"/>
  <c r="T3818" i="1"/>
  <c r="U3818" i="1"/>
  <c r="V3818" i="1"/>
  <c r="W3818" i="1"/>
  <c r="X3818" i="1"/>
  <c r="Y3818" i="1"/>
  <c r="Z3818" i="1"/>
  <c r="AA3818" i="1"/>
  <c r="AB3818" i="1"/>
  <c r="AC3818" i="1"/>
  <c r="AD3818" i="1"/>
  <c r="H3819" i="1"/>
  <c r="I3819" i="1"/>
  <c r="J3819" i="1"/>
  <c r="K3819" i="1"/>
  <c r="L3819" i="1"/>
  <c r="M3819" i="1"/>
  <c r="N3819" i="1"/>
  <c r="O3819" i="1"/>
  <c r="P3819" i="1"/>
  <c r="Q3819" i="1"/>
  <c r="R3819" i="1"/>
  <c r="S3819" i="1"/>
  <c r="T3819" i="1"/>
  <c r="U3819" i="1"/>
  <c r="V3819" i="1"/>
  <c r="W3819" i="1"/>
  <c r="X3819" i="1"/>
  <c r="Y3819" i="1"/>
  <c r="Z3819" i="1"/>
  <c r="AA3819" i="1"/>
  <c r="AB3819" i="1"/>
  <c r="AC3819" i="1"/>
  <c r="AD3819" i="1"/>
  <c r="H3820" i="1"/>
  <c r="I3820" i="1"/>
  <c r="J3820" i="1"/>
  <c r="K3820" i="1"/>
  <c r="L3820" i="1"/>
  <c r="M3820" i="1"/>
  <c r="N3820" i="1"/>
  <c r="O3820" i="1"/>
  <c r="P3820" i="1"/>
  <c r="Q3820" i="1"/>
  <c r="R3820" i="1"/>
  <c r="S3820" i="1"/>
  <c r="T3820" i="1"/>
  <c r="U3820" i="1"/>
  <c r="V3820" i="1"/>
  <c r="W3820" i="1"/>
  <c r="X3820" i="1"/>
  <c r="Y3820" i="1"/>
  <c r="Z3820" i="1"/>
  <c r="AA3820" i="1"/>
  <c r="AB3820" i="1"/>
  <c r="AC3820" i="1"/>
  <c r="AD3820" i="1"/>
  <c r="H3821" i="1"/>
  <c r="I3821" i="1"/>
  <c r="J3821" i="1"/>
  <c r="K3821" i="1"/>
  <c r="L3821" i="1"/>
  <c r="M3821" i="1"/>
  <c r="N3821" i="1"/>
  <c r="O3821" i="1"/>
  <c r="P3821" i="1"/>
  <c r="Q3821" i="1"/>
  <c r="R3821" i="1"/>
  <c r="S3821" i="1"/>
  <c r="T3821" i="1"/>
  <c r="U3821" i="1"/>
  <c r="V3821" i="1"/>
  <c r="W3821" i="1"/>
  <c r="X3821" i="1"/>
  <c r="Y3821" i="1"/>
  <c r="Z3821" i="1"/>
  <c r="AA3821" i="1"/>
  <c r="AB3821" i="1"/>
  <c r="AC3821" i="1"/>
  <c r="AD3821" i="1"/>
  <c r="H3822" i="1"/>
  <c r="I3822" i="1"/>
  <c r="J3822" i="1"/>
  <c r="K3822" i="1"/>
  <c r="L3822" i="1"/>
  <c r="M3822" i="1"/>
  <c r="N3822" i="1"/>
  <c r="O3822" i="1"/>
  <c r="P3822" i="1"/>
  <c r="Q3822" i="1"/>
  <c r="R3822" i="1"/>
  <c r="S3822" i="1"/>
  <c r="T3822" i="1"/>
  <c r="U3822" i="1"/>
  <c r="V3822" i="1"/>
  <c r="W3822" i="1"/>
  <c r="X3822" i="1"/>
  <c r="Y3822" i="1"/>
  <c r="Z3822" i="1"/>
  <c r="AA3822" i="1"/>
  <c r="AB3822" i="1"/>
  <c r="AC3822" i="1"/>
  <c r="AD3822" i="1"/>
  <c r="H3847" i="1"/>
  <c r="I3847" i="1"/>
  <c r="J3847" i="1"/>
  <c r="K3847" i="1"/>
  <c r="L3847" i="1"/>
  <c r="M3847" i="1"/>
  <c r="N3847" i="1"/>
  <c r="O3847" i="1"/>
  <c r="P3847" i="1"/>
  <c r="Q3847" i="1"/>
  <c r="R3847" i="1"/>
  <c r="S3847" i="1"/>
  <c r="T3847" i="1"/>
  <c r="U3847" i="1"/>
  <c r="V3847" i="1"/>
  <c r="W3847" i="1"/>
  <c r="X3847" i="1"/>
  <c r="Y3847" i="1"/>
  <c r="Z3847" i="1"/>
  <c r="AA3847" i="1"/>
  <c r="AB3847" i="1"/>
  <c r="AC3847" i="1"/>
  <c r="AD3847" i="1"/>
  <c r="H3848" i="1"/>
  <c r="I3848" i="1"/>
  <c r="J3848" i="1"/>
  <c r="K3848" i="1"/>
  <c r="L3848" i="1"/>
  <c r="M3848" i="1"/>
  <c r="N3848" i="1"/>
  <c r="O3848" i="1"/>
  <c r="P3848" i="1"/>
  <c r="Q3848" i="1"/>
  <c r="R3848" i="1"/>
  <c r="S3848" i="1"/>
  <c r="T3848" i="1"/>
  <c r="U3848" i="1"/>
  <c r="V3848" i="1"/>
  <c r="W3848" i="1"/>
  <c r="X3848" i="1"/>
  <c r="Y3848" i="1"/>
  <c r="Z3848" i="1"/>
  <c r="AA3848" i="1"/>
  <c r="AB3848" i="1"/>
  <c r="AC3848" i="1"/>
  <c r="AD3848" i="1"/>
  <c r="H3849" i="1"/>
  <c r="I3849" i="1"/>
  <c r="J3849" i="1"/>
  <c r="K3849" i="1"/>
  <c r="L3849" i="1"/>
  <c r="M3849" i="1"/>
  <c r="N3849" i="1"/>
  <c r="O3849" i="1"/>
  <c r="P3849" i="1"/>
  <c r="Q3849" i="1"/>
  <c r="R3849" i="1"/>
  <c r="S3849" i="1"/>
  <c r="T3849" i="1"/>
  <c r="U3849" i="1"/>
  <c r="V3849" i="1"/>
  <c r="W3849" i="1"/>
  <c r="X3849" i="1"/>
  <c r="Y3849" i="1"/>
  <c r="Z3849" i="1"/>
  <c r="AA3849" i="1"/>
  <c r="AB3849" i="1"/>
  <c r="AC3849" i="1"/>
  <c r="AD3849" i="1"/>
  <c r="H3850" i="1"/>
  <c r="I3850" i="1"/>
  <c r="J3850" i="1"/>
  <c r="K3850" i="1"/>
  <c r="L3850" i="1"/>
  <c r="M3850" i="1"/>
  <c r="N3850" i="1"/>
  <c r="O3850" i="1"/>
  <c r="P3850" i="1"/>
  <c r="Q3850" i="1"/>
  <c r="R3850" i="1"/>
  <c r="S3850" i="1"/>
  <c r="T3850" i="1"/>
  <c r="U3850" i="1"/>
  <c r="V3850" i="1"/>
  <c r="W3850" i="1"/>
  <c r="X3850" i="1"/>
  <c r="Y3850" i="1"/>
  <c r="Z3850" i="1"/>
  <c r="AA3850" i="1"/>
  <c r="AB3850" i="1"/>
  <c r="AC3850" i="1"/>
  <c r="AD3850" i="1"/>
  <c r="H3851" i="1"/>
  <c r="I3851" i="1"/>
  <c r="J3851" i="1"/>
  <c r="K3851" i="1"/>
  <c r="L3851" i="1"/>
  <c r="M3851" i="1"/>
  <c r="N3851" i="1"/>
  <c r="O3851" i="1"/>
  <c r="P3851" i="1"/>
  <c r="Q3851" i="1"/>
  <c r="R3851" i="1"/>
  <c r="S3851" i="1"/>
  <c r="T3851" i="1"/>
  <c r="U3851" i="1"/>
  <c r="V3851" i="1"/>
  <c r="W3851" i="1"/>
  <c r="X3851" i="1"/>
  <c r="Y3851" i="1"/>
  <c r="Z3851" i="1"/>
  <c r="AA3851" i="1"/>
  <c r="AB3851" i="1"/>
  <c r="AC3851" i="1"/>
  <c r="AD3851" i="1"/>
  <c r="H3852" i="1"/>
  <c r="I3852" i="1"/>
  <c r="J3852" i="1"/>
  <c r="K3852" i="1"/>
  <c r="L3852" i="1"/>
  <c r="M3852" i="1"/>
  <c r="N3852" i="1"/>
  <c r="O3852" i="1"/>
  <c r="P3852" i="1"/>
  <c r="Q3852" i="1"/>
  <c r="R3852" i="1"/>
  <c r="S3852" i="1"/>
  <c r="T3852" i="1"/>
  <c r="U3852" i="1"/>
  <c r="V3852" i="1"/>
  <c r="W3852" i="1"/>
  <c r="X3852" i="1"/>
  <c r="Y3852" i="1"/>
  <c r="Z3852" i="1"/>
  <c r="AA3852" i="1"/>
  <c r="AB3852" i="1"/>
  <c r="AC3852" i="1"/>
  <c r="AD3852" i="1"/>
  <c r="H3853" i="1"/>
  <c r="I3853" i="1"/>
  <c r="J3853" i="1"/>
  <c r="K3853" i="1"/>
  <c r="L3853" i="1"/>
  <c r="M3853" i="1"/>
  <c r="N3853" i="1"/>
  <c r="O3853" i="1"/>
  <c r="P3853" i="1"/>
  <c r="Q3853" i="1"/>
  <c r="R3853" i="1"/>
  <c r="S3853" i="1"/>
  <c r="T3853" i="1"/>
  <c r="U3853" i="1"/>
  <c r="V3853" i="1"/>
  <c r="W3853" i="1"/>
  <c r="X3853" i="1"/>
  <c r="Y3853" i="1"/>
  <c r="Z3853" i="1"/>
  <c r="AA3853" i="1"/>
  <c r="AB3853" i="1"/>
  <c r="AC3853" i="1"/>
  <c r="AD3853" i="1"/>
  <c r="H3854" i="1"/>
  <c r="I3854" i="1"/>
  <c r="J3854" i="1"/>
  <c r="K3854" i="1"/>
  <c r="L3854" i="1"/>
  <c r="M3854" i="1"/>
  <c r="N3854" i="1"/>
  <c r="O3854" i="1"/>
  <c r="P3854" i="1"/>
  <c r="Q3854" i="1"/>
  <c r="R3854" i="1"/>
  <c r="S3854" i="1"/>
  <c r="T3854" i="1"/>
  <c r="U3854" i="1"/>
  <c r="V3854" i="1"/>
  <c r="W3854" i="1"/>
  <c r="X3854" i="1"/>
  <c r="Y3854" i="1"/>
  <c r="Z3854" i="1"/>
  <c r="AA3854" i="1"/>
  <c r="AB3854" i="1"/>
  <c r="AC3854" i="1"/>
  <c r="AD3854" i="1"/>
  <c r="H3855" i="1"/>
  <c r="I3855" i="1"/>
  <c r="J3855" i="1"/>
  <c r="K3855" i="1"/>
  <c r="L3855" i="1"/>
  <c r="M3855" i="1"/>
  <c r="N3855" i="1"/>
  <c r="O3855" i="1"/>
  <c r="P3855" i="1"/>
  <c r="Q3855" i="1"/>
  <c r="R3855" i="1"/>
  <c r="S3855" i="1"/>
  <c r="T3855" i="1"/>
  <c r="U3855" i="1"/>
  <c r="V3855" i="1"/>
  <c r="W3855" i="1"/>
  <c r="X3855" i="1"/>
  <c r="Y3855" i="1"/>
  <c r="Z3855" i="1"/>
  <c r="AA3855" i="1"/>
  <c r="AB3855" i="1"/>
  <c r="AC3855" i="1"/>
  <c r="AD3855" i="1"/>
  <c r="H3856" i="1"/>
  <c r="I3856" i="1"/>
  <c r="J3856" i="1"/>
  <c r="K3856" i="1"/>
  <c r="L3856" i="1"/>
  <c r="M3856" i="1"/>
  <c r="N3856" i="1"/>
  <c r="O3856" i="1"/>
  <c r="P3856" i="1"/>
  <c r="Q3856" i="1"/>
  <c r="R3856" i="1"/>
  <c r="S3856" i="1"/>
  <c r="T3856" i="1"/>
  <c r="U3856" i="1"/>
  <c r="V3856" i="1"/>
  <c r="W3856" i="1"/>
  <c r="X3856" i="1"/>
  <c r="Y3856" i="1"/>
  <c r="Z3856" i="1"/>
  <c r="AA3856" i="1"/>
  <c r="AB3856" i="1"/>
  <c r="AC3856" i="1"/>
  <c r="AD3856" i="1"/>
  <c r="H3857" i="1"/>
  <c r="I3857" i="1"/>
  <c r="J3857" i="1"/>
  <c r="K3857" i="1"/>
  <c r="L3857" i="1"/>
  <c r="M3857" i="1"/>
  <c r="N3857" i="1"/>
  <c r="O3857" i="1"/>
  <c r="P3857" i="1"/>
  <c r="Q3857" i="1"/>
  <c r="R3857" i="1"/>
  <c r="S3857" i="1"/>
  <c r="T3857" i="1"/>
  <c r="U3857" i="1"/>
  <c r="V3857" i="1"/>
  <c r="W3857" i="1"/>
  <c r="X3857" i="1"/>
  <c r="Y3857" i="1"/>
  <c r="Z3857" i="1"/>
  <c r="AA3857" i="1"/>
  <c r="AB3857" i="1"/>
  <c r="AC3857" i="1"/>
  <c r="AD3857" i="1"/>
  <c r="H3858" i="1"/>
  <c r="I3858" i="1"/>
  <c r="J3858" i="1"/>
  <c r="K3858" i="1"/>
  <c r="L3858" i="1"/>
  <c r="M3858" i="1"/>
  <c r="N3858" i="1"/>
  <c r="O3858" i="1"/>
  <c r="P3858" i="1"/>
  <c r="Q3858" i="1"/>
  <c r="R3858" i="1"/>
  <c r="S3858" i="1"/>
  <c r="T3858" i="1"/>
  <c r="U3858" i="1"/>
  <c r="V3858" i="1"/>
  <c r="W3858" i="1"/>
  <c r="X3858" i="1"/>
  <c r="Y3858" i="1"/>
  <c r="Z3858" i="1"/>
  <c r="AA3858" i="1"/>
  <c r="AB3858" i="1"/>
  <c r="AC3858" i="1"/>
  <c r="AD3858" i="1"/>
  <c r="H3859" i="1"/>
  <c r="I3859" i="1"/>
  <c r="J3859" i="1"/>
  <c r="K3859" i="1"/>
  <c r="L3859" i="1"/>
  <c r="M3859" i="1"/>
  <c r="N3859" i="1"/>
  <c r="O3859" i="1"/>
  <c r="P3859" i="1"/>
  <c r="Q3859" i="1"/>
  <c r="R3859" i="1"/>
  <c r="S3859" i="1"/>
  <c r="T3859" i="1"/>
  <c r="U3859" i="1"/>
  <c r="V3859" i="1"/>
  <c r="W3859" i="1"/>
  <c r="X3859" i="1"/>
  <c r="Y3859" i="1"/>
  <c r="Z3859" i="1"/>
  <c r="AA3859" i="1"/>
  <c r="AB3859" i="1"/>
  <c r="AC3859" i="1"/>
  <c r="AD3859" i="1"/>
  <c r="H3860" i="1"/>
  <c r="I3860" i="1"/>
  <c r="J3860" i="1"/>
  <c r="K3860" i="1"/>
  <c r="L3860" i="1"/>
  <c r="M3860" i="1"/>
  <c r="N3860" i="1"/>
  <c r="O3860" i="1"/>
  <c r="P3860" i="1"/>
  <c r="Q3860" i="1"/>
  <c r="R3860" i="1"/>
  <c r="S3860" i="1"/>
  <c r="T3860" i="1"/>
  <c r="U3860" i="1"/>
  <c r="V3860" i="1"/>
  <c r="W3860" i="1"/>
  <c r="X3860" i="1"/>
  <c r="Y3860" i="1"/>
  <c r="Z3860" i="1"/>
  <c r="AA3860" i="1"/>
  <c r="AB3860" i="1"/>
  <c r="AC3860" i="1"/>
  <c r="AD3860" i="1"/>
  <c r="H3861" i="1"/>
  <c r="I3861" i="1"/>
  <c r="J3861" i="1"/>
  <c r="K3861" i="1"/>
  <c r="L3861" i="1"/>
  <c r="M3861" i="1"/>
  <c r="N3861" i="1"/>
  <c r="O3861" i="1"/>
  <c r="P3861" i="1"/>
  <c r="Q3861" i="1"/>
  <c r="R3861" i="1"/>
  <c r="S3861" i="1"/>
  <c r="T3861" i="1"/>
  <c r="U3861" i="1"/>
  <c r="V3861" i="1"/>
  <c r="W3861" i="1"/>
  <c r="X3861" i="1"/>
  <c r="Y3861" i="1"/>
  <c r="Z3861" i="1"/>
  <c r="AA3861" i="1"/>
  <c r="AB3861" i="1"/>
  <c r="AC3861" i="1"/>
  <c r="AD3861" i="1"/>
  <c r="H3862" i="1"/>
  <c r="I3862" i="1"/>
  <c r="J3862" i="1"/>
  <c r="K3862" i="1"/>
  <c r="L3862" i="1"/>
  <c r="M3862" i="1"/>
  <c r="N3862" i="1"/>
  <c r="O3862" i="1"/>
  <c r="P3862" i="1"/>
  <c r="Q3862" i="1"/>
  <c r="R3862" i="1"/>
  <c r="S3862" i="1"/>
  <c r="T3862" i="1"/>
  <c r="U3862" i="1"/>
  <c r="V3862" i="1"/>
  <c r="W3862" i="1"/>
  <c r="X3862" i="1"/>
  <c r="Y3862" i="1"/>
  <c r="Z3862" i="1"/>
  <c r="AA3862" i="1"/>
  <c r="AB3862" i="1"/>
  <c r="AC3862" i="1"/>
  <c r="AD3862" i="1"/>
  <c r="H3863" i="1"/>
  <c r="I3863" i="1"/>
  <c r="J3863" i="1"/>
  <c r="K3863" i="1"/>
  <c r="L3863" i="1"/>
  <c r="M3863" i="1"/>
  <c r="N3863" i="1"/>
  <c r="O3863" i="1"/>
  <c r="P3863" i="1"/>
  <c r="Q3863" i="1"/>
  <c r="R3863" i="1"/>
  <c r="S3863" i="1"/>
  <c r="T3863" i="1"/>
  <c r="U3863" i="1"/>
  <c r="V3863" i="1"/>
  <c r="W3863" i="1"/>
  <c r="X3863" i="1"/>
  <c r="Y3863" i="1"/>
  <c r="Z3863" i="1"/>
  <c r="AA3863" i="1"/>
  <c r="AB3863" i="1"/>
  <c r="AC3863" i="1"/>
  <c r="AD3863" i="1"/>
  <c r="H3864" i="1"/>
  <c r="I3864" i="1"/>
  <c r="J3864" i="1"/>
  <c r="K3864" i="1"/>
  <c r="L3864" i="1"/>
  <c r="M3864" i="1"/>
  <c r="N3864" i="1"/>
  <c r="O3864" i="1"/>
  <c r="P3864" i="1"/>
  <c r="Q3864" i="1"/>
  <c r="R3864" i="1"/>
  <c r="S3864" i="1"/>
  <c r="T3864" i="1"/>
  <c r="U3864" i="1"/>
  <c r="V3864" i="1"/>
  <c r="W3864" i="1"/>
  <c r="X3864" i="1"/>
  <c r="Y3864" i="1"/>
  <c r="Z3864" i="1"/>
  <c r="AA3864" i="1"/>
  <c r="AB3864" i="1"/>
  <c r="AC3864" i="1"/>
  <c r="AD3864" i="1"/>
  <c r="H3865" i="1"/>
  <c r="I3865" i="1"/>
  <c r="J3865" i="1"/>
  <c r="K3865" i="1"/>
  <c r="L3865" i="1"/>
  <c r="M3865" i="1"/>
  <c r="N3865" i="1"/>
  <c r="O3865" i="1"/>
  <c r="P3865" i="1"/>
  <c r="Q3865" i="1"/>
  <c r="R3865" i="1"/>
  <c r="S3865" i="1"/>
  <c r="T3865" i="1"/>
  <c r="U3865" i="1"/>
  <c r="V3865" i="1"/>
  <c r="W3865" i="1"/>
  <c r="X3865" i="1"/>
  <c r="Y3865" i="1"/>
  <c r="Z3865" i="1"/>
  <c r="AA3865" i="1"/>
  <c r="AB3865" i="1"/>
  <c r="AC3865" i="1"/>
  <c r="AD3865" i="1"/>
  <c r="H3866" i="1"/>
  <c r="I3866" i="1"/>
  <c r="J3866" i="1"/>
  <c r="K3866" i="1"/>
  <c r="L3866" i="1"/>
  <c r="M3866" i="1"/>
  <c r="N3866" i="1"/>
  <c r="O3866" i="1"/>
  <c r="P3866" i="1"/>
  <c r="Q3866" i="1"/>
  <c r="R3866" i="1"/>
  <c r="S3866" i="1"/>
  <c r="T3866" i="1"/>
  <c r="U3866" i="1"/>
  <c r="V3866" i="1"/>
  <c r="W3866" i="1"/>
  <c r="X3866" i="1"/>
  <c r="Y3866" i="1"/>
  <c r="Z3866" i="1"/>
  <c r="AA3866" i="1"/>
  <c r="AB3866" i="1"/>
  <c r="AC3866" i="1"/>
  <c r="AD3866" i="1"/>
  <c r="H3867" i="1"/>
  <c r="I3867" i="1"/>
  <c r="J3867" i="1"/>
  <c r="K3867" i="1"/>
  <c r="L3867" i="1"/>
  <c r="M3867" i="1"/>
  <c r="N3867" i="1"/>
  <c r="O3867" i="1"/>
  <c r="P3867" i="1"/>
  <c r="Q3867" i="1"/>
  <c r="R3867" i="1"/>
  <c r="S3867" i="1"/>
  <c r="T3867" i="1"/>
  <c r="U3867" i="1"/>
  <c r="V3867" i="1"/>
  <c r="W3867" i="1"/>
  <c r="X3867" i="1"/>
  <c r="Y3867" i="1"/>
  <c r="Z3867" i="1"/>
  <c r="AA3867" i="1"/>
  <c r="AB3867" i="1"/>
  <c r="AC3867" i="1"/>
  <c r="AD3867" i="1"/>
  <c r="H3868" i="1"/>
  <c r="I3868" i="1"/>
  <c r="J3868" i="1"/>
  <c r="K3868" i="1"/>
  <c r="L3868" i="1"/>
  <c r="M3868" i="1"/>
  <c r="N3868" i="1"/>
  <c r="O3868" i="1"/>
  <c r="P3868" i="1"/>
  <c r="Q3868" i="1"/>
  <c r="R3868" i="1"/>
  <c r="S3868" i="1"/>
  <c r="T3868" i="1"/>
  <c r="U3868" i="1"/>
  <c r="V3868" i="1"/>
  <c r="W3868" i="1"/>
  <c r="X3868" i="1"/>
  <c r="Y3868" i="1"/>
  <c r="Z3868" i="1"/>
  <c r="AA3868" i="1"/>
  <c r="AB3868" i="1"/>
  <c r="AC3868" i="1"/>
  <c r="AD3868" i="1"/>
  <c r="H3869" i="1"/>
  <c r="I3869" i="1"/>
  <c r="J3869" i="1"/>
  <c r="K3869" i="1"/>
  <c r="L3869" i="1"/>
  <c r="M3869" i="1"/>
  <c r="N3869" i="1"/>
  <c r="O3869" i="1"/>
  <c r="P3869" i="1"/>
  <c r="Q3869" i="1"/>
  <c r="R3869" i="1"/>
  <c r="S3869" i="1"/>
  <c r="T3869" i="1"/>
  <c r="U3869" i="1"/>
  <c r="V3869" i="1"/>
  <c r="W3869" i="1"/>
  <c r="X3869" i="1"/>
  <c r="Y3869" i="1"/>
  <c r="Z3869" i="1"/>
  <c r="AA3869" i="1"/>
  <c r="AB3869" i="1"/>
  <c r="AC3869" i="1"/>
  <c r="AD3869" i="1"/>
  <c r="H3870" i="1"/>
  <c r="I3870" i="1"/>
  <c r="J3870" i="1"/>
  <c r="K3870" i="1"/>
  <c r="L3870" i="1"/>
  <c r="M3870" i="1"/>
  <c r="N3870" i="1"/>
  <c r="O3870" i="1"/>
  <c r="P3870" i="1"/>
  <c r="Q3870" i="1"/>
  <c r="R3870" i="1"/>
  <c r="S3870" i="1"/>
  <c r="T3870" i="1"/>
  <c r="U3870" i="1"/>
  <c r="V3870" i="1"/>
  <c r="W3870" i="1"/>
  <c r="X3870" i="1"/>
  <c r="Y3870" i="1"/>
  <c r="Z3870" i="1"/>
  <c r="AA3870" i="1"/>
  <c r="AB3870" i="1"/>
  <c r="AC3870" i="1"/>
  <c r="AD3870" i="1"/>
  <c r="H3871" i="1"/>
  <c r="I3871" i="1"/>
  <c r="J3871" i="1"/>
  <c r="K3871" i="1"/>
  <c r="L3871" i="1"/>
  <c r="M3871" i="1"/>
  <c r="N3871" i="1"/>
  <c r="O3871" i="1"/>
  <c r="P3871" i="1"/>
  <c r="Q3871" i="1"/>
  <c r="R3871" i="1"/>
  <c r="S3871" i="1"/>
  <c r="T3871" i="1"/>
  <c r="U3871" i="1"/>
  <c r="V3871" i="1"/>
  <c r="W3871" i="1"/>
  <c r="X3871" i="1"/>
  <c r="Y3871" i="1"/>
  <c r="Z3871" i="1"/>
  <c r="AA3871" i="1"/>
  <c r="AB3871" i="1"/>
  <c r="AC3871" i="1"/>
  <c r="AD3871" i="1"/>
  <c r="H3872" i="1"/>
  <c r="I3872" i="1"/>
  <c r="J3872" i="1"/>
  <c r="K3872" i="1"/>
  <c r="L3872" i="1"/>
  <c r="M3872" i="1"/>
  <c r="N3872" i="1"/>
  <c r="O3872" i="1"/>
  <c r="P3872" i="1"/>
  <c r="Q3872" i="1"/>
  <c r="R3872" i="1"/>
  <c r="S3872" i="1"/>
  <c r="T3872" i="1"/>
  <c r="U3872" i="1"/>
  <c r="V3872" i="1"/>
  <c r="W3872" i="1"/>
  <c r="X3872" i="1"/>
  <c r="Y3872" i="1"/>
  <c r="Z3872" i="1"/>
  <c r="AA3872" i="1"/>
  <c r="AB3872" i="1"/>
  <c r="AC3872" i="1"/>
  <c r="AD3872" i="1"/>
  <c r="H3873" i="1"/>
  <c r="I3873" i="1"/>
  <c r="J3873" i="1"/>
  <c r="K3873" i="1"/>
  <c r="L3873" i="1"/>
  <c r="M3873" i="1"/>
  <c r="N3873" i="1"/>
  <c r="O3873" i="1"/>
  <c r="P3873" i="1"/>
  <c r="Q3873" i="1"/>
  <c r="R3873" i="1"/>
  <c r="S3873" i="1"/>
  <c r="T3873" i="1"/>
  <c r="U3873" i="1"/>
  <c r="V3873" i="1"/>
  <c r="W3873" i="1"/>
  <c r="X3873" i="1"/>
  <c r="Y3873" i="1"/>
  <c r="Z3873" i="1"/>
  <c r="AA3873" i="1"/>
  <c r="AB3873" i="1"/>
  <c r="AC3873" i="1"/>
  <c r="AD3873" i="1"/>
  <c r="H3874" i="1"/>
  <c r="I3874" i="1"/>
  <c r="J3874" i="1"/>
  <c r="K3874" i="1"/>
  <c r="L3874" i="1"/>
  <c r="M3874" i="1"/>
  <c r="N3874" i="1"/>
  <c r="O3874" i="1"/>
  <c r="P3874" i="1"/>
  <c r="Q3874" i="1"/>
  <c r="R3874" i="1"/>
  <c r="S3874" i="1"/>
  <c r="T3874" i="1"/>
  <c r="U3874" i="1"/>
  <c r="V3874" i="1"/>
  <c r="W3874" i="1"/>
  <c r="X3874" i="1"/>
  <c r="Y3874" i="1"/>
  <c r="Z3874" i="1"/>
  <c r="AA3874" i="1"/>
  <c r="AB3874" i="1"/>
  <c r="AC3874" i="1"/>
  <c r="AD3874" i="1"/>
  <c r="H3875" i="1"/>
  <c r="I3875" i="1"/>
  <c r="J3875" i="1"/>
  <c r="K3875" i="1"/>
  <c r="L3875" i="1"/>
  <c r="M3875" i="1"/>
  <c r="N3875" i="1"/>
  <c r="O3875" i="1"/>
  <c r="P3875" i="1"/>
  <c r="Q3875" i="1"/>
  <c r="R3875" i="1"/>
  <c r="S3875" i="1"/>
  <c r="T3875" i="1"/>
  <c r="U3875" i="1"/>
  <c r="V3875" i="1"/>
  <c r="W3875" i="1"/>
  <c r="X3875" i="1"/>
  <c r="Y3875" i="1"/>
  <c r="Z3875" i="1"/>
  <c r="AA3875" i="1"/>
  <c r="AB3875" i="1"/>
  <c r="AC3875" i="1"/>
  <c r="AD3875" i="1"/>
  <c r="H3876" i="1"/>
  <c r="I3876" i="1"/>
  <c r="J3876" i="1"/>
  <c r="K3876" i="1"/>
  <c r="L3876" i="1"/>
  <c r="M3876" i="1"/>
  <c r="N3876" i="1"/>
  <c r="O3876" i="1"/>
  <c r="P3876" i="1"/>
  <c r="Q3876" i="1"/>
  <c r="R3876" i="1"/>
  <c r="S3876" i="1"/>
  <c r="T3876" i="1"/>
  <c r="U3876" i="1"/>
  <c r="V3876" i="1"/>
  <c r="W3876" i="1"/>
  <c r="X3876" i="1"/>
  <c r="Y3876" i="1"/>
  <c r="Z3876" i="1"/>
  <c r="AA3876" i="1"/>
  <c r="AB3876" i="1"/>
  <c r="AC3876" i="1"/>
  <c r="AD3876" i="1"/>
  <c r="H3877" i="1"/>
  <c r="I3877" i="1"/>
  <c r="J3877" i="1"/>
  <c r="K3877" i="1"/>
  <c r="L3877" i="1"/>
  <c r="M3877" i="1"/>
  <c r="N3877" i="1"/>
  <c r="O3877" i="1"/>
  <c r="P3877" i="1"/>
  <c r="Q3877" i="1"/>
  <c r="R3877" i="1"/>
  <c r="S3877" i="1"/>
  <c r="T3877" i="1"/>
  <c r="U3877" i="1"/>
  <c r="V3877" i="1"/>
  <c r="W3877" i="1"/>
  <c r="X3877" i="1"/>
  <c r="Y3877" i="1"/>
  <c r="Z3877" i="1"/>
  <c r="AA3877" i="1"/>
  <c r="AB3877" i="1"/>
  <c r="AC3877" i="1"/>
  <c r="AD3877" i="1"/>
  <c r="H3878" i="1"/>
  <c r="I3878" i="1"/>
  <c r="J3878" i="1"/>
  <c r="K3878" i="1"/>
  <c r="L3878" i="1"/>
  <c r="M3878" i="1"/>
  <c r="N3878" i="1"/>
  <c r="O3878" i="1"/>
  <c r="P3878" i="1"/>
  <c r="Q3878" i="1"/>
  <c r="R3878" i="1"/>
  <c r="S3878" i="1"/>
  <c r="T3878" i="1"/>
  <c r="U3878" i="1"/>
  <c r="V3878" i="1"/>
  <c r="W3878" i="1"/>
  <c r="X3878" i="1"/>
  <c r="Y3878" i="1"/>
  <c r="Z3878" i="1"/>
  <c r="AA3878" i="1"/>
  <c r="AB3878" i="1"/>
  <c r="AC3878" i="1"/>
  <c r="AD3878" i="1"/>
  <c r="H3943" i="1"/>
  <c r="I3943" i="1"/>
  <c r="J3943" i="1"/>
  <c r="K3943" i="1"/>
  <c r="L3943" i="1"/>
  <c r="M3943" i="1"/>
  <c r="N3943" i="1"/>
  <c r="O3943" i="1"/>
  <c r="P3943" i="1"/>
  <c r="Q3943" i="1"/>
  <c r="R3943" i="1"/>
  <c r="S3943" i="1"/>
  <c r="T3943" i="1"/>
  <c r="U3943" i="1"/>
  <c r="V3943" i="1"/>
  <c r="W3943" i="1"/>
  <c r="X3943" i="1"/>
  <c r="Y3943" i="1"/>
  <c r="Z3943" i="1"/>
  <c r="AA3943" i="1"/>
  <c r="AB3943" i="1"/>
  <c r="AC3943" i="1"/>
  <c r="AD3943" i="1"/>
  <c r="H3944" i="1"/>
  <c r="I3944" i="1"/>
  <c r="J3944" i="1"/>
  <c r="K3944" i="1"/>
  <c r="L3944" i="1"/>
  <c r="M3944" i="1"/>
  <c r="N3944" i="1"/>
  <c r="O3944" i="1"/>
  <c r="P3944" i="1"/>
  <c r="Q3944" i="1"/>
  <c r="R3944" i="1"/>
  <c r="S3944" i="1"/>
  <c r="T3944" i="1"/>
  <c r="U3944" i="1"/>
  <c r="V3944" i="1"/>
  <c r="W3944" i="1"/>
  <c r="X3944" i="1"/>
  <c r="Y3944" i="1"/>
  <c r="Z3944" i="1"/>
  <c r="AA3944" i="1"/>
  <c r="AB3944" i="1"/>
  <c r="AC3944" i="1"/>
  <c r="AD3944" i="1"/>
  <c r="H3945" i="1"/>
  <c r="I3945" i="1"/>
  <c r="J3945" i="1"/>
  <c r="K3945" i="1"/>
  <c r="L3945" i="1"/>
  <c r="M3945" i="1"/>
  <c r="N3945" i="1"/>
  <c r="O3945" i="1"/>
  <c r="P3945" i="1"/>
  <c r="Q3945" i="1"/>
  <c r="R3945" i="1"/>
  <c r="S3945" i="1"/>
  <c r="T3945" i="1"/>
  <c r="U3945" i="1"/>
  <c r="V3945" i="1"/>
  <c r="W3945" i="1"/>
  <c r="X3945" i="1"/>
  <c r="Y3945" i="1"/>
  <c r="Z3945" i="1"/>
  <c r="AA3945" i="1"/>
  <c r="AB3945" i="1"/>
  <c r="AC3945" i="1"/>
  <c r="AD3945" i="1"/>
  <c r="H3946" i="1"/>
  <c r="I3946" i="1"/>
  <c r="J3946" i="1"/>
  <c r="K3946" i="1"/>
  <c r="L3946" i="1"/>
  <c r="M3946" i="1"/>
  <c r="N3946" i="1"/>
  <c r="O3946" i="1"/>
  <c r="P3946" i="1"/>
  <c r="Q3946" i="1"/>
  <c r="R3946" i="1"/>
  <c r="S3946" i="1"/>
  <c r="T3946" i="1"/>
  <c r="U3946" i="1"/>
  <c r="V3946" i="1"/>
  <c r="W3946" i="1"/>
  <c r="X3946" i="1"/>
  <c r="Y3946" i="1"/>
  <c r="Z3946" i="1"/>
  <c r="AA3946" i="1"/>
  <c r="AB3946" i="1"/>
  <c r="AC3946" i="1"/>
  <c r="AD3946" i="1"/>
  <c r="H3947" i="1"/>
  <c r="I3947" i="1"/>
  <c r="J3947" i="1"/>
  <c r="K3947" i="1"/>
  <c r="L3947" i="1"/>
  <c r="M3947" i="1"/>
  <c r="N3947" i="1"/>
  <c r="O3947" i="1"/>
  <c r="P3947" i="1"/>
  <c r="Q3947" i="1"/>
  <c r="R3947" i="1"/>
  <c r="S3947" i="1"/>
  <c r="T3947" i="1"/>
  <c r="U3947" i="1"/>
  <c r="V3947" i="1"/>
  <c r="W3947" i="1"/>
  <c r="X3947" i="1"/>
  <c r="Y3947" i="1"/>
  <c r="Z3947" i="1"/>
  <c r="AA3947" i="1"/>
  <c r="AB3947" i="1"/>
  <c r="AC3947" i="1"/>
  <c r="AD3947" i="1"/>
  <c r="H3948" i="1"/>
  <c r="I3948" i="1"/>
  <c r="J3948" i="1"/>
  <c r="K3948" i="1"/>
  <c r="L3948" i="1"/>
  <c r="M3948" i="1"/>
  <c r="N3948" i="1"/>
  <c r="O3948" i="1"/>
  <c r="P3948" i="1"/>
  <c r="Q3948" i="1"/>
  <c r="R3948" i="1"/>
  <c r="S3948" i="1"/>
  <c r="T3948" i="1"/>
  <c r="U3948" i="1"/>
  <c r="V3948" i="1"/>
  <c r="W3948" i="1"/>
  <c r="X3948" i="1"/>
  <c r="Y3948" i="1"/>
  <c r="Z3948" i="1"/>
  <c r="AA3948" i="1"/>
  <c r="AB3948" i="1"/>
  <c r="AC3948" i="1"/>
  <c r="AD3948" i="1"/>
  <c r="H3949" i="1"/>
  <c r="I3949" i="1"/>
  <c r="J3949" i="1"/>
  <c r="K3949" i="1"/>
  <c r="L3949" i="1"/>
  <c r="M3949" i="1"/>
  <c r="N3949" i="1"/>
  <c r="O3949" i="1"/>
  <c r="P3949" i="1"/>
  <c r="Q3949" i="1"/>
  <c r="R3949" i="1"/>
  <c r="S3949" i="1"/>
  <c r="T3949" i="1"/>
  <c r="U3949" i="1"/>
  <c r="V3949" i="1"/>
  <c r="W3949" i="1"/>
  <c r="X3949" i="1"/>
  <c r="Y3949" i="1"/>
  <c r="Z3949" i="1"/>
  <c r="AA3949" i="1"/>
  <c r="AB3949" i="1"/>
  <c r="AC3949" i="1"/>
  <c r="AD3949" i="1"/>
  <c r="H3950" i="1"/>
  <c r="I3950" i="1"/>
  <c r="J3950" i="1"/>
  <c r="K3950" i="1"/>
  <c r="L3950" i="1"/>
  <c r="M3950" i="1"/>
  <c r="N3950" i="1"/>
  <c r="O3950" i="1"/>
  <c r="P3950" i="1"/>
  <c r="Q3950" i="1"/>
  <c r="R3950" i="1"/>
  <c r="S3950" i="1"/>
  <c r="T3950" i="1"/>
  <c r="U3950" i="1"/>
  <c r="V3950" i="1"/>
  <c r="W3950" i="1"/>
  <c r="X3950" i="1"/>
  <c r="Y3950" i="1"/>
  <c r="Z3950" i="1"/>
  <c r="AA3950" i="1"/>
  <c r="AB3950" i="1"/>
  <c r="AC3950" i="1"/>
  <c r="AD3950" i="1"/>
  <c r="H3951" i="1"/>
  <c r="I3951" i="1"/>
  <c r="J3951" i="1"/>
  <c r="K3951" i="1"/>
  <c r="L3951" i="1"/>
  <c r="M3951" i="1"/>
  <c r="N3951" i="1"/>
  <c r="O3951" i="1"/>
  <c r="P3951" i="1"/>
  <c r="Q3951" i="1"/>
  <c r="R3951" i="1"/>
  <c r="S3951" i="1"/>
  <c r="T3951" i="1"/>
  <c r="U3951" i="1"/>
  <c r="V3951" i="1"/>
  <c r="W3951" i="1"/>
  <c r="X3951" i="1"/>
  <c r="Y3951" i="1"/>
  <c r="Z3951" i="1"/>
  <c r="AA3951" i="1"/>
  <c r="AB3951" i="1"/>
  <c r="AC3951" i="1"/>
  <c r="AD3951" i="1"/>
  <c r="H3952" i="1"/>
  <c r="I3952" i="1"/>
  <c r="J3952" i="1"/>
  <c r="K3952" i="1"/>
  <c r="L3952" i="1"/>
  <c r="M3952" i="1"/>
  <c r="N3952" i="1"/>
  <c r="O3952" i="1"/>
  <c r="P3952" i="1"/>
  <c r="Q3952" i="1"/>
  <c r="R3952" i="1"/>
  <c r="S3952" i="1"/>
  <c r="T3952" i="1"/>
  <c r="U3952" i="1"/>
  <c r="V3952" i="1"/>
  <c r="W3952" i="1"/>
  <c r="X3952" i="1"/>
  <c r="Y3952" i="1"/>
  <c r="Z3952" i="1"/>
  <c r="AA3952" i="1"/>
  <c r="AB3952" i="1"/>
  <c r="AC3952" i="1"/>
  <c r="AD3952" i="1"/>
  <c r="H3953" i="1"/>
  <c r="I3953" i="1"/>
  <c r="J3953" i="1"/>
  <c r="K3953" i="1"/>
  <c r="L3953" i="1"/>
  <c r="M3953" i="1"/>
  <c r="N3953" i="1"/>
  <c r="O3953" i="1"/>
  <c r="P3953" i="1"/>
  <c r="Q3953" i="1"/>
  <c r="R3953" i="1"/>
  <c r="S3953" i="1"/>
  <c r="T3953" i="1"/>
  <c r="U3953" i="1"/>
  <c r="V3953" i="1"/>
  <c r="W3953" i="1"/>
  <c r="X3953" i="1"/>
  <c r="Y3953" i="1"/>
  <c r="Z3953" i="1"/>
  <c r="AA3953" i="1"/>
  <c r="AB3953" i="1"/>
  <c r="AC3953" i="1"/>
  <c r="AD3953" i="1"/>
  <c r="H3954" i="1"/>
  <c r="I3954" i="1"/>
  <c r="J3954" i="1"/>
  <c r="K3954" i="1"/>
  <c r="L3954" i="1"/>
  <c r="M3954" i="1"/>
  <c r="N3954" i="1"/>
  <c r="O3954" i="1"/>
  <c r="P3954" i="1"/>
  <c r="Q3954" i="1"/>
  <c r="R3954" i="1"/>
  <c r="S3954" i="1"/>
  <c r="T3954" i="1"/>
  <c r="U3954" i="1"/>
  <c r="V3954" i="1"/>
  <c r="W3954" i="1"/>
  <c r="X3954" i="1"/>
  <c r="Y3954" i="1"/>
  <c r="Z3954" i="1"/>
  <c r="AA3954" i="1"/>
  <c r="AB3954" i="1"/>
  <c r="AC3954" i="1"/>
  <c r="AD3954" i="1"/>
  <c r="H3955" i="1"/>
  <c r="I3955" i="1"/>
  <c r="J3955" i="1"/>
  <c r="K3955" i="1"/>
  <c r="L3955" i="1"/>
  <c r="M3955" i="1"/>
  <c r="N3955" i="1"/>
  <c r="O3955" i="1"/>
  <c r="P3955" i="1"/>
  <c r="Q3955" i="1"/>
  <c r="R3955" i="1"/>
  <c r="S3955" i="1"/>
  <c r="T3955" i="1"/>
  <c r="U3955" i="1"/>
  <c r="V3955" i="1"/>
  <c r="W3955" i="1"/>
  <c r="X3955" i="1"/>
  <c r="Y3955" i="1"/>
  <c r="Z3955" i="1"/>
  <c r="AA3955" i="1"/>
  <c r="AB3955" i="1"/>
  <c r="AC3955" i="1"/>
  <c r="AD3955" i="1"/>
  <c r="H3956" i="1"/>
  <c r="I3956" i="1"/>
  <c r="J3956" i="1"/>
  <c r="K3956" i="1"/>
  <c r="L3956" i="1"/>
  <c r="M3956" i="1"/>
  <c r="N3956" i="1"/>
  <c r="O3956" i="1"/>
  <c r="P3956" i="1"/>
  <c r="Q3956" i="1"/>
  <c r="R3956" i="1"/>
  <c r="S3956" i="1"/>
  <c r="T3956" i="1"/>
  <c r="U3956" i="1"/>
  <c r="V3956" i="1"/>
  <c r="W3956" i="1"/>
  <c r="X3956" i="1"/>
  <c r="Y3956" i="1"/>
  <c r="Z3956" i="1"/>
  <c r="AA3956" i="1"/>
  <c r="AB3956" i="1"/>
  <c r="AC3956" i="1"/>
  <c r="AD3956" i="1"/>
  <c r="H3957" i="1"/>
  <c r="I3957" i="1"/>
  <c r="J3957" i="1"/>
  <c r="K3957" i="1"/>
  <c r="L3957" i="1"/>
  <c r="M3957" i="1"/>
  <c r="N3957" i="1"/>
  <c r="O3957" i="1"/>
  <c r="P3957" i="1"/>
  <c r="Q3957" i="1"/>
  <c r="R3957" i="1"/>
  <c r="S3957" i="1"/>
  <c r="T3957" i="1"/>
  <c r="U3957" i="1"/>
  <c r="V3957" i="1"/>
  <c r="W3957" i="1"/>
  <c r="X3957" i="1"/>
  <c r="Y3957" i="1"/>
  <c r="Z3957" i="1"/>
  <c r="AA3957" i="1"/>
  <c r="AB3957" i="1"/>
  <c r="AC3957" i="1"/>
  <c r="AD3957" i="1"/>
  <c r="H3958" i="1"/>
  <c r="I3958" i="1"/>
  <c r="J3958" i="1"/>
  <c r="K3958" i="1"/>
  <c r="L3958" i="1"/>
  <c r="M3958" i="1"/>
  <c r="N3958" i="1"/>
  <c r="O3958" i="1"/>
  <c r="P3958" i="1"/>
  <c r="Q3958" i="1"/>
  <c r="R3958" i="1"/>
  <c r="S3958" i="1"/>
  <c r="T3958" i="1"/>
  <c r="U3958" i="1"/>
  <c r="V3958" i="1"/>
  <c r="W3958" i="1"/>
  <c r="X3958" i="1"/>
  <c r="Y3958" i="1"/>
  <c r="Z3958" i="1"/>
  <c r="AA3958" i="1"/>
  <c r="AB3958" i="1"/>
  <c r="AC3958" i="1"/>
  <c r="AD3958" i="1"/>
  <c r="H3967" i="1"/>
  <c r="I3967" i="1"/>
  <c r="J3967" i="1"/>
  <c r="K3967" i="1"/>
  <c r="L3967" i="1"/>
  <c r="M3967" i="1"/>
  <c r="N3967" i="1"/>
  <c r="O3967" i="1"/>
  <c r="P3967" i="1"/>
  <c r="Q3967" i="1"/>
  <c r="R3967" i="1"/>
  <c r="S3967" i="1"/>
  <c r="T3967" i="1"/>
  <c r="U3967" i="1"/>
  <c r="V3967" i="1"/>
  <c r="W3967" i="1"/>
  <c r="X3967" i="1"/>
  <c r="Y3967" i="1"/>
  <c r="Z3967" i="1"/>
  <c r="AA3967" i="1"/>
  <c r="AB3967" i="1"/>
  <c r="AC3967" i="1"/>
  <c r="AD3967" i="1"/>
  <c r="H3968" i="1"/>
  <c r="I3968" i="1"/>
  <c r="J3968" i="1"/>
  <c r="K3968" i="1"/>
  <c r="L3968" i="1"/>
  <c r="M3968" i="1"/>
  <c r="N3968" i="1"/>
  <c r="O3968" i="1"/>
  <c r="P3968" i="1"/>
  <c r="Q3968" i="1"/>
  <c r="R3968" i="1"/>
  <c r="S3968" i="1"/>
  <c r="T3968" i="1"/>
  <c r="U3968" i="1"/>
  <c r="V3968" i="1"/>
  <c r="W3968" i="1"/>
  <c r="X3968" i="1"/>
  <c r="Y3968" i="1"/>
  <c r="Z3968" i="1"/>
  <c r="AA3968" i="1"/>
  <c r="AB3968" i="1"/>
  <c r="AC3968" i="1"/>
  <c r="AD3968" i="1"/>
  <c r="H3969" i="1"/>
  <c r="I3969" i="1"/>
  <c r="J3969" i="1"/>
  <c r="K3969" i="1"/>
  <c r="L3969" i="1"/>
  <c r="M3969" i="1"/>
  <c r="N3969" i="1"/>
  <c r="O3969" i="1"/>
  <c r="P3969" i="1"/>
  <c r="Q3969" i="1"/>
  <c r="R3969" i="1"/>
  <c r="S3969" i="1"/>
  <c r="T3969" i="1"/>
  <c r="U3969" i="1"/>
  <c r="V3969" i="1"/>
  <c r="W3969" i="1"/>
  <c r="X3969" i="1"/>
  <c r="Y3969" i="1"/>
  <c r="Z3969" i="1"/>
  <c r="AA3969" i="1"/>
  <c r="AB3969" i="1"/>
  <c r="AC3969" i="1"/>
  <c r="AD3969" i="1"/>
  <c r="H3970" i="1"/>
  <c r="I3970" i="1"/>
  <c r="J3970" i="1"/>
  <c r="K3970" i="1"/>
  <c r="L3970" i="1"/>
  <c r="M3970" i="1"/>
  <c r="N3970" i="1"/>
  <c r="O3970" i="1"/>
  <c r="P3970" i="1"/>
  <c r="Q3970" i="1"/>
  <c r="R3970" i="1"/>
  <c r="S3970" i="1"/>
  <c r="T3970" i="1"/>
  <c r="U3970" i="1"/>
  <c r="V3970" i="1"/>
  <c r="W3970" i="1"/>
  <c r="X3970" i="1"/>
  <c r="Y3970" i="1"/>
  <c r="Z3970" i="1"/>
  <c r="AA3970" i="1"/>
  <c r="AB3970" i="1"/>
  <c r="AC3970" i="1"/>
  <c r="AD3970" i="1"/>
  <c r="H3971" i="1"/>
  <c r="I3971" i="1"/>
  <c r="J3971" i="1"/>
  <c r="K3971" i="1"/>
  <c r="L3971" i="1"/>
  <c r="M3971" i="1"/>
  <c r="N3971" i="1"/>
  <c r="O3971" i="1"/>
  <c r="P3971" i="1"/>
  <c r="Q3971" i="1"/>
  <c r="R3971" i="1"/>
  <c r="S3971" i="1"/>
  <c r="T3971" i="1"/>
  <c r="U3971" i="1"/>
  <c r="V3971" i="1"/>
  <c r="W3971" i="1"/>
  <c r="X3971" i="1"/>
  <c r="Y3971" i="1"/>
  <c r="Z3971" i="1"/>
  <c r="AA3971" i="1"/>
  <c r="AB3971" i="1"/>
  <c r="AC3971" i="1"/>
  <c r="AD3971" i="1"/>
  <c r="H3972" i="1"/>
  <c r="I3972" i="1"/>
  <c r="J3972" i="1"/>
  <c r="K3972" i="1"/>
  <c r="L3972" i="1"/>
  <c r="M3972" i="1"/>
  <c r="N3972" i="1"/>
  <c r="O3972" i="1"/>
  <c r="P3972" i="1"/>
  <c r="Q3972" i="1"/>
  <c r="R3972" i="1"/>
  <c r="S3972" i="1"/>
  <c r="T3972" i="1"/>
  <c r="U3972" i="1"/>
  <c r="V3972" i="1"/>
  <c r="W3972" i="1"/>
  <c r="X3972" i="1"/>
  <c r="Y3972" i="1"/>
  <c r="Z3972" i="1"/>
  <c r="AA3972" i="1"/>
  <c r="AB3972" i="1"/>
  <c r="AC3972" i="1"/>
  <c r="AD3972" i="1"/>
  <c r="H3973" i="1"/>
  <c r="I3973" i="1"/>
  <c r="J3973" i="1"/>
  <c r="K3973" i="1"/>
  <c r="L3973" i="1"/>
  <c r="M3973" i="1"/>
  <c r="N3973" i="1"/>
  <c r="O3973" i="1"/>
  <c r="P3973" i="1"/>
  <c r="Q3973" i="1"/>
  <c r="R3973" i="1"/>
  <c r="S3973" i="1"/>
  <c r="T3973" i="1"/>
  <c r="U3973" i="1"/>
  <c r="V3973" i="1"/>
  <c r="W3973" i="1"/>
  <c r="X3973" i="1"/>
  <c r="Y3973" i="1"/>
  <c r="Z3973" i="1"/>
  <c r="AA3973" i="1"/>
  <c r="AB3973" i="1"/>
  <c r="AC3973" i="1"/>
  <c r="AD3973" i="1"/>
  <c r="H3974" i="1"/>
  <c r="I3974" i="1"/>
  <c r="J3974" i="1"/>
  <c r="K3974" i="1"/>
  <c r="L3974" i="1"/>
  <c r="M3974" i="1"/>
  <c r="N3974" i="1"/>
  <c r="O3974" i="1"/>
  <c r="P3974" i="1"/>
  <c r="Q3974" i="1"/>
  <c r="R3974" i="1"/>
  <c r="S3974" i="1"/>
  <c r="T3974" i="1"/>
  <c r="U3974" i="1"/>
  <c r="V3974" i="1"/>
  <c r="W3974" i="1"/>
  <c r="X3974" i="1"/>
  <c r="Y3974" i="1"/>
  <c r="Z3974" i="1"/>
  <c r="AA3974" i="1"/>
  <c r="AB3974" i="1"/>
  <c r="AC3974" i="1"/>
  <c r="AD3974" i="1"/>
  <c r="H4015" i="1"/>
  <c r="I4015" i="1"/>
  <c r="J4015" i="1"/>
  <c r="K4015" i="1"/>
  <c r="L4015" i="1"/>
  <c r="M4015" i="1"/>
  <c r="N4015" i="1"/>
  <c r="O4015" i="1"/>
  <c r="P4015" i="1"/>
  <c r="Q4015" i="1"/>
  <c r="R4015" i="1"/>
  <c r="S4015" i="1"/>
  <c r="T4015" i="1"/>
  <c r="U4015" i="1"/>
  <c r="V4015" i="1"/>
  <c r="W4015" i="1"/>
  <c r="X4015" i="1"/>
  <c r="Y4015" i="1"/>
  <c r="Z4015" i="1"/>
  <c r="AA4015" i="1"/>
  <c r="AB4015" i="1"/>
  <c r="AC4015" i="1"/>
  <c r="AD4015" i="1"/>
  <c r="H4016" i="1"/>
  <c r="I4016" i="1"/>
  <c r="J4016" i="1"/>
  <c r="K4016" i="1"/>
  <c r="L4016" i="1"/>
  <c r="M4016" i="1"/>
  <c r="N4016" i="1"/>
  <c r="O4016" i="1"/>
  <c r="P4016" i="1"/>
  <c r="Q4016" i="1"/>
  <c r="R4016" i="1"/>
  <c r="S4016" i="1"/>
  <c r="T4016" i="1"/>
  <c r="U4016" i="1"/>
  <c r="V4016" i="1"/>
  <c r="W4016" i="1"/>
  <c r="X4016" i="1"/>
  <c r="Y4016" i="1"/>
  <c r="Z4016" i="1"/>
  <c r="AA4016" i="1"/>
  <c r="AB4016" i="1"/>
  <c r="AC4016" i="1"/>
  <c r="AD4016" i="1"/>
  <c r="H4017" i="1"/>
  <c r="I4017" i="1"/>
  <c r="J4017" i="1"/>
  <c r="K4017" i="1"/>
  <c r="L4017" i="1"/>
  <c r="M4017" i="1"/>
  <c r="N4017" i="1"/>
  <c r="O4017" i="1"/>
  <c r="P4017" i="1"/>
  <c r="Q4017" i="1"/>
  <c r="R4017" i="1"/>
  <c r="S4017" i="1"/>
  <c r="T4017" i="1"/>
  <c r="U4017" i="1"/>
  <c r="V4017" i="1"/>
  <c r="W4017" i="1"/>
  <c r="X4017" i="1"/>
  <c r="Y4017" i="1"/>
  <c r="Z4017" i="1"/>
  <c r="AA4017" i="1"/>
  <c r="AB4017" i="1"/>
  <c r="AC4017" i="1"/>
  <c r="AD4017" i="1"/>
  <c r="H4018" i="1"/>
  <c r="I4018" i="1"/>
  <c r="J4018" i="1"/>
  <c r="K4018" i="1"/>
  <c r="L4018" i="1"/>
  <c r="M4018" i="1"/>
  <c r="N4018" i="1"/>
  <c r="O4018" i="1"/>
  <c r="P4018" i="1"/>
  <c r="Q4018" i="1"/>
  <c r="R4018" i="1"/>
  <c r="S4018" i="1"/>
  <c r="T4018" i="1"/>
  <c r="U4018" i="1"/>
  <c r="V4018" i="1"/>
  <c r="W4018" i="1"/>
  <c r="X4018" i="1"/>
  <c r="Y4018" i="1"/>
  <c r="Z4018" i="1"/>
  <c r="AA4018" i="1"/>
  <c r="AB4018" i="1"/>
  <c r="AC4018" i="1"/>
  <c r="AD4018" i="1"/>
  <c r="H4019" i="1"/>
  <c r="I4019" i="1"/>
  <c r="J4019" i="1"/>
  <c r="K4019" i="1"/>
  <c r="L4019" i="1"/>
  <c r="M4019" i="1"/>
  <c r="N4019" i="1"/>
  <c r="O4019" i="1"/>
  <c r="P4019" i="1"/>
  <c r="Q4019" i="1"/>
  <c r="R4019" i="1"/>
  <c r="S4019" i="1"/>
  <c r="T4019" i="1"/>
  <c r="U4019" i="1"/>
  <c r="V4019" i="1"/>
  <c r="W4019" i="1"/>
  <c r="X4019" i="1"/>
  <c r="Y4019" i="1"/>
  <c r="Z4019" i="1"/>
  <c r="AA4019" i="1"/>
  <c r="AB4019" i="1"/>
  <c r="AC4019" i="1"/>
  <c r="AD4019" i="1"/>
  <c r="H4020" i="1"/>
  <c r="I4020" i="1"/>
  <c r="J4020" i="1"/>
  <c r="K4020" i="1"/>
  <c r="L4020" i="1"/>
  <c r="M4020" i="1"/>
  <c r="N4020" i="1"/>
  <c r="O4020" i="1"/>
  <c r="P4020" i="1"/>
  <c r="Q4020" i="1"/>
  <c r="R4020" i="1"/>
  <c r="S4020" i="1"/>
  <c r="T4020" i="1"/>
  <c r="U4020" i="1"/>
  <c r="V4020" i="1"/>
  <c r="W4020" i="1"/>
  <c r="X4020" i="1"/>
  <c r="Y4020" i="1"/>
  <c r="Z4020" i="1"/>
  <c r="AA4020" i="1"/>
  <c r="AB4020" i="1"/>
  <c r="AC4020" i="1"/>
  <c r="AD4020" i="1"/>
  <c r="H4021" i="1"/>
  <c r="I4021" i="1"/>
  <c r="J4021" i="1"/>
  <c r="K4021" i="1"/>
  <c r="L4021" i="1"/>
  <c r="M4021" i="1"/>
  <c r="N4021" i="1"/>
  <c r="O4021" i="1"/>
  <c r="P4021" i="1"/>
  <c r="Q4021" i="1"/>
  <c r="R4021" i="1"/>
  <c r="S4021" i="1"/>
  <c r="T4021" i="1"/>
  <c r="U4021" i="1"/>
  <c r="V4021" i="1"/>
  <c r="W4021" i="1"/>
  <c r="X4021" i="1"/>
  <c r="Y4021" i="1"/>
  <c r="Z4021" i="1"/>
  <c r="AA4021" i="1"/>
  <c r="AB4021" i="1"/>
  <c r="AC4021" i="1"/>
  <c r="AD4021" i="1"/>
  <c r="H4022" i="1"/>
  <c r="I4022" i="1"/>
  <c r="J4022" i="1"/>
  <c r="K4022" i="1"/>
  <c r="L4022" i="1"/>
  <c r="M4022" i="1"/>
  <c r="N4022" i="1"/>
  <c r="O4022" i="1"/>
  <c r="P4022" i="1"/>
  <c r="Q4022" i="1"/>
  <c r="R4022" i="1"/>
  <c r="S4022" i="1"/>
  <c r="T4022" i="1"/>
  <c r="U4022" i="1"/>
  <c r="V4022" i="1"/>
  <c r="W4022" i="1"/>
  <c r="X4022" i="1"/>
  <c r="Y4022" i="1"/>
  <c r="Z4022" i="1"/>
  <c r="AA4022" i="1"/>
  <c r="AB4022" i="1"/>
  <c r="AC4022" i="1"/>
  <c r="AD4022" i="1"/>
  <c r="H4023" i="1"/>
  <c r="I4023" i="1"/>
  <c r="J4023" i="1"/>
  <c r="K4023" i="1"/>
  <c r="L4023" i="1"/>
  <c r="M4023" i="1"/>
  <c r="N4023" i="1"/>
  <c r="O4023" i="1"/>
  <c r="P4023" i="1"/>
  <c r="Q4023" i="1"/>
  <c r="R4023" i="1"/>
  <c r="S4023" i="1"/>
  <c r="T4023" i="1"/>
  <c r="U4023" i="1"/>
  <c r="V4023" i="1"/>
  <c r="W4023" i="1"/>
  <c r="X4023" i="1"/>
  <c r="Y4023" i="1"/>
  <c r="Z4023" i="1"/>
  <c r="AA4023" i="1"/>
  <c r="AB4023" i="1"/>
  <c r="AC4023" i="1"/>
  <c r="AD4023" i="1"/>
  <c r="H4024" i="1"/>
  <c r="I4024" i="1"/>
  <c r="J4024" i="1"/>
  <c r="K4024" i="1"/>
  <c r="L4024" i="1"/>
  <c r="M4024" i="1"/>
  <c r="N4024" i="1"/>
  <c r="O4024" i="1"/>
  <c r="P4024" i="1"/>
  <c r="Q4024" i="1"/>
  <c r="R4024" i="1"/>
  <c r="S4024" i="1"/>
  <c r="T4024" i="1"/>
  <c r="U4024" i="1"/>
  <c r="V4024" i="1"/>
  <c r="W4024" i="1"/>
  <c r="X4024" i="1"/>
  <c r="Y4024" i="1"/>
  <c r="Z4024" i="1"/>
  <c r="AA4024" i="1"/>
  <c r="AB4024" i="1"/>
  <c r="AC4024" i="1"/>
  <c r="AD4024" i="1"/>
  <c r="H4025" i="1"/>
  <c r="I4025" i="1"/>
  <c r="J4025" i="1"/>
  <c r="K4025" i="1"/>
  <c r="L4025" i="1"/>
  <c r="M4025" i="1"/>
  <c r="N4025" i="1"/>
  <c r="O4025" i="1"/>
  <c r="P4025" i="1"/>
  <c r="Q4025" i="1"/>
  <c r="R4025" i="1"/>
  <c r="S4025" i="1"/>
  <c r="T4025" i="1"/>
  <c r="U4025" i="1"/>
  <c r="V4025" i="1"/>
  <c r="W4025" i="1"/>
  <c r="X4025" i="1"/>
  <c r="Y4025" i="1"/>
  <c r="Z4025" i="1"/>
  <c r="AA4025" i="1"/>
  <c r="AB4025" i="1"/>
  <c r="AC4025" i="1"/>
  <c r="AD4025" i="1"/>
  <c r="H4026" i="1"/>
  <c r="I4026" i="1"/>
  <c r="J4026" i="1"/>
  <c r="K4026" i="1"/>
  <c r="L4026" i="1"/>
  <c r="M4026" i="1"/>
  <c r="N4026" i="1"/>
  <c r="O4026" i="1"/>
  <c r="P4026" i="1"/>
  <c r="Q4026" i="1"/>
  <c r="R4026" i="1"/>
  <c r="S4026" i="1"/>
  <c r="T4026" i="1"/>
  <c r="U4026" i="1"/>
  <c r="V4026" i="1"/>
  <c r="W4026" i="1"/>
  <c r="X4026" i="1"/>
  <c r="Y4026" i="1"/>
  <c r="Z4026" i="1"/>
  <c r="AA4026" i="1"/>
  <c r="AB4026" i="1"/>
  <c r="AC4026" i="1"/>
  <c r="AD4026" i="1"/>
  <c r="H4027" i="1"/>
  <c r="I4027" i="1"/>
  <c r="J4027" i="1"/>
  <c r="K4027" i="1"/>
  <c r="L4027" i="1"/>
  <c r="M4027" i="1"/>
  <c r="N4027" i="1"/>
  <c r="O4027" i="1"/>
  <c r="P4027" i="1"/>
  <c r="Q4027" i="1"/>
  <c r="R4027" i="1"/>
  <c r="S4027" i="1"/>
  <c r="T4027" i="1"/>
  <c r="U4027" i="1"/>
  <c r="V4027" i="1"/>
  <c r="W4027" i="1"/>
  <c r="X4027" i="1"/>
  <c r="Y4027" i="1"/>
  <c r="Z4027" i="1"/>
  <c r="AA4027" i="1"/>
  <c r="AB4027" i="1"/>
  <c r="AC4027" i="1"/>
  <c r="AD4027" i="1"/>
  <c r="H4028" i="1"/>
  <c r="I4028" i="1"/>
  <c r="J4028" i="1"/>
  <c r="K4028" i="1"/>
  <c r="L4028" i="1"/>
  <c r="M4028" i="1"/>
  <c r="N4028" i="1"/>
  <c r="O4028" i="1"/>
  <c r="P4028" i="1"/>
  <c r="Q4028" i="1"/>
  <c r="R4028" i="1"/>
  <c r="S4028" i="1"/>
  <c r="T4028" i="1"/>
  <c r="U4028" i="1"/>
  <c r="V4028" i="1"/>
  <c r="W4028" i="1"/>
  <c r="X4028" i="1"/>
  <c r="Y4028" i="1"/>
  <c r="Z4028" i="1"/>
  <c r="AA4028" i="1"/>
  <c r="AB4028" i="1"/>
  <c r="AC4028" i="1"/>
  <c r="AD4028" i="1"/>
  <c r="H4029" i="1"/>
  <c r="I4029" i="1"/>
  <c r="J4029" i="1"/>
  <c r="K4029" i="1"/>
  <c r="L4029" i="1"/>
  <c r="M4029" i="1"/>
  <c r="N4029" i="1"/>
  <c r="O4029" i="1"/>
  <c r="P4029" i="1"/>
  <c r="Q4029" i="1"/>
  <c r="R4029" i="1"/>
  <c r="S4029" i="1"/>
  <c r="T4029" i="1"/>
  <c r="U4029" i="1"/>
  <c r="V4029" i="1"/>
  <c r="W4029" i="1"/>
  <c r="X4029" i="1"/>
  <c r="Y4029" i="1"/>
  <c r="Z4029" i="1"/>
  <c r="AA4029" i="1"/>
  <c r="AB4029" i="1"/>
  <c r="AC4029" i="1"/>
  <c r="AD4029" i="1"/>
  <c r="H4030" i="1"/>
  <c r="I4030" i="1"/>
  <c r="J4030" i="1"/>
  <c r="K4030" i="1"/>
  <c r="L4030" i="1"/>
  <c r="M4030" i="1"/>
  <c r="N4030" i="1"/>
  <c r="O4030" i="1"/>
  <c r="P4030" i="1"/>
  <c r="Q4030" i="1"/>
  <c r="R4030" i="1"/>
  <c r="S4030" i="1"/>
  <c r="T4030" i="1"/>
  <c r="U4030" i="1"/>
  <c r="V4030" i="1"/>
  <c r="W4030" i="1"/>
  <c r="X4030" i="1"/>
  <c r="Y4030" i="1"/>
  <c r="Z4030" i="1"/>
  <c r="AA4030" i="1"/>
  <c r="AB4030" i="1"/>
  <c r="AC4030" i="1"/>
  <c r="AD4030" i="1"/>
  <c r="H4031" i="1"/>
  <c r="I4031" i="1"/>
  <c r="J4031" i="1"/>
  <c r="K4031" i="1"/>
  <c r="L4031" i="1"/>
  <c r="M4031" i="1"/>
  <c r="N4031" i="1"/>
  <c r="O4031" i="1"/>
  <c r="P4031" i="1"/>
  <c r="Q4031" i="1"/>
  <c r="R4031" i="1"/>
  <c r="S4031" i="1"/>
  <c r="T4031" i="1"/>
  <c r="U4031" i="1"/>
  <c r="V4031" i="1"/>
  <c r="W4031" i="1"/>
  <c r="X4031" i="1"/>
  <c r="Y4031" i="1"/>
  <c r="Z4031" i="1"/>
  <c r="AA4031" i="1"/>
  <c r="AB4031" i="1"/>
  <c r="AC4031" i="1"/>
  <c r="AD4031" i="1"/>
  <c r="H4032" i="1"/>
  <c r="I4032" i="1"/>
  <c r="J4032" i="1"/>
  <c r="K4032" i="1"/>
  <c r="L4032" i="1"/>
  <c r="M4032" i="1"/>
  <c r="N4032" i="1"/>
  <c r="O4032" i="1"/>
  <c r="P4032" i="1"/>
  <c r="Q4032" i="1"/>
  <c r="R4032" i="1"/>
  <c r="S4032" i="1"/>
  <c r="T4032" i="1"/>
  <c r="U4032" i="1"/>
  <c r="V4032" i="1"/>
  <c r="W4032" i="1"/>
  <c r="X4032" i="1"/>
  <c r="Y4032" i="1"/>
  <c r="Z4032" i="1"/>
  <c r="AA4032" i="1"/>
  <c r="AB4032" i="1"/>
  <c r="AC4032" i="1"/>
  <c r="AD4032" i="1"/>
  <c r="H4033" i="1"/>
  <c r="I4033" i="1"/>
  <c r="J4033" i="1"/>
  <c r="K4033" i="1"/>
  <c r="L4033" i="1"/>
  <c r="M4033" i="1"/>
  <c r="N4033" i="1"/>
  <c r="O4033" i="1"/>
  <c r="P4033" i="1"/>
  <c r="Q4033" i="1"/>
  <c r="R4033" i="1"/>
  <c r="S4033" i="1"/>
  <c r="T4033" i="1"/>
  <c r="U4033" i="1"/>
  <c r="V4033" i="1"/>
  <c r="W4033" i="1"/>
  <c r="X4033" i="1"/>
  <c r="Y4033" i="1"/>
  <c r="Z4033" i="1"/>
  <c r="AA4033" i="1"/>
  <c r="AB4033" i="1"/>
  <c r="AC4033" i="1"/>
  <c r="AD4033" i="1"/>
  <c r="H4034" i="1"/>
  <c r="I4034" i="1"/>
  <c r="J4034" i="1"/>
  <c r="K4034" i="1"/>
  <c r="L4034" i="1"/>
  <c r="M4034" i="1"/>
  <c r="N4034" i="1"/>
  <c r="O4034" i="1"/>
  <c r="P4034" i="1"/>
  <c r="Q4034" i="1"/>
  <c r="R4034" i="1"/>
  <c r="S4034" i="1"/>
  <c r="T4034" i="1"/>
  <c r="U4034" i="1"/>
  <c r="V4034" i="1"/>
  <c r="W4034" i="1"/>
  <c r="X4034" i="1"/>
  <c r="Y4034" i="1"/>
  <c r="Z4034" i="1"/>
  <c r="AA4034" i="1"/>
  <c r="AB4034" i="1"/>
  <c r="AC4034" i="1"/>
  <c r="AD4034" i="1"/>
  <c r="H4035" i="1"/>
  <c r="I4035" i="1"/>
  <c r="J4035" i="1"/>
  <c r="K4035" i="1"/>
  <c r="L4035" i="1"/>
  <c r="M4035" i="1"/>
  <c r="N4035" i="1"/>
  <c r="O4035" i="1"/>
  <c r="P4035" i="1"/>
  <c r="Q4035" i="1"/>
  <c r="R4035" i="1"/>
  <c r="S4035" i="1"/>
  <c r="T4035" i="1"/>
  <c r="U4035" i="1"/>
  <c r="V4035" i="1"/>
  <c r="W4035" i="1"/>
  <c r="X4035" i="1"/>
  <c r="Y4035" i="1"/>
  <c r="Z4035" i="1"/>
  <c r="AA4035" i="1"/>
  <c r="AB4035" i="1"/>
  <c r="AC4035" i="1"/>
  <c r="AD4035" i="1"/>
  <c r="H4036" i="1"/>
  <c r="I4036" i="1"/>
  <c r="J4036" i="1"/>
  <c r="K4036" i="1"/>
  <c r="L4036" i="1"/>
  <c r="M4036" i="1"/>
  <c r="N4036" i="1"/>
  <c r="O4036" i="1"/>
  <c r="P4036" i="1"/>
  <c r="Q4036" i="1"/>
  <c r="R4036" i="1"/>
  <c r="S4036" i="1"/>
  <c r="T4036" i="1"/>
  <c r="U4036" i="1"/>
  <c r="V4036" i="1"/>
  <c r="W4036" i="1"/>
  <c r="X4036" i="1"/>
  <c r="Y4036" i="1"/>
  <c r="Z4036" i="1"/>
  <c r="AA4036" i="1"/>
  <c r="AB4036" i="1"/>
  <c r="AC4036" i="1"/>
  <c r="AD4036" i="1"/>
  <c r="H4037" i="1"/>
  <c r="I4037" i="1"/>
  <c r="J4037" i="1"/>
  <c r="K4037" i="1"/>
  <c r="L4037" i="1"/>
  <c r="M4037" i="1"/>
  <c r="N4037" i="1"/>
  <c r="O4037" i="1"/>
  <c r="P4037" i="1"/>
  <c r="Q4037" i="1"/>
  <c r="R4037" i="1"/>
  <c r="S4037" i="1"/>
  <c r="T4037" i="1"/>
  <c r="U4037" i="1"/>
  <c r="V4037" i="1"/>
  <c r="W4037" i="1"/>
  <c r="X4037" i="1"/>
  <c r="Y4037" i="1"/>
  <c r="Z4037" i="1"/>
  <c r="AA4037" i="1"/>
  <c r="AB4037" i="1"/>
  <c r="AC4037" i="1"/>
  <c r="AD4037" i="1"/>
  <c r="H4038" i="1"/>
  <c r="I4038" i="1"/>
  <c r="J4038" i="1"/>
  <c r="K4038" i="1"/>
  <c r="L4038" i="1"/>
  <c r="M4038" i="1"/>
  <c r="N4038" i="1"/>
  <c r="O4038" i="1"/>
  <c r="P4038" i="1"/>
  <c r="Q4038" i="1"/>
  <c r="R4038" i="1"/>
  <c r="S4038" i="1"/>
  <c r="T4038" i="1"/>
  <c r="U4038" i="1"/>
  <c r="V4038" i="1"/>
  <c r="W4038" i="1"/>
  <c r="X4038" i="1"/>
  <c r="Y4038" i="1"/>
  <c r="Z4038" i="1"/>
  <c r="AA4038" i="1"/>
  <c r="AB4038" i="1"/>
  <c r="AC4038" i="1"/>
  <c r="AD4038" i="1"/>
  <c r="H4039" i="1"/>
  <c r="I4039" i="1"/>
  <c r="J4039" i="1"/>
  <c r="K4039" i="1"/>
  <c r="L4039" i="1"/>
  <c r="M4039" i="1"/>
  <c r="N4039" i="1"/>
  <c r="O4039" i="1"/>
  <c r="P4039" i="1"/>
  <c r="Q4039" i="1"/>
  <c r="R4039" i="1"/>
  <c r="S4039" i="1"/>
  <c r="T4039" i="1"/>
  <c r="U4039" i="1"/>
  <c r="V4039" i="1"/>
  <c r="W4039" i="1"/>
  <c r="X4039" i="1"/>
  <c r="Y4039" i="1"/>
  <c r="Z4039" i="1"/>
  <c r="AA4039" i="1"/>
  <c r="AB4039" i="1"/>
  <c r="AC4039" i="1"/>
  <c r="AD4039" i="1"/>
  <c r="H4040" i="1"/>
  <c r="I4040" i="1"/>
  <c r="J4040" i="1"/>
  <c r="K4040" i="1"/>
  <c r="L4040" i="1"/>
  <c r="M4040" i="1"/>
  <c r="N4040" i="1"/>
  <c r="O4040" i="1"/>
  <c r="P4040" i="1"/>
  <c r="Q4040" i="1"/>
  <c r="R4040" i="1"/>
  <c r="S4040" i="1"/>
  <c r="T4040" i="1"/>
  <c r="U4040" i="1"/>
  <c r="V4040" i="1"/>
  <c r="W4040" i="1"/>
  <c r="X4040" i="1"/>
  <c r="Y4040" i="1"/>
  <c r="Z4040" i="1"/>
  <c r="AA4040" i="1"/>
  <c r="AB4040" i="1"/>
  <c r="AC4040" i="1"/>
  <c r="AD4040" i="1"/>
  <c r="H4041" i="1"/>
  <c r="I4041" i="1"/>
  <c r="J4041" i="1"/>
  <c r="K4041" i="1"/>
  <c r="L4041" i="1"/>
  <c r="M4041" i="1"/>
  <c r="N4041" i="1"/>
  <c r="O4041" i="1"/>
  <c r="P4041" i="1"/>
  <c r="Q4041" i="1"/>
  <c r="R4041" i="1"/>
  <c r="S4041" i="1"/>
  <c r="T4041" i="1"/>
  <c r="U4041" i="1"/>
  <c r="V4041" i="1"/>
  <c r="W4041" i="1"/>
  <c r="X4041" i="1"/>
  <c r="Y4041" i="1"/>
  <c r="Z4041" i="1"/>
  <c r="AA4041" i="1"/>
  <c r="AB4041" i="1"/>
  <c r="AC4041" i="1"/>
  <c r="AD4041" i="1"/>
  <c r="H4042" i="1"/>
  <c r="I4042" i="1"/>
  <c r="J4042" i="1"/>
  <c r="K4042" i="1"/>
  <c r="L4042" i="1"/>
  <c r="M4042" i="1"/>
  <c r="N4042" i="1"/>
  <c r="O4042" i="1"/>
  <c r="P4042" i="1"/>
  <c r="Q4042" i="1"/>
  <c r="R4042" i="1"/>
  <c r="S4042" i="1"/>
  <c r="T4042" i="1"/>
  <c r="U4042" i="1"/>
  <c r="V4042" i="1"/>
  <c r="W4042" i="1"/>
  <c r="X4042" i="1"/>
  <c r="Y4042" i="1"/>
  <c r="Z4042" i="1"/>
  <c r="AA4042" i="1"/>
  <c r="AB4042" i="1"/>
  <c r="AC4042" i="1"/>
  <c r="AD4042" i="1"/>
  <c r="H4043" i="1"/>
  <c r="I4043" i="1"/>
  <c r="J4043" i="1"/>
  <c r="K4043" i="1"/>
  <c r="L4043" i="1"/>
  <c r="M4043" i="1"/>
  <c r="N4043" i="1"/>
  <c r="O4043" i="1"/>
  <c r="P4043" i="1"/>
  <c r="Q4043" i="1"/>
  <c r="R4043" i="1"/>
  <c r="S4043" i="1"/>
  <c r="T4043" i="1"/>
  <c r="U4043" i="1"/>
  <c r="V4043" i="1"/>
  <c r="W4043" i="1"/>
  <c r="X4043" i="1"/>
  <c r="Y4043" i="1"/>
  <c r="Z4043" i="1"/>
  <c r="AA4043" i="1"/>
  <c r="AB4043" i="1"/>
  <c r="AC4043" i="1"/>
  <c r="AD4043" i="1"/>
  <c r="H4044" i="1"/>
  <c r="I4044" i="1"/>
  <c r="J4044" i="1"/>
  <c r="K4044" i="1"/>
  <c r="L4044" i="1"/>
  <c r="M4044" i="1"/>
  <c r="N4044" i="1"/>
  <c r="O4044" i="1"/>
  <c r="P4044" i="1"/>
  <c r="Q4044" i="1"/>
  <c r="R4044" i="1"/>
  <c r="S4044" i="1"/>
  <c r="T4044" i="1"/>
  <c r="U4044" i="1"/>
  <c r="V4044" i="1"/>
  <c r="W4044" i="1"/>
  <c r="X4044" i="1"/>
  <c r="Y4044" i="1"/>
  <c r="Z4044" i="1"/>
  <c r="AA4044" i="1"/>
  <c r="AB4044" i="1"/>
  <c r="AC4044" i="1"/>
  <c r="AD4044" i="1"/>
  <c r="H4045" i="1"/>
  <c r="I4045" i="1"/>
  <c r="J4045" i="1"/>
  <c r="K4045" i="1"/>
  <c r="L4045" i="1"/>
  <c r="M4045" i="1"/>
  <c r="N4045" i="1"/>
  <c r="O4045" i="1"/>
  <c r="P4045" i="1"/>
  <c r="Q4045" i="1"/>
  <c r="R4045" i="1"/>
  <c r="S4045" i="1"/>
  <c r="T4045" i="1"/>
  <c r="U4045" i="1"/>
  <c r="V4045" i="1"/>
  <c r="W4045" i="1"/>
  <c r="X4045" i="1"/>
  <c r="Y4045" i="1"/>
  <c r="Z4045" i="1"/>
  <c r="AA4045" i="1"/>
  <c r="AB4045" i="1"/>
  <c r="AC4045" i="1"/>
  <c r="AD4045" i="1"/>
  <c r="H4046" i="1"/>
  <c r="I4046" i="1"/>
  <c r="J4046" i="1"/>
  <c r="K4046" i="1"/>
  <c r="L4046" i="1"/>
  <c r="M4046" i="1"/>
  <c r="N4046" i="1"/>
  <c r="O4046" i="1"/>
  <c r="P4046" i="1"/>
  <c r="Q4046" i="1"/>
  <c r="R4046" i="1"/>
  <c r="S4046" i="1"/>
  <c r="T4046" i="1"/>
  <c r="U4046" i="1"/>
  <c r="V4046" i="1"/>
  <c r="W4046" i="1"/>
  <c r="X4046" i="1"/>
  <c r="Y4046" i="1"/>
  <c r="Z4046" i="1"/>
  <c r="AA4046" i="1"/>
  <c r="AB4046" i="1"/>
  <c r="AC4046" i="1"/>
  <c r="AD4046" i="1"/>
  <c r="H4047" i="1"/>
  <c r="I4047" i="1"/>
  <c r="J4047" i="1"/>
  <c r="K4047" i="1"/>
  <c r="L4047" i="1"/>
  <c r="M4047" i="1"/>
  <c r="N4047" i="1"/>
  <c r="O4047" i="1"/>
  <c r="P4047" i="1"/>
  <c r="Q4047" i="1"/>
  <c r="R4047" i="1"/>
  <c r="S4047" i="1"/>
  <c r="T4047" i="1"/>
  <c r="U4047" i="1"/>
  <c r="V4047" i="1"/>
  <c r="W4047" i="1"/>
  <c r="X4047" i="1"/>
  <c r="Y4047" i="1"/>
  <c r="Z4047" i="1"/>
  <c r="AA4047" i="1"/>
  <c r="AB4047" i="1"/>
  <c r="AC4047" i="1"/>
  <c r="AD4047" i="1"/>
  <c r="H4048" i="1"/>
  <c r="I4048" i="1"/>
  <c r="J4048" i="1"/>
  <c r="K4048" i="1"/>
  <c r="L4048" i="1"/>
  <c r="M4048" i="1"/>
  <c r="N4048" i="1"/>
  <c r="O4048" i="1"/>
  <c r="P4048" i="1"/>
  <c r="Q4048" i="1"/>
  <c r="R4048" i="1"/>
  <c r="S4048" i="1"/>
  <c r="T4048" i="1"/>
  <c r="U4048" i="1"/>
  <c r="V4048" i="1"/>
  <c r="W4048" i="1"/>
  <c r="X4048" i="1"/>
  <c r="Y4048" i="1"/>
  <c r="Z4048" i="1"/>
  <c r="AA4048" i="1"/>
  <c r="AB4048" i="1"/>
  <c r="AC4048" i="1"/>
  <c r="AD4048" i="1"/>
  <c r="H4049" i="1"/>
  <c r="I4049" i="1"/>
  <c r="J4049" i="1"/>
  <c r="K4049" i="1"/>
  <c r="L4049" i="1"/>
  <c r="M4049" i="1"/>
  <c r="N4049" i="1"/>
  <c r="O4049" i="1"/>
  <c r="P4049" i="1"/>
  <c r="Q4049" i="1"/>
  <c r="R4049" i="1"/>
  <c r="S4049" i="1"/>
  <c r="T4049" i="1"/>
  <c r="U4049" i="1"/>
  <c r="V4049" i="1"/>
  <c r="W4049" i="1"/>
  <c r="X4049" i="1"/>
  <c r="Y4049" i="1"/>
  <c r="Z4049" i="1"/>
  <c r="AA4049" i="1"/>
  <c r="AB4049" i="1"/>
  <c r="AC4049" i="1"/>
  <c r="AD4049" i="1"/>
  <c r="H4050" i="1"/>
  <c r="I4050" i="1"/>
  <c r="J4050" i="1"/>
  <c r="K4050" i="1"/>
  <c r="L4050" i="1"/>
  <c r="M4050" i="1"/>
  <c r="N4050" i="1"/>
  <c r="O4050" i="1"/>
  <c r="P4050" i="1"/>
  <c r="Q4050" i="1"/>
  <c r="R4050" i="1"/>
  <c r="S4050" i="1"/>
  <c r="T4050" i="1"/>
  <c r="U4050" i="1"/>
  <c r="V4050" i="1"/>
  <c r="W4050" i="1"/>
  <c r="X4050" i="1"/>
  <c r="Y4050" i="1"/>
  <c r="Z4050" i="1"/>
  <c r="AA4050" i="1"/>
  <c r="AB4050" i="1"/>
  <c r="AC4050" i="1"/>
  <c r="AD4050" i="1"/>
  <c r="H4051" i="1"/>
  <c r="I4051" i="1"/>
  <c r="J4051" i="1"/>
  <c r="K4051" i="1"/>
  <c r="L4051" i="1"/>
  <c r="M4051" i="1"/>
  <c r="N4051" i="1"/>
  <c r="O4051" i="1"/>
  <c r="P4051" i="1"/>
  <c r="Q4051" i="1"/>
  <c r="R4051" i="1"/>
  <c r="S4051" i="1"/>
  <c r="T4051" i="1"/>
  <c r="U4051" i="1"/>
  <c r="V4051" i="1"/>
  <c r="W4051" i="1"/>
  <c r="X4051" i="1"/>
  <c r="Y4051" i="1"/>
  <c r="Z4051" i="1"/>
  <c r="AA4051" i="1"/>
  <c r="AB4051" i="1"/>
  <c r="AC4051" i="1"/>
  <c r="AD4051" i="1"/>
  <c r="H4052" i="1"/>
  <c r="I4052" i="1"/>
  <c r="J4052" i="1"/>
  <c r="K4052" i="1"/>
  <c r="L4052" i="1"/>
  <c r="M4052" i="1"/>
  <c r="N4052" i="1"/>
  <c r="O4052" i="1"/>
  <c r="P4052" i="1"/>
  <c r="Q4052" i="1"/>
  <c r="R4052" i="1"/>
  <c r="S4052" i="1"/>
  <c r="T4052" i="1"/>
  <c r="U4052" i="1"/>
  <c r="V4052" i="1"/>
  <c r="W4052" i="1"/>
  <c r="X4052" i="1"/>
  <c r="Y4052" i="1"/>
  <c r="Z4052" i="1"/>
  <c r="AA4052" i="1"/>
  <c r="AB4052" i="1"/>
  <c r="AC4052" i="1"/>
  <c r="AD4052" i="1"/>
  <c r="H4053" i="1"/>
  <c r="I4053" i="1"/>
  <c r="J4053" i="1"/>
  <c r="K4053" i="1"/>
  <c r="L4053" i="1"/>
  <c r="M4053" i="1"/>
  <c r="N4053" i="1"/>
  <c r="O4053" i="1"/>
  <c r="P4053" i="1"/>
  <c r="Q4053" i="1"/>
  <c r="R4053" i="1"/>
  <c r="S4053" i="1"/>
  <c r="T4053" i="1"/>
  <c r="U4053" i="1"/>
  <c r="V4053" i="1"/>
  <c r="W4053" i="1"/>
  <c r="X4053" i="1"/>
  <c r="Y4053" i="1"/>
  <c r="Z4053" i="1"/>
  <c r="AA4053" i="1"/>
  <c r="AB4053" i="1"/>
  <c r="AC4053" i="1"/>
  <c r="AD4053" i="1"/>
  <c r="H4054" i="1"/>
  <c r="I4054" i="1"/>
  <c r="J4054" i="1"/>
  <c r="K4054" i="1"/>
  <c r="L4054" i="1"/>
  <c r="M4054" i="1"/>
  <c r="N4054" i="1"/>
  <c r="O4054" i="1"/>
  <c r="P4054" i="1"/>
  <c r="Q4054" i="1"/>
  <c r="R4054" i="1"/>
  <c r="S4054" i="1"/>
  <c r="T4054" i="1"/>
  <c r="U4054" i="1"/>
  <c r="V4054" i="1"/>
  <c r="W4054" i="1"/>
  <c r="X4054" i="1"/>
  <c r="Y4054" i="1"/>
  <c r="Z4054" i="1"/>
  <c r="AA4054" i="1"/>
  <c r="AB4054" i="1"/>
  <c r="AC4054" i="1"/>
  <c r="AD4054" i="1"/>
  <c r="H4055" i="1"/>
  <c r="I4055" i="1"/>
  <c r="J4055" i="1"/>
  <c r="K4055" i="1"/>
  <c r="L4055" i="1"/>
  <c r="M4055" i="1"/>
  <c r="N4055" i="1"/>
  <c r="O4055" i="1"/>
  <c r="P4055" i="1"/>
  <c r="Q4055" i="1"/>
  <c r="R4055" i="1"/>
  <c r="S4055" i="1"/>
  <c r="T4055" i="1"/>
  <c r="U4055" i="1"/>
  <c r="V4055" i="1"/>
  <c r="W4055" i="1"/>
  <c r="X4055" i="1"/>
  <c r="Y4055" i="1"/>
  <c r="Z4055" i="1"/>
  <c r="AA4055" i="1"/>
  <c r="AB4055" i="1"/>
  <c r="AC4055" i="1"/>
  <c r="AD4055" i="1"/>
  <c r="H4056" i="1"/>
  <c r="I4056" i="1"/>
  <c r="J4056" i="1"/>
  <c r="K4056" i="1"/>
  <c r="L4056" i="1"/>
  <c r="M4056" i="1"/>
  <c r="N4056" i="1"/>
  <c r="O4056" i="1"/>
  <c r="P4056" i="1"/>
  <c r="Q4056" i="1"/>
  <c r="R4056" i="1"/>
  <c r="S4056" i="1"/>
  <c r="T4056" i="1"/>
  <c r="U4056" i="1"/>
  <c r="V4056" i="1"/>
  <c r="W4056" i="1"/>
  <c r="X4056" i="1"/>
  <c r="Y4056" i="1"/>
  <c r="Z4056" i="1"/>
  <c r="AA4056" i="1"/>
  <c r="AB4056" i="1"/>
  <c r="AC4056" i="1"/>
  <c r="AD4056" i="1"/>
  <c r="H4057" i="1"/>
  <c r="I4057" i="1"/>
  <c r="J4057" i="1"/>
  <c r="K4057" i="1"/>
  <c r="L4057" i="1"/>
  <c r="M4057" i="1"/>
  <c r="N4057" i="1"/>
  <c r="O4057" i="1"/>
  <c r="P4057" i="1"/>
  <c r="Q4057" i="1"/>
  <c r="R4057" i="1"/>
  <c r="S4057" i="1"/>
  <c r="T4057" i="1"/>
  <c r="U4057" i="1"/>
  <c r="V4057" i="1"/>
  <c r="W4057" i="1"/>
  <c r="X4057" i="1"/>
  <c r="Y4057" i="1"/>
  <c r="Z4057" i="1"/>
  <c r="AA4057" i="1"/>
  <c r="AB4057" i="1"/>
  <c r="AC4057" i="1"/>
  <c r="AD4057" i="1"/>
  <c r="H4058" i="1"/>
  <c r="I4058" i="1"/>
  <c r="J4058" i="1"/>
  <c r="K4058" i="1"/>
  <c r="L4058" i="1"/>
  <c r="M4058" i="1"/>
  <c r="N4058" i="1"/>
  <c r="O4058" i="1"/>
  <c r="P4058" i="1"/>
  <c r="Q4058" i="1"/>
  <c r="R4058" i="1"/>
  <c r="S4058" i="1"/>
  <c r="T4058" i="1"/>
  <c r="U4058" i="1"/>
  <c r="V4058" i="1"/>
  <c r="W4058" i="1"/>
  <c r="X4058" i="1"/>
  <c r="Y4058" i="1"/>
  <c r="Z4058" i="1"/>
  <c r="AA4058" i="1"/>
  <c r="AB4058" i="1"/>
  <c r="AC4058" i="1"/>
  <c r="AD4058" i="1"/>
  <c r="H4059" i="1"/>
  <c r="I4059" i="1"/>
  <c r="J4059" i="1"/>
  <c r="K4059" i="1"/>
  <c r="L4059" i="1"/>
  <c r="M4059" i="1"/>
  <c r="N4059" i="1"/>
  <c r="O4059" i="1"/>
  <c r="P4059" i="1"/>
  <c r="Q4059" i="1"/>
  <c r="R4059" i="1"/>
  <c r="S4059" i="1"/>
  <c r="T4059" i="1"/>
  <c r="U4059" i="1"/>
  <c r="V4059" i="1"/>
  <c r="W4059" i="1"/>
  <c r="X4059" i="1"/>
  <c r="Y4059" i="1"/>
  <c r="Z4059" i="1"/>
  <c r="AA4059" i="1"/>
  <c r="AB4059" i="1"/>
  <c r="AC4059" i="1"/>
  <c r="AD4059" i="1"/>
  <c r="H4060" i="1"/>
  <c r="I4060" i="1"/>
  <c r="J4060" i="1"/>
  <c r="K4060" i="1"/>
  <c r="L4060" i="1"/>
  <c r="M4060" i="1"/>
  <c r="N4060" i="1"/>
  <c r="O4060" i="1"/>
  <c r="P4060" i="1"/>
  <c r="Q4060" i="1"/>
  <c r="R4060" i="1"/>
  <c r="S4060" i="1"/>
  <c r="T4060" i="1"/>
  <c r="U4060" i="1"/>
  <c r="V4060" i="1"/>
  <c r="W4060" i="1"/>
  <c r="X4060" i="1"/>
  <c r="Y4060" i="1"/>
  <c r="Z4060" i="1"/>
  <c r="AA4060" i="1"/>
  <c r="AB4060" i="1"/>
  <c r="AC4060" i="1"/>
  <c r="AD4060" i="1"/>
  <c r="H4061" i="1"/>
  <c r="I4061" i="1"/>
  <c r="J4061" i="1"/>
  <c r="K4061" i="1"/>
  <c r="L4061" i="1"/>
  <c r="M4061" i="1"/>
  <c r="N4061" i="1"/>
  <c r="O4061" i="1"/>
  <c r="P4061" i="1"/>
  <c r="Q4061" i="1"/>
  <c r="R4061" i="1"/>
  <c r="S4061" i="1"/>
  <c r="T4061" i="1"/>
  <c r="U4061" i="1"/>
  <c r="V4061" i="1"/>
  <c r="W4061" i="1"/>
  <c r="X4061" i="1"/>
  <c r="Y4061" i="1"/>
  <c r="Z4061" i="1"/>
  <c r="AA4061" i="1"/>
  <c r="AB4061" i="1"/>
  <c r="AC4061" i="1"/>
  <c r="AD4061" i="1"/>
  <c r="H4062" i="1"/>
  <c r="I4062" i="1"/>
  <c r="J4062" i="1"/>
  <c r="K4062" i="1"/>
  <c r="L4062" i="1"/>
  <c r="M4062" i="1"/>
  <c r="N4062" i="1"/>
  <c r="O4062" i="1"/>
  <c r="P4062" i="1"/>
  <c r="Q4062" i="1"/>
  <c r="R4062" i="1"/>
  <c r="S4062" i="1"/>
  <c r="T4062" i="1"/>
  <c r="U4062" i="1"/>
  <c r="V4062" i="1"/>
  <c r="W4062" i="1"/>
  <c r="X4062" i="1"/>
  <c r="Y4062" i="1"/>
  <c r="Z4062" i="1"/>
  <c r="AA4062" i="1"/>
  <c r="AB4062" i="1"/>
  <c r="AC4062" i="1"/>
  <c r="AD4062" i="1"/>
  <c r="H4063" i="1"/>
  <c r="I4063" i="1"/>
  <c r="J4063" i="1"/>
  <c r="K4063" i="1"/>
  <c r="L4063" i="1"/>
  <c r="M4063" i="1"/>
  <c r="N4063" i="1"/>
  <c r="O4063" i="1"/>
  <c r="P4063" i="1"/>
  <c r="Q4063" i="1"/>
  <c r="R4063" i="1"/>
  <c r="S4063" i="1"/>
  <c r="T4063" i="1"/>
  <c r="U4063" i="1"/>
  <c r="V4063" i="1"/>
  <c r="W4063" i="1"/>
  <c r="X4063" i="1"/>
  <c r="Y4063" i="1"/>
  <c r="Z4063" i="1"/>
  <c r="AA4063" i="1"/>
  <c r="AB4063" i="1"/>
  <c r="AC4063" i="1"/>
  <c r="AD4063" i="1"/>
  <c r="H4064" i="1"/>
  <c r="I4064" i="1"/>
  <c r="J4064" i="1"/>
  <c r="K4064" i="1"/>
  <c r="L4064" i="1"/>
  <c r="M4064" i="1"/>
  <c r="N4064" i="1"/>
  <c r="O4064" i="1"/>
  <c r="P4064" i="1"/>
  <c r="Q4064" i="1"/>
  <c r="R4064" i="1"/>
  <c r="S4064" i="1"/>
  <c r="T4064" i="1"/>
  <c r="U4064" i="1"/>
  <c r="V4064" i="1"/>
  <c r="W4064" i="1"/>
  <c r="X4064" i="1"/>
  <c r="Y4064" i="1"/>
  <c r="Z4064" i="1"/>
  <c r="AA4064" i="1"/>
  <c r="AB4064" i="1"/>
  <c r="AC4064" i="1"/>
  <c r="AD4064" i="1"/>
  <c r="H4065" i="1"/>
  <c r="I4065" i="1"/>
  <c r="J4065" i="1"/>
  <c r="K4065" i="1"/>
  <c r="L4065" i="1"/>
  <c r="M4065" i="1"/>
  <c r="N4065" i="1"/>
  <c r="O4065" i="1"/>
  <c r="P4065" i="1"/>
  <c r="Q4065" i="1"/>
  <c r="R4065" i="1"/>
  <c r="S4065" i="1"/>
  <c r="T4065" i="1"/>
  <c r="U4065" i="1"/>
  <c r="V4065" i="1"/>
  <c r="W4065" i="1"/>
  <c r="X4065" i="1"/>
  <c r="Y4065" i="1"/>
  <c r="Z4065" i="1"/>
  <c r="AA4065" i="1"/>
  <c r="AB4065" i="1"/>
  <c r="AC4065" i="1"/>
  <c r="AD4065" i="1"/>
  <c r="H4066" i="1"/>
  <c r="I4066" i="1"/>
  <c r="J4066" i="1"/>
  <c r="K4066" i="1"/>
  <c r="L4066" i="1"/>
  <c r="M4066" i="1"/>
  <c r="N4066" i="1"/>
  <c r="O4066" i="1"/>
  <c r="P4066" i="1"/>
  <c r="Q4066" i="1"/>
  <c r="R4066" i="1"/>
  <c r="S4066" i="1"/>
  <c r="T4066" i="1"/>
  <c r="U4066" i="1"/>
  <c r="V4066" i="1"/>
  <c r="W4066" i="1"/>
  <c r="X4066" i="1"/>
  <c r="Y4066" i="1"/>
  <c r="Z4066" i="1"/>
  <c r="AA4066" i="1"/>
  <c r="AB4066" i="1"/>
  <c r="AC4066" i="1"/>
  <c r="AD4066" i="1"/>
  <c r="H4067" i="1"/>
  <c r="I4067" i="1"/>
  <c r="J4067" i="1"/>
  <c r="K4067" i="1"/>
  <c r="L4067" i="1"/>
  <c r="M4067" i="1"/>
  <c r="N4067" i="1"/>
  <c r="O4067" i="1"/>
  <c r="P4067" i="1"/>
  <c r="Q4067" i="1"/>
  <c r="R4067" i="1"/>
  <c r="S4067" i="1"/>
  <c r="T4067" i="1"/>
  <c r="U4067" i="1"/>
  <c r="V4067" i="1"/>
  <c r="W4067" i="1"/>
  <c r="X4067" i="1"/>
  <c r="Y4067" i="1"/>
  <c r="Z4067" i="1"/>
  <c r="AA4067" i="1"/>
  <c r="AB4067" i="1"/>
  <c r="AC4067" i="1"/>
  <c r="AD4067" i="1"/>
  <c r="H4068" i="1"/>
  <c r="I4068" i="1"/>
  <c r="J4068" i="1"/>
  <c r="K4068" i="1"/>
  <c r="L4068" i="1"/>
  <c r="M4068" i="1"/>
  <c r="N4068" i="1"/>
  <c r="O4068" i="1"/>
  <c r="P4068" i="1"/>
  <c r="Q4068" i="1"/>
  <c r="R4068" i="1"/>
  <c r="S4068" i="1"/>
  <c r="T4068" i="1"/>
  <c r="U4068" i="1"/>
  <c r="V4068" i="1"/>
  <c r="W4068" i="1"/>
  <c r="X4068" i="1"/>
  <c r="Y4068" i="1"/>
  <c r="Z4068" i="1"/>
  <c r="AA4068" i="1"/>
  <c r="AB4068" i="1"/>
  <c r="AC4068" i="1"/>
  <c r="AD4068" i="1"/>
  <c r="H4069" i="1"/>
  <c r="I4069" i="1"/>
  <c r="J4069" i="1"/>
  <c r="K4069" i="1"/>
  <c r="L4069" i="1"/>
  <c r="M4069" i="1"/>
  <c r="N4069" i="1"/>
  <c r="O4069" i="1"/>
  <c r="P4069" i="1"/>
  <c r="Q4069" i="1"/>
  <c r="R4069" i="1"/>
  <c r="S4069" i="1"/>
  <c r="T4069" i="1"/>
  <c r="U4069" i="1"/>
  <c r="V4069" i="1"/>
  <c r="W4069" i="1"/>
  <c r="X4069" i="1"/>
  <c r="Y4069" i="1"/>
  <c r="Z4069" i="1"/>
  <c r="AA4069" i="1"/>
  <c r="AB4069" i="1"/>
  <c r="AC4069" i="1"/>
  <c r="AD4069" i="1"/>
  <c r="H4070" i="1"/>
  <c r="I4070" i="1"/>
  <c r="J4070" i="1"/>
  <c r="K4070" i="1"/>
  <c r="L4070" i="1"/>
  <c r="M4070" i="1"/>
  <c r="N4070" i="1"/>
  <c r="O4070" i="1"/>
  <c r="P4070" i="1"/>
  <c r="Q4070" i="1"/>
  <c r="R4070" i="1"/>
  <c r="S4070" i="1"/>
  <c r="T4070" i="1"/>
  <c r="U4070" i="1"/>
  <c r="V4070" i="1"/>
  <c r="W4070" i="1"/>
  <c r="X4070" i="1"/>
  <c r="Y4070" i="1"/>
  <c r="Z4070" i="1"/>
  <c r="AA4070" i="1"/>
  <c r="AB4070" i="1"/>
  <c r="AC4070" i="1"/>
  <c r="AD4070" i="1"/>
  <c r="H4071" i="1"/>
  <c r="I4071" i="1"/>
  <c r="J4071" i="1"/>
  <c r="K4071" i="1"/>
  <c r="L4071" i="1"/>
  <c r="M4071" i="1"/>
  <c r="N4071" i="1"/>
  <c r="O4071" i="1"/>
  <c r="P4071" i="1"/>
  <c r="Q4071" i="1"/>
  <c r="R4071" i="1"/>
  <c r="S4071" i="1"/>
  <c r="T4071" i="1"/>
  <c r="U4071" i="1"/>
  <c r="V4071" i="1"/>
  <c r="W4071" i="1"/>
  <c r="X4071" i="1"/>
  <c r="Y4071" i="1"/>
  <c r="Z4071" i="1"/>
  <c r="AA4071" i="1"/>
  <c r="AB4071" i="1"/>
  <c r="AC4071" i="1"/>
  <c r="AD4071" i="1"/>
  <c r="H4072" i="1"/>
  <c r="I4072" i="1"/>
  <c r="J4072" i="1"/>
  <c r="K4072" i="1"/>
  <c r="L4072" i="1"/>
  <c r="M4072" i="1"/>
  <c r="N4072" i="1"/>
  <c r="O4072" i="1"/>
  <c r="P4072" i="1"/>
  <c r="Q4072" i="1"/>
  <c r="R4072" i="1"/>
  <c r="S4072" i="1"/>
  <c r="T4072" i="1"/>
  <c r="U4072" i="1"/>
  <c r="V4072" i="1"/>
  <c r="W4072" i="1"/>
  <c r="X4072" i="1"/>
  <c r="Y4072" i="1"/>
  <c r="Z4072" i="1"/>
  <c r="AA4072" i="1"/>
  <c r="AB4072" i="1"/>
  <c r="AC4072" i="1"/>
  <c r="AD4072" i="1"/>
  <c r="H4073" i="1"/>
  <c r="I4073" i="1"/>
  <c r="J4073" i="1"/>
  <c r="K4073" i="1"/>
  <c r="L4073" i="1"/>
  <c r="M4073" i="1"/>
  <c r="N4073" i="1"/>
  <c r="O4073" i="1"/>
  <c r="P4073" i="1"/>
  <c r="Q4073" i="1"/>
  <c r="R4073" i="1"/>
  <c r="S4073" i="1"/>
  <c r="T4073" i="1"/>
  <c r="U4073" i="1"/>
  <c r="V4073" i="1"/>
  <c r="W4073" i="1"/>
  <c r="X4073" i="1"/>
  <c r="Y4073" i="1"/>
  <c r="Z4073" i="1"/>
  <c r="AA4073" i="1"/>
  <c r="AB4073" i="1"/>
  <c r="AC4073" i="1"/>
  <c r="AD4073" i="1"/>
  <c r="H4074" i="1"/>
  <c r="I4074" i="1"/>
  <c r="J4074" i="1"/>
  <c r="K4074" i="1"/>
  <c r="L4074" i="1"/>
  <c r="M4074" i="1"/>
  <c r="N4074" i="1"/>
  <c r="O4074" i="1"/>
  <c r="P4074" i="1"/>
  <c r="Q4074" i="1"/>
  <c r="R4074" i="1"/>
  <c r="S4074" i="1"/>
  <c r="T4074" i="1"/>
  <c r="U4074" i="1"/>
  <c r="V4074" i="1"/>
  <c r="W4074" i="1"/>
  <c r="X4074" i="1"/>
  <c r="Y4074" i="1"/>
  <c r="Z4074" i="1"/>
  <c r="AA4074" i="1"/>
  <c r="AB4074" i="1"/>
  <c r="AC4074" i="1"/>
  <c r="AD4074" i="1"/>
  <c r="H4075" i="1"/>
  <c r="I4075" i="1"/>
  <c r="J4075" i="1"/>
  <c r="K4075" i="1"/>
  <c r="L4075" i="1"/>
  <c r="M4075" i="1"/>
  <c r="N4075" i="1"/>
  <c r="O4075" i="1"/>
  <c r="P4075" i="1"/>
  <c r="Q4075" i="1"/>
  <c r="R4075" i="1"/>
  <c r="S4075" i="1"/>
  <c r="T4075" i="1"/>
  <c r="U4075" i="1"/>
  <c r="V4075" i="1"/>
  <c r="W4075" i="1"/>
  <c r="X4075" i="1"/>
  <c r="Y4075" i="1"/>
  <c r="Z4075" i="1"/>
  <c r="AA4075" i="1"/>
  <c r="AB4075" i="1"/>
  <c r="AC4075" i="1"/>
  <c r="AD4075" i="1"/>
  <c r="H4076" i="1"/>
  <c r="I4076" i="1"/>
  <c r="J4076" i="1"/>
  <c r="K4076" i="1"/>
  <c r="L4076" i="1"/>
  <c r="M4076" i="1"/>
  <c r="N4076" i="1"/>
  <c r="O4076" i="1"/>
  <c r="P4076" i="1"/>
  <c r="Q4076" i="1"/>
  <c r="R4076" i="1"/>
  <c r="S4076" i="1"/>
  <c r="T4076" i="1"/>
  <c r="U4076" i="1"/>
  <c r="V4076" i="1"/>
  <c r="W4076" i="1"/>
  <c r="X4076" i="1"/>
  <c r="Y4076" i="1"/>
  <c r="Z4076" i="1"/>
  <c r="AA4076" i="1"/>
  <c r="AB4076" i="1"/>
  <c r="AC4076" i="1"/>
  <c r="AD4076" i="1"/>
  <c r="H4077" i="1"/>
  <c r="I4077" i="1"/>
  <c r="J4077" i="1"/>
  <c r="K4077" i="1"/>
  <c r="L4077" i="1"/>
  <c r="M4077" i="1"/>
  <c r="N4077" i="1"/>
  <c r="O4077" i="1"/>
  <c r="P4077" i="1"/>
  <c r="Q4077" i="1"/>
  <c r="R4077" i="1"/>
  <c r="S4077" i="1"/>
  <c r="T4077" i="1"/>
  <c r="U4077" i="1"/>
  <c r="V4077" i="1"/>
  <c r="W4077" i="1"/>
  <c r="X4077" i="1"/>
  <c r="Y4077" i="1"/>
  <c r="Z4077" i="1"/>
  <c r="AA4077" i="1"/>
  <c r="AB4077" i="1"/>
  <c r="AC4077" i="1"/>
  <c r="AD4077" i="1"/>
  <c r="H4078" i="1"/>
  <c r="I4078" i="1"/>
  <c r="J4078" i="1"/>
  <c r="K4078" i="1"/>
  <c r="L4078" i="1"/>
  <c r="M4078" i="1"/>
  <c r="N4078" i="1"/>
  <c r="O4078" i="1"/>
  <c r="P4078" i="1"/>
  <c r="Q4078" i="1"/>
  <c r="R4078" i="1"/>
  <c r="S4078" i="1"/>
  <c r="T4078" i="1"/>
  <c r="U4078" i="1"/>
  <c r="V4078" i="1"/>
  <c r="W4078" i="1"/>
  <c r="X4078" i="1"/>
  <c r="Y4078" i="1"/>
  <c r="Z4078" i="1"/>
  <c r="AA4078" i="1"/>
  <c r="AB4078" i="1"/>
  <c r="AC4078" i="1"/>
  <c r="AD4078" i="1"/>
  <c r="H4079" i="1"/>
  <c r="I4079" i="1"/>
  <c r="J4079" i="1"/>
  <c r="K4079" i="1"/>
  <c r="L4079" i="1"/>
  <c r="M4079" i="1"/>
  <c r="N4079" i="1"/>
  <c r="O4079" i="1"/>
  <c r="P4079" i="1"/>
  <c r="Q4079" i="1"/>
  <c r="R4079" i="1"/>
  <c r="S4079" i="1"/>
  <c r="T4079" i="1"/>
  <c r="U4079" i="1"/>
  <c r="V4079" i="1"/>
  <c r="W4079" i="1"/>
  <c r="X4079" i="1"/>
  <c r="Y4079" i="1"/>
  <c r="Z4079" i="1"/>
  <c r="AA4079" i="1"/>
  <c r="AB4079" i="1"/>
  <c r="AC4079" i="1"/>
  <c r="AD4079" i="1"/>
  <c r="H4080" i="1"/>
  <c r="I4080" i="1"/>
  <c r="J4080" i="1"/>
  <c r="K4080" i="1"/>
  <c r="L4080" i="1"/>
  <c r="M4080" i="1"/>
  <c r="N4080" i="1"/>
  <c r="O4080" i="1"/>
  <c r="P4080" i="1"/>
  <c r="Q4080" i="1"/>
  <c r="R4080" i="1"/>
  <c r="S4080" i="1"/>
  <c r="T4080" i="1"/>
  <c r="U4080" i="1"/>
  <c r="V4080" i="1"/>
  <c r="W4080" i="1"/>
  <c r="X4080" i="1"/>
  <c r="Y4080" i="1"/>
  <c r="Z4080" i="1"/>
  <c r="AA4080" i="1"/>
  <c r="AB4080" i="1"/>
  <c r="AC4080" i="1"/>
  <c r="AD4080" i="1"/>
  <c r="H4081" i="1"/>
  <c r="I4081" i="1"/>
  <c r="J4081" i="1"/>
  <c r="K4081" i="1"/>
  <c r="L4081" i="1"/>
  <c r="M4081" i="1"/>
  <c r="N4081" i="1"/>
  <c r="O4081" i="1"/>
  <c r="P4081" i="1"/>
  <c r="Q4081" i="1"/>
  <c r="R4081" i="1"/>
  <c r="S4081" i="1"/>
  <c r="T4081" i="1"/>
  <c r="U4081" i="1"/>
  <c r="V4081" i="1"/>
  <c r="W4081" i="1"/>
  <c r="X4081" i="1"/>
  <c r="Y4081" i="1"/>
  <c r="Z4081" i="1"/>
  <c r="AA4081" i="1"/>
  <c r="AB4081" i="1"/>
  <c r="AC4081" i="1"/>
  <c r="AD4081" i="1"/>
  <c r="H4082" i="1"/>
  <c r="I4082" i="1"/>
  <c r="J4082" i="1"/>
  <c r="K4082" i="1"/>
  <c r="L4082" i="1"/>
  <c r="M4082" i="1"/>
  <c r="N4082" i="1"/>
  <c r="O4082" i="1"/>
  <c r="P4082" i="1"/>
  <c r="Q4082" i="1"/>
  <c r="R4082" i="1"/>
  <c r="S4082" i="1"/>
  <c r="T4082" i="1"/>
  <c r="U4082" i="1"/>
  <c r="V4082" i="1"/>
  <c r="W4082" i="1"/>
  <c r="X4082" i="1"/>
  <c r="Y4082" i="1"/>
  <c r="Z4082" i="1"/>
  <c r="AA4082" i="1"/>
  <c r="AB4082" i="1"/>
  <c r="AC4082" i="1"/>
  <c r="AD4082" i="1"/>
  <c r="H4083" i="1"/>
  <c r="I4083" i="1"/>
  <c r="J4083" i="1"/>
  <c r="K4083" i="1"/>
  <c r="L4083" i="1"/>
  <c r="M4083" i="1"/>
  <c r="N4083" i="1"/>
  <c r="O4083" i="1"/>
  <c r="P4083" i="1"/>
  <c r="Q4083" i="1"/>
  <c r="R4083" i="1"/>
  <c r="S4083" i="1"/>
  <c r="T4083" i="1"/>
  <c r="U4083" i="1"/>
  <c r="V4083" i="1"/>
  <c r="W4083" i="1"/>
  <c r="X4083" i="1"/>
  <c r="Y4083" i="1"/>
  <c r="Z4083" i="1"/>
  <c r="AA4083" i="1"/>
  <c r="AB4083" i="1"/>
  <c r="AC4083" i="1"/>
  <c r="AD4083" i="1"/>
  <c r="H4084" i="1"/>
  <c r="I4084" i="1"/>
  <c r="J4084" i="1"/>
  <c r="K4084" i="1"/>
  <c r="L4084" i="1"/>
  <c r="M4084" i="1"/>
  <c r="N4084" i="1"/>
  <c r="O4084" i="1"/>
  <c r="P4084" i="1"/>
  <c r="Q4084" i="1"/>
  <c r="R4084" i="1"/>
  <c r="S4084" i="1"/>
  <c r="T4084" i="1"/>
  <c r="U4084" i="1"/>
  <c r="V4084" i="1"/>
  <c r="W4084" i="1"/>
  <c r="X4084" i="1"/>
  <c r="Y4084" i="1"/>
  <c r="Z4084" i="1"/>
  <c r="AA4084" i="1"/>
  <c r="AB4084" i="1"/>
  <c r="AC4084" i="1"/>
  <c r="AD4084" i="1"/>
  <c r="H4085" i="1"/>
  <c r="I4085" i="1"/>
  <c r="J4085" i="1"/>
  <c r="K4085" i="1"/>
  <c r="L4085" i="1"/>
  <c r="M4085" i="1"/>
  <c r="N4085" i="1"/>
  <c r="O4085" i="1"/>
  <c r="P4085" i="1"/>
  <c r="Q4085" i="1"/>
  <c r="R4085" i="1"/>
  <c r="S4085" i="1"/>
  <c r="T4085" i="1"/>
  <c r="U4085" i="1"/>
  <c r="V4085" i="1"/>
  <c r="W4085" i="1"/>
  <c r="X4085" i="1"/>
  <c r="Y4085" i="1"/>
  <c r="Z4085" i="1"/>
  <c r="AA4085" i="1"/>
  <c r="AB4085" i="1"/>
  <c r="AC4085" i="1"/>
  <c r="AD4085" i="1"/>
  <c r="H4086" i="1"/>
  <c r="I4086" i="1"/>
  <c r="J4086" i="1"/>
  <c r="K4086" i="1"/>
  <c r="L4086" i="1"/>
  <c r="M4086" i="1"/>
  <c r="N4086" i="1"/>
  <c r="O4086" i="1"/>
  <c r="P4086" i="1"/>
  <c r="Q4086" i="1"/>
  <c r="R4086" i="1"/>
  <c r="S4086" i="1"/>
  <c r="T4086" i="1"/>
  <c r="U4086" i="1"/>
  <c r="V4086" i="1"/>
  <c r="W4086" i="1"/>
  <c r="X4086" i="1"/>
  <c r="Y4086" i="1"/>
  <c r="Z4086" i="1"/>
  <c r="AA4086" i="1"/>
  <c r="AB4086" i="1"/>
  <c r="AC4086" i="1"/>
  <c r="AD4086" i="1"/>
  <c r="H4087" i="1"/>
  <c r="I4087" i="1"/>
  <c r="J4087" i="1"/>
  <c r="K4087" i="1"/>
  <c r="L4087" i="1"/>
  <c r="M4087" i="1"/>
  <c r="N4087" i="1"/>
  <c r="O4087" i="1"/>
  <c r="P4087" i="1"/>
  <c r="Q4087" i="1"/>
  <c r="R4087" i="1"/>
  <c r="S4087" i="1"/>
  <c r="T4087" i="1"/>
  <c r="U4087" i="1"/>
  <c r="V4087" i="1"/>
  <c r="W4087" i="1"/>
  <c r="X4087" i="1"/>
  <c r="Y4087" i="1"/>
  <c r="Z4087" i="1"/>
  <c r="AA4087" i="1"/>
  <c r="AB4087" i="1"/>
  <c r="AC4087" i="1"/>
  <c r="AD4087" i="1"/>
  <c r="H4088" i="1"/>
  <c r="I4088" i="1"/>
  <c r="J4088" i="1"/>
  <c r="K4088" i="1"/>
  <c r="L4088" i="1"/>
  <c r="M4088" i="1"/>
  <c r="N4088" i="1"/>
  <c r="O4088" i="1"/>
  <c r="P4088" i="1"/>
  <c r="Q4088" i="1"/>
  <c r="R4088" i="1"/>
  <c r="S4088" i="1"/>
  <c r="T4088" i="1"/>
  <c r="U4088" i="1"/>
  <c r="V4088" i="1"/>
  <c r="W4088" i="1"/>
  <c r="X4088" i="1"/>
  <c r="Y4088" i="1"/>
  <c r="Z4088" i="1"/>
  <c r="AA4088" i="1"/>
  <c r="AB4088" i="1"/>
  <c r="AC4088" i="1"/>
  <c r="AD4088" i="1"/>
  <c r="H4089" i="1"/>
  <c r="I4089" i="1"/>
  <c r="J4089" i="1"/>
  <c r="K4089" i="1"/>
  <c r="L4089" i="1"/>
  <c r="M4089" i="1"/>
  <c r="N4089" i="1"/>
  <c r="O4089" i="1"/>
  <c r="P4089" i="1"/>
  <c r="Q4089" i="1"/>
  <c r="R4089" i="1"/>
  <c r="S4089" i="1"/>
  <c r="T4089" i="1"/>
  <c r="U4089" i="1"/>
  <c r="V4089" i="1"/>
  <c r="W4089" i="1"/>
  <c r="X4089" i="1"/>
  <c r="Y4089" i="1"/>
  <c r="Z4089" i="1"/>
  <c r="AA4089" i="1"/>
  <c r="AB4089" i="1"/>
  <c r="AC4089" i="1"/>
  <c r="AD4089" i="1"/>
  <c r="H4090" i="1"/>
  <c r="I4090" i="1"/>
  <c r="J4090" i="1"/>
  <c r="K4090" i="1"/>
  <c r="L4090" i="1"/>
  <c r="M4090" i="1"/>
  <c r="N4090" i="1"/>
  <c r="O4090" i="1"/>
  <c r="P4090" i="1"/>
  <c r="Q4090" i="1"/>
  <c r="R4090" i="1"/>
  <c r="S4090" i="1"/>
  <c r="T4090" i="1"/>
  <c r="U4090" i="1"/>
  <c r="V4090" i="1"/>
  <c r="W4090" i="1"/>
  <c r="X4090" i="1"/>
  <c r="Y4090" i="1"/>
  <c r="Z4090" i="1"/>
  <c r="AA4090" i="1"/>
  <c r="AB4090" i="1"/>
  <c r="AC4090" i="1"/>
  <c r="AD4090" i="1"/>
  <c r="H4091" i="1"/>
  <c r="I4091" i="1"/>
  <c r="J4091" i="1"/>
  <c r="K4091" i="1"/>
  <c r="L4091" i="1"/>
  <c r="M4091" i="1"/>
  <c r="N4091" i="1"/>
  <c r="O4091" i="1"/>
  <c r="P4091" i="1"/>
  <c r="Q4091" i="1"/>
  <c r="R4091" i="1"/>
  <c r="S4091" i="1"/>
  <c r="T4091" i="1"/>
  <c r="U4091" i="1"/>
  <c r="V4091" i="1"/>
  <c r="W4091" i="1"/>
  <c r="X4091" i="1"/>
  <c r="Y4091" i="1"/>
  <c r="Z4091" i="1"/>
  <c r="AA4091" i="1"/>
  <c r="AB4091" i="1"/>
  <c r="AC4091" i="1"/>
  <c r="AD4091" i="1"/>
  <c r="H4092" i="1"/>
  <c r="I4092" i="1"/>
  <c r="J4092" i="1"/>
  <c r="K4092" i="1"/>
  <c r="L4092" i="1"/>
  <c r="M4092" i="1"/>
  <c r="N4092" i="1"/>
  <c r="O4092" i="1"/>
  <c r="P4092" i="1"/>
  <c r="Q4092" i="1"/>
  <c r="R4092" i="1"/>
  <c r="S4092" i="1"/>
  <c r="T4092" i="1"/>
  <c r="U4092" i="1"/>
  <c r="V4092" i="1"/>
  <c r="W4092" i="1"/>
  <c r="X4092" i="1"/>
  <c r="Y4092" i="1"/>
  <c r="Z4092" i="1"/>
  <c r="AA4092" i="1"/>
  <c r="AB4092" i="1"/>
  <c r="AC4092" i="1"/>
  <c r="AD4092" i="1"/>
  <c r="H4093" i="1"/>
  <c r="I4093" i="1"/>
  <c r="J4093" i="1"/>
  <c r="K4093" i="1"/>
  <c r="L4093" i="1"/>
  <c r="M4093" i="1"/>
  <c r="N4093" i="1"/>
  <c r="O4093" i="1"/>
  <c r="P4093" i="1"/>
  <c r="Q4093" i="1"/>
  <c r="R4093" i="1"/>
  <c r="S4093" i="1"/>
  <c r="T4093" i="1"/>
  <c r="U4093" i="1"/>
  <c r="V4093" i="1"/>
  <c r="W4093" i="1"/>
  <c r="X4093" i="1"/>
  <c r="Y4093" i="1"/>
  <c r="Z4093" i="1"/>
  <c r="AA4093" i="1"/>
  <c r="AB4093" i="1"/>
  <c r="AC4093" i="1"/>
  <c r="AD4093" i="1"/>
  <c r="H4094" i="1"/>
  <c r="I4094" i="1"/>
  <c r="J4094" i="1"/>
  <c r="K4094" i="1"/>
  <c r="L4094" i="1"/>
  <c r="M4094" i="1"/>
  <c r="N4094" i="1"/>
  <c r="O4094" i="1"/>
  <c r="P4094" i="1"/>
  <c r="Q4094" i="1"/>
  <c r="R4094" i="1"/>
  <c r="S4094" i="1"/>
  <c r="T4094" i="1"/>
  <c r="U4094" i="1"/>
  <c r="V4094" i="1"/>
  <c r="W4094" i="1"/>
  <c r="X4094" i="1"/>
  <c r="Y4094" i="1"/>
  <c r="Z4094" i="1"/>
  <c r="AA4094" i="1"/>
  <c r="AB4094" i="1"/>
  <c r="AC4094" i="1"/>
  <c r="AD4094" i="1"/>
  <c r="H4095" i="1"/>
  <c r="I4095" i="1"/>
  <c r="J4095" i="1"/>
  <c r="K4095" i="1"/>
  <c r="L4095" i="1"/>
  <c r="M4095" i="1"/>
  <c r="N4095" i="1"/>
  <c r="O4095" i="1"/>
  <c r="P4095" i="1"/>
  <c r="Q4095" i="1"/>
  <c r="R4095" i="1"/>
  <c r="S4095" i="1"/>
  <c r="T4095" i="1"/>
  <c r="U4095" i="1"/>
  <c r="V4095" i="1"/>
  <c r="W4095" i="1"/>
  <c r="X4095" i="1"/>
  <c r="Y4095" i="1"/>
  <c r="Z4095" i="1"/>
  <c r="AA4095" i="1"/>
  <c r="AB4095" i="1"/>
  <c r="AC4095" i="1"/>
  <c r="AD4095" i="1"/>
  <c r="H4096" i="1"/>
  <c r="I4096" i="1"/>
  <c r="J4096" i="1"/>
  <c r="K4096" i="1"/>
  <c r="L4096" i="1"/>
  <c r="M4096" i="1"/>
  <c r="N4096" i="1"/>
  <c r="O4096" i="1"/>
  <c r="P4096" i="1"/>
  <c r="Q4096" i="1"/>
  <c r="R4096" i="1"/>
  <c r="S4096" i="1"/>
  <c r="T4096" i="1"/>
  <c r="U4096" i="1"/>
  <c r="V4096" i="1"/>
  <c r="W4096" i="1"/>
  <c r="X4096" i="1"/>
  <c r="Y4096" i="1"/>
  <c r="Z4096" i="1"/>
  <c r="AA4096" i="1"/>
  <c r="AB4096" i="1"/>
  <c r="AC4096" i="1"/>
  <c r="AD4096" i="1"/>
  <c r="H4097" i="1"/>
  <c r="I4097" i="1"/>
  <c r="J4097" i="1"/>
  <c r="K4097" i="1"/>
  <c r="L4097" i="1"/>
  <c r="M4097" i="1"/>
  <c r="N4097" i="1"/>
  <c r="O4097" i="1"/>
  <c r="P4097" i="1"/>
  <c r="Q4097" i="1"/>
  <c r="R4097" i="1"/>
  <c r="S4097" i="1"/>
  <c r="T4097" i="1"/>
  <c r="U4097" i="1"/>
  <c r="V4097" i="1"/>
  <c r="W4097" i="1"/>
  <c r="X4097" i="1"/>
  <c r="Y4097" i="1"/>
  <c r="Z4097" i="1"/>
  <c r="AA4097" i="1"/>
  <c r="AB4097" i="1"/>
  <c r="AC4097" i="1"/>
  <c r="AD4097" i="1"/>
  <c r="H4098" i="1"/>
  <c r="I4098" i="1"/>
  <c r="J4098" i="1"/>
  <c r="K4098" i="1"/>
  <c r="L4098" i="1"/>
  <c r="M4098" i="1"/>
  <c r="N4098" i="1"/>
  <c r="O4098" i="1"/>
  <c r="P4098" i="1"/>
  <c r="Q4098" i="1"/>
  <c r="R4098" i="1"/>
  <c r="S4098" i="1"/>
  <c r="T4098" i="1"/>
  <c r="U4098" i="1"/>
  <c r="V4098" i="1"/>
  <c r="W4098" i="1"/>
  <c r="X4098" i="1"/>
  <c r="Y4098" i="1"/>
  <c r="Z4098" i="1"/>
  <c r="AA4098" i="1"/>
  <c r="AB4098" i="1"/>
  <c r="AC4098" i="1"/>
  <c r="AD4098" i="1"/>
  <c r="H4099" i="1"/>
  <c r="I4099" i="1"/>
  <c r="J4099" i="1"/>
  <c r="K4099" i="1"/>
  <c r="L4099" i="1"/>
  <c r="M4099" i="1"/>
  <c r="N4099" i="1"/>
  <c r="O4099" i="1"/>
  <c r="P4099" i="1"/>
  <c r="Q4099" i="1"/>
  <c r="R4099" i="1"/>
  <c r="S4099" i="1"/>
  <c r="T4099" i="1"/>
  <c r="U4099" i="1"/>
  <c r="V4099" i="1"/>
  <c r="W4099" i="1"/>
  <c r="X4099" i="1"/>
  <c r="Y4099" i="1"/>
  <c r="Z4099" i="1"/>
  <c r="AA4099" i="1"/>
  <c r="AB4099" i="1"/>
  <c r="AC4099" i="1"/>
  <c r="AD4099" i="1"/>
  <c r="H4100" i="1"/>
  <c r="I4100" i="1"/>
  <c r="J4100" i="1"/>
  <c r="K4100" i="1"/>
  <c r="L4100" i="1"/>
  <c r="M4100" i="1"/>
  <c r="N4100" i="1"/>
  <c r="O4100" i="1"/>
  <c r="P4100" i="1"/>
  <c r="Q4100" i="1"/>
  <c r="R4100" i="1"/>
  <c r="S4100" i="1"/>
  <c r="T4100" i="1"/>
  <c r="U4100" i="1"/>
  <c r="V4100" i="1"/>
  <c r="W4100" i="1"/>
  <c r="X4100" i="1"/>
  <c r="Y4100" i="1"/>
  <c r="Z4100" i="1"/>
  <c r="AA4100" i="1"/>
  <c r="AB4100" i="1"/>
  <c r="AC4100" i="1"/>
  <c r="AD4100" i="1"/>
  <c r="H4101" i="1"/>
  <c r="I4101" i="1"/>
  <c r="J4101" i="1"/>
  <c r="K4101" i="1"/>
  <c r="L4101" i="1"/>
  <c r="M4101" i="1"/>
  <c r="N4101" i="1"/>
  <c r="O4101" i="1"/>
  <c r="P4101" i="1"/>
  <c r="Q4101" i="1"/>
  <c r="R4101" i="1"/>
  <c r="S4101" i="1"/>
  <c r="T4101" i="1"/>
  <c r="U4101" i="1"/>
  <c r="V4101" i="1"/>
  <c r="W4101" i="1"/>
  <c r="X4101" i="1"/>
  <c r="Y4101" i="1"/>
  <c r="Z4101" i="1"/>
  <c r="AA4101" i="1"/>
  <c r="AB4101" i="1"/>
  <c r="AC4101" i="1"/>
  <c r="AD4101" i="1"/>
  <c r="H4102" i="1"/>
  <c r="I4102" i="1"/>
  <c r="J4102" i="1"/>
  <c r="K4102" i="1"/>
  <c r="L4102" i="1"/>
  <c r="M4102" i="1"/>
  <c r="N4102" i="1"/>
  <c r="O4102" i="1"/>
  <c r="P4102" i="1"/>
  <c r="Q4102" i="1"/>
  <c r="R4102" i="1"/>
  <c r="S4102" i="1"/>
  <c r="T4102" i="1"/>
  <c r="U4102" i="1"/>
  <c r="V4102" i="1"/>
  <c r="W4102" i="1"/>
  <c r="X4102" i="1"/>
  <c r="Y4102" i="1"/>
  <c r="Z4102" i="1"/>
  <c r="AA4102" i="1"/>
  <c r="AB4102" i="1"/>
  <c r="AC4102" i="1"/>
  <c r="AD4102" i="1"/>
  <c r="H4103" i="1"/>
  <c r="I4103" i="1"/>
  <c r="J4103" i="1"/>
  <c r="K4103" i="1"/>
  <c r="L4103" i="1"/>
  <c r="M4103" i="1"/>
  <c r="N4103" i="1"/>
  <c r="O4103" i="1"/>
  <c r="P4103" i="1"/>
  <c r="Q4103" i="1"/>
  <c r="R4103" i="1"/>
  <c r="S4103" i="1"/>
  <c r="T4103" i="1"/>
  <c r="U4103" i="1"/>
  <c r="V4103" i="1"/>
  <c r="W4103" i="1"/>
  <c r="X4103" i="1"/>
  <c r="Y4103" i="1"/>
  <c r="Z4103" i="1"/>
  <c r="AA4103" i="1"/>
  <c r="AB4103" i="1"/>
  <c r="AC4103" i="1"/>
  <c r="AD4103" i="1"/>
  <c r="H4104" i="1"/>
  <c r="I4104" i="1"/>
  <c r="J4104" i="1"/>
  <c r="K4104" i="1"/>
  <c r="L4104" i="1"/>
  <c r="M4104" i="1"/>
  <c r="N4104" i="1"/>
  <c r="O4104" i="1"/>
  <c r="P4104" i="1"/>
  <c r="Q4104" i="1"/>
  <c r="R4104" i="1"/>
  <c r="S4104" i="1"/>
  <c r="T4104" i="1"/>
  <c r="U4104" i="1"/>
  <c r="V4104" i="1"/>
  <c r="W4104" i="1"/>
  <c r="X4104" i="1"/>
  <c r="Y4104" i="1"/>
  <c r="Z4104" i="1"/>
  <c r="AA4104" i="1"/>
  <c r="AB4104" i="1"/>
  <c r="AC4104" i="1"/>
  <c r="AD4104" i="1"/>
  <c r="H4105" i="1"/>
  <c r="I4105" i="1"/>
  <c r="J4105" i="1"/>
  <c r="K4105" i="1"/>
  <c r="L4105" i="1"/>
  <c r="M4105" i="1"/>
  <c r="N4105" i="1"/>
  <c r="O4105" i="1"/>
  <c r="P4105" i="1"/>
  <c r="Q4105" i="1"/>
  <c r="R4105" i="1"/>
  <c r="S4105" i="1"/>
  <c r="T4105" i="1"/>
  <c r="U4105" i="1"/>
  <c r="V4105" i="1"/>
  <c r="W4105" i="1"/>
  <c r="X4105" i="1"/>
  <c r="Y4105" i="1"/>
  <c r="Z4105" i="1"/>
  <c r="AA4105" i="1"/>
  <c r="AB4105" i="1"/>
  <c r="AC4105" i="1"/>
  <c r="AD4105" i="1"/>
  <c r="H4106" i="1"/>
  <c r="I4106" i="1"/>
  <c r="J4106" i="1"/>
  <c r="K4106" i="1"/>
  <c r="L4106" i="1"/>
  <c r="M4106" i="1"/>
  <c r="N4106" i="1"/>
  <c r="O4106" i="1"/>
  <c r="P4106" i="1"/>
  <c r="Q4106" i="1"/>
  <c r="R4106" i="1"/>
  <c r="S4106" i="1"/>
  <c r="T4106" i="1"/>
  <c r="U4106" i="1"/>
  <c r="V4106" i="1"/>
  <c r="W4106" i="1"/>
  <c r="X4106" i="1"/>
  <c r="Y4106" i="1"/>
  <c r="Z4106" i="1"/>
  <c r="AA4106" i="1"/>
  <c r="AB4106" i="1"/>
  <c r="AC4106" i="1"/>
  <c r="AD4106" i="1"/>
  <c r="H4107" i="1"/>
  <c r="I4107" i="1"/>
  <c r="J4107" i="1"/>
  <c r="K4107" i="1"/>
  <c r="L4107" i="1"/>
  <c r="M4107" i="1"/>
  <c r="N4107" i="1"/>
  <c r="O4107" i="1"/>
  <c r="P4107" i="1"/>
  <c r="Q4107" i="1"/>
  <c r="R4107" i="1"/>
  <c r="S4107" i="1"/>
  <c r="T4107" i="1"/>
  <c r="U4107" i="1"/>
  <c r="V4107" i="1"/>
  <c r="W4107" i="1"/>
  <c r="X4107" i="1"/>
  <c r="Y4107" i="1"/>
  <c r="Z4107" i="1"/>
  <c r="AA4107" i="1"/>
  <c r="AB4107" i="1"/>
  <c r="AC4107" i="1"/>
  <c r="AD4107" i="1"/>
  <c r="H4108" i="1"/>
  <c r="I4108" i="1"/>
  <c r="J4108" i="1"/>
  <c r="K4108" i="1"/>
  <c r="L4108" i="1"/>
  <c r="M4108" i="1"/>
  <c r="N4108" i="1"/>
  <c r="O4108" i="1"/>
  <c r="P4108" i="1"/>
  <c r="Q4108" i="1"/>
  <c r="R4108" i="1"/>
  <c r="S4108" i="1"/>
  <c r="T4108" i="1"/>
  <c r="U4108" i="1"/>
  <c r="V4108" i="1"/>
  <c r="W4108" i="1"/>
  <c r="X4108" i="1"/>
  <c r="Y4108" i="1"/>
  <c r="Z4108" i="1"/>
  <c r="AA4108" i="1"/>
  <c r="AB4108" i="1"/>
  <c r="AC4108" i="1"/>
  <c r="AD4108" i="1"/>
  <c r="H4109" i="1"/>
  <c r="I4109" i="1"/>
  <c r="J4109" i="1"/>
  <c r="K4109" i="1"/>
  <c r="L4109" i="1"/>
  <c r="M4109" i="1"/>
  <c r="N4109" i="1"/>
  <c r="O4109" i="1"/>
  <c r="P4109" i="1"/>
  <c r="Q4109" i="1"/>
  <c r="R4109" i="1"/>
  <c r="S4109" i="1"/>
  <c r="T4109" i="1"/>
  <c r="U4109" i="1"/>
  <c r="V4109" i="1"/>
  <c r="W4109" i="1"/>
  <c r="X4109" i="1"/>
  <c r="Y4109" i="1"/>
  <c r="Z4109" i="1"/>
  <c r="AA4109" i="1"/>
  <c r="AB4109" i="1"/>
  <c r="AC4109" i="1"/>
  <c r="AD4109" i="1"/>
  <c r="H4110" i="1"/>
  <c r="I4110" i="1"/>
  <c r="J4110" i="1"/>
  <c r="K4110" i="1"/>
  <c r="L4110" i="1"/>
  <c r="M4110" i="1"/>
  <c r="N4110" i="1"/>
  <c r="O4110" i="1"/>
  <c r="P4110" i="1"/>
  <c r="Q4110" i="1"/>
  <c r="R4110" i="1"/>
  <c r="S4110" i="1"/>
  <c r="T4110" i="1"/>
  <c r="U4110" i="1"/>
  <c r="V4110" i="1"/>
  <c r="W4110" i="1"/>
  <c r="X4110" i="1"/>
  <c r="Y4110" i="1"/>
  <c r="Z4110" i="1"/>
  <c r="AA4110" i="1"/>
  <c r="AB4110" i="1"/>
  <c r="AC4110" i="1"/>
  <c r="AD4110" i="1"/>
  <c r="H4111" i="1"/>
  <c r="I4111" i="1"/>
  <c r="J4111" i="1"/>
  <c r="K4111" i="1"/>
  <c r="L4111" i="1"/>
  <c r="M4111" i="1"/>
  <c r="N4111" i="1"/>
  <c r="O4111" i="1"/>
  <c r="P4111" i="1"/>
  <c r="Q4111" i="1"/>
  <c r="R4111" i="1"/>
  <c r="S4111" i="1"/>
  <c r="T4111" i="1"/>
  <c r="U4111" i="1"/>
  <c r="V4111" i="1"/>
  <c r="W4111" i="1"/>
  <c r="X4111" i="1"/>
  <c r="Y4111" i="1"/>
  <c r="Z4111" i="1"/>
  <c r="AA4111" i="1"/>
  <c r="AB4111" i="1"/>
  <c r="AC4111" i="1"/>
  <c r="AD4111" i="1"/>
  <c r="H4112" i="1"/>
  <c r="I4112" i="1"/>
  <c r="J4112" i="1"/>
  <c r="K4112" i="1"/>
  <c r="L4112" i="1"/>
  <c r="M4112" i="1"/>
  <c r="N4112" i="1"/>
  <c r="O4112" i="1"/>
  <c r="P4112" i="1"/>
  <c r="Q4112" i="1"/>
  <c r="R4112" i="1"/>
  <c r="S4112" i="1"/>
  <c r="T4112" i="1"/>
  <c r="U4112" i="1"/>
  <c r="V4112" i="1"/>
  <c r="W4112" i="1"/>
  <c r="X4112" i="1"/>
  <c r="Y4112" i="1"/>
  <c r="Z4112" i="1"/>
  <c r="AA4112" i="1"/>
  <c r="AB4112" i="1"/>
  <c r="AC4112" i="1"/>
  <c r="AD4112" i="1"/>
  <c r="H4113" i="1"/>
  <c r="I4113" i="1"/>
  <c r="J4113" i="1"/>
  <c r="K4113" i="1"/>
  <c r="L4113" i="1"/>
  <c r="M4113" i="1"/>
  <c r="N4113" i="1"/>
  <c r="O4113" i="1"/>
  <c r="P4113" i="1"/>
  <c r="Q4113" i="1"/>
  <c r="R4113" i="1"/>
  <c r="S4113" i="1"/>
  <c r="T4113" i="1"/>
  <c r="U4113" i="1"/>
  <c r="V4113" i="1"/>
  <c r="W4113" i="1"/>
  <c r="X4113" i="1"/>
  <c r="Y4113" i="1"/>
  <c r="Z4113" i="1"/>
  <c r="AA4113" i="1"/>
  <c r="AB4113" i="1"/>
  <c r="AC4113" i="1"/>
  <c r="AD4113" i="1"/>
  <c r="H4114" i="1"/>
  <c r="I4114" i="1"/>
  <c r="J4114" i="1"/>
  <c r="K4114" i="1"/>
  <c r="L4114" i="1"/>
  <c r="M4114" i="1"/>
  <c r="N4114" i="1"/>
  <c r="O4114" i="1"/>
  <c r="P4114" i="1"/>
  <c r="Q4114" i="1"/>
  <c r="R4114" i="1"/>
  <c r="S4114" i="1"/>
  <c r="T4114" i="1"/>
  <c r="U4114" i="1"/>
  <c r="V4114" i="1"/>
  <c r="W4114" i="1"/>
  <c r="X4114" i="1"/>
  <c r="Y4114" i="1"/>
  <c r="Z4114" i="1"/>
  <c r="AA4114" i="1"/>
  <c r="AB4114" i="1"/>
  <c r="AC4114" i="1"/>
  <c r="AD4114" i="1"/>
  <c r="H4115" i="1"/>
  <c r="I4115" i="1"/>
  <c r="J4115" i="1"/>
  <c r="K4115" i="1"/>
  <c r="L4115" i="1"/>
  <c r="M4115" i="1"/>
  <c r="N4115" i="1"/>
  <c r="O4115" i="1"/>
  <c r="P4115" i="1"/>
  <c r="Q4115" i="1"/>
  <c r="R4115" i="1"/>
  <c r="S4115" i="1"/>
  <c r="T4115" i="1"/>
  <c r="U4115" i="1"/>
  <c r="V4115" i="1"/>
  <c r="W4115" i="1"/>
  <c r="X4115" i="1"/>
  <c r="Y4115" i="1"/>
  <c r="Z4115" i="1"/>
  <c r="AA4115" i="1"/>
  <c r="AB4115" i="1"/>
  <c r="AC4115" i="1"/>
  <c r="AD4115" i="1"/>
  <c r="H4116" i="1"/>
  <c r="I4116" i="1"/>
  <c r="J4116" i="1"/>
  <c r="K4116" i="1"/>
  <c r="L4116" i="1"/>
  <c r="M4116" i="1"/>
  <c r="N4116" i="1"/>
  <c r="O4116" i="1"/>
  <c r="P4116" i="1"/>
  <c r="Q4116" i="1"/>
  <c r="R4116" i="1"/>
  <c r="S4116" i="1"/>
  <c r="T4116" i="1"/>
  <c r="U4116" i="1"/>
  <c r="V4116" i="1"/>
  <c r="W4116" i="1"/>
  <c r="X4116" i="1"/>
  <c r="Y4116" i="1"/>
  <c r="Z4116" i="1"/>
  <c r="AA4116" i="1"/>
  <c r="AB4116" i="1"/>
  <c r="AC4116" i="1"/>
  <c r="AD4116" i="1"/>
  <c r="H4117" i="1"/>
  <c r="I4117" i="1"/>
  <c r="J4117" i="1"/>
  <c r="K4117" i="1"/>
  <c r="L4117" i="1"/>
  <c r="M4117" i="1"/>
  <c r="N4117" i="1"/>
  <c r="O4117" i="1"/>
  <c r="P4117" i="1"/>
  <c r="Q4117" i="1"/>
  <c r="R4117" i="1"/>
  <c r="S4117" i="1"/>
  <c r="T4117" i="1"/>
  <c r="U4117" i="1"/>
  <c r="V4117" i="1"/>
  <c r="W4117" i="1"/>
  <c r="X4117" i="1"/>
  <c r="Y4117" i="1"/>
  <c r="Z4117" i="1"/>
  <c r="AA4117" i="1"/>
  <c r="AB4117" i="1"/>
  <c r="AC4117" i="1"/>
  <c r="AD4117" i="1"/>
  <c r="H4118" i="1"/>
  <c r="I4118" i="1"/>
  <c r="J4118" i="1"/>
  <c r="K4118" i="1"/>
  <c r="L4118" i="1"/>
  <c r="M4118" i="1"/>
  <c r="N4118" i="1"/>
  <c r="O4118" i="1"/>
  <c r="P4118" i="1"/>
  <c r="Q4118" i="1"/>
  <c r="R4118" i="1"/>
  <c r="S4118" i="1"/>
  <c r="T4118" i="1"/>
  <c r="U4118" i="1"/>
  <c r="V4118" i="1"/>
  <c r="W4118" i="1"/>
  <c r="X4118" i="1"/>
  <c r="Y4118" i="1"/>
  <c r="Z4118" i="1"/>
  <c r="AA4118" i="1"/>
  <c r="AB4118" i="1"/>
  <c r="AC4118" i="1"/>
  <c r="AD4118" i="1"/>
  <c r="H4175" i="1"/>
  <c r="I4175" i="1"/>
  <c r="J4175" i="1"/>
  <c r="K4175" i="1"/>
  <c r="L4175" i="1"/>
  <c r="M4175" i="1"/>
  <c r="N4175" i="1"/>
  <c r="O4175" i="1"/>
  <c r="P4175" i="1"/>
  <c r="Q4175" i="1"/>
  <c r="R4175" i="1"/>
  <c r="S4175" i="1"/>
  <c r="T4175" i="1"/>
  <c r="U4175" i="1"/>
  <c r="V4175" i="1"/>
  <c r="W4175" i="1"/>
  <c r="X4175" i="1"/>
  <c r="Y4175" i="1"/>
  <c r="Z4175" i="1"/>
  <c r="AA4175" i="1"/>
  <c r="AB4175" i="1"/>
  <c r="AC4175" i="1"/>
  <c r="AD4175" i="1"/>
  <c r="H4176" i="1"/>
  <c r="I4176" i="1"/>
  <c r="J4176" i="1"/>
  <c r="K4176" i="1"/>
  <c r="L4176" i="1"/>
  <c r="M4176" i="1"/>
  <c r="N4176" i="1"/>
  <c r="O4176" i="1"/>
  <c r="P4176" i="1"/>
  <c r="Q4176" i="1"/>
  <c r="R4176" i="1"/>
  <c r="S4176" i="1"/>
  <c r="T4176" i="1"/>
  <c r="U4176" i="1"/>
  <c r="V4176" i="1"/>
  <c r="W4176" i="1"/>
  <c r="X4176" i="1"/>
  <c r="Y4176" i="1"/>
  <c r="Z4176" i="1"/>
  <c r="AA4176" i="1"/>
  <c r="AB4176" i="1"/>
  <c r="AC4176" i="1"/>
  <c r="AD4176" i="1"/>
  <c r="H4177" i="1"/>
  <c r="I4177" i="1"/>
  <c r="J4177" i="1"/>
  <c r="K4177" i="1"/>
  <c r="L4177" i="1"/>
  <c r="M4177" i="1"/>
  <c r="N4177" i="1"/>
  <c r="O4177" i="1"/>
  <c r="P4177" i="1"/>
  <c r="Q4177" i="1"/>
  <c r="R4177" i="1"/>
  <c r="S4177" i="1"/>
  <c r="T4177" i="1"/>
  <c r="U4177" i="1"/>
  <c r="V4177" i="1"/>
  <c r="W4177" i="1"/>
  <c r="X4177" i="1"/>
  <c r="Y4177" i="1"/>
  <c r="Z4177" i="1"/>
  <c r="AA4177" i="1"/>
  <c r="AB4177" i="1"/>
  <c r="AC4177" i="1"/>
  <c r="AD4177" i="1"/>
  <c r="H4178" i="1"/>
  <c r="I4178" i="1"/>
  <c r="J4178" i="1"/>
  <c r="K4178" i="1"/>
  <c r="L4178" i="1"/>
  <c r="M4178" i="1"/>
  <c r="N4178" i="1"/>
  <c r="O4178" i="1"/>
  <c r="P4178" i="1"/>
  <c r="Q4178" i="1"/>
  <c r="R4178" i="1"/>
  <c r="S4178" i="1"/>
  <c r="T4178" i="1"/>
  <c r="U4178" i="1"/>
  <c r="V4178" i="1"/>
  <c r="W4178" i="1"/>
  <c r="X4178" i="1"/>
  <c r="Y4178" i="1"/>
  <c r="Z4178" i="1"/>
  <c r="AA4178" i="1"/>
  <c r="AB4178" i="1"/>
  <c r="AC4178" i="1"/>
  <c r="AD4178" i="1"/>
  <c r="H4179" i="1"/>
  <c r="I4179" i="1"/>
  <c r="J4179" i="1"/>
  <c r="K4179" i="1"/>
  <c r="L4179" i="1"/>
  <c r="M4179" i="1"/>
  <c r="N4179" i="1"/>
  <c r="O4179" i="1"/>
  <c r="P4179" i="1"/>
  <c r="Q4179" i="1"/>
  <c r="R4179" i="1"/>
  <c r="S4179" i="1"/>
  <c r="T4179" i="1"/>
  <c r="U4179" i="1"/>
  <c r="V4179" i="1"/>
  <c r="W4179" i="1"/>
  <c r="X4179" i="1"/>
  <c r="Y4179" i="1"/>
  <c r="Z4179" i="1"/>
  <c r="AA4179" i="1"/>
  <c r="AB4179" i="1"/>
  <c r="AC4179" i="1"/>
  <c r="AD4179" i="1"/>
  <c r="H4180" i="1"/>
  <c r="I4180" i="1"/>
  <c r="J4180" i="1"/>
  <c r="K4180" i="1"/>
  <c r="L4180" i="1"/>
  <c r="M4180" i="1"/>
  <c r="N4180" i="1"/>
  <c r="O4180" i="1"/>
  <c r="P4180" i="1"/>
  <c r="Q4180" i="1"/>
  <c r="R4180" i="1"/>
  <c r="S4180" i="1"/>
  <c r="T4180" i="1"/>
  <c r="U4180" i="1"/>
  <c r="V4180" i="1"/>
  <c r="W4180" i="1"/>
  <c r="X4180" i="1"/>
  <c r="Y4180" i="1"/>
  <c r="Z4180" i="1"/>
  <c r="AA4180" i="1"/>
  <c r="AB4180" i="1"/>
  <c r="AC4180" i="1"/>
  <c r="AD4180" i="1"/>
  <c r="H4181" i="1"/>
  <c r="I4181" i="1"/>
  <c r="J4181" i="1"/>
  <c r="K4181" i="1"/>
  <c r="L4181" i="1"/>
  <c r="M4181" i="1"/>
  <c r="N4181" i="1"/>
  <c r="O4181" i="1"/>
  <c r="P4181" i="1"/>
  <c r="Q4181" i="1"/>
  <c r="R4181" i="1"/>
  <c r="S4181" i="1"/>
  <c r="T4181" i="1"/>
  <c r="U4181" i="1"/>
  <c r="V4181" i="1"/>
  <c r="W4181" i="1"/>
  <c r="X4181" i="1"/>
  <c r="Y4181" i="1"/>
  <c r="Z4181" i="1"/>
  <c r="AA4181" i="1"/>
  <c r="AB4181" i="1"/>
  <c r="AC4181" i="1"/>
  <c r="AD4181" i="1"/>
  <c r="H4182" i="1"/>
  <c r="I4182" i="1"/>
  <c r="J4182" i="1"/>
  <c r="K4182" i="1"/>
  <c r="L4182" i="1"/>
  <c r="M4182" i="1"/>
  <c r="N4182" i="1"/>
  <c r="O4182" i="1"/>
  <c r="P4182" i="1"/>
  <c r="Q4182" i="1"/>
  <c r="R4182" i="1"/>
  <c r="S4182" i="1"/>
  <c r="T4182" i="1"/>
  <c r="U4182" i="1"/>
  <c r="V4182" i="1"/>
  <c r="W4182" i="1"/>
  <c r="X4182" i="1"/>
  <c r="Y4182" i="1"/>
  <c r="Z4182" i="1"/>
  <c r="AA4182" i="1"/>
  <c r="AB4182" i="1"/>
  <c r="AC4182" i="1"/>
  <c r="AD4182" i="1"/>
  <c r="H4249" i="1"/>
  <c r="I4249" i="1"/>
  <c r="J4249" i="1"/>
  <c r="K4249" i="1"/>
  <c r="L4249" i="1"/>
  <c r="M4249" i="1"/>
  <c r="N4249" i="1"/>
  <c r="O4249" i="1"/>
  <c r="P4249" i="1"/>
  <c r="Q4249" i="1"/>
  <c r="R4249" i="1"/>
  <c r="S4249" i="1"/>
  <c r="T4249" i="1"/>
  <c r="U4249" i="1"/>
  <c r="V4249" i="1"/>
  <c r="W4249" i="1"/>
  <c r="X4249" i="1"/>
  <c r="Y4249" i="1"/>
  <c r="Z4249" i="1"/>
  <c r="AA4249" i="1"/>
  <c r="AB4249" i="1"/>
  <c r="AC4249" i="1"/>
  <c r="AD4249" i="1"/>
  <c r="H4250" i="1"/>
  <c r="I4250" i="1"/>
  <c r="J4250" i="1"/>
  <c r="K4250" i="1"/>
  <c r="L4250" i="1"/>
  <c r="M4250" i="1"/>
  <c r="N4250" i="1"/>
  <c r="O4250" i="1"/>
  <c r="P4250" i="1"/>
  <c r="Q4250" i="1"/>
  <c r="R4250" i="1"/>
  <c r="S4250" i="1"/>
  <c r="T4250" i="1"/>
  <c r="U4250" i="1"/>
  <c r="V4250" i="1"/>
  <c r="W4250" i="1"/>
  <c r="X4250" i="1"/>
  <c r="Y4250" i="1"/>
  <c r="Z4250" i="1"/>
  <c r="AA4250" i="1"/>
  <c r="AB4250" i="1"/>
  <c r="AC4250" i="1"/>
  <c r="AD4250" i="1"/>
  <c r="H4251" i="1"/>
  <c r="I4251" i="1"/>
  <c r="J4251" i="1"/>
  <c r="K4251" i="1"/>
  <c r="L4251" i="1"/>
  <c r="M4251" i="1"/>
  <c r="N4251" i="1"/>
  <c r="O4251" i="1"/>
  <c r="P4251" i="1"/>
  <c r="Q4251" i="1"/>
  <c r="R4251" i="1"/>
  <c r="S4251" i="1"/>
  <c r="T4251" i="1"/>
  <c r="U4251" i="1"/>
  <c r="V4251" i="1"/>
  <c r="W4251" i="1"/>
  <c r="X4251" i="1"/>
  <c r="Y4251" i="1"/>
  <c r="Z4251" i="1"/>
  <c r="AA4251" i="1"/>
  <c r="AB4251" i="1"/>
  <c r="AC4251" i="1"/>
  <c r="AD4251" i="1"/>
  <c r="H4252" i="1"/>
  <c r="I4252" i="1"/>
  <c r="J4252" i="1"/>
  <c r="K4252" i="1"/>
  <c r="L4252" i="1"/>
  <c r="M4252" i="1"/>
  <c r="N4252" i="1"/>
  <c r="O4252" i="1"/>
  <c r="P4252" i="1"/>
  <c r="Q4252" i="1"/>
  <c r="R4252" i="1"/>
  <c r="S4252" i="1"/>
  <c r="T4252" i="1"/>
  <c r="U4252" i="1"/>
  <c r="V4252" i="1"/>
  <c r="W4252" i="1"/>
  <c r="X4252" i="1"/>
  <c r="Y4252" i="1"/>
  <c r="Z4252" i="1"/>
  <c r="AA4252" i="1"/>
  <c r="AB4252" i="1"/>
  <c r="AC4252" i="1"/>
  <c r="AD4252" i="1"/>
  <c r="H4253" i="1"/>
  <c r="I4253" i="1"/>
  <c r="J4253" i="1"/>
  <c r="K4253" i="1"/>
  <c r="L4253" i="1"/>
  <c r="M4253" i="1"/>
  <c r="N4253" i="1"/>
  <c r="O4253" i="1"/>
  <c r="P4253" i="1"/>
  <c r="Q4253" i="1"/>
  <c r="R4253" i="1"/>
  <c r="S4253" i="1"/>
  <c r="T4253" i="1"/>
  <c r="U4253" i="1"/>
  <c r="V4253" i="1"/>
  <c r="W4253" i="1"/>
  <c r="X4253" i="1"/>
  <c r="Y4253" i="1"/>
  <c r="Z4253" i="1"/>
  <c r="AA4253" i="1"/>
  <c r="AB4253" i="1"/>
  <c r="AC4253" i="1"/>
  <c r="AD4253" i="1"/>
  <c r="H4254" i="1"/>
  <c r="I4254" i="1"/>
  <c r="J4254" i="1"/>
  <c r="K4254" i="1"/>
  <c r="L4254" i="1"/>
  <c r="M4254" i="1"/>
  <c r="N4254" i="1"/>
  <c r="O4254" i="1"/>
  <c r="P4254" i="1"/>
  <c r="Q4254" i="1"/>
  <c r="R4254" i="1"/>
  <c r="S4254" i="1"/>
  <c r="T4254" i="1"/>
  <c r="U4254" i="1"/>
  <c r="V4254" i="1"/>
  <c r="W4254" i="1"/>
  <c r="X4254" i="1"/>
  <c r="Y4254" i="1"/>
  <c r="Z4254" i="1"/>
  <c r="AA4254" i="1"/>
  <c r="AB4254" i="1"/>
  <c r="AC4254" i="1"/>
  <c r="AD4254" i="1"/>
  <c r="H4255" i="1"/>
  <c r="I4255" i="1"/>
  <c r="J4255" i="1"/>
  <c r="K4255" i="1"/>
  <c r="L4255" i="1"/>
  <c r="M4255" i="1"/>
  <c r="N4255" i="1"/>
  <c r="O4255" i="1"/>
  <c r="P4255" i="1"/>
  <c r="Q4255" i="1"/>
  <c r="R4255" i="1"/>
  <c r="S4255" i="1"/>
  <c r="T4255" i="1"/>
  <c r="U4255" i="1"/>
  <c r="V4255" i="1"/>
  <c r="W4255" i="1"/>
  <c r="X4255" i="1"/>
  <c r="Y4255" i="1"/>
  <c r="Z4255" i="1"/>
  <c r="AA4255" i="1"/>
  <c r="AB4255" i="1"/>
  <c r="AC4255" i="1"/>
  <c r="AD4255" i="1"/>
  <c r="H4256" i="1"/>
  <c r="I4256" i="1"/>
  <c r="J4256" i="1"/>
  <c r="K4256" i="1"/>
  <c r="L4256" i="1"/>
  <c r="M4256" i="1"/>
  <c r="N4256" i="1"/>
  <c r="O4256" i="1"/>
  <c r="P4256" i="1"/>
  <c r="Q4256" i="1"/>
  <c r="R4256" i="1"/>
  <c r="S4256" i="1"/>
  <c r="T4256" i="1"/>
  <c r="U4256" i="1"/>
  <c r="V4256" i="1"/>
  <c r="W4256" i="1"/>
  <c r="X4256" i="1"/>
  <c r="Y4256" i="1"/>
  <c r="Z4256" i="1"/>
  <c r="AA4256" i="1"/>
  <c r="AB4256" i="1"/>
  <c r="AC4256" i="1"/>
  <c r="AD4256" i="1"/>
  <c r="H4265" i="1"/>
  <c r="I4265" i="1"/>
  <c r="J4265" i="1"/>
  <c r="K4265" i="1"/>
  <c r="L4265" i="1"/>
  <c r="M4265" i="1"/>
  <c r="N4265" i="1"/>
  <c r="O4265" i="1"/>
  <c r="P4265" i="1"/>
  <c r="Q4265" i="1"/>
  <c r="R4265" i="1"/>
  <c r="S4265" i="1"/>
  <c r="T4265" i="1"/>
  <c r="U4265" i="1"/>
  <c r="V4265" i="1"/>
  <c r="W4265" i="1"/>
  <c r="X4265" i="1"/>
  <c r="Y4265" i="1"/>
  <c r="Z4265" i="1"/>
  <c r="AA4265" i="1"/>
  <c r="AB4265" i="1"/>
  <c r="AC4265" i="1"/>
  <c r="AD4265" i="1"/>
  <c r="H4266" i="1"/>
  <c r="I4266" i="1"/>
  <c r="J4266" i="1"/>
  <c r="K4266" i="1"/>
  <c r="L4266" i="1"/>
  <c r="M4266" i="1"/>
  <c r="N4266" i="1"/>
  <c r="O4266" i="1"/>
  <c r="P4266" i="1"/>
  <c r="Q4266" i="1"/>
  <c r="R4266" i="1"/>
  <c r="S4266" i="1"/>
  <c r="T4266" i="1"/>
  <c r="U4266" i="1"/>
  <c r="V4266" i="1"/>
  <c r="W4266" i="1"/>
  <c r="X4266" i="1"/>
  <c r="Y4266" i="1"/>
  <c r="Z4266" i="1"/>
  <c r="AA4266" i="1"/>
  <c r="AB4266" i="1"/>
  <c r="AC4266" i="1"/>
  <c r="AD4266" i="1"/>
  <c r="H4267" i="1"/>
  <c r="I4267" i="1"/>
  <c r="J4267" i="1"/>
  <c r="K4267" i="1"/>
  <c r="L4267" i="1"/>
  <c r="M4267" i="1"/>
  <c r="N4267" i="1"/>
  <c r="O4267" i="1"/>
  <c r="P4267" i="1"/>
  <c r="Q4267" i="1"/>
  <c r="R4267" i="1"/>
  <c r="S4267" i="1"/>
  <c r="T4267" i="1"/>
  <c r="U4267" i="1"/>
  <c r="V4267" i="1"/>
  <c r="W4267" i="1"/>
  <c r="X4267" i="1"/>
  <c r="Y4267" i="1"/>
  <c r="Z4267" i="1"/>
  <c r="AA4267" i="1"/>
  <c r="AB4267" i="1"/>
  <c r="AC4267" i="1"/>
  <c r="AD4267" i="1"/>
  <c r="H4268" i="1"/>
  <c r="I4268" i="1"/>
  <c r="J4268" i="1"/>
  <c r="K4268" i="1"/>
  <c r="L4268" i="1"/>
  <c r="M4268" i="1"/>
  <c r="N4268" i="1"/>
  <c r="O4268" i="1"/>
  <c r="P4268" i="1"/>
  <c r="Q4268" i="1"/>
  <c r="R4268" i="1"/>
  <c r="S4268" i="1"/>
  <c r="T4268" i="1"/>
  <c r="U4268" i="1"/>
  <c r="V4268" i="1"/>
  <c r="W4268" i="1"/>
  <c r="X4268" i="1"/>
  <c r="Y4268" i="1"/>
  <c r="Z4268" i="1"/>
  <c r="AA4268" i="1"/>
  <c r="AB4268" i="1"/>
  <c r="AC4268" i="1"/>
  <c r="AD4268" i="1"/>
  <c r="H4269" i="1"/>
  <c r="I4269" i="1"/>
  <c r="J4269" i="1"/>
  <c r="K4269" i="1"/>
  <c r="L4269" i="1"/>
  <c r="M4269" i="1"/>
  <c r="N4269" i="1"/>
  <c r="O4269" i="1"/>
  <c r="P4269" i="1"/>
  <c r="Q4269" i="1"/>
  <c r="R4269" i="1"/>
  <c r="S4269" i="1"/>
  <c r="T4269" i="1"/>
  <c r="U4269" i="1"/>
  <c r="V4269" i="1"/>
  <c r="W4269" i="1"/>
  <c r="X4269" i="1"/>
  <c r="Y4269" i="1"/>
  <c r="Z4269" i="1"/>
  <c r="AA4269" i="1"/>
  <c r="AB4269" i="1"/>
  <c r="AC4269" i="1"/>
  <c r="AD4269" i="1"/>
  <c r="H4270" i="1"/>
  <c r="I4270" i="1"/>
  <c r="J4270" i="1"/>
  <c r="K4270" i="1"/>
  <c r="L4270" i="1"/>
  <c r="M4270" i="1"/>
  <c r="N4270" i="1"/>
  <c r="O4270" i="1"/>
  <c r="P4270" i="1"/>
  <c r="Q4270" i="1"/>
  <c r="R4270" i="1"/>
  <c r="S4270" i="1"/>
  <c r="T4270" i="1"/>
  <c r="U4270" i="1"/>
  <c r="V4270" i="1"/>
  <c r="W4270" i="1"/>
  <c r="X4270" i="1"/>
  <c r="Y4270" i="1"/>
  <c r="Z4270" i="1"/>
  <c r="AA4270" i="1"/>
  <c r="AB4270" i="1"/>
  <c r="AC4270" i="1"/>
  <c r="AD4270" i="1"/>
  <c r="H4271" i="1"/>
  <c r="I4271" i="1"/>
  <c r="J4271" i="1"/>
  <c r="K4271" i="1"/>
  <c r="L4271" i="1"/>
  <c r="M4271" i="1"/>
  <c r="N4271" i="1"/>
  <c r="O4271" i="1"/>
  <c r="P4271" i="1"/>
  <c r="Q4271" i="1"/>
  <c r="R4271" i="1"/>
  <c r="S4271" i="1"/>
  <c r="T4271" i="1"/>
  <c r="U4271" i="1"/>
  <c r="V4271" i="1"/>
  <c r="W4271" i="1"/>
  <c r="X4271" i="1"/>
  <c r="Y4271" i="1"/>
  <c r="Z4271" i="1"/>
  <c r="AA4271" i="1"/>
  <c r="AB4271" i="1"/>
  <c r="AC4271" i="1"/>
  <c r="AD4271" i="1"/>
  <c r="H4272" i="1"/>
  <c r="I4272" i="1"/>
  <c r="J4272" i="1"/>
  <c r="K4272" i="1"/>
  <c r="L4272" i="1"/>
  <c r="M4272" i="1"/>
  <c r="N4272" i="1"/>
  <c r="O4272" i="1"/>
  <c r="P4272" i="1"/>
  <c r="Q4272" i="1"/>
  <c r="R4272" i="1"/>
  <c r="S4272" i="1"/>
  <c r="T4272" i="1"/>
  <c r="U4272" i="1"/>
  <c r="V4272" i="1"/>
  <c r="W4272" i="1"/>
  <c r="X4272" i="1"/>
  <c r="Y4272" i="1"/>
  <c r="Z4272" i="1"/>
  <c r="AA4272" i="1"/>
  <c r="AB4272" i="1"/>
  <c r="AC4272" i="1"/>
  <c r="AD4272" i="1"/>
  <c r="H4297" i="1"/>
  <c r="I4297" i="1"/>
  <c r="J4297" i="1"/>
  <c r="K4297" i="1"/>
  <c r="L4297" i="1"/>
  <c r="M4297" i="1"/>
  <c r="N4297" i="1"/>
  <c r="O4297" i="1"/>
  <c r="P4297" i="1"/>
  <c r="Q4297" i="1"/>
  <c r="R4297" i="1"/>
  <c r="S4297" i="1"/>
  <c r="T4297" i="1"/>
  <c r="U4297" i="1"/>
  <c r="V4297" i="1"/>
  <c r="W4297" i="1"/>
  <c r="X4297" i="1"/>
  <c r="Y4297" i="1"/>
  <c r="Z4297" i="1"/>
  <c r="AA4297" i="1"/>
  <c r="AB4297" i="1"/>
  <c r="AC4297" i="1"/>
  <c r="AD4297" i="1"/>
  <c r="H4298" i="1"/>
  <c r="I4298" i="1"/>
  <c r="J4298" i="1"/>
  <c r="K4298" i="1"/>
  <c r="L4298" i="1"/>
  <c r="M4298" i="1"/>
  <c r="N4298" i="1"/>
  <c r="O4298" i="1"/>
  <c r="P4298" i="1"/>
  <c r="Q4298" i="1"/>
  <c r="R4298" i="1"/>
  <c r="S4298" i="1"/>
  <c r="T4298" i="1"/>
  <c r="U4298" i="1"/>
  <c r="V4298" i="1"/>
  <c r="W4298" i="1"/>
  <c r="X4298" i="1"/>
  <c r="Y4298" i="1"/>
  <c r="Z4298" i="1"/>
  <c r="AA4298" i="1"/>
  <c r="AB4298" i="1"/>
  <c r="AC4298" i="1"/>
  <c r="AD4298" i="1"/>
  <c r="H4299" i="1"/>
  <c r="I4299" i="1"/>
  <c r="J4299" i="1"/>
  <c r="K4299" i="1"/>
  <c r="L4299" i="1"/>
  <c r="M4299" i="1"/>
  <c r="N4299" i="1"/>
  <c r="O4299" i="1"/>
  <c r="P4299" i="1"/>
  <c r="Q4299" i="1"/>
  <c r="R4299" i="1"/>
  <c r="S4299" i="1"/>
  <c r="T4299" i="1"/>
  <c r="U4299" i="1"/>
  <c r="V4299" i="1"/>
  <c r="W4299" i="1"/>
  <c r="X4299" i="1"/>
  <c r="Y4299" i="1"/>
  <c r="Z4299" i="1"/>
  <c r="AA4299" i="1"/>
  <c r="AB4299" i="1"/>
  <c r="AC4299" i="1"/>
  <c r="AD4299" i="1"/>
  <c r="H4300" i="1"/>
  <c r="I4300" i="1"/>
  <c r="J4300" i="1"/>
  <c r="K4300" i="1"/>
  <c r="L4300" i="1"/>
  <c r="M4300" i="1"/>
  <c r="N4300" i="1"/>
  <c r="O4300" i="1"/>
  <c r="P4300" i="1"/>
  <c r="Q4300" i="1"/>
  <c r="R4300" i="1"/>
  <c r="S4300" i="1"/>
  <c r="T4300" i="1"/>
  <c r="U4300" i="1"/>
  <c r="V4300" i="1"/>
  <c r="W4300" i="1"/>
  <c r="X4300" i="1"/>
  <c r="Y4300" i="1"/>
  <c r="Z4300" i="1"/>
  <c r="AA4300" i="1"/>
  <c r="AB4300" i="1"/>
  <c r="AC4300" i="1"/>
  <c r="AD4300" i="1"/>
  <c r="H4301" i="1"/>
  <c r="I4301" i="1"/>
  <c r="J4301" i="1"/>
  <c r="K4301" i="1"/>
  <c r="L4301" i="1"/>
  <c r="M4301" i="1"/>
  <c r="N4301" i="1"/>
  <c r="O4301" i="1"/>
  <c r="P4301" i="1"/>
  <c r="Q4301" i="1"/>
  <c r="R4301" i="1"/>
  <c r="S4301" i="1"/>
  <c r="T4301" i="1"/>
  <c r="U4301" i="1"/>
  <c r="V4301" i="1"/>
  <c r="W4301" i="1"/>
  <c r="X4301" i="1"/>
  <c r="Y4301" i="1"/>
  <c r="Z4301" i="1"/>
  <c r="AA4301" i="1"/>
  <c r="AB4301" i="1"/>
  <c r="AC4301" i="1"/>
  <c r="AD4301" i="1"/>
  <c r="H4302" i="1"/>
  <c r="I4302" i="1"/>
  <c r="J4302" i="1"/>
  <c r="K4302" i="1"/>
  <c r="L4302" i="1"/>
  <c r="M4302" i="1"/>
  <c r="N4302" i="1"/>
  <c r="O4302" i="1"/>
  <c r="P4302" i="1"/>
  <c r="Q4302" i="1"/>
  <c r="R4302" i="1"/>
  <c r="S4302" i="1"/>
  <c r="T4302" i="1"/>
  <c r="U4302" i="1"/>
  <c r="V4302" i="1"/>
  <c r="W4302" i="1"/>
  <c r="X4302" i="1"/>
  <c r="Y4302" i="1"/>
  <c r="Z4302" i="1"/>
  <c r="AA4302" i="1"/>
  <c r="AB4302" i="1"/>
  <c r="AC4302" i="1"/>
  <c r="AD4302" i="1"/>
  <c r="H4303" i="1"/>
  <c r="I4303" i="1"/>
  <c r="J4303" i="1"/>
  <c r="K4303" i="1"/>
  <c r="L4303" i="1"/>
  <c r="M4303" i="1"/>
  <c r="N4303" i="1"/>
  <c r="O4303" i="1"/>
  <c r="P4303" i="1"/>
  <c r="Q4303" i="1"/>
  <c r="R4303" i="1"/>
  <c r="S4303" i="1"/>
  <c r="T4303" i="1"/>
  <c r="U4303" i="1"/>
  <c r="V4303" i="1"/>
  <c r="W4303" i="1"/>
  <c r="X4303" i="1"/>
  <c r="Y4303" i="1"/>
  <c r="Z4303" i="1"/>
  <c r="AA4303" i="1"/>
  <c r="AB4303" i="1"/>
  <c r="AC4303" i="1"/>
  <c r="AD4303" i="1"/>
  <c r="H4304" i="1"/>
  <c r="I4304" i="1"/>
  <c r="J4304" i="1"/>
  <c r="K4304" i="1"/>
  <c r="L4304" i="1"/>
  <c r="M4304" i="1"/>
  <c r="N4304" i="1"/>
  <c r="O4304" i="1"/>
  <c r="P4304" i="1"/>
  <c r="Q4304" i="1"/>
  <c r="R4304" i="1"/>
  <c r="S4304" i="1"/>
  <c r="T4304" i="1"/>
  <c r="U4304" i="1"/>
  <c r="V4304" i="1"/>
  <c r="W4304" i="1"/>
  <c r="X4304" i="1"/>
  <c r="Y4304" i="1"/>
  <c r="Z4304" i="1"/>
  <c r="AA4304" i="1"/>
  <c r="AB4304" i="1"/>
  <c r="AC4304" i="1"/>
  <c r="AD4304" i="1"/>
  <c r="H4337" i="1"/>
  <c r="I4337" i="1"/>
  <c r="J4337" i="1"/>
  <c r="K4337" i="1"/>
  <c r="L4337" i="1"/>
  <c r="M4337" i="1"/>
  <c r="N4337" i="1"/>
  <c r="O4337" i="1"/>
  <c r="P4337" i="1"/>
  <c r="Q4337" i="1"/>
  <c r="R4337" i="1"/>
  <c r="S4337" i="1"/>
  <c r="T4337" i="1"/>
  <c r="U4337" i="1"/>
  <c r="V4337" i="1"/>
  <c r="W4337" i="1"/>
  <c r="X4337" i="1"/>
  <c r="Y4337" i="1"/>
  <c r="Z4337" i="1"/>
  <c r="AA4337" i="1"/>
  <c r="AB4337" i="1"/>
  <c r="AC4337" i="1"/>
  <c r="AD4337" i="1"/>
  <c r="H4338" i="1"/>
  <c r="I4338" i="1"/>
  <c r="J4338" i="1"/>
  <c r="K4338" i="1"/>
  <c r="L4338" i="1"/>
  <c r="M4338" i="1"/>
  <c r="N4338" i="1"/>
  <c r="O4338" i="1"/>
  <c r="P4338" i="1"/>
  <c r="Q4338" i="1"/>
  <c r="R4338" i="1"/>
  <c r="S4338" i="1"/>
  <c r="T4338" i="1"/>
  <c r="U4338" i="1"/>
  <c r="V4338" i="1"/>
  <c r="W4338" i="1"/>
  <c r="X4338" i="1"/>
  <c r="Y4338" i="1"/>
  <c r="Z4338" i="1"/>
  <c r="AA4338" i="1"/>
  <c r="AB4338" i="1"/>
  <c r="AC4338" i="1"/>
  <c r="AD4338" i="1"/>
  <c r="H4339" i="1"/>
  <c r="I4339" i="1"/>
  <c r="J4339" i="1"/>
  <c r="K4339" i="1"/>
  <c r="L4339" i="1"/>
  <c r="M4339" i="1"/>
  <c r="N4339" i="1"/>
  <c r="O4339" i="1"/>
  <c r="P4339" i="1"/>
  <c r="Q4339" i="1"/>
  <c r="R4339" i="1"/>
  <c r="S4339" i="1"/>
  <c r="T4339" i="1"/>
  <c r="U4339" i="1"/>
  <c r="V4339" i="1"/>
  <c r="W4339" i="1"/>
  <c r="X4339" i="1"/>
  <c r="Y4339" i="1"/>
  <c r="Z4339" i="1"/>
  <c r="AA4339" i="1"/>
  <c r="AB4339" i="1"/>
  <c r="AC4339" i="1"/>
  <c r="AD4339" i="1"/>
  <c r="H4340" i="1"/>
  <c r="I4340" i="1"/>
  <c r="J4340" i="1"/>
  <c r="K4340" i="1"/>
  <c r="L4340" i="1"/>
  <c r="M4340" i="1"/>
  <c r="N4340" i="1"/>
  <c r="O4340" i="1"/>
  <c r="P4340" i="1"/>
  <c r="Q4340" i="1"/>
  <c r="R4340" i="1"/>
  <c r="S4340" i="1"/>
  <c r="T4340" i="1"/>
  <c r="U4340" i="1"/>
  <c r="V4340" i="1"/>
  <c r="W4340" i="1"/>
  <c r="X4340" i="1"/>
  <c r="Y4340" i="1"/>
  <c r="Z4340" i="1"/>
  <c r="AA4340" i="1"/>
  <c r="AB4340" i="1"/>
  <c r="AC4340" i="1"/>
  <c r="AD4340" i="1"/>
  <c r="H4341" i="1"/>
  <c r="I4341" i="1"/>
  <c r="J4341" i="1"/>
  <c r="K4341" i="1"/>
  <c r="L4341" i="1"/>
  <c r="M4341" i="1"/>
  <c r="N4341" i="1"/>
  <c r="O4341" i="1"/>
  <c r="P4341" i="1"/>
  <c r="Q4341" i="1"/>
  <c r="R4341" i="1"/>
  <c r="S4341" i="1"/>
  <c r="T4341" i="1"/>
  <c r="U4341" i="1"/>
  <c r="V4341" i="1"/>
  <c r="W4341" i="1"/>
  <c r="X4341" i="1"/>
  <c r="Y4341" i="1"/>
  <c r="Z4341" i="1"/>
  <c r="AA4341" i="1"/>
  <c r="AB4341" i="1"/>
  <c r="AC4341" i="1"/>
  <c r="AD4341" i="1"/>
  <c r="H4342" i="1"/>
  <c r="I4342" i="1"/>
  <c r="J4342" i="1"/>
  <c r="K4342" i="1"/>
  <c r="L4342" i="1"/>
  <c r="M4342" i="1"/>
  <c r="N4342" i="1"/>
  <c r="O4342" i="1"/>
  <c r="P4342" i="1"/>
  <c r="Q4342" i="1"/>
  <c r="R4342" i="1"/>
  <c r="S4342" i="1"/>
  <c r="T4342" i="1"/>
  <c r="U4342" i="1"/>
  <c r="V4342" i="1"/>
  <c r="W4342" i="1"/>
  <c r="X4342" i="1"/>
  <c r="Y4342" i="1"/>
  <c r="Z4342" i="1"/>
  <c r="AA4342" i="1"/>
  <c r="AB4342" i="1"/>
  <c r="AC4342" i="1"/>
  <c r="AD4342" i="1"/>
  <c r="H4343" i="1"/>
  <c r="I4343" i="1"/>
  <c r="J4343" i="1"/>
  <c r="K4343" i="1"/>
  <c r="L4343" i="1"/>
  <c r="M4343" i="1"/>
  <c r="N4343" i="1"/>
  <c r="O4343" i="1"/>
  <c r="P4343" i="1"/>
  <c r="Q4343" i="1"/>
  <c r="R4343" i="1"/>
  <c r="S4343" i="1"/>
  <c r="T4343" i="1"/>
  <c r="U4343" i="1"/>
  <c r="V4343" i="1"/>
  <c r="W4343" i="1"/>
  <c r="X4343" i="1"/>
  <c r="Y4343" i="1"/>
  <c r="Z4343" i="1"/>
  <c r="AA4343" i="1"/>
  <c r="AB4343" i="1"/>
  <c r="AC4343" i="1"/>
  <c r="AD4343" i="1"/>
  <c r="H4344" i="1"/>
  <c r="I4344" i="1"/>
  <c r="J4344" i="1"/>
  <c r="K4344" i="1"/>
  <c r="L4344" i="1"/>
  <c r="M4344" i="1"/>
  <c r="N4344" i="1"/>
  <c r="O4344" i="1"/>
  <c r="P4344" i="1"/>
  <c r="Q4344" i="1"/>
  <c r="R4344" i="1"/>
  <c r="S4344" i="1"/>
  <c r="T4344" i="1"/>
  <c r="U4344" i="1"/>
  <c r="V4344" i="1"/>
  <c r="W4344" i="1"/>
  <c r="X4344" i="1"/>
  <c r="Y4344" i="1"/>
  <c r="Z4344" i="1"/>
  <c r="AA4344" i="1"/>
  <c r="AB4344" i="1"/>
  <c r="AC4344" i="1"/>
  <c r="AD4344" i="1"/>
  <c r="H4345" i="1"/>
  <c r="I4345" i="1"/>
  <c r="J4345" i="1"/>
  <c r="K4345" i="1"/>
  <c r="L4345" i="1"/>
  <c r="M4345" i="1"/>
  <c r="N4345" i="1"/>
  <c r="O4345" i="1"/>
  <c r="P4345" i="1"/>
  <c r="Q4345" i="1"/>
  <c r="R4345" i="1"/>
  <c r="S4345" i="1"/>
  <c r="T4345" i="1"/>
  <c r="U4345" i="1"/>
  <c r="V4345" i="1"/>
  <c r="W4345" i="1"/>
  <c r="X4345" i="1"/>
  <c r="Y4345" i="1"/>
  <c r="Z4345" i="1"/>
  <c r="AA4345" i="1"/>
  <c r="AB4345" i="1"/>
  <c r="AC4345" i="1"/>
  <c r="AD4345" i="1"/>
  <c r="H4346" i="1"/>
  <c r="I4346" i="1"/>
  <c r="J4346" i="1"/>
  <c r="K4346" i="1"/>
  <c r="L4346" i="1"/>
  <c r="M4346" i="1"/>
  <c r="N4346" i="1"/>
  <c r="O4346" i="1"/>
  <c r="P4346" i="1"/>
  <c r="Q4346" i="1"/>
  <c r="R4346" i="1"/>
  <c r="S4346" i="1"/>
  <c r="T4346" i="1"/>
  <c r="U4346" i="1"/>
  <c r="V4346" i="1"/>
  <c r="W4346" i="1"/>
  <c r="X4346" i="1"/>
  <c r="Y4346" i="1"/>
  <c r="Z4346" i="1"/>
  <c r="AA4346" i="1"/>
  <c r="AB4346" i="1"/>
  <c r="AC4346" i="1"/>
  <c r="AD4346" i="1"/>
  <c r="H4347" i="1"/>
  <c r="I4347" i="1"/>
  <c r="J4347" i="1"/>
  <c r="K4347" i="1"/>
  <c r="L4347" i="1"/>
  <c r="M4347" i="1"/>
  <c r="N4347" i="1"/>
  <c r="O4347" i="1"/>
  <c r="P4347" i="1"/>
  <c r="Q4347" i="1"/>
  <c r="R4347" i="1"/>
  <c r="S4347" i="1"/>
  <c r="T4347" i="1"/>
  <c r="U4347" i="1"/>
  <c r="V4347" i="1"/>
  <c r="W4347" i="1"/>
  <c r="X4347" i="1"/>
  <c r="Y4347" i="1"/>
  <c r="Z4347" i="1"/>
  <c r="AA4347" i="1"/>
  <c r="AB4347" i="1"/>
  <c r="AC4347" i="1"/>
  <c r="AD4347" i="1"/>
  <c r="H4348" i="1"/>
  <c r="I4348" i="1"/>
  <c r="J4348" i="1"/>
  <c r="K4348" i="1"/>
  <c r="L4348" i="1"/>
  <c r="M4348" i="1"/>
  <c r="N4348" i="1"/>
  <c r="O4348" i="1"/>
  <c r="P4348" i="1"/>
  <c r="Q4348" i="1"/>
  <c r="R4348" i="1"/>
  <c r="S4348" i="1"/>
  <c r="T4348" i="1"/>
  <c r="U4348" i="1"/>
  <c r="V4348" i="1"/>
  <c r="W4348" i="1"/>
  <c r="X4348" i="1"/>
  <c r="Y4348" i="1"/>
  <c r="Z4348" i="1"/>
  <c r="AA4348" i="1"/>
  <c r="AB4348" i="1"/>
  <c r="AC4348" i="1"/>
  <c r="AD4348" i="1"/>
  <c r="H4349" i="1"/>
  <c r="I4349" i="1"/>
  <c r="J4349" i="1"/>
  <c r="K4349" i="1"/>
  <c r="L4349" i="1"/>
  <c r="M4349" i="1"/>
  <c r="N4349" i="1"/>
  <c r="O4349" i="1"/>
  <c r="P4349" i="1"/>
  <c r="Q4349" i="1"/>
  <c r="R4349" i="1"/>
  <c r="S4349" i="1"/>
  <c r="T4349" i="1"/>
  <c r="U4349" i="1"/>
  <c r="V4349" i="1"/>
  <c r="W4349" i="1"/>
  <c r="X4349" i="1"/>
  <c r="Y4349" i="1"/>
  <c r="Z4349" i="1"/>
  <c r="AA4349" i="1"/>
  <c r="AB4349" i="1"/>
  <c r="AC4349" i="1"/>
  <c r="AD4349" i="1"/>
  <c r="H4350" i="1"/>
  <c r="I4350" i="1"/>
  <c r="J4350" i="1"/>
  <c r="K4350" i="1"/>
  <c r="L4350" i="1"/>
  <c r="M4350" i="1"/>
  <c r="N4350" i="1"/>
  <c r="O4350" i="1"/>
  <c r="P4350" i="1"/>
  <c r="Q4350" i="1"/>
  <c r="R4350" i="1"/>
  <c r="S4350" i="1"/>
  <c r="T4350" i="1"/>
  <c r="U4350" i="1"/>
  <c r="V4350" i="1"/>
  <c r="W4350" i="1"/>
  <c r="X4350" i="1"/>
  <c r="Y4350" i="1"/>
  <c r="Z4350" i="1"/>
  <c r="AA4350" i="1"/>
  <c r="AB4350" i="1"/>
  <c r="AC4350" i="1"/>
  <c r="AD4350" i="1"/>
  <c r="H4351" i="1"/>
  <c r="I4351" i="1"/>
  <c r="J4351" i="1"/>
  <c r="K4351" i="1"/>
  <c r="L4351" i="1"/>
  <c r="M4351" i="1"/>
  <c r="N4351" i="1"/>
  <c r="O4351" i="1"/>
  <c r="P4351" i="1"/>
  <c r="Q4351" i="1"/>
  <c r="R4351" i="1"/>
  <c r="S4351" i="1"/>
  <c r="T4351" i="1"/>
  <c r="U4351" i="1"/>
  <c r="V4351" i="1"/>
  <c r="W4351" i="1"/>
  <c r="X4351" i="1"/>
  <c r="Y4351" i="1"/>
  <c r="Z4351" i="1"/>
  <c r="AA4351" i="1"/>
  <c r="AB4351" i="1"/>
  <c r="AC4351" i="1"/>
  <c r="AD4351" i="1"/>
  <c r="H4352" i="1"/>
  <c r="I4352" i="1"/>
  <c r="J4352" i="1"/>
  <c r="K4352" i="1"/>
  <c r="L4352" i="1"/>
  <c r="M4352" i="1"/>
  <c r="N4352" i="1"/>
  <c r="O4352" i="1"/>
  <c r="P4352" i="1"/>
  <c r="Q4352" i="1"/>
  <c r="R4352" i="1"/>
  <c r="S4352" i="1"/>
  <c r="T4352" i="1"/>
  <c r="U4352" i="1"/>
  <c r="V4352" i="1"/>
  <c r="W4352" i="1"/>
  <c r="X4352" i="1"/>
  <c r="Y4352" i="1"/>
  <c r="Z4352" i="1"/>
  <c r="AA4352" i="1"/>
  <c r="AB4352" i="1"/>
  <c r="AC4352" i="1"/>
  <c r="AD4352" i="1"/>
  <c r="H4354" i="1"/>
  <c r="I4354" i="1"/>
  <c r="J4354" i="1"/>
  <c r="K4354" i="1"/>
  <c r="L4354" i="1"/>
  <c r="M4354" i="1"/>
  <c r="N4354" i="1"/>
  <c r="O4354" i="1"/>
  <c r="P4354" i="1"/>
  <c r="Q4354" i="1"/>
  <c r="R4354" i="1"/>
  <c r="S4354" i="1"/>
  <c r="T4354" i="1"/>
  <c r="U4354" i="1"/>
  <c r="V4354" i="1"/>
  <c r="W4354" i="1"/>
  <c r="X4354" i="1"/>
  <c r="Y4354" i="1"/>
  <c r="Z4354" i="1"/>
  <c r="AA4354" i="1"/>
  <c r="AB4354" i="1"/>
  <c r="AC4354" i="1"/>
  <c r="AD4354" i="1"/>
  <c r="H4355" i="1"/>
  <c r="I4355" i="1"/>
  <c r="J4355" i="1"/>
  <c r="K4355" i="1"/>
  <c r="L4355" i="1"/>
  <c r="M4355" i="1"/>
  <c r="N4355" i="1"/>
  <c r="O4355" i="1"/>
  <c r="P4355" i="1"/>
  <c r="Q4355" i="1"/>
  <c r="R4355" i="1"/>
  <c r="S4355" i="1"/>
  <c r="T4355" i="1"/>
  <c r="U4355" i="1"/>
  <c r="V4355" i="1"/>
  <c r="W4355" i="1"/>
  <c r="X4355" i="1"/>
  <c r="Y4355" i="1"/>
  <c r="Z4355" i="1"/>
  <c r="AA4355" i="1"/>
  <c r="AB4355" i="1"/>
  <c r="AC4355" i="1"/>
  <c r="AD4355" i="1"/>
  <c r="H4356" i="1"/>
  <c r="I4356" i="1"/>
  <c r="J4356" i="1"/>
  <c r="K4356" i="1"/>
  <c r="L4356" i="1"/>
  <c r="M4356" i="1"/>
  <c r="N4356" i="1"/>
  <c r="O4356" i="1"/>
  <c r="P4356" i="1"/>
  <c r="Q4356" i="1"/>
  <c r="R4356" i="1"/>
  <c r="S4356" i="1"/>
  <c r="T4356" i="1"/>
  <c r="U4356" i="1"/>
  <c r="V4356" i="1"/>
  <c r="W4356" i="1"/>
  <c r="X4356" i="1"/>
  <c r="Y4356" i="1"/>
  <c r="Z4356" i="1"/>
  <c r="AA4356" i="1"/>
  <c r="AB4356" i="1"/>
  <c r="AC4356" i="1"/>
  <c r="AD4356" i="1"/>
  <c r="H4357" i="1"/>
  <c r="I4357" i="1"/>
  <c r="J4357" i="1"/>
  <c r="K4357" i="1"/>
  <c r="L4357" i="1"/>
  <c r="M4357" i="1"/>
  <c r="N4357" i="1"/>
  <c r="O4357" i="1"/>
  <c r="P4357" i="1"/>
  <c r="Q4357" i="1"/>
  <c r="R4357" i="1"/>
  <c r="S4357" i="1"/>
  <c r="T4357" i="1"/>
  <c r="U4357" i="1"/>
  <c r="V4357" i="1"/>
  <c r="W4357" i="1"/>
  <c r="X4357" i="1"/>
  <c r="Y4357" i="1"/>
  <c r="Z4357" i="1"/>
  <c r="AA4357" i="1"/>
  <c r="AB4357" i="1"/>
  <c r="AC4357" i="1"/>
  <c r="AD4357" i="1"/>
  <c r="H4358" i="1"/>
  <c r="I4358" i="1"/>
  <c r="J4358" i="1"/>
  <c r="K4358" i="1"/>
  <c r="L4358" i="1"/>
  <c r="M4358" i="1"/>
  <c r="N4358" i="1"/>
  <c r="O4358" i="1"/>
  <c r="P4358" i="1"/>
  <c r="Q4358" i="1"/>
  <c r="R4358" i="1"/>
  <c r="S4358" i="1"/>
  <c r="T4358" i="1"/>
  <c r="U4358" i="1"/>
  <c r="V4358" i="1"/>
  <c r="W4358" i="1"/>
  <c r="X4358" i="1"/>
  <c r="Y4358" i="1"/>
  <c r="Z4358" i="1"/>
  <c r="AA4358" i="1"/>
  <c r="AB4358" i="1"/>
  <c r="AC4358" i="1"/>
  <c r="AD4358" i="1"/>
  <c r="H4359" i="1"/>
  <c r="I4359" i="1"/>
  <c r="J4359" i="1"/>
  <c r="K4359" i="1"/>
  <c r="L4359" i="1"/>
  <c r="M4359" i="1"/>
  <c r="N4359" i="1"/>
  <c r="O4359" i="1"/>
  <c r="P4359" i="1"/>
  <c r="Q4359" i="1"/>
  <c r="R4359" i="1"/>
  <c r="S4359" i="1"/>
  <c r="T4359" i="1"/>
  <c r="U4359" i="1"/>
  <c r="V4359" i="1"/>
  <c r="W4359" i="1"/>
  <c r="X4359" i="1"/>
  <c r="Y4359" i="1"/>
  <c r="Z4359" i="1"/>
  <c r="AA4359" i="1"/>
  <c r="AB4359" i="1"/>
  <c r="AC4359" i="1"/>
  <c r="AD4359" i="1"/>
  <c r="H4360" i="1"/>
  <c r="I4360" i="1"/>
  <c r="J4360" i="1"/>
  <c r="K4360" i="1"/>
  <c r="L4360" i="1"/>
  <c r="M4360" i="1"/>
  <c r="N4360" i="1"/>
  <c r="O4360" i="1"/>
  <c r="P4360" i="1"/>
  <c r="Q4360" i="1"/>
  <c r="R4360" i="1"/>
  <c r="S4360" i="1"/>
  <c r="T4360" i="1"/>
  <c r="U4360" i="1"/>
  <c r="V4360" i="1"/>
  <c r="W4360" i="1"/>
  <c r="X4360" i="1"/>
  <c r="Y4360" i="1"/>
  <c r="Z4360" i="1"/>
  <c r="AA4360" i="1"/>
  <c r="AB4360" i="1"/>
  <c r="AC4360" i="1"/>
  <c r="AD4360" i="1"/>
  <c r="H4361" i="1"/>
  <c r="I4361" i="1"/>
  <c r="J4361" i="1"/>
  <c r="K4361" i="1"/>
  <c r="L4361" i="1"/>
  <c r="M4361" i="1"/>
  <c r="N4361" i="1"/>
  <c r="O4361" i="1"/>
  <c r="P4361" i="1"/>
  <c r="Q4361" i="1"/>
  <c r="R4361" i="1"/>
  <c r="S4361" i="1"/>
  <c r="T4361" i="1"/>
  <c r="U4361" i="1"/>
  <c r="V4361" i="1"/>
  <c r="W4361" i="1"/>
  <c r="X4361" i="1"/>
  <c r="Y4361" i="1"/>
  <c r="Z4361" i="1"/>
  <c r="AA4361" i="1"/>
  <c r="AB4361" i="1"/>
  <c r="AC4361" i="1"/>
  <c r="AD4361" i="1"/>
  <c r="H4363" i="1"/>
  <c r="I4363" i="1"/>
  <c r="J4363" i="1"/>
  <c r="K4363" i="1"/>
  <c r="L4363" i="1"/>
  <c r="M4363" i="1"/>
  <c r="N4363" i="1"/>
  <c r="O4363" i="1"/>
  <c r="P4363" i="1"/>
  <c r="Q4363" i="1"/>
  <c r="R4363" i="1"/>
  <c r="S4363" i="1"/>
  <c r="T4363" i="1"/>
  <c r="U4363" i="1"/>
  <c r="V4363" i="1"/>
  <c r="W4363" i="1"/>
  <c r="X4363" i="1"/>
  <c r="Y4363" i="1"/>
  <c r="Z4363" i="1"/>
  <c r="AA4363" i="1"/>
  <c r="AB4363" i="1"/>
  <c r="AC4363" i="1"/>
  <c r="AD4363" i="1"/>
  <c r="H4364" i="1"/>
  <c r="I4364" i="1"/>
  <c r="J4364" i="1"/>
  <c r="K4364" i="1"/>
  <c r="L4364" i="1"/>
  <c r="M4364" i="1"/>
  <c r="N4364" i="1"/>
  <c r="O4364" i="1"/>
  <c r="P4364" i="1"/>
  <c r="Q4364" i="1"/>
  <c r="R4364" i="1"/>
  <c r="S4364" i="1"/>
  <c r="T4364" i="1"/>
  <c r="U4364" i="1"/>
  <c r="V4364" i="1"/>
  <c r="W4364" i="1"/>
  <c r="X4364" i="1"/>
  <c r="Y4364" i="1"/>
  <c r="Z4364" i="1"/>
  <c r="AA4364" i="1"/>
  <c r="AB4364" i="1"/>
  <c r="AC4364" i="1"/>
  <c r="AD4364" i="1"/>
  <c r="H4365" i="1"/>
  <c r="I4365" i="1"/>
  <c r="J4365" i="1"/>
  <c r="K4365" i="1"/>
  <c r="L4365" i="1"/>
  <c r="M4365" i="1"/>
  <c r="N4365" i="1"/>
  <c r="O4365" i="1"/>
  <c r="P4365" i="1"/>
  <c r="Q4365" i="1"/>
  <c r="R4365" i="1"/>
  <c r="S4365" i="1"/>
  <c r="T4365" i="1"/>
  <c r="U4365" i="1"/>
  <c r="V4365" i="1"/>
  <c r="W4365" i="1"/>
  <c r="X4365" i="1"/>
  <c r="Y4365" i="1"/>
  <c r="Z4365" i="1"/>
  <c r="AA4365" i="1"/>
  <c r="AB4365" i="1"/>
  <c r="AC4365" i="1"/>
  <c r="AD4365" i="1"/>
  <c r="H4366" i="1"/>
  <c r="I4366" i="1"/>
  <c r="J4366" i="1"/>
  <c r="K4366" i="1"/>
  <c r="L4366" i="1"/>
  <c r="M4366" i="1"/>
  <c r="N4366" i="1"/>
  <c r="O4366" i="1"/>
  <c r="P4366" i="1"/>
  <c r="Q4366" i="1"/>
  <c r="R4366" i="1"/>
  <c r="S4366" i="1"/>
  <c r="T4366" i="1"/>
  <c r="U4366" i="1"/>
  <c r="V4366" i="1"/>
  <c r="W4366" i="1"/>
  <c r="X4366" i="1"/>
  <c r="Y4366" i="1"/>
  <c r="Z4366" i="1"/>
  <c r="AA4366" i="1"/>
  <c r="AB4366" i="1"/>
  <c r="AC4366" i="1"/>
  <c r="AD4366" i="1"/>
  <c r="H4367" i="1"/>
  <c r="I4367" i="1"/>
  <c r="J4367" i="1"/>
  <c r="K4367" i="1"/>
  <c r="L4367" i="1"/>
  <c r="M4367" i="1"/>
  <c r="N4367" i="1"/>
  <c r="O4367" i="1"/>
  <c r="P4367" i="1"/>
  <c r="Q4367" i="1"/>
  <c r="R4367" i="1"/>
  <c r="S4367" i="1"/>
  <c r="T4367" i="1"/>
  <c r="U4367" i="1"/>
  <c r="V4367" i="1"/>
  <c r="W4367" i="1"/>
  <c r="X4367" i="1"/>
  <c r="Y4367" i="1"/>
  <c r="Z4367" i="1"/>
  <c r="AA4367" i="1"/>
  <c r="AB4367" i="1"/>
  <c r="AC4367" i="1"/>
  <c r="AD4367" i="1"/>
  <c r="H4368" i="1"/>
  <c r="I4368" i="1"/>
  <c r="J4368" i="1"/>
  <c r="K4368" i="1"/>
  <c r="L4368" i="1"/>
  <c r="M4368" i="1"/>
  <c r="N4368" i="1"/>
  <c r="O4368" i="1"/>
  <c r="P4368" i="1"/>
  <c r="Q4368" i="1"/>
  <c r="R4368" i="1"/>
  <c r="S4368" i="1"/>
  <c r="T4368" i="1"/>
  <c r="U4368" i="1"/>
  <c r="V4368" i="1"/>
  <c r="W4368" i="1"/>
  <c r="X4368" i="1"/>
  <c r="Y4368" i="1"/>
  <c r="Z4368" i="1"/>
  <c r="AA4368" i="1"/>
  <c r="AB4368" i="1"/>
  <c r="AC4368" i="1"/>
  <c r="AD4368" i="1"/>
  <c r="H4369" i="1"/>
  <c r="I4369" i="1"/>
  <c r="J4369" i="1"/>
  <c r="K4369" i="1"/>
  <c r="L4369" i="1"/>
  <c r="M4369" i="1"/>
  <c r="N4369" i="1"/>
  <c r="O4369" i="1"/>
  <c r="P4369" i="1"/>
  <c r="Q4369" i="1"/>
  <c r="R4369" i="1"/>
  <c r="S4369" i="1"/>
  <c r="T4369" i="1"/>
  <c r="U4369" i="1"/>
  <c r="V4369" i="1"/>
  <c r="W4369" i="1"/>
  <c r="X4369" i="1"/>
  <c r="Y4369" i="1"/>
  <c r="Z4369" i="1"/>
  <c r="AA4369" i="1"/>
  <c r="AB4369" i="1"/>
  <c r="AC4369" i="1"/>
  <c r="AD4369" i="1"/>
  <c r="H4370" i="1"/>
  <c r="I4370" i="1"/>
  <c r="J4370" i="1"/>
  <c r="K4370" i="1"/>
  <c r="L4370" i="1"/>
  <c r="M4370" i="1"/>
  <c r="N4370" i="1"/>
  <c r="O4370" i="1"/>
  <c r="P4370" i="1"/>
  <c r="Q4370" i="1"/>
  <c r="R4370" i="1"/>
  <c r="S4370" i="1"/>
  <c r="T4370" i="1"/>
  <c r="U4370" i="1"/>
  <c r="V4370" i="1"/>
  <c r="W4370" i="1"/>
  <c r="X4370" i="1"/>
  <c r="Y4370" i="1"/>
  <c r="Z4370" i="1"/>
  <c r="AA4370" i="1"/>
  <c r="AB4370" i="1"/>
  <c r="AC4370" i="1"/>
  <c r="AD4370" i="1"/>
  <c r="H4372" i="1"/>
  <c r="I4372" i="1"/>
  <c r="J4372" i="1"/>
  <c r="K4372" i="1"/>
  <c r="L4372" i="1"/>
  <c r="M4372" i="1"/>
  <c r="N4372" i="1"/>
  <c r="O4372" i="1"/>
  <c r="P4372" i="1"/>
  <c r="Q4372" i="1"/>
  <c r="R4372" i="1"/>
  <c r="S4372" i="1"/>
  <c r="T4372" i="1"/>
  <c r="U4372" i="1"/>
  <c r="V4372" i="1"/>
  <c r="W4372" i="1"/>
  <c r="X4372" i="1"/>
  <c r="Y4372" i="1"/>
  <c r="Z4372" i="1"/>
  <c r="AA4372" i="1"/>
  <c r="AB4372" i="1"/>
  <c r="AC4372" i="1"/>
  <c r="AD4372" i="1"/>
  <c r="H4373" i="1"/>
  <c r="I4373" i="1"/>
  <c r="J4373" i="1"/>
  <c r="K4373" i="1"/>
  <c r="L4373" i="1"/>
  <c r="M4373" i="1"/>
  <c r="N4373" i="1"/>
  <c r="O4373" i="1"/>
  <c r="P4373" i="1"/>
  <c r="Q4373" i="1"/>
  <c r="R4373" i="1"/>
  <c r="S4373" i="1"/>
  <c r="T4373" i="1"/>
  <c r="U4373" i="1"/>
  <c r="V4373" i="1"/>
  <c r="W4373" i="1"/>
  <c r="X4373" i="1"/>
  <c r="Y4373" i="1"/>
  <c r="Z4373" i="1"/>
  <c r="AA4373" i="1"/>
  <c r="AB4373" i="1"/>
  <c r="AC4373" i="1"/>
  <c r="AD4373" i="1"/>
  <c r="H4374" i="1"/>
  <c r="I4374" i="1"/>
  <c r="J4374" i="1"/>
  <c r="K4374" i="1"/>
  <c r="L4374" i="1"/>
  <c r="M4374" i="1"/>
  <c r="N4374" i="1"/>
  <c r="O4374" i="1"/>
  <c r="P4374" i="1"/>
  <c r="Q4374" i="1"/>
  <c r="R4374" i="1"/>
  <c r="S4374" i="1"/>
  <c r="T4374" i="1"/>
  <c r="U4374" i="1"/>
  <c r="V4374" i="1"/>
  <c r="W4374" i="1"/>
  <c r="X4374" i="1"/>
  <c r="Y4374" i="1"/>
  <c r="Z4374" i="1"/>
  <c r="AA4374" i="1"/>
  <c r="AB4374" i="1"/>
  <c r="AC4374" i="1"/>
  <c r="AD4374" i="1"/>
  <c r="H4375" i="1"/>
  <c r="I4375" i="1"/>
  <c r="J4375" i="1"/>
  <c r="K4375" i="1"/>
  <c r="L4375" i="1"/>
  <c r="M4375" i="1"/>
  <c r="N4375" i="1"/>
  <c r="O4375" i="1"/>
  <c r="P4375" i="1"/>
  <c r="Q4375" i="1"/>
  <c r="R4375" i="1"/>
  <c r="S4375" i="1"/>
  <c r="T4375" i="1"/>
  <c r="U4375" i="1"/>
  <c r="V4375" i="1"/>
  <c r="W4375" i="1"/>
  <c r="X4375" i="1"/>
  <c r="Y4375" i="1"/>
  <c r="Z4375" i="1"/>
  <c r="AA4375" i="1"/>
  <c r="AB4375" i="1"/>
  <c r="AC4375" i="1"/>
  <c r="AD4375" i="1"/>
  <c r="H4376" i="1"/>
  <c r="I4376" i="1"/>
  <c r="J4376" i="1"/>
  <c r="K4376" i="1"/>
  <c r="L4376" i="1"/>
  <c r="M4376" i="1"/>
  <c r="N4376" i="1"/>
  <c r="O4376" i="1"/>
  <c r="P4376" i="1"/>
  <c r="Q4376" i="1"/>
  <c r="R4376" i="1"/>
  <c r="S4376" i="1"/>
  <c r="T4376" i="1"/>
  <c r="U4376" i="1"/>
  <c r="V4376" i="1"/>
  <c r="W4376" i="1"/>
  <c r="X4376" i="1"/>
  <c r="Y4376" i="1"/>
  <c r="Z4376" i="1"/>
  <c r="AA4376" i="1"/>
  <c r="AB4376" i="1"/>
  <c r="AC4376" i="1"/>
  <c r="AD4376" i="1"/>
  <c r="H4377" i="1"/>
  <c r="I4377" i="1"/>
  <c r="J4377" i="1"/>
  <c r="K4377" i="1"/>
  <c r="L4377" i="1"/>
  <c r="M4377" i="1"/>
  <c r="N4377" i="1"/>
  <c r="O4377" i="1"/>
  <c r="P4377" i="1"/>
  <c r="Q4377" i="1"/>
  <c r="R4377" i="1"/>
  <c r="S4377" i="1"/>
  <c r="T4377" i="1"/>
  <c r="U4377" i="1"/>
  <c r="V4377" i="1"/>
  <c r="W4377" i="1"/>
  <c r="X4377" i="1"/>
  <c r="Y4377" i="1"/>
  <c r="Z4377" i="1"/>
  <c r="AA4377" i="1"/>
  <c r="AB4377" i="1"/>
  <c r="AC4377" i="1"/>
  <c r="AD4377" i="1"/>
  <c r="H4378" i="1"/>
  <c r="I4378" i="1"/>
  <c r="J4378" i="1"/>
  <c r="K4378" i="1"/>
  <c r="L4378" i="1"/>
  <c r="M4378" i="1"/>
  <c r="N4378" i="1"/>
  <c r="O4378" i="1"/>
  <c r="P4378" i="1"/>
  <c r="Q4378" i="1"/>
  <c r="R4378" i="1"/>
  <c r="S4378" i="1"/>
  <c r="T4378" i="1"/>
  <c r="U4378" i="1"/>
  <c r="V4378" i="1"/>
  <c r="W4378" i="1"/>
  <c r="X4378" i="1"/>
  <c r="Y4378" i="1"/>
  <c r="Z4378" i="1"/>
  <c r="AA4378" i="1"/>
  <c r="AB4378" i="1"/>
  <c r="AC4378" i="1"/>
  <c r="AD4378" i="1"/>
  <c r="H4379" i="1"/>
  <c r="I4379" i="1"/>
  <c r="J4379" i="1"/>
  <c r="K4379" i="1"/>
  <c r="L4379" i="1"/>
  <c r="M4379" i="1"/>
  <c r="N4379" i="1"/>
  <c r="O4379" i="1"/>
  <c r="P4379" i="1"/>
  <c r="Q4379" i="1"/>
  <c r="R4379" i="1"/>
  <c r="S4379" i="1"/>
  <c r="T4379" i="1"/>
  <c r="U4379" i="1"/>
  <c r="V4379" i="1"/>
  <c r="W4379" i="1"/>
  <c r="X4379" i="1"/>
  <c r="Y4379" i="1"/>
  <c r="Z4379" i="1"/>
  <c r="AA4379" i="1"/>
  <c r="AB4379" i="1"/>
  <c r="AC4379" i="1"/>
  <c r="AD4379" i="1"/>
  <c r="H4381" i="1"/>
  <c r="I4381" i="1"/>
  <c r="J4381" i="1"/>
  <c r="K4381" i="1"/>
  <c r="L4381" i="1"/>
  <c r="M4381" i="1"/>
  <c r="N4381" i="1"/>
  <c r="O4381" i="1"/>
  <c r="P4381" i="1"/>
  <c r="Q4381" i="1"/>
  <c r="R4381" i="1"/>
  <c r="S4381" i="1"/>
  <c r="T4381" i="1"/>
  <c r="U4381" i="1"/>
  <c r="V4381" i="1"/>
  <c r="W4381" i="1"/>
  <c r="X4381" i="1"/>
  <c r="Y4381" i="1"/>
  <c r="Z4381" i="1"/>
  <c r="AA4381" i="1"/>
  <c r="AB4381" i="1"/>
  <c r="AC4381" i="1"/>
  <c r="AD4381" i="1"/>
  <c r="H4382" i="1"/>
  <c r="I4382" i="1"/>
  <c r="J4382" i="1"/>
  <c r="K4382" i="1"/>
  <c r="L4382" i="1"/>
  <c r="M4382" i="1"/>
  <c r="N4382" i="1"/>
  <c r="O4382" i="1"/>
  <c r="P4382" i="1"/>
  <c r="Q4382" i="1"/>
  <c r="R4382" i="1"/>
  <c r="S4382" i="1"/>
  <c r="T4382" i="1"/>
  <c r="U4382" i="1"/>
  <c r="V4382" i="1"/>
  <c r="W4382" i="1"/>
  <c r="X4382" i="1"/>
  <c r="Y4382" i="1"/>
  <c r="Z4382" i="1"/>
  <c r="AA4382" i="1"/>
  <c r="AB4382" i="1"/>
  <c r="AC4382" i="1"/>
  <c r="AD4382" i="1"/>
  <c r="H4383" i="1"/>
  <c r="I4383" i="1"/>
  <c r="J4383" i="1"/>
  <c r="K4383" i="1"/>
  <c r="L4383" i="1"/>
  <c r="M4383" i="1"/>
  <c r="N4383" i="1"/>
  <c r="O4383" i="1"/>
  <c r="P4383" i="1"/>
  <c r="Q4383" i="1"/>
  <c r="R4383" i="1"/>
  <c r="S4383" i="1"/>
  <c r="T4383" i="1"/>
  <c r="U4383" i="1"/>
  <c r="V4383" i="1"/>
  <c r="W4383" i="1"/>
  <c r="X4383" i="1"/>
  <c r="Y4383" i="1"/>
  <c r="Z4383" i="1"/>
  <c r="AA4383" i="1"/>
  <c r="AB4383" i="1"/>
  <c r="AC4383" i="1"/>
  <c r="AD4383" i="1"/>
  <c r="H4384" i="1"/>
  <c r="I4384" i="1"/>
  <c r="J4384" i="1"/>
  <c r="K4384" i="1"/>
  <c r="L4384" i="1"/>
  <c r="M4384" i="1"/>
  <c r="N4384" i="1"/>
  <c r="O4384" i="1"/>
  <c r="P4384" i="1"/>
  <c r="Q4384" i="1"/>
  <c r="R4384" i="1"/>
  <c r="S4384" i="1"/>
  <c r="T4384" i="1"/>
  <c r="U4384" i="1"/>
  <c r="V4384" i="1"/>
  <c r="W4384" i="1"/>
  <c r="X4384" i="1"/>
  <c r="Y4384" i="1"/>
  <c r="Z4384" i="1"/>
  <c r="AA4384" i="1"/>
  <c r="AB4384" i="1"/>
  <c r="AC4384" i="1"/>
  <c r="AD4384" i="1"/>
  <c r="H4385" i="1"/>
  <c r="I4385" i="1"/>
  <c r="J4385" i="1"/>
  <c r="K4385" i="1"/>
  <c r="L4385" i="1"/>
  <c r="M4385" i="1"/>
  <c r="N4385" i="1"/>
  <c r="O4385" i="1"/>
  <c r="P4385" i="1"/>
  <c r="Q4385" i="1"/>
  <c r="R4385" i="1"/>
  <c r="S4385" i="1"/>
  <c r="T4385" i="1"/>
  <c r="U4385" i="1"/>
  <c r="V4385" i="1"/>
  <c r="W4385" i="1"/>
  <c r="X4385" i="1"/>
  <c r="Y4385" i="1"/>
  <c r="Z4385" i="1"/>
  <c r="AA4385" i="1"/>
  <c r="AB4385" i="1"/>
  <c r="AC4385" i="1"/>
  <c r="AD4385" i="1"/>
  <c r="H4386" i="1"/>
  <c r="I4386" i="1"/>
  <c r="J4386" i="1"/>
  <c r="K4386" i="1"/>
  <c r="L4386" i="1"/>
  <c r="M4386" i="1"/>
  <c r="N4386" i="1"/>
  <c r="O4386" i="1"/>
  <c r="P4386" i="1"/>
  <c r="Q4386" i="1"/>
  <c r="R4386" i="1"/>
  <c r="S4386" i="1"/>
  <c r="T4386" i="1"/>
  <c r="U4386" i="1"/>
  <c r="V4386" i="1"/>
  <c r="W4386" i="1"/>
  <c r="X4386" i="1"/>
  <c r="Y4386" i="1"/>
  <c r="Z4386" i="1"/>
  <c r="AA4386" i="1"/>
  <c r="AB4386" i="1"/>
  <c r="AC4386" i="1"/>
  <c r="AD4386" i="1"/>
  <c r="H4387" i="1"/>
  <c r="I4387" i="1"/>
  <c r="J4387" i="1"/>
  <c r="K4387" i="1"/>
  <c r="L4387" i="1"/>
  <c r="M4387" i="1"/>
  <c r="N4387" i="1"/>
  <c r="O4387" i="1"/>
  <c r="P4387" i="1"/>
  <c r="Q4387" i="1"/>
  <c r="R4387" i="1"/>
  <c r="S4387" i="1"/>
  <c r="T4387" i="1"/>
  <c r="U4387" i="1"/>
  <c r="V4387" i="1"/>
  <c r="W4387" i="1"/>
  <c r="X4387" i="1"/>
  <c r="Y4387" i="1"/>
  <c r="Z4387" i="1"/>
  <c r="AA4387" i="1"/>
  <c r="AB4387" i="1"/>
  <c r="AC4387" i="1"/>
  <c r="AD4387" i="1"/>
  <c r="H4388" i="1"/>
  <c r="I4388" i="1"/>
  <c r="J4388" i="1"/>
  <c r="K4388" i="1"/>
  <c r="L4388" i="1"/>
  <c r="M4388" i="1"/>
  <c r="N4388" i="1"/>
  <c r="O4388" i="1"/>
  <c r="P4388" i="1"/>
  <c r="Q4388" i="1"/>
  <c r="R4388" i="1"/>
  <c r="S4388" i="1"/>
  <c r="T4388" i="1"/>
  <c r="U4388" i="1"/>
  <c r="V4388" i="1"/>
  <c r="W4388" i="1"/>
  <c r="X4388" i="1"/>
  <c r="Y4388" i="1"/>
  <c r="Z4388" i="1"/>
  <c r="AA4388" i="1"/>
  <c r="AB4388" i="1"/>
  <c r="AC4388" i="1"/>
  <c r="AD4388" i="1"/>
  <c r="H4390" i="1"/>
  <c r="I4390" i="1"/>
  <c r="J4390" i="1"/>
  <c r="K4390" i="1"/>
  <c r="L4390" i="1"/>
  <c r="M4390" i="1"/>
  <c r="N4390" i="1"/>
  <c r="O4390" i="1"/>
  <c r="P4390" i="1"/>
  <c r="Q4390" i="1"/>
  <c r="R4390" i="1"/>
  <c r="S4390" i="1"/>
  <c r="T4390" i="1"/>
  <c r="U4390" i="1"/>
  <c r="V4390" i="1"/>
  <c r="W4390" i="1"/>
  <c r="X4390" i="1"/>
  <c r="Y4390" i="1"/>
  <c r="Z4390" i="1"/>
  <c r="AA4390" i="1"/>
  <c r="AB4390" i="1"/>
  <c r="AC4390" i="1"/>
  <c r="AD4390" i="1"/>
  <c r="H4391" i="1"/>
  <c r="I4391" i="1"/>
  <c r="J4391" i="1"/>
  <c r="K4391" i="1"/>
  <c r="L4391" i="1"/>
  <c r="M4391" i="1"/>
  <c r="N4391" i="1"/>
  <c r="O4391" i="1"/>
  <c r="P4391" i="1"/>
  <c r="Q4391" i="1"/>
  <c r="R4391" i="1"/>
  <c r="S4391" i="1"/>
  <c r="T4391" i="1"/>
  <c r="U4391" i="1"/>
  <c r="V4391" i="1"/>
  <c r="W4391" i="1"/>
  <c r="X4391" i="1"/>
  <c r="Y4391" i="1"/>
  <c r="Z4391" i="1"/>
  <c r="AA4391" i="1"/>
  <c r="AB4391" i="1"/>
  <c r="AC4391" i="1"/>
  <c r="AD4391" i="1"/>
  <c r="H4392" i="1"/>
  <c r="I4392" i="1"/>
  <c r="J4392" i="1"/>
  <c r="K4392" i="1"/>
  <c r="L4392" i="1"/>
  <c r="M4392" i="1"/>
  <c r="N4392" i="1"/>
  <c r="O4392" i="1"/>
  <c r="P4392" i="1"/>
  <c r="Q4392" i="1"/>
  <c r="R4392" i="1"/>
  <c r="S4392" i="1"/>
  <c r="T4392" i="1"/>
  <c r="U4392" i="1"/>
  <c r="V4392" i="1"/>
  <c r="W4392" i="1"/>
  <c r="X4392" i="1"/>
  <c r="Y4392" i="1"/>
  <c r="Z4392" i="1"/>
  <c r="AA4392" i="1"/>
  <c r="AB4392" i="1"/>
  <c r="AC4392" i="1"/>
  <c r="AD4392" i="1"/>
  <c r="H4393" i="1"/>
  <c r="I4393" i="1"/>
  <c r="J4393" i="1"/>
  <c r="K4393" i="1"/>
  <c r="L4393" i="1"/>
  <c r="M4393" i="1"/>
  <c r="N4393" i="1"/>
  <c r="O4393" i="1"/>
  <c r="P4393" i="1"/>
  <c r="Q4393" i="1"/>
  <c r="R4393" i="1"/>
  <c r="S4393" i="1"/>
  <c r="T4393" i="1"/>
  <c r="U4393" i="1"/>
  <c r="V4393" i="1"/>
  <c r="W4393" i="1"/>
  <c r="X4393" i="1"/>
  <c r="Y4393" i="1"/>
  <c r="Z4393" i="1"/>
  <c r="AA4393" i="1"/>
  <c r="AB4393" i="1"/>
  <c r="AC4393" i="1"/>
  <c r="AD4393" i="1"/>
  <c r="H4394" i="1"/>
  <c r="I4394" i="1"/>
  <c r="J4394" i="1"/>
  <c r="K4394" i="1"/>
  <c r="L4394" i="1"/>
  <c r="M4394" i="1"/>
  <c r="N4394" i="1"/>
  <c r="O4394" i="1"/>
  <c r="P4394" i="1"/>
  <c r="Q4394" i="1"/>
  <c r="R4394" i="1"/>
  <c r="S4394" i="1"/>
  <c r="T4394" i="1"/>
  <c r="U4394" i="1"/>
  <c r="V4394" i="1"/>
  <c r="W4394" i="1"/>
  <c r="X4394" i="1"/>
  <c r="Y4394" i="1"/>
  <c r="Z4394" i="1"/>
  <c r="AA4394" i="1"/>
  <c r="AB4394" i="1"/>
  <c r="AC4394" i="1"/>
  <c r="AD4394" i="1"/>
  <c r="H4395" i="1"/>
  <c r="I4395" i="1"/>
  <c r="J4395" i="1"/>
  <c r="K4395" i="1"/>
  <c r="L4395" i="1"/>
  <c r="M4395" i="1"/>
  <c r="N4395" i="1"/>
  <c r="O4395" i="1"/>
  <c r="P4395" i="1"/>
  <c r="Q4395" i="1"/>
  <c r="R4395" i="1"/>
  <c r="S4395" i="1"/>
  <c r="T4395" i="1"/>
  <c r="U4395" i="1"/>
  <c r="V4395" i="1"/>
  <c r="W4395" i="1"/>
  <c r="X4395" i="1"/>
  <c r="Y4395" i="1"/>
  <c r="Z4395" i="1"/>
  <c r="AA4395" i="1"/>
  <c r="AB4395" i="1"/>
  <c r="AC4395" i="1"/>
  <c r="AD4395" i="1"/>
  <c r="H4396" i="1"/>
  <c r="I4396" i="1"/>
  <c r="J4396" i="1"/>
  <c r="K4396" i="1"/>
  <c r="L4396" i="1"/>
  <c r="M4396" i="1"/>
  <c r="N4396" i="1"/>
  <c r="O4396" i="1"/>
  <c r="P4396" i="1"/>
  <c r="Q4396" i="1"/>
  <c r="R4396" i="1"/>
  <c r="S4396" i="1"/>
  <c r="T4396" i="1"/>
  <c r="U4396" i="1"/>
  <c r="V4396" i="1"/>
  <c r="W4396" i="1"/>
  <c r="X4396" i="1"/>
  <c r="Y4396" i="1"/>
  <c r="Z4396" i="1"/>
  <c r="AA4396" i="1"/>
  <c r="AB4396" i="1"/>
  <c r="AC4396" i="1"/>
  <c r="AD4396" i="1"/>
  <c r="H4397" i="1"/>
  <c r="I4397" i="1"/>
  <c r="J4397" i="1"/>
  <c r="K4397" i="1"/>
  <c r="L4397" i="1"/>
  <c r="M4397" i="1"/>
  <c r="N4397" i="1"/>
  <c r="O4397" i="1"/>
  <c r="P4397" i="1"/>
  <c r="Q4397" i="1"/>
  <c r="R4397" i="1"/>
  <c r="S4397" i="1"/>
  <c r="T4397" i="1"/>
  <c r="U4397" i="1"/>
  <c r="V4397" i="1"/>
  <c r="W4397" i="1"/>
  <c r="X4397" i="1"/>
  <c r="Y4397" i="1"/>
  <c r="Z4397" i="1"/>
  <c r="AA4397" i="1"/>
  <c r="AB4397" i="1"/>
  <c r="AC4397" i="1"/>
  <c r="AD4397" i="1"/>
  <c r="H4399" i="1"/>
  <c r="I4399" i="1"/>
  <c r="J4399" i="1"/>
  <c r="K4399" i="1"/>
  <c r="L4399" i="1"/>
  <c r="M4399" i="1"/>
  <c r="N4399" i="1"/>
  <c r="O4399" i="1"/>
  <c r="P4399" i="1"/>
  <c r="Q4399" i="1"/>
  <c r="R4399" i="1"/>
  <c r="S4399" i="1"/>
  <c r="T4399" i="1"/>
  <c r="U4399" i="1"/>
  <c r="V4399" i="1"/>
  <c r="W4399" i="1"/>
  <c r="X4399" i="1"/>
  <c r="Y4399" i="1"/>
  <c r="Z4399" i="1"/>
  <c r="AA4399" i="1"/>
  <c r="AB4399" i="1"/>
  <c r="AC4399" i="1"/>
  <c r="AD4399" i="1"/>
  <c r="H4400" i="1"/>
  <c r="I4400" i="1"/>
  <c r="J4400" i="1"/>
  <c r="K4400" i="1"/>
  <c r="L4400" i="1"/>
  <c r="M4400" i="1"/>
  <c r="N4400" i="1"/>
  <c r="O4400" i="1"/>
  <c r="P4400" i="1"/>
  <c r="Q4400" i="1"/>
  <c r="R4400" i="1"/>
  <c r="S4400" i="1"/>
  <c r="T4400" i="1"/>
  <c r="U4400" i="1"/>
  <c r="V4400" i="1"/>
  <c r="W4400" i="1"/>
  <c r="X4400" i="1"/>
  <c r="Y4400" i="1"/>
  <c r="Z4400" i="1"/>
  <c r="AA4400" i="1"/>
  <c r="AB4400" i="1"/>
  <c r="AC4400" i="1"/>
  <c r="AD4400" i="1"/>
  <c r="H4401" i="1"/>
  <c r="I4401" i="1"/>
  <c r="J4401" i="1"/>
  <c r="K4401" i="1"/>
  <c r="L4401" i="1"/>
  <c r="M4401" i="1"/>
  <c r="N4401" i="1"/>
  <c r="O4401" i="1"/>
  <c r="P4401" i="1"/>
  <c r="Q4401" i="1"/>
  <c r="R4401" i="1"/>
  <c r="S4401" i="1"/>
  <c r="T4401" i="1"/>
  <c r="U4401" i="1"/>
  <c r="V4401" i="1"/>
  <c r="W4401" i="1"/>
  <c r="X4401" i="1"/>
  <c r="Y4401" i="1"/>
  <c r="Z4401" i="1"/>
  <c r="AA4401" i="1"/>
  <c r="AB4401" i="1"/>
  <c r="AC4401" i="1"/>
  <c r="AD4401" i="1"/>
  <c r="H4402" i="1"/>
  <c r="I4402" i="1"/>
  <c r="J4402" i="1"/>
  <c r="K4402" i="1"/>
  <c r="L4402" i="1"/>
  <c r="M4402" i="1"/>
  <c r="N4402" i="1"/>
  <c r="O4402" i="1"/>
  <c r="P4402" i="1"/>
  <c r="Q4402" i="1"/>
  <c r="R4402" i="1"/>
  <c r="S4402" i="1"/>
  <c r="T4402" i="1"/>
  <c r="U4402" i="1"/>
  <c r="V4402" i="1"/>
  <c r="W4402" i="1"/>
  <c r="X4402" i="1"/>
  <c r="Y4402" i="1"/>
  <c r="Z4402" i="1"/>
  <c r="AA4402" i="1"/>
  <c r="AB4402" i="1"/>
  <c r="AC4402" i="1"/>
  <c r="AD4402" i="1"/>
  <c r="H4403" i="1"/>
  <c r="I4403" i="1"/>
  <c r="J4403" i="1"/>
  <c r="K4403" i="1"/>
  <c r="L4403" i="1"/>
  <c r="M4403" i="1"/>
  <c r="N4403" i="1"/>
  <c r="O4403" i="1"/>
  <c r="P4403" i="1"/>
  <c r="Q4403" i="1"/>
  <c r="R4403" i="1"/>
  <c r="S4403" i="1"/>
  <c r="T4403" i="1"/>
  <c r="U4403" i="1"/>
  <c r="V4403" i="1"/>
  <c r="W4403" i="1"/>
  <c r="X4403" i="1"/>
  <c r="Y4403" i="1"/>
  <c r="Z4403" i="1"/>
  <c r="AA4403" i="1"/>
  <c r="AB4403" i="1"/>
  <c r="AC4403" i="1"/>
  <c r="AD4403" i="1"/>
  <c r="H4404" i="1"/>
  <c r="I4404" i="1"/>
  <c r="J4404" i="1"/>
  <c r="K4404" i="1"/>
  <c r="L4404" i="1"/>
  <c r="M4404" i="1"/>
  <c r="N4404" i="1"/>
  <c r="O4404" i="1"/>
  <c r="P4404" i="1"/>
  <c r="Q4404" i="1"/>
  <c r="R4404" i="1"/>
  <c r="S4404" i="1"/>
  <c r="T4404" i="1"/>
  <c r="U4404" i="1"/>
  <c r="V4404" i="1"/>
  <c r="W4404" i="1"/>
  <c r="X4404" i="1"/>
  <c r="Y4404" i="1"/>
  <c r="Z4404" i="1"/>
  <c r="AA4404" i="1"/>
  <c r="AB4404" i="1"/>
  <c r="AC4404" i="1"/>
  <c r="AD4404" i="1"/>
  <c r="H4405" i="1"/>
  <c r="I4405" i="1"/>
  <c r="J4405" i="1"/>
  <c r="K4405" i="1"/>
  <c r="L4405" i="1"/>
  <c r="M4405" i="1"/>
  <c r="N4405" i="1"/>
  <c r="O4405" i="1"/>
  <c r="P4405" i="1"/>
  <c r="Q4405" i="1"/>
  <c r="R4405" i="1"/>
  <c r="S4405" i="1"/>
  <c r="T4405" i="1"/>
  <c r="U4405" i="1"/>
  <c r="V4405" i="1"/>
  <c r="W4405" i="1"/>
  <c r="X4405" i="1"/>
  <c r="Y4405" i="1"/>
  <c r="Z4405" i="1"/>
  <c r="AA4405" i="1"/>
  <c r="AB4405" i="1"/>
  <c r="AC4405" i="1"/>
  <c r="AD4405" i="1"/>
  <c r="H4406" i="1"/>
  <c r="I4406" i="1"/>
  <c r="J4406" i="1"/>
  <c r="K4406" i="1"/>
  <c r="L4406" i="1"/>
  <c r="M4406" i="1"/>
  <c r="N4406" i="1"/>
  <c r="O4406" i="1"/>
  <c r="P4406" i="1"/>
  <c r="Q4406" i="1"/>
  <c r="R4406" i="1"/>
  <c r="S4406" i="1"/>
  <c r="T4406" i="1"/>
  <c r="U4406" i="1"/>
  <c r="V4406" i="1"/>
  <c r="W4406" i="1"/>
  <c r="X4406" i="1"/>
  <c r="Y4406" i="1"/>
  <c r="Z4406" i="1"/>
  <c r="AA4406" i="1"/>
  <c r="AB4406" i="1"/>
  <c r="AC4406" i="1"/>
  <c r="AD4406" i="1"/>
  <c r="H4433" i="1"/>
  <c r="I4433" i="1"/>
  <c r="J4433" i="1"/>
  <c r="K4433" i="1"/>
  <c r="L4433" i="1"/>
  <c r="M4433" i="1"/>
  <c r="N4433" i="1"/>
  <c r="O4433" i="1"/>
  <c r="P4433" i="1"/>
  <c r="Q4433" i="1"/>
  <c r="R4433" i="1"/>
  <c r="S4433" i="1"/>
  <c r="T4433" i="1"/>
  <c r="U4433" i="1"/>
  <c r="V4433" i="1"/>
  <c r="W4433" i="1"/>
  <c r="X4433" i="1"/>
  <c r="Y4433" i="1"/>
  <c r="Z4433" i="1"/>
  <c r="AA4433" i="1"/>
  <c r="AB4433" i="1"/>
  <c r="AC4433" i="1"/>
  <c r="AD4433" i="1"/>
  <c r="H4434" i="1"/>
  <c r="I4434" i="1"/>
  <c r="J4434" i="1"/>
  <c r="K4434" i="1"/>
  <c r="L4434" i="1"/>
  <c r="M4434" i="1"/>
  <c r="N4434" i="1"/>
  <c r="O4434" i="1"/>
  <c r="P4434" i="1"/>
  <c r="Q4434" i="1"/>
  <c r="R4434" i="1"/>
  <c r="S4434" i="1"/>
  <c r="T4434" i="1"/>
  <c r="U4434" i="1"/>
  <c r="V4434" i="1"/>
  <c r="W4434" i="1"/>
  <c r="X4434" i="1"/>
  <c r="Y4434" i="1"/>
  <c r="Z4434" i="1"/>
  <c r="AA4434" i="1"/>
  <c r="AB4434" i="1"/>
  <c r="AC4434" i="1"/>
  <c r="AD4434" i="1"/>
  <c r="H4435" i="1"/>
  <c r="I4435" i="1"/>
  <c r="J4435" i="1"/>
  <c r="K4435" i="1"/>
  <c r="L4435" i="1"/>
  <c r="M4435" i="1"/>
  <c r="N4435" i="1"/>
  <c r="O4435" i="1"/>
  <c r="P4435" i="1"/>
  <c r="Q4435" i="1"/>
  <c r="R4435" i="1"/>
  <c r="S4435" i="1"/>
  <c r="T4435" i="1"/>
  <c r="U4435" i="1"/>
  <c r="V4435" i="1"/>
  <c r="W4435" i="1"/>
  <c r="X4435" i="1"/>
  <c r="Y4435" i="1"/>
  <c r="Z4435" i="1"/>
  <c r="AA4435" i="1"/>
  <c r="AB4435" i="1"/>
  <c r="AC4435" i="1"/>
  <c r="AD4435" i="1"/>
  <c r="H4436" i="1"/>
  <c r="I4436" i="1"/>
  <c r="J4436" i="1"/>
  <c r="K4436" i="1"/>
  <c r="L4436" i="1"/>
  <c r="M4436" i="1"/>
  <c r="N4436" i="1"/>
  <c r="O4436" i="1"/>
  <c r="P4436" i="1"/>
  <c r="Q4436" i="1"/>
  <c r="R4436" i="1"/>
  <c r="S4436" i="1"/>
  <c r="T4436" i="1"/>
  <c r="U4436" i="1"/>
  <c r="V4436" i="1"/>
  <c r="W4436" i="1"/>
  <c r="X4436" i="1"/>
  <c r="Y4436" i="1"/>
  <c r="Z4436" i="1"/>
  <c r="AA4436" i="1"/>
  <c r="AB4436" i="1"/>
  <c r="AC4436" i="1"/>
  <c r="AD4436" i="1"/>
  <c r="H4437" i="1"/>
  <c r="I4437" i="1"/>
  <c r="J4437" i="1"/>
  <c r="K4437" i="1"/>
  <c r="L4437" i="1"/>
  <c r="M4437" i="1"/>
  <c r="N4437" i="1"/>
  <c r="O4437" i="1"/>
  <c r="P4437" i="1"/>
  <c r="Q4437" i="1"/>
  <c r="R4437" i="1"/>
  <c r="S4437" i="1"/>
  <c r="T4437" i="1"/>
  <c r="U4437" i="1"/>
  <c r="V4437" i="1"/>
  <c r="W4437" i="1"/>
  <c r="X4437" i="1"/>
  <c r="Y4437" i="1"/>
  <c r="Z4437" i="1"/>
  <c r="AA4437" i="1"/>
  <c r="AB4437" i="1"/>
  <c r="AC4437" i="1"/>
  <c r="AD4437" i="1"/>
  <c r="H4438" i="1"/>
  <c r="I4438" i="1"/>
  <c r="J4438" i="1"/>
  <c r="K4438" i="1"/>
  <c r="L4438" i="1"/>
  <c r="M4438" i="1"/>
  <c r="N4438" i="1"/>
  <c r="O4438" i="1"/>
  <c r="P4438" i="1"/>
  <c r="Q4438" i="1"/>
  <c r="R4438" i="1"/>
  <c r="S4438" i="1"/>
  <c r="T4438" i="1"/>
  <c r="U4438" i="1"/>
  <c r="V4438" i="1"/>
  <c r="W4438" i="1"/>
  <c r="X4438" i="1"/>
  <c r="Y4438" i="1"/>
  <c r="Z4438" i="1"/>
  <c r="AA4438" i="1"/>
  <c r="AB4438" i="1"/>
  <c r="AC4438" i="1"/>
  <c r="AD4438" i="1"/>
  <c r="H4439" i="1"/>
  <c r="I4439" i="1"/>
  <c r="J4439" i="1"/>
  <c r="K4439" i="1"/>
  <c r="L4439" i="1"/>
  <c r="M4439" i="1"/>
  <c r="N4439" i="1"/>
  <c r="O4439" i="1"/>
  <c r="P4439" i="1"/>
  <c r="Q4439" i="1"/>
  <c r="R4439" i="1"/>
  <c r="S4439" i="1"/>
  <c r="T4439" i="1"/>
  <c r="U4439" i="1"/>
  <c r="V4439" i="1"/>
  <c r="W4439" i="1"/>
  <c r="X4439" i="1"/>
  <c r="Y4439" i="1"/>
  <c r="Z4439" i="1"/>
  <c r="AA4439" i="1"/>
  <c r="AB4439" i="1"/>
  <c r="AC4439" i="1"/>
  <c r="AD4439" i="1"/>
  <c r="H4440" i="1"/>
  <c r="I4440" i="1"/>
  <c r="J4440" i="1"/>
  <c r="K4440" i="1"/>
  <c r="L4440" i="1"/>
  <c r="M4440" i="1"/>
  <c r="N4440" i="1"/>
  <c r="O4440" i="1"/>
  <c r="P4440" i="1"/>
  <c r="Q4440" i="1"/>
  <c r="R4440" i="1"/>
  <c r="S4440" i="1"/>
  <c r="T4440" i="1"/>
  <c r="U4440" i="1"/>
  <c r="V4440" i="1"/>
  <c r="W4440" i="1"/>
  <c r="X4440" i="1"/>
  <c r="Y4440" i="1"/>
  <c r="Z4440" i="1"/>
  <c r="AA4440" i="1"/>
  <c r="AB4440" i="1"/>
  <c r="AC4440" i="1"/>
  <c r="AD4440" i="1"/>
  <c r="H4441" i="1"/>
  <c r="I4441" i="1"/>
  <c r="J4441" i="1"/>
  <c r="K4441" i="1"/>
  <c r="L4441" i="1"/>
  <c r="M4441" i="1"/>
  <c r="N4441" i="1"/>
  <c r="O4441" i="1"/>
  <c r="P4441" i="1"/>
  <c r="Q4441" i="1"/>
  <c r="R4441" i="1"/>
  <c r="S4441" i="1"/>
  <c r="T4441" i="1"/>
  <c r="U4441" i="1"/>
  <c r="V4441" i="1"/>
  <c r="W4441" i="1"/>
  <c r="X4441" i="1"/>
  <c r="Y4441" i="1"/>
  <c r="Z4441" i="1"/>
  <c r="AA4441" i="1"/>
  <c r="AB4441" i="1"/>
  <c r="AC4441" i="1"/>
  <c r="AD4441" i="1"/>
  <c r="H4442" i="1"/>
  <c r="I4442" i="1"/>
  <c r="J4442" i="1"/>
  <c r="K4442" i="1"/>
  <c r="L4442" i="1"/>
  <c r="M4442" i="1"/>
  <c r="N4442" i="1"/>
  <c r="O4442" i="1"/>
  <c r="P4442" i="1"/>
  <c r="Q4442" i="1"/>
  <c r="R4442" i="1"/>
  <c r="S4442" i="1"/>
  <c r="T4442" i="1"/>
  <c r="U4442" i="1"/>
  <c r="V4442" i="1"/>
  <c r="W4442" i="1"/>
  <c r="X4442" i="1"/>
  <c r="Y4442" i="1"/>
  <c r="Z4442" i="1"/>
  <c r="AA4442" i="1"/>
  <c r="AB4442" i="1"/>
  <c r="AC4442" i="1"/>
  <c r="AD4442" i="1"/>
  <c r="H4443" i="1"/>
  <c r="I4443" i="1"/>
  <c r="J4443" i="1"/>
  <c r="K4443" i="1"/>
  <c r="L4443" i="1"/>
  <c r="M4443" i="1"/>
  <c r="N4443" i="1"/>
  <c r="O4443" i="1"/>
  <c r="P4443" i="1"/>
  <c r="Q4443" i="1"/>
  <c r="R4443" i="1"/>
  <c r="S4443" i="1"/>
  <c r="T4443" i="1"/>
  <c r="U4443" i="1"/>
  <c r="V4443" i="1"/>
  <c r="W4443" i="1"/>
  <c r="X4443" i="1"/>
  <c r="Y4443" i="1"/>
  <c r="Z4443" i="1"/>
  <c r="AA4443" i="1"/>
  <c r="AB4443" i="1"/>
  <c r="AC4443" i="1"/>
  <c r="AD4443" i="1"/>
  <c r="H4444" i="1"/>
  <c r="I4444" i="1"/>
  <c r="J4444" i="1"/>
  <c r="K4444" i="1"/>
  <c r="L4444" i="1"/>
  <c r="M4444" i="1"/>
  <c r="N4444" i="1"/>
  <c r="O4444" i="1"/>
  <c r="P4444" i="1"/>
  <c r="Q4444" i="1"/>
  <c r="R4444" i="1"/>
  <c r="S4444" i="1"/>
  <c r="T4444" i="1"/>
  <c r="U4444" i="1"/>
  <c r="V4444" i="1"/>
  <c r="W4444" i="1"/>
  <c r="X4444" i="1"/>
  <c r="Y4444" i="1"/>
  <c r="Z4444" i="1"/>
  <c r="AA4444" i="1"/>
  <c r="AB4444" i="1"/>
  <c r="AC4444" i="1"/>
  <c r="AD4444" i="1"/>
  <c r="H4445" i="1"/>
  <c r="I4445" i="1"/>
  <c r="J4445" i="1"/>
  <c r="K4445" i="1"/>
  <c r="L4445" i="1"/>
  <c r="M4445" i="1"/>
  <c r="N4445" i="1"/>
  <c r="O4445" i="1"/>
  <c r="P4445" i="1"/>
  <c r="Q4445" i="1"/>
  <c r="R4445" i="1"/>
  <c r="S4445" i="1"/>
  <c r="T4445" i="1"/>
  <c r="U4445" i="1"/>
  <c r="V4445" i="1"/>
  <c r="W4445" i="1"/>
  <c r="X4445" i="1"/>
  <c r="Y4445" i="1"/>
  <c r="Z4445" i="1"/>
  <c r="AA4445" i="1"/>
  <c r="AB4445" i="1"/>
  <c r="AC4445" i="1"/>
  <c r="AD4445" i="1"/>
  <c r="H4446" i="1"/>
  <c r="I4446" i="1"/>
  <c r="J4446" i="1"/>
  <c r="K4446" i="1"/>
  <c r="L4446" i="1"/>
  <c r="M4446" i="1"/>
  <c r="N4446" i="1"/>
  <c r="O4446" i="1"/>
  <c r="P4446" i="1"/>
  <c r="Q4446" i="1"/>
  <c r="R4446" i="1"/>
  <c r="S4446" i="1"/>
  <c r="T4446" i="1"/>
  <c r="U4446" i="1"/>
  <c r="V4446" i="1"/>
  <c r="W4446" i="1"/>
  <c r="X4446" i="1"/>
  <c r="Y4446" i="1"/>
  <c r="Z4446" i="1"/>
  <c r="AA4446" i="1"/>
  <c r="AB4446" i="1"/>
  <c r="AC4446" i="1"/>
  <c r="AD4446" i="1"/>
  <c r="H4447" i="1"/>
  <c r="I4447" i="1"/>
  <c r="J4447" i="1"/>
  <c r="K4447" i="1"/>
  <c r="L4447" i="1"/>
  <c r="M4447" i="1"/>
  <c r="N4447" i="1"/>
  <c r="O4447" i="1"/>
  <c r="P4447" i="1"/>
  <c r="Q4447" i="1"/>
  <c r="R4447" i="1"/>
  <c r="S4447" i="1"/>
  <c r="T4447" i="1"/>
  <c r="U4447" i="1"/>
  <c r="V4447" i="1"/>
  <c r="W4447" i="1"/>
  <c r="X4447" i="1"/>
  <c r="Y4447" i="1"/>
  <c r="Z4447" i="1"/>
  <c r="AA4447" i="1"/>
  <c r="AB4447" i="1"/>
  <c r="AC4447" i="1"/>
  <c r="AD4447" i="1"/>
  <c r="H4448" i="1"/>
  <c r="I4448" i="1"/>
  <c r="J4448" i="1"/>
  <c r="K4448" i="1"/>
  <c r="L4448" i="1"/>
  <c r="M4448" i="1"/>
  <c r="N4448" i="1"/>
  <c r="O4448" i="1"/>
  <c r="P4448" i="1"/>
  <c r="Q4448" i="1"/>
  <c r="R4448" i="1"/>
  <c r="S4448" i="1"/>
  <c r="T4448" i="1"/>
  <c r="U4448" i="1"/>
  <c r="V4448" i="1"/>
  <c r="W4448" i="1"/>
  <c r="X4448" i="1"/>
  <c r="Y4448" i="1"/>
  <c r="Z4448" i="1"/>
  <c r="AA4448" i="1"/>
  <c r="AB4448" i="1"/>
  <c r="AC4448" i="1"/>
  <c r="AD4448" i="1"/>
  <c r="H4467" i="1"/>
  <c r="I4467" i="1"/>
  <c r="J4467" i="1"/>
  <c r="K4467" i="1"/>
  <c r="L4467" i="1"/>
  <c r="M4467" i="1"/>
  <c r="N4467" i="1"/>
  <c r="O4467" i="1"/>
  <c r="P4467" i="1"/>
  <c r="Q4467" i="1"/>
  <c r="R4467" i="1"/>
  <c r="S4467" i="1"/>
  <c r="T4467" i="1"/>
  <c r="U4467" i="1"/>
  <c r="V4467" i="1"/>
  <c r="W4467" i="1"/>
  <c r="X4467" i="1"/>
  <c r="Y4467" i="1"/>
  <c r="Z4467" i="1"/>
  <c r="AA4467" i="1"/>
  <c r="AB4467" i="1"/>
  <c r="AC4467" i="1"/>
  <c r="AD4467" i="1"/>
  <c r="H4468" i="1"/>
  <c r="I4468" i="1"/>
  <c r="J4468" i="1"/>
  <c r="K4468" i="1"/>
  <c r="L4468" i="1"/>
  <c r="M4468" i="1"/>
  <c r="N4468" i="1"/>
  <c r="O4468" i="1"/>
  <c r="P4468" i="1"/>
  <c r="Q4468" i="1"/>
  <c r="R4468" i="1"/>
  <c r="S4468" i="1"/>
  <c r="T4468" i="1"/>
  <c r="U4468" i="1"/>
  <c r="V4468" i="1"/>
  <c r="W4468" i="1"/>
  <c r="X4468" i="1"/>
  <c r="Y4468" i="1"/>
  <c r="Z4468" i="1"/>
  <c r="AA4468" i="1"/>
  <c r="AB4468" i="1"/>
  <c r="AC4468" i="1"/>
  <c r="AD4468" i="1"/>
  <c r="H4469" i="1"/>
  <c r="I4469" i="1"/>
  <c r="J4469" i="1"/>
  <c r="K4469" i="1"/>
  <c r="L4469" i="1"/>
  <c r="M4469" i="1"/>
  <c r="N4469" i="1"/>
  <c r="O4469" i="1"/>
  <c r="P4469" i="1"/>
  <c r="Q4469" i="1"/>
  <c r="R4469" i="1"/>
  <c r="S4469" i="1"/>
  <c r="T4469" i="1"/>
  <c r="U4469" i="1"/>
  <c r="V4469" i="1"/>
  <c r="W4469" i="1"/>
  <c r="X4469" i="1"/>
  <c r="Y4469" i="1"/>
  <c r="Z4469" i="1"/>
  <c r="AA4469" i="1"/>
  <c r="AB4469" i="1"/>
  <c r="AC4469" i="1"/>
  <c r="AD4469" i="1"/>
  <c r="H4470" i="1"/>
  <c r="I4470" i="1"/>
  <c r="J4470" i="1"/>
  <c r="K4470" i="1"/>
  <c r="L4470" i="1"/>
  <c r="M4470" i="1"/>
  <c r="N4470" i="1"/>
  <c r="O4470" i="1"/>
  <c r="P4470" i="1"/>
  <c r="Q4470" i="1"/>
  <c r="R4470" i="1"/>
  <c r="S4470" i="1"/>
  <c r="T4470" i="1"/>
  <c r="U4470" i="1"/>
  <c r="V4470" i="1"/>
  <c r="W4470" i="1"/>
  <c r="X4470" i="1"/>
  <c r="Y4470" i="1"/>
  <c r="Z4470" i="1"/>
  <c r="AA4470" i="1"/>
  <c r="AB4470" i="1"/>
  <c r="AC4470" i="1"/>
  <c r="AD4470" i="1"/>
  <c r="H4471" i="1"/>
  <c r="I4471" i="1"/>
  <c r="J4471" i="1"/>
  <c r="K4471" i="1"/>
  <c r="L4471" i="1"/>
  <c r="M4471" i="1"/>
  <c r="N4471" i="1"/>
  <c r="O4471" i="1"/>
  <c r="P4471" i="1"/>
  <c r="Q4471" i="1"/>
  <c r="R4471" i="1"/>
  <c r="S4471" i="1"/>
  <c r="T4471" i="1"/>
  <c r="U4471" i="1"/>
  <c r="V4471" i="1"/>
  <c r="W4471" i="1"/>
  <c r="X4471" i="1"/>
  <c r="Y4471" i="1"/>
  <c r="Z4471" i="1"/>
  <c r="AA4471" i="1"/>
  <c r="AB4471" i="1"/>
  <c r="AC4471" i="1"/>
  <c r="AD4471" i="1"/>
  <c r="H4472" i="1"/>
  <c r="I4472" i="1"/>
  <c r="J4472" i="1"/>
  <c r="K4472" i="1"/>
  <c r="L4472" i="1"/>
  <c r="M4472" i="1"/>
  <c r="N4472" i="1"/>
  <c r="O4472" i="1"/>
  <c r="P4472" i="1"/>
  <c r="Q4472" i="1"/>
  <c r="R4472" i="1"/>
  <c r="S4472" i="1"/>
  <c r="T4472" i="1"/>
  <c r="U4472" i="1"/>
  <c r="V4472" i="1"/>
  <c r="W4472" i="1"/>
  <c r="X4472" i="1"/>
  <c r="Y4472" i="1"/>
  <c r="Z4472" i="1"/>
  <c r="AA4472" i="1"/>
  <c r="AB4472" i="1"/>
  <c r="AC4472" i="1"/>
  <c r="AD4472" i="1"/>
  <c r="H4473" i="1"/>
  <c r="I4473" i="1"/>
  <c r="J4473" i="1"/>
  <c r="K4473" i="1"/>
  <c r="L4473" i="1"/>
  <c r="M4473" i="1"/>
  <c r="N4473" i="1"/>
  <c r="O4473" i="1"/>
  <c r="P4473" i="1"/>
  <c r="Q4473" i="1"/>
  <c r="R4473" i="1"/>
  <c r="S4473" i="1"/>
  <c r="T4473" i="1"/>
  <c r="U4473" i="1"/>
  <c r="V4473" i="1"/>
  <c r="W4473" i="1"/>
  <c r="X4473" i="1"/>
  <c r="Y4473" i="1"/>
  <c r="Z4473" i="1"/>
  <c r="AA4473" i="1"/>
  <c r="AB4473" i="1"/>
  <c r="AC4473" i="1"/>
  <c r="AD4473" i="1"/>
  <c r="H4474" i="1"/>
  <c r="I4474" i="1"/>
  <c r="J4474" i="1"/>
  <c r="K4474" i="1"/>
  <c r="L4474" i="1"/>
  <c r="M4474" i="1"/>
  <c r="N4474" i="1"/>
  <c r="O4474" i="1"/>
  <c r="P4474" i="1"/>
  <c r="Q4474" i="1"/>
  <c r="R4474" i="1"/>
  <c r="S4474" i="1"/>
  <c r="T4474" i="1"/>
  <c r="U4474" i="1"/>
  <c r="V4474" i="1"/>
  <c r="W4474" i="1"/>
  <c r="X4474" i="1"/>
  <c r="Y4474" i="1"/>
  <c r="Z4474" i="1"/>
  <c r="AA4474" i="1"/>
  <c r="AB4474" i="1"/>
  <c r="AC4474" i="1"/>
  <c r="AD4474" i="1"/>
  <c r="H4476" i="1"/>
  <c r="I4476" i="1"/>
  <c r="J4476" i="1"/>
  <c r="K4476" i="1"/>
  <c r="L4476" i="1"/>
  <c r="M4476" i="1"/>
  <c r="N4476" i="1"/>
  <c r="O4476" i="1"/>
  <c r="P4476" i="1"/>
  <c r="Q4476" i="1"/>
  <c r="R4476" i="1"/>
  <c r="S4476" i="1"/>
  <c r="T4476" i="1"/>
  <c r="U4476" i="1"/>
  <c r="V4476" i="1"/>
  <c r="W4476" i="1"/>
  <c r="X4476" i="1"/>
  <c r="Y4476" i="1"/>
  <c r="Z4476" i="1"/>
  <c r="AA4476" i="1"/>
  <c r="AB4476" i="1"/>
  <c r="AC4476" i="1"/>
  <c r="AD4476" i="1"/>
  <c r="H4477" i="1"/>
  <c r="I4477" i="1"/>
  <c r="J4477" i="1"/>
  <c r="K4477" i="1"/>
  <c r="L4477" i="1"/>
  <c r="M4477" i="1"/>
  <c r="N4477" i="1"/>
  <c r="O4477" i="1"/>
  <c r="P4477" i="1"/>
  <c r="Q4477" i="1"/>
  <c r="R4477" i="1"/>
  <c r="S4477" i="1"/>
  <c r="T4477" i="1"/>
  <c r="U4477" i="1"/>
  <c r="V4477" i="1"/>
  <c r="W4477" i="1"/>
  <c r="X4477" i="1"/>
  <c r="Y4477" i="1"/>
  <c r="Z4477" i="1"/>
  <c r="AA4477" i="1"/>
  <c r="AB4477" i="1"/>
  <c r="AC4477" i="1"/>
  <c r="AD4477" i="1"/>
  <c r="H4478" i="1"/>
  <c r="I4478" i="1"/>
  <c r="J4478" i="1"/>
  <c r="K4478" i="1"/>
  <c r="L4478" i="1"/>
  <c r="M4478" i="1"/>
  <c r="N4478" i="1"/>
  <c r="O4478" i="1"/>
  <c r="P4478" i="1"/>
  <c r="Q4478" i="1"/>
  <c r="R4478" i="1"/>
  <c r="S4478" i="1"/>
  <c r="T4478" i="1"/>
  <c r="U4478" i="1"/>
  <c r="V4478" i="1"/>
  <c r="W4478" i="1"/>
  <c r="X4478" i="1"/>
  <c r="Y4478" i="1"/>
  <c r="Z4478" i="1"/>
  <c r="AA4478" i="1"/>
  <c r="AB4478" i="1"/>
  <c r="AC4478" i="1"/>
  <c r="AD4478" i="1"/>
  <c r="H4479" i="1"/>
  <c r="I4479" i="1"/>
  <c r="J4479" i="1"/>
  <c r="K4479" i="1"/>
  <c r="L4479" i="1"/>
  <c r="M4479" i="1"/>
  <c r="N4479" i="1"/>
  <c r="O4479" i="1"/>
  <c r="P4479" i="1"/>
  <c r="Q4479" i="1"/>
  <c r="R4479" i="1"/>
  <c r="S4479" i="1"/>
  <c r="T4479" i="1"/>
  <c r="U4479" i="1"/>
  <c r="V4479" i="1"/>
  <c r="W4479" i="1"/>
  <c r="X4479" i="1"/>
  <c r="Y4479" i="1"/>
  <c r="Z4479" i="1"/>
  <c r="AA4479" i="1"/>
  <c r="AB4479" i="1"/>
  <c r="AC4479" i="1"/>
  <c r="AD4479" i="1"/>
  <c r="H4480" i="1"/>
  <c r="I4480" i="1"/>
  <c r="J4480" i="1"/>
  <c r="K4480" i="1"/>
  <c r="L4480" i="1"/>
  <c r="M4480" i="1"/>
  <c r="N4480" i="1"/>
  <c r="O4480" i="1"/>
  <c r="P4480" i="1"/>
  <c r="Q4480" i="1"/>
  <c r="R4480" i="1"/>
  <c r="S4480" i="1"/>
  <c r="T4480" i="1"/>
  <c r="U4480" i="1"/>
  <c r="V4480" i="1"/>
  <c r="W4480" i="1"/>
  <c r="X4480" i="1"/>
  <c r="Y4480" i="1"/>
  <c r="Z4480" i="1"/>
  <c r="AA4480" i="1"/>
  <c r="AB4480" i="1"/>
  <c r="AC4480" i="1"/>
  <c r="AD4480" i="1"/>
  <c r="H4481" i="1"/>
  <c r="I4481" i="1"/>
  <c r="J4481" i="1"/>
  <c r="K4481" i="1"/>
  <c r="L4481" i="1"/>
  <c r="M4481" i="1"/>
  <c r="N4481" i="1"/>
  <c r="O4481" i="1"/>
  <c r="P4481" i="1"/>
  <c r="Q4481" i="1"/>
  <c r="R4481" i="1"/>
  <c r="S4481" i="1"/>
  <c r="T4481" i="1"/>
  <c r="U4481" i="1"/>
  <c r="V4481" i="1"/>
  <c r="W4481" i="1"/>
  <c r="X4481" i="1"/>
  <c r="Y4481" i="1"/>
  <c r="Z4481" i="1"/>
  <c r="AA4481" i="1"/>
  <c r="AB4481" i="1"/>
  <c r="AC4481" i="1"/>
  <c r="AD4481" i="1"/>
  <c r="H4482" i="1"/>
  <c r="I4482" i="1"/>
  <c r="J4482" i="1"/>
  <c r="K4482" i="1"/>
  <c r="L4482" i="1"/>
  <c r="M4482" i="1"/>
  <c r="N4482" i="1"/>
  <c r="O4482" i="1"/>
  <c r="P4482" i="1"/>
  <c r="Q4482" i="1"/>
  <c r="R4482" i="1"/>
  <c r="S4482" i="1"/>
  <c r="T4482" i="1"/>
  <c r="U4482" i="1"/>
  <c r="V4482" i="1"/>
  <c r="W4482" i="1"/>
  <c r="X4482" i="1"/>
  <c r="Y4482" i="1"/>
  <c r="Z4482" i="1"/>
  <c r="AA4482" i="1"/>
  <c r="AB4482" i="1"/>
  <c r="AC4482" i="1"/>
  <c r="AD4482" i="1"/>
  <c r="H4483" i="1"/>
  <c r="I4483" i="1"/>
  <c r="J4483" i="1"/>
  <c r="K4483" i="1"/>
  <c r="L4483" i="1"/>
  <c r="M4483" i="1"/>
  <c r="N4483" i="1"/>
  <c r="O4483" i="1"/>
  <c r="P4483" i="1"/>
  <c r="Q4483" i="1"/>
  <c r="R4483" i="1"/>
  <c r="S4483" i="1"/>
  <c r="T4483" i="1"/>
  <c r="U4483" i="1"/>
  <c r="V4483" i="1"/>
  <c r="W4483" i="1"/>
  <c r="X4483" i="1"/>
  <c r="Y4483" i="1"/>
  <c r="Z4483" i="1"/>
  <c r="AA4483" i="1"/>
  <c r="AB4483" i="1"/>
  <c r="AC4483" i="1"/>
  <c r="AD4483" i="1"/>
  <c r="H4485" i="1"/>
  <c r="I4485" i="1"/>
  <c r="J4485" i="1"/>
  <c r="K4485" i="1"/>
  <c r="L4485" i="1"/>
  <c r="M4485" i="1"/>
  <c r="N4485" i="1"/>
  <c r="O4485" i="1"/>
  <c r="P4485" i="1"/>
  <c r="Q4485" i="1"/>
  <c r="R4485" i="1"/>
  <c r="S4485" i="1"/>
  <c r="T4485" i="1"/>
  <c r="U4485" i="1"/>
  <c r="V4485" i="1"/>
  <c r="W4485" i="1"/>
  <c r="X4485" i="1"/>
  <c r="Y4485" i="1"/>
  <c r="Z4485" i="1"/>
  <c r="AA4485" i="1"/>
  <c r="AB4485" i="1"/>
  <c r="AC4485" i="1"/>
  <c r="AD4485" i="1"/>
  <c r="H4504" i="1"/>
  <c r="I4504" i="1"/>
  <c r="J4504" i="1"/>
  <c r="K4504" i="1"/>
  <c r="L4504" i="1"/>
  <c r="M4504" i="1"/>
  <c r="N4504" i="1"/>
  <c r="O4504" i="1"/>
  <c r="P4504" i="1"/>
  <c r="Q4504" i="1"/>
  <c r="R4504" i="1"/>
  <c r="S4504" i="1"/>
  <c r="T4504" i="1"/>
  <c r="U4504" i="1"/>
  <c r="V4504" i="1"/>
  <c r="W4504" i="1"/>
  <c r="X4504" i="1"/>
  <c r="Y4504" i="1"/>
  <c r="Z4504" i="1"/>
  <c r="AA4504" i="1"/>
  <c r="AB4504" i="1"/>
  <c r="AC4504" i="1"/>
  <c r="AD4504" i="1"/>
  <c r="H4505" i="1"/>
  <c r="I4505" i="1"/>
  <c r="J4505" i="1"/>
  <c r="K4505" i="1"/>
  <c r="L4505" i="1"/>
  <c r="M4505" i="1"/>
  <c r="N4505" i="1"/>
  <c r="O4505" i="1"/>
  <c r="P4505" i="1"/>
  <c r="Q4505" i="1"/>
  <c r="R4505" i="1"/>
  <c r="S4505" i="1"/>
  <c r="T4505" i="1"/>
  <c r="U4505" i="1"/>
  <c r="V4505" i="1"/>
  <c r="W4505" i="1"/>
  <c r="X4505" i="1"/>
  <c r="Y4505" i="1"/>
  <c r="Z4505" i="1"/>
  <c r="AA4505" i="1"/>
  <c r="AB4505" i="1"/>
  <c r="AC4505" i="1"/>
  <c r="AD4505" i="1"/>
  <c r="H4506" i="1"/>
  <c r="I4506" i="1"/>
  <c r="J4506" i="1"/>
  <c r="K4506" i="1"/>
  <c r="L4506" i="1"/>
  <c r="M4506" i="1"/>
  <c r="N4506" i="1"/>
  <c r="O4506" i="1"/>
  <c r="P4506" i="1"/>
  <c r="Q4506" i="1"/>
  <c r="R4506" i="1"/>
  <c r="S4506" i="1"/>
  <c r="T4506" i="1"/>
  <c r="U4506" i="1"/>
  <c r="V4506" i="1"/>
  <c r="W4506" i="1"/>
  <c r="X4506" i="1"/>
  <c r="Y4506" i="1"/>
  <c r="Z4506" i="1"/>
  <c r="AA4506" i="1"/>
  <c r="AB4506" i="1"/>
  <c r="AC4506" i="1"/>
  <c r="AD4506" i="1"/>
  <c r="H4507" i="1"/>
  <c r="I4507" i="1"/>
  <c r="J4507" i="1"/>
  <c r="K4507" i="1"/>
  <c r="L4507" i="1"/>
  <c r="M4507" i="1"/>
  <c r="N4507" i="1"/>
  <c r="O4507" i="1"/>
  <c r="P4507" i="1"/>
  <c r="Q4507" i="1"/>
  <c r="R4507" i="1"/>
  <c r="S4507" i="1"/>
  <c r="T4507" i="1"/>
  <c r="U4507" i="1"/>
  <c r="V4507" i="1"/>
  <c r="W4507" i="1"/>
  <c r="X4507" i="1"/>
  <c r="Y4507" i="1"/>
  <c r="Z4507" i="1"/>
  <c r="AA4507" i="1"/>
  <c r="AB4507" i="1"/>
  <c r="AC4507" i="1"/>
  <c r="AD4507" i="1"/>
  <c r="H4508" i="1"/>
  <c r="I4508" i="1"/>
  <c r="J4508" i="1"/>
  <c r="K4508" i="1"/>
  <c r="L4508" i="1"/>
  <c r="M4508" i="1"/>
  <c r="N4508" i="1"/>
  <c r="O4508" i="1"/>
  <c r="P4508" i="1"/>
  <c r="Q4508" i="1"/>
  <c r="R4508" i="1"/>
  <c r="S4508" i="1"/>
  <c r="T4508" i="1"/>
  <c r="U4508" i="1"/>
  <c r="V4508" i="1"/>
  <c r="W4508" i="1"/>
  <c r="X4508" i="1"/>
  <c r="Y4508" i="1"/>
  <c r="Z4508" i="1"/>
  <c r="AA4508" i="1"/>
  <c r="AB4508" i="1"/>
  <c r="AC4508" i="1"/>
  <c r="AD4508" i="1"/>
  <c r="H4509" i="1"/>
  <c r="I4509" i="1"/>
  <c r="J4509" i="1"/>
  <c r="K4509" i="1"/>
  <c r="L4509" i="1"/>
  <c r="M4509" i="1"/>
  <c r="N4509" i="1"/>
  <c r="O4509" i="1"/>
  <c r="P4509" i="1"/>
  <c r="Q4509" i="1"/>
  <c r="R4509" i="1"/>
  <c r="S4509" i="1"/>
  <c r="T4509" i="1"/>
  <c r="U4509" i="1"/>
  <c r="V4509" i="1"/>
  <c r="W4509" i="1"/>
  <c r="X4509" i="1"/>
  <c r="Y4509" i="1"/>
  <c r="Z4509" i="1"/>
  <c r="AA4509" i="1"/>
  <c r="AB4509" i="1"/>
  <c r="AC4509" i="1"/>
  <c r="AD4509" i="1"/>
  <c r="H4510" i="1"/>
  <c r="I4510" i="1"/>
  <c r="J4510" i="1"/>
  <c r="K4510" i="1"/>
  <c r="L4510" i="1"/>
  <c r="M4510" i="1"/>
  <c r="N4510" i="1"/>
  <c r="O4510" i="1"/>
  <c r="P4510" i="1"/>
  <c r="Q4510" i="1"/>
  <c r="R4510" i="1"/>
  <c r="S4510" i="1"/>
  <c r="T4510" i="1"/>
  <c r="U4510" i="1"/>
  <c r="V4510" i="1"/>
  <c r="W4510" i="1"/>
  <c r="X4510" i="1"/>
  <c r="Y4510" i="1"/>
  <c r="Z4510" i="1"/>
  <c r="AA4510" i="1"/>
  <c r="AB4510" i="1"/>
  <c r="AC4510" i="1"/>
  <c r="AD4510" i="1"/>
  <c r="H4511" i="1"/>
  <c r="I4511" i="1"/>
  <c r="J4511" i="1"/>
  <c r="K4511" i="1"/>
  <c r="L4511" i="1"/>
  <c r="M4511" i="1"/>
  <c r="N4511" i="1"/>
  <c r="O4511" i="1"/>
  <c r="P4511" i="1"/>
  <c r="Q4511" i="1"/>
  <c r="R4511" i="1"/>
  <c r="S4511" i="1"/>
  <c r="T4511" i="1"/>
  <c r="U4511" i="1"/>
  <c r="V4511" i="1"/>
  <c r="W4511" i="1"/>
  <c r="X4511" i="1"/>
  <c r="Y4511" i="1"/>
  <c r="Z4511" i="1"/>
  <c r="AA4511" i="1"/>
  <c r="AB4511" i="1"/>
  <c r="AC4511" i="1"/>
  <c r="AD4511" i="1"/>
  <c r="H4536" i="1"/>
  <c r="I4536" i="1"/>
  <c r="J4536" i="1"/>
  <c r="K4536" i="1"/>
  <c r="L4536" i="1"/>
  <c r="M4536" i="1"/>
  <c r="N4536" i="1"/>
  <c r="O4536" i="1"/>
  <c r="P4536" i="1"/>
  <c r="Q4536" i="1"/>
  <c r="R4536" i="1"/>
  <c r="S4536" i="1"/>
  <c r="T4536" i="1"/>
  <c r="U4536" i="1"/>
  <c r="V4536" i="1"/>
  <c r="W4536" i="1"/>
  <c r="X4536" i="1"/>
  <c r="Y4536" i="1"/>
  <c r="Z4536" i="1"/>
  <c r="AA4536" i="1"/>
  <c r="AB4536" i="1"/>
  <c r="AC4536" i="1"/>
  <c r="AD4536" i="1"/>
  <c r="H4537" i="1"/>
  <c r="I4537" i="1"/>
  <c r="J4537" i="1"/>
  <c r="K4537" i="1"/>
  <c r="L4537" i="1"/>
  <c r="M4537" i="1"/>
  <c r="N4537" i="1"/>
  <c r="O4537" i="1"/>
  <c r="P4537" i="1"/>
  <c r="Q4537" i="1"/>
  <c r="R4537" i="1"/>
  <c r="S4537" i="1"/>
  <c r="T4537" i="1"/>
  <c r="U4537" i="1"/>
  <c r="V4537" i="1"/>
  <c r="W4537" i="1"/>
  <c r="X4537" i="1"/>
  <c r="Y4537" i="1"/>
  <c r="Z4537" i="1"/>
  <c r="AA4537" i="1"/>
  <c r="AB4537" i="1"/>
  <c r="AC4537" i="1"/>
  <c r="AD4537" i="1"/>
  <c r="H4538" i="1"/>
  <c r="I4538" i="1"/>
  <c r="J4538" i="1"/>
  <c r="K4538" i="1"/>
  <c r="L4538" i="1"/>
  <c r="M4538" i="1"/>
  <c r="N4538" i="1"/>
  <c r="O4538" i="1"/>
  <c r="P4538" i="1"/>
  <c r="Q4538" i="1"/>
  <c r="R4538" i="1"/>
  <c r="S4538" i="1"/>
  <c r="T4538" i="1"/>
  <c r="U4538" i="1"/>
  <c r="V4538" i="1"/>
  <c r="W4538" i="1"/>
  <c r="X4538" i="1"/>
  <c r="Y4538" i="1"/>
  <c r="Z4538" i="1"/>
  <c r="AA4538" i="1"/>
  <c r="AB4538" i="1"/>
  <c r="AC4538" i="1"/>
  <c r="AD4538" i="1"/>
  <c r="H4539" i="1"/>
  <c r="I4539" i="1"/>
  <c r="J4539" i="1"/>
  <c r="K4539" i="1"/>
  <c r="L4539" i="1"/>
  <c r="M4539" i="1"/>
  <c r="N4539" i="1"/>
  <c r="O4539" i="1"/>
  <c r="P4539" i="1"/>
  <c r="Q4539" i="1"/>
  <c r="R4539" i="1"/>
  <c r="S4539" i="1"/>
  <c r="T4539" i="1"/>
  <c r="U4539" i="1"/>
  <c r="V4539" i="1"/>
  <c r="W4539" i="1"/>
  <c r="X4539" i="1"/>
  <c r="Y4539" i="1"/>
  <c r="Z4539" i="1"/>
  <c r="AA4539" i="1"/>
  <c r="AB4539" i="1"/>
  <c r="AC4539" i="1"/>
  <c r="AD4539" i="1"/>
  <c r="H4540" i="1"/>
  <c r="I4540" i="1"/>
  <c r="J4540" i="1"/>
  <c r="K4540" i="1"/>
  <c r="L4540" i="1"/>
  <c r="M4540" i="1"/>
  <c r="N4540" i="1"/>
  <c r="O4540" i="1"/>
  <c r="P4540" i="1"/>
  <c r="Q4540" i="1"/>
  <c r="R4540" i="1"/>
  <c r="S4540" i="1"/>
  <c r="T4540" i="1"/>
  <c r="U4540" i="1"/>
  <c r="V4540" i="1"/>
  <c r="W4540" i="1"/>
  <c r="X4540" i="1"/>
  <c r="Y4540" i="1"/>
  <c r="Z4540" i="1"/>
  <c r="AA4540" i="1"/>
  <c r="AB4540" i="1"/>
  <c r="AC4540" i="1"/>
  <c r="AD4540" i="1"/>
  <c r="H4541" i="1"/>
  <c r="I4541" i="1"/>
  <c r="J4541" i="1"/>
  <c r="K4541" i="1"/>
  <c r="L4541" i="1"/>
  <c r="M4541" i="1"/>
  <c r="N4541" i="1"/>
  <c r="O4541" i="1"/>
  <c r="P4541" i="1"/>
  <c r="Q4541" i="1"/>
  <c r="R4541" i="1"/>
  <c r="S4541" i="1"/>
  <c r="T4541" i="1"/>
  <c r="U4541" i="1"/>
  <c r="V4541" i="1"/>
  <c r="W4541" i="1"/>
  <c r="X4541" i="1"/>
  <c r="Y4541" i="1"/>
  <c r="Z4541" i="1"/>
  <c r="AA4541" i="1"/>
  <c r="AB4541" i="1"/>
  <c r="AC4541" i="1"/>
  <c r="AD4541" i="1"/>
  <c r="H4542" i="1"/>
  <c r="I4542" i="1"/>
  <c r="J4542" i="1"/>
  <c r="K4542" i="1"/>
  <c r="L4542" i="1"/>
  <c r="M4542" i="1"/>
  <c r="N4542" i="1"/>
  <c r="O4542" i="1"/>
  <c r="P4542" i="1"/>
  <c r="Q4542" i="1"/>
  <c r="R4542" i="1"/>
  <c r="S4542" i="1"/>
  <c r="T4542" i="1"/>
  <c r="U4542" i="1"/>
  <c r="V4542" i="1"/>
  <c r="W4542" i="1"/>
  <c r="X4542" i="1"/>
  <c r="Y4542" i="1"/>
  <c r="Z4542" i="1"/>
  <c r="AA4542" i="1"/>
  <c r="AB4542" i="1"/>
  <c r="AC4542" i="1"/>
  <c r="AD4542" i="1"/>
  <c r="H4543" i="1"/>
  <c r="I4543" i="1"/>
  <c r="J4543" i="1"/>
  <c r="K4543" i="1"/>
  <c r="L4543" i="1"/>
  <c r="M4543" i="1"/>
  <c r="N4543" i="1"/>
  <c r="O4543" i="1"/>
  <c r="P4543" i="1"/>
  <c r="Q4543" i="1"/>
  <c r="R4543" i="1"/>
  <c r="S4543" i="1"/>
  <c r="T4543" i="1"/>
  <c r="U4543" i="1"/>
  <c r="V4543" i="1"/>
  <c r="W4543" i="1"/>
  <c r="X4543" i="1"/>
  <c r="Y4543" i="1"/>
  <c r="Z4543" i="1"/>
  <c r="AA4543" i="1"/>
  <c r="AB4543" i="1"/>
  <c r="AC4543" i="1"/>
  <c r="AD4543" i="1"/>
  <c r="H4547" i="1"/>
  <c r="I4547" i="1"/>
  <c r="J4547" i="1"/>
  <c r="K4547" i="1"/>
  <c r="L4547" i="1"/>
  <c r="M4547" i="1"/>
  <c r="N4547" i="1"/>
  <c r="O4547" i="1"/>
  <c r="P4547" i="1"/>
  <c r="Q4547" i="1"/>
  <c r="R4547" i="1"/>
  <c r="S4547" i="1"/>
  <c r="T4547" i="1"/>
  <c r="U4547" i="1"/>
  <c r="V4547" i="1"/>
  <c r="W4547" i="1"/>
  <c r="X4547" i="1"/>
  <c r="Y4547" i="1"/>
  <c r="Z4547" i="1"/>
  <c r="AA4547" i="1"/>
  <c r="AB4547" i="1"/>
  <c r="AC4547" i="1"/>
  <c r="AD4547" i="1"/>
  <c r="H4548" i="1"/>
  <c r="I4548" i="1"/>
  <c r="J4548" i="1"/>
  <c r="K4548" i="1"/>
  <c r="L4548" i="1"/>
  <c r="M4548" i="1"/>
  <c r="N4548" i="1"/>
  <c r="O4548" i="1"/>
  <c r="P4548" i="1"/>
  <c r="Q4548" i="1"/>
  <c r="R4548" i="1"/>
  <c r="S4548" i="1"/>
  <c r="T4548" i="1"/>
  <c r="U4548" i="1"/>
  <c r="V4548" i="1"/>
  <c r="W4548" i="1"/>
  <c r="X4548" i="1"/>
  <c r="Y4548" i="1"/>
  <c r="Z4548" i="1"/>
  <c r="AA4548" i="1"/>
  <c r="AB4548" i="1"/>
  <c r="AC4548" i="1"/>
  <c r="AD4548" i="1"/>
  <c r="H4549" i="1"/>
  <c r="I4549" i="1"/>
  <c r="J4549" i="1"/>
  <c r="K4549" i="1"/>
  <c r="L4549" i="1"/>
  <c r="M4549" i="1"/>
  <c r="N4549" i="1"/>
  <c r="O4549" i="1"/>
  <c r="P4549" i="1"/>
  <c r="Q4549" i="1"/>
  <c r="R4549" i="1"/>
  <c r="S4549" i="1"/>
  <c r="T4549" i="1"/>
  <c r="U4549" i="1"/>
  <c r="V4549" i="1"/>
  <c r="W4549" i="1"/>
  <c r="X4549" i="1"/>
  <c r="Y4549" i="1"/>
  <c r="Z4549" i="1"/>
  <c r="AA4549" i="1"/>
  <c r="AB4549" i="1"/>
  <c r="AC4549" i="1"/>
  <c r="AD4549" i="1"/>
  <c r="H4550" i="1"/>
  <c r="I4550" i="1"/>
  <c r="J4550" i="1"/>
  <c r="K4550" i="1"/>
  <c r="L4550" i="1"/>
  <c r="M4550" i="1"/>
  <c r="N4550" i="1"/>
  <c r="O4550" i="1"/>
  <c r="P4550" i="1"/>
  <c r="Q4550" i="1"/>
  <c r="R4550" i="1"/>
  <c r="S4550" i="1"/>
  <c r="T4550" i="1"/>
  <c r="U4550" i="1"/>
  <c r="V4550" i="1"/>
  <c r="W4550" i="1"/>
  <c r="X4550" i="1"/>
  <c r="Y4550" i="1"/>
  <c r="Z4550" i="1"/>
  <c r="AA4550" i="1"/>
  <c r="AB4550" i="1"/>
  <c r="AC4550" i="1"/>
  <c r="AD4550" i="1"/>
  <c r="H4551" i="1"/>
  <c r="I4551" i="1"/>
  <c r="J4551" i="1"/>
  <c r="K4551" i="1"/>
  <c r="L4551" i="1"/>
  <c r="M4551" i="1"/>
  <c r="N4551" i="1"/>
  <c r="O4551" i="1"/>
  <c r="P4551" i="1"/>
  <c r="Q4551" i="1"/>
  <c r="R4551" i="1"/>
  <c r="S4551" i="1"/>
  <c r="T4551" i="1"/>
  <c r="U4551" i="1"/>
  <c r="V4551" i="1"/>
  <c r="W4551" i="1"/>
  <c r="X4551" i="1"/>
  <c r="Y4551" i="1"/>
  <c r="Z4551" i="1"/>
  <c r="AA4551" i="1"/>
  <c r="AB4551" i="1"/>
  <c r="AC4551" i="1"/>
  <c r="AD4551" i="1"/>
  <c r="H4552" i="1"/>
  <c r="I4552" i="1"/>
  <c r="J4552" i="1"/>
  <c r="K4552" i="1"/>
  <c r="L4552" i="1"/>
  <c r="M4552" i="1"/>
  <c r="N4552" i="1"/>
  <c r="O4552" i="1"/>
  <c r="P4552" i="1"/>
  <c r="Q4552" i="1"/>
  <c r="R4552" i="1"/>
  <c r="S4552" i="1"/>
  <c r="T4552" i="1"/>
  <c r="U4552" i="1"/>
  <c r="V4552" i="1"/>
  <c r="W4552" i="1"/>
  <c r="X4552" i="1"/>
  <c r="Y4552" i="1"/>
  <c r="Z4552" i="1"/>
  <c r="AA4552" i="1"/>
  <c r="AB4552" i="1"/>
  <c r="AC4552" i="1"/>
  <c r="AD4552" i="1"/>
  <c r="H4553" i="1"/>
  <c r="I4553" i="1"/>
  <c r="J4553" i="1"/>
  <c r="K4553" i="1"/>
  <c r="L4553" i="1"/>
  <c r="M4553" i="1"/>
  <c r="N4553" i="1"/>
  <c r="O4553" i="1"/>
  <c r="P4553" i="1"/>
  <c r="Q4553" i="1"/>
  <c r="R4553" i="1"/>
  <c r="S4553" i="1"/>
  <c r="T4553" i="1"/>
  <c r="U4553" i="1"/>
  <c r="V4553" i="1"/>
  <c r="W4553" i="1"/>
  <c r="X4553" i="1"/>
  <c r="Y4553" i="1"/>
  <c r="Z4553" i="1"/>
  <c r="AA4553" i="1"/>
  <c r="AB4553" i="1"/>
  <c r="AC4553" i="1"/>
  <c r="AD4553" i="1"/>
  <c r="H4554" i="1"/>
  <c r="I4554" i="1"/>
  <c r="J4554" i="1"/>
  <c r="K4554" i="1"/>
  <c r="L4554" i="1"/>
  <c r="M4554" i="1"/>
  <c r="N4554" i="1"/>
  <c r="O4554" i="1"/>
  <c r="P4554" i="1"/>
  <c r="Q4554" i="1"/>
  <c r="R4554" i="1"/>
  <c r="S4554" i="1"/>
  <c r="T4554" i="1"/>
  <c r="U4554" i="1"/>
  <c r="V4554" i="1"/>
  <c r="W4554" i="1"/>
  <c r="X4554" i="1"/>
  <c r="Y4554" i="1"/>
  <c r="Z4554" i="1"/>
  <c r="AA4554" i="1"/>
  <c r="AB4554" i="1"/>
  <c r="AC4554" i="1"/>
  <c r="AD4554" i="1"/>
  <c r="I4555" i="1"/>
  <c r="J4555" i="1"/>
  <c r="N4555" i="1"/>
  <c r="S4555" i="1"/>
  <c r="X4555" i="1"/>
  <c r="AA4555" i="1"/>
  <c r="AB4555" i="1"/>
  <c r="AC4555" i="1"/>
  <c r="AD4555" i="1"/>
  <c r="H4556" i="1"/>
  <c r="I4556" i="1"/>
  <c r="J4556" i="1"/>
  <c r="K4556" i="1"/>
  <c r="L4556" i="1"/>
  <c r="M4556" i="1"/>
  <c r="N4556" i="1"/>
  <c r="O4556" i="1"/>
  <c r="P4556" i="1"/>
  <c r="Q4556" i="1"/>
  <c r="R4556" i="1"/>
  <c r="S4556" i="1"/>
  <c r="T4556" i="1"/>
  <c r="U4556" i="1"/>
  <c r="V4556" i="1"/>
  <c r="W4556" i="1"/>
  <c r="X4556" i="1"/>
  <c r="Y4556" i="1"/>
  <c r="Z4556" i="1"/>
  <c r="AA4556" i="1"/>
  <c r="AB4556" i="1"/>
  <c r="AC4556" i="1"/>
  <c r="AD4556" i="1"/>
  <c r="H4558" i="1"/>
  <c r="I4558" i="1"/>
  <c r="J4558" i="1"/>
  <c r="K4558" i="1"/>
  <c r="L4558" i="1"/>
  <c r="M4558" i="1"/>
  <c r="N4558" i="1"/>
  <c r="O4558" i="1"/>
  <c r="P4558" i="1"/>
  <c r="Q4558" i="1"/>
  <c r="R4558" i="1"/>
  <c r="S4558" i="1"/>
  <c r="T4558" i="1"/>
  <c r="U4558" i="1"/>
  <c r="V4558" i="1"/>
  <c r="W4558" i="1"/>
  <c r="X4558" i="1"/>
  <c r="Y4558" i="1"/>
  <c r="Z4558" i="1"/>
  <c r="AA4558" i="1"/>
  <c r="AB4558" i="1"/>
  <c r="AC4558" i="1"/>
  <c r="AD4558" i="1"/>
  <c r="H4559" i="1"/>
  <c r="I4559" i="1"/>
  <c r="J4559" i="1"/>
  <c r="K4559" i="1"/>
  <c r="L4559" i="1"/>
  <c r="M4559" i="1"/>
  <c r="N4559" i="1"/>
  <c r="O4559" i="1"/>
  <c r="P4559" i="1"/>
  <c r="Q4559" i="1"/>
  <c r="R4559" i="1"/>
  <c r="S4559" i="1"/>
  <c r="T4559" i="1"/>
  <c r="U4559" i="1"/>
  <c r="V4559" i="1"/>
  <c r="W4559" i="1"/>
  <c r="X4559" i="1"/>
  <c r="Y4559" i="1"/>
  <c r="Z4559" i="1"/>
  <c r="AA4559" i="1"/>
  <c r="AB4559" i="1"/>
  <c r="AC4559" i="1"/>
  <c r="AD4559" i="1"/>
  <c r="H4560" i="1"/>
  <c r="I4560" i="1"/>
  <c r="J4560" i="1"/>
  <c r="K4560" i="1"/>
  <c r="L4560" i="1"/>
  <c r="M4560" i="1"/>
  <c r="N4560" i="1"/>
  <c r="O4560" i="1"/>
  <c r="P4560" i="1"/>
  <c r="Q4560" i="1"/>
  <c r="R4560" i="1"/>
  <c r="S4560" i="1"/>
  <c r="T4560" i="1"/>
  <c r="U4560" i="1"/>
  <c r="V4560" i="1"/>
  <c r="W4560" i="1"/>
  <c r="X4560" i="1"/>
  <c r="Y4560" i="1"/>
  <c r="Z4560" i="1"/>
  <c r="AA4560" i="1"/>
  <c r="AB4560" i="1"/>
  <c r="AC4560" i="1"/>
  <c r="AD4560" i="1"/>
  <c r="H4561" i="1"/>
  <c r="I4561" i="1"/>
  <c r="J4561" i="1"/>
  <c r="K4561" i="1"/>
  <c r="L4561" i="1"/>
  <c r="M4561" i="1"/>
  <c r="N4561" i="1"/>
  <c r="O4561" i="1"/>
  <c r="P4561" i="1"/>
  <c r="Q4561" i="1"/>
  <c r="R4561" i="1"/>
  <c r="S4561" i="1"/>
  <c r="T4561" i="1"/>
  <c r="U4561" i="1"/>
  <c r="V4561" i="1"/>
  <c r="W4561" i="1"/>
  <c r="X4561" i="1"/>
  <c r="Y4561" i="1"/>
  <c r="Z4561" i="1"/>
  <c r="AA4561" i="1"/>
  <c r="AB4561" i="1"/>
  <c r="AC4561" i="1"/>
  <c r="AD4561" i="1"/>
  <c r="H4562" i="1"/>
  <c r="I4562" i="1"/>
  <c r="J4562" i="1"/>
  <c r="K4562" i="1"/>
  <c r="L4562" i="1"/>
  <c r="M4562" i="1"/>
  <c r="N4562" i="1"/>
  <c r="O4562" i="1"/>
  <c r="P4562" i="1"/>
  <c r="Q4562" i="1"/>
  <c r="R4562" i="1"/>
  <c r="S4562" i="1"/>
  <c r="T4562" i="1"/>
  <c r="U4562" i="1"/>
  <c r="V4562" i="1"/>
  <c r="W4562" i="1"/>
  <c r="X4562" i="1"/>
  <c r="Y4562" i="1"/>
  <c r="Z4562" i="1"/>
  <c r="AA4562" i="1"/>
  <c r="AB4562" i="1"/>
  <c r="AC4562" i="1"/>
  <c r="AD4562" i="1"/>
  <c r="H4563" i="1"/>
  <c r="I4563" i="1"/>
  <c r="J4563" i="1"/>
  <c r="K4563" i="1"/>
  <c r="L4563" i="1"/>
  <c r="M4563" i="1"/>
  <c r="N4563" i="1"/>
  <c r="O4563" i="1"/>
  <c r="P4563" i="1"/>
  <c r="Q4563" i="1"/>
  <c r="R4563" i="1"/>
  <c r="S4563" i="1"/>
  <c r="T4563" i="1"/>
  <c r="U4563" i="1"/>
  <c r="V4563" i="1"/>
  <c r="W4563" i="1"/>
  <c r="X4563" i="1"/>
  <c r="Y4563" i="1"/>
  <c r="Z4563" i="1"/>
  <c r="AA4563" i="1"/>
  <c r="AB4563" i="1"/>
  <c r="AC4563" i="1"/>
  <c r="AD4563" i="1"/>
  <c r="H4564" i="1"/>
  <c r="I4564" i="1"/>
  <c r="J4564" i="1"/>
  <c r="K4564" i="1"/>
  <c r="L4564" i="1"/>
  <c r="M4564" i="1"/>
  <c r="N4564" i="1"/>
  <c r="O4564" i="1"/>
  <c r="P4564" i="1"/>
  <c r="Q4564" i="1"/>
  <c r="R4564" i="1"/>
  <c r="S4564" i="1"/>
  <c r="T4564" i="1"/>
  <c r="U4564" i="1"/>
  <c r="V4564" i="1"/>
  <c r="W4564" i="1"/>
  <c r="X4564" i="1"/>
  <c r="Y4564" i="1"/>
  <c r="Z4564" i="1"/>
  <c r="AA4564" i="1"/>
  <c r="AB4564" i="1"/>
  <c r="AC4564" i="1"/>
  <c r="AD4564" i="1"/>
  <c r="H4565" i="1"/>
  <c r="I4565" i="1"/>
  <c r="J4565" i="1"/>
  <c r="K4565" i="1"/>
  <c r="L4565" i="1"/>
  <c r="M4565" i="1"/>
  <c r="N4565" i="1"/>
  <c r="O4565" i="1"/>
  <c r="P4565" i="1"/>
  <c r="Q4565" i="1"/>
  <c r="R4565" i="1"/>
  <c r="S4565" i="1"/>
  <c r="T4565" i="1"/>
  <c r="U4565" i="1"/>
  <c r="V4565" i="1"/>
  <c r="W4565" i="1"/>
  <c r="X4565" i="1"/>
  <c r="Y4565" i="1"/>
  <c r="Z4565" i="1"/>
  <c r="AA4565" i="1"/>
  <c r="AB4565" i="1"/>
  <c r="AC4565" i="1"/>
  <c r="AD4565" i="1"/>
  <c r="H4567" i="1"/>
  <c r="I4567" i="1"/>
  <c r="J4567" i="1"/>
  <c r="K4567" i="1"/>
  <c r="L4567" i="1"/>
  <c r="M4567" i="1"/>
  <c r="N4567" i="1"/>
  <c r="O4567" i="1"/>
  <c r="P4567" i="1"/>
  <c r="Q4567" i="1"/>
  <c r="R4567" i="1"/>
  <c r="S4567" i="1"/>
  <c r="T4567" i="1"/>
  <c r="U4567" i="1"/>
  <c r="V4567" i="1"/>
  <c r="W4567" i="1"/>
  <c r="X4567" i="1"/>
  <c r="Y4567" i="1"/>
  <c r="Z4567" i="1"/>
  <c r="AA4567" i="1"/>
  <c r="AB4567" i="1"/>
  <c r="AC4567" i="1"/>
  <c r="AD4567" i="1"/>
  <c r="H4568" i="1"/>
  <c r="I4568" i="1"/>
  <c r="J4568" i="1"/>
  <c r="K4568" i="1"/>
  <c r="L4568" i="1"/>
  <c r="M4568" i="1"/>
  <c r="N4568" i="1"/>
  <c r="O4568" i="1"/>
  <c r="P4568" i="1"/>
  <c r="Q4568" i="1"/>
  <c r="R4568" i="1"/>
  <c r="S4568" i="1"/>
  <c r="T4568" i="1"/>
  <c r="U4568" i="1"/>
  <c r="V4568" i="1"/>
  <c r="W4568" i="1"/>
  <c r="X4568" i="1"/>
  <c r="Y4568" i="1"/>
  <c r="Z4568" i="1"/>
  <c r="AA4568" i="1"/>
  <c r="AB4568" i="1"/>
  <c r="AC4568" i="1"/>
  <c r="AD4568" i="1"/>
  <c r="H4569" i="1"/>
  <c r="I4569" i="1"/>
  <c r="J4569" i="1"/>
  <c r="K4569" i="1"/>
  <c r="L4569" i="1"/>
  <c r="M4569" i="1"/>
  <c r="N4569" i="1"/>
  <c r="O4569" i="1"/>
  <c r="P4569" i="1"/>
  <c r="Q4569" i="1"/>
  <c r="R4569" i="1"/>
  <c r="S4569" i="1"/>
  <c r="T4569" i="1"/>
  <c r="U4569" i="1"/>
  <c r="V4569" i="1"/>
  <c r="W4569" i="1"/>
  <c r="X4569" i="1"/>
  <c r="Y4569" i="1"/>
  <c r="Z4569" i="1"/>
  <c r="AA4569" i="1"/>
  <c r="AB4569" i="1"/>
  <c r="AC4569" i="1"/>
  <c r="AD4569" i="1"/>
  <c r="H4570" i="1"/>
  <c r="I4570" i="1"/>
  <c r="J4570" i="1"/>
  <c r="K4570" i="1"/>
  <c r="L4570" i="1"/>
  <c r="M4570" i="1"/>
  <c r="N4570" i="1"/>
  <c r="O4570" i="1"/>
  <c r="P4570" i="1"/>
  <c r="Q4570" i="1"/>
  <c r="R4570" i="1"/>
  <c r="S4570" i="1"/>
  <c r="T4570" i="1"/>
  <c r="U4570" i="1"/>
  <c r="V4570" i="1"/>
  <c r="W4570" i="1"/>
  <c r="X4570" i="1"/>
  <c r="Y4570" i="1"/>
  <c r="Z4570" i="1"/>
  <c r="AA4570" i="1"/>
  <c r="AB4570" i="1"/>
  <c r="AC4570" i="1"/>
  <c r="AD4570" i="1"/>
  <c r="H4571" i="1"/>
  <c r="I4571" i="1"/>
  <c r="J4571" i="1"/>
  <c r="K4571" i="1"/>
  <c r="L4571" i="1"/>
  <c r="M4571" i="1"/>
  <c r="N4571" i="1"/>
  <c r="O4571" i="1"/>
  <c r="P4571" i="1"/>
  <c r="Q4571" i="1"/>
  <c r="R4571" i="1"/>
  <c r="S4571" i="1"/>
  <c r="T4571" i="1"/>
  <c r="U4571" i="1"/>
  <c r="V4571" i="1"/>
  <c r="W4571" i="1"/>
  <c r="X4571" i="1"/>
  <c r="Y4571" i="1"/>
  <c r="Z4571" i="1"/>
  <c r="AA4571" i="1"/>
  <c r="AB4571" i="1"/>
  <c r="AC4571" i="1"/>
  <c r="AD4571" i="1"/>
  <c r="H4572" i="1"/>
  <c r="I4572" i="1"/>
  <c r="J4572" i="1"/>
  <c r="K4572" i="1"/>
  <c r="L4572" i="1"/>
  <c r="M4572" i="1"/>
  <c r="N4572" i="1"/>
  <c r="O4572" i="1"/>
  <c r="P4572" i="1"/>
  <c r="Q4572" i="1"/>
  <c r="R4572" i="1"/>
  <c r="S4572" i="1"/>
  <c r="T4572" i="1"/>
  <c r="U4572" i="1"/>
  <c r="V4572" i="1"/>
  <c r="W4572" i="1"/>
  <c r="X4572" i="1"/>
  <c r="Y4572" i="1"/>
  <c r="Z4572" i="1"/>
  <c r="AA4572" i="1"/>
  <c r="AB4572" i="1"/>
  <c r="AC4572" i="1"/>
  <c r="AD4572" i="1"/>
  <c r="H4573" i="1"/>
  <c r="I4573" i="1"/>
  <c r="J4573" i="1"/>
  <c r="K4573" i="1"/>
  <c r="L4573" i="1"/>
  <c r="M4573" i="1"/>
  <c r="N4573" i="1"/>
  <c r="O4573" i="1"/>
  <c r="P4573" i="1"/>
  <c r="Q4573" i="1"/>
  <c r="R4573" i="1"/>
  <c r="S4573" i="1"/>
  <c r="T4573" i="1"/>
  <c r="U4573" i="1"/>
  <c r="V4573" i="1"/>
  <c r="W4573" i="1"/>
  <c r="X4573" i="1"/>
  <c r="Y4573" i="1"/>
  <c r="Z4573" i="1"/>
  <c r="AA4573" i="1"/>
  <c r="AB4573" i="1"/>
  <c r="AC4573" i="1"/>
  <c r="AD4573" i="1"/>
  <c r="H4574" i="1"/>
  <c r="I4574" i="1"/>
  <c r="J4574" i="1"/>
  <c r="K4574" i="1"/>
  <c r="L4574" i="1"/>
  <c r="M4574" i="1"/>
  <c r="N4574" i="1"/>
  <c r="O4574" i="1"/>
  <c r="P4574" i="1"/>
  <c r="Q4574" i="1"/>
  <c r="R4574" i="1"/>
  <c r="S4574" i="1"/>
  <c r="T4574" i="1"/>
  <c r="U4574" i="1"/>
  <c r="V4574" i="1"/>
  <c r="W4574" i="1"/>
  <c r="X4574" i="1"/>
  <c r="Y4574" i="1"/>
  <c r="Z4574" i="1"/>
  <c r="AA4574" i="1"/>
  <c r="AB4574" i="1"/>
  <c r="AC4574" i="1"/>
  <c r="AD4574" i="1"/>
  <c r="H4575" i="1"/>
  <c r="I4575" i="1"/>
  <c r="J4575" i="1"/>
  <c r="K4575" i="1"/>
  <c r="L4575" i="1"/>
  <c r="M4575" i="1"/>
  <c r="N4575" i="1"/>
  <c r="O4575" i="1"/>
  <c r="P4575" i="1"/>
  <c r="Q4575" i="1"/>
  <c r="R4575" i="1"/>
  <c r="S4575" i="1"/>
  <c r="T4575" i="1"/>
  <c r="U4575" i="1"/>
  <c r="V4575" i="1"/>
  <c r="W4575" i="1"/>
  <c r="X4575" i="1"/>
  <c r="Y4575" i="1"/>
  <c r="Z4575" i="1"/>
  <c r="AA4575" i="1"/>
  <c r="AB4575" i="1"/>
  <c r="AC4575" i="1"/>
  <c r="AD4575" i="1"/>
  <c r="H4577" i="1"/>
  <c r="I4577" i="1"/>
  <c r="J4577" i="1"/>
  <c r="K4577" i="1"/>
  <c r="L4577" i="1"/>
  <c r="M4577" i="1"/>
  <c r="N4577" i="1"/>
  <c r="O4577" i="1"/>
  <c r="P4577" i="1"/>
  <c r="Q4577" i="1"/>
  <c r="R4577" i="1"/>
  <c r="S4577" i="1"/>
  <c r="T4577" i="1"/>
  <c r="U4577" i="1"/>
  <c r="V4577" i="1"/>
  <c r="W4577" i="1"/>
  <c r="X4577" i="1"/>
  <c r="Y4577" i="1"/>
  <c r="Z4577" i="1"/>
  <c r="AA4577" i="1"/>
  <c r="AB4577" i="1"/>
  <c r="AC4577" i="1"/>
  <c r="AD4577" i="1"/>
  <c r="H4578" i="1"/>
  <c r="I4578" i="1"/>
  <c r="J4578" i="1"/>
  <c r="K4578" i="1"/>
  <c r="L4578" i="1"/>
  <c r="M4578" i="1"/>
  <c r="N4578" i="1"/>
  <c r="O4578" i="1"/>
  <c r="P4578" i="1"/>
  <c r="Q4578" i="1"/>
  <c r="R4578" i="1"/>
  <c r="S4578" i="1"/>
  <c r="T4578" i="1"/>
  <c r="U4578" i="1"/>
  <c r="V4578" i="1"/>
  <c r="W4578" i="1"/>
  <c r="X4578" i="1"/>
  <c r="Y4578" i="1"/>
  <c r="Z4578" i="1"/>
  <c r="AA4578" i="1"/>
  <c r="AB4578" i="1"/>
  <c r="AC4578" i="1"/>
  <c r="AD4578" i="1"/>
  <c r="H4579" i="1"/>
  <c r="I4579" i="1"/>
  <c r="J4579" i="1"/>
  <c r="K4579" i="1"/>
  <c r="L4579" i="1"/>
  <c r="M4579" i="1"/>
  <c r="N4579" i="1"/>
  <c r="O4579" i="1"/>
  <c r="P4579" i="1"/>
  <c r="Q4579" i="1"/>
  <c r="R4579" i="1"/>
  <c r="S4579" i="1"/>
  <c r="T4579" i="1"/>
  <c r="U4579" i="1"/>
  <c r="V4579" i="1"/>
  <c r="W4579" i="1"/>
  <c r="X4579" i="1"/>
  <c r="Y4579" i="1"/>
  <c r="Z4579" i="1"/>
  <c r="AA4579" i="1"/>
  <c r="AB4579" i="1"/>
  <c r="AC4579" i="1"/>
  <c r="AD4579" i="1"/>
  <c r="H4580" i="1"/>
  <c r="I4580" i="1"/>
  <c r="J4580" i="1"/>
  <c r="K4580" i="1"/>
  <c r="L4580" i="1"/>
  <c r="M4580" i="1"/>
  <c r="N4580" i="1"/>
  <c r="O4580" i="1"/>
  <c r="P4580" i="1"/>
  <c r="Q4580" i="1"/>
  <c r="R4580" i="1"/>
  <c r="S4580" i="1"/>
  <c r="T4580" i="1"/>
  <c r="U4580" i="1"/>
  <c r="V4580" i="1"/>
  <c r="W4580" i="1"/>
  <c r="X4580" i="1"/>
  <c r="Y4580" i="1"/>
  <c r="Z4580" i="1"/>
  <c r="AA4580" i="1"/>
  <c r="AB4580" i="1"/>
  <c r="AC4580" i="1"/>
  <c r="AD4580" i="1"/>
  <c r="H4581" i="1"/>
  <c r="I4581" i="1"/>
  <c r="J4581" i="1"/>
  <c r="K4581" i="1"/>
  <c r="L4581" i="1"/>
  <c r="M4581" i="1"/>
  <c r="N4581" i="1"/>
  <c r="O4581" i="1"/>
  <c r="P4581" i="1"/>
  <c r="Q4581" i="1"/>
  <c r="R4581" i="1"/>
  <c r="S4581" i="1"/>
  <c r="T4581" i="1"/>
  <c r="U4581" i="1"/>
  <c r="V4581" i="1"/>
  <c r="W4581" i="1"/>
  <c r="X4581" i="1"/>
  <c r="Y4581" i="1"/>
  <c r="Z4581" i="1"/>
  <c r="AA4581" i="1"/>
  <c r="AB4581" i="1"/>
  <c r="AC4581" i="1"/>
  <c r="AD4581" i="1"/>
  <c r="H4582" i="1"/>
  <c r="I4582" i="1"/>
  <c r="J4582" i="1"/>
  <c r="K4582" i="1"/>
  <c r="L4582" i="1"/>
  <c r="M4582" i="1"/>
  <c r="N4582" i="1"/>
  <c r="O4582" i="1"/>
  <c r="P4582" i="1"/>
  <c r="Q4582" i="1"/>
  <c r="R4582" i="1"/>
  <c r="S4582" i="1"/>
  <c r="T4582" i="1"/>
  <c r="U4582" i="1"/>
  <c r="V4582" i="1"/>
  <c r="W4582" i="1"/>
  <c r="X4582" i="1"/>
  <c r="Y4582" i="1"/>
  <c r="Z4582" i="1"/>
  <c r="AA4582" i="1"/>
  <c r="AB4582" i="1"/>
  <c r="AC4582" i="1"/>
  <c r="AD4582" i="1"/>
  <c r="H4583" i="1"/>
  <c r="I4583" i="1"/>
  <c r="J4583" i="1"/>
  <c r="K4583" i="1"/>
  <c r="L4583" i="1"/>
  <c r="M4583" i="1"/>
  <c r="N4583" i="1"/>
  <c r="O4583" i="1"/>
  <c r="P4583" i="1"/>
  <c r="Q4583" i="1"/>
  <c r="R4583" i="1"/>
  <c r="S4583" i="1"/>
  <c r="T4583" i="1"/>
  <c r="U4583" i="1"/>
  <c r="V4583" i="1"/>
  <c r="W4583" i="1"/>
  <c r="X4583" i="1"/>
  <c r="Y4583" i="1"/>
  <c r="Z4583" i="1"/>
  <c r="AA4583" i="1"/>
  <c r="AB4583" i="1"/>
  <c r="AC4583" i="1"/>
  <c r="AD4583" i="1"/>
  <c r="H4584" i="1"/>
  <c r="I4584" i="1"/>
  <c r="J4584" i="1"/>
  <c r="K4584" i="1"/>
  <c r="L4584" i="1"/>
  <c r="M4584" i="1"/>
  <c r="N4584" i="1"/>
  <c r="O4584" i="1"/>
  <c r="P4584" i="1"/>
  <c r="Q4584" i="1"/>
  <c r="R4584" i="1"/>
  <c r="S4584" i="1"/>
  <c r="T4584" i="1"/>
  <c r="U4584" i="1"/>
  <c r="V4584" i="1"/>
  <c r="W4584" i="1"/>
  <c r="X4584" i="1"/>
  <c r="Y4584" i="1"/>
  <c r="Z4584" i="1"/>
  <c r="AA4584" i="1"/>
  <c r="AB4584" i="1"/>
  <c r="AC4584" i="1"/>
  <c r="AD4584" i="1"/>
  <c r="C11" i="35"/>
  <c r="E11" i="35"/>
  <c r="G11" i="35"/>
  <c r="I11" i="35"/>
  <c r="K11" i="35"/>
  <c r="M11" i="35"/>
  <c r="O11" i="35"/>
  <c r="Q11" i="35"/>
  <c r="S11" i="35"/>
  <c r="U11" i="35"/>
  <c r="C13" i="35"/>
  <c r="E13" i="35"/>
  <c r="G13" i="35"/>
  <c r="I13" i="35"/>
  <c r="K13" i="35"/>
  <c r="M13" i="35"/>
  <c r="O13" i="35"/>
  <c r="Q13" i="35"/>
  <c r="S13" i="35"/>
  <c r="U13" i="35"/>
  <c r="C15" i="35"/>
  <c r="E15" i="35"/>
  <c r="G15" i="35"/>
  <c r="I15" i="35"/>
  <c r="K15" i="35"/>
  <c r="M15" i="35"/>
  <c r="O15" i="35"/>
  <c r="Q15" i="35"/>
  <c r="S15" i="35"/>
  <c r="U15" i="35"/>
  <c r="C17" i="35"/>
  <c r="E17" i="35"/>
  <c r="G17" i="35"/>
  <c r="I17" i="35"/>
  <c r="K17" i="35"/>
  <c r="M17" i="35"/>
  <c r="O17" i="35"/>
  <c r="Q17" i="35"/>
  <c r="S17" i="35"/>
  <c r="U17" i="35"/>
  <c r="C19" i="35"/>
  <c r="E19" i="35"/>
  <c r="G19" i="35"/>
  <c r="I19" i="35"/>
  <c r="K19" i="35"/>
  <c r="M19" i="35"/>
  <c r="O19" i="35"/>
  <c r="Q19" i="35"/>
  <c r="S19" i="35"/>
  <c r="U19" i="35"/>
  <c r="C21" i="35"/>
  <c r="E21" i="35"/>
  <c r="G21" i="35"/>
  <c r="I21" i="35"/>
  <c r="K21" i="35"/>
  <c r="M21" i="35"/>
  <c r="O21" i="35"/>
  <c r="Q21" i="35"/>
  <c r="S21" i="35"/>
  <c r="U21" i="35"/>
  <c r="C23" i="35"/>
  <c r="E23" i="35"/>
  <c r="G23" i="35"/>
  <c r="I23" i="35"/>
  <c r="K23" i="35"/>
  <c r="M23" i="35"/>
  <c r="O23" i="35"/>
  <c r="Q23" i="35"/>
  <c r="S23" i="35"/>
  <c r="U23" i="35"/>
  <c r="C25" i="35"/>
  <c r="E25" i="35"/>
  <c r="G25" i="35"/>
  <c r="I25" i="35"/>
  <c r="K25" i="35"/>
  <c r="M25" i="35"/>
  <c r="O25" i="35"/>
  <c r="Q25" i="35"/>
  <c r="S25" i="35"/>
  <c r="U25" i="35"/>
  <c r="C27" i="35"/>
  <c r="E27" i="35"/>
  <c r="G27" i="35"/>
  <c r="I27" i="35"/>
  <c r="K27" i="35"/>
  <c r="M27" i="35"/>
  <c r="O27" i="35"/>
  <c r="Q27" i="35"/>
  <c r="S27" i="35"/>
  <c r="U27" i="35"/>
  <c r="C29" i="35"/>
  <c r="E29" i="35"/>
  <c r="G29" i="35"/>
  <c r="I29" i="35"/>
  <c r="K29" i="35"/>
  <c r="M29" i="35"/>
  <c r="O29" i="35"/>
  <c r="Q29" i="35"/>
  <c r="S29" i="35"/>
  <c r="U29" i="35"/>
  <c r="E8" i="37"/>
  <c r="G8" i="37"/>
  <c r="I8" i="37"/>
  <c r="J8" i="37"/>
  <c r="L8" i="37"/>
  <c r="N8" i="37"/>
  <c r="P8" i="37"/>
  <c r="X8" i="37"/>
  <c r="Y8" i="37"/>
  <c r="E10" i="37"/>
  <c r="G10" i="37"/>
  <c r="I10" i="37"/>
  <c r="J10" i="37"/>
  <c r="L10" i="37"/>
  <c r="N10" i="37"/>
  <c r="P10" i="37"/>
  <c r="X10" i="37"/>
  <c r="Y10" i="37"/>
  <c r="E12" i="37"/>
  <c r="G12" i="37"/>
  <c r="I12" i="37"/>
  <c r="J12" i="37"/>
  <c r="L12" i="37"/>
  <c r="N12" i="37"/>
  <c r="P12" i="37"/>
  <c r="X12" i="37"/>
  <c r="Y12" i="37"/>
  <c r="E14" i="37"/>
  <c r="G14" i="37"/>
  <c r="I14" i="37"/>
  <c r="J14" i="37"/>
  <c r="L14" i="37"/>
  <c r="N14" i="37"/>
  <c r="P14" i="37"/>
  <c r="X14" i="37"/>
  <c r="Y14" i="37"/>
  <c r="E16" i="37"/>
  <c r="G16" i="37"/>
  <c r="I16" i="37"/>
  <c r="J16" i="37"/>
  <c r="L16" i="37"/>
  <c r="N16" i="37"/>
  <c r="P16" i="37"/>
  <c r="X16" i="37"/>
  <c r="Y16" i="37"/>
  <c r="E18" i="37"/>
  <c r="G18" i="37"/>
  <c r="I18" i="37"/>
  <c r="J18" i="37"/>
  <c r="L18" i="37"/>
  <c r="N18" i="37"/>
  <c r="P18" i="37"/>
  <c r="X18" i="37"/>
  <c r="Y18" i="37"/>
  <c r="E20" i="37"/>
  <c r="G20" i="37"/>
  <c r="I20" i="37"/>
  <c r="J20" i="37"/>
  <c r="L20" i="37"/>
  <c r="N20" i="37"/>
  <c r="P20" i="37"/>
  <c r="X20" i="37"/>
  <c r="Y20" i="37"/>
  <c r="E22" i="37"/>
  <c r="G22" i="37"/>
  <c r="I22" i="37"/>
  <c r="J22" i="37"/>
  <c r="L22" i="37"/>
  <c r="N22" i="37"/>
  <c r="P22" i="37"/>
  <c r="X22" i="37"/>
  <c r="Y22" i="37"/>
  <c r="E24" i="37"/>
  <c r="G24" i="37"/>
  <c r="I24" i="37"/>
  <c r="J24" i="37"/>
  <c r="L24" i="37"/>
  <c r="N24" i="37"/>
  <c r="P24" i="37"/>
  <c r="X24" i="37"/>
  <c r="Y24" i="37"/>
  <c r="E26" i="37"/>
  <c r="G26" i="37"/>
  <c r="I26" i="37"/>
  <c r="J26" i="37"/>
  <c r="L26" i="37"/>
  <c r="N26" i="37"/>
  <c r="P26" i="37"/>
  <c r="X26" i="37"/>
  <c r="Y26" i="37"/>
  <c r="AG6" i="36"/>
  <c r="C14" i="36"/>
  <c r="E14" i="36"/>
  <c r="G14" i="36"/>
  <c r="I14" i="36"/>
  <c r="K14" i="36"/>
  <c r="M14" i="36"/>
  <c r="O14" i="36"/>
  <c r="Q14" i="36"/>
  <c r="S14" i="36"/>
  <c r="U14" i="36"/>
  <c r="W14" i="36"/>
  <c r="Y14" i="36"/>
  <c r="AA14" i="36"/>
  <c r="AE14" i="36"/>
  <c r="AG14" i="36"/>
  <c r="AI14" i="36"/>
  <c r="AK14" i="36"/>
  <c r="AM14" i="36"/>
  <c r="C16" i="36"/>
  <c r="E16" i="36"/>
  <c r="G16" i="36"/>
  <c r="I16" i="36"/>
  <c r="K16" i="36"/>
  <c r="M16" i="36"/>
  <c r="O16" i="36"/>
  <c r="Q16" i="36"/>
  <c r="S16" i="36"/>
  <c r="U16" i="36"/>
  <c r="W16" i="36"/>
  <c r="Y16" i="36"/>
  <c r="AA16" i="36"/>
  <c r="AE16" i="36"/>
  <c r="AG16" i="36"/>
  <c r="AI16" i="36"/>
  <c r="AK16" i="36"/>
  <c r="AM16" i="36"/>
  <c r="C18" i="36"/>
  <c r="E18" i="36"/>
  <c r="G18" i="36"/>
  <c r="I18" i="36"/>
  <c r="K18" i="36"/>
  <c r="M18" i="36"/>
  <c r="O18" i="36"/>
  <c r="Q18" i="36"/>
  <c r="S18" i="36"/>
  <c r="U18" i="36"/>
  <c r="W18" i="36"/>
  <c r="Y18" i="36"/>
  <c r="AA18" i="36"/>
  <c r="AE18" i="36"/>
  <c r="AG18" i="36"/>
  <c r="AI18" i="36"/>
  <c r="AK18" i="36"/>
  <c r="AM18" i="36"/>
  <c r="AR19" i="36"/>
  <c r="AT19" i="36"/>
  <c r="AV19" i="36"/>
  <c r="AW19" i="36"/>
  <c r="BA19" i="36"/>
  <c r="BC19" i="36"/>
  <c r="C20" i="36"/>
  <c r="E20" i="36"/>
  <c r="G20" i="36"/>
  <c r="I20" i="36"/>
  <c r="K20" i="36"/>
  <c r="M20" i="36"/>
  <c r="O20" i="36"/>
  <c r="Q20" i="36"/>
  <c r="S20" i="36"/>
  <c r="U20" i="36"/>
  <c r="W20" i="36"/>
  <c r="Y20" i="36"/>
  <c r="AA20" i="36"/>
  <c r="AE20" i="36"/>
  <c r="AG20" i="36"/>
  <c r="AI20" i="36"/>
  <c r="AK20" i="36"/>
  <c r="AM20" i="36"/>
  <c r="AR21" i="36"/>
  <c r="AT21" i="36"/>
  <c r="AV21" i="36"/>
  <c r="AW21" i="36"/>
  <c r="BA21" i="36"/>
  <c r="BC21" i="36"/>
  <c r="C22" i="36"/>
  <c r="E22" i="36"/>
  <c r="G22" i="36"/>
  <c r="I22" i="36"/>
  <c r="K22" i="36"/>
  <c r="M22" i="36"/>
  <c r="O22" i="36"/>
  <c r="Q22" i="36"/>
  <c r="S22" i="36"/>
  <c r="U22" i="36"/>
  <c r="W22" i="36"/>
  <c r="Y22" i="36"/>
  <c r="AA22" i="36"/>
  <c r="AC22" i="36"/>
  <c r="AE22" i="36"/>
  <c r="AG22" i="36"/>
  <c r="AI22" i="36"/>
  <c r="AK22" i="36"/>
  <c r="AM22" i="36"/>
  <c r="AR23" i="36"/>
  <c r="AT23" i="36"/>
  <c r="AV23" i="36"/>
  <c r="AW23" i="36"/>
  <c r="BA23" i="36"/>
  <c r="BC23" i="36"/>
  <c r="C24" i="36"/>
  <c r="E24" i="36"/>
  <c r="G24" i="36"/>
  <c r="I24" i="36"/>
  <c r="K24" i="36"/>
  <c r="M24" i="36"/>
  <c r="O24" i="36"/>
  <c r="Q24" i="36"/>
  <c r="S24" i="36"/>
  <c r="U24" i="36"/>
  <c r="W24" i="36"/>
  <c r="Y24" i="36"/>
  <c r="AA24" i="36"/>
  <c r="AE24" i="36"/>
  <c r="AG24" i="36"/>
  <c r="AI24" i="36"/>
  <c r="AK24" i="36"/>
  <c r="AM24" i="36"/>
  <c r="AR25" i="36"/>
  <c r="AT25" i="36"/>
  <c r="AV25" i="36"/>
  <c r="AW25" i="36"/>
  <c r="BA25" i="36"/>
  <c r="BC25" i="36"/>
  <c r="C26" i="36"/>
  <c r="E26" i="36"/>
  <c r="G26" i="36"/>
  <c r="I26" i="36"/>
  <c r="K26" i="36"/>
  <c r="M26" i="36"/>
  <c r="O26" i="36"/>
  <c r="Q26" i="36"/>
  <c r="S26" i="36"/>
  <c r="U26" i="36"/>
  <c r="W26" i="36"/>
  <c r="Y26" i="36"/>
  <c r="AA26" i="36"/>
  <c r="AE26" i="36"/>
  <c r="AG26" i="36"/>
  <c r="AI26" i="36"/>
  <c r="AK26" i="36"/>
  <c r="AM26" i="36"/>
  <c r="AR27" i="36"/>
  <c r="AT27" i="36"/>
  <c r="AV27" i="36"/>
  <c r="AW27" i="36"/>
  <c r="BA27" i="36"/>
  <c r="BC27" i="36"/>
  <c r="C28" i="36"/>
  <c r="E28" i="36"/>
  <c r="G28" i="36"/>
  <c r="I28" i="36"/>
  <c r="K28" i="36"/>
  <c r="M28" i="36"/>
  <c r="O28" i="36"/>
  <c r="Q28" i="36"/>
  <c r="S28" i="36"/>
  <c r="U28" i="36"/>
  <c r="W28" i="36"/>
  <c r="Y28" i="36"/>
  <c r="AA28" i="36"/>
  <c r="AE28" i="36"/>
  <c r="AG28" i="36"/>
  <c r="AI28" i="36"/>
  <c r="AK28" i="36"/>
  <c r="AM28" i="36"/>
  <c r="AR29" i="36"/>
  <c r="AT29" i="36"/>
  <c r="AV29" i="36"/>
  <c r="AW29" i="36"/>
  <c r="BA29" i="36"/>
  <c r="BC29" i="36"/>
  <c r="C30" i="36"/>
  <c r="E30" i="36"/>
  <c r="G30" i="36"/>
  <c r="I30" i="36"/>
  <c r="K30" i="36"/>
  <c r="M30" i="36"/>
  <c r="O30" i="36"/>
  <c r="Q30" i="36"/>
  <c r="S30" i="36"/>
  <c r="U30" i="36"/>
  <c r="W30" i="36"/>
  <c r="Y30" i="36"/>
  <c r="AA30" i="36"/>
  <c r="AE30" i="36"/>
  <c r="AG30" i="36"/>
  <c r="AI30" i="36"/>
  <c r="AK30" i="36"/>
  <c r="AM30" i="36"/>
  <c r="AR31" i="36"/>
  <c r="AT31" i="36"/>
  <c r="AV31" i="36"/>
  <c r="AW31" i="36"/>
  <c r="BA31" i="36"/>
  <c r="BC31" i="36"/>
  <c r="C32" i="36"/>
  <c r="E32" i="36"/>
  <c r="G32" i="36"/>
  <c r="I32" i="36"/>
  <c r="K32" i="36"/>
  <c r="M32" i="36"/>
  <c r="O32" i="36"/>
  <c r="S32" i="36"/>
  <c r="U32" i="36"/>
  <c r="W32" i="36"/>
  <c r="Y32" i="36"/>
  <c r="AA32" i="36"/>
  <c r="AC32" i="36"/>
  <c r="AE32" i="36"/>
  <c r="AG32" i="36"/>
  <c r="AI32" i="36"/>
  <c r="AK32" i="36"/>
  <c r="AM32" i="36"/>
  <c r="Q33" i="36"/>
  <c r="AR33" i="36"/>
  <c r="AT33" i="36"/>
  <c r="AV33" i="36"/>
  <c r="AW33" i="36"/>
  <c r="BA33" i="36"/>
  <c r="BC33" i="36"/>
  <c r="AR35" i="36"/>
  <c r="AT35" i="36"/>
  <c r="AV35" i="36"/>
  <c r="AW35" i="36"/>
  <c r="BA35" i="36"/>
  <c r="BC35" i="36"/>
  <c r="AR37" i="36"/>
  <c r="AT37" i="36"/>
  <c r="AV37" i="36"/>
  <c r="AW37" i="36"/>
  <c r="BA37" i="36"/>
  <c r="BC37" i="36"/>
  <c r="C11" i="34"/>
  <c r="E11" i="34"/>
  <c r="G11" i="34"/>
  <c r="I11" i="34"/>
  <c r="K11" i="34"/>
  <c r="M11" i="34"/>
  <c r="O11" i="34"/>
  <c r="Q11" i="34"/>
  <c r="S11" i="34"/>
  <c r="U11" i="34"/>
  <c r="V11" i="34"/>
  <c r="X11" i="34"/>
  <c r="AB11" i="34"/>
  <c r="AD11" i="34"/>
  <c r="AF11" i="34"/>
  <c r="C13" i="34"/>
  <c r="E13" i="34"/>
  <c r="G13" i="34"/>
  <c r="I13" i="34"/>
  <c r="K13" i="34"/>
  <c r="M13" i="34"/>
  <c r="O13" i="34"/>
  <c r="Q13" i="34"/>
  <c r="S13" i="34"/>
  <c r="U13" i="34"/>
  <c r="V13" i="34"/>
  <c r="X13" i="34"/>
  <c r="AB13" i="34"/>
  <c r="AD13" i="34"/>
  <c r="AF13" i="34"/>
  <c r="C15" i="34"/>
  <c r="E15" i="34"/>
  <c r="G15" i="34"/>
  <c r="I15" i="34"/>
  <c r="K15" i="34"/>
  <c r="M15" i="34"/>
  <c r="O15" i="34"/>
  <c r="Q15" i="34"/>
  <c r="S15" i="34"/>
  <c r="U15" i="34"/>
  <c r="V15" i="34"/>
  <c r="X15" i="34"/>
  <c r="AB15" i="34"/>
  <c r="AD15" i="34"/>
  <c r="AF15" i="34"/>
  <c r="C17" i="34"/>
  <c r="E17" i="34"/>
  <c r="G17" i="34"/>
  <c r="I17" i="34"/>
  <c r="K17" i="34"/>
  <c r="M17" i="34"/>
  <c r="O17" i="34"/>
  <c r="Q17" i="34"/>
  <c r="S17" i="34"/>
  <c r="U17" i="34"/>
  <c r="V17" i="34"/>
  <c r="X17" i="34"/>
  <c r="AB17" i="34"/>
  <c r="AD17" i="34"/>
  <c r="AF17" i="34"/>
  <c r="C19" i="34"/>
  <c r="E19" i="34"/>
  <c r="G19" i="34"/>
  <c r="I19" i="34"/>
  <c r="K19" i="34"/>
  <c r="M19" i="34"/>
  <c r="O19" i="34"/>
  <c r="Q19" i="34"/>
  <c r="S19" i="34"/>
  <c r="U19" i="34"/>
  <c r="V19" i="34"/>
  <c r="X19" i="34"/>
  <c r="AB19" i="34"/>
  <c r="AD19" i="34"/>
  <c r="AF19" i="34"/>
  <c r="C21" i="34"/>
  <c r="E21" i="34"/>
  <c r="G21" i="34"/>
  <c r="I21" i="34"/>
  <c r="K21" i="34"/>
  <c r="M21" i="34"/>
  <c r="O21" i="34"/>
  <c r="Q21" i="34"/>
  <c r="S21" i="34"/>
  <c r="U21" i="34"/>
  <c r="V21" i="34"/>
  <c r="X21" i="34"/>
  <c r="AB21" i="34"/>
  <c r="AD21" i="34"/>
  <c r="AF21" i="34"/>
  <c r="C23" i="34"/>
  <c r="E23" i="34"/>
  <c r="G23" i="34"/>
  <c r="I23" i="34"/>
  <c r="K23" i="34"/>
  <c r="M23" i="34"/>
  <c r="O23" i="34"/>
  <c r="Q23" i="34"/>
  <c r="S23" i="34"/>
  <c r="U23" i="34"/>
  <c r="V23" i="34"/>
  <c r="X23" i="34"/>
  <c r="AB23" i="34"/>
  <c r="AD23" i="34"/>
  <c r="AF23" i="34"/>
  <c r="C25" i="34"/>
  <c r="E25" i="34"/>
  <c r="G25" i="34"/>
  <c r="I25" i="34"/>
  <c r="K25" i="34"/>
  <c r="M25" i="34"/>
  <c r="O25" i="34"/>
  <c r="Q25" i="34"/>
  <c r="S25" i="34"/>
  <c r="U25" i="34"/>
  <c r="V25" i="34"/>
  <c r="X25" i="34"/>
  <c r="AB25" i="34"/>
  <c r="AD25" i="34"/>
  <c r="AF25" i="34"/>
  <c r="C27" i="34"/>
  <c r="E27" i="34"/>
  <c r="G27" i="34"/>
  <c r="I27" i="34"/>
  <c r="K27" i="34"/>
  <c r="M27" i="34"/>
  <c r="O27" i="34"/>
  <c r="Q27" i="34"/>
  <c r="S27" i="34"/>
  <c r="U27" i="34"/>
  <c r="V27" i="34"/>
  <c r="X27" i="34"/>
  <c r="AB27" i="34"/>
  <c r="AD27" i="34"/>
  <c r="AF27" i="34"/>
  <c r="C29" i="34"/>
  <c r="E29" i="34"/>
  <c r="G29" i="34"/>
  <c r="I29" i="34"/>
  <c r="K29" i="34"/>
  <c r="M29" i="34"/>
  <c r="O29" i="34"/>
  <c r="Q29" i="34"/>
  <c r="S29" i="34"/>
  <c r="U29" i="34"/>
  <c r="V29" i="34"/>
  <c r="X29" i="34"/>
  <c r="AB29" i="34"/>
  <c r="AD29" i="34"/>
  <c r="AF29" i="34"/>
  <c r="AB44" i="34"/>
  <c r="AD44" i="34"/>
  <c r="AF44" i="34"/>
  <c r="AH44" i="34"/>
  <c r="AI44" i="34"/>
  <c r="AB46" i="34"/>
  <c r="AD46" i="34"/>
  <c r="AF46" i="34"/>
  <c r="AH46" i="34"/>
  <c r="AI46" i="34"/>
  <c r="AB48" i="34"/>
  <c r="AD48" i="34"/>
  <c r="AF48" i="34"/>
  <c r="AH48" i="34"/>
  <c r="AI48" i="34"/>
  <c r="AB50" i="34"/>
  <c r="AD50" i="34"/>
  <c r="AF50" i="34"/>
  <c r="AH50" i="34"/>
  <c r="AI50" i="34"/>
  <c r="AB52" i="34"/>
  <c r="AD52" i="34"/>
  <c r="AF52" i="34"/>
  <c r="AH52" i="34"/>
  <c r="AI52" i="34"/>
  <c r="AB54" i="34"/>
  <c r="AD54" i="34"/>
  <c r="AF54" i="34"/>
  <c r="AH54" i="34"/>
  <c r="AI54" i="34"/>
  <c r="AB56" i="34"/>
  <c r="AD56" i="34"/>
  <c r="AF56" i="34"/>
  <c r="AH56" i="34"/>
  <c r="AI56" i="34"/>
  <c r="AB58" i="34"/>
  <c r="AD58" i="34"/>
  <c r="AF58" i="34"/>
  <c r="AH58" i="34"/>
  <c r="AI58" i="34"/>
  <c r="AB60" i="34"/>
  <c r="AD60" i="34"/>
  <c r="AF60" i="34"/>
  <c r="AH60" i="34"/>
  <c r="AI60" i="34"/>
  <c r="AB62" i="34"/>
  <c r="AD62" i="34"/>
  <c r="AF62" i="34"/>
  <c r="AH62" i="34"/>
  <c r="AI62" i="34"/>
</calcChain>
</file>

<file path=xl/sharedStrings.xml><?xml version="1.0" encoding="utf-8"?>
<sst xmlns="http://schemas.openxmlformats.org/spreadsheetml/2006/main" count="1775" uniqueCount="777">
  <si>
    <t>Allocation</t>
  </si>
  <si>
    <t>Factor</t>
  </si>
  <si>
    <t>P-T-D Plant in Service</t>
  </si>
  <si>
    <t>Total</t>
  </si>
  <si>
    <t>Retail</t>
  </si>
  <si>
    <t>SGS</t>
  </si>
  <si>
    <t>OL</t>
  </si>
  <si>
    <t>SL</t>
  </si>
  <si>
    <t>Production</t>
  </si>
  <si>
    <t>Distribution</t>
  </si>
  <si>
    <t>Rate Base</t>
  </si>
  <si>
    <t>Transmission</t>
  </si>
  <si>
    <t>Label</t>
  </si>
  <si>
    <t>Constant</t>
  </si>
  <si>
    <t>ENER</t>
  </si>
  <si>
    <t>METER</t>
  </si>
  <si>
    <t>TOTCUST</t>
  </si>
  <si>
    <t>RBASE</t>
  </si>
  <si>
    <t>Operating Expense</t>
  </si>
  <si>
    <t>O&amp;M Expense</t>
  </si>
  <si>
    <t>Customer Accounts</t>
  </si>
  <si>
    <t>O&amp;M Labor</t>
  </si>
  <si>
    <t>RS</t>
  </si>
  <si>
    <t>MGS-SEC</t>
  </si>
  <si>
    <t>MGS-PRI</t>
  </si>
  <si>
    <t>LGS-SEC</t>
  </si>
  <si>
    <t>LGS-PRI</t>
  </si>
  <si>
    <t>FUNCTION</t>
  </si>
  <si>
    <t>LGS-SUB</t>
  </si>
  <si>
    <t>INPUTS FROM WORKPAPERS</t>
  </si>
  <si>
    <t>PROD_DEMAND</t>
  </si>
  <si>
    <t>PRODUCTION</t>
  </si>
  <si>
    <t>PROD_ENERGY</t>
  </si>
  <si>
    <t>ENERGY</t>
  </si>
  <si>
    <t>BULK_TRANS</t>
  </si>
  <si>
    <t>BULKTRAN</t>
  </si>
  <si>
    <t>SUB_TRANS</t>
  </si>
  <si>
    <t>SUBTRAN</t>
  </si>
  <si>
    <t>DIST_CPD</t>
  </si>
  <si>
    <t>DISTPRI</t>
  </si>
  <si>
    <t>SECDEM</t>
  </si>
  <si>
    <t>DISTSEC</t>
  </si>
  <si>
    <t>CUST_TOTAL</t>
  </si>
  <si>
    <t>CUSTOMER</t>
  </si>
  <si>
    <t>PRICUST</t>
  </si>
  <si>
    <t>DIST_PCUST</t>
  </si>
  <si>
    <t>SECCUST</t>
  </si>
  <si>
    <t>DIST_SERV</t>
  </si>
  <si>
    <t>DIST_METERS</t>
  </si>
  <si>
    <t>DIR371</t>
  </si>
  <si>
    <t>DIST_OL</t>
  </si>
  <si>
    <t>DIR373</t>
  </si>
  <si>
    <t>DIST_SL</t>
  </si>
  <si>
    <t>DIR902</t>
  </si>
  <si>
    <t>CUST_902</t>
  </si>
  <si>
    <t>DIR903</t>
  </si>
  <si>
    <t>CUST_903</t>
  </si>
  <si>
    <t>CUST451</t>
  </si>
  <si>
    <t>CUST_451</t>
  </si>
  <si>
    <t>INTERNALLY DERIVED</t>
  </si>
  <si>
    <t>DIST_POLES</t>
  </si>
  <si>
    <t>DIST_OHLINES</t>
  </si>
  <si>
    <t>DIST_UGLINES</t>
  </si>
  <si>
    <t>DIST_TRANSF</t>
  </si>
  <si>
    <t>RB_GUP_EPIS_P</t>
  </si>
  <si>
    <t>RB_GUP_EPIS_T</t>
  </si>
  <si>
    <t>RB_GUP_EPIS_D</t>
  </si>
  <si>
    <t>TOTOHLINES</t>
  </si>
  <si>
    <t>TOTUGLINES</t>
  </si>
  <si>
    <t>RB_GUP_EPIS_G</t>
  </si>
  <si>
    <t>LABOR_M</t>
  </si>
  <si>
    <t>RB_GUP_CWIP</t>
  </si>
  <si>
    <t>NP</t>
  </si>
  <si>
    <t>RSALE</t>
  </si>
  <si>
    <t>RB_GUP</t>
  </si>
  <si>
    <t>EXP_OM</t>
  </si>
  <si>
    <t>RATEBASE</t>
  </si>
  <si>
    <t>TOTOXEXP</t>
  </si>
  <si>
    <t>EXP_OM_DIST</t>
  </si>
  <si>
    <t>TOTMXEXP</t>
  </si>
  <si>
    <t>EXP_OM_CUSTACCT</t>
  </si>
  <si>
    <t>TOTOX234</t>
  </si>
  <si>
    <t>EXP_OM_CUSTSERV</t>
  </si>
  <si>
    <t>GSU</t>
  </si>
  <si>
    <t>TOTAL</t>
  </si>
  <si>
    <t>Function</t>
  </si>
  <si>
    <t>MGS</t>
  </si>
  <si>
    <t>LGS</t>
  </si>
  <si>
    <t>360 Land and Land Rights</t>
  </si>
  <si>
    <t>361 Structures and Improvements</t>
  </si>
  <si>
    <t>362 Station Equipment</t>
  </si>
  <si>
    <t>364 Poles</t>
  </si>
  <si>
    <t>365 Overhead Lines</t>
  </si>
  <si>
    <t>366 Underground Conduit</t>
  </si>
  <si>
    <t>367 Underground Lines</t>
  </si>
  <si>
    <t>368 Transformers</t>
  </si>
  <si>
    <t>369 Services</t>
  </si>
  <si>
    <t>370 Meters</t>
  </si>
  <si>
    <t>371 Installations on Cust Premises</t>
  </si>
  <si>
    <t>373 Street Lighting</t>
  </si>
  <si>
    <t>Distribution Operation</t>
  </si>
  <si>
    <t>580 Supervision &amp; Engineering</t>
  </si>
  <si>
    <t>581 Load Dispatching</t>
  </si>
  <si>
    <t>582 Station Expenses</t>
  </si>
  <si>
    <t>583 Overhead Lines</t>
  </si>
  <si>
    <t>585 Street Lighting</t>
  </si>
  <si>
    <t>586 Meters</t>
  </si>
  <si>
    <t>587 Customer Installs</t>
  </si>
  <si>
    <t>588 Miscellaneous Distribution</t>
  </si>
  <si>
    <t>589 Rents</t>
  </si>
  <si>
    <t>Distribution Maintenance</t>
  </si>
  <si>
    <t>590 Supervision &amp; Engineering</t>
  </si>
  <si>
    <t>591 Structures</t>
  </si>
  <si>
    <t>592 Station Equipment</t>
  </si>
  <si>
    <t>593 Overhead Lines</t>
  </si>
  <si>
    <t>595 Line Transformers</t>
  </si>
  <si>
    <t>596 Street Lighting</t>
  </si>
  <si>
    <t>597 Meters</t>
  </si>
  <si>
    <t>598 Miscellaneous Distribution</t>
  </si>
  <si>
    <t>Acct 581-589</t>
  </si>
  <si>
    <t>Acct 591-598</t>
  </si>
  <si>
    <t>901 Supervision</t>
  </si>
  <si>
    <t>902 Meter Read</t>
  </si>
  <si>
    <t>903 Customer Records</t>
  </si>
  <si>
    <t>904 Uncollectibles</t>
  </si>
  <si>
    <t>905 Miscellaneous</t>
  </si>
  <si>
    <t>Acct 902-904</t>
  </si>
  <si>
    <t>Acct 901-905</t>
  </si>
  <si>
    <t>Acct 580-598</t>
  </si>
  <si>
    <t>Administrative &amp; General Expense</t>
  </si>
  <si>
    <t>Production EPIS</t>
  </si>
  <si>
    <t>Transmission EPIS</t>
  </si>
  <si>
    <t>Distribution EPIS</t>
  </si>
  <si>
    <t>Production Demand</t>
  </si>
  <si>
    <t>Production Energy</t>
  </si>
  <si>
    <t>Customer Service</t>
  </si>
  <si>
    <t>Total P-T-D Plant in Service</t>
  </si>
  <si>
    <t>Total Electric Plant in Service</t>
  </si>
  <si>
    <t>Gen &amp; Int Plant</t>
  </si>
  <si>
    <t>CWIP</t>
  </si>
  <si>
    <t>Net Electric Plant in Service</t>
  </si>
  <si>
    <t>Working Capital</t>
  </si>
  <si>
    <t>Net EPIS</t>
  </si>
  <si>
    <t>Rate Base Offsets</t>
  </si>
  <si>
    <t>Total Working Capital</t>
  </si>
  <si>
    <t>Total Rate Base</t>
  </si>
  <si>
    <t>Operating Revenues</t>
  </si>
  <si>
    <t>Other Operating Revenues</t>
  </si>
  <si>
    <t>Total Operating Revenues</t>
  </si>
  <si>
    <t>MISC_SERV_REV</t>
  </si>
  <si>
    <t>594 Underground Lines</t>
  </si>
  <si>
    <t>Total Depreciation &amp; Amort Expense</t>
  </si>
  <si>
    <t>General &amp; Intangible</t>
  </si>
  <si>
    <t>Taxes Other Than Income</t>
  </si>
  <si>
    <t>Total Taxes Other Than Income</t>
  </si>
  <si>
    <t>Total Operating Expense Before Income Tax</t>
  </si>
  <si>
    <t>Schedule M Income Adjustments</t>
  </si>
  <si>
    <t>Tax Factor (Tax Rate x Apportionment)</t>
  </si>
  <si>
    <t>Kentucky Taxable Income</t>
  </si>
  <si>
    <t>Kentucky Tax</t>
  </si>
  <si>
    <t>West Virginia Taxable Income</t>
  </si>
  <si>
    <t>West Virginia Tax</t>
  </si>
  <si>
    <t>Federal Taxable Income</t>
  </si>
  <si>
    <t>Gross Current FIT</t>
  </si>
  <si>
    <t>Deferred FIT</t>
  </si>
  <si>
    <t>Total Federal Income Tax</t>
  </si>
  <si>
    <t>Total Income Tax</t>
  </si>
  <si>
    <t>Total Expenses</t>
  </si>
  <si>
    <t>Net Operating Income</t>
  </si>
  <si>
    <t>Total Revenue</t>
  </si>
  <si>
    <t>Total Other Revenue</t>
  </si>
  <si>
    <t>Firm Sales Revenue</t>
  </si>
  <si>
    <t>FORF_DISC</t>
  </si>
  <si>
    <t>XXXXXXXXXXXXXXXXXXXXXXXXXX</t>
  </si>
  <si>
    <t>Initial Total Expense</t>
  </si>
  <si>
    <t>Initial Other Revenue</t>
  </si>
  <si>
    <t>Proposed Operating Income</t>
  </si>
  <si>
    <t>Income Increase</t>
  </si>
  <si>
    <t>Gross Revenue Conversion Factor</t>
  </si>
  <si>
    <t>Revenue Increase</t>
  </si>
  <si>
    <t>Proposed Sales Revenue</t>
  </si>
  <si>
    <t>Current Rate of Return</t>
  </si>
  <si>
    <t>Proposed Rate of Return</t>
  </si>
  <si>
    <t>Calculation of Proposed Revenues</t>
  </si>
  <si>
    <t>MGS-SUB</t>
  </si>
  <si>
    <t>363 Storage Battery Equipment</t>
  </si>
  <si>
    <t>Copy these cells back up to B696 - W722</t>
  </si>
  <si>
    <t>Taxable Income Before Schedule M Adjustments</t>
  </si>
  <si>
    <t>LGS-TRA</t>
  </si>
  <si>
    <t>MW</t>
  </si>
  <si>
    <t>All Other Transmission Plant</t>
  </si>
  <si>
    <t>Bulk Transmission Plant</t>
  </si>
  <si>
    <t>Subtransmission Plant</t>
  </si>
  <si>
    <t>Total Transmisison Plant</t>
  </si>
  <si>
    <t>TRANS_TOTAL</t>
  </si>
  <si>
    <t>CUSTDEP</t>
  </si>
  <si>
    <t>CUST_DEP</t>
  </si>
  <si>
    <t>Working Capital Cash - Excl Sys Sales</t>
  </si>
  <si>
    <t>Total Working Capital - Cash</t>
  </si>
  <si>
    <t>Working Capital - Cash</t>
  </si>
  <si>
    <t>Working Capital - Prepayments</t>
  </si>
  <si>
    <t>Working Capital - Materials &amp; Supplies</t>
  </si>
  <si>
    <t>Total Working Cap - Materials &amp; Supplies</t>
  </si>
  <si>
    <t>Accumulated Deferred FIT</t>
  </si>
  <si>
    <t>Customer Advances</t>
  </si>
  <si>
    <t>Customer Deposits</t>
  </si>
  <si>
    <t>T&amp;D Plant</t>
  </si>
  <si>
    <t>TDPLANT</t>
  </si>
  <si>
    <t>Gross Utility Plant</t>
  </si>
  <si>
    <t>General</t>
  </si>
  <si>
    <t>Depreciation Reserve</t>
  </si>
  <si>
    <t>Generation</t>
  </si>
  <si>
    <t>Transmission - GSU</t>
  </si>
  <si>
    <t>Transmission - All Other</t>
  </si>
  <si>
    <t>Total Depreciation Reserve</t>
  </si>
  <si>
    <t>HR-J Post In-Service AFUDC</t>
  </si>
  <si>
    <t>Total Depreciation Adjustments</t>
  </si>
  <si>
    <t>Plant Held for Future Use - Tranmsission</t>
  </si>
  <si>
    <t>TDOMX</t>
  </si>
  <si>
    <t>REVYEC</t>
  </si>
  <si>
    <t>Total Cash Working Capital Adjustments</t>
  </si>
  <si>
    <t>Transmission &amp; Distribution</t>
  </si>
  <si>
    <t>Total CWIP</t>
  </si>
  <si>
    <t>Total Rate Base Offsets</t>
  </si>
  <si>
    <t>Total Other Operating Revenues</t>
  </si>
  <si>
    <t>Sales of Electricity</t>
  </si>
  <si>
    <t>Total Production Expenses</t>
  </si>
  <si>
    <t>Total Transmission Expenses</t>
  </si>
  <si>
    <t>EXP_OM_TRAN</t>
  </si>
  <si>
    <t>Total A&amp;G Expenses</t>
  </si>
  <si>
    <t>O&amp;M Adjustments</t>
  </si>
  <si>
    <t>Total Distribution Operations Expenses</t>
  </si>
  <si>
    <t>Total Distribution Maintenance Expenses</t>
  </si>
  <si>
    <t>Total Distribution O&amp;M</t>
  </si>
  <si>
    <t>Adjusted Operating &amp; Maintenance Expenses</t>
  </si>
  <si>
    <t>Total O&amp;M Expenses</t>
  </si>
  <si>
    <t>Total Adjustments to Taxes Other Than Income</t>
  </si>
  <si>
    <t>Adjusted Taxes Other Than Income</t>
  </si>
  <si>
    <t>Gross Operating Income</t>
  </si>
  <si>
    <t>Interest Synchronization Tax</t>
  </si>
  <si>
    <t>Acct 560-574</t>
  </si>
  <si>
    <t>A&amp;G Regulatory</t>
  </si>
  <si>
    <t>REV</t>
  </si>
  <si>
    <t>FUELREV</t>
  </si>
  <si>
    <t>REV_SALES</t>
  </si>
  <si>
    <t>Acct 560-598</t>
  </si>
  <si>
    <t>Book vs. Tax Depreciation - Normalized</t>
  </si>
  <si>
    <t>AFUDC - HR/J</t>
  </si>
  <si>
    <t>ABFUDC</t>
  </si>
  <si>
    <t>ABFUDC - HR/J</t>
  </si>
  <si>
    <t>Interest Capitalization</t>
  </si>
  <si>
    <t>Deferred Fuel</t>
  </si>
  <si>
    <t>Provision for Possible Revenue Refunds</t>
  </si>
  <si>
    <t>Percent Repair Allowance</t>
  </si>
  <si>
    <t>Book/Tax Unit of Property</t>
  </si>
  <si>
    <t>Book/Tax Unit of Property - SEC 481</t>
  </si>
  <si>
    <t>Tax Amortization of Pollution Control</t>
  </si>
  <si>
    <t>MTM Book Gain Above the Line Tax Deferral</t>
  </si>
  <si>
    <t>Mark &amp; Spread Deferral - 283 A/L</t>
  </si>
  <si>
    <t>Mark &amp; Spread Deferral - 190 A/L</t>
  </si>
  <si>
    <t>Provision for Workers Comp</t>
  </si>
  <si>
    <t>Regulatory Asset Accrued SFAS 112</t>
  </si>
  <si>
    <t>Removal Costs</t>
  </si>
  <si>
    <t>Nontaxable Defd Compensation CSV Earn</t>
  </si>
  <si>
    <t>Accrued Book ARO Expense - SFAS 143</t>
  </si>
  <si>
    <t>Accrd SFAS 112 Post Employment Benefits</t>
  </si>
  <si>
    <t>Accrued OPEB Costs SFAS 158</t>
  </si>
  <si>
    <t>Accrued SFAS 106 Post Retirement Exp</t>
  </si>
  <si>
    <t>Accrued Book Pension Costs - SFAS 158</t>
  </si>
  <si>
    <t>Supplemental Executive Retirement</t>
  </si>
  <si>
    <t>Accrd Supplemental Savings Plan Exp</t>
  </si>
  <si>
    <t>Accrd Supplemental Exec Retirement SFAS 158</t>
  </si>
  <si>
    <t>Accrued PSI Plan Expenses</t>
  </si>
  <si>
    <t>Book Provision for Uncollectible Accounts</t>
  </si>
  <si>
    <t>Provision for Trading Credit Risk (Above Line)</t>
  </si>
  <si>
    <t>Provision for FAS 157 A/L</t>
  </si>
  <si>
    <t>Reg Asset on Deferred RTO Costs</t>
  </si>
  <si>
    <t>Deferred Book Contract Revenue</t>
  </si>
  <si>
    <t>Deferred Demand Side Management Exp</t>
  </si>
  <si>
    <t>Book &gt; Tax Basis - EMA A/C 283</t>
  </si>
  <si>
    <t>Advance Rental Income</t>
  </si>
  <si>
    <t>Reg Liability - Unrealized MTM Gain Deferral</t>
  </si>
  <si>
    <t>Reg Asset - SFAS 158 Pensions</t>
  </si>
  <si>
    <t>Reg Asset - SFAS 158 SERP</t>
  </si>
  <si>
    <t>Reg Asset - SFAS 158 OPEB</t>
  </si>
  <si>
    <t>Capitalized Software Costs Tax</t>
  </si>
  <si>
    <t>Book Leases Capitalized for Tax</t>
  </si>
  <si>
    <t>Capitalized Software Costs Book</t>
  </si>
  <si>
    <t>Book Amortization Loss on Reacquired Debt</t>
  </si>
  <si>
    <t>Total Revenues</t>
  </si>
  <si>
    <t>Total Schedule M Adjustments - Per Books</t>
  </si>
  <si>
    <t>Adjustments to Per Books Schedule M</t>
  </si>
  <si>
    <t>FUELR</t>
  </si>
  <si>
    <t>Adjusted Schedule M</t>
  </si>
  <si>
    <t>Feedback Prior ITC Normalization Tax</t>
  </si>
  <si>
    <t>DFIT for Book vs Tax Depreciation Normalized</t>
  </si>
  <si>
    <t>DFIT ABFUDC</t>
  </si>
  <si>
    <t>Tax Amortization of Pollution Control Equip.</t>
  </si>
  <si>
    <t>Accrued Book Pension Expense</t>
  </si>
  <si>
    <t>Accrd Suppl Executive Retirement - SFAS 158</t>
  </si>
  <si>
    <t>Accrd Book Supplemental Savings Plan</t>
  </si>
  <si>
    <t>Book Provision - Uncollectible Accounts</t>
  </si>
  <si>
    <t>Accrd Companywide Incentive Plan</t>
  </si>
  <si>
    <t>Prov for Trading Credit Risk - Above the Line</t>
  </si>
  <si>
    <t>Accrd Book Vacation Pay</t>
  </si>
  <si>
    <t>Reg Asset SFAS 158 Pensions</t>
  </si>
  <si>
    <t>Reg Asset SFAS 158 SERP</t>
  </si>
  <si>
    <t>Reg Asset SFAS 158 OPEB</t>
  </si>
  <si>
    <t>Accrued SFAS 106 Post Retirement Expense</t>
  </si>
  <si>
    <t>Accrued SFAS 112 Post Employment Benefits</t>
  </si>
  <si>
    <t>Accrued Book ARO Expense SFAS 143</t>
  </si>
  <si>
    <t>Reg Asset - Accrued SFAS 112</t>
  </si>
  <si>
    <t>AFUDC Offset</t>
  </si>
  <si>
    <t>Total Per Books AFUDC Offset</t>
  </si>
  <si>
    <t>FORF DISCOUNTS</t>
  </si>
  <si>
    <t>YEAR END CUST ADJ</t>
  </si>
  <si>
    <t>SALES OF ELECTRICITY</t>
  </si>
  <si>
    <t>EXP_OTHTAX_PSC</t>
  </si>
  <si>
    <t>Electric Plant in Service</t>
  </si>
  <si>
    <t>RB_GUP_EPIS</t>
  </si>
  <si>
    <t>REVYEC Total</t>
  </si>
  <si>
    <t>REVYEC TOTAL</t>
  </si>
  <si>
    <t>FORF_DISC TOTAL</t>
  </si>
  <si>
    <t>NOI - Functionalized</t>
  </si>
  <si>
    <t>Plant Held for Future Use - Distribution</t>
  </si>
  <si>
    <t>Federal Insurance Contribution Excise</t>
  </si>
  <si>
    <t>Federal Unemployment Tax</t>
  </si>
  <si>
    <t>Kentucky PSC Maintenance</t>
  </si>
  <si>
    <t>Kentucky Sales &amp; Use</t>
  </si>
  <si>
    <t>Kentucky Real &amp; Personal Property</t>
  </si>
  <si>
    <t>Total Other Operating Revenue Adjustments</t>
  </si>
  <si>
    <t>Interest on Customer Deposits</t>
  </si>
  <si>
    <t>Production O&amp;M Labor</t>
  </si>
  <si>
    <t>LABOR_PROD</t>
  </si>
  <si>
    <t>Total Adjustments to Electric Plant in Service</t>
  </si>
  <si>
    <t>Total Depreciation &amp; Amort Adjustments</t>
  </si>
  <si>
    <t>Total Working Cap - Materials &amp; Supplies Adjustments</t>
  </si>
  <si>
    <t>Total Adjusted CWIP</t>
  </si>
  <si>
    <t>Reg Asset Medicare Subsidy Flow Thru</t>
  </si>
  <si>
    <t>Nondeductible Meals and Travel &amp; Entertainment</t>
  </si>
  <si>
    <t>Accrued Companywide Incentive Plan</t>
  </si>
  <si>
    <t>Accrued Book Vacation Pay</t>
  </si>
  <si>
    <t>(ICDP) Incentive Comp Deferral Plan</t>
  </si>
  <si>
    <t>Accrued Book Severance Benefits</t>
  </si>
  <si>
    <t>Customer Adv Inc for Tax</t>
  </si>
  <si>
    <t>Deferred Storm Damage</t>
  </si>
  <si>
    <t>SFAS 109 - Deferred SIT Liability</t>
  </si>
  <si>
    <t>IRS Capitalization Adjustment</t>
  </si>
  <si>
    <t>Reg Asset - SFAS 109 - Deferred SIT Liability</t>
  </si>
  <si>
    <t>Adjustments to Rate Base Offsets</t>
  </si>
  <si>
    <t>Total Adjustments to Rate Base Offsets</t>
  </si>
  <si>
    <t>Deferred Fuel Costs</t>
  </si>
  <si>
    <t>(IDCP) Incentive Comp Deferral Plan</t>
  </si>
  <si>
    <t>Accrd Book Severance Benefits</t>
  </si>
  <si>
    <t>Total Per Books DFIT</t>
  </si>
  <si>
    <t>Total Deferred FIT</t>
  </si>
  <si>
    <t>JCWA Depreciation Adjustment</t>
  </si>
  <si>
    <t>Kentucky Taxable Income Before Adjustments</t>
  </si>
  <si>
    <t>Federal Domestic Production Activity</t>
  </si>
  <si>
    <t>Michigan Taxable Income Before Depreciation Adjustment</t>
  </si>
  <si>
    <t>Michigan Taxable Income</t>
  </si>
  <si>
    <t>Michigan Tax</t>
  </si>
  <si>
    <t>West Virginia Taxable Income Before Adjustments</t>
  </si>
  <si>
    <t>Illinois Taxable Income Before Depreciation Adjustment</t>
  </si>
  <si>
    <t>Illinois Taxable Income</t>
  </si>
  <si>
    <t>Apportionment Factor</t>
  </si>
  <si>
    <t>Post Apportionment Schedule M Adjustments</t>
  </si>
  <si>
    <t>Tax Rate</t>
  </si>
  <si>
    <t>Post Apportionment Taxable Income</t>
  </si>
  <si>
    <t>Apportioned Illinois State Taxable Income</t>
  </si>
  <si>
    <t>Illinois Tax</t>
  </si>
  <si>
    <t>Total AFUDC Offset Adjustments</t>
  </si>
  <si>
    <t>CUST_DEP_FXNL</t>
  </si>
  <si>
    <t>REVYEC_EXP_OM</t>
  </si>
  <si>
    <t>REVYEC_EXP_OM allocator is the basis to allocate the O&amp;M portion of the Customer Annualization (Year End Customer) Adjustment.  It is spread to the functions within each tariff class using total O&amp;M.</t>
  </si>
  <si>
    <t>REVYEC_FXNL is a spreading of the REVYEC allocator to each function within the tariff classes using the RSALE allocator.</t>
  </si>
  <si>
    <t>REVYEC_FXNL</t>
  </si>
  <si>
    <t>FORF_DISC_FXNL Calculation - In order to properly assign forfeited discounts to the various functions within the customer classes, allocate it using the RSALE allocator</t>
  </si>
  <si>
    <t>FORF_DISC_FXNL</t>
  </si>
  <si>
    <t>Total Adjusted Depreciation Reserve</t>
  </si>
  <si>
    <t>Total Plant Held for Future Use</t>
  </si>
  <si>
    <t>Percent Revenue Increase</t>
  </si>
  <si>
    <t>Kentucky Power Company</t>
  </si>
  <si>
    <t>Proposed Revenue Allocation</t>
  </si>
  <si>
    <t xml:space="preserve"> Current Equalized Rate of Return </t>
  </si>
  <si>
    <t xml:space="preserve"> Current</t>
  </si>
  <si>
    <t>Current</t>
  </si>
  <si>
    <t>Rate</t>
  </si>
  <si>
    <t>Percent</t>
  </si>
  <si>
    <t>Revenue</t>
  </si>
  <si>
    <t>Income</t>
  </si>
  <si>
    <t>Sales</t>
  </si>
  <si>
    <t>Class</t>
  </si>
  <si>
    <t>Base</t>
  </si>
  <si>
    <t>ROR %</t>
  </si>
  <si>
    <t>Increase</t>
  </si>
  <si>
    <t>Subsidy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</si>
  <si>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</si>
  <si>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</si>
  <si>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</si>
  <si>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</si>
  <si>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</si>
  <si>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</si>
  <si>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</si>
  <si>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</si>
  <si>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</si>
  <si>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</si>
  <si>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</si>
  <si>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(12)=(11)-(2)</t>
  </si>
  <si>
    <t xml:space="preserve"> </t>
  </si>
  <si>
    <t xml:space="preserve">      Gross Rev Conversion Factor:</t>
  </si>
  <si>
    <t xml:space="preserve"> Proposed Revenue Allocation </t>
  </si>
  <si>
    <t>(12)</t>
  </si>
  <si>
    <t>(14)</t>
  </si>
  <si>
    <t>Total Adjusted AFUDC Offsets</t>
  </si>
  <si>
    <t>DFIT Adjustments</t>
  </si>
  <si>
    <t>Total Adjustments to DFIT</t>
  </si>
  <si>
    <t>Total Adjusted Electric Plant in Service</t>
  </si>
  <si>
    <t>Kentucky Business Occup Taxes</t>
  </si>
  <si>
    <t>WEATHER</t>
  </si>
  <si>
    <t>WEATHER_NORM</t>
  </si>
  <si>
    <t>WEATHER_FXNL Calculation - In order to properly assign the weather normalization load adjustment to the various functions within the customer classes, allocate it using the RSALE allocator</t>
  </si>
  <si>
    <t>WEATHER_NORM TOTAL</t>
  </si>
  <si>
    <t>WEATHER_FXNL</t>
  </si>
  <si>
    <t>Allowance for Borrowed Funds Used During Construction</t>
  </si>
  <si>
    <t>Gain/Loss on Disposition of Utility Plant</t>
  </si>
  <si>
    <t>Gain/Loss on Disposition of Allowances</t>
  </si>
  <si>
    <t>Accretion</t>
  </si>
  <si>
    <t>Interest Income - Corp.  Borrowing Program</t>
  </si>
  <si>
    <t>Interest Expense - Corp. Borrowing Program</t>
  </si>
  <si>
    <t>Other Expenses</t>
  </si>
  <si>
    <t>Other Interest Expense</t>
  </si>
  <si>
    <t>Total Other Expenses</t>
  </si>
  <si>
    <t>Total Adjustments to Other Expenses</t>
  </si>
  <si>
    <t>Total Adjusted Other Expenses</t>
  </si>
  <si>
    <t>Deferred Rev - Bonus Lease - Long-Term</t>
  </si>
  <si>
    <t>Apportioned West Virginia Taxable Income</t>
  </si>
  <si>
    <t>Total Current State Income Tax</t>
  </si>
  <si>
    <t>Deferred State Income Tax</t>
  </si>
  <si>
    <t>Total Adjusted Deferred State Income Tax</t>
  </si>
  <si>
    <t>Deferred Revenue - Bonus Lease Long-Term</t>
  </si>
  <si>
    <t>Medicare Subsidy (PPACA) Reg Asset</t>
  </si>
  <si>
    <t>Deferred State Income Taxes</t>
  </si>
  <si>
    <t>Year End Migration Revenue</t>
  </si>
  <si>
    <t>IGS</t>
  </si>
  <si>
    <t>IGS-SEC</t>
  </si>
  <si>
    <t>IGS-PRI</t>
  </si>
  <si>
    <t>IGS-SUB</t>
  </si>
  <si>
    <t>IGS-TRA</t>
  </si>
  <si>
    <t>PS-SEC</t>
  </si>
  <si>
    <t>PS-PRI</t>
  </si>
  <si>
    <t>PS</t>
  </si>
  <si>
    <t>Non-Firm Sales: Energy</t>
  </si>
  <si>
    <t>Non-Firm Sales: Demand</t>
  </si>
  <si>
    <t>Total Sales of Electricity Adjustments</t>
  </si>
  <si>
    <t>Total Operations and Maintenance Expense Adjustments</t>
  </si>
  <si>
    <t>A/R Factoring</t>
  </si>
  <si>
    <t>Book/Tax Unit of Property - DFIT FBK</t>
  </si>
  <si>
    <t xml:space="preserve">Property Tax - State 2- Old Method        </t>
  </si>
  <si>
    <t>NET CCS FEED STUDY COSTS</t>
  </si>
  <si>
    <t>REMOVAL CST - BIG SANDY</t>
  </si>
  <si>
    <t>SPENT ARO - BIG SANDY</t>
  </si>
  <si>
    <t>NBV - ARO - RETIRED PLANTS</t>
  </si>
  <si>
    <t xml:space="preserve">BIG SANDY U1 OR-UNDER RECOV </t>
  </si>
  <si>
    <t>BIG SANDY RETIRE COSTS RECOV</t>
  </si>
  <si>
    <t>BIG SANDY RETIRE RIDER U2 O&amp;M</t>
  </si>
  <si>
    <t>UND RECOV-PURCH PWR PPA</t>
  </si>
  <si>
    <t>DEFD DEPREC-ENVIRONMENTAL</t>
  </si>
  <si>
    <t>DEFD O&amp;M-ENVIRONMENTAL CSTS</t>
  </si>
  <si>
    <t>DEFD CONSUM EXP-ENVIRON CSTS</t>
  </si>
  <si>
    <t>DEFD PROP TAX EXP-ENVIRON CSTS</t>
  </si>
  <si>
    <t>NERC COMPL/CYBER SEC-DEF DEPR</t>
  </si>
  <si>
    <t>CAPACITY CHARGE TARIFF REV</t>
  </si>
  <si>
    <t>DEFD DEPR-BIG SANDY U1 GAS</t>
  </si>
  <si>
    <t>DEFD PROP TAX-BIG SANDY U1 GAS</t>
  </si>
  <si>
    <t>M&amp;S RETIRING PLANTS</t>
  </si>
  <si>
    <t xml:space="preserve">     500-Supervision  &amp; Engineering</t>
  </si>
  <si>
    <t xml:space="preserve">     501-Fuel Delivered and Consumed</t>
  </si>
  <si>
    <t xml:space="preserve">     502-Steam / Consumables</t>
  </si>
  <si>
    <t xml:space="preserve">     503-Steam other Sources</t>
  </si>
  <si>
    <t xml:space="preserve">     504-Steam Transferred Credit</t>
  </si>
  <si>
    <t xml:space="preserve">     505-Electric</t>
  </si>
  <si>
    <t xml:space="preserve">     506-Misc. Steam Power Expenses</t>
  </si>
  <si>
    <t xml:space="preserve">     507-Rents</t>
  </si>
  <si>
    <t xml:space="preserve">     508-IPP Operations</t>
  </si>
  <si>
    <t xml:space="preserve">     509-Allowances</t>
  </si>
  <si>
    <t xml:space="preserve">     510-Supervision &amp; Engineering</t>
  </si>
  <si>
    <t xml:space="preserve">     511-Structures</t>
  </si>
  <si>
    <t xml:space="preserve">     512-Boiler Plant</t>
  </si>
  <si>
    <t xml:space="preserve">     513-Electric Plant</t>
  </si>
  <si>
    <t xml:space="preserve">     514-Misc Steam Plant</t>
  </si>
  <si>
    <t xml:space="preserve">     555-Purchased Power Expense Demand</t>
  </si>
  <si>
    <t xml:space="preserve">     555-Purchased Power Expense Energy</t>
  </si>
  <si>
    <t xml:space="preserve">     556-Sys Control &amp; Load Dispatching</t>
  </si>
  <si>
    <t xml:space="preserve">     557- Other Expenses</t>
  </si>
  <si>
    <t xml:space="preserve">     560-Supervision &amp; Engineering</t>
  </si>
  <si>
    <t xml:space="preserve">     561-Load Dispatching - Company</t>
  </si>
  <si>
    <t xml:space="preserve">     561-Load Dispatching - PJM</t>
  </si>
  <si>
    <t xml:space="preserve">     562-Station Equipment</t>
  </si>
  <si>
    <t xml:space="preserve">     563-Overhead Lines</t>
  </si>
  <si>
    <t xml:space="preserve">     564-Underground Lines</t>
  </si>
  <si>
    <t xml:space="preserve">     565  LSE Transmission Purchases </t>
  </si>
  <si>
    <t xml:space="preserve">     565  LSE Transmission Purchases - Retail Energy</t>
  </si>
  <si>
    <t xml:space="preserve">     565  Transmission by Others</t>
  </si>
  <si>
    <t xml:space="preserve">     565  Transmission Purchases - Non-Juris</t>
  </si>
  <si>
    <t xml:space="preserve">     566-Misc Transmission</t>
  </si>
  <si>
    <t xml:space="preserve">     567-Rents</t>
  </si>
  <si>
    <t>Total Transmission Maintenance</t>
  </si>
  <si>
    <t xml:space="preserve">     568-Supervision &amp; Engineering</t>
  </si>
  <si>
    <t xml:space="preserve">     569-Structures</t>
  </si>
  <si>
    <t xml:space="preserve">     570-Station Equipment</t>
  </si>
  <si>
    <t xml:space="preserve">     571-Overhead Lines</t>
  </si>
  <si>
    <t xml:space="preserve">     572-Underground Lines</t>
  </si>
  <si>
    <t xml:space="preserve">     573-Misc Transmission Expenses</t>
  </si>
  <si>
    <t xml:space="preserve">     575- PJM Admin</t>
  </si>
  <si>
    <t>Total Transmission O&amp;M</t>
  </si>
  <si>
    <t xml:space="preserve">     5930010 Storm Expense Amortization</t>
  </si>
  <si>
    <t xml:space="preserve">     593-Forestry Direct Assigned</t>
  </si>
  <si>
    <t xml:space="preserve">     920-Salaries</t>
  </si>
  <si>
    <t xml:space="preserve">     921-Office Supplies</t>
  </si>
  <si>
    <t xml:space="preserve">     922-Administrative Expense Transferred</t>
  </si>
  <si>
    <t xml:space="preserve">     923-Outside Services</t>
  </si>
  <si>
    <t xml:space="preserve">     924-Property Insurance</t>
  </si>
  <si>
    <t xml:space="preserve">     925-Injuries &amp; Damages</t>
  </si>
  <si>
    <t xml:space="preserve">     926-Employee Pension &amp; Benefits</t>
  </si>
  <si>
    <t xml:space="preserve">     9260057 Post Ret Medicare Subsidy Direct</t>
  </si>
  <si>
    <t xml:space="preserve">     927-Franchise Requirements</t>
  </si>
  <si>
    <t xml:space="preserve">     928-Regulatory Commission Expense Allocated</t>
  </si>
  <si>
    <t xml:space="preserve">     928- Rate Case Expense</t>
  </si>
  <si>
    <t xml:space="preserve">     931-Rent</t>
  </si>
  <si>
    <t xml:space="preserve">     930-General Advertising Expense</t>
  </si>
  <si>
    <t>Total A&amp;G Operation</t>
  </si>
  <si>
    <t>Federal Excise</t>
  </si>
  <si>
    <t>Municipal License</t>
  </si>
  <si>
    <t>Regis Fee</t>
  </si>
  <si>
    <t>Gross Receipts Tax</t>
  </si>
  <si>
    <t>Taxes on Capital Leases</t>
  </si>
  <si>
    <t>RESTRICTED STOCK PLAN</t>
  </si>
  <si>
    <t>Restricted Stock Plan</t>
  </si>
  <si>
    <t>WEATHER_FXNL_OM</t>
  </si>
  <si>
    <t>Twelve Months Ended February, 28, 2017</t>
  </si>
  <si>
    <t>Adjustments to CWIP</t>
  </si>
  <si>
    <t>Cash Working Capital Adjustments</t>
  </si>
  <si>
    <t>CPT - 12 CP</t>
  </si>
  <si>
    <t>CPST - 12 CP</t>
  </si>
  <si>
    <t>CPD - 12 CP</t>
  </si>
  <si>
    <t>TRAN_LSE</t>
  </si>
  <si>
    <t>584 Underground Lines</t>
  </si>
  <si>
    <t>Total A&amp;G Maintenance</t>
  </si>
  <si>
    <t>Adjusted Net Operating Income</t>
  </si>
  <si>
    <t>Calculation of CUST_DEP Allocator</t>
  </si>
  <si>
    <t>Total State Income Tax (Current + Deferred)</t>
  </si>
  <si>
    <t>Total Firm Sales</t>
  </si>
  <si>
    <t>450-Forfeited Discounts</t>
  </si>
  <si>
    <t>451-Miscellaneous Service Revenue</t>
  </si>
  <si>
    <t>454x-Rent from Electric Prop - Poles</t>
  </si>
  <si>
    <t>454x-Rent from Electric Prop - Production</t>
  </si>
  <si>
    <t>454x-Rent from Electric Prop - Transmission</t>
  </si>
  <si>
    <t>454x-Rent from Electric Prop - Other Dist</t>
  </si>
  <si>
    <t>456-Other Electric Revenue - Production Energy</t>
  </si>
  <si>
    <t>456-Other Electric Revenue - Transmission</t>
  </si>
  <si>
    <t>456-Other Electric Revenue - Dist</t>
  </si>
  <si>
    <t>456-Other Electric LSE Charge</t>
  </si>
  <si>
    <t>456-Other Electric Revenues DSM</t>
  </si>
  <si>
    <t>CPG - 12 CP</t>
  </si>
  <si>
    <t>Same as CPG</t>
  </si>
  <si>
    <t>Same as CPT</t>
  </si>
  <si>
    <t>( NCP + SNCP ) / 2</t>
  </si>
  <si>
    <t>TOTCust excl Sub. &amp; Tran.</t>
  </si>
  <si>
    <t>TOTCust excl Pri., Sub. &amp; Tran.</t>
  </si>
  <si>
    <t>Weighted TOTCUST</t>
  </si>
  <si>
    <t>Calculated</t>
  </si>
  <si>
    <t>Weighted</t>
  </si>
  <si>
    <t>Average</t>
  </si>
  <si>
    <t>Show under production as it is capturing load (LSE) charges for transmission service, whereas the bulktran and subtran buckets are capturing the costs and revenues as a transmission owner (TO).</t>
  </si>
  <si>
    <t>Check (SB=0)</t>
  </si>
  <si>
    <t>Same as BULK_TRANS</t>
  </si>
  <si>
    <t>RB_GUP-Land_P</t>
  </si>
  <si>
    <t>RB_GUP-Land_T</t>
  </si>
  <si>
    <t>RB_GUP-Land_D</t>
  </si>
  <si>
    <t>RB_GUP-Land_G</t>
  </si>
  <si>
    <t>Prod. GUP less Land</t>
  </si>
  <si>
    <t>Trans. GUP less Land</t>
  </si>
  <si>
    <t>Dist. GUP less Land</t>
  </si>
  <si>
    <t>Gen. GUP less Land</t>
  </si>
  <si>
    <t>Transmission Land</t>
  </si>
  <si>
    <t>Production Land</t>
  </si>
  <si>
    <t>Distribution Land</t>
  </si>
  <si>
    <t>General Land</t>
  </si>
  <si>
    <t>Allocate on LABOR_M</t>
  </si>
  <si>
    <t>Allocate on DIST_CPD</t>
  </si>
  <si>
    <t>Allocate on BULK_TRANS</t>
  </si>
  <si>
    <t>Allocate on PROD_DEMAND</t>
  </si>
  <si>
    <t>Acct 907-910</t>
  </si>
  <si>
    <t>EXP_OM_LPP</t>
  </si>
  <si>
    <t>functions below:</t>
  </si>
  <si>
    <t>Spread by class; alloc. to</t>
  </si>
  <si>
    <t>Same as</t>
  </si>
  <si>
    <t xml:space="preserve">Excl. 580 - </t>
  </si>
  <si>
    <t>Acct. 580 allocated</t>
  </si>
  <si>
    <t>Rent Revenues</t>
  </si>
  <si>
    <t>REV_RENT</t>
  </si>
  <si>
    <t>Same as RSALE</t>
  </si>
  <si>
    <t xml:space="preserve">Excl. 590 - </t>
  </si>
  <si>
    <t>on this: TOTMXEXP</t>
  </si>
  <si>
    <t>on this: TOTOXEXP</t>
  </si>
  <si>
    <t>Production Plant &amp; Comp. Const. not Classif.</t>
  </si>
  <si>
    <t>Transmission &amp; Comp. Const. not Classif.</t>
  </si>
  <si>
    <t>Kentucky Unemployment</t>
  </si>
  <si>
    <t>General &amp; Intangible Plant &amp; Comp. Const. not Classif.</t>
  </si>
  <si>
    <t>HR - J 765 Line - FERC AFUDC Adj.</t>
  </si>
  <si>
    <t>less Purch. Power &amp; Fuel</t>
  </si>
  <si>
    <t>Fuel / Allowance Inventory</t>
  </si>
  <si>
    <t>Production - Demand Related</t>
  </si>
  <si>
    <t>Emissions - Energy Related</t>
  </si>
  <si>
    <t>Working Capital - Materials &amp; Supplies Adjustments</t>
  </si>
  <si>
    <t>Construction Work-In-Progress excluding AFUDC</t>
  </si>
  <si>
    <t>Adjusted Depreciation &amp; Amortization Expense</t>
  </si>
  <si>
    <t>Transmission &amp; Reg. Debits</t>
  </si>
  <si>
    <t>Depreciation, Amortization &amp; Reg. Debits Expense</t>
  </si>
  <si>
    <t>Adj 15 - Weather Normalization Adjustment</t>
  </si>
  <si>
    <t>Adj 14 - Customer Annualization Adjustment</t>
  </si>
  <si>
    <t>Adj 2 - Decommissioning Rider Removal</t>
  </si>
  <si>
    <t>Adj 8 - System Sales Clause - reset OSS Margin Baseline</t>
  </si>
  <si>
    <t>Adj 25 - Remove PJM BLIs from base for FAC inclusion</t>
  </si>
  <si>
    <t>Adj 17 - Normalization of Major Storms</t>
  </si>
  <si>
    <t>Adj 18 - Amortization of Storm Cost Deferral</t>
  </si>
  <si>
    <t>Adj 19 - Rate Case Expense</t>
  </si>
  <si>
    <t>Adj 20 - Postage Rate Decrease</t>
  </si>
  <si>
    <t>Adj 21 - Eliminate Advertising Expense A&amp;G</t>
  </si>
  <si>
    <t>Adj 21 - Eliminate Advertising Expense O&amp;M</t>
  </si>
  <si>
    <t>Adj 7 - Fuel Under (Over) Revenue &amp; Expense</t>
  </si>
  <si>
    <t>Adj 23 - Pension &amp; OPEB Expense Adjustment</t>
  </si>
  <si>
    <t>Adj 9 - PPA Rider Sync</t>
  </si>
  <si>
    <t>Adj 10 - Remove DSM Rider</t>
  </si>
  <si>
    <t>Adj 11 - Remove HEAP Surcharge</t>
  </si>
  <si>
    <t>Adj 12 - Remove Economic Development Surcharge</t>
  </si>
  <si>
    <t>Adj 41 - Plant Maintenance Normalization</t>
  </si>
  <si>
    <t>Adj 26 - Peaking Unit Equivalent</t>
  </si>
  <si>
    <t>Adj 52 - Employee Complement Increase</t>
  </si>
  <si>
    <t>Adj 28 - PJM LSE OATT Expense</t>
  </si>
  <si>
    <t>Adj 29 - Annualize PJM Admin Fees</t>
  </si>
  <si>
    <t>Adj 3 - Env Surcharge - Remove Mitchell FGD Expenses</t>
  </si>
  <si>
    <t>Adj 5 - Environmental Surcharge Revenue Sync - remove FGD revenue, sync non-FGD revenue, remove deferrals</t>
  </si>
  <si>
    <t>Adj 22 - Annualization of Lease Costs</t>
  </si>
  <si>
    <t>Adj 24 - Employee Related Group Benefit Expenses</t>
  </si>
  <si>
    <t>Adj 6 - Big Sandy Unit 1 Operation Rider Deferrals - Energy</t>
  </si>
  <si>
    <t>Adj 40 - Remove Non-Recoverable Business Expenses</t>
  </si>
  <si>
    <t>Adj 56 - Reduce base forestry expense</t>
  </si>
  <si>
    <t>Adj 27 - Forced Outage Adjustment</t>
  </si>
  <si>
    <t>Adj 44 - ARO Depreciation</t>
  </si>
  <si>
    <t>Adj 42 - Annualization Depreciation/Amortization Expense Transmission</t>
  </si>
  <si>
    <t>Adj 42 - Annualization Depreciation/Amortization Expense Production</t>
  </si>
  <si>
    <t>Adj 42 - Annualization Depreciation/Amortization Expense Distribution</t>
  </si>
  <si>
    <t>Adj 42 - Annualization Depreciation/Amortization Expense General</t>
  </si>
  <si>
    <t>Adj 6 - Big Sandy Unit 1 Operation Rider Deferrals</t>
  </si>
  <si>
    <t>Adj 43 - Update Big Sandy Unit 1 Depreciation Rates</t>
  </si>
  <si>
    <t>Adj 30 - NERC Compliance &amp; Cyber Security</t>
  </si>
  <si>
    <t>Adj 31 - Severance Related Payroll Expenses - Big Sandy Plant</t>
  </si>
  <si>
    <t>Adj 57 - Annualization of Property Tax Expense</t>
  </si>
  <si>
    <t>Adj 47 - KPSC Maintenance Assessment</t>
  </si>
  <si>
    <t>Adj 48 - Kentucky Sales &amp; Use Tax</t>
  </si>
  <si>
    <t>Adj 45 - ARO Accretion</t>
  </si>
  <si>
    <t>Adj 16 - Adjustment to Interest on Customer Deposits</t>
  </si>
  <si>
    <t>Adjs 8, 25 - Non-Firm Sales: Energy Adjustment - reset OSS margin, remove PJM BLIs</t>
  </si>
  <si>
    <t>Adjs 32-39 - Total Incentive Compensation &amp; Payroll Adjustment</t>
  </si>
  <si>
    <t>Adj 46 - Rent from Electric Prop - Poles -CATV Adj.</t>
  </si>
  <si>
    <t>Adj 50 - AFUDC Offset</t>
  </si>
  <si>
    <t xml:space="preserve">Adj 55 - Mitchell Plant DSIT Amortization Adjustment </t>
  </si>
  <si>
    <t>Adj 4 - Move FGD from Base Rates to Environmental (Mitchell)</t>
  </si>
  <si>
    <t>Adj 51 - Mitchell Coal Stock Adjustment</t>
  </si>
  <si>
    <t>Adj 53 - Remove Decommissioning Rider ADIT from Rate Base</t>
  </si>
  <si>
    <t>Adj 14 - Year End Customer Annualization</t>
  </si>
  <si>
    <t>Adj 6 - Big Sandy Unit 1 Operation Rider Deferrals - Demand</t>
  </si>
  <si>
    <t>Depreciation &amp; Amortization Adjustments</t>
  </si>
  <si>
    <t>Taxes Other Than Income Adjustments</t>
  </si>
  <si>
    <t>Other Expense Adjustments</t>
  </si>
  <si>
    <t>Other Operating Revenue Adjustments</t>
  </si>
  <si>
    <t>Total Adjustments to Per Books Schedule M</t>
  </si>
  <si>
    <t>Deferred State Income Tax - WVA Pollution Control</t>
  </si>
  <si>
    <t xml:space="preserve">Deferred State Income Tax - Mitchell Plant </t>
  </si>
  <si>
    <t>Distribution &amp; Comp. Const. not Classif.</t>
  </si>
  <si>
    <t>907 - 910 Total Customer Services Expenses</t>
  </si>
  <si>
    <t>911 - 916 Total Sales Expenses</t>
  </si>
  <si>
    <t>Relative</t>
  </si>
  <si>
    <t>ROR</t>
  </si>
  <si>
    <t xml:space="preserve">Equalized Rate of Return </t>
  </si>
  <si>
    <t xml:space="preserve">   ALLOCATOR</t>
  </si>
  <si>
    <t>Acct. 590 allocated</t>
  </si>
  <si>
    <t>Source: Per Books</t>
  </si>
  <si>
    <t>Revenues;</t>
  </si>
  <si>
    <t>Summary tab</t>
  </si>
  <si>
    <t xml:space="preserve">  Source:  JCOS, Sch 4, KY PSC  Juris.</t>
  </si>
  <si>
    <t>Original</t>
  </si>
  <si>
    <t>Proposed</t>
  </si>
  <si>
    <t xml:space="preserve"> Base Revenue</t>
  </si>
  <si>
    <t>Source:</t>
  </si>
  <si>
    <t>Exhibit No. DRB-2</t>
  </si>
  <si>
    <t>Page 1, Col. 10</t>
  </si>
  <si>
    <t>Updated</t>
  </si>
  <si>
    <t>Reduction</t>
  </si>
  <si>
    <t>in Base</t>
  </si>
  <si>
    <t>Page 1, Col. 2</t>
  </si>
  <si>
    <t>(5a)</t>
  </si>
  <si>
    <t>(5b)</t>
  </si>
  <si>
    <t>Savings</t>
  </si>
  <si>
    <t>Environmental</t>
  </si>
  <si>
    <t>Surcharge</t>
  </si>
  <si>
    <t>Decommissioning</t>
  </si>
  <si>
    <t>Rider</t>
  </si>
  <si>
    <t>Estimated Interest Savings in</t>
  </si>
  <si>
    <t>(5c)</t>
  </si>
  <si>
    <t>Change in</t>
  </si>
  <si>
    <t>Enviromental</t>
  </si>
  <si>
    <t>Base Revenue</t>
  </si>
  <si>
    <t>Refinancing</t>
  </si>
  <si>
    <t>Test Year</t>
  </si>
  <si>
    <t>%</t>
  </si>
  <si>
    <t>This File</t>
  </si>
  <si>
    <t>(4)=(3)-(2)</t>
  </si>
  <si>
    <t>(7)=(4)+(5)+(6)</t>
  </si>
  <si>
    <t>(11)=(9)-(7)</t>
  </si>
  <si>
    <t>(10)=(9)/(8)</t>
  </si>
  <si>
    <t>(12)=(11)/(8)</t>
  </si>
  <si>
    <t>Calculation</t>
  </si>
  <si>
    <t>Input &amp;</t>
  </si>
  <si>
    <t>Public</t>
  </si>
  <si>
    <t>Notice</t>
  </si>
  <si>
    <t>KIUC Proposed Revenue Allocation</t>
  </si>
  <si>
    <t>ENTER ASSUMED REVENUE ADJUSTMENT HERE</t>
  </si>
  <si>
    <t>Assumed Adjustment:</t>
  </si>
  <si>
    <t>Assumed Authorized Increase:</t>
  </si>
  <si>
    <t xml:space="preserve">       Adjusted Total</t>
  </si>
  <si>
    <t>STEP 1</t>
  </si>
  <si>
    <t>STEP 2</t>
  </si>
  <si>
    <t>STEP 3</t>
  </si>
  <si>
    <t xml:space="preserve">            Increase</t>
  </si>
  <si>
    <t>% Increase</t>
  </si>
  <si>
    <t>KPCo Proposed Increase</t>
  </si>
  <si>
    <t>Eliminate</t>
  </si>
  <si>
    <t>Adjusted</t>
  </si>
  <si>
    <t>Remaining</t>
  </si>
  <si>
    <t xml:space="preserve">    (Current Revenues)*</t>
  </si>
  <si>
    <t>Non-Fuel Revenues*</t>
  </si>
  <si>
    <t>$</t>
  </si>
  <si>
    <t>IGS Subsidy</t>
  </si>
  <si>
    <t>Adjustment</t>
  </si>
  <si>
    <t>KIUC Proposed Revenue Allocation Illustration</t>
  </si>
  <si>
    <t>(13)</t>
  </si>
  <si>
    <t>(15)</t>
  </si>
  <si>
    <t>(16)</t>
  </si>
  <si>
    <t>(17)</t>
  </si>
  <si>
    <t>(18)</t>
  </si>
  <si>
    <t>(19)</t>
  </si>
  <si>
    <t>(20)</t>
  </si>
  <si>
    <t>Proposed Percentage</t>
  </si>
  <si>
    <t>With Fuel</t>
  </si>
  <si>
    <t>Without Fuel</t>
  </si>
  <si>
    <t>Base Revenue Increase</t>
  </si>
  <si>
    <t>Total Base</t>
  </si>
  <si>
    <t>Non-Fuel Base</t>
  </si>
  <si>
    <t>* Percentage increase on base revenues, excluding riders.</t>
  </si>
  <si>
    <t>Difference</t>
  </si>
  <si>
    <t>ORIGINAL</t>
  </si>
  <si>
    <t>Illustration of an Assumed Commission Reduction to the KPCo Requested $60.4 Million Increase</t>
  </si>
  <si>
    <t>Table 1</t>
  </si>
  <si>
    <t>Class Cost of Service Results - Present Rates</t>
  </si>
  <si>
    <t>Rate of</t>
  </si>
  <si>
    <t>Return %</t>
  </si>
  <si>
    <t>ROR Index</t>
  </si>
  <si>
    <t>Subsidy*</t>
  </si>
  <si>
    <t xml:space="preserve">* Positive value indicates that a subsidy is being received; </t>
  </si>
  <si>
    <t xml:space="preserve">   negative value indicates subsidy is being paid.</t>
  </si>
  <si>
    <t>Table 2</t>
  </si>
  <si>
    <t>Class Cost of Service Results at KPCo Proposed Rates</t>
  </si>
  <si>
    <t>Table 3</t>
  </si>
  <si>
    <t>($20 Million Reduction in KPCo Requested Revenue Increase)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</si>
</sst>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* #,##0.00000000_);_(* \(#,##0.00000000\);_(* &quot;-&quot;????????_);_(@_)"/>
    <numFmt numFmtId="166" formatCode="_(* #,##0_);_(* \(#,##0\);_(* &quot;-&quot;????????_);_(@_)"/>
    <numFmt numFmtId="167" formatCode="0.0000_);\(0.0000\)"/>
    <numFmt numFmtId="168" formatCode="0.000000"/>
    <numFmt numFmtId="169" formatCode="0%\ &quot;of&quot;"/>
    <numFmt numFmtId="170" formatCode="_(* #,##0.0_);_(* \(#,##0.0\);&quot;&quot;;_(@_)"/>
    <numFmt numFmtId="171" formatCode="[Blue]#,##0,_);[Red]\(#,##0,\)"/>
    <numFmt numFmtId="172" formatCode="#,##0.0000_);\(#,##0.0000\)"/>
    <numFmt numFmtId="173" formatCode="0.000000%"/>
    <numFmt numFmtId="174" formatCode="0.00000%"/>
    <numFmt numFmtId="175" formatCode="0.0000%"/>
    <numFmt numFmtId="176" formatCode="0.000%"/>
    <numFmt numFmtId="177" formatCode="&quot;$&quot;#,##0"/>
    <numFmt numFmtId="178" formatCode="0.00000"/>
    <numFmt numFmtId="179" formatCode="_(* #,##0.00000000_);_(* \(#,##0.00000000\);_(* &quot;-&quot;??_);_(@_)"/>
    <numFmt numFmtId="180" formatCode="_(&quot;$&quot;* #,##0_);_(&quot;$&quot;* \(#,##0\);_(&quot;$&quot;* &quot;-&quot;??_);_(@_)"/>
  </numFmts>
  <fonts count="11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sz val="10"/>
      <color indexed="10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name val="Arial MT"/>
    </font>
    <font>
      <b/>
      <sz val="11"/>
      <color indexed="63"/>
      <name val="Calibri"/>
      <family val="2"/>
    </font>
    <font>
      <sz val="10"/>
      <name val="MS Sans Serif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0"/>
      <name val="MS Sans Serif"/>
      <family val="2"/>
    </font>
    <font>
      <sz val="10"/>
      <name val="MS Sans Serif"/>
      <family val="2"/>
    </font>
    <font>
      <sz val="10"/>
      <name val="Helv"/>
    </font>
    <font>
      <vertAlign val="superscript"/>
      <sz val="10"/>
      <name val="Arial"/>
      <family val="2"/>
    </font>
    <font>
      <sz val="10"/>
      <name val="Arial Unicode MS"/>
      <family val="2"/>
    </font>
    <font>
      <sz val="10"/>
      <color indexed="8"/>
      <name val="Arial"/>
      <family val="2"/>
    </font>
    <font>
      <sz val="10"/>
      <color indexed="8"/>
      <name val="Tahoma"/>
      <family val="2"/>
    </font>
    <font>
      <sz val="10"/>
      <color indexed="9"/>
      <name val="Arial"/>
      <family val="2"/>
    </font>
    <font>
      <sz val="10"/>
      <color indexed="9"/>
      <name val="Tahoma"/>
      <family val="2"/>
    </font>
    <font>
      <sz val="10"/>
      <color indexed="20"/>
      <name val="Arial"/>
      <family val="2"/>
    </font>
    <font>
      <sz val="10"/>
      <color indexed="20"/>
      <name val="Tahoma"/>
      <family val="2"/>
    </font>
    <font>
      <b/>
      <sz val="10"/>
      <color indexed="52"/>
      <name val="Arial"/>
      <family val="2"/>
    </font>
    <font>
      <b/>
      <sz val="10"/>
      <color indexed="52"/>
      <name val="Tahoma"/>
      <family val="2"/>
    </font>
    <font>
      <b/>
      <sz val="10"/>
      <color indexed="9"/>
      <name val="Arial"/>
      <family val="2"/>
    </font>
    <font>
      <b/>
      <sz val="10"/>
      <color indexed="9"/>
      <name val="Tahoma"/>
      <family val="2"/>
    </font>
    <font>
      <b/>
      <sz val="10"/>
      <name val="Arial Unicode MS"/>
      <family val="2"/>
    </font>
    <font>
      <i/>
      <sz val="10"/>
      <color indexed="23"/>
      <name val="Arial"/>
      <family val="2"/>
    </font>
    <font>
      <i/>
      <sz val="10"/>
      <color indexed="23"/>
      <name val="Tahoma"/>
      <family val="2"/>
    </font>
    <font>
      <sz val="10"/>
      <color indexed="17"/>
      <name val="Arial"/>
      <family val="2"/>
    </font>
    <font>
      <sz val="10"/>
      <color indexed="17"/>
      <name val="Tahoma"/>
      <family val="2"/>
    </font>
    <font>
      <b/>
      <sz val="15"/>
      <color indexed="62"/>
      <name val="Calibri"/>
      <family val="2"/>
    </font>
    <font>
      <b/>
      <sz val="15"/>
      <color indexed="62"/>
      <name val="Arial"/>
      <family val="2"/>
    </font>
    <font>
      <b/>
      <sz val="15"/>
      <color indexed="56"/>
      <name val="Tahoma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62"/>
      <name val="Arial"/>
      <family val="2"/>
    </font>
    <font>
      <b/>
      <sz val="13"/>
      <color indexed="56"/>
      <name val="Tahoma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62"/>
      <name val="Arial"/>
      <family val="2"/>
    </font>
    <font>
      <b/>
      <sz val="11"/>
      <color indexed="56"/>
      <name val="Tahoma"/>
      <family val="2"/>
    </font>
    <font>
      <b/>
      <sz val="11"/>
      <color indexed="56"/>
      <name val="Arial"/>
      <family val="2"/>
    </font>
    <font>
      <sz val="10"/>
      <color indexed="62"/>
      <name val="Arial"/>
      <family val="2"/>
    </font>
    <font>
      <sz val="10"/>
      <color indexed="62"/>
      <name val="Tahoma"/>
      <family val="2"/>
    </font>
    <font>
      <b/>
      <sz val="12"/>
      <color indexed="12"/>
      <name val="Arial"/>
      <family val="2"/>
    </font>
    <font>
      <sz val="10"/>
      <color indexed="52"/>
      <name val="Arial"/>
      <family val="2"/>
    </font>
    <font>
      <sz val="10"/>
      <color indexed="52"/>
      <name val="Tahoma"/>
      <family val="2"/>
    </font>
    <font>
      <sz val="10"/>
      <color indexed="60"/>
      <name val="Arial"/>
      <family val="2"/>
    </font>
    <font>
      <sz val="10"/>
      <color indexed="60"/>
      <name val="Tahoma"/>
      <family val="2"/>
    </font>
    <font>
      <sz val="10"/>
      <color theme="1"/>
      <name val="Arial"/>
      <family val="2"/>
    </font>
    <font>
      <sz val="10"/>
      <color indexed="64"/>
      <name val="Arial"/>
      <family val="2"/>
    </font>
    <font>
      <sz val="8"/>
      <color indexed="48"/>
      <name val="Arial"/>
      <family val="2"/>
    </font>
    <font>
      <b/>
      <sz val="10"/>
      <color indexed="63"/>
      <name val="Arial"/>
      <family val="2"/>
    </font>
    <font>
      <b/>
      <sz val="10"/>
      <color indexed="63"/>
      <name val="Tahoma"/>
      <family val="2"/>
    </font>
    <font>
      <b/>
      <sz val="18"/>
      <color indexed="62"/>
      <name val="Cambria"/>
      <family val="2"/>
    </font>
    <font>
      <b/>
      <sz val="10"/>
      <color indexed="8"/>
      <name val="Arial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rgb="FFFF0000"/>
      <name val="Arial"/>
      <family val="2"/>
    </font>
    <font>
      <b/>
      <u/>
      <sz val="14"/>
      <name val="Arial Black"/>
      <family val="2"/>
    </font>
    <font>
      <sz val="7"/>
      <name val="Arial"/>
      <family val="2"/>
    </font>
    <font>
      <sz val="9"/>
      <color rgb="FFFF000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u/>
      <sz val="11"/>
      <name val="Arial Black"/>
      <family val="2"/>
    </font>
    <font>
      <b/>
      <u/>
      <sz val="11"/>
      <name val="Arial"/>
      <family val="2"/>
    </font>
    <font>
      <sz val="11"/>
      <name val="Arial"/>
      <family val="2"/>
    </font>
    <font>
      <u/>
      <sz val="11"/>
      <name val="Arial"/>
      <family val="2"/>
    </font>
  </fonts>
  <fills count="6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mediumGray">
        <fgColor indexed="22"/>
      </patternFill>
    </fill>
    <fill>
      <patternFill patternType="solid">
        <fgColor theme="0"/>
        <bgColor indexed="64"/>
      </patternFill>
    </fill>
    <fill>
      <patternFill patternType="solid">
        <fgColor indexed="23"/>
      </patternFill>
    </fill>
    <fill>
      <patternFill patternType="solid">
        <fgColor indexed="54"/>
      </patternFill>
    </fill>
    <fill>
      <patternFill patternType="solid">
        <fgColor indexed="1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</fills>
  <borders count="4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</borders>
  <cellStyleXfs count="4338">
    <xf numFmtId="0" fontId="0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9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29" fillId="0" borderId="6" applyNumberFormat="0" applyFill="0" applyAlignment="0" applyProtection="0"/>
    <xf numFmtId="0" fontId="30" fillId="22" borderId="0" applyNumberFormat="0" applyBorder="0" applyAlignment="0" applyProtection="0"/>
    <xf numFmtId="37" fontId="31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0" fontId="11" fillId="0" borderId="0"/>
    <xf numFmtId="0" fontId="38" fillId="0" borderId="0"/>
    <xf numFmtId="0" fontId="38" fillId="0" borderId="0"/>
    <xf numFmtId="0" fontId="38" fillId="0" borderId="0"/>
    <xf numFmtId="37" fontId="31" fillId="0" borderId="0"/>
    <xf numFmtId="0" fontId="12" fillId="0" borderId="0"/>
    <xf numFmtId="0" fontId="12" fillId="0" borderId="0"/>
    <xf numFmtId="0" fontId="11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8" fillId="23" borderId="7" applyNumberFormat="0" applyFont="0" applyAlignment="0" applyProtection="0"/>
    <xf numFmtId="0" fontId="32" fillId="20" borderId="8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41" fillId="0" borderId="0"/>
    <xf numFmtId="43" fontId="41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43" fillId="0" borderId="0" applyNumberFormat="0" applyFont="0" applyFill="0" applyBorder="0" applyAlignment="0" applyProtection="0">
      <alignment horizontal="left"/>
    </xf>
    <xf numFmtId="4" fontId="43" fillId="0" borderId="0" applyFont="0" applyFill="0" applyBorder="0" applyAlignment="0" applyProtection="0"/>
    <xf numFmtId="0" fontId="42" fillId="0" borderId="14">
      <alignment horizontal="center"/>
    </xf>
    <xf numFmtId="3" fontId="43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40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9" fontId="43" fillId="0" borderId="0" applyFont="0" applyFill="0" applyBorder="0" applyAlignment="0" applyProtection="0"/>
    <xf numFmtId="0" fontId="43" fillId="0" borderId="0" applyNumberFormat="0" applyFont="0" applyFill="0" applyBorder="0" applyAlignment="0" applyProtection="0">
      <alignment horizontal="left"/>
    </xf>
    <xf numFmtId="15" fontId="43" fillId="0" borderId="0" applyFont="0" applyFill="0" applyBorder="0" applyAlignment="0" applyProtection="0"/>
    <xf numFmtId="4" fontId="43" fillId="0" borderId="0" applyFont="0" applyFill="0" applyBorder="0" applyAlignment="0" applyProtection="0"/>
    <xf numFmtId="0" fontId="42" fillId="0" borderId="14">
      <alignment horizontal="center"/>
    </xf>
    <xf numFmtId="0" fontId="43" fillId="26" borderId="0" applyNumberFormat="0" applyFont="0" applyBorder="0" applyAlignment="0" applyProtection="0"/>
    <xf numFmtId="0" fontId="4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8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33" fillId="26" borderId="0" applyNumberFormat="0" applyFont="0" applyBorder="0" applyAlignment="0" applyProtection="0"/>
    <xf numFmtId="0" fontId="9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2" borderId="0" applyNumberFormat="0" applyBorder="0" applyAlignment="0" applyProtection="0"/>
    <xf numFmtId="0" fontId="47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7" fillId="3" borderId="0" applyNumberFormat="0" applyBorder="0" applyAlignment="0" applyProtection="0"/>
    <xf numFmtId="0" fontId="48" fillId="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7" fillId="23" borderId="0" applyNumberFormat="0" applyBorder="0" applyAlignment="0" applyProtection="0"/>
    <xf numFmtId="0" fontId="48" fillId="4" borderId="0" applyNumberFormat="0" applyBorder="0" applyAlignment="0" applyProtection="0"/>
    <xf numFmtId="0" fontId="47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7" fillId="6" borderId="0" applyNumberFormat="0" applyBorder="0" applyAlignment="0" applyProtection="0"/>
    <xf numFmtId="0" fontId="4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8" fillId="8" borderId="0" applyNumberFormat="0" applyBorder="0" applyAlignment="0" applyProtection="0"/>
    <xf numFmtId="0" fontId="47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8" fillId="9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8" fillId="10" borderId="0" applyNumberFormat="0" applyBorder="0" applyAlignment="0" applyProtection="0"/>
    <xf numFmtId="0" fontId="47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7" fillId="28" borderId="0" applyNumberFormat="0" applyBorder="0" applyAlignment="0" applyProtection="0"/>
    <xf numFmtId="0" fontId="48" fillId="5" borderId="0" applyNumberFormat="0" applyBorder="0" applyAlignment="0" applyProtection="0"/>
    <xf numFmtId="0" fontId="47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8" fillId="8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8" fillId="11" borderId="0" applyNumberFormat="0" applyBorder="0" applyAlignment="0" applyProtection="0"/>
    <xf numFmtId="0" fontId="47" fillId="11" borderId="0" applyNumberFormat="0" applyBorder="0" applyAlignment="0" applyProtection="0"/>
    <xf numFmtId="0" fontId="18" fillId="11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2" borderId="0" applyNumberFormat="0" applyBorder="0" applyAlignment="0" applyProtection="0"/>
    <xf numFmtId="0" fontId="4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9" borderId="0" applyNumberFormat="0" applyBorder="0" applyAlignment="0" applyProtection="0"/>
    <xf numFmtId="0" fontId="1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49" fillId="22" borderId="0" applyNumberFormat="0" applyBorder="0" applyAlignment="0" applyProtection="0"/>
    <xf numFmtId="0" fontId="50" fillId="10" borderId="0" applyNumberFormat="0" applyBorder="0" applyAlignment="0" applyProtection="0"/>
    <xf numFmtId="0" fontId="4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50" fillId="15" borderId="0" applyNumberFormat="0" applyBorder="0" applyAlignment="0" applyProtection="0"/>
    <xf numFmtId="0" fontId="4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6" borderId="0" applyNumberFormat="0" applyBorder="0" applyAlignment="0" applyProtection="0"/>
    <xf numFmtId="0" fontId="49" fillId="16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49" fillId="17" borderId="0" applyNumberFormat="0" applyBorder="0" applyAlignment="0" applyProtection="0"/>
    <xf numFmtId="0" fontId="50" fillId="17" borderId="0" applyNumberFormat="0" applyBorder="0" applyAlignment="0" applyProtection="0"/>
    <xf numFmtId="0" fontId="1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49" fillId="18" borderId="0" applyNumberFormat="0" applyBorder="0" applyAlignment="0" applyProtection="0"/>
    <xf numFmtId="0" fontId="50" fillId="18" borderId="0" applyNumberFormat="0" applyBorder="0" applyAlignment="0" applyProtection="0"/>
    <xf numFmtId="0" fontId="19" fillId="29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50" fillId="13" borderId="0" applyNumberFormat="0" applyBorder="0" applyAlignment="0" applyProtection="0"/>
    <xf numFmtId="0" fontId="4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14" borderId="0" applyNumberFormat="0" applyBorder="0" applyAlignment="0" applyProtection="0"/>
    <xf numFmtId="0" fontId="1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50" fillId="19" borderId="0" applyNumberFormat="0" applyBorder="0" applyAlignment="0" applyProtection="0"/>
    <xf numFmtId="0" fontId="20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1" fillId="30" borderId="0" applyNumberFormat="0" applyBorder="0" applyAlignment="0" applyProtection="0"/>
    <xf numFmtId="0" fontId="52" fillId="3" borderId="0" applyNumberFormat="0" applyBorder="0" applyAlignment="0" applyProtection="0"/>
    <xf numFmtId="0" fontId="51" fillId="3" borderId="0" applyNumberFormat="0" applyBorder="0" applyAlignment="0" applyProtection="0"/>
    <xf numFmtId="0" fontId="20" fillId="3" borderId="0" applyNumberFormat="0" applyBorder="0" applyAlignment="0" applyProtection="0"/>
    <xf numFmtId="0" fontId="21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3" fillId="20" borderId="1" applyNumberFormat="0" applyAlignment="0" applyProtection="0"/>
    <xf numFmtId="0" fontId="54" fillId="20" borderId="1" applyNumberFormat="0" applyAlignment="0" applyProtection="0"/>
    <xf numFmtId="0" fontId="22" fillId="28" borderId="2" applyNumberFormat="0" applyAlignment="0" applyProtection="0"/>
    <xf numFmtId="0" fontId="55" fillId="28" borderId="2" applyNumberFormat="0" applyAlignment="0" applyProtection="0"/>
    <xf numFmtId="0" fontId="55" fillId="28" borderId="2" applyNumberFormat="0" applyAlignment="0" applyProtection="0"/>
    <xf numFmtId="0" fontId="55" fillId="28" borderId="2" applyNumberFormat="0" applyAlignment="0" applyProtection="0"/>
    <xf numFmtId="0" fontId="56" fillId="21" borderId="2" applyNumberFormat="0" applyAlignment="0" applyProtection="0"/>
    <xf numFmtId="0" fontId="55" fillId="21" borderId="2" applyNumberFormat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7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0" fontId="33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7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4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8" fontId="33" fillId="0" borderId="0" applyFont="0" applyFill="0" applyBorder="0" applyAlignment="0" applyProtection="0"/>
    <xf numFmtId="8" fontId="33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4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0" fillId="4" borderId="0" applyNumberFormat="0" applyBorder="0" applyAlignment="0" applyProtection="0"/>
    <xf numFmtId="0" fontId="61" fillId="4" borderId="0" applyNumberFormat="0" applyBorder="0" applyAlignment="0" applyProtection="0"/>
    <xf numFmtId="0" fontId="62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4" fillId="0" borderId="3" applyNumberFormat="0" applyFill="0" applyAlignment="0" applyProtection="0"/>
    <xf numFmtId="0" fontId="65" fillId="0" borderId="3" applyNumberFormat="0" applyFill="0" applyAlignment="0" applyProtection="0"/>
    <xf numFmtId="0" fontId="25" fillId="0" borderId="3" applyNumberFormat="0" applyFill="0" applyAlignment="0" applyProtection="0"/>
    <xf numFmtId="0" fontId="66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7" fillId="0" borderId="17" applyNumberFormat="0" applyFill="0" applyAlignment="0" applyProtection="0"/>
    <xf numFmtId="0" fontId="68" fillId="0" borderId="4" applyNumberFormat="0" applyFill="0" applyAlignment="0" applyProtection="0"/>
    <xf numFmtId="0" fontId="69" fillId="0" borderId="4" applyNumberFormat="0" applyFill="0" applyAlignment="0" applyProtection="0"/>
    <xf numFmtId="0" fontId="26" fillId="0" borderId="4" applyNumberFormat="0" applyFill="0" applyAlignment="0" applyProtection="0"/>
    <xf numFmtId="0" fontId="70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1" fillId="0" borderId="18" applyNumberFormat="0" applyFill="0" applyAlignment="0" applyProtection="0"/>
    <xf numFmtId="0" fontId="72" fillId="0" borderId="5" applyNumberFormat="0" applyFill="0" applyAlignment="0" applyProtection="0"/>
    <xf numFmtId="0" fontId="73" fillId="0" borderId="5" applyNumberFormat="0" applyFill="0" applyAlignment="0" applyProtection="0"/>
    <xf numFmtId="0" fontId="27" fillId="0" borderId="5" applyNumberFormat="0" applyFill="0" applyAlignment="0" applyProtection="0"/>
    <xf numFmtId="0" fontId="7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4" fillId="7" borderId="1" applyNumberFormat="0" applyAlignment="0" applyProtection="0"/>
    <xf numFmtId="0" fontId="75" fillId="7" borderId="1" applyNumberFormat="0" applyAlignment="0" applyProtection="0"/>
    <xf numFmtId="41" fontId="76" fillId="0" borderId="0">
      <alignment horizontal="left"/>
    </xf>
    <xf numFmtId="0" fontId="29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78" fillId="0" borderId="6" applyNumberFormat="0" applyFill="0" applyAlignment="0" applyProtection="0"/>
    <xf numFmtId="0" fontId="30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80" fillId="22" borderId="0" applyNumberFormat="0" applyBorder="0" applyAlignment="0" applyProtection="0"/>
    <xf numFmtId="0" fontId="81" fillId="0" borderId="0"/>
    <xf numFmtId="0" fontId="46" fillId="0" borderId="0"/>
    <xf numFmtId="37" fontId="31" fillId="0" borderId="0"/>
    <xf numFmtId="0" fontId="31" fillId="0" borderId="0"/>
    <xf numFmtId="0" fontId="33" fillId="0" borderId="0"/>
    <xf numFmtId="0" fontId="8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33" fillId="0" borderId="0"/>
    <xf numFmtId="0" fontId="33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46" fillId="0" borderId="0"/>
    <xf numFmtId="0" fontId="82" fillId="0" borderId="0"/>
    <xf numFmtId="0" fontId="82" fillId="0" borderId="0"/>
    <xf numFmtId="0" fontId="46" fillId="0" borderId="0"/>
    <xf numFmtId="0" fontId="82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38" fontId="11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11" fillId="23" borderId="7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0" fontId="11" fillId="23" borderId="1" applyNumberFormat="0" applyFont="0" applyAlignment="0" applyProtection="0"/>
    <xf numFmtId="43" fontId="74" fillId="0" borderId="0"/>
    <xf numFmtId="171" fontId="83" fillId="0" borderId="0"/>
    <xf numFmtId="0" fontId="32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4" fillId="20" borderId="8" applyNumberFormat="0" applyAlignment="0" applyProtection="0"/>
    <xf numFmtId="0" fontId="85" fillId="20" borderId="8" applyNumberFormat="0" applyAlignment="0" applyProtection="0"/>
    <xf numFmtId="9" fontId="3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0" fontId="33" fillId="0" borderId="0" applyNumberFormat="0" applyFont="0" applyFill="0" applyBorder="0" applyAlignment="0" applyProtection="0">
      <alignment horizontal="left"/>
    </xf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15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4" fontId="33" fillId="0" borderId="0" applyFont="0" applyFill="0" applyBorder="0" applyAlignment="0" applyProtection="0"/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0" fontId="42" fillId="0" borderId="14">
      <alignment horizontal="center"/>
    </xf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3" fontId="33" fillId="0" borderId="0" applyFont="0" applyFill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33" fillId="26" borderId="0" applyNumberFormat="0" applyFon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7" fillId="0" borderId="19" applyNumberFormat="0" applyFill="0" applyAlignment="0" applyProtection="0"/>
    <xf numFmtId="0" fontId="88" fillId="0" borderId="9" applyNumberFormat="0" applyFill="0" applyAlignment="0" applyProtection="0"/>
    <xf numFmtId="0" fontId="87" fillId="0" borderId="9" applyNumberFormat="0" applyFill="0" applyAlignment="0" applyProtection="0"/>
    <xf numFmtId="0" fontId="35" fillId="0" borderId="9" applyNumberFormat="0" applyFill="0" applyAlignment="0" applyProtection="0"/>
    <xf numFmtId="0" fontId="3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33" fillId="0" borderId="0"/>
    <xf numFmtId="44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3" fillId="0" borderId="0"/>
    <xf numFmtId="0" fontId="33" fillId="0" borderId="0"/>
    <xf numFmtId="9" fontId="33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0" fontId="3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6" fillId="0" borderId="0" applyFont="0" applyFill="0" applyBorder="0" applyAlignment="0" applyProtection="0"/>
    <xf numFmtId="0" fontId="8" fillId="0" borderId="0"/>
    <xf numFmtId="0" fontId="46" fillId="0" borderId="0"/>
    <xf numFmtId="0" fontId="8" fillId="0" borderId="0"/>
    <xf numFmtId="0" fontId="46" fillId="0" borderId="0"/>
    <xf numFmtId="0" fontId="11" fillId="0" borderId="0"/>
    <xf numFmtId="0" fontId="11" fillId="0" borderId="0"/>
    <xf numFmtId="9" fontId="8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33" fillId="0" borderId="0"/>
    <xf numFmtId="40" fontId="33" fillId="0" borderId="0" applyFont="0" applyFill="0" applyBorder="0" applyAlignment="0" applyProtection="0"/>
    <xf numFmtId="44" fontId="3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3" fillId="0" borderId="0"/>
    <xf numFmtId="9" fontId="33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20" applyNumberFormat="0" applyFill="0" applyAlignment="0" applyProtection="0"/>
    <xf numFmtId="0" fontId="95" fillId="0" borderId="21" applyNumberFormat="0" applyFill="0" applyAlignment="0" applyProtection="0"/>
    <xf numFmtId="0" fontId="96" fillId="0" borderId="22" applyNumberFormat="0" applyFill="0" applyAlignment="0" applyProtection="0"/>
    <xf numFmtId="0" fontId="96" fillId="0" borderId="0" applyNumberFormat="0" applyFill="0" applyBorder="0" applyAlignment="0" applyProtection="0"/>
    <xf numFmtId="0" fontId="97" fillId="31" borderId="0" applyNumberFormat="0" applyBorder="0" applyAlignment="0" applyProtection="0"/>
    <xf numFmtId="0" fontId="98" fillId="32" borderId="0" applyNumberFormat="0" applyBorder="0" applyAlignment="0" applyProtection="0"/>
    <xf numFmtId="0" fontId="99" fillId="33" borderId="0" applyNumberFormat="0" applyBorder="0" applyAlignment="0" applyProtection="0"/>
    <xf numFmtId="0" fontId="100" fillId="34" borderId="23" applyNumberFormat="0" applyAlignment="0" applyProtection="0"/>
    <xf numFmtId="0" fontId="101" fillId="35" borderId="24" applyNumberFormat="0" applyAlignment="0" applyProtection="0"/>
    <xf numFmtId="0" fontId="102" fillId="35" borderId="23" applyNumberFormat="0" applyAlignment="0" applyProtection="0"/>
    <xf numFmtId="0" fontId="103" fillId="0" borderId="25" applyNumberFormat="0" applyFill="0" applyAlignment="0" applyProtection="0"/>
    <xf numFmtId="0" fontId="91" fillId="36" borderId="26" applyNumberFormat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92" fillId="0" borderId="28" applyNumberFormat="0" applyFill="0" applyAlignment="0" applyProtection="0"/>
    <xf numFmtId="0" fontId="106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06" fillId="45" borderId="0" applyNumberFormat="0" applyBorder="0" applyAlignment="0" applyProtection="0"/>
    <xf numFmtId="0" fontId="106" fillId="46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06" fillId="49" borderId="0" applyNumberFormat="0" applyBorder="0" applyAlignment="0" applyProtection="0"/>
    <xf numFmtId="0" fontId="106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06" fillId="53" borderId="0" applyNumberFormat="0" applyBorder="0" applyAlignment="0" applyProtection="0"/>
    <xf numFmtId="0" fontId="106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06" fillId="57" borderId="0" applyNumberFormat="0" applyBorder="0" applyAlignment="0" applyProtection="0"/>
    <xf numFmtId="0" fontId="106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06" fillId="61" borderId="0" applyNumberFormat="0" applyBorder="0" applyAlignment="0" applyProtection="0"/>
    <xf numFmtId="0" fontId="11" fillId="0" borderId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9" fillId="12" borderId="0" applyNumberFormat="0" applyBorder="0" applyAlignment="0" applyProtection="0"/>
    <xf numFmtId="43" fontId="1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20" fillId="3" borderId="0" applyNumberFormat="0" applyBorder="0" applyAlignment="0" applyProtection="0"/>
    <xf numFmtId="0" fontId="22" fillId="21" borderId="2" applyNumberFormat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37" fontId="31" fillId="0" borderId="0"/>
    <xf numFmtId="37" fontId="31" fillId="0" borderId="0"/>
    <xf numFmtId="0" fontId="11" fillId="23" borderId="7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7" borderId="27" applyNumberFormat="0" applyFont="0" applyAlignment="0" applyProtection="0"/>
    <xf numFmtId="0" fontId="11" fillId="0" borderId="0"/>
    <xf numFmtId="44" fontId="1" fillId="0" borderId="0" applyFont="0" applyFill="0" applyBorder="0" applyAlignment="0" applyProtection="0"/>
    <xf numFmtId="0" fontId="1" fillId="0" borderId="0"/>
    <xf numFmtId="0" fontId="1" fillId="37" borderId="27" applyNumberFormat="0" applyFont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37" fontId="3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37" fontId="3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3" fillId="0" borderId="0"/>
    <xf numFmtId="43" fontId="1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0" fontId="11" fillId="23" borderId="7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37" borderId="27" applyNumberFormat="0" applyFont="0" applyAlignment="0" applyProtection="0"/>
    <xf numFmtId="44" fontId="1" fillId="0" borderId="0" applyFont="0" applyFill="0" applyBorder="0" applyAlignment="0" applyProtection="0"/>
    <xf numFmtId="0" fontId="1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24">
    <xf numFmtId="0" fontId="0" fillId="0" borderId="0" xfId="0"/>
    <xf numFmtId="0" fontId="12" fillId="0" borderId="0" xfId="0" applyFont="1"/>
    <xf numFmtId="0" fontId="12" fillId="0" borderId="0" xfId="0" applyFont="1" applyAlignment="1">
      <alignment horizontal="center"/>
    </xf>
    <xf numFmtId="164" fontId="12" fillId="0" borderId="0" xfId="28" applyNumberFormat="1" applyFont="1"/>
    <xf numFmtId="164" fontId="12" fillId="0" borderId="0" xfId="0" applyNumberFormat="1" applyFont="1"/>
    <xf numFmtId="41" fontId="12" fillId="0" borderId="0" xfId="28" applyNumberFormat="1" applyFont="1"/>
    <xf numFmtId="41" fontId="12" fillId="0" borderId="0" xfId="0" applyNumberFormat="1" applyFont="1"/>
    <xf numFmtId="0" fontId="12" fillId="0" borderId="0" xfId="0" applyFont="1" applyFill="1"/>
    <xf numFmtId="165" fontId="0" fillId="0" borderId="0" xfId="0" applyNumberFormat="1"/>
    <xf numFmtId="0" fontId="0" fillId="0" borderId="0" xfId="0" applyAlignment="1">
      <alignment horizontal="center"/>
    </xf>
    <xf numFmtId="164" fontId="12" fillId="24" borderId="0" xfId="28" applyNumberFormat="1" applyFont="1" applyFill="1"/>
    <xf numFmtId="164" fontId="12" fillId="0" borderId="0" xfId="28" applyNumberFormat="1" applyFont="1" applyFill="1"/>
    <xf numFmtId="10" fontId="12" fillId="0" borderId="0" xfId="0" applyNumberFormat="1" applyFont="1"/>
    <xf numFmtId="10" fontId="12" fillId="24" borderId="0" xfId="75" applyNumberFormat="1" applyFont="1" applyFill="1"/>
    <xf numFmtId="0" fontId="0" fillId="0" borderId="0" xfId="0" applyFill="1"/>
    <xf numFmtId="164" fontId="12" fillId="0" borderId="0" xfId="0" applyNumberFormat="1" applyFont="1" applyFill="1"/>
    <xf numFmtId="43" fontId="12" fillId="0" borderId="0" xfId="0" applyNumberFormat="1" applyFont="1"/>
    <xf numFmtId="43" fontId="12" fillId="0" borderId="0" xfId="0" applyNumberFormat="1" applyFont="1" applyFill="1"/>
    <xf numFmtId="0" fontId="37" fillId="0" borderId="0" xfId="0" applyFont="1" applyFill="1"/>
    <xf numFmtId="0" fontId="37" fillId="0" borderId="0" xfId="0" applyFont="1" applyFill="1" applyAlignment="1" applyProtection="1"/>
    <xf numFmtId="10" fontId="37" fillId="0" borderId="0" xfId="0" applyNumberFormat="1" applyFont="1" applyFill="1"/>
    <xf numFmtId="0" fontId="37" fillId="0" borderId="0" xfId="0" applyNumberFormat="1" applyFont="1" applyFill="1" applyAlignment="1" applyProtection="1"/>
    <xf numFmtId="10" fontId="37" fillId="0" borderId="0" xfId="0" applyNumberFormat="1" applyFont="1" applyFill="1" applyAlignment="1" applyProtection="1"/>
    <xf numFmtId="165" fontId="37" fillId="0" borderId="0" xfId="0" applyNumberFormat="1" applyFont="1" applyFill="1"/>
    <xf numFmtId="166" fontId="37" fillId="0" borderId="0" xfId="0" applyNumberFormat="1" applyFont="1" applyFill="1"/>
    <xf numFmtId="41" fontId="37" fillId="0" borderId="0" xfId="0" applyNumberFormat="1" applyFont="1" applyFill="1"/>
    <xf numFmtId="3" fontId="37" fillId="0" borderId="0" xfId="0" applyNumberFormat="1" applyFont="1" applyFill="1"/>
    <xf numFmtId="41" fontId="12" fillId="0" borderId="0" xfId="0" applyNumberFormat="1" applyFont="1" applyFill="1"/>
    <xf numFmtId="165" fontId="0" fillId="0" borderId="10" xfId="0" applyNumberFormat="1" applyBorder="1"/>
    <xf numFmtId="165" fontId="0" fillId="0" borderId="11" xfId="0" applyNumberFormat="1" applyBorder="1"/>
    <xf numFmtId="165" fontId="0" fillId="0" borderId="12" xfId="0" applyNumberFormat="1" applyBorder="1"/>
    <xf numFmtId="165" fontId="0" fillId="0" borderId="0" xfId="0" applyNumberFormat="1" applyBorder="1"/>
    <xf numFmtId="165" fontId="0" fillId="0" borderId="13" xfId="0" applyNumberFormat="1" applyBorder="1"/>
    <xf numFmtId="165" fontId="0" fillId="0" borderId="14" xfId="0" applyNumberFormat="1" applyBorder="1"/>
    <xf numFmtId="0" fontId="12" fillId="0" borderId="0" xfId="0" applyFont="1" applyFill="1" applyAlignment="1">
      <alignment horizontal="center"/>
    </xf>
    <xf numFmtId="0" fontId="16" fillId="0" borderId="0" xfId="0" applyFont="1" applyFill="1"/>
    <xf numFmtId="164" fontId="12" fillId="24" borderId="0" xfId="28" applyNumberFormat="1" applyFont="1" applyFill="1" applyBorder="1"/>
    <xf numFmtId="0" fontId="0" fillId="0" borderId="0" xfId="0" applyFill="1" applyBorder="1"/>
    <xf numFmtId="0" fontId="40" fillId="0" borderId="0" xfId="0" applyFont="1" applyFill="1"/>
    <xf numFmtId="5" fontId="12" fillId="0" borderId="0" xfId="0" applyNumberFormat="1" applyFont="1"/>
    <xf numFmtId="164" fontId="12" fillId="25" borderId="0" xfId="28" applyNumberFormat="1" applyFont="1" applyFill="1"/>
    <xf numFmtId="41" fontId="12" fillId="0" borderId="0" xfId="28" applyNumberFormat="1" applyFont="1" applyFill="1"/>
    <xf numFmtId="164" fontId="12" fillId="25" borderId="0" xfId="28" applyNumberFormat="1" applyFont="1" applyFill="1" applyBorder="1"/>
    <xf numFmtId="10" fontId="12" fillId="0" borderId="0" xfId="75" applyNumberFormat="1" applyFont="1"/>
    <xf numFmtId="165" fontId="0" fillId="0" borderId="0" xfId="0" applyNumberFormat="1" applyFill="1"/>
    <xf numFmtId="0" fontId="12" fillId="0" borderId="0" xfId="0" applyFont="1"/>
    <xf numFmtId="164" fontId="12" fillId="0" borderId="0" xfId="0" applyNumberFormat="1" applyFont="1"/>
    <xf numFmtId="41" fontId="12" fillId="0" borderId="0" xfId="28" applyNumberFormat="1" applyFont="1"/>
    <xf numFmtId="0" fontId="12" fillId="0" borderId="0" xfId="0" applyFont="1" applyFill="1"/>
    <xf numFmtId="0" fontId="12" fillId="0" borderId="0" xfId="0" applyFont="1" applyFill="1"/>
    <xf numFmtId="0" fontId="0" fillId="0" borderId="0" xfId="0"/>
    <xf numFmtId="0" fontId="12" fillId="0" borderId="0" xfId="0" applyFont="1"/>
    <xf numFmtId="164" fontId="12" fillId="0" borderId="0" xfId="28" applyNumberFormat="1" applyFont="1"/>
    <xf numFmtId="164" fontId="12" fillId="0" borderId="0" xfId="0" applyNumberFormat="1" applyFont="1"/>
    <xf numFmtId="41" fontId="12" fillId="0" borderId="0" xfId="28" applyNumberFormat="1" applyFont="1"/>
    <xf numFmtId="0" fontId="12" fillId="0" borderId="0" xfId="0" applyFont="1" applyFill="1"/>
    <xf numFmtId="0" fontId="14" fillId="0" borderId="0" xfId="0" applyFont="1" applyFill="1"/>
    <xf numFmtId="164" fontId="12" fillId="24" borderId="0" xfId="28" applyNumberFormat="1" applyFont="1" applyFill="1"/>
    <xf numFmtId="164" fontId="12" fillId="0" borderId="0" xfId="28" applyNumberFormat="1" applyFont="1" applyFill="1"/>
    <xf numFmtId="0" fontId="0" fillId="0" borderId="0" xfId="0" applyFill="1"/>
    <xf numFmtId="164" fontId="12" fillId="0" borderId="0" xfId="0" applyNumberFormat="1" applyFont="1" applyFill="1"/>
    <xf numFmtId="164" fontId="12" fillId="25" borderId="0" xfId="28" applyNumberFormat="1" applyFont="1" applyFill="1"/>
    <xf numFmtId="41" fontId="12" fillId="0" borderId="0" xfId="28" applyNumberFormat="1" applyFont="1" applyFill="1"/>
    <xf numFmtId="164" fontId="12" fillId="25" borderId="0" xfId="28" applyNumberFormat="1" applyFont="1" applyFill="1" applyBorder="1"/>
    <xf numFmtId="0" fontId="12" fillId="0" borderId="0" xfId="166" applyFont="1"/>
    <xf numFmtId="0" fontId="13" fillId="0" borderId="0" xfId="166" applyFont="1"/>
    <xf numFmtId="0" fontId="13" fillId="0" borderId="15" xfId="166" applyFont="1" applyBorder="1" applyAlignment="1">
      <alignment horizontal="centerContinuous" vertical="center"/>
    </xf>
    <xf numFmtId="0" fontId="13" fillId="0" borderId="0" xfId="166" applyFont="1" applyAlignment="1">
      <alignment horizontal="center"/>
    </xf>
    <xf numFmtId="0" fontId="14" fillId="0" borderId="0" xfId="166" applyFont="1" applyAlignment="1">
      <alignment horizontal="center"/>
    </xf>
    <xf numFmtId="0" fontId="14" fillId="0" borderId="0" xfId="166" applyFont="1"/>
    <xf numFmtId="0" fontId="12" fillId="0" borderId="0" xfId="166" quotePrefix="1" applyFont="1" applyAlignment="1">
      <alignment horizontal="center"/>
    </xf>
    <xf numFmtId="0" fontId="12" fillId="0" borderId="0" xfId="166" applyFont="1" applyAlignment="1">
      <alignment horizontal="center"/>
    </xf>
    <xf numFmtId="37" fontId="12" fillId="0" borderId="0" xfId="166" applyNumberFormat="1" applyFont="1"/>
    <xf numFmtId="0" fontId="12" fillId="0" borderId="0" xfId="166" applyFont="1" applyAlignment="1"/>
    <xf numFmtId="2" fontId="12" fillId="0" borderId="0" xfId="166" applyNumberFormat="1" applyFont="1"/>
    <xf numFmtId="167" fontId="12" fillId="0" borderId="0" xfId="166" applyNumberFormat="1" applyFont="1"/>
    <xf numFmtId="37" fontId="12" fillId="0" borderId="0" xfId="166" applyNumberFormat="1" applyFont="1" applyBorder="1"/>
    <xf numFmtId="10" fontId="12" fillId="0" borderId="0" xfId="166" applyNumberFormat="1" applyFont="1"/>
    <xf numFmtId="10" fontId="12" fillId="0" borderId="0" xfId="165" applyNumberFormat="1" applyFont="1"/>
    <xf numFmtId="0" fontId="12" fillId="0" borderId="0" xfId="166" applyFont="1" applyBorder="1"/>
    <xf numFmtId="167" fontId="12" fillId="0" borderId="0" xfId="166" applyNumberFormat="1" applyFont="1" applyBorder="1"/>
    <xf numFmtId="10" fontId="12" fillId="0" borderId="0" xfId="166" applyNumberFormat="1" applyFont="1" applyBorder="1"/>
    <xf numFmtId="10" fontId="12" fillId="0" borderId="0" xfId="165" applyNumberFormat="1" applyFont="1" applyBorder="1"/>
    <xf numFmtId="37" fontId="12" fillId="0" borderId="15" xfId="166" applyNumberFormat="1" applyFont="1" applyBorder="1"/>
    <xf numFmtId="0" fontId="12" fillId="0" borderId="15" xfId="166" applyFont="1" applyBorder="1"/>
    <xf numFmtId="2" fontId="12" fillId="0" borderId="15" xfId="166" applyNumberFormat="1" applyFont="1" applyBorder="1"/>
    <xf numFmtId="167" fontId="12" fillId="0" borderId="15" xfId="166" applyNumberFormat="1" applyFont="1" applyBorder="1"/>
    <xf numFmtId="168" fontId="12" fillId="0" borderId="0" xfId="166" applyNumberFormat="1" applyFont="1"/>
    <xf numFmtId="0" fontId="13" fillId="0" borderId="0" xfId="166" applyFont="1" applyAlignment="1">
      <alignment horizontal="centerContinuous" vertical="center"/>
    </xf>
    <xf numFmtId="0" fontId="12" fillId="0" borderId="0" xfId="166" applyFont="1" applyAlignment="1">
      <alignment horizontal="centerContinuous" vertical="center"/>
    </xf>
    <xf numFmtId="169" fontId="13" fillId="0" borderId="0" xfId="166" applyNumberFormat="1" applyFont="1" applyAlignment="1">
      <alignment horizontal="center"/>
    </xf>
    <xf numFmtId="0" fontId="12" fillId="0" borderId="0" xfId="0" applyFont="1" applyFill="1" applyBorder="1"/>
    <xf numFmtId="0" fontId="12" fillId="27" borderId="0" xfId="0" applyFont="1" applyFill="1" applyBorder="1"/>
    <xf numFmtId="41" fontId="12" fillId="25" borderId="0" xfId="28" applyNumberFormat="1" applyFont="1" applyFill="1"/>
    <xf numFmtId="0" fontId="45" fillId="0" borderId="0" xfId="166" applyFont="1"/>
    <xf numFmtId="0" fontId="11" fillId="0" borderId="0" xfId="0" applyFont="1"/>
    <xf numFmtId="164" fontId="11" fillId="25" borderId="0" xfId="28" applyNumberFormat="1" applyFont="1" applyFill="1"/>
    <xf numFmtId="164" fontId="11" fillId="24" borderId="0" xfId="28" applyNumberFormat="1" applyFont="1" applyFill="1"/>
    <xf numFmtId="0" fontId="11" fillId="0" borderId="0" xfId="0" applyFont="1" applyFill="1"/>
    <xf numFmtId="164" fontId="11" fillId="25" borderId="0" xfId="28" applyNumberFormat="1" applyFont="1" applyFill="1" applyBorder="1"/>
    <xf numFmtId="39" fontId="12" fillId="0" borderId="0" xfId="166" applyNumberFormat="1" applyFont="1"/>
    <xf numFmtId="172" fontId="0" fillId="0" borderId="0" xfId="0" applyNumberFormat="1"/>
    <xf numFmtId="3" fontId="12" fillId="0" borderId="0" xfId="0" applyNumberFormat="1" applyFont="1"/>
    <xf numFmtId="0" fontId="13" fillId="0" borderId="0" xfId="0" applyFont="1" applyFill="1" applyBorder="1"/>
    <xf numFmtId="0" fontId="12" fillId="0" borderId="0" xfId="0" applyFont="1" applyBorder="1"/>
    <xf numFmtId="164" fontId="12" fillId="0" borderId="0" xfId="28" applyNumberFormat="1" applyFont="1" applyFill="1" applyBorder="1"/>
    <xf numFmtId="164" fontId="12" fillId="0" borderId="0" xfId="0" applyNumberFormat="1" applyFont="1" applyBorder="1"/>
    <xf numFmtId="164" fontId="81" fillId="25" borderId="0" xfId="28" applyNumberFormat="1" applyFont="1" applyFill="1"/>
    <xf numFmtId="0" fontId="11" fillId="0" borderId="0" xfId="0" applyFont="1" applyFill="1"/>
    <xf numFmtId="164" fontId="12" fillId="0" borderId="0" xfId="28" applyNumberFormat="1" applyFont="1" applyBorder="1"/>
    <xf numFmtId="41" fontId="0" fillId="0" borderId="0" xfId="0" applyNumberFormat="1"/>
    <xf numFmtId="0" fontId="13" fillId="0" borderId="0" xfId="0" applyFont="1" applyFill="1"/>
    <xf numFmtId="0" fontId="11" fillId="0" borderId="0" xfId="0" applyFont="1" applyFill="1" applyBorder="1"/>
    <xf numFmtId="3" fontId="12" fillId="0" borderId="0" xfId="0" applyNumberFormat="1" applyFont="1" applyFill="1"/>
    <xf numFmtId="164" fontId="90" fillId="0" borderId="0" xfId="28" applyNumberFormat="1" applyFont="1" applyFill="1"/>
    <xf numFmtId="6" fontId="12" fillId="0" borderId="0" xfId="0" applyNumberFormat="1" applyFont="1"/>
    <xf numFmtId="164" fontId="81" fillId="0" borderId="0" xfId="28" applyNumberFormat="1" applyFont="1" applyFill="1"/>
    <xf numFmtId="164" fontId="11" fillId="0" borderId="0" xfId="28" applyNumberFormat="1" applyFont="1" applyFill="1"/>
    <xf numFmtId="164" fontId="11" fillId="0" borderId="0" xfId="28" applyNumberFormat="1" applyFont="1" applyFill="1" applyBorder="1"/>
    <xf numFmtId="164" fontId="11" fillId="0" borderId="0" xfId="0" applyNumberFormat="1" applyFont="1" applyFill="1"/>
    <xf numFmtId="173" fontId="12" fillId="24" borderId="0" xfId="75" applyNumberFormat="1" applyFont="1" applyFill="1"/>
    <xf numFmtId="174" fontId="12" fillId="24" borderId="0" xfId="75" applyNumberFormat="1" applyFont="1" applyFill="1"/>
    <xf numFmtId="175" fontId="12" fillId="24" borderId="0" xfId="75" applyNumberFormat="1" applyFont="1" applyFill="1"/>
    <xf numFmtId="176" fontId="12" fillId="24" borderId="0" xfId="75" applyNumberFormat="1" applyFont="1" applyFill="1"/>
    <xf numFmtId="177" fontId="37" fillId="0" borderId="0" xfId="0" applyNumberFormat="1" applyFont="1" applyFill="1" applyAlignment="1" applyProtection="1"/>
    <xf numFmtId="164" fontId="81" fillId="0" borderId="0" xfId="0" applyNumberFormat="1" applyFont="1" applyFill="1"/>
    <xf numFmtId="0" fontId="81" fillId="0" borderId="0" xfId="0" applyFont="1" applyFill="1"/>
    <xf numFmtId="178" fontId="12" fillId="0" borderId="0" xfId="166" applyNumberFormat="1" applyFont="1"/>
    <xf numFmtId="10" fontId="90" fillId="0" borderId="0" xfId="0" applyNumberFormat="1" applyFont="1" applyFill="1" applyAlignment="1" applyProtection="1">
      <alignment horizontal="right"/>
    </xf>
    <xf numFmtId="10" fontId="90" fillId="0" borderId="0" xfId="0" applyNumberFormat="1" applyFont="1" applyFill="1" applyAlignment="1" applyProtection="1">
      <alignment horizontal="left"/>
    </xf>
    <xf numFmtId="0" fontId="37" fillId="62" borderId="0" xfId="0" applyFont="1" applyFill="1"/>
    <xf numFmtId="0" fontId="37" fillId="62" borderId="0" xfId="0" applyFont="1" applyFill="1" applyAlignment="1" applyProtection="1"/>
    <xf numFmtId="0" fontId="107" fillId="0" borderId="0" xfId="0" quotePrefix="1" applyFont="1" applyFill="1" applyAlignment="1">
      <alignment horizontal="right"/>
    </xf>
    <xf numFmtId="43" fontId="37" fillId="0" borderId="0" xfId="0" applyNumberFormat="1" applyFont="1" applyFill="1"/>
    <xf numFmtId="0" fontId="108" fillId="0" borderId="0" xfId="0" applyFont="1" applyFill="1" applyAlignment="1">
      <alignment vertical="center"/>
    </xf>
    <xf numFmtId="0" fontId="40" fillId="0" borderId="0" xfId="0" applyFont="1" applyFill="1" applyAlignment="1" applyProtection="1"/>
    <xf numFmtId="0" fontId="40" fillId="62" borderId="0" xfId="0" applyFont="1" applyFill="1" applyAlignment="1" applyProtection="1"/>
    <xf numFmtId="0" fontId="40" fillId="62" borderId="0" xfId="0" applyFont="1" applyFill="1"/>
    <xf numFmtId="0" fontId="13" fillId="63" borderId="0" xfId="0" applyFont="1" applyFill="1" applyBorder="1" applyAlignment="1">
      <alignment horizontal="center" vertical="center"/>
    </xf>
    <xf numFmtId="0" fontId="13" fillId="63" borderId="0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3" fillId="63" borderId="14" xfId="0" applyFont="1" applyFill="1" applyBorder="1" applyAlignment="1">
      <alignment vertical="center"/>
    </xf>
    <xf numFmtId="0" fontId="13" fillId="63" borderId="14" xfId="0" applyFont="1" applyFill="1" applyBorder="1" applyAlignment="1">
      <alignment horizontal="center" vertical="center"/>
    </xf>
    <xf numFmtId="10" fontId="40" fillId="63" borderId="14" xfId="0" applyNumberFormat="1" applyFont="1" applyFill="1" applyBorder="1" applyAlignment="1">
      <alignment vertical="center"/>
    </xf>
    <xf numFmtId="0" fontId="40" fillId="63" borderId="14" xfId="0" applyFont="1" applyFill="1" applyBorder="1" applyAlignment="1">
      <alignment horizontal="center" vertical="center"/>
    </xf>
    <xf numFmtId="0" fontId="40" fillId="63" borderId="14" xfId="0" applyNumberFormat="1" applyFont="1" applyFill="1" applyBorder="1" applyAlignment="1" applyProtection="1">
      <alignment horizontal="center" vertical="center"/>
    </xf>
    <xf numFmtId="164" fontId="37" fillId="0" borderId="0" xfId="28" applyNumberFormat="1" applyFont="1" applyFill="1"/>
    <xf numFmtId="3" fontId="37" fillId="0" borderId="0" xfId="0" applyNumberFormat="1" applyFont="1" applyFill="1" applyBorder="1"/>
    <xf numFmtId="166" fontId="37" fillId="0" borderId="0" xfId="0" applyNumberFormat="1" applyFont="1" applyFill="1" applyBorder="1"/>
    <xf numFmtId="10" fontId="109" fillId="64" borderId="0" xfId="0" applyNumberFormat="1" applyFont="1" applyFill="1" applyAlignment="1">
      <alignment horizontal="center" vertical="center"/>
    </xf>
    <xf numFmtId="43" fontId="17" fillId="64" borderId="0" xfId="28" applyFont="1" applyFill="1"/>
    <xf numFmtId="43" fontId="37" fillId="64" borderId="0" xfId="0" applyNumberFormat="1" applyFont="1" applyFill="1"/>
    <xf numFmtId="3" fontId="110" fillId="25" borderId="0" xfId="0" applyNumberFormat="1" applyFont="1" applyFill="1"/>
    <xf numFmtId="164" fontId="110" fillId="25" borderId="0" xfId="28" applyNumberFormat="1" applyFont="1" applyFill="1"/>
    <xf numFmtId="177" fontId="110" fillId="24" borderId="0" xfId="0" applyNumberFormat="1" applyFont="1" applyFill="1" applyBorder="1"/>
    <xf numFmtId="177" fontId="110" fillId="24" borderId="15" xfId="0" applyNumberFormat="1" applyFont="1" applyFill="1" applyBorder="1"/>
    <xf numFmtId="10" fontId="110" fillId="25" borderId="0" xfId="0" applyNumberFormat="1" applyFont="1" applyFill="1"/>
    <xf numFmtId="3" fontId="110" fillId="24" borderId="0" xfId="0" applyNumberFormat="1" applyFont="1" applyFill="1"/>
    <xf numFmtId="41" fontId="110" fillId="24" borderId="0" xfId="0" applyNumberFormat="1" applyFont="1" applyFill="1"/>
    <xf numFmtId="0" fontId="111" fillId="0" borderId="0" xfId="0" applyFont="1" applyFill="1"/>
    <xf numFmtId="10" fontId="110" fillId="0" borderId="0" xfId="0" applyNumberFormat="1" applyFont="1" applyFill="1"/>
    <xf numFmtId="164" fontId="37" fillId="64" borderId="0" xfId="0" applyNumberFormat="1" applyFont="1" applyFill="1"/>
    <xf numFmtId="2" fontId="12" fillId="0" borderId="0" xfId="0" applyNumberFormat="1" applyFont="1" applyFill="1"/>
    <xf numFmtId="0" fontId="13" fillId="0" borderId="0" xfId="166" applyFont="1" applyAlignment="1">
      <alignment horizontal="center"/>
    </xf>
    <xf numFmtId="37" fontId="12" fillId="0" borderId="0" xfId="166" applyNumberFormat="1" applyFont="1" applyFill="1"/>
    <xf numFmtId="0" fontId="113" fillId="0" borderId="0" xfId="0" applyFont="1" applyFill="1"/>
    <xf numFmtId="0" fontId="112" fillId="0" borderId="0" xfId="0" applyFont="1" applyFill="1"/>
    <xf numFmtId="0" fontId="14" fillId="0" borderId="0" xfId="0" applyFont="1" applyFill="1" applyBorder="1"/>
    <xf numFmtId="0" fontId="12" fillId="0" borderId="29" xfId="0" applyFont="1" applyFill="1" applyBorder="1"/>
    <xf numFmtId="41" fontId="12" fillId="0" borderId="29" xfId="28" applyNumberFormat="1" applyFont="1" applyFill="1" applyBorder="1"/>
    <xf numFmtId="0" fontId="13" fillId="63" borderId="0" xfId="0" applyFont="1" applyFill="1" applyBorder="1" applyAlignment="1">
      <alignment horizontal="center"/>
    </xf>
    <xf numFmtId="0" fontId="112" fillId="63" borderId="0" xfId="0" applyFont="1" applyFill="1" applyBorder="1" applyAlignment="1">
      <alignment horizontal="center"/>
    </xf>
    <xf numFmtId="0" fontId="114" fillId="0" borderId="0" xfId="0" applyFont="1" applyFill="1" applyAlignment="1">
      <alignment vertical="center"/>
    </xf>
    <xf numFmtId="0" fontId="14" fillId="63" borderId="0" xfId="0" applyFont="1" applyFill="1"/>
    <xf numFmtId="0" fontId="13" fillId="63" borderId="0" xfId="0" applyFont="1" applyFill="1"/>
    <xf numFmtId="0" fontId="12" fillId="63" borderId="0" xfId="0" applyFont="1" applyFill="1"/>
    <xf numFmtId="0" fontId="13" fillId="63" borderId="0" xfId="0" applyFont="1" applyFill="1" applyAlignment="1">
      <alignment horizontal="center"/>
    </xf>
    <xf numFmtId="0" fontId="14" fillId="63" borderId="0" xfId="0" applyFont="1" applyFill="1" applyAlignment="1">
      <alignment horizontal="center"/>
    </xf>
    <xf numFmtId="0" fontId="14" fillId="63" borderId="15" xfId="0" applyFont="1" applyFill="1" applyBorder="1"/>
    <xf numFmtId="0" fontId="13" fillId="63" borderId="15" xfId="0" applyFont="1" applyFill="1" applyBorder="1"/>
    <xf numFmtId="0" fontId="12" fillId="63" borderId="15" xfId="0" applyFont="1" applyFill="1" applyBorder="1"/>
    <xf numFmtId="0" fontId="13" fillId="63" borderId="15" xfId="0" applyFont="1" applyFill="1" applyBorder="1" applyAlignment="1">
      <alignment horizontal="center"/>
    </xf>
    <xf numFmtId="0" fontId="13" fillId="63" borderId="14" xfId="0" applyFont="1" applyFill="1" applyBorder="1" applyAlignment="1">
      <alignment horizontal="left" vertical="center"/>
    </xf>
    <xf numFmtId="0" fontId="110" fillId="0" borderId="0" xfId="0" applyFont="1" applyFill="1"/>
    <xf numFmtId="0" fontId="13" fillId="0" borderId="0" xfId="166" applyFont="1" applyAlignment="1">
      <alignment horizontal="center"/>
    </xf>
    <xf numFmtId="0" fontId="13" fillId="0" borderId="0" xfId="166" applyFont="1" applyAlignment="1">
      <alignment horizontal="center"/>
    </xf>
    <xf numFmtId="0" fontId="11" fillId="0" borderId="0" xfId="166" quotePrefix="1" applyFont="1" applyAlignment="1">
      <alignment horizontal="center"/>
    </xf>
    <xf numFmtId="37" fontId="0" fillId="0" borderId="0" xfId="0" applyNumberFormat="1"/>
    <xf numFmtId="37" fontId="0" fillId="0" borderId="15" xfId="0" applyNumberFormat="1" applyBorder="1"/>
    <xf numFmtId="37" fontId="12" fillId="62" borderId="0" xfId="166" applyNumberFormat="1" applyFont="1" applyFill="1"/>
    <xf numFmtId="37" fontId="0" fillId="0" borderId="0" xfId="0" applyNumberFormat="1" applyBorder="1"/>
    <xf numFmtId="0" fontId="0" fillId="0" borderId="0" xfId="0" applyBorder="1"/>
    <xf numFmtId="10" fontId="0" fillId="0" borderId="0" xfId="75" applyNumberFormat="1" applyFont="1"/>
    <xf numFmtId="10" fontId="0" fillId="0" borderId="15" xfId="75" applyNumberFormat="1" applyFont="1" applyBorder="1"/>
    <xf numFmtId="0" fontId="0" fillId="0" borderId="30" xfId="0" applyBorder="1"/>
    <xf numFmtId="0" fontId="11" fillId="0" borderId="0" xfId="0" applyFont="1" applyAlignment="1">
      <alignment horizontal="center"/>
    </xf>
    <xf numFmtId="0" fontId="11" fillId="0" borderId="0" xfId="0" quotePrefix="1" applyFont="1" applyAlignment="1">
      <alignment horizontal="center"/>
    </xf>
    <xf numFmtId="0" fontId="0" fillId="65" borderId="0" xfId="0" applyFill="1"/>
    <xf numFmtId="37" fontId="12" fillId="65" borderId="0" xfId="166" applyNumberFormat="1" applyFont="1" applyFill="1"/>
    <xf numFmtId="179" fontId="12" fillId="24" borderId="0" xfId="28" applyNumberFormat="1" applyFont="1" applyFill="1"/>
    <xf numFmtId="0" fontId="13" fillId="0" borderId="0" xfId="166" applyFont="1" applyAlignment="1">
      <alignment horizontal="center"/>
    </xf>
    <xf numFmtId="0" fontId="112" fillId="0" borderId="0" xfId="166" applyFont="1" applyAlignment="1">
      <alignment horizontal="left" vertical="center"/>
    </xf>
    <xf numFmtId="0" fontId="11" fillId="0" borderId="0" xfId="166" applyFont="1" applyAlignment="1">
      <alignment horizontal="centerContinuous" vertical="center"/>
    </xf>
    <xf numFmtId="0" fontId="11" fillId="0" borderId="0" xfId="166" applyFont="1"/>
    <xf numFmtId="0" fontId="112" fillId="0" borderId="0" xfId="166" applyFont="1" applyAlignment="1">
      <alignment horizontal="centerContinuous" vertical="center"/>
    </xf>
    <xf numFmtId="0" fontId="11" fillId="0" borderId="0" xfId="166" applyFont="1" applyAlignment="1">
      <alignment horizontal="centerContinuous"/>
    </xf>
    <xf numFmtId="0" fontId="13" fillId="66" borderId="31" xfId="166" applyFont="1" applyFill="1" applyBorder="1"/>
    <xf numFmtId="0" fontId="13" fillId="66" borderId="32" xfId="166" applyFont="1" applyFill="1" applyBorder="1"/>
    <xf numFmtId="0" fontId="11" fillId="66" borderId="33" xfId="166" applyFont="1" applyFill="1" applyBorder="1"/>
    <xf numFmtId="0" fontId="13" fillId="0" borderId="0" xfId="166" applyFont="1" applyAlignment="1">
      <alignment horizontal="left" vertical="center"/>
    </xf>
    <xf numFmtId="3" fontId="112" fillId="66" borderId="31" xfId="166" applyNumberFormat="1" applyFont="1" applyFill="1" applyBorder="1"/>
    <xf numFmtId="180" fontId="112" fillId="66" borderId="33" xfId="45" applyNumberFormat="1" applyFont="1" applyFill="1" applyBorder="1"/>
    <xf numFmtId="164" fontId="13" fillId="66" borderId="34" xfId="28" applyNumberFormat="1" applyFont="1" applyFill="1" applyBorder="1"/>
    <xf numFmtId="0" fontId="11" fillId="0" borderId="0" xfId="166" applyFont="1" applyFill="1"/>
    <xf numFmtId="3" fontId="112" fillId="0" borderId="0" xfId="166" applyNumberFormat="1" applyFont="1" applyFill="1" applyBorder="1"/>
    <xf numFmtId="0" fontId="13" fillId="0" borderId="0" xfId="166" applyFont="1" applyFill="1" applyBorder="1"/>
    <xf numFmtId="180" fontId="112" fillId="0" borderId="0" xfId="45" applyNumberFormat="1" applyFont="1" applyFill="1" applyBorder="1"/>
    <xf numFmtId="0" fontId="115" fillId="0" borderId="0" xfId="166" applyFont="1"/>
    <xf numFmtId="0" fontId="112" fillId="0" borderId="35" xfId="166" applyFont="1" applyBorder="1" applyAlignment="1">
      <alignment horizontal="left"/>
    </xf>
    <xf numFmtId="0" fontId="112" fillId="0" borderId="36" xfId="166" applyFont="1" applyBorder="1" applyAlignment="1">
      <alignment horizontal="centerContinuous"/>
    </xf>
    <xf numFmtId="0" fontId="115" fillId="0" borderId="37" xfId="166" applyFont="1" applyBorder="1" applyAlignment="1">
      <alignment horizontal="centerContinuous"/>
    </xf>
    <xf numFmtId="0" fontId="115" fillId="0" borderId="0" xfId="166" applyFont="1" applyAlignment="1">
      <alignment horizontal="centerContinuous"/>
    </xf>
    <xf numFmtId="0" fontId="11" fillId="0" borderId="38" xfId="166" applyFont="1" applyBorder="1"/>
    <xf numFmtId="169" fontId="112" fillId="0" borderId="0" xfId="166" applyNumberFormat="1" applyFont="1" applyAlignment="1">
      <alignment horizontal="center"/>
    </xf>
    <xf numFmtId="0" fontId="112" fillId="0" borderId="0" xfId="166" applyFont="1" applyAlignment="1">
      <alignment horizontal="center"/>
    </xf>
    <xf numFmtId="0" fontId="112" fillId="0" borderId="39" xfId="166" applyFont="1" applyBorder="1" applyAlignment="1">
      <alignment horizontal="left"/>
    </xf>
    <xf numFmtId="0" fontId="112" fillId="0" borderId="0" xfId="166" applyFont="1" applyBorder="1" applyAlignment="1">
      <alignment horizontal="left"/>
    </xf>
    <xf numFmtId="0" fontId="112" fillId="0" borderId="40" xfId="166" applyFont="1" applyBorder="1" applyAlignment="1">
      <alignment horizontal="left"/>
    </xf>
    <xf numFmtId="0" fontId="112" fillId="0" borderId="0" xfId="166" applyFont="1" applyBorder="1" applyAlignment="1">
      <alignment horizontal="centerContinuous"/>
    </xf>
    <xf numFmtId="0" fontId="112" fillId="0" borderId="41" xfId="166" applyFont="1" applyBorder="1" applyAlignment="1">
      <alignment horizontal="center"/>
    </xf>
    <xf numFmtId="0" fontId="112" fillId="0" borderId="0" xfId="166" applyFont="1" applyAlignment="1">
      <alignment horizontal="left"/>
    </xf>
    <xf numFmtId="0" fontId="112" fillId="0" borderId="42" xfId="166" applyFont="1" applyBorder="1"/>
    <xf numFmtId="0" fontId="11" fillId="0" borderId="15" xfId="166" applyFont="1" applyBorder="1"/>
    <xf numFmtId="0" fontId="11" fillId="0" borderId="43" xfId="166" applyFont="1" applyBorder="1"/>
    <xf numFmtId="0" fontId="11" fillId="0" borderId="0" xfId="166" applyFont="1" applyBorder="1"/>
    <xf numFmtId="0" fontId="13" fillId="0" borderId="35" xfId="166" applyFont="1" applyBorder="1" applyAlignment="1">
      <alignment horizontal="centerContinuous"/>
    </xf>
    <xf numFmtId="0" fontId="11" fillId="0" borderId="36" xfId="166" applyFont="1" applyBorder="1" applyAlignment="1">
      <alignment horizontal="centerContinuous"/>
    </xf>
    <xf numFmtId="0" fontId="11" fillId="0" borderId="37" xfId="166" applyFont="1" applyBorder="1" applyAlignment="1">
      <alignment horizontal="centerContinuous"/>
    </xf>
    <xf numFmtId="0" fontId="114" fillId="0" borderId="0" xfId="166" applyFont="1" applyAlignment="1">
      <alignment horizontal="center"/>
    </xf>
    <xf numFmtId="0" fontId="116" fillId="0" borderId="0" xfId="166" applyFont="1"/>
    <xf numFmtId="0" fontId="112" fillId="0" borderId="32" xfId="166" applyFont="1" applyBorder="1" applyAlignment="1">
      <alignment horizontal="center"/>
    </xf>
    <xf numFmtId="0" fontId="112" fillId="0" borderId="36" xfId="166" applyFont="1" applyBorder="1" applyAlignment="1">
      <alignment horizontal="center"/>
    </xf>
    <xf numFmtId="0" fontId="112" fillId="0" borderId="31" xfId="166" applyFont="1" applyBorder="1" applyAlignment="1">
      <alignment horizontal="center"/>
    </xf>
    <xf numFmtId="0" fontId="112" fillId="0" borderId="33" xfId="166" applyFont="1" applyBorder="1" applyAlignment="1">
      <alignment horizontal="center"/>
    </xf>
    <xf numFmtId="0" fontId="112" fillId="0" borderId="0" xfId="166" applyFont="1" applyBorder="1" applyAlignment="1">
      <alignment horizontal="center"/>
    </xf>
    <xf numFmtId="0" fontId="112" fillId="0" borderId="34" xfId="166" applyFont="1" applyBorder="1" applyAlignment="1">
      <alignment horizontal="center"/>
    </xf>
    <xf numFmtId="0" fontId="112" fillId="0" borderId="39" xfId="166" applyFont="1" applyBorder="1" applyAlignment="1">
      <alignment horizontal="centerContinuous" vertical="center"/>
    </xf>
    <xf numFmtId="0" fontId="11" fillId="0" borderId="0" xfId="166" applyFont="1" applyBorder="1" applyAlignment="1">
      <alignment horizontal="centerContinuous"/>
    </xf>
    <xf numFmtId="0" fontId="11" fillId="0" borderId="40" xfId="166" applyFont="1" applyBorder="1" applyAlignment="1">
      <alignment horizontal="centerContinuous"/>
    </xf>
    <xf numFmtId="0" fontId="11" fillId="0" borderId="0" xfId="166" applyFont="1" applyAlignment="1">
      <alignment horizontal="center"/>
    </xf>
    <xf numFmtId="0" fontId="11" fillId="0" borderId="39" xfId="166" quotePrefix="1" applyFont="1" applyBorder="1" applyAlignment="1">
      <alignment horizontal="center"/>
    </xf>
    <xf numFmtId="0" fontId="11" fillId="0" borderId="0" xfId="166" quotePrefix="1" applyFont="1" applyBorder="1" applyAlignment="1">
      <alignment horizontal="center"/>
    </xf>
    <xf numFmtId="0" fontId="11" fillId="0" borderId="40" xfId="166" quotePrefix="1" applyFont="1" applyBorder="1" applyAlignment="1">
      <alignment horizontal="center"/>
    </xf>
    <xf numFmtId="0" fontId="11" fillId="0" borderId="41" xfId="166" quotePrefix="1" applyFont="1" applyBorder="1" applyAlignment="1">
      <alignment horizontal="center"/>
    </xf>
    <xf numFmtId="0" fontId="13" fillId="0" borderId="39" xfId="166" applyFont="1" applyBorder="1" applyAlignment="1">
      <alignment horizontal="centerContinuous"/>
    </xf>
    <xf numFmtId="0" fontId="13" fillId="0" borderId="0" xfId="166" applyFont="1" applyBorder="1" applyAlignment="1">
      <alignment horizontal="centerContinuous"/>
    </xf>
    <xf numFmtId="0" fontId="11" fillId="0" borderId="0" xfId="166" applyFont="1" applyBorder="1" applyAlignment="1">
      <alignment horizontal="center"/>
    </xf>
    <xf numFmtId="0" fontId="11" fillId="0" borderId="40" xfId="166" applyFont="1" applyBorder="1" applyAlignment="1">
      <alignment horizontal="center"/>
    </xf>
    <xf numFmtId="0" fontId="13" fillId="0" borderId="39" xfId="166" applyFont="1" applyBorder="1" applyAlignment="1">
      <alignment horizontal="center"/>
    </xf>
    <xf numFmtId="0" fontId="13" fillId="0" borderId="0" xfId="166" applyFont="1" applyBorder="1" applyAlignment="1">
      <alignment horizontal="center"/>
    </xf>
    <xf numFmtId="37" fontId="11" fillId="0" borderId="0" xfId="166" applyNumberFormat="1" applyFont="1"/>
    <xf numFmtId="164" fontId="11" fillId="0" borderId="0" xfId="28" applyNumberFormat="1" applyFont="1"/>
    <xf numFmtId="180" fontId="11" fillId="0" borderId="39" xfId="45" applyNumberFormat="1" applyFont="1" applyBorder="1"/>
    <xf numFmtId="37" fontId="11" fillId="0" borderId="0" xfId="166" applyNumberFormat="1" applyFont="1" applyBorder="1"/>
    <xf numFmtId="2" fontId="11" fillId="0" borderId="40" xfId="166" applyNumberFormat="1" applyFont="1" applyBorder="1" applyAlignment="1">
      <alignment horizontal="center"/>
    </xf>
    <xf numFmtId="2" fontId="11" fillId="0" borderId="0" xfId="166" applyNumberFormat="1" applyFont="1" applyAlignment="1">
      <alignment horizontal="center"/>
    </xf>
    <xf numFmtId="2" fontId="11" fillId="0" borderId="41" xfId="28" applyNumberFormat="1" applyFont="1" applyBorder="1" applyAlignment="1">
      <alignment horizontal="center"/>
    </xf>
    <xf numFmtId="10" fontId="11" fillId="0" borderId="41" xfId="75" applyNumberFormat="1" applyFont="1" applyBorder="1"/>
    <xf numFmtId="37" fontId="11" fillId="0" borderId="15" xfId="166" applyNumberFormat="1" applyFont="1" applyBorder="1"/>
    <xf numFmtId="164" fontId="11" fillId="0" borderId="15" xfId="28" applyNumberFormat="1" applyFont="1" applyBorder="1"/>
    <xf numFmtId="180" fontId="11" fillId="0" borderId="42" xfId="45" applyNumberFormat="1" applyFont="1" applyBorder="1"/>
    <xf numFmtId="2" fontId="11" fillId="0" borderId="43" xfId="166" applyNumberFormat="1" applyFont="1" applyBorder="1" applyAlignment="1">
      <alignment horizontal="center"/>
    </xf>
    <xf numFmtId="2" fontId="11" fillId="0" borderId="0" xfId="166" applyNumberFormat="1" applyFont="1" applyBorder="1" applyAlignment="1">
      <alignment horizontal="center"/>
    </xf>
    <xf numFmtId="2" fontId="11" fillId="0" borderId="44" xfId="28" applyNumberFormat="1" applyFont="1" applyBorder="1" applyAlignment="1">
      <alignment horizontal="center"/>
    </xf>
    <xf numFmtId="0" fontId="11" fillId="0" borderId="39" xfId="166" applyFont="1" applyBorder="1"/>
    <xf numFmtId="0" fontId="11" fillId="0" borderId="40" xfId="166" applyFont="1" applyBorder="1"/>
    <xf numFmtId="0" fontId="11" fillId="0" borderId="39" xfId="166" applyFont="1" applyBorder="1" applyAlignment="1">
      <alignment horizontal="center"/>
    </xf>
    <xf numFmtId="0" fontId="115" fillId="0" borderId="0" xfId="166" applyFont="1" applyBorder="1" applyAlignment="1">
      <alignment horizontal="center"/>
    </xf>
    <xf numFmtId="0" fontId="11" fillId="0" borderId="15" xfId="166" applyFont="1" applyBorder="1" applyAlignment="1">
      <alignment horizontal="centerContinuous"/>
    </xf>
    <xf numFmtId="0" fontId="11" fillId="0" borderId="43" xfId="166" applyFont="1" applyBorder="1" applyAlignment="1">
      <alignment horizontal="centerContinuous"/>
    </xf>
    <xf numFmtId="0" fontId="15" fillId="0" borderId="39" xfId="166" applyFont="1" applyBorder="1" applyAlignment="1">
      <alignment horizontal="center"/>
    </xf>
    <xf numFmtId="0" fontId="116" fillId="0" borderId="0" xfId="166" applyFont="1" applyBorder="1" applyAlignment="1">
      <alignment horizontal="center"/>
    </xf>
    <xf numFmtId="0" fontId="15" fillId="0" borderId="0" xfId="166" applyFont="1" applyBorder="1" applyAlignment="1">
      <alignment horizontal="center"/>
    </xf>
    <xf numFmtId="0" fontId="15" fillId="0" borderId="40" xfId="166" applyFont="1" applyBorder="1" applyAlignment="1">
      <alignment horizontal="center"/>
    </xf>
    <xf numFmtId="164" fontId="11" fillId="0" borderId="0" xfId="28" applyNumberFormat="1" applyFont="1" applyBorder="1" applyAlignment="1">
      <alignment horizontal="center"/>
    </xf>
    <xf numFmtId="37" fontId="11" fillId="0" borderId="0" xfId="166" applyNumberFormat="1" applyFont="1" applyBorder="1" applyAlignment="1">
      <alignment horizontal="center"/>
    </xf>
    <xf numFmtId="164" fontId="11" fillId="0" borderId="0" xfId="166" applyNumberFormat="1" applyFont="1"/>
    <xf numFmtId="9" fontId="11" fillId="0" borderId="0" xfId="166" applyNumberFormat="1" applyFont="1" applyBorder="1" applyAlignment="1">
      <alignment horizontal="center"/>
    </xf>
    <xf numFmtId="10" fontId="11" fillId="0" borderId="0" xfId="166" applyNumberFormat="1" applyFont="1" applyBorder="1" applyAlignment="1">
      <alignment horizontal="center"/>
    </xf>
    <xf numFmtId="167" fontId="11" fillId="0" borderId="0" xfId="166" applyNumberFormat="1" applyFont="1" applyBorder="1" applyAlignment="1">
      <alignment horizontal="center"/>
    </xf>
    <xf numFmtId="164" fontId="11" fillId="0" borderId="0" xfId="166" applyNumberFormat="1" applyFont="1" applyBorder="1"/>
    <xf numFmtId="0" fontId="11" fillId="0" borderId="31" xfId="166" applyFont="1" applyBorder="1"/>
    <xf numFmtId="0" fontId="11" fillId="0" borderId="32" xfId="166" applyFont="1" applyBorder="1"/>
    <xf numFmtId="0" fontId="37" fillId="0" borderId="0" xfId="166" applyFont="1" applyBorder="1"/>
    <xf numFmtId="0" fontId="12" fillId="0" borderId="39" xfId="166" applyFont="1" applyBorder="1"/>
    <xf numFmtId="0" fontId="12" fillId="0" borderId="40" xfId="166" applyFont="1" applyBorder="1"/>
    <xf numFmtId="0" fontId="12" fillId="0" borderId="41" xfId="166" applyFont="1" applyBorder="1"/>
    <xf numFmtId="0" fontId="13" fillId="0" borderId="15" xfId="166" applyFont="1" applyBorder="1" applyAlignment="1">
      <alignment horizontal="centerContinuous"/>
    </xf>
    <xf numFmtId="0" fontId="13" fillId="66" borderId="15" xfId="166" applyFont="1" applyFill="1" applyBorder="1" applyAlignment="1">
      <alignment horizontal="centerContinuous"/>
    </xf>
    <xf numFmtId="0" fontId="12" fillId="66" borderId="15" xfId="166" applyFont="1" applyFill="1" applyBorder="1" applyAlignment="1">
      <alignment horizontal="centerContinuous"/>
    </xf>
    <xf numFmtId="0" fontId="13" fillId="66" borderId="0" xfId="166" applyFont="1" applyFill="1" applyAlignment="1">
      <alignment horizontal="center"/>
    </xf>
    <xf numFmtId="0" fontId="12" fillId="66" borderId="0" xfId="166" applyFont="1" applyFill="1"/>
    <xf numFmtId="0" fontId="13" fillId="66" borderId="0" xfId="166" applyFont="1" applyFill="1"/>
    <xf numFmtId="0" fontId="11" fillId="66" borderId="0" xfId="166" applyFont="1" applyFill="1"/>
    <xf numFmtId="37" fontId="11" fillId="66" borderId="0" xfId="166" applyNumberFormat="1" applyFont="1" applyFill="1"/>
    <xf numFmtId="164" fontId="11" fillId="66" borderId="0" xfId="166" applyNumberFormat="1" applyFont="1" applyFill="1"/>
    <xf numFmtId="164" fontId="12" fillId="66" borderId="0" xfId="166" applyNumberFormat="1" applyFont="1" applyFill="1"/>
    <xf numFmtId="0" fontId="13" fillId="0" borderId="40" xfId="166" applyFont="1" applyBorder="1" applyAlignment="1">
      <alignment horizontal="center"/>
    </xf>
    <xf numFmtId="0" fontId="14" fillId="0" borderId="39" xfId="166" applyFont="1" applyBorder="1" applyAlignment="1">
      <alignment horizontal="center"/>
    </xf>
    <xf numFmtId="0" fontId="14" fillId="0" borderId="0" xfId="166" applyFont="1" applyBorder="1" applyAlignment="1">
      <alignment horizontal="center"/>
    </xf>
    <xf numFmtId="0" fontId="14" fillId="0" borderId="40" xfId="166" applyFont="1" applyBorder="1" applyAlignment="1">
      <alignment horizontal="center"/>
    </xf>
    <xf numFmtId="37" fontId="11" fillId="0" borderId="40" xfId="166" applyNumberFormat="1" applyFont="1" applyBorder="1" applyAlignment="1">
      <alignment horizontal="center"/>
    </xf>
    <xf numFmtId="0" fontId="37" fillId="0" borderId="35" xfId="166" applyFont="1" applyBorder="1"/>
    <xf numFmtId="0" fontId="11" fillId="0" borderId="36" xfId="166" applyFont="1" applyBorder="1"/>
    <xf numFmtId="0" fontId="37" fillId="0" borderId="42" xfId="166" applyFont="1" applyBorder="1"/>
    <xf numFmtId="0" fontId="13" fillId="0" borderId="40" xfId="166" applyFont="1" applyBorder="1" applyAlignment="1">
      <alignment horizontal="centerContinuous"/>
    </xf>
    <xf numFmtId="0" fontId="13" fillId="0" borderId="43" xfId="166" applyFont="1" applyBorder="1" applyAlignment="1">
      <alignment horizontal="centerContinuous"/>
    </xf>
    <xf numFmtId="10" fontId="11" fillId="0" borderId="40" xfId="75" applyNumberFormat="1" applyFont="1" applyBorder="1" applyAlignment="1">
      <alignment horizontal="center"/>
    </xf>
    <xf numFmtId="0" fontId="37" fillId="0" borderId="39" xfId="166" applyFont="1" applyBorder="1"/>
    <xf numFmtId="0" fontId="13" fillId="0" borderId="15" xfId="166" applyFont="1" applyBorder="1" applyAlignment="1">
      <alignment horizontal="center"/>
    </xf>
    <xf numFmtId="0" fontId="39" fillId="0" borderId="0" xfId="0" applyFont="1" applyFill="1" applyAlignment="1">
      <alignment horizontal="center" vertical="center" wrapText="1"/>
    </xf>
    <xf numFmtId="0" fontId="13" fillId="0" borderId="15" xfId="166" applyFont="1" applyBorder="1" applyAlignment="1">
      <alignment horizontal="center" vertical="center"/>
    </xf>
    <xf numFmtId="0" fontId="13" fillId="0" borderId="0" xfId="166" applyFont="1" applyAlignment="1">
      <alignment horizontal="center"/>
    </xf>
    <xf numFmtId="0" fontId="112" fillId="0" borderId="15" xfId="166" applyFont="1" applyBorder="1" applyAlignment="1">
      <alignment horizontal="center" vertical="center"/>
    </xf>
  </cellXfs>
  <cellStyles count="4338">
    <cellStyle name="20% - Accent1" xfId="1" builtinId="30" customBuiltin="1"/>
    <cellStyle name="20% - Accent1 2" xfId="188"/>
    <cellStyle name="20% - Accent1 2 2" xfId="189"/>
    <cellStyle name="20% - Accent1 2 3" xfId="4171"/>
    <cellStyle name="20% - Accent1 3" xfId="190"/>
    <cellStyle name="20% - Accent1 3 2" xfId="4218"/>
    <cellStyle name="20% - Accent1 4" xfId="191"/>
    <cellStyle name="20% - Accent1 5" xfId="192"/>
    <cellStyle name="20% - Accent1 6" xfId="193"/>
    <cellStyle name="20% - Accent1 7" xfId="194"/>
    <cellStyle name="20% - Accent1 8" xfId="195"/>
    <cellStyle name="20% - Accent1 9" xfId="4147"/>
    <cellStyle name="20% - Accent2" xfId="2" builtinId="34" customBuiltin="1"/>
    <cellStyle name="20% - Accent2 2" xfId="196"/>
    <cellStyle name="20% - Accent2 2 2" xfId="197"/>
    <cellStyle name="20% - Accent2 3" xfId="198"/>
    <cellStyle name="20% - Accent2 3 2" xfId="4220"/>
    <cellStyle name="20% - Accent2 4" xfId="199"/>
    <cellStyle name="20% - Accent2 5" xfId="200"/>
    <cellStyle name="20% - Accent2 6" xfId="201"/>
    <cellStyle name="20% - Accent2 7" xfId="4151"/>
    <cellStyle name="20% - Accent3" xfId="3" builtinId="38" customBuiltin="1"/>
    <cellStyle name="20% - Accent3 2" xfId="202"/>
    <cellStyle name="20% - Accent3 2 2" xfId="203"/>
    <cellStyle name="20% - Accent3 2 3" xfId="4172"/>
    <cellStyle name="20% - Accent3 3" xfId="204"/>
    <cellStyle name="20% - Accent3 3 2" xfId="4222"/>
    <cellStyle name="20% - Accent3 4" xfId="205"/>
    <cellStyle name="20% - Accent3 5" xfId="206"/>
    <cellStyle name="20% - Accent3 6" xfId="207"/>
    <cellStyle name="20% - Accent3 7" xfId="208"/>
    <cellStyle name="20% - Accent3 8" xfId="209"/>
    <cellStyle name="20% - Accent3 9" xfId="4155"/>
    <cellStyle name="20% - Accent4" xfId="4" builtinId="42" customBuiltin="1"/>
    <cellStyle name="20% - Accent4 2" xfId="210"/>
    <cellStyle name="20% - Accent4 2 2" xfId="211"/>
    <cellStyle name="20% - Accent4 2 3" xfId="4173"/>
    <cellStyle name="20% - Accent4 3" xfId="212"/>
    <cellStyle name="20% - Accent4 3 2" xfId="4224"/>
    <cellStyle name="20% - Accent4 4" xfId="213"/>
    <cellStyle name="20% - Accent4 5" xfId="214"/>
    <cellStyle name="20% - Accent4 6" xfId="215"/>
    <cellStyle name="20% - Accent4 7" xfId="216"/>
    <cellStyle name="20% - Accent4 8" xfId="217"/>
    <cellStyle name="20% - Accent4 9" xfId="4159"/>
    <cellStyle name="20% - Accent5" xfId="5" builtinId="46" customBuiltin="1"/>
    <cellStyle name="20% - Accent5 2" xfId="218"/>
    <cellStyle name="20% - Accent5 2 2" xfId="219"/>
    <cellStyle name="20% - Accent5 3" xfId="220"/>
    <cellStyle name="20% - Accent5 3 2" xfId="4226"/>
    <cellStyle name="20% - Accent5 4" xfId="221"/>
    <cellStyle name="20% - Accent5 5" xfId="222"/>
    <cellStyle name="20% - Accent5 6" xfId="223"/>
    <cellStyle name="20% - Accent5 7" xfId="4163"/>
    <cellStyle name="20% - Accent6" xfId="6" builtinId="50" customBuiltin="1"/>
    <cellStyle name="20% - Accent6 2" xfId="224"/>
    <cellStyle name="20% - Accent6 2 2" xfId="225"/>
    <cellStyle name="20% - Accent6 3" xfId="226"/>
    <cellStyle name="20% - Accent6 3 2" xfId="4228"/>
    <cellStyle name="20% - Accent6 4" xfId="227"/>
    <cellStyle name="20% - Accent6 5" xfId="228"/>
    <cellStyle name="20% - Accent6 6" xfId="229"/>
    <cellStyle name="20% - Accent6 7" xfId="4167"/>
    <cellStyle name="40% - Accent1" xfId="7" builtinId="31" customBuiltin="1"/>
    <cellStyle name="40% - Accent1 2" xfId="230"/>
    <cellStyle name="40% - Accent1 2 2" xfId="231"/>
    <cellStyle name="40% - Accent1 2 3" xfId="4174"/>
    <cellStyle name="40% - Accent1 3" xfId="232"/>
    <cellStyle name="40% - Accent1 3 2" xfId="4219"/>
    <cellStyle name="40% - Accent1 4" xfId="233"/>
    <cellStyle name="40% - Accent1 5" xfId="234"/>
    <cellStyle name="40% - Accent1 6" xfId="235"/>
    <cellStyle name="40% - Accent1 7" xfId="236"/>
    <cellStyle name="40% - Accent1 8" xfId="237"/>
    <cellStyle name="40% - Accent1 9" xfId="4148"/>
    <cellStyle name="40% - Accent2" xfId="8" builtinId="35" customBuiltin="1"/>
    <cellStyle name="40% - Accent2 2" xfId="238"/>
    <cellStyle name="40% - Accent2 2 2" xfId="239"/>
    <cellStyle name="40% - Accent2 3" xfId="240"/>
    <cellStyle name="40% - Accent2 3 2" xfId="4221"/>
    <cellStyle name="40% - Accent2 4" xfId="241"/>
    <cellStyle name="40% - Accent2 5" xfId="242"/>
    <cellStyle name="40% - Accent2 6" xfId="243"/>
    <cellStyle name="40% - Accent2 7" xfId="4152"/>
    <cellStyle name="40% - Accent3" xfId="9" builtinId="39" customBuiltin="1"/>
    <cellStyle name="40% - Accent3 2" xfId="244"/>
    <cellStyle name="40% - Accent3 2 2" xfId="245"/>
    <cellStyle name="40% - Accent3 2 3" xfId="4175"/>
    <cellStyle name="40% - Accent3 3" xfId="246"/>
    <cellStyle name="40% - Accent3 3 2" xfId="4223"/>
    <cellStyle name="40% - Accent3 4" xfId="247"/>
    <cellStyle name="40% - Accent3 5" xfId="248"/>
    <cellStyle name="40% - Accent3 6" xfId="249"/>
    <cellStyle name="40% - Accent3 7" xfId="250"/>
    <cellStyle name="40% - Accent3 8" xfId="251"/>
    <cellStyle name="40% - Accent3 9" xfId="4156"/>
    <cellStyle name="40% - Accent4" xfId="10" builtinId="43" customBuiltin="1"/>
    <cellStyle name="40% - Accent4 2" xfId="252"/>
    <cellStyle name="40% - Accent4 2 2" xfId="253"/>
    <cellStyle name="40% - Accent4 2 3" xfId="4176"/>
    <cellStyle name="40% - Accent4 3" xfId="254"/>
    <cellStyle name="40% - Accent4 3 2" xfId="4225"/>
    <cellStyle name="40% - Accent4 4" xfId="255"/>
    <cellStyle name="40% - Accent4 5" xfId="256"/>
    <cellStyle name="40% - Accent4 6" xfId="257"/>
    <cellStyle name="40% - Accent4 7" xfId="258"/>
    <cellStyle name="40% - Accent4 8" xfId="259"/>
    <cellStyle name="40% - Accent4 9" xfId="4160"/>
    <cellStyle name="40% - Accent5" xfId="11" builtinId="47" customBuiltin="1"/>
    <cellStyle name="40% - Accent5 2" xfId="260"/>
    <cellStyle name="40% - Accent5 2 2" xfId="261"/>
    <cellStyle name="40% - Accent5 3" xfId="262"/>
    <cellStyle name="40% - Accent5 3 2" xfId="4227"/>
    <cellStyle name="40% - Accent5 4" xfId="263"/>
    <cellStyle name="40% - Accent5 5" xfId="264"/>
    <cellStyle name="40% - Accent5 6" xfId="265"/>
    <cellStyle name="40% - Accent5 7" xfId="4164"/>
    <cellStyle name="40% - Accent6" xfId="12" builtinId="51" customBuiltin="1"/>
    <cellStyle name="40% - Accent6 2" xfId="266"/>
    <cellStyle name="40% - Accent6 2 2" xfId="267"/>
    <cellStyle name="40% - Accent6 2 3" xfId="4177"/>
    <cellStyle name="40% - Accent6 3" xfId="268"/>
    <cellStyle name="40% - Accent6 3 2" xfId="4229"/>
    <cellStyle name="40% - Accent6 4" xfId="269"/>
    <cellStyle name="40% - Accent6 5" xfId="270"/>
    <cellStyle name="40% - Accent6 6" xfId="271"/>
    <cellStyle name="40% - Accent6 7" xfId="272"/>
    <cellStyle name="40% - Accent6 8" xfId="273"/>
    <cellStyle name="40% - Accent6 9" xfId="4168"/>
    <cellStyle name="60% - Accent1" xfId="13" builtinId="32" customBuiltin="1"/>
    <cellStyle name="60% - Accent1 2" xfId="274"/>
    <cellStyle name="60% - Accent1 2 2" xfId="4178"/>
    <cellStyle name="60% - Accent1 3" xfId="275"/>
    <cellStyle name="60% - Accent1 4" xfId="276"/>
    <cellStyle name="60% - Accent1 5" xfId="277"/>
    <cellStyle name="60% - Accent1 6" xfId="278"/>
    <cellStyle name="60% - Accent1 7" xfId="279"/>
    <cellStyle name="60% - Accent1 8" xfId="280"/>
    <cellStyle name="60% - Accent1 9" xfId="4149"/>
    <cellStyle name="60% - Accent2" xfId="14" builtinId="36" customBuiltin="1"/>
    <cellStyle name="60% - Accent2 2" xfId="281"/>
    <cellStyle name="60% - Accent2 3" xfId="282"/>
    <cellStyle name="60% - Accent2 4" xfId="283"/>
    <cellStyle name="60% - Accent2 5" xfId="284"/>
    <cellStyle name="60% - Accent2 6" xfId="285"/>
    <cellStyle name="60% - Accent2 7" xfId="4153"/>
    <cellStyle name="60% - Accent3" xfId="15" builtinId="40" customBuiltin="1"/>
    <cellStyle name="60% - Accent3 2" xfId="286"/>
    <cellStyle name="60% - Accent3 2 2" xfId="4180"/>
    <cellStyle name="60% - Accent3 3" xfId="287"/>
    <cellStyle name="60% - Accent3 4" xfId="288"/>
    <cellStyle name="60% - Accent3 5" xfId="289"/>
    <cellStyle name="60% - Accent3 6" xfId="290"/>
    <cellStyle name="60% - Accent3 7" xfId="291"/>
    <cellStyle name="60% - Accent3 8" xfId="292"/>
    <cellStyle name="60% - Accent3 9" xfId="4157"/>
    <cellStyle name="60% - Accent4" xfId="16" builtinId="44" customBuiltin="1"/>
    <cellStyle name="60% - Accent4 2" xfId="293"/>
    <cellStyle name="60% - Accent4 2 2" xfId="4181"/>
    <cellStyle name="60% - Accent4 3" xfId="294"/>
    <cellStyle name="60% - Accent4 4" xfId="295"/>
    <cellStyle name="60% - Accent4 5" xfId="296"/>
    <cellStyle name="60% - Accent4 6" xfId="297"/>
    <cellStyle name="60% - Accent4 7" xfId="298"/>
    <cellStyle name="60% - Accent4 8" xfId="299"/>
    <cellStyle name="60% - Accent4 9" xfId="4161"/>
    <cellStyle name="60% - Accent5" xfId="17" builtinId="48" customBuiltin="1"/>
    <cellStyle name="60% - Accent5 2" xfId="300"/>
    <cellStyle name="60% - Accent5 3" xfId="301"/>
    <cellStyle name="60% - Accent5 4" xfId="302"/>
    <cellStyle name="60% - Accent5 5" xfId="303"/>
    <cellStyle name="60% - Accent5 6" xfId="304"/>
    <cellStyle name="60% - Accent5 7" xfId="4165"/>
    <cellStyle name="60% - Accent6" xfId="18" builtinId="52" customBuiltin="1"/>
    <cellStyle name="60% - Accent6 2" xfId="305"/>
    <cellStyle name="60% - Accent6 2 2" xfId="4182"/>
    <cellStyle name="60% - Accent6 3" xfId="306"/>
    <cellStyle name="60% - Accent6 4" xfId="307"/>
    <cellStyle name="60% - Accent6 5" xfId="308"/>
    <cellStyle name="60% - Accent6 6" xfId="309"/>
    <cellStyle name="60% - Accent6 7" xfId="310"/>
    <cellStyle name="60% - Accent6 8" xfId="311"/>
    <cellStyle name="60% - Accent6 9" xfId="4169"/>
    <cellStyle name="Accent1" xfId="19" builtinId="29" customBuiltin="1"/>
    <cellStyle name="Accent1 2" xfId="312"/>
    <cellStyle name="Accent1 2 2" xfId="4183"/>
    <cellStyle name="Accent1 3" xfId="313"/>
    <cellStyle name="Accent1 4" xfId="314"/>
    <cellStyle name="Accent1 5" xfId="315"/>
    <cellStyle name="Accent1 6" xfId="316"/>
    <cellStyle name="Accent1 7" xfId="317"/>
    <cellStyle name="Accent1 8" xfId="318"/>
    <cellStyle name="Accent1 9" xfId="4146"/>
    <cellStyle name="Accent2" xfId="20" builtinId="33" customBuiltin="1"/>
    <cellStyle name="Accent2 2" xfId="319"/>
    <cellStyle name="Accent2 3" xfId="320"/>
    <cellStyle name="Accent2 4" xfId="321"/>
    <cellStyle name="Accent2 5" xfId="322"/>
    <cellStyle name="Accent2 6" xfId="323"/>
    <cellStyle name="Accent2 7" xfId="4150"/>
    <cellStyle name="Accent3" xfId="21" builtinId="37" customBuiltin="1"/>
    <cellStyle name="Accent3 2" xfId="324"/>
    <cellStyle name="Accent3 3" xfId="325"/>
    <cellStyle name="Accent3 4" xfId="326"/>
    <cellStyle name="Accent3 5" xfId="327"/>
    <cellStyle name="Accent3 6" xfId="328"/>
    <cellStyle name="Accent3 7" xfId="4154"/>
    <cellStyle name="Accent4" xfId="22" builtinId="41" customBuiltin="1"/>
    <cellStyle name="Accent4 2" xfId="329"/>
    <cellStyle name="Accent4 2 2" xfId="4184"/>
    <cellStyle name="Accent4 3" xfId="330"/>
    <cellStyle name="Accent4 4" xfId="331"/>
    <cellStyle name="Accent4 5" xfId="332"/>
    <cellStyle name="Accent4 6" xfId="333"/>
    <cellStyle name="Accent4 7" xfId="334"/>
    <cellStyle name="Accent4 8" xfId="335"/>
    <cellStyle name="Accent4 9" xfId="4158"/>
    <cellStyle name="Accent5" xfId="23" builtinId="45" customBuiltin="1"/>
    <cellStyle name="Accent5 2" xfId="336"/>
    <cellStyle name="Accent5 3" xfId="337"/>
    <cellStyle name="Accent5 4" xfId="338"/>
    <cellStyle name="Accent5 5" xfId="339"/>
    <cellStyle name="Accent5 6" xfId="340"/>
    <cellStyle name="Accent5 7" xfId="4162"/>
    <cellStyle name="Accent6" xfId="24" builtinId="49" customBuiltin="1"/>
    <cellStyle name="Accent6 2" xfId="341"/>
    <cellStyle name="Accent6 3" xfId="342"/>
    <cellStyle name="Accent6 4" xfId="343"/>
    <cellStyle name="Accent6 5" xfId="344"/>
    <cellStyle name="Accent6 6" xfId="345"/>
    <cellStyle name="Accent6 7" xfId="4166"/>
    <cellStyle name="Bad" xfId="25" builtinId="27" customBuiltin="1"/>
    <cellStyle name="Bad 2" xfId="346"/>
    <cellStyle name="Bad 2 2" xfId="4185"/>
    <cellStyle name="Bad 3" xfId="347"/>
    <cellStyle name="Bad 4" xfId="348"/>
    <cellStyle name="Bad 5" xfId="349"/>
    <cellStyle name="Bad 6" xfId="350"/>
    <cellStyle name="Bad 7" xfId="351"/>
    <cellStyle name="Bad 8" xfId="352"/>
    <cellStyle name="Bad 9" xfId="4136"/>
    <cellStyle name="Calculation" xfId="26" builtinId="22" customBuiltin="1"/>
    <cellStyle name="Calculation 2" xfId="353"/>
    <cellStyle name="Calculation 3" xfId="354"/>
    <cellStyle name="Calculation 4" xfId="355"/>
    <cellStyle name="Calculation 5" xfId="356"/>
    <cellStyle name="Calculation 6" xfId="357"/>
    <cellStyle name="Calculation 7" xfId="4140"/>
    <cellStyle name="Check Cell" xfId="27" builtinId="23" customBuiltin="1"/>
    <cellStyle name="Check Cell 2" xfId="358"/>
    <cellStyle name="Check Cell 2 2" xfId="4186"/>
    <cellStyle name="Check Cell 3" xfId="359"/>
    <cellStyle name="Check Cell 4" xfId="360"/>
    <cellStyle name="Check Cell 5" xfId="361"/>
    <cellStyle name="Check Cell 6" xfId="362"/>
    <cellStyle name="Check Cell 7" xfId="363"/>
    <cellStyle name="Check Cell 8" xfId="364"/>
    <cellStyle name="Check Cell 9" xfId="4142"/>
    <cellStyle name="Comma" xfId="28" builtinId="3"/>
    <cellStyle name="Comma 10" xfId="365"/>
    <cellStyle name="Comma 11" xfId="366"/>
    <cellStyle name="Comma 12" xfId="367"/>
    <cellStyle name="Comma 13" xfId="368"/>
    <cellStyle name="Comma 14" xfId="369"/>
    <cellStyle name="Comma 15" xfId="370"/>
    <cellStyle name="Comma 16" xfId="185"/>
    <cellStyle name="Comma 17" xfId="371"/>
    <cellStyle name="Comma 17 10" xfId="3124"/>
    <cellStyle name="Comma 17 11" xfId="3626"/>
    <cellStyle name="Comma 17 2" xfId="619"/>
    <cellStyle name="Comma 17 2 2" xfId="668"/>
    <cellStyle name="Comma 17 2 2 2" xfId="792"/>
    <cellStyle name="Comma 17 2 2 2 2" xfId="1040"/>
    <cellStyle name="Comma 17 2 2 2 2 2" xfId="1536"/>
    <cellStyle name="Comma 17 2 2 2 2 2 2" xfId="2555"/>
    <cellStyle name="Comma 17 2 2 2 2 3" xfId="2059"/>
    <cellStyle name="Comma 17 2 2 2 2 4" xfId="3057"/>
    <cellStyle name="Comma 17 2 2 2 2 5" xfId="3559"/>
    <cellStyle name="Comma 17 2 2 2 2 6" xfId="4061"/>
    <cellStyle name="Comma 17 2 2 2 3" xfId="1288"/>
    <cellStyle name="Comma 17 2 2 2 3 2" xfId="2307"/>
    <cellStyle name="Comma 17 2 2 2 4" xfId="1811"/>
    <cellStyle name="Comma 17 2 2 2 5" xfId="2809"/>
    <cellStyle name="Comma 17 2 2 2 6" xfId="3311"/>
    <cellStyle name="Comma 17 2 2 2 7" xfId="3813"/>
    <cellStyle name="Comma 17 2 2 3" xfId="916"/>
    <cellStyle name="Comma 17 2 2 3 2" xfId="1412"/>
    <cellStyle name="Comma 17 2 2 3 2 2" xfId="2431"/>
    <cellStyle name="Comma 17 2 2 3 3" xfId="1935"/>
    <cellStyle name="Comma 17 2 2 3 4" xfId="2933"/>
    <cellStyle name="Comma 17 2 2 3 5" xfId="3435"/>
    <cellStyle name="Comma 17 2 2 3 6" xfId="3937"/>
    <cellStyle name="Comma 17 2 2 4" xfId="1164"/>
    <cellStyle name="Comma 17 2 2 4 2" xfId="2183"/>
    <cellStyle name="Comma 17 2 2 5" xfId="1687"/>
    <cellStyle name="Comma 17 2 2 6" xfId="2685"/>
    <cellStyle name="Comma 17 2 2 7" xfId="3187"/>
    <cellStyle name="Comma 17 2 2 8" xfId="3689"/>
    <cellStyle name="Comma 17 2 3" xfId="751"/>
    <cellStyle name="Comma 17 2 3 2" xfId="999"/>
    <cellStyle name="Comma 17 2 3 2 2" xfId="1495"/>
    <cellStyle name="Comma 17 2 3 2 2 2" xfId="2514"/>
    <cellStyle name="Comma 17 2 3 2 3" xfId="2018"/>
    <cellStyle name="Comma 17 2 3 2 4" xfId="3016"/>
    <cellStyle name="Comma 17 2 3 2 5" xfId="3518"/>
    <cellStyle name="Comma 17 2 3 2 6" xfId="4020"/>
    <cellStyle name="Comma 17 2 3 3" xfId="1247"/>
    <cellStyle name="Comma 17 2 3 3 2" xfId="2266"/>
    <cellStyle name="Comma 17 2 3 4" xfId="1770"/>
    <cellStyle name="Comma 17 2 3 5" xfId="2768"/>
    <cellStyle name="Comma 17 2 3 6" xfId="3270"/>
    <cellStyle name="Comma 17 2 3 7" xfId="3772"/>
    <cellStyle name="Comma 17 2 4" xfId="875"/>
    <cellStyle name="Comma 17 2 4 2" xfId="1371"/>
    <cellStyle name="Comma 17 2 4 2 2" xfId="2390"/>
    <cellStyle name="Comma 17 2 4 3" xfId="1894"/>
    <cellStyle name="Comma 17 2 4 4" xfId="2892"/>
    <cellStyle name="Comma 17 2 4 5" xfId="3394"/>
    <cellStyle name="Comma 17 2 4 6" xfId="3896"/>
    <cellStyle name="Comma 17 2 5" xfId="1123"/>
    <cellStyle name="Comma 17 2 5 2" xfId="2142"/>
    <cellStyle name="Comma 17 2 6" xfId="1646"/>
    <cellStyle name="Comma 17 2 7" xfId="2644"/>
    <cellStyle name="Comma 17 2 8" xfId="3146"/>
    <cellStyle name="Comma 17 2 9" xfId="3648"/>
    <cellStyle name="Comma 17 3" xfId="647"/>
    <cellStyle name="Comma 17 3 2" xfId="669"/>
    <cellStyle name="Comma 17 3 2 2" xfId="793"/>
    <cellStyle name="Comma 17 3 2 2 2" xfId="1041"/>
    <cellStyle name="Comma 17 3 2 2 2 2" xfId="1537"/>
    <cellStyle name="Comma 17 3 2 2 2 2 2" xfId="2556"/>
    <cellStyle name="Comma 17 3 2 2 2 3" xfId="2060"/>
    <cellStyle name="Comma 17 3 2 2 2 4" xfId="3058"/>
    <cellStyle name="Comma 17 3 2 2 2 5" xfId="3560"/>
    <cellStyle name="Comma 17 3 2 2 2 6" xfId="4062"/>
    <cellStyle name="Comma 17 3 2 2 3" xfId="1289"/>
    <cellStyle name="Comma 17 3 2 2 3 2" xfId="2308"/>
    <cellStyle name="Comma 17 3 2 2 4" xfId="1812"/>
    <cellStyle name="Comma 17 3 2 2 5" xfId="2810"/>
    <cellStyle name="Comma 17 3 2 2 6" xfId="3312"/>
    <cellStyle name="Comma 17 3 2 2 7" xfId="3814"/>
    <cellStyle name="Comma 17 3 2 3" xfId="917"/>
    <cellStyle name="Comma 17 3 2 3 2" xfId="1413"/>
    <cellStyle name="Comma 17 3 2 3 2 2" xfId="2432"/>
    <cellStyle name="Comma 17 3 2 3 3" xfId="1936"/>
    <cellStyle name="Comma 17 3 2 3 4" xfId="2934"/>
    <cellStyle name="Comma 17 3 2 3 5" xfId="3436"/>
    <cellStyle name="Comma 17 3 2 3 6" xfId="3938"/>
    <cellStyle name="Comma 17 3 2 4" xfId="1165"/>
    <cellStyle name="Comma 17 3 2 4 2" xfId="2184"/>
    <cellStyle name="Comma 17 3 2 5" xfId="1688"/>
    <cellStyle name="Comma 17 3 2 6" xfId="2686"/>
    <cellStyle name="Comma 17 3 2 7" xfId="3188"/>
    <cellStyle name="Comma 17 3 2 8" xfId="3690"/>
    <cellStyle name="Comma 17 3 3" xfId="771"/>
    <cellStyle name="Comma 17 3 3 2" xfId="1019"/>
    <cellStyle name="Comma 17 3 3 2 2" xfId="1515"/>
    <cellStyle name="Comma 17 3 3 2 2 2" xfId="2534"/>
    <cellStyle name="Comma 17 3 3 2 3" xfId="2038"/>
    <cellStyle name="Comma 17 3 3 2 4" xfId="3036"/>
    <cellStyle name="Comma 17 3 3 2 5" xfId="3538"/>
    <cellStyle name="Comma 17 3 3 2 6" xfId="4040"/>
    <cellStyle name="Comma 17 3 3 3" xfId="1267"/>
    <cellStyle name="Comma 17 3 3 3 2" xfId="2286"/>
    <cellStyle name="Comma 17 3 3 4" xfId="1790"/>
    <cellStyle name="Comma 17 3 3 5" xfId="2788"/>
    <cellStyle name="Comma 17 3 3 6" xfId="3290"/>
    <cellStyle name="Comma 17 3 3 7" xfId="3792"/>
    <cellStyle name="Comma 17 3 4" xfId="895"/>
    <cellStyle name="Comma 17 3 4 2" xfId="1391"/>
    <cellStyle name="Comma 17 3 4 2 2" xfId="2410"/>
    <cellStyle name="Comma 17 3 4 3" xfId="1914"/>
    <cellStyle name="Comma 17 3 4 4" xfId="2912"/>
    <cellStyle name="Comma 17 3 4 5" xfId="3414"/>
    <cellStyle name="Comma 17 3 4 6" xfId="3916"/>
    <cellStyle name="Comma 17 3 5" xfId="1143"/>
    <cellStyle name="Comma 17 3 5 2" xfId="2162"/>
    <cellStyle name="Comma 17 3 6" xfId="1666"/>
    <cellStyle name="Comma 17 3 7" xfId="2664"/>
    <cellStyle name="Comma 17 3 8" xfId="3166"/>
    <cellStyle name="Comma 17 3 9" xfId="3668"/>
    <cellStyle name="Comma 17 4" xfId="667"/>
    <cellStyle name="Comma 17 4 2" xfId="791"/>
    <cellStyle name="Comma 17 4 2 2" xfId="1039"/>
    <cellStyle name="Comma 17 4 2 2 2" xfId="1535"/>
    <cellStyle name="Comma 17 4 2 2 2 2" xfId="2554"/>
    <cellStyle name="Comma 17 4 2 2 3" xfId="2058"/>
    <cellStyle name="Comma 17 4 2 2 4" xfId="3056"/>
    <cellStyle name="Comma 17 4 2 2 5" xfId="3558"/>
    <cellStyle name="Comma 17 4 2 2 6" xfId="4060"/>
    <cellStyle name="Comma 17 4 2 3" xfId="1287"/>
    <cellStyle name="Comma 17 4 2 3 2" xfId="2306"/>
    <cellStyle name="Comma 17 4 2 4" xfId="1810"/>
    <cellStyle name="Comma 17 4 2 5" xfId="2808"/>
    <cellStyle name="Comma 17 4 2 6" xfId="3310"/>
    <cellStyle name="Comma 17 4 2 7" xfId="3812"/>
    <cellStyle name="Comma 17 4 3" xfId="915"/>
    <cellStyle name="Comma 17 4 3 2" xfId="1411"/>
    <cellStyle name="Comma 17 4 3 2 2" xfId="2430"/>
    <cellStyle name="Comma 17 4 3 3" xfId="1934"/>
    <cellStyle name="Comma 17 4 3 4" xfId="2932"/>
    <cellStyle name="Comma 17 4 3 5" xfId="3434"/>
    <cellStyle name="Comma 17 4 3 6" xfId="3936"/>
    <cellStyle name="Comma 17 4 4" xfId="1163"/>
    <cellStyle name="Comma 17 4 4 2" xfId="2182"/>
    <cellStyle name="Comma 17 4 5" xfId="1686"/>
    <cellStyle name="Comma 17 4 6" xfId="2684"/>
    <cellStyle name="Comma 17 4 7" xfId="3186"/>
    <cellStyle name="Comma 17 4 8" xfId="3688"/>
    <cellStyle name="Comma 17 5" xfId="729"/>
    <cellStyle name="Comma 17 5 2" xfId="977"/>
    <cellStyle name="Comma 17 5 2 2" xfId="1473"/>
    <cellStyle name="Comma 17 5 2 2 2" xfId="2492"/>
    <cellStyle name="Comma 17 5 2 3" xfId="1996"/>
    <cellStyle name="Comma 17 5 2 4" xfId="2994"/>
    <cellStyle name="Comma 17 5 2 5" xfId="3496"/>
    <cellStyle name="Comma 17 5 2 6" xfId="3998"/>
    <cellStyle name="Comma 17 5 3" xfId="1225"/>
    <cellStyle name="Comma 17 5 3 2" xfId="2244"/>
    <cellStyle name="Comma 17 5 4" xfId="1748"/>
    <cellStyle name="Comma 17 5 5" xfId="2746"/>
    <cellStyle name="Comma 17 5 6" xfId="3248"/>
    <cellStyle name="Comma 17 5 7" xfId="3750"/>
    <cellStyle name="Comma 17 6" xfId="853"/>
    <cellStyle name="Comma 17 6 2" xfId="1349"/>
    <cellStyle name="Comma 17 6 2 2" xfId="2368"/>
    <cellStyle name="Comma 17 6 3" xfId="1872"/>
    <cellStyle name="Comma 17 6 4" xfId="2870"/>
    <cellStyle name="Comma 17 6 5" xfId="3372"/>
    <cellStyle name="Comma 17 6 6" xfId="3874"/>
    <cellStyle name="Comma 17 7" xfId="1101"/>
    <cellStyle name="Comma 17 7 2" xfId="2120"/>
    <cellStyle name="Comma 17 8" xfId="1624"/>
    <cellStyle name="Comma 17 9" xfId="2622"/>
    <cellStyle name="Comma 18" xfId="372"/>
    <cellStyle name="Comma 19" xfId="186"/>
    <cellStyle name="Comma 2" xfId="29"/>
    <cellStyle name="Comma 2 2" xfId="30"/>
    <cellStyle name="Comma 2 2 2" xfId="31"/>
    <cellStyle name="Comma 2 2 2 2" xfId="125"/>
    <cellStyle name="Comma 2 2 2 2 2" xfId="4285"/>
    <cellStyle name="Comma 2 2 2 3" xfId="4234"/>
    <cellStyle name="Comma 2 2 3" xfId="32"/>
    <cellStyle name="Comma 2 2 3 2" xfId="126"/>
    <cellStyle name="Comma 2 2 3 2 2" xfId="4286"/>
    <cellStyle name="Comma 2 2 3 3" xfId="620"/>
    <cellStyle name="Comma 2 2 3 3 2" xfId="4235"/>
    <cellStyle name="Comma 2 2 4" xfId="33"/>
    <cellStyle name="Comma 2 2 4 2" xfId="127"/>
    <cellStyle name="Comma 2 2 4 2 2" xfId="4287"/>
    <cellStyle name="Comma 2 2 4 3" xfId="4236"/>
    <cellStyle name="Comma 2 2 5" xfId="110"/>
    <cellStyle name="Comma 2 2 5 2" xfId="1612"/>
    <cellStyle name="Comma 2 2 6" xfId="373"/>
    <cellStyle name="Comma 2 3" xfId="34"/>
    <cellStyle name="Comma 2 3 2" xfId="35"/>
    <cellStyle name="Comma 2 3 2 2" xfId="128"/>
    <cellStyle name="Comma 2 3 2 2 2" xfId="4288"/>
    <cellStyle name="Comma 2 3 2 3" xfId="4238"/>
    <cellStyle name="Comma 2 3 3" xfId="36"/>
    <cellStyle name="Comma 2 3 3 2" xfId="129"/>
    <cellStyle name="Comma 2 3 3 2 2" xfId="4289"/>
    <cellStyle name="Comma 2 3 3 3" xfId="4239"/>
    <cellStyle name="Comma 2 3 4" xfId="37"/>
    <cellStyle name="Comma 2 3 4 2" xfId="130"/>
    <cellStyle name="Comma 2 3 4 2 2" xfId="4290"/>
    <cellStyle name="Comma 2 3 4 3" xfId="4240"/>
    <cellStyle name="Comma 2 3 5" xfId="4237"/>
    <cellStyle name="Comma 2 4" xfId="38"/>
    <cellStyle name="Comma 2 4 2" xfId="131"/>
    <cellStyle name="Comma 2 4 2 2" xfId="4291"/>
    <cellStyle name="Comma 2 4 3" xfId="374"/>
    <cellStyle name="Comma 2 4 3 2" xfId="4241"/>
    <cellStyle name="Comma 2 5" xfId="39"/>
    <cellStyle name="Comma 2 5 2" xfId="132"/>
    <cellStyle name="Comma 2 5 2 2" xfId="4292"/>
    <cellStyle name="Comma 2 5 3" xfId="4242"/>
    <cellStyle name="Comma 2 6" xfId="40"/>
    <cellStyle name="Comma 2 6 2" xfId="133"/>
    <cellStyle name="Comma 2 6 2 2" xfId="4293"/>
    <cellStyle name="Comma 2 6 3" xfId="4243"/>
    <cellStyle name="Comma 2 7" xfId="99"/>
    <cellStyle name="Comma 2 7 2" xfId="1606"/>
    <cellStyle name="Comma 2 8" xfId="108"/>
    <cellStyle name="Comma 2 8 2" xfId="1610"/>
    <cellStyle name="Comma 2 9" xfId="171"/>
    <cellStyle name="Comma 2_Allocators" xfId="375"/>
    <cellStyle name="Comma 20" xfId="376"/>
    <cellStyle name="Comma 20 10" xfId="3125"/>
    <cellStyle name="Comma 20 11" xfId="3627"/>
    <cellStyle name="Comma 20 2" xfId="621"/>
    <cellStyle name="Comma 20 2 2" xfId="671"/>
    <cellStyle name="Comma 20 2 2 2" xfId="795"/>
    <cellStyle name="Comma 20 2 2 2 2" xfId="1043"/>
    <cellStyle name="Comma 20 2 2 2 2 2" xfId="1539"/>
    <cellStyle name="Comma 20 2 2 2 2 2 2" xfId="2558"/>
    <cellStyle name="Comma 20 2 2 2 2 3" xfId="2062"/>
    <cellStyle name="Comma 20 2 2 2 2 4" xfId="3060"/>
    <cellStyle name="Comma 20 2 2 2 2 5" xfId="3562"/>
    <cellStyle name="Comma 20 2 2 2 2 6" xfId="4064"/>
    <cellStyle name="Comma 20 2 2 2 3" xfId="1291"/>
    <cellStyle name="Comma 20 2 2 2 3 2" xfId="2310"/>
    <cellStyle name="Comma 20 2 2 2 4" xfId="1814"/>
    <cellStyle name="Comma 20 2 2 2 5" xfId="2812"/>
    <cellStyle name="Comma 20 2 2 2 6" xfId="3314"/>
    <cellStyle name="Comma 20 2 2 2 7" xfId="3816"/>
    <cellStyle name="Comma 20 2 2 3" xfId="919"/>
    <cellStyle name="Comma 20 2 2 3 2" xfId="1415"/>
    <cellStyle name="Comma 20 2 2 3 2 2" xfId="2434"/>
    <cellStyle name="Comma 20 2 2 3 3" xfId="1938"/>
    <cellStyle name="Comma 20 2 2 3 4" xfId="2936"/>
    <cellStyle name="Comma 20 2 2 3 5" xfId="3438"/>
    <cellStyle name="Comma 20 2 2 3 6" xfId="3940"/>
    <cellStyle name="Comma 20 2 2 4" xfId="1167"/>
    <cellStyle name="Comma 20 2 2 4 2" xfId="2186"/>
    <cellStyle name="Comma 20 2 2 5" xfId="1690"/>
    <cellStyle name="Comma 20 2 2 6" xfId="2688"/>
    <cellStyle name="Comma 20 2 2 7" xfId="3190"/>
    <cellStyle name="Comma 20 2 2 8" xfId="3692"/>
    <cellStyle name="Comma 20 2 3" xfId="752"/>
    <cellStyle name="Comma 20 2 3 2" xfId="1000"/>
    <cellStyle name="Comma 20 2 3 2 2" xfId="1496"/>
    <cellStyle name="Comma 20 2 3 2 2 2" xfId="2515"/>
    <cellStyle name="Comma 20 2 3 2 3" xfId="2019"/>
    <cellStyle name="Comma 20 2 3 2 4" xfId="3017"/>
    <cellStyle name="Comma 20 2 3 2 5" xfId="3519"/>
    <cellStyle name="Comma 20 2 3 2 6" xfId="4021"/>
    <cellStyle name="Comma 20 2 3 3" xfId="1248"/>
    <cellStyle name="Comma 20 2 3 3 2" xfId="2267"/>
    <cellStyle name="Comma 20 2 3 4" xfId="1771"/>
    <cellStyle name="Comma 20 2 3 5" xfId="2769"/>
    <cellStyle name="Comma 20 2 3 6" xfId="3271"/>
    <cellStyle name="Comma 20 2 3 7" xfId="3773"/>
    <cellStyle name="Comma 20 2 4" xfId="876"/>
    <cellStyle name="Comma 20 2 4 2" xfId="1372"/>
    <cellStyle name="Comma 20 2 4 2 2" xfId="2391"/>
    <cellStyle name="Comma 20 2 4 3" xfId="1895"/>
    <cellStyle name="Comma 20 2 4 4" xfId="2893"/>
    <cellStyle name="Comma 20 2 4 5" xfId="3395"/>
    <cellStyle name="Comma 20 2 4 6" xfId="3897"/>
    <cellStyle name="Comma 20 2 5" xfId="1124"/>
    <cellStyle name="Comma 20 2 5 2" xfId="2143"/>
    <cellStyle name="Comma 20 2 6" xfId="1647"/>
    <cellStyle name="Comma 20 2 7" xfId="2645"/>
    <cellStyle name="Comma 20 2 8" xfId="3147"/>
    <cellStyle name="Comma 20 2 9" xfId="3649"/>
    <cellStyle name="Comma 20 3" xfId="648"/>
    <cellStyle name="Comma 20 3 2" xfId="672"/>
    <cellStyle name="Comma 20 3 2 2" xfId="796"/>
    <cellStyle name="Comma 20 3 2 2 2" xfId="1044"/>
    <cellStyle name="Comma 20 3 2 2 2 2" xfId="1540"/>
    <cellStyle name="Comma 20 3 2 2 2 2 2" xfId="2559"/>
    <cellStyle name="Comma 20 3 2 2 2 3" xfId="2063"/>
    <cellStyle name="Comma 20 3 2 2 2 4" xfId="3061"/>
    <cellStyle name="Comma 20 3 2 2 2 5" xfId="3563"/>
    <cellStyle name="Comma 20 3 2 2 2 6" xfId="4065"/>
    <cellStyle name="Comma 20 3 2 2 3" xfId="1292"/>
    <cellStyle name="Comma 20 3 2 2 3 2" xfId="2311"/>
    <cellStyle name="Comma 20 3 2 2 4" xfId="1815"/>
    <cellStyle name="Comma 20 3 2 2 5" xfId="2813"/>
    <cellStyle name="Comma 20 3 2 2 6" xfId="3315"/>
    <cellStyle name="Comma 20 3 2 2 7" xfId="3817"/>
    <cellStyle name="Comma 20 3 2 3" xfId="920"/>
    <cellStyle name="Comma 20 3 2 3 2" xfId="1416"/>
    <cellStyle name="Comma 20 3 2 3 2 2" xfId="2435"/>
    <cellStyle name="Comma 20 3 2 3 3" xfId="1939"/>
    <cellStyle name="Comma 20 3 2 3 4" xfId="2937"/>
    <cellStyle name="Comma 20 3 2 3 5" xfId="3439"/>
    <cellStyle name="Comma 20 3 2 3 6" xfId="3941"/>
    <cellStyle name="Comma 20 3 2 4" xfId="1168"/>
    <cellStyle name="Comma 20 3 2 4 2" xfId="2187"/>
    <cellStyle name="Comma 20 3 2 5" xfId="1691"/>
    <cellStyle name="Comma 20 3 2 6" xfId="2689"/>
    <cellStyle name="Comma 20 3 2 7" xfId="3191"/>
    <cellStyle name="Comma 20 3 2 8" xfId="3693"/>
    <cellStyle name="Comma 20 3 3" xfId="772"/>
    <cellStyle name="Comma 20 3 3 2" xfId="1020"/>
    <cellStyle name="Comma 20 3 3 2 2" xfId="1516"/>
    <cellStyle name="Comma 20 3 3 2 2 2" xfId="2535"/>
    <cellStyle name="Comma 20 3 3 2 3" xfId="2039"/>
    <cellStyle name="Comma 20 3 3 2 4" xfId="3037"/>
    <cellStyle name="Comma 20 3 3 2 5" xfId="3539"/>
    <cellStyle name="Comma 20 3 3 2 6" xfId="4041"/>
    <cellStyle name="Comma 20 3 3 3" xfId="1268"/>
    <cellStyle name="Comma 20 3 3 3 2" xfId="2287"/>
    <cellStyle name="Comma 20 3 3 4" xfId="1791"/>
    <cellStyle name="Comma 20 3 3 5" xfId="2789"/>
    <cellStyle name="Comma 20 3 3 6" xfId="3291"/>
    <cellStyle name="Comma 20 3 3 7" xfId="3793"/>
    <cellStyle name="Comma 20 3 4" xfId="896"/>
    <cellStyle name="Comma 20 3 4 2" xfId="1392"/>
    <cellStyle name="Comma 20 3 4 2 2" xfId="2411"/>
    <cellStyle name="Comma 20 3 4 3" xfId="1915"/>
    <cellStyle name="Comma 20 3 4 4" xfId="2913"/>
    <cellStyle name="Comma 20 3 4 5" xfId="3415"/>
    <cellStyle name="Comma 20 3 4 6" xfId="3917"/>
    <cellStyle name="Comma 20 3 5" xfId="1144"/>
    <cellStyle name="Comma 20 3 5 2" xfId="2163"/>
    <cellStyle name="Comma 20 3 6" xfId="1667"/>
    <cellStyle name="Comma 20 3 7" xfId="2665"/>
    <cellStyle name="Comma 20 3 8" xfId="3167"/>
    <cellStyle name="Comma 20 3 9" xfId="3669"/>
    <cellStyle name="Comma 20 4" xfId="670"/>
    <cellStyle name="Comma 20 4 2" xfId="794"/>
    <cellStyle name="Comma 20 4 2 2" xfId="1042"/>
    <cellStyle name="Comma 20 4 2 2 2" xfId="1538"/>
    <cellStyle name="Comma 20 4 2 2 2 2" xfId="2557"/>
    <cellStyle name="Comma 20 4 2 2 3" xfId="2061"/>
    <cellStyle name="Comma 20 4 2 2 4" xfId="3059"/>
    <cellStyle name="Comma 20 4 2 2 5" xfId="3561"/>
    <cellStyle name="Comma 20 4 2 2 6" xfId="4063"/>
    <cellStyle name="Comma 20 4 2 3" xfId="1290"/>
    <cellStyle name="Comma 20 4 2 3 2" xfId="2309"/>
    <cellStyle name="Comma 20 4 2 4" xfId="1813"/>
    <cellStyle name="Comma 20 4 2 5" xfId="2811"/>
    <cellStyle name="Comma 20 4 2 6" xfId="3313"/>
    <cellStyle name="Comma 20 4 2 7" xfId="3815"/>
    <cellStyle name="Comma 20 4 3" xfId="918"/>
    <cellStyle name="Comma 20 4 3 2" xfId="1414"/>
    <cellStyle name="Comma 20 4 3 2 2" xfId="2433"/>
    <cellStyle name="Comma 20 4 3 3" xfId="1937"/>
    <cellStyle name="Comma 20 4 3 4" xfId="2935"/>
    <cellStyle name="Comma 20 4 3 5" xfId="3437"/>
    <cellStyle name="Comma 20 4 3 6" xfId="3939"/>
    <cellStyle name="Comma 20 4 4" xfId="1166"/>
    <cellStyle name="Comma 20 4 4 2" xfId="2185"/>
    <cellStyle name="Comma 20 4 5" xfId="1689"/>
    <cellStyle name="Comma 20 4 6" xfId="2687"/>
    <cellStyle name="Comma 20 4 7" xfId="3189"/>
    <cellStyle name="Comma 20 4 8" xfId="3691"/>
    <cellStyle name="Comma 20 5" xfId="730"/>
    <cellStyle name="Comma 20 5 2" xfId="978"/>
    <cellStyle name="Comma 20 5 2 2" xfId="1474"/>
    <cellStyle name="Comma 20 5 2 2 2" xfId="2493"/>
    <cellStyle name="Comma 20 5 2 3" xfId="1997"/>
    <cellStyle name="Comma 20 5 2 4" xfId="2995"/>
    <cellStyle name="Comma 20 5 2 5" xfId="3497"/>
    <cellStyle name="Comma 20 5 2 6" xfId="3999"/>
    <cellStyle name="Comma 20 5 3" xfId="1226"/>
    <cellStyle name="Comma 20 5 3 2" xfId="2245"/>
    <cellStyle name="Comma 20 5 4" xfId="1749"/>
    <cellStyle name="Comma 20 5 5" xfId="2747"/>
    <cellStyle name="Comma 20 5 6" xfId="3249"/>
    <cellStyle name="Comma 20 5 7" xfId="3751"/>
    <cellStyle name="Comma 20 6" xfId="854"/>
    <cellStyle name="Comma 20 6 2" xfId="1350"/>
    <cellStyle name="Comma 20 6 2 2" xfId="2369"/>
    <cellStyle name="Comma 20 6 3" xfId="1873"/>
    <cellStyle name="Comma 20 6 4" xfId="2871"/>
    <cellStyle name="Comma 20 6 5" xfId="3373"/>
    <cellStyle name="Comma 20 6 6" xfId="3875"/>
    <cellStyle name="Comma 20 7" xfId="1102"/>
    <cellStyle name="Comma 20 7 2" xfId="2121"/>
    <cellStyle name="Comma 20 8" xfId="1625"/>
    <cellStyle name="Comma 20 9" xfId="2623"/>
    <cellStyle name="Comma 21" xfId="4129"/>
    <cellStyle name="Comma 22" xfId="4211"/>
    <cellStyle name="Comma 23" xfId="4209"/>
    <cellStyle name="Comma 24" xfId="4334"/>
    <cellStyle name="Comma 25" xfId="4197"/>
    <cellStyle name="Comma 26" xfId="4333"/>
    <cellStyle name="Comma 27" xfId="4179"/>
    <cellStyle name="Comma 28" xfId="4188"/>
    <cellStyle name="Comma 29" xfId="4337"/>
    <cellStyle name="Comma 3" xfId="41"/>
    <cellStyle name="Comma 3 10" xfId="615"/>
    <cellStyle name="Comma 3 10 10" xfId="3142"/>
    <cellStyle name="Comma 3 10 11" xfId="3644"/>
    <cellStyle name="Comma 3 10 2" xfId="645"/>
    <cellStyle name="Comma 3 10 2 2" xfId="674"/>
    <cellStyle name="Comma 3 10 2 2 2" xfId="798"/>
    <cellStyle name="Comma 3 10 2 2 2 2" xfId="1046"/>
    <cellStyle name="Comma 3 10 2 2 2 2 2" xfId="1542"/>
    <cellStyle name="Comma 3 10 2 2 2 2 2 2" xfId="2561"/>
    <cellStyle name="Comma 3 10 2 2 2 2 3" xfId="2065"/>
    <cellStyle name="Comma 3 10 2 2 2 2 4" xfId="3063"/>
    <cellStyle name="Comma 3 10 2 2 2 2 5" xfId="3565"/>
    <cellStyle name="Comma 3 10 2 2 2 2 6" xfId="4067"/>
    <cellStyle name="Comma 3 10 2 2 2 3" xfId="1294"/>
    <cellStyle name="Comma 3 10 2 2 2 3 2" xfId="2313"/>
    <cellStyle name="Comma 3 10 2 2 2 4" xfId="1817"/>
    <cellStyle name="Comma 3 10 2 2 2 5" xfId="2815"/>
    <cellStyle name="Comma 3 10 2 2 2 6" xfId="3317"/>
    <cellStyle name="Comma 3 10 2 2 2 7" xfId="3819"/>
    <cellStyle name="Comma 3 10 2 2 3" xfId="922"/>
    <cellStyle name="Comma 3 10 2 2 3 2" xfId="1418"/>
    <cellStyle name="Comma 3 10 2 2 3 2 2" xfId="2437"/>
    <cellStyle name="Comma 3 10 2 2 3 3" xfId="1941"/>
    <cellStyle name="Comma 3 10 2 2 3 4" xfId="2939"/>
    <cellStyle name="Comma 3 10 2 2 3 5" xfId="3441"/>
    <cellStyle name="Comma 3 10 2 2 3 6" xfId="3943"/>
    <cellStyle name="Comma 3 10 2 2 4" xfId="1170"/>
    <cellStyle name="Comma 3 10 2 2 4 2" xfId="2189"/>
    <cellStyle name="Comma 3 10 2 2 5" xfId="1693"/>
    <cellStyle name="Comma 3 10 2 2 6" xfId="2691"/>
    <cellStyle name="Comma 3 10 2 2 7" xfId="3193"/>
    <cellStyle name="Comma 3 10 2 2 8" xfId="3695"/>
    <cellStyle name="Comma 3 10 2 3" xfId="769"/>
    <cellStyle name="Comma 3 10 2 3 2" xfId="1017"/>
    <cellStyle name="Comma 3 10 2 3 2 2" xfId="1513"/>
    <cellStyle name="Comma 3 10 2 3 2 2 2" xfId="2532"/>
    <cellStyle name="Comma 3 10 2 3 2 3" xfId="2036"/>
    <cellStyle name="Comma 3 10 2 3 2 4" xfId="3034"/>
    <cellStyle name="Comma 3 10 2 3 2 5" xfId="3536"/>
    <cellStyle name="Comma 3 10 2 3 2 6" xfId="4038"/>
    <cellStyle name="Comma 3 10 2 3 3" xfId="1265"/>
    <cellStyle name="Comma 3 10 2 3 3 2" xfId="2284"/>
    <cellStyle name="Comma 3 10 2 3 4" xfId="1788"/>
    <cellStyle name="Comma 3 10 2 3 5" xfId="2786"/>
    <cellStyle name="Comma 3 10 2 3 6" xfId="3288"/>
    <cellStyle name="Comma 3 10 2 3 7" xfId="3790"/>
    <cellStyle name="Comma 3 10 2 4" xfId="893"/>
    <cellStyle name="Comma 3 10 2 4 2" xfId="1389"/>
    <cellStyle name="Comma 3 10 2 4 2 2" xfId="2408"/>
    <cellStyle name="Comma 3 10 2 4 3" xfId="1912"/>
    <cellStyle name="Comma 3 10 2 4 4" xfId="2910"/>
    <cellStyle name="Comma 3 10 2 4 5" xfId="3412"/>
    <cellStyle name="Comma 3 10 2 4 6" xfId="3914"/>
    <cellStyle name="Comma 3 10 2 5" xfId="1141"/>
    <cellStyle name="Comma 3 10 2 5 2" xfId="2160"/>
    <cellStyle name="Comma 3 10 2 6" xfId="1664"/>
    <cellStyle name="Comma 3 10 2 7" xfId="2662"/>
    <cellStyle name="Comma 3 10 2 8" xfId="3164"/>
    <cellStyle name="Comma 3 10 2 9" xfId="3666"/>
    <cellStyle name="Comma 3 10 3" xfId="665"/>
    <cellStyle name="Comma 3 10 3 2" xfId="675"/>
    <cellStyle name="Comma 3 10 3 2 2" xfId="799"/>
    <cellStyle name="Comma 3 10 3 2 2 2" xfId="1047"/>
    <cellStyle name="Comma 3 10 3 2 2 2 2" xfId="1543"/>
    <cellStyle name="Comma 3 10 3 2 2 2 2 2" xfId="2562"/>
    <cellStyle name="Comma 3 10 3 2 2 2 3" xfId="2066"/>
    <cellStyle name="Comma 3 10 3 2 2 2 4" xfId="3064"/>
    <cellStyle name="Comma 3 10 3 2 2 2 5" xfId="3566"/>
    <cellStyle name="Comma 3 10 3 2 2 2 6" xfId="4068"/>
    <cellStyle name="Comma 3 10 3 2 2 3" xfId="1295"/>
    <cellStyle name="Comma 3 10 3 2 2 3 2" xfId="2314"/>
    <cellStyle name="Comma 3 10 3 2 2 4" xfId="1818"/>
    <cellStyle name="Comma 3 10 3 2 2 5" xfId="2816"/>
    <cellStyle name="Comma 3 10 3 2 2 6" xfId="3318"/>
    <cellStyle name="Comma 3 10 3 2 2 7" xfId="3820"/>
    <cellStyle name="Comma 3 10 3 2 3" xfId="923"/>
    <cellStyle name="Comma 3 10 3 2 3 2" xfId="1419"/>
    <cellStyle name="Comma 3 10 3 2 3 2 2" xfId="2438"/>
    <cellStyle name="Comma 3 10 3 2 3 3" xfId="1942"/>
    <cellStyle name="Comma 3 10 3 2 3 4" xfId="2940"/>
    <cellStyle name="Comma 3 10 3 2 3 5" xfId="3442"/>
    <cellStyle name="Comma 3 10 3 2 3 6" xfId="3944"/>
    <cellStyle name="Comma 3 10 3 2 4" xfId="1171"/>
    <cellStyle name="Comma 3 10 3 2 4 2" xfId="2190"/>
    <cellStyle name="Comma 3 10 3 2 5" xfId="1694"/>
    <cellStyle name="Comma 3 10 3 2 6" xfId="2692"/>
    <cellStyle name="Comma 3 10 3 2 7" xfId="3194"/>
    <cellStyle name="Comma 3 10 3 2 8" xfId="3696"/>
    <cellStyle name="Comma 3 10 3 3" xfId="789"/>
    <cellStyle name="Comma 3 10 3 3 2" xfId="1037"/>
    <cellStyle name="Comma 3 10 3 3 2 2" xfId="1533"/>
    <cellStyle name="Comma 3 10 3 3 2 2 2" xfId="2552"/>
    <cellStyle name="Comma 3 10 3 3 2 3" xfId="2056"/>
    <cellStyle name="Comma 3 10 3 3 2 4" xfId="3054"/>
    <cellStyle name="Comma 3 10 3 3 2 5" xfId="3556"/>
    <cellStyle name="Comma 3 10 3 3 2 6" xfId="4058"/>
    <cellStyle name="Comma 3 10 3 3 3" xfId="1285"/>
    <cellStyle name="Comma 3 10 3 3 3 2" xfId="2304"/>
    <cellStyle name="Comma 3 10 3 3 4" xfId="1808"/>
    <cellStyle name="Comma 3 10 3 3 5" xfId="2806"/>
    <cellStyle name="Comma 3 10 3 3 6" xfId="3308"/>
    <cellStyle name="Comma 3 10 3 3 7" xfId="3810"/>
    <cellStyle name="Comma 3 10 3 4" xfId="913"/>
    <cellStyle name="Comma 3 10 3 4 2" xfId="1409"/>
    <cellStyle name="Comma 3 10 3 4 2 2" xfId="2428"/>
    <cellStyle name="Comma 3 10 3 4 3" xfId="1932"/>
    <cellStyle name="Comma 3 10 3 4 4" xfId="2930"/>
    <cellStyle name="Comma 3 10 3 4 5" xfId="3432"/>
    <cellStyle name="Comma 3 10 3 4 6" xfId="3934"/>
    <cellStyle name="Comma 3 10 3 5" xfId="1161"/>
    <cellStyle name="Comma 3 10 3 5 2" xfId="2180"/>
    <cellStyle name="Comma 3 10 3 6" xfId="1684"/>
    <cellStyle name="Comma 3 10 3 7" xfId="2682"/>
    <cellStyle name="Comma 3 10 3 8" xfId="3184"/>
    <cellStyle name="Comma 3 10 3 9" xfId="3686"/>
    <cellStyle name="Comma 3 10 4" xfId="673"/>
    <cellStyle name="Comma 3 10 4 2" xfId="797"/>
    <cellStyle name="Comma 3 10 4 2 2" xfId="1045"/>
    <cellStyle name="Comma 3 10 4 2 2 2" xfId="1541"/>
    <cellStyle name="Comma 3 10 4 2 2 2 2" xfId="2560"/>
    <cellStyle name="Comma 3 10 4 2 2 3" xfId="2064"/>
    <cellStyle name="Comma 3 10 4 2 2 4" xfId="3062"/>
    <cellStyle name="Comma 3 10 4 2 2 5" xfId="3564"/>
    <cellStyle name="Comma 3 10 4 2 2 6" xfId="4066"/>
    <cellStyle name="Comma 3 10 4 2 3" xfId="1293"/>
    <cellStyle name="Comma 3 10 4 2 3 2" xfId="2312"/>
    <cellStyle name="Comma 3 10 4 2 4" xfId="1816"/>
    <cellStyle name="Comma 3 10 4 2 5" xfId="2814"/>
    <cellStyle name="Comma 3 10 4 2 6" xfId="3316"/>
    <cellStyle name="Comma 3 10 4 2 7" xfId="3818"/>
    <cellStyle name="Comma 3 10 4 3" xfId="921"/>
    <cellStyle name="Comma 3 10 4 3 2" xfId="1417"/>
    <cellStyle name="Comma 3 10 4 3 2 2" xfId="2436"/>
    <cellStyle name="Comma 3 10 4 3 3" xfId="1940"/>
    <cellStyle name="Comma 3 10 4 3 4" xfId="2938"/>
    <cellStyle name="Comma 3 10 4 3 5" xfId="3440"/>
    <cellStyle name="Comma 3 10 4 3 6" xfId="3942"/>
    <cellStyle name="Comma 3 10 4 4" xfId="1169"/>
    <cellStyle name="Comma 3 10 4 4 2" xfId="2188"/>
    <cellStyle name="Comma 3 10 4 5" xfId="1692"/>
    <cellStyle name="Comma 3 10 4 6" xfId="2690"/>
    <cellStyle name="Comma 3 10 4 7" xfId="3192"/>
    <cellStyle name="Comma 3 10 4 8" xfId="3694"/>
    <cellStyle name="Comma 3 10 5" xfId="747"/>
    <cellStyle name="Comma 3 10 5 2" xfId="995"/>
    <cellStyle name="Comma 3 10 5 2 2" xfId="1491"/>
    <cellStyle name="Comma 3 10 5 2 2 2" xfId="2510"/>
    <cellStyle name="Comma 3 10 5 2 3" xfId="2014"/>
    <cellStyle name="Comma 3 10 5 2 4" xfId="3012"/>
    <cellStyle name="Comma 3 10 5 2 5" xfId="3514"/>
    <cellStyle name="Comma 3 10 5 2 6" xfId="4016"/>
    <cellStyle name="Comma 3 10 5 3" xfId="1243"/>
    <cellStyle name="Comma 3 10 5 3 2" xfId="2262"/>
    <cellStyle name="Comma 3 10 5 4" xfId="1766"/>
    <cellStyle name="Comma 3 10 5 5" xfId="2764"/>
    <cellStyle name="Comma 3 10 5 6" xfId="3266"/>
    <cellStyle name="Comma 3 10 5 7" xfId="3768"/>
    <cellStyle name="Comma 3 10 6" xfId="871"/>
    <cellStyle name="Comma 3 10 6 2" xfId="1367"/>
    <cellStyle name="Comma 3 10 6 2 2" xfId="2386"/>
    <cellStyle name="Comma 3 10 6 3" xfId="1890"/>
    <cellStyle name="Comma 3 10 6 4" xfId="2888"/>
    <cellStyle name="Comma 3 10 6 5" xfId="3390"/>
    <cellStyle name="Comma 3 10 6 6" xfId="3892"/>
    <cellStyle name="Comma 3 10 7" xfId="1119"/>
    <cellStyle name="Comma 3 10 7 2" xfId="2138"/>
    <cellStyle name="Comma 3 10 8" xfId="1642"/>
    <cellStyle name="Comma 3 10 9" xfId="2640"/>
    <cellStyle name="Comma 3 11" xfId="622"/>
    <cellStyle name="Comma 3 12" xfId="617"/>
    <cellStyle name="Comma 3 12 2" xfId="676"/>
    <cellStyle name="Comma 3 12 2 2" xfId="800"/>
    <cellStyle name="Comma 3 12 2 2 2" xfId="1048"/>
    <cellStyle name="Comma 3 12 2 2 2 2" xfId="1544"/>
    <cellStyle name="Comma 3 12 2 2 2 2 2" xfId="2563"/>
    <cellStyle name="Comma 3 12 2 2 2 3" xfId="2067"/>
    <cellStyle name="Comma 3 12 2 2 2 4" xfId="3065"/>
    <cellStyle name="Comma 3 12 2 2 2 5" xfId="3567"/>
    <cellStyle name="Comma 3 12 2 2 2 6" xfId="4069"/>
    <cellStyle name="Comma 3 12 2 2 3" xfId="1296"/>
    <cellStyle name="Comma 3 12 2 2 3 2" xfId="2315"/>
    <cellStyle name="Comma 3 12 2 2 4" xfId="1819"/>
    <cellStyle name="Comma 3 12 2 2 5" xfId="2817"/>
    <cellStyle name="Comma 3 12 2 2 6" xfId="3319"/>
    <cellStyle name="Comma 3 12 2 2 7" xfId="3821"/>
    <cellStyle name="Comma 3 12 2 3" xfId="924"/>
    <cellStyle name="Comma 3 12 2 3 2" xfId="1420"/>
    <cellStyle name="Comma 3 12 2 3 2 2" xfId="2439"/>
    <cellStyle name="Comma 3 12 2 3 3" xfId="1943"/>
    <cellStyle name="Comma 3 12 2 3 4" xfId="2941"/>
    <cellStyle name="Comma 3 12 2 3 5" xfId="3443"/>
    <cellStyle name="Comma 3 12 2 3 6" xfId="3945"/>
    <cellStyle name="Comma 3 12 2 4" xfId="1172"/>
    <cellStyle name="Comma 3 12 2 4 2" xfId="2191"/>
    <cellStyle name="Comma 3 12 2 5" xfId="1695"/>
    <cellStyle name="Comma 3 12 2 6" xfId="2693"/>
    <cellStyle name="Comma 3 12 2 7" xfId="3195"/>
    <cellStyle name="Comma 3 12 2 8" xfId="3697"/>
    <cellStyle name="Comma 3 12 3" xfId="749"/>
    <cellStyle name="Comma 3 12 3 2" xfId="997"/>
    <cellStyle name="Comma 3 12 3 2 2" xfId="1493"/>
    <cellStyle name="Comma 3 12 3 2 2 2" xfId="2512"/>
    <cellStyle name="Comma 3 12 3 2 3" xfId="2016"/>
    <cellStyle name="Comma 3 12 3 2 4" xfId="3014"/>
    <cellStyle name="Comma 3 12 3 2 5" xfId="3516"/>
    <cellStyle name="Comma 3 12 3 2 6" xfId="4018"/>
    <cellStyle name="Comma 3 12 3 3" xfId="1245"/>
    <cellStyle name="Comma 3 12 3 3 2" xfId="2264"/>
    <cellStyle name="Comma 3 12 3 4" xfId="1768"/>
    <cellStyle name="Comma 3 12 3 5" xfId="2766"/>
    <cellStyle name="Comma 3 12 3 6" xfId="3268"/>
    <cellStyle name="Comma 3 12 3 7" xfId="3770"/>
    <cellStyle name="Comma 3 12 4" xfId="873"/>
    <cellStyle name="Comma 3 12 4 2" xfId="1369"/>
    <cellStyle name="Comma 3 12 4 2 2" xfId="2388"/>
    <cellStyle name="Comma 3 12 4 3" xfId="1892"/>
    <cellStyle name="Comma 3 12 4 4" xfId="2890"/>
    <cellStyle name="Comma 3 12 4 5" xfId="3392"/>
    <cellStyle name="Comma 3 12 4 6" xfId="3894"/>
    <cellStyle name="Comma 3 12 5" xfId="1121"/>
    <cellStyle name="Comma 3 12 5 2" xfId="2140"/>
    <cellStyle name="Comma 3 12 6" xfId="1644"/>
    <cellStyle name="Comma 3 12 7" xfId="2642"/>
    <cellStyle name="Comma 3 12 8" xfId="3144"/>
    <cellStyle name="Comma 3 12 9" xfId="3646"/>
    <cellStyle name="Comma 3 13" xfId="1597"/>
    <cellStyle name="Comma 3 13 2" xfId="2616"/>
    <cellStyle name="Comma 3 13 3" xfId="3118"/>
    <cellStyle name="Comma 3 13 4" xfId="3620"/>
    <cellStyle name="Comma 3 13 5" xfId="4122"/>
    <cellStyle name="Comma 3 2" xfId="42"/>
    <cellStyle name="Comma 3 2 2" xfId="134"/>
    <cellStyle name="Comma 3 2 2 2" xfId="4294"/>
    <cellStyle name="Comma 3 2 3" xfId="4245"/>
    <cellStyle name="Comma 3 3" xfId="43"/>
    <cellStyle name="Comma 3 3 2" xfId="135"/>
    <cellStyle name="Comma 3 3 2 2" xfId="4295"/>
    <cellStyle name="Comma 3 3 3" xfId="4246"/>
    <cellStyle name="Comma 3 4" xfId="44"/>
    <cellStyle name="Comma 3 4 10" xfId="3130"/>
    <cellStyle name="Comma 3 4 11" xfId="3632"/>
    <cellStyle name="Comma 3 4 2" xfId="136"/>
    <cellStyle name="Comma 3 4 2 2" xfId="678"/>
    <cellStyle name="Comma 3 4 2 2 2" xfId="802"/>
    <cellStyle name="Comma 3 4 2 2 2 2" xfId="1050"/>
    <cellStyle name="Comma 3 4 2 2 2 2 2" xfId="1546"/>
    <cellStyle name="Comma 3 4 2 2 2 2 2 2" xfId="2565"/>
    <cellStyle name="Comma 3 4 2 2 2 2 3" xfId="2069"/>
    <cellStyle name="Comma 3 4 2 2 2 2 4" xfId="3067"/>
    <cellStyle name="Comma 3 4 2 2 2 2 5" xfId="3569"/>
    <cellStyle name="Comma 3 4 2 2 2 2 6" xfId="4071"/>
    <cellStyle name="Comma 3 4 2 2 2 3" xfId="1298"/>
    <cellStyle name="Comma 3 4 2 2 2 3 2" xfId="2317"/>
    <cellStyle name="Comma 3 4 2 2 2 4" xfId="1821"/>
    <cellStyle name="Comma 3 4 2 2 2 5" xfId="2819"/>
    <cellStyle name="Comma 3 4 2 2 2 6" xfId="3321"/>
    <cellStyle name="Comma 3 4 2 2 2 7" xfId="3823"/>
    <cellStyle name="Comma 3 4 2 2 3" xfId="926"/>
    <cellStyle name="Comma 3 4 2 2 3 2" xfId="1422"/>
    <cellStyle name="Comma 3 4 2 2 3 2 2" xfId="2441"/>
    <cellStyle name="Comma 3 4 2 2 3 3" xfId="1945"/>
    <cellStyle name="Comma 3 4 2 2 3 4" xfId="2943"/>
    <cellStyle name="Comma 3 4 2 2 3 5" xfId="3445"/>
    <cellStyle name="Comma 3 4 2 2 3 6" xfId="3947"/>
    <cellStyle name="Comma 3 4 2 2 4" xfId="1174"/>
    <cellStyle name="Comma 3 4 2 2 4 2" xfId="2193"/>
    <cellStyle name="Comma 3 4 2 2 5" xfId="1697"/>
    <cellStyle name="Comma 3 4 2 2 6" xfId="2695"/>
    <cellStyle name="Comma 3 4 2 2 7" xfId="3197"/>
    <cellStyle name="Comma 3 4 2 2 8" xfId="3699"/>
    <cellStyle name="Comma 3 4 2 2 9" xfId="4296"/>
    <cellStyle name="Comma 3 4 2 3" xfId="757"/>
    <cellStyle name="Comma 3 4 2 3 2" xfId="1005"/>
    <cellStyle name="Comma 3 4 2 3 2 2" xfId="1501"/>
    <cellStyle name="Comma 3 4 2 3 2 2 2" xfId="2520"/>
    <cellStyle name="Comma 3 4 2 3 2 3" xfId="2024"/>
    <cellStyle name="Comma 3 4 2 3 2 4" xfId="3022"/>
    <cellStyle name="Comma 3 4 2 3 2 5" xfId="3524"/>
    <cellStyle name="Comma 3 4 2 3 2 6" xfId="4026"/>
    <cellStyle name="Comma 3 4 2 3 3" xfId="1253"/>
    <cellStyle name="Comma 3 4 2 3 3 2" xfId="2272"/>
    <cellStyle name="Comma 3 4 2 3 4" xfId="1776"/>
    <cellStyle name="Comma 3 4 2 3 5" xfId="2774"/>
    <cellStyle name="Comma 3 4 2 3 6" xfId="3276"/>
    <cellStyle name="Comma 3 4 2 3 7" xfId="3778"/>
    <cellStyle name="Comma 3 4 2 4" xfId="633"/>
    <cellStyle name="Comma 3 4 2 4 2" xfId="1377"/>
    <cellStyle name="Comma 3 4 2 4 2 2" xfId="2396"/>
    <cellStyle name="Comma 3 4 2 4 3" xfId="1652"/>
    <cellStyle name="Comma 3 4 2 4 4" xfId="2898"/>
    <cellStyle name="Comma 3 4 2 4 5" xfId="3400"/>
    <cellStyle name="Comma 3 4 2 4 6" xfId="3902"/>
    <cellStyle name="Comma 3 4 2 5" xfId="881"/>
    <cellStyle name="Comma 3 4 2 5 2" xfId="1900"/>
    <cellStyle name="Comma 3 4 2 6" xfId="1129"/>
    <cellStyle name="Comma 3 4 2 6 2" xfId="2148"/>
    <cellStyle name="Comma 3 4 2 7" xfId="2650"/>
    <cellStyle name="Comma 3 4 2 8" xfId="3152"/>
    <cellStyle name="Comma 3 4 2 9" xfId="3654"/>
    <cellStyle name="Comma 3 4 3" xfId="653"/>
    <cellStyle name="Comma 3 4 3 10" xfId="4247"/>
    <cellStyle name="Comma 3 4 3 2" xfId="679"/>
    <cellStyle name="Comma 3 4 3 2 2" xfId="803"/>
    <cellStyle name="Comma 3 4 3 2 2 2" xfId="1051"/>
    <cellStyle name="Comma 3 4 3 2 2 2 2" xfId="1547"/>
    <cellStyle name="Comma 3 4 3 2 2 2 2 2" xfId="2566"/>
    <cellStyle name="Comma 3 4 3 2 2 2 3" xfId="2070"/>
    <cellStyle name="Comma 3 4 3 2 2 2 4" xfId="3068"/>
    <cellStyle name="Comma 3 4 3 2 2 2 5" xfId="3570"/>
    <cellStyle name="Comma 3 4 3 2 2 2 6" xfId="4072"/>
    <cellStyle name="Comma 3 4 3 2 2 3" xfId="1299"/>
    <cellStyle name="Comma 3 4 3 2 2 3 2" xfId="2318"/>
    <cellStyle name="Comma 3 4 3 2 2 4" xfId="1822"/>
    <cellStyle name="Comma 3 4 3 2 2 5" xfId="2820"/>
    <cellStyle name="Comma 3 4 3 2 2 6" xfId="3322"/>
    <cellStyle name="Comma 3 4 3 2 2 7" xfId="3824"/>
    <cellStyle name="Comma 3 4 3 2 3" xfId="927"/>
    <cellStyle name="Comma 3 4 3 2 3 2" xfId="1423"/>
    <cellStyle name="Comma 3 4 3 2 3 2 2" xfId="2442"/>
    <cellStyle name="Comma 3 4 3 2 3 3" xfId="1946"/>
    <cellStyle name="Comma 3 4 3 2 3 4" xfId="2944"/>
    <cellStyle name="Comma 3 4 3 2 3 5" xfId="3446"/>
    <cellStyle name="Comma 3 4 3 2 3 6" xfId="3948"/>
    <cellStyle name="Comma 3 4 3 2 4" xfId="1175"/>
    <cellStyle name="Comma 3 4 3 2 4 2" xfId="2194"/>
    <cellStyle name="Comma 3 4 3 2 5" xfId="1698"/>
    <cellStyle name="Comma 3 4 3 2 6" xfId="2696"/>
    <cellStyle name="Comma 3 4 3 2 7" xfId="3198"/>
    <cellStyle name="Comma 3 4 3 2 8" xfId="3700"/>
    <cellStyle name="Comma 3 4 3 3" xfId="777"/>
    <cellStyle name="Comma 3 4 3 3 2" xfId="1025"/>
    <cellStyle name="Comma 3 4 3 3 2 2" xfId="1521"/>
    <cellStyle name="Comma 3 4 3 3 2 2 2" xfId="2540"/>
    <cellStyle name="Comma 3 4 3 3 2 3" xfId="2044"/>
    <cellStyle name="Comma 3 4 3 3 2 4" xfId="3042"/>
    <cellStyle name="Comma 3 4 3 3 2 5" xfId="3544"/>
    <cellStyle name="Comma 3 4 3 3 2 6" xfId="4046"/>
    <cellStyle name="Comma 3 4 3 3 3" xfId="1273"/>
    <cellStyle name="Comma 3 4 3 3 3 2" xfId="2292"/>
    <cellStyle name="Comma 3 4 3 3 4" xfId="1796"/>
    <cellStyle name="Comma 3 4 3 3 5" xfId="2794"/>
    <cellStyle name="Comma 3 4 3 3 6" xfId="3296"/>
    <cellStyle name="Comma 3 4 3 3 7" xfId="3798"/>
    <cellStyle name="Comma 3 4 3 4" xfId="901"/>
    <cellStyle name="Comma 3 4 3 4 2" xfId="1397"/>
    <cellStyle name="Comma 3 4 3 4 2 2" xfId="2416"/>
    <cellStyle name="Comma 3 4 3 4 3" xfId="1920"/>
    <cellStyle name="Comma 3 4 3 4 4" xfId="2918"/>
    <cellStyle name="Comma 3 4 3 4 5" xfId="3420"/>
    <cellStyle name="Comma 3 4 3 4 6" xfId="3922"/>
    <cellStyle name="Comma 3 4 3 5" xfId="1149"/>
    <cellStyle name="Comma 3 4 3 5 2" xfId="2168"/>
    <cellStyle name="Comma 3 4 3 6" xfId="1672"/>
    <cellStyle name="Comma 3 4 3 7" xfId="2670"/>
    <cellStyle name="Comma 3 4 3 8" xfId="3172"/>
    <cellStyle name="Comma 3 4 3 9" xfId="3674"/>
    <cellStyle name="Comma 3 4 4" xfId="677"/>
    <cellStyle name="Comma 3 4 4 2" xfId="801"/>
    <cellStyle name="Comma 3 4 4 2 2" xfId="1049"/>
    <cellStyle name="Comma 3 4 4 2 2 2" xfId="1545"/>
    <cellStyle name="Comma 3 4 4 2 2 2 2" xfId="2564"/>
    <cellStyle name="Comma 3 4 4 2 2 3" xfId="2068"/>
    <cellStyle name="Comma 3 4 4 2 2 4" xfId="3066"/>
    <cellStyle name="Comma 3 4 4 2 2 5" xfId="3568"/>
    <cellStyle name="Comma 3 4 4 2 2 6" xfId="4070"/>
    <cellStyle name="Comma 3 4 4 2 3" xfId="1297"/>
    <cellStyle name="Comma 3 4 4 2 3 2" xfId="2316"/>
    <cellStyle name="Comma 3 4 4 2 4" xfId="1820"/>
    <cellStyle name="Comma 3 4 4 2 5" xfId="2818"/>
    <cellStyle name="Comma 3 4 4 2 6" xfId="3320"/>
    <cellStyle name="Comma 3 4 4 2 7" xfId="3822"/>
    <cellStyle name="Comma 3 4 4 3" xfId="925"/>
    <cellStyle name="Comma 3 4 4 3 2" xfId="1421"/>
    <cellStyle name="Comma 3 4 4 3 2 2" xfId="2440"/>
    <cellStyle name="Comma 3 4 4 3 3" xfId="1944"/>
    <cellStyle name="Comma 3 4 4 3 4" xfId="2942"/>
    <cellStyle name="Comma 3 4 4 3 5" xfId="3444"/>
    <cellStyle name="Comma 3 4 4 3 6" xfId="3946"/>
    <cellStyle name="Comma 3 4 4 4" xfId="1173"/>
    <cellStyle name="Comma 3 4 4 4 2" xfId="2192"/>
    <cellStyle name="Comma 3 4 4 5" xfId="1696"/>
    <cellStyle name="Comma 3 4 4 6" xfId="2694"/>
    <cellStyle name="Comma 3 4 4 7" xfId="3196"/>
    <cellStyle name="Comma 3 4 4 8" xfId="3698"/>
    <cellStyle name="Comma 3 4 5" xfId="735"/>
    <cellStyle name="Comma 3 4 5 2" xfId="983"/>
    <cellStyle name="Comma 3 4 5 2 2" xfId="1479"/>
    <cellStyle name="Comma 3 4 5 2 2 2" xfId="2498"/>
    <cellStyle name="Comma 3 4 5 2 3" xfId="2002"/>
    <cellStyle name="Comma 3 4 5 2 4" xfId="3000"/>
    <cellStyle name="Comma 3 4 5 2 5" xfId="3502"/>
    <cellStyle name="Comma 3 4 5 2 6" xfId="4004"/>
    <cellStyle name="Comma 3 4 5 3" xfId="1231"/>
    <cellStyle name="Comma 3 4 5 3 2" xfId="2250"/>
    <cellStyle name="Comma 3 4 5 4" xfId="1754"/>
    <cellStyle name="Comma 3 4 5 5" xfId="2752"/>
    <cellStyle name="Comma 3 4 5 6" xfId="3254"/>
    <cellStyle name="Comma 3 4 5 7" xfId="3756"/>
    <cellStyle name="Comma 3 4 6" xfId="600"/>
    <cellStyle name="Comma 3 4 6 2" xfId="1355"/>
    <cellStyle name="Comma 3 4 6 2 2" xfId="2374"/>
    <cellStyle name="Comma 3 4 6 3" xfId="1630"/>
    <cellStyle name="Comma 3 4 6 4" xfId="2876"/>
    <cellStyle name="Comma 3 4 6 5" xfId="3378"/>
    <cellStyle name="Comma 3 4 6 6" xfId="3880"/>
    <cellStyle name="Comma 3 4 7" xfId="859"/>
    <cellStyle name="Comma 3 4 7 2" xfId="1878"/>
    <cellStyle name="Comma 3 4 8" xfId="1107"/>
    <cellStyle name="Comma 3 4 8 2" xfId="2126"/>
    <cellStyle name="Comma 3 4 9" xfId="2628"/>
    <cellStyle name="Comma 3 5" xfId="111"/>
    <cellStyle name="Comma 3 5 10" xfId="2630"/>
    <cellStyle name="Comma 3 5 11" xfId="3132"/>
    <cellStyle name="Comma 3 5 12" xfId="3634"/>
    <cellStyle name="Comma 3 5 13" xfId="4202"/>
    <cellStyle name="Comma 3 5 2" xfId="163"/>
    <cellStyle name="Comma 3 5 2 10" xfId="3656"/>
    <cellStyle name="Comma 3 5 2 11" xfId="4207"/>
    <cellStyle name="Comma 3 5 2 2" xfId="681"/>
    <cellStyle name="Comma 3 5 2 2 2" xfId="805"/>
    <cellStyle name="Comma 3 5 2 2 2 2" xfId="1053"/>
    <cellStyle name="Comma 3 5 2 2 2 2 2" xfId="1549"/>
    <cellStyle name="Comma 3 5 2 2 2 2 2 2" xfId="2568"/>
    <cellStyle name="Comma 3 5 2 2 2 2 3" xfId="2072"/>
    <cellStyle name="Comma 3 5 2 2 2 2 4" xfId="3070"/>
    <cellStyle name="Comma 3 5 2 2 2 2 5" xfId="3572"/>
    <cellStyle name="Comma 3 5 2 2 2 2 6" xfId="4074"/>
    <cellStyle name="Comma 3 5 2 2 2 3" xfId="1301"/>
    <cellStyle name="Comma 3 5 2 2 2 3 2" xfId="2320"/>
    <cellStyle name="Comma 3 5 2 2 2 4" xfId="1824"/>
    <cellStyle name="Comma 3 5 2 2 2 5" xfId="2822"/>
    <cellStyle name="Comma 3 5 2 2 2 6" xfId="3324"/>
    <cellStyle name="Comma 3 5 2 2 2 7" xfId="3826"/>
    <cellStyle name="Comma 3 5 2 2 3" xfId="929"/>
    <cellStyle name="Comma 3 5 2 2 3 2" xfId="1425"/>
    <cellStyle name="Comma 3 5 2 2 3 2 2" xfId="2444"/>
    <cellStyle name="Comma 3 5 2 2 3 3" xfId="1948"/>
    <cellStyle name="Comma 3 5 2 2 3 4" xfId="2946"/>
    <cellStyle name="Comma 3 5 2 2 3 5" xfId="3448"/>
    <cellStyle name="Comma 3 5 2 2 3 6" xfId="3950"/>
    <cellStyle name="Comma 3 5 2 2 4" xfId="1177"/>
    <cellStyle name="Comma 3 5 2 2 4 2" xfId="2196"/>
    <cellStyle name="Comma 3 5 2 2 5" xfId="1700"/>
    <cellStyle name="Comma 3 5 2 2 6" xfId="2698"/>
    <cellStyle name="Comma 3 5 2 2 7" xfId="3200"/>
    <cellStyle name="Comma 3 5 2 2 8" xfId="3702"/>
    <cellStyle name="Comma 3 5 2 2 9" xfId="4323"/>
    <cellStyle name="Comma 3 5 2 3" xfId="759"/>
    <cellStyle name="Comma 3 5 2 3 2" xfId="1007"/>
    <cellStyle name="Comma 3 5 2 3 2 2" xfId="1503"/>
    <cellStyle name="Comma 3 5 2 3 2 2 2" xfId="2522"/>
    <cellStyle name="Comma 3 5 2 3 2 3" xfId="2026"/>
    <cellStyle name="Comma 3 5 2 3 2 4" xfId="3024"/>
    <cellStyle name="Comma 3 5 2 3 2 5" xfId="3526"/>
    <cellStyle name="Comma 3 5 2 3 2 6" xfId="4028"/>
    <cellStyle name="Comma 3 5 2 3 3" xfId="1255"/>
    <cellStyle name="Comma 3 5 2 3 3 2" xfId="2274"/>
    <cellStyle name="Comma 3 5 2 3 4" xfId="1778"/>
    <cellStyle name="Comma 3 5 2 3 5" xfId="2776"/>
    <cellStyle name="Comma 3 5 2 3 6" xfId="3278"/>
    <cellStyle name="Comma 3 5 2 3 7" xfId="3780"/>
    <cellStyle name="Comma 3 5 2 4" xfId="635"/>
    <cellStyle name="Comma 3 5 2 4 2" xfId="1379"/>
    <cellStyle name="Comma 3 5 2 4 2 2" xfId="2398"/>
    <cellStyle name="Comma 3 5 2 4 3" xfId="1654"/>
    <cellStyle name="Comma 3 5 2 4 4" xfId="2900"/>
    <cellStyle name="Comma 3 5 2 4 5" xfId="3402"/>
    <cellStyle name="Comma 3 5 2 4 6" xfId="3904"/>
    <cellStyle name="Comma 3 5 2 5" xfId="883"/>
    <cellStyle name="Comma 3 5 2 5 2" xfId="1902"/>
    <cellStyle name="Comma 3 5 2 6" xfId="1131"/>
    <cellStyle name="Comma 3 5 2 6 2" xfId="2150"/>
    <cellStyle name="Comma 3 5 2 7" xfId="1620"/>
    <cellStyle name="Comma 3 5 2 8" xfId="2652"/>
    <cellStyle name="Comma 3 5 2 9" xfId="3154"/>
    <cellStyle name="Comma 3 5 3" xfId="655"/>
    <cellStyle name="Comma 3 5 3 10" xfId="4282"/>
    <cellStyle name="Comma 3 5 3 2" xfId="682"/>
    <cellStyle name="Comma 3 5 3 2 2" xfId="806"/>
    <cellStyle name="Comma 3 5 3 2 2 2" xfId="1054"/>
    <cellStyle name="Comma 3 5 3 2 2 2 2" xfId="1550"/>
    <cellStyle name="Comma 3 5 3 2 2 2 2 2" xfId="2569"/>
    <cellStyle name="Comma 3 5 3 2 2 2 3" xfId="2073"/>
    <cellStyle name="Comma 3 5 3 2 2 2 4" xfId="3071"/>
    <cellStyle name="Comma 3 5 3 2 2 2 5" xfId="3573"/>
    <cellStyle name="Comma 3 5 3 2 2 2 6" xfId="4075"/>
    <cellStyle name="Comma 3 5 3 2 2 3" xfId="1302"/>
    <cellStyle name="Comma 3 5 3 2 2 3 2" xfId="2321"/>
    <cellStyle name="Comma 3 5 3 2 2 4" xfId="1825"/>
    <cellStyle name="Comma 3 5 3 2 2 5" xfId="2823"/>
    <cellStyle name="Comma 3 5 3 2 2 6" xfId="3325"/>
    <cellStyle name="Comma 3 5 3 2 2 7" xfId="3827"/>
    <cellStyle name="Comma 3 5 3 2 3" xfId="930"/>
    <cellStyle name="Comma 3 5 3 2 3 2" xfId="1426"/>
    <cellStyle name="Comma 3 5 3 2 3 2 2" xfId="2445"/>
    <cellStyle name="Comma 3 5 3 2 3 3" xfId="1949"/>
    <cellStyle name="Comma 3 5 3 2 3 4" xfId="2947"/>
    <cellStyle name="Comma 3 5 3 2 3 5" xfId="3449"/>
    <cellStyle name="Comma 3 5 3 2 3 6" xfId="3951"/>
    <cellStyle name="Comma 3 5 3 2 4" xfId="1178"/>
    <cellStyle name="Comma 3 5 3 2 4 2" xfId="2197"/>
    <cellStyle name="Comma 3 5 3 2 5" xfId="1701"/>
    <cellStyle name="Comma 3 5 3 2 6" xfId="2699"/>
    <cellStyle name="Comma 3 5 3 2 7" xfId="3201"/>
    <cellStyle name="Comma 3 5 3 2 8" xfId="3703"/>
    <cellStyle name="Comma 3 5 3 3" xfId="779"/>
    <cellStyle name="Comma 3 5 3 3 2" xfId="1027"/>
    <cellStyle name="Comma 3 5 3 3 2 2" xfId="1523"/>
    <cellStyle name="Comma 3 5 3 3 2 2 2" xfId="2542"/>
    <cellStyle name="Comma 3 5 3 3 2 3" xfId="2046"/>
    <cellStyle name="Comma 3 5 3 3 2 4" xfId="3044"/>
    <cellStyle name="Comma 3 5 3 3 2 5" xfId="3546"/>
    <cellStyle name="Comma 3 5 3 3 2 6" xfId="4048"/>
    <cellStyle name="Comma 3 5 3 3 3" xfId="1275"/>
    <cellStyle name="Comma 3 5 3 3 3 2" xfId="2294"/>
    <cellStyle name="Comma 3 5 3 3 4" xfId="1798"/>
    <cellStyle name="Comma 3 5 3 3 5" xfId="2796"/>
    <cellStyle name="Comma 3 5 3 3 6" xfId="3298"/>
    <cellStyle name="Comma 3 5 3 3 7" xfId="3800"/>
    <cellStyle name="Comma 3 5 3 4" xfId="903"/>
    <cellStyle name="Comma 3 5 3 4 2" xfId="1399"/>
    <cellStyle name="Comma 3 5 3 4 2 2" xfId="2418"/>
    <cellStyle name="Comma 3 5 3 4 3" xfId="1922"/>
    <cellStyle name="Comma 3 5 3 4 4" xfId="2920"/>
    <cellStyle name="Comma 3 5 3 4 5" xfId="3422"/>
    <cellStyle name="Comma 3 5 3 4 6" xfId="3924"/>
    <cellStyle name="Comma 3 5 3 5" xfId="1151"/>
    <cellStyle name="Comma 3 5 3 5 2" xfId="2170"/>
    <cellStyle name="Comma 3 5 3 6" xfId="1674"/>
    <cellStyle name="Comma 3 5 3 7" xfId="2672"/>
    <cellStyle name="Comma 3 5 3 8" xfId="3174"/>
    <cellStyle name="Comma 3 5 3 9" xfId="3676"/>
    <cellStyle name="Comma 3 5 4" xfId="680"/>
    <cellStyle name="Comma 3 5 4 2" xfId="804"/>
    <cellStyle name="Comma 3 5 4 2 2" xfId="1052"/>
    <cellStyle name="Comma 3 5 4 2 2 2" xfId="1548"/>
    <cellStyle name="Comma 3 5 4 2 2 2 2" xfId="2567"/>
    <cellStyle name="Comma 3 5 4 2 2 3" xfId="2071"/>
    <cellStyle name="Comma 3 5 4 2 2 4" xfId="3069"/>
    <cellStyle name="Comma 3 5 4 2 2 5" xfId="3571"/>
    <cellStyle name="Comma 3 5 4 2 2 6" xfId="4073"/>
    <cellStyle name="Comma 3 5 4 2 3" xfId="1300"/>
    <cellStyle name="Comma 3 5 4 2 3 2" xfId="2319"/>
    <cellStyle name="Comma 3 5 4 2 4" xfId="1823"/>
    <cellStyle name="Comma 3 5 4 2 5" xfId="2821"/>
    <cellStyle name="Comma 3 5 4 2 6" xfId="3323"/>
    <cellStyle name="Comma 3 5 4 2 7" xfId="3825"/>
    <cellStyle name="Comma 3 5 4 3" xfId="928"/>
    <cellStyle name="Comma 3 5 4 3 2" xfId="1424"/>
    <cellStyle name="Comma 3 5 4 3 2 2" xfId="2443"/>
    <cellStyle name="Comma 3 5 4 3 3" xfId="1947"/>
    <cellStyle name="Comma 3 5 4 3 4" xfId="2945"/>
    <cellStyle name="Comma 3 5 4 3 5" xfId="3447"/>
    <cellStyle name="Comma 3 5 4 3 6" xfId="3949"/>
    <cellStyle name="Comma 3 5 4 4" xfId="1176"/>
    <cellStyle name="Comma 3 5 4 4 2" xfId="2195"/>
    <cellStyle name="Comma 3 5 4 5" xfId="1699"/>
    <cellStyle name="Comma 3 5 4 6" xfId="2697"/>
    <cellStyle name="Comma 3 5 4 7" xfId="3199"/>
    <cellStyle name="Comma 3 5 4 8" xfId="3701"/>
    <cellStyle name="Comma 3 5 5" xfId="737"/>
    <cellStyle name="Comma 3 5 5 2" xfId="985"/>
    <cellStyle name="Comma 3 5 5 2 2" xfId="1481"/>
    <cellStyle name="Comma 3 5 5 2 2 2" xfId="2500"/>
    <cellStyle name="Comma 3 5 5 2 3" xfId="2004"/>
    <cellStyle name="Comma 3 5 5 2 4" xfId="3002"/>
    <cellStyle name="Comma 3 5 5 2 5" xfId="3504"/>
    <cellStyle name="Comma 3 5 5 2 6" xfId="4006"/>
    <cellStyle name="Comma 3 5 5 3" xfId="1233"/>
    <cellStyle name="Comma 3 5 5 3 2" xfId="2252"/>
    <cellStyle name="Comma 3 5 5 4" xfId="1756"/>
    <cellStyle name="Comma 3 5 5 5" xfId="2754"/>
    <cellStyle name="Comma 3 5 5 6" xfId="3256"/>
    <cellStyle name="Comma 3 5 5 7" xfId="3758"/>
    <cellStyle name="Comma 3 5 6" xfId="605"/>
    <cellStyle name="Comma 3 5 6 2" xfId="1357"/>
    <cellStyle name="Comma 3 5 6 2 2" xfId="2376"/>
    <cellStyle name="Comma 3 5 6 3" xfId="1632"/>
    <cellStyle name="Comma 3 5 6 4" xfId="2878"/>
    <cellStyle name="Comma 3 5 6 5" xfId="3380"/>
    <cellStyle name="Comma 3 5 6 6" xfId="3882"/>
    <cellStyle name="Comma 3 5 7" xfId="861"/>
    <cellStyle name="Comma 3 5 7 2" xfId="1880"/>
    <cellStyle name="Comma 3 5 8" xfId="1109"/>
    <cellStyle name="Comma 3 5 8 2" xfId="2128"/>
    <cellStyle name="Comma 3 5 9" xfId="1613"/>
    <cellStyle name="Comma 3 6" xfId="173"/>
    <cellStyle name="Comma 3 6 10" xfId="2632"/>
    <cellStyle name="Comma 3 6 11" xfId="3134"/>
    <cellStyle name="Comma 3 6 12" xfId="3636"/>
    <cellStyle name="Comma 3 6 13" xfId="4244"/>
    <cellStyle name="Comma 3 6 2" xfId="637"/>
    <cellStyle name="Comma 3 6 2 2" xfId="684"/>
    <cellStyle name="Comma 3 6 2 2 2" xfId="808"/>
    <cellStyle name="Comma 3 6 2 2 2 2" xfId="1056"/>
    <cellStyle name="Comma 3 6 2 2 2 2 2" xfId="1552"/>
    <cellStyle name="Comma 3 6 2 2 2 2 2 2" xfId="2571"/>
    <cellStyle name="Comma 3 6 2 2 2 2 3" xfId="2075"/>
    <cellStyle name="Comma 3 6 2 2 2 2 4" xfId="3073"/>
    <cellStyle name="Comma 3 6 2 2 2 2 5" xfId="3575"/>
    <cellStyle name="Comma 3 6 2 2 2 2 6" xfId="4077"/>
    <cellStyle name="Comma 3 6 2 2 2 3" xfId="1304"/>
    <cellStyle name="Comma 3 6 2 2 2 3 2" xfId="2323"/>
    <cellStyle name="Comma 3 6 2 2 2 4" xfId="1827"/>
    <cellStyle name="Comma 3 6 2 2 2 5" xfId="2825"/>
    <cellStyle name="Comma 3 6 2 2 2 6" xfId="3327"/>
    <cellStyle name="Comma 3 6 2 2 2 7" xfId="3829"/>
    <cellStyle name="Comma 3 6 2 2 3" xfId="932"/>
    <cellStyle name="Comma 3 6 2 2 3 2" xfId="1428"/>
    <cellStyle name="Comma 3 6 2 2 3 2 2" xfId="2447"/>
    <cellStyle name="Comma 3 6 2 2 3 3" xfId="1951"/>
    <cellStyle name="Comma 3 6 2 2 3 4" xfId="2949"/>
    <cellStyle name="Comma 3 6 2 2 3 5" xfId="3451"/>
    <cellStyle name="Comma 3 6 2 2 3 6" xfId="3953"/>
    <cellStyle name="Comma 3 6 2 2 4" xfId="1180"/>
    <cellStyle name="Comma 3 6 2 2 4 2" xfId="2199"/>
    <cellStyle name="Comma 3 6 2 2 5" xfId="1703"/>
    <cellStyle name="Comma 3 6 2 2 6" xfId="2701"/>
    <cellStyle name="Comma 3 6 2 2 7" xfId="3203"/>
    <cellStyle name="Comma 3 6 2 2 8" xfId="3705"/>
    <cellStyle name="Comma 3 6 2 3" xfId="761"/>
    <cellStyle name="Comma 3 6 2 3 2" xfId="1009"/>
    <cellStyle name="Comma 3 6 2 3 2 2" xfId="1505"/>
    <cellStyle name="Comma 3 6 2 3 2 2 2" xfId="2524"/>
    <cellStyle name="Comma 3 6 2 3 2 3" xfId="2028"/>
    <cellStyle name="Comma 3 6 2 3 2 4" xfId="3026"/>
    <cellStyle name="Comma 3 6 2 3 2 5" xfId="3528"/>
    <cellStyle name="Comma 3 6 2 3 2 6" xfId="4030"/>
    <cellStyle name="Comma 3 6 2 3 3" xfId="1257"/>
    <cellStyle name="Comma 3 6 2 3 3 2" xfId="2276"/>
    <cellStyle name="Comma 3 6 2 3 4" xfId="1780"/>
    <cellStyle name="Comma 3 6 2 3 5" xfId="2778"/>
    <cellStyle name="Comma 3 6 2 3 6" xfId="3280"/>
    <cellStyle name="Comma 3 6 2 3 7" xfId="3782"/>
    <cellStyle name="Comma 3 6 2 4" xfId="885"/>
    <cellStyle name="Comma 3 6 2 4 2" xfId="1381"/>
    <cellStyle name="Comma 3 6 2 4 2 2" xfId="2400"/>
    <cellStyle name="Comma 3 6 2 4 3" xfId="1904"/>
    <cellStyle name="Comma 3 6 2 4 4" xfId="2902"/>
    <cellStyle name="Comma 3 6 2 4 5" xfId="3404"/>
    <cellStyle name="Comma 3 6 2 4 6" xfId="3906"/>
    <cellStyle name="Comma 3 6 2 5" xfId="1133"/>
    <cellStyle name="Comma 3 6 2 5 2" xfId="2152"/>
    <cellStyle name="Comma 3 6 2 6" xfId="1656"/>
    <cellStyle name="Comma 3 6 2 7" xfId="2654"/>
    <cellStyle name="Comma 3 6 2 8" xfId="3156"/>
    <cellStyle name="Comma 3 6 2 9" xfId="3658"/>
    <cellStyle name="Comma 3 6 3" xfId="657"/>
    <cellStyle name="Comma 3 6 3 2" xfId="685"/>
    <cellStyle name="Comma 3 6 3 2 2" xfId="809"/>
    <cellStyle name="Comma 3 6 3 2 2 2" xfId="1057"/>
    <cellStyle name="Comma 3 6 3 2 2 2 2" xfId="1553"/>
    <cellStyle name="Comma 3 6 3 2 2 2 2 2" xfId="2572"/>
    <cellStyle name="Comma 3 6 3 2 2 2 3" xfId="2076"/>
    <cellStyle name="Comma 3 6 3 2 2 2 4" xfId="3074"/>
    <cellStyle name="Comma 3 6 3 2 2 2 5" xfId="3576"/>
    <cellStyle name="Comma 3 6 3 2 2 2 6" xfId="4078"/>
    <cellStyle name="Comma 3 6 3 2 2 3" xfId="1305"/>
    <cellStyle name="Comma 3 6 3 2 2 3 2" xfId="2324"/>
    <cellStyle name="Comma 3 6 3 2 2 4" xfId="1828"/>
    <cellStyle name="Comma 3 6 3 2 2 5" xfId="2826"/>
    <cellStyle name="Comma 3 6 3 2 2 6" xfId="3328"/>
    <cellStyle name="Comma 3 6 3 2 2 7" xfId="3830"/>
    <cellStyle name="Comma 3 6 3 2 3" xfId="933"/>
    <cellStyle name="Comma 3 6 3 2 3 2" xfId="1429"/>
    <cellStyle name="Comma 3 6 3 2 3 2 2" xfId="2448"/>
    <cellStyle name="Comma 3 6 3 2 3 3" xfId="1952"/>
    <cellStyle name="Comma 3 6 3 2 3 4" xfId="2950"/>
    <cellStyle name="Comma 3 6 3 2 3 5" xfId="3452"/>
    <cellStyle name="Comma 3 6 3 2 3 6" xfId="3954"/>
    <cellStyle name="Comma 3 6 3 2 4" xfId="1181"/>
    <cellStyle name="Comma 3 6 3 2 4 2" xfId="2200"/>
    <cellStyle name="Comma 3 6 3 2 5" xfId="1704"/>
    <cellStyle name="Comma 3 6 3 2 6" xfId="2702"/>
    <cellStyle name="Comma 3 6 3 2 7" xfId="3204"/>
    <cellStyle name="Comma 3 6 3 2 8" xfId="3706"/>
    <cellStyle name="Comma 3 6 3 3" xfId="781"/>
    <cellStyle name="Comma 3 6 3 3 2" xfId="1029"/>
    <cellStyle name="Comma 3 6 3 3 2 2" xfId="1525"/>
    <cellStyle name="Comma 3 6 3 3 2 2 2" xfId="2544"/>
    <cellStyle name="Comma 3 6 3 3 2 3" xfId="2048"/>
    <cellStyle name="Comma 3 6 3 3 2 4" xfId="3046"/>
    <cellStyle name="Comma 3 6 3 3 2 5" xfId="3548"/>
    <cellStyle name="Comma 3 6 3 3 2 6" xfId="4050"/>
    <cellStyle name="Comma 3 6 3 3 3" xfId="1277"/>
    <cellStyle name="Comma 3 6 3 3 3 2" xfId="2296"/>
    <cellStyle name="Comma 3 6 3 3 4" xfId="1800"/>
    <cellStyle name="Comma 3 6 3 3 5" xfId="2798"/>
    <cellStyle name="Comma 3 6 3 3 6" xfId="3300"/>
    <cellStyle name="Comma 3 6 3 3 7" xfId="3802"/>
    <cellStyle name="Comma 3 6 3 4" xfId="905"/>
    <cellStyle name="Comma 3 6 3 4 2" xfId="1401"/>
    <cellStyle name="Comma 3 6 3 4 2 2" xfId="2420"/>
    <cellStyle name="Comma 3 6 3 4 3" xfId="1924"/>
    <cellStyle name="Comma 3 6 3 4 4" xfId="2922"/>
    <cellStyle name="Comma 3 6 3 4 5" xfId="3424"/>
    <cellStyle name="Comma 3 6 3 4 6" xfId="3926"/>
    <cellStyle name="Comma 3 6 3 5" xfId="1153"/>
    <cellStyle name="Comma 3 6 3 5 2" xfId="2172"/>
    <cellStyle name="Comma 3 6 3 6" xfId="1676"/>
    <cellStyle name="Comma 3 6 3 7" xfId="2674"/>
    <cellStyle name="Comma 3 6 3 8" xfId="3176"/>
    <cellStyle name="Comma 3 6 3 9" xfId="3678"/>
    <cellStyle name="Comma 3 6 4" xfId="683"/>
    <cellStyle name="Comma 3 6 4 2" xfId="807"/>
    <cellStyle name="Comma 3 6 4 2 2" xfId="1055"/>
    <cellStyle name="Comma 3 6 4 2 2 2" xfId="1551"/>
    <cellStyle name="Comma 3 6 4 2 2 2 2" xfId="2570"/>
    <cellStyle name="Comma 3 6 4 2 2 3" xfId="2074"/>
    <cellStyle name="Comma 3 6 4 2 2 4" xfId="3072"/>
    <cellStyle name="Comma 3 6 4 2 2 5" xfId="3574"/>
    <cellStyle name="Comma 3 6 4 2 2 6" xfId="4076"/>
    <cellStyle name="Comma 3 6 4 2 3" xfId="1303"/>
    <cellStyle name="Comma 3 6 4 2 3 2" xfId="2322"/>
    <cellStyle name="Comma 3 6 4 2 4" xfId="1826"/>
    <cellStyle name="Comma 3 6 4 2 5" xfId="2824"/>
    <cellStyle name="Comma 3 6 4 2 6" xfId="3326"/>
    <cellStyle name="Comma 3 6 4 2 7" xfId="3828"/>
    <cellStyle name="Comma 3 6 4 3" xfId="931"/>
    <cellStyle name="Comma 3 6 4 3 2" xfId="1427"/>
    <cellStyle name="Comma 3 6 4 3 2 2" xfId="2446"/>
    <cellStyle name="Comma 3 6 4 3 3" xfId="1950"/>
    <cellStyle name="Comma 3 6 4 3 4" xfId="2948"/>
    <cellStyle name="Comma 3 6 4 3 5" xfId="3450"/>
    <cellStyle name="Comma 3 6 4 3 6" xfId="3952"/>
    <cellStyle name="Comma 3 6 4 4" xfId="1179"/>
    <cellStyle name="Comma 3 6 4 4 2" xfId="2198"/>
    <cellStyle name="Comma 3 6 4 5" xfId="1702"/>
    <cellStyle name="Comma 3 6 4 6" xfId="2700"/>
    <cellStyle name="Comma 3 6 4 7" xfId="3202"/>
    <cellStyle name="Comma 3 6 4 8" xfId="3704"/>
    <cellStyle name="Comma 3 6 5" xfId="739"/>
    <cellStyle name="Comma 3 6 5 2" xfId="987"/>
    <cellStyle name="Comma 3 6 5 2 2" xfId="1483"/>
    <cellStyle name="Comma 3 6 5 2 2 2" xfId="2502"/>
    <cellStyle name="Comma 3 6 5 2 3" xfId="2006"/>
    <cellStyle name="Comma 3 6 5 2 4" xfId="3004"/>
    <cellStyle name="Comma 3 6 5 2 5" xfId="3506"/>
    <cellStyle name="Comma 3 6 5 2 6" xfId="4008"/>
    <cellStyle name="Comma 3 6 5 3" xfId="1235"/>
    <cellStyle name="Comma 3 6 5 3 2" xfId="2254"/>
    <cellStyle name="Comma 3 6 5 4" xfId="1758"/>
    <cellStyle name="Comma 3 6 5 5" xfId="2756"/>
    <cellStyle name="Comma 3 6 5 6" xfId="3258"/>
    <cellStyle name="Comma 3 6 5 7" xfId="3760"/>
    <cellStyle name="Comma 3 6 6" xfId="607"/>
    <cellStyle name="Comma 3 6 6 2" xfId="1359"/>
    <cellStyle name="Comma 3 6 6 2 2" xfId="2378"/>
    <cellStyle name="Comma 3 6 6 3" xfId="1634"/>
    <cellStyle name="Comma 3 6 6 4" xfId="2880"/>
    <cellStyle name="Comma 3 6 6 5" xfId="3382"/>
    <cellStyle name="Comma 3 6 6 6" xfId="3884"/>
    <cellStyle name="Comma 3 6 7" xfId="863"/>
    <cellStyle name="Comma 3 6 7 2" xfId="1882"/>
    <cellStyle name="Comma 3 6 8" xfId="1111"/>
    <cellStyle name="Comma 3 6 8 2" xfId="2130"/>
    <cellStyle name="Comma 3 6 9" xfId="1622"/>
    <cellStyle name="Comma 3 7" xfId="609"/>
    <cellStyle name="Comma 3 7 10" xfId="3136"/>
    <cellStyle name="Comma 3 7 11" xfId="3638"/>
    <cellStyle name="Comma 3 7 2" xfId="639"/>
    <cellStyle name="Comma 3 7 2 2" xfId="687"/>
    <cellStyle name="Comma 3 7 2 2 2" xfId="811"/>
    <cellStyle name="Comma 3 7 2 2 2 2" xfId="1059"/>
    <cellStyle name="Comma 3 7 2 2 2 2 2" xfId="1555"/>
    <cellStyle name="Comma 3 7 2 2 2 2 2 2" xfId="2574"/>
    <cellStyle name="Comma 3 7 2 2 2 2 3" xfId="2078"/>
    <cellStyle name="Comma 3 7 2 2 2 2 4" xfId="3076"/>
    <cellStyle name="Comma 3 7 2 2 2 2 5" xfId="3578"/>
    <cellStyle name="Comma 3 7 2 2 2 2 6" xfId="4080"/>
    <cellStyle name="Comma 3 7 2 2 2 3" xfId="1307"/>
    <cellStyle name="Comma 3 7 2 2 2 3 2" xfId="2326"/>
    <cellStyle name="Comma 3 7 2 2 2 4" xfId="1830"/>
    <cellStyle name="Comma 3 7 2 2 2 5" xfId="2828"/>
    <cellStyle name="Comma 3 7 2 2 2 6" xfId="3330"/>
    <cellStyle name="Comma 3 7 2 2 2 7" xfId="3832"/>
    <cellStyle name="Comma 3 7 2 2 3" xfId="935"/>
    <cellStyle name="Comma 3 7 2 2 3 2" xfId="1431"/>
    <cellStyle name="Comma 3 7 2 2 3 2 2" xfId="2450"/>
    <cellStyle name="Comma 3 7 2 2 3 3" xfId="1954"/>
    <cellStyle name="Comma 3 7 2 2 3 4" xfId="2952"/>
    <cellStyle name="Comma 3 7 2 2 3 5" xfId="3454"/>
    <cellStyle name="Comma 3 7 2 2 3 6" xfId="3956"/>
    <cellStyle name="Comma 3 7 2 2 4" xfId="1183"/>
    <cellStyle name="Comma 3 7 2 2 4 2" xfId="2202"/>
    <cellStyle name="Comma 3 7 2 2 5" xfId="1706"/>
    <cellStyle name="Comma 3 7 2 2 6" xfId="2704"/>
    <cellStyle name="Comma 3 7 2 2 7" xfId="3206"/>
    <cellStyle name="Comma 3 7 2 2 8" xfId="3708"/>
    <cellStyle name="Comma 3 7 2 3" xfId="763"/>
    <cellStyle name="Comma 3 7 2 3 2" xfId="1011"/>
    <cellStyle name="Comma 3 7 2 3 2 2" xfId="1507"/>
    <cellStyle name="Comma 3 7 2 3 2 2 2" xfId="2526"/>
    <cellStyle name="Comma 3 7 2 3 2 3" xfId="2030"/>
    <cellStyle name="Comma 3 7 2 3 2 4" xfId="3028"/>
    <cellStyle name="Comma 3 7 2 3 2 5" xfId="3530"/>
    <cellStyle name="Comma 3 7 2 3 2 6" xfId="4032"/>
    <cellStyle name="Comma 3 7 2 3 3" xfId="1259"/>
    <cellStyle name="Comma 3 7 2 3 3 2" xfId="2278"/>
    <cellStyle name="Comma 3 7 2 3 4" xfId="1782"/>
    <cellStyle name="Comma 3 7 2 3 5" xfId="2780"/>
    <cellStyle name="Comma 3 7 2 3 6" xfId="3282"/>
    <cellStyle name="Comma 3 7 2 3 7" xfId="3784"/>
    <cellStyle name="Comma 3 7 2 4" xfId="887"/>
    <cellStyle name="Comma 3 7 2 4 2" xfId="1383"/>
    <cellStyle name="Comma 3 7 2 4 2 2" xfId="2402"/>
    <cellStyle name="Comma 3 7 2 4 3" xfId="1906"/>
    <cellStyle name="Comma 3 7 2 4 4" xfId="2904"/>
    <cellStyle name="Comma 3 7 2 4 5" xfId="3406"/>
    <cellStyle name="Comma 3 7 2 4 6" xfId="3908"/>
    <cellStyle name="Comma 3 7 2 5" xfId="1135"/>
    <cellStyle name="Comma 3 7 2 5 2" xfId="2154"/>
    <cellStyle name="Comma 3 7 2 6" xfId="1658"/>
    <cellStyle name="Comma 3 7 2 7" xfId="2656"/>
    <cellStyle name="Comma 3 7 2 8" xfId="3158"/>
    <cellStyle name="Comma 3 7 2 9" xfId="3660"/>
    <cellStyle name="Comma 3 7 3" xfId="659"/>
    <cellStyle name="Comma 3 7 3 2" xfId="688"/>
    <cellStyle name="Comma 3 7 3 2 2" xfId="812"/>
    <cellStyle name="Comma 3 7 3 2 2 2" xfId="1060"/>
    <cellStyle name="Comma 3 7 3 2 2 2 2" xfId="1556"/>
    <cellStyle name="Comma 3 7 3 2 2 2 2 2" xfId="2575"/>
    <cellStyle name="Comma 3 7 3 2 2 2 3" xfId="2079"/>
    <cellStyle name="Comma 3 7 3 2 2 2 4" xfId="3077"/>
    <cellStyle name="Comma 3 7 3 2 2 2 5" xfId="3579"/>
    <cellStyle name="Comma 3 7 3 2 2 2 6" xfId="4081"/>
    <cellStyle name="Comma 3 7 3 2 2 3" xfId="1308"/>
    <cellStyle name="Comma 3 7 3 2 2 3 2" xfId="2327"/>
    <cellStyle name="Comma 3 7 3 2 2 4" xfId="1831"/>
    <cellStyle name="Comma 3 7 3 2 2 5" xfId="2829"/>
    <cellStyle name="Comma 3 7 3 2 2 6" xfId="3331"/>
    <cellStyle name="Comma 3 7 3 2 2 7" xfId="3833"/>
    <cellStyle name="Comma 3 7 3 2 3" xfId="936"/>
    <cellStyle name="Comma 3 7 3 2 3 2" xfId="1432"/>
    <cellStyle name="Comma 3 7 3 2 3 2 2" xfId="2451"/>
    <cellStyle name="Comma 3 7 3 2 3 3" xfId="1955"/>
    <cellStyle name="Comma 3 7 3 2 3 4" xfId="2953"/>
    <cellStyle name="Comma 3 7 3 2 3 5" xfId="3455"/>
    <cellStyle name="Comma 3 7 3 2 3 6" xfId="3957"/>
    <cellStyle name="Comma 3 7 3 2 4" xfId="1184"/>
    <cellStyle name="Comma 3 7 3 2 4 2" xfId="2203"/>
    <cellStyle name="Comma 3 7 3 2 5" xfId="1707"/>
    <cellStyle name="Comma 3 7 3 2 6" xfId="2705"/>
    <cellStyle name="Comma 3 7 3 2 7" xfId="3207"/>
    <cellStyle name="Comma 3 7 3 2 8" xfId="3709"/>
    <cellStyle name="Comma 3 7 3 3" xfId="783"/>
    <cellStyle name="Comma 3 7 3 3 2" xfId="1031"/>
    <cellStyle name="Comma 3 7 3 3 2 2" xfId="1527"/>
    <cellStyle name="Comma 3 7 3 3 2 2 2" xfId="2546"/>
    <cellStyle name="Comma 3 7 3 3 2 3" xfId="2050"/>
    <cellStyle name="Comma 3 7 3 3 2 4" xfId="3048"/>
    <cellStyle name="Comma 3 7 3 3 2 5" xfId="3550"/>
    <cellStyle name="Comma 3 7 3 3 2 6" xfId="4052"/>
    <cellStyle name="Comma 3 7 3 3 3" xfId="1279"/>
    <cellStyle name="Comma 3 7 3 3 3 2" xfId="2298"/>
    <cellStyle name="Comma 3 7 3 3 4" xfId="1802"/>
    <cellStyle name="Comma 3 7 3 3 5" xfId="2800"/>
    <cellStyle name="Comma 3 7 3 3 6" xfId="3302"/>
    <cellStyle name="Comma 3 7 3 3 7" xfId="3804"/>
    <cellStyle name="Comma 3 7 3 4" xfId="907"/>
    <cellStyle name="Comma 3 7 3 4 2" xfId="1403"/>
    <cellStyle name="Comma 3 7 3 4 2 2" xfId="2422"/>
    <cellStyle name="Comma 3 7 3 4 3" xfId="1926"/>
    <cellStyle name="Comma 3 7 3 4 4" xfId="2924"/>
    <cellStyle name="Comma 3 7 3 4 5" xfId="3426"/>
    <cellStyle name="Comma 3 7 3 4 6" xfId="3928"/>
    <cellStyle name="Comma 3 7 3 5" xfId="1155"/>
    <cellStyle name="Comma 3 7 3 5 2" xfId="2174"/>
    <cellStyle name="Comma 3 7 3 6" xfId="1678"/>
    <cellStyle name="Comma 3 7 3 7" xfId="2676"/>
    <cellStyle name="Comma 3 7 3 8" xfId="3178"/>
    <cellStyle name="Comma 3 7 3 9" xfId="3680"/>
    <cellStyle name="Comma 3 7 4" xfId="686"/>
    <cellStyle name="Comma 3 7 4 2" xfId="810"/>
    <cellStyle name="Comma 3 7 4 2 2" xfId="1058"/>
    <cellStyle name="Comma 3 7 4 2 2 2" xfId="1554"/>
    <cellStyle name="Comma 3 7 4 2 2 2 2" xfId="2573"/>
    <cellStyle name="Comma 3 7 4 2 2 3" xfId="2077"/>
    <cellStyle name="Comma 3 7 4 2 2 4" xfId="3075"/>
    <cellStyle name="Comma 3 7 4 2 2 5" xfId="3577"/>
    <cellStyle name="Comma 3 7 4 2 2 6" xfId="4079"/>
    <cellStyle name="Comma 3 7 4 2 3" xfId="1306"/>
    <cellStyle name="Comma 3 7 4 2 3 2" xfId="2325"/>
    <cellStyle name="Comma 3 7 4 2 4" xfId="1829"/>
    <cellStyle name="Comma 3 7 4 2 5" xfId="2827"/>
    <cellStyle name="Comma 3 7 4 2 6" xfId="3329"/>
    <cellStyle name="Comma 3 7 4 2 7" xfId="3831"/>
    <cellStyle name="Comma 3 7 4 3" xfId="934"/>
    <cellStyle name="Comma 3 7 4 3 2" xfId="1430"/>
    <cellStyle name="Comma 3 7 4 3 2 2" xfId="2449"/>
    <cellStyle name="Comma 3 7 4 3 3" xfId="1953"/>
    <cellStyle name="Comma 3 7 4 3 4" xfId="2951"/>
    <cellStyle name="Comma 3 7 4 3 5" xfId="3453"/>
    <cellStyle name="Comma 3 7 4 3 6" xfId="3955"/>
    <cellStyle name="Comma 3 7 4 4" xfId="1182"/>
    <cellStyle name="Comma 3 7 4 4 2" xfId="2201"/>
    <cellStyle name="Comma 3 7 4 5" xfId="1705"/>
    <cellStyle name="Comma 3 7 4 6" xfId="2703"/>
    <cellStyle name="Comma 3 7 4 7" xfId="3205"/>
    <cellStyle name="Comma 3 7 4 8" xfId="3707"/>
    <cellStyle name="Comma 3 7 5" xfId="741"/>
    <cellStyle name="Comma 3 7 5 2" xfId="989"/>
    <cellStyle name="Comma 3 7 5 2 2" xfId="1485"/>
    <cellStyle name="Comma 3 7 5 2 2 2" xfId="2504"/>
    <cellStyle name="Comma 3 7 5 2 3" xfId="2008"/>
    <cellStyle name="Comma 3 7 5 2 4" xfId="3006"/>
    <cellStyle name="Comma 3 7 5 2 5" xfId="3508"/>
    <cellStyle name="Comma 3 7 5 2 6" xfId="4010"/>
    <cellStyle name="Comma 3 7 5 3" xfId="1237"/>
    <cellStyle name="Comma 3 7 5 3 2" xfId="2256"/>
    <cellStyle name="Comma 3 7 5 4" xfId="1760"/>
    <cellStyle name="Comma 3 7 5 5" xfId="2758"/>
    <cellStyle name="Comma 3 7 5 6" xfId="3260"/>
    <cellStyle name="Comma 3 7 5 7" xfId="3762"/>
    <cellStyle name="Comma 3 7 6" xfId="865"/>
    <cellStyle name="Comma 3 7 6 2" xfId="1361"/>
    <cellStyle name="Comma 3 7 6 2 2" xfId="2380"/>
    <cellStyle name="Comma 3 7 6 3" xfId="1884"/>
    <cellStyle name="Comma 3 7 6 4" xfId="2882"/>
    <cellStyle name="Comma 3 7 6 5" xfId="3384"/>
    <cellStyle name="Comma 3 7 6 6" xfId="3886"/>
    <cellStyle name="Comma 3 7 7" xfId="1113"/>
    <cellStyle name="Comma 3 7 7 2" xfId="2132"/>
    <cellStyle name="Comma 3 7 8" xfId="1636"/>
    <cellStyle name="Comma 3 7 9" xfId="2634"/>
    <cellStyle name="Comma 3 8" xfId="611"/>
    <cellStyle name="Comma 3 8 10" xfId="3138"/>
    <cellStyle name="Comma 3 8 11" xfId="3640"/>
    <cellStyle name="Comma 3 8 2" xfId="641"/>
    <cellStyle name="Comma 3 8 2 2" xfId="690"/>
    <cellStyle name="Comma 3 8 2 2 2" xfId="814"/>
    <cellStyle name="Comma 3 8 2 2 2 2" xfId="1062"/>
    <cellStyle name="Comma 3 8 2 2 2 2 2" xfId="1558"/>
    <cellStyle name="Comma 3 8 2 2 2 2 2 2" xfId="2577"/>
    <cellStyle name="Comma 3 8 2 2 2 2 3" xfId="2081"/>
    <cellStyle name="Comma 3 8 2 2 2 2 4" xfId="3079"/>
    <cellStyle name="Comma 3 8 2 2 2 2 5" xfId="3581"/>
    <cellStyle name="Comma 3 8 2 2 2 2 6" xfId="4083"/>
    <cellStyle name="Comma 3 8 2 2 2 3" xfId="1310"/>
    <cellStyle name="Comma 3 8 2 2 2 3 2" xfId="2329"/>
    <cellStyle name="Comma 3 8 2 2 2 4" xfId="1833"/>
    <cellStyle name="Comma 3 8 2 2 2 5" xfId="2831"/>
    <cellStyle name="Comma 3 8 2 2 2 6" xfId="3333"/>
    <cellStyle name="Comma 3 8 2 2 2 7" xfId="3835"/>
    <cellStyle name="Comma 3 8 2 2 3" xfId="938"/>
    <cellStyle name="Comma 3 8 2 2 3 2" xfId="1434"/>
    <cellStyle name="Comma 3 8 2 2 3 2 2" xfId="2453"/>
    <cellStyle name="Comma 3 8 2 2 3 3" xfId="1957"/>
    <cellStyle name="Comma 3 8 2 2 3 4" xfId="2955"/>
    <cellStyle name="Comma 3 8 2 2 3 5" xfId="3457"/>
    <cellStyle name="Comma 3 8 2 2 3 6" xfId="3959"/>
    <cellStyle name="Comma 3 8 2 2 4" xfId="1186"/>
    <cellStyle name="Comma 3 8 2 2 4 2" xfId="2205"/>
    <cellStyle name="Comma 3 8 2 2 5" xfId="1709"/>
    <cellStyle name="Comma 3 8 2 2 6" xfId="2707"/>
    <cellStyle name="Comma 3 8 2 2 7" xfId="3209"/>
    <cellStyle name="Comma 3 8 2 2 8" xfId="3711"/>
    <cellStyle name="Comma 3 8 2 3" xfId="765"/>
    <cellStyle name="Comma 3 8 2 3 2" xfId="1013"/>
    <cellStyle name="Comma 3 8 2 3 2 2" xfId="1509"/>
    <cellStyle name="Comma 3 8 2 3 2 2 2" xfId="2528"/>
    <cellStyle name="Comma 3 8 2 3 2 3" xfId="2032"/>
    <cellStyle name="Comma 3 8 2 3 2 4" xfId="3030"/>
    <cellStyle name="Comma 3 8 2 3 2 5" xfId="3532"/>
    <cellStyle name="Comma 3 8 2 3 2 6" xfId="4034"/>
    <cellStyle name="Comma 3 8 2 3 3" xfId="1261"/>
    <cellStyle name="Comma 3 8 2 3 3 2" xfId="2280"/>
    <cellStyle name="Comma 3 8 2 3 4" xfId="1784"/>
    <cellStyle name="Comma 3 8 2 3 5" xfId="2782"/>
    <cellStyle name="Comma 3 8 2 3 6" xfId="3284"/>
    <cellStyle name="Comma 3 8 2 3 7" xfId="3786"/>
    <cellStyle name="Comma 3 8 2 4" xfId="889"/>
    <cellStyle name="Comma 3 8 2 4 2" xfId="1385"/>
    <cellStyle name="Comma 3 8 2 4 2 2" xfId="2404"/>
    <cellStyle name="Comma 3 8 2 4 3" xfId="1908"/>
    <cellStyle name="Comma 3 8 2 4 4" xfId="2906"/>
    <cellStyle name="Comma 3 8 2 4 5" xfId="3408"/>
    <cellStyle name="Comma 3 8 2 4 6" xfId="3910"/>
    <cellStyle name="Comma 3 8 2 5" xfId="1137"/>
    <cellStyle name="Comma 3 8 2 5 2" xfId="2156"/>
    <cellStyle name="Comma 3 8 2 6" xfId="1660"/>
    <cellStyle name="Comma 3 8 2 7" xfId="2658"/>
    <cellStyle name="Comma 3 8 2 8" xfId="3160"/>
    <cellStyle name="Comma 3 8 2 9" xfId="3662"/>
    <cellStyle name="Comma 3 8 3" xfId="661"/>
    <cellStyle name="Comma 3 8 3 2" xfId="691"/>
    <cellStyle name="Comma 3 8 3 2 2" xfId="815"/>
    <cellStyle name="Comma 3 8 3 2 2 2" xfId="1063"/>
    <cellStyle name="Comma 3 8 3 2 2 2 2" xfId="1559"/>
    <cellStyle name="Comma 3 8 3 2 2 2 2 2" xfId="2578"/>
    <cellStyle name="Comma 3 8 3 2 2 2 3" xfId="2082"/>
    <cellStyle name="Comma 3 8 3 2 2 2 4" xfId="3080"/>
    <cellStyle name="Comma 3 8 3 2 2 2 5" xfId="3582"/>
    <cellStyle name="Comma 3 8 3 2 2 2 6" xfId="4084"/>
    <cellStyle name="Comma 3 8 3 2 2 3" xfId="1311"/>
    <cellStyle name="Comma 3 8 3 2 2 3 2" xfId="2330"/>
    <cellStyle name="Comma 3 8 3 2 2 4" xfId="1834"/>
    <cellStyle name="Comma 3 8 3 2 2 5" xfId="2832"/>
    <cellStyle name="Comma 3 8 3 2 2 6" xfId="3334"/>
    <cellStyle name="Comma 3 8 3 2 2 7" xfId="3836"/>
    <cellStyle name="Comma 3 8 3 2 3" xfId="939"/>
    <cellStyle name="Comma 3 8 3 2 3 2" xfId="1435"/>
    <cellStyle name="Comma 3 8 3 2 3 2 2" xfId="2454"/>
    <cellStyle name="Comma 3 8 3 2 3 3" xfId="1958"/>
    <cellStyle name="Comma 3 8 3 2 3 4" xfId="2956"/>
    <cellStyle name="Comma 3 8 3 2 3 5" xfId="3458"/>
    <cellStyle name="Comma 3 8 3 2 3 6" xfId="3960"/>
    <cellStyle name="Comma 3 8 3 2 4" xfId="1187"/>
    <cellStyle name="Comma 3 8 3 2 4 2" xfId="2206"/>
    <cellStyle name="Comma 3 8 3 2 5" xfId="1710"/>
    <cellStyle name="Comma 3 8 3 2 6" xfId="2708"/>
    <cellStyle name="Comma 3 8 3 2 7" xfId="3210"/>
    <cellStyle name="Comma 3 8 3 2 8" xfId="3712"/>
    <cellStyle name="Comma 3 8 3 3" xfId="785"/>
    <cellStyle name="Comma 3 8 3 3 2" xfId="1033"/>
    <cellStyle name="Comma 3 8 3 3 2 2" xfId="1529"/>
    <cellStyle name="Comma 3 8 3 3 2 2 2" xfId="2548"/>
    <cellStyle name="Comma 3 8 3 3 2 3" xfId="2052"/>
    <cellStyle name="Comma 3 8 3 3 2 4" xfId="3050"/>
    <cellStyle name="Comma 3 8 3 3 2 5" xfId="3552"/>
    <cellStyle name="Comma 3 8 3 3 2 6" xfId="4054"/>
    <cellStyle name="Comma 3 8 3 3 3" xfId="1281"/>
    <cellStyle name="Comma 3 8 3 3 3 2" xfId="2300"/>
    <cellStyle name="Comma 3 8 3 3 4" xfId="1804"/>
    <cellStyle name="Comma 3 8 3 3 5" xfId="2802"/>
    <cellStyle name="Comma 3 8 3 3 6" xfId="3304"/>
    <cellStyle name="Comma 3 8 3 3 7" xfId="3806"/>
    <cellStyle name="Comma 3 8 3 4" xfId="909"/>
    <cellStyle name="Comma 3 8 3 4 2" xfId="1405"/>
    <cellStyle name="Comma 3 8 3 4 2 2" xfId="2424"/>
    <cellStyle name="Comma 3 8 3 4 3" xfId="1928"/>
    <cellStyle name="Comma 3 8 3 4 4" xfId="2926"/>
    <cellStyle name="Comma 3 8 3 4 5" xfId="3428"/>
    <cellStyle name="Comma 3 8 3 4 6" xfId="3930"/>
    <cellStyle name="Comma 3 8 3 5" xfId="1157"/>
    <cellStyle name="Comma 3 8 3 5 2" xfId="2176"/>
    <cellStyle name="Comma 3 8 3 6" xfId="1680"/>
    <cellStyle name="Comma 3 8 3 7" xfId="2678"/>
    <cellStyle name="Comma 3 8 3 8" xfId="3180"/>
    <cellStyle name="Comma 3 8 3 9" xfId="3682"/>
    <cellStyle name="Comma 3 8 4" xfId="689"/>
    <cellStyle name="Comma 3 8 4 2" xfId="813"/>
    <cellStyle name="Comma 3 8 4 2 2" xfId="1061"/>
    <cellStyle name="Comma 3 8 4 2 2 2" xfId="1557"/>
    <cellStyle name="Comma 3 8 4 2 2 2 2" xfId="2576"/>
    <cellStyle name="Comma 3 8 4 2 2 3" xfId="2080"/>
    <cellStyle name="Comma 3 8 4 2 2 4" xfId="3078"/>
    <cellStyle name="Comma 3 8 4 2 2 5" xfId="3580"/>
    <cellStyle name="Comma 3 8 4 2 2 6" xfId="4082"/>
    <cellStyle name="Comma 3 8 4 2 3" xfId="1309"/>
    <cellStyle name="Comma 3 8 4 2 3 2" xfId="2328"/>
    <cellStyle name="Comma 3 8 4 2 4" xfId="1832"/>
    <cellStyle name="Comma 3 8 4 2 5" xfId="2830"/>
    <cellStyle name="Comma 3 8 4 2 6" xfId="3332"/>
    <cellStyle name="Comma 3 8 4 2 7" xfId="3834"/>
    <cellStyle name="Comma 3 8 4 3" xfId="937"/>
    <cellStyle name="Comma 3 8 4 3 2" xfId="1433"/>
    <cellStyle name="Comma 3 8 4 3 2 2" xfId="2452"/>
    <cellStyle name="Comma 3 8 4 3 3" xfId="1956"/>
    <cellStyle name="Comma 3 8 4 3 4" xfId="2954"/>
    <cellStyle name="Comma 3 8 4 3 5" xfId="3456"/>
    <cellStyle name="Comma 3 8 4 3 6" xfId="3958"/>
    <cellStyle name="Comma 3 8 4 4" xfId="1185"/>
    <cellStyle name="Comma 3 8 4 4 2" xfId="2204"/>
    <cellStyle name="Comma 3 8 4 5" xfId="1708"/>
    <cellStyle name="Comma 3 8 4 6" xfId="2706"/>
    <cellStyle name="Comma 3 8 4 7" xfId="3208"/>
    <cellStyle name="Comma 3 8 4 8" xfId="3710"/>
    <cellStyle name="Comma 3 8 5" xfId="743"/>
    <cellStyle name="Comma 3 8 5 2" xfId="991"/>
    <cellStyle name="Comma 3 8 5 2 2" xfId="1487"/>
    <cellStyle name="Comma 3 8 5 2 2 2" xfId="2506"/>
    <cellStyle name="Comma 3 8 5 2 3" xfId="2010"/>
    <cellStyle name="Comma 3 8 5 2 4" xfId="3008"/>
    <cellStyle name="Comma 3 8 5 2 5" xfId="3510"/>
    <cellStyle name="Comma 3 8 5 2 6" xfId="4012"/>
    <cellStyle name="Comma 3 8 5 3" xfId="1239"/>
    <cellStyle name="Comma 3 8 5 3 2" xfId="2258"/>
    <cellStyle name="Comma 3 8 5 4" xfId="1762"/>
    <cellStyle name="Comma 3 8 5 5" xfId="2760"/>
    <cellStyle name="Comma 3 8 5 6" xfId="3262"/>
    <cellStyle name="Comma 3 8 5 7" xfId="3764"/>
    <cellStyle name="Comma 3 8 6" xfId="867"/>
    <cellStyle name="Comma 3 8 6 2" xfId="1363"/>
    <cellStyle name="Comma 3 8 6 2 2" xfId="2382"/>
    <cellStyle name="Comma 3 8 6 3" xfId="1886"/>
    <cellStyle name="Comma 3 8 6 4" xfId="2884"/>
    <cellStyle name="Comma 3 8 6 5" xfId="3386"/>
    <cellStyle name="Comma 3 8 6 6" xfId="3888"/>
    <cellStyle name="Comma 3 8 7" xfId="1115"/>
    <cellStyle name="Comma 3 8 7 2" xfId="2134"/>
    <cellStyle name="Comma 3 8 8" xfId="1638"/>
    <cellStyle name="Comma 3 8 9" xfId="2636"/>
    <cellStyle name="Comma 3 9" xfId="613"/>
    <cellStyle name="Comma 3 9 10" xfId="3140"/>
    <cellStyle name="Comma 3 9 11" xfId="3642"/>
    <cellStyle name="Comma 3 9 2" xfId="643"/>
    <cellStyle name="Comma 3 9 2 2" xfId="693"/>
    <cellStyle name="Comma 3 9 2 2 2" xfId="817"/>
    <cellStyle name="Comma 3 9 2 2 2 2" xfId="1065"/>
    <cellStyle name="Comma 3 9 2 2 2 2 2" xfId="1561"/>
    <cellStyle name="Comma 3 9 2 2 2 2 2 2" xfId="2580"/>
    <cellStyle name="Comma 3 9 2 2 2 2 3" xfId="2084"/>
    <cellStyle name="Comma 3 9 2 2 2 2 4" xfId="3082"/>
    <cellStyle name="Comma 3 9 2 2 2 2 5" xfId="3584"/>
    <cellStyle name="Comma 3 9 2 2 2 2 6" xfId="4086"/>
    <cellStyle name="Comma 3 9 2 2 2 3" xfId="1313"/>
    <cellStyle name="Comma 3 9 2 2 2 3 2" xfId="2332"/>
    <cellStyle name="Comma 3 9 2 2 2 4" xfId="1836"/>
    <cellStyle name="Comma 3 9 2 2 2 5" xfId="2834"/>
    <cellStyle name="Comma 3 9 2 2 2 6" xfId="3336"/>
    <cellStyle name="Comma 3 9 2 2 2 7" xfId="3838"/>
    <cellStyle name="Comma 3 9 2 2 3" xfId="941"/>
    <cellStyle name="Comma 3 9 2 2 3 2" xfId="1437"/>
    <cellStyle name="Comma 3 9 2 2 3 2 2" xfId="2456"/>
    <cellStyle name="Comma 3 9 2 2 3 3" xfId="1960"/>
    <cellStyle name="Comma 3 9 2 2 3 4" xfId="2958"/>
    <cellStyle name="Comma 3 9 2 2 3 5" xfId="3460"/>
    <cellStyle name="Comma 3 9 2 2 3 6" xfId="3962"/>
    <cellStyle name="Comma 3 9 2 2 4" xfId="1189"/>
    <cellStyle name="Comma 3 9 2 2 4 2" xfId="2208"/>
    <cellStyle name="Comma 3 9 2 2 5" xfId="1712"/>
    <cellStyle name="Comma 3 9 2 2 6" xfId="2710"/>
    <cellStyle name="Comma 3 9 2 2 7" xfId="3212"/>
    <cellStyle name="Comma 3 9 2 2 8" xfId="3714"/>
    <cellStyle name="Comma 3 9 2 3" xfId="767"/>
    <cellStyle name="Comma 3 9 2 3 2" xfId="1015"/>
    <cellStyle name="Comma 3 9 2 3 2 2" xfId="1511"/>
    <cellStyle name="Comma 3 9 2 3 2 2 2" xfId="2530"/>
    <cellStyle name="Comma 3 9 2 3 2 3" xfId="2034"/>
    <cellStyle name="Comma 3 9 2 3 2 4" xfId="3032"/>
    <cellStyle name="Comma 3 9 2 3 2 5" xfId="3534"/>
    <cellStyle name="Comma 3 9 2 3 2 6" xfId="4036"/>
    <cellStyle name="Comma 3 9 2 3 3" xfId="1263"/>
    <cellStyle name="Comma 3 9 2 3 3 2" xfId="2282"/>
    <cellStyle name="Comma 3 9 2 3 4" xfId="1786"/>
    <cellStyle name="Comma 3 9 2 3 5" xfId="2784"/>
    <cellStyle name="Comma 3 9 2 3 6" xfId="3286"/>
    <cellStyle name="Comma 3 9 2 3 7" xfId="3788"/>
    <cellStyle name="Comma 3 9 2 4" xfId="891"/>
    <cellStyle name="Comma 3 9 2 4 2" xfId="1387"/>
    <cellStyle name="Comma 3 9 2 4 2 2" xfId="2406"/>
    <cellStyle name="Comma 3 9 2 4 3" xfId="1910"/>
    <cellStyle name="Comma 3 9 2 4 4" xfId="2908"/>
    <cellStyle name="Comma 3 9 2 4 5" xfId="3410"/>
    <cellStyle name="Comma 3 9 2 4 6" xfId="3912"/>
    <cellStyle name="Comma 3 9 2 5" xfId="1139"/>
    <cellStyle name="Comma 3 9 2 5 2" xfId="2158"/>
    <cellStyle name="Comma 3 9 2 6" xfId="1662"/>
    <cellStyle name="Comma 3 9 2 7" xfId="2660"/>
    <cellStyle name="Comma 3 9 2 8" xfId="3162"/>
    <cellStyle name="Comma 3 9 2 9" xfId="3664"/>
    <cellStyle name="Comma 3 9 3" xfId="663"/>
    <cellStyle name="Comma 3 9 3 2" xfId="694"/>
    <cellStyle name="Comma 3 9 3 2 2" xfId="818"/>
    <cellStyle name="Comma 3 9 3 2 2 2" xfId="1066"/>
    <cellStyle name="Comma 3 9 3 2 2 2 2" xfId="1562"/>
    <cellStyle name="Comma 3 9 3 2 2 2 2 2" xfId="2581"/>
    <cellStyle name="Comma 3 9 3 2 2 2 3" xfId="2085"/>
    <cellStyle name="Comma 3 9 3 2 2 2 4" xfId="3083"/>
    <cellStyle name="Comma 3 9 3 2 2 2 5" xfId="3585"/>
    <cellStyle name="Comma 3 9 3 2 2 2 6" xfId="4087"/>
    <cellStyle name="Comma 3 9 3 2 2 3" xfId="1314"/>
    <cellStyle name="Comma 3 9 3 2 2 3 2" xfId="2333"/>
    <cellStyle name="Comma 3 9 3 2 2 4" xfId="1837"/>
    <cellStyle name="Comma 3 9 3 2 2 5" xfId="2835"/>
    <cellStyle name="Comma 3 9 3 2 2 6" xfId="3337"/>
    <cellStyle name="Comma 3 9 3 2 2 7" xfId="3839"/>
    <cellStyle name="Comma 3 9 3 2 3" xfId="942"/>
    <cellStyle name="Comma 3 9 3 2 3 2" xfId="1438"/>
    <cellStyle name="Comma 3 9 3 2 3 2 2" xfId="2457"/>
    <cellStyle name="Comma 3 9 3 2 3 3" xfId="1961"/>
    <cellStyle name="Comma 3 9 3 2 3 4" xfId="2959"/>
    <cellStyle name="Comma 3 9 3 2 3 5" xfId="3461"/>
    <cellStyle name="Comma 3 9 3 2 3 6" xfId="3963"/>
    <cellStyle name="Comma 3 9 3 2 4" xfId="1190"/>
    <cellStyle name="Comma 3 9 3 2 4 2" xfId="2209"/>
    <cellStyle name="Comma 3 9 3 2 5" xfId="1713"/>
    <cellStyle name="Comma 3 9 3 2 6" xfId="2711"/>
    <cellStyle name="Comma 3 9 3 2 7" xfId="3213"/>
    <cellStyle name="Comma 3 9 3 2 8" xfId="3715"/>
    <cellStyle name="Comma 3 9 3 3" xfId="787"/>
    <cellStyle name="Comma 3 9 3 3 2" xfId="1035"/>
    <cellStyle name="Comma 3 9 3 3 2 2" xfId="1531"/>
    <cellStyle name="Comma 3 9 3 3 2 2 2" xfId="2550"/>
    <cellStyle name="Comma 3 9 3 3 2 3" xfId="2054"/>
    <cellStyle name="Comma 3 9 3 3 2 4" xfId="3052"/>
    <cellStyle name="Comma 3 9 3 3 2 5" xfId="3554"/>
    <cellStyle name="Comma 3 9 3 3 2 6" xfId="4056"/>
    <cellStyle name="Comma 3 9 3 3 3" xfId="1283"/>
    <cellStyle name="Comma 3 9 3 3 3 2" xfId="2302"/>
    <cellStyle name="Comma 3 9 3 3 4" xfId="1806"/>
    <cellStyle name="Comma 3 9 3 3 5" xfId="2804"/>
    <cellStyle name="Comma 3 9 3 3 6" xfId="3306"/>
    <cellStyle name="Comma 3 9 3 3 7" xfId="3808"/>
    <cellStyle name="Comma 3 9 3 4" xfId="911"/>
    <cellStyle name="Comma 3 9 3 4 2" xfId="1407"/>
    <cellStyle name="Comma 3 9 3 4 2 2" xfId="2426"/>
    <cellStyle name="Comma 3 9 3 4 3" xfId="1930"/>
    <cellStyle name="Comma 3 9 3 4 4" xfId="2928"/>
    <cellStyle name="Comma 3 9 3 4 5" xfId="3430"/>
    <cellStyle name="Comma 3 9 3 4 6" xfId="3932"/>
    <cellStyle name="Comma 3 9 3 5" xfId="1159"/>
    <cellStyle name="Comma 3 9 3 5 2" xfId="2178"/>
    <cellStyle name="Comma 3 9 3 6" xfId="1682"/>
    <cellStyle name="Comma 3 9 3 7" xfId="2680"/>
    <cellStyle name="Comma 3 9 3 8" xfId="3182"/>
    <cellStyle name="Comma 3 9 3 9" xfId="3684"/>
    <cellStyle name="Comma 3 9 4" xfId="692"/>
    <cellStyle name="Comma 3 9 4 2" xfId="816"/>
    <cellStyle name="Comma 3 9 4 2 2" xfId="1064"/>
    <cellStyle name="Comma 3 9 4 2 2 2" xfId="1560"/>
    <cellStyle name="Comma 3 9 4 2 2 2 2" xfId="2579"/>
    <cellStyle name="Comma 3 9 4 2 2 3" xfId="2083"/>
    <cellStyle name="Comma 3 9 4 2 2 4" xfId="3081"/>
    <cellStyle name="Comma 3 9 4 2 2 5" xfId="3583"/>
    <cellStyle name="Comma 3 9 4 2 2 6" xfId="4085"/>
    <cellStyle name="Comma 3 9 4 2 3" xfId="1312"/>
    <cellStyle name="Comma 3 9 4 2 3 2" xfId="2331"/>
    <cellStyle name="Comma 3 9 4 2 4" xfId="1835"/>
    <cellStyle name="Comma 3 9 4 2 5" xfId="2833"/>
    <cellStyle name="Comma 3 9 4 2 6" xfId="3335"/>
    <cellStyle name="Comma 3 9 4 2 7" xfId="3837"/>
    <cellStyle name="Comma 3 9 4 3" xfId="940"/>
    <cellStyle name="Comma 3 9 4 3 2" xfId="1436"/>
    <cellStyle name="Comma 3 9 4 3 2 2" xfId="2455"/>
    <cellStyle name="Comma 3 9 4 3 3" xfId="1959"/>
    <cellStyle name="Comma 3 9 4 3 4" xfId="2957"/>
    <cellStyle name="Comma 3 9 4 3 5" xfId="3459"/>
    <cellStyle name="Comma 3 9 4 3 6" xfId="3961"/>
    <cellStyle name="Comma 3 9 4 4" xfId="1188"/>
    <cellStyle name="Comma 3 9 4 4 2" xfId="2207"/>
    <cellStyle name="Comma 3 9 4 5" xfId="1711"/>
    <cellStyle name="Comma 3 9 4 6" xfId="2709"/>
    <cellStyle name="Comma 3 9 4 7" xfId="3211"/>
    <cellStyle name="Comma 3 9 4 8" xfId="3713"/>
    <cellStyle name="Comma 3 9 5" xfId="745"/>
    <cellStyle name="Comma 3 9 5 2" xfId="993"/>
    <cellStyle name="Comma 3 9 5 2 2" xfId="1489"/>
    <cellStyle name="Comma 3 9 5 2 2 2" xfId="2508"/>
    <cellStyle name="Comma 3 9 5 2 3" xfId="2012"/>
    <cellStyle name="Comma 3 9 5 2 4" xfId="3010"/>
    <cellStyle name="Comma 3 9 5 2 5" xfId="3512"/>
    <cellStyle name="Comma 3 9 5 2 6" xfId="4014"/>
    <cellStyle name="Comma 3 9 5 3" xfId="1241"/>
    <cellStyle name="Comma 3 9 5 3 2" xfId="2260"/>
    <cellStyle name="Comma 3 9 5 4" xfId="1764"/>
    <cellStyle name="Comma 3 9 5 5" xfId="2762"/>
    <cellStyle name="Comma 3 9 5 6" xfId="3264"/>
    <cellStyle name="Comma 3 9 5 7" xfId="3766"/>
    <cellStyle name="Comma 3 9 6" xfId="869"/>
    <cellStyle name="Comma 3 9 6 2" xfId="1365"/>
    <cellStyle name="Comma 3 9 6 2 2" xfId="2384"/>
    <cellStyle name="Comma 3 9 6 3" xfId="1888"/>
    <cellStyle name="Comma 3 9 6 4" xfId="2886"/>
    <cellStyle name="Comma 3 9 6 5" xfId="3388"/>
    <cellStyle name="Comma 3 9 6 6" xfId="3890"/>
    <cellStyle name="Comma 3 9 7" xfId="1117"/>
    <cellStyle name="Comma 3 9 7 2" xfId="2136"/>
    <cellStyle name="Comma 3 9 8" xfId="1640"/>
    <cellStyle name="Comma 3 9 9" xfId="2638"/>
    <cellStyle name="Comma 30" xfId="4204"/>
    <cellStyle name="Comma 31" xfId="4336"/>
    <cellStyle name="Comma 32" xfId="4196"/>
    <cellStyle name="Comma 33" xfId="4331"/>
    <cellStyle name="Comma 34" xfId="4335"/>
    <cellStyle name="Comma 35" xfId="4332"/>
    <cellStyle name="Comma 4" xfId="167"/>
    <cellStyle name="Comma 4 2" xfId="112"/>
    <cellStyle name="Comma 4 2 2" xfId="187"/>
    <cellStyle name="Comma 4 3" xfId="174"/>
    <cellStyle name="Comma 5" xfId="377"/>
    <cellStyle name="Comma 5 2" xfId="4233"/>
    <cellStyle name="Comma 5 3" xfId="4187"/>
    <cellStyle name="Comma 6" xfId="378"/>
    <cellStyle name="Comma 6 2" xfId="379"/>
    <cellStyle name="Comma 6 3" xfId="4231"/>
    <cellStyle name="Comma 7" xfId="97"/>
    <cellStyle name="Comma 7 2" xfId="162"/>
    <cellStyle name="Comma 7 2 2" xfId="381"/>
    <cellStyle name="Comma 7 2 2 2" xfId="4322"/>
    <cellStyle name="Comma 7 2 3" xfId="1619"/>
    <cellStyle name="Comma 7 2 4" xfId="4206"/>
    <cellStyle name="Comma 7 3" xfId="380"/>
    <cellStyle name="Comma 7 3 2" xfId="4280"/>
    <cellStyle name="Comma 7 4" xfId="1604"/>
    <cellStyle name="Comma 7 5" xfId="4201"/>
    <cellStyle name="Comma 8" xfId="382"/>
    <cellStyle name="Comma 8 2" xfId="383"/>
    <cellStyle name="Comma 9" xfId="384"/>
    <cellStyle name="CommaBlank" xfId="385"/>
    <cellStyle name="CommaBlank 2" xfId="386"/>
    <cellStyle name="Currency 10" xfId="387"/>
    <cellStyle name="Currency 10 10" xfId="3126"/>
    <cellStyle name="Currency 10 11" xfId="3628"/>
    <cellStyle name="Currency 10 2" xfId="623"/>
    <cellStyle name="Currency 10 2 2" xfId="696"/>
    <cellStyle name="Currency 10 2 2 2" xfId="820"/>
    <cellStyle name="Currency 10 2 2 2 2" xfId="1068"/>
    <cellStyle name="Currency 10 2 2 2 2 2" xfId="1564"/>
    <cellStyle name="Currency 10 2 2 2 2 2 2" xfId="2583"/>
    <cellStyle name="Currency 10 2 2 2 2 3" xfId="2087"/>
    <cellStyle name="Currency 10 2 2 2 2 4" xfId="3085"/>
    <cellStyle name="Currency 10 2 2 2 2 5" xfId="3587"/>
    <cellStyle name="Currency 10 2 2 2 2 6" xfId="4089"/>
    <cellStyle name="Currency 10 2 2 2 3" xfId="1316"/>
    <cellStyle name="Currency 10 2 2 2 3 2" xfId="2335"/>
    <cellStyle name="Currency 10 2 2 2 4" xfId="1839"/>
    <cellStyle name="Currency 10 2 2 2 5" xfId="2837"/>
    <cellStyle name="Currency 10 2 2 2 6" xfId="3339"/>
    <cellStyle name="Currency 10 2 2 2 7" xfId="3841"/>
    <cellStyle name="Currency 10 2 2 3" xfId="944"/>
    <cellStyle name="Currency 10 2 2 3 2" xfId="1440"/>
    <cellStyle name="Currency 10 2 2 3 2 2" xfId="2459"/>
    <cellStyle name="Currency 10 2 2 3 3" xfId="1963"/>
    <cellStyle name="Currency 10 2 2 3 4" xfId="2961"/>
    <cellStyle name="Currency 10 2 2 3 5" xfId="3463"/>
    <cellStyle name="Currency 10 2 2 3 6" xfId="3965"/>
    <cellStyle name="Currency 10 2 2 4" xfId="1192"/>
    <cellStyle name="Currency 10 2 2 4 2" xfId="2211"/>
    <cellStyle name="Currency 10 2 2 5" xfId="1715"/>
    <cellStyle name="Currency 10 2 2 6" xfId="2713"/>
    <cellStyle name="Currency 10 2 2 7" xfId="3215"/>
    <cellStyle name="Currency 10 2 2 8" xfId="3717"/>
    <cellStyle name="Currency 10 2 3" xfId="753"/>
    <cellStyle name="Currency 10 2 3 2" xfId="1001"/>
    <cellStyle name="Currency 10 2 3 2 2" xfId="1497"/>
    <cellStyle name="Currency 10 2 3 2 2 2" xfId="2516"/>
    <cellStyle name="Currency 10 2 3 2 3" xfId="2020"/>
    <cellStyle name="Currency 10 2 3 2 4" xfId="3018"/>
    <cellStyle name="Currency 10 2 3 2 5" xfId="3520"/>
    <cellStyle name="Currency 10 2 3 2 6" xfId="4022"/>
    <cellStyle name="Currency 10 2 3 3" xfId="1249"/>
    <cellStyle name="Currency 10 2 3 3 2" xfId="2268"/>
    <cellStyle name="Currency 10 2 3 4" xfId="1772"/>
    <cellStyle name="Currency 10 2 3 5" xfId="2770"/>
    <cellStyle name="Currency 10 2 3 6" xfId="3272"/>
    <cellStyle name="Currency 10 2 3 7" xfId="3774"/>
    <cellStyle name="Currency 10 2 4" xfId="877"/>
    <cellStyle name="Currency 10 2 4 2" xfId="1373"/>
    <cellStyle name="Currency 10 2 4 2 2" xfId="2392"/>
    <cellStyle name="Currency 10 2 4 3" xfId="1896"/>
    <cellStyle name="Currency 10 2 4 4" xfId="2894"/>
    <cellStyle name="Currency 10 2 4 5" xfId="3396"/>
    <cellStyle name="Currency 10 2 4 6" xfId="3898"/>
    <cellStyle name="Currency 10 2 5" xfId="1125"/>
    <cellStyle name="Currency 10 2 5 2" xfId="2144"/>
    <cellStyle name="Currency 10 2 6" xfId="1648"/>
    <cellStyle name="Currency 10 2 7" xfId="2646"/>
    <cellStyle name="Currency 10 2 8" xfId="3148"/>
    <cellStyle name="Currency 10 2 9" xfId="3650"/>
    <cellStyle name="Currency 10 3" xfId="649"/>
    <cellStyle name="Currency 10 3 2" xfId="697"/>
    <cellStyle name="Currency 10 3 2 2" xfId="821"/>
    <cellStyle name="Currency 10 3 2 2 2" xfId="1069"/>
    <cellStyle name="Currency 10 3 2 2 2 2" xfId="1565"/>
    <cellStyle name="Currency 10 3 2 2 2 2 2" xfId="2584"/>
    <cellStyle name="Currency 10 3 2 2 2 3" xfId="2088"/>
    <cellStyle name="Currency 10 3 2 2 2 4" xfId="3086"/>
    <cellStyle name="Currency 10 3 2 2 2 5" xfId="3588"/>
    <cellStyle name="Currency 10 3 2 2 2 6" xfId="4090"/>
    <cellStyle name="Currency 10 3 2 2 3" xfId="1317"/>
    <cellStyle name="Currency 10 3 2 2 3 2" xfId="2336"/>
    <cellStyle name="Currency 10 3 2 2 4" xfId="1840"/>
    <cellStyle name="Currency 10 3 2 2 5" xfId="2838"/>
    <cellStyle name="Currency 10 3 2 2 6" xfId="3340"/>
    <cellStyle name="Currency 10 3 2 2 7" xfId="3842"/>
    <cellStyle name="Currency 10 3 2 3" xfId="945"/>
    <cellStyle name="Currency 10 3 2 3 2" xfId="1441"/>
    <cellStyle name="Currency 10 3 2 3 2 2" xfId="2460"/>
    <cellStyle name="Currency 10 3 2 3 3" xfId="1964"/>
    <cellStyle name="Currency 10 3 2 3 4" xfId="2962"/>
    <cellStyle name="Currency 10 3 2 3 5" xfId="3464"/>
    <cellStyle name="Currency 10 3 2 3 6" xfId="3966"/>
    <cellStyle name="Currency 10 3 2 4" xfId="1193"/>
    <cellStyle name="Currency 10 3 2 4 2" xfId="2212"/>
    <cellStyle name="Currency 10 3 2 5" xfId="1716"/>
    <cellStyle name="Currency 10 3 2 6" xfId="2714"/>
    <cellStyle name="Currency 10 3 2 7" xfId="3216"/>
    <cellStyle name="Currency 10 3 2 8" xfId="3718"/>
    <cellStyle name="Currency 10 3 3" xfId="773"/>
    <cellStyle name="Currency 10 3 3 2" xfId="1021"/>
    <cellStyle name="Currency 10 3 3 2 2" xfId="1517"/>
    <cellStyle name="Currency 10 3 3 2 2 2" xfId="2536"/>
    <cellStyle name="Currency 10 3 3 2 3" xfId="2040"/>
    <cellStyle name="Currency 10 3 3 2 4" xfId="3038"/>
    <cellStyle name="Currency 10 3 3 2 5" xfId="3540"/>
    <cellStyle name="Currency 10 3 3 2 6" xfId="4042"/>
    <cellStyle name="Currency 10 3 3 3" xfId="1269"/>
    <cellStyle name="Currency 10 3 3 3 2" xfId="2288"/>
    <cellStyle name="Currency 10 3 3 4" xfId="1792"/>
    <cellStyle name="Currency 10 3 3 5" xfId="2790"/>
    <cellStyle name="Currency 10 3 3 6" xfId="3292"/>
    <cellStyle name="Currency 10 3 3 7" xfId="3794"/>
    <cellStyle name="Currency 10 3 4" xfId="897"/>
    <cellStyle name="Currency 10 3 4 2" xfId="1393"/>
    <cellStyle name="Currency 10 3 4 2 2" xfId="2412"/>
    <cellStyle name="Currency 10 3 4 3" xfId="1916"/>
    <cellStyle name="Currency 10 3 4 4" xfId="2914"/>
    <cellStyle name="Currency 10 3 4 5" xfId="3416"/>
    <cellStyle name="Currency 10 3 4 6" xfId="3918"/>
    <cellStyle name="Currency 10 3 5" xfId="1145"/>
    <cellStyle name="Currency 10 3 5 2" xfId="2164"/>
    <cellStyle name="Currency 10 3 6" xfId="1668"/>
    <cellStyle name="Currency 10 3 7" xfId="2666"/>
    <cellStyle name="Currency 10 3 8" xfId="3168"/>
    <cellStyle name="Currency 10 3 9" xfId="3670"/>
    <cellStyle name="Currency 10 4" xfId="695"/>
    <cellStyle name="Currency 10 4 2" xfId="819"/>
    <cellStyle name="Currency 10 4 2 2" xfId="1067"/>
    <cellStyle name="Currency 10 4 2 2 2" xfId="1563"/>
    <cellStyle name="Currency 10 4 2 2 2 2" xfId="2582"/>
    <cellStyle name="Currency 10 4 2 2 3" xfId="2086"/>
    <cellStyle name="Currency 10 4 2 2 4" xfId="3084"/>
    <cellStyle name="Currency 10 4 2 2 5" xfId="3586"/>
    <cellStyle name="Currency 10 4 2 2 6" xfId="4088"/>
    <cellStyle name="Currency 10 4 2 3" xfId="1315"/>
    <cellStyle name="Currency 10 4 2 3 2" xfId="2334"/>
    <cellStyle name="Currency 10 4 2 4" xfId="1838"/>
    <cellStyle name="Currency 10 4 2 5" xfId="2836"/>
    <cellStyle name="Currency 10 4 2 6" xfId="3338"/>
    <cellStyle name="Currency 10 4 2 7" xfId="3840"/>
    <cellStyle name="Currency 10 4 3" xfId="943"/>
    <cellStyle name="Currency 10 4 3 2" xfId="1439"/>
    <cellStyle name="Currency 10 4 3 2 2" xfId="2458"/>
    <cellStyle name="Currency 10 4 3 3" xfId="1962"/>
    <cellStyle name="Currency 10 4 3 4" xfId="2960"/>
    <cellStyle name="Currency 10 4 3 5" xfId="3462"/>
    <cellStyle name="Currency 10 4 3 6" xfId="3964"/>
    <cellStyle name="Currency 10 4 4" xfId="1191"/>
    <cellStyle name="Currency 10 4 4 2" xfId="2210"/>
    <cellStyle name="Currency 10 4 5" xfId="1714"/>
    <cellStyle name="Currency 10 4 6" xfId="2712"/>
    <cellStyle name="Currency 10 4 7" xfId="3214"/>
    <cellStyle name="Currency 10 4 8" xfId="3716"/>
    <cellStyle name="Currency 10 5" xfId="731"/>
    <cellStyle name="Currency 10 5 2" xfId="979"/>
    <cellStyle name="Currency 10 5 2 2" xfId="1475"/>
    <cellStyle name="Currency 10 5 2 2 2" xfId="2494"/>
    <cellStyle name="Currency 10 5 2 3" xfId="1998"/>
    <cellStyle name="Currency 10 5 2 4" xfId="2996"/>
    <cellStyle name="Currency 10 5 2 5" xfId="3498"/>
    <cellStyle name="Currency 10 5 2 6" xfId="4000"/>
    <cellStyle name="Currency 10 5 3" xfId="1227"/>
    <cellStyle name="Currency 10 5 3 2" xfId="2246"/>
    <cellStyle name="Currency 10 5 4" xfId="1750"/>
    <cellStyle name="Currency 10 5 5" xfId="2748"/>
    <cellStyle name="Currency 10 5 6" xfId="3250"/>
    <cellStyle name="Currency 10 5 7" xfId="3752"/>
    <cellStyle name="Currency 10 6" xfId="855"/>
    <cellStyle name="Currency 10 6 2" xfId="1351"/>
    <cellStyle name="Currency 10 6 2 2" xfId="2370"/>
    <cellStyle name="Currency 10 6 3" xfId="1874"/>
    <cellStyle name="Currency 10 6 4" xfId="2872"/>
    <cellStyle name="Currency 10 6 5" xfId="3374"/>
    <cellStyle name="Currency 10 6 6" xfId="3876"/>
    <cellStyle name="Currency 10 7" xfId="1103"/>
    <cellStyle name="Currency 10 7 2" xfId="2122"/>
    <cellStyle name="Currency 10 8" xfId="1626"/>
    <cellStyle name="Currency 10 9" xfId="2624"/>
    <cellStyle name="Currency 2" xfId="45"/>
    <cellStyle name="Currency 2 2" xfId="46"/>
    <cellStyle name="Currency 2 2 2" xfId="113"/>
    <cellStyle name="Currency 2 2 2 2" xfId="1614"/>
    <cellStyle name="Currency 2 2 3" xfId="137"/>
    <cellStyle name="Currency 2 2 3 2" xfId="4297"/>
    <cellStyle name="Currency 2 3" xfId="47"/>
    <cellStyle name="Currency 2 3 2" xfId="138"/>
    <cellStyle name="Currency 2 3 2 2" xfId="4298"/>
    <cellStyle name="Currency 2 3 3" xfId="599"/>
    <cellStyle name="Currency 2 3 3 2" xfId="4248"/>
    <cellStyle name="Currency 2 4" xfId="48"/>
    <cellStyle name="Currency 2 4 2" xfId="139"/>
    <cellStyle name="Currency 2 4 2 2" xfId="4299"/>
    <cellStyle name="Currency 2 4 3" xfId="4249"/>
    <cellStyle name="Currency 2 5" xfId="109"/>
    <cellStyle name="Currency 2 5 2" xfId="1611"/>
    <cellStyle name="Currency 2 6" xfId="172"/>
    <cellStyle name="Currency 3" xfId="114"/>
    <cellStyle name="Currency 3 2" xfId="175"/>
    <cellStyle name="Currency 3 3" xfId="389"/>
    <cellStyle name="Currency 3 4" xfId="390"/>
    <cellStyle name="Currency 3 5" xfId="624"/>
    <cellStyle name="Currency 3 6" xfId="388"/>
    <cellStyle name="Currency 4" xfId="106"/>
    <cellStyle name="Currency 4 2" xfId="392"/>
    <cellStyle name="Currency 4 3" xfId="393"/>
    <cellStyle name="Currency 4 4" xfId="394"/>
    <cellStyle name="Currency 4 5" xfId="391"/>
    <cellStyle name="Currency 5" xfId="395"/>
    <cellStyle name="Currency 5 2" xfId="4327"/>
    <cellStyle name="Currency 5 3" xfId="4215"/>
    <cellStyle name="Currency 6" xfId="396"/>
    <cellStyle name="Currency 7" xfId="397"/>
    <cellStyle name="Currency 7 2" xfId="4230"/>
    <cellStyle name="Currency 8" xfId="398"/>
    <cellStyle name="Currency 8 2" xfId="4210"/>
    <cellStyle name="Currency 9" xfId="399"/>
    <cellStyle name="Explanatory Text" xfId="49" builtinId="53" customBuiltin="1"/>
    <cellStyle name="Explanatory Text 2" xfId="400"/>
    <cellStyle name="Explanatory Text 3" xfId="401"/>
    <cellStyle name="Explanatory Text 4" xfId="402"/>
    <cellStyle name="Explanatory Text 5" xfId="403"/>
    <cellStyle name="Explanatory Text 6" xfId="404"/>
    <cellStyle name="Explanatory Text 7" xfId="4144"/>
    <cellStyle name="Good" xfId="50" builtinId="26" customBuiltin="1"/>
    <cellStyle name="Good 2" xfId="405"/>
    <cellStyle name="Good 3" xfId="406"/>
    <cellStyle name="Good 4" xfId="407"/>
    <cellStyle name="Good 5" xfId="408"/>
    <cellStyle name="Good 6" xfId="409"/>
    <cellStyle name="Good 7" xfId="4135"/>
    <cellStyle name="Heading 1" xfId="51" builtinId="16" customBuiltin="1"/>
    <cellStyle name="Heading 1 2" xfId="410"/>
    <cellStyle name="Heading 1 2 2" xfId="4189"/>
    <cellStyle name="Heading 1 3" xfId="411"/>
    <cellStyle name="Heading 1 4" xfId="412"/>
    <cellStyle name="Heading 1 5" xfId="413"/>
    <cellStyle name="Heading 1 6" xfId="414"/>
    <cellStyle name="Heading 1 7" xfId="415"/>
    <cellStyle name="Heading 1 8" xfId="416"/>
    <cellStyle name="Heading 1 9" xfId="4131"/>
    <cellStyle name="Heading 2" xfId="52" builtinId="17" customBuiltin="1"/>
    <cellStyle name="Heading 2 2" xfId="417"/>
    <cellStyle name="Heading 2 2 2" xfId="4190"/>
    <cellStyle name="Heading 2 3" xfId="418"/>
    <cellStyle name="Heading 2 4" xfId="419"/>
    <cellStyle name="Heading 2 5" xfId="420"/>
    <cellStyle name="Heading 2 6" xfId="421"/>
    <cellStyle name="Heading 2 7" xfId="422"/>
    <cellStyle name="Heading 2 8" xfId="423"/>
    <cellStyle name="Heading 2 9" xfId="4132"/>
    <cellStyle name="Heading 3" xfId="53" builtinId="18" customBuiltin="1"/>
    <cellStyle name="Heading 3 2" xfId="424"/>
    <cellStyle name="Heading 3 2 2" xfId="4191"/>
    <cellStyle name="Heading 3 3" xfId="425"/>
    <cellStyle name="Heading 3 4" xfId="426"/>
    <cellStyle name="Heading 3 5" xfId="427"/>
    <cellStyle name="Heading 3 6" xfId="428"/>
    <cellStyle name="Heading 3 7" xfId="429"/>
    <cellStyle name="Heading 3 8" xfId="430"/>
    <cellStyle name="Heading 3 9" xfId="4133"/>
    <cellStyle name="Heading 4" xfId="54" builtinId="19" customBuiltin="1"/>
    <cellStyle name="Heading 4 2" xfId="431"/>
    <cellStyle name="Heading 4 2 2" xfId="4192"/>
    <cellStyle name="Heading 4 3" xfId="432"/>
    <cellStyle name="Heading 4 4" xfId="433"/>
    <cellStyle name="Heading 4 5" xfId="434"/>
    <cellStyle name="Heading 4 6" xfId="435"/>
    <cellStyle name="Heading 4 7" xfId="436"/>
    <cellStyle name="Heading 4 8" xfId="437"/>
    <cellStyle name="Heading 4 9" xfId="4134"/>
    <cellStyle name="Input" xfId="55" builtinId="20" customBuiltin="1"/>
    <cellStyle name="Input 2" xfId="438"/>
    <cellStyle name="Input 3" xfId="439"/>
    <cellStyle name="Input 4" xfId="440"/>
    <cellStyle name="Input 5" xfId="441"/>
    <cellStyle name="Input 6" xfId="442"/>
    <cellStyle name="Input 7" xfId="4138"/>
    <cellStyle name="kirkdollars" xfId="443"/>
    <cellStyle name="Linked Cell" xfId="56" builtinId="24" customBuiltin="1"/>
    <cellStyle name="Linked Cell 2" xfId="444"/>
    <cellStyle name="Linked Cell 3" xfId="445"/>
    <cellStyle name="Linked Cell 4" xfId="446"/>
    <cellStyle name="Linked Cell 5" xfId="447"/>
    <cellStyle name="Linked Cell 6" xfId="448"/>
    <cellStyle name="Linked Cell 7" xfId="4141"/>
    <cellStyle name="Neutral" xfId="57" builtinId="28" customBuiltin="1"/>
    <cellStyle name="Neutral 2" xfId="449"/>
    <cellStyle name="Neutral 3" xfId="450"/>
    <cellStyle name="Neutral 4" xfId="451"/>
    <cellStyle name="Neutral 5" xfId="452"/>
    <cellStyle name="Neutral 6" xfId="453"/>
    <cellStyle name="Neutral 7" xfId="4137"/>
    <cellStyle name="Normal" xfId="0" builtinId="0"/>
    <cellStyle name="Normal 10" xfId="454"/>
    <cellStyle name="Normal 10 2" xfId="4170"/>
    <cellStyle name="Normal 11" xfId="455"/>
    <cellStyle name="Normal 12" xfId="456"/>
    <cellStyle name="Normal 13" xfId="457"/>
    <cellStyle name="Normal 14" xfId="458"/>
    <cellStyle name="Normal 15" xfId="459"/>
    <cellStyle name="Normal 15 10" xfId="3127"/>
    <cellStyle name="Normal 15 11" xfId="3629"/>
    <cellStyle name="Normal 15 2" xfId="625"/>
    <cellStyle name="Normal 15 2 2" xfId="699"/>
    <cellStyle name="Normal 15 2 2 2" xfId="823"/>
    <cellStyle name="Normal 15 2 2 2 2" xfId="1071"/>
    <cellStyle name="Normal 15 2 2 2 2 2" xfId="1567"/>
    <cellStyle name="Normal 15 2 2 2 2 2 2" xfId="2586"/>
    <cellStyle name="Normal 15 2 2 2 2 3" xfId="2090"/>
    <cellStyle name="Normal 15 2 2 2 2 4" xfId="3088"/>
    <cellStyle name="Normal 15 2 2 2 2 5" xfId="3590"/>
    <cellStyle name="Normal 15 2 2 2 2 6" xfId="4092"/>
    <cellStyle name="Normal 15 2 2 2 3" xfId="1319"/>
    <cellStyle name="Normal 15 2 2 2 3 2" xfId="2338"/>
    <cellStyle name="Normal 15 2 2 2 4" xfId="1842"/>
    <cellStyle name="Normal 15 2 2 2 5" xfId="2840"/>
    <cellStyle name="Normal 15 2 2 2 6" xfId="3342"/>
    <cellStyle name="Normal 15 2 2 2 7" xfId="3844"/>
    <cellStyle name="Normal 15 2 2 3" xfId="947"/>
    <cellStyle name="Normal 15 2 2 3 2" xfId="1443"/>
    <cellStyle name="Normal 15 2 2 3 2 2" xfId="2462"/>
    <cellStyle name="Normal 15 2 2 3 3" xfId="1966"/>
    <cellStyle name="Normal 15 2 2 3 4" xfId="2964"/>
    <cellStyle name="Normal 15 2 2 3 5" xfId="3466"/>
    <cellStyle name="Normal 15 2 2 3 6" xfId="3968"/>
    <cellStyle name="Normal 15 2 2 4" xfId="1195"/>
    <cellStyle name="Normal 15 2 2 4 2" xfId="2214"/>
    <cellStyle name="Normal 15 2 2 5" xfId="1718"/>
    <cellStyle name="Normal 15 2 2 6" xfId="2716"/>
    <cellStyle name="Normal 15 2 2 7" xfId="3218"/>
    <cellStyle name="Normal 15 2 2 8" xfId="3720"/>
    <cellStyle name="Normal 15 2 3" xfId="754"/>
    <cellStyle name="Normal 15 2 3 2" xfId="1002"/>
    <cellStyle name="Normal 15 2 3 2 2" xfId="1498"/>
    <cellStyle name="Normal 15 2 3 2 2 2" xfId="2517"/>
    <cellStyle name="Normal 15 2 3 2 3" xfId="2021"/>
    <cellStyle name="Normal 15 2 3 2 4" xfId="3019"/>
    <cellStyle name="Normal 15 2 3 2 5" xfId="3521"/>
    <cellStyle name="Normal 15 2 3 2 6" xfId="4023"/>
    <cellStyle name="Normal 15 2 3 3" xfId="1250"/>
    <cellStyle name="Normal 15 2 3 3 2" xfId="2269"/>
    <cellStyle name="Normal 15 2 3 4" xfId="1773"/>
    <cellStyle name="Normal 15 2 3 5" xfId="2771"/>
    <cellStyle name="Normal 15 2 3 6" xfId="3273"/>
    <cellStyle name="Normal 15 2 3 7" xfId="3775"/>
    <cellStyle name="Normal 15 2 4" xfId="878"/>
    <cellStyle name="Normal 15 2 4 2" xfId="1374"/>
    <cellStyle name="Normal 15 2 4 2 2" xfId="2393"/>
    <cellStyle name="Normal 15 2 4 3" xfId="1897"/>
    <cellStyle name="Normal 15 2 4 4" xfId="2895"/>
    <cellStyle name="Normal 15 2 4 5" xfId="3397"/>
    <cellStyle name="Normal 15 2 4 6" xfId="3899"/>
    <cellStyle name="Normal 15 2 5" xfId="1126"/>
    <cellStyle name="Normal 15 2 5 2" xfId="2145"/>
    <cellStyle name="Normal 15 2 6" xfId="1649"/>
    <cellStyle name="Normal 15 2 7" xfId="2647"/>
    <cellStyle name="Normal 15 2 8" xfId="3149"/>
    <cellStyle name="Normal 15 2 9" xfId="3651"/>
    <cellStyle name="Normal 15 3" xfId="650"/>
    <cellStyle name="Normal 15 3 2" xfId="700"/>
    <cellStyle name="Normal 15 3 2 2" xfId="824"/>
    <cellStyle name="Normal 15 3 2 2 2" xfId="1072"/>
    <cellStyle name="Normal 15 3 2 2 2 2" xfId="1568"/>
    <cellStyle name="Normal 15 3 2 2 2 2 2" xfId="2587"/>
    <cellStyle name="Normal 15 3 2 2 2 3" xfId="2091"/>
    <cellStyle name="Normal 15 3 2 2 2 4" xfId="3089"/>
    <cellStyle name="Normal 15 3 2 2 2 5" xfId="3591"/>
    <cellStyle name="Normal 15 3 2 2 2 6" xfId="4093"/>
    <cellStyle name="Normal 15 3 2 2 3" xfId="1320"/>
    <cellStyle name="Normal 15 3 2 2 3 2" xfId="2339"/>
    <cellStyle name="Normal 15 3 2 2 4" xfId="1843"/>
    <cellStyle name="Normal 15 3 2 2 5" xfId="2841"/>
    <cellStyle name="Normal 15 3 2 2 6" xfId="3343"/>
    <cellStyle name="Normal 15 3 2 2 7" xfId="3845"/>
    <cellStyle name="Normal 15 3 2 3" xfId="948"/>
    <cellStyle name="Normal 15 3 2 3 2" xfId="1444"/>
    <cellStyle name="Normal 15 3 2 3 2 2" xfId="2463"/>
    <cellStyle name="Normal 15 3 2 3 3" xfId="1967"/>
    <cellStyle name="Normal 15 3 2 3 4" xfId="2965"/>
    <cellStyle name="Normal 15 3 2 3 5" xfId="3467"/>
    <cellStyle name="Normal 15 3 2 3 6" xfId="3969"/>
    <cellStyle name="Normal 15 3 2 4" xfId="1196"/>
    <cellStyle name="Normal 15 3 2 4 2" xfId="2215"/>
    <cellStyle name="Normal 15 3 2 5" xfId="1719"/>
    <cellStyle name="Normal 15 3 2 6" xfId="2717"/>
    <cellStyle name="Normal 15 3 2 7" xfId="3219"/>
    <cellStyle name="Normal 15 3 2 8" xfId="3721"/>
    <cellStyle name="Normal 15 3 3" xfId="774"/>
    <cellStyle name="Normal 15 3 3 2" xfId="1022"/>
    <cellStyle name="Normal 15 3 3 2 2" xfId="1518"/>
    <cellStyle name="Normal 15 3 3 2 2 2" xfId="2537"/>
    <cellStyle name="Normal 15 3 3 2 3" xfId="2041"/>
    <cellStyle name="Normal 15 3 3 2 4" xfId="3039"/>
    <cellStyle name="Normal 15 3 3 2 5" xfId="3541"/>
    <cellStyle name="Normal 15 3 3 2 6" xfId="4043"/>
    <cellStyle name="Normal 15 3 3 3" xfId="1270"/>
    <cellStyle name="Normal 15 3 3 3 2" xfId="2289"/>
    <cellStyle name="Normal 15 3 3 4" xfId="1793"/>
    <cellStyle name="Normal 15 3 3 5" xfId="2791"/>
    <cellStyle name="Normal 15 3 3 6" xfId="3293"/>
    <cellStyle name="Normal 15 3 3 7" xfId="3795"/>
    <cellStyle name="Normal 15 3 4" xfId="898"/>
    <cellStyle name="Normal 15 3 4 2" xfId="1394"/>
    <cellStyle name="Normal 15 3 4 2 2" xfId="2413"/>
    <cellStyle name="Normal 15 3 4 3" xfId="1917"/>
    <cellStyle name="Normal 15 3 4 4" xfId="2915"/>
    <cellStyle name="Normal 15 3 4 5" xfId="3417"/>
    <cellStyle name="Normal 15 3 4 6" xfId="3919"/>
    <cellStyle name="Normal 15 3 5" xfId="1146"/>
    <cellStyle name="Normal 15 3 5 2" xfId="2165"/>
    <cellStyle name="Normal 15 3 6" xfId="1669"/>
    <cellStyle name="Normal 15 3 7" xfId="2667"/>
    <cellStyle name="Normal 15 3 8" xfId="3169"/>
    <cellStyle name="Normal 15 3 9" xfId="3671"/>
    <cellStyle name="Normal 15 4" xfId="698"/>
    <cellStyle name="Normal 15 4 2" xfId="822"/>
    <cellStyle name="Normal 15 4 2 2" xfId="1070"/>
    <cellStyle name="Normal 15 4 2 2 2" xfId="1566"/>
    <cellStyle name="Normal 15 4 2 2 2 2" xfId="2585"/>
    <cellStyle name="Normal 15 4 2 2 3" xfId="2089"/>
    <cellStyle name="Normal 15 4 2 2 4" xfId="3087"/>
    <cellStyle name="Normal 15 4 2 2 5" xfId="3589"/>
    <cellStyle name="Normal 15 4 2 2 6" xfId="4091"/>
    <cellStyle name="Normal 15 4 2 3" xfId="1318"/>
    <cellStyle name="Normal 15 4 2 3 2" xfId="2337"/>
    <cellStyle name="Normal 15 4 2 4" xfId="1841"/>
    <cellStyle name="Normal 15 4 2 5" xfId="2839"/>
    <cellStyle name="Normal 15 4 2 6" xfId="3341"/>
    <cellStyle name="Normal 15 4 2 7" xfId="3843"/>
    <cellStyle name="Normal 15 4 3" xfId="946"/>
    <cellStyle name="Normal 15 4 3 2" xfId="1442"/>
    <cellStyle name="Normal 15 4 3 2 2" xfId="2461"/>
    <cellStyle name="Normal 15 4 3 3" xfId="1965"/>
    <cellStyle name="Normal 15 4 3 4" xfId="2963"/>
    <cellStyle name="Normal 15 4 3 5" xfId="3465"/>
    <cellStyle name="Normal 15 4 3 6" xfId="3967"/>
    <cellStyle name="Normal 15 4 4" xfId="1194"/>
    <cellStyle name="Normal 15 4 4 2" xfId="2213"/>
    <cellStyle name="Normal 15 4 5" xfId="1717"/>
    <cellStyle name="Normal 15 4 6" xfId="2715"/>
    <cellStyle name="Normal 15 4 7" xfId="3217"/>
    <cellStyle name="Normal 15 4 8" xfId="3719"/>
    <cellStyle name="Normal 15 5" xfId="732"/>
    <cellStyle name="Normal 15 5 2" xfId="980"/>
    <cellStyle name="Normal 15 5 2 2" xfId="1476"/>
    <cellStyle name="Normal 15 5 2 2 2" xfId="2495"/>
    <cellStyle name="Normal 15 5 2 3" xfId="1999"/>
    <cellStyle name="Normal 15 5 2 4" xfId="2997"/>
    <cellStyle name="Normal 15 5 2 5" xfId="3499"/>
    <cellStyle name="Normal 15 5 2 6" xfId="4001"/>
    <cellStyle name="Normal 15 5 3" xfId="1228"/>
    <cellStyle name="Normal 15 5 3 2" xfId="2247"/>
    <cellStyle name="Normal 15 5 4" xfId="1751"/>
    <cellStyle name="Normal 15 5 5" xfId="2749"/>
    <cellStyle name="Normal 15 5 6" xfId="3251"/>
    <cellStyle name="Normal 15 5 7" xfId="3753"/>
    <cellStyle name="Normal 15 6" xfId="856"/>
    <cellStyle name="Normal 15 6 2" xfId="1352"/>
    <cellStyle name="Normal 15 6 2 2" xfId="2371"/>
    <cellStyle name="Normal 15 6 3" xfId="1875"/>
    <cellStyle name="Normal 15 6 4" xfId="2873"/>
    <cellStyle name="Normal 15 6 5" xfId="3375"/>
    <cellStyle name="Normal 15 6 6" xfId="3877"/>
    <cellStyle name="Normal 15 7" xfId="1104"/>
    <cellStyle name="Normal 15 7 2" xfId="2123"/>
    <cellStyle name="Normal 15 8" xfId="1627"/>
    <cellStyle name="Normal 15 9" xfId="2625"/>
    <cellStyle name="Normal 16" xfId="460"/>
    <cellStyle name="Normal 17" xfId="461"/>
    <cellStyle name="Normal 18" xfId="462"/>
    <cellStyle name="Normal 19" xfId="463"/>
    <cellStyle name="Normal 2" xfId="58"/>
    <cellStyle name="Normal 2 2" xfId="59"/>
    <cellStyle name="Normal 2 2 2" xfId="60"/>
    <cellStyle name="Normal 2 2 2 2" xfId="140"/>
    <cellStyle name="Normal 2 2 2 2 2" xfId="4300"/>
    <cellStyle name="Normal 2 2 2 3" xfId="4252"/>
    <cellStyle name="Normal 2 2 3" xfId="61"/>
    <cellStyle name="Normal 2 2 3 2" xfId="141"/>
    <cellStyle name="Normal 2 2 3 2 2" xfId="4301"/>
    <cellStyle name="Normal 2 2 3 3" xfId="4253"/>
    <cellStyle name="Normal 2 2 4" xfId="62"/>
    <cellStyle name="Normal 2 2 4 2" xfId="142"/>
    <cellStyle name="Normal 2 2 4 2 2" xfId="4302"/>
    <cellStyle name="Normal 2 2 4 3" xfId="4254"/>
    <cellStyle name="Normal 2 2 5" xfId="115"/>
    <cellStyle name="Normal 2 2 5 2" xfId="1615"/>
    <cellStyle name="Normal 2 2 6" xfId="176"/>
    <cellStyle name="Normal 2 2 6 2" xfId="4251"/>
    <cellStyle name="Normal 2 3" xfId="63"/>
    <cellStyle name="Normal 2 3 2" xfId="64"/>
    <cellStyle name="Normal 2 3 2 2" xfId="143"/>
    <cellStyle name="Normal 2 3 2 2 2" xfId="4303"/>
    <cellStyle name="Normal 2 3 2 3" xfId="1599"/>
    <cellStyle name="Normal 2 3 2 3 2" xfId="2618"/>
    <cellStyle name="Normal 2 3 2 3 3" xfId="4256"/>
    <cellStyle name="Normal 2 3 2 4" xfId="3120"/>
    <cellStyle name="Normal 2 3 2 5" xfId="3622"/>
    <cellStyle name="Normal 2 3 2 6" xfId="4124"/>
    <cellStyle name="Normal 2 3 3" xfId="65"/>
    <cellStyle name="Normal 2 3 3 2" xfId="144"/>
    <cellStyle name="Normal 2 3 3 2 2" xfId="4304"/>
    <cellStyle name="Normal 2 3 3 3" xfId="4257"/>
    <cellStyle name="Normal 2 3 4" xfId="66"/>
    <cellStyle name="Normal 2 3 4 2" xfId="145"/>
    <cellStyle name="Normal 2 3 4 2 2" xfId="4305"/>
    <cellStyle name="Normal 2 3 4 3" xfId="4258"/>
    <cellStyle name="Normal 2 3 5" xfId="4255"/>
    <cellStyle name="Normal 2 4" xfId="101"/>
    <cellStyle name="Normal 2 4 2" xfId="464"/>
    <cellStyle name="Normal 2 4 3" xfId="1608"/>
    <cellStyle name="Normal 2 5" xfId="4250"/>
    <cellStyle name="Normal 2 6" xfId="4193"/>
    <cellStyle name="Normal 2 7" xfId="4328"/>
    <cellStyle name="Normal 2 8" xfId="4330"/>
    <cellStyle name="Normal 2_Adjustment WP" xfId="465"/>
    <cellStyle name="Normal 20" xfId="466"/>
    <cellStyle name="Normal 21" xfId="467"/>
    <cellStyle name="Normal 22" xfId="468"/>
    <cellStyle name="Normal 23" xfId="469"/>
    <cellStyle name="Normal 24" xfId="470"/>
    <cellStyle name="Normal 25" xfId="471"/>
    <cellStyle name="Normal 26" xfId="472"/>
    <cellStyle name="Normal 27" xfId="473"/>
    <cellStyle name="Normal 28" xfId="474"/>
    <cellStyle name="Normal 29" xfId="475"/>
    <cellStyle name="Normal 3" xfId="67"/>
    <cellStyle name="Normal 3 2" xfId="98"/>
    <cellStyle name="Normal 3 2 2" xfId="477"/>
    <cellStyle name="Normal 3 2 2 2" xfId="1600"/>
    <cellStyle name="Normal 3 2 2 2 2" xfId="2619"/>
    <cellStyle name="Normal 3 2 2 3" xfId="3121"/>
    <cellStyle name="Normal 3 2 2 4" xfId="3623"/>
    <cellStyle name="Normal 3 2 2 5" xfId="4125"/>
    <cellStyle name="Normal 3 2 3" xfId="1605"/>
    <cellStyle name="Normal 3 3" xfId="107"/>
    <cellStyle name="Normal 3 3 2" xfId="478"/>
    <cellStyle name="Normal 3 3 2 2" xfId="4281"/>
    <cellStyle name="Normal 3 3 3" xfId="1609"/>
    <cellStyle name="Normal 3 4" xfId="170"/>
    <cellStyle name="Normal 3 4 2" xfId="479"/>
    <cellStyle name="Normal 3 4 3" xfId="4214"/>
    <cellStyle name="Normal 3 5" xfId="598"/>
    <cellStyle name="Normal 3 5 2" xfId="4259"/>
    <cellStyle name="Normal 3 6" xfId="626"/>
    <cellStyle name="Normal 3 6 2" xfId="4194"/>
    <cellStyle name="Normal 3 7" xfId="476"/>
    <cellStyle name="Normal 3_108 Summary" xfId="480"/>
    <cellStyle name="Normal 30" xfId="481"/>
    <cellStyle name="Normal 31" xfId="482"/>
    <cellStyle name="Normal 32" xfId="483"/>
    <cellStyle name="Normal 33" xfId="484"/>
    <cellStyle name="Normal 34" xfId="485"/>
    <cellStyle name="Normal 35" xfId="486"/>
    <cellStyle name="Normal 35 10" xfId="3128"/>
    <cellStyle name="Normal 35 11" xfId="3630"/>
    <cellStyle name="Normal 35 2" xfId="627"/>
    <cellStyle name="Normal 35 2 2" xfId="702"/>
    <cellStyle name="Normal 35 2 2 2" xfId="826"/>
    <cellStyle name="Normal 35 2 2 2 2" xfId="1074"/>
    <cellStyle name="Normal 35 2 2 2 2 2" xfId="1570"/>
    <cellStyle name="Normal 35 2 2 2 2 2 2" xfId="2589"/>
    <cellStyle name="Normal 35 2 2 2 2 3" xfId="2093"/>
    <cellStyle name="Normal 35 2 2 2 2 4" xfId="3091"/>
    <cellStyle name="Normal 35 2 2 2 2 5" xfId="3593"/>
    <cellStyle name="Normal 35 2 2 2 2 6" xfId="4095"/>
    <cellStyle name="Normal 35 2 2 2 3" xfId="1322"/>
    <cellStyle name="Normal 35 2 2 2 3 2" xfId="2341"/>
    <cellStyle name="Normal 35 2 2 2 4" xfId="1845"/>
    <cellStyle name="Normal 35 2 2 2 5" xfId="2843"/>
    <cellStyle name="Normal 35 2 2 2 6" xfId="3345"/>
    <cellStyle name="Normal 35 2 2 2 7" xfId="3847"/>
    <cellStyle name="Normal 35 2 2 3" xfId="950"/>
    <cellStyle name="Normal 35 2 2 3 2" xfId="1446"/>
    <cellStyle name="Normal 35 2 2 3 2 2" xfId="2465"/>
    <cellStyle name="Normal 35 2 2 3 3" xfId="1969"/>
    <cellStyle name="Normal 35 2 2 3 4" xfId="2967"/>
    <cellStyle name="Normal 35 2 2 3 5" xfId="3469"/>
    <cellStyle name="Normal 35 2 2 3 6" xfId="3971"/>
    <cellStyle name="Normal 35 2 2 4" xfId="1198"/>
    <cellStyle name="Normal 35 2 2 4 2" xfId="2217"/>
    <cellStyle name="Normal 35 2 2 5" xfId="1721"/>
    <cellStyle name="Normal 35 2 2 6" xfId="2719"/>
    <cellStyle name="Normal 35 2 2 7" xfId="3221"/>
    <cellStyle name="Normal 35 2 2 8" xfId="3723"/>
    <cellStyle name="Normal 35 2 3" xfId="755"/>
    <cellStyle name="Normal 35 2 3 2" xfId="1003"/>
    <cellStyle name="Normal 35 2 3 2 2" xfId="1499"/>
    <cellStyle name="Normal 35 2 3 2 2 2" xfId="2518"/>
    <cellStyle name="Normal 35 2 3 2 3" xfId="2022"/>
    <cellStyle name="Normal 35 2 3 2 4" xfId="3020"/>
    <cellStyle name="Normal 35 2 3 2 5" xfId="3522"/>
    <cellStyle name="Normal 35 2 3 2 6" xfId="4024"/>
    <cellStyle name="Normal 35 2 3 3" xfId="1251"/>
    <cellStyle name="Normal 35 2 3 3 2" xfId="2270"/>
    <cellStyle name="Normal 35 2 3 4" xfId="1774"/>
    <cellStyle name="Normal 35 2 3 5" xfId="2772"/>
    <cellStyle name="Normal 35 2 3 6" xfId="3274"/>
    <cellStyle name="Normal 35 2 3 7" xfId="3776"/>
    <cellStyle name="Normal 35 2 4" xfId="879"/>
    <cellStyle name="Normal 35 2 4 2" xfId="1375"/>
    <cellStyle name="Normal 35 2 4 2 2" xfId="2394"/>
    <cellStyle name="Normal 35 2 4 3" xfId="1898"/>
    <cellStyle name="Normal 35 2 4 4" xfId="2896"/>
    <cellStyle name="Normal 35 2 4 5" xfId="3398"/>
    <cellStyle name="Normal 35 2 4 6" xfId="3900"/>
    <cellStyle name="Normal 35 2 5" xfId="1127"/>
    <cellStyle name="Normal 35 2 5 2" xfId="2146"/>
    <cellStyle name="Normal 35 2 6" xfId="1650"/>
    <cellStyle name="Normal 35 2 7" xfId="2648"/>
    <cellStyle name="Normal 35 2 8" xfId="3150"/>
    <cellStyle name="Normal 35 2 9" xfId="3652"/>
    <cellStyle name="Normal 35 3" xfId="651"/>
    <cellStyle name="Normal 35 3 2" xfId="703"/>
    <cellStyle name="Normal 35 3 2 2" xfId="827"/>
    <cellStyle name="Normal 35 3 2 2 2" xfId="1075"/>
    <cellStyle name="Normal 35 3 2 2 2 2" xfId="1571"/>
    <cellStyle name="Normal 35 3 2 2 2 2 2" xfId="2590"/>
    <cellStyle name="Normal 35 3 2 2 2 3" xfId="2094"/>
    <cellStyle name="Normal 35 3 2 2 2 4" xfId="3092"/>
    <cellStyle name="Normal 35 3 2 2 2 5" xfId="3594"/>
    <cellStyle name="Normal 35 3 2 2 2 6" xfId="4096"/>
    <cellStyle name="Normal 35 3 2 2 3" xfId="1323"/>
    <cellStyle name="Normal 35 3 2 2 3 2" xfId="2342"/>
    <cellStyle name="Normal 35 3 2 2 4" xfId="1846"/>
    <cellStyle name="Normal 35 3 2 2 5" xfId="2844"/>
    <cellStyle name="Normal 35 3 2 2 6" xfId="3346"/>
    <cellStyle name="Normal 35 3 2 2 7" xfId="3848"/>
    <cellStyle name="Normal 35 3 2 3" xfId="951"/>
    <cellStyle name="Normal 35 3 2 3 2" xfId="1447"/>
    <cellStyle name="Normal 35 3 2 3 2 2" xfId="2466"/>
    <cellStyle name="Normal 35 3 2 3 3" xfId="1970"/>
    <cellStyle name="Normal 35 3 2 3 4" xfId="2968"/>
    <cellStyle name="Normal 35 3 2 3 5" xfId="3470"/>
    <cellStyle name="Normal 35 3 2 3 6" xfId="3972"/>
    <cellStyle name="Normal 35 3 2 4" xfId="1199"/>
    <cellStyle name="Normal 35 3 2 4 2" xfId="2218"/>
    <cellStyle name="Normal 35 3 2 5" xfId="1722"/>
    <cellStyle name="Normal 35 3 2 6" xfId="2720"/>
    <cellStyle name="Normal 35 3 2 7" xfId="3222"/>
    <cellStyle name="Normal 35 3 2 8" xfId="3724"/>
    <cellStyle name="Normal 35 3 3" xfId="775"/>
    <cellStyle name="Normal 35 3 3 2" xfId="1023"/>
    <cellStyle name="Normal 35 3 3 2 2" xfId="1519"/>
    <cellStyle name="Normal 35 3 3 2 2 2" xfId="2538"/>
    <cellStyle name="Normal 35 3 3 2 3" xfId="2042"/>
    <cellStyle name="Normal 35 3 3 2 4" xfId="3040"/>
    <cellStyle name="Normal 35 3 3 2 5" xfId="3542"/>
    <cellStyle name="Normal 35 3 3 2 6" xfId="4044"/>
    <cellStyle name="Normal 35 3 3 3" xfId="1271"/>
    <cellStyle name="Normal 35 3 3 3 2" xfId="2290"/>
    <cellStyle name="Normal 35 3 3 4" xfId="1794"/>
    <cellStyle name="Normal 35 3 3 5" xfId="2792"/>
    <cellStyle name="Normal 35 3 3 6" xfId="3294"/>
    <cellStyle name="Normal 35 3 3 7" xfId="3796"/>
    <cellStyle name="Normal 35 3 4" xfId="899"/>
    <cellStyle name="Normal 35 3 4 2" xfId="1395"/>
    <cellStyle name="Normal 35 3 4 2 2" xfId="2414"/>
    <cellStyle name="Normal 35 3 4 3" xfId="1918"/>
    <cellStyle name="Normal 35 3 4 4" xfId="2916"/>
    <cellStyle name="Normal 35 3 4 5" xfId="3418"/>
    <cellStyle name="Normal 35 3 4 6" xfId="3920"/>
    <cellStyle name="Normal 35 3 5" xfId="1147"/>
    <cellStyle name="Normal 35 3 5 2" xfId="2166"/>
    <cellStyle name="Normal 35 3 6" xfId="1670"/>
    <cellStyle name="Normal 35 3 7" xfId="2668"/>
    <cellStyle name="Normal 35 3 8" xfId="3170"/>
    <cellStyle name="Normal 35 3 9" xfId="3672"/>
    <cellStyle name="Normal 35 4" xfId="701"/>
    <cellStyle name="Normal 35 4 2" xfId="825"/>
    <cellStyle name="Normal 35 4 2 2" xfId="1073"/>
    <cellStyle name="Normal 35 4 2 2 2" xfId="1569"/>
    <cellStyle name="Normal 35 4 2 2 2 2" xfId="2588"/>
    <cellStyle name="Normal 35 4 2 2 3" xfId="2092"/>
    <cellStyle name="Normal 35 4 2 2 4" xfId="3090"/>
    <cellStyle name="Normal 35 4 2 2 5" xfId="3592"/>
    <cellStyle name="Normal 35 4 2 2 6" xfId="4094"/>
    <cellStyle name="Normal 35 4 2 3" xfId="1321"/>
    <cellStyle name="Normal 35 4 2 3 2" xfId="2340"/>
    <cellStyle name="Normal 35 4 2 4" xfId="1844"/>
    <cellStyle name="Normal 35 4 2 5" xfId="2842"/>
    <cellStyle name="Normal 35 4 2 6" xfId="3344"/>
    <cellStyle name="Normal 35 4 2 7" xfId="3846"/>
    <cellStyle name="Normal 35 4 3" xfId="949"/>
    <cellStyle name="Normal 35 4 3 2" xfId="1445"/>
    <cellStyle name="Normal 35 4 3 2 2" xfId="2464"/>
    <cellStyle name="Normal 35 4 3 3" xfId="1968"/>
    <cellStyle name="Normal 35 4 3 4" xfId="2966"/>
    <cellStyle name="Normal 35 4 3 5" xfId="3468"/>
    <cellStyle name="Normal 35 4 3 6" xfId="3970"/>
    <cellStyle name="Normal 35 4 4" xfId="1197"/>
    <cellStyle name="Normal 35 4 4 2" xfId="2216"/>
    <cellStyle name="Normal 35 4 5" xfId="1720"/>
    <cellStyle name="Normal 35 4 6" xfId="2718"/>
    <cellStyle name="Normal 35 4 7" xfId="3220"/>
    <cellStyle name="Normal 35 4 8" xfId="3722"/>
    <cellStyle name="Normal 35 5" xfId="733"/>
    <cellStyle name="Normal 35 5 2" xfId="981"/>
    <cellStyle name="Normal 35 5 2 2" xfId="1477"/>
    <cellStyle name="Normal 35 5 2 2 2" xfId="2496"/>
    <cellStyle name="Normal 35 5 2 3" xfId="2000"/>
    <cellStyle name="Normal 35 5 2 4" xfId="2998"/>
    <cellStyle name="Normal 35 5 2 5" xfId="3500"/>
    <cellStyle name="Normal 35 5 2 6" xfId="4002"/>
    <cellStyle name="Normal 35 5 3" xfId="1229"/>
    <cellStyle name="Normal 35 5 3 2" xfId="2248"/>
    <cellStyle name="Normal 35 5 4" xfId="1752"/>
    <cellStyle name="Normal 35 5 5" xfId="2750"/>
    <cellStyle name="Normal 35 5 6" xfId="3252"/>
    <cellStyle name="Normal 35 5 7" xfId="3754"/>
    <cellStyle name="Normal 35 6" xfId="857"/>
    <cellStyle name="Normal 35 6 2" xfId="1353"/>
    <cellStyle name="Normal 35 6 2 2" xfId="2372"/>
    <cellStyle name="Normal 35 6 3" xfId="1876"/>
    <cellStyle name="Normal 35 6 4" xfId="2874"/>
    <cellStyle name="Normal 35 6 5" xfId="3376"/>
    <cellStyle name="Normal 35 6 6" xfId="3878"/>
    <cellStyle name="Normal 35 7" xfId="1105"/>
    <cellStyle name="Normal 35 7 2" xfId="2124"/>
    <cellStyle name="Normal 35 8" xfId="1628"/>
    <cellStyle name="Normal 35 9" xfId="2626"/>
    <cellStyle name="Normal 36" xfId="1601"/>
    <cellStyle name="Normal 36 2" xfId="2620"/>
    <cellStyle name="Normal 36 3" xfId="3122"/>
    <cellStyle name="Normal 36 4" xfId="3624"/>
    <cellStyle name="Normal 36 5" xfId="4126"/>
    <cellStyle name="Normal 37" xfId="1602"/>
    <cellStyle name="Normal 37 2" xfId="2621"/>
    <cellStyle name="Normal 37 3" xfId="3123"/>
    <cellStyle name="Normal 37 4" xfId="3625"/>
    <cellStyle name="Normal 37 5" xfId="4127"/>
    <cellStyle name="Normal 38" xfId="4128"/>
    <cellStyle name="Normal 4" xfId="96"/>
    <cellStyle name="Normal 4 2" xfId="116"/>
    <cellStyle name="Normal 4 2 2" xfId="601"/>
    <cellStyle name="Normal 4 3" xfId="161"/>
    <cellStyle name="Normal 4 3 2" xfId="628"/>
    <cellStyle name="Normal 4 3 2 2" xfId="4321"/>
    <cellStyle name="Normal 4 3 3" xfId="1618"/>
    <cellStyle name="Normal 4 3 4" xfId="4205"/>
    <cellStyle name="Normal 4 4" xfId="177"/>
    <cellStyle name="Normal 4 4 2" xfId="4279"/>
    <cellStyle name="Normal 4 5" xfId="487"/>
    <cellStyle name="Normal 4 6" xfId="1603"/>
    <cellStyle name="Normal 4 7" xfId="4200"/>
    <cellStyle name="Normal 5" xfId="68"/>
    <cellStyle name="Normal 5 2" xfId="117"/>
    <cellStyle name="Normal 5 2 2" xfId="602"/>
    <cellStyle name="Normal 5 3" xfId="178"/>
    <cellStyle name="Normal 5 3 2" xfId="629"/>
    <cellStyle name="Normal 5 4" xfId="488"/>
    <cellStyle name="Normal 6" xfId="69"/>
    <cellStyle name="Normal 6 10" xfId="618"/>
    <cellStyle name="Normal 6 10 2" xfId="704"/>
    <cellStyle name="Normal 6 10 2 2" xfId="828"/>
    <cellStyle name="Normal 6 10 2 2 2" xfId="1076"/>
    <cellStyle name="Normal 6 10 2 2 2 2" xfId="1572"/>
    <cellStyle name="Normal 6 10 2 2 2 2 2" xfId="2591"/>
    <cellStyle name="Normal 6 10 2 2 2 3" xfId="2095"/>
    <cellStyle name="Normal 6 10 2 2 2 4" xfId="3093"/>
    <cellStyle name="Normal 6 10 2 2 2 5" xfId="3595"/>
    <cellStyle name="Normal 6 10 2 2 2 6" xfId="4097"/>
    <cellStyle name="Normal 6 10 2 2 3" xfId="1324"/>
    <cellStyle name="Normal 6 10 2 2 3 2" xfId="2343"/>
    <cellStyle name="Normal 6 10 2 2 4" xfId="1847"/>
    <cellStyle name="Normal 6 10 2 2 5" xfId="2845"/>
    <cellStyle name="Normal 6 10 2 2 6" xfId="3347"/>
    <cellStyle name="Normal 6 10 2 2 7" xfId="3849"/>
    <cellStyle name="Normal 6 10 2 3" xfId="952"/>
    <cellStyle name="Normal 6 10 2 3 2" xfId="1448"/>
    <cellStyle name="Normal 6 10 2 3 2 2" xfId="2467"/>
    <cellStyle name="Normal 6 10 2 3 3" xfId="1971"/>
    <cellStyle name="Normal 6 10 2 3 4" xfId="2969"/>
    <cellStyle name="Normal 6 10 2 3 5" xfId="3471"/>
    <cellStyle name="Normal 6 10 2 3 6" xfId="3973"/>
    <cellStyle name="Normal 6 10 2 4" xfId="1200"/>
    <cellStyle name="Normal 6 10 2 4 2" xfId="2219"/>
    <cellStyle name="Normal 6 10 2 5" xfId="1723"/>
    <cellStyle name="Normal 6 10 2 6" xfId="2721"/>
    <cellStyle name="Normal 6 10 2 7" xfId="3223"/>
    <cellStyle name="Normal 6 10 2 8" xfId="3725"/>
    <cellStyle name="Normal 6 10 3" xfId="750"/>
    <cellStyle name="Normal 6 10 3 2" xfId="998"/>
    <cellStyle name="Normal 6 10 3 2 2" xfId="1494"/>
    <cellStyle name="Normal 6 10 3 2 2 2" xfId="2513"/>
    <cellStyle name="Normal 6 10 3 2 3" xfId="2017"/>
    <cellStyle name="Normal 6 10 3 2 4" xfId="3015"/>
    <cellStyle name="Normal 6 10 3 2 5" xfId="3517"/>
    <cellStyle name="Normal 6 10 3 2 6" xfId="4019"/>
    <cellStyle name="Normal 6 10 3 3" xfId="1246"/>
    <cellStyle name="Normal 6 10 3 3 2" xfId="2265"/>
    <cellStyle name="Normal 6 10 3 4" xfId="1769"/>
    <cellStyle name="Normal 6 10 3 5" xfId="2767"/>
    <cellStyle name="Normal 6 10 3 6" xfId="3269"/>
    <cellStyle name="Normal 6 10 3 7" xfId="3771"/>
    <cellStyle name="Normal 6 10 4" xfId="874"/>
    <cellStyle name="Normal 6 10 4 2" xfId="1370"/>
    <cellStyle name="Normal 6 10 4 2 2" xfId="2389"/>
    <cellStyle name="Normal 6 10 4 3" xfId="1893"/>
    <cellStyle name="Normal 6 10 4 4" xfId="2891"/>
    <cellStyle name="Normal 6 10 4 5" xfId="3393"/>
    <cellStyle name="Normal 6 10 4 6" xfId="3895"/>
    <cellStyle name="Normal 6 10 5" xfId="1122"/>
    <cellStyle name="Normal 6 10 5 2" xfId="2141"/>
    <cellStyle name="Normal 6 10 6" xfId="1645"/>
    <cellStyle name="Normal 6 10 7" xfId="2643"/>
    <cellStyle name="Normal 6 10 8" xfId="3145"/>
    <cellStyle name="Normal 6 10 9" xfId="3647"/>
    <cellStyle name="Normal 6 11" xfId="489"/>
    <cellStyle name="Normal 6 11 2" xfId="1598"/>
    <cellStyle name="Normal 6 11 2 2" xfId="2617"/>
    <cellStyle name="Normal 6 11 3" xfId="3119"/>
    <cellStyle name="Normal 6 11 4" xfId="3621"/>
    <cellStyle name="Normal 6 11 5" xfId="4123"/>
    <cellStyle name="Normal 6 2" xfId="124"/>
    <cellStyle name="Normal 6 2 10" xfId="2629"/>
    <cellStyle name="Normal 6 2 11" xfId="3131"/>
    <cellStyle name="Normal 6 2 12" xfId="3633"/>
    <cellStyle name="Normal 6 2 13" xfId="4203"/>
    <cellStyle name="Normal 6 2 2" xfId="164"/>
    <cellStyle name="Normal 6 2 2 10" xfId="3655"/>
    <cellStyle name="Normal 6 2 2 11" xfId="4208"/>
    <cellStyle name="Normal 6 2 2 2" xfId="706"/>
    <cellStyle name="Normal 6 2 2 2 2" xfId="830"/>
    <cellStyle name="Normal 6 2 2 2 2 2" xfId="1078"/>
    <cellStyle name="Normal 6 2 2 2 2 2 2" xfId="1574"/>
    <cellStyle name="Normal 6 2 2 2 2 2 2 2" xfId="2593"/>
    <cellStyle name="Normal 6 2 2 2 2 2 3" xfId="2097"/>
    <cellStyle name="Normal 6 2 2 2 2 2 4" xfId="3095"/>
    <cellStyle name="Normal 6 2 2 2 2 2 5" xfId="3597"/>
    <cellStyle name="Normal 6 2 2 2 2 2 6" xfId="4099"/>
    <cellStyle name="Normal 6 2 2 2 2 3" xfId="1326"/>
    <cellStyle name="Normal 6 2 2 2 2 3 2" xfId="2345"/>
    <cellStyle name="Normal 6 2 2 2 2 4" xfId="1849"/>
    <cellStyle name="Normal 6 2 2 2 2 5" xfId="2847"/>
    <cellStyle name="Normal 6 2 2 2 2 6" xfId="3349"/>
    <cellStyle name="Normal 6 2 2 2 2 7" xfId="3851"/>
    <cellStyle name="Normal 6 2 2 2 3" xfId="954"/>
    <cellStyle name="Normal 6 2 2 2 3 2" xfId="1450"/>
    <cellStyle name="Normal 6 2 2 2 3 2 2" xfId="2469"/>
    <cellStyle name="Normal 6 2 2 2 3 3" xfId="1973"/>
    <cellStyle name="Normal 6 2 2 2 3 4" xfId="2971"/>
    <cellStyle name="Normal 6 2 2 2 3 5" xfId="3473"/>
    <cellStyle name="Normal 6 2 2 2 3 6" xfId="3975"/>
    <cellStyle name="Normal 6 2 2 2 4" xfId="1202"/>
    <cellStyle name="Normal 6 2 2 2 4 2" xfId="2221"/>
    <cellStyle name="Normal 6 2 2 2 5" xfId="1725"/>
    <cellStyle name="Normal 6 2 2 2 6" xfId="2723"/>
    <cellStyle name="Normal 6 2 2 2 7" xfId="3225"/>
    <cellStyle name="Normal 6 2 2 2 8" xfId="3727"/>
    <cellStyle name="Normal 6 2 2 2 9" xfId="4324"/>
    <cellStyle name="Normal 6 2 2 3" xfId="758"/>
    <cellStyle name="Normal 6 2 2 3 2" xfId="1006"/>
    <cellStyle name="Normal 6 2 2 3 2 2" xfId="1502"/>
    <cellStyle name="Normal 6 2 2 3 2 2 2" xfId="2521"/>
    <cellStyle name="Normal 6 2 2 3 2 3" xfId="2025"/>
    <cellStyle name="Normal 6 2 2 3 2 4" xfId="3023"/>
    <cellStyle name="Normal 6 2 2 3 2 5" xfId="3525"/>
    <cellStyle name="Normal 6 2 2 3 2 6" xfId="4027"/>
    <cellStyle name="Normal 6 2 2 3 3" xfId="1254"/>
    <cellStyle name="Normal 6 2 2 3 3 2" xfId="2273"/>
    <cellStyle name="Normal 6 2 2 3 4" xfId="1777"/>
    <cellStyle name="Normal 6 2 2 3 5" xfId="2775"/>
    <cellStyle name="Normal 6 2 2 3 6" xfId="3277"/>
    <cellStyle name="Normal 6 2 2 3 7" xfId="3779"/>
    <cellStyle name="Normal 6 2 2 4" xfId="634"/>
    <cellStyle name="Normal 6 2 2 4 2" xfId="1378"/>
    <cellStyle name="Normal 6 2 2 4 2 2" xfId="2397"/>
    <cellStyle name="Normal 6 2 2 4 3" xfId="1653"/>
    <cellStyle name="Normal 6 2 2 4 4" xfId="2899"/>
    <cellStyle name="Normal 6 2 2 4 5" xfId="3401"/>
    <cellStyle name="Normal 6 2 2 4 6" xfId="3903"/>
    <cellStyle name="Normal 6 2 2 5" xfId="882"/>
    <cellStyle name="Normal 6 2 2 5 2" xfId="1901"/>
    <cellStyle name="Normal 6 2 2 6" xfId="1130"/>
    <cellStyle name="Normal 6 2 2 6 2" xfId="2149"/>
    <cellStyle name="Normal 6 2 2 7" xfId="1621"/>
    <cellStyle name="Normal 6 2 2 8" xfId="2651"/>
    <cellStyle name="Normal 6 2 2 9" xfId="3153"/>
    <cellStyle name="Normal 6 2 3" xfId="654"/>
    <cellStyle name="Normal 6 2 3 10" xfId="4284"/>
    <cellStyle name="Normal 6 2 3 2" xfId="707"/>
    <cellStyle name="Normal 6 2 3 2 2" xfId="831"/>
    <cellStyle name="Normal 6 2 3 2 2 2" xfId="1079"/>
    <cellStyle name="Normal 6 2 3 2 2 2 2" xfId="1575"/>
    <cellStyle name="Normal 6 2 3 2 2 2 2 2" xfId="2594"/>
    <cellStyle name="Normal 6 2 3 2 2 2 3" xfId="2098"/>
    <cellStyle name="Normal 6 2 3 2 2 2 4" xfId="3096"/>
    <cellStyle name="Normal 6 2 3 2 2 2 5" xfId="3598"/>
    <cellStyle name="Normal 6 2 3 2 2 2 6" xfId="4100"/>
    <cellStyle name="Normal 6 2 3 2 2 3" xfId="1327"/>
    <cellStyle name="Normal 6 2 3 2 2 3 2" xfId="2346"/>
    <cellStyle name="Normal 6 2 3 2 2 4" xfId="1850"/>
    <cellStyle name="Normal 6 2 3 2 2 5" xfId="2848"/>
    <cellStyle name="Normal 6 2 3 2 2 6" xfId="3350"/>
    <cellStyle name="Normal 6 2 3 2 2 7" xfId="3852"/>
    <cellStyle name="Normal 6 2 3 2 3" xfId="955"/>
    <cellStyle name="Normal 6 2 3 2 3 2" xfId="1451"/>
    <cellStyle name="Normal 6 2 3 2 3 2 2" xfId="2470"/>
    <cellStyle name="Normal 6 2 3 2 3 3" xfId="1974"/>
    <cellStyle name="Normal 6 2 3 2 3 4" xfId="2972"/>
    <cellStyle name="Normal 6 2 3 2 3 5" xfId="3474"/>
    <cellStyle name="Normal 6 2 3 2 3 6" xfId="3976"/>
    <cellStyle name="Normal 6 2 3 2 4" xfId="1203"/>
    <cellStyle name="Normal 6 2 3 2 4 2" xfId="2222"/>
    <cellStyle name="Normal 6 2 3 2 5" xfId="1726"/>
    <cellStyle name="Normal 6 2 3 2 6" xfId="2724"/>
    <cellStyle name="Normal 6 2 3 2 7" xfId="3226"/>
    <cellStyle name="Normal 6 2 3 2 8" xfId="3728"/>
    <cellStyle name="Normal 6 2 3 3" xfId="778"/>
    <cellStyle name="Normal 6 2 3 3 2" xfId="1026"/>
    <cellStyle name="Normal 6 2 3 3 2 2" xfId="1522"/>
    <cellStyle name="Normal 6 2 3 3 2 2 2" xfId="2541"/>
    <cellStyle name="Normal 6 2 3 3 2 3" xfId="2045"/>
    <cellStyle name="Normal 6 2 3 3 2 4" xfId="3043"/>
    <cellStyle name="Normal 6 2 3 3 2 5" xfId="3545"/>
    <cellStyle name="Normal 6 2 3 3 2 6" xfId="4047"/>
    <cellStyle name="Normal 6 2 3 3 3" xfId="1274"/>
    <cellStyle name="Normal 6 2 3 3 3 2" xfId="2293"/>
    <cellStyle name="Normal 6 2 3 3 4" xfId="1797"/>
    <cellStyle name="Normal 6 2 3 3 5" xfId="2795"/>
    <cellStyle name="Normal 6 2 3 3 6" xfId="3297"/>
    <cellStyle name="Normal 6 2 3 3 7" xfId="3799"/>
    <cellStyle name="Normal 6 2 3 4" xfId="902"/>
    <cellStyle name="Normal 6 2 3 4 2" xfId="1398"/>
    <cellStyle name="Normal 6 2 3 4 2 2" xfId="2417"/>
    <cellStyle name="Normal 6 2 3 4 3" xfId="1921"/>
    <cellStyle name="Normal 6 2 3 4 4" xfId="2919"/>
    <cellStyle name="Normal 6 2 3 4 5" xfId="3421"/>
    <cellStyle name="Normal 6 2 3 4 6" xfId="3923"/>
    <cellStyle name="Normal 6 2 3 5" xfId="1150"/>
    <cellStyle name="Normal 6 2 3 5 2" xfId="2169"/>
    <cellStyle name="Normal 6 2 3 6" xfId="1673"/>
    <cellStyle name="Normal 6 2 3 7" xfId="2671"/>
    <cellStyle name="Normal 6 2 3 8" xfId="3173"/>
    <cellStyle name="Normal 6 2 3 9" xfId="3675"/>
    <cellStyle name="Normal 6 2 4" xfId="705"/>
    <cellStyle name="Normal 6 2 4 2" xfId="829"/>
    <cellStyle name="Normal 6 2 4 2 2" xfId="1077"/>
    <cellStyle name="Normal 6 2 4 2 2 2" xfId="1573"/>
    <cellStyle name="Normal 6 2 4 2 2 2 2" xfId="2592"/>
    <cellStyle name="Normal 6 2 4 2 2 3" xfId="2096"/>
    <cellStyle name="Normal 6 2 4 2 2 4" xfId="3094"/>
    <cellStyle name="Normal 6 2 4 2 2 5" xfId="3596"/>
    <cellStyle name="Normal 6 2 4 2 2 6" xfId="4098"/>
    <cellStyle name="Normal 6 2 4 2 3" xfId="1325"/>
    <cellStyle name="Normal 6 2 4 2 3 2" xfId="2344"/>
    <cellStyle name="Normal 6 2 4 2 4" xfId="1848"/>
    <cellStyle name="Normal 6 2 4 2 5" xfId="2846"/>
    <cellStyle name="Normal 6 2 4 2 6" xfId="3348"/>
    <cellStyle name="Normal 6 2 4 2 7" xfId="3850"/>
    <cellStyle name="Normal 6 2 4 3" xfId="953"/>
    <cellStyle name="Normal 6 2 4 3 2" xfId="1449"/>
    <cellStyle name="Normal 6 2 4 3 2 2" xfId="2468"/>
    <cellStyle name="Normal 6 2 4 3 3" xfId="1972"/>
    <cellStyle name="Normal 6 2 4 3 4" xfId="2970"/>
    <cellStyle name="Normal 6 2 4 3 5" xfId="3472"/>
    <cellStyle name="Normal 6 2 4 3 6" xfId="3974"/>
    <cellStyle name="Normal 6 2 4 4" xfId="1201"/>
    <cellStyle name="Normal 6 2 4 4 2" xfId="2220"/>
    <cellStyle name="Normal 6 2 4 5" xfId="1724"/>
    <cellStyle name="Normal 6 2 4 6" xfId="2722"/>
    <cellStyle name="Normal 6 2 4 7" xfId="3224"/>
    <cellStyle name="Normal 6 2 4 8" xfId="3726"/>
    <cellStyle name="Normal 6 2 5" xfId="736"/>
    <cellStyle name="Normal 6 2 5 2" xfId="984"/>
    <cellStyle name="Normal 6 2 5 2 2" xfId="1480"/>
    <cellStyle name="Normal 6 2 5 2 2 2" xfId="2499"/>
    <cellStyle name="Normal 6 2 5 2 3" xfId="2003"/>
    <cellStyle name="Normal 6 2 5 2 4" xfId="3001"/>
    <cellStyle name="Normal 6 2 5 2 5" xfId="3503"/>
    <cellStyle name="Normal 6 2 5 2 6" xfId="4005"/>
    <cellStyle name="Normal 6 2 5 3" xfId="1232"/>
    <cellStyle name="Normal 6 2 5 3 2" xfId="2251"/>
    <cellStyle name="Normal 6 2 5 4" xfId="1755"/>
    <cellStyle name="Normal 6 2 5 5" xfId="2753"/>
    <cellStyle name="Normal 6 2 5 6" xfId="3255"/>
    <cellStyle name="Normal 6 2 5 7" xfId="3757"/>
    <cellStyle name="Normal 6 2 6" xfId="604"/>
    <cellStyle name="Normal 6 2 6 2" xfId="1356"/>
    <cellStyle name="Normal 6 2 6 2 2" xfId="2375"/>
    <cellStyle name="Normal 6 2 6 3" xfId="1631"/>
    <cellStyle name="Normal 6 2 6 4" xfId="2877"/>
    <cellStyle name="Normal 6 2 6 5" xfId="3379"/>
    <cellStyle name="Normal 6 2 6 6" xfId="3881"/>
    <cellStyle name="Normal 6 2 7" xfId="860"/>
    <cellStyle name="Normal 6 2 7 2" xfId="1879"/>
    <cellStyle name="Normal 6 2 8" xfId="1108"/>
    <cellStyle name="Normal 6 2 8 2" xfId="2127"/>
    <cellStyle name="Normal 6 2 9" xfId="1617"/>
    <cellStyle name="Normal 6 3" xfId="184"/>
    <cellStyle name="Normal 6 3 10" xfId="2631"/>
    <cellStyle name="Normal 6 3 11" xfId="3133"/>
    <cellStyle name="Normal 6 3 12" xfId="3635"/>
    <cellStyle name="Normal 6 3 2" xfId="636"/>
    <cellStyle name="Normal 6 3 2 2" xfId="709"/>
    <cellStyle name="Normal 6 3 2 2 2" xfId="833"/>
    <cellStyle name="Normal 6 3 2 2 2 2" xfId="1081"/>
    <cellStyle name="Normal 6 3 2 2 2 2 2" xfId="1577"/>
    <cellStyle name="Normal 6 3 2 2 2 2 2 2" xfId="2596"/>
    <cellStyle name="Normal 6 3 2 2 2 2 3" xfId="2100"/>
    <cellStyle name="Normal 6 3 2 2 2 2 4" xfId="3098"/>
    <cellStyle name="Normal 6 3 2 2 2 2 5" xfId="3600"/>
    <cellStyle name="Normal 6 3 2 2 2 2 6" xfId="4102"/>
    <cellStyle name="Normal 6 3 2 2 2 3" xfId="1329"/>
    <cellStyle name="Normal 6 3 2 2 2 3 2" xfId="2348"/>
    <cellStyle name="Normal 6 3 2 2 2 4" xfId="1852"/>
    <cellStyle name="Normal 6 3 2 2 2 5" xfId="2850"/>
    <cellStyle name="Normal 6 3 2 2 2 6" xfId="3352"/>
    <cellStyle name="Normal 6 3 2 2 2 7" xfId="3854"/>
    <cellStyle name="Normal 6 3 2 2 3" xfId="957"/>
    <cellStyle name="Normal 6 3 2 2 3 2" xfId="1453"/>
    <cellStyle name="Normal 6 3 2 2 3 2 2" xfId="2472"/>
    <cellStyle name="Normal 6 3 2 2 3 3" xfId="1976"/>
    <cellStyle name="Normal 6 3 2 2 3 4" xfId="2974"/>
    <cellStyle name="Normal 6 3 2 2 3 5" xfId="3476"/>
    <cellStyle name="Normal 6 3 2 2 3 6" xfId="3978"/>
    <cellStyle name="Normal 6 3 2 2 4" xfId="1205"/>
    <cellStyle name="Normal 6 3 2 2 4 2" xfId="2224"/>
    <cellStyle name="Normal 6 3 2 2 5" xfId="1728"/>
    <cellStyle name="Normal 6 3 2 2 6" xfId="2726"/>
    <cellStyle name="Normal 6 3 2 2 7" xfId="3228"/>
    <cellStyle name="Normal 6 3 2 2 8" xfId="3730"/>
    <cellStyle name="Normal 6 3 2 3" xfId="760"/>
    <cellStyle name="Normal 6 3 2 3 2" xfId="1008"/>
    <cellStyle name="Normal 6 3 2 3 2 2" xfId="1504"/>
    <cellStyle name="Normal 6 3 2 3 2 2 2" xfId="2523"/>
    <cellStyle name="Normal 6 3 2 3 2 3" xfId="2027"/>
    <cellStyle name="Normal 6 3 2 3 2 4" xfId="3025"/>
    <cellStyle name="Normal 6 3 2 3 2 5" xfId="3527"/>
    <cellStyle name="Normal 6 3 2 3 2 6" xfId="4029"/>
    <cellStyle name="Normal 6 3 2 3 3" xfId="1256"/>
    <cellStyle name="Normal 6 3 2 3 3 2" xfId="2275"/>
    <cellStyle name="Normal 6 3 2 3 4" xfId="1779"/>
    <cellStyle name="Normal 6 3 2 3 5" xfId="2777"/>
    <cellStyle name="Normal 6 3 2 3 6" xfId="3279"/>
    <cellStyle name="Normal 6 3 2 3 7" xfId="3781"/>
    <cellStyle name="Normal 6 3 2 4" xfId="884"/>
    <cellStyle name="Normal 6 3 2 4 2" xfId="1380"/>
    <cellStyle name="Normal 6 3 2 4 2 2" xfId="2399"/>
    <cellStyle name="Normal 6 3 2 4 3" xfId="1903"/>
    <cellStyle name="Normal 6 3 2 4 4" xfId="2901"/>
    <cellStyle name="Normal 6 3 2 4 5" xfId="3403"/>
    <cellStyle name="Normal 6 3 2 4 6" xfId="3905"/>
    <cellStyle name="Normal 6 3 2 5" xfId="1132"/>
    <cellStyle name="Normal 6 3 2 5 2" xfId="2151"/>
    <cellStyle name="Normal 6 3 2 6" xfId="1655"/>
    <cellStyle name="Normal 6 3 2 7" xfId="2653"/>
    <cellStyle name="Normal 6 3 2 8" xfId="3155"/>
    <cellStyle name="Normal 6 3 2 9" xfId="3657"/>
    <cellStyle name="Normal 6 3 3" xfId="656"/>
    <cellStyle name="Normal 6 3 3 2" xfId="710"/>
    <cellStyle name="Normal 6 3 3 2 2" xfId="834"/>
    <cellStyle name="Normal 6 3 3 2 2 2" xfId="1082"/>
    <cellStyle name="Normal 6 3 3 2 2 2 2" xfId="1578"/>
    <cellStyle name="Normal 6 3 3 2 2 2 2 2" xfId="2597"/>
    <cellStyle name="Normal 6 3 3 2 2 2 3" xfId="2101"/>
    <cellStyle name="Normal 6 3 3 2 2 2 4" xfId="3099"/>
    <cellStyle name="Normal 6 3 3 2 2 2 5" xfId="3601"/>
    <cellStyle name="Normal 6 3 3 2 2 2 6" xfId="4103"/>
    <cellStyle name="Normal 6 3 3 2 2 3" xfId="1330"/>
    <cellStyle name="Normal 6 3 3 2 2 3 2" xfId="2349"/>
    <cellStyle name="Normal 6 3 3 2 2 4" xfId="1853"/>
    <cellStyle name="Normal 6 3 3 2 2 5" xfId="2851"/>
    <cellStyle name="Normal 6 3 3 2 2 6" xfId="3353"/>
    <cellStyle name="Normal 6 3 3 2 2 7" xfId="3855"/>
    <cellStyle name="Normal 6 3 3 2 3" xfId="958"/>
    <cellStyle name="Normal 6 3 3 2 3 2" xfId="1454"/>
    <cellStyle name="Normal 6 3 3 2 3 2 2" xfId="2473"/>
    <cellStyle name="Normal 6 3 3 2 3 3" xfId="1977"/>
    <cellStyle name="Normal 6 3 3 2 3 4" xfId="2975"/>
    <cellStyle name="Normal 6 3 3 2 3 5" xfId="3477"/>
    <cellStyle name="Normal 6 3 3 2 3 6" xfId="3979"/>
    <cellStyle name="Normal 6 3 3 2 4" xfId="1206"/>
    <cellStyle name="Normal 6 3 3 2 4 2" xfId="2225"/>
    <cellStyle name="Normal 6 3 3 2 5" xfId="1729"/>
    <cellStyle name="Normal 6 3 3 2 6" xfId="2727"/>
    <cellStyle name="Normal 6 3 3 2 7" xfId="3229"/>
    <cellStyle name="Normal 6 3 3 2 8" xfId="3731"/>
    <cellStyle name="Normal 6 3 3 3" xfId="780"/>
    <cellStyle name="Normal 6 3 3 3 2" xfId="1028"/>
    <cellStyle name="Normal 6 3 3 3 2 2" xfId="1524"/>
    <cellStyle name="Normal 6 3 3 3 2 2 2" xfId="2543"/>
    <cellStyle name="Normal 6 3 3 3 2 3" xfId="2047"/>
    <cellStyle name="Normal 6 3 3 3 2 4" xfId="3045"/>
    <cellStyle name="Normal 6 3 3 3 2 5" xfId="3547"/>
    <cellStyle name="Normal 6 3 3 3 2 6" xfId="4049"/>
    <cellStyle name="Normal 6 3 3 3 3" xfId="1276"/>
    <cellStyle name="Normal 6 3 3 3 3 2" xfId="2295"/>
    <cellStyle name="Normal 6 3 3 3 4" xfId="1799"/>
    <cellStyle name="Normal 6 3 3 3 5" xfId="2797"/>
    <cellStyle name="Normal 6 3 3 3 6" xfId="3299"/>
    <cellStyle name="Normal 6 3 3 3 7" xfId="3801"/>
    <cellStyle name="Normal 6 3 3 4" xfId="904"/>
    <cellStyle name="Normal 6 3 3 4 2" xfId="1400"/>
    <cellStyle name="Normal 6 3 3 4 2 2" xfId="2419"/>
    <cellStyle name="Normal 6 3 3 4 3" xfId="1923"/>
    <cellStyle name="Normal 6 3 3 4 4" xfId="2921"/>
    <cellStyle name="Normal 6 3 3 4 5" xfId="3423"/>
    <cellStyle name="Normal 6 3 3 4 6" xfId="3925"/>
    <cellStyle name="Normal 6 3 3 5" xfId="1152"/>
    <cellStyle name="Normal 6 3 3 5 2" xfId="2171"/>
    <cellStyle name="Normal 6 3 3 6" xfId="1675"/>
    <cellStyle name="Normal 6 3 3 7" xfId="2673"/>
    <cellStyle name="Normal 6 3 3 8" xfId="3175"/>
    <cellStyle name="Normal 6 3 3 9" xfId="3677"/>
    <cellStyle name="Normal 6 3 4" xfId="708"/>
    <cellStyle name="Normal 6 3 4 2" xfId="832"/>
    <cellStyle name="Normal 6 3 4 2 2" xfId="1080"/>
    <cellStyle name="Normal 6 3 4 2 2 2" xfId="1576"/>
    <cellStyle name="Normal 6 3 4 2 2 2 2" xfId="2595"/>
    <cellStyle name="Normal 6 3 4 2 2 3" xfId="2099"/>
    <cellStyle name="Normal 6 3 4 2 2 4" xfId="3097"/>
    <cellStyle name="Normal 6 3 4 2 2 5" xfId="3599"/>
    <cellStyle name="Normal 6 3 4 2 2 6" xfId="4101"/>
    <cellStyle name="Normal 6 3 4 2 3" xfId="1328"/>
    <cellStyle name="Normal 6 3 4 2 3 2" xfId="2347"/>
    <cellStyle name="Normal 6 3 4 2 4" xfId="1851"/>
    <cellStyle name="Normal 6 3 4 2 5" xfId="2849"/>
    <cellStyle name="Normal 6 3 4 2 6" xfId="3351"/>
    <cellStyle name="Normal 6 3 4 2 7" xfId="3853"/>
    <cellStyle name="Normal 6 3 4 3" xfId="956"/>
    <cellStyle name="Normal 6 3 4 3 2" xfId="1452"/>
    <cellStyle name="Normal 6 3 4 3 2 2" xfId="2471"/>
    <cellStyle name="Normal 6 3 4 3 3" xfId="1975"/>
    <cellStyle name="Normal 6 3 4 3 4" xfId="2973"/>
    <cellStyle name="Normal 6 3 4 3 5" xfId="3475"/>
    <cellStyle name="Normal 6 3 4 3 6" xfId="3977"/>
    <cellStyle name="Normal 6 3 4 4" xfId="1204"/>
    <cellStyle name="Normal 6 3 4 4 2" xfId="2223"/>
    <cellStyle name="Normal 6 3 4 5" xfId="1727"/>
    <cellStyle name="Normal 6 3 4 6" xfId="2725"/>
    <cellStyle name="Normal 6 3 4 7" xfId="3227"/>
    <cellStyle name="Normal 6 3 4 8" xfId="3729"/>
    <cellStyle name="Normal 6 3 5" xfId="738"/>
    <cellStyle name="Normal 6 3 5 2" xfId="986"/>
    <cellStyle name="Normal 6 3 5 2 2" xfId="1482"/>
    <cellStyle name="Normal 6 3 5 2 2 2" xfId="2501"/>
    <cellStyle name="Normal 6 3 5 2 3" xfId="2005"/>
    <cellStyle name="Normal 6 3 5 2 4" xfId="3003"/>
    <cellStyle name="Normal 6 3 5 2 5" xfId="3505"/>
    <cellStyle name="Normal 6 3 5 2 6" xfId="4007"/>
    <cellStyle name="Normal 6 3 5 3" xfId="1234"/>
    <cellStyle name="Normal 6 3 5 3 2" xfId="2253"/>
    <cellStyle name="Normal 6 3 5 4" xfId="1757"/>
    <cellStyle name="Normal 6 3 5 5" xfId="2755"/>
    <cellStyle name="Normal 6 3 5 6" xfId="3257"/>
    <cellStyle name="Normal 6 3 5 7" xfId="3759"/>
    <cellStyle name="Normal 6 3 6" xfId="606"/>
    <cellStyle name="Normal 6 3 6 2" xfId="1358"/>
    <cellStyle name="Normal 6 3 6 2 2" xfId="2377"/>
    <cellStyle name="Normal 6 3 6 3" xfId="1633"/>
    <cellStyle name="Normal 6 3 6 4" xfId="2879"/>
    <cellStyle name="Normal 6 3 6 5" xfId="3381"/>
    <cellStyle name="Normal 6 3 6 6" xfId="3883"/>
    <cellStyle name="Normal 6 3 7" xfId="862"/>
    <cellStyle name="Normal 6 3 7 2" xfId="1881"/>
    <cellStyle name="Normal 6 3 8" xfId="1110"/>
    <cellStyle name="Normal 6 3 8 2" xfId="2129"/>
    <cellStyle name="Normal 6 3 9" xfId="1623"/>
    <cellStyle name="Normal 6 4" xfId="608"/>
    <cellStyle name="Normal 6 4 10" xfId="3135"/>
    <cellStyle name="Normal 6 4 11" xfId="3637"/>
    <cellStyle name="Normal 6 4 2" xfId="638"/>
    <cellStyle name="Normal 6 4 2 2" xfId="712"/>
    <cellStyle name="Normal 6 4 2 2 2" xfId="836"/>
    <cellStyle name="Normal 6 4 2 2 2 2" xfId="1084"/>
    <cellStyle name="Normal 6 4 2 2 2 2 2" xfId="1580"/>
    <cellStyle name="Normal 6 4 2 2 2 2 2 2" xfId="2599"/>
    <cellStyle name="Normal 6 4 2 2 2 2 3" xfId="2103"/>
    <cellStyle name="Normal 6 4 2 2 2 2 4" xfId="3101"/>
    <cellStyle name="Normal 6 4 2 2 2 2 5" xfId="3603"/>
    <cellStyle name="Normal 6 4 2 2 2 2 6" xfId="4105"/>
    <cellStyle name="Normal 6 4 2 2 2 3" xfId="1332"/>
    <cellStyle name="Normal 6 4 2 2 2 3 2" xfId="2351"/>
    <cellStyle name="Normal 6 4 2 2 2 4" xfId="1855"/>
    <cellStyle name="Normal 6 4 2 2 2 5" xfId="2853"/>
    <cellStyle name="Normal 6 4 2 2 2 6" xfId="3355"/>
    <cellStyle name="Normal 6 4 2 2 2 7" xfId="3857"/>
    <cellStyle name="Normal 6 4 2 2 3" xfId="960"/>
    <cellStyle name="Normal 6 4 2 2 3 2" xfId="1456"/>
    <cellStyle name="Normal 6 4 2 2 3 2 2" xfId="2475"/>
    <cellStyle name="Normal 6 4 2 2 3 3" xfId="1979"/>
    <cellStyle name="Normal 6 4 2 2 3 4" xfId="2977"/>
    <cellStyle name="Normal 6 4 2 2 3 5" xfId="3479"/>
    <cellStyle name="Normal 6 4 2 2 3 6" xfId="3981"/>
    <cellStyle name="Normal 6 4 2 2 4" xfId="1208"/>
    <cellStyle name="Normal 6 4 2 2 4 2" xfId="2227"/>
    <cellStyle name="Normal 6 4 2 2 5" xfId="1731"/>
    <cellStyle name="Normal 6 4 2 2 6" xfId="2729"/>
    <cellStyle name="Normal 6 4 2 2 7" xfId="3231"/>
    <cellStyle name="Normal 6 4 2 2 8" xfId="3733"/>
    <cellStyle name="Normal 6 4 2 3" xfId="762"/>
    <cellStyle name="Normal 6 4 2 3 2" xfId="1010"/>
    <cellStyle name="Normal 6 4 2 3 2 2" xfId="1506"/>
    <cellStyle name="Normal 6 4 2 3 2 2 2" xfId="2525"/>
    <cellStyle name="Normal 6 4 2 3 2 3" xfId="2029"/>
    <cellStyle name="Normal 6 4 2 3 2 4" xfId="3027"/>
    <cellStyle name="Normal 6 4 2 3 2 5" xfId="3529"/>
    <cellStyle name="Normal 6 4 2 3 2 6" xfId="4031"/>
    <cellStyle name="Normal 6 4 2 3 3" xfId="1258"/>
    <cellStyle name="Normal 6 4 2 3 3 2" xfId="2277"/>
    <cellStyle name="Normal 6 4 2 3 4" xfId="1781"/>
    <cellStyle name="Normal 6 4 2 3 5" xfId="2779"/>
    <cellStyle name="Normal 6 4 2 3 6" xfId="3281"/>
    <cellStyle name="Normal 6 4 2 3 7" xfId="3783"/>
    <cellStyle name="Normal 6 4 2 4" xfId="886"/>
    <cellStyle name="Normal 6 4 2 4 2" xfId="1382"/>
    <cellStyle name="Normal 6 4 2 4 2 2" xfId="2401"/>
    <cellStyle name="Normal 6 4 2 4 3" xfId="1905"/>
    <cellStyle name="Normal 6 4 2 4 4" xfId="2903"/>
    <cellStyle name="Normal 6 4 2 4 5" xfId="3405"/>
    <cellStyle name="Normal 6 4 2 4 6" xfId="3907"/>
    <cellStyle name="Normal 6 4 2 5" xfId="1134"/>
    <cellStyle name="Normal 6 4 2 5 2" xfId="2153"/>
    <cellStyle name="Normal 6 4 2 6" xfId="1657"/>
    <cellStyle name="Normal 6 4 2 7" xfId="2655"/>
    <cellStyle name="Normal 6 4 2 8" xfId="3157"/>
    <cellStyle name="Normal 6 4 2 9" xfId="3659"/>
    <cellStyle name="Normal 6 4 3" xfId="658"/>
    <cellStyle name="Normal 6 4 3 2" xfId="713"/>
    <cellStyle name="Normal 6 4 3 2 2" xfId="837"/>
    <cellStyle name="Normal 6 4 3 2 2 2" xfId="1085"/>
    <cellStyle name="Normal 6 4 3 2 2 2 2" xfId="1581"/>
    <cellStyle name="Normal 6 4 3 2 2 2 2 2" xfId="2600"/>
    <cellStyle name="Normal 6 4 3 2 2 2 3" xfId="2104"/>
    <cellStyle name="Normal 6 4 3 2 2 2 4" xfId="3102"/>
    <cellStyle name="Normal 6 4 3 2 2 2 5" xfId="3604"/>
    <cellStyle name="Normal 6 4 3 2 2 2 6" xfId="4106"/>
    <cellStyle name="Normal 6 4 3 2 2 3" xfId="1333"/>
    <cellStyle name="Normal 6 4 3 2 2 3 2" xfId="2352"/>
    <cellStyle name="Normal 6 4 3 2 2 4" xfId="1856"/>
    <cellStyle name="Normal 6 4 3 2 2 5" xfId="2854"/>
    <cellStyle name="Normal 6 4 3 2 2 6" xfId="3356"/>
    <cellStyle name="Normal 6 4 3 2 2 7" xfId="3858"/>
    <cellStyle name="Normal 6 4 3 2 3" xfId="961"/>
    <cellStyle name="Normal 6 4 3 2 3 2" xfId="1457"/>
    <cellStyle name="Normal 6 4 3 2 3 2 2" xfId="2476"/>
    <cellStyle name="Normal 6 4 3 2 3 3" xfId="1980"/>
    <cellStyle name="Normal 6 4 3 2 3 4" xfId="2978"/>
    <cellStyle name="Normal 6 4 3 2 3 5" xfId="3480"/>
    <cellStyle name="Normal 6 4 3 2 3 6" xfId="3982"/>
    <cellStyle name="Normal 6 4 3 2 4" xfId="1209"/>
    <cellStyle name="Normal 6 4 3 2 4 2" xfId="2228"/>
    <cellStyle name="Normal 6 4 3 2 5" xfId="1732"/>
    <cellStyle name="Normal 6 4 3 2 6" xfId="2730"/>
    <cellStyle name="Normal 6 4 3 2 7" xfId="3232"/>
    <cellStyle name="Normal 6 4 3 2 8" xfId="3734"/>
    <cellStyle name="Normal 6 4 3 3" xfId="782"/>
    <cellStyle name="Normal 6 4 3 3 2" xfId="1030"/>
    <cellStyle name="Normal 6 4 3 3 2 2" xfId="1526"/>
    <cellStyle name="Normal 6 4 3 3 2 2 2" xfId="2545"/>
    <cellStyle name="Normal 6 4 3 3 2 3" xfId="2049"/>
    <cellStyle name="Normal 6 4 3 3 2 4" xfId="3047"/>
    <cellStyle name="Normal 6 4 3 3 2 5" xfId="3549"/>
    <cellStyle name="Normal 6 4 3 3 2 6" xfId="4051"/>
    <cellStyle name="Normal 6 4 3 3 3" xfId="1278"/>
    <cellStyle name="Normal 6 4 3 3 3 2" xfId="2297"/>
    <cellStyle name="Normal 6 4 3 3 4" xfId="1801"/>
    <cellStyle name="Normal 6 4 3 3 5" xfId="2799"/>
    <cellStyle name="Normal 6 4 3 3 6" xfId="3301"/>
    <cellStyle name="Normal 6 4 3 3 7" xfId="3803"/>
    <cellStyle name="Normal 6 4 3 4" xfId="906"/>
    <cellStyle name="Normal 6 4 3 4 2" xfId="1402"/>
    <cellStyle name="Normal 6 4 3 4 2 2" xfId="2421"/>
    <cellStyle name="Normal 6 4 3 4 3" xfId="1925"/>
    <cellStyle name="Normal 6 4 3 4 4" xfId="2923"/>
    <cellStyle name="Normal 6 4 3 4 5" xfId="3425"/>
    <cellStyle name="Normal 6 4 3 4 6" xfId="3927"/>
    <cellStyle name="Normal 6 4 3 5" xfId="1154"/>
    <cellStyle name="Normal 6 4 3 5 2" xfId="2173"/>
    <cellStyle name="Normal 6 4 3 6" xfId="1677"/>
    <cellStyle name="Normal 6 4 3 7" xfId="2675"/>
    <cellStyle name="Normal 6 4 3 8" xfId="3177"/>
    <cellStyle name="Normal 6 4 3 9" xfId="3679"/>
    <cellStyle name="Normal 6 4 4" xfId="711"/>
    <cellStyle name="Normal 6 4 4 2" xfId="835"/>
    <cellStyle name="Normal 6 4 4 2 2" xfId="1083"/>
    <cellStyle name="Normal 6 4 4 2 2 2" xfId="1579"/>
    <cellStyle name="Normal 6 4 4 2 2 2 2" xfId="2598"/>
    <cellStyle name="Normal 6 4 4 2 2 3" xfId="2102"/>
    <cellStyle name="Normal 6 4 4 2 2 4" xfId="3100"/>
    <cellStyle name="Normal 6 4 4 2 2 5" xfId="3602"/>
    <cellStyle name="Normal 6 4 4 2 2 6" xfId="4104"/>
    <cellStyle name="Normal 6 4 4 2 3" xfId="1331"/>
    <cellStyle name="Normal 6 4 4 2 3 2" xfId="2350"/>
    <cellStyle name="Normal 6 4 4 2 4" xfId="1854"/>
    <cellStyle name="Normal 6 4 4 2 5" xfId="2852"/>
    <cellStyle name="Normal 6 4 4 2 6" xfId="3354"/>
    <cellStyle name="Normal 6 4 4 2 7" xfId="3856"/>
    <cellStyle name="Normal 6 4 4 3" xfId="959"/>
    <cellStyle name="Normal 6 4 4 3 2" xfId="1455"/>
    <cellStyle name="Normal 6 4 4 3 2 2" xfId="2474"/>
    <cellStyle name="Normal 6 4 4 3 3" xfId="1978"/>
    <cellStyle name="Normal 6 4 4 3 4" xfId="2976"/>
    <cellStyle name="Normal 6 4 4 3 5" xfId="3478"/>
    <cellStyle name="Normal 6 4 4 3 6" xfId="3980"/>
    <cellStyle name="Normal 6 4 4 4" xfId="1207"/>
    <cellStyle name="Normal 6 4 4 4 2" xfId="2226"/>
    <cellStyle name="Normal 6 4 4 5" xfId="1730"/>
    <cellStyle name="Normal 6 4 4 6" xfId="2728"/>
    <cellStyle name="Normal 6 4 4 7" xfId="3230"/>
    <cellStyle name="Normal 6 4 4 8" xfId="3732"/>
    <cellStyle name="Normal 6 4 5" xfId="740"/>
    <cellStyle name="Normal 6 4 5 2" xfId="988"/>
    <cellStyle name="Normal 6 4 5 2 2" xfId="1484"/>
    <cellStyle name="Normal 6 4 5 2 2 2" xfId="2503"/>
    <cellStyle name="Normal 6 4 5 2 3" xfId="2007"/>
    <cellStyle name="Normal 6 4 5 2 4" xfId="3005"/>
    <cellStyle name="Normal 6 4 5 2 5" xfId="3507"/>
    <cellStyle name="Normal 6 4 5 2 6" xfId="4009"/>
    <cellStyle name="Normal 6 4 5 3" xfId="1236"/>
    <cellStyle name="Normal 6 4 5 3 2" xfId="2255"/>
    <cellStyle name="Normal 6 4 5 4" xfId="1759"/>
    <cellStyle name="Normal 6 4 5 5" xfId="2757"/>
    <cellStyle name="Normal 6 4 5 6" xfId="3259"/>
    <cellStyle name="Normal 6 4 5 7" xfId="3761"/>
    <cellStyle name="Normal 6 4 6" xfId="864"/>
    <cellStyle name="Normal 6 4 6 2" xfId="1360"/>
    <cellStyle name="Normal 6 4 6 2 2" xfId="2379"/>
    <cellStyle name="Normal 6 4 6 3" xfId="1883"/>
    <cellStyle name="Normal 6 4 6 4" xfId="2881"/>
    <cellStyle name="Normal 6 4 6 5" xfId="3383"/>
    <cellStyle name="Normal 6 4 6 6" xfId="3885"/>
    <cellStyle name="Normal 6 4 7" xfId="1112"/>
    <cellStyle name="Normal 6 4 7 2" xfId="2131"/>
    <cellStyle name="Normal 6 4 8" xfId="1635"/>
    <cellStyle name="Normal 6 4 9" xfId="2633"/>
    <cellStyle name="Normal 6 5" xfId="610"/>
    <cellStyle name="Normal 6 5 10" xfId="3137"/>
    <cellStyle name="Normal 6 5 11" xfId="3639"/>
    <cellStyle name="Normal 6 5 2" xfId="640"/>
    <cellStyle name="Normal 6 5 2 2" xfId="715"/>
    <cellStyle name="Normal 6 5 2 2 2" xfId="839"/>
    <cellStyle name="Normal 6 5 2 2 2 2" xfId="1087"/>
    <cellStyle name="Normal 6 5 2 2 2 2 2" xfId="1583"/>
    <cellStyle name="Normal 6 5 2 2 2 2 2 2" xfId="2602"/>
    <cellStyle name="Normal 6 5 2 2 2 2 3" xfId="2106"/>
    <cellStyle name="Normal 6 5 2 2 2 2 4" xfId="3104"/>
    <cellStyle name="Normal 6 5 2 2 2 2 5" xfId="3606"/>
    <cellStyle name="Normal 6 5 2 2 2 2 6" xfId="4108"/>
    <cellStyle name="Normal 6 5 2 2 2 3" xfId="1335"/>
    <cellStyle name="Normal 6 5 2 2 2 3 2" xfId="2354"/>
    <cellStyle name="Normal 6 5 2 2 2 4" xfId="1858"/>
    <cellStyle name="Normal 6 5 2 2 2 5" xfId="2856"/>
    <cellStyle name="Normal 6 5 2 2 2 6" xfId="3358"/>
    <cellStyle name="Normal 6 5 2 2 2 7" xfId="3860"/>
    <cellStyle name="Normal 6 5 2 2 3" xfId="963"/>
    <cellStyle name="Normal 6 5 2 2 3 2" xfId="1459"/>
    <cellStyle name="Normal 6 5 2 2 3 2 2" xfId="2478"/>
    <cellStyle name="Normal 6 5 2 2 3 3" xfId="1982"/>
    <cellStyle name="Normal 6 5 2 2 3 4" xfId="2980"/>
    <cellStyle name="Normal 6 5 2 2 3 5" xfId="3482"/>
    <cellStyle name="Normal 6 5 2 2 3 6" xfId="3984"/>
    <cellStyle name="Normal 6 5 2 2 4" xfId="1211"/>
    <cellStyle name="Normal 6 5 2 2 4 2" xfId="2230"/>
    <cellStyle name="Normal 6 5 2 2 5" xfId="1734"/>
    <cellStyle name="Normal 6 5 2 2 6" xfId="2732"/>
    <cellStyle name="Normal 6 5 2 2 7" xfId="3234"/>
    <cellStyle name="Normal 6 5 2 2 8" xfId="3736"/>
    <cellStyle name="Normal 6 5 2 3" xfId="764"/>
    <cellStyle name="Normal 6 5 2 3 2" xfId="1012"/>
    <cellStyle name="Normal 6 5 2 3 2 2" xfId="1508"/>
    <cellStyle name="Normal 6 5 2 3 2 2 2" xfId="2527"/>
    <cellStyle name="Normal 6 5 2 3 2 3" xfId="2031"/>
    <cellStyle name="Normal 6 5 2 3 2 4" xfId="3029"/>
    <cellStyle name="Normal 6 5 2 3 2 5" xfId="3531"/>
    <cellStyle name="Normal 6 5 2 3 2 6" xfId="4033"/>
    <cellStyle name="Normal 6 5 2 3 3" xfId="1260"/>
    <cellStyle name="Normal 6 5 2 3 3 2" xfId="2279"/>
    <cellStyle name="Normal 6 5 2 3 4" xfId="1783"/>
    <cellStyle name="Normal 6 5 2 3 5" xfId="2781"/>
    <cellStyle name="Normal 6 5 2 3 6" xfId="3283"/>
    <cellStyle name="Normal 6 5 2 3 7" xfId="3785"/>
    <cellStyle name="Normal 6 5 2 4" xfId="888"/>
    <cellStyle name="Normal 6 5 2 4 2" xfId="1384"/>
    <cellStyle name="Normal 6 5 2 4 2 2" xfId="2403"/>
    <cellStyle name="Normal 6 5 2 4 3" xfId="1907"/>
    <cellStyle name="Normal 6 5 2 4 4" xfId="2905"/>
    <cellStyle name="Normal 6 5 2 4 5" xfId="3407"/>
    <cellStyle name="Normal 6 5 2 4 6" xfId="3909"/>
    <cellStyle name="Normal 6 5 2 5" xfId="1136"/>
    <cellStyle name="Normal 6 5 2 5 2" xfId="2155"/>
    <cellStyle name="Normal 6 5 2 6" xfId="1659"/>
    <cellStyle name="Normal 6 5 2 7" xfId="2657"/>
    <cellStyle name="Normal 6 5 2 8" xfId="3159"/>
    <cellStyle name="Normal 6 5 2 9" xfId="3661"/>
    <cellStyle name="Normal 6 5 3" xfId="660"/>
    <cellStyle name="Normal 6 5 3 2" xfId="716"/>
    <cellStyle name="Normal 6 5 3 2 2" xfId="840"/>
    <cellStyle name="Normal 6 5 3 2 2 2" xfId="1088"/>
    <cellStyle name="Normal 6 5 3 2 2 2 2" xfId="1584"/>
    <cellStyle name="Normal 6 5 3 2 2 2 2 2" xfId="2603"/>
    <cellStyle name="Normal 6 5 3 2 2 2 3" xfId="2107"/>
    <cellStyle name="Normal 6 5 3 2 2 2 4" xfId="3105"/>
    <cellStyle name="Normal 6 5 3 2 2 2 5" xfId="3607"/>
    <cellStyle name="Normal 6 5 3 2 2 2 6" xfId="4109"/>
    <cellStyle name="Normal 6 5 3 2 2 3" xfId="1336"/>
    <cellStyle name="Normal 6 5 3 2 2 3 2" xfId="2355"/>
    <cellStyle name="Normal 6 5 3 2 2 4" xfId="1859"/>
    <cellStyle name="Normal 6 5 3 2 2 5" xfId="2857"/>
    <cellStyle name="Normal 6 5 3 2 2 6" xfId="3359"/>
    <cellStyle name="Normal 6 5 3 2 2 7" xfId="3861"/>
    <cellStyle name="Normal 6 5 3 2 3" xfId="964"/>
    <cellStyle name="Normal 6 5 3 2 3 2" xfId="1460"/>
    <cellStyle name="Normal 6 5 3 2 3 2 2" xfId="2479"/>
    <cellStyle name="Normal 6 5 3 2 3 3" xfId="1983"/>
    <cellStyle name="Normal 6 5 3 2 3 4" xfId="2981"/>
    <cellStyle name="Normal 6 5 3 2 3 5" xfId="3483"/>
    <cellStyle name="Normal 6 5 3 2 3 6" xfId="3985"/>
    <cellStyle name="Normal 6 5 3 2 4" xfId="1212"/>
    <cellStyle name="Normal 6 5 3 2 4 2" xfId="2231"/>
    <cellStyle name="Normal 6 5 3 2 5" xfId="1735"/>
    <cellStyle name="Normal 6 5 3 2 6" xfId="2733"/>
    <cellStyle name="Normal 6 5 3 2 7" xfId="3235"/>
    <cellStyle name="Normal 6 5 3 2 8" xfId="3737"/>
    <cellStyle name="Normal 6 5 3 3" xfId="784"/>
    <cellStyle name="Normal 6 5 3 3 2" xfId="1032"/>
    <cellStyle name="Normal 6 5 3 3 2 2" xfId="1528"/>
    <cellStyle name="Normal 6 5 3 3 2 2 2" xfId="2547"/>
    <cellStyle name="Normal 6 5 3 3 2 3" xfId="2051"/>
    <cellStyle name="Normal 6 5 3 3 2 4" xfId="3049"/>
    <cellStyle name="Normal 6 5 3 3 2 5" xfId="3551"/>
    <cellStyle name="Normal 6 5 3 3 2 6" xfId="4053"/>
    <cellStyle name="Normal 6 5 3 3 3" xfId="1280"/>
    <cellStyle name="Normal 6 5 3 3 3 2" xfId="2299"/>
    <cellStyle name="Normal 6 5 3 3 4" xfId="1803"/>
    <cellStyle name="Normal 6 5 3 3 5" xfId="2801"/>
    <cellStyle name="Normal 6 5 3 3 6" xfId="3303"/>
    <cellStyle name="Normal 6 5 3 3 7" xfId="3805"/>
    <cellStyle name="Normal 6 5 3 4" xfId="908"/>
    <cellStyle name="Normal 6 5 3 4 2" xfId="1404"/>
    <cellStyle name="Normal 6 5 3 4 2 2" xfId="2423"/>
    <cellStyle name="Normal 6 5 3 4 3" xfId="1927"/>
    <cellStyle name="Normal 6 5 3 4 4" xfId="2925"/>
    <cellStyle name="Normal 6 5 3 4 5" xfId="3427"/>
    <cellStyle name="Normal 6 5 3 4 6" xfId="3929"/>
    <cellStyle name="Normal 6 5 3 5" xfId="1156"/>
    <cellStyle name="Normal 6 5 3 5 2" xfId="2175"/>
    <cellStyle name="Normal 6 5 3 6" xfId="1679"/>
    <cellStyle name="Normal 6 5 3 7" xfId="2677"/>
    <cellStyle name="Normal 6 5 3 8" xfId="3179"/>
    <cellStyle name="Normal 6 5 3 9" xfId="3681"/>
    <cellStyle name="Normal 6 5 4" xfId="714"/>
    <cellStyle name="Normal 6 5 4 2" xfId="838"/>
    <cellStyle name="Normal 6 5 4 2 2" xfId="1086"/>
    <cellStyle name="Normal 6 5 4 2 2 2" xfId="1582"/>
    <cellStyle name="Normal 6 5 4 2 2 2 2" xfId="2601"/>
    <cellStyle name="Normal 6 5 4 2 2 3" xfId="2105"/>
    <cellStyle name="Normal 6 5 4 2 2 4" xfId="3103"/>
    <cellStyle name="Normal 6 5 4 2 2 5" xfId="3605"/>
    <cellStyle name="Normal 6 5 4 2 2 6" xfId="4107"/>
    <cellStyle name="Normal 6 5 4 2 3" xfId="1334"/>
    <cellStyle name="Normal 6 5 4 2 3 2" xfId="2353"/>
    <cellStyle name="Normal 6 5 4 2 4" xfId="1857"/>
    <cellStyle name="Normal 6 5 4 2 5" xfId="2855"/>
    <cellStyle name="Normal 6 5 4 2 6" xfId="3357"/>
    <cellStyle name="Normal 6 5 4 2 7" xfId="3859"/>
    <cellStyle name="Normal 6 5 4 3" xfId="962"/>
    <cellStyle name="Normal 6 5 4 3 2" xfId="1458"/>
    <cellStyle name="Normal 6 5 4 3 2 2" xfId="2477"/>
    <cellStyle name="Normal 6 5 4 3 3" xfId="1981"/>
    <cellStyle name="Normal 6 5 4 3 4" xfId="2979"/>
    <cellStyle name="Normal 6 5 4 3 5" xfId="3481"/>
    <cellStyle name="Normal 6 5 4 3 6" xfId="3983"/>
    <cellStyle name="Normal 6 5 4 4" xfId="1210"/>
    <cellStyle name="Normal 6 5 4 4 2" xfId="2229"/>
    <cellStyle name="Normal 6 5 4 5" xfId="1733"/>
    <cellStyle name="Normal 6 5 4 6" xfId="2731"/>
    <cellStyle name="Normal 6 5 4 7" xfId="3233"/>
    <cellStyle name="Normal 6 5 4 8" xfId="3735"/>
    <cellStyle name="Normal 6 5 5" xfId="742"/>
    <cellStyle name="Normal 6 5 5 2" xfId="990"/>
    <cellStyle name="Normal 6 5 5 2 2" xfId="1486"/>
    <cellStyle name="Normal 6 5 5 2 2 2" xfId="2505"/>
    <cellStyle name="Normal 6 5 5 2 3" xfId="2009"/>
    <cellStyle name="Normal 6 5 5 2 4" xfId="3007"/>
    <cellStyle name="Normal 6 5 5 2 5" xfId="3509"/>
    <cellStyle name="Normal 6 5 5 2 6" xfId="4011"/>
    <cellStyle name="Normal 6 5 5 3" xfId="1238"/>
    <cellStyle name="Normal 6 5 5 3 2" xfId="2257"/>
    <cellStyle name="Normal 6 5 5 4" xfId="1761"/>
    <cellStyle name="Normal 6 5 5 5" xfId="2759"/>
    <cellStyle name="Normal 6 5 5 6" xfId="3261"/>
    <cellStyle name="Normal 6 5 5 7" xfId="3763"/>
    <cellStyle name="Normal 6 5 6" xfId="866"/>
    <cellStyle name="Normal 6 5 6 2" xfId="1362"/>
    <cellStyle name="Normal 6 5 6 2 2" xfId="2381"/>
    <cellStyle name="Normal 6 5 6 3" xfId="1885"/>
    <cellStyle name="Normal 6 5 6 4" xfId="2883"/>
    <cellStyle name="Normal 6 5 6 5" xfId="3385"/>
    <cellStyle name="Normal 6 5 6 6" xfId="3887"/>
    <cellStyle name="Normal 6 5 7" xfId="1114"/>
    <cellStyle name="Normal 6 5 7 2" xfId="2133"/>
    <cellStyle name="Normal 6 5 8" xfId="1637"/>
    <cellStyle name="Normal 6 5 9" xfId="2635"/>
    <cellStyle name="Normal 6 6" xfId="612"/>
    <cellStyle name="Normal 6 6 10" xfId="3139"/>
    <cellStyle name="Normal 6 6 11" xfId="3641"/>
    <cellStyle name="Normal 6 6 2" xfId="642"/>
    <cellStyle name="Normal 6 6 2 2" xfId="718"/>
    <cellStyle name="Normal 6 6 2 2 2" xfId="842"/>
    <cellStyle name="Normal 6 6 2 2 2 2" xfId="1090"/>
    <cellStyle name="Normal 6 6 2 2 2 2 2" xfId="1586"/>
    <cellStyle name="Normal 6 6 2 2 2 2 2 2" xfId="2605"/>
    <cellStyle name="Normal 6 6 2 2 2 2 3" xfId="2109"/>
    <cellStyle name="Normal 6 6 2 2 2 2 4" xfId="3107"/>
    <cellStyle name="Normal 6 6 2 2 2 2 5" xfId="3609"/>
    <cellStyle name="Normal 6 6 2 2 2 2 6" xfId="4111"/>
    <cellStyle name="Normal 6 6 2 2 2 3" xfId="1338"/>
    <cellStyle name="Normal 6 6 2 2 2 3 2" xfId="2357"/>
    <cellStyle name="Normal 6 6 2 2 2 4" xfId="1861"/>
    <cellStyle name="Normal 6 6 2 2 2 5" xfId="2859"/>
    <cellStyle name="Normal 6 6 2 2 2 6" xfId="3361"/>
    <cellStyle name="Normal 6 6 2 2 2 7" xfId="3863"/>
    <cellStyle name="Normal 6 6 2 2 3" xfId="966"/>
    <cellStyle name="Normal 6 6 2 2 3 2" xfId="1462"/>
    <cellStyle name="Normal 6 6 2 2 3 2 2" xfId="2481"/>
    <cellStyle name="Normal 6 6 2 2 3 3" xfId="1985"/>
    <cellStyle name="Normal 6 6 2 2 3 4" xfId="2983"/>
    <cellStyle name="Normal 6 6 2 2 3 5" xfId="3485"/>
    <cellStyle name="Normal 6 6 2 2 3 6" xfId="3987"/>
    <cellStyle name="Normal 6 6 2 2 4" xfId="1214"/>
    <cellStyle name="Normal 6 6 2 2 4 2" xfId="2233"/>
    <cellStyle name="Normal 6 6 2 2 5" xfId="1737"/>
    <cellStyle name="Normal 6 6 2 2 6" xfId="2735"/>
    <cellStyle name="Normal 6 6 2 2 7" xfId="3237"/>
    <cellStyle name="Normal 6 6 2 2 8" xfId="3739"/>
    <cellStyle name="Normal 6 6 2 3" xfId="766"/>
    <cellStyle name="Normal 6 6 2 3 2" xfId="1014"/>
    <cellStyle name="Normal 6 6 2 3 2 2" xfId="1510"/>
    <cellStyle name="Normal 6 6 2 3 2 2 2" xfId="2529"/>
    <cellStyle name="Normal 6 6 2 3 2 3" xfId="2033"/>
    <cellStyle name="Normal 6 6 2 3 2 4" xfId="3031"/>
    <cellStyle name="Normal 6 6 2 3 2 5" xfId="3533"/>
    <cellStyle name="Normal 6 6 2 3 2 6" xfId="4035"/>
    <cellStyle name="Normal 6 6 2 3 3" xfId="1262"/>
    <cellStyle name="Normal 6 6 2 3 3 2" xfId="2281"/>
    <cellStyle name="Normal 6 6 2 3 4" xfId="1785"/>
    <cellStyle name="Normal 6 6 2 3 5" xfId="2783"/>
    <cellStyle name="Normal 6 6 2 3 6" xfId="3285"/>
    <cellStyle name="Normal 6 6 2 3 7" xfId="3787"/>
    <cellStyle name="Normal 6 6 2 4" xfId="890"/>
    <cellStyle name="Normal 6 6 2 4 2" xfId="1386"/>
    <cellStyle name="Normal 6 6 2 4 2 2" xfId="2405"/>
    <cellStyle name="Normal 6 6 2 4 3" xfId="1909"/>
    <cellStyle name="Normal 6 6 2 4 4" xfId="2907"/>
    <cellStyle name="Normal 6 6 2 4 5" xfId="3409"/>
    <cellStyle name="Normal 6 6 2 4 6" xfId="3911"/>
    <cellStyle name="Normal 6 6 2 5" xfId="1138"/>
    <cellStyle name="Normal 6 6 2 5 2" xfId="2157"/>
    <cellStyle name="Normal 6 6 2 6" xfId="1661"/>
    <cellStyle name="Normal 6 6 2 7" xfId="2659"/>
    <cellStyle name="Normal 6 6 2 8" xfId="3161"/>
    <cellStyle name="Normal 6 6 2 9" xfId="3663"/>
    <cellStyle name="Normal 6 6 3" xfId="662"/>
    <cellStyle name="Normal 6 6 3 2" xfId="719"/>
    <cellStyle name="Normal 6 6 3 2 2" xfId="843"/>
    <cellStyle name="Normal 6 6 3 2 2 2" xfId="1091"/>
    <cellStyle name="Normal 6 6 3 2 2 2 2" xfId="1587"/>
    <cellStyle name="Normal 6 6 3 2 2 2 2 2" xfId="2606"/>
    <cellStyle name="Normal 6 6 3 2 2 2 3" xfId="2110"/>
    <cellStyle name="Normal 6 6 3 2 2 2 4" xfId="3108"/>
    <cellStyle name="Normal 6 6 3 2 2 2 5" xfId="3610"/>
    <cellStyle name="Normal 6 6 3 2 2 2 6" xfId="4112"/>
    <cellStyle name="Normal 6 6 3 2 2 3" xfId="1339"/>
    <cellStyle name="Normal 6 6 3 2 2 3 2" xfId="2358"/>
    <cellStyle name="Normal 6 6 3 2 2 4" xfId="1862"/>
    <cellStyle name="Normal 6 6 3 2 2 5" xfId="2860"/>
    <cellStyle name="Normal 6 6 3 2 2 6" xfId="3362"/>
    <cellStyle name="Normal 6 6 3 2 2 7" xfId="3864"/>
    <cellStyle name="Normal 6 6 3 2 3" xfId="967"/>
    <cellStyle name="Normal 6 6 3 2 3 2" xfId="1463"/>
    <cellStyle name="Normal 6 6 3 2 3 2 2" xfId="2482"/>
    <cellStyle name="Normal 6 6 3 2 3 3" xfId="1986"/>
    <cellStyle name="Normal 6 6 3 2 3 4" xfId="2984"/>
    <cellStyle name="Normal 6 6 3 2 3 5" xfId="3486"/>
    <cellStyle name="Normal 6 6 3 2 3 6" xfId="3988"/>
    <cellStyle name="Normal 6 6 3 2 4" xfId="1215"/>
    <cellStyle name="Normal 6 6 3 2 4 2" xfId="2234"/>
    <cellStyle name="Normal 6 6 3 2 5" xfId="1738"/>
    <cellStyle name="Normal 6 6 3 2 6" xfId="2736"/>
    <cellStyle name="Normal 6 6 3 2 7" xfId="3238"/>
    <cellStyle name="Normal 6 6 3 2 8" xfId="3740"/>
    <cellStyle name="Normal 6 6 3 3" xfId="786"/>
    <cellStyle name="Normal 6 6 3 3 2" xfId="1034"/>
    <cellStyle name="Normal 6 6 3 3 2 2" xfId="1530"/>
    <cellStyle name="Normal 6 6 3 3 2 2 2" xfId="2549"/>
    <cellStyle name="Normal 6 6 3 3 2 3" xfId="2053"/>
    <cellStyle name="Normal 6 6 3 3 2 4" xfId="3051"/>
    <cellStyle name="Normal 6 6 3 3 2 5" xfId="3553"/>
    <cellStyle name="Normal 6 6 3 3 2 6" xfId="4055"/>
    <cellStyle name="Normal 6 6 3 3 3" xfId="1282"/>
    <cellStyle name="Normal 6 6 3 3 3 2" xfId="2301"/>
    <cellStyle name="Normal 6 6 3 3 4" xfId="1805"/>
    <cellStyle name="Normal 6 6 3 3 5" xfId="2803"/>
    <cellStyle name="Normal 6 6 3 3 6" xfId="3305"/>
    <cellStyle name="Normal 6 6 3 3 7" xfId="3807"/>
    <cellStyle name="Normal 6 6 3 4" xfId="910"/>
    <cellStyle name="Normal 6 6 3 4 2" xfId="1406"/>
    <cellStyle name="Normal 6 6 3 4 2 2" xfId="2425"/>
    <cellStyle name="Normal 6 6 3 4 3" xfId="1929"/>
    <cellStyle name="Normal 6 6 3 4 4" xfId="2927"/>
    <cellStyle name="Normal 6 6 3 4 5" xfId="3429"/>
    <cellStyle name="Normal 6 6 3 4 6" xfId="3931"/>
    <cellStyle name="Normal 6 6 3 5" xfId="1158"/>
    <cellStyle name="Normal 6 6 3 5 2" xfId="2177"/>
    <cellStyle name="Normal 6 6 3 6" xfId="1681"/>
    <cellStyle name="Normal 6 6 3 7" xfId="2679"/>
    <cellStyle name="Normal 6 6 3 8" xfId="3181"/>
    <cellStyle name="Normal 6 6 3 9" xfId="3683"/>
    <cellStyle name="Normal 6 6 4" xfId="717"/>
    <cellStyle name="Normal 6 6 4 2" xfId="841"/>
    <cellStyle name="Normal 6 6 4 2 2" xfId="1089"/>
    <cellStyle name="Normal 6 6 4 2 2 2" xfId="1585"/>
    <cellStyle name="Normal 6 6 4 2 2 2 2" xfId="2604"/>
    <cellStyle name="Normal 6 6 4 2 2 3" xfId="2108"/>
    <cellStyle name="Normal 6 6 4 2 2 4" xfId="3106"/>
    <cellStyle name="Normal 6 6 4 2 2 5" xfId="3608"/>
    <cellStyle name="Normal 6 6 4 2 2 6" xfId="4110"/>
    <cellStyle name="Normal 6 6 4 2 3" xfId="1337"/>
    <cellStyle name="Normal 6 6 4 2 3 2" xfId="2356"/>
    <cellStyle name="Normal 6 6 4 2 4" xfId="1860"/>
    <cellStyle name="Normal 6 6 4 2 5" xfId="2858"/>
    <cellStyle name="Normal 6 6 4 2 6" xfId="3360"/>
    <cellStyle name="Normal 6 6 4 2 7" xfId="3862"/>
    <cellStyle name="Normal 6 6 4 3" xfId="965"/>
    <cellStyle name="Normal 6 6 4 3 2" xfId="1461"/>
    <cellStyle name="Normal 6 6 4 3 2 2" xfId="2480"/>
    <cellStyle name="Normal 6 6 4 3 3" xfId="1984"/>
    <cellStyle name="Normal 6 6 4 3 4" xfId="2982"/>
    <cellStyle name="Normal 6 6 4 3 5" xfId="3484"/>
    <cellStyle name="Normal 6 6 4 3 6" xfId="3986"/>
    <cellStyle name="Normal 6 6 4 4" xfId="1213"/>
    <cellStyle name="Normal 6 6 4 4 2" xfId="2232"/>
    <cellStyle name="Normal 6 6 4 5" xfId="1736"/>
    <cellStyle name="Normal 6 6 4 6" xfId="2734"/>
    <cellStyle name="Normal 6 6 4 7" xfId="3236"/>
    <cellStyle name="Normal 6 6 4 8" xfId="3738"/>
    <cellStyle name="Normal 6 6 5" xfId="744"/>
    <cellStyle name="Normal 6 6 5 2" xfId="992"/>
    <cellStyle name="Normal 6 6 5 2 2" xfId="1488"/>
    <cellStyle name="Normal 6 6 5 2 2 2" xfId="2507"/>
    <cellStyle name="Normal 6 6 5 2 3" xfId="2011"/>
    <cellStyle name="Normal 6 6 5 2 4" xfId="3009"/>
    <cellStyle name="Normal 6 6 5 2 5" xfId="3511"/>
    <cellStyle name="Normal 6 6 5 2 6" xfId="4013"/>
    <cellStyle name="Normal 6 6 5 3" xfId="1240"/>
    <cellStyle name="Normal 6 6 5 3 2" xfId="2259"/>
    <cellStyle name="Normal 6 6 5 4" xfId="1763"/>
    <cellStyle name="Normal 6 6 5 5" xfId="2761"/>
    <cellStyle name="Normal 6 6 5 6" xfId="3263"/>
    <cellStyle name="Normal 6 6 5 7" xfId="3765"/>
    <cellStyle name="Normal 6 6 6" xfId="868"/>
    <cellStyle name="Normal 6 6 6 2" xfId="1364"/>
    <cellStyle name="Normal 6 6 6 2 2" xfId="2383"/>
    <cellStyle name="Normal 6 6 6 3" xfId="1887"/>
    <cellStyle name="Normal 6 6 6 4" xfId="2885"/>
    <cellStyle name="Normal 6 6 6 5" xfId="3387"/>
    <cellStyle name="Normal 6 6 6 6" xfId="3889"/>
    <cellStyle name="Normal 6 6 7" xfId="1116"/>
    <cellStyle name="Normal 6 6 7 2" xfId="2135"/>
    <cellStyle name="Normal 6 6 8" xfId="1639"/>
    <cellStyle name="Normal 6 6 9" xfId="2637"/>
    <cellStyle name="Normal 6 7" xfId="614"/>
    <cellStyle name="Normal 6 7 10" xfId="3141"/>
    <cellStyle name="Normal 6 7 11" xfId="3643"/>
    <cellStyle name="Normal 6 7 2" xfId="644"/>
    <cellStyle name="Normal 6 7 2 2" xfId="721"/>
    <cellStyle name="Normal 6 7 2 2 2" xfId="845"/>
    <cellStyle name="Normal 6 7 2 2 2 2" xfId="1093"/>
    <cellStyle name="Normal 6 7 2 2 2 2 2" xfId="1589"/>
    <cellStyle name="Normal 6 7 2 2 2 2 2 2" xfId="2608"/>
    <cellStyle name="Normal 6 7 2 2 2 2 3" xfId="2112"/>
    <cellStyle name="Normal 6 7 2 2 2 2 4" xfId="3110"/>
    <cellStyle name="Normal 6 7 2 2 2 2 5" xfId="3612"/>
    <cellStyle name="Normal 6 7 2 2 2 2 6" xfId="4114"/>
    <cellStyle name="Normal 6 7 2 2 2 3" xfId="1341"/>
    <cellStyle name="Normal 6 7 2 2 2 3 2" xfId="2360"/>
    <cellStyle name="Normal 6 7 2 2 2 4" xfId="1864"/>
    <cellStyle name="Normal 6 7 2 2 2 5" xfId="2862"/>
    <cellStyle name="Normal 6 7 2 2 2 6" xfId="3364"/>
    <cellStyle name="Normal 6 7 2 2 2 7" xfId="3866"/>
    <cellStyle name="Normal 6 7 2 2 3" xfId="969"/>
    <cellStyle name="Normal 6 7 2 2 3 2" xfId="1465"/>
    <cellStyle name="Normal 6 7 2 2 3 2 2" xfId="2484"/>
    <cellStyle name="Normal 6 7 2 2 3 3" xfId="1988"/>
    <cellStyle name="Normal 6 7 2 2 3 4" xfId="2986"/>
    <cellStyle name="Normal 6 7 2 2 3 5" xfId="3488"/>
    <cellStyle name="Normal 6 7 2 2 3 6" xfId="3990"/>
    <cellStyle name="Normal 6 7 2 2 4" xfId="1217"/>
    <cellStyle name="Normal 6 7 2 2 4 2" xfId="2236"/>
    <cellStyle name="Normal 6 7 2 2 5" xfId="1740"/>
    <cellStyle name="Normal 6 7 2 2 6" xfId="2738"/>
    <cellStyle name="Normal 6 7 2 2 7" xfId="3240"/>
    <cellStyle name="Normal 6 7 2 2 8" xfId="3742"/>
    <cellStyle name="Normal 6 7 2 3" xfId="768"/>
    <cellStyle name="Normal 6 7 2 3 2" xfId="1016"/>
    <cellStyle name="Normal 6 7 2 3 2 2" xfId="1512"/>
    <cellStyle name="Normal 6 7 2 3 2 2 2" xfId="2531"/>
    <cellStyle name="Normal 6 7 2 3 2 3" xfId="2035"/>
    <cellStyle name="Normal 6 7 2 3 2 4" xfId="3033"/>
    <cellStyle name="Normal 6 7 2 3 2 5" xfId="3535"/>
    <cellStyle name="Normal 6 7 2 3 2 6" xfId="4037"/>
    <cellStyle name="Normal 6 7 2 3 3" xfId="1264"/>
    <cellStyle name="Normal 6 7 2 3 3 2" xfId="2283"/>
    <cellStyle name="Normal 6 7 2 3 4" xfId="1787"/>
    <cellStyle name="Normal 6 7 2 3 5" xfId="2785"/>
    <cellStyle name="Normal 6 7 2 3 6" xfId="3287"/>
    <cellStyle name="Normal 6 7 2 3 7" xfId="3789"/>
    <cellStyle name="Normal 6 7 2 4" xfId="892"/>
    <cellStyle name="Normal 6 7 2 4 2" xfId="1388"/>
    <cellStyle name="Normal 6 7 2 4 2 2" xfId="2407"/>
    <cellStyle name="Normal 6 7 2 4 3" xfId="1911"/>
    <cellStyle name="Normal 6 7 2 4 4" xfId="2909"/>
    <cellStyle name="Normal 6 7 2 4 5" xfId="3411"/>
    <cellStyle name="Normal 6 7 2 4 6" xfId="3913"/>
    <cellStyle name="Normal 6 7 2 5" xfId="1140"/>
    <cellStyle name="Normal 6 7 2 5 2" xfId="2159"/>
    <cellStyle name="Normal 6 7 2 6" xfId="1663"/>
    <cellStyle name="Normal 6 7 2 7" xfId="2661"/>
    <cellStyle name="Normal 6 7 2 8" xfId="3163"/>
    <cellStyle name="Normal 6 7 2 9" xfId="3665"/>
    <cellStyle name="Normal 6 7 3" xfId="664"/>
    <cellStyle name="Normal 6 7 3 2" xfId="722"/>
    <cellStyle name="Normal 6 7 3 2 2" xfId="846"/>
    <cellStyle name="Normal 6 7 3 2 2 2" xfId="1094"/>
    <cellStyle name="Normal 6 7 3 2 2 2 2" xfId="1590"/>
    <cellStyle name="Normal 6 7 3 2 2 2 2 2" xfId="2609"/>
    <cellStyle name="Normal 6 7 3 2 2 2 3" xfId="2113"/>
    <cellStyle name="Normal 6 7 3 2 2 2 4" xfId="3111"/>
    <cellStyle name="Normal 6 7 3 2 2 2 5" xfId="3613"/>
    <cellStyle name="Normal 6 7 3 2 2 2 6" xfId="4115"/>
    <cellStyle name="Normal 6 7 3 2 2 3" xfId="1342"/>
    <cellStyle name="Normal 6 7 3 2 2 3 2" xfId="2361"/>
    <cellStyle name="Normal 6 7 3 2 2 4" xfId="1865"/>
    <cellStyle name="Normal 6 7 3 2 2 5" xfId="2863"/>
    <cellStyle name="Normal 6 7 3 2 2 6" xfId="3365"/>
    <cellStyle name="Normal 6 7 3 2 2 7" xfId="3867"/>
    <cellStyle name="Normal 6 7 3 2 3" xfId="970"/>
    <cellStyle name="Normal 6 7 3 2 3 2" xfId="1466"/>
    <cellStyle name="Normal 6 7 3 2 3 2 2" xfId="2485"/>
    <cellStyle name="Normal 6 7 3 2 3 3" xfId="1989"/>
    <cellStyle name="Normal 6 7 3 2 3 4" xfId="2987"/>
    <cellStyle name="Normal 6 7 3 2 3 5" xfId="3489"/>
    <cellStyle name="Normal 6 7 3 2 3 6" xfId="3991"/>
    <cellStyle name="Normal 6 7 3 2 4" xfId="1218"/>
    <cellStyle name="Normal 6 7 3 2 4 2" xfId="2237"/>
    <cellStyle name="Normal 6 7 3 2 5" xfId="1741"/>
    <cellStyle name="Normal 6 7 3 2 6" xfId="2739"/>
    <cellStyle name="Normal 6 7 3 2 7" xfId="3241"/>
    <cellStyle name="Normal 6 7 3 2 8" xfId="3743"/>
    <cellStyle name="Normal 6 7 3 3" xfId="788"/>
    <cellStyle name="Normal 6 7 3 3 2" xfId="1036"/>
    <cellStyle name="Normal 6 7 3 3 2 2" xfId="1532"/>
    <cellStyle name="Normal 6 7 3 3 2 2 2" xfId="2551"/>
    <cellStyle name="Normal 6 7 3 3 2 3" xfId="2055"/>
    <cellStyle name="Normal 6 7 3 3 2 4" xfId="3053"/>
    <cellStyle name="Normal 6 7 3 3 2 5" xfId="3555"/>
    <cellStyle name="Normal 6 7 3 3 2 6" xfId="4057"/>
    <cellStyle name="Normal 6 7 3 3 3" xfId="1284"/>
    <cellStyle name="Normal 6 7 3 3 3 2" xfId="2303"/>
    <cellStyle name="Normal 6 7 3 3 4" xfId="1807"/>
    <cellStyle name="Normal 6 7 3 3 5" xfId="2805"/>
    <cellStyle name="Normal 6 7 3 3 6" xfId="3307"/>
    <cellStyle name="Normal 6 7 3 3 7" xfId="3809"/>
    <cellStyle name="Normal 6 7 3 4" xfId="912"/>
    <cellStyle name="Normal 6 7 3 4 2" xfId="1408"/>
    <cellStyle name="Normal 6 7 3 4 2 2" xfId="2427"/>
    <cellStyle name="Normal 6 7 3 4 3" xfId="1931"/>
    <cellStyle name="Normal 6 7 3 4 4" xfId="2929"/>
    <cellStyle name="Normal 6 7 3 4 5" xfId="3431"/>
    <cellStyle name="Normal 6 7 3 4 6" xfId="3933"/>
    <cellStyle name="Normal 6 7 3 5" xfId="1160"/>
    <cellStyle name="Normal 6 7 3 5 2" xfId="2179"/>
    <cellStyle name="Normal 6 7 3 6" xfId="1683"/>
    <cellStyle name="Normal 6 7 3 7" xfId="2681"/>
    <cellStyle name="Normal 6 7 3 8" xfId="3183"/>
    <cellStyle name="Normal 6 7 3 9" xfId="3685"/>
    <cellStyle name="Normal 6 7 4" xfId="720"/>
    <cellStyle name="Normal 6 7 4 2" xfId="844"/>
    <cellStyle name="Normal 6 7 4 2 2" xfId="1092"/>
    <cellStyle name="Normal 6 7 4 2 2 2" xfId="1588"/>
    <cellStyle name="Normal 6 7 4 2 2 2 2" xfId="2607"/>
    <cellStyle name="Normal 6 7 4 2 2 3" xfId="2111"/>
    <cellStyle name="Normal 6 7 4 2 2 4" xfId="3109"/>
    <cellStyle name="Normal 6 7 4 2 2 5" xfId="3611"/>
    <cellStyle name="Normal 6 7 4 2 2 6" xfId="4113"/>
    <cellStyle name="Normal 6 7 4 2 3" xfId="1340"/>
    <cellStyle name="Normal 6 7 4 2 3 2" xfId="2359"/>
    <cellStyle name="Normal 6 7 4 2 4" xfId="1863"/>
    <cellStyle name="Normal 6 7 4 2 5" xfId="2861"/>
    <cellStyle name="Normal 6 7 4 2 6" xfId="3363"/>
    <cellStyle name="Normal 6 7 4 2 7" xfId="3865"/>
    <cellStyle name="Normal 6 7 4 3" xfId="968"/>
    <cellStyle name="Normal 6 7 4 3 2" xfId="1464"/>
    <cellStyle name="Normal 6 7 4 3 2 2" xfId="2483"/>
    <cellStyle name="Normal 6 7 4 3 3" xfId="1987"/>
    <cellStyle name="Normal 6 7 4 3 4" xfId="2985"/>
    <cellStyle name="Normal 6 7 4 3 5" xfId="3487"/>
    <cellStyle name="Normal 6 7 4 3 6" xfId="3989"/>
    <cellStyle name="Normal 6 7 4 4" xfId="1216"/>
    <cellStyle name="Normal 6 7 4 4 2" xfId="2235"/>
    <cellStyle name="Normal 6 7 4 5" xfId="1739"/>
    <cellStyle name="Normal 6 7 4 6" xfId="2737"/>
    <cellStyle name="Normal 6 7 4 7" xfId="3239"/>
    <cellStyle name="Normal 6 7 4 8" xfId="3741"/>
    <cellStyle name="Normal 6 7 5" xfId="746"/>
    <cellStyle name="Normal 6 7 5 2" xfId="994"/>
    <cellStyle name="Normal 6 7 5 2 2" xfId="1490"/>
    <cellStyle name="Normal 6 7 5 2 2 2" xfId="2509"/>
    <cellStyle name="Normal 6 7 5 2 3" xfId="2013"/>
    <cellStyle name="Normal 6 7 5 2 4" xfId="3011"/>
    <cellStyle name="Normal 6 7 5 2 5" xfId="3513"/>
    <cellStyle name="Normal 6 7 5 2 6" xfId="4015"/>
    <cellStyle name="Normal 6 7 5 3" xfId="1242"/>
    <cellStyle name="Normal 6 7 5 3 2" xfId="2261"/>
    <cellStyle name="Normal 6 7 5 4" xfId="1765"/>
    <cellStyle name="Normal 6 7 5 5" xfId="2763"/>
    <cellStyle name="Normal 6 7 5 6" xfId="3265"/>
    <cellStyle name="Normal 6 7 5 7" xfId="3767"/>
    <cellStyle name="Normal 6 7 6" xfId="870"/>
    <cellStyle name="Normal 6 7 6 2" xfId="1366"/>
    <cellStyle name="Normal 6 7 6 2 2" xfId="2385"/>
    <cellStyle name="Normal 6 7 6 3" xfId="1889"/>
    <cellStyle name="Normal 6 7 6 4" xfId="2887"/>
    <cellStyle name="Normal 6 7 6 5" xfId="3389"/>
    <cellStyle name="Normal 6 7 6 6" xfId="3891"/>
    <cellStyle name="Normal 6 7 7" xfId="1118"/>
    <cellStyle name="Normal 6 7 7 2" xfId="2137"/>
    <cellStyle name="Normal 6 7 8" xfId="1641"/>
    <cellStyle name="Normal 6 7 9" xfId="2639"/>
    <cellStyle name="Normal 6 8" xfId="616"/>
    <cellStyle name="Normal 6 8 10" xfId="3143"/>
    <cellStyle name="Normal 6 8 11" xfId="3645"/>
    <cellStyle name="Normal 6 8 2" xfId="646"/>
    <cellStyle name="Normal 6 8 2 2" xfId="724"/>
    <cellStyle name="Normal 6 8 2 2 2" xfId="848"/>
    <cellStyle name="Normal 6 8 2 2 2 2" xfId="1096"/>
    <cellStyle name="Normal 6 8 2 2 2 2 2" xfId="1592"/>
    <cellStyle name="Normal 6 8 2 2 2 2 2 2" xfId="2611"/>
    <cellStyle name="Normal 6 8 2 2 2 2 3" xfId="2115"/>
    <cellStyle name="Normal 6 8 2 2 2 2 4" xfId="3113"/>
    <cellStyle name="Normal 6 8 2 2 2 2 5" xfId="3615"/>
    <cellStyle name="Normal 6 8 2 2 2 2 6" xfId="4117"/>
    <cellStyle name="Normal 6 8 2 2 2 3" xfId="1344"/>
    <cellStyle name="Normal 6 8 2 2 2 3 2" xfId="2363"/>
    <cellStyle name="Normal 6 8 2 2 2 4" xfId="1867"/>
    <cellStyle name="Normal 6 8 2 2 2 5" xfId="2865"/>
    <cellStyle name="Normal 6 8 2 2 2 6" xfId="3367"/>
    <cellStyle name="Normal 6 8 2 2 2 7" xfId="3869"/>
    <cellStyle name="Normal 6 8 2 2 3" xfId="972"/>
    <cellStyle name="Normal 6 8 2 2 3 2" xfId="1468"/>
    <cellStyle name="Normal 6 8 2 2 3 2 2" xfId="2487"/>
    <cellStyle name="Normal 6 8 2 2 3 3" xfId="1991"/>
    <cellStyle name="Normal 6 8 2 2 3 4" xfId="2989"/>
    <cellStyle name="Normal 6 8 2 2 3 5" xfId="3491"/>
    <cellStyle name="Normal 6 8 2 2 3 6" xfId="3993"/>
    <cellStyle name="Normal 6 8 2 2 4" xfId="1220"/>
    <cellStyle name="Normal 6 8 2 2 4 2" xfId="2239"/>
    <cellStyle name="Normal 6 8 2 2 5" xfId="1743"/>
    <cellStyle name="Normal 6 8 2 2 6" xfId="2741"/>
    <cellStyle name="Normal 6 8 2 2 7" xfId="3243"/>
    <cellStyle name="Normal 6 8 2 2 8" xfId="3745"/>
    <cellStyle name="Normal 6 8 2 3" xfId="770"/>
    <cellStyle name="Normal 6 8 2 3 2" xfId="1018"/>
    <cellStyle name="Normal 6 8 2 3 2 2" xfId="1514"/>
    <cellStyle name="Normal 6 8 2 3 2 2 2" xfId="2533"/>
    <cellStyle name="Normal 6 8 2 3 2 3" xfId="2037"/>
    <cellStyle name="Normal 6 8 2 3 2 4" xfId="3035"/>
    <cellStyle name="Normal 6 8 2 3 2 5" xfId="3537"/>
    <cellStyle name="Normal 6 8 2 3 2 6" xfId="4039"/>
    <cellStyle name="Normal 6 8 2 3 3" xfId="1266"/>
    <cellStyle name="Normal 6 8 2 3 3 2" xfId="2285"/>
    <cellStyle name="Normal 6 8 2 3 4" xfId="1789"/>
    <cellStyle name="Normal 6 8 2 3 5" xfId="2787"/>
    <cellStyle name="Normal 6 8 2 3 6" xfId="3289"/>
    <cellStyle name="Normal 6 8 2 3 7" xfId="3791"/>
    <cellStyle name="Normal 6 8 2 4" xfId="894"/>
    <cellStyle name="Normal 6 8 2 4 2" xfId="1390"/>
    <cellStyle name="Normal 6 8 2 4 2 2" xfId="2409"/>
    <cellStyle name="Normal 6 8 2 4 3" xfId="1913"/>
    <cellStyle name="Normal 6 8 2 4 4" xfId="2911"/>
    <cellStyle name="Normal 6 8 2 4 5" xfId="3413"/>
    <cellStyle name="Normal 6 8 2 4 6" xfId="3915"/>
    <cellStyle name="Normal 6 8 2 5" xfId="1142"/>
    <cellStyle name="Normal 6 8 2 5 2" xfId="2161"/>
    <cellStyle name="Normal 6 8 2 6" xfId="1665"/>
    <cellStyle name="Normal 6 8 2 7" xfId="2663"/>
    <cellStyle name="Normal 6 8 2 8" xfId="3165"/>
    <cellStyle name="Normal 6 8 2 9" xfId="3667"/>
    <cellStyle name="Normal 6 8 3" xfId="666"/>
    <cellStyle name="Normal 6 8 3 2" xfId="725"/>
    <cellStyle name="Normal 6 8 3 2 2" xfId="849"/>
    <cellStyle name="Normal 6 8 3 2 2 2" xfId="1097"/>
    <cellStyle name="Normal 6 8 3 2 2 2 2" xfId="1593"/>
    <cellStyle name="Normal 6 8 3 2 2 2 2 2" xfId="2612"/>
    <cellStyle name="Normal 6 8 3 2 2 2 3" xfId="2116"/>
    <cellStyle name="Normal 6 8 3 2 2 2 4" xfId="3114"/>
    <cellStyle name="Normal 6 8 3 2 2 2 5" xfId="3616"/>
    <cellStyle name="Normal 6 8 3 2 2 2 6" xfId="4118"/>
    <cellStyle name="Normal 6 8 3 2 2 3" xfId="1345"/>
    <cellStyle name="Normal 6 8 3 2 2 3 2" xfId="2364"/>
    <cellStyle name="Normal 6 8 3 2 2 4" xfId="1868"/>
    <cellStyle name="Normal 6 8 3 2 2 5" xfId="2866"/>
    <cellStyle name="Normal 6 8 3 2 2 6" xfId="3368"/>
    <cellStyle name="Normal 6 8 3 2 2 7" xfId="3870"/>
    <cellStyle name="Normal 6 8 3 2 3" xfId="973"/>
    <cellStyle name="Normal 6 8 3 2 3 2" xfId="1469"/>
    <cellStyle name="Normal 6 8 3 2 3 2 2" xfId="2488"/>
    <cellStyle name="Normal 6 8 3 2 3 3" xfId="1992"/>
    <cellStyle name="Normal 6 8 3 2 3 4" xfId="2990"/>
    <cellStyle name="Normal 6 8 3 2 3 5" xfId="3492"/>
    <cellStyle name="Normal 6 8 3 2 3 6" xfId="3994"/>
    <cellStyle name="Normal 6 8 3 2 4" xfId="1221"/>
    <cellStyle name="Normal 6 8 3 2 4 2" xfId="2240"/>
    <cellStyle name="Normal 6 8 3 2 5" xfId="1744"/>
    <cellStyle name="Normal 6 8 3 2 6" xfId="2742"/>
    <cellStyle name="Normal 6 8 3 2 7" xfId="3244"/>
    <cellStyle name="Normal 6 8 3 2 8" xfId="3746"/>
    <cellStyle name="Normal 6 8 3 3" xfId="790"/>
    <cellStyle name="Normal 6 8 3 3 2" xfId="1038"/>
    <cellStyle name="Normal 6 8 3 3 2 2" xfId="1534"/>
    <cellStyle name="Normal 6 8 3 3 2 2 2" xfId="2553"/>
    <cellStyle name="Normal 6 8 3 3 2 3" xfId="2057"/>
    <cellStyle name="Normal 6 8 3 3 2 4" xfId="3055"/>
    <cellStyle name="Normal 6 8 3 3 2 5" xfId="3557"/>
    <cellStyle name="Normal 6 8 3 3 2 6" xfId="4059"/>
    <cellStyle name="Normal 6 8 3 3 3" xfId="1286"/>
    <cellStyle name="Normal 6 8 3 3 3 2" xfId="2305"/>
    <cellStyle name="Normal 6 8 3 3 4" xfId="1809"/>
    <cellStyle name="Normal 6 8 3 3 5" xfId="2807"/>
    <cellStyle name="Normal 6 8 3 3 6" xfId="3309"/>
    <cellStyle name="Normal 6 8 3 3 7" xfId="3811"/>
    <cellStyle name="Normal 6 8 3 4" xfId="914"/>
    <cellStyle name="Normal 6 8 3 4 2" xfId="1410"/>
    <cellStyle name="Normal 6 8 3 4 2 2" xfId="2429"/>
    <cellStyle name="Normal 6 8 3 4 3" xfId="1933"/>
    <cellStyle name="Normal 6 8 3 4 4" xfId="2931"/>
    <cellStyle name="Normal 6 8 3 4 5" xfId="3433"/>
    <cellStyle name="Normal 6 8 3 4 6" xfId="3935"/>
    <cellStyle name="Normal 6 8 3 5" xfId="1162"/>
    <cellStyle name="Normal 6 8 3 5 2" xfId="2181"/>
    <cellStyle name="Normal 6 8 3 6" xfId="1685"/>
    <cellStyle name="Normal 6 8 3 7" xfId="2683"/>
    <cellStyle name="Normal 6 8 3 8" xfId="3185"/>
    <cellStyle name="Normal 6 8 3 9" xfId="3687"/>
    <cellStyle name="Normal 6 8 4" xfId="723"/>
    <cellStyle name="Normal 6 8 4 2" xfId="847"/>
    <cellStyle name="Normal 6 8 4 2 2" xfId="1095"/>
    <cellStyle name="Normal 6 8 4 2 2 2" xfId="1591"/>
    <cellStyle name="Normal 6 8 4 2 2 2 2" xfId="2610"/>
    <cellStyle name="Normal 6 8 4 2 2 3" xfId="2114"/>
    <cellStyle name="Normal 6 8 4 2 2 4" xfId="3112"/>
    <cellStyle name="Normal 6 8 4 2 2 5" xfId="3614"/>
    <cellStyle name="Normal 6 8 4 2 2 6" xfId="4116"/>
    <cellStyle name="Normal 6 8 4 2 3" xfId="1343"/>
    <cellStyle name="Normal 6 8 4 2 3 2" xfId="2362"/>
    <cellStyle name="Normal 6 8 4 2 4" xfId="1866"/>
    <cellStyle name="Normal 6 8 4 2 5" xfId="2864"/>
    <cellStyle name="Normal 6 8 4 2 6" xfId="3366"/>
    <cellStyle name="Normal 6 8 4 2 7" xfId="3868"/>
    <cellStyle name="Normal 6 8 4 3" xfId="971"/>
    <cellStyle name="Normal 6 8 4 3 2" xfId="1467"/>
    <cellStyle name="Normal 6 8 4 3 2 2" xfId="2486"/>
    <cellStyle name="Normal 6 8 4 3 3" xfId="1990"/>
    <cellStyle name="Normal 6 8 4 3 4" xfId="2988"/>
    <cellStyle name="Normal 6 8 4 3 5" xfId="3490"/>
    <cellStyle name="Normal 6 8 4 3 6" xfId="3992"/>
    <cellStyle name="Normal 6 8 4 4" xfId="1219"/>
    <cellStyle name="Normal 6 8 4 4 2" xfId="2238"/>
    <cellStyle name="Normal 6 8 4 5" xfId="1742"/>
    <cellStyle name="Normal 6 8 4 6" xfId="2740"/>
    <cellStyle name="Normal 6 8 4 7" xfId="3242"/>
    <cellStyle name="Normal 6 8 4 8" xfId="3744"/>
    <cellStyle name="Normal 6 8 5" xfId="748"/>
    <cellStyle name="Normal 6 8 5 2" xfId="996"/>
    <cellStyle name="Normal 6 8 5 2 2" xfId="1492"/>
    <cellStyle name="Normal 6 8 5 2 2 2" xfId="2511"/>
    <cellStyle name="Normal 6 8 5 2 3" xfId="2015"/>
    <cellStyle name="Normal 6 8 5 2 4" xfId="3013"/>
    <cellStyle name="Normal 6 8 5 2 5" xfId="3515"/>
    <cellStyle name="Normal 6 8 5 2 6" xfId="4017"/>
    <cellStyle name="Normal 6 8 5 3" xfId="1244"/>
    <cellStyle name="Normal 6 8 5 3 2" xfId="2263"/>
    <cellStyle name="Normal 6 8 5 4" xfId="1767"/>
    <cellStyle name="Normal 6 8 5 5" xfId="2765"/>
    <cellStyle name="Normal 6 8 5 6" xfId="3267"/>
    <cellStyle name="Normal 6 8 5 7" xfId="3769"/>
    <cellStyle name="Normal 6 8 6" xfId="872"/>
    <cellStyle name="Normal 6 8 6 2" xfId="1368"/>
    <cellStyle name="Normal 6 8 6 2 2" xfId="2387"/>
    <cellStyle name="Normal 6 8 6 3" xfId="1891"/>
    <cellStyle name="Normal 6 8 6 4" xfId="2889"/>
    <cellStyle name="Normal 6 8 6 5" xfId="3391"/>
    <cellStyle name="Normal 6 8 6 6" xfId="3893"/>
    <cellStyle name="Normal 6 8 7" xfId="1120"/>
    <cellStyle name="Normal 6 8 7 2" xfId="2139"/>
    <cellStyle name="Normal 6 8 8" xfId="1643"/>
    <cellStyle name="Normal 6 8 9" xfId="2641"/>
    <cellStyle name="Normal 6 9" xfId="630"/>
    <cellStyle name="Normal 7" xfId="166"/>
    <cellStyle name="Normal 7 2" xfId="490"/>
    <cellStyle name="Normal 8" xfId="491"/>
    <cellStyle name="Normal 8 2" xfId="4325"/>
    <cellStyle name="Normal 8 3" xfId="4212"/>
    <cellStyle name="Normal 9" xfId="492"/>
    <cellStyle name="Normal 9 2" xfId="4216"/>
    <cellStyle name="Note" xfId="70" builtinId="10" customBuiltin="1"/>
    <cellStyle name="Note 10" xfId="493"/>
    <cellStyle name="Note 11" xfId="494"/>
    <cellStyle name="Note 2" xfId="71"/>
    <cellStyle name="Note 2 2" xfId="146"/>
    <cellStyle name="Note 2 2 2" xfId="496"/>
    <cellStyle name="Note 2 2 2 2" xfId="4306"/>
    <cellStyle name="Note 2 3" xfId="495"/>
    <cellStyle name="Note 2 3 2" xfId="4261"/>
    <cellStyle name="Note 2_Allocators" xfId="497"/>
    <cellStyle name="Note 3" xfId="72"/>
    <cellStyle name="Note 3 2" xfId="147"/>
    <cellStyle name="Note 3 2 2" xfId="499"/>
    <cellStyle name="Note 3 2 2 2" xfId="4307"/>
    <cellStyle name="Note 3 3" xfId="500"/>
    <cellStyle name="Note 3 3 2" xfId="4262"/>
    <cellStyle name="Note 3 4" xfId="498"/>
    <cellStyle name="Note 3_Allocators" xfId="501"/>
    <cellStyle name="Note 4" xfId="73"/>
    <cellStyle name="Note 4 2" xfId="148"/>
    <cellStyle name="Note 4 2 2" xfId="503"/>
    <cellStyle name="Note 4 2 2 2" xfId="4308"/>
    <cellStyle name="Note 4 3" xfId="502"/>
    <cellStyle name="Note 4 3 2" xfId="4263"/>
    <cellStyle name="Note 4_Allocators" xfId="504"/>
    <cellStyle name="Note 5" xfId="505"/>
    <cellStyle name="Note 5 2" xfId="4260"/>
    <cellStyle name="Note 5 3" xfId="4195"/>
    <cellStyle name="Note 6" xfId="506"/>
    <cellStyle name="Note 6 2" xfId="507"/>
    <cellStyle name="Note 6 2 2" xfId="4326"/>
    <cellStyle name="Note 6 3" xfId="4213"/>
    <cellStyle name="Note 6_Allocators" xfId="508"/>
    <cellStyle name="Note 7" xfId="509"/>
    <cellStyle name="Note 7 2" xfId="510"/>
    <cellStyle name="Note 7 3" xfId="4217"/>
    <cellStyle name="Note 8" xfId="511"/>
    <cellStyle name="Note 9" xfId="512"/>
    <cellStyle name="nPlosion" xfId="513"/>
    <cellStyle name="nvision" xfId="514"/>
    <cellStyle name="Output" xfId="74" builtinId="21" customBuiltin="1"/>
    <cellStyle name="Output 2" xfId="515"/>
    <cellStyle name="Output 3" xfId="516"/>
    <cellStyle name="Output 4" xfId="517"/>
    <cellStyle name="Output 5" xfId="518"/>
    <cellStyle name="Output 6" xfId="519"/>
    <cellStyle name="Output 7" xfId="4139"/>
    <cellStyle name="Percent" xfId="75" builtinId="5"/>
    <cellStyle name="Percent 10" xfId="520"/>
    <cellStyle name="Percent 11" xfId="521"/>
    <cellStyle name="Percent 12" xfId="522"/>
    <cellStyle name="Percent 13" xfId="523"/>
    <cellStyle name="Percent 13 10" xfId="3129"/>
    <cellStyle name="Percent 13 11" xfId="3631"/>
    <cellStyle name="Percent 13 2" xfId="631"/>
    <cellStyle name="Percent 13 2 2" xfId="727"/>
    <cellStyle name="Percent 13 2 2 2" xfId="851"/>
    <cellStyle name="Percent 13 2 2 2 2" xfId="1099"/>
    <cellStyle name="Percent 13 2 2 2 2 2" xfId="1595"/>
    <cellStyle name="Percent 13 2 2 2 2 2 2" xfId="2614"/>
    <cellStyle name="Percent 13 2 2 2 2 3" xfId="2118"/>
    <cellStyle name="Percent 13 2 2 2 2 4" xfId="3116"/>
    <cellStyle name="Percent 13 2 2 2 2 5" xfId="3618"/>
    <cellStyle name="Percent 13 2 2 2 2 6" xfId="4120"/>
    <cellStyle name="Percent 13 2 2 2 3" xfId="1347"/>
    <cellStyle name="Percent 13 2 2 2 3 2" xfId="2366"/>
    <cellStyle name="Percent 13 2 2 2 4" xfId="1870"/>
    <cellStyle name="Percent 13 2 2 2 5" xfId="2868"/>
    <cellStyle name="Percent 13 2 2 2 6" xfId="3370"/>
    <cellStyle name="Percent 13 2 2 2 7" xfId="3872"/>
    <cellStyle name="Percent 13 2 2 3" xfId="975"/>
    <cellStyle name="Percent 13 2 2 3 2" xfId="1471"/>
    <cellStyle name="Percent 13 2 2 3 2 2" xfId="2490"/>
    <cellStyle name="Percent 13 2 2 3 3" xfId="1994"/>
    <cellStyle name="Percent 13 2 2 3 4" xfId="2992"/>
    <cellStyle name="Percent 13 2 2 3 5" xfId="3494"/>
    <cellStyle name="Percent 13 2 2 3 6" xfId="3996"/>
    <cellStyle name="Percent 13 2 2 4" xfId="1223"/>
    <cellStyle name="Percent 13 2 2 4 2" xfId="2242"/>
    <cellStyle name="Percent 13 2 2 5" xfId="1746"/>
    <cellStyle name="Percent 13 2 2 6" xfId="2744"/>
    <cellStyle name="Percent 13 2 2 7" xfId="3246"/>
    <cellStyle name="Percent 13 2 2 8" xfId="3748"/>
    <cellStyle name="Percent 13 2 3" xfId="756"/>
    <cellStyle name="Percent 13 2 3 2" xfId="1004"/>
    <cellStyle name="Percent 13 2 3 2 2" xfId="1500"/>
    <cellStyle name="Percent 13 2 3 2 2 2" xfId="2519"/>
    <cellStyle name="Percent 13 2 3 2 3" xfId="2023"/>
    <cellStyle name="Percent 13 2 3 2 4" xfId="3021"/>
    <cellStyle name="Percent 13 2 3 2 5" xfId="3523"/>
    <cellStyle name="Percent 13 2 3 2 6" xfId="4025"/>
    <cellStyle name="Percent 13 2 3 3" xfId="1252"/>
    <cellStyle name="Percent 13 2 3 3 2" xfId="2271"/>
    <cellStyle name="Percent 13 2 3 4" xfId="1775"/>
    <cellStyle name="Percent 13 2 3 5" xfId="2773"/>
    <cellStyle name="Percent 13 2 3 6" xfId="3275"/>
    <cellStyle name="Percent 13 2 3 7" xfId="3777"/>
    <cellStyle name="Percent 13 2 4" xfId="880"/>
    <cellStyle name="Percent 13 2 4 2" xfId="1376"/>
    <cellStyle name="Percent 13 2 4 2 2" xfId="2395"/>
    <cellStyle name="Percent 13 2 4 3" xfId="1899"/>
    <cellStyle name="Percent 13 2 4 4" xfId="2897"/>
    <cellStyle name="Percent 13 2 4 5" xfId="3399"/>
    <cellStyle name="Percent 13 2 4 6" xfId="3901"/>
    <cellStyle name="Percent 13 2 5" xfId="1128"/>
    <cellStyle name="Percent 13 2 5 2" xfId="2147"/>
    <cellStyle name="Percent 13 2 6" xfId="1651"/>
    <cellStyle name="Percent 13 2 7" xfId="2649"/>
    <cellStyle name="Percent 13 2 8" xfId="3151"/>
    <cellStyle name="Percent 13 2 9" xfId="3653"/>
    <cellStyle name="Percent 13 3" xfId="652"/>
    <cellStyle name="Percent 13 3 2" xfId="728"/>
    <cellStyle name="Percent 13 3 2 2" xfId="852"/>
    <cellStyle name="Percent 13 3 2 2 2" xfId="1100"/>
    <cellStyle name="Percent 13 3 2 2 2 2" xfId="1596"/>
    <cellStyle name="Percent 13 3 2 2 2 2 2" xfId="2615"/>
    <cellStyle name="Percent 13 3 2 2 2 3" xfId="2119"/>
    <cellStyle name="Percent 13 3 2 2 2 4" xfId="3117"/>
    <cellStyle name="Percent 13 3 2 2 2 5" xfId="3619"/>
    <cellStyle name="Percent 13 3 2 2 2 6" xfId="4121"/>
    <cellStyle name="Percent 13 3 2 2 3" xfId="1348"/>
    <cellStyle name="Percent 13 3 2 2 3 2" xfId="2367"/>
    <cellStyle name="Percent 13 3 2 2 4" xfId="1871"/>
    <cellStyle name="Percent 13 3 2 2 5" xfId="2869"/>
    <cellStyle name="Percent 13 3 2 2 6" xfId="3371"/>
    <cellStyle name="Percent 13 3 2 2 7" xfId="3873"/>
    <cellStyle name="Percent 13 3 2 3" xfId="976"/>
    <cellStyle name="Percent 13 3 2 3 2" xfId="1472"/>
    <cellStyle name="Percent 13 3 2 3 2 2" xfId="2491"/>
    <cellStyle name="Percent 13 3 2 3 3" xfId="1995"/>
    <cellStyle name="Percent 13 3 2 3 4" xfId="2993"/>
    <cellStyle name="Percent 13 3 2 3 5" xfId="3495"/>
    <cellStyle name="Percent 13 3 2 3 6" xfId="3997"/>
    <cellStyle name="Percent 13 3 2 4" xfId="1224"/>
    <cellStyle name="Percent 13 3 2 4 2" xfId="2243"/>
    <cellStyle name="Percent 13 3 2 5" xfId="1747"/>
    <cellStyle name="Percent 13 3 2 6" xfId="2745"/>
    <cellStyle name="Percent 13 3 2 7" xfId="3247"/>
    <cellStyle name="Percent 13 3 2 8" xfId="3749"/>
    <cellStyle name="Percent 13 3 3" xfId="776"/>
    <cellStyle name="Percent 13 3 3 2" xfId="1024"/>
    <cellStyle name="Percent 13 3 3 2 2" xfId="1520"/>
    <cellStyle name="Percent 13 3 3 2 2 2" xfId="2539"/>
    <cellStyle name="Percent 13 3 3 2 3" xfId="2043"/>
    <cellStyle name="Percent 13 3 3 2 4" xfId="3041"/>
    <cellStyle name="Percent 13 3 3 2 5" xfId="3543"/>
    <cellStyle name="Percent 13 3 3 2 6" xfId="4045"/>
    <cellStyle name="Percent 13 3 3 3" xfId="1272"/>
    <cellStyle name="Percent 13 3 3 3 2" xfId="2291"/>
    <cellStyle name="Percent 13 3 3 4" xfId="1795"/>
    <cellStyle name="Percent 13 3 3 5" xfId="2793"/>
    <cellStyle name="Percent 13 3 3 6" xfId="3295"/>
    <cellStyle name="Percent 13 3 3 7" xfId="3797"/>
    <cellStyle name="Percent 13 3 4" xfId="900"/>
    <cellStyle name="Percent 13 3 4 2" xfId="1396"/>
    <cellStyle name="Percent 13 3 4 2 2" xfId="2415"/>
    <cellStyle name="Percent 13 3 4 3" xfId="1919"/>
    <cellStyle name="Percent 13 3 4 4" xfId="2917"/>
    <cellStyle name="Percent 13 3 4 5" xfId="3419"/>
    <cellStyle name="Percent 13 3 4 6" xfId="3921"/>
    <cellStyle name="Percent 13 3 5" xfId="1148"/>
    <cellStyle name="Percent 13 3 5 2" xfId="2167"/>
    <cellStyle name="Percent 13 3 6" xfId="1671"/>
    <cellStyle name="Percent 13 3 7" xfId="2669"/>
    <cellStyle name="Percent 13 3 8" xfId="3171"/>
    <cellStyle name="Percent 13 3 9" xfId="3673"/>
    <cellStyle name="Percent 13 4" xfId="726"/>
    <cellStyle name="Percent 13 4 2" xfId="850"/>
    <cellStyle name="Percent 13 4 2 2" xfId="1098"/>
    <cellStyle name="Percent 13 4 2 2 2" xfId="1594"/>
    <cellStyle name="Percent 13 4 2 2 2 2" xfId="2613"/>
    <cellStyle name="Percent 13 4 2 2 3" xfId="2117"/>
    <cellStyle name="Percent 13 4 2 2 4" xfId="3115"/>
    <cellStyle name="Percent 13 4 2 2 5" xfId="3617"/>
    <cellStyle name="Percent 13 4 2 2 6" xfId="4119"/>
    <cellStyle name="Percent 13 4 2 3" xfId="1346"/>
    <cellStyle name="Percent 13 4 2 3 2" xfId="2365"/>
    <cellStyle name="Percent 13 4 2 4" xfId="1869"/>
    <cellStyle name="Percent 13 4 2 5" xfId="2867"/>
    <cellStyle name="Percent 13 4 2 6" xfId="3369"/>
    <cellStyle name="Percent 13 4 2 7" xfId="3871"/>
    <cellStyle name="Percent 13 4 3" xfId="974"/>
    <cellStyle name="Percent 13 4 3 2" xfId="1470"/>
    <cellStyle name="Percent 13 4 3 2 2" xfId="2489"/>
    <cellStyle name="Percent 13 4 3 3" xfId="1993"/>
    <cellStyle name="Percent 13 4 3 4" xfId="2991"/>
    <cellStyle name="Percent 13 4 3 5" xfId="3493"/>
    <cellStyle name="Percent 13 4 3 6" xfId="3995"/>
    <cellStyle name="Percent 13 4 4" xfId="1222"/>
    <cellStyle name="Percent 13 4 4 2" xfId="2241"/>
    <cellStyle name="Percent 13 4 5" xfId="1745"/>
    <cellStyle name="Percent 13 4 6" xfId="2743"/>
    <cellStyle name="Percent 13 4 7" xfId="3245"/>
    <cellStyle name="Percent 13 4 8" xfId="3747"/>
    <cellStyle name="Percent 13 5" xfId="734"/>
    <cellStyle name="Percent 13 5 2" xfId="982"/>
    <cellStyle name="Percent 13 5 2 2" xfId="1478"/>
    <cellStyle name="Percent 13 5 2 2 2" xfId="2497"/>
    <cellStyle name="Percent 13 5 2 3" xfId="2001"/>
    <cellStyle name="Percent 13 5 2 4" xfId="2999"/>
    <cellStyle name="Percent 13 5 2 5" xfId="3501"/>
    <cellStyle name="Percent 13 5 2 6" xfId="4003"/>
    <cellStyle name="Percent 13 5 3" xfId="1230"/>
    <cellStyle name="Percent 13 5 3 2" xfId="2249"/>
    <cellStyle name="Percent 13 5 4" xfId="1753"/>
    <cellStyle name="Percent 13 5 5" xfId="2751"/>
    <cellStyle name="Percent 13 5 6" xfId="3253"/>
    <cellStyle name="Percent 13 5 7" xfId="3755"/>
    <cellStyle name="Percent 13 6" xfId="858"/>
    <cellStyle name="Percent 13 6 2" xfId="1354"/>
    <cellStyle name="Percent 13 6 2 2" xfId="2373"/>
    <cellStyle name="Percent 13 6 3" xfId="1877"/>
    <cellStyle name="Percent 13 6 4" xfId="2875"/>
    <cellStyle name="Percent 13 6 5" xfId="3377"/>
    <cellStyle name="Percent 13 6 6" xfId="3879"/>
    <cellStyle name="Percent 13 7" xfId="1106"/>
    <cellStyle name="Percent 13 7 2" xfId="2125"/>
    <cellStyle name="Percent 13 8" xfId="1629"/>
    <cellStyle name="Percent 13 9" xfId="2627"/>
    <cellStyle name="Percent 2" xfId="76"/>
    <cellStyle name="Percent 2 2" xfId="77"/>
    <cellStyle name="Percent 2 2 2" xfId="78"/>
    <cellStyle name="Percent 2 2 2 2" xfId="149"/>
    <cellStyle name="Percent 2 2 2 2 2" xfId="4309"/>
    <cellStyle name="Percent 2 2 2 3" xfId="4265"/>
    <cellStyle name="Percent 2 2 3" xfId="79"/>
    <cellStyle name="Percent 2 2 3 2" xfId="150"/>
    <cellStyle name="Percent 2 2 3 2 2" xfId="4310"/>
    <cellStyle name="Percent 2 2 3 3" xfId="4266"/>
    <cellStyle name="Percent 2 2 4" xfId="80"/>
    <cellStyle name="Percent 2 2 4 2" xfId="151"/>
    <cellStyle name="Percent 2 2 4 2 2" xfId="4311"/>
    <cellStyle name="Percent 2 2 4 3" xfId="4267"/>
    <cellStyle name="Percent 2 2 5" xfId="4264"/>
    <cellStyle name="Percent 2 3" xfId="81"/>
    <cellStyle name="Percent 2 3 2" xfId="82"/>
    <cellStyle name="Percent 2 3 2 2" xfId="152"/>
    <cellStyle name="Percent 2 3 2 2 2" xfId="4312"/>
    <cellStyle name="Percent 2 3 2 3" xfId="4269"/>
    <cellStyle name="Percent 2 3 3" xfId="83"/>
    <cellStyle name="Percent 2 3 3 2" xfId="153"/>
    <cellStyle name="Percent 2 3 3 2 2" xfId="4313"/>
    <cellStyle name="Percent 2 3 3 3" xfId="4270"/>
    <cellStyle name="Percent 2 3 4" xfId="84"/>
    <cellStyle name="Percent 2 3 4 2" xfId="154"/>
    <cellStyle name="Percent 2 3 4 2 2" xfId="4314"/>
    <cellStyle name="Percent 2 3 4 3" xfId="4271"/>
    <cellStyle name="Percent 2 3 5" xfId="4268"/>
    <cellStyle name="Percent 2 4" xfId="85"/>
    <cellStyle name="Percent 2 4 2" xfId="155"/>
    <cellStyle name="Percent 2 4 2 2" xfId="4315"/>
    <cellStyle name="Percent 2 4 3" xfId="4272"/>
    <cellStyle name="Percent 2 5" xfId="86"/>
    <cellStyle name="Percent 2 5 2" xfId="156"/>
    <cellStyle name="Percent 2 5 2 2" xfId="4316"/>
    <cellStyle name="Percent 2 5 3" xfId="4273"/>
    <cellStyle name="Percent 2 6" xfId="87"/>
    <cellStyle name="Percent 2 6 2" xfId="157"/>
    <cellStyle name="Percent 2 6 2 2" xfId="4317"/>
    <cellStyle name="Percent 2 6 3" xfId="4274"/>
    <cellStyle name="Percent 2 7" xfId="100"/>
    <cellStyle name="Percent 2 7 2" xfId="1607"/>
    <cellStyle name="Percent 3" xfId="88"/>
    <cellStyle name="Percent 3 2" xfId="89"/>
    <cellStyle name="Percent 3 2 2" xfId="158"/>
    <cellStyle name="Percent 3 2 2 2" xfId="4318"/>
    <cellStyle name="Percent 3 2 3" xfId="4276"/>
    <cellStyle name="Percent 3 3" xfId="90"/>
    <cellStyle name="Percent 3 3 2" xfId="159"/>
    <cellStyle name="Percent 3 3 2 2" xfId="4319"/>
    <cellStyle name="Percent 3 3 3" xfId="4277"/>
    <cellStyle name="Percent 3 4" xfId="91"/>
    <cellStyle name="Percent 3 4 2" xfId="160"/>
    <cellStyle name="Percent 3 4 2 2" xfId="4320"/>
    <cellStyle name="Percent 3 4 3" xfId="603"/>
    <cellStyle name="Percent 3 4 3 2" xfId="4278"/>
    <cellStyle name="Percent 3 5" xfId="118"/>
    <cellStyle name="Percent 3 5 2" xfId="632"/>
    <cellStyle name="Percent 3 5 2 2" xfId="4283"/>
    <cellStyle name="Percent 3 5 3" xfId="1616"/>
    <cellStyle name="Percent 3 6" xfId="179"/>
    <cellStyle name="Percent 3 6 2" xfId="4275"/>
    <cellStyle name="Percent 3 7" xfId="4329"/>
    <cellStyle name="Percent 4" xfId="165"/>
    <cellStyle name="Percent 4 2" xfId="525"/>
    <cellStyle name="Percent 4 3" xfId="526"/>
    <cellStyle name="Percent 4 4" xfId="527"/>
    <cellStyle name="Percent 4 5" xfId="524"/>
    <cellStyle name="Percent 5" xfId="528"/>
    <cellStyle name="Percent 5 2" xfId="529"/>
    <cellStyle name="Percent 6" xfId="530"/>
    <cellStyle name="Percent 6 2" xfId="531"/>
    <cellStyle name="Percent 6 3" xfId="4232"/>
    <cellStyle name="Percent 7" xfId="532"/>
    <cellStyle name="Percent 8" xfId="533"/>
    <cellStyle name="Percent 9" xfId="534"/>
    <cellStyle name="PSChar" xfId="92"/>
    <cellStyle name="PSChar 2" xfId="119"/>
    <cellStyle name="PSChar 2 2" xfId="180"/>
    <cellStyle name="PSChar 2 3" xfId="535"/>
    <cellStyle name="PSChar 3" xfId="102"/>
    <cellStyle name="PSChar 3 2" xfId="537"/>
    <cellStyle name="PSChar 3 3" xfId="536"/>
    <cellStyle name="PSChar 4" xfId="538"/>
    <cellStyle name="PSChar 5" xfId="539"/>
    <cellStyle name="PSChar 6" xfId="540"/>
    <cellStyle name="PSDate" xfId="120"/>
    <cellStyle name="PSDate 2" xfId="181"/>
    <cellStyle name="PSDate 2 2" xfId="541"/>
    <cellStyle name="PSDate 2 3" xfId="542"/>
    <cellStyle name="PSDate 3" xfId="543"/>
    <cellStyle name="PSDate 3 2" xfId="544"/>
    <cellStyle name="PSDate 4" xfId="545"/>
    <cellStyle name="PSDate 5" xfId="546"/>
    <cellStyle name="PSDate 6" xfId="547"/>
    <cellStyle name="PSDec" xfId="103"/>
    <cellStyle name="PSDec 2" xfId="121"/>
    <cellStyle name="PSDec 2 2" xfId="182"/>
    <cellStyle name="PSDec 2 3" xfId="548"/>
    <cellStyle name="PSDec 3" xfId="168"/>
    <cellStyle name="PSDec 3 2" xfId="549"/>
    <cellStyle name="PSDec 4" xfId="550"/>
    <cellStyle name="PSDec 5" xfId="551"/>
    <cellStyle name="PSDec 6" xfId="552"/>
    <cellStyle name="PSHeading" xfId="104"/>
    <cellStyle name="PSHeading 10" xfId="553"/>
    <cellStyle name="PSHeading 11" xfId="554"/>
    <cellStyle name="PSHeading 2" xfId="122"/>
    <cellStyle name="PSHeading 2 2" xfId="555"/>
    <cellStyle name="PSHeading 2 3" xfId="556"/>
    <cellStyle name="PSHeading 2_108 Summary" xfId="557"/>
    <cellStyle name="PSHeading 3" xfId="558"/>
    <cellStyle name="PSHeading 3 2" xfId="559"/>
    <cellStyle name="PSHeading 3_108 Summary" xfId="560"/>
    <cellStyle name="PSHeading 4" xfId="561"/>
    <cellStyle name="PSHeading 5" xfId="562"/>
    <cellStyle name="PSHeading 6" xfId="563"/>
    <cellStyle name="PSHeading 7" xfId="564"/>
    <cellStyle name="PSHeading 8" xfId="565"/>
    <cellStyle name="PSHeading 9" xfId="566"/>
    <cellStyle name="PSHeading_101 check" xfId="567"/>
    <cellStyle name="PSInt" xfId="105"/>
    <cellStyle name="PSInt 2" xfId="169"/>
    <cellStyle name="PSInt 2 2" xfId="568"/>
    <cellStyle name="PSInt 2 3" xfId="569"/>
    <cellStyle name="PSInt 3" xfId="570"/>
    <cellStyle name="PSInt 3 2" xfId="571"/>
    <cellStyle name="PSInt 4" xfId="572"/>
    <cellStyle name="PSInt 5" xfId="573"/>
    <cellStyle name="PSInt 6" xfId="574"/>
    <cellStyle name="PSSpacer" xfId="123"/>
    <cellStyle name="PSSpacer 2" xfId="183"/>
    <cellStyle name="PSSpacer 2 2" xfId="575"/>
    <cellStyle name="PSSpacer 2 3" xfId="576"/>
    <cellStyle name="PSSpacer 3" xfId="577"/>
    <cellStyle name="PSSpacer 3 2" xfId="578"/>
    <cellStyle name="PSSpacer 4" xfId="579"/>
    <cellStyle name="PSSpacer 5" xfId="580"/>
    <cellStyle name="PSSpacer 6" xfId="581"/>
    <cellStyle name="Title" xfId="93" builtinId="15" customBuiltin="1"/>
    <cellStyle name="Title 2" xfId="582"/>
    <cellStyle name="Title 2 2" xfId="4198"/>
    <cellStyle name="Title 3" xfId="583"/>
    <cellStyle name="Title 4" xfId="584"/>
    <cellStyle name="Title 5" xfId="585"/>
    <cellStyle name="Title 6" xfId="4130"/>
    <cellStyle name="Total" xfId="94" builtinId="25" customBuiltin="1"/>
    <cellStyle name="Total 2" xfId="586"/>
    <cellStyle name="Total 2 2" xfId="4199"/>
    <cellStyle name="Total 3" xfId="587"/>
    <cellStyle name="Total 4" xfId="588"/>
    <cellStyle name="Total 5" xfId="589"/>
    <cellStyle name="Total 6" xfId="590"/>
    <cellStyle name="Total 7" xfId="591"/>
    <cellStyle name="Total 8" xfId="592"/>
    <cellStyle name="Total 9" xfId="4145"/>
    <cellStyle name="Warning Text" xfId="95" builtinId="11" customBuiltin="1"/>
    <cellStyle name="Warning Text 2" xfId="593"/>
    <cellStyle name="Warning Text 3" xfId="594"/>
    <cellStyle name="Warning Text 4" xfId="595"/>
    <cellStyle name="Warning Text 5" xfId="596"/>
    <cellStyle name="Warning Text 6" xfId="597"/>
    <cellStyle name="Warning Text 7" xfId="414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CC"/>
      <color rgb="FFCCFF99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397933</xdr:colOff>
      <xdr:row>2</xdr:row>
      <xdr:rowOff>33867</xdr:rowOff>
    </xdr:from>
    <xdr:to>
      <xdr:col>41</xdr:col>
      <xdr:colOff>491067</xdr:colOff>
      <xdr:row>4</xdr:row>
      <xdr:rowOff>8467</xdr:rowOff>
    </xdr:to>
    <xdr:cxnSp macro="">
      <xdr:nvCxnSpPr>
        <xdr:cNvPr id="3" name="Straight Arrow Connector 2"/>
        <xdr:cNvCxnSpPr/>
      </xdr:nvCxnSpPr>
      <xdr:spPr>
        <a:xfrm flipH="1">
          <a:off x="20408053" y="384387"/>
          <a:ext cx="93134" cy="3175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Y30"/>
  <sheetViews>
    <sheetView topLeftCell="D1" workbookViewId="0">
      <selection activeCell="X26" sqref="X26"/>
    </sheetView>
  </sheetViews>
  <sheetFormatPr defaultRowHeight="13.2" outlineLevelCol="1"/>
  <cols>
    <col min="2" max="2" width="1.6640625" customWidth="1"/>
    <col min="3" max="3" width="16.33203125" bestFit="1" customWidth="1"/>
    <col min="4" max="4" width="1.6640625" customWidth="1"/>
    <col min="5" max="5" width="14.109375" customWidth="1"/>
    <col min="6" max="6" width="1.6640625" customWidth="1"/>
    <col min="7" max="7" width="11.44140625" bestFit="1" customWidth="1"/>
    <col min="8" max="8" width="16.33203125" customWidth="1" outlineLevel="1"/>
    <col min="9" max="9" width="11.6640625" customWidth="1" outlineLevel="1"/>
    <col min="10" max="10" width="14.109375" style="50" customWidth="1" outlineLevel="1"/>
    <col min="11" max="11" width="1.6640625" style="50" customWidth="1"/>
    <col min="12" max="12" width="14.33203125" bestFit="1" customWidth="1"/>
    <col min="13" max="13" width="2.6640625" customWidth="1"/>
    <col min="14" max="14" width="17.33203125" bestFit="1" customWidth="1"/>
    <col min="15" max="15" width="1.6640625" customWidth="1"/>
    <col min="16" max="16" width="13.109375" bestFit="1" customWidth="1"/>
    <col min="17" max="17" width="1.5546875" style="50" customWidth="1"/>
    <col min="18" max="18" width="1.5546875" customWidth="1"/>
    <col min="19" max="19" width="11.6640625" bestFit="1" customWidth="1"/>
    <col min="20" max="20" width="1.6640625" style="50" customWidth="1"/>
    <col min="21" max="21" width="10.6640625" bestFit="1" customWidth="1"/>
    <col min="22" max="22" width="9.5546875" bestFit="1" customWidth="1"/>
    <col min="23" max="23" width="1.6640625" style="50" customWidth="1"/>
    <col min="24" max="24" width="10.6640625" bestFit="1" customWidth="1"/>
    <col min="25" max="25" width="11.109375" bestFit="1" customWidth="1"/>
  </cols>
  <sheetData>
    <row r="3" spans="1:25">
      <c r="C3" s="184" t="s">
        <v>693</v>
      </c>
      <c r="E3" s="184" t="s">
        <v>699</v>
      </c>
      <c r="G3" s="184" t="s">
        <v>700</v>
      </c>
      <c r="H3" s="184" t="s">
        <v>693</v>
      </c>
      <c r="I3" s="184" t="s">
        <v>699</v>
      </c>
      <c r="J3" s="184" t="s">
        <v>712</v>
      </c>
      <c r="K3" s="184"/>
      <c r="L3" s="319" t="s">
        <v>710</v>
      </c>
      <c r="M3" s="319"/>
      <c r="N3" s="319"/>
      <c r="P3" s="184" t="s">
        <v>3</v>
      </c>
      <c r="Q3" s="185"/>
      <c r="R3" s="194"/>
      <c r="S3" s="185" t="s">
        <v>716</v>
      </c>
      <c r="T3" s="185"/>
      <c r="U3" s="185" t="s">
        <v>693</v>
      </c>
      <c r="V3" s="185" t="s">
        <v>693</v>
      </c>
      <c r="W3" s="185"/>
      <c r="X3" s="185" t="s">
        <v>699</v>
      </c>
      <c r="Y3" s="185" t="s">
        <v>699</v>
      </c>
    </row>
    <row r="4" spans="1:25">
      <c r="A4" s="184" t="s">
        <v>385</v>
      </c>
      <c r="B4" s="65"/>
      <c r="C4" s="184" t="s">
        <v>694</v>
      </c>
      <c r="E4" s="184" t="s">
        <v>694</v>
      </c>
      <c r="G4" s="184" t="s">
        <v>701</v>
      </c>
      <c r="H4" s="184" t="s">
        <v>386</v>
      </c>
      <c r="I4" s="184" t="s">
        <v>386</v>
      </c>
      <c r="J4" s="184" t="s">
        <v>713</v>
      </c>
      <c r="K4" s="184"/>
      <c r="L4" s="184" t="s">
        <v>706</v>
      </c>
      <c r="N4" s="184" t="s">
        <v>708</v>
      </c>
      <c r="P4" s="184" t="s">
        <v>715</v>
      </c>
      <c r="Q4" s="185"/>
      <c r="R4" s="194"/>
      <c r="S4" s="185" t="s">
        <v>386</v>
      </c>
      <c r="T4" s="185"/>
      <c r="U4" s="185" t="s">
        <v>694</v>
      </c>
      <c r="V4" s="185" t="s">
        <v>717</v>
      </c>
      <c r="W4" s="185"/>
      <c r="X4" s="185" t="s">
        <v>694</v>
      </c>
      <c r="Y4" s="185" t="s">
        <v>717</v>
      </c>
    </row>
    <row r="5" spans="1:25">
      <c r="A5" s="68" t="s">
        <v>392</v>
      </c>
      <c r="B5" s="69"/>
      <c r="C5" s="68" t="s">
        <v>695</v>
      </c>
      <c r="E5" s="68" t="s">
        <v>695</v>
      </c>
      <c r="G5" s="68" t="s">
        <v>389</v>
      </c>
      <c r="H5" s="68" t="s">
        <v>389</v>
      </c>
      <c r="I5" s="68" t="s">
        <v>389</v>
      </c>
      <c r="J5" s="68" t="s">
        <v>714</v>
      </c>
      <c r="K5" s="68"/>
      <c r="L5" s="68" t="s">
        <v>707</v>
      </c>
      <c r="N5" s="68" t="s">
        <v>709</v>
      </c>
      <c r="P5" s="68" t="s">
        <v>705</v>
      </c>
      <c r="Q5" s="68"/>
      <c r="R5" s="194"/>
      <c r="S5" s="68" t="s">
        <v>389</v>
      </c>
      <c r="T5" s="68"/>
      <c r="U5" s="68" t="s">
        <v>395</v>
      </c>
      <c r="V5" s="68" t="s">
        <v>395</v>
      </c>
      <c r="W5" s="68"/>
      <c r="X5" s="68" t="s">
        <v>395</v>
      </c>
      <c r="Y5" s="68" t="s">
        <v>395</v>
      </c>
    </row>
    <row r="6" spans="1:25">
      <c r="A6" s="70" t="s">
        <v>397</v>
      </c>
      <c r="B6" s="64"/>
      <c r="C6" s="70" t="s">
        <v>398</v>
      </c>
      <c r="E6" s="186" t="s">
        <v>399</v>
      </c>
      <c r="G6" s="186" t="s">
        <v>719</v>
      </c>
      <c r="H6" s="186" t="s">
        <v>703</v>
      </c>
      <c r="I6" s="186" t="s">
        <v>704</v>
      </c>
      <c r="J6" s="186" t="s">
        <v>711</v>
      </c>
      <c r="K6" s="186"/>
      <c r="L6" s="186" t="s">
        <v>401</v>
      </c>
      <c r="N6" s="186" t="s">
        <v>402</v>
      </c>
      <c r="P6" s="186" t="s">
        <v>720</v>
      </c>
      <c r="Q6" s="186"/>
      <c r="R6" s="194"/>
      <c r="S6" s="186" t="s">
        <v>404</v>
      </c>
      <c r="T6" s="186"/>
      <c r="U6" s="186" t="s">
        <v>405</v>
      </c>
      <c r="V6" s="196" t="s">
        <v>722</v>
      </c>
      <c r="W6" s="9"/>
      <c r="X6" s="186" t="s">
        <v>721</v>
      </c>
      <c r="Y6" s="186" t="s">
        <v>723</v>
      </c>
    </row>
    <row r="7" spans="1:25">
      <c r="A7" s="64"/>
      <c r="B7" s="64"/>
      <c r="C7" s="72"/>
      <c r="H7" s="72"/>
      <c r="I7" s="50"/>
      <c r="L7" s="50"/>
      <c r="R7" s="194"/>
      <c r="U7" s="50"/>
    </row>
    <row r="8" spans="1:25">
      <c r="A8" s="73" t="s">
        <v>22</v>
      </c>
      <c r="B8" s="64"/>
      <c r="C8" s="72">
        <v>253578405</v>
      </c>
      <c r="E8" s="187">
        <f ca="1">Proposed!S11</f>
        <v>250248582</v>
      </c>
      <c r="G8" s="187">
        <f ca="1">C8-E8</f>
        <v>3329823</v>
      </c>
      <c r="H8" s="72">
        <v>216341050</v>
      </c>
      <c r="I8" s="187">
        <f ca="1">Proposed!C11</f>
        <v>215744788</v>
      </c>
      <c r="J8" s="187">
        <f ca="1">H8-I8</f>
        <v>596262</v>
      </c>
      <c r="K8" s="187"/>
      <c r="L8" s="187">
        <f ca="1">ROUND($J8*L$27/$J$26,0)</f>
        <v>503884</v>
      </c>
      <c r="N8" s="187">
        <f ca="1">ROUND($J8*N$27/$J$26,0)</f>
        <v>377830</v>
      </c>
      <c r="P8" s="187">
        <f ca="1">G8+L8+N8</f>
        <v>4211537</v>
      </c>
      <c r="Q8" s="187"/>
      <c r="R8" s="194"/>
      <c r="S8" s="187">
        <v>232952481</v>
      </c>
      <c r="T8" s="187"/>
      <c r="U8" s="187">
        <v>39230243</v>
      </c>
      <c r="V8" s="192">
        <f>U8/S8</f>
        <v>0.16840448675023983</v>
      </c>
      <c r="X8" s="187">
        <f ca="1">U8-P8</f>
        <v>35018706</v>
      </c>
      <c r="Y8" s="192">
        <f ca="1">X8/S8</f>
        <v>0.15032553355806499</v>
      </c>
    </row>
    <row r="9" spans="1:25">
      <c r="A9" s="64"/>
      <c r="B9" s="64"/>
      <c r="C9" s="72"/>
      <c r="G9" s="187"/>
      <c r="H9" s="72"/>
      <c r="I9" s="50"/>
      <c r="J9" s="187"/>
      <c r="L9" s="187"/>
      <c r="N9" s="187"/>
      <c r="R9" s="194"/>
      <c r="S9" s="50"/>
      <c r="U9" s="50"/>
      <c r="X9" s="50"/>
      <c r="Y9" s="50"/>
    </row>
    <row r="10" spans="1:25">
      <c r="A10" s="64" t="s">
        <v>5</v>
      </c>
      <c r="B10" s="64"/>
      <c r="C10" s="72">
        <v>20481414</v>
      </c>
      <c r="E10" s="187">
        <f ca="1">Proposed!S13</f>
        <v>20269271</v>
      </c>
      <c r="G10" s="187">
        <f t="shared" ref="G10:G24" ca="1" si="0">C10-E10</f>
        <v>212143</v>
      </c>
      <c r="H10" s="72">
        <v>18632507</v>
      </c>
      <c r="I10" s="187">
        <f ca="1">Proposed!C13</f>
        <v>18576461</v>
      </c>
      <c r="J10" s="187">
        <f ca="1">H10-I10</f>
        <v>56046</v>
      </c>
      <c r="K10" s="187"/>
      <c r="L10" s="187">
        <f ca="1">ROUND($J10*L$27/$J$26,0)</f>
        <v>47363</v>
      </c>
      <c r="N10" s="187">
        <f ca="1">ROUND($J10*N$27/$J$26,0)</f>
        <v>35514</v>
      </c>
      <c r="P10" s="187">
        <f ca="1">G10+L10+N10</f>
        <v>295020</v>
      </c>
      <c r="Q10" s="187"/>
      <c r="R10" s="194"/>
      <c r="S10" s="187">
        <f>123507+21248222</f>
        <v>21371729</v>
      </c>
      <c r="T10" s="187"/>
      <c r="U10" s="187">
        <f>18886+2031816</f>
        <v>2050702</v>
      </c>
      <c r="V10" s="192">
        <f>U10/S10</f>
        <v>9.5953958615140597E-2</v>
      </c>
      <c r="X10" s="187">
        <f ca="1">U10-P10</f>
        <v>1755682</v>
      </c>
      <c r="Y10" s="192">
        <f ca="1">X10/S10</f>
        <v>8.2149740903040641E-2</v>
      </c>
    </row>
    <row r="11" spans="1:25">
      <c r="A11" s="64"/>
      <c r="B11" s="64"/>
      <c r="C11" s="72"/>
      <c r="G11" s="187"/>
      <c r="H11" s="72"/>
      <c r="I11" s="50"/>
      <c r="J11" s="187"/>
      <c r="L11" s="187"/>
      <c r="N11" s="187"/>
      <c r="R11" s="194"/>
      <c r="S11" s="50"/>
      <c r="U11" s="50"/>
      <c r="X11" s="50"/>
      <c r="Y11" s="50"/>
    </row>
    <row r="12" spans="1:25">
      <c r="A12" s="64" t="s">
        <v>86</v>
      </c>
      <c r="B12" s="64"/>
      <c r="C12" s="72">
        <v>59367152</v>
      </c>
      <c r="E12" s="187">
        <f ca="1">Proposed!S15</f>
        <v>58734053</v>
      </c>
      <c r="G12" s="187">
        <f t="shared" ca="1" si="0"/>
        <v>633099</v>
      </c>
      <c r="H12" s="72">
        <v>53484637</v>
      </c>
      <c r="I12" s="187">
        <f ca="1">Proposed!C15</f>
        <v>53330702</v>
      </c>
      <c r="J12" s="187">
        <f ca="1">H12-I12</f>
        <v>153935</v>
      </c>
      <c r="K12" s="187"/>
      <c r="L12" s="187">
        <f ca="1">ROUND($J12*L$27/$J$26,0)</f>
        <v>130086</v>
      </c>
      <c r="N12" s="187">
        <f ca="1">ROUND($J12*N$27/$J$26,0)</f>
        <v>97543</v>
      </c>
      <c r="P12" s="187">
        <f ca="1">G12+L12+N12</f>
        <v>860728</v>
      </c>
      <c r="Q12" s="187"/>
      <c r="R12" s="194"/>
      <c r="S12" s="187">
        <f>411941+59833846</f>
        <v>60245787</v>
      </c>
      <c r="T12" s="187"/>
      <c r="U12" s="187">
        <f>37578+6334888</f>
        <v>6372466</v>
      </c>
      <c r="V12" s="192">
        <f>U12/S12</f>
        <v>0.10577446685193108</v>
      </c>
      <c r="X12" s="187">
        <f ca="1">U12-P12</f>
        <v>5511738</v>
      </c>
      <c r="Y12" s="192">
        <f ca="1">X12/S12</f>
        <v>9.1487525924426882E-2</v>
      </c>
    </row>
    <row r="13" spans="1:25">
      <c r="A13" s="64"/>
      <c r="B13" s="64"/>
      <c r="C13" s="72"/>
      <c r="G13" s="187"/>
      <c r="H13" s="72"/>
      <c r="I13" s="50"/>
      <c r="J13" s="187"/>
      <c r="L13" s="187"/>
      <c r="N13" s="187"/>
      <c r="R13" s="194"/>
      <c r="S13" s="50"/>
      <c r="U13" s="50"/>
      <c r="X13" s="50"/>
      <c r="Y13" s="50"/>
    </row>
    <row r="14" spans="1:25">
      <c r="A14" s="64" t="s">
        <v>87</v>
      </c>
      <c r="B14" s="64"/>
      <c r="C14" s="72">
        <v>56700064</v>
      </c>
      <c r="E14" s="187">
        <f ca="1">Proposed!S17</f>
        <v>56137685</v>
      </c>
      <c r="G14" s="187">
        <f t="shared" ca="1" si="0"/>
        <v>562379</v>
      </c>
      <c r="H14" s="72">
        <v>51515378</v>
      </c>
      <c r="I14" s="187">
        <f ca="1">Proposed!C17</f>
        <v>51375193</v>
      </c>
      <c r="J14" s="187">
        <f ca="1">H14-I14</f>
        <v>140185</v>
      </c>
      <c r="K14" s="187"/>
      <c r="L14" s="187">
        <f ca="1">ROUND($J14*L$27/$J$26,0)</f>
        <v>118466</v>
      </c>
      <c r="N14" s="187">
        <f ca="1">ROUND($J14*N$27/$J$26,0)</f>
        <v>88830</v>
      </c>
      <c r="P14" s="187">
        <f ca="1">G14+L14+N14</f>
        <v>769675</v>
      </c>
      <c r="Q14" s="187"/>
      <c r="R14" s="194"/>
      <c r="S14" s="187">
        <v>57443992</v>
      </c>
      <c r="T14" s="187"/>
      <c r="U14" s="187">
        <f>5267446</f>
        <v>5267446</v>
      </c>
      <c r="V14" s="192">
        <f>U14/S14</f>
        <v>9.1697074256259906E-2</v>
      </c>
      <c r="X14" s="187">
        <f ca="1">U14-P14</f>
        <v>4497771</v>
      </c>
      <c r="Y14" s="192">
        <f ca="1">X14/S14</f>
        <v>7.8298371046357645E-2</v>
      </c>
    </row>
    <row r="15" spans="1:25">
      <c r="A15" s="64"/>
      <c r="B15" s="64"/>
      <c r="C15" s="72"/>
      <c r="G15" s="187"/>
      <c r="H15" s="72"/>
      <c r="I15" s="50"/>
      <c r="J15" s="187"/>
      <c r="L15" s="187"/>
      <c r="N15" s="187"/>
      <c r="R15" s="194"/>
      <c r="S15" s="50"/>
      <c r="U15" s="50"/>
      <c r="X15" s="50"/>
      <c r="Y15" s="50"/>
    </row>
    <row r="16" spans="1:25">
      <c r="A16" s="64" t="s">
        <v>444</v>
      </c>
      <c r="B16" s="64"/>
      <c r="C16" s="72">
        <v>151888335</v>
      </c>
      <c r="E16" s="187">
        <f ca="1">Proposed!S19</f>
        <v>150622434</v>
      </c>
      <c r="G16" s="187">
        <f t="shared" ca="1" si="0"/>
        <v>1265901</v>
      </c>
      <c r="H16" s="72">
        <v>139030771</v>
      </c>
      <c r="I16" s="187">
        <f ca="1">Proposed!C19</f>
        <v>138769640</v>
      </c>
      <c r="J16" s="187">
        <f ca="1">H16-I16</f>
        <v>261131</v>
      </c>
      <c r="K16" s="187"/>
      <c r="L16" s="187">
        <f ca="1">ROUND($J16*L$27/$J$26,0)</f>
        <v>220674</v>
      </c>
      <c r="N16" s="187">
        <f ca="1">ROUND($J16*N$27/$J$26,0)</f>
        <v>165469</v>
      </c>
      <c r="P16" s="187">
        <f ca="1">G16+L16+N16</f>
        <v>1652044</v>
      </c>
      <c r="Q16" s="187"/>
      <c r="R16" s="194"/>
      <c r="S16" s="187">
        <v>157911866</v>
      </c>
      <c r="T16" s="187"/>
      <c r="U16" s="187">
        <v>13721483</v>
      </c>
      <c r="V16" s="192">
        <f>U16/S16</f>
        <v>8.6893299076080829E-2</v>
      </c>
      <c r="X16" s="187">
        <f ca="1">U16-P16</f>
        <v>12069439</v>
      </c>
      <c r="Y16" s="192">
        <f ca="1">X16/S16</f>
        <v>7.6431488688760096E-2</v>
      </c>
    </row>
    <row r="17" spans="1:25">
      <c r="A17" s="64"/>
      <c r="B17" s="64"/>
      <c r="C17" s="72"/>
      <c r="G17" s="187"/>
      <c r="H17" s="72"/>
      <c r="I17" s="50"/>
      <c r="J17" s="187"/>
      <c r="L17" s="187"/>
      <c r="N17" s="187"/>
      <c r="R17" s="194"/>
      <c r="S17" s="50"/>
      <c r="U17" s="50"/>
      <c r="X17" s="50"/>
      <c r="Y17" s="50"/>
    </row>
    <row r="18" spans="1:25">
      <c r="A18" s="64" t="s">
        <v>451</v>
      </c>
      <c r="B18" s="64"/>
      <c r="C18" s="72">
        <v>12933291</v>
      </c>
      <c r="E18" s="187">
        <f ca="1">Proposed!S21</f>
        <v>12791787</v>
      </c>
      <c r="G18" s="187">
        <f t="shared" ca="1" si="0"/>
        <v>141504</v>
      </c>
      <c r="H18" s="72">
        <v>11535619</v>
      </c>
      <c r="I18" s="187">
        <f ca="1">Proposed!C21</f>
        <v>11504476</v>
      </c>
      <c r="J18" s="187">
        <f ca="1">H18-I18</f>
        <v>31143</v>
      </c>
      <c r="K18" s="187"/>
      <c r="L18" s="187">
        <f ca="1">ROUND($J18*L$27/$J$26,0)</f>
        <v>26318</v>
      </c>
      <c r="N18" s="187">
        <f ca="1">ROUND($J18*N$27/$J$26,0)</f>
        <v>19734</v>
      </c>
      <c r="P18" s="187">
        <f ca="1">G18+L18+N18</f>
        <v>187556</v>
      </c>
      <c r="Q18" s="187"/>
      <c r="R18" s="194"/>
      <c r="S18" s="187">
        <v>13123224</v>
      </c>
      <c r="T18" s="187"/>
      <c r="U18" s="187">
        <v>1851425</v>
      </c>
      <c r="V18" s="192">
        <f>U18/S18</f>
        <v>0.14108004252613535</v>
      </c>
      <c r="X18" s="187">
        <f ca="1">U18-P18</f>
        <v>1663869</v>
      </c>
      <c r="Y18" s="192">
        <f ca="1">X18/S18</f>
        <v>0.12678812767350461</v>
      </c>
    </row>
    <row r="19" spans="1:25">
      <c r="A19" s="64"/>
      <c r="B19" s="64"/>
      <c r="C19" s="72"/>
      <c r="G19" s="187"/>
      <c r="H19" s="72"/>
      <c r="I19" s="50"/>
      <c r="J19" s="187"/>
      <c r="L19" s="187"/>
      <c r="N19" s="187"/>
      <c r="R19" s="194"/>
      <c r="S19" s="50"/>
      <c r="U19" s="50"/>
      <c r="X19" s="50"/>
      <c r="Y19" s="50"/>
    </row>
    <row r="20" spans="1:25">
      <c r="A20" s="64" t="s">
        <v>189</v>
      </c>
      <c r="B20" s="64"/>
      <c r="C20" s="72">
        <v>211357</v>
      </c>
      <c r="E20" s="187">
        <f ca="1">Proposed!S23</f>
        <v>209414</v>
      </c>
      <c r="G20" s="187">
        <f t="shared" ca="1" si="0"/>
        <v>1943</v>
      </c>
      <c r="H20" s="72">
        <v>194881</v>
      </c>
      <c r="I20" s="187">
        <f ca="1">Proposed!C23</f>
        <v>194343</v>
      </c>
      <c r="J20" s="187">
        <f ca="1">H20-I20</f>
        <v>538</v>
      </c>
      <c r="K20" s="187"/>
      <c r="L20" s="187">
        <f ca="1">ROUND($J20*L$27/$J$26,0)</f>
        <v>455</v>
      </c>
      <c r="N20" s="187">
        <f ca="1">ROUND($J20*N$27/$J$26,0)</f>
        <v>341</v>
      </c>
      <c r="P20" s="187">
        <f ca="1">G20+L20+N20</f>
        <v>2739</v>
      </c>
      <c r="Q20" s="187"/>
      <c r="R20" s="194"/>
      <c r="S20" s="187">
        <v>221405</v>
      </c>
      <c r="T20" s="187"/>
      <c r="U20" s="187">
        <v>18091</v>
      </c>
      <c r="V20" s="192">
        <f>U20/S20</f>
        <v>8.1709988482644921E-2</v>
      </c>
      <c r="X20" s="187">
        <f ca="1">U20-P20</f>
        <v>15352</v>
      </c>
      <c r="Y20" s="192">
        <f ca="1">X20/S20</f>
        <v>6.9338994150990263E-2</v>
      </c>
    </row>
    <row r="21" spans="1:25">
      <c r="A21" s="64"/>
      <c r="B21" s="64"/>
      <c r="C21" s="72"/>
      <c r="G21" s="187"/>
      <c r="H21" s="72"/>
      <c r="I21" s="50"/>
      <c r="J21" s="187"/>
      <c r="L21" s="187"/>
      <c r="N21" s="187"/>
      <c r="R21" s="194"/>
      <c r="S21" s="50"/>
      <c r="U21" s="50"/>
      <c r="X21" s="50"/>
      <c r="Y21" s="50"/>
    </row>
    <row r="22" spans="1:25">
      <c r="A22" s="64" t="s">
        <v>6</v>
      </c>
      <c r="B22" s="64"/>
      <c r="C22" s="72">
        <v>9112879</v>
      </c>
      <c r="E22" s="187">
        <f ca="1">Proposed!S25</f>
        <v>9011875</v>
      </c>
      <c r="G22" s="187">
        <f t="shared" ca="1" si="0"/>
        <v>101004</v>
      </c>
      <c r="H22" s="72">
        <v>8254025</v>
      </c>
      <c r="I22" s="187">
        <f ca="1">Proposed!C25</f>
        <v>8231793.9999999991</v>
      </c>
      <c r="J22" s="187">
        <f ca="1">H22-I22</f>
        <v>22231.000000000931</v>
      </c>
      <c r="K22" s="187"/>
      <c r="L22" s="187">
        <f ca="1">ROUND($J22*L$27/$J$26,0)</f>
        <v>18787</v>
      </c>
      <c r="N22" s="187">
        <f ca="1">ROUND($J22*N$27/$J$26,0)</f>
        <v>14087</v>
      </c>
      <c r="P22" s="187">
        <f ca="1">G22+L22+N22</f>
        <v>133878</v>
      </c>
      <c r="Q22" s="187"/>
      <c r="R22" s="194"/>
      <c r="S22" s="187">
        <v>8984564</v>
      </c>
      <c r="T22" s="187"/>
      <c r="U22" s="187">
        <v>940867</v>
      </c>
      <c r="V22" s="192">
        <f>U22/S22</f>
        <v>0.10472038487343403</v>
      </c>
      <c r="X22" s="187">
        <f ca="1">U22-P22</f>
        <v>806989</v>
      </c>
      <c r="Y22" s="192">
        <f ca="1">X22/S22</f>
        <v>8.9819494858069907E-2</v>
      </c>
    </row>
    <row r="23" spans="1:25">
      <c r="A23" s="64"/>
      <c r="B23" s="64"/>
      <c r="C23" s="72"/>
      <c r="G23" s="187"/>
      <c r="H23" s="72"/>
      <c r="I23" s="50"/>
      <c r="J23" s="187"/>
      <c r="L23" s="187"/>
      <c r="N23" s="187"/>
      <c r="R23" s="194"/>
      <c r="S23" s="50"/>
      <c r="U23" s="50"/>
      <c r="X23" s="50"/>
      <c r="Y23" s="50"/>
    </row>
    <row r="24" spans="1:25">
      <c r="A24" s="64" t="s">
        <v>7</v>
      </c>
      <c r="B24" s="64"/>
      <c r="C24" s="83">
        <v>1521196</v>
      </c>
      <c r="E24" s="83">
        <f ca="1">Proposed!S27</f>
        <v>1506841</v>
      </c>
      <c r="G24" s="188">
        <f t="shared" ca="1" si="0"/>
        <v>14355</v>
      </c>
      <c r="H24" s="83">
        <v>1411343</v>
      </c>
      <c r="I24" s="83">
        <f ca="1">Proposed!C27</f>
        <v>1407108</v>
      </c>
      <c r="J24" s="188">
        <f ca="1">H24-I24</f>
        <v>4235</v>
      </c>
      <c r="K24" s="83"/>
      <c r="L24" s="188">
        <f ca="1">ROUND($J24*L$27/$J$26,0)</f>
        <v>3579</v>
      </c>
      <c r="N24" s="188">
        <f ca="1">ROUND($J24*N$27/$J$26,0)</f>
        <v>2684</v>
      </c>
      <c r="P24" s="188">
        <f ca="1">G24+L24+N24</f>
        <v>20618</v>
      </c>
      <c r="Q24" s="190"/>
      <c r="R24" s="194"/>
      <c r="S24" s="188">
        <v>1645931</v>
      </c>
      <c r="T24" s="190"/>
      <c r="U24" s="188">
        <v>123213</v>
      </c>
      <c r="V24" s="193">
        <f>U24/S24</f>
        <v>7.4859152661928108E-2</v>
      </c>
      <c r="X24" s="188">
        <f ca="1">U24-P24</f>
        <v>102595</v>
      </c>
      <c r="Y24" s="193">
        <f ca="1">X24/S24</f>
        <v>6.2332503610418664E-2</v>
      </c>
    </row>
    <row r="25" spans="1:25">
      <c r="A25" s="64"/>
      <c r="B25" s="64"/>
      <c r="C25" s="76"/>
      <c r="E25" s="76"/>
      <c r="H25" s="76"/>
      <c r="I25" s="76"/>
      <c r="K25" s="76"/>
      <c r="L25" s="50"/>
      <c r="N25" s="50"/>
      <c r="R25" s="194"/>
      <c r="S25" s="50"/>
      <c r="T25" s="191"/>
      <c r="U25" s="50"/>
      <c r="X25" s="50"/>
      <c r="Y25" s="50"/>
    </row>
    <row r="26" spans="1:25">
      <c r="A26" s="71" t="s">
        <v>3</v>
      </c>
      <c r="B26" s="64"/>
      <c r="C26" s="72">
        <f>SUM(C8:C25)</f>
        <v>565794093</v>
      </c>
      <c r="E26" s="72">
        <f ca="1">SUM(E8:E25)</f>
        <v>559531942</v>
      </c>
      <c r="G26" s="72">
        <f ca="1">SUM(G8:G25)</f>
        <v>6262151</v>
      </c>
      <c r="H26" s="72">
        <f>SUM(H8:H25)</f>
        <v>500400211</v>
      </c>
      <c r="I26" s="72">
        <f ca="1">SUM(I8:I25)</f>
        <v>499134505</v>
      </c>
      <c r="J26" s="72">
        <f ca="1">SUM(J8:J25)</f>
        <v>1265706.0000000009</v>
      </c>
      <c r="K26" s="72"/>
      <c r="L26" s="72">
        <f ca="1">SUM(L8:L25)</f>
        <v>1069612</v>
      </c>
      <c r="N26" s="72">
        <f ca="1">SUM(N8:N25)</f>
        <v>802032</v>
      </c>
      <c r="P26" s="72">
        <f ca="1">SUM(P8:P25)</f>
        <v>8133795</v>
      </c>
      <c r="Q26" s="72"/>
      <c r="R26" s="194"/>
      <c r="S26" s="72">
        <f>SUM(S8:S25)</f>
        <v>553900979</v>
      </c>
      <c r="T26" s="72"/>
      <c r="U26" s="72">
        <f>SUM(U8:U25)</f>
        <v>69575936</v>
      </c>
      <c r="V26" s="192">
        <f>U26/S26</f>
        <v>0.12561078358375677</v>
      </c>
      <c r="X26" s="72">
        <f ca="1">SUM(X8:X25)</f>
        <v>61442141</v>
      </c>
      <c r="Y26" s="192">
        <f ca="1">X26/S26</f>
        <v>0.11092621845681916</v>
      </c>
    </row>
    <row r="27" spans="1:25">
      <c r="H27" s="50"/>
      <c r="I27" s="50"/>
      <c r="L27" s="189">
        <v>1069612</v>
      </c>
      <c r="N27" s="189">
        <v>802032</v>
      </c>
    </row>
    <row r="28" spans="1:25" s="197" customFormat="1">
      <c r="L28" s="198"/>
      <c r="N28" s="198"/>
    </row>
    <row r="29" spans="1:25">
      <c r="A29" t="s">
        <v>696</v>
      </c>
      <c r="C29" s="9" t="s">
        <v>697</v>
      </c>
      <c r="E29" s="195" t="s">
        <v>718</v>
      </c>
      <c r="G29" s="195" t="s">
        <v>724</v>
      </c>
      <c r="H29" s="9" t="s">
        <v>697</v>
      </c>
      <c r="I29" s="195" t="s">
        <v>718</v>
      </c>
      <c r="J29" s="195" t="s">
        <v>724</v>
      </c>
      <c r="L29" s="195" t="s">
        <v>725</v>
      </c>
      <c r="N29" s="195" t="s">
        <v>725</v>
      </c>
      <c r="P29" s="195" t="s">
        <v>724</v>
      </c>
      <c r="S29" s="195" t="s">
        <v>726</v>
      </c>
      <c r="U29" s="195" t="s">
        <v>726</v>
      </c>
      <c r="V29" s="195" t="s">
        <v>726</v>
      </c>
      <c r="X29" s="195" t="s">
        <v>724</v>
      </c>
      <c r="Y29" s="195" t="s">
        <v>724</v>
      </c>
    </row>
    <row r="30" spans="1:25">
      <c r="C30" s="9" t="s">
        <v>698</v>
      </c>
      <c r="H30" s="9" t="s">
        <v>702</v>
      </c>
      <c r="I30" s="50"/>
      <c r="L30" s="195" t="s">
        <v>0</v>
      </c>
      <c r="N30" s="195" t="s">
        <v>0</v>
      </c>
      <c r="S30" s="195" t="s">
        <v>727</v>
      </c>
      <c r="U30" s="195" t="s">
        <v>727</v>
      </c>
      <c r="V30" s="195" t="s">
        <v>727</v>
      </c>
    </row>
  </sheetData>
  <mergeCells count="1">
    <mergeCell ref="L3:N3"/>
  </mergeCells>
  <pageMargins left="0.25" right="0.25" top="0.25" bottom="0.25" header="0.25" footer="0.25"/>
  <pageSetup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D4588"/>
  <sheetViews>
    <sheetView showWhiteSpace="0" zoomScale="80" zoomScaleNormal="80" workbookViewId="0"/>
  </sheetViews>
  <sheetFormatPr defaultColWidth="9.109375" defaultRowHeight="13.2" outlineLevelRow="1" outlineLevelCol="1"/>
  <cols>
    <col min="1" max="1" width="3.6640625" style="56" customWidth="1"/>
    <col min="2" max="2" width="3.6640625" style="111" customWidth="1"/>
    <col min="3" max="3" width="3.6640625" style="55" customWidth="1"/>
    <col min="4" max="4" width="52.5546875" style="1" customWidth="1"/>
    <col min="5" max="5" width="19.6640625" style="1" bestFit="1" customWidth="1"/>
    <col min="6" max="6" width="23.6640625" style="1" bestFit="1" customWidth="1"/>
    <col min="7" max="7" width="14.33203125" style="1" customWidth="1"/>
    <col min="8" max="8" width="15" style="1" bestFit="1" customWidth="1"/>
    <col min="9" max="9" width="15" bestFit="1" customWidth="1"/>
    <col min="10" max="10" width="14.33203125" customWidth="1"/>
    <col min="11" max="13" width="14.33203125" hidden="1" customWidth="1" outlineLevel="1"/>
    <col min="14" max="14" width="14.33203125" customWidth="1" collapsed="1"/>
    <col min="15" max="18" width="14.33203125" hidden="1" customWidth="1" outlineLevel="1"/>
    <col min="19" max="19" width="14.33203125" customWidth="1" collapsed="1"/>
    <col min="20" max="23" width="14.33203125" hidden="1" customWidth="1" outlineLevel="1"/>
    <col min="24" max="24" width="14.33203125" customWidth="1" collapsed="1"/>
    <col min="25" max="26" width="14.33203125" hidden="1" customWidth="1" outlineLevel="1"/>
    <col min="27" max="27" width="14.33203125" customWidth="1" collapsed="1"/>
    <col min="28" max="30" width="14.33203125" customWidth="1"/>
    <col min="31" max="39" width="14.33203125" style="1" customWidth="1"/>
    <col min="40" max="16384" width="9.109375" style="1"/>
  </cols>
  <sheetData>
    <row r="1" spans="1:30">
      <c r="D1" s="2"/>
      <c r="E1" s="2"/>
      <c r="F1" s="2"/>
      <c r="G1" s="2"/>
      <c r="H1" s="2"/>
    </row>
    <row r="2" spans="1:30">
      <c r="A2" s="173"/>
      <c r="B2" s="174"/>
      <c r="C2" s="175"/>
      <c r="D2" s="176"/>
      <c r="E2" s="176"/>
      <c r="F2" s="176" t="s">
        <v>0</v>
      </c>
      <c r="G2" s="176"/>
      <c r="H2" s="176" t="s">
        <v>3</v>
      </c>
      <c r="I2" s="174"/>
      <c r="J2" s="174"/>
      <c r="K2" s="174"/>
      <c r="L2" s="174"/>
      <c r="M2" s="174"/>
      <c r="N2" s="176" t="s">
        <v>3</v>
      </c>
      <c r="O2" s="174"/>
      <c r="P2" s="174"/>
      <c r="Q2" s="174"/>
      <c r="R2" s="174"/>
      <c r="S2" s="176" t="s">
        <v>3</v>
      </c>
      <c r="T2" s="176"/>
      <c r="U2" s="174"/>
      <c r="V2" s="174"/>
      <c r="W2" s="174"/>
      <c r="X2" s="176" t="s">
        <v>3</v>
      </c>
      <c r="Y2" s="174"/>
      <c r="Z2" s="174"/>
      <c r="AA2" s="176" t="s">
        <v>3</v>
      </c>
      <c r="AB2" s="176"/>
      <c r="AC2" s="176"/>
      <c r="AD2" s="174"/>
    </row>
    <row r="3" spans="1:30">
      <c r="A3" s="173"/>
      <c r="B3" s="174"/>
      <c r="C3" s="175"/>
      <c r="D3" s="177" t="s">
        <v>12</v>
      </c>
      <c r="E3" s="177" t="s">
        <v>13</v>
      </c>
      <c r="F3" s="177" t="s">
        <v>1</v>
      </c>
      <c r="G3" s="177" t="s">
        <v>85</v>
      </c>
      <c r="H3" s="177" t="s">
        <v>4</v>
      </c>
      <c r="I3" s="177" t="str">
        <f>Allocators!E1</f>
        <v>RS</v>
      </c>
      <c r="J3" s="177" t="str">
        <f>Allocators!F1</f>
        <v>SGS</v>
      </c>
      <c r="K3" s="177" t="str">
        <f>Allocators!G1</f>
        <v>MGS-SEC</v>
      </c>
      <c r="L3" s="177" t="str">
        <f>Allocators!H1</f>
        <v>MGS-PRI</v>
      </c>
      <c r="M3" s="177" t="str">
        <f>Allocators!I1</f>
        <v>MGS-SUB</v>
      </c>
      <c r="N3" s="177" t="s">
        <v>86</v>
      </c>
      <c r="O3" s="177" t="str">
        <f>Allocators!J1</f>
        <v>LGS-SEC</v>
      </c>
      <c r="P3" s="177" t="str">
        <f>Allocators!K1</f>
        <v>LGS-PRI</v>
      </c>
      <c r="Q3" s="177" t="str">
        <f>Allocators!L1</f>
        <v>LGS-SUB</v>
      </c>
      <c r="R3" s="177" t="str">
        <f>Allocators!M1</f>
        <v>LGS-TRA</v>
      </c>
      <c r="S3" s="177" t="s">
        <v>87</v>
      </c>
      <c r="T3" s="177" t="str">
        <f>Allocators!N1</f>
        <v>IGS-SEC</v>
      </c>
      <c r="U3" s="177" t="str">
        <f>Allocators!O1</f>
        <v>IGS-PRI</v>
      </c>
      <c r="V3" s="177" t="str">
        <f>Allocators!P1</f>
        <v>IGS-SUB</v>
      </c>
      <c r="W3" s="177" t="str">
        <f>Allocators!Q1</f>
        <v>IGS-TRA</v>
      </c>
      <c r="X3" s="177" t="s">
        <v>444</v>
      </c>
      <c r="Y3" s="177" t="str">
        <f>Allocators!R1</f>
        <v>PS-SEC</v>
      </c>
      <c r="Z3" s="177" t="str">
        <f>Allocators!S1</f>
        <v>PS-PRI</v>
      </c>
      <c r="AA3" s="177" t="s">
        <v>451</v>
      </c>
      <c r="AB3" s="177" t="str">
        <f>Allocators!T1</f>
        <v>MW</v>
      </c>
      <c r="AC3" s="177" t="str">
        <f>Allocators!U1</f>
        <v>OL</v>
      </c>
      <c r="AD3" s="177" t="str">
        <f>Allocators!V1</f>
        <v>SL</v>
      </c>
    </row>
    <row r="4" spans="1:30">
      <c r="A4" s="178"/>
      <c r="B4" s="179"/>
      <c r="C4" s="180"/>
      <c r="D4" s="179"/>
      <c r="E4" s="179"/>
      <c r="F4" s="179"/>
      <c r="G4" s="179"/>
      <c r="H4" s="181">
        <v>1</v>
      </c>
      <c r="I4" s="181">
        <f>H4+1</f>
        <v>2</v>
      </c>
      <c r="J4" s="181">
        <f>I4+1</f>
        <v>3</v>
      </c>
      <c r="K4" s="181">
        <f>J4+1</f>
        <v>4</v>
      </c>
      <c r="L4" s="181">
        <f>K4+1</f>
        <v>5</v>
      </c>
      <c r="M4" s="181">
        <f>L4+1</f>
        <v>6</v>
      </c>
      <c r="N4" s="181"/>
      <c r="O4" s="181">
        <f>M4+1</f>
        <v>7</v>
      </c>
      <c r="P4" s="181">
        <f>O4+1</f>
        <v>8</v>
      </c>
      <c r="Q4" s="181">
        <f>P4+1</f>
        <v>9</v>
      </c>
      <c r="R4" s="181">
        <f>Q4+1</f>
        <v>10</v>
      </c>
      <c r="S4" s="181"/>
      <c r="T4" s="181">
        <f>+R4+1</f>
        <v>11</v>
      </c>
      <c r="U4" s="181">
        <f>T4+1</f>
        <v>12</v>
      </c>
      <c r="V4" s="181">
        <f>U4+1</f>
        <v>13</v>
      </c>
      <c r="W4" s="181">
        <f>+V4+1</f>
        <v>14</v>
      </c>
      <c r="X4" s="181"/>
      <c r="Y4" s="181">
        <f>W4+1</f>
        <v>15</v>
      </c>
      <c r="Z4" s="181">
        <f>Y4+1</f>
        <v>16</v>
      </c>
      <c r="AA4" s="181"/>
      <c r="AB4" s="181">
        <f>+Z4+1</f>
        <v>17</v>
      </c>
      <c r="AC4" s="181">
        <f>+AB4+1</f>
        <v>18</v>
      </c>
      <c r="AD4" s="181">
        <f>+AC4+1</f>
        <v>19</v>
      </c>
    </row>
    <row r="5" spans="1:30"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7.399999999999999">
      <c r="A6" s="165" t="s">
        <v>10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0">
      <c r="B7" s="111" t="s">
        <v>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0" hidden="1" outlineLevel="1">
      <c r="F8" s="3" t="str">
        <f>F15</f>
        <v>PROD_DEMAND</v>
      </c>
      <c r="G8" s="55" t="s">
        <v>31</v>
      </c>
      <c r="H8" s="4">
        <f t="shared" ref="H8:H14" si="0">SUBTOTAL(9,I8:AD8)</f>
        <v>1147449345.9999995</v>
      </c>
      <c r="I8" s="5">
        <f>VLOOKUP(CONCATENATE($F8," ",$G8),AllocFactorMatrix,(I$4+1),FALSE)*$E15</f>
        <v>565214030.25049436</v>
      </c>
      <c r="J8" s="5">
        <f>VLOOKUP(CONCATENATE($F8," ",$G8),AllocFactorMatrix,(J$4+1),FALSE)*$E15</f>
        <v>27940549.151608467</v>
      </c>
      <c r="K8" s="5">
        <f>VLOOKUP(CONCATENATE($F8," ",$G8),AllocFactorMatrix,(K$4+1),FALSE)*$E15</f>
        <v>102344630.24752897</v>
      </c>
      <c r="L8" s="5">
        <f>VLOOKUP(CONCATENATE($F8," ",$G8),AllocFactorMatrix,(L$4+1),FALSE)*$E15</f>
        <v>3221445.5960484082</v>
      </c>
      <c r="M8" s="5">
        <f>VLOOKUP(CONCATENATE($F8," ",$G8),AllocFactorMatrix,(M$4+1),FALSE)*$E15</f>
        <v>302096.85991144035</v>
      </c>
      <c r="N8" s="5">
        <f t="shared" ref="N8:N15" si="1">SUBTOTAL(9,K8:M8)</f>
        <v>105868172.70348883</v>
      </c>
      <c r="O8" s="5">
        <f>VLOOKUP(CONCATENATE($F8," ",$G8),AllocFactorMatrix,(O$4+1),FALSE)*$E15</f>
        <v>77797839.79689157</v>
      </c>
      <c r="P8" s="5">
        <f>VLOOKUP(CONCATENATE($F8," ",$G8),AllocFactorMatrix,(P$4+1),FALSE)*$E15</f>
        <v>14496004.112392444</v>
      </c>
      <c r="Q8" s="5">
        <f>VLOOKUP(CONCATENATE($F8," ",$G8),AllocFactorMatrix,(Q$4+1),FALSE)*$E15</f>
        <v>6550474.3427866129</v>
      </c>
      <c r="R8" s="5">
        <f>VLOOKUP(CONCATENATE($F8," ",$G8),AllocFactorMatrix,(R$4+1),FALSE)*$E15</f>
        <v>294567.50901610282</v>
      </c>
      <c r="S8" s="5">
        <f>SUBTOTAL(9,O8:R8)</f>
        <v>99138885.761086717</v>
      </c>
      <c r="T8" s="5">
        <f>VLOOKUP(CONCATENATE($F8," ",$G8),AllocFactorMatrix,(T$4+1),FALSE)*$E15</f>
        <v>2717677.8107285998</v>
      </c>
      <c r="U8" s="5">
        <f>VLOOKUP(CONCATENATE($F8," ",$G8),AllocFactorMatrix,(U$4+1),FALSE)*$E15</f>
        <v>44474334.329619624</v>
      </c>
      <c r="V8" s="5">
        <f>VLOOKUP(CONCATENATE($F8," ",$G8),AllocFactorMatrix,(V$4+1),FALSE)*$E15</f>
        <v>235048106.59163833</v>
      </c>
      <c r="W8" s="5">
        <f>VLOOKUP(CONCATENATE($F8," ",$G8),AllocFactorMatrix,(W$4+1),FALSE)*$E15</f>
        <v>42445792.301095463</v>
      </c>
      <c r="X8" s="5">
        <f>SUBTOTAL(9,T8:W8)</f>
        <v>324685911.03308201</v>
      </c>
      <c r="Y8" s="5">
        <f>VLOOKUP(CONCATENATE($F8," ",$G8),AllocFactorMatrix,(Y$4+1),FALSE)*$E15</f>
        <v>23891593.151972778</v>
      </c>
      <c r="Z8" s="5">
        <f>VLOOKUP(CONCATENATE($F8," ",$G8),AllocFactorMatrix,(Z$4+1),FALSE)*$E15</f>
        <v>400175.0528383273</v>
      </c>
      <c r="AA8" s="5">
        <f t="shared" ref="AA8:AA15" si="2">SUBTOTAL(9,Y8:Z8)</f>
        <v>24291768.204811104</v>
      </c>
      <c r="AB8" s="5">
        <f>VLOOKUP(CONCATENATE($F8," ",$G8),AllocFactorMatrix,(AB$4+1),FALSE)*$E15</f>
        <v>310028.89542824676</v>
      </c>
      <c r="AC8" s="5">
        <f>VLOOKUP(CONCATENATE($F8," ",$G8),AllocFactorMatrix,(AC$4+1),FALSE)*$E15</f>
        <v>0</v>
      </c>
      <c r="AD8" s="5">
        <f>VLOOKUP(CONCATENATE($F8," ",$G8),AllocFactorMatrix,(AD$4+1),FALSE)*$E15</f>
        <v>0</v>
      </c>
    </row>
    <row r="9" spans="1:30" hidden="1" outlineLevel="1">
      <c r="F9" s="3" t="str">
        <f>F15</f>
        <v>PROD_DEMAND</v>
      </c>
      <c r="G9" s="55" t="s">
        <v>35</v>
      </c>
      <c r="H9" s="4">
        <f t="shared" si="0"/>
        <v>0</v>
      </c>
      <c r="I9" s="5">
        <f>VLOOKUP(CONCATENATE($F9," ",$G9),AllocFactorMatrix,(I$4+1),FALSE)*$E15</f>
        <v>0</v>
      </c>
      <c r="J9" s="5">
        <f>VLOOKUP(CONCATENATE($F9," ",$G9),AllocFactorMatrix,(J$4+1),FALSE)*$E15</f>
        <v>0</v>
      </c>
      <c r="K9" s="5">
        <f>VLOOKUP(CONCATENATE($F9," ",$G9),AllocFactorMatrix,(K$4+1),FALSE)*$E15</f>
        <v>0</v>
      </c>
      <c r="L9" s="5">
        <f>VLOOKUP(CONCATENATE($F9," ",$G9),AllocFactorMatrix,(L$4+1),FALSE)*$E15</f>
        <v>0</v>
      </c>
      <c r="M9" s="5">
        <f>VLOOKUP(CONCATENATE($F9," ",$G9),AllocFactorMatrix,(M$4+1),FALSE)*$E15</f>
        <v>0</v>
      </c>
      <c r="N9" s="5">
        <f t="shared" si="1"/>
        <v>0</v>
      </c>
      <c r="O9" s="5">
        <f>VLOOKUP(CONCATENATE($F9," ",$G9),AllocFactorMatrix,(O$4+1),FALSE)*$E15</f>
        <v>0</v>
      </c>
      <c r="P9" s="5">
        <f>VLOOKUP(CONCATENATE($F9," ",$G9),AllocFactorMatrix,(P$4+1),FALSE)*$E15</f>
        <v>0</v>
      </c>
      <c r="Q9" s="5">
        <f>VLOOKUP(CONCATENATE($F9," ",$G9),AllocFactorMatrix,(Q$4+1),FALSE)*$E15</f>
        <v>0</v>
      </c>
      <c r="R9" s="5">
        <f>VLOOKUP(CONCATENATE($F9," ",$G9),AllocFactorMatrix,(R$4+1),FALSE)*$E15</f>
        <v>0</v>
      </c>
      <c r="S9" s="5">
        <f t="shared" ref="S9:S15" si="3">SUBTOTAL(9,O9:R9)</f>
        <v>0</v>
      </c>
      <c r="T9" s="5">
        <f>VLOOKUP(CONCATENATE($F9," ",$G9),AllocFactorMatrix,(T$4+1),FALSE)*$E15</f>
        <v>0</v>
      </c>
      <c r="U9" s="5">
        <f>VLOOKUP(CONCATENATE($F9," ",$G9),AllocFactorMatrix,(U$4+1),FALSE)*$E15</f>
        <v>0</v>
      </c>
      <c r="V9" s="5">
        <f>VLOOKUP(CONCATENATE($F9," ",$G9),AllocFactorMatrix,(V$4+1),FALSE)*$E15</f>
        <v>0</v>
      </c>
      <c r="W9" s="5">
        <f>VLOOKUP(CONCATENATE($F9," ",$G9),AllocFactorMatrix,(W$4+1),FALSE)*$E15</f>
        <v>0</v>
      </c>
      <c r="X9" s="5">
        <f t="shared" ref="X9:X15" si="4">SUBTOTAL(9,T9:W9)</f>
        <v>0</v>
      </c>
      <c r="Y9" s="5">
        <f>VLOOKUP(CONCATENATE($F9," ",$G9),AllocFactorMatrix,(Y$4+1),FALSE)*$E15</f>
        <v>0</v>
      </c>
      <c r="Z9" s="5">
        <f>VLOOKUP(CONCATENATE($F9," ",$G9),AllocFactorMatrix,(Z$4+1),FALSE)*$E15</f>
        <v>0</v>
      </c>
      <c r="AA9" s="5">
        <f t="shared" si="2"/>
        <v>0</v>
      </c>
      <c r="AB9" s="5">
        <f>VLOOKUP(CONCATENATE($F9," ",$G9),AllocFactorMatrix,(AB$4+1),FALSE)*$E15</f>
        <v>0</v>
      </c>
      <c r="AC9" s="5">
        <f>VLOOKUP(CONCATENATE($F9," ",$G9),AllocFactorMatrix,(AC$4+1),FALSE)*$E15</f>
        <v>0</v>
      </c>
      <c r="AD9" s="5">
        <f>VLOOKUP(CONCATENATE($F9," ",$G9),AllocFactorMatrix,(AD$4+1),FALSE)*$E15</f>
        <v>0</v>
      </c>
    </row>
    <row r="10" spans="1:30" hidden="1" outlineLevel="1">
      <c r="F10" s="3" t="str">
        <f>F15</f>
        <v>PROD_DEMAND</v>
      </c>
      <c r="G10" s="55" t="s">
        <v>37</v>
      </c>
      <c r="H10" s="4">
        <f t="shared" si="0"/>
        <v>0</v>
      </c>
      <c r="I10" s="5">
        <f>VLOOKUP(CONCATENATE($F10," ",$G10),AllocFactorMatrix,(I$4+1),FALSE)*$E15</f>
        <v>0</v>
      </c>
      <c r="J10" s="5">
        <f>VLOOKUP(CONCATENATE($F10," ",$G10),AllocFactorMatrix,(J$4+1),FALSE)*$E15</f>
        <v>0</v>
      </c>
      <c r="K10" s="5">
        <f>VLOOKUP(CONCATENATE($F10," ",$G10),AllocFactorMatrix,(K$4+1),FALSE)*$E15</f>
        <v>0</v>
      </c>
      <c r="L10" s="5">
        <f>VLOOKUP(CONCATENATE($F10," ",$G10),AllocFactorMatrix,(L$4+1),FALSE)*$E15</f>
        <v>0</v>
      </c>
      <c r="M10" s="5">
        <f>VLOOKUP(CONCATENATE($F10," ",$G10),AllocFactorMatrix,(M$4+1),FALSE)*$E15</f>
        <v>0</v>
      </c>
      <c r="N10" s="5">
        <f t="shared" si="1"/>
        <v>0</v>
      </c>
      <c r="O10" s="5">
        <f>VLOOKUP(CONCATENATE($F10," ",$G10),AllocFactorMatrix,(O$4+1),FALSE)*$E15</f>
        <v>0</v>
      </c>
      <c r="P10" s="5">
        <f>VLOOKUP(CONCATENATE($F10," ",$G10),AllocFactorMatrix,(P$4+1),FALSE)*$E15</f>
        <v>0</v>
      </c>
      <c r="Q10" s="5">
        <f>VLOOKUP(CONCATENATE($F10," ",$G10),AllocFactorMatrix,(Q$4+1),FALSE)*$E15</f>
        <v>0</v>
      </c>
      <c r="R10" s="5">
        <f>VLOOKUP(CONCATENATE($F10," ",$G10),AllocFactorMatrix,(R$4+1),FALSE)*$E15</f>
        <v>0</v>
      </c>
      <c r="S10" s="5">
        <f t="shared" si="3"/>
        <v>0</v>
      </c>
      <c r="T10" s="5">
        <f>VLOOKUP(CONCATENATE($F10," ",$G10),AllocFactorMatrix,(T$4+1),FALSE)*$E15</f>
        <v>0</v>
      </c>
      <c r="U10" s="5">
        <f>VLOOKUP(CONCATENATE($F10," ",$G10),AllocFactorMatrix,(U$4+1),FALSE)*$E15</f>
        <v>0</v>
      </c>
      <c r="V10" s="5">
        <f>VLOOKUP(CONCATENATE($F10," ",$G10),AllocFactorMatrix,(V$4+1),FALSE)*$E15</f>
        <v>0</v>
      </c>
      <c r="W10" s="5">
        <f>VLOOKUP(CONCATENATE($F10," ",$G10),AllocFactorMatrix,(W$4+1),FALSE)*$E15</f>
        <v>0</v>
      </c>
      <c r="X10" s="5">
        <f t="shared" si="4"/>
        <v>0</v>
      </c>
      <c r="Y10" s="5">
        <f>VLOOKUP(CONCATENATE($F10," ",$G10),AllocFactorMatrix,(Y$4+1),FALSE)*$E15</f>
        <v>0</v>
      </c>
      <c r="Z10" s="5">
        <f>VLOOKUP(CONCATENATE($F10," ",$G10),AllocFactorMatrix,(Z$4+1),FALSE)*$E15</f>
        <v>0</v>
      </c>
      <c r="AA10" s="5">
        <f t="shared" si="2"/>
        <v>0</v>
      </c>
      <c r="AB10" s="5">
        <f>VLOOKUP(CONCATENATE($F10," ",$G10),AllocFactorMatrix,(AB$4+1),FALSE)*$E15</f>
        <v>0</v>
      </c>
      <c r="AC10" s="5">
        <f>VLOOKUP(CONCATENATE($F10," ",$G10),AllocFactorMatrix,(AC$4+1),FALSE)*$E15</f>
        <v>0</v>
      </c>
      <c r="AD10" s="5">
        <f>VLOOKUP(CONCATENATE($F10," ",$G10),AllocFactorMatrix,(AD$4+1),FALSE)*$E15</f>
        <v>0</v>
      </c>
    </row>
    <row r="11" spans="1:30" hidden="1" outlineLevel="1">
      <c r="F11" s="3" t="str">
        <f>F15</f>
        <v>PROD_DEMAND</v>
      </c>
      <c r="G11" s="55" t="s">
        <v>39</v>
      </c>
      <c r="H11" s="4">
        <f t="shared" si="0"/>
        <v>0</v>
      </c>
      <c r="I11" s="5">
        <f>VLOOKUP(CONCATENATE($F11," ",$G11),AllocFactorMatrix,(I$4+1),FALSE)*$E15</f>
        <v>0</v>
      </c>
      <c r="J11" s="5">
        <f>VLOOKUP(CONCATENATE($F11," ",$G11),AllocFactorMatrix,(J$4+1),FALSE)*$E15</f>
        <v>0</v>
      </c>
      <c r="K11" s="5">
        <f>VLOOKUP(CONCATENATE($F11," ",$G11),AllocFactorMatrix,(K$4+1),FALSE)*$E15</f>
        <v>0</v>
      </c>
      <c r="L11" s="5">
        <f>VLOOKUP(CONCATENATE($F11," ",$G11),AllocFactorMatrix,(L$4+1),FALSE)*$E15</f>
        <v>0</v>
      </c>
      <c r="M11" s="5">
        <f>VLOOKUP(CONCATENATE($F11," ",$G11),AllocFactorMatrix,(M$4+1),FALSE)*$E15</f>
        <v>0</v>
      </c>
      <c r="N11" s="5">
        <f t="shared" si="1"/>
        <v>0</v>
      </c>
      <c r="O11" s="5">
        <f>VLOOKUP(CONCATENATE($F11," ",$G11),AllocFactorMatrix,(O$4+1),FALSE)*$E15</f>
        <v>0</v>
      </c>
      <c r="P11" s="5">
        <f>VLOOKUP(CONCATENATE($F11," ",$G11),AllocFactorMatrix,(P$4+1),FALSE)*$E15</f>
        <v>0</v>
      </c>
      <c r="Q11" s="5">
        <f>VLOOKUP(CONCATENATE($F11," ",$G11),AllocFactorMatrix,(Q$4+1),FALSE)*$E15</f>
        <v>0</v>
      </c>
      <c r="R11" s="5">
        <f>VLOOKUP(CONCATENATE($F11," ",$G11),AllocFactorMatrix,(R$4+1),FALSE)*$E15</f>
        <v>0</v>
      </c>
      <c r="S11" s="5">
        <f t="shared" si="3"/>
        <v>0</v>
      </c>
      <c r="T11" s="5">
        <f>VLOOKUP(CONCATENATE($F11," ",$G11),AllocFactorMatrix,(T$4+1),FALSE)*$E15</f>
        <v>0</v>
      </c>
      <c r="U11" s="5">
        <f>VLOOKUP(CONCATENATE($F11," ",$G11),AllocFactorMatrix,(U$4+1),FALSE)*$E15</f>
        <v>0</v>
      </c>
      <c r="V11" s="5">
        <f>VLOOKUP(CONCATENATE($F11," ",$G11),AllocFactorMatrix,(V$4+1),FALSE)*$E15</f>
        <v>0</v>
      </c>
      <c r="W11" s="5">
        <f>VLOOKUP(CONCATENATE($F11," ",$G11),AllocFactorMatrix,(W$4+1),FALSE)*$E15</f>
        <v>0</v>
      </c>
      <c r="X11" s="5">
        <f t="shared" si="4"/>
        <v>0</v>
      </c>
      <c r="Y11" s="5">
        <f>VLOOKUP(CONCATENATE($F11," ",$G11),AllocFactorMatrix,(Y$4+1),FALSE)*$E15</f>
        <v>0</v>
      </c>
      <c r="Z11" s="5">
        <f>VLOOKUP(CONCATENATE($F11," ",$G11),AllocFactorMatrix,(Z$4+1),FALSE)*$E15</f>
        <v>0</v>
      </c>
      <c r="AA11" s="5">
        <f t="shared" si="2"/>
        <v>0</v>
      </c>
      <c r="AB11" s="5">
        <f>VLOOKUP(CONCATENATE($F11," ",$G11),AllocFactorMatrix,(AB$4+1),FALSE)*$E15</f>
        <v>0</v>
      </c>
      <c r="AC11" s="5">
        <f>VLOOKUP(CONCATENATE($F11," ",$G11),AllocFactorMatrix,(AC$4+1),FALSE)*$E15</f>
        <v>0</v>
      </c>
      <c r="AD11" s="5">
        <f>VLOOKUP(CONCATENATE($F11," ",$G11),AllocFactorMatrix,(AD$4+1),FALSE)*$E15</f>
        <v>0</v>
      </c>
    </row>
    <row r="12" spans="1:30" hidden="1" outlineLevel="1">
      <c r="F12" s="3" t="str">
        <f>F15</f>
        <v>PROD_DEMAND</v>
      </c>
      <c r="G12" s="55" t="s">
        <v>41</v>
      </c>
      <c r="H12" s="4">
        <f t="shared" si="0"/>
        <v>0</v>
      </c>
      <c r="I12" s="5">
        <f>VLOOKUP(CONCATENATE($F12," ",$G12),AllocFactorMatrix,(I$4+1),FALSE)*$E15</f>
        <v>0</v>
      </c>
      <c r="J12" s="5">
        <f>VLOOKUP(CONCATENATE($F12," ",$G12),AllocFactorMatrix,(J$4+1),FALSE)*$E15</f>
        <v>0</v>
      </c>
      <c r="K12" s="5">
        <f>VLOOKUP(CONCATENATE($F12," ",$G12),AllocFactorMatrix,(K$4+1),FALSE)*$E15</f>
        <v>0</v>
      </c>
      <c r="L12" s="5">
        <f>VLOOKUP(CONCATENATE($F12," ",$G12),AllocFactorMatrix,(L$4+1),FALSE)*$E15</f>
        <v>0</v>
      </c>
      <c r="M12" s="5">
        <f>VLOOKUP(CONCATENATE($F12," ",$G12),AllocFactorMatrix,(M$4+1),FALSE)*$E15</f>
        <v>0</v>
      </c>
      <c r="N12" s="5">
        <f t="shared" si="1"/>
        <v>0</v>
      </c>
      <c r="O12" s="5">
        <f>VLOOKUP(CONCATENATE($F12," ",$G12),AllocFactorMatrix,(O$4+1),FALSE)*$E15</f>
        <v>0</v>
      </c>
      <c r="P12" s="5">
        <f>VLOOKUP(CONCATENATE($F12," ",$G12),AllocFactorMatrix,(P$4+1),FALSE)*$E15</f>
        <v>0</v>
      </c>
      <c r="Q12" s="5">
        <f>VLOOKUP(CONCATENATE($F12," ",$G12),AllocFactorMatrix,(Q$4+1),FALSE)*$E15</f>
        <v>0</v>
      </c>
      <c r="R12" s="5">
        <f>VLOOKUP(CONCATENATE($F12," ",$G12),AllocFactorMatrix,(R$4+1),FALSE)*$E15</f>
        <v>0</v>
      </c>
      <c r="S12" s="5">
        <f t="shared" si="3"/>
        <v>0</v>
      </c>
      <c r="T12" s="5">
        <f>VLOOKUP(CONCATENATE($F12," ",$G12),AllocFactorMatrix,(T$4+1),FALSE)*$E15</f>
        <v>0</v>
      </c>
      <c r="U12" s="5">
        <f>VLOOKUP(CONCATENATE($F12," ",$G12),AllocFactorMatrix,(U$4+1),FALSE)*$E15</f>
        <v>0</v>
      </c>
      <c r="V12" s="5">
        <f>VLOOKUP(CONCATENATE($F12," ",$G12),AllocFactorMatrix,(V$4+1),FALSE)*$E15</f>
        <v>0</v>
      </c>
      <c r="W12" s="5">
        <f>VLOOKUP(CONCATENATE($F12," ",$G12),AllocFactorMatrix,(W$4+1),FALSE)*$E15</f>
        <v>0</v>
      </c>
      <c r="X12" s="5">
        <f t="shared" si="4"/>
        <v>0</v>
      </c>
      <c r="Y12" s="5">
        <f>VLOOKUP(CONCATENATE($F12," ",$G12),AllocFactorMatrix,(Y$4+1),FALSE)*$E15</f>
        <v>0</v>
      </c>
      <c r="Z12" s="5">
        <f>VLOOKUP(CONCATENATE($F12," ",$G12),AllocFactorMatrix,(Z$4+1),FALSE)*$E15</f>
        <v>0</v>
      </c>
      <c r="AA12" s="5">
        <f t="shared" si="2"/>
        <v>0</v>
      </c>
      <c r="AB12" s="5">
        <f>VLOOKUP(CONCATENATE($F12," ",$G12),AllocFactorMatrix,(AB$4+1),FALSE)*$E15</f>
        <v>0</v>
      </c>
      <c r="AC12" s="5">
        <f>VLOOKUP(CONCATENATE($F12," ",$G12),AllocFactorMatrix,(AC$4+1),FALSE)*$E15</f>
        <v>0</v>
      </c>
      <c r="AD12" s="5">
        <f>VLOOKUP(CONCATENATE($F12," ",$G12),AllocFactorMatrix,(AD$4+1),FALSE)*$E15</f>
        <v>0</v>
      </c>
    </row>
    <row r="13" spans="1:30" hidden="1" outlineLevel="1">
      <c r="F13" s="3" t="str">
        <f>F15</f>
        <v>PROD_DEMAND</v>
      </c>
      <c r="G13" s="55" t="s">
        <v>33</v>
      </c>
      <c r="H13" s="4">
        <f t="shared" si="0"/>
        <v>0</v>
      </c>
      <c r="I13" s="5">
        <f>VLOOKUP(CONCATENATE($F13," ",$G13),AllocFactorMatrix,(I$4+1),FALSE)*$E15</f>
        <v>0</v>
      </c>
      <c r="J13" s="5">
        <f>VLOOKUP(CONCATENATE($F13," ",$G13),AllocFactorMatrix,(J$4+1),FALSE)*$E15</f>
        <v>0</v>
      </c>
      <c r="K13" s="5">
        <f>VLOOKUP(CONCATENATE($F13," ",$G13),AllocFactorMatrix,(K$4+1),FALSE)*$E15</f>
        <v>0</v>
      </c>
      <c r="L13" s="5">
        <f>VLOOKUP(CONCATENATE($F13," ",$G13),AllocFactorMatrix,(L$4+1),FALSE)*$E15</f>
        <v>0</v>
      </c>
      <c r="M13" s="5">
        <f>VLOOKUP(CONCATENATE($F13," ",$G13),AllocFactorMatrix,(M$4+1),FALSE)*$E15</f>
        <v>0</v>
      </c>
      <c r="N13" s="5">
        <f t="shared" si="1"/>
        <v>0</v>
      </c>
      <c r="O13" s="5">
        <f>VLOOKUP(CONCATENATE($F13," ",$G13),AllocFactorMatrix,(O$4+1),FALSE)*$E15</f>
        <v>0</v>
      </c>
      <c r="P13" s="5">
        <f>VLOOKUP(CONCATENATE($F13," ",$G13),AllocFactorMatrix,(P$4+1),FALSE)*$E15</f>
        <v>0</v>
      </c>
      <c r="Q13" s="5">
        <f>VLOOKUP(CONCATENATE($F13," ",$G13),AllocFactorMatrix,(Q$4+1),FALSE)*$E15</f>
        <v>0</v>
      </c>
      <c r="R13" s="5">
        <f>VLOOKUP(CONCATENATE($F13," ",$G13),AllocFactorMatrix,(R$4+1),FALSE)*$E15</f>
        <v>0</v>
      </c>
      <c r="S13" s="5">
        <f t="shared" si="3"/>
        <v>0</v>
      </c>
      <c r="T13" s="5">
        <f>VLOOKUP(CONCATENATE($F13," ",$G13),AllocFactorMatrix,(T$4+1),FALSE)*$E15</f>
        <v>0</v>
      </c>
      <c r="U13" s="5">
        <f>VLOOKUP(CONCATENATE($F13," ",$G13),AllocFactorMatrix,(U$4+1),FALSE)*$E15</f>
        <v>0</v>
      </c>
      <c r="V13" s="5">
        <f>VLOOKUP(CONCATENATE($F13," ",$G13),AllocFactorMatrix,(V$4+1),FALSE)*$E15</f>
        <v>0</v>
      </c>
      <c r="W13" s="5">
        <f>VLOOKUP(CONCATENATE($F13," ",$G13),AllocFactorMatrix,(W$4+1),FALSE)*$E15</f>
        <v>0</v>
      </c>
      <c r="X13" s="5">
        <f t="shared" si="4"/>
        <v>0</v>
      </c>
      <c r="Y13" s="5">
        <f>VLOOKUP(CONCATENATE($F13," ",$G13),AllocFactorMatrix,(Y$4+1),FALSE)*$E15</f>
        <v>0</v>
      </c>
      <c r="Z13" s="5">
        <f>VLOOKUP(CONCATENATE($F13," ",$G13),AllocFactorMatrix,(Z$4+1),FALSE)*$E15</f>
        <v>0</v>
      </c>
      <c r="AA13" s="5">
        <f t="shared" si="2"/>
        <v>0</v>
      </c>
      <c r="AB13" s="5">
        <f>VLOOKUP(CONCATENATE($F13," ",$G13),AllocFactorMatrix,(AB$4+1),FALSE)*$E15</f>
        <v>0</v>
      </c>
      <c r="AC13" s="5">
        <f>VLOOKUP(CONCATENATE($F13," ",$G13),AllocFactorMatrix,(AC$4+1),FALSE)*$E15</f>
        <v>0</v>
      </c>
      <c r="AD13" s="5">
        <f>VLOOKUP(CONCATENATE($F13," ",$G13),AllocFactorMatrix,(AD$4+1),FALSE)*$E15</f>
        <v>0</v>
      </c>
    </row>
    <row r="14" spans="1:30" hidden="1" outlineLevel="1">
      <c r="F14" s="3" t="str">
        <f>F15</f>
        <v>PROD_DEMAND</v>
      </c>
      <c r="G14" s="55" t="s">
        <v>43</v>
      </c>
      <c r="H14" s="4">
        <f t="shared" si="0"/>
        <v>0</v>
      </c>
      <c r="I14" s="5">
        <f>VLOOKUP(CONCATENATE($F14," ",$G14),AllocFactorMatrix,(I$4+1),FALSE)*$E15</f>
        <v>0</v>
      </c>
      <c r="J14" s="5">
        <f>VLOOKUP(CONCATENATE($F14," ",$G14),AllocFactorMatrix,(J$4+1),FALSE)*$E15</f>
        <v>0</v>
      </c>
      <c r="K14" s="5">
        <f>VLOOKUP(CONCATENATE($F14," ",$G14),AllocFactorMatrix,(K$4+1),FALSE)*$E15</f>
        <v>0</v>
      </c>
      <c r="L14" s="5">
        <f>VLOOKUP(CONCATENATE($F14," ",$G14),AllocFactorMatrix,(L$4+1),FALSE)*$E15</f>
        <v>0</v>
      </c>
      <c r="M14" s="5">
        <f>VLOOKUP(CONCATENATE($F14," ",$G14),AllocFactorMatrix,(M$4+1),FALSE)*$E15</f>
        <v>0</v>
      </c>
      <c r="N14" s="5">
        <f t="shared" si="1"/>
        <v>0</v>
      </c>
      <c r="O14" s="5">
        <f>VLOOKUP(CONCATENATE($F14," ",$G14),AllocFactorMatrix,(O$4+1),FALSE)*$E15</f>
        <v>0</v>
      </c>
      <c r="P14" s="5">
        <f>VLOOKUP(CONCATENATE($F14," ",$G14),AllocFactorMatrix,(P$4+1),FALSE)*$E15</f>
        <v>0</v>
      </c>
      <c r="Q14" s="5">
        <f>VLOOKUP(CONCATENATE($F14," ",$G14),AllocFactorMatrix,(Q$4+1),FALSE)*$E15</f>
        <v>0</v>
      </c>
      <c r="R14" s="5">
        <f>VLOOKUP(CONCATENATE($F14," ",$G14),AllocFactorMatrix,(R$4+1),FALSE)*$E15</f>
        <v>0</v>
      </c>
      <c r="S14" s="5">
        <f t="shared" si="3"/>
        <v>0</v>
      </c>
      <c r="T14" s="5">
        <f>VLOOKUP(CONCATENATE($F14," ",$G14),AllocFactorMatrix,(T$4+1),FALSE)*$E15</f>
        <v>0</v>
      </c>
      <c r="U14" s="5">
        <f>VLOOKUP(CONCATENATE($F14," ",$G14),AllocFactorMatrix,(U$4+1),FALSE)*$E15</f>
        <v>0</v>
      </c>
      <c r="V14" s="5">
        <f>VLOOKUP(CONCATENATE($F14," ",$G14),AllocFactorMatrix,(V$4+1),FALSE)*$E15</f>
        <v>0</v>
      </c>
      <c r="W14" s="5">
        <f>VLOOKUP(CONCATENATE($F14," ",$G14),AllocFactorMatrix,(W$4+1),FALSE)*$E15</f>
        <v>0</v>
      </c>
      <c r="X14" s="5">
        <f t="shared" si="4"/>
        <v>0</v>
      </c>
      <c r="Y14" s="5">
        <f>VLOOKUP(CONCATENATE($F14," ",$G14),AllocFactorMatrix,(Y$4+1),FALSE)*$E15</f>
        <v>0</v>
      </c>
      <c r="Z14" s="5">
        <f>VLOOKUP(CONCATENATE($F14," ",$G14),AllocFactorMatrix,(Z$4+1),FALSE)*$E15</f>
        <v>0</v>
      </c>
      <c r="AA14" s="5">
        <f t="shared" si="2"/>
        <v>0</v>
      </c>
      <c r="AB14" s="5">
        <f>VLOOKUP(CONCATENATE($F14," ",$G14),AllocFactorMatrix,(AB$4+1),FALSE)*$E15</f>
        <v>0</v>
      </c>
      <c r="AC14" s="5">
        <f>VLOOKUP(CONCATENATE($F14," ",$G14),AllocFactorMatrix,(AC$4+1),FALSE)*$E15</f>
        <v>0</v>
      </c>
      <c r="AD14" s="5">
        <f>VLOOKUP(CONCATENATE($F14," ",$G14),AllocFactorMatrix,(AD$4+1),FALSE)*$E15</f>
        <v>0</v>
      </c>
    </row>
    <row r="15" spans="1:30" collapsed="1">
      <c r="C15" s="55" t="s">
        <v>606</v>
      </c>
      <c r="E15" s="40">
        <f>1142841869+4607477</f>
        <v>1147449346</v>
      </c>
      <c r="F15" s="10" t="s">
        <v>30</v>
      </c>
      <c r="G15" s="55" t="s">
        <v>84</v>
      </c>
      <c r="H15" s="4">
        <f>SUBTOTAL(9,I15:AD15)</f>
        <v>1147449345.9999995</v>
      </c>
      <c r="I15" s="5">
        <f>VLOOKUP(CONCATENATE($F15," ",$G15),AllocFactorMatrix,(I$4+1),FALSE)*$E15</f>
        <v>565214030.25049436</v>
      </c>
      <c r="J15" s="5">
        <f>VLOOKUP(CONCATENATE($F15," ",$G15),AllocFactorMatrix,(J$4+1),FALSE)*$E15</f>
        <v>27940549.151608467</v>
      </c>
      <c r="K15" s="5">
        <f>VLOOKUP(CONCATENATE($F15," ",$G15),AllocFactorMatrix,(K$4+1),FALSE)*$E15</f>
        <v>102344630.24752897</v>
      </c>
      <c r="L15" s="5">
        <f>VLOOKUP(CONCATENATE($F15," ",$G15),AllocFactorMatrix,(L$4+1),FALSE)*$E15</f>
        <v>3221445.5960484082</v>
      </c>
      <c r="M15" s="5">
        <f>VLOOKUP(CONCATENATE($F15," ",$G15),AllocFactorMatrix,(M$4+1),FALSE)*$E15</f>
        <v>302096.85991144035</v>
      </c>
      <c r="N15" s="5">
        <f t="shared" si="1"/>
        <v>105868172.70348883</v>
      </c>
      <c r="O15" s="5">
        <f>VLOOKUP(CONCATENATE($F15," ",$G15),AllocFactorMatrix,(O$4+1),FALSE)*$E15</f>
        <v>77797839.79689157</v>
      </c>
      <c r="P15" s="5">
        <f>VLOOKUP(CONCATENATE($F15," ",$G15),AllocFactorMatrix,(P$4+1),FALSE)*$E15</f>
        <v>14496004.112392444</v>
      </c>
      <c r="Q15" s="5">
        <f>VLOOKUP(CONCATENATE($F15," ",$G15),AllocFactorMatrix,(Q$4+1),FALSE)*$E15</f>
        <v>6550474.3427866129</v>
      </c>
      <c r="R15" s="5">
        <f>VLOOKUP(CONCATENATE($F15," ",$G15),AllocFactorMatrix,(R$4+1),FALSE)*$E15</f>
        <v>294567.50901610282</v>
      </c>
      <c r="S15" s="5">
        <f t="shared" si="3"/>
        <v>99138885.761086717</v>
      </c>
      <c r="T15" s="5">
        <f>VLOOKUP(CONCATENATE($F15," ",$G15),AllocFactorMatrix,(T$4+1),FALSE)*$E15</f>
        <v>2717677.8107285998</v>
      </c>
      <c r="U15" s="5">
        <f>VLOOKUP(CONCATENATE($F15," ",$G15),AllocFactorMatrix,(U$4+1),FALSE)*$E15</f>
        <v>44474334.329619624</v>
      </c>
      <c r="V15" s="5">
        <f>VLOOKUP(CONCATENATE($F15," ",$G15),AllocFactorMatrix,(V$4+1),FALSE)*$E15</f>
        <v>235048106.59163833</v>
      </c>
      <c r="W15" s="5">
        <f>VLOOKUP(CONCATENATE($F15," ",$G15),AllocFactorMatrix,(W$4+1),FALSE)*$E15</f>
        <v>42445792.301095463</v>
      </c>
      <c r="X15" s="5">
        <f t="shared" si="4"/>
        <v>324685911.03308201</v>
      </c>
      <c r="Y15" s="5">
        <f>VLOOKUP(CONCATENATE($F15," ",$G15),AllocFactorMatrix,(Y$4+1),FALSE)*$E15</f>
        <v>23891593.151972778</v>
      </c>
      <c r="Z15" s="5">
        <f>VLOOKUP(CONCATENATE($F15," ",$G15),AllocFactorMatrix,(Z$4+1),FALSE)*$E15</f>
        <v>400175.0528383273</v>
      </c>
      <c r="AA15" s="5">
        <f t="shared" si="2"/>
        <v>24291768.204811104</v>
      </c>
      <c r="AB15" s="5">
        <f>VLOOKUP(CONCATENATE($F15," ",$G15),AllocFactorMatrix,(AB$4+1),FALSE)*$E15</f>
        <v>310028.89542824676</v>
      </c>
      <c r="AC15" s="5">
        <f>VLOOKUP(CONCATENATE($F15," ",$G15),AllocFactorMatrix,(AC$4+1),FALSE)*$E15</f>
        <v>0</v>
      </c>
      <c r="AD15" s="5">
        <f>VLOOKUP(CONCATENATE($F15," ",$G15),AllocFactorMatrix,(AD$4+1),FALSE)*$E15</f>
        <v>0</v>
      </c>
    </row>
    <row r="16" spans="1:30">
      <c r="E16" s="3"/>
      <c r="F16" s="3"/>
      <c r="G16" s="3"/>
      <c r="H16" s="3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</row>
    <row r="17" spans="3:30">
      <c r="C17" s="55" t="s">
        <v>607</v>
      </c>
      <c r="E17" s="3"/>
      <c r="F17" s="3"/>
      <c r="G17" s="3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</row>
    <row r="18" spans="3:30" hidden="1" outlineLevel="1">
      <c r="F18" s="52" t="str">
        <f>F25</f>
        <v>PROD_DEMAND</v>
      </c>
      <c r="G18" s="55" t="str">
        <f>$G$8</f>
        <v>PRODUCTION</v>
      </c>
      <c r="H18" s="4">
        <f t="shared" ref="H18:H32" si="5">SUBTOTAL(9,I18:AD18)</f>
        <v>10045282.999999998</v>
      </c>
      <c r="I18" s="5">
        <f>VLOOKUP(CONCATENATE($F18," ",$G18),AllocFactorMatrix,(I$4+1),FALSE)*$E25</f>
        <v>4948135.5401258618</v>
      </c>
      <c r="J18" s="5">
        <f>VLOOKUP(CONCATENATE($F18," ",$G18),AllocFactorMatrix,(J$4+1),FALSE)*$E25</f>
        <v>244604.02054498793</v>
      </c>
      <c r="K18" s="5">
        <f>VLOOKUP(CONCATENATE($F18," ",$G18),AllocFactorMatrix,(K$4+1),FALSE)*$E25</f>
        <v>895970.50880779233</v>
      </c>
      <c r="L18" s="5">
        <f>VLOOKUP(CONCATENATE($F18," ",$G18),AllocFactorMatrix,(L$4+1),FALSE)*$E25</f>
        <v>28201.970565600848</v>
      </c>
      <c r="M18" s="5">
        <f>VLOOKUP(CONCATENATE($F18," ",$G18),AllocFactorMatrix,(M$4+1),FALSE)*$E25</f>
        <v>2644.6905580630073</v>
      </c>
      <c r="N18" s="5">
        <f t="shared" ref="N18:N33" si="6">SUBTOTAL(9,K18:M18)</f>
        <v>926817.16993145621</v>
      </c>
      <c r="O18" s="5">
        <f>VLOOKUP(CONCATENATE($F18," ",$G18),AllocFactorMatrix,(O$4+1),FALSE)*$E25</f>
        <v>681076.96454989165</v>
      </c>
      <c r="P18" s="5">
        <f>VLOOKUP(CONCATENATE($F18," ",$G18),AllocFactorMatrix,(P$4+1),FALSE)*$E25</f>
        <v>126904.48095662246</v>
      </c>
      <c r="Q18" s="5">
        <f>VLOOKUP(CONCATENATE($F18," ",$G18),AllocFactorMatrix,(Q$4+1),FALSE)*$E25</f>
        <v>57345.771982801351</v>
      </c>
      <c r="R18" s="5">
        <f>VLOOKUP(CONCATENATE($F18," ",$G18),AllocFactorMatrix,(R$4+1),FALSE)*$E25</f>
        <v>2578.7752644479738</v>
      </c>
      <c r="S18" s="5">
        <f>SUBTOTAL(9,O18:R18)</f>
        <v>867905.99275376345</v>
      </c>
      <c r="T18" s="5">
        <f>VLOOKUP(CONCATENATE($F18," ",$G18),AllocFactorMatrix,(T$4+1),FALSE)*$E25</f>
        <v>23791.762840561347</v>
      </c>
      <c r="U18" s="5">
        <f>VLOOKUP(CONCATENATE($F18," ",$G18),AllocFactorMatrix,(U$4+1),FALSE)*$E25</f>
        <v>389348.14520138688</v>
      </c>
      <c r="V18" s="5">
        <f>VLOOKUP(CONCATENATE($F18," ",$G18),AllocFactorMatrix,(V$4+1),FALSE)*$E25</f>
        <v>2057715.8874664367</v>
      </c>
      <c r="W18" s="5">
        <f>VLOOKUP(CONCATENATE($F18," ",$G18),AllocFactorMatrix,(W$4+1),FALSE)*$E25</f>
        <v>371589.38415023085</v>
      </c>
      <c r="X18" s="5">
        <f>SUBTOTAL(9,T18:W18)</f>
        <v>2842445.1796586155</v>
      </c>
      <c r="Y18" s="5">
        <f>VLOOKUP(CONCATENATE($F18," ",$G18),AllocFactorMatrix,(Y$4+1),FALSE)*$E25</f>
        <v>209157.65507999039</v>
      </c>
      <c r="Z18" s="5">
        <f>VLOOKUP(CONCATENATE($F18," ",$G18),AllocFactorMatrix,(Z$4+1),FALSE)*$E25</f>
        <v>3503.3107729889725</v>
      </c>
      <c r="AA18" s="5">
        <f t="shared" ref="AA18:AA33" si="7">SUBTOTAL(9,Y18:Z18)</f>
        <v>212660.96585297937</v>
      </c>
      <c r="AB18" s="5">
        <f>VLOOKUP(CONCATENATE($F18," ",$G18),AllocFactorMatrix,(AB$4+1),FALSE)*$E25</f>
        <v>2714.131132333353</v>
      </c>
      <c r="AC18" s="5">
        <f>VLOOKUP(CONCATENATE($F18," ",$G18),AllocFactorMatrix,(AC$4+1),FALSE)*$E25</f>
        <v>0</v>
      </c>
      <c r="AD18" s="5">
        <f>VLOOKUP(CONCATENATE($F18," ",$G18),AllocFactorMatrix,(AD$4+1),FALSE)*$E25</f>
        <v>0</v>
      </c>
    </row>
    <row r="19" spans="3:30" hidden="1" outlineLevel="1">
      <c r="F19" s="52" t="str">
        <f>F25</f>
        <v>PROD_DEMAND</v>
      </c>
      <c r="G19" s="55" t="str">
        <f>$G$9</f>
        <v>BULKTRAN</v>
      </c>
      <c r="H19" s="4">
        <f t="shared" si="5"/>
        <v>0</v>
      </c>
      <c r="I19" s="5">
        <f>VLOOKUP(CONCATENATE($F19," ",$G19),AllocFactorMatrix,(I$4+1),FALSE)*$E25</f>
        <v>0</v>
      </c>
      <c r="J19" s="5">
        <f>VLOOKUP(CONCATENATE($F19," ",$G19),AllocFactorMatrix,(J$4+1),FALSE)*$E25</f>
        <v>0</v>
      </c>
      <c r="K19" s="5">
        <f>VLOOKUP(CONCATENATE($F19," ",$G19),AllocFactorMatrix,(K$4+1),FALSE)*$E25</f>
        <v>0</v>
      </c>
      <c r="L19" s="5">
        <f>VLOOKUP(CONCATENATE($F19," ",$G19),AllocFactorMatrix,(L$4+1),FALSE)*$E25</f>
        <v>0</v>
      </c>
      <c r="M19" s="5">
        <f>VLOOKUP(CONCATENATE($F19," ",$G19),AllocFactorMatrix,(M$4+1),FALSE)*$E25</f>
        <v>0</v>
      </c>
      <c r="N19" s="5">
        <f t="shared" si="6"/>
        <v>0</v>
      </c>
      <c r="O19" s="5">
        <f>VLOOKUP(CONCATENATE($F19," ",$G19),AllocFactorMatrix,(O$4+1),FALSE)*$E25</f>
        <v>0</v>
      </c>
      <c r="P19" s="5">
        <f>VLOOKUP(CONCATENATE($F19," ",$G19),AllocFactorMatrix,(P$4+1),FALSE)*$E25</f>
        <v>0</v>
      </c>
      <c r="Q19" s="5">
        <f>VLOOKUP(CONCATENATE($F19," ",$G19),AllocFactorMatrix,(Q$4+1),FALSE)*$E25</f>
        <v>0</v>
      </c>
      <c r="R19" s="5">
        <f>VLOOKUP(CONCATENATE($F19," ",$G19),AllocFactorMatrix,(R$4+1),FALSE)*$E25</f>
        <v>0</v>
      </c>
      <c r="S19" s="5">
        <f t="shared" ref="S19:S33" si="8">SUBTOTAL(9,O19:R19)</f>
        <v>0</v>
      </c>
      <c r="T19" s="5">
        <f>VLOOKUP(CONCATENATE($F19," ",$G19),AllocFactorMatrix,(T$4+1),FALSE)*$E25</f>
        <v>0</v>
      </c>
      <c r="U19" s="5">
        <f>VLOOKUP(CONCATENATE($F19," ",$G19),AllocFactorMatrix,(U$4+1),FALSE)*$E25</f>
        <v>0</v>
      </c>
      <c r="V19" s="5">
        <f>VLOOKUP(CONCATENATE($F19," ",$G19),AllocFactorMatrix,(V$4+1),FALSE)*$E25</f>
        <v>0</v>
      </c>
      <c r="W19" s="5">
        <f>VLOOKUP(CONCATENATE($F19," ",$G19),AllocFactorMatrix,(W$4+1),FALSE)*$E25</f>
        <v>0</v>
      </c>
      <c r="X19" s="5">
        <f t="shared" ref="X19:X25" si="9">SUBTOTAL(9,T19:W19)</f>
        <v>0</v>
      </c>
      <c r="Y19" s="5">
        <f>VLOOKUP(CONCATENATE($F19," ",$G19),AllocFactorMatrix,(Y$4+1),FALSE)*$E25</f>
        <v>0</v>
      </c>
      <c r="Z19" s="5">
        <f>VLOOKUP(CONCATENATE($F19," ",$G19),AllocFactorMatrix,(Z$4+1),FALSE)*$E25</f>
        <v>0</v>
      </c>
      <c r="AA19" s="5">
        <f t="shared" si="7"/>
        <v>0</v>
      </c>
      <c r="AB19" s="5">
        <f>VLOOKUP(CONCATENATE($F19," ",$G19),AllocFactorMatrix,(AB$4+1),FALSE)*$E25</f>
        <v>0</v>
      </c>
      <c r="AC19" s="5">
        <f>VLOOKUP(CONCATENATE($F19," ",$G19),AllocFactorMatrix,(AC$4+1),FALSE)*$E25</f>
        <v>0</v>
      </c>
      <c r="AD19" s="5">
        <f>VLOOKUP(CONCATENATE($F19," ",$G19),AllocFactorMatrix,(AD$4+1),FALSE)*$E25</f>
        <v>0</v>
      </c>
    </row>
    <row r="20" spans="3:30" hidden="1" outlineLevel="1">
      <c r="F20" s="52" t="str">
        <f>F25</f>
        <v>PROD_DEMAND</v>
      </c>
      <c r="G20" s="55" t="str">
        <f>$G$10</f>
        <v>SUBTRAN</v>
      </c>
      <c r="H20" s="4">
        <f t="shared" si="5"/>
        <v>0</v>
      </c>
      <c r="I20" s="5">
        <f>VLOOKUP(CONCATENATE($F20," ",$G20),AllocFactorMatrix,(I$4+1),FALSE)*$E25</f>
        <v>0</v>
      </c>
      <c r="J20" s="5">
        <f>VLOOKUP(CONCATENATE($F20," ",$G20),AllocFactorMatrix,(J$4+1),FALSE)*$E25</f>
        <v>0</v>
      </c>
      <c r="K20" s="5">
        <f>VLOOKUP(CONCATENATE($F20," ",$G20),AllocFactorMatrix,(K$4+1),FALSE)*$E25</f>
        <v>0</v>
      </c>
      <c r="L20" s="5">
        <f>VLOOKUP(CONCATENATE($F20," ",$G20),AllocFactorMatrix,(L$4+1),FALSE)*$E25</f>
        <v>0</v>
      </c>
      <c r="M20" s="5">
        <f>VLOOKUP(CONCATENATE($F20," ",$G20),AllocFactorMatrix,(M$4+1),FALSE)*$E25</f>
        <v>0</v>
      </c>
      <c r="N20" s="5">
        <f t="shared" si="6"/>
        <v>0</v>
      </c>
      <c r="O20" s="5">
        <f>VLOOKUP(CONCATENATE($F20," ",$G20),AllocFactorMatrix,(O$4+1),FALSE)*$E25</f>
        <v>0</v>
      </c>
      <c r="P20" s="5">
        <f>VLOOKUP(CONCATENATE($F20," ",$G20),AllocFactorMatrix,(P$4+1),FALSE)*$E25</f>
        <v>0</v>
      </c>
      <c r="Q20" s="5">
        <f>VLOOKUP(CONCATENATE($F20," ",$G20),AllocFactorMatrix,(Q$4+1),FALSE)*$E25</f>
        <v>0</v>
      </c>
      <c r="R20" s="5">
        <f>VLOOKUP(CONCATENATE($F20," ",$G20),AllocFactorMatrix,(R$4+1),FALSE)*$E25</f>
        <v>0</v>
      </c>
      <c r="S20" s="5">
        <f t="shared" si="8"/>
        <v>0</v>
      </c>
      <c r="T20" s="5">
        <f>VLOOKUP(CONCATENATE($F20," ",$G20),AllocFactorMatrix,(T$4+1),FALSE)*$E25</f>
        <v>0</v>
      </c>
      <c r="U20" s="5">
        <f>VLOOKUP(CONCATENATE($F20," ",$G20),AllocFactorMatrix,(U$4+1),FALSE)*$E25</f>
        <v>0</v>
      </c>
      <c r="V20" s="5">
        <f>VLOOKUP(CONCATENATE($F20," ",$G20),AllocFactorMatrix,(V$4+1),FALSE)*$E25</f>
        <v>0</v>
      </c>
      <c r="W20" s="5">
        <f>VLOOKUP(CONCATENATE($F20," ",$G20),AllocFactorMatrix,(W$4+1),FALSE)*$E25</f>
        <v>0</v>
      </c>
      <c r="X20" s="5">
        <f t="shared" si="9"/>
        <v>0</v>
      </c>
      <c r="Y20" s="5">
        <f>VLOOKUP(CONCATENATE($F20," ",$G20),AllocFactorMatrix,(Y$4+1),FALSE)*$E25</f>
        <v>0</v>
      </c>
      <c r="Z20" s="5">
        <f>VLOOKUP(CONCATENATE($F20," ",$G20),AllocFactorMatrix,(Z$4+1),FALSE)*$E25</f>
        <v>0</v>
      </c>
      <c r="AA20" s="5">
        <f t="shared" si="7"/>
        <v>0</v>
      </c>
      <c r="AB20" s="5">
        <f>VLOOKUP(CONCATENATE($F20," ",$G20),AllocFactorMatrix,(AB$4+1),FALSE)*$E25</f>
        <v>0</v>
      </c>
      <c r="AC20" s="5">
        <f>VLOOKUP(CONCATENATE($F20," ",$G20),AllocFactorMatrix,(AC$4+1),FALSE)*$E25</f>
        <v>0</v>
      </c>
      <c r="AD20" s="5">
        <f>VLOOKUP(CONCATENATE($F20," ",$G20),AllocFactorMatrix,(AD$4+1),FALSE)*$E25</f>
        <v>0</v>
      </c>
    </row>
    <row r="21" spans="3:30" hidden="1" outlineLevel="1">
      <c r="F21" s="52" t="str">
        <f>F25</f>
        <v>PROD_DEMAND</v>
      </c>
      <c r="G21" s="55" t="str">
        <f>$G$11</f>
        <v>DISTPRI</v>
      </c>
      <c r="H21" s="4">
        <f t="shared" si="5"/>
        <v>0</v>
      </c>
      <c r="I21" s="5">
        <f>VLOOKUP(CONCATENATE($F21," ",$G21),AllocFactorMatrix,(I$4+1),FALSE)*$E25</f>
        <v>0</v>
      </c>
      <c r="J21" s="5">
        <f>VLOOKUP(CONCATENATE($F21," ",$G21),AllocFactorMatrix,(J$4+1),FALSE)*$E25</f>
        <v>0</v>
      </c>
      <c r="K21" s="5">
        <f>VLOOKUP(CONCATENATE($F21," ",$G21),AllocFactorMatrix,(K$4+1),FALSE)*$E25</f>
        <v>0</v>
      </c>
      <c r="L21" s="5">
        <f>VLOOKUP(CONCATENATE($F21," ",$G21),AllocFactorMatrix,(L$4+1),FALSE)*$E25</f>
        <v>0</v>
      </c>
      <c r="M21" s="5">
        <f>VLOOKUP(CONCATENATE($F21," ",$G21),AllocFactorMatrix,(M$4+1),FALSE)*$E25</f>
        <v>0</v>
      </c>
      <c r="N21" s="5">
        <f t="shared" si="6"/>
        <v>0</v>
      </c>
      <c r="O21" s="5">
        <f>VLOOKUP(CONCATENATE($F21," ",$G21),AllocFactorMatrix,(O$4+1),FALSE)*$E25</f>
        <v>0</v>
      </c>
      <c r="P21" s="5">
        <f>VLOOKUP(CONCATENATE($F21," ",$G21),AllocFactorMatrix,(P$4+1),FALSE)*$E25</f>
        <v>0</v>
      </c>
      <c r="Q21" s="5">
        <f>VLOOKUP(CONCATENATE($F21," ",$G21),AllocFactorMatrix,(Q$4+1),FALSE)*$E25</f>
        <v>0</v>
      </c>
      <c r="R21" s="5">
        <f>VLOOKUP(CONCATENATE($F21," ",$G21),AllocFactorMatrix,(R$4+1),FALSE)*$E25</f>
        <v>0</v>
      </c>
      <c r="S21" s="5">
        <f t="shared" si="8"/>
        <v>0</v>
      </c>
      <c r="T21" s="5">
        <f>VLOOKUP(CONCATENATE($F21," ",$G21),AllocFactorMatrix,(T$4+1),FALSE)*$E25</f>
        <v>0</v>
      </c>
      <c r="U21" s="5">
        <f>VLOOKUP(CONCATENATE($F21," ",$G21),AllocFactorMatrix,(U$4+1),FALSE)*$E25</f>
        <v>0</v>
      </c>
      <c r="V21" s="5">
        <f>VLOOKUP(CONCATENATE($F21," ",$G21),AllocFactorMatrix,(V$4+1),FALSE)*$E25</f>
        <v>0</v>
      </c>
      <c r="W21" s="5">
        <f>VLOOKUP(CONCATENATE($F21," ",$G21),AllocFactorMatrix,(W$4+1),FALSE)*$E25</f>
        <v>0</v>
      </c>
      <c r="X21" s="5">
        <f t="shared" si="9"/>
        <v>0</v>
      </c>
      <c r="Y21" s="5">
        <f>VLOOKUP(CONCATENATE($F21," ",$G21),AllocFactorMatrix,(Y$4+1),FALSE)*$E25</f>
        <v>0</v>
      </c>
      <c r="Z21" s="5">
        <f>VLOOKUP(CONCATENATE($F21," ",$G21),AllocFactorMatrix,(Z$4+1),FALSE)*$E25</f>
        <v>0</v>
      </c>
      <c r="AA21" s="5">
        <f t="shared" si="7"/>
        <v>0</v>
      </c>
      <c r="AB21" s="5">
        <f>VLOOKUP(CONCATENATE($F21," ",$G21),AllocFactorMatrix,(AB$4+1),FALSE)*$E25</f>
        <v>0</v>
      </c>
      <c r="AC21" s="5">
        <f>VLOOKUP(CONCATENATE($F21," ",$G21),AllocFactorMatrix,(AC$4+1),FALSE)*$E25</f>
        <v>0</v>
      </c>
      <c r="AD21" s="5">
        <f>VLOOKUP(CONCATENATE($F21," ",$G21),AllocFactorMatrix,(AD$4+1),FALSE)*$E25</f>
        <v>0</v>
      </c>
    </row>
    <row r="22" spans="3:30" hidden="1" outlineLevel="1">
      <c r="F22" s="52" t="str">
        <f>F25</f>
        <v>PROD_DEMAND</v>
      </c>
      <c r="G22" s="55" t="str">
        <f>$G$12</f>
        <v>DISTSEC</v>
      </c>
      <c r="H22" s="4">
        <f t="shared" si="5"/>
        <v>0</v>
      </c>
      <c r="I22" s="5">
        <f>VLOOKUP(CONCATENATE($F22," ",$G22),AllocFactorMatrix,(I$4+1),FALSE)*$E25</f>
        <v>0</v>
      </c>
      <c r="J22" s="5">
        <f>VLOOKUP(CONCATENATE($F22," ",$G22),AllocFactorMatrix,(J$4+1),FALSE)*$E25</f>
        <v>0</v>
      </c>
      <c r="K22" s="5">
        <f>VLOOKUP(CONCATENATE($F22," ",$G22),AllocFactorMatrix,(K$4+1),FALSE)*$E25</f>
        <v>0</v>
      </c>
      <c r="L22" s="5">
        <f>VLOOKUP(CONCATENATE($F22," ",$G22),AllocFactorMatrix,(L$4+1),FALSE)*$E25</f>
        <v>0</v>
      </c>
      <c r="M22" s="5">
        <f>VLOOKUP(CONCATENATE($F22," ",$G22),AllocFactorMatrix,(M$4+1),FALSE)*$E25</f>
        <v>0</v>
      </c>
      <c r="N22" s="5">
        <f t="shared" si="6"/>
        <v>0</v>
      </c>
      <c r="O22" s="5">
        <f>VLOOKUP(CONCATENATE($F22," ",$G22),AllocFactorMatrix,(O$4+1),FALSE)*$E25</f>
        <v>0</v>
      </c>
      <c r="P22" s="5">
        <f>VLOOKUP(CONCATENATE($F22," ",$G22),AllocFactorMatrix,(P$4+1),FALSE)*$E25</f>
        <v>0</v>
      </c>
      <c r="Q22" s="5">
        <f>VLOOKUP(CONCATENATE($F22," ",$G22),AllocFactorMatrix,(Q$4+1),FALSE)*$E25</f>
        <v>0</v>
      </c>
      <c r="R22" s="5">
        <f>VLOOKUP(CONCATENATE($F22," ",$G22),AllocFactorMatrix,(R$4+1),FALSE)*$E25</f>
        <v>0</v>
      </c>
      <c r="S22" s="5">
        <f t="shared" si="8"/>
        <v>0</v>
      </c>
      <c r="T22" s="5">
        <f>VLOOKUP(CONCATENATE($F22," ",$G22),AllocFactorMatrix,(T$4+1),FALSE)*$E25</f>
        <v>0</v>
      </c>
      <c r="U22" s="5">
        <f>VLOOKUP(CONCATENATE($F22," ",$G22),AllocFactorMatrix,(U$4+1),FALSE)*$E25</f>
        <v>0</v>
      </c>
      <c r="V22" s="5">
        <f>VLOOKUP(CONCATENATE($F22," ",$G22),AllocFactorMatrix,(V$4+1),FALSE)*$E25</f>
        <v>0</v>
      </c>
      <c r="W22" s="5">
        <f>VLOOKUP(CONCATENATE($F22," ",$G22),AllocFactorMatrix,(W$4+1),FALSE)*$E25</f>
        <v>0</v>
      </c>
      <c r="X22" s="5">
        <f t="shared" si="9"/>
        <v>0</v>
      </c>
      <c r="Y22" s="5">
        <f>VLOOKUP(CONCATENATE($F22," ",$G22),AllocFactorMatrix,(Y$4+1),FALSE)*$E25</f>
        <v>0</v>
      </c>
      <c r="Z22" s="5">
        <f>VLOOKUP(CONCATENATE($F22," ",$G22),AllocFactorMatrix,(Z$4+1),FALSE)*$E25</f>
        <v>0</v>
      </c>
      <c r="AA22" s="5">
        <f t="shared" si="7"/>
        <v>0</v>
      </c>
      <c r="AB22" s="5">
        <f>VLOOKUP(CONCATENATE($F22," ",$G22),AllocFactorMatrix,(AB$4+1),FALSE)*$E25</f>
        <v>0</v>
      </c>
      <c r="AC22" s="5">
        <f>VLOOKUP(CONCATENATE($F22," ",$G22),AllocFactorMatrix,(AC$4+1),FALSE)*$E25</f>
        <v>0</v>
      </c>
      <c r="AD22" s="5">
        <f>VLOOKUP(CONCATENATE($F22," ",$G22),AllocFactorMatrix,(AD$4+1),FALSE)*$E25</f>
        <v>0</v>
      </c>
    </row>
    <row r="23" spans="3:30" hidden="1" outlineLevel="1">
      <c r="F23" s="52" t="str">
        <f>F25</f>
        <v>PROD_DEMAND</v>
      </c>
      <c r="G23" s="55" t="str">
        <f>$G$13</f>
        <v>ENERGY</v>
      </c>
      <c r="H23" s="4">
        <f t="shared" si="5"/>
        <v>0</v>
      </c>
      <c r="I23" s="5">
        <f>VLOOKUP(CONCATENATE($F23," ",$G23),AllocFactorMatrix,(I$4+1),FALSE)*$E25</f>
        <v>0</v>
      </c>
      <c r="J23" s="5">
        <f>VLOOKUP(CONCATENATE($F23," ",$G23),AllocFactorMatrix,(J$4+1),FALSE)*$E25</f>
        <v>0</v>
      </c>
      <c r="K23" s="5">
        <f>VLOOKUP(CONCATENATE($F23," ",$G23),AllocFactorMatrix,(K$4+1),FALSE)*$E25</f>
        <v>0</v>
      </c>
      <c r="L23" s="5">
        <f>VLOOKUP(CONCATENATE($F23," ",$G23),AllocFactorMatrix,(L$4+1),FALSE)*$E25</f>
        <v>0</v>
      </c>
      <c r="M23" s="5">
        <f>VLOOKUP(CONCATENATE($F23," ",$G23),AllocFactorMatrix,(M$4+1),FALSE)*$E25</f>
        <v>0</v>
      </c>
      <c r="N23" s="5">
        <f t="shared" si="6"/>
        <v>0</v>
      </c>
      <c r="O23" s="5">
        <f>VLOOKUP(CONCATENATE($F23," ",$G23),AllocFactorMatrix,(O$4+1),FALSE)*$E25</f>
        <v>0</v>
      </c>
      <c r="P23" s="5">
        <f>VLOOKUP(CONCATENATE($F23," ",$G23),AllocFactorMatrix,(P$4+1),FALSE)*$E25</f>
        <v>0</v>
      </c>
      <c r="Q23" s="5">
        <f>VLOOKUP(CONCATENATE($F23," ",$G23),AllocFactorMatrix,(Q$4+1),FALSE)*$E25</f>
        <v>0</v>
      </c>
      <c r="R23" s="5">
        <f>VLOOKUP(CONCATENATE($F23," ",$G23),AllocFactorMatrix,(R$4+1),FALSE)*$E25</f>
        <v>0</v>
      </c>
      <c r="S23" s="5">
        <f t="shared" si="8"/>
        <v>0</v>
      </c>
      <c r="T23" s="5">
        <f>VLOOKUP(CONCATENATE($F23," ",$G23),AllocFactorMatrix,(T$4+1),FALSE)*$E25</f>
        <v>0</v>
      </c>
      <c r="U23" s="5">
        <f>VLOOKUP(CONCATENATE($F23," ",$G23),AllocFactorMatrix,(U$4+1),FALSE)*$E25</f>
        <v>0</v>
      </c>
      <c r="V23" s="5">
        <f>VLOOKUP(CONCATENATE($F23," ",$G23),AllocFactorMatrix,(V$4+1),FALSE)*$E25</f>
        <v>0</v>
      </c>
      <c r="W23" s="5">
        <f>VLOOKUP(CONCATENATE($F23," ",$G23),AllocFactorMatrix,(W$4+1),FALSE)*$E25</f>
        <v>0</v>
      </c>
      <c r="X23" s="5">
        <f t="shared" si="9"/>
        <v>0</v>
      </c>
      <c r="Y23" s="5">
        <f>VLOOKUP(CONCATENATE($F23," ",$G23),AllocFactorMatrix,(Y$4+1),FALSE)*$E25</f>
        <v>0</v>
      </c>
      <c r="Z23" s="5">
        <f>VLOOKUP(CONCATENATE($F23," ",$G23),AllocFactorMatrix,(Z$4+1),FALSE)*$E25</f>
        <v>0</v>
      </c>
      <c r="AA23" s="5">
        <f t="shared" si="7"/>
        <v>0</v>
      </c>
      <c r="AB23" s="5">
        <f>VLOOKUP(CONCATENATE($F23," ",$G23),AllocFactorMatrix,(AB$4+1),FALSE)*$E25</f>
        <v>0</v>
      </c>
      <c r="AC23" s="5">
        <f>VLOOKUP(CONCATENATE($F23," ",$G23),AllocFactorMatrix,(AC$4+1),FALSE)*$E25</f>
        <v>0</v>
      </c>
      <c r="AD23" s="5">
        <f>VLOOKUP(CONCATENATE($F23," ",$G23),AllocFactorMatrix,(AD$4+1),FALSE)*$E25</f>
        <v>0</v>
      </c>
    </row>
    <row r="24" spans="3:30" hidden="1" outlineLevel="1">
      <c r="F24" s="52" t="str">
        <f>F25</f>
        <v>PROD_DEMAND</v>
      </c>
      <c r="G24" s="55" t="str">
        <f>$G$14</f>
        <v>CUSTOMER</v>
      </c>
      <c r="H24" s="4">
        <f t="shared" si="5"/>
        <v>0</v>
      </c>
      <c r="I24" s="5">
        <f>VLOOKUP(CONCATENATE($F24," ",$G24),AllocFactorMatrix,(I$4+1),FALSE)*$E25</f>
        <v>0</v>
      </c>
      <c r="J24" s="5">
        <f>VLOOKUP(CONCATENATE($F24," ",$G24),AllocFactorMatrix,(J$4+1),FALSE)*$E25</f>
        <v>0</v>
      </c>
      <c r="K24" s="5">
        <f>VLOOKUP(CONCATENATE($F24," ",$G24),AllocFactorMatrix,(K$4+1),FALSE)*$E25</f>
        <v>0</v>
      </c>
      <c r="L24" s="5">
        <f>VLOOKUP(CONCATENATE($F24," ",$G24),AllocFactorMatrix,(L$4+1),FALSE)*$E25</f>
        <v>0</v>
      </c>
      <c r="M24" s="5">
        <f>VLOOKUP(CONCATENATE($F24," ",$G24),AllocFactorMatrix,(M$4+1),FALSE)*$E25</f>
        <v>0</v>
      </c>
      <c r="N24" s="5">
        <f t="shared" si="6"/>
        <v>0</v>
      </c>
      <c r="O24" s="5">
        <f>VLOOKUP(CONCATENATE($F24," ",$G24),AllocFactorMatrix,(O$4+1),FALSE)*$E25</f>
        <v>0</v>
      </c>
      <c r="P24" s="5">
        <f>VLOOKUP(CONCATENATE($F24," ",$G24),AllocFactorMatrix,(P$4+1),FALSE)*$E25</f>
        <v>0</v>
      </c>
      <c r="Q24" s="5">
        <f>VLOOKUP(CONCATENATE($F24," ",$G24),AllocFactorMatrix,(Q$4+1),FALSE)*$E25</f>
        <v>0</v>
      </c>
      <c r="R24" s="5">
        <f>VLOOKUP(CONCATENATE($F24," ",$G24),AllocFactorMatrix,(R$4+1),FALSE)*$E25</f>
        <v>0</v>
      </c>
      <c r="S24" s="5">
        <f t="shared" si="8"/>
        <v>0</v>
      </c>
      <c r="T24" s="5">
        <f>VLOOKUP(CONCATENATE($F24," ",$G24),AllocFactorMatrix,(T$4+1),FALSE)*$E25</f>
        <v>0</v>
      </c>
      <c r="U24" s="5">
        <f>VLOOKUP(CONCATENATE($F24," ",$G24),AllocFactorMatrix,(U$4+1),FALSE)*$E25</f>
        <v>0</v>
      </c>
      <c r="V24" s="5">
        <f>VLOOKUP(CONCATENATE($F24," ",$G24),AllocFactorMatrix,(V$4+1),FALSE)*$E25</f>
        <v>0</v>
      </c>
      <c r="W24" s="5">
        <f>VLOOKUP(CONCATENATE($F24," ",$G24),AllocFactorMatrix,(W$4+1),FALSE)*$E25</f>
        <v>0</v>
      </c>
      <c r="X24" s="5">
        <f t="shared" si="9"/>
        <v>0</v>
      </c>
      <c r="Y24" s="5">
        <f>VLOOKUP(CONCATENATE($F24," ",$G24),AllocFactorMatrix,(Y$4+1),FALSE)*$E25</f>
        <v>0</v>
      </c>
      <c r="Z24" s="5">
        <f>VLOOKUP(CONCATENATE($F24," ",$G24),AllocFactorMatrix,(Z$4+1),FALSE)*$E25</f>
        <v>0</v>
      </c>
      <c r="AA24" s="5">
        <f t="shared" si="7"/>
        <v>0</v>
      </c>
      <c r="AB24" s="5">
        <f>VLOOKUP(CONCATENATE($F24," ",$G24),AllocFactorMatrix,(AB$4+1),FALSE)*$E25</f>
        <v>0</v>
      </c>
      <c r="AC24" s="5">
        <f>VLOOKUP(CONCATENATE($F24," ",$G24),AllocFactorMatrix,(AC$4+1),FALSE)*$E25</f>
        <v>0</v>
      </c>
      <c r="AD24" s="5">
        <f>VLOOKUP(CONCATENATE($F24," ",$G24),AllocFactorMatrix,(AD$4+1),FALSE)*$E25</f>
        <v>0</v>
      </c>
    </row>
    <row r="25" spans="3:30" collapsed="1">
      <c r="D25" s="1" t="s">
        <v>83</v>
      </c>
      <c r="E25" s="61">
        <f>80628+9964655</f>
        <v>10045283</v>
      </c>
      <c r="F25" s="10" t="s">
        <v>30</v>
      </c>
      <c r="G25" s="55" t="str">
        <f>$G$15</f>
        <v>TOTAL</v>
      </c>
      <c r="H25" s="4">
        <f t="shared" si="5"/>
        <v>10045282.999999998</v>
      </c>
      <c r="I25" s="5">
        <f>VLOOKUP(CONCATENATE($F25," ",$G25),AllocFactorMatrix,(I$4+1),FALSE)*$E25</f>
        <v>4948135.5401258618</v>
      </c>
      <c r="J25" s="5">
        <f>VLOOKUP(CONCATENATE($F25," ",$G25),AllocFactorMatrix,(J$4+1),FALSE)*$E25</f>
        <v>244604.02054498793</v>
      </c>
      <c r="K25" s="5">
        <f>VLOOKUP(CONCATENATE($F25," ",$G25),AllocFactorMatrix,(K$4+1),FALSE)*$E25</f>
        <v>895970.50880779233</v>
      </c>
      <c r="L25" s="5">
        <f>VLOOKUP(CONCATENATE($F25," ",$G25),AllocFactorMatrix,(L$4+1),FALSE)*$E25</f>
        <v>28201.970565600848</v>
      </c>
      <c r="M25" s="5">
        <f>VLOOKUP(CONCATENATE($F25," ",$G25),AllocFactorMatrix,(M$4+1),FALSE)*$E25</f>
        <v>2644.6905580630073</v>
      </c>
      <c r="N25" s="5">
        <f t="shared" si="6"/>
        <v>926817.16993145621</v>
      </c>
      <c r="O25" s="5">
        <f>VLOOKUP(CONCATENATE($F25," ",$G25),AllocFactorMatrix,(O$4+1),FALSE)*$E25</f>
        <v>681076.96454989165</v>
      </c>
      <c r="P25" s="5">
        <f>VLOOKUP(CONCATENATE($F25," ",$G25),AllocFactorMatrix,(P$4+1),FALSE)*$E25</f>
        <v>126904.48095662246</v>
      </c>
      <c r="Q25" s="5">
        <f>VLOOKUP(CONCATENATE($F25," ",$G25),AllocFactorMatrix,(Q$4+1),FALSE)*$E25</f>
        <v>57345.771982801351</v>
      </c>
      <c r="R25" s="5">
        <f>VLOOKUP(CONCATENATE($F25," ",$G25),AllocFactorMatrix,(R$4+1),FALSE)*$E25</f>
        <v>2578.7752644479738</v>
      </c>
      <c r="S25" s="5">
        <f t="shared" si="8"/>
        <v>867905.99275376345</v>
      </c>
      <c r="T25" s="5">
        <f>VLOOKUP(CONCATENATE($F25," ",$G25),AllocFactorMatrix,(T$4+1),FALSE)*$E25</f>
        <v>23791.762840561347</v>
      </c>
      <c r="U25" s="5">
        <f>VLOOKUP(CONCATENATE($F25," ",$G25),AllocFactorMatrix,(U$4+1),FALSE)*$E25</f>
        <v>389348.14520138688</v>
      </c>
      <c r="V25" s="5">
        <f>VLOOKUP(CONCATENATE($F25," ",$G25),AllocFactorMatrix,(V$4+1),FALSE)*$E25</f>
        <v>2057715.8874664367</v>
      </c>
      <c r="W25" s="5">
        <f>VLOOKUP(CONCATENATE($F25," ",$G25),AllocFactorMatrix,(W$4+1),FALSE)*$E25</f>
        <v>371589.38415023085</v>
      </c>
      <c r="X25" s="5">
        <f t="shared" si="9"/>
        <v>2842445.1796586155</v>
      </c>
      <c r="Y25" s="5">
        <f>VLOOKUP(CONCATENATE($F25," ",$G25),AllocFactorMatrix,(Y$4+1),FALSE)*$E25</f>
        <v>209157.65507999039</v>
      </c>
      <c r="Z25" s="5">
        <f>VLOOKUP(CONCATENATE($F25," ",$G25),AllocFactorMatrix,(Z$4+1),FALSE)*$E25</f>
        <v>3503.3107729889725</v>
      </c>
      <c r="AA25" s="5">
        <f t="shared" si="7"/>
        <v>212660.96585297937</v>
      </c>
      <c r="AB25" s="5">
        <f>VLOOKUP(CONCATENATE($F25," ",$G25),AllocFactorMatrix,(AB$4+1),FALSE)*$E25</f>
        <v>2714.131132333353</v>
      </c>
      <c r="AC25" s="5">
        <f>VLOOKUP(CONCATENATE($F25," ",$G25),AllocFactorMatrix,(AC$4+1),FALSE)*$E25</f>
        <v>0</v>
      </c>
      <c r="AD25" s="5">
        <f>VLOOKUP(CONCATENATE($F25," ",$G25),AllocFactorMatrix,(AD$4+1),FALSE)*$E25</f>
        <v>0</v>
      </c>
    </row>
    <row r="26" spans="3:30" hidden="1" outlineLevel="1">
      <c r="E26" s="55"/>
      <c r="F26" s="52" t="str">
        <f>F33</f>
        <v>TRANS_TOTAL</v>
      </c>
      <c r="G26" s="55" t="str">
        <f>$G$8</f>
        <v>PRODUCTION</v>
      </c>
      <c r="H26" s="4">
        <f t="shared" si="5"/>
        <v>0</v>
      </c>
      <c r="I26" s="5">
        <f>VLOOKUP(CONCATENATE($F26," ",$G26),AllocFactorMatrix,(I$4+1),FALSE)*$E33</f>
        <v>0</v>
      </c>
      <c r="J26" s="5">
        <f>VLOOKUP(CONCATENATE($F26," ",$G26),AllocFactorMatrix,(J$4+1),FALSE)*$E33</f>
        <v>0</v>
      </c>
      <c r="K26" s="5">
        <f>VLOOKUP(CONCATENATE($F26," ",$G26),AllocFactorMatrix,(K$4+1),FALSE)*$E33</f>
        <v>0</v>
      </c>
      <c r="L26" s="5">
        <f>VLOOKUP(CONCATENATE($F26," ",$G26),AllocFactorMatrix,(L$4+1),FALSE)*$E33</f>
        <v>0</v>
      </c>
      <c r="M26" s="5">
        <f>VLOOKUP(CONCATENATE($F26," ",$G26),AllocFactorMatrix,(M$4+1),FALSE)*$E33</f>
        <v>0</v>
      </c>
      <c r="N26" s="5">
        <f t="shared" si="6"/>
        <v>0</v>
      </c>
      <c r="O26" s="5">
        <f>VLOOKUP(CONCATENATE($F26," ",$G26),AllocFactorMatrix,(O$4+1),FALSE)*$E33</f>
        <v>0</v>
      </c>
      <c r="P26" s="5">
        <f>VLOOKUP(CONCATENATE($F26," ",$G26),AllocFactorMatrix,(P$4+1),FALSE)*$E33</f>
        <v>0</v>
      </c>
      <c r="Q26" s="5">
        <f>VLOOKUP(CONCATENATE($F26," ",$G26),AllocFactorMatrix,(Q$4+1),FALSE)*$E33</f>
        <v>0</v>
      </c>
      <c r="R26" s="5">
        <f>VLOOKUP(CONCATENATE($F26," ",$G26),AllocFactorMatrix,(R$4+1),FALSE)*$E33</f>
        <v>0</v>
      </c>
      <c r="S26" s="5">
        <f t="shared" si="8"/>
        <v>0</v>
      </c>
      <c r="T26" s="5">
        <f>VLOOKUP(CONCATENATE($F26," ",$G26),AllocFactorMatrix,(T$4+1),FALSE)*$E33</f>
        <v>0</v>
      </c>
      <c r="U26" s="5">
        <f>VLOOKUP(CONCATENATE($F26," ",$G26),AllocFactorMatrix,(U$4+1),FALSE)*$E33</f>
        <v>0</v>
      </c>
      <c r="V26" s="5">
        <f>VLOOKUP(CONCATENATE($F26," ",$G26),AllocFactorMatrix,(V$4+1),FALSE)*$E33</f>
        <v>0</v>
      </c>
      <c r="W26" s="5">
        <f>VLOOKUP(CONCATENATE($F26," ",$G26),AllocFactorMatrix,(W$4+1),FALSE)*$E33</f>
        <v>0</v>
      </c>
      <c r="X26" s="5">
        <f>SUBTOTAL(9,T26:W26)</f>
        <v>0</v>
      </c>
      <c r="Y26" s="5">
        <f>VLOOKUP(CONCATENATE($F26," ",$G26),AllocFactorMatrix,(Y$4+1),FALSE)*$E33</f>
        <v>0</v>
      </c>
      <c r="Z26" s="5">
        <f>VLOOKUP(CONCATENATE($F26," ",$G26),AllocFactorMatrix,(Z$4+1),FALSE)*$E33</f>
        <v>0</v>
      </c>
      <c r="AA26" s="5">
        <f t="shared" si="7"/>
        <v>0</v>
      </c>
      <c r="AB26" s="5">
        <f>VLOOKUP(CONCATENATE($F26," ",$G26),AllocFactorMatrix,(AB$4+1),FALSE)*$E33</f>
        <v>0</v>
      </c>
      <c r="AC26" s="5">
        <f>VLOOKUP(CONCATENATE($F26," ",$G26),AllocFactorMatrix,(AC$4+1),FALSE)*$E33</f>
        <v>0</v>
      </c>
      <c r="AD26" s="5">
        <f>VLOOKUP(CONCATENATE($F26," ",$G26),AllocFactorMatrix,(AD$4+1),FALSE)*$E33</f>
        <v>0</v>
      </c>
    </row>
    <row r="27" spans="3:30" hidden="1" outlineLevel="1">
      <c r="E27" s="55"/>
      <c r="F27" s="52" t="str">
        <f>F33</f>
        <v>TRANS_TOTAL</v>
      </c>
      <c r="G27" s="55" t="str">
        <f>$G$9</f>
        <v>BULKTRAN</v>
      </c>
      <c r="H27" s="4">
        <f t="shared" si="5"/>
        <v>456182831.82010001</v>
      </c>
      <c r="I27" s="5">
        <f>VLOOKUP(CONCATENATE($F27," ",$G27),AllocFactorMatrix,(I$4+1),FALSE)*$E33</f>
        <v>224707903.49304202</v>
      </c>
      <c r="J27" s="5">
        <f>VLOOKUP(CONCATENATE($F27," ",$G27),AllocFactorMatrix,(J$4+1),FALSE)*$E33</f>
        <v>11108114.601330247</v>
      </c>
      <c r="K27" s="5">
        <f>VLOOKUP(CONCATENATE($F27," ",$G27),AllocFactorMatrix,(K$4+1),FALSE)*$E33</f>
        <v>40688387.169901982</v>
      </c>
      <c r="L27" s="5">
        <f>VLOOKUP(CONCATENATE($F27," ",$G27),AllocFactorMatrix,(L$4+1),FALSE)*$E33</f>
        <v>1280725.9681507132</v>
      </c>
      <c r="M27" s="5">
        <f>VLOOKUP(CONCATENATE($F27," ",$G27),AllocFactorMatrix,(M$4+1),FALSE)*$E33</f>
        <v>120102.38318473092</v>
      </c>
      <c r="N27" s="5">
        <f t="shared" si="6"/>
        <v>42089215.521237426</v>
      </c>
      <c r="O27" s="5">
        <f>VLOOKUP(CONCATENATE($F27," ",$G27),AllocFactorMatrix,(O$4+1),FALSE)*$E33</f>
        <v>30929503.765678618</v>
      </c>
      <c r="P27" s="5">
        <f>VLOOKUP(CONCATENATE($F27," ",$G27),AllocFactorMatrix,(P$4+1),FALSE)*$E33</f>
        <v>5763067.6501052268</v>
      </c>
      <c r="Q27" s="5">
        <f>VLOOKUP(CONCATENATE($F27," ",$G27),AllocFactorMatrix,(Q$4+1),FALSE)*$E33</f>
        <v>2604222.9627601407</v>
      </c>
      <c r="R27" s="5">
        <f>VLOOKUP(CONCATENATE($F27," ",$G27),AllocFactorMatrix,(R$4+1),FALSE)*$E33</f>
        <v>117108.99561152274</v>
      </c>
      <c r="S27" s="5">
        <f t="shared" si="8"/>
        <v>39413903.374155514</v>
      </c>
      <c r="T27" s="5">
        <f>VLOOKUP(CONCATENATE($F27," ",$G27),AllocFactorMatrix,(T$4+1),FALSE)*$E33</f>
        <v>1080446.7874722397</v>
      </c>
      <c r="U27" s="5">
        <f>VLOOKUP(CONCATENATE($F27," ",$G27),AllocFactorMatrix,(U$4+1),FALSE)*$E33</f>
        <v>17681327.58846835</v>
      </c>
      <c r="V27" s="5">
        <f>VLOOKUP(CONCATENATE($F27," ",$G27),AllocFactorMatrix,(V$4+1),FALSE)*$E33</f>
        <v>93446313.122850716</v>
      </c>
      <c r="W27" s="5">
        <f>VLOOKUP(CONCATENATE($F27," ",$G27),AllocFactorMatrix,(W$4+1),FALSE)*$E33</f>
        <v>16874855.346130047</v>
      </c>
      <c r="X27" s="5">
        <f t="shared" ref="X27:X33" si="10">SUBTOTAL(9,T27:W27)</f>
        <v>129082942.84492135</v>
      </c>
      <c r="Y27" s="5">
        <f>VLOOKUP(CONCATENATE($F27," ",$G27),AllocFactorMatrix,(Y$4+1),FALSE)*$E33</f>
        <v>9498401.5274872538</v>
      </c>
      <c r="Z27" s="5">
        <f>VLOOKUP(CONCATENATE($F27," ",$G27),AllocFactorMatrix,(Z$4+1),FALSE)*$E33</f>
        <v>159094.59486287969</v>
      </c>
      <c r="AA27" s="5">
        <f t="shared" si="7"/>
        <v>9657496.122350134</v>
      </c>
      <c r="AB27" s="5">
        <f>VLOOKUP(CONCATENATE($F27," ",$G27),AllocFactorMatrix,(AB$4+1),FALSE)*$E33</f>
        <v>123255.86306318332</v>
      </c>
      <c r="AC27" s="5">
        <f>VLOOKUP(CONCATENATE($F27," ",$G27),AllocFactorMatrix,(AC$4+1),FALSE)*$E33</f>
        <v>0</v>
      </c>
      <c r="AD27" s="5">
        <f>VLOOKUP(CONCATENATE($F27," ",$G27),AllocFactorMatrix,(AD$4+1),FALSE)*$E33</f>
        <v>0</v>
      </c>
    </row>
    <row r="28" spans="3:30" hidden="1" outlineLevel="1">
      <c r="E28" s="55"/>
      <c r="F28" s="52" t="str">
        <f>F33</f>
        <v>TRANS_TOTAL</v>
      </c>
      <c r="G28" s="55" t="str">
        <f>$G$10</f>
        <v>SUBTRAN</v>
      </c>
      <c r="H28" s="4">
        <f t="shared" si="5"/>
        <v>100341301.17989999</v>
      </c>
      <c r="I28" s="5">
        <f>VLOOKUP(CONCATENATE($F28," ",$G28),AllocFactorMatrix,(I$4+1),FALSE)*$E33</f>
        <v>48852911.661138184</v>
      </c>
      <c r="J28" s="5">
        <f>VLOOKUP(CONCATENATE($F28," ",$G28),AllocFactorMatrix,(J$4+1),FALSE)*$E33</f>
        <v>2357705.4239623342</v>
      </c>
      <c r="K28" s="5">
        <f>VLOOKUP(CONCATENATE($F28," ",$G28),AllocFactorMatrix,(K$4+1),FALSE)*$E33</f>
        <v>8577217.05146477</v>
      </c>
      <c r="L28" s="5">
        <f>VLOOKUP(CONCATENATE($F28," ",$G28),AllocFactorMatrix,(L$4+1),FALSE)*$E33</f>
        <v>264942.1646048351</v>
      </c>
      <c r="M28" s="5">
        <f>VLOOKUP(CONCATENATE($F28," ",$G28),AllocFactorMatrix,(M$4+1),FALSE)*$E33</f>
        <v>32997.145409771125</v>
      </c>
      <c r="N28" s="5">
        <f t="shared" si="6"/>
        <v>8875156.3614793755</v>
      </c>
      <c r="O28" s="5">
        <f>VLOOKUP(CONCATENATE($F28," ",$G28),AllocFactorMatrix,(O$4+1),FALSE)*$E33</f>
        <v>6480221.5426978562</v>
      </c>
      <c r="P28" s="5">
        <f>VLOOKUP(CONCATENATE($F28," ",$G28),AllocFactorMatrix,(P$4+1),FALSE)*$E33</f>
        <v>1204665.6265429286</v>
      </c>
      <c r="Q28" s="5">
        <f>VLOOKUP(CONCATENATE($F28," ",$G28),AllocFactorMatrix,(Q$4+1),FALSE)*$E33</f>
        <v>716790.40184867696</v>
      </c>
      <c r="R28" s="5">
        <f>VLOOKUP(CONCATENATE($F28," ",$G28),AllocFactorMatrix,(R$4+1),FALSE)*$E33</f>
        <v>0</v>
      </c>
      <c r="S28" s="5">
        <f t="shared" si="8"/>
        <v>8401677.5710894614</v>
      </c>
      <c r="T28" s="5">
        <f>VLOOKUP(CONCATENATE($F28," ",$G28),AllocFactorMatrix,(T$4+1),FALSE)*$E33</f>
        <v>226278.2093869797</v>
      </c>
      <c r="U28" s="5">
        <f>VLOOKUP(CONCATENATE($F28," ",$G28),AllocFactorMatrix,(U$4+1),FALSE)*$E33</f>
        <v>3704303.4800003208</v>
      </c>
      <c r="V28" s="5">
        <f>VLOOKUP(CONCATENATE($F28," ",$G28),AllocFactorMatrix,(V$4+1),FALSE)*$E33</f>
        <v>25806708.475996479</v>
      </c>
      <c r="W28" s="5">
        <f>VLOOKUP(CONCATENATE($F28," ",$G28),AllocFactorMatrix,(W$4+1),FALSE)*$E33</f>
        <v>0</v>
      </c>
      <c r="X28" s="5">
        <f t="shared" si="10"/>
        <v>29737290.165383779</v>
      </c>
      <c r="Y28" s="5">
        <f>VLOOKUP(CONCATENATE($F28," ",$G28),AllocFactorMatrix,(Y$4+1),FALSE)*$E33</f>
        <v>1950356.8297226825</v>
      </c>
      <c r="Z28" s="5">
        <f>VLOOKUP(CONCATENATE($F28," ",$G28),AllocFactorMatrix,(Z$4+1),FALSE)*$E33</f>
        <v>32512.501338857834</v>
      </c>
      <c r="AA28" s="5">
        <f t="shared" si="7"/>
        <v>1982869.3310615404</v>
      </c>
      <c r="AB28" s="5">
        <f>VLOOKUP(CONCATENATE($F28," ",$G28),AllocFactorMatrix,(AB$4+1),FALSE)*$E33</f>
        <v>26044.359076085831</v>
      </c>
      <c r="AC28" s="5">
        <f>VLOOKUP(CONCATENATE($F28," ",$G28),AllocFactorMatrix,(AC$4+1),FALSE)*$E33</f>
        <v>88556.388587126668</v>
      </c>
      <c r="AD28" s="5">
        <f>VLOOKUP(CONCATENATE($F28," ",$G28),AllocFactorMatrix,(AD$4+1),FALSE)*$E33</f>
        <v>19089.918122113795</v>
      </c>
    </row>
    <row r="29" spans="3:30" hidden="1" outlineLevel="1">
      <c r="E29" s="55"/>
      <c r="F29" s="52" t="str">
        <f>F33</f>
        <v>TRANS_TOTAL</v>
      </c>
      <c r="G29" s="55" t="str">
        <f>$G$11</f>
        <v>DISTPRI</v>
      </c>
      <c r="H29" s="4">
        <f t="shared" si="5"/>
        <v>0</v>
      </c>
      <c r="I29" s="5">
        <f>VLOOKUP(CONCATENATE($F29," ",$G29),AllocFactorMatrix,(I$4+1),FALSE)*$E33</f>
        <v>0</v>
      </c>
      <c r="J29" s="5">
        <f>VLOOKUP(CONCATENATE($F29," ",$G29),AllocFactorMatrix,(J$4+1),FALSE)*$E33</f>
        <v>0</v>
      </c>
      <c r="K29" s="5">
        <f>VLOOKUP(CONCATENATE($F29," ",$G29),AllocFactorMatrix,(K$4+1),FALSE)*$E33</f>
        <v>0</v>
      </c>
      <c r="L29" s="5">
        <f>VLOOKUP(CONCATENATE($F29," ",$G29),AllocFactorMatrix,(L$4+1),FALSE)*$E33</f>
        <v>0</v>
      </c>
      <c r="M29" s="5">
        <f>VLOOKUP(CONCATENATE($F29," ",$G29),AllocFactorMatrix,(M$4+1),FALSE)*$E33</f>
        <v>0</v>
      </c>
      <c r="N29" s="5">
        <f t="shared" si="6"/>
        <v>0</v>
      </c>
      <c r="O29" s="5">
        <f>VLOOKUP(CONCATENATE($F29," ",$G29),AllocFactorMatrix,(O$4+1),FALSE)*$E33</f>
        <v>0</v>
      </c>
      <c r="P29" s="5">
        <f>VLOOKUP(CONCATENATE($F29," ",$G29),AllocFactorMatrix,(P$4+1),FALSE)*$E33</f>
        <v>0</v>
      </c>
      <c r="Q29" s="5">
        <f>VLOOKUP(CONCATENATE($F29," ",$G29),AllocFactorMatrix,(Q$4+1),FALSE)*$E33</f>
        <v>0</v>
      </c>
      <c r="R29" s="5">
        <f>VLOOKUP(CONCATENATE($F29," ",$G29),AllocFactorMatrix,(R$4+1),FALSE)*$E33</f>
        <v>0</v>
      </c>
      <c r="S29" s="5">
        <f t="shared" si="8"/>
        <v>0</v>
      </c>
      <c r="T29" s="5">
        <f>VLOOKUP(CONCATENATE($F29," ",$G29),AllocFactorMatrix,(T$4+1),FALSE)*$E33</f>
        <v>0</v>
      </c>
      <c r="U29" s="5">
        <f>VLOOKUP(CONCATENATE($F29," ",$G29),AllocFactorMatrix,(U$4+1),FALSE)*$E33</f>
        <v>0</v>
      </c>
      <c r="V29" s="5">
        <f>VLOOKUP(CONCATENATE($F29," ",$G29),AllocFactorMatrix,(V$4+1),FALSE)*$E33</f>
        <v>0</v>
      </c>
      <c r="W29" s="5">
        <f>VLOOKUP(CONCATENATE($F29," ",$G29),AllocFactorMatrix,(W$4+1),FALSE)*$E33</f>
        <v>0</v>
      </c>
      <c r="X29" s="5">
        <f t="shared" si="10"/>
        <v>0</v>
      </c>
      <c r="Y29" s="5">
        <f>VLOOKUP(CONCATENATE($F29," ",$G29),AllocFactorMatrix,(Y$4+1),FALSE)*$E33</f>
        <v>0</v>
      </c>
      <c r="Z29" s="5">
        <f>VLOOKUP(CONCATENATE($F29," ",$G29),AllocFactorMatrix,(Z$4+1),FALSE)*$E33</f>
        <v>0</v>
      </c>
      <c r="AA29" s="5">
        <f t="shared" si="7"/>
        <v>0</v>
      </c>
      <c r="AB29" s="5">
        <f>VLOOKUP(CONCATENATE($F29," ",$G29),AllocFactorMatrix,(AB$4+1),FALSE)*$E33</f>
        <v>0</v>
      </c>
      <c r="AC29" s="5">
        <f>VLOOKUP(CONCATENATE($F29," ",$G29),AllocFactorMatrix,(AC$4+1),FALSE)*$E33</f>
        <v>0</v>
      </c>
      <c r="AD29" s="5">
        <f>VLOOKUP(CONCATENATE($F29," ",$G29),AllocFactorMatrix,(AD$4+1),FALSE)*$E33</f>
        <v>0</v>
      </c>
    </row>
    <row r="30" spans="3:30" hidden="1" outlineLevel="1">
      <c r="E30" s="55"/>
      <c r="F30" s="52" t="str">
        <f>F33</f>
        <v>TRANS_TOTAL</v>
      </c>
      <c r="G30" s="55" t="str">
        <f>$G$12</f>
        <v>DISTSEC</v>
      </c>
      <c r="H30" s="4">
        <f t="shared" si="5"/>
        <v>0</v>
      </c>
      <c r="I30" s="5">
        <f>VLOOKUP(CONCATENATE($F30," ",$G30),AllocFactorMatrix,(I$4+1),FALSE)*$E33</f>
        <v>0</v>
      </c>
      <c r="J30" s="5">
        <f>VLOOKUP(CONCATENATE($F30," ",$G30),AllocFactorMatrix,(J$4+1),FALSE)*$E33</f>
        <v>0</v>
      </c>
      <c r="K30" s="5">
        <f>VLOOKUP(CONCATENATE($F30," ",$G30),AllocFactorMatrix,(K$4+1),FALSE)*$E33</f>
        <v>0</v>
      </c>
      <c r="L30" s="5">
        <f>VLOOKUP(CONCATENATE($F30," ",$G30),AllocFactorMatrix,(L$4+1),FALSE)*$E33</f>
        <v>0</v>
      </c>
      <c r="M30" s="5">
        <f>VLOOKUP(CONCATENATE($F30," ",$G30),AllocFactorMatrix,(M$4+1),FALSE)*$E33</f>
        <v>0</v>
      </c>
      <c r="N30" s="5">
        <f t="shared" si="6"/>
        <v>0</v>
      </c>
      <c r="O30" s="5">
        <f>VLOOKUP(CONCATENATE($F30," ",$G30),AllocFactorMatrix,(O$4+1),FALSE)*$E33</f>
        <v>0</v>
      </c>
      <c r="P30" s="5">
        <f>VLOOKUP(CONCATENATE($F30," ",$G30),AllocFactorMatrix,(P$4+1),FALSE)*$E33</f>
        <v>0</v>
      </c>
      <c r="Q30" s="5">
        <f>VLOOKUP(CONCATENATE($F30," ",$G30),AllocFactorMatrix,(Q$4+1),FALSE)*$E33</f>
        <v>0</v>
      </c>
      <c r="R30" s="5">
        <f>VLOOKUP(CONCATENATE($F30," ",$G30),AllocFactorMatrix,(R$4+1),FALSE)*$E33</f>
        <v>0</v>
      </c>
      <c r="S30" s="5">
        <f t="shared" si="8"/>
        <v>0</v>
      </c>
      <c r="T30" s="5">
        <f>VLOOKUP(CONCATENATE($F30," ",$G30),AllocFactorMatrix,(T$4+1),FALSE)*$E33</f>
        <v>0</v>
      </c>
      <c r="U30" s="5">
        <f>VLOOKUP(CONCATENATE($F30," ",$G30),AllocFactorMatrix,(U$4+1),FALSE)*$E33</f>
        <v>0</v>
      </c>
      <c r="V30" s="5">
        <f>VLOOKUP(CONCATENATE($F30," ",$G30),AllocFactorMatrix,(V$4+1),FALSE)*$E33</f>
        <v>0</v>
      </c>
      <c r="W30" s="5">
        <f>VLOOKUP(CONCATENATE($F30," ",$G30),AllocFactorMatrix,(W$4+1),FALSE)*$E33</f>
        <v>0</v>
      </c>
      <c r="X30" s="5">
        <f t="shared" si="10"/>
        <v>0</v>
      </c>
      <c r="Y30" s="5">
        <f>VLOOKUP(CONCATENATE($F30," ",$G30),AllocFactorMatrix,(Y$4+1),FALSE)*$E33</f>
        <v>0</v>
      </c>
      <c r="Z30" s="5">
        <f>VLOOKUP(CONCATENATE($F30," ",$G30),AllocFactorMatrix,(Z$4+1),FALSE)*$E33</f>
        <v>0</v>
      </c>
      <c r="AA30" s="5">
        <f t="shared" si="7"/>
        <v>0</v>
      </c>
      <c r="AB30" s="5">
        <f>VLOOKUP(CONCATENATE($F30," ",$G30),AllocFactorMatrix,(AB$4+1),FALSE)*$E33</f>
        <v>0</v>
      </c>
      <c r="AC30" s="5">
        <f>VLOOKUP(CONCATENATE($F30," ",$G30),AllocFactorMatrix,(AC$4+1),FALSE)*$E33</f>
        <v>0</v>
      </c>
      <c r="AD30" s="5">
        <f>VLOOKUP(CONCATENATE($F30," ",$G30),AllocFactorMatrix,(AD$4+1),FALSE)*$E33</f>
        <v>0</v>
      </c>
    </row>
    <row r="31" spans="3:30" hidden="1" outlineLevel="1">
      <c r="E31" s="55"/>
      <c r="F31" s="52" t="str">
        <f>F33</f>
        <v>TRANS_TOTAL</v>
      </c>
      <c r="G31" s="55" t="str">
        <f>$G$13</f>
        <v>ENERGY</v>
      </c>
      <c r="H31" s="4">
        <f t="shared" si="5"/>
        <v>0</v>
      </c>
      <c r="I31" s="5">
        <f>VLOOKUP(CONCATENATE($F31," ",$G31),AllocFactorMatrix,(I$4+1),FALSE)*$E33</f>
        <v>0</v>
      </c>
      <c r="J31" s="5">
        <f>VLOOKUP(CONCATENATE($F31," ",$G31),AllocFactorMatrix,(J$4+1),FALSE)*$E33</f>
        <v>0</v>
      </c>
      <c r="K31" s="5">
        <f>VLOOKUP(CONCATENATE($F31," ",$G31),AllocFactorMatrix,(K$4+1),FALSE)*$E33</f>
        <v>0</v>
      </c>
      <c r="L31" s="5">
        <f>VLOOKUP(CONCATENATE($F31," ",$G31),AllocFactorMatrix,(L$4+1),FALSE)*$E33</f>
        <v>0</v>
      </c>
      <c r="M31" s="5">
        <f>VLOOKUP(CONCATENATE($F31," ",$G31),AllocFactorMatrix,(M$4+1),FALSE)*$E33</f>
        <v>0</v>
      </c>
      <c r="N31" s="5">
        <f t="shared" si="6"/>
        <v>0</v>
      </c>
      <c r="O31" s="5">
        <f>VLOOKUP(CONCATENATE($F31," ",$G31),AllocFactorMatrix,(O$4+1),FALSE)*$E33</f>
        <v>0</v>
      </c>
      <c r="P31" s="5">
        <f>VLOOKUP(CONCATENATE($F31," ",$G31),AllocFactorMatrix,(P$4+1),FALSE)*$E33</f>
        <v>0</v>
      </c>
      <c r="Q31" s="5">
        <f>VLOOKUP(CONCATENATE($F31," ",$G31),AllocFactorMatrix,(Q$4+1),FALSE)*$E33</f>
        <v>0</v>
      </c>
      <c r="R31" s="5">
        <f>VLOOKUP(CONCATENATE($F31," ",$G31),AllocFactorMatrix,(R$4+1),FALSE)*$E33</f>
        <v>0</v>
      </c>
      <c r="S31" s="5">
        <f t="shared" si="8"/>
        <v>0</v>
      </c>
      <c r="T31" s="5">
        <f>VLOOKUP(CONCATENATE($F31," ",$G31),AllocFactorMatrix,(T$4+1),FALSE)*$E33</f>
        <v>0</v>
      </c>
      <c r="U31" s="5">
        <f>VLOOKUP(CONCATENATE($F31," ",$G31),AllocFactorMatrix,(U$4+1),FALSE)*$E33</f>
        <v>0</v>
      </c>
      <c r="V31" s="5">
        <f>VLOOKUP(CONCATENATE($F31," ",$G31),AllocFactorMatrix,(V$4+1),FALSE)*$E33</f>
        <v>0</v>
      </c>
      <c r="W31" s="5">
        <f>VLOOKUP(CONCATENATE($F31," ",$G31),AllocFactorMatrix,(W$4+1),FALSE)*$E33</f>
        <v>0</v>
      </c>
      <c r="X31" s="5">
        <f t="shared" si="10"/>
        <v>0</v>
      </c>
      <c r="Y31" s="5">
        <f>VLOOKUP(CONCATENATE($F31," ",$G31),AllocFactorMatrix,(Y$4+1),FALSE)*$E33</f>
        <v>0</v>
      </c>
      <c r="Z31" s="5">
        <f>VLOOKUP(CONCATENATE($F31," ",$G31),AllocFactorMatrix,(Z$4+1),FALSE)*$E33</f>
        <v>0</v>
      </c>
      <c r="AA31" s="5">
        <f t="shared" si="7"/>
        <v>0</v>
      </c>
      <c r="AB31" s="5">
        <f>VLOOKUP(CONCATENATE($F31," ",$G31),AllocFactorMatrix,(AB$4+1),FALSE)*$E33</f>
        <v>0</v>
      </c>
      <c r="AC31" s="5">
        <f>VLOOKUP(CONCATENATE($F31," ",$G31),AllocFactorMatrix,(AC$4+1),FALSE)*$E33</f>
        <v>0</v>
      </c>
      <c r="AD31" s="5">
        <f>VLOOKUP(CONCATENATE($F31," ",$G31),AllocFactorMatrix,(AD$4+1),FALSE)*$E33</f>
        <v>0</v>
      </c>
    </row>
    <row r="32" spans="3:30" hidden="1" outlineLevel="1">
      <c r="E32" s="55"/>
      <c r="F32" s="52" t="str">
        <f>F33</f>
        <v>TRANS_TOTAL</v>
      </c>
      <c r="G32" s="55" t="str">
        <f>$G$14</f>
        <v>CUSTOMER</v>
      </c>
      <c r="H32" s="4">
        <f t="shared" si="5"/>
        <v>0</v>
      </c>
      <c r="I32" s="5">
        <f>VLOOKUP(CONCATENATE($F32," ",$G32),AllocFactorMatrix,(I$4+1),FALSE)*$E33</f>
        <v>0</v>
      </c>
      <c r="J32" s="5">
        <f>VLOOKUP(CONCATENATE($F32," ",$G32),AllocFactorMatrix,(J$4+1),FALSE)*$E33</f>
        <v>0</v>
      </c>
      <c r="K32" s="5">
        <f>VLOOKUP(CONCATENATE($F32," ",$G32),AllocFactorMatrix,(K$4+1),FALSE)*$E33</f>
        <v>0</v>
      </c>
      <c r="L32" s="5">
        <f>VLOOKUP(CONCATENATE($F32," ",$G32),AllocFactorMatrix,(L$4+1),FALSE)*$E33</f>
        <v>0</v>
      </c>
      <c r="M32" s="5">
        <f>VLOOKUP(CONCATENATE($F32," ",$G32),AllocFactorMatrix,(M$4+1),FALSE)*$E33</f>
        <v>0</v>
      </c>
      <c r="N32" s="5">
        <f t="shared" si="6"/>
        <v>0</v>
      </c>
      <c r="O32" s="5">
        <f>VLOOKUP(CONCATENATE($F32," ",$G32),AllocFactorMatrix,(O$4+1),FALSE)*$E33</f>
        <v>0</v>
      </c>
      <c r="P32" s="5">
        <f>VLOOKUP(CONCATENATE($F32," ",$G32),AllocFactorMatrix,(P$4+1),FALSE)*$E33</f>
        <v>0</v>
      </c>
      <c r="Q32" s="5">
        <f>VLOOKUP(CONCATENATE($F32," ",$G32),AllocFactorMatrix,(Q$4+1),FALSE)*$E33</f>
        <v>0</v>
      </c>
      <c r="R32" s="5">
        <f>VLOOKUP(CONCATENATE($F32," ",$G32),AllocFactorMatrix,(R$4+1),FALSE)*$E33</f>
        <v>0</v>
      </c>
      <c r="S32" s="5">
        <f t="shared" si="8"/>
        <v>0</v>
      </c>
      <c r="T32" s="5">
        <f>VLOOKUP(CONCATENATE($F32," ",$G32),AllocFactorMatrix,(T$4+1),FALSE)*$E33</f>
        <v>0</v>
      </c>
      <c r="U32" s="5">
        <f>VLOOKUP(CONCATENATE($F32," ",$G32),AllocFactorMatrix,(U$4+1),FALSE)*$E33</f>
        <v>0</v>
      </c>
      <c r="V32" s="5">
        <f>VLOOKUP(CONCATENATE($F32," ",$G32),AllocFactorMatrix,(V$4+1),FALSE)*$E33</f>
        <v>0</v>
      </c>
      <c r="W32" s="5">
        <f>VLOOKUP(CONCATENATE($F32," ",$G32),AllocFactorMatrix,(W$4+1),FALSE)*$E33</f>
        <v>0</v>
      </c>
      <c r="X32" s="5">
        <f t="shared" si="10"/>
        <v>0</v>
      </c>
      <c r="Y32" s="5">
        <f>VLOOKUP(CONCATENATE($F32," ",$G32),AllocFactorMatrix,(Y$4+1),FALSE)*$E33</f>
        <v>0</v>
      </c>
      <c r="Z32" s="5">
        <f>VLOOKUP(CONCATENATE($F32," ",$G32),AllocFactorMatrix,(Z$4+1),FALSE)*$E33</f>
        <v>0</v>
      </c>
      <c r="AA32" s="5">
        <f t="shared" si="7"/>
        <v>0</v>
      </c>
      <c r="AB32" s="5">
        <f>VLOOKUP(CONCATENATE($F32," ",$G32),AllocFactorMatrix,(AB$4+1),FALSE)*$E33</f>
        <v>0</v>
      </c>
      <c r="AC32" s="5">
        <f>VLOOKUP(CONCATENATE($F32," ",$G32),AllocFactorMatrix,(AC$4+1),FALSE)*$E33</f>
        <v>0</v>
      </c>
      <c r="AD32" s="5">
        <f>VLOOKUP(CONCATENATE($F32," ",$G32),AllocFactorMatrix,(AD$4+1),FALSE)*$E33</f>
        <v>0</v>
      </c>
    </row>
    <row r="33" spans="3:30" collapsed="1">
      <c r="D33" s="1" t="s">
        <v>190</v>
      </c>
      <c r="E33" s="61">
        <f>556519199+10050217-E25</f>
        <v>556524133</v>
      </c>
      <c r="F33" s="10" t="s">
        <v>194</v>
      </c>
      <c r="G33" s="55" t="str">
        <f>$G$15</f>
        <v>TOTAL</v>
      </c>
      <c r="H33" s="4">
        <f>SUBTOTAL(9,I33:AD33)</f>
        <v>556524133</v>
      </c>
      <c r="I33" s="5">
        <f>VLOOKUP(CONCATENATE($F33," ",$G33),AllocFactorMatrix,(I$4+1),FALSE)*$E33</f>
        <v>273560815.15418023</v>
      </c>
      <c r="J33" s="5">
        <f>VLOOKUP(CONCATENATE($F33," ",$G33),AllocFactorMatrix,(J$4+1),FALSE)*$E33</f>
        <v>13465820.025292581</v>
      </c>
      <c r="K33" s="5">
        <f>VLOOKUP(CONCATENATE($F33," ",$G33),AllocFactorMatrix,(K$4+1),FALSE)*$E33</f>
        <v>49265604.221366756</v>
      </c>
      <c r="L33" s="5">
        <f>VLOOKUP(CONCATENATE($F33," ",$G33),AllocFactorMatrix,(L$4+1),FALSE)*$E33</f>
        <v>1545668.1327555485</v>
      </c>
      <c r="M33" s="5">
        <f>VLOOKUP(CONCATENATE($F33," ",$G33),AllocFactorMatrix,(M$4+1),FALSE)*$E33</f>
        <v>153099.52859450204</v>
      </c>
      <c r="N33" s="5">
        <f t="shared" si="6"/>
        <v>50964371.882716805</v>
      </c>
      <c r="O33" s="5">
        <f>VLOOKUP(CONCATENATE($F33," ",$G33),AllocFactorMatrix,(O$4+1),FALSE)*$E33</f>
        <v>37409725.308376476</v>
      </c>
      <c r="P33" s="5">
        <f>VLOOKUP(CONCATENATE($F33," ",$G33),AllocFactorMatrix,(P$4+1),FALSE)*$E33</f>
        <v>6967733.2766481545</v>
      </c>
      <c r="Q33" s="5">
        <f>VLOOKUP(CONCATENATE($F33," ",$G33),AllocFactorMatrix,(Q$4+1),FALSE)*$E33</f>
        <v>3321013.3646088173</v>
      </c>
      <c r="R33" s="5">
        <f>VLOOKUP(CONCATENATE($F33," ",$G33),AllocFactorMatrix,(R$4+1),FALSE)*$E33</f>
        <v>117108.99561152274</v>
      </c>
      <c r="S33" s="5">
        <f t="shared" si="8"/>
        <v>47815580.945244975</v>
      </c>
      <c r="T33" s="5">
        <f>VLOOKUP(CONCATENATE($F33," ",$G33),AllocFactorMatrix,(T$4+1),FALSE)*$E33</f>
        <v>1306724.9968592192</v>
      </c>
      <c r="U33" s="5">
        <f>VLOOKUP(CONCATENATE($F33," ",$G33),AllocFactorMatrix,(U$4+1),FALSE)*$E33</f>
        <v>21385631.068468675</v>
      </c>
      <c r="V33" s="5">
        <f>VLOOKUP(CONCATENATE($F33," ",$G33),AllocFactorMatrix,(V$4+1),FALSE)*$E33</f>
        <v>119253021.59884721</v>
      </c>
      <c r="W33" s="5">
        <f>VLOOKUP(CONCATENATE($F33," ",$G33),AllocFactorMatrix,(W$4+1),FALSE)*$E33</f>
        <v>16874855.346130047</v>
      </c>
      <c r="X33" s="5">
        <f t="shared" si="10"/>
        <v>158820233.01030514</v>
      </c>
      <c r="Y33" s="5">
        <f>VLOOKUP(CONCATENATE($F33," ",$G33),AllocFactorMatrix,(Y$4+1),FALSE)*$E33</f>
        <v>11448758.357209936</v>
      </c>
      <c r="Z33" s="5">
        <f>VLOOKUP(CONCATENATE($F33," ",$G33),AllocFactorMatrix,(Z$4+1),FALSE)*$E33</f>
        <v>191607.09620173756</v>
      </c>
      <c r="AA33" s="5">
        <f t="shared" si="7"/>
        <v>11640365.453411674</v>
      </c>
      <c r="AB33" s="5">
        <f>VLOOKUP(CONCATENATE($F33," ",$G33),AllocFactorMatrix,(AB$4+1),FALSE)*$E33</f>
        <v>149300.22213926914</v>
      </c>
      <c r="AC33" s="5">
        <f>VLOOKUP(CONCATENATE($F33," ",$G33),AllocFactorMatrix,(AC$4+1),FALSE)*$E33</f>
        <v>88556.388587126668</v>
      </c>
      <c r="AD33" s="5">
        <f>VLOOKUP(CONCATENATE($F33," ",$G33),AllocFactorMatrix,(AD$4+1),FALSE)*$E33</f>
        <v>19089.918122113795</v>
      </c>
    </row>
    <row r="34" spans="3:30" hidden="1" outlineLevel="1">
      <c r="E34" s="58"/>
      <c r="F34" s="11"/>
      <c r="G34" s="55" t="str">
        <f>$G$8</f>
        <v>PRODUCTION</v>
      </c>
      <c r="H34" s="4">
        <f t="shared" ref="H34:AD34" si="11">H18+H26</f>
        <v>10045282.999999998</v>
      </c>
      <c r="I34" s="4">
        <f t="shared" si="11"/>
        <v>4948135.5401258618</v>
      </c>
      <c r="J34" s="4">
        <f t="shared" si="11"/>
        <v>244604.02054498793</v>
      </c>
      <c r="K34" s="4">
        <f t="shared" si="11"/>
        <v>895970.50880779233</v>
      </c>
      <c r="L34" s="4">
        <f t="shared" ref="L34:M41" si="12">L18+L26</f>
        <v>28201.970565600848</v>
      </c>
      <c r="M34" s="4">
        <f t="shared" si="12"/>
        <v>2644.6905580630073</v>
      </c>
      <c r="N34" s="4">
        <f t="shared" si="11"/>
        <v>926817.16993145621</v>
      </c>
      <c r="O34" s="4">
        <f t="shared" si="11"/>
        <v>681076.96454989165</v>
      </c>
      <c r="P34" s="4">
        <f t="shared" si="11"/>
        <v>126904.48095662246</v>
      </c>
      <c r="Q34" s="4">
        <f t="shared" si="11"/>
        <v>57345.771982801351</v>
      </c>
      <c r="R34" s="4">
        <f t="shared" ref="R34:R41" si="13">R18+R26</f>
        <v>2578.7752644479738</v>
      </c>
      <c r="S34" s="4">
        <f t="shared" si="11"/>
        <v>867905.99275376345</v>
      </c>
      <c r="T34" s="4">
        <f t="shared" ref="T34:T41" si="14">T18+T26</f>
        <v>23791.762840561347</v>
      </c>
      <c r="U34" s="4">
        <f t="shared" si="11"/>
        <v>389348.14520138688</v>
      </c>
      <c r="V34" s="4">
        <f t="shared" si="11"/>
        <v>2057715.8874664367</v>
      </c>
      <c r="W34" s="4">
        <f t="shared" ref="W34:W41" si="15">W18+W26</f>
        <v>371589.38415023085</v>
      </c>
      <c r="X34" s="4">
        <f t="shared" si="11"/>
        <v>2842445.1796586155</v>
      </c>
      <c r="Y34" s="4">
        <f t="shared" si="11"/>
        <v>209157.65507999039</v>
      </c>
      <c r="Z34" s="4">
        <f t="shared" si="11"/>
        <v>3503.3107729889725</v>
      </c>
      <c r="AA34" s="4">
        <f t="shared" si="11"/>
        <v>212660.96585297937</v>
      </c>
      <c r="AB34" s="4">
        <f t="shared" ref="AB34:AC41" si="16">AB18+AB26</f>
        <v>2714.131132333353</v>
      </c>
      <c r="AC34" s="4">
        <f t="shared" si="16"/>
        <v>0</v>
      </c>
      <c r="AD34" s="4">
        <f t="shared" si="11"/>
        <v>0</v>
      </c>
    </row>
    <row r="35" spans="3:30" hidden="1" outlineLevel="1">
      <c r="E35" s="58"/>
      <c r="F35" s="11"/>
      <c r="G35" s="55" t="str">
        <f>$G$9</f>
        <v>BULKTRAN</v>
      </c>
      <c r="H35" s="4">
        <f t="shared" ref="H35:AD35" si="17">H19+H27</f>
        <v>456182831.82010001</v>
      </c>
      <c r="I35" s="4">
        <f t="shared" si="17"/>
        <v>224707903.49304202</v>
      </c>
      <c r="J35" s="4">
        <f t="shared" si="17"/>
        <v>11108114.601330247</v>
      </c>
      <c r="K35" s="4">
        <f t="shared" si="17"/>
        <v>40688387.169901982</v>
      </c>
      <c r="L35" s="4">
        <f t="shared" si="12"/>
        <v>1280725.9681507132</v>
      </c>
      <c r="M35" s="4">
        <f t="shared" si="12"/>
        <v>120102.38318473092</v>
      </c>
      <c r="N35" s="4">
        <f t="shared" si="17"/>
        <v>42089215.521237426</v>
      </c>
      <c r="O35" s="4">
        <f t="shared" si="17"/>
        <v>30929503.765678618</v>
      </c>
      <c r="P35" s="4">
        <f t="shared" si="17"/>
        <v>5763067.6501052268</v>
      </c>
      <c r="Q35" s="4">
        <f t="shared" si="17"/>
        <v>2604222.9627601407</v>
      </c>
      <c r="R35" s="4">
        <f t="shared" si="13"/>
        <v>117108.99561152274</v>
      </c>
      <c r="S35" s="4">
        <f t="shared" si="17"/>
        <v>39413903.374155514</v>
      </c>
      <c r="T35" s="4">
        <f t="shared" si="14"/>
        <v>1080446.7874722397</v>
      </c>
      <c r="U35" s="4">
        <f t="shared" si="17"/>
        <v>17681327.58846835</v>
      </c>
      <c r="V35" s="4">
        <f t="shared" si="17"/>
        <v>93446313.122850716</v>
      </c>
      <c r="W35" s="4">
        <f t="shared" si="15"/>
        <v>16874855.346130047</v>
      </c>
      <c r="X35" s="4">
        <f t="shared" si="17"/>
        <v>129082942.84492135</v>
      </c>
      <c r="Y35" s="4">
        <f t="shared" si="17"/>
        <v>9498401.5274872538</v>
      </c>
      <c r="Z35" s="4">
        <f t="shared" si="17"/>
        <v>159094.59486287969</v>
      </c>
      <c r="AA35" s="4">
        <f t="shared" si="17"/>
        <v>9657496.122350134</v>
      </c>
      <c r="AB35" s="4">
        <f t="shared" si="16"/>
        <v>123255.86306318332</v>
      </c>
      <c r="AC35" s="4">
        <f t="shared" si="16"/>
        <v>0</v>
      </c>
      <c r="AD35" s="4">
        <f t="shared" si="17"/>
        <v>0</v>
      </c>
    </row>
    <row r="36" spans="3:30" hidden="1" outlineLevel="1">
      <c r="E36" s="58"/>
      <c r="F36" s="11"/>
      <c r="G36" s="55" t="str">
        <f>$G$10</f>
        <v>SUBTRAN</v>
      </c>
      <c r="H36" s="4">
        <f t="shared" ref="H36:AD36" si="18">H20+H28</f>
        <v>100341301.17989999</v>
      </c>
      <c r="I36" s="4">
        <f t="shared" si="18"/>
        <v>48852911.661138184</v>
      </c>
      <c r="J36" s="4">
        <f t="shared" si="18"/>
        <v>2357705.4239623342</v>
      </c>
      <c r="K36" s="4">
        <f t="shared" si="18"/>
        <v>8577217.05146477</v>
      </c>
      <c r="L36" s="4">
        <f t="shared" si="12"/>
        <v>264942.1646048351</v>
      </c>
      <c r="M36" s="4">
        <f t="shared" si="12"/>
        <v>32997.145409771125</v>
      </c>
      <c r="N36" s="4">
        <f t="shared" si="18"/>
        <v>8875156.3614793755</v>
      </c>
      <c r="O36" s="4">
        <f t="shared" si="18"/>
        <v>6480221.5426978562</v>
      </c>
      <c r="P36" s="4">
        <f t="shared" si="18"/>
        <v>1204665.6265429286</v>
      </c>
      <c r="Q36" s="4">
        <f t="shared" si="18"/>
        <v>716790.40184867696</v>
      </c>
      <c r="R36" s="4">
        <f t="shared" si="13"/>
        <v>0</v>
      </c>
      <c r="S36" s="4">
        <f t="shared" si="18"/>
        <v>8401677.5710894614</v>
      </c>
      <c r="T36" s="4">
        <f t="shared" si="14"/>
        <v>226278.2093869797</v>
      </c>
      <c r="U36" s="4">
        <f t="shared" si="18"/>
        <v>3704303.4800003208</v>
      </c>
      <c r="V36" s="4">
        <f t="shared" si="18"/>
        <v>25806708.475996479</v>
      </c>
      <c r="W36" s="4">
        <f t="shared" si="15"/>
        <v>0</v>
      </c>
      <c r="X36" s="4">
        <f t="shared" si="18"/>
        <v>29737290.165383779</v>
      </c>
      <c r="Y36" s="4">
        <f t="shared" si="18"/>
        <v>1950356.8297226825</v>
      </c>
      <c r="Z36" s="4">
        <f t="shared" si="18"/>
        <v>32512.501338857834</v>
      </c>
      <c r="AA36" s="4">
        <f t="shared" si="18"/>
        <v>1982869.3310615404</v>
      </c>
      <c r="AB36" s="4">
        <f t="shared" si="16"/>
        <v>26044.359076085831</v>
      </c>
      <c r="AC36" s="4">
        <f t="shared" si="16"/>
        <v>88556.388587126668</v>
      </c>
      <c r="AD36" s="4">
        <f t="shared" si="18"/>
        <v>19089.918122113795</v>
      </c>
    </row>
    <row r="37" spans="3:30" hidden="1" outlineLevel="1">
      <c r="E37" s="58"/>
      <c r="F37" s="11"/>
      <c r="G37" s="55" t="str">
        <f>$G$11</f>
        <v>DISTPRI</v>
      </c>
      <c r="H37" s="4">
        <f t="shared" ref="H37:AD37" si="19">H21+H29</f>
        <v>0</v>
      </c>
      <c r="I37" s="4">
        <f t="shared" si="19"/>
        <v>0</v>
      </c>
      <c r="J37" s="4">
        <f t="shared" si="19"/>
        <v>0</v>
      </c>
      <c r="K37" s="4">
        <f t="shared" si="19"/>
        <v>0</v>
      </c>
      <c r="L37" s="4">
        <f t="shared" si="12"/>
        <v>0</v>
      </c>
      <c r="M37" s="4">
        <f t="shared" si="12"/>
        <v>0</v>
      </c>
      <c r="N37" s="4">
        <f t="shared" si="19"/>
        <v>0</v>
      </c>
      <c r="O37" s="4">
        <f t="shared" si="19"/>
        <v>0</v>
      </c>
      <c r="P37" s="4">
        <f t="shared" si="19"/>
        <v>0</v>
      </c>
      <c r="Q37" s="4">
        <f t="shared" si="19"/>
        <v>0</v>
      </c>
      <c r="R37" s="4">
        <f t="shared" si="13"/>
        <v>0</v>
      </c>
      <c r="S37" s="4">
        <f t="shared" si="19"/>
        <v>0</v>
      </c>
      <c r="T37" s="4">
        <f t="shared" si="14"/>
        <v>0</v>
      </c>
      <c r="U37" s="4">
        <f t="shared" si="19"/>
        <v>0</v>
      </c>
      <c r="V37" s="4">
        <f t="shared" si="19"/>
        <v>0</v>
      </c>
      <c r="W37" s="4">
        <f t="shared" si="15"/>
        <v>0</v>
      </c>
      <c r="X37" s="4">
        <f t="shared" si="19"/>
        <v>0</v>
      </c>
      <c r="Y37" s="4">
        <f t="shared" si="19"/>
        <v>0</v>
      </c>
      <c r="Z37" s="4">
        <f t="shared" si="19"/>
        <v>0</v>
      </c>
      <c r="AA37" s="4">
        <f t="shared" si="19"/>
        <v>0</v>
      </c>
      <c r="AB37" s="4">
        <f t="shared" si="16"/>
        <v>0</v>
      </c>
      <c r="AC37" s="4">
        <f t="shared" si="16"/>
        <v>0</v>
      </c>
      <c r="AD37" s="4">
        <f t="shared" si="19"/>
        <v>0</v>
      </c>
    </row>
    <row r="38" spans="3:30" hidden="1" outlineLevel="1">
      <c r="E38" s="58"/>
      <c r="F38" s="11"/>
      <c r="G38" s="55" t="str">
        <f>$G$12</f>
        <v>DISTSEC</v>
      </c>
      <c r="H38" s="4">
        <f t="shared" ref="H38:AD38" si="20">H22+H30</f>
        <v>0</v>
      </c>
      <c r="I38" s="4">
        <f t="shared" si="20"/>
        <v>0</v>
      </c>
      <c r="J38" s="4">
        <f t="shared" si="20"/>
        <v>0</v>
      </c>
      <c r="K38" s="4">
        <f t="shared" si="20"/>
        <v>0</v>
      </c>
      <c r="L38" s="4">
        <f t="shared" si="12"/>
        <v>0</v>
      </c>
      <c r="M38" s="4">
        <f t="shared" si="12"/>
        <v>0</v>
      </c>
      <c r="N38" s="4">
        <f t="shared" si="20"/>
        <v>0</v>
      </c>
      <c r="O38" s="4">
        <f t="shared" si="20"/>
        <v>0</v>
      </c>
      <c r="P38" s="4">
        <f t="shared" si="20"/>
        <v>0</v>
      </c>
      <c r="Q38" s="4">
        <f t="shared" si="20"/>
        <v>0</v>
      </c>
      <c r="R38" s="4">
        <f t="shared" si="13"/>
        <v>0</v>
      </c>
      <c r="S38" s="4">
        <f t="shared" si="20"/>
        <v>0</v>
      </c>
      <c r="T38" s="4">
        <f t="shared" si="14"/>
        <v>0</v>
      </c>
      <c r="U38" s="4">
        <f t="shared" si="20"/>
        <v>0</v>
      </c>
      <c r="V38" s="4">
        <f t="shared" si="20"/>
        <v>0</v>
      </c>
      <c r="W38" s="4">
        <f t="shared" si="15"/>
        <v>0</v>
      </c>
      <c r="X38" s="4">
        <f t="shared" si="20"/>
        <v>0</v>
      </c>
      <c r="Y38" s="4">
        <f t="shared" si="20"/>
        <v>0</v>
      </c>
      <c r="Z38" s="4">
        <f t="shared" si="20"/>
        <v>0</v>
      </c>
      <c r="AA38" s="4">
        <f t="shared" si="20"/>
        <v>0</v>
      </c>
      <c r="AB38" s="4">
        <f t="shared" si="16"/>
        <v>0</v>
      </c>
      <c r="AC38" s="4">
        <f t="shared" si="16"/>
        <v>0</v>
      </c>
      <c r="AD38" s="4">
        <f t="shared" si="20"/>
        <v>0</v>
      </c>
    </row>
    <row r="39" spans="3:30" hidden="1" outlineLevel="1">
      <c r="E39" s="58"/>
      <c r="F39" s="11"/>
      <c r="G39" s="55" t="str">
        <f>$G$13</f>
        <v>ENERGY</v>
      </c>
      <c r="H39" s="4">
        <f t="shared" ref="H39:AD39" si="21">H23+H31</f>
        <v>0</v>
      </c>
      <c r="I39" s="4">
        <f t="shared" si="21"/>
        <v>0</v>
      </c>
      <c r="J39" s="4">
        <f t="shared" si="21"/>
        <v>0</v>
      </c>
      <c r="K39" s="4">
        <f t="shared" si="21"/>
        <v>0</v>
      </c>
      <c r="L39" s="4">
        <f t="shared" si="12"/>
        <v>0</v>
      </c>
      <c r="M39" s="4">
        <f t="shared" si="12"/>
        <v>0</v>
      </c>
      <c r="N39" s="4">
        <f t="shared" si="21"/>
        <v>0</v>
      </c>
      <c r="O39" s="4">
        <f t="shared" si="21"/>
        <v>0</v>
      </c>
      <c r="P39" s="4">
        <f t="shared" si="21"/>
        <v>0</v>
      </c>
      <c r="Q39" s="4">
        <f t="shared" si="21"/>
        <v>0</v>
      </c>
      <c r="R39" s="4">
        <f t="shared" si="13"/>
        <v>0</v>
      </c>
      <c r="S39" s="4">
        <f t="shared" si="21"/>
        <v>0</v>
      </c>
      <c r="T39" s="4">
        <f t="shared" si="14"/>
        <v>0</v>
      </c>
      <c r="U39" s="4">
        <f t="shared" si="21"/>
        <v>0</v>
      </c>
      <c r="V39" s="4">
        <f t="shared" si="21"/>
        <v>0</v>
      </c>
      <c r="W39" s="4">
        <f t="shared" si="15"/>
        <v>0</v>
      </c>
      <c r="X39" s="4">
        <f t="shared" si="21"/>
        <v>0</v>
      </c>
      <c r="Y39" s="4">
        <f t="shared" si="21"/>
        <v>0</v>
      </c>
      <c r="Z39" s="4">
        <f t="shared" si="21"/>
        <v>0</v>
      </c>
      <c r="AA39" s="4">
        <f t="shared" si="21"/>
        <v>0</v>
      </c>
      <c r="AB39" s="4">
        <f t="shared" si="16"/>
        <v>0</v>
      </c>
      <c r="AC39" s="4">
        <f t="shared" si="16"/>
        <v>0</v>
      </c>
      <c r="AD39" s="4">
        <f t="shared" si="21"/>
        <v>0</v>
      </c>
    </row>
    <row r="40" spans="3:30" hidden="1" outlineLevel="1">
      <c r="E40" s="58"/>
      <c r="F40" s="11"/>
      <c r="G40" s="55" t="str">
        <f>$G$14</f>
        <v>CUSTOMER</v>
      </c>
      <c r="H40" s="4">
        <f t="shared" ref="H40:AD41" si="22">H24+H32</f>
        <v>0</v>
      </c>
      <c r="I40" s="4">
        <f t="shared" si="22"/>
        <v>0</v>
      </c>
      <c r="J40" s="4">
        <f t="shared" si="22"/>
        <v>0</v>
      </c>
      <c r="K40" s="4">
        <f t="shared" si="22"/>
        <v>0</v>
      </c>
      <c r="L40" s="4">
        <f t="shared" si="12"/>
        <v>0</v>
      </c>
      <c r="M40" s="4">
        <f t="shared" si="12"/>
        <v>0</v>
      </c>
      <c r="N40" s="4">
        <f t="shared" si="22"/>
        <v>0</v>
      </c>
      <c r="O40" s="4">
        <f t="shared" si="22"/>
        <v>0</v>
      </c>
      <c r="P40" s="4">
        <f t="shared" si="22"/>
        <v>0</v>
      </c>
      <c r="Q40" s="4">
        <f t="shared" si="22"/>
        <v>0</v>
      </c>
      <c r="R40" s="4">
        <f t="shared" si="13"/>
        <v>0</v>
      </c>
      <c r="S40" s="4">
        <f t="shared" si="22"/>
        <v>0</v>
      </c>
      <c r="T40" s="4">
        <f t="shared" si="14"/>
        <v>0</v>
      </c>
      <c r="U40" s="4">
        <f t="shared" si="22"/>
        <v>0</v>
      </c>
      <c r="V40" s="4">
        <f t="shared" si="22"/>
        <v>0</v>
      </c>
      <c r="W40" s="4">
        <f t="shared" si="15"/>
        <v>0</v>
      </c>
      <c r="X40" s="4">
        <f t="shared" si="22"/>
        <v>0</v>
      </c>
      <c r="Y40" s="4">
        <f t="shared" si="22"/>
        <v>0</v>
      </c>
      <c r="Z40" s="4">
        <f t="shared" si="22"/>
        <v>0</v>
      </c>
      <c r="AA40" s="4">
        <f t="shared" si="22"/>
        <v>0</v>
      </c>
      <c r="AB40" s="4">
        <f t="shared" si="16"/>
        <v>0</v>
      </c>
      <c r="AC40" s="4">
        <f t="shared" si="16"/>
        <v>0</v>
      </c>
      <c r="AD40" s="4">
        <f t="shared" si="22"/>
        <v>0</v>
      </c>
    </row>
    <row r="41" spans="3:30" collapsed="1">
      <c r="D41" s="1" t="s">
        <v>3</v>
      </c>
      <c r="E41" s="53">
        <f>E25+E33</f>
        <v>566569416</v>
      </c>
      <c r="F41" s="3"/>
      <c r="G41" s="55" t="str">
        <f>$G$15</f>
        <v>TOTAL</v>
      </c>
      <c r="H41" s="4">
        <f>H25+H33</f>
        <v>566569416</v>
      </c>
      <c r="I41" s="4">
        <f t="shared" si="22"/>
        <v>278508950.69430608</v>
      </c>
      <c r="J41" s="4">
        <f t="shared" si="22"/>
        <v>13710424.045837568</v>
      </c>
      <c r="K41" s="4">
        <f t="shared" si="22"/>
        <v>50161574.730174549</v>
      </c>
      <c r="L41" s="4">
        <f t="shared" si="12"/>
        <v>1573870.1033211492</v>
      </c>
      <c r="M41" s="4">
        <f t="shared" si="12"/>
        <v>155744.21915256506</v>
      </c>
      <c r="N41" s="4">
        <f t="shared" si="22"/>
        <v>51891189.052648261</v>
      </c>
      <c r="O41" s="4">
        <f t="shared" si="22"/>
        <v>38090802.272926368</v>
      </c>
      <c r="P41" s="4">
        <f t="shared" si="22"/>
        <v>7094637.7576047769</v>
      </c>
      <c r="Q41" s="4">
        <f t="shared" si="22"/>
        <v>3378359.1365916184</v>
      </c>
      <c r="R41" s="4">
        <f t="shared" si="13"/>
        <v>119687.77087597072</v>
      </c>
      <c r="S41" s="4">
        <f t="shared" si="22"/>
        <v>48683486.937998742</v>
      </c>
      <c r="T41" s="4">
        <f t="shared" si="14"/>
        <v>1330516.7596997805</v>
      </c>
      <c r="U41" s="4">
        <f t="shared" si="22"/>
        <v>21774979.21367006</v>
      </c>
      <c r="V41" s="4">
        <f t="shared" si="22"/>
        <v>121310737.48631364</v>
      </c>
      <c r="W41" s="4">
        <f t="shared" si="15"/>
        <v>17246444.730280276</v>
      </c>
      <c r="X41" s="4">
        <f t="shared" si="22"/>
        <v>161662678.18996376</v>
      </c>
      <c r="Y41" s="4">
        <f t="shared" si="22"/>
        <v>11657916.012289926</v>
      </c>
      <c r="Z41" s="4">
        <f t="shared" si="22"/>
        <v>195110.40697472653</v>
      </c>
      <c r="AA41" s="4">
        <f t="shared" si="22"/>
        <v>11853026.419264654</v>
      </c>
      <c r="AB41" s="4">
        <f t="shared" si="16"/>
        <v>152014.35327160251</v>
      </c>
      <c r="AC41" s="4">
        <f t="shared" si="16"/>
        <v>88556.388587126668</v>
      </c>
      <c r="AD41" s="4">
        <f t="shared" si="22"/>
        <v>19089.918122113795</v>
      </c>
    </row>
    <row r="42" spans="3:30">
      <c r="E42" s="4"/>
      <c r="F42" s="3"/>
      <c r="G42" s="3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3:30">
      <c r="C43" s="55" t="s">
        <v>681</v>
      </c>
      <c r="E43" s="3"/>
      <c r="F43" s="3"/>
      <c r="G43" s="3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spans="3:30" hidden="1" outlineLevel="1">
      <c r="F44" s="52" t="str">
        <f>F51</f>
        <v>DIST_CPD</v>
      </c>
      <c r="G44" s="55" t="str">
        <f>$G$8</f>
        <v>PRODUCTION</v>
      </c>
      <c r="H44" s="4">
        <f t="shared" ref="H44:H83" si="23">SUBTOTAL(9,I44:AD44)</f>
        <v>0</v>
      </c>
      <c r="I44" s="5">
        <f>VLOOKUP(CONCATENATE($F44," ",$G44),AllocFactorMatrix,(I$4+1),FALSE)*$E51</f>
        <v>0</v>
      </c>
      <c r="J44" s="5">
        <f>VLOOKUP(CONCATENATE($F44," ",$G44),AllocFactorMatrix,(J$4+1),FALSE)*$E51</f>
        <v>0</v>
      </c>
      <c r="K44" s="5">
        <f>VLOOKUP(CONCATENATE($F44," ",$G44),AllocFactorMatrix,(K$4+1),FALSE)*$E51</f>
        <v>0</v>
      </c>
      <c r="L44" s="5">
        <f>VLOOKUP(CONCATENATE($F44," ",$G44),AllocFactorMatrix,(L$4+1),FALSE)*$E51</f>
        <v>0</v>
      </c>
      <c r="M44" s="5">
        <f>VLOOKUP(CONCATENATE($F44," ",$G44),AllocFactorMatrix,(M$4+1),FALSE)*$E51</f>
        <v>0</v>
      </c>
      <c r="N44" s="5">
        <f t="shared" ref="N44:N51" si="24">SUBTOTAL(9,K44:M44)</f>
        <v>0</v>
      </c>
      <c r="O44" s="5">
        <f>VLOOKUP(CONCATENATE($F44," ",$G44),AllocFactorMatrix,(O$4+1),FALSE)*$E51</f>
        <v>0</v>
      </c>
      <c r="P44" s="5">
        <f>VLOOKUP(CONCATENATE($F44," ",$G44),AllocFactorMatrix,(P$4+1),FALSE)*$E51</f>
        <v>0</v>
      </c>
      <c r="Q44" s="5">
        <f>VLOOKUP(CONCATENATE($F44," ",$G44),AllocFactorMatrix,(Q$4+1),FALSE)*$E51</f>
        <v>0</v>
      </c>
      <c r="R44" s="5">
        <f>VLOOKUP(CONCATENATE($F44," ",$G44),AllocFactorMatrix,(R$4+1),FALSE)*$E51</f>
        <v>0</v>
      </c>
      <c r="S44" s="5">
        <f>SUBTOTAL(9,O44:R44)</f>
        <v>0</v>
      </c>
      <c r="T44" s="5">
        <f>VLOOKUP(CONCATENATE($F44," ",$G44),AllocFactorMatrix,(T$4+1),FALSE)*$E51</f>
        <v>0</v>
      </c>
      <c r="U44" s="5">
        <f>VLOOKUP(CONCATENATE($F44," ",$G44),AllocFactorMatrix,(U$4+1),FALSE)*$E51</f>
        <v>0</v>
      </c>
      <c r="V44" s="5">
        <f>VLOOKUP(CONCATENATE($F44," ",$G44),AllocFactorMatrix,(V$4+1),FALSE)*$E51</f>
        <v>0</v>
      </c>
      <c r="W44" s="5">
        <f>VLOOKUP(CONCATENATE($F44," ",$G44),AllocFactorMatrix,(W$4+1),FALSE)*$E51</f>
        <v>0</v>
      </c>
      <c r="X44" s="5">
        <f>SUBTOTAL(9,T44:W44)</f>
        <v>0</v>
      </c>
      <c r="Y44" s="5">
        <f>VLOOKUP(CONCATENATE($F44," ",$G44),AllocFactorMatrix,(Y$4+1),FALSE)*$E51</f>
        <v>0</v>
      </c>
      <c r="Z44" s="5">
        <f>VLOOKUP(CONCATENATE($F44," ",$G44),AllocFactorMatrix,(Z$4+1),FALSE)*$E51</f>
        <v>0</v>
      </c>
      <c r="AA44" s="5">
        <f t="shared" ref="AA44:AA75" si="25">SUBTOTAL(9,Y44:Z44)</f>
        <v>0</v>
      </c>
      <c r="AB44" s="5">
        <f>VLOOKUP(CONCATENATE($F44," ",$G44),AllocFactorMatrix,(AB$4+1),FALSE)*$E51</f>
        <v>0</v>
      </c>
      <c r="AC44" s="5">
        <f>VLOOKUP(CONCATENATE($F44," ",$G44),AllocFactorMatrix,(AC$4+1),FALSE)*$E51</f>
        <v>0</v>
      </c>
      <c r="AD44" s="5">
        <f>VLOOKUP(CONCATENATE($F44," ",$G44),AllocFactorMatrix,(AD$4+1),FALSE)*$E51</f>
        <v>0</v>
      </c>
    </row>
    <row r="45" spans="3:30" hidden="1" outlineLevel="1">
      <c r="F45" s="52" t="str">
        <f>F51</f>
        <v>DIST_CPD</v>
      </c>
      <c r="G45" s="55" t="str">
        <f>$G$9</f>
        <v>BULKTRAN</v>
      </c>
      <c r="H45" s="4">
        <f t="shared" si="23"/>
        <v>0</v>
      </c>
      <c r="I45" s="5">
        <f>VLOOKUP(CONCATENATE($F45," ",$G45),AllocFactorMatrix,(I$4+1),FALSE)*$E51</f>
        <v>0</v>
      </c>
      <c r="J45" s="5">
        <f>VLOOKUP(CONCATENATE($F45," ",$G45),AllocFactorMatrix,(J$4+1),FALSE)*$E51</f>
        <v>0</v>
      </c>
      <c r="K45" s="5">
        <f>VLOOKUP(CONCATENATE($F45," ",$G45),AllocFactorMatrix,(K$4+1),FALSE)*$E51</f>
        <v>0</v>
      </c>
      <c r="L45" s="5">
        <f>VLOOKUP(CONCATENATE($F45," ",$G45),AllocFactorMatrix,(L$4+1),FALSE)*$E51</f>
        <v>0</v>
      </c>
      <c r="M45" s="5">
        <f>VLOOKUP(CONCATENATE($F45," ",$G45),AllocFactorMatrix,(M$4+1),FALSE)*$E51</f>
        <v>0</v>
      </c>
      <c r="N45" s="5">
        <f t="shared" si="24"/>
        <v>0</v>
      </c>
      <c r="O45" s="5">
        <f>VLOOKUP(CONCATENATE($F45," ",$G45),AllocFactorMatrix,(O$4+1),FALSE)*$E51</f>
        <v>0</v>
      </c>
      <c r="P45" s="5">
        <f>VLOOKUP(CONCATENATE($F45," ",$G45),AllocFactorMatrix,(P$4+1),FALSE)*$E51</f>
        <v>0</v>
      </c>
      <c r="Q45" s="5">
        <f>VLOOKUP(CONCATENATE($F45," ",$G45),AllocFactorMatrix,(Q$4+1),FALSE)*$E51</f>
        <v>0</v>
      </c>
      <c r="R45" s="5">
        <f>VLOOKUP(CONCATENATE($F45," ",$G45),AllocFactorMatrix,(R$4+1),FALSE)*$E51</f>
        <v>0</v>
      </c>
      <c r="S45" s="5">
        <f t="shared" ref="S45:S108" si="26">SUBTOTAL(9,O45:R45)</f>
        <v>0</v>
      </c>
      <c r="T45" s="5">
        <f>VLOOKUP(CONCATENATE($F45," ",$G45),AllocFactorMatrix,(T$4+1),FALSE)*$E51</f>
        <v>0</v>
      </c>
      <c r="U45" s="5">
        <f>VLOOKUP(CONCATENATE($F45," ",$G45),AllocFactorMatrix,(U$4+1),FALSE)*$E51</f>
        <v>0</v>
      </c>
      <c r="V45" s="5">
        <f>VLOOKUP(CONCATENATE($F45," ",$G45),AllocFactorMatrix,(V$4+1),FALSE)*$E51</f>
        <v>0</v>
      </c>
      <c r="W45" s="5">
        <f>VLOOKUP(CONCATENATE($F45," ",$G45),AllocFactorMatrix,(W$4+1),FALSE)*$E51</f>
        <v>0</v>
      </c>
      <c r="X45" s="5">
        <f t="shared" ref="X45:X51" si="27">SUBTOTAL(9,T45:W45)</f>
        <v>0</v>
      </c>
      <c r="Y45" s="5">
        <f>VLOOKUP(CONCATENATE($F45," ",$G45),AllocFactorMatrix,(Y$4+1),FALSE)*$E51</f>
        <v>0</v>
      </c>
      <c r="Z45" s="5">
        <f>VLOOKUP(CONCATENATE($F45," ",$G45),AllocFactorMatrix,(Z$4+1),FALSE)*$E51</f>
        <v>0</v>
      </c>
      <c r="AA45" s="5">
        <f t="shared" si="25"/>
        <v>0</v>
      </c>
      <c r="AB45" s="5">
        <f>VLOOKUP(CONCATENATE($F45," ",$G45),AllocFactorMatrix,(AB$4+1),FALSE)*$E51</f>
        <v>0</v>
      </c>
      <c r="AC45" s="5">
        <f>VLOOKUP(CONCATENATE($F45," ",$G45),AllocFactorMatrix,(AC$4+1),FALSE)*$E51</f>
        <v>0</v>
      </c>
      <c r="AD45" s="5">
        <f>VLOOKUP(CONCATENATE($F45," ",$G45),AllocFactorMatrix,(AD$4+1),FALSE)*$E51</f>
        <v>0</v>
      </c>
    </row>
    <row r="46" spans="3:30" hidden="1" outlineLevel="1">
      <c r="F46" s="52" t="str">
        <f>F51</f>
        <v>DIST_CPD</v>
      </c>
      <c r="G46" s="55" t="str">
        <f>$G$10</f>
        <v>SUBTRAN</v>
      </c>
      <c r="H46" s="4">
        <f t="shared" si="23"/>
        <v>0</v>
      </c>
      <c r="I46" s="5">
        <f>VLOOKUP(CONCATENATE($F46," ",$G46),AllocFactorMatrix,(I$4+1),FALSE)*$E51</f>
        <v>0</v>
      </c>
      <c r="J46" s="5">
        <f>VLOOKUP(CONCATENATE($F46," ",$G46),AllocFactorMatrix,(J$4+1),FALSE)*$E51</f>
        <v>0</v>
      </c>
      <c r="K46" s="5">
        <f>VLOOKUP(CONCATENATE($F46," ",$G46),AllocFactorMatrix,(K$4+1),FALSE)*$E51</f>
        <v>0</v>
      </c>
      <c r="L46" s="5">
        <f>VLOOKUP(CONCATENATE($F46," ",$G46),AllocFactorMatrix,(L$4+1),FALSE)*$E51</f>
        <v>0</v>
      </c>
      <c r="M46" s="5">
        <f>VLOOKUP(CONCATENATE($F46," ",$G46),AllocFactorMatrix,(M$4+1),FALSE)*$E51</f>
        <v>0</v>
      </c>
      <c r="N46" s="5">
        <f t="shared" si="24"/>
        <v>0</v>
      </c>
      <c r="O46" s="5">
        <f>VLOOKUP(CONCATENATE($F46," ",$G46),AllocFactorMatrix,(O$4+1),FALSE)*$E51</f>
        <v>0</v>
      </c>
      <c r="P46" s="5">
        <f>VLOOKUP(CONCATENATE($F46," ",$G46),AllocFactorMatrix,(P$4+1),FALSE)*$E51</f>
        <v>0</v>
      </c>
      <c r="Q46" s="5">
        <f>VLOOKUP(CONCATENATE($F46," ",$G46),AllocFactorMatrix,(Q$4+1),FALSE)*$E51</f>
        <v>0</v>
      </c>
      <c r="R46" s="5">
        <f>VLOOKUP(CONCATENATE($F46," ",$G46),AllocFactorMatrix,(R$4+1),FALSE)*$E51</f>
        <v>0</v>
      </c>
      <c r="S46" s="5">
        <f t="shared" si="26"/>
        <v>0</v>
      </c>
      <c r="T46" s="5">
        <f>VLOOKUP(CONCATENATE($F46," ",$G46),AllocFactorMatrix,(T$4+1),FALSE)*$E51</f>
        <v>0</v>
      </c>
      <c r="U46" s="5">
        <f>VLOOKUP(CONCATENATE($F46," ",$G46),AllocFactorMatrix,(U$4+1),FALSE)*$E51</f>
        <v>0</v>
      </c>
      <c r="V46" s="5">
        <f>VLOOKUP(CONCATENATE($F46," ",$G46),AllocFactorMatrix,(V$4+1),FALSE)*$E51</f>
        <v>0</v>
      </c>
      <c r="W46" s="5">
        <f>VLOOKUP(CONCATENATE($F46," ",$G46),AllocFactorMatrix,(W$4+1),FALSE)*$E51</f>
        <v>0</v>
      </c>
      <c r="X46" s="5">
        <f t="shared" si="27"/>
        <v>0</v>
      </c>
      <c r="Y46" s="5">
        <f>VLOOKUP(CONCATENATE($F46," ",$G46),AllocFactorMatrix,(Y$4+1),FALSE)*$E51</f>
        <v>0</v>
      </c>
      <c r="Z46" s="5">
        <f>VLOOKUP(CONCATENATE($F46," ",$G46),AllocFactorMatrix,(Z$4+1),FALSE)*$E51</f>
        <v>0</v>
      </c>
      <c r="AA46" s="5">
        <f t="shared" si="25"/>
        <v>0</v>
      </c>
      <c r="AB46" s="5">
        <f>VLOOKUP(CONCATENATE($F46," ",$G46),AllocFactorMatrix,(AB$4+1),FALSE)*$E51</f>
        <v>0</v>
      </c>
      <c r="AC46" s="5">
        <f>VLOOKUP(CONCATENATE($F46," ",$G46),AllocFactorMatrix,(AC$4+1),FALSE)*$E51</f>
        <v>0</v>
      </c>
      <c r="AD46" s="5">
        <f>VLOOKUP(CONCATENATE($F46," ",$G46),AllocFactorMatrix,(AD$4+1),FALSE)*$E51</f>
        <v>0</v>
      </c>
    </row>
    <row r="47" spans="3:30" hidden="1" outlineLevel="1">
      <c r="F47" s="52" t="str">
        <f>F51</f>
        <v>DIST_CPD</v>
      </c>
      <c r="G47" s="55" t="str">
        <f>$G$11</f>
        <v>DISTPRI</v>
      </c>
      <c r="H47" s="4">
        <f t="shared" si="23"/>
        <v>7494757</v>
      </c>
      <c r="I47" s="5">
        <f>VLOOKUP(CONCATENATE($F47," ",$G47),AllocFactorMatrix,(I$4+1),FALSE)*$E51</f>
        <v>5009065.7584385723</v>
      </c>
      <c r="J47" s="5">
        <f>VLOOKUP(CONCATENATE($F47," ",$G47),AllocFactorMatrix,(J$4+1),FALSE)*$E51</f>
        <v>236114.28350160414</v>
      </c>
      <c r="K47" s="5">
        <f>VLOOKUP(CONCATENATE($F47," ",$G47),AllocFactorMatrix,(K$4+1),FALSE)*$E51</f>
        <v>857345.45452157489</v>
      </c>
      <c r="L47" s="5">
        <f>VLOOKUP(CONCATENATE($F47," ",$G47),AllocFactorMatrix,(L$4+1),FALSE)*$E51</f>
        <v>26496.435684818774</v>
      </c>
      <c r="M47" s="5">
        <f>VLOOKUP(CONCATENATE($F47," ",$G47),AllocFactorMatrix,(M$4+1),FALSE)*$E51</f>
        <v>0</v>
      </c>
      <c r="N47" s="5">
        <f t="shared" si="24"/>
        <v>883841.89020639367</v>
      </c>
      <c r="O47" s="5">
        <f>VLOOKUP(CONCATENATE($F47," ",$G47),AllocFactorMatrix,(O$4+1),FALSE)*$E51</f>
        <v>642859.23971870029</v>
      </c>
      <c r="P47" s="5">
        <f>VLOOKUP(CONCATENATE($F47," ",$G47),AllocFactorMatrix,(P$4+1),FALSE)*$E51</f>
        <v>119732.57665818873</v>
      </c>
      <c r="Q47" s="5">
        <f>VLOOKUP(CONCATENATE($F47," ",$G47),AllocFactorMatrix,(Q$4+1),FALSE)*$E51</f>
        <v>0</v>
      </c>
      <c r="R47" s="5">
        <f>VLOOKUP(CONCATENATE($F47," ",$G47),AllocFactorMatrix,(R$4+1),FALSE)*$E51</f>
        <v>0</v>
      </c>
      <c r="S47" s="5">
        <f t="shared" si="26"/>
        <v>762591.81637688901</v>
      </c>
      <c r="T47" s="5">
        <f>VLOOKUP(CONCATENATE($F47," ",$G47),AllocFactorMatrix,(T$4+1),FALSE)*$E51</f>
        <v>22917.535731937005</v>
      </c>
      <c r="U47" s="5">
        <f>VLOOKUP(CONCATENATE($F47," ",$G47),AllocFactorMatrix,(U$4+1),FALSE)*$E51</f>
        <v>369607.99249974871</v>
      </c>
      <c r="V47" s="5">
        <f>VLOOKUP(CONCATENATE($F47," ",$G47),AllocFactorMatrix,(V$4+1),FALSE)*$E51</f>
        <v>0</v>
      </c>
      <c r="W47" s="5">
        <f>VLOOKUP(CONCATENATE($F47," ",$G47),AllocFactorMatrix,(W$4+1),FALSE)*$E51</f>
        <v>0</v>
      </c>
      <c r="X47" s="5">
        <f t="shared" si="27"/>
        <v>392525.52823168569</v>
      </c>
      <c r="Y47" s="5">
        <f>VLOOKUP(CONCATENATE($F47," ",$G47),AllocFactorMatrix,(Y$4+1),FALSE)*$E51</f>
        <v>193851.60376692924</v>
      </c>
      <c r="Z47" s="5">
        <f>VLOOKUP(CONCATENATE($F47," ",$G47),AllocFactorMatrix,(Z$4+1),FALSE)*$E51</f>
        <v>3234.2035853993048</v>
      </c>
      <c r="AA47" s="5">
        <f t="shared" si="25"/>
        <v>197085.80735232856</v>
      </c>
      <c r="AB47" s="5">
        <f>VLOOKUP(CONCATENATE($F47," ",$G47),AllocFactorMatrix,(AB$4+1),FALSE)*$E51</f>
        <v>2620.2468202467517</v>
      </c>
      <c r="AC47" s="5">
        <f>VLOOKUP(CONCATENATE($F47," ",$G47),AllocFactorMatrix,(AC$4+1),FALSE)*$E51</f>
        <v>8976.6015763917439</v>
      </c>
      <c r="AD47" s="5">
        <f>VLOOKUP(CONCATENATE($F47," ",$G47),AllocFactorMatrix,(AD$4+1),FALSE)*$E51</f>
        <v>1935.0674958877755</v>
      </c>
    </row>
    <row r="48" spans="3:30" hidden="1" outlineLevel="1">
      <c r="F48" s="52" t="str">
        <f>F51</f>
        <v>DIST_CPD</v>
      </c>
      <c r="G48" s="55" t="str">
        <f>$G$12</f>
        <v>DISTSEC</v>
      </c>
      <c r="H48" s="4">
        <f t="shared" si="23"/>
        <v>0</v>
      </c>
      <c r="I48" s="5">
        <f>VLOOKUP(CONCATENATE($F48," ",$G48),AllocFactorMatrix,(I$4+1),FALSE)*$E51</f>
        <v>0</v>
      </c>
      <c r="J48" s="5">
        <f>VLOOKUP(CONCATENATE($F48," ",$G48),AllocFactorMatrix,(J$4+1),FALSE)*$E51</f>
        <v>0</v>
      </c>
      <c r="K48" s="5">
        <f>VLOOKUP(CONCATENATE($F48," ",$G48),AllocFactorMatrix,(K$4+1),FALSE)*$E51</f>
        <v>0</v>
      </c>
      <c r="L48" s="5">
        <f>VLOOKUP(CONCATENATE($F48," ",$G48),AllocFactorMatrix,(L$4+1),FALSE)*$E51</f>
        <v>0</v>
      </c>
      <c r="M48" s="5">
        <f>VLOOKUP(CONCATENATE($F48," ",$G48),AllocFactorMatrix,(M$4+1),FALSE)*$E51</f>
        <v>0</v>
      </c>
      <c r="N48" s="5">
        <f t="shared" si="24"/>
        <v>0</v>
      </c>
      <c r="O48" s="5">
        <f>VLOOKUP(CONCATENATE($F48," ",$G48),AllocFactorMatrix,(O$4+1),FALSE)*$E51</f>
        <v>0</v>
      </c>
      <c r="P48" s="5">
        <f>VLOOKUP(CONCATENATE($F48," ",$G48),AllocFactorMatrix,(P$4+1),FALSE)*$E51</f>
        <v>0</v>
      </c>
      <c r="Q48" s="5">
        <f>VLOOKUP(CONCATENATE($F48," ",$G48),AllocFactorMatrix,(Q$4+1),FALSE)*$E51</f>
        <v>0</v>
      </c>
      <c r="R48" s="5">
        <f>VLOOKUP(CONCATENATE($F48," ",$G48),AllocFactorMatrix,(R$4+1),FALSE)*$E51</f>
        <v>0</v>
      </c>
      <c r="S48" s="5">
        <f t="shared" si="26"/>
        <v>0</v>
      </c>
      <c r="T48" s="5">
        <f>VLOOKUP(CONCATENATE($F48," ",$G48),AllocFactorMatrix,(T$4+1),FALSE)*$E51</f>
        <v>0</v>
      </c>
      <c r="U48" s="5">
        <f>VLOOKUP(CONCATENATE($F48," ",$G48),AllocFactorMatrix,(U$4+1),FALSE)*$E51</f>
        <v>0</v>
      </c>
      <c r="V48" s="5">
        <f>VLOOKUP(CONCATENATE($F48," ",$G48),AllocFactorMatrix,(V$4+1),FALSE)*$E51</f>
        <v>0</v>
      </c>
      <c r="W48" s="5">
        <f>VLOOKUP(CONCATENATE($F48," ",$G48),AllocFactorMatrix,(W$4+1),FALSE)*$E51</f>
        <v>0</v>
      </c>
      <c r="X48" s="5">
        <f t="shared" si="27"/>
        <v>0</v>
      </c>
      <c r="Y48" s="5">
        <f>VLOOKUP(CONCATENATE($F48," ",$G48),AllocFactorMatrix,(Y$4+1),FALSE)*$E51</f>
        <v>0</v>
      </c>
      <c r="Z48" s="5">
        <f>VLOOKUP(CONCATENATE($F48," ",$G48),AllocFactorMatrix,(Z$4+1),FALSE)*$E51</f>
        <v>0</v>
      </c>
      <c r="AA48" s="5">
        <f t="shared" si="25"/>
        <v>0</v>
      </c>
      <c r="AB48" s="5">
        <f>VLOOKUP(CONCATENATE($F48," ",$G48),AllocFactorMatrix,(AB$4+1),FALSE)*$E51</f>
        <v>0</v>
      </c>
      <c r="AC48" s="5">
        <f>VLOOKUP(CONCATENATE($F48," ",$G48),AllocFactorMatrix,(AC$4+1),FALSE)*$E51</f>
        <v>0</v>
      </c>
      <c r="AD48" s="5">
        <f>VLOOKUP(CONCATENATE($F48," ",$G48),AllocFactorMatrix,(AD$4+1),FALSE)*$E51</f>
        <v>0</v>
      </c>
    </row>
    <row r="49" spans="4:30" hidden="1" outlineLevel="1">
      <c r="F49" s="52" t="str">
        <f>F51</f>
        <v>DIST_CPD</v>
      </c>
      <c r="G49" s="55" t="str">
        <f>$G$13</f>
        <v>ENERGY</v>
      </c>
      <c r="H49" s="4">
        <f t="shared" si="23"/>
        <v>0</v>
      </c>
      <c r="I49" s="5">
        <f>VLOOKUP(CONCATENATE($F49," ",$G49),AllocFactorMatrix,(I$4+1),FALSE)*$E51</f>
        <v>0</v>
      </c>
      <c r="J49" s="5">
        <f>VLOOKUP(CONCATENATE($F49," ",$G49),AllocFactorMatrix,(J$4+1),FALSE)*$E51</f>
        <v>0</v>
      </c>
      <c r="K49" s="5">
        <f>VLOOKUP(CONCATENATE($F49," ",$G49),AllocFactorMatrix,(K$4+1),FALSE)*$E51</f>
        <v>0</v>
      </c>
      <c r="L49" s="5">
        <f>VLOOKUP(CONCATENATE($F49," ",$G49),AllocFactorMatrix,(L$4+1),FALSE)*$E51</f>
        <v>0</v>
      </c>
      <c r="M49" s="5">
        <f>VLOOKUP(CONCATENATE($F49," ",$G49),AllocFactorMatrix,(M$4+1),FALSE)*$E51</f>
        <v>0</v>
      </c>
      <c r="N49" s="5">
        <f t="shared" si="24"/>
        <v>0</v>
      </c>
      <c r="O49" s="5">
        <f>VLOOKUP(CONCATENATE($F49," ",$G49),AllocFactorMatrix,(O$4+1),FALSE)*$E51</f>
        <v>0</v>
      </c>
      <c r="P49" s="5">
        <f>VLOOKUP(CONCATENATE($F49," ",$G49),AllocFactorMatrix,(P$4+1),FALSE)*$E51</f>
        <v>0</v>
      </c>
      <c r="Q49" s="5">
        <f>VLOOKUP(CONCATENATE($F49," ",$G49),AllocFactorMatrix,(Q$4+1),FALSE)*$E51</f>
        <v>0</v>
      </c>
      <c r="R49" s="5">
        <f>VLOOKUP(CONCATENATE($F49," ",$G49),AllocFactorMatrix,(R$4+1),FALSE)*$E51</f>
        <v>0</v>
      </c>
      <c r="S49" s="5">
        <f t="shared" si="26"/>
        <v>0</v>
      </c>
      <c r="T49" s="5">
        <f>VLOOKUP(CONCATENATE($F49," ",$G49),AllocFactorMatrix,(T$4+1),FALSE)*$E51</f>
        <v>0</v>
      </c>
      <c r="U49" s="5">
        <f>VLOOKUP(CONCATENATE($F49," ",$G49),AllocFactorMatrix,(U$4+1),FALSE)*$E51</f>
        <v>0</v>
      </c>
      <c r="V49" s="5">
        <f>VLOOKUP(CONCATENATE($F49," ",$G49),AllocFactorMatrix,(V$4+1),FALSE)*$E51</f>
        <v>0</v>
      </c>
      <c r="W49" s="5">
        <f>VLOOKUP(CONCATENATE($F49," ",$G49),AllocFactorMatrix,(W$4+1),FALSE)*$E51</f>
        <v>0</v>
      </c>
      <c r="X49" s="5">
        <f t="shared" si="27"/>
        <v>0</v>
      </c>
      <c r="Y49" s="5">
        <f>VLOOKUP(CONCATENATE($F49," ",$G49),AllocFactorMatrix,(Y$4+1),FALSE)*$E51</f>
        <v>0</v>
      </c>
      <c r="Z49" s="5">
        <f>VLOOKUP(CONCATENATE($F49," ",$G49),AllocFactorMatrix,(Z$4+1),FALSE)*$E51</f>
        <v>0</v>
      </c>
      <c r="AA49" s="5">
        <f t="shared" si="25"/>
        <v>0</v>
      </c>
      <c r="AB49" s="5">
        <f>VLOOKUP(CONCATENATE($F49," ",$G49),AllocFactorMatrix,(AB$4+1),FALSE)*$E51</f>
        <v>0</v>
      </c>
      <c r="AC49" s="5">
        <f>VLOOKUP(CONCATENATE($F49," ",$G49),AllocFactorMatrix,(AC$4+1),FALSE)*$E51</f>
        <v>0</v>
      </c>
      <c r="AD49" s="5">
        <f>VLOOKUP(CONCATENATE($F49," ",$G49),AllocFactorMatrix,(AD$4+1),FALSE)*$E51</f>
        <v>0</v>
      </c>
    </row>
    <row r="50" spans="4:30" hidden="1" outlineLevel="1">
      <c r="F50" s="52" t="str">
        <f>F51</f>
        <v>DIST_CPD</v>
      </c>
      <c r="G50" s="55" t="str">
        <f>$G$14</f>
        <v>CUSTOMER</v>
      </c>
      <c r="H50" s="4">
        <f t="shared" si="23"/>
        <v>0</v>
      </c>
      <c r="I50" s="5">
        <f>VLOOKUP(CONCATENATE($F50," ",$G50),AllocFactorMatrix,(I$4+1),FALSE)*$E51</f>
        <v>0</v>
      </c>
      <c r="J50" s="5">
        <f>VLOOKUP(CONCATENATE($F50," ",$G50),AllocFactorMatrix,(J$4+1),FALSE)*$E51</f>
        <v>0</v>
      </c>
      <c r="K50" s="5">
        <f>VLOOKUP(CONCATENATE($F50," ",$G50),AllocFactorMatrix,(K$4+1),FALSE)*$E51</f>
        <v>0</v>
      </c>
      <c r="L50" s="5">
        <f>VLOOKUP(CONCATENATE($F50," ",$G50),AllocFactorMatrix,(L$4+1),FALSE)*$E51</f>
        <v>0</v>
      </c>
      <c r="M50" s="5">
        <f>VLOOKUP(CONCATENATE($F50," ",$G50),AllocFactorMatrix,(M$4+1),FALSE)*$E51</f>
        <v>0</v>
      </c>
      <c r="N50" s="5">
        <f t="shared" si="24"/>
        <v>0</v>
      </c>
      <c r="O50" s="5">
        <f>VLOOKUP(CONCATENATE($F50," ",$G50),AllocFactorMatrix,(O$4+1),FALSE)*$E51</f>
        <v>0</v>
      </c>
      <c r="P50" s="5">
        <f>VLOOKUP(CONCATENATE($F50," ",$G50),AllocFactorMatrix,(P$4+1),FALSE)*$E51</f>
        <v>0</v>
      </c>
      <c r="Q50" s="5">
        <f>VLOOKUP(CONCATENATE($F50," ",$G50),AllocFactorMatrix,(Q$4+1),FALSE)*$E51</f>
        <v>0</v>
      </c>
      <c r="R50" s="5">
        <f>VLOOKUP(CONCATENATE($F50," ",$G50),AllocFactorMatrix,(R$4+1),FALSE)*$E51</f>
        <v>0</v>
      </c>
      <c r="S50" s="5">
        <f t="shared" si="26"/>
        <v>0</v>
      </c>
      <c r="T50" s="5">
        <f>VLOOKUP(CONCATENATE($F50," ",$G50),AllocFactorMatrix,(T$4+1),FALSE)*$E51</f>
        <v>0</v>
      </c>
      <c r="U50" s="5">
        <f>VLOOKUP(CONCATENATE($F50," ",$G50),AllocFactorMatrix,(U$4+1),FALSE)*$E51</f>
        <v>0</v>
      </c>
      <c r="V50" s="5">
        <f>VLOOKUP(CONCATENATE($F50," ",$G50),AllocFactorMatrix,(V$4+1),FALSE)*$E51</f>
        <v>0</v>
      </c>
      <c r="W50" s="5">
        <f>VLOOKUP(CONCATENATE($F50," ",$G50),AllocFactorMatrix,(W$4+1),FALSE)*$E51</f>
        <v>0</v>
      </c>
      <c r="X50" s="5">
        <f t="shared" si="27"/>
        <v>0</v>
      </c>
      <c r="Y50" s="5">
        <f>VLOOKUP(CONCATENATE($F50," ",$G50),AllocFactorMatrix,(Y$4+1),FALSE)*$E51</f>
        <v>0</v>
      </c>
      <c r="Z50" s="5">
        <f>VLOOKUP(CONCATENATE($F50," ",$G50),AllocFactorMatrix,(Z$4+1),FALSE)*$E51</f>
        <v>0</v>
      </c>
      <c r="AA50" s="5">
        <f t="shared" si="25"/>
        <v>0</v>
      </c>
      <c r="AB50" s="5">
        <f>VLOOKUP(CONCATENATE($F50," ",$G50),AllocFactorMatrix,(AB$4+1),FALSE)*$E51</f>
        <v>0</v>
      </c>
      <c r="AC50" s="5">
        <f>VLOOKUP(CONCATENATE($F50," ",$G50),AllocFactorMatrix,(AC$4+1),FALSE)*$E51</f>
        <v>0</v>
      </c>
      <c r="AD50" s="5">
        <f>VLOOKUP(CONCATENATE($F50," ",$G50),AllocFactorMatrix,(AD$4+1),FALSE)*$E51</f>
        <v>0</v>
      </c>
    </row>
    <row r="51" spans="4:30" collapsed="1">
      <c r="D51" s="1" t="s">
        <v>88</v>
      </c>
      <c r="E51" s="57">
        <f>7494757</f>
        <v>7494757</v>
      </c>
      <c r="F51" s="10" t="s">
        <v>38</v>
      </c>
      <c r="G51" s="55" t="str">
        <f>$G$15</f>
        <v>TOTAL</v>
      </c>
      <c r="H51" s="4">
        <f>SUBTOTAL(9,I51:AD51)</f>
        <v>7494757</v>
      </c>
      <c r="I51" s="5">
        <f>VLOOKUP(CONCATENATE($F51," ",$G51),AllocFactorMatrix,(I$4+1),FALSE)*$E51</f>
        <v>5009065.7584385723</v>
      </c>
      <c r="J51" s="5">
        <f>VLOOKUP(CONCATENATE($F51," ",$G51),AllocFactorMatrix,(J$4+1),FALSE)*$E51</f>
        <v>236114.28350160414</v>
      </c>
      <c r="K51" s="5">
        <f>VLOOKUP(CONCATENATE($F51," ",$G51),AllocFactorMatrix,(K$4+1),FALSE)*$E51</f>
        <v>857345.45452157489</v>
      </c>
      <c r="L51" s="5">
        <f>VLOOKUP(CONCATENATE($F51," ",$G51),AllocFactorMatrix,(L$4+1),FALSE)*$E51</f>
        <v>26496.435684818774</v>
      </c>
      <c r="M51" s="5">
        <f>VLOOKUP(CONCATENATE($F51," ",$G51),AllocFactorMatrix,(M$4+1),FALSE)*$E51</f>
        <v>0</v>
      </c>
      <c r="N51" s="5">
        <f t="shared" si="24"/>
        <v>883841.89020639367</v>
      </c>
      <c r="O51" s="5">
        <f>VLOOKUP(CONCATENATE($F51," ",$G51),AllocFactorMatrix,(O$4+1),FALSE)*$E51</f>
        <v>642859.23971870029</v>
      </c>
      <c r="P51" s="5">
        <f>VLOOKUP(CONCATENATE($F51," ",$G51),AllocFactorMatrix,(P$4+1),FALSE)*$E51</f>
        <v>119732.57665818873</v>
      </c>
      <c r="Q51" s="5">
        <f>VLOOKUP(CONCATENATE($F51," ",$G51),AllocFactorMatrix,(Q$4+1),FALSE)*$E51</f>
        <v>0</v>
      </c>
      <c r="R51" s="5">
        <f>VLOOKUP(CONCATENATE($F51," ",$G51),AllocFactorMatrix,(R$4+1),FALSE)*$E51</f>
        <v>0</v>
      </c>
      <c r="S51" s="5">
        <f t="shared" si="26"/>
        <v>762591.81637688901</v>
      </c>
      <c r="T51" s="5">
        <f>VLOOKUP(CONCATENATE($F51," ",$G51),AllocFactorMatrix,(T$4+1),FALSE)*$E51</f>
        <v>22917.535731937005</v>
      </c>
      <c r="U51" s="5">
        <f>VLOOKUP(CONCATENATE($F51," ",$G51),AllocFactorMatrix,(U$4+1),FALSE)*$E51</f>
        <v>369607.99249974871</v>
      </c>
      <c r="V51" s="5">
        <f>VLOOKUP(CONCATENATE($F51," ",$G51),AllocFactorMatrix,(V$4+1),FALSE)*$E51</f>
        <v>0</v>
      </c>
      <c r="W51" s="5">
        <f>VLOOKUP(CONCATENATE($F51," ",$G51),AllocFactorMatrix,(W$4+1),FALSE)*$E51</f>
        <v>0</v>
      </c>
      <c r="X51" s="5">
        <f t="shared" si="27"/>
        <v>392525.52823168569</v>
      </c>
      <c r="Y51" s="5">
        <f>VLOOKUP(CONCATENATE($F51," ",$G51),AllocFactorMatrix,(Y$4+1),FALSE)*$E51</f>
        <v>193851.60376692924</v>
      </c>
      <c r="Z51" s="5">
        <f>VLOOKUP(CONCATENATE($F51," ",$G51),AllocFactorMatrix,(Z$4+1),FALSE)*$E51</f>
        <v>3234.2035853993048</v>
      </c>
      <c r="AA51" s="5">
        <f t="shared" si="25"/>
        <v>197085.80735232856</v>
      </c>
      <c r="AB51" s="5">
        <f>VLOOKUP(CONCATENATE($F51," ",$G51),AllocFactorMatrix,(AB$4+1),FALSE)*$E51</f>
        <v>2620.2468202467517</v>
      </c>
      <c r="AC51" s="5">
        <f>VLOOKUP(CONCATENATE($F51," ",$G51),AllocFactorMatrix,(AC$4+1),FALSE)*$E51</f>
        <v>8976.6015763917439</v>
      </c>
      <c r="AD51" s="5">
        <f>VLOOKUP(CONCATENATE($F51," ",$G51),AllocFactorMatrix,(AD$4+1),FALSE)*$E51</f>
        <v>1935.0674958877755</v>
      </c>
    </row>
    <row r="52" spans="4:30" hidden="1" outlineLevel="1">
      <c r="E52" s="52"/>
      <c r="F52" s="52" t="str">
        <f>F59</f>
        <v>DIST_CPD</v>
      </c>
      <c r="G52" s="55" t="str">
        <f>$G$8</f>
        <v>PRODUCTION</v>
      </c>
      <c r="H52" s="4">
        <f t="shared" si="23"/>
        <v>0</v>
      </c>
      <c r="I52" s="5">
        <f>VLOOKUP(CONCATENATE($F52," ",$G52),AllocFactorMatrix,(I$4+1),FALSE)*$E59</f>
        <v>0</v>
      </c>
      <c r="J52" s="5">
        <f>VLOOKUP(CONCATENATE($F52," ",$G52),AllocFactorMatrix,(J$4+1),FALSE)*$E59</f>
        <v>0</v>
      </c>
      <c r="K52" s="5">
        <f>VLOOKUP(CONCATENATE($F52," ",$G52),AllocFactorMatrix,(K$4+1),FALSE)*$E59</f>
        <v>0</v>
      </c>
      <c r="L52" s="5">
        <f>VLOOKUP(CONCATENATE($F52," ",$G52),AllocFactorMatrix,(L$4+1),FALSE)*$E59</f>
        <v>0</v>
      </c>
      <c r="M52" s="5">
        <f>VLOOKUP(CONCATENATE($F52," ",$G52),AllocFactorMatrix,(M$4+1),FALSE)*$E59</f>
        <v>0</v>
      </c>
      <c r="N52" s="5">
        <f t="shared" ref="N52:N99" si="28">SUBTOTAL(9,K52:M52)</f>
        <v>0</v>
      </c>
      <c r="O52" s="5">
        <f>VLOOKUP(CONCATENATE($F52," ",$G52),AllocFactorMatrix,(O$4+1),FALSE)*$E59</f>
        <v>0</v>
      </c>
      <c r="P52" s="5">
        <f>VLOOKUP(CONCATENATE($F52," ",$G52),AllocFactorMatrix,(P$4+1),FALSE)*$E59</f>
        <v>0</v>
      </c>
      <c r="Q52" s="5">
        <f>VLOOKUP(CONCATENATE($F52," ",$G52),AllocFactorMatrix,(Q$4+1),FALSE)*$E59</f>
        <v>0</v>
      </c>
      <c r="R52" s="5">
        <f>VLOOKUP(CONCATENATE($F52," ",$G52),AllocFactorMatrix,(R$4+1),FALSE)*$E59</f>
        <v>0</v>
      </c>
      <c r="S52" s="5">
        <f t="shared" si="26"/>
        <v>0</v>
      </c>
      <c r="T52" s="5">
        <f>VLOOKUP(CONCATENATE($F52," ",$G52),AllocFactorMatrix,(T$4+1),FALSE)*$E59</f>
        <v>0</v>
      </c>
      <c r="U52" s="5">
        <f>VLOOKUP(CONCATENATE($F52," ",$G52),AllocFactorMatrix,(U$4+1),FALSE)*$E59</f>
        <v>0</v>
      </c>
      <c r="V52" s="5">
        <f>VLOOKUP(CONCATENATE($F52," ",$G52),AllocFactorMatrix,(V$4+1),FALSE)*$E59</f>
        <v>0</v>
      </c>
      <c r="W52" s="5">
        <f>VLOOKUP(CONCATENATE($F52," ",$G52),AllocFactorMatrix,(W$4+1),FALSE)*$E59</f>
        <v>0</v>
      </c>
      <c r="X52" s="5">
        <f>SUBTOTAL(9,T52:W52)</f>
        <v>0</v>
      </c>
      <c r="Y52" s="5">
        <f>VLOOKUP(CONCATENATE($F52," ",$G52),AllocFactorMatrix,(Y$4+1),FALSE)*$E59</f>
        <v>0</v>
      </c>
      <c r="Z52" s="5">
        <f>VLOOKUP(CONCATENATE($F52," ",$G52),AllocFactorMatrix,(Z$4+1),FALSE)*$E59</f>
        <v>0</v>
      </c>
      <c r="AA52" s="5">
        <f t="shared" si="25"/>
        <v>0</v>
      </c>
      <c r="AB52" s="5">
        <f>VLOOKUP(CONCATENATE($F52," ",$G52),AllocFactorMatrix,(AB$4+1),FALSE)*$E59</f>
        <v>0</v>
      </c>
      <c r="AC52" s="5">
        <f>VLOOKUP(CONCATENATE($F52," ",$G52),AllocFactorMatrix,(AC$4+1),FALSE)*$E59</f>
        <v>0</v>
      </c>
      <c r="AD52" s="5">
        <f>VLOOKUP(CONCATENATE($F52," ",$G52),AllocFactorMatrix,(AD$4+1),FALSE)*$E59</f>
        <v>0</v>
      </c>
    </row>
    <row r="53" spans="4:30" hidden="1" outlineLevel="1">
      <c r="E53" s="52"/>
      <c r="F53" s="52" t="str">
        <f>F59</f>
        <v>DIST_CPD</v>
      </c>
      <c r="G53" s="55" t="str">
        <f>$G$9</f>
        <v>BULKTRAN</v>
      </c>
      <c r="H53" s="4">
        <f t="shared" si="23"/>
        <v>0</v>
      </c>
      <c r="I53" s="5">
        <f>VLOOKUP(CONCATENATE($F53," ",$G53),AllocFactorMatrix,(I$4+1),FALSE)*$E59</f>
        <v>0</v>
      </c>
      <c r="J53" s="5">
        <f>VLOOKUP(CONCATENATE($F53," ",$G53),AllocFactorMatrix,(J$4+1),FALSE)*$E59</f>
        <v>0</v>
      </c>
      <c r="K53" s="5">
        <f>VLOOKUP(CONCATENATE($F53," ",$G53),AllocFactorMatrix,(K$4+1),FALSE)*$E59</f>
        <v>0</v>
      </c>
      <c r="L53" s="5">
        <f>VLOOKUP(CONCATENATE($F53," ",$G53),AllocFactorMatrix,(L$4+1),FALSE)*$E59</f>
        <v>0</v>
      </c>
      <c r="M53" s="5">
        <f>VLOOKUP(CONCATENATE($F53," ",$G53),AllocFactorMatrix,(M$4+1),FALSE)*$E59</f>
        <v>0</v>
      </c>
      <c r="N53" s="5">
        <f t="shared" si="28"/>
        <v>0</v>
      </c>
      <c r="O53" s="5">
        <f>VLOOKUP(CONCATENATE($F53," ",$G53),AllocFactorMatrix,(O$4+1),FALSE)*$E59</f>
        <v>0</v>
      </c>
      <c r="P53" s="5">
        <f>VLOOKUP(CONCATENATE($F53," ",$G53),AllocFactorMatrix,(P$4+1),FALSE)*$E59</f>
        <v>0</v>
      </c>
      <c r="Q53" s="5">
        <f>VLOOKUP(CONCATENATE($F53," ",$G53),AllocFactorMatrix,(Q$4+1),FALSE)*$E59</f>
        <v>0</v>
      </c>
      <c r="R53" s="5">
        <f>VLOOKUP(CONCATENATE($F53," ",$G53),AllocFactorMatrix,(R$4+1),FALSE)*$E59</f>
        <v>0</v>
      </c>
      <c r="S53" s="5">
        <f t="shared" si="26"/>
        <v>0</v>
      </c>
      <c r="T53" s="5">
        <f>VLOOKUP(CONCATENATE($F53," ",$G53),AllocFactorMatrix,(T$4+1),FALSE)*$E59</f>
        <v>0</v>
      </c>
      <c r="U53" s="5">
        <f>VLOOKUP(CONCATENATE($F53," ",$G53),AllocFactorMatrix,(U$4+1),FALSE)*$E59</f>
        <v>0</v>
      </c>
      <c r="V53" s="5">
        <f>VLOOKUP(CONCATENATE($F53," ",$G53),AllocFactorMatrix,(V$4+1),FALSE)*$E59</f>
        <v>0</v>
      </c>
      <c r="W53" s="5">
        <f>VLOOKUP(CONCATENATE($F53," ",$G53),AllocFactorMatrix,(W$4+1),FALSE)*$E59</f>
        <v>0</v>
      </c>
      <c r="X53" s="5">
        <f t="shared" ref="X53:X59" si="29">SUBTOTAL(9,T53:W53)</f>
        <v>0</v>
      </c>
      <c r="Y53" s="5">
        <f>VLOOKUP(CONCATENATE($F53," ",$G53),AllocFactorMatrix,(Y$4+1),FALSE)*$E59</f>
        <v>0</v>
      </c>
      <c r="Z53" s="5">
        <f>VLOOKUP(CONCATENATE($F53," ",$G53),AllocFactorMatrix,(Z$4+1),FALSE)*$E59</f>
        <v>0</v>
      </c>
      <c r="AA53" s="5">
        <f t="shared" si="25"/>
        <v>0</v>
      </c>
      <c r="AB53" s="5">
        <f>VLOOKUP(CONCATENATE($F53," ",$G53),AllocFactorMatrix,(AB$4+1),FALSE)*$E59</f>
        <v>0</v>
      </c>
      <c r="AC53" s="5">
        <f>VLOOKUP(CONCATENATE($F53," ",$G53),AllocFactorMatrix,(AC$4+1),FALSE)*$E59</f>
        <v>0</v>
      </c>
      <c r="AD53" s="5">
        <f>VLOOKUP(CONCATENATE($F53," ",$G53),AllocFactorMatrix,(AD$4+1),FALSE)*$E59</f>
        <v>0</v>
      </c>
    </row>
    <row r="54" spans="4:30" hidden="1" outlineLevel="1">
      <c r="E54" s="52"/>
      <c r="F54" s="52" t="str">
        <f>F59</f>
        <v>DIST_CPD</v>
      </c>
      <c r="G54" s="55" t="str">
        <f>$G$10</f>
        <v>SUBTRAN</v>
      </c>
      <c r="H54" s="4">
        <f t="shared" si="23"/>
        <v>0</v>
      </c>
      <c r="I54" s="5">
        <f>VLOOKUP(CONCATENATE($F54," ",$G54),AllocFactorMatrix,(I$4+1),FALSE)*$E59</f>
        <v>0</v>
      </c>
      <c r="J54" s="5">
        <f>VLOOKUP(CONCATENATE($F54," ",$G54),AllocFactorMatrix,(J$4+1),FALSE)*$E59</f>
        <v>0</v>
      </c>
      <c r="K54" s="5">
        <f>VLOOKUP(CONCATENATE($F54," ",$G54),AllocFactorMatrix,(K$4+1),FALSE)*$E59</f>
        <v>0</v>
      </c>
      <c r="L54" s="5">
        <f>VLOOKUP(CONCATENATE($F54," ",$G54),AllocFactorMatrix,(L$4+1),FALSE)*$E59</f>
        <v>0</v>
      </c>
      <c r="M54" s="5">
        <f>VLOOKUP(CONCATENATE($F54," ",$G54),AllocFactorMatrix,(M$4+1),FALSE)*$E59</f>
        <v>0</v>
      </c>
      <c r="N54" s="5">
        <f t="shared" si="28"/>
        <v>0</v>
      </c>
      <c r="O54" s="5">
        <f>VLOOKUP(CONCATENATE($F54," ",$G54),AllocFactorMatrix,(O$4+1),FALSE)*$E59</f>
        <v>0</v>
      </c>
      <c r="P54" s="5">
        <f>VLOOKUP(CONCATENATE($F54," ",$G54),AllocFactorMatrix,(P$4+1),FALSE)*$E59</f>
        <v>0</v>
      </c>
      <c r="Q54" s="5">
        <f>VLOOKUP(CONCATENATE($F54," ",$G54),AllocFactorMatrix,(Q$4+1),FALSE)*$E59</f>
        <v>0</v>
      </c>
      <c r="R54" s="5">
        <f>VLOOKUP(CONCATENATE($F54," ",$G54),AllocFactorMatrix,(R$4+1),FALSE)*$E59</f>
        <v>0</v>
      </c>
      <c r="S54" s="5">
        <f t="shared" si="26"/>
        <v>0</v>
      </c>
      <c r="T54" s="5">
        <f>VLOOKUP(CONCATENATE($F54," ",$G54),AllocFactorMatrix,(T$4+1),FALSE)*$E59</f>
        <v>0</v>
      </c>
      <c r="U54" s="5">
        <f>VLOOKUP(CONCATENATE($F54," ",$G54),AllocFactorMatrix,(U$4+1),FALSE)*$E59</f>
        <v>0</v>
      </c>
      <c r="V54" s="5">
        <f>VLOOKUP(CONCATENATE($F54," ",$G54),AllocFactorMatrix,(V$4+1),FALSE)*$E59</f>
        <v>0</v>
      </c>
      <c r="W54" s="5">
        <f>VLOOKUP(CONCATENATE($F54," ",$G54),AllocFactorMatrix,(W$4+1),FALSE)*$E59</f>
        <v>0</v>
      </c>
      <c r="X54" s="5">
        <f t="shared" si="29"/>
        <v>0</v>
      </c>
      <c r="Y54" s="5">
        <f>VLOOKUP(CONCATENATE($F54," ",$G54),AllocFactorMatrix,(Y$4+1),FALSE)*$E59</f>
        <v>0</v>
      </c>
      <c r="Z54" s="5">
        <f>VLOOKUP(CONCATENATE($F54," ",$G54),AllocFactorMatrix,(Z$4+1),FALSE)*$E59</f>
        <v>0</v>
      </c>
      <c r="AA54" s="5">
        <f t="shared" si="25"/>
        <v>0</v>
      </c>
      <c r="AB54" s="5">
        <f>VLOOKUP(CONCATENATE($F54," ",$G54),AllocFactorMatrix,(AB$4+1),FALSE)*$E59</f>
        <v>0</v>
      </c>
      <c r="AC54" s="5">
        <f>VLOOKUP(CONCATENATE($F54," ",$G54),AllocFactorMatrix,(AC$4+1),FALSE)*$E59</f>
        <v>0</v>
      </c>
      <c r="AD54" s="5">
        <f>VLOOKUP(CONCATENATE($F54," ",$G54),AllocFactorMatrix,(AD$4+1),FALSE)*$E59</f>
        <v>0</v>
      </c>
    </row>
    <row r="55" spans="4:30" hidden="1" outlineLevel="1">
      <c r="E55" s="52"/>
      <c r="F55" s="52" t="str">
        <f>F59</f>
        <v>DIST_CPD</v>
      </c>
      <c r="G55" s="55" t="str">
        <f>$G$11</f>
        <v>DISTPRI</v>
      </c>
      <c r="H55" s="4">
        <f t="shared" si="23"/>
        <v>4455327.8600000013</v>
      </c>
      <c r="I55" s="5">
        <f>VLOOKUP(CONCATENATE($F55," ",$G55),AllocFactorMatrix,(I$4+1),FALSE)*$E59</f>
        <v>2977685.6309208428</v>
      </c>
      <c r="J55" s="5">
        <f>VLOOKUP(CONCATENATE($F55," ",$G55),AllocFactorMatrix,(J$4+1),FALSE)*$E59</f>
        <v>140360.32728327753</v>
      </c>
      <c r="K55" s="5">
        <f>VLOOKUP(CONCATENATE($F55," ",$G55),AllocFactorMatrix,(K$4+1),FALSE)*$E59</f>
        <v>509656.96275067172</v>
      </c>
      <c r="L55" s="5">
        <f>VLOOKUP(CONCATENATE($F55," ",$G55),AllocFactorMatrix,(L$4+1),FALSE)*$E59</f>
        <v>15751.052115134789</v>
      </c>
      <c r="M55" s="5">
        <f>VLOOKUP(CONCATENATE($F55," ",$G55),AllocFactorMatrix,(M$4+1),FALSE)*$E59</f>
        <v>0</v>
      </c>
      <c r="N55" s="5">
        <f t="shared" si="28"/>
        <v>525408.01486580656</v>
      </c>
      <c r="O55" s="5">
        <f>VLOOKUP(CONCATENATE($F55," ",$G55),AllocFactorMatrix,(O$4+1),FALSE)*$E59</f>
        <v>382153.64164270356</v>
      </c>
      <c r="P55" s="5">
        <f>VLOOKUP(CONCATENATE($F55," ",$G55),AllocFactorMatrix,(P$4+1),FALSE)*$E59</f>
        <v>71176.141472607313</v>
      </c>
      <c r="Q55" s="5">
        <f>VLOOKUP(CONCATENATE($F55," ",$G55),AllocFactorMatrix,(Q$4+1),FALSE)*$E59</f>
        <v>0</v>
      </c>
      <c r="R55" s="5">
        <f>VLOOKUP(CONCATENATE($F55," ",$G55),AllocFactorMatrix,(R$4+1),FALSE)*$E59</f>
        <v>0</v>
      </c>
      <c r="S55" s="5">
        <f t="shared" si="26"/>
        <v>453329.78311531089</v>
      </c>
      <c r="T55" s="5">
        <f>VLOOKUP(CONCATENATE($F55," ",$G55),AllocFactorMatrix,(T$4+1),FALSE)*$E59</f>
        <v>13623.541821175049</v>
      </c>
      <c r="U55" s="5">
        <f>VLOOKUP(CONCATENATE($F55," ",$G55),AllocFactorMatrix,(U$4+1),FALSE)*$E59</f>
        <v>219716.90159704999</v>
      </c>
      <c r="V55" s="5">
        <f>VLOOKUP(CONCATENATE($F55," ",$G55),AllocFactorMatrix,(V$4+1),FALSE)*$E59</f>
        <v>0</v>
      </c>
      <c r="W55" s="5">
        <f>VLOOKUP(CONCATENATE($F55," ",$G55),AllocFactorMatrix,(W$4+1),FALSE)*$E59</f>
        <v>0</v>
      </c>
      <c r="X55" s="5">
        <f t="shared" si="29"/>
        <v>233340.44341822504</v>
      </c>
      <c r="Y55" s="5">
        <f>VLOOKUP(CONCATENATE($F55," ",$G55),AllocFactorMatrix,(Y$4+1),FALSE)*$E59</f>
        <v>115236.88506091404</v>
      </c>
      <c r="Z55" s="5">
        <f>VLOOKUP(CONCATENATE($F55," ",$G55),AllocFactorMatrix,(Z$4+1),FALSE)*$E59</f>
        <v>1922.6023390673524</v>
      </c>
      <c r="AA55" s="5">
        <f t="shared" si="25"/>
        <v>117159.48739998139</v>
      </c>
      <c r="AB55" s="5">
        <f>VLOOKUP(CONCATENATE($F55," ",$G55),AllocFactorMatrix,(AB$4+1),FALSE)*$E59</f>
        <v>1557.630041684042</v>
      </c>
      <c r="AC55" s="5">
        <f>VLOOKUP(CONCATENATE($F55," ",$G55),AllocFactorMatrix,(AC$4+1),FALSE)*$E59</f>
        <v>5336.224121931913</v>
      </c>
      <c r="AD55" s="5">
        <f>VLOOKUP(CONCATENATE($F55," ",$G55),AllocFactorMatrix,(AD$4+1),FALSE)*$E59</f>
        <v>1150.3188329400461</v>
      </c>
    </row>
    <row r="56" spans="4:30" hidden="1" outlineLevel="1">
      <c r="E56" s="52"/>
      <c r="F56" s="52" t="str">
        <f>F59</f>
        <v>DIST_CPD</v>
      </c>
      <c r="G56" s="55" t="str">
        <f>$G$12</f>
        <v>DISTSEC</v>
      </c>
      <c r="H56" s="4">
        <f t="shared" si="23"/>
        <v>0</v>
      </c>
      <c r="I56" s="5">
        <f>VLOOKUP(CONCATENATE($F56," ",$G56),AllocFactorMatrix,(I$4+1),FALSE)*$E59</f>
        <v>0</v>
      </c>
      <c r="J56" s="5">
        <f>VLOOKUP(CONCATENATE($F56," ",$G56),AllocFactorMatrix,(J$4+1),FALSE)*$E59</f>
        <v>0</v>
      </c>
      <c r="K56" s="5">
        <f>VLOOKUP(CONCATENATE($F56," ",$G56),AllocFactorMatrix,(K$4+1),FALSE)*$E59</f>
        <v>0</v>
      </c>
      <c r="L56" s="5">
        <f>VLOOKUP(CONCATENATE($F56," ",$G56),AllocFactorMatrix,(L$4+1),FALSE)*$E59</f>
        <v>0</v>
      </c>
      <c r="M56" s="5">
        <f>VLOOKUP(CONCATENATE($F56," ",$G56),AllocFactorMatrix,(M$4+1),FALSE)*$E59</f>
        <v>0</v>
      </c>
      <c r="N56" s="5">
        <f t="shared" si="28"/>
        <v>0</v>
      </c>
      <c r="O56" s="5">
        <f>VLOOKUP(CONCATENATE($F56," ",$G56),AllocFactorMatrix,(O$4+1),FALSE)*$E59</f>
        <v>0</v>
      </c>
      <c r="P56" s="5">
        <f>VLOOKUP(CONCATENATE($F56," ",$G56),AllocFactorMatrix,(P$4+1),FALSE)*$E59</f>
        <v>0</v>
      </c>
      <c r="Q56" s="5">
        <f>VLOOKUP(CONCATENATE($F56," ",$G56),AllocFactorMatrix,(Q$4+1),FALSE)*$E59</f>
        <v>0</v>
      </c>
      <c r="R56" s="5">
        <f>VLOOKUP(CONCATENATE($F56," ",$G56),AllocFactorMatrix,(R$4+1),FALSE)*$E59</f>
        <v>0</v>
      </c>
      <c r="S56" s="5">
        <f t="shared" si="26"/>
        <v>0</v>
      </c>
      <c r="T56" s="5">
        <f>VLOOKUP(CONCATENATE($F56," ",$G56),AllocFactorMatrix,(T$4+1),FALSE)*$E59</f>
        <v>0</v>
      </c>
      <c r="U56" s="5">
        <f>VLOOKUP(CONCATENATE($F56," ",$G56),AllocFactorMatrix,(U$4+1),FALSE)*$E59</f>
        <v>0</v>
      </c>
      <c r="V56" s="5">
        <f>VLOOKUP(CONCATENATE($F56," ",$G56),AllocFactorMatrix,(V$4+1),FALSE)*$E59</f>
        <v>0</v>
      </c>
      <c r="W56" s="5">
        <f>VLOOKUP(CONCATENATE($F56," ",$G56),AllocFactorMatrix,(W$4+1),FALSE)*$E59</f>
        <v>0</v>
      </c>
      <c r="X56" s="5">
        <f t="shared" si="29"/>
        <v>0</v>
      </c>
      <c r="Y56" s="5">
        <f>VLOOKUP(CONCATENATE($F56," ",$G56),AllocFactorMatrix,(Y$4+1),FALSE)*$E59</f>
        <v>0</v>
      </c>
      <c r="Z56" s="5">
        <f>VLOOKUP(CONCATENATE($F56," ",$G56),AllocFactorMatrix,(Z$4+1),FALSE)*$E59</f>
        <v>0</v>
      </c>
      <c r="AA56" s="5">
        <f t="shared" si="25"/>
        <v>0</v>
      </c>
      <c r="AB56" s="5">
        <f>VLOOKUP(CONCATENATE($F56," ",$G56),AllocFactorMatrix,(AB$4+1),FALSE)*$E59</f>
        <v>0</v>
      </c>
      <c r="AC56" s="5">
        <f>VLOOKUP(CONCATENATE($F56," ",$G56),AllocFactorMatrix,(AC$4+1),FALSE)*$E59</f>
        <v>0</v>
      </c>
      <c r="AD56" s="5">
        <f>VLOOKUP(CONCATENATE($F56," ",$G56),AllocFactorMatrix,(AD$4+1),FALSE)*$E59</f>
        <v>0</v>
      </c>
    </row>
    <row r="57" spans="4:30" hidden="1" outlineLevel="1">
      <c r="E57" s="52"/>
      <c r="F57" s="52" t="str">
        <f>F59</f>
        <v>DIST_CPD</v>
      </c>
      <c r="G57" s="55" t="str">
        <f>$G$13</f>
        <v>ENERGY</v>
      </c>
      <c r="H57" s="4">
        <f t="shared" si="23"/>
        <v>0</v>
      </c>
      <c r="I57" s="5">
        <f>VLOOKUP(CONCATENATE($F57," ",$G57),AllocFactorMatrix,(I$4+1),FALSE)*$E59</f>
        <v>0</v>
      </c>
      <c r="J57" s="5">
        <f>VLOOKUP(CONCATENATE($F57," ",$G57),AllocFactorMatrix,(J$4+1),FALSE)*$E59</f>
        <v>0</v>
      </c>
      <c r="K57" s="5">
        <f>VLOOKUP(CONCATENATE($F57," ",$G57),AllocFactorMatrix,(K$4+1),FALSE)*$E59</f>
        <v>0</v>
      </c>
      <c r="L57" s="5">
        <f>VLOOKUP(CONCATENATE($F57," ",$G57),AllocFactorMatrix,(L$4+1),FALSE)*$E59</f>
        <v>0</v>
      </c>
      <c r="M57" s="5">
        <f>VLOOKUP(CONCATENATE($F57," ",$G57),AllocFactorMatrix,(M$4+1),FALSE)*$E59</f>
        <v>0</v>
      </c>
      <c r="N57" s="5">
        <f t="shared" si="28"/>
        <v>0</v>
      </c>
      <c r="O57" s="5">
        <f>VLOOKUP(CONCATENATE($F57," ",$G57),AllocFactorMatrix,(O$4+1),FALSE)*$E59</f>
        <v>0</v>
      </c>
      <c r="P57" s="5">
        <f>VLOOKUP(CONCATENATE($F57," ",$G57),AllocFactorMatrix,(P$4+1),FALSE)*$E59</f>
        <v>0</v>
      </c>
      <c r="Q57" s="5">
        <f>VLOOKUP(CONCATENATE($F57," ",$G57),AllocFactorMatrix,(Q$4+1),FALSE)*$E59</f>
        <v>0</v>
      </c>
      <c r="R57" s="5">
        <f>VLOOKUP(CONCATENATE($F57," ",$G57),AllocFactorMatrix,(R$4+1),FALSE)*$E59</f>
        <v>0</v>
      </c>
      <c r="S57" s="5">
        <f t="shared" si="26"/>
        <v>0</v>
      </c>
      <c r="T57" s="5">
        <f>VLOOKUP(CONCATENATE($F57," ",$G57),AllocFactorMatrix,(T$4+1),FALSE)*$E59</f>
        <v>0</v>
      </c>
      <c r="U57" s="5">
        <f>VLOOKUP(CONCATENATE($F57," ",$G57),AllocFactorMatrix,(U$4+1),FALSE)*$E59</f>
        <v>0</v>
      </c>
      <c r="V57" s="5">
        <f>VLOOKUP(CONCATENATE($F57," ",$G57),AllocFactorMatrix,(V$4+1),FALSE)*$E59</f>
        <v>0</v>
      </c>
      <c r="W57" s="5">
        <f>VLOOKUP(CONCATENATE($F57," ",$G57),AllocFactorMatrix,(W$4+1),FALSE)*$E59</f>
        <v>0</v>
      </c>
      <c r="X57" s="5">
        <f t="shared" si="29"/>
        <v>0</v>
      </c>
      <c r="Y57" s="5">
        <f>VLOOKUP(CONCATENATE($F57," ",$G57),AllocFactorMatrix,(Y$4+1),FALSE)*$E59</f>
        <v>0</v>
      </c>
      <c r="Z57" s="5">
        <f>VLOOKUP(CONCATENATE($F57," ",$G57),AllocFactorMatrix,(Z$4+1),FALSE)*$E59</f>
        <v>0</v>
      </c>
      <c r="AA57" s="5">
        <f t="shared" si="25"/>
        <v>0</v>
      </c>
      <c r="AB57" s="5">
        <f>VLOOKUP(CONCATENATE($F57," ",$G57),AllocFactorMatrix,(AB$4+1),FALSE)*$E59</f>
        <v>0</v>
      </c>
      <c r="AC57" s="5">
        <f>VLOOKUP(CONCATENATE($F57," ",$G57),AllocFactorMatrix,(AC$4+1),FALSE)*$E59</f>
        <v>0</v>
      </c>
      <c r="AD57" s="5">
        <f>VLOOKUP(CONCATENATE($F57," ",$G57),AllocFactorMatrix,(AD$4+1),FALSE)*$E59</f>
        <v>0</v>
      </c>
    </row>
    <row r="58" spans="4:30" hidden="1" outlineLevel="1">
      <c r="E58" s="52"/>
      <c r="F58" s="52" t="str">
        <f>F59</f>
        <v>DIST_CPD</v>
      </c>
      <c r="G58" s="55" t="str">
        <f>$G$14</f>
        <v>CUSTOMER</v>
      </c>
      <c r="H58" s="4">
        <f t="shared" si="23"/>
        <v>0</v>
      </c>
      <c r="I58" s="5">
        <f>VLOOKUP(CONCATENATE($F58," ",$G58),AllocFactorMatrix,(I$4+1),FALSE)*$E59</f>
        <v>0</v>
      </c>
      <c r="J58" s="5">
        <f>VLOOKUP(CONCATENATE($F58," ",$G58),AllocFactorMatrix,(J$4+1),FALSE)*$E59</f>
        <v>0</v>
      </c>
      <c r="K58" s="5">
        <f>VLOOKUP(CONCATENATE($F58," ",$G58),AllocFactorMatrix,(K$4+1),FALSE)*$E59</f>
        <v>0</v>
      </c>
      <c r="L58" s="5">
        <f>VLOOKUP(CONCATENATE($F58," ",$G58),AllocFactorMatrix,(L$4+1),FALSE)*$E59</f>
        <v>0</v>
      </c>
      <c r="M58" s="5">
        <f>VLOOKUP(CONCATENATE($F58," ",$G58),AllocFactorMatrix,(M$4+1),FALSE)*$E59</f>
        <v>0</v>
      </c>
      <c r="N58" s="5">
        <f t="shared" si="28"/>
        <v>0</v>
      </c>
      <c r="O58" s="5">
        <f>VLOOKUP(CONCATENATE($F58," ",$G58),AllocFactorMatrix,(O$4+1),FALSE)*$E59</f>
        <v>0</v>
      </c>
      <c r="P58" s="5">
        <f>VLOOKUP(CONCATENATE($F58," ",$G58),AllocFactorMatrix,(P$4+1),FALSE)*$E59</f>
        <v>0</v>
      </c>
      <c r="Q58" s="5">
        <f>VLOOKUP(CONCATENATE($F58," ",$G58),AllocFactorMatrix,(Q$4+1),FALSE)*$E59</f>
        <v>0</v>
      </c>
      <c r="R58" s="5">
        <f>VLOOKUP(CONCATENATE($F58," ",$G58),AllocFactorMatrix,(R$4+1),FALSE)*$E59</f>
        <v>0</v>
      </c>
      <c r="S58" s="5">
        <f t="shared" si="26"/>
        <v>0</v>
      </c>
      <c r="T58" s="5">
        <f>VLOOKUP(CONCATENATE($F58," ",$G58),AllocFactorMatrix,(T$4+1),FALSE)*$E59</f>
        <v>0</v>
      </c>
      <c r="U58" s="5">
        <f>VLOOKUP(CONCATENATE($F58," ",$G58),AllocFactorMatrix,(U$4+1),FALSE)*$E59</f>
        <v>0</v>
      </c>
      <c r="V58" s="5">
        <f>VLOOKUP(CONCATENATE($F58," ",$G58),AllocFactorMatrix,(V$4+1),FALSE)*$E59</f>
        <v>0</v>
      </c>
      <c r="W58" s="5">
        <f>VLOOKUP(CONCATENATE($F58," ",$G58),AllocFactorMatrix,(W$4+1),FALSE)*$E59</f>
        <v>0</v>
      </c>
      <c r="X58" s="5">
        <f t="shared" si="29"/>
        <v>0</v>
      </c>
      <c r="Y58" s="5">
        <f>VLOOKUP(CONCATENATE($F58," ",$G58),AllocFactorMatrix,(Y$4+1),FALSE)*$E59</f>
        <v>0</v>
      </c>
      <c r="Z58" s="5">
        <f>VLOOKUP(CONCATENATE($F58," ",$G58),AllocFactorMatrix,(Z$4+1),FALSE)*$E59</f>
        <v>0</v>
      </c>
      <c r="AA58" s="5">
        <f t="shared" si="25"/>
        <v>0</v>
      </c>
      <c r="AB58" s="5">
        <f>VLOOKUP(CONCATENATE($F58," ",$G58),AllocFactorMatrix,(AB$4+1),FALSE)*$E59</f>
        <v>0</v>
      </c>
      <c r="AC58" s="5">
        <f>VLOOKUP(CONCATENATE($F58," ",$G58),AllocFactorMatrix,(AC$4+1),FALSE)*$E59</f>
        <v>0</v>
      </c>
      <c r="AD58" s="5">
        <f>VLOOKUP(CONCATENATE($F58," ",$G58),AllocFactorMatrix,(AD$4+1),FALSE)*$E59</f>
        <v>0</v>
      </c>
    </row>
    <row r="59" spans="4:30" collapsed="1">
      <c r="D59" s="1" t="s">
        <v>89</v>
      </c>
      <c r="E59" s="57">
        <f>4324122+131205.86</f>
        <v>4455327.8600000003</v>
      </c>
      <c r="F59" s="10" t="s">
        <v>38</v>
      </c>
      <c r="G59" s="55" t="str">
        <f>$G$15</f>
        <v>TOTAL</v>
      </c>
      <c r="H59" s="4">
        <f t="shared" si="23"/>
        <v>4455327.8600000013</v>
      </c>
      <c r="I59" s="5">
        <f>VLOOKUP(CONCATENATE($F59," ",$G59),AllocFactorMatrix,(I$4+1),FALSE)*$E59</f>
        <v>2977685.6309208428</v>
      </c>
      <c r="J59" s="5">
        <f>VLOOKUP(CONCATENATE($F59," ",$G59),AllocFactorMatrix,(J$4+1),FALSE)*$E59</f>
        <v>140360.32728327753</v>
      </c>
      <c r="K59" s="5">
        <f>VLOOKUP(CONCATENATE($F59," ",$G59),AllocFactorMatrix,(K$4+1),FALSE)*$E59</f>
        <v>509656.96275067172</v>
      </c>
      <c r="L59" s="5">
        <f>VLOOKUP(CONCATENATE($F59," ",$G59),AllocFactorMatrix,(L$4+1),FALSE)*$E59</f>
        <v>15751.052115134789</v>
      </c>
      <c r="M59" s="5">
        <f>VLOOKUP(CONCATENATE($F59," ",$G59),AllocFactorMatrix,(M$4+1),FALSE)*$E59</f>
        <v>0</v>
      </c>
      <c r="N59" s="5">
        <f t="shared" si="28"/>
        <v>525408.01486580656</v>
      </c>
      <c r="O59" s="5">
        <f>VLOOKUP(CONCATENATE($F59," ",$G59),AllocFactorMatrix,(O$4+1),FALSE)*$E59</f>
        <v>382153.64164270356</v>
      </c>
      <c r="P59" s="5">
        <f>VLOOKUP(CONCATENATE($F59," ",$G59),AllocFactorMatrix,(P$4+1),FALSE)*$E59</f>
        <v>71176.141472607313</v>
      </c>
      <c r="Q59" s="5">
        <f>VLOOKUP(CONCATENATE($F59," ",$G59),AllocFactorMatrix,(Q$4+1),FALSE)*$E59</f>
        <v>0</v>
      </c>
      <c r="R59" s="5">
        <f>VLOOKUP(CONCATENATE($F59," ",$G59),AllocFactorMatrix,(R$4+1),FALSE)*$E59</f>
        <v>0</v>
      </c>
      <c r="S59" s="5">
        <f t="shared" si="26"/>
        <v>453329.78311531089</v>
      </c>
      <c r="T59" s="5">
        <f>VLOOKUP(CONCATENATE($F59," ",$G59),AllocFactorMatrix,(T$4+1),FALSE)*$E59</f>
        <v>13623.541821175049</v>
      </c>
      <c r="U59" s="5">
        <f>VLOOKUP(CONCATENATE($F59," ",$G59),AllocFactorMatrix,(U$4+1),FALSE)*$E59</f>
        <v>219716.90159704999</v>
      </c>
      <c r="V59" s="5">
        <f>VLOOKUP(CONCATENATE($F59," ",$G59),AllocFactorMatrix,(V$4+1),FALSE)*$E59</f>
        <v>0</v>
      </c>
      <c r="W59" s="5">
        <f>VLOOKUP(CONCATENATE($F59," ",$G59),AllocFactorMatrix,(W$4+1),FALSE)*$E59</f>
        <v>0</v>
      </c>
      <c r="X59" s="5">
        <f t="shared" si="29"/>
        <v>233340.44341822504</v>
      </c>
      <c r="Y59" s="5">
        <f>VLOOKUP(CONCATENATE($F59," ",$G59),AllocFactorMatrix,(Y$4+1),FALSE)*$E59</f>
        <v>115236.88506091404</v>
      </c>
      <c r="Z59" s="5">
        <f>VLOOKUP(CONCATENATE($F59," ",$G59),AllocFactorMatrix,(Z$4+1),FALSE)*$E59</f>
        <v>1922.6023390673524</v>
      </c>
      <c r="AA59" s="5">
        <f t="shared" si="25"/>
        <v>117159.48739998139</v>
      </c>
      <c r="AB59" s="5">
        <f>VLOOKUP(CONCATENATE($F59," ",$G59),AllocFactorMatrix,(AB$4+1),FALSE)*$E59</f>
        <v>1557.630041684042</v>
      </c>
      <c r="AC59" s="5">
        <f>VLOOKUP(CONCATENATE($F59," ",$G59),AllocFactorMatrix,(AC$4+1),FALSE)*$E59</f>
        <v>5336.224121931913</v>
      </c>
      <c r="AD59" s="5">
        <f>VLOOKUP(CONCATENATE($F59," ",$G59),AllocFactorMatrix,(AD$4+1),FALSE)*$E59</f>
        <v>1150.3188329400461</v>
      </c>
    </row>
    <row r="60" spans="4:30" hidden="1" outlineLevel="1">
      <c r="E60" s="52"/>
      <c r="F60" s="52" t="str">
        <f>F67</f>
        <v>DIST_CPD</v>
      </c>
      <c r="G60" s="55" t="str">
        <f>$G$8</f>
        <v>PRODUCTION</v>
      </c>
      <c r="H60" s="4">
        <f t="shared" si="23"/>
        <v>0</v>
      </c>
      <c r="I60" s="5">
        <f>VLOOKUP(CONCATENATE($F60," ",$G60),AllocFactorMatrix,(I$4+1),FALSE)*$E67</f>
        <v>0</v>
      </c>
      <c r="J60" s="5">
        <f>VLOOKUP(CONCATENATE($F60," ",$G60),AllocFactorMatrix,(J$4+1),FALSE)*$E67</f>
        <v>0</v>
      </c>
      <c r="K60" s="5">
        <f>VLOOKUP(CONCATENATE($F60," ",$G60),AllocFactorMatrix,(K$4+1),FALSE)*$E67</f>
        <v>0</v>
      </c>
      <c r="L60" s="5">
        <f>VLOOKUP(CONCATENATE($F60," ",$G60),AllocFactorMatrix,(L$4+1),FALSE)*$E67</f>
        <v>0</v>
      </c>
      <c r="M60" s="5">
        <f>VLOOKUP(CONCATENATE($F60," ",$G60),AllocFactorMatrix,(M$4+1),FALSE)*$E67</f>
        <v>0</v>
      </c>
      <c r="N60" s="5">
        <f t="shared" si="28"/>
        <v>0</v>
      </c>
      <c r="O60" s="5">
        <f>VLOOKUP(CONCATENATE($F60," ",$G60),AllocFactorMatrix,(O$4+1),FALSE)*$E67</f>
        <v>0</v>
      </c>
      <c r="P60" s="5">
        <f>VLOOKUP(CONCATENATE($F60," ",$G60),AllocFactorMatrix,(P$4+1),FALSE)*$E67</f>
        <v>0</v>
      </c>
      <c r="Q60" s="5">
        <f>VLOOKUP(CONCATENATE($F60," ",$G60),AllocFactorMatrix,(Q$4+1),FALSE)*$E67</f>
        <v>0</v>
      </c>
      <c r="R60" s="5">
        <f>VLOOKUP(CONCATENATE($F60," ",$G60),AllocFactorMatrix,(R$4+1),FALSE)*$E67</f>
        <v>0</v>
      </c>
      <c r="S60" s="5">
        <f t="shared" si="26"/>
        <v>0</v>
      </c>
      <c r="T60" s="5">
        <f>VLOOKUP(CONCATENATE($F60," ",$G60),AllocFactorMatrix,(T$4+1),FALSE)*$E67</f>
        <v>0</v>
      </c>
      <c r="U60" s="5">
        <f>VLOOKUP(CONCATENATE($F60," ",$G60),AllocFactorMatrix,(U$4+1),FALSE)*$E67</f>
        <v>0</v>
      </c>
      <c r="V60" s="5">
        <f>VLOOKUP(CONCATENATE($F60," ",$G60),AllocFactorMatrix,(V$4+1),FALSE)*$E67</f>
        <v>0</v>
      </c>
      <c r="W60" s="5">
        <f>VLOOKUP(CONCATENATE($F60," ",$G60),AllocFactorMatrix,(W$4+1),FALSE)*$E67</f>
        <v>0</v>
      </c>
      <c r="X60" s="5">
        <f>SUBTOTAL(9,T60:W60)</f>
        <v>0</v>
      </c>
      <c r="Y60" s="5">
        <f>VLOOKUP(CONCATENATE($F60," ",$G60),AllocFactorMatrix,(Y$4+1),FALSE)*$E67</f>
        <v>0</v>
      </c>
      <c r="Z60" s="5">
        <f>VLOOKUP(CONCATENATE($F60," ",$G60),AllocFactorMatrix,(Z$4+1),FALSE)*$E67</f>
        <v>0</v>
      </c>
      <c r="AA60" s="5">
        <f t="shared" si="25"/>
        <v>0</v>
      </c>
      <c r="AB60" s="5">
        <f>VLOOKUP(CONCATENATE($F60," ",$G60),AllocFactorMatrix,(AB$4+1),FALSE)*$E67</f>
        <v>0</v>
      </c>
      <c r="AC60" s="5">
        <f>VLOOKUP(CONCATENATE($F60," ",$G60),AllocFactorMatrix,(AC$4+1),FALSE)*$E67</f>
        <v>0</v>
      </c>
      <c r="AD60" s="5">
        <f>VLOOKUP(CONCATENATE($F60," ",$G60),AllocFactorMatrix,(AD$4+1),FALSE)*$E67</f>
        <v>0</v>
      </c>
    </row>
    <row r="61" spans="4:30" hidden="1" outlineLevel="1">
      <c r="E61" s="52"/>
      <c r="F61" s="52" t="str">
        <f>F67</f>
        <v>DIST_CPD</v>
      </c>
      <c r="G61" s="55" t="str">
        <f>$G$9</f>
        <v>BULKTRAN</v>
      </c>
      <c r="H61" s="4">
        <f t="shared" si="23"/>
        <v>0</v>
      </c>
      <c r="I61" s="5">
        <f>VLOOKUP(CONCATENATE($F61," ",$G61),AllocFactorMatrix,(I$4+1),FALSE)*$E67</f>
        <v>0</v>
      </c>
      <c r="J61" s="5">
        <f>VLOOKUP(CONCATENATE($F61," ",$G61),AllocFactorMatrix,(J$4+1),FALSE)*$E67</f>
        <v>0</v>
      </c>
      <c r="K61" s="5">
        <f>VLOOKUP(CONCATENATE($F61," ",$G61),AllocFactorMatrix,(K$4+1),FALSE)*$E67</f>
        <v>0</v>
      </c>
      <c r="L61" s="5">
        <f>VLOOKUP(CONCATENATE($F61," ",$G61),AllocFactorMatrix,(L$4+1),FALSE)*$E67</f>
        <v>0</v>
      </c>
      <c r="M61" s="5">
        <f>VLOOKUP(CONCATENATE($F61," ",$G61),AllocFactorMatrix,(M$4+1),FALSE)*$E67</f>
        <v>0</v>
      </c>
      <c r="N61" s="5">
        <f t="shared" si="28"/>
        <v>0</v>
      </c>
      <c r="O61" s="5">
        <f>VLOOKUP(CONCATENATE($F61," ",$G61),AllocFactorMatrix,(O$4+1),FALSE)*$E67</f>
        <v>0</v>
      </c>
      <c r="P61" s="5">
        <f>VLOOKUP(CONCATENATE($F61," ",$G61),AllocFactorMatrix,(P$4+1),FALSE)*$E67</f>
        <v>0</v>
      </c>
      <c r="Q61" s="5">
        <f>VLOOKUP(CONCATENATE($F61," ",$G61),AllocFactorMatrix,(Q$4+1),FALSE)*$E67</f>
        <v>0</v>
      </c>
      <c r="R61" s="5">
        <f>VLOOKUP(CONCATENATE($F61," ",$G61),AllocFactorMatrix,(R$4+1),FALSE)*$E67</f>
        <v>0</v>
      </c>
      <c r="S61" s="5">
        <f t="shared" si="26"/>
        <v>0</v>
      </c>
      <c r="T61" s="5">
        <f>VLOOKUP(CONCATENATE($F61," ",$G61),AllocFactorMatrix,(T$4+1),FALSE)*$E67</f>
        <v>0</v>
      </c>
      <c r="U61" s="5">
        <f>VLOOKUP(CONCATENATE($F61," ",$G61),AllocFactorMatrix,(U$4+1),FALSE)*$E67</f>
        <v>0</v>
      </c>
      <c r="V61" s="5">
        <f>VLOOKUP(CONCATENATE($F61," ",$G61),AllocFactorMatrix,(V$4+1),FALSE)*$E67</f>
        <v>0</v>
      </c>
      <c r="W61" s="5">
        <f>VLOOKUP(CONCATENATE($F61," ",$G61),AllocFactorMatrix,(W$4+1),FALSE)*$E67</f>
        <v>0</v>
      </c>
      <c r="X61" s="5">
        <f t="shared" ref="X61:X67" si="30">SUBTOTAL(9,T61:W61)</f>
        <v>0</v>
      </c>
      <c r="Y61" s="5">
        <f>VLOOKUP(CONCATENATE($F61," ",$G61),AllocFactorMatrix,(Y$4+1),FALSE)*$E67</f>
        <v>0</v>
      </c>
      <c r="Z61" s="5">
        <f>VLOOKUP(CONCATENATE($F61," ",$G61),AllocFactorMatrix,(Z$4+1),FALSE)*$E67</f>
        <v>0</v>
      </c>
      <c r="AA61" s="5">
        <f t="shared" si="25"/>
        <v>0</v>
      </c>
      <c r="AB61" s="5">
        <f>VLOOKUP(CONCATENATE($F61," ",$G61),AllocFactorMatrix,(AB$4+1),FALSE)*$E67</f>
        <v>0</v>
      </c>
      <c r="AC61" s="5">
        <f>VLOOKUP(CONCATENATE($F61," ",$G61),AllocFactorMatrix,(AC$4+1),FALSE)*$E67</f>
        <v>0</v>
      </c>
      <c r="AD61" s="5">
        <f>VLOOKUP(CONCATENATE($F61," ",$G61),AllocFactorMatrix,(AD$4+1),FALSE)*$E67</f>
        <v>0</v>
      </c>
    </row>
    <row r="62" spans="4:30" hidden="1" outlineLevel="1">
      <c r="E62" s="52"/>
      <c r="F62" s="52" t="str">
        <f>F67</f>
        <v>DIST_CPD</v>
      </c>
      <c r="G62" s="55" t="str">
        <f>$G$10</f>
        <v>SUBTRAN</v>
      </c>
      <c r="H62" s="4">
        <f t="shared" si="23"/>
        <v>0</v>
      </c>
      <c r="I62" s="5">
        <f>VLOOKUP(CONCATENATE($F62," ",$G62),AllocFactorMatrix,(I$4+1),FALSE)*$E67</f>
        <v>0</v>
      </c>
      <c r="J62" s="5">
        <f>VLOOKUP(CONCATENATE($F62," ",$G62),AllocFactorMatrix,(J$4+1),FALSE)*$E67</f>
        <v>0</v>
      </c>
      <c r="K62" s="5">
        <f>VLOOKUP(CONCATENATE($F62," ",$G62),AllocFactorMatrix,(K$4+1),FALSE)*$E67</f>
        <v>0</v>
      </c>
      <c r="L62" s="5">
        <f>VLOOKUP(CONCATENATE($F62," ",$G62),AllocFactorMatrix,(L$4+1),FALSE)*$E67</f>
        <v>0</v>
      </c>
      <c r="M62" s="5">
        <f>VLOOKUP(CONCATENATE($F62," ",$G62),AllocFactorMatrix,(M$4+1),FALSE)*$E67</f>
        <v>0</v>
      </c>
      <c r="N62" s="5">
        <f t="shared" si="28"/>
        <v>0</v>
      </c>
      <c r="O62" s="5">
        <f>VLOOKUP(CONCATENATE($F62," ",$G62),AllocFactorMatrix,(O$4+1),FALSE)*$E67</f>
        <v>0</v>
      </c>
      <c r="P62" s="5">
        <f>VLOOKUP(CONCATENATE($F62," ",$G62),AllocFactorMatrix,(P$4+1),FALSE)*$E67</f>
        <v>0</v>
      </c>
      <c r="Q62" s="5">
        <f>VLOOKUP(CONCATENATE($F62," ",$G62),AllocFactorMatrix,(Q$4+1),FALSE)*$E67</f>
        <v>0</v>
      </c>
      <c r="R62" s="5">
        <f>VLOOKUP(CONCATENATE($F62," ",$G62),AllocFactorMatrix,(R$4+1),FALSE)*$E67</f>
        <v>0</v>
      </c>
      <c r="S62" s="5">
        <f t="shared" si="26"/>
        <v>0</v>
      </c>
      <c r="T62" s="5">
        <f>VLOOKUP(CONCATENATE($F62," ",$G62),AllocFactorMatrix,(T$4+1),FALSE)*$E67</f>
        <v>0</v>
      </c>
      <c r="U62" s="5">
        <f>VLOOKUP(CONCATENATE($F62," ",$G62),AllocFactorMatrix,(U$4+1),FALSE)*$E67</f>
        <v>0</v>
      </c>
      <c r="V62" s="5">
        <f>VLOOKUP(CONCATENATE($F62," ",$G62),AllocFactorMatrix,(V$4+1),FALSE)*$E67</f>
        <v>0</v>
      </c>
      <c r="W62" s="5">
        <f>VLOOKUP(CONCATENATE($F62," ",$G62),AllocFactorMatrix,(W$4+1),FALSE)*$E67</f>
        <v>0</v>
      </c>
      <c r="X62" s="5">
        <f t="shared" si="30"/>
        <v>0</v>
      </c>
      <c r="Y62" s="5">
        <f>VLOOKUP(CONCATENATE($F62," ",$G62),AllocFactorMatrix,(Y$4+1),FALSE)*$E67</f>
        <v>0</v>
      </c>
      <c r="Z62" s="5">
        <f>VLOOKUP(CONCATENATE($F62," ",$G62),AllocFactorMatrix,(Z$4+1),FALSE)*$E67</f>
        <v>0</v>
      </c>
      <c r="AA62" s="5">
        <f t="shared" si="25"/>
        <v>0</v>
      </c>
      <c r="AB62" s="5">
        <f>VLOOKUP(CONCATENATE($F62," ",$G62),AllocFactorMatrix,(AB$4+1),FALSE)*$E67</f>
        <v>0</v>
      </c>
      <c r="AC62" s="5">
        <f>VLOOKUP(CONCATENATE($F62," ",$G62),AllocFactorMatrix,(AC$4+1),FALSE)*$E67</f>
        <v>0</v>
      </c>
      <c r="AD62" s="5">
        <f>VLOOKUP(CONCATENATE($F62," ",$G62),AllocFactorMatrix,(AD$4+1),FALSE)*$E67</f>
        <v>0</v>
      </c>
    </row>
    <row r="63" spans="4:30" hidden="1" outlineLevel="1">
      <c r="E63" s="52"/>
      <c r="F63" s="52" t="str">
        <f>F67</f>
        <v>DIST_CPD</v>
      </c>
      <c r="G63" s="55" t="str">
        <f>$G$11</f>
        <v>DISTPRI</v>
      </c>
      <c r="H63" s="4">
        <f t="shared" si="23"/>
        <v>97083307.559999987</v>
      </c>
      <c r="I63" s="5">
        <f>VLOOKUP(CONCATENATE($F63," ",$G63),AllocFactorMatrix,(I$4+1),FALSE)*$E67</f>
        <v>64884915.09661442</v>
      </c>
      <c r="J63" s="5">
        <f>VLOOKUP(CONCATENATE($F63," ",$G63),AllocFactorMatrix,(J$4+1),FALSE)*$E67</f>
        <v>3058505.5131867873</v>
      </c>
      <c r="K63" s="5">
        <f>VLOOKUP(CONCATENATE($F63," ",$G63),AllocFactorMatrix,(K$4+1),FALSE)*$E67</f>
        <v>11105621.229145395</v>
      </c>
      <c r="L63" s="5">
        <f>VLOOKUP(CONCATENATE($F63," ",$G63),AllocFactorMatrix,(L$4+1),FALSE)*$E67</f>
        <v>343221.48334269144</v>
      </c>
      <c r="M63" s="5">
        <f>VLOOKUP(CONCATENATE($F63," ",$G63),AllocFactorMatrix,(M$4+1),FALSE)*$E67</f>
        <v>0</v>
      </c>
      <c r="N63" s="5">
        <f t="shared" si="28"/>
        <v>11448842.712488087</v>
      </c>
      <c r="O63" s="5">
        <f>VLOOKUP(CONCATENATE($F63," ",$G63),AllocFactorMatrix,(O$4+1),FALSE)*$E67</f>
        <v>8327274.8252409445</v>
      </c>
      <c r="P63" s="5">
        <f>VLOOKUP(CONCATENATE($F63," ",$G63),AllocFactorMatrix,(P$4+1),FALSE)*$E67</f>
        <v>1550955.4965769022</v>
      </c>
      <c r="Q63" s="5">
        <f>VLOOKUP(CONCATENATE($F63," ",$G63),AllocFactorMatrix,(Q$4+1),FALSE)*$E67</f>
        <v>0</v>
      </c>
      <c r="R63" s="5">
        <f>VLOOKUP(CONCATENATE($F63," ",$G63),AllocFactorMatrix,(R$4+1),FALSE)*$E67</f>
        <v>0</v>
      </c>
      <c r="S63" s="5">
        <f t="shared" si="26"/>
        <v>9878230.321817847</v>
      </c>
      <c r="T63" s="5">
        <f>VLOOKUP(CONCATENATE($F63," ",$G63),AllocFactorMatrix,(T$4+1),FALSE)*$E67</f>
        <v>296862.2158104566</v>
      </c>
      <c r="U63" s="5">
        <f>VLOOKUP(CONCATENATE($F63," ",$G63),AllocFactorMatrix,(U$4+1),FALSE)*$E67</f>
        <v>4787715.7875148291</v>
      </c>
      <c r="V63" s="5">
        <f>VLOOKUP(CONCATENATE($F63," ",$G63),AllocFactorMatrix,(V$4+1),FALSE)*$E67</f>
        <v>0</v>
      </c>
      <c r="W63" s="5">
        <f>VLOOKUP(CONCATENATE($F63," ",$G63),AllocFactorMatrix,(W$4+1),FALSE)*$E67</f>
        <v>0</v>
      </c>
      <c r="X63" s="5">
        <f t="shared" si="30"/>
        <v>5084578.0033252854</v>
      </c>
      <c r="Y63" s="5">
        <f>VLOOKUP(CONCATENATE($F63," ",$G63),AllocFactorMatrix,(Y$4+1),FALSE)*$E67</f>
        <v>2511056.0448462903</v>
      </c>
      <c r="Z63" s="5">
        <f>VLOOKUP(CONCATENATE($F63," ",$G63),AllocFactorMatrix,(Z$4+1),FALSE)*$E67</f>
        <v>41894.244388840816</v>
      </c>
      <c r="AA63" s="5">
        <f t="shared" si="25"/>
        <v>2552950.2892351309</v>
      </c>
      <c r="AB63" s="5">
        <f>VLOOKUP(CONCATENATE($F63," ",$G63),AllocFactorMatrix,(AB$4+1),FALSE)*$E67</f>
        <v>33941.357662847164</v>
      </c>
      <c r="AC63" s="5">
        <f>VLOOKUP(CONCATENATE($F63," ",$G63),AllocFactorMatrix,(AC$4+1),FALSE)*$E67</f>
        <v>116278.37589456476</v>
      </c>
      <c r="AD63" s="5">
        <f>VLOOKUP(CONCATENATE($F63," ",$G63),AllocFactorMatrix,(AD$4+1),FALSE)*$E67</f>
        <v>25065.889775029656</v>
      </c>
    </row>
    <row r="64" spans="4:30" hidden="1" outlineLevel="1">
      <c r="E64" s="52"/>
      <c r="F64" s="52" t="str">
        <f>F67</f>
        <v>DIST_CPD</v>
      </c>
      <c r="G64" s="55" t="str">
        <f>$G$12</f>
        <v>DISTSEC</v>
      </c>
      <c r="H64" s="4">
        <f t="shared" si="23"/>
        <v>0</v>
      </c>
      <c r="I64" s="5">
        <f>VLOOKUP(CONCATENATE($F64," ",$G64),AllocFactorMatrix,(I$4+1),FALSE)*$E67</f>
        <v>0</v>
      </c>
      <c r="J64" s="5">
        <f>VLOOKUP(CONCATENATE($F64," ",$G64),AllocFactorMatrix,(J$4+1),FALSE)*$E67</f>
        <v>0</v>
      </c>
      <c r="K64" s="5">
        <f>VLOOKUP(CONCATENATE($F64," ",$G64),AllocFactorMatrix,(K$4+1),FALSE)*$E67</f>
        <v>0</v>
      </c>
      <c r="L64" s="5">
        <f>VLOOKUP(CONCATENATE($F64," ",$G64),AllocFactorMatrix,(L$4+1),FALSE)*$E67</f>
        <v>0</v>
      </c>
      <c r="M64" s="5">
        <f>VLOOKUP(CONCATENATE($F64," ",$G64),AllocFactorMatrix,(M$4+1),FALSE)*$E67</f>
        <v>0</v>
      </c>
      <c r="N64" s="5">
        <f t="shared" si="28"/>
        <v>0</v>
      </c>
      <c r="O64" s="5">
        <f>VLOOKUP(CONCATENATE($F64," ",$G64),AllocFactorMatrix,(O$4+1),FALSE)*$E67</f>
        <v>0</v>
      </c>
      <c r="P64" s="5">
        <f>VLOOKUP(CONCATENATE($F64," ",$G64),AllocFactorMatrix,(P$4+1),FALSE)*$E67</f>
        <v>0</v>
      </c>
      <c r="Q64" s="5">
        <f>VLOOKUP(CONCATENATE($F64," ",$G64),AllocFactorMatrix,(Q$4+1),FALSE)*$E67</f>
        <v>0</v>
      </c>
      <c r="R64" s="5">
        <f>VLOOKUP(CONCATENATE($F64," ",$G64),AllocFactorMatrix,(R$4+1),FALSE)*$E67</f>
        <v>0</v>
      </c>
      <c r="S64" s="5">
        <f t="shared" si="26"/>
        <v>0</v>
      </c>
      <c r="T64" s="5">
        <f>VLOOKUP(CONCATENATE($F64," ",$G64),AllocFactorMatrix,(T$4+1),FALSE)*$E67</f>
        <v>0</v>
      </c>
      <c r="U64" s="5">
        <f>VLOOKUP(CONCATENATE($F64," ",$G64),AllocFactorMatrix,(U$4+1),FALSE)*$E67</f>
        <v>0</v>
      </c>
      <c r="V64" s="5">
        <f>VLOOKUP(CONCATENATE($F64," ",$G64),AllocFactorMatrix,(V$4+1),FALSE)*$E67</f>
        <v>0</v>
      </c>
      <c r="W64" s="5">
        <f>VLOOKUP(CONCATENATE($F64," ",$G64),AllocFactorMatrix,(W$4+1),FALSE)*$E67</f>
        <v>0</v>
      </c>
      <c r="X64" s="5">
        <f t="shared" si="30"/>
        <v>0</v>
      </c>
      <c r="Y64" s="5">
        <f>VLOOKUP(CONCATENATE($F64," ",$G64),AllocFactorMatrix,(Y$4+1),FALSE)*$E67</f>
        <v>0</v>
      </c>
      <c r="Z64" s="5">
        <f>VLOOKUP(CONCATENATE($F64," ",$G64),AllocFactorMatrix,(Z$4+1),FALSE)*$E67</f>
        <v>0</v>
      </c>
      <c r="AA64" s="5">
        <f t="shared" si="25"/>
        <v>0</v>
      </c>
      <c r="AB64" s="5">
        <f>VLOOKUP(CONCATENATE($F64," ",$G64),AllocFactorMatrix,(AB$4+1),FALSE)*$E67</f>
        <v>0</v>
      </c>
      <c r="AC64" s="5">
        <f>VLOOKUP(CONCATENATE($F64," ",$G64),AllocFactorMatrix,(AC$4+1),FALSE)*$E67</f>
        <v>0</v>
      </c>
      <c r="AD64" s="5">
        <f>VLOOKUP(CONCATENATE($F64," ",$G64),AllocFactorMatrix,(AD$4+1),FALSE)*$E67</f>
        <v>0</v>
      </c>
    </row>
    <row r="65" spans="4:30" hidden="1" outlineLevel="1">
      <c r="E65" s="52"/>
      <c r="F65" s="52" t="str">
        <f>F67</f>
        <v>DIST_CPD</v>
      </c>
      <c r="G65" s="55" t="str">
        <f>$G$13</f>
        <v>ENERGY</v>
      </c>
      <c r="H65" s="4">
        <f t="shared" si="23"/>
        <v>0</v>
      </c>
      <c r="I65" s="5">
        <f>VLOOKUP(CONCATENATE($F65," ",$G65),AllocFactorMatrix,(I$4+1),FALSE)*$E67</f>
        <v>0</v>
      </c>
      <c r="J65" s="5">
        <f>VLOOKUP(CONCATENATE($F65," ",$G65),AllocFactorMatrix,(J$4+1),FALSE)*$E67</f>
        <v>0</v>
      </c>
      <c r="K65" s="5">
        <f>VLOOKUP(CONCATENATE($F65," ",$G65),AllocFactorMatrix,(K$4+1),FALSE)*$E67</f>
        <v>0</v>
      </c>
      <c r="L65" s="5">
        <f>VLOOKUP(CONCATENATE($F65," ",$G65),AllocFactorMatrix,(L$4+1),FALSE)*$E67</f>
        <v>0</v>
      </c>
      <c r="M65" s="5">
        <f>VLOOKUP(CONCATENATE($F65," ",$G65),AllocFactorMatrix,(M$4+1),FALSE)*$E67</f>
        <v>0</v>
      </c>
      <c r="N65" s="5">
        <f t="shared" si="28"/>
        <v>0</v>
      </c>
      <c r="O65" s="5">
        <f>VLOOKUP(CONCATENATE($F65," ",$G65),AllocFactorMatrix,(O$4+1),FALSE)*$E67</f>
        <v>0</v>
      </c>
      <c r="P65" s="5">
        <f>VLOOKUP(CONCATENATE($F65," ",$G65),AllocFactorMatrix,(P$4+1),FALSE)*$E67</f>
        <v>0</v>
      </c>
      <c r="Q65" s="5">
        <f>VLOOKUP(CONCATENATE($F65," ",$G65),AllocFactorMatrix,(Q$4+1),FALSE)*$E67</f>
        <v>0</v>
      </c>
      <c r="R65" s="5">
        <f>VLOOKUP(CONCATENATE($F65," ",$G65),AllocFactorMatrix,(R$4+1),FALSE)*$E67</f>
        <v>0</v>
      </c>
      <c r="S65" s="5">
        <f t="shared" si="26"/>
        <v>0</v>
      </c>
      <c r="T65" s="5">
        <f>VLOOKUP(CONCATENATE($F65," ",$G65),AllocFactorMatrix,(T$4+1),FALSE)*$E67</f>
        <v>0</v>
      </c>
      <c r="U65" s="5">
        <f>VLOOKUP(CONCATENATE($F65," ",$G65),AllocFactorMatrix,(U$4+1),FALSE)*$E67</f>
        <v>0</v>
      </c>
      <c r="V65" s="5">
        <f>VLOOKUP(CONCATENATE($F65," ",$G65),AllocFactorMatrix,(V$4+1),FALSE)*$E67</f>
        <v>0</v>
      </c>
      <c r="W65" s="5">
        <f>VLOOKUP(CONCATENATE($F65," ",$G65),AllocFactorMatrix,(W$4+1),FALSE)*$E67</f>
        <v>0</v>
      </c>
      <c r="X65" s="5">
        <f t="shared" si="30"/>
        <v>0</v>
      </c>
      <c r="Y65" s="5">
        <f>VLOOKUP(CONCATENATE($F65," ",$G65),AllocFactorMatrix,(Y$4+1),FALSE)*$E67</f>
        <v>0</v>
      </c>
      <c r="Z65" s="5">
        <f>VLOOKUP(CONCATENATE($F65," ",$G65),AllocFactorMatrix,(Z$4+1),FALSE)*$E67</f>
        <v>0</v>
      </c>
      <c r="AA65" s="5">
        <f t="shared" si="25"/>
        <v>0</v>
      </c>
      <c r="AB65" s="5">
        <f>VLOOKUP(CONCATENATE($F65," ",$G65),AllocFactorMatrix,(AB$4+1),FALSE)*$E67</f>
        <v>0</v>
      </c>
      <c r="AC65" s="5">
        <f>VLOOKUP(CONCATENATE($F65," ",$G65),AllocFactorMatrix,(AC$4+1),FALSE)*$E67</f>
        <v>0</v>
      </c>
      <c r="AD65" s="5">
        <f>VLOOKUP(CONCATENATE($F65," ",$G65),AllocFactorMatrix,(AD$4+1),FALSE)*$E67</f>
        <v>0</v>
      </c>
    </row>
    <row r="66" spans="4:30" hidden="1" outlineLevel="1">
      <c r="E66" s="52"/>
      <c r="F66" s="52" t="str">
        <f>F67</f>
        <v>DIST_CPD</v>
      </c>
      <c r="G66" s="55" t="str">
        <f>$G$14</f>
        <v>CUSTOMER</v>
      </c>
      <c r="H66" s="4">
        <f t="shared" si="23"/>
        <v>0</v>
      </c>
      <c r="I66" s="5">
        <f>VLOOKUP(CONCATENATE($F66," ",$G66),AllocFactorMatrix,(I$4+1),FALSE)*$E67</f>
        <v>0</v>
      </c>
      <c r="J66" s="5">
        <f>VLOOKUP(CONCATENATE($F66," ",$G66),AllocFactorMatrix,(J$4+1),FALSE)*$E67</f>
        <v>0</v>
      </c>
      <c r="K66" s="5">
        <f>VLOOKUP(CONCATENATE($F66," ",$G66),AllocFactorMatrix,(K$4+1),FALSE)*$E67</f>
        <v>0</v>
      </c>
      <c r="L66" s="5">
        <f>VLOOKUP(CONCATENATE($F66," ",$G66),AllocFactorMatrix,(L$4+1),FALSE)*$E67</f>
        <v>0</v>
      </c>
      <c r="M66" s="5">
        <f>VLOOKUP(CONCATENATE($F66," ",$G66),AllocFactorMatrix,(M$4+1),FALSE)*$E67</f>
        <v>0</v>
      </c>
      <c r="N66" s="5">
        <f t="shared" si="28"/>
        <v>0</v>
      </c>
      <c r="O66" s="5">
        <f>VLOOKUP(CONCATENATE($F66," ",$G66),AllocFactorMatrix,(O$4+1),FALSE)*$E67</f>
        <v>0</v>
      </c>
      <c r="P66" s="5">
        <f>VLOOKUP(CONCATENATE($F66," ",$G66),AllocFactorMatrix,(P$4+1),FALSE)*$E67</f>
        <v>0</v>
      </c>
      <c r="Q66" s="5">
        <f>VLOOKUP(CONCATENATE($F66," ",$G66),AllocFactorMatrix,(Q$4+1),FALSE)*$E67</f>
        <v>0</v>
      </c>
      <c r="R66" s="5">
        <f>VLOOKUP(CONCATENATE($F66," ",$G66),AllocFactorMatrix,(R$4+1),FALSE)*$E67</f>
        <v>0</v>
      </c>
      <c r="S66" s="5">
        <f t="shared" si="26"/>
        <v>0</v>
      </c>
      <c r="T66" s="5">
        <f>VLOOKUP(CONCATENATE($F66," ",$G66),AllocFactorMatrix,(T$4+1),FALSE)*$E67</f>
        <v>0</v>
      </c>
      <c r="U66" s="5">
        <f>VLOOKUP(CONCATENATE($F66," ",$G66),AllocFactorMatrix,(U$4+1),FALSE)*$E67</f>
        <v>0</v>
      </c>
      <c r="V66" s="5">
        <f>VLOOKUP(CONCATENATE($F66," ",$G66),AllocFactorMatrix,(V$4+1),FALSE)*$E67</f>
        <v>0</v>
      </c>
      <c r="W66" s="5">
        <f>VLOOKUP(CONCATENATE($F66," ",$G66),AllocFactorMatrix,(W$4+1),FALSE)*$E67</f>
        <v>0</v>
      </c>
      <c r="X66" s="5">
        <f t="shared" si="30"/>
        <v>0</v>
      </c>
      <c r="Y66" s="5">
        <f>VLOOKUP(CONCATENATE($F66," ",$G66),AllocFactorMatrix,(Y$4+1),FALSE)*$E67</f>
        <v>0</v>
      </c>
      <c r="Z66" s="5">
        <f>VLOOKUP(CONCATENATE($F66," ",$G66),AllocFactorMatrix,(Z$4+1),FALSE)*$E67</f>
        <v>0</v>
      </c>
      <c r="AA66" s="5">
        <f t="shared" si="25"/>
        <v>0</v>
      </c>
      <c r="AB66" s="5">
        <f>VLOOKUP(CONCATENATE($F66," ",$G66),AllocFactorMatrix,(AB$4+1),FALSE)*$E67</f>
        <v>0</v>
      </c>
      <c r="AC66" s="5">
        <f>VLOOKUP(CONCATENATE($F66," ",$G66),AllocFactorMatrix,(AC$4+1),FALSE)*$E67</f>
        <v>0</v>
      </c>
      <c r="AD66" s="5">
        <f>VLOOKUP(CONCATENATE($F66," ",$G66),AllocFactorMatrix,(AD$4+1),FALSE)*$E67</f>
        <v>0</v>
      </c>
    </row>
    <row r="67" spans="4:30" collapsed="1">
      <c r="D67" s="1" t="s">
        <v>90</v>
      </c>
      <c r="E67" s="57">
        <f>93092054+3991253.56</f>
        <v>97083307.560000002</v>
      </c>
      <c r="F67" s="10" t="s">
        <v>38</v>
      </c>
      <c r="G67" s="55" t="str">
        <f>$G$15</f>
        <v>TOTAL</v>
      </c>
      <c r="H67" s="4">
        <f t="shared" si="23"/>
        <v>97083307.559999987</v>
      </c>
      <c r="I67" s="5">
        <f>VLOOKUP(CONCATENATE($F67," ",$G67),AllocFactorMatrix,(I$4+1),FALSE)*$E67</f>
        <v>64884915.09661442</v>
      </c>
      <c r="J67" s="5">
        <f>VLOOKUP(CONCATENATE($F67," ",$G67),AllocFactorMatrix,(J$4+1),FALSE)*$E67</f>
        <v>3058505.5131867873</v>
      </c>
      <c r="K67" s="5">
        <f>VLOOKUP(CONCATENATE($F67," ",$G67),AllocFactorMatrix,(K$4+1),FALSE)*$E67</f>
        <v>11105621.229145395</v>
      </c>
      <c r="L67" s="5">
        <f>VLOOKUP(CONCATENATE($F67," ",$G67),AllocFactorMatrix,(L$4+1),FALSE)*$E67</f>
        <v>343221.48334269144</v>
      </c>
      <c r="M67" s="5">
        <f>VLOOKUP(CONCATENATE($F67," ",$G67),AllocFactorMatrix,(M$4+1),FALSE)*$E67</f>
        <v>0</v>
      </c>
      <c r="N67" s="5">
        <f t="shared" si="28"/>
        <v>11448842.712488087</v>
      </c>
      <c r="O67" s="5">
        <f>VLOOKUP(CONCATENATE($F67," ",$G67),AllocFactorMatrix,(O$4+1),FALSE)*$E67</f>
        <v>8327274.8252409445</v>
      </c>
      <c r="P67" s="5">
        <f>VLOOKUP(CONCATENATE($F67," ",$G67),AllocFactorMatrix,(P$4+1),FALSE)*$E67</f>
        <v>1550955.4965769022</v>
      </c>
      <c r="Q67" s="5">
        <f>VLOOKUP(CONCATENATE($F67," ",$G67),AllocFactorMatrix,(Q$4+1),FALSE)*$E67</f>
        <v>0</v>
      </c>
      <c r="R67" s="5">
        <f>VLOOKUP(CONCATENATE($F67," ",$G67),AllocFactorMatrix,(R$4+1),FALSE)*$E67</f>
        <v>0</v>
      </c>
      <c r="S67" s="5">
        <f t="shared" si="26"/>
        <v>9878230.321817847</v>
      </c>
      <c r="T67" s="5">
        <f>VLOOKUP(CONCATENATE($F67," ",$G67),AllocFactorMatrix,(T$4+1),FALSE)*$E67</f>
        <v>296862.2158104566</v>
      </c>
      <c r="U67" s="5">
        <f>VLOOKUP(CONCATENATE($F67," ",$G67),AllocFactorMatrix,(U$4+1),FALSE)*$E67</f>
        <v>4787715.7875148291</v>
      </c>
      <c r="V67" s="5">
        <f>VLOOKUP(CONCATENATE($F67," ",$G67),AllocFactorMatrix,(V$4+1),FALSE)*$E67</f>
        <v>0</v>
      </c>
      <c r="W67" s="5">
        <f>VLOOKUP(CONCATENATE($F67," ",$G67),AllocFactorMatrix,(W$4+1),FALSE)*$E67</f>
        <v>0</v>
      </c>
      <c r="X67" s="5">
        <f t="shared" si="30"/>
        <v>5084578.0033252854</v>
      </c>
      <c r="Y67" s="5">
        <f>VLOOKUP(CONCATENATE($F67," ",$G67),AllocFactorMatrix,(Y$4+1),FALSE)*$E67</f>
        <v>2511056.0448462903</v>
      </c>
      <c r="Z67" s="5">
        <f>VLOOKUP(CONCATENATE($F67," ",$G67),AllocFactorMatrix,(Z$4+1),FALSE)*$E67</f>
        <v>41894.244388840816</v>
      </c>
      <c r="AA67" s="5">
        <f t="shared" si="25"/>
        <v>2552950.2892351309</v>
      </c>
      <c r="AB67" s="5">
        <f>VLOOKUP(CONCATENATE($F67," ",$G67),AllocFactorMatrix,(AB$4+1),FALSE)*$E67</f>
        <v>33941.357662847164</v>
      </c>
      <c r="AC67" s="5">
        <f>VLOOKUP(CONCATENATE($F67," ",$G67),AllocFactorMatrix,(AC$4+1),FALSE)*$E67</f>
        <v>116278.37589456476</v>
      </c>
      <c r="AD67" s="5">
        <f>VLOOKUP(CONCATENATE($F67," ",$G67),AllocFactorMatrix,(AD$4+1),FALSE)*$E67</f>
        <v>25065.889775029656</v>
      </c>
    </row>
    <row r="68" spans="4:30" hidden="1" outlineLevel="1">
      <c r="E68" s="52"/>
      <c r="F68" s="52" t="str">
        <f>F75</f>
        <v>DIST_CPD</v>
      </c>
      <c r="G68" s="55" t="str">
        <f>$G$8</f>
        <v>PRODUCTION</v>
      </c>
      <c r="H68" s="4">
        <f t="shared" ref="H68:H75" si="31">SUBTOTAL(9,I68:AD68)</f>
        <v>0</v>
      </c>
      <c r="I68" s="5">
        <f>VLOOKUP(CONCATENATE($F68," ",$G68),AllocFactorMatrix,(I$4+1),FALSE)*$E75</f>
        <v>0</v>
      </c>
      <c r="J68" s="5">
        <f>VLOOKUP(CONCATENATE($F68," ",$G68),AllocFactorMatrix,(J$4+1),FALSE)*$E75</f>
        <v>0</v>
      </c>
      <c r="K68" s="5">
        <f>VLOOKUP(CONCATENATE($F68," ",$G68),AllocFactorMatrix,(K$4+1),FALSE)*$E75</f>
        <v>0</v>
      </c>
      <c r="L68" s="5">
        <f>VLOOKUP(CONCATENATE($F68," ",$G68),AllocFactorMatrix,(L$4+1),FALSE)*$E75</f>
        <v>0</v>
      </c>
      <c r="M68" s="5">
        <f>VLOOKUP(CONCATENATE($F68," ",$G68),AllocFactorMatrix,(M$4+1),FALSE)*$E75</f>
        <v>0</v>
      </c>
      <c r="N68" s="5">
        <f t="shared" ref="N68:N75" si="32">SUBTOTAL(9,K68:M68)</f>
        <v>0</v>
      </c>
      <c r="O68" s="5">
        <f>VLOOKUP(CONCATENATE($F68," ",$G68),AllocFactorMatrix,(O$4+1),FALSE)*$E75</f>
        <v>0</v>
      </c>
      <c r="P68" s="5">
        <f>VLOOKUP(CONCATENATE($F68," ",$G68),AllocFactorMatrix,(P$4+1),FALSE)*$E75</f>
        <v>0</v>
      </c>
      <c r="Q68" s="5">
        <f>VLOOKUP(CONCATENATE($F68," ",$G68),AllocFactorMatrix,(Q$4+1),FALSE)*$E75</f>
        <v>0</v>
      </c>
      <c r="R68" s="5">
        <f>VLOOKUP(CONCATENATE($F68," ",$G68),AllocFactorMatrix,(R$4+1),FALSE)*$E75</f>
        <v>0</v>
      </c>
      <c r="S68" s="5">
        <f t="shared" si="26"/>
        <v>0</v>
      </c>
      <c r="T68" s="5">
        <f>VLOOKUP(CONCATENATE($F68," ",$G68),AllocFactorMatrix,(T$4+1),FALSE)*$E75</f>
        <v>0</v>
      </c>
      <c r="U68" s="5">
        <f>VLOOKUP(CONCATENATE($F68," ",$G68),AllocFactorMatrix,(U$4+1),FALSE)*$E75</f>
        <v>0</v>
      </c>
      <c r="V68" s="5">
        <f>VLOOKUP(CONCATENATE($F68," ",$G68),AllocFactorMatrix,(V$4+1),FALSE)*$E75</f>
        <v>0</v>
      </c>
      <c r="W68" s="5">
        <f>VLOOKUP(CONCATENATE($F68," ",$G68),AllocFactorMatrix,(W$4+1),FALSE)*$E75</f>
        <v>0</v>
      </c>
      <c r="X68" s="5">
        <f>SUBTOTAL(9,T68:W68)</f>
        <v>0</v>
      </c>
      <c r="Y68" s="5">
        <f>VLOOKUP(CONCATENATE($F68," ",$G68),AllocFactorMatrix,(Y$4+1),FALSE)*$E75</f>
        <v>0</v>
      </c>
      <c r="Z68" s="5">
        <f>VLOOKUP(CONCATENATE($F68," ",$G68),AllocFactorMatrix,(Z$4+1),FALSE)*$E75</f>
        <v>0</v>
      </c>
      <c r="AA68" s="5">
        <f t="shared" si="25"/>
        <v>0</v>
      </c>
      <c r="AB68" s="5">
        <f>VLOOKUP(CONCATENATE($F68," ",$G68),AllocFactorMatrix,(AB$4+1),FALSE)*$E75</f>
        <v>0</v>
      </c>
      <c r="AC68" s="5">
        <f>VLOOKUP(CONCATENATE($F68," ",$G68),AllocFactorMatrix,(AC$4+1),FALSE)*$E75</f>
        <v>0</v>
      </c>
      <c r="AD68" s="5">
        <f>VLOOKUP(CONCATENATE($F68," ",$G68),AllocFactorMatrix,(AD$4+1),FALSE)*$E75</f>
        <v>0</v>
      </c>
    </row>
    <row r="69" spans="4:30" hidden="1" outlineLevel="1">
      <c r="E69" s="52"/>
      <c r="F69" s="52" t="str">
        <f>F75</f>
        <v>DIST_CPD</v>
      </c>
      <c r="G69" s="55" t="str">
        <f>$G$9</f>
        <v>BULKTRAN</v>
      </c>
      <c r="H69" s="4">
        <f t="shared" si="31"/>
        <v>0</v>
      </c>
      <c r="I69" s="5">
        <f>VLOOKUP(CONCATENATE($F69," ",$G69),AllocFactorMatrix,(I$4+1),FALSE)*$E75</f>
        <v>0</v>
      </c>
      <c r="J69" s="5">
        <f>VLOOKUP(CONCATENATE($F69," ",$G69),AllocFactorMatrix,(J$4+1),FALSE)*$E75</f>
        <v>0</v>
      </c>
      <c r="K69" s="5">
        <f>VLOOKUP(CONCATENATE($F69," ",$G69),AllocFactorMatrix,(K$4+1),FALSE)*$E75</f>
        <v>0</v>
      </c>
      <c r="L69" s="5">
        <f>VLOOKUP(CONCATENATE($F69," ",$G69),AllocFactorMatrix,(L$4+1),FALSE)*$E75</f>
        <v>0</v>
      </c>
      <c r="M69" s="5">
        <f>VLOOKUP(CONCATENATE($F69," ",$G69),AllocFactorMatrix,(M$4+1),FALSE)*$E75</f>
        <v>0</v>
      </c>
      <c r="N69" s="5">
        <f t="shared" si="32"/>
        <v>0</v>
      </c>
      <c r="O69" s="5">
        <f>VLOOKUP(CONCATENATE($F69," ",$G69),AllocFactorMatrix,(O$4+1),FALSE)*$E75</f>
        <v>0</v>
      </c>
      <c r="P69" s="5">
        <f>VLOOKUP(CONCATENATE($F69," ",$G69),AllocFactorMatrix,(P$4+1),FALSE)*$E75</f>
        <v>0</v>
      </c>
      <c r="Q69" s="5">
        <f>VLOOKUP(CONCATENATE($F69," ",$G69),AllocFactorMatrix,(Q$4+1),FALSE)*$E75</f>
        <v>0</v>
      </c>
      <c r="R69" s="5">
        <f>VLOOKUP(CONCATENATE($F69," ",$G69),AllocFactorMatrix,(R$4+1),FALSE)*$E75</f>
        <v>0</v>
      </c>
      <c r="S69" s="5">
        <f t="shared" si="26"/>
        <v>0</v>
      </c>
      <c r="T69" s="5">
        <f>VLOOKUP(CONCATENATE($F69," ",$G69),AllocFactorMatrix,(T$4+1),FALSE)*$E75</f>
        <v>0</v>
      </c>
      <c r="U69" s="5">
        <f>VLOOKUP(CONCATENATE($F69," ",$G69),AllocFactorMatrix,(U$4+1),FALSE)*$E75</f>
        <v>0</v>
      </c>
      <c r="V69" s="5">
        <f>VLOOKUP(CONCATENATE($F69," ",$G69),AllocFactorMatrix,(V$4+1),FALSE)*$E75</f>
        <v>0</v>
      </c>
      <c r="W69" s="5">
        <f>VLOOKUP(CONCATENATE($F69," ",$G69),AllocFactorMatrix,(W$4+1),FALSE)*$E75</f>
        <v>0</v>
      </c>
      <c r="X69" s="5">
        <f t="shared" ref="X69:X75" si="33">SUBTOTAL(9,T69:W69)</f>
        <v>0</v>
      </c>
      <c r="Y69" s="5">
        <f>VLOOKUP(CONCATENATE($F69," ",$G69),AllocFactorMatrix,(Y$4+1),FALSE)*$E75</f>
        <v>0</v>
      </c>
      <c r="Z69" s="5">
        <f>VLOOKUP(CONCATENATE($F69," ",$G69),AllocFactorMatrix,(Z$4+1),FALSE)*$E75</f>
        <v>0</v>
      </c>
      <c r="AA69" s="5">
        <f t="shared" si="25"/>
        <v>0</v>
      </c>
      <c r="AB69" s="5">
        <f>VLOOKUP(CONCATENATE($F69," ",$G69),AllocFactorMatrix,(AB$4+1),FALSE)*$E75</f>
        <v>0</v>
      </c>
      <c r="AC69" s="5">
        <f>VLOOKUP(CONCATENATE($F69," ",$G69),AllocFactorMatrix,(AC$4+1),FALSE)*$E75</f>
        <v>0</v>
      </c>
      <c r="AD69" s="5">
        <f>VLOOKUP(CONCATENATE($F69," ",$G69),AllocFactorMatrix,(AD$4+1),FALSE)*$E75</f>
        <v>0</v>
      </c>
    </row>
    <row r="70" spans="4:30" hidden="1" outlineLevel="1">
      <c r="E70" s="52"/>
      <c r="F70" s="52" t="str">
        <f>F75</f>
        <v>DIST_CPD</v>
      </c>
      <c r="G70" s="55" t="str">
        <f>$G$10</f>
        <v>SUBTRAN</v>
      </c>
      <c r="H70" s="4">
        <f t="shared" si="31"/>
        <v>0</v>
      </c>
      <c r="I70" s="5">
        <f>VLOOKUP(CONCATENATE($F70," ",$G70),AllocFactorMatrix,(I$4+1),FALSE)*$E75</f>
        <v>0</v>
      </c>
      <c r="J70" s="5">
        <f>VLOOKUP(CONCATENATE($F70," ",$G70),AllocFactorMatrix,(J$4+1),FALSE)*$E75</f>
        <v>0</v>
      </c>
      <c r="K70" s="5">
        <f>VLOOKUP(CONCATENATE($F70," ",$G70),AllocFactorMatrix,(K$4+1),FALSE)*$E75</f>
        <v>0</v>
      </c>
      <c r="L70" s="5">
        <f>VLOOKUP(CONCATENATE($F70," ",$G70),AllocFactorMatrix,(L$4+1),FALSE)*$E75</f>
        <v>0</v>
      </c>
      <c r="M70" s="5">
        <f>VLOOKUP(CONCATENATE($F70," ",$G70),AllocFactorMatrix,(M$4+1),FALSE)*$E75</f>
        <v>0</v>
      </c>
      <c r="N70" s="5">
        <f t="shared" si="32"/>
        <v>0</v>
      </c>
      <c r="O70" s="5">
        <f>VLOOKUP(CONCATENATE($F70," ",$G70),AllocFactorMatrix,(O$4+1),FALSE)*$E75</f>
        <v>0</v>
      </c>
      <c r="P70" s="5">
        <f>VLOOKUP(CONCATENATE($F70," ",$G70),AllocFactorMatrix,(P$4+1),FALSE)*$E75</f>
        <v>0</v>
      </c>
      <c r="Q70" s="5">
        <f>VLOOKUP(CONCATENATE($F70," ",$G70),AllocFactorMatrix,(Q$4+1),FALSE)*$E75</f>
        <v>0</v>
      </c>
      <c r="R70" s="5">
        <f>VLOOKUP(CONCATENATE($F70," ",$G70),AllocFactorMatrix,(R$4+1),FALSE)*$E75</f>
        <v>0</v>
      </c>
      <c r="S70" s="5">
        <f t="shared" si="26"/>
        <v>0</v>
      </c>
      <c r="T70" s="5">
        <f>VLOOKUP(CONCATENATE($F70," ",$G70),AllocFactorMatrix,(T$4+1),FALSE)*$E75</f>
        <v>0</v>
      </c>
      <c r="U70" s="5">
        <f>VLOOKUP(CONCATENATE($F70," ",$G70),AllocFactorMatrix,(U$4+1),FALSE)*$E75</f>
        <v>0</v>
      </c>
      <c r="V70" s="5">
        <f>VLOOKUP(CONCATENATE($F70," ",$G70),AllocFactorMatrix,(V$4+1),FALSE)*$E75</f>
        <v>0</v>
      </c>
      <c r="W70" s="5">
        <f>VLOOKUP(CONCATENATE($F70," ",$G70),AllocFactorMatrix,(W$4+1),FALSE)*$E75</f>
        <v>0</v>
      </c>
      <c r="X70" s="5">
        <f t="shared" si="33"/>
        <v>0</v>
      </c>
      <c r="Y70" s="5">
        <f>VLOOKUP(CONCATENATE($F70," ",$G70),AllocFactorMatrix,(Y$4+1),FALSE)*$E75</f>
        <v>0</v>
      </c>
      <c r="Z70" s="5">
        <f>VLOOKUP(CONCATENATE($F70," ",$G70),AllocFactorMatrix,(Z$4+1),FALSE)*$E75</f>
        <v>0</v>
      </c>
      <c r="AA70" s="5">
        <f t="shared" si="25"/>
        <v>0</v>
      </c>
      <c r="AB70" s="5">
        <f>VLOOKUP(CONCATENATE($F70," ",$G70),AllocFactorMatrix,(AB$4+1),FALSE)*$E75</f>
        <v>0</v>
      </c>
      <c r="AC70" s="5">
        <f>VLOOKUP(CONCATENATE($F70," ",$G70),AllocFactorMatrix,(AC$4+1),FALSE)*$E75</f>
        <v>0</v>
      </c>
      <c r="AD70" s="5">
        <f>VLOOKUP(CONCATENATE($F70," ",$G70),AllocFactorMatrix,(AD$4+1),FALSE)*$E75</f>
        <v>0</v>
      </c>
    </row>
    <row r="71" spans="4:30" hidden="1" outlineLevel="1">
      <c r="E71" s="52"/>
      <c r="F71" s="52" t="str">
        <f>F75</f>
        <v>DIST_CPD</v>
      </c>
      <c r="G71" s="55" t="str">
        <f>$G$11</f>
        <v>DISTPRI</v>
      </c>
      <c r="H71" s="4">
        <f t="shared" si="31"/>
        <v>0</v>
      </c>
      <c r="I71" s="5">
        <f>VLOOKUP(CONCATENATE($F71," ",$G71),AllocFactorMatrix,(I$4+1),FALSE)*$E75</f>
        <v>0</v>
      </c>
      <c r="J71" s="5">
        <f>VLOOKUP(CONCATENATE($F71," ",$G71),AllocFactorMatrix,(J$4+1),FALSE)*$E75</f>
        <v>0</v>
      </c>
      <c r="K71" s="5">
        <f>VLOOKUP(CONCATENATE($F71," ",$G71),AllocFactorMatrix,(K$4+1),FALSE)*$E75</f>
        <v>0</v>
      </c>
      <c r="L71" s="5">
        <f>VLOOKUP(CONCATENATE($F71," ",$G71),AllocFactorMatrix,(L$4+1),FALSE)*$E75</f>
        <v>0</v>
      </c>
      <c r="M71" s="5">
        <f>VLOOKUP(CONCATENATE($F71," ",$G71),AllocFactorMatrix,(M$4+1),FALSE)*$E75</f>
        <v>0</v>
      </c>
      <c r="N71" s="5">
        <f t="shared" si="32"/>
        <v>0</v>
      </c>
      <c r="O71" s="5">
        <f>VLOOKUP(CONCATENATE($F71," ",$G71),AllocFactorMatrix,(O$4+1),FALSE)*$E75</f>
        <v>0</v>
      </c>
      <c r="P71" s="5">
        <f>VLOOKUP(CONCATENATE($F71," ",$G71),AllocFactorMatrix,(P$4+1),FALSE)*$E75</f>
        <v>0</v>
      </c>
      <c r="Q71" s="5">
        <f>VLOOKUP(CONCATENATE($F71," ",$G71),AllocFactorMatrix,(Q$4+1),FALSE)*$E75</f>
        <v>0</v>
      </c>
      <c r="R71" s="5">
        <f>VLOOKUP(CONCATENATE($F71," ",$G71),AllocFactorMatrix,(R$4+1),FALSE)*$E75</f>
        <v>0</v>
      </c>
      <c r="S71" s="5">
        <f t="shared" si="26"/>
        <v>0</v>
      </c>
      <c r="T71" s="5">
        <f>VLOOKUP(CONCATENATE($F71," ",$G71),AllocFactorMatrix,(T$4+1),FALSE)*$E75</f>
        <v>0</v>
      </c>
      <c r="U71" s="5">
        <f>VLOOKUP(CONCATENATE($F71," ",$G71),AllocFactorMatrix,(U$4+1),FALSE)*$E75</f>
        <v>0</v>
      </c>
      <c r="V71" s="5">
        <f>VLOOKUP(CONCATENATE($F71," ",$G71),AllocFactorMatrix,(V$4+1),FALSE)*$E75</f>
        <v>0</v>
      </c>
      <c r="W71" s="5">
        <f>VLOOKUP(CONCATENATE($F71," ",$G71),AllocFactorMatrix,(W$4+1),FALSE)*$E75</f>
        <v>0</v>
      </c>
      <c r="X71" s="5">
        <f t="shared" si="33"/>
        <v>0</v>
      </c>
      <c r="Y71" s="5">
        <f>VLOOKUP(CONCATENATE($F71," ",$G71),AllocFactorMatrix,(Y$4+1),FALSE)*$E75</f>
        <v>0</v>
      </c>
      <c r="Z71" s="5">
        <f>VLOOKUP(CONCATENATE($F71," ",$G71),AllocFactorMatrix,(Z$4+1),FALSE)*$E75</f>
        <v>0</v>
      </c>
      <c r="AA71" s="5">
        <f t="shared" si="25"/>
        <v>0</v>
      </c>
      <c r="AB71" s="5">
        <f>VLOOKUP(CONCATENATE($F71," ",$G71),AllocFactorMatrix,(AB$4+1),FALSE)*$E75</f>
        <v>0</v>
      </c>
      <c r="AC71" s="5">
        <f>VLOOKUP(CONCATENATE($F71," ",$G71),AllocFactorMatrix,(AC$4+1),FALSE)*$E75</f>
        <v>0</v>
      </c>
      <c r="AD71" s="5">
        <f>VLOOKUP(CONCATENATE($F71," ",$G71),AllocFactorMatrix,(AD$4+1),FALSE)*$E75</f>
        <v>0</v>
      </c>
    </row>
    <row r="72" spans="4:30" hidden="1" outlineLevel="1">
      <c r="E72" s="52"/>
      <c r="F72" s="52" t="str">
        <f>F75</f>
        <v>DIST_CPD</v>
      </c>
      <c r="G72" s="55" t="str">
        <f>$G$12</f>
        <v>DISTSEC</v>
      </c>
      <c r="H72" s="4">
        <f t="shared" si="31"/>
        <v>0</v>
      </c>
      <c r="I72" s="5">
        <f>VLOOKUP(CONCATENATE($F72," ",$G72),AllocFactorMatrix,(I$4+1),FALSE)*$E75</f>
        <v>0</v>
      </c>
      <c r="J72" s="5">
        <f>VLOOKUP(CONCATENATE($F72," ",$G72),AllocFactorMatrix,(J$4+1),FALSE)*$E75</f>
        <v>0</v>
      </c>
      <c r="K72" s="5">
        <f>VLOOKUP(CONCATENATE($F72," ",$G72),AllocFactorMatrix,(K$4+1),FALSE)*$E75</f>
        <v>0</v>
      </c>
      <c r="L72" s="5">
        <f>VLOOKUP(CONCATENATE($F72," ",$G72),AllocFactorMatrix,(L$4+1),FALSE)*$E75</f>
        <v>0</v>
      </c>
      <c r="M72" s="5">
        <f>VLOOKUP(CONCATENATE($F72," ",$G72),AllocFactorMatrix,(M$4+1),FALSE)*$E75</f>
        <v>0</v>
      </c>
      <c r="N72" s="5">
        <f t="shared" si="32"/>
        <v>0</v>
      </c>
      <c r="O72" s="5">
        <f>VLOOKUP(CONCATENATE($F72," ",$G72),AllocFactorMatrix,(O$4+1),FALSE)*$E75</f>
        <v>0</v>
      </c>
      <c r="P72" s="5">
        <f>VLOOKUP(CONCATENATE($F72," ",$G72),AllocFactorMatrix,(P$4+1),FALSE)*$E75</f>
        <v>0</v>
      </c>
      <c r="Q72" s="5">
        <f>VLOOKUP(CONCATENATE($F72," ",$G72),AllocFactorMatrix,(Q$4+1),FALSE)*$E75</f>
        <v>0</v>
      </c>
      <c r="R72" s="5">
        <f>VLOOKUP(CONCATENATE($F72," ",$G72),AllocFactorMatrix,(R$4+1),FALSE)*$E75</f>
        <v>0</v>
      </c>
      <c r="S72" s="5">
        <f t="shared" si="26"/>
        <v>0</v>
      </c>
      <c r="T72" s="5">
        <f>VLOOKUP(CONCATENATE($F72," ",$G72),AllocFactorMatrix,(T$4+1),FALSE)*$E75</f>
        <v>0</v>
      </c>
      <c r="U72" s="5">
        <f>VLOOKUP(CONCATENATE($F72," ",$G72),AllocFactorMatrix,(U$4+1),FALSE)*$E75</f>
        <v>0</v>
      </c>
      <c r="V72" s="5">
        <f>VLOOKUP(CONCATENATE($F72," ",$G72),AllocFactorMatrix,(V$4+1),FALSE)*$E75</f>
        <v>0</v>
      </c>
      <c r="W72" s="5">
        <f>VLOOKUP(CONCATENATE($F72," ",$G72),AllocFactorMatrix,(W$4+1),FALSE)*$E75</f>
        <v>0</v>
      </c>
      <c r="X72" s="5">
        <f t="shared" si="33"/>
        <v>0</v>
      </c>
      <c r="Y72" s="5">
        <f>VLOOKUP(CONCATENATE($F72," ",$G72),AllocFactorMatrix,(Y$4+1),FALSE)*$E75</f>
        <v>0</v>
      </c>
      <c r="Z72" s="5">
        <f>VLOOKUP(CONCATENATE($F72," ",$G72),AllocFactorMatrix,(Z$4+1),FALSE)*$E75</f>
        <v>0</v>
      </c>
      <c r="AA72" s="5">
        <f t="shared" si="25"/>
        <v>0</v>
      </c>
      <c r="AB72" s="5">
        <f>VLOOKUP(CONCATENATE($F72," ",$G72),AllocFactorMatrix,(AB$4+1),FALSE)*$E75</f>
        <v>0</v>
      </c>
      <c r="AC72" s="5">
        <f>VLOOKUP(CONCATENATE($F72," ",$G72),AllocFactorMatrix,(AC$4+1),FALSE)*$E75</f>
        <v>0</v>
      </c>
      <c r="AD72" s="5">
        <f>VLOOKUP(CONCATENATE($F72," ",$G72),AllocFactorMatrix,(AD$4+1),FALSE)*$E75</f>
        <v>0</v>
      </c>
    </row>
    <row r="73" spans="4:30" hidden="1" outlineLevel="1">
      <c r="E73" s="52"/>
      <c r="F73" s="52" t="str">
        <f>F75</f>
        <v>DIST_CPD</v>
      </c>
      <c r="G73" s="55" t="str">
        <f>$G$13</f>
        <v>ENERGY</v>
      </c>
      <c r="H73" s="4">
        <f t="shared" si="31"/>
        <v>0</v>
      </c>
      <c r="I73" s="5">
        <f>VLOOKUP(CONCATENATE($F73," ",$G73),AllocFactorMatrix,(I$4+1),FALSE)*$E75</f>
        <v>0</v>
      </c>
      <c r="J73" s="5">
        <f>VLOOKUP(CONCATENATE($F73," ",$G73),AllocFactorMatrix,(J$4+1),FALSE)*$E75</f>
        <v>0</v>
      </c>
      <c r="K73" s="5">
        <f>VLOOKUP(CONCATENATE($F73," ",$G73),AllocFactorMatrix,(K$4+1),FALSE)*$E75</f>
        <v>0</v>
      </c>
      <c r="L73" s="5">
        <f>VLOOKUP(CONCATENATE($F73," ",$G73),AllocFactorMatrix,(L$4+1),FALSE)*$E75</f>
        <v>0</v>
      </c>
      <c r="M73" s="5">
        <f>VLOOKUP(CONCATENATE($F73," ",$G73),AllocFactorMatrix,(M$4+1),FALSE)*$E75</f>
        <v>0</v>
      </c>
      <c r="N73" s="5">
        <f t="shared" si="32"/>
        <v>0</v>
      </c>
      <c r="O73" s="5">
        <f>VLOOKUP(CONCATENATE($F73," ",$G73),AllocFactorMatrix,(O$4+1),FALSE)*$E75</f>
        <v>0</v>
      </c>
      <c r="P73" s="5">
        <f>VLOOKUP(CONCATENATE($F73," ",$G73),AllocFactorMatrix,(P$4+1),FALSE)*$E75</f>
        <v>0</v>
      </c>
      <c r="Q73" s="5">
        <f>VLOOKUP(CONCATENATE($F73," ",$G73),AllocFactorMatrix,(Q$4+1),FALSE)*$E75</f>
        <v>0</v>
      </c>
      <c r="R73" s="5">
        <f>VLOOKUP(CONCATENATE($F73," ",$G73),AllocFactorMatrix,(R$4+1),FALSE)*$E75</f>
        <v>0</v>
      </c>
      <c r="S73" s="5">
        <f t="shared" si="26"/>
        <v>0</v>
      </c>
      <c r="T73" s="5">
        <f>VLOOKUP(CONCATENATE($F73," ",$G73),AllocFactorMatrix,(T$4+1),FALSE)*$E75</f>
        <v>0</v>
      </c>
      <c r="U73" s="5">
        <f>VLOOKUP(CONCATENATE($F73," ",$G73),AllocFactorMatrix,(U$4+1),FALSE)*$E75</f>
        <v>0</v>
      </c>
      <c r="V73" s="5">
        <f>VLOOKUP(CONCATENATE($F73," ",$G73),AllocFactorMatrix,(V$4+1),FALSE)*$E75</f>
        <v>0</v>
      </c>
      <c r="W73" s="5">
        <f>VLOOKUP(CONCATENATE($F73," ",$G73),AllocFactorMatrix,(W$4+1),FALSE)*$E75</f>
        <v>0</v>
      </c>
      <c r="X73" s="5">
        <f t="shared" si="33"/>
        <v>0</v>
      </c>
      <c r="Y73" s="5">
        <f>VLOOKUP(CONCATENATE($F73," ",$G73),AllocFactorMatrix,(Y$4+1),FALSE)*$E75</f>
        <v>0</v>
      </c>
      <c r="Z73" s="5">
        <f>VLOOKUP(CONCATENATE($F73," ",$G73),AllocFactorMatrix,(Z$4+1),FALSE)*$E75</f>
        <v>0</v>
      </c>
      <c r="AA73" s="5">
        <f t="shared" si="25"/>
        <v>0</v>
      </c>
      <c r="AB73" s="5">
        <f>VLOOKUP(CONCATENATE($F73," ",$G73),AllocFactorMatrix,(AB$4+1),FALSE)*$E75</f>
        <v>0</v>
      </c>
      <c r="AC73" s="5">
        <f>VLOOKUP(CONCATENATE($F73," ",$G73),AllocFactorMatrix,(AC$4+1),FALSE)*$E75</f>
        <v>0</v>
      </c>
      <c r="AD73" s="5">
        <f>VLOOKUP(CONCATENATE($F73," ",$G73),AllocFactorMatrix,(AD$4+1),FALSE)*$E75</f>
        <v>0</v>
      </c>
    </row>
    <row r="74" spans="4:30" hidden="1" outlineLevel="1">
      <c r="E74" s="52"/>
      <c r="F74" s="52" t="str">
        <f>F75</f>
        <v>DIST_CPD</v>
      </c>
      <c r="G74" s="55" t="str">
        <f>$G$14</f>
        <v>CUSTOMER</v>
      </c>
      <c r="H74" s="4">
        <f t="shared" si="31"/>
        <v>0</v>
      </c>
      <c r="I74" s="5">
        <f>VLOOKUP(CONCATENATE($F74," ",$G74),AllocFactorMatrix,(I$4+1),FALSE)*$E75</f>
        <v>0</v>
      </c>
      <c r="J74" s="5">
        <f>VLOOKUP(CONCATENATE($F74," ",$G74),AllocFactorMatrix,(J$4+1),FALSE)*$E75</f>
        <v>0</v>
      </c>
      <c r="K74" s="5">
        <f>VLOOKUP(CONCATENATE($F74," ",$G74),AllocFactorMatrix,(K$4+1),FALSE)*$E75</f>
        <v>0</v>
      </c>
      <c r="L74" s="5">
        <f>VLOOKUP(CONCATENATE($F74," ",$G74),AllocFactorMatrix,(L$4+1),FALSE)*$E75</f>
        <v>0</v>
      </c>
      <c r="M74" s="5">
        <f>VLOOKUP(CONCATENATE($F74," ",$G74),AllocFactorMatrix,(M$4+1),FALSE)*$E75</f>
        <v>0</v>
      </c>
      <c r="N74" s="5">
        <f t="shared" si="32"/>
        <v>0</v>
      </c>
      <c r="O74" s="5">
        <f>VLOOKUP(CONCATENATE($F74," ",$G74),AllocFactorMatrix,(O$4+1),FALSE)*$E75</f>
        <v>0</v>
      </c>
      <c r="P74" s="5">
        <f>VLOOKUP(CONCATENATE($F74," ",$G74),AllocFactorMatrix,(P$4+1),FALSE)*$E75</f>
        <v>0</v>
      </c>
      <c r="Q74" s="5">
        <f>VLOOKUP(CONCATENATE($F74," ",$G74),AllocFactorMatrix,(Q$4+1),FALSE)*$E75</f>
        <v>0</v>
      </c>
      <c r="R74" s="5">
        <f>VLOOKUP(CONCATENATE($F74," ",$G74),AllocFactorMatrix,(R$4+1),FALSE)*$E75</f>
        <v>0</v>
      </c>
      <c r="S74" s="5">
        <f t="shared" si="26"/>
        <v>0</v>
      </c>
      <c r="T74" s="5">
        <f>VLOOKUP(CONCATENATE($F74," ",$G74),AllocFactorMatrix,(T$4+1),FALSE)*$E75</f>
        <v>0</v>
      </c>
      <c r="U74" s="5">
        <f>VLOOKUP(CONCATENATE($F74," ",$G74),AllocFactorMatrix,(U$4+1),FALSE)*$E75</f>
        <v>0</v>
      </c>
      <c r="V74" s="5">
        <f>VLOOKUP(CONCATENATE($F74," ",$G74),AllocFactorMatrix,(V$4+1),FALSE)*$E75</f>
        <v>0</v>
      </c>
      <c r="W74" s="5">
        <f>VLOOKUP(CONCATENATE($F74," ",$G74),AllocFactorMatrix,(W$4+1),FALSE)*$E75</f>
        <v>0</v>
      </c>
      <c r="X74" s="5">
        <f t="shared" si="33"/>
        <v>0</v>
      </c>
      <c r="Y74" s="5">
        <f>VLOOKUP(CONCATENATE($F74," ",$G74),AllocFactorMatrix,(Y$4+1),FALSE)*$E75</f>
        <v>0</v>
      </c>
      <c r="Z74" s="5">
        <f>VLOOKUP(CONCATENATE($F74," ",$G74),AllocFactorMatrix,(Z$4+1),FALSE)*$E75</f>
        <v>0</v>
      </c>
      <c r="AA74" s="5">
        <f t="shared" si="25"/>
        <v>0</v>
      </c>
      <c r="AB74" s="5">
        <f>VLOOKUP(CONCATENATE($F74," ",$G74),AllocFactorMatrix,(AB$4+1),FALSE)*$E75</f>
        <v>0</v>
      </c>
      <c r="AC74" s="5">
        <f>VLOOKUP(CONCATENATE($F74," ",$G74),AllocFactorMatrix,(AC$4+1),FALSE)*$E75</f>
        <v>0</v>
      </c>
      <c r="AD74" s="5">
        <f>VLOOKUP(CONCATENATE($F74," ",$G74),AllocFactorMatrix,(AD$4+1),FALSE)*$E75</f>
        <v>0</v>
      </c>
    </row>
    <row r="75" spans="4:30" collapsed="1">
      <c r="D75" s="1" t="s">
        <v>185</v>
      </c>
      <c r="E75" s="57">
        <v>0</v>
      </c>
      <c r="F75" s="57" t="s">
        <v>38</v>
      </c>
      <c r="G75" s="55" t="str">
        <f>$G$15</f>
        <v>TOTAL</v>
      </c>
      <c r="H75" s="4">
        <f t="shared" si="31"/>
        <v>0</v>
      </c>
      <c r="I75" s="5">
        <f>VLOOKUP(CONCATENATE($F75," ",$G75),AllocFactorMatrix,(I$4+1),FALSE)*$E75</f>
        <v>0</v>
      </c>
      <c r="J75" s="5">
        <f>VLOOKUP(CONCATENATE($F75," ",$G75),AllocFactorMatrix,(J$4+1),FALSE)*$E75</f>
        <v>0</v>
      </c>
      <c r="K75" s="5">
        <f>VLOOKUP(CONCATENATE($F75," ",$G75),AllocFactorMatrix,(K$4+1),FALSE)*$E75</f>
        <v>0</v>
      </c>
      <c r="L75" s="5">
        <f>VLOOKUP(CONCATENATE($F75," ",$G75),AllocFactorMatrix,(L$4+1),FALSE)*$E75</f>
        <v>0</v>
      </c>
      <c r="M75" s="5">
        <f>VLOOKUP(CONCATENATE($F75," ",$G75),AllocFactorMatrix,(M$4+1),FALSE)*$E75</f>
        <v>0</v>
      </c>
      <c r="N75" s="5">
        <f t="shared" si="32"/>
        <v>0</v>
      </c>
      <c r="O75" s="5">
        <f>VLOOKUP(CONCATENATE($F75," ",$G75),AllocFactorMatrix,(O$4+1),FALSE)*$E75</f>
        <v>0</v>
      </c>
      <c r="P75" s="5">
        <f>VLOOKUP(CONCATENATE($F75," ",$G75),AllocFactorMatrix,(P$4+1),FALSE)*$E75</f>
        <v>0</v>
      </c>
      <c r="Q75" s="5">
        <f>VLOOKUP(CONCATENATE($F75," ",$G75),AllocFactorMatrix,(Q$4+1),FALSE)*$E75</f>
        <v>0</v>
      </c>
      <c r="R75" s="5">
        <f>VLOOKUP(CONCATENATE($F75," ",$G75),AllocFactorMatrix,(R$4+1),FALSE)*$E75</f>
        <v>0</v>
      </c>
      <c r="S75" s="5">
        <f t="shared" si="26"/>
        <v>0</v>
      </c>
      <c r="T75" s="5">
        <f>VLOOKUP(CONCATENATE($F75," ",$G75),AllocFactorMatrix,(T$4+1),FALSE)*$E75</f>
        <v>0</v>
      </c>
      <c r="U75" s="5">
        <f>VLOOKUP(CONCATENATE($F75," ",$G75),AllocFactorMatrix,(U$4+1),FALSE)*$E75</f>
        <v>0</v>
      </c>
      <c r="V75" s="5">
        <f>VLOOKUP(CONCATENATE($F75," ",$G75),AllocFactorMatrix,(V$4+1),FALSE)*$E75</f>
        <v>0</v>
      </c>
      <c r="W75" s="5">
        <f>VLOOKUP(CONCATENATE($F75," ",$G75),AllocFactorMatrix,(W$4+1),FALSE)*$E75</f>
        <v>0</v>
      </c>
      <c r="X75" s="5">
        <f t="shared" si="33"/>
        <v>0</v>
      </c>
      <c r="Y75" s="5">
        <f>VLOOKUP(CONCATENATE($F75," ",$G75),AllocFactorMatrix,(Y$4+1),FALSE)*$E75</f>
        <v>0</v>
      </c>
      <c r="Z75" s="5">
        <f>VLOOKUP(CONCATENATE($F75," ",$G75),AllocFactorMatrix,(Z$4+1),FALSE)*$E75</f>
        <v>0</v>
      </c>
      <c r="AA75" s="5">
        <f t="shared" si="25"/>
        <v>0</v>
      </c>
      <c r="AB75" s="5">
        <f>VLOOKUP(CONCATENATE($F75," ",$G75),AllocFactorMatrix,(AB$4+1),FALSE)*$E75</f>
        <v>0</v>
      </c>
      <c r="AC75" s="5">
        <f>VLOOKUP(CONCATENATE($F75," ",$G75),AllocFactorMatrix,(AC$4+1),FALSE)*$E75</f>
        <v>0</v>
      </c>
      <c r="AD75" s="5">
        <f>VLOOKUP(CONCATENATE($F75," ",$G75),AllocFactorMatrix,(AD$4+1),FALSE)*$E75</f>
        <v>0</v>
      </c>
    </row>
    <row r="76" spans="4:30" hidden="1" outlineLevel="1">
      <c r="E76" s="52"/>
      <c r="F76" s="52" t="str">
        <f>F83</f>
        <v>DIST_POLES</v>
      </c>
      <c r="G76" s="55" t="str">
        <f>$G$8</f>
        <v>PRODUCTION</v>
      </c>
      <c r="H76" s="4">
        <f t="shared" si="23"/>
        <v>0</v>
      </c>
      <c r="I76" s="5">
        <f>VLOOKUP(CONCATENATE($F76," ",$G76),AllocFactorMatrix,(I$4+1),FALSE)*$E83</f>
        <v>0</v>
      </c>
      <c r="J76" s="5">
        <f>VLOOKUP(CONCATENATE($F76," ",$G76),AllocFactorMatrix,(J$4+1),FALSE)*$E83</f>
        <v>0</v>
      </c>
      <c r="K76" s="5">
        <f>VLOOKUP(CONCATENATE($F76," ",$G76),AllocFactorMatrix,(K$4+1),FALSE)*$E83</f>
        <v>0</v>
      </c>
      <c r="L76" s="5">
        <f>VLOOKUP(CONCATENATE($F76," ",$G76),AllocFactorMatrix,(L$4+1),FALSE)*$E83</f>
        <v>0</v>
      </c>
      <c r="M76" s="5">
        <f>VLOOKUP(CONCATENATE($F76," ",$G76),AllocFactorMatrix,(M$4+1),FALSE)*$E83</f>
        <v>0</v>
      </c>
      <c r="N76" s="5">
        <f t="shared" si="28"/>
        <v>0</v>
      </c>
      <c r="O76" s="5">
        <f>VLOOKUP(CONCATENATE($F76," ",$G76),AllocFactorMatrix,(O$4+1),FALSE)*$E83</f>
        <v>0</v>
      </c>
      <c r="P76" s="5">
        <f>VLOOKUP(CONCATENATE($F76," ",$G76),AllocFactorMatrix,(P$4+1),FALSE)*$E83</f>
        <v>0</v>
      </c>
      <c r="Q76" s="5">
        <f>VLOOKUP(CONCATENATE($F76," ",$G76),AllocFactorMatrix,(Q$4+1),FALSE)*$E83</f>
        <v>0</v>
      </c>
      <c r="R76" s="5">
        <f>VLOOKUP(CONCATENATE($F76," ",$G76),AllocFactorMatrix,(R$4+1),FALSE)*$E83</f>
        <v>0</v>
      </c>
      <c r="S76" s="5">
        <f t="shared" si="26"/>
        <v>0</v>
      </c>
      <c r="T76" s="5">
        <f>VLOOKUP(CONCATENATE($F76," ",$G76),AllocFactorMatrix,(T$4+1),FALSE)*$E83</f>
        <v>0</v>
      </c>
      <c r="U76" s="5">
        <f>VLOOKUP(CONCATENATE($F76," ",$G76),AllocFactorMatrix,(U$4+1),FALSE)*$E83</f>
        <v>0</v>
      </c>
      <c r="V76" s="5">
        <f>VLOOKUP(CONCATENATE($F76," ",$G76),AllocFactorMatrix,(V$4+1),FALSE)*$E83</f>
        <v>0</v>
      </c>
      <c r="W76" s="5">
        <f>VLOOKUP(CONCATENATE($F76," ",$G76),AllocFactorMatrix,(W$4+1),FALSE)*$E83</f>
        <v>0</v>
      </c>
      <c r="X76" s="5">
        <f>SUBTOTAL(9,T76:W76)</f>
        <v>0</v>
      </c>
      <c r="Y76" s="5">
        <f>VLOOKUP(CONCATENATE($F76," ",$G76),AllocFactorMatrix,(Y$4+1),FALSE)*$E83</f>
        <v>0</v>
      </c>
      <c r="Z76" s="5">
        <f>VLOOKUP(CONCATENATE($F76," ",$G76),AllocFactorMatrix,(Z$4+1),FALSE)*$E83</f>
        <v>0</v>
      </c>
      <c r="AA76" s="5">
        <f t="shared" ref="AA76:AA107" si="34">SUBTOTAL(9,Y76:Z76)</f>
        <v>0</v>
      </c>
      <c r="AB76" s="5">
        <f>VLOOKUP(CONCATENATE($F76," ",$G76),AllocFactorMatrix,(AB$4+1),FALSE)*$E83</f>
        <v>0</v>
      </c>
      <c r="AC76" s="5">
        <f>VLOOKUP(CONCATENATE($F76," ",$G76),AllocFactorMatrix,(AC$4+1),FALSE)*$E83</f>
        <v>0</v>
      </c>
      <c r="AD76" s="5">
        <f>VLOOKUP(CONCATENATE($F76," ",$G76),AllocFactorMatrix,(AD$4+1),FALSE)*$E83</f>
        <v>0</v>
      </c>
    </row>
    <row r="77" spans="4:30" hidden="1" outlineLevel="1">
      <c r="E77" s="52"/>
      <c r="F77" s="52" t="str">
        <f>F83</f>
        <v>DIST_POLES</v>
      </c>
      <c r="G77" s="55" t="str">
        <f>$G$9</f>
        <v>BULKTRAN</v>
      </c>
      <c r="H77" s="4">
        <f t="shared" si="23"/>
        <v>0</v>
      </c>
      <c r="I77" s="5">
        <f>VLOOKUP(CONCATENATE($F77," ",$G77),AllocFactorMatrix,(I$4+1),FALSE)*$E83</f>
        <v>0</v>
      </c>
      <c r="J77" s="5">
        <f>VLOOKUP(CONCATENATE($F77," ",$G77),AllocFactorMatrix,(J$4+1),FALSE)*$E83</f>
        <v>0</v>
      </c>
      <c r="K77" s="5">
        <f>VLOOKUP(CONCATENATE($F77," ",$G77),AllocFactorMatrix,(K$4+1),FALSE)*$E83</f>
        <v>0</v>
      </c>
      <c r="L77" s="5">
        <f>VLOOKUP(CONCATENATE($F77," ",$G77),AllocFactorMatrix,(L$4+1),FALSE)*$E83</f>
        <v>0</v>
      </c>
      <c r="M77" s="5">
        <f>VLOOKUP(CONCATENATE($F77," ",$G77),AllocFactorMatrix,(M$4+1),FALSE)*$E83</f>
        <v>0</v>
      </c>
      <c r="N77" s="5">
        <f t="shared" si="28"/>
        <v>0</v>
      </c>
      <c r="O77" s="5">
        <f>VLOOKUP(CONCATENATE($F77," ",$G77),AllocFactorMatrix,(O$4+1),FALSE)*$E83</f>
        <v>0</v>
      </c>
      <c r="P77" s="5">
        <f>VLOOKUP(CONCATENATE($F77," ",$G77),AllocFactorMatrix,(P$4+1),FALSE)*$E83</f>
        <v>0</v>
      </c>
      <c r="Q77" s="5">
        <f>VLOOKUP(CONCATENATE($F77," ",$G77),AllocFactorMatrix,(Q$4+1),FALSE)*$E83</f>
        <v>0</v>
      </c>
      <c r="R77" s="5">
        <f>VLOOKUP(CONCATENATE($F77," ",$G77),AllocFactorMatrix,(R$4+1),FALSE)*$E83</f>
        <v>0</v>
      </c>
      <c r="S77" s="5">
        <f t="shared" si="26"/>
        <v>0</v>
      </c>
      <c r="T77" s="5">
        <f>VLOOKUP(CONCATENATE($F77," ",$G77),AllocFactorMatrix,(T$4+1),FALSE)*$E83</f>
        <v>0</v>
      </c>
      <c r="U77" s="5">
        <f>VLOOKUP(CONCATENATE($F77," ",$G77),AllocFactorMatrix,(U$4+1),FALSE)*$E83</f>
        <v>0</v>
      </c>
      <c r="V77" s="5">
        <f>VLOOKUP(CONCATENATE($F77," ",$G77),AllocFactorMatrix,(V$4+1),FALSE)*$E83</f>
        <v>0</v>
      </c>
      <c r="W77" s="5">
        <f>VLOOKUP(CONCATENATE($F77," ",$G77),AllocFactorMatrix,(W$4+1),FALSE)*$E83</f>
        <v>0</v>
      </c>
      <c r="X77" s="5">
        <f t="shared" ref="X77:X83" si="35">SUBTOTAL(9,T77:W77)</f>
        <v>0</v>
      </c>
      <c r="Y77" s="5">
        <f>VLOOKUP(CONCATENATE($F77," ",$G77),AllocFactorMatrix,(Y$4+1),FALSE)*$E83</f>
        <v>0</v>
      </c>
      <c r="Z77" s="5">
        <f>VLOOKUP(CONCATENATE($F77," ",$G77),AllocFactorMatrix,(Z$4+1),FALSE)*$E83</f>
        <v>0</v>
      </c>
      <c r="AA77" s="5">
        <f t="shared" si="34"/>
        <v>0</v>
      </c>
      <c r="AB77" s="5">
        <f>VLOOKUP(CONCATENATE($F77," ",$G77),AllocFactorMatrix,(AB$4+1),FALSE)*$E83</f>
        <v>0</v>
      </c>
      <c r="AC77" s="5">
        <f>VLOOKUP(CONCATENATE($F77," ",$G77),AllocFactorMatrix,(AC$4+1),FALSE)*$E83</f>
        <v>0</v>
      </c>
      <c r="AD77" s="5">
        <f>VLOOKUP(CONCATENATE($F77," ",$G77),AllocFactorMatrix,(AD$4+1),FALSE)*$E83</f>
        <v>0</v>
      </c>
    </row>
    <row r="78" spans="4:30" hidden="1" outlineLevel="1">
      <c r="E78" s="52"/>
      <c r="F78" s="52" t="str">
        <f>F83</f>
        <v>DIST_POLES</v>
      </c>
      <c r="G78" s="55" t="str">
        <f>$G$10</f>
        <v>SUBTRAN</v>
      </c>
      <c r="H78" s="4">
        <f t="shared" si="23"/>
        <v>0</v>
      </c>
      <c r="I78" s="5">
        <f>VLOOKUP(CONCATENATE($F78," ",$G78),AllocFactorMatrix,(I$4+1),FALSE)*$E83</f>
        <v>0</v>
      </c>
      <c r="J78" s="5">
        <f>VLOOKUP(CONCATENATE($F78," ",$G78),AllocFactorMatrix,(J$4+1),FALSE)*$E83</f>
        <v>0</v>
      </c>
      <c r="K78" s="5">
        <f>VLOOKUP(CONCATENATE($F78," ",$G78),AllocFactorMatrix,(K$4+1),FALSE)*$E83</f>
        <v>0</v>
      </c>
      <c r="L78" s="5">
        <f>VLOOKUP(CONCATENATE($F78," ",$G78),AllocFactorMatrix,(L$4+1),FALSE)*$E83</f>
        <v>0</v>
      </c>
      <c r="M78" s="5">
        <f>VLOOKUP(CONCATENATE($F78," ",$G78),AllocFactorMatrix,(M$4+1),FALSE)*$E83</f>
        <v>0</v>
      </c>
      <c r="N78" s="5">
        <f t="shared" si="28"/>
        <v>0</v>
      </c>
      <c r="O78" s="5">
        <f>VLOOKUP(CONCATENATE($F78," ",$G78),AllocFactorMatrix,(O$4+1),FALSE)*$E83</f>
        <v>0</v>
      </c>
      <c r="P78" s="5">
        <f>VLOOKUP(CONCATENATE($F78," ",$G78),AllocFactorMatrix,(P$4+1),FALSE)*$E83</f>
        <v>0</v>
      </c>
      <c r="Q78" s="5">
        <f>VLOOKUP(CONCATENATE($F78," ",$G78),AllocFactorMatrix,(Q$4+1),FALSE)*$E83</f>
        <v>0</v>
      </c>
      <c r="R78" s="5">
        <f>VLOOKUP(CONCATENATE($F78," ",$G78),AllocFactorMatrix,(R$4+1),FALSE)*$E83</f>
        <v>0</v>
      </c>
      <c r="S78" s="5">
        <f t="shared" si="26"/>
        <v>0</v>
      </c>
      <c r="T78" s="5">
        <f>VLOOKUP(CONCATENATE($F78," ",$G78),AllocFactorMatrix,(T$4+1),FALSE)*$E83</f>
        <v>0</v>
      </c>
      <c r="U78" s="5">
        <f>VLOOKUP(CONCATENATE($F78," ",$G78),AllocFactorMatrix,(U$4+1),FALSE)*$E83</f>
        <v>0</v>
      </c>
      <c r="V78" s="5">
        <f>VLOOKUP(CONCATENATE($F78," ",$G78),AllocFactorMatrix,(V$4+1),FALSE)*$E83</f>
        <v>0</v>
      </c>
      <c r="W78" s="5">
        <f>VLOOKUP(CONCATENATE($F78," ",$G78),AllocFactorMatrix,(W$4+1),FALSE)*$E83</f>
        <v>0</v>
      </c>
      <c r="X78" s="5">
        <f t="shared" si="35"/>
        <v>0</v>
      </c>
      <c r="Y78" s="5">
        <f>VLOOKUP(CONCATENATE($F78," ",$G78),AllocFactorMatrix,(Y$4+1),FALSE)*$E83</f>
        <v>0</v>
      </c>
      <c r="Z78" s="5">
        <f>VLOOKUP(CONCATENATE($F78," ",$G78),AllocFactorMatrix,(Z$4+1),FALSE)*$E83</f>
        <v>0</v>
      </c>
      <c r="AA78" s="5">
        <f t="shared" si="34"/>
        <v>0</v>
      </c>
      <c r="AB78" s="5">
        <f>VLOOKUP(CONCATENATE($F78," ",$G78),AllocFactorMatrix,(AB$4+1),FALSE)*$E83</f>
        <v>0</v>
      </c>
      <c r="AC78" s="5">
        <f>VLOOKUP(CONCATENATE($F78," ",$G78),AllocFactorMatrix,(AC$4+1),FALSE)*$E83</f>
        <v>0</v>
      </c>
      <c r="AD78" s="5">
        <f>VLOOKUP(CONCATENATE($F78," ",$G78),AllocFactorMatrix,(AD$4+1),FALSE)*$E83</f>
        <v>0</v>
      </c>
    </row>
    <row r="79" spans="4:30" hidden="1" outlineLevel="1">
      <c r="E79" s="52"/>
      <c r="F79" s="52" t="str">
        <f>F83</f>
        <v>DIST_POLES</v>
      </c>
      <c r="G79" s="55" t="str">
        <f>$G$11</f>
        <v>DISTPRI</v>
      </c>
      <c r="H79" s="4">
        <f t="shared" si="23"/>
        <v>113968509.04317896</v>
      </c>
      <c r="I79" s="5">
        <f>VLOOKUP(CONCATENATE($F79," ",$G79),AllocFactorMatrix,(I$4+1),FALSE)*$E83</f>
        <v>76170015.410570964</v>
      </c>
      <c r="J79" s="5">
        <f>VLOOKUP(CONCATENATE($F79," ",$G79),AllocFactorMatrix,(J$4+1),FALSE)*$E83</f>
        <v>3590455.6818154743</v>
      </c>
      <c r="K79" s="5">
        <f>VLOOKUP(CONCATENATE($F79," ",$G79),AllocFactorMatrix,(K$4+1),FALSE)*$E83</f>
        <v>13037164.939006096</v>
      </c>
      <c r="L79" s="5">
        <f>VLOOKUP(CONCATENATE($F79," ",$G79),AllocFactorMatrix,(L$4+1),FALSE)*$E83</f>
        <v>402916.23463673057</v>
      </c>
      <c r="M79" s="5">
        <f>VLOOKUP(CONCATENATE($F79," ",$G79),AllocFactorMatrix,(M$4+1),FALSE)*$E83</f>
        <v>0</v>
      </c>
      <c r="N79" s="5">
        <f t="shared" si="28"/>
        <v>13440081.173642827</v>
      </c>
      <c r="O79" s="5">
        <f>VLOOKUP(CONCATENATE($F79," ",$G79),AllocFactorMatrix,(O$4+1),FALSE)*$E83</f>
        <v>9775595.002662776</v>
      </c>
      <c r="P79" s="5">
        <f>VLOOKUP(CONCATENATE($F79," ",$G79),AllocFactorMatrix,(P$4+1),FALSE)*$E83</f>
        <v>1820705.2270850015</v>
      </c>
      <c r="Q79" s="5">
        <f>VLOOKUP(CONCATENATE($F79," ",$G79),AllocFactorMatrix,(Q$4+1),FALSE)*$E83</f>
        <v>0</v>
      </c>
      <c r="R79" s="5">
        <f>VLOOKUP(CONCATENATE($F79," ",$G79),AllocFactorMatrix,(R$4+1),FALSE)*$E83</f>
        <v>0</v>
      </c>
      <c r="S79" s="5">
        <f t="shared" si="26"/>
        <v>11596300.229747778</v>
      </c>
      <c r="T79" s="5">
        <f>VLOOKUP(CONCATENATE($F79," ",$G79),AllocFactorMatrix,(T$4+1),FALSE)*$E83</f>
        <v>348493.93760366616</v>
      </c>
      <c r="U79" s="5">
        <f>VLOOKUP(CONCATENATE($F79," ",$G79),AllocFactorMatrix,(U$4+1),FALSE)*$E83</f>
        <v>5620418.6253989078</v>
      </c>
      <c r="V79" s="5">
        <f>VLOOKUP(CONCATENATE($F79," ",$G79),AllocFactorMatrix,(V$4+1),FALSE)*$E83</f>
        <v>0</v>
      </c>
      <c r="W79" s="5">
        <f>VLOOKUP(CONCATENATE($F79," ",$G79),AllocFactorMatrix,(W$4+1),FALSE)*$E83</f>
        <v>0</v>
      </c>
      <c r="X79" s="5">
        <f t="shared" si="35"/>
        <v>5968912.5630025743</v>
      </c>
      <c r="Y79" s="5">
        <f>VLOOKUP(CONCATENATE($F79," ",$G79),AllocFactorMatrix,(Y$4+1),FALSE)*$E83</f>
        <v>2947791.1367834914</v>
      </c>
      <c r="Z79" s="5">
        <f>VLOOKUP(CONCATENATE($F79," ",$G79),AllocFactorMatrix,(Z$4+1),FALSE)*$E83</f>
        <v>49180.695327421898</v>
      </c>
      <c r="AA79" s="5">
        <f t="shared" si="34"/>
        <v>2996971.8321109135</v>
      </c>
      <c r="AB79" s="5">
        <f>VLOOKUP(CONCATENATE($F79," ",$G79),AllocFactorMatrix,(AB$4+1),FALSE)*$E83</f>
        <v>39844.603824867554</v>
      </c>
      <c r="AC79" s="5">
        <f>VLOOKUP(CONCATENATE($F79," ",$G79),AllocFactorMatrix,(AC$4+1),FALSE)*$E83</f>
        <v>136502.07711017411</v>
      </c>
      <c r="AD79" s="5">
        <f>VLOOKUP(CONCATENATE($F79," ",$G79),AllocFactorMatrix,(AD$4+1),FALSE)*$E83</f>
        <v>29425.471353407145</v>
      </c>
    </row>
    <row r="80" spans="4:30" hidden="1" outlineLevel="1">
      <c r="E80" s="52"/>
      <c r="F80" s="52" t="str">
        <f>F83</f>
        <v>DIST_POLES</v>
      </c>
      <c r="G80" s="55" t="str">
        <f>$G$12</f>
        <v>DISTSEC</v>
      </c>
      <c r="H80" s="4">
        <f t="shared" si="23"/>
        <v>87069608.866820976</v>
      </c>
      <c r="I80" s="5">
        <f>VLOOKUP(CONCATENATE($F80," ",$G80),AllocFactorMatrix,(I$4+1),FALSE)*$E83</f>
        <v>65102072.940296926</v>
      </c>
      <c r="J80" s="5">
        <f>VLOOKUP(CONCATENATE($F80," ",$G80),AllocFactorMatrix,(J$4+1),FALSE)*$E83</f>
        <v>3138591.6850923593</v>
      </c>
      <c r="K80" s="5">
        <f>VLOOKUP(CONCATENATE($F80," ",$G80),AllocFactorMatrix,(K$4+1),FALSE)*$E83</f>
        <v>9470439.0825502221</v>
      </c>
      <c r="L80" s="5">
        <f>VLOOKUP(CONCATENATE($F80," ",$G80),AllocFactorMatrix,(L$4+1),FALSE)*$E83</f>
        <v>0</v>
      </c>
      <c r="M80" s="5">
        <f>VLOOKUP(CONCATENATE($F80," ",$G80),AllocFactorMatrix,(M$4+1),FALSE)*$E83</f>
        <v>0</v>
      </c>
      <c r="N80" s="5">
        <f t="shared" si="28"/>
        <v>9470439.0825502221</v>
      </c>
      <c r="O80" s="5">
        <f>VLOOKUP(CONCATENATE($F80," ",$G80),AllocFactorMatrix,(O$4+1),FALSE)*$E83</f>
        <v>6034600.6446042247</v>
      </c>
      <c r="P80" s="5">
        <f>VLOOKUP(CONCATENATE($F80," ",$G80),AllocFactorMatrix,(P$4+1),FALSE)*$E83</f>
        <v>0</v>
      </c>
      <c r="Q80" s="5">
        <f>VLOOKUP(CONCATENATE($F80," ",$G80),AllocFactorMatrix,(Q$4+1),FALSE)*$E83</f>
        <v>0</v>
      </c>
      <c r="R80" s="5">
        <f>VLOOKUP(CONCATENATE($F80," ",$G80),AllocFactorMatrix,(R$4+1),FALSE)*$E83</f>
        <v>0</v>
      </c>
      <c r="S80" s="5">
        <f t="shared" si="26"/>
        <v>6034600.6446042247</v>
      </c>
      <c r="T80" s="5">
        <f>VLOOKUP(CONCATENATE($F80," ",$G80),AllocFactorMatrix,(T$4+1),FALSE)*$E83</f>
        <v>163162.94164410699</v>
      </c>
      <c r="U80" s="5">
        <f>VLOOKUP(CONCATENATE($F80," ",$G80),AllocFactorMatrix,(U$4+1),FALSE)*$E83</f>
        <v>0</v>
      </c>
      <c r="V80" s="5">
        <f>VLOOKUP(CONCATENATE($F80," ",$G80),AllocFactorMatrix,(V$4+1),FALSE)*$E83</f>
        <v>0</v>
      </c>
      <c r="W80" s="5">
        <f>VLOOKUP(CONCATENATE($F80," ",$G80),AllocFactorMatrix,(W$4+1),FALSE)*$E83</f>
        <v>0</v>
      </c>
      <c r="X80" s="5">
        <f t="shared" si="35"/>
        <v>163162.94164410699</v>
      </c>
      <c r="Y80" s="5">
        <f>VLOOKUP(CONCATENATE($F80," ",$G80),AllocFactorMatrix,(Y$4+1),FALSE)*$E83</f>
        <v>2225826.8006571592</v>
      </c>
      <c r="Z80" s="5">
        <f>VLOOKUP(CONCATENATE($F80," ",$G80),AllocFactorMatrix,(Z$4+1),FALSE)*$E83</f>
        <v>0</v>
      </c>
      <c r="AA80" s="5">
        <f t="shared" si="34"/>
        <v>2225826.8006571592</v>
      </c>
      <c r="AB80" s="5">
        <f>VLOOKUP(CONCATENATE($F80," ",$G80),AllocFactorMatrix,(AB$4+1),FALSE)*$E83</f>
        <v>23097.476312595907</v>
      </c>
      <c r="AC80" s="5">
        <f>VLOOKUP(CONCATENATE($F80," ",$G80),AllocFactorMatrix,(AC$4+1),FALSE)*$E83</f>
        <v>784248.1572599872</v>
      </c>
      <c r="AD80" s="5">
        <f>VLOOKUP(CONCATENATE($F80," ",$G80),AllocFactorMatrix,(AD$4+1),FALSE)*$E83</f>
        <v>127569.13840341431</v>
      </c>
    </row>
    <row r="81" spans="4:30" hidden="1" outlineLevel="1">
      <c r="E81" s="52"/>
      <c r="F81" s="52" t="str">
        <f>F83</f>
        <v>DIST_POLES</v>
      </c>
      <c r="G81" s="55" t="str">
        <f>$G$13</f>
        <v>ENERGY</v>
      </c>
      <c r="H81" s="4">
        <f t="shared" si="23"/>
        <v>0</v>
      </c>
      <c r="I81" s="5">
        <f>VLOOKUP(CONCATENATE($F81," ",$G81),AllocFactorMatrix,(I$4+1),FALSE)*$E83</f>
        <v>0</v>
      </c>
      <c r="J81" s="5">
        <f>VLOOKUP(CONCATENATE($F81," ",$G81),AllocFactorMatrix,(J$4+1),FALSE)*$E83</f>
        <v>0</v>
      </c>
      <c r="K81" s="5">
        <f>VLOOKUP(CONCATENATE($F81," ",$G81),AllocFactorMatrix,(K$4+1),FALSE)*$E83</f>
        <v>0</v>
      </c>
      <c r="L81" s="5">
        <f>VLOOKUP(CONCATENATE($F81," ",$G81),AllocFactorMatrix,(L$4+1),FALSE)*$E83</f>
        <v>0</v>
      </c>
      <c r="M81" s="5">
        <f>VLOOKUP(CONCATENATE($F81," ",$G81),AllocFactorMatrix,(M$4+1),FALSE)*$E83</f>
        <v>0</v>
      </c>
      <c r="N81" s="5">
        <f t="shared" si="28"/>
        <v>0</v>
      </c>
      <c r="O81" s="5">
        <f>VLOOKUP(CONCATENATE($F81," ",$G81),AllocFactorMatrix,(O$4+1),FALSE)*$E83</f>
        <v>0</v>
      </c>
      <c r="P81" s="5">
        <f>VLOOKUP(CONCATENATE($F81," ",$G81),AllocFactorMatrix,(P$4+1),FALSE)*$E83</f>
        <v>0</v>
      </c>
      <c r="Q81" s="5">
        <f>VLOOKUP(CONCATENATE($F81," ",$G81),AllocFactorMatrix,(Q$4+1),FALSE)*$E83</f>
        <v>0</v>
      </c>
      <c r="R81" s="5">
        <f>VLOOKUP(CONCATENATE($F81," ",$G81),AllocFactorMatrix,(R$4+1),FALSE)*$E83</f>
        <v>0</v>
      </c>
      <c r="S81" s="5">
        <f t="shared" si="26"/>
        <v>0</v>
      </c>
      <c r="T81" s="5">
        <f>VLOOKUP(CONCATENATE($F81," ",$G81),AllocFactorMatrix,(T$4+1),FALSE)*$E83</f>
        <v>0</v>
      </c>
      <c r="U81" s="5">
        <f>VLOOKUP(CONCATENATE($F81," ",$G81),AllocFactorMatrix,(U$4+1),FALSE)*$E83</f>
        <v>0</v>
      </c>
      <c r="V81" s="5">
        <f>VLOOKUP(CONCATENATE($F81," ",$G81),AllocFactorMatrix,(V$4+1),FALSE)*$E83</f>
        <v>0</v>
      </c>
      <c r="W81" s="5">
        <f>VLOOKUP(CONCATENATE($F81," ",$G81),AllocFactorMatrix,(W$4+1),FALSE)*$E83</f>
        <v>0</v>
      </c>
      <c r="X81" s="5">
        <f t="shared" si="35"/>
        <v>0</v>
      </c>
      <c r="Y81" s="5">
        <f>VLOOKUP(CONCATENATE($F81," ",$G81),AllocFactorMatrix,(Y$4+1),FALSE)*$E83</f>
        <v>0</v>
      </c>
      <c r="Z81" s="5">
        <f>VLOOKUP(CONCATENATE($F81," ",$G81),AllocFactorMatrix,(Z$4+1),FALSE)*$E83</f>
        <v>0</v>
      </c>
      <c r="AA81" s="5">
        <f t="shared" si="34"/>
        <v>0</v>
      </c>
      <c r="AB81" s="5">
        <f>VLOOKUP(CONCATENATE($F81," ",$G81),AllocFactorMatrix,(AB$4+1),FALSE)*$E83</f>
        <v>0</v>
      </c>
      <c r="AC81" s="5">
        <f>VLOOKUP(CONCATENATE($F81," ",$G81),AllocFactorMatrix,(AC$4+1),FALSE)*$E83</f>
        <v>0</v>
      </c>
      <c r="AD81" s="5">
        <f>VLOOKUP(CONCATENATE($F81," ",$G81),AllocFactorMatrix,(AD$4+1),FALSE)*$E83</f>
        <v>0</v>
      </c>
    </row>
    <row r="82" spans="4:30" hidden="1" outlineLevel="1">
      <c r="E82" s="52"/>
      <c r="F82" s="52" t="str">
        <f>F83</f>
        <v>DIST_POLES</v>
      </c>
      <c r="G82" s="55" t="str">
        <f>$G$14</f>
        <v>CUSTOMER</v>
      </c>
      <c r="H82" s="4">
        <f t="shared" si="23"/>
        <v>0</v>
      </c>
      <c r="I82" s="5">
        <f>VLOOKUP(CONCATENATE($F82," ",$G82),AllocFactorMatrix,(I$4+1),FALSE)*$E83</f>
        <v>0</v>
      </c>
      <c r="J82" s="5">
        <f>VLOOKUP(CONCATENATE($F82," ",$G82),AllocFactorMatrix,(J$4+1),FALSE)*$E83</f>
        <v>0</v>
      </c>
      <c r="K82" s="5">
        <f>VLOOKUP(CONCATENATE($F82," ",$G82),AllocFactorMatrix,(K$4+1),FALSE)*$E83</f>
        <v>0</v>
      </c>
      <c r="L82" s="5">
        <f>VLOOKUP(CONCATENATE($F82," ",$G82),AllocFactorMatrix,(L$4+1),FALSE)*$E83</f>
        <v>0</v>
      </c>
      <c r="M82" s="5">
        <f>VLOOKUP(CONCATENATE($F82," ",$G82),AllocFactorMatrix,(M$4+1),FALSE)*$E83</f>
        <v>0</v>
      </c>
      <c r="N82" s="5">
        <f t="shared" si="28"/>
        <v>0</v>
      </c>
      <c r="O82" s="5">
        <f>VLOOKUP(CONCATENATE($F82," ",$G82),AllocFactorMatrix,(O$4+1),FALSE)*$E83</f>
        <v>0</v>
      </c>
      <c r="P82" s="5">
        <f>VLOOKUP(CONCATENATE($F82," ",$G82),AllocFactorMatrix,(P$4+1),FALSE)*$E83</f>
        <v>0</v>
      </c>
      <c r="Q82" s="5">
        <f>VLOOKUP(CONCATENATE($F82," ",$G82),AllocFactorMatrix,(Q$4+1),FALSE)*$E83</f>
        <v>0</v>
      </c>
      <c r="R82" s="5">
        <f>VLOOKUP(CONCATENATE($F82," ",$G82),AllocFactorMatrix,(R$4+1),FALSE)*$E83</f>
        <v>0</v>
      </c>
      <c r="S82" s="5">
        <f t="shared" si="26"/>
        <v>0</v>
      </c>
      <c r="T82" s="5">
        <f>VLOOKUP(CONCATENATE($F82," ",$G82),AllocFactorMatrix,(T$4+1),FALSE)*$E83</f>
        <v>0</v>
      </c>
      <c r="U82" s="5">
        <f>VLOOKUP(CONCATENATE($F82," ",$G82),AllocFactorMatrix,(U$4+1),FALSE)*$E83</f>
        <v>0</v>
      </c>
      <c r="V82" s="5">
        <f>VLOOKUP(CONCATENATE($F82," ",$G82),AllocFactorMatrix,(V$4+1),FALSE)*$E83</f>
        <v>0</v>
      </c>
      <c r="W82" s="5">
        <f>VLOOKUP(CONCATENATE($F82," ",$G82),AllocFactorMatrix,(W$4+1),FALSE)*$E83</f>
        <v>0</v>
      </c>
      <c r="X82" s="5">
        <f t="shared" si="35"/>
        <v>0</v>
      </c>
      <c r="Y82" s="5">
        <f>VLOOKUP(CONCATENATE($F82," ",$G82),AllocFactorMatrix,(Y$4+1),FALSE)*$E83</f>
        <v>0</v>
      </c>
      <c r="Z82" s="5">
        <f>VLOOKUP(CONCATENATE($F82," ",$G82),AllocFactorMatrix,(Z$4+1),FALSE)*$E83</f>
        <v>0</v>
      </c>
      <c r="AA82" s="5">
        <f t="shared" si="34"/>
        <v>0</v>
      </c>
      <c r="AB82" s="5">
        <f>VLOOKUP(CONCATENATE($F82," ",$G82),AllocFactorMatrix,(AB$4+1),FALSE)*$E83</f>
        <v>0</v>
      </c>
      <c r="AC82" s="5">
        <f>VLOOKUP(CONCATENATE($F82," ",$G82),AllocFactorMatrix,(AC$4+1),FALSE)*$E83</f>
        <v>0</v>
      </c>
      <c r="AD82" s="5">
        <f>VLOOKUP(CONCATENATE($F82," ",$G82),AllocFactorMatrix,(AD$4+1),FALSE)*$E83</f>
        <v>0</v>
      </c>
    </row>
    <row r="83" spans="4:30" collapsed="1">
      <c r="D83" s="1" t="s">
        <v>91</v>
      </c>
      <c r="E83" s="57">
        <f>197960425+3077692.91</f>
        <v>201038117.91</v>
      </c>
      <c r="F83" s="10" t="s">
        <v>60</v>
      </c>
      <c r="G83" s="55" t="str">
        <f>$G$15</f>
        <v>TOTAL</v>
      </c>
      <c r="H83" s="4">
        <f t="shared" si="23"/>
        <v>201038117.91000003</v>
      </c>
      <c r="I83" s="5">
        <f>VLOOKUP(CONCATENATE($F83," ",$G83),AllocFactorMatrix,(I$4+1),FALSE)*$E83</f>
        <v>141272088.3508679</v>
      </c>
      <c r="J83" s="5">
        <f>VLOOKUP(CONCATENATE($F83," ",$G83),AllocFactorMatrix,(J$4+1),FALSE)*$E83</f>
        <v>6729047.3669078341</v>
      </c>
      <c r="K83" s="5">
        <f>VLOOKUP(CONCATENATE($F83," ",$G83),AllocFactorMatrix,(K$4+1),FALSE)*$E83</f>
        <v>22507604.021556318</v>
      </c>
      <c r="L83" s="5">
        <f>VLOOKUP(CONCATENATE($F83," ",$G83),AllocFactorMatrix,(L$4+1),FALSE)*$E83</f>
        <v>402916.23463673057</v>
      </c>
      <c r="M83" s="5">
        <f>VLOOKUP(CONCATENATE($F83," ",$G83),AllocFactorMatrix,(M$4+1),FALSE)*$E83</f>
        <v>0</v>
      </c>
      <c r="N83" s="5">
        <f t="shared" si="28"/>
        <v>22910520.256193049</v>
      </c>
      <c r="O83" s="5">
        <f>VLOOKUP(CONCATENATE($F83," ",$G83),AllocFactorMatrix,(O$4+1),FALSE)*$E83</f>
        <v>15810195.647266999</v>
      </c>
      <c r="P83" s="5">
        <f>VLOOKUP(CONCATENATE($F83," ",$G83),AllocFactorMatrix,(P$4+1),FALSE)*$E83</f>
        <v>1820705.2270850015</v>
      </c>
      <c r="Q83" s="5">
        <f>VLOOKUP(CONCATENATE($F83," ",$G83),AllocFactorMatrix,(Q$4+1),FALSE)*$E83</f>
        <v>0</v>
      </c>
      <c r="R83" s="5">
        <f>VLOOKUP(CONCATENATE($F83," ",$G83),AllocFactorMatrix,(R$4+1),FALSE)*$E83</f>
        <v>0</v>
      </c>
      <c r="S83" s="5">
        <f t="shared" si="26"/>
        <v>17630900.874352001</v>
      </c>
      <c r="T83" s="5">
        <f>VLOOKUP(CONCATENATE($F83," ",$G83),AllocFactorMatrix,(T$4+1),FALSE)*$E83</f>
        <v>511656.87924777321</v>
      </c>
      <c r="U83" s="5">
        <f>VLOOKUP(CONCATENATE($F83," ",$G83),AllocFactorMatrix,(U$4+1),FALSE)*$E83</f>
        <v>5620418.6253989078</v>
      </c>
      <c r="V83" s="5">
        <f>VLOOKUP(CONCATENATE($F83," ",$G83),AllocFactorMatrix,(V$4+1),FALSE)*$E83</f>
        <v>0</v>
      </c>
      <c r="W83" s="5">
        <f>VLOOKUP(CONCATENATE($F83," ",$G83),AllocFactorMatrix,(W$4+1),FALSE)*$E83</f>
        <v>0</v>
      </c>
      <c r="X83" s="5">
        <f t="shared" si="35"/>
        <v>6132075.5046466812</v>
      </c>
      <c r="Y83" s="5">
        <f>VLOOKUP(CONCATENATE($F83," ",$G83),AllocFactorMatrix,(Y$4+1),FALSE)*$E83</f>
        <v>5173617.9374406505</v>
      </c>
      <c r="Z83" s="5">
        <f>VLOOKUP(CONCATENATE($F83," ",$G83),AllocFactorMatrix,(Z$4+1),FALSE)*$E83</f>
        <v>49180.695327421898</v>
      </c>
      <c r="AA83" s="5">
        <f t="shared" si="34"/>
        <v>5222798.6327680722</v>
      </c>
      <c r="AB83" s="5">
        <f>VLOOKUP(CONCATENATE($F83," ",$G83),AllocFactorMatrix,(AB$4+1),FALSE)*$E83</f>
        <v>62942.080137463468</v>
      </c>
      <c r="AC83" s="5">
        <f>VLOOKUP(CONCATENATE($F83," ",$G83),AllocFactorMatrix,(AC$4+1),FALSE)*$E83</f>
        <v>920750.23437016143</v>
      </c>
      <c r="AD83" s="5">
        <f>VLOOKUP(CONCATENATE($F83," ",$G83),AllocFactorMatrix,(AD$4+1),FALSE)*$E83</f>
        <v>156994.60975682145</v>
      </c>
    </row>
    <row r="84" spans="4:30" hidden="1" outlineLevel="1">
      <c r="E84" s="52"/>
      <c r="F84" s="52" t="str">
        <f>F91</f>
        <v>DIST_OHLINES</v>
      </c>
      <c r="G84" s="55" t="str">
        <f>$G$8</f>
        <v>PRODUCTION</v>
      </c>
      <c r="H84" s="4">
        <f t="shared" ref="H84:H115" si="36">SUBTOTAL(9,I84:AD84)</f>
        <v>0</v>
      </c>
      <c r="I84" s="5">
        <f>VLOOKUP(CONCATENATE($F84," ",$G84),AllocFactorMatrix,(I$4+1),FALSE)*$E91</f>
        <v>0</v>
      </c>
      <c r="J84" s="5">
        <f>VLOOKUP(CONCATENATE($F84," ",$G84),AllocFactorMatrix,(J$4+1),FALSE)*$E91</f>
        <v>0</v>
      </c>
      <c r="K84" s="5">
        <f>VLOOKUP(CONCATENATE($F84," ",$G84),AllocFactorMatrix,(K$4+1),FALSE)*$E91</f>
        <v>0</v>
      </c>
      <c r="L84" s="5">
        <f>VLOOKUP(CONCATENATE($F84," ",$G84),AllocFactorMatrix,(L$4+1),FALSE)*$E91</f>
        <v>0</v>
      </c>
      <c r="M84" s="5">
        <f>VLOOKUP(CONCATENATE($F84," ",$G84),AllocFactorMatrix,(M$4+1),FALSE)*$E91</f>
        <v>0</v>
      </c>
      <c r="N84" s="5">
        <f t="shared" si="28"/>
        <v>0</v>
      </c>
      <c r="O84" s="5">
        <f>VLOOKUP(CONCATENATE($F84," ",$G84),AllocFactorMatrix,(O$4+1),FALSE)*$E91</f>
        <v>0</v>
      </c>
      <c r="P84" s="5">
        <f>VLOOKUP(CONCATENATE($F84," ",$G84),AllocFactorMatrix,(P$4+1),FALSE)*$E91</f>
        <v>0</v>
      </c>
      <c r="Q84" s="5">
        <f>VLOOKUP(CONCATENATE($F84," ",$G84),AllocFactorMatrix,(Q$4+1),FALSE)*$E91</f>
        <v>0</v>
      </c>
      <c r="R84" s="5">
        <f>VLOOKUP(CONCATENATE($F84," ",$G84),AllocFactorMatrix,(R$4+1),FALSE)*$E91</f>
        <v>0</v>
      </c>
      <c r="S84" s="5">
        <f t="shared" si="26"/>
        <v>0</v>
      </c>
      <c r="T84" s="5">
        <f>VLOOKUP(CONCATENATE($F84," ",$G84),AllocFactorMatrix,(T$4+1),FALSE)*$E91</f>
        <v>0</v>
      </c>
      <c r="U84" s="5">
        <f>VLOOKUP(CONCATENATE($F84," ",$G84),AllocFactorMatrix,(U$4+1),FALSE)*$E91</f>
        <v>0</v>
      </c>
      <c r="V84" s="5">
        <f>VLOOKUP(CONCATENATE($F84," ",$G84),AllocFactorMatrix,(V$4+1),FALSE)*$E91</f>
        <v>0</v>
      </c>
      <c r="W84" s="5">
        <f>VLOOKUP(CONCATENATE($F84," ",$G84),AllocFactorMatrix,(W$4+1),FALSE)*$E91</f>
        <v>0</v>
      </c>
      <c r="X84" s="5">
        <f>SUBTOTAL(9,T84:W84)</f>
        <v>0</v>
      </c>
      <c r="Y84" s="5">
        <f>VLOOKUP(CONCATENATE($F84," ",$G84),AllocFactorMatrix,(Y$4+1),FALSE)*$E91</f>
        <v>0</v>
      </c>
      <c r="Z84" s="5">
        <f>VLOOKUP(CONCATENATE($F84," ",$G84),AllocFactorMatrix,(Z$4+1),FALSE)*$E91</f>
        <v>0</v>
      </c>
      <c r="AA84" s="5">
        <f t="shared" si="34"/>
        <v>0</v>
      </c>
      <c r="AB84" s="5">
        <f>VLOOKUP(CONCATENATE($F84," ",$G84),AllocFactorMatrix,(AB$4+1),FALSE)*$E91</f>
        <v>0</v>
      </c>
      <c r="AC84" s="5">
        <f>VLOOKUP(CONCATENATE($F84," ",$G84),AllocFactorMatrix,(AC$4+1),FALSE)*$E91</f>
        <v>0</v>
      </c>
      <c r="AD84" s="5">
        <f>VLOOKUP(CONCATENATE($F84," ",$G84),AllocFactorMatrix,(AD$4+1),FALSE)*$E91</f>
        <v>0</v>
      </c>
    </row>
    <row r="85" spans="4:30" hidden="1" outlineLevel="1">
      <c r="E85" s="52"/>
      <c r="F85" s="52" t="str">
        <f>F91</f>
        <v>DIST_OHLINES</v>
      </c>
      <c r="G85" s="55" t="str">
        <f>$G$9</f>
        <v>BULKTRAN</v>
      </c>
      <c r="H85" s="4">
        <f t="shared" si="36"/>
        <v>0</v>
      </c>
      <c r="I85" s="5">
        <f>VLOOKUP(CONCATENATE($F85," ",$G85),AllocFactorMatrix,(I$4+1),FALSE)*$E91</f>
        <v>0</v>
      </c>
      <c r="J85" s="5">
        <f>VLOOKUP(CONCATENATE($F85," ",$G85),AllocFactorMatrix,(J$4+1),FALSE)*$E91</f>
        <v>0</v>
      </c>
      <c r="K85" s="5">
        <f>VLOOKUP(CONCATENATE($F85," ",$G85),AllocFactorMatrix,(K$4+1),FALSE)*$E91</f>
        <v>0</v>
      </c>
      <c r="L85" s="5">
        <f>VLOOKUP(CONCATENATE($F85," ",$G85),AllocFactorMatrix,(L$4+1),FALSE)*$E91</f>
        <v>0</v>
      </c>
      <c r="M85" s="5">
        <f>VLOOKUP(CONCATENATE($F85," ",$G85),AllocFactorMatrix,(M$4+1),FALSE)*$E91</f>
        <v>0</v>
      </c>
      <c r="N85" s="5">
        <f t="shared" si="28"/>
        <v>0</v>
      </c>
      <c r="O85" s="5">
        <f>VLOOKUP(CONCATENATE($F85," ",$G85),AllocFactorMatrix,(O$4+1),FALSE)*$E91</f>
        <v>0</v>
      </c>
      <c r="P85" s="5">
        <f>VLOOKUP(CONCATENATE($F85," ",$G85),AllocFactorMatrix,(P$4+1),FALSE)*$E91</f>
        <v>0</v>
      </c>
      <c r="Q85" s="5">
        <f>VLOOKUP(CONCATENATE($F85," ",$G85),AllocFactorMatrix,(Q$4+1),FALSE)*$E91</f>
        <v>0</v>
      </c>
      <c r="R85" s="5">
        <f>VLOOKUP(CONCATENATE($F85," ",$G85),AllocFactorMatrix,(R$4+1),FALSE)*$E91</f>
        <v>0</v>
      </c>
      <c r="S85" s="5">
        <f t="shared" si="26"/>
        <v>0</v>
      </c>
      <c r="T85" s="5">
        <f>VLOOKUP(CONCATENATE($F85," ",$G85),AllocFactorMatrix,(T$4+1),FALSE)*$E91</f>
        <v>0</v>
      </c>
      <c r="U85" s="5">
        <f>VLOOKUP(CONCATENATE($F85," ",$G85),AllocFactorMatrix,(U$4+1),FALSE)*$E91</f>
        <v>0</v>
      </c>
      <c r="V85" s="5">
        <f>VLOOKUP(CONCATENATE($F85," ",$G85),AllocFactorMatrix,(V$4+1),FALSE)*$E91</f>
        <v>0</v>
      </c>
      <c r="W85" s="5">
        <f>VLOOKUP(CONCATENATE($F85," ",$G85),AllocFactorMatrix,(W$4+1),FALSE)*$E91</f>
        <v>0</v>
      </c>
      <c r="X85" s="5">
        <f t="shared" ref="X85:X91" si="37">SUBTOTAL(9,T85:W85)</f>
        <v>0</v>
      </c>
      <c r="Y85" s="5">
        <f>VLOOKUP(CONCATENATE($F85," ",$G85),AllocFactorMatrix,(Y$4+1),FALSE)*$E91</f>
        <v>0</v>
      </c>
      <c r="Z85" s="5">
        <f>VLOOKUP(CONCATENATE($F85," ",$G85),AllocFactorMatrix,(Z$4+1),FALSE)*$E91</f>
        <v>0</v>
      </c>
      <c r="AA85" s="5">
        <f t="shared" si="34"/>
        <v>0</v>
      </c>
      <c r="AB85" s="5">
        <f>VLOOKUP(CONCATENATE($F85," ",$G85),AllocFactorMatrix,(AB$4+1),FALSE)*$E91</f>
        <v>0</v>
      </c>
      <c r="AC85" s="5">
        <f>VLOOKUP(CONCATENATE($F85," ",$G85),AllocFactorMatrix,(AC$4+1),FALSE)*$E91</f>
        <v>0</v>
      </c>
      <c r="AD85" s="5">
        <f>VLOOKUP(CONCATENATE($F85," ",$G85),AllocFactorMatrix,(AD$4+1),FALSE)*$E91</f>
        <v>0</v>
      </c>
    </row>
    <row r="86" spans="4:30" hidden="1" outlineLevel="1">
      <c r="E86" s="52"/>
      <c r="F86" s="52" t="str">
        <f>F91</f>
        <v>DIST_OHLINES</v>
      </c>
      <c r="G86" s="55" t="str">
        <f>$G$10</f>
        <v>SUBTRAN</v>
      </c>
      <c r="H86" s="4">
        <f t="shared" si="36"/>
        <v>0</v>
      </c>
      <c r="I86" s="5">
        <f>VLOOKUP(CONCATENATE($F86," ",$G86),AllocFactorMatrix,(I$4+1),FALSE)*$E91</f>
        <v>0</v>
      </c>
      <c r="J86" s="5">
        <f>VLOOKUP(CONCATENATE($F86," ",$G86),AllocFactorMatrix,(J$4+1),FALSE)*$E91</f>
        <v>0</v>
      </c>
      <c r="K86" s="5">
        <f>VLOOKUP(CONCATENATE($F86," ",$G86),AllocFactorMatrix,(K$4+1),FALSE)*$E91</f>
        <v>0</v>
      </c>
      <c r="L86" s="5">
        <f>VLOOKUP(CONCATENATE($F86," ",$G86),AllocFactorMatrix,(L$4+1),FALSE)*$E91</f>
        <v>0</v>
      </c>
      <c r="M86" s="5">
        <f>VLOOKUP(CONCATENATE($F86," ",$G86),AllocFactorMatrix,(M$4+1),FALSE)*$E91</f>
        <v>0</v>
      </c>
      <c r="N86" s="5">
        <f t="shared" si="28"/>
        <v>0</v>
      </c>
      <c r="O86" s="5">
        <f>VLOOKUP(CONCATENATE($F86," ",$G86),AllocFactorMatrix,(O$4+1),FALSE)*$E91</f>
        <v>0</v>
      </c>
      <c r="P86" s="5">
        <f>VLOOKUP(CONCATENATE($F86," ",$G86),AllocFactorMatrix,(P$4+1),FALSE)*$E91</f>
        <v>0</v>
      </c>
      <c r="Q86" s="5">
        <f>VLOOKUP(CONCATENATE($F86," ",$G86),AllocFactorMatrix,(Q$4+1),FALSE)*$E91</f>
        <v>0</v>
      </c>
      <c r="R86" s="5">
        <f>VLOOKUP(CONCATENATE($F86," ",$G86),AllocFactorMatrix,(R$4+1),FALSE)*$E91</f>
        <v>0</v>
      </c>
      <c r="S86" s="5">
        <f t="shared" si="26"/>
        <v>0</v>
      </c>
      <c r="T86" s="5">
        <f>VLOOKUP(CONCATENATE($F86," ",$G86),AllocFactorMatrix,(T$4+1),FALSE)*$E91</f>
        <v>0</v>
      </c>
      <c r="U86" s="5">
        <f>VLOOKUP(CONCATENATE($F86," ",$G86),AllocFactorMatrix,(U$4+1),FALSE)*$E91</f>
        <v>0</v>
      </c>
      <c r="V86" s="5">
        <f>VLOOKUP(CONCATENATE($F86," ",$G86),AllocFactorMatrix,(V$4+1),FALSE)*$E91</f>
        <v>0</v>
      </c>
      <c r="W86" s="5">
        <f>VLOOKUP(CONCATENATE($F86," ",$G86),AllocFactorMatrix,(W$4+1),FALSE)*$E91</f>
        <v>0</v>
      </c>
      <c r="X86" s="5">
        <f t="shared" si="37"/>
        <v>0</v>
      </c>
      <c r="Y86" s="5">
        <f>VLOOKUP(CONCATENATE($F86," ",$G86),AllocFactorMatrix,(Y$4+1),FALSE)*$E91</f>
        <v>0</v>
      </c>
      <c r="Z86" s="5">
        <f>VLOOKUP(CONCATENATE($F86," ",$G86),AllocFactorMatrix,(Z$4+1),FALSE)*$E91</f>
        <v>0</v>
      </c>
      <c r="AA86" s="5">
        <f t="shared" si="34"/>
        <v>0</v>
      </c>
      <c r="AB86" s="5">
        <f>VLOOKUP(CONCATENATE($F86," ",$G86),AllocFactorMatrix,(AB$4+1),FALSE)*$E91</f>
        <v>0</v>
      </c>
      <c r="AC86" s="5">
        <f>VLOOKUP(CONCATENATE($F86," ",$G86),AllocFactorMatrix,(AC$4+1),FALSE)*$E91</f>
        <v>0</v>
      </c>
      <c r="AD86" s="5">
        <f>VLOOKUP(CONCATENATE($F86," ",$G86),AllocFactorMatrix,(AD$4+1),FALSE)*$E91</f>
        <v>0</v>
      </c>
    </row>
    <row r="87" spans="4:30" hidden="1" outlineLevel="1">
      <c r="E87" s="52"/>
      <c r="F87" s="52" t="str">
        <f>F91</f>
        <v>DIST_OHLINES</v>
      </c>
      <c r="G87" s="55" t="str">
        <f>$G$11</f>
        <v>DISTPRI</v>
      </c>
      <c r="H87" s="4">
        <f t="shared" si="36"/>
        <v>182131798.28228799</v>
      </c>
      <c r="I87" s="5">
        <f>VLOOKUP(CONCATENATE($F87," ",$G87),AllocFactorMatrix,(I$4+1),FALSE)*$E91</f>
        <v>121726448.80930097</v>
      </c>
      <c r="J87" s="5">
        <f>VLOOKUP(CONCATENATE($F87," ",$G87),AllocFactorMatrix,(J$4+1),FALSE)*$E91</f>
        <v>5737867.0254794285</v>
      </c>
      <c r="K87" s="5">
        <f>VLOOKUP(CONCATENATE($F87," ",$G87),AllocFactorMatrix,(K$4+1),FALSE)*$E91</f>
        <v>20834547.321702361</v>
      </c>
      <c r="L87" s="5">
        <f>VLOOKUP(CONCATENATE($F87," ",$G87),AllocFactorMatrix,(L$4+1),FALSE)*$E91</f>
        <v>643895.92342313845</v>
      </c>
      <c r="M87" s="5">
        <f>VLOOKUP(CONCATENATE($F87," ",$G87),AllocFactorMatrix,(M$4+1),FALSE)*$E91</f>
        <v>0</v>
      </c>
      <c r="N87" s="5">
        <f t="shared" si="28"/>
        <v>21478443.245125499</v>
      </c>
      <c r="O87" s="5">
        <f>VLOOKUP(CONCATENATE($F87," ",$G87),AllocFactorMatrix,(O$4+1),FALSE)*$E91</f>
        <v>15622268.923775829</v>
      </c>
      <c r="P87" s="5">
        <f>VLOOKUP(CONCATENATE($F87," ",$G87),AllocFactorMatrix,(P$4+1),FALSE)*$E91</f>
        <v>2909648.6383384834</v>
      </c>
      <c r="Q87" s="5">
        <f>VLOOKUP(CONCATENATE($F87," ",$G87),AllocFactorMatrix,(Q$4+1),FALSE)*$E91</f>
        <v>0</v>
      </c>
      <c r="R87" s="5">
        <f>VLOOKUP(CONCATENATE($F87," ",$G87),AllocFactorMatrix,(R$4+1),FALSE)*$E91</f>
        <v>0</v>
      </c>
      <c r="S87" s="5">
        <f t="shared" si="26"/>
        <v>18531917.562114313</v>
      </c>
      <c r="T87" s="5">
        <f>VLOOKUP(CONCATENATE($F87," ",$G87),AllocFactorMatrix,(T$4+1),FALSE)*$E91</f>
        <v>556924.25986009662</v>
      </c>
      <c r="U87" s="5">
        <f>VLOOKUP(CONCATENATE($F87," ",$G87),AllocFactorMatrix,(U$4+1),FALSE)*$E91</f>
        <v>8981928.0776529051</v>
      </c>
      <c r="V87" s="5">
        <f>VLOOKUP(CONCATENATE($F87," ",$G87),AllocFactorMatrix,(V$4+1),FALSE)*$E91</f>
        <v>0</v>
      </c>
      <c r="W87" s="5">
        <f>VLOOKUP(CONCATENATE($F87," ",$G87),AllocFactorMatrix,(W$4+1),FALSE)*$E91</f>
        <v>0</v>
      </c>
      <c r="X87" s="5">
        <f t="shared" si="37"/>
        <v>9538852.3375130016</v>
      </c>
      <c r="Y87" s="5">
        <f>VLOOKUP(CONCATENATE($F87," ",$G87),AllocFactorMatrix,(Y$4+1),FALSE)*$E91</f>
        <v>4710832.0114950202</v>
      </c>
      <c r="Z87" s="5">
        <f>VLOOKUP(CONCATENATE($F87," ",$G87),AllocFactorMatrix,(Z$4+1),FALSE)*$E91</f>
        <v>78595.118563523647</v>
      </c>
      <c r="AA87" s="5">
        <f t="shared" si="34"/>
        <v>4789427.1300585438</v>
      </c>
      <c r="AB87" s="5">
        <f>VLOOKUP(CONCATENATE($F87," ",$G87),AllocFactorMatrix,(AB$4+1),FALSE)*$E91</f>
        <v>63675.215262481222</v>
      </c>
      <c r="AC87" s="5">
        <f>VLOOKUP(CONCATENATE($F87," ",$G87),AllocFactorMatrix,(AC$4+1),FALSE)*$E91</f>
        <v>218142.44111875136</v>
      </c>
      <c r="AD87" s="5">
        <f>VLOOKUP(CONCATENATE($F87," ",$G87),AllocFactorMatrix,(AD$4+1),FALSE)*$E91</f>
        <v>47024.516315024557</v>
      </c>
    </row>
    <row r="88" spans="4:30" hidden="1" outlineLevel="1">
      <c r="E88" s="52"/>
      <c r="F88" s="52" t="str">
        <f>F91</f>
        <v>DIST_OHLINES</v>
      </c>
      <c r="G88" s="55" t="str">
        <f>$G$12</f>
        <v>DISTSEC</v>
      </c>
      <c r="H88" s="4">
        <f t="shared" si="36"/>
        <v>36461334.557712004</v>
      </c>
      <c r="I88" s="5">
        <f>VLOOKUP(CONCATENATE($F88," ",$G88),AllocFactorMatrix,(I$4+1),FALSE)*$E91</f>
        <v>27262192.776212968</v>
      </c>
      <c r="J88" s="5">
        <f>VLOOKUP(CONCATENATE($F88," ",$G88),AllocFactorMatrix,(J$4+1),FALSE)*$E91</f>
        <v>1314319.0024575084</v>
      </c>
      <c r="K88" s="5">
        <f>VLOOKUP(CONCATENATE($F88," ",$G88),AllocFactorMatrix,(K$4+1),FALSE)*$E91</f>
        <v>3965848.1563350358</v>
      </c>
      <c r="L88" s="5">
        <f>VLOOKUP(CONCATENATE($F88," ",$G88),AllocFactorMatrix,(L$4+1),FALSE)*$E91</f>
        <v>0</v>
      </c>
      <c r="M88" s="5">
        <f>VLOOKUP(CONCATENATE($F88," ",$G88),AllocFactorMatrix,(M$4+1),FALSE)*$E91</f>
        <v>0</v>
      </c>
      <c r="N88" s="5">
        <f t="shared" si="28"/>
        <v>3965848.1563350358</v>
      </c>
      <c r="O88" s="5">
        <f>VLOOKUP(CONCATENATE($F88," ",$G88),AllocFactorMatrix,(O$4+1),FALSE)*$E91</f>
        <v>2527053.8812417276</v>
      </c>
      <c r="P88" s="5">
        <f>VLOOKUP(CONCATENATE($F88," ",$G88),AllocFactorMatrix,(P$4+1),FALSE)*$E91</f>
        <v>0</v>
      </c>
      <c r="Q88" s="5">
        <f>VLOOKUP(CONCATENATE($F88," ",$G88),AllocFactorMatrix,(Q$4+1),FALSE)*$E91</f>
        <v>0</v>
      </c>
      <c r="R88" s="5">
        <f>VLOOKUP(CONCATENATE($F88," ",$G88),AllocFactorMatrix,(R$4+1),FALSE)*$E91</f>
        <v>0</v>
      </c>
      <c r="S88" s="5">
        <f t="shared" si="26"/>
        <v>2527053.8812417276</v>
      </c>
      <c r="T88" s="5">
        <f>VLOOKUP(CONCATENATE($F88," ",$G88),AllocFactorMatrix,(T$4+1),FALSE)*$E91</f>
        <v>68326.235527322104</v>
      </c>
      <c r="U88" s="5">
        <f>VLOOKUP(CONCATENATE($F88," ",$G88),AllocFactorMatrix,(U$4+1),FALSE)*$E91</f>
        <v>0</v>
      </c>
      <c r="V88" s="5">
        <f>VLOOKUP(CONCATENATE($F88," ",$G88),AllocFactorMatrix,(V$4+1),FALSE)*$E91</f>
        <v>0</v>
      </c>
      <c r="W88" s="5">
        <f>VLOOKUP(CONCATENATE($F88," ",$G88),AllocFactorMatrix,(W$4+1),FALSE)*$E91</f>
        <v>0</v>
      </c>
      <c r="X88" s="5">
        <f t="shared" si="37"/>
        <v>68326.235527322104</v>
      </c>
      <c r="Y88" s="5">
        <f>VLOOKUP(CONCATENATE($F88," ",$G88),AllocFactorMatrix,(Y$4+1),FALSE)*$E91</f>
        <v>932088.8964876032</v>
      </c>
      <c r="Z88" s="5">
        <f>VLOOKUP(CONCATENATE($F88," ",$G88),AllocFactorMatrix,(Z$4+1),FALSE)*$E91</f>
        <v>0</v>
      </c>
      <c r="AA88" s="5">
        <f t="shared" si="34"/>
        <v>932088.8964876032</v>
      </c>
      <c r="AB88" s="5">
        <f>VLOOKUP(CONCATENATE($F88," ",$G88),AllocFactorMatrix,(AB$4+1),FALSE)*$E91</f>
        <v>9672.3164630328938</v>
      </c>
      <c r="AC88" s="5">
        <f>VLOOKUP(CONCATENATE($F88," ",$G88),AllocFactorMatrix,(AC$4+1),FALSE)*$E91</f>
        <v>328412.34513713227</v>
      </c>
      <c r="AD88" s="5">
        <f>VLOOKUP(CONCATENATE($F88," ",$G88),AllocFactorMatrix,(AD$4+1),FALSE)*$E91</f>
        <v>53420.947849673983</v>
      </c>
    </row>
    <row r="89" spans="4:30" hidden="1" outlineLevel="1">
      <c r="E89" s="52"/>
      <c r="F89" s="52" t="str">
        <f>F91</f>
        <v>DIST_OHLINES</v>
      </c>
      <c r="G89" s="55" t="str">
        <f>$G$13</f>
        <v>ENERGY</v>
      </c>
      <c r="H89" s="4">
        <f t="shared" si="36"/>
        <v>0</v>
      </c>
      <c r="I89" s="5">
        <f>VLOOKUP(CONCATENATE($F89," ",$G89),AllocFactorMatrix,(I$4+1),FALSE)*$E91</f>
        <v>0</v>
      </c>
      <c r="J89" s="5">
        <f>VLOOKUP(CONCATENATE($F89," ",$G89),AllocFactorMatrix,(J$4+1),FALSE)*$E91</f>
        <v>0</v>
      </c>
      <c r="K89" s="5">
        <f>VLOOKUP(CONCATENATE($F89," ",$G89),AllocFactorMatrix,(K$4+1),FALSE)*$E91</f>
        <v>0</v>
      </c>
      <c r="L89" s="5">
        <f>VLOOKUP(CONCATENATE($F89," ",$G89),AllocFactorMatrix,(L$4+1),FALSE)*$E91</f>
        <v>0</v>
      </c>
      <c r="M89" s="5">
        <f>VLOOKUP(CONCATENATE($F89," ",$G89),AllocFactorMatrix,(M$4+1),FALSE)*$E91</f>
        <v>0</v>
      </c>
      <c r="N89" s="5">
        <f t="shared" si="28"/>
        <v>0</v>
      </c>
      <c r="O89" s="5">
        <f>VLOOKUP(CONCATENATE($F89," ",$G89),AllocFactorMatrix,(O$4+1),FALSE)*$E91</f>
        <v>0</v>
      </c>
      <c r="P89" s="5">
        <f>VLOOKUP(CONCATENATE($F89," ",$G89),AllocFactorMatrix,(P$4+1),FALSE)*$E91</f>
        <v>0</v>
      </c>
      <c r="Q89" s="5">
        <f>VLOOKUP(CONCATENATE($F89," ",$G89),AllocFactorMatrix,(Q$4+1),FALSE)*$E91</f>
        <v>0</v>
      </c>
      <c r="R89" s="5">
        <f>VLOOKUP(CONCATENATE($F89," ",$G89),AllocFactorMatrix,(R$4+1),FALSE)*$E91</f>
        <v>0</v>
      </c>
      <c r="S89" s="5">
        <f t="shared" si="26"/>
        <v>0</v>
      </c>
      <c r="T89" s="5">
        <f>VLOOKUP(CONCATENATE($F89," ",$G89),AllocFactorMatrix,(T$4+1),FALSE)*$E91</f>
        <v>0</v>
      </c>
      <c r="U89" s="5">
        <f>VLOOKUP(CONCATENATE($F89," ",$G89),AllocFactorMatrix,(U$4+1),FALSE)*$E91</f>
        <v>0</v>
      </c>
      <c r="V89" s="5">
        <f>VLOOKUP(CONCATENATE($F89," ",$G89),AllocFactorMatrix,(V$4+1),FALSE)*$E91</f>
        <v>0</v>
      </c>
      <c r="W89" s="5">
        <f>VLOOKUP(CONCATENATE($F89," ",$G89),AllocFactorMatrix,(W$4+1),FALSE)*$E91</f>
        <v>0</v>
      </c>
      <c r="X89" s="5">
        <f t="shared" si="37"/>
        <v>0</v>
      </c>
      <c r="Y89" s="5">
        <f>VLOOKUP(CONCATENATE($F89," ",$G89),AllocFactorMatrix,(Y$4+1),FALSE)*$E91</f>
        <v>0</v>
      </c>
      <c r="Z89" s="5">
        <f>VLOOKUP(CONCATENATE($F89," ",$G89),AllocFactorMatrix,(Z$4+1),FALSE)*$E91</f>
        <v>0</v>
      </c>
      <c r="AA89" s="5">
        <f t="shared" si="34"/>
        <v>0</v>
      </c>
      <c r="AB89" s="5">
        <f>VLOOKUP(CONCATENATE($F89," ",$G89),AllocFactorMatrix,(AB$4+1),FALSE)*$E91</f>
        <v>0</v>
      </c>
      <c r="AC89" s="5">
        <f>VLOOKUP(CONCATENATE($F89," ",$G89),AllocFactorMatrix,(AC$4+1),FALSE)*$E91</f>
        <v>0</v>
      </c>
      <c r="AD89" s="5">
        <f>VLOOKUP(CONCATENATE($F89," ",$G89),AllocFactorMatrix,(AD$4+1),FALSE)*$E91</f>
        <v>0</v>
      </c>
    </row>
    <row r="90" spans="4:30" hidden="1" outlineLevel="1">
      <c r="E90" s="52"/>
      <c r="F90" s="52" t="str">
        <f>F91</f>
        <v>DIST_OHLINES</v>
      </c>
      <c r="G90" s="55" t="str">
        <f>$G$14</f>
        <v>CUSTOMER</v>
      </c>
      <c r="H90" s="4">
        <f t="shared" si="36"/>
        <v>0</v>
      </c>
      <c r="I90" s="5">
        <f>VLOOKUP(CONCATENATE($F90," ",$G90),AllocFactorMatrix,(I$4+1),FALSE)*$E91</f>
        <v>0</v>
      </c>
      <c r="J90" s="5">
        <f>VLOOKUP(CONCATENATE($F90," ",$G90),AllocFactorMatrix,(J$4+1),FALSE)*$E91</f>
        <v>0</v>
      </c>
      <c r="K90" s="5">
        <f>VLOOKUP(CONCATENATE($F90," ",$G90),AllocFactorMatrix,(K$4+1),FALSE)*$E91</f>
        <v>0</v>
      </c>
      <c r="L90" s="5">
        <f>VLOOKUP(CONCATENATE($F90," ",$G90),AllocFactorMatrix,(L$4+1),FALSE)*$E91</f>
        <v>0</v>
      </c>
      <c r="M90" s="5">
        <f>VLOOKUP(CONCATENATE($F90," ",$G90),AllocFactorMatrix,(M$4+1),FALSE)*$E91</f>
        <v>0</v>
      </c>
      <c r="N90" s="5">
        <f t="shared" si="28"/>
        <v>0</v>
      </c>
      <c r="O90" s="5">
        <f>VLOOKUP(CONCATENATE($F90," ",$G90),AllocFactorMatrix,(O$4+1),FALSE)*$E91</f>
        <v>0</v>
      </c>
      <c r="P90" s="5">
        <f>VLOOKUP(CONCATENATE($F90," ",$G90),AllocFactorMatrix,(P$4+1),FALSE)*$E91</f>
        <v>0</v>
      </c>
      <c r="Q90" s="5">
        <f>VLOOKUP(CONCATENATE($F90," ",$G90),AllocFactorMatrix,(Q$4+1),FALSE)*$E91</f>
        <v>0</v>
      </c>
      <c r="R90" s="5">
        <f>VLOOKUP(CONCATENATE($F90," ",$G90),AllocFactorMatrix,(R$4+1),FALSE)*$E91</f>
        <v>0</v>
      </c>
      <c r="S90" s="5">
        <f t="shared" si="26"/>
        <v>0</v>
      </c>
      <c r="T90" s="5">
        <f>VLOOKUP(CONCATENATE($F90," ",$G90),AllocFactorMatrix,(T$4+1),FALSE)*$E91</f>
        <v>0</v>
      </c>
      <c r="U90" s="5">
        <f>VLOOKUP(CONCATENATE($F90," ",$G90),AllocFactorMatrix,(U$4+1),FALSE)*$E91</f>
        <v>0</v>
      </c>
      <c r="V90" s="5">
        <f>VLOOKUP(CONCATENATE($F90," ",$G90),AllocFactorMatrix,(V$4+1),FALSE)*$E91</f>
        <v>0</v>
      </c>
      <c r="W90" s="5">
        <f>VLOOKUP(CONCATENATE($F90," ",$G90),AllocFactorMatrix,(W$4+1),FALSE)*$E91</f>
        <v>0</v>
      </c>
      <c r="X90" s="5">
        <f t="shared" si="37"/>
        <v>0</v>
      </c>
      <c r="Y90" s="5">
        <f>VLOOKUP(CONCATENATE($F90," ",$G90),AllocFactorMatrix,(Y$4+1),FALSE)*$E91</f>
        <v>0</v>
      </c>
      <c r="Z90" s="5">
        <f>VLOOKUP(CONCATENATE($F90," ",$G90),AllocFactorMatrix,(Z$4+1),FALSE)*$E91</f>
        <v>0</v>
      </c>
      <c r="AA90" s="5">
        <f t="shared" si="34"/>
        <v>0</v>
      </c>
      <c r="AB90" s="5">
        <f>VLOOKUP(CONCATENATE($F90," ",$G90),AllocFactorMatrix,(AB$4+1),FALSE)*$E91</f>
        <v>0</v>
      </c>
      <c r="AC90" s="5">
        <f>VLOOKUP(CONCATENATE($F90," ",$G90),AllocFactorMatrix,(AC$4+1),FALSE)*$E91</f>
        <v>0</v>
      </c>
      <c r="AD90" s="5">
        <f>VLOOKUP(CONCATENATE($F90," ",$G90),AllocFactorMatrix,(AD$4+1),FALSE)*$E91</f>
        <v>0</v>
      </c>
    </row>
    <row r="91" spans="4:30" collapsed="1">
      <c r="D91" s="1" t="s">
        <v>92</v>
      </c>
      <c r="E91" s="57">
        <f>210786708+7806424.84</f>
        <v>218593132.84</v>
      </c>
      <c r="F91" s="10" t="s">
        <v>61</v>
      </c>
      <c r="G91" s="55" t="str">
        <f>$G$15</f>
        <v>TOTAL</v>
      </c>
      <c r="H91" s="4">
        <f t="shared" si="36"/>
        <v>218593132.84000003</v>
      </c>
      <c r="I91" s="5">
        <f>VLOOKUP(CONCATENATE($F91," ",$G91),AllocFactorMatrix,(I$4+1),FALSE)*$E91</f>
        <v>148988641.58551395</v>
      </c>
      <c r="J91" s="5">
        <f>VLOOKUP(CONCATENATE($F91," ",$G91),AllocFactorMatrix,(J$4+1),FALSE)*$E91</f>
        <v>7052186.0279369364</v>
      </c>
      <c r="K91" s="5">
        <f>VLOOKUP(CONCATENATE($F91," ",$G91),AllocFactorMatrix,(K$4+1),FALSE)*$E91</f>
        <v>24800395.478037395</v>
      </c>
      <c r="L91" s="5">
        <f>VLOOKUP(CONCATENATE($F91," ",$G91),AllocFactorMatrix,(L$4+1),FALSE)*$E91</f>
        <v>643895.92342313845</v>
      </c>
      <c r="M91" s="5">
        <f>VLOOKUP(CONCATENATE($F91," ",$G91),AllocFactorMatrix,(M$4+1),FALSE)*$E91</f>
        <v>0</v>
      </c>
      <c r="N91" s="5">
        <f t="shared" si="28"/>
        <v>25444291.401460532</v>
      </c>
      <c r="O91" s="5">
        <f>VLOOKUP(CONCATENATE($F91," ",$G91),AllocFactorMatrix,(O$4+1),FALSE)*$E91</f>
        <v>18149322.805017557</v>
      </c>
      <c r="P91" s="5">
        <f>VLOOKUP(CONCATENATE($F91," ",$G91),AllocFactorMatrix,(P$4+1),FALSE)*$E91</f>
        <v>2909648.6383384834</v>
      </c>
      <c r="Q91" s="5">
        <f>VLOOKUP(CONCATENATE($F91," ",$G91),AllocFactorMatrix,(Q$4+1),FALSE)*$E91</f>
        <v>0</v>
      </c>
      <c r="R91" s="5">
        <f>VLOOKUP(CONCATENATE($F91," ",$G91),AllocFactorMatrix,(R$4+1),FALSE)*$E91</f>
        <v>0</v>
      </c>
      <c r="S91" s="5">
        <f t="shared" si="26"/>
        <v>21058971.443356041</v>
      </c>
      <c r="T91" s="5">
        <f>VLOOKUP(CONCATENATE($F91," ",$G91),AllocFactorMatrix,(T$4+1),FALSE)*$E91</f>
        <v>625250.49538741878</v>
      </c>
      <c r="U91" s="5">
        <f>VLOOKUP(CONCATENATE($F91," ",$G91),AllocFactorMatrix,(U$4+1),FALSE)*$E91</f>
        <v>8981928.0776529051</v>
      </c>
      <c r="V91" s="5">
        <f>VLOOKUP(CONCATENATE($F91," ",$G91),AllocFactorMatrix,(V$4+1),FALSE)*$E91</f>
        <v>0</v>
      </c>
      <c r="W91" s="5">
        <f>VLOOKUP(CONCATENATE($F91," ",$G91),AllocFactorMatrix,(W$4+1),FALSE)*$E91</f>
        <v>0</v>
      </c>
      <c r="X91" s="5">
        <f t="shared" si="37"/>
        <v>9607178.5730403233</v>
      </c>
      <c r="Y91" s="5">
        <f>VLOOKUP(CONCATENATE($F91," ",$G91),AllocFactorMatrix,(Y$4+1),FALSE)*$E91</f>
        <v>5642920.9079826241</v>
      </c>
      <c r="Z91" s="5">
        <f>VLOOKUP(CONCATENATE($F91," ",$G91),AllocFactorMatrix,(Z$4+1),FALSE)*$E91</f>
        <v>78595.118563523647</v>
      </c>
      <c r="AA91" s="5">
        <f t="shared" si="34"/>
        <v>5721516.0265461477</v>
      </c>
      <c r="AB91" s="5">
        <f>VLOOKUP(CONCATENATE($F91," ",$G91),AllocFactorMatrix,(AB$4+1),FALSE)*$E91</f>
        <v>73347.531725514113</v>
      </c>
      <c r="AC91" s="5">
        <f>VLOOKUP(CONCATENATE($F91," ",$G91),AllocFactorMatrix,(AC$4+1),FALSE)*$E91</f>
        <v>546554.78625588364</v>
      </c>
      <c r="AD91" s="5">
        <f>VLOOKUP(CONCATENATE($F91," ",$G91),AllocFactorMatrix,(AD$4+1),FALSE)*$E91</f>
        <v>100445.46416469854</v>
      </c>
    </row>
    <row r="92" spans="4:30" hidden="1" outlineLevel="1">
      <c r="E92" s="52"/>
      <c r="F92" s="52" t="str">
        <f>F99</f>
        <v>DIST_UGLINES</v>
      </c>
      <c r="G92" s="55" t="str">
        <f>$G$8</f>
        <v>PRODUCTION</v>
      </c>
      <c r="H92" s="4">
        <f t="shared" si="36"/>
        <v>0</v>
      </c>
      <c r="I92" s="5">
        <f>VLOOKUP(CONCATENATE($F92," ",$G92),AllocFactorMatrix,(I$4+1),FALSE)*$E99</f>
        <v>0</v>
      </c>
      <c r="J92" s="5">
        <f>VLOOKUP(CONCATENATE($F92," ",$G92),AllocFactorMatrix,(J$4+1),FALSE)*$E99</f>
        <v>0</v>
      </c>
      <c r="K92" s="5">
        <f>VLOOKUP(CONCATENATE($F92," ",$G92),AllocFactorMatrix,(K$4+1),FALSE)*$E99</f>
        <v>0</v>
      </c>
      <c r="L92" s="5">
        <f>VLOOKUP(CONCATENATE($F92," ",$G92),AllocFactorMatrix,(L$4+1),FALSE)*$E99</f>
        <v>0</v>
      </c>
      <c r="M92" s="5">
        <f>VLOOKUP(CONCATENATE($F92," ",$G92),AllocFactorMatrix,(M$4+1),FALSE)*$E99</f>
        <v>0</v>
      </c>
      <c r="N92" s="5">
        <f t="shared" si="28"/>
        <v>0</v>
      </c>
      <c r="O92" s="5">
        <f>VLOOKUP(CONCATENATE($F92," ",$G92),AllocFactorMatrix,(O$4+1),FALSE)*$E99</f>
        <v>0</v>
      </c>
      <c r="P92" s="5">
        <f>VLOOKUP(CONCATENATE($F92," ",$G92),AllocFactorMatrix,(P$4+1),FALSE)*$E99</f>
        <v>0</v>
      </c>
      <c r="Q92" s="5">
        <f>VLOOKUP(CONCATENATE($F92," ",$G92),AllocFactorMatrix,(Q$4+1),FALSE)*$E99</f>
        <v>0</v>
      </c>
      <c r="R92" s="5">
        <f>VLOOKUP(CONCATENATE($F92," ",$G92),AllocFactorMatrix,(R$4+1),FALSE)*$E99</f>
        <v>0</v>
      </c>
      <c r="S92" s="5">
        <f t="shared" si="26"/>
        <v>0</v>
      </c>
      <c r="T92" s="5">
        <f>VLOOKUP(CONCATENATE($F92," ",$G92),AllocFactorMatrix,(T$4+1),FALSE)*$E99</f>
        <v>0</v>
      </c>
      <c r="U92" s="5">
        <f>VLOOKUP(CONCATENATE($F92," ",$G92),AllocFactorMatrix,(U$4+1),FALSE)*$E99</f>
        <v>0</v>
      </c>
      <c r="V92" s="5">
        <f>VLOOKUP(CONCATENATE($F92," ",$G92),AllocFactorMatrix,(V$4+1),FALSE)*$E99</f>
        <v>0</v>
      </c>
      <c r="W92" s="5">
        <f>VLOOKUP(CONCATENATE($F92," ",$G92),AllocFactorMatrix,(W$4+1),FALSE)*$E99</f>
        <v>0</v>
      </c>
      <c r="X92" s="5">
        <f>SUBTOTAL(9,T92:W92)</f>
        <v>0</v>
      </c>
      <c r="Y92" s="5">
        <f>VLOOKUP(CONCATENATE($F92," ",$G92),AllocFactorMatrix,(Y$4+1),FALSE)*$E99</f>
        <v>0</v>
      </c>
      <c r="Z92" s="5">
        <f>VLOOKUP(CONCATENATE($F92," ",$G92),AllocFactorMatrix,(Z$4+1),FALSE)*$E99</f>
        <v>0</v>
      </c>
      <c r="AA92" s="5">
        <f t="shared" si="34"/>
        <v>0</v>
      </c>
      <c r="AB92" s="5">
        <f>VLOOKUP(CONCATENATE($F92," ",$G92),AllocFactorMatrix,(AB$4+1),FALSE)*$E99</f>
        <v>0</v>
      </c>
      <c r="AC92" s="5">
        <f>VLOOKUP(CONCATENATE($F92," ",$G92),AllocFactorMatrix,(AC$4+1),FALSE)*$E99</f>
        <v>0</v>
      </c>
      <c r="AD92" s="5">
        <f>VLOOKUP(CONCATENATE($F92," ",$G92),AllocFactorMatrix,(AD$4+1),FALSE)*$E99</f>
        <v>0</v>
      </c>
    </row>
    <row r="93" spans="4:30" hidden="1" outlineLevel="1">
      <c r="E93" s="52"/>
      <c r="F93" s="52" t="str">
        <f>F99</f>
        <v>DIST_UGLINES</v>
      </c>
      <c r="G93" s="55" t="str">
        <f>$G$9</f>
        <v>BULKTRAN</v>
      </c>
      <c r="H93" s="4">
        <f t="shared" si="36"/>
        <v>0</v>
      </c>
      <c r="I93" s="5">
        <f>VLOOKUP(CONCATENATE($F93," ",$G93),AllocFactorMatrix,(I$4+1),FALSE)*$E99</f>
        <v>0</v>
      </c>
      <c r="J93" s="5">
        <f>VLOOKUP(CONCATENATE($F93," ",$G93),AllocFactorMatrix,(J$4+1),FALSE)*$E99</f>
        <v>0</v>
      </c>
      <c r="K93" s="5">
        <f>VLOOKUP(CONCATENATE($F93," ",$G93),AllocFactorMatrix,(K$4+1),FALSE)*$E99</f>
        <v>0</v>
      </c>
      <c r="L93" s="5">
        <f>VLOOKUP(CONCATENATE($F93," ",$G93),AllocFactorMatrix,(L$4+1),FALSE)*$E99</f>
        <v>0</v>
      </c>
      <c r="M93" s="5">
        <f>VLOOKUP(CONCATENATE($F93," ",$G93),AllocFactorMatrix,(M$4+1),FALSE)*$E99</f>
        <v>0</v>
      </c>
      <c r="N93" s="5">
        <f t="shared" si="28"/>
        <v>0</v>
      </c>
      <c r="O93" s="5">
        <f>VLOOKUP(CONCATENATE($F93," ",$G93),AllocFactorMatrix,(O$4+1),FALSE)*$E99</f>
        <v>0</v>
      </c>
      <c r="P93" s="5">
        <f>VLOOKUP(CONCATENATE($F93," ",$G93),AllocFactorMatrix,(P$4+1),FALSE)*$E99</f>
        <v>0</v>
      </c>
      <c r="Q93" s="5">
        <f>VLOOKUP(CONCATENATE($F93," ",$G93),AllocFactorMatrix,(Q$4+1),FALSE)*$E99</f>
        <v>0</v>
      </c>
      <c r="R93" s="5">
        <f>VLOOKUP(CONCATENATE($F93," ",$G93),AllocFactorMatrix,(R$4+1),FALSE)*$E99</f>
        <v>0</v>
      </c>
      <c r="S93" s="5">
        <f t="shared" si="26"/>
        <v>0</v>
      </c>
      <c r="T93" s="5">
        <f>VLOOKUP(CONCATENATE($F93," ",$G93),AllocFactorMatrix,(T$4+1),FALSE)*$E99</f>
        <v>0</v>
      </c>
      <c r="U93" s="5">
        <f>VLOOKUP(CONCATENATE($F93," ",$G93),AllocFactorMatrix,(U$4+1),FALSE)*$E99</f>
        <v>0</v>
      </c>
      <c r="V93" s="5">
        <f>VLOOKUP(CONCATENATE($F93," ",$G93),AllocFactorMatrix,(V$4+1),FALSE)*$E99</f>
        <v>0</v>
      </c>
      <c r="W93" s="5">
        <f>VLOOKUP(CONCATENATE($F93," ",$G93),AllocFactorMatrix,(W$4+1),FALSE)*$E99</f>
        <v>0</v>
      </c>
      <c r="X93" s="5">
        <f t="shared" ref="X93:X99" si="38">SUBTOTAL(9,T93:W93)</f>
        <v>0</v>
      </c>
      <c r="Y93" s="5">
        <f>VLOOKUP(CONCATENATE($F93," ",$G93),AllocFactorMatrix,(Y$4+1),FALSE)*$E99</f>
        <v>0</v>
      </c>
      <c r="Z93" s="5">
        <f>VLOOKUP(CONCATENATE($F93," ",$G93),AllocFactorMatrix,(Z$4+1),FALSE)*$E99</f>
        <v>0</v>
      </c>
      <c r="AA93" s="5">
        <f t="shared" si="34"/>
        <v>0</v>
      </c>
      <c r="AB93" s="5">
        <f>VLOOKUP(CONCATENATE($F93," ",$G93),AllocFactorMatrix,(AB$4+1),FALSE)*$E99</f>
        <v>0</v>
      </c>
      <c r="AC93" s="5">
        <f>VLOOKUP(CONCATENATE($F93," ",$G93),AllocFactorMatrix,(AC$4+1),FALSE)*$E99</f>
        <v>0</v>
      </c>
      <c r="AD93" s="5">
        <f>VLOOKUP(CONCATENATE($F93," ",$G93),AllocFactorMatrix,(AD$4+1),FALSE)*$E99</f>
        <v>0</v>
      </c>
    </row>
    <row r="94" spans="4:30" hidden="1" outlineLevel="1">
      <c r="E94" s="52"/>
      <c r="F94" s="52" t="str">
        <f>F99</f>
        <v>DIST_UGLINES</v>
      </c>
      <c r="G94" s="55" t="str">
        <f>$G$10</f>
        <v>SUBTRAN</v>
      </c>
      <c r="H94" s="4">
        <f t="shared" si="36"/>
        <v>0</v>
      </c>
      <c r="I94" s="5">
        <f>VLOOKUP(CONCATENATE($F94," ",$G94),AllocFactorMatrix,(I$4+1),FALSE)*$E99</f>
        <v>0</v>
      </c>
      <c r="J94" s="5">
        <f>VLOOKUP(CONCATENATE($F94," ",$G94),AllocFactorMatrix,(J$4+1),FALSE)*$E99</f>
        <v>0</v>
      </c>
      <c r="K94" s="5">
        <f>VLOOKUP(CONCATENATE($F94," ",$G94),AllocFactorMatrix,(K$4+1),FALSE)*$E99</f>
        <v>0</v>
      </c>
      <c r="L94" s="5">
        <f>VLOOKUP(CONCATENATE($F94," ",$G94),AllocFactorMatrix,(L$4+1),FALSE)*$E99</f>
        <v>0</v>
      </c>
      <c r="M94" s="5">
        <f>VLOOKUP(CONCATENATE($F94," ",$G94),AllocFactorMatrix,(M$4+1),FALSE)*$E99</f>
        <v>0</v>
      </c>
      <c r="N94" s="5">
        <f t="shared" si="28"/>
        <v>0</v>
      </c>
      <c r="O94" s="5">
        <f>VLOOKUP(CONCATENATE($F94," ",$G94),AllocFactorMatrix,(O$4+1),FALSE)*$E99</f>
        <v>0</v>
      </c>
      <c r="P94" s="5">
        <f>VLOOKUP(CONCATENATE($F94," ",$G94),AllocFactorMatrix,(P$4+1),FALSE)*$E99</f>
        <v>0</v>
      </c>
      <c r="Q94" s="5">
        <f>VLOOKUP(CONCATENATE($F94," ",$G94),AllocFactorMatrix,(Q$4+1),FALSE)*$E99</f>
        <v>0</v>
      </c>
      <c r="R94" s="5">
        <f>VLOOKUP(CONCATENATE($F94," ",$G94),AllocFactorMatrix,(R$4+1),FALSE)*$E99</f>
        <v>0</v>
      </c>
      <c r="S94" s="5">
        <f t="shared" si="26"/>
        <v>0</v>
      </c>
      <c r="T94" s="5">
        <f>VLOOKUP(CONCATENATE($F94," ",$G94),AllocFactorMatrix,(T$4+1),FALSE)*$E99</f>
        <v>0</v>
      </c>
      <c r="U94" s="5">
        <f>VLOOKUP(CONCATENATE($F94," ",$G94),AllocFactorMatrix,(U$4+1),FALSE)*$E99</f>
        <v>0</v>
      </c>
      <c r="V94" s="5">
        <f>VLOOKUP(CONCATENATE($F94," ",$G94),AllocFactorMatrix,(V$4+1),FALSE)*$E99</f>
        <v>0</v>
      </c>
      <c r="W94" s="5">
        <f>VLOOKUP(CONCATENATE($F94," ",$G94),AllocFactorMatrix,(W$4+1),FALSE)*$E99</f>
        <v>0</v>
      </c>
      <c r="X94" s="5">
        <f t="shared" si="38"/>
        <v>0</v>
      </c>
      <c r="Y94" s="5">
        <f>VLOOKUP(CONCATENATE($F94," ",$G94),AllocFactorMatrix,(Y$4+1),FALSE)*$E99</f>
        <v>0</v>
      </c>
      <c r="Z94" s="5">
        <f>VLOOKUP(CONCATENATE($F94," ",$G94),AllocFactorMatrix,(Z$4+1),FALSE)*$E99</f>
        <v>0</v>
      </c>
      <c r="AA94" s="5">
        <f t="shared" si="34"/>
        <v>0</v>
      </c>
      <c r="AB94" s="5">
        <f>VLOOKUP(CONCATENATE($F94," ",$G94),AllocFactorMatrix,(AB$4+1),FALSE)*$E99</f>
        <v>0</v>
      </c>
      <c r="AC94" s="5">
        <f>VLOOKUP(CONCATENATE($F94," ",$G94),AllocFactorMatrix,(AC$4+1),FALSE)*$E99</f>
        <v>0</v>
      </c>
      <c r="AD94" s="5">
        <f>VLOOKUP(CONCATENATE($F94," ",$G94),AllocFactorMatrix,(AD$4+1),FALSE)*$E99</f>
        <v>0</v>
      </c>
    </row>
    <row r="95" spans="4:30" hidden="1" outlineLevel="1">
      <c r="E95" s="52"/>
      <c r="F95" s="52" t="str">
        <f>F99</f>
        <v>DIST_UGLINES</v>
      </c>
      <c r="G95" s="55" t="str">
        <f>$G$11</f>
        <v>DISTPRI</v>
      </c>
      <c r="H95" s="4">
        <f t="shared" si="36"/>
        <v>5843003.0076299999</v>
      </c>
      <c r="I95" s="5">
        <f>VLOOKUP(CONCATENATE($F95," ",$G95),AllocFactorMatrix,(I$4+1),FALSE)*$E99</f>
        <v>3905128.117158839</v>
      </c>
      <c r="J95" s="5">
        <f>VLOOKUP(CONCATENATE($F95," ",$G95),AllocFactorMatrix,(J$4+1),FALSE)*$E99</f>
        <v>184077.54496166791</v>
      </c>
      <c r="K95" s="5">
        <f>VLOOKUP(CONCATENATE($F95," ",$G95),AllocFactorMatrix,(K$4+1),FALSE)*$E99</f>
        <v>668396.86321350664</v>
      </c>
      <c r="L95" s="5">
        <f>VLOOKUP(CONCATENATE($F95," ",$G95),AllocFactorMatrix,(L$4+1),FALSE)*$E99</f>
        <v>20656.941031960203</v>
      </c>
      <c r="M95" s="5">
        <f>VLOOKUP(CONCATENATE($F95," ",$G95),AllocFactorMatrix,(M$4+1),FALSE)*$E99</f>
        <v>0</v>
      </c>
      <c r="N95" s="5">
        <f t="shared" si="28"/>
        <v>689053.80424546683</v>
      </c>
      <c r="O95" s="5">
        <f>VLOOKUP(CONCATENATE($F95," ",$G95),AllocFactorMatrix,(O$4+1),FALSE)*$E99</f>
        <v>501180.82162758586</v>
      </c>
      <c r="P95" s="5">
        <f>VLOOKUP(CONCATENATE($F95," ",$G95),AllocFactorMatrix,(P$4+1),FALSE)*$E99</f>
        <v>93344.961754608768</v>
      </c>
      <c r="Q95" s="5">
        <f>VLOOKUP(CONCATENATE($F95," ",$G95),AllocFactorMatrix,(Q$4+1),FALSE)*$E99</f>
        <v>0</v>
      </c>
      <c r="R95" s="5">
        <f>VLOOKUP(CONCATENATE($F95," ",$G95),AllocFactorMatrix,(R$4+1),FALSE)*$E99</f>
        <v>0</v>
      </c>
      <c r="S95" s="5">
        <f t="shared" si="26"/>
        <v>594525.78338219458</v>
      </c>
      <c r="T95" s="5">
        <f>VLOOKUP(CONCATENATE($F95," ",$G95),AllocFactorMatrix,(T$4+1),FALSE)*$E99</f>
        <v>17866.787436760915</v>
      </c>
      <c r="U95" s="5">
        <f>VLOOKUP(CONCATENATE($F95," ",$G95),AllocFactorMatrix,(U$4+1),FALSE)*$E99</f>
        <v>288150.85156464955</v>
      </c>
      <c r="V95" s="5">
        <f>VLOOKUP(CONCATENATE($F95," ",$G95),AllocFactorMatrix,(V$4+1),FALSE)*$E99</f>
        <v>0</v>
      </c>
      <c r="W95" s="5">
        <f>VLOOKUP(CONCATENATE($F95," ",$G95),AllocFactorMatrix,(W$4+1),FALSE)*$E99</f>
        <v>0</v>
      </c>
      <c r="X95" s="5">
        <f t="shared" si="38"/>
        <v>306017.63900141045</v>
      </c>
      <c r="Y95" s="5">
        <f>VLOOKUP(CONCATENATE($F95," ",$G95),AllocFactorMatrix,(Y$4+1),FALSE)*$E99</f>
        <v>151129.04979361795</v>
      </c>
      <c r="Z95" s="5">
        <f>VLOOKUP(CONCATENATE($F95," ",$G95),AllocFactorMatrix,(Z$4+1),FALSE)*$E99</f>
        <v>2521.4241471439123</v>
      </c>
      <c r="AA95" s="5">
        <f t="shared" si="34"/>
        <v>153650.47394076185</v>
      </c>
      <c r="AB95" s="5">
        <f>VLOOKUP(CONCATENATE($F95," ",$G95),AllocFactorMatrix,(AB$4+1),FALSE)*$E99</f>
        <v>2042.7760434974361</v>
      </c>
      <c r="AC95" s="5">
        <f>VLOOKUP(CONCATENATE($F95," ",$G95),AllocFactorMatrix,(AC$4+1),FALSE)*$E99</f>
        <v>6998.2669230174051</v>
      </c>
      <c r="AD95" s="5">
        <f>VLOOKUP(CONCATENATE($F95," ",$G95),AllocFactorMatrix,(AD$4+1),FALSE)*$E99</f>
        <v>1508.6019731446029</v>
      </c>
    </row>
    <row r="96" spans="4:30" hidden="1" outlineLevel="1">
      <c r="E96" s="52"/>
      <c r="F96" s="52" t="str">
        <f>F99</f>
        <v>DIST_UGLINES</v>
      </c>
      <c r="G96" s="55" t="str">
        <f>$G$12</f>
        <v>DISTSEC</v>
      </c>
      <c r="H96" s="4">
        <f t="shared" si="36"/>
        <v>1375036.5323700001</v>
      </c>
      <c r="I96" s="5">
        <f>VLOOKUP(CONCATENATE($F96," ",$G96),AllocFactorMatrix,(I$4+1),FALSE)*$E99</f>
        <v>1028116.8112613009</v>
      </c>
      <c r="J96" s="5">
        <f>VLOOKUP(CONCATENATE($F96," ",$G96),AllocFactorMatrix,(J$4+1),FALSE)*$E99</f>
        <v>49565.8391413684</v>
      </c>
      <c r="K96" s="5">
        <f>VLOOKUP(CONCATENATE($F96," ",$G96),AllocFactorMatrix,(K$4+1),FALSE)*$E99</f>
        <v>149560.79262983182</v>
      </c>
      <c r="L96" s="5">
        <f>VLOOKUP(CONCATENATE($F96," ",$G96),AllocFactorMatrix,(L$4+1),FALSE)*$E99</f>
        <v>0</v>
      </c>
      <c r="M96" s="5">
        <f>VLOOKUP(CONCATENATE($F96," ",$G96),AllocFactorMatrix,(M$4+1),FALSE)*$E99</f>
        <v>0</v>
      </c>
      <c r="N96" s="5">
        <f t="shared" si="28"/>
        <v>149560.79262983182</v>
      </c>
      <c r="O96" s="5">
        <f>VLOOKUP(CONCATENATE($F96," ",$G96),AllocFactorMatrix,(O$4+1),FALSE)*$E99</f>
        <v>95300.719189934738</v>
      </c>
      <c r="P96" s="5">
        <f>VLOOKUP(CONCATENATE($F96," ",$G96),AllocFactorMatrix,(P$4+1),FALSE)*$E99</f>
        <v>0</v>
      </c>
      <c r="Q96" s="5">
        <f>VLOOKUP(CONCATENATE($F96," ",$G96),AllocFactorMatrix,(Q$4+1),FALSE)*$E99</f>
        <v>0</v>
      </c>
      <c r="R96" s="5">
        <f>VLOOKUP(CONCATENATE($F96," ",$G96),AllocFactorMatrix,(R$4+1),FALSE)*$E99</f>
        <v>0</v>
      </c>
      <c r="S96" s="5">
        <f t="shared" si="26"/>
        <v>95300.719189934738</v>
      </c>
      <c r="T96" s="5">
        <f>VLOOKUP(CONCATENATE($F96," ",$G96),AllocFactorMatrix,(T$4+1),FALSE)*$E99</f>
        <v>2576.7315187181798</v>
      </c>
      <c r="U96" s="5">
        <f>VLOOKUP(CONCATENATE($F96," ",$G96),AllocFactorMatrix,(U$4+1),FALSE)*$E99</f>
        <v>0</v>
      </c>
      <c r="V96" s="5">
        <f>VLOOKUP(CONCATENATE($F96," ",$G96),AllocFactorMatrix,(V$4+1),FALSE)*$E99</f>
        <v>0</v>
      </c>
      <c r="W96" s="5">
        <f>VLOOKUP(CONCATENATE($F96," ",$G96),AllocFactorMatrix,(W$4+1),FALSE)*$E99</f>
        <v>0</v>
      </c>
      <c r="X96" s="5">
        <f t="shared" si="38"/>
        <v>2576.7315187181798</v>
      </c>
      <c r="Y96" s="5">
        <f>VLOOKUP(CONCATENATE($F96," ",$G96),AllocFactorMatrix,(Y$4+1),FALSE)*$E99</f>
        <v>35151.107320502844</v>
      </c>
      <c r="Z96" s="5">
        <f>VLOOKUP(CONCATENATE($F96," ",$G96),AllocFactorMatrix,(Z$4+1),FALSE)*$E99</f>
        <v>0</v>
      </c>
      <c r="AA96" s="5">
        <f t="shared" si="34"/>
        <v>35151.107320502844</v>
      </c>
      <c r="AB96" s="5">
        <f>VLOOKUP(CONCATENATE($F96," ",$G96),AllocFactorMatrix,(AB$4+1),FALSE)*$E99</f>
        <v>364.76417143378944</v>
      </c>
      <c r="AC96" s="5">
        <f>VLOOKUP(CONCATENATE($F96," ",$G96),AllocFactorMatrix,(AC$4+1),FALSE)*$E99</f>
        <v>12385.146559298053</v>
      </c>
      <c r="AD96" s="5">
        <f>VLOOKUP(CONCATENATE($F96," ",$G96),AllocFactorMatrix,(AD$4+1),FALSE)*$E99</f>
        <v>2014.6205776112374</v>
      </c>
    </row>
    <row r="97" spans="4:30" hidden="1" outlineLevel="1">
      <c r="E97" s="52"/>
      <c r="F97" s="52" t="str">
        <f>F99</f>
        <v>DIST_UGLINES</v>
      </c>
      <c r="G97" s="55" t="str">
        <f>$G$13</f>
        <v>ENERGY</v>
      </c>
      <c r="H97" s="4">
        <f t="shared" si="36"/>
        <v>0</v>
      </c>
      <c r="I97" s="5">
        <f>VLOOKUP(CONCATENATE($F97," ",$G97),AllocFactorMatrix,(I$4+1),FALSE)*$E99</f>
        <v>0</v>
      </c>
      <c r="J97" s="5">
        <f>VLOOKUP(CONCATENATE($F97," ",$G97),AllocFactorMatrix,(J$4+1),FALSE)*$E99</f>
        <v>0</v>
      </c>
      <c r="K97" s="5">
        <f>VLOOKUP(CONCATENATE($F97," ",$G97),AllocFactorMatrix,(K$4+1),FALSE)*$E99</f>
        <v>0</v>
      </c>
      <c r="L97" s="5">
        <f>VLOOKUP(CONCATENATE($F97," ",$G97),AllocFactorMatrix,(L$4+1),FALSE)*$E99</f>
        <v>0</v>
      </c>
      <c r="M97" s="5">
        <f>VLOOKUP(CONCATENATE($F97," ",$G97),AllocFactorMatrix,(M$4+1),FALSE)*$E99</f>
        <v>0</v>
      </c>
      <c r="N97" s="5">
        <f t="shared" si="28"/>
        <v>0</v>
      </c>
      <c r="O97" s="5">
        <f>VLOOKUP(CONCATENATE($F97," ",$G97),AllocFactorMatrix,(O$4+1),FALSE)*$E99</f>
        <v>0</v>
      </c>
      <c r="P97" s="5">
        <f>VLOOKUP(CONCATENATE($F97," ",$G97),AllocFactorMatrix,(P$4+1),FALSE)*$E99</f>
        <v>0</v>
      </c>
      <c r="Q97" s="5">
        <f>VLOOKUP(CONCATENATE($F97," ",$G97),AllocFactorMatrix,(Q$4+1),FALSE)*$E99</f>
        <v>0</v>
      </c>
      <c r="R97" s="5">
        <f>VLOOKUP(CONCATENATE($F97," ",$G97),AllocFactorMatrix,(R$4+1),FALSE)*$E99</f>
        <v>0</v>
      </c>
      <c r="S97" s="5">
        <f t="shared" si="26"/>
        <v>0</v>
      </c>
      <c r="T97" s="5">
        <f>VLOOKUP(CONCATENATE($F97," ",$G97),AllocFactorMatrix,(T$4+1),FALSE)*$E99</f>
        <v>0</v>
      </c>
      <c r="U97" s="5">
        <f>VLOOKUP(CONCATENATE($F97," ",$G97),AllocFactorMatrix,(U$4+1),FALSE)*$E99</f>
        <v>0</v>
      </c>
      <c r="V97" s="5">
        <f>VLOOKUP(CONCATENATE($F97," ",$G97),AllocFactorMatrix,(V$4+1),FALSE)*$E99</f>
        <v>0</v>
      </c>
      <c r="W97" s="5">
        <f>VLOOKUP(CONCATENATE($F97," ",$G97),AllocFactorMatrix,(W$4+1),FALSE)*$E99</f>
        <v>0</v>
      </c>
      <c r="X97" s="5">
        <f t="shared" si="38"/>
        <v>0</v>
      </c>
      <c r="Y97" s="5">
        <f>VLOOKUP(CONCATENATE($F97," ",$G97),AllocFactorMatrix,(Y$4+1),FALSE)*$E99</f>
        <v>0</v>
      </c>
      <c r="Z97" s="5">
        <f>VLOOKUP(CONCATENATE($F97," ",$G97),AllocFactorMatrix,(Z$4+1),FALSE)*$E99</f>
        <v>0</v>
      </c>
      <c r="AA97" s="5">
        <f t="shared" si="34"/>
        <v>0</v>
      </c>
      <c r="AB97" s="5">
        <f>VLOOKUP(CONCATENATE($F97," ",$G97),AllocFactorMatrix,(AB$4+1),FALSE)*$E99</f>
        <v>0</v>
      </c>
      <c r="AC97" s="5">
        <f>VLOOKUP(CONCATENATE($F97," ",$G97),AllocFactorMatrix,(AC$4+1),FALSE)*$E99</f>
        <v>0</v>
      </c>
      <c r="AD97" s="5">
        <f>VLOOKUP(CONCATENATE($F97," ",$G97),AllocFactorMatrix,(AD$4+1),FALSE)*$E99</f>
        <v>0</v>
      </c>
    </row>
    <row r="98" spans="4:30" hidden="1" outlineLevel="1">
      <c r="E98" s="52"/>
      <c r="F98" s="52" t="str">
        <f>F99</f>
        <v>DIST_UGLINES</v>
      </c>
      <c r="G98" s="55" t="str">
        <f>$G$14</f>
        <v>CUSTOMER</v>
      </c>
      <c r="H98" s="4">
        <f t="shared" si="36"/>
        <v>0</v>
      </c>
      <c r="I98" s="5">
        <f>VLOOKUP(CONCATENATE($F98," ",$G98),AllocFactorMatrix,(I$4+1),FALSE)*$E99</f>
        <v>0</v>
      </c>
      <c r="J98" s="5">
        <f>VLOOKUP(CONCATENATE($F98," ",$G98),AllocFactorMatrix,(J$4+1),FALSE)*$E99</f>
        <v>0</v>
      </c>
      <c r="K98" s="5">
        <f>VLOOKUP(CONCATENATE($F98," ",$G98),AllocFactorMatrix,(K$4+1),FALSE)*$E99</f>
        <v>0</v>
      </c>
      <c r="L98" s="5">
        <f>VLOOKUP(CONCATENATE($F98," ",$G98),AllocFactorMatrix,(L$4+1),FALSE)*$E99</f>
        <v>0</v>
      </c>
      <c r="M98" s="5">
        <f>VLOOKUP(CONCATENATE($F98," ",$G98),AllocFactorMatrix,(M$4+1),FALSE)*$E99</f>
        <v>0</v>
      </c>
      <c r="N98" s="5">
        <f t="shared" si="28"/>
        <v>0</v>
      </c>
      <c r="O98" s="5">
        <f>VLOOKUP(CONCATENATE($F98," ",$G98),AllocFactorMatrix,(O$4+1),FALSE)*$E99</f>
        <v>0</v>
      </c>
      <c r="P98" s="5">
        <f>VLOOKUP(CONCATENATE($F98," ",$G98),AllocFactorMatrix,(P$4+1),FALSE)*$E99</f>
        <v>0</v>
      </c>
      <c r="Q98" s="5">
        <f>VLOOKUP(CONCATENATE($F98," ",$G98),AllocFactorMatrix,(Q$4+1),FALSE)*$E99</f>
        <v>0</v>
      </c>
      <c r="R98" s="5">
        <f>VLOOKUP(CONCATENATE($F98," ",$G98),AllocFactorMatrix,(R$4+1),FALSE)*$E99</f>
        <v>0</v>
      </c>
      <c r="S98" s="5">
        <f t="shared" si="26"/>
        <v>0</v>
      </c>
      <c r="T98" s="5">
        <f>VLOOKUP(CONCATENATE($F98," ",$G98),AllocFactorMatrix,(T$4+1),FALSE)*$E99</f>
        <v>0</v>
      </c>
      <c r="U98" s="5">
        <f>VLOOKUP(CONCATENATE($F98," ",$G98),AllocFactorMatrix,(U$4+1),FALSE)*$E99</f>
        <v>0</v>
      </c>
      <c r="V98" s="5">
        <f>VLOOKUP(CONCATENATE($F98," ",$G98),AllocFactorMatrix,(V$4+1),FALSE)*$E99</f>
        <v>0</v>
      </c>
      <c r="W98" s="5">
        <f>VLOOKUP(CONCATENATE($F98," ",$G98),AllocFactorMatrix,(W$4+1),FALSE)*$E99</f>
        <v>0</v>
      </c>
      <c r="X98" s="5">
        <f t="shared" si="38"/>
        <v>0</v>
      </c>
      <c r="Y98" s="5">
        <f>VLOOKUP(CONCATENATE($F98," ",$G98),AllocFactorMatrix,(Y$4+1),FALSE)*$E99</f>
        <v>0</v>
      </c>
      <c r="Z98" s="5">
        <f>VLOOKUP(CONCATENATE($F98," ",$G98),AllocFactorMatrix,(Z$4+1),FALSE)*$E99</f>
        <v>0</v>
      </c>
      <c r="AA98" s="5">
        <f t="shared" si="34"/>
        <v>0</v>
      </c>
      <c r="AB98" s="5">
        <f>VLOOKUP(CONCATENATE($F98," ",$G98),AllocFactorMatrix,(AB$4+1),FALSE)*$E99</f>
        <v>0</v>
      </c>
      <c r="AC98" s="5">
        <f>VLOOKUP(CONCATENATE($F98," ",$G98),AllocFactorMatrix,(AC$4+1),FALSE)*$E99</f>
        <v>0</v>
      </c>
      <c r="AD98" s="5">
        <f>VLOOKUP(CONCATENATE($F98," ",$G98),AllocFactorMatrix,(AD$4+1),FALSE)*$E99</f>
        <v>0</v>
      </c>
    </row>
    <row r="99" spans="4:30" collapsed="1">
      <c r="D99" s="1" t="s">
        <v>93</v>
      </c>
      <c r="E99" s="57">
        <f>7085244+132795.54</f>
        <v>7218039.54</v>
      </c>
      <c r="F99" s="10" t="s">
        <v>62</v>
      </c>
      <c r="G99" s="55" t="str">
        <f>$G$15</f>
        <v>TOTAL</v>
      </c>
      <c r="H99" s="4">
        <f t="shared" si="36"/>
        <v>7218039.5400000028</v>
      </c>
      <c r="I99" s="5">
        <f>VLOOKUP(CONCATENATE($F99," ",$G99),AllocFactorMatrix,(I$4+1),FALSE)*$E99</f>
        <v>4933244.9284201404</v>
      </c>
      <c r="J99" s="5">
        <f>VLOOKUP(CONCATENATE($F99," ",$G99),AllocFactorMatrix,(J$4+1),FALSE)*$E99</f>
        <v>233643.38410303634</v>
      </c>
      <c r="K99" s="5">
        <f>VLOOKUP(CONCATENATE($F99," ",$G99),AllocFactorMatrix,(K$4+1),FALSE)*$E99</f>
        <v>817957.65584333858</v>
      </c>
      <c r="L99" s="5">
        <f>VLOOKUP(CONCATENATE($F99," ",$G99),AllocFactorMatrix,(L$4+1),FALSE)*$E99</f>
        <v>20656.941031960203</v>
      </c>
      <c r="M99" s="5">
        <f>VLOOKUP(CONCATENATE($F99," ",$G99),AllocFactorMatrix,(M$4+1),FALSE)*$E99</f>
        <v>0</v>
      </c>
      <c r="N99" s="5">
        <f t="shared" si="28"/>
        <v>838614.59687529877</v>
      </c>
      <c r="O99" s="5">
        <f>VLOOKUP(CONCATENATE($F99," ",$G99),AllocFactorMatrix,(O$4+1),FALSE)*$E99</f>
        <v>596481.54081752058</v>
      </c>
      <c r="P99" s="5">
        <f>VLOOKUP(CONCATENATE($F99," ",$G99),AllocFactorMatrix,(P$4+1),FALSE)*$E99</f>
        <v>93344.961754608768</v>
      </c>
      <c r="Q99" s="5">
        <f>VLOOKUP(CONCATENATE($F99," ",$G99),AllocFactorMatrix,(Q$4+1),FALSE)*$E99</f>
        <v>0</v>
      </c>
      <c r="R99" s="5">
        <f>VLOOKUP(CONCATENATE($F99," ",$G99),AllocFactorMatrix,(R$4+1),FALSE)*$E99</f>
        <v>0</v>
      </c>
      <c r="S99" s="5">
        <f t="shared" si="26"/>
        <v>689826.50257212936</v>
      </c>
      <c r="T99" s="5">
        <f>VLOOKUP(CONCATENATE($F99," ",$G99),AllocFactorMatrix,(T$4+1),FALSE)*$E99</f>
        <v>20443.518955479092</v>
      </c>
      <c r="U99" s="5">
        <f>VLOOKUP(CONCATENATE($F99," ",$G99),AllocFactorMatrix,(U$4+1),FALSE)*$E99</f>
        <v>288150.85156464955</v>
      </c>
      <c r="V99" s="5">
        <f>VLOOKUP(CONCATENATE($F99," ",$G99),AllocFactorMatrix,(V$4+1),FALSE)*$E99</f>
        <v>0</v>
      </c>
      <c r="W99" s="5">
        <f>VLOOKUP(CONCATENATE($F99," ",$G99),AllocFactorMatrix,(W$4+1),FALSE)*$E99</f>
        <v>0</v>
      </c>
      <c r="X99" s="5">
        <f t="shared" si="38"/>
        <v>308594.37052012864</v>
      </c>
      <c r="Y99" s="5">
        <f>VLOOKUP(CONCATENATE($F99," ",$G99),AllocFactorMatrix,(Y$4+1),FALSE)*$E99</f>
        <v>186280.15711412081</v>
      </c>
      <c r="Z99" s="5">
        <f>VLOOKUP(CONCATENATE($F99," ",$G99),AllocFactorMatrix,(Z$4+1),FALSE)*$E99</f>
        <v>2521.4241471439123</v>
      </c>
      <c r="AA99" s="5">
        <f t="shared" si="34"/>
        <v>188801.58126126471</v>
      </c>
      <c r="AB99" s="5">
        <f>VLOOKUP(CONCATENATE($F99," ",$G99),AllocFactorMatrix,(AB$4+1),FALSE)*$E99</f>
        <v>2407.5402149312258</v>
      </c>
      <c r="AC99" s="5">
        <f>VLOOKUP(CONCATENATE($F99," ",$G99),AllocFactorMatrix,(AC$4+1),FALSE)*$E99</f>
        <v>19383.413482315456</v>
      </c>
      <c r="AD99" s="5">
        <f>VLOOKUP(CONCATENATE($F99," ",$G99),AllocFactorMatrix,(AD$4+1),FALSE)*$E99</f>
        <v>3523.2225507558401</v>
      </c>
    </row>
    <row r="100" spans="4:30" hidden="1" outlineLevel="1">
      <c r="E100" s="52"/>
      <c r="F100" s="52" t="str">
        <f>F107</f>
        <v>DIST_UGLINES</v>
      </c>
      <c r="G100" s="55" t="str">
        <f>$G$8</f>
        <v>PRODUCTION</v>
      </c>
      <c r="H100" s="4">
        <f t="shared" si="36"/>
        <v>0</v>
      </c>
      <c r="I100" s="5">
        <f>VLOOKUP(CONCATENATE($F100," ",$G100),AllocFactorMatrix,(I$4+1),FALSE)*$E107</f>
        <v>0</v>
      </c>
      <c r="J100" s="5">
        <f>VLOOKUP(CONCATENATE($F100," ",$G100),AllocFactorMatrix,(J$4+1),FALSE)*$E107</f>
        <v>0</v>
      </c>
      <c r="K100" s="5">
        <f>VLOOKUP(CONCATENATE($F100," ",$G100),AllocFactorMatrix,(K$4+1),FALSE)*$E107</f>
        <v>0</v>
      </c>
      <c r="L100" s="5">
        <f>VLOOKUP(CONCATENATE($F100," ",$G100),AllocFactorMatrix,(L$4+1),FALSE)*$E107</f>
        <v>0</v>
      </c>
      <c r="M100" s="5">
        <f>VLOOKUP(CONCATENATE($F100," ",$G100),AllocFactorMatrix,(M$4+1),FALSE)*$E107</f>
        <v>0</v>
      </c>
      <c r="N100" s="5">
        <f t="shared" ref="N100:N131" si="39">SUBTOTAL(9,K100:M100)</f>
        <v>0</v>
      </c>
      <c r="O100" s="5">
        <f>VLOOKUP(CONCATENATE($F100," ",$G100),AllocFactorMatrix,(O$4+1),FALSE)*$E107</f>
        <v>0</v>
      </c>
      <c r="P100" s="5">
        <f>VLOOKUP(CONCATENATE($F100," ",$G100),AllocFactorMatrix,(P$4+1),FALSE)*$E107</f>
        <v>0</v>
      </c>
      <c r="Q100" s="5">
        <f>VLOOKUP(CONCATENATE($F100," ",$G100),AllocFactorMatrix,(Q$4+1),FALSE)*$E107</f>
        <v>0</v>
      </c>
      <c r="R100" s="5">
        <f>VLOOKUP(CONCATENATE($F100," ",$G100),AllocFactorMatrix,(R$4+1),FALSE)*$E107</f>
        <v>0</v>
      </c>
      <c r="S100" s="5">
        <f t="shared" si="26"/>
        <v>0</v>
      </c>
      <c r="T100" s="5">
        <f>VLOOKUP(CONCATENATE($F100," ",$G100),AllocFactorMatrix,(T$4+1),FALSE)*$E107</f>
        <v>0</v>
      </c>
      <c r="U100" s="5">
        <f>VLOOKUP(CONCATENATE($F100," ",$G100),AllocFactorMatrix,(U$4+1),FALSE)*$E107</f>
        <v>0</v>
      </c>
      <c r="V100" s="5">
        <f>VLOOKUP(CONCATENATE($F100," ",$G100),AllocFactorMatrix,(V$4+1),FALSE)*$E107</f>
        <v>0</v>
      </c>
      <c r="W100" s="5">
        <f>VLOOKUP(CONCATENATE($F100," ",$G100),AllocFactorMatrix,(W$4+1),FALSE)*$E107</f>
        <v>0</v>
      </c>
      <c r="X100" s="5">
        <f>SUBTOTAL(9,T100:W100)</f>
        <v>0</v>
      </c>
      <c r="Y100" s="5">
        <f>VLOOKUP(CONCATENATE($F100," ",$G100),AllocFactorMatrix,(Y$4+1),FALSE)*$E107</f>
        <v>0</v>
      </c>
      <c r="Z100" s="5">
        <f>VLOOKUP(CONCATENATE($F100," ",$G100),AllocFactorMatrix,(Z$4+1),FALSE)*$E107</f>
        <v>0</v>
      </c>
      <c r="AA100" s="5">
        <f t="shared" si="34"/>
        <v>0</v>
      </c>
      <c r="AB100" s="5">
        <f>VLOOKUP(CONCATENATE($F100," ",$G100),AllocFactorMatrix,(AB$4+1),FALSE)*$E107</f>
        <v>0</v>
      </c>
      <c r="AC100" s="5">
        <f>VLOOKUP(CONCATENATE($F100," ",$G100),AllocFactorMatrix,(AC$4+1),FALSE)*$E107</f>
        <v>0</v>
      </c>
      <c r="AD100" s="5">
        <f>VLOOKUP(CONCATENATE($F100," ",$G100),AllocFactorMatrix,(AD$4+1),FALSE)*$E107</f>
        <v>0</v>
      </c>
    </row>
    <row r="101" spans="4:30" hidden="1" outlineLevel="1">
      <c r="E101" s="52"/>
      <c r="F101" s="52" t="str">
        <f>F107</f>
        <v>DIST_UGLINES</v>
      </c>
      <c r="G101" s="55" t="str">
        <f>$G$9</f>
        <v>BULKTRAN</v>
      </c>
      <c r="H101" s="4">
        <f t="shared" si="36"/>
        <v>0</v>
      </c>
      <c r="I101" s="5">
        <f>VLOOKUP(CONCATENATE($F101," ",$G101),AllocFactorMatrix,(I$4+1),FALSE)*$E107</f>
        <v>0</v>
      </c>
      <c r="J101" s="5">
        <f>VLOOKUP(CONCATENATE($F101," ",$G101),AllocFactorMatrix,(J$4+1),FALSE)*$E107</f>
        <v>0</v>
      </c>
      <c r="K101" s="5">
        <f>VLOOKUP(CONCATENATE($F101," ",$G101),AllocFactorMatrix,(K$4+1),FALSE)*$E107</f>
        <v>0</v>
      </c>
      <c r="L101" s="5">
        <f>VLOOKUP(CONCATENATE($F101," ",$G101),AllocFactorMatrix,(L$4+1),FALSE)*$E107</f>
        <v>0</v>
      </c>
      <c r="M101" s="5">
        <f>VLOOKUP(CONCATENATE($F101," ",$G101),AllocFactorMatrix,(M$4+1),FALSE)*$E107</f>
        <v>0</v>
      </c>
      <c r="N101" s="5">
        <f t="shared" si="39"/>
        <v>0</v>
      </c>
      <c r="O101" s="5">
        <f>VLOOKUP(CONCATENATE($F101," ",$G101),AllocFactorMatrix,(O$4+1),FALSE)*$E107</f>
        <v>0</v>
      </c>
      <c r="P101" s="5">
        <f>VLOOKUP(CONCATENATE($F101," ",$G101),AllocFactorMatrix,(P$4+1),FALSE)*$E107</f>
        <v>0</v>
      </c>
      <c r="Q101" s="5">
        <f>VLOOKUP(CONCATENATE($F101," ",$G101),AllocFactorMatrix,(Q$4+1),FALSE)*$E107</f>
        <v>0</v>
      </c>
      <c r="R101" s="5">
        <f>VLOOKUP(CONCATENATE($F101," ",$G101),AllocFactorMatrix,(R$4+1),FALSE)*$E107</f>
        <v>0</v>
      </c>
      <c r="S101" s="5">
        <f t="shared" si="26"/>
        <v>0</v>
      </c>
      <c r="T101" s="5">
        <f>VLOOKUP(CONCATENATE($F101," ",$G101),AllocFactorMatrix,(T$4+1),FALSE)*$E107</f>
        <v>0</v>
      </c>
      <c r="U101" s="5">
        <f>VLOOKUP(CONCATENATE($F101," ",$G101),AllocFactorMatrix,(U$4+1),FALSE)*$E107</f>
        <v>0</v>
      </c>
      <c r="V101" s="5">
        <f>VLOOKUP(CONCATENATE($F101," ",$G101),AllocFactorMatrix,(V$4+1),FALSE)*$E107</f>
        <v>0</v>
      </c>
      <c r="W101" s="5">
        <f>VLOOKUP(CONCATENATE($F101," ",$G101),AllocFactorMatrix,(W$4+1),FALSE)*$E107</f>
        <v>0</v>
      </c>
      <c r="X101" s="5">
        <f t="shared" ref="X101:X107" si="40">SUBTOTAL(9,T101:W101)</f>
        <v>0</v>
      </c>
      <c r="Y101" s="5">
        <f>VLOOKUP(CONCATENATE($F101," ",$G101),AllocFactorMatrix,(Y$4+1),FALSE)*$E107</f>
        <v>0</v>
      </c>
      <c r="Z101" s="5">
        <f>VLOOKUP(CONCATENATE($F101," ",$G101),AllocFactorMatrix,(Z$4+1),FALSE)*$E107</f>
        <v>0</v>
      </c>
      <c r="AA101" s="5">
        <f t="shared" si="34"/>
        <v>0</v>
      </c>
      <c r="AB101" s="5">
        <f>VLOOKUP(CONCATENATE($F101," ",$G101),AllocFactorMatrix,(AB$4+1),FALSE)*$E107</f>
        <v>0</v>
      </c>
      <c r="AC101" s="5">
        <f>VLOOKUP(CONCATENATE($F101," ",$G101),AllocFactorMatrix,(AC$4+1),FALSE)*$E107</f>
        <v>0</v>
      </c>
      <c r="AD101" s="5">
        <f>VLOOKUP(CONCATENATE($F101," ",$G101),AllocFactorMatrix,(AD$4+1),FALSE)*$E107</f>
        <v>0</v>
      </c>
    </row>
    <row r="102" spans="4:30" hidden="1" outlineLevel="1">
      <c r="E102" s="52"/>
      <c r="F102" s="52" t="str">
        <f>F107</f>
        <v>DIST_UGLINES</v>
      </c>
      <c r="G102" s="55" t="str">
        <f>$G$10</f>
        <v>SUBTRAN</v>
      </c>
      <c r="H102" s="4">
        <f t="shared" si="36"/>
        <v>0</v>
      </c>
      <c r="I102" s="5">
        <f>VLOOKUP(CONCATENATE($F102," ",$G102),AllocFactorMatrix,(I$4+1),FALSE)*$E107</f>
        <v>0</v>
      </c>
      <c r="J102" s="5">
        <f>VLOOKUP(CONCATENATE($F102," ",$G102),AllocFactorMatrix,(J$4+1),FALSE)*$E107</f>
        <v>0</v>
      </c>
      <c r="K102" s="5">
        <f>VLOOKUP(CONCATENATE($F102," ",$G102),AllocFactorMatrix,(K$4+1),FALSE)*$E107</f>
        <v>0</v>
      </c>
      <c r="L102" s="5">
        <f>VLOOKUP(CONCATENATE($F102," ",$G102),AllocFactorMatrix,(L$4+1),FALSE)*$E107</f>
        <v>0</v>
      </c>
      <c r="M102" s="5">
        <f>VLOOKUP(CONCATENATE($F102," ",$G102),AllocFactorMatrix,(M$4+1),FALSE)*$E107</f>
        <v>0</v>
      </c>
      <c r="N102" s="5">
        <f t="shared" si="39"/>
        <v>0</v>
      </c>
      <c r="O102" s="5">
        <f>VLOOKUP(CONCATENATE($F102," ",$G102),AllocFactorMatrix,(O$4+1),FALSE)*$E107</f>
        <v>0</v>
      </c>
      <c r="P102" s="5">
        <f>VLOOKUP(CONCATENATE($F102," ",$G102),AllocFactorMatrix,(P$4+1),FALSE)*$E107</f>
        <v>0</v>
      </c>
      <c r="Q102" s="5">
        <f>VLOOKUP(CONCATENATE($F102," ",$G102),AllocFactorMatrix,(Q$4+1),FALSE)*$E107</f>
        <v>0</v>
      </c>
      <c r="R102" s="5">
        <f>VLOOKUP(CONCATENATE($F102," ",$G102),AllocFactorMatrix,(R$4+1),FALSE)*$E107</f>
        <v>0</v>
      </c>
      <c r="S102" s="5">
        <f t="shared" si="26"/>
        <v>0</v>
      </c>
      <c r="T102" s="5">
        <f>VLOOKUP(CONCATENATE($F102," ",$G102),AllocFactorMatrix,(T$4+1),FALSE)*$E107</f>
        <v>0</v>
      </c>
      <c r="U102" s="5">
        <f>VLOOKUP(CONCATENATE($F102," ",$G102),AllocFactorMatrix,(U$4+1),FALSE)*$E107</f>
        <v>0</v>
      </c>
      <c r="V102" s="5">
        <f>VLOOKUP(CONCATENATE($F102," ",$G102),AllocFactorMatrix,(V$4+1),FALSE)*$E107</f>
        <v>0</v>
      </c>
      <c r="W102" s="5">
        <f>VLOOKUP(CONCATENATE($F102," ",$G102),AllocFactorMatrix,(W$4+1),FALSE)*$E107</f>
        <v>0</v>
      </c>
      <c r="X102" s="5">
        <f t="shared" si="40"/>
        <v>0</v>
      </c>
      <c r="Y102" s="5">
        <f>VLOOKUP(CONCATENATE($F102," ",$G102),AllocFactorMatrix,(Y$4+1),FALSE)*$E107</f>
        <v>0</v>
      </c>
      <c r="Z102" s="5">
        <f>VLOOKUP(CONCATENATE($F102," ",$G102),AllocFactorMatrix,(Z$4+1),FALSE)*$E107</f>
        <v>0</v>
      </c>
      <c r="AA102" s="5">
        <f t="shared" si="34"/>
        <v>0</v>
      </c>
      <c r="AB102" s="5">
        <f>VLOOKUP(CONCATENATE($F102," ",$G102),AllocFactorMatrix,(AB$4+1),FALSE)*$E107</f>
        <v>0</v>
      </c>
      <c r="AC102" s="5">
        <f>VLOOKUP(CONCATENATE($F102," ",$G102),AllocFactorMatrix,(AC$4+1),FALSE)*$E107</f>
        <v>0</v>
      </c>
      <c r="AD102" s="5">
        <f>VLOOKUP(CONCATENATE($F102," ",$G102),AllocFactorMatrix,(AD$4+1),FALSE)*$E107</f>
        <v>0</v>
      </c>
    </row>
    <row r="103" spans="4:30" hidden="1" outlineLevel="1">
      <c r="E103" s="52"/>
      <c r="F103" s="52" t="str">
        <f>F107</f>
        <v>DIST_UGLINES</v>
      </c>
      <c r="G103" s="55" t="str">
        <f>$G$11</f>
        <v>DISTPRI</v>
      </c>
      <c r="H103" s="4">
        <f t="shared" si="36"/>
        <v>8972306.4318250027</v>
      </c>
      <c r="I103" s="5">
        <f>VLOOKUP(CONCATENATE($F103," ",$G103),AllocFactorMatrix,(I$4+1),FALSE)*$E107</f>
        <v>5996575.0619897051</v>
      </c>
      <c r="J103" s="5">
        <f>VLOOKUP(CONCATENATE($F103," ",$G103),AllocFactorMatrix,(J$4+1),FALSE)*$E107</f>
        <v>282662.8941414904</v>
      </c>
      <c r="K103" s="5">
        <f>VLOOKUP(CONCATENATE($F103," ",$G103),AllocFactorMatrix,(K$4+1),FALSE)*$E107</f>
        <v>1026366.3165997049</v>
      </c>
      <c r="L103" s="5">
        <f>VLOOKUP(CONCATENATE($F103," ",$G103),AllocFactorMatrix,(L$4+1),FALSE)*$E107</f>
        <v>31720.059811857398</v>
      </c>
      <c r="M103" s="5">
        <f>VLOOKUP(CONCATENATE($F103," ",$G103),AllocFactorMatrix,(M$4+1),FALSE)*$E107</f>
        <v>0</v>
      </c>
      <c r="N103" s="5">
        <f t="shared" si="39"/>
        <v>1058086.3764115623</v>
      </c>
      <c r="O103" s="5">
        <f>VLOOKUP(CONCATENATE($F103," ",$G103),AllocFactorMatrix,(O$4+1),FALSE)*$E107</f>
        <v>769595.3439566117</v>
      </c>
      <c r="P103" s="5">
        <f>VLOOKUP(CONCATENATE($F103," ",$G103),AllocFactorMatrix,(P$4+1),FALSE)*$E107</f>
        <v>143337.18460108136</v>
      </c>
      <c r="Q103" s="5">
        <f>VLOOKUP(CONCATENATE($F103," ",$G103),AllocFactorMatrix,(Q$4+1),FALSE)*$E107</f>
        <v>0</v>
      </c>
      <c r="R103" s="5">
        <f>VLOOKUP(CONCATENATE($F103," ",$G103),AllocFactorMatrix,(R$4+1),FALSE)*$E107</f>
        <v>0</v>
      </c>
      <c r="S103" s="5">
        <f t="shared" si="26"/>
        <v>912932.52855769312</v>
      </c>
      <c r="T103" s="5">
        <f>VLOOKUP(CONCATENATE($F103," ",$G103),AllocFactorMatrix,(T$4+1),FALSE)*$E107</f>
        <v>27435.59974649447</v>
      </c>
      <c r="U103" s="5">
        <f>VLOOKUP(CONCATENATE($F103," ",$G103),AllocFactorMatrix,(U$4+1),FALSE)*$E107</f>
        <v>442474.14137101732</v>
      </c>
      <c r="V103" s="5">
        <f>VLOOKUP(CONCATENATE($F103," ",$G103),AllocFactorMatrix,(V$4+1),FALSE)*$E107</f>
        <v>0</v>
      </c>
      <c r="W103" s="5">
        <f>VLOOKUP(CONCATENATE($F103," ",$G103),AllocFactorMatrix,(W$4+1),FALSE)*$E107</f>
        <v>0</v>
      </c>
      <c r="X103" s="5">
        <f t="shared" si="40"/>
        <v>469909.74111751182</v>
      </c>
      <c r="Y103" s="5">
        <f>VLOOKUP(CONCATENATE($F103," ",$G103),AllocFactorMatrix,(Y$4+1),FALSE)*$E107</f>
        <v>232068.36343027675</v>
      </c>
      <c r="Z103" s="5">
        <f>VLOOKUP(CONCATENATE($F103," ",$G103),AllocFactorMatrix,(Z$4+1),FALSE)*$E107</f>
        <v>3871.8087365754027</v>
      </c>
      <c r="AA103" s="5">
        <f t="shared" si="34"/>
        <v>235940.17216685213</v>
      </c>
      <c r="AB103" s="5">
        <f>VLOOKUP(CONCATENATE($F103," ",$G103),AllocFactorMatrix,(AB$4+1),FALSE)*$E107</f>
        <v>3136.8138284228476</v>
      </c>
      <c r="AC103" s="5">
        <f>VLOOKUP(CONCATENATE($F103," ",$G103),AllocFactorMatrix,(AC$4+1),FALSE)*$E107</f>
        <v>10746.288379968833</v>
      </c>
      <c r="AD103" s="5">
        <f>VLOOKUP(CONCATENATE($F103," ",$G103),AllocFactorMatrix,(AD$4+1),FALSE)*$E107</f>
        <v>2316.5552317932902</v>
      </c>
    </row>
    <row r="104" spans="4:30" hidden="1" outlineLevel="1">
      <c r="E104" s="52"/>
      <c r="F104" s="52" t="str">
        <f>F107</f>
        <v>DIST_UGLINES</v>
      </c>
      <c r="G104" s="55" t="str">
        <f>$G$12</f>
        <v>DISTSEC</v>
      </c>
      <c r="H104" s="4">
        <f t="shared" si="36"/>
        <v>2111456.9181750002</v>
      </c>
      <c r="I104" s="5">
        <f>VLOOKUP(CONCATENATE($F104," ",$G104),AllocFactorMatrix,(I$4+1),FALSE)*$E107</f>
        <v>1578739.4027183279</v>
      </c>
      <c r="J104" s="5">
        <f>VLOOKUP(CONCATENATE($F104," ",$G104),AllocFactorMatrix,(J$4+1),FALSE)*$E107</f>
        <v>76111.529764090839</v>
      </c>
      <c r="K104" s="5">
        <f>VLOOKUP(CONCATENATE($F104," ",$G104),AllocFactorMatrix,(K$4+1),FALSE)*$E107</f>
        <v>229660.20382142157</v>
      </c>
      <c r="L104" s="5">
        <f>VLOOKUP(CONCATENATE($F104," ",$G104),AllocFactorMatrix,(L$4+1),FALSE)*$E107</f>
        <v>0</v>
      </c>
      <c r="M104" s="5">
        <f>VLOOKUP(CONCATENATE($F104," ",$G104),AllocFactorMatrix,(M$4+1),FALSE)*$E107</f>
        <v>0</v>
      </c>
      <c r="N104" s="5">
        <f t="shared" si="39"/>
        <v>229660.20382142157</v>
      </c>
      <c r="O104" s="5">
        <f>VLOOKUP(CONCATENATE($F104," ",$G104),AllocFactorMatrix,(O$4+1),FALSE)*$E107</f>
        <v>146340.37576719071</v>
      </c>
      <c r="P104" s="5">
        <f>VLOOKUP(CONCATENATE($F104," ",$G104),AllocFactorMatrix,(P$4+1),FALSE)*$E107</f>
        <v>0</v>
      </c>
      <c r="Q104" s="5">
        <f>VLOOKUP(CONCATENATE($F104," ",$G104),AllocFactorMatrix,(Q$4+1),FALSE)*$E107</f>
        <v>0</v>
      </c>
      <c r="R104" s="5">
        <f>VLOOKUP(CONCATENATE($F104," ",$G104),AllocFactorMatrix,(R$4+1),FALSE)*$E107</f>
        <v>0</v>
      </c>
      <c r="S104" s="5">
        <f t="shared" si="26"/>
        <v>146340.37576719071</v>
      </c>
      <c r="T104" s="5">
        <f>VLOOKUP(CONCATENATE($F104," ",$G104),AllocFactorMatrix,(T$4+1),FALSE)*$E107</f>
        <v>3956.7367581860599</v>
      </c>
      <c r="U104" s="5">
        <f>VLOOKUP(CONCATENATE($F104," ",$G104),AllocFactorMatrix,(U$4+1),FALSE)*$E107</f>
        <v>0</v>
      </c>
      <c r="V104" s="5">
        <f>VLOOKUP(CONCATENATE($F104," ",$G104),AllocFactorMatrix,(V$4+1),FALSE)*$E107</f>
        <v>0</v>
      </c>
      <c r="W104" s="5">
        <f>VLOOKUP(CONCATENATE($F104," ",$G104),AllocFactorMatrix,(W$4+1),FALSE)*$E107</f>
        <v>0</v>
      </c>
      <c r="X104" s="5">
        <f t="shared" si="40"/>
        <v>3956.7367581860599</v>
      </c>
      <c r="Y104" s="5">
        <f>VLOOKUP(CONCATENATE($F104," ",$G104),AllocFactorMatrix,(Y$4+1),FALSE)*$E107</f>
        <v>53976.783151690266</v>
      </c>
      <c r="Z104" s="5">
        <f>VLOOKUP(CONCATENATE($F104," ",$G104),AllocFactorMatrix,(Z$4+1),FALSE)*$E107</f>
        <v>0</v>
      </c>
      <c r="AA104" s="5">
        <f t="shared" si="34"/>
        <v>53976.783151690266</v>
      </c>
      <c r="AB104" s="5">
        <f>VLOOKUP(CONCATENATE($F104," ",$G104),AllocFactorMatrix,(AB$4+1),FALSE)*$E107</f>
        <v>560.11881513341677</v>
      </c>
      <c r="AC104" s="5">
        <f>VLOOKUP(CONCATENATE($F104," ",$G104),AllocFactorMatrix,(AC$4+1),FALSE)*$E107</f>
        <v>19018.18807691463</v>
      </c>
      <c r="AD104" s="5">
        <f>VLOOKUP(CONCATENATE($F104," ",$G104),AllocFactorMatrix,(AD$4+1),FALSE)*$E107</f>
        <v>3093.5793020445635</v>
      </c>
    </row>
    <row r="105" spans="4:30" hidden="1" outlineLevel="1">
      <c r="E105" s="52"/>
      <c r="F105" s="52" t="str">
        <f>F107</f>
        <v>DIST_UGLINES</v>
      </c>
      <c r="G105" s="55" t="str">
        <f>$G$13</f>
        <v>ENERGY</v>
      </c>
      <c r="H105" s="4">
        <f t="shared" si="36"/>
        <v>0</v>
      </c>
      <c r="I105" s="5">
        <f>VLOOKUP(CONCATENATE($F105," ",$G105),AllocFactorMatrix,(I$4+1),FALSE)*$E107</f>
        <v>0</v>
      </c>
      <c r="J105" s="5">
        <f>VLOOKUP(CONCATENATE($F105," ",$G105),AllocFactorMatrix,(J$4+1),FALSE)*$E107</f>
        <v>0</v>
      </c>
      <c r="K105" s="5">
        <f>VLOOKUP(CONCATENATE($F105," ",$G105),AllocFactorMatrix,(K$4+1),FALSE)*$E107</f>
        <v>0</v>
      </c>
      <c r="L105" s="5">
        <f>VLOOKUP(CONCATENATE($F105," ",$G105),AllocFactorMatrix,(L$4+1),FALSE)*$E107</f>
        <v>0</v>
      </c>
      <c r="M105" s="5">
        <f>VLOOKUP(CONCATENATE($F105," ",$G105),AllocFactorMatrix,(M$4+1),FALSE)*$E107</f>
        <v>0</v>
      </c>
      <c r="N105" s="5">
        <f t="shared" si="39"/>
        <v>0</v>
      </c>
      <c r="O105" s="5">
        <f>VLOOKUP(CONCATENATE($F105," ",$G105),AllocFactorMatrix,(O$4+1),FALSE)*$E107</f>
        <v>0</v>
      </c>
      <c r="P105" s="5">
        <f>VLOOKUP(CONCATENATE($F105," ",$G105),AllocFactorMatrix,(P$4+1),FALSE)*$E107</f>
        <v>0</v>
      </c>
      <c r="Q105" s="5">
        <f>VLOOKUP(CONCATENATE($F105," ",$G105),AllocFactorMatrix,(Q$4+1),FALSE)*$E107</f>
        <v>0</v>
      </c>
      <c r="R105" s="5">
        <f>VLOOKUP(CONCATENATE($F105," ",$G105),AllocFactorMatrix,(R$4+1),FALSE)*$E107</f>
        <v>0</v>
      </c>
      <c r="S105" s="5">
        <f t="shared" si="26"/>
        <v>0</v>
      </c>
      <c r="T105" s="5">
        <f>VLOOKUP(CONCATENATE($F105," ",$G105),AllocFactorMatrix,(T$4+1),FALSE)*$E107</f>
        <v>0</v>
      </c>
      <c r="U105" s="5">
        <f>VLOOKUP(CONCATENATE($F105," ",$G105),AllocFactorMatrix,(U$4+1),FALSE)*$E107</f>
        <v>0</v>
      </c>
      <c r="V105" s="5">
        <f>VLOOKUP(CONCATENATE($F105," ",$G105),AllocFactorMatrix,(V$4+1),FALSE)*$E107</f>
        <v>0</v>
      </c>
      <c r="W105" s="5">
        <f>VLOOKUP(CONCATENATE($F105," ",$G105),AllocFactorMatrix,(W$4+1),FALSE)*$E107</f>
        <v>0</v>
      </c>
      <c r="X105" s="5">
        <f t="shared" si="40"/>
        <v>0</v>
      </c>
      <c r="Y105" s="5">
        <f>VLOOKUP(CONCATENATE($F105," ",$G105),AllocFactorMatrix,(Y$4+1),FALSE)*$E107</f>
        <v>0</v>
      </c>
      <c r="Z105" s="5">
        <f>VLOOKUP(CONCATENATE($F105," ",$G105),AllocFactorMatrix,(Z$4+1),FALSE)*$E107</f>
        <v>0</v>
      </c>
      <c r="AA105" s="5">
        <f t="shared" si="34"/>
        <v>0</v>
      </c>
      <c r="AB105" s="5">
        <f>VLOOKUP(CONCATENATE($F105," ",$G105),AllocFactorMatrix,(AB$4+1),FALSE)*$E107</f>
        <v>0</v>
      </c>
      <c r="AC105" s="5">
        <f>VLOOKUP(CONCATENATE($F105," ",$G105),AllocFactorMatrix,(AC$4+1),FALSE)*$E107</f>
        <v>0</v>
      </c>
      <c r="AD105" s="5">
        <f>VLOOKUP(CONCATENATE($F105," ",$G105),AllocFactorMatrix,(AD$4+1),FALSE)*$E107</f>
        <v>0</v>
      </c>
    </row>
    <row r="106" spans="4:30" hidden="1" outlineLevel="1">
      <c r="E106" s="52"/>
      <c r="F106" s="52" t="str">
        <f>F107</f>
        <v>DIST_UGLINES</v>
      </c>
      <c r="G106" s="55" t="str">
        <f>$G$14</f>
        <v>CUSTOMER</v>
      </c>
      <c r="H106" s="4">
        <f t="shared" si="36"/>
        <v>0</v>
      </c>
      <c r="I106" s="5">
        <f>VLOOKUP(CONCATENATE($F106," ",$G106),AllocFactorMatrix,(I$4+1),FALSE)*$E107</f>
        <v>0</v>
      </c>
      <c r="J106" s="5">
        <f>VLOOKUP(CONCATENATE($F106," ",$G106),AllocFactorMatrix,(J$4+1),FALSE)*$E107</f>
        <v>0</v>
      </c>
      <c r="K106" s="5">
        <f>VLOOKUP(CONCATENATE($F106," ",$G106),AllocFactorMatrix,(K$4+1),FALSE)*$E107</f>
        <v>0</v>
      </c>
      <c r="L106" s="5">
        <f>VLOOKUP(CONCATENATE($F106," ",$G106),AllocFactorMatrix,(L$4+1),FALSE)*$E107</f>
        <v>0</v>
      </c>
      <c r="M106" s="5">
        <f>VLOOKUP(CONCATENATE($F106," ",$G106),AllocFactorMatrix,(M$4+1),FALSE)*$E107</f>
        <v>0</v>
      </c>
      <c r="N106" s="5">
        <f t="shared" si="39"/>
        <v>0</v>
      </c>
      <c r="O106" s="5">
        <f>VLOOKUP(CONCATENATE($F106," ",$G106),AllocFactorMatrix,(O$4+1),FALSE)*$E107</f>
        <v>0</v>
      </c>
      <c r="P106" s="5">
        <f>VLOOKUP(CONCATENATE($F106," ",$G106),AllocFactorMatrix,(P$4+1),FALSE)*$E107</f>
        <v>0</v>
      </c>
      <c r="Q106" s="5">
        <f>VLOOKUP(CONCATENATE($F106," ",$G106),AllocFactorMatrix,(Q$4+1),FALSE)*$E107</f>
        <v>0</v>
      </c>
      <c r="R106" s="5">
        <f>VLOOKUP(CONCATENATE($F106," ",$G106),AllocFactorMatrix,(R$4+1),FALSE)*$E107</f>
        <v>0</v>
      </c>
      <c r="S106" s="5">
        <f t="shared" si="26"/>
        <v>0</v>
      </c>
      <c r="T106" s="5">
        <f>VLOOKUP(CONCATENATE($F106," ",$G106),AllocFactorMatrix,(T$4+1),FALSE)*$E107</f>
        <v>0</v>
      </c>
      <c r="U106" s="5">
        <f>VLOOKUP(CONCATENATE($F106," ",$G106),AllocFactorMatrix,(U$4+1),FALSE)*$E107</f>
        <v>0</v>
      </c>
      <c r="V106" s="5">
        <f>VLOOKUP(CONCATENATE($F106," ",$G106),AllocFactorMatrix,(V$4+1),FALSE)*$E107</f>
        <v>0</v>
      </c>
      <c r="W106" s="5">
        <f>VLOOKUP(CONCATENATE($F106," ",$G106),AllocFactorMatrix,(W$4+1),FALSE)*$E107</f>
        <v>0</v>
      </c>
      <c r="X106" s="5">
        <f t="shared" si="40"/>
        <v>0</v>
      </c>
      <c r="Y106" s="5">
        <f>VLOOKUP(CONCATENATE($F106," ",$G106),AllocFactorMatrix,(Y$4+1),FALSE)*$E107</f>
        <v>0</v>
      </c>
      <c r="Z106" s="5">
        <f>VLOOKUP(CONCATENATE($F106," ",$G106),AllocFactorMatrix,(Z$4+1),FALSE)*$E107</f>
        <v>0</v>
      </c>
      <c r="AA106" s="5">
        <f t="shared" si="34"/>
        <v>0</v>
      </c>
      <c r="AB106" s="5">
        <f>VLOOKUP(CONCATENATE($F106," ",$G106),AllocFactorMatrix,(AB$4+1),FALSE)*$E107</f>
        <v>0</v>
      </c>
      <c r="AC106" s="5">
        <f>VLOOKUP(CONCATENATE($F106," ",$G106),AllocFactorMatrix,(AC$4+1),FALSE)*$E107</f>
        <v>0</v>
      </c>
      <c r="AD106" s="5">
        <f>VLOOKUP(CONCATENATE($F106," ",$G106),AllocFactorMatrix,(AD$4+1),FALSE)*$E107</f>
        <v>0</v>
      </c>
    </row>
    <row r="107" spans="4:30" collapsed="1">
      <c r="D107" s="1" t="s">
        <v>94</v>
      </c>
      <c r="E107" s="57">
        <f>10922889+160874.35</f>
        <v>11083763.35</v>
      </c>
      <c r="F107" s="10" t="s">
        <v>62</v>
      </c>
      <c r="G107" s="55" t="str">
        <f>$G$15</f>
        <v>TOTAL</v>
      </c>
      <c r="H107" s="4">
        <f t="shared" si="36"/>
        <v>11083763.35</v>
      </c>
      <c r="I107" s="5">
        <f>VLOOKUP(CONCATENATE($F107," ",$G107),AllocFactorMatrix,(I$4+1),FALSE)*$E107</f>
        <v>7575314.464708033</v>
      </c>
      <c r="J107" s="5">
        <f>VLOOKUP(CONCATENATE($F107," ",$G107),AllocFactorMatrix,(J$4+1),FALSE)*$E107</f>
        <v>358774.42390558124</v>
      </c>
      <c r="K107" s="5">
        <f>VLOOKUP(CONCATENATE($F107," ",$G107),AllocFactorMatrix,(K$4+1),FALSE)*$E107</f>
        <v>1256026.5204211266</v>
      </c>
      <c r="L107" s="5">
        <f>VLOOKUP(CONCATENATE($F107," ",$G107),AllocFactorMatrix,(L$4+1),FALSE)*$E107</f>
        <v>31720.059811857398</v>
      </c>
      <c r="M107" s="5">
        <f>VLOOKUP(CONCATENATE($F107," ",$G107),AllocFactorMatrix,(M$4+1),FALSE)*$E107</f>
        <v>0</v>
      </c>
      <c r="N107" s="5">
        <f t="shared" si="39"/>
        <v>1287746.5802329839</v>
      </c>
      <c r="O107" s="5">
        <f>VLOOKUP(CONCATENATE($F107," ",$G107),AllocFactorMatrix,(O$4+1),FALSE)*$E107</f>
        <v>915935.71972380241</v>
      </c>
      <c r="P107" s="5">
        <f>VLOOKUP(CONCATENATE($F107," ",$G107),AllocFactorMatrix,(P$4+1),FALSE)*$E107</f>
        <v>143337.18460108136</v>
      </c>
      <c r="Q107" s="5">
        <f>VLOOKUP(CONCATENATE($F107," ",$G107),AllocFactorMatrix,(Q$4+1),FALSE)*$E107</f>
        <v>0</v>
      </c>
      <c r="R107" s="5">
        <f>VLOOKUP(CONCATENATE($F107," ",$G107),AllocFactorMatrix,(R$4+1),FALSE)*$E107</f>
        <v>0</v>
      </c>
      <c r="S107" s="5">
        <f t="shared" si="26"/>
        <v>1059272.9043248838</v>
      </c>
      <c r="T107" s="5">
        <f>VLOOKUP(CONCATENATE($F107," ",$G107),AllocFactorMatrix,(T$4+1),FALSE)*$E107</f>
        <v>31392.336504680527</v>
      </c>
      <c r="U107" s="5">
        <f>VLOOKUP(CONCATENATE($F107," ",$G107),AllocFactorMatrix,(U$4+1),FALSE)*$E107</f>
        <v>442474.14137101732</v>
      </c>
      <c r="V107" s="5">
        <f>VLOOKUP(CONCATENATE($F107," ",$G107),AllocFactorMatrix,(V$4+1),FALSE)*$E107</f>
        <v>0</v>
      </c>
      <c r="W107" s="5">
        <f>VLOOKUP(CONCATENATE($F107," ",$G107),AllocFactorMatrix,(W$4+1),FALSE)*$E107</f>
        <v>0</v>
      </c>
      <c r="X107" s="5">
        <f t="shared" si="40"/>
        <v>473866.47787569783</v>
      </c>
      <c r="Y107" s="5">
        <f>VLOOKUP(CONCATENATE($F107," ",$G107),AllocFactorMatrix,(Y$4+1),FALSE)*$E107</f>
        <v>286045.14658196701</v>
      </c>
      <c r="Z107" s="5">
        <f>VLOOKUP(CONCATENATE($F107," ",$G107),AllocFactorMatrix,(Z$4+1),FALSE)*$E107</f>
        <v>3871.8087365754027</v>
      </c>
      <c r="AA107" s="5">
        <f t="shared" si="34"/>
        <v>289916.95531854243</v>
      </c>
      <c r="AB107" s="5">
        <f>VLOOKUP(CONCATENATE($F107," ",$G107),AllocFactorMatrix,(AB$4+1),FALSE)*$E107</f>
        <v>3696.9326435562643</v>
      </c>
      <c r="AC107" s="5">
        <f>VLOOKUP(CONCATENATE($F107," ",$G107),AllocFactorMatrix,(AC$4+1),FALSE)*$E107</f>
        <v>29764.476456883462</v>
      </c>
      <c r="AD107" s="5">
        <f>VLOOKUP(CONCATENATE($F107," ",$G107),AllocFactorMatrix,(AD$4+1),FALSE)*$E107</f>
        <v>5410.1345338378533</v>
      </c>
    </row>
    <row r="108" spans="4:30" hidden="1" outlineLevel="1">
      <c r="E108" s="52"/>
      <c r="F108" s="52" t="str">
        <f>F115</f>
        <v>DIST_TRANSF</v>
      </c>
      <c r="G108" s="55" t="str">
        <f>$G$8</f>
        <v>PRODUCTION</v>
      </c>
      <c r="H108" s="4">
        <f t="shared" si="36"/>
        <v>0</v>
      </c>
      <c r="I108" s="5">
        <f>VLOOKUP(CONCATENATE($F108," ",$G108),AllocFactorMatrix,(I$4+1),FALSE)*$E115</f>
        <v>0</v>
      </c>
      <c r="J108" s="5">
        <f>VLOOKUP(CONCATENATE($F108," ",$G108),AllocFactorMatrix,(J$4+1),FALSE)*$E115</f>
        <v>0</v>
      </c>
      <c r="K108" s="5">
        <f>VLOOKUP(CONCATENATE($F108," ",$G108),AllocFactorMatrix,(K$4+1),FALSE)*$E115</f>
        <v>0</v>
      </c>
      <c r="L108" s="5">
        <f>VLOOKUP(CONCATENATE($F108," ",$G108),AllocFactorMatrix,(L$4+1),FALSE)*$E115</f>
        <v>0</v>
      </c>
      <c r="M108" s="5">
        <f>VLOOKUP(CONCATENATE($F108," ",$G108),AllocFactorMatrix,(M$4+1),FALSE)*$E115</f>
        <v>0</v>
      </c>
      <c r="N108" s="5">
        <f t="shared" si="39"/>
        <v>0</v>
      </c>
      <c r="O108" s="5">
        <f>VLOOKUP(CONCATENATE($F108," ",$G108),AllocFactorMatrix,(O$4+1),FALSE)*$E115</f>
        <v>0</v>
      </c>
      <c r="P108" s="5">
        <f>VLOOKUP(CONCATENATE($F108," ",$G108),AllocFactorMatrix,(P$4+1),FALSE)*$E115</f>
        <v>0</v>
      </c>
      <c r="Q108" s="5">
        <f>VLOOKUP(CONCATENATE($F108," ",$G108),AllocFactorMatrix,(Q$4+1),FALSE)*$E115</f>
        <v>0</v>
      </c>
      <c r="R108" s="5">
        <f>VLOOKUP(CONCATENATE($F108," ",$G108),AllocFactorMatrix,(R$4+1),FALSE)*$E115</f>
        <v>0</v>
      </c>
      <c r="S108" s="5">
        <f t="shared" si="26"/>
        <v>0</v>
      </c>
      <c r="T108" s="5">
        <f>VLOOKUP(CONCATENATE($F108," ",$G108),AllocFactorMatrix,(T$4+1),FALSE)*$E115</f>
        <v>0</v>
      </c>
      <c r="U108" s="5">
        <f>VLOOKUP(CONCATENATE($F108," ",$G108),AllocFactorMatrix,(U$4+1),FALSE)*$E115</f>
        <v>0</v>
      </c>
      <c r="V108" s="5">
        <f>VLOOKUP(CONCATENATE($F108," ",$G108),AllocFactorMatrix,(V$4+1),FALSE)*$E115</f>
        <v>0</v>
      </c>
      <c r="W108" s="5">
        <f>VLOOKUP(CONCATENATE($F108," ",$G108),AllocFactorMatrix,(W$4+1),FALSE)*$E115</f>
        <v>0</v>
      </c>
      <c r="X108" s="5">
        <f>SUBTOTAL(9,T108:W108)</f>
        <v>0</v>
      </c>
      <c r="Y108" s="5">
        <f>VLOOKUP(CONCATENATE($F108," ",$G108),AllocFactorMatrix,(Y$4+1),FALSE)*$E115</f>
        <v>0</v>
      </c>
      <c r="Z108" s="5">
        <f>VLOOKUP(CONCATENATE($F108," ",$G108),AllocFactorMatrix,(Z$4+1),FALSE)*$E115</f>
        <v>0</v>
      </c>
      <c r="AA108" s="5">
        <f t="shared" ref="AA108:AA139" si="41">SUBTOTAL(9,Y108:Z108)</f>
        <v>0</v>
      </c>
      <c r="AB108" s="5">
        <f>VLOOKUP(CONCATENATE($F108," ",$G108),AllocFactorMatrix,(AB$4+1),FALSE)*$E115</f>
        <v>0</v>
      </c>
      <c r="AC108" s="5">
        <f>VLOOKUP(CONCATENATE($F108," ",$G108),AllocFactorMatrix,(AC$4+1),FALSE)*$E115</f>
        <v>0</v>
      </c>
      <c r="AD108" s="5">
        <f>VLOOKUP(CONCATENATE($F108," ",$G108),AllocFactorMatrix,(AD$4+1),FALSE)*$E115</f>
        <v>0</v>
      </c>
    </row>
    <row r="109" spans="4:30" hidden="1" outlineLevel="1">
      <c r="E109" s="52"/>
      <c r="F109" s="52" t="str">
        <f>F115</f>
        <v>DIST_TRANSF</v>
      </c>
      <c r="G109" s="55" t="str">
        <f>$G$9</f>
        <v>BULKTRAN</v>
      </c>
      <c r="H109" s="4">
        <f t="shared" si="36"/>
        <v>0</v>
      </c>
      <c r="I109" s="5">
        <f>VLOOKUP(CONCATENATE($F109," ",$G109),AllocFactorMatrix,(I$4+1),FALSE)*$E115</f>
        <v>0</v>
      </c>
      <c r="J109" s="5">
        <f>VLOOKUP(CONCATENATE($F109," ",$G109),AllocFactorMatrix,(J$4+1),FALSE)*$E115</f>
        <v>0</v>
      </c>
      <c r="K109" s="5">
        <f>VLOOKUP(CONCATENATE($F109," ",$G109),AllocFactorMatrix,(K$4+1),FALSE)*$E115</f>
        <v>0</v>
      </c>
      <c r="L109" s="5">
        <f>VLOOKUP(CONCATENATE($F109," ",$G109),AllocFactorMatrix,(L$4+1),FALSE)*$E115</f>
        <v>0</v>
      </c>
      <c r="M109" s="5">
        <f>VLOOKUP(CONCATENATE($F109," ",$G109),AllocFactorMatrix,(M$4+1),FALSE)*$E115</f>
        <v>0</v>
      </c>
      <c r="N109" s="5">
        <f t="shared" si="39"/>
        <v>0</v>
      </c>
      <c r="O109" s="5">
        <f>VLOOKUP(CONCATENATE($F109," ",$G109),AllocFactorMatrix,(O$4+1),FALSE)*$E115</f>
        <v>0</v>
      </c>
      <c r="P109" s="5">
        <f>VLOOKUP(CONCATENATE($F109," ",$G109),AllocFactorMatrix,(P$4+1),FALSE)*$E115</f>
        <v>0</v>
      </c>
      <c r="Q109" s="5">
        <f>VLOOKUP(CONCATENATE($F109," ",$G109),AllocFactorMatrix,(Q$4+1),FALSE)*$E115</f>
        <v>0</v>
      </c>
      <c r="R109" s="5">
        <f>VLOOKUP(CONCATENATE($F109," ",$G109),AllocFactorMatrix,(R$4+1),FALSE)*$E115</f>
        <v>0</v>
      </c>
      <c r="S109" s="5">
        <f t="shared" ref="S109:S147" si="42">SUBTOTAL(9,O109:R109)</f>
        <v>0</v>
      </c>
      <c r="T109" s="5">
        <f>VLOOKUP(CONCATENATE($F109," ",$G109),AllocFactorMatrix,(T$4+1),FALSE)*$E115</f>
        <v>0</v>
      </c>
      <c r="U109" s="5">
        <f>VLOOKUP(CONCATENATE($F109," ",$G109),AllocFactorMatrix,(U$4+1),FALSE)*$E115</f>
        <v>0</v>
      </c>
      <c r="V109" s="5">
        <f>VLOOKUP(CONCATENATE($F109," ",$G109),AllocFactorMatrix,(V$4+1),FALSE)*$E115</f>
        <v>0</v>
      </c>
      <c r="W109" s="5">
        <f>VLOOKUP(CONCATENATE($F109," ",$G109),AllocFactorMatrix,(W$4+1),FALSE)*$E115</f>
        <v>0</v>
      </c>
      <c r="X109" s="5">
        <f t="shared" ref="X109:X115" si="43">SUBTOTAL(9,T109:W109)</f>
        <v>0</v>
      </c>
      <c r="Y109" s="5">
        <f>VLOOKUP(CONCATENATE($F109," ",$G109),AllocFactorMatrix,(Y$4+1),FALSE)*$E115</f>
        <v>0</v>
      </c>
      <c r="Z109" s="5">
        <f>VLOOKUP(CONCATENATE($F109," ",$G109),AllocFactorMatrix,(Z$4+1),FALSE)*$E115</f>
        <v>0</v>
      </c>
      <c r="AA109" s="5">
        <f t="shared" si="41"/>
        <v>0</v>
      </c>
      <c r="AB109" s="5">
        <f>VLOOKUP(CONCATENATE($F109," ",$G109),AllocFactorMatrix,(AB$4+1),FALSE)*$E115</f>
        <v>0</v>
      </c>
      <c r="AC109" s="5">
        <f>VLOOKUP(CONCATENATE($F109," ",$G109),AllocFactorMatrix,(AC$4+1),FALSE)*$E115</f>
        <v>0</v>
      </c>
      <c r="AD109" s="5">
        <f>VLOOKUP(CONCATENATE($F109," ",$G109),AllocFactorMatrix,(AD$4+1),FALSE)*$E115</f>
        <v>0</v>
      </c>
    </row>
    <row r="110" spans="4:30" hidden="1" outlineLevel="1">
      <c r="E110" s="52"/>
      <c r="F110" s="52" t="str">
        <f>F115</f>
        <v>DIST_TRANSF</v>
      </c>
      <c r="G110" s="55" t="str">
        <f>$G$10</f>
        <v>SUBTRAN</v>
      </c>
      <c r="H110" s="4">
        <f t="shared" si="36"/>
        <v>0</v>
      </c>
      <c r="I110" s="5">
        <f>VLOOKUP(CONCATENATE($F110," ",$G110),AllocFactorMatrix,(I$4+1),FALSE)*$E115</f>
        <v>0</v>
      </c>
      <c r="J110" s="5">
        <f>VLOOKUP(CONCATENATE($F110," ",$G110),AllocFactorMatrix,(J$4+1),FALSE)*$E115</f>
        <v>0</v>
      </c>
      <c r="K110" s="5">
        <f>VLOOKUP(CONCATENATE($F110," ",$G110),AllocFactorMatrix,(K$4+1),FALSE)*$E115</f>
        <v>0</v>
      </c>
      <c r="L110" s="5">
        <f>VLOOKUP(CONCATENATE($F110," ",$G110),AllocFactorMatrix,(L$4+1),FALSE)*$E115</f>
        <v>0</v>
      </c>
      <c r="M110" s="5">
        <f>VLOOKUP(CONCATENATE($F110," ",$G110),AllocFactorMatrix,(M$4+1),FALSE)*$E115</f>
        <v>0</v>
      </c>
      <c r="N110" s="5">
        <f t="shared" si="39"/>
        <v>0</v>
      </c>
      <c r="O110" s="5">
        <f>VLOOKUP(CONCATENATE($F110," ",$G110),AllocFactorMatrix,(O$4+1),FALSE)*$E115</f>
        <v>0</v>
      </c>
      <c r="P110" s="5">
        <f>VLOOKUP(CONCATENATE($F110," ",$G110),AllocFactorMatrix,(P$4+1),FALSE)*$E115</f>
        <v>0</v>
      </c>
      <c r="Q110" s="5">
        <f>VLOOKUP(CONCATENATE($F110," ",$G110),AllocFactorMatrix,(Q$4+1),FALSE)*$E115</f>
        <v>0</v>
      </c>
      <c r="R110" s="5">
        <f>VLOOKUP(CONCATENATE($F110," ",$G110),AllocFactorMatrix,(R$4+1),FALSE)*$E115</f>
        <v>0</v>
      </c>
      <c r="S110" s="5">
        <f t="shared" si="42"/>
        <v>0</v>
      </c>
      <c r="T110" s="5">
        <f>VLOOKUP(CONCATENATE($F110," ",$G110),AllocFactorMatrix,(T$4+1),FALSE)*$E115</f>
        <v>0</v>
      </c>
      <c r="U110" s="5">
        <f>VLOOKUP(CONCATENATE($F110," ",$G110),AllocFactorMatrix,(U$4+1),FALSE)*$E115</f>
        <v>0</v>
      </c>
      <c r="V110" s="5">
        <f>VLOOKUP(CONCATENATE($F110," ",$G110),AllocFactorMatrix,(V$4+1),FALSE)*$E115</f>
        <v>0</v>
      </c>
      <c r="W110" s="5">
        <f>VLOOKUP(CONCATENATE($F110," ",$G110),AllocFactorMatrix,(W$4+1),FALSE)*$E115</f>
        <v>0</v>
      </c>
      <c r="X110" s="5">
        <f t="shared" si="43"/>
        <v>0</v>
      </c>
      <c r="Y110" s="5">
        <f>VLOOKUP(CONCATENATE($F110," ",$G110),AllocFactorMatrix,(Y$4+1),FALSE)*$E115</f>
        <v>0</v>
      </c>
      <c r="Z110" s="5">
        <f>VLOOKUP(CONCATENATE($F110," ",$G110),AllocFactorMatrix,(Z$4+1),FALSE)*$E115</f>
        <v>0</v>
      </c>
      <c r="AA110" s="5">
        <f t="shared" si="41"/>
        <v>0</v>
      </c>
      <c r="AB110" s="5">
        <f>VLOOKUP(CONCATENATE($F110," ",$G110),AllocFactorMatrix,(AB$4+1),FALSE)*$E115</f>
        <v>0</v>
      </c>
      <c r="AC110" s="5">
        <f>VLOOKUP(CONCATENATE($F110," ",$G110),AllocFactorMatrix,(AC$4+1),FALSE)*$E115</f>
        <v>0</v>
      </c>
      <c r="AD110" s="5">
        <f>VLOOKUP(CONCATENATE($F110," ",$G110),AllocFactorMatrix,(AD$4+1),FALSE)*$E115</f>
        <v>0</v>
      </c>
    </row>
    <row r="111" spans="4:30" hidden="1" outlineLevel="1">
      <c r="E111" s="52"/>
      <c r="F111" s="52" t="str">
        <f>F115</f>
        <v>DIST_TRANSF</v>
      </c>
      <c r="G111" s="55" t="str">
        <f>$G$11</f>
        <v>DISTPRI</v>
      </c>
      <c r="H111" s="4">
        <f t="shared" si="36"/>
        <v>26304122.802547194</v>
      </c>
      <c r="I111" s="5">
        <f>VLOOKUP(CONCATENATE($F111," ",$G111),AllocFactorMatrix,(I$4+1),FALSE)*$E115</f>
        <v>17580167.153651871</v>
      </c>
      <c r="J111" s="5">
        <f>VLOOKUP(CONCATENATE($F111," ",$G111),AllocFactorMatrix,(J$4+1),FALSE)*$E115</f>
        <v>828683.1859474082</v>
      </c>
      <c r="K111" s="5">
        <f>VLOOKUP(CONCATENATE($F111," ",$G111),AllocFactorMatrix,(K$4+1),FALSE)*$E115</f>
        <v>3008999.5072476869</v>
      </c>
      <c r="L111" s="5">
        <f>VLOOKUP(CONCATENATE($F111," ",$G111),AllocFactorMatrix,(L$4+1),FALSE)*$E115</f>
        <v>92993.741902941852</v>
      </c>
      <c r="M111" s="5">
        <f>VLOOKUP(CONCATENATE($F111," ",$G111),AllocFactorMatrix,(M$4+1),FALSE)*$E115</f>
        <v>0</v>
      </c>
      <c r="N111" s="5">
        <f t="shared" si="39"/>
        <v>3101993.2491506287</v>
      </c>
      <c r="O111" s="5">
        <f>VLOOKUP(CONCATENATE($F111," ",$G111),AllocFactorMatrix,(O$4+1),FALSE)*$E115</f>
        <v>2256223.7022911911</v>
      </c>
      <c r="P111" s="5">
        <f>VLOOKUP(CONCATENATE($F111," ",$G111),AllocFactorMatrix,(P$4+1),FALSE)*$E115</f>
        <v>420221.8163820912</v>
      </c>
      <c r="Q111" s="5">
        <f>VLOOKUP(CONCATENATE($F111," ",$G111),AllocFactorMatrix,(Q$4+1),FALSE)*$E115</f>
        <v>0</v>
      </c>
      <c r="R111" s="5">
        <f>VLOOKUP(CONCATENATE($F111," ",$G111),AllocFactorMatrix,(R$4+1),FALSE)*$E115</f>
        <v>0</v>
      </c>
      <c r="S111" s="5">
        <f t="shared" si="42"/>
        <v>2676445.5186732821</v>
      </c>
      <c r="T111" s="5">
        <f>VLOOKUP(CONCATENATE($F111," ",$G111),AllocFactorMatrix,(T$4+1),FALSE)*$E115</f>
        <v>80432.984581706172</v>
      </c>
      <c r="U111" s="5">
        <f>VLOOKUP(CONCATENATE($F111," ",$G111),AllocFactorMatrix,(U$4+1),FALSE)*$E115</f>
        <v>1297202.0338372991</v>
      </c>
      <c r="V111" s="5">
        <f>VLOOKUP(CONCATENATE($F111," ",$G111),AllocFactorMatrix,(V$4+1),FALSE)*$E115</f>
        <v>0</v>
      </c>
      <c r="W111" s="5">
        <f>VLOOKUP(CONCATENATE($F111," ",$G111),AllocFactorMatrix,(W$4+1),FALSE)*$E115</f>
        <v>0</v>
      </c>
      <c r="X111" s="5">
        <f t="shared" si="43"/>
        <v>1377635.0184190052</v>
      </c>
      <c r="Y111" s="5">
        <f>VLOOKUP(CONCATENATE($F111," ",$G111),AllocFactorMatrix,(Y$4+1),FALSE)*$E115</f>
        <v>680355.1323886856</v>
      </c>
      <c r="Z111" s="5">
        <f>VLOOKUP(CONCATENATE($F111," ",$G111),AllocFactorMatrix,(Z$4+1),FALSE)*$E115</f>
        <v>11350.986867056765</v>
      </c>
      <c r="AA111" s="5">
        <f t="shared" si="41"/>
        <v>691706.11925574241</v>
      </c>
      <c r="AB111" s="5">
        <f>VLOOKUP(CONCATENATE($F111," ",$G111),AllocFactorMatrix,(AB$4+1),FALSE)*$E115</f>
        <v>9196.201308828875</v>
      </c>
      <c r="AC111" s="5">
        <f>VLOOKUP(CONCATENATE($F111," ",$G111),AllocFactorMatrix,(AC$4+1),FALSE)*$E115</f>
        <v>31504.908059720576</v>
      </c>
      <c r="AD111" s="5">
        <f>VLOOKUP(CONCATENATE($F111," ",$G111),AllocFactorMatrix,(AD$4+1),FALSE)*$E115</f>
        <v>6791.4480807115615</v>
      </c>
    </row>
    <row r="112" spans="4:30" hidden="1" outlineLevel="1">
      <c r="E112" s="52"/>
      <c r="F112" s="52" t="str">
        <f>F115</f>
        <v>DIST_TRANSF</v>
      </c>
      <c r="G112" s="55" t="str">
        <f>$G$12</f>
        <v>DISTSEC</v>
      </c>
      <c r="H112" s="4">
        <f t="shared" si="36"/>
        <v>104069205.9174528</v>
      </c>
      <c r="I112" s="5">
        <f>VLOOKUP(CONCATENATE($F112," ",$G112),AllocFactorMatrix,(I$4+1),FALSE)*$E115</f>
        <v>77812696.331733957</v>
      </c>
      <c r="J112" s="5">
        <f>VLOOKUP(CONCATENATE($F112," ",$G112),AllocFactorMatrix,(J$4+1),FALSE)*$E115</f>
        <v>3751374.8897883105</v>
      </c>
      <c r="K112" s="5">
        <f>VLOOKUP(CONCATENATE($F112," ",$G112),AllocFactorMatrix,(K$4+1),FALSE)*$E115</f>
        <v>11319461.38081459</v>
      </c>
      <c r="L112" s="5">
        <f>VLOOKUP(CONCATENATE($F112," ",$G112),AllocFactorMatrix,(L$4+1),FALSE)*$E115</f>
        <v>0</v>
      </c>
      <c r="M112" s="5">
        <f>VLOOKUP(CONCATENATE($F112," ",$G112),AllocFactorMatrix,(M$4+1),FALSE)*$E115</f>
        <v>0</v>
      </c>
      <c r="N112" s="5">
        <f t="shared" si="39"/>
        <v>11319461.38081459</v>
      </c>
      <c r="O112" s="5">
        <f>VLOOKUP(CONCATENATE($F112," ",$G112),AllocFactorMatrix,(O$4+1),FALSE)*$E115</f>
        <v>7212804.8498932002</v>
      </c>
      <c r="P112" s="5">
        <f>VLOOKUP(CONCATENATE($F112," ",$G112),AllocFactorMatrix,(P$4+1),FALSE)*$E115</f>
        <v>0</v>
      </c>
      <c r="Q112" s="5">
        <f>VLOOKUP(CONCATENATE($F112," ",$G112),AllocFactorMatrix,(Q$4+1),FALSE)*$E115</f>
        <v>0</v>
      </c>
      <c r="R112" s="5">
        <f>VLOOKUP(CONCATENATE($F112," ",$G112),AllocFactorMatrix,(R$4+1),FALSE)*$E115</f>
        <v>0</v>
      </c>
      <c r="S112" s="5">
        <f t="shared" si="42"/>
        <v>7212804.8498932002</v>
      </c>
      <c r="T112" s="5">
        <f>VLOOKUP(CONCATENATE($F112," ",$G112),AllocFactorMatrix,(T$4+1),FALSE)*$E115</f>
        <v>195019.11164009426</v>
      </c>
      <c r="U112" s="5">
        <f>VLOOKUP(CONCATENATE($F112," ",$G112),AllocFactorMatrix,(U$4+1),FALSE)*$E115</f>
        <v>0</v>
      </c>
      <c r="V112" s="5">
        <f>VLOOKUP(CONCATENATE($F112," ",$G112),AllocFactorMatrix,(V$4+1),FALSE)*$E115</f>
        <v>0</v>
      </c>
      <c r="W112" s="5">
        <f>VLOOKUP(CONCATENATE($F112," ",$G112),AllocFactorMatrix,(W$4+1),FALSE)*$E115</f>
        <v>0</v>
      </c>
      <c r="X112" s="5">
        <f t="shared" si="43"/>
        <v>195019.11164009426</v>
      </c>
      <c r="Y112" s="5">
        <f>VLOOKUP(CONCATENATE($F112," ",$G112),AllocFactorMatrix,(Y$4+1),FALSE)*$E115</f>
        <v>2660400.461985358</v>
      </c>
      <c r="Z112" s="5">
        <f>VLOOKUP(CONCATENATE($F112," ",$G112),AllocFactorMatrix,(Z$4+1),FALSE)*$E115</f>
        <v>0</v>
      </c>
      <c r="AA112" s="5">
        <f t="shared" si="41"/>
        <v>2660400.461985358</v>
      </c>
      <c r="AB112" s="5">
        <f>VLOOKUP(CONCATENATE($F112," ",$G112),AllocFactorMatrix,(AB$4+1),FALSE)*$E115</f>
        <v>27607.061175911706</v>
      </c>
      <c r="AC112" s="5">
        <f>VLOOKUP(CONCATENATE($F112," ",$G112),AllocFactorMatrix,(AC$4+1),FALSE)*$E115</f>
        <v>937365.90792672534</v>
      </c>
      <c r="AD112" s="5">
        <f>VLOOKUP(CONCATENATE($F112," ",$G112),AllocFactorMatrix,(AD$4+1),FALSE)*$E115</f>
        <v>152475.92249465082</v>
      </c>
    </row>
    <row r="113" spans="4:30" hidden="1" outlineLevel="1">
      <c r="E113" s="52"/>
      <c r="F113" s="52" t="str">
        <f>F115</f>
        <v>DIST_TRANSF</v>
      </c>
      <c r="G113" s="55" t="str">
        <f>$G$13</f>
        <v>ENERGY</v>
      </c>
      <c r="H113" s="4">
        <f t="shared" si="36"/>
        <v>0</v>
      </c>
      <c r="I113" s="5">
        <f>VLOOKUP(CONCATENATE($F113," ",$G113),AllocFactorMatrix,(I$4+1),FALSE)*$E115</f>
        <v>0</v>
      </c>
      <c r="J113" s="5">
        <f>VLOOKUP(CONCATENATE($F113," ",$G113),AllocFactorMatrix,(J$4+1),FALSE)*$E115</f>
        <v>0</v>
      </c>
      <c r="K113" s="5">
        <f>VLOOKUP(CONCATENATE($F113," ",$G113),AllocFactorMatrix,(K$4+1),FALSE)*$E115</f>
        <v>0</v>
      </c>
      <c r="L113" s="5">
        <f>VLOOKUP(CONCATENATE($F113," ",$G113),AllocFactorMatrix,(L$4+1),FALSE)*$E115</f>
        <v>0</v>
      </c>
      <c r="M113" s="5">
        <f>VLOOKUP(CONCATENATE($F113," ",$G113),AllocFactorMatrix,(M$4+1),FALSE)*$E115</f>
        <v>0</v>
      </c>
      <c r="N113" s="5">
        <f t="shared" si="39"/>
        <v>0</v>
      </c>
      <c r="O113" s="5">
        <f>VLOOKUP(CONCATENATE($F113," ",$G113),AllocFactorMatrix,(O$4+1),FALSE)*$E115</f>
        <v>0</v>
      </c>
      <c r="P113" s="5">
        <f>VLOOKUP(CONCATENATE($F113," ",$G113),AllocFactorMatrix,(P$4+1),FALSE)*$E115</f>
        <v>0</v>
      </c>
      <c r="Q113" s="5">
        <f>VLOOKUP(CONCATENATE($F113," ",$G113),AllocFactorMatrix,(Q$4+1),FALSE)*$E115</f>
        <v>0</v>
      </c>
      <c r="R113" s="5">
        <f>VLOOKUP(CONCATENATE($F113," ",$G113),AllocFactorMatrix,(R$4+1),FALSE)*$E115</f>
        <v>0</v>
      </c>
      <c r="S113" s="5">
        <f t="shared" si="42"/>
        <v>0</v>
      </c>
      <c r="T113" s="5">
        <f>VLOOKUP(CONCATENATE($F113," ",$G113),AllocFactorMatrix,(T$4+1),FALSE)*$E115</f>
        <v>0</v>
      </c>
      <c r="U113" s="5">
        <f>VLOOKUP(CONCATENATE($F113," ",$G113),AllocFactorMatrix,(U$4+1),FALSE)*$E115</f>
        <v>0</v>
      </c>
      <c r="V113" s="5">
        <f>VLOOKUP(CONCATENATE($F113," ",$G113),AllocFactorMatrix,(V$4+1),FALSE)*$E115</f>
        <v>0</v>
      </c>
      <c r="W113" s="5">
        <f>VLOOKUP(CONCATENATE($F113," ",$G113),AllocFactorMatrix,(W$4+1),FALSE)*$E115</f>
        <v>0</v>
      </c>
      <c r="X113" s="5">
        <f t="shared" si="43"/>
        <v>0</v>
      </c>
      <c r="Y113" s="5">
        <f>VLOOKUP(CONCATENATE($F113," ",$G113),AllocFactorMatrix,(Y$4+1),FALSE)*$E115</f>
        <v>0</v>
      </c>
      <c r="Z113" s="5">
        <f>VLOOKUP(CONCATENATE($F113," ",$G113),AllocFactorMatrix,(Z$4+1),FALSE)*$E115</f>
        <v>0</v>
      </c>
      <c r="AA113" s="5">
        <f t="shared" si="41"/>
        <v>0</v>
      </c>
      <c r="AB113" s="5">
        <f>VLOOKUP(CONCATENATE($F113," ",$G113),AllocFactorMatrix,(AB$4+1),FALSE)*$E115</f>
        <v>0</v>
      </c>
      <c r="AC113" s="5">
        <f>VLOOKUP(CONCATENATE($F113," ",$G113),AllocFactorMatrix,(AC$4+1),FALSE)*$E115</f>
        <v>0</v>
      </c>
      <c r="AD113" s="5">
        <f>VLOOKUP(CONCATENATE($F113," ",$G113),AllocFactorMatrix,(AD$4+1),FALSE)*$E115</f>
        <v>0</v>
      </c>
    </row>
    <row r="114" spans="4:30" hidden="1" outlineLevel="1">
      <c r="E114" s="52"/>
      <c r="F114" s="52" t="str">
        <f>F115</f>
        <v>DIST_TRANSF</v>
      </c>
      <c r="G114" s="55" t="str">
        <f>$G$14</f>
        <v>CUSTOMER</v>
      </c>
      <c r="H114" s="4">
        <f t="shared" si="36"/>
        <v>0</v>
      </c>
      <c r="I114" s="5">
        <f>VLOOKUP(CONCATENATE($F114," ",$G114),AllocFactorMatrix,(I$4+1),FALSE)*$E115</f>
        <v>0</v>
      </c>
      <c r="J114" s="5">
        <f>VLOOKUP(CONCATENATE($F114," ",$G114),AllocFactorMatrix,(J$4+1),FALSE)*$E115</f>
        <v>0</v>
      </c>
      <c r="K114" s="5">
        <f>VLOOKUP(CONCATENATE($F114," ",$G114),AllocFactorMatrix,(K$4+1),FALSE)*$E115</f>
        <v>0</v>
      </c>
      <c r="L114" s="5">
        <f>VLOOKUP(CONCATENATE($F114," ",$G114),AllocFactorMatrix,(L$4+1),FALSE)*$E115</f>
        <v>0</v>
      </c>
      <c r="M114" s="5">
        <f>VLOOKUP(CONCATENATE($F114," ",$G114),AllocFactorMatrix,(M$4+1),FALSE)*$E115</f>
        <v>0</v>
      </c>
      <c r="N114" s="5">
        <f t="shared" si="39"/>
        <v>0</v>
      </c>
      <c r="O114" s="5">
        <f>VLOOKUP(CONCATENATE($F114," ",$G114),AllocFactorMatrix,(O$4+1),FALSE)*$E115</f>
        <v>0</v>
      </c>
      <c r="P114" s="5">
        <f>VLOOKUP(CONCATENATE($F114," ",$G114),AllocFactorMatrix,(P$4+1),FALSE)*$E115</f>
        <v>0</v>
      </c>
      <c r="Q114" s="5">
        <f>VLOOKUP(CONCATENATE($F114," ",$G114),AllocFactorMatrix,(Q$4+1),FALSE)*$E115</f>
        <v>0</v>
      </c>
      <c r="R114" s="5">
        <f>VLOOKUP(CONCATENATE($F114," ",$G114),AllocFactorMatrix,(R$4+1),FALSE)*$E115</f>
        <v>0</v>
      </c>
      <c r="S114" s="5">
        <f t="shared" si="42"/>
        <v>0</v>
      </c>
      <c r="T114" s="5">
        <f>VLOOKUP(CONCATENATE($F114," ",$G114),AllocFactorMatrix,(T$4+1),FALSE)*$E115</f>
        <v>0</v>
      </c>
      <c r="U114" s="5">
        <f>VLOOKUP(CONCATENATE($F114," ",$G114),AllocFactorMatrix,(U$4+1),FALSE)*$E115</f>
        <v>0</v>
      </c>
      <c r="V114" s="5">
        <f>VLOOKUP(CONCATENATE($F114," ",$G114),AllocFactorMatrix,(V$4+1),FALSE)*$E115</f>
        <v>0</v>
      </c>
      <c r="W114" s="5">
        <f>VLOOKUP(CONCATENATE($F114," ",$G114),AllocFactorMatrix,(W$4+1),FALSE)*$E115</f>
        <v>0</v>
      </c>
      <c r="X114" s="5">
        <f t="shared" si="43"/>
        <v>0</v>
      </c>
      <c r="Y114" s="5">
        <f>VLOOKUP(CONCATENATE($F114," ",$G114),AllocFactorMatrix,(Y$4+1),FALSE)*$E115</f>
        <v>0</v>
      </c>
      <c r="Z114" s="5">
        <f>VLOOKUP(CONCATENATE($F114," ",$G114),AllocFactorMatrix,(Z$4+1),FALSE)*$E115</f>
        <v>0</v>
      </c>
      <c r="AA114" s="5">
        <f t="shared" si="41"/>
        <v>0</v>
      </c>
      <c r="AB114" s="5">
        <f>VLOOKUP(CONCATENATE($F114," ",$G114),AllocFactorMatrix,(AB$4+1),FALSE)*$E115</f>
        <v>0</v>
      </c>
      <c r="AC114" s="5">
        <f>VLOOKUP(CONCATENATE($F114," ",$G114),AllocFactorMatrix,(AC$4+1),FALSE)*$E115</f>
        <v>0</v>
      </c>
      <c r="AD114" s="5">
        <f>VLOOKUP(CONCATENATE($F114," ",$G114),AllocFactorMatrix,(AD$4+1),FALSE)*$E115</f>
        <v>0</v>
      </c>
    </row>
    <row r="115" spans="4:30" collapsed="1">
      <c r="D115" s="1" t="s">
        <v>95</v>
      </c>
      <c r="E115" s="57">
        <f>129673009+700319.72</f>
        <v>130373328.72</v>
      </c>
      <c r="F115" s="10" t="s">
        <v>63</v>
      </c>
      <c r="G115" s="55" t="str">
        <f>$G$15</f>
        <v>TOTAL</v>
      </c>
      <c r="H115" s="4">
        <f t="shared" si="36"/>
        <v>130373328.72000001</v>
      </c>
      <c r="I115" s="5">
        <f>VLOOKUP(CONCATENATE($F115," ",$G115),AllocFactorMatrix,(I$4+1),FALSE)*$E115</f>
        <v>95392863.48538582</v>
      </c>
      <c r="J115" s="5">
        <f>VLOOKUP(CONCATENATE($F115," ",$G115),AllocFactorMatrix,(J$4+1),FALSE)*$E115</f>
        <v>4580058.0757357189</v>
      </c>
      <c r="K115" s="5">
        <f>VLOOKUP(CONCATENATE($F115," ",$G115),AllocFactorMatrix,(K$4+1),FALSE)*$E115</f>
        <v>14328460.888062276</v>
      </c>
      <c r="L115" s="5">
        <f>VLOOKUP(CONCATENATE($F115," ",$G115),AllocFactorMatrix,(L$4+1),FALSE)*$E115</f>
        <v>92993.741902941852</v>
      </c>
      <c r="M115" s="5">
        <f>VLOOKUP(CONCATENATE($F115," ",$G115),AllocFactorMatrix,(M$4+1),FALSE)*$E115</f>
        <v>0</v>
      </c>
      <c r="N115" s="5">
        <f t="shared" si="39"/>
        <v>14421454.629965218</v>
      </c>
      <c r="O115" s="5">
        <f>VLOOKUP(CONCATENATE($F115," ",$G115),AllocFactorMatrix,(O$4+1),FALSE)*$E115</f>
        <v>9469028.5521843899</v>
      </c>
      <c r="P115" s="5">
        <f>VLOOKUP(CONCATENATE($F115," ",$G115),AllocFactorMatrix,(P$4+1),FALSE)*$E115</f>
        <v>420221.8163820912</v>
      </c>
      <c r="Q115" s="5">
        <f>VLOOKUP(CONCATENATE($F115," ",$G115),AllocFactorMatrix,(Q$4+1),FALSE)*$E115</f>
        <v>0</v>
      </c>
      <c r="R115" s="5">
        <f>VLOOKUP(CONCATENATE($F115," ",$G115),AllocFactorMatrix,(R$4+1),FALSE)*$E115</f>
        <v>0</v>
      </c>
      <c r="S115" s="5">
        <f t="shared" si="42"/>
        <v>9889250.3685664814</v>
      </c>
      <c r="T115" s="5">
        <f>VLOOKUP(CONCATENATE($F115," ",$G115),AllocFactorMatrix,(T$4+1),FALSE)*$E115</f>
        <v>275452.09622180049</v>
      </c>
      <c r="U115" s="5">
        <f>VLOOKUP(CONCATENATE($F115," ",$G115),AllocFactorMatrix,(U$4+1),FALSE)*$E115</f>
        <v>1297202.0338372991</v>
      </c>
      <c r="V115" s="5">
        <f>VLOOKUP(CONCATENATE($F115," ",$G115),AllocFactorMatrix,(V$4+1),FALSE)*$E115</f>
        <v>0</v>
      </c>
      <c r="W115" s="5">
        <f>VLOOKUP(CONCATENATE($F115," ",$G115),AllocFactorMatrix,(W$4+1),FALSE)*$E115</f>
        <v>0</v>
      </c>
      <c r="X115" s="5">
        <f t="shared" si="43"/>
        <v>1572654.1300590995</v>
      </c>
      <c r="Y115" s="5">
        <f>VLOOKUP(CONCATENATE($F115," ",$G115),AllocFactorMatrix,(Y$4+1),FALSE)*$E115</f>
        <v>3340755.5943740439</v>
      </c>
      <c r="Z115" s="5">
        <f>VLOOKUP(CONCATENATE($F115," ",$G115),AllocFactorMatrix,(Z$4+1),FALSE)*$E115</f>
        <v>11350.986867056765</v>
      </c>
      <c r="AA115" s="5">
        <f t="shared" si="41"/>
        <v>3352106.5812411006</v>
      </c>
      <c r="AB115" s="5">
        <f>VLOOKUP(CONCATENATE($F115," ",$G115),AllocFactorMatrix,(AB$4+1),FALSE)*$E115</f>
        <v>36803.262484740582</v>
      </c>
      <c r="AC115" s="5">
        <f>VLOOKUP(CONCATENATE($F115," ",$G115),AllocFactorMatrix,(AC$4+1),FALSE)*$E115</f>
        <v>968870.81598644587</v>
      </c>
      <c r="AD115" s="5">
        <f>VLOOKUP(CONCATENATE($F115," ",$G115),AllocFactorMatrix,(AD$4+1),FALSE)*$E115</f>
        <v>159267.37057536238</v>
      </c>
    </row>
    <row r="116" spans="4:30" hidden="1" outlineLevel="1">
      <c r="E116" s="52"/>
      <c r="F116" s="52" t="str">
        <f>F123</f>
        <v>DIST_SERV</v>
      </c>
      <c r="G116" s="55" t="str">
        <f>$G$8</f>
        <v>PRODUCTION</v>
      </c>
      <c r="H116" s="4">
        <f t="shared" ref="H116:H147" si="44">SUBTOTAL(9,I116:AD116)</f>
        <v>0</v>
      </c>
      <c r="I116" s="5">
        <f>VLOOKUP(CONCATENATE($F116," ",$G116),AllocFactorMatrix,(I$4+1),FALSE)*$E123</f>
        <v>0</v>
      </c>
      <c r="J116" s="5">
        <f>VLOOKUP(CONCATENATE($F116," ",$G116),AllocFactorMatrix,(J$4+1),FALSE)*$E123</f>
        <v>0</v>
      </c>
      <c r="K116" s="5">
        <f>VLOOKUP(CONCATENATE($F116," ",$G116),AllocFactorMatrix,(K$4+1),FALSE)*$E123</f>
        <v>0</v>
      </c>
      <c r="L116" s="5">
        <f>VLOOKUP(CONCATENATE($F116," ",$G116),AllocFactorMatrix,(L$4+1),FALSE)*$E123</f>
        <v>0</v>
      </c>
      <c r="M116" s="5">
        <f>VLOOKUP(CONCATENATE($F116," ",$G116),AllocFactorMatrix,(M$4+1),FALSE)*$E123</f>
        <v>0</v>
      </c>
      <c r="N116" s="5">
        <f t="shared" si="39"/>
        <v>0</v>
      </c>
      <c r="O116" s="5">
        <f>VLOOKUP(CONCATENATE($F116," ",$G116),AllocFactorMatrix,(O$4+1),FALSE)*$E123</f>
        <v>0</v>
      </c>
      <c r="P116" s="5">
        <f>VLOOKUP(CONCATENATE($F116," ",$G116),AllocFactorMatrix,(P$4+1),FALSE)*$E123</f>
        <v>0</v>
      </c>
      <c r="Q116" s="5">
        <f>VLOOKUP(CONCATENATE($F116," ",$G116),AllocFactorMatrix,(Q$4+1),FALSE)*$E123</f>
        <v>0</v>
      </c>
      <c r="R116" s="5">
        <f>VLOOKUP(CONCATENATE($F116," ",$G116),AllocFactorMatrix,(R$4+1),FALSE)*$E123</f>
        <v>0</v>
      </c>
      <c r="S116" s="5">
        <f t="shared" si="42"/>
        <v>0</v>
      </c>
      <c r="T116" s="5">
        <f>VLOOKUP(CONCATENATE($F116," ",$G116),AllocFactorMatrix,(T$4+1),FALSE)*$E123</f>
        <v>0</v>
      </c>
      <c r="U116" s="5">
        <f>VLOOKUP(CONCATENATE($F116," ",$G116),AllocFactorMatrix,(U$4+1),FALSE)*$E123</f>
        <v>0</v>
      </c>
      <c r="V116" s="5">
        <f>VLOOKUP(CONCATENATE($F116," ",$G116),AllocFactorMatrix,(V$4+1),FALSE)*$E123</f>
        <v>0</v>
      </c>
      <c r="W116" s="5">
        <f>VLOOKUP(CONCATENATE($F116," ",$G116),AllocFactorMatrix,(W$4+1),FALSE)*$E123</f>
        <v>0</v>
      </c>
      <c r="X116" s="5">
        <f>SUBTOTAL(9,T116:W116)</f>
        <v>0</v>
      </c>
      <c r="Y116" s="5">
        <f>VLOOKUP(CONCATENATE($F116," ",$G116),AllocFactorMatrix,(Y$4+1),FALSE)*$E123</f>
        <v>0</v>
      </c>
      <c r="Z116" s="5">
        <f>VLOOKUP(CONCATENATE($F116," ",$G116),AllocFactorMatrix,(Z$4+1),FALSE)*$E123</f>
        <v>0</v>
      </c>
      <c r="AA116" s="5">
        <f t="shared" si="41"/>
        <v>0</v>
      </c>
      <c r="AB116" s="5">
        <f>VLOOKUP(CONCATENATE($F116," ",$G116),AllocFactorMatrix,(AB$4+1),FALSE)*$E123</f>
        <v>0</v>
      </c>
      <c r="AC116" s="5">
        <f>VLOOKUP(CONCATENATE($F116," ",$G116),AllocFactorMatrix,(AC$4+1),FALSE)*$E123</f>
        <v>0</v>
      </c>
      <c r="AD116" s="5">
        <f>VLOOKUP(CONCATENATE($F116," ",$G116),AllocFactorMatrix,(AD$4+1),FALSE)*$E123</f>
        <v>0</v>
      </c>
    </row>
    <row r="117" spans="4:30" hidden="1" outlineLevel="1">
      <c r="E117" s="52"/>
      <c r="F117" s="52" t="str">
        <f>F123</f>
        <v>DIST_SERV</v>
      </c>
      <c r="G117" s="55" t="str">
        <f>$G$9</f>
        <v>BULKTRAN</v>
      </c>
      <c r="H117" s="4">
        <f t="shared" si="44"/>
        <v>0</v>
      </c>
      <c r="I117" s="5">
        <f>VLOOKUP(CONCATENATE($F117," ",$G117),AllocFactorMatrix,(I$4+1),FALSE)*$E123</f>
        <v>0</v>
      </c>
      <c r="J117" s="5">
        <f>VLOOKUP(CONCATENATE($F117," ",$G117),AllocFactorMatrix,(J$4+1),FALSE)*$E123</f>
        <v>0</v>
      </c>
      <c r="K117" s="5">
        <f>VLOOKUP(CONCATENATE($F117," ",$G117),AllocFactorMatrix,(K$4+1),FALSE)*$E123</f>
        <v>0</v>
      </c>
      <c r="L117" s="5">
        <f>VLOOKUP(CONCATENATE($F117," ",$G117),AllocFactorMatrix,(L$4+1),FALSE)*$E123</f>
        <v>0</v>
      </c>
      <c r="M117" s="5">
        <f>VLOOKUP(CONCATENATE($F117," ",$G117),AllocFactorMatrix,(M$4+1),FALSE)*$E123</f>
        <v>0</v>
      </c>
      <c r="N117" s="5">
        <f t="shared" si="39"/>
        <v>0</v>
      </c>
      <c r="O117" s="5">
        <f>VLOOKUP(CONCATENATE($F117," ",$G117),AllocFactorMatrix,(O$4+1),FALSE)*$E123</f>
        <v>0</v>
      </c>
      <c r="P117" s="5">
        <f>VLOOKUP(CONCATENATE($F117," ",$G117),AllocFactorMatrix,(P$4+1),FALSE)*$E123</f>
        <v>0</v>
      </c>
      <c r="Q117" s="5">
        <f>VLOOKUP(CONCATENATE($F117," ",$G117),AllocFactorMatrix,(Q$4+1),FALSE)*$E123</f>
        <v>0</v>
      </c>
      <c r="R117" s="5">
        <f>VLOOKUP(CONCATENATE($F117," ",$G117),AllocFactorMatrix,(R$4+1),FALSE)*$E123</f>
        <v>0</v>
      </c>
      <c r="S117" s="5">
        <f t="shared" si="42"/>
        <v>0</v>
      </c>
      <c r="T117" s="5">
        <f>VLOOKUP(CONCATENATE($F117," ",$G117),AllocFactorMatrix,(T$4+1),FALSE)*$E123</f>
        <v>0</v>
      </c>
      <c r="U117" s="5">
        <f>VLOOKUP(CONCATENATE($F117," ",$G117),AllocFactorMatrix,(U$4+1),FALSE)*$E123</f>
        <v>0</v>
      </c>
      <c r="V117" s="5">
        <f>VLOOKUP(CONCATENATE($F117," ",$G117),AllocFactorMatrix,(V$4+1),FALSE)*$E123</f>
        <v>0</v>
      </c>
      <c r="W117" s="5">
        <f>VLOOKUP(CONCATENATE($F117," ",$G117),AllocFactorMatrix,(W$4+1),FALSE)*$E123</f>
        <v>0</v>
      </c>
      <c r="X117" s="5">
        <f t="shared" ref="X117:X123" si="45">SUBTOTAL(9,T117:W117)</f>
        <v>0</v>
      </c>
      <c r="Y117" s="5">
        <f>VLOOKUP(CONCATENATE($F117," ",$G117),AllocFactorMatrix,(Y$4+1),FALSE)*$E123</f>
        <v>0</v>
      </c>
      <c r="Z117" s="5">
        <f>VLOOKUP(CONCATENATE($F117," ",$G117),AllocFactorMatrix,(Z$4+1),FALSE)*$E123</f>
        <v>0</v>
      </c>
      <c r="AA117" s="5">
        <f t="shared" si="41"/>
        <v>0</v>
      </c>
      <c r="AB117" s="5">
        <f>VLOOKUP(CONCATENATE($F117," ",$G117),AllocFactorMatrix,(AB$4+1),FALSE)*$E123</f>
        <v>0</v>
      </c>
      <c r="AC117" s="5">
        <f>VLOOKUP(CONCATENATE($F117," ",$G117),AllocFactorMatrix,(AC$4+1),FALSE)*$E123</f>
        <v>0</v>
      </c>
      <c r="AD117" s="5">
        <f>VLOOKUP(CONCATENATE($F117," ",$G117),AllocFactorMatrix,(AD$4+1),FALSE)*$E123</f>
        <v>0</v>
      </c>
    </row>
    <row r="118" spans="4:30" hidden="1" outlineLevel="1">
      <c r="E118" s="52"/>
      <c r="F118" s="52" t="str">
        <f>F123</f>
        <v>DIST_SERV</v>
      </c>
      <c r="G118" s="55" t="str">
        <f>$G$10</f>
        <v>SUBTRAN</v>
      </c>
      <c r="H118" s="4">
        <f t="shared" si="44"/>
        <v>0</v>
      </c>
      <c r="I118" s="5">
        <f>VLOOKUP(CONCATENATE($F118," ",$G118),AllocFactorMatrix,(I$4+1),FALSE)*$E123</f>
        <v>0</v>
      </c>
      <c r="J118" s="5">
        <f>VLOOKUP(CONCATENATE($F118," ",$G118),AllocFactorMatrix,(J$4+1),FALSE)*$E123</f>
        <v>0</v>
      </c>
      <c r="K118" s="5">
        <f>VLOOKUP(CONCATENATE($F118," ",$G118),AllocFactorMatrix,(K$4+1),FALSE)*$E123</f>
        <v>0</v>
      </c>
      <c r="L118" s="5">
        <f>VLOOKUP(CONCATENATE($F118," ",$G118),AllocFactorMatrix,(L$4+1),FALSE)*$E123</f>
        <v>0</v>
      </c>
      <c r="M118" s="5">
        <f>VLOOKUP(CONCATENATE($F118," ",$G118),AllocFactorMatrix,(M$4+1),FALSE)*$E123</f>
        <v>0</v>
      </c>
      <c r="N118" s="5">
        <f t="shared" si="39"/>
        <v>0</v>
      </c>
      <c r="O118" s="5">
        <f>VLOOKUP(CONCATENATE($F118," ",$G118),AllocFactorMatrix,(O$4+1),FALSE)*$E123</f>
        <v>0</v>
      </c>
      <c r="P118" s="5">
        <f>VLOOKUP(CONCATENATE($F118," ",$G118),AllocFactorMatrix,(P$4+1),FALSE)*$E123</f>
        <v>0</v>
      </c>
      <c r="Q118" s="5">
        <f>VLOOKUP(CONCATENATE($F118," ",$G118),AllocFactorMatrix,(Q$4+1),FALSE)*$E123</f>
        <v>0</v>
      </c>
      <c r="R118" s="5">
        <f>VLOOKUP(CONCATENATE($F118," ",$G118),AllocFactorMatrix,(R$4+1),FALSE)*$E123</f>
        <v>0</v>
      </c>
      <c r="S118" s="5">
        <f t="shared" si="42"/>
        <v>0</v>
      </c>
      <c r="T118" s="5">
        <f>VLOOKUP(CONCATENATE($F118," ",$G118),AllocFactorMatrix,(T$4+1),FALSE)*$E123</f>
        <v>0</v>
      </c>
      <c r="U118" s="5">
        <f>VLOOKUP(CONCATENATE($F118," ",$G118),AllocFactorMatrix,(U$4+1),FALSE)*$E123</f>
        <v>0</v>
      </c>
      <c r="V118" s="5">
        <f>VLOOKUP(CONCATENATE($F118," ",$G118),AllocFactorMatrix,(V$4+1),FALSE)*$E123</f>
        <v>0</v>
      </c>
      <c r="W118" s="5">
        <f>VLOOKUP(CONCATENATE($F118," ",$G118),AllocFactorMatrix,(W$4+1),FALSE)*$E123</f>
        <v>0</v>
      </c>
      <c r="X118" s="5">
        <f t="shared" si="45"/>
        <v>0</v>
      </c>
      <c r="Y118" s="5">
        <f>VLOOKUP(CONCATENATE($F118," ",$G118),AllocFactorMatrix,(Y$4+1),FALSE)*$E123</f>
        <v>0</v>
      </c>
      <c r="Z118" s="5">
        <f>VLOOKUP(CONCATENATE($F118," ",$G118),AllocFactorMatrix,(Z$4+1),FALSE)*$E123</f>
        <v>0</v>
      </c>
      <c r="AA118" s="5">
        <f t="shared" si="41"/>
        <v>0</v>
      </c>
      <c r="AB118" s="5">
        <f>VLOOKUP(CONCATENATE($F118," ",$G118),AllocFactorMatrix,(AB$4+1),FALSE)*$E123</f>
        <v>0</v>
      </c>
      <c r="AC118" s="5">
        <f>VLOOKUP(CONCATENATE($F118," ",$G118),AllocFactorMatrix,(AC$4+1),FALSE)*$E123</f>
        <v>0</v>
      </c>
      <c r="AD118" s="5">
        <f>VLOOKUP(CONCATENATE($F118," ",$G118),AllocFactorMatrix,(AD$4+1),FALSE)*$E123</f>
        <v>0</v>
      </c>
    </row>
    <row r="119" spans="4:30" hidden="1" outlineLevel="1">
      <c r="E119" s="52"/>
      <c r="F119" s="52" t="str">
        <f>F123</f>
        <v>DIST_SERV</v>
      </c>
      <c r="G119" s="55" t="str">
        <f>$G$11</f>
        <v>DISTPRI</v>
      </c>
      <c r="H119" s="4">
        <f t="shared" si="44"/>
        <v>0</v>
      </c>
      <c r="I119" s="5">
        <f>VLOOKUP(CONCATENATE($F119," ",$G119),AllocFactorMatrix,(I$4+1),FALSE)*$E123</f>
        <v>0</v>
      </c>
      <c r="J119" s="5">
        <f>VLOOKUP(CONCATENATE($F119," ",$G119),AllocFactorMatrix,(J$4+1),FALSE)*$E123</f>
        <v>0</v>
      </c>
      <c r="K119" s="5">
        <f>VLOOKUP(CONCATENATE($F119," ",$G119),AllocFactorMatrix,(K$4+1),FALSE)*$E123</f>
        <v>0</v>
      </c>
      <c r="L119" s="5">
        <f>VLOOKUP(CONCATENATE($F119," ",$G119),AllocFactorMatrix,(L$4+1),FALSE)*$E123</f>
        <v>0</v>
      </c>
      <c r="M119" s="5">
        <f>VLOOKUP(CONCATENATE($F119," ",$G119),AllocFactorMatrix,(M$4+1),FALSE)*$E123</f>
        <v>0</v>
      </c>
      <c r="N119" s="5">
        <f t="shared" si="39"/>
        <v>0</v>
      </c>
      <c r="O119" s="5">
        <f>VLOOKUP(CONCATENATE($F119," ",$G119),AllocFactorMatrix,(O$4+1),FALSE)*$E123</f>
        <v>0</v>
      </c>
      <c r="P119" s="5">
        <f>VLOOKUP(CONCATENATE($F119," ",$G119),AllocFactorMatrix,(P$4+1),FALSE)*$E123</f>
        <v>0</v>
      </c>
      <c r="Q119" s="5">
        <f>VLOOKUP(CONCATENATE($F119," ",$G119),AllocFactorMatrix,(Q$4+1),FALSE)*$E123</f>
        <v>0</v>
      </c>
      <c r="R119" s="5">
        <f>VLOOKUP(CONCATENATE($F119," ",$G119),AllocFactorMatrix,(R$4+1),FALSE)*$E123</f>
        <v>0</v>
      </c>
      <c r="S119" s="5">
        <f t="shared" si="42"/>
        <v>0</v>
      </c>
      <c r="T119" s="5">
        <f>VLOOKUP(CONCATENATE($F119," ",$G119),AllocFactorMatrix,(T$4+1),FALSE)*$E123</f>
        <v>0</v>
      </c>
      <c r="U119" s="5">
        <f>VLOOKUP(CONCATENATE($F119," ",$G119),AllocFactorMatrix,(U$4+1),FALSE)*$E123</f>
        <v>0</v>
      </c>
      <c r="V119" s="5">
        <f>VLOOKUP(CONCATENATE($F119," ",$G119),AllocFactorMatrix,(V$4+1),FALSE)*$E123</f>
        <v>0</v>
      </c>
      <c r="W119" s="5">
        <f>VLOOKUP(CONCATENATE($F119," ",$G119),AllocFactorMatrix,(W$4+1),FALSE)*$E123</f>
        <v>0</v>
      </c>
      <c r="X119" s="5">
        <f t="shared" si="45"/>
        <v>0</v>
      </c>
      <c r="Y119" s="5">
        <f>VLOOKUP(CONCATENATE($F119," ",$G119),AllocFactorMatrix,(Y$4+1),FALSE)*$E123</f>
        <v>0</v>
      </c>
      <c r="Z119" s="5">
        <f>VLOOKUP(CONCATENATE($F119," ",$G119),AllocFactorMatrix,(Z$4+1),FALSE)*$E123</f>
        <v>0</v>
      </c>
      <c r="AA119" s="5">
        <f t="shared" si="41"/>
        <v>0</v>
      </c>
      <c r="AB119" s="5">
        <f>VLOOKUP(CONCATENATE($F119," ",$G119),AllocFactorMatrix,(AB$4+1),FALSE)*$E123</f>
        <v>0</v>
      </c>
      <c r="AC119" s="5">
        <f>VLOOKUP(CONCATENATE($F119," ",$G119),AllocFactorMatrix,(AC$4+1),FALSE)*$E123</f>
        <v>0</v>
      </c>
      <c r="AD119" s="5">
        <f>VLOOKUP(CONCATENATE($F119," ",$G119),AllocFactorMatrix,(AD$4+1),FALSE)*$E123</f>
        <v>0</v>
      </c>
    </row>
    <row r="120" spans="4:30" hidden="1" outlineLevel="1">
      <c r="E120" s="52"/>
      <c r="F120" s="52" t="str">
        <f>F123</f>
        <v>DIST_SERV</v>
      </c>
      <c r="G120" s="55" t="str">
        <f>$G$12</f>
        <v>DISTSEC</v>
      </c>
      <c r="H120" s="4">
        <f t="shared" si="44"/>
        <v>0</v>
      </c>
      <c r="I120" s="5">
        <f>VLOOKUP(CONCATENATE($F120," ",$G120),AllocFactorMatrix,(I$4+1),FALSE)*$E123</f>
        <v>0</v>
      </c>
      <c r="J120" s="5">
        <f>VLOOKUP(CONCATENATE($F120," ",$G120),AllocFactorMatrix,(J$4+1),FALSE)*$E123</f>
        <v>0</v>
      </c>
      <c r="K120" s="5">
        <f>VLOOKUP(CONCATENATE($F120," ",$G120),AllocFactorMatrix,(K$4+1),FALSE)*$E123</f>
        <v>0</v>
      </c>
      <c r="L120" s="5">
        <f>VLOOKUP(CONCATENATE($F120," ",$G120),AllocFactorMatrix,(L$4+1),FALSE)*$E123</f>
        <v>0</v>
      </c>
      <c r="M120" s="5">
        <f>VLOOKUP(CONCATENATE($F120," ",$G120),AllocFactorMatrix,(M$4+1),FALSE)*$E123</f>
        <v>0</v>
      </c>
      <c r="N120" s="5">
        <f t="shared" si="39"/>
        <v>0</v>
      </c>
      <c r="O120" s="5">
        <f>VLOOKUP(CONCATENATE($F120," ",$G120),AllocFactorMatrix,(O$4+1),FALSE)*$E123</f>
        <v>0</v>
      </c>
      <c r="P120" s="5">
        <f>VLOOKUP(CONCATENATE($F120," ",$G120),AllocFactorMatrix,(P$4+1),FALSE)*$E123</f>
        <v>0</v>
      </c>
      <c r="Q120" s="5">
        <f>VLOOKUP(CONCATENATE($F120," ",$G120),AllocFactorMatrix,(Q$4+1),FALSE)*$E123</f>
        <v>0</v>
      </c>
      <c r="R120" s="5">
        <f>VLOOKUP(CONCATENATE($F120," ",$G120),AllocFactorMatrix,(R$4+1),FALSE)*$E123</f>
        <v>0</v>
      </c>
      <c r="S120" s="5">
        <f t="shared" si="42"/>
        <v>0</v>
      </c>
      <c r="T120" s="5">
        <f>VLOOKUP(CONCATENATE($F120," ",$G120),AllocFactorMatrix,(T$4+1),FALSE)*$E123</f>
        <v>0</v>
      </c>
      <c r="U120" s="5">
        <f>VLOOKUP(CONCATENATE($F120," ",$G120),AllocFactorMatrix,(U$4+1),FALSE)*$E123</f>
        <v>0</v>
      </c>
      <c r="V120" s="5">
        <f>VLOOKUP(CONCATENATE($F120," ",$G120),AllocFactorMatrix,(V$4+1),FALSE)*$E123</f>
        <v>0</v>
      </c>
      <c r="W120" s="5">
        <f>VLOOKUP(CONCATENATE($F120," ",$G120),AllocFactorMatrix,(W$4+1),FALSE)*$E123</f>
        <v>0</v>
      </c>
      <c r="X120" s="5">
        <f t="shared" si="45"/>
        <v>0</v>
      </c>
      <c r="Y120" s="5">
        <f>VLOOKUP(CONCATENATE($F120," ",$G120),AllocFactorMatrix,(Y$4+1),FALSE)*$E123</f>
        <v>0</v>
      </c>
      <c r="Z120" s="5">
        <f>VLOOKUP(CONCATENATE($F120," ",$G120),AllocFactorMatrix,(Z$4+1),FALSE)*$E123</f>
        <v>0</v>
      </c>
      <c r="AA120" s="5">
        <f t="shared" si="41"/>
        <v>0</v>
      </c>
      <c r="AB120" s="5">
        <f>VLOOKUP(CONCATENATE($F120," ",$G120),AllocFactorMatrix,(AB$4+1),FALSE)*$E123</f>
        <v>0</v>
      </c>
      <c r="AC120" s="5">
        <f>VLOOKUP(CONCATENATE($F120," ",$G120),AllocFactorMatrix,(AC$4+1),FALSE)*$E123</f>
        <v>0</v>
      </c>
      <c r="AD120" s="5">
        <f>VLOOKUP(CONCATENATE($F120," ",$G120),AllocFactorMatrix,(AD$4+1),FALSE)*$E123</f>
        <v>0</v>
      </c>
    </row>
    <row r="121" spans="4:30" hidden="1" outlineLevel="1">
      <c r="E121" s="52"/>
      <c r="F121" s="52" t="str">
        <f>F123</f>
        <v>DIST_SERV</v>
      </c>
      <c r="G121" s="55" t="str">
        <f>$G$13</f>
        <v>ENERGY</v>
      </c>
      <c r="H121" s="4">
        <f t="shared" si="44"/>
        <v>0</v>
      </c>
      <c r="I121" s="5">
        <f>VLOOKUP(CONCATENATE($F121," ",$G121),AllocFactorMatrix,(I$4+1),FALSE)*$E123</f>
        <v>0</v>
      </c>
      <c r="J121" s="5">
        <f>VLOOKUP(CONCATENATE($F121," ",$G121),AllocFactorMatrix,(J$4+1),FALSE)*$E123</f>
        <v>0</v>
      </c>
      <c r="K121" s="5">
        <f>VLOOKUP(CONCATENATE($F121," ",$G121),AllocFactorMatrix,(K$4+1),FALSE)*$E123</f>
        <v>0</v>
      </c>
      <c r="L121" s="5">
        <f>VLOOKUP(CONCATENATE($F121," ",$G121),AllocFactorMatrix,(L$4+1),FALSE)*$E123</f>
        <v>0</v>
      </c>
      <c r="M121" s="5">
        <f>VLOOKUP(CONCATENATE($F121," ",$G121),AllocFactorMatrix,(M$4+1),FALSE)*$E123</f>
        <v>0</v>
      </c>
      <c r="N121" s="5">
        <f t="shared" si="39"/>
        <v>0</v>
      </c>
      <c r="O121" s="5">
        <f>VLOOKUP(CONCATENATE($F121," ",$G121),AllocFactorMatrix,(O$4+1),FALSE)*$E123</f>
        <v>0</v>
      </c>
      <c r="P121" s="5">
        <f>VLOOKUP(CONCATENATE($F121," ",$G121),AllocFactorMatrix,(P$4+1),FALSE)*$E123</f>
        <v>0</v>
      </c>
      <c r="Q121" s="5">
        <f>VLOOKUP(CONCATENATE($F121," ",$G121),AllocFactorMatrix,(Q$4+1),FALSE)*$E123</f>
        <v>0</v>
      </c>
      <c r="R121" s="5">
        <f>VLOOKUP(CONCATENATE($F121," ",$G121),AllocFactorMatrix,(R$4+1),FALSE)*$E123</f>
        <v>0</v>
      </c>
      <c r="S121" s="5">
        <f t="shared" si="42"/>
        <v>0</v>
      </c>
      <c r="T121" s="5">
        <f>VLOOKUP(CONCATENATE($F121," ",$G121),AllocFactorMatrix,(T$4+1),FALSE)*$E123</f>
        <v>0</v>
      </c>
      <c r="U121" s="5">
        <f>VLOOKUP(CONCATENATE($F121," ",$G121),AllocFactorMatrix,(U$4+1),FALSE)*$E123</f>
        <v>0</v>
      </c>
      <c r="V121" s="5">
        <f>VLOOKUP(CONCATENATE($F121," ",$G121),AllocFactorMatrix,(V$4+1),FALSE)*$E123</f>
        <v>0</v>
      </c>
      <c r="W121" s="5">
        <f>VLOOKUP(CONCATENATE($F121," ",$G121),AllocFactorMatrix,(W$4+1),FALSE)*$E123</f>
        <v>0</v>
      </c>
      <c r="X121" s="5">
        <f t="shared" si="45"/>
        <v>0</v>
      </c>
      <c r="Y121" s="5">
        <f>VLOOKUP(CONCATENATE($F121," ",$G121),AllocFactorMatrix,(Y$4+1),FALSE)*$E123</f>
        <v>0</v>
      </c>
      <c r="Z121" s="5">
        <f>VLOOKUP(CONCATENATE($F121," ",$G121),AllocFactorMatrix,(Z$4+1),FALSE)*$E123</f>
        <v>0</v>
      </c>
      <c r="AA121" s="5">
        <f t="shared" si="41"/>
        <v>0</v>
      </c>
      <c r="AB121" s="5">
        <f>VLOOKUP(CONCATENATE($F121," ",$G121),AllocFactorMatrix,(AB$4+1),FALSE)*$E123</f>
        <v>0</v>
      </c>
      <c r="AC121" s="5">
        <f>VLOOKUP(CONCATENATE($F121," ",$G121),AllocFactorMatrix,(AC$4+1),FALSE)*$E123</f>
        <v>0</v>
      </c>
      <c r="AD121" s="5">
        <f>VLOOKUP(CONCATENATE($F121," ",$G121),AllocFactorMatrix,(AD$4+1),FALSE)*$E123</f>
        <v>0</v>
      </c>
    </row>
    <row r="122" spans="4:30" hidden="1" outlineLevel="1">
      <c r="E122" s="52"/>
      <c r="F122" s="52" t="str">
        <f>F123</f>
        <v>DIST_SERV</v>
      </c>
      <c r="G122" s="55" t="str">
        <f>$G$14</f>
        <v>CUSTOMER</v>
      </c>
      <c r="H122" s="4">
        <f t="shared" si="44"/>
        <v>59997916.890000001</v>
      </c>
      <c r="I122" s="5">
        <f>VLOOKUP(CONCATENATE($F122," ",$G122),AllocFactorMatrix,(I$4+1),FALSE)*$E123</f>
        <v>38270555.38327723</v>
      </c>
      <c r="J122" s="5">
        <f>VLOOKUP(CONCATENATE($F122," ",$G122),AllocFactorMatrix,(J$4+1),FALSE)*$E123</f>
        <v>6696555.256013643</v>
      </c>
      <c r="K122" s="5">
        <f>VLOOKUP(CONCATENATE($F122," ",$G122),AllocFactorMatrix,(K$4+1),FALSE)*$E123</f>
        <v>1880743.0179418758</v>
      </c>
      <c r="L122" s="5">
        <f>VLOOKUP(CONCATENATE($F122," ",$G122),AllocFactorMatrix,(L$4+1),FALSE)*$E123</f>
        <v>0</v>
      </c>
      <c r="M122" s="5">
        <f>VLOOKUP(CONCATENATE($F122," ",$G122),AllocFactorMatrix,(M$4+1),FALSE)*$E123</f>
        <v>0</v>
      </c>
      <c r="N122" s="5">
        <f t="shared" si="39"/>
        <v>1880743.0179418758</v>
      </c>
      <c r="O122" s="5">
        <f>VLOOKUP(CONCATENATE($F122," ",$G122),AllocFactorMatrix,(O$4+1),FALSE)*$E123</f>
        <v>164554.50164434061</v>
      </c>
      <c r="P122" s="5">
        <f>VLOOKUP(CONCATENATE($F122," ",$G122),AllocFactorMatrix,(P$4+1),FALSE)*$E123</f>
        <v>0</v>
      </c>
      <c r="Q122" s="5">
        <f>VLOOKUP(CONCATENATE($F122," ",$G122),AllocFactorMatrix,(Q$4+1),FALSE)*$E123</f>
        <v>0</v>
      </c>
      <c r="R122" s="5">
        <f>VLOOKUP(CONCATENATE($F122," ",$G122),AllocFactorMatrix,(R$4+1),FALSE)*$E123</f>
        <v>0</v>
      </c>
      <c r="S122" s="5">
        <f t="shared" si="42"/>
        <v>164554.50164434061</v>
      </c>
      <c r="T122" s="5">
        <f>VLOOKUP(CONCATENATE($F122," ",$G122),AllocFactorMatrix,(T$4+1),FALSE)*$E123</f>
        <v>1121.3253945099871</v>
      </c>
      <c r="U122" s="5">
        <f>VLOOKUP(CONCATENATE($F122," ",$G122),AllocFactorMatrix,(U$4+1),FALSE)*$E123</f>
        <v>0</v>
      </c>
      <c r="V122" s="5">
        <f>VLOOKUP(CONCATENATE($F122," ",$G122),AllocFactorMatrix,(V$4+1),FALSE)*$E123</f>
        <v>0</v>
      </c>
      <c r="W122" s="5">
        <f>VLOOKUP(CONCATENATE($F122," ",$G122),AllocFactorMatrix,(W$4+1),FALSE)*$E123</f>
        <v>0</v>
      </c>
      <c r="X122" s="5">
        <f t="shared" si="45"/>
        <v>1121.3253945099871</v>
      </c>
      <c r="Y122" s="5">
        <f>VLOOKUP(CONCATENATE($F122," ",$G122),AllocFactorMatrix,(Y$4+1),FALSE)*$E123</f>
        <v>45133.347129026988</v>
      </c>
      <c r="Z122" s="5">
        <f>VLOOKUP(CONCATENATE($F122," ",$G122),AllocFactorMatrix,(Z$4+1),FALSE)*$E123</f>
        <v>0</v>
      </c>
      <c r="AA122" s="5">
        <f t="shared" si="41"/>
        <v>45133.347129026988</v>
      </c>
      <c r="AB122" s="5">
        <f>VLOOKUP(CONCATENATE($F122," ",$G122),AllocFactorMatrix,(AB$4+1),FALSE)*$E123</f>
        <v>2803.313486274968</v>
      </c>
      <c r="AC122" s="5">
        <f>VLOOKUP(CONCATENATE($F122," ",$G122),AllocFactorMatrix,(AC$4+1),FALSE)*$E123</f>
        <v>12921032.520938581</v>
      </c>
      <c r="AD122" s="5">
        <f>VLOOKUP(CONCATENATE($F122," ",$G122),AllocFactorMatrix,(AD$4+1),FALSE)*$E123</f>
        <v>15418.224174512323</v>
      </c>
    </row>
    <row r="123" spans="4:30" collapsed="1">
      <c r="D123" s="1" t="s">
        <v>96</v>
      </c>
      <c r="E123" s="57">
        <f>59500019+497897.89</f>
        <v>59997916.890000001</v>
      </c>
      <c r="F123" s="10" t="s">
        <v>47</v>
      </c>
      <c r="G123" s="55" t="str">
        <f>$G$15</f>
        <v>TOTAL</v>
      </c>
      <c r="H123" s="4">
        <f t="shared" si="44"/>
        <v>59997916.890000001</v>
      </c>
      <c r="I123" s="5">
        <f>VLOOKUP(CONCATENATE($F123," ",$G123),AllocFactorMatrix,(I$4+1),FALSE)*$E123</f>
        <v>38270555.38327723</v>
      </c>
      <c r="J123" s="5">
        <f>VLOOKUP(CONCATENATE($F123," ",$G123),AllocFactorMatrix,(J$4+1),FALSE)*$E123</f>
        <v>6696555.256013643</v>
      </c>
      <c r="K123" s="5">
        <f>VLOOKUP(CONCATENATE($F123," ",$G123),AllocFactorMatrix,(K$4+1),FALSE)*$E123</f>
        <v>1880743.0179418758</v>
      </c>
      <c r="L123" s="5">
        <f>VLOOKUP(CONCATENATE($F123," ",$G123),AllocFactorMatrix,(L$4+1),FALSE)*$E123</f>
        <v>0</v>
      </c>
      <c r="M123" s="5">
        <f>VLOOKUP(CONCATENATE($F123," ",$G123),AllocFactorMatrix,(M$4+1),FALSE)*$E123</f>
        <v>0</v>
      </c>
      <c r="N123" s="5">
        <f t="shared" si="39"/>
        <v>1880743.0179418758</v>
      </c>
      <c r="O123" s="5">
        <f>VLOOKUP(CONCATENATE($F123," ",$G123),AllocFactorMatrix,(O$4+1),FALSE)*$E123</f>
        <v>164554.50164434061</v>
      </c>
      <c r="P123" s="5">
        <f>VLOOKUP(CONCATENATE($F123," ",$G123),AllocFactorMatrix,(P$4+1),FALSE)*$E123</f>
        <v>0</v>
      </c>
      <c r="Q123" s="5">
        <f>VLOOKUP(CONCATENATE($F123," ",$G123),AllocFactorMatrix,(Q$4+1),FALSE)*$E123</f>
        <v>0</v>
      </c>
      <c r="R123" s="5">
        <f>VLOOKUP(CONCATENATE($F123," ",$G123),AllocFactorMatrix,(R$4+1),FALSE)*$E123</f>
        <v>0</v>
      </c>
      <c r="S123" s="5">
        <f t="shared" si="42"/>
        <v>164554.50164434061</v>
      </c>
      <c r="T123" s="5">
        <f>VLOOKUP(CONCATENATE($F123," ",$G123),AllocFactorMatrix,(T$4+1),FALSE)*$E123</f>
        <v>1121.3253945099871</v>
      </c>
      <c r="U123" s="5">
        <f>VLOOKUP(CONCATENATE($F123," ",$G123),AllocFactorMatrix,(U$4+1),FALSE)*$E123</f>
        <v>0</v>
      </c>
      <c r="V123" s="5">
        <f>VLOOKUP(CONCATENATE($F123," ",$G123),AllocFactorMatrix,(V$4+1),FALSE)*$E123</f>
        <v>0</v>
      </c>
      <c r="W123" s="5">
        <f>VLOOKUP(CONCATENATE($F123," ",$G123),AllocFactorMatrix,(W$4+1),FALSE)*$E123</f>
        <v>0</v>
      </c>
      <c r="X123" s="5">
        <f t="shared" si="45"/>
        <v>1121.3253945099871</v>
      </c>
      <c r="Y123" s="5">
        <f>VLOOKUP(CONCATENATE($F123," ",$G123),AllocFactorMatrix,(Y$4+1),FALSE)*$E123</f>
        <v>45133.347129026988</v>
      </c>
      <c r="Z123" s="5">
        <f>VLOOKUP(CONCATENATE($F123," ",$G123),AllocFactorMatrix,(Z$4+1),FALSE)*$E123</f>
        <v>0</v>
      </c>
      <c r="AA123" s="5">
        <f t="shared" si="41"/>
        <v>45133.347129026988</v>
      </c>
      <c r="AB123" s="5">
        <f>VLOOKUP(CONCATENATE($F123," ",$G123),AllocFactorMatrix,(AB$4+1),FALSE)*$E123</f>
        <v>2803.313486274968</v>
      </c>
      <c r="AC123" s="5">
        <f>VLOOKUP(CONCATENATE($F123," ",$G123),AllocFactorMatrix,(AC$4+1),FALSE)*$E123</f>
        <v>12921032.520938581</v>
      </c>
      <c r="AD123" s="5">
        <f>VLOOKUP(CONCATENATE($F123," ",$G123),AllocFactorMatrix,(AD$4+1),FALSE)*$E123</f>
        <v>15418.224174512323</v>
      </c>
    </row>
    <row r="124" spans="4:30" hidden="1" outlineLevel="1">
      <c r="E124" s="52"/>
      <c r="F124" s="52" t="str">
        <f>F131</f>
        <v>DIST_METERS</v>
      </c>
      <c r="G124" s="55" t="str">
        <f>$G$8</f>
        <v>PRODUCTION</v>
      </c>
      <c r="H124" s="4">
        <f t="shared" si="44"/>
        <v>0</v>
      </c>
      <c r="I124" s="5">
        <f>VLOOKUP(CONCATENATE($F124," ",$G124),AllocFactorMatrix,(I$4+1),FALSE)*$E131</f>
        <v>0</v>
      </c>
      <c r="J124" s="5">
        <f>VLOOKUP(CONCATENATE($F124," ",$G124),AllocFactorMatrix,(J$4+1),FALSE)*$E131</f>
        <v>0</v>
      </c>
      <c r="K124" s="5">
        <f>VLOOKUP(CONCATENATE($F124," ",$G124),AllocFactorMatrix,(K$4+1),FALSE)*$E131</f>
        <v>0</v>
      </c>
      <c r="L124" s="5">
        <f>VLOOKUP(CONCATENATE($F124," ",$G124),AllocFactorMatrix,(L$4+1),FALSE)*$E131</f>
        <v>0</v>
      </c>
      <c r="M124" s="5">
        <f>VLOOKUP(CONCATENATE($F124," ",$G124),AllocFactorMatrix,(M$4+1),FALSE)*$E131</f>
        <v>0</v>
      </c>
      <c r="N124" s="5">
        <f t="shared" si="39"/>
        <v>0</v>
      </c>
      <c r="O124" s="5">
        <f>VLOOKUP(CONCATENATE($F124," ",$G124),AllocFactorMatrix,(O$4+1),FALSE)*$E131</f>
        <v>0</v>
      </c>
      <c r="P124" s="5">
        <f>VLOOKUP(CONCATENATE($F124," ",$G124),AllocFactorMatrix,(P$4+1),FALSE)*$E131</f>
        <v>0</v>
      </c>
      <c r="Q124" s="5">
        <f>VLOOKUP(CONCATENATE($F124," ",$G124),AllocFactorMatrix,(Q$4+1),FALSE)*$E131</f>
        <v>0</v>
      </c>
      <c r="R124" s="5">
        <f>VLOOKUP(CONCATENATE($F124," ",$G124),AllocFactorMatrix,(R$4+1),FALSE)*$E131</f>
        <v>0</v>
      </c>
      <c r="S124" s="5">
        <f t="shared" si="42"/>
        <v>0</v>
      </c>
      <c r="T124" s="5">
        <f>VLOOKUP(CONCATENATE($F124," ",$G124),AllocFactorMatrix,(T$4+1),FALSE)*$E131</f>
        <v>0</v>
      </c>
      <c r="U124" s="5">
        <f>VLOOKUP(CONCATENATE($F124," ",$G124),AllocFactorMatrix,(U$4+1),FALSE)*$E131</f>
        <v>0</v>
      </c>
      <c r="V124" s="5">
        <f>VLOOKUP(CONCATENATE($F124," ",$G124),AllocFactorMatrix,(V$4+1),FALSE)*$E131</f>
        <v>0</v>
      </c>
      <c r="W124" s="5">
        <f>VLOOKUP(CONCATENATE($F124," ",$G124),AllocFactorMatrix,(W$4+1),FALSE)*$E131</f>
        <v>0</v>
      </c>
      <c r="X124" s="5">
        <f>SUBTOTAL(9,T124:W124)</f>
        <v>0</v>
      </c>
      <c r="Y124" s="5">
        <f>VLOOKUP(CONCATENATE($F124," ",$G124),AllocFactorMatrix,(Y$4+1),FALSE)*$E131</f>
        <v>0</v>
      </c>
      <c r="Z124" s="5">
        <f>VLOOKUP(CONCATENATE($F124," ",$G124),AllocFactorMatrix,(Z$4+1),FALSE)*$E131</f>
        <v>0</v>
      </c>
      <c r="AA124" s="5">
        <f t="shared" si="41"/>
        <v>0</v>
      </c>
      <c r="AB124" s="5">
        <f>VLOOKUP(CONCATENATE($F124," ",$G124),AllocFactorMatrix,(AB$4+1),FALSE)*$E131</f>
        <v>0</v>
      </c>
      <c r="AC124" s="5">
        <f>VLOOKUP(CONCATENATE($F124," ",$G124),AllocFactorMatrix,(AC$4+1),FALSE)*$E131</f>
        <v>0</v>
      </c>
      <c r="AD124" s="5">
        <f>VLOOKUP(CONCATENATE($F124," ",$G124),AllocFactorMatrix,(AD$4+1),FALSE)*$E131</f>
        <v>0</v>
      </c>
    </row>
    <row r="125" spans="4:30" hidden="1" outlineLevel="1">
      <c r="E125" s="52"/>
      <c r="F125" s="52" t="str">
        <f>F131</f>
        <v>DIST_METERS</v>
      </c>
      <c r="G125" s="55" t="str">
        <f>$G$9</f>
        <v>BULKTRAN</v>
      </c>
      <c r="H125" s="4">
        <f t="shared" si="44"/>
        <v>0</v>
      </c>
      <c r="I125" s="5">
        <f>VLOOKUP(CONCATENATE($F125," ",$G125),AllocFactorMatrix,(I$4+1),FALSE)*$E131</f>
        <v>0</v>
      </c>
      <c r="J125" s="5">
        <f>VLOOKUP(CONCATENATE($F125," ",$G125),AllocFactorMatrix,(J$4+1),FALSE)*$E131</f>
        <v>0</v>
      </c>
      <c r="K125" s="5">
        <f>VLOOKUP(CONCATENATE($F125," ",$G125),AllocFactorMatrix,(K$4+1),FALSE)*$E131</f>
        <v>0</v>
      </c>
      <c r="L125" s="5">
        <f>VLOOKUP(CONCATENATE($F125," ",$G125),AllocFactorMatrix,(L$4+1),FALSE)*$E131</f>
        <v>0</v>
      </c>
      <c r="M125" s="5">
        <f>VLOOKUP(CONCATENATE($F125," ",$G125),AllocFactorMatrix,(M$4+1),FALSE)*$E131</f>
        <v>0</v>
      </c>
      <c r="N125" s="5">
        <f t="shared" si="39"/>
        <v>0</v>
      </c>
      <c r="O125" s="5">
        <f>VLOOKUP(CONCATENATE($F125," ",$G125),AllocFactorMatrix,(O$4+1),FALSE)*$E131</f>
        <v>0</v>
      </c>
      <c r="P125" s="5">
        <f>VLOOKUP(CONCATENATE($F125," ",$G125),AllocFactorMatrix,(P$4+1),FALSE)*$E131</f>
        <v>0</v>
      </c>
      <c r="Q125" s="5">
        <f>VLOOKUP(CONCATENATE($F125," ",$G125),AllocFactorMatrix,(Q$4+1),FALSE)*$E131</f>
        <v>0</v>
      </c>
      <c r="R125" s="5">
        <f>VLOOKUP(CONCATENATE($F125," ",$G125),AllocFactorMatrix,(R$4+1),FALSE)*$E131</f>
        <v>0</v>
      </c>
      <c r="S125" s="5">
        <f t="shared" si="42"/>
        <v>0</v>
      </c>
      <c r="T125" s="5">
        <f>VLOOKUP(CONCATENATE($F125," ",$G125),AllocFactorMatrix,(T$4+1),FALSE)*$E131</f>
        <v>0</v>
      </c>
      <c r="U125" s="5">
        <f>VLOOKUP(CONCATENATE($F125," ",$G125),AllocFactorMatrix,(U$4+1),FALSE)*$E131</f>
        <v>0</v>
      </c>
      <c r="V125" s="5">
        <f>VLOOKUP(CONCATENATE($F125," ",$G125),AllocFactorMatrix,(V$4+1),FALSE)*$E131</f>
        <v>0</v>
      </c>
      <c r="W125" s="5">
        <f>VLOOKUP(CONCATENATE($F125," ",$G125),AllocFactorMatrix,(W$4+1),FALSE)*$E131</f>
        <v>0</v>
      </c>
      <c r="X125" s="5">
        <f t="shared" ref="X125:X131" si="46">SUBTOTAL(9,T125:W125)</f>
        <v>0</v>
      </c>
      <c r="Y125" s="5">
        <f>VLOOKUP(CONCATENATE($F125," ",$G125),AllocFactorMatrix,(Y$4+1),FALSE)*$E131</f>
        <v>0</v>
      </c>
      <c r="Z125" s="5">
        <f>VLOOKUP(CONCATENATE($F125," ",$G125),AllocFactorMatrix,(Z$4+1),FALSE)*$E131</f>
        <v>0</v>
      </c>
      <c r="AA125" s="5">
        <f t="shared" si="41"/>
        <v>0</v>
      </c>
      <c r="AB125" s="5">
        <f>VLOOKUP(CONCATENATE($F125," ",$G125),AllocFactorMatrix,(AB$4+1),FALSE)*$E131</f>
        <v>0</v>
      </c>
      <c r="AC125" s="5">
        <f>VLOOKUP(CONCATENATE($F125," ",$G125),AllocFactorMatrix,(AC$4+1),FALSE)*$E131</f>
        <v>0</v>
      </c>
      <c r="AD125" s="5">
        <f>VLOOKUP(CONCATENATE($F125," ",$G125),AllocFactorMatrix,(AD$4+1),FALSE)*$E131</f>
        <v>0</v>
      </c>
    </row>
    <row r="126" spans="4:30" hidden="1" outlineLevel="1">
      <c r="E126" s="52"/>
      <c r="F126" s="52" t="str">
        <f>F131</f>
        <v>DIST_METERS</v>
      </c>
      <c r="G126" s="55" t="str">
        <f>$G$10</f>
        <v>SUBTRAN</v>
      </c>
      <c r="H126" s="4">
        <f t="shared" si="44"/>
        <v>0</v>
      </c>
      <c r="I126" s="5">
        <f>VLOOKUP(CONCATENATE($F126," ",$G126),AllocFactorMatrix,(I$4+1),FALSE)*$E131</f>
        <v>0</v>
      </c>
      <c r="J126" s="5">
        <f>VLOOKUP(CONCATENATE($F126," ",$G126),AllocFactorMatrix,(J$4+1),FALSE)*$E131</f>
        <v>0</v>
      </c>
      <c r="K126" s="5">
        <f>VLOOKUP(CONCATENATE($F126," ",$G126),AllocFactorMatrix,(K$4+1),FALSE)*$E131</f>
        <v>0</v>
      </c>
      <c r="L126" s="5">
        <f>VLOOKUP(CONCATENATE($F126," ",$G126),AllocFactorMatrix,(L$4+1),FALSE)*$E131</f>
        <v>0</v>
      </c>
      <c r="M126" s="5">
        <f>VLOOKUP(CONCATENATE($F126," ",$G126),AllocFactorMatrix,(M$4+1),FALSE)*$E131</f>
        <v>0</v>
      </c>
      <c r="N126" s="5">
        <f t="shared" si="39"/>
        <v>0</v>
      </c>
      <c r="O126" s="5">
        <f>VLOOKUP(CONCATENATE($F126," ",$G126),AllocFactorMatrix,(O$4+1),FALSE)*$E131</f>
        <v>0</v>
      </c>
      <c r="P126" s="5">
        <f>VLOOKUP(CONCATENATE($F126," ",$G126),AllocFactorMatrix,(P$4+1),FALSE)*$E131</f>
        <v>0</v>
      </c>
      <c r="Q126" s="5">
        <f>VLOOKUP(CONCATENATE($F126," ",$G126),AllocFactorMatrix,(Q$4+1),FALSE)*$E131</f>
        <v>0</v>
      </c>
      <c r="R126" s="5">
        <f>VLOOKUP(CONCATENATE($F126," ",$G126),AllocFactorMatrix,(R$4+1),FALSE)*$E131</f>
        <v>0</v>
      </c>
      <c r="S126" s="5">
        <f t="shared" si="42"/>
        <v>0</v>
      </c>
      <c r="T126" s="5">
        <f>VLOOKUP(CONCATENATE($F126," ",$G126),AllocFactorMatrix,(T$4+1),FALSE)*$E131</f>
        <v>0</v>
      </c>
      <c r="U126" s="5">
        <f>VLOOKUP(CONCATENATE($F126," ",$G126),AllocFactorMatrix,(U$4+1),FALSE)*$E131</f>
        <v>0</v>
      </c>
      <c r="V126" s="5">
        <f>VLOOKUP(CONCATENATE($F126," ",$G126),AllocFactorMatrix,(V$4+1),FALSE)*$E131</f>
        <v>0</v>
      </c>
      <c r="W126" s="5">
        <f>VLOOKUP(CONCATENATE($F126," ",$G126),AllocFactorMatrix,(W$4+1),FALSE)*$E131</f>
        <v>0</v>
      </c>
      <c r="X126" s="5">
        <f t="shared" si="46"/>
        <v>0</v>
      </c>
      <c r="Y126" s="5">
        <f>VLOOKUP(CONCATENATE($F126," ",$G126),AllocFactorMatrix,(Y$4+1),FALSE)*$E131</f>
        <v>0</v>
      </c>
      <c r="Z126" s="5">
        <f>VLOOKUP(CONCATENATE($F126," ",$G126),AllocFactorMatrix,(Z$4+1),FALSE)*$E131</f>
        <v>0</v>
      </c>
      <c r="AA126" s="5">
        <f t="shared" si="41"/>
        <v>0</v>
      </c>
      <c r="AB126" s="5">
        <f>VLOOKUP(CONCATENATE($F126," ",$G126),AllocFactorMatrix,(AB$4+1),FALSE)*$E131</f>
        <v>0</v>
      </c>
      <c r="AC126" s="5">
        <f>VLOOKUP(CONCATENATE($F126," ",$G126),AllocFactorMatrix,(AC$4+1),FALSE)*$E131</f>
        <v>0</v>
      </c>
      <c r="AD126" s="5">
        <f>VLOOKUP(CONCATENATE($F126," ",$G126),AllocFactorMatrix,(AD$4+1),FALSE)*$E131</f>
        <v>0</v>
      </c>
    </row>
    <row r="127" spans="4:30" hidden="1" outlineLevel="1">
      <c r="E127" s="52"/>
      <c r="F127" s="52" t="str">
        <f>F131</f>
        <v>DIST_METERS</v>
      </c>
      <c r="G127" s="55" t="str">
        <f>$G$11</f>
        <v>DISTPRI</v>
      </c>
      <c r="H127" s="4">
        <f t="shared" si="44"/>
        <v>0</v>
      </c>
      <c r="I127" s="5">
        <f>VLOOKUP(CONCATENATE($F127," ",$G127),AllocFactorMatrix,(I$4+1),FALSE)*$E131</f>
        <v>0</v>
      </c>
      <c r="J127" s="5">
        <f>VLOOKUP(CONCATENATE($F127," ",$G127),AllocFactorMatrix,(J$4+1),FALSE)*$E131</f>
        <v>0</v>
      </c>
      <c r="K127" s="5">
        <f>VLOOKUP(CONCATENATE($F127," ",$G127),AllocFactorMatrix,(K$4+1),FALSE)*$E131</f>
        <v>0</v>
      </c>
      <c r="L127" s="5">
        <f>VLOOKUP(CONCATENATE($F127," ",$G127),AllocFactorMatrix,(L$4+1),FALSE)*$E131</f>
        <v>0</v>
      </c>
      <c r="M127" s="5">
        <f>VLOOKUP(CONCATENATE($F127," ",$G127),AllocFactorMatrix,(M$4+1),FALSE)*$E131</f>
        <v>0</v>
      </c>
      <c r="N127" s="5">
        <f t="shared" si="39"/>
        <v>0</v>
      </c>
      <c r="O127" s="5">
        <f>VLOOKUP(CONCATENATE($F127," ",$G127),AllocFactorMatrix,(O$4+1),FALSE)*$E131</f>
        <v>0</v>
      </c>
      <c r="P127" s="5">
        <f>VLOOKUP(CONCATENATE($F127," ",$G127),AllocFactorMatrix,(P$4+1),FALSE)*$E131</f>
        <v>0</v>
      </c>
      <c r="Q127" s="5">
        <f>VLOOKUP(CONCATENATE($F127," ",$G127),AllocFactorMatrix,(Q$4+1),FALSE)*$E131</f>
        <v>0</v>
      </c>
      <c r="R127" s="5">
        <f>VLOOKUP(CONCATENATE($F127," ",$G127),AllocFactorMatrix,(R$4+1),FALSE)*$E131</f>
        <v>0</v>
      </c>
      <c r="S127" s="5">
        <f t="shared" si="42"/>
        <v>0</v>
      </c>
      <c r="T127" s="5">
        <f>VLOOKUP(CONCATENATE($F127," ",$G127),AllocFactorMatrix,(T$4+1),FALSE)*$E131</f>
        <v>0</v>
      </c>
      <c r="U127" s="5">
        <f>VLOOKUP(CONCATENATE($F127," ",$G127),AllocFactorMatrix,(U$4+1),FALSE)*$E131</f>
        <v>0</v>
      </c>
      <c r="V127" s="5">
        <f>VLOOKUP(CONCATENATE($F127," ",$G127),AllocFactorMatrix,(V$4+1),FALSE)*$E131</f>
        <v>0</v>
      </c>
      <c r="W127" s="5">
        <f>VLOOKUP(CONCATENATE($F127," ",$G127),AllocFactorMatrix,(W$4+1),FALSE)*$E131</f>
        <v>0</v>
      </c>
      <c r="X127" s="5">
        <f t="shared" si="46"/>
        <v>0</v>
      </c>
      <c r="Y127" s="5">
        <f>VLOOKUP(CONCATENATE($F127," ",$G127),AllocFactorMatrix,(Y$4+1),FALSE)*$E131</f>
        <v>0</v>
      </c>
      <c r="Z127" s="5">
        <f>VLOOKUP(CONCATENATE($F127," ",$G127),AllocFactorMatrix,(Z$4+1),FALSE)*$E131</f>
        <v>0</v>
      </c>
      <c r="AA127" s="5">
        <f t="shared" si="41"/>
        <v>0</v>
      </c>
      <c r="AB127" s="5">
        <f>VLOOKUP(CONCATENATE($F127," ",$G127),AllocFactorMatrix,(AB$4+1),FALSE)*$E131</f>
        <v>0</v>
      </c>
      <c r="AC127" s="5">
        <f>VLOOKUP(CONCATENATE($F127," ",$G127),AllocFactorMatrix,(AC$4+1),FALSE)*$E131</f>
        <v>0</v>
      </c>
      <c r="AD127" s="5">
        <f>VLOOKUP(CONCATENATE($F127," ",$G127),AllocFactorMatrix,(AD$4+1),FALSE)*$E131</f>
        <v>0</v>
      </c>
    </row>
    <row r="128" spans="4:30" hidden="1" outlineLevel="1">
      <c r="E128" s="52"/>
      <c r="F128" s="52" t="str">
        <f>F131</f>
        <v>DIST_METERS</v>
      </c>
      <c r="G128" s="55" t="str">
        <f>$G$12</f>
        <v>DISTSEC</v>
      </c>
      <c r="H128" s="4">
        <f t="shared" si="44"/>
        <v>0</v>
      </c>
      <c r="I128" s="5">
        <f>VLOOKUP(CONCATENATE($F128," ",$G128),AllocFactorMatrix,(I$4+1),FALSE)*$E131</f>
        <v>0</v>
      </c>
      <c r="J128" s="5">
        <f>VLOOKUP(CONCATENATE($F128," ",$G128),AllocFactorMatrix,(J$4+1),FALSE)*$E131</f>
        <v>0</v>
      </c>
      <c r="K128" s="5">
        <f>VLOOKUP(CONCATENATE($F128," ",$G128),AllocFactorMatrix,(K$4+1),FALSE)*$E131</f>
        <v>0</v>
      </c>
      <c r="L128" s="5">
        <f>VLOOKUP(CONCATENATE($F128," ",$G128),AllocFactorMatrix,(L$4+1),FALSE)*$E131</f>
        <v>0</v>
      </c>
      <c r="M128" s="5">
        <f>VLOOKUP(CONCATENATE($F128," ",$G128),AllocFactorMatrix,(M$4+1),FALSE)*$E131</f>
        <v>0</v>
      </c>
      <c r="N128" s="5">
        <f t="shared" si="39"/>
        <v>0</v>
      </c>
      <c r="O128" s="5">
        <f>VLOOKUP(CONCATENATE($F128," ",$G128),AllocFactorMatrix,(O$4+1),FALSE)*$E131</f>
        <v>0</v>
      </c>
      <c r="P128" s="5">
        <f>VLOOKUP(CONCATENATE($F128," ",$G128),AllocFactorMatrix,(P$4+1),FALSE)*$E131</f>
        <v>0</v>
      </c>
      <c r="Q128" s="5">
        <f>VLOOKUP(CONCATENATE($F128," ",$G128),AllocFactorMatrix,(Q$4+1),FALSE)*$E131</f>
        <v>0</v>
      </c>
      <c r="R128" s="5">
        <f>VLOOKUP(CONCATENATE($F128," ",$G128),AllocFactorMatrix,(R$4+1),FALSE)*$E131</f>
        <v>0</v>
      </c>
      <c r="S128" s="5">
        <f t="shared" si="42"/>
        <v>0</v>
      </c>
      <c r="T128" s="5">
        <f>VLOOKUP(CONCATENATE($F128," ",$G128),AllocFactorMatrix,(T$4+1),FALSE)*$E131</f>
        <v>0</v>
      </c>
      <c r="U128" s="5">
        <f>VLOOKUP(CONCATENATE($F128," ",$G128),AllocFactorMatrix,(U$4+1),FALSE)*$E131</f>
        <v>0</v>
      </c>
      <c r="V128" s="5">
        <f>VLOOKUP(CONCATENATE($F128," ",$G128),AllocFactorMatrix,(V$4+1),FALSE)*$E131</f>
        <v>0</v>
      </c>
      <c r="W128" s="5">
        <f>VLOOKUP(CONCATENATE($F128," ",$G128),AllocFactorMatrix,(W$4+1),FALSE)*$E131</f>
        <v>0</v>
      </c>
      <c r="X128" s="5">
        <f t="shared" si="46"/>
        <v>0</v>
      </c>
      <c r="Y128" s="5">
        <f>VLOOKUP(CONCATENATE($F128," ",$G128),AllocFactorMatrix,(Y$4+1),FALSE)*$E131</f>
        <v>0</v>
      </c>
      <c r="Z128" s="5">
        <f>VLOOKUP(CONCATENATE($F128," ",$G128),AllocFactorMatrix,(Z$4+1),FALSE)*$E131</f>
        <v>0</v>
      </c>
      <c r="AA128" s="5">
        <f t="shared" si="41"/>
        <v>0</v>
      </c>
      <c r="AB128" s="5">
        <f>VLOOKUP(CONCATENATE($F128," ",$G128),AllocFactorMatrix,(AB$4+1),FALSE)*$E131</f>
        <v>0</v>
      </c>
      <c r="AC128" s="5">
        <f>VLOOKUP(CONCATENATE($F128," ",$G128),AllocFactorMatrix,(AC$4+1),FALSE)*$E131</f>
        <v>0</v>
      </c>
      <c r="AD128" s="5">
        <f>VLOOKUP(CONCATENATE($F128," ",$G128),AllocFactorMatrix,(AD$4+1),FALSE)*$E131</f>
        <v>0</v>
      </c>
    </row>
    <row r="129" spans="4:30" hidden="1" outlineLevel="1">
      <c r="E129" s="52"/>
      <c r="F129" s="52" t="str">
        <f>F131</f>
        <v>DIST_METERS</v>
      </c>
      <c r="G129" s="55" t="str">
        <f>$G$13</f>
        <v>ENERGY</v>
      </c>
      <c r="H129" s="4">
        <f t="shared" si="44"/>
        <v>0</v>
      </c>
      <c r="I129" s="5">
        <f>VLOOKUP(CONCATENATE($F129," ",$G129),AllocFactorMatrix,(I$4+1),FALSE)*$E131</f>
        <v>0</v>
      </c>
      <c r="J129" s="5">
        <f>VLOOKUP(CONCATENATE($F129," ",$G129),AllocFactorMatrix,(J$4+1),FALSE)*$E131</f>
        <v>0</v>
      </c>
      <c r="K129" s="5">
        <f>VLOOKUP(CONCATENATE($F129," ",$G129),AllocFactorMatrix,(K$4+1),FALSE)*$E131</f>
        <v>0</v>
      </c>
      <c r="L129" s="5">
        <f>VLOOKUP(CONCATENATE($F129," ",$G129),AllocFactorMatrix,(L$4+1),FALSE)*$E131</f>
        <v>0</v>
      </c>
      <c r="M129" s="5">
        <f>VLOOKUP(CONCATENATE($F129," ",$G129),AllocFactorMatrix,(M$4+1),FALSE)*$E131</f>
        <v>0</v>
      </c>
      <c r="N129" s="5">
        <f t="shared" si="39"/>
        <v>0</v>
      </c>
      <c r="O129" s="5">
        <f>VLOOKUP(CONCATENATE($F129," ",$G129),AllocFactorMatrix,(O$4+1),FALSE)*$E131</f>
        <v>0</v>
      </c>
      <c r="P129" s="5">
        <f>VLOOKUP(CONCATENATE($F129," ",$G129),AllocFactorMatrix,(P$4+1),FALSE)*$E131</f>
        <v>0</v>
      </c>
      <c r="Q129" s="5">
        <f>VLOOKUP(CONCATENATE($F129," ",$G129),AllocFactorMatrix,(Q$4+1),FALSE)*$E131</f>
        <v>0</v>
      </c>
      <c r="R129" s="5">
        <f>VLOOKUP(CONCATENATE($F129," ",$G129),AllocFactorMatrix,(R$4+1),FALSE)*$E131</f>
        <v>0</v>
      </c>
      <c r="S129" s="5">
        <f t="shared" si="42"/>
        <v>0</v>
      </c>
      <c r="T129" s="5">
        <f>VLOOKUP(CONCATENATE($F129," ",$G129),AllocFactorMatrix,(T$4+1),FALSE)*$E131</f>
        <v>0</v>
      </c>
      <c r="U129" s="5">
        <f>VLOOKUP(CONCATENATE($F129," ",$G129),AllocFactorMatrix,(U$4+1),FALSE)*$E131</f>
        <v>0</v>
      </c>
      <c r="V129" s="5">
        <f>VLOOKUP(CONCATENATE($F129," ",$G129),AllocFactorMatrix,(V$4+1),FALSE)*$E131</f>
        <v>0</v>
      </c>
      <c r="W129" s="5">
        <f>VLOOKUP(CONCATENATE($F129," ",$G129),AllocFactorMatrix,(W$4+1),FALSE)*$E131</f>
        <v>0</v>
      </c>
      <c r="X129" s="5">
        <f t="shared" si="46"/>
        <v>0</v>
      </c>
      <c r="Y129" s="5">
        <f>VLOOKUP(CONCATENATE($F129," ",$G129),AllocFactorMatrix,(Y$4+1),FALSE)*$E131</f>
        <v>0</v>
      </c>
      <c r="Z129" s="5">
        <f>VLOOKUP(CONCATENATE($F129," ",$G129),AllocFactorMatrix,(Z$4+1),FALSE)*$E131</f>
        <v>0</v>
      </c>
      <c r="AA129" s="5">
        <f t="shared" si="41"/>
        <v>0</v>
      </c>
      <c r="AB129" s="5">
        <f>VLOOKUP(CONCATENATE($F129," ",$G129),AllocFactorMatrix,(AB$4+1),FALSE)*$E131</f>
        <v>0</v>
      </c>
      <c r="AC129" s="5">
        <f>VLOOKUP(CONCATENATE($F129," ",$G129),AllocFactorMatrix,(AC$4+1),FALSE)*$E131</f>
        <v>0</v>
      </c>
      <c r="AD129" s="5">
        <f>VLOOKUP(CONCATENATE($F129," ",$G129),AllocFactorMatrix,(AD$4+1),FALSE)*$E131</f>
        <v>0</v>
      </c>
    </row>
    <row r="130" spans="4:30" hidden="1" outlineLevel="1">
      <c r="E130" s="52"/>
      <c r="F130" s="52" t="str">
        <f>F131</f>
        <v>DIST_METERS</v>
      </c>
      <c r="G130" s="55" t="str">
        <f>$G$14</f>
        <v>CUSTOMER</v>
      </c>
      <c r="H130" s="4">
        <f t="shared" si="44"/>
        <v>24871958.089999992</v>
      </c>
      <c r="I130" s="5">
        <f>VLOOKUP(CONCATENATE($F130," ",$G130),AllocFactorMatrix,(I$4+1),FALSE)*$E131</f>
        <v>11151515.091161229</v>
      </c>
      <c r="J130" s="5">
        <f>VLOOKUP(CONCATENATE($F130," ",$G130),AllocFactorMatrix,(J$4+1),FALSE)*$E131</f>
        <v>6607574.4496721625</v>
      </c>
      <c r="K130" s="5">
        <f>VLOOKUP(CONCATENATE($F130," ",$G130),AllocFactorMatrix,(K$4+1),FALSE)*$E131</f>
        <v>1893182.7686545197</v>
      </c>
      <c r="L130" s="5">
        <f>VLOOKUP(CONCATENATE($F130," ",$G130),AllocFactorMatrix,(L$4+1),FALSE)*$E131</f>
        <v>1248284.6553893765</v>
      </c>
      <c r="M130" s="5">
        <f>VLOOKUP(CONCATENATE($F130," ",$G130),AllocFactorMatrix,(M$4+1),FALSE)*$E131</f>
        <v>202761.48214395292</v>
      </c>
      <c r="N130" s="5">
        <f t="shared" si="39"/>
        <v>3344228.9061878491</v>
      </c>
      <c r="O130" s="5">
        <f>VLOOKUP(CONCATENATE($F130," ",$G130),AllocFactorMatrix,(O$4+1),FALSE)*$E131</f>
        <v>925215.34513305989</v>
      </c>
      <c r="P130" s="5">
        <f>VLOOKUP(CONCATENATE($F130," ",$G130),AllocFactorMatrix,(P$4+1),FALSE)*$E131</f>
        <v>324111.33634420758</v>
      </c>
      <c r="Q130" s="5">
        <f>VLOOKUP(CONCATENATE($F130," ",$G130),AllocFactorMatrix,(Q$4+1),FALSE)*$E131</f>
        <v>706450.93780195573</v>
      </c>
      <c r="R130" s="5">
        <f>VLOOKUP(CONCATENATE($F130," ",$G130),AllocFactorMatrix,(R$4+1),FALSE)*$E131</f>
        <v>124161.41616487224</v>
      </c>
      <c r="S130" s="5">
        <f t="shared" si="42"/>
        <v>2079939.0354440955</v>
      </c>
      <c r="T130" s="5">
        <f>VLOOKUP(CONCATENATE($F130," ",$G130),AllocFactorMatrix,(T$4+1),FALSE)*$E131</f>
        <v>6376.5889466333292</v>
      </c>
      <c r="U130" s="5">
        <f>VLOOKUP(CONCATENATE($F130," ",$G130),AllocFactorMatrix,(U$4+1),FALSE)*$E131</f>
        <v>192269.46269195623</v>
      </c>
      <c r="V130" s="5">
        <f>VLOOKUP(CONCATENATE($F130," ",$G130),AllocFactorMatrix,(V$4+1),FALSE)*$E131</f>
        <v>1038897.7194602169</v>
      </c>
      <c r="W130" s="5">
        <f>VLOOKUP(CONCATENATE($F130," ",$G130),AllocFactorMatrix,(W$4+1),FALSE)*$E131</f>
        <v>186242.50594184606</v>
      </c>
      <c r="X130" s="5">
        <f t="shared" si="46"/>
        <v>1423786.2770406525</v>
      </c>
      <c r="Y130" s="5">
        <f>VLOOKUP(CONCATENATE($F130," ",$G130),AllocFactorMatrix,(Y$4+1),FALSE)*$E131</f>
        <v>256655.22408749652</v>
      </c>
      <c r="Z130" s="5">
        <f>VLOOKUP(CONCATENATE($F130," ",$G130),AllocFactorMatrix,(Z$4+1),FALSE)*$E131</f>
        <v>5493.3477864208598</v>
      </c>
      <c r="AA130" s="5">
        <f t="shared" si="41"/>
        <v>262148.57187391736</v>
      </c>
      <c r="AB130" s="5">
        <f>VLOOKUP(CONCATENATE($F130," ",$G130),AllocFactorMatrix,(AB$4+1),FALSE)*$E131</f>
        <v>2765.7586200948826</v>
      </c>
      <c r="AC130" s="5">
        <f>VLOOKUP(CONCATENATE($F130," ",$G130),AllocFactorMatrix,(AC$4+1),FALSE)*$E131</f>
        <v>0</v>
      </c>
      <c r="AD130" s="5">
        <f>VLOOKUP(CONCATENATE($F130," ",$G130),AllocFactorMatrix,(AD$4+1),FALSE)*$E131</f>
        <v>0</v>
      </c>
    </row>
    <row r="131" spans="4:30" collapsed="1">
      <c r="D131" s="1" t="s">
        <v>97</v>
      </c>
      <c r="E131" s="57">
        <f>24879983+-8024.91</f>
        <v>24871958.09</v>
      </c>
      <c r="F131" s="10" t="s">
        <v>48</v>
      </c>
      <c r="G131" s="55" t="str">
        <f>$G$15</f>
        <v>TOTAL</v>
      </c>
      <c r="H131" s="4">
        <f t="shared" si="44"/>
        <v>24871958.089999992</v>
      </c>
      <c r="I131" s="5">
        <f>VLOOKUP(CONCATENATE($F131," ",$G131),AllocFactorMatrix,(I$4+1),FALSE)*$E131</f>
        <v>11151515.091161229</v>
      </c>
      <c r="J131" s="5">
        <f>VLOOKUP(CONCATENATE($F131," ",$G131),AllocFactorMatrix,(J$4+1),FALSE)*$E131</f>
        <v>6607574.4496721625</v>
      </c>
      <c r="K131" s="5">
        <f>VLOOKUP(CONCATENATE($F131," ",$G131),AllocFactorMatrix,(K$4+1),FALSE)*$E131</f>
        <v>1893182.7686545197</v>
      </c>
      <c r="L131" s="5">
        <f>VLOOKUP(CONCATENATE($F131," ",$G131),AllocFactorMatrix,(L$4+1),FALSE)*$E131</f>
        <v>1248284.6553893765</v>
      </c>
      <c r="M131" s="5">
        <f>VLOOKUP(CONCATENATE($F131," ",$G131),AllocFactorMatrix,(M$4+1),FALSE)*$E131</f>
        <v>202761.48214395292</v>
      </c>
      <c r="N131" s="5">
        <f t="shared" si="39"/>
        <v>3344228.9061878491</v>
      </c>
      <c r="O131" s="5">
        <f>VLOOKUP(CONCATENATE($F131," ",$G131),AllocFactorMatrix,(O$4+1),FALSE)*$E131</f>
        <v>925215.34513305989</v>
      </c>
      <c r="P131" s="5">
        <f>VLOOKUP(CONCATENATE($F131," ",$G131),AllocFactorMatrix,(P$4+1),FALSE)*$E131</f>
        <v>324111.33634420758</v>
      </c>
      <c r="Q131" s="5">
        <f>VLOOKUP(CONCATENATE($F131," ",$G131),AllocFactorMatrix,(Q$4+1),FALSE)*$E131</f>
        <v>706450.93780195573</v>
      </c>
      <c r="R131" s="5">
        <f>VLOOKUP(CONCATENATE($F131," ",$G131),AllocFactorMatrix,(R$4+1),FALSE)*$E131</f>
        <v>124161.41616487224</v>
      </c>
      <c r="S131" s="5">
        <f t="shared" si="42"/>
        <v>2079939.0354440955</v>
      </c>
      <c r="T131" s="5">
        <f>VLOOKUP(CONCATENATE($F131," ",$G131),AllocFactorMatrix,(T$4+1),FALSE)*$E131</f>
        <v>6376.5889466333292</v>
      </c>
      <c r="U131" s="5">
        <f>VLOOKUP(CONCATENATE($F131," ",$G131),AllocFactorMatrix,(U$4+1),FALSE)*$E131</f>
        <v>192269.46269195623</v>
      </c>
      <c r="V131" s="5">
        <f>VLOOKUP(CONCATENATE($F131," ",$G131),AllocFactorMatrix,(V$4+1),FALSE)*$E131</f>
        <v>1038897.7194602169</v>
      </c>
      <c r="W131" s="5">
        <f>VLOOKUP(CONCATENATE($F131," ",$G131),AllocFactorMatrix,(W$4+1),FALSE)*$E131</f>
        <v>186242.50594184606</v>
      </c>
      <c r="X131" s="5">
        <f t="shared" si="46"/>
        <v>1423786.2770406525</v>
      </c>
      <c r="Y131" s="5">
        <f>VLOOKUP(CONCATENATE($F131," ",$G131),AllocFactorMatrix,(Y$4+1),FALSE)*$E131</f>
        <v>256655.22408749652</v>
      </c>
      <c r="Z131" s="5">
        <f>VLOOKUP(CONCATENATE($F131," ",$G131),AllocFactorMatrix,(Z$4+1),FALSE)*$E131</f>
        <v>5493.3477864208598</v>
      </c>
      <c r="AA131" s="5">
        <f t="shared" si="41"/>
        <v>262148.57187391736</v>
      </c>
      <c r="AB131" s="5">
        <f>VLOOKUP(CONCATENATE($F131," ",$G131),AllocFactorMatrix,(AB$4+1),FALSE)*$E131</f>
        <v>2765.7586200948826</v>
      </c>
      <c r="AC131" s="5">
        <f>VLOOKUP(CONCATENATE($F131," ",$G131),AllocFactorMatrix,(AC$4+1),FALSE)*$E131</f>
        <v>0</v>
      </c>
      <c r="AD131" s="5">
        <f>VLOOKUP(CONCATENATE($F131," ",$G131),AllocFactorMatrix,(AD$4+1),FALSE)*$E131</f>
        <v>0</v>
      </c>
    </row>
    <row r="132" spans="4:30" hidden="1" outlineLevel="1">
      <c r="E132" s="52"/>
      <c r="F132" s="52" t="str">
        <f>F139</f>
        <v>DIST_OL</v>
      </c>
      <c r="G132" s="55" t="str">
        <f>$G$8</f>
        <v>PRODUCTION</v>
      </c>
      <c r="H132" s="4">
        <f t="shared" si="44"/>
        <v>0</v>
      </c>
      <c r="I132" s="5">
        <f>VLOOKUP(CONCATENATE($F132," ",$G132),AllocFactorMatrix,(I$4+1),FALSE)*$E139</f>
        <v>0</v>
      </c>
      <c r="J132" s="5">
        <f>VLOOKUP(CONCATENATE($F132," ",$G132),AllocFactorMatrix,(J$4+1),FALSE)*$E139</f>
        <v>0</v>
      </c>
      <c r="K132" s="5">
        <f>VLOOKUP(CONCATENATE($F132," ",$G132),AllocFactorMatrix,(K$4+1),FALSE)*$E139</f>
        <v>0</v>
      </c>
      <c r="L132" s="5">
        <f>VLOOKUP(CONCATENATE($F132," ",$G132),AllocFactorMatrix,(L$4+1),FALSE)*$E139</f>
        <v>0</v>
      </c>
      <c r="M132" s="5">
        <f>VLOOKUP(CONCATENATE($F132," ",$G132),AllocFactorMatrix,(M$4+1),FALSE)*$E139</f>
        <v>0</v>
      </c>
      <c r="N132" s="5">
        <f t="shared" ref="N132:N147" si="47">SUBTOTAL(9,K132:M132)</f>
        <v>0</v>
      </c>
      <c r="O132" s="5">
        <f>VLOOKUP(CONCATENATE($F132," ",$G132),AllocFactorMatrix,(O$4+1),FALSE)*$E139</f>
        <v>0</v>
      </c>
      <c r="P132" s="5">
        <f>VLOOKUP(CONCATENATE($F132," ",$G132),AllocFactorMatrix,(P$4+1),FALSE)*$E139</f>
        <v>0</v>
      </c>
      <c r="Q132" s="5">
        <f>VLOOKUP(CONCATENATE($F132," ",$G132),AllocFactorMatrix,(Q$4+1),FALSE)*$E139</f>
        <v>0</v>
      </c>
      <c r="R132" s="5">
        <f>VLOOKUP(CONCATENATE($F132," ",$G132),AllocFactorMatrix,(R$4+1),FALSE)*$E139</f>
        <v>0</v>
      </c>
      <c r="S132" s="5">
        <f t="shared" si="42"/>
        <v>0</v>
      </c>
      <c r="T132" s="5">
        <f>VLOOKUP(CONCATENATE($F132," ",$G132),AllocFactorMatrix,(T$4+1),FALSE)*$E139</f>
        <v>0</v>
      </c>
      <c r="U132" s="5">
        <f>VLOOKUP(CONCATENATE($F132," ",$G132),AllocFactorMatrix,(U$4+1),FALSE)*$E139</f>
        <v>0</v>
      </c>
      <c r="V132" s="5">
        <f>VLOOKUP(CONCATENATE($F132," ",$G132),AllocFactorMatrix,(V$4+1),FALSE)*$E139</f>
        <v>0</v>
      </c>
      <c r="W132" s="5">
        <f>VLOOKUP(CONCATENATE($F132," ",$G132),AllocFactorMatrix,(W$4+1),FALSE)*$E139</f>
        <v>0</v>
      </c>
      <c r="X132" s="5">
        <f>SUBTOTAL(9,T132:W132)</f>
        <v>0</v>
      </c>
      <c r="Y132" s="5">
        <f>VLOOKUP(CONCATENATE($F132," ",$G132),AllocFactorMatrix,(Y$4+1),FALSE)*$E139</f>
        <v>0</v>
      </c>
      <c r="Z132" s="5">
        <f>VLOOKUP(CONCATENATE($F132," ",$G132),AllocFactorMatrix,(Z$4+1),FALSE)*$E139</f>
        <v>0</v>
      </c>
      <c r="AA132" s="5">
        <f t="shared" si="41"/>
        <v>0</v>
      </c>
      <c r="AB132" s="5">
        <f>VLOOKUP(CONCATENATE($F132," ",$G132),AllocFactorMatrix,(AB$4+1),FALSE)*$E139</f>
        <v>0</v>
      </c>
      <c r="AC132" s="5">
        <f>VLOOKUP(CONCATENATE($F132," ",$G132),AllocFactorMatrix,(AC$4+1),FALSE)*$E139</f>
        <v>0</v>
      </c>
      <c r="AD132" s="5">
        <f>VLOOKUP(CONCATENATE($F132," ",$G132),AllocFactorMatrix,(AD$4+1),FALSE)*$E139</f>
        <v>0</v>
      </c>
    </row>
    <row r="133" spans="4:30" hidden="1" outlineLevel="1">
      <c r="E133" s="52"/>
      <c r="F133" s="52" t="str">
        <f>F139</f>
        <v>DIST_OL</v>
      </c>
      <c r="G133" s="55" t="str">
        <f>$G$9</f>
        <v>BULKTRAN</v>
      </c>
      <c r="H133" s="4">
        <f t="shared" si="44"/>
        <v>0</v>
      </c>
      <c r="I133" s="5">
        <f>VLOOKUP(CONCATENATE($F133," ",$G133),AllocFactorMatrix,(I$4+1),FALSE)*$E139</f>
        <v>0</v>
      </c>
      <c r="J133" s="5">
        <f>VLOOKUP(CONCATENATE($F133," ",$G133),AllocFactorMatrix,(J$4+1),FALSE)*$E139</f>
        <v>0</v>
      </c>
      <c r="K133" s="5">
        <f>VLOOKUP(CONCATENATE($F133," ",$G133),AllocFactorMatrix,(K$4+1),FALSE)*$E139</f>
        <v>0</v>
      </c>
      <c r="L133" s="5">
        <f>VLOOKUP(CONCATENATE($F133," ",$G133),AllocFactorMatrix,(L$4+1),FALSE)*$E139</f>
        <v>0</v>
      </c>
      <c r="M133" s="5">
        <f>VLOOKUP(CONCATENATE($F133," ",$G133),AllocFactorMatrix,(M$4+1),FALSE)*$E139</f>
        <v>0</v>
      </c>
      <c r="N133" s="5">
        <f t="shared" si="47"/>
        <v>0</v>
      </c>
      <c r="O133" s="5">
        <f>VLOOKUP(CONCATENATE($F133," ",$G133),AllocFactorMatrix,(O$4+1),FALSE)*$E139</f>
        <v>0</v>
      </c>
      <c r="P133" s="5">
        <f>VLOOKUP(CONCATENATE($F133," ",$G133),AllocFactorMatrix,(P$4+1),FALSE)*$E139</f>
        <v>0</v>
      </c>
      <c r="Q133" s="5">
        <f>VLOOKUP(CONCATENATE($F133," ",$G133),AllocFactorMatrix,(Q$4+1),FALSE)*$E139</f>
        <v>0</v>
      </c>
      <c r="R133" s="5">
        <f>VLOOKUP(CONCATENATE($F133," ",$G133),AllocFactorMatrix,(R$4+1),FALSE)*$E139</f>
        <v>0</v>
      </c>
      <c r="S133" s="5">
        <f t="shared" si="42"/>
        <v>0</v>
      </c>
      <c r="T133" s="5">
        <f>VLOOKUP(CONCATENATE($F133," ",$G133),AllocFactorMatrix,(T$4+1),FALSE)*$E139</f>
        <v>0</v>
      </c>
      <c r="U133" s="5">
        <f>VLOOKUP(CONCATENATE($F133," ",$G133),AllocFactorMatrix,(U$4+1),FALSE)*$E139</f>
        <v>0</v>
      </c>
      <c r="V133" s="5">
        <f>VLOOKUP(CONCATENATE($F133," ",$G133),AllocFactorMatrix,(V$4+1),FALSE)*$E139</f>
        <v>0</v>
      </c>
      <c r="W133" s="5">
        <f>VLOOKUP(CONCATENATE($F133," ",$G133),AllocFactorMatrix,(W$4+1),FALSE)*$E139</f>
        <v>0</v>
      </c>
      <c r="X133" s="5">
        <f t="shared" ref="X133:X139" si="48">SUBTOTAL(9,T133:W133)</f>
        <v>0</v>
      </c>
      <c r="Y133" s="5">
        <f>VLOOKUP(CONCATENATE($F133," ",$G133),AllocFactorMatrix,(Y$4+1),FALSE)*$E139</f>
        <v>0</v>
      </c>
      <c r="Z133" s="5">
        <f>VLOOKUP(CONCATENATE($F133," ",$G133),AllocFactorMatrix,(Z$4+1),FALSE)*$E139</f>
        <v>0</v>
      </c>
      <c r="AA133" s="5">
        <f t="shared" si="41"/>
        <v>0</v>
      </c>
      <c r="AB133" s="5">
        <f>VLOOKUP(CONCATENATE($F133," ",$G133),AllocFactorMatrix,(AB$4+1),FALSE)*$E139</f>
        <v>0</v>
      </c>
      <c r="AC133" s="5">
        <f>VLOOKUP(CONCATENATE($F133," ",$G133),AllocFactorMatrix,(AC$4+1),FALSE)*$E139</f>
        <v>0</v>
      </c>
      <c r="AD133" s="5">
        <f>VLOOKUP(CONCATENATE($F133," ",$G133),AllocFactorMatrix,(AD$4+1),FALSE)*$E139</f>
        <v>0</v>
      </c>
    </row>
    <row r="134" spans="4:30" hidden="1" outlineLevel="1">
      <c r="E134" s="52"/>
      <c r="F134" s="52" t="str">
        <f>F139</f>
        <v>DIST_OL</v>
      </c>
      <c r="G134" s="55" t="str">
        <f>$G$10</f>
        <v>SUBTRAN</v>
      </c>
      <c r="H134" s="4">
        <f t="shared" si="44"/>
        <v>0</v>
      </c>
      <c r="I134" s="5">
        <f>VLOOKUP(CONCATENATE($F134," ",$G134),AllocFactorMatrix,(I$4+1),FALSE)*$E139</f>
        <v>0</v>
      </c>
      <c r="J134" s="5">
        <f>VLOOKUP(CONCATENATE($F134," ",$G134),AllocFactorMatrix,(J$4+1),FALSE)*$E139</f>
        <v>0</v>
      </c>
      <c r="K134" s="5">
        <f>VLOOKUP(CONCATENATE($F134," ",$G134),AllocFactorMatrix,(K$4+1),FALSE)*$E139</f>
        <v>0</v>
      </c>
      <c r="L134" s="5">
        <f>VLOOKUP(CONCATENATE($F134," ",$G134),AllocFactorMatrix,(L$4+1),FALSE)*$E139</f>
        <v>0</v>
      </c>
      <c r="M134" s="5">
        <f>VLOOKUP(CONCATENATE($F134," ",$G134),AllocFactorMatrix,(M$4+1),FALSE)*$E139</f>
        <v>0</v>
      </c>
      <c r="N134" s="5">
        <f t="shared" si="47"/>
        <v>0</v>
      </c>
      <c r="O134" s="5">
        <f>VLOOKUP(CONCATENATE($F134," ",$G134),AllocFactorMatrix,(O$4+1),FALSE)*$E139</f>
        <v>0</v>
      </c>
      <c r="P134" s="5">
        <f>VLOOKUP(CONCATENATE($F134," ",$G134),AllocFactorMatrix,(P$4+1),FALSE)*$E139</f>
        <v>0</v>
      </c>
      <c r="Q134" s="5">
        <f>VLOOKUP(CONCATENATE($F134," ",$G134),AllocFactorMatrix,(Q$4+1),FALSE)*$E139</f>
        <v>0</v>
      </c>
      <c r="R134" s="5">
        <f>VLOOKUP(CONCATENATE($F134," ",$G134),AllocFactorMatrix,(R$4+1),FALSE)*$E139</f>
        <v>0</v>
      </c>
      <c r="S134" s="5">
        <f t="shared" si="42"/>
        <v>0</v>
      </c>
      <c r="T134" s="5">
        <f>VLOOKUP(CONCATENATE($F134," ",$G134),AllocFactorMatrix,(T$4+1),FALSE)*$E139</f>
        <v>0</v>
      </c>
      <c r="U134" s="5">
        <f>VLOOKUP(CONCATENATE($F134," ",$G134),AllocFactorMatrix,(U$4+1),FALSE)*$E139</f>
        <v>0</v>
      </c>
      <c r="V134" s="5">
        <f>VLOOKUP(CONCATENATE($F134," ",$G134),AllocFactorMatrix,(V$4+1),FALSE)*$E139</f>
        <v>0</v>
      </c>
      <c r="W134" s="5">
        <f>VLOOKUP(CONCATENATE($F134," ",$G134),AllocFactorMatrix,(W$4+1),FALSE)*$E139</f>
        <v>0</v>
      </c>
      <c r="X134" s="5">
        <f t="shared" si="48"/>
        <v>0</v>
      </c>
      <c r="Y134" s="5">
        <f>VLOOKUP(CONCATENATE($F134," ",$G134),AllocFactorMatrix,(Y$4+1),FALSE)*$E139</f>
        <v>0</v>
      </c>
      <c r="Z134" s="5">
        <f>VLOOKUP(CONCATENATE($F134," ",$G134),AllocFactorMatrix,(Z$4+1),FALSE)*$E139</f>
        <v>0</v>
      </c>
      <c r="AA134" s="5">
        <f t="shared" si="41"/>
        <v>0</v>
      </c>
      <c r="AB134" s="5">
        <f>VLOOKUP(CONCATENATE($F134," ",$G134),AllocFactorMatrix,(AB$4+1),FALSE)*$E139</f>
        <v>0</v>
      </c>
      <c r="AC134" s="5">
        <f>VLOOKUP(CONCATENATE($F134," ",$G134),AllocFactorMatrix,(AC$4+1),FALSE)*$E139</f>
        <v>0</v>
      </c>
      <c r="AD134" s="5">
        <f>VLOOKUP(CONCATENATE($F134," ",$G134),AllocFactorMatrix,(AD$4+1),FALSE)*$E139</f>
        <v>0</v>
      </c>
    </row>
    <row r="135" spans="4:30" hidden="1" outlineLevel="1">
      <c r="E135" s="52"/>
      <c r="F135" s="52" t="str">
        <f>F139</f>
        <v>DIST_OL</v>
      </c>
      <c r="G135" s="55" t="str">
        <f>$G$11</f>
        <v>DISTPRI</v>
      </c>
      <c r="H135" s="4">
        <f t="shared" si="44"/>
        <v>0</v>
      </c>
      <c r="I135" s="5">
        <f>VLOOKUP(CONCATENATE($F135," ",$G135),AllocFactorMatrix,(I$4+1),FALSE)*$E139</f>
        <v>0</v>
      </c>
      <c r="J135" s="5">
        <f>VLOOKUP(CONCATENATE($F135," ",$G135),AllocFactorMatrix,(J$4+1),FALSE)*$E139</f>
        <v>0</v>
      </c>
      <c r="K135" s="5">
        <f>VLOOKUP(CONCATENATE($F135," ",$G135),AllocFactorMatrix,(K$4+1),FALSE)*$E139</f>
        <v>0</v>
      </c>
      <c r="L135" s="5">
        <f>VLOOKUP(CONCATENATE($F135," ",$G135),AllocFactorMatrix,(L$4+1),FALSE)*$E139</f>
        <v>0</v>
      </c>
      <c r="M135" s="5">
        <f>VLOOKUP(CONCATENATE($F135," ",$G135),AllocFactorMatrix,(M$4+1),FALSE)*$E139</f>
        <v>0</v>
      </c>
      <c r="N135" s="5">
        <f t="shared" si="47"/>
        <v>0</v>
      </c>
      <c r="O135" s="5">
        <f>VLOOKUP(CONCATENATE($F135," ",$G135),AllocFactorMatrix,(O$4+1),FALSE)*$E139</f>
        <v>0</v>
      </c>
      <c r="P135" s="5">
        <f>VLOOKUP(CONCATENATE($F135," ",$G135),AllocFactorMatrix,(P$4+1),FALSE)*$E139</f>
        <v>0</v>
      </c>
      <c r="Q135" s="5">
        <f>VLOOKUP(CONCATENATE($F135," ",$G135),AllocFactorMatrix,(Q$4+1),FALSE)*$E139</f>
        <v>0</v>
      </c>
      <c r="R135" s="5">
        <f>VLOOKUP(CONCATENATE($F135," ",$G135),AllocFactorMatrix,(R$4+1),FALSE)*$E139</f>
        <v>0</v>
      </c>
      <c r="S135" s="5">
        <f t="shared" si="42"/>
        <v>0</v>
      </c>
      <c r="T135" s="5">
        <f>VLOOKUP(CONCATENATE($F135," ",$G135),AllocFactorMatrix,(T$4+1),FALSE)*$E139</f>
        <v>0</v>
      </c>
      <c r="U135" s="5">
        <f>VLOOKUP(CONCATENATE($F135," ",$G135),AllocFactorMatrix,(U$4+1),FALSE)*$E139</f>
        <v>0</v>
      </c>
      <c r="V135" s="5">
        <f>VLOOKUP(CONCATENATE($F135," ",$G135),AllocFactorMatrix,(V$4+1),FALSE)*$E139</f>
        <v>0</v>
      </c>
      <c r="W135" s="5">
        <f>VLOOKUP(CONCATENATE($F135," ",$G135),AllocFactorMatrix,(W$4+1),FALSE)*$E139</f>
        <v>0</v>
      </c>
      <c r="X135" s="5">
        <f t="shared" si="48"/>
        <v>0</v>
      </c>
      <c r="Y135" s="5">
        <f>VLOOKUP(CONCATENATE($F135," ",$G135),AllocFactorMatrix,(Y$4+1),FALSE)*$E139</f>
        <v>0</v>
      </c>
      <c r="Z135" s="5">
        <f>VLOOKUP(CONCATENATE($F135," ",$G135),AllocFactorMatrix,(Z$4+1),FALSE)*$E139</f>
        <v>0</v>
      </c>
      <c r="AA135" s="5">
        <f t="shared" si="41"/>
        <v>0</v>
      </c>
      <c r="AB135" s="5">
        <f>VLOOKUP(CONCATENATE($F135," ",$G135),AllocFactorMatrix,(AB$4+1),FALSE)*$E139</f>
        <v>0</v>
      </c>
      <c r="AC135" s="5">
        <f>VLOOKUP(CONCATENATE($F135," ",$G135),AllocFactorMatrix,(AC$4+1),FALSE)*$E139</f>
        <v>0</v>
      </c>
      <c r="AD135" s="5">
        <f>VLOOKUP(CONCATENATE($F135," ",$G135),AllocFactorMatrix,(AD$4+1),FALSE)*$E139</f>
        <v>0</v>
      </c>
    </row>
    <row r="136" spans="4:30" hidden="1" outlineLevel="1">
      <c r="E136" s="52"/>
      <c r="F136" s="52" t="str">
        <f>F139</f>
        <v>DIST_OL</v>
      </c>
      <c r="G136" s="55" t="str">
        <f>$G$12</f>
        <v>DISTSEC</v>
      </c>
      <c r="H136" s="4">
        <f t="shared" si="44"/>
        <v>0</v>
      </c>
      <c r="I136" s="5">
        <f>VLOOKUP(CONCATENATE($F136," ",$G136),AllocFactorMatrix,(I$4+1),FALSE)*$E139</f>
        <v>0</v>
      </c>
      <c r="J136" s="5">
        <f>VLOOKUP(CONCATENATE($F136," ",$G136),AllocFactorMatrix,(J$4+1),FALSE)*$E139</f>
        <v>0</v>
      </c>
      <c r="K136" s="5">
        <f>VLOOKUP(CONCATENATE($F136," ",$G136),AllocFactorMatrix,(K$4+1),FALSE)*$E139</f>
        <v>0</v>
      </c>
      <c r="L136" s="5">
        <f>VLOOKUP(CONCATENATE($F136," ",$G136),AllocFactorMatrix,(L$4+1),FALSE)*$E139</f>
        <v>0</v>
      </c>
      <c r="M136" s="5">
        <f>VLOOKUP(CONCATENATE($F136," ",$G136),AllocFactorMatrix,(M$4+1),FALSE)*$E139</f>
        <v>0</v>
      </c>
      <c r="N136" s="5">
        <f t="shared" si="47"/>
        <v>0</v>
      </c>
      <c r="O136" s="5">
        <f>VLOOKUP(CONCATENATE($F136," ",$G136),AllocFactorMatrix,(O$4+1),FALSE)*$E139</f>
        <v>0</v>
      </c>
      <c r="P136" s="5">
        <f>VLOOKUP(CONCATENATE($F136," ",$G136),AllocFactorMatrix,(P$4+1),FALSE)*$E139</f>
        <v>0</v>
      </c>
      <c r="Q136" s="5">
        <f>VLOOKUP(CONCATENATE($F136," ",$G136),AllocFactorMatrix,(Q$4+1),FALSE)*$E139</f>
        <v>0</v>
      </c>
      <c r="R136" s="5">
        <f>VLOOKUP(CONCATENATE($F136," ",$G136),AllocFactorMatrix,(R$4+1),FALSE)*$E139</f>
        <v>0</v>
      </c>
      <c r="S136" s="5">
        <f t="shared" si="42"/>
        <v>0</v>
      </c>
      <c r="T136" s="5">
        <f>VLOOKUP(CONCATENATE($F136," ",$G136),AllocFactorMatrix,(T$4+1),FALSE)*$E139</f>
        <v>0</v>
      </c>
      <c r="U136" s="5">
        <f>VLOOKUP(CONCATENATE($F136," ",$G136),AllocFactorMatrix,(U$4+1),FALSE)*$E139</f>
        <v>0</v>
      </c>
      <c r="V136" s="5">
        <f>VLOOKUP(CONCATENATE($F136," ",$G136),AllocFactorMatrix,(V$4+1),FALSE)*$E139</f>
        <v>0</v>
      </c>
      <c r="W136" s="5">
        <f>VLOOKUP(CONCATENATE($F136," ",$G136),AllocFactorMatrix,(W$4+1),FALSE)*$E139</f>
        <v>0</v>
      </c>
      <c r="X136" s="5">
        <f t="shared" si="48"/>
        <v>0</v>
      </c>
      <c r="Y136" s="5">
        <f>VLOOKUP(CONCATENATE($F136," ",$G136),AllocFactorMatrix,(Y$4+1),FALSE)*$E139</f>
        <v>0</v>
      </c>
      <c r="Z136" s="5">
        <f>VLOOKUP(CONCATENATE($F136," ",$G136),AllocFactorMatrix,(Z$4+1),FALSE)*$E139</f>
        <v>0</v>
      </c>
      <c r="AA136" s="5">
        <f t="shared" si="41"/>
        <v>0</v>
      </c>
      <c r="AB136" s="5">
        <f>VLOOKUP(CONCATENATE($F136," ",$G136),AllocFactorMatrix,(AB$4+1),FALSE)*$E139</f>
        <v>0</v>
      </c>
      <c r="AC136" s="5">
        <f>VLOOKUP(CONCATENATE($F136," ",$G136),AllocFactorMatrix,(AC$4+1),FALSE)*$E139</f>
        <v>0</v>
      </c>
      <c r="AD136" s="5">
        <f>VLOOKUP(CONCATENATE($F136," ",$G136),AllocFactorMatrix,(AD$4+1),FALSE)*$E139</f>
        <v>0</v>
      </c>
    </row>
    <row r="137" spans="4:30" hidden="1" outlineLevel="1">
      <c r="E137" s="52"/>
      <c r="F137" s="52" t="str">
        <f>F139</f>
        <v>DIST_OL</v>
      </c>
      <c r="G137" s="55" t="str">
        <f>$G$13</f>
        <v>ENERGY</v>
      </c>
      <c r="H137" s="4">
        <f t="shared" si="44"/>
        <v>0</v>
      </c>
      <c r="I137" s="5">
        <f>VLOOKUP(CONCATENATE($F137," ",$G137),AllocFactorMatrix,(I$4+1),FALSE)*$E139</f>
        <v>0</v>
      </c>
      <c r="J137" s="5">
        <f>VLOOKUP(CONCATENATE($F137," ",$G137),AllocFactorMatrix,(J$4+1),FALSE)*$E139</f>
        <v>0</v>
      </c>
      <c r="K137" s="5">
        <f>VLOOKUP(CONCATENATE($F137," ",$G137),AllocFactorMatrix,(K$4+1),FALSE)*$E139</f>
        <v>0</v>
      </c>
      <c r="L137" s="5">
        <f>VLOOKUP(CONCATENATE($F137," ",$G137),AllocFactorMatrix,(L$4+1),FALSE)*$E139</f>
        <v>0</v>
      </c>
      <c r="M137" s="5">
        <f>VLOOKUP(CONCATENATE($F137," ",$G137),AllocFactorMatrix,(M$4+1),FALSE)*$E139</f>
        <v>0</v>
      </c>
      <c r="N137" s="5">
        <f t="shared" si="47"/>
        <v>0</v>
      </c>
      <c r="O137" s="5">
        <f>VLOOKUP(CONCATENATE($F137," ",$G137),AllocFactorMatrix,(O$4+1),FALSE)*$E139</f>
        <v>0</v>
      </c>
      <c r="P137" s="5">
        <f>VLOOKUP(CONCATENATE($F137," ",$G137),AllocFactorMatrix,(P$4+1),FALSE)*$E139</f>
        <v>0</v>
      </c>
      <c r="Q137" s="5">
        <f>VLOOKUP(CONCATENATE($F137," ",$G137),AllocFactorMatrix,(Q$4+1),FALSE)*$E139</f>
        <v>0</v>
      </c>
      <c r="R137" s="5">
        <f>VLOOKUP(CONCATENATE($F137," ",$G137),AllocFactorMatrix,(R$4+1),FALSE)*$E139</f>
        <v>0</v>
      </c>
      <c r="S137" s="5">
        <f t="shared" si="42"/>
        <v>0</v>
      </c>
      <c r="T137" s="5">
        <f>VLOOKUP(CONCATENATE($F137," ",$G137),AllocFactorMatrix,(T$4+1),FALSE)*$E139</f>
        <v>0</v>
      </c>
      <c r="U137" s="5">
        <f>VLOOKUP(CONCATENATE($F137," ",$G137),AllocFactorMatrix,(U$4+1),FALSE)*$E139</f>
        <v>0</v>
      </c>
      <c r="V137" s="5">
        <f>VLOOKUP(CONCATENATE($F137," ",$G137),AllocFactorMatrix,(V$4+1),FALSE)*$E139</f>
        <v>0</v>
      </c>
      <c r="W137" s="5">
        <f>VLOOKUP(CONCATENATE($F137," ",$G137),AllocFactorMatrix,(W$4+1),FALSE)*$E139</f>
        <v>0</v>
      </c>
      <c r="X137" s="5">
        <f t="shared" si="48"/>
        <v>0</v>
      </c>
      <c r="Y137" s="5">
        <f>VLOOKUP(CONCATENATE($F137," ",$G137),AllocFactorMatrix,(Y$4+1),FALSE)*$E139</f>
        <v>0</v>
      </c>
      <c r="Z137" s="5">
        <f>VLOOKUP(CONCATENATE($F137," ",$G137),AllocFactorMatrix,(Z$4+1),FALSE)*$E139</f>
        <v>0</v>
      </c>
      <c r="AA137" s="5">
        <f t="shared" si="41"/>
        <v>0</v>
      </c>
      <c r="AB137" s="5">
        <f>VLOOKUP(CONCATENATE($F137," ",$G137),AllocFactorMatrix,(AB$4+1),FALSE)*$E139</f>
        <v>0</v>
      </c>
      <c r="AC137" s="5">
        <f>VLOOKUP(CONCATENATE($F137," ",$G137),AllocFactorMatrix,(AC$4+1),FALSE)*$E139</f>
        <v>0</v>
      </c>
      <c r="AD137" s="5">
        <f>VLOOKUP(CONCATENATE($F137," ",$G137),AllocFactorMatrix,(AD$4+1),FALSE)*$E139</f>
        <v>0</v>
      </c>
    </row>
    <row r="138" spans="4:30" hidden="1" outlineLevel="1">
      <c r="E138" s="52"/>
      <c r="F138" s="52" t="str">
        <f>F139</f>
        <v>DIST_OL</v>
      </c>
      <c r="G138" s="55" t="str">
        <f>$G$14</f>
        <v>CUSTOMER</v>
      </c>
      <c r="H138" s="4">
        <f t="shared" si="44"/>
        <v>19789116.739999998</v>
      </c>
      <c r="I138" s="5">
        <f>VLOOKUP(CONCATENATE($F138," ",$G138),AllocFactorMatrix,(I$4+1),FALSE)*$E139</f>
        <v>0</v>
      </c>
      <c r="J138" s="5">
        <f>VLOOKUP(CONCATENATE($F138," ",$G138),AllocFactorMatrix,(J$4+1),FALSE)*$E139</f>
        <v>0</v>
      </c>
      <c r="K138" s="5">
        <f>VLOOKUP(CONCATENATE($F138," ",$G138),AllocFactorMatrix,(K$4+1),FALSE)*$E139</f>
        <v>0</v>
      </c>
      <c r="L138" s="5">
        <f>VLOOKUP(CONCATENATE($F138," ",$G138),AllocFactorMatrix,(L$4+1),FALSE)*$E139</f>
        <v>0</v>
      </c>
      <c r="M138" s="5">
        <f>VLOOKUP(CONCATENATE($F138," ",$G138),AllocFactorMatrix,(M$4+1),FALSE)*$E139</f>
        <v>0</v>
      </c>
      <c r="N138" s="5">
        <f t="shared" si="47"/>
        <v>0</v>
      </c>
      <c r="O138" s="5">
        <f>VLOOKUP(CONCATENATE($F138," ",$G138),AllocFactorMatrix,(O$4+1),FALSE)*$E139</f>
        <v>0</v>
      </c>
      <c r="P138" s="5">
        <f>VLOOKUP(CONCATENATE($F138," ",$G138),AllocFactorMatrix,(P$4+1),FALSE)*$E139</f>
        <v>0</v>
      </c>
      <c r="Q138" s="5">
        <f>VLOOKUP(CONCATENATE($F138," ",$G138),AllocFactorMatrix,(Q$4+1),FALSE)*$E139</f>
        <v>0</v>
      </c>
      <c r="R138" s="5">
        <f>VLOOKUP(CONCATENATE($F138," ",$G138),AllocFactorMatrix,(R$4+1),FALSE)*$E139</f>
        <v>0</v>
      </c>
      <c r="S138" s="5">
        <f t="shared" si="42"/>
        <v>0</v>
      </c>
      <c r="T138" s="5">
        <f>VLOOKUP(CONCATENATE($F138," ",$G138),AllocFactorMatrix,(T$4+1),FALSE)*$E139</f>
        <v>0</v>
      </c>
      <c r="U138" s="5">
        <f>VLOOKUP(CONCATENATE($F138," ",$G138),AllocFactorMatrix,(U$4+1),FALSE)*$E139</f>
        <v>0</v>
      </c>
      <c r="V138" s="5">
        <f>VLOOKUP(CONCATENATE($F138," ",$G138),AllocFactorMatrix,(V$4+1),FALSE)*$E139</f>
        <v>0</v>
      </c>
      <c r="W138" s="5">
        <f>VLOOKUP(CONCATENATE($F138," ",$G138),AllocFactorMatrix,(W$4+1),FALSE)*$E139</f>
        <v>0</v>
      </c>
      <c r="X138" s="5">
        <f t="shared" si="48"/>
        <v>0</v>
      </c>
      <c r="Y138" s="5">
        <f>VLOOKUP(CONCATENATE($F138," ",$G138),AllocFactorMatrix,(Y$4+1),FALSE)*$E139</f>
        <v>0</v>
      </c>
      <c r="Z138" s="5">
        <f>VLOOKUP(CONCATENATE($F138," ",$G138),AllocFactorMatrix,(Z$4+1),FALSE)*$E139</f>
        <v>0</v>
      </c>
      <c r="AA138" s="5">
        <f t="shared" si="41"/>
        <v>0</v>
      </c>
      <c r="AB138" s="5">
        <f>VLOOKUP(CONCATENATE($F138," ",$G138),AllocFactorMatrix,(AB$4+1),FALSE)*$E139</f>
        <v>0</v>
      </c>
      <c r="AC138" s="5">
        <f>VLOOKUP(CONCATENATE($F138," ",$G138),AllocFactorMatrix,(AC$4+1),FALSE)*$E139</f>
        <v>19789116.739999998</v>
      </c>
      <c r="AD138" s="5">
        <f>VLOOKUP(CONCATENATE($F138," ",$G138),AllocFactorMatrix,(AD$4+1),FALSE)*$E139</f>
        <v>0</v>
      </c>
    </row>
    <row r="139" spans="4:30" collapsed="1">
      <c r="D139" s="1" t="s">
        <v>98</v>
      </c>
      <c r="E139" s="57">
        <f>19474253+314863.74</f>
        <v>19789116.739999998</v>
      </c>
      <c r="F139" s="10" t="s">
        <v>50</v>
      </c>
      <c r="G139" s="55" t="str">
        <f>$G$15</f>
        <v>TOTAL</v>
      </c>
      <c r="H139" s="4">
        <f t="shared" si="44"/>
        <v>19789116.739999998</v>
      </c>
      <c r="I139" s="5">
        <f>VLOOKUP(CONCATENATE($F139," ",$G139),AllocFactorMatrix,(I$4+1),FALSE)*$E139</f>
        <v>0</v>
      </c>
      <c r="J139" s="5">
        <f>VLOOKUP(CONCATENATE($F139," ",$G139),AllocFactorMatrix,(J$4+1),FALSE)*$E139</f>
        <v>0</v>
      </c>
      <c r="K139" s="5">
        <f>VLOOKUP(CONCATENATE($F139," ",$G139),AllocFactorMatrix,(K$4+1),FALSE)*$E139</f>
        <v>0</v>
      </c>
      <c r="L139" s="5">
        <f>VLOOKUP(CONCATENATE($F139," ",$G139),AllocFactorMatrix,(L$4+1),FALSE)*$E139</f>
        <v>0</v>
      </c>
      <c r="M139" s="5">
        <f>VLOOKUP(CONCATENATE($F139," ",$G139),AllocFactorMatrix,(M$4+1),FALSE)*$E139</f>
        <v>0</v>
      </c>
      <c r="N139" s="5">
        <f t="shared" si="47"/>
        <v>0</v>
      </c>
      <c r="O139" s="5">
        <f>VLOOKUP(CONCATENATE($F139," ",$G139),AllocFactorMatrix,(O$4+1),FALSE)*$E139</f>
        <v>0</v>
      </c>
      <c r="P139" s="5">
        <f>VLOOKUP(CONCATENATE($F139," ",$G139),AllocFactorMatrix,(P$4+1),FALSE)*$E139</f>
        <v>0</v>
      </c>
      <c r="Q139" s="5">
        <f>VLOOKUP(CONCATENATE($F139," ",$G139),AllocFactorMatrix,(Q$4+1),FALSE)*$E139</f>
        <v>0</v>
      </c>
      <c r="R139" s="5">
        <f>VLOOKUP(CONCATENATE($F139," ",$G139),AllocFactorMatrix,(R$4+1),FALSE)*$E139</f>
        <v>0</v>
      </c>
      <c r="S139" s="5">
        <f t="shared" si="42"/>
        <v>0</v>
      </c>
      <c r="T139" s="5">
        <f>VLOOKUP(CONCATENATE($F139," ",$G139),AllocFactorMatrix,(T$4+1),FALSE)*$E139</f>
        <v>0</v>
      </c>
      <c r="U139" s="5">
        <f>VLOOKUP(CONCATENATE($F139," ",$G139),AllocFactorMatrix,(U$4+1),FALSE)*$E139</f>
        <v>0</v>
      </c>
      <c r="V139" s="5">
        <f>VLOOKUP(CONCATENATE($F139," ",$G139),AllocFactorMatrix,(V$4+1),FALSE)*$E139</f>
        <v>0</v>
      </c>
      <c r="W139" s="5">
        <f>VLOOKUP(CONCATENATE($F139," ",$G139),AllocFactorMatrix,(W$4+1),FALSE)*$E139</f>
        <v>0</v>
      </c>
      <c r="X139" s="5">
        <f t="shared" si="48"/>
        <v>0</v>
      </c>
      <c r="Y139" s="5">
        <f>VLOOKUP(CONCATENATE($F139," ",$G139),AllocFactorMatrix,(Y$4+1),FALSE)*$E139</f>
        <v>0</v>
      </c>
      <c r="Z139" s="5">
        <f>VLOOKUP(CONCATENATE($F139," ",$G139),AllocFactorMatrix,(Z$4+1),FALSE)*$E139</f>
        <v>0</v>
      </c>
      <c r="AA139" s="5">
        <f t="shared" si="41"/>
        <v>0</v>
      </c>
      <c r="AB139" s="5">
        <f>VLOOKUP(CONCATENATE($F139," ",$G139),AllocFactorMatrix,(AB$4+1),FALSE)*$E139</f>
        <v>0</v>
      </c>
      <c r="AC139" s="5">
        <f>VLOOKUP(CONCATENATE($F139," ",$G139),AllocFactorMatrix,(AC$4+1),FALSE)*$E139</f>
        <v>19789116.739999998</v>
      </c>
      <c r="AD139" s="5">
        <f>VLOOKUP(CONCATENATE($F139," ",$G139),AllocFactorMatrix,(AD$4+1),FALSE)*$E139</f>
        <v>0</v>
      </c>
    </row>
    <row r="140" spans="4:30" hidden="1" outlineLevel="1">
      <c r="E140" s="52"/>
      <c r="F140" s="52" t="str">
        <f>F147</f>
        <v>DIST_SL</v>
      </c>
      <c r="G140" s="55" t="str">
        <f>$G$8</f>
        <v>PRODUCTION</v>
      </c>
      <c r="H140" s="4">
        <f t="shared" si="44"/>
        <v>0</v>
      </c>
      <c r="I140" s="5">
        <f>VLOOKUP(CONCATENATE($F140," ",$G140),AllocFactorMatrix,(I$4+1),FALSE)*$E147</f>
        <v>0</v>
      </c>
      <c r="J140" s="5">
        <f>VLOOKUP(CONCATENATE($F140," ",$G140),AllocFactorMatrix,(J$4+1),FALSE)*$E147</f>
        <v>0</v>
      </c>
      <c r="K140" s="5">
        <f>VLOOKUP(CONCATENATE($F140," ",$G140),AllocFactorMatrix,(K$4+1),FALSE)*$E147</f>
        <v>0</v>
      </c>
      <c r="L140" s="5">
        <f>VLOOKUP(CONCATENATE($F140," ",$G140),AllocFactorMatrix,(L$4+1),FALSE)*$E147</f>
        <v>0</v>
      </c>
      <c r="M140" s="5">
        <f>VLOOKUP(CONCATENATE($F140," ",$G140),AllocFactorMatrix,(M$4+1),FALSE)*$E147</f>
        <v>0</v>
      </c>
      <c r="N140" s="5">
        <f t="shared" si="47"/>
        <v>0</v>
      </c>
      <c r="O140" s="5">
        <f>VLOOKUP(CONCATENATE($F140," ",$G140),AllocFactorMatrix,(O$4+1),FALSE)*$E147</f>
        <v>0</v>
      </c>
      <c r="P140" s="5">
        <f>VLOOKUP(CONCATENATE($F140," ",$G140),AllocFactorMatrix,(P$4+1),FALSE)*$E147</f>
        <v>0</v>
      </c>
      <c r="Q140" s="5">
        <f>VLOOKUP(CONCATENATE($F140," ",$G140),AllocFactorMatrix,(Q$4+1),FALSE)*$E147</f>
        <v>0</v>
      </c>
      <c r="R140" s="5">
        <f>VLOOKUP(CONCATENATE($F140," ",$G140),AllocFactorMatrix,(R$4+1),FALSE)*$E147</f>
        <v>0</v>
      </c>
      <c r="S140" s="5">
        <f t="shared" si="42"/>
        <v>0</v>
      </c>
      <c r="T140" s="5">
        <f>VLOOKUP(CONCATENATE($F140," ",$G140),AllocFactorMatrix,(T$4+1),FALSE)*$E147</f>
        <v>0</v>
      </c>
      <c r="U140" s="5">
        <f>VLOOKUP(CONCATENATE($F140," ",$G140),AllocFactorMatrix,(U$4+1),FALSE)*$E147</f>
        <v>0</v>
      </c>
      <c r="V140" s="5">
        <f>VLOOKUP(CONCATENATE($F140," ",$G140),AllocFactorMatrix,(V$4+1),FALSE)*$E147</f>
        <v>0</v>
      </c>
      <c r="W140" s="5">
        <f>VLOOKUP(CONCATENATE($F140," ",$G140),AllocFactorMatrix,(W$4+1),FALSE)*$E147</f>
        <v>0</v>
      </c>
      <c r="X140" s="5">
        <f>SUBTOTAL(9,T140:W140)</f>
        <v>0</v>
      </c>
      <c r="Y140" s="5">
        <f>VLOOKUP(CONCATENATE($F140," ",$G140),AllocFactorMatrix,(Y$4+1),FALSE)*$E147</f>
        <v>0</v>
      </c>
      <c r="Z140" s="5">
        <f>VLOOKUP(CONCATENATE($F140," ",$G140),AllocFactorMatrix,(Z$4+1),FALSE)*$E147</f>
        <v>0</v>
      </c>
      <c r="AA140" s="5">
        <f t="shared" ref="AA140:AA147" si="49">SUBTOTAL(9,Y140:Z140)</f>
        <v>0</v>
      </c>
      <c r="AB140" s="5">
        <f>VLOOKUP(CONCATENATE($F140," ",$G140),AllocFactorMatrix,(AB$4+1),FALSE)*$E147</f>
        <v>0</v>
      </c>
      <c r="AC140" s="5">
        <f>VLOOKUP(CONCATENATE($F140," ",$G140),AllocFactorMatrix,(AC$4+1),FALSE)*$E147</f>
        <v>0</v>
      </c>
      <c r="AD140" s="5">
        <f>VLOOKUP(CONCATENATE($F140," ",$G140),AllocFactorMatrix,(AD$4+1),FALSE)*$E147</f>
        <v>0</v>
      </c>
    </row>
    <row r="141" spans="4:30" hidden="1" outlineLevel="1">
      <c r="E141" s="52"/>
      <c r="F141" s="52" t="str">
        <f>F147</f>
        <v>DIST_SL</v>
      </c>
      <c r="G141" s="55" t="str">
        <f>$G$9</f>
        <v>BULKTRAN</v>
      </c>
      <c r="H141" s="4">
        <f t="shared" si="44"/>
        <v>0</v>
      </c>
      <c r="I141" s="5">
        <f>VLOOKUP(CONCATENATE($F141," ",$G141),AllocFactorMatrix,(I$4+1),FALSE)*$E147</f>
        <v>0</v>
      </c>
      <c r="J141" s="5">
        <f>VLOOKUP(CONCATENATE($F141," ",$G141),AllocFactorMatrix,(J$4+1),FALSE)*$E147</f>
        <v>0</v>
      </c>
      <c r="K141" s="5">
        <f>VLOOKUP(CONCATENATE($F141," ",$G141),AllocFactorMatrix,(K$4+1),FALSE)*$E147</f>
        <v>0</v>
      </c>
      <c r="L141" s="5">
        <f>VLOOKUP(CONCATENATE($F141," ",$G141),AllocFactorMatrix,(L$4+1),FALSE)*$E147</f>
        <v>0</v>
      </c>
      <c r="M141" s="5">
        <f>VLOOKUP(CONCATENATE($F141," ",$G141),AllocFactorMatrix,(M$4+1),FALSE)*$E147</f>
        <v>0</v>
      </c>
      <c r="N141" s="5">
        <f t="shared" si="47"/>
        <v>0</v>
      </c>
      <c r="O141" s="5">
        <f>VLOOKUP(CONCATENATE($F141," ",$G141),AllocFactorMatrix,(O$4+1),FALSE)*$E147</f>
        <v>0</v>
      </c>
      <c r="P141" s="5">
        <f>VLOOKUP(CONCATENATE($F141," ",$G141),AllocFactorMatrix,(P$4+1),FALSE)*$E147</f>
        <v>0</v>
      </c>
      <c r="Q141" s="5">
        <f>VLOOKUP(CONCATENATE($F141," ",$G141),AllocFactorMatrix,(Q$4+1),FALSE)*$E147</f>
        <v>0</v>
      </c>
      <c r="R141" s="5">
        <f>VLOOKUP(CONCATENATE($F141," ",$G141),AllocFactorMatrix,(R$4+1),FALSE)*$E147</f>
        <v>0</v>
      </c>
      <c r="S141" s="5">
        <f t="shared" si="42"/>
        <v>0</v>
      </c>
      <c r="T141" s="5">
        <f>VLOOKUP(CONCATENATE($F141," ",$G141),AllocFactorMatrix,(T$4+1),FALSE)*$E147</f>
        <v>0</v>
      </c>
      <c r="U141" s="5">
        <f>VLOOKUP(CONCATENATE($F141," ",$G141),AllocFactorMatrix,(U$4+1),FALSE)*$E147</f>
        <v>0</v>
      </c>
      <c r="V141" s="5">
        <f>VLOOKUP(CONCATENATE($F141," ",$G141),AllocFactorMatrix,(V$4+1),FALSE)*$E147</f>
        <v>0</v>
      </c>
      <c r="W141" s="5">
        <f>VLOOKUP(CONCATENATE($F141," ",$G141),AllocFactorMatrix,(W$4+1),FALSE)*$E147</f>
        <v>0</v>
      </c>
      <c r="X141" s="5">
        <f t="shared" ref="X141:X147" si="50">SUBTOTAL(9,T141:W141)</f>
        <v>0</v>
      </c>
      <c r="Y141" s="5">
        <f>VLOOKUP(CONCATENATE($F141," ",$G141),AllocFactorMatrix,(Y$4+1),FALSE)*$E147</f>
        <v>0</v>
      </c>
      <c r="Z141" s="5">
        <f>VLOOKUP(CONCATENATE($F141," ",$G141),AllocFactorMatrix,(Z$4+1),FALSE)*$E147</f>
        <v>0</v>
      </c>
      <c r="AA141" s="5">
        <f t="shared" si="49"/>
        <v>0</v>
      </c>
      <c r="AB141" s="5">
        <f>VLOOKUP(CONCATENATE($F141," ",$G141),AllocFactorMatrix,(AB$4+1),FALSE)*$E147</f>
        <v>0</v>
      </c>
      <c r="AC141" s="5">
        <f>VLOOKUP(CONCATENATE($F141," ",$G141),AllocFactorMatrix,(AC$4+1),FALSE)*$E147</f>
        <v>0</v>
      </c>
      <c r="AD141" s="5">
        <f>VLOOKUP(CONCATENATE($F141," ",$G141),AllocFactorMatrix,(AD$4+1),FALSE)*$E147</f>
        <v>0</v>
      </c>
    </row>
    <row r="142" spans="4:30" hidden="1" outlineLevel="1">
      <c r="E142" s="52"/>
      <c r="F142" s="52" t="str">
        <f>F147</f>
        <v>DIST_SL</v>
      </c>
      <c r="G142" s="55" t="str">
        <f>$G$10</f>
        <v>SUBTRAN</v>
      </c>
      <c r="H142" s="4">
        <f t="shared" si="44"/>
        <v>0</v>
      </c>
      <c r="I142" s="5">
        <f>VLOOKUP(CONCATENATE($F142," ",$G142),AllocFactorMatrix,(I$4+1),FALSE)*$E147</f>
        <v>0</v>
      </c>
      <c r="J142" s="5">
        <f>VLOOKUP(CONCATENATE($F142," ",$G142),AllocFactorMatrix,(J$4+1),FALSE)*$E147</f>
        <v>0</v>
      </c>
      <c r="K142" s="5">
        <f>VLOOKUP(CONCATENATE($F142," ",$G142),AllocFactorMatrix,(K$4+1),FALSE)*$E147</f>
        <v>0</v>
      </c>
      <c r="L142" s="5">
        <f>VLOOKUP(CONCATENATE($F142," ",$G142),AllocFactorMatrix,(L$4+1),FALSE)*$E147</f>
        <v>0</v>
      </c>
      <c r="M142" s="5">
        <f>VLOOKUP(CONCATENATE($F142," ",$G142),AllocFactorMatrix,(M$4+1),FALSE)*$E147</f>
        <v>0</v>
      </c>
      <c r="N142" s="5">
        <f t="shared" si="47"/>
        <v>0</v>
      </c>
      <c r="O142" s="5">
        <f>VLOOKUP(CONCATENATE($F142," ",$G142),AllocFactorMatrix,(O$4+1),FALSE)*$E147</f>
        <v>0</v>
      </c>
      <c r="P142" s="5">
        <f>VLOOKUP(CONCATENATE($F142," ",$G142),AllocFactorMatrix,(P$4+1),FALSE)*$E147</f>
        <v>0</v>
      </c>
      <c r="Q142" s="5">
        <f>VLOOKUP(CONCATENATE($F142," ",$G142),AllocFactorMatrix,(Q$4+1),FALSE)*$E147</f>
        <v>0</v>
      </c>
      <c r="R142" s="5">
        <f>VLOOKUP(CONCATENATE($F142," ",$G142),AllocFactorMatrix,(R$4+1),FALSE)*$E147</f>
        <v>0</v>
      </c>
      <c r="S142" s="5">
        <f t="shared" si="42"/>
        <v>0</v>
      </c>
      <c r="T142" s="5">
        <f>VLOOKUP(CONCATENATE($F142," ",$G142),AllocFactorMatrix,(T$4+1),FALSE)*$E147</f>
        <v>0</v>
      </c>
      <c r="U142" s="5">
        <f>VLOOKUP(CONCATENATE($F142," ",$G142),AllocFactorMatrix,(U$4+1),FALSE)*$E147</f>
        <v>0</v>
      </c>
      <c r="V142" s="5">
        <f>VLOOKUP(CONCATENATE($F142," ",$G142),AllocFactorMatrix,(V$4+1),FALSE)*$E147</f>
        <v>0</v>
      </c>
      <c r="W142" s="5">
        <f>VLOOKUP(CONCATENATE($F142," ",$G142),AllocFactorMatrix,(W$4+1),FALSE)*$E147</f>
        <v>0</v>
      </c>
      <c r="X142" s="5">
        <f t="shared" si="50"/>
        <v>0</v>
      </c>
      <c r="Y142" s="5">
        <f>VLOOKUP(CONCATENATE($F142," ",$G142),AllocFactorMatrix,(Y$4+1),FALSE)*$E147</f>
        <v>0</v>
      </c>
      <c r="Z142" s="5">
        <f>VLOOKUP(CONCATENATE($F142," ",$G142),AllocFactorMatrix,(Z$4+1),FALSE)*$E147</f>
        <v>0</v>
      </c>
      <c r="AA142" s="5">
        <f t="shared" si="49"/>
        <v>0</v>
      </c>
      <c r="AB142" s="5">
        <f>VLOOKUP(CONCATENATE($F142," ",$G142),AllocFactorMatrix,(AB$4+1),FALSE)*$E147</f>
        <v>0</v>
      </c>
      <c r="AC142" s="5">
        <f>VLOOKUP(CONCATENATE($F142," ",$G142),AllocFactorMatrix,(AC$4+1),FALSE)*$E147</f>
        <v>0</v>
      </c>
      <c r="AD142" s="5">
        <f>VLOOKUP(CONCATENATE($F142," ",$G142),AllocFactorMatrix,(AD$4+1),FALSE)*$E147</f>
        <v>0</v>
      </c>
    </row>
    <row r="143" spans="4:30" hidden="1" outlineLevel="1">
      <c r="E143" s="52"/>
      <c r="F143" s="52" t="str">
        <f>F147</f>
        <v>DIST_SL</v>
      </c>
      <c r="G143" s="55" t="str">
        <f>$G$11</f>
        <v>DISTPRI</v>
      </c>
      <c r="H143" s="4">
        <f t="shared" si="44"/>
        <v>0</v>
      </c>
      <c r="I143" s="5">
        <f>VLOOKUP(CONCATENATE($F143," ",$G143),AllocFactorMatrix,(I$4+1),FALSE)*$E147</f>
        <v>0</v>
      </c>
      <c r="J143" s="5">
        <f>VLOOKUP(CONCATENATE($F143," ",$G143),AllocFactorMatrix,(J$4+1),FALSE)*$E147</f>
        <v>0</v>
      </c>
      <c r="K143" s="5">
        <f>VLOOKUP(CONCATENATE($F143," ",$G143),AllocFactorMatrix,(K$4+1),FALSE)*$E147</f>
        <v>0</v>
      </c>
      <c r="L143" s="5">
        <f>VLOOKUP(CONCATENATE($F143," ",$G143),AllocFactorMatrix,(L$4+1),FALSE)*$E147</f>
        <v>0</v>
      </c>
      <c r="M143" s="5">
        <f>VLOOKUP(CONCATENATE($F143," ",$G143),AllocFactorMatrix,(M$4+1),FALSE)*$E147</f>
        <v>0</v>
      </c>
      <c r="N143" s="5">
        <f t="shared" si="47"/>
        <v>0</v>
      </c>
      <c r="O143" s="5">
        <f>VLOOKUP(CONCATENATE($F143," ",$G143),AllocFactorMatrix,(O$4+1),FALSE)*$E147</f>
        <v>0</v>
      </c>
      <c r="P143" s="5">
        <f>VLOOKUP(CONCATENATE($F143," ",$G143),AllocFactorMatrix,(P$4+1),FALSE)*$E147</f>
        <v>0</v>
      </c>
      <c r="Q143" s="5">
        <f>VLOOKUP(CONCATENATE($F143," ",$G143),AllocFactorMatrix,(Q$4+1),FALSE)*$E147</f>
        <v>0</v>
      </c>
      <c r="R143" s="5">
        <f>VLOOKUP(CONCATENATE($F143," ",$G143),AllocFactorMatrix,(R$4+1),FALSE)*$E147</f>
        <v>0</v>
      </c>
      <c r="S143" s="5">
        <f t="shared" si="42"/>
        <v>0</v>
      </c>
      <c r="T143" s="5">
        <f>VLOOKUP(CONCATENATE($F143," ",$G143),AllocFactorMatrix,(T$4+1),FALSE)*$E147</f>
        <v>0</v>
      </c>
      <c r="U143" s="5">
        <f>VLOOKUP(CONCATENATE($F143," ",$G143),AllocFactorMatrix,(U$4+1),FALSE)*$E147</f>
        <v>0</v>
      </c>
      <c r="V143" s="5">
        <f>VLOOKUP(CONCATENATE($F143," ",$G143),AllocFactorMatrix,(V$4+1),FALSE)*$E147</f>
        <v>0</v>
      </c>
      <c r="W143" s="5">
        <f>VLOOKUP(CONCATENATE($F143," ",$G143),AllocFactorMatrix,(W$4+1),FALSE)*$E147</f>
        <v>0</v>
      </c>
      <c r="X143" s="5">
        <f t="shared" si="50"/>
        <v>0</v>
      </c>
      <c r="Y143" s="5">
        <f>VLOOKUP(CONCATENATE($F143," ",$G143),AllocFactorMatrix,(Y$4+1),FALSE)*$E147</f>
        <v>0</v>
      </c>
      <c r="Z143" s="5">
        <f>VLOOKUP(CONCATENATE($F143," ",$G143),AllocFactorMatrix,(Z$4+1),FALSE)*$E147</f>
        <v>0</v>
      </c>
      <c r="AA143" s="5">
        <f t="shared" si="49"/>
        <v>0</v>
      </c>
      <c r="AB143" s="5">
        <f>VLOOKUP(CONCATENATE($F143," ",$G143),AllocFactorMatrix,(AB$4+1),FALSE)*$E147</f>
        <v>0</v>
      </c>
      <c r="AC143" s="5">
        <f>VLOOKUP(CONCATENATE($F143," ",$G143),AllocFactorMatrix,(AC$4+1),FALSE)*$E147</f>
        <v>0</v>
      </c>
      <c r="AD143" s="5">
        <f>VLOOKUP(CONCATENATE($F143," ",$G143),AllocFactorMatrix,(AD$4+1),FALSE)*$E147</f>
        <v>0</v>
      </c>
    </row>
    <row r="144" spans="4:30" hidden="1" outlineLevel="1">
      <c r="E144" s="52"/>
      <c r="F144" s="52" t="str">
        <f>F147</f>
        <v>DIST_SL</v>
      </c>
      <c r="G144" s="55" t="str">
        <f>$G$12</f>
        <v>DISTSEC</v>
      </c>
      <c r="H144" s="4">
        <f t="shared" si="44"/>
        <v>0</v>
      </c>
      <c r="I144" s="5">
        <f>VLOOKUP(CONCATENATE($F144," ",$G144),AllocFactorMatrix,(I$4+1),FALSE)*$E147</f>
        <v>0</v>
      </c>
      <c r="J144" s="5">
        <f>VLOOKUP(CONCATENATE($F144," ",$G144),AllocFactorMatrix,(J$4+1),FALSE)*$E147</f>
        <v>0</v>
      </c>
      <c r="K144" s="5">
        <f>VLOOKUP(CONCATENATE($F144," ",$G144),AllocFactorMatrix,(K$4+1),FALSE)*$E147</f>
        <v>0</v>
      </c>
      <c r="L144" s="5">
        <f>VLOOKUP(CONCATENATE($F144," ",$G144),AllocFactorMatrix,(L$4+1),FALSE)*$E147</f>
        <v>0</v>
      </c>
      <c r="M144" s="5">
        <f>VLOOKUP(CONCATENATE($F144," ",$G144),AllocFactorMatrix,(M$4+1),FALSE)*$E147</f>
        <v>0</v>
      </c>
      <c r="N144" s="5">
        <f t="shared" si="47"/>
        <v>0</v>
      </c>
      <c r="O144" s="5">
        <f>VLOOKUP(CONCATENATE($F144," ",$G144),AllocFactorMatrix,(O$4+1),FALSE)*$E147</f>
        <v>0</v>
      </c>
      <c r="P144" s="5">
        <f>VLOOKUP(CONCATENATE($F144," ",$G144),AllocFactorMatrix,(P$4+1),FALSE)*$E147</f>
        <v>0</v>
      </c>
      <c r="Q144" s="5">
        <f>VLOOKUP(CONCATENATE($F144," ",$G144),AllocFactorMatrix,(Q$4+1),FALSE)*$E147</f>
        <v>0</v>
      </c>
      <c r="R144" s="5">
        <f>VLOOKUP(CONCATENATE($F144," ",$G144),AllocFactorMatrix,(R$4+1),FALSE)*$E147</f>
        <v>0</v>
      </c>
      <c r="S144" s="5">
        <f t="shared" si="42"/>
        <v>0</v>
      </c>
      <c r="T144" s="5">
        <f>VLOOKUP(CONCATENATE($F144," ",$G144),AllocFactorMatrix,(T$4+1),FALSE)*$E147</f>
        <v>0</v>
      </c>
      <c r="U144" s="5">
        <f>VLOOKUP(CONCATENATE($F144," ",$G144),AllocFactorMatrix,(U$4+1),FALSE)*$E147</f>
        <v>0</v>
      </c>
      <c r="V144" s="5">
        <f>VLOOKUP(CONCATENATE($F144," ",$G144),AllocFactorMatrix,(V$4+1),FALSE)*$E147</f>
        <v>0</v>
      </c>
      <c r="W144" s="5">
        <f>VLOOKUP(CONCATENATE($F144," ",$G144),AllocFactorMatrix,(W$4+1),FALSE)*$E147</f>
        <v>0</v>
      </c>
      <c r="X144" s="5">
        <f t="shared" si="50"/>
        <v>0</v>
      </c>
      <c r="Y144" s="5">
        <f>VLOOKUP(CONCATENATE($F144," ",$G144),AllocFactorMatrix,(Y$4+1),FALSE)*$E147</f>
        <v>0</v>
      </c>
      <c r="Z144" s="5">
        <f>VLOOKUP(CONCATENATE($F144," ",$G144),AllocFactorMatrix,(Z$4+1),FALSE)*$E147</f>
        <v>0</v>
      </c>
      <c r="AA144" s="5">
        <f t="shared" si="49"/>
        <v>0</v>
      </c>
      <c r="AB144" s="5">
        <f>VLOOKUP(CONCATENATE($F144," ",$G144),AllocFactorMatrix,(AB$4+1),FALSE)*$E147</f>
        <v>0</v>
      </c>
      <c r="AC144" s="5">
        <f>VLOOKUP(CONCATENATE($F144," ",$G144),AllocFactorMatrix,(AC$4+1),FALSE)*$E147</f>
        <v>0</v>
      </c>
      <c r="AD144" s="5">
        <f>VLOOKUP(CONCATENATE($F144," ",$G144),AllocFactorMatrix,(AD$4+1),FALSE)*$E147</f>
        <v>0</v>
      </c>
    </row>
    <row r="145" spans="4:30" hidden="1" outlineLevel="1">
      <c r="E145" s="52"/>
      <c r="F145" s="52" t="str">
        <f>F147</f>
        <v>DIST_SL</v>
      </c>
      <c r="G145" s="55" t="str">
        <f>$G$13</f>
        <v>ENERGY</v>
      </c>
      <c r="H145" s="4">
        <f t="shared" si="44"/>
        <v>0</v>
      </c>
      <c r="I145" s="5">
        <f>VLOOKUP(CONCATENATE($F145," ",$G145),AllocFactorMatrix,(I$4+1),FALSE)*$E147</f>
        <v>0</v>
      </c>
      <c r="J145" s="5">
        <f>VLOOKUP(CONCATENATE($F145," ",$G145),AllocFactorMatrix,(J$4+1),FALSE)*$E147</f>
        <v>0</v>
      </c>
      <c r="K145" s="5">
        <f>VLOOKUP(CONCATENATE($F145," ",$G145),AllocFactorMatrix,(K$4+1),FALSE)*$E147</f>
        <v>0</v>
      </c>
      <c r="L145" s="5">
        <f>VLOOKUP(CONCATENATE($F145," ",$G145),AllocFactorMatrix,(L$4+1),FALSE)*$E147</f>
        <v>0</v>
      </c>
      <c r="M145" s="5">
        <f>VLOOKUP(CONCATENATE($F145," ",$G145),AllocFactorMatrix,(M$4+1),FALSE)*$E147</f>
        <v>0</v>
      </c>
      <c r="N145" s="5">
        <f t="shared" si="47"/>
        <v>0</v>
      </c>
      <c r="O145" s="5">
        <f>VLOOKUP(CONCATENATE($F145," ",$G145),AllocFactorMatrix,(O$4+1),FALSE)*$E147</f>
        <v>0</v>
      </c>
      <c r="P145" s="5">
        <f>VLOOKUP(CONCATENATE($F145," ",$G145),AllocFactorMatrix,(P$4+1),FALSE)*$E147</f>
        <v>0</v>
      </c>
      <c r="Q145" s="5">
        <f>VLOOKUP(CONCATENATE($F145," ",$G145),AllocFactorMatrix,(Q$4+1),FALSE)*$E147</f>
        <v>0</v>
      </c>
      <c r="R145" s="5">
        <f>VLOOKUP(CONCATENATE($F145," ",$G145),AllocFactorMatrix,(R$4+1),FALSE)*$E147</f>
        <v>0</v>
      </c>
      <c r="S145" s="5">
        <f t="shared" si="42"/>
        <v>0</v>
      </c>
      <c r="T145" s="5">
        <f>VLOOKUP(CONCATENATE($F145," ",$G145),AllocFactorMatrix,(T$4+1),FALSE)*$E147</f>
        <v>0</v>
      </c>
      <c r="U145" s="5">
        <f>VLOOKUP(CONCATENATE($F145," ",$G145),AllocFactorMatrix,(U$4+1),FALSE)*$E147</f>
        <v>0</v>
      </c>
      <c r="V145" s="5">
        <f>VLOOKUP(CONCATENATE($F145," ",$G145),AllocFactorMatrix,(V$4+1),FALSE)*$E147</f>
        <v>0</v>
      </c>
      <c r="W145" s="5">
        <f>VLOOKUP(CONCATENATE($F145," ",$G145),AllocFactorMatrix,(W$4+1),FALSE)*$E147</f>
        <v>0</v>
      </c>
      <c r="X145" s="5">
        <f t="shared" si="50"/>
        <v>0</v>
      </c>
      <c r="Y145" s="5">
        <f>VLOOKUP(CONCATENATE($F145," ",$G145),AllocFactorMatrix,(Y$4+1),FALSE)*$E147</f>
        <v>0</v>
      </c>
      <c r="Z145" s="5">
        <f>VLOOKUP(CONCATENATE($F145," ",$G145),AllocFactorMatrix,(Z$4+1),FALSE)*$E147</f>
        <v>0</v>
      </c>
      <c r="AA145" s="5">
        <f t="shared" si="49"/>
        <v>0</v>
      </c>
      <c r="AB145" s="5">
        <f>VLOOKUP(CONCATENATE($F145," ",$G145),AllocFactorMatrix,(AB$4+1),FALSE)*$E147</f>
        <v>0</v>
      </c>
      <c r="AC145" s="5">
        <f>VLOOKUP(CONCATENATE($F145," ",$G145),AllocFactorMatrix,(AC$4+1),FALSE)*$E147</f>
        <v>0</v>
      </c>
      <c r="AD145" s="5">
        <f>VLOOKUP(CONCATENATE($F145," ",$G145),AllocFactorMatrix,(AD$4+1),FALSE)*$E147</f>
        <v>0</v>
      </c>
    </row>
    <row r="146" spans="4:30" hidden="1" outlineLevel="1">
      <c r="E146" s="52"/>
      <c r="F146" s="52" t="str">
        <f>F147</f>
        <v>DIST_SL</v>
      </c>
      <c r="G146" s="55" t="str">
        <f>$G$14</f>
        <v>CUSTOMER</v>
      </c>
      <c r="H146" s="4">
        <f t="shared" si="44"/>
        <v>3923399.19</v>
      </c>
      <c r="I146" s="5">
        <f>VLOOKUP(CONCATENATE($F146," ",$G146),AllocFactorMatrix,(I$4+1),FALSE)*$E147</f>
        <v>0</v>
      </c>
      <c r="J146" s="5">
        <f>VLOOKUP(CONCATENATE($F146," ",$G146),AllocFactorMatrix,(J$4+1),FALSE)*$E147</f>
        <v>0</v>
      </c>
      <c r="K146" s="5">
        <f>VLOOKUP(CONCATENATE($F146," ",$G146),AllocFactorMatrix,(K$4+1),FALSE)*$E147</f>
        <v>0</v>
      </c>
      <c r="L146" s="5">
        <f>VLOOKUP(CONCATENATE($F146," ",$G146),AllocFactorMatrix,(L$4+1),FALSE)*$E147</f>
        <v>0</v>
      </c>
      <c r="M146" s="5">
        <f>VLOOKUP(CONCATENATE($F146," ",$G146),AllocFactorMatrix,(M$4+1),FALSE)*$E147</f>
        <v>0</v>
      </c>
      <c r="N146" s="5">
        <f t="shared" si="47"/>
        <v>0</v>
      </c>
      <c r="O146" s="5">
        <f>VLOOKUP(CONCATENATE($F146," ",$G146),AllocFactorMatrix,(O$4+1),FALSE)*$E147</f>
        <v>0</v>
      </c>
      <c r="P146" s="5">
        <f>VLOOKUP(CONCATENATE($F146," ",$G146),AllocFactorMatrix,(P$4+1),FALSE)*$E147</f>
        <v>0</v>
      </c>
      <c r="Q146" s="5">
        <f>VLOOKUP(CONCATENATE($F146," ",$G146),AllocFactorMatrix,(Q$4+1),FALSE)*$E147</f>
        <v>0</v>
      </c>
      <c r="R146" s="5">
        <f>VLOOKUP(CONCATENATE($F146," ",$G146),AllocFactorMatrix,(R$4+1),FALSE)*$E147</f>
        <v>0</v>
      </c>
      <c r="S146" s="5">
        <f t="shared" si="42"/>
        <v>0</v>
      </c>
      <c r="T146" s="5">
        <f>VLOOKUP(CONCATENATE($F146," ",$G146),AllocFactorMatrix,(T$4+1),FALSE)*$E147</f>
        <v>0</v>
      </c>
      <c r="U146" s="5">
        <f>VLOOKUP(CONCATENATE($F146," ",$G146),AllocFactorMatrix,(U$4+1),FALSE)*$E147</f>
        <v>0</v>
      </c>
      <c r="V146" s="5">
        <f>VLOOKUP(CONCATENATE($F146," ",$G146),AllocFactorMatrix,(V$4+1),FALSE)*$E147</f>
        <v>0</v>
      </c>
      <c r="W146" s="5">
        <f>VLOOKUP(CONCATENATE($F146," ",$G146),AllocFactorMatrix,(W$4+1),FALSE)*$E147</f>
        <v>0</v>
      </c>
      <c r="X146" s="5">
        <f t="shared" si="50"/>
        <v>0</v>
      </c>
      <c r="Y146" s="5">
        <f>VLOOKUP(CONCATENATE($F146," ",$G146),AllocFactorMatrix,(Y$4+1),FALSE)*$E147</f>
        <v>0</v>
      </c>
      <c r="Z146" s="5">
        <f>VLOOKUP(CONCATENATE($F146," ",$G146),AllocFactorMatrix,(Z$4+1),FALSE)*$E147</f>
        <v>0</v>
      </c>
      <c r="AA146" s="5">
        <f t="shared" si="49"/>
        <v>0</v>
      </c>
      <c r="AB146" s="5">
        <f>VLOOKUP(CONCATENATE($F146," ",$G146),AllocFactorMatrix,(AB$4+1),FALSE)*$E147</f>
        <v>0</v>
      </c>
      <c r="AC146" s="5">
        <f>VLOOKUP(CONCATENATE($F146," ",$G146),AllocFactorMatrix,(AC$4+1),FALSE)*$E147</f>
        <v>0</v>
      </c>
      <c r="AD146" s="5">
        <f>VLOOKUP(CONCATENATE($F146," ",$G146),AllocFactorMatrix,(AD$4+1),FALSE)*$E147</f>
        <v>3923399.19</v>
      </c>
    </row>
    <row r="147" spans="4:30" collapsed="1">
      <c r="D147" s="1" t="s">
        <v>99</v>
      </c>
      <c r="E147" s="57">
        <f>3877573+45826.19</f>
        <v>3923399.19</v>
      </c>
      <c r="F147" s="10" t="s">
        <v>52</v>
      </c>
      <c r="G147" s="55" t="str">
        <f>$G$15</f>
        <v>TOTAL</v>
      </c>
      <c r="H147" s="4">
        <f t="shared" si="44"/>
        <v>3923399.19</v>
      </c>
      <c r="I147" s="5">
        <f>VLOOKUP(CONCATENATE($F147," ",$G147),AllocFactorMatrix,(I$4+1),FALSE)*$E147</f>
        <v>0</v>
      </c>
      <c r="J147" s="5">
        <f>VLOOKUP(CONCATENATE($F147," ",$G147),AllocFactorMatrix,(J$4+1),FALSE)*$E147</f>
        <v>0</v>
      </c>
      <c r="K147" s="5">
        <f>VLOOKUP(CONCATENATE($F147," ",$G147),AllocFactorMatrix,(K$4+1),FALSE)*$E147</f>
        <v>0</v>
      </c>
      <c r="L147" s="5">
        <f>VLOOKUP(CONCATENATE($F147," ",$G147),AllocFactorMatrix,(L$4+1),FALSE)*$E147</f>
        <v>0</v>
      </c>
      <c r="M147" s="5">
        <f>VLOOKUP(CONCATENATE($F147," ",$G147),AllocFactorMatrix,(M$4+1),FALSE)*$E147</f>
        <v>0</v>
      </c>
      <c r="N147" s="5">
        <f t="shared" si="47"/>
        <v>0</v>
      </c>
      <c r="O147" s="5">
        <f>VLOOKUP(CONCATENATE($F147," ",$G147),AllocFactorMatrix,(O$4+1),FALSE)*$E147</f>
        <v>0</v>
      </c>
      <c r="P147" s="5">
        <f>VLOOKUP(CONCATENATE($F147," ",$G147),AllocFactorMatrix,(P$4+1),FALSE)*$E147</f>
        <v>0</v>
      </c>
      <c r="Q147" s="5">
        <f>VLOOKUP(CONCATENATE($F147," ",$G147),AllocFactorMatrix,(Q$4+1),FALSE)*$E147</f>
        <v>0</v>
      </c>
      <c r="R147" s="5">
        <f>VLOOKUP(CONCATENATE($F147," ",$G147),AllocFactorMatrix,(R$4+1),FALSE)*$E147</f>
        <v>0</v>
      </c>
      <c r="S147" s="5">
        <f t="shared" si="42"/>
        <v>0</v>
      </c>
      <c r="T147" s="5">
        <f>VLOOKUP(CONCATENATE($F147," ",$G147),AllocFactorMatrix,(T$4+1),FALSE)*$E147</f>
        <v>0</v>
      </c>
      <c r="U147" s="5">
        <f>VLOOKUP(CONCATENATE($F147," ",$G147),AllocFactorMatrix,(U$4+1),FALSE)*$E147</f>
        <v>0</v>
      </c>
      <c r="V147" s="5">
        <f>VLOOKUP(CONCATENATE($F147," ",$G147),AllocFactorMatrix,(V$4+1),FALSE)*$E147</f>
        <v>0</v>
      </c>
      <c r="W147" s="5">
        <f>VLOOKUP(CONCATENATE($F147," ",$G147),AllocFactorMatrix,(W$4+1),FALSE)*$E147</f>
        <v>0</v>
      </c>
      <c r="X147" s="5">
        <f t="shared" si="50"/>
        <v>0</v>
      </c>
      <c r="Y147" s="5">
        <f>VLOOKUP(CONCATENATE($F147," ",$G147),AllocFactorMatrix,(Y$4+1),FALSE)*$E147</f>
        <v>0</v>
      </c>
      <c r="Z147" s="5">
        <f>VLOOKUP(CONCATENATE($F147," ",$G147),AllocFactorMatrix,(Z$4+1),FALSE)*$E147</f>
        <v>0</v>
      </c>
      <c r="AA147" s="5">
        <f t="shared" si="49"/>
        <v>0</v>
      </c>
      <c r="AB147" s="5">
        <f>VLOOKUP(CONCATENATE($F147," ",$G147),AllocFactorMatrix,(AB$4+1),FALSE)*$E147</f>
        <v>0</v>
      </c>
      <c r="AC147" s="5">
        <f>VLOOKUP(CONCATENATE($F147," ",$G147),AllocFactorMatrix,(AC$4+1),FALSE)*$E147</f>
        <v>0</v>
      </c>
      <c r="AD147" s="5">
        <f>VLOOKUP(CONCATENATE($F147," ",$G147),AllocFactorMatrix,(AD$4+1),FALSE)*$E147</f>
        <v>3923399.19</v>
      </c>
    </row>
    <row r="148" spans="4:30" hidden="1" outlineLevel="1">
      <c r="E148" s="11"/>
      <c r="F148" s="11"/>
      <c r="G148" s="55" t="str">
        <f>$G$8</f>
        <v>PRODUCTION</v>
      </c>
      <c r="H148" s="4">
        <f t="shared" ref="H148:H155" si="51">H44+H52+H60+H76+H84+H92+H100+H108+H116+H124+H132+H140+H68</f>
        <v>0</v>
      </c>
      <c r="I148" s="4">
        <f>I44+I52+I60+I76+I84+I92+I100+I108+I116+I124+I132+I140+I68</f>
        <v>0</v>
      </c>
      <c r="J148" s="4">
        <f t="shared" ref="I148:AD154" si="52">J44+J52+J60+J76+J84+J92+J100+J108+J116+J124+J132+J140+J68</f>
        <v>0</v>
      </c>
      <c r="K148" s="4">
        <f t="shared" si="52"/>
        <v>0</v>
      </c>
      <c r="L148" s="4">
        <f t="shared" si="52"/>
        <v>0</v>
      </c>
      <c r="M148" s="4">
        <f t="shared" ref="M148:M155" si="53">M44+M52+M60+M76+M84+M92+M100+M108+M116+M124+M132+M140+M68</f>
        <v>0</v>
      </c>
      <c r="N148" s="4">
        <f t="shared" si="52"/>
        <v>0</v>
      </c>
      <c r="O148" s="4">
        <f t="shared" si="52"/>
        <v>0</v>
      </c>
      <c r="P148" s="4">
        <f t="shared" si="52"/>
        <v>0</v>
      </c>
      <c r="Q148" s="4">
        <f t="shared" si="52"/>
        <v>0</v>
      </c>
      <c r="R148" s="4">
        <f t="shared" ref="R148:R155" si="54">R44+R52+R60+R76+R84+R92+R100+R108+R116+R124+R132+R140+R68</f>
        <v>0</v>
      </c>
      <c r="S148" s="4">
        <f t="shared" si="52"/>
        <v>0</v>
      </c>
      <c r="T148" s="4">
        <f t="shared" ref="T148:T155" si="55">T44+T52+T60+T76+T84+T92+T100+T108+T116+T124+T132+T140+T68</f>
        <v>0</v>
      </c>
      <c r="U148" s="4">
        <f t="shared" si="52"/>
        <v>0</v>
      </c>
      <c r="V148" s="4">
        <f t="shared" si="52"/>
        <v>0</v>
      </c>
      <c r="W148" s="4">
        <f t="shared" ref="W148:W155" si="56">W44+W52+W60+W76+W84+W92+W100+W108+W116+W124+W132+W140+W68</f>
        <v>0</v>
      </c>
      <c r="X148" s="4">
        <f t="shared" si="52"/>
        <v>0</v>
      </c>
      <c r="Y148" s="4">
        <f t="shared" si="52"/>
        <v>0</v>
      </c>
      <c r="Z148" s="4">
        <f t="shared" si="52"/>
        <v>0</v>
      </c>
      <c r="AA148" s="4">
        <f t="shared" si="52"/>
        <v>0</v>
      </c>
      <c r="AB148" s="4">
        <f t="shared" ref="AB148:AC155" si="57">AB44+AB52+AB60+AB76+AB84+AB92+AB100+AB108+AB116+AB124+AB132+AB140+AB68</f>
        <v>0</v>
      </c>
      <c r="AC148" s="4">
        <f t="shared" si="57"/>
        <v>0</v>
      </c>
      <c r="AD148" s="4">
        <f t="shared" si="52"/>
        <v>0</v>
      </c>
    </row>
    <row r="149" spans="4:30" hidden="1" outlineLevel="1">
      <c r="E149" s="11"/>
      <c r="F149" s="11"/>
      <c r="G149" s="55" t="str">
        <f>$G$9</f>
        <v>BULKTRAN</v>
      </c>
      <c r="H149" s="4">
        <f t="shared" si="51"/>
        <v>0</v>
      </c>
      <c r="I149" s="4">
        <f t="shared" ref="I149:Y149" si="58">I45+I53+I61+I77+I85+I93+I101+I109+I117+I125+I133+I141+I69</f>
        <v>0</v>
      </c>
      <c r="J149" s="4">
        <f t="shared" si="58"/>
        <v>0</v>
      </c>
      <c r="K149" s="4">
        <f t="shared" si="58"/>
        <v>0</v>
      </c>
      <c r="L149" s="4">
        <f t="shared" si="58"/>
        <v>0</v>
      </c>
      <c r="M149" s="4">
        <f t="shared" si="53"/>
        <v>0</v>
      </c>
      <c r="N149" s="4">
        <f t="shared" si="58"/>
        <v>0</v>
      </c>
      <c r="O149" s="4">
        <f t="shared" si="58"/>
        <v>0</v>
      </c>
      <c r="P149" s="4">
        <f t="shared" si="58"/>
        <v>0</v>
      </c>
      <c r="Q149" s="4">
        <f t="shared" si="58"/>
        <v>0</v>
      </c>
      <c r="R149" s="4">
        <f t="shared" si="54"/>
        <v>0</v>
      </c>
      <c r="S149" s="4">
        <f t="shared" si="58"/>
        <v>0</v>
      </c>
      <c r="T149" s="4">
        <f t="shared" si="55"/>
        <v>0</v>
      </c>
      <c r="U149" s="4">
        <f t="shared" si="58"/>
        <v>0</v>
      </c>
      <c r="V149" s="4">
        <f t="shared" si="58"/>
        <v>0</v>
      </c>
      <c r="W149" s="4">
        <f t="shared" si="56"/>
        <v>0</v>
      </c>
      <c r="X149" s="4">
        <f t="shared" si="58"/>
        <v>0</v>
      </c>
      <c r="Y149" s="4">
        <f t="shared" si="58"/>
        <v>0</v>
      </c>
      <c r="Z149" s="4">
        <f t="shared" si="52"/>
        <v>0</v>
      </c>
      <c r="AA149" s="4">
        <f t="shared" si="52"/>
        <v>0</v>
      </c>
      <c r="AB149" s="4">
        <f t="shared" si="57"/>
        <v>0</v>
      </c>
      <c r="AC149" s="4">
        <f t="shared" si="57"/>
        <v>0</v>
      </c>
      <c r="AD149" s="4">
        <f t="shared" si="52"/>
        <v>0</v>
      </c>
    </row>
    <row r="150" spans="4:30" hidden="1" outlineLevel="1">
      <c r="E150" s="11"/>
      <c r="F150" s="11"/>
      <c r="G150" s="55" t="str">
        <f>$G$10</f>
        <v>SUBTRAN</v>
      </c>
      <c r="H150" s="4">
        <f t="shared" si="51"/>
        <v>0</v>
      </c>
      <c r="I150" s="4">
        <f t="shared" si="52"/>
        <v>0</v>
      </c>
      <c r="J150" s="4">
        <f t="shared" si="52"/>
        <v>0</v>
      </c>
      <c r="K150" s="4">
        <f t="shared" si="52"/>
        <v>0</v>
      </c>
      <c r="L150" s="4">
        <f t="shared" si="52"/>
        <v>0</v>
      </c>
      <c r="M150" s="4">
        <f t="shared" si="53"/>
        <v>0</v>
      </c>
      <c r="N150" s="4">
        <f t="shared" si="52"/>
        <v>0</v>
      </c>
      <c r="O150" s="4">
        <f t="shared" si="52"/>
        <v>0</v>
      </c>
      <c r="P150" s="4">
        <f t="shared" si="52"/>
        <v>0</v>
      </c>
      <c r="Q150" s="4">
        <f t="shared" si="52"/>
        <v>0</v>
      </c>
      <c r="R150" s="4">
        <f t="shared" si="54"/>
        <v>0</v>
      </c>
      <c r="S150" s="4">
        <f t="shared" si="52"/>
        <v>0</v>
      </c>
      <c r="T150" s="4">
        <f t="shared" si="55"/>
        <v>0</v>
      </c>
      <c r="U150" s="4">
        <f t="shared" si="52"/>
        <v>0</v>
      </c>
      <c r="V150" s="4">
        <f t="shared" si="52"/>
        <v>0</v>
      </c>
      <c r="W150" s="4">
        <f t="shared" si="56"/>
        <v>0</v>
      </c>
      <c r="X150" s="4">
        <f t="shared" si="52"/>
        <v>0</v>
      </c>
      <c r="Y150" s="4">
        <f t="shared" si="52"/>
        <v>0</v>
      </c>
      <c r="Z150" s="4">
        <f t="shared" si="52"/>
        <v>0</v>
      </c>
      <c r="AA150" s="4">
        <f t="shared" si="52"/>
        <v>0</v>
      </c>
      <c r="AB150" s="4">
        <f t="shared" si="57"/>
        <v>0</v>
      </c>
      <c r="AC150" s="4">
        <f t="shared" si="57"/>
        <v>0</v>
      </c>
      <c r="AD150" s="4">
        <f t="shared" si="52"/>
        <v>0</v>
      </c>
    </row>
    <row r="151" spans="4:30" hidden="1" outlineLevel="1">
      <c r="E151" s="11"/>
      <c r="F151" s="11"/>
      <c r="G151" s="55" t="str">
        <f>$G$11</f>
        <v>DISTPRI</v>
      </c>
      <c r="H151" s="4">
        <f t="shared" si="51"/>
        <v>446253131.98746914</v>
      </c>
      <c r="I151" s="4">
        <f>I47+I55+I63+I79+I87+I95+I103+I111+I119+I127+I135+I143+I71</f>
        <v>298250001.03864622</v>
      </c>
      <c r="J151" s="4">
        <f t="shared" si="52"/>
        <v>14058726.456317138</v>
      </c>
      <c r="K151" s="4">
        <f t="shared" si="52"/>
        <v>51048098.594186999</v>
      </c>
      <c r="L151" s="4">
        <f t="shared" si="52"/>
        <v>1577651.8719492734</v>
      </c>
      <c r="M151" s="4">
        <f t="shared" si="53"/>
        <v>0</v>
      </c>
      <c r="N151" s="4">
        <f t="shared" si="52"/>
        <v>52625750.466136269</v>
      </c>
      <c r="O151" s="4">
        <f t="shared" si="52"/>
        <v>38277151.500916339</v>
      </c>
      <c r="P151" s="4">
        <f t="shared" si="52"/>
        <v>7129122.0428689644</v>
      </c>
      <c r="Q151" s="4">
        <f t="shared" si="52"/>
        <v>0</v>
      </c>
      <c r="R151" s="4">
        <f t="shared" si="54"/>
        <v>0</v>
      </c>
      <c r="S151" s="4">
        <f t="shared" si="52"/>
        <v>45406273.543785304</v>
      </c>
      <c r="T151" s="4">
        <f t="shared" si="55"/>
        <v>1364556.8625922929</v>
      </c>
      <c r="U151" s="4">
        <f t="shared" si="52"/>
        <v>22007214.411436405</v>
      </c>
      <c r="V151" s="4">
        <f t="shared" si="52"/>
        <v>0</v>
      </c>
      <c r="W151" s="4">
        <f t="shared" si="56"/>
        <v>0</v>
      </c>
      <c r="X151" s="4">
        <f t="shared" si="52"/>
        <v>23371771.274028696</v>
      </c>
      <c r="Y151" s="4">
        <f t="shared" si="52"/>
        <v>11542320.227565223</v>
      </c>
      <c r="Z151" s="4">
        <f t="shared" si="52"/>
        <v>192571.08395502905</v>
      </c>
      <c r="AA151" s="4">
        <f t="shared" si="52"/>
        <v>11734891.311520254</v>
      </c>
      <c r="AB151" s="4">
        <f t="shared" si="57"/>
        <v>156014.84479287587</v>
      </c>
      <c r="AC151" s="4">
        <f t="shared" si="57"/>
        <v>534485.18318452069</v>
      </c>
      <c r="AD151" s="4">
        <f t="shared" si="52"/>
        <v>115217.86905793863</v>
      </c>
    </row>
    <row r="152" spans="4:30" hidden="1" outlineLevel="1">
      <c r="E152" s="11"/>
      <c r="F152" s="11"/>
      <c r="G152" s="55" t="str">
        <f>$G$12</f>
        <v>DISTSEC</v>
      </c>
      <c r="H152" s="4">
        <f t="shared" si="51"/>
        <v>231086642.79253078</v>
      </c>
      <c r="I152" s="4">
        <f t="shared" si="52"/>
        <v>172783818.26222348</v>
      </c>
      <c r="J152" s="4">
        <f t="shared" si="52"/>
        <v>8329962.9462436363</v>
      </c>
      <c r="K152" s="4">
        <f t="shared" si="52"/>
        <v>25134969.616151102</v>
      </c>
      <c r="L152" s="4">
        <f t="shared" si="52"/>
        <v>0</v>
      </c>
      <c r="M152" s="4">
        <f t="shared" si="53"/>
        <v>0</v>
      </c>
      <c r="N152" s="4">
        <f t="shared" si="52"/>
        <v>25134969.616151102</v>
      </c>
      <c r="O152" s="4">
        <f t="shared" si="52"/>
        <v>16016100.470696278</v>
      </c>
      <c r="P152" s="4">
        <f t="shared" si="52"/>
        <v>0</v>
      </c>
      <c r="Q152" s="4">
        <f t="shared" si="52"/>
        <v>0</v>
      </c>
      <c r="R152" s="4">
        <f t="shared" si="54"/>
        <v>0</v>
      </c>
      <c r="S152" s="4">
        <f t="shared" si="52"/>
        <v>16016100.470696278</v>
      </c>
      <c r="T152" s="4">
        <f t="shared" si="55"/>
        <v>433041.75708842761</v>
      </c>
      <c r="U152" s="4">
        <f t="shared" si="52"/>
        <v>0</v>
      </c>
      <c r="V152" s="4">
        <f t="shared" si="52"/>
        <v>0</v>
      </c>
      <c r="W152" s="4">
        <f t="shared" si="56"/>
        <v>0</v>
      </c>
      <c r="X152" s="4">
        <f t="shared" si="52"/>
        <v>433041.75708842761</v>
      </c>
      <c r="Y152" s="4">
        <f t="shared" si="52"/>
        <v>5907444.0496023139</v>
      </c>
      <c r="Z152" s="4">
        <f t="shared" si="52"/>
        <v>0</v>
      </c>
      <c r="AA152" s="4">
        <f t="shared" si="52"/>
        <v>5907444.0496023139</v>
      </c>
      <c r="AB152" s="4">
        <f t="shared" si="57"/>
        <v>61301.736938107701</v>
      </c>
      <c r="AC152" s="4">
        <f t="shared" si="57"/>
        <v>2081429.7449600575</v>
      </c>
      <c r="AD152" s="4">
        <f t="shared" si="52"/>
        <v>338574.20862739487</v>
      </c>
    </row>
    <row r="153" spans="4:30" hidden="1" outlineLevel="1">
      <c r="E153" s="11"/>
      <c r="F153" s="11"/>
      <c r="G153" s="55" t="str">
        <f>$G$13</f>
        <v>ENERGY</v>
      </c>
      <c r="H153" s="4">
        <f t="shared" si="51"/>
        <v>0</v>
      </c>
      <c r="I153" s="4">
        <f t="shared" si="52"/>
        <v>0</v>
      </c>
      <c r="J153" s="4">
        <f t="shared" si="52"/>
        <v>0</v>
      </c>
      <c r="K153" s="4">
        <f t="shared" si="52"/>
        <v>0</v>
      </c>
      <c r="L153" s="4">
        <f t="shared" si="52"/>
        <v>0</v>
      </c>
      <c r="M153" s="4">
        <f t="shared" si="53"/>
        <v>0</v>
      </c>
      <c r="N153" s="4">
        <f t="shared" si="52"/>
        <v>0</v>
      </c>
      <c r="O153" s="4">
        <f t="shared" si="52"/>
        <v>0</v>
      </c>
      <c r="P153" s="4">
        <f t="shared" si="52"/>
        <v>0</v>
      </c>
      <c r="Q153" s="4">
        <f t="shared" si="52"/>
        <v>0</v>
      </c>
      <c r="R153" s="4">
        <f t="shared" si="54"/>
        <v>0</v>
      </c>
      <c r="S153" s="4">
        <f t="shared" si="52"/>
        <v>0</v>
      </c>
      <c r="T153" s="4">
        <f t="shared" si="55"/>
        <v>0</v>
      </c>
      <c r="U153" s="4">
        <f t="shared" si="52"/>
        <v>0</v>
      </c>
      <c r="V153" s="4">
        <f t="shared" si="52"/>
        <v>0</v>
      </c>
      <c r="W153" s="4">
        <f t="shared" si="56"/>
        <v>0</v>
      </c>
      <c r="X153" s="4">
        <f t="shared" si="52"/>
        <v>0</v>
      </c>
      <c r="Y153" s="4">
        <f t="shared" si="52"/>
        <v>0</v>
      </c>
      <c r="Z153" s="4">
        <f t="shared" si="52"/>
        <v>0</v>
      </c>
      <c r="AA153" s="4">
        <f t="shared" si="52"/>
        <v>0</v>
      </c>
      <c r="AB153" s="4">
        <f t="shared" si="57"/>
        <v>0</v>
      </c>
      <c r="AC153" s="4">
        <f t="shared" si="57"/>
        <v>0</v>
      </c>
      <c r="AD153" s="4">
        <f t="shared" si="52"/>
        <v>0</v>
      </c>
    </row>
    <row r="154" spans="4:30" hidden="1" outlineLevel="1">
      <c r="E154" s="11"/>
      <c r="F154" s="11"/>
      <c r="G154" s="55" t="str">
        <f>$G$14</f>
        <v>CUSTOMER</v>
      </c>
      <c r="H154" s="4">
        <f t="shared" si="51"/>
        <v>108582390.90999998</v>
      </c>
      <c r="I154" s="4">
        <f t="shared" si="52"/>
        <v>49422070.474438459</v>
      </c>
      <c r="J154" s="4">
        <f t="shared" si="52"/>
        <v>13304129.705685806</v>
      </c>
      <c r="K154" s="4">
        <f t="shared" si="52"/>
        <v>3773925.7865963955</v>
      </c>
      <c r="L154" s="4">
        <f t="shared" si="52"/>
        <v>1248284.6553893765</v>
      </c>
      <c r="M154" s="4">
        <f t="shared" si="53"/>
        <v>202761.48214395292</v>
      </c>
      <c r="N154" s="4">
        <f t="shared" si="52"/>
        <v>5224971.9241297245</v>
      </c>
      <c r="O154" s="4">
        <f t="shared" si="52"/>
        <v>1089769.8467774005</v>
      </c>
      <c r="P154" s="4">
        <f t="shared" si="52"/>
        <v>324111.33634420758</v>
      </c>
      <c r="Q154" s="4">
        <f t="shared" si="52"/>
        <v>706450.93780195573</v>
      </c>
      <c r="R154" s="4">
        <f t="shared" si="54"/>
        <v>124161.41616487224</v>
      </c>
      <c r="S154" s="4">
        <f t="shared" si="52"/>
        <v>2244493.5370884361</v>
      </c>
      <c r="T154" s="4">
        <f t="shared" si="55"/>
        <v>7497.9143411433161</v>
      </c>
      <c r="U154" s="4">
        <f t="shared" si="52"/>
        <v>192269.46269195623</v>
      </c>
      <c r="V154" s="4">
        <f t="shared" si="52"/>
        <v>1038897.7194602169</v>
      </c>
      <c r="W154" s="4">
        <f t="shared" si="56"/>
        <v>186242.50594184606</v>
      </c>
      <c r="X154" s="4">
        <f t="shared" si="52"/>
        <v>1424907.6024351625</v>
      </c>
      <c r="Y154" s="4">
        <f t="shared" si="52"/>
        <v>301788.57121652353</v>
      </c>
      <c r="Z154" s="4">
        <f t="shared" si="52"/>
        <v>5493.3477864208598</v>
      </c>
      <c r="AA154" s="4">
        <f t="shared" si="52"/>
        <v>307281.91900294437</v>
      </c>
      <c r="AB154" s="4">
        <f t="shared" si="57"/>
        <v>5569.0721063698511</v>
      </c>
      <c r="AC154" s="4">
        <f t="shared" si="57"/>
        <v>32710149.260938577</v>
      </c>
      <c r="AD154" s="4">
        <f t="shared" si="52"/>
        <v>3938817.4141745125</v>
      </c>
    </row>
    <row r="155" spans="4:30" collapsed="1">
      <c r="D155" s="1" t="s">
        <v>3</v>
      </c>
      <c r="E155" s="4">
        <f>E51+E59+E67+E75+E83+E91+E99+E107+E115+E123+E131+E139+E147</f>
        <v>785922165.69000006</v>
      </c>
      <c r="F155" s="3"/>
      <c r="G155" s="55" t="str">
        <f>$G$15</f>
        <v>TOTAL</v>
      </c>
      <c r="H155" s="4">
        <f t="shared" si="51"/>
        <v>785922165.69000018</v>
      </c>
      <c r="I155" s="4">
        <f>I51+I59+I67+I83+I91+I99+I107+I115+I123+I131+I139+I147+I75</f>
        <v>520455889.77530813</v>
      </c>
      <c r="J155" s="4">
        <f t="shared" ref="J155:AD155" si="59">J51+J59+J67+J83+J91+J99+J107+J115+J123+J131+J139+J147+J75</f>
        <v>35692819.10824658</v>
      </c>
      <c r="K155" s="4">
        <f t="shared" si="59"/>
        <v>79956993.996934488</v>
      </c>
      <c r="L155" s="4">
        <f t="shared" si="59"/>
        <v>2825936.5273386501</v>
      </c>
      <c r="M155" s="4">
        <f t="shared" si="53"/>
        <v>202761.48214395292</v>
      </c>
      <c r="N155" s="4">
        <f t="shared" si="59"/>
        <v>82985692.006417096</v>
      </c>
      <c r="O155" s="4">
        <f t="shared" si="59"/>
        <v>55383021.818390027</v>
      </c>
      <c r="P155" s="4">
        <f t="shared" si="59"/>
        <v>7453233.379213172</v>
      </c>
      <c r="Q155" s="4">
        <f t="shared" si="59"/>
        <v>706450.93780195573</v>
      </c>
      <c r="R155" s="4">
        <f t="shared" si="54"/>
        <v>124161.41616487224</v>
      </c>
      <c r="S155" s="4">
        <f t="shared" si="59"/>
        <v>63666867.551570013</v>
      </c>
      <c r="T155" s="4">
        <f t="shared" si="55"/>
        <v>1805096.5340218639</v>
      </c>
      <c r="U155" s="4">
        <f t="shared" si="59"/>
        <v>22199483.87412836</v>
      </c>
      <c r="V155" s="4">
        <f t="shared" si="59"/>
        <v>1038897.7194602169</v>
      </c>
      <c r="W155" s="4">
        <f t="shared" si="56"/>
        <v>186242.50594184606</v>
      </c>
      <c r="X155" s="4">
        <f t="shared" si="59"/>
        <v>25229720.633552294</v>
      </c>
      <c r="Y155" s="4">
        <f t="shared" si="59"/>
        <v>17751552.848384064</v>
      </c>
      <c r="Z155" s="4">
        <f t="shared" si="59"/>
        <v>198064.43174144992</v>
      </c>
      <c r="AA155" s="4">
        <f t="shared" si="59"/>
        <v>17949617.280125514</v>
      </c>
      <c r="AB155" s="4">
        <f t="shared" si="57"/>
        <v>222885.65383735346</v>
      </c>
      <c r="AC155" s="4">
        <f t="shared" si="57"/>
        <v>35326064.189083159</v>
      </c>
      <c r="AD155" s="4">
        <f t="shared" si="59"/>
        <v>4392609.4918598458</v>
      </c>
    </row>
    <row r="156" spans="4:30">
      <c r="E156" s="4"/>
      <c r="F156" s="3"/>
      <c r="G156" s="7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spans="4:30" hidden="1" outlineLevel="1">
      <c r="E157" s="11"/>
      <c r="F157" s="11"/>
      <c r="G157" s="55" t="str">
        <f>$G$8</f>
        <v>PRODUCTION</v>
      </c>
      <c r="H157" s="4">
        <f t="shared" ref="H157:AD157" si="60">H8+H34+H148</f>
        <v>1157494628.9999995</v>
      </c>
      <c r="I157" s="4">
        <f t="shared" si="60"/>
        <v>570162165.79062021</v>
      </c>
      <c r="J157" s="4">
        <f t="shared" si="60"/>
        <v>28185153.172153454</v>
      </c>
      <c r="K157" s="4">
        <f t="shared" si="60"/>
        <v>103240600.75633676</v>
      </c>
      <c r="L157" s="4">
        <f t="shared" si="60"/>
        <v>3249647.566614009</v>
      </c>
      <c r="M157" s="4">
        <f t="shared" si="60"/>
        <v>304741.55046950333</v>
      </c>
      <c r="N157" s="4">
        <f t="shared" si="60"/>
        <v>106794989.87342028</v>
      </c>
      <c r="O157" s="4">
        <f t="shared" si="60"/>
        <v>78478916.761441469</v>
      </c>
      <c r="P157" s="4">
        <f t="shared" si="60"/>
        <v>14622908.593349067</v>
      </c>
      <c r="Q157" s="4">
        <f t="shared" si="60"/>
        <v>6607820.1147694141</v>
      </c>
      <c r="R157" s="4">
        <f t="shared" si="60"/>
        <v>297146.28428055078</v>
      </c>
      <c r="S157" s="4">
        <f t="shared" si="60"/>
        <v>100006791.75384048</v>
      </c>
      <c r="T157" s="4">
        <f t="shared" si="60"/>
        <v>2741469.5735691614</v>
      </c>
      <c r="U157" s="4">
        <f t="shared" si="60"/>
        <v>44863682.474821009</v>
      </c>
      <c r="V157" s="4">
        <f t="shared" si="60"/>
        <v>237105822.47910476</v>
      </c>
      <c r="W157" s="4">
        <f t="shared" si="60"/>
        <v>42817381.685245693</v>
      </c>
      <c r="X157" s="4">
        <f t="shared" si="60"/>
        <v>327528356.2127406</v>
      </c>
      <c r="Y157" s="4">
        <f t="shared" si="60"/>
        <v>24100750.807052769</v>
      </c>
      <c r="Z157" s="4">
        <f t="shared" si="60"/>
        <v>403678.36361131625</v>
      </c>
      <c r="AA157" s="4">
        <f t="shared" si="60"/>
        <v>24504429.170664083</v>
      </c>
      <c r="AB157" s="4">
        <f t="shared" si="60"/>
        <v>312743.02656058013</v>
      </c>
      <c r="AC157" s="4">
        <f t="shared" si="60"/>
        <v>0</v>
      </c>
      <c r="AD157" s="4">
        <f t="shared" si="60"/>
        <v>0</v>
      </c>
    </row>
    <row r="158" spans="4:30" hidden="1" outlineLevel="1">
      <c r="E158" s="11"/>
      <c r="F158" s="11"/>
      <c r="G158" s="55" t="str">
        <f>$G$9</f>
        <v>BULKTRAN</v>
      </c>
      <c r="H158" s="4">
        <f>H9+H35+H149</f>
        <v>456182831.82010001</v>
      </c>
      <c r="I158" s="4">
        <f t="shared" ref="I158:AD158" si="61">I9+I35+I149</f>
        <v>224707903.49304202</v>
      </c>
      <c r="J158" s="4">
        <f t="shared" si="61"/>
        <v>11108114.601330247</v>
      </c>
      <c r="K158" s="4">
        <f t="shared" si="61"/>
        <v>40688387.169901982</v>
      </c>
      <c r="L158" s="4">
        <f t="shared" si="61"/>
        <v>1280725.9681507132</v>
      </c>
      <c r="M158" s="4">
        <f t="shared" si="61"/>
        <v>120102.38318473092</v>
      </c>
      <c r="N158" s="4">
        <f t="shared" si="61"/>
        <v>42089215.521237426</v>
      </c>
      <c r="O158" s="4">
        <f t="shared" si="61"/>
        <v>30929503.765678618</v>
      </c>
      <c r="P158" s="4">
        <f t="shared" si="61"/>
        <v>5763067.6501052268</v>
      </c>
      <c r="Q158" s="4">
        <f t="shared" si="61"/>
        <v>2604222.9627601407</v>
      </c>
      <c r="R158" s="4">
        <f t="shared" si="61"/>
        <v>117108.99561152274</v>
      </c>
      <c r="S158" s="4">
        <f t="shared" si="61"/>
        <v>39413903.374155514</v>
      </c>
      <c r="T158" s="4">
        <f t="shared" si="61"/>
        <v>1080446.7874722397</v>
      </c>
      <c r="U158" s="4">
        <f t="shared" si="61"/>
        <v>17681327.58846835</v>
      </c>
      <c r="V158" s="4">
        <f t="shared" si="61"/>
        <v>93446313.122850716</v>
      </c>
      <c r="W158" s="4">
        <f t="shared" si="61"/>
        <v>16874855.346130047</v>
      </c>
      <c r="X158" s="4">
        <f t="shared" si="61"/>
        <v>129082942.84492135</v>
      </c>
      <c r="Y158" s="4">
        <f t="shared" si="61"/>
        <v>9498401.5274872538</v>
      </c>
      <c r="Z158" s="4">
        <f t="shared" si="61"/>
        <v>159094.59486287969</v>
      </c>
      <c r="AA158" s="4">
        <f t="shared" si="61"/>
        <v>9657496.122350134</v>
      </c>
      <c r="AB158" s="4">
        <f t="shared" si="61"/>
        <v>123255.86306318332</v>
      </c>
      <c r="AC158" s="4">
        <f t="shared" si="61"/>
        <v>0</v>
      </c>
      <c r="AD158" s="4">
        <f t="shared" si="61"/>
        <v>0</v>
      </c>
    </row>
    <row r="159" spans="4:30" hidden="1" outlineLevel="1">
      <c r="E159" s="11"/>
      <c r="F159" s="11"/>
      <c r="G159" s="55" t="str">
        <f>$G$10</f>
        <v>SUBTRAN</v>
      </c>
      <c r="H159" s="4">
        <f t="shared" ref="H159:AD159" si="62">H10+H36+H150</f>
        <v>100341301.17989999</v>
      </c>
      <c r="I159" s="4">
        <f t="shared" si="62"/>
        <v>48852911.661138184</v>
      </c>
      <c r="J159" s="4">
        <f t="shared" si="62"/>
        <v>2357705.4239623342</v>
      </c>
      <c r="K159" s="4">
        <f t="shared" si="62"/>
        <v>8577217.05146477</v>
      </c>
      <c r="L159" s="4">
        <f t="shared" si="62"/>
        <v>264942.1646048351</v>
      </c>
      <c r="M159" s="4">
        <f t="shared" si="62"/>
        <v>32997.145409771125</v>
      </c>
      <c r="N159" s="4">
        <f t="shared" si="62"/>
        <v>8875156.3614793755</v>
      </c>
      <c r="O159" s="4">
        <f t="shared" si="62"/>
        <v>6480221.5426978562</v>
      </c>
      <c r="P159" s="4">
        <f t="shared" si="62"/>
        <v>1204665.6265429286</v>
      </c>
      <c r="Q159" s="4">
        <f t="shared" si="62"/>
        <v>716790.40184867696</v>
      </c>
      <c r="R159" s="4">
        <f t="shared" si="62"/>
        <v>0</v>
      </c>
      <c r="S159" s="4">
        <f t="shared" si="62"/>
        <v>8401677.5710894614</v>
      </c>
      <c r="T159" s="4">
        <f t="shared" si="62"/>
        <v>226278.2093869797</v>
      </c>
      <c r="U159" s="4">
        <f t="shared" si="62"/>
        <v>3704303.4800003208</v>
      </c>
      <c r="V159" s="4">
        <f t="shared" si="62"/>
        <v>25806708.475996479</v>
      </c>
      <c r="W159" s="4">
        <f t="shared" si="62"/>
        <v>0</v>
      </c>
      <c r="X159" s="4">
        <f t="shared" si="62"/>
        <v>29737290.165383779</v>
      </c>
      <c r="Y159" s="4">
        <f t="shared" si="62"/>
        <v>1950356.8297226825</v>
      </c>
      <c r="Z159" s="4">
        <f t="shared" si="62"/>
        <v>32512.501338857834</v>
      </c>
      <c r="AA159" s="4">
        <f t="shared" si="62"/>
        <v>1982869.3310615404</v>
      </c>
      <c r="AB159" s="4">
        <f t="shared" si="62"/>
        <v>26044.359076085831</v>
      </c>
      <c r="AC159" s="4">
        <f t="shared" si="62"/>
        <v>88556.388587126668</v>
      </c>
      <c r="AD159" s="4">
        <f t="shared" si="62"/>
        <v>19089.918122113795</v>
      </c>
    </row>
    <row r="160" spans="4:30" hidden="1" outlineLevel="1">
      <c r="E160" s="11"/>
      <c r="F160" s="11"/>
      <c r="G160" s="55" t="str">
        <f>$G$11</f>
        <v>DISTPRI</v>
      </c>
      <c r="H160" s="4">
        <f t="shared" ref="H160:AD160" si="63">H11+H37+H151</f>
        <v>446253131.98746914</v>
      </c>
      <c r="I160" s="4">
        <f t="shared" si="63"/>
        <v>298250001.03864622</v>
      </c>
      <c r="J160" s="4">
        <f t="shared" si="63"/>
        <v>14058726.456317138</v>
      </c>
      <c r="K160" s="4">
        <f t="shared" si="63"/>
        <v>51048098.594186999</v>
      </c>
      <c r="L160" s="4">
        <f t="shared" si="63"/>
        <v>1577651.8719492734</v>
      </c>
      <c r="M160" s="4">
        <f t="shared" si="63"/>
        <v>0</v>
      </c>
      <c r="N160" s="4">
        <f t="shared" si="63"/>
        <v>52625750.466136269</v>
      </c>
      <c r="O160" s="4">
        <f t="shared" si="63"/>
        <v>38277151.500916339</v>
      </c>
      <c r="P160" s="4">
        <f t="shared" si="63"/>
        <v>7129122.0428689644</v>
      </c>
      <c r="Q160" s="4">
        <f t="shared" si="63"/>
        <v>0</v>
      </c>
      <c r="R160" s="4">
        <f t="shared" si="63"/>
        <v>0</v>
      </c>
      <c r="S160" s="4">
        <f t="shared" si="63"/>
        <v>45406273.543785304</v>
      </c>
      <c r="T160" s="4">
        <f t="shared" si="63"/>
        <v>1364556.8625922929</v>
      </c>
      <c r="U160" s="4">
        <f t="shared" si="63"/>
        <v>22007214.411436405</v>
      </c>
      <c r="V160" s="4">
        <f t="shared" si="63"/>
        <v>0</v>
      </c>
      <c r="W160" s="4">
        <f t="shared" si="63"/>
        <v>0</v>
      </c>
      <c r="X160" s="4">
        <f t="shared" si="63"/>
        <v>23371771.274028696</v>
      </c>
      <c r="Y160" s="4">
        <f t="shared" si="63"/>
        <v>11542320.227565223</v>
      </c>
      <c r="Z160" s="4">
        <f t="shared" si="63"/>
        <v>192571.08395502905</v>
      </c>
      <c r="AA160" s="4">
        <f t="shared" si="63"/>
        <v>11734891.311520254</v>
      </c>
      <c r="AB160" s="4">
        <f t="shared" si="63"/>
        <v>156014.84479287587</v>
      </c>
      <c r="AC160" s="4">
        <f t="shared" si="63"/>
        <v>534485.18318452069</v>
      </c>
      <c r="AD160" s="4">
        <f t="shared" si="63"/>
        <v>115217.86905793863</v>
      </c>
    </row>
    <row r="161" spans="2:30" hidden="1" outlineLevel="1">
      <c r="E161" s="11"/>
      <c r="F161" s="11"/>
      <c r="G161" s="55" t="str">
        <f>$G$12</f>
        <v>DISTSEC</v>
      </c>
      <c r="H161" s="4">
        <f t="shared" ref="H161:AD161" si="64">H12+H38+H152</f>
        <v>231086642.79253078</v>
      </c>
      <c r="I161" s="4">
        <f t="shared" si="64"/>
        <v>172783818.26222348</v>
      </c>
      <c r="J161" s="4">
        <f t="shared" si="64"/>
        <v>8329962.9462436363</v>
      </c>
      <c r="K161" s="4">
        <f t="shared" si="64"/>
        <v>25134969.616151102</v>
      </c>
      <c r="L161" s="4">
        <f t="shared" si="64"/>
        <v>0</v>
      </c>
      <c r="M161" s="4">
        <f t="shared" si="64"/>
        <v>0</v>
      </c>
      <c r="N161" s="4">
        <f t="shared" si="64"/>
        <v>25134969.616151102</v>
      </c>
      <c r="O161" s="4">
        <f t="shared" si="64"/>
        <v>16016100.470696278</v>
      </c>
      <c r="P161" s="4">
        <f t="shared" si="64"/>
        <v>0</v>
      </c>
      <c r="Q161" s="4">
        <f t="shared" si="64"/>
        <v>0</v>
      </c>
      <c r="R161" s="4">
        <f t="shared" si="64"/>
        <v>0</v>
      </c>
      <c r="S161" s="4">
        <f t="shared" si="64"/>
        <v>16016100.470696278</v>
      </c>
      <c r="T161" s="4">
        <f t="shared" si="64"/>
        <v>433041.75708842761</v>
      </c>
      <c r="U161" s="4">
        <f t="shared" si="64"/>
        <v>0</v>
      </c>
      <c r="V161" s="4">
        <f t="shared" si="64"/>
        <v>0</v>
      </c>
      <c r="W161" s="4">
        <f t="shared" si="64"/>
        <v>0</v>
      </c>
      <c r="X161" s="4">
        <f t="shared" si="64"/>
        <v>433041.75708842761</v>
      </c>
      <c r="Y161" s="4">
        <f t="shared" si="64"/>
        <v>5907444.0496023139</v>
      </c>
      <c r="Z161" s="4">
        <f t="shared" si="64"/>
        <v>0</v>
      </c>
      <c r="AA161" s="4">
        <f t="shared" si="64"/>
        <v>5907444.0496023139</v>
      </c>
      <c r="AB161" s="4">
        <f t="shared" si="64"/>
        <v>61301.736938107701</v>
      </c>
      <c r="AC161" s="4">
        <f t="shared" si="64"/>
        <v>2081429.7449600575</v>
      </c>
      <c r="AD161" s="4">
        <f t="shared" si="64"/>
        <v>338574.20862739487</v>
      </c>
    </row>
    <row r="162" spans="2:30" hidden="1" outlineLevel="1">
      <c r="E162" s="11"/>
      <c r="F162" s="11"/>
      <c r="G162" s="55" t="str">
        <f>$G$13</f>
        <v>ENERGY</v>
      </c>
      <c r="H162" s="4">
        <f t="shared" ref="H162:AD162" si="65">H13+H39+H153</f>
        <v>0</v>
      </c>
      <c r="I162" s="4">
        <f t="shared" si="65"/>
        <v>0</v>
      </c>
      <c r="J162" s="4">
        <f t="shared" si="65"/>
        <v>0</v>
      </c>
      <c r="K162" s="4">
        <f t="shared" si="65"/>
        <v>0</v>
      </c>
      <c r="L162" s="4">
        <f t="shared" si="65"/>
        <v>0</v>
      </c>
      <c r="M162" s="4">
        <f t="shared" si="65"/>
        <v>0</v>
      </c>
      <c r="N162" s="4">
        <f t="shared" si="65"/>
        <v>0</v>
      </c>
      <c r="O162" s="4">
        <f t="shared" si="65"/>
        <v>0</v>
      </c>
      <c r="P162" s="4">
        <f t="shared" si="65"/>
        <v>0</v>
      </c>
      <c r="Q162" s="4">
        <f t="shared" si="65"/>
        <v>0</v>
      </c>
      <c r="R162" s="4">
        <f t="shared" si="65"/>
        <v>0</v>
      </c>
      <c r="S162" s="4">
        <f t="shared" si="65"/>
        <v>0</v>
      </c>
      <c r="T162" s="4">
        <f t="shared" si="65"/>
        <v>0</v>
      </c>
      <c r="U162" s="4">
        <f t="shared" si="65"/>
        <v>0</v>
      </c>
      <c r="V162" s="4">
        <f t="shared" si="65"/>
        <v>0</v>
      </c>
      <c r="W162" s="4">
        <f t="shared" si="65"/>
        <v>0</v>
      </c>
      <c r="X162" s="4">
        <f t="shared" si="65"/>
        <v>0</v>
      </c>
      <c r="Y162" s="4">
        <f t="shared" si="65"/>
        <v>0</v>
      </c>
      <c r="Z162" s="4">
        <f t="shared" si="65"/>
        <v>0</v>
      </c>
      <c r="AA162" s="4">
        <f t="shared" si="65"/>
        <v>0</v>
      </c>
      <c r="AB162" s="4">
        <f t="shared" si="65"/>
        <v>0</v>
      </c>
      <c r="AC162" s="4">
        <f t="shared" si="65"/>
        <v>0</v>
      </c>
      <c r="AD162" s="4">
        <f t="shared" si="65"/>
        <v>0</v>
      </c>
    </row>
    <row r="163" spans="2:30" hidden="1" outlineLevel="1">
      <c r="E163" s="11"/>
      <c r="F163" s="11"/>
      <c r="G163" s="55" t="str">
        <f>$G$14</f>
        <v>CUSTOMER</v>
      </c>
      <c r="H163" s="4">
        <f t="shared" ref="H163:AD163" si="66">H14+H40+H154</f>
        <v>108582390.90999998</v>
      </c>
      <c r="I163" s="4">
        <f t="shared" si="66"/>
        <v>49422070.474438459</v>
      </c>
      <c r="J163" s="4">
        <f t="shared" si="66"/>
        <v>13304129.705685806</v>
      </c>
      <c r="K163" s="4">
        <f t="shared" si="66"/>
        <v>3773925.7865963955</v>
      </c>
      <c r="L163" s="4">
        <f t="shared" si="66"/>
        <v>1248284.6553893765</v>
      </c>
      <c r="M163" s="4">
        <f t="shared" si="66"/>
        <v>202761.48214395292</v>
      </c>
      <c r="N163" s="4">
        <f t="shared" si="66"/>
        <v>5224971.9241297245</v>
      </c>
      <c r="O163" s="4">
        <f t="shared" si="66"/>
        <v>1089769.8467774005</v>
      </c>
      <c r="P163" s="4">
        <f t="shared" si="66"/>
        <v>324111.33634420758</v>
      </c>
      <c r="Q163" s="4">
        <f t="shared" si="66"/>
        <v>706450.93780195573</v>
      </c>
      <c r="R163" s="4">
        <f t="shared" si="66"/>
        <v>124161.41616487224</v>
      </c>
      <c r="S163" s="4">
        <f t="shared" si="66"/>
        <v>2244493.5370884361</v>
      </c>
      <c r="T163" s="4">
        <f t="shared" si="66"/>
        <v>7497.9143411433161</v>
      </c>
      <c r="U163" s="4">
        <f t="shared" si="66"/>
        <v>192269.46269195623</v>
      </c>
      <c r="V163" s="4">
        <f t="shared" si="66"/>
        <v>1038897.7194602169</v>
      </c>
      <c r="W163" s="4">
        <f t="shared" si="66"/>
        <v>186242.50594184606</v>
      </c>
      <c r="X163" s="4">
        <f t="shared" si="66"/>
        <v>1424907.6024351625</v>
      </c>
      <c r="Y163" s="4">
        <f t="shared" si="66"/>
        <v>301788.57121652353</v>
      </c>
      <c r="Z163" s="4">
        <f t="shared" si="66"/>
        <v>5493.3477864208598</v>
      </c>
      <c r="AA163" s="4">
        <f t="shared" si="66"/>
        <v>307281.91900294437</v>
      </c>
      <c r="AB163" s="4">
        <f t="shared" si="66"/>
        <v>5569.0721063698511</v>
      </c>
      <c r="AC163" s="4">
        <f t="shared" si="66"/>
        <v>32710149.260938577</v>
      </c>
      <c r="AD163" s="4">
        <f t="shared" si="66"/>
        <v>3938817.4141745125</v>
      </c>
    </row>
    <row r="164" spans="2:30" collapsed="1">
      <c r="B164" s="111" t="s">
        <v>136</v>
      </c>
      <c r="E164" s="4">
        <f>E15+E41+E155</f>
        <v>2499940927.6900001</v>
      </c>
      <c r="F164" s="3"/>
      <c r="G164" s="55" t="str">
        <f>$G$15</f>
        <v>TOTAL</v>
      </c>
      <c r="H164" s="4">
        <f>H15+H41+H155</f>
        <v>2499940927.6899996</v>
      </c>
      <c r="I164" s="4">
        <f t="shared" ref="I164:AD164" si="67">I15+I41+I155</f>
        <v>1364178870.7201085</v>
      </c>
      <c r="J164" s="4">
        <f t="shared" si="67"/>
        <v>77343792.305692613</v>
      </c>
      <c r="K164" s="4">
        <f t="shared" si="67"/>
        <v>232463198.97463799</v>
      </c>
      <c r="L164" s="4">
        <f t="shared" si="67"/>
        <v>7621252.2267082073</v>
      </c>
      <c r="M164" s="4">
        <f t="shared" si="67"/>
        <v>660602.56120795826</v>
      </c>
      <c r="N164" s="4">
        <f t="shared" si="67"/>
        <v>240745053.76255417</v>
      </c>
      <c r="O164" s="4">
        <f>O15+O41+O155</f>
        <v>171271663.88820797</v>
      </c>
      <c r="P164" s="4">
        <f t="shared" si="67"/>
        <v>29043875.249210395</v>
      </c>
      <c r="Q164" s="4">
        <f t="shared" si="67"/>
        <v>10635284.417180186</v>
      </c>
      <c r="R164" s="4">
        <f t="shared" si="67"/>
        <v>538416.69605694572</v>
      </c>
      <c r="S164" s="4">
        <f t="shared" si="67"/>
        <v>211489240.25065547</v>
      </c>
      <c r="T164" s="4">
        <f t="shared" si="67"/>
        <v>5853291.1044502445</v>
      </c>
      <c r="U164" s="4">
        <f t="shared" si="67"/>
        <v>88448797.417418048</v>
      </c>
      <c r="V164" s="4">
        <f t="shared" si="67"/>
        <v>357397741.79741216</v>
      </c>
      <c r="W164" s="4">
        <f t="shared" si="67"/>
        <v>59878479.537317581</v>
      </c>
      <c r="X164" s="4">
        <f t="shared" si="67"/>
        <v>511578309.85659808</v>
      </c>
      <c r="Y164" s="4">
        <f t="shared" si="67"/>
        <v>53301062.012646765</v>
      </c>
      <c r="Z164" s="4">
        <f t="shared" si="67"/>
        <v>793349.8915545037</v>
      </c>
      <c r="AA164" s="4">
        <f t="shared" si="67"/>
        <v>54094411.904201269</v>
      </c>
      <c r="AB164" s="4">
        <f t="shared" si="67"/>
        <v>684928.9025372027</v>
      </c>
      <c r="AC164" s="4">
        <f t="shared" si="67"/>
        <v>35414620.577670284</v>
      </c>
      <c r="AD164" s="4">
        <f t="shared" si="67"/>
        <v>4411699.4099819595</v>
      </c>
    </row>
    <row r="165" spans="2:30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2:30" hidden="1" outlineLevel="1">
      <c r="F166" s="52" t="str">
        <f>F173</f>
        <v>LABOR_M</v>
      </c>
      <c r="G166" s="55" t="str">
        <f>$G$8</f>
        <v>PRODUCTION</v>
      </c>
      <c r="H166" s="4">
        <f t="shared" ref="H166:H172" ca="1" si="68">SUBTOTAL(9,I166:AD166)</f>
        <v>27667548.641592942</v>
      </c>
      <c r="I166" s="5">
        <f ca="1">VLOOKUP(CONCATENATE($F166," ",$G166),AllocFactorMatrix,(I$4+1),FALSE)*$E173</f>
        <v>13628563.848487603</v>
      </c>
      <c r="J166" s="5">
        <f ca="1">VLOOKUP(CONCATENATE($F166," ",$G166),AllocFactorMatrix,(J$4+1),FALSE)*$E173</f>
        <v>673708.60894189402</v>
      </c>
      <c r="K166" s="5">
        <f ca="1">VLOOKUP(CONCATENATE($F166," ",$G166),AllocFactorMatrix,(K$4+1),FALSE)*$E173</f>
        <v>2467756.0237847334</v>
      </c>
      <c r="L166" s="5">
        <f ca="1">VLOOKUP(CONCATENATE($F166," ",$G166),AllocFactorMatrix,(L$4+1),FALSE)*$E173</f>
        <v>77676.198113336795</v>
      </c>
      <c r="M166" s="5">
        <f ca="1">VLOOKUP(CONCATENATE($F166," ",$G166),AllocFactorMatrix,(M$4+1),FALSE)*$E173</f>
        <v>7284.2253082536226</v>
      </c>
      <c r="N166" s="5">
        <f t="shared" ref="N166:N173" ca="1" si="69">SUBTOTAL(9,K166:M166)</f>
        <v>2552716.4472063235</v>
      </c>
      <c r="O166" s="5">
        <f ca="1">VLOOKUP(CONCATENATE($F166," ",$G166),AllocFactorMatrix,(O$4+1),FALSE)*$E173</f>
        <v>1875878.4640863384</v>
      </c>
      <c r="P166" s="5">
        <f ca="1">VLOOKUP(CONCATENATE($F166," ",$G166),AllocFactorMatrix,(P$4+1),FALSE)*$E173</f>
        <v>349530.80960521055</v>
      </c>
      <c r="Q166" s="5">
        <f ca="1">VLOOKUP(CONCATENATE($F166," ",$G166),AllocFactorMatrix,(Q$4+1),FALSE)*$E173</f>
        <v>157946.46459675202</v>
      </c>
      <c r="R166" s="5">
        <f ca="1">VLOOKUP(CONCATENATE($F166," ",$G166),AllocFactorMatrix,(R$4+1),FALSE)*$E173</f>
        <v>7102.6759589402354</v>
      </c>
      <c r="S166" s="5">
        <f ca="1">SUBTOTAL(9,O166:R166)</f>
        <v>2390458.4142472413</v>
      </c>
      <c r="T166" s="5">
        <f ca="1">VLOOKUP(CONCATENATE($F166," ",$G166),AllocFactorMatrix,(T$4+1),FALSE)*$E173</f>
        <v>65529.239510770858</v>
      </c>
      <c r="U166" s="5">
        <f ca="1">VLOOKUP(CONCATENATE($F166," ",$G166),AllocFactorMatrix,(U$4+1),FALSE)*$E173</f>
        <v>1072374.8396011707</v>
      </c>
      <c r="V166" s="5">
        <f ca="1">VLOOKUP(CONCATENATE($F166," ",$G166),AllocFactorMatrix,(V$4+1),FALSE)*$E173</f>
        <v>5667531.1593567105</v>
      </c>
      <c r="W166" s="5">
        <f ca="1">VLOOKUP(CONCATENATE($F166," ",$G166),AllocFactorMatrix,(W$4+1),FALSE)*$E173</f>
        <v>1023462.1922225666</v>
      </c>
      <c r="X166" s="5">
        <f ca="1">SUBTOTAL(9,T166:W166)</f>
        <v>7828897.4306912189</v>
      </c>
      <c r="Y166" s="5">
        <f ca="1">VLOOKUP(CONCATENATE($F166," ",$G166),AllocFactorMatrix,(Y$4+1),FALSE)*$E173</f>
        <v>576079.29967599281</v>
      </c>
      <c r="Z166" s="5">
        <f ca="1">VLOOKUP(CONCATENATE($F166," ",$G166),AllocFactorMatrix,(Z$4+1),FALSE)*$E173</f>
        <v>9649.1080657746515</v>
      </c>
      <c r="AA166" s="5">
        <f t="shared" ref="AA166:AA173" ca="1" si="70">SUBTOTAL(9,Y166:Z166)</f>
        <v>585728.40774176747</v>
      </c>
      <c r="AB166" s="5">
        <f ca="1">VLOOKUP(CONCATENATE($F166," ",$G166),AllocFactorMatrix,(AB$4+1),FALSE)*$E173</f>
        <v>7475.4842768984008</v>
      </c>
      <c r="AC166" s="5">
        <f ca="1">VLOOKUP(CONCATENATE($F166," ",$G166),AllocFactorMatrix,(AC$4+1),FALSE)*$E173</f>
        <v>0</v>
      </c>
      <c r="AD166" s="5">
        <f ca="1">VLOOKUP(CONCATENATE($F166," ",$G166),AllocFactorMatrix,(AD$4+1),FALSE)*$E173</f>
        <v>0</v>
      </c>
    </row>
    <row r="167" spans="2:30" hidden="1" outlineLevel="1">
      <c r="F167" s="52" t="str">
        <f>F173</f>
        <v>LABOR_M</v>
      </c>
      <c r="G167" s="55" t="str">
        <f>$G$9</f>
        <v>BULKTRAN</v>
      </c>
      <c r="H167" s="4">
        <f t="shared" ca="1" si="68"/>
        <v>101092.19145158969</v>
      </c>
      <c r="I167" s="5">
        <f ca="1">VLOOKUP(CONCATENATE($F167," ",$G167),AllocFactorMatrix,(I$4+1),FALSE)*$E173</f>
        <v>49796.293977065543</v>
      </c>
      <c r="J167" s="5">
        <f ca="1">VLOOKUP(CONCATENATE($F167," ",$G167),AllocFactorMatrix,(J$4+1),FALSE)*$E173</f>
        <v>2461.608744598087</v>
      </c>
      <c r="K167" s="5">
        <f ca="1">VLOOKUP(CONCATENATE($F167," ",$G167),AllocFactorMatrix,(K$4+1),FALSE)*$E173</f>
        <v>9016.7317547326038</v>
      </c>
      <c r="L167" s="5">
        <f ca="1">VLOOKUP(CONCATENATE($F167," ",$G167),AllocFactorMatrix,(L$4+1),FALSE)*$E173</f>
        <v>283.81470265494949</v>
      </c>
      <c r="M167" s="5">
        <f ca="1">VLOOKUP(CONCATENATE($F167," ",$G167),AllocFactorMatrix,(M$4+1),FALSE)*$E173</f>
        <v>26.615234655501222</v>
      </c>
      <c r="N167" s="5">
        <f t="shared" ca="1" si="69"/>
        <v>9327.1616920430533</v>
      </c>
      <c r="O167" s="5">
        <f ca="1">VLOOKUP(CONCATENATE($F167," ",$G167),AllocFactorMatrix,(O$4+1),FALSE)*$E173</f>
        <v>6854.118783268249</v>
      </c>
      <c r="P167" s="5">
        <f ca="1">VLOOKUP(CONCATENATE($F167," ",$G167),AllocFactorMatrix,(P$4+1),FALSE)*$E173</f>
        <v>1277.1220168641842</v>
      </c>
      <c r="Q167" s="5">
        <f ca="1">VLOOKUP(CONCATENATE($F167," ",$G167),AllocFactorMatrix,(Q$4+1),FALSE)*$E173</f>
        <v>577.10765940835756</v>
      </c>
      <c r="R167" s="5">
        <f ca="1">VLOOKUP(CONCATENATE($F167," ",$G167),AllocFactorMatrix,(R$4+1),FALSE)*$E173</f>
        <v>25.951886347472588</v>
      </c>
      <c r="S167" s="5">
        <f t="shared" ref="S167:S173" ca="1" si="71">SUBTOTAL(9,O167:R167)</f>
        <v>8734.3003458882631</v>
      </c>
      <c r="T167" s="5">
        <f ca="1">VLOOKUP(CONCATENATE($F167," ",$G167),AllocFactorMatrix,(T$4+1),FALSE)*$E173</f>
        <v>239.43192481972343</v>
      </c>
      <c r="U167" s="5">
        <f ca="1">VLOOKUP(CONCATENATE($F167," ",$G167),AllocFactorMatrix,(U$4+1),FALSE)*$E173</f>
        <v>3918.2626548221642</v>
      </c>
      <c r="V167" s="5">
        <f ca="1">VLOOKUP(CONCATENATE($F167," ",$G167),AllocFactorMatrix,(V$4+1),FALSE)*$E173</f>
        <v>20708.128227819456</v>
      </c>
      <c r="W167" s="5">
        <f ca="1">VLOOKUP(CONCATENATE($F167," ",$G167),AllocFactorMatrix,(W$4+1),FALSE)*$E173</f>
        <v>3739.5447359614909</v>
      </c>
      <c r="X167" s="5">
        <f t="shared" ref="X167:X173" ca="1" si="72">SUBTOTAL(9,T167:W167)</f>
        <v>28605.367543422835</v>
      </c>
      <c r="Y167" s="5">
        <f ca="1">VLOOKUP(CONCATENATE($F167," ",$G167),AllocFactorMatrix,(Y$4+1),FALSE)*$E173</f>
        <v>2104.8890022224323</v>
      </c>
      <c r="Z167" s="5">
        <f ca="1">VLOOKUP(CONCATENATE($F167," ",$G167),AllocFactorMatrix,(Z$4+1),FALSE)*$E173</f>
        <v>35.256086202590609</v>
      </c>
      <c r="AA167" s="5">
        <f t="shared" ca="1" si="70"/>
        <v>2140.145088425023</v>
      </c>
      <c r="AB167" s="5">
        <f ca="1">VLOOKUP(CONCATENATE($F167," ",$G167),AllocFactorMatrix,(AB$4+1),FALSE)*$E173</f>
        <v>27.314060146893151</v>
      </c>
      <c r="AC167" s="5">
        <f ca="1">VLOOKUP(CONCATENATE($F167," ",$G167),AllocFactorMatrix,(AC$4+1),FALSE)*$E173</f>
        <v>0</v>
      </c>
      <c r="AD167" s="5">
        <f ca="1">VLOOKUP(CONCATENATE($F167," ",$G167),AllocFactorMatrix,(AD$4+1),FALSE)*$E173</f>
        <v>0</v>
      </c>
    </row>
    <row r="168" spans="2:30" hidden="1" outlineLevel="1">
      <c r="F168" s="52" t="str">
        <f>F173</f>
        <v>LABOR_M</v>
      </c>
      <c r="G168" s="55" t="str">
        <f>$G$10</f>
        <v>SUBTRAN</v>
      </c>
      <c r="H168" s="4">
        <f t="shared" ca="1" si="68"/>
        <v>22236.088957815828</v>
      </c>
      <c r="I168" s="5">
        <f ca="1">VLOOKUP(CONCATENATE($F168," ",$G168),AllocFactorMatrix,(I$4+1),FALSE)*$E173</f>
        <v>10826.027535738094</v>
      </c>
      <c r="J168" s="5">
        <f ca="1">VLOOKUP(CONCATENATE($F168," ",$G168),AllocFactorMatrix,(J$4+1),FALSE)*$E173</f>
        <v>522.47825100012892</v>
      </c>
      <c r="K168" s="5">
        <f ca="1">VLOOKUP(CONCATENATE($F168," ",$G168),AllocFactorMatrix,(K$4+1),FALSE)*$E173</f>
        <v>1900.7503303641672</v>
      </c>
      <c r="L168" s="5">
        <f ca="1">VLOOKUP(CONCATENATE($F168," ",$G168),AllocFactorMatrix,(L$4+1),FALSE)*$E173</f>
        <v>58.71238933076058</v>
      </c>
      <c r="M168" s="5">
        <f ca="1">VLOOKUP(CONCATENATE($F168," ",$G168),AllocFactorMatrix,(M$4+1),FALSE)*$E173</f>
        <v>7.3123175806756668</v>
      </c>
      <c r="N168" s="5">
        <f t="shared" ca="1" si="69"/>
        <v>1966.7750372756034</v>
      </c>
      <c r="O168" s="5">
        <f ca="1">VLOOKUP(CONCATENATE($F168," ",$G168),AllocFactorMatrix,(O$4+1),FALSE)*$E173</f>
        <v>1436.0465829662628</v>
      </c>
      <c r="P168" s="5">
        <f ca="1">VLOOKUP(CONCATENATE($F168," ",$G168),AllocFactorMatrix,(P$4+1),FALSE)*$E173</f>
        <v>266.9593848320294</v>
      </c>
      <c r="Q168" s="5">
        <f ca="1">VLOOKUP(CONCATENATE($F168," ",$G168),AllocFactorMatrix,(Q$4+1),FALSE)*$E173</f>
        <v>158.84401489910613</v>
      </c>
      <c r="R168" s="5">
        <f ca="1">VLOOKUP(CONCATENATE($F168," ",$G168),AllocFactorMatrix,(R$4+1),FALSE)*$E173</f>
        <v>0</v>
      </c>
      <c r="S168" s="5">
        <f t="shared" ca="1" si="71"/>
        <v>1861.8499826973984</v>
      </c>
      <c r="T168" s="5">
        <f ca="1">VLOOKUP(CONCATENATE($F168," ",$G168),AllocFactorMatrix,(T$4+1),FALSE)*$E173</f>
        <v>50.144280909046614</v>
      </c>
      <c r="U168" s="5">
        <f ca="1">VLOOKUP(CONCATENATE($F168," ",$G168),AllocFactorMatrix,(U$4+1),FALSE)*$E173</f>
        <v>820.89050809053845</v>
      </c>
      <c r="V168" s="5">
        <f ca="1">VLOOKUP(CONCATENATE($F168," ",$G168),AllocFactorMatrix,(V$4+1),FALSE)*$E173</f>
        <v>5718.8840351178033</v>
      </c>
      <c r="W168" s="5">
        <f ca="1">VLOOKUP(CONCATENATE($F168," ",$G168),AllocFactorMatrix,(W$4+1),FALSE)*$E173</f>
        <v>0</v>
      </c>
      <c r="X168" s="5">
        <f t="shared" ca="1" si="72"/>
        <v>6589.9188241173888</v>
      </c>
      <c r="Y168" s="5">
        <f ca="1">VLOOKUP(CONCATENATE($F168," ",$G168),AllocFactorMatrix,(Y$4+1),FALSE)*$E173</f>
        <v>432.20794882301755</v>
      </c>
      <c r="Z168" s="5">
        <f ca="1">VLOOKUP(CONCATENATE($F168," ",$G168),AllocFactorMatrix,(Z$4+1),FALSE)*$E173</f>
        <v>7.2049182491243942</v>
      </c>
      <c r="AA168" s="5">
        <f t="shared" ca="1" si="70"/>
        <v>439.41286707214192</v>
      </c>
      <c r="AB168" s="5">
        <f ca="1">VLOOKUP(CONCATENATE($F168," ",$G168),AllocFactorMatrix,(AB$4+1),FALSE)*$E173</f>
        <v>5.7715484895580609</v>
      </c>
      <c r="AC168" s="5">
        <f ca="1">VLOOKUP(CONCATENATE($F168," ",$G168),AllocFactorMatrix,(AC$4+1),FALSE)*$E173</f>
        <v>19.624498698455255</v>
      </c>
      <c r="AD168" s="5">
        <f ca="1">VLOOKUP(CONCATENATE($F168," ",$G168),AllocFactorMatrix,(AD$4+1),FALSE)*$E173</f>
        <v>4.2304127270553469</v>
      </c>
    </row>
    <row r="169" spans="2:30" hidden="1" outlineLevel="1">
      <c r="F169" s="52" t="str">
        <f>F173</f>
        <v>LABOR_M</v>
      </c>
      <c r="G169" s="55" t="str">
        <f>$G$11</f>
        <v>DISTPRI</v>
      </c>
      <c r="H169" s="4">
        <f t="shared" ca="1" si="68"/>
        <v>14246628.357895605</v>
      </c>
      <c r="I169" s="5">
        <f ca="1">VLOOKUP(CONCATENATE($F169," ",$G169),AllocFactorMatrix,(I$4+1),FALSE)*$E173</f>
        <v>9521629.3577943668</v>
      </c>
      <c r="J169" s="5">
        <f ca="1">VLOOKUP(CONCATENATE($F169," ",$G169),AllocFactorMatrix,(J$4+1),FALSE)*$E173</f>
        <v>448824.75136127253</v>
      </c>
      <c r="K169" s="5">
        <f ca="1">VLOOKUP(CONCATENATE($F169," ",$G169),AllocFactorMatrix,(K$4+1),FALSE)*$E173</f>
        <v>1629710.2180764454</v>
      </c>
      <c r="L169" s="5">
        <f ca="1">VLOOKUP(CONCATENATE($F169," ",$G169),AllocFactorMatrix,(L$4+1),FALSE)*$E173</f>
        <v>50366.525827387894</v>
      </c>
      <c r="M169" s="5">
        <f ca="1">VLOOKUP(CONCATENATE($F169," ",$G169),AllocFactorMatrix,(M$4+1),FALSE)*$E173</f>
        <v>0</v>
      </c>
      <c r="N169" s="5">
        <f t="shared" ca="1" si="69"/>
        <v>1680076.7439038332</v>
      </c>
      <c r="O169" s="5">
        <f ca="1">VLOOKUP(CONCATENATE($F169," ",$G169),AllocFactorMatrix,(O$4+1),FALSE)*$E173</f>
        <v>1221997.8145671226</v>
      </c>
      <c r="P169" s="5">
        <f ca="1">VLOOKUP(CONCATENATE($F169," ",$G169),AllocFactorMatrix,(P$4+1),FALSE)*$E173</f>
        <v>227597.17519626871</v>
      </c>
      <c r="Q169" s="5">
        <f ca="1">VLOOKUP(CONCATENATE($F169," ",$G169),AllocFactorMatrix,(Q$4+1),FALSE)*$E173</f>
        <v>0</v>
      </c>
      <c r="R169" s="5">
        <f ca="1">VLOOKUP(CONCATENATE($F169," ",$G169),AllocFactorMatrix,(R$4+1),FALSE)*$E173</f>
        <v>0</v>
      </c>
      <c r="S169" s="5">
        <f t="shared" ca="1" si="71"/>
        <v>1449594.9897633912</v>
      </c>
      <c r="T169" s="5">
        <f ca="1">VLOOKUP(CONCATENATE($F169," ",$G169),AllocFactorMatrix,(T$4+1),FALSE)*$E173</f>
        <v>43563.469029309366</v>
      </c>
      <c r="U169" s="5">
        <f ca="1">VLOOKUP(CONCATENATE($F169," ",$G169),AllocFactorMatrix,(U$4+1),FALSE)*$E173</f>
        <v>702580.17801668379</v>
      </c>
      <c r="V169" s="5">
        <f ca="1">VLOOKUP(CONCATENATE($F169," ",$G169),AllocFactorMatrix,(V$4+1),FALSE)*$E173</f>
        <v>0</v>
      </c>
      <c r="W169" s="5">
        <f ca="1">VLOOKUP(CONCATENATE($F169," ",$G169),AllocFactorMatrix,(W$4+1),FALSE)*$E173</f>
        <v>0</v>
      </c>
      <c r="X169" s="5">
        <f t="shared" ca="1" si="72"/>
        <v>746143.64704599313</v>
      </c>
      <c r="Y169" s="5">
        <f ca="1">VLOOKUP(CONCATENATE($F169," ",$G169),AllocFactorMatrix,(Y$4+1),FALSE)*$E173</f>
        <v>368488.49875312526</v>
      </c>
      <c r="Z169" s="5">
        <f ca="1">VLOOKUP(CONCATENATE($F169," ",$G169),AllocFactorMatrix,(Z$4+1),FALSE)*$E173</f>
        <v>6147.8306121142268</v>
      </c>
      <c r="AA169" s="5">
        <f t="shared" ca="1" si="70"/>
        <v>374636.32936523948</v>
      </c>
      <c r="AB169" s="5">
        <f ca="1">VLOOKUP(CONCATENATE($F169," ",$G169),AllocFactorMatrix,(AB$4+1),FALSE)*$E173</f>
        <v>4980.7729128526998</v>
      </c>
      <c r="AC169" s="5">
        <f ca="1">VLOOKUP(CONCATENATE($F169," ",$G169),AllocFactorMatrix,(AC$4+1),FALSE)*$E173</f>
        <v>17063.436022776055</v>
      </c>
      <c r="AD169" s="5">
        <f ca="1">VLOOKUP(CONCATENATE($F169," ",$G169),AllocFactorMatrix,(AD$4+1),FALSE)*$E173</f>
        <v>3678.3297258812818</v>
      </c>
    </row>
    <row r="170" spans="2:30" hidden="1" outlineLevel="1">
      <c r="F170" s="52" t="str">
        <f>F173</f>
        <v>LABOR_M</v>
      </c>
      <c r="G170" s="55" t="str">
        <f>$G$12</f>
        <v>DISTSEC</v>
      </c>
      <c r="H170" s="4">
        <f t="shared" ca="1" si="68"/>
        <v>5879758.7511629527</v>
      </c>
      <c r="I170" s="5">
        <f ca="1">VLOOKUP(CONCATENATE($F170," ",$G170),AllocFactorMatrix,(I$4+1),FALSE)*$E173</f>
        <v>4396304.1533246702</v>
      </c>
      <c r="J170" s="5">
        <f ca="1">VLOOKUP(CONCATENATE($F170," ",$G170),AllocFactorMatrix,(J$4+1),FALSE)*$E173</f>
        <v>211947.2243751089</v>
      </c>
      <c r="K170" s="5">
        <f ca="1">VLOOKUP(CONCATENATE($F170," ",$G170),AllocFactorMatrix,(K$4+1),FALSE)*$E173</f>
        <v>639533.10228087381</v>
      </c>
      <c r="L170" s="5">
        <f ca="1">VLOOKUP(CONCATENATE($F170," ",$G170),AllocFactorMatrix,(L$4+1),FALSE)*$E173</f>
        <v>0</v>
      </c>
      <c r="M170" s="5">
        <f ca="1">VLOOKUP(CONCATENATE($F170," ",$G170),AllocFactorMatrix,(M$4+1),FALSE)*$E173</f>
        <v>0</v>
      </c>
      <c r="N170" s="5">
        <f t="shared" ca="1" si="69"/>
        <v>639533.10228087381</v>
      </c>
      <c r="O170" s="5">
        <f ca="1">VLOOKUP(CONCATENATE($F170," ",$G170),AllocFactorMatrix,(O$4+1),FALSE)*$E173</f>
        <v>407512.98198843939</v>
      </c>
      <c r="P170" s="5">
        <f ca="1">VLOOKUP(CONCATENATE($F170," ",$G170),AllocFactorMatrix,(P$4+1),FALSE)*$E173</f>
        <v>0</v>
      </c>
      <c r="Q170" s="5">
        <f ca="1">VLOOKUP(CONCATENATE($F170," ",$G170),AllocFactorMatrix,(Q$4+1),FALSE)*$E173</f>
        <v>0</v>
      </c>
      <c r="R170" s="5">
        <f ca="1">VLOOKUP(CONCATENATE($F170," ",$G170),AllocFactorMatrix,(R$4+1),FALSE)*$E173</f>
        <v>0</v>
      </c>
      <c r="S170" s="5">
        <f t="shared" ca="1" si="71"/>
        <v>407512.98198843939</v>
      </c>
      <c r="T170" s="5">
        <f ca="1">VLOOKUP(CONCATENATE($F170," ",$G170),AllocFactorMatrix,(T$4+1),FALSE)*$E173</f>
        <v>11018.296125170769</v>
      </c>
      <c r="U170" s="5">
        <f ca="1">VLOOKUP(CONCATENATE($F170," ",$G170),AllocFactorMatrix,(U$4+1),FALSE)*$E173</f>
        <v>0</v>
      </c>
      <c r="V170" s="5">
        <f ca="1">VLOOKUP(CONCATENATE($F170," ",$G170),AllocFactorMatrix,(V$4+1),FALSE)*$E173</f>
        <v>0</v>
      </c>
      <c r="W170" s="5">
        <f ca="1">VLOOKUP(CONCATENATE($F170," ",$G170),AllocFactorMatrix,(W$4+1),FALSE)*$E173</f>
        <v>0</v>
      </c>
      <c r="X170" s="5">
        <f t="shared" ca="1" si="72"/>
        <v>11018.296125170769</v>
      </c>
      <c r="Y170" s="5">
        <f ca="1">VLOOKUP(CONCATENATE($F170," ",$G170),AllocFactorMatrix,(Y$4+1),FALSE)*$E173</f>
        <v>150308.75617869076</v>
      </c>
      <c r="Z170" s="5">
        <f ca="1">VLOOKUP(CONCATENATE($F170," ",$G170),AllocFactorMatrix,(Z$4+1),FALSE)*$E173</f>
        <v>0</v>
      </c>
      <c r="AA170" s="5">
        <f t="shared" ca="1" si="70"/>
        <v>150308.75617869076</v>
      </c>
      <c r="AB170" s="5">
        <f ca="1">VLOOKUP(CONCATENATE($F170," ",$G170),AllocFactorMatrix,(AB$4+1),FALSE)*$E173</f>
        <v>1559.7587981185475</v>
      </c>
      <c r="AC170" s="5">
        <f ca="1">VLOOKUP(CONCATENATE($F170," ",$G170),AllocFactorMatrix,(AC$4+1),FALSE)*$E173</f>
        <v>52959.810268425164</v>
      </c>
      <c r="AD170" s="5">
        <f ca="1">VLOOKUP(CONCATENATE($F170," ",$G170),AllocFactorMatrix,(AD$4+1),FALSE)*$E173</f>
        <v>8614.6678234547489</v>
      </c>
    </row>
    <row r="171" spans="2:30" hidden="1" outlineLevel="1">
      <c r="F171" s="52" t="str">
        <f>F173</f>
        <v>LABOR_M</v>
      </c>
      <c r="G171" s="55" t="str">
        <f>$G$13</f>
        <v>ENERGY</v>
      </c>
      <c r="H171" s="4">
        <f t="shared" ca="1" si="68"/>
        <v>7283608.0755001707</v>
      </c>
      <c r="I171" s="5">
        <f ca="1">VLOOKUP(CONCATENATE($F171," ",$G171),AllocFactorMatrix,(I$4+1),FALSE)*$E173</f>
        <v>2733007.053710131</v>
      </c>
      <c r="J171" s="5">
        <f ca="1">VLOOKUP(CONCATENATE($F171," ",$G171),AllocFactorMatrix,(J$4+1),FALSE)*$E173</f>
        <v>177116.51721099383</v>
      </c>
      <c r="K171" s="5">
        <f ca="1">VLOOKUP(CONCATENATE($F171," ",$G171),AllocFactorMatrix,(K$4+1),FALSE)*$E173</f>
        <v>594245.11533416435</v>
      </c>
      <c r="L171" s="5">
        <f ca="1">VLOOKUP(CONCATENATE($F171," ",$G171),AllocFactorMatrix,(L$4+1),FALSE)*$E173</f>
        <v>18886.458840433239</v>
      </c>
      <c r="M171" s="5">
        <f ca="1">VLOOKUP(CONCATENATE($F171," ",$G171),AllocFactorMatrix,(M$4+1),FALSE)*$E173</f>
        <v>1741.1107184185512</v>
      </c>
      <c r="N171" s="5">
        <f t="shared" ca="1" si="69"/>
        <v>614872.68489301612</v>
      </c>
      <c r="O171" s="5">
        <f ca="1">VLOOKUP(CONCATENATE($F171," ",$G171),AllocFactorMatrix,(O$4+1),FALSE)*$E173</f>
        <v>541781.56330605282</v>
      </c>
      <c r="P171" s="5">
        <f ca="1">VLOOKUP(CONCATENATE($F171," ",$G171),AllocFactorMatrix,(P$4+1),FALSE)*$E173</f>
        <v>100435.87705715297</v>
      </c>
      <c r="Q171" s="5">
        <f ca="1">VLOOKUP(CONCATENATE($F171," ",$G171),AllocFactorMatrix,(Q$4+1),FALSE)*$E173</f>
        <v>45635.49178540516</v>
      </c>
      <c r="R171" s="5">
        <f ca="1">VLOOKUP(CONCATENATE($F171," ",$G171),AllocFactorMatrix,(R$4+1),FALSE)*$E173</f>
        <v>2114.4811827903754</v>
      </c>
      <c r="S171" s="5">
        <f t="shared" ca="1" si="71"/>
        <v>689967.4133314013</v>
      </c>
      <c r="T171" s="5">
        <f ca="1">VLOOKUP(CONCATENATE($F171," ",$G171),AllocFactorMatrix,(T$4+1),FALSE)*$E173</f>
        <v>20762.096179895729</v>
      </c>
      <c r="U171" s="5">
        <f ca="1">VLOOKUP(CONCATENATE($F171," ",$G171),AllocFactorMatrix,(U$4+1),FALSE)*$E173</f>
        <v>364551.30564596056</v>
      </c>
      <c r="V171" s="5">
        <f ca="1">VLOOKUP(CONCATENATE($F171," ",$G171),AllocFactorMatrix,(V$4+1),FALSE)*$E173</f>
        <v>2069770.9594606056</v>
      </c>
      <c r="W171" s="5">
        <f ca="1">VLOOKUP(CONCATENATE($F171," ",$G171),AllocFactorMatrix,(W$4+1),FALSE)*$E173</f>
        <v>392683.9933008966</v>
      </c>
      <c r="X171" s="5">
        <f t="shared" ca="1" si="72"/>
        <v>2847768.3545873584</v>
      </c>
      <c r="Y171" s="5">
        <f ca="1">VLOOKUP(CONCATENATE($F171," ",$G171),AllocFactorMatrix,(Y$4+1),FALSE)*$E173</f>
        <v>146784.95667568379</v>
      </c>
      <c r="Z171" s="5">
        <f ca="1">VLOOKUP(CONCATENATE($F171," ",$G171),AllocFactorMatrix,(Z$4+1),FALSE)*$E173</f>
        <v>2389.4250967839725</v>
      </c>
      <c r="AA171" s="5">
        <f t="shared" ca="1" si="70"/>
        <v>149174.38177246775</v>
      </c>
      <c r="AB171" s="5">
        <f ca="1">VLOOKUP(CONCATENATE($F171," ",$G171),AllocFactorMatrix,(AB$4+1),FALSE)*$E173</f>
        <v>2665.2114891870729</v>
      </c>
      <c r="AC171" s="5">
        <f ca="1">VLOOKUP(CONCATENATE($F171," ",$G171),AllocFactorMatrix,(AC$4+1),FALSE)*$E173</f>
        <v>57631.629518916059</v>
      </c>
      <c r="AD171" s="5">
        <f ca="1">VLOOKUP(CONCATENATE($F171," ",$G171),AllocFactorMatrix,(AD$4+1),FALSE)*$E173</f>
        <v>11404.828986699524</v>
      </c>
    </row>
    <row r="172" spans="2:30" hidden="1" outlineLevel="1">
      <c r="F172" s="52" t="str">
        <f>F173</f>
        <v>LABOR_M</v>
      </c>
      <c r="G172" s="55" t="str">
        <f>$G$14</f>
        <v>CUSTOMER</v>
      </c>
      <c r="H172" s="4">
        <f t="shared" ca="1" si="68"/>
        <v>5489912.8934389213</v>
      </c>
      <c r="I172" s="5">
        <f ca="1">VLOOKUP(CONCATENATE($F172," ",$G172),AllocFactorMatrix,(I$4+1),FALSE)*$E173</f>
        <v>3922548.2101657856</v>
      </c>
      <c r="J172" s="5">
        <f ca="1">VLOOKUP(CONCATENATE($F172," ",$G172),AllocFactorMatrix,(J$4+1),FALSE)*$E173</f>
        <v>671277.16106176365</v>
      </c>
      <c r="K172" s="5">
        <f ca="1">VLOOKUP(CONCATENATE($F172," ",$G172),AllocFactorMatrix,(K$4+1),FALSE)*$E173</f>
        <v>193291.64279639546</v>
      </c>
      <c r="L172" s="5">
        <f ca="1">VLOOKUP(CONCATENATE($F172," ",$G172),AllocFactorMatrix,(L$4+1),FALSE)*$E173</f>
        <v>32311.194875182548</v>
      </c>
      <c r="M172" s="5">
        <f ca="1">VLOOKUP(CONCATENATE($F172," ",$G172),AllocFactorMatrix,(M$4+1),FALSE)*$E173</f>
        <v>5105.0138425965752</v>
      </c>
      <c r="N172" s="5">
        <f t="shared" ca="1" si="69"/>
        <v>230707.8515141746</v>
      </c>
      <c r="O172" s="5">
        <f ca="1">VLOOKUP(CONCATENATE($F172," ",$G172),AllocFactorMatrix,(O$4+1),FALSE)*$E173</f>
        <v>36068.672223733724</v>
      </c>
      <c r="P172" s="5">
        <f ca="1">VLOOKUP(CONCATENATE($F172," ",$G172),AllocFactorMatrix,(P$4+1),FALSE)*$E173</f>
        <v>9263.4341985726332</v>
      </c>
      <c r="Q172" s="5">
        <f ca="1">VLOOKUP(CONCATENATE($F172," ",$G172),AllocFactorMatrix,(Q$4+1),FALSE)*$E173</f>
        <v>17718.058492644763</v>
      </c>
      <c r="R172" s="5">
        <f ca="1">VLOOKUP(CONCATENATE($F172," ",$G172),AllocFactorMatrix,(R$4+1),FALSE)*$E173</f>
        <v>3092.4154805013704</v>
      </c>
      <c r="S172" s="5">
        <f t="shared" ca="1" si="71"/>
        <v>66142.580395452489</v>
      </c>
      <c r="T172" s="5">
        <f ca="1">VLOOKUP(CONCATENATE($F172," ",$G172),AllocFactorMatrix,(T$4+1),FALSE)*$E173</f>
        <v>250.84866709480585</v>
      </c>
      <c r="U172" s="5">
        <f ca="1">VLOOKUP(CONCATENATE($F172," ",$G172),AllocFactorMatrix,(U$4+1),FALSE)*$E173</f>
        <v>5514.8092082327912</v>
      </c>
      <c r="V172" s="5">
        <f ca="1">VLOOKUP(CONCATENATE($F172," ",$G172),AllocFactorMatrix,(V$4+1),FALSE)*$E173</f>
        <v>26069.970568630437</v>
      </c>
      <c r="W172" s="5">
        <f ca="1">VLOOKUP(CONCATENATE($F172," ",$G172),AllocFactorMatrix,(W$4+1),FALSE)*$E173</f>
        <v>4640.3508553020774</v>
      </c>
      <c r="X172" s="5">
        <f t="shared" ca="1" si="72"/>
        <v>36475.979299260114</v>
      </c>
      <c r="Y172" s="5">
        <f ca="1">VLOOKUP(CONCATENATE($F172," ",$G172),AllocFactorMatrix,(Y$4+1),FALSE)*$E173</f>
        <v>9872.0693727227917</v>
      </c>
      <c r="Z172" s="5">
        <f ca="1">VLOOKUP(CONCATENATE($F172," ",$G172),AllocFactorMatrix,(Z$4+1),FALSE)*$E173</f>
        <v>156.40070883160695</v>
      </c>
      <c r="AA172" s="5">
        <f t="shared" ca="1" si="70"/>
        <v>10028.470081554398</v>
      </c>
      <c r="AB172" s="5">
        <f ca="1">VLOOKUP(CONCATENATE($F172," ",$G172),AllocFactorMatrix,(AB$4+1),FALSE)*$E173</f>
        <v>281.30400133105832</v>
      </c>
      <c r="AC172" s="5">
        <f ca="1">VLOOKUP(CONCATENATE($F172," ",$G172),AllocFactorMatrix,(AC$4+1),FALSE)*$E173</f>
        <v>432935.90008207259</v>
      </c>
      <c r="AD172" s="5">
        <f ca="1">VLOOKUP(CONCATENATE($F172," ",$G172),AllocFactorMatrix,(AD$4+1),FALSE)*$E173</f>
        <v>119515.43683752701</v>
      </c>
    </row>
    <row r="173" spans="2:30" collapsed="1">
      <c r="D173" s="7" t="s">
        <v>609</v>
      </c>
      <c r="E173" s="61">
        <f>539216+302202+40556473+19292894</f>
        <v>60690785</v>
      </c>
      <c r="F173" s="10" t="s">
        <v>70</v>
      </c>
      <c r="G173" s="55" t="str">
        <f>$G$15</f>
        <v>TOTAL</v>
      </c>
      <c r="H173" s="4">
        <f ca="1">SUBTOTAL(9,I173:AD173)</f>
        <v>60690784.999999993</v>
      </c>
      <c r="I173" s="5">
        <f ca="1">VLOOKUP(CONCATENATE($F173," ",$G173),AllocFactorMatrix,(I$4+1),FALSE)*$E173</f>
        <v>34262674.944995359</v>
      </c>
      <c r="J173" s="5">
        <f ca="1">VLOOKUP(CONCATENATE($F173," ",$G173),AllocFactorMatrix,(J$4+1),FALSE)*$E173</f>
        <v>2185858.3499466311</v>
      </c>
      <c r="K173" s="5">
        <f ca="1">VLOOKUP(CONCATENATE($F173," ",$G173),AllocFactorMatrix,(K$4+1),FALSE)*$E173</f>
        <v>5535453.5843577106</v>
      </c>
      <c r="L173" s="5">
        <f ca="1">VLOOKUP(CONCATENATE($F173," ",$G173),AllocFactorMatrix,(L$4+1),FALSE)*$E173</f>
        <v>179582.90474832623</v>
      </c>
      <c r="M173" s="5">
        <f ca="1">VLOOKUP(CONCATENATE($F173," ",$G173),AllocFactorMatrix,(M$4+1),FALSE)*$E173</f>
        <v>14164.277421504925</v>
      </c>
      <c r="N173" s="5">
        <f t="shared" ca="1" si="69"/>
        <v>5729200.7665275419</v>
      </c>
      <c r="O173" s="5">
        <f ca="1">VLOOKUP(CONCATENATE($F173," ",$G173),AllocFactorMatrix,(O$4+1),FALSE)*$E173</f>
        <v>4091529.6615379211</v>
      </c>
      <c r="P173" s="5">
        <f ca="1">VLOOKUP(CONCATENATE($F173," ",$G173),AllocFactorMatrix,(P$4+1),FALSE)*$E173</f>
        <v>688371.37745890103</v>
      </c>
      <c r="Q173" s="5">
        <f ca="1">VLOOKUP(CONCATENATE($F173," ",$G173),AllocFactorMatrix,(Q$4+1),FALSE)*$E173</f>
        <v>222035.96654910941</v>
      </c>
      <c r="R173" s="5">
        <f ca="1">VLOOKUP(CONCATENATE($F173," ",$G173),AllocFactorMatrix,(R$4+1),FALSE)*$E173</f>
        <v>12335.524508579454</v>
      </c>
      <c r="S173" s="5">
        <f t="shared" ca="1" si="71"/>
        <v>5014272.5300545115</v>
      </c>
      <c r="T173" s="5">
        <f ca="1">VLOOKUP(CONCATENATE($F173," ",$G173),AllocFactorMatrix,(T$4+1),FALSE)*$E173</f>
        <v>141413.52571797027</v>
      </c>
      <c r="U173" s="5">
        <f ca="1">VLOOKUP(CONCATENATE($F173," ",$G173),AllocFactorMatrix,(U$4+1),FALSE)*$E173</f>
        <v>2149760.285634961</v>
      </c>
      <c r="V173" s="5">
        <f ca="1">VLOOKUP(CONCATENATE($F173," ",$G173),AllocFactorMatrix,(V$4+1),FALSE)*$E173</f>
        <v>7789799.1016488839</v>
      </c>
      <c r="W173" s="5">
        <f ca="1">VLOOKUP(CONCATENATE($F173," ",$G173),AllocFactorMatrix,(W$4+1),FALSE)*$E173</f>
        <v>1424526.0811147268</v>
      </c>
      <c r="X173" s="5">
        <f t="shared" ca="1" si="72"/>
        <v>11505498.994116541</v>
      </c>
      <c r="Y173" s="5">
        <f ca="1">VLOOKUP(CONCATENATE($F173," ",$G173),AllocFactorMatrix,(Y$4+1),FALSE)*$E173</f>
        <v>1254070.6776072609</v>
      </c>
      <c r="Z173" s="5">
        <f ca="1">VLOOKUP(CONCATENATE($F173," ",$G173),AllocFactorMatrix,(Z$4+1),FALSE)*$E173</f>
        <v>18385.225487956173</v>
      </c>
      <c r="AA173" s="5">
        <f t="shared" ca="1" si="70"/>
        <v>1272455.903095217</v>
      </c>
      <c r="AB173" s="5">
        <f ca="1">VLOOKUP(CONCATENATE($F173," ",$G173),AllocFactorMatrix,(AB$4+1),FALSE)*$E173</f>
        <v>16995.617087024231</v>
      </c>
      <c r="AC173" s="5">
        <f ca="1">VLOOKUP(CONCATENATE($F173," ",$G173),AllocFactorMatrix,(AC$4+1),FALSE)*$E173</f>
        <v>560610.40039088822</v>
      </c>
      <c r="AD173" s="5">
        <f ca="1">VLOOKUP(CONCATENATE($F173," ",$G173),AllocFactorMatrix,(AD$4+1),FALSE)*$E173</f>
        <v>143217.49378628962</v>
      </c>
    </row>
    <row r="174" spans="2:30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2:30" hidden="1" outlineLevel="1">
      <c r="F175" s="52" t="str">
        <f>F182</f>
        <v>BULK_TRANS</v>
      </c>
      <c r="G175" s="55" t="str">
        <f>$G$8</f>
        <v>PRODUCTION</v>
      </c>
      <c r="H175" s="4">
        <f t="shared" ref="H175:H182" si="73">SUBTOTAL(9,I175:AD175)</f>
        <v>0</v>
      </c>
      <c r="I175" s="5">
        <f>VLOOKUP(CONCATENATE($F175," ",$G175),AllocFactorMatrix,(I$4+1),FALSE)*$E182</f>
        <v>0</v>
      </c>
      <c r="J175" s="5">
        <f>VLOOKUP(CONCATENATE($F175," ",$G175),AllocFactorMatrix,(J$4+1),FALSE)*$E182</f>
        <v>0</v>
      </c>
      <c r="K175" s="5">
        <f>VLOOKUP(CONCATENATE($F175," ",$G175),AllocFactorMatrix,(K$4+1),FALSE)*$E182</f>
        <v>0</v>
      </c>
      <c r="L175" s="5">
        <f>VLOOKUP(CONCATENATE($F175," ",$G175),AllocFactorMatrix,(L$4+1),FALSE)*$E182</f>
        <v>0</v>
      </c>
      <c r="M175" s="5">
        <f>VLOOKUP(CONCATENATE($F175," ",$G175),AllocFactorMatrix,(M$4+1),FALSE)*$E182</f>
        <v>0</v>
      </c>
      <c r="N175" s="5">
        <f t="shared" ref="N175:N182" si="74">SUBTOTAL(9,K175:M175)</f>
        <v>0</v>
      </c>
      <c r="O175" s="5">
        <f>VLOOKUP(CONCATENATE($F175," ",$G175),AllocFactorMatrix,(O$4+1),FALSE)*$E182</f>
        <v>0</v>
      </c>
      <c r="P175" s="5">
        <f>VLOOKUP(CONCATENATE($F175," ",$G175),AllocFactorMatrix,(P$4+1),FALSE)*$E182</f>
        <v>0</v>
      </c>
      <c r="Q175" s="5">
        <f>VLOOKUP(CONCATENATE($F175," ",$G175),AllocFactorMatrix,(Q$4+1),FALSE)*$E182</f>
        <v>0</v>
      </c>
      <c r="R175" s="5">
        <f>VLOOKUP(CONCATENATE($F175," ",$G175),AllocFactorMatrix,(R$4+1),FALSE)*$E182</f>
        <v>0</v>
      </c>
      <c r="S175" s="5">
        <f>SUBTOTAL(9,O175:R175)</f>
        <v>0</v>
      </c>
      <c r="T175" s="5">
        <f>VLOOKUP(CONCATENATE($F175," ",$G175),AllocFactorMatrix,(T$4+1),FALSE)*$E182</f>
        <v>0</v>
      </c>
      <c r="U175" s="5">
        <f>VLOOKUP(CONCATENATE($F175," ",$G175),AllocFactorMatrix,(U$4+1),FALSE)*$E182</f>
        <v>0</v>
      </c>
      <c r="V175" s="5">
        <f>VLOOKUP(CONCATENATE($F175," ",$G175),AllocFactorMatrix,(V$4+1),FALSE)*$E182</f>
        <v>0</v>
      </c>
      <c r="W175" s="5">
        <f>VLOOKUP(CONCATENATE($F175," ",$G175),AllocFactorMatrix,(W$4+1),FALSE)*$E182</f>
        <v>0</v>
      </c>
      <c r="X175" s="5">
        <f>SUBTOTAL(9,T175:W175)</f>
        <v>0</v>
      </c>
      <c r="Y175" s="5">
        <f>VLOOKUP(CONCATENATE($F175," ",$G175),AllocFactorMatrix,(Y$4+1),FALSE)*$E182</f>
        <v>0</v>
      </c>
      <c r="Z175" s="5">
        <f>VLOOKUP(CONCATENATE($F175," ",$G175),AllocFactorMatrix,(Z$4+1),FALSE)*$E182</f>
        <v>0</v>
      </c>
      <c r="AA175" s="5">
        <f t="shared" ref="AA175:AA182" si="75">SUBTOTAL(9,Y175:Z175)</f>
        <v>0</v>
      </c>
      <c r="AB175" s="5">
        <f>VLOOKUP(CONCATENATE($F175," ",$G175),AllocFactorMatrix,(AB$4+1),FALSE)*$E182</f>
        <v>0</v>
      </c>
      <c r="AC175" s="5">
        <f>VLOOKUP(CONCATENATE($F175," ",$G175),AllocFactorMatrix,(AC$4+1),FALSE)*$E182</f>
        <v>0</v>
      </c>
      <c r="AD175" s="5">
        <f>VLOOKUP(CONCATENATE($F175," ",$G175),AllocFactorMatrix,(AD$4+1),FALSE)*$E182</f>
        <v>0</v>
      </c>
    </row>
    <row r="176" spans="2:30" hidden="1" outlineLevel="1">
      <c r="F176" s="52" t="str">
        <f>F182</f>
        <v>BULK_TRANS</v>
      </c>
      <c r="G176" s="55" t="str">
        <f>$G$9</f>
        <v>BULKTRAN</v>
      </c>
      <c r="H176" s="4">
        <f t="shared" si="73"/>
        <v>599341.99999999988</v>
      </c>
      <c r="I176" s="5">
        <f>VLOOKUP(CONCATENATE($F176," ",$G176),AllocFactorMatrix,(I$4+1),FALSE)*$E182</f>
        <v>295225.67466641945</v>
      </c>
      <c r="J176" s="5">
        <f>VLOOKUP(CONCATENATE($F176," ",$G176),AllocFactorMatrix,(J$4+1),FALSE)*$E182</f>
        <v>14594.060006221243</v>
      </c>
      <c r="K176" s="5">
        <f>VLOOKUP(CONCATENATE($F176," ",$G176),AllocFactorMatrix,(K$4+1),FALSE)*$E182</f>
        <v>53457.205405749133</v>
      </c>
      <c r="L176" s="5">
        <f>VLOOKUP(CONCATENATE($F176," ",$G176),AllocFactorMatrix,(L$4+1),FALSE)*$E182</f>
        <v>1682.6430318317905</v>
      </c>
      <c r="M176" s="5">
        <f>VLOOKUP(CONCATENATE($F176," ",$G176),AllocFactorMatrix,(M$4+1),FALSE)*$E182</f>
        <v>157.79287934950156</v>
      </c>
      <c r="N176" s="5">
        <f t="shared" si="74"/>
        <v>55297.641316930421</v>
      </c>
      <c r="O176" s="5">
        <f>VLOOKUP(CONCATENATE($F176," ",$G176),AllocFactorMatrix,(O$4+1),FALSE)*$E182</f>
        <v>40635.791952029736</v>
      </c>
      <c r="P176" s="5">
        <f>VLOOKUP(CONCATENATE($F176," ",$G176),AllocFactorMatrix,(P$4+1),FALSE)*$E182</f>
        <v>7571.6319217192804</v>
      </c>
      <c r="Q176" s="5">
        <f>VLOOKUP(CONCATENATE($F176," ",$G176),AllocFactorMatrix,(Q$4+1),FALSE)*$E182</f>
        <v>3421.4794816349254</v>
      </c>
      <c r="R176" s="5">
        <f>VLOOKUP(CONCATENATE($F176," ",$G176),AllocFactorMatrix,(R$4+1),FALSE)*$E182</f>
        <v>153.86010772865009</v>
      </c>
      <c r="S176" s="5">
        <f t="shared" ref="S176:S182" si="76">SUBTOTAL(9,O176:R176)</f>
        <v>51782.763463112591</v>
      </c>
      <c r="T176" s="5">
        <f>VLOOKUP(CONCATENATE($F176," ",$G176),AllocFactorMatrix,(T$4+1),FALSE)*$E182</f>
        <v>1419.5122949137142</v>
      </c>
      <c r="U176" s="5">
        <f>VLOOKUP(CONCATENATE($F176," ",$G176),AllocFactorMatrix,(U$4+1),FALSE)*$E182</f>
        <v>23230.076847142049</v>
      </c>
      <c r="V176" s="5">
        <f>VLOOKUP(CONCATENATE($F176," ",$G176),AllocFactorMatrix,(V$4+1),FALSE)*$E182</f>
        <v>122771.60886616226</v>
      </c>
      <c r="W176" s="5">
        <f>VLOOKUP(CONCATENATE($F176," ",$G176),AllocFactorMatrix,(W$4+1),FALSE)*$E182</f>
        <v>22170.517712180696</v>
      </c>
      <c r="X176" s="5">
        <f t="shared" ref="X176:X182" si="77">SUBTOTAL(9,T176:W176)</f>
        <v>169591.71572039873</v>
      </c>
      <c r="Y176" s="5">
        <f>VLOOKUP(CONCATENATE($F176," ",$G176),AllocFactorMatrix,(Y$4+1),FALSE)*$E182</f>
        <v>12479.187227572544</v>
      </c>
      <c r="Z176" s="5">
        <f>VLOOKUP(CONCATENATE($F176," ",$G176),AllocFactorMatrix,(Z$4+1),FALSE)*$E182</f>
        <v>209.02161594698296</v>
      </c>
      <c r="AA176" s="5">
        <f t="shared" si="75"/>
        <v>12688.208843519527</v>
      </c>
      <c r="AB176" s="5">
        <f>VLOOKUP(CONCATENATE($F176," ",$G176),AllocFactorMatrix,(AB$4+1),FALSE)*$E182</f>
        <v>161.93598339787306</v>
      </c>
      <c r="AC176" s="5">
        <f>VLOOKUP(CONCATENATE($F176," ",$G176),AllocFactorMatrix,(AC$4+1),FALSE)*$E182</f>
        <v>0</v>
      </c>
      <c r="AD176" s="5">
        <f>VLOOKUP(CONCATENATE($F176," ",$G176),AllocFactorMatrix,(AD$4+1),FALSE)*$E182</f>
        <v>0</v>
      </c>
    </row>
    <row r="177" spans="2:30" hidden="1" outlineLevel="1">
      <c r="F177" s="52" t="str">
        <f>F182</f>
        <v>BULK_TRANS</v>
      </c>
      <c r="G177" s="55" t="str">
        <f>$G$10</f>
        <v>SUBTRAN</v>
      </c>
      <c r="H177" s="4">
        <f t="shared" si="73"/>
        <v>0</v>
      </c>
      <c r="I177" s="5">
        <f>VLOOKUP(CONCATENATE($F177," ",$G177),AllocFactorMatrix,(I$4+1),FALSE)*$E182</f>
        <v>0</v>
      </c>
      <c r="J177" s="5">
        <f>VLOOKUP(CONCATENATE($F177," ",$G177),AllocFactorMatrix,(J$4+1),FALSE)*$E182</f>
        <v>0</v>
      </c>
      <c r="K177" s="5">
        <f>VLOOKUP(CONCATENATE($F177," ",$G177),AllocFactorMatrix,(K$4+1),FALSE)*$E182</f>
        <v>0</v>
      </c>
      <c r="L177" s="5">
        <f>VLOOKUP(CONCATENATE($F177," ",$G177),AllocFactorMatrix,(L$4+1),FALSE)*$E182</f>
        <v>0</v>
      </c>
      <c r="M177" s="5">
        <f>VLOOKUP(CONCATENATE($F177," ",$G177),AllocFactorMatrix,(M$4+1),FALSE)*$E182</f>
        <v>0</v>
      </c>
      <c r="N177" s="5">
        <f t="shared" si="74"/>
        <v>0</v>
      </c>
      <c r="O177" s="5">
        <f>VLOOKUP(CONCATENATE($F177," ",$G177),AllocFactorMatrix,(O$4+1),FALSE)*$E182</f>
        <v>0</v>
      </c>
      <c r="P177" s="5">
        <f>VLOOKUP(CONCATENATE($F177," ",$G177),AllocFactorMatrix,(P$4+1),FALSE)*$E182</f>
        <v>0</v>
      </c>
      <c r="Q177" s="5">
        <f>VLOOKUP(CONCATENATE($F177," ",$G177),AllocFactorMatrix,(Q$4+1),FALSE)*$E182</f>
        <v>0</v>
      </c>
      <c r="R177" s="5">
        <f>VLOOKUP(CONCATENATE($F177," ",$G177),AllocFactorMatrix,(R$4+1),FALSE)*$E182</f>
        <v>0</v>
      </c>
      <c r="S177" s="5">
        <f t="shared" si="76"/>
        <v>0</v>
      </c>
      <c r="T177" s="5">
        <f>VLOOKUP(CONCATENATE($F177," ",$G177),AllocFactorMatrix,(T$4+1),FALSE)*$E182</f>
        <v>0</v>
      </c>
      <c r="U177" s="5">
        <f>VLOOKUP(CONCATENATE($F177," ",$G177),AllocFactorMatrix,(U$4+1),FALSE)*$E182</f>
        <v>0</v>
      </c>
      <c r="V177" s="5">
        <f>VLOOKUP(CONCATENATE($F177," ",$G177),AllocFactorMatrix,(V$4+1),FALSE)*$E182</f>
        <v>0</v>
      </c>
      <c r="W177" s="5">
        <f>VLOOKUP(CONCATENATE($F177," ",$G177),AllocFactorMatrix,(W$4+1),FALSE)*$E182</f>
        <v>0</v>
      </c>
      <c r="X177" s="5">
        <f t="shared" si="77"/>
        <v>0</v>
      </c>
      <c r="Y177" s="5">
        <f>VLOOKUP(CONCATENATE($F177," ",$G177),AllocFactorMatrix,(Y$4+1),FALSE)*$E182</f>
        <v>0</v>
      </c>
      <c r="Z177" s="5">
        <f>VLOOKUP(CONCATENATE($F177," ",$G177),AllocFactorMatrix,(Z$4+1),FALSE)*$E182</f>
        <v>0</v>
      </c>
      <c r="AA177" s="5">
        <f t="shared" si="75"/>
        <v>0</v>
      </c>
      <c r="AB177" s="5">
        <f>VLOOKUP(CONCATENATE($F177," ",$G177),AllocFactorMatrix,(AB$4+1),FALSE)*$E182</f>
        <v>0</v>
      </c>
      <c r="AC177" s="5">
        <f>VLOOKUP(CONCATENATE($F177," ",$G177),AllocFactorMatrix,(AC$4+1),FALSE)*$E182</f>
        <v>0</v>
      </c>
      <c r="AD177" s="5">
        <f>VLOOKUP(CONCATENATE($F177," ",$G177),AllocFactorMatrix,(AD$4+1),FALSE)*$E182</f>
        <v>0</v>
      </c>
    </row>
    <row r="178" spans="2:30" hidden="1" outlineLevel="1">
      <c r="F178" s="52" t="str">
        <f>F182</f>
        <v>BULK_TRANS</v>
      </c>
      <c r="G178" s="55" t="str">
        <f>$G$11</f>
        <v>DISTPRI</v>
      </c>
      <c r="H178" s="4">
        <f t="shared" si="73"/>
        <v>0</v>
      </c>
      <c r="I178" s="5">
        <f>VLOOKUP(CONCATENATE($F178," ",$G178),AllocFactorMatrix,(I$4+1),FALSE)*$E182</f>
        <v>0</v>
      </c>
      <c r="J178" s="5">
        <f>VLOOKUP(CONCATENATE($F178," ",$G178),AllocFactorMatrix,(J$4+1),FALSE)*$E182</f>
        <v>0</v>
      </c>
      <c r="K178" s="5">
        <f>VLOOKUP(CONCATENATE($F178," ",$G178),AllocFactorMatrix,(K$4+1),FALSE)*$E182</f>
        <v>0</v>
      </c>
      <c r="L178" s="5">
        <f>VLOOKUP(CONCATENATE($F178," ",$G178),AllocFactorMatrix,(L$4+1),FALSE)*$E182</f>
        <v>0</v>
      </c>
      <c r="M178" s="5">
        <f>VLOOKUP(CONCATENATE($F178," ",$G178),AllocFactorMatrix,(M$4+1),FALSE)*$E182</f>
        <v>0</v>
      </c>
      <c r="N178" s="5">
        <f t="shared" si="74"/>
        <v>0</v>
      </c>
      <c r="O178" s="5">
        <f>VLOOKUP(CONCATENATE($F178," ",$G178),AllocFactorMatrix,(O$4+1),FALSE)*$E182</f>
        <v>0</v>
      </c>
      <c r="P178" s="5">
        <f>VLOOKUP(CONCATENATE($F178," ",$G178),AllocFactorMatrix,(P$4+1),FALSE)*$E182</f>
        <v>0</v>
      </c>
      <c r="Q178" s="5">
        <f>VLOOKUP(CONCATENATE($F178," ",$G178),AllocFactorMatrix,(Q$4+1),FALSE)*$E182</f>
        <v>0</v>
      </c>
      <c r="R178" s="5">
        <f>VLOOKUP(CONCATENATE($F178," ",$G178),AllocFactorMatrix,(R$4+1),FALSE)*$E182</f>
        <v>0</v>
      </c>
      <c r="S178" s="5">
        <f t="shared" si="76"/>
        <v>0</v>
      </c>
      <c r="T178" s="5">
        <f>VLOOKUP(CONCATENATE($F178," ",$G178),AllocFactorMatrix,(T$4+1),FALSE)*$E182</f>
        <v>0</v>
      </c>
      <c r="U178" s="5">
        <f>VLOOKUP(CONCATENATE($F178," ",$G178),AllocFactorMatrix,(U$4+1),FALSE)*$E182</f>
        <v>0</v>
      </c>
      <c r="V178" s="5">
        <f>VLOOKUP(CONCATENATE($F178," ",$G178),AllocFactorMatrix,(V$4+1),FALSE)*$E182</f>
        <v>0</v>
      </c>
      <c r="W178" s="5">
        <f>VLOOKUP(CONCATENATE($F178," ",$G178),AllocFactorMatrix,(W$4+1),FALSE)*$E182</f>
        <v>0</v>
      </c>
      <c r="X178" s="5">
        <f t="shared" si="77"/>
        <v>0</v>
      </c>
      <c r="Y178" s="5">
        <f>VLOOKUP(CONCATENATE($F178," ",$G178),AllocFactorMatrix,(Y$4+1),FALSE)*$E182</f>
        <v>0</v>
      </c>
      <c r="Z178" s="5">
        <f>VLOOKUP(CONCATENATE($F178," ",$G178),AllocFactorMatrix,(Z$4+1),FALSE)*$E182</f>
        <v>0</v>
      </c>
      <c r="AA178" s="5">
        <f t="shared" si="75"/>
        <v>0</v>
      </c>
      <c r="AB178" s="5">
        <f>VLOOKUP(CONCATENATE($F178," ",$G178),AllocFactorMatrix,(AB$4+1),FALSE)*$E182</f>
        <v>0</v>
      </c>
      <c r="AC178" s="5">
        <f>VLOOKUP(CONCATENATE($F178," ",$G178),AllocFactorMatrix,(AC$4+1),FALSE)*$E182</f>
        <v>0</v>
      </c>
      <c r="AD178" s="5">
        <f>VLOOKUP(CONCATENATE($F178," ",$G178),AllocFactorMatrix,(AD$4+1),FALSE)*$E182</f>
        <v>0</v>
      </c>
    </row>
    <row r="179" spans="2:30" hidden="1" outlineLevel="1">
      <c r="F179" s="52" t="str">
        <f>F182</f>
        <v>BULK_TRANS</v>
      </c>
      <c r="G179" s="55" t="str">
        <f>$G$12</f>
        <v>DISTSEC</v>
      </c>
      <c r="H179" s="4">
        <f t="shared" si="73"/>
        <v>0</v>
      </c>
      <c r="I179" s="5">
        <f>VLOOKUP(CONCATENATE($F179," ",$G179),AllocFactorMatrix,(I$4+1),FALSE)*$E182</f>
        <v>0</v>
      </c>
      <c r="J179" s="5">
        <f>VLOOKUP(CONCATENATE($F179," ",$G179),AllocFactorMatrix,(J$4+1),FALSE)*$E182</f>
        <v>0</v>
      </c>
      <c r="K179" s="5">
        <f>VLOOKUP(CONCATENATE($F179," ",$G179),AllocFactorMatrix,(K$4+1),FALSE)*$E182</f>
        <v>0</v>
      </c>
      <c r="L179" s="5">
        <f>VLOOKUP(CONCATENATE($F179," ",$G179),AllocFactorMatrix,(L$4+1),FALSE)*$E182</f>
        <v>0</v>
      </c>
      <c r="M179" s="5">
        <f>VLOOKUP(CONCATENATE($F179," ",$G179),AllocFactorMatrix,(M$4+1),FALSE)*$E182</f>
        <v>0</v>
      </c>
      <c r="N179" s="5">
        <f t="shared" si="74"/>
        <v>0</v>
      </c>
      <c r="O179" s="5">
        <f>VLOOKUP(CONCATENATE($F179," ",$G179),AllocFactorMatrix,(O$4+1),FALSE)*$E182</f>
        <v>0</v>
      </c>
      <c r="P179" s="5">
        <f>VLOOKUP(CONCATENATE($F179," ",$G179),AllocFactorMatrix,(P$4+1),FALSE)*$E182</f>
        <v>0</v>
      </c>
      <c r="Q179" s="5">
        <f>VLOOKUP(CONCATENATE($F179," ",$G179),AllocFactorMatrix,(Q$4+1),FALSE)*$E182</f>
        <v>0</v>
      </c>
      <c r="R179" s="5">
        <f>VLOOKUP(CONCATENATE($F179," ",$G179),AllocFactorMatrix,(R$4+1),FALSE)*$E182</f>
        <v>0</v>
      </c>
      <c r="S179" s="5">
        <f t="shared" si="76"/>
        <v>0</v>
      </c>
      <c r="T179" s="5">
        <f>VLOOKUP(CONCATENATE($F179," ",$G179),AllocFactorMatrix,(T$4+1),FALSE)*$E182</f>
        <v>0</v>
      </c>
      <c r="U179" s="5">
        <f>VLOOKUP(CONCATENATE($F179," ",$G179),AllocFactorMatrix,(U$4+1),FALSE)*$E182</f>
        <v>0</v>
      </c>
      <c r="V179" s="5">
        <f>VLOOKUP(CONCATENATE($F179," ",$G179),AllocFactorMatrix,(V$4+1),FALSE)*$E182</f>
        <v>0</v>
      </c>
      <c r="W179" s="5">
        <f>VLOOKUP(CONCATENATE($F179," ",$G179),AllocFactorMatrix,(W$4+1),FALSE)*$E182</f>
        <v>0</v>
      </c>
      <c r="X179" s="5">
        <f t="shared" si="77"/>
        <v>0</v>
      </c>
      <c r="Y179" s="5">
        <f>VLOOKUP(CONCATENATE($F179," ",$G179),AllocFactorMatrix,(Y$4+1),FALSE)*$E182</f>
        <v>0</v>
      </c>
      <c r="Z179" s="5">
        <f>VLOOKUP(CONCATENATE($F179," ",$G179),AllocFactorMatrix,(Z$4+1),FALSE)*$E182</f>
        <v>0</v>
      </c>
      <c r="AA179" s="5">
        <f t="shared" si="75"/>
        <v>0</v>
      </c>
      <c r="AB179" s="5">
        <f>VLOOKUP(CONCATENATE($F179," ",$G179),AllocFactorMatrix,(AB$4+1),FALSE)*$E182</f>
        <v>0</v>
      </c>
      <c r="AC179" s="5">
        <f>VLOOKUP(CONCATENATE($F179," ",$G179),AllocFactorMatrix,(AC$4+1),FALSE)*$E182</f>
        <v>0</v>
      </c>
      <c r="AD179" s="5">
        <f>VLOOKUP(CONCATENATE($F179," ",$G179),AllocFactorMatrix,(AD$4+1),FALSE)*$E182</f>
        <v>0</v>
      </c>
    </row>
    <row r="180" spans="2:30" hidden="1" outlineLevel="1">
      <c r="F180" s="52" t="str">
        <f>F182</f>
        <v>BULK_TRANS</v>
      </c>
      <c r="G180" s="55" t="str">
        <f>$G$13</f>
        <v>ENERGY</v>
      </c>
      <c r="H180" s="4">
        <f t="shared" si="73"/>
        <v>0</v>
      </c>
      <c r="I180" s="5">
        <f>VLOOKUP(CONCATENATE($F180," ",$G180),AllocFactorMatrix,(I$4+1),FALSE)*$E182</f>
        <v>0</v>
      </c>
      <c r="J180" s="5">
        <f>VLOOKUP(CONCATENATE($F180," ",$G180),AllocFactorMatrix,(J$4+1),FALSE)*$E182</f>
        <v>0</v>
      </c>
      <c r="K180" s="5">
        <f>VLOOKUP(CONCATENATE($F180," ",$G180),AllocFactorMatrix,(K$4+1),FALSE)*$E182</f>
        <v>0</v>
      </c>
      <c r="L180" s="5">
        <f>VLOOKUP(CONCATENATE($F180," ",$G180),AllocFactorMatrix,(L$4+1),FALSE)*$E182</f>
        <v>0</v>
      </c>
      <c r="M180" s="5">
        <f>VLOOKUP(CONCATENATE($F180," ",$G180),AllocFactorMatrix,(M$4+1),FALSE)*$E182</f>
        <v>0</v>
      </c>
      <c r="N180" s="5">
        <f t="shared" si="74"/>
        <v>0</v>
      </c>
      <c r="O180" s="5">
        <f>VLOOKUP(CONCATENATE($F180," ",$G180),AllocFactorMatrix,(O$4+1),FALSE)*$E182</f>
        <v>0</v>
      </c>
      <c r="P180" s="5">
        <f>VLOOKUP(CONCATENATE($F180," ",$G180),AllocFactorMatrix,(P$4+1),FALSE)*$E182</f>
        <v>0</v>
      </c>
      <c r="Q180" s="5">
        <f>VLOOKUP(CONCATENATE($F180," ",$G180),AllocFactorMatrix,(Q$4+1),FALSE)*$E182</f>
        <v>0</v>
      </c>
      <c r="R180" s="5">
        <f>VLOOKUP(CONCATENATE($F180," ",$G180),AllocFactorMatrix,(R$4+1),FALSE)*$E182</f>
        <v>0</v>
      </c>
      <c r="S180" s="5">
        <f t="shared" si="76"/>
        <v>0</v>
      </c>
      <c r="T180" s="5">
        <f>VLOOKUP(CONCATENATE($F180," ",$G180),AllocFactorMatrix,(T$4+1),FALSE)*$E182</f>
        <v>0</v>
      </c>
      <c r="U180" s="5">
        <f>VLOOKUP(CONCATENATE($F180," ",$G180),AllocFactorMatrix,(U$4+1),FALSE)*$E182</f>
        <v>0</v>
      </c>
      <c r="V180" s="5">
        <f>VLOOKUP(CONCATENATE($F180," ",$G180),AllocFactorMatrix,(V$4+1),FALSE)*$E182</f>
        <v>0</v>
      </c>
      <c r="W180" s="5">
        <f>VLOOKUP(CONCATENATE($F180," ",$G180),AllocFactorMatrix,(W$4+1),FALSE)*$E182</f>
        <v>0</v>
      </c>
      <c r="X180" s="5">
        <f t="shared" si="77"/>
        <v>0</v>
      </c>
      <c r="Y180" s="5">
        <f>VLOOKUP(CONCATENATE($F180," ",$G180),AllocFactorMatrix,(Y$4+1),FALSE)*$E182</f>
        <v>0</v>
      </c>
      <c r="Z180" s="5">
        <f>VLOOKUP(CONCATENATE($F180," ",$G180),AllocFactorMatrix,(Z$4+1),FALSE)*$E182</f>
        <v>0</v>
      </c>
      <c r="AA180" s="5">
        <f t="shared" si="75"/>
        <v>0</v>
      </c>
      <c r="AB180" s="5">
        <f>VLOOKUP(CONCATENATE($F180," ",$G180),AllocFactorMatrix,(AB$4+1),FALSE)*$E182</f>
        <v>0</v>
      </c>
      <c r="AC180" s="5">
        <f>VLOOKUP(CONCATENATE($F180," ",$G180),AllocFactorMatrix,(AC$4+1),FALSE)*$E182</f>
        <v>0</v>
      </c>
      <c r="AD180" s="5">
        <f>VLOOKUP(CONCATENATE($F180," ",$G180),AllocFactorMatrix,(AD$4+1),FALSE)*$E182</f>
        <v>0</v>
      </c>
    </row>
    <row r="181" spans="2:30" hidden="1" outlineLevel="1">
      <c r="F181" s="52" t="str">
        <f>F182</f>
        <v>BULK_TRANS</v>
      </c>
      <c r="G181" s="55" t="str">
        <f>$G$14</f>
        <v>CUSTOMER</v>
      </c>
      <c r="H181" s="4">
        <f t="shared" si="73"/>
        <v>0</v>
      </c>
      <c r="I181" s="5">
        <f>VLOOKUP(CONCATENATE($F181," ",$G181),AllocFactorMatrix,(I$4+1),FALSE)*$E182</f>
        <v>0</v>
      </c>
      <c r="J181" s="5">
        <f>VLOOKUP(CONCATENATE($F181," ",$G181),AllocFactorMatrix,(J$4+1),FALSE)*$E182</f>
        <v>0</v>
      </c>
      <c r="K181" s="5">
        <f>VLOOKUP(CONCATENATE($F181," ",$G181),AllocFactorMatrix,(K$4+1),FALSE)*$E182</f>
        <v>0</v>
      </c>
      <c r="L181" s="5">
        <f>VLOOKUP(CONCATENATE($F181," ",$G181),AllocFactorMatrix,(L$4+1),FALSE)*$E182</f>
        <v>0</v>
      </c>
      <c r="M181" s="5">
        <f>VLOOKUP(CONCATENATE($F181," ",$G181),AllocFactorMatrix,(M$4+1),FALSE)*$E182</f>
        <v>0</v>
      </c>
      <c r="N181" s="5">
        <f t="shared" si="74"/>
        <v>0</v>
      </c>
      <c r="O181" s="5">
        <f>VLOOKUP(CONCATENATE($F181," ",$G181),AllocFactorMatrix,(O$4+1),FALSE)*$E182</f>
        <v>0</v>
      </c>
      <c r="P181" s="5">
        <f>VLOOKUP(CONCATENATE($F181," ",$G181),AllocFactorMatrix,(P$4+1),FALSE)*$E182</f>
        <v>0</v>
      </c>
      <c r="Q181" s="5">
        <f>VLOOKUP(CONCATENATE($F181," ",$G181),AllocFactorMatrix,(Q$4+1),FALSE)*$E182</f>
        <v>0</v>
      </c>
      <c r="R181" s="5">
        <f>VLOOKUP(CONCATENATE($F181," ",$G181),AllocFactorMatrix,(R$4+1),FALSE)*$E182</f>
        <v>0</v>
      </c>
      <c r="S181" s="5">
        <f t="shared" si="76"/>
        <v>0</v>
      </c>
      <c r="T181" s="5">
        <f>VLOOKUP(CONCATENATE($F181," ",$G181),AllocFactorMatrix,(T$4+1),FALSE)*$E182</f>
        <v>0</v>
      </c>
      <c r="U181" s="5">
        <f>VLOOKUP(CONCATENATE($F181," ",$G181),AllocFactorMatrix,(U$4+1),FALSE)*$E182</f>
        <v>0</v>
      </c>
      <c r="V181" s="5">
        <f>VLOOKUP(CONCATENATE($F181," ",$G181),AllocFactorMatrix,(V$4+1),FALSE)*$E182</f>
        <v>0</v>
      </c>
      <c r="W181" s="5">
        <f>VLOOKUP(CONCATENATE($F181," ",$G181),AllocFactorMatrix,(W$4+1),FALSE)*$E182</f>
        <v>0</v>
      </c>
      <c r="X181" s="5">
        <f t="shared" si="77"/>
        <v>0</v>
      </c>
      <c r="Y181" s="5">
        <f>VLOOKUP(CONCATENATE($F181," ",$G181),AllocFactorMatrix,(Y$4+1),FALSE)*$E182</f>
        <v>0</v>
      </c>
      <c r="Z181" s="5">
        <f>VLOOKUP(CONCATENATE($F181," ",$G181),AllocFactorMatrix,(Z$4+1),FALSE)*$E182</f>
        <v>0</v>
      </c>
      <c r="AA181" s="5">
        <f t="shared" si="75"/>
        <v>0</v>
      </c>
      <c r="AB181" s="5">
        <f>VLOOKUP(CONCATENATE($F181," ",$G181),AllocFactorMatrix,(AB$4+1),FALSE)*$E182</f>
        <v>0</v>
      </c>
      <c r="AC181" s="5">
        <f>VLOOKUP(CONCATENATE($F181," ",$G181),AllocFactorMatrix,(AC$4+1),FALSE)*$E182</f>
        <v>0</v>
      </c>
      <c r="AD181" s="5">
        <f>VLOOKUP(CONCATENATE($F181," ",$G181),AllocFactorMatrix,(AD$4+1),FALSE)*$E182</f>
        <v>0</v>
      </c>
    </row>
    <row r="182" spans="2:30" collapsed="1">
      <c r="B182" s="55"/>
      <c r="D182" s="7" t="s">
        <v>610</v>
      </c>
      <c r="E182" s="61">
        <f>599342</f>
        <v>599342</v>
      </c>
      <c r="F182" s="10" t="s">
        <v>34</v>
      </c>
      <c r="G182" s="55" t="str">
        <f>$G$15</f>
        <v>TOTAL</v>
      </c>
      <c r="H182" s="4">
        <f t="shared" si="73"/>
        <v>599341.99999999988</v>
      </c>
      <c r="I182" s="5">
        <f>VLOOKUP(CONCATENATE($F182," ",$G182),AllocFactorMatrix,(I$4+1),FALSE)*$E182</f>
        <v>295225.67466641945</v>
      </c>
      <c r="J182" s="5">
        <f>VLOOKUP(CONCATENATE($F182," ",$G182),AllocFactorMatrix,(J$4+1),FALSE)*$E182</f>
        <v>14594.060006221243</v>
      </c>
      <c r="K182" s="5">
        <f>VLOOKUP(CONCATENATE($F182," ",$G182),AllocFactorMatrix,(K$4+1),FALSE)*$E182</f>
        <v>53457.205405749133</v>
      </c>
      <c r="L182" s="5">
        <f>VLOOKUP(CONCATENATE($F182," ",$G182),AllocFactorMatrix,(L$4+1),FALSE)*$E182</f>
        <v>1682.6430318317905</v>
      </c>
      <c r="M182" s="5">
        <f>VLOOKUP(CONCATENATE($F182," ",$G182),AllocFactorMatrix,(M$4+1),FALSE)*$E182</f>
        <v>157.79287934950156</v>
      </c>
      <c r="N182" s="5">
        <f t="shared" si="74"/>
        <v>55297.641316930421</v>
      </c>
      <c r="O182" s="5">
        <f>VLOOKUP(CONCATENATE($F182," ",$G182),AllocFactorMatrix,(O$4+1),FALSE)*$E182</f>
        <v>40635.791952029736</v>
      </c>
      <c r="P182" s="5">
        <f>VLOOKUP(CONCATENATE($F182," ",$G182),AllocFactorMatrix,(P$4+1),FALSE)*$E182</f>
        <v>7571.6319217192804</v>
      </c>
      <c r="Q182" s="5">
        <f>VLOOKUP(CONCATENATE($F182," ",$G182),AllocFactorMatrix,(Q$4+1),FALSE)*$E182</f>
        <v>3421.4794816349254</v>
      </c>
      <c r="R182" s="5">
        <f>VLOOKUP(CONCATENATE($F182," ",$G182),AllocFactorMatrix,(R$4+1),FALSE)*$E182</f>
        <v>153.86010772865009</v>
      </c>
      <c r="S182" s="5">
        <f t="shared" si="76"/>
        <v>51782.763463112591</v>
      </c>
      <c r="T182" s="5">
        <f>VLOOKUP(CONCATENATE($F182," ",$G182),AllocFactorMatrix,(T$4+1),FALSE)*$E182</f>
        <v>1419.5122949137142</v>
      </c>
      <c r="U182" s="5">
        <f>VLOOKUP(CONCATENATE($F182," ",$G182),AllocFactorMatrix,(U$4+1),FALSE)*$E182</f>
        <v>23230.076847142049</v>
      </c>
      <c r="V182" s="5">
        <f>VLOOKUP(CONCATENATE($F182," ",$G182),AllocFactorMatrix,(V$4+1),FALSE)*$E182</f>
        <v>122771.60886616226</v>
      </c>
      <c r="W182" s="5">
        <f>VLOOKUP(CONCATENATE($F182," ",$G182),AllocFactorMatrix,(W$4+1),FALSE)*$E182</f>
        <v>22170.517712180696</v>
      </c>
      <c r="X182" s="5">
        <f t="shared" si="77"/>
        <v>169591.71572039873</v>
      </c>
      <c r="Y182" s="5">
        <f>VLOOKUP(CONCATENATE($F182," ",$G182),AllocFactorMatrix,(Y$4+1),FALSE)*$E182</f>
        <v>12479.187227572544</v>
      </c>
      <c r="Z182" s="5">
        <f>VLOOKUP(CONCATENATE($F182," ",$G182),AllocFactorMatrix,(Z$4+1),FALSE)*$E182</f>
        <v>209.02161594698296</v>
      </c>
      <c r="AA182" s="5">
        <f t="shared" si="75"/>
        <v>12688.208843519527</v>
      </c>
      <c r="AB182" s="5">
        <f>VLOOKUP(CONCATENATE($F182," ",$G182),AllocFactorMatrix,(AB$4+1),FALSE)*$E182</f>
        <v>161.93598339787306</v>
      </c>
      <c r="AC182" s="5">
        <f>VLOOKUP(CONCATENATE($F182," ",$G182),AllocFactorMatrix,(AC$4+1),FALSE)*$E182</f>
        <v>0</v>
      </c>
      <c r="AD182" s="5">
        <f>VLOOKUP(CONCATENATE($F182," ",$G182),AllocFactorMatrix,(AD$4+1),FALSE)*$E182</f>
        <v>0</v>
      </c>
    </row>
    <row r="183" spans="2:30">
      <c r="E183" s="52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</row>
    <row r="184" spans="2:30" hidden="1" outlineLevel="1">
      <c r="E184" s="11"/>
      <c r="F184" s="58"/>
      <c r="G184" s="55" t="str">
        <f>$G$8</f>
        <v>PRODUCTION</v>
      </c>
      <c r="H184" s="4">
        <f t="shared" ref="H184:AD184" ca="1" si="78">H166+H157+H175</f>
        <v>1185162177.6415925</v>
      </c>
      <c r="I184" s="53">
        <f t="shared" ca="1" si="78"/>
        <v>583790729.63910782</v>
      </c>
      <c r="J184" s="53">
        <f t="shared" ca="1" si="78"/>
        <v>28858861.781095348</v>
      </c>
      <c r="K184" s="53">
        <f t="shared" ca="1" si="78"/>
        <v>105708356.78012149</v>
      </c>
      <c r="L184" s="53">
        <f t="shared" ca="1" si="78"/>
        <v>3327323.7647273457</v>
      </c>
      <c r="M184" s="53">
        <f t="shared" ca="1" si="78"/>
        <v>312025.77577775693</v>
      </c>
      <c r="N184" s="53">
        <f t="shared" ca="1" si="78"/>
        <v>109347706.3206266</v>
      </c>
      <c r="O184" s="53">
        <f t="shared" ca="1" si="78"/>
        <v>80354795.225527808</v>
      </c>
      <c r="P184" s="53">
        <f t="shared" ca="1" si="78"/>
        <v>14972439.402954279</v>
      </c>
      <c r="Q184" s="53">
        <f t="shared" ca="1" si="78"/>
        <v>6765766.5793661661</v>
      </c>
      <c r="R184" s="53">
        <f t="shared" ca="1" si="78"/>
        <v>304248.96023949102</v>
      </c>
      <c r="S184" s="53">
        <f t="shared" ca="1" si="78"/>
        <v>102397250.16808772</v>
      </c>
      <c r="T184" s="53">
        <f t="shared" ca="1" si="78"/>
        <v>2806998.8130799322</v>
      </c>
      <c r="U184" s="53">
        <f t="shared" ca="1" si="78"/>
        <v>45936057.314422183</v>
      </c>
      <c r="V184" s="53">
        <f t="shared" ca="1" si="78"/>
        <v>242773353.63846147</v>
      </c>
      <c r="W184" s="53">
        <f t="shared" ca="1" si="78"/>
        <v>43840843.877468258</v>
      </c>
      <c r="X184" s="53">
        <f t="shared" ca="1" si="78"/>
        <v>335357253.64343184</v>
      </c>
      <c r="Y184" s="53">
        <f t="shared" ca="1" si="78"/>
        <v>24676830.106728762</v>
      </c>
      <c r="Z184" s="53">
        <f t="shared" ca="1" si="78"/>
        <v>413327.47167709091</v>
      </c>
      <c r="AA184" s="53">
        <f t="shared" ca="1" si="78"/>
        <v>25090157.57840585</v>
      </c>
      <c r="AB184" s="53">
        <f t="shared" ca="1" si="78"/>
        <v>320218.5108374785</v>
      </c>
      <c r="AC184" s="53">
        <f t="shared" ca="1" si="78"/>
        <v>0</v>
      </c>
      <c r="AD184" s="53">
        <f t="shared" ca="1" si="78"/>
        <v>0</v>
      </c>
    </row>
    <row r="185" spans="2:30" hidden="1" outlineLevel="1">
      <c r="E185" s="11"/>
      <c r="F185" s="58"/>
      <c r="G185" s="55" t="str">
        <f>$G$9</f>
        <v>BULKTRAN</v>
      </c>
      <c r="H185" s="53">
        <f t="shared" ref="H185:AD185" ca="1" si="79">H167+H158+H176</f>
        <v>456883266.01155162</v>
      </c>
      <c r="I185" s="53">
        <f t="shared" ca="1" si="79"/>
        <v>225052925.46168548</v>
      </c>
      <c r="J185" s="53">
        <f t="shared" ca="1" si="79"/>
        <v>11125170.270081067</v>
      </c>
      <c r="K185" s="53">
        <f t="shared" ca="1" si="79"/>
        <v>40750861.107062466</v>
      </c>
      <c r="L185" s="53">
        <f t="shared" ca="1" si="79"/>
        <v>1282692.4258852</v>
      </c>
      <c r="M185" s="53">
        <f t="shared" ca="1" si="79"/>
        <v>120286.79129873593</v>
      </c>
      <c r="N185" s="53">
        <f t="shared" ca="1" si="79"/>
        <v>42153840.324246399</v>
      </c>
      <c r="O185" s="53">
        <f t="shared" ca="1" si="79"/>
        <v>30976993.676413916</v>
      </c>
      <c r="P185" s="53">
        <f t="shared" ca="1" si="79"/>
        <v>5771916.4040438095</v>
      </c>
      <c r="Q185" s="53">
        <f t="shared" ca="1" si="79"/>
        <v>2608221.5499011842</v>
      </c>
      <c r="R185" s="53">
        <f t="shared" ca="1" si="79"/>
        <v>117288.80760559885</v>
      </c>
      <c r="S185" s="53">
        <f t="shared" ca="1" si="79"/>
        <v>39474420.437964514</v>
      </c>
      <c r="T185" s="53">
        <f t="shared" ca="1" si="79"/>
        <v>1082105.7316919731</v>
      </c>
      <c r="U185" s="53">
        <f t="shared" ca="1" si="79"/>
        <v>17708475.927970316</v>
      </c>
      <c r="V185" s="53">
        <f t="shared" ca="1" si="79"/>
        <v>93589792.859944686</v>
      </c>
      <c r="W185" s="53">
        <f t="shared" ca="1" si="79"/>
        <v>16900765.408578187</v>
      </c>
      <c r="X185" s="53">
        <f t="shared" ca="1" si="79"/>
        <v>129281139.92818518</v>
      </c>
      <c r="Y185" s="53">
        <f t="shared" ca="1" si="79"/>
        <v>9512985.6037170496</v>
      </c>
      <c r="Z185" s="53">
        <f t="shared" ca="1" si="79"/>
        <v>159338.87256502928</v>
      </c>
      <c r="AA185" s="53">
        <f t="shared" ca="1" si="79"/>
        <v>9672324.4762820788</v>
      </c>
      <c r="AB185" s="53">
        <f t="shared" ca="1" si="79"/>
        <v>123445.11310672808</v>
      </c>
      <c r="AC185" s="53">
        <f t="shared" ca="1" si="79"/>
        <v>0</v>
      </c>
      <c r="AD185" s="53">
        <f t="shared" ca="1" si="79"/>
        <v>0</v>
      </c>
    </row>
    <row r="186" spans="2:30" hidden="1" outlineLevel="1">
      <c r="E186" s="11"/>
      <c r="F186" s="58"/>
      <c r="G186" s="55" t="str">
        <f>$G$10</f>
        <v>SUBTRAN</v>
      </c>
      <c r="H186" s="53">
        <f t="shared" ref="H186:AD186" ca="1" si="80">H168+H159+H177</f>
        <v>100363537.26885781</v>
      </c>
      <c r="I186" s="53">
        <f t="shared" ca="1" si="80"/>
        <v>48863737.688673921</v>
      </c>
      <c r="J186" s="53">
        <f t="shared" ca="1" si="80"/>
        <v>2358227.9022133341</v>
      </c>
      <c r="K186" s="53">
        <f t="shared" ca="1" si="80"/>
        <v>8579117.8017951343</v>
      </c>
      <c r="L186" s="53">
        <f t="shared" ca="1" si="80"/>
        <v>265000.87699416588</v>
      </c>
      <c r="M186" s="53">
        <f t="shared" ca="1" si="80"/>
        <v>33004.457727351801</v>
      </c>
      <c r="N186" s="53">
        <f t="shared" ca="1" si="80"/>
        <v>8877123.1365166511</v>
      </c>
      <c r="O186" s="53">
        <f t="shared" ca="1" si="80"/>
        <v>6481657.5892808223</v>
      </c>
      <c r="P186" s="53">
        <f t="shared" ca="1" si="80"/>
        <v>1204932.5859277607</v>
      </c>
      <c r="Q186" s="53">
        <f t="shared" ca="1" si="80"/>
        <v>716949.24586357607</v>
      </c>
      <c r="R186" s="53">
        <f t="shared" ca="1" si="80"/>
        <v>0</v>
      </c>
      <c r="S186" s="53">
        <f t="shared" ca="1" si="80"/>
        <v>8403539.421072159</v>
      </c>
      <c r="T186" s="53">
        <f t="shared" ca="1" si="80"/>
        <v>226328.35366788873</v>
      </c>
      <c r="U186" s="53">
        <f t="shared" ca="1" si="80"/>
        <v>3705124.3705084114</v>
      </c>
      <c r="V186" s="53">
        <f t="shared" ca="1" si="80"/>
        <v>25812427.360031597</v>
      </c>
      <c r="W186" s="53">
        <f t="shared" ca="1" si="80"/>
        <v>0</v>
      </c>
      <c r="X186" s="53">
        <f t="shared" ca="1" si="80"/>
        <v>29743880.084207896</v>
      </c>
      <c r="Y186" s="53">
        <f t="shared" ca="1" si="80"/>
        <v>1950789.0376715055</v>
      </c>
      <c r="Z186" s="53">
        <f t="shared" ca="1" si="80"/>
        <v>32519.706257106958</v>
      </c>
      <c r="AA186" s="53">
        <f t="shared" ca="1" si="80"/>
        <v>1983308.7439286124</v>
      </c>
      <c r="AB186" s="53">
        <f t="shared" ca="1" si="80"/>
        <v>26050.130624575391</v>
      </c>
      <c r="AC186" s="53">
        <f t="shared" ca="1" si="80"/>
        <v>88576.013085825121</v>
      </c>
      <c r="AD186" s="53">
        <f t="shared" ca="1" si="80"/>
        <v>19094.14853484085</v>
      </c>
    </row>
    <row r="187" spans="2:30" hidden="1" outlineLevel="1">
      <c r="E187" s="11"/>
      <c r="F187" s="58"/>
      <c r="G187" s="55" t="str">
        <f>$G$11</f>
        <v>DISTPRI</v>
      </c>
      <c r="H187" s="53">
        <f t="shared" ref="H187:AD187" ca="1" si="81">H169+H160+H178</f>
        <v>460499760.34536475</v>
      </c>
      <c r="I187" s="53">
        <f t="shared" ca="1" si="81"/>
        <v>307771630.39644057</v>
      </c>
      <c r="J187" s="53">
        <f t="shared" ca="1" si="81"/>
        <v>14507551.207678411</v>
      </c>
      <c r="K187" s="53">
        <f t="shared" ca="1" si="81"/>
        <v>52677808.812263444</v>
      </c>
      <c r="L187" s="53">
        <f t="shared" ca="1" si="81"/>
        <v>1628018.3977766612</v>
      </c>
      <c r="M187" s="53">
        <f t="shared" ca="1" si="81"/>
        <v>0</v>
      </c>
      <c r="N187" s="53">
        <f t="shared" ca="1" si="81"/>
        <v>54305827.2100401</v>
      </c>
      <c r="O187" s="53">
        <f t="shared" ca="1" si="81"/>
        <v>39499149.315483466</v>
      </c>
      <c r="P187" s="53">
        <f t="shared" ca="1" si="81"/>
        <v>7356719.218065233</v>
      </c>
      <c r="Q187" s="53">
        <f t="shared" ca="1" si="81"/>
        <v>0</v>
      </c>
      <c r="R187" s="53">
        <f t="shared" ca="1" si="81"/>
        <v>0</v>
      </c>
      <c r="S187" s="53">
        <f t="shared" ca="1" si="81"/>
        <v>46855868.533548698</v>
      </c>
      <c r="T187" s="53">
        <f t="shared" ca="1" si="81"/>
        <v>1408120.3316216024</v>
      </c>
      <c r="U187" s="53">
        <f t="shared" ca="1" si="81"/>
        <v>22709794.58945309</v>
      </c>
      <c r="V187" s="53">
        <f t="shared" ca="1" si="81"/>
        <v>0</v>
      </c>
      <c r="W187" s="53">
        <f t="shared" ca="1" si="81"/>
        <v>0</v>
      </c>
      <c r="X187" s="53">
        <f t="shared" ca="1" si="81"/>
        <v>24117914.921074688</v>
      </c>
      <c r="Y187" s="53">
        <f t="shared" ca="1" si="81"/>
        <v>11910808.726318348</v>
      </c>
      <c r="Z187" s="53">
        <f t="shared" ca="1" si="81"/>
        <v>198718.91456714328</v>
      </c>
      <c r="AA187" s="53">
        <f t="shared" ca="1" si="81"/>
        <v>12109527.640885495</v>
      </c>
      <c r="AB187" s="53">
        <f t="shared" ca="1" si="81"/>
        <v>160995.61770572857</v>
      </c>
      <c r="AC187" s="53">
        <f t="shared" ca="1" si="81"/>
        <v>551548.61920729675</v>
      </c>
      <c r="AD187" s="53">
        <f t="shared" ca="1" si="81"/>
        <v>118896.19878381991</v>
      </c>
    </row>
    <row r="188" spans="2:30" hidden="1" outlineLevel="1">
      <c r="E188" s="11"/>
      <c r="F188" s="58"/>
      <c r="G188" s="55" t="str">
        <f>$G$12</f>
        <v>DISTSEC</v>
      </c>
      <c r="H188" s="53">
        <f t="shared" ref="H188:AD188" ca="1" si="82">H170+H161+H179</f>
        <v>236966401.54369372</v>
      </c>
      <c r="I188" s="53">
        <f t="shared" ca="1" si="82"/>
        <v>177180122.41554815</v>
      </c>
      <c r="J188" s="53">
        <f t="shared" ca="1" si="82"/>
        <v>8541910.1706187446</v>
      </c>
      <c r="K188" s="53">
        <f t="shared" ca="1" si="82"/>
        <v>25774502.718431976</v>
      </c>
      <c r="L188" s="53">
        <f t="shared" ca="1" si="82"/>
        <v>0</v>
      </c>
      <c r="M188" s="53">
        <f t="shared" ca="1" si="82"/>
        <v>0</v>
      </c>
      <c r="N188" s="53">
        <f t="shared" ca="1" si="82"/>
        <v>25774502.718431976</v>
      </c>
      <c r="O188" s="53">
        <f t="shared" ca="1" si="82"/>
        <v>16423613.452684717</v>
      </c>
      <c r="P188" s="53">
        <f t="shared" ca="1" si="82"/>
        <v>0</v>
      </c>
      <c r="Q188" s="53">
        <f t="shared" ca="1" si="82"/>
        <v>0</v>
      </c>
      <c r="R188" s="53">
        <f t="shared" ca="1" si="82"/>
        <v>0</v>
      </c>
      <c r="S188" s="53">
        <f t="shared" ca="1" si="82"/>
        <v>16423613.452684717</v>
      </c>
      <c r="T188" s="53">
        <f t="shared" ca="1" si="82"/>
        <v>444060.05321359838</v>
      </c>
      <c r="U188" s="53">
        <f t="shared" ca="1" si="82"/>
        <v>0</v>
      </c>
      <c r="V188" s="53">
        <f t="shared" ca="1" si="82"/>
        <v>0</v>
      </c>
      <c r="W188" s="53">
        <f t="shared" ca="1" si="82"/>
        <v>0</v>
      </c>
      <c r="X188" s="53">
        <f t="shared" ca="1" si="82"/>
        <v>444060.05321359838</v>
      </c>
      <c r="Y188" s="53">
        <f t="shared" ca="1" si="82"/>
        <v>6057752.805781005</v>
      </c>
      <c r="Z188" s="53">
        <f t="shared" ca="1" si="82"/>
        <v>0</v>
      </c>
      <c r="AA188" s="53">
        <f t="shared" ca="1" si="82"/>
        <v>6057752.805781005</v>
      </c>
      <c r="AB188" s="53">
        <f t="shared" ca="1" si="82"/>
        <v>62861.49573622625</v>
      </c>
      <c r="AC188" s="53">
        <f t="shared" ca="1" si="82"/>
        <v>2134389.5552284829</v>
      </c>
      <c r="AD188" s="53">
        <f t="shared" ca="1" si="82"/>
        <v>347188.87645084964</v>
      </c>
    </row>
    <row r="189" spans="2:30" hidden="1" outlineLevel="1">
      <c r="E189" s="11"/>
      <c r="F189" s="58"/>
      <c r="G189" s="55" t="str">
        <f>$G$13</f>
        <v>ENERGY</v>
      </c>
      <c r="H189" s="53">
        <f t="shared" ref="H189:AD189" ca="1" si="83">H171+H162+H180</f>
        <v>7283608.0755001707</v>
      </c>
      <c r="I189" s="53">
        <f t="shared" ca="1" si="83"/>
        <v>2733007.053710131</v>
      </c>
      <c r="J189" s="53">
        <f t="shared" ca="1" si="83"/>
        <v>177116.51721099383</v>
      </c>
      <c r="K189" s="53">
        <f t="shared" ca="1" si="83"/>
        <v>594245.11533416435</v>
      </c>
      <c r="L189" s="53">
        <f t="shared" ca="1" si="83"/>
        <v>18886.458840433239</v>
      </c>
      <c r="M189" s="53">
        <f t="shared" ca="1" si="83"/>
        <v>1741.1107184185512</v>
      </c>
      <c r="N189" s="53">
        <f t="shared" ca="1" si="83"/>
        <v>614872.68489301612</v>
      </c>
      <c r="O189" s="53">
        <f t="shared" ca="1" si="83"/>
        <v>541781.56330605282</v>
      </c>
      <c r="P189" s="53">
        <f t="shared" ca="1" si="83"/>
        <v>100435.87705715297</v>
      </c>
      <c r="Q189" s="53">
        <f t="shared" ca="1" si="83"/>
        <v>45635.49178540516</v>
      </c>
      <c r="R189" s="53">
        <f t="shared" ca="1" si="83"/>
        <v>2114.4811827903754</v>
      </c>
      <c r="S189" s="53">
        <f t="shared" ca="1" si="83"/>
        <v>689967.4133314013</v>
      </c>
      <c r="T189" s="53">
        <f t="shared" ca="1" si="83"/>
        <v>20762.096179895729</v>
      </c>
      <c r="U189" s="53">
        <f t="shared" ca="1" si="83"/>
        <v>364551.30564596056</v>
      </c>
      <c r="V189" s="53">
        <f t="shared" ca="1" si="83"/>
        <v>2069770.9594606056</v>
      </c>
      <c r="W189" s="53">
        <f t="shared" ca="1" si="83"/>
        <v>392683.9933008966</v>
      </c>
      <c r="X189" s="53">
        <f t="shared" ca="1" si="83"/>
        <v>2847768.3545873584</v>
      </c>
      <c r="Y189" s="53">
        <f t="shared" ca="1" si="83"/>
        <v>146784.95667568379</v>
      </c>
      <c r="Z189" s="53">
        <f t="shared" ca="1" si="83"/>
        <v>2389.4250967839725</v>
      </c>
      <c r="AA189" s="53">
        <f t="shared" ca="1" si="83"/>
        <v>149174.38177246775</v>
      </c>
      <c r="AB189" s="53">
        <f t="shared" ca="1" si="83"/>
        <v>2665.2114891870729</v>
      </c>
      <c r="AC189" s="53">
        <f t="shared" ca="1" si="83"/>
        <v>57631.629518916059</v>
      </c>
      <c r="AD189" s="53">
        <f t="shared" ca="1" si="83"/>
        <v>11404.828986699524</v>
      </c>
    </row>
    <row r="190" spans="2:30" hidden="1" outlineLevel="1">
      <c r="E190" s="11"/>
      <c r="F190" s="58"/>
      <c r="G190" s="55" t="str">
        <f>$G$14</f>
        <v>CUSTOMER</v>
      </c>
      <c r="H190" s="53">
        <f t="shared" ref="H190:AD190" ca="1" si="84">H172+H163+H181</f>
        <v>114072303.8034389</v>
      </c>
      <c r="I190" s="53">
        <f t="shared" ca="1" si="84"/>
        <v>53344618.684604242</v>
      </c>
      <c r="J190" s="53">
        <f t="shared" ca="1" si="84"/>
        <v>13975406.866747569</v>
      </c>
      <c r="K190" s="53">
        <f t="shared" ca="1" si="84"/>
        <v>3967217.4293927909</v>
      </c>
      <c r="L190" s="53">
        <f t="shared" ca="1" si="84"/>
        <v>1280595.850264559</v>
      </c>
      <c r="M190" s="53">
        <f t="shared" ca="1" si="84"/>
        <v>207866.4959865495</v>
      </c>
      <c r="N190" s="53">
        <f t="shared" ca="1" si="84"/>
        <v>5455679.7756438991</v>
      </c>
      <c r="O190" s="53">
        <f t="shared" ca="1" si="84"/>
        <v>1125838.5190011342</v>
      </c>
      <c r="P190" s="53">
        <f t="shared" ca="1" si="84"/>
        <v>333374.77054278023</v>
      </c>
      <c r="Q190" s="53">
        <f t="shared" ca="1" si="84"/>
        <v>724168.99629460054</v>
      </c>
      <c r="R190" s="53">
        <f t="shared" ca="1" si="84"/>
        <v>127253.8316453736</v>
      </c>
      <c r="S190" s="53">
        <f t="shared" ca="1" si="84"/>
        <v>2310636.1174838888</v>
      </c>
      <c r="T190" s="53">
        <f t="shared" ca="1" si="84"/>
        <v>7748.763008238122</v>
      </c>
      <c r="U190" s="53">
        <f t="shared" ca="1" si="84"/>
        <v>197784.27190018902</v>
      </c>
      <c r="V190" s="53">
        <f t="shared" ca="1" si="84"/>
        <v>1064967.6900288474</v>
      </c>
      <c r="W190" s="53">
        <f t="shared" ca="1" si="84"/>
        <v>190882.85679714812</v>
      </c>
      <c r="X190" s="53">
        <f t="shared" ca="1" si="84"/>
        <v>1461383.5817344226</v>
      </c>
      <c r="Y190" s="53">
        <f t="shared" ca="1" si="84"/>
        <v>311660.64058924629</v>
      </c>
      <c r="Z190" s="53">
        <f t="shared" ca="1" si="84"/>
        <v>5649.7484952524665</v>
      </c>
      <c r="AA190" s="53">
        <f t="shared" ca="1" si="84"/>
        <v>317310.38908449875</v>
      </c>
      <c r="AB190" s="53">
        <f t="shared" ca="1" si="84"/>
        <v>5850.3761077009094</v>
      </c>
      <c r="AC190" s="53">
        <f t="shared" ca="1" si="84"/>
        <v>33143085.161020651</v>
      </c>
      <c r="AD190" s="53">
        <f t="shared" ca="1" si="84"/>
        <v>4058332.8510120395</v>
      </c>
    </row>
    <row r="191" spans="2:30" collapsed="1">
      <c r="B191" s="111" t="s">
        <v>137</v>
      </c>
      <c r="E191" s="53">
        <f>E173+E164+E182</f>
        <v>2561231054.6900001</v>
      </c>
      <c r="F191" s="58"/>
      <c r="G191" s="55" t="str">
        <f>$G$15</f>
        <v>TOTAL</v>
      </c>
      <c r="H191" s="53">
        <f ca="1">H173+H164+H182</f>
        <v>2561231054.6899996</v>
      </c>
      <c r="I191" s="53">
        <f ca="1">I173+I164+I182</f>
        <v>1398736771.3397703</v>
      </c>
      <c r="J191" s="53">
        <f t="shared" ref="J191:AD191" ca="1" si="85">J173+J164+J182</f>
        <v>79544244.715645462</v>
      </c>
      <c r="K191" s="53">
        <f t="shared" ca="1" si="85"/>
        <v>238052109.76440144</v>
      </c>
      <c r="L191" s="53">
        <f t="shared" ca="1" si="85"/>
        <v>7802517.7744883653</v>
      </c>
      <c r="M191" s="53">
        <f t="shared" ca="1" si="85"/>
        <v>674924.63150881277</v>
      </c>
      <c r="N191" s="53">
        <f t="shared" ca="1" si="85"/>
        <v>246529552.17039862</v>
      </c>
      <c r="O191" s="53">
        <f t="shared" ca="1" si="85"/>
        <v>175403829.34169793</v>
      </c>
      <c r="P191" s="53">
        <f t="shared" ca="1" si="85"/>
        <v>29739818.258591015</v>
      </c>
      <c r="Q191" s="53">
        <f t="shared" ca="1" si="85"/>
        <v>10860741.863210931</v>
      </c>
      <c r="R191" s="53">
        <f t="shared" ca="1" si="85"/>
        <v>550906.08067325375</v>
      </c>
      <c r="S191" s="53">
        <f t="shared" ca="1" si="85"/>
        <v>216555295.54417309</v>
      </c>
      <c r="T191" s="53">
        <f t="shared" ca="1" si="85"/>
        <v>5996124.1424631281</v>
      </c>
      <c r="U191" s="53">
        <f t="shared" ca="1" si="85"/>
        <v>90621787.779900149</v>
      </c>
      <c r="V191" s="53">
        <f t="shared" ca="1" si="85"/>
        <v>365310312.50792718</v>
      </c>
      <c r="W191" s="53">
        <f t="shared" ca="1" si="85"/>
        <v>61325176.136144489</v>
      </c>
      <c r="X191" s="53">
        <f t="shared" ca="1" si="85"/>
        <v>523253400.56643504</v>
      </c>
      <c r="Y191" s="53">
        <f t="shared" ca="1" si="85"/>
        <v>54567611.877481595</v>
      </c>
      <c r="Z191" s="53">
        <f t="shared" ca="1" si="85"/>
        <v>811944.13865840691</v>
      </c>
      <c r="AA191" s="53">
        <f t="shared" ca="1" si="85"/>
        <v>55379556.016140006</v>
      </c>
      <c r="AB191" s="53">
        <f t="shared" ca="1" si="85"/>
        <v>702086.45560762484</v>
      </c>
      <c r="AC191" s="53">
        <f t="shared" ca="1" si="85"/>
        <v>35975230.978061169</v>
      </c>
      <c r="AD191" s="53">
        <f t="shared" ca="1" si="85"/>
        <v>4554916.9037682489</v>
      </c>
    </row>
    <row r="192" spans="2:30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2:30" hidden="1" outlineLevel="1">
      <c r="F193" s="52" t="str">
        <f>F200</f>
        <v>PROD_DEMAND</v>
      </c>
      <c r="G193" s="55" t="str">
        <f>$G$8</f>
        <v>PRODUCTION</v>
      </c>
      <c r="H193" s="4">
        <f t="shared" ref="H193:H200" si="86">SUBTOTAL(9,I193:AD193)</f>
        <v>-323154088.99999988</v>
      </c>
      <c r="I193" s="5">
        <f>VLOOKUP(CONCATENATE($F193," ",$G193),AllocFactorMatrix,(I$4+1),FALSE)*$E200</f>
        <v>-159180207.53799528</v>
      </c>
      <c r="J193" s="5">
        <f>VLOOKUP(CONCATENATE($F193," ",$G193),AllocFactorMatrix,(J$4+1),FALSE)*$E200</f>
        <v>-7868846.4451377681</v>
      </c>
      <c r="K193" s="5">
        <f>VLOOKUP(CONCATENATE($F193," ",$G193),AllocFactorMatrix,(K$4+1),FALSE)*$E200</f>
        <v>-28823133.558770679</v>
      </c>
      <c r="L193" s="5">
        <f>VLOOKUP(CONCATENATE($F193," ",$G193),AllocFactorMatrix,(L$4+1),FALSE)*$E200</f>
        <v>-907249.91084189038</v>
      </c>
      <c r="M193" s="5">
        <f>VLOOKUP(CONCATENATE($F193," ",$G193),AllocFactorMatrix,(M$4+1),FALSE)*$E200</f>
        <v>-85078.993591096718</v>
      </c>
      <c r="N193" s="5">
        <f t="shared" ref="N193:N200" si="87">SUBTOTAL(9,K193:M193)</f>
        <v>-29815462.463203665</v>
      </c>
      <c r="O193" s="5">
        <f>VLOOKUP(CONCATENATE($F193," ",$G193),AllocFactorMatrix,(O$4+1),FALSE)*$E200</f>
        <v>-21910065.25331397</v>
      </c>
      <c r="P193" s="5">
        <f>VLOOKUP(CONCATENATE($F193," ",$G193),AllocFactorMatrix,(P$4+1),FALSE)*$E200</f>
        <v>-4082483.4833976487</v>
      </c>
      <c r="Q193" s="5">
        <f>VLOOKUP(CONCATENATE($F193," ",$G193),AllocFactorMatrix,(Q$4+1),FALSE)*$E200</f>
        <v>-1844798.2703029765</v>
      </c>
      <c r="R193" s="5">
        <f>VLOOKUP(CONCATENATE($F193," ",$G193),AllocFactorMatrix,(R$4+1),FALSE)*$E200</f>
        <v>-82958.516083461174</v>
      </c>
      <c r="S193" s="5">
        <f>SUBTOTAL(9,O193:R193)</f>
        <v>-27920305.523098055</v>
      </c>
      <c r="T193" s="5">
        <f>VLOOKUP(CONCATENATE($F193," ",$G193),AllocFactorMatrix,(T$4+1),FALSE)*$E200</f>
        <v>-765374.69839781069</v>
      </c>
      <c r="U193" s="5">
        <f>VLOOKUP(CONCATENATE($F193," ",$G193),AllocFactorMatrix,(U$4+1),FALSE)*$E200</f>
        <v>-12525226.533328518</v>
      </c>
      <c r="V193" s="5">
        <f>VLOOKUP(CONCATENATE($F193," ",$G193),AllocFactorMatrix,(V$4+1),FALSE)*$E200</f>
        <v>-66196174.168019243</v>
      </c>
      <c r="W193" s="5">
        <f>VLOOKUP(CONCATENATE($F193," ",$G193),AllocFactorMatrix,(W$4+1),FALSE)*$E200</f>
        <v>-11953931.901882593</v>
      </c>
      <c r="X193" s="5">
        <f>SUBTOTAL(9,T193:W193)</f>
        <v>-91440707.301628157</v>
      </c>
      <c r="Y193" s="5">
        <f>VLOOKUP(CONCATENATE($F193," ",$G193),AllocFactorMatrix,(Y$4+1),FALSE)*$E200</f>
        <v>-6728546.2723897891</v>
      </c>
      <c r="Z193" s="5">
        <f>VLOOKUP(CONCATENATE($F193," ",$G193),AllocFactorMatrix,(Z$4+1),FALSE)*$E200</f>
        <v>-112700.57810508048</v>
      </c>
      <c r="AA193" s="5">
        <f t="shared" ref="AA193:AA200" si="88">SUBTOTAL(9,Y193:Z193)</f>
        <v>-6841246.85049487</v>
      </c>
      <c r="AB193" s="5">
        <f>VLOOKUP(CONCATENATE($F193," ",$G193),AllocFactorMatrix,(AB$4+1),FALSE)*$E200</f>
        <v>-87312.878442122848</v>
      </c>
      <c r="AC193" s="5">
        <f>VLOOKUP(CONCATENATE($F193," ",$G193),AllocFactorMatrix,(AC$4+1),FALSE)*$E200</f>
        <v>0</v>
      </c>
      <c r="AD193" s="5">
        <f>VLOOKUP(CONCATENATE($F193," ",$G193),AllocFactorMatrix,(AD$4+1),FALSE)*$E200</f>
        <v>0</v>
      </c>
    </row>
    <row r="194" spans="2:30" hidden="1" outlineLevel="1">
      <c r="F194" s="52" t="str">
        <f>F200</f>
        <v>PROD_DEMAND</v>
      </c>
      <c r="G194" s="55" t="str">
        <f>$G$9</f>
        <v>BULKTRAN</v>
      </c>
      <c r="H194" s="4">
        <f t="shared" si="86"/>
        <v>0</v>
      </c>
      <c r="I194" s="5">
        <f>VLOOKUP(CONCATENATE($F194," ",$G194),AllocFactorMatrix,(I$4+1),FALSE)*$E200</f>
        <v>0</v>
      </c>
      <c r="J194" s="5">
        <f>VLOOKUP(CONCATENATE($F194," ",$G194),AllocFactorMatrix,(J$4+1),FALSE)*$E200</f>
        <v>0</v>
      </c>
      <c r="K194" s="5">
        <f>VLOOKUP(CONCATENATE($F194," ",$G194),AllocFactorMatrix,(K$4+1),FALSE)*$E200</f>
        <v>0</v>
      </c>
      <c r="L194" s="5">
        <f>VLOOKUP(CONCATENATE($F194," ",$G194),AllocFactorMatrix,(L$4+1),FALSE)*$E200</f>
        <v>0</v>
      </c>
      <c r="M194" s="5">
        <f>VLOOKUP(CONCATENATE($F194," ",$G194),AllocFactorMatrix,(M$4+1),FALSE)*$E200</f>
        <v>0</v>
      </c>
      <c r="N194" s="5">
        <f t="shared" si="87"/>
        <v>0</v>
      </c>
      <c r="O194" s="5">
        <f>VLOOKUP(CONCATENATE($F194," ",$G194),AllocFactorMatrix,(O$4+1),FALSE)*$E200</f>
        <v>0</v>
      </c>
      <c r="P194" s="5">
        <f>VLOOKUP(CONCATENATE($F194," ",$G194),AllocFactorMatrix,(P$4+1),FALSE)*$E200</f>
        <v>0</v>
      </c>
      <c r="Q194" s="5">
        <f>VLOOKUP(CONCATENATE($F194," ",$G194),AllocFactorMatrix,(Q$4+1),FALSE)*$E200</f>
        <v>0</v>
      </c>
      <c r="R194" s="5">
        <f>VLOOKUP(CONCATENATE($F194," ",$G194),AllocFactorMatrix,(R$4+1),FALSE)*$E200</f>
        <v>0</v>
      </c>
      <c r="S194" s="5">
        <f t="shared" ref="S194:S200" si="89">SUBTOTAL(9,O194:R194)</f>
        <v>0</v>
      </c>
      <c r="T194" s="5">
        <f>VLOOKUP(CONCATENATE($F194," ",$G194),AllocFactorMatrix,(T$4+1),FALSE)*$E200</f>
        <v>0</v>
      </c>
      <c r="U194" s="5">
        <f>VLOOKUP(CONCATENATE($F194," ",$G194),AllocFactorMatrix,(U$4+1),FALSE)*$E200</f>
        <v>0</v>
      </c>
      <c r="V194" s="5">
        <f>VLOOKUP(CONCATENATE($F194," ",$G194),AllocFactorMatrix,(V$4+1),FALSE)*$E200</f>
        <v>0</v>
      </c>
      <c r="W194" s="5">
        <f>VLOOKUP(CONCATENATE($F194," ",$G194),AllocFactorMatrix,(W$4+1),FALSE)*$E200</f>
        <v>0</v>
      </c>
      <c r="X194" s="5">
        <f t="shared" ref="X194:X200" si="90">SUBTOTAL(9,T194:W194)</f>
        <v>0</v>
      </c>
      <c r="Y194" s="5">
        <f>VLOOKUP(CONCATENATE($F194," ",$G194),AllocFactorMatrix,(Y$4+1),FALSE)*$E200</f>
        <v>0</v>
      </c>
      <c r="Z194" s="5">
        <f>VLOOKUP(CONCATENATE($F194," ",$G194),AllocFactorMatrix,(Z$4+1),FALSE)*$E200</f>
        <v>0</v>
      </c>
      <c r="AA194" s="5">
        <f t="shared" si="88"/>
        <v>0</v>
      </c>
      <c r="AB194" s="5">
        <f>VLOOKUP(CONCATENATE($F194," ",$G194),AllocFactorMatrix,(AB$4+1),FALSE)*$E200</f>
        <v>0</v>
      </c>
      <c r="AC194" s="5">
        <f>VLOOKUP(CONCATENATE($F194," ",$G194),AllocFactorMatrix,(AC$4+1),FALSE)*$E200</f>
        <v>0</v>
      </c>
      <c r="AD194" s="5">
        <f>VLOOKUP(CONCATENATE($F194," ",$G194),AllocFactorMatrix,(AD$4+1),FALSE)*$E200</f>
        <v>0</v>
      </c>
    </row>
    <row r="195" spans="2:30" hidden="1" outlineLevel="1">
      <c r="F195" s="52" t="str">
        <f>F200</f>
        <v>PROD_DEMAND</v>
      </c>
      <c r="G195" s="55" t="str">
        <f>$G$10</f>
        <v>SUBTRAN</v>
      </c>
      <c r="H195" s="4">
        <f t="shared" si="86"/>
        <v>0</v>
      </c>
      <c r="I195" s="5">
        <f>VLOOKUP(CONCATENATE($F195," ",$G195),AllocFactorMatrix,(I$4+1),FALSE)*$E200</f>
        <v>0</v>
      </c>
      <c r="J195" s="5">
        <f>VLOOKUP(CONCATENATE($F195," ",$G195),AllocFactorMatrix,(J$4+1),FALSE)*$E200</f>
        <v>0</v>
      </c>
      <c r="K195" s="5">
        <f>VLOOKUP(CONCATENATE($F195," ",$G195),AllocFactorMatrix,(K$4+1),FALSE)*$E200</f>
        <v>0</v>
      </c>
      <c r="L195" s="5">
        <f>VLOOKUP(CONCATENATE($F195," ",$G195),AllocFactorMatrix,(L$4+1),FALSE)*$E200</f>
        <v>0</v>
      </c>
      <c r="M195" s="5">
        <f>VLOOKUP(CONCATENATE($F195," ",$G195),AllocFactorMatrix,(M$4+1),FALSE)*$E200</f>
        <v>0</v>
      </c>
      <c r="N195" s="5">
        <f t="shared" si="87"/>
        <v>0</v>
      </c>
      <c r="O195" s="5">
        <f>VLOOKUP(CONCATENATE($F195," ",$G195),AllocFactorMatrix,(O$4+1),FALSE)*$E200</f>
        <v>0</v>
      </c>
      <c r="P195" s="5">
        <f>VLOOKUP(CONCATENATE($F195," ",$G195),AllocFactorMatrix,(P$4+1),FALSE)*$E200</f>
        <v>0</v>
      </c>
      <c r="Q195" s="5">
        <f>VLOOKUP(CONCATENATE($F195," ",$G195),AllocFactorMatrix,(Q$4+1),FALSE)*$E200</f>
        <v>0</v>
      </c>
      <c r="R195" s="5">
        <f>VLOOKUP(CONCATENATE($F195," ",$G195),AllocFactorMatrix,(R$4+1),FALSE)*$E200</f>
        <v>0</v>
      </c>
      <c r="S195" s="5">
        <f t="shared" si="89"/>
        <v>0</v>
      </c>
      <c r="T195" s="5">
        <f>VLOOKUP(CONCATENATE($F195," ",$G195),AllocFactorMatrix,(T$4+1),FALSE)*$E200</f>
        <v>0</v>
      </c>
      <c r="U195" s="5">
        <f>VLOOKUP(CONCATENATE($F195," ",$G195),AllocFactorMatrix,(U$4+1),FALSE)*$E200</f>
        <v>0</v>
      </c>
      <c r="V195" s="5">
        <f>VLOOKUP(CONCATENATE($F195," ",$G195),AllocFactorMatrix,(V$4+1),FALSE)*$E200</f>
        <v>0</v>
      </c>
      <c r="W195" s="5">
        <f>VLOOKUP(CONCATENATE($F195," ",$G195),AllocFactorMatrix,(W$4+1),FALSE)*$E200</f>
        <v>0</v>
      </c>
      <c r="X195" s="5">
        <f t="shared" si="90"/>
        <v>0</v>
      </c>
      <c r="Y195" s="5">
        <f>VLOOKUP(CONCATENATE($F195," ",$G195),AllocFactorMatrix,(Y$4+1),FALSE)*$E200</f>
        <v>0</v>
      </c>
      <c r="Z195" s="5">
        <f>VLOOKUP(CONCATENATE($F195," ",$G195),AllocFactorMatrix,(Z$4+1),FALSE)*$E200</f>
        <v>0</v>
      </c>
      <c r="AA195" s="5">
        <f t="shared" si="88"/>
        <v>0</v>
      </c>
      <c r="AB195" s="5">
        <f>VLOOKUP(CONCATENATE($F195," ",$G195),AllocFactorMatrix,(AB$4+1),FALSE)*$E200</f>
        <v>0</v>
      </c>
      <c r="AC195" s="5">
        <f>VLOOKUP(CONCATENATE($F195," ",$G195),AllocFactorMatrix,(AC$4+1),FALSE)*$E200</f>
        <v>0</v>
      </c>
      <c r="AD195" s="5">
        <f>VLOOKUP(CONCATENATE($F195," ",$G195),AllocFactorMatrix,(AD$4+1),FALSE)*$E200</f>
        <v>0</v>
      </c>
    </row>
    <row r="196" spans="2:30" hidden="1" outlineLevel="1">
      <c r="F196" s="52" t="str">
        <f>F200</f>
        <v>PROD_DEMAND</v>
      </c>
      <c r="G196" s="55" t="str">
        <f>$G$11</f>
        <v>DISTPRI</v>
      </c>
      <c r="H196" s="4">
        <f t="shared" si="86"/>
        <v>0</v>
      </c>
      <c r="I196" s="5">
        <f>VLOOKUP(CONCATENATE($F196," ",$G196),AllocFactorMatrix,(I$4+1),FALSE)*$E200</f>
        <v>0</v>
      </c>
      <c r="J196" s="5">
        <f>VLOOKUP(CONCATENATE($F196," ",$G196),AllocFactorMatrix,(J$4+1),FALSE)*$E200</f>
        <v>0</v>
      </c>
      <c r="K196" s="5">
        <f>VLOOKUP(CONCATENATE($F196," ",$G196),AllocFactorMatrix,(K$4+1),FALSE)*$E200</f>
        <v>0</v>
      </c>
      <c r="L196" s="5">
        <f>VLOOKUP(CONCATENATE($F196," ",$G196),AllocFactorMatrix,(L$4+1),FALSE)*$E200</f>
        <v>0</v>
      </c>
      <c r="M196" s="5">
        <f>VLOOKUP(CONCATENATE($F196," ",$G196),AllocFactorMatrix,(M$4+1),FALSE)*$E200</f>
        <v>0</v>
      </c>
      <c r="N196" s="5">
        <f t="shared" si="87"/>
        <v>0</v>
      </c>
      <c r="O196" s="5">
        <f>VLOOKUP(CONCATENATE($F196," ",$G196),AllocFactorMatrix,(O$4+1),FALSE)*$E200</f>
        <v>0</v>
      </c>
      <c r="P196" s="5">
        <f>VLOOKUP(CONCATENATE($F196," ",$G196),AllocFactorMatrix,(P$4+1),FALSE)*$E200</f>
        <v>0</v>
      </c>
      <c r="Q196" s="5">
        <f>VLOOKUP(CONCATENATE($F196," ",$G196),AllocFactorMatrix,(Q$4+1),FALSE)*$E200</f>
        <v>0</v>
      </c>
      <c r="R196" s="5">
        <f>VLOOKUP(CONCATENATE($F196," ",$G196),AllocFactorMatrix,(R$4+1),FALSE)*$E200</f>
        <v>0</v>
      </c>
      <c r="S196" s="5">
        <f t="shared" si="89"/>
        <v>0</v>
      </c>
      <c r="T196" s="5">
        <f>VLOOKUP(CONCATENATE($F196," ",$G196),AllocFactorMatrix,(T$4+1),FALSE)*$E200</f>
        <v>0</v>
      </c>
      <c r="U196" s="5">
        <f>VLOOKUP(CONCATENATE($F196," ",$G196),AllocFactorMatrix,(U$4+1),FALSE)*$E200</f>
        <v>0</v>
      </c>
      <c r="V196" s="5">
        <f>VLOOKUP(CONCATENATE($F196," ",$G196),AllocFactorMatrix,(V$4+1),FALSE)*$E200</f>
        <v>0</v>
      </c>
      <c r="W196" s="5">
        <f>VLOOKUP(CONCATENATE($F196," ",$G196),AllocFactorMatrix,(W$4+1),FALSE)*$E200</f>
        <v>0</v>
      </c>
      <c r="X196" s="5">
        <f t="shared" si="90"/>
        <v>0</v>
      </c>
      <c r="Y196" s="5">
        <f>VLOOKUP(CONCATENATE($F196," ",$G196),AllocFactorMatrix,(Y$4+1),FALSE)*$E200</f>
        <v>0</v>
      </c>
      <c r="Z196" s="5">
        <f>VLOOKUP(CONCATENATE($F196," ",$G196),AllocFactorMatrix,(Z$4+1),FALSE)*$E200</f>
        <v>0</v>
      </c>
      <c r="AA196" s="5">
        <f t="shared" si="88"/>
        <v>0</v>
      </c>
      <c r="AB196" s="5">
        <f>VLOOKUP(CONCATENATE($F196," ",$G196),AllocFactorMatrix,(AB$4+1),FALSE)*$E200</f>
        <v>0</v>
      </c>
      <c r="AC196" s="5">
        <f>VLOOKUP(CONCATENATE($F196," ",$G196),AllocFactorMatrix,(AC$4+1),FALSE)*$E200</f>
        <v>0</v>
      </c>
      <c r="AD196" s="5">
        <f>VLOOKUP(CONCATENATE($F196," ",$G196),AllocFactorMatrix,(AD$4+1),FALSE)*$E200</f>
        <v>0</v>
      </c>
    </row>
    <row r="197" spans="2:30" hidden="1" outlineLevel="1">
      <c r="F197" s="52" t="str">
        <f>F200</f>
        <v>PROD_DEMAND</v>
      </c>
      <c r="G197" s="55" t="str">
        <f>$G$12</f>
        <v>DISTSEC</v>
      </c>
      <c r="H197" s="4">
        <f t="shared" si="86"/>
        <v>0</v>
      </c>
      <c r="I197" s="5">
        <f>VLOOKUP(CONCATENATE($F197," ",$G197),AllocFactorMatrix,(I$4+1),FALSE)*$E200</f>
        <v>0</v>
      </c>
      <c r="J197" s="5">
        <f>VLOOKUP(CONCATENATE($F197," ",$G197),AllocFactorMatrix,(J$4+1),FALSE)*$E200</f>
        <v>0</v>
      </c>
      <c r="K197" s="5">
        <f>VLOOKUP(CONCATENATE($F197," ",$G197),AllocFactorMatrix,(K$4+1),FALSE)*$E200</f>
        <v>0</v>
      </c>
      <c r="L197" s="5">
        <f>VLOOKUP(CONCATENATE($F197," ",$G197),AllocFactorMatrix,(L$4+1),FALSE)*$E200</f>
        <v>0</v>
      </c>
      <c r="M197" s="5">
        <f>VLOOKUP(CONCATENATE($F197," ",$G197),AllocFactorMatrix,(M$4+1),FALSE)*$E200</f>
        <v>0</v>
      </c>
      <c r="N197" s="5">
        <f t="shared" si="87"/>
        <v>0</v>
      </c>
      <c r="O197" s="5">
        <f>VLOOKUP(CONCATENATE($F197," ",$G197),AllocFactorMatrix,(O$4+1),FALSE)*$E200</f>
        <v>0</v>
      </c>
      <c r="P197" s="5">
        <f>VLOOKUP(CONCATENATE($F197," ",$G197),AllocFactorMatrix,(P$4+1),FALSE)*$E200</f>
        <v>0</v>
      </c>
      <c r="Q197" s="5">
        <f>VLOOKUP(CONCATENATE($F197," ",$G197),AllocFactorMatrix,(Q$4+1),FALSE)*$E200</f>
        <v>0</v>
      </c>
      <c r="R197" s="5">
        <f>VLOOKUP(CONCATENATE($F197," ",$G197),AllocFactorMatrix,(R$4+1),FALSE)*$E200</f>
        <v>0</v>
      </c>
      <c r="S197" s="5">
        <f t="shared" si="89"/>
        <v>0</v>
      </c>
      <c r="T197" s="5">
        <f>VLOOKUP(CONCATENATE($F197," ",$G197),AllocFactorMatrix,(T$4+1),FALSE)*$E200</f>
        <v>0</v>
      </c>
      <c r="U197" s="5">
        <f>VLOOKUP(CONCATENATE($F197," ",$G197),AllocFactorMatrix,(U$4+1),FALSE)*$E200</f>
        <v>0</v>
      </c>
      <c r="V197" s="5">
        <f>VLOOKUP(CONCATENATE($F197," ",$G197),AllocFactorMatrix,(V$4+1),FALSE)*$E200</f>
        <v>0</v>
      </c>
      <c r="W197" s="5">
        <f>VLOOKUP(CONCATENATE($F197," ",$G197),AllocFactorMatrix,(W$4+1),FALSE)*$E200</f>
        <v>0</v>
      </c>
      <c r="X197" s="5">
        <f t="shared" si="90"/>
        <v>0</v>
      </c>
      <c r="Y197" s="5">
        <f>VLOOKUP(CONCATENATE($F197," ",$G197),AllocFactorMatrix,(Y$4+1),FALSE)*$E200</f>
        <v>0</v>
      </c>
      <c r="Z197" s="5">
        <f>VLOOKUP(CONCATENATE($F197," ",$G197),AllocFactorMatrix,(Z$4+1),FALSE)*$E200</f>
        <v>0</v>
      </c>
      <c r="AA197" s="5">
        <f t="shared" si="88"/>
        <v>0</v>
      </c>
      <c r="AB197" s="5">
        <f>VLOOKUP(CONCATENATE($F197," ",$G197),AllocFactorMatrix,(AB$4+1),FALSE)*$E200</f>
        <v>0</v>
      </c>
      <c r="AC197" s="5">
        <f>VLOOKUP(CONCATENATE($F197," ",$G197),AllocFactorMatrix,(AC$4+1),FALSE)*$E200</f>
        <v>0</v>
      </c>
      <c r="AD197" s="5">
        <f>VLOOKUP(CONCATENATE($F197," ",$G197),AllocFactorMatrix,(AD$4+1),FALSE)*$E200</f>
        <v>0</v>
      </c>
    </row>
    <row r="198" spans="2:30" hidden="1" outlineLevel="1">
      <c r="F198" s="52" t="str">
        <f>F200</f>
        <v>PROD_DEMAND</v>
      </c>
      <c r="G198" s="55" t="str">
        <f>$G$13</f>
        <v>ENERGY</v>
      </c>
      <c r="H198" s="4">
        <f t="shared" si="86"/>
        <v>0</v>
      </c>
      <c r="I198" s="5">
        <f>VLOOKUP(CONCATENATE($F198," ",$G198),AllocFactorMatrix,(I$4+1),FALSE)*$E200</f>
        <v>0</v>
      </c>
      <c r="J198" s="5">
        <f>VLOOKUP(CONCATENATE($F198," ",$G198),AllocFactorMatrix,(J$4+1),FALSE)*$E200</f>
        <v>0</v>
      </c>
      <c r="K198" s="5">
        <f>VLOOKUP(CONCATENATE($F198," ",$G198),AllocFactorMatrix,(K$4+1),FALSE)*$E200</f>
        <v>0</v>
      </c>
      <c r="L198" s="5">
        <f>VLOOKUP(CONCATENATE($F198," ",$G198),AllocFactorMatrix,(L$4+1),FALSE)*$E200</f>
        <v>0</v>
      </c>
      <c r="M198" s="5">
        <f>VLOOKUP(CONCATENATE($F198," ",$G198),AllocFactorMatrix,(M$4+1),FALSE)*$E200</f>
        <v>0</v>
      </c>
      <c r="N198" s="5">
        <f t="shared" si="87"/>
        <v>0</v>
      </c>
      <c r="O198" s="5">
        <f>VLOOKUP(CONCATENATE($F198," ",$G198),AllocFactorMatrix,(O$4+1),FALSE)*$E200</f>
        <v>0</v>
      </c>
      <c r="P198" s="5">
        <f>VLOOKUP(CONCATENATE($F198," ",$G198),AllocFactorMatrix,(P$4+1),FALSE)*$E200</f>
        <v>0</v>
      </c>
      <c r="Q198" s="5">
        <f>VLOOKUP(CONCATENATE($F198," ",$G198),AllocFactorMatrix,(Q$4+1),FALSE)*$E200</f>
        <v>0</v>
      </c>
      <c r="R198" s="5">
        <f>VLOOKUP(CONCATENATE($F198," ",$G198),AllocFactorMatrix,(R$4+1),FALSE)*$E200</f>
        <v>0</v>
      </c>
      <c r="S198" s="5">
        <f t="shared" si="89"/>
        <v>0</v>
      </c>
      <c r="T198" s="5">
        <f>VLOOKUP(CONCATENATE($F198," ",$G198),AllocFactorMatrix,(T$4+1),FALSE)*$E200</f>
        <v>0</v>
      </c>
      <c r="U198" s="5">
        <f>VLOOKUP(CONCATENATE($F198," ",$G198),AllocFactorMatrix,(U$4+1),FALSE)*$E200</f>
        <v>0</v>
      </c>
      <c r="V198" s="5">
        <f>VLOOKUP(CONCATENATE($F198," ",$G198),AllocFactorMatrix,(V$4+1),FALSE)*$E200</f>
        <v>0</v>
      </c>
      <c r="W198" s="5">
        <f>VLOOKUP(CONCATENATE($F198," ",$G198),AllocFactorMatrix,(W$4+1),FALSE)*$E200</f>
        <v>0</v>
      </c>
      <c r="X198" s="5">
        <f t="shared" si="90"/>
        <v>0</v>
      </c>
      <c r="Y198" s="5">
        <f>VLOOKUP(CONCATENATE($F198," ",$G198),AllocFactorMatrix,(Y$4+1),FALSE)*$E200</f>
        <v>0</v>
      </c>
      <c r="Z198" s="5">
        <f>VLOOKUP(CONCATENATE($F198," ",$G198),AllocFactorMatrix,(Z$4+1),FALSE)*$E200</f>
        <v>0</v>
      </c>
      <c r="AA198" s="5">
        <f t="shared" si="88"/>
        <v>0</v>
      </c>
      <c r="AB198" s="5">
        <f>VLOOKUP(CONCATENATE($F198," ",$G198),AllocFactorMatrix,(AB$4+1),FALSE)*$E200</f>
        <v>0</v>
      </c>
      <c r="AC198" s="5">
        <f>VLOOKUP(CONCATENATE($F198," ",$G198),AllocFactorMatrix,(AC$4+1),FALSE)*$E200</f>
        <v>0</v>
      </c>
      <c r="AD198" s="5">
        <f>VLOOKUP(CONCATENATE($F198," ",$G198),AllocFactorMatrix,(AD$4+1),FALSE)*$E200</f>
        <v>0</v>
      </c>
    </row>
    <row r="199" spans="2:30" hidden="1" outlineLevel="1">
      <c r="F199" s="52" t="str">
        <f>F200</f>
        <v>PROD_DEMAND</v>
      </c>
      <c r="G199" s="55" t="str">
        <f>$G$14</f>
        <v>CUSTOMER</v>
      </c>
      <c r="H199" s="4">
        <f t="shared" si="86"/>
        <v>0</v>
      </c>
      <c r="I199" s="5">
        <f>VLOOKUP(CONCATENATE($F199," ",$G199),AllocFactorMatrix,(I$4+1),FALSE)*$E200</f>
        <v>0</v>
      </c>
      <c r="J199" s="5">
        <f>VLOOKUP(CONCATENATE($F199," ",$G199),AllocFactorMatrix,(J$4+1),FALSE)*$E200</f>
        <v>0</v>
      </c>
      <c r="K199" s="5">
        <f>VLOOKUP(CONCATENATE($F199," ",$G199),AllocFactorMatrix,(K$4+1),FALSE)*$E200</f>
        <v>0</v>
      </c>
      <c r="L199" s="5">
        <f>VLOOKUP(CONCATENATE($F199," ",$G199),AllocFactorMatrix,(L$4+1),FALSE)*$E200</f>
        <v>0</v>
      </c>
      <c r="M199" s="5">
        <f>VLOOKUP(CONCATENATE($F199," ",$G199),AllocFactorMatrix,(M$4+1),FALSE)*$E200</f>
        <v>0</v>
      </c>
      <c r="N199" s="5">
        <f t="shared" si="87"/>
        <v>0</v>
      </c>
      <c r="O199" s="5">
        <f>VLOOKUP(CONCATENATE($F199," ",$G199),AllocFactorMatrix,(O$4+1),FALSE)*$E200</f>
        <v>0</v>
      </c>
      <c r="P199" s="5">
        <f>VLOOKUP(CONCATENATE($F199," ",$G199),AllocFactorMatrix,(P$4+1),FALSE)*$E200</f>
        <v>0</v>
      </c>
      <c r="Q199" s="5">
        <f>VLOOKUP(CONCATENATE($F199," ",$G199),AllocFactorMatrix,(Q$4+1),FALSE)*$E200</f>
        <v>0</v>
      </c>
      <c r="R199" s="5">
        <f>VLOOKUP(CONCATENATE($F199," ",$G199),AllocFactorMatrix,(R$4+1),FALSE)*$E200</f>
        <v>0</v>
      </c>
      <c r="S199" s="5">
        <f t="shared" si="89"/>
        <v>0</v>
      </c>
      <c r="T199" s="5">
        <f>VLOOKUP(CONCATENATE($F199," ",$G199),AllocFactorMatrix,(T$4+1),FALSE)*$E200</f>
        <v>0</v>
      </c>
      <c r="U199" s="5">
        <f>VLOOKUP(CONCATENATE($F199," ",$G199),AllocFactorMatrix,(U$4+1),FALSE)*$E200</f>
        <v>0</v>
      </c>
      <c r="V199" s="5">
        <f>VLOOKUP(CONCATENATE($F199," ",$G199),AllocFactorMatrix,(V$4+1),FALSE)*$E200</f>
        <v>0</v>
      </c>
      <c r="W199" s="5">
        <f>VLOOKUP(CONCATENATE($F199," ",$G199),AllocFactorMatrix,(W$4+1),FALSE)*$E200</f>
        <v>0</v>
      </c>
      <c r="X199" s="5">
        <f t="shared" si="90"/>
        <v>0</v>
      </c>
      <c r="Y199" s="5">
        <f>VLOOKUP(CONCATENATE($F199," ",$G199),AllocFactorMatrix,(Y$4+1),FALSE)*$E200</f>
        <v>0</v>
      </c>
      <c r="Z199" s="5">
        <f>VLOOKUP(CONCATENATE($F199," ",$G199),AllocFactorMatrix,(Z$4+1),FALSE)*$E200</f>
        <v>0</v>
      </c>
      <c r="AA199" s="5">
        <f t="shared" si="88"/>
        <v>0</v>
      </c>
      <c r="AB199" s="5">
        <f>VLOOKUP(CONCATENATE($F199," ",$G199),AllocFactorMatrix,(AB$4+1),FALSE)*$E200</f>
        <v>0</v>
      </c>
      <c r="AC199" s="5">
        <f>VLOOKUP(CONCATENATE($F199," ",$G199),AllocFactorMatrix,(AC$4+1),FALSE)*$E200</f>
        <v>0</v>
      </c>
      <c r="AD199" s="5">
        <f>VLOOKUP(CONCATENATE($F199," ",$G199),AllocFactorMatrix,(AD$4+1),FALSE)*$E200</f>
        <v>0</v>
      </c>
    </row>
    <row r="200" spans="2:30" collapsed="1">
      <c r="B200" s="55"/>
      <c r="D200" s="108" t="s">
        <v>669</v>
      </c>
      <c r="E200" s="61">
        <v>-323154089</v>
      </c>
      <c r="F200" s="10" t="s">
        <v>30</v>
      </c>
      <c r="G200" s="55" t="str">
        <f>$G$15</f>
        <v>TOTAL</v>
      </c>
      <c r="H200" s="4">
        <f t="shared" si="86"/>
        <v>-323154088.99999988</v>
      </c>
      <c r="I200" s="5">
        <f>VLOOKUP(CONCATENATE($F200," ",$G200),AllocFactorMatrix,(I$4+1),FALSE)*$E200</f>
        <v>-159180207.53799528</v>
      </c>
      <c r="J200" s="5">
        <f>VLOOKUP(CONCATENATE($F200," ",$G200),AllocFactorMatrix,(J$4+1),FALSE)*$E200</f>
        <v>-7868846.4451377681</v>
      </c>
      <c r="K200" s="5">
        <f>VLOOKUP(CONCATENATE($F200," ",$G200),AllocFactorMatrix,(K$4+1),FALSE)*$E200</f>
        <v>-28823133.558770679</v>
      </c>
      <c r="L200" s="5">
        <f>VLOOKUP(CONCATENATE($F200," ",$G200),AllocFactorMatrix,(L$4+1),FALSE)*$E200</f>
        <v>-907249.91084189038</v>
      </c>
      <c r="M200" s="5">
        <f>VLOOKUP(CONCATENATE($F200," ",$G200),AllocFactorMatrix,(M$4+1),FALSE)*$E200</f>
        <v>-85078.993591096718</v>
      </c>
      <c r="N200" s="5">
        <f t="shared" si="87"/>
        <v>-29815462.463203665</v>
      </c>
      <c r="O200" s="5">
        <f>VLOOKUP(CONCATENATE($F200," ",$G200),AllocFactorMatrix,(O$4+1),FALSE)*$E200</f>
        <v>-21910065.25331397</v>
      </c>
      <c r="P200" s="5">
        <f>VLOOKUP(CONCATENATE($F200," ",$G200),AllocFactorMatrix,(P$4+1),FALSE)*$E200</f>
        <v>-4082483.4833976487</v>
      </c>
      <c r="Q200" s="5">
        <f>VLOOKUP(CONCATENATE($F200," ",$G200),AllocFactorMatrix,(Q$4+1),FALSE)*$E200</f>
        <v>-1844798.2703029765</v>
      </c>
      <c r="R200" s="5">
        <f>VLOOKUP(CONCATENATE($F200," ",$G200),AllocFactorMatrix,(R$4+1),FALSE)*$E200</f>
        <v>-82958.516083461174</v>
      </c>
      <c r="S200" s="5">
        <f t="shared" si="89"/>
        <v>-27920305.523098055</v>
      </c>
      <c r="T200" s="5">
        <f>VLOOKUP(CONCATENATE($F200," ",$G200),AllocFactorMatrix,(T$4+1),FALSE)*$E200</f>
        <v>-765374.69839781069</v>
      </c>
      <c r="U200" s="5">
        <f>VLOOKUP(CONCATENATE($F200," ",$G200),AllocFactorMatrix,(U$4+1),FALSE)*$E200</f>
        <v>-12525226.533328518</v>
      </c>
      <c r="V200" s="5">
        <f>VLOOKUP(CONCATENATE($F200," ",$G200),AllocFactorMatrix,(V$4+1),FALSE)*$E200</f>
        <v>-66196174.168019243</v>
      </c>
      <c r="W200" s="5">
        <f>VLOOKUP(CONCATENATE($F200," ",$G200),AllocFactorMatrix,(W$4+1),FALSE)*$E200</f>
        <v>-11953931.901882593</v>
      </c>
      <c r="X200" s="5">
        <f t="shared" si="90"/>
        <v>-91440707.301628157</v>
      </c>
      <c r="Y200" s="5">
        <f>VLOOKUP(CONCATENATE($F200," ",$G200),AllocFactorMatrix,(Y$4+1),FALSE)*$E200</f>
        <v>-6728546.2723897891</v>
      </c>
      <c r="Z200" s="5">
        <f>VLOOKUP(CONCATENATE($F200," ",$G200),AllocFactorMatrix,(Z$4+1),FALSE)*$E200</f>
        <v>-112700.57810508048</v>
      </c>
      <c r="AA200" s="5">
        <f t="shared" si="88"/>
        <v>-6841246.85049487</v>
      </c>
      <c r="AB200" s="5">
        <f>VLOOKUP(CONCATENATE($F200," ",$G200),AllocFactorMatrix,(AB$4+1),FALSE)*$E200</f>
        <v>-87312.878442122848</v>
      </c>
      <c r="AC200" s="5">
        <f>VLOOKUP(CONCATENATE($F200," ",$G200),AllocFactorMatrix,(AC$4+1),FALSE)*$E200</f>
        <v>0</v>
      </c>
      <c r="AD200" s="5">
        <f>VLOOKUP(CONCATENATE($F200," ",$G200),AllocFactorMatrix,(AD$4+1),FALSE)*$E200</f>
        <v>0</v>
      </c>
    </row>
    <row r="201" spans="2:30" hidden="1" outlineLevel="1">
      <c r="F201" s="3"/>
      <c r="G201" s="55" t="str">
        <f>$G$8</f>
        <v>PRODUCTION</v>
      </c>
      <c r="H201" s="58">
        <f t="shared" ref="H201:AD201" si="91">+H193</f>
        <v>-323154088.99999988</v>
      </c>
      <c r="I201" s="58">
        <f t="shared" si="91"/>
        <v>-159180207.53799528</v>
      </c>
      <c r="J201" s="58">
        <f t="shared" si="91"/>
        <v>-7868846.4451377681</v>
      </c>
      <c r="K201" s="58">
        <f t="shared" si="91"/>
        <v>-28823133.558770679</v>
      </c>
      <c r="L201" s="58">
        <f t="shared" si="91"/>
        <v>-907249.91084189038</v>
      </c>
      <c r="M201" s="58">
        <f t="shared" si="91"/>
        <v>-85078.993591096718</v>
      </c>
      <c r="N201" s="58">
        <f t="shared" si="91"/>
        <v>-29815462.463203665</v>
      </c>
      <c r="O201" s="58">
        <f t="shared" si="91"/>
        <v>-21910065.25331397</v>
      </c>
      <c r="P201" s="58">
        <f t="shared" si="91"/>
        <v>-4082483.4833976487</v>
      </c>
      <c r="Q201" s="58">
        <f t="shared" si="91"/>
        <v>-1844798.2703029765</v>
      </c>
      <c r="R201" s="58">
        <f t="shared" si="91"/>
        <v>-82958.516083461174</v>
      </c>
      <c r="S201" s="58">
        <f t="shared" si="91"/>
        <v>-27920305.523098055</v>
      </c>
      <c r="T201" s="58">
        <f t="shared" si="91"/>
        <v>-765374.69839781069</v>
      </c>
      <c r="U201" s="58">
        <f t="shared" si="91"/>
        <v>-12525226.533328518</v>
      </c>
      <c r="V201" s="58">
        <f t="shared" si="91"/>
        <v>-66196174.168019243</v>
      </c>
      <c r="W201" s="58">
        <f t="shared" si="91"/>
        <v>-11953931.901882593</v>
      </c>
      <c r="X201" s="58">
        <f t="shared" si="91"/>
        <v>-91440707.301628157</v>
      </c>
      <c r="Y201" s="58">
        <f t="shared" si="91"/>
        <v>-6728546.2723897891</v>
      </c>
      <c r="Z201" s="58">
        <f t="shared" si="91"/>
        <v>-112700.57810508048</v>
      </c>
      <c r="AA201" s="58">
        <f t="shared" si="91"/>
        <v>-6841246.85049487</v>
      </c>
      <c r="AB201" s="58">
        <f t="shared" si="91"/>
        <v>-87312.878442122848</v>
      </c>
      <c r="AC201" s="58">
        <f t="shared" si="91"/>
        <v>0</v>
      </c>
      <c r="AD201" s="58">
        <f t="shared" si="91"/>
        <v>0</v>
      </c>
    </row>
    <row r="202" spans="2:30" hidden="1" outlineLevel="1">
      <c r="F202" s="3"/>
      <c r="G202" s="55" t="str">
        <f>$G$9</f>
        <v>BULKTRAN</v>
      </c>
      <c r="H202" s="58">
        <f t="shared" ref="H202:AD202" si="92">+H194</f>
        <v>0</v>
      </c>
      <c r="I202" s="58">
        <f t="shared" si="92"/>
        <v>0</v>
      </c>
      <c r="J202" s="58">
        <f t="shared" si="92"/>
        <v>0</v>
      </c>
      <c r="K202" s="58">
        <f t="shared" si="92"/>
        <v>0</v>
      </c>
      <c r="L202" s="58">
        <f t="shared" si="92"/>
        <v>0</v>
      </c>
      <c r="M202" s="58">
        <f t="shared" si="92"/>
        <v>0</v>
      </c>
      <c r="N202" s="58">
        <f t="shared" si="92"/>
        <v>0</v>
      </c>
      <c r="O202" s="58">
        <f t="shared" si="92"/>
        <v>0</v>
      </c>
      <c r="P202" s="58">
        <f t="shared" si="92"/>
        <v>0</v>
      </c>
      <c r="Q202" s="58">
        <f t="shared" si="92"/>
        <v>0</v>
      </c>
      <c r="R202" s="58">
        <f t="shared" si="92"/>
        <v>0</v>
      </c>
      <c r="S202" s="58">
        <f t="shared" si="92"/>
        <v>0</v>
      </c>
      <c r="T202" s="58">
        <f t="shared" si="92"/>
        <v>0</v>
      </c>
      <c r="U202" s="58">
        <f t="shared" si="92"/>
        <v>0</v>
      </c>
      <c r="V202" s="58">
        <f t="shared" si="92"/>
        <v>0</v>
      </c>
      <c r="W202" s="58">
        <f t="shared" si="92"/>
        <v>0</v>
      </c>
      <c r="X202" s="58">
        <f t="shared" si="92"/>
        <v>0</v>
      </c>
      <c r="Y202" s="58">
        <f t="shared" si="92"/>
        <v>0</v>
      </c>
      <c r="Z202" s="58">
        <f t="shared" si="92"/>
        <v>0</v>
      </c>
      <c r="AA202" s="58">
        <f t="shared" si="92"/>
        <v>0</v>
      </c>
      <c r="AB202" s="58">
        <f t="shared" si="92"/>
        <v>0</v>
      </c>
      <c r="AC202" s="58">
        <f t="shared" si="92"/>
        <v>0</v>
      </c>
      <c r="AD202" s="58">
        <f t="shared" si="92"/>
        <v>0</v>
      </c>
    </row>
    <row r="203" spans="2:30" hidden="1" outlineLevel="1">
      <c r="F203" s="3"/>
      <c r="G203" s="55" t="str">
        <f>$G$10</f>
        <v>SUBTRAN</v>
      </c>
      <c r="H203" s="58">
        <f t="shared" ref="H203:AD203" si="93">+H195</f>
        <v>0</v>
      </c>
      <c r="I203" s="58">
        <f t="shared" si="93"/>
        <v>0</v>
      </c>
      <c r="J203" s="58">
        <f t="shared" si="93"/>
        <v>0</v>
      </c>
      <c r="K203" s="58">
        <f t="shared" si="93"/>
        <v>0</v>
      </c>
      <c r="L203" s="58">
        <f t="shared" si="93"/>
        <v>0</v>
      </c>
      <c r="M203" s="58">
        <f t="shared" si="93"/>
        <v>0</v>
      </c>
      <c r="N203" s="58">
        <f t="shared" si="93"/>
        <v>0</v>
      </c>
      <c r="O203" s="58">
        <f t="shared" si="93"/>
        <v>0</v>
      </c>
      <c r="P203" s="58">
        <f t="shared" si="93"/>
        <v>0</v>
      </c>
      <c r="Q203" s="58">
        <f t="shared" si="93"/>
        <v>0</v>
      </c>
      <c r="R203" s="58">
        <f t="shared" si="93"/>
        <v>0</v>
      </c>
      <c r="S203" s="58">
        <f t="shared" si="93"/>
        <v>0</v>
      </c>
      <c r="T203" s="58">
        <f t="shared" si="93"/>
        <v>0</v>
      </c>
      <c r="U203" s="58">
        <f t="shared" si="93"/>
        <v>0</v>
      </c>
      <c r="V203" s="58">
        <f t="shared" si="93"/>
        <v>0</v>
      </c>
      <c r="W203" s="58">
        <f t="shared" si="93"/>
        <v>0</v>
      </c>
      <c r="X203" s="58">
        <f t="shared" si="93"/>
        <v>0</v>
      </c>
      <c r="Y203" s="58">
        <f t="shared" si="93"/>
        <v>0</v>
      </c>
      <c r="Z203" s="58">
        <f t="shared" si="93"/>
        <v>0</v>
      </c>
      <c r="AA203" s="58">
        <f t="shared" si="93"/>
        <v>0</v>
      </c>
      <c r="AB203" s="58">
        <f t="shared" si="93"/>
        <v>0</v>
      </c>
      <c r="AC203" s="58">
        <f t="shared" si="93"/>
        <v>0</v>
      </c>
      <c r="AD203" s="58">
        <f t="shared" si="93"/>
        <v>0</v>
      </c>
    </row>
    <row r="204" spans="2:30" hidden="1" outlineLevel="1">
      <c r="F204" s="3"/>
      <c r="G204" s="55" t="str">
        <f>$G$11</f>
        <v>DISTPRI</v>
      </c>
      <c r="H204" s="58">
        <f t="shared" ref="H204:AD204" si="94">+H196</f>
        <v>0</v>
      </c>
      <c r="I204" s="58">
        <f t="shared" si="94"/>
        <v>0</v>
      </c>
      <c r="J204" s="58">
        <f t="shared" si="94"/>
        <v>0</v>
      </c>
      <c r="K204" s="58">
        <f t="shared" si="94"/>
        <v>0</v>
      </c>
      <c r="L204" s="58">
        <f t="shared" si="94"/>
        <v>0</v>
      </c>
      <c r="M204" s="58">
        <f t="shared" si="94"/>
        <v>0</v>
      </c>
      <c r="N204" s="58">
        <f t="shared" si="94"/>
        <v>0</v>
      </c>
      <c r="O204" s="58">
        <f t="shared" si="94"/>
        <v>0</v>
      </c>
      <c r="P204" s="58">
        <f t="shared" si="94"/>
        <v>0</v>
      </c>
      <c r="Q204" s="58">
        <f t="shared" si="94"/>
        <v>0</v>
      </c>
      <c r="R204" s="58">
        <f t="shared" si="94"/>
        <v>0</v>
      </c>
      <c r="S204" s="58">
        <f t="shared" si="94"/>
        <v>0</v>
      </c>
      <c r="T204" s="58">
        <f t="shared" si="94"/>
        <v>0</v>
      </c>
      <c r="U204" s="58">
        <f t="shared" si="94"/>
        <v>0</v>
      </c>
      <c r="V204" s="58">
        <f t="shared" si="94"/>
        <v>0</v>
      </c>
      <c r="W204" s="58">
        <f t="shared" si="94"/>
        <v>0</v>
      </c>
      <c r="X204" s="58">
        <f t="shared" si="94"/>
        <v>0</v>
      </c>
      <c r="Y204" s="58">
        <f t="shared" si="94"/>
        <v>0</v>
      </c>
      <c r="Z204" s="58">
        <f t="shared" si="94"/>
        <v>0</v>
      </c>
      <c r="AA204" s="58">
        <f t="shared" si="94"/>
        <v>0</v>
      </c>
      <c r="AB204" s="58">
        <f t="shared" si="94"/>
        <v>0</v>
      </c>
      <c r="AC204" s="58">
        <f t="shared" si="94"/>
        <v>0</v>
      </c>
      <c r="AD204" s="58">
        <f t="shared" si="94"/>
        <v>0</v>
      </c>
    </row>
    <row r="205" spans="2:30" hidden="1" outlineLevel="1">
      <c r="F205" s="3"/>
      <c r="G205" s="55" t="str">
        <f>$G$12</f>
        <v>DISTSEC</v>
      </c>
      <c r="H205" s="58">
        <f t="shared" ref="H205:AD205" si="95">+H197</f>
        <v>0</v>
      </c>
      <c r="I205" s="58">
        <f t="shared" si="95"/>
        <v>0</v>
      </c>
      <c r="J205" s="58">
        <f t="shared" si="95"/>
        <v>0</v>
      </c>
      <c r="K205" s="58">
        <f t="shared" si="95"/>
        <v>0</v>
      </c>
      <c r="L205" s="58">
        <f t="shared" si="95"/>
        <v>0</v>
      </c>
      <c r="M205" s="58">
        <f t="shared" si="95"/>
        <v>0</v>
      </c>
      <c r="N205" s="58">
        <f t="shared" si="95"/>
        <v>0</v>
      </c>
      <c r="O205" s="58">
        <f t="shared" si="95"/>
        <v>0</v>
      </c>
      <c r="P205" s="58">
        <f t="shared" si="95"/>
        <v>0</v>
      </c>
      <c r="Q205" s="58">
        <f t="shared" si="95"/>
        <v>0</v>
      </c>
      <c r="R205" s="58">
        <f t="shared" si="95"/>
        <v>0</v>
      </c>
      <c r="S205" s="58">
        <f t="shared" si="95"/>
        <v>0</v>
      </c>
      <c r="T205" s="58">
        <f t="shared" si="95"/>
        <v>0</v>
      </c>
      <c r="U205" s="58">
        <f t="shared" si="95"/>
        <v>0</v>
      </c>
      <c r="V205" s="58">
        <f t="shared" si="95"/>
        <v>0</v>
      </c>
      <c r="W205" s="58">
        <f t="shared" si="95"/>
        <v>0</v>
      </c>
      <c r="X205" s="58">
        <f t="shared" si="95"/>
        <v>0</v>
      </c>
      <c r="Y205" s="58">
        <f t="shared" si="95"/>
        <v>0</v>
      </c>
      <c r="Z205" s="58">
        <f t="shared" si="95"/>
        <v>0</v>
      </c>
      <c r="AA205" s="58">
        <f t="shared" si="95"/>
        <v>0</v>
      </c>
      <c r="AB205" s="58">
        <f t="shared" si="95"/>
        <v>0</v>
      </c>
      <c r="AC205" s="58">
        <f t="shared" si="95"/>
        <v>0</v>
      </c>
      <c r="AD205" s="58">
        <f t="shared" si="95"/>
        <v>0</v>
      </c>
    </row>
    <row r="206" spans="2:30" hidden="1" outlineLevel="1">
      <c r="F206" s="3"/>
      <c r="G206" s="55" t="str">
        <f>$G$13</f>
        <v>ENERGY</v>
      </c>
      <c r="H206" s="58">
        <f t="shared" ref="H206:AD206" si="96">+H198</f>
        <v>0</v>
      </c>
      <c r="I206" s="58">
        <f t="shared" si="96"/>
        <v>0</v>
      </c>
      <c r="J206" s="58">
        <f t="shared" si="96"/>
        <v>0</v>
      </c>
      <c r="K206" s="58">
        <f t="shared" si="96"/>
        <v>0</v>
      </c>
      <c r="L206" s="58">
        <f t="shared" si="96"/>
        <v>0</v>
      </c>
      <c r="M206" s="58">
        <f t="shared" si="96"/>
        <v>0</v>
      </c>
      <c r="N206" s="58">
        <f t="shared" si="96"/>
        <v>0</v>
      </c>
      <c r="O206" s="58">
        <f t="shared" si="96"/>
        <v>0</v>
      </c>
      <c r="P206" s="58">
        <f t="shared" si="96"/>
        <v>0</v>
      </c>
      <c r="Q206" s="58">
        <f t="shared" si="96"/>
        <v>0</v>
      </c>
      <c r="R206" s="58">
        <f t="shared" si="96"/>
        <v>0</v>
      </c>
      <c r="S206" s="58">
        <f t="shared" si="96"/>
        <v>0</v>
      </c>
      <c r="T206" s="58">
        <f t="shared" si="96"/>
        <v>0</v>
      </c>
      <c r="U206" s="58">
        <f t="shared" si="96"/>
        <v>0</v>
      </c>
      <c r="V206" s="58">
        <f t="shared" si="96"/>
        <v>0</v>
      </c>
      <c r="W206" s="58">
        <f t="shared" si="96"/>
        <v>0</v>
      </c>
      <c r="X206" s="58">
        <f t="shared" si="96"/>
        <v>0</v>
      </c>
      <c r="Y206" s="58">
        <f t="shared" si="96"/>
        <v>0</v>
      </c>
      <c r="Z206" s="58">
        <f t="shared" si="96"/>
        <v>0</v>
      </c>
      <c r="AA206" s="58">
        <f t="shared" si="96"/>
        <v>0</v>
      </c>
      <c r="AB206" s="58">
        <f t="shared" si="96"/>
        <v>0</v>
      </c>
      <c r="AC206" s="58">
        <f t="shared" si="96"/>
        <v>0</v>
      </c>
      <c r="AD206" s="58">
        <f t="shared" si="96"/>
        <v>0</v>
      </c>
    </row>
    <row r="207" spans="2:30" hidden="1" outlineLevel="1">
      <c r="F207" s="3"/>
      <c r="G207" s="55" t="str">
        <f>$G$14</f>
        <v>CUSTOMER</v>
      </c>
      <c r="H207" s="58">
        <f t="shared" ref="H207:AD207" si="97">+H199</f>
        <v>0</v>
      </c>
      <c r="I207" s="58">
        <f t="shared" si="97"/>
        <v>0</v>
      </c>
      <c r="J207" s="58">
        <f t="shared" si="97"/>
        <v>0</v>
      </c>
      <c r="K207" s="58">
        <f t="shared" si="97"/>
        <v>0</v>
      </c>
      <c r="L207" s="58">
        <f t="shared" si="97"/>
        <v>0</v>
      </c>
      <c r="M207" s="58">
        <f t="shared" si="97"/>
        <v>0</v>
      </c>
      <c r="N207" s="58">
        <f t="shared" si="97"/>
        <v>0</v>
      </c>
      <c r="O207" s="58">
        <f t="shared" si="97"/>
        <v>0</v>
      </c>
      <c r="P207" s="58">
        <f t="shared" si="97"/>
        <v>0</v>
      </c>
      <c r="Q207" s="58">
        <f t="shared" si="97"/>
        <v>0</v>
      </c>
      <c r="R207" s="58">
        <f t="shared" si="97"/>
        <v>0</v>
      </c>
      <c r="S207" s="58">
        <f t="shared" si="97"/>
        <v>0</v>
      </c>
      <c r="T207" s="58">
        <f t="shared" si="97"/>
        <v>0</v>
      </c>
      <c r="U207" s="58">
        <f t="shared" si="97"/>
        <v>0</v>
      </c>
      <c r="V207" s="58">
        <f t="shared" si="97"/>
        <v>0</v>
      </c>
      <c r="W207" s="58">
        <f t="shared" si="97"/>
        <v>0</v>
      </c>
      <c r="X207" s="58">
        <f t="shared" si="97"/>
        <v>0</v>
      </c>
      <c r="Y207" s="58">
        <f t="shared" si="97"/>
        <v>0</v>
      </c>
      <c r="Z207" s="58">
        <f t="shared" si="97"/>
        <v>0</v>
      </c>
      <c r="AA207" s="58">
        <f t="shared" si="97"/>
        <v>0</v>
      </c>
      <c r="AB207" s="58">
        <f t="shared" si="97"/>
        <v>0</v>
      </c>
      <c r="AC207" s="58">
        <f t="shared" si="97"/>
        <v>0</v>
      </c>
      <c r="AD207" s="58">
        <f t="shared" si="97"/>
        <v>0</v>
      </c>
    </row>
    <row r="208" spans="2:30" collapsed="1">
      <c r="B208" s="55"/>
      <c r="C208" s="55" t="s">
        <v>334</v>
      </c>
      <c r="D208" s="7"/>
      <c r="E208" s="11">
        <f>+E200</f>
        <v>-323154089</v>
      </c>
      <c r="F208" s="11"/>
      <c r="G208" s="55" t="str">
        <f>$G$15</f>
        <v>TOTAL</v>
      </c>
      <c r="H208" s="58">
        <f t="shared" ref="H208:AD208" si="98">+H200</f>
        <v>-323154088.99999988</v>
      </c>
      <c r="I208" s="58">
        <f t="shared" si="98"/>
        <v>-159180207.53799528</v>
      </c>
      <c r="J208" s="58">
        <f t="shared" si="98"/>
        <v>-7868846.4451377681</v>
      </c>
      <c r="K208" s="58">
        <f t="shared" si="98"/>
        <v>-28823133.558770679</v>
      </c>
      <c r="L208" s="58">
        <f t="shared" si="98"/>
        <v>-907249.91084189038</v>
      </c>
      <c r="M208" s="58">
        <f t="shared" si="98"/>
        <v>-85078.993591096718</v>
      </c>
      <c r="N208" s="58">
        <f t="shared" si="98"/>
        <v>-29815462.463203665</v>
      </c>
      <c r="O208" s="58">
        <f t="shared" si="98"/>
        <v>-21910065.25331397</v>
      </c>
      <c r="P208" s="58">
        <f t="shared" si="98"/>
        <v>-4082483.4833976487</v>
      </c>
      <c r="Q208" s="58">
        <f t="shared" si="98"/>
        <v>-1844798.2703029765</v>
      </c>
      <c r="R208" s="58">
        <f t="shared" si="98"/>
        <v>-82958.516083461174</v>
      </c>
      <c r="S208" s="58">
        <f t="shared" si="98"/>
        <v>-27920305.523098055</v>
      </c>
      <c r="T208" s="58">
        <f t="shared" si="98"/>
        <v>-765374.69839781069</v>
      </c>
      <c r="U208" s="58">
        <f t="shared" si="98"/>
        <v>-12525226.533328518</v>
      </c>
      <c r="V208" s="58">
        <f t="shared" si="98"/>
        <v>-66196174.168019243</v>
      </c>
      <c r="W208" s="58">
        <f t="shared" si="98"/>
        <v>-11953931.901882593</v>
      </c>
      <c r="X208" s="58">
        <f t="shared" si="98"/>
        <v>-91440707.301628157</v>
      </c>
      <c r="Y208" s="58">
        <f t="shared" si="98"/>
        <v>-6728546.2723897891</v>
      </c>
      <c r="Z208" s="58">
        <f t="shared" si="98"/>
        <v>-112700.57810508048</v>
      </c>
      <c r="AA208" s="58">
        <f t="shared" si="98"/>
        <v>-6841246.85049487</v>
      </c>
      <c r="AB208" s="58">
        <f t="shared" si="98"/>
        <v>-87312.878442122848</v>
      </c>
      <c r="AC208" s="58">
        <f t="shared" si="98"/>
        <v>0</v>
      </c>
      <c r="AD208" s="58">
        <f t="shared" si="98"/>
        <v>0</v>
      </c>
    </row>
    <row r="209" spans="2:30">
      <c r="F209" s="53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2:30" hidden="1" outlineLevel="1">
      <c r="E210" s="11"/>
      <c r="F210" s="11"/>
      <c r="G210" s="55" t="str">
        <f>$G$8</f>
        <v>PRODUCTION</v>
      </c>
      <c r="H210" s="4">
        <f t="shared" ref="H210:AD210" ca="1" si="99">+H201+H184</f>
        <v>862008088.64159262</v>
      </c>
      <c r="I210" s="4">
        <f t="shared" ca="1" si="99"/>
        <v>424610522.10111254</v>
      </c>
      <c r="J210" s="4">
        <f t="shared" ca="1" si="99"/>
        <v>20990015.335957579</v>
      </c>
      <c r="K210" s="4">
        <f t="shared" ca="1" si="99"/>
        <v>76885223.221350819</v>
      </c>
      <c r="L210" s="4">
        <f t="shared" ca="1" si="99"/>
        <v>2420073.8538854551</v>
      </c>
      <c r="M210" s="4">
        <f t="shared" ca="1" si="99"/>
        <v>226946.78218666022</v>
      </c>
      <c r="N210" s="4">
        <f t="shared" ca="1" si="99"/>
        <v>79532243.857422933</v>
      </c>
      <c r="O210" s="4">
        <f t="shared" ca="1" si="99"/>
        <v>58444729.972213835</v>
      </c>
      <c r="P210" s="4">
        <f t="shared" ca="1" si="99"/>
        <v>10889955.919556629</v>
      </c>
      <c r="Q210" s="4">
        <f t="shared" ca="1" si="99"/>
        <v>4920968.3090631897</v>
      </c>
      <c r="R210" s="4">
        <f t="shared" ca="1" si="99"/>
        <v>221290.44415602984</v>
      </c>
      <c r="S210" s="4">
        <f t="shared" ca="1" si="99"/>
        <v>74476944.644989669</v>
      </c>
      <c r="T210" s="4">
        <f t="shared" ca="1" si="99"/>
        <v>2041624.1146821217</v>
      </c>
      <c r="U210" s="4">
        <f t="shared" ca="1" si="99"/>
        <v>33410830.781093664</v>
      </c>
      <c r="V210" s="4">
        <f t="shared" ca="1" si="99"/>
        <v>176577179.47044224</v>
      </c>
      <c r="W210" s="4">
        <f t="shared" ca="1" si="99"/>
        <v>31886911.975585666</v>
      </c>
      <c r="X210" s="4">
        <f t="shared" ca="1" si="99"/>
        <v>243916546.34180367</v>
      </c>
      <c r="Y210" s="4">
        <f t="shared" ca="1" si="99"/>
        <v>17948283.834338974</v>
      </c>
      <c r="Z210" s="4">
        <f t="shared" ca="1" si="99"/>
        <v>300626.89357201045</v>
      </c>
      <c r="AA210" s="4">
        <f t="shared" ca="1" si="99"/>
        <v>18248910.727910981</v>
      </c>
      <c r="AB210" s="4">
        <f t="shared" ca="1" si="99"/>
        <v>232905.63239535567</v>
      </c>
      <c r="AC210" s="4">
        <f t="shared" ca="1" si="99"/>
        <v>0</v>
      </c>
      <c r="AD210" s="4">
        <f t="shared" ca="1" si="99"/>
        <v>0</v>
      </c>
    </row>
    <row r="211" spans="2:30" hidden="1" outlineLevel="1">
      <c r="E211" s="11"/>
      <c r="F211" s="11"/>
      <c r="G211" s="55" t="str">
        <f>$G$9</f>
        <v>BULKTRAN</v>
      </c>
      <c r="H211" s="4">
        <f t="shared" ref="H211:AD211" ca="1" si="100">+H202+H185</f>
        <v>456883266.01155162</v>
      </c>
      <c r="I211" s="4">
        <f t="shared" ca="1" si="100"/>
        <v>225052925.46168548</v>
      </c>
      <c r="J211" s="4">
        <f t="shared" ca="1" si="100"/>
        <v>11125170.270081067</v>
      </c>
      <c r="K211" s="4">
        <f t="shared" ca="1" si="100"/>
        <v>40750861.107062466</v>
      </c>
      <c r="L211" s="4">
        <f t="shared" ca="1" si="100"/>
        <v>1282692.4258852</v>
      </c>
      <c r="M211" s="4">
        <f t="shared" ca="1" si="100"/>
        <v>120286.79129873593</v>
      </c>
      <c r="N211" s="4">
        <f t="shared" ca="1" si="100"/>
        <v>42153840.324246399</v>
      </c>
      <c r="O211" s="4">
        <f t="shared" ca="1" si="100"/>
        <v>30976993.676413916</v>
      </c>
      <c r="P211" s="4">
        <f t="shared" ca="1" si="100"/>
        <v>5771916.4040438095</v>
      </c>
      <c r="Q211" s="4">
        <f t="shared" ca="1" si="100"/>
        <v>2608221.5499011842</v>
      </c>
      <c r="R211" s="4">
        <f t="shared" ca="1" si="100"/>
        <v>117288.80760559885</v>
      </c>
      <c r="S211" s="4">
        <f t="shared" ca="1" si="100"/>
        <v>39474420.437964514</v>
      </c>
      <c r="T211" s="4">
        <f t="shared" ca="1" si="100"/>
        <v>1082105.7316919731</v>
      </c>
      <c r="U211" s="4">
        <f t="shared" ca="1" si="100"/>
        <v>17708475.927970316</v>
      </c>
      <c r="V211" s="4">
        <f t="shared" ca="1" si="100"/>
        <v>93589792.859944686</v>
      </c>
      <c r="W211" s="4">
        <f t="shared" ca="1" si="100"/>
        <v>16900765.408578187</v>
      </c>
      <c r="X211" s="4">
        <f t="shared" ca="1" si="100"/>
        <v>129281139.92818518</v>
      </c>
      <c r="Y211" s="4">
        <f t="shared" ca="1" si="100"/>
        <v>9512985.6037170496</v>
      </c>
      <c r="Z211" s="4">
        <f t="shared" ca="1" si="100"/>
        <v>159338.87256502928</v>
      </c>
      <c r="AA211" s="4">
        <f t="shared" ca="1" si="100"/>
        <v>9672324.4762820788</v>
      </c>
      <c r="AB211" s="4">
        <f t="shared" ca="1" si="100"/>
        <v>123445.11310672808</v>
      </c>
      <c r="AC211" s="4">
        <f t="shared" ca="1" si="100"/>
        <v>0</v>
      </c>
      <c r="AD211" s="4">
        <f t="shared" ca="1" si="100"/>
        <v>0</v>
      </c>
    </row>
    <row r="212" spans="2:30" hidden="1" outlineLevel="1">
      <c r="E212" s="11"/>
      <c r="F212" s="11"/>
      <c r="G212" s="55" t="str">
        <f>$G$10</f>
        <v>SUBTRAN</v>
      </c>
      <c r="H212" s="4">
        <f t="shared" ref="H212:AD212" ca="1" si="101">+H203+H186</f>
        <v>100363537.26885781</v>
      </c>
      <c r="I212" s="4">
        <f t="shared" ca="1" si="101"/>
        <v>48863737.688673921</v>
      </c>
      <c r="J212" s="4">
        <f t="shared" ca="1" si="101"/>
        <v>2358227.9022133341</v>
      </c>
      <c r="K212" s="4">
        <f t="shared" ca="1" si="101"/>
        <v>8579117.8017951343</v>
      </c>
      <c r="L212" s="4">
        <f t="shared" ca="1" si="101"/>
        <v>265000.87699416588</v>
      </c>
      <c r="M212" s="4">
        <f t="shared" ca="1" si="101"/>
        <v>33004.457727351801</v>
      </c>
      <c r="N212" s="4">
        <f t="shared" ca="1" si="101"/>
        <v>8877123.1365166511</v>
      </c>
      <c r="O212" s="4">
        <f t="shared" ca="1" si="101"/>
        <v>6481657.5892808223</v>
      </c>
      <c r="P212" s="4">
        <f t="shared" ca="1" si="101"/>
        <v>1204932.5859277607</v>
      </c>
      <c r="Q212" s="4">
        <f t="shared" ca="1" si="101"/>
        <v>716949.24586357607</v>
      </c>
      <c r="R212" s="4">
        <f t="shared" ca="1" si="101"/>
        <v>0</v>
      </c>
      <c r="S212" s="4">
        <f t="shared" ca="1" si="101"/>
        <v>8403539.421072159</v>
      </c>
      <c r="T212" s="4">
        <f t="shared" ca="1" si="101"/>
        <v>226328.35366788873</v>
      </c>
      <c r="U212" s="4">
        <f t="shared" ca="1" si="101"/>
        <v>3705124.3705084114</v>
      </c>
      <c r="V212" s="4">
        <f t="shared" ca="1" si="101"/>
        <v>25812427.360031597</v>
      </c>
      <c r="W212" s="4">
        <f t="shared" ca="1" si="101"/>
        <v>0</v>
      </c>
      <c r="X212" s="4">
        <f t="shared" ca="1" si="101"/>
        <v>29743880.084207896</v>
      </c>
      <c r="Y212" s="4">
        <f t="shared" ca="1" si="101"/>
        <v>1950789.0376715055</v>
      </c>
      <c r="Z212" s="4">
        <f t="shared" ca="1" si="101"/>
        <v>32519.706257106958</v>
      </c>
      <c r="AA212" s="4">
        <f t="shared" ca="1" si="101"/>
        <v>1983308.7439286124</v>
      </c>
      <c r="AB212" s="4">
        <f t="shared" ca="1" si="101"/>
        <v>26050.130624575391</v>
      </c>
      <c r="AC212" s="4">
        <f t="shared" ca="1" si="101"/>
        <v>88576.013085825121</v>
      </c>
      <c r="AD212" s="4">
        <f t="shared" ca="1" si="101"/>
        <v>19094.14853484085</v>
      </c>
    </row>
    <row r="213" spans="2:30" hidden="1" outlineLevel="1">
      <c r="E213" s="11"/>
      <c r="F213" s="11"/>
      <c r="G213" s="55" t="str">
        <f>$G$11</f>
        <v>DISTPRI</v>
      </c>
      <c r="H213" s="4">
        <f t="shared" ref="H213:AD213" ca="1" si="102">+H204+H187</f>
        <v>460499760.34536475</v>
      </c>
      <c r="I213" s="4">
        <f t="shared" ca="1" si="102"/>
        <v>307771630.39644057</v>
      </c>
      <c r="J213" s="4">
        <f t="shared" ca="1" si="102"/>
        <v>14507551.207678411</v>
      </c>
      <c r="K213" s="4">
        <f t="shared" ca="1" si="102"/>
        <v>52677808.812263444</v>
      </c>
      <c r="L213" s="4">
        <f t="shared" ca="1" si="102"/>
        <v>1628018.3977766612</v>
      </c>
      <c r="M213" s="4">
        <f t="shared" ca="1" si="102"/>
        <v>0</v>
      </c>
      <c r="N213" s="4">
        <f t="shared" ca="1" si="102"/>
        <v>54305827.2100401</v>
      </c>
      <c r="O213" s="4">
        <f t="shared" ca="1" si="102"/>
        <v>39499149.315483466</v>
      </c>
      <c r="P213" s="4">
        <f t="shared" ca="1" si="102"/>
        <v>7356719.218065233</v>
      </c>
      <c r="Q213" s="4">
        <f t="shared" ca="1" si="102"/>
        <v>0</v>
      </c>
      <c r="R213" s="4">
        <f t="shared" ca="1" si="102"/>
        <v>0</v>
      </c>
      <c r="S213" s="4">
        <f t="shared" ca="1" si="102"/>
        <v>46855868.533548698</v>
      </c>
      <c r="T213" s="4">
        <f t="shared" ca="1" si="102"/>
        <v>1408120.3316216024</v>
      </c>
      <c r="U213" s="4">
        <f t="shared" ca="1" si="102"/>
        <v>22709794.58945309</v>
      </c>
      <c r="V213" s="4">
        <f t="shared" ca="1" si="102"/>
        <v>0</v>
      </c>
      <c r="W213" s="4">
        <f t="shared" ca="1" si="102"/>
        <v>0</v>
      </c>
      <c r="X213" s="4">
        <f t="shared" ca="1" si="102"/>
        <v>24117914.921074688</v>
      </c>
      <c r="Y213" s="4">
        <f t="shared" ca="1" si="102"/>
        <v>11910808.726318348</v>
      </c>
      <c r="Z213" s="4">
        <f t="shared" ca="1" si="102"/>
        <v>198718.91456714328</v>
      </c>
      <c r="AA213" s="4">
        <f t="shared" ca="1" si="102"/>
        <v>12109527.640885495</v>
      </c>
      <c r="AB213" s="4">
        <f t="shared" ca="1" si="102"/>
        <v>160995.61770572857</v>
      </c>
      <c r="AC213" s="4">
        <f t="shared" ca="1" si="102"/>
        <v>551548.61920729675</v>
      </c>
      <c r="AD213" s="4">
        <f t="shared" ca="1" si="102"/>
        <v>118896.19878381991</v>
      </c>
    </row>
    <row r="214" spans="2:30" hidden="1" outlineLevel="1">
      <c r="E214" s="11"/>
      <c r="F214" s="11"/>
      <c r="G214" s="55" t="str">
        <f>$G$12</f>
        <v>DISTSEC</v>
      </c>
      <c r="H214" s="4">
        <f t="shared" ref="H214:AD214" ca="1" si="103">+H205+H188</f>
        <v>236966401.54369372</v>
      </c>
      <c r="I214" s="4">
        <f t="shared" ca="1" si="103"/>
        <v>177180122.41554815</v>
      </c>
      <c r="J214" s="4">
        <f t="shared" ca="1" si="103"/>
        <v>8541910.1706187446</v>
      </c>
      <c r="K214" s="4">
        <f t="shared" ca="1" si="103"/>
        <v>25774502.718431976</v>
      </c>
      <c r="L214" s="4">
        <f t="shared" ca="1" si="103"/>
        <v>0</v>
      </c>
      <c r="M214" s="4">
        <f t="shared" ca="1" si="103"/>
        <v>0</v>
      </c>
      <c r="N214" s="4">
        <f t="shared" ca="1" si="103"/>
        <v>25774502.718431976</v>
      </c>
      <c r="O214" s="4">
        <f t="shared" ca="1" si="103"/>
        <v>16423613.452684717</v>
      </c>
      <c r="P214" s="4">
        <f t="shared" ca="1" si="103"/>
        <v>0</v>
      </c>
      <c r="Q214" s="4">
        <f t="shared" ca="1" si="103"/>
        <v>0</v>
      </c>
      <c r="R214" s="4">
        <f t="shared" ca="1" si="103"/>
        <v>0</v>
      </c>
      <c r="S214" s="4">
        <f t="shared" ca="1" si="103"/>
        <v>16423613.452684717</v>
      </c>
      <c r="T214" s="4">
        <f t="shared" ca="1" si="103"/>
        <v>444060.05321359838</v>
      </c>
      <c r="U214" s="4">
        <f t="shared" ca="1" si="103"/>
        <v>0</v>
      </c>
      <c r="V214" s="4">
        <f t="shared" ca="1" si="103"/>
        <v>0</v>
      </c>
      <c r="W214" s="4">
        <f t="shared" ca="1" si="103"/>
        <v>0</v>
      </c>
      <c r="X214" s="4">
        <f t="shared" ca="1" si="103"/>
        <v>444060.05321359838</v>
      </c>
      <c r="Y214" s="4">
        <f t="shared" ca="1" si="103"/>
        <v>6057752.805781005</v>
      </c>
      <c r="Z214" s="4">
        <f t="shared" ca="1" si="103"/>
        <v>0</v>
      </c>
      <c r="AA214" s="4">
        <f t="shared" ca="1" si="103"/>
        <v>6057752.805781005</v>
      </c>
      <c r="AB214" s="4">
        <f t="shared" ca="1" si="103"/>
        <v>62861.49573622625</v>
      </c>
      <c r="AC214" s="4">
        <f t="shared" ca="1" si="103"/>
        <v>2134389.5552284829</v>
      </c>
      <c r="AD214" s="4">
        <f t="shared" ca="1" si="103"/>
        <v>347188.87645084964</v>
      </c>
    </row>
    <row r="215" spans="2:30" hidden="1" outlineLevel="1">
      <c r="E215" s="11"/>
      <c r="F215" s="11"/>
      <c r="G215" s="55" t="str">
        <f>$G$13</f>
        <v>ENERGY</v>
      </c>
      <c r="H215" s="4">
        <f t="shared" ref="H215:AD215" ca="1" si="104">+H206+H189</f>
        <v>7283608.0755001707</v>
      </c>
      <c r="I215" s="4">
        <f t="shared" ca="1" si="104"/>
        <v>2733007.053710131</v>
      </c>
      <c r="J215" s="4">
        <f t="shared" ca="1" si="104"/>
        <v>177116.51721099383</v>
      </c>
      <c r="K215" s="4">
        <f t="shared" ca="1" si="104"/>
        <v>594245.11533416435</v>
      </c>
      <c r="L215" s="4">
        <f t="shared" ca="1" si="104"/>
        <v>18886.458840433239</v>
      </c>
      <c r="M215" s="4">
        <f t="shared" ca="1" si="104"/>
        <v>1741.1107184185512</v>
      </c>
      <c r="N215" s="4">
        <f t="shared" ca="1" si="104"/>
        <v>614872.68489301612</v>
      </c>
      <c r="O215" s="4">
        <f t="shared" ca="1" si="104"/>
        <v>541781.56330605282</v>
      </c>
      <c r="P215" s="4">
        <f t="shared" ca="1" si="104"/>
        <v>100435.87705715297</v>
      </c>
      <c r="Q215" s="4">
        <f t="shared" ca="1" si="104"/>
        <v>45635.49178540516</v>
      </c>
      <c r="R215" s="4">
        <f t="shared" ca="1" si="104"/>
        <v>2114.4811827903754</v>
      </c>
      <c r="S215" s="4">
        <f t="shared" ca="1" si="104"/>
        <v>689967.4133314013</v>
      </c>
      <c r="T215" s="4">
        <f t="shared" ca="1" si="104"/>
        <v>20762.096179895729</v>
      </c>
      <c r="U215" s="4">
        <f t="shared" ca="1" si="104"/>
        <v>364551.30564596056</v>
      </c>
      <c r="V215" s="4">
        <f t="shared" ca="1" si="104"/>
        <v>2069770.9594606056</v>
      </c>
      <c r="W215" s="4">
        <f t="shared" ca="1" si="104"/>
        <v>392683.9933008966</v>
      </c>
      <c r="X215" s="4">
        <f t="shared" ca="1" si="104"/>
        <v>2847768.3545873584</v>
      </c>
      <c r="Y215" s="4">
        <f t="shared" ca="1" si="104"/>
        <v>146784.95667568379</v>
      </c>
      <c r="Z215" s="4">
        <f t="shared" ca="1" si="104"/>
        <v>2389.4250967839725</v>
      </c>
      <c r="AA215" s="4">
        <f t="shared" ca="1" si="104"/>
        <v>149174.38177246775</v>
      </c>
      <c r="AB215" s="4">
        <f t="shared" ca="1" si="104"/>
        <v>2665.2114891870729</v>
      </c>
      <c r="AC215" s="4">
        <f t="shared" ca="1" si="104"/>
        <v>57631.629518916059</v>
      </c>
      <c r="AD215" s="4">
        <f t="shared" ca="1" si="104"/>
        <v>11404.828986699524</v>
      </c>
    </row>
    <row r="216" spans="2:30" hidden="1" outlineLevel="1">
      <c r="E216" s="11"/>
      <c r="F216" s="11"/>
      <c r="G216" s="55" t="str">
        <f>$G$14</f>
        <v>CUSTOMER</v>
      </c>
      <c r="H216" s="4">
        <f t="shared" ref="H216:AD216" ca="1" si="105">+H207+H190</f>
        <v>114072303.8034389</v>
      </c>
      <c r="I216" s="4">
        <f t="shared" ca="1" si="105"/>
        <v>53344618.684604242</v>
      </c>
      <c r="J216" s="4">
        <f t="shared" ca="1" si="105"/>
        <v>13975406.866747569</v>
      </c>
      <c r="K216" s="4">
        <f t="shared" ca="1" si="105"/>
        <v>3967217.4293927909</v>
      </c>
      <c r="L216" s="4">
        <f t="shared" ca="1" si="105"/>
        <v>1280595.850264559</v>
      </c>
      <c r="M216" s="4">
        <f t="shared" ca="1" si="105"/>
        <v>207866.4959865495</v>
      </c>
      <c r="N216" s="4">
        <f t="shared" ca="1" si="105"/>
        <v>5455679.7756438991</v>
      </c>
      <c r="O216" s="4">
        <f t="shared" ca="1" si="105"/>
        <v>1125838.5190011342</v>
      </c>
      <c r="P216" s="4">
        <f t="shared" ca="1" si="105"/>
        <v>333374.77054278023</v>
      </c>
      <c r="Q216" s="4">
        <f t="shared" ca="1" si="105"/>
        <v>724168.99629460054</v>
      </c>
      <c r="R216" s="4">
        <f t="shared" ca="1" si="105"/>
        <v>127253.8316453736</v>
      </c>
      <c r="S216" s="4">
        <f t="shared" ca="1" si="105"/>
        <v>2310636.1174838888</v>
      </c>
      <c r="T216" s="4">
        <f t="shared" ca="1" si="105"/>
        <v>7748.763008238122</v>
      </c>
      <c r="U216" s="4">
        <f t="shared" ca="1" si="105"/>
        <v>197784.27190018902</v>
      </c>
      <c r="V216" s="4">
        <f t="shared" ca="1" si="105"/>
        <v>1064967.6900288474</v>
      </c>
      <c r="W216" s="4">
        <f t="shared" ca="1" si="105"/>
        <v>190882.85679714812</v>
      </c>
      <c r="X216" s="4">
        <f t="shared" ca="1" si="105"/>
        <v>1461383.5817344226</v>
      </c>
      <c r="Y216" s="4">
        <f t="shared" ca="1" si="105"/>
        <v>311660.64058924629</v>
      </c>
      <c r="Z216" s="4">
        <f t="shared" ca="1" si="105"/>
        <v>5649.7484952524665</v>
      </c>
      <c r="AA216" s="4">
        <f t="shared" ca="1" si="105"/>
        <v>317310.38908449875</v>
      </c>
      <c r="AB216" s="4">
        <f t="shared" ca="1" si="105"/>
        <v>5850.3761077009094</v>
      </c>
      <c r="AC216" s="4">
        <f t="shared" ca="1" si="105"/>
        <v>33143085.161020651</v>
      </c>
      <c r="AD216" s="4">
        <f t="shared" ca="1" si="105"/>
        <v>4058332.8510120395</v>
      </c>
    </row>
    <row r="217" spans="2:30" collapsed="1">
      <c r="B217" s="111" t="s">
        <v>417</v>
      </c>
      <c r="E217" s="4">
        <f>+E208+E191</f>
        <v>2238076965.6900001</v>
      </c>
      <c r="F217" s="3"/>
      <c r="G217" s="55" t="str">
        <f>$G$15</f>
        <v>TOTAL</v>
      </c>
      <c r="H217" s="4">
        <f ca="1">+H208+H191</f>
        <v>2238076965.6899996</v>
      </c>
      <c r="I217" s="4">
        <f t="shared" ref="I217:AD217" ca="1" si="106">+I208+I191</f>
        <v>1239556563.801775</v>
      </c>
      <c r="J217" s="4">
        <f t="shared" ca="1" si="106"/>
        <v>71675398.270507693</v>
      </c>
      <c r="K217" s="4">
        <f t="shared" ca="1" si="106"/>
        <v>209228976.20563075</v>
      </c>
      <c r="L217" s="4">
        <f t="shared" ca="1" si="106"/>
        <v>6895267.8636464747</v>
      </c>
      <c r="M217" s="4">
        <f t="shared" ca="1" si="106"/>
        <v>589845.63791771606</v>
      </c>
      <c r="N217" s="4">
        <f t="shared" ca="1" si="106"/>
        <v>216714089.70719495</v>
      </c>
      <c r="O217" s="4">
        <f t="shared" ca="1" si="106"/>
        <v>153493764.08838397</v>
      </c>
      <c r="P217" s="4">
        <f t="shared" ca="1" si="106"/>
        <v>25657334.775193367</v>
      </c>
      <c r="Q217" s="4">
        <f t="shared" ca="1" si="106"/>
        <v>9015943.592907954</v>
      </c>
      <c r="R217" s="4">
        <f t="shared" ca="1" si="106"/>
        <v>467947.56458979257</v>
      </c>
      <c r="S217" s="4">
        <f t="shared" ca="1" si="106"/>
        <v>188634990.02107504</v>
      </c>
      <c r="T217" s="4">
        <f t="shared" ca="1" si="106"/>
        <v>5230749.4440653175</v>
      </c>
      <c r="U217" s="4">
        <f t="shared" ca="1" si="106"/>
        <v>78096561.24657163</v>
      </c>
      <c r="V217" s="4">
        <f t="shared" ca="1" si="106"/>
        <v>299114138.33990794</v>
      </c>
      <c r="W217" s="4">
        <f t="shared" ca="1" si="106"/>
        <v>49371244.2342619</v>
      </c>
      <c r="X217" s="4">
        <f t="shared" ca="1" si="106"/>
        <v>431812693.26480687</v>
      </c>
      <c r="Y217" s="4">
        <f t="shared" ca="1" si="106"/>
        <v>47839065.605091803</v>
      </c>
      <c r="Z217" s="4">
        <f t="shared" ca="1" si="106"/>
        <v>699243.56055332639</v>
      </c>
      <c r="AA217" s="4">
        <f t="shared" ca="1" si="106"/>
        <v>48538309.165645137</v>
      </c>
      <c r="AB217" s="4">
        <f t="shared" ca="1" si="106"/>
        <v>614773.57716550201</v>
      </c>
      <c r="AC217" s="4">
        <f t="shared" ca="1" si="106"/>
        <v>35975230.978061169</v>
      </c>
      <c r="AD217" s="4">
        <f t="shared" ca="1" si="106"/>
        <v>4554916.9037682489</v>
      </c>
    </row>
    <row r="218" spans="2:30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2:30">
      <c r="B219" s="111" t="s">
        <v>210</v>
      </c>
      <c r="D219" s="7"/>
      <c r="E219" s="3"/>
      <c r="F219" s="3"/>
      <c r="G219" s="3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</row>
    <row r="220" spans="2:30" hidden="1" outlineLevel="1">
      <c r="D220" s="7"/>
      <c r="F220" s="52" t="str">
        <f>F227</f>
        <v>RB_GUP-Land_P</v>
      </c>
      <c r="G220" s="55" t="str">
        <f>$G$8</f>
        <v>PRODUCTION</v>
      </c>
      <c r="H220" s="4">
        <f t="shared" ref="H220:H227" si="107">SUBTOTAL(9,I220:AD220)</f>
        <v>-411669816</v>
      </c>
      <c r="I220" s="5">
        <f>VLOOKUP(CONCATENATE($F220," ",$G220),AllocFactorMatrix,(I$4+1),FALSE)*$E227</f>
        <v>-202781549.04612195</v>
      </c>
      <c r="J220" s="5">
        <f>VLOOKUP(CONCATENATE($F220," ",$G220),AllocFactorMatrix,(J$4+1),FALSE)*$E227</f>
        <v>-10024216.55324349</v>
      </c>
      <c r="K220" s="5">
        <f>VLOOKUP(CONCATENATE($F220," ",$G220),AllocFactorMatrix,(K$4+1),FALSE)*$E227</f>
        <v>-36718130.73880849</v>
      </c>
      <c r="L220" s="5">
        <f>VLOOKUP(CONCATENATE($F220," ",$G220),AllocFactorMatrix,(L$4+1),FALSE)*$E227</f>
        <v>-1155756.3916893452</v>
      </c>
      <c r="M220" s="5">
        <f>VLOOKUP(CONCATENATE($F220," ",$G220),AllocFactorMatrix,(M$4+1),FALSE)*$E227</f>
        <v>-108383.13618588309</v>
      </c>
      <c r="N220" s="5">
        <f t="shared" ref="N220:N227" si="108">SUBTOTAL(9,K220:M220)</f>
        <v>-37982270.26668372</v>
      </c>
      <c r="O220" s="5">
        <f>VLOOKUP(CONCATENATE($F220," ",$G220),AllocFactorMatrix,(O$4+1),FALSE)*$E227</f>
        <v>-27911491.261927865</v>
      </c>
      <c r="P220" s="5">
        <f>VLOOKUP(CONCATENATE($F220," ",$G220),AllocFactorMatrix,(P$4+1),FALSE)*$E227</f>
        <v>-5200723.9940366345</v>
      </c>
      <c r="Q220" s="5">
        <f>VLOOKUP(CONCATENATE($F220," ",$G220),AllocFactorMatrix,(Q$4+1),FALSE)*$E227</f>
        <v>-2350110.3354218891</v>
      </c>
      <c r="R220" s="5">
        <f>VLOOKUP(CONCATENATE($F220," ",$G220),AllocFactorMatrix,(R$4+1),FALSE)*$E227</f>
        <v>-105681.83480949707</v>
      </c>
      <c r="S220" s="5">
        <f>SUBTOTAL(9,O220:R220)</f>
        <v>-35568007.426195882</v>
      </c>
      <c r="T220" s="5">
        <f>VLOOKUP(CONCATENATE($F220," ",$G220),AllocFactorMatrix,(T$4+1),FALSE)*$E227</f>
        <v>-975019.88056379627</v>
      </c>
      <c r="U220" s="5">
        <f>VLOOKUP(CONCATENATE($F220," ",$G220),AllocFactorMatrix,(U$4+1),FALSE)*$E227</f>
        <v>-15956034.219742369</v>
      </c>
      <c r="V220" s="5">
        <f>VLOOKUP(CONCATENATE($F220," ",$G220),AllocFactorMatrix,(V$4+1),FALSE)*$E227</f>
        <v>-84328089.191074565</v>
      </c>
      <c r="W220" s="5">
        <f>VLOOKUP(CONCATENATE($F220," ",$G220),AllocFactorMatrix,(W$4+1),FALSE)*$E227</f>
        <v>-15228255.231901275</v>
      </c>
      <c r="X220" s="5">
        <f>SUBTOTAL(9,T220:W220)</f>
        <v>-116487398.52328201</v>
      </c>
      <c r="Y220" s="5">
        <f>VLOOKUP(CONCATENATE($F220," ",$G220),AllocFactorMatrix,(Y$4+1),FALSE)*$E227</f>
        <v>-8571574.6765692066</v>
      </c>
      <c r="Z220" s="5">
        <f>VLOOKUP(CONCATENATE($F220," ",$G220),AllocFactorMatrix,(Z$4+1),FALSE)*$E227</f>
        <v>-143570.5993855214</v>
      </c>
      <c r="AA220" s="5">
        <f t="shared" ref="AA220:AA259" si="109">SUBTOTAL(9,Y220:Z220)</f>
        <v>-8715145.2759547289</v>
      </c>
      <c r="AB220" s="5">
        <f>VLOOKUP(CONCATENATE($F220," ",$G220),AllocFactorMatrix,(AB$4+1),FALSE)*$E227</f>
        <v>-111228.90851831088</v>
      </c>
      <c r="AC220" s="5">
        <f>VLOOKUP(CONCATENATE($F220," ",$G220),AllocFactorMatrix,(AC$4+1),FALSE)*$E227</f>
        <v>0</v>
      </c>
      <c r="AD220" s="5">
        <f>VLOOKUP(CONCATENATE($F220," ",$G220),AllocFactorMatrix,(AD$4+1),FALSE)*$E227</f>
        <v>0</v>
      </c>
    </row>
    <row r="221" spans="2:30" hidden="1" outlineLevel="1">
      <c r="D221" s="7"/>
      <c r="F221" s="52" t="str">
        <f>F227</f>
        <v>RB_GUP-Land_P</v>
      </c>
      <c r="G221" s="55" t="str">
        <f>$G$9</f>
        <v>BULKTRAN</v>
      </c>
      <c r="H221" s="4">
        <f t="shared" si="107"/>
        <v>0</v>
      </c>
      <c r="I221" s="5">
        <f>VLOOKUP(CONCATENATE($F221," ",$G221),AllocFactorMatrix,(I$4+1),FALSE)*$E227</f>
        <v>0</v>
      </c>
      <c r="J221" s="5">
        <f>VLOOKUP(CONCATENATE($F221," ",$G221),AllocFactorMatrix,(J$4+1),FALSE)*$E227</f>
        <v>0</v>
      </c>
      <c r="K221" s="5">
        <f>VLOOKUP(CONCATENATE($F221," ",$G221),AllocFactorMatrix,(K$4+1),FALSE)*$E227</f>
        <v>0</v>
      </c>
      <c r="L221" s="5">
        <f>VLOOKUP(CONCATENATE($F221," ",$G221),AllocFactorMatrix,(L$4+1),FALSE)*$E227</f>
        <v>0</v>
      </c>
      <c r="M221" s="5">
        <f>VLOOKUP(CONCATENATE($F221," ",$G221),AllocFactorMatrix,(M$4+1),FALSE)*$E227</f>
        <v>0</v>
      </c>
      <c r="N221" s="5">
        <f t="shared" si="108"/>
        <v>0</v>
      </c>
      <c r="O221" s="5">
        <f>VLOOKUP(CONCATENATE($F221," ",$G221),AllocFactorMatrix,(O$4+1),FALSE)*$E227</f>
        <v>0</v>
      </c>
      <c r="P221" s="5">
        <f>VLOOKUP(CONCATENATE($F221," ",$G221),AllocFactorMatrix,(P$4+1),FALSE)*$E227</f>
        <v>0</v>
      </c>
      <c r="Q221" s="5">
        <f>VLOOKUP(CONCATENATE($F221," ",$G221),AllocFactorMatrix,(Q$4+1),FALSE)*$E227</f>
        <v>0</v>
      </c>
      <c r="R221" s="5">
        <f>VLOOKUP(CONCATENATE($F221," ",$G221),AllocFactorMatrix,(R$4+1),FALSE)*$E227</f>
        <v>0</v>
      </c>
      <c r="S221" s="5">
        <f t="shared" ref="S221:S252" si="110">SUBTOTAL(9,O221:R221)</f>
        <v>0</v>
      </c>
      <c r="T221" s="5">
        <f>VLOOKUP(CONCATENATE($F221," ",$G221),AllocFactorMatrix,(T$4+1),FALSE)*$E227</f>
        <v>0</v>
      </c>
      <c r="U221" s="5">
        <f>VLOOKUP(CONCATENATE($F221," ",$G221),AllocFactorMatrix,(U$4+1),FALSE)*$E227</f>
        <v>0</v>
      </c>
      <c r="V221" s="5">
        <f>VLOOKUP(CONCATENATE($F221," ",$G221),AllocFactorMatrix,(V$4+1),FALSE)*$E227</f>
        <v>0</v>
      </c>
      <c r="W221" s="5">
        <f>VLOOKUP(CONCATENATE($F221," ",$G221),AllocFactorMatrix,(W$4+1),FALSE)*$E227</f>
        <v>0</v>
      </c>
      <c r="X221" s="5">
        <f t="shared" ref="X221:X227" si="111">SUBTOTAL(9,T221:W221)</f>
        <v>0</v>
      </c>
      <c r="Y221" s="5">
        <f>VLOOKUP(CONCATENATE($F221," ",$G221),AllocFactorMatrix,(Y$4+1),FALSE)*$E227</f>
        <v>0</v>
      </c>
      <c r="Z221" s="5">
        <f>VLOOKUP(CONCATENATE($F221," ",$G221),AllocFactorMatrix,(Z$4+1),FALSE)*$E227</f>
        <v>0</v>
      </c>
      <c r="AA221" s="5">
        <f t="shared" si="109"/>
        <v>0</v>
      </c>
      <c r="AB221" s="5">
        <f>VLOOKUP(CONCATENATE($F221," ",$G221),AllocFactorMatrix,(AB$4+1),FALSE)*$E227</f>
        <v>0</v>
      </c>
      <c r="AC221" s="5">
        <f>VLOOKUP(CONCATENATE($F221," ",$G221),AllocFactorMatrix,(AC$4+1),FALSE)*$E227</f>
        <v>0</v>
      </c>
      <c r="AD221" s="5">
        <f>VLOOKUP(CONCATENATE($F221," ",$G221),AllocFactorMatrix,(AD$4+1),FALSE)*$E227</f>
        <v>0</v>
      </c>
    </row>
    <row r="222" spans="2:30" hidden="1" outlineLevel="1">
      <c r="D222" s="7"/>
      <c r="F222" s="52" t="str">
        <f>F227</f>
        <v>RB_GUP-Land_P</v>
      </c>
      <c r="G222" s="55" t="str">
        <f>$G$10</f>
        <v>SUBTRAN</v>
      </c>
      <c r="H222" s="4">
        <f t="shared" si="107"/>
        <v>0</v>
      </c>
      <c r="I222" s="5">
        <f>VLOOKUP(CONCATENATE($F222," ",$G222),AllocFactorMatrix,(I$4+1),FALSE)*$E227</f>
        <v>0</v>
      </c>
      <c r="J222" s="5">
        <f>VLOOKUP(CONCATENATE($F222," ",$G222),AllocFactorMatrix,(J$4+1),FALSE)*$E227</f>
        <v>0</v>
      </c>
      <c r="K222" s="5">
        <f>VLOOKUP(CONCATENATE($F222," ",$G222),AllocFactorMatrix,(K$4+1),FALSE)*$E227</f>
        <v>0</v>
      </c>
      <c r="L222" s="5">
        <f>VLOOKUP(CONCATENATE($F222," ",$G222),AllocFactorMatrix,(L$4+1),FALSE)*$E227</f>
        <v>0</v>
      </c>
      <c r="M222" s="5">
        <f>VLOOKUP(CONCATENATE($F222," ",$G222),AllocFactorMatrix,(M$4+1),FALSE)*$E227</f>
        <v>0</v>
      </c>
      <c r="N222" s="5">
        <f t="shared" si="108"/>
        <v>0</v>
      </c>
      <c r="O222" s="5">
        <f>VLOOKUP(CONCATENATE($F222," ",$G222),AllocFactorMatrix,(O$4+1),FALSE)*$E227</f>
        <v>0</v>
      </c>
      <c r="P222" s="5">
        <f>VLOOKUP(CONCATENATE($F222," ",$G222),AllocFactorMatrix,(P$4+1),FALSE)*$E227</f>
        <v>0</v>
      </c>
      <c r="Q222" s="5">
        <f>VLOOKUP(CONCATENATE($F222," ",$G222),AllocFactorMatrix,(Q$4+1),FALSE)*$E227</f>
        <v>0</v>
      </c>
      <c r="R222" s="5">
        <f>VLOOKUP(CONCATENATE($F222," ",$G222),AllocFactorMatrix,(R$4+1),FALSE)*$E227</f>
        <v>0</v>
      </c>
      <c r="S222" s="5">
        <f t="shared" si="110"/>
        <v>0</v>
      </c>
      <c r="T222" s="5">
        <f>VLOOKUP(CONCATENATE($F222," ",$G222),AllocFactorMatrix,(T$4+1),FALSE)*$E227</f>
        <v>0</v>
      </c>
      <c r="U222" s="5">
        <f>VLOOKUP(CONCATENATE($F222," ",$G222),AllocFactorMatrix,(U$4+1),FALSE)*$E227</f>
        <v>0</v>
      </c>
      <c r="V222" s="5">
        <f>VLOOKUP(CONCATENATE($F222," ",$G222),AllocFactorMatrix,(V$4+1),FALSE)*$E227</f>
        <v>0</v>
      </c>
      <c r="W222" s="5">
        <f>VLOOKUP(CONCATENATE($F222," ",$G222),AllocFactorMatrix,(W$4+1),FALSE)*$E227</f>
        <v>0</v>
      </c>
      <c r="X222" s="5">
        <f t="shared" si="111"/>
        <v>0</v>
      </c>
      <c r="Y222" s="5">
        <f>VLOOKUP(CONCATENATE($F222," ",$G222),AllocFactorMatrix,(Y$4+1),FALSE)*$E227</f>
        <v>0</v>
      </c>
      <c r="Z222" s="5">
        <f>VLOOKUP(CONCATENATE($F222," ",$G222),AllocFactorMatrix,(Z$4+1),FALSE)*$E227</f>
        <v>0</v>
      </c>
      <c r="AA222" s="5">
        <f t="shared" si="109"/>
        <v>0</v>
      </c>
      <c r="AB222" s="5">
        <f>VLOOKUP(CONCATENATE($F222," ",$G222),AllocFactorMatrix,(AB$4+1),FALSE)*$E227</f>
        <v>0</v>
      </c>
      <c r="AC222" s="5">
        <f>VLOOKUP(CONCATENATE($F222," ",$G222),AllocFactorMatrix,(AC$4+1),FALSE)*$E227</f>
        <v>0</v>
      </c>
      <c r="AD222" s="5">
        <f>VLOOKUP(CONCATENATE($F222," ",$G222),AllocFactorMatrix,(AD$4+1),FALSE)*$E227</f>
        <v>0</v>
      </c>
    </row>
    <row r="223" spans="2:30" hidden="1" outlineLevel="1">
      <c r="D223" s="7"/>
      <c r="F223" s="52" t="str">
        <f>F227</f>
        <v>RB_GUP-Land_P</v>
      </c>
      <c r="G223" s="55" t="str">
        <f>$G$11</f>
        <v>DISTPRI</v>
      </c>
      <c r="H223" s="4">
        <f t="shared" si="107"/>
        <v>0</v>
      </c>
      <c r="I223" s="5">
        <f>VLOOKUP(CONCATENATE($F223," ",$G223),AllocFactorMatrix,(I$4+1),FALSE)*$E227</f>
        <v>0</v>
      </c>
      <c r="J223" s="5">
        <f>VLOOKUP(CONCATENATE($F223," ",$G223),AllocFactorMatrix,(J$4+1),FALSE)*$E227</f>
        <v>0</v>
      </c>
      <c r="K223" s="5">
        <f>VLOOKUP(CONCATENATE($F223," ",$G223),AllocFactorMatrix,(K$4+1),FALSE)*$E227</f>
        <v>0</v>
      </c>
      <c r="L223" s="5">
        <f>VLOOKUP(CONCATENATE($F223," ",$G223),AllocFactorMatrix,(L$4+1),FALSE)*$E227</f>
        <v>0</v>
      </c>
      <c r="M223" s="5">
        <f>VLOOKUP(CONCATENATE($F223," ",$G223),AllocFactorMatrix,(M$4+1),FALSE)*$E227</f>
        <v>0</v>
      </c>
      <c r="N223" s="5">
        <f t="shared" si="108"/>
        <v>0</v>
      </c>
      <c r="O223" s="5">
        <f>VLOOKUP(CONCATENATE($F223," ",$G223),AllocFactorMatrix,(O$4+1),FALSE)*$E227</f>
        <v>0</v>
      </c>
      <c r="P223" s="5">
        <f>VLOOKUP(CONCATENATE($F223," ",$G223),AllocFactorMatrix,(P$4+1),FALSE)*$E227</f>
        <v>0</v>
      </c>
      <c r="Q223" s="5">
        <f>VLOOKUP(CONCATENATE($F223," ",$G223),AllocFactorMatrix,(Q$4+1),FALSE)*$E227</f>
        <v>0</v>
      </c>
      <c r="R223" s="5">
        <f>VLOOKUP(CONCATENATE($F223," ",$G223),AllocFactorMatrix,(R$4+1),FALSE)*$E227</f>
        <v>0</v>
      </c>
      <c r="S223" s="5">
        <f t="shared" si="110"/>
        <v>0</v>
      </c>
      <c r="T223" s="5">
        <f>VLOOKUP(CONCATENATE($F223," ",$G223),AllocFactorMatrix,(T$4+1),FALSE)*$E227</f>
        <v>0</v>
      </c>
      <c r="U223" s="5">
        <f>VLOOKUP(CONCATENATE($F223," ",$G223),AllocFactorMatrix,(U$4+1),FALSE)*$E227</f>
        <v>0</v>
      </c>
      <c r="V223" s="5">
        <f>VLOOKUP(CONCATENATE($F223," ",$G223),AllocFactorMatrix,(V$4+1),FALSE)*$E227</f>
        <v>0</v>
      </c>
      <c r="W223" s="5">
        <f>VLOOKUP(CONCATENATE($F223," ",$G223),AllocFactorMatrix,(W$4+1),FALSE)*$E227</f>
        <v>0</v>
      </c>
      <c r="X223" s="5">
        <f t="shared" si="111"/>
        <v>0</v>
      </c>
      <c r="Y223" s="5">
        <f>VLOOKUP(CONCATENATE($F223," ",$G223),AllocFactorMatrix,(Y$4+1),FALSE)*$E227</f>
        <v>0</v>
      </c>
      <c r="Z223" s="5">
        <f>VLOOKUP(CONCATENATE($F223," ",$G223),AllocFactorMatrix,(Z$4+1),FALSE)*$E227</f>
        <v>0</v>
      </c>
      <c r="AA223" s="5">
        <f t="shared" si="109"/>
        <v>0</v>
      </c>
      <c r="AB223" s="5">
        <f>VLOOKUP(CONCATENATE($F223," ",$G223),AllocFactorMatrix,(AB$4+1),FALSE)*$E227</f>
        <v>0</v>
      </c>
      <c r="AC223" s="5">
        <f>VLOOKUP(CONCATENATE($F223," ",$G223),AllocFactorMatrix,(AC$4+1),FALSE)*$E227</f>
        <v>0</v>
      </c>
      <c r="AD223" s="5">
        <f>VLOOKUP(CONCATENATE($F223," ",$G223),AllocFactorMatrix,(AD$4+1),FALSE)*$E227</f>
        <v>0</v>
      </c>
    </row>
    <row r="224" spans="2:30" hidden="1" outlineLevel="1">
      <c r="D224" s="7"/>
      <c r="F224" s="52" t="str">
        <f>F227</f>
        <v>RB_GUP-Land_P</v>
      </c>
      <c r="G224" s="55" t="str">
        <f>$G$12</f>
        <v>DISTSEC</v>
      </c>
      <c r="H224" s="4">
        <f t="shared" si="107"/>
        <v>0</v>
      </c>
      <c r="I224" s="5">
        <f>VLOOKUP(CONCATENATE($F224," ",$G224),AllocFactorMatrix,(I$4+1),FALSE)*$E227</f>
        <v>0</v>
      </c>
      <c r="J224" s="5">
        <f>VLOOKUP(CONCATENATE($F224," ",$G224),AllocFactorMatrix,(J$4+1),FALSE)*$E227</f>
        <v>0</v>
      </c>
      <c r="K224" s="5">
        <f>VLOOKUP(CONCATENATE($F224," ",$G224),AllocFactorMatrix,(K$4+1),FALSE)*$E227</f>
        <v>0</v>
      </c>
      <c r="L224" s="5">
        <f>VLOOKUP(CONCATENATE($F224," ",$G224),AllocFactorMatrix,(L$4+1),FALSE)*$E227</f>
        <v>0</v>
      </c>
      <c r="M224" s="5">
        <f>VLOOKUP(CONCATENATE($F224," ",$G224),AllocFactorMatrix,(M$4+1),FALSE)*$E227</f>
        <v>0</v>
      </c>
      <c r="N224" s="5">
        <f t="shared" si="108"/>
        <v>0</v>
      </c>
      <c r="O224" s="5">
        <f>VLOOKUP(CONCATENATE($F224," ",$G224),AllocFactorMatrix,(O$4+1),FALSE)*$E227</f>
        <v>0</v>
      </c>
      <c r="P224" s="5">
        <f>VLOOKUP(CONCATENATE($F224," ",$G224),AllocFactorMatrix,(P$4+1),FALSE)*$E227</f>
        <v>0</v>
      </c>
      <c r="Q224" s="5">
        <f>VLOOKUP(CONCATENATE($F224," ",$G224),AllocFactorMatrix,(Q$4+1),FALSE)*$E227</f>
        <v>0</v>
      </c>
      <c r="R224" s="5">
        <f>VLOOKUP(CONCATENATE($F224," ",$G224),AllocFactorMatrix,(R$4+1),FALSE)*$E227</f>
        <v>0</v>
      </c>
      <c r="S224" s="5">
        <f t="shared" si="110"/>
        <v>0</v>
      </c>
      <c r="T224" s="5">
        <f>VLOOKUP(CONCATENATE($F224," ",$G224),AllocFactorMatrix,(T$4+1),FALSE)*$E227</f>
        <v>0</v>
      </c>
      <c r="U224" s="5">
        <f>VLOOKUP(CONCATENATE($F224," ",$G224),AllocFactorMatrix,(U$4+1),FALSE)*$E227</f>
        <v>0</v>
      </c>
      <c r="V224" s="5">
        <f>VLOOKUP(CONCATENATE($F224," ",$G224),AllocFactorMatrix,(V$4+1),FALSE)*$E227</f>
        <v>0</v>
      </c>
      <c r="W224" s="5">
        <f>VLOOKUP(CONCATENATE($F224," ",$G224),AllocFactorMatrix,(W$4+1),FALSE)*$E227</f>
        <v>0</v>
      </c>
      <c r="X224" s="5">
        <f t="shared" si="111"/>
        <v>0</v>
      </c>
      <c r="Y224" s="5">
        <f>VLOOKUP(CONCATENATE($F224," ",$G224),AllocFactorMatrix,(Y$4+1),FALSE)*$E227</f>
        <v>0</v>
      </c>
      <c r="Z224" s="5">
        <f>VLOOKUP(CONCATENATE($F224," ",$G224),AllocFactorMatrix,(Z$4+1),FALSE)*$E227</f>
        <v>0</v>
      </c>
      <c r="AA224" s="5">
        <f t="shared" si="109"/>
        <v>0</v>
      </c>
      <c r="AB224" s="5">
        <f>VLOOKUP(CONCATENATE($F224," ",$G224),AllocFactorMatrix,(AB$4+1),FALSE)*$E227</f>
        <v>0</v>
      </c>
      <c r="AC224" s="5">
        <f>VLOOKUP(CONCATENATE($F224," ",$G224),AllocFactorMatrix,(AC$4+1),FALSE)*$E227</f>
        <v>0</v>
      </c>
      <c r="AD224" s="5">
        <f>VLOOKUP(CONCATENATE($F224," ",$G224),AllocFactorMatrix,(AD$4+1),FALSE)*$E227</f>
        <v>0</v>
      </c>
    </row>
    <row r="225" spans="4:30" hidden="1" outlineLevel="1">
      <c r="D225" s="7"/>
      <c r="F225" s="52" t="str">
        <f>F227</f>
        <v>RB_GUP-Land_P</v>
      </c>
      <c r="G225" s="55" t="str">
        <f>$G$13</f>
        <v>ENERGY</v>
      </c>
      <c r="H225" s="4">
        <f t="shared" si="107"/>
        <v>0</v>
      </c>
      <c r="I225" s="5">
        <f>VLOOKUP(CONCATENATE($F225," ",$G225),AllocFactorMatrix,(I$4+1),FALSE)*$E227</f>
        <v>0</v>
      </c>
      <c r="J225" s="5">
        <f>VLOOKUP(CONCATENATE($F225," ",$G225),AllocFactorMatrix,(J$4+1),FALSE)*$E227</f>
        <v>0</v>
      </c>
      <c r="K225" s="5">
        <f>VLOOKUP(CONCATENATE($F225," ",$G225),AllocFactorMatrix,(K$4+1),FALSE)*$E227</f>
        <v>0</v>
      </c>
      <c r="L225" s="5">
        <f>VLOOKUP(CONCATENATE($F225," ",$G225),AllocFactorMatrix,(L$4+1),FALSE)*$E227</f>
        <v>0</v>
      </c>
      <c r="M225" s="5">
        <f>VLOOKUP(CONCATENATE($F225," ",$G225),AllocFactorMatrix,(M$4+1),FALSE)*$E227</f>
        <v>0</v>
      </c>
      <c r="N225" s="5">
        <f t="shared" si="108"/>
        <v>0</v>
      </c>
      <c r="O225" s="5">
        <f>VLOOKUP(CONCATENATE($F225," ",$G225),AllocFactorMatrix,(O$4+1),FALSE)*$E227</f>
        <v>0</v>
      </c>
      <c r="P225" s="5">
        <f>VLOOKUP(CONCATENATE($F225," ",$G225),AllocFactorMatrix,(P$4+1),FALSE)*$E227</f>
        <v>0</v>
      </c>
      <c r="Q225" s="5">
        <f>VLOOKUP(CONCATENATE($F225," ",$G225),AllocFactorMatrix,(Q$4+1),FALSE)*$E227</f>
        <v>0</v>
      </c>
      <c r="R225" s="5">
        <f>VLOOKUP(CONCATENATE($F225," ",$G225),AllocFactorMatrix,(R$4+1),FALSE)*$E227</f>
        <v>0</v>
      </c>
      <c r="S225" s="5">
        <f t="shared" si="110"/>
        <v>0</v>
      </c>
      <c r="T225" s="5">
        <f>VLOOKUP(CONCATENATE($F225," ",$G225),AllocFactorMatrix,(T$4+1),FALSE)*$E227</f>
        <v>0</v>
      </c>
      <c r="U225" s="5">
        <f>VLOOKUP(CONCATENATE($F225," ",$G225),AllocFactorMatrix,(U$4+1),FALSE)*$E227</f>
        <v>0</v>
      </c>
      <c r="V225" s="5">
        <f>VLOOKUP(CONCATENATE($F225," ",$G225),AllocFactorMatrix,(V$4+1),FALSE)*$E227</f>
        <v>0</v>
      </c>
      <c r="W225" s="5">
        <f>VLOOKUP(CONCATENATE($F225," ",$G225),AllocFactorMatrix,(W$4+1),FALSE)*$E227</f>
        <v>0</v>
      </c>
      <c r="X225" s="5">
        <f t="shared" si="111"/>
        <v>0</v>
      </c>
      <c r="Y225" s="5">
        <f>VLOOKUP(CONCATENATE($F225," ",$G225),AllocFactorMatrix,(Y$4+1),FALSE)*$E227</f>
        <v>0</v>
      </c>
      <c r="Z225" s="5">
        <f>VLOOKUP(CONCATENATE($F225," ",$G225),AllocFactorMatrix,(Z$4+1),FALSE)*$E227</f>
        <v>0</v>
      </c>
      <c r="AA225" s="5">
        <f t="shared" si="109"/>
        <v>0</v>
      </c>
      <c r="AB225" s="5">
        <f>VLOOKUP(CONCATENATE($F225," ",$G225),AllocFactorMatrix,(AB$4+1),FALSE)*$E227</f>
        <v>0</v>
      </c>
      <c r="AC225" s="5">
        <f>VLOOKUP(CONCATENATE($F225," ",$G225),AllocFactorMatrix,(AC$4+1),FALSE)*$E227</f>
        <v>0</v>
      </c>
      <c r="AD225" s="5">
        <f>VLOOKUP(CONCATENATE($F225," ",$G225),AllocFactorMatrix,(AD$4+1),FALSE)*$E227</f>
        <v>0</v>
      </c>
    </row>
    <row r="226" spans="4:30" hidden="1" outlineLevel="1">
      <c r="D226" s="7"/>
      <c r="F226" s="52" t="str">
        <f>F227</f>
        <v>RB_GUP-Land_P</v>
      </c>
      <c r="G226" s="55" t="str">
        <f>$G$14</f>
        <v>CUSTOMER</v>
      </c>
      <c r="H226" s="4">
        <f t="shared" si="107"/>
        <v>0</v>
      </c>
      <c r="I226" s="5">
        <f>VLOOKUP(CONCATENATE($F226," ",$G226),AllocFactorMatrix,(I$4+1),FALSE)*$E227</f>
        <v>0</v>
      </c>
      <c r="J226" s="5">
        <f>VLOOKUP(CONCATENATE($F226," ",$G226),AllocFactorMatrix,(J$4+1),FALSE)*$E227</f>
        <v>0</v>
      </c>
      <c r="K226" s="5">
        <f>VLOOKUP(CONCATENATE($F226," ",$G226),AllocFactorMatrix,(K$4+1),FALSE)*$E227</f>
        <v>0</v>
      </c>
      <c r="L226" s="5">
        <f>VLOOKUP(CONCATENATE($F226," ",$G226),AllocFactorMatrix,(L$4+1),FALSE)*$E227</f>
        <v>0</v>
      </c>
      <c r="M226" s="5">
        <f>VLOOKUP(CONCATENATE($F226," ",$G226),AllocFactorMatrix,(M$4+1),FALSE)*$E227</f>
        <v>0</v>
      </c>
      <c r="N226" s="5">
        <f t="shared" si="108"/>
        <v>0</v>
      </c>
      <c r="O226" s="5">
        <f>VLOOKUP(CONCATENATE($F226," ",$G226),AllocFactorMatrix,(O$4+1),FALSE)*$E227</f>
        <v>0</v>
      </c>
      <c r="P226" s="5">
        <f>VLOOKUP(CONCATENATE($F226," ",$G226),AllocFactorMatrix,(P$4+1),FALSE)*$E227</f>
        <v>0</v>
      </c>
      <c r="Q226" s="5">
        <f>VLOOKUP(CONCATENATE($F226," ",$G226),AllocFactorMatrix,(Q$4+1),FALSE)*$E227</f>
        <v>0</v>
      </c>
      <c r="R226" s="5">
        <f>VLOOKUP(CONCATENATE($F226," ",$G226),AllocFactorMatrix,(R$4+1),FALSE)*$E227</f>
        <v>0</v>
      </c>
      <c r="S226" s="5">
        <f t="shared" si="110"/>
        <v>0</v>
      </c>
      <c r="T226" s="5">
        <f>VLOOKUP(CONCATENATE($F226," ",$G226),AllocFactorMatrix,(T$4+1),FALSE)*$E227</f>
        <v>0</v>
      </c>
      <c r="U226" s="5">
        <f>VLOOKUP(CONCATENATE($F226," ",$G226),AllocFactorMatrix,(U$4+1),FALSE)*$E227</f>
        <v>0</v>
      </c>
      <c r="V226" s="5">
        <f>VLOOKUP(CONCATENATE($F226," ",$G226),AllocFactorMatrix,(V$4+1),FALSE)*$E227</f>
        <v>0</v>
      </c>
      <c r="W226" s="5">
        <f>VLOOKUP(CONCATENATE($F226," ",$G226),AllocFactorMatrix,(W$4+1),FALSE)*$E227</f>
        <v>0</v>
      </c>
      <c r="X226" s="5">
        <f t="shared" si="111"/>
        <v>0</v>
      </c>
      <c r="Y226" s="5">
        <f>VLOOKUP(CONCATENATE($F226," ",$G226),AllocFactorMatrix,(Y$4+1),FALSE)*$E227</f>
        <v>0</v>
      </c>
      <c r="Z226" s="5">
        <f>VLOOKUP(CONCATENATE($F226," ",$G226),AllocFactorMatrix,(Z$4+1),FALSE)*$E227</f>
        <v>0</v>
      </c>
      <c r="AA226" s="5">
        <f t="shared" si="109"/>
        <v>0</v>
      </c>
      <c r="AB226" s="5">
        <f>VLOOKUP(CONCATENATE($F226," ",$G226),AllocFactorMatrix,(AB$4+1),FALSE)*$E227</f>
        <v>0</v>
      </c>
      <c r="AC226" s="5">
        <f>VLOOKUP(CONCATENATE($F226," ",$G226),AllocFactorMatrix,(AC$4+1),FALSE)*$E227</f>
        <v>0</v>
      </c>
      <c r="AD226" s="5">
        <f>VLOOKUP(CONCATENATE($F226," ",$G226),AllocFactorMatrix,(AD$4+1),FALSE)*$E227</f>
        <v>0</v>
      </c>
    </row>
    <row r="227" spans="4:30" collapsed="1">
      <c r="D227" s="7" t="s">
        <v>211</v>
      </c>
      <c r="E227" s="61">
        <f>-415562766--3892950</f>
        <v>-411669816</v>
      </c>
      <c r="F227" s="61" t="s">
        <v>577</v>
      </c>
      <c r="G227" s="55" t="str">
        <f>$G$15</f>
        <v>TOTAL</v>
      </c>
      <c r="H227" s="4">
        <f t="shared" si="107"/>
        <v>-411669816</v>
      </c>
      <c r="I227" s="5">
        <f>VLOOKUP(CONCATENATE($F227," ",$G227),AllocFactorMatrix,(I$4+1),FALSE)*$E227</f>
        <v>-202781549.04612195</v>
      </c>
      <c r="J227" s="5">
        <f>VLOOKUP(CONCATENATE($F227," ",$G227),AllocFactorMatrix,(J$4+1),FALSE)*$E227</f>
        <v>-10024216.55324349</v>
      </c>
      <c r="K227" s="5">
        <f>VLOOKUP(CONCATENATE($F227," ",$G227),AllocFactorMatrix,(K$4+1),FALSE)*$E227</f>
        <v>-36718130.73880849</v>
      </c>
      <c r="L227" s="5">
        <f>VLOOKUP(CONCATENATE($F227," ",$G227),AllocFactorMatrix,(L$4+1),FALSE)*$E227</f>
        <v>-1155756.3916893452</v>
      </c>
      <c r="M227" s="5">
        <f>VLOOKUP(CONCATENATE($F227," ",$G227),AllocFactorMatrix,(M$4+1),FALSE)*$E227</f>
        <v>-108383.13618588309</v>
      </c>
      <c r="N227" s="5">
        <f t="shared" si="108"/>
        <v>-37982270.26668372</v>
      </c>
      <c r="O227" s="5">
        <f>VLOOKUP(CONCATENATE($F227," ",$G227),AllocFactorMatrix,(O$4+1),FALSE)*$E227</f>
        <v>-27911491.261927865</v>
      </c>
      <c r="P227" s="5">
        <f>VLOOKUP(CONCATENATE($F227," ",$G227),AllocFactorMatrix,(P$4+1),FALSE)*$E227</f>
        <v>-5200723.9940366345</v>
      </c>
      <c r="Q227" s="5">
        <f>VLOOKUP(CONCATENATE($F227," ",$G227),AllocFactorMatrix,(Q$4+1),FALSE)*$E227</f>
        <v>-2350110.3354218891</v>
      </c>
      <c r="R227" s="5">
        <f>VLOOKUP(CONCATENATE($F227," ",$G227),AllocFactorMatrix,(R$4+1),FALSE)*$E227</f>
        <v>-105681.83480949707</v>
      </c>
      <c r="S227" s="5">
        <f t="shared" si="110"/>
        <v>-35568007.426195882</v>
      </c>
      <c r="T227" s="5">
        <f>VLOOKUP(CONCATENATE($F227," ",$G227),AllocFactorMatrix,(T$4+1),FALSE)*$E227</f>
        <v>-975019.88056379627</v>
      </c>
      <c r="U227" s="5">
        <f>VLOOKUP(CONCATENATE($F227," ",$G227),AllocFactorMatrix,(U$4+1),FALSE)*$E227</f>
        <v>-15956034.219742369</v>
      </c>
      <c r="V227" s="5">
        <f>VLOOKUP(CONCATENATE($F227," ",$G227),AllocFactorMatrix,(V$4+1),FALSE)*$E227</f>
        <v>-84328089.191074565</v>
      </c>
      <c r="W227" s="5">
        <f>VLOOKUP(CONCATENATE($F227," ",$G227),AllocFactorMatrix,(W$4+1),FALSE)*$E227</f>
        <v>-15228255.231901275</v>
      </c>
      <c r="X227" s="5">
        <f t="shared" si="111"/>
        <v>-116487398.52328201</v>
      </c>
      <c r="Y227" s="5">
        <f>VLOOKUP(CONCATENATE($F227," ",$G227),AllocFactorMatrix,(Y$4+1),FALSE)*$E227</f>
        <v>-8571574.6765692066</v>
      </c>
      <c r="Z227" s="5">
        <f>VLOOKUP(CONCATENATE($F227," ",$G227),AllocFactorMatrix,(Z$4+1),FALSE)*$E227</f>
        <v>-143570.5993855214</v>
      </c>
      <c r="AA227" s="5">
        <f t="shared" si="109"/>
        <v>-8715145.2759547289</v>
      </c>
      <c r="AB227" s="5">
        <f>VLOOKUP(CONCATENATE($F227," ",$G227),AllocFactorMatrix,(AB$4+1),FALSE)*$E227</f>
        <v>-111228.90851831088</v>
      </c>
      <c r="AC227" s="5">
        <f>VLOOKUP(CONCATENATE($F227," ",$G227),AllocFactorMatrix,(AC$4+1),FALSE)*$E227</f>
        <v>0</v>
      </c>
      <c r="AD227" s="5">
        <f>VLOOKUP(CONCATENATE($F227," ",$G227),AllocFactorMatrix,(AD$4+1),FALSE)*$E227</f>
        <v>0</v>
      </c>
    </row>
    <row r="228" spans="4:30" hidden="1" outlineLevel="1">
      <c r="D228" s="7"/>
      <c r="E228" s="55"/>
      <c r="F228" s="52" t="str">
        <f>F235</f>
        <v>RB_GUP-Land_P</v>
      </c>
      <c r="G228" s="55" t="str">
        <f>$G$8</f>
        <v>PRODUCTION</v>
      </c>
      <c r="H228" s="4">
        <f t="shared" ref="H228:H259" si="112">SUBTOTAL(9,I228:AD228)</f>
        <v>-5216286.3867000015</v>
      </c>
      <c r="I228" s="5">
        <f>VLOOKUP(CONCATENATE($F228," ",$G228),AllocFactorMatrix,(I$4+1),FALSE)*$E235</f>
        <v>-2569453.9474403053</v>
      </c>
      <c r="J228" s="5">
        <f>VLOOKUP(CONCATENATE($F228," ",$G228),AllocFactorMatrix,(J$4+1),FALSE)*$E235</f>
        <v>-127017.2898564339</v>
      </c>
      <c r="K228" s="5">
        <f>VLOOKUP(CONCATENATE($F228," ",$G228),AllocFactorMatrix,(K$4+1),FALSE)*$E235</f>
        <v>-465257.05328349239</v>
      </c>
      <c r="L228" s="5">
        <f>VLOOKUP(CONCATENATE($F228," ",$G228),AllocFactorMatrix,(L$4+1),FALSE)*$E235</f>
        <v>-14644.640189774429</v>
      </c>
      <c r="M228" s="5">
        <f>VLOOKUP(CONCATENATE($F228," ",$G228),AllocFactorMatrix,(M$4+1),FALSE)*$E235</f>
        <v>-1373.3274966029428</v>
      </c>
      <c r="N228" s="5">
        <f t="shared" ref="N228:N259" si="113">SUBTOTAL(9,K228:M228)</f>
        <v>-481275.0209698698</v>
      </c>
      <c r="O228" s="5">
        <f>VLOOKUP(CONCATENATE($F228," ",$G228),AllocFactorMatrix,(O$4+1),FALSE)*$E235</f>
        <v>-353667.73623765097</v>
      </c>
      <c r="P228" s="5">
        <f>VLOOKUP(CONCATENATE($F228," ",$G228),AllocFactorMatrix,(P$4+1),FALSE)*$E235</f>
        <v>-65898.602998567527</v>
      </c>
      <c r="Q228" s="5">
        <f>VLOOKUP(CONCATENATE($F228," ",$G228),AllocFactorMatrix,(Q$4+1),FALSE)*$E235</f>
        <v>-29778.351663033194</v>
      </c>
      <c r="R228" s="5">
        <f>VLOOKUP(CONCATENATE($F228," ",$G228),AllocFactorMatrix,(R$4+1),FALSE)*$E235</f>
        <v>-1339.099187777852</v>
      </c>
      <c r="S228" s="5">
        <f t="shared" si="110"/>
        <v>-450683.79008702951</v>
      </c>
      <c r="T228" s="5">
        <f>VLOOKUP(CONCATENATE($F228," ",$G228),AllocFactorMatrix,(T$4+1),FALSE)*$E235</f>
        <v>-12354.519889665144</v>
      </c>
      <c r="U228" s="5">
        <f>VLOOKUP(CONCATENATE($F228," ",$G228),AllocFactorMatrix,(U$4+1),FALSE)*$E235</f>
        <v>-202179.61300850258</v>
      </c>
      <c r="V228" s="5">
        <f>VLOOKUP(CONCATENATE($F228," ",$G228),AllocFactorMatrix,(V$4+1),FALSE)*$E235</f>
        <v>-1068524.9356824977</v>
      </c>
      <c r="W228" s="5">
        <f>VLOOKUP(CONCATENATE($F228," ",$G228),AllocFactorMatrix,(W$4+1),FALSE)*$E235</f>
        <v>-192957.89336996147</v>
      </c>
      <c r="X228" s="5">
        <f>SUBTOTAL(9,T228:W228)</f>
        <v>-1476016.9619506269</v>
      </c>
      <c r="Y228" s="5">
        <f>VLOOKUP(CONCATENATE($F228," ",$G228),AllocFactorMatrix,(Y$4+1),FALSE)*$E235</f>
        <v>-108610.80059843496</v>
      </c>
      <c r="Z228" s="5">
        <f>VLOOKUP(CONCATENATE($F228," ",$G228),AllocFactorMatrix,(Z$4+1),FALSE)*$E235</f>
        <v>-1819.1893940192465</v>
      </c>
      <c r="AA228" s="5">
        <f t="shared" si="109"/>
        <v>-110429.98999245421</v>
      </c>
      <c r="AB228" s="5">
        <f>VLOOKUP(CONCATENATE($F228," ",$G228),AllocFactorMatrix,(AB$4+1),FALSE)*$E235</f>
        <v>-1409.3864032809358</v>
      </c>
      <c r="AC228" s="5">
        <f>VLOOKUP(CONCATENATE($F228," ",$G228),AllocFactorMatrix,(AC$4+1),FALSE)*$E235</f>
        <v>0</v>
      </c>
      <c r="AD228" s="5">
        <f>VLOOKUP(CONCATENATE($F228," ",$G228),AllocFactorMatrix,(AD$4+1),FALSE)*$E235</f>
        <v>0</v>
      </c>
    </row>
    <row r="229" spans="4:30" hidden="1" outlineLevel="1">
      <c r="D229" s="7"/>
      <c r="E229" s="55"/>
      <c r="F229" s="52" t="str">
        <f>F235</f>
        <v>RB_GUP-Land_P</v>
      </c>
      <c r="G229" s="55" t="str">
        <f>$G$9</f>
        <v>BULKTRAN</v>
      </c>
      <c r="H229" s="4">
        <f t="shared" si="112"/>
        <v>0</v>
      </c>
      <c r="I229" s="5">
        <f>VLOOKUP(CONCATENATE($F229," ",$G229),AllocFactorMatrix,(I$4+1),FALSE)*$E235</f>
        <v>0</v>
      </c>
      <c r="J229" s="5">
        <f>VLOOKUP(CONCATENATE($F229," ",$G229),AllocFactorMatrix,(J$4+1),FALSE)*$E235</f>
        <v>0</v>
      </c>
      <c r="K229" s="5">
        <f>VLOOKUP(CONCATENATE($F229," ",$G229),AllocFactorMatrix,(K$4+1),FALSE)*$E235</f>
        <v>0</v>
      </c>
      <c r="L229" s="5">
        <f>VLOOKUP(CONCATENATE($F229," ",$G229),AllocFactorMatrix,(L$4+1),FALSE)*$E235</f>
        <v>0</v>
      </c>
      <c r="M229" s="5">
        <f>VLOOKUP(CONCATENATE($F229," ",$G229),AllocFactorMatrix,(M$4+1),FALSE)*$E235</f>
        <v>0</v>
      </c>
      <c r="N229" s="5">
        <f t="shared" si="113"/>
        <v>0</v>
      </c>
      <c r="O229" s="5">
        <f>VLOOKUP(CONCATENATE($F229," ",$G229),AllocFactorMatrix,(O$4+1),FALSE)*$E235</f>
        <v>0</v>
      </c>
      <c r="P229" s="5">
        <f>VLOOKUP(CONCATENATE($F229," ",$G229),AllocFactorMatrix,(P$4+1),FALSE)*$E235</f>
        <v>0</v>
      </c>
      <c r="Q229" s="5">
        <f>VLOOKUP(CONCATENATE($F229," ",$G229),AllocFactorMatrix,(Q$4+1),FALSE)*$E235</f>
        <v>0</v>
      </c>
      <c r="R229" s="5">
        <f>VLOOKUP(CONCATENATE($F229," ",$G229),AllocFactorMatrix,(R$4+1),FALSE)*$E235</f>
        <v>0</v>
      </c>
      <c r="S229" s="5">
        <f t="shared" si="110"/>
        <v>0</v>
      </c>
      <c r="T229" s="5">
        <f>VLOOKUP(CONCATENATE($F229," ",$G229),AllocFactorMatrix,(T$4+1),FALSE)*$E235</f>
        <v>0</v>
      </c>
      <c r="U229" s="5">
        <f>VLOOKUP(CONCATENATE($F229," ",$G229),AllocFactorMatrix,(U$4+1),FALSE)*$E235</f>
        <v>0</v>
      </c>
      <c r="V229" s="5">
        <f>VLOOKUP(CONCATENATE($F229," ",$G229),AllocFactorMatrix,(V$4+1),FALSE)*$E235</f>
        <v>0</v>
      </c>
      <c r="W229" s="5">
        <f>VLOOKUP(CONCATENATE($F229," ",$G229),AllocFactorMatrix,(W$4+1),FALSE)*$E235</f>
        <v>0</v>
      </c>
      <c r="X229" s="5">
        <f t="shared" ref="X229:X235" si="114">SUBTOTAL(9,T229:W229)</f>
        <v>0</v>
      </c>
      <c r="Y229" s="5">
        <f>VLOOKUP(CONCATENATE($F229," ",$G229),AllocFactorMatrix,(Y$4+1),FALSE)*$E235</f>
        <v>0</v>
      </c>
      <c r="Z229" s="5">
        <f>VLOOKUP(CONCATENATE($F229," ",$G229),AllocFactorMatrix,(Z$4+1),FALSE)*$E235</f>
        <v>0</v>
      </c>
      <c r="AA229" s="5">
        <f t="shared" si="109"/>
        <v>0</v>
      </c>
      <c r="AB229" s="5">
        <f>VLOOKUP(CONCATENATE($F229," ",$G229),AllocFactorMatrix,(AB$4+1),FALSE)*$E235</f>
        <v>0</v>
      </c>
      <c r="AC229" s="5">
        <f>VLOOKUP(CONCATENATE($F229," ",$G229),AllocFactorMatrix,(AC$4+1),FALSE)*$E235</f>
        <v>0</v>
      </c>
      <c r="AD229" s="5">
        <f>VLOOKUP(CONCATENATE($F229," ",$G229),AllocFactorMatrix,(AD$4+1),FALSE)*$E235</f>
        <v>0</v>
      </c>
    </row>
    <row r="230" spans="4:30" hidden="1" outlineLevel="1">
      <c r="D230" s="7"/>
      <c r="E230" s="55"/>
      <c r="F230" s="52" t="str">
        <f>F235</f>
        <v>RB_GUP-Land_P</v>
      </c>
      <c r="G230" s="55" t="str">
        <f>$G$10</f>
        <v>SUBTRAN</v>
      </c>
      <c r="H230" s="4">
        <f t="shared" si="112"/>
        <v>0</v>
      </c>
      <c r="I230" s="5">
        <f>VLOOKUP(CONCATENATE($F230," ",$G230),AllocFactorMatrix,(I$4+1),FALSE)*$E235</f>
        <v>0</v>
      </c>
      <c r="J230" s="5">
        <f>VLOOKUP(CONCATENATE($F230," ",$G230),AllocFactorMatrix,(J$4+1),FALSE)*$E235</f>
        <v>0</v>
      </c>
      <c r="K230" s="5">
        <f>VLOOKUP(CONCATENATE($F230," ",$G230),AllocFactorMatrix,(K$4+1),FALSE)*$E235</f>
        <v>0</v>
      </c>
      <c r="L230" s="5">
        <f>VLOOKUP(CONCATENATE($F230," ",$G230),AllocFactorMatrix,(L$4+1),FALSE)*$E235</f>
        <v>0</v>
      </c>
      <c r="M230" s="5">
        <f>VLOOKUP(CONCATENATE($F230," ",$G230),AllocFactorMatrix,(M$4+1),FALSE)*$E235</f>
        <v>0</v>
      </c>
      <c r="N230" s="5">
        <f t="shared" si="113"/>
        <v>0</v>
      </c>
      <c r="O230" s="5">
        <f>VLOOKUP(CONCATENATE($F230," ",$G230),AllocFactorMatrix,(O$4+1),FALSE)*$E235</f>
        <v>0</v>
      </c>
      <c r="P230" s="5">
        <f>VLOOKUP(CONCATENATE($F230," ",$G230),AllocFactorMatrix,(P$4+1),FALSE)*$E235</f>
        <v>0</v>
      </c>
      <c r="Q230" s="5">
        <f>VLOOKUP(CONCATENATE($F230," ",$G230),AllocFactorMatrix,(Q$4+1),FALSE)*$E235</f>
        <v>0</v>
      </c>
      <c r="R230" s="5">
        <f>VLOOKUP(CONCATENATE($F230," ",$G230),AllocFactorMatrix,(R$4+1),FALSE)*$E235</f>
        <v>0</v>
      </c>
      <c r="S230" s="5">
        <f t="shared" si="110"/>
        <v>0</v>
      </c>
      <c r="T230" s="5">
        <f>VLOOKUP(CONCATENATE($F230," ",$G230),AllocFactorMatrix,(T$4+1),FALSE)*$E235</f>
        <v>0</v>
      </c>
      <c r="U230" s="5">
        <f>VLOOKUP(CONCATENATE($F230," ",$G230),AllocFactorMatrix,(U$4+1),FALSE)*$E235</f>
        <v>0</v>
      </c>
      <c r="V230" s="5">
        <f>VLOOKUP(CONCATENATE($F230," ",$G230),AllocFactorMatrix,(V$4+1),FALSE)*$E235</f>
        <v>0</v>
      </c>
      <c r="W230" s="5">
        <f>VLOOKUP(CONCATENATE($F230," ",$G230),AllocFactorMatrix,(W$4+1),FALSE)*$E235</f>
        <v>0</v>
      </c>
      <c r="X230" s="5">
        <f t="shared" si="114"/>
        <v>0</v>
      </c>
      <c r="Y230" s="5">
        <f>VLOOKUP(CONCATENATE($F230," ",$G230),AllocFactorMatrix,(Y$4+1),FALSE)*$E235</f>
        <v>0</v>
      </c>
      <c r="Z230" s="5">
        <f>VLOOKUP(CONCATENATE($F230," ",$G230),AllocFactorMatrix,(Z$4+1),FALSE)*$E235</f>
        <v>0</v>
      </c>
      <c r="AA230" s="5">
        <f t="shared" si="109"/>
        <v>0</v>
      </c>
      <c r="AB230" s="5">
        <f>VLOOKUP(CONCATENATE($F230," ",$G230),AllocFactorMatrix,(AB$4+1),FALSE)*$E235</f>
        <v>0</v>
      </c>
      <c r="AC230" s="5">
        <f>VLOOKUP(CONCATENATE($F230," ",$G230),AllocFactorMatrix,(AC$4+1),FALSE)*$E235</f>
        <v>0</v>
      </c>
      <c r="AD230" s="5">
        <f>VLOOKUP(CONCATENATE($F230," ",$G230),AllocFactorMatrix,(AD$4+1),FALSE)*$E235</f>
        <v>0</v>
      </c>
    </row>
    <row r="231" spans="4:30" hidden="1" outlineLevel="1">
      <c r="D231" s="7"/>
      <c r="E231" s="55"/>
      <c r="F231" s="52" t="str">
        <f>F235</f>
        <v>RB_GUP-Land_P</v>
      </c>
      <c r="G231" s="55" t="str">
        <f>$G$11</f>
        <v>DISTPRI</v>
      </c>
      <c r="H231" s="4">
        <f t="shared" si="112"/>
        <v>0</v>
      </c>
      <c r="I231" s="5">
        <f>VLOOKUP(CONCATENATE($F231," ",$G231),AllocFactorMatrix,(I$4+1),FALSE)*$E235</f>
        <v>0</v>
      </c>
      <c r="J231" s="5">
        <f>VLOOKUP(CONCATENATE($F231," ",$G231),AllocFactorMatrix,(J$4+1),FALSE)*$E235</f>
        <v>0</v>
      </c>
      <c r="K231" s="5">
        <f>VLOOKUP(CONCATENATE($F231," ",$G231),AllocFactorMatrix,(K$4+1),FALSE)*$E235</f>
        <v>0</v>
      </c>
      <c r="L231" s="5">
        <f>VLOOKUP(CONCATENATE($F231," ",$G231),AllocFactorMatrix,(L$4+1),FALSE)*$E235</f>
        <v>0</v>
      </c>
      <c r="M231" s="5">
        <f>VLOOKUP(CONCATENATE($F231," ",$G231),AllocFactorMatrix,(M$4+1),FALSE)*$E235</f>
        <v>0</v>
      </c>
      <c r="N231" s="5">
        <f t="shared" si="113"/>
        <v>0</v>
      </c>
      <c r="O231" s="5">
        <f>VLOOKUP(CONCATENATE($F231," ",$G231),AllocFactorMatrix,(O$4+1),FALSE)*$E235</f>
        <v>0</v>
      </c>
      <c r="P231" s="5">
        <f>VLOOKUP(CONCATENATE($F231," ",$G231),AllocFactorMatrix,(P$4+1),FALSE)*$E235</f>
        <v>0</v>
      </c>
      <c r="Q231" s="5">
        <f>VLOOKUP(CONCATENATE($F231," ",$G231),AllocFactorMatrix,(Q$4+1),FALSE)*$E235</f>
        <v>0</v>
      </c>
      <c r="R231" s="5">
        <f>VLOOKUP(CONCATENATE($F231," ",$G231),AllocFactorMatrix,(R$4+1),FALSE)*$E235</f>
        <v>0</v>
      </c>
      <c r="S231" s="5">
        <f t="shared" si="110"/>
        <v>0</v>
      </c>
      <c r="T231" s="5">
        <f>VLOOKUP(CONCATENATE($F231," ",$G231),AllocFactorMatrix,(T$4+1),FALSE)*$E235</f>
        <v>0</v>
      </c>
      <c r="U231" s="5">
        <f>VLOOKUP(CONCATENATE($F231," ",$G231),AllocFactorMatrix,(U$4+1),FALSE)*$E235</f>
        <v>0</v>
      </c>
      <c r="V231" s="5">
        <f>VLOOKUP(CONCATENATE($F231," ",$G231),AllocFactorMatrix,(V$4+1),FALSE)*$E235</f>
        <v>0</v>
      </c>
      <c r="W231" s="5">
        <f>VLOOKUP(CONCATENATE($F231," ",$G231),AllocFactorMatrix,(W$4+1),FALSE)*$E235</f>
        <v>0</v>
      </c>
      <c r="X231" s="5">
        <f t="shared" si="114"/>
        <v>0</v>
      </c>
      <c r="Y231" s="5">
        <f>VLOOKUP(CONCATENATE($F231," ",$G231),AllocFactorMatrix,(Y$4+1),FALSE)*$E235</f>
        <v>0</v>
      </c>
      <c r="Z231" s="5">
        <f>VLOOKUP(CONCATENATE($F231," ",$G231),AllocFactorMatrix,(Z$4+1),FALSE)*$E235</f>
        <v>0</v>
      </c>
      <c r="AA231" s="5">
        <f t="shared" si="109"/>
        <v>0</v>
      </c>
      <c r="AB231" s="5">
        <f>VLOOKUP(CONCATENATE($F231," ",$G231),AllocFactorMatrix,(AB$4+1),FALSE)*$E235</f>
        <v>0</v>
      </c>
      <c r="AC231" s="5">
        <f>VLOOKUP(CONCATENATE($F231," ",$G231),AllocFactorMatrix,(AC$4+1),FALSE)*$E235</f>
        <v>0</v>
      </c>
      <c r="AD231" s="5">
        <f>VLOOKUP(CONCATENATE($F231," ",$G231),AllocFactorMatrix,(AD$4+1),FALSE)*$E235</f>
        <v>0</v>
      </c>
    </row>
    <row r="232" spans="4:30" hidden="1" outlineLevel="1">
      <c r="D232" s="7"/>
      <c r="E232" s="55"/>
      <c r="F232" s="52" t="str">
        <f>F235</f>
        <v>RB_GUP-Land_P</v>
      </c>
      <c r="G232" s="55" t="str">
        <f>$G$12</f>
        <v>DISTSEC</v>
      </c>
      <c r="H232" s="4">
        <f t="shared" si="112"/>
        <v>0</v>
      </c>
      <c r="I232" s="5">
        <f>VLOOKUP(CONCATENATE($F232," ",$G232),AllocFactorMatrix,(I$4+1),FALSE)*$E235</f>
        <v>0</v>
      </c>
      <c r="J232" s="5">
        <f>VLOOKUP(CONCATENATE($F232," ",$G232),AllocFactorMatrix,(J$4+1),FALSE)*$E235</f>
        <v>0</v>
      </c>
      <c r="K232" s="5">
        <f>VLOOKUP(CONCATENATE($F232," ",$G232),AllocFactorMatrix,(K$4+1),FALSE)*$E235</f>
        <v>0</v>
      </c>
      <c r="L232" s="5">
        <f>VLOOKUP(CONCATENATE($F232," ",$G232),AllocFactorMatrix,(L$4+1),FALSE)*$E235</f>
        <v>0</v>
      </c>
      <c r="M232" s="5">
        <f>VLOOKUP(CONCATENATE($F232," ",$G232),AllocFactorMatrix,(M$4+1),FALSE)*$E235</f>
        <v>0</v>
      </c>
      <c r="N232" s="5">
        <f t="shared" si="113"/>
        <v>0</v>
      </c>
      <c r="O232" s="5">
        <f>VLOOKUP(CONCATENATE($F232," ",$G232),AllocFactorMatrix,(O$4+1),FALSE)*$E235</f>
        <v>0</v>
      </c>
      <c r="P232" s="5">
        <f>VLOOKUP(CONCATENATE($F232," ",$G232),AllocFactorMatrix,(P$4+1),FALSE)*$E235</f>
        <v>0</v>
      </c>
      <c r="Q232" s="5">
        <f>VLOOKUP(CONCATENATE($F232," ",$G232),AllocFactorMatrix,(Q$4+1),FALSE)*$E235</f>
        <v>0</v>
      </c>
      <c r="R232" s="5">
        <f>VLOOKUP(CONCATENATE($F232," ",$G232),AllocFactorMatrix,(R$4+1),FALSE)*$E235</f>
        <v>0</v>
      </c>
      <c r="S232" s="5">
        <f t="shared" si="110"/>
        <v>0</v>
      </c>
      <c r="T232" s="5">
        <f>VLOOKUP(CONCATENATE($F232," ",$G232),AllocFactorMatrix,(T$4+1),FALSE)*$E235</f>
        <v>0</v>
      </c>
      <c r="U232" s="5">
        <f>VLOOKUP(CONCATENATE($F232," ",$G232),AllocFactorMatrix,(U$4+1),FALSE)*$E235</f>
        <v>0</v>
      </c>
      <c r="V232" s="5">
        <f>VLOOKUP(CONCATENATE($F232," ",$G232),AllocFactorMatrix,(V$4+1),FALSE)*$E235</f>
        <v>0</v>
      </c>
      <c r="W232" s="5">
        <f>VLOOKUP(CONCATENATE($F232," ",$G232),AllocFactorMatrix,(W$4+1),FALSE)*$E235</f>
        <v>0</v>
      </c>
      <c r="X232" s="5">
        <f t="shared" si="114"/>
        <v>0</v>
      </c>
      <c r="Y232" s="5">
        <f>VLOOKUP(CONCATENATE($F232," ",$G232),AllocFactorMatrix,(Y$4+1),FALSE)*$E235</f>
        <v>0</v>
      </c>
      <c r="Z232" s="5">
        <f>VLOOKUP(CONCATENATE($F232," ",$G232),AllocFactorMatrix,(Z$4+1),FALSE)*$E235</f>
        <v>0</v>
      </c>
      <c r="AA232" s="5">
        <f t="shared" si="109"/>
        <v>0</v>
      </c>
      <c r="AB232" s="5">
        <f>VLOOKUP(CONCATENATE($F232," ",$G232),AllocFactorMatrix,(AB$4+1),FALSE)*$E235</f>
        <v>0</v>
      </c>
      <c r="AC232" s="5">
        <f>VLOOKUP(CONCATENATE($F232," ",$G232),AllocFactorMatrix,(AC$4+1),FALSE)*$E235</f>
        <v>0</v>
      </c>
      <c r="AD232" s="5">
        <f>VLOOKUP(CONCATENATE($F232," ",$G232),AllocFactorMatrix,(AD$4+1),FALSE)*$E235</f>
        <v>0</v>
      </c>
    </row>
    <row r="233" spans="4:30" hidden="1" outlineLevel="1">
      <c r="D233" s="7"/>
      <c r="E233" s="55"/>
      <c r="F233" s="52" t="str">
        <f>F235</f>
        <v>RB_GUP-Land_P</v>
      </c>
      <c r="G233" s="55" t="str">
        <f>$G$13</f>
        <v>ENERGY</v>
      </c>
      <c r="H233" s="4">
        <f t="shared" si="112"/>
        <v>0</v>
      </c>
      <c r="I233" s="5">
        <f>VLOOKUP(CONCATENATE($F233," ",$G233),AllocFactorMatrix,(I$4+1),FALSE)*$E235</f>
        <v>0</v>
      </c>
      <c r="J233" s="5">
        <f>VLOOKUP(CONCATENATE($F233," ",$G233),AllocFactorMatrix,(J$4+1),FALSE)*$E235</f>
        <v>0</v>
      </c>
      <c r="K233" s="5">
        <f>VLOOKUP(CONCATENATE($F233," ",$G233),AllocFactorMatrix,(K$4+1),FALSE)*$E235</f>
        <v>0</v>
      </c>
      <c r="L233" s="5">
        <f>VLOOKUP(CONCATENATE($F233," ",$G233),AllocFactorMatrix,(L$4+1),FALSE)*$E235</f>
        <v>0</v>
      </c>
      <c r="M233" s="5">
        <f>VLOOKUP(CONCATENATE($F233," ",$G233),AllocFactorMatrix,(M$4+1),FALSE)*$E235</f>
        <v>0</v>
      </c>
      <c r="N233" s="5">
        <f t="shared" si="113"/>
        <v>0</v>
      </c>
      <c r="O233" s="5">
        <f>VLOOKUP(CONCATENATE($F233," ",$G233),AllocFactorMatrix,(O$4+1),FALSE)*$E235</f>
        <v>0</v>
      </c>
      <c r="P233" s="5">
        <f>VLOOKUP(CONCATENATE($F233," ",$G233),AllocFactorMatrix,(P$4+1),FALSE)*$E235</f>
        <v>0</v>
      </c>
      <c r="Q233" s="5">
        <f>VLOOKUP(CONCATENATE($F233," ",$G233),AllocFactorMatrix,(Q$4+1),FALSE)*$E235</f>
        <v>0</v>
      </c>
      <c r="R233" s="5">
        <f>VLOOKUP(CONCATENATE($F233," ",$G233),AllocFactorMatrix,(R$4+1),FALSE)*$E235</f>
        <v>0</v>
      </c>
      <c r="S233" s="5">
        <f t="shared" si="110"/>
        <v>0</v>
      </c>
      <c r="T233" s="5">
        <f>VLOOKUP(CONCATENATE($F233," ",$G233),AllocFactorMatrix,(T$4+1),FALSE)*$E235</f>
        <v>0</v>
      </c>
      <c r="U233" s="5">
        <f>VLOOKUP(CONCATENATE($F233," ",$G233),AllocFactorMatrix,(U$4+1),FALSE)*$E235</f>
        <v>0</v>
      </c>
      <c r="V233" s="5">
        <f>VLOOKUP(CONCATENATE($F233," ",$G233),AllocFactorMatrix,(V$4+1),FALSE)*$E235</f>
        <v>0</v>
      </c>
      <c r="W233" s="5">
        <f>VLOOKUP(CONCATENATE($F233," ",$G233),AllocFactorMatrix,(W$4+1),FALSE)*$E235</f>
        <v>0</v>
      </c>
      <c r="X233" s="5">
        <f t="shared" si="114"/>
        <v>0</v>
      </c>
      <c r="Y233" s="5">
        <f>VLOOKUP(CONCATENATE($F233," ",$G233),AllocFactorMatrix,(Y$4+1),FALSE)*$E235</f>
        <v>0</v>
      </c>
      <c r="Z233" s="5">
        <f>VLOOKUP(CONCATENATE($F233," ",$G233),AllocFactorMatrix,(Z$4+1),FALSE)*$E235</f>
        <v>0</v>
      </c>
      <c r="AA233" s="5">
        <f t="shared" si="109"/>
        <v>0</v>
      </c>
      <c r="AB233" s="5">
        <f>VLOOKUP(CONCATENATE($F233," ",$G233),AllocFactorMatrix,(AB$4+1),FALSE)*$E235</f>
        <v>0</v>
      </c>
      <c r="AC233" s="5">
        <f>VLOOKUP(CONCATENATE($F233," ",$G233),AllocFactorMatrix,(AC$4+1),FALSE)*$E235</f>
        <v>0</v>
      </c>
      <c r="AD233" s="5">
        <f>VLOOKUP(CONCATENATE($F233," ",$G233),AllocFactorMatrix,(AD$4+1),FALSE)*$E235</f>
        <v>0</v>
      </c>
    </row>
    <row r="234" spans="4:30" hidden="1" outlineLevel="1">
      <c r="D234" s="7"/>
      <c r="E234" s="55"/>
      <c r="F234" s="52" t="str">
        <f>F235</f>
        <v>RB_GUP-Land_P</v>
      </c>
      <c r="G234" s="55" t="str">
        <f>$G$14</f>
        <v>CUSTOMER</v>
      </c>
      <c r="H234" s="4">
        <f t="shared" si="112"/>
        <v>0</v>
      </c>
      <c r="I234" s="5">
        <f>VLOOKUP(CONCATENATE($F234," ",$G234),AllocFactorMatrix,(I$4+1),FALSE)*$E235</f>
        <v>0</v>
      </c>
      <c r="J234" s="5">
        <f>VLOOKUP(CONCATENATE($F234," ",$G234),AllocFactorMatrix,(J$4+1),FALSE)*$E235</f>
        <v>0</v>
      </c>
      <c r="K234" s="5">
        <f>VLOOKUP(CONCATENATE($F234," ",$G234),AllocFactorMatrix,(K$4+1),FALSE)*$E235</f>
        <v>0</v>
      </c>
      <c r="L234" s="5">
        <f>VLOOKUP(CONCATENATE($F234," ",$G234),AllocFactorMatrix,(L$4+1),FALSE)*$E235</f>
        <v>0</v>
      </c>
      <c r="M234" s="5">
        <f>VLOOKUP(CONCATENATE($F234," ",$G234),AllocFactorMatrix,(M$4+1),FALSE)*$E235</f>
        <v>0</v>
      </c>
      <c r="N234" s="5">
        <f t="shared" si="113"/>
        <v>0</v>
      </c>
      <c r="O234" s="5">
        <f>VLOOKUP(CONCATENATE($F234," ",$G234),AllocFactorMatrix,(O$4+1),FALSE)*$E235</f>
        <v>0</v>
      </c>
      <c r="P234" s="5">
        <f>VLOOKUP(CONCATENATE($F234," ",$G234),AllocFactorMatrix,(P$4+1),FALSE)*$E235</f>
        <v>0</v>
      </c>
      <c r="Q234" s="5">
        <f>VLOOKUP(CONCATENATE($F234," ",$G234),AllocFactorMatrix,(Q$4+1),FALSE)*$E235</f>
        <v>0</v>
      </c>
      <c r="R234" s="5">
        <f>VLOOKUP(CONCATENATE($F234," ",$G234),AllocFactorMatrix,(R$4+1),FALSE)*$E235</f>
        <v>0</v>
      </c>
      <c r="S234" s="5">
        <f t="shared" si="110"/>
        <v>0</v>
      </c>
      <c r="T234" s="5">
        <f>VLOOKUP(CONCATENATE($F234," ",$G234),AllocFactorMatrix,(T$4+1),FALSE)*$E235</f>
        <v>0</v>
      </c>
      <c r="U234" s="5">
        <f>VLOOKUP(CONCATENATE($F234," ",$G234),AllocFactorMatrix,(U$4+1),FALSE)*$E235</f>
        <v>0</v>
      </c>
      <c r="V234" s="5">
        <f>VLOOKUP(CONCATENATE($F234," ",$G234),AllocFactorMatrix,(V$4+1),FALSE)*$E235</f>
        <v>0</v>
      </c>
      <c r="W234" s="5">
        <f>VLOOKUP(CONCATENATE($F234," ",$G234),AllocFactorMatrix,(W$4+1),FALSE)*$E235</f>
        <v>0</v>
      </c>
      <c r="X234" s="5">
        <f t="shared" si="114"/>
        <v>0</v>
      </c>
      <c r="Y234" s="5">
        <f>VLOOKUP(CONCATENATE($F234," ",$G234),AllocFactorMatrix,(Y$4+1),FALSE)*$E235</f>
        <v>0</v>
      </c>
      <c r="Z234" s="5">
        <f>VLOOKUP(CONCATENATE($F234," ",$G234),AllocFactorMatrix,(Z$4+1),FALSE)*$E235</f>
        <v>0</v>
      </c>
      <c r="AA234" s="5">
        <f t="shared" si="109"/>
        <v>0</v>
      </c>
      <c r="AB234" s="5">
        <f>VLOOKUP(CONCATENATE($F234," ",$G234),AllocFactorMatrix,(AB$4+1),FALSE)*$E235</f>
        <v>0</v>
      </c>
      <c r="AC234" s="5">
        <f>VLOOKUP(CONCATENATE($F234," ",$G234),AllocFactorMatrix,(AC$4+1),FALSE)*$E235</f>
        <v>0</v>
      </c>
      <c r="AD234" s="5">
        <f>VLOOKUP(CONCATENATE($F234," ",$G234),AllocFactorMatrix,(AD$4+1),FALSE)*$E235</f>
        <v>0</v>
      </c>
    </row>
    <row r="235" spans="4:30" collapsed="1">
      <c r="D235" s="7" t="s">
        <v>212</v>
      </c>
      <c r="E235" s="61">
        <v>-5216286.3866999997</v>
      </c>
      <c r="F235" s="61" t="s">
        <v>577</v>
      </c>
      <c r="G235" s="55" t="str">
        <f>$G$15</f>
        <v>TOTAL</v>
      </c>
      <c r="H235" s="4">
        <f t="shared" si="112"/>
        <v>-5216286.3867000015</v>
      </c>
      <c r="I235" s="5">
        <f>VLOOKUP(CONCATENATE($F235," ",$G235),AllocFactorMatrix,(I$4+1),FALSE)*$E235</f>
        <v>-2569453.9474403053</v>
      </c>
      <c r="J235" s="5">
        <f>VLOOKUP(CONCATENATE($F235," ",$G235),AllocFactorMatrix,(J$4+1),FALSE)*$E235</f>
        <v>-127017.2898564339</v>
      </c>
      <c r="K235" s="5">
        <f>VLOOKUP(CONCATENATE($F235," ",$G235),AllocFactorMatrix,(K$4+1),FALSE)*$E235</f>
        <v>-465257.05328349239</v>
      </c>
      <c r="L235" s="5">
        <f>VLOOKUP(CONCATENATE($F235," ",$G235),AllocFactorMatrix,(L$4+1),FALSE)*$E235</f>
        <v>-14644.640189774429</v>
      </c>
      <c r="M235" s="5">
        <f>VLOOKUP(CONCATENATE($F235," ",$G235),AllocFactorMatrix,(M$4+1),FALSE)*$E235</f>
        <v>-1373.3274966029428</v>
      </c>
      <c r="N235" s="5">
        <f t="shared" si="113"/>
        <v>-481275.0209698698</v>
      </c>
      <c r="O235" s="5">
        <f>VLOOKUP(CONCATENATE($F235," ",$G235),AllocFactorMatrix,(O$4+1),FALSE)*$E235</f>
        <v>-353667.73623765097</v>
      </c>
      <c r="P235" s="5">
        <f>VLOOKUP(CONCATENATE($F235," ",$G235),AllocFactorMatrix,(P$4+1),FALSE)*$E235</f>
        <v>-65898.602998567527</v>
      </c>
      <c r="Q235" s="5">
        <f>VLOOKUP(CONCATENATE($F235," ",$G235),AllocFactorMatrix,(Q$4+1),FALSE)*$E235</f>
        <v>-29778.351663033194</v>
      </c>
      <c r="R235" s="5">
        <f>VLOOKUP(CONCATENATE($F235," ",$G235),AllocFactorMatrix,(R$4+1),FALSE)*$E235</f>
        <v>-1339.099187777852</v>
      </c>
      <c r="S235" s="5">
        <f t="shared" si="110"/>
        <v>-450683.79008702951</v>
      </c>
      <c r="T235" s="5">
        <f>VLOOKUP(CONCATENATE($F235," ",$G235),AllocFactorMatrix,(T$4+1),FALSE)*$E235</f>
        <v>-12354.519889665144</v>
      </c>
      <c r="U235" s="5">
        <f>VLOOKUP(CONCATENATE($F235," ",$G235),AllocFactorMatrix,(U$4+1),FALSE)*$E235</f>
        <v>-202179.61300850258</v>
      </c>
      <c r="V235" s="5">
        <f>VLOOKUP(CONCATENATE($F235," ",$G235),AllocFactorMatrix,(V$4+1),FALSE)*$E235</f>
        <v>-1068524.9356824977</v>
      </c>
      <c r="W235" s="5">
        <f>VLOOKUP(CONCATENATE($F235," ",$G235),AllocFactorMatrix,(W$4+1),FALSE)*$E235</f>
        <v>-192957.89336996147</v>
      </c>
      <c r="X235" s="5">
        <f t="shared" si="114"/>
        <v>-1476016.9619506269</v>
      </c>
      <c r="Y235" s="5">
        <f>VLOOKUP(CONCATENATE($F235," ",$G235),AllocFactorMatrix,(Y$4+1),FALSE)*$E235</f>
        <v>-108610.80059843496</v>
      </c>
      <c r="Z235" s="5">
        <f>VLOOKUP(CONCATENATE($F235," ",$G235),AllocFactorMatrix,(Z$4+1),FALSE)*$E235</f>
        <v>-1819.1893940192465</v>
      </c>
      <c r="AA235" s="5">
        <f t="shared" si="109"/>
        <v>-110429.98999245421</v>
      </c>
      <c r="AB235" s="5">
        <f>VLOOKUP(CONCATENATE($F235," ",$G235),AllocFactorMatrix,(AB$4+1),FALSE)*$E235</f>
        <v>-1409.3864032809358</v>
      </c>
      <c r="AC235" s="5">
        <f>VLOOKUP(CONCATENATE($F235," ",$G235),AllocFactorMatrix,(AC$4+1),FALSE)*$E235</f>
        <v>0</v>
      </c>
      <c r="AD235" s="5">
        <f>VLOOKUP(CONCATENATE($F235," ",$G235),AllocFactorMatrix,(AD$4+1),FALSE)*$E235</f>
        <v>0</v>
      </c>
    </row>
    <row r="236" spans="4:30" hidden="1" outlineLevel="1">
      <c r="D236" s="7"/>
      <c r="E236" s="55"/>
      <c r="F236" s="52" t="str">
        <f>F243</f>
        <v>RB_GUP-Land_T</v>
      </c>
      <c r="G236" s="55" t="str">
        <f>$G$8</f>
        <v>PRODUCTION</v>
      </c>
      <c r="H236" s="4">
        <f t="shared" si="112"/>
        <v>-3513876.3296923735</v>
      </c>
      <c r="I236" s="5">
        <f>VLOOKUP(CONCATENATE($F236," ",$G236),AllocFactorMatrix,(I$4+1),FALSE)*$E243</f>
        <v>-1730875.710575586</v>
      </c>
      <c r="J236" s="5">
        <f>VLOOKUP(CONCATENATE($F236," ",$G236),AllocFactorMatrix,(J$4+1),FALSE)*$E243</f>
        <v>-85563.371180346061</v>
      </c>
      <c r="K236" s="5">
        <f>VLOOKUP(CONCATENATE($F236," ",$G236),AllocFactorMatrix,(K$4+1),FALSE)*$E243</f>
        <v>-313413.72492961463</v>
      </c>
      <c r="L236" s="5">
        <f>VLOOKUP(CONCATENATE($F236," ",$G236),AllocFactorMatrix,(L$4+1),FALSE)*$E243</f>
        <v>-9865.1513174039865</v>
      </c>
      <c r="M236" s="5">
        <f>VLOOKUP(CONCATENATE($F236," ",$G236),AllocFactorMatrix,(M$4+1),FALSE)*$E243</f>
        <v>-925.12232371537129</v>
      </c>
      <c r="N236" s="5">
        <f t="shared" si="113"/>
        <v>-324203.99857073399</v>
      </c>
      <c r="O236" s="5">
        <f>VLOOKUP(CONCATENATE($F236," ",$G236),AllocFactorMatrix,(O$4+1),FALSE)*$E243</f>
        <v>-238243.18582468966</v>
      </c>
      <c r="P236" s="5">
        <f>VLOOKUP(CONCATENATE($F236," ",$G236),AllocFactorMatrix,(P$4+1),FALSE)*$E243</f>
        <v>-44391.646483764795</v>
      </c>
      <c r="Q236" s="5">
        <f>VLOOKUP(CONCATENATE($F236," ",$G236),AllocFactorMatrix,(Q$4+1),FALSE)*$E243</f>
        <v>-20059.758473534472</v>
      </c>
      <c r="R236" s="5">
        <f>VLOOKUP(CONCATENATE($F236," ",$G236),AllocFactorMatrix,(R$4+1),FALSE)*$E243</f>
        <v>-902.06491557678635</v>
      </c>
      <c r="S236" s="5">
        <f t="shared" si="110"/>
        <v>-303596.6556975657</v>
      </c>
      <c r="T236" s="5">
        <f>VLOOKUP(CONCATENATE($F236," ",$G236),AllocFactorMatrix,(T$4+1),FALSE)*$E243</f>
        <v>-8322.4447023645935</v>
      </c>
      <c r="U236" s="5">
        <f>VLOOKUP(CONCATENATE($F236," ",$G236),AllocFactorMatrix,(U$4+1),FALSE)*$E243</f>
        <v>-136195.38956073043</v>
      </c>
      <c r="V236" s="5">
        <f>VLOOKUP(CONCATENATE($F236," ",$G236),AllocFactorMatrix,(V$4+1),FALSE)*$E243</f>
        <v>-719796.46070700523</v>
      </c>
      <c r="W236" s="5">
        <f>VLOOKUP(CONCATENATE($F236," ",$G236),AllocFactorMatrix,(W$4+1),FALSE)*$E243</f>
        <v>-129983.31070717098</v>
      </c>
      <c r="X236" s="5">
        <f>SUBTOTAL(9,T236:W236)</f>
        <v>-994297.60567727126</v>
      </c>
      <c r="Y236" s="5">
        <f>VLOOKUP(CONCATENATE($F236," ",$G236),AllocFactorMatrix,(Y$4+1),FALSE)*$E243</f>
        <v>-73164.104322351108</v>
      </c>
      <c r="Z236" s="5">
        <f>VLOOKUP(CONCATENATE($F236," ",$G236),AllocFactorMatrix,(Z$4+1),FALSE)*$E243</f>
        <v>-1225.4707807398004</v>
      </c>
      <c r="AA236" s="5">
        <f t="shared" si="109"/>
        <v>-74389.575103090901</v>
      </c>
      <c r="AB236" s="5">
        <f>VLOOKUP(CONCATENATE($F236," ",$G236),AllocFactorMatrix,(AB$4+1),FALSE)*$E243</f>
        <v>-949.4128877790032</v>
      </c>
      <c r="AC236" s="5">
        <f>VLOOKUP(CONCATENATE($F236," ",$G236),AllocFactorMatrix,(AC$4+1),FALSE)*$E243</f>
        <v>0</v>
      </c>
      <c r="AD236" s="5">
        <f>VLOOKUP(CONCATENATE($F236," ",$G236),AllocFactorMatrix,(AD$4+1),FALSE)*$E243</f>
        <v>0</v>
      </c>
    </row>
    <row r="237" spans="4:30" hidden="1" outlineLevel="1">
      <c r="D237" s="7"/>
      <c r="E237" s="55"/>
      <c r="F237" s="52" t="str">
        <f>F243</f>
        <v>RB_GUP-Land_T</v>
      </c>
      <c r="G237" s="55" t="str">
        <f>$G$9</f>
        <v>BULKTRAN</v>
      </c>
      <c r="H237" s="4">
        <f t="shared" si="112"/>
        <v>-148782329.26138237</v>
      </c>
      <c r="I237" s="5">
        <f>VLOOKUP(CONCATENATE($F237," ",$G237),AllocFactorMatrix,(I$4+1),FALSE)*$E243</f>
        <v>-73287644.674714908</v>
      </c>
      <c r="J237" s="5">
        <f>VLOOKUP(CONCATENATE($F237," ",$G237),AllocFactorMatrix,(J$4+1),FALSE)*$E243</f>
        <v>-3622870.1494405223</v>
      </c>
      <c r="K237" s="5">
        <f>VLOOKUP(CONCATENATE($F237," ",$G237),AllocFactorMatrix,(K$4+1),FALSE)*$E243</f>
        <v>-13270365.727867424</v>
      </c>
      <c r="L237" s="5">
        <f>VLOOKUP(CONCATENATE($F237," ",$G237),AllocFactorMatrix,(L$4+1),FALSE)*$E243</f>
        <v>-417703.99803679407</v>
      </c>
      <c r="M237" s="5">
        <f>VLOOKUP(CONCATENATE($F237," ",$G237),AllocFactorMatrix,(M$4+1),FALSE)*$E243</f>
        <v>-39170.944353105784</v>
      </c>
      <c r="N237" s="5">
        <f t="shared" si="113"/>
        <v>-13727240.670257324</v>
      </c>
      <c r="O237" s="5">
        <f>VLOOKUP(CONCATENATE($F237," ",$G237),AllocFactorMatrix,(O$4+1),FALSE)*$E243</f>
        <v>-10087542.301397068</v>
      </c>
      <c r="P237" s="5">
        <f>VLOOKUP(CONCATENATE($F237," ",$G237),AllocFactorMatrix,(P$4+1),FALSE)*$E243</f>
        <v>-1879603.0206847368</v>
      </c>
      <c r="Q237" s="5">
        <f>VLOOKUP(CONCATENATE($F237," ",$G237),AllocFactorMatrix,(Q$4+1),FALSE)*$E243</f>
        <v>-849357.60683828522</v>
      </c>
      <c r="R237" s="5">
        <f>VLOOKUP(CONCATENATE($F237," ",$G237),AllocFactorMatrix,(R$4+1),FALSE)*$E243</f>
        <v>-38194.662159961736</v>
      </c>
      <c r="S237" s="5">
        <f t="shared" si="110"/>
        <v>-12854697.591080053</v>
      </c>
      <c r="T237" s="5">
        <f>VLOOKUP(CONCATENATE($F237," ",$G237),AllocFactorMatrix,(T$4+1),FALSE)*$E243</f>
        <v>-352383.69020097505</v>
      </c>
      <c r="U237" s="5">
        <f>VLOOKUP(CONCATENATE($F237," ",$G237),AllocFactorMatrix,(U$4+1),FALSE)*$E243</f>
        <v>-5766699.0503563974</v>
      </c>
      <c r="V237" s="5">
        <f>VLOOKUP(CONCATENATE($F237," ",$G237),AllocFactorMatrix,(V$4+1),FALSE)*$E243</f>
        <v>-30477166.516404662</v>
      </c>
      <c r="W237" s="5">
        <f>VLOOKUP(CONCATENATE($F237," ",$G237),AllocFactorMatrix,(W$4+1),FALSE)*$E243</f>
        <v>-5503671.1362610646</v>
      </c>
      <c r="X237" s="5">
        <f t="shared" ref="X237:X243" si="115">SUBTOTAL(9,T237:W237)</f>
        <v>-42099920.393223092</v>
      </c>
      <c r="Y237" s="5">
        <f>VLOOKUP(CONCATENATE($F237," ",$G237),AllocFactorMatrix,(Y$4+1),FALSE)*$E243</f>
        <v>-3097868.233841673</v>
      </c>
      <c r="Z237" s="5">
        <f>VLOOKUP(CONCATENATE($F237," ",$G237),AllocFactorMatrix,(Z$4+1),FALSE)*$E243</f>
        <v>-51888.108770235085</v>
      </c>
      <c r="AA237" s="5">
        <f t="shared" si="109"/>
        <v>-3149756.342611908</v>
      </c>
      <c r="AB237" s="5">
        <f>VLOOKUP(CONCATENATE($F237," ",$G237),AllocFactorMatrix,(AB$4+1),FALSE)*$E243</f>
        <v>-40199.440054539977</v>
      </c>
      <c r="AC237" s="5">
        <f>VLOOKUP(CONCATENATE($F237," ",$G237),AllocFactorMatrix,(AC$4+1),FALSE)*$E243</f>
        <v>0</v>
      </c>
      <c r="AD237" s="5">
        <f>VLOOKUP(CONCATENATE($F237," ",$G237),AllocFactorMatrix,(AD$4+1),FALSE)*$E243</f>
        <v>0</v>
      </c>
    </row>
    <row r="238" spans="4:30" hidden="1" outlineLevel="1">
      <c r="D238" s="7"/>
      <c r="E238" s="55"/>
      <c r="F238" s="52" t="str">
        <f>F243</f>
        <v>RB_GUP-Land_T</v>
      </c>
      <c r="G238" s="55" t="str">
        <f>$G$10</f>
        <v>SUBTRAN</v>
      </c>
      <c r="H238" s="4">
        <f t="shared" si="112"/>
        <v>-35099750.112225212</v>
      </c>
      <c r="I238" s="5">
        <f>VLOOKUP(CONCATENATE($F238," ",$G238),AllocFactorMatrix,(I$4+1),FALSE)*$E243</f>
        <v>-17088925.212224085</v>
      </c>
      <c r="J238" s="5">
        <f>VLOOKUP(CONCATENATE($F238," ",$G238),AllocFactorMatrix,(J$4+1),FALSE)*$E243</f>
        <v>-824733.88571019541</v>
      </c>
      <c r="K238" s="5">
        <f>VLOOKUP(CONCATENATE($F238," ",$G238),AllocFactorMatrix,(K$4+1),FALSE)*$E243</f>
        <v>-3000341.5505343024</v>
      </c>
      <c r="L238" s="5">
        <f>VLOOKUP(CONCATENATE($F238," ",$G238),AllocFactorMatrix,(L$4+1),FALSE)*$E243</f>
        <v>-92677.727540616906</v>
      </c>
      <c r="M238" s="5">
        <f>VLOOKUP(CONCATENATE($F238," ",$G238),AllocFactorMatrix,(M$4+1),FALSE)*$E243</f>
        <v>-11542.520823237346</v>
      </c>
      <c r="N238" s="5">
        <f t="shared" si="113"/>
        <v>-3104561.7988981567</v>
      </c>
      <c r="O238" s="5">
        <f>VLOOKUP(CONCATENATE($F238," ",$G238),AllocFactorMatrix,(O$4+1),FALSE)*$E243</f>
        <v>-2266804.9362122095</v>
      </c>
      <c r="P238" s="5">
        <f>VLOOKUP(CONCATENATE($F238," ",$G238),AllocFactorMatrix,(P$4+1),FALSE)*$E243</f>
        <v>-421396.39374054765</v>
      </c>
      <c r="Q238" s="5">
        <f>VLOOKUP(CONCATENATE($F238," ",$G238),AllocFactorMatrix,(Q$4+1),FALSE)*$E243</f>
        <v>-250735.87537620901</v>
      </c>
      <c r="R238" s="5">
        <f>VLOOKUP(CONCATENATE($F238," ",$G238),AllocFactorMatrix,(R$4+1),FALSE)*$E243</f>
        <v>0</v>
      </c>
      <c r="S238" s="5">
        <f t="shared" si="110"/>
        <v>-2938937.2053289665</v>
      </c>
      <c r="T238" s="5">
        <f>VLOOKUP(CONCATENATE($F238," ",$G238),AllocFactorMatrix,(T$4+1),FALSE)*$E243</f>
        <v>-79152.936148248147</v>
      </c>
      <c r="U238" s="5">
        <f>VLOOKUP(CONCATENATE($F238," ",$G238),AllocFactorMatrix,(U$4+1),FALSE)*$E243</f>
        <v>-1295778.7566930882</v>
      </c>
      <c r="V238" s="5">
        <f>VLOOKUP(CONCATENATE($F238," ",$G238),AllocFactorMatrix,(V$4+1),FALSE)*$E243</f>
        <v>-9027279.9742003866</v>
      </c>
      <c r="W238" s="5">
        <f>VLOOKUP(CONCATENATE($F238," ",$G238),AllocFactorMatrix,(W$4+1),FALSE)*$E243</f>
        <v>0</v>
      </c>
      <c r="X238" s="5">
        <f t="shared" si="115"/>
        <v>-10402211.667041723</v>
      </c>
      <c r="Y238" s="5">
        <f>VLOOKUP(CONCATENATE($F238," ",$G238),AllocFactorMatrix,(Y$4+1),FALSE)*$E243</f>
        <v>-682241.87396376918</v>
      </c>
      <c r="Z238" s="5">
        <f>VLOOKUP(CONCATENATE($F238," ",$G238),AllocFactorMatrix,(Z$4+1),FALSE)*$E243</f>
        <v>-11372.990574153477</v>
      </c>
      <c r="AA238" s="5">
        <f t="shared" si="109"/>
        <v>-693614.86453792267</v>
      </c>
      <c r="AB238" s="5">
        <f>VLOOKUP(CONCATENATE($F238," ",$G238),AllocFactorMatrix,(AB$4+1),FALSE)*$E243</f>
        <v>-9110.411013753097</v>
      </c>
      <c r="AC238" s="5">
        <f>VLOOKUP(CONCATENATE($F238," ",$G238),AllocFactorMatrix,(AC$4+1),FALSE)*$E243</f>
        <v>-30977.345058306899</v>
      </c>
      <c r="AD238" s="5">
        <f>VLOOKUP(CONCATENATE($F238," ",$G238),AllocFactorMatrix,(AD$4+1),FALSE)*$E243</f>
        <v>-6677.7224121073696</v>
      </c>
    </row>
    <row r="239" spans="4:30" hidden="1" outlineLevel="1">
      <c r="D239" s="7"/>
      <c r="E239" s="55"/>
      <c r="F239" s="52" t="str">
        <f>F243</f>
        <v>RB_GUP-Land_T</v>
      </c>
      <c r="G239" s="55" t="str">
        <f>$G$11</f>
        <v>DISTPRI</v>
      </c>
      <c r="H239" s="4">
        <f t="shared" si="112"/>
        <v>0</v>
      </c>
      <c r="I239" s="5">
        <f>VLOOKUP(CONCATENATE($F239," ",$G239),AllocFactorMatrix,(I$4+1),FALSE)*$E243</f>
        <v>0</v>
      </c>
      <c r="J239" s="5">
        <f>VLOOKUP(CONCATENATE($F239," ",$G239),AllocFactorMatrix,(J$4+1),FALSE)*$E243</f>
        <v>0</v>
      </c>
      <c r="K239" s="5">
        <f>VLOOKUP(CONCATENATE($F239," ",$G239),AllocFactorMatrix,(K$4+1),FALSE)*$E243</f>
        <v>0</v>
      </c>
      <c r="L239" s="5">
        <f>VLOOKUP(CONCATENATE($F239," ",$G239),AllocFactorMatrix,(L$4+1),FALSE)*$E243</f>
        <v>0</v>
      </c>
      <c r="M239" s="5">
        <f>VLOOKUP(CONCATENATE($F239," ",$G239),AllocFactorMatrix,(M$4+1),FALSE)*$E243</f>
        <v>0</v>
      </c>
      <c r="N239" s="5">
        <f t="shared" si="113"/>
        <v>0</v>
      </c>
      <c r="O239" s="5">
        <f>VLOOKUP(CONCATENATE($F239," ",$G239),AllocFactorMatrix,(O$4+1),FALSE)*$E243</f>
        <v>0</v>
      </c>
      <c r="P239" s="5">
        <f>VLOOKUP(CONCATENATE($F239," ",$G239),AllocFactorMatrix,(P$4+1),FALSE)*$E243</f>
        <v>0</v>
      </c>
      <c r="Q239" s="5">
        <f>VLOOKUP(CONCATENATE($F239," ",$G239),AllocFactorMatrix,(Q$4+1),FALSE)*$E243</f>
        <v>0</v>
      </c>
      <c r="R239" s="5">
        <f>VLOOKUP(CONCATENATE($F239," ",$G239),AllocFactorMatrix,(R$4+1),FALSE)*$E243</f>
        <v>0</v>
      </c>
      <c r="S239" s="5">
        <f t="shared" si="110"/>
        <v>0</v>
      </c>
      <c r="T239" s="5">
        <f>VLOOKUP(CONCATENATE($F239," ",$G239),AllocFactorMatrix,(T$4+1),FALSE)*$E243</f>
        <v>0</v>
      </c>
      <c r="U239" s="5">
        <f>VLOOKUP(CONCATENATE($F239," ",$G239),AllocFactorMatrix,(U$4+1),FALSE)*$E243</f>
        <v>0</v>
      </c>
      <c r="V239" s="5">
        <f>VLOOKUP(CONCATENATE($F239," ",$G239),AllocFactorMatrix,(V$4+1),FALSE)*$E243</f>
        <v>0</v>
      </c>
      <c r="W239" s="5">
        <f>VLOOKUP(CONCATENATE($F239," ",$G239),AllocFactorMatrix,(W$4+1),FALSE)*$E243</f>
        <v>0</v>
      </c>
      <c r="X239" s="5">
        <f t="shared" si="115"/>
        <v>0</v>
      </c>
      <c r="Y239" s="5">
        <f>VLOOKUP(CONCATENATE($F239," ",$G239),AllocFactorMatrix,(Y$4+1),FALSE)*$E243</f>
        <v>0</v>
      </c>
      <c r="Z239" s="5">
        <f>VLOOKUP(CONCATENATE($F239," ",$G239),AllocFactorMatrix,(Z$4+1),FALSE)*$E243</f>
        <v>0</v>
      </c>
      <c r="AA239" s="5">
        <f t="shared" si="109"/>
        <v>0</v>
      </c>
      <c r="AB239" s="5">
        <f>VLOOKUP(CONCATENATE($F239," ",$G239),AllocFactorMatrix,(AB$4+1),FALSE)*$E243</f>
        <v>0</v>
      </c>
      <c r="AC239" s="5">
        <f>VLOOKUP(CONCATENATE($F239," ",$G239),AllocFactorMatrix,(AC$4+1),FALSE)*$E243</f>
        <v>0</v>
      </c>
      <c r="AD239" s="5">
        <f>VLOOKUP(CONCATENATE($F239," ",$G239),AllocFactorMatrix,(AD$4+1),FALSE)*$E243</f>
        <v>0</v>
      </c>
    </row>
    <row r="240" spans="4:30" hidden="1" outlineLevel="1">
      <c r="D240" s="7"/>
      <c r="E240" s="55"/>
      <c r="F240" s="52" t="str">
        <f>F243</f>
        <v>RB_GUP-Land_T</v>
      </c>
      <c r="G240" s="55" t="str">
        <f>$G$12</f>
        <v>DISTSEC</v>
      </c>
      <c r="H240" s="4">
        <f t="shared" si="112"/>
        <v>0</v>
      </c>
      <c r="I240" s="5">
        <f>VLOOKUP(CONCATENATE($F240," ",$G240),AllocFactorMatrix,(I$4+1),FALSE)*$E243</f>
        <v>0</v>
      </c>
      <c r="J240" s="5">
        <f>VLOOKUP(CONCATENATE($F240," ",$G240),AllocFactorMatrix,(J$4+1),FALSE)*$E243</f>
        <v>0</v>
      </c>
      <c r="K240" s="5">
        <f>VLOOKUP(CONCATENATE($F240," ",$G240),AllocFactorMatrix,(K$4+1),FALSE)*$E243</f>
        <v>0</v>
      </c>
      <c r="L240" s="5">
        <f>VLOOKUP(CONCATENATE($F240," ",$G240),AllocFactorMatrix,(L$4+1),FALSE)*$E243</f>
        <v>0</v>
      </c>
      <c r="M240" s="5">
        <f>VLOOKUP(CONCATENATE($F240," ",$G240),AllocFactorMatrix,(M$4+1),FALSE)*$E243</f>
        <v>0</v>
      </c>
      <c r="N240" s="5">
        <f t="shared" si="113"/>
        <v>0</v>
      </c>
      <c r="O240" s="5">
        <f>VLOOKUP(CONCATENATE($F240," ",$G240),AllocFactorMatrix,(O$4+1),FALSE)*$E243</f>
        <v>0</v>
      </c>
      <c r="P240" s="5">
        <f>VLOOKUP(CONCATENATE($F240," ",$G240),AllocFactorMatrix,(P$4+1),FALSE)*$E243</f>
        <v>0</v>
      </c>
      <c r="Q240" s="5">
        <f>VLOOKUP(CONCATENATE($F240," ",$G240),AllocFactorMatrix,(Q$4+1),FALSE)*$E243</f>
        <v>0</v>
      </c>
      <c r="R240" s="5">
        <f>VLOOKUP(CONCATENATE($F240," ",$G240),AllocFactorMatrix,(R$4+1),FALSE)*$E243</f>
        <v>0</v>
      </c>
      <c r="S240" s="5">
        <f t="shared" si="110"/>
        <v>0</v>
      </c>
      <c r="T240" s="5">
        <f>VLOOKUP(CONCATENATE($F240," ",$G240),AllocFactorMatrix,(T$4+1),FALSE)*$E243</f>
        <v>0</v>
      </c>
      <c r="U240" s="5">
        <f>VLOOKUP(CONCATENATE($F240," ",$G240),AllocFactorMatrix,(U$4+1),FALSE)*$E243</f>
        <v>0</v>
      </c>
      <c r="V240" s="5">
        <f>VLOOKUP(CONCATENATE($F240," ",$G240),AllocFactorMatrix,(V$4+1),FALSE)*$E243</f>
        <v>0</v>
      </c>
      <c r="W240" s="5">
        <f>VLOOKUP(CONCATENATE($F240," ",$G240),AllocFactorMatrix,(W$4+1),FALSE)*$E243</f>
        <v>0</v>
      </c>
      <c r="X240" s="5">
        <f t="shared" si="115"/>
        <v>0</v>
      </c>
      <c r="Y240" s="5">
        <f>VLOOKUP(CONCATENATE($F240," ",$G240),AllocFactorMatrix,(Y$4+1),FALSE)*$E243</f>
        <v>0</v>
      </c>
      <c r="Z240" s="5">
        <f>VLOOKUP(CONCATENATE($F240," ",$G240),AllocFactorMatrix,(Z$4+1),FALSE)*$E243</f>
        <v>0</v>
      </c>
      <c r="AA240" s="5">
        <f t="shared" si="109"/>
        <v>0</v>
      </c>
      <c r="AB240" s="5">
        <f>VLOOKUP(CONCATENATE($F240," ",$G240),AllocFactorMatrix,(AB$4+1),FALSE)*$E243</f>
        <v>0</v>
      </c>
      <c r="AC240" s="5">
        <f>VLOOKUP(CONCATENATE($F240," ",$G240),AllocFactorMatrix,(AC$4+1),FALSE)*$E243</f>
        <v>0</v>
      </c>
      <c r="AD240" s="5">
        <f>VLOOKUP(CONCATENATE($F240," ",$G240),AllocFactorMatrix,(AD$4+1),FALSE)*$E243</f>
        <v>0</v>
      </c>
    </row>
    <row r="241" spans="4:30" hidden="1" outlineLevel="1">
      <c r="D241" s="7"/>
      <c r="E241" s="55"/>
      <c r="F241" s="52" t="str">
        <f>F243</f>
        <v>RB_GUP-Land_T</v>
      </c>
      <c r="G241" s="55" t="str">
        <f>$G$13</f>
        <v>ENERGY</v>
      </c>
      <c r="H241" s="4">
        <f t="shared" si="112"/>
        <v>0</v>
      </c>
      <c r="I241" s="5">
        <f>VLOOKUP(CONCATENATE($F241," ",$G241),AllocFactorMatrix,(I$4+1),FALSE)*$E243</f>
        <v>0</v>
      </c>
      <c r="J241" s="5">
        <f>VLOOKUP(CONCATENATE($F241," ",$G241),AllocFactorMatrix,(J$4+1),FALSE)*$E243</f>
        <v>0</v>
      </c>
      <c r="K241" s="5">
        <f>VLOOKUP(CONCATENATE($F241," ",$G241),AllocFactorMatrix,(K$4+1),FALSE)*$E243</f>
        <v>0</v>
      </c>
      <c r="L241" s="5">
        <f>VLOOKUP(CONCATENATE($F241," ",$G241),AllocFactorMatrix,(L$4+1),FALSE)*$E243</f>
        <v>0</v>
      </c>
      <c r="M241" s="5">
        <f>VLOOKUP(CONCATENATE($F241," ",$G241),AllocFactorMatrix,(M$4+1),FALSE)*$E243</f>
        <v>0</v>
      </c>
      <c r="N241" s="5">
        <f t="shared" si="113"/>
        <v>0</v>
      </c>
      <c r="O241" s="5">
        <f>VLOOKUP(CONCATENATE($F241," ",$G241),AllocFactorMatrix,(O$4+1),FALSE)*$E243</f>
        <v>0</v>
      </c>
      <c r="P241" s="5">
        <f>VLOOKUP(CONCATENATE($F241," ",$G241),AllocFactorMatrix,(P$4+1),FALSE)*$E243</f>
        <v>0</v>
      </c>
      <c r="Q241" s="5">
        <f>VLOOKUP(CONCATENATE($F241," ",$G241),AllocFactorMatrix,(Q$4+1),FALSE)*$E243</f>
        <v>0</v>
      </c>
      <c r="R241" s="5">
        <f>VLOOKUP(CONCATENATE($F241," ",$G241),AllocFactorMatrix,(R$4+1),FALSE)*$E243</f>
        <v>0</v>
      </c>
      <c r="S241" s="5">
        <f t="shared" si="110"/>
        <v>0</v>
      </c>
      <c r="T241" s="5">
        <f>VLOOKUP(CONCATENATE($F241," ",$G241),AllocFactorMatrix,(T$4+1),FALSE)*$E243</f>
        <v>0</v>
      </c>
      <c r="U241" s="5">
        <f>VLOOKUP(CONCATENATE($F241," ",$G241),AllocFactorMatrix,(U$4+1),FALSE)*$E243</f>
        <v>0</v>
      </c>
      <c r="V241" s="5">
        <f>VLOOKUP(CONCATENATE($F241," ",$G241),AllocFactorMatrix,(V$4+1),FALSE)*$E243</f>
        <v>0</v>
      </c>
      <c r="W241" s="5">
        <f>VLOOKUP(CONCATENATE($F241," ",$G241),AllocFactorMatrix,(W$4+1),FALSE)*$E243</f>
        <v>0</v>
      </c>
      <c r="X241" s="5">
        <f t="shared" si="115"/>
        <v>0</v>
      </c>
      <c r="Y241" s="5">
        <f>VLOOKUP(CONCATENATE($F241," ",$G241),AllocFactorMatrix,(Y$4+1),FALSE)*$E243</f>
        <v>0</v>
      </c>
      <c r="Z241" s="5">
        <f>VLOOKUP(CONCATENATE($F241," ",$G241),AllocFactorMatrix,(Z$4+1),FALSE)*$E243</f>
        <v>0</v>
      </c>
      <c r="AA241" s="5">
        <f t="shared" si="109"/>
        <v>0</v>
      </c>
      <c r="AB241" s="5">
        <f>VLOOKUP(CONCATENATE($F241," ",$G241),AllocFactorMatrix,(AB$4+1),FALSE)*$E243</f>
        <v>0</v>
      </c>
      <c r="AC241" s="5">
        <f>VLOOKUP(CONCATENATE($F241," ",$G241),AllocFactorMatrix,(AC$4+1),FALSE)*$E243</f>
        <v>0</v>
      </c>
      <c r="AD241" s="5">
        <f>VLOOKUP(CONCATENATE($F241," ",$G241),AllocFactorMatrix,(AD$4+1),FALSE)*$E243</f>
        <v>0</v>
      </c>
    </row>
    <row r="242" spans="4:30" hidden="1" outlineLevel="1">
      <c r="D242" s="7"/>
      <c r="E242" s="55"/>
      <c r="F242" s="52" t="str">
        <f>F243</f>
        <v>RB_GUP-Land_T</v>
      </c>
      <c r="G242" s="55" t="str">
        <f>$G$14</f>
        <v>CUSTOMER</v>
      </c>
      <c r="H242" s="4">
        <f t="shared" si="112"/>
        <v>0</v>
      </c>
      <c r="I242" s="5">
        <f>VLOOKUP(CONCATENATE($F242," ",$G242),AllocFactorMatrix,(I$4+1),FALSE)*$E243</f>
        <v>0</v>
      </c>
      <c r="J242" s="5">
        <f>VLOOKUP(CONCATENATE($F242," ",$G242),AllocFactorMatrix,(J$4+1),FALSE)*$E243</f>
        <v>0</v>
      </c>
      <c r="K242" s="5">
        <f>VLOOKUP(CONCATENATE($F242," ",$G242),AllocFactorMatrix,(K$4+1),FALSE)*$E243</f>
        <v>0</v>
      </c>
      <c r="L242" s="5">
        <f>VLOOKUP(CONCATENATE($F242," ",$G242),AllocFactorMatrix,(L$4+1),FALSE)*$E243</f>
        <v>0</v>
      </c>
      <c r="M242" s="5">
        <f>VLOOKUP(CONCATENATE($F242," ",$G242),AllocFactorMatrix,(M$4+1),FALSE)*$E243</f>
        <v>0</v>
      </c>
      <c r="N242" s="5">
        <f t="shared" si="113"/>
        <v>0</v>
      </c>
      <c r="O242" s="5">
        <f>VLOOKUP(CONCATENATE($F242," ",$G242),AllocFactorMatrix,(O$4+1),FALSE)*$E243</f>
        <v>0</v>
      </c>
      <c r="P242" s="5">
        <f>VLOOKUP(CONCATENATE($F242," ",$G242),AllocFactorMatrix,(P$4+1),FALSE)*$E243</f>
        <v>0</v>
      </c>
      <c r="Q242" s="5">
        <f>VLOOKUP(CONCATENATE($F242," ",$G242),AllocFactorMatrix,(Q$4+1),FALSE)*$E243</f>
        <v>0</v>
      </c>
      <c r="R242" s="5">
        <f>VLOOKUP(CONCATENATE($F242," ",$G242),AllocFactorMatrix,(R$4+1),FALSE)*$E243</f>
        <v>0</v>
      </c>
      <c r="S242" s="5">
        <f t="shared" si="110"/>
        <v>0</v>
      </c>
      <c r="T242" s="5">
        <f>VLOOKUP(CONCATENATE($F242," ",$G242),AllocFactorMatrix,(T$4+1),FALSE)*$E243</f>
        <v>0</v>
      </c>
      <c r="U242" s="5">
        <f>VLOOKUP(CONCATENATE($F242," ",$G242),AllocFactorMatrix,(U$4+1),FALSE)*$E243</f>
        <v>0</v>
      </c>
      <c r="V242" s="5">
        <f>VLOOKUP(CONCATENATE($F242," ",$G242),AllocFactorMatrix,(V$4+1),FALSE)*$E243</f>
        <v>0</v>
      </c>
      <c r="W242" s="5">
        <f>VLOOKUP(CONCATENATE($F242," ",$G242),AllocFactorMatrix,(W$4+1),FALSE)*$E243</f>
        <v>0</v>
      </c>
      <c r="X242" s="5">
        <f t="shared" si="115"/>
        <v>0</v>
      </c>
      <c r="Y242" s="5">
        <f>VLOOKUP(CONCATENATE($F242," ",$G242),AllocFactorMatrix,(Y$4+1),FALSE)*$E243</f>
        <v>0</v>
      </c>
      <c r="Z242" s="5">
        <f>VLOOKUP(CONCATENATE($F242," ",$G242),AllocFactorMatrix,(Z$4+1),FALSE)*$E243</f>
        <v>0</v>
      </c>
      <c r="AA242" s="5">
        <f t="shared" si="109"/>
        <v>0</v>
      </c>
      <c r="AB242" s="5">
        <f>VLOOKUP(CONCATENATE($F242," ",$G242),AllocFactorMatrix,(AB$4+1),FALSE)*$E243</f>
        <v>0</v>
      </c>
      <c r="AC242" s="5">
        <f>VLOOKUP(CONCATENATE($F242," ",$G242),AllocFactorMatrix,(AC$4+1),FALSE)*$E243</f>
        <v>0</v>
      </c>
      <c r="AD242" s="5">
        <f>VLOOKUP(CONCATENATE($F242," ",$G242),AllocFactorMatrix,(AD$4+1),FALSE)*$E243</f>
        <v>0</v>
      </c>
    </row>
    <row r="243" spans="4:30" collapsed="1">
      <c r="D243" s="7" t="s">
        <v>213</v>
      </c>
      <c r="E243" s="61">
        <f>-193673487-E235-E268</f>
        <v>-187395955.7033</v>
      </c>
      <c r="F243" s="61" t="s">
        <v>578</v>
      </c>
      <c r="G243" s="55" t="str">
        <f>$G$15</f>
        <v>TOTAL</v>
      </c>
      <c r="H243" s="4">
        <f t="shared" si="112"/>
        <v>-187395955.70329997</v>
      </c>
      <c r="I243" s="5">
        <f>VLOOKUP(CONCATENATE($F243," ",$G243),AllocFactorMatrix,(I$4+1),FALSE)*$E243</f>
        <v>-92107445.597514585</v>
      </c>
      <c r="J243" s="5">
        <f>VLOOKUP(CONCATENATE($F243," ",$G243),AllocFactorMatrix,(J$4+1),FALSE)*$E243</f>
        <v>-4533167.4063310632</v>
      </c>
      <c r="K243" s="5">
        <f>VLOOKUP(CONCATENATE($F243," ",$G243),AllocFactorMatrix,(K$4+1),FALSE)*$E243</f>
        <v>-16584121.003331341</v>
      </c>
      <c r="L243" s="5">
        <f>VLOOKUP(CONCATENATE($F243," ",$G243),AllocFactorMatrix,(L$4+1),FALSE)*$E243</f>
        <v>-520246.87689481495</v>
      </c>
      <c r="M243" s="5">
        <f>VLOOKUP(CONCATENATE($F243," ",$G243),AllocFactorMatrix,(M$4+1),FALSE)*$E243</f>
        <v>-51638.5875000585</v>
      </c>
      <c r="N243" s="5">
        <f t="shared" si="113"/>
        <v>-17156006.467726216</v>
      </c>
      <c r="O243" s="5">
        <f>VLOOKUP(CONCATENATE($F243," ",$G243),AllocFactorMatrix,(O$4+1),FALSE)*$E243</f>
        <v>-12592590.423433967</v>
      </c>
      <c r="P243" s="5">
        <f>VLOOKUP(CONCATENATE($F243," ",$G243),AllocFactorMatrix,(P$4+1),FALSE)*$E243</f>
        <v>-2345391.0609090491</v>
      </c>
      <c r="Q243" s="5">
        <f>VLOOKUP(CONCATENATE($F243," ",$G243),AllocFactorMatrix,(Q$4+1),FALSE)*$E243</f>
        <v>-1120153.2406880285</v>
      </c>
      <c r="R243" s="5">
        <f>VLOOKUP(CONCATENATE($F243," ",$G243),AllocFactorMatrix,(R$4+1),FALSE)*$E243</f>
        <v>-39096.727075538525</v>
      </c>
      <c r="S243" s="5">
        <f t="shared" si="110"/>
        <v>-16097231.452106582</v>
      </c>
      <c r="T243" s="5">
        <f>VLOOKUP(CONCATENATE($F243," ",$G243),AllocFactorMatrix,(T$4+1),FALSE)*$E243</f>
        <v>-439859.07105158782</v>
      </c>
      <c r="U243" s="5">
        <f>VLOOKUP(CONCATENATE($F243," ",$G243),AllocFactorMatrix,(U$4+1),FALSE)*$E243</f>
        <v>-7198673.1966102161</v>
      </c>
      <c r="V243" s="5">
        <f>VLOOKUP(CONCATENATE($F243," ",$G243),AllocFactorMatrix,(V$4+1),FALSE)*$E243</f>
        <v>-40224242.951312058</v>
      </c>
      <c r="W243" s="5">
        <f>VLOOKUP(CONCATENATE($F243," ",$G243),AllocFactorMatrix,(W$4+1),FALSE)*$E243</f>
        <v>-5633654.4469682351</v>
      </c>
      <c r="X243" s="5">
        <f t="shared" si="115"/>
        <v>-53496429.665942095</v>
      </c>
      <c r="Y243" s="5">
        <f>VLOOKUP(CONCATENATE($F243," ",$G243),AllocFactorMatrix,(Y$4+1),FALSE)*$E243</f>
        <v>-3853274.2121277936</v>
      </c>
      <c r="Z243" s="5">
        <f>VLOOKUP(CONCATENATE($F243," ",$G243),AllocFactorMatrix,(Z$4+1),FALSE)*$E243</f>
        <v>-64486.570125128368</v>
      </c>
      <c r="AA243" s="5">
        <f t="shared" si="109"/>
        <v>-3917760.7822529217</v>
      </c>
      <c r="AB243" s="5">
        <f>VLOOKUP(CONCATENATE($F243," ",$G243),AllocFactorMatrix,(AB$4+1),FALSE)*$E243</f>
        <v>-50259.263956072078</v>
      </c>
      <c r="AC243" s="5">
        <f>VLOOKUP(CONCATENATE($F243," ",$G243),AllocFactorMatrix,(AC$4+1),FALSE)*$E243</f>
        <v>-30977.345058306899</v>
      </c>
      <c r="AD243" s="5">
        <f>VLOOKUP(CONCATENATE($F243," ",$G243),AllocFactorMatrix,(AD$4+1),FALSE)*$E243</f>
        <v>-6677.7224121073696</v>
      </c>
    </row>
    <row r="244" spans="4:30" hidden="1" outlineLevel="1">
      <c r="D244" s="7"/>
      <c r="E244" s="55"/>
      <c r="F244" s="52" t="str">
        <f>F251</f>
        <v>RB_GUP-Land_D</v>
      </c>
      <c r="G244" s="55" t="str">
        <f>$G$8</f>
        <v>PRODUCTION</v>
      </c>
      <c r="H244" s="4">
        <f t="shared" si="112"/>
        <v>0</v>
      </c>
      <c r="I244" s="5">
        <f>VLOOKUP(CONCATENATE($F244," ",$G244),AllocFactorMatrix,(I$4+1),FALSE)*$E251</f>
        <v>0</v>
      </c>
      <c r="J244" s="5">
        <f>VLOOKUP(CONCATENATE($F244," ",$G244),AllocFactorMatrix,(J$4+1),FALSE)*$E251</f>
        <v>0</v>
      </c>
      <c r="K244" s="5">
        <f>VLOOKUP(CONCATENATE($F244," ",$G244),AllocFactorMatrix,(K$4+1),FALSE)*$E251</f>
        <v>0</v>
      </c>
      <c r="L244" s="5">
        <f>VLOOKUP(CONCATENATE($F244," ",$G244),AllocFactorMatrix,(L$4+1),FALSE)*$E251</f>
        <v>0</v>
      </c>
      <c r="M244" s="5">
        <f>VLOOKUP(CONCATENATE($F244," ",$G244),AllocFactorMatrix,(M$4+1),FALSE)*$E251</f>
        <v>0</v>
      </c>
      <c r="N244" s="5">
        <f t="shared" si="113"/>
        <v>0</v>
      </c>
      <c r="O244" s="5">
        <f>VLOOKUP(CONCATENATE($F244," ",$G244),AllocFactorMatrix,(O$4+1),FALSE)*$E251</f>
        <v>0</v>
      </c>
      <c r="P244" s="5">
        <f>VLOOKUP(CONCATENATE($F244," ",$G244),AllocFactorMatrix,(P$4+1),FALSE)*$E251</f>
        <v>0</v>
      </c>
      <c r="Q244" s="5">
        <f>VLOOKUP(CONCATENATE($F244," ",$G244),AllocFactorMatrix,(Q$4+1),FALSE)*$E251</f>
        <v>0</v>
      </c>
      <c r="R244" s="5">
        <f>VLOOKUP(CONCATENATE($F244," ",$G244),AllocFactorMatrix,(R$4+1),FALSE)*$E251</f>
        <v>0</v>
      </c>
      <c r="S244" s="5">
        <f t="shared" si="110"/>
        <v>0</v>
      </c>
      <c r="T244" s="5">
        <f>VLOOKUP(CONCATENATE($F244," ",$G244),AllocFactorMatrix,(T$4+1),FALSE)*$E251</f>
        <v>0</v>
      </c>
      <c r="U244" s="5">
        <f>VLOOKUP(CONCATENATE($F244," ",$G244),AllocFactorMatrix,(U$4+1),FALSE)*$E251</f>
        <v>0</v>
      </c>
      <c r="V244" s="5">
        <f>VLOOKUP(CONCATENATE($F244," ",$G244),AllocFactorMatrix,(V$4+1),FALSE)*$E251</f>
        <v>0</v>
      </c>
      <c r="W244" s="5">
        <f>VLOOKUP(CONCATENATE($F244," ",$G244),AllocFactorMatrix,(W$4+1),FALSE)*$E251</f>
        <v>0</v>
      </c>
      <c r="X244" s="5">
        <f>SUBTOTAL(9,T244:W244)</f>
        <v>0</v>
      </c>
      <c r="Y244" s="5">
        <f>VLOOKUP(CONCATENATE($F244," ",$G244),AllocFactorMatrix,(Y$4+1),FALSE)*$E251</f>
        <v>0</v>
      </c>
      <c r="Z244" s="5">
        <f>VLOOKUP(CONCATENATE($F244," ",$G244),AllocFactorMatrix,(Z$4+1),FALSE)*$E251</f>
        <v>0</v>
      </c>
      <c r="AA244" s="5">
        <f t="shared" si="109"/>
        <v>0</v>
      </c>
      <c r="AB244" s="5">
        <f>VLOOKUP(CONCATENATE($F244," ",$G244),AllocFactorMatrix,(AB$4+1),FALSE)*$E251</f>
        <v>0</v>
      </c>
      <c r="AC244" s="5">
        <f>VLOOKUP(CONCATENATE($F244," ",$G244),AllocFactorMatrix,(AC$4+1),FALSE)*$E251</f>
        <v>0</v>
      </c>
      <c r="AD244" s="5">
        <f>VLOOKUP(CONCATENATE($F244," ",$G244),AllocFactorMatrix,(AD$4+1),FALSE)*$E251</f>
        <v>0</v>
      </c>
    </row>
    <row r="245" spans="4:30" hidden="1" outlineLevel="1">
      <c r="D245" s="7"/>
      <c r="E245" s="55"/>
      <c r="F245" s="52" t="str">
        <f>F251</f>
        <v>RB_GUP-Land_D</v>
      </c>
      <c r="G245" s="55" t="str">
        <f>$G$9</f>
        <v>BULKTRAN</v>
      </c>
      <c r="H245" s="4">
        <f t="shared" si="112"/>
        <v>0</v>
      </c>
      <c r="I245" s="5">
        <f>VLOOKUP(CONCATENATE($F245," ",$G245),AllocFactorMatrix,(I$4+1),FALSE)*$E251</f>
        <v>0</v>
      </c>
      <c r="J245" s="5">
        <f>VLOOKUP(CONCATENATE($F245," ",$G245),AllocFactorMatrix,(J$4+1),FALSE)*$E251</f>
        <v>0</v>
      </c>
      <c r="K245" s="5">
        <f>VLOOKUP(CONCATENATE($F245," ",$G245),AllocFactorMatrix,(K$4+1),FALSE)*$E251</f>
        <v>0</v>
      </c>
      <c r="L245" s="5">
        <f>VLOOKUP(CONCATENATE($F245," ",$G245),AllocFactorMatrix,(L$4+1),FALSE)*$E251</f>
        <v>0</v>
      </c>
      <c r="M245" s="5">
        <f>VLOOKUP(CONCATENATE($F245," ",$G245),AllocFactorMatrix,(M$4+1),FALSE)*$E251</f>
        <v>0</v>
      </c>
      <c r="N245" s="5">
        <f t="shared" si="113"/>
        <v>0</v>
      </c>
      <c r="O245" s="5">
        <f>VLOOKUP(CONCATENATE($F245," ",$G245),AllocFactorMatrix,(O$4+1),FALSE)*$E251</f>
        <v>0</v>
      </c>
      <c r="P245" s="5">
        <f>VLOOKUP(CONCATENATE($F245," ",$G245),AllocFactorMatrix,(P$4+1),FALSE)*$E251</f>
        <v>0</v>
      </c>
      <c r="Q245" s="5">
        <f>VLOOKUP(CONCATENATE($F245," ",$G245),AllocFactorMatrix,(Q$4+1),FALSE)*$E251</f>
        <v>0</v>
      </c>
      <c r="R245" s="5">
        <f>VLOOKUP(CONCATENATE($F245," ",$G245),AllocFactorMatrix,(R$4+1),FALSE)*$E251</f>
        <v>0</v>
      </c>
      <c r="S245" s="5">
        <f t="shared" si="110"/>
        <v>0</v>
      </c>
      <c r="T245" s="5">
        <f>VLOOKUP(CONCATENATE($F245," ",$G245),AllocFactorMatrix,(T$4+1),FALSE)*$E251</f>
        <v>0</v>
      </c>
      <c r="U245" s="5">
        <f>VLOOKUP(CONCATENATE($F245," ",$G245),AllocFactorMatrix,(U$4+1),FALSE)*$E251</f>
        <v>0</v>
      </c>
      <c r="V245" s="5">
        <f>VLOOKUP(CONCATENATE($F245," ",$G245),AllocFactorMatrix,(V$4+1),FALSE)*$E251</f>
        <v>0</v>
      </c>
      <c r="W245" s="5">
        <f>VLOOKUP(CONCATENATE($F245," ",$G245),AllocFactorMatrix,(W$4+1),FALSE)*$E251</f>
        <v>0</v>
      </c>
      <c r="X245" s="5">
        <f t="shared" ref="X245:X251" si="116">SUBTOTAL(9,T245:W245)</f>
        <v>0</v>
      </c>
      <c r="Y245" s="5">
        <f>VLOOKUP(CONCATENATE($F245," ",$G245),AllocFactorMatrix,(Y$4+1),FALSE)*$E251</f>
        <v>0</v>
      </c>
      <c r="Z245" s="5">
        <f>VLOOKUP(CONCATENATE($F245," ",$G245),AllocFactorMatrix,(Z$4+1),FALSE)*$E251</f>
        <v>0</v>
      </c>
      <c r="AA245" s="5">
        <f t="shared" si="109"/>
        <v>0</v>
      </c>
      <c r="AB245" s="5">
        <f>VLOOKUP(CONCATENATE($F245," ",$G245),AllocFactorMatrix,(AB$4+1),FALSE)*$E251</f>
        <v>0</v>
      </c>
      <c r="AC245" s="5">
        <f>VLOOKUP(CONCATENATE($F245," ",$G245),AllocFactorMatrix,(AC$4+1),FALSE)*$E251</f>
        <v>0</v>
      </c>
      <c r="AD245" s="5">
        <f>VLOOKUP(CONCATENATE($F245," ",$G245),AllocFactorMatrix,(AD$4+1),FALSE)*$E251</f>
        <v>0</v>
      </c>
    </row>
    <row r="246" spans="4:30" hidden="1" outlineLevel="1">
      <c r="D246" s="7"/>
      <c r="E246" s="55"/>
      <c r="F246" s="52" t="str">
        <f>F251</f>
        <v>RB_GUP-Land_D</v>
      </c>
      <c r="G246" s="55" t="str">
        <f>$G$10</f>
        <v>SUBTRAN</v>
      </c>
      <c r="H246" s="4">
        <f t="shared" si="112"/>
        <v>0</v>
      </c>
      <c r="I246" s="5">
        <f>VLOOKUP(CONCATENATE($F246," ",$G246),AllocFactorMatrix,(I$4+1),FALSE)*$E251</f>
        <v>0</v>
      </c>
      <c r="J246" s="5">
        <f>VLOOKUP(CONCATENATE($F246," ",$G246),AllocFactorMatrix,(J$4+1),FALSE)*$E251</f>
        <v>0</v>
      </c>
      <c r="K246" s="5">
        <f>VLOOKUP(CONCATENATE($F246," ",$G246),AllocFactorMatrix,(K$4+1),FALSE)*$E251</f>
        <v>0</v>
      </c>
      <c r="L246" s="5">
        <f>VLOOKUP(CONCATENATE($F246," ",$G246),AllocFactorMatrix,(L$4+1),FALSE)*$E251</f>
        <v>0</v>
      </c>
      <c r="M246" s="5">
        <f>VLOOKUP(CONCATENATE($F246," ",$G246),AllocFactorMatrix,(M$4+1),FALSE)*$E251</f>
        <v>0</v>
      </c>
      <c r="N246" s="5">
        <f t="shared" si="113"/>
        <v>0</v>
      </c>
      <c r="O246" s="5">
        <f>VLOOKUP(CONCATENATE($F246," ",$G246),AllocFactorMatrix,(O$4+1),FALSE)*$E251</f>
        <v>0</v>
      </c>
      <c r="P246" s="5">
        <f>VLOOKUP(CONCATENATE($F246," ",$G246),AllocFactorMatrix,(P$4+1),FALSE)*$E251</f>
        <v>0</v>
      </c>
      <c r="Q246" s="5">
        <f>VLOOKUP(CONCATENATE($F246," ",$G246),AllocFactorMatrix,(Q$4+1),FALSE)*$E251</f>
        <v>0</v>
      </c>
      <c r="R246" s="5">
        <f>VLOOKUP(CONCATENATE($F246," ",$G246),AllocFactorMatrix,(R$4+1),FALSE)*$E251</f>
        <v>0</v>
      </c>
      <c r="S246" s="5">
        <f t="shared" si="110"/>
        <v>0</v>
      </c>
      <c r="T246" s="5">
        <f>VLOOKUP(CONCATENATE($F246," ",$G246),AllocFactorMatrix,(T$4+1),FALSE)*$E251</f>
        <v>0</v>
      </c>
      <c r="U246" s="5">
        <f>VLOOKUP(CONCATENATE($F246," ",$G246),AllocFactorMatrix,(U$4+1),FALSE)*$E251</f>
        <v>0</v>
      </c>
      <c r="V246" s="5">
        <f>VLOOKUP(CONCATENATE($F246," ",$G246),AllocFactorMatrix,(V$4+1),FALSE)*$E251</f>
        <v>0</v>
      </c>
      <c r="W246" s="5">
        <f>VLOOKUP(CONCATENATE($F246," ",$G246),AllocFactorMatrix,(W$4+1),FALSE)*$E251</f>
        <v>0</v>
      </c>
      <c r="X246" s="5">
        <f t="shared" si="116"/>
        <v>0</v>
      </c>
      <c r="Y246" s="5">
        <f>VLOOKUP(CONCATENATE($F246," ",$G246),AllocFactorMatrix,(Y$4+1),FALSE)*$E251</f>
        <v>0</v>
      </c>
      <c r="Z246" s="5">
        <f>VLOOKUP(CONCATENATE($F246," ",$G246),AllocFactorMatrix,(Z$4+1),FALSE)*$E251</f>
        <v>0</v>
      </c>
      <c r="AA246" s="5">
        <f t="shared" si="109"/>
        <v>0</v>
      </c>
      <c r="AB246" s="5">
        <f>VLOOKUP(CONCATENATE($F246," ",$G246),AllocFactorMatrix,(AB$4+1),FALSE)*$E251</f>
        <v>0</v>
      </c>
      <c r="AC246" s="5">
        <f>VLOOKUP(CONCATENATE($F246," ",$G246),AllocFactorMatrix,(AC$4+1),FALSE)*$E251</f>
        <v>0</v>
      </c>
      <c r="AD246" s="5">
        <f>VLOOKUP(CONCATENATE($F246," ",$G246),AllocFactorMatrix,(AD$4+1),FALSE)*$E251</f>
        <v>0</v>
      </c>
    </row>
    <row r="247" spans="4:30" hidden="1" outlineLevel="1">
      <c r="D247" s="7"/>
      <c r="E247" s="55"/>
      <c r="F247" s="52" t="str">
        <f>F251</f>
        <v>RB_GUP-Land_D</v>
      </c>
      <c r="G247" s="55" t="str">
        <f>$G$11</f>
        <v>DISTPRI</v>
      </c>
      <c r="H247" s="4">
        <f t="shared" si="112"/>
        <v>-129126432.85215177</v>
      </c>
      <c r="I247" s="5">
        <f>VLOOKUP(CONCATENATE($F247," ",$G247),AllocFactorMatrix,(I$4+1),FALSE)*$E251</f>
        <v>-86300702.385551795</v>
      </c>
      <c r="J247" s="5">
        <f>VLOOKUP(CONCATENATE($F247," ",$G247),AllocFactorMatrix,(J$4+1),FALSE)*$E251</f>
        <v>-4067989.8192835082</v>
      </c>
      <c r="K247" s="5">
        <f>VLOOKUP(CONCATENATE($F247," ",$G247),AllocFactorMatrix,(K$4+1),FALSE)*$E251</f>
        <v>-14771120.700027725</v>
      </c>
      <c r="L247" s="5">
        <f>VLOOKUP(CONCATENATE($F247," ",$G247),AllocFactorMatrix,(L$4+1),FALSE)*$E251</f>
        <v>-456504.49017588014</v>
      </c>
      <c r="M247" s="5">
        <f>VLOOKUP(CONCATENATE($F247," ",$G247),AllocFactorMatrix,(M$4+1),FALSE)*$E251</f>
        <v>0</v>
      </c>
      <c r="N247" s="5">
        <f t="shared" si="113"/>
        <v>-15227625.190203605</v>
      </c>
      <c r="O247" s="5">
        <f>VLOOKUP(CONCATENATE($F247," ",$G247),AllocFactorMatrix,(O$4+1),FALSE)*$E251</f>
        <v>-11075758.75387582</v>
      </c>
      <c r="P247" s="5">
        <f>VLOOKUP(CONCATENATE($F247," ",$G247),AllocFactorMatrix,(P$4+1),FALSE)*$E251</f>
        <v>-2062860.8132416734</v>
      </c>
      <c r="Q247" s="5">
        <f>VLOOKUP(CONCATENATE($F247," ",$G247),AllocFactorMatrix,(Q$4+1),FALSE)*$E251</f>
        <v>0</v>
      </c>
      <c r="R247" s="5">
        <f>VLOOKUP(CONCATENATE($F247," ",$G247),AllocFactorMatrix,(R$4+1),FALSE)*$E251</f>
        <v>0</v>
      </c>
      <c r="S247" s="5">
        <f t="shared" si="110"/>
        <v>-13138619.567117494</v>
      </c>
      <c r="T247" s="5">
        <f>VLOOKUP(CONCATENATE($F247," ",$G247),AllocFactorMatrix,(T$4+1),FALSE)*$E251</f>
        <v>-394843.97410439758</v>
      </c>
      <c r="U247" s="5">
        <f>VLOOKUP(CONCATENATE($F247," ",$G247),AllocFactorMatrix,(U$4+1),FALSE)*$E251</f>
        <v>-6367939.8311562883</v>
      </c>
      <c r="V247" s="5">
        <f>VLOOKUP(CONCATENATE($F247," ",$G247),AllocFactorMatrix,(V$4+1),FALSE)*$E251</f>
        <v>0</v>
      </c>
      <c r="W247" s="5">
        <f>VLOOKUP(CONCATENATE($F247," ",$G247),AllocFactorMatrix,(W$4+1),FALSE)*$E251</f>
        <v>0</v>
      </c>
      <c r="X247" s="5">
        <f t="shared" si="116"/>
        <v>-6762783.8052606862</v>
      </c>
      <c r="Y247" s="5">
        <f>VLOOKUP(CONCATENATE($F247," ",$G247),AllocFactorMatrix,(Y$4+1),FALSE)*$E251</f>
        <v>-3339850.2575990544</v>
      </c>
      <c r="Z247" s="5">
        <f>VLOOKUP(CONCATENATE($F247," ",$G247),AllocFactorMatrix,(Z$4+1),FALSE)*$E251</f>
        <v>-55721.776183037247</v>
      </c>
      <c r="AA247" s="5">
        <f t="shared" si="109"/>
        <v>-3395572.0337820915</v>
      </c>
      <c r="AB247" s="5">
        <f>VLOOKUP(CONCATENATE($F247," ",$G247),AllocFactorMatrix,(AB$4+1),FALSE)*$E251</f>
        <v>-45143.975327106178</v>
      </c>
      <c r="AC247" s="5">
        <f>VLOOKUP(CONCATENATE($F247," ",$G247),AllocFactorMatrix,(AC$4+1),FALSE)*$E251</f>
        <v>-154656.98763742016</v>
      </c>
      <c r="AD247" s="5">
        <f>VLOOKUP(CONCATENATE($F247," ",$G247),AllocFactorMatrix,(AD$4+1),FALSE)*$E251</f>
        <v>-33339.087988060761</v>
      </c>
    </row>
    <row r="248" spans="4:30" hidden="1" outlineLevel="1">
      <c r="D248" s="7"/>
      <c r="E248" s="55"/>
      <c r="F248" s="52" t="str">
        <f>F251</f>
        <v>RB_GUP-Land_D</v>
      </c>
      <c r="G248" s="55" t="str">
        <f>$G$12</f>
        <v>DISTSEC</v>
      </c>
      <c r="H248" s="4">
        <f t="shared" si="112"/>
        <v>-68008716.33374773</v>
      </c>
      <c r="I248" s="5">
        <f>VLOOKUP(CONCATENATE($F248," ",$G248),AllocFactorMatrix,(I$4+1),FALSE)*$E251</f>
        <v>-50850215.924454063</v>
      </c>
      <c r="J248" s="5">
        <f>VLOOKUP(CONCATENATE($F248," ",$G248),AllocFactorMatrix,(J$4+1),FALSE)*$E251</f>
        <v>-2451505.1161582056</v>
      </c>
      <c r="K248" s="5">
        <f>VLOOKUP(CONCATENATE($F248," ",$G248),AllocFactorMatrix,(K$4+1),FALSE)*$E251</f>
        <v>-7397212.5693862895</v>
      </c>
      <c r="L248" s="5">
        <f>VLOOKUP(CONCATENATE($F248," ",$G248),AllocFactorMatrix,(L$4+1),FALSE)*$E251</f>
        <v>0</v>
      </c>
      <c r="M248" s="5">
        <f>VLOOKUP(CONCATENATE($F248," ",$G248),AllocFactorMatrix,(M$4+1),FALSE)*$E251</f>
        <v>0</v>
      </c>
      <c r="N248" s="5">
        <f t="shared" si="113"/>
        <v>-7397212.5693862895</v>
      </c>
      <c r="O248" s="5">
        <f>VLOOKUP(CONCATENATE($F248," ",$G248),AllocFactorMatrix,(O$4+1),FALSE)*$E251</f>
        <v>-4713532.6409250731</v>
      </c>
      <c r="P248" s="5">
        <f>VLOOKUP(CONCATENATE($F248," ",$G248),AllocFactorMatrix,(P$4+1),FALSE)*$E251</f>
        <v>0</v>
      </c>
      <c r="Q248" s="5">
        <f>VLOOKUP(CONCATENATE($F248," ",$G248),AllocFactorMatrix,(Q$4+1),FALSE)*$E251</f>
        <v>0</v>
      </c>
      <c r="R248" s="5">
        <f>VLOOKUP(CONCATENATE($F248," ",$G248),AllocFactorMatrix,(R$4+1),FALSE)*$E251</f>
        <v>0</v>
      </c>
      <c r="S248" s="5">
        <f t="shared" si="110"/>
        <v>-4713532.6409250731</v>
      </c>
      <c r="T248" s="5">
        <f>VLOOKUP(CONCATENATE($F248," ",$G248),AllocFactorMatrix,(T$4+1),FALSE)*$E251</f>
        <v>-127444.03424881322</v>
      </c>
      <c r="U248" s="5">
        <f>VLOOKUP(CONCATENATE($F248," ",$G248),AllocFactorMatrix,(U$4+1),FALSE)*$E251</f>
        <v>0</v>
      </c>
      <c r="V248" s="5">
        <f>VLOOKUP(CONCATENATE($F248," ",$G248),AllocFactorMatrix,(V$4+1),FALSE)*$E251</f>
        <v>0</v>
      </c>
      <c r="W248" s="5">
        <f>VLOOKUP(CONCATENATE($F248," ",$G248),AllocFactorMatrix,(W$4+1),FALSE)*$E251</f>
        <v>0</v>
      </c>
      <c r="X248" s="5">
        <f t="shared" si="116"/>
        <v>-127444.03424881322</v>
      </c>
      <c r="Y248" s="5">
        <f>VLOOKUP(CONCATENATE($F248," ",$G248),AllocFactorMatrix,(Y$4+1),FALSE)*$E251</f>
        <v>-1738558.6712062242</v>
      </c>
      <c r="Z248" s="5">
        <f>VLOOKUP(CONCATENATE($F248," ",$G248),AllocFactorMatrix,(Z$4+1),FALSE)*$E251</f>
        <v>0</v>
      </c>
      <c r="AA248" s="5">
        <f t="shared" si="109"/>
        <v>-1738558.6712062242</v>
      </c>
      <c r="AB248" s="5">
        <f>VLOOKUP(CONCATENATE($F248," ",$G248),AllocFactorMatrix,(AB$4+1),FALSE)*$E251</f>
        <v>-18041.079258452683</v>
      </c>
      <c r="AC248" s="5">
        <f>VLOOKUP(CONCATENATE($F248," ",$G248),AllocFactorMatrix,(AC$4+1),FALSE)*$E251</f>
        <v>-612564.02959084755</v>
      </c>
      <c r="AD248" s="5">
        <f>VLOOKUP(CONCATENATE($F248," ",$G248),AllocFactorMatrix,(AD$4+1),FALSE)*$E251</f>
        <v>-99642.268519761768</v>
      </c>
    </row>
    <row r="249" spans="4:30" hidden="1" outlineLevel="1">
      <c r="D249" s="7"/>
      <c r="E249" s="55"/>
      <c r="F249" s="52" t="str">
        <f>F251</f>
        <v>RB_GUP-Land_D</v>
      </c>
      <c r="G249" s="55" t="str">
        <f>$G$13</f>
        <v>ENERGY</v>
      </c>
      <c r="H249" s="4">
        <f t="shared" si="112"/>
        <v>0</v>
      </c>
      <c r="I249" s="5">
        <f>VLOOKUP(CONCATENATE($F249," ",$G249),AllocFactorMatrix,(I$4+1),FALSE)*$E251</f>
        <v>0</v>
      </c>
      <c r="J249" s="5">
        <f>VLOOKUP(CONCATENATE($F249," ",$G249),AllocFactorMatrix,(J$4+1),FALSE)*$E251</f>
        <v>0</v>
      </c>
      <c r="K249" s="5">
        <f>VLOOKUP(CONCATENATE($F249," ",$G249),AllocFactorMatrix,(K$4+1),FALSE)*$E251</f>
        <v>0</v>
      </c>
      <c r="L249" s="5">
        <f>VLOOKUP(CONCATENATE($F249," ",$G249),AllocFactorMatrix,(L$4+1),FALSE)*$E251</f>
        <v>0</v>
      </c>
      <c r="M249" s="5">
        <f>VLOOKUP(CONCATENATE($F249," ",$G249),AllocFactorMatrix,(M$4+1),FALSE)*$E251</f>
        <v>0</v>
      </c>
      <c r="N249" s="5">
        <f t="shared" si="113"/>
        <v>0</v>
      </c>
      <c r="O249" s="5">
        <f>VLOOKUP(CONCATENATE($F249," ",$G249),AllocFactorMatrix,(O$4+1),FALSE)*$E251</f>
        <v>0</v>
      </c>
      <c r="P249" s="5">
        <f>VLOOKUP(CONCATENATE($F249," ",$G249),AllocFactorMatrix,(P$4+1),FALSE)*$E251</f>
        <v>0</v>
      </c>
      <c r="Q249" s="5">
        <f>VLOOKUP(CONCATENATE($F249," ",$G249),AllocFactorMatrix,(Q$4+1),FALSE)*$E251</f>
        <v>0</v>
      </c>
      <c r="R249" s="5">
        <f>VLOOKUP(CONCATENATE($F249," ",$G249),AllocFactorMatrix,(R$4+1),FALSE)*$E251</f>
        <v>0</v>
      </c>
      <c r="S249" s="5">
        <f t="shared" si="110"/>
        <v>0</v>
      </c>
      <c r="T249" s="5">
        <f>VLOOKUP(CONCATENATE($F249," ",$G249),AllocFactorMatrix,(T$4+1),FALSE)*$E251</f>
        <v>0</v>
      </c>
      <c r="U249" s="5">
        <f>VLOOKUP(CONCATENATE($F249," ",$G249),AllocFactorMatrix,(U$4+1),FALSE)*$E251</f>
        <v>0</v>
      </c>
      <c r="V249" s="5">
        <f>VLOOKUP(CONCATENATE($F249," ",$G249),AllocFactorMatrix,(V$4+1),FALSE)*$E251</f>
        <v>0</v>
      </c>
      <c r="W249" s="5">
        <f>VLOOKUP(CONCATENATE($F249," ",$G249),AllocFactorMatrix,(W$4+1),FALSE)*$E251</f>
        <v>0</v>
      </c>
      <c r="X249" s="5">
        <f t="shared" si="116"/>
        <v>0</v>
      </c>
      <c r="Y249" s="5">
        <f>VLOOKUP(CONCATENATE($F249," ",$G249),AllocFactorMatrix,(Y$4+1),FALSE)*$E251</f>
        <v>0</v>
      </c>
      <c r="Z249" s="5">
        <f>VLOOKUP(CONCATENATE($F249," ",$G249),AllocFactorMatrix,(Z$4+1),FALSE)*$E251</f>
        <v>0</v>
      </c>
      <c r="AA249" s="5">
        <f t="shared" si="109"/>
        <v>0</v>
      </c>
      <c r="AB249" s="5">
        <f>VLOOKUP(CONCATENATE($F249," ",$G249),AllocFactorMatrix,(AB$4+1),FALSE)*$E251</f>
        <v>0</v>
      </c>
      <c r="AC249" s="5">
        <f>VLOOKUP(CONCATENATE($F249," ",$G249),AllocFactorMatrix,(AC$4+1),FALSE)*$E251</f>
        <v>0</v>
      </c>
      <c r="AD249" s="5">
        <f>VLOOKUP(CONCATENATE($F249," ",$G249),AllocFactorMatrix,(AD$4+1),FALSE)*$E251</f>
        <v>0</v>
      </c>
    </row>
    <row r="250" spans="4:30" hidden="1" outlineLevel="1">
      <c r="D250" s="7"/>
      <c r="E250" s="55"/>
      <c r="F250" s="52" t="str">
        <f>F251</f>
        <v>RB_GUP-Land_D</v>
      </c>
      <c r="G250" s="55" t="str">
        <f>$G$14</f>
        <v>CUSTOMER</v>
      </c>
      <c r="H250" s="4">
        <f t="shared" si="112"/>
        <v>-31955758.814100448</v>
      </c>
      <c r="I250" s="5">
        <f>VLOOKUP(CONCATENATE($F250," ",$G250),AllocFactorMatrix,(I$4+1),FALSE)*$E251</f>
        <v>-14544897.666544028</v>
      </c>
      <c r="J250" s="5">
        <f>VLOOKUP(CONCATENATE($F250," ",$G250),AllocFactorMatrix,(J$4+1),FALSE)*$E251</f>
        <v>-3915400.6146244365</v>
      </c>
      <c r="K250" s="5">
        <f>VLOOKUP(CONCATENATE($F250," ",$G250),AllocFactorMatrix,(K$4+1),FALSE)*$E251</f>
        <v>-1110665.0093821252</v>
      </c>
      <c r="L250" s="5">
        <f>VLOOKUP(CONCATENATE($F250," ",$G250),AllocFactorMatrix,(L$4+1),FALSE)*$E251</f>
        <v>-367369.72767553705</v>
      </c>
      <c r="M250" s="5">
        <f>VLOOKUP(CONCATENATE($F250," ",$G250),AllocFactorMatrix,(M$4+1),FALSE)*$E251</f>
        <v>-59672.631684379012</v>
      </c>
      <c r="N250" s="5">
        <f t="shared" si="113"/>
        <v>-1537707.3687420413</v>
      </c>
      <c r="O250" s="5">
        <f>VLOOKUP(CONCATENATE($F250," ",$G250),AllocFactorMatrix,(O$4+1),FALSE)*$E251</f>
        <v>-320718.87618833617</v>
      </c>
      <c r="P250" s="5">
        <f>VLOOKUP(CONCATENATE($F250," ",$G250),AllocFactorMatrix,(P$4+1),FALSE)*$E251</f>
        <v>-95385.850378962583</v>
      </c>
      <c r="Q250" s="5">
        <f>VLOOKUP(CONCATENATE($F250," ",$G250),AllocFactorMatrix,(Q$4+1),FALSE)*$E251</f>
        <v>-207908.25835752796</v>
      </c>
      <c r="R250" s="5">
        <f>VLOOKUP(CONCATENATE($F250," ",$G250),AllocFactorMatrix,(R$4+1),FALSE)*$E251</f>
        <v>-36540.660375313244</v>
      </c>
      <c r="S250" s="5">
        <f t="shared" si="110"/>
        <v>-660553.64530014002</v>
      </c>
      <c r="T250" s="5">
        <f>VLOOKUP(CONCATENATE($F250," ",$G250),AllocFactorMatrix,(T$4+1),FALSE)*$E251</f>
        <v>-2206.6335092304025</v>
      </c>
      <c r="U250" s="5">
        <f>VLOOKUP(CONCATENATE($F250," ",$G250),AllocFactorMatrix,(U$4+1),FALSE)*$E251</f>
        <v>-56584.834111761942</v>
      </c>
      <c r="V250" s="5">
        <f>VLOOKUP(CONCATENATE($F250," ",$G250),AllocFactorMatrix,(V$4+1),FALSE)*$E251</f>
        <v>-305747.22731153469</v>
      </c>
      <c r="W250" s="5">
        <f>VLOOKUP(CONCATENATE($F250," ",$G250),AllocFactorMatrix,(W$4+1),FALSE)*$E251</f>
        <v>-54811.102895535812</v>
      </c>
      <c r="X250" s="5">
        <f t="shared" si="116"/>
        <v>-419349.79782806284</v>
      </c>
      <c r="Y250" s="5">
        <f>VLOOKUP(CONCATENATE($F250," ",$G250),AllocFactorMatrix,(Y$4+1),FALSE)*$E251</f>
        <v>-88816.268584845107</v>
      </c>
      <c r="Z250" s="5">
        <f>VLOOKUP(CONCATENATE($F250," ",$G250),AllocFactorMatrix,(Z$4+1),FALSE)*$E251</f>
        <v>-1616.690289039037</v>
      </c>
      <c r="AA250" s="5">
        <f t="shared" si="109"/>
        <v>-90432.958873884141</v>
      </c>
      <c r="AB250" s="5">
        <f>VLOOKUP(CONCATENATE($F250," ",$G250),AllocFactorMatrix,(AB$4+1),FALSE)*$E251</f>
        <v>-1638.9759293198579</v>
      </c>
      <c r="AC250" s="5">
        <f>VLOOKUP(CONCATENATE($F250," ",$G250),AllocFactorMatrix,(AC$4+1),FALSE)*$E251</f>
        <v>-9626585.2298479229</v>
      </c>
      <c r="AD250" s="5">
        <f>VLOOKUP(CONCATENATE($F250," ",$G250),AllocFactorMatrix,(AD$4+1),FALSE)*$E251</f>
        <v>-1159192.5564106139</v>
      </c>
    </row>
    <row r="251" spans="4:30" collapsed="1">
      <c r="D251" s="7" t="s">
        <v>9</v>
      </c>
      <c r="E251" s="61">
        <v>-229090908</v>
      </c>
      <c r="F251" s="61" t="s">
        <v>579</v>
      </c>
      <c r="G251" s="55" t="str">
        <f>$G$15</f>
        <v>TOTAL</v>
      </c>
      <c r="H251" s="4">
        <f t="shared" si="112"/>
        <v>-229090908</v>
      </c>
      <c r="I251" s="5">
        <f>VLOOKUP(CONCATENATE($F251," ",$G251),AllocFactorMatrix,(I$4+1),FALSE)*$E251</f>
        <v>-151695815.97654989</v>
      </c>
      <c r="J251" s="5">
        <f>VLOOKUP(CONCATENATE($F251," ",$G251),AllocFactorMatrix,(J$4+1),FALSE)*$E251</f>
        <v>-10434895.550066151</v>
      </c>
      <c r="K251" s="5">
        <f>VLOOKUP(CONCATENATE($F251," ",$G251),AllocFactorMatrix,(K$4+1),FALSE)*$E251</f>
        <v>-23278998.27879614</v>
      </c>
      <c r="L251" s="5">
        <f>VLOOKUP(CONCATENATE($F251," ",$G251),AllocFactorMatrix,(L$4+1),FALSE)*$E251</f>
        <v>-823874.21785141714</v>
      </c>
      <c r="M251" s="5">
        <f>VLOOKUP(CONCATENATE($F251," ",$G251),AllocFactorMatrix,(M$4+1),FALSE)*$E251</f>
        <v>-59672.631684379012</v>
      </c>
      <c r="N251" s="5">
        <f t="shared" si="113"/>
        <v>-24162545.128331937</v>
      </c>
      <c r="O251" s="5">
        <f>VLOOKUP(CONCATENATE($F251," ",$G251),AllocFactorMatrix,(O$4+1),FALSE)*$E251</f>
        <v>-16110010.27098923</v>
      </c>
      <c r="P251" s="5">
        <f>VLOOKUP(CONCATENATE($F251," ",$G251),AllocFactorMatrix,(P$4+1),FALSE)*$E251</f>
        <v>-2158246.6636206359</v>
      </c>
      <c r="Q251" s="5">
        <f>VLOOKUP(CONCATENATE($F251," ",$G251),AllocFactorMatrix,(Q$4+1),FALSE)*$E251</f>
        <v>-207908.25835752796</v>
      </c>
      <c r="R251" s="5">
        <f>VLOOKUP(CONCATENATE($F251," ",$G251),AllocFactorMatrix,(R$4+1),FALSE)*$E251</f>
        <v>-36540.660375313244</v>
      </c>
      <c r="S251" s="5">
        <f t="shared" si="110"/>
        <v>-18512705.853342708</v>
      </c>
      <c r="T251" s="5">
        <f>VLOOKUP(CONCATENATE($F251," ",$G251),AllocFactorMatrix,(T$4+1),FALSE)*$E251</f>
        <v>-524494.64186244109</v>
      </c>
      <c r="U251" s="5">
        <f>VLOOKUP(CONCATENATE($F251," ",$G251),AllocFactorMatrix,(U$4+1),FALSE)*$E251</f>
        <v>-6424524.6652680496</v>
      </c>
      <c r="V251" s="5">
        <f>VLOOKUP(CONCATENATE($F251," ",$G251),AllocFactorMatrix,(V$4+1),FALSE)*$E251</f>
        <v>-305747.22731153469</v>
      </c>
      <c r="W251" s="5">
        <f>VLOOKUP(CONCATENATE($F251," ",$G251),AllocFactorMatrix,(W$4+1),FALSE)*$E251</f>
        <v>-54811.102895535812</v>
      </c>
      <c r="X251" s="5">
        <f t="shared" si="116"/>
        <v>-7309577.6373375608</v>
      </c>
      <c r="Y251" s="5">
        <f>VLOOKUP(CONCATENATE($F251," ",$G251),AllocFactorMatrix,(Y$4+1),FALSE)*$E251</f>
        <v>-5167225.1973901233</v>
      </c>
      <c r="Z251" s="5">
        <f>VLOOKUP(CONCATENATE($F251," ",$G251),AllocFactorMatrix,(Z$4+1),FALSE)*$E251</f>
        <v>-57338.466472076281</v>
      </c>
      <c r="AA251" s="5">
        <f t="shared" si="109"/>
        <v>-5224563.6638621995</v>
      </c>
      <c r="AB251" s="5">
        <f>VLOOKUP(CONCATENATE($F251," ",$G251),AllocFactorMatrix,(AB$4+1),FALSE)*$E251</f>
        <v>-64824.030514878716</v>
      </c>
      <c r="AC251" s="5">
        <f>VLOOKUP(CONCATENATE($F251," ",$G251),AllocFactorMatrix,(AC$4+1),FALSE)*$E251</f>
        <v>-10393806.247076189</v>
      </c>
      <c r="AD251" s="5">
        <f>VLOOKUP(CONCATENATE($F251," ",$G251),AllocFactorMatrix,(AD$4+1),FALSE)*$E251</f>
        <v>-1292173.9129184366</v>
      </c>
    </row>
    <row r="252" spans="4:30" hidden="1" outlineLevel="1">
      <c r="D252" s="7"/>
      <c r="E252" s="55"/>
      <c r="F252" s="52" t="str">
        <f>F259</f>
        <v>RB_GUP-Land_G</v>
      </c>
      <c r="G252" s="55" t="str">
        <f>$G$8</f>
        <v>PRODUCTION</v>
      </c>
      <c r="H252" s="4">
        <f t="shared" ca="1" si="112"/>
        <v>-10654056.204469383</v>
      </c>
      <c r="I252" s="5">
        <f ca="1">VLOOKUP(CONCATENATE($F252," ",$G252),AllocFactorMatrix,(I$4+1),FALSE)*$E259</f>
        <v>-5248006.8656934211</v>
      </c>
      <c r="J252" s="5">
        <f ca="1">VLOOKUP(CONCATENATE($F252," ",$G252),AllocFactorMatrix,(J$4+1),FALSE)*$E259</f>
        <v>-259427.73167520374</v>
      </c>
      <c r="K252" s="5">
        <f ca="1">VLOOKUP(CONCATENATE($F252," ",$G252),AllocFactorMatrix,(K$4+1),FALSE)*$E259</f>
        <v>-950268.91311924695</v>
      </c>
      <c r="L252" s="5">
        <f ca="1">VLOOKUP(CONCATENATE($F252," ",$G252),AllocFactorMatrix,(L$4+1),FALSE)*$E259</f>
        <v>-29911.091552393562</v>
      </c>
      <c r="M252" s="5">
        <f ca="1">VLOOKUP(CONCATENATE($F252," ",$G252),AllocFactorMatrix,(M$4+1),FALSE)*$E259</f>
        <v>-2804.9664553037269</v>
      </c>
      <c r="N252" s="5">
        <f t="shared" ca="1" si="113"/>
        <v>-982984.97112694418</v>
      </c>
      <c r="O252" s="5">
        <f ca="1">VLOOKUP(CONCATENATE($F252," ",$G252),AllocFactorMatrix,(O$4+1),FALSE)*$E259</f>
        <v>-722352.19852780132</v>
      </c>
      <c r="P252" s="5">
        <f ca="1">VLOOKUP(CONCATENATE($F252," ",$G252),AllocFactorMatrix,(P$4+1),FALSE)*$E259</f>
        <v>-134595.25955723401</v>
      </c>
      <c r="Q252" s="5">
        <f ca="1">VLOOKUP(CONCATENATE($F252," ",$G252),AllocFactorMatrix,(Q$4+1),FALSE)*$E259</f>
        <v>-60821.091630116483</v>
      </c>
      <c r="R252" s="5">
        <f ca="1">VLOOKUP(CONCATENATE($F252," ",$G252),AllocFactorMatrix,(R$4+1),FALSE)*$E259</f>
        <v>-2735.0565042442422</v>
      </c>
      <c r="S252" s="5">
        <f t="shared" ca="1" si="110"/>
        <v>-920503.606219396</v>
      </c>
      <c r="T252" s="5">
        <f ca="1">VLOOKUP(CONCATENATE($F252," ",$G252),AllocFactorMatrix,(T$4+1),FALSE)*$E259</f>
        <v>-25233.612483266701</v>
      </c>
      <c r="U252" s="5">
        <f ca="1">VLOOKUP(CONCATENATE($F252," ",$G252),AllocFactorMatrix,(U$4+1),FALSE)*$E259</f>
        <v>-412943.76893926063</v>
      </c>
      <c r="V252" s="5">
        <f ca="1">VLOOKUP(CONCATENATE($F252," ",$G252),AllocFactorMatrix,(V$4+1),FALSE)*$E259</f>
        <v>-2182419.4219214148</v>
      </c>
      <c r="W252" s="5">
        <f ca="1">VLOOKUP(CONCATENATE($F252," ",$G252),AllocFactorMatrix,(W$4+1),FALSE)*$E259</f>
        <v>-394108.77560350701</v>
      </c>
      <c r="X252" s="5">
        <f ca="1">SUBTOTAL(9,T252:W252)</f>
        <v>-3014705.5789474491</v>
      </c>
      <c r="Y252" s="5">
        <f ca="1">VLOOKUP(CONCATENATE($F252," ",$G252),AllocFactorMatrix,(Y$4+1),FALSE)*$E259</f>
        <v>-221833.21393904375</v>
      </c>
      <c r="Z252" s="5">
        <f ca="1">VLOOKUP(CONCATENATE($F252," ",$G252),AllocFactorMatrix,(Z$4+1),FALSE)*$E259</f>
        <v>-3715.6215387010598</v>
      </c>
      <c r="AA252" s="5">
        <f t="shared" ca="1" si="109"/>
        <v>-225548.83547774481</v>
      </c>
      <c r="AB252" s="5">
        <f ca="1">VLOOKUP(CONCATENATE($F252," ",$G252),AllocFactorMatrix,(AB$4+1),FALSE)*$E259</f>
        <v>-2878.6153292226486</v>
      </c>
      <c r="AC252" s="5">
        <f ca="1">VLOOKUP(CONCATENATE($F252," ",$G252),AllocFactorMatrix,(AC$4+1),FALSE)*$E259</f>
        <v>0</v>
      </c>
      <c r="AD252" s="5">
        <f ca="1">VLOOKUP(CONCATENATE($F252," ",$G252),AllocFactorMatrix,(AD$4+1),FALSE)*$E259</f>
        <v>0</v>
      </c>
    </row>
    <row r="253" spans="4:30" hidden="1" outlineLevel="1">
      <c r="D253" s="7"/>
      <c r="E253" s="55"/>
      <c r="F253" s="52" t="str">
        <f>F259</f>
        <v>RB_GUP-Land_G</v>
      </c>
      <c r="G253" s="55" t="str">
        <f>$G$9</f>
        <v>BULKTRAN</v>
      </c>
      <c r="H253" s="4">
        <f t="shared" ca="1" si="112"/>
        <v>-38927.983953702576</v>
      </c>
      <c r="I253" s="5">
        <f ca="1">VLOOKUP(CONCATENATE($F253," ",$G253),AllocFactorMatrix,(I$4+1),FALSE)*$E259</f>
        <v>-19175.262748373043</v>
      </c>
      <c r="J253" s="5">
        <f ca="1">VLOOKUP(CONCATENATE($F253," ",$G253),AllocFactorMatrix,(J$4+1),FALSE)*$E259</f>
        <v>-947.90175516074862</v>
      </c>
      <c r="K253" s="5">
        <f ca="1">VLOOKUP(CONCATENATE($F253," ",$G253),AllocFactorMatrix,(K$4+1),FALSE)*$E259</f>
        <v>-3472.1098041598711</v>
      </c>
      <c r="L253" s="5">
        <f ca="1">VLOOKUP(CONCATENATE($F253," ",$G253),AllocFactorMatrix,(L$4+1),FALSE)*$E259</f>
        <v>-109.28968926415538</v>
      </c>
      <c r="M253" s="5">
        <f ca="1">VLOOKUP(CONCATENATE($F253," ",$G253),AllocFactorMatrix,(M$4+1),FALSE)*$E259</f>
        <v>-10.248837350504264</v>
      </c>
      <c r="N253" s="5">
        <f t="shared" ca="1" si="113"/>
        <v>-3591.6483307745307</v>
      </c>
      <c r="O253" s="5">
        <f ca="1">VLOOKUP(CONCATENATE($F253," ",$G253),AllocFactorMatrix,(O$4+1),FALSE)*$E259</f>
        <v>-2639.343575211833</v>
      </c>
      <c r="P253" s="5">
        <f ca="1">VLOOKUP(CONCATENATE($F253," ",$G253),AllocFactorMatrix,(P$4+1),FALSE)*$E259</f>
        <v>-491.78660256085925</v>
      </c>
      <c r="Q253" s="5">
        <f ca="1">VLOOKUP(CONCATENATE($F253," ",$G253),AllocFactorMatrix,(Q$4+1),FALSE)*$E259</f>
        <v>-222.22920863047648</v>
      </c>
      <c r="R253" s="5">
        <f ca="1">VLOOKUP(CONCATENATE($F253," ",$G253),AllocFactorMatrix,(R$4+1),FALSE)*$E259</f>
        <v>-9.9933991023086044</v>
      </c>
      <c r="S253" s="5">
        <f t="shared" ref="S253:S261" ca="1" si="117">SUBTOTAL(9,O253:R253)</f>
        <v>-3363.3527855054772</v>
      </c>
      <c r="T253" s="5">
        <f ca="1">VLOOKUP(CONCATENATE($F253," ",$G253),AllocFactorMatrix,(T$4+1),FALSE)*$E259</f>
        <v>-92.199031335171924</v>
      </c>
      <c r="U253" s="5">
        <f ca="1">VLOOKUP(CONCATENATE($F253," ",$G253),AllocFactorMatrix,(U$4+1),FALSE)*$E259</f>
        <v>-1508.8214387592122</v>
      </c>
      <c r="V253" s="5">
        <f ca="1">VLOOKUP(CONCATENATE($F253," ",$G253),AllocFactorMatrix,(V$4+1),FALSE)*$E259</f>
        <v>-7974.1636993773454</v>
      </c>
      <c r="W253" s="5">
        <f ca="1">VLOOKUP(CONCATENATE($F253," ",$G253),AllocFactorMatrix,(W$4+1),FALSE)*$E259</f>
        <v>-1440.0017982137897</v>
      </c>
      <c r="X253" s="5">
        <f t="shared" ref="X253:X259" ca="1" si="118">SUBTOTAL(9,T253:W253)</f>
        <v>-11015.18596768552</v>
      </c>
      <c r="Y253" s="5">
        <f ca="1">VLOOKUP(CONCATENATE($F253," ",$G253),AllocFactorMatrix,(Y$4+1),FALSE)*$E259</f>
        <v>-810.53822383579734</v>
      </c>
      <c r="Z253" s="5">
        <f ca="1">VLOOKUP(CONCATENATE($F253," ",$G253),AllocFactorMatrix,(Z$4+1),FALSE)*$E259</f>
        <v>-13.576205424550821</v>
      </c>
      <c r="AA253" s="5">
        <f t="shared" ca="1" si="109"/>
        <v>-824.11442926034817</v>
      </c>
      <c r="AB253" s="5">
        <f ca="1">VLOOKUP(CONCATENATE($F253," ",$G253),AllocFactorMatrix,(AB$4+1),FALSE)*$E259</f>
        <v>-10.517936942913146</v>
      </c>
      <c r="AC253" s="5">
        <f ca="1">VLOOKUP(CONCATENATE($F253," ",$G253),AllocFactorMatrix,(AC$4+1),FALSE)*$E259</f>
        <v>0</v>
      </c>
      <c r="AD253" s="5">
        <f ca="1">VLOOKUP(CONCATENATE($F253," ",$G253),AllocFactorMatrix,(AD$4+1),FALSE)*$E259</f>
        <v>0</v>
      </c>
    </row>
    <row r="254" spans="4:30" hidden="1" outlineLevel="1">
      <c r="D254" s="7"/>
      <c r="E254" s="55"/>
      <c r="F254" s="52" t="str">
        <f>F259</f>
        <v>RB_GUP-Land_G</v>
      </c>
      <c r="G254" s="55" t="str">
        <f>$G$10</f>
        <v>SUBTRAN</v>
      </c>
      <c r="H254" s="4">
        <f t="shared" ca="1" si="112"/>
        <v>-8562.5417919392203</v>
      </c>
      <c r="I254" s="5">
        <f ca="1">VLOOKUP(CONCATENATE($F254," ",$G254),AllocFactorMatrix,(I$4+1),FALSE)*$E259</f>
        <v>-4168.822736376912</v>
      </c>
      <c r="J254" s="5">
        <f ca="1">VLOOKUP(CONCATENATE($F254," ",$G254),AllocFactorMatrix,(J$4+1),FALSE)*$E259</f>
        <v>-201.19283872514939</v>
      </c>
      <c r="K254" s="5">
        <f ca="1">VLOOKUP(CONCATENATE($F254," ",$G254),AllocFactorMatrix,(K$4+1),FALSE)*$E259</f>
        <v>-731.92970988114462</v>
      </c>
      <c r="L254" s="5">
        <f ca="1">VLOOKUP(CONCATENATE($F254," ",$G254),AllocFactorMatrix,(L$4+1),FALSE)*$E259</f>
        <v>-22.608620081659588</v>
      </c>
      <c r="M254" s="5">
        <f ca="1">VLOOKUP(CONCATENATE($F254," ",$G254),AllocFactorMatrix,(M$4+1),FALSE)*$E259</f>
        <v>-2.8157840616328178</v>
      </c>
      <c r="N254" s="5">
        <f t="shared" ca="1" si="113"/>
        <v>-757.35411402443708</v>
      </c>
      <c r="O254" s="5">
        <f ca="1">VLOOKUP(CONCATENATE($F254," ",$G254),AllocFactorMatrix,(O$4+1),FALSE)*$E259</f>
        <v>-552.98433574120543</v>
      </c>
      <c r="P254" s="5">
        <f ca="1">VLOOKUP(CONCATENATE($F254," ",$G254),AllocFactorMatrix,(P$4+1),FALSE)*$E259</f>
        <v>-102.79914303774976</v>
      </c>
      <c r="Q254" s="5">
        <f ca="1">VLOOKUP(CONCATENATE($F254," ",$G254),AllocFactorMatrix,(Q$4+1),FALSE)*$E259</f>
        <v>-61.166714998904695</v>
      </c>
      <c r="R254" s="5">
        <f ca="1">VLOOKUP(CONCATENATE($F254," ",$G254),AllocFactorMatrix,(R$4+1),FALSE)*$E259</f>
        <v>0</v>
      </c>
      <c r="S254" s="5">
        <f t="shared" ca="1" si="117"/>
        <v>-716.95019377785991</v>
      </c>
      <c r="T254" s="5">
        <f ca="1">VLOOKUP(CONCATENATE($F254," ",$G254),AllocFactorMatrix,(T$4+1),FALSE)*$E259</f>
        <v>-19.30926350065414</v>
      </c>
      <c r="U254" s="5">
        <f ca="1">VLOOKUP(CONCATENATE($F254," ",$G254),AllocFactorMatrix,(U$4+1),FALSE)*$E259</f>
        <v>-316.10366802660434</v>
      </c>
      <c r="V254" s="5">
        <f ca="1">VLOOKUP(CONCATENATE($F254," ",$G254),AllocFactorMatrix,(V$4+1),FALSE)*$E259</f>
        <v>-2202.1940839887779</v>
      </c>
      <c r="W254" s="5">
        <f ca="1">VLOOKUP(CONCATENATE($F254," ",$G254),AllocFactorMatrix,(W$4+1),FALSE)*$E259</f>
        <v>0</v>
      </c>
      <c r="X254" s="5">
        <f t="shared" ca="1" si="118"/>
        <v>-2537.6070155160364</v>
      </c>
      <c r="Y254" s="5">
        <f ca="1">VLOOKUP(CONCATENATE($F254," ",$G254),AllocFactorMatrix,(Y$4+1),FALSE)*$E259</f>
        <v>-166.43208397062159</v>
      </c>
      <c r="Z254" s="5">
        <f ca="1">VLOOKUP(CONCATENATE($F254," ",$G254),AllocFactorMatrix,(Z$4+1),FALSE)*$E259</f>
        <v>-2.7744273614244892</v>
      </c>
      <c r="AA254" s="5">
        <f t="shared" ca="1" si="109"/>
        <v>-169.20651133204609</v>
      </c>
      <c r="AB254" s="5">
        <f ca="1">VLOOKUP(CONCATENATE($F254," ",$G254),AllocFactorMatrix,(AB$4+1),FALSE)*$E259</f>
        <v>-2.2224738010266916</v>
      </c>
      <c r="AC254" s="5">
        <f ca="1">VLOOKUP(CONCATENATE($F254," ",$G254),AllocFactorMatrix,(AC$4+1),FALSE)*$E259</f>
        <v>-7.5568860409832395</v>
      </c>
      <c r="AD254" s="5">
        <f ca="1">VLOOKUP(CONCATENATE($F254," ",$G254),AllocFactorMatrix,(AD$4+1),FALSE)*$E259</f>
        <v>-1.6290223447694394</v>
      </c>
    </row>
    <row r="255" spans="4:30" hidden="1" outlineLevel="1">
      <c r="D255" s="7"/>
      <c r="E255" s="55"/>
      <c r="F255" s="52" t="str">
        <f>F259</f>
        <v>RB_GUP-Land_G</v>
      </c>
      <c r="G255" s="55" t="str">
        <f>$G$11</f>
        <v>DISTPRI</v>
      </c>
      <c r="H255" s="4">
        <f t="shared" ca="1" si="112"/>
        <v>-5486007.4961981969</v>
      </c>
      <c r="I255" s="5">
        <f ca="1">VLOOKUP(CONCATENATE($F255," ",$G255),AllocFactorMatrix,(I$4+1),FALSE)*$E259</f>
        <v>-3666532.7908221325</v>
      </c>
      <c r="J255" s="5">
        <f ca="1">VLOOKUP(CONCATENATE($F255," ",$G255),AllocFactorMatrix,(J$4+1),FALSE)*$E259</f>
        <v>-172830.7841400684</v>
      </c>
      <c r="K255" s="5">
        <f ca="1">VLOOKUP(CONCATENATE($F255," ",$G255),AllocFactorMatrix,(K$4+1),FALSE)*$E259</f>
        <v>-627559.18441876222</v>
      </c>
      <c r="L255" s="5">
        <f ca="1">VLOOKUP(CONCATENATE($F255," ",$G255),AllocFactorMatrix,(L$4+1),FALSE)*$E259</f>
        <v>-19394.844261054652</v>
      </c>
      <c r="M255" s="5">
        <f ca="1">VLOOKUP(CONCATENATE($F255," ",$G255),AllocFactorMatrix,(M$4+1),FALSE)*$E259</f>
        <v>0</v>
      </c>
      <c r="N255" s="5">
        <f t="shared" ca="1" si="113"/>
        <v>-646954.02867981687</v>
      </c>
      <c r="O255" s="5">
        <f ca="1">VLOOKUP(CONCATENATE($F255," ",$G255),AllocFactorMatrix,(O$4+1),FALSE)*$E259</f>
        <v>-470559.70034746459</v>
      </c>
      <c r="P255" s="5">
        <f ca="1">VLOOKUP(CONCATENATE($F255," ",$G255),AllocFactorMatrix,(P$4+1),FALSE)*$E259</f>
        <v>-87641.775855567917</v>
      </c>
      <c r="Q255" s="5">
        <f ca="1">VLOOKUP(CONCATENATE($F255," ",$G255),AllocFactorMatrix,(Q$4+1),FALSE)*$E259</f>
        <v>0</v>
      </c>
      <c r="R255" s="5">
        <f ca="1">VLOOKUP(CONCATENATE($F255," ",$G255),AllocFactorMatrix,(R$4+1),FALSE)*$E259</f>
        <v>0</v>
      </c>
      <c r="S255" s="5">
        <f t="shared" ca="1" si="117"/>
        <v>-558201.47620303254</v>
      </c>
      <c r="T255" s="5">
        <f ca="1">VLOOKUP(CONCATENATE($F255," ",$G255),AllocFactorMatrix,(T$4+1),FALSE)*$E259</f>
        <v>-16775.163333487188</v>
      </c>
      <c r="U255" s="5">
        <f ca="1">VLOOKUP(CONCATENATE($F255," ",$G255),AllocFactorMatrix,(U$4+1),FALSE)*$E259</f>
        <v>-270545.42495619116</v>
      </c>
      <c r="V255" s="5">
        <f ca="1">VLOOKUP(CONCATENATE($F255," ",$G255),AllocFactorMatrix,(V$4+1),FALSE)*$E259</f>
        <v>0</v>
      </c>
      <c r="W255" s="5">
        <f ca="1">VLOOKUP(CONCATENATE($F255," ",$G255),AllocFactorMatrix,(W$4+1),FALSE)*$E259</f>
        <v>0</v>
      </c>
      <c r="X255" s="5">
        <f t="shared" ca="1" si="118"/>
        <v>-287320.58828967833</v>
      </c>
      <c r="Y255" s="5">
        <f ca="1">VLOOKUP(CONCATENATE($F255," ",$G255),AllocFactorMatrix,(Y$4+1),FALSE)*$E259</f>
        <v>-141895.37451519995</v>
      </c>
      <c r="Z255" s="5">
        <f ca="1">VLOOKUP(CONCATENATE($F255," ",$G255),AllocFactorMatrix,(Z$4+1),FALSE)*$E259</f>
        <v>-2367.3702981606571</v>
      </c>
      <c r="AA255" s="5">
        <f t="shared" ca="1" si="109"/>
        <v>-144262.74481336059</v>
      </c>
      <c r="AB255" s="5">
        <f ca="1">VLOOKUP(CONCATENATE($F255," ",$G255),AllocFactorMatrix,(AB$4+1),FALSE)*$E259</f>
        <v>-1917.9666128952772</v>
      </c>
      <c r="AC255" s="5">
        <f ca="1">VLOOKUP(CONCATENATE($F255," ",$G255),AllocFactorMatrix,(AC$4+1),FALSE)*$E259</f>
        <v>-6570.6871534953898</v>
      </c>
      <c r="AD255" s="5">
        <f ca="1">VLOOKUP(CONCATENATE($F255," ",$G255),AllocFactorMatrix,(AD$4+1),FALSE)*$E259</f>
        <v>-1416.4294837163909</v>
      </c>
    </row>
    <row r="256" spans="4:30" hidden="1" outlineLevel="1">
      <c r="D256" s="7"/>
      <c r="E256" s="55"/>
      <c r="F256" s="52" t="str">
        <f>F259</f>
        <v>RB_GUP-Land_G</v>
      </c>
      <c r="G256" s="55" t="str">
        <f>$G$12</f>
        <v>DISTSEC</v>
      </c>
      <c r="H256" s="4">
        <f t="shared" ca="1" si="112"/>
        <v>-2264142.7693900731</v>
      </c>
      <c r="I256" s="5">
        <f ca="1">VLOOKUP(CONCATENATE($F256," ",$G256),AllocFactorMatrix,(I$4+1),FALSE)*$E259</f>
        <v>-1692902.8353111995</v>
      </c>
      <c r="J256" s="5">
        <f ca="1">VLOOKUP(CONCATENATE($F256," ",$G256),AllocFactorMatrix,(J$4+1),FALSE)*$E259</f>
        <v>-81615.38523434884</v>
      </c>
      <c r="K256" s="5">
        <f ca="1">VLOOKUP(CONCATENATE($F256," ",$G256),AllocFactorMatrix,(K$4+1),FALSE)*$E259</f>
        <v>-246267.62943776304</v>
      </c>
      <c r="L256" s="5">
        <f ca="1">VLOOKUP(CONCATENATE($F256," ",$G256),AllocFactorMatrix,(L$4+1),FALSE)*$E259</f>
        <v>0</v>
      </c>
      <c r="M256" s="5">
        <f ca="1">VLOOKUP(CONCATENATE($F256," ",$G256),AllocFactorMatrix,(M$4+1),FALSE)*$E259</f>
        <v>0</v>
      </c>
      <c r="N256" s="5">
        <f t="shared" ca="1" si="113"/>
        <v>-246267.62943776304</v>
      </c>
      <c r="O256" s="5">
        <f ca="1">VLOOKUP(CONCATENATE($F256," ",$G256),AllocFactorMatrix,(O$4+1),FALSE)*$E259</f>
        <v>-156922.69200997718</v>
      </c>
      <c r="P256" s="5">
        <f ca="1">VLOOKUP(CONCATENATE($F256," ",$G256),AllocFactorMatrix,(P$4+1),FALSE)*$E259</f>
        <v>0</v>
      </c>
      <c r="Q256" s="5">
        <f ca="1">VLOOKUP(CONCATENATE($F256," ",$G256),AllocFactorMatrix,(Q$4+1),FALSE)*$E259</f>
        <v>0</v>
      </c>
      <c r="R256" s="5">
        <f ca="1">VLOOKUP(CONCATENATE($F256," ",$G256),AllocFactorMatrix,(R$4+1),FALSE)*$E259</f>
        <v>0</v>
      </c>
      <c r="S256" s="5">
        <f t="shared" ca="1" si="117"/>
        <v>-156922.69200997718</v>
      </c>
      <c r="T256" s="5">
        <f ca="1">VLOOKUP(CONCATENATE($F256," ",$G256),AllocFactorMatrix,(T$4+1),FALSE)*$E259</f>
        <v>-4242.860389105218</v>
      </c>
      <c r="U256" s="5">
        <f ca="1">VLOOKUP(CONCATENATE($F256," ",$G256),AllocFactorMatrix,(U$4+1),FALSE)*$E259</f>
        <v>0</v>
      </c>
      <c r="V256" s="5">
        <f ca="1">VLOOKUP(CONCATENATE($F256," ",$G256),AllocFactorMatrix,(V$4+1),FALSE)*$E259</f>
        <v>0</v>
      </c>
      <c r="W256" s="5">
        <f ca="1">VLOOKUP(CONCATENATE($F256," ",$G256),AllocFactorMatrix,(W$4+1),FALSE)*$E259</f>
        <v>0</v>
      </c>
      <c r="X256" s="5">
        <f t="shared" ca="1" si="118"/>
        <v>-4242.860389105218</v>
      </c>
      <c r="Y256" s="5">
        <f ca="1">VLOOKUP(CONCATENATE($F256," ",$G256),AllocFactorMatrix,(Y$4+1),FALSE)*$E259</f>
        <v>-57880.007986838988</v>
      </c>
      <c r="Z256" s="5">
        <f ca="1">VLOOKUP(CONCATENATE($F256," ",$G256),AllocFactorMatrix,(Z$4+1),FALSE)*$E259</f>
        <v>0</v>
      </c>
      <c r="AA256" s="5">
        <f t="shared" ca="1" si="109"/>
        <v>-57880.007986838988</v>
      </c>
      <c r="AB256" s="5">
        <f ca="1">VLOOKUP(CONCATENATE($F256," ",$G256),AllocFactorMatrix,(AB$4+1),FALSE)*$E259</f>
        <v>-600.62270480981283</v>
      </c>
      <c r="AC256" s="5">
        <f ca="1">VLOOKUP(CONCATENATE($F256," ",$G256),AllocFactorMatrix,(AC$4+1),FALSE)*$E259</f>
        <v>-20393.450915619342</v>
      </c>
      <c r="AD256" s="5">
        <f ca="1">VLOOKUP(CONCATENATE($F256," ",$G256),AllocFactorMatrix,(AD$4+1),FALSE)*$E259</f>
        <v>-3317.2854004111209</v>
      </c>
    </row>
    <row r="257" spans="4:30" hidden="1" outlineLevel="1">
      <c r="D257" s="7"/>
      <c r="E257" s="55"/>
      <c r="F257" s="52" t="str">
        <f>F259</f>
        <v>RB_GUP-Land_G</v>
      </c>
      <c r="G257" s="55" t="str">
        <f>$G$13</f>
        <v>ENERGY</v>
      </c>
      <c r="H257" s="4">
        <f t="shared" ca="1" si="112"/>
        <v>-2804728.7749608923</v>
      </c>
      <c r="I257" s="5">
        <f ca="1">VLOOKUP(CONCATENATE($F257," ",$G257),AllocFactorMatrix,(I$4+1),FALSE)*$E259</f>
        <v>-1052410.212940447</v>
      </c>
      <c r="J257" s="5">
        <f ca="1">VLOOKUP(CONCATENATE($F257," ",$G257),AllocFactorMatrix,(J$4+1),FALSE)*$E259</f>
        <v>-68202.982257308977</v>
      </c>
      <c r="K257" s="5">
        <f ca="1">VLOOKUP(CONCATENATE($F257," ",$G257),AllocFactorMatrix,(K$4+1),FALSE)*$E259</f>
        <v>-228828.3989310108</v>
      </c>
      <c r="L257" s="5">
        <f ca="1">VLOOKUP(CONCATENATE($F257," ",$G257),AllocFactorMatrix,(L$4+1),FALSE)*$E259</f>
        <v>-7272.6860119035236</v>
      </c>
      <c r="M257" s="5">
        <f ca="1">VLOOKUP(CONCATENATE($F257," ",$G257),AllocFactorMatrix,(M$4+1),FALSE)*$E259</f>
        <v>-670.45663107099563</v>
      </c>
      <c r="N257" s="5">
        <f t="shared" ca="1" si="113"/>
        <v>-236771.54157398531</v>
      </c>
      <c r="O257" s="5">
        <f ca="1">VLOOKUP(CONCATENATE($F257," ",$G257),AllocFactorMatrix,(O$4+1),FALSE)*$E259</f>
        <v>-208626.04420727762</v>
      </c>
      <c r="P257" s="5">
        <f ca="1">VLOOKUP(CONCATENATE($F257," ",$G257),AllocFactorMatrix,(P$4+1),FALSE)*$E259</f>
        <v>-38675.254283405033</v>
      </c>
      <c r="Q257" s="5">
        <f ca="1">VLOOKUP(CONCATENATE($F257," ",$G257),AllocFactorMatrix,(Q$4+1),FALSE)*$E259</f>
        <v>-17573.045617398595</v>
      </c>
      <c r="R257" s="5">
        <f ca="1">VLOOKUP(CONCATENATE($F257," ",$G257),AllocFactorMatrix,(R$4+1),FALSE)*$E259</f>
        <v>-814.2319240698921</v>
      </c>
      <c r="S257" s="5">
        <f t="shared" ca="1" si="117"/>
        <v>-265688.57603215112</v>
      </c>
      <c r="T257" s="5">
        <f ca="1">VLOOKUP(CONCATENATE($F257," ",$G257),AllocFactorMatrix,(T$4+1),FALSE)*$E259</f>
        <v>-7994.9453595854466</v>
      </c>
      <c r="U257" s="5">
        <f ca="1">VLOOKUP(CONCATENATE($F257," ",$G257),AllocFactorMatrix,(U$4+1),FALSE)*$E259</f>
        <v>-140379.26344967089</v>
      </c>
      <c r="V257" s="5">
        <f ca="1">VLOOKUP(CONCATENATE($F257," ",$G257),AllocFactorMatrix,(V$4+1),FALSE)*$E259</f>
        <v>-797015.17536402191</v>
      </c>
      <c r="W257" s="5">
        <f ca="1">VLOOKUP(CONCATENATE($F257," ",$G257),AllocFactorMatrix,(W$4+1),FALSE)*$E259</f>
        <v>-151212.43263791938</v>
      </c>
      <c r="X257" s="5">
        <f t="shared" ca="1" si="118"/>
        <v>-1096601.8168111977</v>
      </c>
      <c r="Y257" s="5">
        <f ca="1">VLOOKUP(CONCATENATE($F257," ",$G257),AllocFactorMatrix,(Y$4+1),FALSE)*$E259</f>
        <v>-56523.084088569267</v>
      </c>
      <c r="Z257" s="5">
        <f ca="1">VLOOKUP(CONCATENATE($F257," ",$G257),AllocFactorMatrix,(Z$4+1),FALSE)*$E259</f>
        <v>-920.10570243423103</v>
      </c>
      <c r="AA257" s="5">
        <f t="shared" ca="1" si="109"/>
        <v>-57443.189791003497</v>
      </c>
      <c r="AB257" s="5">
        <f ca="1">VLOOKUP(CONCATENATE($F257," ",$G257),AllocFactorMatrix,(AB$4+1),FALSE)*$E259</f>
        <v>-1026.3038974081576</v>
      </c>
      <c r="AC257" s="5">
        <f ca="1">VLOOKUP(CONCATENATE($F257," ",$G257),AllocFactorMatrix,(AC$4+1),FALSE)*$E259</f>
        <v>-22192.447477137139</v>
      </c>
      <c r="AD257" s="5">
        <f ca="1">VLOOKUP(CONCATENATE($F257," ",$G257),AllocFactorMatrix,(AD$4+1),FALSE)*$E259</f>
        <v>-4391.7041802537724</v>
      </c>
    </row>
    <row r="258" spans="4:30" hidden="1" outlineLevel="1">
      <c r="D258" s="7"/>
      <c r="E258" s="55"/>
      <c r="F258" s="52" t="str">
        <f>F259</f>
        <v>RB_GUP-Land_G</v>
      </c>
      <c r="G258" s="55" t="str">
        <f>$G$14</f>
        <v>CUSTOMER</v>
      </c>
      <c r="H258" s="4">
        <f t="shared" ca="1" si="112"/>
        <v>-2114023.2292358186</v>
      </c>
      <c r="I258" s="5">
        <f ca="1">VLOOKUP(CONCATENATE($F258," ",$G258),AllocFactorMatrix,(I$4+1),FALSE)*$E259</f>
        <v>-1510471.6950970527</v>
      </c>
      <c r="J258" s="5">
        <f ca="1">VLOOKUP(CONCATENATE($F258," ",$G258),AllocFactorMatrix,(J$4+1),FALSE)*$E259</f>
        <v>-258491.44408757833</v>
      </c>
      <c r="K258" s="5">
        <f ca="1">VLOOKUP(CONCATENATE($F258," ",$G258),AllocFactorMatrix,(K$4+1),FALSE)*$E259</f>
        <v>-74431.604074644594</v>
      </c>
      <c r="L258" s="5">
        <f ca="1">VLOOKUP(CONCATENATE($F258," ",$G258),AllocFactorMatrix,(L$4+1),FALSE)*$E259</f>
        <v>-12442.204067050958</v>
      </c>
      <c r="M258" s="5">
        <f ca="1">VLOOKUP(CONCATENATE($F258," ",$G258),AllocFactorMatrix,(M$4+1),FALSE)*$E259</f>
        <v>-1965.8085762558071</v>
      </c>
      <c r="N258" s="5">
        <f t="shared" ca="1" si="113"/>
        <v>-88839.616717951358</v>
      </c>
      <c r="O258" s="5">
        <f ca="1">VLOOKUP(CONCATENATE($F258," ",$G258),AllocFactorMatrix,(O$4+1),FALSE)*$E259</f>
        <v>-13889.111249796582</v>
      </c>
      <c r="P258" s="5">
        <f ca="1">VLOOKUP(CONCATENATE($F258," ",$G258),AllocFactorMatrix,(P$4+1),FALSE)*$E259</f>
        <v>-3567.1085240139441</v>
      </c>
      <c r="Q258" s="5">
        <f ca="1">VLOOKUP(CONCATENATE($F258," ",$G258),AllocFactorMatrix,(Q$4+1),FALSE)*$E259</f>
        <v>-6822.765307474132</v>
      </c>
      <c r="R258" s="5">
        <f ca="1">VLOOKUP(CONCATENATE($F258," ",$G258),AllocFactorMatrix,(R$4+1),FALSE)*$E259</f>
        <v>-1190.8090869786538</v>
      </c>
      <c r="S258" s="5">
        <f t="shared" ca="1" si="117"/>
        <v>-25469.794168263314</v>
      </c>
      <c r="T258" s="5">
        <f ca="1">VLOOKUP(CONCATENATE($F258," ",$G258),AllocFactorMatrix,(T$4+1),FALSE)*$E259</f>
        <v>-96.595323014146857</v>
      </c>
      <c r="U258" s="5">
        <f ca="1">VLOOKUP(CONCATENATE($F258," ",$G258),AllocFactorMatrix,(U$4+1),FALSE)*$E259</f>
        <v>-2123.6101550793064</v>
      </c>
      <c r="V258" s="5">
        <f ca="1">VLOOKUP(CONCATENATE($F258," ",$G258),AllocFactorMatrix,(V$4+1),FALSE)*$E259</f>
        <v>-10038.87027669322</v>
      </c>
      <c r="W258" s="5">
        <f ca="1">VLOOKUP(CONCATENATE($F258," ",$G258),AllocFactorMatrix,(W$4+1),FALSE)*$E259</f>
        <v>-1786.8788977757263</v>
      </c>
      <c r="X258" s="5">
        <f t="shared" ca="1" si="118"/>
        <v>-14045.954652562401</v>
      </c>
      <c r="Y258" s="5">
        <f ca="1">VLOOKUP(CONCATENATE($F258," ",$G258),AllocFactorMatrix,(Y$4+1),FALSE)*$E259</f>
        <v>-3801.4781617947438</v>
      </c>
      <c r="Z258" s="5">
        <f ca="1">VLOOKUP(CONCATENATE($F258," ",$G258),AllocFactorMatrix,(Z$4+1),FALSE)*$E259</f>
        <v>-60.225861130531108</v>
      </c>
      <c r="AA258" s="5">
        <f t="shared" ca="1" si="109"/>
        <v>-3861.7040229252748</v>
      </c>
      <c r="AB258" s="5">
        <f ca="1">VLOOKUP(CONCATENATE($F258," ",$G258),AllocFactorMatrix,(AB$4+1),FALSE)*$E259</f>
        <v>-108.32288322854006</v>
      </c>
      <c r="AC258" s="5">
        <f ca="1">VLOOKUP(CONCATENATE($F258," ",$G258),AllocFactorMatrix,(AC$4+1),FALSE)*$E259</f>
        <v>-166712.39914160236</v>
      </c>
      <c r="AD258" s="5">
        <f ca="1">VLOOKUP(CONCATENATE($F258," ",$G258),AllocFactorMatrix,(AD$4+1),FALSE)*$E259</f>
        <v>-46022.298464654014</v>
      </c>
    </row>
    <row r="259" spans="4:30" collapsed="1">
      <c r="D259" s="108" t="s">
        <v>152</v>
      </c>
      <c r="E259" s="61">
        <f>-11599721-10474605-1296123</f>
        <v>-23370449</v>
      </c>
      <c r="F259" s="61" t="s">
        <v>580</v>
      </c>
      <c r="G259" s="55" t="str">
        <f>$G$15</f>
        <v>TOTAL</v>
      </c>
      <c r="H259" s="4">
        <f t="shared" ca="1" si="112"/>
        <v>-23370449</v>
      </c>
      <c r="I259" s="5">
        <f ca="1">VLOOKUP(CONCATENATE($F259," ",$G259),AllocFactorMatrix,(I$4+1),FALSE)*$E259</f>
        <v>-13193668.485349001</v>
      </c>
      <c r="J259" s="5">
        <f ca="1">VLOOKUP(CONCATENATE($F259," ",$G259),AllocFactorMatrix,(J$4+1),FALSE)*$E259</f>
        <v>-841717.42198839423</v>
      </c>
      <c r="K259" s="5">
        <f ca="1">VLOOKUP(CONCATENATE($F259," ",$G259),AllocFactorMatrix,(K$4+1),FALSE)*$E259</f>
        <v>-2131559.7694954691</v>
      </c>
      <c r="L259" s="5">
        <f ca="1">VLOOKUP(CONCATENATE($F259," ",$G259),AllocFactorMatrix,(L$4+1),FALSE)*$E259</f>
        <v>-69152.724201748511</v>
      </c>
      <c r="M259" s="5">
        <f ca="1">VLOOKUP(CONCATENATE($F259," ",$G259),AllocFactorMatrix,(M$4+1),FALSE)*$E259</f>
        <v>-5454.2962840426671</v>
      </c>
      <c r="N259" s="5">
        <f t="shared" ca="1" si="113"/>
        <v>-2206166.7899812604</v>
      </c>
      <c r="O259" s="5">
        <f ca="1">VLOOKUP(CONCATENATE($F259," ",$G259),AllocFactorMatrix,(O$4+1),FALSE)*$E259</f>
        <v>-1575542.0742532702</v>
      </c>
      <c r="P259" s="5">
        <f ca="1">VLOOKUP(CONCATENATE($F259," ",$G259),AllocFactorMatrix,(P$4+1),FALSE)*$E259</f>
        <v>-265073.98396581947</v>
      </c>
      <c r="Q259" s="5">
        <f ca="1">VLOOKUP(CONCATENATE($F259," ",$G259),AllocFactorMatrix,(Q$4+1),FALSE)*$E259</f>
        <v>-85500.298478618584</v>
      </c>
      <c r="R259" s="5">
        <f ca="1">VLOOKUP(CONCATENATE($F259," ",$G259),AllocFactorMatrix,(R$4+1),FALSE)*$E259</f>
        <v>-4750.0909143950967</v>
      </c>
      <c r="S259" s="5">
        <f t="shared" ca="1" si="117"/>
        <v>-1930866.4476121033</v>
      </c>
      <c r="T259" s="5">
        <f ca="1">VLOOKUP(CONCATENATE($F259," ",$G259),AllocFactorMatrix,(T$4+1),FALSE)*$E259</f>
        <v>-54454.685183294518</v>
      </c>
      <c r="U259" s="5">
        <f ca="1">VLOOKUP(CONCATENATE($F259," ",$G259),AllocFactorMatrix,(U$4+1),FALSE)*$E259</f>
        <v>-827816.99260698783</v>
      </c>
      <c r="V259" s="5">
        <f ca="1">VLOOKUP(CONCATENATE($F259," ",$G259),AllocFactorMatrix,(V$4+1),FALSE)*$E259</f>
        <v>-2999649.8253454962</v>
      </c>
      <c r="W259" s="5">
        <f ca="1">VLOOKUP(CONCATENATE($F259," ",$G259),AllocFactorMatrix,(W$4+1),FALSE)*$E259</f>
        <v>-548548.08893741586</v>
      </c>
      <c r="X259" s="5">
        <f t="shared" ca="1" si="118"/>
        <v>-4430469.5920731947</v>
      </c>
      <c r="Y259" s="5">
        <f ca="1">VLOOKUP(CONCATENATE($F259," ",$G259),AllocFactorMatrix,(Y$4+1),FALSE)*$E259</f>
        <v>-482910.12899925315</v>
      </c>
      <c r="Z259" s="5">
        <f ca="1">VLOOKUP(CONCATENATE($F259," ",$G259),AllocFactorMatrix,(Z$4+1),FALSE)*$E259</f>
        <v>-7079.6740332124546</v>
      </c>
      <c r="AA259" s="5">
        <f t="shared" ca="1" si="109"/>
        <v>-489989.80303246563</v>
      </c>
      <c r="AB259" s="5">
        <f ca="1">VLOOKUP(CONCATENATE($F259," ",$G259),AllocFactorMatrix,(AB$4+1),FALSE)*$E259</f>
        <v>-6544.5718383083758</v>
      </c>
      <c r="AC259" s="5">
        <f ca="1">VLOOKUP(CONCATENATE($F259," ",$G259),AllocFactorMatrix,(AC$4+1),FALSE)*$E259</f>
        <v>-215876.54157389523</v>
      </c>
      <c r="AD259" s="5">
        <f ca="1">VLOOKUP(CONCATENATE($F259," ",$G259),AllocFactorMatrix,(AD$4+1),FALSE)*$E259</f>
        <v>-55149.346551380062</v>
      </c>
    </row>
    <row r="260" spans="4:30">
      <c r="D260" s="7"/>
      <c r="E260" s="7"/>
      <c r="F260" s="7"/>
      <c r="G260" s="7"/>
      <c r="H260" s="4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4:30" hidden="1" outlineLevel="1">
      <c r="D261" s="7"/>
      <c r="E261" s="7"/>
      <c r="F261" s="52" t="str">
        <f>F268</f>
        <v>BULK_TRANS</v>
      </c>
      <c r="G261" s="55" t="str">
        <f>$G$8</f>
        <v>PRODUCTION</v>
      </c>
      <c r="H261" s="4">
        <f t="shared" ref="H261:H268" si="119">SUBTOTAL(9,I261:AD261)</f>
        <v>0</v>
      </c>
      <c r="I261" s="5">
        <f>VLOOKUP(CONCATENATE($F261," ",$G261),AllocFactorMatrix,(I$4+1),FALSE)*$E268</f>
        <v>0</v>
      </c>
      <c r="J261" s="5">
        <f>VLOOKUP(CONCATENATE($F261," ",$G261),AllocFactorMatrix,(J$4+1),FALSE)*$E268</f>
        <v>0</v>
      </c>
      <c r="K261" s="5">
        <f>VLOOKUP(CONCATENATE($F261," ",$G261),AllocFactorMatrix,(K$4+1),FALSE)*$E268</f>
        <v>0</v>
      </c>
      <c r="L261" s="5">
        <f>VLOOKUP(CONCATENATE($F261," ",$G261),AllocFactorMatrix,(L$4+1),FALSE)*$E268</f>
        <v>0</v>
      </c>
      <c r="M261" s="5">
        <f>VLOOKUP(CONCATENATE($F261," ",$G261),AllocFactorMatrix,(M$4+1),FALSE)*$E268</f>
        <v>0</v>
      </c>
      <c r="N261" s="5">
        <f t="shared" ref="N261:N268" si="120">SUBTOTAL(9,K261:M261)</f>
        <v>0</v>
      </c>
      <c r="O261" s="5">
        <f>VLOOKUP(CONCATENATE($F261," ",$G261),AllocFactorMatrix,(O$4+1),FALSE)*$E268</f>
        <v>0</v>
      </c>
      <c r="P261" s="5">
        <f>VLOOKUP(CONCATENATE($F261," ",$G261),AllocFactorMatrix,(P$4+1),FALSE)*$E268</f>
        <v>0</v>
      </c>
      <c r="Q261" s="5">
        <f>VLOOKUP(CONCATENATE($F261," ",$G261),AllocFactorMatrix,(Q$4+1),FALSE)*$E268</f>
        <v>0</v>
      </c>
      <c r="R261" s="5">
        <f>VLOOKUP(CONCATENATE($F261," ",$G261),AllocFactorMatrix,(R$4+1),FALSE)*$E268</f>
        <v>0</v>
      </c>
      <c r="S261" s="5">
        <f t="shared" si="117"/>
        <v>0</v>
      </c>
      <c r="T261" s="5">
        <f>VLOOKUP(CONCATENATE($F261," ",$G261),AllocFactorMatrix,(T$4+1),FALSE)*$E268</f>
        <v>0</v>
      </c>
      <c r="U261" s="5">
        <f>VLOOKUP(CONCATENATE($F261," ",$G261),AllocFactorMatrix,(U$4+1),FALSE)*$E268</f>
        <v>0</v>
      </c>
      <c r="V261" s="5">
        <f>VLOOKUP(CONCATENATE($F261," ",$G261),AllocFactorMatrix,(V$4+1),FALSE)*$E268</f>
        <v>0</v>
      </c>
      <c r="W261" s="5">
        <f>VLOOKUP(CONCATENATE($F261," ",$G261),AllocFactorMatrix,(W$4+1),FALSE)*$E268</f>
        <v>0</v>
      </c>
      <c r="X261" s="5">
        <f>SUBTOTAL(9,T261:W261)</f>
        <v>0</v>
      </c>
      <c r="Y261" s="5">
        <f>VLOOKUP(CONCATENATE($F261," ",$G261),AllocFactorMatrix,(Y$4+1),FALSE)*$E268</f>
        <v>0</v>
      </c>
      <c r="Z261" s="5">
        <f>VLOOKUP(CONCATENATE($F261," ",$G261),AllocFactorMatrix,(Z$4+1),FALSE)*$E268</f>
        <v>0</v>
      </c>
      <c r="AA261" s="5">
        <f t="shared" ref="AA261:AA268" si="121">SUBTOTAL(9,Y261:Z261)</f>
        <v>0</v>
      </c>
      <c r="AB261" s="5">
        <f>VLOOKUP(CONCATENATE($F261," ",$G261),AllocFactorMatrix,(AB$4+1),FALSE)*$E268</f>
        <v>0</v>
      </c>
      <c r="AC261" s="5">
        <f>VLOOKUP(CONCATENATE($F261," ",$G261),AllocFactorMatrix,(AC$4+1),FALSE)*$E268</f>
        <v>0</v>
      </c>
      <c r="AD261" s="5">
        <f>VLOOKUP(CONCATENATE($F261," ",$G261),AllocFactorMatrix,(AD$4+1),FALSE)*$E268</f>
        <v>0</v>
      </c>
    </row>
    <row r="262" spans="4:30" hidden="1" outlineLevel="1">
      <c r="D262" s="7"/>
      <c r="E262" s="7"/>
      <c r="F262" s="52" t="str">
        <f>F268</f>
        <v>BULK_TRANS</v>
      </c>
      <c r="G262" s="55" t="str">
        <f>$G$9</f>
        <v>BULKTRAN</v>
      </c>
      <c r="H262" s="4">
        <f t="shared" si="119"/>
        <v>-1061244.9099999995</v>
      </c>
      <c r="I262" s="5">
        <f>VLOOKUP(CONCATENATE($F262," ",$G262),AllocFactorMatrix,(I$4+1),FALSE)*$E268</f>
        <v>-522751.19137496385</v>
      </c>
      <c r="J262" s="5">
        <f>VLOOKUP(CONCATENATE($F262," ",$G262),AllocFactorMatrix,(J$4+1),FALSE)*$E268</f>
        <v>-25841.459296756879</v>
      </c>
      <c r="K262" s="5">
        <f>VLOOKUP(CONCATENATE($F262," ",$G262),AllocFactorMatrix,(K$4+1),FALSE)*$E268</f>
        <v>-94655.784409695538</v>
      </c>
      <c r="L262" s="5">
        <f>VLOOKUP(CONCATENATE($F262," ",$G262),AllocFactorMatrix,(L$4+1),FALSE)*$E268</f>
        <v>-2979.4280275342885</v>
      </c>
      <c r="M262" s="5">
        <f>VLOOKUP(CONCATENATE($F262," ",$G262),AllocFactorMatrix,(M$4+1),FALSE)*$E268</f>
        <v>-279.40122675184222</v>
      </c>
      <c r="N262" s="5">
        <f t="shared" si="120"/>
        <v>-97914.613663981669</v>
      </c>
      <c r="O262" s="5">
        <f>VLOOKUP(CONCATENATE($F262," ",$G262),AllocFactorMatrix,(O$4+1),FALSE)*$E268</f>
        <v>-71953.120877413094</v>
      </c>
      <c r="P262" s="5">
        <f>VLOOKUP(CONCATENATE($F262," ",$G262),AllocFactorMatrix,(P$4+1),FALSE)*$E268</f>
        <v>-13406.962697955598</v>
      </c>
      <c r="Q262" s="5">
        <f>VLOOKUP(CONCATENATE($F262," ",$G262),AllocFactorMatrix,(Q$4+1),FALSE)*$E268</f>
        <v>-6058.3568055542628</v>
      </c>
      <c r="R262" s="5">
        <f>VLOOKUP(CONCATENATE($F262," ",$G262),AllocFactorMatrix,(R$4+1),FALSE)*$E268</f>
        <v>-272.43753346016393</v>
      </c>
      <c r="S262" s="5">
        <f t="shared" ref="S262:S268" si="122">SUBTOTAL(9,O262:R262)</f>
        <v>-91690.877914383105</v>
      </c>
      <c r="T262" s="5">
        <f>VLOOKUP(CONCATENATE($F262," ",$G262),AllocFactorMatrix,(T$4+1),FALSE)*$E268</f>
        <v>-2513.5068085660573</v>
      </c>
      <c r="U262" s="5">
        <f>VLOOKUP(CONCATENATE($F262," ",$G262),AllocFactorMatrix,(U$4+1),FALSE)*$E268</f>
        <v>-41133.110666261244</v>
      </c>
      <c r="V262" s="5">
        <f>VLOOKUP(CONCATENATE($F262," ",$G262),AllocFactorMatrix,(V$4+1),FALSE)*$E268</f>
        <v>-217389.6456476028</v>
      </c>
      <c r="W262" s="5">
        <f>VLOOKUP(CONCATENATE($F262," ",$G262),AllocFactorMatrix,(W$4+1),FALSE)*$E268</f>
        <v>-39256.966930594899</v>
      </c>
      <c r="X262" s="5">
        <f t="shared" ref="X262:X268" si="123">SUBTOTAL(9,T262:W262)</f>
        <v>-300293.23005302501</v>
      </c>
      <c r="Y262" s="5">
        <f>VLOOKUP(CONCATENATE($F262," ",$G262),AllocFactorMatrix,(Y$4+1),FALSE)*$E268</f>
        <v>-22096.689246203958</v>
      </c>
      <c r="Z262" s="5">
        <f>VLOOKUP(CONCATENATE($F262," ",$G262),AllocFactorMatrix,(Z$4+1),FALSE)*$E268</f>
        <v>-370.1110985108844</v>
      </c>
      <c r="AA262" s="5">
        <f t="shared" si="121"/>
        <v>-22466.800344714844</v>
      </c>
      <c r="AB262" s="5">
        <f>VLOOKUP(CONCATENATE($F262," ",$G262),AllocFactorMatrix,(AB$4+1),FALSE)*$E268</f>
        <v>-286.73735217427992</v>
      </c>
      <c r="AC262" s="5">
        <f>VLOOKUP(CONCATENATE($F262," ",$G262),AllocFactorMatrix,(AC$4+1),FALSE)*$E268</f>
        <v>0</v>
      </c>
      <c r="AD262" s="5">
        <f>VLOOKUP(CONCATENATE($F262," ",$G262),AllocFactorMatrix,(AD$4+1),FALSE)*$E268</f>
        <v>0</v>
      </c>
    </row>
    <row r="263" spans="4:30" hidden="1" outlineLevel="1">
      <c r="D263" s="7"/>
      <c r="E263" s="7"/>
      <c r="F263" s="52" t="str">
        <f>F268</f>
        <v>BULK_TRANS</v>
      </c>
      <c r="G263" s="55" t="str">
        <f>$G$10</f>
        <v>SUBTRAN</v>
      </c>
      <c r="H263" s="4">
        <f t="shared" si="119"/>
        <v>0</v>
      </c>
      <c r="I263" s="5">
        <f>VLOOKUP(CONCATENATE($F263," ",$G263),AllocFactorMatrix,(I$4+1),FALSE)*$E268</f>
        <v>0</v>
      </c>
      <c r="J263" s="5">
        <f>VLOOKUP(CONCATENATE($F263," ",$G263),AllocFactorMatrix,(J$4+1),FALSE)*$E268</f>
        <v>0</v>
      </c>
      <c r="K263" s="5">
        <f>VLOOKUP(CONCATENATE($F263," ",$G263),AllocFactorMatrix,(K$4+1),FALSE)*$E268</f>
        <v>0</v>
      </c>
      <c r="L263" s="5">
        <f>VLOOKUP(CONCATENATE($F263," ",$G263),AllocFactorMatrix,(L$4+1),FALSE)*$E268</f>
        <v>0</v>
      </c>
      <c r="M263" s="5">
        <f>VLOOKUP(CONCATENATE($F263," ",$G263),AllocFactorMatrix,(M$4+1),FALSE)*$E268</f>
        <v>0</v>
      </c>
      <c r="N263" s="5">
        <f t="shared" si="120"/>
        <v>0</v>
      </c>
      <c r="O263" s="5">
        <f>VLOOKUP(CONCATENATE($F263," ",$G263),AllocFactorMatrix,(O$4+1),FALSE)*$E268</f>
        <v>0</v>
      </c>
      <c r="P263" s="5">
        <f>VLOOKUP(CONCATENATE($F263," ",$G263),AllocFactorMatrix,(P$4+1),FALSE)*$E268</f>
        <v>0</v>
      </c>
      <c r="Q263" s="5">
        <f>VLOOKUP(CONCATENATE($F263," ",$G263),AllocFactorMatrix,(Q$4+1),FALSE)*$E268</f>
        <v>0</v>
      </c>
      <c r="R263" s="5">
        <f>VLOOKUP(CONCATENATE($F263," ",$G263),AllocFactorMatrix,(R$4+1),FALSE)*$E268</f>
        <v>0</v>
      </c>
      <c r="S263" s="5">
        <f t="shared" si="122"/>
        <v>0</v>
      </c>
      <c r="T263" s="5">
        <f>VLOOKUP(CONCATENATE($F263," ",$G263),AllocFactorMatrix,(T$4+1),FALSE)*$E268</f>
        <v>0</v>
      </c>
      <c r="U263" s="5">
        <f>VLOOKUP(CONCATENATE($F263," ",$G263),AllocFactorMatrix,(U$4+1),FALSE)*$E268</f>
        <v>0</v>
      </c>
      <c r="V263" s="5">
        <f>VLOOKUP(CONCATENATE($F263," ",$G263),AllocFactorMatrix,(V$4+1),FALSE)*$E268</f>
        <v>0</v>
      </c>
      <c r="W263" s="5">
        <f>VLOOKUP(CONCATENATE($F263," ",$G263),AllocFactorMatrix,(W$4+1),FALSE)*$E268</f>
        <v>0</v>
      </c>
      <c r="X263" s="5">
        <f t="shared" si="123"/>
        <v>0</v>
      </c>
      <c r="Y263" s="5">
        <f>VLOOKUP(CONCATENATE($F263," ",$G263),AllocFactorMatrix,(Y$4+1),FALSE)*$E268</f>
        <v>0</v>
      </c>
      <c r="Z263" s="5">
        <f>VLOOKUP(CONCATENATE($F263," ",$G263),AllocFactorMatrix,(Z$4+1),FALSE)*$E268</f>
        <v>0</v>
      </c>
      <c r="AA263" s="5">
        <f t="shared" si="121"/>
        <v>0</v>
      </c>
      <c r="AB263" s="5">
        <f>VLOOKUP(CONCATENATE($F263," ",$G263),AllocFactorMatrix,(AB$4+1),FALSE)*$E268</f>
        <v>0</v>
      </c>
      <c r="AC263" s="5">
        <f>VLOOKUP(CONCATENATE($F263," ",$G263),AllocFactorMatrix,(AC$4+1),FALSE)*$E268</f>
        <v>0</v>
      </c>
      <c r="AD263" s="5">
        <f>VLOOKUP(CONCATENATE($F263," ",$G263),AllocFactorMatrix,(AD$4+1),FALSE)*$E268</f>
        <v>0</v>
      </c>
    </row>
    <row r="264" spans="4:30" hidden="1" outlineLevel="1">
      <c r="D264" s="7"/>
      <c r="E264" s="7"/>
      <c r="F264" s="52" t="str">
        <f>F268</f>
        <v>BULK_TRANS</v>
      </c>
      <c r="G264" s="55" t="str">
        <f>$G$11</f>
        <v>DISTPRI</v>
      </c>
      <c r="H264" s="4">
        <f t="shared" si="119"/>
        <v>0</v>
      </c>
      <c r="I264" s="5">
        <f>VLOOKUP(CONCATENATE($F264," ",$G264),AllocFactorMatrix,(I$4+1),FALSE)*$E268</f>
        <v>0</v>
      </c>
      <c r="J264" s="5">
        <f>VLOOKUP(CONCATENATE($F264," ",$G264),AllocFactorMatrix,(J$4+1),FALSE)*$E268</f>
        <v>0</v>
      </c>
      <c r="K264" s="5">
        <f>VLOOKUP(CONCATENATE($F264," ",$G264),AllocFactorMatrix,(K$4+1),FALSE)*$E268</f>
        <v>0</v>
      </c>
      <c r="L264" s="5">
        <f>VLOOKUP(CONCATENATE($F264," ",$G264),AllocFactorMatrix,(L$4+1),FALSE)*$E268</f>
        <v>0</v>
      </c>
      <c r="M264" s="5">
        <f>VLOOKUP(CONCATENATE($F264," ",$G264),AllocFactorMatrix,(M$4+1),FALSE)*$E268</f>
        <v>0</v>
      </c>
      <c r="N264" s="5">
        <f t="shared" si="120"/>
        <v>0</v>
      </c>
      <c r="O264" s="5">
        <f>VLOOKUP(CONCATENATE($F264," ",$G264),AllocFactorMatrix,(O$4+1),FALSE)*$E268</f>
        <v>0</v>
      </c>
      <c r="P264" s="5">
        <f>VLOOKUP(CONCATENATE($F264," ",$G264),AllocFactorMatrix,(P$4+1),FALSE)*$E268</f>
        <v>0</v>
      </c>
      <c r="Q264" s="5">
        <f>VLOOKUP(CONCATENATE($F264," ",$G264),AllocFactorMatrix,(Q$4+1),FALSE)*$E268</f>
        <v>0</v>
      </c>
      <c r="R264" s="5">
        <f>VLOOKUP(CONCATENATE($F264," ",$G264),AllocFactorMatrix,(R$4+1),FALSE)*$E268</f>
        <v>0</v>
      </c>
      <c r="S264" s="5">
        <f t="shared" si="122"/>
        <v>0</v>
      </c>
      <c r="T264" s="5">
        <f>VLOOKUP(CONCATENATE($F264," ",$G264),AllocFactorMatrix,(T$4+1),FALSE)*$E268</f>
        <v>0</v>
      </c>
      <c r="U264" s="5">
        <f>VLOOKUP(CONCATENATE($F264," ",$G264),AllocFactorMatrix,(U$4+1),FALSE)*$E268</f>
        <v>0</v>
      </c>
      <c r="V264" s="5">
        <f>VLOOKUP(CONCATENATE($F264," ",$G264),AllocFactorMatrix,(V$4+1),FALSE)*$E268</f>
        <v>0</v>
      </c>
      <c r="W264" s="5">
        <f>VLOOKUP(CONCATENATE($F264," ",$G264),AllocFactorMatrix,(W$4+1),FALSE)*$E268</f>
        <v>0</v>
      </c>
      <c r="X264" s="5">
        <f t="shared" si="123"/>
        <v>0</v>
      </c>
      <c r="Y264" s="5">
        <f>VLOOKUP(CONCATENATE($F264," ",$G264),AllocFactorMatrix,(Y$4+1),FALSE)*$E268</f>
        <v>0</v>
      </c>
      <c r="Z264" s="5">
        <f>VLOOKUP(CONCATENATE($F264," ",$G264),AllocFactorMatrix,(Z$4+1),FALSE)*$E268</f>
        <v>0</v>
      </c>
      <c r="AA264" s="5">
        <f t="shared" si="121"/>
        <v>0</v>
      </c>
      <c r="AB264" s="5">
        <f>VLOOKUP(CONCATENATE($F264," ",$G264),AllocFactorMatrix,(AB$4+1),FALSE)*$E268</f>
        <v>0</v>
      </c>
      <c r="AC264" s="5">
        <f>VLOOKUP(CONCATENATE($F264," ",$G264),AllocFactorMatrix,(AC$4+1),FALSE)*$E268</f>
        <v>0</v>
      </c>
      <c r="AD264" s="5">
        <f>VLOOKUP(CONCATENATE($F264," ",$G264),AllocFactorMatrix,(AD$4+1),FALSE)*$E268</f>
        <v>0</v>
      </c>
    </row>
    <row r="265" spans="4:30" hidden="1" outlineLevel="1">
      <c r="D265" s="7"/>
      <c r="E265" s="7"/>
      <c r="F265" s="52" t="str">
        <f>F268</f>
        <v>BULK_TRANS</v>
      </c>
      <c r="G265" s="55" t="str">
        <f>$G$12</f>
        <v>DISTSEC</v>
      </c>
      <c r="H265" s="4">
        <f t="shared" si="119"/>
        <v>0</v>
      </c>
      <c r="I265" s="5">
        <f>VLOOKUP(CONCATENATE($F265," ",$G265),AllocFactorMatrix,(I$4+1),FALSE)*$E268</f>
        <v>0</v>
      </c>
      <c r="J265" s="5">
        <f>VLOOKUP(CONCATENATE($F265," ",$G265),AllocFactorMatrix,(J$4+1),FALSE)*$E268</f>
        <v>0</v>
      </c>
      <c r="K265" s="5">
        <f>VLOOKUP(CONCATENATE($F265," ",$G265),AllocFactorMatrix,(K$4+1),FALSE)*$E268</f>
        <v>0</v>
      </c>
      <c r="L265" s="5">
        <f>VLOOKUP(CONCATENATE($F265," ",$G265),AllocFactorMatrix,(L$4+1),FALSE)*$E268</f>
        <v>0</v>
      </c>
      <c r="M265" s="5">
        <f>VLOOKUP(CONCATENATE($F265," ",$G265),AllocFactorMatrix,(M$4+1),FALSE)*$E268</f>
        <v>0</v>
      </c>
      <c r="N265" s="5">
        <f t="shared" si="120"/>
        <v>0</v>
      </c>
      <c r="O265" s="5">
        <f>VLOOKUP(CONCATENATE($F265," ",$G265),AllocFactorMatrix,(O$4+1),FALSE)*$E268</f>
        <v>0</v>
      </c>
      <c r="P265" s="5">
        <f>VLOOKUP(CONCATENATE($F265," ",$G265),AllocFactorMatrix,(P$4+1),FALSE)*$E268</f>
        <v>0</v>
      </c>
      <c r="Q265" s="5">
        <f>VLOOKUP(CONCATENATE($F265," ",$G265),AllocFactorMatrix,(Q$4+1),FALSE)*$E268</f>
        <v>0</v>
      </c>
      <c r="R265" s="5">
        <f>VLOOKUP(CONCATENATE($F265," ",$G265),AllocFactorMatrix,(R$4+1),FALSE)*$E268</f>
        <v>0</v>
      </c>
      <c r="S265" s="5">
        <f t="shared" si="122"/>
        <v>0</v>
      </c>
      <c r="T265" s="5">
        <f>VLOOKUP(CONCATENATE($F265," ",$G265),AllocFactorMatrix,(T$4+1),FALSE)*$E268</f>
        <v>0</v>
      </c>
      <c r="U265" s="5">
        <f>VLOOKUP(CONCATENATE($F265," ",$G265),AllocFactorMatrix,(U$4+1),FALSE)*$E268</f>
        <v>0</v>
      </c>
      <c r="V265" s="5">
        <f>VLOOKUP(CONCATENATE($F265," ",$G265),AllocFactorMatrix,(V$4+1),FALSE)*$E268</f>
        <v>0</v>
      </c>
      <c r="W265" s="5">
        <f>VLOOKUP(CONCATENATE($F265," ",$G265),AllocFactorMatrix,(W$4+1),FALSE)*$E268</f>
        <v>0</v>
      </c>
      <c r="X265" s="5">
        <f t="shared" si="123"/>
        <v>0</v>
      </c>
      <c r="Y265" s="5">
        <f>VLOOKUP(CONCATENATE($F265," ",$G265),AllocFactorMatrix,(Y$4+1),FALSE)*$E268</f>
        <v>0</v>
      </c>
      <c r="Z265" s="5">
        <f>VLOOKUP(CONCATENATE($F265," ",$G265),AllocFactorMatrix,(Z$4+1),FALSE)*$E268</f>
        <v>0</v>
      </c>
      <c r="AA265" s="5">
        <f t="shared" si="121"/>
        <v>0</v>
      </c>
      <c r="AB265" s="5">
        <f>VLOOKUP(CONCATENATE($F265," ",$G265),AllocFactorMatrix,(AB$4+1),FALSE)*$E268</f>
        <v>0</v>
      </c>
      <c r="AC265" s="5">
        <f>VLOOKUP(CONCATENATE($F265," ",$G265),AllocFactorMatrix,(AC$4+1),FALSE)*$E268</f>
        <v>0</v>
      </c>
      <c r="AD265" s="5">
        <f>VLOOKUP(CONCATENATE($F265," ",$G265),AllocFactorMatrix,(AD$4+1),FALSE)*$E268</f>
        <v>0</v>
      </c>
    </row>
    <row r="266" spans="4:30" hidden="1" outlineLevel="1">
      <c r="D266" s="7"/>
      <c r="E266" s="7"/>
      <c r="F266" s="52" t="str">
        <f>F268</f>
        <v>BULK_TRANS</v>
      </c>
      <c r="G266" s="55" t="str">
        <f>$G$13</f>
        <v>ENERGY</v>
      </c>
      <c r="H266" s="4">
        <f t="shared" si="119"/>
        <v>0</v>
      </c>
      <c r="I266" s="5">
        <f>VLOOKUP(CONCATENATE($F266," ",$G266),AllocFactorMatrix,(I$4+1),FALSE)*$E268</f>
        <v>0</v>
      </c>
      <c r="J266" s="5">
        <f>VLOOKUP(CONCATENATE($F266," ",$G266),AllocFactorMatrix,(J$4+1),FALSE)*$E268</f>
        <v>0</v>
      </c>
      <c r="K266" s="5">
        <f>VLOOKUP(CONCATENATE($F266," ",$G266),AllocFactorMatrix,(K$4+1),FALSE)*$E268</f>
        <v>0</v>
      </c>
      <c r="L266" s="5">
        <f>VLOOKUP(CONCATENATE($F266," ",$G266),AllocFactorMatrix,(L$4+1),FALSE)*$E268</f>
        <v>0</v>
      </c>
      <c r="M266" s="5">
        <f>VLOOKUP(CONCATENATE($F266," ",$G266),AllocFactorMatrix,(M$4+1),FALSE)*$E268</f>
        <v>0</v>
      </c>
      <c r="N266" s="5">
        <f t="shared" si="120"/>
        <v>0</v>
      </c>
      <c r="O266" s="5">
        <f>VLOOKUP(CONCATENATE($F266," ",$G266),AllocFactorMatrix,(O$4+1),FALSE)*$E268</f>
        <v>0</v>
      </c>
      <c r="P266" s="5">
        <f>VLOOKUP(CONCATENATE($F266," ",$G266),AllocFactorMatrix,(P$4+1),FALSE)*$E268</f>
        <v>0</v>
      </c>
      <c r="Q266" s="5">
        <f>VLOOKUP(CONCATENATE($F266," ",$G266),AllocFactorMatrix,(Q$4+1),FALSE)*$E268</f>
        <v>0</v>
      </c>
      <c r="R266" s="5">
        <f>VLOOKUP(CONCATENATE($F266," ",$G266),AllocFactorMatrix,(R$4+1),FALSE)*$E268</f>
        <v>0</v>
      </c>
      <c r="S266" s="5">
        <f t="shared" si="122"/>
        <v>0</v>
      </c>
      <c r="T266" s="5">
        <f>VLOOKUP(CONCATENATE($F266," ",$G266),AllocFactorMatrix,(T$4+1),FALSE)*$E268</f>
        <v>0</v>
      </c>
      <c r="U266" s="5">
        <f>VLOOKUP(CONCATENATE($F266," ",$G266),AllocFactorMatrix,(U$4+1),FALSE)*$E268</f>
        <v>0</v>
      </c>
      <c r="V266" s="5">
        <f>VLOOKUP(CONCATENATE($F266," ",$G266),AllocFactorMatrix,(V$4+1),FALSE)*$E268</f>
        <v>0</v>
      </c>
      <c r="W266" s="5">
        <f>VLOOKUP(CONCATENATE($F266," ",$G266),AllocFactorMatrix,(W$4+1),FALSE)*$E268</f>
        <v>0</v>
      </c>
      <c r="X266" s="5">
        <f t="shared" si="123"/>
        <v>0</v>
      </c>
      <c r="Y266" s="5">
        <f>VLOOKUP(CONCATENATE($F266," ",$G266),AllocFactorMatrix,(Y$4+1),FALSE)*$E268</f>
        <v>0</v>
      </c>
      <c r="Z266" s="5">
        <f>VLOOKUP(CONCATENATE($F266," ",$G266),AllocFactorMatrix,(Z$4+1),FALSE)*$E268</f>
        <v>0</v>
      </c>
      <c r="AA266" s="5">
        <f t="shared" si="121"/>
        <v>0</v>
      </c>
      <c r="AB266" s="5">
        <f>VLOOKUP(CONCATENATE($F266," ",$G266),AllocFactorMatrix,(AB$4+1),FALSE)*$E268</f>
        <v>0</v>
      </c>
      <c r="AC266" s="5">
        <f>VLOOKUP(CONCATENATE($F266," ",$G266),AllocFactorMatrix,(AC$4+1),FALSE)*$E268</f>
        <v>0</v>
      </c>
      <c r="AD266" s="5">
        <f>VLOOKUP(CONCATENATE($F266," ",$G266),AllocFactorMatrix,(AD$4+1),FALSE)*$E268</f>
        <v>0</v>
      </c>
    </row>
    <row r="267" spans="4:30" hidden="1" outlineLevel="1">
      <c r="D267" s="7"/>
      <c r="E267" s="7"/>
      <c r="F267" s="52" t="str">
        <f>F268</f>
        <v>BULK_TRANS</v>
      </c>
      <c r="G267" s="55" t="str">
        <f>$G$14</f>
        <v>CUSTOMER</v>
      </c>
      <c r="H267" s="4">
        <f t="shared" si="119"/>
        <v>0</v>
      </c>
      <c r="I267" s="5">
        <f>VLOOKUP(CONCATENATE($F267," ",$G267),AllocFactorMatrix,(I$4+1),FALSE)*$E268</f>
        <v>0</v>
      </c>
      <c r="J267" s="5">
        <f>VLOOKUP(CONCATENATE($F267," ",$G267),AllocFactorMatrix,(J$4+1),FALSE)*$E268</f>
        <v>0</v>
      </c>
      <c r="K267" s="5">
        <f>VLOOKUP(CONCATENATE($F267," ",$G267),AllocFactorMatrix,(K$4+1),FALSE)*$E268</f>
        <v>0</v>
      </c>
      <c r="L267" s="5">
        <f>VLOOKUP(CONCATENATE($F267," ",$G267),AllocFactorMatrix,(L$4+1),FALSE)*$E268</f>
        <v>0</v>
      </c>
      <c r="M267" s="5">
        <f>VLOOKUP(CONCATENATE($F267," ",$G267),AllocFactorMatrix,(M$4+1),FALSE)*$E268</f>
        <v>0</v>
      </c>
      <c r="N267" s="5">
        <f t="shared" si="120"/>
        <v>0</v>
      </c>
      <c r="O267" s="5">
        <f>VLOOKUP(CONCATENATE($F267," ",$G267),AllocFactorMatrix,(O$4+1),FALSE)*$E268</f>
        <v>0</v>
      </c>
      <c r="P267" s="5">
        <f>VLOOKUP(CONCATENATE($F267," ",$G267),AllocFactorMatrix,(P$4+1),FALSE)*$E268</f>
        <v>0</v>
      </c>
      <c r="Q267" s="5">
        <f>VLOOKUP(CONCATENATE($F267," ",$G267),AllocFactorMatrix,(Q$4+1),FALSE)*$E268</f>
        <v>0</v>
      </c>
      <c r="R267" s="5">
        <f>VLOOKUP(CONCATENATE($F267," ",$G267),AllocFactorMatrix,(R$4+1),FALSE)*$E268</f>
        <v>0</v>
      </c>
      <c r="S267" s="5">
        <f t="shared" si="122"/>
        <v>0</v>
      </c>
      <c r="T267" s="5">
        <f>VLOOKUP(CONCATENATE($F267," ",$G267),AllocFactorMatrix,(T$4+1),FALSE)*$E268</f>
        <v>0</v>
      </c>
      <c r="U267" s="5">
        <f>VLOOKUP(CONCATENATE($F267," ",$G267),AllocFactorMatrix,(U$4+1),FALSE)*$E268</f>
        <v>0</v>
      </c>
      <c r="V267" s="5">
        <f>VLOOKUP(CONCATENATE($F267," ",$G267),AllocFactorMatrix,(V$4+1),FALSE)*$E268</f>
        <v>0</v>
      </c>
      <c r="W267" s="5">
        <f>VLOOKUP(CONCATENATE($F267," ",$G267),AllocFactorMatrix,(W$4+1),FALSE)*$E268</f>
        <v>0</v>
      </c>
      <c r="X267" s="5">
        <f t="shared" si="123"/>
        <v>0</v>
      </c>
      <c r="Y267" s="5">
        <f>VLOOKUP(CONCATENATE($F267," ",$G267),AllocFactorMatrix,(Y$4+1),FALSE)*$E268</f>
        <v>0</v>
      </c>
      <c r="Z267" s="5">
        <f>VLOOKUP(CONCATENATE($F267," ",$G267),AllocFactorMatrix,(Z$4+1),FALSE)*$E268</f>
        <v>0</v>
      </c>
      <c r="AA267" s="5">
        <f t="shared" si="121"/>
        <v>0</v>
      </c>
      <c r="AB267" s="5">
        <f>VLOOKUP(CONCATENATE($F267," ",$G267),AllocFactorMatrix,(AB$4+1),FALSE)*$E268</f>
        <v>0</v>
      </c>
      <c r="AC267" s="5">
        <f>VLOOKUP(CONCATENATE($F267," ",$G267),AllocFactorMatrix,(AC$4+1),FALSE)*$E268</f>
        <v>0</v>
      </c>
      <c r="AD267" s="5">
        <f>VLOOKUP(CONCATENATE($F267," ",$G267),AllocFactorMatrix,(AD$4+1),FALSE)*$E268</f>
        <v>0</v>
      </c>
    </row>
    <row r="268" spans="4:30" collapsed="1">
      <c r="D268" s="7" t="s">
        <v>215</v>
      </c>
      <c r="E268" s="61">
        <f>-1077406*0.985</f>
        <v>-1061244.9099999999</v>
      </c>
      <c r="F268" s="10" t="s">
        <v>34</v>
      </c>
      <c r="G268" s="55" t="str">
        <f>$G$15</f>
        <v>TOTAL</v>
      </c>
      <c r="H268" s="4">
        <f t="shared" si="119"/>
        <v>-1061244.9099999995</v>
      </c>
      <c r="I268" s="5">
        <f>VLOOKUP(CONCATENATE($F268," ",$G268),AllocFactorMatrix,(I$4+1),FALSE)*$E268</f>
        <v>-522751.19137496385</v>
      </c>
      <c r="J268" s="5">
        <f>VLOOKUP(CONCATENATE($F268," ",$G268),AllocFactorMatrix,(J$4+1),FALSE)*$E268</f>
        <v>-25841.459296756879</v>
      </c>
      <c r="K268" s="5">
        <f>VLOOKUP(CONCATENATE($F268," ",$G268),AllocFactorMatrix,(K$4+1),FALSE)*$E268</f>
        <v>-94655.784409695538</v>
      </c>
      <c r="L268" s="5">
        <f>VLOOKUP(CONCATENATE($F268," ",$G268),AllocFactorMatrix,(L$4+1),FALSE)*$E268</f>
        <v>-2979.4280275342885</v>
      </c>
      <c r="M268" s="5">
        <f>VLOOKUP(CONCATENATE($F268," ",$G268),AllocFactorMatrix,(M$4+1),FALSE)*$E268</f>
        <v>-279.40122675184222</v>
      </c>
      <c r="N268" s="5">
        <f t="shared" si="120"/>
        <v>-97914.613663981669</v>
      </c>
      <c r="O268" s="5">
        <f>VLOOKUP(CONCATENATE($F268," ",$G268),AllocFactorMatrix,(O$4+1),FALSE)*$E268</f>
        <v>-71953.120877413094</v>
      </c>
      <c r="P268" s="5">
        <f>VLOOKUP(CONCATENATE($F268," ",$G268),AllocFactorMatrix,(P$4+1),FALSE)*$E268</f>
        <v>-13406.962697955598</v>
      </c>
      <c r="Q268" s="5">
        <f>VLOOKUP(CONCATENATE($F268," ",$G268),AllocFactorMatrix,(Q$4+1),FALSE)*$E268</f>
        <v>-6058.3568055542628</v>
      </c>
      <c r="R268" s="5">
        <f>VLOOKUP(CONCATENATE($F268," ",$G268),AllocFactorMatrix,(R$4+1),FALSE)*$E268</f>
        <v>-272.43753346016393</v>
      </c>
      <c r="S268" s="5">
        <f t="shared" si="122"/>
        <v>-91690.877914383105</v>
      </c>
      <c r="T268" s="5">
        <f>VLOOKUP(CONCATENATE($F268," ",$G268),AllocFactorMatrix,(T$4+1),FALSE)*$E268</f>
        <v>-2513.5068085660573</v>
      </c>
      <c r="U268" s="5">
        <f>VLOOKUP(CONCATENATE($F268," ",$G268),AllocFactorMatrix,(U$4+1),FALSE)*$E268</f>
        <v>-41133.110666261244</v>
      </c>
      <c r="V268" s="5">
        <f>VLOOKUP(CONCATENATE($F268," ",$G268),AllocFactorMatrix,(V$4+1),FALSE)*$E268</f>
        <v>-217389.6456476028</v>
      </c>
      <c r="W268" s="5">
        <f>VLOOKUP(CONCATENATE($F268," ",$G268),AllocFactorMatrix,(W$4+1),FALSE)*$E268</f>
        <v>-39256.966930594899</v>
      </c>
      <c r="X268" s="5">
        <f t="shared" si="123"/>
        <v>-300293.23005302501</v>
      </c>
      <c r="Y268" s="5">
        <f>VLOOKUP(CONCATENATE($F268," ",$G268),AllocFactorMatrix,(Y$4+1),FALSE)*$E268</f>
        <v>-22096.689246203958</v>
      </c>
      <c r="Z268" s="5">
        <f>VLOOKUP(CONCATENATE($F268," ",$G268),AllocFactorMatrix,(Z$4+1),FALSE)*$E268</f>
        <v>-370.1110985108844</v>
      </c>
      <c r="AA268" s="5">
        <f t="shared" si="121"/>
        <v>-22466.800344714844</v>
      </c>
      <c r="AB268" s="5">
        <f>VLOOKUP(CONCATENATE($F268," ",$G268),AllocFactorMatrix,(AB$4+1),FALSE)*$E268</f>
        <v>-286.73735217427992</v>
      </c>
      <c r="AC268" s="5">
        <f>VLOOKUP(CONCATENATE($F268," ",$G268),AllocFactorMatrix,(AC$4+1),FALSE)*$E268</f>
        <v>0</v>
      </c>
      <c r="AD268" s="5">
        <f>VLOOKUP(CONCATENATE($F268," ",$G268),AllocFactorMatrix,(AD$4+1),FALSE)*$E268</f>
        <v>0</v>
      </c>
    </row>
    <row r="269" spans="4:30">
      <c r="D269" s="7"/>
      <c r="E269" s="162"/>
      <c r="F269" s="7"/>
      <c r="G269" s="7"/>
      <c r="H269" s="4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4:30" hidden="1" outlineLevel="1">
      <c r="D270" s="7"/>
      <c r="E270" s="11"/>
      <c r="F270" s="11"/>
      <c r="G270" s="55" t="str">
        <f>$G$8</f>
        <v>PRODUCTION</v>
      </c>
      <c r="H270" s="4">
        <f t="shared" ref="H270:W270" ca="1" si="124">H228+H236+H244+H252+H220+H261</f>
        <v>-431054034.92086178</v>
      </c>
      <c r="I270" s="4">
        <f t="shared" ca="1" si="124"/>
        <v>-212329885.56983125</v>
      </c>
      <c r="J270" s="4">
        <f t="shared" ca="1" si="124"/>
        <v>-10496224.945955474</v>
      </c>
      <c r="K270" s="4">
        <f t="shared" ca="1" si="124"/>
        <v>-38447070.430140845</v>
      </c>
      <c r="L270" s="4">
        <f t="shared" ca="1" si="124"/>
        <v>-1210177.2747489172</v>
      </c>
      <c r="M270" s="4">
        <f t="shared" ca="1" si="124"/>
        <v>-113486.55246150514</v>
      </c>
      <c r="N270" s="4">
        <f t="shared" ca="1" si="124"/>
        <v>-39770734.257351264</v>
      </c>
      <c r="O270" s="4">
        <f t="shared" ca="1" si="124"/>
        <v>-29225754.382518008</v>
      </c>
      <c r="P270" s="4">
        <f t="shared" ca="1" si="124"/>
        <v>-5445609.5030762004</v>
      </c>
      <c r="Q270" s="4">
        <f t="shared" ca="1" si="124"/>
        <v>-2460769.5371885733</v>
      </c>
      <c r="R270" s="4">
        <f t="shared" ca="1" si="124"/>
        <v>-110658.05541709595</v>
      </c>
      <c r="S270" s="4">
        <f t="shared" ca="1" si="124"/>
        <v>-37242791.478199877</v>
      </c>
      <c r="T270" s="4">
        <f t="shared" ca="1" si="124"/>
        <v>-1020930.4576390927</v>
      </c>
      <c r="U270" s="4">
        <f t="shared" ca="1" si="124"/>
        <v>-16707352.991250863</v>
      </c>
      <c r="V270" s="4">
        <f t="shared" ca="1" si="124"/>
        <v>-88298830.009385481</v>
      </c>
      <c r="W270" s="4">
        <f t="shared" ca="1" si="124"/>
        <v>-15945305.211581914</v>
      </c>
      <c r="X270" s="4">
        <f t="shared" ref="I270:AD277" ca="1" si="125">X228+X236+X244+X252+X220+X261</f>
        <v>-121972418.66985735</v>
      </c>
      <c r="Y270" s="4">
        <f t="shared" ca="1" si="125"/>
        <v>-8975182.795429036</v>
      </c>
      <c r="Z270" s="4">
        <f t="shared" ca="1" si="125"/>
        <v>-150330.88109898151</v>
      </c>
      <c r="AA270" s="4">
        <f t="shared" ca="1" si="125"/>
        <v>-9125513.676528018</v>
      </c>
      <c r="AB270" s="4">
        <f t="shared" ca="1" si="125"/>
        <v>-116466.32313859348</v>
      </c>
      <c r="AC270" s="4">
        <f t="shared" ca="1" si="125"/>
        <v>0</v>
      </c>
      <c r="AD270" s="4">
        <f t="shared" ca="1" si="125"/>
        <v>0</v>
      </c>
    </row>
    <row r="271" spans="4:30" hidden="1" outlineLevel="1">
      <c r="D271" s="7"/>
      <c r="E271" s="11"/>
      <c r="F271" s="11"/>
      <c r="G271" s="55" t="str">
        <f>$G$9</f>
        <v>BULKTRAN</v>
      </c>
      <c r="H271" s="4">
        <f t="shared" ref="H271:H277" ca="1" si="126">H229+H237+H245+H253+H221+H262</f>
        <v>-149882502.15533608</v>
      </c>
      <c r="I271" s="4">
        <f t="shared" ca="1" si="125"/>
        <v>-73829571.128838241</v>
      </c>
      <c r="J271" s="4">
        <f t="shared" ca="1" si="125"/>
        <v>-3649659.5104924398</v>
      </c>
      <c r="K271" s="4">
        <f t="shared" ca="1" si="125"/>
        <v>-13368493.62208128</v>
      </c>
      <c r="L271" s="4">
        <f t="shared" ca="1" si="125"/>
        <v>-420792.71575359249</v>
      </c>
      <c r="M271" s="4">
        <f t="shared" ca="1" si="125"/>
        <v>-39460.594417208129</v>
      </c>
      <c r="N271" s="4">
        <f t="shared" ca="1" si="125"/>
        <v>-13828746.932252079</v>
      </c>
      <c r="O271" s="4">
        <f t="shared" ca="1" si="125"/>
        <v>-10162134.765849693</v>
      </c>
      <c r="P271" s="4">
        <f t="shared" ca="1" si="125"/>
        <v>-1893501.7699852532</v>
      </c>
      <c r="Q271" s="4">
        <f t="shared" ca="1" si="125"/>
        <v>-855638.19285246998</v>
      </c>
      <c r="R271" s="4">
        <f t="shared" ca="1" si="125"/>
        <v>-38477.093092524206</v>
      </c>
      <c r="S271" s="4">
        <f t="shared" ca="1" si="125"/>
        <v>-12949751.821779942</v>
      </c>
      <c r="T271" s="4">
        <f t="shared" ca="1" si="125"/>
        <v>-354989.39604087628</v>
      </c>
      <c r="U271" s="4">
        <f t="shared" ca="1" si="125"/>
        <v>-5809340.982461418</v>
      </c>
      <c r="V271" s="4">
        <f t="shared" ca="1" si="125"/>
        <v>-30702530.325751644</v>
      </c>
      <c r="W271" s="4">
        <f t="shared" ca="1" si="125"/>
        <v>-5544368.1049898732</v>
      </c>
      <c r="X271" s="4">
        <f t="shared" ca="1" si="125"/>
        <v>-42411228.809243798</v>
      </c>
      <c r="Y271" s="4">
        <f t="shared" ca="1" si="125"/>
        <v>-3120775.4613117124</v>
      </c>
      <c r="Z271" s="4">
        <f t="shared" ca="1" si="125"/>
        <v>-52271.796074170517</v>
      </c>
      <c r="AA271" s="4">
        <f t="shared" ca="1" si="125"/>
        <v>-3173047.257385883</v>
      </c>
      <c r="AB271" s="4">
        <f t="shared" ca="1" si="125"/>
        <v>-40496.695343657164</v>
      </c>
      <c r="AC271" s="4">
        <f t="shared" ca="1" si="125"/>
        <v>0</v>
      </c>
      <c r="AD271" s="4">
        <f t="shared" ca="1" si="125"/>
        <v>0</v>
      </c>
    </row>
    <row r="272" spans="4:30" hidden="1" outlineLevel="1">
      <c r="D272" s="7"/>
      <c r="E272" s="11"/>
      <c r="F272" s="11"/>
      <c r="G272" s="55" t="str">
        <f>$G$10</f>
        <v>SUBTRAN</v>
      </c>
      <c r="H272" s="4">
        <f t="shared" ca="1" si="126"/>
        <v>-35108312.65401715</v>
      </c>
      <c r="I272" s="4">
        <f t="shared" ca="1" si="125"/>
        <v>-17093094.034960464</v>
      </c>
      <c r="J272" s="4">
        <f t="shared" ca="1" si="125"/>
        <v>-824935.07854892057</v>
      </c>
      <c r="K272" s="4">
        <f t="shared" ca="1" si="125"/>
        <v>-3001073.4802441834</v>
      </c>
      <c r="L272" s="4">
        <f t="shared" ca="1" si="125"/>
        <v>-92700.336160698571</v>
      </c>
      <c r="M272" s="4">
        <f t="shared" ca="1" si="125"/>
        <v>-11545.336607298979</v>
      </c>
      <c r="N272" s="4">
        <f t="shared" ca="1" si="125"/>
        <v>-3105319.1530121812</v>
      </c>
      <c r="O272" s="4">
        <f t="shared" ca="1" si="125"/>
        <v>-2267357.9205479505</v>
      </c>
      <c r="P272" s="4">
        <f t="shared" ca="1" si="125"/>
        <v>-421499.19288358541</v>
      </c>
      <c r="Q272" s="4">
        <f t="shared" ca="1" si="125"/>
        <v>-250797.0420912079</v>
      </c>
      <c r="R272" s="4">
        <f t="shared" ca="1" si="125"/>
        <v>0</v>
      </c>
      <c r="S272" s="4">
        <f t="shared" ca="1" si="125"/>
        <v>-2939654.1555227442</v>
      </c>
      <c r="T272" s="4">
        <f t="shared" ca="1" si="125"/>
        <v>-79172.245411748794</v>
      </c>
      <c r="U272" s="4">
        <f t="shared" ca="1" si="125"/>
        <v>-1296094.8603611148</v>
      </c>
      <c r="V272" s="4">
        <f t="shared" ca="1" si="125"/>
        <v>-9029482.1682843752</v>
      </c>
      <c r="W272" s="4">
        <f t="shared" ca="1" si="125"/>
        <v>0</v>
      </c>
      <c r="X272" s="4">
        <f t="shared" ca="1" si="125"/>
        <v>-10404749.274057239</v>
      </c>
      <c r="Y272" s="4">
        <f t="shared" ca="1" si="125"/>
        <v>-682408.30604773981</v>
      </c>
      <c r="Z272" s="4">
        <f t="shared" ca="1" si="125"/>
        <v>-11375.765001514901</v>
      </c>
      <c r="AA272" s="4">
        <f t="shared" ca="1" si="125"/>
        <v>-693784.07104925474</v>
      </c>
      <c r="AB272" s="4">
        <f t="shared" ca="1" si="125"/>
        <v>-9112.6334875541233</v>
      </c>
      <c r="AC272" s="4">
        <f t="shared" ca="1" si="125"/>
        <v>-30984.901944347883</v>
      </c>
      <c r="AD272" s="4">
        <f t="shared" ca="1" si="125"/>
        <v>-6679.3514344521391</v>
      </c>
    </row>
    <row r="273" spans="4:30" hidden="1" outlineLevel="1">
      <c r="D273" s="7"/>
      <c r="E273" s="11"/>
      <c r="F273" s="11"/>
      <c r="G273" s="55" t="str">
        <f>$G$11</f>
        <v>DISTPRI</v>
      </c>
      <c r="H273" s="4">
        <f t="shared" ca="1" si="126"/>
        <v>-134612440.34834996</v>
      </c>
      <c r="I273" s="4">
        <f t="shared" ca="1" si="125"/>
        <v>-89967235.176373929</v>
      </c>
      <c r="J273" s="4">
        <f t="shared" ca="1" si="125"/>
        <v>-4240820.6034235768</v>
      </c>
      <c r="K273" s="4">
        <f t="shared" ca="1" si="125"/>
        <v>-15398679.884446487</v>
      </c>
      <c r="L273" s="4">
        <f t="shared" ca="1" si="125"/>
        <v>-475899.33443693479</v>
      </c>
      <c r="M273" s="4">
        <f t="shared" ca="1" si="125"/>
        <v>0</v>
      </c>
      <c r="N273" s="4">
        <f t="shared" ca="1" si="125"/>
        <v>-15874579.218883421</v>
      </c>
      <c r="O273" s="4">
        <f t="shared" ca="1" si="125"/>
        <v>-11546318.454223284</v>
      </c>
      <c r="P273" s="4">
        <f t="shared" ca="1" si="125"/>
        <v>-2150502.5890972414</v>
      </c>
      <c r="Q273" s="4">
        <f t="shared" ca="1" si="125"/>
        <v>0</v>
      </c>
      <c r="R273" s="4">
        <f t="shared" ca="1" si="125"/>
        <v>0</v>
      </c>
      <c r="S273" s="4">
        <f t="shared" ca="1" si="125"/>
        <v>-13696821.043320525</v>
      </c>
      <c r="T273" s="4">
        <f t="shared" ca="1" si="125"/>
        <v>-411619.13743788475</v>
      </c>
      <c r="U273" s="4">
        <f t="shared" ca="1" si="125"/>
        <v>-6638485.2561124796</v>
      </c>
      <c r="V273" s="4">
        <f t="shared" ca="1" si="125"/>
        <v>0</v>
      </c>
      <c r="W273" s="4">
        <f t="shared" ca="1" si="125"/>
        <v>0</v>
      </c>
      <c r="X273" s="4">
        <f t="shared" ca="1" si="125"/>
        <v>-7050104.3935503643</v>
      </c>
      <c r="Y273" s="4">
        <f t="shared" ca="1" si="125"/>
        <v>-3481745.6321142544</v>
      </c>
      <c r="Z273" s="4">
        <f t="shared" ca="1" si="125"/>
        <v>-58089.146481197902</v>
      </c>
      <c r="AA273" s="4">
        <f t="shared" ca="1" si="125"/>
        <v>-3539834.7785954522</v>
      </c>
      <c r="AB273" s="4">
        <f t="shared" ca="1" si="125"/>
        <v>-47061.941940001452</v>
      </c>
      <c r="AC273" s="4">
        <f t="shared" ca="1" si="125"/>
        <v>-161227.67479091554</v>
      </c>
      <c r="AD273" s="4">
        <f t="shared" ca="1" si="125"/>
        <v>-34755.517471777152</v>
      </c>
    </row>
    <row r="274" spans="4:30" hidden="1" outlineLevel="1">
      <c r="D274" s="7"/>
      <c r="E274" s="11"/>
      <c r="F274" s="11"/>
      <c r="G274" s="55" t="str">
        <f>$G$12</f>
        <v>DISTSEC</v>
      </c>
      <c r="H274" s="4">
        <f t="shared" ca="1" si="126"/>
        <v>-70272859.103137806</v>
      </c>
      <c r="I274" s="4">
        <f t="shared" ca="1" si="125"/>
        <v>-52543118.75976526</v>
      </c>
      <c r="J274" s="4">
        <f t="shared" ca="1" si="125"/>
        <v>-2533120.5013925545</v>
      </c>
      <c r="K274" s="4">
        <f t="shared" ca="1" si="125"/>
        <v>-7643480.1988240527</v>
      </c>
      <c r="L274" s="4">
        <f t="shared" ca="1" si="125"/>
        <v>0</v>
      </c>
      <c r="M274" s="4">
        <f t="shared" ca="1" si="125"/>
        <v>0</v>
      </c>
      <c r="N274" s="4">
        <f t="shared" ca="1" si="125"/>
        <v>-7643480.1988240527</v>
      </c>
      <c r="O274" s="4">
        <f t="shared" ca="1" si="125"/>
        <v>-4870455.3329350501</v>
      </c>
      <c r="P274" s="4">
        <f t="shared" ca="1" si="125"/>
        <v>0</v>
      </c>
      <c r="Q274" s="4">
        <f t="shared" ca="1" si="125"/>
        <v>0</v>
      </c>
      <c r="R274" s="4">
        <f t="shared" ca="1" si="125"/>
        <v>0</v>
      </c>
      <c r="S274" s="4">
        <f t="shared" ca="1" si="125"/>
        <v>-4870455.3329350501</v>
      </c>
      <c r="T274" s="4">
        <f t="shared" ca="1" si="125"/>
        <v>-131686.89463791842</v>
      </c>
      <c r="U274" s="4">
        <f t="shared" ca="1" si="125"/>
        <v>0</v>
      </c>
      <c r="V274" s="4">
        <f t="shared" ca="1" si="125"/>
        <v>0</v>
      </c>
      <c r="W274" s="4">
        <f t="shared" ca="1" si="125"/>
        <v>0</v>
      </c>
      <c r="X274" s="4">
        <f t="shared" ca="1" si="125"/>
        <v>-131686.89463791842</v>
      </c>
      <c r="Y274" s="4">
        <f t="shared" ca="1" si="125"/>
        <v>-1796438.6791930632</v>
      </c>
      <c r="Z274" s="4">
        <f t="shared" ca="1" si="125"/>
        <v>0</v>
      </c>
      <c r="AA274" s="4">
        <f t="shared" ca="1" si="125"/>
        <v>-1796438.6791930632</v>
      </c>
      <c r="AB274" s="4">
        <f t="shared" ca="1" si="125"/>
        <v>-18641.701963262494</v>
      </c>
      <c r="AC274" s="4">
        <f t="shared" ca="1" si="125"/>
        <v>-632957.48050646693</v>
      </c>
      <c r="AD274" s="4">
        <f t="shared" ca="1" si="125"/>
        <v>-102959.55392017288</v>
      </c>
    </row>
    <row r="275" spans="4:30" hidden="1" outlineLevel="1">
      <c r="D275" s="7"/>
      <c r="E275" s="11"/>
      <c r="F275" s="11"/>
      <c r="G275" s="55" t="str">
        <f>$G$13</f>
        <v>ENERGY</v>
      </c>
      <c r="H275" s="4">
        <f t="shared" ca="1" si="126"/>
        <v>-2804728.7749608923</v>
      </c>
      <c r="I275" s="4">
        <f t="shared" ca="1" si="125"/>
        <v>-1052410.212940447</v>
      </c>
      <c r="J275" s="4">
        <f t="shared" ca="1" si="125"/>
        <v>-68202.982257308977</v>
      </c>
      <c r="K275" s="4">
        <f t="shared" ca="1" si="125"/>
        <v>-228828.3989310108</v>
      </c>
      <c r="L275" s="4">
        <f t="shared" ca="1" si="125"/>
        <v>-7272.6860119035236</v>
      </c>
      <c r="M275" s="4">
        <f t="shared" ca="1" si="125"/>
        <v>-670.45663107099563</v>
      </c>
      <c r="N275" s="4">
        <f t="shared" ca="1" si="125"/>
        <v>-236771.54157398531</v>
      </c>
      <c r="O275" s="4">
        <f t="shared" ca="1" si="125"/>
        <v>-208626.04420727762</v>
      </c>
      <c r="P275" s="4">
        <f t="shared" ca="1" si="125"/>
        <v>-38675.254283405033</v>
      </c>
      <c r="Q275" s="4">
        <f t="shared" ca="1" si="125"/>
        <v>-17573.045617398595</v>
      </c>
      <c r="R275" s="4">
        <f t="shared" ca="1" si="125"/>
        <v>-814.2319240698921</v>
      </c>
      <c r="S275" s="4">
        <f t="shared" ca="1" si="125"/>
        <v>-265688.57603215112</v>
      </c>
      <c r="T275" s="4">
        <f t="shared" ca="1" si="125"/>
        <v>-7994.9453595854466</v>
      </c>
      <c r="U275" s="4">
        <f t="shared" ca="1" si="125"/>
        <v>-140379.26344967089</v>
      </c>
      <c r="V275" s="4">
        <f t="shared" ca="1" si="125"/>
        <v>-797015.17536402191</v>
      </c>
      <c r="W275" s="4">
        <f t="shared" ca="1" si="125"/>
        <v>-151212.43263791938</v>
      </c>
      <c r="X275" s="4">
        <f t="shared" ca="1" si="125"/>
        <v>-1096601.8168111977</v>
      </c>
      <c r="Y275" s="4">
        <f t="shared" ca="1" si="125"/>
        <v>-56523.084088569267</v>
      </c>
      <c r="Z275" s="4">
        <f t="shared" ca="1" si="125"/>
        <v>-920.10570243423103</v>
      </c>
      <c r="AA275" s="4">
        <f t="shared" ca="1" si="125"/>
        <v>-57443.189791003497</v>
      </c>
      <c r="AB275" s="4">
        <f t="shared" ca="1" si="125"/>
        <v>-1026.3038974081576</v>
      </c>
      <c r="AC275" s="4">
        <f t="shared" ca="1" si="125"/>
        <v>-22192.447477137139</v>
      </c>
      <c r="AD275" s="4">
        <f t="shared" ca="1" si="125"/>
        <v>-4391.7041802537724</v>
      </c>
    </row>
    <row r="276" spans="4:30" hidden="1" outlineLevel="1">
      <c r="D276" s="7"/>
      <c r="E276" s="11"/>
      <c r="F276" s="11"/>
      <c r="G276" s="55" t="str">
        <f>$G$14</f>
        <v>CUSTOMER</v>
      </c>
      <c r="H276" s="4">
        <f t="shared" ca="1" si="126"/>
        <v>-34069782.043336265</v>
      </c>
      <c r="I276" s="4">
        <f t="shared" ca="1" si="125"/>
        <v>-16055369.361641081</v>
      </c>
      <c r="J276" s="4">
        <f t="shared" ca="1" si="125"/>
        <v>-4173892.0587120149</v>
      </c>
      <c r="K276" s="4">
        <f t="shared" ca="1" si="125"/>
        <v>-1185096.6134567698</v>
      </c>
      <c r="L276" s="4">
        <f t="shared" ca="1" si="125"/>
        <v>-379811.931742588</v>
      </c>
      <c r="M276" s="4">
        <f t="shared" ca="1" si="125"/>
        <v>-61638.440260634816</v>
      </c>
      <c r="N276" s="4">
        <f t="shared" ca="1" si="125"/>
        <v>-1626546.9854599927</v>
      </c>
      <c r="O276" s="4">
        <f t="shared" ca="1" si="125"/>
        <v>-334607.98743813275</v>
      </c>
      <c r="P276" s="4">
        <f t="shared" ca="1" si="125"/>
        <v>-98952.958902976534</v>
      </c>
      <c r="Q276" s="4">
        <f t="shared" ca="1" si="125"/>
        <v>-214731.02366500208</v>
      </c>
      <c r="R276" s="4">
        <f t="shared" ca="1" si="125"/>
        <v>-37731.469462291898</v>
      </c>
      <c r="S276" s="4">
        <f t="shared" ca="1" si="125"/>
        <v>-686023.43946840335</v>
      </c>
      <c r="T276" s="4">
        <f t="shared" ca="1" si="125"/>
        <v>-2303.2288322445493</v>
      </c>
      <c r="U276" s="4">
        <f t="shared" ca="1" si="125"/>
        <v>-58708.444266841252</v>
      </c>
      <c r="V276" s="4">
        <f t="shared" ca="1" si="125"/>
        <v>-315786.09758822789</v>
      </c>
      <c r="W276" s="4">
        <f t="shared" ca="1" si="125"/>
        <v>-56597.981793311541</v>
      </c>
      <c r="X276" s="4">
        <f t="shared" ca="1" si="125"/>
        <v>-433395.75248062523</v>
      </c>
      <c r="Y276" s="4">
        <f t="shared" ca="1" si="125"/>
        <v>-92617.746746639852</v>
      </c>
      <c r="Z276" s="4">
        <f t="shared" ca="1" si="125"/>
        <v>-1676.916150169568</v>
      </c>
      <c r="AA276" s="4">
        <f t="shared" ca="1" si="125"/>
        <v>-94294.662896809416</v>
      </c>
      <c r="AB276" s="4">
        <f t="shared" ca="1" si="125"/>
        <v>-1747.298812548398</v>
      </c>
      <c r="AC276" s="4">
        <f t="shared" ca="1" si="125"/>
        <v>-9793297.6289895251</v>
      </c>
      <c r="AD276" s="4">
        <f t="shared" ca="1" si="125"/>
        <v>-1205214.8548752679</v>
      </c>
    </row>
    <row r="277" spans="4:30" collapsed="1">
      <c r="D277" s="7" t="s">
        <v>214</v>
      </c>
      <c r="E277" s="4">
        <f>E235+E243+E251+E259+E227+E268</f>
        <v>-857804660</v>
      </c>
      <c r="F277" s="3"/>
      <c r="G277" s="55" t="str">
        <f>$G$15</f>
        <v>TOTAL</v>
      </c>
      <c r="H277" s="4">
        <f t="shared" ca="1" si="126"/>
        <v>-857804659.99999988</v>
      </c>
      <c r="I277" s="4">
        <f t="shared" ca="1" si="125"/>
        <v>-462870684.24435073</v>
      </c>
      <c r="J277" s="4">
        <f t="shared" ca="1" si="125"/>
        <v>-25986855.680782288</v>
      </c>
      <c r="K277" s="4">
        <f t="shared" ca="1" si="125"/>
        <v>-79272722.628124639</v>
      </c>
      <c r="L277" s="4">
        <f t="shared" ca="1" si="125"/>
        <v>-2586654.2788546346</v>
      </c>
      <c r="M277" s="4">
        <f t="shared" ca="1" si="125"/>
        <v>-226801.38037771807</v>
      </c>
      <c r="N277" s="4">
        <f t="shared" ca="1" si="125"/>
        <v>-82086178.287356988</v>
      </c>
      <c r="O277" s="4">
        <f t="shared" ca="1" si="125"/>
        <v>-58615254.887719393</v>
      </c>
      <c r="P277" s="4">
        <f t="shared" ca="1" si="125"/>
        <v>-10048741.268228663</v>
      </c>
      <c r="Q277" s="4">
        <f t="shared" ca="1" si="125"/>
        <v>-3799508.8414146514</v>
      </c>
      <c r="R277" s="4">
        <f t="shared" ca="1" si="125"/>
        <v>-187680.84989598196</v>
      </c>
      <c r="S277" s="4">
        <f t="shared" ca="1" si="125"/>
        <v>-72651185.847258702</v>
      </c>
      <c r="T277" s="4">
        <f t="shared" ca="1" si="125"/>
        <v>-2008696.3053593508</v>
      </c>
      <c r="U277" s="4">
        <f t="shared" ca="1" si="125"/>
        <v>-30650361.797902383</v>
      </c>
      <c r="V277" s="4">
        <f t="shared" ca="1" si="125"/>
        <v>-129143643.77637376</v>
      </c>
      <c r="W277" s="4">
        <f t="shared" ca="1" si="125"/>
        <v>-21697483.731003016</v>
      </c>
      <c r="X277" s="4">
        <f t="shared" ca="1" si="125"/>
        <v>-183500185.61063853</v>
      </c>
      <c r="Y277" s="4">
        <f t="shared" ca="1" si="125"/>
        <v>-18205691.704931017</v>
      </c>
      <c r="Z277" s="4">
        <f t="shared" ca="1" si="125"/>
        <v>-274664.6105084687</v>
      </c>
      <c r="AA277" s="4">
        <f t="shared" ca="1" si="125"/>
        <v>-18480356.315439485</v>
      </c>
      <c r="AB277" s="4">
        <f t="shared" ca="1" si="125"/>
        <v>-234552.89858302526</v>
      </c>
      <c r="AC277" s="4">
        <f t="shared" ca="1" si="125"/>
        <v>-10640660.133708391</v>
      </c>
      <c r="AD277" s="4">
        <f t="shared" ca="1" si="125"/>
        <v>-1354000.981881924</v>
      </c>
    </row>
    <row r="278" spans="4:30">
      <c r="D278" s="7"/>
      <c r="E278" s="7"/>
      <c r="F278" s="7"/>
      <c r="G278" s="7"/>
      <c r="H278" s="4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4:30" hidden="1" outlineLevel="1">
      <c r="D279" s="7"/>
      <c r="E279" s="7"/>
      <c r="F279" s="52" t="str">
        <f>F286</f>
        <v>PROD_DEMAND</v>
      </c>
      <c r="G279" s="55" t="str">
        <f>$G$8</f>
        <v>PRODUCTION</v>
      </c>
      <c r="H279" s="4">
        <f t="shared" ref="H279:H286" si="127">SUBTOTAL(9,I279:AD279)</f>
        <v>93260267.999999985</v>
      </c>
      <c r="I279" s="5">
        <f>VLOOKUP(CONCATENATE($F279," ",$G279),AllocFactorMatrix,(I$4+1),FALSE)*$E286</f>
        <v>45938421.702251956</v>
      </c>
      <c r="J279" s="5">
        <f>VLOOKUP(CONCATENATE($F279," ",$G279),AllocFactorMatrix,(J$4+1),FALSE)*$E286</f>
        <v>2270900.3330123285</v>
      </c>
      <c r="K279" s="5">
        <f>VLOOKUP(CONCATENATE($F279," ",$G279),AllocFactorMatrix,(K$4+1),FALSE)*$E286</f>
        <v>8318177.7727427958</v>
      </c>
      <c r="L279" s="5">
        <f>VLOOKUP(CONCATENATE($F279," ",$G279),AllocFactorMatrix,(L$4+1),FALSE)*$E286</f>
        <v>261826.70344638839</v>
      </c>
      <c r="M279" s="5">
        <f>VLOOKUP(CONCATENATE($F279," ",$G279),AllocFactorMatrix,(M$4+1),FALSE)*$E286</f>
        <v>24553.270447634539</v>
      </c>
      <c r="N279" s="5">
        <f t="shared" ref="N279:N286" si="128">SUBTOTAL(9,K279:M279)</f>
        <v>8604557.7466368191</v>
      </c>
      <c r="O279" s="5">
        <f>VLOOKUP(CONCATENATE($F279," ",$G279),AllocFactorMatrix,(O$4+1),FALSE)*$E286</f>
        <v>6323109.0893655652</v>
      </c>
      <c r="P279" s="5">
        <f>VLOOKUP(CONCATENATE($F279," ",$G279),AllocFactorMatrix,(P$4+1),FALSE)*$E286</f>
        <v>1178179.4404812197</v>
      </c>
      <c r="Q279" s="5">
        <f>VLOOKUP(CONCATENATE($F279," ",$G279),AllocFactorMatrix,(Q$4+1),FALSE)*$E286</f>
        <v>532397.3514517158</v>
      </c>
      <c r="R279" s="5">
        <f>VLOOKUP(CONCATENATE($F279," ",$G279),AllocFactorMatrix,(R$4+1),FALSE)*$E286</f>
        <v>23941.313776245916</v>
      </c>
      <c r="S279" s="5">
        <f t="shared" ref="S279:S286" si="129">SUBTOTAL(9,O279:R279)</f>
        <v>8057627.1950747464</v>
      </c>
      <c r="T279" s="5">
        <f>VLOOKUP(CONCATENATE($F279," ",$G279),AllocFactorMatrix,(T$4+1),FALSE)*$E286</f>
        <v>220882.39611598724</v>
      </c>
      <c r="U279" s="5">
        <f>VLOOKUP(CONCATENATE($F279," ",$G279),AllocFactorMatrix,(U$4+1),FALSE)*$E286</f>
        <v>3614702.7780884076</v>
      </c>
      <c r="V279" s="5">
        <f>VLOOKUP(CONCATENATE($F279," ",$G279),AllocFactorMatrix,(V$4+1),FALSE)*$E286</f>
        <v>19103805.749721307</v>
      </c>
      <c r="W279" s="5">
        <f>VLOOKUP(CONCATENATE($F279," ",$G279),AllocFactorMatrix,(W$4+1),FALSE)*$E286</f>
        <v>3449830.6868811441</v>
      </c>
      <c r="X279" s="5">
        <f>SUBTOTAL(9,T279:W279)</f>
        <v>26389221.610806845</v>
      </c>
      <c r="Y279" s="5">
        <f>VLOOKUP(CONCATENATE($F279," ",$G279),AllocFactorMatrix,(Y$4+1),FALSE)*$E286</f>
        <v>1941816.7678313758</v>
      </c>
      <c r="Z279" s="5">
        <f>VLOOKUP(CONCATENATE($F279," ",$G279),AllocFactorMatrix,(Z$4+1),FALSE)*$E286</f>
        <v>32524.688610190347</v>
      </c>
      <c r="AA279" s="5">
        <f t="shared" ref="AA279:AA286" si="130">SUBTOTAL(9,Y279:Z279)</f>
        <v>1974341.4564415661</v>
      </c>
      <c r="AB279" s="5">
        <f>VLOOKUP(CONCATENATE($F279," ",$G279),AllocFactorMatrix,(AB$4+1),FALSE)*$E286</f>
        <v>25197.955775716018</v>
      </c>
      <c r="AC279" s="5">
        <f>VLOOKUP(CONCATENATE($F279," ",$G279),AllocFactorMatrix,(AC$4+1),FALSE)*$E286</f>
        <v>0</v>
      </c>
      <c r="AD279" s="5">
        <f>VLOOKUP(CONCATENATE($F279," ",$G279),AllocFactorMatrix,(AD$4+1),FALSE)*$E286</f>
        <v>0</v>
      </c>
    </row>
    <row r="280" spans="4:30" hidden="1" outlineLevel="1">
      <c r="D280" s="7"/>
      <c r="E280" s="7"/>
      <c r="F280" s="52" t="str">
        <f>F286</f>
        <v>PROD_DEMAND</v>
      </c>
      <c r="G280" s="55" t="str">
        <f>$G$9</f>
        <v>BULKTRAN</v>
      </c>
      <c r="H280" s="4">
        <f t="shared" si="127"/>
        <v>0</v>
      </c>
      <c r="I280" s="5">
        <f>VLOOKUP(CONCATENATE($F280," ",$G280),AllocFactorMatrix,(I$4+1),FALSE)*$E286</f>
        <v>0</v>
      </c>
      <c r="J280" s="5">
        <f>VLOOKUP(CONCATENATE($F280," ",$G280),AllocFactorMatrix,(J$4+1),FALSE)*$E286</f>
        <v>0</v>
      </c>
      <c r="K280" s="5">
        <f>VLOOKUP(CONCATENATE($F280," ",$G280),AllocFactorMatrix,(K$4+1),FALSE)*$E286</f>
        <v>0</v>
      </c>
      <c r="L280" s="5">
        <f>VLOOKUP(CONCATENATE($F280," ",$G280),AllocFactorMatrix,(L$4+1),FALSE)*$E286</f>
        <v>0</v>
      </c>
      <c r="M280" s="5">
        <f>VLOOKUP(CONCATENATE($F280," ",$G280),AllocFactorMatrix,(M$4+1),FALSE)*$E286</f>
        <v>0</v>
      </c>
      <c r="N280" s="5">
        <f t="shared" si="128"/>
        <v>0</v>
      </c>
      <c r="O280" s="5">
        <f>VLOOKUP(CONCATENATE($F280," ",$G280),AllocFactorMatrix,(O$4+1),FALSE)*$E286</f>
        <v>0</v>
      </c>
      <c r="P280" s="5">
        <f>VLOOKUP(CONCATENATE($F280," ",$G280),AllocFactorMatrix,(P$4+1),FALSE)*$E286</f>
        <v>0</v>
      </c>
      <c r="Q280" s="5">
        <f>VLOOKUP(CONCATENATE($F280," ",$G280),AllocFactorMatrix,(Q$4+1),FALSE)*$E286</f>
        <v>0</v>
      </c>
      <c r="R280" s="5">
        <f>VLOOKUP(CONCATENATE($F280," ",$G280),AllocFactorMatrix,(R$4+1),FALSE)*$E286</f>
        <v>0</v>
      </c>
      <c r="S280" s="5">
        <f t="shared" si="129"/>
        <v>0</v>
      </c>
      <c r="T280" s="5">
        <f>VLOOKUP(CONCATENATE($F280," ",$G280),AllocFactorMatrix,(T$4+1),FALSE)*$E286</f>
        <v>0</v>
      </c>
      <c r="U280" s="5">
        <f>VLOOKUP(CONCATENATE($F280," ",$G280),AllocFactorMatrix,(U$4+1),FALSE)*$E286</f>
        <v>0</v>
      </c>
      <c r="V280" s="5">
        <f>VLOOKUP(CONCATENATE($F280," ",$G280),AllocFactorMatrix,(V$4+1),FALSE)*$E286</f>
        <v>0</v>
      </c>
      <c r="W280" s="5">
        <f>VLOOKUP(CONCATENATE($F280," ",$G280),AllocFactorMatrix,(W$4+1),FALSE)*$E286</f>
        <v>0</v>
      </c>
      <c r="X280" s="5">
        <f t="shared" ref="X280:X286" si="131">SUBTOTAL(9,T280:W280)</f>
        <v>0</v>
      </c>
      <c r="Y280" s="5">
        <f>VLOOKUP(CONCATENATE($F280," ",$G280),AllocFactorMatrix,(Y$4+1),FALSE)*$E286</f>
        <v>0</v>
      </c>
      <c r="Z280" s="5">
        <f>VLOOKUP(CONCATENATE($F280," ",$G280),AllocFactorMatrix,(Z$4+1),FALSE)*$E286</f>
        <v>0</v>
      </c>
      <c r="AA280" s="5">
        <f t="shared" si="130"/>
        <v>0</v>
      </c>
      <c r="AB280" s="5">
        <f>VLOOKUP(CONCATENATE($F280," ",$G280),AllocFactorMatrix,(AB$4+1),FALSE)*$E286</f>
        <v>0</v>
      </c>
      <c r="AC280" s="5">
        <f>VLOOKUP(CONCATENATE($F280," ",$G280),AllocFactorMatrix,(AC$4+1),FALSE)*$E286</f>
        <v>0</v>
      </c>
      <c r="AD280" s="5">
        <f>VLOOKUP(CONCATENATE($F280," ",$G280),AllocFactorMatrix,(AD$4+1),FALSE)*$E286</f>
        <v>0</v>
      </c>
    </row>
    <row r="281" spans="4:30" hidden="1" outlineLevel="1">
      <c r="D281" s="7"/>
      <c r="E281" s="7"/>
      <c r="F281" s="52" t="str">
        <f>F286</f>
        <v>PROD_DEMAND</v>
      </c>
      <c r="G281" s="55" t="str">
        <f>$G$10</f>
        <v>SUBTRAN</v>
      </c>
      <c r="H281" s="4">
        <f t="shared" si="127"/>
        <v>0</v>
      </c>
      <c r="I281" s="5">
        <f>VLOOKUP(CONCATENATE($F281," ",$G281),AllocFactorMatrix,(I$4+1),FALSE)*$E286</f>
        <v>0</v>
      </c>
      <c r="J281" s="5">
        <f>VLOOKUP(CONCATENATE($F281," ",$G281),AllocFactorMatrix,(J$4+1),FALSE)*$E286</f>
        <v>0</v>
      </c>
      <c r="K281" s="5">
        <f>VLOOKUP(CONCATENATE($F281," ",$G281),AllocFactorMatrix,(K$4+1),FALSE)*$E286</f>
        <v>0</v>
      </c>
      <c r="L281" s="5">
        <f>VLOOKUP(CONCATENATE($F281," ",$G281),AllocFactorMatrix,(L$4+1),FALSE)*$E286</f>
        <v>0</v>
      </c>
      <c r="M281" s="5">
        <f>VLOOKUP(CONCATENATE($F281," ",$G281),AllocFactorMatrix,(M$4+1),FALSE)*$E286</f>
        <v>0</v>
      </c>
      <c r="N281" s="5">
        <f t="shared" si="128"/>
        <v>0</v>
      </c>
      <c r="O281" s="5">
        <f>VLOOKUP(CONCATENATE($F281," ",$G281),AllocFactorMatrix,(O$4+1),FALSE)*$E286</f>
        <v>0</v>
      </c>
      <c r="P281" s="5">
        <f>VLOOKUP(CONCATENATE($F281," ",$G281),AllocFactorMatrix,(P$4+1),FALSE)*$E286</f>
        <v>0</v>
      </c>
      <c r="Q281" s="5">
        <f>VLOOKUP(CONCATENATE($F281," ",$G281),AllocFactorMatrix,(Q$4+1),FALSE)*$E286</f>
        <v>0</v>
      </c>
      <c r="R281" s="5">
        <f>VLOOKUP(CONCATENATE($F281," ",$G281),AllocFactorMatrix,(R$4+1),FALSE)*$E286</f>
        <v>0</v>
      </c>
      <c r="S281" s="5">
        <f t="shared" si="129"/>
        <v>0</v>
      </c>
      <c r="T281" s="5">
        <f>VLOOKUP(CONCATENATE($F281," ",$G281),AllocFactorMatrix,(T$4+1),FALSE)*$E286</f>
        <v>0</v>
      </c>
      <c r="U281" s="5">
        <f>VLOOKUP(CONCATENATE($F281," ",$G281),AllocFactorMatrix,(U$4+1),FALSE)*$E286</f>
        <v>0</v>
      </c>
      <c r="V281" s="5">
        <f>VLOOKUP(CONCATENATE($F281," ",$G281),AllocFactorMatrix,(V$4+1),FALSE)*$E286</f>
        <v>0</v>
      </c>
      <c r="W281" s="5">
        <f>VLOOKUP(CONCATENATE($F281," ",$G281),AllocFactorMatrix,(W$4+1),FALSE)*$E286</f>
        <v>0</v>
      </c>
      <c r="X281" s="5">
        <f t="shared" si="131"/>
        <v>0</v>
      </c>
      <c r="Y281" s="5">
        <f>VLOOKUP(CONCATENATE($F281," ",$G281),AllocFactorMatrix,(Y$4+1),FALSE)*$E286</f>
        <v>0</v>
      </c>
      <c r="Z281" s="5">
        <f>VLOOKUP(CONCATENATE($F281," ",$G281),AllocFactorMatrix,(Z$4+1),FALSE)*$E286</f>
        <v>0</v>
      </c>
      <c r="AA281" s="5">
        <f t="shared" si="130"/>
        <v>0</v>
      </c>
      <c r="AB281" s="5">
        <f>VLOOKUP(CONCATENATE($F281," ",$G281),AllocFactorMatrix,(AB$4+1),FALSE)*$E286</f>
        <v>0</v>
      </c>
      <c r="AC281" s="5">
        <f>VLOOKUP(CONCATENATE($F281," ",$G281),AllocFactorMatrix,(AC$4+1),FALSE)*$E286</f>
        <v>0</v>
      </c>
      <c r="AD281" s="5">
        <f>VLOOKUP(CONCATENATE($F281," ",$G281),AllocFactorMatrix,(AD$4+1),FALSE)*$E286</f>
        <v>0</v>
      </c>
    </row>
    <row r="282" spans="4:30" hidden="1" outlineLevel="1">
      <c r="D282" s="7"/>
      <c r="E282" s="7"/>
      <c r="F282" s="52" t="str">
        <f>F286</f>
        <v>PROD_DEMAND</v>
      </c>
      <c r="G282" s="55" t="str">
        <f>$G$11</f>
        <v>DISTPRI</v>
      </c>
      <c r="H282" s="4">
        <f t="shared" si="127"/>
        <v>0</v>
      </c>
      <c r="I282" s="5">
        <f>VLOOKUP(CONCATENATE($F282," ",$G282),AllocFactorMatrix,(I$4+1),FALSE)*$E286</f>
        <v>0</v>
      </c>
      <c r="J282" s="5">
        <f>VLOOKUP(CONCATENATE($F282," ",$G282),AllocFactorMatrix,(J$4+1),FALSE)*$E286</f>
        <v>0</v>
      </c>
      <c r="K282" s="5">
        <f>VLOOKUP(CONCATENATE($F282," ",$G282),AllocFactorMatrix,(K$4+1),FALSE)*$E286</f>
        <v>0</v>
      </c>
      <c r="L282" s="5">
        <f>VLOOKUP(CONCATENATE($F282," ",$G282),AllocFactorMatrix,(L$4+1),FALSE)*$E286</f>
        <v>0</v>
      </c>
      <c r="M282" s="5">
        <f>VLOOKUP(CONCATENATE($F282," ",$G282),AllocFactorMatrix,(M$4+1),FALSE)*$E286</f>
        <v>0</v>
      </c>
      <c r="N282" s="5">
        <f t="shared" si="128"/>
        <v>0</v>
      </c>
      <c r="O282" s="5">
        <f>VLOOKUP(CONCATENATE($F282," ",$G282),AllocFactorMatrix,(O$4+1),FALSE)*$E286</f>
        <v>0</v>
      </c>
      <c r="P282" s="5">
        <f>VLOOKUP(CONCATENATE($F282," ",$G282),AllocFactorMatrix,(P$4+1),FALSE)*$E286</f>
        <v>0</v>
      </c>
      <c r="Q282" s="5">
        <f>VLOOKUP(CONCATENATE($F282," ",$G282),AllocFactorMatrix,(Q$4+1),FALSE)*$E286</f>
        <v>0</v>
      </c>
      <c r="R282" s="5">
        <f>VLOOKUP(CONCATENATE($F282," ",$G282),AllocFactorMatrix,(R$4+1),FALSE)*$E286</f>
        <v>0</v>
      </c>
      <c r="S282" s="5">
        <f t="shared" si="129"/>
        <v>0</v>
      </c>
      <c r="T282" s="5">
        <f>VLOOKUP(CONCATENATE($F282," ",$G282),AllocFactorMatrix,(T$4+1),FALSE)*$E286</f>
        <v>0</v>
      </c>
      <c r="U282" s="5">
        <f>VLOOKUP(CONCATENATE($F282," ",$G282),AllocFactorMatrix,(U$4+1),FALSE)*$E286</f>
        <v>0</v>
      </c>
      <c r="V282" s="5">
        <f>VLOOKUP(CONCATENATE($F282," ",$G282),AllocFactorMatrix,(V$4+1),FALSE)*$E286</f>
        <v>0</v>
      </c>
      <c r="W282" s="5">
        <f>VLOOKUP(CONCATENATE($F282," ",$G282),AllocFactorMatrix,(W$4+1),FALSE)*$E286</f>
        <v>0</v>
      </c>
      <c r="X282" s="5">
        <f t="shared" si="131"/>
        <v>0</v>
      </c>
      <c r="Y282" s="5">
        <f>VLOOKUP(CONCATENATE($F282," ",$G282),AllocFactorMatrix,(Y$4+1),FALSE)*$E286</f>
        <v>0</v>
      </c>
      <c r="Z282" s="5">
        <f>VLOOKUP(CONCATENATE($F282," ",$G282),AllocFactorMatrix,(Z$4+1),FALSE)*$E286</f>
        <v>0</v>
      </c>
      <c r="AA282" s="5">
        <f t="shared" si="130"/>
        <v>0</v>
      </c>
      <c r="AB282" s="5">
        <f>VLOOKUP(CONCATENATE($F282," ",$G282),AllocFactorMatrix,(AB$4+1),FALSE)*$E286</f>
        <v>0</v>
      </c>
      <c r="AC282" s="5">
        <f>VLOOKUP(CONCATENATE($F282," ",$G282),AllocFactorMatrix,(AC$4+1),FALSE)*$E286</f>
        <v>0</v>
      </c>
      <c r="AD282" s="5">
        <f>VLOOKUP(CONCATENATE($F282," ",$G282),AllocFactorMatrix,(AD$4+1),FALSE)*$E286</f>
        <v>0</v>
      </c>
    </row>
    <row r="283" spans="4:30" hidden="1" outlineLevel="1">
      <c r="D283" s="7"/>
      <c r="E283" s="7"/>
      <c r="F283" s="52" t="str">
        <f>F286</f>
        <v>PROD_DEMAND</v>
      </c>
      <c r="G283" s="55" t="str">
        <f>$G$12</f>
        <v>DISTSEC</v>
      </c>
      <c r="H283" s="4">
        <f t="shared" si="127"/>
        <v>0</v>
      </c>
      <c r="I283" s="5">
        <f>VLOOKUP(CONCATENATE($F283," ",$G283),AllocFactorMatrix,(I$4+1),FALSE)*$E286</f>
        <v>0</v>
      </c>
      <c r="J283" s="5">
        <f>VLOOKUP(CONCATENATE($F283," ",$G283),AllocFactorMatrix,(J$4+1),FALSE)*$E286</f>
        <v>0</v>
      </c>
      <c r="K283" s="5">
        <f>VLOOKUP(CONCATENATE($F283," ",$G283),AllocFactorMatrix,(K$4+1),FALSE)*$E286</f>
        <v>0</v>
      </c>
      <c r="L283" s="5">
        <f>VLOOKUP(CONCATENATE($F283," ",$G283),AllocFactorMatrix,(L$4+1),FALSE)*$E286</f>
        <v>0</v>
      </c>
      <c r="M283" s="5">
        <f>VLOOKUP(CONCATENATE($F283," ",$G283),AllocFactorMatrix,(M$4+1),FALSE)*$E286</f>
        <v>0</v>
      </c>
      <c r="N283" s="5">
        <f t="shared" si="128"/>
        <v>0</v>
      </c>
      <c r="O283" s="5">
        <f>VLOOKUP(CONCATENATE($F283," ",$G283),AllocFactorMatrix,(O$4+1),FALSE)*$E286</f>
        <v>0</v>
      </c>
      <c r="P283" s="5">
        <f>VLOOKUP(CONCATENATE($F283," ",$G283),AllocFactorMatrix,(P$4+1),FALSE)*$E286</f>
        <v>0</v>
      </c>
      <c r="Q283" s="5">
        <f>VLOOKUP(CONCATENATE($F283," ",$G283),AllocFactorMatrix,(Q$4+1),FALSE)*$E286</f>
        <v>0</v>
      </c>
      <c r="R283" s="5">
        <f>VLOOKUP(CONCATENATE($F283," ",$G283),AllocFactorMatrix,(R$4+1),FALSE)*$E286</f>
        <v>0</v>
      </c>
      <c r="S283" s="5">
        <f t="shared" si="129"/>
        <v>0</v>
      </c>
      <c r="T283" s="5">
        <f>VLOOKUP(CONCATENATE($F283," ",$G283),AllocFactorMatrix,(T$4+1),FALSE)*$E286</f>
        <v>0</v>
      </c>
      <c r="U283" s="5">
        <f>VLOOKUP(CONCATENATE($F283," ",$G283),AllocFactorMatrix,(U$4+1),FALSE)*$E286</f>
        <v>0</v>
      </c>
      <c r="V283" s="5">
        <f>VLOOKUP(CONCATENATE($F283," ",$G283),AllocFactorMatrix,(V$4+1),FALSE)*$E286</f>
        <v>0</v>
      </c>
      <c r="W283" s="5">
        <f>VLOOKUP(CONCATENATE($F283," ",$G283),AllocFactorMatrix,(W$4+1),FALSE)*$E286</f>
        <v>0</v>
      </c>
      <c r="X283" s="5">
        <f t="shared" si="131"/>
        <v>0</v>
      </c>
      <c r="Y283" s="5">
        <f>VLOOKUP(CONCATENATE($F283," ",$G283),AllocFactorMatrix,(Y$4+1),FALSE)*$E286</f>
        <v>0</v>
      </c>
      <c r="Z283" s="5">
        <f>VLOOKUP(CONCATENATE($F283," ",$G283),AllocFactorMatrix,(Z$4+1),FALSE)*$E286</f>
        <v>0</v>
      </c>
      <c r="AA283" s="5">
        <f t="shared" si="130"/>
        <v>0</v>
      </c>
      <c r="AB283" s="5">
        <f>VLOOKUP(CONCATENATE($F283," ",$G283),AllocFactorMatrix,(AB$4+1),FALSE)*$E286</f>
        <v>0</v>
      </c>
      <c r="AC283" s="5">
        <f>VLOOKUP(CONCATENATE($F283," ",$G283),AllocFactorMatrix,(AC$4+1),FALSE)*$E286</f>
        <v>0</v>
      </c>
      <c r="AD283" s="5">
        <f>VLOOKUP(CONCATENATE($F283," ",$G283),AllocFactorMatrix,(AD$4+1),FALSE)*$E286</f>
        <v>0</v>
      </c>
    </row>
    <row r="284" spans="4:30" hidden="1" outlineLevel="1">
      <c r="D284" s="7"/>
      <c r="E284" s="7"/>
      <c r="F284" s="52" t="str">
        <f>F286</f>
        <v>PROD_DEMAND</v>
      </c>
      <c r="G284" s="55" t="str">
        <f>$G$13</f>
        <v>ENERGY</v>
      </c>
      <c r="H284" s="4">
        <f t="shared" si="127"/>
        <v>0</v>
      </c>
      <c r="I284" s="5">
        <f>VLOOKUP(CONCATENATE($F284," ",$G284),AllocFactorMatrix,(I$4+1),FALSE)*$E286</f>
        <v>0</v>
      </c>
      <c r="J284" s="5">
        <f>VLOOKUP(CONCATENATE($F284," ",$G284),AllocFactorMatrix,(J$4+1),FALSE)*$E286</f>
        <v>0</v>
      </c>
      <c r="K284" s="5">
        <f>VLOOKUP(CONCATENATE($F284," ",$G284),AllocFactorMatrix,(K$4+1),FALSE)*$E286</f>
        <v>0</v>
      </c>
      <c r="L284" s="5">
        <f>VLOOKUP(CONCATENATE($F284," ",$G284),AllocFactorMatrix,(L$4+1),FALSE)*$E286</f>
        <v>0</v>
      </c>
      <c r="M284" s="5">
        <f>VLOOKUP(CONCATENATE($F284," ",$G284),AllocFactorMatrix,(M$4+1),FALSE)*$E286</f>
        <v>0</v>
      </c>
      <c r="N284" s="5">
        <f t="shared" si="128"/>
        <v>0</v>
      </c>
      <c r="O284" s="5">
        <f>VLOOKUP(CONCATENATE($F284," ",$G284),AllocFactorMatrix,(O$4+1),FALSE)*$E286</f>
        <v>0</v>
      </c>
      <c r="P284" s="5">
        <f>VLOOKUP(CONCATENATE($F284," ",$G284),AllocFactorMatrix,(P$4+1),FALSE)*$E286</f>
        <v>0</v>
      </c>
      <c r="Q284" s="5">
        <f>VLOOKUP(CONCATENATE($F284," ",$G284),AllocFactorMatrix,(Q$4+1),FALSE)*$E286</f>
        <v>0</v>
      </c>
      <c r="R284" s="5">
        <f>VLOOKUP(CONCATENATE($F284," ",$G284),AllocFactorMatrix,(R$4+1),FALSE)*$E286</f>
        <v>0</v>
      </c>
      <c r="S284" s="5">
        <f t="shared" si="129"/>
        <v>0</v>
      </c>
      <c r="T284" s="5">
        <f>VLOOKUP(CONCATENATE($F284," ",$G284),AllocFactorMatrix,(T$4+1),FALSE)*$E286</f>
        <v>0</v>
      </c>
      <c r="U284" s="5">
        <f>VLOOKUP(CONCATENATE($F284," ",$G284),AllocFactorMatrix,(U$4+1),FALSE)*$E286</f>
        <v>0</v>
      </c>
      <c r="V284" s="5">
        <f>VLOOKUP(CONCATENATE($F284," ",$G284),AllocFactorMatrix,(V$4+1),FALSE)*$E286</f>
        <v>0</v>
      </c>
      <c r="W284" s="5">
        <f>VLOOKUP(CONCATENATE($F284," ",$G284),AllocFactorMatrix,(W$4+1),FALSE)*$E286</f>
        <v>0</v>
      </c>
      <c r="X284" s="5">
        <f t="shared" si="131"/>
        <v>0</v>
      </c>
      <c r="Y284" s="5">
        <f>VLOOKUP(CONCATENATE($F284," ",$G284),AllocFactorMatrix,(Y$4+1),FALSE)*$E286</f>
        <v>0</v>
      </c>
      <c r="Z284" s="5">
        <f>VLOOKUP(CONCATENATE($F284," ",$G284),AllocFactorMatrix,(Z$4+1),FALSE)*$E286</f>
        <v>0</v>
      </c>
      <c r="AA284" s="5">
        <f t="shared" si="130"/>
        <v>0</v>
      </c>
      <c r="AB284" s="5">
        <f>VLOOKUP(CONCATENATE($F284," ",$G284),AllocFactorMatrix,(AB$4+1),FALSE)*$E286</f>
        <v>0</v>
      </c>
      <c r="AC284" s="5">
        <f>VLOOKUP(CONCATENATE($F284," ",$G284),AllocFactorMatrix,(AC$4+1),FALSE)*$E286</f>
        <v>0</v>
      </c>
      <c r="AD284" s="5">
        <f>VLOOKUP(CONCATENATE($F284," ",$G284),AllocFactorMatrix,(AD$4+1),FALSE)*$E286</f>
        <v>0</v>
      </c>
    </row>
    <row r="285" spans="4:30" hidden="1" outlineLevel="1">
      <c r="D285" s="7"/>
      <c r="E285" s="7"/>
      <c r="F285" s="52" t="str">
        <f>F286</f>
        <v>PROD_DEMAND</v>
      </c>
      <c r="G285" s="55" t="str">
        <f>$G$14</f>
        <v>CUSTOMER</v>
      </c>
      <c r="H285" s="4">
        <f t="shared" si="127"/>
        <v>0</v>
      </c>
      <c r="I285" s="5">
        <f>VLOOKUP(CONCATENATE($F285," ",$G285),AllocFactorMatrix,(I$4+1),FALSE)*$E286</f>
        <v>0</v>
      </c>
      <c r="J285" s="5">
        <f>VLOOKUP(CONCATENATE($F285," ",$G285),AllocFactorMatrix,(J$4+1),FALSE)*$E286</f>
        <v>0</v>
      </c>
      <c r="K285" s="5">
        <f>VLOOKUP(CONCATENATE($F285," ",$G285),AllocFactorMatrix,(K$4+1),FALSE)*$E286</f>
        <v>0</v>
      </c>
      <c r="L285" s="5">
        <f>VLOOKUP(CONCATENATE($F285," ",$G285),AllocFactorMatrix,(L$4+1),FALSE)*$E286</f>
        <v>0</v>
      </c>
      <c r="M285" s="5">
        <f>VLOOKUP(CONCATENATE($F285," ",$G285),AllocFactorMatrix,(M$4+1),FALSE)*$E286</f>
        <v>0</v>
      </c>
      <c r="N285" s="5">
        <f t="shared" si="128"/>
        <v>0</v>
      </c>
      <c r="O285" s="5">
        <f>VLOOKUP(CONCATENATE($F285," ",$G285),AllocFactorMatrix,(O$4+1),FALSE)*$E286</f>
        <v>0</v>
      </c>
      <c r="P285" s="5">
        <f>VLOOKUP(CONCATENATE($F285," ",$G285),AllocFactorMatrix,(P$4+1),FALSE)*$E286</f>
        <v>0</v>
      </c>
      <c r="Q285" s="5">
        <f>VLOOKUP(CONCATENATE($F285," ",$G285),AllocFactorMatrix,(Q$4+1),FALSE)*$E286</f>
        <v>0</v>
      </c>
      <c r="R285" s="5">
        <f>VLOOKUP(CONCATENATE($F285," ",$G285),AllocFactorMatrix,(R$4+1),FALSE)*$E286</f>
        <v>0</v>
      </c>
      <c r="S285" s="5">
        <f t="shared" si="129"/>
        <v>0</v>
      </c>
      <c r="T285" s="5">
        <f>VLOOKUP(CONCATENATE($F285," ",$G285),AllocFactorMatrix,(T$4+1),FALSE)*$E286</f>
        <v>0</v>
      </c>
      <c r="U285" s="5">
        <f>VLOOKUP(CONCATENATE($F285," ",$G285),AllocFactorMatrix,(U$4+1),FALSE)*$E286</f>
        <v>0</v>
      </c>
      <c r="V285" s="5">
        <f>VLOOKUP(CONCATENATE($F285," ",$G285),AllocFactorMatrix,(V$4+1),FALSE)*$E286</f>
        <v>0</v>
      </c>
      <c r="W285" s="5">
        <f>VLOOKUP(CONCATENATE($F285," ",$G285),AllocFactorMatrix,(W$4+1),FALSE)*$E286</f>
        <v>0</v>
      </c>
      <c r="X285" s="5">
        <f t="shared" si="131"/>
        <v>0</v>
      </c>
      <c r="Y285" s="5">
        <f>VLOOKUP(CONCATENATE($F285," ",$G285),AllocFactorMatrix,(Y$4+1),FALSE)*$E286</f>
        <v>0</v>
      </c>
      <c r="Z285" s="5">
        <f>VLOOKUP(CONCATENATE($F285," ",$G285),AllocFactorMatrix,(Z$4+1),FALSE)*$E286</f>
        <v>0</v>
      </c>
      <c r="AA285" s="5">
        <f t="shared" si="130"/>
        <v>0</v>
      </c>
      <c r="AB285" s="5">
        <f>VLOOKUP(CONCATENATE($F285," ",$G285),AllocFactorMatrix,(AB$4+1),FALSE)*$E286</f>
        <v>0</v>
      </c>
      <c r="AC285" s="5">
        <f>VLOOKUP(CONCATENATE($F285," ",$G285),AllocFactorMatrix,(AC$4+1),FALSE)*$E286</f>
        <v>0</v>
      </c>
      <c r="AD285" s="5">
        <f>VLOOKUP(CONCATENATE($F285," ",$G285),AllocFactorMatrix,(AD$4+1),FALSE)*$E286</f>
        <v>0</v>
      </c>
    </row>
    <row r="286" spans="4:30" collapsed="1">
      <c r="D286" s="95" t="str">
        <f>D200</f>
        <v>Adj 4 - Move FGD from Base Rates to Environmental (Mitchell)</v>
      </c>
      <c r="E286" s="61">
        <v>93260268</v>
      </c>
      <c r="F286" s="97" t="s">
        <v>30</v>
      </c>
      <c r="G286" s="55" t="str">
        <f>$G$15</f>
        <v>TOTAL</v>
      </c>
      <c r="H286" s="4">
        <f t="shared" si="127"/>
        <v>93260267.999999985</v>
      </c>
      <c r="I286" s="5">
        <f>VLOOKUP(CONCATENATE($F286," ",$G286),AllocFactorMatrix,(I$4+1),FALSE)*$E286</f>
        <v>45938421.702251956</v>
      </c>
      <c r="J286" s="5">
        <f>VLOOKUP(CONCATENATE($F286," ",$G286),AllocFactorMatrix,(J$4+1),FALSE)*$E286</f>
        <v>2270900.3330123285</v>
      </c>
      <c r="K286" s="5">
        <f>VLOOKUP(CONCATENATE($F286," ",$G286),AllocFactorMatrix,(K$4+1),FALSE)*$E286</f>
        <v>8318177.7727427958</v>
      </c>
      <c r="L286" s="5">
        <f>VLOOKUP(CONCATENATE($F286," ",$G286),AllocFactorMatrix,(L$4+1),FALSE)*$E286</f>
        <v>261826.70344638839</v>
      </c>
      <c r="M286" s="5">
        <f>VLOOKUP(CONCATENATE($F286," ",$G286),AllocFactorMatrix,(M$4+1),FALSE)*$E286</f>
        <v>24553.270447634539</v>
      </c>
      <c r="N286" s="5">
        <f t="shared" si="128"/>
        <v>8604557.7466368191</v>
      </c>
      <c r="O286" s="5">
        <f>VLOOKUP(CONCATENATE($F286," ",$G286),AllocFactorMatrix,(O$4+1),FALSE)*$E286</f>
        <v>6323109.0893655652</v>
      </c>
      <c r="P286" s="5">
        <f>VLOOKUP(CONCATENATE($F286," ",$G286),AllocFactorMatrix,(P$4+1),FALSE)*$E286</f>
        <v>1178179.4404812197</v>
      </c>
      <c r="Q286" s="5">
        <f>VLOOKUP(CONCATENATE($F286," ",$G286),AllocFactorMatrix,(Q$4+1),FALSE)*$E286</f>
        <v>532397.3514517158</v>
      </c>
      <c r="R286" s="5">
        <f>VLOOKUP(CONCATENATE($F286," ",$G286),AllocFactorMatrix,(R$4+1),FALSE)*$E286</f>
        <v>23941.313776245916</v>
      </c>
      <c r="S286" s="5">
        <f t="shared" si="129"/>
        <v>8057627.1950747464</v>
      </c>
      <c r="T286" s="5">
        <f>VLOOKUP(CONCATENATE($F286," ",$G286),AllocFactorMatrix,(T$4+1),FALSE)*$E286</f>
        <v>220882.39611598724</v>
      </c>
      <c r="U286" s="5">
        <f>VLOOKUP(CONCATENATE($F286," ",$G286),AllocFactorMatrix,(U$4+1),FALSE)*$E286</f>
        <v>3614702.7780884076</v>
      </c>
      <c r="V286" s="5">
        <f>VLOOKUP(CONCATENATE($F286," ",$G286),AllocFactorMatrix,(V$4+1),FALSE)*$E286</f>
        <v>19103805.749721307</v>
      </c>
      <c r="W286" s="5">
        <f>VLOOKUP(CONCATENATE($F286," ",$G286),AllocFactorMatrix,(W$4+1),FALSE)*$E286</f>
        <v>3449830.6868811441</v>
      </c>
      <c r="X286" s="5">
        <f t="shared" si="131"/>
        <v>26389221.610806845</v>
      </c>
      <c r="Y286" s="5">
        <f>VLOOKUP(CONCATENATE($F286," ",$G286),AllocFactorMatrix,(Y$4+1),FALSE)*$E286</f>
        <v>1941816.7678313758</v>
      </c>
      <c r="Z286" s="5">
        <f>VLOOKUP(CONCATENATE($F286," ",$G286),AllocFactorMatrix,(Z$4+1),FALSE)*$E286</f>
        <v>32524.688610190347</v>
      </c>
      <c r="AA286" s="5">
        <f t="shared" si="130"/>
        <v>1974341.4564415661</v>
      </c>
      <c r="AB286" s="5">
        <f>VLOOKUP(CONCATENATE($F286," ",$G286),AllocFactorMatrix,(AB$4+1),FALSE)*$E286</f>
        <v>25197.955775716018</v>
      </c>
      <c r="AC286" s="5">
        <f>VLOOKUP(CONCATENATE($F286," ",$G286),AllocFactorMatrix,(AC$4+1),FALSE)*$E286</f>
        <v>0</v>
      </c>
      <c r="AD286" s="5">
        <f>VLOOKUP(CONCATENATE($F286," ",$G286),AllocFactorMatrix,(AD$4+1),FALSE)*$E286</f>
        <v>0</v>
      </c>
    </row>
    <row r="287" spans="4:30" hidden="1" outlineLevel="1">
      <c r="D287" s="7"/>
      <c r="E287" s="7"/>
      <c r="F287" s="3"/>
      <c r="G287" s="55" t="str">
        <f>$G$8</f>
        <v>PRODUCTION</v>
      </c>
      <c r="H287" s="58">
        <f t="shared" ref="H287:AD287" si="132">H279</f>
        <v>93260267.999999985</v>
      </c>
      <c r="I287" s="58">
        <f t="shared" si="132"/>
        <v>45938421.702251956</v>
      </c>
      <c r="J287" s="58">
        <f t="shared" si="132"/>
        <v>2270900.3330123285</v>
      </c>
      <c r="K287" s="58">
        <f t="shared" si="132"/>
        <v>8318177.7727427958</v>
      </c>
      <c r="L287" s="58">
        <f t="shared" si="132"/>
        <v>261826.70344638839</v>
      </c>
      <c r="M287" s="58">
        <f t="shared" si="132"/>
        <v>24553.270447634539</v>
      </c>
      <c r="N287" s="58">
        <f t="shared" si="132"/>
        <v>8604557.7466368191</v>
      </c>
      <c r="O287" s="58">
        <f t="shared" si="132"/>
        <v>6323109.0893655652</v>
      </c>
      <c r="P287" s="58">
        <f t="shared" si="132"/>
        <v>1178179.4404812197</v>
      </c>
      <c r="Q287" s="58">
        <f t="shared" si="132"/>
        <v>532397.3514517158</v>
      </c>
      <c r="R287" s="58">
        <f t="shared" si="132"/>
        <v>23941.313776245916</v>
      </c>
      <c r="S287" s="58">
        <f t="shared" si="132"/>
        <v>8057627.1950747464</v>
      </c>
      <c r="T287" s="58">
        <f t="shared" si="132"/>
        <v>220882.39611598724</v>
      </c>
      <c r="U287" s="58">
        <f t="shared" si="132"/>
        <v>3614702.7780884076</v>
      </c>
      <c r="V287" s="58">
        <f t="shared" si="132"/>
        <v>19103805.749721307</v>
      </c>
      <c r="W287" s="58">
        <f t="shared" si="132"/>
        <v>3449830.6868811441</v>
      </c>
      <c r="X287" s="58">
        <f t="shared" si="132"/>
        <v>26389221.610806845</v>
      </c>
      <c r="Y287" s="58">
        <f t="shared" si="132"/>
        <v>1941816.7678313758</v>
      </c>
      <c r="Z287" s="58">
        <f t="shared" si="132"/>
        <v>32524.688610190347</v>
      </c>
      <c r="AA287" s="58">
        <f t="shared" si="132"/>
        <v>1974341.4564415661</v>
      </c>
      <c r="AB287" s="58">
        <f t="shared" si="132"/>
        <v>25197.955775716018</v>
      </c>
      <c r="AC287" s="58">
        <f t="shared" si="132"/>
        <v>0</v>
      </c>
      <c r="AD287" s="58">
        <f t="shared" si="132"/>
        <v>0</v>
      </c>
    </row>
    <row r="288" spans="4:30" hidden="1" outlineLevel="1">
      <c r="D288" s="7"/>
      <c r="E288" s="7"/>
      <c r="F288" s="3"/>
      <c r="G288" s="55" t="str">
        <f>$G$9</f>
        <v>BULKTRAN</v>
      </c>
      <c r="H288" s="58">
        <f t="shared" ref="H288:AD288" si="133">H280</f>
        <v>0</v>
      </c>
      <c r="I288" s="58">
        <f t="shared" si="133"/>
        <v>0</v>
      </c>
      <c r="J288" s="58">
        <f t="shared" si="133"/>
        <v>0</v>
      </c>
      <c r="K288" s="58">
        <f t="shared" si="133"/>
        <v>0</v>
      </c>
      <c r="L288" s="58">
        <f t="shared" si="133"/>
        <v>0</v>
      </c>
      <c r="M288" s="58">
        <f t="shared" si="133"/>
        <v>0</v>
      </c>
      <c r="N288" s="58">
        <f t="shared" si="133"/>
        <v>0</v>
      </c>
      <c r="O288" s="58">
        <f t="shared" si="133"/>
        <v>0</v>
      </c>
      <c r="P288" s="58">
        <f t="shared" si="133"/>
        <v>0</v>
      </c>
      <c r="Q288" s="58">
        <f t="shared" si="133"/>
        <v>0</v>
      </c>
      <c r="R288" s="58">
        <f t="shared" si="133"/>
        <v>0</v>
      </c>
      <c r="S288" s="58">
        <f t="shared" si="133"/>
        <v>0</v>
      </c>
      <c r="T288" s="58">
        <f t="shared" si="133"/>
        <v>0</v>
      </c>
      <c r="U288" s="58">
        <f t="shared" si="133"/>
        <v>0</v>
      </c>
      <c r="V288" s="58">
        <f t="shared" si="133"/>
        <v>0</v>
      </c>
      <c r="W288" s="58">
        <f t="shared" si="133"/>
        <v>0</v>
      </c>
      <c r="X288" s="58">
        <f t="shared" si="133"/>
        <v>0</v>
      </c>
      <c r="Y288" s="58">
        <f t="shared" si="133"/>
        <v>0</v>
      </c>
      <c r="Z288" s="58">
        <f t="shared" si="133"/>
        <v>0</v>
      </c>
      <c r="AA288" s="58">
        <f t="shared" si="133"/>
        <v>0</v>
      </c>
      <c r="AB288" s="58">
        <f t="shared" si="133"/>
        <v>0</v>
      </c>
      <c r="AC288" s="58">
        <f t="shared" si="133"/>
        <v>0</v>
      </c>
      <c r="AD288" s="58">
        <f t="shared" si="133"/>
        <v>0</v>
      </c>
    </row>
    <row r="289" spans="1:30" hidden="1" outlineLevel="1">
      <c r="D289" s="7"/>
      <c r="E289" s="7"/>
      <c r="F289" s="3"/>
      <c r="G289" s="55" t="str">
        <f>$G$10</f>
        <v>SUBTRAN</v>
      </c>
      <c r="H289" s="58">
        <f t="shared" ref="H289:AD289" si="134">H281</f>
        <v>0</v>
      </c>
      <c r="I289" s="58">
        <f t="shared" si="134"/>
        <v>0</v>
      </c>
      <c r="J289" s="58">
        <f t="shared" si="134"/>
        <v>0</v>
      </c>
      <c r="K289" s="58">
        <f t="shared" si="134"/>
        <v>0</v>
      </c>
      <c r="L289" s="58">
        <f t="shared" si="134"/>
        <v>0</v>
      </c>
      <c r="M289" s="58">
        <f t="shared" si="134"/>
        <v>0</v>
      </c>
      <c r="N289" s="58">
        <f t="shared" si="134"/>
        <v>0</v>
      </c>
      <c r="O289" s="58">
        <f t="shared" si="134"/>
        <v>0</v>
      </c>
      <c r="P289" s="58">
        <f t="shared" si="134"/>
        <v>0</v>
      </c>
      <c r="Q289" s="58">
        <f t="shared" si="134"/>
        <v>0</v>
      </c>
      <c r="R289" s="58">
        <f t="shared" si="134"/>
        <v>0</v>
      </c>
      <c r="S289" s="58">
        <f t="shared" si="134"/>
        <v>0</v>
      </c>
      <c r="T289" s="58">
        <f t="shared" si="134"/>
        <v>0</v>
      </c>
      <c r="U289" s="58">
        <f t="shared" si="134"/>
        <v>0</v>
      </c>
      <c r="V289" s="58">
        <f t="shared" si="134"/>
        <v>0</v>
      </c>
      <c r="W289" s="58">
        <f t="shared" si="134"/>
        <v>0</v>
      </c>
      <c r="X289" s="58">
        <f t="shared" si="134"/>
        <v>0</v>
      </c>
      <c r="Y289" s="58">
        <f t="shared" si="134"/>
        <v>0</v>
      </c>
      <c r="Z289" s="58">
        <f t="shared" si="134"/>
        <v>0</v>
      </c>
      <c r="AA289" s="58">
        <f t="shared" si="134"/>
        <v>0</v>
      </c>
      <c r="AB289" s="58">
        <f t="shared" si="134"/>
        <v>0</v>
      </c>
      <c r="AC289" s="58">
        <f t="shared" si="134"/>
        <v>0</v>
      </c>
      <c r="AD289" s="58">
        <f t="shared" si="134"/>
        <v>0</v>
      </c>
    </row>
    <row r="290" spans="1:30" hidden="1" outlineLevel="1">
      <c r="D290" s="7"/>
      <c r="E290" s="7"/>
      <c r="F290" s="3"/>
      <c r="G290" s="55" t="str">
        <f>$G$11</f>
        <v>DISTPRI</v>
      </c>
      <c r="H290" s="58">
        <f t="shared" ref="H290:AD290" si="135">H282</f>
        <v>0</v>
      </c>
      <c r="I290" s="58">
        <f t="shared" si="135"/>
        <v>0</v>
      </c>
      <c r="J290" s="58">
        <f t="shared" si="135"/>
        <v>0</v>
      </c>
      <c r="K290" s="58">
        <f t="shared" si="135"/>
        <v>0</v>
      </c>
      <c r="L290" s="58">
        <f t="shared" si="135"/>
        <v>0</v>
      </c>
      <c r="M290" s="58">
        <f t="shared" si="135"/>
        <v>0</v>
      </c>
      <c r="N290" s="58">
        <f t="shared" si="135"/>
        <v>0</v>
      </c>
      <c r="O290" s="58">
        <f t="shared" si="135"/>
        <v>0</v>
      </c>
      <c r="P290" s="58">
        <f t="shared" si="135"/>
        <v>0</v>
      </c>
      <c r="Q290" s="58">
        <f t="shared" si="135"/>
        <v>0</v>
      </c>
      <c r="R290" s="58">
        <f t="shared" si="135"/>
        <v>0</v>
      </c>
      <c r="S290" s="58">
        <f t="shared" si="135"/>
        <v>0</v>
      </c>
      <c r="T290" s="58">
        <f t="shared" si="135"/>
        <v>0</v>
      </c>
      <c r="U290" s="58">
        <f t="shared" si="135"/>
        <v>0</v>
      </c>
      <c r="V290" s="58">
        <f t="shared" si="135"/>
        <v>0</v>
      </c>
      <c r="W290" s="58">
        <f t="shared" si="135"/>
        <v>0</v>
      </c>
      <c r="X290" s="58">
        <f t="shared" si="135"/>
        <v>0</v>
      </c>
      <c r="Y290" s="58">
        <f t="shared" si="135"/>
        <v>0</v>
      </c>
      <c r="Z290" s="58">
        <f t="shared" si="135"/>
        <v>0</v>
      </c>
      <c r="AA290" s="58">
        <f t="shared" si="135"/>
        <v>0</v>
      </c>
      <c r="AB290" s="58">
        <f t="shared" si="135"/>
        <v>0</v>
      </c>
      <c r="AC290" s="58">
        <f t="shared" si="135"/>
        <v>0</v>
      </c>
      <c r="AD290" s="58">
        <f t="shared" si="135"/>
        <v>0</v>
      </c>
    </row>
    <row r="291" spans="1:30" hidden="1" outlineLevel="1">
      <c r="D291" s="7"/>
      <c r="E291" s="7"/>
      <c r="F291" s="3"/>
      <c r="G291" s="55" t="str">
        <f>$G$12</f>
        <v>DISTSEC</v>
      </c>
      <c r="H291" s="58">
        <f t="shared" ref="H291:AD291" si="136">H283</f>
        <v>0</v>
      </c>
      <c r="I291" s="58">
        <f t="shared" si="136"/>
        <v>0</v>
      </c>
      <c r="J291" s="58">
        <f t="shared" si="136"/>
        <v>0</v>
      </c>
      <c r="K291" s="58">
        <f t="shared" si="136"/>
        <v>0</v>
      </c>
      <c r="L291" s="58">
        <f t="shared" si="136"/>
        <v>0</v>
      </c>
      <c r="M291" s="58">
        <f t="shared" si="136"/>
        <v>0</v>
      </c>
      <c r="N291" s="58">
        <f t="shared" si="136"/>
        <v>0</v>
      </c>
      <c r="O291" s="58">
        <f t="shared" si="136"/>
        <v>0</v>
      </c>
      <c r="P291" s="58">
        <f t="shared" si="136"/>
        <v>0</v>
      </c>
      <c r="Q291" s="58">
        <f t="shared" si="136"/>
        <v>0</v>
      </c>
      <c r="R291" s="58">
        <f t="shared" si="136"/>
        <v>0</v>
      </c>
      <c r="S291" s="58">
        <f t="shared" si="136"/>
        <v>0</v>
      </c>
      <c r="T291" s="58">
        <f t="shared" si="136"/>
        <v>0</v>
      </c>
      <c r="U291" s="58">
        <f t="shared" si="136"/>
        <v>0</v>
      </c>
      <c r="V291" s="58">
        <f t="shared" si="136"/>
        <v>0</v>
      </c>
      <c r="W291" s="58">
        <f t="shared" si="136"/>
        <v>0</v>
      </c>
      <c r="X291" s="58">
        <f t="shared" si="136"/>
        <v>0</v>
      </c>
      <c r="Y291" s="58">
        <f t="shared" si="136"/>
        <v>0</v>
      </c>
      <c r="Z291" s="58">
        <f t="shared" si="136"/>
        <v>0</v>
      </c>
      <c r="AA291" s="58">
        <f t="shared" si="136"/>
        <v>0</v>
      </c>
      <c r="AB291" s="58">
        <f t="shared" si="136"/>
        <v>0</v>
      </c>
      <c r="AC291" s="58">
        <f t="shared" si="136"/>
        <v>0</v>
      </c>
      <c r="AD291" s="58">
        <f t="shared" si="136"/>
        <v>0</v>
      </c>
    </row>
    <row r="292" spans="1:30" hidden="1" outlineLevel="1">
      <c r="D292" s="7"/>
      <c r="E292" s="7"/>
      <c r="F292" s="3"/>
      <c r="G292" s="55" t="str">
        <f>$G$13</f>
        <v>ENERGY</v>
      </c>
      <c r="H292" s="58">
        <f t="shared" ref="H292:AD292" si="137">H284</f>
        <v>0</v>
      </c>
      <c r="I292" s="58">
        <f t="shared" si="137"/>
        <v>0</v>
      </c>
      <c r="J292" s="58">
        <f t="shared" si="137"/>
        <v>0</v>
      </c>
      <c r="K292" s="58">
        <f t="shared" si="137"/>
        <v>0</v>
      </c>
      <c r="L292" s="58">
        <f t="shared" si="137"/>
        <v>0</v>
      </c>
      <c r="M292" s="58">
        <f t="shared" si="137"/>
        <v>0</v>
      </c>
      <c r="N292" s="58">
        <f t="shared" si="137"/>
        <v>0</v>
      </c>
      <c r="O292" s="58">
        <f t="shared" si="137"/>
        <v>0</v>
      </c>
      <c r="P292" s="58">
        <f t="shared" si="137"/>
        <v>0</v>
      </c>
      <c r="Q292" s="58">
        <f t="shared" si="137"/>
        <v>0</v>
      </c>
      <c r="R292" s="58">
        <f t="shared" si="137"/>
        <v>0</v>
      </c>
      <c r="S292" s="58">
        <f t="shared" si="137"/>
        <v>0</v>
      </c>
      <c r="T292" s="58">
        <f t="shared" si="137"/>
        <v>0</v>
      </c>
      <c r="U292" s="58">
        <f t="shared" si="137"/>
        <v>0</v>
      </c>
      <c r="V292" s="58">
        <f t="shared" si="137"/>
        <v>0</v>
      </c>
      <c r="W292" s="58">
        <f t="shared" si="137"/>
        <v>0</v>
      </c>
      <c r="X292" s="58">
        <f t="shared" si="137"/>
        <v>0</v>
      </c>
      <c r="Y292" s="58">
        <f t="shared" si="137"/>
        <v>0</v>
      </c>
      <c r="Z292" s="58">
        <f t="shared" si="137"/>
        <v>0</v>
      </c>
      <c r="AA292" s="58">
        <f t="shared" si="137"/>
        <v>0</v>
      </c>
      <c r="AB292" s="58">
        <f t="shared" si="137"/>
        <v>0</v>
      </c>
      <c r="AC292" s="58">
        <f t="shared" si="137"/>
        <v>0</v>
      </c>
      <c r="AD292" s="58">
        <f t="shared" si="137"/>
        <v>0</v>
      </c>
    </row>
    <row r="293" spans="1:30" hidden="1" outlineLevel="1">
      <c r="D293" s="7"/>
      <c r="E293" s="7"/>
      <c r="F293" s="3"/>
      <c r="G293" s="55" t="str">
        <f>$G$14</f>
        <v>CUSTOMER</v>
      </c>
      <c r="H293" s="58">
        <f t="shared" ref="H293:AD293" si="138">H285</f>
        <v>0</v>
      </c>
      <c r="I293" s="58">
        <f t="shared" si="138"/>
        <v>0</v>
      </c>
      <c r="J293" s="58">
        <f t="shared" si="138"/>
        <v>0</v>
      </c>
      <c r="K293" s="58">
        <f t="shared" si="138"/>
        <v>0</v>
      </c>
      <c r="L293" s="58">
        <f t="shared" si="138"/>
        <v>0</v>
      </c>
      <c r="M293" s="58">
        <f t="shared" si="138"/>
        <v>0</v>
      </c>
      <c r="N293" s="58">
        <f t="shared" si="138"/>
        <v>0</v>
      </c>
      <c r="O293" s="58">
        <f t="shared" si="138"/>
        <v>0</v>
      </c>
      <c r="P293" s="58">
        <f t="shared" si="138"/>
        <v>0</v>
      </c>
      <c r="Q293" s="58">
        <f t="shared" si="138"/>
        <v>0</v>
      </c>
      <c r="R293" s="58">
        <f t="shared" si="138"/>
        <v>0</v>
      </c>
      <c r="S293" s="58">
        <f t="shared" si="138"/>
        <v>0</v>
      </c>
      <c r="T293" s="58">
        <f t="shared" si="138"/>
        <v>0</v>
      </c>
      <c r="U293" s="58">
        <f t="shared" si="138"/>
        <v>0</v>
      </c>
      <c r="V293" s="58">
        <f t="shared" si="138"/>
        <v>0</v>
      </c>
      <c r="W293" s="58">
        <f t="shared" si="138"/>
        <v>0</v>
      </c>
      <c r="X293" s="58">
        <f t="shared" si="138"/>
        <v>0</v>
      </c>
      <c r="Y293" s="58">
        <f t="shared" si="138"/>
        <v>0</v>
      </c>
      <c r="Z293" s="58">
        <f t="shared" si="138"/>
        <v>0</v>
      </c>
      <c r="AA293" s="58">
        <f t="shared" si="138"/>
        <v>0</v>
      </c>
      <c r="AB293" s="58">
        <f t="shared" si="138"/>
        <v>0</v>
      </c>
      <c r="AC293" s="58">
        <f t="shared" si="138"/>
        <v>0</v>
      </c>
      <c r="AD293" s="58">
        <f t="shared" si="138"/>
        <v>0</v>
      </c>
    </row>
    <row r="294" spans="1:30" collapsed="1">
      <c r="C294" s="55" t="s">
        <v>216</v>
      </c>
      <c r="D294" s="7"/>
      <c r="E294" s="58">
        <f>E286</f>
        <v>93260268</v>
      </c>
      <c r="F294" s="3"/>
      <c r="G294" s="55" t="str">
        <f>$G$15</f>
        <v>TOTAL</v>
      </c>
      <c r="H294" s="11">
        <f>H286</f>
        <v>93260267.999999985</v>
      </c>
      <c r="I294" s="58">
        <f t="shared" ref="I294:AD294" si="139">I286</f>
        <v>45938421.702251956</v>
      </c>
      <c r="J294" s="58">
        <f t="shared" si="139"/>
        <v>2270900.3330123285</v>
      </c>
      <c r="K294" s="58">
        <f t="shared" si="139"/>
        <v>8318177.7727427958</v>
      </c>
      <c r="L294" s="58">
        <f t="shared" si="139"/>
        <v>261826.70344638839</v>
      </c>
      <c r="M294" s="58">
        <f t="shared" si="139"/>
        <v>24553.270447634539</v>
      </c>
      <c r="N294" s="58">
        <f t="shared" si="139"/>
        <v>8604557.7466368191</v>
      </c>
      <c r="O294" s="58">
        <f t="shared" si="139"/>
        <v>6323109.0893655652</v>
      </c>
      <c r="P294" s="58">
        <f t="shared" si="139"/>
        <v>1178179.4404812197</v>
      </c>
      <c r="Q294" s="58">
        <f t="shared" si="139"/>
        <v>532397.3514517158</v>
      </c>
      <c r="R294" s="58">
        <f t="shared" si="139"/>
        <v>23941.313776245916</v>
      </c>
      <c r="S294" s="58">
        <f t="shared" si="139"/>
        <v>8057627.1950747464</v>
      </c>
      <c r="T294" s="58">
        <f t="shared" si="139"/>
        <v>220882.39611598724</v>
      </c>
      <c r="U294" s="58">
        <f t="shared" si="139"/>
        <v>3614702.7780884076</v>
      </c>
      <c r="V294" s="58">
        <f t="shared" si="139"/>
        <v>19103805.749721307</v>
      </c>
      <c r="W294" s="58">
        <f t="shared" si="139"/>
        <v>3449830.6868811441</v>
      </c>
      <c r="X294" s="58">
        <f t="shared" si="139"/>
        <v>26389221.610806845</v>
      </c>
      <c r="Y294" s="58">
        <f t="shared" si="139"/>
        <v>1941816.7678313758</v>
      </c>
      <c r="Z294" s="58">
        <f t="shared" si="139"/>
        <v>32524.688610190347</v>
      </c>
      <c r="AA294" s="58">
        <f t="shared" si="139"/>
        <v>1974341.4564415661</v>
      </c>
      <c r="AB294" s="58">
        <f t="shared" si="139"/>
        <v>25197.955775716018</v>
      </c>
      <c r="AC294" s="58">
        <f t="shared" si="139"/>
        <v>0</v>
      </c>
      <c r="AD294" s="58">
        <f t="shared" si="139"/>
        <v>0</v>
      </c>
    </row>
    <row r="295" spans="1:30" s="51" customFormat="1">
      <c r="A295" s="56"/>
      <c r="B295" s="111"/>
      <c r="C295" s="55"/>
      <c r="D295" s="55"/>
      <c r="E295" s="58"/>
      <c r="F295" s="52"/>
      <c r="G295" s="55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8"/>
      <c r="AB295" s="58"/>
      <c r="AC295" s="58"/>
      <c r="AD295" s="58"/>
    </row>
    <row r="296" spans="1:30" s="51" customFormat="1" hidden="1" outlineLevel="1">
      <c r="A296" s="56"/>
      <c r="B296" s="111"/>
      <c r="C296" s="55"/>
      <c r="D296" s="55"/>
      <c r="E296" s="55"/>
      <c r="F296" s="52"/>
      <c r="G296" s="55" t="str">
        <f>$G$8</f>
        <v>PRODUCTION</v>
      </c>
      <c r="H296" s="58">
        <f t="shared" ref="H296:AD296" ca="1" si="140">+H270+H287</f>
        <v>-337793766.92086178</v>
      </c>
      <c r="I296" s="58">
        <f t="shared" ca="1" si="140"/>
        <v>-166391463.86757928</v>
      </c>
      <c r="J296" s="58">
        <f t="shared" ca="1" si="140"/>
        <v>-8225324.6129431454</v>
      </c>
      <c r="K296" s="58">
        <f t="shared" ca="1" si="140"/>
        <v>-30128892.657398049</v>
      </c>
      <c r="L296" s="58">
        <f t="shared" ca="1" si="140"/>
        <v>-948350.57130252884</v>
      </c>
      <c r="M296" s="58">
        <f t="shared" ca="1" si="140"/>
        <v>-88933.282013870601</v>
      </c>
      <c r="N296" s="58">
        <f t="shared" ca="1" si="140"/>
        <v>-31166176.510714445</v>
      </c>
      <c r="O296" s="58">
        <f t="shared" ca="1" si="140"/>
        <v>-22902645.293152444</v>
      </c>
      <c r="P296" s="58">
        <f t="shared" ca="1" si="140"/>
        <v>-4267430.0625949809</v>
      </c>
      <c r="Q296" s="58">
        <f t="shared" ca="1" si="140"/>
        <v>-1928372.1857368574</v>
      </c>
      <c r="R296" s="58">
        <f t="shared" ca="1" si="140"/>
        <v>-86716.741640850028</v>
      </c>
      <c r="S296" s="58">
        <f t="shared" ca="1" si="140"/>
        <v>-29185164.283125132</v>
      </c>
      <c r="T296" s="58">
        <f t="shared" ca="1" si="140"/>
        <v>-800048.06152310548</v>
      </c>
      <c r="U296" s="58">
        <f t="shared" ca="1" si="140"/>
        <v>-13092650.213162456</v>
      </c>
      <c r="V296" s="58">
        <f t="shared" ca="1" si="140"/>
        <v>-69195024.259664178</v>
      </c>
      <c r="W296" s="58">
        <f t="shared" ca="1" si="140"/>
        <v>-12495474.52470077</v>
      </c>
      <c r="X296" s="58">
        <f t="shared" ca="1" si="140"/>
        <v>-95583197.0590505</v>
      </c>
      <c r="Y296" s="58">
        <f t="shared" ca="1" si="140"/>
        <v>-7033366.0275976602</v>
      </c>
      <c r="Z296" s="58">
        <f t="shared" ca="1" si="140"/>
        <v>-117806.19248879116</v>
      </c>
      <c r="AA296" s="58">
        <f t="shared" ca="1" si="140"/>
        <v>-7151172.2200864516</v>
      </c>
      <c r="AB296" s="58">
        <f t="shared" ca="1" si="140"/>
        <v>-91268.367362877456</v>
      </c>
      <c r="AC296" s="58">
        <f t="shared" ca="1" si="140"/>
        <v>0</v>
      </c>
      <c r="AD296" s="58">
        <f t="shared" ca="1" si="140"/>
        <v>0</v>
      </c>
    </row>
    <row r="297" spans="1:30" s="51" customFormat="1" hidden="1" outlineLevel="1">
      <c r="A297" s="56"/>
      <c r="B297" s="111"/>
      <c r="C297" s="55"/>
      <c r="D297" s="55"/>
      <c r="E297" s="55"/>
      <c r="F297" s="52"/>
      <c r="G297" s="55" t="str">
        <f>$G$9</f>
        <v>BULKTRAN</v>
      </c>
      <c r="H297" s="58">
        <f t="shared" ref="H297:AD297" ca="1" si="141">+H271+H288</f>
        <v>-149882502.15533608</v>
      </c>
      <c r="I297" s="58">
        <f t="shared" ca="1" si="141"/>
        <v>-73829571.128838241</v>
      </c>
      <c r="J297" s="58">
        <f t="shared" ca="1" si="141"/>
        <v>-3649659.5104924398</v>
      </c>
      <c r="K297" s="58">
        <f t="shared" ca="1" si="141"/>
        <v>-13368493.62208128</v>
      </c>
      <c r="L297" s="58">
        <f t="shared" ca="1" si="141"/>
        <v>-420792.71575359249</v>
      </c>
      <c r="M297" s="58">
        <f t="shared" ca="1" si="141"/>
        <v>-39460.594417208129</v>
      </c>
      <c r="N297" s="58">
        <f t="shared" ca="1" si="141"/>
        <v>-13828746.932252079</v>
      </c>
      <c r="O297" s="58">
        <f t="shared" ca="1" si="141"/>
        <v>-10162134.765849693</v>
      </c>
      <c r="P297" s="58">
        <f t="shared" ca="1" si="141"/>
        <v>-1893501.7699852532</v>
      </c>
      <c r="Q297" s="58">
        <f t="shared" ca="1" si="141"/>
        <v>-855638.19285246998</v>
      </c>
      <c r="R297" s="58">
        <f t="shared" ca="1" si="141"/>
        <v>-38477.093092524206</v>
      </c>
      <c r="S297" s="58">
        <f t="shared" ca="1" si="141"/>
        <v>-12949751.821779942</v>
      </c>
      <c r="T297" s="58">
        <f t="shared" ca="1" si="141"/>
        <v>-354989.39604087628</v>
      </c>
      <c r="U297" s="58">
        <f t="shared" ca="1" si="141"/>
        <v>-5809340.982461418</v>
      </c>
      <c r="V297" s="58">
        <f t="shared" ca="1" si="141"/>
        <v>-30702530.325751644</v>
      </c>
      <c r="W297" s="58">
        <f t="shared" ca="1" si="141"/>
        <v>-5544368.1049898732</v>
      </c>
      <c r="X297" s="58">
        <f t="shared" ca="1" si="141"/>
        <v>-42411228.809243798</v>
      </c>
      <c r="Y297" s="58">
        <f t="shared" ca="1" si="141"/>
        <v>-3120775.4613117124</v>
      </c>
      <c r="Z297" s="58">
        <f t="shared" ca="1" si="141"/>
        <v>-52271.796074170517</v>
      </c>
      <c r="AA297" s="58">
        <f t="shared" ca="1" si="141"/>
        <v>-3173047.257385883</v>
      </c>
      <c r="AB297" s="58">
        <f t="shared" ca="1" si="141"/>
        <v>-40496.695343657164</v>
      </c>
      <c r="AC297" s="58">
        <f t="shared" ca="1" si="141"/>
        <v>0</v>
      </c>
      <c r="AD297" s="58">
        <f t="shared" ca="1" si="141"/>
        <v>0</v>
      </c>
    </row>
    <row r="298" spans="1:30" s="51" customFormat="1" hidden="1" outlineLevel="1">
      <c r="A298" s="56"/>
      <c r="B298" s="111"/>
      <c r="C298" s="55"/>
      <c r="D298" s="55"/>
      <c r="E298" s="55"/>
      <c r="F298" s="52"/>
      <c r="G298" s="55" t="str">
        <f>$G$10</f>
        <v>SUBTRAN</v>
      </c>
      <c r="H298" s="58">
        <f t="shared" ref="H298:AD298" ca="1" si="142">+H272+H289</f>
        <v>-35108312.65401715</v>
      </c>
      <c r="I298" s="58">
        <f t="shared" ca="1" si="142"/>
        <v>-17093094.034960464</v>
      </c>
      <c r="J298" s="58">
        <f t="shared" ca="1" si="142"/>
        <v>-824935.07854892057</v>
      </c>
      <c r="K298" s="58">
        <f t="shared" ca="1" si="142"/>
        <v>-3001073.4802441834</v>
      </c>
      <c r="L298" s="58">
        <f t="shared" ca="1" si="142"/>
        <v>-92700.336160698571</v>
      </c>
      <c r="M298" s="58">
        <f t="shared" ca="1" si="142"/>
        <v>-11545.336607298979</v>
      </c>
      <c r="N298" s="58">
        <f t="shared" ca="1" si="142"/>
        <v>-3105319.1530121812</v>
      </c>
      <c r="O298" s="58">
        <f t="shared" ca="1" si="142"/>
        <v>-2267357.9205479505</v>
      </c>
      <c r="P298" s="58">
        <f t="shared" ca="1" si="142"/>
        <v>-421499.19288358541</v>
      </c>
      <c r="Q298" s="58">
        <f t="shared" ca="1" si="142"/>
        <v>-250797.0420912079</v>
      </c>
      <c r="R298" s="58">
        <f t="shared" ca="1" si="142"/>
        <v>0</v>
      </c>
      <c r="S298" s="58">
        <f t="shared" ca="1" si="142"/>
        <v>-2939654.1555227442</v>
      </c>
      <c r="T298" s="58">
        <f t="shared" ca="1" si="142"/>
        <v>-79172.245411748794</v>
      </c>
      <c r="U298" s="58">
        <f t="shared" ca="1" si="142"/>
        <v>-1296094.8603611148</v>
      </c>
      <c r="V298" s="58">
        <f t="shared" ca="1" si="142"/>
        <v>-9029482.1682843752</v>
      </c>
      <c r="W298" s="58">
        <f t="shared" ca="1" si="142"/>
        <v>0</v>
      </c>
      <c r="X298" s="58">
        <f t="shared" ca="1" si="142"/>
        <v>-10404749.274057239</v>
      </c>
      <c r="Y298" s="58">
        <f t="shared" ca="1" si="142"/>
        <v>-682408.30604773981</v>
      </c>
      <c r="Z298" s="58">
        <f t="shared" ca="1" si="142"/>
        <v>-11375.765001514901</v>
      </c>
      <c r="AA298" s="58">
        <f t="shared" ca="1" si="142"/>
        <v>-693784.07104925474</v>
      </c>
      <c r="AB298" s="58">
        <f t="shared" ca="1" si="142"/>
        <v>-9112.6334875541233</v>
      </c>
      <c r="AC298" s="58">
        <f t="shared" ca="1" si="142"/>
        <v>-30984.901944347883</v>
      </c>
      <c r="AD298" s="58">
        <f t="shared" ca="1" si="142"/>
        <v>-6679.3514344521391</v>
      </c>
    </row>
    <row r="299" spans="1:30" s="51" customFormat="1" hidden="1" outlineLevel="1">
      <c r="A299" s="56"/>
      <c r="B299" s="111"/>
      <c r="C299" s="55"/>
      <c r="D299" s="55"/>
      <c r="E299" s="55"/>
      <c r="F299" s="52"/>
      <c r="G299" s="55" t="str">
        <f>$G$11</f>
        <v>DISTPRI</v>
      </c>
      <c r="H299" s="58">
        <f t="shared" ref="H299:AD299" ca="1" si="143">+H273+H290</f>
        <v>-134612440.34834996</v>
      </c>
      <c r="I299" s="58">
        <f t="shared" ca="1" si="143"/>
        <v>-89967235.176373929</v>
      </c>
      <c r="J299" s="58">
        <f t="shared" ca="1" si="143"/>
        <v>-4240820.6034235768</v>
      </c>
      <c r="K299" s="58">
        <f t="shared" ca="1" si="143"/>
        <v>-15398679.884446487</v>
      </c>
      <c r="L299" s="58">
        <f t="shared" ca="1" si="143"/>
        <v>-475899.33443693479</v>
      </c>
      <c r="M299" s="58">
        <f t="shared" ca="1" si="143"/>
        <v>0</v>
      </c>
      <c r="N299" s="58">
        <f t="shared" ca="1" si="143"/>
        <v>-15874579.218883421</v>
      </c>
      <c r="O299" s="58">
        <f t="shared" ca="1" si="143"/>
        <v>-11546318.454223284</v>
      </c>
      <c r="P299" s="58">
        <f t="shared" ca="1" si="143"/>
        <v>-2150502.5890972414</v>
      </c>
      <c r="Q299" s="58">
        <f t="shared" ca="1" si="143"/>
        <v>0</v>
      </c>
      <c r="R299" s="58">
        <f t="shared" ca="1" si="143"/>
        <v>0</v>
      </c>
      <c r="S299" s="58">
        <f t="shared" ca="1" si="143"/>
        <v>-13696821.043320525</v>
      </c>
      <c r="T299" s="58">
        <f t="shared" ca="1" si="143"/>
        <v>-411619.13743788475</v>
      </c>
      <c r="U299" s="58">
        <f t="shared" ca="1" si="143"/>
        <v>-6638485.2561124796</v>
      </c>
      <c r="V299" s="58">
        <f t="shared" ca="1" si="143"/>
        <v>0</v>
      </c>
      <c r="W299" s="58">
        <f t="shared" ca="1" si="143"/>
        <v>0</v>
      </c>
      <c r="X299" s="58">
        <f t="shared" ca="1" si="143"/>
        <v>-7050104.3935503643</v>
      </c>
      <c r="Y299" s="58">
        <f t="shared" ca="1" si="143"/>
        <v>-3481745.6321142544</v>
      </c>
      <c r="Z299" s="58">
        <f t="shared" ca="1" si="143"/>
        <v>-58089.146481197902</v>
      </c>
      <c r="AA299" s="58">
        <f t="shared" ca="1" si="143"/>
        <v>-3539834.7785954522</v>
      </c>
      <c r="AB299" s="58">
        <f t="shared" ca="1" si="143"/>
        <v>-47061.941940001452</v>
      </c>
      <c r="AC299" s="58">
        <f t="shared" ca="1" si="143"/>
        <v>-161227.67479091554</v>
      </c>
      <c r="AD299" s="58">
        <f t="shared" ca="1" si="143"/>
        <v>-34755.517471777152</v>
      </c>
    </row>
    <row r="300" spans="1:30" s="51" customFormat="1" hidden="1" outlineLevel="1">
      <c r="A300" s="56"/>
      <c r="B300" s="111"/>
      <c r="C300" s="55"/>
      <c r="D300" s="55"/>
      <c r="E300" s="55"/>
      <c r="F300" s="52"/>
      <c r="G300" s="55" t="str">
        <f>$G$12</f>
        <v>DISTSEC</v>
      </c>
      <c r="H300" s="58">
        <f t="shared" ref="H300:AD300" ca="1" si="144">+H274+H291</f>
        <v>-70272859.103137806</v>
      </c>
      <c r="I300" s="58">
        <f t="shared" ca="1" si="144"/>
        <v>-52543118.75976526</v>
      </c>
      <c r="J300" s="58">
        <f t="shared" ca="1" si="144"/>
        <v>-2533120.5013925545</v>
      </c>
      <c r="K300" s="58">
        <f t="shared" ca="1" si="144"/>
        <v>-7643480.1988240527</v>
      </c>
      <c r="L300" s="58">
        <f t="shared" ca="1" si="144"/>
        <v>0</v>
      </c>
      <c r="M300" s="58">
        <f t="shared" ca="1" si="144"/>
        <v>0</v>
      </c>
      <c r="N300" s="58">
        <f t="shared" ca="1" si="144"/>
        <v>-7643480.1988240527</v>
      </c>
      <c r="O300" s="58">
        <f t="shared" ca="1" si="144"/>
        <v>-4870455.3329350501</v>
      </c>
      <c r="P300" s="58">
        <f t="shared" ca="1" si="144"/>
        <v>0</v>
      </c>
      <c r="Q300" s="58">
        <f t="shared" ca="1" si="144"/>
        <v>0</v>
      </c>
      <c r="R300" s="58">
        <f t="shared" ca="1" si="144"/>
        <v>0</v>
      </c>
      <c r="S300" s="58">
        <f t="shared" ca="1" si="144"/>
        <v>-4870455.3329350501</v>
      </c>
      <c r="T300" s="58">
        <f t="shared" ca="1" si="144"/>
        <v>-131686.89463791842</v>
      </c>
      <c r="U300" s="58">
        <f t="shared" ca="1" si="144"/>
        <v>0</v>
      </c>
      <c r="V300" s="58">
        <f t="shared" ca="1" si="144"/>
        <v>0</v>
      </c>
      <c r="W300" s="58">
        <f t="shared" ca="1" si="144"/>
        <v>0</v>
      </c>
      <c r="X300" s="58">
        <f t="shared" ca="1" si="144"/>
        <v>-131686.89463791842</v>
      </c>
      <c r="Y300" s="58">
        <f t="shared" ca="1" si="144"/>
        <v>-1796438.6791930632</v>
      </c>
      <c r="Z300" s="58">
        <f t="shared" ca="1" si="144"/>
        <v>0</v>
      </c>
      <c r="AA300" s="58">
        <f t="shared" ca="1" si="144"/>
        <v>-1796438.6791930632</v>
      </c>
      <c r="AB300" s="58">
        <f t="shared" ca="1" si="144"/>
        <v>-18641.701963262494</v>
      </c>
      <c r="AC300" s="58">
        <f t="shared" ca="1" si="144"/>
        <v>-632957.48050646693</v>
      </c>
      <c r="AD300" s="58">
        <f t="shared" ca="1" si="144"/>
        <v>-102959.55392017288</v>
      </c>
    </row>
    <row r="301" spans="1:30" s="51" customFormat="1" hidden="1" outlineLevel="1">
      <c r="A301" s="56"/>
      <c r="B301" s="111"/>
      <c r="C301" s="55"/>
      <c r="D301" s="55"/>
      <c r="E301" s="55"/>
      <c r="F301" s="52"/>
      <c r="G301" s="55" t="str">
        <f>$G$13</f>
        <v>ENERGY</v>
      </c>
      <c r="H301" s="58">
        <f t="shared" ref="H301:AD301" ca="1" si="145">+H275+H292</f>
        <v>-2804728.7749608923</v>
      </c>
      <c r="I301" s="58">
        <f t="shared" ca="1" si="145"/>
        <v>-1052410.212940447</v>
      </c>
      <c r="J301" s="58">
        <f t="shared" ca="1" si="145"/>
        <v>-68202.982257308977</v>
      </c>
      <c r="K301" s="58">
        <f t="shared" ca="1" si="145"/>
        <v>-228828.3989310108</v>
      </c>
      <c r="L301" s="58">
        <f t="shared" ca="1" si="145"/>
        <v>-7272.6860119035236</v>
      </c>
      <c r="M301" s="58">
        <f t="shared" ca="1" si="145"/>
        <v>-670.45663107099563</v>
      </c>
      <c r="N301" s="58">
        <f t="shared" ca="1" si="145"/>
        <v>-236771.54157398531</v>
      </c>
      <c r="O301" s="58">
        <f t="shared" ca="1" si="145"/>
        <v>-208626.04420727762</v>
      </c>
      <c r="P301" s="58">
        <f t="shared" ca="1" si="145"/>
        <v>-38675.254283405033</v>
      </c>
      <c r="Q301" s="58">
        <f t="shared" ca="1" si="145"/>
        <v>-17573.045617398595</v>
      </c>
      <c r="R301" s="58">
        <f t="shared" ca="1" si="145"/>
        <v>-814.2319240698921</v>
      </c>
      <c r="S301" s="58">
        <f t="shared" ca="1" si="145"/>
        <v>-265688.57603215112</v>
      </c>
      <c r="T301" s="58">
        <f t="shared" ca="1" si="145"/>
        <v>-7994.9453595854466</v>
      </c>
      <c r="U301" s="58">
        <f t="shared" ca="1" si="145"/>
        <v>-140379.26344967089</v>
      </c>
      <c r="V301" s="58">
        <f t="shared" ca="1" si="145"/>
        <v>-797015.17536402191</v>
      </c>
      <c r="W301" s="58">
        <f t="shared" ca="1" si="145"/>
        <v>-151212.43263791938</v>
      </c>
      <c r="X301" s="58">
        <f t="shared" ca="1" si="145"/>
        <v>-1096601.8168111977</v>
      </c>
      <c r="Y301" s="58">
        <f t="shared" ca="1" si="145"/>
        <v>-56523.084088569267</v>
      </c>
      <c r="Z301" s="58">
        <f t="shared" ca="1" si="145"/>
        <v>-920.10570243423103</v>
      </c>
      <c r="AA301" s="58">
        <f t="shared" ca="1" si="145"/>
        <v>-57443.189791003497</v>
      </c>
      <c r="AB301" s="58">
        <f t="shared" ca="1" si="145"/>
        <v>-1026.3038974081576</v>
      </c>
      <c r="AC301" s="58">
        <f t="shared" ca="1" si="145"/>
        <v>-22192.447477137139</v>
      </c>
      <c r="AD301" s="58">
        <f t="shared" ca="1" si="145"/>
        <v>-4391.7041802537724</v>
      </c>
    </row>
    <row r="302" spans="1:30" s="51" customFormat="1" hidden="1" outlineLevel="1">
      <c r="A302" s="56"/>
      <c r="B302" s="111"/>
      <c r="C302" s="55"/>
      <c r="D302" s="55"/>
      <c r="E302" s="55"/>
      <c r="F302" s="52"/>
      <c r="G302" s="55" t="str">
        <f>$G$14</f>
        <v>CUSTOMER</v>
      </c>
      <c r="H302" s="58">
        <f t="shared" ref="H302:AD302" ca="1" si="146">+H276+H293</f>
        <v>-34069782.043336265</v>
      </c>
      <c r="I302" s="58">
        <f t="shared" ca="1" si="146"/>
        <v>-16055369.361641081</v>
      </c>
      <c r="J302" s="58">
        <f t="shared" ca="1" si="146"/>
        <v>-4173892.0587120149</v>
      </c>
      <c r="K302" s="58">
        <f t="shared" ca="1" si="146"/>
        <v>-1185096.6134567698</v>
      </c>
      <c r="L302" s="58">
        <f t="shared" ca="1" si="146"/>
        <v>-379811.931742588</v>
      </c>
      <c r="M302" s="58">
        <f t="shared" ca="1" si="146"/>
        <v>-61638.440260634816</v>
      </c>
      <c r="N302" s="58">
        <f t="shared" ca="1" si="146"/>
        <v>-1626546.9854599927</v>
      </c>
      <c r="O302" s="58">
        <f t="shared" ca="1" si="146"/>
        <v>-334607.98743813275</v>
      </c>
      <c r="P302" s="58">
        <f t="shared" ca="1" si="146"/>
        <v>-98952.958902976534</v>
      </c>
      <c r="Q302" s="58">
        <f t="shared" ca="1" si="146"/>
        <v>-214731.02366500208</v>
      </c>
      <c r="R302" s="58">
        <f t="shared" ca="1" si="146"/>
        <v>-37731.469462291898</v>
      </c>
      <c r="S302" s="58">
        <f t="shared" ca="1" si="146"/>
        <v>-686023.43946840335</v>
      </c>
      <c r="T302" s="58">
        <f t="shared" ca="1" si="146"/>
        <v>-2303.2288322445493</v>
      </c>
      <c r="U302" s="58">
        <f t="shared" ca="1" si="146"/>
        <v>-58708.444266841252</v>
      </c>
      <c r="V302" s="58">
        <f t="shared" ca="1" si="146"/>
        <v>-315786.09758822789</v>
      </c>
      <c r="W302" s="58">
        <f t="shared" ca="1" si="146"/>
        <v>-56597.981793311541</v>
      </c>
      <c r="X302" s="58">
        <f t="shared" ca="1" si="146"/>
        <v>-433395.75248062523</v>
      </c>
      <c r="Y302" s="58">
        <f t="shared" ca="1" si="146"/>
        <v>-92617.746746639852</v>
      </c>
      <c r="Z302" s="58">
        <f t="shared" ca="1" si="146"/>
        <v>-1676.916150169568</v>
      </c>
      <c r="AA302" s="58">
        <f t="shared" ca="1" si="146"/>
        <v>-94294.662896809416</v>
      </c>
      <c r="AB302" s="58">
        <f t="shared" ca="1" si="146"/>
        <v>-1747.298812548398</v>
      </c>
      <c r="AC302" s="58">
        <f t="shared" ca="1" si="146"/>
        <v>-9793297.6289895251</v>
      </c>
      <c r="AD302" s="58">
        <f t="shared" ca="1" si="146"/>
        <v>-1205214.8548752679</v>
      </c>
    </row>
    <row r="303" spans="1:30" s="51" customFormat="1" collapsed="1">
      <c r="A303" s="56"/>
      <c r="B303" s="111" t="s">
        <v>379</v>
      </c>
      <c r="C303" s="55"/>
      <c r="D303" s="55"/>
      <c r="E303" s="58">
        <f>+E277+E294</f>
        <v>-764544392</v>
      </c>
      <c r="F303" s="52"/>
      <c r="G303" s="55" t="str">
        <f>$G$15</f>
        <v>TOTAL</v>
      </c>
      <c r="H303" s="58">
        <f t="shared" ref="H303:AD303" ca="1" si="147">+H277+H294</f>
        <v>-764544391.99999988</v>
      </c>
      <c r="I303" s="58">
        <f t="shared" ca="1" si="147"/>
        <v>-416932262.54209876</v>
      </c>
      <c r="J303" s="58">
        <f t="shared" ca="1" si="147"/>
        <v>-23715955.347769961</v>
      </c>
      <c r="K303" s="58">
        <f t="shared" ca="1" si="147"/>
        <v>-70954544.855381846</v>
      </c>
      <c r="L303" s="58">
        <f t="shared" ca="1" si="147"/>
        <v>-2324827.5754082464</v>
      </c>
      <c r="M303" s="58">
        <f t="shared" ca="1" si="147"/>
        <v>-202248.10993008353</v>
      </c>
      <c r="N303" s="58">
        <f t="shared" ca="1" si="147"/>
        <v>-73481620.540720165</v>
      </c>
      <c r="O303" s="58">
        <f t="shared" ca="1" si="147"/>
        <v>-52292145.798353828</v>
      </c>
      <c r="P303" s="58">
        <f t="shared" ca="1" si="147"/>
        <v>-8870561.8277474437</v>
      </c>
      <c r="Q303" s="58">
        <f t="shared" ca="1" si="147"/>
        <v>-3267111.4899629354</v>
      </c>
      <c r="R303" s="58">
        <f t="shared" ca="1" si="147"/>
        <v>-163739.53611973603</v>
      </c>
      <c r="S303" s="58">
        <f t="shared" ca="1" si="147"/>
        <v>-64593558.652183957</v>
      </c>
      <c r="T303" s="58">
        <f t="shared" ca="1" si="147"/>
        <v>-1787813.9092433634</v>
      </c>
      <c r="U303" s="58">
        <f t="shared" ca="1" si="147"/>
        <v>-27035659.019813977</v>
      </c>
      <c r="V303" s="58">
        <f t="shared" ca="1" si="147"/>
        <v>-110039838.02665246</v>
      </c>
      <c r="W303" s="58">
        <f t="shared" ca="1" si="147"/>
        <v>-18247653.044121873</v>
      </c>
      <c r="X303" s="58">
        <f t="shared" ca="1" si="147"/>
        <v>-157110963.99983168</v>
      </c>
      <c r="Y303" s="58">
        <f t="shared" ca="1" si="147"/>
        <v>-16263874.937099641</v>
      </c>
      <c r="Z303" s="58">
        <f t="shared" ca="1" si="147"/>
        <v>-242139.92189827835</v>
      </c>
      <c r="AA303" s="58">
        <f t="shared" ca="1" si="147"/>
        <v>-16506014.858997919</v>
      </c>
      <c r="AB303" s="58">
        <f t="shared" ca="1" si="147"/>
        <v>-209354.94280730924</v>
      </c>
      <c r="AC303" s="58">
        <f t="shared" ca="1" si="147"/>
        <v>-10640660.133708391</v>
      </c>
      <c r="AD303" s="58">
        <f t="shared" ca="1" si="147"/>
        <v>-1354000.981881924</v>
      </c>
    </row>
    <row r="304" spans="1:30">
      <c r="D304" s="7"/>
      <c r="E304" s="55"/>
      <c r="F304" s="60"/>
      <c r="G304" s="7"/>
      <c r="H304" s="4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hidden="1" outlineLevel="1">
      <c r="E305" s="11"/>
      <c r="F305" s="11"/>
      <c r="G305" s="55" t="str">
        <f>$G$8</f>
        <v>PRODUCTION</v>
      </c>
      <c r="H305" s="53">
        <f t="shared" ref="H305:AD305" ca="1" si="148">+H210+H296</f>
        <v>524214321.72073084</v>
      </c>
      <c r="I305" s="53">
        <f t="shared" ca="1" si="148"/>
        <v>258219058.23353326</v>
      </c>
      <c r="J305" s="53">
        <f t="shared" ca="1" si="148"/>
        <v>12764690.723014433</v>
      </c>
      <c r="K305" s="53">
        <f t="shared" ca="1" si="148"/>
        <v>46756330.563952774</v>
      </c>
      <c r="L305" s="53">
        <f t="shared" ca="1" si="148"/>
        <v>1471723.2825829261</v>
      </c>
      <c r="M305" s="53">
        <f t="shared" ca="1" si="148"/>
        <v>138013.50017278962</v>
      </c>
      <c r="N305" s="53">
        <f t="shared" ca="1" si="148"/>
        <v>48366067.346708491</v>
      </c>
      <c r="O305" s="53">
        <f t="shared" ca="1" si="148"/>
        <v>35542084.67906139</v>
      </c>
      <c r="P305" s="53">
        <f t="shared" ca="1" si="148"/>
        <v>6622525.856961648</v>
      </c>
      <c r="Q305" s="53">
        <f t="shared" ca="1" si="148"/>
        <v>2992596.1233263323</v>
      </c>
      <c r="R305" s="53">
        <f t="shared" ca="1" si="148"/>
        <v>134573.70251517982</v>
      </c>
      <c r="S305" s="53">
        <f t="shared" ca="1" si="148"/>
        <v>45291780.361864537</v>
      </c>
      <c r="T305" s="53">
        <f t="shared" ca="1" si="148"/>
        <v>1241576.0531590162</v>
      </c>
      <c r="U305" s="53">
        <f t="shared" ca="1" si="148"/>
        <v>20318180.567931209</v>
      </c>
      <c r="V305" s="53">
        <f t="shared" ca="1" si="148"/>
        <v>107382155.21077806</v>
      </c>
      <c r="W305" s="53">
        <f t="shared" ca="1" si="148"/>
        <v>19391437.450884894</v>
      </c>
      <c r="X305" s="53">
        <f t="shared" ca="1" si="148"/>
        <v>148333349.28275317</v>
      </c>
      <c r="Y305" s="53">
        <f t="shared" ca="1" si="148"/>
        <v>10914917.806741314</v>
      </c>
      <c r="Z305" s="53">
        <f t="shared" ca="1" si="148"/>
        <v>182820.70108321929</v>
      </c>
      <c r="AA305" s="53">
        <f t="shared" ca="1" si="148"/>
        <v>11097738.507824529</v>
      </c>
      <c r="AB305" s="53">
        <f t="shared" ca="1" si="148"/>
        <v>141637.2650324782</v>
      </c>
      <c r="AC305" s="53">
        <f t="shared" ca="1" si="148"/>
        <v>0</v>
      </c>
      <c r="AD305" s="53">
        <f t="shared" ca="1" si="148"/>
        <v>0</v>
      </c>
    </row>
    <row r="306" spans="1:30" hidden="1" outlineLevel="1">
      <c r="E306" s="11"/>
      <c r="F306" s="11"/>
      <c r="G306" s="55" t="str">
        <f>$G$9</f>
        <v>BULKTRAN</v>
      </c>
      <c r="H306" s="53">
        <f t="shared" ref="H306:AD306" ca="1" si="149">+H211+H297</f>
        <v>307000763.85621554</v>
      </c>
      <c r="I306" s="53">
        <f t="shared" ca="1" si="149"/>
        <v>151223354.33284724</v>
      </c>
      <c r="J306" s="53">
        <f t="shared" ca="1" si="149"/>
        <v>7475510.7595886271</v>
      </c>
      <c r="K306" s="53">
        <f t="shared" ca="1" si="149"/>
        <v>27382367.484981187</v>
      </c>
      <c r="L306" s="53">
        <f t="shared" ca="1" si="149"/>
        <v>861899.71013160748</v>
      </c>
      <c r="M306" s="53">
        <f t="shared" ca="1" si="149"/>
        <v>80826.196881527809</v>
      </c>
      <c r="N306" s="53">
        <f t="shared" ca="1" si="149"/>
        <v>28325093.39199432</v>
      </c>
      <c r="O306" s="53">
        <f t="shared" ca="1" si="149"/>
        <v>20814858.910564221</v>
      </c>
      <c r="P306" s="53">
        <f t="shared" ca="1" si="149"/>
        <v>3878414.6340585565</v>
      </c>
      <c r="Q306" s="53">
        <f t="shared" ca="1" si="149"/>
        <v>1752583.3570487141</v>
      </c>
      <c r="R306" s="53">
        <f t="shared" ca="1" si="149"/>
        <v>78811.714513074636</v>
      </c>
      <c r="S306" s="53">
        <f t="shared" ca="1" si="149"/>
        <v>26524668.61618457</v>
      </c>
      <c r="T306" s="53">
        <f t="shared" ca="1" si="149"/>
        <v>727116.33565109677</v>
      </c>
      <c r="U306" s="53">
        <f t="shared" ca="1" si="149"/>
        <v>11899134.945508897</v>
      </c>
      <c r="V306" s="53">
        <f t="shared" ca="1" si="149"/>
        <v>62887262.534193039</v>
      </c>
      <c r="W306" s="53">
        <f t="shared" ca="1" si="149"/>
        <v>11356397.303588314</v>
      </c>
      <c r="X306" s="53">
        <f t="shared" ca="1" si="149"/>
        <v>86869911.118941382</v>
      </c>
      <c r="Y306" s="53">
        <f t="shared" ca="1" si="149"/>
        <v>6392210.1424053367</v>
      </c>
      <c r="Z306" s="53">
        <f t="shared" ca="1" si="149"/>
        <v>107067.07649085876</v>
      </c>
      <c r="AA306" s="53">
        <f t="shared" ca="1" si="149"/>
        <v>6499277.2188961953</v>
      </c>
      <c r="AB306" s="53">
        <f t="shared" ca="1" si="149"/>
        <v>82948.417763070916</v>
      </c>
      <c r="AC306" s="53">
        <f t="shared" ca="1" si="149"/>
        <v>0</v>
      </c>
      <c r="AD306" s="53">
        <f t="shared" ca="1" si="149"/>
        <v>0</v>
      </c>
    </row>
    <row r="307" spans="1:30" hidden="1" outlineLevel="1">
      <c r="E307" s="11"/>
      <c r="F307" s="11"/>
      <c r="G307" s="55" t="str">
        <f>$G$10</f>
        <v>SUBTRAN</v>
      </c>
      <c r="H307" s="53">
        <f t="shared" ref="H307:AD307" ca="1" si="150">+H212+H298</f>
        <v>65255224.614840657</v>
      </c>
      <c r="I307" s="53">
        <f t="shared" ca="1" si="150"/>
        <v>31770643.653713457</v>
      </c>
      <c r="J307" s="53">
        <f t="shared" ca="1" si="150"/>
        <v>1533292.8236644135</v>
      </c>
      <c r="K307" s="53">
        <f t="shared" ca="1" si="150"/>
        <v>5578044.3215509504</v>
      </c>
      <c r="L307" s="53">
        <f t="shared" ca="1" si="150"/>
        <v>172300.54083346733</v>
      </c>
      <c r="M307" s="53">
        <f t="shared" ca="1" si="150"/>
        <v>21459.12112005282</v>
      </c>
      <c r="N307" s="53">
        <f t="shared" ca="1" si="150"/>
        <v>5771803.9835044704</v>
      </c>
      <c r="O307" s="53">
        <f t="shared" ca="1" si="150"/>
        <v>4214299.6687328722</v>
      </c>
      <c r="P307" s="53">
        <f t="shared" ca="1" si="150"/>
        <v>783433.39304417535</v>
      </c>
      <c r="Q307" s="53">
        <f t="shared" ca="1" si="150"/>
        <v>466152.20377236814</v>
      </c>
      <c r="R307" s="53">
        <f t="shared" ca="1" si="150"/>
        <v>0</v>
      </c>
      <c r="S307" s="53">
        <f t="shared" ca="1" si="150"/>
        <v>5463885.2655494148</v>
      </c>
      <c r="T307" s="53">
        <f t="shared" ca="1" si="150"/>
        <v>147156.10825613994</v>
      </c>
      <c r="U307" s="53">
        <f t="shared" ca="1" si="150"/>
        <v>2409029.5101472968</v>
      </c>
      <c r="V307" s="53">
        <f t="shared" ca="1" si="150"/>
        <v>16782945.191747222</v>
      </c>
      <c r="W307" s="53">
        <f t="shared" ca="1" si="150"/>
        <v>0</v>
      </c>
      <c r="X307" s="53">
        <f t="shared" ca="1" si="150"/>
        <v>19339130.810150657</v>
      </c>
      <c r="Y307" s="53">
        <f t="shared" ca="1" si="150"/>
        <v>1268380.7316237655</v>
      </c>
      <c r="Z307" s="53">
        <f t="shared" ca="1" si="150"/>
        <v>21143.941255592057</v>
      </c>
      <c r="AA307" s="53">
        <f t="shared" ca="1" si="150"/>
        <v>1289524.6728793578</v>
      </c>
      <c r="AB307" s="53">
        <f t="shared" ca="1" si="150"/>
        <v>16937.497137021266</v>
      </c>
      <c r="AC307" s="53">
        <f t="shared" ca="1" si="150"/>
        <v>57591.111141477239</v>
      </c>
      <c r="AD307" s="53">
        <f t="shared" ca="1" si="150"/>
        <v>12414.797100388711</v>
      </c>
    </row>
    <row r="308" spans="1:30" hidden="1" outlineLevel="1">
      <c r="E308" s="11"/>
      <c r="F308" s="11"/>
      <c r="G308" s="55" t="str">
        <f>$G$11</f>
        <v>DISTPRI</v>
      </c>
      <c r="H308" s="53">
        <f t="shared" ref="H308:AD308" ca="1" si="151">+H213+H299</f>
        <v>325887319.99701476</v>
      </c>
      <c r="I308" s="53">
        <f t="shared" ca="1" si="151"/>
        <v>217804395.22006664</v>
      </c>
      <c r="J308" s="53">
        <f t="shared" ca="1" si="151"/>
        <v>10266730.604254834</v>
      </c>
      <c r="K308" s="53">
        <f t="shared" ca="1" si="151"/>
        <v>37279128.927816957</v>
      </c>
      <c r="L308" s="53">
        <f t="shared" ca="1" si="151"/>
        <v>1152119.0633397265</v>
      </c>
      <c r="M308" s="53">
        <f t="shared" ca="1" si="151"/>
        <v>0</v>
      </c>
      <c r="N308" s="53">
        <f t="shared" ca="1" si="151"/>
        <v>38431247.991156682</v>
      </c>
      <c r="O308" s="53">
        <f t="shared" ca="1" si="151"/>
        <v>27952830.861260183</v>
      </c>
      <c r="P308" s="53">
        <f t="shared" ca="1" si="151"/>
        <v>5206216.6289679911</v>
      </c>
      <c r="Q308" s="53">
        <f t="shared" ca="1" si="151"/>
        <v>0</v>
      </c>
      <c r="R308" s="53">
        <f t="shared" ca="1" si="151"/>
        <v>0</v>
      </c>
      <c r="S308" s="53">
        <f t="shared" ca="1" si="151"/>
        <v>33159047.490228172</v>
      </c>
      <c r="T308" s="53">
        <f t="shared" ca="1" si="151"/>
        <v>996501.19418371771</v>
      </c>
      <c r="U308" s="53">
        <f t="shared" ca="1" si="151"/>
        <v>16071309.333340611</v>
      </c>
      <c r="V308" s="53">
        <f t="shared" ca="1" si="151"/>
        <v>0</v>
      </c>
      <c r="W308" s="53">
        <f t="shared" ca="1" si="151"/>
        <v>0</v>
      </c>
      <c r="X308" s="53">
        <f t="shared" ca="1" si="151"/>
        <v>17067810.527524322</v>
      </c>
      <c r="Y308" s="53">
        <f t="shared" ca="1" si="151"/>
        <v>8429063.0942040943</v>
      </c>
      <c r="Z308" s="53">
        <f t="shared" ca="1" si="151"/>
        <v>140629.76808594537</v>
      </c>
      <c r="AA308" s="53">
        <f t="shared" ca="1" si="151"/>
        <v>8569692.8622900434</v>
      </c>
      <c r="AB308" s="53">
        <f t="shared" ca="1" si="151"/>
        <v>113933.67576572712</v>
      </c>
      <c r="AC308" s="53">
        <f t="shared" ca="1" si="151"/>
        <v>390320.94441638119</v>
      </c>
      <c r="AD308" s="53">
        <f t="shared" ca="1" si="151"/>
        <v>84140.681312042754</v>
      </c>
    </row>
    <row r="309" spans="1:30" hidden="1" outlineLevel="1">
      <c r="E309" s="11"/>
      <c r="F309" s="11"/>
      <c r="G309" s="55" t="str">
        <f>$G$12</f>
        <v>DISTSEC</v>
      </c>
      <c r="H309" s="53">
        <f t="shared" ref="H309:AD309" ca="1" si="152">+H214+H300</f>
        <v>166693542.44055593</v>
      </c>
      <c r="I309" s="53">
        <f t="shared" ca="1" si="152"/>
        <v>124637003.65578288</v>
      </c>
      <c r="J309" s="53">
        <f t="shared" ca="1" si="152"/>
        <v>6008789.6692261901</v>
      </c>
      <c r="K309" s="53">
        <f t="shared" ca="1" si="152"/>
        <v>18131022.519607924</v>
      </c>
      <c r="L309" s="53">
        <f t="shared" ca="1" si="152"/>
        <v>0</v>
      </c>
      <c r="M309" s="53">
        <f t="shared" ca="1" si="152"/>
        <v>0</v>
      </c>
      <c r="N309" s="53">
        <f t="shared" ca="1" si="152"/>
        <v>18131022.519607924</v>
      </c>
      <c r="O309" s="53">
        <f t="shared" ca="1" si="152"/>
        <v>11553158.119749667</v>
      </c>
      <c r="P309" s="53">
        <f t="shared" ca="1" si="152"/>
        <v>0</v>
      </c>
      <c r="Q309" s="53">
        <f t="shared" ca="1" si="152"/>
        <v>0</v>
      </c>
      <c r="R309" s="53">
        <f t="shared" ca="1" si="152"/>
        <v>0</v>
      </c>
      <c r="S309" s="53">
        <f t="shared" ca="1" si="152"/>
        <v>11553158.119749667</v>
      </c>
      <c r="T309" s="53">
        <f t="shared" ca="1" si="152"/>
        <v>312373.15857567999</v>
      </c>
      <c r="U309" s="53">
        <f t="shared" ca="1" si="152"/>
        <v>0</v>
      </c>
      <c r="V309" s="53">
        <f t="shared" ca="1" si="152"/>
        <v>0</v>
      </c>
      <c r="W309" s="53">
        <f t="shared" ca="1" si="152"/>
        <v>0</v>
      </c>
      <c r="X309" s="53">
        <f t="shared" ca="1" si="152"/>
        <v>312373.15857567999</v>
      </c>
      <c r="Y309" s="53">
        <f t="shared" ca="1" si="152"/>
        <v>4261314.1265879422</v>
      </c>
      <c r="Z309" s="53">
        <f t="shared" ca="1" si="152"/>
        <v>0</v>
      </c>
      <c r="AA309" s="53">
        <f t="shared" ca="1" si="152"/>
        <v>4261314.1265879422</v>
      </c>
      <c r="AB309" s="53">
        <f t="shared" ca="1" si="152"/>
        <v>44219.793772963756</v>
      </c>
      <c r="AC309" s="53">
        <f t="shared" ca="1" si="152"/>
        <v>1501432.074722016</v>
      </c>
      <c r="AD309" s="53">
        <f t="shared" ca="1" si="152"/>
        <v>244229.32253067676</v>
      </c>
    </row>
    <row r="310" spans="1:30" hidden="1" outlineLevel="1">
      <c r="E310" s="11"/>
      <c r="F310" s="11"/>
      <c r="G310" s="55" t="str">
        <f>$G$13</f>
        <v>ENERGY</v>
      </c>
      <c r="H310" s="53">
        <f t="shared" ref="H310:AD310" ca="1" si="153">+H215+H301</f>
        <v>4478879.3005392784</v>
      </c>
      <c r="I310" s="53">
        <f t="shared" ca="1" si="153"/>
        <v>1680596.8407696839</v>
      </c>
      <c r="J310" s="53">
        <f t="shared" ca="1" si="153"/>
        <v>108913.53495368485</v>
      </c>
      <c r="K310" s="53">
        <f t="shared" ca="1" si="153"/>
        <v>365416.71640315355</v>
      </c>
      <c r="L310" s="53">
        <f t="shared" ca="1" si="153"/>
        <v>11613.772828529716</v>
      </c>
      <c r="M310" s="53">
        <f t="shared" ca="1" si="153"/>
        <v>1070.6540873475556</v>
      </c>
      <c r="N310" s="53">
        <f t="shared" ca="1" si="153"/>
        <v>378101.14331903082</v>
      </c>
      <c r="O310" s="53">
        <f t="shared" ca="1" si="153"/>
        <v>333155.51909877523</v>
      </c>
      <c r="P310" s="53">
        <f t="shared" ca="1" si="153"/>
        <v>61760.622773747942</v>
      </c>
      <c r="Q310" s="53">
        <f t="shared" ca="1" si="153"/>
        <v>28062.446168006565</v>
      </c>
      <c r="R310" s="53">
        <f t="shared" ca="1" si="153"/>
        <v>1300.2492587204833</v>
      </c>
      <c r="S310" s="53">
        <f t="shared" ca="1" si="153"/>
        <v>424278.83729925018</v>
      </c>
      <c r="T310" s="53">
        <f t="shared" ca="1" si="153"/>
        <v>12767.150820310282</v>
      </c>
      <c r="U310" s="53">
        <f t="shared" ca="1" si="153"/>
        <v>224172.04219628967</v>
      </c>
      <c r="V310" s="53">
        <f t="shared" ca="1" si="153"/>
        <v>1272755.7840965837</v>
      </c>
      <c r="W310" s="53">
        <f t="shared" ca="1" si="153"/>
        <v>241471.56066297722</v>
      </c>
      <c r="X310" s="53">
        <f t="shared" ca="1" si="153"/>
        <v>1751166.5377761608</v>
      </c>
      <c r="Y310" s="53">
        <f t="shared" ca="1" si="153"/>
        <v>90261.872587114514</v>
      </c>
      <c r="Z310" s="53">
        <f t="shared" ca="1" si="153"/>
        <v>1469.3193943497415</v>
      </c>
      <c r="AA310" s="53">
        <f t="shared" ca="1" si="153"/>
        <v>91731.191981464246</v>
      </c>
      <c r="AB310" s="53">
        <f t="shared" ca="1" si="153"/>
        <v>1638.9075917789153</v>
      </c>
      <c r="AC310" s="53">
        <f t="shared" ca="1" si="153"/>
        <v>35439.18204177892</v>
      </c>
      <c r="AD310" s="53">
        <f t="shared" ca="1" si="153"/>
        <v>7013.1248064457513</v>
      </c>
    </row>
    <row r="311" spans="1:30" hidden="1" outlineLevel="1">
      <c r="E311" s="11"/>
      <c r="F311" s="11"/>
      <c r="G311" s="55" t="str">
        <f>$G$14</f>
        <v>CUSTOMER</v>
      </c>
      <c r="H311" s="53">
        <f t="shared" ref="H311:AD311" ca="1" si="154">+H216+H302</f>
        <v>80002521.76010263</v>
      </c>
      <c r="I311" s="53">
        <f t="shared" ca="1" si="154"/>
        <v>37289249.322963163</v>
      </c>
      <c r="J311" s="53">
        <f t="shared" ca="1" si="154"/>
        <v>9801514.8080355544</v>
      </c>
      <c r="K311" s="53">
        <f t="shared" ca="1" si="154"/>
        <v>2782120.815936021</v>
      </c>
      <c r="L311" s="53">
        <f t="shared" ca="1" si="154"/>
        <v>900783.91852197098</v>
      </c>
      <c r="M311" s="53">
        <f t="shared" ca="1" si="154"/>
        <v>146228.05572591469</v>
      </c>
      <c r="N311" s="53">
        <f t="shared" ca="1" si="154"/>
        <v>3829132.7901839064</v>
      </c>
      <c r="O311" s="53">
        <f t="shared" ca="1" si="154"/>
        <v>791230.53156300145</v>
      </c>
      <c r="P311" s="53">
        <f t="shared" ca="1" si="154"/>
        <v>234421.81163980369</v>
      </c>
      <c r="Q311" s="53">
        <f t="shared" ca="1" si="154"/>
        <v>509437.97262959846</v>
      </c>
      <c r="R311" s="53">
        <f t="shared" ca="1" si="154"/>
        <v>89522.362183081714</v>
      </c>
      <c r="S311" s="53">
        <f t="shared" ca="1" si="154"/>
        <v>1624612.6780154854</v>
      </c>
      <c r="T311" s="53">
        <f t="shared" ca="1" si="154"/>
        <v>5445.5341759935727</v>
      </c>
      <c r="U311" s="53">
        <f t="shared" ca="1" si="154"/>
        <v>139075.82763334777</v>
      </c>
      <c r="V311" s="53">
        <f t="shared" ca="1" si="154"/>
        <v>749181.5924406196</v>
      </c>
      <c r="W311" s="53">
        <f t="shared" ca="1" si="154"/>
        <v>134284.87500383658</v>
      </c>
      <c r="X311" s="53">
        <f t="shared" ca="1" si="154"/>
        <v>1027987.8292537974</v>
      </c>
      <c r="Y311" s="53">
        <f t="shared" ca="1" si="154"/>
        <v>219042.89384260646</v>
      </c>
      <c r="Z311" s="53">
        <f t="shared" ca="1" si="154"/>
        <v>3972.8323450828984</v>
      </c>
      <c r="AA311" s="53">
        <f t="shared" ca="1" si="154"/>
        <v>223015.72618768935</v>
      </c>
      <c r="AB311" s="53">
        <f t="shared" ca="1" si="154"/>
        <v>4103.0772951525114</v>
      </c>
      <c r="AC311" s="53">
        <f t="shared" ca="1" si="154"/>
        <v>23349787.532031126</v>
      </c>
      <c r="AD311" s="53">
        <f t="shared" ca="1" si="154"/>
        <v>2853117.9961367715</v>
      </c>
    </row>
    <row r="312" spans="1:30" s="55" customFormat="1" collapsed="1">
      <c r="A312" s="56"/>
      <c r="B312" s="111" t="s">
        <v>140</v>
      </c>
      <c r="E312" s="60">
        <f>+E217+E303</f>
        <v>1473532573.6900001</v>
      </c>
      <c r="F312" s="58"/>
      <c r="G312" s="55" t="str">
        <f>$G$15</f>
        <v>TOTAL</v>
      </c>
      <c r="H312" s="60">
        <f t="shared" ref="H312:AD312" ca="1" si="155">+H217+H303</f>
        <v>1473532573.6899996</v>
      </c>
      <c r="I312" s="60">
        <f t="shared" ca="1" si="155"/>
        <v>822624301.25967622</v>
      </c>
      <c r="J312" s="60">
        <f t="shared" ca="1" si="155"/>
        <v>47959442.922737733</v>
      </c>
      <c r="K312" s="60">
        <f t="shared" ca="1" si="155"/>
        <v>138274431.3502489</v>
      </c>
      <c r="L312" s="60">
        <f t="shared" ca="1" si="155"/>
        <v>4570440.2882382283</v>
      </c>
      <c r="M312" s="60">
        <f t="shared" ca="1" si="155"/>
        <v>387597.52798763255</v>
      </c>
      <c r="N312" s="60">
        <f t="shared" ca="1" si="155"/>
        <v>143232469.16647479</v>
      </c>
      <c r="O312" s="60">
        <f t="shared" ca="1" si="155"/>
        <v>101201618.29003015</v>
      </c>
      <c r="P312" s="60">
        <f t="shared" ca="1" si="155"/>
        <v>16786772.947445922</v>
      </c>
      <c r="Q312" s="60">
        <f t="shared" ca="1" si="155"/>
        <v>5748832.1029450186</v>
      </c>
      <c r="R312" s="60">
        <f t="shared" ca="1" si="155"/>
        <v>304208.02847005654</v>
      </c>
      <c r="S312" s="60">
        <f t="shared" ca="1" si="155"/>
        <v>124041431.36889109</v>
      </c>
      <c r="T312" s="60">
        <f t="shared" ca="1" si="155"/>
        <v>3442935.5348219541</v>
      </c>
      <c r="U312" s="60">
        <f t="shared" ca="1" si="155"/>
        <v>51060902.226757653</v>
      </c>
      <c r="V312" s="60">
        <f t="shared" ca="1" si="155"/>
        <v>189074300.31325549</v>
      </c>
      <c r="W312" s="60">
        <f t="shared" ca="1" si="155"/>
        <v>31123591.190140028</v>
      </c>
      <c r="X312" s="60">
        <f t="shared" ca="1" si="155"/>
        <v>274701729.26497519</v>
      </c>
      <c r="Y312" s="60">
        <f t="shared" ca="1" si="155"/>
        <v>31575190.66799216</v>
      </c>
      <c r="Z312" s="60">
        <f t="shared" ca="1" si="155"/>
        <v>457103.63865504804</v>
      </c>
      <c r="AA312" s="60">
        <f t="shared" ca="1" si="155"/>
        <v>32032294.306647219</v>
      </c>
      <c r="AB312" s="60">
        <f t="shared" ca="1" si="155"/>
        <v>405418.63435819279</v>
      </c>
      <c r="AC312" s="60">
        <f t="shared" ca="1" si="155"/>
        <v>25334570.844352778</v>
      </c>
      <c r="AD312" s="60">
        <f t="shared" ca="1" si="155"/>
        <v>3200915.9218863249</v>
      </c>
    </row>
    <row r="313" spans="1:30"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hidden="1" outlineLevel="1">
      <c r="D314" s="7"/>
      <c r="E314" s="7"/>
      <c r="F314" s="52" t="str">
        <f>F321</f>
        <v>RB_GUP_EPIS_T</v>
      </c>
      <c r="G314" s="55" t="str">
        <f>$G$8</f>
        <v>PRODUCTION</v>
      </c>
      <c r="H314" s="4">
        <f t="shared" ref="H314:H321" si="156">SUBTOTAL(9,I314:AD314)</f>
        <v>0</v>
      </c>
      <c r="I314" s="5">
        <f>VLOOKUP(CONCATENATE($F314," ",$G314),AllocFactorMatrix,(I$4+1),FALSE)*$E321</f>
        <v>0</v>
      </c>
      <c r="J314" s="5">
        <f>VLOOKUP(CONCATENATE($F314," ",$G314),AllocFactorMatrix,(J$4+1),FALSE)*$E321</f>
        <v>0</v>
      </c>
      <c r="K314" s="5">
        <f>VLOOKUP(CONCATENATE($F314," ",$G314),AllocFactorMatrix,(K$4+1),FALSE)*$E321</f>
        <v>0</v>
      </c>
      <c r="L314" s="5">
        <f>VLOOKUP(CONCATENATE($F314," ",$G314),AllocFactorMatrix,(L$4+1),FALSE)*$E321</f>
        <v>0</v>
      </c>
      <c r="M314" s="5">
        <f>VLOOKUP(CONCATENATE($F314," ",$G314),AllocFactorMatrix,(M$4+1),FALSE)*$E321</f>
        <v>0</v>
      </c>
      <c r="N314" s="5">
        <f t="shared" ref="N314:N321" si="157">SUBTOTAL(9,K314:M314)</f>
        <v>0</v>
      </c>
      <c r="O314" s="5">
        <f>VLOOKUP(CONCATENATE($F314," ",$G314),AllocFactorMatrix,(O$4+1),FALSE)*$E321</f>
        <v>0</v>
      </c>
      <c r="P314" s="5">
        <f>VLOOKUP(CONCATENATE($F314," ",$G314),AllocFactorMatrix,(P$4+1),FALSE)*$E321</f>
        <v>0</v>
      </c>
      <c r="Q314" s="5">
        <f>VLOOKUP(CONCATENATE($F314," ",$G314),AllocFactorMatrix,(Q$4+1),FALSE)*$E321</f>
        <v>0</v>
      </c>
      <c r="R314" s="5">
        <f>VLOOKUP(CONCATENATE($F314," ",$G314),AllocFactorMatrix,(R$4+1),FALSE)*$E321</f>
        <v>0</v>
      </c>
      <c r="S314" s="5">
        <f t="shared" ref="S314:S321" si="158">SUBTOTAL(9,O314:R314)</f>
        <v>0</v>
      </c>
      <c r="T314" s="5">
        <f>VLOOKUP(CONCATENATE($F314," ",$G314),AllocFactorMatrix,(T$4+1),FALSE)*$E321</f>
        <v>0</v>
      </c>
      <c r="U314" s="5">
        <f>VLOOKUP(CONCATENATE($F314," ",$G314),AllocFactorMatrix,(U$4+1),FALSE)*$E321</f>
        <v>0</v>
      </c>
      <c r="V314" s="5">
        <f>VLOOKUP(CONCATENATE($F314," ",$G314),AllocFactorMatrix,(V$4+1),FALSE)*$E321</f>
        <v>0</v>
      </c>
      <c r="W314" s="5">
        <f>VLOOKUP(CONCATENATE($F314," ",$G314),AllocFactorMatrix,(W$4+1),FALSE)*$E321</f>
        <v>0</v>
      </c>
      <c r="X314" s="5">
        <f>SUBTOTAL(9,T314:W314)</f>
        <v>0</v>
      </c>
      <c r="Y314" s="5">
        <f>VLOOKUP(CONCATENATE($F314," ",$G314),AllocFactorMatrix,(Y$4+1),FALSE)*$E321</f>
        <v>0</v>
      </c>
      <c r="Z314" s="5">
        <f>VLOOKUP(CONCATENATE($F314," ",$G314),AllocFactorMatrix,(Z$4+1),FALSE)*$E321</f>
        <v>0</v>
      </c>
      <c r="AA314" s="5">
        <f t="shared" ref="AA314:AA321" si="159">SUBTOTAL(9,Y314:Z314)</f>
        <v>0</v>
      </c>
      <c r="AB314" s="5">
        <f>VLOOKUP(CONCATENATE($F314," ",$G314),AllocFactorMatrix,(AB$4+1),FALSE)*$E321</f>
        <v>0</v>
      </c>
      <c r="AC314" s="5">
        <f>VLOOKUP(CONCATENATE($F314," ",$G314),AllocFactorMatrix,(AC$4+1),FALSE)*$E321</f>
        <v>0</v>
      </c>
      <c r="AD314" s="5">
        <f>VLOOKUP(CONCATENATE($F314," ",$G314),AllocFactorMatrix,(AD$4+1),FALSE)*$E321</f>
        <v>0</v>
      </c>
    </row>
    <row r="315" spans="1:30" hidden="1" outlineLevel="1">
      <c r="D315" s="7"/>
      <c r="E315" s="7"/>
      <c r="F315" s="52" t="str">
        <f>F321</f>
        <v>RB_GUP_EPIS_T</v>
      </c>
      <c r="G315" s="55" t="str">
        <f>$G$9</f>
        <v>BULKTRAN</v>
      </c>
      <c r="H315" s="4">
        <f t="shared" si="156"/>
        <v>0</v>
      </c>
      <c r="I315" s="5">
        <f>VLOOKUP(CONCATENATE($F315," ",$G315),AllocFactorMatrix,(I$4+1),FALSE)*$E321</f>
        <v>0</v>
      </c>
      <c r="J315" s="5">
        <f>VLOOKUP(CONCATENATE($F315," ",$G315),AllocFactorMatrix,(J$4+1),FALSE)*$E321</f>
        <v>0</v>
      </c>
      <c r="K315" s="5">
        <f>VLOOKUP(CONCATENATE($F315," ",$G315),AllocFactorMatrix,(K$4+1),FALSE)*$E321</f>
        <v>0</v>
      </c>
      <c r="L315" s="5">
        <f>VLOOKUP(CONCATENATE($F315," ",$G315),AllocFactorMatrix,(L$4+1),FALSE)*$E321</f>
        <v>0</v>
      </c>
      <c r="M315" s="5">
        <f>VLOOKUP(CONCATENATE($F315," ",$G315),AllocFactorMatrix,(M$4+1),FALSE)*$E321</f>
        <v>0</v>
      </c>
      <c r="N315" s="5">
        <f t="shared" si="157"/>
        <v>0</v>
      </c>
      <c r="O315" s="5">
        <f>VLOOKUP(CONCATENATE($F315," ",$G315),AllocFactorMatrix,(O$4+1),FALSE)*$E321</f>
        <v>0</v>
      </c>
      <c r="P315" s="5">
        <f>VLOOKUP(CONCATENATE($F315," ",$G315),AllocFactorMatrix,(P$4+1),FALSE)*$E321</f>
        <v>0</v>
      </c>
      <c r="Q315" s="5">
        <f>VLOOKUP(CONCATENATE($F315," ",$G315),AllocFactorMatrix,(Q$4+1),FALSE)*$E321</f>
        <v>0</v>
      </c>
      <c r="R315" s="5">
        <f>VLOOKUP(CONCATENATE($F315," ",$G315),AllocFactorMatrix,(R$4+1),FALSE)*$E321</f>
        <v>0</v>
      </c>
      <c r="S315" s="5">
        <f t="shared" si="158"/>
        <v>0</v>
      </c>
      <c r="T315" s="5">
        <f>VLOOKUP(CONCATENATE($F315," ",$G315),AllocFactorMatrix,(T$4+1),FALSE)*$E321</f>
        <v>0</v>
      </c>
      <c r="U315" s="5">
        <f>VLOOKUP(CONCATENATE($F315," ",$G315),AllocFactorMatrix,(U$4+1),FALSE)*$E321</f>
        <v>0</v>
      </c>
      <c r="V315" s="5">
        <f>VLOOKUP(CONCATENATE($F315," ",$G315),AllocFactorMatrix,(V$4+1),FALSE)*$E321</f>
        <v>0</v>
      </c>
      <c r="W315" s="5">
        <f>VLOOKUP(CONCATENATE($F315," ",$G315),AllocFactorMatrix,(W$4+1),FALSE)*$E321</f>
        <v>0</v>
      </c>
      <c r="X315" s="5">
        <f t="shared" ref="X315:X321" si="160">SUBTOTAL(9,T315:W315)</f>
        <v>0</v>
      </c>
      <c r="Y315" s="5">
        <f>VLOOKUP(CONCATENATE($F315," ",$G315),AllocFactorMatrix,(Y$4+1),FALSE)*$E321</f>
        <v>0</v>
      </c>
      <c r="Z315" s="5">
        <f>VLOOKUP(CONCATENATE($F315," ",$G315),AllocFactorMatrix,(Z$4+1),FALSE)*$E321</f>
        <v>0</v>
      </c>
      <c r="AA315" s="5">
        <f t="shared" si="159"/>
        <v>0</v>
      </c>
      <c r="AB315" s="5">
        <f>VLOOKUP(CONCATENATE($F315," ",$G315),AllocFactorMatrix,(AB$4+1),FALSE)*$E321</f>
        <v>0</v>
      </c>
      <c r="AC315" s="5">
        <f>VLOOKUP(CONCATENATE($F315," ",$G315),AllocFactorMatrix,(AC$4+1),FALSE)*$E321</f>
        <v>0</v>
      </c>
      <c r="AD315" s="5">
        <f>VLOOKUP(CONCATENATE($F315," ",$G315),AllocFactorMatrix,(AD$4+1),FALSE)*$E321</f>
        <v>0</v>
      </c>
    </row>
    <row r="316" spans="1:30" hidden="1" outlineLevel="1">
      <c r="D316" s="7"/>
      <c r="E316" s="7"/>
      <c r="F316" s="52" t="str">
        <f>F321</f>
        <v>RB_GUP_EPIS_T</v>
      </c>
      <c r="G316" s="55" t="str">
        <f>$G$10</f>
        <v>SUBTRAN</v>
      </c>
      <c r="H316" s="4">
        <f t="shared" si="156"/>
        <v>0</v>
      </c>
      <c r="I316" s="5">
        <f>VLOOKUP(CONCATENATE($F316," ",$G316),AllocFactorMatrix,(I$4+1),FALSE)*$E321</f>
        <v>0</v>
      </c>
      <c r="J316" s="5">
        <f>VLOOKUP(CONCATENATE($F316," ",$G316),AllocFactorMatrix,(J$4+1),FALSE)*$E321</f>
        <v>0</v>
      </c>
      <c r="K316" s="5">
        <f>VLOOKUP(CONCATENATE($F316," ",$G316),AllocFactorMatrix,(K$4+1),FALSE)*$E321</f>
        <v>0</v>
      </c>
      <c r="L316" s="5">
        <f>VLOOKUP(CONCATENATE($F316," ",$G316),AllocFactorMatrix,(L$4+1),FALSE)*$E321</f>
        <v>0</v>
      </c>
      <c r="M316" s="5">
        <f>VLOOKUP(CONCATENATE($F316," ",$G316),AllocFactorMatrix,(M$4+1),FALSE)*$E321</f>
        <v>0</v>
      </c>
      <c r="N316" s="5">
        <f t="shared" si="157"/>
        <v>0</v>
      </c>
      <c r="O316" s="5">
        <f>VLOOKUP(CONCATENATE($F316," ",$G316),AllocFactorMatrix,(O$4+1),FALSE)*$E321</f>
        <v>0</v>
      </c>
      <c r="P316" s="5">
        <f>VLOOKUP(CONCATENATE($F316," ",$G316),AllocFactorMatrix,(P$4+1),FALSE)*$E321</f>
        <v>0</v>
      </c>
      <c r="Q316" s="5">
        <f>VLOOKUP(CONCATENATE($F316," ",$G316),AllocFactorMatrix,(Q$4+1),FALSE)*$E321</f>
        <v>0</v>
      </c>
      <c r="R316" s="5">
        <f>VLOOKUP(CONCATENATE($F316," ",$G316),AllocFactorMatrix,(R$4+1),FALSE)*$E321</f>
        <v>0</v>
      </c>
      <c r="S316" s="5">
        <f t="shared" si="158"/>
        <v>0</v>
      </c>
      <c r="T316" s="5">
        <f>VLOOKUP(CONCATENATE($F316," ",$G316),AllocFactorMatrix,(T$4+1),FALSE)*$E321</f>
        <v>0</v>
      </c>
      <c r="U316" s="5">
        <f>VLOOKUP(CONCATENATE($F316," ",$G316),AllocFactorMatrix,(U$4+1),FALSE)*$E321</f>
        <v>0</v>
      </c>
      <c r="V316" s="5">
        <f>VLOOKUP(CONCATENATE($F316," ",$G316),AllocFactorMatrix,(V$4+1),FALSE)*$E321</f>
        <v>0</v>
      </c>
      <c r="W316" s="5">
        <f>VLOOKUP(CONCATENATE($F316," ",$G316),AllocFactorMatrix,(W$4+1),FALSE)*$E321</f>
        <v>0</v>
      </c>
      <c r="X316" s="5">
        <f t="shared" si="160"/>
        <v>0</v>
      </c>
      <c r="Y316" s="5">
        <f>VLOOKUP(CONCATENATE($F316," ",$G316),AllocFactorMatrix,(Y$4+1),FALSE)*$E321</f>
        <v>0</v>
      </c>
      <c r="Z316" s="5">
        <f>VLOOKUP(CONCATENATE($F316," ",$G316),AllocFactorMatrix,(Z$4+1),FALSE)*$E321</f>
        <v>0</v>
      </c>
      <c r="AA316" s="5">
        <f t="shared" si="159"/>
        <v>0</v>
      </c>
      <c r="AB316" s="5">
        <f>VLOOKUP(CONCATENATE($F316," ",$G316),AllocFactorMatrix,(AB$4+1),FALSE)*$E321</f>
        <v>0</v>
      </c>
      <c r="AC316" s="5">
        <f>VLOOKUP(CONCATENATE($F316," ",$G316),AllocFactorMatrix,(AC$4+1),FALSE)*$E321</f>
        <v>0</v>
      </c>
      <c r="AD316" s="5">
        <f>VLOOKUP(CONCATENATE($F316," ",$G316),AllocFactorMatrix,(AD$4+1),FALSE)*$E321</f>
        <v>0</v>
      </c>
    </row>
    <row r="317" spans="1:30" hidden="1" outlineLevel="1">
      <c r="D317" s="7"/>
      <c r="E317" s="7"/>
      <c r="F317" s="52" t="str">
        <f>F321</f>
        <v>RB_GUP_EPIS_T</v>
      </c>
      <c r="G317" s="55" t="str">
        <f>$G$11</f>
        <v>DISTPRI</v>
      </c>
      <c r="H317" s="4">
        <f t="shared" si="156"/>
        <v>0</v>
      </c>
      <c r="I317" s="5">
        <f>VLOOKUP(CONCATENATE($F317," ",$G317),AllocFactorMatrix,(I$4+1),FALSE)*$E321</f>
        <v>0</v>
      </c>
      <c r="J317" s="5">
        <f>VLOOKUP(CONCATENATE($F317," ",$G317),AllocFactorMatrix,(J$4+1),FALSE)*$E321</f>
        <v>0</v>
      </c>
      <c r="K317" s="5">
        <f>VLOOKUP(CONCATENATE($F317," ",$G317),AllocFactorMatrix,(K$4+1),FALSE)*$E321</f>
        <v>0</v>
      </c>
      <c r="L317" s="5">
        <f>VLOOKUP(CONCATENATE($F317," ",$G317),AllocFactorMatrix,(L$4+1),FALSE)*$E321</f>
        <v>0</v>
      </c>
      <c r="M317" s="5">
        <f>VLOOKUP(CONCATENATE($F317," ",$G317),AllocFactorMatrix,(M$4+1),FALSE)*$E321</f>
        <v>0</v>
      </c>
      <c r="N317" s="5">
        <f t="shared" si="157"/>
        <v>0</v>
      </c>
      <c r="O317" s="5">
        <f>VLOOKUP(CONCATENATE($F317," ",$G317),AllocFactorMatrix,(O$4+1),FALSE)*$E321</f>
        <v>0</v>
      </c>
      <c r="P317" s="5">
        <f>VLOOKUP(CONCATENATE($F317," ",$G317),AllocFactorMatrix,(P$4+1),FALSE)*$E321</f>
        <v>0</v>
      </c>
      <c r="Q317" s="5">
        <f>VLOOKUP(CONCATENATE($F317," ",$G317),AllocFactorMatrix,(Q$4+1),FALSE)*$E321</f>
        <v>0</v>
      </c>
      <c r="R317" s="5">
        <f>VLOOKUP(CONCATENATE($F317," ",$G317),AllocFactorMatrix,(R$4+1),FALSE)*$E321</f>
        <v>0</v>
      </c>
      <c r="S317" s="5">
        <f t="shared" si="158"/>
        <v>0</v>
      </c>
      <c r="T317" s="5">
        <f>VLOOKUP(CONCATENATE($F317," ",$G317),AllocFactorMatrix,(T$4+1),FALSE)*$E321</f>
        <v>0</v>
      </c>
      <c r="U317" s="5">
        <f>VLOOKUP(CONCATENATE($F317," ",$G317),AllocFactorMatrix,(U$4+1),FALSE)*$E321</f>
        <v>0</v>
      </c>
      <c r="V317" s="5">
        <f>VLOOKUP(CONCATENATE($F317," ",$G317),AllocFactorMatrix,(V$4+1),FALSE)*$E321</f>
        <v>0</v>
      </c>
      <c r="W317" s="5">
        <f>VLOOKUP(CONCATENATE($F317," ",$G317),AllocFactorMatrix,(W$4+1),FALSE)*$E321</f>
        <v>0</v>
      </c>
      <c r="X317" s="5">
        <f t="shared" si="160"/>
        <v>0</v>
      </c>
      <c r="Y317" s="5">
        <f>VLOOKUP(CONCATENATE($F317," ",$G317),AllocFactorMatrix,(Y$4+1),FALSE)*$E321</f>
        <v>0</v>
      </c>
      <c r="Z317" s="5">
        <f>VLOOKUP(CONCATENATE($F317," ",$G317),AllocFactorMatrix,(Z$4+1),FALSE)*$E321</f>
        <v>0</v>
      </c>
      <c r="AA317" s="5">
        <f t="shared" si="159"/>
        <v>0</v>
      </c>
      <c r="AB317" s="5">
        <f>VLOOKUP(CONCATENATE($F317," ",$G317),AllocFactorMatrix,(AB$4+1),FALSE)*$E321</f>
        <v>0</v>
      </c>
      <c r="AC317" s="5">
        <f>VLOOKUP(CONCATENATE($F317," ",$G317),AllocFactorMatrix,(AC$4+1),FALSE)*$E321</f>
        <v>0</v>
      </c>
      <c r="AD317" s="5">
        <f>VLOOKUP(CONCATENATE($F317," ",$G317),AllocFactorMatrix,(AD$4+1),FALSE)*$E321</f>
        <v>0</v>
      </c>
    </row>
    <row r="318" spans="1:30" hidden="1" outlineLevel="1">
      <c r="D318" s="7"/>
      <c r="E318" s="7"/>
      <c r="F318" s="52" t="str">
        <f>F321</f>
        <v>RB_GUP_EPIS_T</v>
      </c>
      <c r="G318" s="55" t="str">
        <f>$G$12</f>
        <v>DISTSEC</v>
      </c>
      <c r="H318" s="4">
        <f t="shared" si="156"/>
        <v>0</v>
      </c>
      <c r="I318" s="5">
        <f>VLOOKUP(CONCATENATE($F318," ",$G318),AllocFactorMatrix,(I$4+1),FALSE)*$E321</f>
        <v>0</v>
      </c>
      <c r="J318" s="5">
        <f>VLOOKUP(CONCATENATE($F318," ",$G318),AllocFactorMatrix,(J$4+1),FALSE)*$E321</f>
        <v>0</v>
      </c>
      <c r="K318" s="5">
        <f>VLOOKUP(CONCATENATE($F318," ",$G318),AllocFactorMatrix,(K$4+1),FALSE)*$E321</f>
        <v>0</v>
      </c>
      <c r="L318" s="5">
        <f>VLOOKUP(CONCATENATE($F318," ",$G318),AllocFactorMatrix,(L$4+1),FALSE)*$E321</f>
        <v>0</v>
      </c>
      <c r="M318" s="5">
        <f>VLOOKUP(CONCATENATE($F318," ",$G318),AllocFactorMatrix,(M$4+1),FALSE)*$E321</f>
        <v>0</v>
      </c>
      <c r="N318" s="5">
        <f t="shared" si="157"/>
        <v>0</v>
      </c>
      <c r="O318" s="5">
        <f>VLOOKUP(CONCATENATE($F318," ",$G318),AllocFactorMatrix,(O$4+1),FALSE)*$E321</f>
        <v>0</v>
      </c>
      <c r="P318" s="5">
        <f>VLOOKUP(CONCATENATE($F318," ",$G318),AllocFactorMatrix,(P$4+1),FALSE)*$E321</f>
        <v>0</v>
      </c>
      <c r="Q318" s="5">
        <f>VLOOKUP(CONCATENATE($F318," ",$G318),AllocFactorMatrix,(Q$4+1),FALSE)*$E321</f>
        <v>0</v>
      </c>
      <c r="R318" s="5">
        <f>VLOOKUP(CONCATENATE($F318," ",$G318),AllocFactorMatrix,(R$4+1),FALSE)*$E321</f>
        <v>0</v>
      </c>
      <c r="S318" s="5">
        <f t="shared" si="158"/>
        <v>0</v>
      </c>
      <c r="T318" s="5">
        <f>VLOOKUP(CONCATENATE($F318," ",$G318),AllocFactorMatrix,(T$4+1),FALSE)*$E321</f>
        <v>0</v>
      </c>
      <c r="U318" s="5">
        <f>VLOOKUP(CONCATENATE($F318," ",$G318),AllocFactorMatrix,(U$4+1),FALSE)*$E321</f>
        <v>0</v>
      </c>
      <c r="V318" s="5">
        <f>VLOOKUP(CONCATENATE($F318," ",$G318),AllocFactorMatrix,(V$4+1),FALSE)*$E321</f>
        <v>0</v>
      </c>
      <c r="W318" s="5">
        <f>VLOOKUP(CONCATENATE($F318," ",$G318),AllocFactorMatrix,(W$4+1),FALSE)*$E321</f>
        <v>0</v>
      </c>
      <c r="X318" s="5">
        <f t="shared" si="160"/>
        <v>0</v>
      </c>
      <c r="Y318" s="5">
        <f>VLOOKUP(CONCATENATE($F318," ",$G318),AllocFactorMatrix,(Y$4+1),FALSE)*$E321</f>
        <v>0</v>
      </c>
      <c r="Z318" s="5">
        <f>VLOOKUP(CONCATENATE($F318," ",$G318),AllocFactorMatrix,(Z$4+1),FALSE)*$E321</f>
        <v>0</v>
      </c>
      <c r="AA318" s="5">
        <f t="shared" si="159"/>
        <v>0</v>
      </c>
      <c r="AB318" s="5">
        <f>VLOOKUP(CONCATENATE($F318," ",$G318),AllocFactorMatrix,(AB$4+1),FALSE)*$E321</f>
        <v>0</v>
      </c>
      <c r="AC318" s="5">
        <f>VLOOKUP(CONCATENATE($F318," ",$G318),AllocFactorMatrix,(AC$4+1),FALSE)*$E321</f>
        <v>0</v>
      </c>
      <c r="AD318" s="5">
        <f>VLOOKUP(CONCATENATE($F318," ",$G318),AllocFactorMatrix,(AD$4+1),FALSE)*$E321</f>
        <v>0</v>
      </c>
    </row>
    <row r="319" spans="1:30" hidden="1" outlineLevel="1">
      <c r="D319" s="7"/>
      <c r="E319" s="7"/>
      <c r="F319" s="52" t="str">
        <f>F321</f>
        <v>RB_GUP_EPIS_T</v>
      </c>
      <c r="G319" s="55" t="str">
        <f>$G$13</f>
        <v>ENERGY</v>
      </c>
      <c r="H319" s="4">
        <f t="shared" si="156"/>
        <v>0</v>
      </c>
      <c r="I319" s="5">
        <f>VLOOKUP(CONCATENATE($F319," ",$G319),AllocFactorMatrix,(I$4+1),FALSE)*$E321</f>
        <v>0</v>
      </c>
      <c r="J319" s="5">
        <f>VLOOKUP(CONCATENATE($F319," ",$G319),AllocFactorMatrix,(J$4+1),FALSE)*$E321</f>
        <v>0</v>
      </c>
      <c r="K319" s="5">
        <f>VLOOKUP(CONCATENATE($F319," ",$G319),AllocFactorMatrix,(K$4+1),FALSE)*$E321</f>
        <v>0</v>
      </c>
      <c r="L319" s="5">
        <f>VLOOKUP(CONCATENATE($F319," ",$G319),AllocFactorMatrix,(L$4+1),FALSE)*$E321</f>
        <v>0</v>
      </c>
      <c r="M319" s="5">
        <f>VLOOKUP(CONCATENATE($F319," ",$G319),AllocFactorMatrix,(M$4+1),FALSE)*$E321</f>
        <v>0</v>
      </c>
      <c r="N319" s="5">
        <f t="shared" si="157"/>
        <v>0</v>
      </c>
      <c r="O319" s="5">
        <f>VLOOKUP(CONCATENATE($F319," ",$G319),AllocFactorMatrix,(O$4+1),FALSE)*$E321</f>
        <v>0</v>
      </c>
      <c r="P319" s="5">
        <f>VLOOKUP(CONCATENATE($F319," ",$G319),AllocFactorMatrix,(P$4+1),FALSE)*$E321</f>
        <v>0</v>
      </c>
      <c r="Q319" s="5">
        <f>VLOOKUP(CONCATENATE($F319," ",$G319),AllocFactorMatrix,(Q$4+1),FALSE)*$E321</f>
        <v>0</v>
      </c>
      <c r="R319" s="5">
        <f>VLOOKUP(CONCATENATE($F319," ",$G319),AllocFactorMatrix,(R$4+1),FALSE)*$E321</f>
        <v>0</v>
      </c>
      <c r="S319" s="5">
        <f t="shared" si="158"/>
        <v>0</v>
      </c>
      <c r="T319" s="5">
        <f>VLOOKUP(CONCATENATE($F319," ",$G319),AllocFactorMatrix,(T$4+1),FALSE)*$E321</f>
        <v>0</v>
      </c>
      <c r="U319" s="5">
        <f>VLOOKUP(CONCATENATE($F319," ",$G319),AllocFactorMatrix,(U$4+1),FALSE)*$E321</f>
        <v>0</v>
      </c>
      <c r="V319" s="5">
        <f>VLOOKUP(CONCATENATE($F319," ",$G319),AllocFactorMatrix,(V$4+1),FALSE)*$E321</f>
        <v>0</v>
      </c>
      <c r="W319" s="5">
        <f>VLOOKUP(CONCATENATE($F319," ",$G319),AllocFactorMatrix,(W$4+1),FALSE)*$E321</f>
        <v>0</v>
      </c>
      <c r="X319" s="5">
        <f t="shared" si="160"/>
        <v>0</v>
      </c>
      <c r="Y319" s="5">
        <f>VLOOKUP(CONCATENATE($F319," ",$G319),AllocFactorMatrix,(Y$4+1),FALSE)*$E321</f>
        <v>0</v>
      </c>
      <c r="Z319" s="5">
        <f>VLOOKUP(CONCATENATE($F319," ",$G319),AllocFactorMatrix,(Z$4+1),FALSE)*$E321</f>
        <v>0</v>
      </c>
      <c r="AA319" s="5">
        <f t="shared" si="159"/>
        <v>0</v>
      </c>
      <c r="AB319" s="5">
        <f>VLOOKUP(CONCATENATE($F319," ",$G319),AllocFactorMatrix,(AB$4+1),FALSE)*$E321</f>
        <v>0</v>
      </c>
      <c r="AC319" s="5">
        <f>VLOOKUP(CONCATENATE($F319," ",$G319),AllocFactorMatrix,(AC$4+1),FALSE)*$E321</f>
        <v>0</v>
      </c>
      <c r="AD319" s="5">
        <f>VLOOKUP(CONCATENATE($F319," ",$G319),AllocFactorMatrix,(AD$4+1),FALSE)*$E321</f>
        <v>0</v>
      </c>
    </row>
    <row r="320" spans="1:30" hidden="1" outlineLevel="1">
      <c r="D320" s="7"/>
      <c r="E320" s="7"/>
      <c r="F320" s="52" t="str">
        <f>F321</f>
        <v>RB_GUP_EPIS_T</v>
      </c>
      <c r="G320" s="55" t="str">
        <f>$G$14</f>
        <v>CUSTOMER</v>
      </c>
      <c r="H320" s="4">
        <f t="shared" si="156"/>
        <v>0</v>
      </c>
      <c r="I320" s="5">
        <f>VLOOKUP(CONCATENATE($F320," ",$G320),AllocFactorMatrix,(I$4+1),FALSE)*$E321</f>
        <v>0</v>
      </c>
      <c r="J320" s="5">
        <f>VLOOKUP(CONCATENATE($F320," ",$G320),AllocFactorMatrix,(J$4+1),FALSE)*$E321</f>
        <v>0</v>
      </c>
      <c r="K320" s="5">
        <f>VLOOKUP(CONCATENATE($F320," ",$G320),AllocFactorMatrix,(K$4+1),FALSE)*$E321</f>
        <v>0</v>
      </c>
      <c r="L320" s="5">
        <f>VLOOKUP(CONCATENATE($F320," ",$G320),AllocFactorMatrix,(L$4+1),FALSE)*$E321</f>
        <v>0</v>
      </c>
      <c r="M320" s="5">
        <f>VLOOKUP(CONCATENATE($F320," ",$G320),AllocFactorMatrix,(M$4+1),FALSE)*$E321</f>
        <v>0</v>
      </c>
      <c r="N320" s="5">
        <f t="shared" si="157"/>
        <v>0</v>
      </c>
      <c r="O320" s="5">
        <f>VLOOKUP(CONCATENATE($F320," ",$G320),AllocFactorMatrix,(O$4+1),FALSE)*$E321</f>
        <v>0</v>
      </c>
      <c r="P320" s="5">
        <f>VLOOKUP(CONCATENATE($F320," ",$G320),AllocFactorMatrix,(P$4+1),FALSE)*$E321</f>
        <v>0</v>
      </c>
      <c r="Q320" s="5">
        <f>VLOOKUP(CONCATENATE($F320," ",$G320),AllocFactorMatrix,(Q$4+1),FALSE)*$E321</f>
        <v>0</v>
      </c>
      <c r="R320" s="5">
        <f>VLOOKUP(CONCATENATE($F320," ",$G320),AllocFactorMatrix,(R$4+1),FALSE)*$E321</f>
        <v>0</v>
      </c>
      <c r="S320" s="5">
        <f t="shared" si="158"/>
        <v>0</v>
      </c>
      <c r="T320" s="5">
        <f>VLOOKUP(CONCATENATE($F320," ",$G320),AllocFactorMatrix,(T$4+1),FALSE)*$E321</f>
        <v>0</v>
      </c>
      <c r="U320" s="5">
        <f>VLOOKUP(CONCATENATE($F320," ",$G320),AllocFactorMatrix,(U$4+1),FALSE)*$E321</f>
        <v>0</v>
      </c>
      <c r="V320" s="5">
        <f>VLOOKUP(CONCATENATE($F320," ",$G320),AllocFactorMatrix,(V$4+1),FALSE)*$E321</f>
        <v>0</v>
      </c>
      <c r="W320" s="5">
        <f>VLOOKUP(CONCATENATE($F320," ",$G320),AllocFactorMatrix,(W$4+1),FALSE)*$E321</f>
        <v>0</v>
      </c>
      <c r="X320" s="5">
        <f t="shared" si="160"/>
        <v>0</v>
      </c>
      <c r="Y320" s="5">
        <f>VLOOKUP(CONCATENATE($F320," ",$G320),AllocFactorMatrix,(Y$4+1),FALSE)*$E321</f>
        <v>0</v>
      </c>
      <c r="Z320" s="5">
        <f>VLOOKUP(CONCATENATE($F320," ",$G320),AllocFactorMatrix,(Z$4+1),FALSE)*$E321</f>
        <v>0</v>
      </c>
      <c r="AA320" s="5">
        <f t="shared" si="159"/>
        <v>0</v>
      </c>
      <c r="AB320" s="5">
        <f>VLOOKUP(CONCATENATE($F320," ",$G320),AllocFactorMatrix,(AB$4+1),FALSE)*$E321</f>
        <v>0</v>
      </c>
      <c r="AC320" s="5">
        <f>VLOOKUP(CONCATENATE($F320," ",$G320),AllocFactorMatrix,(AC$4+1),FALSE)*$E321</f>
        <v>0</v>
      </c>
      <c r="AD320" s="5">
        <f>VLOOKUP(CONCATENATE($F320," ",$G320),AllocFactorMatrix,(AD$4+1),FALSE)*$E321</f>
        <v>0</v>
      </c>
    </row>
    <row r="321" spans="1:30" collapsed="1">
      <c r="D321" s="7" t="s">
        <v>217</v>
      </c>
      <c r="E321" s="40">
        <v>0</v>
      </c>
      <c r="F321" s="10" t="s">
        <v>65</v>
      </c>
      <c r="G321" s="55" t="str">
        <f>$G$15</f>
        <v>TOTAL</v>
      </c>
      <c r="H321" s="4">
        <f t="shared" si="156"/>
        <v>0</v>
      </c>
      <c r="I321" s="5">
        <f>VLOOKUP(CONCATENATE($F321," ",$G321),AllocFactorMatrix,(I$4+1),FALSE)*$E321</f>
        <v>0</v>
      </c>
      <c r="J321" s="5">
        <f>VLOOKUP(CONCATENATE($F321," ",$G321),AllocFactorMatrix,(J$4+1),FALSE)*$E321</f>
        <v>0</v>
      </c>
      <c r="K321" s="5">
        <f>VLOOKUP(CONCATENATE($F321," ",$G321),AllocFactorMatrix,(K$4+1),FALSE)*$E321</f>
        <v>0</v>
      </c>
      <c r="L321" s="5">
        <f>VLOOKUP(CONCATENATE($F321," ",$G321),AllocFactorMatrix,(L$4+1),FALSE)*$E321</f>
        <v>0</v>
      </c>
      <c r="M321" s="5">
        <f>VLOOKUP(CONCATENATE($F321," ",$G321),AllocFactorMatrix,(M$4+1),FALSE)*$E321</f>
        <v>0</v>
      </c>
      <c r="N321" s="5">
        <f t="shared" si="157"/>
        <v>0</v>
      </c>
      <c r="O321" s="5">
        <f>VLOOKUP(CONCATENATE($F321," ",$G321),AllocFactorMatrix,(O$4+1),FALSE)*$E321</f>
        <v>0</v>
      </c>
      <c r="P321" s="5">
        <f>VLOOKUP(CONCATENATE($F321," ",$G321),AllocFactorMatrix,(P$4+1),FALSE)*$E321</f>
        <v>0</v>
      </c>
      <c r="Q321" s="5">
        <f>VLOOKUP(CONCATENATE($F321," ",$G321),AllocFactorMatrix,(Q$4+1),FALSE)*$E321</f>
        <v>0</v>
      </c>
      <c r="R321" s="5">
        <f>VLOOKUP(CONCATENATE($F321," ",$G321),AllocFactorMatrix,(R$4+1),FALSE)*$E321</f>
        <v>0</v>
      </c>
      <c r="S321" s="5">
        <f t="shared" si="158"/>
        <v>0</v>
      </c>
      <c r="T321" s="5">
        <f>VLOOKUP(CONCATENATE($F321," ",$G321),AllocFactorMatrix,(T$4+1),FALSE)*$E321</f>
        <v>0</v>
      </c>
      <c r="U321" s="5">
        <f>VLOOKUP(CONCATENATE($F321," ",$G321),AllocFactorMatrix,(U$4+1),FALSE)*$E321</f>
        <v>0</v>
      </c>
      <c r="V321" s="5">
        <f>VLOOKUP(CONCATENATE($F321," ",$G321),AllocFactorMatrix,(V$4+1),FALSE)*$E321</f>
        <v>0</v>
      </c>
      <c r="W321" s="5">
        <f>VLOOKUP(CONCATENATE($F321," ",$G321),AllocFactorMatrix,(W$4+1),FALSE)*$E321</f>
        <v>0</v>
      </c>
      <c r="X321" s="5">
        <f t="shared" si="160"/>
        <v>0</v>
      </c>
      <c r="Y321" s="5">
        <f>VLOOKUP(CONCATENATE($F321," ",$G321),AllocFactorMatrix,(Y$4+1),FALSE)*$E321</f>
        <v>0</v>
      </c>
      <c r="Z321" s="5">
        <f>VLOOKUP(CONCATENATE($F321," ",$G321),AllocFactorMatrix,(Z$4+1),FALSE)*$E321</f>
        <v>0</v>
      </c>
      <c r="AA321" s="5">
        <f t="shared" si="159"/>
        <v>0</v>
      </c>
      <c r="AB321" s="5">
        <f>VLOOKUP(CONCATENATE($F321," ",$G321),AllocFactorMatrix,(AB$4+1),FALSE)*$E321</f>
        <v>0</v>
      </c>
      <c r="AC321" s="5">
        <f>VLOOKUP(CONCATENATE($F321," ",$G321),AllocFactorMatrix,(AC$4+1),FALSE)*$E321</f>
        <v>0</v>
      </c>
      <c r="AD321" s="5">
        <f>VLOOKUP(CONCATENATE($F321," ",$G321),AllocFactorMatrix,(AD$4+1),FALSE)*$E321</f>
        <v>0</v>
      </c>
    </row>
    <row r="322" spans="1:30" hidden="1" outlineLevel="1">
      <c r="D322" s="7"/>
      <c r="E322" s="7"/>
      <c r="F322" s="52" t="str">
        <f>F329</f>
        <v>RB_GUP_EPIS_D</v>
      </c>
      <c r="G322" s="55" t="str">
        <f>$G$8</f>
        <v>PRODUCTION</v>
      </c>
      <c r="H322" s="4">
        <f t="shared" ref="H322:H329" si="161">SUBTOTAL(9,I322:AD322)</f>
        <v>0</v>
      </c>
      <c r="I322" s="5">
        <f>VLOOKUP(CONCATENATE($F322," ",$G322),AllocFactorMatrix,(I$4+1),FALSE)*$E329</f>
        <v>0</v>
      </c>
      <c r="J322" s="5">
        <f>VLOOKUP(CONCATENATE($F322," ",$G322),AllocFactorMatrix,(J$4+1),FALSE)*$E329</f>
        <v>0</v>
      </c>
      <c r="K322" s="5">
        <f>VLOOKUP(CONCATENATE($F322," ",$G322),AllocFactorMatrix,(K$4+1),FALSE)*$E329</f>
        <v>0</v>
      </c>
      <c r="L322" s="5">
        <f>VLOOKUP(CONCATENATE($F322," ",$G322),AllocFactorMatrix,(L$4+1),FALSE)*$E329</f>
        <v>0</v>
      </c>
      <c r="M322" s="5">
        <f>VLOOKUP(CONCATENATE($F322," ",$G322),AllocFactorMatrix,(M$4+1),FALSE)*$E329</f>
        <v>0</v>
      </c>
      <c r="N322" s="5">
        <f t="shared" ref="N322:N329" si="162">SUBTOTAL(9,K322:M322)</f>
        <v>0</v>
      </c>
      <c r="O322" s="5">
        <f>VLOOKUP(CONCATENATE($F322," ",$G322),AllocFactorMatrix,(O$4+1),FALSE)*$E329</f>
        <v>0</v>
      </c>
      <c r="P322" s="5">
        <f>VLOOKUP(CONCATENATE($F322," ",$G322),AllocFactorMatrix,(P$4+1),FALSE)*$E329</f>
        <v>0</v>
      </c>
      <c r="Q322" s="5">
        <f>VLOOKUP(CONCATENATE($F322," ",$G322),AllocFactorMatrix,(Q$4+1),FALSE)*$E329</f>
        <v>0</v>
      </c>
      <c r="R322" s="5">
        <f>VLOOKUP(CONCATENATE($F322," ",$G322),AllocFactorMatrix,(R$4+1),FALSE)*$E329</f>
        <v>0</v>
      </c>
      <c r="S322" s="5">
        <f t="shared" ref="S322:S329" si="163">SUBTOTAL(9,O322:R322)</f>
        <v>0</v>
      </c>
      <c r="T322" s="5">
        <f>VLOOKUP(CONCATENATE($F322," ",$G322),AllocFactorMatrix,(T$4+1),FALSE)*$E329</f>
        <v>0</v>
      </c>
      <c r="U322" s="5">
        <f>VLOOKUP(CONCATENATE($F322," ",$G322),AllocFactorMatrix,(U$4+1),FALSE)*$E329</f>
        <v>0</v>
      </c>
      <c r="V322" s="5">
        <f>VLOOKUP(CONCATENATE($F322," ",$G322),AllocFactorMatrix,(V$4+1),FALSE)*$E329</f>
        <v>0</v>
      </c>
      <c r="W322" s="5">
        <f>VLOOKUP(CONCATENATE($F322," ",$G322),AllocFactorMatrix,(W$4+1),FALSE)*$E329</f>
        <v>0</v>
      </c>
      <c r="X322" s="5">
        <f>SUBTOTAL(9,T322:W322)</f>
        <v>0</v>
      </c>
      <c r="Y322" s="5">
        <f>VLOOKUP(CONCATENATE($F322," ",$G322),AllocFactorMatrix,(Y$4+1),FALSE)*$E329</f>
        <v>0</v>
      </c>
      <c r="Z322" s="5">
        <f>VLOOKUP(CONCATENATE($F322," ",$G322),AllocFactorMatrix,(Z$4+1),FALSE)*$E329</f>
        <v>0</v>
      </c>
      <c r="AA322" s="5">
        <f t="shared" ref="AA322:AA329" si="164">SUBTOTAL(9,Y322:Z322)</f>
        <v>0</v>
      </c>
      <c r="AB322" s="5">
        <f>VLOOKUP(CONCATENATE($F322," ",$G322),AllocFactorMatrix,(AB$4+1),FALSE)*$E329</f>
        <v>0</v>
      </c>
      <c r="AC322" s="5">
        <f>VLOOKUP(CONCATENATE($F322," ",$G322),AllocFactorMatrix,(AC$4+1),FALSE)*$E329</f>
        <v>0</v>
      </c>
      <c r="AD322" s="5">
        <f>VLOOKUP(CONCATENATE($F322," ",$G322),AllocFactorMatrix,(AD$4+1),FALSE)*$E329</f>
        <v>0</v>
      </c>
    </row>
    <row r="323" spans="1:30" hidden="1" outlineLevel="1">
      <c r="D323" s="7"/>
      <c r="E323" s="7"/>
      <c r="F323" s="52" t="str">
        <f>F329</f>
        <v>RB_GUP_EPIS_D</v>
      </c>
      <c r="G323" s="55" t="str">
        <f>$G$9</f>
        <v>BULKTRAN</v>
      </c>
      <c r="H323" s="4">
        <f t="shared" si="161"/>
        <v>0</v>
      </c>
      <c r="I323" s="5">
        <f>VLOOKUP(CONCATENATE($F323," ",$G323),AllocFactorMatrix,(I$4+1),FALSE)*$E329</f>
        <v>0</v>
      </c>
      <c r="J323" s="5">
        <f>VLOOKUP(CONCATENATE($F323," ",$G323),AllocFactorMatrix,(J$4+1),FALSE)*$E329</f>
        <v>0</v>
      </c>
      <c r="K323" s="5">
        <f>VLOOKUP(CONCATENATE($F323," ",$G323),AllocFactorMatrix,(K$4+1),FALSE)*$E329</f>
        <v>0</v>
      </c>
      <c r="L323" s="5">
        <f>VLOOKUP(CONCATENATE($F323," ",$G323),AllocFactorMatrix,(L$4+1),FALSE)*$E329</f>
        <v>0</v>
      </c>
      <c r="M323" s="5">
        <f>VLOOKUP(CONCATENATE($F323," ",$G323),AllocFactorMatrix,(M$4+1),FALSE)*$E329</f>
        <v>0</v>
      </c>
      <c r="N323" s="5">
        <f t="shared" si="162"/>
        <v>0</v>
      </c>
      <c r="O323" s="5">
        <f>VLOOKUP(CONCATENATE($F323," ",$G323),AllocFactorMatrix,(O$4+1),FALSE)*$E329</f>
        <v>0</v>
      </c>
      <c r="P323" s="5">
        <f>VLOOKUP(CONCATENATE($F323," ",$G323),AllocFactorMatrix,(P$4+1),FALSE)*$E329</f>
        <v>0</v>
      </c>
      <c r="Q323" s="5">
        <f>VLOOKUP(CONCATENATE($F323," ",$G323),AllocFactorMatrix,(Q$4+1),FALSE)*$E329</f>
        <v>0</v>
      </c>
      <c r="R323" s="5">
        <f>VLOOKUP(CONCATENATE($F323," ",$G323),AllocFactorMatrix,(R$4+1),FALSE)*$E329</f>
        <v>0</v>
      </c>
      <c r="S323" s="5">
        <f t="shared" si="163"/>
        <v>0</v>
      </c>
      <c r="T323" s="5">
        <f>VLOOKUP(CONCATENATE($F323," ",$G323),AllocFactorMatrix,(T$4+1),FALSE)*$E329</f>
        <v>0</v>
      </c>
      <c r="U323" s="5">
        <f>VLOOKUP(CONCATENATE($F323," ",$G323),AllocFactorMatrix,(U$4+1),FALSE)*$E329</f>
        <v>0</v>
      </c>
      <c r="V323" s="5">
        <f>VLOOKUP(CONCATENATE($F323," ",$G323),AllocFactorMatrix,(V$4+1),FALSE)*$E329</f>
        <v>0</v>
      </c>
      <c r="W323" s="5">
        <f>VLOOKUP(CONCATENATE($F323," ",$G323),AllocFactorMatrix,(W$4+1),FALSE)*$E329</f>
        <v>0</v>
      </c>
      <c r="X323" s="5">
        <f t="shared" ref="X323:X329" si="165">SUBTOTAL(9,T323:W323)</f>
        <v>0</v>
      </c>
      <c r="Y323" s="5">
        <f>VLOOKUP(CONCATENATE($F323," ",$G323),AllocFactorMatrix,(Y$4+1),FALSE)*$E329</f>
        <v>0</v>
      </c>
      <c r="Z323" s="5">
        <f>VLOOKUP(CONCATENATE($F323," ",$G323),AllocFactorMatrix,(Z$4+1),FALSE)*$E329</f>
        <v>0</v>
      </c>
      <c r="AA323" s="5">
        <f t="shared" si="164"/>
        <v>0</v>
      </c>
      <c r="AB323" s="5">
        <f>VLOOKUP(CONCATENATE($F323," ",$G323),AllocFactorMatrix,(AB$4+1),FALSE)*$E329</f>
        <v>0</v>
      </c>
      <c r="AC323" s="5">
        <f>VLOOKUP(CONCATENATE($F323," ",$G323),AllocFactorMatrix,(AC$4+1),FALSE)*$E329</f>
        <v>0</v>
      </c>
      <c r="AD323" s="5">
        <f>VLOOKUP(CONCATENATE($F323," ",$G323),AllocFactorMatrix,(AD$4+1),FALSE)*$E329</f>
        <v>0</v>
      </c>
    </row>
    <row r="324" spans="1:30" hidden="1" outlineLevel="1">
      <c r="D324" s="7"/>
      <c r="E324" s="7"/>
      <c r="F324" s="52" t="str">
        <f>F329</f>
        <v>RB_GUP_EPIS_D</v>
      </c>
      <c r="G324" s="55" t="str">
        <f>$G$10</f>
        <v>SUBTRAN</v>
      </c>
      <c r="H324" s="4">
        <f t="shared" si="161"/>
        <v>0</v>
      </c>
      <c r="I324" s="5">
        <f>VLOOKUP(CONCATENATE($F324," ",$G324),AllocFactorMatrix,(I$4+1),FALSE)*$E329</f>
        <v>0</v>
      </c>
      <c r="J324" s="5">
        <f>VLOOKUP(CONCATENATE($F324," ",$G324),AllocFactorMatrix,(J$4+1),FALSE)*$E329</f>
        <v>0</v>
      </c>
      <c r="K324" s="5">
        <f>VLOOKUP(CONCATENATE($F324," ",$G324),AllocFactorMatrix,(K$4+1),FALSE)*$E329</f>
        <v>0</v>
      </c>
      <c r="L324" s="5">
        <f>VLOOKUP(CONCATENATE($F324," ",$G324),AllocFactorMatrix,(L$4+1),FALSE)*$E329</f>
        <v>0</v>
      </c>
      <c r="M324" s="5">
        <f>VLOOKUP(CONCATENATE($F324," ",$G324),AllocFactorMatrix,(M$4+1),FALSE)*$E329</f>
        <v>0</v>
      </c>
      <c r="N324" s="5">
        <f t="shared" si="162"/>
        <v>0</v>
      </c>
      <c r="O324" s="5">
        <f>VLOOKUP(CONCATENATE($F324," ",$G324),AllocFactorMatrix,(O$4+1),FALSE)*$E329</f>
        <v>0</v>
      </c>
      <c r="P324" s="5">
        <f>VLOOKUP(CONCATENATE($F324," ",$G324),AllocFactorMatrix,(P$4+1),FALSE)*$E329</f>
        <v>0</v>
      </c>
      <c r="Q324" s="5">
        <f>VLOOKUP(CONCATENATE($F324," ",$G324),AllocFactorMatrix,(Q$4+1),FALSE)*$E329</f>
        <v>0</v>
      </c>
      <c r="R324" s="5">
        <f>VLOOKUP(CONCATENATE($F324," ",$G324),AllocFactorMatrix,(R$4+1),FALSE)*$E329</f>
        <v>0</v>
      </c>
      <c r="S324" s="5">
        <f t="shared" si="163"/>
        <v>0</v>
      </c>
      <c r="T324" s="5">
        <f>VLOOKUP(CONCATENATE($F324," ",$G324),AllocFactorMatrix,(T$4+1),FALSE)*$E329</f>
        <v>0</v>
      </c>
      <c r="U324" s="5">
        <f>VLOOKUP(CONCATENATE($F324," ",$G324),AllocFactorMatrix,(U$4+1),FALSE)*$E329</f>
        <v>0</v>
      </c>
      <c r="V324" s="5">
        <f>VLOOKUP(CONCATENATE($F324," ",$G324),AllocFactorMatrix,(V$4+1),FALSE)*$E329</f>
        <v>0</v>
      </c>
      <c r="W324" s="5">
        <f>VLOOKUP(CONCATENATE($F324," ",$G324),AllocFactorMatrix,(W$4+1),FALSE)*$E329</f>
        <v>0</v>
      </c>
      <c r="X324" s="5">
        <f t="shared" si="165"/>
        <v>0</v>
      </c>
      <c r="Y324" s="5">
        <f>VLOOKUP(CONCATENATE($F324," ",$G324),AllocFactorMatrix,(Y$4+1),FALSE)*$E329</f>
        <v>0</v>
      </c>
      <c r="Z324" s="5">
        <f>VLOOKUP(CONCATENATE($F324," ",$G324),AllocFactorMatrix,(Z$4+1),FALSE)*$E329</f>
        <v>0</v>
      </c>
      <c r="AA324" s="5">
        <f t="shared" si="164"/>
        <v>0</v>
      </c>
      <c r="AB324" s="5">
        <f>VLOOKUP(CONCATENATE($F324," ",$G324),AllocFactorMatrix,(AB$4+1),FALSE)*$E329</f>
        <v>0</v>
      </c>
      <c r="AC324" s="5">
        <f>VLOOKUP(CONCATENATE($F324," ",$G324),AllocFactorMatrix,(AC$4+1),FALSE)*$E329</f>
        <v>0</v>
      </c>
      <c r="AD324" s="5">
        <f>VLOOKUP(CONCATENATE($F324," ",$G324),AllocFactorMatrix,(AD$4+1),FALSE)*$E329</f>
        <v>0</v>
      </c>
    </row>
    <row r="325" spans="1:30" hidden="1" outlineLevel="1">
      <c r="D325" s="7"/>
      <c r="E325" s="7"/>
      <c r="F325" s="52" t="str">
        <f>F329</f>
        <v>RB_GUP_EPIS_D</v>
      </c>
      <c r="G325" s="55" t="str">
        <f>$G$11</f>
        <v>DISTPRI</v>
      </c>
      <c r="H325" s="4">
        <f t="shared" si="161"/>
        <v>356002.17921749788</v>
      </c>
      <c r="I325" s="5">
        <f>VLOOKUP(CONCATENATE($F325," ",$G325),AllocFactorMatrix,(I$4+1),FALSE)*$E329</f>
        <v>237931.44005174292</v>
      </c>
      <c r="J325" s="5">
        <f>VLOOKUP(CONCATENATE($F325," ",$G325),AllocFactorMatrix,(J$4+1),FALSE)*$E329</f>
        <v>11215.466955226055</v>
      </c>
      <c r="K325" s="5">
        <f>VLOOKUP(CONCATENATE($F325," ",$G325),AllocFactorMatrix,(K$4+1),FALSE)*$E329</f>
        <v>40724.0488453324</v>
      </c>
      <c r="L325" s="5">
        <f>VLOOKUP(CONCATENATE($F325," ",$G325),AllocFactorMatrix,(L$4+1),FALSE)*$E329</f>
        <v>1258.5850142028298</v>
      </c>
      <c r="M325" s="5">
        <f>VLOOKUP(CONCATENATE($F325," ",$G325),AllocFactorMatrix,(M$4+1),FALSE)*$E329</f>
        <v>0</v>
      </c>
      <c r="N325" s="5">
        <f t="shared" si="162"/>
        <v>41982.633859535228</v>
      </c>
      <c r="O325" s="5">
        <f>VLOOKUP(CONCATENATE($F325," ",$G325),AllocFactorMatrix,(O$4+1),FALSE)*$E329</f>
        <v>30535.918678879269</v>
      </c>
      <c r="P325" s="5">
        <f>VLOOKUP(CONCATENATE($F325," ",$G325),AllocFactorMatrix,(P$4+1),FALSE)*$E329</f>
        <v>5687.3169088259037</v>
      </c>
      <c r="Q325" s="5">
        <f>VLOOKUP(CONCATENATE($F325," ",$G325),AllocFactorMatrix,(Q$4+1),FALSE)*$E329</f>
        <v>0</v>
      </c>
      <c r="R325" s="5">
        <f>VLOOKUP(CONCATENATE($F325," ",$G325),AllocFactorMatrix,(R$4+1),FALSE)*$E329</f>
        <v>0</v>
      </c>
      <c r="S325" s="5">
        <f t="shared" si="163"/>
        <v>36223.235587705174</v>
      </c>
      <c r="T325" s="5">
        <f>VLOOKUP(CONCATENATE($F325," ",$G325),AllocFactorMatrix,(T$4+1),FALSE)*$E329</f>
        <v>1088.586683045821</v>
      </c>
      <c r="U325" s="5">
        <f>VLOOKUP(CONCATENATE($F325," ",$G325),AllocFactorMatrix,(U$4+1),FALSE)*$E329</f>
        <v>17556.43989339683</v>
      </c>
      <c r="V325" s="5">
        <f>VLOOKUP(CONCATENATE($F325," ",$G325),AllocFactorMatrix,(V$4+1),FALSE)*$E329</f>
        <v>0</v>
      </c>
      <c r="W325" s="5">
        <f>VLOOKUP(CONCATENATE($F325," ",$G325),AllocFactorMatrix,(W$4+1),FALSE)*$E329</f>
        <v>0</v>
      </c>
      <c r="X325" s="5">
        <f t="shared" si="165"/>
        <v>18645.026576442651</v>
      </c>
      <c r="Y325" s="5">
        <f>VLOOKUP(CONCATENATE($F325," ",$G325),AllocFactorMatrix,(Y$4+1),FALSE)*$E329</f>
        <v>9207.9827786055939</v>
      </c>
      <c r="Z325" s="5">
        <f>VLOOKUP(CONCATENATE($F325," ",$G325),AllocFactorMatrix,(Z$4+1),FALSE)*$E329</f>
        <v>153.62519751276756</v>
      </c>
      <c r="AA325" s="5">
        <f t="shared" si="164"/>
        <v>9361.607976118361</v>
      </c>
      <c r="AB325" s="5">
        <f>VLOOKUP(CONCATENATE($F325," ",$G325),AllocFactorMatrix,(AB$4+1),FALSE)*$E329</f>
        <v>124.4621510871617</v>
      </c>
      <c r="AC325" s="5">
        <f>VLOOKUP(CONCATENATE($F325," ",$G325),AllocFactorMatrix,(AC$4+1),FALSE)*$E329</f>
        <v>426.39003815102842</v>
      </c>
      <c r="AD325" s="5">
        <f>VLOOKUP(CONCATENATE($F325," ",$G325),AllocFactorMatrix,(AD$4+1),FALSE)*$E329</f>
        <v>91.916021489288397</v>
      </c>
    </row>
    <row r="326" spans="1:30" hidden="1" outlineLevel="1">
      <c r="D326" s="7"/>
      <c r="E326" s="7"/>
      <c r="F326" s="52" t="str">
        <f>F329</f>
        <v>RB_GUP_EPIS_D</v>
      </c>
      <c r="G326" s="55" t="str">
        <f>$G$12</f>
        <v>DISTSEC</v>
      </c>
      <c r="H326" s="4">
        <f t="shared" si="161"/>
        <v>184351.30764417027</v>
      </c>
      <c r="I326" s="5">
        <f>VLOOKUP(CONCATENATE($F326," ",$G326),AllocFactorMatrix,(I$4+1),FALSE)*$E329</f>
        <v>137839.74033060434</v>
      </c>
      <c r="J326" s="5">
        <f>VLOOKUP(CONCATENATE($F326," ",$G326),AllocFactorMatrix,(J$4+1),FALSE)*$E329</f>
        <v>6645.2978121552196</v>
      </c>
      <c r="K326" s="5">
        <f>VLOOKUP(CONCATENATE($F326," ",$G326),AllocFactorMatrix,(K$4+1),FALSE)*$E329</f>
        <v>20051.632843591229</v>
      </c>
      <c r="L326" s="5">
        <f>VLOOKUP(CONCATENATE($F326," ",$G326),AllocFactorMatrix,(L$4+1),FALSE)*$E329</f>
        <v>0</v>
      </c>
      <c r="M326" s="5">
        <f>VLOOKUP(CONCATENATE($F326," ",$G326),AllocFactorMatrix,(M$4+1),FALSE)*$E329</f>
        <v>0</v>
      </c>
      <c r="N326" s="5">
        <f t="shared" si="162"/>
        <v>20051.632843591229</v>
      </c>
      <c r="O326" s="5">
        <f>VLOOKUP(CONCATENATE($F326," ",$G326),AllocFactorMatrix,(O$4+1),FALSE)*$E329</f>
        <v>12776.978493664386</v>
      </c>
      <c r="P326" s="5">
        <f>VLOOKUP(CONCATENATE($F326," ",$G326),AllocFactorMatrix,(P$4+1),FALSE)*$E329</f>
        <v>0</v>
      </c>
      <c r="Q326" s="5">
        <f>VLOOKUP(CONCATENATE($F326," ",$G326),AllocFactorMatrix,(Q$4+1),FALSE)*$E329</f>
        <v>0</v>
      </c>
      <c r="R326" s="5">
        <f>VLOOKUP(CONCATENATE($F326," ",$G326),AllocFactorMatrix,(R$4+1),FALSE)*$E329</f>
        <v>0</v>
      </c>
      <c r="S326" s="5">
        <f t="shared" si="163"/>
        <v>12776.978493664386</v>
      </c>
      <c r="T326" s="5">
        <f>VLOOKUP(CONCATENATE($F326," ",$G326),AllocFactorMatrix,(T$4+1),FALSE)*$E329</f>
        <v>345.46269407467935</v>
      </c>
      <c r="U326" s="5">
        <f>VLOOKUP(CONCATENATE($F326," ",$G326),AllocFactorMatrix,(U$4+1),FALSE)*$E329</f>
        <v>0</v>
      </c>
      <c r="V326" s="5">
        <f>VLOOKUP(CONCATENATE($F326," ",$G326),AllocFactorMatrix,(V$4+1),FALSE)*$E329</f>
        <v>0</v>
      </c>
      <c r="W326" s="5">
        <f>VLOOKUP(CONCATENATE($F326," ",$G326),AllocFactorMatrix,(W$4+1),FALSE)*$E329</f>
        <v>0</v>
      </c>
      <c r="X326" s="5">
        <f t="shared" si="165"/>
        <v>345.46269407467935</v>
      </c>
      <c r="Y326" s="5">
        <f>VLOOKUP(CONCATENATE($F326," ",$G326),AllocFactorMatrix,(Y$4+1),FALSE)*$E329</f>
        <v>4712.713042253602</v>
      </c>
      <c r="Z326" s="5">
        <f>VLOOKUP(CONCATENATE($F326," ",$G326),AllocFactorMatrix,(Z$4+1),FALSE)*$E329</f>
        <v>0</v>
      </c>
      <c r="AA326" s="5">
        <f t="shared" si="164"/>
        <v>4712.713042253602</v>
      </c>
      <c r="AB326" s="5">
        <f>VLOOKUP(CONCATENATE($F326," ",$G326),AllocFactorMatrix,(AB$4+1),FALSE)*$E329</f>
        <v>48.90397484178763</v>
      </c>
      <c r="AC326" s="5">
        <f>VLOOKUP(CONCATENATE($F326," ",$G326),AllocFactorMatrix,(AC$4+1),FALSE)*$E329</f>
        <v>1660.4780380896202</v>
      </c>
      <c r="AD326" s="5">
        <f>VLOOKUP(CONCATENATE($F326," ",$G326),AllocFactorMatrix,(AD$4+1),FALSE)*$E329</f>
        <v>270.10041489541169</v>
      </c>
    </row>
    <row r="327" spans="1:30" hidden="1" outlineLevel="1">
      <c r="D327" s="7"/>
      <c r="E327" s="7"/>
      <c r="F327" s="52" t="str">
        <f>F329</f>
        <v>RB_GUP_EPIS_D</v>
      </c>
      <c r="G327" s="55" t="str">
        <f>$G$13</f>
        <v>ENERGY</v>
      </c>
      <c r="H327" s="4">
        <f t="shared" si="161"/>
        <v>0</v>
      </c>
      <c r="I327" s="5">
        <f>VLOOKUP(CONCATENATE($F327," ",$G327),AllocFactorMatrix,(I$4+1),FALSE)*$E329</f>
        <v>0</v>
      </c>
      <c r="J327" s="5">
        <f>VLOOKUP(CONCATENATE($F327," ",$G327),AllocFactorMatrix,(J$4+1),FALSE)*$E329</f>
        <v>0</v>
      </c>
      <c r="K327" s="5">
        <f>VLOOKUP(CONCATENATE($F327," ",$G327),AllocFactorMatrix,(K$4+1),FALSE)*$E329</f>
        <v>0</v>
      </c>
      <c r="L327" s="5">
        <f>VLOOKUP(CONCATENATE($F327," ",$G327),AllocFactorMatrix,(L$4+1),FALSE)*$E329</f>
        <v>0</v>
      </c>
      <c r="M327" s="5">
        <f>VLOOKUP(CONCATENATE($F327," ",$G327),AllocFactorMatrix,(M$4+1),FALSE)*$E329</f>
        <v>0</v>
      </c>
      <c r="N327" s="5">
        <f t="shared" si="162"/>
        <v>0</v>
      </c>
      <c r="O327" s="5">
        <f>VLOOKUP(CONCATENATE($F327," ",$G327),AllocFactorMatrix,(O$4+1),FALSE)*$E329</f>
        <v>0</v>
      </c>
      <c r="P327" s="5">
        <f>VLOOKUP(CONCATENATE($F327," ",$G327),AllocFactorMatrix,(P$4+1),FALSE)*$E329</f>
        <v>0</v>
      </c>
      <c r="Q327" s="5">
        <f>VLOOKUP(CONCATENATE($F327," ",$G327),AllocFactorMatrix,(Q$4+1),FALSE)*$E329</f>
        <v>0</v>
      </c>
      <c r="R327" s="5">
        <f>VLOOKUP(CONCATENATE($F327," ",$G327),AllocFactorMatrix,(R$4+1),FALSE)*$E329</f>
        <v>0</v>
      </c>
      <c r="S327" s="5">
        <f t="shared" si="163"/>
        <v>0</v>
      </c>
      <c r="T327" s="5">
        <f>VLOOKUP(CONCATENATE($F327," ",$G327),AllocFactorMatrix,(T$4+1),FALSE)*$E329</f>
        <v>0</v>
      </c>
      <c r="U327" s="5">
        <f>VLOOKUP(CONCATENATE($F327," ",$G327),AllocFactorMatrix,(U$4+1),FALSE)*$E329</f>
        <v>0</v>
      </c>
      <c r="V327" s="5">
        <f>VLOOKUP(CONCATENATE($F327," ",$G327),AllocFactorMatrix,(V$4+1),FALSE)*$E329</f>
        <v>0</v>
      </c>
      <c r="W327" s="5">
        <f>VLOOKUP(CONCATENATE($F327," ",$G327),AllocFactorMatrix,(W$4+1),FALSE)*$E329</f>
        <v>0</v>
      </c>
      <c r="X327" s="5">
        <f t="shared" si="165"/>
        <v>0</v>
      </c>
      <c r="Y327" s="5">
        <f>VLOOKUP(CONCATENATE($F327," ",$G327),AllocFactorMatrix,(Y$4+1),FALSE)*$E329</f>
        <v>0</v>
      </c>
      <c r="Z327" s="5">
        <f>VLOOKUP(CONCATENATE($F327," ",$G327),AllocFactorMatrix,(Z$4+1),FALSE)*$E329</f>
        <v>0</v>
      </c>
      <c r="AA327" s="5">
        <f t="shared" si="164"/>
        <v>0</v>
      </c>
      <c r="AB327" s="5">
        <f>VLOOKUP(CONCATENATE($F327," ",$G327),AllocFactorMatrix,(AB$4+1),FALSE)*$E329</f>
        <v>0</v>
      </c>
      <c r="AC327" s="5">
        <f>VLOOKUP(CONCATENATE($F327," ",$G327),AllocFactorMatrix,(AC$4+1),FALSE)*$E329</f>
        <v>0</v>
      </c>
      <c r="AD327" s="5">
        <f>VLOOKUP(CONCATENATE($F327," ",$G327),AllocFactorMatrix,(AD$4+1),FALSE)*$E329</f>
        <v>0</v>
      </c>
    </row>
    <row r="328" spans="1:30" hidden="1" outlineLevel="1">
      <c r="D328" s="7"/>
      <c r="E328" s="7"/>
      <c r="F328" s="52" t="str">
        <f>F329</f>
        <v>RB_GUP_EPIS_D</v>
      </c>
      <c r="G328" s="55" t="str">
        <f>$G$14</f>
        <v>CUSTOMER</v>
      </c>
      <c r="H328" s="4">
        <f t="shared" si="161"/>
        <v>86622.51313833172</v>
      </c>
      <c r="I328" s="5">
        <f>VLOOKUP(CONCATENATE($F328," ",$G328),AllocFactorMatrix,(I$4+1),FALSE)*$E329</f>
        <v>39426.871273667392</v>
      </c>
      <c r="J328" s="5">
        <f>VLOOKUP(CONCATENATE($F328," ",$G328),AllocFactorMatrix,(J$4+1),FALSE)*$E329</f>
        <v>10613.481067846915</v>
      </c>
      <c r="K328" s="5">
        <f>VLOOKUP(CONCATENATE($F328," ",$G328),AllocFactorMatrix,(K$4+1),FALSE)*$E329</f>
        <v>3010.6809519740309</v>
      </c>
      <c r="L328" s="5">
        <f>VLOOKUP(CONCATENATE($F328," ",$G328),AllocFactorMatrix,(L$4+1),FALSE)*$E329</f>
        <v>995.82955445758057</v>
      </c>
      <c r="M328" s="5">
        <f>VLOOKUP(CONCATENATE($F328," ",$G328),AllocFactorMatrix,(M$4+1),FALSE)*$E329</f>
        <v>161.75467314511516</v>
      </c>
      <c r="N328" s="5">
        <f t="shared" si="162"/>
        <v>4168.265179576726</v>
      </c>
      <c r="O328" s="5">
        <f>VLOOKUP(CONCATENATE($F328," ",$G328),AllocFactorMatrix,(O$4+1),FALSE)*$E329</f>
        <v>869.37303626401706</v>
      </c>
      <c r="P328" s="5">
        <f>VLOOKUP(CONCATENATE($F328," ",$G328),AllocFactorMatrix,(P$4+1),FALSE)*$E329</f>
        <v>258.56253721682185</v>
      </c>
      <c r="Q328" s="5">
        <f>VLOOKUP(CONCATENATE($F328," ",$G328),AllocFactorMatrix,(Q$4+1),FALSE)*$E329</f>
        <v>563.57716134707903</v>
      </c>
      <c r="R328" s="5">
        <f>VLOOKUP(CONCATENATE($F328," ",$G328),AllocFactorMatrix,(R$4+1),FALSE)*$E329</f>
        <v>99.050811212382413</v>
      </c>
      <c r="S328" s="5">
        <f t="shared" si="163"/>
        <v>1790.5635460403003</v>
      </c>
      <c r="T328" s="5">
        <f>VLOOKUP(CONCATENATE($F328," ",$G328),AllocFactorMatrix,(T$4+1),FALSE)*$E329</f>
        <v>5.9815240582067304</v>
      </c>
      <c r="U328" s="5">
        <f>VLOOKUP(CONCATENATE($F328," ",$G328),AllocFactorMatrix,(U$4+1),FALSE)*$E329</f>
        <v>153.38457662014986</v>
      </c>
      <c r="V328" s="5">
        <f>VLOOKUP(CONCATENATE($F328," ",$G328),AllocFactorMatrix,(V$4+1),FALSE)*$E329</f>
        <v>828.78936998096265</v>
      </c>
      <c r="W328" s="5">
        <f>VLOOKUP(CONCATENATE($F328," ",$G328),AllocFactorMatrix,(W$4+1),FALSE)*$E329</f>
        <v>148.57652131859271</v>
      </c>
      <c r="X328" s="5">
        <f t="shared" si="165"/>
        <v>1136.731991977912</v>
      </c>
      <c r="Y328" s="5">
        <f>VLOOKUP(CONCATENATE($F328," ",$G328),AllocFactorMatrix,(Y$4+1),FALSE)*$E329</f>
        <v>240.75436409269676</v>
      </c>
      <c r="Z328" s="5">
        <f>VLOOKUP(CONCATENATE($F328," ",$G328),AllocFactorMatrix,(Z$4+1),FALSE)*$E329</f>
        <v>4.3823642748581504</v>
      </c>
      <c r="AA328" s="5">
        <f t="shared" si="164"/>
        <v>245.13672836755492</v>
      </c>
      <c r="AB328" s="5">
        <f>VLOOKUP(CONCATENATE($F328," ",$G328),AllocFactorMatrix,(AB$4+1),FALSE)*$E329</f>
        <v>4.4427739862736013</v>
      </c>
      <c r="AC328" s="5">
        <f>VLOOKUP(CONCATENATE($F328," ",$G328),AllocFactorMatrix,(AC$4+1),FALSE)*$E329</f>
        <v>26094.795945882008</v>
      </c>
      <c r="AD328" s="5">
        <f>VLOOKUP(CONCATENATE($F328," ",$G328),AllocFactorMatrix,(AD$4+1),FALSE)*$E329</f>
        <v>3142.2246309866368</v>
      </c>
    </row>
    <row r="329" spans="1:30" s="55" customFormat="1" collapsed="1">
      <c r="A329" s="56"/>
      <c r="B329" s="111"/>
      <c r="D329" s="55" t="s">
        <v>324</v>
      </c>
      <c r="E329" s="61">
        <v>626976</v>
      </c>
      <c r="F329" s="57" t="s">
        <v>66</v>
      </c>
      <c r="G329" s="55" t="str">
        <f>$G$15</f>
        <v>TOTAL</v>
      </c>
      <c r="H329" s="60">
        <f t="shared" si="161"/>
        <v>626975.99999999977</v>
      </c>
      <c r="I329" s="62">
        <f>VLOOKUP(CONCATENATE($F329," ",$G329),AllocFactorMatrix,(I$4+1),FALSE)*$E329</f>
        <v>415198.05165601464</v>
      </c>
      <c r="J329" s="62">
        <f>VLOOKUP(CONCATENATE($F329," ",$G329),AllocFactorMatrix,(J$4+1),FALSE)*$E329</f>
        <v>28474.245835228186</v>
      </c>
      <c r="K329" s="62">
        <f>VLOOKUP(CONCATENATE($F329," ",$G329),AllocFactorMatrix,(K$4+1),FALSE)*$E329</f>
        <v>63786.362640897656</v>
      </c>
      <c r="L329" s="62">
        <f>VLOOKUP(CONCATENATE($F329," ",$G329),AllocFactorMatrix,(L$4+1),FALSE)*$E329</f>
        <v>2254.4145686604106</v>
      </c>
      <c r="M329" s="62">
        <f>VLOOKUP(CONCATENATE($F329," ",$G329),AllocFactorMatrix,(M$4+1),FALSE)*$E329</f>
        <v>161.75467314511516</v>
      </c>
      <c r="N329" s="62">
        <f t="shared" si="162"/>
        <v>66202.531882703188</v>
      </c>
      <c r="O329" s="62">
        <f>VLOOKUP(CONCATENATE($F329," ",$G329),AllocFactorMatrix,(O$4+1),FALSE)*$E329</f>
        <v>44182.270208807677</v>
      </c>
      <c r="P329" s="62">
        <f>VLOOKUP(CONCATENATE($F329," ",$G329),AllocFactorMatrix,(P$4+1),FALSE)*$E329</f>
        <v>5945.8794460427252</v>
      </c>
      <c r="Q329" s="62">
        <f>VLOOKUP(CONCATENATE($F329," ",$G329),AllocFactorMatrix,(Q$4+1),FALSE)*$E329</f>
        <v>563.57716134707903</v>
      </c>
      <c r="R329" s="62">
        <f>VLOOKUP(CONCATENATE($F329," ",$G329),AllocFactorMatrix,(R$4+1),FALSE)*$E329</f>
        <v>99.050811212382413</v>
      </c>
      <c r="S329" s="62">
        <f t="shared" si="163"/>
        <v>50790.777627409858</v>
      </c>
      <c r="T329" s="62">
        <f>VLOOKUP(CONCATENATE($F329," ",$G329),AllocFactorMatrix,(T$4+1),FALSE)*$E329</f>
        <v>1440.0309011787072</v>
      </c>
      <c r="U329" s="62">
        <f>VLOOKUP(CONCATENATE($F329," ",$G329),AllocFactorMatrix,(U$4+1),FALSE)*$E329</f>
        <v>17709.824470016982</v>
      </c>
      <c r="V329" s="62">
        <f>VLOOKUP(CONCATENATE($F329," ",$G329),AllocFactorMatrix,(V$4+1),FALSE)*$E329</f>
        <v>828.78936998096265</v>
      </c>
      <c r="W329" s="62">
        <f>VLOOKUP(CONCATENATE($F329," ",$G329),AllocFactorMatrix,(W$4+1),FALSE)*$E329</f>
        <v>148.57652131859271</v>
      </c>
      <c r="X329" s="62">
        <f t="shared" si="165"/>
        <v>20127.221262495241</v>
      </c>
      <c r="Y329" s="62">
        <f>VLOOKUP(CONCATENATE($F329," ",$G329),AllocFactorMatrix,(Y$4+1),FALSE)*$E329</f>
        <v>14161.450184951893</v>
      </c>
      <c r="Z329" s="62">
        <f>VLOOKUP(CONCATENATE($F329," ",$G329),AllocFactorMatrix,(Z$4+1),FALSE)*$E329</f>
        <v>158.00756178762569</v>
      </c>
      <c r="AA329" s="62">
        <f t="shared" si="164"/>
        <v>14319.457746739519</v>
      </c>
      <c r="AB329" s="62">
        <f>VLOOKUP(CONCATENATE($F329," ",$G329),AllocFactorMatrix,(AB$4+1),FALSE)*$E329</f>
        <v>177.80889991522295</v>
      </c>
      <c r="AC329" s="62">
        <f>VLOOKUP(CONCATENATE($F329," ",$G329),AllocFactorMatrix,(AC$4+1),FALSE)*$E329</f>
        <v>28181.664022122655</v>
      </c>
      <c r="AD329" s="62">
        <f>VLOOKUP(CONCATENATE($F329," ",$G329),AllocFactorMatrix,(AD$4+1),FALSE)*$E329</f>
        <v>3504.2410673713371</v>
      </c>
    </row>
    <row r="330" spans="1:30" s="51" customFormat="1">
      <c r="A330" s="56"/>
      <c r="B330" s="111"/>
      <c r="C330" s="55"/>
      <c r="D330" s="55"/>
      <c r="E330" s="58"/>
      <c r="F330" s="52"/>
      <c r="G330" s="55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  <c r="AD330" s="58"/>
    </row>
    <row r="331" spans="1:30" s="51" customFormat="1" hidden="1" outlineLevel="1">
      <c r="A331" s="56"/>
      <c r="B331" s="111"/>
      <c r="C331" s="55"/>
      <c r="D331" s="55"/>
      <c r="E331" s="55"/>
      <c r="F331" s="52"/>
      <c r="G331" s="55" t="str">
        <f>$G$8</f>
        <v>PRODUCTION</v>
      </c>
      <c r="H331" s="58">
        <f t="shared" ref="H331:AD331" si="166">+H314+H322</f>
        <v>0</v>
      </c>
      <c r="I331" s="58">
        <f t="shared" si="166"/>
        <v>0</v>
      </c>
      <c r="J331" s="58">
        <f t="shared" si="166"/>
        <v>0</v>
      </c>
      <c r="K331" s="58">
        <f t="shared" si="166"/>
        <v>0</v>
      </c>
      <c r="L331" s="58">
        <f t="shared" si="166"/>
        <v>0</v>
      </c>
      <c r="M331" s="58">
        <f t="shared" si="166"/>
        <v>0</v>
      </c>
      <c r="N331" s="58">
        <f t="shared" si="166"/>
        <v>0</v>
      </c>
      <c r="O331" s="58">
        <f t="shared" si="166"/>
        <v>0</v>
      </c>
      <c r="P331" s="58">
        <f t="shared" si="166"/>
        <v>0</v>
      </c>
      <c r="Q331" s="58">
        <f t="shared" si="166"/>
        <v>0</v>
      </c>
      <c r="R331" s="58">
        <f t="shared" si="166"/>
        <v>0</v>
      </c>
      <c r="S331" s="58">
        <f t="shared" si="166"/>
        <v>0</v>
      </c>
      <c r="T331" s="58">
        <f t="shared" si="166"/>
        <v>0</v>
      </c>
      <c r="U331" s="58">
        <f t="shared" si="166"/>
        <v>0</v>
      </c>
      <c r="V331" s="58">
        <f t="shared" si="166"/>
        <v>0</v>
      </c>
      <c r="W331" s="58">
        <f t="shared" si="166"/>
        <v>0</v>
      </c>
      <c r="X331" s="58">
        <f t="shared" si="166"/>
        <v>0</v>
      </c>
      <c r="Y331" s="58">
        <f t="shared" si="166"/>
        <v>0</v>
      </c>
      <c r="Z331" s="58">
        <f t="shared" si="166"/>
        <v>0</v>
      </c>
      <c r="AA331" s="58">
        <f t="shared" si="166"/>
        <v>0</v>
      </c>
      <c r="AB331" s="58">
        <f t="shared" si="166"/>
        <v>0</v>
      </c>
      <c r="AC331" s="58">
        <f t="shared" si="166"/>
        <v>0</v>
      </c>
      <c r="AD331" s="58">
        <f t="shared" si="166"/>
        <v>0</v>
      </c>
    </row>
    <row r="332" spans="1:30" s="51" customFormat="1" hidden="1" outlineLevel="1">
      <c r="A332" s="56"/>
      <c r="B332" s="111"/>
      <c r="C332" s="55"/>
      <c r="D332" s="55"/>
      <c r="E332" s="55"/>
      <c r="F332" s="52"/>
      <c r="G332" s="55" t="str">
        <f>$G$9</f>
        <v>BULKTRAN</v>
      </c>
      <c r="H332" s="58">
        <f t="shared" ref="H332:AD332" si="167">+H315+H323</f>
        <v>0</v>
      </c>
      <c r="I332" s="58">
        <f t="shared" si="167"/>
        <v>0</v>
      </c>
      <c r="J332" s="58">
        <f t="shared" si="167"/>
        <v>0</v>
      </c>
      <c r="K332" s="58">
        <f t="shared" si="167"/>
        <v>0</v>
      </c>
      <c r="L332" s="58">
        <f t="shared" si="167"/>
        <v>0</v>
      </c>
      <c r="M332" s="58">
        <f t="shared" si="167"/>
        <v>0</v>
      </c>
      <c r="N332" s="58">
        <f t="shared" si="167"/>
        <v>0</v>
      </c>
      <c r="O332" s="58">
        <f t="shared" si="167"/>
        <v>0</v>
      </c>
      <c r="P332" s="58">
        <f t="shared" si="167"/>
        <v>0</v>
      </c>
      <c r="Q332" s="58">
        <f t="shared" si="167"/>
        <v>0</v>
      </c>
      <c r="R332" s="58">
        <f t="shared" si="167"/>
        <v>0</v>
      </c>
      <c r="S332" s="58">
        <f t="shared" si="167"/>
        <v>0</v>
      </c>
      <c r="T332" s="58">
        <f t="shared" si="167"/>
        <v>0</v>
      </c>
      <c r="U332" s="58">
        <f t="shared" si="167"/>
        <v>0</v>
      </c>
      <c r="V332" s="58">
        <f t="shared" si="167"/>
        <v>0</v>
      </c>
      <c r="W332" s="58">
        <f t="shared" si="167"/>
        <v>0</v>
      </c>
      <c r="X332" s="58">
        <f t="shared" si="167"/>
        <v>0</v>
      </c>
      <c r="Y332" s="58">
        <f t="shared" si="167"/>
        <v>0</v>
      </c>
      <c r="Z332" s="58">
        <f t="shared" si="167"/>
        <v>0</v>
      </c>
      <c r="AA332" s="58">
        <f t="shared" si="167"/>
        <v>0</v>
      </c>
      <c r="AB332" s="58">
        <f t="shared" si="167"/>
        <v>0</v>
      </c>
      <c r="AC332" s="58">
        <f t="shared" si="167"/>
        <v>0</v>
      </c>
      <c r="AD332" s="58">
        <f t="shared" si="167"/>
        <v>0</v>
      </c>
    </row>
    <row r="333" spans="1:30" s="51" customFormat="1" hidden="1" outlineLevel="1">
      <c r="A333" s="56"/>
      <c r="B333" s="111"/>
      <c r="C333" s="55"/>
      <c r="D333" s="55"/>
      <c r="E333" s="55"/>
      <c r="F333" s="52"/>
      <c r="G333" s="55" t="str">
        <f>$G$10</f>
        <v>SUBTRAN</v>
      </c>
      <c r="H333" s="58">
        <f t="shared" ref="H333:AD333" si="168">+H316+H324</f>
        <v>0</v>
      </c>
      <c r="I333" s="58">
        <f t="shared" si="168"/>
        <v>0</v>
      </c>
      <c r="J333" s="58">
        <f t="shared" si="168"/>
        <v>0</v>
      </c>
      <c r="K333" s="58">
        <f t="shared" si="168"/>
        <v>0</v>
      </c>
      <c r="L333" s="58">
        <f t="shared" si="168"/>
        <v>0</v>
      </c>
      <c r="M333" s="58">
        <f t="shared" si="168"/>
        <v>0</v>
      </c>
      <c r="N333" s="58">
        <f t="shared" si="168"/>
        <v>0</v>
      </c>
      <c r="O333" s="58">
        <f t="shared" si="168"/>
        <v>0</v>
      </c>
      <c r="P333" s="58">
        <f t="shared" si="168"/>
        <v>0</v>
      </c>
      <c r="Q333" s="58">
        <f t="shared" si="168"/>
        <v>0</v>
      </c>
      <c r="R333" s="58">
        <f t="shared" si="168"/>
        <v>0</v>
      </c>
      <c r="S333" s="58">
        <f t="shared" si="168"/>
        <v>0</v>
      </c>
      <c r="T333" s="58">
        <f t="shared" si="168"/>
        <v>0</v>
      </c>
      <c r="U333" s="58">
        <f t="shared" si="168"/>
        <v>0</v>
      </c>
      <c r="V333" s="58">
        <f t="shared" si="168"/>
        <v>0</v>
      </c>
      <c r="W333" s="58">
        <f t="shared" si="168"/>
        <v>0</v>
      </c>
      <c r="X333" s="58">
        <f t="shared" si="168"/>
        <v>0</v>
      </c>
      <c r="Y333" s="58">
        <f t="shared" si="168"/>
        <v>0</v>
      </c>
      <c r="Z333" s="58">
        <f t="shared" si="168"/>
        <v>0</v>
      </c>
      <c r="AA333" s="58">
        <f t="shared" si="168"/>
        <v>0</v>
      </c>
      <c r="AB333" s="58">
        <f t="shared" si="168"/>
        <v>0</v>
      </c>
      <c r="AC333" s="58">
        <f t="shared" si="168"/>
        <v>0</v>
      </c>
      <c r="AD333" s="58">
        <f t="shared" si="168"/>
        <v>0</v>
      </c>
    </row>
    <row r="334" spans="1:30" s="51" customFormat="1" hidden="1" outlineLevel="1">
      <c r="A334" s="56"/>
      <c r="B334" s="111"/>
      <c r="C334" s="55"/>
      <c r="D334" s="55"/>
      <c r="E334" s="55"/>
      <c r="F334" s="52"/>
      <c r="G334" s="55" t="str">
        <f>$G$11</f>
        <v>DISTPRI</v>
      </c>
      <c r="H334" s="58">
        <f t="shared" ref="H334:AD334" si="169">+H317+H325</f>
        <v>356002.17921749788</v>
      </c>
      <c r="I334" s="58">
        <f t="shared" si="169"/>
        <v>237931.44005174292</v>
      </c>
      <c r="J334" s="58">
        <f t="shared" si="169"/>
        <v>11215.466955226055</v>
      </c>
      <c r="K334" s="58">
        <f t="shared" si="169"/>
        <v>40724.0488453324</v>
      </c>
      <c r="L334" s="58">
        <f t="shared" si="169"/>
        <v>1258.5850142028298</v>
      </c>
      <c r="M334" s="58">
        <f t="shared" si="169"/>
        <v>0</v>
      </c>
      <c r="N334" s="58">
        <f t="shared" si="169"/>
        <v>41982.633859535228</v>
      </c>
      <c r="O334" s="58">
        <f t="shared" si="169"/>
        <v>30535.918678879269</v>
      </c>
      <c r="P334" s="58">
        <f t="shared" si="169"/>
        <v>5687.3169088259037</v>
      </c>
      <c r="Q334" s="58">
        <f t="shared" si="169"/>
        <v>0</v>
      </c>
      <c r="R334" s="58">
        <f t="shared" si="169"/>
        <v>0</v>
      </c>
      <c r="S334" s="58">
        <f t="shared" si="169"/>
        <v>36223.235587705174</v>
      </c>
      <c r="T334" s="58">
        <f t="shared" si="169"/>
        <v>1088.586683045821</v>
      </c>
      <c r="U334" s="58">
        <f t="shared" si="169"/>
        <v>17556.43989339683</v>
      </c>
      <c r="V334" s="58">
        <f t="shared" si="169"/>
        <v>0</v>
      </c>
      <c r="W334" s="58">
        <f t="shared" si="169"/>
        <v>0</v>
      </c>
      <c r="X334" s="58">
        <f t="shared" si="169"/>
        <v>18645.026576442651</v>
      </c>
      <c r="Y334" s="58">
        <f t="shared" si="169"/>
        <v>9207.9827786055939</v>
      </c>
      <c r="Z334" s="58">
        <f t="shared" si="169"/>
        <v>153.62519751276756</v>
      </c>
      <c r="AA334" s="58">
        <f t="shared" si="169"/>
        <v>9361.607976118361</v>
      </c>
      <c r="AB334" s="58">
        <f t="shared" si="169"/>
        <v>124.4621510871617</v>
      </c>
      <c r="AC334" s="58">
        <f t="shared" si="169"/>
        <v>426.39003815102842</v>
      </c>
      <c r="AD334" s="58">
        <f t="shared" si="169"/>
        <v>91.916021489288397</v>
      </c>
    </row>
    <row r="335" spans="1:30" s="51" customFormat="1" hidden="1" outlineLevel="1">
      <c r="A335" s="56"/>
      <c r="B335" s="111"/>
      <c r="C335" s="55"/>
      <c r="D335" s="55"/>
      <c r="E335" s="55"/>
      <c r="F335" s="52"/>
      <c r="G335" s="55" t="str">
        <f>$G$12</f>
        <v>DISTSEC</v>
      </c>
      <c r="H335" s="58">
        <f t="shared" ref="H335:AD335" si="170">+H318+H326</f>
        <v>184351.30764417027</v>
      </c>
      <c r="I335" s="58">
        <f t="shared" si="170"/>
        <v>137839.74033060434</v>
      </c>
      <c r="J335" s="58">
        <f t="shared" si="170"/>
        <v>6645.2978121552196</v>
      </c>
      <c r="K335" s="58">
        <f t="shared" si="170"/>
        <v>20051.632843591229</v>
      </c>
      <c r="L335" s="58">
        <f t="shared" si="170"/>
        <v>0</v>
      </c>
      <c r="M335" s="58">
        <f t="shared" si="170"/>
        <v>0</v>
      </c>
      <c r="N335" s="58">
        <f t="shared" si="170"/>
        <v>20051.632843591229</v>
      </c>
      <c r="O335" s="58">
        <f t="shared" si="170"/>
        <v>12776.978493664386</v>
      </c>
      <c r="P335" s="58">
        <f t="shared" si="170"/>
        <v>0</v>
      </c>
      <c r="Q335" s="58">
        <f t="shared" si="170"/>
        <v>0</v>
      </c>
      <c r="R335" s="58">
        <f t="shared" si="170"/>
        <v>0</v>
      </c>
      <c r="S335" s="58">
        <f t="shared" si="170"/>
        <v>12776.978493664386</v>
      </c>
      <c r="T335" s="58">
        <f t="shared" si="170"/>
        <v>345.46269407467935</v>
      </c>
      <c r="U335" s="58">
        <f t="shared" si="170"/>
        <v>0</v>
      </c>
      <c r="V335" s="58">
        <f t="shared" si="170"/>
        <v>0</v>
      </c>
      <c r="W335" s="58">
        <f t="shared" si="170"/>
        <v>0</v>
      </c>
      <c r="X335" s="58">
        <f t="shared" si="170"/>
        <v>345.46269407467935</v>
      </c>
      <c r="Y335" s="58">
        <f t="shared" si="170"/>
        <v>4712.713042253602</v>
      </c>
      <c r="Z335" s="58">
        <f t="shared" si="170"/>
        <v>0</v>
      </c>
      <c r="AA335" s="58">
        <f t="shared" si="170"/>
        <v>4712.713042253602</v>
      </c>
      <c r="AB335" s="58">
        <f t="shared" si="170"/>
        <v>48.90397484178763</v>
      </c>
      <c r="AC335" s="58">
        <f t="shared" si="170"/>
        <v>1660.4780380896202</v>
      </c>
      <c r="AD335" s="58">
        <f t="shared" si="170"/>
        <v>270.10041489541169</v>
      </c>
    </row>
    <row r="336" spans="1:30" s="51" customFormat="1" hidden="1" outlineLevel="1">
      <c r="A336" s="56"/>
      <c r="B336" s="111"/>
      <c r="C336" s="55"/>
      <c r="D336" s="55"/>
      <c r="E336" s="55"/>
      <c r="F336" s="52"/>
      <c r="G336" s="55" t="str">
        <f>$G$13</f>
        <v>ENERGY</v>
      </c>
      <c r="H336" s="58">
        <f t="shared" ref="H336:AD336" si="171">+H319+H327</f>
        <v>0</v>
      </c>
      <c r="I336" s="58">
        <f t="shared" si="171"/>
        <v>0</v>
      </c>
      <c r="J336" s="58">
        <f t="shared" si="171"/>
        <v>0</v>
      </c>
      <c r="K336" s="58">
        <f t="shared" si="171"/>
        <v>0</v>
      </c>
      <c r="L336" s="58">
        <f t="shared" si="171"/>
        <v>0</v>
      </c>
      <c r="M336" s="58">
        <f t="shared" si="171"/>
        <v>0</v>
      </c>
      <c r="N336" s="58">
        <f t="shared" si="171"/>
        <v>0</v>
      </c>
      <c r="O336" s="58">
        <f t="shared" si="171"/>
        <v>0</v>
      </c>
      <c r="P336" s="58">
        <f t="shared" si="171"/>
        <v>0</v>
      </c>
      <c r="Q336" s="58">
        <f t="shared" si="171"/>
        <v>0</v>
      </c>
      <c r="R336" s="58">
        <f t="shared" si="171"/>
        <v>0</v>
      </c>
      <c r="S336" s="58">
        <f t="shared" si="171"/>
        <v>0</v>
      </c>
      <c r="T336" s="58">
        <f t="shared" si="171"/>
        <v>0</v>
      </c>
      <c r="U336" s="58">
        <f t="shared" si="171"/>
        <v>0</v>
      </c>
      <c r="V336" s="58">
        <f t="shared" si="171"/>
        <v>0</v>
      </c>
      <c r="W336" s="58">
        <f t="shared" si="171"/>
        <v>0</v>
      </c>
      <c r="X336" s="58">
        <f t="shared" si="171"/>
        <v>0</v>
      </c>
      <c r="Y336" s="58">
        <f t="shared" si="171"/>
        <v>0</v>
      </c>
      <c r="Z336" s="58">
        <f t="shared" si="171"/>
        <v>0</v>
      </c>
      <c r="AA336" s="58">
        <f t="shared" si="171"/>
        <v>0</v>
      </c>
      <c r="AB336" s="58">
        <f t="shared" si="171"/>
        <v>0</v>
      </c>
      <c r="AC336" s="58">
        <f t="shared" si="171"/>
        <v>0</v>
      </c>
      <c r="AD336" s="58">
        <f t="shared" si="171"/>
        <v>0</v>
      </c>
    </row>
    <row r="337" spans="1:30" s="51" customFormat="1" hidden="1" outlineLevel="1">
      <c r="A337" s="56"/>
      <c r="B337" s="111"/>
      <c r="C337" s="55"/>
      <c r="D337" s="55"/>
      <c r="E337" s="55"/>
      <c r="F337" s="52"/>
      <c r="G337" s="55" t="str">
        <f>$G$14</f>
        <v>CUSTOMER</v>
      </c>
      <c r="H337" s="58">
        <f t="shared" ref="H337:AD337" si="172">+H320+H328</f>
        <v>86622.51313833172</v>
      </c>
      <c r="I337" s="58">
        <f t="shared" si="172"/>
        <v>39426.871273667392</v>
      </c>
      <c r="J337" s="58">
        <f t="shared" si="172"/>
        <v>10613.481067846915</v>
      </c>
      <c r="K337" s="58">
        <f t="shared" si="172"/>
        <v>3010.6809519740309</v>
      </c>
      <c r="L337" s="58">
        <f t="shared" si="172"/>
        <v>995.82955445758057</v>
      </c>
      <c r="M337" s="58">
        <f t="shared" si="172"/>
        <v>161.75467314511516</v>
      </c>
      <c r="N337" s="58">
        <f t="shared" si="172"/>
        <v>4168.265179576726</v>
      </c>
      <c r="O337" s="58">
        <f t="shared" si="172"/>
        <v>869.37303626401706</v>
      </c>
      <c r="P337" s="58">
        <f t="shared" si="172"/>
        <v>258.56253721682185</v>
      </c>
      <c r="Q337" s="58">
        <f t="shared" si="172"/>
        <v>563.57716134707903</v>
      </c>
      <c r="R337" s="58">
        <f t="shared" si="172"/>
        <v>99.050811212382413</v>
      </c>
      <c r="S337" s="58">
        <f t="shared" si="172"/>
        <v>1790.5635460403003</v>
      </c>
      <c r="T337" s="58">
        <f t="shared" si="172"/>
        <v>5.9815240582067304</v>
      </c>
      <c r="U337" s="58">
        <f t="shared" si="172"/>
        <v>153.38457662014986</v>
      </c>
      <c r="V337" s="58">
        <f t="shared" si="172"/>
        <v>828.78936998096265</v>
      </c>
      <c r="W337" s="58">
        <f t="shared" si="172"/>
        <v>148.57652131859271</v>
      </c>
      <c r="X337" s="58">
        <f t="shared" si="172"/>
        <v>1136.731991977912</v>
      </c>
      <c r="Y337" s="58">
        <f t="shared" si="172"/>
        <v>240.75436409269676</v>
      </c>
      <c r="Z337" s="58">
        <f t="shared" si="172"/>
        <v>4.3823642748581504</v>
      </c>
      <c r="AA337" s="58">
        <f t="shared" si="172"/>
        <v>245.13672836755492</v>
      </c>
      <c r="AB337" s="58">
        <f t="shared" si="172"/>
        <v>4.4427739862736013</v>
      </c>
      <c r="AC337" s="58">
        <f t="shared" si="172"/>
        <v>26094.795945882008</v>
      </c>
      <c r="AD337" s="58">
        <f t="shared" si="172"/>
        <v>3142.2246309866368</v>
      </c>
    </row>
    <row r="338" spans="1:30" s="51" customFormat="1" collapsed="1">
      <c r="A338" s="56"/>
      <c r="B338" s="111"/>
      <c r="C338" s="55" t="s">
        <v>380</v>
      </c>
      <c r="E338" s="58">
        <f>+E321+E329</f>
        <v>626976</v>
      </c>
      <c r="F338" s="52"/>
      <c r="G338" s="55" t="str">
        <f>$G$15</f>
        <v>TOTAL</v>
      </c>
      <c r="H338" s="58">
        <f t="shared" ref="H338:AD338" si="173">+H321+H329</f>
        <v>626975.99999999977</v>
      </c>
      <c r="I338" s="58">
        <f t="shared" si="173"/>
        <v>415198.05165601464</v>
      </c>
      <c r="J338" s="58">
        <f t="shared" si="173"/>
        <v>28474.245835228186</v>
      </c>
      <c r="K338" s="58">
        <f t="shared" si="173"/>
        <v>63786.362640897656</v>
      </c>
      <c r="L338" s="58">
        <f t="shared" si="173"/>
        <v>2254.4145686604106</v>
      </c>
      <c r="M338" s="58">
        <f t="shared" si="173"/>
        <v>161.75467314511516</v>
      </c>
      <c r="N338" s="58">
        <f t="shared" si="173"/>
        <v>66202.531882703188</v>
      </c>
      <c r="O338" s="58">
        <f t="shared" si="173"/>
        <v>44182.270208807677</v>
      </c>
      <c r="P338" s="58">
        <f t="shared" si="173"/>
        <v>5945.8794460427252</v>
      </c>
      <c r="Q338" s="58">
        <f t="shared" si="173"/>
        <v>563.57716134707903</v>
      </c>
      <c r="R338" s="58">
        <f t="shared" si="173"/>
        <v>99.050811212382413</v>
      </c>
      <c r="S338" s="58">
        <f t="shared" si="173"/>
        <v>50790.777627409858</v>
      </c>
      <c r="T338" s="58">
        <f t="shared" si="173"/>
        <v>1440.0309011787072</v>
      </c>
      <c r="U338" s="58">
        <f t="shared" si="173"/>
        <v>17709.824470016982</v>
      </c>
      <c r="V338" s="58">
        <f t="shared" si="173"/>
        <v>828.78936998096265</v>
      </c>
      <c r="W338" s="58">
        <f t="shared" si="173"/>
        <v>148.57652131859271</v>
      </c>
      <c r="X338" s="58">
        <f t="shared" si="173"/>
        <v>20127.221262495241</v>
      </c>
      <c r="Y338" s="58">
        <f t="shared" si="173"/>
        <v>14161.450184951893</v>
      </c>
      <c r="Z338" s="58">
        <f t="shared" si="173"/>
        <v>158.00756178762569</v>
      </c>
      <c r="AA338" s="58">
        <f t="shared" si="173"/>
        <v>14319.457746739519</v>
      </c>
      <c r="AB338" s="58">
        <f t="shared" si="173"/>
        <v>177.80889991522295</v>
      </c>
      <c r="AC338" s="58">
        <f t="shared" si="173"/>
        <v>28181.664022122655</v>
      </c>
      <c r="AD338" s="58">
        <f t="shared" si="173"/>
        <v>3504.2410673713371</v>
      </c>
    </row>
    <row r="339" spans="1:30">
      <c r="D339" s="7"/>
      <c r="E339" s="7"/>
      <c r="F339" s="7"/>
      <c r="G339" s="7"/>
      <c r="H339" s="4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>
      <c r="B340" s="111" t="s">
        <v>141</v>
      </c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>
      <c r="C342" s="55" t="s">
        <v>199</v>
      </c>
      <c r="E342" s="3"/>
      <c r="F342" s="3"/>
      <c r="G342" s="3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</row>
    <row r="343" spans="1:30" s="55" customFormat="1" hidden="1" outlineLevel="1">
      <c r="A343" s="56"/>
      <c r="B343" s="111"/>
      <c r="E343" s="60"/>
      <c r="F343" s="52" t="str">
        <f>F350</f>
        <v>EXP_OM_LPP</v>
      </c>
      <c r="G343" s="55" t="str">
        <f>$G$8</f>
        <v>PRODUCTION</v>
      </c>
      <c r="H343" s="60">
        <f ca="1">SUBTOTAL(9,I343:AD343)</f>
        <v>8093833.1280178158</v>
      </c>
      <c r="I343" s="62">
        <f ca="1">VLOOKUP(CONCATENATE($F343," ",$G343),AllocFactorMatrix,(I$4+1),FALSE)*$E350</f>
        <v>3984397.4316563047</v>
      </c>
      <c r="J343" s="62">
        <f ca="1">VLOOKUP(CONCATENATE($F343," ",$G343),AllocFactorMatrix,(J$4+1),FALSE)*$E350</f>
        <v>197362.75882610312</v>
      </c>
      <c r="K343" s="62">
        <f ca="1">VLOOKUP(CONCATENATE($F343," ",$G343),AllocFactorMatrix,(K$4+1),FALSE)*$E350</f>
        <v>722597.34072431747</v>
      </c>
      <c r="L343" s="62">
        <f ca="1">VLOOKUP(CONCATENATE($F343," ",$G343),AllocFactorMatrix,(L$4+1),FALSE)*$E350</f>
        <v>22734.321959734592</v>
      </c>
      <c r="M343" s="62">
        <f ca="1">VLOOKUP(CONCATENATE($F343," ",$G343),AllocFactorMatrix,(M$4+1),FALSE)*$E350</f>
        <v>2132.5356288808316</v>
      </c>
      <c r="N343" s="62">
        <f t="shared" ref="N343:N350" ca="1" si="174">SUBTOTAL(9,K343:M343)</f>
        <v>747464.19831293286</v>
      </c>
      <c r="O343" s="62">
        <f ca="1">VLOOKUP(CONCATENATE($F343," ",$G343),AllocFactorMatrix,(O$4+1),FALSE)*$E350</f>
        <v>549321.39789656363</v>
      </c>
      <c r="P343" s="62">
        <f ca="1">VLOOKUP(CONCATENATE($F343," ",$G343),AllocFactorMatrix,(P$4+1),FALSE)*$E350</f>
        <v>102374.91896823818</v>
      </c>
      <c r="Q343" s="62">
        <f ca="1">VLOOKUP(CONCATENATE($F343," ",$G343),AllocFactorMatrix,(Q$4+1),FALSE)*$E350</f>
        <v>46244.355923535848</v>
      </c>
      <c r="R343" s="62">
        <f ca="1">VLOOKUP(CONCATENATE($F343," ",$G343),AllocFactorMatrix,(R$4+1),FALSE)*$E350</f>
        <v>2079.1933846793268</v>
      </c>
      <c r="S343" s="62">
        <f ca="1">SUBTOTAL(9,O343:R343)</f>
        <v>700019.86617301707</v>
      </c>
      <c r="T343" s="62">
        <f ca="1">VLOOKUP(CONCATENATE($F343," ",$G343),AllocFactorMatrix,(T$4+1),FALSE)*$E350</f>
        <v>19167.74568265774</v>
      </c>
      <c r="U343" s="62">
        <f ca="1">VLOOKUP(CONCATENATE($F343," ",$G343),AllocFactorMatrix,(U$4+1),FALSE)*$E350</f>
        <v>313800.64681543887</v>
      </c>
      <c r="V343" s="62">
        <f ca="1">VLOOKUP(CONCATENATE($F343," ",$G343),AllocFactorMatrix,(V$4+1),FALSE)*$E350</f>
        <v>1658662.7272035144</v>
      </c>
      <c r="W343" s="62">
        <f ca="1">VLOOKUP(CONCATENATE($F343," ",$G343),AllocFactorMatrix,(W$4+1),FALSE)*$E350</f>
        <v>299325.83161948563</v>
      </c>
      <c r="X343" s="62">
        <f ca="1">SUBTOTAL(9,T343:W343)</f>
        <v>2290956.9513210966</v>
      </c>
      <c r="Y343" s="62">
        <f ca="1">VLOOKUP(CONCATENATE($F343," ",$G343),AllocFactorMatrix,(Y$4+1),FALSE)*$E350</f>
        <v>168618.03931004732</v>
      </c>
      <c r="Z343" s="62">
        <f ca="1">VLOOKUP(CONCATENATE($F343," ",$G343),AllocFactorMatrix,(Z$4+1),FALSE)*$E350</f>
        <v>2823.208956326866</v>
      </c>
      <c r="AA343" s="62">
        <f t="shared" ref="AA343:AA350" ca="1" si="175">SUBTOTAL(9,Y343:Z343)</f>
        <v>171441.24826637417</v>
      </c>
      <c r="AB343" s="62">
        <f ca="1">VLOOKUP(CONCATENATE($F343," ",$G343),AllocFactorMatrix,(AB$4+1),FALSE)*$E350</f>
        <v>2190.6734619874287</v>
      </c>
      <c r="AC343" s="62">
        <f ca="1">VLOOKUP(CONCATENATE($F343," ",$G343),AllocFactorMatrix,(AC$4+1),FALSE)*$E350</f>
        <v>0</v>
      </c>
      <c r="AD343" s="62">
        <f ca="1">VLOOKUP(CONCATENATE($F343," ",$G343),AllocFactorMatrix,(AD$4+1),FALSE)*$E350</f>
        <v>0</v>
      </c>
    </row>
    <row r="344" spans="1:30" s="55" customFormat="1" hidden="1" outlineLevel="1">
      <c r="A344" s="56"/>
      <c r="B344" s="111"/>
      <c r="F344" s="52" t="str">
        <f>F350</f>
        <v>EXP_OM_LPP</v>
      </c>
      <c r="G344" s="55" t="str">
        <f>$G$9</f>
        <v>BULKTRAN</v>
      </c>
      <c r="H344" s="60">
        <f t="shared" ref="H344:H348" ca="1" si="176">SUBTOTAL(9,I344:AD344)</f>
        <v>776325.50065918826</v>
      </c>
      <c r="I344" s="62">
        <f ca="1">VLOOKUP(CONCATENATE($F344," ",$G344),AllocFactorMatrix,(I$4+1),FALSE)*$E350</f>
        <v>381224.93015142326</v>
      </c>
      <c r="J344" s="62">
        <f ca="1">VLOOKUP(CONCATENATE($F344," ",$G344),AllocFactorMatrix,(J$4+1),FALSE)*$E350</f>
        <v>19036.751311781729</v>
      </c>
      <c r="K344" s="62">
        <f ca="1">VLOOKUP(CONCATENATE($F344," ",$G344),AllocFactorMatrix,(K$4+1),FALSE)*$E350</f>
        <v>69565.067080328852</v>
      </c>
      <c r="L344" s="62">
        <f ca="1">VLOOKUP(CONCATENATE($F344," ",$G344),AllocFactorMatrix,(L$4+1),FALSE)*$E350</f>
        <v>2186.9414171761105</v>
      </c>
      <c r="M344" s="62">
        <f ca="1">VLOOKUP(CONCATENATE($F344," ",$G344),AllocFactorMatrix,(M$4+1),FALSE)*$E350</f>
        <v>209.32605938400249</v>
      </c>
      <c r="N344" s="62">
        <f t="shared" ca="1" si="174"/>
        <v>71961.334556888978</v>
      </c>
      <c r="O344" s="62">
        <f ca="1">VLOOKUP(CONCATENATE($F344," ",$G344),AllocFactorMatrix,(O$4+1),FALSE)*$E350</f>
        <v>52878.835024283449</v>
      </c>
      <c r="P344" s="62">
        <f ca="1">VLOOKUP(CONCATENATE($F344," ",$G344),AllocFactorMatrix,(P$4+1),FALSE)*$E350</f>
        <v>9862.5337120111253</v>
      </c>
      <c r="Q344" s="62">
        <f ca="1">VLOOKUP(CONCATENATE($F344," ",$G344),AllocFactorMatrix,(Q$4+1),FALSE)*$E350</f>
        <v>4449.6822948264389</v>
      </c>
      <c r="R344" s="62">
        <f ca="1">VLOOKUP(CONCATENATE($F344," ",$G344),AllocFactorMatrix,(R$4+1),FALSE)*$E350</f>
        <v>199.92341982155071</v>
      </c>
      <c r="S344" s="62">
        <f t="shared" ref="S344:S350" ca="1" si="177">SUBTOTAL(9,O344:R344)</f>
        <v>67390.97445094258</v>
      </c>
      <c r="T344" s="62">
        <f ca="1">VLOOKUP(CONCATENATE($F344," ",$G344),AllocFactorMatrix,(T$4+1),FALSE)*$E350</f>
        <v>1837.7246302744202</v>
      </c>
      <c r="U344" s="62">
        <f ca="1">VLOOKUP(CONCATENATE($F344," ",$G344),AllocFactorMatrix,(U$4+1),FALSE)*$E350</f>
        <v>30141.808049823892</v>
      </c>
      <c r="V344" s="62">
        <f ca="1">VLOOKUP(CONCATENATE($F344," ",$G344),AllocFactorMatrix,(V$4+1),FALSE)*$E350</f>
        <v>159351.22697421841</v>
      </c>
      <c r="W344" s="62">
        <f ca="1">VLOOKUP(CONCATENATE($F344," ",$G344),AllocFactorMatrix,(W$4+1),FALSE)*$E350</f>
        <v>28693.761786130148</v>
      </c>
      <c r="X344" s="62">
        <f t="shared" ref="X344:X350" ca="1" si="178">SUBTOTAL(9,T344:W344)</f>
        <v>220024.52144044687</v>
      </c>
      <c r="Y344" s="62">
        <f ca="1">VLOOKUP(CONCATENATE($F344," ",$G344),AllocFactorMatrix,(Y$4+1),FALSE)*$E350</f>
        <v>16204.609301070914</v>
      </c>
      <c r="Z344" s="62">
        <f ca="1">VLOOKUP(CONCATENATE($F344," ",$G344),AllocFactorMatrix,(Z$4+1),FALSE)*$E350</f>
        <v>270.91526156465903</v>
      </c>
      <c r="AA344" s="62">
        <f t="shared" ca="1" si="175"/>
        <v>16475.524562635572</v>
      </c>
      <c r="AB344" s="62">
        <f ca="1">VLOOKUP(CONCATENATE($F344," ",$G344),AllocFactorMatrix,(AB$4+1),FALSE)*$E350</f>
        <v>211.46418506919744</v>
      </c>
      <c r="AC344" s="62">
        <f ca="1">VLOOKUP(CONCATENATE($F344," ",$G344),AllocFactorMatrix,(AC$4+1),FALSE)*$E350</f>
        <v>0</v>
      </c>
      <c r="AD344" s="62">
        <f ca="1">VLOOKUP(CONCATENATE($F344," ",$G344),AllocFactorMatrix,(AD$4+1),FALSE)*$E350</f>
        <v>0</v>
      </c>
    </row>
    <row r="345" spans="1:30" s="55" customFormat="1" hidden="1" outlineLevel="1">
      <c r="A345" s="56"/>
      <c r="B345" s="111"/>
      <c r="F345" s="52" t="str">
        <f>F350</f>
        <v>EXP_OM_LPP</v>
      </c>
      <c r="G345" s="55" t="str">
        <f>$G$10</f>
        <v>SUBTRAN</v>
      </c>
      <c r="H345" s="60">
        <f t="shared" ca="1" si="176"/>
        <v>170796.73904191688</v>
      </c>
      <c r="I345" s="62">
        <f ca="1">VLOOKUP(CONCATENATE($F345," ",$G345),AllocFactorMatrix,(I$4+1),FALSE)*$E350</f>
        <v>82900.714945217071</v>
      </c>
      <c r="J345" s="62">
        <f ca="1">VLOOKUP(CONCATENATE($F345," ",$G345),AllocFactorMatrix,(J$4+1),FALSE)*$E350</f>
        <v>4039.605007911397</v>
      </c>
      <c r="K345" s="62">
        <f ca="1">VLOOKUP(CONCATENATE($F345," ",$G345),AllocFactorMatrix,(K$4+1),FALSE)*$E350</f>
        <v>14662.713178796137</v>
      </c>
      <c r="L345" s="62">
        <f ca="1">VLOOKUP(CONCATENATE($F345," ",$G345),AllocFactorMatrix,(L$4+1),FALSE)*$E350</f>
        <v>452.36870399223329</v>
      </c>
      <c r="M345" s="62">
        <f ca="1">VLOOKUP(CONCATENATE($F345," ",$G345),AllocFactorMatrix,(M$4+1),FALSE)*$E350</f>
        <v>57.75381349580006</v>
      </c>
      <c r="N345" s="62">
        <f t="shared" ca="1" si="174"/>
        <v>15172.83569628417</v>
      </c>
      <c r="O345" s="62">
        <f ca="1">VLOOKUP(CONCATENATE($F345," ",$G345),AllocFactorMatrix,(O$4+1),FALSE)*$E350</f>
        <v>11077.657597472631</v>
      </c>
      <c r="P345" s="62">
        <f ca="1">VLOOKUP(CONCATENATE($F345," ",$G345),AllocFactorMatrix,(P$4+1),FALSE)*$E350</f>
        <v>2061.2326928320913</v>
      </c>
      <c r="Q345" s="62">
        <f ca="1">VLOOKUP(CONCATENATE($F345," ",$G345),AllocFactorMatrix,(Q$4+1),FALSE)*$E350</f>
        <v>1224.5996071512552</v>
      </c>
      <c r="R345" s="62">
        <f ca="1">VLOOKUP(CONCATENATE($F345," ",$G345),AllocFactorMatrix,(R$4+1),FALSE)*$E350</f>
        <v>0</v>
      </c>
      <c r="S345" s="62">
        <f t="shared" ca="1" si="177"/>
        <v>14363.489897455976</v>
      </c>
      <c r="T345" s="62">
        <f ca="1">VLOOKUP(CONCATENATE($F345," ",$G345),AllocFactorMatrix,(T$4+1),FALSE)*$E350</f>
        <v>384.92121568197535</v>
      </c>
      <c r="U345" s="62">
        <f ca="1">VLOOKUP(CONCATENATE($F345," ",$G345),AllocFactorMatrix,(U$4+1),FALSE)*$E350</f>
        <v>6314.9076999409199</v>
      </c>
      <c r="V345" s="62">
        <f ca="1">VLOOKUP(CONCATENATE($F345," ",$G345),AllocFactorMatrix,(V$4+1),FALSE)*$E350</f>
        <v>44007.474636429477</v>
      </c>
      <c r="W345" s="62">
        <f ca="1">VLOOKUP(CONCATENATE($F345," ",$G345),AllocFactorMatrix,(W$4+1),FALSE)*$E350</f>
        <v>0</v>
      </c>
      <c r="X345" s="62">
        <f t="shared" ca="1" si="178"/>
        <v>50707.30355205237</v>
      </c>
      <c r="Y345" s="62">
        <f ca="1">VLOOKUP(CONCATENATE($F345," ",$G345),AllocFactorMatrix,(Y$4+1),FALSE)*$E350</f>
        <v>3327.3164534936022</v>
      </c>
      <c r="Z345" s="62">
        <f ca="1">VLOOKUP(CONCATENATE($F345," ",$G345),AllocFactorMatrix,(Z$4+1),FALSE)*$E350</f>
        <v>55.367824088538583</v>
      </c>
      <c r="AA345" s="62">
        <f t="shared" ca="1" si="175"/>
        <v>3382.684277582141</v>
      </c>
      <c r="AB345" s="62">
        <f ca="1">VLOOKUP(CONCATENATE($F345," ",$G345),AllocFactorMatrix,(AB$4+1),FALSE)*$E350</f>
        <v>44.670889486496108</v>
      </c>
      <c r="AC345" s="62">
        <f ca="1">VLOOKUP(CONCATENATE($F345," ",$G345),AllocFactorMatrix,(AC$4+1),FALSE)*$E350</f>
        <v>152.53416528858222</v>
      </c>
      <c r="AD345" s="62">
        <f ca="1">VLOOKUP(CONCATENATE($F345," ",$G345),AllocFactorMatrix,(AD$4+1),FALSE)*$E350</f>
        <v>32.900610638661007</v>
      </c>
    </row>
    <row r="346" spans="1:30" s="55" customFormat="1" hidden="1" outlineLevel="1">
      <c r="A346" s="56"/>
      <c r="B346" s="111"/>
      <c r="F346" s="52" t="str">
        <f>F350</f>
        <v>EXP_OM_LPP</v>
      </c>
      <c r="G346" s="55" t="str">
        <f>$G$11</f>
        <v>DISTPRI</v>
      </c>
      <c r="H346" s="60">
        <f t="shared" ca="1" si="176"/>
        <v>4740842.0339759588</v>
      </c>
      <c r="I346" s="62">
        <f ca="1">VLOOKUP(CONCATENATE($F346," ",$G346),AllocFactorMatrix,(I$4+1),FALSE)*$E350</f>
        <v>3167113.7709266697</v>
      </c>
      <c r="J346" s="62">
        <f ca="1">VLOOKUP(CONCATENATE($F346," ",$G346),AllocFactorMatrix,(J$4+1),FALSE)*$E350</f>
        <v>149552.81892215306</v>
      </c>
      <c r="K346" s="62">
        <f ca="1">VLOOKUP(CONCATENATE($F346," ",$G346),AllocFactorMatrix,(K$4+1),FALSE)*$E350</f>
        <v>542829.83901940007</v>
      </c>
      <c r="L346" s="62">
        <f ca="1">VLOOKUP(CONCATENATE($F346," ",$G346),AllocFactorMatrix,(L$4+1),FALSE)*$E350</f>
        <v>16771.067122156397</v>
      </c>
      <c r="M346" s="62">
        <f ca="1">VLOOKUP(CONCATENATE($F346," ",$G346),AllocFactorMatrix,(M$4+1),FALSE)*$E350</f>
        <v>0</v>
      </c>
      <c r="N346" s="62">
        <f t="shared" ca="1" si="174"/>
        <v>559600.90614155645</v>
      </c>
      <c r="O346" s="62">
        <f ca="1">VLOOKUP(CONCATENATE($F346," ",$G346),AllocFactorMatrix,(O$4+1),FALSE)*$E350</f>
        <v>407040.86547253834</v>
      </c>
      <c r="P346" s="62">
        <f ca="1">VLOOKUP(CONCATENATE($F346," ",$G346),AllocFactorMatrix,(P$4+1),FALSE)*$E350</f>
        <v>75824.103995331505</v>
      </c>
      <c r="Q346" s="62">
        <f ca="1">VLOOKUP(CONCATENATE($F346," ",$G346),AllocFactorMatrix,(Q$4+1),FALSE)*$E350</f>
        <v>0</v>
      </c>
      <c r="R346" s="62">
        <f ca="1">VLOOKUP(CONCATENATE($F346," ",$G346),AllocFactorMatrix,(R$4+1),FALSE)*$E350</f>
        <v>0</v>
      </c>
      <c r="S346" s="62">
        <f t="shared" ca="1" si="177"/>
        <v>482864.96946786984</v>
      </c>
      <c r="T346" s="62">
        <f ca="1">VLOOKUP(CONCATENATE($F346," ",$G346),AllocFactorMatrix,(T$4+1),FALSE)*$E350</f>
        <v>14497.191212342177</v>
      </c>
      <c r="U346" s="62">
        <f ca="1">VLOOKUP(CONCATENATE($F346," ",$G346),AllocFactorMatrix,(U$4+1),FALSE)*$E350</f>
        <v>233892.13860135523</v>
      </c>
      <c r="V346" s="62">
        <f ca="1">VLOOKUP(CONCATENATE($F346," ",$G346),AllocFactorMatrix,(V$4+1),FALSE)*$E350</f>
        <v>0</v>
      </c>
      <c r="W346" s="62">
        <f ca="1">VLOOKUP(CONCATENATE($F346," ",$G346),AllocFactorMatrix,(W$4+1),FALSE)*$E350</f>
        <v>0</v>
      </c>
      <c r="X346" s="62">
        <f t="shared" ca="1" si="178"/>
        <v>248389.3298136974</v>
      </c>
      <c r="Y346" s="62">
        <f ca="1">VLOOKUP(CONCATENATE($F346," ",$G346),AllocFactorMatrix,(Y$4+1),FALSE)*$E350</f>
        <v>122694.48902790694</v>
      </c>
      <c r="Z346" s="62">
        <f ca="1">VLOOKUP(CONCATENATE($F346," ",$G346),AllocFactorMatrix,(Z$4+1),FALSE)*$E350</f>
        <v>2046.3523079359652</v>
      </c>
      <c r="AA346" s="62">
        <f t="shared" ca="1" si="175"/>
        <v>124740.8413358429</v>
      </c>
      <c r="AB346" s="62">
        <f ca="1">VLOOKUP(CONCATENATE($F346," ",$G346),AllocFactorMatrix,(AB$4+1),FALSE)*$E350</f>
        <v>1660.1060868428842</v>
      </c>
      <c r="AC346" s="62">
        <f ca="1">VLOOKUP(CONCATENATE($F346," ",$G346),AllocFactorMatrix,(AC$4+1),FALSE)*$E350</f>
        <v>5692.2272223258678</v>
      </c>
      <c r="AD346" s="62">
        <f ca="1">VLOOKUP(CONCATENATE($F346," ",$G346),AllocFactorMatrix,(AD$4+1),FALSE)*$E350</f>
        <v>1227.0640590005387</v>
      </c>
    </row>
    <row r="347" spans="1:30" s="55" customFormat="1" hidden="1" outlineLevel="1">
      <c r="A347" s="56"/>
      <c r="B347" s="111"/>
      <c r="F347" s="52" t="str">
        <f>F350</f>
        <v>EXP_OM_LPP</v>
      </c>
      <c r="G347" s="55" t="str">
        <f>$G$12</f>
        <v>DISTSEC</v>
      </c>
      <c r="H347" s="60">
        <f t="shared" ca="1" si="176"/>
        <v>1958680.1598897742</v>
      </c>
      <c r="I347" s="62">
        <f ca="1">VLOOKUP(CONCATENATE($F347," ",$G347),AllocFactorMatrix,(I$4+1),FALSE)*$E350</f>
        <v>1463837.274892505</v>
      </c>
      <c r="J347" s="62">
        <f ca="1">VLOOKUP(CONCATENATE($F347," ",$G347),AllocFactorMatrix,(J$4+1),FALSE)*$E350</f>
        <v>70726.144299300955</v>
      </c>
      <c r="K347" s="62">
        <f ca="1">VLOOKUP(CONCATENATE($F347," ",$G347),AllocFactorMatrix,(K$4+1),FALSE)*$E350</f>
        <v>213310.34741434242</v>
      </c>
      <c r="L347" s="62">
        <f ca="1">VLOOKUP(CONCATENATE($F347," ",$G347),AllocFactorMatrix,(L$4+1),FALSE)*$E350</f>
        <v>0</v>
      </c>
      <c r="M347" s="62">
        <f ca="1">VLOOKUP(CONCATENATE($F347," ",$G347),AllocFactorMatrix,(M$4+1),FALSE)*$E350</f>
        <v>0</v>
      </c>
      <c r="N347" s="62">
        <f t="shared" ca="1" si="174"/>
        <v>213310.34741434242</v>
      </c>
      <c r="O347" s="62">
        <f ca="1">VLOOKUP(CONCATENATE($F347," ",$G347),AllocFactorMatrix,(O$4+1),FALSE)*$E350</f>
        <v>135926.73876522871</v>
      </c>
      <c r="P347" s="62">
        <f ca="1">VLOOKUP(CONCATENATE($F347," ",$G347),AllocFactorMatrix,(P$4+1),FALSE)*$E350</f>
        <v>0</v>
      </c>
      <c r="Q347" s="62">
        <f ca="1">VLOOKUP(CONCATENATE($F347," ",$G347),AllocFactorMatrix,(Q$4+1),FALSE)*$E350</f>
        <v>0</v>
      </c>
      <c r="R347" s="62">
        <f ca="1">VLOOKUP(CONCATENATE($F347," ",$G347),AllocFactorMatrix,(R$4+1),FALSE)*$E350</f>
        <v>0</v>
      </c>
      <c r="S347" s="62">
        <f t="shared" ca="1" si="177"/>
        <v>135926.73876522871</v>
      </c>
      <c r="T347" s="62">
        <f ca="1">VLOOKUP(CONCATENATE($F347," ",$G347),AllocFactorMatrix,(T$4+1),FALSE)*$E350</f>
        <v>3670.9649110082532</v>
      </c>
      <c r="U347" s="62">
        <f ca="1">VLOOKUP(CONCATENATE($F347," ",$G347),AllocFactorMatrix,(U$4+1),FALSE)*$E350</f>
        <v>0</v>
      </c>
      <c r="V347" s="62">
        <f ca="1">VLOOKUP(CONCATENATE($F347," ",$G347),AllocFactorMatrix,(V$4+1),FALSE)*$E350</f>
        <v>0</v>
      </c>
      <c r="W347" s="62">
        <f ca="1">VLOOKUP(CONCATENATE($F347," ",$G347),AllocFactorMatrix,(W$4+1),FALSE)*$E350</f>
        <v>0</v>
      </c>
      <c r="X347" s="62">
        <f t="shared" ca="1" si="178"/>
        <v>3670.9649110082532</v>
      </c>
      <c r="Y347" s="62">
        <f ca="1">VLOOKUP(CONCATENATE($F347," ",$G347),AllocFactorMatrix,(Y$4+1),FALSE)*$E350</f>
        <v>50112.32503925843</v>
      </c>
      <c r="Z347" s="62">
        <f ca="1">VLOOKUP(CONCATENATE($F347," ",$G347),AllocFactorMatrix,(Z$4+1),FALSE)*$E350</f>
        <v>0</v>
      </c>
      <c r="AA347" s="62">
        <f t="shared" ca="1" si="175"/>
        <v>50112.32503925843</v>
      </c>
      <c r="AB347" s="62">
        <f ca="1">VLOOKUP(CONCATENATE($F347," ",$G347),AllocFactorMatrix,(AB$4+1),FALSE)*$E350</f>
        <v>520.66222796917236</v>
      </c>
      <c r="AC347" s="62">
        <f ca="1">VLOOKUP(CONCATENATE($F347," ",$G347),AllocFactorMatrix,(AC$4+1),FALSE)*$E350</f>
        <v>17696.93923500432</v>
      </c>
      <c r="AD347" s="62">
        <f ca="1">VLOOKUP(CONCATENATE($F347," ",$G347),AllocFactorMatrix,(AD$4+1),FALSE)*$E350</f>
        <v>2878.7631051568192</v>
      </c>
    </row>
    <row r="348" spans="1:30" s="55" customFormat="1" hidden="1" outlineLevel="1">
      <c r="A348" s="56"/>
      <c r="B348" s="111"/>
      <c r="F348" s="52" t="str">
        <f>F350</f>
        <v>EXP_OM_LPP</v>
      </c>
      <c r="G348" s="55" t="str">
        <f>$G$13</f>
        <v>ENERGY</v>
      </c>
      <c r="H348" s="60">
        <f t="shared" ca="1" si="176"/>
        <v>3131491.4374126773</v>
      </c>
      <c r="I348" s="62">
        <f ca="1">VLOOKUP(CONCATENATE($F348," ",$G348),AllocFactorMatrix,(I$4+1),FALSE)*$E350</f>
        <v>1175261.0970515925</v>
      </c>
      <c r="J348" s="62">
        <f ca="1">VLOOKUP(CONCATENATE($F348," ",$G348),AllocFactorMatrix,(J$4+1),FALSE)*$E350</f>
        <v>76146.253665114607</v>
      </c>
      <c r="K348" s="62">
        <f ca="1">VLOOKUP(CONCATENATE($F348," ",$G348),AllocFactorMatrix,(K$4+1),FALSE)*$E350</f>
        <v>255484.76378235276</v>
      </c>
      <c r="L348" s="62">
        <f ca="1">VLOOKUP(CONCATENATE($F348," ",$G348),AllocFactorMatrix,(L$4+1),FALSE)*$E350</f>
        <v>8108.7034383936661</v>
      </c>
      <c r="M348" s="62">
        <f ca="1">VLOOKUP(CONCATENATE($F348," ",$G348),AllocFactorMatrix,(M$4+1),FALSE)*$E350</f>
        <v>742.79330739778311</v>
      </c>
      <c r="N348" s="62">
        <f t="shared" ca="1" si="174"/>
        <v>264336.26052814425</v>
      </c>
      <c r="O348" s="62">
        <f ca="1">VLOOKUP(CONCATENATE($F348," ",$G348),AllocFactorMatrix,(O$4+1),FALSE)*$E350</f>
        <v>232993.09583374596</v>
      </c>
      <c r="P348" s="62">
        <f ca="1">VLOOKUP(CONCATENATE($F348," ",$G348),AllocFactorMatrix,(P$4+1),FALSE)*$E350</f>
        <v>43201.394771746527</v>
      </c>
      <c r="Q348" s="62">
        <f ca="1">VLOOKUP(CONCATENATE($F348," ",$G348),AllocFactorMatrix,(Q$4+1),FALSE)*$E350</f>
        <v>19620.92037579084</v>
      </c>
      <c r="R348" s="62">
        <f ca="1">VLOOKUP(CONCATENATE($F348," ",$G348),AllocFactorMatrix,(R$4+1),FALSE)*$E350</f>
        <v>909.11956312367727</v>
      </c>
      <c r="S348" s="62">
        <f t="shared" ca="1" si="177"/>
        <v>296724.53054440703</v>
      </c>
      <c r="T348" s="62">
        <f ca="1">VLOOKUP(CONCATENATE($F348," ",$G348),AllocFactorMatrix,(T$4+1),FALSE)*$E350</f>
        <v>8925.5051087965876</v>
      </c>
      <c r="U348" s="62">
        <f ca="1">VLOOKUP(CONCATENATE($F348," ",$G348),AllocFactorMatrix,(U$4+1),FALSE)*$E350</f>
        <v>156669.49615361163</v>
      </c>
      <c r="V348" s="62">
        <f ca="1">VLOOKUP(CONCATENATE($F348," ",$G348),AllocFactorMatrix,(V$4+1),FALSE)*$E350</f>
        <v>889721.34118661133</v>
      </c>
      <c r="W348" s="62">
        <f ca="1">VLOOKUP(CONCATENATE($F348," ",$G348),AllocFactorMatrix,(W$4+1),FALSE)*$E350</f>
        <v>168708.23607340662</v>
      </c>
      <c r="X348" s="62">
        <f t="shared" ca="1" si="178"/>
        <v>1224024.5785224263</v>
      </c>
      <c r="Y348" s="62">
        <f ca="1">VLOOKUP(CONCATENATE($F348," ",$G348),AllocFactorMatrix,(Y$4+1),FALSE)*$E350</f>
        <v>63109.02427420763</v>
      </c>
      <c r="Z348" s="62">
        <f ca="1">VLOOKUP(CONCATENATE($F348," ",$G348),AllocFactorMatrix,(Z$4+1),FALSE)*$E350</f>
        <v>1027.3046852290704</v>
      </c>
      <c r="AA348" s="62">
        <f t="shared" ca="1" si="175"/>
        <v>64136.328959436702</v>
      </c>
      <c r="AB348" s="62">
        <f ca="1">VLOOKUP(CONCATENATE($F348," ",$G348),AllocFactorMatrix,(AB$4+1),FALSE)*$E350</f>
        <v>1146.1503625206672</v>
      </c>
      <c r="AC348" s="62">
        <f ca="1">VLOOKUP(CONCATENATE($F348," ",$G348),AllocFactorMatrix,(AC$4+1),FALSE)*$E350</f>
        <v>24813.092467109076</v>
      </c>
      <c r="AD348" s="62">
        <f ca="1">VLOOKUP(CONCATENATE($F348," ",$G348),AllocFactorMatrix,(AD$4+1),FALSE)*$E350</f>
        <v>4903.1453119266871</v>
      </c>
    </row>
    <row r="349" spans="1:30" s="55" customFormat="1" hidden="1" outlineLevel="1">
      <c r="A349" s="56"/>
      <c r="B349" s="111"/>
      <c r="F349" s="52" t="str">
        <f>F350</f>
        <v>EXP_OM_LPP</v>
      </c>
      <c r="G349" s="55" t="str">
        <f>$G$14</f>
        <v>CUSTOMER</v>
      </c>
      <c r="H349" s="60">
        <f ca="1">SUBTOTAL(9,I349:AD349)</f>
        <v>2346717.0010026712</v>
      </c>
      <c r="I349" s="62">
        <f ca="1">VLOOKUP(CONCATENATE($F349," ",$G349),AllocFactorMatrix,(I$4+1),FALSE)*$E350</f>
        <v>1600576.3013330267</v>
      </c>
      <c r="J349" s="62">
        <f ca="1">VLOOKUP(CONCATENATE($F349," ",$G349),AllocFactorMatrix,(J$4+1),FALSE)*$E350</f>
        <v>281975.32987279783</v>
      </c>
      <c r="K349" s="62">
        <f ca="1">VLOOKUP(CONCATENATE($F349," ",$G349),AllocFactorMatrix,(K$4+1),FALSE)*$E350</f>
        <v>80567.283010598549</v>
      </c>
      <c r="L349" s="62">
        <f ca="1">VLOOKUP(CONCATENATE($F349," ",$G349),AllocFactorMatrix,(L$4+1),FALSE)*$E350</f>
        <v>10966.4425237461</v>
      </c>
      <c r="M349" s="62">
        <f ca="1">VLOOKUP(CONCATENATE($F349," ",$G349),AllocFactorMatrix,(M$4+1),FALSE)*$E350</f>
        <v>1722.076721760686</v>
      </c>
      <c r="N349" s="62">
        <f t="shared" ca="1" si="174"/>
        <v>93255.802256105337</v>
      </c>
      <c r="O349" s="62">
        <f ca="1">VLOOKUP(CONCATENATE($F349," ",$G349),AllocFactorMatrix,(O$4+1),FALSE)*$E350</f>
        <v>13418.216466855172</v>
      </c>
      <c r="P349" s="62">
        <f ca="1">VLOOKUP(CONCATENATE($F349," ",$G349),AllocFactorMatrix,(P$4+1),FALSE)*$E350</f>
        <v>3229.6702764699185</v>
      </c>
      <c r="Q349" s="62">
        <f ca="1">VLOOKUP(CONCATENATE($F349," ",$G349),AllocFactorMatrix,(Q$4+1),FALSE)*$E350</f>
        <v>5953.3938300744903</v>
      </c>
      <c r="R349" s="62">
        <f ca="1">VLOOKUP(CONCATENATE($F349," ",$G349),AllocFactorMatrix,(R$4+1),FALSE)*$E350</f>
        <v>1036.6431953675453</v>
      </c>
      <c r="S349" s="62">
        <f t="shared" ca="1" si="177"/>
        <v>23637.92376876713</v>
      </c>
      <c r="T349" s="62">
        <f ca="1">VLOOKUP(CONCATENATE($F349," ",$G349),AllocFactorMatrix,(T$4+1),FALSE)*$E350</f>
        <v>92.880369815122961</v>
      </c>
      <c r="U349" s="62">
        <f ca="1">VLOOKUP(CONCATENATE($F349," ",$G349),AllocFactorMatrix,(U$4+1),FALSE)*$E350</f>
        <v>1919.9246987815154</v>
      </c>
      <c r="V349" s="62">
        <f ca="1">VLOOKUP(CONCATENATE($F349," ",$G349),AllocFactorMatrix,(V$4+1),FALSE)*$E350</f>
        <v>8755.1110077392859</v>
      </c>
      <c r="W349" s="62">
        <f ca="1">VLOOKUP(CONCATENATE($F349," ",$G349),AllocFactorMatrix,(W$4+1),FALSE)*$E350</f>
        <v>1554.0103899051435</v>
      </c>
      <c r="X349" s="62">
        <f t="shared" ca="1" si="178"/>
        <v>12321.926466241068</v>
      </c>
      <c r="Y349" s="62">
        <f ca="1">VLOOKUP(CONCATENATE($F349," ",$G349),AllocFactorMatrix,(Y$4+1),FALSE)*$E350</f>
        <v>3676.9533719886817</v>
      </c>
      <c r="Z349" s="62">
        <f ca="1">VLOOKUP(CONCATENATE($F349," ",$G349),AllocFactorMatrix,(Z$4+1),FALSE)*$E350</f>
        <v>54.518722367671124</v>
      </c>
      <c r="AA349" s="62">
        <f t="shared" ca="1" si="175"/>
        <v>3731.472094356353</v>
      </c>
      <c r="AB349" s="62">
        <f ca="1">VLOOKUP(CONCATENATE($F349," ",$G349),AllocFactorMatrix,(AB$4+1),FALSE)*$E350</f>
        <v>118.14051444221985</v>
      </c>
      <c r="AC349" s="62">
        <f ca="1">VLOOKUP(CONCATENATE($F349," ",$G349),AllocFactorMatrix,(AC$4+1),FALSE)*$E350</f>
        <v>291060.38168841897</v>
      </c>
      <c r="AD349" s="62">
        <f ca="1">VLOOKUP(CONCATENATE($F349," ",$G349),AllocFactorMatrix,(AD$4+1),FALSE)*$E350</f>
        <v>40039.723008515488</v>
      </c>
    </row>
    <row r="350" spans="1:30" s="55" customFormat="1" collapsed="1">
      <c r="A350" s="56"/>
      <c r="B350" s="111"/>
      <c r="D350" s="55" t="s">
        <v>197</v>
      </c>
      <c r="E350" s="61">
        <v>21218686</v>
      </c>
      <c r="F350" s="63" t="s">
        <v>594</v>
      </c>
      <c r="G350" s="55" t="str">
        <f>$G$15</f>
        <v>TOTAL</v>
      </c>
      <c r="H350" s="60">
        <f ca="1">SUBTOTAL(9,I350:AD350)</f>
        <v>21218685.999999996</v>
      </c>
      <c r="I350" s="62">
        <f ca="1">VLOOKUP(CONCATENATE($F350," ",$G350),AllocFactorMatrix,(I$4+1),FALSE)*$E350</f>
        <v>11855311.520956732</v>
      </c>
      <c r="J350" s="62">
        <f ca="1">VLOOKUP(CONCATENATE($F350," ",$G350),AllocFactorMatrix,(J$4+1),FALSE)*$E350</f>
        <v>798839.66190516262</v>
      </c>
      <c r="K350" s="62">
        <f ca="1">VLOOKUP(CONCATENATE($F350," ",$G350),AllocFactorMatrix,(K$4+1),FALSE)*$E350</f>
        <v>1899017.3542101365</v>
      </c>
      <c r="L350" s="62">
        <f ca="1">VLOOKUP(CONCATENATE($F350," ",$G350),AllocFactorMatrix,(L$4+1),FALSE)*$E350</f>
        <v>61219.845165199105</v>
      </c>
      <c r="M350" s="62">
        <f ca="1">VLOOKUP(CONCATENATE($F350," ",$G350),AllocFactorMatrix,(M$4+1),FALSE)*$E350</f>
        <v>4864.4855309191016</v>
      </c>
      <c r="N350" s="62">
        <f t="shared" ca="1" si="174"/>
        <v>1965101.6849062548</v>
      </c>
      <c r="O350" s="62">
        <f ca="1">VLOOKUP(CONCATENATE($F350," ",$G350),AllocFactorMatrix,(O$4+1),FALSE)*$E350</f>
        <v>1402656.8070566875</v>
      </c>
      <c r="P350" s="62">
        <f ca="1">VLOOKUP(CONCATENATE($F350," ",$G350),AllocFactorMatrix,(P$4+1),FALSE)*$E350</f>
        <v>236553.85441662924</v>
      </c>
      <c r="Q350" s="62">
        <f ca="1">VLOOKUP(CONCATENATE($F350," ",$G350),AllocFactorMatrix,(Q$4+1),FALSE)*$E350</f>
        <v>77492.952031378896</v>
      </c>
      <c r="R350" s="62">
        <f ca="1">VLOOKUP(CONCATENATE($F350," ",$G350),AllocFactorMatrix,(R$4+1),FALSE)*$E350</f>
        <v>4224.8795629921024</v>
      </c>
      <c r="S350" s="62">
        <f t="shared" ca="1" si="177"/>
        <v>1720928.4930676878</v>
      </c>
      <c r="T350" s="62">
        <f ca="1">VLOOKUP(CONCATENATE($F350," ",$G350),AllocFactorMatrix,(T$4+1),FALSE)*$E350</f>
        <v>48576.93313057629</v>
      </c>
      <c r="U350" s="62">
        <f ca="1">VLOOKUP(CONCATENATE($F350," ",$G350),AllocFactorMatrix,(U$4+1),FALSE)*$E350</f>
        <v>742738.92201895174</v>
      </c>
      <c r="V350" s="62">
        <f ca="1">VLOOKUP(CONCATENATE($F350," ",$G350),AllocFactorMatrix,(V$4+1),FALSE)*$E350</f>
        <v>2760497.8810085128</v>
      </c>
      <c r="W350" s="62">
        <f ca="1">VLOOKUP(CONCATENATE($F350," ",$G350),AllocFactorMatrix,(W$4+1),FALSE)*$E350</f>
        <v>498281.83986892761</v>
      </c>
      <c r="X350" s="62">
        <f t="shared" ca="1" si="178"/>
        <v>4050095.5760269687</v>
      </c>
      <c r="Y350" s="62">
        <f ca="1">VLOOKUP(CONCATENATE($F350," ",$G350),AllocFactorMatrix,(Y$4+1),FALSE)*$E350</f>
        <v>427742.75677797338</v>
      </c>
      <c r="Z350" s="62">
        <f ca="1">VLOOKUP(CONCATENATE($F350," ",$G350),AllocFactorMatrix,(Z$4+1),FALSE)*$E350</f>
        <v>6277.667757512766</v>
      </c>
      <c r="AA350" s="62">
        <f t="shared" ca="1" si="175"/>
        <v>434020.42453548615</v>
      </c>
      <c r="AB350" s="62">
        <f ca="1">VLOOKUP(CONCATENATE($F350," ",$G350),AllocFactorMatrix,(AB$4+1),FALSE)*$E350</f>
        <v>5891.8677283180677</v>
      </c>
      <c r="AC350" s="62">
        <f ca="1">VLOOKUP(CONCATENATE($F350," ",$G350),AllocFactorMatrix,(AC$4+1),FALSE)*$E350</f>
        <v>339415.1747781469</v>
      </c>
      <c r="AD350" s="62">
        <f ca="1">VLOOKUP(CONCATENATE($F350," ",$G350),AllocFactorMatrix,(AD$4+1),FALSE)*$E350</f>
        <v>49081.596095238201</v>
      </c>
    </row>
    <row r="351" spans="1:30" s="55" customFormat="1" hidden="1" outlineLevel="1">
      <c r="A351" s="56"/>
      <c r="B351" s="111"/>
      <c r="E351" s="58"/>
      <c r="F351" s="58"/>
      <c r="G351" s="55" t="str">
        <f>$G$8</f>
        <v>PRODUCTION</v>
      </c>
      <c r="H351" s="60">
        <f t="shared" ref="H351:AD351" ca="1" si="179">H343</f>
        <v>8093833.1280178158</v>
      </c>
      <c r="I351" s="60">
        <f t="shared" ca="1" si="179"/>
        <v>3984397.4316563047</v>
      </c>
      <c r="J351" s="60">
        <f t="shared" ca="1" si="179"/>
        <v>197362.75882610312</v>
      </c>
      <c r="K351" s="60">
        <f t="shared" ca="1" si="179"/>
        <v>722597.34072431747</v>
      </c>
      <c r="L351" s="60">
        <f t="shared" ca="1" si="179"/>
        <v>22734.321959734592</v>
      </c>
      <c r="M351" s="60">
        <f t="shared" ca="1" si="179"/>
        <v>2132.5356288808316</v>
      </c>
      <c r="N351" s="60">
        <f t="shared" ca="1" si="179"/>
        <v>747464.19831293286</v>
      </c>
      <c r="O351" s="60">
        <f t="shared" ca="1" si="179"/>
        <v>549321.39789656363</v>
      </c>
      <c r="P351" s="60">
        <f t="shared" ca="1" si="179"/>
        <v>102374.91896823818</v>
      </c>
      <c r="Q351" s="60">
        <f t="shared" ca="1" si="179"/>
        <v>46244.355923535848</v>
      </c>
      <c r="R351" s="60">
        <f t="shared" ca="1" si="179"/>
        <v>2079.1933846793268</v>
      </c>
      <c r="S351" s="60">
        <f t="shared" ca="1" si="179"/>
        <v>700019.86617301707</v>
      </c>
      <c r="T351" s="60">
        <f t="shared" ca="1" si="179"/>
        <v>19167.74568265774</v>
      </c>
      <c r="U351" s="60">
        <f t="shared" ca="1" si="179"/>
        <v>313800.64681543887</v>
      </c>
      <c r="V351" s="60">
        <f t="shared" ca="1" si="179"/>
        <v>1658662.7272035144</v>
      </c>
      <c r="W351" s="60">
        <f t="shared" ca="1" si="179"/>
        <v>299325.83161948563</v>
      </c>
      <c r="X351" s="60">
        <f t="shared" ca="1" si="179"/>
        <v>2290956.9513210966</v>
      </c>
      <c r="Y351" s="60">
        <f t="shared" ca="1" si="179"/>
        <v>168618.03931004732</v>
      </c>
      <c r="Z351" s="60">
        <f t="shared" ca="1" si="179"/>
        <v>2823.208956326866</v>
      </c>
      <c r="AA351" s="60">
        <f t="shared" ca="1" si="179"/>
        <v>171441.24826637417</v>
      </c>
      <c r="AB351" s="60">
        <f t="shared" ca="1" si="179"/>
        <v>2190.6734619874287</v>
      </c>
      <c r="AC351" s="60">
        <f t="shared" ca="1" si="179"/>
        <v>0</v>
      </c>
      <c r="AD351" s="60">
        <f t="shared" ca="1" si="179"/>
        <v>0</v>
      </c>
    </row>
    <row r="352" spans="1:30" s="55" customFormat="1" hidden="1" outlineLevel="1">
      <c r="A352" s="56"/>
      <c r="B352" s="111"/>
      <c r="E352" s="58"/>
      <c r="F352" s="58"/>
      <c r="G352" s="55" t="str">
        <f>$G$9</f>
        <v>BULKTRAN</v>
      </c>
      <c r="H352" s="60">
        <f t="shared" ref="H352:AD352" ca="1" si="180">H344</f>
        <v>776325.50065918826</v>
      </c>
      <c r="I352" s="60">
        <f t="shared" ca="1" si="180"/>
        <v>381224.93015142326</v>
      </c>
      <c r="J352" s="60">
        <f t="shared" ca="1" si="180"/>
        <v>19036.751311781729</v>
      </c>
      <c r="K352" s="60">
        <f t="shared" ca="1" si="180"/>
        <v>69565.067080328852</v>
      </c>
      <c r="L352" s="60">
        <f t="shared" ca="1" si="180"/>
        <v>2186.9414171761105</v>
      </c>
      <c r="M352" s="60">
        <f t="shared" ca="1" si="180"/>
        <v>209.32605938400249</v>
      </c>
      <c r="N352" s="60">
        <f t="shared" ca="1" si="180"/>
        <v>71961.334556888978</v>
      </c>
      <c r="O352" s="60">
        <f t="shared" ca="1" si="180"/>
        <v>52878.835024283449</v>
      </c>
      <c r="P352" s="60">
        <f t="shared" ca="1" si="180"/>
        <v>9862.5337120111253</v>
      </c>
      <c r="Q352" s="60">
        <f t="shared" ca="1" si="180"/>
        <v>4449.6822948264389</v>
      </c>
      <c r="R352" s="60">
        <f t="shared" ca="1" si="180"/>
        <v>199.92341982155071</v>
      </c>
      <c r="S352" s="60">
        <f t="shared" ca="1" si="180"/>
        <v>67390.97445094258</v>
      </c>
      <c r="T352" s="60">
        <f t="shared" ca="1" si="180"/>
        <v>1837.7246302744202</v>
      </c>
      <c r="U352" s="60">
        <f t="shared" ca="1" si="180"/>
        <v>30141.808049823892</v>
      </c>
      <c r="V352" s="60">
        <f t="shared" ca="1" si="180"/>
        <v>159351.22697421841</v>
      </c>
      <c r="W352" s="60">
        <f t="shared" ca="1" si="180"/>
        <v>28693.761786130148</v>
      </c>
      <c r="X352" s="60">
        <f t="shared" ca="1" si="180"/>
        <v>220024.52144044687</v>
      </c>
      <c r="Y352" s="60">
        <f t="shared" ca="1" si="180"/>
        <v>16204.609301070914</v>
      </c>
      <c r="Z352" s="60">
        <f t="shared" ca="1" si="180"/>
        <v>270.91526156465903</v>
      </c>
      <c r="AA352" s="60">
        <f t="shared" ca="1" si="180"/>
        <v>16475.524562635572</v>
      </c>
      <c r="AB352" s="60">
        <f t="shared" ca="1" si="180"/>
        <v>211.46418506919744</v>
      </c>
      <c r="AC352" s="60">
        <f t="shared" ca="1" si="180"/>
        <v>0</v>
      </c>
      <c r="AD352" s="60">
        <f t="shared" ca="1" si="180"/>
        <v>0</v>
      </c>
    </row>
    <row r="353" spans="1:30" s="55" customFormat="1" hidden="1" outlineLevel="1">
      <c r="A353" s="56"/>
      <c r="B353" s="111"/>
      <c r="E353" s="58"/>
      <c r="F353" s="58"/>
      <c r="G353" s="55" t="str">
        <f>$G$10</f>
        <v>SUBTRAN</v>
      </c>
      <c r="H353" s="60">
        <f t="shared" ref="H353:AD353" ca="1" si="181">H345</f>
        <v>170796.73904191688</v>
      </c>
      <c r="I353" s="60">
        <f t="shared" ca="1" si="181"/>
        <v>82900.714945217071</v>
      </c>
      <c r="J353" s="60">
        <f t="shared" ca="1" si="181"/>
        <v>4039.605007911397</v>
      </c>
      <c r="K353" s="60">
        <f t="shared" ca="1" si="181"/>
        <v>14662.713178796137</v>
      </c>
      <c r="L353" s="60">
        <f t="shared" ca="1" si="181"/>
        <v>452.36870399223329</v>
      </c>
      <c r="M353" s="60">
        <f t="shared" ca="1" si="181"/>
        <v>57.75381349580006</v>
      </c>
      <c r="N353" s="60">
        <f t="shared" ca="1" si="181"/>
        <v>15172.83569628417</v>
      </c>
      <c r="O353" s="60">
        <f t="shared" ca="1" si="181"/>
        <v>11077.657597472631</v>
      </c>
      <c r="P353" s="60">
        <f t="shared" ca="1" si="181"/>
        <v>2061.2326928320913</v>
      </c>
      <c r="Q353" s="60">
        <f t="shared" ca="1" si="181"/>
        <v>1224.5996071512552</v>
      </c>
      <c r="R353" s="60">
        <f t="shared" ca="1" si="181"/>
        <v>0</v>
      </c>
      <c r="S353" s="60">
        <f t="shared" ca="1" si="181"/>
        <v>14363.489897455976</v>
      </c>
      <c r="T353" s="60">
        <f t="shared" ca="1" si="181"/>
        <v>384.92121568197535</v>
      </c>
      <c r="U353" s="60">
        <f t="shared" ca="1" si="181"/>
        <v>6314.9076999409199</v>
      </c>
      <c r="V353" s="60">
        <f t="shared" ca="1" si="181"/>
        <v>44007.474636429477</v>
      </c>
      <c r="W353" s="60">
        <f t="shared" ca="1" si="181"/>
        <v>0</v>
      </c>
      <c r="X353" s="60">
        <f t="shared" ca="1" si="181"/>
        <v>50707.30355205237</v>
      </c>
      <c r="Y353" s="60">
        <f t="shared" ca="1" si="181"/>
        <v>3327.3164534936022</v>
      </c>
      <c r="Z353" s="60">
        <f t="shared" ca="1" si="181"/>
        <v>55.367824088538583</v>
      </c>
      <c r="AA353" s="60">
        <f t="shared" ca="1" si="181"/>
        <v>3382.684277582141</v>
      </c>
      <c r="AB353" s="60">
        <f t="shared" ca="1" si="181"/>
        <v>44.670889486496108</v>
      </c>
      <c r="AC353" s="60">
        <f t="shared" ca="1" si="181"/>
        <v>152.53416528858222</v>
      </c>
      <c r="AD353" s="60">
        <f t="shared" ca="1" si="181"/>
        <v>32.900610638661007</v>
      </c>
    </row>
    <row r="354" spans="1:30" s="55" customFormat="1" hidden="1" outlineLevel="1">
      <c r="A354" s="56"/>
      <c r="B354" s="111"/>
      <c r="E354" s="58"/>
      <c r="F354" s="58"/>
      <c r="G354" s="55" t="str">
        <f>$G$11</f>
        <v>DISTPRI</v>
      </c>
      <c r="H354" s="60">
        <f t="shared" ref="H354:AD354" ca="1" si="182">H346</f>
        <v>4740842.0339759588</v>
      </c>
      <c r="I354" s="60">
        <f t="shared" ca="1" si="182"/>
        <v>3167113.7709266697</v>
      </c>
      <c r="J354" s="60">
        <f t="shared" ca="1" si="182"/>
        <v>149552.81892215306</v>
      </c>
      <c r="K354" s="60">
        <f t="shared" ca="1" si="182"/>
        <v>542829.83901940007</v>
      </c>
      <c r="L354" s="60">
        <f t="shared" ca="1" si="182"/>
        <v>16771.067122156397</v>
      </c>
      <c r="M354" s="60">
        <f t="shared" ca="1" si="182"/>
        <v>0</v>
      </c>
      <c r="N354" s="60">
        <f t="shared" ca="1" si="182"/>
        <v>559600.90614155645</v>
      </c>
      <c r="O354" s="60">
        <f t="shared" ca="1" si="182"/>
        <v>407040.86547253834</v>
      </c>
      <c r="P354" s="60">
        <f t="shared" ca="1" si="182"/>
        <v>75824.103995331505</v>
      </c>
      <c r="Q354" s="60">
        <f t="shared" ca="1" si="182"/>
        <v>0</v>
      </c>
      <c r="R354" s="60">
        <f t="shared" ca="1" si="182"/>
        <v>0</v>
      </c>
      <c r="S354" s="60">
        <f t="shared" ca="1" si="182"/>
        <v>482864.96946786984</v>
      </c>
      <c r="T354" s="60">
        <f t="shared" ca="1" si="182"/>
        <v>14497.191212342177</v>
      </c>
      <c r="U354" s="60">
        <f t="shared" ca="1" si="182"/>
        <v>233892.13860135523</v>
      </c>
      <c r="V354" s="60">
        <f t="shared" ca="1" si="182"/>
        <v>0</v>
      </c>
      <c r="W354" s="60">
        <f t="shared" ca="1" si="182"/>
        <v>0</v>
      </c>
      <c r="X354" s="60">
        <f t="shared" ca="1" si="182"/>
        <v>248389.3298136974</v>
      </c>
      <c r="Y354" s="60">
        <f t="shared" ca="1" si="182"/>
        <v>122694.48902790694</v>
      </c>
      <c r="Z354" s="60">
        <f t="shared" ca="1" si="182"/>
        <v>2046.3523079359652</v>
      </c>
      <c r="AA354" s="60">
        <f t="shared" ca="1" si="182"/>
        <v>124740.8413358429</v>
      </c>
      <c r="AB354" s="60">
        <f t="shared" ca="1" si="182"/>
        <v>1660.1060868428842</v>
      </c>
      <c r="AC354" s="60">
        <f t="shared" ca="1" si="182"/>
        <v>5692.2272223258678</v>
      </c>
      <c r="AD354" s="60">
        <f t="shared" ca="1" si="182"/>
        <v>1227.0640590005387</v>
      </c>
    </row>
    <row r="355" spans="1:30" s="55" customFormat="1" hidden="1" outlineLevel="1">
      <c r="A355" s="56"/>
      <c r="B355" s="111"/>
      <c r="E355" s="58"/>
      <c r="F355" s="58"/>
      <c r="G355" s="55" t="str">
        <f>$G$12</f>
        <v>DISTSEC</v>
      </c>
      <c r="H355" s="60">
        <f t="shared" ref="H355:AD355" ca="1" si="183">H347</f>
        <v>1958680.1598897742</v>
      </c>
      <c r="I355" s="60">
        <f t="shared" ca="1" si="183"/>
        <v>1463837.274892505</v>
      </c>
      <c r="J355" s="60">
        <f t="shared" ca="1" si="183"/>
        <v>70726.144299300955</v>
      </c>
      <c r="K355" s="60">
        <f t="shared" ca="1" si="183"/>
        <v>213310.34741434242</v>
      </c>
      <c r="L355" s="60">
        <f t="shared" ca="1" si="183"/>
        <v>0</v>
      </c>
      <c r="M355" s="60">
        <f t="shared" ca="1" si="183"/>
        <v>0</v>
      </c>
      <c r="N355" s="60">
        <f t="shared" ca="1" si="183"/>
        <v>213310.34741434242</v>
      </c>
      <c r="O355" s="60">
        <f t="shared" ca="1" si="183"/>
        <v>135926.73876522871</v>
      </c>
      <c r="P355" s="60">
        <f t="shared" ca="1" si="183"/>
        <v>0</v>
      </c>
      <c r="Q355" s="60">
        <f t="shared" ca="1" si="183"/>
        <v>0</v>
      </c>
      <c r="R355" s="60">
        <f t="shared" ca="1" si="183"/>
        <v>0</v>
      </c>
      <c r="S355" s="60">
        <f t="shared" ca="1" si="183"/>
        <v>135926.73876522871</v>
      </c>
      <c r="T355" s="60">
        <f t="shared" ca="1" si="183"/>
        <v>3670.9649110082532</v>
      </c>
      <c r="U355" s="60">
        <f t="shared" ca="1" si="183"/>
        <v>0</v>
      </c>
      <c r="V355" s="60">
        <f t="shared" ca="1" si="183"/>
        <v>0</v>
      </c>
      <c r="W355" s="60">
        <f t="shared" ca="1" si="183"/>
        <v>0</v>
      </c>
      <c r="X355" s="60">
        <f t="shared" ca="1" si="183"/>
        <v>3670.9649110082532</v>
      </c>
      <c r="Y355" s="60">
        <f t="shared" ca="1" si="183"/>
        <v>50112.32503925843</v>
      </c>
      <c r="Z355" s="60">
        <f t="shared" ca="1" si="183"/>
        <v>0</v>
      </c>
      <c r="AA355" s="60">
        <f t="shared" ca="1" si="183"/>
        <v>50112.32503925843</v>
      </c>
      <c r="AB355" s="60">
        <f t="shared" ca="1" si="183"/>
        <v>520.66222796917236</v>
      </c>
      <c r="AC355" s="60">
        <f t="shared" ca="1" si="183"/>
        <v>17696.93923500432</v>
      </c>
      <c r="AD355" s="60">
        <f t="shared" ca="1" si="183"/>
        <v>2878.7631051568192</v>
      </c>
    </row>
    <row r="356" spans="1:30" s="55" customFormat="1" hidden="1" outlineLevel="1">
      <c r="A356" s="56"/>
      <c r="B356" s="111"/>
      <c r="E356" s="58"/>
      <c r="F356" s="58"/>
      <c r="G356" s="55" t="str">
        <f>$G$13</f>
        <v>ENERGY</v>
      </c>
      <c r="H356" s="60">
        <f t="shared" ref="H356:AD356" ca="1" si="184">H348</f>
        <v>3131491.4374126773</v>
      </c>
      <c r="I356" s="60">
        <f t="shared" ca="1" si="184"/>
        <v>1175261.0970515925</v>
      </c>
      <c r="J356" s="60">
        <f t="shared" ca="1" si="184"/>
        <v>76146.253665114607</v>
      </c>
      <c r="K356" s="60">
        <f t="shared" ca="1" si="184"/>
        <v>255484.76378235276</v>
      </c>
      <c r="L356" s="60">
        <f t="shared" ca="1" si="184"/>
        <v>8108.7034383936661</v>
      </c>
      <c r="M356" s="60">
        <f t="shared" ca="1" si="184"/>
        <v>742.79330739778311</v>
      </c>
      <c r="N356" s="60">
        <f t="shared" ca="1" si="184"/>
        <v>264336.26052814425</v>
      </c>
      <c r="O356" s="60">
        <f t="shared" ca="1" si="184"/>
        <v>232993.09583374596</v>
      </c>
      <c r="P356" s="60">
        <f t="shared" ca="1" si="184"/>
        <v>43201.394771746527</v>
      </c>
      <c r="Q356" s="60">
        <f t="shared" ca="1" si="184"/>
        <v>19620.92037579084</v>
      </c>
      <c r="R356" s="60">
        <f t="shared" ca="1" si="184"/>
        <v>909.11956312367727</v>
      </c>
      <c r="S356" s="60">
        <f t="shared" ca="1" si="184"/>
        <v>296724.53054440703</v>
      </c>
      <c r="T356" s="60">
        <f t="shared" ca="1" si="184"/>
        <v>8925.5051087965876</v>
      </c>
      <c r="U356" s="60">
        <f t="shared" ca="1" si="184"/>
        <v>156669.49615361163</v>
      </c>
      <c r="V356" s="60">
        <f t="shared" ca="1" si="184"/>
        <v>889721.34118661133</v>
      </c>
      <c r="W356" s="60">
        <f t="shared" ca="1" si="184"/>
        <v>168708.23607340662</v>
      </c>
      <c r="X356" s="60">
        <f t="shared" ca="1" si="184"/>
        <v>1224024.5785224263</v>
      </c>
      <c r="Y356" s="60">
        <f t="shared" ca="1" si="184"/>
        <v>63109.02427420763</v>
      </c>
      <c r="Z356" s="60">
        <f t="shared" ca="1" si="184"/>
        <v>1027.3046852290704</v>
      </c>
      <c r="AA356" s="60">
        <f t="shared" ca="1" si="184"/>
        <v>64136.328959436702</v>
      </c>
      <c r="AB356" s="60">
        <f t="shared" ca="1" si="184"/>
        <v>1146.1503625206672</v>
      </c>
      <c r="AC356" s="60">
        <f t="shared" ca="1" si="184"/>
        <v>24813.092467109076</v>
      </c>
      <c r="AD356" s="60">
        <f t="shared" ca="1" si="184"/>
        <v>4903.1453119266871</v>
      </c>
    </row>
    <row r="357" spans="1:30" s="55" customFormat="1" hidden="1" outlineLevel="1">
      <c r="A357" s="56"/>
      <c r="B357" s="111"/>
      <c r="E357" s="58"/>
      <c r="F357" s="58"/>
      <c r="G357" s="55" t="str">
        <f>$G$14</f>
        <v>CUSTOMER</v>
      </c>
      <c r="H357" s="60">
        <f t="shared" ref="H357:AD357" ca="1" si="185">H349</f>
        <v>2346717.0010026712</v>
      </c>
      <c r="I357" s="60">
        <f t="shared" ca="1" si="185"/>
        <v>1600576.3013330267</v>
      </c>
      <c r="J357" s="60">
        <f t="shared" ca="1" si="185"/>
        <v>281975.32987279783</v>
      </c>
      <c r="K357" s="60">
        <f t="shared" ca="1" si="185"/>
        <v>80567.283010598549</v>
      </c>
      <c r="L357" s="60">
        <f t="shared" ca="1" si="185"/>
        <v>10966.4425237461</v>
      </c>
      <c r="M357" s="60">
        <f t="shared" ca="1" si="185"/>
        <v>1722.076721760686</v>
      </c>
      <c r="N357" s="60">
        <f t="shared" ca="1" si="185"/>
        <v>93255.802256105337</v>
      </c>
      <c r="O357" s="60">
        <f t="shared" ca="1" si="185"/>
        <v>13418.216466855172</v>
      </c>
      <c r="P357" s="60">
        <f t="shared" ca="1" si="185"/>
        <v>3229.6702764699185</v>
      </c>
      <c r="Q357" s="60">
        <f t="shared" ca="1" si="185"/>
        <v>5953.3938300744903</v>
      </c>
      <c r="R357" s="60">
        <f t="shared" ca="1" si="185"/>
        <v>1036.6431953675453</v>
      </c>
      <c r="S357" s="60">
        <f t="shared" ca="1" si="185"/>
        <v>23637.92376876713</v>
      </c>
      <c r="T357" s="60">
        <f t="shared" ca="1" si="185"/>
        <v>92.880369815122961</v>
      </c>
      <c r="U357" s="60">
        <f t="shared" ca="1" si="185"/>
        <v>1919.9246987815154</v>
      </c>
      <c r="V357" s="60">
        <f t="shared" ca="1" si="185"/>
        <v>8755.1110077392859</v>
      </c>
      <c r="W357" s="60">
        <f t="shared" ca="1" si="185"/>
        <v>1554.0103899051435</v>
      </c>
      <c r="X357" s="60">
        <f t="shared" ca="1" si="185"/>
        <v>12321.926466241068</v>
      </c>
      <c r="Y357" s="60">
        <f t="shared" ca="1" si="185"/>
        <v>3676.9533719886817</v>
      </c>
      <c r="Z357" s="60">
        <f t="shared" ca="1" si="185"/>
        <v>54.518722367671124</v>
      </c>
      <c r="AA357" s="60">
        <f t="shared" ca="1" si="185"/>
        <v>3731.472094356353</v>
      </c>
      <c r="AB357" s="60">
        <f t="shared" ca="1" si="185"/>
        <v>118.14051444221985</v>
      </c>
      <c r="AC357" s="60">
        <f t="shared" ca="1" si="185"/>
        <v>291060.38168841897</v>
      </c>
      <c r="AD357" s="60">
        <f t="shared" ca="1" si="185"/>
        <v>40039.723008515488</v>
      </c>
    </row>
    <row r="358" spans="1:30" s="55" customFormat="1" collapsed="1">
      <c r="A358" s="56"/>
      <c r="B358" s="111"/>
      <c r="D358" s="55" t="s">
        <v>198</v>
      </c>
      <c r="E358" s="60">
        <f>E350</f>
        <v>21218686</v>
      </c>
      <c r="F358" s="58"/>
      <c r="G358" s="55" t="str">
        <f>$G$15</f>
        <v>TOTAL</v>
      </c>
      <c r="H358" s="60">
        <f ca="1">H350</f>
        <v>21218685.999999996</v>
      </c>
      <c r="I358" s="60">
        <f ca="1">I350</f>
        <v>11855311.520956732</v>
      </c>
      <c r="J358" s="60">
        <f t="shared" ref="J358:AD358" ca="1" si="186">J350</f>
        <v>798839.66190516262</v>
      </c>
      <c r="K358" s="60">
        <f t="shared" ca="1" si="186"/>
        <v>1899017.3542101365</v>
      </c>
      <c r="L358" s="60">
        <f t="shared" ca="1" si="186"/>
        <v>61219.845165199105</v>
      </c>
      <c r="M358" s="60">
        <f t="shared" ca="1" si="186"/>
        <v>4864.4855309191016</v>
      </c>
      <c r="N358" s="60">
        <f t="shared" ca="1" si="186"/>
        <v>1965101.6849062548</v>
      </c>
      <c r="O358" s="60">
        <f t="shared" ca="1" si="186"/>
        <v>1402656.8070566875</v>
      </c>
      <c r="P358" s="60">
        <f t="shared" ca="1" si="186"/>
        <v>236553.85441662924</v>
      </c>
      <c r="Q358" s="60">
        <f t="shared" ca="1" si="186"/>
        <v>77492.952031378896</v>
      </c>
      <c r="R358" s="60">
        <f t="shared" ca="1" si="186"/>
        <v>4224.8795629921024</v>
      </c>
      <c r="S358" s="60">
        <f t="shared" ca="1" si="186"/>
        <v>1720928.4930676878</v>
      </c>
      <c r="T358" s="60">
        <f t="shared" ca="1" si="186"/>
        <v>48576.93313057629</v>
      </c>
      <c r="U358" s="60">
        <f t="shared" ca="1" si="186"/>
        <v>742738.92201895174</v>
      </c>
      <c r="V358" s="60">
        <f t="shared" ca="1" si="186"/>
        <v>2760497.8810085128</v>
      </c>
      <c r="W358" s="60">
        <f t="shared" ca="1" si="186"/>
        <v>498281.83986892761</v>
      </c>
      <c r="X358" s="60">
        <f t="shared" ca="1" si="186"/>
        <v>4050095.5760269687</v>
      </c>
      <c r="Y358" s="60">
        <f t="shared" ca="1" si="186"/>
        <v>427742.75677797338</v>
      </c>
      <c r="Z358" s="60">
        <f t="shared" ca="1" si="186"/>
        <v>6277.667757512766</v>
      </c>
      <c r="AA358" s="60">
        <f t="shared" ca="1" si="186"/>
        <v>434020.42453548615</v>
      </c>
      <c r="AB358" s="60">
        <f t="shared" ca="1" si="186"/>
        <v>5891.8677283180677</v>
      </c>
      <c r="AC358" s="60">
        <f t="shared" ca="1" si="186"/>
        <v>339415.1747781469</v>
      </c>
      <c r="AD358" s="60">
        <f t="shared" ca="1" si="186"/>
        <v>49081.596095238201</v>
      </c>
    </row>
    <row r="359" spans="1:30" s="55" customFormat="1">
      <c r="A359" s="56"/>
      <c r="B359" s="111"/>
      <c r="E359" s="60"/>
      <c r="F359" s="58"/>
      <c r="H359" s="60"/>
      <c r="I359" s="60"/>
      <c r="J359" s="60"/>
      <c r="K359" s="60"/>
      <c r="L359" s="60"/>
      <c r="M359" s="60"/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  <c r="AA359" s="60"/>
      <c r="AB359" s="60"/>
      <c r="AC359" s="60"/>
      <c r="AD359" s="60"/>
    </row>
    <row r="360" spans="1:30">
      <c r="C360" s="108" t="s">
        <v>542</v>
      </c>
      <c r="E360" s="4"/>
      <c r="F360" s="117"/>
      <c r="G360" s="7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</row>
    <row r="361" spans="1:30" hidden="1" outlineLevel="1">
      <c r="E361" s="55"/>
      <c r="F361" s="52" t="str">
        <f>F368</f>
        <v>PROD_DEMAND</v>
      </c>
      <c r="G361" s="55" t="str">
        <f>$G$8</f>
        <v>PRODUCTION</v>
      </c>
      <c r="H361" s="4">
        <f t="shared" ref="H361:H368" si="187">SUBTOTAL(9,I361:AD361)</f>
        <v>6.9999999999999964</v>
      </c>
      <c r="I361" s="5">
        <f>VLOOKUP(CONCATENATE($F361," ",$G361),AllocFactorMatrix,(I$4+1),FALSE)*$E368</f>
        <v>3.4480809331983013</v>
      </c>
      <c r="J361" s="5">
        <f>VLOOKUP(CONCATENATE($F361," ",$G361),AllocFactorMatrix,(J$4+1),FALSE)*$E368</f>
        <v>0.17045096129346635</v>
      </c>
      <c r="K361" s="5">
        <f>VLOOKUP(CONCATENATE($F361," ",$G361),AllocFactorMatrix,(K$4+1),FALSE)*$E368</f>
        <v>0.62435210253952489</v>
      </c>
      <c r="L361" s="5">
        <f>VLOOKUP(CONCATENATE($F361," ",$G361),AllocFactorMatrix,(L$4+1),FALSE)*$E368</f>
        <v>1.9652387489651205E-2</v>
      </c>
      <c r="M361" s="5">
        <f>VLOOKUP(CONCATENATE($F361," ",$G361),AllocFactorMatrix,(M$4+1),FALSE)*$E368</f>
        <v>1.8429380144333468E-3</v>
      </c>
      <c r="N361" s="5">
        <f t="shared" ref="N361:N368" si="188">SUBTOTAL(9,K361:M361)</f>
        <v>0.64584742804360951</v>
      </c>
      <c r="O361" s="5">
        <f>VLOOKUP(CONCATENATE($F361," ",$G361),AllocFactorMatrix,(O$4+1),FALSE)*$E368</f>
        <v>0.47460472261948633</v>
      </c>
      <c r="P361" s="5">
        <f>VLOOKUP(CONCATENATE($F361," ",$G361),AllocFactorMatrix,(P$4+1),FALSE)*$E368</f>
        <v>8.8432686933395233E-2</v>
      </c>
      <c r="Q361" s="5">
        <f>VLOOKUP(CONCATENATE($F361," ",$G361),AllocFactorMatrix,(Q$4+1),FALSE)*$E368</f>
        <v>3.9961084608528152E-2</v>
      </c>
      <c r="R361" s="5">
        <f>VLOOKUP(CONCATENATE($F361," ",$G361),AllocFactorMatrix,(R$4+1),FALSE)*$E368</f>
        <v>1.7970053059864831E-3</v>
      </c>
      <c r="S361" s="5">
        <f>SUBTOTAL(9,O361:R361)</f>
        <v>0.60479549946739619</v>
      </c>
      <c r="T361" s="5">
        <f>VLOOKUP(CONCATENATE($F361," ",$G361),AllocFactorMatrix,(T$4+1),FALSE)*$E368</f>
        <v>1.6579158584574417E-2</v>
      </c>
      <c r="U361" s="5">
        <f>VLOOKUP(CONCATENATE($F361," ",$G361),AllocFactorMatrix,(U$4+1),FALSE)*$E368</f>
        <v>0.27131510544896625</v>
      </c>
      <c r="V361" s="5">
        <f>VLOOKUP(CONCATENATE($F361," ",$G361),AllocFactorMatrix,(V$4+1),FALSE)*$E368</f>
        <v>1.43390795583012</v>
      </c>
      <c r="W361" s="5">
        <f>VLOOKUP(CONCATENATE($F361," ",$G361),AllocFactorMatrix,(W$4+1),FALSE)*$E368</f>
        <v>0.25894001085401136</v>
      </c>
      <c r="X361" s="5">
        <f>SUBTOTAL(9,T361:W361)</f>
        <v>1.9807422307176721</v>
      </c>
      <c r="Y361" s="5">
        <f>VLOOKUP(CONCATENATE($F361," ",$G361),AllocFactorMatrix,(Y$4+1),FALSE)*$E368</f>
        <v>0.14575035721342372</v>
      </c>
      <c r="Z361" s="5">
        <f>VLOOKUP(CONCATENATE($F361," ",$G361),AllocFactorMatrix,(Z$4+1),FALSE)*$E368</f>
        <v>2.4412627708868739E-3</v>
      </c>
      <c r="AA361" s="5">
        <f t="shared" ref="AA361:AA368" si="189">SUBTOTAL(9,Y361:Z361)</f>
        <v>0.1481916199843106</v>
      </c>
      <c r="AB361" s="5">
        <f>VLOOKUP(CONCATENATE($F361," ",$G361),AllocFactorMatrix,(AB$4+1),FALSE)*$E368</f>
        <v>1.8913272952423012E-3</v>
      </c>
      <c r="AC361" s="5">
        <f>VLOOKUP(CONCATENATE($F361," ",$G361),AllocFactorMatrix,(AC$4+1),FALSE)*$E368</f>
        <v>0</v>
      </c>
      <c r="AD361" s="5">
        <f>VLOOKUP(CONCATENATE($F361," ",$G361),AllocFactorMatrix,(AD$4+1),FALSE)*$E368</f>
        <v>0</v>
      </c>
    </row>
    <row r="362" spans="1:30" hidden="1" outlineLevel="1">
      <c r="E362" s="55"/>
      <c r="F362" s="52" t="str">
        <f>F368</f>
        <v>PROD_DEMAND</v>
      </c>
      <c r="G362" s="55" t="str">
        <f>$G$9</f>
        <v>BULKTRAN</v>
      </c>
      <c r="H362" s="4">
        <f t="shared" si="187"/>
        <v>0</v>
      </c>
      <c r="I362" s="5">
        <f>VLOOKUP(CONCATENATE($F362," ",$G362),AllocFactorMatrix,(I$4+1),FALSE)*$E368</f>
        <v>0</v>
      </c>
      <c r="J362" s="5">
        <f>VLOOKUP(CONCATENATE($F362," ",$G362),AllocFactorMatrix,(J$4+1),FALSE)*$E368</f>
        <v>0</v>
      </c>
      <c r="K362" s="5">
        <f>VLOOKUP(CONCATENATE($F362," ",$G362),AllocFactorMatrix,(K$4+1),FALSE)*$E368</f>
        <v>0</v>
      </c>
      <c r="L362" s="5">
        <f>VLOOKUP(CONCATENATE($F362," ",$G362),AllocFactorMatrix,(L$4+1),FALSE)*$E368</f>
        <v>0</v>
      </c>
      <c r="M362" s="5">
        <f>VLOOKUP(CONCATENATE($F362," ",$G362),AllocFactorMatrix,(M$4+1),FALSE)*$E368</f>
        <v>0</v>
      </c>
      <c r="N362" s="5">
        <f t="shared" si="188"/>
        <v>0</v>
      </c>
      <c r="O362" s="5">
        <f>VLOOKUP(CONCATENATE($F362," ",$G362),AllocFactorMatrix,(O$4+1),FALSE)*$E368</f>
        <v>0</v>
      </c>
      <c r="P362" s="5">
        <f>VLOOKUP(CONCATENATE($F362," ",$G362),AllocFactorMatrix,(P$4+1),FALSE)*$E368</f>
        <v>0</v>
      </c>
      <c r="Q362" s="5">
        <f>VLOOKUP(CONCATENATE($F362," ",$G362),AllocFactorMatrix,(Q$4+1),FALSE)*$E368</f>
        <v>0</v>
      </c>
      <c r="R362" s="5">
        <f>VLOOKUP(CONCATENATE($F362," ",$G362),AllocFactorMatrix,(R$4+1),FALSE)*$E368</f>
        <v>0</v>
      </c>
      <c r="S362" s="5">
        <f t="shared" ref="S362:S368" si="190">SUBTOTAL(9,O362:R362)</f>
        <v>0</v>
      </c>
      <c r="T362" s="5">
        <f>VLOOKUP(CONCATENATE($F362," ",$G362),AllocFactorMatrix,(T$4+1),FALSE)*$E368</f>
        <v>0</v>
      </c>
      <c r="U362" s="5">
        <f>VLOOKUP(CONCATENATE($F362," ",$G362),AllocFactorMatrix,(U$4+1),FALSE)*$E368</f>
        <v>0</v>
      </c>
      <c r="V362" s="5">
        <f>VLOOKUP(CONCATENATE($F362," ",$G362),AllocFactorMatrix,(V$4+1),FALSE)*$E368</f>
        <v>0</v>
      </c>
      <c r="W362" s="5">
        <f>VLOOKUP(CONCATENATE($F362," ",$G362),AllocFactorMatrix,(W$4+1),FALSE)*$E368</f>
        <v>0</v>
      </c>
      <c r="X362" s="5">
        <f t="shared" ref="X362:X368" si="191">SUBTOTAL(9,T362:W362)</f>
        <v>0</v>
      </c>
      <c r="Y362" s="5">
        <f>VLOOKUP(CONCATENATE($F362," ",$G362),AllocFactorMatrix,(Y$4+1),FALSE)*$E368</f>
        <v>0</v>
      </c>
      <c r="Z362" s="5">
        <f>VLOOKUP(CONCATENATE($F362," ",$G362),AllocFactorMatrix,(Z$4+1),FALSE)*$E368</f>
        <v>0</v>
      </c>
      <c r="AA362" s="5">
        <f t="shared" si="189"/>
        <v>0</v>
      </c>
      <c r="AB362" s="5">
        <f>VLOOKUP(CONCATENATE($F362," ",$G362),AllocFactorMatrix,(AB$4+1),FALSE)*$E368</f>
        <v>0</v>
      </c>
      <c r="AC362" s="5">
        <f>VLOOKUP(CONCATENATE($F362," ",$G362),AllocFactorMatrix,(AC$4+1),FALSE)*$E368</f>
        <v>0</v>
      </c>
      <c r="AD362" s="5">
        <f>VLOOKUP(CONCATENATE($F362," ",$G362),AllocFactorMatrix,(AD$4+1),FALSE)*$E368</f>
        <v>0</v>
      </c>
    </row>
    <row r="363" spans="1:30" hidden="1" outlineLevel="1">
      <c r="E363" s="55"/>
      <c r="F363" s="52" t="str">
        <f>F368</f>
        <v>PROD_DEMAND</v>
      </c>
      <c r="G363" s="55" t="str">
        <f>$G$10</f>
        <v>SUBTRAN</v>
      </c>
      <c r="H363" s="4">
        <f t="shared" si="187"/>
        <v>0</v>
      </c>
      <c r="I363" s="5">
        <f>VLOOKUP(CONCATENATE($F363," ",$G363),AllocFactorMatrix,(I$4+1),FALSE)*$E368</f>
        <v>0</v>
      </c>
      <c r="J363" s="5">
        <f>VLOOKUP(CONCATENATE($F363," ",$G363),AllocFactorMatrix,(J$4+1),FALSE)*$E368</f>
        <v>0</v>
      </c>
      <c r="K363" s="5">
        <f>VLOOKUP(CONCATENATE($F363," ",$G363),AllocFactorMatrix,(K$4+1),FALSE)*$E368</f>
        <v>0</v>
      </c>
      <c r="L363" s="5">
        <f>VLOOKUP(CONCATENATE($F363," ",$G363),AllocFactorMatrix,(L$4+1),FALSE)*$E368</f>
        <v>0</v>
      </c>
      <c r="M363" s="5">
        <f>VLOOKUP(CONCATENATE($F363," ",$G363),AllocFactorMatrix,(M$4+1),FALSE)*$E368</f>
        <v>0</v>
      </c>
      <c r="N363" s="5">
        <f t="shared" si="188"/>
        <v>0</v>
      </c>
      <c r="O363" s="5">
        <f>VLOOKUP(CONCATENATE($F363," ",$G363),AllocFactorMatrix,(O$4+1),FALSE)*$E368</f>
        <v>0</v>
      </c>
      <c r="P363" s="5">
        <f>VLOOKUP(CONCATENATE($F363," ",$G363),AllocFactorMatrix,(P$4+1),FALSE)*$E368</f>
        <v>0</v>
      </c>
      <c r="Q363" s="5">
        <f>VLOOKUP(CONCATENATE($F363," ",$G363),AllocFactorMatrix,(Q$4+1),FALSE)*$E368</f>
        <v>0</v>
      </c>
      <c r="R363" s="5">
        <f>VLOOKUP(CONCATENATE($F363," ",$G363),AllocFactorMatrix,(R$4+1),FALSE)*$E368</f>
        <v>0</v>
      </c>
      <c r="S363" s="5">
        <f t="shared" si="190"/>
        <v>0</v>
      </c>
      <c r="T363" s="5">
        <f>VLOOKUP(CONCATENATE($F363," ",$G363),AllocFactorMatrix,(T$4+1),FALSE)*$E368</f>
        <v>0</v>
      </c>
      <c r="U363" s="5">
        <f>VLOOKUP(CONCATENATE($F363," ",$G363),AllocFactorMatrix,(U$4+1),FALSE)*$E368</f>
        <v>0</v>
      </c>
      <c r="V363" s="5">
        <f>VLOOKUP(CONCATENATE($F363," ",$G363),AllocFactorMatrix,(V$4+1),FALSE)*$E368</f>
        <v>0</v>
      </c>
      <c r="W363" s="5">
        <f>VLOOKUP(CONCATENATE($F363," ",$G363),AllocFactorMatrix,(W$4+1),FALSE)*$E368</f>
        <v>0</v>
      </c>
      <c r="X363" s="5">
        <f t="shared" si="191"/>
        <v>0</v>
      </c>
      <c r="Y363" s="5">
        <f>VLOOKUP(CONCATENATE($F363," ",$G363),AllocFactorMatrix,(Y$4+1),FALSE)*$E368</f>
        <v>0</v>
      </c>
      <c r="Z363" s="5">
        <f>VLOOKUP(CONCATENATE($F363," ",$G363),AllocFactorMatrix,(Z$4+1),FALSE)*$E368</f>
        <v>0</v>
      </c>
      <c r="AA363" s="5">
        <f t="shared" si="189"/>
        <v>0</v>
      </c>
      <c r="AB363" s="5">
        <f>VLOOKUP(CONCATENATE($F363," ",$G363),AllocFactorMatrix,(AB$4+1),FALSE)*$E368</f>
        <v>0</v>
      </c>
      <c r="AC363" s="5">
        <f>VLOOKUP(CONCATENATE($F363," ",$G363),AllocFactorMatrix,(AC$4+1),FALSE)*$E368</f>
        <v>0</v>
      </c>
      <c r="AD363" s="5">
        <f>VLOOKUP(CONCATENATE($F363," ",$G363),AllocFactorMatrix,(AD$4+1),FALSE)*$E368</f>
        <v>0</v>
      </c>
    </row>
    <row r="364" spans="1:30" hidden="1" outlineLevel="1">
      <c r="E364" s="55"/>
      <c r="F364" s="52" t="str">
        <f>F368</f>
        <v>PROD_DEMAND</v>
      </c>
      <c r="G364" s="55" t="str">
        <f>$G$11</f>
        <v>DISTPRI</v>
      </c>
      <c r="H364" s="4">
        <f t="shared" si="187"/>
        <v>0</v>
      </c>
      <c r="I364" s="5">
        <f>VLOOKUP(CONCATENATE($F364," ",$G364),AllocFactorMatrix,(I$4+1),FALSE)*$E368</f>
        <v>0</v>
      </c>
      <c r="J364" s="5">
        <f>VLOOKUP(CONCATENATE($F364," ",$G364),AllocFactorMatrix,(J$4+1),FALSE)*$E368</f>
        <v>0</v>
      </c>
      <c r="K364" s="5">
        <f>VLOOKUP(CONCATENATE($F364," ",$G364),AllocFactorMatrix,(K$4+1),FALSE)*$E368</f>
        <v>0</v>
      </c>
      <c r="L364" s="5">
        <f>VLOOKUP(CONCATENATE($F364," ",$G364),AllocFactorMatrix,(L$4+1),FALSE)*$E368</f>
        <v>0</v>
      </c>
      <c r="M364" s="5">
        <f>VLOOKUP(CONCATENATE($F364," ",$G364),AllocFactorMatrix,(M$4+1),FALSE)*$E368</f>
        <v>0</v>
      </c>
      <c r="N364" s="5">
        <f t="shared" si="188"/>
        <v>0</v>
      </c>
      <c r="O364" s="5">
        <f>VLOOKUP(CONCATENATE($F364," ",$G364),AllocFactorMatrix,(O$4+1),FALSE)*$E368</f>
        <v>0</v>
      </c>
      <c r="P364" s="5">
        <f>VLOOKUP(CONCATENATE($F364," ",$G364),AllocFactorMatrix,(P$4+1),FALSE)*$E368</f>
        <v>0</v>
      </c>
      <c r="Q364" s="5">
        <f>VLOOKUP(CONCATENATE($F364," ",$G364),AllocFactorMatrix,(Q$4+1),FALSE)*$E368</f>
        <v>0</v>
      </c>
      <c r="R364" s="5">
        <f>VLOOKUP(CONCATENATE($F364," ",$G364),AllocFactorMatrix,(R$4+1),FALSE)*$E368</f>
        <v>0</v>
      </c>
      <c r="S364" s="5">
        <f t="shared" si="190"/>
        <v>0</v>
      </c>
      <c r="T364" s="5">
        <f>VLOOKUP(CONCATENATE($F364," ",$G364),AllocFactorMatrix,(T$4+1),FALSE)*$E368</f>
        <v>0</v>
      </c>
      <c r="U364" s="5">
        <f>VLOOKUP(CONCATENATE($F364," ",$G364),AllocFactorMatrix,(U$4+1),FALSE)*$E368</f>
        <v>0</v>
      </c>
      <c r="V364" s="5">
        <f>VLOOKUP(CONCATENATE($F364," ",$G364),AllocFactorMatrix,(V$4+1),FALSE)*$E368</f>
        <v>0</v>
      </c>
      <c r="W364" s="5">
        <f>VLOOKUP(CONCATENATE($F364," ",$G364),AllocFactorMatrix,(W$4+1),FALSE)*$E368</f>
        <v>0</v>
      </c>
      <c r="X364" s="5">
        <f t="shared" si="191"/>
        <v>0</v>
      </c>
      <c r="Y364" s="5">
        <f>VLOOKUP(CONCATENATE($F364," ",$G364),AllocFactorMatrix,(Y$4+1),FALSE)*$E368</f>
        <v>0</v>
      </c>
      <c r="Z364" s="5">
        <f>VLOOKUP(CONCATENATE($F364," ",$G364),AllocFactorMatrix,(Z$4+1),FALSE)*$E368</f>
        <v>0</v>
      </c>
      <c r="AA364" s="5">
        <f t="shared" si="189"/>
        <v>0</v>
      </c>
      <c r="AB364" s="5">
        <f>VLOOKUP(CONCATENATE($F364," ",$G364),AllocFactorMatrix,(AB$4+1),FALSE)*$E368</f>
        <v>0</v>
      </c>
      <c r="AC364" s="5">
        <f>VLOOKUP(CONCATENATE($F364," ",$G364),AllocFactorMatrix,(AC$4+1),FALSE)*$E368</f>
        <v>0</v>
      </c>
      <c r="AD364" s="5">
        <f>VLOOKUP(CONCATENATE($F364," ",$G364),AllocFactorMatrix,(AD$4+1),FALSE)*$E368</f>
        <v>0</v>
      </c>
    </row>
    <row r="365" spans="1:30" hidden="1" outlineLevel="1">
      <c r="E365" s="55"/>
      <c r="F365" s="52" t="str">
        <f>F368</f>
        <v>PROD_DEMAND</v>
      </c>
      <c r="G365" s="55" t="str">
        <f>$G$12</f>
        <v>DISTSEC</v>
      </c>
      <c r="H365" s="4">
        <f t="shared" si="187"/>
        <v>0</v>
      </c>
      <c r="I365" s="5">
        <f>VLOOKUP(CONCATENATE($F365," ",$G365),AllocFactorMatrix,(I$4+1),FALSE)*$E368</f>
        <v>0</v>
      </c>
      <c r="J365" s="5">
        <f>VLOOKUP(CONCATENATE($F365," ",$G365),AllocFactorMatrix,(J$4+1),FALSE)*$E368</f>
        <v>0</v>
      </c>
      <c r="K365" s="5">
        <f>VLOOKUP(CONCATENATE($F365," ",$G365),AllocFactorMatrix,(K$4+1),FALSE)*$E368</f>
        <v>0</v>
      </c>
      <c r="L365" s="5">
        <f>VLOOKUP(CONCATENATE($F365," ",$G365),AllocFactorMatrix,(L$4+1),FALSE)*$E368</f>
        <v>0</v>
      </c>
      <c r="M365" s="5">
        <f>VLOOKUP(CONCATENATE($F365," ",$G365),AllocFactorMatrix,(M$4+1),FALSE)*$E368</f>
        <v>0</v>
      </c>
      <c r="N365" s="5">
        <f t="shared" si="188"/>
        <v>0</v>
      </c>
      <c r="O365" s="5">
        <f>VLOOKUP(CONCATENATE($F365," ",$G365),AllocFactorMatrix,(O$4+1),FALSE)*$E368</f>
        <v>0</v>
      </c>
      <c r="P365" s="5">
        <f>VLOOKUP(CONCATENATE($F365," ",$G365),AllocFactorMatrix,(P$4+1),FALSE)*$E368</f>
        <v>0</v>
      </c>
      <c r="Q365" s="5">
        <f>VLOOKUP(CONCATENATE($F365," ",$G365),AllocFactorMatrix,(Q$4+1),FALSE)*$E368</f>
        <v>0</v>
      </c>
      <c r="R365" s="5">
        <f>VLOOKUP(CONCATENATE($F365," ",$G365),AllocFactorMatrix,(R$4+1),FALSE)*$E368</f>
        <v>0</v>
      </c>
      <c r="S365" s="5">
        <f t="shared" si="190"/>
        <v>0</v>
      </c>
      <c r="T365" s="5">
        <f>VLOOKUP(CONCATENATE($F365," ",$G365),AllocFactorMatrix,(T$4+1),FALSE)*$E368</f>
        <v>0</v>
      </c>
      <c r="U365" s="5">
        <f>VLOOKUP(CONCATENATE($F365," ",$G365),AllocFactorMatrix,(U$4+1),FALSE)*$E368</f>
        <v>0</v>
      </c>
      <c r="V365" s="5">
        <f>VLOOKUP(CONCATENATE($F365," ",$G365),AllocFactorMatrix,(V$4+1),FALSE)*$E368</f>
        <v>0</v>
      </c>
      <c r="W365" s="5">
        <f>VLOOKUP(CONCATENATE($F365," ",$G365),AllocFactorMatrix,(W$4+1),FALSE)*$E368</f>
        <v>0</v>
      </c>
      <c r="X365" s="5">
        <f t="shared" si="191"/>
        <v>0</v>
      </c>
      <c r="Y365" s="5">
        <f>VLOOKUP(CONCATENATE($F365," ",$G365),AllocFactorMatrix,(Y$4+1),FALSE)*$E368</f>
        <v>0</v>
      </c>
      <c r="Z365" s="5">
        <f>VLOOKUP(CONCATENATE($F365," ",$G365),AllocFactorMatrix,(Z$4+1),FALSE)*$E368</f>
        <v>0</v>
      </c>
      <c r="AA365" s="5">
        <f t="shared" si="189"/>
        <v>0</v>
      </c>
      <c r="AB365" s="5">
        <f>VLOOKUP(CONCATENATE($F365," ",$G365),AllocFactorMatrix,(AB$4+1),FALSE)*$E368</f>
        <v>0</v>
      </c>
      <c r="AC365" s="5">
        <f>VLOOKUP(CONCATENATE($F365," ",$G365),AllocFactorMatrix,(AC$4+1),FALSE)*$E368</f>
        <v>0</v>
      </c>
      <c r="AD365" s="5">
        <f>VLOOKUP(CONCATENATE($F365," ",$G365),AllocFactorMatrix,(AD$4+1),FALSE)*$E368</f>
        <v>0</v>
      </c>
    </row>
    <row r="366" spans="1:30" hidden="1" outlineLevel="1">
      <c r="E366" s="55"/>
      <c r="F366" s="52" t="str">
        <f>F368</f>
        <v>PROD_DEMAND</v>
      </c>
      <c r="G366" s="55" t="str">
        <f>$G$13</f>
        <v>ENERGY</v>
      </c>
      <c r="H366" s="4">
        <f t="shared" si="187"/>
        <v>0</v>
      </c>
      <c r="I366" s="5">
        <f>VLOOKUP(CONCATENATE($F366," ",$G366),AllocFactorMatrix,(I$4+1),FALSE)*$E368</f>
        <v>0</v>
      </c>
      <c r="J366" s="5">
        <f>VLOOKUP(CONCATENATE($F366," ",$G366),AllocFactorMatrix,(J$4+1),FALSE)*$E368</f>
        <v>0</v>
      </c>
      <c r="K366" s="5">
        <f>VLOOKUP(CONCATENATE($F366," ",$G366),AllocFactorMatrix,(K$4+1),FALSE)*$E368</f>
        <v>0</v>
      </c>
      <c r="L366" s="5">
        <f>VLOOKUP(CONCATENATE($F366," ",$G366),AllocFactorMatrix,(L$4+1),FALSE)*$E368</f>
        <v>0</v>
      </c>
      <c r="M366" s="5">
        <f>VLOOKUP(CONCATENATE($F366," ",$G366),AllocFactorMatrix,(M$4+1),FALSE)*$E368</f>
        <v>0</v>
      </c>
      <c r="N366" s="5">
        <f t="shared" si="188"/>
        <v>0</v>
      </c>
      <c r="O366" s="5">
        <f>VLOOKUP(CONCATENATE($F366," ",$G366),AllocFactorMatrix,(O$4+1),FALSE)*$E368</f>
        <v>0</v>
      </c>
      <c r="P366" s="5">
        <f>VLOOKUP(CONCATENATE($F366," ",$G366),AllocFactorMatrix,(P$4+1),FALSE)*$E368</f>
        <v>0</v>
      </c>
      <c r="Q366" s="5">
        <f>VLOOKUP(CONCATENATE($F366," ",$G366),AllocFactorMatrix,(Q$4+1),FALSE)*$E368</f>
        <v>0</v>
      </c>
      <c r="R366" s="5">
        <f>VLOOKUP(CONCATENATE($F366," ",$G366),AllocFactorMatrix,(R$4+1),FALSE)*$E368</f>
        <v>0</v>
      </c>
      <c r="S366" s="5">
        <f t="shared" si="190"/>
        <v>0</v>
      </c>
      <c r="T366" s="5">
        <f>VLOOKUP(CONCATENATE($F366," ",$G366),AllocFactorMatrix,(T$4+1),FALSE)*$E368</f>
        <v>0</v>
      </c>
      <c r="U366" s="5">
        <f>VLOOKUP(CONCATENATE($F366," ",$G366),AllocFactorMatrix,(U$4+1),FALSE)*$E368</f>
        <v>0</v>
      </c>
      <c r="V366" s="5">
        <f>VLOOKUP(CONCATENATE($F366," ",$G366),AllocFactorMatrix,(V$4+1),FALSE)*$E368</f>
        <v>0</v>
      </c>
      <c r="W366" s="5">
        <f>VLOOKUP(CONCATENATE($F366," ",$G366),AllocFactorMatrix,(W$4+1),FALSE)*$E368</f>
        <v>0</v>
      </c>
      <c r="X366" s="5">
        <f t="shared" si="191"/>
        <v>0</v>
      </c>
      <c r="Y366" s="5">
        <f>VLOOKUP(CONCATENATE($F366," ",$G366),AllocFactorMatrix,(Y$4+1),FALSE)*$E368</f>
        <v>0</v>
      </c>
      <c r="Z366" s="5">
        <f>VLOOKUP(CONCATENATE($F366," ",$G366),AllocFactorMatrix,(Z$4+1),FALSE)*$E368</f>
        <v>0</v>
      </c>
      <c r="AA366" s="5">
        <f t="shared" si="189"/>
        <v>0</v>
      </c>
      <c r="AB366" s="5">
        <f>VLOOKUP(CONCATENATE($F366," ",$G366),AllocFactorMatrix,(AB$4+1),FALSE)*$E368</f>
        <v>0</v>
      </c>
      <c r="AC366" s="5">
        <f>VLOOKUP(CONCATENATE($F366," ",$G366),AllocFactorMatrix,(AC$4+1),FALSE)*$E368</f>
        <v>0</v>
      </c>
      <c r="AD366" s="5">
        <f>VLOOKUP(CONCATENATE($F366," ",$G366),AllocFactorMatrix,(AD$4+1),FALSE)*$E368</f>
        <v>0</v>
      </c>
    </row>
    <row r="367" spans="1:30" hidden="1" outlineLevel="1">
      <c r="E367" s="55"/>
      <c r="F367" s="52" t="str">
        <f>F368</f>
        <v>PROD_DEMAND</v>
      </c>
      <c r="G367" s="55" t="str">
        <f>$G$14</f>
        <v>CUSTOMER</v>
      </c>
      <c r="H367" s="4">
        <f t="shared" si="187"/>
        <v>0</v>
      </c>
      <c r="I367" s="5">
        <f>VLOOKUP(CONCATENATE($F367," ",$G367),AllocFactorMatrix,(I$4+1),FALSE)*$E368</f>
        <v>0</v>
      </c>
      <c r="J367" s="5">
        <f>VLOOKUP(CONCATENATE($F367," ",$G367),AllocFactorMatrix,(J$4+1),FALSE)*$E368</f>
        <v>0</v>
      </c>
      <c r="K367" s="5">
        <f>VLOOKUP(CONCATENATE($F367," ",$G367),AllocFactorMatrix,(K$4+1),FALSE)*$E368</f>
        <v>0</v>
      </c>
      <c r="L367" s="5">
        <f>VLOOKUP(CONCATENATE($F367," ",$G367),AllocFactorMatrix,(L$4+1),FALSE)*$E368</f>
        <v>0</v>
      </c>
      <c r="M367" s="5">
        <f>VLOOKUP(CONCATENATE($F367," ",$G367),AllocFactorMatrix,(M$4+1),FALSE)*$E368</f>
        <v>0</v>
      </c>
      <c r="N367" s="5">
        <f t="shared" si="188"/>
        <v>0</v>
      </c>
      <c r="O367" s="5">
        <f>VLOOKUP(CONCATENATE($F367," ",$G367),AllocFactorMatrix,(O$4+1),FALSE)*$E368</f>
        <v>0</v>
      </c>
      <c r="P367" s="5">
        <f>VLOOKUP(CONCATENATE($F367," ",$G367),AllocFactorMatrix,(P$4+1),FALSE)*$E368</f>
        <v>0</v>
      </c>
      <c r="Q367" s="5">
        <f>VLOOKUP(CONCATENATE($F367," ",$G367),AllocFactorMatrix,(Q$4+1),FALSE)*$E368</f>
        <v>0</v>
      </c>
      <c r="R367" s="5">
        <f>VLOOKUP(CONCATENATE($F367," ",$G367),AllocFactorMatrix,(R$4+1),FALSE)*$E368</f>
        <v>0</v>
      </c>
      <c r="S367" s="5">
        <f t="shared" si="190"/>
        <v>0</v>
      </c>
      <c r="T367" s="5">
        <f>VLOOKUP(CONCATENATE($F367," ",$G367),AllocFactorMatrix,(T$4+1),FALSE)*$E368</f>
        <v>0</v>
      </c>
      <c r="U367" s="5">
        <f>VLOOKUP(CONCATENATE($F367," ",$G367),AllocFactorMatrix,(U$4+1),FALSE)*$E368</f>
        <v>0</v>
      </c>
      <c r="V367" s="5">
        <f>VLOOKUP(CONCATENATE($F367," ",$G367),AllocFactorMatrix,(V$4+1),FALSE)*$E368</f>
        <v>0</v>
      </c>
      <c r="W367" s="5">
        <f>VLOOKUP(CONCATENATE($F367," ",$G367),AllocFactorMatrix,(W$4+1),FALSE)*$E368</f>
        <v>0</v>
      </c>
      <c r="X367" s="5">
        <f t="shared" si="191"/>
        <v>0</v>
      </c>
      <c r="Y367" s="5">
        <f>VLOOKUP(CONCATENATE($F367," ",$G367),AllocFactorMatrix,(Y$4+1),FALSE)*$E368</f>
        <v>0</v>
      </c>
      <c r="Z367" s="5">
        <f>VLOOKUP(CONCATENATE($F367," ",$G367),AllocFactorMatrix,(Z$4+1),FALSE)*$E368</f>
        <v>0</v>
      </c>
      <c r="AA367" s="5">
        <f t="shared" si="189"/>
        <v>0</v>
      </c>
      <c r="AB367" s="5">
        <f>VLOOKUP(CONCATENATE($F367," ",$G367),AllocFactorMatrix,(AB$4+1),FALSE)*$E368</f>
        <v>0</v>
      </c>
      <c r="AC367" s="5">
        <f>VLOOKUP(CONCATENATE($F367," ",$G367),AllocFactorMatrix,(AC$4+1),FALSE)*$E368</f>
        <v>0</v>
      </c>
      <c r="AD367" s="5">
        <f>VLOOKUP(CONCATENATE($F367," ",$G367),AllocFactorMatrix,(AD$4+1),FALSE)*$E368</f>
        <v>0</v>
      </c>
    </row>
    <row r="368" spans="1:30" collapsed="1">
      <c r="D368" s="1" t="str">
        <f>+D1840</f>
        <v>Adj 2 - Decommissioning Rider Removal</v>
      </c>
      <c r="E368" s="61">
        <f>+ROUND(E1840/8,0)</f>
        <v>7</v>
      </c>
      <c r="F368" s="10" t="str">
        <f>+F1840</f>
        <v>PROD_DEMAND</v>
      </c>
      <c r="G368" s="55" t="str">
        <f>$G$15</f>
        <v>TOTAL</v>
      </c>
      <c r="H368" s="4">
        <f t="shared" si="187"/>
        <v>6.9999999999999964</v>
      </c>
      <c r="I368" s="5">
        <f>VLOOKUP(CONCATENATE($F368," ",$G368),AllocFactorMatrix,(I$4+1),FALSE)*$E368</f>
        <v>3.4480809331983013</v>
      </c>
      <c r="J368" s="5">
        <f>VLOOKUP(CONCATENATE($F368," ",$G368),AllocFactorMatrix,(J$4+1),FALSE)*$E368</f>
        <v>0.17045096129346635</v>
      </c>
      <c r="K368" s="5">
        <f>VLOOKUP(CONCATENATE($F368," ",$G368),AllocFactorMatrix,(K$4+1),FALSE)*$E368</f>
        <v>0.62435210253952489</v>
      </c>
      <c r="L368" s="5">
        <f>VLOOKUP(CONCATENATE($F368," ",$G368),AllocFactorMatrix,(L$4+1),FALSE)*$E368</f>
        <v>1.9652387489651205E-2</v>
      </c>
      <c r="M368" s="5">
        <f>VLOOKUP(CONCATENATE($F368," ",$G368),AllocFactorMatrix,(M$4+1),FALSE)*$E368</f>
        <v>1.8429380144333468E-3</v>
      </c>
      <c r="N368" s="5">
        <f t="shared" si="188"/>
        <v>0.64584742804360951</v>
      </c>
      <c r="O368" s="5">
        <f>VLOOKUP(CONCATENATE($F368," ",$G368),AllocFactorMatrix,(O$4+1),FALSE)*$E368</f>
        <v>0.47460472261948633</v>
      </c>
      <c r="P368" s="5">
        <f>VLOOKUP(CONCATENATE($F368," ",$G368),AllocFactorMatrix,(P$4+1),FALSE)*$E368</f>
        <v>8.8432686933395233E-2</v>
      </c>
      <c r="Q368" s="5">
        <f>VLOOKUP(CONCATENATE($F368," ",$G368),AllocFactorMatrix,(Q$4+1),FALSE)*$E368</f>
        <v>3.9961084608528152E-2</v>
      </c>
      <c r="R368" s="5">
        <f>VLOOKUP(CONCATENATE($F368," ",$G368),AllocFactorMatrix,(R$4+1),FALSE)*$E368</f>
        <v>1.7970053059864831E-3</v>
      </c>
      <c r="S368" s="5">
        <f t="shared" si="190"/>
        <v>0.60479549946739619</v>
      </c>
      <c r="T368" s="5">
        <f>VLOOKUP(CONCATENATE($F368," ",$G368),AllocFactorMatrix,(T$4+1),FALSE)*$E368</f>
        <v>1.6579158584574417E-2</v>
      </c>
      <c r="U368" s="5">
        <f>VLOOKUP(CONCATENATE($F368," ",$G368),AllocFactorMatrix,(U$4+1),FALSE)*$E368</f>
        <v>0.27131510544896625</v>
      </c>
      <c r="V368" s="5">
        <f>VLOOKUP(CONCATENATE($F368," ",$G368),AllocFactorMatrix,(V$4+1),FALSE)*$E368</f>
        <v>1.43390795583012</v>
      </c>
      <c r="W368" s="5">
        <f>VLOOKUP(CONCATENATE($F368," ",$G368),AllocFactorMatrix,(W$4+1),FALSE)*$E368</f>
        <v>0.25894001085401136</v>
      </c>
      <c r="X368" s="5">
        <f t="shared" si="191"/>
        <v>1.9807422307176721</v>
      </c>
      <c r="Y368" s="5">
        <f>VLOOKUP(CONCATENATE($F368," ",$G368),AllocFactorMatrix,(Y$4+1),FALSE)*$E368</f>
        <v>0.14575035721342372</v>
      </c>
      <c r="Z368" s="5">
        <f>VLOOKUP(CONCATENATE($F368," ",$G368),AllocFactorMatrix,(Z$4+1),FALSE)*$E368</f>
        <v>2.4412627708868739E-3</v>
      </c>
      <c r="AA368" s="5">
        <f t="shared" si="189"/>
        <v>0.1481916199843106</v>
      </c>
      <c r="AB368" s="5">
        <f>VLOOKUP(CONCATENATE($F368," ",$G368),AllocFactorMatrix,(AB$4+1),FALSE)*$E368</f>
        <v>1.8913272952423012E-3</v>
      </c>
      <c r="AC368" s="5">
        <f>VLOOKUP(CONCATENATE($F368," ",$G368),AllocFactorMatrix,(AC$4+1),FALSE)*$E368</f>
        <v>0</v>
      </c>
      <c r="AD368" s="5">
        <f>VLOOKUP(CONCATENATE($F368," ",$G368),AllocFactorMatrix,(AD$4+1),FALSE)*$E368</f>
        <v>0</v>
      </c>
    </row>
    <row r="369" spans="4:30" hidden="1" outlineLevel="1">
      <c r="E369" s="55"/>
      <c r="F369" s="52" t="str">
        <f>F376</f>
        <v>PROD_ENERGY</v>
      </c>
      <c r="G369" s="55" t="str">
        <f>$G$8</f>
        <v>PRODUCTION</v>
      </c>
      <c r="H369" s="4">
        <f t="shared" ref="H369:H376" si="192">SUBTOTAL(9,I369:AD369)</f>
        <v>0</v>
      </c>
      <c r="I369" s="5">
        <f>VLOOKUP(CONCATENATE($F369," ",$G369),AllocFactorMatrix,(I$4+1),FALSE)*$E376</f>
        <v>0</v>
      </c>
      <c r="J369" s="5">
        <f>VLOOKUP(CONCATENATE($F369," ",$G369),AllocFactorMatrix,(J$4+1),FALSE)*$E376</f>
        <v>0</v>
      </c>
      <c r="K369" s="5">
        <f>VLOOKUP(CONCATENATE($F369," ",$G369),AllocFactorMatrix,(K$4+1),FALSE)*$E376</f>
        <v>0</v>
      </c>
      <c r="L369" s="5">
        <f>VLOOKUP(CONCATENATE($F369," ",$G369),AllocFactorMatrix,(L$4+1),FALSE)*$E376</f>
        <v>0</v>
      </c>
      <c r="M369" s="5">
        <f>VLOOKUP(CONCATENATE($F369," ",$G369),AllocFactorMatrix,(M$4+1),FALSE)*$E376</f>
        <v>0</v>
      </c>
      <c r="N369" s="5">
        <f t="shared" ref="N369:N376" si="193">SUBTOTAL(9,K369:M369)</f>
        <v>0</v>
      </c>
      <c r="O369" s="5">
        <f>VLOOKUP(CONCATENATE($F369," ",$G369),AllocFactorMatrix,(O$4+1),FALSE)*$E376</f>
        <v>0</v>
      </c>
      <c r="P369" s="5">
        <f>VLOOKUP(CONCATENATE($F369," ",$G369),AllocFactorMatrix,(P$4+1),FALSE)*$E376</f>
        <v>0</v>
      </c>
      <c r="Q369" s="5">
        <f>VLOOKUP(CONCATENATE($F369," ",$G369),AllocFactorMatrix,(Q$4+1),FALSE)*$E376</f>
        <v>0</v>
      </c>
      <c r="R369" s="5">
        <f>VLOOKUP(CONCATENATE($F369," ",$G369),AllocFactorMatrix,(R$4+1),FALSE)*$E376</f>
        <v>0</v>
      </c>
      <c r="S369" s="5">
        <f>SUBTOTAL(9,O369:R369)</f>
        <v>0</v>
      </c>
      <c r="T369" s="5">
        <f>VLOOKUP(CONCATENATE($F369," ",$G369),AllocFactorMatrix,(T$4+1),FALSE)*$E376</f>
        <v>0</v>
      </c>
      <c r="U369" s="5">
        <f>VLOOKUP(CONCATENATE($F369," ",$G369),AllocFactorMatrix,(U$4+1),FALSE)*$E376</f>
        <v>0</v>
      </c>
      <c r="V369" s="5">
        <f>VLOOKUP(CONCATENATE($F369," ",$G369),AllocFactorMatrix,(V$4+1),FALSE)*$E376</f>
        <v>0</v>
      </c>
      <c r="W369" s="5">
        <f>VLOOKUP(CONCATENATE($F369," ",$G369),AllocFactorMatrix,(W$4+1),FALSE)*$E376</f>
        <v>0</v>
      </c>
      <c r="X369" s="5">
        <f>SUBTOTAL(9,T369:W369)</f>
        <v>0</v>
      </c>
      <c r="Y369" s="5">
        <f>VLOOKUP(CONCATENATE($F369," ",$G369),AllocFactorMatrix,(Y$4+1),FALSE)*$E376</f>
        <v>0</v>
      </c>
      <c r="Z369" s="5">
        <f>VLOOKUP(CONCATENATE($F369," ",$G369),AllocFactorMatrix,(Z$4+1),FALSE)*$E376</f>
        <v>0</v>
      </c>
      <c r="AA369" s="5">
        <f t="shared" ref="AA369:AA376" si="194">SUBTOTAL(9,Y369:Z369)</f>
        <v>0</v>
      </c>
      <c r="AB369" s="5">
        <f>VLOOKUP(CONCATENATE($F369," ",$G369),AllocFactorMatrix,(AB$4+1),FALSE)*$E376</f>
        <v>0</v>
      </c>
      <c r="AC369" s="5">
        <f>VLOOKUP(CONCATENATE($F369," ",$G369),AllocFactorMatrix,(AC$4+1),FALSE)*$E376</f>
        <v>0</v>
      </c>
      <c r="AD369" s="5">
        <f>VLOOKUP(CONCATENATE($F369," ",$G369),AllocFactorMatrix,(AD$4+1),FALSE)*$E376</f>
        <v>0</v>
      </c>
    </row>
    <row r="370" spans="4:30" hidden="1" outlineLevel="1">
      <c r="E370" s="55"/>
      <c r="F370" s="52" t="str">
        <f>F376</f>
        <v>PROD_ENERGY</v>
      </c>
      <c r="G370" s="55" t="str">
        <f>$G$9</f>
        <v>BULKTRAN</v>
      </c>
      <c r="H370" s="4">
        <f t="shared" si="192"/>
        <v>0</v>
      </c>
      <c r="I370" s="5">
        <f>VLOOKUP(CONCATENATE($F370," ",$G370),AllocFactorMatrix,(I$4+1),FALSE)*$E376</f>
        <v>0</v>
      </c>
      <c r="J370" s="5">
        <f>VLOOKUP(CONCATENATE($F370," ",$G370),AllocFactorMatrix,(J$4+1),FALSE)*$E376</f>
        <v>0</v>
      </c>
      <c r="K370" s="5">
        <f>VLOOKUP(CONCATENATE($F370," ",$G370),AllocFactorMatrix,(K$4+1),FALSE)*$E376</f>
        <v>0</v>
      </c>
      <c r="L370" s="5">
        <f>VLOOKUP(CONCATENATE($F370," ",$G370),AllocFactorMatrix,(L$4+1),FALSE)*$E376</f>
        <v>0</v>
      </c>
      <c r="M370" s="5">
        <f>VLOOKUP(CONCATENATE($F370," ",$G370),AllocFactorMatrix,(M$4+1),FALSE)*$E376</f>
        <v>0</v>
      </c>
      <c r="N370" s="5">
        <f t="shared" si="193"/>
        <v>0</v>
      </c>
      <c r="O370" s="5">
        <f>VLOOKUP(CONCATENATE($F370," ",$G370),AllocFactorMatrix,(O$4+1),FALSE)*$E376</f>
        <v>0</v>
      </c>
      <c r="P370" s="5">
        <f>VLOOKUP(CONCATENATE($F370," ",$G370),AllocFactorMatrix,(P$4+1),FALSE)*$E376</f>
        <v>0</v>
      </c>
      <c r="Q370" s="5">
        <f>VLOOKUP(CONCATENATE($F370," ",$G370),AllocFactorMatrix,(Q$4+1),FALSE)*$E376</f>
        <v>0</v>
      </c>
      <c r="R370" s="5">
        <f>VLOOKUP(CONCATENATE($F370," ",$G370),AllocFactorMatrix,(R$4+1),FALSE)*$E376</f>
        <v>0</v>
      </c>
      <c r="S370" s="5">
        <f t="shared" ref="S370:S376" si="195">SUBTOTAL(9,O370:R370)</f>
        <v>0</v>
      </c>
      <c r="T370" s="5">
        <f>VLOOKUP(CONCATENATE($F370," ",$G370),AllocFactorMatrix,(T$4+1),FALSE)*$E376</f>
        <v>0</v>
      </c>
      <c r="U370" s="5">
        <f>VLOOKUP(CONCATENATE($F370," ",$G370),AllocFactorMatrix,(U$4+1),FALSE)*$E376</f>
        <v>0</v>
      </c>
      <c r="V370" s="5">
        <f>VLOOKUP(CONCATENATE($F370," ",$G370),AllocFactorMatrix,(V$4+1),FALSE)*$E376</f>
        <v>0</v>
      </c>
      <c r="W370" s="5">
        <f>VLOOKUP(CONCATENATE($F370," ",$G370),AllocFactorMatrix,(W$4+1),FALSE)*$E376</f>
        <v>0</v>
      </c>
      <c r="X370" s="5">
        <f t="shared" ref="X370:X376" si="196">SUBTOTAL(9,T370:W370)</f>
        <v>0</v>
      </c>
      <c r="Y370" s="5">
        <f>VLOOKUP(CONCATENATE($F370," ",$G370),AllocFactorMatrix,(Y$4+1),FALSE)*$E376</f>
        <v>0</v>
      </c>
      <c r="Z370" s="5">
        <f>VLOOKUP(CONCATENATE($F370," ",$G370),AllocFactorMatrix,(Z$4+1),FALSE)*$E376</f>
        <v>0</v>
      </c>
      <c r="AA370" s="5">
        <f t="shared" si="194"/>
        <v>0</v>
      </c>
      <c r="AB370" s="5">
        <f>VLOOKUP(CONCATENATE($F370," ",$G370),AllocFactorMatrix,(AB$4+1),FALSE)*$E376</f>
        <v>0</v>
      </c>
      <c r="AC370" s="5">
        <f>VLOOKUP(CONCATENATE($F370," ",$G370),AllocFactorMatrix,(AC$4+1),FALSE)*$E376</f>
        <v>0</v>
      </c>
      <c r="AD370" s="5">
        <f>VLOOKUP(CONCATENATE($F370," ",$G370),AllocFactorMatrix,(AD$4+1),FALSE)*$E376</f>
        <v>0</v>
      </c>
    </row>
    <row r="371" spans="4:30" hidden="1" outlineLevel="1">
      <c r="E371" s="55"/>
      <c r="F371" s="52" t="str">
        <f>F376</f>
        <v>PROD_ENERGY</v>
      </c>
      <c r="G371" s="55" t="str">
        <f>$G$10</f>
        <v>SUBTRAN</v>
      </c>
      <c r="H371" s="4">
        <f t="shared" si="192"/>
        <v>0</v>
      </c>
      <c r="I371" s="5">
        <f>VLOOKUP(CONCATENATE($F371," ",$G371),AllocFactorMatrix,(I$4+1),FALSE)*$E376</f>
        <v>0</v>
      </c>
      <c r="J371" s="5">
        <f>VLOOKUP(CONCATENATE($F371," ",$G371),AllocFactorMatrix,(J$4+1),FALSE)*$E376</f>
        <v>0</v>
      </c>
      <c r="K371" s="5">
        <f>VLOOKUP(CONCATENATE($F371," ",$G371),AllocFactorMatrix,(K$4+1),FALSE)*$E376</f>
        <v>0</v>
      </c>
      <c r="L371" s="5">
        <f>VLOOKUP(CONCATENATE($F371," ",$G371),AllocFactorMatrix,(L$4+1),FALSE)*$E376</f>
        <v>0</v>
      </c>
      <c r="M371" s="5">
        <f>VLOOKUP(CONCATENATE($F371," ",$G371),AllocFactorMatrix,(M$4+1),FALSE)*$E376</f>
        <v>0</v>
      </c>
      <c r="N371" s="5">
        <f t="shared" si="193"/>
        <v>0</v>
      </c>
      <c r="O371" s="5">
        <f>VLOOKUP(CONCATENATE($F371," ",$G371),AllocFactorMatrix,(O$4+1),FALSE)*$E376</f>
        <v>0</v>
      </c>
      <c r="P371" s="5">
        <f>VLOOKUP(CONCATENATE($F371," ",$G371),AllocFactorMatrix,(P$4+1),FALSE)*$E376</f>
        <v>0</v>
      </c>
      <c r="Q371" s="5">
        <f>VLOOKUP(CONCATENATE($F371," ",$G371),AllocFactorMatrix,(Q$4+1),FALSE)*$E376</f>
        <v>0</v>
      </c>
      <c r="R371" s="5">
        <f>VLOOKUP(CONCATENATE($F371," ",$G371),AllocFactorMatrix,(R$4+1),FALSE)*$E376</f>
        <v>0</v>
      </c>
      <c r="S371" s="5">
        <f t="shared" si="195"/>
        <v>0</v>
      </c>
      <c r="T371" s="5">
        <f>VLOOKUP(CONCATENATE($F371," ",$G371),AllocFactorMatrix,(T$4+1),FALSE)*$E376</f>
        <v>0</v>
      </c>
      <c r="U371" s="5">
        <f>VLOOKUP(CONCATENATE($F371," ",$G371),AllocFactorMatrix,(U$4+1),FALSE)*$E376</f>
        <v>0</v>
      </c>
      <c r="V371" s="5">
        <f>VLOOKUP(CONCATENATE($F371," ",$G371),AllocFactorMatrix,(V$4+1),FALSE)*$E376</f>
        <v>0</v>
      </c>
      <c r="W371" s="5">
        <f>VLOOKUP(CONCATENATE($F371," ",$G371),AllocFactorMatrix,(W$4+1),FALSE)*$E376</f>
        <v>0</v>
      </c>
      <c r="X371" s="5">
        <f t="shared" si="196"/>
        <v>0</v>
      </c>
      <c r="Y371" s="5">
        <f>VLOOKUP(CONCATENATE($F371," ",$G371),AllocFactorMatrix,(Y$4+1),FALSE)*$E376</f>
        <v>0</v>
      </c>
      <c r="Z371" s="5">
        <f>VLOOKUP(CONCATENATE($F371," ",$G371),AllocFactorMatrix,(Z$4+1),FALSE)*$E376</f>
        <v>0</v>
      </c>
      <c r="AA371" s="5">
        <f t="shared" si="194"/>
        <v>0</v>
      </c>
      <c r="AB371" s="5">
        <f>VLOOKUP(CONCATENATE($F371," ",$G371),AllocFactorMatrix,(AB$4+1),FALSE)*$E376</f>
        <v>0</v>
      </c>
      <c r="AC371" s="5">
        <f>VLOOKUP(CONCATENATE($F371," ",$G371),AllocFactorMatrix,(AC$4+1),FALSE)*$E376</f>
        <v>0</v>
      </c>
      <c r="AD371" s="5">
        <f>VLOOKUP(CONCATENATE($F371," ",$G371),AllocFactorMatrix,(AD$4+1),FALSE)*$E376</f>
        <v>0</v>
      </c>
    </row>
    <row r="372" spans="4:30" hidden="1" outlineLevel="1">
      <c r="E372" s="55"/>
      <c r="F372" s="52" t="str">
        <f>F376</f>
        <v>PROD_ENERGY</v>
      </c>
      <c r="G372" s="55" t="str">
        <f>$G$11</f>
        <v>DISTPRI</v>
      </c>
      <c r="H372" s="4">
        <f t="shared" si="192"/>
        <v>0</v>
      </c>
      <c r="I372" s="5">
        <f>VLOOKUP(CONCATENATE($F372," ",$G372),AllocFactorMatrix,(I$4+1),FALSE)*$E376</f>
        <v>0</v>
      </c>
      <c r="J372" s="5">
        <f>VLOOKUP(CONCATENATE($F372," ",$G372),AllocFactorMatrix,(J$4+1),FALSE)*$E376</f>
        <v>0</v>
      </c>
      <c r="K372" s="5">
        <f>VLOOKUP(CONCATENATE($F372," ",$G372),AllocFactorMatrix,(K$4+1),FALSE)*$E376</f>
        <v>0</v>
      </c>
      <c r="L372" s="5">
        <f>VLOOKUP(CONCATENATE($F372," ",$G372),AllocFactorMatrix,(L$4+1),FALSE)*$E376</f>
        <v>0</v>
      </c>
      <c r="M372" s="5">
        <f>VLOOKUP(CONCATENATE($F372," ",$G372),AllocFactorMatrix,(M$4+1),FALSE)*$E376</f>
        <v>0</v>
      </c>
      <c r="N372" s="5">
        <f t="shared" si="193"/>
        <v>0</v>
      </c>
      <c r="O372" s="5">
        <f>VLOOKUP(CONCATENATE($F372," ",$G372),AllocFactorMatrix,(O$4+1),FALSE)*$E376</f>
        <v>0</v>
      </c>
      <c r="P372" s="5">
        <f>VLOOKUP(CONCATENATE($F372," ",$G372),AllocFactorMatrix,(P$4+1),FALSE)*$E376</f>
        <v>0</v>
      </c>
      <c r="Q372" s="5">
        <f>VLOOKUP(CONCATENATE($F372," ",$G372),AllocFactorMatrix,(Q$4+1),FALSE)*$E376</f>
        <v>0</v>
      </c>
      <c r="R372" s="5">
        <f>VLOOKUP(CONCATENATE($F372," ",$G372),AllocFactorMatrix,(R$4+1),FALSE)*$E376</f>
        <v>0</v>
      </c>
      <c r="S372" s="5">
        <f t="shared" si="195"/>
        <v>0</v>
      </c>
      <c r="T372" s="5">
        <f>VLOOKUP(CONCATENATE($F372," ",$G372),AllocFactorMatrix,(T$4+1),FALSE)*$E376</f>
        <v>0</v>
      </c>
      <c r="U372" s="5">
        <f>VLOOKUP(CONCATENATE($F372," ",$G372),AllocFactorMatrix,(U$4+1),FALSE)*$E376</f>
        <v>0</v>
      </c>
      <c r="V372" s="5">
        <f>VLOOKUP(CONCATENATE($F372," ",$G372),AllocFactorMatrix,(V$4+1),FALSE)*$E376</f>
        <v>0</v>
      </c>
      <c r="W372" s="5">
        <f>VLOOKUP(CONCATENATE($F372," ",$G372),AllocFactorMatrix,(W$4+1),FALSE)*$E376</f>
        <v>0</v>
      </c>
      <c r="X372" s="5">
        <f t="shared" si="196"/>
        <v>0</v>
      </c>
      <c r="Y372" s="5">
        <f>VLOOKUP(CONCATENATE($F372," ",$G372),AllocFactorMatrix,(Y$4+1),FALSE)*$E376</f>
        <v>0</v>
      </c>
      <c r="Z372" s="5">
        <f>VLOOKUP(CONCATENATE($F372," ",$G372),AllocFactorMatrix,(Z$4+1),FALSE)*$E376</f>
        <v>0</v>
      </c>
      <c r="AA372" s="5">
        <f t="shared" si="194"/>
        <v>0</v>
      </c>
      <c r="AB372" s="5">
        <f>VLOOKUP(CONCATENATE($F372," ",$G372),AllocFactorMatrix,(AB$4+1),FALSE)*$E376</f>
        <v>0</v>
      </c>
      <c r="AC372" s="5">
        <f>VLOOKUP(CONCATENATE($F372," ",$G372),AllocFactorMatrix,(AC$4+1),FALSE)*$E376</f>
        <v>0</v>
      </c>
      <c r="AD372" s="5">
        <f>VLOOKUP(CONCATENATE($F372," ",$G372),AllocFactorMatrix,(AD$4+1),FALSE)*$E376</f>
        <v>0</v>
      </c>
    </row>
    <row r="373" spans="4:30" hidden="1" outlineLevel="1">
      <c r="E373" s="55"/>
      <c r="F373" s="52" t="str">
        <f>F376</f>
        <v>PROD_ENERGY</v>
      </c>
      <c r="G373" s="55" t="str">
        <f>$G$12</f>
        <v>DISTSEC</v>
      </c>
      <c r="H373" s="4">
        <f t="shared" si="192"/>
        <v>0</v>
      </c>
      <c r="I373" s="5">
        <f>VLOOKUP(CONCATENATE($F373," ",$G373),AllocFactorMatrix,(I$4+1),FALSE)*$E376</f>
        <v>0</v>
      </c>
      <c r="J373" s="5">
        <f>VLOOKUP(CONCATENATE($F373," ",$G373),AllocFactorMatrix,(J$4+1),FALSE)*$E376</f>
        <v>0</v>
      </c>
      <c r="K373" s="5">
        <f>VLOOKUP(CONCATENATE($F373," ",$G373),AllocFactorMatrix,(K$4+1),FALSE)*$E376</f>
        <v>0</v>
      </c>
      <c r="L373" s="5">
        <f>VLOOKUP(CONCATENATE($F373," ",$G373),AllocFactorMatrix,(L$4+1),FALSE)*$E376</f>
        <v>0</v>
      </c>
      <c r="M373" s="5">
        <f>VLOOKUP(CONCATENATE($F373," ",$G373),AllocFactorMatrix,(M$4+1),FALSE)*$E376</f>
        <v>0</v>
      </c>
      <c r="N373" s="5">
        <f t="shared" si="193"/>
        <v>0</v>
      </c>
      <c r="O373" s="5">
        <f>VLOOKUP(CONCATENATE($F373," ",$G373),AllocFactorMatrix,(O$4+1),FALSE)*$E376</f>
        <v>0</v>
      </c>
      <c r="P373" s="5">
        <f>VLOOKUP(CONCATENATE($F373," ",$G373),AllocFactorMatrix,(P$4+1),FALSE)*$E376</f>
        <v>0</v>
      </c>
      <c r="Q373" s="5">
        <f>VLOOKUP(CONCATENATE($F373," ",$G373),AllocFactorMatrix,(Q$4+1),FALSE)*$E376</f>
        <v>0</v>
      </c>
      <c r="R373" s="5">
        <f>VLOOKUP(CONCATENATE($F373," ",$G373),AllocFactorMatrix,(R$4+1),FALSE)*$E376</f>
        <v>0</v>
      </c>
      <c r="S373" s="5">
        <f t="shared" si="195"/>
        <v>0</v>
      </c>
      <c r="T373" s="5">
        <f>VLOOKUP(CONCATENATE($F373," ",$G373),AllocFactorMatrix,(T$4+1),FALSE)*$E376</f>
        <v>0</v>
      </c>
      <c r="U373" s="5">
        <f>VLOOKUP(CONCATENATE($F373," ",$G373),AllocFactorMatrix,(U$4+1),FALSE)*$E376</f>
        <v>0</v>
      </c>
      <c r="V373" s="5">
        <f>VLOOKUP(CONCATENATE($F373," ",$G373),AllocFactorMatrix,(V$4+1),FALSE)*$E376</f>
        <v>0</v>
      </c>
      <c r="W373" s="5">
        <f>VLOOKUP(CONCATENATE($F373," ",$G373),AllocFactorMatrix,(W$4+1),FALSE)*$E376</f>
        <v>0</v>
      </c>
      <c r="X373" s="5">
        <f t="shared" si="196"/>
        <v>0</v>
      </c>
      <c r="Y373" s="5">
        <f>VLOOKUP(CONCATENATE($F373," ",$G373),AllocFactorMatrix,(Y$4+1),FALSE)*$E376</f>
        <v>0</v>
      </c>
      <c r="Z373" s="5">
        <f>VLOOKUP(CONCATENATE($F373," ",$G373),AllocFactorMatrix,(Z$4+1),FALSE)*$E376</f>
        <v>0</v>
      </c>
      <c r="AA373" s="5">
        <f t="shared" si="194"/>
        <v>0</v>
      </c>
      <c r="AB373" s="5">
        <f>VLOOKUP(CONCATENATE($F373," ",$G373),AllocFactorMatrix,(AB$4+1),FALSE)*$E376</f>
        <v>0</v>
      </c>
      <c r="AC373" s="5">
        <f>VLOOKUP(CONCATENATE($F373," ",$G373),AllocFactorMatrix,(AC$4+1),FALSE)*$E376</f>
        <v>0</v>
      </c>
      <c r="AD373" s="5">
        <f>VLOOKUP(CONCATENATE($F373," ",$G373),AllocFactorMatrix,(AD$4+1),FALSE)*$E376</f>
        <v>0</v>
      </c>
    </row>
    <row r="374" spans="4:30" hidden="1" outlineLevel="1">
      <c r="E374" s="55"/>
      <c r="F374" s="52" t="str">
        <f>F376</f>
        <v>PROD_ENERGY</v>
      </c>
      <c r="G374" s="55" t="str">
        <f>$G$13</f>
        <v>ENERGY</v>
      </c>
      <c r="H374" s="4">
        <f t="shared" si="192"/>
        <v>-490964.99999999988</v>
      </c>
      <c r="I374" s="5">
        <f>VLOOKUP(CONCATENATE($F374," ",$G374),AllocFactorMatrix,(I$4+1),FALSE)*$E376</f>
        <v>-184223.36762438319</v>
      </c>
      <c r="J374" s="5">
        <f>VLOOKUP(CONCATENATE($F374," ",$G374),AllocFactorMatrix,(J$4+1),FALSE)*$E376</f>
        <v>-11938.864635646129</v>
      </c>
      <c r="K374" s="5">
        <f>VLOOKUP(CONCATENATE($F374," ",$G374),AllocFactorMatrix,(K$4+1),FALSE)*$E376</f>
        <v>-40056.185070062682</v>
      </c>
      <c r="L374" s="5">
        <f>VLOOKUP(CONCATENATE($F374," ",$G374),AllocFactorMatrix,(L$4+1),FALSE)*$E376</f>
        <v>-1273.0764984161433</v>
      </c>
      <c r="M374" s="5">
        <f>VLOOKUP(CONCATENATE($F374," ",$G374),AllocFactorMatrix,(M$4+1),FALSE)*$E376</f>
        <v>-117.36277062239684</v>
      </c>
      <c r="N374" s="5">
        <f t="shared" si="193"/>
        <v>-41446.624339101225</v>
      </c>
      <c r="O374" s="5">
        <f>VLOOKUP(CONCATENATE($F374," ",$G374),AllocFactorMatrix,(O$4+1),FALSE)*$E376</f>
        <v>-36519.782842693661</v>
      </c>
      <c r="P374" s="5">
        <f>VLOOKUP(CONCATENATE($F374," ",$G374),AllocFactorMatrix,(P$4+1),FALSE)*$E376</f>
        <v>-6770.0650375780833</v>
      </c>
      <c r="Q374" s="5">
        <f>VLOOKUP(CONCATENATE($F374," ",$G374),AllocFactorMatrix,(Q$4+1),FALSE)*$E376</f>
        <v>-3076.1442669858156</v>
      </c>
      <c r="R374" s="5">
        <f>VLOOKUP(CONCATENATE($F374," ",$G374),AllocFactorMatrix,(R$4+1),FALSE)*$E376</f>
        <v>-142.53049356137782</v>
      </c>
      <c r="S374" s="5">
        <f t="shared" si="195"/>
        <v>-46508.522640818934</v>
      </c>
      <c r="T374" s="5">
        <f>VLOOKUP(CONCATENATE($F374," ",$G374),AllocFactorMatrix,(T$4+1),FALSE)*$E376</f>
        <v>-1399.5072833820086</v>
      </c>
      <c r="U374" s="5">
        <f>VLOOKUP(CONCATENATE($F374," ",$G374),AllocFactorMatrix,(U$4+1),FALSE)*$E376</f>
        <v>-24573.251322858712</v>
      </c>
      <c r="V374" s="5">
        <f>VLOOKUP(CONCATENATE($F374," ",$G374),AllocFactorMatrix,(V$4+1),FALSE)*$E376</f>
        <v>-139516.71871660859</v>
      </c>
      <c r="W374" s="5">
        <f>VLOOKUP(CONCATENATE($F374," ",$G374),AllocFactorMatrix,(W$4+1),FALSE)*$E376</f>
        <v>-26469.586882286407</v>
      </c>
      <c r="X374" s="5">
        <f t="shared" si="196"/>
        <v>-191959.06420513574</v>
      </c>
      <c r="Y374" s="5">
        <f>VLOOKUP(CONCATENATE($F374," ",$G374),AllocFactorMatrix,(Y$4+1),FALSE)*$E376</f>
        <v>-9894.3100050490048</v>
      </c>
      <c r="Z374" s="5">
        <f>VLOOKUP(CONCATENATE($F374," ",$G374),AllocFactorMatrix,(Z$4+1),FALSE)*$E376</f>
        <v>-161.06359382358497</v>
      </c>
      <c r="AA374" s="5">
        <f t="shared" si="194"/>
        <v>-10055.373598872589</v>
      </c>
      <c r="AB374" s="5">
        <f>VLOOKUP(CONCATENATE($F374," ",$G374),AllocFactorMatrix,(AB$4+1),FALSE)*$E376</f>
        <v>-179.65348289266285</v>
      </c>
      <c r="AC374" s="5">
        <f>VLOOKUP(CONCATENATE($F374," ",$G374),AllocFactorMatrix,(AC$4+1),FALSE)*$E376</f>
        <v>-3884.7659969419165</v>
      </c>
      <c r="AD374" s="5">
        <f>VLOOKUP(CONCATENATE($F374," ",$G374),AllocFactorMatrix,(AD$4+1),FALSE)*$E376</f>
        <v>-768.76347620755485</v>
      </c>
    </row>
    <row r="375" spans="4:30" hidden="1" outlineLevel="1">
      <c r="E375" s="55"/>
      <c r="F375" s="52" t="str">
        <f>F376</f>
        <v>PROD_ENERGY</v>
      </c>
      <c r="G375" s="55" t="str">
        <f>$G$14</f>
        <v>CUSTOMER</v>
      </c>
      <c r="H375" s="4">
        <f t="shared" si="192"/>
        <v>0</v>
      </c>
      <c r="I375" s="5">
        <f>VLOOKUP(CONCATENATE($F375," ",$G375),AllocFactorMatrix,(I$4+1),FALSE)*$E376</f>
        <v>0</v>
      </c>
      <c r="J375" s="5">
        <f>VLOOKUP(CONCATENATE($F375," ",$G375),AllocFactorMatrix,(J$4+1),FALSE)*$E376</f>
        <v>0</v>
      </c>
      <c r="K375" s="5">
        <f>VLOOKUP(CONCATENATE($F375," ",$G375),AllocFactorMatrix,(K$4+1),FALSE)*$E376</f>
        <v>0</v>
      </c>
      <c r="L375" s="5">
        <f>VLOOKUP(CONCATENATE($F375," ",$G375),AllocFactorMatrix,(L$4+1),FALSE)*$E376</f>
        <v>0</v>
      </c>
      <c r="M375" s="5">
        <f>VLOOKUP(CONCATENATE($F375," ",$G375),AllocFactorMatrix,(M$4+1),FALSE)*$E376</f>
        <v>0</v>
      </c>
      <c r="N375" s="5">
        <f t="shared" si="193"/>
        <v>0</v>
      </c>
      <c r="O375" s="5">
        <f>VLOOKUP(CONCATENATE($F375," ",$G375),AllocFactorMatrix,(O$4+1),FALSE)*$E376</f>
        <v>0</v>
      </c>
      <c r="P375" s="5">
        <f>VLOOKUP(CONCATENATE($F375," ",$G375),AllocFactorMatrix,(P$4+1),FALSE)*$E376</f>
        <v>0</v>
      </c>
      <c r="Q375" s="5">
        <f>VLOOKUP(CONCATENATE($F375," ",$G375),AllocFactorMatrix,(Q$4+1),FALSE)*$E376</f>
        <v>0</v>
      </c>
      <c r="R375" s="5">
        <f>VLOOKUP(CONCATENATE($F375," ",$G375),AllocFactorMatrix,(R$4+1),FALSE)*$E376</f>
        <v>0</v>
      </c>
      <c r="S375" s="5">
        <f t="shared" si="195"/>
        <v>0</v>
      </c>
      <c r="T375" s="5">
        <f>VLOOKUP(CONCATENATE($F375," ",$G375),AllocFactorMatrix,(T$4+1),FALSE)*$E376</f>
        <v>0</v>
      </c>
      <c r="U375" s="5">
        <f>VLOOKUP(CONCATENATE($F375," ",$G375),AllocFactorMatrix,(U$4+1),FALSE)*$E376</f>
        <v>0</v>
      </c>
      <c r="V375" s="5">
        <f>VLOOKUP(CONCATENATE($F375," ",$G375),AllocFactorMatrix,(V$4+1),FALSE)*$E376</f>
        <v>0</v>
      </c>
      <c r="W375" s="5">
        <f>VLOOKUP(CONCATENATE($F375," ",$G375),AllocFactorMatrix,(W$4+1),FALSE)*$E376</f>
        <v>0</v>
      </c>
      <c r="X375" s="5">
        <f t="shared" si="196"/>
        <v>0</v>
      </c>
      <c r="Y375" s="5">
        <f>VLOOKUP(CONCATENATE($F375," ",$G375),AllocFactorMatrix,(Y$4+1),FALSE)*$E376</f>
        <v>0</v>
      </c>
      <c r="Z375" s="5">
        <f>VLOOKUP(CONCATENATE($F375," ",$G375),AllocFactorMatrix,(Z$4+1),FALSE)*$E376</f>
        <v>0</v>
      </c>
      <c r="AA375" s="5">
        <f t="shared" si="194"/>
        <v>0</v>
      </c>
      <c r="AB375" s="5">
        <f>VLOOKUP(CONCATENATE($F375," ",$G375),AllocFactorMatrix,(AB$4+1),FALSE)*$E376</f>
        <v>0</v>
      </c>
      <c r="AC375" s="5">
        <f>VLOOKUP(CONCATENATE($F375," ",$G375),AllocFactorMatrix,(AC$4+1),FALSE)*$E376</f>
        <v>0</v>
      </c>
      <c r="AD375" s="5">
        <f>VLOOKUP(CONCATENATE($F375," ",$G375),AllocFactorMatrix,(AD$4+1),FALSE)*$E376</f>
        <v>0</v>
      </c>
    </row>
    <row r="376" spans="4:30" collapsed="1">
      <c r="D376" s="1" t="str">
        <f>+D1848</f>
        <v>Adj 3 - Env Surcharge - Remove Mitchell FGD Expenses</v>
      </c>
      <c r="E376" s="61">
        <v>-490965</v>
      </c>
      <c r="F376" s="10" t="str">
        <f>+F1848</f>
        <v>PROD_ENERGY</v>
      </c>
      <c r="G376" s="55" t="str">
        <f>$G$15</f>
        <v>TOTAL</v>
      </c>
      <c r="H376" s="4">
        <f t="shared" si="192"/>
        <v>-490964.99999999988</v>
      </c>
      <c r="I376" s="5">
        <f>VLOOKUP(CONCATENATE($F376," ",$G376),AllocFactorMatrix,(I$4+1),FALSE)*$E376</f>
        <v>-184223.36762438319</v>
      </c>
      <c r="J376" s="5">
        <f>VLOOKUP(CONCATENATE($F376," ",$G376),AllocFactorMatrix,(J$4+1),FALSE)*$E376</f>
        <v>-11938.864635646129</v>
      </c>
      <c r="K376" s="5">
        <f>VLOOKUP(CONCATENATE($F376," ",$G376),AllocFactorMatrix,(K$4+1),FALSE)*$E376</f>
        <v>-40056.185070062682</v>
      </c>
      <c r="L376" s="5">
        <f>VLOOKUP(CONCATENATE($F376," ",$G376),AllocFactorMatrix,(L$4+1),FALSE)*$E376</f>
        <v>-1273.0764984161433</v>
      </c>
      <c r="M376" s="5">
        <f>VLOOKUP(CONCATENATE($F376," ",$G376),AllocFactorMatrix,(M$4+1),FALSE)*$E376</f>
        <v>-117.36277062239684</v>
      </c>
      <c r="N376" s="5">
        <f t="shared" si="193"/>
        <v>-41446.624339101225</v>
      </c>
      <c r="O376" s="5">
        <f>VLOOKUP(CONCATENATE($F376," ",$G376),AllocFactorMatrix,(O$4+1),FALSE)*$E376</f>
        <v>-36519.782842693661</v>
      </c>
      <c r="P376" s="5">
        <f>VLOOKUP(CONCATENATE($F376," ",$G376),AllocFactorMatrix,(P$4+1),FALSE)*$E376</f>
        <v>-6770.0650375780833</v>
      </c>
      <c r="Q376" s="5">
        <f>VLOOKUP(CONCATENATE($F376," ",$G376),AllocFactorMatrix,(Q$4+1),FALSE)*$E376</f>
        <v>-3076.1442669858156</v>
      </c>
      <c r="R376" s="5">
        <f>VLOOKUP(CONCATENATE($F376," ",$G376),AllocFactorMatrix,(R$4+1),FALSE)*$E376</f>
        <v>-142.53049356137782</v>
      </c>
      <c r="S376" s="5">
        <f t="shared" si="195"/>
        <v>-46508.522640818934</v>
      </c>
      <c r="T376" s="5">
        <f>VLOOKUP(CONCATENATE($F376," ",$G376),AllocFactorMatrix,(T$4+1),FALSE)*$E376</f>
        <v>-1399.5072833820086</v>
      </c>
      <c r="U376" s="5">
        <f>VLOOKUP(CONCATENATE($F376," ",$G376),AllocFactorMatrix,(U$4+1),FALSE)*$E376</f>
        <v>-24573.251322858712</v>
      </c>
      <c r="V376" s="5">
        <f>VLOOKUP(CONCATENATE($F376," ",$G376),AllocFactorMatrix,(V$4+1),FALSE)*$E376</f>
        <v>-139516.71871660859</v>
      </c>
      <c r="W376" s="5">
        <f>VLOOKUP(CONCATENATE($F376," ",$G376),AllocFactorMatrix,(W$4+1),FALSE)*$E376</f>
        <v>-26469.586882286407</v>
      </c>
      <c r="X376" s="5">
        <f t="shared" si="196"/>
        <v>-191959.06420513574</v>
      </c>
      <c r="Y376" s="5">
        <f>VLOOKUP(CONCATENATE($F376," ",$G376),AllocFactorMatrix,(Y$4+1),FALSE)*$E376</f>
        <v>-9894.3100050490048</v>
      </c>
      <c r="Z376" s="5">
        <f>VLOOKUP(CONCATENATE($F376," ",$G376),AllocFactorMatrix,(Z$4+1),FALSE)*$E376</f>
        <v>-161.06359382358497</v>
      </c>
      <c r="AA376" s="5">
        <f t="shared" si="194"/>
        <v>-10055.373598872589</v>
      </c>
      <c r="AB376" s="5">
        <f>VLOOKUP(CONCATENATE($F376," ",$G376),AllocFactorMatrix,(AB$4+1),FALSE)*$E376</f>
        <v>-179.65348289266285</v>
      </c>
      <c r="AC376" s="5">
        <f>VLOOKUP(CONCATENATE($F376," ",$G376),AllocFactorMatrix,(AC$4+1),FALSE)*$E376</f>
        <v>-3884.7659969419165</v>
      </c>
      <c r="AD376" s="5">
        <f>VLOOKUP(CONCATENATE($F376," ",$G376),AllocFactorMatrix,(AD$4+1),FALSE)*$E376</f>
        <v>-768.76347620755485</v>
      </c>
    </row>
    <row r="377" spans="4:30" hidden="1" outlineLevel="1">
      <c r="E377" s="55"/>
      <c r="F377" s="52" t="str">
        <f>F384</f>
        <v>PROD_ENERGY</v>
      </c>
      <c r="G377" s="55" t="str">
        <f>$G$8</f>
        <v>PRODUCTION</v>
      </c>
      <c r="H377" s="4">
        <f t="shared" ref="H377:H384" si="197">SUBTOTAL(9,I377:AD377)</f>
        <v>0</v>
      </c>
      <c r="I377" s="5">
        <f>VLOOKUP(CONCATENATE($F377," ",$G377),AllocFactorMatrix,(I$4+1),FALSE)*$E384</f>
        <v>0</v>
      </c>
      <c r="J377" s="5">
        <f>VLOOKUP(CONCATENATE($F377," ",$G377),AllocFactorMatrix,(J$4+1),FALSE)*$E384</f>
        <v>0</v>
      </c>
      <c r="K377" s="5">
        <f>VLOOKUP(CONCATENATE($F377," ",$G377),AllocFactorMatrix,(K$4+1),FALSE)*$E384</f>
        <v>0</v>
      </c>
      <c r="L377" s="5">
        <f>VLOOKUP(CONCATENATE($F377," ",$G377),AllocFactorMatrix,(L$4+1),FALSE)*$E384</f>
        <v>0</v>
      </c>
      <c r="M377" s="5">
        <f>VLOOKUP(CONCATENATE($F377," ",$G377),AllocFactorMatrix,(M$4+1),FALSE)*$E384</f>
        <v>0</v>
      </c>
      <c r="N377" s="5">
        <f t="shared" ref="N377:N384" si="198">SUBTOTAL(9,K377:M377)</f>
        <v>0</v>
      </c>
      <c r="O377" s="5">
        <f>VLOOKUP(CONCATENATE($F377," ",$G377),AllocFactorMatrix,(O$4+1),FALSE)*$E384</f>
        <v>0</v>
      </c>
      <c r="P377" s="5">
        <f>VLOOKUP(CONCATENATE($F377," ",$G377),AllocFactorMatrix,(P$4+1),FALSE)*$E384</f>
        <v>0</v>
      </c>
      <c r="Q377" s="5">
        <f>VLOOKUP(CONCATENATE($F377," ",$G377),AllocFactorMatrix,(Q$4+1),FALSE)*$E384</f>
        <v>0</v>
      </c>
      <c r="R377" s="5">
        <f>VLOOKUP(CONCATENATE($F377," ",$G377),AllocFactorMatrix,(R$4+1),FALSE)*$E384</f>
        <v>0</v>
      </c>
      <c r="S377" s="5">
        <f>SUBTOTAL(9,O377:R377)</f>
        <v>0</v>
      </c>
      <c r="T377" s="5">
        <f>VLOOKUP(CONCATENATE($F377," ",$G377),AllocFactorMatrix,(T$4+1),FALSE)*$E384</f>
        <v>0</v>
      </c>
      <c r="U377" s="5">
        <f>VLOOKUP(CONCATENATE($F377," ",$G377),AllocFactorMatrix,(U$4+1),FALSE)*$E384</f>
        <v>0</v>
      </c>
      <c r="V377" s="5">
        <f>VLOOKUP(CONCATENATE($F377," ",$G377),AllocFactorMatrix,(V$4+1),FALSE)*$E384</f>
        <v>0</v>
      </c>
      <c r="W377" s="5">
        <f>VLOOKUP(CONCATENATE($F377," ",$G377),AllocFactorMatrix,(W$4+1),FALSE)*$E384</f>
        <v>0</v>
      </c>
      <c r="X377" s="5">
        <f>SUBTOTAL(9,T377:W377)</f>
        <v>0</v>
      </c>
      <c r="Y377" s="5">
        <f>VLOOKUP(CONCATENATE($F377," ",$G377),AllocFactorMatrix,(Y$4+1),FALSE)*$E384</f>
        <v>0</v>
      </c>
      <c r="Z377" s="5">
        <f>VLOOKUP(CONCATENATE($F377," ",$G377),AllocFactorMatrix,(Z$4+1),FALSE)*$E384</f>
        <v>0</v>
      </c>
      <c r="AA377" s="5">
        <f t="shared" ref="AA377:AA384" si="199">SUBTOTAL(9,Y377:Z377)</f>
        <v>0</v>
      </c>
      <c r="AB377" s="5">
        <f>VLOOKUP(CONCATENATE($F377," ",$G377),AllocFactorMatrix,(AB$4+1),FALSE)*$E384</f>
        <v>0</v>
      </c>
      <c r="AC377" s="5">
        <f>VLOOKUP(CONCATENATE($F377," ",$G377),AllocFactorMatrix,(AC$4+1),FALSE)*$E384</f>
        <v>0</v>
      </c>
      <c r="AD377" s="5">
        <f>VLOOKUP(CONCATENATE($F377," ",$G377),AllocFactorMatrix,(AD$4+1),FALSE)*$E384</f>
        <v>0</v>
      </c>
    </row>
    <row r="378" spans="4:30" hidden="1" outlineLevel="1">
      <c r="E378" s="55"/>
      <c r="F378" s="52" t="str">
        <f>F384</f>
        <v>PROD_ENERGY</v>
      </c>
      <c r="G378" s="55" t="str">
        <f>$G$9</f>
        <v>BULKTRAN</v>
      </c>
      <c r="H378" s="4">
        <f t="shared" si="197"/>
        <v>0</v>
      </c>
      <c r="I378" s="5">
        <f>VLOOKUP(CONCATENATE($F378," ",$G378),AllocFactorMatrix,(I$4+1),FALSE)*$E384</f>
        <v>0</v>
      </c>
      <c r="J378" s="5">
        <f>VLOOKUP(CONCATENATE($F378," ",$G378),AllocFactorMatrix,(J$4+1),FALSE)*$E384</f>
        <v>0</v>
      </c>
      <c r="K378" s="5">
        <f>VLOOKUP(CONCATENATE($F378," ",$G378),AllocFactorMatrix,(K$4+1),FALSE)*$E384</f>
        <v>0</v>
      </c>
      <c r="L378" s="5">
        <f>VLOOKUP(CONCATENATE($F378," ",$G378),AllocFactorMatrix,(L$4+1),FALSE)*$E384</f>
        <v>0</v>
      </c>
      <c r="M378" s="5">
        <f>VLOOKUP(CONCATENATE($F378," ",$G378),AllocFactorMatrix,(M$4+1),FALSE)*$E384</f>
        <v>0</v>
      </c>
      <c r="N378" s="5">
        <f t="shared" si="198"/>
        <v>0</v>
      </c>
      <c r="O378" s="5">
        <f>VLOOKUP(CONCATENATE($F378," ",$G378),AllocFactorMatrix,(O$4+1),FALSE)*$E384</f>
        <v>0</v>
      </c>
      <c r="P378" s="5">
        <f>VLOOKUP(CONCATENATE($F378," ",$G378),AllocFactorMatrix,(P$4+1),FALSE)*$E384</f>
        <v>0</v>
      </c>
      <c r="Q378" s="5">
        <f>VLOOKUP(CONCATENATE($F378," ",$G378),AllocFactorMatrix,(Q$4+1),FALSE)*$E384</f>
        <v>0</v>
      </c>
      <c r="R378" s="5">
        <f>VLOOKUP(CONCATENATE($F378," ",$G378),AllocFactorMatrix,(R$4+1),FALSE)*$E384</f>
        <v>0</v>
      </c>
      <c r="S378" s="5">
        <f t="shared" ref="S378:S384" si="200">SUBTOTAL(9,O378:R378)</f>
        <v>0</v>
      </c>
      <c r="T378" s="5">
        <f>VLOOKUP(CONCATENATE($F378," ",$G378),AllocFactorMatrix,(T$4+1),FALSE)*$E384</f>
        <v>0</v>
      </c>
      <c r="U378" s="5">
        <f>VLOOKUP(CONCATENATE($F378," ",$G378),AllocFactorMatrix,(U$4+1),FALSE)*$E384</f>
        <v>0</v>
      </c>
      <c r="V378" s="5">
        <f>VLOOKUP(CONCATENATE($F378," ",$G378),AllocFactorMatrix,(V$4+1),FALSE)*$E384</f>
        <v>0</v>
      </c>
      <c r="W378" s="5">
        <f>VLOOKUP(CONCATENATE($F378," ",$G378),AllocFactorMatrix,(W$4+1),FALSE)*$E384</f>
        <v>0</v>
      </c>
      <c r="X378" s="5">
        <f t="shared" ref="X378:X384" si="201">SUBTOTAL(9,T378:W378)</f>
        <v>0</v>
      </c>
      <c r="Y378" s="5">
        <f>VLOOKUP(CONCATENATE($F378," ",$G378),AllocFactorMatrix,(Y$4+1),FALSE)*$E384</f>
        <v>0</v>
      </c>
      <c r="Z378" s="5">
        <f>VLOOKUP(CONCATENATE($F378," ",$G378),AllocFactorMatrix,(Z$4+1),FALSE)*$E384</f>
        <v>0</v>
      </c>
      <c r="AA378" s="5">
        <f t="shared" si="199"/>
        <v>0</v>
      </c>
      <c r="AB378" s="5">
        <f>VLOOKUP(CONCATENATE($F378," ",$G378),AllocFactorMatrix,(AB$4+1),FALSE)*$E384</f>
        <v>0</v>
      </c>
      <c r="AC378" s="5">
        <f>VLOOKUP(CONCATENATE($F378," ",$G378),AllocFactorMatrix,(AC$4+1),FALSE)*$E384</f>
        <v>0</v>
      </c>
      <c r="AD378" s="5">
        <f>VLOOKUP(CONCATENATE($F378," ",$G378),AllocFactorMatrix,(AD$4+1),FALSE)*$E384</f>
        <v>0</v>
      </c>
    </row>
    <row r="379" spans="4:30" hidden="1" outlineLevel="1">
      <c r="E379" s="55"/>
      <c r="F379" s="52" t="str">
        <f>F384</f>
        <v>PROD_ENERGY</v>
      </c>
      <c r="G379" s="55" t="str">
        <f>$G$10</f>
        <v>SUBTRAN</v>
      </c>
      <c r="H379" s="4">
        <f t="shared" si="197"/>
        <v>0</v>
      </c>
      <c r="I379" s="5">
        <f>VLOOKUP(CONCATENATE($F379," ",$G379),AllocFactorMatrix,(I$4+1),FALSE)*$E384</f>
        <v>0</v>
      </c>
      <c r="J379" s="5">
        <f>VLOOKUP(CONCATENATE($F379," ",$G379),AllocFactorMatrix,(J$4+1),FALSE)*$E384</f>
        <v>0</v>
      </c>
      <c r="K379" s="5">
        <f>VLOOKUP(CONCATENATE($F379," ",$G379),AllocFactorMatrix,(K$4+1),FALSE)*$E384</f>
        <v>0</v>
      </c>
      <c r="L379" s="5">
        <f>VLOOKUP(CONCATENATE($F379," ",$G379),AllocFactorMatrix,(L$4+1),FALSE)*$E384</f>
        <v>0</v>
      </c>
      <c r="M379" s="5">
        <f>VLOOKUP(CONCATENATE($F379," ",$G379),AllocFactorMatrix,(M$4+1),FALSE)*$E384</f>
        <v>0</v>
      </c>
      <c r="N379" s="5">
        <f t="shared" si="198"/>
        <v>0</v>
      </c>
      <c r="O379" s="5">
        <f>VLOOKUP(CONCATENATE($F379," ",$G379),AllocFactorMatrix,(O$4+1),FALSE)*$E384</f>
        <v>0</v>
      </c>
      <c r="P379" s="5">
        <f>VLOOKUP(CONCATENATE($F379," ",$G379),AllocFactorMatrix,(P$4+1),FALSE)*$E384</f>
        <v>0</v>
      </c>
      <c r="Q379" s="5">
        <f>VLOOKUP(CONCATENATE($F379," ",$G379),AllocFactorMatrix,(Q$4+1),FALSE)*$E384</f>
        <v>0</v>
      </c>
      <c r="R379" s="5">
        <f>VLOOKUP(CONCATENATE($F379," ",$G379),AllocFactorMatrix,(R$4+1),FALSE)*$E384</f>
        <v>0</v>
      </c>
      <c r="S379" s="5">
        <f t="shared" si="200"/>
        <v>0</v>
      </c>
      <c r="T379" s="5">
        <f>VLOOKUP(CONCATENATE($F379," ",$G379),AllocFactorMatrix,(T$4+1),FALSE)*$E384</f>
        <v>0</v>
      </c>
      <c r="U379" s="5">
        <f>VLOOKUP(CONCATENATE($F379," ",$G379),AllocFactorMatrix,(U$4+1),FALSE)*$E384</f>
        <v>0</v>
      </c>
      <c r="V379" s="5">
        <f>VLOOKUP(CONCATENATE($F379," ",$G379),AllocFactorMatrix,(V$4+1),FALSE)*$E384</f>
        <v>0</v>
      </c>
      <c r="W379" s="5">
        <f>VLOOKUP(CONCATENATE($F379," ",$G379),AllocFactorMatrix,(W$4+1),FALSE)*$E384</f>
        <v>0</v>
      </c>
      <c r="X379" s="5">
        <f t="shared" si="201"/>
        <v>0</v>
      </c>
      <c r="Y379" s="5">
        <f>VLOOKUP(CONCATENATE($F379," ",$G379),AllocFactorMatrix,(Y$4+1),FALSE)*$E384</f>
        <v>0</v>
      </c>
      <c r="Z379" s="5">
        <f>VLOOKUP(CONCATENATE($F379," ",$G379),AllocFactorMatrix,(Z$4+1),FALSE)*$E384</f>
        <v>0</v>
      </c>
      <c r="AA379" s="5">
        <f t="shared" si="199"/>
        <v>0</v>
      </c>
      <c r="AB379" s="5">
        <f>VLOOKUP(CONCATENATE($F379," ",$G379),AllocFactorMatrix,(AB$4+1),FALSE)*$E384</f>
        <v>0</v>
      </c>
      <c r="AC379" s="5">
        <f>VLOOKUP(CONCATENATE($F379," ",$G379),AllocFactorMatrix,(AC$4+1),FALSE)*$E384</f>
        <v>0</v>
      </c>
      <c r="AD379" s="5">
        <f>VLOOKUP(CONCATENATE($F379," ",$G379),AllocFactorMatrix,(AD$4+1),FALSE)*$E384</f>
        <v>0</v>
      </c>
    </row>
    <row r="380" spans="4:30" hidden="1" outlineLevel="1">
      <c r="E380" s="55"/>
      <c r="F380" s="52" t="str">
        <f>F384</f>
        <v>PROD_ENERGY</v>
      </c>
      <c r="G380" s="55" t="str">
        <f>$G$11</f>
        <v>DISTPRI</v>
      </c>
      <c r="H380" s="4">
        <f t="shared" si="197"/>
        <v>0</v>
      </c>
      <c r="I380" s="5">
        <f>VLOOKUP(CONCATENATE($F380," ",$G380),AllocFactorMatrix,(I$4+1),FALSE)*$E384</f>
        <v>0</v>
      </c>
      <c r="J380" s="5">
        <f>VLOOKUP(CONCATENATE($F380," ",$G380),AllocFactorMatrix,(J$4+1),FALSE)*$E384</f>
        <v>0</v>
      </c>
      <c r="K380" s="5">
        <f>VLOOKUP(CONCATENATE($F380," ",$G380),AllocFactorMatrix,(K$4+1),FALSE)*$E384</f>
        <v>0</v>
      </c>
      <c r="L380" s="5">
        <f>VLOOKUP(CONCATENATE($F380," ",$G380),AllocFactorMatrix,(L$4+1),FALSE)*$E384</f>
        <v>0</v>
      </c>
      <c r="M380" s="5">
        <f>VLOOKUP(CONCATENATE($F380," ",$G380),AllocFactorMatrix,(M$4+1),FALSE)*$E384</f>
        <v>0</v>
      </c>
      <c r="N380" s="5">
        <f t="shared" si="198"/>
        <v>0</v>
      </c>
      <c r="O380" s="5">
        <f>VLOOKUP(CONCATENATE($F380," ",$G380),AllocFactorMatrix,(O$4+1),FALSE)*$E384</f>
        <v>0</v>
      </c>
      <c r="P380" s="5">
        <f>VLOOKUP(CONCATENATE($F380," ",$G380),AllocFactorMatrix,(P$4+1),FALSE)*$E384</f>
        <v>0</v>
      </c>
      <c r="Q380" s="5">
        <f>VLOOKUP(CONCATENATE($F380," ",$G380),AllocFactorMatrix,(Q$4+1),FALSE)*$E384</f>
        <v>0</v>
      </c>
      <c r="R380" s="5">
        <f>VLOOKUP(CONCATENATE($F380," ",$G380),AllocFactorMatrix,(R$4+1),FALSE)*$E384</f>
        <v>0</v>
      </c>
      <c r="S380" s="5">
        <f t="shared" si="200"/>
        <v>0</v>
      </c>
      <c r="T380" s="5">
        <f>VLOOKUP(CONCATENATE($F380," ",$G380),AllocFactorMatrix,(T$4+1),FALSE)*$E384</f>
        <v>0</v>
      </c>
      <c r="U380" s="5">
        <f>VLOOKUP(CONCATENATE($F380," ",$G380),AllocFactorMatrix,(U$4+1),FALSE)*$E384</f>
        <v>0</v>
      </c>
      <c r="V380" s="5">
        <f>VLOOKUP(CONCATENATE($F380," ",$G380),AllocFactorMatrix,(V$4+1),FALSE)*$E384</f>
        <v>0</v>
      </c>
      <c r="W380" s="5">
        <f>VLOOKUP(CONCATENATE($F380," ",$G380),AllocFactorMatrix,(W$4+1),FALSE)*$E384</f>
        <v>0</v>
      </c>
      <c r="X380" s="5">
        <f t="shared" si="201"/>
        <v>0</v>
      </c>
      <c r="Y380" s="5">
        <f>VLOOKUP(CONCATENATE($F380," ",$G380),AllocFactorMatrix,(Y$4+1),FALSE)*$E384</f>
        <v>0</v>
      </c>
      <c r="Z380" s="5">
        <f>VLOOKUP(CONCATENATE($F380," ",$G380),AllocFactorMatrix,(Z$4+1),FALSE)*$E384</f>
        <v>0</v>
      </c>
      <c r="AA380" s="5">
        <f t="shared" si="199"/>
        <v>0</v>
      </c>
      <c r="AB380" s="5">
        <f>VLOOKUP(CONCATENATE($F380," ",$G380),AllocFactorMatrix,(AB$4+1),FALSE)*$E384</f>
        <v>0</v>
      </c>
      <c r="AC380" s="5">
        <f>VLOOKUP(CONCATENATE($F380," ",$G380),AllocFactorMatrix,(AC$4+1),FALSE)*$E384</f>
        <v>0</v>
      </c>
      <c r="AD380" s="5">
        <f>VLOOKUP(CONCATENATE($F380," ",$G380),AllocFactorMatrix,(AD$4+1),FALSE)*$E384</f>
        <v>0</v>
      </c>
    </row>
    <row r="381" spans="4:30" hidden="1" outlineLevel="1">
      <c r="E381" s="55"/>
      <c r="F381" s="52" t="str">
        <f>F384</f>
        <v>PROD_ENERGY</v>
      </c>
      <c r="G381" s="55" t="str">
        <f>$G$12</f>
        <v>DISTSEC</v>
      </c>
      <c r="H381" s="4">
        <f t="shared" si="197"/>
        <v>0</v>
      </c>
      <c r="I381" s="5">
        <f>VLOOKUP(CONCATENATE($F381," ",$G381),AllocFactorMatrix,(I$4+1),FALSE)*$E384</f>
        <v>0</v>
      </c>
      <c r="J381" s="5">
        <f>VLOOKUP(CONCATENATE($F381," ",$G381),AllocFactorMatrix,(J$4+1),FALSE)*$E384</f>
        <v>0</v>
      </c>
      <c r="K381" s="5">
        <f>VLOOKUP(CONCATENATE($F381," ",$G381),AllocFactorMatrix,(K$4+1),FALSE)*$E384</f>
        <v>0</v>
      </c>
      <c r="L381" s="5">
        <f>VLOOKUP(CONCATENATE($F381," ",$G381),AllocFactorMatrix,(L$4+1),FALSE)*$E384</f>
        <v>0</v>
      </c>
      <c r="M381" s="5">
        <f>VLOOKUP(CONCATENATE($F381," ",$G381),AllocFactorMatrix,(M$4+1),FALSE)*$E384</f>
        <v>0</v>
      </c>
      <c r="N381" s="5">
        <f t="shared" si="198"/>
        <v>0</v>
      </c>
      <c r="O381" s="5">
        <f>VLOOKUP(CONCATENATE($F381," ",$G381),AllocFactorMatrix,(O$4+1),FALSE)*$E384</f>
        <v>0</v>
      </c>
      <c r="P381" s="5">
        <f>VLOOKUP(CONCATENATE($F381," ",$G381),AllocFactorMatrix,(P$4+1),FALSE)*$E384</f>
        <v>0</v>
      </c>
      <c r="Q381" s="5">
        <f>VLOOKUP(CONCATENATE($F381," ",$G381),AllocFactorMatrix,(Q$4+1),FALSE)*$E384</f>
        <v>0</v>
      </c>
      <c r="R381" s="5">
        <f>VLOOKUP(CONCATENATE($F381," ",$G381),AllocFactorMatrix,(R$4+1),FALSE)*$E384</f>
        <v>0</v>
      </c>
      <c r="S381" s="5">
        <f t="shared" si="200"/>
        <v>0</v>
      </c>
      <c r="T381" s="5">
        <f>VLOOKUP(CONCATENATE($F381," ",$G381),AllocFactorMatrix,(T$4+1),FALSE)*$E384</f>
        <v>0</v>
      </c>
      <c r="U381" s="5">
        <f>VLOOKUP(CONCATENATE($F381," ",$G381),AllocFactorMatrix,(U$4+1),FALSE)*$E384</f>
        <v>0</v>
      </c>
      <c r="V381" s="5">
        <f>VLOOKUP(CONCATENATE($F381," ",$G381),AllocFactorMatrix,(V$4+1),FALSE)*$E384</f>
        <v>0</v>
      </c>
      <c r="W381" s="5">
        <f>VLOOKUP(CONCATENATE($F381," ",$G381),AllocFactorMatrix,(W$4+1),FALSE)*$E384</f>
        <v>0</v>
      </c>
      <c r="X381" s="5">
        <f t="shared" si="201"/>
        <v>0</v>
      </c>
      <c r="Y381" s="5">
        <f>VLOOKUP(CONCATENATE($F381," ",$G381),AllocFactorMatrix,(Y$4+1),FALSE)*$E384</f>
        <v>0</v>
      </c>
      <c r="Z381" s="5">
        <f>VLOOKUP(CONCATENATE($F381," ",$G381),AllocFactorMatrix,(Z$4+1),FALSE)*$E384</f>
        <v>0</v>
      </c>
      <c r="AA381" s="5">
        <f t="shared" si="199"/>
        <v>0</v>
      </c>
      <c r="AB381" s="5">
        <f>VLOOKUP(CONCATENATE($F381," ",$G381),AllocFactorMatrix,(AB$4+1),FALSE)*$E384</f>
        <v>0</v>
      </c>
      <c r="AC381" s="5">
        <f>VLOOKUP(CONCATENATE($F381," ",$G381),AllocFactorMatrix,(AC$4+1),FALSE)*$E384</f>
        <v>0</v>
      </c>
      <c r="AD381" s="5">
        <f>VLOOKUP(CONCATENATE($F381," ",$G381),AllocFactorMatrix,(AD$4+1),FALSE)*$E384</f>
        <v>0</v>
      </c>
    </row>
    <row r="382" spans="4:30" hidden="1" outlineLevel="1">
      <c r="E382" s="55"/>
      <c r="F382" s="52" t="str">
        <f>F384</f>
        <v>PROD_ENERGY</v>
      </c>
      <c r="G382" s="55" t="str">
        <f>$G$13</f>
        <v>ENERGY</v>
      </c>
      <c r="H382" s="4">
        <f t="shared" si="197"/>
        <v>-83424.999999999985</v>
      </c>
      <c r="I382" s="5">
        <f>VLOOKUP(CONCATENATE($F382," ",$G382),AllocFactorMatrix,(I$4+1),FALSE)*$E384</f>
        <v>-31303.319878329752</v>
      </c>
      <c r="J382" s="5">
        <f>VLOOKUP(CONCATENATE($F382," ",$G382),AllocFactorMatrix,(J$4+1),FALSE)*$E384</f>
        <v>-2028.6574037431963</v>
      </c>
      <c r="K382" s="5">
        <f>VLOOKUP(CONCATENATE($F382," ",$G382),AllocFactorMatrix,(K$4+1),FALSE)*$E384</f>
        <v>-6806.3655035898264</v>
      </c>
      <c r="L382" s="5">
        <f>VLOOKUP(CONCATENATE($F382," ",$G382),AllocFactorMatrix,(L$4+1),FALSE)*$E384</f>
        <v>-216.32174774243938</v>
      </c>
      <c r="M382" s="5">
        <f>VLOOKUP(CONCATENATE($F382," ",$G382),AllocFactorMatrix,(M$4+1),FALSE)*$E384</f>
        <v>-19.942336295201198</v>
      </c>
      <c r="N382" s="5">
        <f t="shared" si="198"/>
        <v>-7042.6295876274671</v>
      </c>
      <c r="O382" s="5">
        <f>VLOOKUP(CONCATENATE($F382," ",$G382),AllocFactorMatrix,(O$4+1),FALSE)*$E384</f>
        <v>-6205.4584006023215</v>
      </c>
      <c r="P382" s="5">
        <f>VLOOKUP(CONCATENATE($F382," ",$G382),AllocFactorMatrix,(P$4+1),FALSE)*$E384</f>
        <v>-1150.3725841148587</v>
      </c>
      <c r="Q382" s="5">
        <f>VLOOKUP(CONCATENATE($F382," ",$G382),AllocFactorMatrix,(Q$4+1),FALSE)*$E384</f>
        <v>-522.69985736924559</v>
      </c>
      <c r="R382" s="5">
        <f>VLOOKUP(CONCATENATE($F382," ",$G382),AllocFactorMatrix,(R$4+1),FALSE)*$E384</f>
        <v>-24.218847423661451</v>
      </c>
      <c r="S382" s="5">
        <f t="shared" si="200"/>
        <v>-7902.7496895100876</v>
      </c>
      <c r="T382" s="5">
        <f>VLOOKUP(CONCATENATE($F382," ",$G382),AllocFactorMatrix,(T$4+1),FALSE)*$E384</f>
        <v>-237.8049252312162</v>
      </c>
      <c r="U382" s="5">
        <f>VLOOKUP(CONCATENATE($F382," ",$G382),AllocFactorMatrix,(U$4+1),FALSE)*$E384</f>
        <v>-4175.4982363498175</v>
      </c>
      <c r="V382" s="5">
        <f>VLOOKUP(CONCATENATE($F382," ",$G382),AllocFactorMatrix,(V$4+1),FALSE)*$E384</f>
        <v>-23706.745407377453</v>
      </c>
      <c r="W382" s="5">
        <f>VLOOKUP(CONCATENATE($F382," ",$G382),AllocFactorMatrix,(W$4+1),FALSE)*$E384</f>
        <v>-4497.7244521600187</v>
      </c>
      <c r="X382" s="5">
        <f t="shared" si="201"/>
        <v>-32617.773021118508</v>
      </c>
      <c r="Y382" s="5">
        <f>VLOOKUP(CONCATENATE($F382," ",$G382),AllocFactorMatrix,(Y$4+1),FALSE)*$E384</f>
        <v>-1681.2457347697152</v>
      </c>
      <c r="Z382" s="5">
        <f>VLOOKUP(CONCATENATE($F382," ",$G382),AllocFactorMatrix,(Z$4+1),FALSE)*$E384</f>
        <v>-27.368000396632297</v>
      </c>
      <c r="AA382" s="5">
        <f t="shared" si="199"/>
        <v>-1708.6137351663476</v>
      </c>
      <c r="AB382" s="5">
        <f>VLOOKUP(CONCATENATE($F382," ",$G382),AllocFactorMatrix,(AB$4+1),FALSE)*$E384</f>
        <v>-30.52680294994633</v>
      </c>
      <c r="AC382" s="5">
        <f>VLOOKUP(CONCATENATE($F382," ",$G382),AllocFactorMatrix,(AC$4+1),FALSE)*$E384</f>
        <v>-660.10123592288528</v>
      </c>
      <c r="AD382" s="5">
        <f>VLOOKUP(CONCATENATE($F382," ",$G382),AllocFactorMatrix,(AD$4+1),FALSE)*$E384</f>
        <v>-130.6286456317971</v>
      </c>
    </row>
    <row r="383" spans="4:30" hidden="1" outlineLevel="1">
      <c r="E383" s="55"/>
      <c r="F383" s="52" t="str">
        <f>F384</f>
        <v>PROD_ENERGY</v>
      </c>
      <c r="G383" s="55" t="str">
        <f>$G$14</f>
        <v>CUSTOMER</v>
      </c>
      <c r="H383" s="4">
        <f t="shared" si="197"/>
        <v>0</v>
      </c>
      <c r="I383" s="5">
        <f>VLOOKUP(CONCATENATE($F383," ",$G383),AllocFactorMatrix,(I$4+1),FALSE)*$E384</f>
        <v>0</v>
      </c>
      <c r="J383" s="5">
        <f>VLOOKUP(CONCATENATE($F383," ",$G383),AllocFactorMatrix,(J$4+1),FALSE)*$E384</f>
        <v>0</v>
      </c>
      <c r="K383" s="5">
        <f>VLOOKUP(CONCATENATE($F383," ",$G383),AllocFactorMatrix,(K$4+1),FALSE)*$E384</f>
        <v>0</v>
      </c>
      <c r="L383" s="5">
        <f>VLOOKUP(CONCATENATE($F383," ",$G383),AllocFactorMatrix,(L$4+1),FALSE)*$E384</f>
        <v>0</v>
      </c>
      <c r="M383" s="5">
        <f>VLOOKUP(CONCATENATE($F383," ",$G383),AllocFactorMatrix,(M$4+1),FALSE)*$E384</f>
        <v>0</v>
      </c>
      <c r="N383" s="5">
        <f t="shared" si="198"/>
        <v>0</v>
      </c>
      <c r="O383" s="5">
        <f>VLOOKUP(CONCATENATE($F383," ",$G383),AllocFactorMatrix,(O$4+1),FALSE)*$E384</f>
        <v>0</v>
      </c>
      <c r="P383" s="5">
        <f>VLOOKUP(CONCATENATE($F383," ",$G383),AllocFactorMatrix,(P$4+1),FALSE)*$E384</f>
        <v>0</v>
      </c>
      <c r="Q383" s="5">
        <f>VLOOKUP(CONCATENATE($F383," ",$G383),AllocFactorMatrix,(Q$4+1),FALSE)*$E384</f>
        <v>0</v>
      </c>
      <c r="R383" s="5">
        <f>VLOOKUP(CONCATENATE($F383," ",$G383),AllocFactorMatrix,(R$4+1),FALSE)*$E384</f>
        <v>0</v>
      </c>
      <c r="S383" s="5">
        <f t="shared" si="200"/>
        <v>0</v>
      </c>
      <c r="T383" s="5">
        <f>VLOOKUP(CONCATENATE($F383," ",$G383),AllocFactorMatrix,(T$4+1),FALSE)*$E384</f>
        <v>0</v>
      </c>
      <c r="U383" s="5">
        <f>VLOOKUP(CONCATENATE($F383," ",$G383),AllocFactorMatrix,(U$4+1),FALSE)*$E384</f>
        <v>0</v>
      </c>
      <c r="V383" s="5">
        <f>VLOOKUP(CONCATENATE($F383," ",$G383),AllocFactorMatrix,(V$4+1),FALSE)*$E384</f>
        <v>0</v>
      </c>
      <c r="W383" s="5">
        <f>VLOOKUP(CONCATENATE($F383," ",$G383),AllocFactorMatrix,(W$4+1),FALSE)*$E384</f>
        <v>0</v>
      </c>
      <c r="X383" s="5">
        <f t="shared" si="201"/>
        <v>0</v>
      </c>
      <c r="Y383" s="5">
        <f>VLOOKUP(CONCATENATE($F383," ",$G383),AllocFactorMatrix,(Y$4+1),FALSE)*$E384</f>
        <v>0</v>
      </c>
      <c r="Z383" s="5">
        <f>VLOOKUP(CONCATENATE($F383," ",$G383),AllocFactorMatrix,(Z$4+1),FALSE)*$E384</f>
        <v>0</v>
      </c>
      <c r="AA383" s="5">
        <f t="shared" si="199"/>
        <v>0</v>
      </c>
      <c r="AB383" s="5">
        <f>VLOOKUP(CONCATENATE($F383," ",$G383),AllocFactorMatrix,(AB$4+1),FALSE)*$E384</f>
        <v>0</v>
      </c>
      <c r="AC383" s="5">
        <f>VLOOKUP(CONCATENATE($F383," ",$G383),AllocFactorMatrix,(AC$4+1),FALSE)*$E384</f>
        <v>0</v>
      </c>
      <c r="AD383" s="5">
        <f>VLOOKUP(CONCATENATE($F383," ",$G383),AllocFactorMatrix,(AD$4+1),FALSE)*$E384</f>
        <v>0</v>
      </c>
    </row>
    <row r="384" spans="4:30" collapsed="1">
      <c r="D384" s="1" t="str">
        <f>+D1856</f>
        <v>Adj 5 - Environmental Surcharge Revenue Sync - remove FGD revenue, sync non-FGD revenue, remove deferrals</v>
      </c>
      <c r="E384" s="61">
        <v>-83425</v>
      </c>
      <c r="F384" s="10" t="str">
        <f>+F1856</f>
        <v>PROD_ENERGY</v>
      </c>
      <c r="G384" s="55" t="str">
        <f>$G$15</f>
        <v>TOTAL</v>
      </c>
      <c r="H384" s="4">
        <f t="shared" si="197"/>
        <v>-83424.999999999985</v>
      </c>
      <c r="I384" s="5">
        <f>VLOOKUP(CONCATENATE($F384," ",$G384),AllocFactorMatrix,(I$4+1),FALSE)*$E384</f>
        <v>-31303.319878329752</v>
      </c>
      <c r="J384" s="5">
        <f>VLOOKUP(CONCATENATE($F384," ",$G384),AllocFactorMatrix,(J$4+1),FALSE)*$E384</f>
        <v>-2028.6574037431963</v>
      </c>
      <c r="K384" s="5">
        <f>VLOOKUP(CONCATENATE($F384," ",$G384),AllocFactorMatrix,(K$4+1),FALSE)*$E384</f>
        <v>-6806.3655035898264</v>
      </c>
      <c r="L384" s="5">
        <f>VLOOKUP(CONCATENATE($F384," ",$G384),AllocFactorMatrix,(L$4+1),FALSE)*$E384</f>
        <v>-216.32174774243938</v>
      </c>
      <c r="M384" s="5">
        <f>VLOOKUP(CONCATENATE($F384," ",$G384),AllocFactorMatrix,(M$4+1),FALSE)*$E384</f>
        <v>-19.942336295201198</v>
      </c>
      <c r="N384" s="5">
        <f t="shared" si="198"/>
        <v>-7042.6295876274671</v>
      </c>
      <c r="O384" s="5">
        <f>VLOOKUP(CONCATENATE($F384," ",$G384),AllocFactorMatrix,(O$4+1),FALSE)*$E384</f>
        <v>-6205.4584006023215</v>
      </c>
      <c r="P384" s="5">
        <f>VLOOKUP(CONCATENATE($F384," ",$G384),AllocFactorMatrix,(P$4+1),FALSE)*$E384</f>
        <v>-1150.3725841148587</v>
      </c>
      <c r="Q384" s="5">
        <f>VLOOKUP(CONCATENATE($F384," ",$G384),AllocFactorMatrix,(Q$4+1),FALSE)*$E384</f>
        <v>-522.69985736924559</v>
      </c>
      <c r="R384" s="5">
        <f>VLOOKUP(CONCATENATE($F384," ",$G384),AllocFactorMatrix,(R$4+1),FALSE)*$E384</f>
        <v>-24.218847423661451</v>
      </c>
      <c r="S384" s="5">
        <f t="shared" si="200"/>
        <v>-7902.7496895100876</v>
      </c>
      <c r="T384" s="5">
        <f>VLOOKUP(CONCATENATE($F384," ",$G384),AllocFactorMatrix,(T$4+1),FALSE)*$E384</f>
        <v>-237.8049252312162</v>
      </c>
      <c r="U384" s="5">
        <f>VLOOKUP(CONCATENATE($F384," ",$G384),AllocFactorMatrix,(U$4+1),FALSE)*$E384</f>
        <v>-4175.4982363498175</v>
      </c>
      <c r="V384" s="5">
        <f>VLOOKUP(CONCATENATE($F384," ",$G384),AllocFactorMatrix,(V$4+1),FALSE)*$E384</f>
        <v>-23706.745407377453</v>
      </c>
      <c r="W384" s="5">
        <f>VLOOKUP(CONCATENATE($F384," ",$G384),AllocFactorMatrix,(W$4+1),FALSE)*$E384</f>
        <v>-4497.7244521600187</v>
      </c>
      <c r="X384" s="5">
        <f t="shared" si="201"/>
        <v>-32617.773021118508</v>
      </c>
      <c r="Y384" s="5">
        <f>VLOOKUP(CONCATENATE($F384," ",$G384),AllocFactorMatrix,(Y$4+1),FALSE)*$E384</f>
        <v>-1681.2457347697152</v>
      </c>
      <c r="Z384" s="5">
        <f>VLOOKUP(CONCATENATE($F384," ",$G384),AllocFactorMatrix,(Z$4+1),FALSE)*$E384</f>
        <v>-27.368000396632297</v>
      </c>
      <c r="AA384" s="5">
        <f t="shared" si="199"/>
        <v>-1708.6137351663476</v>
      </c>
      <c r="AB384" s="5">
        <f>VLOOKUP(CONCATENATE($F384," ",$G384),AllocFactorMatrix,(AB$4+1),FALSE)*$E384</f>
        <v>-30.52680294994633</v>
      </c>
      <c r="AC384" s="5">
        <f>VLOOKUP(CONCATENATE($F384," ",$G384),AllocFactorMatrix,(AC$4+1),FALSE)*$E384</f>
        <v>-660.10123592288528</v>
      </c>
      <c r="AD384" s="5">
        <f>VLOOKUP(CONCATENATE($F384," ",$G384),AllocFactorMatrix,(AD$4+1),FALSE)*$E384</f>
        <v>-130.6286456317971</v>
      </c>
    </row>
    <row r="385" spans="4:30" hidden="1" outlineLevel="1">
      <c r="E385" s="55"/>
      <c r="F385" s="52" t="str">
        <f>F392</f>
        <v>PROD_DEMAND</v>
      </c>
      <c r="G385" s="55" t="str">
        <f>$G$8</f>
        <v>PRODUCTION</v>
      </c>
      <c r="H385" s="4">
        <f t="shared" ref="H385:H392" si="202">SUBTOTAL(9,I385:AD385)</f>
        <v>-329913.99999999994</v>
      </c>
      <c r="I385" s="5">
        <f>VLOOKUP(CONCATENATE($F385," ",$G385),AllocFactorMatrix,(I$4+1),FALSE)*$E392</f>
        <v>-162510.02471359776</v>
      </c>
      <c r="J385" s="5">
        <f>VLOOKUP(CONCATENATE($F385," ",$G385),AllocFactorMatrix,(J$4+1),FALSE)*$E392</f>
        <v>-8033.4512063103793</v>
      </c>
      <c r="K385" s="5">
        <f>VLOOKUP(CONCATENATE($F385," ",$G385),AllocFactorMatrix,(K$4+1),FALSE)*$E392</f>
        <v>-29426.071365317828</v>
      </c>
      <c r="L385" s="5">
        <f>VLOOKUP(CONCATENATE($F385," ",$G385),AllocFactorMatrix,(L$4+1),FALSE)*$E392</f>
        <v>-926.22825232296975</v>
      </c>
      <c r="M385" s="5">
        <f>VLOOKUP(CONCATENATE($F385," ",$G385),AllocFactorMatrix,(M$4+1),FALSE)*$E392</f>
        <v>-86.858721727680447</v>
      </c>
      <c r="N385" s="5">
        <f t="shared" ref="N385:N392" si="203">SUBTOTAL(9,K385:M385)</f>
        <v>-30439.158339368478</v>
      </c>
      <c r="O385" s="5">
        <f>VLOOKUP(CONCATENATE($F385," ",$G385),AllocFactorMatrix,(O$4+1),FALSE)*$E392</f>
        <v>-22368.391779755031</v>
      </c>
      <c r="P385" s="5">
        <f>VLOOKUP(CONCATENATE($F385," ",$G385),AllocFactorMatrix,(P$4+1),FALSE)*$E392</f>
        <v>-4167.8830681348791</v>
      </c>
      <c r="Q385" s="5">
        <f>VLOOKUP(CONCATENATE($F385," ",$G385),AllocFactorMatrix,(Q$4+1),FALSE)*$E392</f>
        <v>-1883.3887525054222</v>
      </c>
      <c r="R385" s="5">
        <f>VLOOKUP(CONCATENATE($F385," ",$G385),AllocFactorMatrix,(R$4+1),FALSE)*$E392</f>
        <v>-84.693886931317792</v>
      </c>
      <c r="S385" s="5">
        <f>SUBTOTAL(9,O385:R385)</f>
        <v>-28504.357487326648</v>
      </c>
      <c r="T385" s="5">
        <f>VLOOKUP(CONCATENATE($F385," ",$G385),AllocFactorMatrix,(T$4+1),FALSE)*$E392</f>
        <v>-781.38521789589765</v>
      </c>
      <c r="U385" s="5">
        <f>VLOOKUP(CONCATENATE($F385," ",$G385),AllocFactorMatrix,(U$4+1),FALSE)*$E392</f>
        <v>-12787.235957012894</v>
      </c>
      <c r="V385" s="5">
        <f>VLOOKUP(CONCATENATE($F385," ",$G385),AllocFactorMatrix,(V$4+1),FALSE)*$E392</f>
        <v>-67580.901334248323</v>
      </c>
      <c r="W385" s="5">
        <f>VLOOKUP(CONCATENATE($F385," ",$G385),AllocFactorMatrix,(W$4+1),FALSE)*$E392</f>
        <v>-12203.990677270043</v>
      </c>
      <c r="X385" s="5">
        <f>SUBTOTAL(9,T385:W385)</f>
        <v>-93353.513186427168</v>
      </c>
      <c r="Y385" s="5">
        <f>VLOOKUP(CONCATENATE($F385," ",$G385),AllocFactorMatrix,(Y$4+1),FALSE)*$E392</f>
        <v>-6869.2976213870679</v>
      </c>
      <c r="Z385" s="5">
        <f>VLOOKUP(CONCATENATE($F385," ",$G385),AllocFactorMatrix,(Z$4+1),FALSE)*$E392</f>
        <v>-115.05810939919601</v>
      </c>
      <c r="AA385" s="5">
        <f t="shared" ref="AA385:AA392" si="204">SUBTOTAL(9,Y385:Z385)</f>
        <v>-6984.3557307862638</v>
      </c>
      <c r="AB385" s="5">
        <f>VLOOKUP(CONCATENATE($F385," ",$G385),AllocFactorMatrix,(AB$4+1),FALSE)*$E392</f>
        <v>-89.139336183224088</v>
      </c>
      <c r="AC385" s="5">
        <f>VLOOKUP(CONCATENATE($F385," ",$G385),AllocFactorMatrix,(AC$4+1),FALSE)*$E392</f>
        <v>0</v>
      </c>
      <c r="AD385" s="5">
        <f>VLOOKUP(CONCATENATE($F385," ",$G385),AllocFactorMatrix,(AD$4+1),FALSE)*$E392</f>
        <v>0</v>
      </c>
    </row>
    <row r="386" spans="4:30" hidden="1" outlineLevel="1">
      <c r="E386" s="55"/>
      <c r="F386" s="52" t="str">
        <f>F392</f>
        <v>PROD_DEMAND</v>
      </c>
      <c r="G386" s="55" t="str">
        <f>$G$9</f>
        <v>BULKTRAN</v>
      </c>
      <c r="H386" s="4">
        <f t="shared" si="202"/>
        <v>0</v>
      </c>
      <c r="I386" s="5">
        <f>VLOOKUP(CONCATENATE($F386," ",$G386),AllocFactorMatrix,(I$4+1),FALSE)*$E392</f>
        <v>0</v>
      </c>
      <c r="J386" s="5">
        <f>VLOOKUP(CONCATENATE($F386," ",$G386),AllocFactorMatrix,(J$4+1),FALSE)*$E392</f>
        <v>0</v>
      </c>
      <c r="K386" s="5">
        <f>VLOOKUP(CONCATENATE($F386," ",$G386),AllocFactorMatrix,(K$4+1),FALSE)*$E392</f>
        <v>0</v>
      </c>
      <c r="L386" s="5">
        <f>VLOOKUP(CONCATENATE($F386," ",$G386),AllocFactorMatrix,(L$4+1),FALSE)*$E392</f>
        <v>0</v>
      </c>
      <c r="M386" s="5">
        <f>VLOOKUP(CONCATENATE($F386," ",$G386),AllocFactorMatrix,(M$4+1),FALSE)*$E392</f>
        <v>0</v>
      </c>
      <c r="N386" s="5">
        <f t="shared" si="203"/>
        <v>0</v>
      </c>
      <c r="O386" s="5">
        <f>VLOOKUP(CONCATENATE($F386," ",$G386),AllocFactorMatrix,(O$4+1),FALSE)*$E392</f>
        <v>0</v>
      </c>
      <c r="P386" s="5">
        <f>VLOOKUP(CONCATENATE($F386," ",$G386),AllocFactorMatrix,(P$4+1),FALSE)*$E392</f>
        <v>0</v>
      </c>
      <c r="Q386" s="5">
        <f>VLOOKUP(CONCATENATE($F386," ",$G386),AllocFactorMatrix,(Q$4+1),FALSE)*$E392</f>
        <v>0</v>
      </c>
      <c r="R386" s="5">
        <f>VLOOKUP(CONCATENATE($F386," ",$G386),AllocFactorMatrix,(R$4+1),FALSE)*$E392</f>
        <v>0</v>
      </c>
      <c r="S386" s="5">
        <f t="shared" ref="S386:S392" si="205">SUBTOTAL(9,O386:R386)</f>
        <v>0</v>
      </c>
      <c r="T386" s="5">
        <f>VLOOKUP(CONCATENATE($F386," ",$G386),AllocFactorMatrix,(T$4+1),FALSE)*$E392</f>
        <v>0</v>
      </c>
      <c r="U386" s="5">
        <f>VLOOKUP(CONCATENATE($F386," ",$G386),AllocFactorMatrix,(U$4+1),FALSE)*$E392</f>
        <v>0</v>
      </c>
      <c r="V386" s="5">
        <f>VLOOKUP(CONCATENATE($F386," ",$G386),AllocFactorMatrix,(V$4+1),FALSE)*$E392</f>
        <v>0</v>
      </c>
      <c r="W386" s="5">
        <f>VLOOKUP(CONCATENATE($F386," ",$G386),AllocFactorMatrix,(W$4+1),FALSE)*$E392</f>
        <v>0</v>
      </c>
      <c r="X386" s="5">
        <f t="shared" ref="X386:X392" si="206">SUBTOTAL(9,T386:W386)</f>
        <v>0</v>
      </c>
      <c r="Y386" s="5">
        <f>VLOOKUP(CONCATENATE($F386," ",$G386),AllocFactorMatrix,(Y$4+1),FALSE)*$E392</f>
        <v>0</v>
      </c>
      <c r="Z386" s="5">
        <f>VLOOKUP(CONCATENATE($F386," ",$G386),AllocFactorMatrix,(Z$4+1),FALSE)*$E392</f>
        <v>0</v>
      </c>
      <c r="AA386" s="5">
        <f t="shared" si="204"/>
        <v>0</v>
      </c>
      <c r="AB386" s="5">
        <f>VLOOKUP(CONCATENATE($F386," ",$G386),AllocFactorMatrix,(AB$4+1),FALSE)*$E392</f>
        <v>0</v>
      </c>
      <c r="AC386" s="5">
        <f>VLOOKUP(CONCATENATE($F386," ",$G386),AllocFactorMatrix,(AC$4+1),FALSE)*$E392</f>
        <v>0</v>
      </c>
      <c r="AD386" s="5">
        <f>VLOOKUP(CONCATENATE($F386," ",$G386),AllocFactorMatrix,(AD$4+1),FALSE)*$E392</f>
        <v>0</v>
      </c>
    </row>
    <row r="387" spans="4:30" hidden="1" outlineLevel="1">
      <c r="E387" s="55"/>
      <c r="F387" s="52" t="str">
        <f>F392</f>
        <v>PROD_DEMAND</v>
      </c>
      <c r="G387" s="55" t="str">
        <f>$G$10</f>
        <v>SUBTRAN</v>
      </c>
      <c r="H387" s="4">
        <f t="shared" si="202"/>
        <v>0</v>
      </c>
      <c r="I387" s="5">
        <f>VLOOKUP(CONCATENATE($F387," ",$G387),AllocFactorMatrix,(I$4+1),FALSE)*$E392</f>
        <v>0</v>
      </c>
      <c r="J387" s="5">
        <f>VLOOKUP(CONCATENATE($F387," ",$G387),AllocFactorMatrix,(J$4+1),FALSE)*$E392</f>
        <v>0</v>
      </c>
      <c r="K387" s="5">
        <f>VLOOKUP(CONCATENATE($F387," ",$G387),AllocFactorMatrix,(K$4+1),FALSE)*$E392</f>
        <v>0</v>
      </c>
      <c r="L387" s="5">
        <f>VLOOKUP(CONCATENATE($F387," ",$G387),AllocFactorMatrix,(L$4+1),FALSE)*$E392</f>
        <v>0</v>
      </c>
      <c r="M387" s="5">
        <f>VLOOKUP(CONCATENATE($F387," ",$G387),AllocFactorMatrix,(M$4+1),FALSE)*$E392</f>
        <v>0</v>
      </c>
      <c r="N387" s="5">
        <f t="shared" si="203"/>
        <v>0</v>
      </c>
      <c r="O387" s="5">
        <f>VLOOKUP(CONCATENATE($F387," ",$G387),AllocFactorMatrix,(O$4+1),FALSE)*$E392</f>
        <v>0</v>
      </c>
      <c r="P387" s="5">
        <f>VLOOKUP(CONCATENATE($F387," ",$G387),AllocFactorMatrix,(P$4+1),FALSE)*$E392</f>
        <v>0</v>
      </c>
      <c r="Q387" s="5">
        <f>VLOOKUP(CONCATENATE($F387," ",$G387),AllocFactorMatrix,(Q$4+1),FALSE)*$E392</f>
        <v>0</v>
      </c>
      <c r="R387" s="5">
        <f>VLOOKUP(CONCATENATE($F387," ",$G387),AllocFactorMatrix,(R$4+1),FALSE)*$E392</f>
        <v>0</v>
      </c>
      <c r="S387" s="5">
        <f t="shared" si="205"/>
        <v>0</v>
      </c>
      <c r="T387" s="5">
        <f>VLOOKUP(CONCATENATE($F387," ",$G387),AllocFactorMatrix,(T$4+1),FALSE)*$E392</f>
        <v>0</v>
      </c>
      <c r="U387" s="5">
        <f>VLOOKUP(CONCATENATE($F387," ",$G387),AllocFactorMatrix,(U$4+1),FALSE)*$E392</f>
        <v>0</v>
      </c>
      <c r="V387" s="5">
        <f>VLOOKUP(CONCATENATE($F387," ",$G387),AllocFactorMatrix,(V$4+1),FALSE)*$E392</f>
        <v>0</v>
      </c>
      <c r="W387" s="5">
        <f>VLOOKUP(CONCATENATE($F387," ",$G387),AllocFactorMatrix,(W$4+1),FALSE)*$E392</f>
        <v>0</v>
      </c>
      <c r="X387" s="5">
        <f t="shared" si="206"/>
        <v>0</v>
      </c>
      <c r="Y387" s="5">
        <f>VLOOKUP(CONCATENATE($F387," ",$G387),AllocFactorMatrix,(Y$4+1),FALSE)*$E392</f>
        <v>0</v>
      </c>
      <c r="Z387" s="5">
        <f>VLOOKUP(CONCATENATE($F387," ",$G387),AllocFactorMatrix,(Z$4+1),FALSE)*$E392</f>
        <v>0</v>
      </c>
      <c r="AA387" s="5">
        <f t="shared" si="204"/>
        <v>0</v>
      </c>
      <c r="AB387" s="5">
        <f>VLOOKUP(CONCATENATE($F387," ",$G387),AllocFactorMatrix,(AB$4+1),FALSE)*$E392</f>
        <v>0</v>
      </c>
      <c r="AC387" s="5">
        <f>VLOOKUP(CONCATENATE($F387," ",$G387),AllocFactorMatrix,(AC$4+1),FALSE)*$E392</f>
        <v>0</v>
      </c>
      <c r="AD387" s="5">
        <f>VLOOKUP(CONCATENATE($F387," ",$G387),AllocFactorMatrix,(AD$4+1),FALSE)*$E392</f>
        <v>0</v>
      </c>
    </row>
    <row r="388" spans="4:30" hidden="1" outlineLevel="1">
      <c r="E388" s="55"/>
      <c r="F388" s="52" t="str">
        <f>F392</f>
        <v>PROD_DEMAND</v>
      </c>
      <c r="G388" s="55" t="str">
        <f>$G$11</f>
        <v>DISTPRI</v>
      </c>
      <c r="H388" s="4">
        <f t="shared" si="202"/>
        <v>0</v>
      </c>
      <c r="I388" s="5">
        <f>VLOOKUP(CONCATENATE($F388," ",$G388),AllocFactorMatrix,(I$4+1),FALSE)*$E392</f>
        <v>0</v>
      </c>
      <c r="J388" s="5">
        <f>VLOOKUP(CONCATENATE($F388," ",$G388),AllocFactorMatrix,(J$4+1),FALSE)*$E392</f>
        <v>0</v>
      </c>
      <c r="K388" s="5">
        <f>VLOOKUP(CONCATENATE($F388," ",$G388),AllocFactorMatrix,(K$4+1),FALSE)*$E392</f>
        <v>0</v>
      </c>
      <c r="L388" s="5">
        <f>VLOOKUP(CONCATENATE($F388," ",$G388),AllocFactorMatrix,(L$4+1),FALSE)*$E392</f>
        <v>0</v>
      </c>
      <c r="M388" s="5">
        <f>VLOOKUP(CONCATENATE($F388," ",$G388),AllocFactorMatrix,(M$4+1),FALSE)*$E392</f>
        <v>0</v>
      </c>
      <c r="N388" s="5">
        <f t="shared" si="203"/>
        <v>0</v>
      </c>
      <c r="O388" s="5">
        <f>VLOOKUP(CONCATENATE($F388," ",$G388),AllocFactorMatrix,(O$4+1),FALSE)*$E392</f>
        <v>0</v>
      </c>
      <c r="P388" s="5">
        <f>VLOOKUP(CONCATENATE($F388," ",$G388),AllocFactorMatrix,(P$4+1),FALSE)*$E392</f>
        <v>0</v>
      </c>
      <c r="Q388" s="5">
        <f>VLOOKUP(CONCATENATE($F388," ",$G388),AllocFactorMatrix,(Q$4+1),FALSE)*$E392</f>
        <v>0</v>
      </c>
      <c r="R388" s="5">
        <f>VLOOKUP(CONCATENATE($F388," ",$G388),AllocFactorMatrix,(R$4+1),FALSE)*$E392</f>
        <v>0</v>
      </c>
      <c r="S388" s="5">
        <f t="shared" si="205"/>
        <v>0</v>
      </c>
      <c r="T388" s="5">
        <f>VLOOKUP(CONCATENATE($F388," ",$G388),AllocFactorMatrix,(T$4+1),FALSE)*$E392</f>
        <v>0</v>
      </c>
      <c r="U388" s="5">
        <f>VLOOKUP(CONCATENATE($F388," ",$G388),AllocFactorMatrix,(U$4+1),FALSE)*$E392</f>
        <v>0</v>
      </c>
      <c r="V388" s="5">
        <f>VLOOKUP(CONCATENATE($F388," ",$G388),AllocFactorMatrix,(V$4+1),FALSE)*$E392</f>
        <v>0</v>
      </c>
      <c r="W388" s="5">
        <f>VLOOKUP(CONCATENATE($F388," ",$G388),AllocFactorMatrix,(W$4+1),FALSE)*$E392</f>
        <v>0</v>
      </c>
      <c r="X388" s="5">
        <f t="shared" si="206"/>
        <v>0</v>
      </c>
      <c r="Y388" s="5">
        <f>VLOOKUP(CONCATENATE($F388," ",$G388),AllocFactorMatrix,(Y$4+1),FALSE)*$E392</f>
        <v>0</v>
      </c>
      <c r="Z388" s="5">
        <f>VLOOKUP(CONCATENATE($F388," ",$G388),AllocFactorMatrix,(Z$4+1),FALSE)*$E392</f>
        <v>0</v>
      </c>
      <c r="AA388" s="5">
        <f t="shared" si="204"/>
        <v>0</v>
      </c>
      <c r="AB388" s="5">
        <f>VLOOKUP(CONCATENATE($F388," ",$G388),AllocFactorMatrix,(AB$4+1),FALSE)*$E392</f>
        <v>0</v>
      </c>
      <c r="AC388" s="5">
        <f>VLOOKUP(CONCATENATE($F388," ",$G388),AllocFactorMatrix,(AC$4+1),FALSE)*$E392</f>
        <v>0</v>
      </c>
      <c r="AD388" s="5">
        <f>VLOOKUP(CONCATENATE($F388," ",$G388),AllocFactorMatrix,(AD$4+1),FALSE)*$E392</f>
        <v>0</v>
      </c>
    </row>
    <row r="389" spans="4:30" hidden="1" outlineLevel="1">
      <c r="E389" s="55"/>
      <c r="F389" s="52" t="str">
        <f>F392</f>
        <v>PROD_DEMAND</v>
      </c>
      <c r="G389" s="55" t="str">
        <f>$G$12</f>
        <v>DISTSEC</v>
      </c>
      <c r="H389" s="4">
        <f t="shared" si="202"/>
        <v>0</v>
      </c>
      <c r="I389" s="5">
        <f>VLOOKUP(CONCATENATE($F389," ",$G389),AllocFactorMatrix,(I$4+1),FALSE)*$E392</f>
        <v>0</v>
      </c>
      <c r="J389" s="5">
        <f>VLOOKUP(CONCATENATE($F389," ",$G389),AllocFactorMatrix,(J$4+1),FALSE)*$E392</f>
        <v>0</v>
      </c>
      <c r="K389" s="5">
        <f>VLOOKUP(CONCATENATE($F389," ",$G389),AllocFactorMatrix,(K$4+1),FALSE)*$E392</f>
        <v>0</v>
      </c>
      <c r="L389" s="5">
        <f>VLOOKUP(CONCATENATE($F389," ",$G389),AllocFactorMatrix,(L$4+1),FALSE)*$E392</f>
        <v>0</v>
      </c>
      <c r="M389" s="5">
        <f>VLOOKUP(CONCATENATE($F389," ",$G389),AllocFactorMatrix,(M$4+1),FALSE)*$E392</f>
        <v>0</v>
      </c>
      <c r="N389" s="5">
        <f t="shared" si="203"/>
        <v>0</v>
      </c>
      <c r="O389" s="5">
        <f>VLOOKUP(CONCATENATE($F389," ",$G389),AllocFactorMatrix,(O$4+1),FALSE)*$E392</f>
        <v>0</v>
      </c>
      <c r="P389" s="5">
        <f>VLOOKUP(CONCATENATE($F389," ",$G389),AllocFactorMatrix,(P$4+1),FALSE)*$E392</f>
        <v>0</v>
      </c>
      <c r="Q389" s="5">
        <f>VLOOKUP(CONCATENATE($F389," ",$G389),AllocFactorMatrix,(Q$4+1),FALSE)*$E392</f>
        <v>0</v>
      </c>
      <c r="R389" s="5">
        <f>VLOOKUP(CONCATENATE($F389," ",$G389),AllocFactorMatrix,(R$4+1),FALSE)*$E392</f>
        <v>0</v>
      </c>
      <c r="S389" s="5">
        <f t="shared" si="205"/>
        <v>0</v>
      </c>
      <c r="T389" s="5">
        <f>VLOOKUP(CONCATENATE($F389," ",$G389),AllocFactorMatrix,(T$4+1),FALSE)*$E392</f>
        <v>0</v>
      </c>
      <c r="U389" s="5">
        <f>VLOOKUP(CONCATENATE($F389," ",$G389),AllocFactorMatrix,(U$4+1),FALSE)*$E392</f>
        <v>0</v>
      </c>
      <c r="V389" s="5">
        <f>VLOOKUP(CONCATENATE($F389," ",$G389),AllocFactorMatrix,(V$4+1),FALSE)*$E392</f>
        <v>0</v>
      </c>
      <c r="W389" s="5">
        <f>VLOOKUP(CONCATENATE($F389," ",$G389),AllocFactorMatrix,(W$4+1),FALSE)*$E392</f>
        <v>0</v>
      </c>
      <c r="X389" s="5">
        <f t="shared" si="206"/>
        <v>0</v>
      </c>
      <c r="Y389" s="5">
        <f>VLOOKUP(CONCATENATE($F389," ",$G389),AllocFactorMatrix,(Y$4+1),FALSE)*$E392</f>
        <v>0</v>
      </c>
      <c r="Z389" s="5">
        <f>VLOOKUP(CONCATENATE($F389," ",$G389),AllocFactorMatrix,(Z$4+1),FALSE)*$E392</f>
        <v>0</v>
      </c>
      <c r="AA389" s="5">
        <f t="shared" si="204"/>
        <v>0</v>
      </c>
      <c r="AB389" s="5">
        <f>VLOOKUP(CONCATENATE($F389," ",$G389),AllocFactorMatrix,(AB$4+1),FALSE)*$E392</f>
        <v>0</v>
      </c>
      <c r="AC389" s="5">
        <f>VLOOKUP(CONCATENATE($F389," ",$G389),AllocFactorMatrix,(AC$4+1),FALSE)*$E392</f>
        <v>0</v>
      </c>
      <c r="AD389" s="5">
        <f>VLOOKUP(CONCATENATE($F389," ",$G389),AllocFactorMatrix,(AD$4+1),FALSE)*$E392</f>
        <v>0</v>
      </c>
    </row>
    <row r="390" spans="4:30" hidden="1" outlineLevel="1">
      <c r="E390" s="55"/>
      <c r="F390" s="52" t="str">
        <f>F392</f>
        <v>PROD_DEMAND</v>
      </c>
      <c r="G390" s="55" t="str">
        <f>$G$13</f>
        <v>ENERGY</v>
      </c>
      <c r="H390" s="4">
        <f t="shared" si="202"/>
        <v>0</v>
      </c>
      <c r="I390" s="5">
        <f>VLOOKUP(CONCATENATE($F390," ",$G390),AllocFactorMatrix,(I$4+1),FALSE)*$E392</f>
        <v>0</v>
      </c>
      <c r="J390" s="5">
        <f>VLOOKUP(CONCATENATE($F390," ",$G390),AllocFactorMatrix,(J$4+1),FALSE)*$E392</f>
        <v>0</v>
      </c>
      <c r="K390" s="5">
        <f>VLOOKUP(CONCATENATE($F390," ",$G390),AllocFactorMatrix,(K$4+1),FALSE)*$E392</f>
        <v>0</v>
      </c>
      <c r="L390" s="5">
        <f>VLOOKUP(CONCATENATE($F390," ",$G390),AllocFactorMatrix,(L$4+1),FALSE)*$E392</f>
        <v>0</v>
      </c>
      <c r="M390" s="5">
        <f>VLOOKUP(CONCATENATE($F390," ",$G390),AllocFactorMatrix,(M$4+1),FALSE)*$E392</f>
        <v>0</v>
      </c>
      <c r="N390" s="5">
        <f t="shared" si="203"/>
        <v>0</v>
      </c>
      <c r="O390" s="5">
        <f>VLOOKUP(CONCATENATE($F390," ",$G390),AllocFactorMatrix,(O$4+1),FALSE)*$E392</f>
        <v>0</v>
      </c>
      <c r="P390" s="5">
        <f>VLOOKUP(CONCATENATE($F390," ",$G390),AllocFactorMatrix,(P$4+1),FALSE)*$E392</f>
        <v>0</v>
      </c>
      <c r="Q390" s="5">
        <f>VLOOKUP(CONCATENATE($F390," ",$G390),AllocFactorMatrix,(Q$4+1),FALSE)*$E392</f>
        <v>0</v>
      </c>
      <c r="R390" s="5">
        <f>VLOOKUP(CONCATENATE($F390," ",$G390),AllocFactorMatrix,(R$4+1),FALSE)*$E392</f>
        <v>0</v>
      </c>
      <c r="S390" s="5">
        <f t="shared" si="205"/>
        <v>0</v>
      </c>
      <c r="T390" s="5">
        <f>VLOOKUP(CONCATENATE($F390," ",$G390),AllocFactorMatrix,(T$4+1),FALSE)*$E392</f>
        <v>0</v>
      </c>
      <c r="U390" s="5">
        <f>VLOOKUP(CONCATENATE($F390," ",$G390),AllocFactorMatrix,(U$4+1),FALSE)*$E392</f>
        <v>0</v>
      </c>
      <c r="V390" s="5">
        <f>VLOOKUP(CONCATENATE($F390," ",$G390),AllocFactorMatrix,(V$4+1),FALSE)*$E392</f>
        <v>0</v>
      </c>
      <c r="W390" s="5">
        <f>VLOOKUP(CONCATENATE($F390," ",$G390),AllocFactorMatrix,(W$4+1),FALSE)*$E392</f>
        <v>0</v>
      </c>
      <c r="X390" s="5">
        <f t="shared" si="206"/>
        <v>0</v>
      </c>
      <c r="Y390" s="5">
        <f>VLOOKUP(CONCATENATE($F390," ",$G390),AllocFactorMatrix,(Y$4+1),FALSE)*$E392</f>
        <v>0</v>
      </c>
      <c r="Z390" s="5">
        <f>VLOOKUP(CONCATENATE($F390," ",$G390),AllocFactorMatrix,(Z$4+1),FALSE)*$E392</f>
        <v>0</v>
      </c>
      <c r="AA390" s="5">
        <f t="shared" si="204"/>
        <v>0</v>
      </c>
      <c r="AB390" s="5">
        <f>VLOOKUP(CONCATENATE($F390," ",$G390),AllocFactorMatrix,(AB$4+1),FALSE)*$E392</f>
        <v>0</v>
      </c>
      <c r="AC390" s="5">
        <f>VLOOKUP(CONCATENATE($F390," ",$G390),AllocFactorMatrix,(AC$4+1),FALSE)*$E392</f>
        <v>0</v>
      </c>
      <c r="AD390" s="5">
        <f>VLOOKUP(CONCATENATE($F390," ",$G390),AllocFactorMatrix,(AD$4+1),FALSE)*$E392</f>
        <v>0</v>
      </c>
    </row>
    <row r="391" spans="4:30" hidden="1" outlineLevel="1">
      <c r="E391" s="55"/>
      <c r="F391" s="52" t="str">
        <f>F392</f>
        <v>PROD_DEMAND</v>
      </c>
      <c r="G391" s="55" t="str">
        <f>$G$14</f>
        <v>CUSTOMER</v>
      </c>
      <c r="H391" s="4">
        <f t="shared" si="202"/>
        <v>0</v>
      </c>
      <c r="I391" s="5">
        <f>VLOOKUP(CONCATENATE($F391," ",$G391),AllocFactorMatrix,(I$4+1),FALSE)*$E392</f>
        <v>0</v>
      </c>
      <c r="J391" s="5">
        <f>VLOOKUP(CONCATENATE($F391," ",$G391),AllocFactorMatrix,(J$4+1),FALSE)*$E392</f>
        <v>0</v>
      </c>
      <c r="K391" s="5">
        <f>VLOOKUP(CONCATENATE($F391," ",$G391),AllocFactorMatrix,(K$4+1),FALSE)*$E392</f>
        <v>0</v>
      </c>
      <c r="L391" s="5">
        <f>VLOOKUP(CONCATENATE($F391," ",$G391),AllocFactorMatrix,(L$4+1),FALSE)*$E392</f>
        <v>0</v>
      </c>
      <c r="M391" s="5">
        <f>VLOOKUP(CONCATENATE($F391," ",$G391),AllocFactorMatrix,(M$4+1),FALSE)*$E392</f>
        <v>0</v>
      </c>
      <c r="N391" s="5">
        <f t="shared" si="203"/>
        <v>0</v>
      </c>
      <c r="O391" s="5">
        <f>VLOOKUP(CONCATENATE($F391," ",$G391),AllocFactorMatrix,(O$4+1),FALSE)*$E392</f>
        <v>0</v>
      </c>
      <c r="P391" s="5">
        <f>VLOOKUP(CONCATENATE($F391," ",$G391),AllocFactorMatrix,(P$4+1),FALSE)*$E392</f>
        <v>0</v>
      </c>
      <c r="Q391" s="5">
        <f>VLOOKUP(CONCATENATE($F391," ",$G391),AllocFactorMatrix,(Q$4+1),FALSE)*$E392</f>
        <v>0</v>
      </c>
      <c r="R391" s="5">
        <f>VLOOKUP(CONCATENATE($F391," ",$G391),AllocFactorMatrix,(R$4+1),FALSE)*$E392</f>
        <v>0</v>
      </c>
      <c r="S391" s="5">
        <f t="shared" si="205"/>
        <v>0</v>
      </c>
      <c r="T391" s="5">
        <f>VLOOKUP(CONCATENATE($F391," ",$G391),AllocFactorMatrix,(T$4+1),FALSE)*$E392</f>
        <v>0</v>
      </c>
      <c r="U391" s="5">
        <f>VLOOKUP(CONCATENATE($F391," ",$G391),AllocFactorMatrix,(U$4+1),FALSE)*$E392</f>
        <v>0</v>
      </c>
      <c r="V391" s="5">
        <f>VLOOKUP(CONCATENATE($F391," ",$G391),AllocFactorMatrix,(V$4+1),FALSE)*$E392</f>
        <v>0</v>
      </c>
      <c r="W391" s="5">
        <f>VLOOKUP(CONCATENATE($F391," ",$G391),AllocFactorMatrix,(W$4+1),FALSE)*$E392</f>
        <v>0</v>
      </c>
      <c r="X391" s="5">
        <f t="shared" si="206"/>
        <v>0</v>
      </c>
      <c r="Y391" s="5">
        <f>VLOOKUP(CONCATENATE($F391," ",$G391),AllocFactorMatrix,(Y$4+1),FALSE)*$E392</f>
        <v>0</v>
      </c>
      <c r="Z391" s="5">
        <f>VLOOKUP(CONCATENATE($F391," ",$G391),AllocFactorMatrix,(Z$4+1),FALSE)*$E392</f>
        <v>0</v>
      </c>
      <c r="AA391" s="5">
        <f t="shared" si="204"/>
        <v>0</v>
      </c>
      <c r="AB391" s="5">
        <f>VLOOKUP(CONCATENATE($F391," ",$G391),AllocFactorMatrix,(AB$4+1),FALSE)*$E392</f>
        <v>0</v>
      </c>
      <c r="AC391" s="5">
        <f>VLOOKUP(CONCATENATE($F391," ",$G391),AllocFactorMatrix,(AC$4+1),FALSE)*$E392</f>
        <v>0</v>
      </c>
      <c r="AD391" s="5">
        <f>VLOOKUP(CONCATENATE($F391," ",$G391),AllocFactorMatrix,(AD$4+1),FALSE)*$E392</f>
        <v>0</v>
      </c>
    </row>
    <row r="392" spans="4:30" collapsed="1">
      <c r="D392" s="1" t="str">
        <f>+D1864</f>
        <v>Adj 6 - Big Sandy Unit 1 Operation Rider Deferrals - Demand</v>
      </c>
      <c r="E392" s="61">
        <f>+ROUND(E1864/8,0)</f>
        <v>-329914</v>
      </c>
      <c r="F392" s="36" t="str">
        <f>+F1864</f>
        <v>PROD_DEMAND</v>
      </c>
      <c r="G392" s="55" t="str">
        <f>$G$15</f>
        <v>TOTAL</v>
      </c>
      <c r="H392" s="4">
        <f t="shared" si="202"/>
        <v>-329913.99999999994</v>
      </c>
      <c r="I392" s="5">
        <f>VLOOKUP(CONCATENATE($F392," ",$G392),AllocFactorMatrix,(I$4+1),FALSE)*$E392</f>
        <v>-162510.02471359776</v>
      </c>
      <c r="J392" s="5">
        <f>VLOOKUP(CONCATENATE($F392," ",$G392),AllocFactorMatrix,(J$4+1),FALSE)*$E392</f>
        <v>-8033.4512063103793</v>
      </c>
      <c r="K392" s="5">
        <f>VLOOKUP(CONCATENATE($F392," ",$G392),AllocFactorMatrix,(K$4+1),FALSE)*$E392</f>
        <v>-29426.071365317828</v>
      </c>
      <c r="L392" s="5">
        <f>VLOOKUP(CONCATENATE($F392," ",$G392),AllocFactorMatrix,(L$4+1),FALSE)*$E392</f>
        <v>-926.22825232296975</v>
      </c>
      <c r="M392" s="5">
        <f>VLOOKUP(CONCATENATE($F392," ",$G392),AllocFactorMatrix,(M$4+1),FALSE)*$E392</f>
        <v>-86.858721727680447</v>
      </c>
      <c r="N392" s="5">
        <f t="shared" si="203"/>
        <v>-30439.158339368478</v>
      </c>
      <c r="O392" s="5">
        <f>VLOOKUP(CONCATENATE($F392," ",$G392),AllocFactorMatrix,(O$4+1),FALSE)*$E392</f>
        <v>-22368.391779755031</v>
      </c>
      <c r="P392" s="5">
        <f>VLOOKUP(CONCATENATE($F392," ",$G392),AllocFactorMatrix,(P$4+1),FALSE)*$E392</f>
        <v>-4167.8830681348791</v>
      </c>
      <c r="Q392" s="5">
        <f>VLOOKUP(CONCATENATE($F392," ",$G392),AllocFactorMatrix,(Q$4+1),FALSE)*$E392</f>
        <v>-1883.3887525054222</v>
      </c>
      <c r="R392" s="5">
        <f>VLOOKUP(CONCATENATE($F392," ",$G392),AllocFactorMatrix,(R$4+1),FALSE)*$E392</f>
        <v>-84.693886931317792</v>
      </c>
      <c r="S392" s="5">
        <f t="shared" si="205"/>
        <v>-28504.357487326648</v>
      </c>
      <c r="T392" s="5">
        <f>VLOOKUP(CONCATENATE($F392," ",$G392),AllocFactorMatrix,(T$4+1),FALSE)*$E392</f>
        <v>-781.38521789589765</v>
      </c>
      <c r="U392" s="5">
        <f>VLOOKUP(CONCATENATE($F392," ",$G392),AllocFactorMatrix,(U$4+1),FALSE)*$E392</f>
        <v>-12787.235957012894</v>
      </c>
      <c r="V392" s="5">
        <f>VLOOKUP(CONCATENATE($F392," ",$G392),AllocFactorMatrix,(V$4+1),FALSE)*$E392</f>
        <v>-67580.901334248323</v>
      </c>
      <c r="W392" s="5">
        <f>VLOOKUP(CONCATENATE($F392," ",$G392),AllocFactorMatrix,(W$4+1),FALSE)*$E392</f>
        <v>-12203.990677270043</v>
      </c>
      <c r="X392" s="5">
        <f t="shared" si="206"/>
        <v>-93353.513186427168</v>
      </c>
      <c r="Y392" s="5">
        <f>VLOOKUP(CONCATENATE($F392," ",$G392),AllocFactorMatrix,(Y$4+1),FALSE)*$E392</f>
        <v>-6869.2976213870679</v>
      </c>
      <c r="Z392" s="5">
        <f>VLOOKUP(CONCATENATE($F392," ",$G392),AllocFactorMatrix,(Z$4+1),FALSE)*$E392</f>
        <v>-115.05810939919601</v>
      </c>
      <c r="AA392" s="5">
        <f t="shared" si="204"/>
        <v>-6984.3557307862638</v>
      </c>
      <c r="AB392" s="5">
        <f>VLOOKUP(CONCATENATE($F392," ",$G392),AllocFactorMatrix,(AB$4+1),FALSE)*$E392</f>
        <v>-89.139336183224088</v>
      </c>
      <c r="AC392" s="5">
        <f>VLOOKUP(CONCATENATE($F392," ",$G392),AllocFactorMatrix,(AC$4+1),FALSE)*$E392</f>
        <v>0</v>
      </c>
      <c r="AD392" s="5">
        <f>VLOOKUP(CONCATENATE($F392," ",$G392),AllocFactorMatrix,(AD$4+1),FALSE)*$E392</f>
        <v>0</v>
      </c>
    </row>
    <row r="393" spans="4:30" hidden="1" outlineLevel="1">
      <c r="D393" s="51"/>
      <c r="E393" s="58"/>
      <c r="F393" s="52" t="str">
        <f>F400</f>
        <v>PROD_ENERGY</v>
      </c>
      <c r="G393" s="55" t="str">
        <f>$G$8</f>
        <v>PRODUCTION</v>
      </c>
      <c r="H393" s="4">
        <f t="shared" ref="H393:H400" si="207">SUBTOTAL(9,I393:AD393)</f>
        <v>0</v>
      </c>
      <c r="I393" s="5">
        <f>VLOOKUP(CONCATENATE($F393," ",$G393),AllocFactorMatrix,(I$4+1),FALSE)*$E400</f>
        <v>0</v>
      </c>
      <c r="J393" s="5">
        <f>VLOOKUP(CONCATENATE($F393," ",$G393),AllocFactorMatrix,(J$4+1),FALSE)*$E400</f>
        <v>0</v>
      </c>
      <c r="K393" s="5">
        <f>VLOOKUP(CONCATENATE($F393," ",$G393),AllocFactorMatrix,(K$4+1),FALSE)*$E400</f>
        <v>0</v>
      </c>
      <c r="L393" s="5">
        <f>VLOOKUP(CONCATENATE($F393," ",$G393),AllocFactorMatrix,(L$4+1),FALSE)*$E400</f>
        <v>0</v>
      </c>
      <c r="M393" s="5">
        <f>VLOOKUP(CONCATENATE($F393," ",$G393),AllocFactorMatrix,(M$4+1),FALSE)*$E400</f>
        <v>0</v>
      </c>
      <c r="N393" s="5">
        <f t="shared" ref="N393:N400" si="208">SUBTOTAL(9,K393:M393)</f>
        <v>0</v>
      </c>
      <c r="O393" s="5">
        <f>VLOOKUP(CONCATENATE($F393," ",$G393),AllocFactorMatrix,(O$4+1),FALSE)*$E400</f>
        <v>0</v>
      </c>
      <c r="P393" s="5">
        <f>VLOOKUP(CONCATENATE($F393," ",$G393),AllocFactorMatrix,(P$4+1),FALSE)*$E400</f>
        <v>0</v>
      </c>
      <c r="Q393" s="5">
        <f>VLOOKUP(CONCATENATE($F393," ",$G393),AllocFactorMatrix,(Q$4+1),FALSE)*$E400</f>
        <v>0</v>
      </c>
      <c r="R393" s="5">
        <f>VLOOKUP(CONCATENATE($F393," ",$G393),AllocFactorMatrix,(R$4+1),FALSE)*$E400</f>
        <v>0</v>
      </c>
      <c r="S393" s="5">
        <f>SUBTOTAL(9,O393:R393)</f>
        <v>0</v>
      </c>
      <c r="T393" s="5">
        <f>VLOOKUP(CONCATENATE($F393," ",$G393),AllocFactorMatrix,(T$4+1),FALSE)*$E400</f>
        <v>0</v>
      </c>
      <c r="U393" s="5">
        <f>VLOOKUP(CONCATENATE($F393," ",$G393),AllocFactorMatrix,(U$4+1),FALSE)*$E400</f>
        <v>0</v>
      </c>
      <c r="V393" s="5">
        <f>VLOOKUP(CONCATENATE($F393," ",$G393),AllocFactorMatrix,(V$4+1),FALSE)*$E400</f>
        <v>0</v>
      </c>
      <c r="W393" s="5">
        <f>VLOOKUP(CONCATENATE($F393," ",$G393),AllocFactorMatrix,(W$4+1),FALSE)*$E400</f>
        <v>0</v>
      </c>
      <c r="X393" s="5">
        <f>SUBTOTAL(9,T393:W393)</f>
        <v>0</v>
      </c>
      <c r="Y393" s="5">
        <f>VLOOKUP(CONCATENATE($F393," ",$G393),AllocFactorMatrix,(Y$4+1),FALSE)*$E400</f>
        <v>0</v>
      </c>
      <c r="Z393" s="5">
        <f>VLOOKUP(CONCATENATE($F393," ",$G393),AllocFactorMatrix,(Z$4+1),FALSE)*$E400</f>
        <v>0</v>
      </c>
      <c r="AA393" s="5">
        <f t="shared" ref="AA393:AA400" si="209">SUBTOTAL(9,Y393:Z393)</f>
        <v>0</v>
      </c>
      <c r="AB393" s="5">
        <f>VLOOKUP(CONCATENATE($F393," ",$G393),AllocFactorMatrix,(AB$4+1),FALSE)*$E400</f>
        <v>0</v>
      </c>
      <c r="AC393" s="5">
        <f>VLOOKUP(CONCATENATE($F393," ",$G393),AllocFactorMatrix,(AC$4+1),FALSE)*$E400</f>
        <v>0</v>
      </c>
      <c r="AD393" s="5">
        <f>VLOOKUP(CONCATENATE($F393," ",$G393),AllocFactorMatrix,(AD$4+1),FALSE)*$E400</f>
        <v>0</v>
      </c>
    </row>
    <row r="394" spans="4:30" hidden="1" outlineLevel="1">
      <c r="D394" s="51"/>
      <c r="E394" s="58"/>
      <c r="F394" s="52" t="str">
        <f>F400</f>
        <v>PROD_ENERGY</v>
      </c>
      <c r="G394" s="55" t="str">
        <f>$G$9</f>
        <v>BULKTRAN</v>
      </c>
      <c r="H394" s="4">
        <f t="shared" si="207"/>
        <v>0</v>
      </c>
      <c r="I394" s="5">
        <f>VLOOKUP(CONCATENATE($F394," ",$G394),AllocFactorMatrix,(I$4+1),FALSE)*$E400</f>
        <v>0</v>
      </c>
      <c r="J394" s="5">
        <f>VLOOKUP(CONCATENATE($F394," ",$G394),AllocFactorMatrix,(J$4+1),FALSE)*$E400</f>
        <v>0</v>
      </c>
      <c r="K394" s="5">
        <f>VLOOKUP(CONCATENATE($F394," ",$G394),AllocFactorMatrix,(K$4+1),FALSE)*$E400</f>
        <v>0</v>
      </c>
      <c r="L394" s="5">
        <f>VLOOKUP(CONCATENATE($F394," ",$G394),AllocFactorMatrix,(L$4+1),FALSE)*$E400</f>
        <v>0</v>
      </c>
      <c r="M394" s="5">
        <f>VLOOKUP(CONCATENATE($F394," ",$G394),AllocFactorMatrix,(M$4+1),FALSE)*$E400</f>
        <v>0</v>
      </c>
      <c r="N394" s="5">
        <f t="shared" si="208"/>
        <v>0</v>
      </c>
      <c r="O394" s="5">
        <f>VLOOKUP(CONCATENATE($F394," ",$G394),AllocFactorMatrix,(O$4+1),FALSE)*$E400</f>
        <v>0</v>
      </c>
      <c r="P394" s="5">
        <f>VLOOKUP(CONCATENATE($F394," ",$G394),AllocFactorMatrix,(P$4+1),FALSE)*$E400</f>
        <v>0</v>
      </c>
      <c r="Q394" s="5">
        <f>VLOOKUP(CONCATENATE($F394," ",$G394),AllocFactorMatrix,(Q$4+1),FALSE)*$E400</f>
        <v>0</v>
      </c>
      <c r="R394" s="5">
        <f>VLOOKUP(CONCATENATE($F394," ",$G394),AllocFactorMatrix,(R$4+1),FALSE)*$E400</f>
        <v>0</v>
      </c>
      <c r="S394" s="5">
        <f t="shared" ref="S394:S400" si="210">SUBTOTAL(9,O394:R394)</f>
        <v>0</v>
      </c>
      <c r="T394" s="5">
        <f>VLOOKUP(CONCATENATE($F394," ",$G394),AllocFactorMatrix,(T$4+1),FALSE)*$E400</f>
        <v>0</v>
      </c>
      <c r="U394" s="5">
        <f>VLOOKUP(CONCATENATE($F394," ",$G394),AllocFactorMatrix,(U$4+1),FALSE)*$E400</f>
        <v>0</v>
      </c>
      <c r="V394" s="5">
        <f>VLOOKUP(CONCATENATE($F394," ",$G394),AllocFactorMatrix,(V$4+1),FALSE)*$E400</f>
        <v>0</v>
      </c>
      <c r="W394" s="5">
        <f>VLOOKUP(CONCATENATE($F394," ",$G394),AllocFactorMatrix,(W$4+1),FALSE)*$E400</f>
        <v>0</v>
      </c>
      <c r="X394" s="5">
        <f t="shared" ref="X394:X400" si="211">SUBTOTAL(9,T394:W394)</f>
        <v>0</v>
      </c>
      <c r="Y394" s="5">
        <f>VLOOKUP(CONCATENATE($F394," ",$G394),AllocFactorMatrix,(Y$4+1),FALSE)*$E400</f>
        <v>0</v>
      </c>
      <c r="Z394" s="5">
        <f>VLOOKUP(CONCATENATE($F394," ",$G394),AllocFactorMatrix,(Z$4+1),FALSE)*$E400</f>
        <v>0</v>
      </c>
      <c r="AA394" s="5">
        <f t="shared" si="209"/>
        <v>0</v>
      </c>
      <c r="AB394" s="5">
        <f>VLOOKUP(CONCATENATE($F394," ",$G394),AllocFactorMatrix,(AB$4+1),FALSE)*$E400</f>
        <v>0</v>
      </c>
      <c r="AC394" s="5">
        <f>VLOOKUP(CONCATENATE($F394," ",$G394),AllocFactorMatrix,(AC$4+1),FALSE)*$E400</f>
        <v>0</v>
      </c>
      <c r="AD394" s="5">
        <f>VLOOKUP(CONCATENATE($F394," ",$G394),AllocFactorMatrix,(AD$4+1),FALSE)*$E400</f>
        <v>0</v>
      </c>
    </row>
    <row r="395" spans="4:30" hidden="1" outlineLevel="1">
      <c r="D395" s="51"/>
      <c r="E395" s="58"/>
      <c r="F395" s="52" t="str">
        <f>F400</f>
        <v>PROD_ENERGY</v>
      </c>
      <c r="G395" s="55" t="str">
        <f>$G$10</f>
        <v>SUBTRAN</v>
      </c>
      <c r="H395" s="4">
        <f t="shared" si="207"/>
        <v>0</v>
      </c>
      <c r="I395" s="5">
        <f>VLOOKUP(CONCATENATE($F395," ",$G395),AllocFactorMatrix,(I$4+1),FALSE)*$E400</f>
        <v>0</v>
      </c>
      <c r="J395" s="5">
        <f>VLOOKUP(CONCATENATE($F395," ",$G395),AllocFactorMatrix,(J$4+1),FALSE)*$E400</f>
        <v>0</v>
      </c>
      <c r="K395" s="5">
        <f>VLOOKUP(CONCATENATE($F395," ",$G395),AllocFactorMatrix,(K$4+1),FALSE)*$E400</f>
        <v>0</v>
      </c>
      <c r="L395" s="5">
        <f>VLOOKUP(CONCATENATE($F395," ",$G395),AllocFactorMatrix,(L$4+1),FALSE)*$E400</f>
        <v>0</v>
      </c>
      <c r="M395" s="5">
        <f>VLOOKUP(CONCATENATE($F395," ",$G395),AllocFactorMatrix,(M$4+1),FALSE)*$E400</f>
        <v>0</v>
      </c>
      <c r="N395" s="5">
        <f t="shared" si="208"/>
        <v>0</v>
      </c>
      <c r="O395" s="5">
        <f>VLOOKUP(CONCATENATE($F395," ",$G395),AllocFactorMatrix,(O$4+1),FALSE)*$E400</f>
        <v>0</v>
      </c>
      <c r="P395" s="5">
        <f>VLOOKUP(CONCATENATE($F395," ",$G395),AllocFactorMatrix,(P$4+1),FALSE)*$E400</f>
        <v>0</v>
      </c>
      <c r="Q395" s="5">
        <f>VLOOKUP(CONCATENATE($F395," ",$G395),AllocFactorMatrix,(Q$4+1),FALSE)*$E400</f>
        <v>0</v>
      </c>
      <c r="R395" s="5">
        <f>VLOOKUP(CONCATENATE($F395," ",$G395),AllocFactorMatrix,(R$4+1),FALSE)*$E400</f>
        <v>0</v>
      </c>
      <c r="S395" s="5">
        <f t="shared" si="210"/>
        <v>0</v>
      </c>
      <c r="T395" s="5">
        <f>VLOOKUP(CONCATENATE($F395," ",$G395),AllocFactorMatrix,(T$4+1),FALSE)*$E400</f>
        <v>0</v>
      </c>
      <c r="U395" s="5">
        <f>VLOOKUP(CONCATENATE($F395," ",$G395),AllocFactorMatrix,(U$4+1),FALSE)*$E400</f>
        <v>0</v>
      </c>
      <c r="V395" s="5">
        <f>VLOOKUP(CONCATENATE($F395," ",$G395),AllocFactorMatrix,(V$4+1),FALSE)*$E400</f>
        <v>0</v>
      </c>
      <c r="W395" s="5">
        <f>VLOOKUP(CONCATENATE($F395," ",$G395),AllocFactorMatrix,(W$4+1),FALSE)*$E400</f>
        <v>0</v>
      </c>
      <c r="X395" s="5">
        <f t="shared" si="211"/>
        <v>0</v>
      </c>
      <c r="Y395" s="5">
        <f>VLOOKUP(CONCATENATE($F395," ",$G395),AllocFactorMatrix,(Y$4+1),FALSE)*$E400</f>
        <v>0</v>
      </c>
      <c r="Z395" s="5">
        <f>VLOOKUP(CONCATENATE($F395," ",$G395),AllocFactorMatrix,(Z$4+1),FALSE)*$E400</f>
        <v>0</v>
      </c>
      <c r="AA395" s="5">
        <f t="shared" si="209"/>
        <v>0</v>
      </c>
      <c r="AB395" s="5">
        <f>VLOOKUP(CONCATENATE($F395," ",$G395),AllocFactorMatrix,(AB$4+1),FALSE)*$E400</f>
        <v>0</v>
      </c>
      <c r="AC395" s="5">
        <f>VLOOKUP(CONCATENATE($F395," ",$G395),AllocFactorMatrix,(AC$4+1),FALSE)*$E400</f>
        <v>0</v>
      </c>
      <c r="AD395" s="5">
        <f>VLOOKUP(CONCATENATE($F395," ",$G395),AllocFactorMatrix,(AD$4+1),FALSE)*$E400</f>
        <v>0</v>
      </c>
    </row>
    <row r="396" spans="4:30" hidden="1" outlineLevel="1">
      <c r="D396" s="51"/>
      <c r="E396" s="58"/>
      <c r="F396" s="52" t="str">
        <f>F400</f>
        <v>PROD_ENERGY</v>
      </c>
      <c r="G396" s="55" t="str">
        <f>$G$11</f>
        <v>DISTPRI</v>
      </c>
      <c r="H396" s="4">
        <f t="shared" si="207"/>
        <v>0</v>
      </c>
      <c r="I396" s="5">
        <f>VLOOKUP(CONCATENATE($F396," ",$G396),AllocFactorMatrix,(I$4+1),FALSE)*$E400</f>
        <v>0</v>
      </c>
      <c r="J396" s="5">
        <f>VLOOKUP(CONCATENATE($F396," ",$G396),AllocFactorMatrix,(J$4+1),FALSE)*$E400</f>
        <v>0</v>
      </c>
      <c r="K396" s="5">
        <f>VLOOKUP(CONCATENATE($F396," ",$G396),AllocFactorMatrix,(K$4+1),FALSE)*$E400</f>
        <v>0</v>
      </c>
      <c r="L396" s="5">
        <f>VLOOKUP(CONCATENATE($F396," ",$G396),AllocFactorMatrix,(L$4+1),FALSE)*$E400</f>
        <v>0</v>
      </c>
      <c r="M396" s="5">
        <f>VLOOKUP(CONCATENATE($F396," ",$G396),AllocFactorMatrix,(M$4+1),FALSE)*$E400</f>
        <v>0</v>
      </c>
      <c r="N396" s="5">
        <f t="shared" si="208"/>
        <v>0</v>
      </c>
      <c r="O396" s="5">
        <f>VLOOKUP(CONCATENATE($F396," ",$G396),AllocFactorMatrix,(O$4+1),FALSE)*$E400</f>
        <v>0</v>
      </c>
      <c r="P396" s="5">
        <f>VLOOKUP(CONCATENATE($F396," ",$G396),AllocFactorMatrix,(P$4+1),FALSE)*$E400</f>
        <v>0</v>
      </c>
      <c r="Q396" s="5">
        <f>VLOOKUP(CONCATENATE($F396," ",$G396),AllocFactorMatrix,(Q$4+1),FALSE)*$E400</f>
        <v>0</v>
      </c>
      <c r="R396" s="5">
        <f>VLOOKUP(CONCATENATE($F396," ",$G396),AllocFactorMatrix,(R$4+1),FALSE)*$E400</f>
        <v>0</v>
      </c>
      <c r="S396" s="5">
        <f t="shared" si="210"/>
        <v>0</v>
      </c>
      <c r="T396" s="5">
        <f>VLOOKUP(CONCATENATE($F396," ",$G396),AllocFactorMatrix,(T$4+1),FALSE)*$E400</f>
        <v>0</v>
      </c>
      <c r="U396" s="5">
        <f>VLOOKUP(CONCATENATE($F396," ",$G396),AllocFactorMatrix,(U$4+1),FALSE)*$E400</f>
        <v>0</v>
      </c>
      <c r="V396" s="5">
        <f>VLOOKUP(CONCATENATE($F396," ",$G396),AllocFactorMatrix,(V$4+1),FALSE)*$E400</f>
        <v>0</v>
      </c>
      <c r="W396" s="5">
        <f>VLOOKUP(CONCATENATE($F396," ",$G396),AllocFactorMatrix,(W$4+1),FALSE)*$E400</f>
        <v>0</v>
      </c>
      <c r="X396" s="5">
        <f t="shared" si="211"/>
        <v>0</v>
      </c>
      <c r="Y396" s="5">
        <f>VLOOKUP(CONCATENATE($F396," ",$G396),AllocFactorMatrix,(Y$4+1),FALSE)*$E400</f>
        <v>0</v>
      </c>
      <c r="Z396" s="5">
        <f>VLOOKUP(CONCATENATE($F396," ",$G396),AllocFactorMatrix,(Z$4+1),FALSE)*$E400</f>
        <v>0</v>
      </c>
      <c r="AA396" s="5">
        <f t="shared" si="209"/>
        <v>0</v>
      </c>
      <c r="AB396" s="5">
        <f>VLOOKUP(CONCATENATE($F396," ",$G396),AllocFactorMatrix,(AB$4+1),FALSE)*$E400</f>
        <v>0</v>
      </c>
      <c r="AC396" s="5">
        <f>VLOOKUP(CONCATENATE($F396," ",$G396),AllocFactorMatrix,(AC$4+1),FALSE)*$E400</f>
        <v>0</v>
      </c>
      <c r="AD396" s="5">
        <f>VLOOKUP(CONCATENATE($F396," ",$G396),AllocFactorMatrix,(AD$4+1),FALSE)*$E400</f>
        <v>0</v>
      </c>
    </row>
    <row r="397" spans="4:30" hidden="1" outlineLevel="1">
      <c r="D397" s="51"/>
      <c r="E397" s="58"/>
      <c r="F397" s="52" t="str">
        <f>F400</f>
        <v>PROD_ENERGY</v>
      </c>
      <c r="G397" s="55" t="str">
        <f>$G$12</f>
        <v>DISTSEC</v>
      </c>
      <c r="H397" s="4">
        <f t="shared" si="207"/>
        <v>0</v>
      </c>
      <c r="I397" s="5">
        <f>VLOOKUP(CONCATENATE($F397," ",$G397),AllocFactorMatrix,(I$4+1),FALSE)*$E400</f>
        <v>0</v>
      </c>
      <c r="J397" s="5">
        <f>VLOOKUP(CONCATENATE($F397," ",$G397),AllocFactorMatrix,(J$4+1),FALSE)*$E400</f>
        <v>0</v>
      </c>
      <c r="K397" s="5">
        <f>VLOOKUP(CONCATENATE($F397," ",$G397),AllocFactorMatrix,(K$4+1),FALSE)*$E400</f>
        <v>0</v>
      </c>
      <c r="L397" s="5">
        <f>VLOOKUP(CONCATENATE($F397," ",$G397),AllocFactorMatrix,(L$4+1),FALSE)*$E400</f>
        <v>0</v>
      </c>
      <c r="M397" s="5">
        <f>VLOOKUP(CONCATENATE($F397," ",$G397),AllocFactorMatrix,(M$4+1),FALSE)*$E400</f>
        <v>0</v>
      </c>
      <c r="N397" s="5">
        <f t="shared" si="208"/>
        <v>0</v>
      </c>
      <c r="O397" s="5">
        <f>VLOOKUP(CONCATENATE($F397," ",$G397),AllocFactorMatrix,(O$4+1),FALSE)*$E400</f>
        <v>0</v>
      </c>
      <c r="P397" s="5">
        <f>VLOOKUP(CONCATENATE($F397," ",$G397),AllocFactorMatrix,(P$4+1),FALSE)*$E400</f>
        <v>0</v>
      </c>
      <c r="Q397" s="5">
        <f>VLOOKUP(CONCATENATE($F397," ",$G397),AllocFactorMatrix,(Q$4+1),FALSE)*$E400</f>
        <v>0</v>
      </c>
      <c r="R397" s="5">
        <f>VLOOKUP(CONCATENATE($F397," ",$G397),AllocFactorMatrix,(R$4+1),FALSE)*$E400</f>
        <v>0</v>
      </c>
      <c r="S397" s="5">
        <f t="shared" si="210"/>
        <v>0</v>
      </c>
      <c r="T397" s="5">
        <f>VLOOKUP(CONCATENATE($F397," ",$G397),AllocFactorMatrix,(T$4+1),FALSE)*$E400</f>
        <v>0</v>
      </c>
      <c r="U397" s="5">
        <f>VLOOKUP(CONCATENATE($F397," ",$G397),AllocFactorMatrix,(U$4+1),FALSE)*$E400</f>
        <v>0</v>
      </c>
      <c r="V397" s="5">
        <f>VLOOKUP(CONCATENATE($F397," ",$G397),AllocFactorMatrix,(V$4+1),FALSE)*$E400</f>
        <v>0</v>
      </c>
      <c r="W397" s="5">
        <f>VLOOKUP(CONCATENATE($F397," ",$G397),AllocFactorMatrix,(W$4+1),FALSE)*$E400</f>
        <v>0</v>
      </c>
      <c r="X397" s="5">
        <f t="shared" si="211"/>
        <v>0</v>
      </c>
      <c r="Y397" s="5">
        <f>VLOOKUP(CONCATENATE($F397," ",$G397),AllocFactorMatrix,(Y$4+1),FALSE)*$E400</f>
        <v>0</v>
      </c>
      <c r="Z397" s="5">
        <f>VLOOKUP(CONCATENATE($F397," ",$G397),AllocFactorMatrix,(Z$4+1),FALSE)*$E400</f>
        <v>0</v>
      </c>
      <c r="AA397" s="5">
        <f t="shared" si="209"/>
        <v>0</v>
      </c>
      <c r="AB397" s="5">
        <f>VLOOKUP(CONCATENATE($F397," ",$G397),AllocFactorMatrix,(AB$4+1),FALSE)*$E400</f>
        <v>0</v>
      </c>
      <c r="AC397" s="5">
        <f>VLOOKUP(CONCATENATE($F397," ",$G397),AllocFactorMatrix,(AC$4+1),FALSE)*$E400</f>
        <v>0</v>
      </c>
      <c r="AD397" s="5">
        <f>VLOOKUP(CONCATENATE($F397," ",$G397),AllocFactorMatrix,(AD$4+1),FALSE)*$E400</f>
        <v>0</v>
      </c>
    </row>
    <row r="398" spans="4:30" hidden="1" outlineLevel="1">
      <c r="D398" s="51"/>
      <c r="E398" s="58"/>
      <c r="F398" s="52" t="str">
        <f>F400</f>
        <v>PROD_ENERGY</v>
      </c>
      <c r="G398" s="55" t="str">
        <f>$G$13</f>
        <v>ENERGY</v>
      </c>
      <c r="H398" s="4">
        <f t="shared" si="207"/>
        <v>-297970.99999999988</v>
      </c>
      <c r="I398" s="5">
        <f>VLOOKUP(CONCATENATE($F398," ",$G398),AllocFactorMatrix,(I$4+1),FALSE)*$E400</f>
        <v>-111806.79085964392</v>
      </c>
      <c r="J398" s="5">
        <f>VLOOKUP(CONCATENATE($F398," ",$G398),AllocFactorMatrix,(J$4+1),FALSE)*$E400</f>
        <v>-7245.8025202369063</v>
      </c>
      <c r="K398" s="5">
        <f>VLOOKUP(CONCATENATE($F398," ",$G398),AllocFactorMatrix,(K$4+1),FALSE)*$E400</f>
        <v>-24310.452927421808</v>
      </c>
      <c r="L398" s="5">
        <f>VLOOKUP(CONCATENATE($F398," ",$G398),AllocFactorMatrix,(L$4+1),FALSE)*$E400</f>
        <v>-772.64138443586944</v>
      </c>
      <c r="M398" s="5">
        <f>VLOOKUP(CONCATENATE($F398," ",$G398),AllocFactorMatrix,(M$4+1),FALSE)*$E400</f>
        <v>-71.228503304973287</v>
      </c>
      <c r="N398" s="5">
        <f t="shared" si="208"/>
        <v>-25154.32281516265</v>
      </c>
      <c r="O398" s="5">
        <f>VLOOKUP(CONCATENATE($F398," ",$G398),AllocFactorMatrix,(O$4+1),FALSE)*$E400</f>
        <v>-22164.179143972124</v>
      </c>
      <c r="P398" s="5">
        <f>VLOOKUP(CONCATENATE($F398," ",$G398),AllocFactorMatrix,(P$4+1),FALSE)*$E400</f>
        <v>-4108.8123375641426</v>
      </c>
      <c r="Q398" s="5">
        <f>VLOOKUP(CONCATENATE($F398," ",$G398),AllocFactorMatrix,(Q$4+1),FALSE)*$E400</f>
        <v>-1866.9391573289959</v>
      </c>
      <c r="R398" s="5">
        <f>VLOOKUP(CONCATENATE($F398," ",$G398),AllocFactorMatrix,(R$4+1),FALSE)*$E400</f>
        <v>-86.503016909509455</v>
      </c>
      <c r="S398" s="5">
        <f t="shared" si="210"/>
        <v>-28226.43365577477</v>
      </c>
      <c r="T398" s="5">
        <f>VLOOKUP(CONCATENATE($F398," ",$G398),AllocFactorMatrix,(T$4+1),FALSE)*$E400</f>
        <v>-849.37334583243307</v>
      </c>
      <c r="U398" s="5">
        <f>VLOOKUP(CONCATENATE($F398," ",$G398),AllocFactorMatrix,(U$4+1),FALSE)*$E400</f>
        <v>-14913.723523924382</v>
      </c>
      <c r="V398" s="5">
        <f>VLOOKUP(CONCATENATE($F398," ",$G398),AllocFactorMatrix,(V$4+1),FALSE)*$E400</f>
        <v>-84673.930306043359</v>
      </c>
      <c r="W398" s="5">
        <f>VLOOKUP(CONCATENATE($F398," ",$G398),AllocFactorMatrix,(W$4+1),FALSE)*$E400</f>
        <v>-16064.626343836655</v>
      </c>
      <c r="X398" s="5">
        <f t="shared" si="211"/>
        <v>-116501.65351963683</v>
      </c>
      <c r="Y398" s="5">
        <f>VLOOKUP(CONCATENATE($F398," ",$G398),AllocFactorMatrix,(Y$4+1),FALSE)*$E400</f>
        <v>-6004.9442353619033</v>
      </c>
      <c r="Z398" s="5">
        <f>VLOOKUP(CONCATENATE($F398," ",$G398),AllocFactorMatrix,(Z$4+1),FALSE)*$E400</f>
        <v>-97.750919342941842</v>
      </c>
      <c r="AA398" s="5">
        <f t="shared" si="209"/>
        <v>-6102.6951547048448</v>
      </c>
      <c r="AB398" s="5">
        <f>VLOOKUP(CONCATENATE($F398," ",$G398),AllocFactorMatrix,(AB$4+1),FALSE)*$E400</f>
        <v>-109.0332874054355</v>
      </c>
      <c r="AC398" s="5">
        <f>VLOOKUP(CONCATENATE($F398," ",$G398),AllocFactorMatrix,(AC$4+1),FALSE)*$E400</f>
        <v>-2357.6988357108548</v>
      </c>
      <c r="AD398" s="5">
        <f>VLOOKUP(CONCATENATE($F398," ",$G398),AllocFactorMatrix,(AD$4+1),FALSE)*$E400</f>
        <v>-466.56935172373045</v>
      </c>
    </row>
    <row r="399" spans="4:30" hidden="1" outlineLevel="1">
      <c r="D399" s="51"/>
      <c r="E399" s="58"/>
      <c r="F399" s="52" t="str">
        <f>F400</f>
        <v>PROD_ENERGY</v>
      </c>
      <c r="G399" s="55" t="str">
        <f>$G$14</f>
        <v>CUSTOMER</v>
      </c>
      <c r="H399" s="4">
        <f t="shared" si="207"/>
        <v>0</v>
      </c>
      <c r="I399" s="5">
        <f>VLOOKUP(CONCATENATE($F399," ",$G399),AllocFactorMatrix,(I$4+1),FALSE)*$E400</f>
        <v>0</v>
      </c>
      <c r="J399" s="5">
        <f>VLOOKUP(CONCATENATE($F399," ",$G399),AllocFactorMatrix,(J$4+1),FALSE)*$E400</f>
        <v>0</v>
      </c>
      <c r="K399" s="5">
        <f>VLOOKUP(CONCATENATE($F399," ",$G399),AllocFactorMatrix,(K$4+1),FALSE)*$E400</f>
        <v>0</v>
      </c>
      <c r="L399" s="5">
        <f>VLOOKUP(CONCATENATE($F399," ",$G399),AllocFactorMatrix,(L$4+1),FALSE)*$E400</f>
        <v>0</v>
      </c>
      <c r="M399" s="5">
        <f>VLOOKUP(CONCATENATE($F399," ",$G399),AllocFactorMatrix,(M$4+1),FALSE)*$E400</f>
        <v>0</v>
      </c>
      <c r="N399" s="5">
        <f t="shared" si="208"/>
        <v>0</v>
      </c>
      <c r="O399" s="5">
        <f>VLOOKUP(CONCATENATE($F399," ",$G399),AllocFactorMatrix,(O$4+1),FALSE)*$E400</f>
        <v>0</v>
      </c>
      <c r="P399" s="5">
        <f>VLOOKUP(CONCATENATE($F399," ",$G399),AllocFactorMatrix,(P$4+1),FALSE)*$E400</f>
        <v>0</v>
      </c>
      <c r="Q399" s="5">
        <f>VLOOKUP(CONCATENATE($F399," ",$G399),AllocFactorMatrix,(Q$4+1),FALSE)*$E400</f>
        <v>0</v>
      </c>
      <c r="R399" s="5">
        <f>VLOOKUP(CONCATENATE($F399," ",$G399),AllocFactorMatrix,(R$4+1),FALSE)*$E400</f>
        <v>0</v>
      </c>
      <c r="S399" s="5">
        <f t="shared" si="210"/>
        <v>0</v>
      </c>
      <c r="T399" s="5">
        <f>VLOOKUP(CONCATENATE($F399," ",$G399),AllocFactorMatrix,(T$4+1),FALSE)*$E400</f>
        <v>0</v>
      </c>
      <c r="U399" s="5">
        <f>VLOOKUP(CONCATENATE($F399," ",$G399),AllocFactorMatrix,(U$4+1),FALSE)*$E400</f>
        <v>0</v>
      </c>
      <c r="V399" s="5">
        <f>VLOOKUP(CONCATENATE($F399," ",$G399),AllocFactorMatrix,(V$4+1),FALSE)*$E400</f>
        <v>0</v>
      </c>
      <c r="W399" s="5">
        <f>VLOOKUP(CONCATENATE($F399," ",$G399),AllocFactorMatrix,(W$4+1),FALSE)*$E400</f>
        <v>0</v>
      </c>
      <c r="X399" s="5">
        <f t="shared" si="211"/>
        <v>0</v>
      </c>
      <c r="Y399" s="5">
        <f>VLOOKUP(CONCATENATE($F399," ",$G399),AllocFactorMatrix,(Y$4+1),FALSE)*$E400</f>
        <v>0</v>
      </c>
      <c r="Z399" s="5">
        <f>VLOOKUP(CONCATENATE($F399," ",$G399),AllocFactorMatrix,(Z$4+1),FALSE)*$E400</f>
        <v>0</v>
      </c>
      <c r="AA399" s="5">
        <f t="shared" si="209"/>
        <v>0</v>
      </c>
      <c r="AB399" s="5">
        <f>VLOOKUP(CONCATENATE($F399," ",$G399),AllocFactorMatrix,(AB$4+1),FALSE)*$E400</f>
        <v>0</v>
      </c>
      <c r="AC399" s="5">
        <f>VLOOKUP(CONCATENATE($F399," ",$G399),AllocFactorMatrix,(AC$4+1),FALSE)*$E400</f>
        <v>0</v>
      </c>
      <c r="AD399" s="5">
        <f>VLOOKUP(CONCATENATE($F399," ",$G399),AllocFactorMatrix,(AD$4+1),FALSE)*$E400</f>
        <v>0</v>
      </c>
    </row>
    <row r="400" spans="4:30" collapsed="1">
      <c r="D400" s="55" t="str">
        <f>+D1872</f>
        <v>Adj 6 - Big Sandy Unit 1 Operation Rider Deferrals - Energy</v>
      </c>
      <c r="E400" s="61">
        <f>+ROUND(E1872/8,0)</f>
        <v>-297971</v>
      </c>
      <c r="F400" s="96" t="s">
        <v>32</v>
      </c>
      <c r="G400" s="55" t="str">
        <f>$G$15</f>
        <v>TOTAL</v>
      </c>
      <c r="H400" s="4">
        <f t="shared" si="207"/>
        <v>-297970.99999999988</v>
      </c>
      <c r="I400" s="5">
        <f>VLOOKUP(CONCATENATE($F400," ",$G400),AllocFactorMatrix,(I$4+1),FALSE)*$E400</f>
        <v>-111806.79085964392</v>
      </c>
      <c r="J400" s="5">
        <f>VLOOKUP(CONCATENATE($F400," ",$G400),AllocFactorMatrix,(J$4+1),FALSE)*$E400</f>
        <v>-7245.8025202369063</v>
      </c>
      <c r="K400" s="5">
        <f>VLOOKUP(CONCATENATE($F400," ",$G400),AllocFactorMatrix,(K$4+1),FALSE)*$E400</f>
        <v>-24310.452927421808</v>
      </c>
      <c r="L400" s="5">
        <f>VLOOKUP(CONCATENATE($F400," ",$G400),AllocFactorMatrix,(L$4+1),FALSE)*$E400</f>
        <v>-772.64138443586944</v>
      </c>
      <c r="M400" s="5">
        <f>VLOOKUP(CONCATENATE($F400," ",$G400),AllocFactorMatrix,(M$4+1),FALSE)*$E400</f>
        <v>-71.228503304973287</v>
      </c>
      <c r="N400" s="5">
        <f t="shared" si="208"/>
        <v>-25154.32281516265</v>
      </c>
      <c r="O400" s="5">
        <f>VLOOKUP(CONCATENATE($F400," ",$G400),AllocFactorMatrix,(O$4+1),FALSE)*$E400</f>
        <v>-22164.179143972124</v>
      </c>
      <c r="P400" s="5">
        <f>VLOOKUP(CONCATENATE($F400," ",$G400),AllocFactorMatrix,(P$4+1),FALSE)*$E400</f>
        <v>-4108.8123375641426</v>
      </c>
      <c r="Q400" s="5">
        <f>VLOOKUP(CONCATENATE($F400," ",$G400),AllocFactorMatrix,(Q$4+1),FALSE)*$E400</f>
        <v>-1866.9391573289959</v>
      </c>
      <c r="R400" s="5">
        <f>VLOOKUP(CONCATENATE($F400," ",$G400),AllocFactorMatrix,(R$4+1),FALSE)*$E400</f>
        <v>-86.503016909509455</v>
      </c>
      <c r="S400" s="5">
        <f t="shared" si="210"/>
        <v>-28226.43365577477</v>
      </c>
      <c r="T400" s="5">
        <f>VLOOKUP(CONCATENATE($F400," ",$G400),AllocFactorMatrix,(T$4+1),FALSE)*$E400</f>
        <v>-849.37334583243307</v>
      </c>
      <c r="U400" s="5">
        <f>VLOOKUP(CONCATENATE($F400," ",$G400),AllocFactorMatrix,(U$4+1),FALSE)*$E400</f>
        <v>-14913.723523924382</v>
      </c>
      <c r="V400" s="5">
        <f>VLOOKUP(CONCATENATE($F400," ",$G400),AllocFactorMatrix,(V$4+1),FALSE)*$E400</f>
        <v>-84673.930306043359</v>
      </c>
      <c r="W400" s="5">
        <f>VLOOKUP(CONCATENATE($F400," ",$G400),AllocFactorMatrix,(W$4+1),FALSE)*$E400</f>
        <v>-16064.626343836655</v>
      </c>
      <c r="X400" s="5">
        <f t="shared" si="211"/>
        <v>-116501.65351963683</v>
      </c>
      <c r="Y400" s="5">
        <f>VLOOKUP(CONCATENATE($F400," ",$G400),AllocFactorMatrix,(Y$4+1),FALSE)*$E400</f>
        <v>-6004.9442353619033</v>
      </c>
      <c r="Z400" s="5">
        <f>VLOOKUP(CONCATENATE($F400," ",$G400),AllocFactorMatrix,(Z$4+1),FALSE)*$E400</f>
        <v>-97.750919342941842</v>
      </c>
      <c r="AA400" s="5">
        <f t="shared" si="209"/>
        <v>-6102.6951547048448</v>
      </c>
      <c r="AB400" s="5">
        <f>VLOOKUP(CONCATENATE($F400," ",$G400),AllocFactorMatrix,(AB$4+1),FALSE)*$E400</f>
        <v>-109.0332874054355</v>
      </c>
      <c r="AC400" s="5">
        <f>VLOOKUP(CONCATENATE($F400," ",$G400),AllocFactorMatrix,(AC$4+1),FALSE)*$E400</f>
        <v>-2357.6988357108548</v>
      </c>
      <c r="AD400" s="5">
        <f>VLOOKUP(CONCATENATE($F400," ",$G400),AllocFactorMatrix,(AD$4+1),FALSE)*$E400</f>
        <v>-466.56935172373045</v>
      </c>
    </row>
    <row r="401" spans="4:30" hidden="1" outlineLevel="1">
      <c r="E401" s="55"/>
      <c r="F401" s="52" t="str">
        <f>F408</f>
        <v>PROD_ENERGY</v>
      </c>
      <c r="G401" s="55" t="str">
        <f>$G$8</f>
        <v>PRODUCTION</v>
      </c>
      <c r="H401" s="4">
        <f t="shared" ref="H401:H408" si="212">SUBTOTAL(9,I401:AD401)</f>
        <v>0</v>
      </c>
      <c r="I401" s="5">
        <f>VLOOKUP(CONCATENATE($F401," ",$G401),AllocFactorMatrix,(I$4+1),FALSE)*$E408</f>
        <v>0</v>
      </c>
      <c r="J401" s="5">
        <f>VLOOKUP(CONCATENATE($F401," ",$G401),AllocFactorMatrix,(J$4+1),FALSE)*$E408</f>
        <v>0</v>
      </c>
      <c r="K401" s="5">
        <f>VLOOKUP(CONCATENATE($F401," ",$G401),AllocFactorMatrix,(K$4+1),FALSE)*$E408</f>
        <v>0</v>
      </c>
      <c r="L401" s="5">
        <f>VLOOKUP(CONCATENATE($F401," ",$G401),AllocFactorMatrix,(L$4+1),FALSE)*$E408</f>
        <v>0</v>
      </c>
      <c r="M401" s="5">
        <f>VLOOKUP(CONCATENATE($F401," ",$G401),AllocFactorMatrix,(M$4+1),FALSE)*$E408</f>
        <v>0</v>
      </c>
      <c r="N401" s="5">
        <f t="shared" ref="N401:N408" si="213">SUBTOTAL(9,K401:M401)</f>
        <v>0</v>
      </c>
      <c r="O401" s="5">
        <f>VLOOKUP(CONCATENATE($F401," ",$G401),AllocFactorMatrix,(O$4+1),FALSE)*$E408</f>
        <v>0</v>
      </c>
      <c r="P401" s="5">
        <f>VLOOKUP(CONCATENATE($F401," ",$G401),AllocFactorMatrix,(P$4+1),FALSE)*$E408</f>
        <v>0</v>
      </c>
      <c r="Q401" s="5">
        <f>VLOOKUP(CONCATENATE($F401," ",$G401),AllocFactorMatrix,(Q$4+1),FALSE)*$E408</f>
        <v>0</v>
      </c>
      <c r="R401" s="5">
        <f>VLOOKUP(CONCATENATE($F401," ",$G401),AllocFactorMatrix,(R$4+1),FALSE)*$E408</f>
        <v>0</v>
      </c>
      <c r="S401" s="5">
        <f>SUBTOTAL(9,O401:R401)</f>
        <v>0</v>
      </c>
      <c r="T401" s="5">
        <f>VLOOKUP(CONCATENATE($F401," ",$G401),AllocFactorMatrix,(T$4+1),FALSE)*$E408</f>
        <v>0</v>
      </c>
      <c r="U401" s="5">
        <f>VLOOKUP(CONCATENATE($F401," ",$G401),AllocFactorMatrix,(U$4+1),FALSE)*$E408</f>
        <v>0</v>
      </c>
      <c r="V401" s="5">
        <f>VLOOKUP(CONCATENATE($F401," ",$G401),AllocFactorMatrix,(V$4+1),FALSE)*$E408</f>
        <v>0</v>
      </c>
      <c r="W401" s="5">
        <f>VLOOKUP(CONCATENATE($F401," ",$G401),AllocFactorMatrix,(W$4+1),FALSE)*$E408</f>
        <v>0</v>
      </c>
      <c r="X401" s="5">
        <f>SUBTOTAL(9,T401:W401)</f>
        <v>0</v>
      </c>
      <c r="Y401" s="5">
        <f>VLOOKUP(CONCATENATE($F401," ",$G401),AllocFactorMatrix,(Y$4+1),FALSE)*$E408</f>
        <v>0</v>
      </c>
      <c r="Z401" s="5">
        <f>VLOOKUP(CONCATENATE($F401," ",$G401),AllocFactorMatrix,(Z$4+1),FALSE)*$E408</f>
        <v>0</v>
      </c>
      <c r="AA401" s="5">
        <f t="shared" ref="AA401:AA432" si="214">SUBTOTAL(9,Y401:Z401)</f>
        <v>0</v>
      </c>
      <c r="AB401" s="5">
        <f>VLOOKUP(CONCATENATE($F401," ",$G401),AllocFactorMatrix,(AB$4+1),FALSE)*$E408</f>
        <v>0</v>
      </c>
      <c r="AC401" s="5">
        <f>VLOOKUP(CONCATENATE($F401," ",$G401),AllocFactorMatrix,(AC$4+1),FALSE)*$E408</f>
        <v>0</v>
      </c>
      <c r="AD401" s="5">
        <f>VLOOKUP(CONCATENATE($F401," ",$G401),AllocFactorMatrix,(AD$4+1),FALSE)*$E408</f>
        <v>0</v>
      </c>
    </row>
    <row r="402" spans="4:30" hidden="1" outlineLevel="1">
      <c r="E402" s="55"/>
      <c r="F402" s="52" t="str">
        <f>F408</f>
        <v>PROD_ENERGY</v>
      </c>
      <c r="G402" s="55" t="str">
        <f>$G$9</f>
        <v>BULKTRAN</v>
      </c>
      <c r="H402" s="4">
        <f t="shared" si="212"/>
        <v>0</v>
      </c>
      <c r="I402" s="5">
        <f>VLOOKUP(CONCATENATE($F402," ",$G402),AllocFactorMatrix,(I$4+1),FALSE)*$E408</f>
        <v>0</v>
      </c>
      <c r="J402" s="5">
        <f>VLOOKUP(CONCATENATE($F402," ",$G402),AllocFactorMatrix,(J$4+1),FALSE)*$E408</f>
        <v>0</v>
      </c>
      <c r="K402" s="5">
        <f>VLOOKUP(CONCATENATE($F402," ",$G402),AllocFactorMatrix,(K$4+1),FALSE)*$E408</f>
        <v>0</v>
      </c>
      <c r="L402" s="5">
        <f>VLOOKUP(CONCATENATE($F402," ",$G402),AllocFactorMatrix,(L$4+1),FALSE)*$E408</f>
        <v>0</v>
      </c>
      <c r="M402" s="5">
        <f>VLOOKUP(CONCATENATE($F402," ",$G402),AllocFactorMatrix,(M$4+1),FALSE)*$E408</f>
        <v>0</v>
      </c>
      <c r="N402" s="5">
        <f t="shared" si="213"/>
        <v>0</v>
      </c>
      <c r="O402" s="5">
        <f>VLOOKUP(CONCATENATE($F402," ",$G402),AllocFactorMatrix,(O$4+1),FALSE)*$E408</f>
        <v>0</v>
      </c>
      <c r="P402" s="5">
        <f>VLOOKUP(CONCATENATE($F402," ",$G402),AllocFactorMatrix,(P$4+1),FALSE)*$E408</f>
        <v>0</v>
      </c>
      <c r="Q402" s="5">
        <f>VLOOKUP(CONCATENATE($F402," ",$G402),AllocFactorMatrix,(Q$4+1),FALSE)*$E408</f>
        <v>0</v>
      </c>
      <c r="R402" s="5">
        <f>VLOOKUP(CONCATENATE($F402," ",$G402),AllocFactorMatrix,(R$4+1),FALSE)*$E408</f>
        <v>0</v>
      </c>
      <c r="S402" s="5">
        <f t="shared" ref="S402:S408" si="215">SUBTOTAL(9,O402:R402)</f>
        <v>0</v>
      </c>
      <c r="T402" s="5">
        <f>VLOOKUP(CONCATENATE($F402," ",$G402),AllocFactorMatrix,(T$4+1),FALSE)*$E408</f>
        <v>0</v>
      </c>
      <c r="U402" s="5">
        <f>VLOOKUP(CONCATENATE($F402," ",$G402),AllocFactorMatrix,(U$4+1),FALSE)*$E408</f>
        <v>0</v>
      </c>
      <c r="V402" s="5">
        <f>VLOOKUP(CONCATENATE($F402," ",$G402),AllocFactorMatrix,(V$4+1),FALSE)*$E408</f>
        <v>0</v>
      </c>
      <c r="W402" s="5">
        <f>VLOOKUP(CONCATENATE($F402," ",$G402),AllocFactorMatrix,(W$4+1),FALSE)*$E408</f>
        <v>0</v>
      </c>
      <c r="X402" s="5">
        <f t="shared" ref="X402:X408" si="216">SUBTOTAL(9,T402:W402)</f>
        <v>0</v>
      </c>
      <c r="Y402" s="5">
        <f>VLOOKUP(CONCATENATE($F402," ",$G402),AllocFactorMatrix,(Y$4+1),FALSE)*$E408</f>
        <v>0</v>
      </c>
      <c r="Z402" s="5">
        <f>VLOOKUP(CONCATENATE($F402," ",$G402),AllocFactorMatrix,(Z$4+1),FALSE)*$E408</f>
        <v>0</v>
      </c>
      <c r="AA402" s="5">
        <f t="shared" si="214"/>
        <v>0</v>
      </c>
      <c r="AB402" s="5">
        <f>VLOOKUP(CONCATENATE($F402," ",$G402),AllocFactorMatrix,(AB$4+1),FALSE)*$E408</f>
        <v>0</v>
      </c>
      <c r="AC402" s="5">
        <f>VLOOKUP(CONCATENATE($F402," ",$G402),AllocFactorMatrix,(AC$4+1),FALSE)*$E408</f>
        <v>0</v>
      </c>
      <c r="AD402" s="5">
        <f>VLOOKUP(CONCATENATE($F402," ",$G402),AllocFactorMatrix,(AD$4+1),FALSE)*$E408</f>
        <v>0</v>
      </c>
    </row>
    <row r="403" spans="4:30" hidden="1" outlineLevel="1">
      <c r="E403" s="55"/>
      <c r="F403" s="52" t="str">
        <f>F408</f>
        <v>PROD_ENERGY</v>
      </c>
      <c r="G403" s="55" t="str">
        <f>$G$10</f>
        <v>SUBTRAN</v>
      </c>
      <c r="H403" s="4">
        <f t="shared" si="212"/>
        <v>0</v>
      </c>
      <c r="I403" s="5">
        <f>VLOOKUP(CONCATENATE($F403," ",$G403),AllocFactorMatrix,(I$4+1),FALSE)*$E408</f>
        <v>0</v>
      </c>
      <c r="J403" s="5">
        <f>VLOOKUP(CONCATENATE($F403," ",$G403),AllocFactorMatrix,(J$4+1),FALSE)*$E408</f>
        <v>0</v>
      </c>
      <c r="K403" s="5">
        <f>VLOOKUP(CONCATENATE($F403," ",$G403),AllocFactorMatrix,(K$4+1),FALSE)*$E408</f>
        <v>0</v>
      </c>
      <c r="L403" s="5">
        <f>VLOOKUP(CONCATENATE($F403," ",$G403),AllocFactorMatrix,(L$4+1),FALSE)*$E408</f>
        <v>0</v>
      </c>
      <c r="M403" s="5">
        <f>VLOOKUP(CONCATENATE($F403," ",$G403),AllocFactorMatrix,(M$4+1),FALSE)*$E408</f>
        <v>0</v>
      </c>
      <c r="N403" s="5">
        <f t="shared" si="213"/>
        <v>0</v>
      </c>
      <c r="O403" s="5">
        <f>VLOOKUP(CONCATENATE($F403," ",$G403),AllocFactorMatrix,(O$4+1),FALSE)*$E408</f>
        <v>0</v>
      </c>
      <c r="P403" s="5">
        <f>VLOOKUP(CONCATENATE($F403," ",$G403),AllocFactorMatrix,(P$4+1),FALSE)*$E408</f>
        <v>0</v>
      </c>
      <c r="Q403" s="5">
        <f>VLOOKUP(CONCATENATE($F403," ",$G403),AllocFactorMatrix,(Q$4+1),FALSE)*$E408</f>
        <v>0</v>
      </c>
      <c r="R403" s="5">
        <f>VLOOKUP(CONCATENATE($F403," ",$G403),AllocFactorMatrix,(R$4+1),FALSE)*$E408</f>
        <v>0</v>
      </c>
      <c r="S403" s="5">
        <f t="shared" si="215"/>
        <v>0</v>
      </c>
      <c r="T403" s="5">
        <f>VLOOKUP(CONCATENATE($F403," ",$G403),AllocFactorMatrix,(T$4+1),FALSE)*$E408</f>
        <v>0</v>
      </c>
      <c r="U403" s="5">
        <f>VLOOKUP(CONCATENATE($F403," ",$G403),AllocFactorMatrix,(U$4+1),FALSE)*$E408</f>
        <v>0</v>
      </c>
      <c r="V403" s="5">
        <f>VLOOKUP(CONCATENATE($F403," ",$G403),AllocFactorMatrix,(V$4+1),FALSE)*$E408</f>
        <v>0</v>
      </c>
      <c r="W403" s="5">
        <f>VLOOKUP(CONCATENATE($F403," ",$G403),AllocFactorMatrix,(W$4+1),FALSE)*$E408</f>
        <v>0</v>
      </c>
      <c r="X403" s="5">
        <f t="shared" si="216"/>
        <v>0</v>
      </c>
      <c r="Y403" s="5">
        <f>VLOOKUP(CONCATENATE($F403," ",$G403),AllocFactorMatrix,(Y$4+1),FALSE)*$E408</f>
        <v>0</v>
      </c>
      <c r="Z403" s="5">
        <f>VLOOKUP(CONCATENATE($F403," ",$G403),AllocFactorMatrix,(Z$4+1),FALSE)*$E408</f>
        <v>0</v>
      </c>
      <c r="AA403" s="5">
        <f t="shared" si="214"/>
        <v>0</v>
      </c>
      <c r="AB403" s="5">
        <f>VLOOKUP(CONCATENATE($F403," ",$G403),AllocFactorMatrix,(AB$4+1),FALSE)*$E408</f>
        <v>0</v>
      </c>
      <c r="AC403" s="5">
        <f>VLOOKUP(CONCATENATE($F403," ",$G403),AllocFactorMatrix,(AC$4+1),FALSE)*$E408</f>
        <v>0</v>
      </c>
      <c r="AD403" s="5">
        <f>VLOOKUP(CONCATENATE($F403," ",$G403),AllocFactorMatrix,(AD$4+1),FALSE)*$E408</f>
        <v>0</v>
      </c>
    </row>
    <row r="404" spans="4:30" hidden="1" outlineLevel="1">
      <c r="E404" s="55"/>
      <c r="F404" s="52" t="str">
        <f>F408</f>
        <v>PROD_ENERGY</v>
      </c>
      <c r="G404" s="55" t="str">
        <f>$G$11</f>
        <v>DISTPRI</v>
      </c>
      <c r="H404" s="4">
        <f t="shared" si="212"/>
        <v>0</v>
      </c>
      <c r="I404" s="5">
        <f>VLOOKUP(CONCATENATE($F404," ",$G404),AllocFactorMatrix,(I$4+1),FALSE)*$E408</f>
        <v>0</v>
      </c>
      <c r="J404" s="5">
        <f>VLOOKUP(CONCATENATE($F404," ",$G404),AllocFactorMatrix,(J$4+1),FALSE)*$E408</f>
        <v>0</v>
      </c>
      <c r="K404" s="5">
        <f>VLOOKUP(CONCATENATE($F404," ",$G404),AllocFactorMatrix,(K$4+1),FALSE)*$E408</f>
        <v>0</v>
      </c>
      <c r="L404" s="5">
        <f>VLOOKUP(CONCATENATE($F404," ",$G404),AllocFactorMatrix,(L$4+1),FALSE)*$E408</f>
        <v>0</v>
      </c>
      <c r="M404" s="5">
        <f>VLOOKUP(CONCATENATE($F404," ",$G404),AllocFactorMatrix,(M$4+1),FALSE)*$E408</f>
        <v>0</v>
      </c>
      <c r="N404" s="5">
        <f t="shared" si="213"/>
        <v>0</v>
      </c>
      <c r="O404" s="5">
        <f>VLOOKUP(CONCATENATE($F404," ",$G404),AllocFactorMatrix,(O$4+1),FALSE)*$E408</f>
        <v>0</v>
      </c>
      <c r="P404" s="5">
        <f>VLOOKUP(CONCATENATE($F404," ",$G404),AllocFactorMatrix,(P$4+1),FALSE)*$E408</f>
        <v>0</v>
      </c>
      <c r="Q404" s="5">
        <f>VLOOKUP(CONCATENATE($F404," ",$G404),AllocFactorMatrix,(Q$4+1),FALSE)*$E408</f>
        <v>0</v>
      </c>
      <c r="R404" s="5">
        <f>VLOOKUP(CONCATENATE($F404," ",$G404),AllocFactorMatrix,(R$4+1),FALSE)*$E408</f>
        <v>0</v>
      </c>
      <c r="S404" s="5">
        <f t="shared" si="215"/>
        <v>0</v>
      </c>
      <c r="T404" s="5">
        <f>VLOOKUP(CONCATENATE($F404," ",$G404),AllocFactorMatrix,(T$4+1),FALSE)*$E408</f>
        <v>0</v>
      </c>
      <c r="U404" s="5">
        <f>VLOOKUP(CONCATENATE($F404," ",$G404),AllocFactorMatrix,(U$4+1),FALSE)*$E408</f>
        <v>0</v>
      </c>
      <c r="V404" s="5">
        <f>VLOOKUP(CONCATENATE($F404," ",$G404),AllocFactorMatrix,(V$4+1),FALSE)*$E408</f>
        <v>0</v>
      </c>
      <c r="W404" s="5">
        <f>VLOOKUP(CONCATENATE($F404," ",$G404),AllocFactorMatrix,(W$4+1),FALSE)*$E408</f>
        <v>0</v>
      </c>
      <c r="X404" s="5">
        <f t="shared" si="216"/>
        <v>0</v>
      </c>
      <c r="Y404" s="5">
        <f>VLOOKUP(CONCATENATE($F404," ",$G404),AllocFactorMatrix,(Y$4+1),FALSE)*$E408</f>
        <v>0</v>
      </c>
      <c r="Z404" s="5">
        <f>VLOOKUP(CONCATENATE($F404," ",$G404),AllocFactorMatrix,(Z$4+1),FALSE)*$E408</f>
        <v>0</v>
      </c>
      <c r="AA404" s="5">
        <f t="shared" si="214"/>
        <v>0</v>
      </c>
      <c r="AB404" s="5">
        <f>VLOOKUP(CONCATENATE($F404," ",$G404),AllocFactorMatrix,(AB$4+1),FALSE)*$E408</f>
        <v>0</v>
      </c>
      <c r="AC404" s="5">
        <f>VLOOKUP(CONCATENATE($F404," ",$G404),AllocFactorMatrix,(AC$4+1),FALSE)*$E408</f>
        <v>0</v>
      </c>
      <c r="AD404" s="5">
        <f>VLOOKUP(CONCATENATE($F404," ",$G404),AllocFactorMatrix,(AD$4+1),FALSE)*$E408</f>
        <v>0</v>
      </c>
    </row>
    <row r="405" spans="4:30" hidden="1" outlineLevel="1">
      <c r="E405" s="55"/>
      <c r="F405" s="52" t="str">
        <f>F408</f>
        <v>PROD_ENERGY</v>
      </c>
      <c r="G405" s="55" t="str">
        <f>$G$12</f>
        <v>DISTSEC</v>
      </c>
      <c r="H405" s="4">
        <f t="shared" si="212"/>
        <v>0</v>
      </c>
      <c r="I405" s="5">
        <f>VLOOKUP(CONCATENATE($F405," ",$G405),AllocFactorMatrix,(I$4+1),FALSE)*$E408</f>
        <v>0</v>
      </c>
      <c r="J405" s="5">
        <f>VLOOKUP(CONCATENATE($F405," ",$G405),AllocFactorMatrix,(J$4+1),FALSE)*$E408</f>
        <v>0</v>
      </c>
      <c r="K405" s="5">
        <f>VLOOKUP(CONCATENATE($F405," ",$G405),AllocFactorMatrix,(K$4+1),FALSE)*$E408</f>
        <v>0</v>
      </c>
      <c r="L405" s="5">
        <f>VLOOKUP(CONCATENATE($F405," ",$G405),AllocFactorMatrix,(L$4+1),FALSE)*$E408</f>
        <v>0</v>
      </c>
      <c r="M405" s="5">
        <f>VLOOKUP(CONCATENATE($F405," ",$G405),AllocFactorMatrix,(M$4+1),FALSE)*$E408</f>
        <v>0</v>
      </c>
      <c r="N405" s="5">
        <f t="shared" si="213"/>
        <v>0</v>
      </c>
      <c r="O405" s="5">
        <f>VLOOKUP(CONCATENATE($F405," ",$G405),AllocFactorMatrix,(O$4+1),FALSE)*$E408</f>
        <v>0</v>
      </c>
      <c r="P405" s="5">
        <f>VLOOKUP(CONCATENATE($F405," ",$G405),AllocFactorMatrix,(P$4+1),FALSE)*$E408</f>
        <v>0</v>
      </c>
      <c r="Q405" s="5">
        <f>VLOOKUP(CONCATENATE($F405," ",$G405),AllocFactorMatrix,(Q$4+1),FALSE)*$E408</f>
        <v>0</v>
      </c>
      <c r="R405" s="5">
        <f>VLOOKUP(CONCATENATE($F405," ",$G405),AllocFactorMatrix,(R$4+1),FALSE)*$E408</f>
        <v>0</v>
      </c>
      <c r="S405" s="5">
        <f t="shared" si="215"/>
        <v>0</v>
      </c>
      <c r="T405" s="5">
        <f>VLOOKUP(CONCATENATE($F405," ",$G405),AllocFactorMatrix,(T$4+1),FALSE)*$E408</f>
        <v>0</v>
      </c>
      <c r="U405" s="5">
        <f>VLOOKUP(CONCATENATE($F405," ",$G405),AllocFactorMatrix,(U$4+1),FALSE)*$E408</f>
        <v>0</v>
      </c>
      <c r="V405" s="5">
        <f>VLOOKUP(CONCATENATE($F405," ",$G405),AllocFactorMatrix,(V$4+1),FALSE)*$E408</f>
        <v>0</v>
      </c>
      <c r="W405" s="5">
        <f>VLOOKUP(CONCATENATE($F405," ",$G405),AllocFactorMatrix,(W$4+1),FALSE)*$E408</f>
        <v>0</v>
      </c>
      <c r="X405" s="5">
        <f t="shared" si="216"/>
        <v>0</v>
      </c>
      <c r="Y405" s="5">
        <f>VLOOKUP(CONCATENATE($F405," ",$G405),AllocFactorMatrix,(Y$4+1),FALSE)*$E408</f>
        <v>0</v>
      </c>
      <c r="Z405" s="5">
        <f>VLOOKUP(CONCATENATE($F405," ",$G405),AllocFactorMatrix,(Z$4+1),FALSE)*$E408</f>
        <v>0</v>
      </c>
      <c r="AA405" s="5">
        <f t="shared" si="214"/>
        <v>0</v>
      </c>
      <c r="AB405" s="5">
        <f>VLOOKUP(CONCATENATE($F405," ",$G405),AllocFactorMatrix,(AB$4+1),FALSE)*$E408</f>
        <v>0</v>
      </c>
      <c r="AC405" s="5">
        <f>VLOOKUP(CONCATENATE($F405," ",$G405),AllocFactorMatrix,(AC$4+1),FALSE)*$E408</f>
        <v>0</v>
      </c>
      <c r="AD405" s="5">
        <f>VLOOKUP(CONCATENATE($F405," ",$G405),AllocFactorMatrix,(AD$4+1),FALSE)*$E408</f>
        <v>0</v>
      </c>
    </row>
    <row r="406" spans="4:30" hidden="1" outlineLevel="1">
      <c r="E406" s="55"/>
      <c r="F406" s="52" t="str">
        <f>F408</f>
        <v>PROD_ENERGY</v>
      </c>
      <c r="G406" s="55" t="str">
        <f>$G$13</f>
        <v>ENERGY</v>
      </c>
      <c r="H406" s="4">
        <f t="shared" si="212"/>
        <v>276493</v>
      </c>
      <c r="I406" s="5">
        <f>VLOOKUP(CONCATENATE($F406," ",$G406),AllocFactorMatrix,(I$4+1),FALSE)*$E408</f>
        <v>103747.66344763593</v>
      </c>
      <c r="J406" s="5">
        <f>VLOOKUP(CONCATENATE($F406," ",$G406),AllocFactorMatrix,(J$4+1),FALSE)*$E408</f>
        <v>6723.5189875117476</v>
      </c>
      <c r="K406" s="5">
        <f>VLOOKUP(CONCATENATE($F406," ",$G406),AllocFactorMatrix,(K$4+1),FALSE)*$E408</f>
        <v>22558.135057645333</v>
      </c>
      <c r="L406" s="5">
        <f>VLOOKUP(CONCATENATE($F406," ",$G406),AllocFactorMatrix,(L$4+1),FALSE)*$E408</f>
        <v>716.94874436380337</v>
      </c>
      <c r="M406" s="5">
        <f>VLOOKUP(CONCATENATE($F406," ",$G406),AllocFactorMatrix,(M$4+1),FALSE)*$E408</f>
        <v>66.094292948984901</v>
      </c>
      <c r="N406" s="5">
        <f t="shared" si="213"/>
        <v>23341.178094958123</v>
      </c>
      <c r="O406" s="5">
        <f>VLOOKUP(CONCATENATE($F406," ",$G406),AllocFactorMatrix,(O$4+1),FALSE)*$E408</f>
        <v>20566.566491552145</v>
      </c>
      <c r="P406" s="5">
        <f>VLOOKUP(CONCATENATE($F406," ",$G406),AllocFactorMatrix,(P$4+1),FALSE)*$E408</f>
        <v>3812.6456925342482</v>
      </c>
      <c r="Q406" s="5">
        <f>VLOOKUP(CONCATENATE($F406," ",$G406),AllocFactorMatrix,(Q$4+1),FALSE)*$E408</f>
        <v>1732.368614487202</v>
      </c>
      <c r="R406" s="5">
        <f>VLOOKUP(CONCATENATE($F406," ",$G406),AllocFactorMatrix,(R$4+1),FALSE)*$E408</f>
        <v>80.267806781065929</v>
      </c>
      <c r="S406" s="5">
        <f t="shared" si="215"/>
        <v>26191.848605354659</v>
      </c>
      <c r="T406" s="5">
        <f>VLOOKUP(CONCATENATE($F406," ",$G406),AllocFactorMatrix,(T$4+1),FALSE)*$E408</f>
        <v>788.14980152178202</v>
      </c>
      <c r="U406" s="5">
        <f>VLOOKUP(CONCATENATE($F406," ",$G406),AllocFactorMatrix,(U$4+1),FALSE)*$E408</f>
        <v>13838.729803572911</v>
      </c>
      <c r="V406" s="5">
        <f>VLOOKUP(CONCATENATE($F406," ",$G406),AllocFactorMatrix,(V$4+1),FALSE)*$E408</f>
        <v>78570.562276559955</v>
      </c>
      <c r="W406" s="5">
        <f>VLOOKUP(CONCATENATE($F406," ",$G406),AllocFactorMatrix,(W$4+1),FALSE)*$E408</f>
        <v>14906.674581373449</v>
      </c>
      <c r="X406" s="5">
        <f t="shared" si="216"/>
        <v>108104.1164630281</v>
      </c>
      <c r="Y406" s="5">
        <f>VLOOKUP(CONCATENATE($F406," ",$G406),AllocFactorMatrix,(Y$4+1),FALSE)*$E408</f>
        <v>5572.1028102329383</v>
      </c>
      <c r="Z406" s="5">
        <f>VLOOKUP(CONCATENATE($F406," ",$G406),AllocFactorMatrix,(Z$4+1),FALSE)*$E408</f>
        <v>90.704950957938919</v>
      </c>
      <c r="AA406" s="5">
        <f t="shared" si="214"/>
        <v>5662.8077611908775</v>
      </c>
      <c r="AB406" s="5">
        <f>VLOOKUP(CONCATENATE($F406," ",$G406),AllocFactorMatrix,(AB$4+1),FALSE)*$E408</f>
        <v>101.17407645237651</v>
      </c>
      <c r="AC406" s="5">
        <f>VLOOKUP(CONCATENATE($F406," ",$G406),AllocFactorMatrix,(AC$4+1),FALSE)*$E408</f>
        <v>2187.7539229730455</v>
      </c>
      <c r="AD406" s="5">
        <f>VLOOKUP(CONCATENATE($F406," ",$G406),AllocFactorMatrix,(AD$4+1),FALSE)*$E408</f>
        <v>432.93864089508509</v>
      </c>
    </row>
    <row r="407" spans="4:30" hidden="1" outlineLevel="1">
      <c r="E407" s="55"/>
      <c r="F407" s="52" t="str">
        <f>F408</f>
        <v>PROD_ENERGY</v>
      </c>
      <c r="G407" s="55" t="str">
        <f>$G$14</f>
        <v>CUSTOMER</v>
      </c>
      <c r="H407" s="4">
        <f t="shared" si="212"/>
        <v>0</v>
      </c>
      <c r="I407" s="5">
        <f>VLOOKUP(CONCATENATE($F407," ",$G407),AllocFactorMatrix,(I$4+1),FALSE)*$E408</f>
        <v>0</v>
      </c>
      <c r="J407" s="5">
        <f>VLOOKUP(CONCATENATE($F407," ",$G407),AllocFactorMatrix,(J$4+1),FALSE)*$E408</f>
        <v>0</v>
      </c>
      <c r="K407" s="5">
        <f>VLOOKUP(CONCATENATE($F407," ",$G407),AllocFactorMatrix,(K$4+1),FALSE)*$E408</f>
        <v>0</v>
      </c>
      <c r="L407" s="5">
        <f>VLOOKUP(CONCATENATE($F407," ",$G407),AllocFactorMatrix,(L$4+1),FALSE)*$E408</f>
        <v>0</v>
      </c>
      <c r="M407" s="5">
        <f>VLOOKUP(CONCATENATE($F407," ",$G407),AllocFactorMatrix,(M$4+1),FALSE)*$E408</f>
        <v>0</v>
      </c>
      <c r="N407" s="5">
        <f t="shared" si="213"/>
        <v>0</v>
      </c>
      <c r="O407" s="5">
        <f>VLOOKUP(CONCATENATE($F407," ",$G407),AllocFactorMatrix,(O$4+1),FALSE)*$E408</f>
        <v>0</v>
      </c>
      <c r="P407" s="5">
        <f>VLOOKUP(CONCATENATE($F407," ",$G407),AllocFactorMatrix,(P$4+1),FALSE)*$E408</f>
        <v>0</v>
      </c>
      <c r="Q407" s="5">
        <f>VLOOKUP(CONCATENATE($F407," ",$G407),AllocFactorMatrix,(Q$4+1),FALSE)*$E408</f>
        <v>0</v>
      </c>
      <c r="R407" s="5">
        <f>VLOOKUP(CONCATENATE($F407," ",$G407),AllocFactorMatrix,(R$4+1),FALSE)*$E408</f>
        <v>0</v>
      </c>
      <c r="S407" s="5">
        <f t="shared" si="215"/>
        <v>0</v>
      </c>
      <c r="T407" s="5">
        <f>VLOOKUP(CONCATENATE($F407," ",$G407),AllocFactorMatrix,(T$4+1),FALSE)*$E408</f>
        <v>0</v>
      </c>
      <c r="U407" s="5">
        <f>VLOOKUP(CONCATENATE($F407," ",$G407),AllocFactorMatrix,(U$4+1),FALSE)*$E408</f>
        <v>0</v>
      </c>
      <c r="V407" s="5">
        <f>VLOOKUP(CONCATENATE($F407," ",$G407),AllocFactorMatrix,(V$4+1),FALSE)*$E408</f>
        <v>0</v>
      </c>
      <c r="W407" s="5">
        <f>VLOOKUP(CONCATENATE($F407," ",$G407),AllocFactorMatrix,(W$4+1),FALSE)*$E408</f>
        <v>0</v>
      </c>
      <c r="X407" s="5">
        <f t="shared" si="216"/>
        <v>0</v>
      </c>
      <c r="Y407" s="5">
        <f>VLOOKUP(CONCATENATE($F407," ",$G407),AllocFactorMatrix,(Y$4+1),FALSE)*$E408</f>
        <v>0</v>
      </c>
      <c r="Z407" s="5">
        <f>VLOOKUP(CONCATENATE($F407," ",$G407),AllocFactorMatrix,(Z$4+1),FALSE)*$E408</f>
        <v>0</v>
      </c>
      <c r="AA407" s="5">
        <f t="shared" si="214"/>
        <v>0</v>
      </c>
      <c r="AB407" s="5">
        <f>VLOOKUP(CONCATENATE($F407," ",$G407),AllocFactorMatrix,(AB$4+1),FALSE)*$E408</f>
        <v>0</v>
      </c>
      <c r="AC407" s="5">
        <f>VLOOKUP(CONCATENATE($F407," ",$G407),AllocFactorMatrix,(AC$4+1),FALSE)*$E408</f>
        <v>0</v>
      </c>
      <c r="AD407" s="5">
        <f>VLOOKUP(CONCATENATE($F407," ",$G407),AllocFactorMatrix,(AD$4+1),FALSE)*$E408</f>
        <v>0</v>
      </c>
    </row>
    <row r="408" spans="4:30" collapsed="1">
      <c r="D408" s="1" t="str">
        <f>+D1880</f>
        <v>Adj 7 - Fuel Under (Over) Revenue &amp; Expense</v>
      </c>
      <c r="E408" s="61">
        <v>276493</v>
      </c>
      <c r="F408" s="10" t="str">
        <f>+F1880</f>
        <v>PROD_ENERGY</v>
      </c>
      <c r="G408" s="55" t="str">
        <f>$G$15</f>
        <v>TOTAL</v>
      </c>
      <c r="H408" s="4">
        <f t="shared" si="212"/>
        <v>276493</v>
      </c>
      <c r="I408" s="5">
        <f>VLOOKUP(CONCATENATE($F408," ",$G408),AllocFactorMatrix,(I$4+1),FALSE)*$E408</f>
        <v>103747.66344763593</v>
      </c>
      <c r="J408" s="5">
        <f>VLOOKUP(CONCATENATE($F408," ",$G408),AllocFactorMatrix,(J$4+1),FALSE)*$E408</f>
        <v>6723.5189875117476</v>
      </c>
      <c r="K408" s="5">
        <f>VLOOKUP(CONCATENATE($F408," ",$G408),AllocFactorMatrix,(K$4+1),FALSE)*$E408</f>
        <v>22558.135057645333</v>
      </c>
      <c r="L408" s="5">
        <f>VLOOKUP(CONCATENATE($F408," ",$G408),AllocFactorMatrix,(L$4+1),FALSE)*$E408</f>
        <v>716.94874436380337</v>
      </c>
      <c r="M408" s="5">
        <f>VLOOKUP(CONCATENATE($F408," ",$G408),AllocFactorMatrix,(M$4+1),FALSE)*$E408</f>
        <v>66.094292948984901</v>
      </c>
      <c r="N408" s="5">
        <f t="shared" si="213"/>
        <v>23341.178094958123</v>
      </c>
      <c r="O408" s="5">
        <f>VLOOKUP(CONCATENATE($F408," ",$G408),AllocFactorMatrix,(O$4+1),FALSE)*$E408</f>
        <v>20566.566491552145</v>
      </c>
      <c r="P408" s="5">
        <f>VLOOKUP(CONCATENATE($F408," ",$G408),AllocFactorMatrix,(P$4+1),FALSE)*$E408</f>
        <v>3812.6456925342482</v>
      </c>
      <c r="Q408" s="5">
        <f>VLOOKUP(CONCATENATE($F408," ",$G408),AllocFactorMatrix,(Q$4+1),FALSE)*$E408</f>
        <v>1732.368614487202</v>
      </c>
      <c r="R408" s="5">
        <f>VLOOKUP(CONCATENATE($F408," ",$G408),AllocFactorMatrix,(R$4+1),FALSE)*$E408</f>
        <v>80.267806781065929</v>
      </c>
      <c r="S408" s="5">
        <f t="shared" si="215"/>
        <v>26191.848605354659</v>
      </c>
      <c r="T408" s="5">
        <f>VLOOKUP(CONCATENATE($F408," ",$G408),AllocFactorMatrix,(T$4+1),FALSE)*$E408</f>
        <v>788.14980152178202</v>
      </c>
      <c r="U408" s="5">
        <f>VLOOKUP(CONCATENATE($F408," ",$G408),AllocFactorMatrix,(U$4+1),FALSE)*$E408</f>
        <v>13838.729803572911</v>
      </c>
      <c r="V408" s="5">
        <f>VLOOKUP(CONCATENATE($F408," ",$G408),AllocFactorMatrix,(V$4+1),FALSE)*$E408</f>
        <v>78570.562276559955</v>
      </c>
      <c r="W408" s="5">
        <f>VLOOKUP(CONCATENATE($F408," ",$G408),AllocFactorMatrix,(W$4+1),FALSE)*$E408</f>
        <v>14906.674581373449</v>
      </c>
      <c r="X408" s="5">
        <f t="shared" si="216"/>
        <v>108104.1164630281</v>
      </c>
      <c r="Y408" s="5">
        <f>VLOOKUP(CONCATENATE($F408," ",$G408),AllocFactorMatrix,(Y$4+1),FALSE)*$E408</f>
        <v>5572.1028102329383</v>
      </c>
      <c r="Z408" s="5">
        <f>VLOOKUP(CONCATENATE($F408," ",$G408),AllocFactorMatrix,(Z$4+1),FALSE)*$E408</f>
        <v>90.704950957938919</v>
      </c>
      <c r="AA408" s="5">
        <f t="shared" si="214"/>
        <v>5662.8077611908775</v>
      </c>
      <c r="AB408" s="5">
        <f>VLOOKUP(CONCATENATE($F408," ",$G408),AllocFactorMatrix,(AB$4+1),FALSE)*$E408</f>
        <v>101.17407645237651</v>
      </c>
      <c r="AC408" s="5">
        <f>VLOOKUP(CONCATENATE($F408," ",$G408),AllocFactorMatrix,(AC$4+1),FALSE)*$E408</f>
        <v>2187.7539229730455</v>
      </c>
      <c r="AD408" s="5">
        <f>VLOOKUP(CONCATENATE($F408," ",$G408),AllocFactorMatrix,(AD$4+1),FALSE)*$E408</f>
        <v>432.93864089508509</v>
      </c>
    </row>
    <row r="409" spans="4:30" hidden="1" outlineLevel="1">
      <c r="E409" s="55"/>
      <c r="F409" s="52" t="str">
        <f>F416</f>
        <v>PROD_ENERGY</v>
      </c>
      <c r="G409" s="55" t="str">
        <f>$G$8</f>
        <v>PRODUCTION</v>
      </c>
      <c r="H409" s="4">
        <f t="shared" ref="H409:H416" si="217">SUBTOTAL(9,I409:AD409)</f>
        <v>0</v>
      </c>
      <c r="I409" s="5">
        <f>VLOOKUP(CONCATENATE($F409," ",$G409),AllocFactorMatrix,(I$4+1),FALSE)*$E416</f>
        <v>0</v>
      </c>
      <c r="J409" s="5">
        <f>VLOOKUP(CONCATENATE($F409," ",$G409),AllocFactorMatrix,(J$4+1),FALSE)*$E416</f>
        <v>0</v>
      </c>
      <c r="K409" s="5">
        <f>VLOOKUP(CONCATENATE($F409," ",$G409),AllocFactorMatrix,(K$4+1),FALSE)*$E416</f>
        <v>0</v>
      </c>
      <c r="L409" s="5">
        <f>VLOOKUP(CONCATENATE($F409," ",$G409),AllocFactorMatrix,(L$4+1),FALSE)*$E416</f>
        <v>0</v>
      </c>
      <c r="M409" s="5">
        <f>VLOOKUP(CONCATENATE($F409," ",$G409),AllocFactorMatrix,(M$4+1),FALSE)*$E416</f>
        <v>0</v>
      </c>
      <c r="N409" s="5">
        <f t="shared" ref="N409:N416" si="218">SUBTOTAL(9,K409:M409)</f>
        <v>0</v>
      </c>
      <c r="O409" s="5">
        <f>VLOOKUP(CONCATENATE($F409," ",$G409),AllocFactorMatrix,(O$4+1),FALSE)*$E416</f>
        <v>0</v>
      </c>
      <c r="P409" s="5">
        <f>VLOOKUP(CONCATENATE($F409," ",$G409),AllocFactorMatrix,(P$4+1),FALSE)*$E416</f>
        <v>0</v>
      </c>
      <c r="Q409" s="5">
        <f>VLOOKUP(CONCATENATE($F409," ",$G409),AllocFactorMatrix,(Q$4+1),FALSE)*$E416</f>
        <v>0</v>
      </c>
      <c r="R409" s="5">
        <f>VLOOKUP(CONCATENATE($F409," ",$G409),AllocFactorMatrix,(R$4+1),FALSE)*$E416</f>
        <v>0</v>
      </c>
      <c r="S409" s="5">
        <f>SUBTOTAL(9,O409:R409)</f>
        <v>0</v>
      </c>
      <c r="T409" s="5">
        <f>VLOOKUP(CONCATENATE($F409," ",$G409),AllocFactorMatrix,(T$4+1),FALSE)*$E416</f>
        <v>0</v>
      </c>
      <c r="U409" s="5">
        <f>VLOOKUP(CONCATENATE($F409," ",$G409),AllocFactorMatrix,(U$4+1),FALSE)*$E416</f>
        <v>0</v>
      </c>
      <c r="V409" s="5">
        <f>VLOOKUP(CONCATENATE($F409," ",$G409),AllocFactorMatrix,(V$4+1),FALSE)*$E416</f>
        <v>0</v>
      </c>
      <c r="W409" s="5">
        <f>VLOOKUP(CONCATENATE($F409," ",$G409),AllocFactorMatrix,(W$4+1),FALSE)*$E416</f>
        <v>0</v>
      </c>
      <c r="X409" s="5">
        <f>SUBTOTAL(9,T409:W409)</f>
        <v>0</v>
      </c>
      <c r="Y409" s="5">
        <f>VLOOKUP(CONCATENATE($F409," ",$G409),AllocFactorMatrix,(Y$4+1),FALSE)*$E416</f>
        <v>0</v>
      </c>
      <c r="Z409" s="5">
        <f>VLOOKUP(CONCATENATE($F409," ",$G409),AllocFactorMatrix,(Z$4+1),FALSE)*$E416</f>
        <v>0</v>
      </c>
      <c r="AA409" s="5">
        <f t="shared" si="214"/>
        <v>0</v>
      </c>
      <c r="AB409" s="5">
        <f>VLOOKUP(CONCATENATE($F409," ",$G409),AllocFactorMatrix,(AB$4+1),FALSE)*$E416</f>
        <v>0</v>
      </c>
      <c r="AC409" s="5">
        <f>VLOOKUP(CONCATENATE($F409," ",$G409),AllocFactorMatrix,(AC$4+1),FALSE)*$E416</f>
        <v>0</v>
      </c>
      <c r="AD409" s="5">
        <f>VLOOKUP(CONCATENATE($F409," ",$G409),AllocFactorMatrix,(AD$4+1),FALSE)*$E416</f>
        <v>0</v>
      </c>
    </row>
    <row r="410" spans="4:30" hidden="1" outlineLevel="1">
      <c r="E410" s="55"/>
      <c r="F410" s="52" t="str">
        <f>F416</f>
        <v>PROD_ENERGY</v>
      </c>
      <c r="G410" s="55" t="str">
        <f>$G$9</f>
        <v>BULKTRAN</v>
      </c>
      <c r="H410" s="4">
        <f t="shared" si="217"/>
        <v>0</v>
      </c>
      <c r="I410" s="5">
        <f>VLOOKUP(CONCATENATE($F410," ",$G410),AllocFactorMatrix,(I$4+1),FALSE)*$E416</f>
        <v>0</v>
      </c>
      <c r="J410" s="5">
        <f>VLOOKUP(CONCATENATE($F410," ",$G410),AllocFactorMatrix,(J$4+1),FALSE)*$E416</f>
        <v>0</v>
      </c>
      <c r="K410" s="5">
        <f>VLOOKUP(CONCATENATE($F410," ",$G410),AllocFactorMatrix,(K$4+1),FALSE)*$E416</f>
        <v>0</v>
      </c>
      <c r="L410" s="5">
        <f>VLOOKUP(CONCATENATE($F410," ",$G410),AllocFactorMatrix,(L$4+1),FALSE)*$E416</f>
        <v>0</v>
      </c>
      <c r="M410" s="5">
        <f>VLOOKUP(CONCATENATE($F410," ",$G410),AllocFactorMatrix,(M$4+1),FALSE)*$E416</f>
        <v>0</v>
      </c>
      <c r="N410" s="5">
        <f t="shared" si="218"/>
        <v>0</v>
      </c>
      <c r="O410" s="5">
        <f>VLOOKUP(CONCATENATE($F410," ",$G410),AllocFactorMatrix,(O$4+1),FALSE)*$E416</f>
        <v>0</v>
      </c>
      <c r="P410" s="5">
        <f>VLOOKUP(CONCATENATE($F410," ",$G410),AllocFactorMatrix,(P$4+1),FALSE)*$E416</f>
        <v>0</v>
      </c>
      <c r="Q410" s="5">
        <f>VLOOKUP(CONCATENATE($F410," ",$G410),AllocFactorMatrix,(Q$4+1),FALSE)*$E416</f>
        <v>0</v>
      </c>
      <c r="R410" s="5">
        <f>VLOOKUP(CONCATENATE($F410," ",$G410),AllocFactorMatrix,(R$4+1),FALSE)*$E416</f>
        <v>0</v>
      </c>
      <c r="S410" s="5">
        <f t="shared" ref="S410:S416" si="219">SUBTOTAL(9,O410:R410)</f>
        <v>0</v>
      </c>
      <c r="T410" s="5">
        <f>VLOOKUP(CONCATENATE($F410," ",$G410),AllocFactorMatrix,(T$4+1),FALSE)*$E416</f>
        <v>0</v>
      </c>
      <c r="U410" s="5">
        <f>VLOOKUP(CONCATENATE($F410," ",$G410),AllocFactorMatrix,(U$4+1),FALSE)*$E416</f>
        <v>0</v>
      </c>
      <c r="V410" s="5">
        <f>VLOOKUP(CONCATENATE($F410," ",$G410),AllocFactorMatrix,(V$4+1),FALSE)*$E416</f>
        <v>0</v>
      </c>
      <c r="W410" s="5">
        <f>VLOOKUP(CONCATENATE($F410," ",$G410),AllocFactorMatrix,(W$4+1),FALSE)*$E416</f>
        <v>0</v>
      </c>
      <c r="X410" s="5">
        <f t="shared" ref="X410:X416" si="220">SUBTOTAL(9,T410:W410)</f>
        <v>0</v>
      </c>
      <c r="Y410" s="5">
        <f>VLOOKUP(CONCATENATE($F410," ",$G410),AllocFactorMatrix,(Y$4+1),FALSE)*$E416</f>
        <v>0</v>
      </c>
      <c r="Z410" s="5">
        <f>VLOOKUP(CONCATENATE($F410," ",$G410),AllocFactorMatrix,(Z$4+1),FALSE)*$E416</f>
        <v>0</v>
      </c>
      <c r="AA410" s="5">
        <f t="shared" si="214"/>
        <v>0</v>
      </c>
      <c r="AB410" s="5">
        <f>VLOOKUP(CONCATENATE($F410," ",$G410),AllocFactorMatrix,(AB$4+1),FALSE)*$E416</f>
        <v>0</v>
      </c>
      <c r="AC410" s="5">
        <f>VLOOKUP(CONCATENATE($F410," ",$G410),AllocFactorMatrix,(AC$4+1),FALSE)*$E416</f>
        <v>0</v>
      </c>
      <c r="AD410" s="5">
        <f>VLOOKUP(CONCATENATE($F410," ",$G410),AllocFactorMatrix,(AD$4+1),FALSE)*$E416</f>
        <v>0</v>
      </c>
    </row>
    <row r="411" spans="4:30" hidden="1" outlineLevel="1">
      <c r="E411" s="55"/>
      <c r="F411" s="52" t="str">
        <f>F416</f>
        <v>PROD_ENERGY</v>
      </c>
      <c r="G411" s="55" t="str">
        <f>$G$10</f>
        <v>SUBTRAN</v>
      </c>
      <c r="H411" s="4">
        <f t="shared" si="217"/>
        <v>0</v>
      </c>
      <c r="I411" s="5">
        <f>VLOOKUP(CONCATENATE($F411," ",$G411),AllocFactorMatrix,(I$4+1),FALSE)*$E416</f>
        <v>0</v>
      </c>
      <c r="J411" s="5">
        <f>VLOOKUP(CONCATENATE($F411," ",$G411),AllocFactorMatrix,(J$4+1),FALSE)*$E416</f>
        <v>0</v>
      </c>
      <c r="K411" s="5">
        <f>VLOOKUP(CONCATENATE($F411," ",$G411),AllocFactorMatrix,(K$4+1),FALSE)*$E416</f>
        <v>0</v>
      </c>
      <c r="L411" s="5">
        <f>VLOOKUP(CONCATENATE($F411," ",$G411),AllocFactorMatrix,(L$4+1),FALSE)*$E416</f>
        <v>0</v>
      </c>
      <c r="M411" s="5">
        <f>VLOOKUP(CONCATENATE($F411," ",$G411),AllocFactorMatrix,(M$4+1),FALSE)*$E416</f>
        <v>0</v>
      </c>
      <c r="N411" s="5">
        <f t="shared" si="218"/>
        <v>0</v>
      </c>
      <c r="O411" s="5">
        <f>VLOOKUP(CONCATENATE($F411," ",$G411),AllocFactorMatrix,(O$4+1),FALSE)*$E416</f>
        <v>0</v>
      </c>
      <c r="P411" s="5">
        <f>VLOOKUP(CONCATENATE($F411," ",$G411),AllocFactorMatrix,(P$4+1),FALSE)*$E416</f>
        <v>0</v>
      </c>
      <c r="Q411" s="5">
        <f>VLOOKUP(CONCATENATE($F411," ",$G411),AllocFactorMatrix,(Q$4+1),FALSE)*$E416</f>
        <v>0</v>
      </c>
      <c r="R411" s="5">
        <f>VLOOKUP(CONCATENATE($F411," ",$G411),AllocFactorMatrix,(R$4+1),FALSE)*$E416</f>
        <v>0</v>
      </c>
      <c r="S411" s="5">
        <f t="shared" si="219"/>
        <v>0</v>
      </c>
      <c r="T411" s="5">
        <f>VLOOKUP(CONCATENATE($F411," ",$G411),AllocFactorMatrix,(T$4+1),FALSE)*$E416</f>
        <v>0</v>
      </c>
      <c r="U411" s="5">
        <f>VLOOKUP(CONCATENATE($F411," ",$G411),AllocFactorMatrix,(U$4+1),FALSE)*$E416</f>
        <v>0</v>
      </c>
      <c r="V411" s="5">
        <f>VLOOKUP(CONCATENATE($F411," ",$G411),AllocFactorMatrix,(V$4+1),FALSE)*$E416</f>
        <v>0</v>
      </c>
      <c r="W411" s="5">
        <f>VLOOKUP(CONCATENATE($F411," ",$G411),AllocFactorMatrix,(W$4+1),FALSE)*$E416</f>
        <v>0</v>
      </c>
      <c r="X411" s="5">
        <f t="shared" si="220"/>
        <v>0</v>
      </c>
      <c r="Y411" s="5">
        <f>VLOOKUP(CONCATENATE($F411," ",$G411),AllocFactorMatrix,(Y$4+1),FALSE)*$E416</f>
        <v>0</v>
      </c>
      <c r="Z411" s="5">
        <f>VLOOKUP(CONCATENATE($F411," ",$G411),AllocFactorMatrix,(Z$4+1),FALSE)*$E416</f>
        <v>0</v>
      </c>
      <c r="AA411" s="5">
        <f t="shared" si="214"/>
        <v>0</v>
      </c>
      <c r="AB411" s="5">
        <f>VLOOKUP(CONCATENATE($F411," ",$G411),AllocFactorMatrix,(AB$4+1),FALSE)*$E416</f>
        <v>0</v>
      </c>
      <c r="AC411" s="5">
        <f>VLOOKUP(CONCATENATE($F411," ",$G411),AllocFactorMatrix,(AC$4+1),FALSE)*$E416</f>
        <v>0</v>
      </c>
      <c r="AD411" s="5">
        <f>VLOOKUP(CONCATENATE($F411," ",$G411),AllocFactorMatrix,(AD$4+1),FALSE)*$E416</f>
        <v>0</v>
      </c>
    </row>
    <row r="412" spans="4:30" hidden="1" outlineLevel="1">
      <c r="E412" s="55"/>
      <c r="F412" s="52" t="str">
        <f>F416</f>
        <v>PROD_ENERGY</v>
      </c>
      <c r="G412" s="55" t="str">
        <f>$G$11</f>
        <v>DISTPRI</v>
      </c>
      <c r="H412" s="4">
        <f t="shared" si="217"/>
        <v>0</v>
      </c>
      <c r="I412" s="5">
        <f>VLOOKUP(CONCATENATE($F412," ",$G412),AllocFactorMatrix,(I$4+1),FALSE)*$E416</f>
        <v>0</v>
      </c>
      <c r="J412" s="5">
        <f>VLOOKUP(CONCATENATE($F412," ",$G412),AllocFactorMatrix,(J$4+1),FALSE)*$E416</f>
        <v>0</v>
      </c>
      <c r="K412" s="5">
        <f>VLOOKUP(CONCATENATE($F412," ",$G412),AllocFactorMatrix,(K$4+1),FALSE)*$E416</f>
        <v>0</v>
      </c>
      <c r="L412" s="5">
        <f>VLOOKUP(CONCATENATE($F412," ",$G412),AllocFactorMatrix,(L$4+1),FALSE)*$E416</f>
        <v>0</v>
      </c>
      <c r="M412" s="5">
        <f>VLOOKUP(CONCATENATE($F412," ",$G412),AllocFactorMatrix,(M$4+1),FALSE)*$E416</f>
        <v>0</v>
      </c>
      <c r="N412" s="5">
        <f t="shared" si="218"/>
        <v>0</v>
      </c>
      <c r="O412" s="5">
        <f>VLOOKUP(CONCATENATE($F412," ",$G412),AllocFactorMatrix,(O$4+1),FALSE)*$E416</f>
        <v>0</v>
      </c>
      <c r="P412" s="5">
        <f>VLOOKUP(CONCATENATE($F412," ",$G412),AllocFactorMatrix,(P$4+1),FALSE)*$E416</f>
        <v>0</v>
      </c>
      <c r="Q412" s="5">
        <f>VLOOKUP(CONCATENATE($F412," ",$G412),AllocFactorMatrix,(Q$4+1),FALSE)*$E416</f>
        <v>0</v>
      </c>
      <c r="R412" s="5">
        <f>VLOOKUP(CONCATENATE($F412," ",$G412),AllocFactorMatrix,(R$4+1),FALSE)*$E416</f>
        <v>0</v>
      </c>
      <c r="S412" s="5">
        <f t="shared" si="219"/>
        <v>0</v>
      </c>
      <c r="T412" s="5">
        <f>VLOOKUP(CONCATENATE($F412," ",$G412),AllocFactorMatrix,(T$4+1),FALSE)*$E416</f>
        <v>0</v>
      </c>
      <c r="U412" s="5">
        <f>VLOOKUP(CONCATENATE($F412," ",$G412),AllocFactorMatrix,(U$4+1),FALSE)*$E416</f>
        <v>0</v>
      </c>
      <c r="V412" s="5">
        <f>VLOOKUP(CONCATENATE($F412," ",$G412),AllocFactorMatrix,(V$4+1),FALSE)*$E416</f>
        <v>0</v>
      </c>
      <c r="W412" s="5">
        <f>VLOOKUP(CONCATENATE($F412," ",$G412),AllocFactorMatrix,(W$4+1),FALSE)*$E416</f>
        <v>0</v>
      </c>
      <c r="X412" s="5">
        <f t="shared" si="220"/>
        <v>0</v>
      </c>
      <c r="Y412" s="5">
        <f>VLOOKUP(CONCATENATE($F412," ",$G412),AllocFactorMatrix,(Y$4+1),FALSE)*$E416</f>
        <v>0</v>
      </c>
      <c r="Z412" s="5">
        <f>VLOOKUP(CONCATENATE($F412," ",$G412),AllocFactorMatrix,(Z$4+1),FALSE)*$E416</f>
        <v>0</v>
      </c>
      <c r="AA412" s="5">
        <f t="shared" si="214"/>
        <v>0</v>
      </c>
      <c r="AB412" s="5">
        <f>VLOOKUP(CONCATENATE($F412," ",$G412),AllocFactorMatrix,(AB$4+1),FALSE)*$E416</f>
        <v>0</v>
      </c>
      <c r="AC412" s="5">
        <f>VLOOKUP(CONCATENATE($F412," ",$G412),AllocFactorMatrix,(AC$4+1),FALSE)*$E416</f>
        <v>0</v>
      </c>
      <c r="AD412" s="5">
        <f>VLOOKUP(CONCATENATE($F412," ",$G412),AllocFactorMatrix,(AD$4+1),FALSE)*$E416</f>
        <v>0</v>
      </c>
    </row>
    <row r="413" spans="4:30" hidden="1" outlineLevel="1">
      <c r="E413" s="55"/>
      <c r="F413" s="52" t="str">
        <f>F416</f>
        <v>PROD_ENERGY</v>
      </c>
      <c r="G413" s="55" t="str">
        <f>$G$12</f>
        <v>DISTSEC</v>
      </c>
      <c r="H413" s="4">
        <f t="shared" si="217"/>
        <v>0</v>
      </c>
      <c r="I413" s="5">
        <f>VLOOKUP(CONCATENATE($F413," ",$G413),AllocFactorMatrix,(I$4+1),FALSE)*$E416</f>
        <v>0</v>
      </c>
      <c r="J413" s="5">
        <f>VLOOKUP(CONCATENATE($F413," ",$G413),AllocFactorMatrix,(J$4+1),FALSE)*$E416</f>
        <v>0</v>
      </c>
      <c r="K413" s="5">
        <f>VLOOKUP(CONCATENATE($F413," ",$G413),AllocFactorMatrix,(K$4+1),FALSE)*$E416</f>
        <v>0</v>
      </c>
      <c r="L413" s="5">
        <f>VLOOKUP(CONCATENATE($F413," ",$G413),AllocFactorMatrix,(L$4+1),FALSE)*$E416</f>
        <v>0</v>
      </c>
      <c r="M413" s="5">
        <f>VLOOKUP(CONCATENATE($F413," ",$G413),AllocFactorMatrix,(M$4+1),FALSE)*$E416</f>
        <v>0</v>
      </c>
      <c r="N413" s="5">
        <f t="shared" si="218"/>
        <v>0</v>
      </c>
      <c r="O413" s="5">
        <f>VLOOKUP(CONCATENATE($F413," ",$G413),AllocFactorMatrix,(O$4+1),FALSE)*$E416</f>
        <v>0</v>
      </c>
      <c r="P413" s="5">
        <f>VLOOKUP(CONCATENATE($F413," ",$G413),AllocFactorMatrix,(P$4+1),FALSE)*$E416</f>
        <v>0</v>
      </c>
      <c r="Q413" s="5">
        <f>VLOOKUP(CONCATENATE($F413," ",$G413),AllocFactorMatrix,(Q$4+1),FALSE)*$E416</f>
        <v>0</v>
      </c>
      <c r="R413" s="5">
        <f>VLOOKUP(CONCATENATE($F413," ",$G413),AllocFactorMatrix,(R$4+1),FALSE)*$E416</f>
        <v>0</v>
      </c>
      <c r="S413" s="5">
        <f t="shared" si="219"/>
        <v>0</v>
      </c>
      <c r="T413" s="5">
        <f>VLOOKUP(CONCATENATE($F413," ",$G413),AllocFactorMatrix,(T$4+1),FALSE)*$E416</f>
        <v>0</v>
      </c>
      <c r="U413" s="5">
        <f>VLOOKUP(CONCATENATE($F413," ",$G413),AllocFactorMatrix,(U$4+1),FALSE)*$E416</f>
        <v>0</v>
      </c>
      <c r="V413" s="5">
        <f>VLOOKUP(CONCATENATE($F413," ",$G413),AllocFactorMatrix,(V$4+1),FALSE)*$E416</f>
        <v>0</v>
      </c>
      <c r="W413" s="5">
        <f>VLOOKUP(CONCATENATE($F413," ",$G413),AllocFactorMatrix,(W$4+1),FALSE)*$E416</f>
        <v>0</v>
      </c>
      <c r="X413" s="5">
        <f t="shared" si="220"/>
        <v>0</v>
      </c>
      <c r="Y413" s="5">
        <f>VLOOKUP(CONCATENATE($F413," ",$G413),AllocFactorMatrix,(Y$4+1),FALSE)*$E416</f>
        <v>0</v>
      </c>
      <c r="Z413" s="5">
        <f>VLOOKUP(CONCATENATE($F413," ",$G413),AllocFactorMatrix,(Z$4+1),FALSE)*$E416</f>
        <v>0</v>
      </c>
      <c r="AA413" s="5">
        <f t="shared" si="214"/>
        <v>0</v>
      </c>
      <c r="AB413" s="5">
        <f>VLOOKUP(CONCATENATE($F413," ",$G413),AllocFactorMatrix,(AB$4+1),FALSE)*$E416</f>
        <v>0</v>
      </c>
      <c r="AC413" s="5">
        <f>VLOOKUP(CONCATENATE($F413," ",$G413),AllocFactorMatrix,(AC$4+1),FALSE)*$E416</f>
        <v>0</v>
      </c>
      <c r="AD413" s="5">
        <f>VLOOKUP(CONCATENATE($F413," ",$G413),AllocFactorMatrix,(AD$4+1),FALSE)*$E416</f>
        <v>0</v>
      </c>
    </row>
    <row r="414" spans="4:30" hidden="1" outlineLevel="1">
      <c r="E414" s="55"/>
      <c r="F414" s="52" t="str">
        <f>F416</f>
        <v>PROD_ENERGY</v>
      </c>
      <c r="G414" s="55" t="str">
        <f>$G$13</f>
        <v>ENERGY</v>
      </c>
      <c r="H414" s="4">
        <f t="shared" si="217"/>
        <v>21734</v>
      </c>
      <c r="I414" s="5">
        <f>VLOOKUP(CONCATENATE($F414," ",$G414),AllocFactorMatrix,(I$4+1),FALSE)*$E416</f>
        <v>8155.1855467260275</v>
      </c>
      <c r="J414" s="5">
        <f>VLOOKUP(CONCATENATE($F414," ",$G414),AllocFactorMatrix,(J$4+1),FALSE)*$E416</f>
        <v>528.5087205628364</v>
      </c>
      <c r="K414" s="5">
        <f>VLOOKUP(CONCATENATE($F414," ",$G414),AllocFactorMatrix,(K$4+1),FALSE)*$E416</f>
        <v>1773.2040498054694</v>
      </c>
      <c r="L414" s="5">
        <f>VLOOKUP(CONCATENATE($F414," ",$G414),AllocFactorMatrix,(L$4+1),FALSE)*$E416</f>
        <v>56.356450289891256</v>
      </c>
      <c r="M414" s="5">
        <f>VLOOKUP(CONCATENATE($F414," ",$G414),AllocFactorMatrix,(M$4+1),FALSE)*$E416</f>
        <v>5.1954058979910442</v>
      </c>
      <c r="N414" s="5">
        <f t="shared" si="218"/>
        <v>1834.7559059933517</v>
      </c>
      <c r="O414" s="5">
        <f>VLOOKUP(CONCATENATE($F414," ",$G414),AllocFactorMatrix,(O$4+1),FALSE)*$E416</f>
        <v>1616.6548741826894</v>
      </c>
      <c r="P414" s="5">
        <f>VLOOKUP(CONCATENATE($F414," ",$G414),AllocFactorMatrix,(P$4+1),FALSE)*$E416</f>
        <v>299.69670654063339</v>
      </c>
      <c r="Q414" s="5">
        <f>VLOOKUP(CONCATENATE($F414," ",$G414),AllocFactorMatrix,(Q$4+1),FALSE)*$E416</f>
        <v>136.17451243707742</v>
      </c>
      <c r="R414" s="5">
        <f>VLOOKUP(CONCATENATE($F414," ",$G414),AllocFactorMatrix,(R$4+1),FALSE)*$E416</f>
        <v>6.3095286773252379</v>
      </c>
      <c r="S414" s="5">
        <f t="shared" si="219"/>
        <v>2058.8356218377253</v>
      </c>
      <c r="T414" s="5">
        <f>VLOOKUP(CONCATENATE($F414," ",$G414),AllocFactorMatrix,(T$4+1),FALSE)*$E416</f>
        <v>61.953278333536147</v>
      </c>
      <c r="U414" s="5">
        <f>VLOOKUP(CONCATENATE($F414," ",$G414),AllocFactorMatrix,(U$4+1),FALSE)*$E416</f>
        <v>1087.8067565936701</v>
      </c>
      <c r="V414" s="5">
        <f>VLOOKUP(CONCATENATE($F414," ",$G414),AllocFactorMatrix,(V$4+1),FALSE)*$E416</f>
        <v>6176.1151295647778</v>
      </c>
      <c r="W414" s="5">
        <f>VLOOKUP(CONCATENATE($F414," ",$G414),AllocFactorMatrix,(W$4+1),FALSE)*$E416</f>
        <v>1171.7535899699831</v>
      </c>
      <c r="X414" s="5">
        <f t="shared" si="220"/>
        <v>8497.6287544619663</v>
      </c>
      <c r="Y414" s="5">
        <f>VLOOKUP(CONCATENATE($F414," ",$G414),AllocFactorMatrix,(Y$4+1),FALSE)*$E416</f>
        <v>438.00053700311645</v>
      </c>
      <c r="Z414" s="5">
        <f>VLOOKUP(CONCATENATE($F414," ",$G414),AllocFactorMatrix,(Z$4+1),FALSE)*$E416</f>
        <v>7.129950501892794</v>
      </c>
      <c r="AA414" s="5">
        <f t="shared" si="214"/>
        <v>445.13048750500923</v>
      </c>
      <c r="AB414" s="5">
        <f>VLOOKUP(CONCATENATE($F414," ",$G414),AllocFactorMatrix,(AB$4+1),FALSE)*$E416</f>
        <v>7.9528862488958163</v>
      </c>
      <c r="AC414" s="5">
        <f>VLOOKUP(CONCATENATE($F414," ",$G414),AllocFactorMatrix,(AC$4+1),FALSE)*$E416</f>
        <v>171.97051557144729</v>
      </c>
      <c r="AD414" s="5">
        <f>VLOOKUP(CONCATENATE($F414," ",$G414),AllocFactorMatrix,(AD$4+1),FALSE)*$E416</f>
        <v>34.031561092735728</v>
      </c>
    </row>
    <row r="415" spans="4:30" hidden="1" outlineLevel="1">
      <c r="E415" s="55"/>
      <c r="F415" s="52" t="str">
        <f>F416</f>
        <v>PROD_ENERGY</v>
      </c>
      <c r="G415" s="55" t="str">
        <f>$G$14</f>
        <v>CUSTOMER</v>
      </c>
      <c r="H415" s="4">
        <f t="shared" si="217"/>
        <v>0</v>
      </c>
      <c r="I415" s="5">
        <f>VLOOKUP(CONCATENATE($F415," ",$G415),AllocFactorMatrix,(I$4+1),FALSE)*$E416</f>
        <v>0</v>
      </c>
      <c r="J415" s="5">
        <f>VLOOKUP(CONCATENATE($F415," ",$G415),AllocFactorMatrix,(J$4+1),FALSE)*$E416</f>
        <v>0</v>
      </c>
      <c r="K415" s="5">
        <f>VLOOKUP(CONCATENATE($F415," ",$G415),AllocFactorMatrix,(K$4+1),FALSE)*$E416</f>
        <v>0</v>
      </c>
      <c r="L415" s="5">
        <f>VLOOKUP(CONCATENATE($F415," ",$G415),AllocFactorMatrix,(L$4+1),FALSE)*$E416</f>
        <v>0</v>
      </c>
      <c r="M415" s="5">
        <f>VLOOKUP(CONCATENATE($F415," ",$G415),AllocFactorMatrix,(M$4+1),FALSE)*$E416</f>
        <v>0</v>
      </c>
      <c r="N415" s="5">
        <f t="shared" si="218"/>
        <v>0</v>
      </c>
      <c r="O415" s="5">
        <f>VLOOKUP(CONCATENATE($F415," ",$G415),AllocFactorMatrix,(O$4+1),FALSE)*$E416</f>
        <v>0</v>
      </c>
      <c r="P415" s="5">
        <f>VLOOKUP(CONCATENATE($F415," ",$G415),AllocFactorMatrix,(P$4+1),FALSE)*$E416</f>
        <v>0</v>
      </c>
      <c r="Q415" s="5">
        <f>VLOOKUP(CONCATENATE($F415," ",$G415),AllocFactorMatrix,(Q$4+1),FALSE)*$E416</f>
        <v>0</v>
      </c>
      <c r="R415" s="5">
        <f>VLOOKUP(CONCATENATE($F415," ",$G415),AllocFactorMatrix,(R$4+1),FALSE)*$E416</f>
        <v>0</v>
      </c>
      <c r="S415" s="5">
        <f t="shared" si="219"/>
        <v>0</v>
      </c>
      <c r="T415" s="5">
        <f>VLOOKUP(CONCATENATE($F415," ",$G415),AllocFactorMatrix,(T$4+1),FALSE)*$E416</f>
        <v>0</v>
      </c>
      <c r="U415" s="5">
        <f>VLOOKUP(CONCATENATE($F415," ",$G415),AllocFactorMatrix,(U$4+1),FALSE)*$E416</f>
        <v>0</v>
      </c>
      <c r="V415" s="5">
        <f>VLOOKUP(CONCATENATE($F415," ",$G415),AllocFactorMatrix,(V$4+1),FALSE)*$E416</f>
        <v>0</v>
      </c>
      <c r="W415" s="5">
        <f>VLOOKUP(CONCATENATE($F415," ",$G415),AllocFactorMatrix,(W$4+1),FALSE)*$E416</f>
        <v>0</v>
      </c>
      <c r="X415" s="5">
        <f t="shared" si="220"/>
        <v>0</v>
      </c>
      <c r="Y415" s="5">
        <f>VLOOKUP(CONCATENATE($F415," ",$G415),AllocFactorMatrix,(Y$4+1),FALSE)*$E416</f>
        <v>0</v>
      </c>
      <c r="Z415" s="5">
        <f>VLOOKUP(CONCATENATE($F415," ",$G415),AllocFactorMatrix,(Z$4+1),FALSE)*$E416</f>
        <v>0</v>
      </c>
      <c r="AA415" s="5">
        <f t="shared" si="214"/>
        <v>0</v>
      </c>
      <c r="AB415" s="5">
        <f>VLOOKUP(CONCATENATE($F415," ",$G415),AllocFactorMatrix,(AB$4+1),FALSE)*$E416</f>
        <v>0</v>
      </c>
      <c r="AC415" s="5">
        <f>VLOOKUP(CONCATENATE($F415," ",$G415),AllocFactorMatrix,(AC$4+1),FALSE)*$E416</f>
        <v>0</v>
      </c>
      <c r="AD415" s="5">
        <f>VLOOKUP(CONCATENATE($F415," ",$G415),AllocFactorMatrix,(AD$4+1),FALSE)*$E416</f>
        <v>0</v>
      </c>
    </row>
    <row r="416" spans="4:30" collapsed="1">
      <c r="D416" s="1" t="str">
        <f>+D1888</f>
        <v>Adj 8 - System Sales Clause - reset OSS Margin Baseline</v>
      </c>
      <c r="E416" s="61">
        <v>21734</v>
      </c>
      <c r="F416" s="36" t="str">
        <f>+F1888</f>
        <v>PROD_ENERGY</v>
      </c>
      <c r="G416" s="55" t="str">
        <f>$G$15</f>
        <v>TOTAL</v>
      </c>
      <c r="H416" s="4">
        <f t="shared" si="217"/>
        <v>21734</v>
      </c>
      <c r="I416" s="5">
        <f>VLOOKUP(CONCATENATE($F416," ",$G416),AllocFactorMatrix,(I$4+1),FALSE)*$E416</f>
        <v>8155.1855467260275</v>
      </c>
      <c r="J416" s="5">
        <f>VLOOKUP(CONCATENATE($F416," ",$G416),AllocFactorMatrix,(J$4+1),FALSE)*$E416</f>
        <v>528.5087205628364</v>
      </c>
      <c r="K416" s="5">
        <f>VLOOKUP(CONCATENATE($F416," ",$G416),AllocFactorMatrix,(K$4+1),FALSE)*$E416</f>
        <v>1773.2040498054694</v>
      </c>
      <c r="L416" s="5">
        <f>VLOOKUP(CONCATENATE($F416," ",$G416),AllocFactorMatrix,(L$4+1),FALSE)*$E416</f>
        <v>56.356450289891256</v>
      </c>
      <c r="M416" s="5">
        <f>VLOOKUP(CONCATENATE($F416," ",$G416),AllocFactorMatrix,(M$4+1),FALSE)*$E416</f>
        <v>5.1954058979910442</v>
      </c>
      <c r="N416" s="5">
        <f t="shared" si="218"/>
        <v>1834.7559059933517</v>
      </c>
      <c r="O416" s="5">
        <f>VLOOKUP(CONCATENATE($F416," ",$G416),AllocFactorMatrix,(O$4+1),FALSE)*$E416</f>
        <v>1616.6548741826894</v>
      </c>
      <c r="P416" s="5">
        <f>VLOOKUP(CONCATENATE($F416," ",$G416),AllocFactorMatrix,(P$4+1),FALSE)*$E416</f>
        <v>299.69670654063339</v>
      </c>
      <c r="Q416" s="5">
        <f>VLOOKUP(CONCATENATE($F416," ",$G416),AllocFactorMatrix,(Q$4+1),FALSE)*$E416</f>
        <v>136.17451243707742</v>
      </c>
      <c r="R416" s="5">
        <f>VLOOKUP(CONCATENATE($F416," ",$G416),AllocFactorMatrix,(R$4+1),FALSE)*$E416</f>
        <v>6.3095286773252379</v>
      </c>
      <c r="S416" s="5">
        <f t="shared" si="219"/>
        <v>2058.8356218377253</v>
      </c>
      <c r="T416" s="5">
        <f>VLOOKUP(CONCATENATE($F416," ",$G416),AllocFactorMatrix,(T$4+1),FALSE)*$E416</f>
        <v>61.953278333536147</v>
      </c>
      <c r="U416" s="5">
        <f>VLOOKUP(CONCATENATE($F416," ",$G416),AllocFactorMatrix,(U$4+1),FALSE)*$E416</f>
        <v>1087.8067565936701</v>
      </c>
      <c r="V416" s="5">
        <f>VLOOKUP(CONCATENATE($F416," ",$G416),AllocFactorMatrix,(V$4+1),FALSE)*$E416</f>
        <v>6176.1151295647778</v>
      </c>
      <c r="W416" s="5">
        <f>VLOOKUP(CONCATENATE($F416," ",$G416),AllocFactorMatrix,(W$4+1),FALSE)*$E416</f>
        <v>1171.7535899699831</v>
      </c>
      <c r="X416" s="5">
        <f t="shared" si="220"/>
        <v>8497.6287544619663</v>
      </c>
      <c r="Y416" s="5">
        <f>VLOOKUP(CONCATENATE($F416," ",$G416),AllocFactorMatrix,(Y$4+1),FALSE)*$E416</f>
        <v>438.00053700311645</v>
      </c>
      <c r="Z416" s="5">
        <f>VLOOKUP(CONCATENATE($F416," ",$G416),AllocFactorMatrix,(Z$4+1),FALSE)*$E416</f>
        <v>7.129950501892794</v>
      </c>
      <c r="AA416" s="5">
        <f t="shared" si="214"/>
        <v>445.13048750500923</v>
      </c>
      <c r="AB416" s="5">
        <f>VLOOKUP(CONCATENATE($F416," ",$G416),AllocFactorMatrix,(AB$4+1),FALSE)*$E416</f>
        <v>7.9528862488958163</v>
      </c>
      <c r="AC416" s="5">
        <f>VLOOKUP(CONCATENATE($F416," ",$G416),AllocFactorMatrix,(AC$4+1),FALSE)*$E416</f>
        <v>171.97051557144729</v>
      </c>
      <c r="AD416" s="5">
        <f>VLOOKUP(CONCATENATE($F416," ",$G416),AllocFactorMatrix,(AD$4+1),FALSE)*$E416</f>
        <v>34.031561092735728</v>
      </c>
    </row>
    <row r="417" spans="4:30" hidden="1" outlineLevel="1">
      <c r="E417" s="55"/>
      <c r="F417" s="52" t="str">
        <f>F424</f>
        <v>PROD_ENERGY</v>
      </c>
      <c r="G417" s="55" t="str">
        <f>$G$8</f>
        <v>PRODUCTION</v>
      </c>
      <c r="H417" s="4">
        <f t="shared" ref="H417:H424" si="221">SUBTOTAL(9,I417:AD417)</f>
        <v>0</v>
      </c>
      <c r="I417" s="5">
        <f>VLOOKUP(CONCATENATE($F417," ",$G417),AllocFactorMatrix,(I$4+1),FALSE)*$E424</f>
        <v>0</v>
      </c>
      <c r="J417" s="5">
        <f>VLOOKUP(CONCATENATE($F417," ",$G417),AllocFactorMatrix,(J$4+1),FALSE)*$E424</f>
        <v>0</v>
      </c>
      <c r="K417" s="5">
        <f>VLOOKUP(CONCATENATE($F417," ",$G417),AllocFactorMatrix,(K$4+1),FALSE)*$E424</f>
        <v>0</v>
      </c>
      <c r="L417" s="5">
        <f>VLOOKUP(CONCATENATE($F417," ",$G417),AllocFactorMatrix,(L$4+1),FALSE)*$E424</f>
        <v>0</v>
      </c>
      <c r="M417" s="5">
        <f>VLOOKUP(CONCATENATE($F417," ",$G417),AllocFactorMatrix,(M$4+1),FALSE)*$E424</f>
        <v>0</v>
      </c>
      <c r="N417" s="5">
        <f t="shared" ref="N417:N424" si="222">SUBTOTAL(9,K417:M417)</f>
        <v>0</v>
      </c>
      <c r="O417" s="5">
        <f>VLOOKUP(CONCATENATE($F417," ",$G417),AllocFactorMatrix,(O$4+1),FALSE)*$E424</f>
        <v>0</v>
      </c>
      <c r="P417" s="5">
        <f>VLOOKUP(CONCATENATE($F417," ",$G417),AllocFactorMatrix,(P$4+1),FALSE)*$E424</f>
        <v>0</v>
      </c>
      <c r="Q417" s="5">
        <f>VLOOKUP(CONCATENATE($F417," ",$G417),AllocFactorMatrix,(Q$4+1),FALSE)*$E424</f>
        <v>0</v>
      </c>
      <c r="R417" s="5">
        <f>VLOOKUP(CONCATENATE($F417," ",$G417),AllocFactorMatrix,(R$4+1),FALSE)*$E424</f>
        <v>0</v>
      </c>
      <c r="S417" s="5">
        <f>SUBTOTAL(9,O417:R417)</f>
        <v>0</v>
      </c>
      <c r="T417" s="5">
        <f>VLOOKUP(CONCATENATE($F417," ",$G417),AllocFactorMatrix,(T$4+1),FALSE)*$E424</f>
        <v>0</v>
      </c>
      <c r="U417" s="5">
        <f>VLOOKUP(CONCATENATE($F417," ",$G417),AllocFactorMatrix,(U$4+1),FALSE)*$E424</f>
        <v>0</v>
      </c>
      <c r="V417" s="5">
        <f>VLOOKUP(CONCATENATE($F417," ",$G417),AllocFactorMatrix,(V$4+1),FALSE)*$E424</f>
        <v>0</v>
      </c>
      <c r="W417" s="5">
        <f>VLOOKUP(CONCATENATE($F417," ",$G417),AllocFactorMatrix,(W$4+1),FALSE)*$E424</f>
        <v>0</v>
      </c>
      <c r="X417" s="5">
        <f>SUBTOTAL(9,T417:W417)</f>
        <v>0</v>
      </c>
      <c r="Y417" s="5">
        <f>VLOOKUP(CONCATENATE($F417," ",$G417),AllocFactorMatrix,(Y$4+1),FALSE)*$E424</f>
        <v>0</v>
      </c>
      <c r="Z417" s="5">
        <f>VLOOKUP(CONCATENATE($F417," ",$G417),AllocFactorMatrix,(Z$4+1),FALSE)*$E424</f>
        <v>0</v>
      </c>
      <c r="AA417" s="5">
        <f t="shared" si="214"/>
        <v>0</v>
      </c>
      <c r="AB417" s="5">
        <f>VLOOKUP(CONCATENATE($F417," ",$G417),AllocFactorMatrix,(AB$4+1),FALSE)*$E424</f>
        <v>0</v>
      </c>
      <c r="AC417" s="5">
        <f>VLOOKUP(CONCATENATE($F417," ",$G417),AllocFactorMatrix,(AC$4+1),FALSE)*$E424</f>
        <v>0</v>
      </c>
      <c r="AD417" s="5">
        <f>VLOOKUP(CONCATENATE($F417," ",$G417),AllocFactorMatrix,(AD$4+1),FALSE)*$E424</f>
        <v>0</v>
      </c>
    </row>
    <row r="418" spans="4:30" hidden="1" outlineLevel="1">
      <c r="E418" s="55"/>
      <c r="F418" s="52" t="str">
        <f>F424</f>
        <v>PROD_ENERGY</v>
      </c>
      <c r="G418" s="55" t="str">
        <f>$G$9</f>
        <v>BULKTRAN</v>
      </c>
      <c r="H418" s="4">
        <f t="shared" si="221"/>
        <v>0</v>
      </c>
      <c r="I418" s="5">
        <f>VLOOKUP(CONCATENATE($F418," ",$G418),AllocFactorMatrix,(I$4+1),FALSE)*$E424</f>
        <v>0</v>
      </c>
      <c r="J418" s="5">
        <f>VLOOKUP(CONCATENATE($F418," ",$G418),AllocFactorMatrix,(J$4+1),FALSE)*$E424</f>
        <v>0</v>
      </c>
      <c r="K418" s="5">
        <f>VLOOKUP(CONCATENATE($F418," ",$G418),AllocFactorMatrix,(K$4+1),FALSE)*$E424</f>
        <v>0</v>
      </c>
      <c r="L418" s="5">
        <f>VLOOKUP(CONCATENATE($F418," ",$G418),AllocFactorMatrix,(L$4+1),FALSE)*$E424</f>
        <v>0</v>
      </c>
      <c r="M418" s="5">
        <f>VLOOKUP(CONCATENATE($F418," ",$G418),AllocFactorMatrix,(M$4+1),FALSE)*$E424</f>
        <v>0</v>
      </c>
      <c r="N418" s="5">
        <f t="shared" si="222"/>
        <v>0</v>
      </c>
      <c r="O418" s="5">
        <f>VLOOKUP(CONCATENATE($F418," ",$G418),AllocFactorMatrix,(O$4+1),FALSE)*$E424</f>
        <v>0</v>
      </c>
      <c r="P418" s="5">
        <f>VLOOKUP(CONCATENATE($F418," ",$G418),AllocFactorMatrix,(P$4+1),FALSE)*$E424</f>
        <v>0</v>
      </c>
      <c r="Q418" s="5">
        <f>VLOOKUP(CONCATENATE($F418," ",$G418),AllocFactorMatrix,(Q$4+1),FALSE)*$E424</f>
        <v>0</v>
      </c>
      <c r="R418" s="5">
        <f>VLOOKUP(CONCATENATE($F418," ",$G418),AllocFactorMatrix,(R$4+1),FALSE)*$E424</f>
        <v>0</v>
      </c>
      <c r="S418" s="5">
        <f t="shared" ref="S418:S424" si="223">SUBTOTAL(9,O418:R418)</f>
        <v>0</v>
      </c>
      <c r="T418" s="5">
        <f>VLOOKUP(CONCATENATE($F418," ",$G418),AllocFactorMatrix,(T$4+1),FALSE)*$E424</f>
        <v>0</v>
      </c>
      <c r="U418" s="5">
        <f>VLOOKUP(CONCATENATE($F418," ",$G418),AllocFactorMatrix,(U$4+1),FALSE)*$E424</f>
        <v>0</v>
      </c>
      <c r="V418" s="5">
        <f>VLOOKUP(CONCATENATE($F418," ",$G418),AllocFactorMatrix,(V$4+1),FALSE)*$E424</f>
        <v>0</v>
      </c>
      <c r="W418" s="5">
        <f>VLOOKUP(CONCATENATE($F418," ",$G418),AllocFactorMatrix,(W$4+1),FALSE)*$E424</f>
        <v>0</v>
      </c>
      <c r="X418" s="5">
        <f t="shared" ref="X418:X424" si="224">SUBTOTAL(9,T418:W418)</f>
        <v>0</v>
      </c>
      <c r="Y418" s="5">
        <f>VLOOKUP(CONCATENATE($F418," ",$G418),AllocFactorMatrix,(Y$4+1),FALSE)*$E424</f>
        <v>0</v>
      </c>
      <c r="Z418" s="5">
        <f>VLOOKUP(CONCATENATE($F418," ",$G418),AllocFactorMatrix,(Z$4+1),FALSE)*$E424</f>
        <v>0</v>
      </c>
      <c r="AA418" s="5">
        <f t="shared" si="214"/>
        <v>0</v>
      </c>
      <c r="AB418" s="5">
        <f>VLOOKUP(CONCATENATE($F418," ",$G418),AllocFactorMatrix,(AB$4+1),FALSE)*$E424</f>
        <v>0</v>
      </c>
      <c r="AC418" s="5">
        <f>VLOOKUP(CONCATENATE($F418," ",$G418),AllocFactorMatrix,(AC$4+1),FALSE)*$E424</f>
        <v>0</v>
      </c>
      <c r="AD418" s="5">
        <f>VLOOKUP(CONCATENATE($F418," ",$G418),AllocFactorMatrix,(AD$4+1),FALSE)*$E424</f>
        <v>0</v>
      </c>
    </row>
    <row r="419" spans="4:30" hidden="1" outlineLevel="1">
      <c r="E419" s="55"/>
      <c r="F419" s="52" t="str">
        <f>F424</f>
        <v>PROD_ENERGY</v>
      </c>
      <c r="G419" s="55" t="str">
        <f>$G$10</f>
        <v>SUBTRAN</v>
      </c>
      <c r="H419" s="4">
        <f t="shared" si="221"/>
        <v>0</v>
      </c>
      <c r="I419" s="5">
        <f>VLOOKUP(CONCATENATE($F419," ",$G419),AllocFactorMatrix,(I$4+1),FALSE)*$E424</f>
        <v>0</v>
      </c>
      <c r="J419" s="5">
        <f>VLOOKUP(CONCATENATE($F419," ",$G419),AllocFactorMatrix,(J$4+1),FALSE)*$E424</f>
        <v>0</v>
      </c>
      <c r="K419" s="5">
        <f>VLOOKUP(CONCATENATE($F419," ",$G419),AllocFactorMatrix,(K$4+1),FALSE)*$E424</f>
        <v>0</v>
      </c>
      <c r="L419" s="5">
        <f>VLOOKUP(CONCATENATE($F419," ",$G419),AllocFactorMatrix,(L$4+1),FALSE)*$E424</f>
        <v>0</v>
      </c>
      <c r="M419" s="5">
        <f>VLOOKUP(CONCATENATE($F419," ",$G419),AllocFactorMatrix,(M$4+1),FALSE)*$E424</f>
        <v>0</v>
      </c>
      <c r="N419" s="5">
        <f t="shared" si="222"/>
        <v>0</v>
      </c>
      <c r="O419" s="5">
        <f>VLOOKUP(CONCATENATE($F419," ",$G419),AllocFactorMatrix,(O$4+1),FALSE)*$E424</f>
        <v>0</v>
      </c>
      <c r="P419" s="5">
        <f>VLOOKUP(CONCATENATE($F419," ",$G419),AllocFactorMatrix,(P$4+1),FALSE)*$E424</f>
        <v>0</v>
      </c>
      <c r="Q419" s="5">
        <f>VLOOKUP(CONCATENATE($F419," ",$G419),AllocFactorMatrix,(Q$4+1),FALSE)*$E424</f>
        <v>0</v>
      </c>
      <c r="R419" s="5">
        <f>VLOOKUP(CONCATENATE($F419," ",$G419),AllocFactorMatrix,(R$4+1),FALSE)*$E424</f>
        <v>0</v>
      </c>
      <c r="S419" s="5">
        <f t="shared" si="223"/>
        <v>0</v>
      </c>
      <c r="T419" s="5">
        <f>VLOOKUP(CONCATENATE($F419," ",$G419),AllocFactorMatrix,(T$4+1),FALSE)*$E424</f>
        <v>0</v>
      </c>
      <c r="U419" s="5">
        <f>VLOOKUP(CONCATENATE($F419," ",$G419),AllocFactorMatrix,(U$4+1),FALSE)*$E424</f>
        <v>0</v>
      </c>
      <c r="V419" s="5">
        <f>VLOOKUP(CONCATENATE($F419," ",$G419),AllocFactorMatrix,(V$4+1),FALSE)*$E424</f>
        <v>0</v>
      </c>
      <c r="W419" s="5">
        <f>VLOOKUP(CONCATENATE($F419," ",$G419),AllocFactorMatrix,(W$4+1),FALSE)*$E424</f>
        <v>0</v>
      </c>
      <c r="X419" s="5">
        <f t="shared" si="224"/>
        <v>0</v>
      </c>
      <c r="Y419" s="5">
        <f>VLOOKUP(CONCATENATE($F419," ",$G419),AllocFactorMatrix,(Y$4+1),FALSE)*$E424</f>
        <v>0</v>
      </c>
      <c r="Z419" s="5">
        <f>VLOOKUP(CONCATENATE($F419," ",$G419),AllocFactorMatrix,(Z$4+1),FALSE)*$E424</f>
        <v>0</v>
      </c>
      <c r="AA419" s="5">
        <f t="shared" si="214"/>
        <v>0</v>
      </c>
      <c r="AB419" s="5">
        <f>VLOOKUP(CONCATENATE($F419," ",$G419),AllocFactorMatrix,(AB$4+1),FALSE)*$E424</f>
        <v>0</v>
      </c>
      <c r="AC419" s="5">
        <f>VLOOKUP(CONCATENATE($F419," ",$G419),AllocFactorMatrix,(AC$4+1),FALSE)*$E424</f>
        <v>0</v>
      </c>
      <c r="AD419" s="5">
        <f>VLOOKUP(CONCATENATE($F419," ",$G419),AllocFactorMatrix,(AD$4+1),FALSE)*$E424</f>
        <v>0</v>
      </c>
    </row>
    <row r="420" spans="4:30" hidden="1" outlineLevel="1">
      <c r="E420" s="55"/>
      <c r="F420" s="52" t="str">
        <f>F424</f>
        <v>PROD_ENERGY</v>
      </c>
      <c r="G420" s="55" t="str">
        <f>$G$11</f>
        <v>DISTPRI</v>
      </c>
      <c r="H420" s="4">
        <f t="shared" si="221"/>
        <v>0</v>
      </c>
      <c r="I420" s="5">
        <f>VLOOKUP(CONCATENATE($F420," ",$G420),AllocFactorMatrix,(I$4+1),FALSE)*$E424</f>
        <v>0</v>
      </c>
      <c r="J420" s="5">
        <f>VLOOKUP(CONCATENATE($F420," ",$G420),AllocFactorMatrix,(J$4+1),FALSE)*$E424</f>
        <v>0</v>
      </c>
      <c r="K420" s="5">
        <f>VLOOKUP(CONCATENATE($F420," ",$G420),AllocFactorMatrix,(K$4+1),FALSE)*$E424</f>
        <v>0</v>
      </c>
      <c r="L420" s="5">
        <f>VLOOKUP(CONCATENATE($F420," ",$G420),AllocFactorMatrix,(L$4+1),FALSE)*$E424</f>
        <v>0</v>
      </c>
      <c r="M420" s="5">
        <f>VLOOKUP(CONCATENATE($F420," ",$G420),AllocFactorMatrix,(M$4+1),FALSE)*$E424</f>
        <v>0</v>
      </c>
      <c r="N420" s="5">
        <f t="shared" si="222"/>
        <v>0</v>
      </c>
      <c r="O420" s="5">
        <f>VLOOKUP(CONCATENATE($F420," ",$G420),AllocFactorMatrix,(O$4+1),FALSE)*$E424</f>
        <v>0</v>
      </c>
      <c r="P420" s="5">
        <f>VLOOKUP(CONCATENATE($F420," ",$G420),AllocFactorMatrix,(P$4+1),FALSE)*$E424</f>
        <v>0</v>
      </c>
      <c r="Q420" s="5">
        <f>VLOOKUP(CONCATENATE($F420," ",$G420),AllocFactorMatrix,(Q$4+1),FALSE)*$E424</f>
        <v>0</v>
      </c>
      <c r="R420" s="5">
        <f>VLOOKUP(CONCATENATE($F420," ",$G420),AllocFactorMatrix,(R$4+1),FALSE)*$E424</f>
        <v>0</v>
      </c>
      <c r="S420" s="5">
        <f t="shared" si="223"/>
        <v>0</v>
      </c>
      <c r="T420" s="5">
        <f>VLOOKUP(CONCATENATE($F420," ",$G420),AllocFactorMatrix,(T$4+1),FALSE)*$E424</f>
        <v>0</v>
      </c>
      <c r="U420" s="5">
        <f>VLOOKUP(CONCATENATE($F420," ",$G420),AllocFactorMatrix,(U$4+1),FALSE)*$E424</f>
        <v>0</v>
      </c>
      <c r="V420" s="5">
        <f>VLOOKUP(CONCATENATE($F420," ",$G420),AllocFactorMatrix,(V$4+1),FALSE)*$E424</f>
        <v>0</v>
      </c>
      <c r="W420" s="5">
        <f>VLOOKUP(CONCATENATE($F420," ",$G420),AllocFactorMatrix,(W$4+1),FALSE)*$E424</f>
        <v>0</v>
      </c>
      <c r="X420" s="5">
        <f t="shared" si="224"/>
        <v>0</v>
      </c>
      <c r="Y420" s="5">
        <f>VLOOKUP(CONCATENATE($F420," ",$G420),AllocFactorMatrix,(Y$4+1),FALSE)*$E424</f>
        <v>0</v>
      </c>
      <c r="Z420" s="5">
        <f>VLOOKUP(CONCATENATE($F420," ",$G420),AllocFactorMatrix,(Z$4+1),FALSE)*$E424</f>
        <v>0</v>
      </c>
      <c r="AA420" s="5">
        <f t="shared" si="214"/>
        <v>0</v>
      </c>
      <c r="AB420" s="5">
        <f>VLOOKUP(CONCATENATE($F420," ",$G420),AllocFactorMatrix,(AB$4+1),FALSE)*$E424</f>
        <v>0</v>
      </c>
      <c r="AC420" s="5">
        <f>VLOOKUP(CONCATENATE($F420," ",$G420),AllocFactorMatrix,(AC$4+1),FALSE)*$E424</f>
        <v>0</v>
      </c>
      <c r="AD420" s="5">
        <f>VLOOKUP(CONCATENATE($F420," ",$G420),AllocFactorMatrix,(AD$4+1),FALSE)*$E424</f>
        <v>0</v>
      </c>
    </row>
    <row r="421" spans="4:30" hidden="1" outlineLevel="1">
      <c r="E421" s="55"/>
      <c r="F421" s="52" t="str">
        <f>F424</f>
        <v>PROD_ENERGY</v>
      </c>
      <c r="G421" s="55" t="str">
        <f>$G$12</f>
        <v>DISTSEC</v>
      </c>
      <c r="H421" s="4">
        <f t="shared" si="221"/>
        <v>0</v>
      </c>
      <c r="I421" s="5">
        <f>VLOOKUP(CONCATENATE($F421," ",$G421),AllocFactorMatrix,(I$4+1),FALSE)*$E424</f>
        <v>0</v>
      </c>
      <c r="J421" s="5">
        <f>VLOOKUP(CONCATENATE($F421," ",$G421),AllocFactorMatrix,(J$4+1),FALSE)*$E424</f>
        <v>0</v>
      </c>
      <c r="K421" s="5">
        <f>VLOOKUP(CONCATENATE($F421," ",$G421),AllocFactorMatrix,(K$4+1),FALSE)*$E424</f>
        <v>0</v>
      </c>
      <c r="L421" s="5">
        <f>VLOOKUP(CONCATENATE($F421," ",$G421),AllocFactorMatrix,(L$4+1),FALSE)*$E424</f>
        <v>0</v>
      </c>
      <c r="M421" s="5">
        <f>VLOOKUP(CONCATENATE($F421," ",$G421),AllocFactorMatrix,(M$4+1),FALSE)*$E424</f>
        <v>0</v>
      </c>
      <c r="N421" s="5">
        <f t="shared" si="222"/>
        <v>0</v>
      </c>
      <c r="O421" s="5">
        <f>VLOOKUP(CONCATENATE($F421," ",$G421),AllocFactorMatrix,(O$4+1),FALSE)*$E424</f>
        <v>0</v>
      </c>
      <c r="P421" s="5">
        <f>VLOOKUP(CONCATENATE($F421," ",$G421),AllocFactorMatrix,(P$4+1),FALSE)*$E424</f>
        <v>0</v>
      </c>
      <c r="Q421" s="5">
        <f>VLOOKUP(CONCATENATE($F421," ",$G421),AllocFactorMatrix,(Q$4+1),FALSE)*$E424</f>
        <v>0</v>
      </c>
      <c r="R421" s="5">
        <f>VLOOKUP(CONCATENATE($F421," ",$G421),AllocFactorMatrix,(R$4+1),FALSE)*$E424</f>
        <v>0</v>
      </c>
      <c r="S421" s="5">
        <f t="shared" si="223"/>
        <v>0</v>
      </c>
      <c r="T421" s="5">
        <f>VLOOKUP(CONCATENATE($F421," ",$G421),AllocFactorMatrix,(T$4+1),FALSE)*$E424</f>
        <v>0</v>
      </c>
      <c r="U421" s="5">
        <f>VLOOKUP(CONCATENATE($F421," ",$G421),AllocFactorMatrix,(U$4+1),FALSE)*$E424</f>
        <v>0</v>
      </c>
      <c r="V421" s="5">
        <f>VLOOKUP(CONCATENATE($F421," ",$G421),AllocFactorMatrix,(V$4+1),FALSE)*$E424</f>
        <v>0</v>
      </c>
      <c r="W421" s="5">
        <f>VLOOKUP(CONCATENATE($F421," ",$G421),AllocFactorMatrix,(W$4+1),FALSE)*$E424</f>
        <v>0</v>
      </c>
      <c r="X421" s="5">
        <f t="shared" si="224"/>
        <v>0</v>
      </c>
      <c r="Y421" s="5">
        <f>VLOOKUP(CONCATENATE($F421," ",$G421),AllocFactorMatrix,(Y$4+1),FALSE)*$E424</f>
        <v>0</v>
      </c>
      <c r="Z421" s="5">
        <f>VLOOKUP(CONCATENATE($F421," ",$G421),AllocFactorMatrix,(Z$4+1),FALSE)*$E424</f>
        <v>0</v>
      </c>
      <c r="AA421" s="5">
        <f t="shared" si="214"/>
        <v>0</v>
      </c>
      <c r="AB421" s="5">
        <f>VLOOKUP(CONCATENATE($F421," ",$G421),AllocFactorMatrix,(AB$4+1),FALSE)*$E424</f>
        <v>0</v>
      </c>
      <c r="AC421" s="5">
        <f>VLOOKUP(CONCATENATE($F421," ",$G421),AllocFactorMatrix,(AC$4+1),FALSE)*$E424</f>
        <v>0</v>
      </c>
      <c r="AD421" s="5">
        <f>VLOOKUP(CONCATENATE($F421," ",$G421),AllocFactorMatrix,(AD$4+1),FALSE)*$E424</f>
        <v>0</v>
      </c>
    </row>
    <row r="422" spans="4:30" hidden="1" outlineLevel="1">
      <c r="E422" s="55"/>
      <c r="F422" s="52" t="str">
        <f>F424</f>
        <v>PROD_ENERGY</v>
      </c>
      <c r="G422" s="55" t="str">
        <f>$G$13</f>
        <v>ENERGY</v>
      </c>
      <c r="H422" s="4">
        <f t="shared" si="221"/>
        <v>46567.999999999993</v>
      </c>
      <c r="I422" s="5">
        <f>VLOOKUP(CONCATENATE($F422," ",$G422),AllocFactorMatrix,(I$4+1),FALSE)*$E424</f>
        <v>17473.575068553309</v>
      </c>
      <c r="J422" s="5">
        <f>VLOOKUP(CONCATENATE($F422," ",$G422),AllocFactorMatrix,(J$4+1),FALSE)*$E424</f>
        <v>1132.4005750975507</v>
      </c>
      <c r="K422" s="5">
        <f>VLOOKUP(CONCATENATE($F422," ",$G422),AllocFactorMatrix,(K$4+1),FALSE)*$E424</f>
        <v>3799.326685899563</v>
      </c>
      <c r="L422" s="5">
        <f>VLOOKUP(CONCATENATE($F422," ",$G422),AllocFactorMatrix,(L$4+1),FALSE)*$E424</f>
        <v>120.75122743625913</v>
      </c>
      <c r="M422" s="5">
        <f>VLOOKUP(CONCATENATE($F422," ",$G422),AllocFactorMatrix,(M$4+1),FALSE)*$E424</f>
        <v>11.13185156242049</v>
      </c>
      <c r="N422" s="5">
        <f t="shared" si="222"/>
        <v>3931.2097648982431</v>
      </c>
      <c r="O422" s="5">
        <f>VLOOKUP(CONCATENATE($F422," ",$G422),AllocFactorMatrix,(O$4+1),FALSE)*$E424</f>
        <v>3463.8991525232113</v>
      </c>
      <c r="P422" s="5">
        <f>VLOOKUP(CONCATENATE($F422," ",$G422),AllocFactorMatrix,(P$4+1),FALSE)*$E424</f>
        <v>642.14025168787225</v>
      </c>
      <c r="Q422" s="5">
        <f>VLOOKUP(CONCATENATE($F422," ",$G422),AllocFactorMatrix,(Q$4+1),FALSE)*$E424</f>
        <v>291.7720941920411</v>
      </c>
      <c r="R422" s="5">
        <f>VLOOKUP(CONCATENATE($F422," ",$G422),AllocFactorMatrix,(R$4+1),FALSE)*$E424</f>
        <v>13.519008532515031</v>
      </c>
      <c r="S422" s="5">
        <f t="shared" si="223"/>
        <v>4411.3305069356402</v>
      </c>
      <c r="T422" s="5">
        <f>VLOOKUP(CONCATENATE($F422," ",$G422),AllocFactorMatrix,(T$4+1),FALSE)*$E424</f>
        <v>132.74317960044684</v>
      </c>
      <c r="U422" s="5">
        <f>VLOOKUP(CONCATENATE($F422," ",$G422),AllocFactorMatrix,(U$4+1),FALSE)*$E424</f>
        <v>2330.7713739327337</v>
      </c>
      <c r="V422" s="5">
        <f>VLOOKUP(CONCATENATE($F422," ",$G422),AllocFactorMatrix,(V$4+1),FALSE)*$E424</f>
        <v>13233.152174177445</v>
      </c>
      <c r="W422" s="5">
        <f>VLOOKUP(CONCATENATE($F422," ",$G422),AllocFactorMatrix,(W$4+1),FALSE)*$E424</f>
        <v>2510.6386849048577</v>
      </c>
      <c r="X422" s="5">
        <f t="shared" si="224"/>
        <v>18207.305412615482</v>
      </c>
      <c r="Y422" s="5">
        <f>VLOOKUP(CONCATENATE($F422," ",$G422),AllocFactorMatrix,(Y$4+1),FALSE)*$E424</f>
        <v>938.4746943572801</v>
      </c>
      <c r="Z422" s="5">
        <f>VLOOKUP(CONCATENATE($F422," ",$G422),AllocFactorMatrix,(Z$4+1),FALSE)*$E424</f>
        <v>15.276871950498926</v>
      </c>
      <c r="AA422" s="5">
        <f t="shared" si="214"/>
        <v>953.75156630777906</v>
      </c>
      <c r="AB422" s="5">
        <f>VLOOKUP(CONCATENATE($F422," ",$G422),AllocFactorMatrix,(AB$4+1),FALSE)*$E424</f>
        <v>17.040121783315559</v>
      </c>
      <c r="AC422" s="5">
        <f>VLOOKUP(CONCATENATE($F422," ",$G422),AllocFactorMatrix,(AC$4+1),FALSE)*$E424</f>
        <v>368.46981545648094</v>
      </c>
      <c r="AD422" s="5">
        <f>VLOOKUP(CONCATENATE($F422," ",$G422),AllocFactorMatrix,(AD$4+1),FALSE)*$E424</f>
        <v>72.917168352190913</v>
      </c>
    </row>
    <row r="423" spans="4:30" hidden="1" outlineLevel="1">
      <c r="E423" s="55"/>
      <c r="F423" s="52" t="str">
        <f>F424</f>
        <v>PROD_ENERGY</v>
      </c>
      <c r="G423" s="55" t="str">
        <f>$G$14</f>
        <v>CUSTOMER</v>
      </c>
      <c r="H423" s="4">
        <f t="shared" si="221"/>
        <v>0</v>
      </c>
      <c r="I423" s="5">
        <f>VLOOKUP(CONCATENATE($F423," ",$G423),AllocFactorMatrix,(I$4+1),FALSE)*$E424</f>
        <v>0</v>
      </c>
      <c r="J423" s="5">
        <f>VLOOKUP(CONCATENATE($F423," ",$G423),AllocFactorMatrix,(J$4+1),FALSE)*$E424</f>
        <v>0</v>
      </c>
      <c r="K423" s="5">
        <f>VLOOKUP(CONCATENATE($F423," ",$G423),AllocFactorMatrix,(K$4+1),FALSE)*$E424</f>
        <v>0</v>
      </c>
      <c r="L423" s="5">
        <f>VLOOKUP(CONCATENATE($F423," ",$G423),AllocFactorMatrix,(L$4+1),FALSE)*$E424</f>
        <v>0</v>
      </c>
      <c r="M423" s="5">
        <f>VLOOKUP(CONCATENATE($F423," ",$G423),AllocFactorMatrix,(M$4+1),FALSE)*$E424</f>
        <v>0</v>
      </c>
      <c r="N423" s="5">
        <f t="shared" si="222"/>
        <v>0</v>
      </c>
      <c r="O423" s="5">
        <f>VLOOKUP(CONCATENATE($F423," ",$G423),AllocFactorMatrix,(O$4+1),FALSE)*$E424</f>
        <v>0</v>
      </c>
      <c r="P423" s="5">
        <f>VLOOKUP(CONCATENATE($F423," ",$G423),AllocFactorMatrix,(P$4+1),FALSE)*$E424</f>
        <v>0</v>
      </c>
      <c r="Q423" s="5">
        <f>VLOOKUP(CONCATENATE($F423," ",$G423),AllocFactorMatrix,(Q$4+1),FALSE)*$E424</f>
        <v>0</v>
      </c>
      <c r="R423" s="5">
        <f>VLOOKUP(CONCATENATE($F423," ",$G423),AllocFactorMatrix,(R$4+1),FALSE)*$E424</f>
        <v>0</v>
      </c>
      <c r="S423" s="5">
        <f t="shared" si="223"/>
        <v>0</v>
      </c>
      <c r="T423" s="5">
        <f>VLOOKUP(CONCATENATE($F423," ",$G423),AllocFactorMatrix,(T$4+1),FALSE)*$E424</f>
        <v>0</v>
      </c>
      <c r="U423" s="5">
        <f>VLOOKUP(CONCATENATE($F423," ",$G423),AllocFactorMatrix,(U$4+1),FALSE)*$E424</f>
        <v>0</v>
      </c>
      <c r="V423" s="5">
        <f>VLOOKUP(CONCATENATE($F423," ",$G423),AllocFactorMatrix,(V$4+1),FALSE)*$E424</f>
        <v>0</v>
      </c>
      <c r="W423" s="5">
        <f>VLOOKUP(CONCATENATE($F423," ",$G423),AllocFactorMatrix,(W$4+1),FALSE)*$E424</f>
        <v>0</v>
      </c>
      <c r="X423" s="5">
        <f t="shared" si="224"/>
        <v>0</v>
      </c>
      <c r="Y423" s="5">
        <f>VLOOKUP(CONCATENATE($F423," ",$G423),AllocFactorMatrix,(Y$4+1),FALSE)*$E424</f>
        <v>0</v>
      </c>
      <c r="Z423" s="5">
        <f>VLOOKUP(CONCATENATE($F423," ",$G423),AllocFactorMatrix,(Z$4+1),FALSE)*$E424</f>
        <v>0</v>
      </c>
      <c r="AA423" s="5">
        <f t="shared" si="214"/>
        <v>0</v>
      </c>
      <c r="AB423" s="5">
        <f>VLOOKUP(CONCATENATE($F423," ",$G423),AllocFactorMatrix,(AB$4+1),FALSE)*$E424</f>
        <v>0</v>
      </c>
      <c r="AC423" s="5">
        <f>VLOOKUP(CONCATENATE($F423," ",$G423),AllocFactorMatrix,(AC$4+1),FALSE)*$E424</f>
        <v>0</v>
      </c>
      <c r="AD423" s="5">
        <f>VLOOKUP(CONCATENATE($F423," ",$G423),AllocFactorMatrix,(AD$4+1),FALSE)*$E424</f>
        <v>0</v>
      </c>
    </row>
    <row r="424" spans="4:30" collapsed="1">
      <c r="D424" s="1" t="str">
        <f>+D1896</f>
        <v>Adj 9 - PPA Rider Sync</v>
      </c>
      <c r="E424" s="61">
        <v>46568</v>
      </c>
      <c r="F424" s="63" t="str">
        <f>+F1896</f>
        <v>PROD_ENERGY</v>
      </c>
      <c r="G424" s="55" t="str">
        <f>$G$15</f>
        <v>TOTAL</v>
      </c>
      <c r="H424" s="4">
        <f t="shared" si="221"/>
        <v>46567.999999999993</v>
      </c>
      <c r="I424" s="5">
        <f>VLOOKUP(CONCATENATE($F424," ",$G424),AllocFactorMatrix,(I$4+1),FALSE)*$E424</f>
        <v>17473.575068553309</v>
      </c>
      <c r="J424" s="5">
        <f>VLOOKUP(CONCATENATE($F424," ",$G424),AllocFactorMatrix,(J$4+1),FALSE)*$E424</f>
        <v>1132.4005750975507</v>
      </c>
      <c r="K424" s="5">
        <f>VLOOKUP(CONCATENATE($F424," ",$G424),AllocFactorMatrix,(K$4+1),FALSE)*$E424</f>
        <v>3799.326685899563</v>
      </c>
      <c r="L424" s="5">
        <f>VLOOKUP(CONCATENATE($F424," ",$G424),AllocFactorMatrix,(L$4+1),FALSE)*$E424</f>
        <v>120.75122743625913</v>
      </c>
      <c r="M424" s="5">
        <f>VLOOKUP(CONCATENATE($F424," ",$G424),AllocFactorMatrix,(M$4+1),FALSE)*$E424</f>
        <v>11.13185156242049</v>
      </c>
      <c r="N424" s="5">
        <f t="shared" si="222"/>
        <v>3931.2097648982431</v>
      </c>
      <c r="O424" s="5">
        <f>VLOOKUP(CONCATENATE($F424," ",$G424),AllocFactorMatrix,(O$4+1),FALSE)*$E424</f>
        <v>3463.8991525232113</v>
      </c>
      <c r="P424" s="5">
        <f>VLOOKUP(CONCATENATE($F424," ",$G424),AllocFactorMatrix,(P$4+1),FALSE)*$E424</f>
        <v>642.14025168787225</v>
      </c>
      <c r="Q424" s="5">
        <f>VLOOKUP(CONCATENATE($F424," ",$G424),AllocFactorMatrix,(Q$4+1),FALSE)*$E424</f>
        <v>291.7720941920411</v>
      </c>
      <c r="R424" s="5">
        <f>VLOOKUP(CONCATENATE($F424," ",$G424),AllocFactorMatrix,(R$4+1),FALSE)*$E424</f>
        <v>13.519008532515031</v>
      </c>
      <c r="S424" s="5">
        <f t="shared" si="223"/>
        <v>4411.3305069356402</v>
      </c>
      <c r="T424" s="5">
        <f>VLOOKUP(CONCATENATE($F424," ",$G424),AllocFactorMatrix,(T$4+1),FALSE)*$E424</f>
        <v>132.74317960044684</v>
      </c>
      <c r="U424" s="5">
        <f>VLOOKUP(CONCATENATE($F424," ",$G424),AllocFactorMatrix,(U$4+1),FALSE)*$E424</f>
        <v>2330.7713739327337</v>
      </c>
      <c r="V424" s="5">
        <f>VLOOKUP(CONCATENATE($F424," ",$G424),AllocFactorMatrix,(V$4+1),FALSE)*$E424</f>
        <v>13233.152174177445</v>
      </c>
      <c r="W424" s="5">
        <f>VLOOKUP(CONCATENATE($F424," ",$G424),AllocFactorMatrix,(W$4+1),FALSE)*$E424</f>
        <v>2510.6386849048577</v>
      </c>
      <c r="X424" s="5">
        <f t="shared" si="224"/>
        <v>18207.305412615482</v>
      </c>
      <c r="Y424" s="5">
        <f>VLOOKUP(CONCATENATE($F424," ",$G424),AllocFactorMatrix,(Y$4+1),FALSE)*$E424</f>
        <v>938.4746943572801</v>
      </c>
      <c r="Z424" s="5">
        <f>VLOOKUP(CONCATENATE($F424," ",$G424),AllocFactorMatrix,(Z$4+1),FALSE)*$E424</f>
        <v>15.276871950498926</v>
      </c>
      <c r="AA424" s="5">
        <f t="shared" si="214"/>
        <v>953.75156630777906</v>
      </c>
      <c r="AB424" s="5">
        <f>VLOOKUP(CONCATENATE($F424," ",$G424),AllocFactorMatrix,(AB$4+1),FALSE)*$E424</f>
        <v>17.040121783315559</v>
      </c>
      <c r="AC424" s="5">
        <f>VLOOKUP(CONCATENATE($F424," ",$G424),AllocFactorMatrix,(AC$4+1),FALSE)*$E424</f>
        <v>368.46981545648094</v>
      </c>
      <c r="AD424" s="5">
        <f>VLOOKUP(CONCATENATE($F424," ",$G424),AllocFactorMatrix,(AD$4+1),FALSE)*$E424</f>
        <v>72.917168352190913</v>
      </c>
    </row>
    <row r="425" spans="4:30" hidden="1" outlineLevel="1">
      <c r="E425" s="55"/>
      <c r="F425" s="52" t="str">
        <f>F432</f>
        <v>CUST_TOTAL</v>
      </c>
      <c r="G425" s="55" t="str">
        <f>$G$8</f>
        <v>PRODUCTION</v>
      </c>
      <c r="H425" s="4">
        <f t="shared" ref="H425:H432" si="225">SUBTOTAL(9,I425:AD425)</f>
        <v>0</v>
      </c>
      <c r="I425" s="5">
        <f>VLOOKUP(CONCATENATE($F425," ",$G425),AllocFactorMatrix,(I$4+1),FALSE)*$E432</f>
        <v>0</v>
      </c>
      <c r="J425" s="5">
        <f>VLOOKUP(CONCATENATE($F425," ",$G425),AllocFactorMatrix,(J$4+1),FALSE)*$E432</f>
        <v>0</v>
      </c>
      <c r="K425" s="5">
        <f>VLOOKUP(CONCATENATE($F425," ",$G425),AllocFactorMatrix,(K$4+1),FALSE)*$E432</f>
        <v>0</v>
      </c>
      <c r="L425" s="5">
        <f>VLOOKUP(CONCATENATE($F425," ",$G425),AllocFactorMatrix,(L$4+1),FALSE)*$E432</f>
        <v>0</v>
      </c>
      <c r="M425" s="5">
        <f>VLOOKUP(CONCATENATE($F425," ",$G425),AllocFactorMatrix,(M$4+1),FALSE)*$E432</f>
        <v>0</v>
      </c>
      <c r="N425" s="5">
        <f t="shared" ref="N425:N432" si="226">SUBTOTAL(9,K425:M425)</f>
        <v>0</v>
      </c>
      <c r="O425" s="5">
        <f>VLOOKUP(CONCATENATE($F425," ",$G425),AllocFactorMatrix,(O$4+1),FALSE)*$E432</f>
        <v>0</v>
      </c>
      <c r="P425" s="5">
        <f>VLOOKUP(CONCATENATE($F425," ",$G425),AllocFactorMatrix,(P$4+1),FALSE)*$E432</f>
        <v>0</v>
      </c>
      <c r="Q425" s="5">
        <f>VLOOKUP(CONCATENATE($F425," ",$G425),AllocFactorMatrix,(Q$4+1),FALSE)*$E432</f>
        <v>0</v>
      </c>
      <c r="R425" s="5">
        <f>VLOOKUP(CONCATENATE($F425," ",$G425),AllocFactorMatrix,(R$4+1),FALSE)*$E432</f>
        <v>0</v>
      </c>
      <c r="S425" s="5">
        <f>SUBTOTAL(9,O425:R425)</f>
        <v>0</v>
      </c>
      <c r="T425" s="5">
        <f>VLOOKUP(CONCATENATE($F425," ",$G425),AllocFactorMatrix,(T$4+1),FALSE)*$E432</f>
        <v>0</v>
      </c>
      <c r="U425" s="5">
        <f>VLOOKUP(CONCATENATE($F425," ",$G425),AllocFactorMatrix,(U$4+1),FALSE)*$E432</f>
        <v>0</v>
      </c>
      <c r="V425" s="5">
        <f>VLOOKUP(CONCATENATE($F425," ",$G425),AllocFactorMatrix,(V$4+1),FALSE)*$E432</f>
        <v>0</v>
      </c>
      <c r="W425" s="5">
        <f>VLOOKUP(CONCATENATE($F425," ",$G425),AllocFactorMatrix,(W$4+1),FALSE)*$E432</f>
        <v>0</v>
      </c>
      <c r="X425" s="5">
        <f>SUBTOTAL(9,T425:W425)</f>
        <v>0</v>
      </c>
      <c r="Y425" s="5">
        <f>VLOOKUP(CONCATENATE($F425," ",$G425),AllocFactorMatrix,(Y$4+1),FALSE)*$E432</f>
        <v>0</v>
      </c>
      <c r="Z425" s="5">
        <f>VLOOKUP(CONCATENATE($F425," ",$G425),AllocFactorMatrix,(Z$4+1),FALSE)*$E432</f>
        <v>0</v>
      </c>
      <c r="AA425" s="5">
        <f t="shared" si="214"/>
        <v>0</v>
      </c>
      <c r="AB425" s="5">
        <f>VLOOKUP(CONCATENATE($F425," ",$G425),AllocFactorMatrix,(AB$4+1),FALSE)*$E432</f>
        <v>0</v>
      </c>
      <c r="AC425" s="5">
        <f>VLOOKUP(CONCATENATE($F425," ",$G425),AllocFactorMatrix,(AC$4+1),FALSE)*$E432</f>
        <v>0</v>
      </c>
      <c r="AD425" s="5">
        <f>VLOOKUP(CONCATENATE($F425," ",$G425),AllocFactorMatrix,(AD$4+1),FALSE)*$E432</f>
        <v>0</v>
      </c>
    </row>
    <row r="426" spans="4:30" hidden="1" outlineLevel="1">
      <c r="E426" s="55"/>
      <c r="F426" s="52" t="str">
        <f>F432</f>
        <v>CUST_TOTAL</v>
      </c>
      <c r="G426" s="55" t="str">
        <f>$G$9</f>
        <v>BULKTRAN</v>
      </c>
      <c r="H426" s="4">
        <f t="shared" si="225"/>
        <v>0</v>
      </c>
      <c r="I426" s="5">
        <f>VLOOKUP(CONCATENATE($F426," ",$G426),AllocFactorMatrix,(I$4+1),FALSE)*$E432</f>
        <v>0</v>
      </c>
      <c r="J426" s="5">
        <f>VLOOKUP(CONCATENATE($F426," ",$G426),AllocFactorMatrix,(J$4+1),FALSE)*$E432</f>
        <v>0</v>
      </c>
      <c r="K426" s="5">
        <f>VLOOKUP(CONCATENATE($F426," ",$G426),AllocFactorMatrix,(K$4+1),FALSE)*$E432</f>
        <v>0</v>
      </c>
      <c r="L426" s="5">
        <f>VLOOKUP(CONCATENATE($F426," ",$G426),AllocFactorMatrix,(L$4+1),FALSE)*$E432</f>
        <v>0</v>
      </c>
      <c r="M426" s="5">
        <f>VLOOKUP(CONCATENATE($F426," ",$G426),AllocFactorMatrix,(M$4+1),FALSE)*$E432</f>
        <v>0</v>
      </c>
      <c r="N426" s="5">
        <f t="shared" si="226"/>
        <v>0</v>
      </c>
      <c r="O426" s="5">
        <f>VLOOKUP(CONCATENATE($F426," ",$G426),AllocFactorMatrix,(O$4+1),FALSE)*$E432</f>
        <v>0</v>
      </c>
      <c r="P426" s="5">
        <f>VLOOKUP(CONCATENATE($F426," ",$G426),AllocFactorMatrix,(P$4+1),FALSE)*$E432</f>
        <v>0</v>
      </c>
      <c r="Q426" s="5">
        <f>VLOOKUP(CONCATENATE($F426," ",$G426),AllocFactorMatrix,(Q$4+1),FALSE)*$E432</f>
        <v>0</v>
      </c>
      <c r="R426" s="5">
        <f>VLOOKUP(CONCATENATE($F426," ",$G426),AllocFactorMatrix,(R$4+1),FALSE)*$E432</f>
        <v>0</v>
      </c>
      <c r="S426" s="5">
        <f t="shared" ref="S426:S432" si="227">SUBTOTAL(9,O426:R426)</f>
        <v>0</v>
      </c>
      <c r="T426" s="5">
        <f>VLOOKUP(CONCATENATE($F426," ",$G426),AllocFactorMatrix,(T$4+1),FALSE)*$E432</f>
        <v>0</v>
      </c>
      <c r="U426" s="5">
        <f>VLOOKUP(CONCATENATE($F426," ",$G426),AllocFactorMatrix,(U$4+1),FALSE)*$E432</f>
        <v>0</v>
      </c>
      <c r="V426" s="5">
        <f>VLOOKUP(CONCATENATE($F426," ",$G426),AllocFactorMatrix,(V$4+1),FALSE)*$E432</f>
        <v>0</v>
      </c>
      <c r="W426" s="5">
        <f>VLOOKUP(CONCATENATE($F426," ",$G426),AllocFactorMatrix,(W$4+1),FALSE)*$E432</f>
        <v>0</v>
      </c>
      <c r="X426" s="5">
        <f t="shared" ref="X426:X432" si="228">SUBTOTAL(9,T426:W426)</f>
        <v>0</v>
      </c>
      <c r="Y426" s="5">
        <f>VLOOKUP(CONCATENATE($F426," ",$G426),AllocFactorMatrix,(Y$4+1),FALSE)*$E432</f>
        <v>0</v>
      </c>
      <c r="Z426" s="5">
        <f>VLOOKUP(CONCATENATE($F426," ",$G426),AllocFactorMatrix,(Z$4+1),FALSE)*$E432</f>
        <v>0</v>
      </c>
      <c r="AA426" s="5">
        <f t="shared" si="214"/>
        <v>0</v>
      </c>
      <c r="AB426" s="5">
        <f>VLOOKUP(CONCATENATE($F426," ",$G426),AllocFactorMatrix,(AB$4+1),FALSE)*$E432</f>
        <v>0</v>
      </c>
      <c r="AC426" s="5">
        <f>VLOOKUP(CONCATENATE($F426," ",$G426),AllocFactorMatrix,(AC$4+1),FALSE)*$E432</f>
        <v>0</v>
      </c>
      <c r="AD426" s="5">
        <f>VLOOKUP(CONCATENATE($F426," ",$G426),AllocFactorMatrix,(AD$4+1),FALSE)*$E432</f>
        <v>0</v>
      </c>
    </row>
    <row r="427" spans="4:30" hidden="1" outlineLevel="1">
      <c r="E427" s="55"/>
      <c r="F427" s="52" t="str">
        <f>F432</f>
        <v>CUST_TOTAL</v>
      </c>
      <c r="G427" s="55" t="str">
        <f>$G$10</f>
        <v>SUBTRAN</v>
      </c>
      <c r="H427" s="4">
        <f t="shared" si="225"/>
        <v>0</v>
      </c>
      <c r="I427" s="5">
        <f>VLOOKUP(CONCATENATE($F427," ",$G427),AllocFactorMatrix,(I$4+1),FALSE)*$E432</f>
        <v>0</v>
      </c>
      <c r="J427" s="5">
        <f>VLOOKUP(CONCATENATE($F427," ",$G427),AllocFactorMatrix,(J$4+1),FALSE)*$E432</f>
        <v>0</v>
      </c>
      <c r="K427" s="5">
        <f>VLOOKUP(CONCATENATE($F427," ",$G427),AllocFactorMatrix,(K$4+1),FALSE)*$E432</f>
        <v>0</v>
      </c>
      <c r="L427" s="5">
        <f>VLOOKUP(CONCATENATE($F427," ",$G427),AllocFactorMatrix,(L$4+1),FALSE)*$E432</f>
        <v>0</v>
      </c>
      <c r="M427" s="5">
        <f>VLOOKUP(CONCATENATE($F427," ",$G427),AllocFactorMatrix,(M$4+1),FALSE)*$E432</f>
        <v>0</v>
      </c>
      <c r="N427" s="5">
        <f t="shared" si="226"/>
        <v>0</v>
      </c>
      <c r="O427" s="5">
        <f>VLOOKUP(CONCATENATE($F427," ",$G427),AllocFactorMatrix,(O$4+1),FALSE)*$E432</f>
        <v>0</v>
      </c>
      <c r="P427" s="5">
        <f>VLOOKUP(CONCATENATE($F427," ",$G427),AllocFactorMatrix,(P$4+1),FALSE)*$E432</f>
        <v>0</v>
      </c>
      <c r="Q427" s="5">
        <f>VLOOKUP(CONCATENATE($F427," ",$G427),AllocFactorMatrix,(Q$4+1),FALSE)*$E432</f>
        <v>0</v>
      </c>
      <c r="R427" s="5">
        <f>VLOOKUP(CONCATENATE($F427," ",$G427),AllocFactorMatrix,(R$4+1),FALSE)*$E432</f>
        <v>0</v>
      </c>
      <c r="S427" s="5">
        <f t="shared" si="227"/>
        <v>0</v>
      </c>
      <c r="T427" s="5">
        <f>VLOOKUP(CONCATENATE($F427," ",$G427),AllocFactorMatrix,(T$4+1),FALSE)*$E432</f>
        <v>0</v>
      </c>
      <c r="U427" s="5">
        <f>VLOOKUP(CONCATENATE($F427," ",$G427),AllocFactorMatrix,(U$4+1),FALSE)*$E432</f>
        <v>0</v>
      </c>
      <c r="V427" s="5">
        <f>VLOOKUP(CONCATENATE($F427," ",$G427),AllocFactorMatrix,(V$4+1),FALSE)*$E432</f>
        <v>0</v>
      </c>
      <c r="W427" s="5">
        <f>VLOOKUP(CONCATENATE($F427," ",$G427),AllocFactorMatrix,(W$4+1),FALSE)*$E432</f>
        <v>0</v>
      </c>
      <c r="X427" s="5">
        <f t="shared" si="228"/>
        <v>0</v>
      </c>
      <c r="Y427" s="5">
        <f>VLOOKUP(CONCATENATE($F427," ",$G427),AllocFactorMatrix,(Y$4+1),FALSE)*$E432</f>
        <v>0</v>
      </c>
      <c r="Z427" s="5">
        <f>VLOOKUP(CONCATENATE($F427," ",$G427),AllocFactorMatrix,(Z$4+1),FALSE)*$E432</f>
        <v>0</v>
      </c>
      <c r="AA427" s="5">
        <f t="shared" si="214"/>
        <v>0</v>
      </c>
      <c r="AB427" s="5">
        <f>VLOOKUP(CONCATENATE($F427," ",$G427),AllocFactorMatrix,(AB$4+1),FALSE)*$E432</f>
        <v>0</v>
      </c>
      <c r="AC427" s="5">
        <f>VLOOKUP(CONCATENATE($F427," ",$G427),AllocFactorMatrix,(AC$4+1),FALSE)*$E432</f>
        <v>0</v>
      </c>
      <c r="AD427" s="5">
        <f>VLOOKUP(CONCATENATE($F427," ",$G427),AllocFactorMatrix,(AD$4+1),FALSE)*$E432</f>
        <v>0</v>
      </c>
    </row>
    <row r="428" spans="4:30" hidden="1" outlineLevel="1">
      <c r="E428" s="55"/>
      <c r="F428" s="52" t="str">
        <f>F432</f>
        <v>CUST_TOTAL</v>
      </c>
      <c r="G428" s="55" t="str">
        <f>$G$11</f>
        <v>DISTPRI</v>
      </c>
      <c r="H428" s="4">
        <f t="shared" si="225"/>
        <v>0</v>
      </c>
      <c r="I428" s="5">
        <f>VLOOKUP(CONCATENATE($F428," ",$G428),AllocFactorMatrix,(I$4+1),FALSE)*$E432</f>
        <v>0</v>
      </c>
      <c r="J428" s="5">
        <f>VLOOKUP(CONCATENATE($F428," ",$G428),AllocFactorMatrix,(J$4+1),FALSE)*$E432</f>
        <v>0</v>
      </c>
      <c r="K428" s="5">
        <f>VLOOKUP(CONCATENATE($F428," ",$G428),AllocFactorMatrix,(K$4+1),FALSE)*$E432</f>
        <v>0</v>
      </c>
      <c r="L428" s="5">
        <f>VLOOKUP(CONCATENATE($F428," ",$G428),AllocFactorMatrix,(L$4+1),FALSE)*$E432</f>
        <v>0</v>
      </c>
      <c r="M428" s="5">
        <f>VLOOKUP(CONCATENATE($F428," ",$G428),AllocFactorMatrix,(M$4+1),FALSE)*$E432</f>
        <v>0</v>
      </c>
      <c r="N428" s="5">
        <f t="shared" si="226"/>
        <v>0</v>
      </c>
      <c r="O428" s="5">
        <f>VLOOKUP(CONCATENATE($F428," ",$G428),AllocFactorMatrix,(O$4+1),FALSE)*$E432</f>
        <v>0</v>
      </c>
      <c r="P428" s="5">
        <f>VLOOKUP(CONCATENATE($F428," ",$G428),AllocFactorMatrix,(P$4+1),FALSE)*$E432</f>
        <v>0</v>
      </c>
      <c r="Q428" s="5">
        <f>VLOOKUP(CONCATENATE($F428," ",$G428),AllocFactorMatrix,(Q$4+1),FALSE)*$E432</f>
        <v>0</v>
      </c>
      <c r="R428" s="5">
        <f>VLOOKUP(CONCATENATE($F428," ",$G428),AllocFactorMatrix,(R$4+1),FALSE)*$E432</f>
        <v>0</v>
      </c>
      <c r="S428" s="5">
        <f t="shared" si="227"/>
        <v>0</v>
      </c>
      <c r="T428" s="5">
        <f>VLOOKUP(CONCATENATE($F428," ",$G428),AllocFactorMatrix,(T$4+1),FALSE)*$E432</f>
        <v>0</v>
      </c>
      <c r="U428" s="5">
        <f>VLOOKUP(CONCATENATE($F428," ",$G428),AllocFactorMatrix,(U$4+1),FALSE)*$E432</f>
        <v>0</v>
      </c>
      <c r="V428" s="5">
        <f>VLOOKUP(CONCATENATE($F428," ",$G428),AllocFactorMatrix,(V$4+1),FALSE)*$E432</f>
        <v>0</v>
      </c>
      <c r="W428" s="5">
        <f>VLOOKUP(CONCATENATE($F428," ",$G428),AllocFactorMatrix,(W$4+1),FALSE)*$E432</f>
        <v>0</v>
      </c>
      <c r="X428" s="5">
        <f t="shared" si="228"/>
        <v>0</v>
      </c>
      <c r="Y428" s="5">
        <f>VLOOKUP(CONCATENATE($F428," ",$G428),AllocFactorMatrix,(Y$4+1),FALSE)*$E432</f>
        <v>0</v>
      </c>
      <c r="Z428" s="5">
        <f>VLOOKUP(CONCATENATE($F428," ",$G428),AllocFactorMatrix,(Z$4+1),FALSE)*$E432</f>
        <v>0</v>
      </c>
      <c r="AA428" s="5">
        <f t="shared" si="214"/>
        <v>0</v>
      </c>
      <c r="AB428" s="5">
        <f>VLOOKUP(CONCATENATE($F428," ",$G428),AllocFactorMatrix,(AB$4+1),FALSE)*$E432</f>
        <v>0</v>
      </c>
      <c r="AC428" s="5">
        <f>VLOOKUP(CONCATENATE($F428," ",$G428),AllocFactorMatrix,(AC$4+1),FALSE)*$E432</f>
        <v>0</v>
      </c>
      <c r="AD428" s="5">
        <f>VLOOKUP(CONCATENATE($F428," ",$G428),AllocFactorMatrix,(AD$4+1),FALSE)*$E432</f>
        <v>0</v>
      </c>
    </row>
    <row r="429" spans="4:30" hidden="1" outlineLevel="1">
      <c r="E429" s="55"/>
      <c r="F429" s="52" t="str">
        <f>F432</f>
        <v>CUST_TOTAL</v>
      </c>
      <c r="G429" s="55" t="str">
        <f>$G$12</f>
        <v>DISTSEC</v>
      </c>
      <c r="H429" s="4">
        <f t="shared" si="225"/>
        <v>0</v>
      </c>
      <c r="I429" s="5">
        <f>VLOOKUP(CONCATENATE($F429," ",$G429),AllocFactorMatrix,(I$4+1),FALSE)*$E432</f>
        <v>0</v>
      </c>
      <c r="J429" s="5">
        <f>VLOOKUP(CONCATENATE($F429," ",$G429),AllocFactorMatrix,(J$4+1),FALSE)*$E432</f>
        <v>0</v>
      </c>
      <c r="K429" s="5">
        <f>VLOOKUP(CONCATENATE($F429," ",$G429),AllocFactorMatrix,(K$4+1),FALSE)*$E432</f>
        <v>0</v>
      </c>
      <c r="L429" s="5">
        <f>VLOOKUP(CONCATENATE($F429," ",$G429),AllocFactorMatrix,(L$4+1),FALSE)*$E432</f>
        <v>0</v>
      </c>
      <c r="M429" s="5">
        <f>VLOOKUP(CONCATENATE($F429," ",$G429),AllocFactorMatrix,(M$4+1),FALSE)*$E432</f>
        <v>0</v>
      </c>
      <c r="N429" s="5">
        <f t="shared" si="226"/>
        <v>0</v>
      </c>
      <c r="O429" s="5">
        <f>VLOOKUP(CONCATENATE($F429," ",$G429),AllocFactorMatrix,(O$4+1),FALSE)*$E432</f>
        <v>0</v>
      </c>
      <c r="P429" s="5">
        <f>VLOOKUP(CONCATENATE($F429," ",$G429),AllocFactorMatrix,(P$4+1),FALSE)*$E432</f>
        <v>0</v>
      </c>
      <c r="Q429" s="5">
        <f>VLOOKUP(CONCATENATE($F429," ",$G429),AllocFactorMatrix,(Q$4+1),FALSE)*$E432</f>
        <v>0</v>
      </c>
      <c r="R429" s="5">
        <f>VLOOKUP(CONCATENATE($F429," ",$G429),AllocFactorMatrix,(R$4+1),FALSE)*$E432</f>
        <v>0</v>
      </c>
      <c r="S429" s="5">
        <f t="shared" si="227"/>
        <v>0</v>
      </c>
      <c r="T429" s="5">
        <f>VLOOKUP(CONCATENATE($F429," ",$G429),AllocFactorMatrix,(T$4+1),FALSE)*$E432</f>
        <v>0</v>
      </c>
      <c r="U429" s="5">
        <f>VLOOKUP(CONCATENATE($F429," ",$G429),AllocFactorMatrix,(U$4+1),FALSE)*$E432</f>
        <v>0</v>
      </c>
      <c r="V429" s="5">
        <f>VLOOKUP(CONCATENATE($F429," ",$G429),AllocFactorMatrix,(V$4+1),FALSE)*$E432</f>
        <v>0</v>
      </c>
      <c r="W429" s="5">
        <f>VLOOKUP(CONCATENATE($F429," ",$G429),AllocFactorMatrix,(W$4+1),FALSE)*$E432</f>
        <v>0</v>
      </c>
      <c r="X429" s="5">
        <f t="shared" si="228"/>
        <v>0</v>
      </c>
      <c r="Y429" s="5">
        <f>VLOOKUP(CONCATENATE($F429," ",$G429),AllocFactorMatrix,(Y$4+1),FALSE)*$E432</f>
        <v>0</v>
      </c>
      <c r="Z429" s="5">
        <f>VLOOKUP(CONCATENATE($F429," ",$G429),AllocFactorMatrix,(Z$4+1),FALSE)*$E432</f>
        <v>0</v>
      </c>
      <c r="AA429" s="5">
        <f t="shared" si="214"/>
        <v>0</v>
      </c>
      <c r="AB429" s="5">
        <f>VLOOKUP(CONCATENATE($F429," ",$G429),AllocFactorMatrix,(AB$4+1),FALSE)*$E432</f>
        <v>0</v>
      </c>
      <c r="AC429" s="5">
        <f>VLOOKUP(CONCATENATE($F429," ",$G429),AllocFactorMatrix,(AC$4+1),FALSE)*$E432</f>
        <v>0</v>
      </c>
      <c r="AD429" s="5">
        <f>VLOOKUP(CONCATENATE($F429," ",$G429),AllocFactorMatrix,(AD$4+1),FALSE)*$E432</f>
        <v>0</v>
      </c>
    </row>
    <row r="430" spans="4:30" hidden="1" outlineLevel="1">
      <c r="E430" s="55"/>
      <c r="F430" s="52" t="str">
        <f>F432</f>
        <v>CUST_TOTAL</v>
      </c>
      <c r="G430" s="55" t="str">
        <f>$G$13</f>
        <v>ENERGY</v>
      </c>
      <c r="H430" s="4">
        <f t="shared" si="225"/>
        <v>0</v>
      </c>
      <c r="I430" s="5">
        <f>VLOOKUP(CONCATENATE($F430," ",$G430),AllocFactorMatrix,(I$4+1),FALSE)*$E432</f>
        <v>0</v>
      </c>
      <c r="J430" s="5">
        <f>VLOOKUP(CONCATENATE($F430," ",$G430),AllocFactorMatrix,(J$4+1),FALSE)*$E432</f>
        <v>0</v>
      </c>
      <c r="K430" s="5">
        <f>VLOOKUP(CONCATENATE($F430," ",$G430),AllocFactorMatrix,(K$4+1),FALSE)*$E432</f>
        <v>0</v>
      </c>
      <c r="L430" s="5">
        <f>VLOOKUP(CONCATENATE($F430," ",$G430),AllocFactorMatrix,(L$4+1),FALSE)*$E432</f>
        <v>0</v>
      </c>
      <c r="M430" s="5">
        <f>VLOOKUP(CONCATENATE($F430," ",$G430),AllocFactorMatrix,(M$4+1),FALSE)*$E432</f>
        <v>0</v>
      </c>
      <c r="N430" s="5">
        <f t="shared" si="226"/>
        <v>0</v>
      </c>
      <c r="O430" s="5">
        <f>VLOOKUP(CONCATENATE($F430," ",$G430),AllocFactorMatrix,(O$4+1),FALSE)*$E432</f>
        <v>0</v>
      </c>
      <c r="P430" s="5">
        <f>VLOOKUP(CONCATENATE($F430," ",$G430),AllocFactorMatrix,(P$4+1),FALSE)*$E432</f>
        <v>0</v>
      </c>
      <c r="Q430" s="5">
        <f>VLOOKUP(CONCATENATE($F430," ",$G430),AllocFactorMatrix,(Q$4+1),FALSE)*$E432</f>
        <v>0</v>
      </c>
      <c r="R430" s="5">
        <f>VLOOKUP(CONCATENATE($F430," ",$G430),AllocFactorMatrix,(R$4+1),FALSE)*$E432</f>
        <v>0</v>
      </c>
      <c r="S430" s="5">
        <f t="shared" si="227"/>
        <v>0</v>
      </c>
      <c r="T430" s="5">
        <f>VLOOKUP(CONCATENATE($F430," ",$G430),AllocFactorMatrix,(T$4+1),FALSE)*$E432</f>
        <v>0</v>
      </c>
      <c r="U430" s="5">
        <f>VLOOKUP(CONCATENATE($F430," ",$G430),AllocFactorMatrix,(U$4+1),FALSE)*$E432</f>
        <v>0</v>
      </c>
      <c r="V430" s="5">
        <f>VLOOKUP(CONCATENATE($F430," ",$G430),AllocFactorMatrix,(V$4+1),FALSE)*$E432</f>
        <v>0</v>
      </c>
      <c r="W430" s="5">
        <f>VLOOKUP(CONCATENATE($F430," ",$G430),AllocFactorMatrix,(W$4+1),FALSE)*$E432</f>
        <v>0</v>
      </c>
      <c r="X430" s="5">
        <f t="shared" si="228"/>
        <v>0</v>
      </c>
      <c r="Y430" s="5">
        <f>VLOOKUP(CONCATENATE($F430," ",$G430),AllocFactorMatrix,(Y$4+1),FALSE)*$E432</f>
        <v>0</v>
      </c>
      <c r="Z430" s="5">
        <f>VLOOKUP(CONCATENATE($F430," ",$G430),AllocFactorMatrix,(Z$4+1),FALSE)*$E432</f>
        <v>0</v>
      </c>
      <c r="AA430" s="5">
        <f t="shared" si="214"/>
        <v>0</v>
      </c>
      <c r="AB430" s="5">
        <f>VLOOKUP(CONCATENATE($F430," ",$G430),AllocFactorMatrix,(AB$4+1),FALSE)*$E432</f>
        <v>0</v>
      </c>
      <c r="AC430" s="5">
        <f>VLOOKUP(CONCATENATE($F430," ",$G430),AllocFactorMatrix,(AC$4+1),FALSE)*$E432</f>
        <v>0</v>
      </c>
      <c r="AD430" s="5">
        <f>VLOOKUP(CONCATENATE($F430," ",$G430),AllocFactorMatrix,(AD$4+1),FALSE)*$E432</f>
        <v>0</v>
      </c>
    </row>
    <row r="431" spans="4:30" hidden="1" outlineLevel="1">
      <c r="E431" s="55"/>
      <c r="F431" s="52" t="str">
        <f>F432</f>
        <v>CUST_TOTAL</v>
      </c>
      <c r="G431" s="55" t="str">
        <f>$G$14</f>
        <v>CUSTOMER</v>
      </c>
      <c r="H431" s="4">
        <f t="shared" si="225"/>
        <v>-882524.99999999977</v>
      </c>
      <c r="I431" s="5">
        <f>VLOOKUP(CONCATENATE($F431," ",$G431),AllocFactorMatrix,(I$4+1),FALSE)*$E432</f>
        <v>-562337.7742694316</v>
      </c>
      <c r="J431" s="5">
        <f>VLOOKUP(CONCATENATE($F431," ",$G431),AllocFactorMatrix,(J$4+1),FALSE)*$E432</f>
        <v>-98397.473990786515</v>
      </c>
      <c r="K431" s="5">
        <f>VLOOKUP(CONCATENATE($F431," ",$G431),AllocFactorMatrix,(K$4+1),FALSE)*$E432</f>
        <v>-27635.157945587183</v>
      </c>
      <c r="L431" s="5">
        <f>VLOOKUP(CONCATENATE($F431," ",$G431),AllocFactorMatrix,(L$4+1),FALSE)*$E432</f>
        <v>-321.29114916616493</v>
      </c>
      <c r="M431" s="5">
        <f>VLOOKUP(CONCATENATE($F431," ",$G431),AllocFactorMatrix,(M$4+1),FALSE)*$E432</f>
        <v>-24.714703782012688</v>
      </c>
      <c r="N431" s="5">
        <f t="shared" si="226"/>
        <v>-27981.163798535363</v>
      </c>
      <c r="O431" s="5">
        <f>VLOOKUP(CONCATENATE($F431," ",$G431),AllocFactorMatrix,(O$4+1),FALSE)*$E432</f>
        <v>-2417.9218533402409</v>
      </c>
      <c r="P431" s="5">
        <f>VLOOKUP(CONCATENATE($F431," ",$G431),AllocFactorMatrix,(P$4+1),FALSE)*$E432</f>
        <v>-243.02792052312475</v>
      </c>
      <c r="Q431" s="5">
        <f>VLOOKUP(CONCATENATE($F431," ",$G431),AllocFactorMatrix,(Q$4+1),FALSE)*$E432</f>
        <v>-70.024994049035953</v>
      </c>
      <c r="R431" s="5">
        <f>VLOOKUP(CONCATENATE($F431," ",$G431),AllocFactorMatrix,(R$4+1),FALSE)*$E432</f>
        <v>-8.2382345940042292</v>
      </c>
      <c r="S431" s="5">
        <f t="shared" si="227"/>
        <v>-2739.2130025064052</v>
      </c>
      <c r="T431" s="5">
        <f>VLOOKUP(CONCATENATE($F431," ",$G431),AllocFactorMatrix,(T$4+1),FALSE)*$E432</f>
        <v>-16.476469188008458</v>
      </c>
      <c r="U431" s="5">
        <f>VLOOKUP(CONCATENATE($F431," ",$G431),AllocFactorMatrix,(U$4+1),FALSE)*$E432</f>
        <v>-144.16910539507401</v>
      </c>
      <c r="V431" s="5">
        <f>VLOOKUP(CONCATENATE($F431," ",$G431),AllocFactorMatrix,(V$4+1),FALSE)*$E432</f>
        <v>-102.97793242505286</v>
      </c>
      <c r="W431" s="5">
        <f>VLOOKUP(CONCATENATE($F431," ",$G431),AllocFactorMatrix,(W$4+1),FALSE)*$E432</f>
        <v>-12.357351891006344</v>
      </c>
      <c r="X431" s="5">
        <f t="shared" si="228"/>
        <v>-275.98085889914165</v>
      </c>
      <c r="Y431" s="5">
        <f>VLOOKUP(CONCATENATE($F431," ",$G431),AllocFactorMatrix,(Y$4+1),FALSE)*$E432</f>
        <v>-663.17788481734044</v>
      </c>
      <c r="Z431" s="5">
        <f>VLOOKUP(CONCATENATE($F431," ",$G431),AllocFactorMatrix,(Z$4+1),FALSE)*$E432</f>
        <v>-4.1191172970021146</v>
      </c>
      <c r="AA431" s="5">
        <f t="shared" si="214"/>
        <v>-667.2970021143426</v>
      </c>
      <c r="AB431" s="5">
        <f>VLOOKUP(CONCATENATE($F431," ",$G431),AllocFactorMatrix,(AB$4+1),FALSE)*$E432</f>
        <v>-41.19117297002115</v>
      </c>
      <c r="AC431" s="5">
        <f>VLOOKUP(CONCATENATE($F431," ",$G431),AllocFactorMatrix,(AC$4+1),FALSE)*$E432</f>
        <v>-189858.35445342143</v>
      </c>
      <c r="AD431" s="5">
        <f>VLOOKUP(CONCATENATE($F431," ",$G431),AllocFactorMatrix,(AD$4+1),FALSE)*$E432</f>
        <v>-226.55145133511627</v>
      </c>
    </row>
    <row r="432" spans="4:30" collapsed="1">
      <c r="D432" s="1" t="str">
        <f>+D1904</f>
        <v>Adj 10 - Remove DSM Rider</v>
      </c>
      <c r="E432" s="61">
        <f>-882524-1</f>
        <v>-882525</v>
      </c>
      <c r="F432" s="10" t="str">
        <f>+F1904</f>
        <v>CUST_TOTAL</v>
      </c>
      <c r="G432" s="55" t="str">
        <f>$G$15</f>
        <v>TOTAL</v>
      </c>
      <c r="H432" s="4">
        <f t="shared" si="225"/>
        <v>-882524.99999999977</v>
      </c>
      <c r="I432" s="5">
        <f>VLOOKUP(CONCATENATE($F432," ",$G432),AllocFactorMatrix,(I$4+1),FALSE)*$E432</f>
        <v>-562337.7742694316</v>
      </c>
      <c r="J432" s="5">
        <f>VLOOKUP(CONCATENATE($F432," ",$G432),AllocFactorMatrix,(J$4+1),FALSE)*$E432</f>
        <v>-98397.473990786515</v>
      </c>
      <c r="K432" s="5">
        <f>VLOOKUP(CONCATENATE($F432," ",$G432),AllocFactorMatrix,(K$4+1),FALSE)*$E432</f>
        <v>-27635.157945587183</v>
      </c>
      <c r="L432" s="5">
        <f>VLOOKUP(CONCATENATE($F432," ",$G432),AllocFactorMatrix,(L$4+1),FALSE)*$E432</f>
        <v>-321.29114916616493</v>
      </c>
      <c r="M432" s="5">
        <f>VLOOKUP(CONCATENATE($F432," ",$G432),AllocFactorMatrix,(M$4+1),FALSE)*$E432</f>
        <v>-24.714703782012688</v>
      </c>
      <c r="N432" s="5">
        <f t="shared" si="226"/>
        <v>-27981.163798535363</v>
      </c>
      <c r="O432" s="5">
        <f>VLOOKUP(CONCATENATE($F432," ",$G432),AllocFactorMatrix,(O$4+1),FALSE)*$E432</f>
        <v>-2417.9218533402409</v>
      </c>
      <c r="P432" s="5">
        <f>VLOOKUP(CONCATENATE($F432," ",$G432),AllocFactorMatrix,(P$4+1),FALSE)*$E432</f>
        <v>-243.02792052312475</v>
      </c>
      <c r="Q432" s="5">
        <f>VLOOKUP(CONCATENATE($F432," ",$G432),AllocFactorMatrix,(Q$4+1),FALSE)*$E432</f>
        <v>-70.024994049035953</v>
      </c>
      <c r="R432" s="5">
        <f>VLOOKUP(CONCATENATE($F432," ",$G432),AllocFactorMatrix,(R$4+1),FALSE)*$E432</f>
        <v>-8.2382345940042292</v>
      </c>
      <c r="S432" s="5">
        <f t="shared" si="227"/>
        <v>-2739.2130025064052</v>
      </c>
      <c r="T432" s="5">
        <f>VLOOKUP(CONCATENATE($F432," ",$G432),AllocFactorMatrix,(T$4+1),FALSE)*$E432</f>
        <v>-16.476469188008458</v>
      </c>
      <c r="U432" s="5">
        <f>VLOOKUP(CONCATENATE($F432," ",$G432),AllocFactorMatrix,(U$4+1),FALSE)*$E432</f>
        <v>-144.16910539507401</v>
      </c>
      <c r="V432" s="5">
        <f>VLOOKUP(CONCATENATE($F432," ",$G432),AllocFactorMatrix,(V$4+1),FALSE)*$E432</f>
        <v>-102.97793242505286</v>
      </c>
      <c r="W432" s="5">
        <f>VLOOKUP(CONCATENATE($F432," ",$G432),AllocFactorMatrix,(W$4+1),FALSE)*$E432</f>
        <v>-12.357351891006344</v>
      </c>
      <c r="X432" s="5">
        <f t="shared" si="228"/>
        <v>-275.98085889914165</v>
      </c>
      <c r="Y432" s="5">
        <f>VLOOKUP(CONCATENATE($F432," ",$G432),AllocFactorMatrix,(Y$4+1),FALSE)*$E432</f>
        <v>-663.17788481734044</v>
      </c>
      <c r="Z432" s="5">
        <f>VLOOKUP(CONCATENATE($F432," ",$G432),AllocFactorMatrix,(Z$4+1),FALSE)*$E432</f>
        <v>-4.1191172970021146</v>
      </c>
      <c r="AA432" s="5">
        <f t="shared" si="214"/>
        <v>-667.2970021143426</v>
      </c>
      <c r="AB432" s="5">
        <f>VLOOKUP(CONCATENATE($F432," ",$G432),AllocFactorMatrix,(AB$4+1),FALSE)*$E432</f>
        <v>-41.19117297002115</v>
      </c>
      <c r="AC432" s="5">
        <f>VLOOKUP(CONCATENATE($F432," ",$G432),AllocFactorMatrix,(AC$4+1),FALSE)*$E432</f>
        <v>-189858.35445342143</v>
      </c>
      <c r="AD432" s="5">
        <f>VLOOKUP(CONCATENATE($F432," ",$G432),AllocFactorMatrix,(AD$4+1),FALSE)*$E432</f>
        <v>-226.55145133511627</v>
      </c>
    </row>
    <row r="433" spans="4:30" hidden="1" outlineLevel="1">
      <c r="E433" s="55"/>
      <c r="F433" s="52" t="str">
        <f>F440</f>
        <v>CUST_TOTAL</v>
      </c>
      <c r="G433" s="55" t="str">
        <f>$G$8</f>
        <v>PRODUCTION</v>
      </c>
      <c r="H433" s="4">
        <f t="shared" ref="H433:H440" si="229">SUBTOTAL(9,I433:AD433)</f>
        <v>0</v>
      </c>
      <c r="I433" s="5">
        <f>VLOOKUP(CONCATENATE($F433," ",$G433),AllocFactorMatrix,(I$4+1),FALSE)*$E440</f>
        <v>0</v>
      </c>
      <c r="J433" s="5">
        <f>VLOOKUP(CONCATENATE($F433," ",$G433),AllocFactorMatrix,(J$4+1),FALSE)*$E440</f>
        <v>0</v>
      </c>
      <c r="K433" s="5">
        <f>VLOOKUP(CONCATENATE($F433," ",$G433),AllocFactorMatrix,(K$4+1),FALSE)*$E440</f>
        <v>0</v>
      </c>
      <c r="L433" s="5">
        <f>VLOOKUP(CONCATENATE($F433," ",$G433),AllocFactorMatrix,(L$4+1),FALSE)*$E440</f>
        <v>0</v>
      </c>
      <c r="M433" s="5">
        <f>VLOOKUP(CONCATENATE($F433," ",$G433),AllocFactorMatrix,(M$4+1),FALSE)*$E440</f>
        <v>0</v>
      </c>
      <c r="N433" s="5">
        <f t="shared" ref="N433:N440" si="230">SUBTOTAL(9,K433:M433)</f>
        <v>0</v>
      </c>
      <c r="O433" s="5">
        <f>VLOOKUP(CONCATENATE($F433," ",$G433),AllocFactorMatrix,(O$4+1),FALSE)*$E440</f>
        <v>0</v>
      </c>
      <c r="P433" s="5">
        <f>VLOOKUP(CONCATENATE($F433," ",$G433),AllocFactorMatrix,(P$4+1),FALSE)*$E440</f>
        <v>0</v>
      </c>
      <c r="Q433" s="5">
        <f>VLOOKUP(CONCATENATE($F433," ",$G433),AllocFactorMatrix,(Q$4+1),FALSE)*$E440</f>
        <v>0</v>
      </c>
      <c r="R433" s="5">
        <f>VLOOKUP(CONCATENATE($F433," ",$G433),AllocFactorMatrix,(R$4+1),FALSE)*$E440</f>
        <v>0</v>
      </c>
      <c r="S433" s="5">
        <f>SUBTOTAL(9,O433:R433)</f>
        <v>0</v>
      </c>
      <c r="T433" s="5">
        <f>VLOOKUP(CONCATENATE($F433," ",$G433),AllocFactorMatrix,(T$4+1),FALSE)*$E440</f>
        <v>0</v>
      </c>
      <c r="U433" s="5">
        <f>VLOOKUP(CONCATENATE($F433," ",$G433),AllocFactorMatrix,(U$4+1),FALSE)*$E440</f>
        <v>0</v>
      </c>
      <c r="V433" s="5">
        <f>VLOOKUP(CONCATENATE($F433," ",$G433),AllocFactorMatrix,(V$4+1),FALSE)*$E440</f>
        <v>0</v>
      </c>
      <c r="W433" s="5">
        <f>VLOOKUP(CONCATENATE($F433," ",$G433),AllocFactorMatrix,(W$4+1),FALSE)*$E440</f>
        <v>0</v>
      </c>
      <c r="X433" s="5">
        <f>SUBTOTAL(9,T433:W433)</f>
        <v>0</v>
      </c>
      <c r="Y433" s="5">
        <f>VLOOKUP(CONCATENATE($F433," ",$G433),AllocFactorMatrix,(Y$4+1),FALSE)*$E440</f>
        <v>0</v>
      </c>
      <c r="Z433" s="5">
        <f>VLOOKUP(CONCATENATE($F433," ",$G433),AllocFactorMatrix,(Z$4+1),FALSE)*$E440</f>
        <v>0</v>
      </c>
      <c r="AA433" s="5">
        <f t="shared" ref="AA433:AA456" si="231">SUBTOTAL(9,Y433:Z433)</f>
        <v>0</v>
      </c>
      <c r="AB433" s="5">
        <f>VLOOKUP(CONCATENATE($F433," ",$G433),AllocFactorMatrix,(AB$4+1),FALSE)*$E440</f>
        <v>0</v>
      </c>
      <c r="AC433" s="5">
        <f>VLOOKUP(CONCATENATE($F433," ",$G433),AllocFactorMatrix,(AC$4+1),FALSE)*$E440</f>
        <v>0</v>
      </c>
      <c r="AD433" s="5">
        <f>VLOOKUP(CONCATENATE($F433," ",$G433),AllocFactorMatrix,(AD$4+1),FALSE)*$E440</f>
        <v>0</v>
      </c>
    </row>
    <row r="434" spans="4:30" hidden="1" outlineLevel="1">
      <c r="E434" s="55"/>
      <c r="F434" s="52" t="str">
        <f>F440</f>
        <v>CUST_TOTAL</v>
      </c>
      <c r="G434" s="55" t="str">
        <f>$G$9</f>
        <v>BULKTRAN</v>
      </c>
      <c r="H434" s="4">
        <f t="shared" si="229"/>
        <v>0</v>
      </c>
      <c r="I434" s="5">
        <f>VLOOKUP(CONCATENATE($F434," ",$G434),AllocFactorMatrix,(I$4+1),FALSE)*$E440</f>
        <v>0</v>
      </c>
      <c r="J434" s="5">
        <f>VLOOKUP(CONCATENATE($F434," ",$G434),AllocFactorMatrix,(J$4+1),FALSE)*$E440</f>
        <v>0</v>
      </c>
      <c r="K434" s="5">
        <f>VLOOKUP(CONCATENATE($F434," ",$G434),AllocFactorMatrix,(K$4+1),FALSE)*$E440</f>
        <v>0</v>
      </c>
      <c r="L434" s="5">
        <f>VLOOKUP(CONCATENATE($F434," ",$G434),AllocFactorMatrix,(L$4+1),FALSE)*$E440</f>
        <v>0</v>
      </c>
      <c r="M434" s="5">
        <f>VLOOKUP(CONCATENATE($F434," ",$G434),AllocFactorMatrix,(M$4+1),FALSE)*$E440</f>
        <v>0</v>
      </c>
      <c r="N434" s="5">
        <f t="shared" si="230"/>
        <v>0</v>
      </c>
      <c r="O434" s="5">
        <f>VLOOKUP(CONCATENATE($F434," ",$G434),AllocFactorMatrix,(O$4+1),FALSE)*$E440</f>
        <v>0</v>
      </c>
      <c r="P434" s="5">
        <f>VLOOKUP(CONCATENATE($F434," ",$G434),AllocFactorMatrix,(P$4+1),FALSE)*$E440</f>
        <v>0</v>
      </c>
      <c r="Q434" s="5">
        <f>VLOOKUP(CONCATENATE($F434," ",$G434),AllocFactorMatrix,(Q$4+1),FALSE)*$E440</f>
        <v>0</v>
      </c>
      <c r="R434" s="5">
        <f>VLOOKUP(CONCATENATE($F434," ",$G434),AllocFactorMatrix,(R$4+1),FALSE)*$E440</f>
        <v>0</v>
      </c>
      <c r="S434" s="5">
        <f t="shared" ref="S434:S440" si="232">SUBTOTAL(9,O434:R434)</f>
        <v>0</v>
      </c>
      <c r="T434" s="5">
        <f>VLOOKUP(CONCATENATE($F434," ",$G434),AllocFactorMatrix,(T$4+1),FALSE)*$E440</f>
        <v>0</v>
      </c>
      <c r="U434" s="5">
        <f>VLOOKUP(CONCATENATE($F434," ",$G434),AllocFactorMatrix,(U$4+1),FALSE)*$E440</f>
        <v>0</v>
      </c>
      <c r="V434" s="5">
        <f>VLOOKUP(CONCATENATE($F434," ",$G434),AllocFactorMatrix,(V$4+1),FALSE)*$E440</f>
        <v>0</v>
      </c>
      <c r="W434" s="5">
        <f>VLOOKUP(CONCATENATE($F434," ",$G434),AllocFactorMatrix,(W$4+1),FALSE)*$E440</f>
        <v>0</v>
      </c>
      <c r="X434" s="5">
        <f t="shared" ref="X434:X440" si="233">SUBTOTAL(9,T434:W434)</f>
        <v>0</v>
      </c>
      <c r="Y434" s="5">
        <f>VLOOKUP(CONCATENATE($F434," ",$G434),AllocFactorMatrix,(Y$4+1),FALSE)*$E440</f>
        <v>0</v>
      </c>
      <c r="Z434" s="5">
        <f>VLOOKUP(CONCATENATE($F434," ",$G434),AllocFactorMatrix,(Z$4+1),FALSE)*$E440</f>
        <v>0</v>
      </c>
      <c r="AA434" s="5">
        <f t="shared" si="231"/>
        <v>0</v>
      </c>
      <c r="AB434" s="5">
        <f>VLOOKUP(CONCATENATE($F434," ",$G434),AllocFactorMatrix,(AB$4+1),FALSE)*$E440</f>
        <v>0</v>
      </c>
      <c r="AC434" s="5">
        <f>VLOOKUP(CONCATENATE($F434," ",$G434),AllocFactorMatrix,(AC$4+1),FALSE)*$E440</f>
        <v>0</v>
      </c>
      <c r="AD434" s="5">
        <f>VLOOKUP(CONCATENATE($F434," ",$G434),AllocFactorMatrix,(AD$4+1),FALSE)*$E440</f>
        <v>0</v>
      </c>
    </row>
    <row r="435" spans="4:30" hidden="1" outlineLevel="1">
      <c r="E435" s="55"/>
      <c r="F435" s="52" t="str">
        <f>F440</f>
        <v>CUST_TOTAL</v>
      </c>
      <c r="G435" s="55" t="str">
        <f>$G$10</f>
        <v>SUBTRAN</v>
      </c>
      <c r="H435" s="4">
        <f t="shared" si="229"/>
        <v>0</v>
      </c>
      <c r="I435" s="5">
        <f>VLOOKUP(CONCATENATE($F435," ",$G435),AllocFactorMatrix,(I$4+1),FALSE)*$E440</f>
        <v>0</v>
      </c>
      <c r="J435" s="5">
        <f>VLOOKUP(CONCATENATE($F435," ",$G435),AllocFactorMatrix,(J$4+1),FALSE)*$E440</f>
        <v>0</v>
      </c>
      <c r="K435" s="5">
        <f>VLOOKUP(CONCATENATE($F435," ",$G435),AllocFactorMatrix,(K$4+1),FALSE)*$E440</f>
        <v>0</v>
      </c>
      <c r="L435" s="5">
        <f>VLOOKUP(CONCATENATE($F435," ",$G435),AllocFactorMatrix,(L$4+1),FALSE)*$E440</f>
        <v>0</v>
      </c>
      <c r="M435" s="5">
        <f>VLOOKUP(CONCATENATE($F435," ",$G435),AllocFactorMatrix,(M$4+1),FALSE)*$E440</f>
        <v>0</v>
      </c>
      <c r="N435" s="5">
        <f t="shared" si="230"/>
        <v>0</v>
      </c>
      <c r="O435" s="5">
        <f>VLOOKUP(CONCATENATE($F435," ",$G435),AllocFactorMatrix,(O$4+1),FALSE)*$E440</f>
        <v>0</v>
      </c>
      <c r="P435" s="5">
        <f>VLOOKUP(CONCATENATE($F435," ",$G435),AllocFactorMatrix,(P$4+1),FALSE)*$E440</f>
        <v>0</v>
      </c>
      <c r="Q435" s="5">
        <f>VLOOKUP(CONCATENATE($F435," ",$G435),AllocFactorMatrix,(Q$4+1),FALSE)*$E440</f>
        <v>0</v>
      </c>
      <c r="R435" s="5">
        <f>VLOOKUP(CONCATENATE($F435," ",$G435),AllocFactorMatrix,(R$4+1),FALSE)*$E440</f>
        <v>0</v>
      </c>
      <c r="S435" s="5">
        <f t="shared" si="232"/>
        <v>0</v>
      </c>
      <c r="T435" s="5">
        <f>VLOOKUP(CONCATENATE($F435," ",$G435),AllocFactorMatrix,(T$4+1),FALSE)*$E440</f>
        <v>0</v>
      </c>
      <c r="U435" s="5">
        <f>VLOOKUP(CONCATENATE($F435," ",$G435),AllocFactorMatrix,(U$4+1),FALSE)*$E440</f>
        <v>0</v>
      </c>
      <c r="V435" s="5">
        <f>VLOOKUP(CONCATENATE($F435," ",$G435),AllocFactorMatrix,(V$4+1),FALSE)*$E440</f>
        <v>0</v>
      </c>
      <c r="W435" s="5">
        <f>VLOOKUP(CONCATENATE($F435," ",$G435),AllocFactorMatrix,(W$4+1),FALSE)*$E440</f>
        <v>0</v>
      </c>
      <c r="X435" s="5">
        <f t="shared" si="233"/>
        <v>0</v>
      </c>
      <c r="Y435" s="5">
        <f>VLOOKUP(CONCATENATE($F435," ",$G435),AllocFactorMatrix,(Y$4+1),FALSE)*$E440</f>
        <v>0</v>
      </c>
      <c r="Z435" s="5">
        <f>VLOOKUP(CONCATENATE($F435," ",$G435),AllocFactorMatrix,(Z$4+1),FALSE)*$E440</f>
        <v>0</v>
      </c>
      <c r="AA435" s="5">
        <f t="shared" si="231"/>
        <v>0</v>
      </c>
      <c r="AB435" s="5">
        <f>VLOOKUP(CONCATENATE($F435," ",$G435),AllocFactorMatrix,(AB$4+1),FALSE)*$E440</f>
        <v>0</v>
      </c>
      <c r="AC435" s="5">
        <f>VLOOKUP(CONCATENATE($F435," ",$G435),AllocFactorMatrix,(AC$4+1),FALSE)*$E440</f>
        <v>0</v>
      </c>
      <c r="AD435" s="5">
        <f>VLOOKUP(CONCATENATE($F435," ",$G435),AllocFactorMatrix,(AD$4+1),FALSE)*$E440</f>
        <v>0</v>
      </c>
    </row>
    <row r="436" spans="4:30" hidden="1" outlineLevel="1">
      <c r="E436" s="55"/>
      <c r="F436" s="52" t="str">
        <f>F440</f>
        <v>CUST_TOTAL</v>
      </c>
      <c r="G436" s="55" t="str">
        <f>$G$11</f>
        <v>DISTPRI</v>
      </c>
      <c r="H436" s="4">
        <f t="shared" si="229"/>
        <v>0</v>
      </c>
      <c r="I436" s="5">
        <f>VLOOKUP(CONCATENATE($F436," ",$G436),AllocFactorMatrix,(I$4+1),FALSE)*$E440</f>
        <v>0</v>
      </c>
      <c r="J436" s="5">
        <f>VLOOKUP(CONCATENATE($F436," ",$G436),AllocFactorMatrix,(J$4+1),FALSE)*$E440</f>
        <v>0</v>
      </c>
      <c r="K436" s="5">
        <f>VLOOKUP(CONCATENATE($F436," ",$G436),AllocFactorMatrix,(K$4+1),FALSE)*$E440</f>
        <v>0</v>
      </c>
      <c r="L436" s="5">
        <f>VLOOKUP(CONCATENATE($F436," ",$G436),AllocFactorMatrix,(L$4+1),FALSE)*$E440</f>
        <v>0</v>
      </c>
      <c r="M436" s="5">
        <f>VLOOKUP(CONCATENATE($F436," ",$G436),AllocFactorMatrix,(M$4+1),FALSE)*$E440</f>
        <v>0</v>
      </c>
      <c r="N436" s="5">
        <f t="shared" si="230"/>
        <v>0</v>
      </c>
      <c r="O436" s="5">
        <f>VLOOKUP(CONCATENATE($F436," ",$G436),AllocFactorMatrix,(O$4+1),FALSE)*$E440</f>
        <v>0</v>
      </c>
      <c r="P436" s="5">
        <f>VLOOKUP(CONCATENATE($F436," ",$G436),AllocFactorMatrix,(P$4+1),FALSE)*$E440</f>
        <v>0</v>
      </c>
      <c r="Q436" s="5">
        <f>VLOOKUP(CONCATENATE($F436," ",$G436),AllocFactorMatrix,(Q$4+1),FALSE)*$E440</f>
        <v>0</v>
      </c>
      <c r="R436" s="5">
        <f>VLOOKUP(CONCATENATE($F436," ",$G436),AllocFactorMatrix,(R$4+1),FALSE)*$E440</f>
        <v>0</v>
      </c>
      <c r="S436" s="5">
        <f t="shared" si="232"/>
        <v>0</v>
      </c>
      <c r="T436" s="5">
        <f>VLOOKUP(CONCATENATE($F436," ",$G436),AllocFactorMatrix,(T$4+1),FALSE)*$E440</f>
        <v>0</v>
      </c>
      <c r="U436" s="5">
        <f>VLOOKUP(CONCATENATE($F436," ",$G436),AllocFactorMatrix,(U$4+1),FALSE)*$E440</f>
        <v>0</v>
      </c>
      <c r="V436" s="5">
        <f>VLOOKUP(CONCATENATE($F436," ",$G436),AllocFactorMatrix,(V$4+1),FALSE)*$E440</f>
        <v>0</v>
      </c>
      <c r="W436" s="5">
        <f>VLOOKUP(CONCATENATE($F436," ",$G436),AllocFactorMatrix,(W$4+1),FALSE)*$E440</f>
        <v>0</v>
      </c>
      <c r="X436" s="5">
        <f t="shared" si="233"/>
        <v>0</v>
      </c>
      <c r="Y436" s="5">
        <f>VLOOKUP(CONCATENATE($F436," ",$G436),AllocFactorMatrix,(Y$4+1),FALSE)*$E440</f>
        <v>0</v>
      </c>
      <c r="Z436" s="5">
        <f>VLOOKUP(CONCATENATE($F436," ",$G436),AllocFactorMatrix,(Z$4+1),FALSE)*$E440</f>
        <v>0</v>
      </c>
      <c r="AA436" s="5">
        <f t="shared" si="231"/>
        <v>0</v>
      </c>
      <c r="AB436" s="5">
        <f>VLOOKUP(CONCATENATE($F436," ",$G436),AllocFactorMatrix,(AB$4+1),FALSE)*$E440</f>
        <v>0</v>
      </c>
      <c r="AC436" s="5">
        <f>VLOOKUP(CONCATENATE($F436," ",$G436),AllocFactorMatrix,(AC$4+1),FALSE)*$E440</f>
        <v>0</v>
      </c>
      <c r="AD436" s="5">
        <f>VLOOKUP(CONCATENATE($F436," ",$G436),AllocFactorMatrix,(AD$4+1),FALSE)*$E440</f>
        <v>0</v>
      </c>
    </row>
    <row r="437" spans="4:30" hidden="1" outlineLevel="1">
      <c r="E437" s="55"/>
      <c r="F437" s="52" t="str">
        <f>F440</f>
        <v>CUST_TOTAL</v>
      </c>
      <c r="G437" s="55" t="str">
        <f>$G$12</f>
        <v>DISTSEC</v>
      </c>
      <c r="H437" s="4">
        <f t="shared" si="229"/>
        <v>0</v>
      </c>
      <c r="I437" s="5">
        <f>VLOOKUP(CONCATENATE($F437," ",$G437),AllocFactorMatrix,(I$4+1),FALSE)*$E440</f>
        <v>0</v>
      </c>
      <c r="J437" s="5">
        <f>VLOOKUP(CONCATENATE($F437," ",$G437),AllocFactorMatrix,(J$4+1),FALSE)*$E440</f>
        <v>0</v>
      </c>
      <c r="K437" s="5">
        <f>VLOOKUP(CONCATENATE($F437," ",$G437),AllocFactorMatrix,(K$4+1),FALSE)*$E440</f>
        <v>0</v>
      </c>
      <c r="L437" s="5">
        <f>VLOOKUP(CONCATENATE($F437," ",$G437),AllocFactorMatrix,(L$4+1),FALSE)*$E440</f>
        <v>0</v>
      </c>
      <c r="M437" s="5">
        <f>VLOOKUP(CONCATENATE($F437," ",$G437),AllocFactorMatrix,(M$4+1),FALSE)*$E440</f>
        <v>0</v>
      </c>
      <c r="N437" s="5">
        <f t="shared" si="230"/>
        <v>0</v>
      </c>
      <c r="O437" s="5">
        <f>VLOOKUP(CONCATENATE($F437," ",$G437),AllocFactorMatrix,(O$4+1),FALSE)*$E440</f>
        <v>0</v>
      </c>
      <c r="P437" s="5">
        <f>VLOOKUP(CONCATENATE($F437," ",$G437),AllocFactorMatrix,(P$4+1),FALSE)*$E440</f>
        <v>0</v>
      </c>
      <c r="Q437" s="5">
        <f>VLOOKUP(CONCATENATE($F437," ",$G437),AllocFactorMatrix,(Q$4+1),FALSE)*$E440</f>
        <v>0</v>
      </c>
      <c r="R437" s="5">
        <f>VLOOKUP(CONCATENATE($F437," ",$G437),AllocFactorMatrix,(R$4+1),FALSE)*$E440</f>
        <v>0</v>
      </c>
      <c r="S437" s="5">
        <f t="shared" si="232"/>
        <v>0</v>
      </c>
      <c r="T437" s="5">
        <f>VLOOKUP(CONCATENATE($F437," ",$G437),AllocFactorMatrix,(T$4+1),FALSE)*$E440</f>
        <v>0</v>
      </c>
      <c r="U437" s="5">
        <f>VLOOKUP(CONCATENATE($F437," ",$G437),AllocFactorMatrix,(U$4+1),FALSE)*$E440</f>
        <v>0</v>
      </c>
      <c r="V437" s="5">
        <f>VLOOKUP(CONCATENATE($F437," ",$G437),AllocFactorMatrix,(V$4+1),FALSE)*$E440</f>
        <v>0</v>
      </c>
      <c r="W437" s="5">
        <f>VLOOKUP(CONCATENATE($F437," ",$G437),AllocFactorMatrix,(W$4+1),FALSE)*$E440</f>
        <v>0</v>
      </c>
      <c r="X437" s="5">
        <f t="shared" si="233"/>
        <v>0</v>
      </c>
      <c r="Y437" s="5">
        <f>VLOOKUP(CONCATENATE($F437," ",$G437),AllocFactorMatrix,(Y$4+1),FALSE)*$E440</f>
        <v>0</v>
      </c>
      <c r="Z437" s="5">
        <f>VLOOKUP(CONCATENATE($F437," ",$G437),AllocFactorMatrix,(Z$4+1),FALSE)*$E440</f>
        <v>0</v>
      </c>
      <c r="AA437" s="5">
        <f t="shared" si="231"/>
        <v>0</v>
      </c>
      <c r="AB437" s="5">
        <f>VLOOKUP(CONCATENATE($F437," ",$G437),AllocFactorMatrix,(AB$4+1),FALSE)*$E440</f>
        <v>0</v>
      </c>
      <c r="AC437" s="5">
        <f>VLOOKUP(CONCATENATE($F437," ",$G437),AllocFactorMatrix,(AC$4+1),FALSE)*$E440</f>
        <v>0</v>
      </c>
      <c r="AD437" s="5">
        <f>VLOOKUP(CONCATENATE($F437," ",$G437),AllocFactorMatrix,(AD$4+1),FALSE)*$E440</f>
        <v>0</v>
      </c>
    </row>
    <row r="438" spans="4:30" hidden="1" outlineLevel="1">
      <c r="E438" s="55"/>
      <c r="F438" s="52" t="str">
        <f>F440</f>
        <v>CUST_TOTAL</v>
      </c>
      <c r="G438" s="55" t="str">
        <f>$G$13</f>
        <v>ENERGY</v>
      </c>
      <c r="H438" s="4">
        <f t="shared" si="229"/>
        <v>0</v>
      </c>
      <c r="I438" s="5">
        <f>VLOOKUP(CONCATENATE($F438," ",$G438),AllocFactorMatrix,(I$4+1),FALSE)*$E440</f>
        <v>0</v>
      </c>
      <c r="J438" s="5">
        <f>VLOOKUP(CONCATENATE($F438," ",$G438),AllocFactorMatrix,(J$4+1),FALSE)*$E440</f>
        <v>0</v>
      </c>
      <c r="K438" s="5">
        <f>VLOOKUP(CONCATENATE($F438," ",$G438),AllocFactorMatrix,(K$4+1),FALSE)*$E440</f>
        <v>0</v>
      </c>
      <c r="L438" s="5">
        <f>VLOOKUP(CONCATENATE($F438," ",$G438),AllocFactorMatrix,(L$4+1),FALSE)*$E440</f>
        <v>0</v>
      </c>
      <c r="M438" s="5">
        <f>VLOOKUP(CONCATENATE($F438," ",$G438),AllocFactorMatrix,(M$4+1),FALSE)*$E440</f>
        <v>0</v>
      </c>
      <c r="N438" s="5">
        <f t="shared" si="230"/>
        <v>0</v>
      </c>
      <c r="O438" s="5">
        <f>VLOOKUP(CONCATENATE($F438," ",$G438),AllocFactorMatrix,(O$4+1),FALSE)*$E440</f>
        <v>0</v>
      </c>
      <c r="P438" s="5">
        <f>VLOOKUP(CONCATENATE($F438," ",$G438),AllocFactorMatrix,(P$4+1),FALSE)*$E440</f>
        <v>0</v>
      </c>
      <c r="Q438" s="5">
        <f>VLOOKUP(CONCATENATE($F438," ",$G438),AllocFactorMatrix,(Q$4+1),FALSE)*$E440</f>
        <v>0</v>
      </c>
      <c r="R438" s="5">
        <f>VLOOKUP(CONCATENATE($F438," ",$G438),AllocFactorMatrix,(R$4+1),FALSE)*$E440</f>
        <v>0</v>
      </c>
      <c r="S438" s="5">
        <f t="shared" si="232"/>
        <v>0</v>
      </c>
      <c r="T438" s="5">
        <f>VLOOKUP(CONCATENATE($F438," ",$G438),AllocFactorMatrix,(T$4+1),FALSE)*$E440</f>
        <v>0</v>
      </c>
      <c r="U438" s="5">
        <f>VLOOKUP(CONCATENATE($F438," ",$G438),AllocFactorMatrix,(U$4+1),FALSE)*$E440</f>
        <v>0</v>
      </c>
      <c r="V438" s="5">
        <f>VLOOKUP(CONCATENATE($F438," ",$G438),AllocFactorMatrix,(V$4+1),FALSE)*$E440</f>
        <v>0</v>
      </c>
      <c r="W438" s="5">
        <f>VLOOKUP(CONCATENATE($F438," ",$G438),AllocFactorMatrix,(W$4+1),FALSE)*$E440</f>
        <v>0</v>
      </c>
      <c r="X438" s="5">
        <f t="shared" si="233"/>
        <v>0</v>
      </c>
      <c r="Y438" s="5">
        <f>VLOOKUP(CONCATENATE($F438," ",$G438),AllocFactorMatrix,(Y$4+1),FALSE)*$E440</f>
        <v>0</v>
      </c>
      <c r="Z438" s="5">
        <f>VLOOKUP(CONCATENATE($F438," ",$G438),AllocFactorMatrix,(Z$4+1),FALSE)*$E440</f>
        <v>0</v>
      </c>
      <c r="AA438" s="5">
        <f t="shared" si="231"/>
        <v>0</v>
      </c>
      <c r="AB438" s="5">
        <f>VLOOKUP(CONCATENATE($F438," ",$G438),AllocFactorMatrix,(AB$4+1),FALSE)*$E440</f>
        <v>0</v>
      </c>
      <c r="AC438" s="5">
        <f>VLOOKUP(CONCATENATE($F438," ",$G438),AllocFactorMatrix,(AC$4+1),FALSE)*$E440</f>
        <v>0</v>
      </c>
      <c r="AD438" s="5">
        <f>VLOOKUP(CONCATENATE($F438," ",$G438),AllocFactorMatrix,(AD$4+1),FALSE)*$E440</f>
        <v>0</v>
      </c>
    </row>
    <row r="439" spans="4:30" hidden="1" outlineLevel="1">
      <c r="E439" s="55"/>
      <c r="F439" s="52" t="str">
        <f>F440</f>
        <v>CUST_TOTAL</v>
      </c>
      <c r="G439" s="55" t="str">
        <f>$G$14</f>
        <v>CUSTOMER</v>
      </c>
      <c r="H439" s="4">
        <f t="shared" si="229"/>
        <v>-30846.999999999993</v>
      </c>
      <c r="I439" s="5">
        <f>VLOOKUP(CONCATENATE($F439," ",$G439),AllocFactorMatrix,(I$4+1),FALSE)*$E440</f>
        <v>-19655.458284908822</v>
      </c>
      <c r="J439" s="5">
        <f>VLOOKUP(CONCATENATE($F439," ",$G439),AllocFactorMatrix,(J$4+1),FALSE)*$E440</f>
        <v>-3439.2984676850983</v>
      </c>
      <c r="K439" s="5">
        <f>VLOOKUP(CONCATENATE($F439," ",$G439),AllocFactorMatrix,(K$4+1),FALSE)*$E440</f>
        <v>-965.93492212405067</v>
      </c>
      <c r="L439" s="5">
        <f>VLOOKUP(CONCATENATE($F439," ",$G439),AllocFactorMatrix,(L$4+1),FALSE)*$E440</f>
        <v>-11.23012728061946</v>
      </c>
      <c r="M439" s="5">
        <f>VLOOKUP(CONCATENATE($F439," ",$G439),AllocFactorMatrix,(M$4+1),FALSE)*$E440</f>
        <v>-0.86385594466303539</v>
      </c>
      <c r="N439" s="5">
        <f t="shared" si="230"/>
        <v>-978.02890534933317</v>
      </c>
      <c r="O439" s="5">
        <f>VLOOKUP(CONCATENATE($F439," ",$G439),AllocFactorMatrix,(O$4+1),FALSE)*$E440</f>
        <v>-84.513906586200292</v>
      </c>
      <c r="P439" s="5">
        <f>VLOOKUP(CONCATENATE($F439," ",$G439),AllocFactorMatrix,(P$4+1),FALSE)*$E440</f>
        <v>-8.4945834558531814</v>
      </c>
      <c r="Q439" s="5">
        <f>VLOOKUP(CONCATENATE($F439," ",$G439),AllocFactorMatrix,(Q$4+1),FALSE)*$E440</f>
        <v>-2.4475918432119337</v>
      </c>
      <c r="R439" s="5">
        <f>VLOOKUP(CONCATENATE($F439," ",$G439),AllocFactorMatrix,(R$4+1),FALSE)*$E440</f>
        <v>-0.28795198155434515</v>
      </c>
      <c r="S439" s="5">
        <f t="shared" si="232"/>
        <v>-95.744033866819748</v>
      </c>
      <c r="T439" s="5">
        <f>VLOOKUP(CONCATENATE($F439," ",$G439),AllocFactorMatrix,(T$4+1),FALSE)*$E440</f>
        <v>-0.5759039631086903</v>
      </c>
      <c r="U439" s="5">
        <f>VLOOKUP(CONCATENATE($F439," ",$G439),AllocFactorMatrix,(U$4+1),FALSE)*$E440</f>
        <v>-5.0391596772010399</v>
      </c>
      <c r="V439" s="5">
        <f>VLOOKUP(CONCATENATE($F439," ",$G439),AllocFactorMatrix,(V$4+1),FALSE)*$E440</f>
        <v>-3.5993997694293145</v>
      </c>
      <c r="W439" s="5">
        <f>VLOOKUP(CONCATENATE($F439," ",$G439),AllocFactorMatrix,(W$4+1),FALSE)*$E440</f>
        <v>-0.4319279723315177</v>
      </c>
      <c r="X439" s="5">
        <f t="shared" si="233"/>
        <v>-9.6463913820705631</v>
      </c>
      <c r="Y439" s="5">
        <f>VLOOKUP(CONCATENATE($F439," ",$G439),AllocFactorMatrix,(Y$4+1),FALSE)*$E440</f>
        <v>-23.180134515124784</v>
      </c>
      <c r="Z439" s="5">
        <f>VLOOKUP(CONCATENATE($F439," ",$G439),AllocFactorMatrix,(Z$4+1),FALSE)*$E440</f>
        <v>-0.14397599077717257</v>
      </c>
      <c r="AA439" s="5">
        <f t="shared" si="231"/>
        <v>-23.324110505901956</v>
      </c>
      <c r="AB439" s="5">
        <f>VLOOKUP(CONCATENATE($F439," ",$G439),AllocFactorMatrix,(AB$4+1),FALSE)*$E440</f>
        <v>-1.4397599077717258</v>
      </c>
      <c r="AC439" s="5">
        <f>VLOOKUP(CONCATENATE($F439," ",$G439),AllocFactorMatrix,(AC$4+1),FALSE)*$E440</f>
        <v>-6636.1413669014373</v>
      </c>
      <c r="AD439" s="5">
        <f>VLOOKUP(CONCATENATE($F439," ",$G439),AllocFactorMatrix,(AD$4+1),FALSE)*$E440</f>
        <v>-7.9186794927444915</v>
      </c>
    </row>
    <row r="440" spans="4:30" collapsed="1">
      <c r="D440" s="1" t="str">
        <f>+D1912</f>
        <v>Adj 11 - Remove HEAP Surcharge</v>
      </c>
      <c r="E440" s="61">
        <v>-30847</v>
      </c>
      <c r="F440" s="10" t="str">
        <f>+F1912</f>
        <v>CUST_TOTAL</v>
      </c>
      <c r="G440" s="55" t="str">
        <f>$G$15</f>
        <v>TOTAL</v>
      </c>
      <c r="H440" s="4">
        <f t="shared" si="229"/>
        <v>-30846.999999999993</v>
      </c>
      <c r="I440" s="5">
        <f>VLOOKUP(CONCATENATE($F440," ",$G440),AllocFactorMatrix,(I$4+1),FALSE)*$E440</f>
        <v>-19655.458284908822</v>
      </c>
      <c r="J440" s="5">
        <f>VLOOKUP(CONCATENATE($F440," ",$G440),AllocFactorMatrix,(J$4+1),FALSE)*$E440</f>
        <v>-3439.2984676850983</v>
      </c>
      <c r="K440" s="5">
        <f>VLOOKUP(CONCATENATE($F440," ",$G440),AllocFactorMatrix,(K$4+1),FALSE)*$E440</f>
        <v>-965.93492212405067</v>
      </c>
      <c r="L440" s="5">
        <f>VLOOKUP(CONCATENATE($F440," ",$G440),AllocFactorMatrix,(L$4+1),FALSE)*$E440</f>
        <v>-11.23012728061946</v>
      </c>
      <c r="M440" s="5">
        <f>VLOOKUP(CONCATENATE($F440," ",$G440),AllocFactorMatrix,(M$4+1),FALSE)*$E440</f>
        <v>-0.86385594466303539</v>
      </c>
      <c r="N440" s="5">
        <f t="shared" si="230"/>
        <v>-978.02890534933317</v>
      </c>
      <c r="O440" s="5">
        <f>VLOOKUP(CONCATENATE($F440," ",$G440),AllocFactorMatrix,(O$4+1),FALSE)*$E440</f>
        <v>-84.513906586200292</v>
      </c>
      <c r="P440" s="5">
        <f>VLOOKUP(CONCATENATE($F440," ",$G440),AllocFactorMatrix,(P$4+1),FALSE)*$E440</f>
        <v>-8.4945834558531814</v>
      </c>
      <c r="Q440" s="5">
        <f>VLOOKUP(CONCATENATE($F440," ",$G440),AllocFactorMatrix,(Q$4+1),FALSE)*$E440</f>
        <v>-2.4475918432119337</v>
      </c>
      <c r="R440" s="5">
        <f>VLOOKUP(CONCATENATE($F440," ",$G440),AllocFactorMatrix,(R$4+1),FALSE)*$E440</f>
        <v>-0.28795198155434515</v>
      </c>
      <c r="S440" s="5">
        <f t="shared" si="232"/>
        <v>-95.744033866819748</v>
      </c>
      <c r="T440" s="5">
        <f>VLOOKUP(CONCATENATE($F440," ",$G440),AllocFactorMatrix,(T$4+1),FALSE)*$E440</f>
        <v>-0.5759039631086903</v>
      </c>
      <c r="U440" s="5">
        <f>VLOOKUP(CONCATENATE($F440," ",$G440),AllocFactorMatrix,(U$4+1),FALSE)*$E440</f>
        <v>-5.0391596772010399</v>
      </c>
      <c r="V440" s="5">
        <f>VLOOKUP(CONCATENATE($F440," ",$G440),AllocFactorMatrix,(V$4+1),FALSE)*$E440</f>
        <v>-3.5993997694293145</v>
      </c>
      <c r="W440" s="5">
        <f>VLOOKUP(CONCATENATE($F440," ",$G440),AllocFactorMatrix,(W$4+1),FALSE)*$E440</f>
        <v>-0.4319279723315177</v>
      </c>
      <c r="X440" s="5">
        <f t="shared" si="233"/>
        <v>-9.6463913820705631</v>
      </c>
      <c r="Y440" s="5">
        <f>VLOOKUP(CONCATENATE($F440," ",$G440),AllocFactorMatrix,(Y$4+1),FALSE)*$E440</f>
        <v>-23.180134515124784</v>
      </c>
      <c r="Z440" s="5">
        <f>VLOOKUP(CONCATENATE($F440," ",$G440),AllocFactorMatrix,(Z$4+1),FALSE)*$E440</f>
        <v>-0.14397599077717257</v>
      </c>
      <c r="AA440" s="5">
        <f t="shared" si="231"/>
        <v>-23.324110505901956</v>
      </c>
      <c r="AB440" s="5">
        <f>VLOOKUP(CONCATENATE($F440," ",$G440),AllocFactorMatrix,(AB$4+1),FALSE)*$E440</f>
        <v>-1.4397599077717258</v>
      </c>
      <c r="AC440" s="5">
        <f>VLOOKUP(CONCATENATE($F440," ",$G440),AllocFactorMatrix,(AC$4+1),FALSE)*$E440</f>
        <v>-6636.1413669014373</v>
      </c>
      <c r="AD440" s="5">
        <f>VLOOKUP(CONCATENATE($F440," ",$G440),AllocFactorMatrix,(AD$4+1),FALSE)*$E440</f>
        <v>-7.9186794927444915</v>
      </c>
    </row>
    <row r="441" spans="4:30" hidden="1" outlineLevel="1">
      <c r="E441" s="55"/>
      <c r="F441" s="52" t="str">
        <f>F448</f>
        <v>CUST_TOTAL</v>
      </c>
      <c r="G441" s="55" t="str">
        <f>$G$8</f>
        <v>PRODUCTION</v>
      </c>
      <c r="H441" s="4">
        <f t="shared" ref="H441:H448" si="234">SUBTOTAL(9,I441:AD441)</f>
        <v>0</v>
      </c>
      <c r="I441" s="5">
        <f>VLOOKUP(CONCATENATE($F441," ",$G441),AllocFactorMatrix,(I$4+1),FALSE)*$E448</f>
        <v>0</v>
      </c>
      <c r="J441" s="5">
        <f>VLOOKUP(CONCATENATE($F441," ",$G441),AllocFactorMatrix,(J$4+1),FALSE)*$E448</f>
        <v>0</v>
      </c>
      <c r="K441" s="5">
        <f>VLOOKUP(CONCATENATE($F441," ",$G441),AllocFactorMatrix,(K$4+1),FALSE)*$E448</f>
        <v>0</v>
      </c>
      <c r="L441" s="5">
        <f>VLOOKUP(CONCATENATE($F441," ",$G441),AllocFactorMatrix,(L$4+1),FALSE)*$E448</f>
        <v>0</v>
      </c>
      <c r="M441" s="5">
        <f>VLOOKUP(CONCATENATE($F441," ",$G441),AllocFactorMatrix,(M$4+1),FALSE)*$E448</f>
        <v>0</v>
      </c>
      <c r="N441" s="5">
        <f t="shared" ref="N441:N448" si="235">SUBTOTAL(9,K441:M441)</f>
        <v>0</v>
      </c>
      <c r="O441" s="5">
        <f>VLOOKUP(CONCATENATE($F441," ",$G441),AllocFactorMatrix,(O$4+1),FALSE)*$E448</f>
        <v>0</v>
      </c>
      <c r="P441" s="5">
        <f>VLOOKUP(CONCATENATE($F441," ",$G441),AllocFactorMatrix,(P$4+1),FALSE)*$E448</f>
        <v>0</v>
      </c>
      <c r="Q441" s="5">
        <f>VLOOKUP(CONCATENATE($F441," ",$G441),AllocFactorMatrix,(Q$4+1),FALSE)*$E448</f>
        <v>0</v>
      </c>
      <c r="R441" s="5">
        <f>VLOOKUP(CONCATENATE($F441," ",$G441),AllocFactorMatrix,(R$4+1),FALSE)*$E448</f>
        <v>0</v>
      </c>
      <c r="S441" s="5">
        <f>SUBTOTAL(9,O441:R441)</f>
        <v>0</v>
      </c>
      <c r="T441" s="5">
        <f>VLOOKUP(CONCATENATE($F441," ",$G441),AllocFactorMatrix,(T$4+1),FALSE)*$E448</f>
        <v>0</v>
      </c>
      <c r="U441" s="5">
        <f>VLOOKUP(CONCATENATE($F441," ",$G441),AllocFactorMatrix,(U$4+1),FALSE)*$E448</f>
        <v>0</v>
      </c>
      <c r="V441" s="5">
        <f>VLOOKUP(CONCATENATE($F441," ",$G441),AllocFactorMatrix,(V$4+1),FALSE)*$E448</f>
        <v>0</v>
      </c>
      <c r="W441" s="5">
        <f>VLOOKUP(CONCATENATE($F441," ",$G441),AllocFactorMatrix,(W$4+1),FALSE)*$E448</f>
        <v>0</v>
      </c>
      <c r="X441" s="5">
        <f>SUBTOTAL(9,T441:W441)</f>
        <v>0</v>
      </c>
      <c r="Y441" s="5">
        <f>VLOOKUP(CONCATENATE($F441," ",$G441),AllocFactorMatrix,(Y$4+1),FALSE)*$E448</f>
        <v>0</v>
      </c>
      <c r="Z441" s="5">
        <f>VLOOKUP(CONCATENATE($F441," ",$G441),AllocFactorMatrix,(Z$4+1),FALSE)*$E448</f>
        <v>0</v>
      </c>
      <c r="AA441" s="5">
        <f t="shared" si="231"/>
        <v>0</v>
      </c>
      <c r="AB441" s="5">
        <f>VLOOKUP(CONCATENATE($F441," ",$G441),AllocFactorMatrix,(AB$4+1),FALSE)*$E448</f>
        <v>0</v>
      </c>
      <c r="AC441" s="5">
        <f>VLOOKUP(CONCATENATE($F441," ",$G441),AllocFactorMatrix,(AC$4+1),FALSE)*$E448</f>
        <v>0</v>
      </c>
      <c r="AD441" s="5">
        <f>VLOOKUP(CONCATENATE($F441," ",$G441),AllocFactorMatrix,(AD$4+1),FALSE)*$E448</f>
        <v>0</v>
      </c>
    </row>
    <row r="442" spans="4:30" hidden="1" outlineLevel="1">
      <c r="E442" s="55"/>
      <c r="F442" s="52" t="str">
        <f>F448</f>
        <v>CUST_TOTAL</v>
      </c>
      <c r="G442" s="55" t="str">
        <f>$G$9</f>
        <v>BULKTRAN</v>
      </c>
      <c r="H442" s="4">
        <f t="shared" si="234"/>
        <v>0</v>
      </c>
      <c r="I442" s="5">
        <f>VLOOKUP(CONCATENATE($F442," ",$G442),AllocFactorMatrix,(I$4+1),FALSE)*$E448</f>
        <v>0</v>
      </c>
      <c r="J442" s="5">
        <f>VLOOKUP(CONCATENATE($F442," ",$G442),AllocFactorMatrix,(J$4+1),FALSE)*$E448</f>
        <v>0</v>
      </c>
      <c r="K442" s="5">
        <f>VLOOKUP(CONCATENATE($F442," ",$G442),AllocFactorMatrix,(K$4+1),FALSE)*$E448</f>
        <v>0</v>
      </c>
      <c r="L442" s="5">
        <f>VLOOKUP(CONCATENATE($F442," ",$G442),AllocFactorMatrix,(L$4+1),FALSE)*$E448</f>
        <v>0</v>
      </c>
      <c r="M442" s="5">
        <f>VLOOKUP(CONCATENATE($F442," ",$G442),AllocFactorMatrix,(M$4+1),FALSE)*$E448</f>
        <v>0</v>
      </c>
      <c r="N442" s="5">
        <f t="shared" si="235"/>
        <v>0</v>
      </c>
      <c r="O442" s="5">
        <f>VLOOKUP(CONCATENATE($F442," ",$G442),AllocFactorMatrix,(O$4+1),FALSE)*$E448</f>
        <v>0</v>
      </c>
      <c r="P442" s="5">
        <f>VLOOKUP(CONCATENATE($F442," ",$G442),AllocFactorMatrix,(P$4+1),FALSE)*$E448</f>
        <v>0</v>
      </c>
      <c r="Q442" s="5">
        <f>VLOOKUP(CONCATENATE($F442," ",$G442),AllocFactorMatrix,(Q$4+1),FALSE)*$E448</f>
        <v>0</v>
      </c>
      <c r="R442" s="5">
        <f>VLOOKUP(CONCATENATE($F442," ",$G442),AllocFactorMatrix,(R$4+1),FALSE)*$E448</f>
        <v>0</v>
      </c>
      <c r="S442" s="5">
        <f t="shared" ref="S442:S448" si="236">SUBTOTAL(9,O442:R442)</f>
        <v>0</v>
      </c>
      <c r="T442" s="5">
        <f>VLOOKUP(CONCATENATE($F442," ",$G442),AllocFactorMatrix,(T$4+1),FALSE)*$E448</f>
        <v>0</v>
      </c>
      <c r="U442" s="5">
        <f>VLOOKUP(CONCATENATE($F442," ",$G442),AllocFactorMatrix,(U$4+1),FALSE)*$E448</f>
        <v>0</v>
      </c>
      <c r="V442" s="5">
        <f>VLOOKUP(CONCATENATE($F442," ",$G442),AllocFactorMatrix,(V$4+1),FALSE)*$E448</f>
        <v>0</v>
      </c>
      <c r="W442" s="5">
        <f>VLOOKUP(CONCATENATE($F442," ",$G442),AllocFactorMatrix,(W$4+1),FALSE)*$E448</f>
        <v>0</v>
      </c>
      <c r="X442" s="5">
        <f t="shared" ref="X442:X448" si="237">SUBTOTAL(9,T442:W442)</f>
        <v>0</v>
      </c>
      <c r="Y442" s="5">
        <f>VLOOKUP(CONCATENATE($F442," ",$G442),AllocFactorMatrix,(Y$4+1),FALSE)*$E448</f>
        <v>0</v>
      </c>
      <c r="Z442" s="5">
        <f>VLOOKUP(CONCATENATE($F442," ",$G442),AllocFactorMatrix,(Z$4+1),FALSE)*$E448</f>
        <v>0</v>
      </c>
      <c r="AA442" s="5">
        <f t="shared" si="231"/>
        <v>0</v>
      </c>
      <c r="AB442" s="5">
        <f>VLOOKUP(CONCATENATE($F442," ",$G442),AllocFactorMatrix,(AB$4+1),FALSE)*$E448</f>
        <v>0</v>
      </c>
      <c r="AC442" s="5">
        <f>VLOOKUP(CONCATENATE($F442," ",$G442),AllocFactorMatrix,(AC$4+1),FALSE)*$E448</f>
        <v>0</v>
      </c>
      <c r="AD442" s="5">
        <f>VLOOKUP(CONCATENATE($F442," ",$G442),AllocFactorMatrix,(AD$4+1),FALSE)*$E448</f>
        <v>0</v>
      </c>
    </row>
    <row r="443" spans="4:30" hidden="1" outlineLevel="1">
      <c r="E443" s="55"/>
      <c r="F443" s="52" t="str">
        <f>F448</f>
        <v>CUST_TOTAL</v>
      </c>
      <c r="G443" s="55" t="str">
        <f>$G$10</f>
        <v>SUBTRAN</v>
      </c>
      <c r="H443" s="4">
        <f t="shared" si="234"/>
        <v>0</v>
      </c>
      <c r="I443" s="5">
        <f>VLOOKUP(CONCATENATE($F443," ",$G443),AllocFactorMatrix,(I$4+1),FALSE)*$E448</f>
        <v>0</v>
      </c>
      <c r="J443" s="5">
        <f>VLOOKUP(CONCATENATE($F443," ",$G443),AllocFactorMatrix,(J$4+1),FALSE)*$E448</f>
        <v>0</v>
      </c>
      <c r="K443" s="5">
        <f>VLOOKUP(CONCATENATE($F443," ",$G443),AllocFactorMatrix,(K$4+1),FALSE)*$E448</f>
        <v>0</v>
      </c>
      <c r="L443" s="5">
        <f>VLOOKUP(CONCATENATE($F443," ",$G443),AllocFactorMatrix,(L$4+1),FALSE)*$E448</f>
        <v>0</v>
      </c>
      <c r="M443" s="5">
        <f>VLOOKUP(CONCATENATE($F443," ",$G443),AllocFactorMatrix,(M$4+1),FALSE)*$E448</f>
        <v>0</v>
      </c>
      <c r="N443" s="5">
        <f t="shared" si="235"/>
        <v>0</v>
      </c>
      <c r="O443" s="5">
        <f>VLOOKUP(CONCATENATE($F443," ",$G443),AllocFactorMatrix,(O$4+1),FALSE)*$E448</f>
        <v>0</v>
      </c>
      <c r="P443" s="5">
        <f>VLOOKUP(CONCATENATE($F443," ",$G443),AllocFactorMatrix,(P$4+1),FALSE)*$E448</f>
        <v>0</v>
      </c>
      <c r="Q443" s="5">
        <f>VLOOKUP(CONCATENATE($F443," ",$G443),AllocFactorMatrix,(Q$4+1),FALSE)*$E448</f>
        <v>0</v>
      </c>
      <c r="R443" s="5">
        <f>VLOOKUP(CONCATENATE($F443," ",$G443),AllocFactorMatrix,(R$4+1),FALSE)*$E448</f>
        <v>0</v>
      </c>
      <c r="S443" s="5">
        <f t="shared" si="236"/>
        <v>0</v>
      </c>
      <c r="T443" s="5">
        <f>VLOOKUP(CONCATENATE($F443," ",$G443),AllocFactorMatrix,(T$4+1),FALSE)*$E448</f>
        <v>0</v>
      </c>
      <c r="U443" s="5">
        <f>VLOOKUP(CONCATENATE($F443," ",$G443),AllocFactorMatrix,(U$4+1),FALSE)*$E448</f>
        <v>0</v>
      </c>
      <c r="V443" s="5">
        <f>VLOOKUP(CONCATENATE($F443," ",$G443),AllocFactorMatrix,(V$4+1),FALSE)*$E448</f>
        <v>0</v>
      </c>
      <c r="W443" s="5">
        <f>VLOOKUP(CONCATENATE($F443," ",$G443),AllocFactorMatrix,(W$4+1),FALSE)*$E448</f>
        <v>0</v>
      </c>
      <c r="X443" s="5">
        <f t="shared" si="237"/>
        <v>0</v>
      </c>
      <c r="Y443" s="5">
        <f>VLOOKUP(CONCATENATE($F443," ",$G443),AllocFactorMatrix,(Y$4+1),FALSE)*$E448</f>
        <v>0</v>
      </c>
      <c r="Z443" s="5">
        <f>VLOOKUP(CONCATENATE($F443," ",$G443),AllocFactorMatrix,(Z$4+1),FALSE)*$E448</f>
        <v>0</v>
      </c>
      <c r="AA443" s="5">
        <f t="shared" si="231"/>
        <v>0</v>
      </c>
      <c r="AB443" s="5">
        <f>VLOOKUP(CONCATENATE($F443," ",$G443),AllocFactorMatrix,(AB$4+1),FALSE)*$E448</f>
        <v>0</v>
      </c>
      <c r="AC443" s="5">
        <f>VLOOKUP(CONCATENATE($F443," ",$G443),AllocFactorMatrix,(AC$4+1),FALSE)*$E448</f>
        <v>0</v>
      </c>
      <c r="AD443" s="5">
        <f>VLOOKUP(CONCATENATE($F443," ",$G443),AllocFactorMatrix,(AD$4+1),FALSE)*$E448</f>
        <v>0</v>
      </c>
    </row>
    <row r="444" spans="4:30" hidden="1" outlineLevel="1">
      <c r="E444" s="55"/>
      <c r="F444" s="52" t="str">
        <f>F448</f>
        <v>CUST_TOTAL</v>
      </c>
      <c r="G444" s="55" t="str">
        <f>$G$11</f>
        <v>DISTPRI</v>
      </c>
      <c r="H444" s="4">
        <f t="shared" si="234"/>
        <v>0</v>
      </c>
      <c r="I444" s="5">
        <f>VLOOKUP(CONCATENATE($F444," ",$G444),AllocFactorMatrix,(I$4+1),FALSE)*$E448</f>
        <v>0</v>
      </c>
      <c r="J444" s="5">
        <f>VLOOKUP(CONCATENATE($F444," ",$G444),AllocFactorMatrix,(J$4+1),FALSE)*$E448</f>
        <v>0</v>
      </c>
      <c r="K444" s="5">
        <f>VLOOKUP(CONCATENATE($F444," ",$G444),AllocFactorMatrix,(K$4+1),FALSE)*$E448</f>
        <v>0</v>
      </c>
      <c r="L444" s="5">
        <f>VLOOKUP(CONCATENATE($F444," ",$G444),AllocFactorMatrix,(L$4+1),FALSE)*$E448</f>
        <v>0</v>
      </c>
      <c r="M444" s="5">
        <f>VLOOKUP(CONCATENATE($F444," ",$G444),AllocFactorMatrix,(M$4+1),FALSE)*$E448</f>
        <v>0</v>
      </c>
      <c r="N444" s="5">
        <f t="shared" si="235"/>
        <v>0</v>
      </c>
      <c r="O444" s="5">
        <f>VLOOKUP(CONCATENATE($F444," ",$G444),AllocFactorMatrix,(O$4+1),FALSE)*$E448</f>
        <v>0</v>
      </c>
      <c r="P444" s="5">
        <f>VLOOKUP(CONCATENATE($F444," ",$G444),AllocFactorMatrix,(P$4+1),FALSE)*$E448</f>
        <v>0</v>
      </c>
      <c r="Q444" s="5">
        <f>VLOOKUP(CONCATENATE($F444," ",$G444),AllocFactorMatrix,(Q$4+1),FALSE)*$E448</f>
        <v>0</v>
      </c>
      <c r="R444" s="5">
        <f>VLOOKUP(CONCATENATE($F444," ",$G444),AllocFactorMatrix,(R$4+1),FALSE)*$E448</f>
        <v>0</v>
      </c>
      <c r="S444" s="5">
        <f t="shared" si="236"/>
        <v>0</v>
      </c>
      <c r="T444" s="5">
        <f>VLOOKUP(CONCATENATE($F444," ",$G444),AllocFactorMatrix,(T$4+1),FALSE)*$E448</f>
        <v>0</v>
      </c>
      <c r="U444" s="5">
        <f>VLOOKUP(CONCATENATE($F444," ",$G444),AllocFactorMatrix,(U$4+1),FALSE)*$E448</f>
        <v>0</v>
      </c>
      <c r="V444" s="5">
        <f>VLOOKUP(CONCATENATE($F444," ",$G444),AllocFactorMatrix,(V$4+1),FALSE)*$E448</f>
        <v>0</v>
      </c>
      <c r="W444" s="5">
        <f>VLOOKUP(CONCATENATE($F444," ",$G444),AllocFactorMatrix,(W$4+1),FALSE)*$E448</f>
        <v>0</v>
      </c>
      <c r="X444" s="5">
        <f t="shared" si="237"/>
        <v>0</v>
      </c>
      <c r="Y444" s="5">
        <f>VLOOKUP(CONCATENATE($F444," ",$G444),AllocFactorMatrix,(Y$4+1),FALSE)*$E448</f>
        <v>0</v>
      </c>
      <c r="Z444" s="5">
        <f>VLOOKUP(CONCATENATE($F444," ",$G444),AllocFactorMatrix,(Z$4+1),FALSE)*$E448</f>
        <v>0</v>
      </c>
      <c r="AA444" s="5">
        <f t="shared" si="231"/>
        <v>0</v>
      </c>
      <c r="AB444" s="5">
        <f>VLOOKUP(CONCATENATE($F444," ",$G444),AllocFactorMatrix,(AB$4+1),FALSE)*$E448</f>
        <v>0</v>
      </c>
      <c r="AC444" s="5">
        <f>VLOOKUP(CONCATENATE($F444," ",$G444),AllocFactorMatrix,(AC$4+1),FALSE)*$E448</f>
        <v>0</v>
      </c>
      <c r="AD444" s="5">
        <f>VLOOKUP(CONCATENATE($F444," ",$G444),AllocFactorMatrix,(AD$4+1),FALSE)*$E448</f>
        <v>0</v>
      </c>
    </row>
    <row r="445" spans="4:30" hidden="1" outlineLevel="1">
      <c r="E445" s="55"/>
      <c r="F445" s="52" t="str">
        <f>F448</f>
        <v>CUST_TOTAL</v>
      </c>
      <c r="G445" s="55" t="str">
        <f>$G$12</f>
        <v>DISTSEC</v>
      </c>
      <c r="H445" s="4">
        <f t="shared" si="234"/>
        <v>0</v>
      </c>
      <c r="I445" s="5">
        <f>VLOOKUP(CONCATENATE($F445," ",$G445),AllocFactorMatrix,(I$4+1),FALSE)*$E448</f>
        <v>0</v>
      </c>
      <c r="J445" s="5">
        <f>VLOOKUP(CONCATENATE($F445," ",$G445),AllocFactorMatrix,(J$4+1),FALSE)*$E448</f>
        <v>0</v>
      </c>
      <c r="K445" s="5">
        <f>VLOOKUP(CONCATENATE($F445," ",$G445),AllocFactorMatrix,(K$4+1),FALSE)*$E448</f>
        <v>0</v>
      </c>
      <c r="L445" s="5">
        <f>VLOOKUP(CONCATENATE($F445," ",$G445),AllocFactorMatrix,(L$4+1),FALSE)*$E448</f>
        <v>0</v>
      </c>
      <c r="M445" s="5">
        <f>VLOOKUP(CONCATENATE($F445," ",$G445),AllocFactorMatrix,(M$4+1),FALSE)*$E448</f>
        <v>0</v>
      </c>
      <c r="N445" s="5">
        <f t="shared" si="235"/>
        <v>0</v>
      </c>
      <c r="O445" s="5">
        <f>VLOOKUP(CONCATENATE($F445," ",$G445),AllocFactorMatrix,(O$4+1),FALSE)*$E448</f>
        <v>0</v>
      </c>
      <c r="P445" s="5">
        <f>VLOOKUP(CONCATENATE($F445," ",$G445),AllocFactorMatrix,(P$4+1),FALSE)*$E448</f>
        <v>0</v>
      </c>
      <c r="Q445" s="5">
        <f>VLOOKUP(CONCATENATE($F445," ",$G445),AllocFactorMatrix,(Q$4+1),FALSE)*$E448</f>
        <v>0</v>
      </c>
      <c r="R445" s="5">
        <f>VLOOKUP(CONCATENATE($F445," ",$G445),AllocFactorMatrix,(R$4+1),FALSE)*$E448</f>
        <v>0</v>
      </c>
      <c r="S445" s="5">
        <f t="shared" si="236"/>
        <v>0</v>
      </c>
      <c r="T445" s="5">
        <f>VLOOKUP(CONCATENATE($F445," ",$G445),AllocFactorMatrix,(T$4+1),FALSE)*$E448</f>
        <v>0</v>
      </c>
      <c r="U445" s="5">
        <f>VLOOKUP(CONCATENATE($F445," ",$G445),AllocFactorMatrix,(U$4+1),FALSE)*$E448</f>
        <v>0</v>
      </c>
      <c r="V445" s="5">
        <f>VLOOKUP(CONCATENATE($F445," ",$G445),AllocFactorMatrix,(V$4+1),FALSE)*$E448</f>
        <v>0</v>
      </c>
      <c r="W445" s="5">
        <f>VLOOKUP(CONCATENATE($F445," ",$G445),AllocFactorMatrix,(W$4+1),FALSE)*$E448</f>
        <v>0</v>
      </c>
      <c r="X445" s="5">
        <f t="shared" si="237"/>
        <v>0</v>
      </c>
      <c r="Y445" s="5">
        <f>VLOOKUP(CONCATENATE($F445," ",$G445),AllocFactorMatrix,(Y$4+1),FALSE)*$E448</f>
        <v>0</v>
      </c>
      <c r="Z445" s="5">
        <f>VLOOKUP(CONCATENATE($F445," ",$G445),AllocFactorMatrix,(Z$4+1),FALSE)*$E448</f>
        <v>0</v>
      </c>
      <c r="AA445" s="5">
        <f t="shared" si="231"/>
        <v>0</v>
      </c>
      <c r="AB445" s="5">
        <f>VLOOKUP(CONCATENATE($F445," ",$G445),AllocFactorMatrix,(AB$4+1),FALSE)*$E448</f>
        <v>0</v>
      </c>
      <c r="AC445" s="5">
        <f>VLOOKUP(CONCATENATE($F445," ",$G445),AllocFactorMatrix,(AC$4+1),FALSE)*$E448</f>
        <v>0</v>
      </c>
      <c r="AD445" s="5">
        <f>VLOOKUP(CONCATENATE($F445," ",$G445),AllocFactorMatrix,(AD$4+1),FALSE)*$E448</f>
        <v>0</v>
      </c>
    </row>
    <row r="446" spans="4:30" hidden="1" outlineLevel="1">
      <c r="E446" s="55"/>
      <c r="F446" s="52" t="str">
        <f>F448</f>
        <v>CUST_TOTAL</v>
      </c>
      <c r="G446" s="55" t="str">
        <f>$G$13</f>
        <v>ENERGY</v>
      </c>
      <c r="H446" s="4">
        <f t="shared" si="234"/>
        <v>0</v>
      </c>
      <c r="I446" s="5">
        <f>VLOOKUP(CONCATENATE($F446," ",$G446),AllocFactorMatrix,(I$4+1),FALSE)*$E448</f>
        <v>0</v>
      </c>
      <c r="J446" s="5">
        <f>VLOOKUP(CONCATENATE($F446," ",$G446),AllocFactorMatrix,(J$4+1),FALSE)*$E448</f>
        <v>0</v>
      </c>
      <c r="K446" s="5">
        <f>VLOOKUP(CONCATENATE($F446," ",$G446),AllocFactorMatrix,(K$4+1),FALSE)*$E448</f>
        <v>0</v>
      </c>
      <c r="L446" s="5">
        <f>VLOOKUP(CONCATENATE($F446," ",$G446),AllocFactorMatrix,(L$4+1),FALSE)*$E448</f>
        <v>0</v>
      </c>
      <c r="M446" s="5">
        <f>VLOOKUP(CONCATENATE($F446," ",$G446),AllocFactorMatrix,(M$4+1),FALSE)*$E448</f>
        <v>0</v>
      </c>
      <c r="N446" s="5">
        <f t="shared" si="235"/>
        <v>0</v>
      </c>
      <c r="O446" s="5">
        <f>VLOOKUP(CONCATENATE($F446," ",$G446),AllocFactorMatrix,(O$4+1),FALSE)*$E448</f>
        <v>0</v>
      </c>
      <c r="P446" s="5">
        <f>VLOOKUP(CONCATENATE($F446," ",$G446),AllocFactorMatrix,(P$4+1),FALSE)*$E448</f>
        <v>0</v>
      </c>
      <c r="Q446" s="5">
        <f>VLOOKUP(CONCATENATE($F446," ",$G446),AllocFactorMatrix,(Q$4+1),FALSE)*$E448</f>
        <v>0</v>
      </c>
      <c r="R446" s="5">
        <f>VLOOKUP(CONCATENATE($F446," ",$G446),AllocFactorMatrix,(R$4+1),FALSE)*$E448</f>
        <v>0</v>
      </c>
      <c r="S446" s="5">
        <f t="shared" si="236"/>
        <v>0</v>
      </c>
      <c r="T446" s="5">
        <f>VLOOKUP(CONCATENATE($F446," ",$G446),AllocFactorMatrix,(T$4+1),FALSE)*$E448</f>
        <v>0</v>
      </c>
      <c r="U446" s="5">
        <f>VLOOKUP(CONCATENATE($F446," ",$G446),AllocFactorMatrix,(U$4+1),FALSE)*$E448</f>
        <v>0</v>
      </c>
      <c r="V446" s="5">
        <f>VLOOKUP(CONCATENATE($F446," ",$G446),AllocFactorMatrix,(V$4+1),FALSE)*$E448</f>
        <v>0</v>
      </c>
      <c r="W446" s="5">
        <f>VLOOKUP(CONCATENATE($F446," ",$G446),AllocFactorMatrix,(W$4+1),FALSE)*$E448</f>
        <v>0</v>
      </c>
      <c r="X446" s="5">
        <f t="shared" si="237"/>
        <v>0</v>
      </c>
      <c r="Y446" s="5">
        <f>VLOOKUP(CONCATENATE($F446," ",$G446),AllocFactorMatrix,(Y$4+1),FALSE)*$E448</f>
        <v>0</v>
      </c>
      <c r="Z446" s="5">
        <f>VLOOKUP(CONCATENATE($F446," ",$G446),AllocFactorMatrix,(Z$4+1),FALSE)*$E448</f>
        <v>0</v>
      </c>
      <c r="AA446" s="5">
        <f t="shared" si="231"/>
        <v>0</v>
      </c>
      <c r="AB446" s="5">
        <f>VLOOKUP(CONCATENATE($F446," ",$G446),AllocFactorMatrix,(AB$4+1),FALSE)*$E448</f>
        <v>0</v>
      </c>
      <c r="AC446" s="5">
        <f>VLOOKUP(CONCATENATE($F446," ",$G446),AllocFactorMatrix,(AC$4+1),FALSE)*$E448</f>
        <v>0</v>
      </c>
      <c r="AD446" s="5">
        <f>VLOOKUP(CONCATENATE($F446," ",$G446),AllocFactorMatrix,(AD$4+1),FALSE)*$E448</f>
        <v>0</v>
      </c>
    </row>
    <row r="447" spans="4:30" hidden="1" outlineLevel="1">
      <c r="E447" s="55"/>
      <c r="F447" s="52" t="str">
        <f>F448</f>
        <v>CUST_TOTAL</v>
      </c>
      <c r="G447" s="55" t="str">
        <f>$G$14</f>
        <v>CUSTOMER</v>
      </c>
      <c r="H447" s="4">
        <f t="shared" si="234"/>
        <v>-37876</v>
      </c>
      <c r="I447" s="5">
        <f>VLOOKUP(CONCATENATE($F447," ",$G447),AllocFactorMatrix,(I$4+1),FALSE)*$E448</f>
        <v>-24134.280092041576</v>
      </c>
      <c r="J447" s="5">
        <f>VLOOKUP(CONCATENATE($F447," ",$G447),AllocFactorMatrix,(J$4+1),FALSE)*$E448</f>
        <v>-4222.9996032690633</v>
      </c>
      <c r="K447" s="5">
        <f>VLOOKUP(CONCATENATE($F447," ",$G447),AllocFactorMatrix,(K$4+1),FALSE)*$E448</f>
        <v>-1186.0391970165833</v>
      </c>
      <c r="L447" s="5">
        <f>VLOOKUP(CONCATENATE($F447," ",$G447),AllocFactorMatrix,(L$4+1),FALSE)*$E448</f>
        <v>-13.789097833849084</v>
      </c>
      <c r="M447" s="5">
        <f>VLOOKUP(CONCATENATE($F447," ",$G447),AllocFactorMatrix,(M$4+1),FALSE)*$E448</f>
        <v>-1.0606998333730064</v>
      </c>
      <c r="N447" s="5">
        <f t="shared" si="235"/>
        <v>-1200.8889946838055</v>
      </c>
      <c r="O447" s="5">
        <f>VLOOKUP(CONCATENATE($F447," ",$G447),AllocFactorMatrix,(O$4+1),FALSE)*$E448</f>
        <v>-103.77180036499246</v>
      </c>
      <c r="P447" s="5">
        <f>VLOOKUP(CONCATENATE($F447," ",$G447),AllocFactorMatrix,(P$4+1),FALSE)*$E448</f>
        <v>-10.430215028167897</v>
      </c>
      <c r="Q447" s="5">
        <f>VLOOKUP(CONCATENATE($F447," ",$G447),AllocFactorMatrix,(Q$4+1),FALSE)*$E448</f>
        <v>-3.0053161945568516</v>
      </c>
      <c r="R447" s="5">
        <f>VLOOKUP(CONCATENATE($F447," ",$G447),AllocFactorMatrix,(R$4+1),FALSE)*$E448</f>
        <v>-0.35356661112433546</v>
      </c>
      <c r="S447" s="5">
        <f t="shared" si="236"/>
        <v>-117.56089819884154</v>
      </c>
      <c r="T447" s="5">
        <f>VLOOKUP(CONCATENATE($F447," ",$G447),AllocFactorMatrix,(T$4+1),FALSE)*$E448</f>
        <v>-0.70713322224867092</v>
      </c>
      <c r="U447" s="5">
        <f>VLOOKUP(CONCATENATE($F447," ",$G447),AllocFactorMatrix,(U$4+1),FALSE)*$E448</f>
        <v>-6.1874156946758712</v>
      </c>
      <c r="V447" s="5">
        <f>VLOOKUP(CONCATENATE($F447," ",$G447),AllocFactorMatrix,(V$4+1),FALSE)*$E448</f>
        <v>-4.4195826390541937</v>
      </c>
      <c r="W447" s="5">
        <f>VLOOKUP(CONCATENATE($F447," ",$G447),AllocFactorMatrix,(W$4+1),FALSE)*$E448</f>
        <v>-0.53034991668650322</v>
      </c>
      <c r="X447" s="5">
        <f t="shared" si="237"/>
        <v>-11.84448147266524</v>
      </c>
      <c r="Y447" s="5">
        <f>VLOOKUP(CONCATENATE($F447," ",$G447),AllocFactorMatrix,(Y$4+1),FALSE)*$E448</f>
        <v>-28.462112195509008</v>
      </c>
      <c r="Z447" s="5">
        <f>VLOOKUP(CONCATENATE($F447," ",$G447),AllocFactorMatrix,(Z$4+1),FALSE)*$E448</f>
        <v>-0.17678330556216773</v>
      </c>
      <c r="AA447" s="5">
        <f t="shared" si="231"/>
        <v>-28.638895501071175</v>
      </c>
      <c r="AB447" s="5">
        <f>VLOOKUP(CONCATENATE($F447," ",$G447),AllocFactorMatrix,(AB$4+1),FALSE)*$E448</f>
        <v>-1.7678330556216775</v>
      </c>
      <c r="AC447" s="5">
        <f>VLOOKUP(CONCATENATE($F447," ",$G447),AllocFactorMatrix,(AC$4+1),FALSE)*$E448</f>
        <v>-8148.2961199714346</v>
      </c>
      <c r="AD447" s="5">
        <f>VLOOKUP(CONCATENATE($F447," ",$G447),AllocFactorMatrix,(AD$4+1),FALSE)*$E448</f>
        <v>-9.7230818059192252</v>
      </c>
    </row>
    <row r="448" spans="4:30" collapsed="1">
      <c r="D448" s="1" t="str">
        <f>+D1920</f>
        <v>Adj 12 - Remove Economic Development Surcharge</v>
      </c>
      <c r="E448" s="61">
        <v>-37876</v>
      </c>
      <c r="F448" s="10" t="str">
        <f>+F1920</f>
        <v>CUST_TOTAL</v>
      </c>
      <c r="G448" s="55" t="str">
        <f>$G$15</f>
        <v>TOTAL</v>
      </c>
      <c r="H448" s="4">
        <f t="shared" si="234"/>
        <v>-37876</v>
      </c>
      <c r="I448" s="5">
        <f>VLOOKUP(CONCATENATE($F448," ",$G448),AllocFactorMatrix,(I$4+1),FALSE)*$E448</f>
        <v>-24134.280092041576</v>
      </c>
      <c r="J448" s="5">
        <f>VLOOKUP(CONCATENATE($F448," ",$G448),AllocFactorMatrix,(J$4+1),FALSE)*$E448</f>
        <v>-4222.9996032690633</v>
      </c>
      <c r="K448" s="5">
        <f>VLOOKUP(CONCATENATE($F448," ",$G448),AllocFactorMatrix,(K$4+1),FALSE)*$E448</f>
        <v>-1186.0391970165833</v>
      </c>
      <c r="L448" s="5">
        <f>VLOOKUP(CONCATENATE($F448," ",$G448),AllocFactorMatrix,(L$4+1),FALSE)*$E448</f>
        <v>-13.789097833849084</v>
      </c>
      <c r="M448" s="5">
        <f>VLOOKUP(CONCATENATE($F448," ",$G448),AllocFactorMatrix,(M$4+1),FALSE)*$E448</f>
        <v>-1.0606998333730064</v>
      </c>
      <c r="N448" s="5">
        <f t="shared" si="235"/>
        <v>-1200.8889946838055</v>
      </c>
      <c r="O448" s="5">
        <f>VLOOKUP(CONCATENATE($F448," ",$G448),AllocFactorMatrix,(O$4+1),FALSE)*$E448</f>
        <v>-103.77180036499246</v>
      </c>
      <c r="P448" s="5">
        <f>VLOOKUP(CONCATENATE($F448," ",$G448),AllocFactorMatrix,(P$4+1),FALSE)*$E448</f>
        <v>-10.430215028167897</v>
      </c>
      <c r="Q448" s="5">
        <f>VLOOKUP(CONCATENATE($F448," ",$G448),AllocFactorMatrix,(Q$4+1),FALSE)*$E448</f>
        <v>-3.0053161945568516</v>
      </c>
      <c r="R448" s="5">
        <f>VLOOKUP(CONCATENATE($F448," ",$G448),AllocFactorMatrix,(R$4+1),FALSE)*$E448</f>
        <v>-0.35356661112433546</v>
      </c>
      <c r="S448" s="5">
        <f t="shared" si="236"/>
        <v>-117.56089819884154</v>
      </c>
      <c r="T448" s="5">
        <f>VLOOKUP(CONCATENATE($F448," ",$G448),AllocFactorMatrix,(T$4+1),FALSE)*$E448</f>
        <v>-0.70713322224867092</v>
      </c>
      <c r="U448" s="5">
        <f>VLOOKUP(CONCATENATE($F448," ",$G448),AllocFactorMatrix,(U$4+1),FALSE)*$E448</f>
        <v>-6.1874156946758712</v>
      </c>
      <c r="V448" s="5">
        <f>VLOOKUP(CONCATENATE($F448," ",$G448),AllocFactorMatrix,(V$4+1),FALSE)*$E448</f>
        <v>-4.4195826390541937</v>
      </c>
      <c r="W448" s="5">
        <f>VLOOKUP(CONCATENATE($F448," ",$G448),AllocFactorMatrix,(W$4+1),FALSE)*$E448</f>
        <v>-0.53034991668650322</v>
      </c>
      <c r="X448" s="5">
        <f t="shared" si="237"/>
        <v>-11.84448147266524</v>
      </c>
      <c r="Y448" s="5">
        <f>VLOOKUP(CONCATENATE($F448," ",$G448),AllocFactorMatrix,(Y$4+1),FALSE)*$E448</f>
        <v>-28.462112195509008</v>
      </c>
      <c r="Z448" s="5">
        <f>VLOOKUP(CONCATENATE($F448," ",$G448),AllocFactorMatrix,(Z$4+1),FALSE)*$E448</f>
        <v>-0.17678330556216773</v>
      </c>
      <c r="AA448" s="5">
        <f t="shared" si="231"/>
        <v>-28.638895501071175</v>
      </c>
      <c r="AB448" s="5">
        <f>VLOOKUP(CONCATENATE($F448," ",$G448),AllocFactorMatrix,(AB$4+1),FALSE)*$E448</f>
        <v>-1.7678330556216775</v>
      </c>
      <c r="AC448" s="5">
        <f>VLOOKUP(CONCATENATE($F448," ",$G448),AllocFactorMatrix,(AC$4+1),FALSE)*$E448</f>
        <v>-8148.2961199714346</v>
      </c>
      <c r="AD448" s="5">
        <f>VLOOKUP(CONCATENATE($F448," ",$G448),AllocFactorMatrix,(AD$4+1),FALSE)*$E448</f>
        <v>-9.7230818059192252</v>
      </c>
    </row>
    <row r="449" spans="1:30" hidden="1" outlineLevel="1">
      <c r="E449" s="55"/>
      <c r="F449" s="52" t="str">
        <f>F456</f>
        <v>REVYEC_EXP_OM</v>
      </c>
      <c r="G449" s="55" t="str">
        <f>$G$8</f>
        <v>PRODUCTION</v>
      </c>
      <c r="H449" s="4">
        <f ca="1">SUBTOTAL(9,I449:AD449)</f>
        <v>-68522.239042952482</v>
      </c>
      <c r="I449" s="5">
        <f ca="1">VLOOKUP(CONCATENATE($F449," ",$G449),AllocFactorMatrix,(I$4+1),FALSE)*$E456</f>
        <v>-11146.869035043544</v>
      </c>
      <c r="J449" s="5">
        <f ca="1">VLOOKUP(CONCATENATE($F449," ",$G449),AllocFactorMatrix,(J$4+1),FALSE)*$E456</f>
        <v>-1142.1273756641467</v>
      </c>
      <c r="K449" s="5">
        <f ca="1">VLOOKUP(CONCATENATE($F449," ",$G449),AllocFactorMatrix,(K$4+1),FALSE)*$E456</f>
        <v>-2411.4772845924558</v>
      </c>
      <c r="L449" s="5">
        <f ca="1">VLOOKUP(CONCATENATE($F449," ",$G449),AllocFactorMatrix,(L$4+1),FALSE)*$E456</f>
        <v>-3336.6858397721849</v>
      </c>
      <c r="M449" s="5">
        <f ca="1">VLOOKUP(CONCATENATE($F449," ",$G449),AllocFactorMatrix,(M$4+1),FALSE)*$E456</f>
        <v>-1330.7371128970387</v>
      </c>
      <c r="N449" s="5">
        <f t="shared" ref="N449:N456" ca="1" si="238">SUBTOTAL(9,K449:M449)</f>
        <v>-7078.9002372616796</v>
      </c>
      <c r="O449" s="5">
        <f ca="1">VLOOKUP(CONCATENATE($F449," ",$G449),AllocFactorMatrix,(O$4+1),FALSE)*$E456</f>
        <v>10059.697075581464</v>
      </c>
      <c r="P449" s="5">
        <f ca="1">VLOOKUP(CONCATENATE($F449," ",$G449),AllocFactorMatrix,(P$4+1),FALSE)*$E456</f>
        <v>4947.6321971989228</v>
      </c>
      <c r="Q449" s="5">
        <f ca="1">VLOOKUP(CONCATENATE($F449," ",$G449),AllocFactorMatrix,(Q$4+1),FALSE)*$E456</f>
        <v>0</v>
      </c>
      <c r="R449" s="5">
        <f ca="1">VLOOKUP(CONCATENATE($F449," ",$G449),AllocFactorMatrix,(R$4+1),FALSE)*$E456</f>
        <v>0</v>
      </c>
      <c r="S449" s="5">
        <f ca="1">SUBTOTAL(9,O449:R449)</f>
        <v>15007.329272780386</v>
      </c>
      <c r="T449" s="5">
        <f ca="1">VLOOKUP(CONCATENATE($F449," ",$G449),AllocFactorMatrix,(T$4+1),FALSE)*$E456</f>
        <v>0</v>
      </c>
      <c r="U449" s="5">
        <f ca="1">VLOOKUP(CONCATENATE($F449," ",$G449),AllocFactorMatrix,(U$4+1),FALSE)*$E456</f>
        <v>-11377.899719353603</v>
      </c>
      <c r="V449" s="5">
        <f ca="1">VLOOKUP(CONCATENATE($F449," ",$G449),AllocFactorMatrix,(V$4+1),FALSE)*$E456</f>
        <v>-31493.708807854222</v>
      </c>
      <c r="W449" s="5">
        <f ca="1">VLOOKUP(CONCATENATE($F449," ",$G449),AllocFactorMatrix,(W$4+1),FALSE)*$E456</f>
        <v>-20422.074396365482</v>
      </c>
      <c r="X449" s="5">
        <f ca="1">SUBTOTAL(9,T449:W449)</f>
        <v>-63293.682923573309</v>
      </c>
      <c r="Y449" s="5">
        <f ca="1">VLOOKUP(CONCATENATE($F449," ",$G449),AllocFactorMatrix,(Y$4+1),FALSE)*$E456</f>
        <v>-867.98874419020217</v>
      </c>
      <c r="Z449" s="5">
        <f ca="1">VLOOKUP(CONCATENATE($F449," ",$G449),AllocFactorMatrix,(Z$4+1),FALSE)*$E456</f>
        <v>0</v>
      </c>
      <c r="AA449" s="5">
        <f t="shared" ca="1" si="231"/>
        <v>-867.98874419020217</v>
      </c>
      <c r="AB449" s="5">
        <f ca="1">VLOOKUP(CONCATENATE($F449," ",$G449),AllocFactorMatrix,(AB$4+1),FALSE)*$E456</f>
        <v>0</v>
      </c>
      <c r="AC449" s="5">
        <f ca="1">VLOOKUP(CONCATENATE($F449," ",$G449),AllocFactorMatrix,(AC$4+1),FALSE)*$E456</f>
        <v>0</v>
      </c>
      <c r="AD449" s="5">
        <f ca="1">VLOOKUP(CONCATENATE($F449," ",$G449),AllocFactorMatrix,(AD$4+1),FALSE)*$E456</f>
        <v>0</v>
      </c>
    </row>
    <row r="450" spans="1:30" hidden="1" outlineLevel="1">
      <c r="E450" s="55"/>
      <c r="F450" s="52" t="str">
        <f>F456</f>
        <v>REVYEC_EXP_OM</v>
      </c>
      <c r="G450" s="55" t="str">
        <f>$G$9</f>
        <v>BULKTRAN</v>
      </c>
      <c r="H450" s="4">
        <f t="shared" ref="H450:H456" ca="1" si="239">SUBTOTAL(9,I450:AD450)</f>
        <v>-3707.920240092441</v>
      </c>
      <c r="I450" s="5">
        <f ca="1">VLOOKUP(CONCATENATE($F450," ",$G450),AllocFactorMatrix,(I$4+1),FALSE)*$E456</f>
        <v>-600.58521525184005</v>
      </c>
      <c r="J450" s="5">
        <f ca="1">VLOOKUP(CONCATENATE($F450," ",$G450),AllocFactorMatrix,(J$4+1),FALSE)*$E456</f>
        <v>-62.304045812319352</v>
      </c>
      <c r="K450" s="5">
        <f ca="1">VLOOKUP(CONCATENATE($F450," ",$G450),AllocFactorMatrix,(K$4+1),FALSE)*$E456</f>
        <v>-131.16447426139644</v>
      </c>
      <c r="L450" s="5">
        <f ca="1">VLOOKUP(CONCATENATE($F450," ",$G450),AllocFactorMatrix,(L$4+1),FALSE)*$E456</f>
        <v>-181.24205427668866</v>
      </c>
      <c r="M450" s="5">
        <f ca="1">VLOOKUP(CONCATENATE($F450," ",$G450),AllocFactorMatrix,(M$4+1),FALSE)*$E456</f>
        <v>-74.332192863958468</v>
      </c>
      <c r="N450" s="5">
        <f t="shared" ca="1" si="238"/>
        <v>-386.73872140204361</v>
      </c>
      <c r="O450" s="5">
        <f ca="1">VLOOKUP(CONCATENATE($F450," ",$G450),AllocFactorMatrix,(O$4+1),FALSE)*$E456</f>
        <v>547.11680744182149</v>
      </c>
      <c r="P450" s="5">
        <f ca="1">VLOOKUP(CONCATENATE($F450," ",$G450),AllocFactorMatrix,(P$4+1),FALSE)*$E456</f>
        <v>269.40963069584041</v>
      </c>
      <c r="Q450" s="5">
        <f ca="1">VLOOKUP(CONCATENATE($F450," ",$G450),AllocFactorMatrix,(Q$4+1),FALSE)*$E456</f>
        <v>0</v>
      </c>
      <c r="R450" s="5">
        <f ca="1">VLOOKUP(CONCATENATE($F450," ",$G450),AllocFactorMatrix,(R$4+1),FALSE)*$E456</f>
        <v>0</v>
      </c>
      <c r="S450" s="5">
        <f t="shared" ref="S450:S456" ca="1" si="240">SUBTOTAL(9,O450:R450)</f>
        <v>816.5264381376619</v>
      </c>
      <c r="T450" s="5">
        <f ca="1">VLOOKUP(CONCATENATE($F450," ",$G450),AllocFactorMatrix,(T$4+1),FALSE)*$E456</f>
        <v>0</v>
      </c>
      <c r="U450" s="5">
        <f ca="1">VLOOKUP(CONCATENATE($F450," ",$G450),AllocFactorMatrix,(U$4+1),FALSE)*$E456</f>
        <v>-616.69384361977268</v>
      </c>
      <c r="V450" s="5">
        <f ca="1">VLOOKUP(CONCATENATE($F450," ",$G450),AllocFactorMatrix,(V$4+1),FALSE)*$E456</f>
        <v>-1707.5709416546986</v>
      </c>
      <c r="W450" s="5">
        <f ca="1">VLOOKUP(CONCATENATE($F450," ",$G450),AllocFactorMatrix,(W$4+1),FALSE)*$E456</f>
        <v>-1103.4677458708454</v>
      </c>
      <c r="X450" s="5">
        <f t="shared" ref="X450:X456" ca="1" si="241">SUBTOTAL(9,T450:W450)</f>
        <v>-3427.7325311453169</v>
      </c>
      <c r="Y450" s="5">
        <f ca="1">VLOOKUP(CONCATENATE($F450," ",$G450),AllocFactorMatrix,(Y$4+1),FALSE)*$E456</f>
        <v>-47.086164618582863</v>
      </c>
      <c r="Z450" s="5">
        <f ca="1">VLOOKUP(CONCATENATE($F450," ",$G450),AllocFactorMatrix,(Z$4+1),FALSE)*$E456</f>
        <v>0</v>
      </c>
      <c r="AA450" s="5">
        <f t="shared" ca="1" si="231"/>
        <v>-47.086164618582863</v>
      </c>
      <c r="AB450" s="5">
        <f ca="1">VLOOKUP(CONCATENATE($F450," ",$G450),AllocFactorMatrix,(AB$4+1),FALSE)*$E456</f>
        <v>0</v>
      </c>
      <c r="AC450" s="5">
        <f ca="1">VLOOKUP(CONCATENATE($F450," ",$G450),AllocFactorMatrix,(AC$4+1),FALSE)*$E456</f>
        <v>0</v>
      </c>
      <c r="AD450" s="5">
        <f ca="1">VLOOKUP(CONCATENATE($F450," ",$G450),AllocFactorMatrix,(AD$4+1),FALSE)*$E456</f>
        <v>0</v>
      </c>
    </row>
    <row r="451" spans="1:30" hidden="1" outlineLevel="1">
      <c r="E451" s="55"/>
      <c r="F451" s="52" t="str">
        <f>F456</f>
        <v>REVYEC_EXP_OM</v>
      </c>
      <c r="G451" s="55" t="str">
        <f>$G$10</f>
        <v>SUBTRAN</v>
      </c>
      <c r="H451" s="4">
        <f t="shared" ca="1" si="239"/>
        <v>-660.64209877829285</v>
      </c>
      <c r="I451" s="5">
        <f ca="1">VLOOKUP(CONCATENATE($F451," ",$G451),AllocFactorMatrix,(I$4+1),FALSE)*$E456</f>
        <v>-130.61659020602863</v>
      </c>
      <c r="J451" s="5">
        <f ca="1">VLOOKUP(CONCATENATE($F451," ",$G451),AllocFactorMatrix,(J$4+1),FALSE)*$E456</f>
        <v>-13.219939560103086</v>
      </c>
      <c r="K451" s="5">
        <f ca="1">VLOOKUP(CONCATENATE($F451," ",$G451),AllocFactorMatrix,(K$4+1),FALSE)*$E456</f>
        <v>-27.645571050827535</v>
      </c>
      <c r="L451" s="5">
        <f ca="1">VLOOKUP(CONCATENATE($F451," ",$G451),AllocFactorMatrix,(L$4+1),FALSE)*$E456</f>
        <v>-37.489154865887279</v>
      </c>
      <c r="M451" s="5">
        <f ca="1">VLOOKUP(CONCATENATE($F451," ",$G451),AllocFactorMatrix,(M$4+1),FALSE)*$E456</f>
        <v>-20.540825810195567</v>
      </c>
      <c r="N451" s="5">
        <f t="shared" ca="1" si="238"/>
        <v>-85.675551726910385</v>
      </c>
      <c r="O451" s="5">
        <f ca="1">VLOOKUP(CONCATENATE($F451," ",$G451),AllocFactorMatrix,(O$4+1),FALSE)*$E456</f>
        <v>114.61278584540996</v>
      </c>
      <c r="P451" s="5">
        <f ca="1">VLOOKUP(CONCATENATE($F451," ",$G451),AllocFactorMatrix,(P$4+1),FALSE)*$E456</f>
        <v>56.302761674131311</v>
      </c>
      <c r="Q451" s="5">
        <f ca="1">VLOOKUP(CONCATENATE($F451," ",$G451),AllocFactorMatrix,(Q$4+1),FALSE)*$E456</f>
        <v>0</v>
      </c>
      <c r="R451" s="5">
        <f ca="1">VLOOKUP(CONCATENATE($F451," ",$G451),AllocFactorMatrix,(R$4+1),FALSE)*$E456</f>
        <v>0</v>
      </c>
      <c r="S451" s="5">
        <f t="shared" ca="1" si="240"/>
        <v>170.91554751954126</v>
      </c>
      <c r="T451" s="5">
        <f ca="1">VLOOKUP(CONCATENATE($F451," ",$G451),AllocFactorMatrix,(T$4+1),FALSE)*$E456</f>
        <v>0</v>
      </c>
      <c r="U451" s="5">
        <f ca="1">VLOOKUP(CONCATENATE($F451," ",$G451),AllocFactorMatrix,(U$4+1),FALSE)*$E456</f>
        <v>-129.20399898139567</v>
      </c>
      <c r="V451" s="5">
        <f ca="1">VLOOKUP(CONCATENATE($F451," ",$G451),AllocFactorMatrix,(V$4+1),FALSE)*$E456</f>
        <v>-471.58105456163872</v>
      </c>
      <c r="W451" s="5">
        <f ca="1">VLOOKUP(CONCATENATE($F451," ",$G451),AllocFactorMatrix,(W$4+1),FALSE)*$E456</f>
        <v>0</v>
      </c>
      <c r="X451" s="5">
        <f t="shared" ca="1" si="241"/>
        <v>-600.78505354303434</v>
      </c>
      <c r="Y451" s="5">
        <f ca="1">VLOOKUP(CONCATENATE($F451," ",$G451),AllocFactorMatrix,(Y$4+1),FALSE)*$E456</f>
        <v>-9.6683448151400473</v>
      </c>
      <c r="Z451" s="5">
        <f ca="1">VLOOKUP(CONCATENATE($F451," ",$G451),AllocFactorMatrix,(Z$4+1),FALSE)*$E456</f>
        <v>0</v>
      </c>
      <c r="AA451" s="5">
        <f t="shared" ca="1" si="231"/>
        <v>-9.6683448151400473</v>
      </c>
      <c r="AB451" s="5">
        <f ca="1">VLOOKUP(CONCATENATE($F451," ",$G451),AllocFactorMatrix,(AB$4+1),FALSE)*$E456</f>
        <v>0</v>
      </c>
      <c r="AC451" s="5">
        <f ca="1">VLOOKUP(CONCATENATE($F451," ",$G451),AllocFactorMatrix,(AC$4+1),FALSE)*$E456</f>
        <v>9.2400865405434107</v>
      </c>
      <c r="AD451" s="5">
        <f ca="1">VLOOKUP(CONCATENATE($F451," ",$G451),AllocFactorMatrix,(AD$4+1),FALSE)*$E456</f>
        <v>-0.8322529871610389</v>
      </c>
    </row>
    <row r="452" spans="1:30" hidden="1" outlineLevel="1">
      <c r="E452" s="55"/>
      <c r="F452" s="52" t="str">
        <f>F456</f>
        <v>REVYEC_EXP_OM</v>
      </c>
      <c r="G452" s="55" t="str">
        <f>$G$11</f>
        <v>DISTPRI</v>
      </c>
      <c r="H452" s="4">
        <f t="shared" ca="1" si="239"/>
        <v>-5748.9259793187603</v>
      </c>
      <c r="I452" s="5">
        <f ca="1">VLOOKUP(CONCATENATE($F452," ",$G452),AllocFactorMatrix,(I$4+1),FALSE)*$E456</f>
        <v>-4454.2354437001213</v>
      </c>
      <c r="J452" s="5">
        <f ca="1">VLOOKUP(CONCATENATE($F452," ",$G452),AllocFactorMatrix,(J$4+1),FALSE)*$E456</f>
        <v>-435.6906570879836</v>
      </c>
      <c r="K452" s="5">
        <f ca="1">VLOOKUP(CONCATENATE($F452," ",$G452),AllocFactorMatrix,(K$4+1),FALSE)*$E456</f>
        <v>-911.6972566081605</v>
      </c>
      <c r="L452" s="5">
        <f ca="1">VLOOKUP(CONCATENATE($F452," ",$G452),AllocFactorMatrix,(L$4+1),FALSE)*$E456</f>
        <v>-1238.4430871629102</v>
      </c>
      <c r="M452" s="5">
        <f ca="1">VLOOKUP(CONCATENATE($F452," ",$G452),AllocFactorMatrix,(M$4+1),FALSE)*$E456</f>
        <v>0</v>
      </c>
      <c r="N452" s="5">
        <f t="shared" ca="1" si="238"/>
        <v>-2150.1403437710705</v>
      </c>
      <c r="O452" s="5">
        <f ca="1">VLOOKUP(CONCATENATE($F452," ",$G452),AllocFactorMatrix,(O$4+1),FALSE)*$E456</f>
        <v>3751.5474958934974</v>
      </c>
      <c r="P452" s="5">
        <f ca="1">VLOOKUP(CONCATENATE($F452," ",$G452),AllocFactorMatrix,(P$4+1),FALSE)*$E456</f>
        <v>1844.5235326895609</v>
      </c>
      <c r="Q452" s="5">
        <f ca="1">VLOOKUP(CONCATENATE($F452," ",$G452),AllocFactorMatrix,(Q$4+1),FALSE)*$E456</f>
        <v>0</v>
      </c>
      <c r="R452" s="5">
        <f ca="1">VLOOKUP(CONCATENATE($F452," ",$G452),AllocFactorMatrix,(R$4+1),FALSE)*$E456</f>
        <v>0</v>
      </c>
      <c r="S452" s="5">
        <f t="shared" ca="1" si="240"/>
        <v>5596.0710285830583</v>
      </c>
      <c r="T452" s="5">
        <f ca="1">VLOOKUP(CONCATENATE($F452," ",$G452),AllocFactorMatrix,(T$4+1),FALSE)*$E456</f>
        <v>0</v>
      </c>
      <c r="U452" s="5">
        <f ca="1">VLOOKUP(CONCATENATE($F452," ",$G452),AllocFactorMatrix,(U$4+1),FALSE)*$E456</f>
        <v>-4266.1130755052363</v>
      </c>
      <c r="V452" s="5">
        <f ca="1">VLOOKUP(CONCATENATE($F452," ",$G452),AllocFactorMatrix,(V$4+1),FALSE)*$E456</f>
        <v>0</v>
      </c>
      <c r="W452" s="5">
        <f ca="1">VLOOKUP(CONCATENATE($F452," ",$G452),AllocFactorMatrix,(W$4+1),FALSE)*$E456</f>
        <v>0</v>
      </c>
      <c r="X452" s="5">
        <f t="shared" ca="1" si="241"/>
        <v>-4266.1130755052363</v>
      </c>
      <c r="Y452" s="5">
        <f ca="1">VLOOKUP(CONCATENATE($F452," ",$G452),AllocFactorMatrix,(Y$4+1),FALSE)*$E456</f>
        <v>-317.77050318507236</v>
      </c>
      <c r="Z452" s="5">
        <f ca="1">VLOOKUP(CONCATENATE($F452," ",$G452),AllocFactorMatrix,(Z$4+1),FALSE)*$E456</f>
        <v>0</v>
      </c>
      <c r="AA452" s="5">
        <f t="shared" ca="1" si="231"/>
        <v>-317.77050318507236</v>
      </c>
      <c r="AB452" s="5">
        <f ca="1">VLOOKUP(CONCATENATE($F452," ",$G452),AllocFactorMatrix,(AB$4+1),FALSE)*$E456</f>
        <v>0</v>
      </c>
      <c r="AC452" s="5">
        <f ca="1">VLOOKUP(CONCATENATE($F452," ",$G452),AllocFactorMatrix,(AC$4+1),FALSE)*$E456</f>
        <v>306.54109753151397</v>
      </c>
      <c r="AD452" s="5">
        <f ca="1">VLOOKUP(CONCATENATE($F452," ",$G452),AllocFactorMatrix,(AD$4+1),FALSE)*$E456</f>
        <v>-27.588082183848137</v>
      </c>
    </row>
    <row r="453" spans="1:30" hidden="1" outlineLevel="1">
      <c r="E453" s="55"/>
      <c r="F453" s="52" t="str">
        <f>F456</f>
        <v>REVYEC_EXP_OM</v>
      </c>
      <c r="G453" s="55" t="str">
        <f>$G$12</f>
        <v>DISTSEC</v>
      </c>
      <c r="H453" s="4">
        <f t="shared" ca="1" si="239"/>
        <v>-610.43249199504169</v>
      </c>
      <c r="I453" s="5">
        <f ca="1">VLOOKUP(CONCATENATE($F453," ",$G453),AllocFactorMatrix,(I$4+1),FALSE)*$E456</f>
        <v>-2055.7402410233394</v>
      </c>
      <c r="J453" s="5">
        <f ca="1">VLOOKUP(CONCATENATE($F453," ",$G453),AllocFactorMatrix,(J$4+1),FALSE)*$E456</f>
        <v>-205.79346512651782</v>
      </c>
      <c r="K453" s="5">
        <f ca="1">VLOOKUP(CONCATENATE($F453," ",$G453),AllocFactorMatrix,(K$4+1),FALSE)*$E456</f>
        <v>-357.80387777665669</v>
      </c>
      <c r="L453" s="5">
        <f ca="1">VLOOKUP(CONCATENATE($F453," ",$G453),AllocFactorMatrix,(L$4+1),FALSE)*$E456</f>
        <v>0</v>
      </c>
      <c r="M453" s="5">
        <f ca="1">VLOOKUP(CONCATENATE($F453," ",$G453),AllocFactorMatrix,(M$4+1),FALSE)*$E456</f>
        <v>0</v>
      </c>
      <c r="N453" s="5">
        <f t="shared" ca="1" si="238"/>
        <v>-357.80387777665669</v>
      </c>
      <c r="O453" s="5">
        <f ca="1">VLOOKUP(CONCATENATE($F453," ",$G453),AllocFactorMatrix,(O$4+1),FALSE)*$E456</f>
        <v>1251.1912786354774</v>
      </c>
      <c r="P453" s="5">
        <f ca="1">VLOOKUP(CONCATENATE($F453," ",$G453),AllocFactorMatrix,(P$4+1),FALSE)*$E456</f>
        <v>0</v>
      </c>
      <c r="Q453" s="5">
        <f ca="1">VLOOKUP(CONCATENATE($F453," ",$G453),AllocFactorMatrix,(Q$4+1),FALSE)*$E456</f>
        <v>0</v>
      </c>
      <c r="R453" s="5">
        <f ca="1">VLOOKUP(CONCATENATE($F453," ",$G453),AllocFactorMatrix,(R$4+1),FALSE)*$E456</f>
        <v>0</v>
      </c>
      <c r="S453" s="5">
        <f t="shared" ca="1" si="240"/>
        <v>1251.1912786354774</v>
      </c>
      <c r="T453" s="5">
        <f ca="1">VLOOKUP(CONCATENATE($F453," ",$G453),AllocFactorMatrix,(T$4+1),FALSE)*$E456</f>
        <v>0</v>
      </c>
      <c r="U453" s="5">
        <f ca="1">VLOOKUP(CONCATENATE($F453," ",$G453),AllocFactorMatrix,(U$4+1),FALSE)*$E456</f>
        <v>0</v>
      </c>
      <c r="V453" s="5">
        <f ca="1">VLOOKUP(CONCATENATE($F453," ",$G453),AllocFactorMatrix,(V$4+1),FALSE)*$E456</f>
        <v>0</v>
      </c>
      <c r="W453" s="5">
        <f ca="1">VLOOKUP(CONCATENATE($F453," ",$G453),AllocFactorMatrix,(W$4+1),FALSE)*$E456</f>
        <v>0</v>
      </c>
      <c r="X453" s="5">
        <f t="shared" ca="1" si="241"/>
        <v>0</v>
      </c>
      <c r="Y453" s="5">
        <f ca="1">VLOOKUP(CONCATENATE($F453," ",$G453),AllocFactorMatrix,(Y$4+1),FALSE)*$E456</f>
        <v>-129.61606951211729</v>
      </c>
      <c r="Z453" s="5">
        <f ca="1">VLOOKUP(CONCATENATE($F453," ",$G453),AllocFactorMatrix,(Z$4+1),FALSE)*$E456</f>
        <v>0</v>
      </c>
      <c r="AA453" s="5">
        <f t="shared" ca="1" si="231"/>
        <v>-129.61606951211729</v>
      </c>
      <c r="AB453" s="5">
        <f ca="1">VLOOKUP(CONCATENATE($F453," ",$G453),AllocFactorMatrix,(AB$4+1),FALSE)*$E456</f>
        <v>0</v>
      </c>
      <c r="AC453" s="5">
        <f ca="1">VLOOKUP(CONCATENATE($F453," ",$G453),AllocFactorMatrix,(AC$4+1),FALSE)*$E456</f>
        <v>951.98354981212981</v>
      </c>
      <c r="AD453" s="5">
        <f ca="1">VLOOKUP(CONCATENATE($F453," ",$G453),AllocFactorMatrix,(AD$4+1),FALSE)*$E456</f>
        <v>-64.653667004017947</v>
      </c>
    </row>
    <row r="454" spans="1:30" hidden="1" outlineLevel="1">
      <c r="E454" s="55"/>
      <c r="F454" s="52" t="str">
        <f>F456</f>
        <v>REVYEC_EXP_OM</v>
      </c>
      <c r="G454" s="55" t="str">
        <f>$G$13</f>
        <v>ENERGY</v>
      </c>
      <c r="H454" s="4">
        <f t="shared" ca="1" si="239"/>
        <v>-162600.32285811647</v>
      </c>
      <c r="I454" s="5">
        <f ca="1">VLOOKUP(CONCATENATE($F454," ",$G454),AllocFactorMatrix,(I$4+1),FALSE)*$E456</f>
        <v>-16767.146498945709</v>
      </c>
      <c r="J454" s="5">
        <f ca="1">VLOOKUP(CONCATENATE($F454," ",$G454),AllocFactorMatrix,(J$4+1),FALSE)*$E456</f>
        <v>-2248.6112598163459</v>
      </c>
      <c r="K454" s="5">
        <f ca="1">VLOOKUP(CONCATENATE($F454," ",$G454),AllocFactorMatrix,(K$4+1),FALSE)*$E456</f>
        <v>-4350.2697006202989</v>
      </c>
      <c r="L454" s="5">
        <f ca="1">VLOOKUP(CONCATENATE($F454," ",$G454),AllocFactorMatrix,(L$4+1),FALSE)*$E456</f>
        <v>-6078.7198688642293</v>
      </c>
      <c r="M454" s="5">
        <f ca="1">VLOOKUP(CONCATENATE($F454," ",$G454),AllocFactorMatrix,(M$4+1),FALSE)*$E456</f>
        <v>-2380.4362959377304</v>
      </c>
      <c r="N454" s="5">
        <f t="shared" ca="1" si="238"/>
        <v>-12809.425865422259</v>
      </c>
      <c r="O454" s="5">
        <f ca="1">VLOOKUP(CONCATENATE($F454," ",$G454),AllocFactorMatrix,(O$4+1),FALSE)*$E456</f>
        <v>21765.603100072651</v>
      </c>
      <c r="P454" s="5">
        <f ca="1">VLOOKUP(CONCATENATE($F454," ",$G454),AllocFactorMatrix,(P$4+1),FALSE)*$E456</f>
        <v>10649.116012230001</v>
      </c>
      <c r="Q454" s="5">
        <f ca="1">VLOOKUP(CONCATENATE($F454," ",$G454),AllocFactorMatrix,(Q$4+1),FALSE)*$E456</f>
        <v>0</v>
      </c>
      <c r="R454" s="5">
        <f ca="1">VLOOKUP(CONCATENATE($F454," ",$G454),AllocFactorMatrix,(R$4+1),FALSE)*$E456</f>
        <v>0</v>
      </c>
      <c r="S454" s="5">
        <f t="shared" ca="1" si="240"/>
        <v>32414.71911230265</v>
      </c>
      <c r="T454" s="5">
        <f ca="1">VLOOKUP(CONCATENATE($F454," ",$G454),AllocFactorMatrix,(T$4+1),FALSE)*$E456</f>
        <v>0</v>
      </c>
      <c r="U454" s="5">
        <f ca="1">VLOOKUP(CONCATENATE($F454," ",$G454),AllocFactorMatrix,(U$4+1),FALSE)*$E456</f>
        <v>-28989.519417490563</v>
      </c>
      <c r="V454" s="5">
        <f ca="1">VLOOKUP(CONCATENATE($F454," ",$G454),AllocFactorMatrix,(V$4+1),FALSE)*$E456</f>
        <v>-86196.736690719132</v>
      </c>
      <c r="W454" s="5">
        <f ca="1">VLOOKUP(CONCATENATE($F454," ",$G454),AllocFactorMatrix,(W$4+1),FALSE)*$E456</f>
        <v>-58749.068294618999</v>
      </c>
      <c r="X454" s="5">
        <f t="shared" ca="1" si="241"/>
        <v>-173935.3244028287</v>
      </c>
      <c r="Y454" s="5">
        <f ca="1">VLOOKUP(CONCATENATE($F454," ",$G454),AllocFactorMatrix,(Y$4+1),FALSE)*$E456</f>
        <v>-1657.368371919368</v>
      </c>
      <c r="Z454" s="5">
        <f ca="1">VLOOKUP(CONCATENATE($F454," ",$G454),AllocFactorMatrix,(Z$4+1),FALSE)*$E456</f>
        <v>0</v>
      </c>
      <c r="AA454" s="5">
        <f t="shared" ca="1" si="231"/>
        <v>-1657.368371919368</v>
      </c>
      <c r="AB454" s="5">
        <f ca="1">VLOOKUP(CONCATENATE($F454," ",$G454),AllocFactorMatrix,(AB$4+1),FALSE)*$E456</f>
        <v>0</v>
      </c>
      <c r="AC454" s="5">
        <f ca="1">VLOOKUP(CONCATENATE($F454," ",$G454),AllocFactorMatrix,(AC$4+1),FALSE)*$E456</f>
        <v>13519.544082609085</v>
      </c>
      <c r="AD454" s="5">
        <f ca="1">VLOOKUP(CONCATENATE($F454," ",$G454),AllocFactorMatrix,(AD$4+1),FALSE)*$E456</f>
        <v>-1116.7096540958296</v>
      </c>
    </row>
    <row r="455" spans="1:30" hidden="1" outlineLevel="1">
      <c r="E455" s="55"/>
      <c r="F455" s="52" t="str">
        <f>F456</f>
        <v>REVYEC_EXP_OM</v>
      </c>
      <c r="G455" s="55" t="str">
        <f>$G$14</f>
        <v>CUSTOMER</v>
      </c>
      <c r="H455" s="4">
        <f t="shared" ca="1" si="239"/>
        <v>395.48271125348504</v>
      </c>
      <c r="I455" s="5">
        <f ca="1">VLOOKUP(CONCATENATE($F455," ",$G455),AllocFactorMatrix,(I$4+1),FALSE)*$E456</f>
        <v>-1548.9812575838912</v>
      </c>
      <c r="J455" s="5">
        <f ca="1">VLOOKUP(CONCATENATE($F455," ",$G455),AllocFactorMatrix,(J$4+1),FALSE)*$E456</f>
        <v>-570.79295909440975</v>
      </c>
      <c r="K455" s="5">
        <f ca="1">VLOOKUP(CONCATENATE($F455," ",$G455),AllocFactorMatrix,(K$4+1),FALSE)*$E456</f>
        <v>-95.002225528172048</v>
      </c>
      <c r="L455" s="5">
        <f ca="1">VLOOKUP(CONCATENATE($F455," ",$G455),AllocFactorMatrix,(L$4+1),FALSE)*$E456</f>
        <v>-893.30741740931501</v>
      </c>
      <c r="M455" s="5">
        <f ca="1">VLOOKUP(CONCATENATE($F455," ",$G455),AllocFactorMatrix,(M$4+1),FALSE)*$E456</f>
        <v>-607.35359717210747</v>
      </c>
      <c r="N455" s="5">
        <f t="shared" ca="1" si="238"/>
        <v>-1595.6632401095944</v>
      </c>
      <c r="O455" s="5">
        <f ca="1">VLOOKUP(CONCATENATE($F455," ",$G455),AllocFactorMatrix,(O$4+1),FALSE)*$E456</f>
        <v>112.52388171951924</v>
      </c>
      <c r="P455" s="5">
        <f ca="1">VLOOKUP(CONCATENATE($F455," ",$G455),AllocFactorMatrix,(P$4+1),FALSE)*$E456</f>
        <v>82.032631157507424</v>
      </c>
      <c r="Q455" s="5">
        <f ca="1">VLOOKUP(CONCATENATE($F455," ",$G455),AllocFactorMatrix,(Q$4+1),FALSE)*$E456</f>
        <v>0</v>
      </c>
      <c r="R455" s="5">
        <f ca="1">VLOOKUP(CONCATENATE($F455," ",$G455),AllocFactorMatrix,(R$4+1),FALSE)*$E456</f>
        <v>0</v>
      </c>
      <c r="S455" s="5">
        <f t="shared" ca="1" si="240"/>
        <v>194.55651287702665</v>
      </c>
      <c r="T455" s="5">
        <f ca="1">VLOOKUP(CONCATENATE($F455," ",$G455),AllocFactorMatrix,(T$4+1),FALSE)*$E456</f>
        <v>0</v>
      </c>
      <c r="U455" s="5">
        <f ca="1">VLOOKUP(CONCATENATE($F455," ",$G455),AllocFactorMatrix,(U$4+1),FALSE)*$E456</f>
        <v>-36.5715493163678</v>
      </c>
      <c r="V455" s="5">
        <f ca="1">VLOOKUP(CONCATENATE($F455," ",$G455),AllocFactorMatrix,(V$4+1),FALSE)*$E456</f>
        <v>-94.128699193411109</v>
      </c>
      <c r="W455" s="5">
        <f ca="1">VLOOKUP(CONCATENATE($F455," ",$G455),AllocFactorMatrix,(W$4+1),FALSE)*$E456</f>
        <v>-60.271904143419611</v>
      </c>
      <c r="X455" s="5">
        <f t="shared" ca="1" si="241"/>
        <v>-190.97215265319852</v>
      </c>
      <c r="Y455" s="5">
        <f ca="1">VLOOKUP(CONCATENATE($F455," ",$G455),AllocFactorMatrix,(Y$4+1),FALSE)*$E456</f>
        <v>-8.6653509406033358</v>
      </c>
      <c r="Z455" s="5">
        <f ca="1">VLOOKUP(CONCATENATE($F455," ",$G455),AllocFactorMatrix,(Z$4+1),FALSE)*$E456</f>
        <v>0</v>
      </c>
      <c r="AA455" s="5">
        <f t="shared" ca="1" si="231"/>
        <v>-8.6653509406033358</v>
      </c>
      <c r="AB455" s="5">
        <f ca="1">VLOOKUP(CONCATENATE($F455," ",$G455),AllocFactorMatrix,(AB$4+1),FALSE)*$E456</f>
        <v>0</v>
      </c>
      <c r="AC455" s="5">
        <f ca="1">VLOOKUP(CONCATENATE($F455," ",$G455),AllocFactorMatrix,(AC$4+1),FALSE)*$E456</f>
        <v>5135.8750914752727</v>
      </c>
      <c r="AD455" s="5">
        <f ca="1">VLOOKUP(CONCATENATE($F455," ",$G455),AllocFactorMatrix,(AD$4+1),FALSE)*$E456</f>
        <v>-1019.8739327171164</v>
      </c>
    </row>
    <row r="456" spans="1:30" collapsed="1">
      <c r="D456" s="1" t="str">
        <f>+D1928</f>
        <v>Adj 14 - Customer Annualization Adjustment</v>
      </c>
      <c r="E456" s="61">
        <v>-241455</v>
      </c>
      <c r="F456" s="10" t="str">
        <f>+F1928</f>
        <v>REVYEC_EXP_OM</v>
      </c>
      <c r="G456" s="55" t="str">
        <f>$G$15</f>
        <v>TOTAL</v>
      </c>
      <c r="H456" s="4">
        <f t="shared" ca="1" si="239"/>
        <v>-241454.99999999997</v>
      </c>
      <c r="I456" s="5">
        <f ca="1">VLOOKUP(CONCATENATE($F456," ",$G456),AllocFactorMatrix,(I$4+1),FALSE)*$E456</f>
        <v>-36704.174281754465</v>
      </c>
      <c r="J456" s="5">
        <f ca="1">VLOOKUP(CONCATENATE($F456," ",$G456),AllocFactorMatrix,(J$4+1),FALSE)*$E456</f>
        <v>-4678.5397021618255</v>
      </c>
      <c r="K456" s="5">
        <f ca="1">VLOOKUP(CONCATENATE($F456," ",$G456),AllocFactorMatrix,(K$4+1),FALSE)*$E456</f>
        <v>-8285.0603904379677</v>
      </c>
      <c r="L456" s="5">
        <f ca="1">VLOOKUP(CONCATENATE($F456," ",$G456),AllocFactorMatrix,(L$4+1),FALSE)*$E456</f>
        <v>-11765.887422351214</v>
      </c>
      <c r="M456" s="5">
        <f ca="1">VLOOKUP(CONCATENATE($F456," ",$G456),AllocFactorMatrix,(M$4+1),FALSE)*$E456</f>
        <v>-4413.4000246810301</v>
      </c>
      <c r="N456" s="5">
        <f t="shared" ca="1" si="238"/>
        <v>-24464.34783747021</v>
      </c>
      <c r="O456" s="5">
        <f ca="1">VLOOKUP(CONCATENATE($F456," ",$G456),AllocFactorMatrix,(O$4+1),FALSE)*$E456</f>
        <v>37602.292425189837</v>
      </c>
      <c r="P456" s="5">
        <f ca="1">VLOOKUP(CONCATENATE($F456," ",$G456),AllocFactorMatrix,(P$4+1),FALSE)*$E456</f>
        <v>17849.016765645967</v>
      </c>
      <c r="Q456" s="5">
        <f ca="1">VLOOKUP(CONCATENATE($F456," ",$G456),AllocFactorMatrix,(Q$4+1),FALSE)*$E456</f>
        <v>0</v>
      </c>
      <c r="R456" s="5">
        <f ca="1">VLOOKUP(CONCATENATE($F456," ",$G456),AllocFactorMatrix,(R$4+1),FALSE)*$E456</f>
        <v>0</v>
      </c>
      <c r="S456" s="5">
        <f t="shared" ca="1" si="240"/>
        <v>55451.309190835804</v>
      </c>
      <c r="T456" s="5">
        <f ca="1">VLOOKUP(CONCATENATE($F456," ",$G456),AllocFactorMatrix,(T$4+1),FALSE)*$E456</f>
        <v>0</v>
      </c>
      <c r="U456" s="5">
        <f ca="1">VLOOKUP(CONCATENATE($F456," ",$G456),AllocFactorMatrix,(U$4+1),FALSE)*$E456</f>
        <v>-45416.001604266938</v>
      </c>
      <c r="V456" s="5">
        <f ca="1">VLOOKUP(CONCATENATE($F456," ",$G456),AllocFactorMatrix,(V$4+1),FALSE)*$E456</f>
        <v>-119963.72619398309</v>
      </c>
      <c r="W456" s="5">
        <f ca="1">VLOOKUP(CONCATENATE($F456," ",$G456),AllocFactorMatrix,(W$4+1),FALSE)*$E456</f>
        <v>-80334.882340998738</v>
      </c>
      <c r="X456" s="5">
        <f t="shared" ca="1" si="241"/>
        <v>-245714.61013924878</v>
      </c>
      <c r="Y456" s="5">
        <f ca="1">VLOOKUP(CONCATENATE($F456," ",$G456),AllocFactorMatrix,(Y$4+1),FALSE)*$E456</f>
        <v>-3038.1635491810857</v>
      </c>
      <c r="Z456" s="5">
        <f ca="1">VLOOKUP(CONCATENATE($F456," ",$G456),AllocFactorMatrix,(Z$4+1),FALSE)*$E456</f>
        <v>0</v>
      </c>
      <c r="AA456" s="5">
        <f t="shared" ca="1" si="231"/>
        <v>-3038.1635491810857</v>
      </c>
      <c r="AB456" s="5">
        <f ca="1">VLOOKUP(CONCATENATE($F456," ",$G456),AllocFactorMatrix,(AB$4+1),FALSE)*$E456</f>
        <v>0</v>
      </c>
      <c r="AC456" s="5">
        <f ca="1">VLOOKUP(CONCATENATE($F456," ",$G456),AllocFactorMatrix,(AC$4+1),FALSE)*$E456</f>
        <v>19923.183907968541</v>
      </c>
      <c r="AD456" s="5">
        <f ca="1">VLOOKUP(CONCATENATE($F456," ",$G456),AllocFactorMatrix,(AD$4+1),FALSE)*$E456</f>
        <v>-2229.6575889879737</v>
      </c>
    </row>
    <row r="457" spans="1:30" s="55" customFormat="1" hidden="1" outlineLevel="1">
      <c r="A457" s="56"/>
      <c r="B457" s="111"/>
      <c r="F457" s="52" t="str">
        <f>F464</f>
        <v>WEATHER_FXNL_OM</v>
      </c>
      <c r="G457" s="55" t="str">
        <f>$G$8</f>
        <v>PRODUCTION</v>
      </c>
      <c r="H457" s="60">
        <f ca="1">SUBTOTAL(9,I457:AD457)</f>
        <v>222874.06468530852</v>
      </c>
      <c r="I457" s="62">
        <f ca="1">VLOOKUP(CONCATENATE($F457," ",$G457),AllocFactorMatrix,(I$4+1),FALSE)*$E464</f>
        <v>222874.06468530852</v>
      </c>
      <c r="J457" s="62">
        <f ca="1">VLOOKUP(CONCATENATE($F457," ",$G457),AllocFactorMatrix,(J$4+1),FALSE)*$E464</f>
        <v>0</v>
      </c>
      <c r="K457" s="62">
        <f ca="1">VLOOKUP(CONCATENATE($F457," ",$G457),AllocFactorMatrix,(K$4+1),FALSE)*$E464</f>
        <v>0</v>
      </c>
      <c r="L457" s="62">
        <f ca="1">VLOOKUP(CONCATENATE($F457," ",$G457),AllocFactorMatrix,(L$4+1),FALSE)*$E464</f>
        <v>0</v>
      </c>
      <c r="M457" s="62">
        <f ca="1">VLOOKUP(CONCATENATE($F457," ",$G457),AllocFactorMatrix,(M$4+1),FALSE)*$E464</f>
        <v>0</v>
      </c>
      <c r="N457" s="62">
        <f t="shared" ref="N457:N464" ca="1" si="242">SUBTOTAL(9,K457:M457)</f>
        <v>0</v>
      </c>
      <c r="O457" s="62">
        <f ca="1">VLOOKUP(CONCATENATE($F457," ",$G457),AllocFactorMatrix,(O$4+1),FALSE)*$E464</f>
        <v>0</v>
      </c>
      <c r="P457" s="62">
        <f ca="1">VLOOKUP(CONCATENATE($F457," ",$G457),AllocFactorMatrix,(P$4+1),FALSE)*$E464</f>
        <v>0</v>
      </c>
      <c r="Q457" s="62">
        <f ca="1">VLOOKUP(CONCATENATE($F457," ",$G457),AllocFactorMatrix,(Q$4+1),FALSE)*$E464</f>
        <v>0</v>
      </c>
      <c r="R457" s="62">
        <f ca="1">VLOOKUP(CONCATENATE($F457," ",$G457),AllocFactorMatrix,(R$4+1),FALSE)*$E464</f>
        <v>0</v>
      </c>
      <c r="S457" s="62">
        <f ca="1">SUBTOTAL(9,O457:R457)</f>
        <v>0</v>
      </c>
      <c r="T457" s="62">
        <f ca="1">VLOOKUP(CONCATENATE($F457," ",$G457),AllocFactorMatrix,(T$4+1),FALSE)*$E464</f>
        <v>0</v>
      </c>
      <c r="U457" s="62">
        <f ca="1">VLOOKUP(CONCATENATE($F457," ",$G457),AllocFactorMatrix,(U$4+1),FALSE)*$E464</f>
        <v>0</v>
      </c>
      <c r="V457" s="62">
        <f ca="1">VLOOKUP(CONCATENATE($F457," ",$G457),AllocFactorMatrix,(V$4+1),FALSE)*$E464</f>
        <v>0</v>
      </c>
      <c r="W457" s="62">
        <f ca="1">VLOOKUP(CONCATENATE($F457," ",$G457),AllocFactorMatrix,(W$4+1),FALSE)*$E464</f>
        <v>0</v>
      </c>
      <c r="X457" s="62">
        <f ca="1">SUBTOTAL(9,T457:W457)</f>
        <v>0</v>
      </c>
      <c r="Y457" s="62">
        <f ca="1">VLOOKUP(CONCATENATE($F457," ",$G457),AllocFactorMatrix,(Y$4+1),FALSE)*$E464</f>
        <v>0</v>
      </c>
      <c r="Z457" s="62">
        <f ca="1">VLOOKUP(CONCATENATE($F457," ",$G457),AllocFactorMatrix,(Z$4+1),FALSE)*$E464</f>
        <v>0</v>
      </c>
      <c r="AA457" s="62">
        <f t="shared" ref="AA457:AA464" ca="1" si="243">SUBTOTAL(9,Y457:Z457)</f>
        <v>0</v>
      </c>
      <c r="AB457" s="62">
        <f ca="1">VLOOKUP(CONCATENATE($F457," ",$G457),AllocFactorMatrix,(AB$4+1),FALSE)*$E464</f>
        <v>0</v>
      </c>
      <c r="AC457" s="62">
        <f ca="1">VLOOKUP(CONCATENATE($F457," ",$G457),AllocFactorMatrix,(AC$4+1),FALSE)*$E464</f>
        <v>0</v>
      </c>
      <c r="AD457" s="62">
        <f ca="1">VLOOKUP(CONCATENATE($F457," ",$G457),AllocFactorMatrix,(AD$4+1),FALSE)*$E464</f>
        <v>0</v>
      </c>
    </row>
    <row r="458" spans="1:30" s="55" customFormat="1" hidden="1" outlineLevel="1">
      <c r="A458" s="56"/>
      <c r="B458" s="111"/>
      <c r="F458" s="52" t="str">
        <f>F464</f>
        <v>WEATHER_FXNL_OM</v>
      </c>
      <c r="G458" s="55" t="str">
        <f>$G$9</f>
        <v>BULKTRAN</v>
      </c>
      <c r="H458" s="60">
        <f t="shared" ref="H458:H464" ca="1" si="244">SUBTOTAL(9,I458:AD458)</f>
        <v>12008.292884061468</v>
      </c>
      <c r="I458" s="62">
        <f ca="1">VLOOKUP(CONCATENATE($F458," ",$G458),AllocFactorMatrix,(I$4+1),FALSE)*$E464</f>
        <v>12008.292884061468</v>
      </c>
      <c r="J458" s="62">
        <f ca="1">VLOOKUP(CONCATENATE($F458," ",$G458),AllocFactorMatrix,(J$4+1),FALSE)*$E464</f>
        <v>0</v>
      </c>
      <c r="K458" s="62">
        <f ca="1">VLOOKUP(CONCATENATE($F458," ",$G458),AllocFactorMatrix,(K$4+1),FALSE)*$E464</f>
        <v>0</v>
      </c>
      <c r="L458" s="62">
        <f ca="1">VLOOKUP(CONCATENATE($F458," ",$G458),AllocFactorMatrix,(L$4+1),FALSE)*$E464</f>
        <v>0</v>
      </c>
      <c r="M458" s="62">
        <f ca="1">VLOOKUP(CONCATENATE($F458," ",$G458),AllocFactorMatrix,(M$4+1),FALSE)*$E464</f>
        <v>0</v>
      </c>
      <c r="N458" s="62">
        <f t="shared" ca="1" si="242"/>
        <v>0</v>
      </c>
      <c r="O458" s="62">
        <f ca="1">VLOOKUP(CONCATENATE($F458," ",$G458),AllocFactorMatrix,(O$4+1),FALSE)*$E464</f>
        <v>0</v>
      </c>
      <c r="P458" s="62">
        <f ca="1">VLOOKUP(CONCATENATE($F458," ",$G458),AllocFactorMatrix,(P$4+1),FALSE)*$E464</f>
        <v>0</v>
      </c>
      <c r="Q458" s="62">
        <f ca="1">VLOOKUP(CONCATENATE($F458," ",$G458),AllocFactorMatrix,(Q$4+1),FALSE)*$E464</f>
        <v>0</v>
      </c>
      <c r="R458" s="62">
        <f ca="1">VLOOKUP(CONCATENATE($F458," ",$G458),AllocFactorMatrix,(R$4+1),FALSE)*$E464</f>
        <v>0</v>
      </c>
      <c r="S458" s="62">
        <f t="shared" ref="S458:S464" ca="1" si="245">SUBTOTAL(9,O458:R458)</f>
        <v>0</v>
      </c>
      <c r="T458" s="62">
        <f ca="1">VLOOKUP(CONCATENATE($F458," ",$G458),AllocFactorMatrix,(T$4+1),FALSE)*$E464</f>
        <v>0</v>
      </c>
      <c r="U458" s="62">
        <f ca="1">VLOOKUP(CONCATENATE($F458," ",$G458),AllocFactorMatrix,(U$4+1),FALSE)*$E464</f>
        <v>0</v>
      </c>
      <c r="V458" s="62">
        <f ca="1">VLOOKUP(CONCATENATE($F458," ",$G458),AllocFactorMatrix,(V$4+1),FALSE)*$E464</f>
        <v>0</v>
      </c>
      <c r="W458" s="62">
        <f ca="1">VLOOKUP(CONCATENATE($F458," ",$G458),AllocFactorMatrix,(W$4+1),FALSE)*$E464</f>
        <v>0</v>
      </c>
      <c r="X458" s="62">
        <f t="shared" ref="X458:X464" ca="1" si="246">SUBTOTAL(9,T458:W458)</f>
        <v>0</v>
      </c>
      <c r="Y458" s="62">
        <f ca="1">VLOOKUP(CONCATENATE($F458," ",$G458),AllocFactorMatrix,(Y$4+1),FALSE)*$E464</f>
        <v>0</v>
      </c>
      <c r="Z458" s="62">
        <f ca="1">VLOOKUP(CONCATENATE($F458," ",$G458),AllocFactorMatrix,(Z$4+1),FALSE)*$E464</f>
        <v>0</v>
      </c>
      <c r="AA458" s="62">
        <f t="shared" ca="1" si="243"/>
        <v>0</v>
      </c>
      <c r="AB458" s="62">
        <f ca="1">VLOOKUP(CONCATENATE($F458," ",$G458),AllocFactorMatrix,(AB$4+1),FALSE)*$E464</f>
        <v>0</v>
      </c>
      <c r="AC458" s="62">
        <f ca="1">VLOOKUP(CONCATENATE($F458," ",$G458),AllocFactorMatrix,(AC$4+1),FALSE)*$E464</f>
        <v>0</v>
      </c>
      <c r="AD458" s="62">
        <f ca="1">VLOOKUP(CONCATENATE($F458," ",$G458),AllocFactorMatrix,(AD$4+1),FALSE)*$E464</f>
        <v>0</v>
      </c>
    </row>
    <row r="459" spans="1:30" s="55" customFormat="1" hidden="1" outlineLevel="1">
      <c r="A459" s="56"/>
      <c r="B459" s="111"/>
      <c r="F459" s="52" t="str">
        <f>F464</f>
        <v>WEATHER_FXNL_OM</v>
      </c>
      <c r="G459" s="55" t="str">
        <f>$G$10</f>
        <v>SUBTRAN</v>
      </c>
      <c r="H459" s="60">
        <f t="shared" ca="1" si="244"/>
        <v>2611.5898808027159</v>
      </c>
      <c r="I459" s="62">
        <f ca="1">VLOOKUP(CONCATENATE($F459," ",$G459),AllocFactorMatrix,(I$4+1),FALSE)*$E464</f>
        <v>2611.5898808027159</v>
      </c>
      <c r="J459" s="62">
        <f ca="1">VLOOKUP(CONCATENATE($F459," ",$G459),AllocFactorMatrix,(J$4+1),FALSE)*$E464</f>
        <v>0</v>
      </c>
      <c r="K459" s="62">
        <f ca="1">VLOOKUP(CONCATENATE($F459," ",$G459),AllocFactorMatrix,(K$4+1),FALSE)*$E464</f>
        <v>0</v>
      </c>
      <c r="L459" s="62">
        <f ca="1">VLOOKUP(CONCATENATE($F459," ",$G459),AllocFactorMatrix,(L$4+1),FALSE)*$E464</f>
        <v>0</v>
      </c>
      <c r="M459" s="62">
        <f ca="1">VLOOKUP(CONCATENATE($F459," ",$G459),AllocFactorMatrix,(M$4+1),FALSE)*$E464</f>
        <v>0</v>
      </c>
      <c r="N459" s="62">
        <f t="shared" ca="1" si="242"/>
        <v>0</v>
      </c>
      <c r="O459" s="62">
        <f ca="1">VLOOKUP(CONCATENATE($F459," ",$G459),AllocFactorMatrix,(O$4+1),FALSE)*$E464</f>
        <v>0</v>
      </c>
      <c r="P459" s="62">
        <f ca="1">VLOOKUP(CONCATENATE($F459," ",$G459),AllocFactorMatrix,(P$4+1),FALSE)*$E464</f>
        <v>0</v>
      </c>
      <c r="Q459" s="62">
        <f ca="1">VLOOKUP(CONCATENATE($F459," ",$G459),AllocFactorMatrix,(Q$4+1),FALSE)*$E464</f>
        <v>0</v>
      </c>
      <c r="R459" s="62">
        <f ca="1">VLOOKUP(CONCATENATE($F459," ",$G459),AllocFactorMatrix,(R$4+1),FALSE)*$E464</f>
        <v>0</v>
      </c>
      <c r="S459" s="62">
        <f t="shared" ca="1" si="245"/>
        <v>0</v>
      </c>
      <c r="T459" s="62">
        <f ca="1">VLOOKUP(CONCATENATE($F459," ",$G459),AllocFactorMatrix,(T$4+1),FALSE)*$E464</f>
        <v>0</v>
      </c>
      <c r="U459" s="62">
        <f ca="1">VLOOKUP(CONCATENATE($F459," ",$G459),AllocFactorMatrix,(U$4+1),FALSE)*$E464</f>
        <v>0</v>
      </c>
      <c r="V459" s="62">
        <f ca="1">VLOOKUP(CONCATENATE($F459," ",$G459),AllocFactorMatrix,(V$4+1),FALSE)*$E464</f>
        <v>0</v>
      </c>
      <c r="W459" s="62">
        <f ca="1">VLOOKUP(CONCATENATE($F459," ",$G459),AllocFactorMatrix,(W$4+1),FALSE)*$E464</f>
        <v>0</v>
      </c>
      <c r="X459" s="62">
        <f t="shared" ca="1" si="246"/>
        <v>0</v>
      </c>
      <c r="Y459" s="62">
        <f ca="1">VLOOKUP(CONCATENATE($F459," ",$G459),AllocFactorMatrix,(Y$4+1),FALSE)*$E464</f>
        <v>0</v>
      </c>
      <c r="Z459" s="62">
        <f ca="1">VLOOKUP(CONCATENATE($F459," ",$G459),AllocFactorMatrix,(Z$4+1),FALSE)*$E464</f>
        <v>0</v>
      </c>
      <c r="AA459" s="62">
        <f t="shared" ca="1" si="243"/>
        <v>0</v>
      </c>
      <c r="AB459" s="62">
        <f ca="1">VLOOKUP(CONCATENATE($F459," ",$G459),AllocFactorMatrix,(AB$4+1),FALSE)*$E464</f>
        <v>0</v>
      </c>
      <c r="AC459" s="62">
        <f ca="1">VLOOKUP(CONCATENATE($F459," ",$G459),AllocFactorMatrix,(AC$4+1),FALSE)*$E464</f>
        <v>0</v>
      </c>
      <c r="AD459" s="62">
        <f ca="1">VLOOKUP(CONCATENATE($F459," ",$G459),AllocFactorMatrix,(AD$4+1),FALSE)*$E464</f>
        <v>0</v>
      </c>
    </row>
    <row r="460" spans="1:30" s="55" customFormat="1" hidden="1" outlineLevel="1">
      <c r="A460" s="56"/>
      <c r="B460" s="111"/>
      <c r="F460" s="52" t="str">
        <f>F464</f>
        <v>WEATHER_FXNL_OM</v>
      </c>
      <c r="G460" s="55" t="str">
        <f>$G$11</f>
        <v>DISTPRI</v>
      </c>
      <c r="H460" s="60">
        <f t="shared" ca="1" si="244"/>
        <v>89059.408097633277</v>
      </c>
      <c r="I460" s="62">
        <f ca="1">VLOOKUP(CONCATENATE($F460," ",$G460),AllocFactorMatrix,(I$4+1),FALSE)*$E464</f>
        <v>89059.408097633277</v>
      </c>
      <c r="J460" s="62">
        <f ca="1">VLOOKUP(CONCATENATE($F460," ",$G460),AllocFactorMatrix,(J$4+1),FALSE)*$E464</f>
        <v>0</v>
      </c>
      <c r="K460" s="62">
        <f ca="1">VLOOKUP(CONCATENATE($F460," ",$G460),AllocFactorMatrix,(K$4+1),FALSE)*$E464</f>
        <v>0</v>
      </c>
      <c r="L460" s="62">
        <f ca="1">VLOOKUP(CONCATENATE($F460," ",$G460),AllocFactorMatrix,(L$4+1),FALSE)*$E464</f>
        <v>0</v>
      </c>
      <c r="M460" s="62">
        <f ca="1">VLOOKUP(CONCATENATE($F460," ",$G460),AllocFactorMatrix,(M$4+1),FALSE)*$E464</f>
        <v>0</v>
      </c>
      <c r="N460" s="62">
        <f t="shared" ca="1" si="242"/>
        <v>0</v>
      </c>
      <c r="O460" s="62">
        <f ca="1">VLOOKUP(CONCATENATE($F460," ",$G460),AllocFactorMatrix,(O$4+1),FALSE)*$E464</f>
        <v>0</v>
      </c>
      <c r="P460" s="62">
        <f ca="1">VLOOKUP(CONCATENATE($F460," ",$G460),AllocFactorMatrix,(P$4+1),FALSE)*$E464</f>
        <v>0</v>
      </c>
      <c r="Q460" s="62">
        <f ca="1">VLOOKUP(CONCATENATE($F460," ",$G460),AllocFactorMatrix,(Q$4+1),FALSE)*$E464</f>
        <v>0</v>
      </c>
      <c r="R460" s="62">
        <f ca="1">VLOOKUP(CONCATENATE($F460," ",$G460),AllocFactorMatrix,(R$4+1),FALSE)*$E464</f>
        <v>0</v>
      </c>
      <c r="S460" s="62">
        <f t="shared" ca="1" si="245"/>
        <v>0</v>
      </c>
      <c r="T460" s="62">
        <f ca="1">VLOOKUP(CONCATENATE($F460," ",$G460),AllocFactorMatrix,(T$4+1),FALSE)*$E464</f>
        <v>0</v>
      </c>
      <c r="U460" s="62">
        <f ca="1">VLOOKUP(CONCATENATE($F460," ",$G460),AllocFactorMatrix,(U$4+1),FALSE)*$E464</f>
        <v>0</v>
      </c>
      <c r="V460" s="62">
        <f ca="1">VLOOKUP(CONCATENATE($F460," ",$G460),AllocFactorMatrix,(V$4+1),FALSE)*$E464</f>
        <v>0</v>
      </c>
      <c r="W460" s="62">
        <f ca="1">VLOOKUP(CONCATENATE($F460," ",$G460),AllocFactorMatrix,(W$4+1),FALSE)*$E464</f>
        <v>0</v>
      </c>
      <c r="X460" s="62">
        <f t="shared" ca="1" si="246"/>
        <v>0</v>
      </c>
      <c r="Y460" s="62">
        <f ca="1">VLOOKUP(CONCATENATE($F460," ",$G460),AllocFactorMatrix,(Y$4+1),FALSE)*$E464</f>
        <v>0</v>
      </c>
      <c r="Z460" s="62">
        <f ca="1">VLOOKUP(CONCATENATE($F460," ",$G460),AllocFactorMatrix,(Z$4+1),FALSE)*$E464</f>
        <v>0</v>
      </c>
      <c r="AA460" s="62">
        <f t="shared" ca="1" si="243"/>
        <v>0</v>
      </c>
      <c r="AB460" s="62">
        <f ca="1">VLOOKUP(CONCATENATE($F460," ",$G460),AllocFactorMatrix,(AB$4+1),FALSE)*$E464</f>
        <v>0</v>
      </c>
      <c r="AC460" s="62">
        <f ca="1">VLOOKUP(CONCATENATE($F460," ",$G460),AllocFactorMatrix,(AC$4+1),FALSE)*$E464</f>
        <v>0</v>
      </c>
      <c r="AD460" s="62">
        <f ca="1">VLOOKUP(CONCATENATE($F460," ",$G460),AllocFactorMatrix,(AD$4+1),FALSE)*$E464</f>
        <v>0</v>
      </c>
    </row>
    <row r="461" spans="1:30" s="55" customFormat="1" hidden="1" outlineLevel="1">
      <c r="A461" s="56"/>
      <c r="B461" s="111"/>
      <c r="F461" s="52" t="str">
        <f>F464</f>
        <v>WEATHER_FXNL_OM</v>
      </c>
      <c r="G461" s="55" t="str">
        <f>$G$12</f>
        <v>DISTSEC</v>
      </c>
      <c r="H461" s="60">
        <f t="shared" ca="1" si="244"/>
        <v>41103.127884038833</v>
      </c>
      <c r="I461" s="62">
        <f ca="1">VLOOKUP(CONCATENATE($F461," ",$G461),AllocFactorMatrix,(I$4+1),FALSE)*$E464</f>
        <v>41103.127884038833</v>
      </c>
      <c r="J461" s="62">
        <f ca="1">VLOOKUP(CONCATENATE($F461," ",$G461),AllocFactorMatrix,(J$4+1),FALSE)*$E464</f>
        <v>0</v>
      </c>
      <c r="K461" s="62">
        <f ca="1">VLOOKUP(CONCATENATE($F461," ",$G461),AllocFactorMatrix,(K$4+1),FALSE)*$E464</f>
        <v>0</v>
      </c>
      <c r="L461" s="62">
        <f ca="1">VLOOKUP(CONCATENATE($F461," ",$G461),AllocFactorMatrix,(L$4+1),FALSE)*$E464</f>
        <v>0</v>
      </c>
      <c r="M461" s="62">
        <f ca="1">VLOOKUP(CONCATENATE($F461," ",$G461),AllocFactorMatrix,(M$4+1),FALSE)*$E464</f>
        <v>0</v>
      </c>
      <c r="N461" s="62">
        <f t="shared" ca="1" si="242"/>
        <v>0</v>
      </c>
      <c r="O461" s="62">
        <f ca="1">VLOOKUP(CONCATENATE($F461," ",$G461),AllocFactorMatrix,(O$4+1),FALSE)*$E464</f>
        <v>0</v>
      </c>
      <c r="P461" s="62">
        <f ca="1">VLOOKUP(CONCATENATE($F461," ",$G461),AllocFactorMatrix,(P$4+1),FALSE)*$E464</f>
        <v>0</v>
      </c>
      <c r="Q461" s="62">
        <f ca="1">VLOOKUP(CONCATENATE($F461," ",$G461),AllocFactorMatrix,(Q$4+1),FALSE)*$E464</f>
        <v>0</v>
      </c>
      <c r="R461" s="62">
        <f ca="1">VLOOKUP(CONCATENATE($F461," ",$G461),AllocFactorMatrix,(R$4+1),FALSE)*$E464</f>
        <v>0</v>
      </c>
      <c r="S461" s="62">
        <f t="shared" ca="1" si="245"/>
        <v>0</v>
      </c>
      <c r="T461" s="62">
        <f ca="1">VLOOKUP(CONCATENATE($F461," ",$G461),AllocFactorMatrix,(T$4+1),FALSE)*$E464</f>
        <v>0</v>
      </c>
      <c r="U461" s="62">
        <f ca="1">VLOOKUP(CONCATENATE($F461," ",$G461),AllocFactorMatrix,(U$4+1),FALSE)*$E464</f>
        <v>0</v>
      </c>
      <c r="V461" s="62">
        <f ca="1">VLOOKUP(CONCATENATE($F461," ",$G461),AllocFactorMatrix,(V$4+1),FALSE)*$E464</f>
        <v>0</v>
      </c>
      <c r="W461" s="62">
        <f ca="1">VLOOKUP(CONCATENATE($F461," ",$G461),AllocFactorMatrix,(W$4+1),FALSE)*$E464</f>
        <v>0</v>
      </c>
      <c r="X461" s="62">
        <f t="shared" ca="1" si="246"/>
        <v>0</v>
      </c>
      <c r="Y461" s="62">
        <f ca="1">VLOOKUP(CONCATENATE($F461," ",$G461),AllocFactorMatrix,(Y$4+1),FALSE)*$E464</f>
        <v>0</v>
      </c>
      <c r="Z461" s="62">
        <f ca="1">VLOOKUP(CONCATENATE($F461," ",$G461),AllocFactorMatrix,(Z$4+1),FALSE)*$E464</f>
        <v>0</v>
      </c>
      <c r="AA461" s="62">
        <f t="shared" ca="1" si="243"/>
        <v>0</v>
      </c>
      <c r="AB461" s="62">
        <f ca="1">VLOOKUP(CONCATENATE($F461," ",$G461),AllocFactorMatrix,(AB$4+1),FALSE)*$E464</f>
        <v>0</v>
      </c>
      <c r="AC461" s="62">
        <f ca="1">VLOOKUP(CONCATENATE($F461," ",$G461),AllocFactorMatrix,(AC$4+1),FALSE)*$E464</f>
        <v>0</v>
      </c>
      <c r="AD461" s="62">
        <f ca="1">VLOOKUP(CONCATENATE($F461," ",$G461),AllocFactorMatrix,(AD$4+1),FALSE)*$E464</f>
        <v>0</v>
      </c>
    </row>
    <row r="462" spans="1:30" s="55" customFormat="1" hidden="1" outlineLevel="1">
      <c r="A462" s="56"/>
      <c r="B462" s="111"/>
      <c r="F462" s="52" t="str">
        <f>F464</f>
        <v>WEATHER_FXNL_OM</v>
      </c>
      <c r="G462" s="55" t="str">
        <f>$G$13</f>
        <v>ENERGY</v>
      </c>
      <c r="H462" s="60">
        <f t="shared" ca="1" si="244"/>
        <v>335247.6898800733</v>
      </c>
      <c r="I462" s="62">
        <f ca="1">VLOOKUP(CONCATENATE($F462," ",$G462),AllocFactorMatrix,(I$4+1),FALSE)*$E464</f>
        <v>335247.6898800733</v>
      </c>
      <c r="J462" s="62">
        <f ca="1">VLOOKUP(CONCATENATE($F462," ",$G462),AllocFactorMatrix,(J$4+1),FALSE)*$E464</f>
        <v>0</v>
      </c>
      <c r="K462" s="62">
        <f ca="1">VLOOKUP(CONCATENATE($F462," ",$G462),AllocFactorMatrix,(K$4+1),FALSE)*$E464</f>
        <v>0</v>
      </c>
      <c r="L462" s="62">
        <f ca="1">VLOOKUP(CONCATENATE($F462," ",$G462),AllocFactorMatrix,(L$4+1),FALSE)*$E464</f>
        <v>0</v>
      </c>
      <c r="M462" s="62">
        <f ca="1">VLOOKUP(CONCATENATE($F462," ",$G462),AllocFactorMatrix,(M$4+1),FALSE)*$E464</f>
        <v>0</v>
      </c>
      <c r="N462" s="62">
        <f t="shared" ca="1" si="242"/>
        <v>0</v>
      </c>
      <c r="O462" s="62">
        <f ca="1">VLOOKUP(CONCATENATE($F462," ",$G462),AllocFactorMatrix,(O$4+1),FALSE)*$E464</f>
        <v>0</v>
      </c>
      <c r="P462" s="62">
        <f ca="1">VLOOKUP(CONCATENATE($F462," ",$G462),AllocFactorMatrix,(P$4+1),FALSE)*$E464</f>
        <v>0</v>
      </c>
      <c r="Q462" s="62">
        <f ca="1">VLOOKUP(CONCATENATE($F462," ",$G462),AllocFactorMatrix,(Q$4+1),FALSE)*$E464</f>
        <v>0</v>
      </c>
      <c r="R462" s="62">
        <f ca="1">VLOOKUP(CONCATENATE($F462," ",$G462),AllocFactorMatrix,(R$4+1),FALSE)*$E464</f>
        <v>0</v>
      </c>
      <c r="S462" s="62">
        <f t="shared" ca="1" si="245"/>
        <v>0</v>
      </c>
      <c r="T462" s="62">
        <f ca="1">VLOOKUP(CONCATENATE($F462," ",$G462),AllocFactorMatrix,(T$4+1),FALSE)*$E464</f>
        <v>0</v>
      </c>
      <c r="U462" s="62">
        <f ca="1">VLOOKUP(CONCATENATE($F462," ",$G462),AllocFactorMatrix,(U$4+1),FALSE)*$E464</f>
        <v>0</v>
      </c>
      <c r="V462" s="62">
        <f ca="1">VLOOKUP(CONCATENATE($F462," ",$G462),AllocFactorMatrix,(V$4+1),FALSE)*$E464</f>
        <v>0</v>
      </c>
      <c r="W462" s="62">
        <f ca="1">VLOOKUP(CONCATENATE($F462," ",$G462),AllocFactorMatrix,(W$4+1),FALSE)*$E464</f>
        <v>0</v>
      </c>
      <c r="X462" s="62">
        <f t="shared" ca="1" si="246"/>
        <v>0</v>
      </c>
      <c r="Y462" s="62">
        <f ca="1">VLOOKUP(CONCATENATE($F462," ",$G462),AllocFactorMatrix,(Y$4+1),FALSE)*$E464</f>
        <v>0</v>
      </c>
      <c r="Z462" s="62">
        <f ca="1">VLOOKUP(CONCATENATE($F462," ",$G462),AllocFactorMatrix,(Z$4+1),FALSE)*$E464</f>
        <v>0</v>
      </c>
      <c r="AA462" s="62">
        <f t="shared" ca="1" si="243"/>
        <v>0</v>
      </c>
      <c r="AB462" s="62">
        <f ca="1">VLOOKUP(CONCATENATE($F462," ",$G462),AllocFactorMatrix,(AB$4+1),FALSE)*$E464</f>
        <v>0</v>
      </c>
      <c r="AC462" s="62">
        <f ca="1">VLOOKUP(CONCATENATE($F462," ",$G462),AllocFactorMatrix,(AC$4+1),FALSE)*$E464</f>
        <v>0</v>
      </c>
      <c r="AD462" s="62">
        <f ca="1">VLOOKUP(CONCATENATE($F462," ",$G462),AllocFactorMatrix,(AD$4+1),FALSE)*$E464</f>
        <v>0</v>
      </c>
    </row>
    <row r="463" spans="1:30" s="55" customFormat="1" hidden="1" outlineLevel="1">
      <c r="A463" s="56"/>
      <c r="B463" s="111"/>
      <c r="F463" s="52" t="str">
        <f>F464</f>
        <v>WEATHER_FXNL_OM</v>
      </c>
      <c r="G463" s="55" t="str">
        <f>$G$14</f>
        <v>CUSTOMER</v>
      </c>
      <c r="H463" s="60">
        <f ca="1">SUBTOTAL(9,I463:AD463)</f>
        <v>30970.826688082107</v>
      </c>
      <c r="I463" s="62">
        <f ca="1">VLOOKUP(CONCATENATE($F463," ",$G463),AllocFactorMatrix,(I$4+1),FALSE)*$E464</f>
        <v>30970.826688082107</v>
      </c>
      <c r="J463" s="62">
        <f ca="1">VLOOKUP(CONCATENATE($F463," ",$G463),AllocFactorMatrix,(J$4+1),FALSE)*$E464</f>
        <v>0</v>
      </c>
      <c r="K463" s="62">
        <f ca="1">VLOOKUP(CONCATENATE($F463," ",$G463),AllocFactorMatrix,(K$4+1),FALSE)*$E464</f>
        <v>0</v>
      </c>
      <c r="L463" s="62">
        <f ca="1">VLOOKUP(CONCATENATE($F463," ",$G463),AllocFactorMatrix,(L$4+1),FALSE)*$E464</f>
        <v>0</v>
      </c>
      <c r="M463" s="62">
        <f ca="1">VLOOKUP(CONCATENATE($F463," ",$G463),AllocFactorMatrix,(M$4+1),FALSE)*$E464</f>
        <v>0</v>
      </c>
      <c r="N463" s="62">
        <f t="shared" ca="1" si="242"/>
        <v>0</v>
      </c>
      <c r="O463" s="62">
        <f ca="1">VLOOKUP(CONCATENATE($F463," ",$G463),AllocFactorMatrix,(O$4+1),FALSE)*$E464</f>
        <v>0</v>
      </c>
      <c r="P463" s="62">
        <f ca="1">VLOOKUP(CONCATENATE($F463," ",$G463),AllocFactorMatrix,(P$4+1),FALSE)*$E464</f>
        <v>0</v>
      </c>
      <c r="Q463" s="62">
        <f ca="1">VLOOKUP(CONCATENATE($F463," ",$G463),AllocFactorMatrix,(Q$4+1),FALSE)*$E464</f>
        <v>0</v>
      </c>
      <c r="R463" s="62">
        <f ca="1">VLOOKUP(CONCATENATE($F463," ",$G463),AllocFactorMatrix,(R$4+1),FALSE)*$E464</f>
        <v>0</v>
      </c>
      <c r="S463" s="62">
        <f t="shared" ca="1" si="245"/>
        <v>0</v>
      </c>
      <c r="T463" s="62">
        <f ca="1">VLOOKUP(CONCATENATE($F463," ",$G463),AllocFactorMatrix,(T$4+1),FALSE)*$E464</f>
        <v>0</v>
      </c>
      <c r="U463" s="62">
        <f ca="1">VLOOKUP(CONCATENATE($F463," ",$G463),AllocFactorMatrix,(U$4+1),FALSE)*$E464</f>
        <v>0</v>
      </c>
      <c r="V463" s="62">
        <f ca="1">VLOOKUP(CONCATENATE($F463," ",$G463),AllocFactorMatrix,(V$4+1),FALSE)*$E464</f>
        <v>0</v>
      </c>
      <c r="W463" s="62">
        <f ca="1">VLOOKUP(CONCATENATE($F463," ",$G463),AllocFactorMatrix,(W$4+1),FALSE)*$E464</f>
        <v>0</v>
      </c>
      <c r="X463" s="62">
        <f t="shared" ca="1" si="246"/>
        <v>0</v>
      </c>
      <c r="Y463" s="62">
        <f ca="1">VLOOKUP(CONCATENATE($F463," ",$G463),AllocFactorMatrix,(Y$4+1),FALSE)*$E464</f>
        <v>0</v>
      </c>
      <c r="Z463" s="62">
        <f ca="1">VLOOKUP(CONCATENATE($F463," ",$G463),AllocFactorMatrix,(Z$4+1),FALSE)*$E464</f>
        <v>0</v>
      </c>
      <c r="AA463" s="62">
        <f t="shared" ca="1" si="243"/>
        <v>0</v>
      </c>
      <c r="AB463" s="62">
        <f ca="1">VLOOKUP(CONCATENATE($F463," ",$G463),AllocFactorMatrix,(AB$4+1),FALSE)*$E464</f>
        <v>0</v>
      </c>
      <c r="AC463" s="62">
        <f ca="1">VLOOKUP(CONCATENATE($F463," ",$G463),AllocFactorMatrix,(AC$4+1),FALSE)*$E464</f>
        <v>0</v>
      </c>
      <c r="AD463" s="62">
        <f ca="1">VLOOKUP(CONCATENATE($F463," ",$G463),AllocFactorMatrix,(AD$4+1),FALSE)*$E464</f>
        <v>0</v>
      </c>
    </row>
    <row r="464" spans="1:30" s="55" customFormat="1" collapsed="1">
      <c r="A464" s="56"/>
      <c r="B464" s="111"/>
      <c r="D464" s="55" t="str">
        <f>+D1936</f>
        <v>Adj 15 - Weather Normalization Adjustment</v>
      </c>
      <c r="E464" s="61">
        <v>733875</v>
      </c>
      <c r="F464" s="96" t="s">
        <v>539</v>
      </c>
      <c r="G464" s="55" t="str">
        <f>$G$15</f>
        <v>TOTAL</v>
      </c>
      <c r="H464" s="60">
        <f t="shared" ca="1" si="244"/>
        <v>733875</v>
      </c>
      <c r="I464" s="62">
        <f ca="1">VLOOKUP(CONCATENATE($F464," ",$G464),AllocFactorMatrix,(I$4+1),FALSE)*$E464</f>
        <v>733875</v>
      </c>
      <c r="J464" s="62">
        <f ca="1">VLOOKUP(CONCATENATE($F464," ",$G464),AllocFactorMatrix,(J$4+1),FALSE)*$E464</f>
        <v>0</v>
      </c>
      <c r="K464" s="62">
        <f ca="1">VLOOKUP(CONCATENATE($F464," ",$G464),AllocFactorMatrix,(K$4+1),FALSE)*$E464</f>
        <v>0</v>
      </c>
      <c r="L464" s="62">
        <f ca="1">VLOOKUP(CONCATENATE($F464," ",$G464),AllocFactorMatrix,(L$4+1),FALSE)*$E464</f>
        <v>0</v>
      </c>
      <c r="M464" s="62">
        <f ca="1">VLOOKUP(CONCATENATE($F464," ",$G464),AllocFactorMatrix,(M$4+1),FALSE)*$E464</f>
        <v>0</v>
      </c>
      <c r="N464" s="62">
        <f t="shared" ca="1" si="242"/>
        <v>0</v>
      </c>
      <c r="O464" s="62">
        <f ca="1">VLOOKUP(CONCATENATE($F464," ",$G464),AllocFactorMatrix,(O$4+1),FALSE)*$E464</f>
        <v>0</v>
      </c>
      <c r="P464" s="62">
        <f ca="1">VLOOKUP(CONCATENATE($F464," ",$G464),AllocFactorMatrix,(P$4+1),FALSE)*$E464</f>
        <v>0</v>
      </c>
      <c r="Q464" s="62">
        <f ca="1">VLOOKUP(CONCATENATE($F464," ",$G464),AllocFactorMatrix,(Q$4+1),FALSE)*$E464</f>
        <v>0</v>
      </c>
      <c r="R464" s="62">
        <f ca="1">VLOOKUP(CONCATENATE($F464," ",$G464),AllocFactorMatrix,(R$4+1),FALSE)*$E464</f>
        <v>0</v>
      </c>
      <c r="S464" s="62">
        <f t="shared" ca="1" si="245"/>
        <v>0</v>
      </c>
      <c r="T464" s="62">
        <f ca="1">VLOOKUP(CONCATENATE($F464," ",$G464),AllocFactorMatrix,(T$4+1),FALSE)*$E464</f>
        <v>0</v>
      </c>
      <c r="U464" s="62">
        <f ca="1">VLOOKUP(CONCATENATE($F464," ",$G464),AllocFactorMatrix,(U$4+1),FALSE)*$E464</f>
        <v>0</v>
      </c>
      <c r="V464" s="62">
        <f ca="1">VLOOKUP(CONCATENATE($F464," ",$G464),AllocFactorMatrix,(V$4+1),FALSE)*$E464</f>
        <v>0</v>
      </c>
      <c r="W464" s="62">
        <f ca="1">VLOOKUP(CONCATENATE($F464," ",$G464),AllocFactorMatrix,(W$4+1),FALSE)*$E464</f>
        <v>0</v>
      </c>
      <c r="X464" s="62">
        <f t="shared" ca="1" si="246"/>
        <v>0</v>
      </c>
      <c r="Y464" s="62">
        <f ca="1">VLOOKUP(CONCATENATE($F464," ",$G464),AllocFactorMatrix,(Y$4+1),FALSE)*$E464</f>
        <v>0</v>
      </c>
      <c r="Z464" s="62">
        <f ca="1">VLOOKUP(CONCATENATE($F464," ",$G464),AllocFactorMatrix,(Z$4+1),FALSE)*$E464</f>
        <v>0</v>
      </c>
      <c r="AA464" s="62">
        <f t="shared" ca="1" si="243"/>
        <v>0</v>
      </c>
      <c r="AB464" s="62">
        <f ca="1">VLOOKUP(CONCATENATE($F464," ",$G464),AllocFactorMatrix,(AB$4+1),FALSE)*$E464</f>
        <v>0</v>
      </c>
      <c r="AC464" s="62">
        <f ca="1">VLOOKUP(CONCATENATE($F464," ",$G464),AllocFactorMatrix,(AC$4+1),FALSE)*$E464</f>
        <v>0</v>
      </c>
      <c r="AD464" s="62">
        <f ca="1">VLOOKUP(CONCATENATE($F464," ",$G464),AllocFactorMatrix,(AD$4+1),FALSE)*$E464</f>
        <v>0</v>
      </c>
    </row>
    <row r="465" spans="4:30" hidden="1" outlineLevel="1">
      <c r="E465" s="55"/>
      <c r="F465" s="52" t="str">
        <f>F472</f>
        <v>TDOMX</v>
      </c>
      <c r="G465" s="55" t="str">
        <f>$G$8</f>
        <v>PRODUCTION</v>
      </c>
      <c r="H465" s="4">
        <f t="shared" ref="H465:H472" ca="1" si="247">SUBTOTAL(9,I465:AD465)</f>
        <v>1.486723917617389E-12</v>
      </c>
      <c r="I465" s="5">
        <f ca="1">VLOOKUP(CONCATENATE($F465," ",$G465),AllocFactorMatrix,(I$4+1),FALSE)*$E472</f>
        <v>1.2218341024399728E-12</v>
      </c>
      <c r="J465" s="5">
        <f ca="1">VLOOKUP(CONCATENATE($F465," ",$G465),AllocFactorMatrix,(J$4+1),FALSE)*$E472</f>
        <v>4.2955105163905302E-14</v>
      </c>
      <c r="K465" s="5">
        <f ca="1">VLOOKUP(CONCATENATE($F465," ",$G465),AllocFactorMatrix,(K$4+1),FALSE)*$E472</f>
        <v>1.527292628049966E-13</v>
      </c>
      <c r="L465" s="5">
        <f ca="1">VLOOKUP(CONCATENATE($F465," ",$G465),AllocFactorMatrix,(L$4+1),FALSE)*$E472</f>
        <v>0</v>
      </c>
      <c r="M465" s="5">
        <f ca="1">VLOOKUP(CONCATENATE($F465," ",$G465),AllocFactorMatrix,(M$4+1),FALSE)*$E472</f>
        <v>0</v>
      </c>
      <c r="N465" s="5">
        <f t="shared" ref="N465:N472" ca="1" si="248">SUBTOTAL(9,K465:M465)</f>
        <v>1.527292628049966E-13</v>
      </c>
      <c r="O465" s="5">
        <f ca="1">VLOOKUP(CONCATENATE($F465," ",$G465),AllocFactorMatrix,(O$4+1),FALSE)*$E472</f>
        <v>0</v>
      </c>
      <c r="P465" s="5">
        <f ca="1">VLOOKUP(CONCATENATE($F465," ",$G465),AllocFactorMatrix,(P$4+1),FALSE)*$E472</f>
        <v>3.579592096992108E-14</v>
      </c>
      <c r="Q465" s="5">
        <f ca="1">VLOOKUP(CONCATENATE($F465," ",$G465),AllocFactorMatrix,(Q$4+1),FALSE)*$E472</f>
        <v>0</v>
      </c>
      <c r="R465" s="5">
        <f ca="1">VLOOKUP(CONCATENATE($F465," ",$G465),AllocFactorMatrix,(R$4+1),FALSE)*$E472</f>
        <v>0</v>
      </c>
      <c r="S465" s="5">
        <f ca="1">SUBTOTAL(9,O465:R465)</f>
        <v>3.579592096992108E-14</v>
      </c>
      <c r="T465" s="5">
        <f ca="1">VLOOKUP(CONCATENATE($F465," ",$G465),AllocFactorMatrix,(T$4+1),FALSE)*$E472</f>
        <v>-1.4914967070800451E-14</v>
      </c>
      <c r="U465" s="5">
        <f ca="1">VLOOKUP(CONCATENATE($F465," ",$G465),AllocFactorMatrix,(U$4+1),FALSE)*$E472</f>
        <v>8.5910210327810603E-14</v>
      </c>
      <c r="V465" s="5">
        <f ca="1">VLOOKUP(CONCATENATE($F465," ",$G465),AllocFactorMatrix,(V$4+1),FALSE)*$E472</f>
        <v>0</v>
      </c>
      <c r="W465" s="5">
        <f ca="1">VLOOKUP(CONCATENATE($F465," ",$G465),AllocFactorMatrix,(W$4+1),FALSE)*$E472</f>
        <v>0</v>
      </c>
      <c r="X465" s="5">
        <f ca="1">SUBTOTAL(9,T465:W465)</f>
        <v>7.0995243257010156E-14</v>
      </c>
      <c r="Y465" s="5">
        <f ca="1">VLOOKUP(CONCATENATE($F465," ",$G465),AllocFactorMatrix,(Y$4+1),FALSE)*$E472</f>
        <v>-3.8182315701249149E-14</v>
      </c>
      <c r="Z465" s="5">
        <f ca="1">VLOOKUP(CONCATENATE($F465," ",$G465),AllocFactorMatrix,(Z$4+1),FALSE)*$E472</f>
        <v>0</v>
      </c>
      <c r="AA465" s="5">
        <f t="shared" ref="AA465:AA488" ca="1" si="249">SUBTOTAL(9,Y465:Z465)</f>
        <v>-3.8182315701249149E-14</v>
      </c>
      <c r="AB465" s="5">
        <f ca="1">VLOOKUP(CONCATENATE($F465," ",$G465),AllocFactorMatrix,(AB$4+1),FALSE)*$E472</f>
        <v>5.9659868283201796E-16</v>
      </c>
      <c r="AC465" s="5">
        <f ca="1">VLOOKUP(CONCATENATE($F465," ",$G465),AllocFactorMatrix,(AC$4+1),FALSE)*$E472</f>
        <v>0</v>
      </c>
      <c r="AD465" s="5">
        <f ca="1">VLOOKUP(CONCATENATE($F465," ",$G465),AllocFactorMatrix,(AD$4+1),FALSE)*$E472</f>
        <v>0</v>
      </c>
    </row>
    <row r="466" spans="4:30" hidden="1" outlineLevel="1">
      <c r="E466" s="55"/>
      <c r="F466" s="52" t="str">
        <f>F472</f>
        <v>TDOMX</v>
      </c>
      <c r="G466" s="55" t="str">
        <f>$G$9</f>
        <v>BULKTRAN</v>
      </c>
      <c r="H466" s="4">
        <f t="shared" ca="1" si="247"/>
        <v>7956.26641170929</v>
      </c>
      <c r="I466" s="5">
        <f ca="1">VLOOKUP(CONCATENATE($F466," ",$G466),AllocFactorMatrix,(I$4+1),FALSE)*$E472</f>
        <v>3919.1215019515535</v>
      </c>
      <c r="J466" s="5">
        <f ca="1">VLOOKUP(CONCATENATE($F466," ",$G466),AllocFactorMatrix,(J$4+1),FALSE)*$E472</f>
        <v>193.73617974039533</v>
      </c>
      <c r="K466" s="5">
        <f ca="1">VLOOKUP(CONCATENATE($F466," ",$G466),AllocFactorMatrix,(K$4+1),FALSE)*$E472</f>
        <v>709.64452321647116</v>
      </c>
      <c r="L466" s="5">
        <f ca="1">VLOOKUP(CONCATENATE($F466," ",$G466),AllocFactorMatrix,(L$4+1),FALSE)*$E472</f>
        <v>22.337090070543969</v>
      </c>
      <c r="M466" s="5">
        <f ca="1">VLOOKUP(CONCATENATE($F466," ",$G466),AllocFactorMatrix,(M$4+1),FALSE)*$E472</f>
        <v>2.0947008318711795</v>
      </c>
      <c r="N466" s="5">
        <f t="shared" ca="1" si="248"/>
        <v>734.07631411888622</v>
      </c>
      <c r="O466" s="5">
        <f ca="1">VLOOKUP(CONCATENATE($F466," ",$G466),AllocFactorMatrix,(O$4+1),FALSE)*$E472</f>
        <v>539.44023048800352</v>
      </c>
      <c r="P466" s="5">
        <f ca="1">VLOOKUP(CONCATENATE($F466," ",$G466),AllocFactorMatrix,(P$4+1),FALSE)*$E472</f>
        <v>100.51343096362511</v>
      </c>
      <c r="Q466" s="5">
        <f ca="1">VLOOKUP(CONCATENATE($F466," ",$G466),AllocFactorMatrix,(Q$4+1),FALSE)*$E472</f>
        <v>45.420147892329389</v>
      </c>
      <c r="R466" s="5">
        <f ca="1">VLOOKUP(CONCATENATE($F466," ",$G466),AllocFactorMatrix,(R$4+1),FALSE)*$E472</f>
        <v>2.0424932796690909</v>
      </c>
      <c r="S466" s="5">
        <f t="shared" ref="S466:S472" ca="1" si="250">SUBTOTAL(9,O466:R466)</f>
        <v>687.41630262362708</v>
      </c>
      <c r="T466" s="5">
        <f ca="1">VLOOKUP(CONCATENATE($F466," ",$G466),AllocFactorMatrix,(T$4+1),FALSE)*$E472</f>
        <v>18.844028940121603</v>
      </c>
      <c r="U466" s="5">
        <f ca="1">VLOOKUP(CONCATENATE($F466," ",$G466),AllocFactorMatrix,(U$4+1),FALSE)*$E472</f>
        <v>308.37932292471072</v>
      </c>
      <c r="V466" s="5">
        <f ca="1">VLOOKUP(CONCATENATE($F466," ",$G466),AllocFactorMatrix,(V$4+1),FALSE)*$E472</f>
        <v>1629.7933866362741</v>
      </c>
      <c r="W466" s="5">
        <f ca="1">VLOOKUP(CONCATENATE($F466," ",$G466),AllocFactorMatrix,(W$4+1),FALSE)*$E472</f>
        <v>294.31367300077295</v>
      </c>
      <c r="X466" s="5">
        <f t="shared" ref="X466:X472" ca="1" si="251">SUBTOTAL(9,T466:W466)</f>
        <v>2251.3304115018791</v>
      </c>
      <c r="Y466" s="5">
        <f ca="1">VLOOKUP(CONCATENATE($F466," ",$G466),AllocFactorMatrix,(Y$4+1),FALSE)*$E472</f>
        <v>165.66123879882781</v>
      </c>
      <c r="Z466" s="5">
        <f ca="1">VLOOKUP(CONCATENATE($F466," ",$G466),AllocFactorMatrix,(Z$4+1),FALSE)*$E472</f>
        <v>2.7747624265947985</v>
      </c>
      <c r="AA466" s="5">
        <f t="shared" ca="1" si="249"/>
        <v>168.43600122542261</v>
      </c>
      <c r="AB466" s="5">
        <f ca="1">VLOOKUP(CONCATENATE($F466," ",$G466),AllocFactorMatrix,(AB$4+1),FALSE)*$E472</f>
        <v>2.1497005475264723</v>
      </c>
      <c r="AC466" s="5">
        <f ca="1">VLOOKUP(CONCATENATE($F466," ",$G466),AllocFactorMatrix,(AC$4+1),FALSE)*$E472</f>
        <v>0</v>
      </c>
      <c r="AD466" s="5">
        <f ca="1">VLOOKUP(CONCATENATE($F466," ",$G466),AllocFactorMatrix,(AD$4+1),FALSE)*$E472</f>
        <v>0</v>
      </c>
    </row>
    <row r="467" spans="4:30" hidden="1" outlineLevel="1">
      <c r="E467" s="55"/>
      <c r="F467" s="52" t="str">
        <f>F472</f>
        <v>TDOMX</v>
      </c>
      <c r="G467" s="55" t="str">
        <f>$G$10</f>
        <v>SUBTRAN</v>
      </c>
      <c r="H467" s="4">
        <f t="shared" ca="1" si="247"/>
        <v>1750.0485958657871</v>
      </c>
      <c r="I467" s="5">
        <f ca="1">VLOOKUP(CONCATENATE($F467," ",$G467),AllocFactorMatrix,(I$4+1),FALSE)*$E472</f>
        <v>852.04166630496388</v>
      </c>
      <c r="J467" s="5">
        <f ca="1">VLOOKUP(CONCATENATE($F467," ",$G467),AllocFactorMatrix,(J$4+1),FALSE)*$E472</f>
        <v>41.120645418707781</v>
      </c>
      <c r="K467" s="5">
        <f ca="1">VLOOKUP(CONCATENATE($F467," ",$G467),AllocFactorMatrix,(K$4+1),FALSE)*$E472</f>
        <v>149.5948974235433</v>
      </c>
      <c r="L467" s="5">
        <f ca="1">VLOOKUP(CONCATENATE($F467," ",$G467),AllocFactorMatrix,(L$4+1),FALSE)*$E472</f>
        <v>4.6208456308638413</v>
      </c>
      <c r="M467" s="5">
        <f ca="1">VLOOKUP(CONCATENATE($F467," ",$G467),AllocFactorMatrix,(M$4+1),FALSE)*$E472</f>
        <v>0.57550188519497447</v>
      </c>
      <c r="N467" s="5">
        <f t="shared" ca="1" si="248"/>
        <v>154.79124493960211</v>
      </c>
      <c r="O467" s="5">
        <f ca="1">VLOOKUP(CONCATENATE($F467," ",$G467),AllocFactorMatrix,(O$4+1),FALSE)*$E472</f>
        <v>113.02128314406727</v>
      </c>
      <c r="P467" s="5">
        <f ca="1">VLOOKUP(CONCATENATE($F467," ",$G467),AllocFactorMatrix,(P$4+1),FALSE)*$E472</f>
        <v>21.010524713442145</v>
      </c>
      <c r="Q467" s="5">
        <f ca="1">VLOOKUP(CONCATENATE($F467," ",$G467),AllocFactorMatrix,(Q$4+1),FALSE)*$E472</f>
        <v>12.501512553004751</v>
      </c>
      <c r="R467" s="5">
        <f ca="1">VLOOKUP(CONCATENATE($F467," ",$G467),AllocFactorMatrix,(R$4+1),FALSE)*$E472</f>
        <v>0</v>
      </c>
      <c r="S467" s="5">
        <f t="shared" ca="1" si="250"/>
        <v>146.53332041051416</v>
      </c>
      <c r="T467" s="5">
        <f ca="1">VLOOKUP(CONCATENATE($F467," ",$G467),AllocFactorMatrix,(T$4+1),FALSE)*$E472</f>
        <v>3.9465091438542479</v>
      </c>
      <c r="U467" s="5">
        <f ca="1">VLOOKUP(CONCATENATE($F467," ",$G467),AllocFactorMatrix,(U$4+1),FALSE)*$E472</f>
        <v>64.606607923217794</v>
      </c>
      <c r="V467" s="5">
        <f ca="1">VLOOKUP(CONCATENATE($F467," ",$G467),AllocFactorMatrix,(V$4+1),FALSE)*$E472</f>
        <v>450.09376399617815</v>
      </c>
      <c r="W467" s="5">
        <f ca="1">VLOOKUP(CONCATENATE($F467," ",$G467),AllocFactorMatrix,(W$4+1),FALSE)*$E472</f>
        <v>0</v>
      </c>
      <c r="X467" s="5">
        <f t="shared" ca="1" si="251"/>
        <v>518.64688106325025</v>
      </c>
      <c r="Y467" s="5">
        <f ca="1">VLOOKUP(CONCATENATE($F467," ",$G467),AllocFactorMatrix,(Y$4+1),FALSE)*$E472</f>
        <v>34.016094979413644</v>
      </c>
      <c r="Z467" s="5">
        <f ca="1">VLOOKUP(CONCATENATE($F467," ",$G467),AllocFactorMatrix,(Z$4+1),FALSE)*$E472</f>
        <v>0.5670492274576</v>
      </c>
      <c r="AA467" s="5">
        <f t="shared" ca="1" si="249"/>
        <v>34.583144206871246</v>
      </c>
      <c r="AB467" s="5">
        <f ca="1">VLOOKUP(CONCATENATE($F467," ",$G467),AllocFactorMatrix,(AB$4+1),FALSE)*$E472</f>
        <v>0.45423861854861586</v>
      </c>
      <c r="AC467" s="5">
        <f ca="1">VLOOKUP(CONCATENATE($F467," ",$G467),AllocFactorMatrix,(AC$4+1),FALSE)*$E472</f>
        <v>1.544508409592865</v>
      </c>
      <c r="AD467" s="5">
        <f ca="1">VLOOKUP(CONCATENATE($F467," ",$G467),AllocFactorMatrix,(AD$4+1),FALSE)*$E472</f>
        <v>0.33294649373642277</v>
      </c>
    </row>
    <row r="468" spans="4:30" hidden="1" outlineLevel="1">
      <c r="E468" s="55"/>
      <c r="F468" s="52" t="str">
        <f>F472</f>
        <v>TDOMX</v>
      </c>
      <c r="G468" s="55" t="str">
        <f>$G$11</f>
        <v>DISTPRI</v>
      </c>
      <c r="H468" s="4">
        <f t="shared" ca="1" si="247"/>
        <v>43512.377397300326</v>
      </c>
      <c r="I468" s="5">
        <f ca="1">VLOOKUP(CONCATENATE($F468," ",$G468),AllocFactorMatrix,(I$4+1),FALSE)*$E472</f>
        <v>29081.177640459002</v>
      </c>
      <c r="J468" s="5">
        <f ca="1">VLOOKUP(CONCATENATE($F468," ",$G468),AllocFactorMatrix,(J$4+1),FALSE)*$E472</f>
        <v>1370.8107964827898</v>
      </c>
      <c r="K468" s="5">
        <f ca="1">VLOOKUP(CONCATENATE($F468," ",$G468),AllocFactorMatrix,(K$4+1),FALSE)*$E472</f>
        <v>4977.4981332954158</v>
      </c>
      <c r="L468" s="5">
        <f ca="1">VLOOKUP(CONCATENATE($F468," ",$G468),AllocFactorMatrix,(L$4+1),FALSE)*$E472</f>
        <v>153.83059239961085</v>
      </c>
      <c r="M468" s="5">
        <f ca="1">VLOOKUP(CONCATENATE($F468," ",$G468),AllocFactorMatrix,(M$4+1),FALSE)*$E472</f>
        <v>0</v>
      </c>
      <c r="N468" s="5">
        <f t="shared" ca="1" si="248"/>
        <v>5131.3287256950262</v>
      </c>
      <c r="O468" s="5">
        <f ca="1">VLOOKUP(CONCATENATE($F468," ",$G468),AllocFactorMatrix,(O$4+1),FALSE)*$E472</f>
        <v>3732.2536076862325</v>
      </c>
      <c r="P468" s="5">
        <f ca="1">VLOOKUP(CONCATENATE($F468," ",$G468),AllocFactorMatrix,(P$4+1),FALSE)*$E472</f>
        <v>695.13248558989983</v>
      </c>
      <c r="Q468" s="5">
        <f ca="1">VLOOKUP(CONCATENATE($F468," ",$G468),AllocFactorMatrix,(Q$4+1),FALSE)*$E472</f>
        <v>0</v>
      </c>
      <c r="R468" s="5">
        <f ca="1">VLOOKUP(CONCATENATE($F468," ",$G468),AllocFactorMatrix,(R$4+1),FALSE)*$E472</f>
        <v>0</v>
      </c>
      <c r="S468" s="5">
        <f t="shared" ca="1" si="250"/>
        <v>4427.3860932761327</v>
      </c>
      <c r="T468" s="5">
        <f ca="1">VLOOKUP(CONCATENATE($F468," ",$G468),AllocFactorMatrix,(T$4+1),FALSE)*$E472</f>
        <v>133.05254110095345</v>
      </c>
      <c r="U468" s="5">
        <f ca="1">VLOOKUP(CONCATENATE($F468," ",$G468),AllocFactorMatrix,(U$4+1),FALSE)*$E472</f>
        <v>2145.8364105344062</v>
      </c>
      <c r="V468" s="5">
        <f ca="1">VLOOKUP(CONCATENATE($F468," ",$G468),AllocFactorMatrix,(V$4+1),FALSE)*$E472</f>
        <v>0</v>
      </c>
      <c r="W468" s="5">
        <f ca="1">VLOOKUP(CONCATENATE($F468," ",$G468),AllocFactorMatrix,(W$4+1),FALSE)*$E472</f>
        <v>0</v>
      </c>
      <c r="X468" s="5">
        <f t="shared" ca="1" si="251"/>
        <v>2278.8889516353597</v>
      </c>
      <c r="Y468" s="5">
        <f ca="1">VLOOKUP(CONCATENATE($F468," ",$G468),AllocFactorMatrix,(Y$4+1),FALSE)*$E472</f>
        <v>1125.4459807274006</v>
      </c>
      <c r="Z468" s="5">
        <f ca="1">VLOOKUP(CONCATENATE($F468," ",$G468),AllocFactorMatrix,(Z$4+1),FALSE)*$E472</f>
        <v>18.776844531129747</v>
      </c>
      <c r="AA468" s="5">
        <f t="shared" ca="1" si="249"/>
        <v>1144.2228252585303</v>
      </c>
      <c r="AB468" s="5">
        <f ca="1">VLOOKUP(CONCATENATE($F468," ",$G468),AllocFactorMatrix,(AB$4+1),FALSE)*$E472</f>
        <v>15.212390277183479</v>
      </c>
      <c r="AC468" s="5">
        <f ca="1">VLOOKUP(CONCATENATE($F468," ",$G468),AllocFactorMatrix,(AC$4+1),FALSE)*$E472</f>
        <v>52.115535638734997</v>
      </c>
      <c r="AD468" s="5">
        <f ca="1">VLOOKUP(CONCATENATE($F468," ",$G468),AllocFactorMatrix,(AD$4+1),FALSE)*$E472</f>
        <v>11.234438577570662</v>
      </c>
    </row>
    <row r="469" spans="4:30" hidden="1" outlineLevel="1">
      <c r="E469" s="55"/>
      <c r="F469" s="52" t="str">
        <f>F472</f>
        <v>TDOMX</v>
      </c>
      <c r="G469" s="55" t="str">
        <f>$G$12</f>
        <v>DISTSEC</v>
      </c>
      <c r="H469" s="4">
        <f t="shared" ca="1" si="247"/>
        <v>17958.093336792328</v>
      </c>
      <c r="I469" s="5">
        <f ca="1">VLOOKUP(CONCATENATE($F469," ",$G469),AllocFactorMatrix,(I$4+1),FALSE)*$E472</f>
        <v>13427.292455956102</v>
      </c>
      <c r="J469" s="5">
        <f ca="1">VLOOKUP(CONCATENATE($F469," ",$G469),AllocFactorMatrix,(J$4+1),FALSE)*$E472</f>
        <v>647.33404870556149</v>
      </c>
      <c r="K469" s="5">
        <f ca="1">VLOOKUP(CONCATENATE($F469," ",$G469),AllocFactorMatrix,(K$4+1),FALSE)*$E472</f>
        <v>1953.2765932712318</v>
      </c>
      <c r="L469" s="5">
        <f ca="1">VLOOKUP(CONCATENATE($F469," ",$G469),AllocFactorMatrix,(L$4+1),FALSE)*$E472</f>
        <v>0</v>
      </c>
      <c r="M469" s="5">
        <f ca="1">VLOOKUP(CONCATENATE($F469," ",$G469),AllocFactorMatrix,(M$4+1),FALSE)*$E472</f>
        <v>0</v>
      </c>
      <c r="N469" s="5">
        <f t="shared" ca="1" si="248"/>
        <v>1953.2765932712318</v>
      </c>
      <c r="O469" s="5">
        <f ca="1">VLOOKUP(CONCATENATE($F469," ",$G469),AllocFactorMatrix,(O$4+1),FALSE)*$E472</f>
        <v>1244.635447849882</v>
      </c>
      <c r="P469" s="5">
        <f ca="1">VLOOKUP(CONCATENATE($F469," ",$G469),AllocFactorMatrix,(P$4+1),FALSE)*$E472</f>
        <v>0</v>
      </c>
      <c r="Q469" s="5">
        <f ca="1">VLOOKUP(CONCATENATE($F469," ",$G469),AllocFactorMatrix,(Q$4+1),FALSE)*$E472</f>
        <v>0</v>
      </c>
      <c r="R469" s="5">
        <f ca="1">VLOOKUP(CONCATENATE($F469," ",$G469),AllocFactorMatrix,(R$4+1),FALSE)*$E472</f>
        <v>0</v>
      </c>
      <c r="S469" s="5">
        <f t="shared" ca="1" si="250"/>
        <v>1244.635447849882</v>
      </c>
      <c r="T469" s="5">
        <f ca="1">VLOOKUP(CONCATENATE($F469," ",$G469),AllocFactorMatrix,(T$4+1),FALSE)*$E472</f>
        <v>33.652331430961823</v>
      </c>
      <c r="U469" s="5">
        <f ca="1">VLOOKUP(CONCATENATE($F469," ",$G469),AllocFactorMatrix,(U$4+1),FALSE)*$E472</f>
        <v>0</v>
      </c>
      <c r="V469" s="5">
        <f ca="1">VLOOKUP(CONCATENATE($F469," ",$G469),AllocFactorMatrix,(V$4+1),FALSE)*$E472</f>
        <v>0</v>
      </c>
      <c r="W469" s="5">
        <f ca="1">VLOOKUP(CONCATENATE($F469," ",$G469),AllocFactorMatrix,(W$4+1),FALSE)*$E472</f>
        <v>0</v>
      </c>
      <c r="X469" s="5">
        <f t="shared" ca="1" si="251"/>
        <v>33.652331430961823</v>
      </c>
      <c r="Y469" s="5">
        <f ca="1">VLOOKUP(CONCATENATE($F469," ",$G469),AllocFactorMatrix,(Y$4+1),FALSE)*$E472</f>
        <v>459.07643272952396</v>
      </c>
      <c r="Z469" s="5">
        <f ca="1">VLOOKUP(CONCATENATE($F469," ",$G469),AllocFactorMatrix,(Z$4+1),FALSE)*$E472</f>
        <v>0</v>
      </c>
      <c r="AA469" s="5">
        <f t="shared" ca="1" si="249"/>
        <v>459.07643272952396</v>
      </c>
      <c r="AB469" s="5">
        <f ca="1">VLOOKUP(CONCATENATE($F469," ",$G469),AllocFactorMatrix,(AB$4+1),FALSE)*$E472</f>
        <v>4.7638509103720894</v>
      </c>
      <c r="AC469" s="5">
        <f ca="1">VLOOKUP(CONCATENATE($F469," ",$G469),AllocFactorMatrix,(AC$4+1),FALSE)*$E472</f>
        <v>161.75106091063392</v>
      </c>
      <c r="AD469" s="5">
        <f ca="1">VLOOKUP(CONCATENATE($F469," ",$G469),AllocFactorMatrix,(AD$4+1),FALSE)*$E472</f>
        <v>26.311115028055092</v>
      </c>
    </row>
    <row r="470" spans="4:30" hidden="1" outlineLevel="1">
      <c r="E470" s="55"/>
      <c r="F470" s="52" t="str">
        <f>F472</f>
        <v>TDOMX</v>
      </c>
      <c r="G470" s="55" t="str">
        <f>$G$13</f>
        <v>ENERGY</v>
      </c>
      <c r="H470" s="4">
        <f t="shared" ca="1" si="247"/>
        <v>0</v>
      </c>
      <c r="I470" s="5">
        <f ca="1">VLOOKUP(CONCATENATE($F470," ",$G470),AllocFactorMatrix,(I$4+1),FALSE)*$E472</f>
        <v>0</v>
      </c>
      <c r="J470" s="5">
        <f ca="1">VLOOKUP(CONCATENATE($F470," ",$G470),AllocFactorMatrix,(J$4+1),FALSE)*$E472</f>
        <v>0</v>
      </c>
      <c r="K470" s="5">
        <f ca="1">VLOOKUP(CONCATENATE($F470," ",$G470),AllocFactorMatrix,(K$4+1),FALSE)*$E472</f>
        <v>0</v>
      </c>
      <c r="L470" s="5">
        <f ca="1">VLOOKUP(CONCATENATE($F470," ",$G470),AllocFactorMatrix,(L$4+1),FALSE)*$E472</f>
        <v>0</v>
      </c>
      <c r="M470" s="5">
        <f ca="1">VLOOKUP(CONCATENATE($F470," ",$G470),AllocFactorMatrix,(M$4+1),FALSE)*$E472</f>
        <v>0</v>
      </c>
      <c r="N470" s="5">
        <f t="shared" ca="1" si="248"/>
        <v>0</v>
      </c>
      <c r="O470" s="5">
        <f ca="1">VLOOKUP(CONCATENATE($F470," ",$G470),AllocFactorMatrix,(O$4+1),FALSE)*$E472</f>
        <v>0</v>
      </c>
      <c r="P470" s="5">
        <f ca="1">VLOOKUP(CONCATENATE($F470," ",$G470),AllocFactorMatrix,(P$4+1),FALSE)*$E472</f>
        <v>0</v>
      </c>
      <c r="Q470" s="5">
        <f ca="1">VLOOKUP(CONCATENATE($F470," ",$G470),AllocFactorMatrix,(Q$4+1),FALSE)*$E472</f>
        <v>0</v>
      </c>
      <c r="R470" s="5">
        <f ca="1">VLOOKUP(CONCATENATE($F470," ",$G470),AllocFactorMatrix,(R$4+1),FALSE)*$E472</f>
        <v>0</v>
      </c>
      <c r="S470" s="5">
        <f t="shared" ca="1" si="250"/>
        <v>0</v>
      </c>
      <c r="T470" s="5">
        <f ca="1">VLOOKUP(CONCATENATE($F470," ",$G470),AllocFactorMatrix,(T$4+1),FALSE)*$E472</f>
        <v>0</v>
      </c>
      <c r="U470" s="5">
        <f ca="1">VLOOKUP(CONCATENATE($F470," ",$G470),AllocFactorMatrix,(U$4+1),FALSE)*$E472</f>
        <v>0</v>
      </c>
      <c r="V470" s="5">
        <f ca="1">VLOOKUP(CONCATENATE($F470," ",$G470),AllocFactorMatrix,(V$4+1),FALSE)*$E472</f>
        <v>0</v>
      </c>
      <c r="W470" s="5">
        <f ca="1">VLOOKUP(CONCATENATE($F470," ",$G470),AllocFactorMatrix,(W$4+1),FALSE)*$E472</f>
        <v>0</v>
      </c>
      <c r="X470" s="5">
        <f t="shared" ca="1" si="251"/>
        <v>0</v>
      </c>
      <c r="Y470" s="5">
        <f ca="1">VLOOKUP(CONCATENATE($F470," ",$G470),AllocFactorMatrix,(Y$4+1),FALSE)*$E472</f>
        <v>0</v>
      </c>
      <c r="Z470" s="5">
        <f ca="1">VLOOKUP(CONCATENATE($F470," ",$G470),AllocFactorMatrix,(Z$4+1),FALSE)*$E472</f>
        <v>0</v>
      </c>
      <c r="AA470" s="5">
        <f t="shared" ca="1" si="249"/>
        <v>0</v>
      </c>
      <c r="AB470" s="5">
        <f ca="1">VLOOKUP(CONCATENATE($F470," ",$G470),AllocFactorMatrix,(AB$4+1),FALSE)*$E472</f>
        <v>0</v>
      </c>
      <c r="AC470" s="5">
        <f ca="1">VLOOKUP(CONCATENATE($F470," ",$G470),AllocFactorMatrix,(AC$4+1),FALSE)*$E472</f>
        <v>0</v>
      </c>
      <c r="AD470" s="5">
        <f ca="1">VLOOKUP(CONCATENATE($F470," ",$G470),AllocFactorMatrix,(AD$4+1),FALSE)*$E472</f>
        <v>0</v>
      </c>
    </row>
    <row r="471" spans="4:30" hidden="1" outlineLevel="1">
      <c r="E471" s="55"/>
      <c r="F471" s="52" t="str">
        <f>F472</f>
        <v>TDOMX</v>
      </c>
      <c r="G471" s="55" t="str">
        <f>$G$14</f>
        <v>CUSTOMER</v>
      </c>
      <c r="H471" s="4">
        <f t="shared" ca="1" si="247"/>
        <v>3315.2142583322766</v>
      </c>
      <c r="I471" s="5">
        <f ca="1">VLOOKUP(CONCATENATE($F471," ",$G471),AllocFactorMatrix,(I$4+1),FALSE)*$E472</f>
        <v>1353.3881062478852</v>
      </c>
      <c r="J471" s="5">
        <f ca="1">VLOOKUP(CONCATENATE($F471," ",$G471),AllocFactorMatrix,(J$4+1),FALSE)*$E472</f>
        <v>586.0343986690666</v>
      </c>
      <c r="K471" s="5">
        <f ca="1">VLOOKUP(CONCATENATE($F471," ",$G471),AllocFactorMatrix,(K$4+1),FALSE)*$E472</f>
        <v>167.39636300747176</v>
      </c>
      <c r="L471" s="5">
        <f ca="1">VLOOKUP(CONCATENATE($F471," ",$G471),AllocFactorMatrix,(L$4+1),FALSE)*$E472</f>
        <v>93.698227219951406</v>
      </c>
      <c r="M471" s="5">
        <f ca="1">VLOOKUP(CONCATENATE($F471," ",$G471),AllocFactorMatrix,(M$4+1),FALSE)*$E472</f>
        <v>15.20701234493967</v>
      </c>
      <c r="N471" s="5">
        <f t="shared" ca="1" si="248"/>
        <v>276.30160257236287</v>
      </c>
      <c r="O471" s="5">
        <f ca="1">VLOOKUP(CONCATENATE($F471," ",$G471),AllocFactorMatrix,(O$4+1),FALSE)*$E472</f>
        <v>71.613808534772105</v>
      </c>
      <c r="P471" s="5">
        <f ca="1">VLOOKUP(CONCATENATE($F471," ",$G471),AllocFactorMatrix,(P$4+1),FALSE)*$E472</f>
        <v>24.366803791063351</v>
      </c>
      <c r="Q471" s="5">
        <f ca="1">VLOOKUP(CONCATENATE($F471," ",$G471),AllocFactorMatrix,(Q$4+1),FALSE)*$E472</f>
        <v>52.983476046113232</v>
      </c>
      <c r="R471" s="5">
        <f ca="1">VLOOKUP(CONCATENATE($F471," ",$G471),AllocFactorMatrix,(R$4+1),FALSE)*$E472</f>
        <v>9.3120457022695629</v>
      </c>
      <c r="S471" s="5">
        <f t="shared" ca="1" si="250"/>
        <v>158.27613407421825</v>
      </c>
      <c r="T471" s="5">
        <f ca="1">VLOOKUP(CONCATENATE($F471," ",$G471),AllocFactorMatrix,(T$4+1),FALSE)*$E472</f>
        <v>0.49339001432761631</v>
      </c>
      <c r="U471" s="5">
        <f ca="1">VLOOKUP(CONCATENATE($F471," ",$G471),AllocFactorMatrix,(U$4+1),FALSE)*$E472</f>
        <v>14.454885545675166</v>
      </c>
      <c r="V471" s="5">
        <f ca="1">VLOOKUP(CONCATENATE($F471," ",$G471),AllocFactorMatrix,(V$4+1),FALSE)*$E472</f>
        <v>77.91682265246429</v>
      </c>
      <c r="W471" s="5">
        <f ca="1">VLOOKUP(CONCATENATE($F471," ",$G471),AllocFactorMatrix,(W$4+1),FALSE)*$E472</f>
        <v>13.968097180308654</v>
      </c>
      <c r="X471" s="5">
        <f t="shared" ca="1" si="251"/>
        <v>106.83319539277574</v>
      </c>
      <c r="Y471" s="5">
        <f ca="1">VLOOKUP(CONCATENATE($F471," ",$G471),AllocFactorMatrix,(Y$4+1),FALSE)*$E472</f>
        <v>19.858762001808554</v>
      </c>
      <c r="Z471" s="5">
        <f ca="1">VLOOKUP(CONCATENATE($F471," ",$G471),AllocFactorMatrix,(Z$4+1),FALSE)*$E472</f>
        <v>0.41299182240712334</v>
      </c>
      <c r="AA471" s="5">
        <f t="shared" ca="1" si="249"/>
        <v>20.271753824215676</v>
      </c>
      <c r="AB471" s="5">
        <f ca="1">VLOOKUP(CONCATENATE($F471," ",$G471),AllocFactorMatrix,(AB$4+1),FALSE)*$E472</f>
        <v>0.24530292601965206</v>
      </c>
      <c r="AC471" s="5">
        <f ca="1">VLOOKUP(CONCATENATE($F471," ",$G471),AllocFactorMatrix,(AC$4+1),FALSE)*$E472</f>
        <v>452.01595586224568</v>
      </c>
      <c r="AD471" s="5">
        <f ca="1">VLOOKUP(CONCATENATE($F471," ",$G471),AllocFactorMatrix,(AD$4+1),FALSE)*$E472</f>
        <v>361.84780876348685</v>
      </c>
    </row>
    <row r="472" spans="4:30" collapsed="1">
      <c r="D472" s="1" t="str">
        <f>+D1944</f>
        <v>Adj 17 - Normalization of Major Storms</v>
      </c>
      <c r="E472" s="61">
        <f>74492</f>
        <v>74492</v>
      </c>
      <c r="F472" s="36" t="str">
        <f>+F1944</f>
        <v>TDOMX</v>
      </c>
      <c r="G472" s="55" t="str">
        <f>$G$15</f>
        <v>TOTAL</v>
      </c>
      <c r="H472" s="4">
        <f t="shared" ca="1" si="247"/>
        <v>74492.000000000015</v>
      </c>
      <c r="I472" s="5">
        <f ca="1">VLOOKUP(CONCATENATE($F472," ",$G472),AllocFactorMatrix,(I$4+1),FALSE)*$E472</f>
        <v>48633.021370919509</v>
      </c>
      <c r="J472" s="5">
        <f ca="1">VLOOKUP(CONCATENATE($F472," ",$G472),AllocFactorMatrix,(J$4+1),FALSE)*$E472</f>
        <v>2839.0360690165207</v>
      </c>
      <c r="K472" s="5">
        <f ca="1">VLOOKUP(CONCATENATE($F472," ",$G472),AllocFactorMatrix,(K$4+1),FALSE)*$E472</f>
        <v>7957.4105102141357</v>
      </c>
      <c r="L472" s="5">
        <f ca="1">VLOOKUP(CONCATENATE($F472," ",$G472),AllocFactorMatrix,(L$4+1),FALSE)*$E472</f>
        <v>274.48675532097008</v>
      </c>
      <c r="M472" s="5">
        <f ca="1">VLOOKUP(CONCATENATE($F472," ",$G472),AllocFactorMatrix,(M$4+1),FALSE)*$E472</f>
        <v>17.877215062005828</v>
      </c>
      <c r="N472" s="5">
        <f t="shared" ca="1" si="248"/>
        <v>8249.7744805971124</v>
      </c>
      <c r="O472" s="5">
        <f ca="1">VLOOKUP(CONCATENATE($F472," ",$G472),AllocFactorMatrix,(O$4+1),FALSE)*$E472</f>
        <v>5700.9643777029587</v>
      </c>
      <c r="P472" s="5">
        <f ca="1">VLOOKUP(CONCATENATE($F472," ",$G472),AllocFactorMatrix,(P$4+1),FALSE)*$E472</f>
        <v>841.02324505803028</v>
      </c>
      <c r="Q472" s="5">
        <f ca="1">VLOOKUP(CONCATENATE($F472," ",$G472),AllocFactorMatrix,(Q$4+1),FALSE)*$E472</f>
        <v>110.90513649144735</v>
      </c>
      <c r="R472" s="5">
        <f ca="1">VLOOKUP(CONCATENATE($F472," ",$G472),AllocFactorMatrix,(R$4+1),FALSE)*$E472</f>
        <v>11.354538981938655</v>
      </c>
      <c r="S472" s="5">
        <f t="shared" ca="1" si="250"/>
        <v>6664.2472982343752</v>
      </c>
      <c r="T472" s="5">
        <f ca="1">VLOOKUP(CONCATENATE($F472," ",$G472),AllocFactorMatrix,(T$4+1),FALSE)*$E472</f>
        <v>189.98880063021869</v>
      </c>
      <c r="U472" s="5">
        <f ca="1">VLOOKUP(CONCATENATE($F472," ",$G472),AllocFactorMatrix,(U$4+1),FALSE)*$E472</f>
        <v>2533.2772269280104</v>
      </c>
      <c r="V472" s="5">
        <f ca="1">VLOOKUP(CONCATENATE($F472," ",$G472),AllocFactorMatrix,(V$4+1),FALSE)*$E472</f>
        <v>2157.8039732849184</v>
      </c>
      <c r="W472" s="5">
        <f ca="1">VLOOKUP(CONCATENATE($F472," ",$G472),AllocFactorMatrix,(W$4+1),FALSE)*$E472</f>
        <v>308.28177018108158</v>
      </c>
      <c r="X472" s="5">
        <f t="shared" ca="1" si="251"/>
        <v>5189.3517710242286</v>
      </c>
      <c r="Y472" s="5">
        <f ca="1">VLOOKUP(CONCATENATE($F472," ",$G472),AllocFactorMatrix,(Y$4+1),FALSE)*$E472</f>
        <v>1804.0585092369745</v>
      </c>
      <c r="Z472" s="5">
        <f ca="1">VLOOKUP(CONCATENATE($F472," ",$G472),AllocFactorMatrix,(Z$4+1),FALSE)*$E472</f>
        <v>22.531648007589272</v>
      </c>
      <c r="AA472" s="5">
        <f t="shared" ca="1" si="249"/>
        <v>1826.5901572445637</v>
      </c>
      <c r="AB472" s="5">
        <f ca="1">VLOOKUP(CONCATENATE($F472," ",$G472),AllocFactorMatrix,(AB$4+1),FALSE)*$E472</f>
        <v>22.82548327965031</v>
      </c>
      <c r="AC472" s="5">
        <f ca="1">VLOOKUP(CONCATENATE($F472," ",$G472),AllocFactorMatrix,(AC$4+1),FALSE)*$E472</f>
        <v>667.42706082120742</v>
      </c>
      <c r="AD472" s="5">
        <f ca="1">VLOOKUP(CONCATENATE($F472," ",$G472),AllocFactorMatrix,(AD$4+1),FALSE)*$E472</f>
        <v>399.72630886284907</v>
      </c>
    </row>
    <row r="473" spans="4:30" hidden="1" outlineLevel="1">
      <c r="E473" s="55"/>
      <c r="F473" s="52" t="str">
        <f>F480</f>
        <v>EXP_OM_DIST</v>
      </c>
      <c r="G473" s="55" t="str">
        <f>$G$8</f>
        <v>PRODUCTION</v>
      </c>
      <c r="H473" s="4">
        <f t="shared" ref="H473:H480" si="252">SUBTOTAL(9,I473:AD473)</f>
        <v>0</v>
      </c>
      <c r="I473" s="5">
        <f>VLOOKUP(CONCATENATE($F473," ",$G473),AllocFactorMatrix,(I$4+1),FALSE)*$E480</f>
        <v>0</v>
      </c>
      <c r="J473" s="5">
        <f>VLOOKUP(CONCATENATE($F473," ",$G473),AllocFactorMatrix,(J$4+1),FALSE)*$E480</f>
        <v>0</v>
      </c>
      <c r="K473" s="5">
        <f>VLOOKUP(CONCATENATE($F473," ",$G473),AllocFactorMatrix,(K$4+1),FALSE)*$E480</f>
        <v>0</v>
      </c>
      <c r="L473" s="5">
        <f>VLOOKUP(CONCATENATE($F473," ",$G473),AllocFactorMatrix,(L$4+1),FALSE)*$E480</f>
        <v>0</v>
      </c>
      <c r="M473" s="5">
        <f>VLOOKUP(CONCATENATE($F473," ",$G473),AllocFactorMatrix,(M$4+1),FALSE)*$E480</f>
        <v>0</v>
      </c>
      <c r="N473" s="5">
        <f t="shared" ref="N473:N480" si="253">SUBTOTAL(9,K473:M473)</f>
        <v>0</v>
      </c>
      <c r="O473" s="5">
        <f>VLOOKUP(CONCATENATE($F473," ",$G473),AllocFactorMatrix,(O$4+1),FALSE)*$E480</f>
        <v>0</v>
      </c>
      <c r="P473" s="5">
        <f>VLOOKUP(CONCATENATE($F473," ",$G473),AllocFactorMatrix,(P$4+1),FALSE)*$E480</f>
        <v>0</v>
      </c>
      <c r="Q473" s="5">
        <f>VLOOKUP(CONCATENATE($F473," ",$G473),AllocFactorMatrix,(Q$4+1),FALSE)*$E480</f>
        <v>0</v>
      </c>
      <c r="R473" s="5">
        <f>VLOOKUP(CONCATENATE($F473," ",$G473),AllocFactorMatrix,(R$4+1),FALSE)*$E480</f>
        <v>0</v>
      </c>
      <c r="S473" s="5">
        <f>SUBTOTAL(9,O473:R473)</f>
        <v>0</v>
      </c>
      <c r="T473" s="5">
        <f>VLOOKUP(CONCATENATE($F473," ",$G473),AllocFactorMatrix,(T$4+1),FALSE)*$E480</f>
        <v>0</v>
      </c>
      <c r="U473" s="5">
        <f>VLOOKUP(CONCATENATE($F473," ",$G473),AllocFactorMatrix,(U$4+1),FALSE)*$E480</f>
        <v>0</v>
      </c>
      <c r="V473" s="5">
        <f>VLOOKUP(CONCATENATE($F473," ",$G473),AllocFactorMatrix,(V$4+1),FALSE)*$E480</f>
        <v>0</v>
      </c>
      <c r="W473" s="5">
        <f>VLOOKUP(CONCATENATE($F473," ",$G473),AllocFactorMatrix,(W$4+1),FALSE)*$E480</f>
        <v>0</v>
      </c>
      <c r="X473" s="5">
        <f>SUBTOTAL(9,T473:W473)</f>
        <v>0</v>
      </c>
      <c r="Y473" s="5">
        <f>VLOOKUP(CONCATENATE($F473," ",$G473),AllocFactorMatrix,(Y$4+1),FALSE)*$E480</f>
        <v>0</v>
      </c>
      <c r="Z473" s="5">
        <f>VLOOKUP(CONCATENATE($F473," ",$G473),AllocFactorMatrix,(Z$4+1),FALSE)*$E480</f>
        <v>0</v>
      </c>
      <c r="AA473" s="5">
        <f t="shared" si="249"/>
        <v>0</v>
      </c>
      <c r="AB473" s="5">
        <f>VLOOKUP(CONCATENATE($F473," ",$G473),AllocFactorMatrix,(AB$4+1),FALSE)*$E480</f>
        <v>0</v>
      </c>
      <c r="AC473" s="5">
        <f>VLOOKUP(CONCATENATE($F473," ",$G473),AllocFactorMatrix,(AC$4+1),FALSE)*$E480</f>
        <v>0</v>
      </c>
      <c r="AD473" s="5">
        <f>VLOOKUP(CONCATENATE($F473," ",$G473),AllocFactorMatrix,(AD$4+1),FALSE)*$E480</f>
        <v>0</v>
      </c>
    </row>
    <row r="474" spans="4:30" hidden="1" outlineLevel="1">
      <c r="E474" s="55"/>
      <c r="F474" s="52" t="str">
        <f>F480</f>
        <v>EXP_OM_DIST</v>
      </c>
      <c r="G474" s="55" t="str">
        <f>$G$9</f>
        <v>BULKTRAN</v>
      </c>
      <c r="H474" s="4">
        <f t="shared" si="252"/>
        <v>0</v>
      </c>
      <c r="I474" s="5">
        <f>VLOOKUP(CONCATENATE($F474," ",$G474),AllocFactorMatrix,(I$4+1),FALSE)*$E480</f>
        <v>0</v>
      </c>
      <c r="J474" s="5">
        <f>VLOOKUP(CONCATENATE($F474," ",$G474),AllocFactorMatrix,(J$4+1),FALSE)*$E480</f>
        <v>0</v>
      </c>
      <c r="K474" s="5">
        <f>VLOOKUP(CONCATENATE($F474," ",$G474),AllocFactorMatrix,(K$4+1),FALSE)*$E480</f>
        <v>0</v>
      </c>
      <c r="L474" s="5">
        <f>VLOOKUP(CONCATENATE($F474," ",$G474),AllocFactorMatrix,(L$4+1),FALSE)*$E480</f>
        <v>0</v>
      </c>
      <c r="M474" s="5">
        <f>VLOOKUP(CONCATENATE($F474," ",$G474),AllocFactorMatrix,(M$4+1),FALSE)*$E480</f>
        <v>0</v>
      </c>
      <c r="N474" s="5">
        <f t="shared" si="253"/>
        <v>0</v>
      </c>
      <c r="O474" s="5">
        <f>VLOOKUP(CONCATENATE($F474," ",$G474),AllocFactorMatrix,(O$4+1),FALSE)*$E480</f>
        <v>0</v>
      </c>
      <c r="P474" s="5">
        <f>VLOOKUP(CONCATENATE($F474," ",$G474),AllocFactorMatrix,(P$4+1),FALSE)*$E480</f>
        <v>0</v>
      </c>
      <c r="Q474" s="5">
        <f>VLOOKUP(CONCATENATE($F474," ",$G474),AllocFactorMatrix,(Q$4+1),FALSE)*$E480</f>
        <v>0</v>
      </c>
      <c r="R474" s="5">
        <f>VLOOKUP(CONCATENATE($F474," ",$G474),AllocFactorMatrix,(R$4+1),FALSE)*$E480</f>
        <v>0</v>
      </c>
      <c r="S474" s="5">
        <f t="shared" ref="S474:S480" si="254">SUBTOTAL(9,O474:R474)</f>
        <v>0</v>
      </c>
      <c r="T474" s="5">
        <f>VLOOKUP(CONCATENATE($F474," ",$G474),AllocFactorMatrix,(T$4+1),FALSE)*$E480</f>
        <v>0</v>
      </c>
      <c r="U474" s="5">
        <f>VLOOKUP(CONCATENATE($F474," ",$G474),AllocFactorMatrix,(U$4+1),FALSE)*$E480</f>
        <v>0</v>
      </c>
      <c r="V474" s="5">
        <f>VLOOKUP(CONCATENATE($F474," ",$G474),AllocFactorMatrix,(V$4+1),FALSE)*$E480</f>
        <v>0</v>
      </c>
      <c r="W474" s="5">
        <f>VLOOKUP(CONCATENATE($F474," ",$G474),AllocFactorMatrix,(W$4+1),FALSE)*$E480</f>
        <v>0</v>
      </c>
      <c r="X474" s="5">
        <f t="shared" ref="X474:X480" si="255">SUBTOTAL(9,T474:W474)</f>
        <v>0</v>
      </c>
      <c r="Y474" s="5">
        <f>VLOOKUP(CONCATENATE($F474," ",$G474),AllocFactorMatrix,(Y$4+1),FALSE)*$E480</f>
        <v>0</v>
      </c>
      <c r="Z474" s="5">
        <f>VLOOKUP(CONCATENATE($F474," ",$G474),AllocFactorMatrix,(Z$4+1),FALSE)*$E480</f>
        <v>0</v>
      </c>
      <c r="AA474" s="5">
        <f t="shared" si="249"/>
        <v>0</v>
      </c>
      <c r="AB474" s="5">
        <f>VLOOKUP(CONCATENATE($F474," ",$G474),AllocFactorMatrix,(AB$4+1),FALSE)*$E480</f>
        <v>0</v>
      </c>
      <c r="AC474" s="5">
        <f>VLOOKUP(CONCATENATE($F474," ",$G474),AllocFactorMatrix,(AC$4+1),FALSE)*$E480</f>
        <v>0</v>
      </c>
      <c r="AD474" s="5">
        <f>VLOOKUP(CONCATENATE($F474," ",$G474),AllocFactorMatrix,(AD$4+1),FALSE)*$E480</f>
        <v>0</v>
      </c>
    </row>
    <row r="475" spans="4:30" hidden="1" outlineLevel="1">
      <c r="E475" s="55"/>
      <c r="F475" s="52" t="str">
        <f>F480</f>
        <v>EXP_OM_DIST</v>
      </c>
      <c r="G475" s="55" t="str">
        <f>$G$10</f>
        <v>SUBTRAN</v>
      </c>
      <c r="H475" s="4">
        <f t="shared" si="252"/>
        <v>0</v>
      </c>
      <c r="I475" s="5">
        <f>VLOOKUP(CONCATENATE($F475," ",$G475),AllocFactorMatrix,(I$4+1),FALSE)*$E480</f>
        <v>0</v>
      </c>
      <c r="J475" s="5">
        <f>VLOOKUP(CONCATENATE($F475," ",$G475),AllocFactorMatrix,(J$4+1),FALSE)*$E480</f>
        <v>0</v>
      </c>
      <c r="K475" s="5">
        <f>VLOOKUP(CONCATENATE($F475," ",$G475),AllocFactorMatrix,(K$4+1),FALSE)*$E480</f>
        <v>0</v>
      </c>
      <c r="L475" s="5">
        <f>VLOOKUP(CONCATENATE($F475," ",$G475),AllocFactorMatrix,(L$4+1),FALSE)*$E480</f>
        <v>0</v>
      </c>
      <c r="M475" s="5">
        <f>VLOOKUP(CONCATENATE($F475," ",$G475),AllocFactorMatrix,(M$4+1),FALSE)*$E480</f>
        <v>0</v>
      </c>
      <c r="N475" s="5">
        <f t="shared" si="253"/>
        <v>0</v>
      </c>
      <c r="O475" s="5">
        <f>VLOOKUP(CONCATENATE($F475," ",$G475),AllocFactorMatrix,(O$4+1),FALSE)*$E480</f>
        <v>0</v>
      </c>
      <c r="P475" s="5">
        <f>VLOOKUP(CONCATENATE($F475," ",$G475),AllocFactorMatrix,(P$4+1),FALSE)*$E480</f>
        <v>0</v>
      </c>
      <c r="Q475" s="5">
        <f>VLOOKUP(CONCATENATE($F475," ",$G475),AllocFactorMatrix,(Q$4+1),FALSE)*$E480</f>
        <v>0</v>
      </c>
      <c r="R475" s="5">
        <f>VLOOKUP(CONCATENATE($F475," ",$G475),AllocFactorMatrix,(R$4+1),FALSE)*$E480</f>
        <v>0</v>
      </c>
      <c r="S475" s="5">
        <f t="shared" si="254"/>
        <v>0</v>
      </c>
      <c r="T475" s="5">
        <f>VLOOKUP(CONCATENATE($F475," ",$G475),AllocFactorMatrix,(T$4+1),FALSE)*$E480</f>
        <v>0</v>
      </c>
      <c r="U475" s="5">
        <f>VLOOKUP(CONCATENATE($F475," ",$G475),AllocFactorMatrix,(U$4+1),FALSE)*$E480</f>
        <v>0</v>
      </c>
      <c r="V475" s="5">
        <f>VLOOKUP(CONCATENATE($F475," ",$G475),AllocFactorMatrix,(V$4+1),FALSE)*$E480</f>
        <v>0</v>
      </c>
      <c r="W475" s="5">
        <f>VLOOKUP(CONCATENATE($F475," ",$G475),AllocFactorMatrix,(W$4+1),FALSE)*$E480</f>
        <v>0</v>
      </c>
      <c r="X475" s="5">
        <f t="shared" si="255"/>
        <v>0</v>
      </c>
      <c r="Y475" s="5">
        <f>VLOOKUP(CONCATENATE($F475," ",$G475),AllocFactorMatrix,(Y$4+1),FALSE)*$E480</f>
        <v>0</v>
      </c>
      <c r="Z475" s="5">
        <f>VLOOKUP(CONCATENATE($F475," ",$G475),AllocFactorMatrix,(Z$4+1),FALSE)*$E480</f>
        <v>0</v>
      </c>
      <c r="AA475" s="5">
        <f t="shared" si="249"/>
        <v>0</v>
      </c>
      <c r="AB475" s="5">
        <f>VLOOKUP(CONCATENATE($F475," ",$G475),AllocFactorMatrix,(AB$4+1),FALSE)*$E480</f>
        <v>0</v>
      </c>
      <c r="AC475" s="5">
        <f>VLOOKUP(CONCATENATE($F475," ",$G475),AllocFactorMatrix,(AC$4+1),FALSE)*$E480</f>
        <v>0</v>
      </c>
      <c r="AD475" s="5">
        <f>VLOOKUP(CONCATENATE($F475," ",$G475),AllocFactorMatrix,(AD$4+1),FALSE)*$E480</f>
        <v>0</v>
      </c>
    </row>
    <row r="476" spans="4:30" hidden="1" outlineLevel="1">
      <c r="E476" s="55"/>
      <c r="F476" s="52" t="str">
        <f>F480</f>
        <v>EXP_OM_DIST</v>
      </c>
      <c r="G476" s="55" t="str">
        <f>$G$11</f>
        <v>DISTPRI</v>
      </c>
      <c r="H476" s="4">
        <f t="shared" si="252"/>
        <v>73425.898748136548</v>
      </c>
      <c r="I476" s="5">
        <f>VLOOKUP(CONCATENATE($F476," ",$G476),AllocFactorMatrix,(I$4+1),FALSE)*$E480</f>
        <v>49073.659786683995</v>
      </c>
      <c r="J476" s="5">
        <f>VLOOKUP(CONCATENATE($F476," ",$G476),AllocFactorMatrix,(J$4+1),FALSE)*$E480</f>
        <v>2313.2042137426997</v>
      </c>
      <c r="K476" s="5">
        <f>VLOOKUP(CONCATENATE($F476," ",$G476),AllocFactorMatrix,(K$4+1),FALSE)*$E480</f>
        <v>8399.3864692179159</v>
      </c>
      <c r="L476" s="5">
        <f>VLOOKUP(CONCATENATE($F476," ",$G476),AllocFactorMatrix,(L$4+1),FALSE)*$E480</f>
        <v>259.58474754818803</v>
      </c>
      <c r="M476" s="5">
        <f>VLOOKUP(CONCATENATE($F476," ",$G476),AllocFactorMatrix,(M$4+1),FALSE)*$E480</f>
        <v>0</v>
      </c>
      <c r="N476" s="5">
        <f t="shared" si="253"/>
        <v>8658.9712167661037</v>
      </c>
      <c r="O476" s="5">
        <f>VLOOKUP(CONCATENATE($F476," ",$G476),AllocFactorMatrix,(O$4+1),FALSE)*$E480</f>
        <v>6298.0717646868761</v>
      </c>
      <c r="P476" s="5">
        <f>VLOOKUP(CONCATENATE($F476," ",$G476),AllocFactorMatrix,(P$4+1),FALSE)*$E480</f>
        <v>1173.0162899954812</v>
      </c>
      <c r="Q476" s="5">
        <f>VLOOKUP(CONCATENATE($F476," ",$G476),AllocFactorMatrix,(Q$4+1),FALSE)*$E480</f>
        <v>0</v>
      </c>
      <c r="R476" s="5">
        <f>VLOOKUP(CONCATENATE($F476," ",$G476),AllocFactorMatrix,(R$4+1),FALSE)*$E480</f>
        <v>0</v>
      </c>
      <c r="S476" s="5">
        <f t="shared" si="254"/>
        <v>7471.0880546823573</v>
      </c>
      <c r="T476" s="5">
        <f>VLOOKUP(CONCATENATE($F476," ",$G476),AllocFactorMatrix,(T$4+1),FALSE)*$E480</f>
        <v>224.52237720449213</v>
      </c>
      <c r="U476" s="5">
        <f>VLOOKUP(CONCATENATE($F476," ",$G476),AllocFactorMatrix,(U$4+1),FALSE)*$E480</f>
        <v>3621.0378847224215</v>
      </c>
      <c r="V476" s="5">
        <f>VLOOKUP(CONCATENATE($F476," ",$G476),AllocFactorMatrix,(V$4+1),FALSE)*$E480</f>
        <v>0</v>
      </c>
      <c r="W476" s="5">
        <f>VLOOKUP(CONCATENATE($F476," ",$G476),AllocFactorMatrix,(W$4+1),FALSE)*$E480</f>
        <v>0</v>
      </c>
      <c r="X476" s="5">
        <f t="shared" si="255"/>
        <v>3845.5602619269134</v>
      </c>
      <c r="Y476" s="5">
        <f>VLOOKUP(CONCATENATE($F476," ",$G476),AllocFactorMatrix,(Y$4+1),FALSE)*$E480</f>
        <v>1899.1580688145634</v>
      </c>
      <c r="Z476" s="5">
        <f>VLOOKUP(CONCATENATE($F476," ",$G476),AllocFactorMatrix,(Z$4+1),FALSE)*$E480</f>
        <v>31.685390866226822</v>
      </c>
      <c r="AA476" s="5">
        <f t="shared" si="249"/>
        <v>1930.8434596807901</v>
      </c>
      <c r="AB476" s="5">
        <f>VLOOKUP(CONCATENATE($F476," ",$G476),AllocFactorMatrix,(AB$4+1),FALSE)*$E480</f>
        <v>25.670475736380073</v>
      </c>
      <c r="AC476" s="5">
        <f>VLOOKUP(CONCATENATE($F476," ",$G476),AllocFactorMatrix,(AC$4+1),FALSE)*$E480</f>
        <v>87.943483484588356</v>
      </c>
      <c r="AD476" s="5">
        <f>VLOOKUP(CONCATENATE($F476," ",$G476),AllocFactorMatrix,(AD$4+1),FALSE)*$E480</f>
        <v>18.957795432709279</v>
      </c>
    </row>
    <row r="477" spans="4:30" hidden="1" outlineLevel="1">
      <c r="E477" s="55"/>
      <c r="F477" s="52" t="str">
        <f>F480</f>
        <v>EXP_OM_DIST</v>
      </c>
      <c r="G477" s="55" t="str">
        <f>$G$12</f>
        <v>DISTSEC</v>
      </c>
      <c r="H477" s="4">
        <f t="shared" si="252"/>
        <v>30303.77152269112</v>
      </c>
      <c r="I477" s="5">
        <f>VLOOKUP(CONCATENATE($F477," ",$G477),AllocFactorMatrix,(I$4+1),FALSE)*$E480</f>
        <v>22658.173956585968</v>
      </c>
      <c r="J477" s="5">
        <f>VLOOKUP(CONCATENATE($F477," ",$G477),AllocFactorMatrix,(J$4+1),FALSE)*$E480</f>
        <v>1092.3577878193541</v>
      </c>
      <c r="K477" s="5">
        <f>VLOOKUP(CONCATENATE($F477," ",$G477),AllocFactorMatrix,(K$4+1),FALSE)*$E480</f>
        <v>3296.0986722260072</v>
      </c>
      <c r="L477" s="5">
        <f>VLOOKUP(CONCATENATE($F477," ",$G477),AllocFactorMatrix,(L$4+1),FALSE)*$E480</f>
        <v>0</v>
      </c>
      <c r="M477" s="5">
        <f>VLOOKUP(CONCATENATE($F477," ",$G477),AllocFactorMatrix,(M$4+1),FALSE)*$E480</f>
        <v>0</v>
      </c>
      <c r="N477" s="5">
        <f t="shared" si="253"/>
        <v>3296.0986722260072</v>
      </c>
      <c r="O477" s="5">
        <f>VLOOKUP(CONCATENATE($F477," ",$G477),AllocFactorMatrix,(O$4+1),FALSE)*$E480</f>
        <v>2100.2869031430373</v>
      </c>
      <c r="P477" s="5">
        <f>VLOOKUP(CONCATENATE($F477," ",$G477),AllocFactorMatrix,(P$4+1),FALSE)*$E480</f>
        <v>0</v>
      </c>
      <c r="Q477" s="5">
        <f>VLOOKUP(CONCATENATE($F477," ",$G477),AllocFactorMatrix,(Q$4+1),FALSE)*$E480</f>
        <v>0</v>
      </c>
      <c r="R477" s="5">
        <f>VLOOKUP(CONCATENATE($F477," ",$G477),AllocFactorMatrix,(R$4+1),FALSE)*$E480</f>
        <v>0</v>
      </c>
      <c r="S477" s="5">
        <f t="shared" si="254"/>
        <v>2100.2869031430373</v>
      </c>
      <c r="T477" s="5">
        <f>VLOOKUP(CONCATENATE($F477," ",$G477),AllocFactorMatrix,(T$4+1),FALSE)*$E480</f>
        <v>56.787351739641856</v>
      </c>
      <c r="U477" s="5">
        <f>VLOOKUP(CONCATENATE($F477," ",$G477),AllocFactorMatrix,(U$4+1),FALSE)*$E480</f>
        <v>0</v>
      </c>
      <c r="V477" s="5">
        <f>VLOOKUP(CONCATENATE($F477," ",$G477),AllocFactorMatrix,(V$4+1),FALSE)*$E480</f>
        <v>0</v>
      </c>
      <c r="W477" s="5">
        <f>VLOOKUP(CONCATENATE($F477," ",$G477),AllocFactorMatrix,(W$4+1),FALSE)*$E480</f>
        <v>0</v>
      </c>
      <c r="X477" s="5">
        <f t="shared" si="255"/>
        <v>56.787351739641856</v>
      </c>
      <c r="Y477" s="5">
        <f>VLOOKUP(CONCATENATE($F477," ",$G477),AllocFactorMatrix,(Y$4+1),FALSE)*$E480</f>
        <v>774.6784175792958</v>
      </c>
      <c r="Z477" s="5">
        <f>VLOOKUP(CONCATENATE($F477," ",$G477),AllocFactorMatrix,(Z$4+1),FALSE)*$E480</f>
        <v>0</v>
      </c>
      <c r="AA477" s="5">
        <f t="shared" si="249"/>
        <v>774.6784175792958</v>
      </c>
      <c r="AB477" s="5">
        <f>VLOOKUP(CONCATENATE($F477," ",$G477),AllocFactorMatrix,(AB$4+1),FALSE)*$E480</f>
        <v>8.0388628596952145</v>
      </c>
      <c r="AC477" s="5">
        <f>VLOOKUP(CONCATENATE($F477," ",$G477),AllocFactorMatrix,(AC$4+1),FALSE)*$E480</f>
        <v>272.95031278995918</v>
      </c>
      <c r="AD477" s="5">
        <f>VLOOKUP(CONCATENATE($F477," ",$G477),AllocFactorMatrix,(AD$4+1),FALSE)*$E480</f>
        <v>44.399257948162813</v>
      </c>
    </row>
    <row r="478" spans="4:30" hidden="1" outlineLevel="1">
      <c r="E478" s="55"/>
      <c r="F478" s="52" t="str">
        <f>F480</f>
        <v>EXP_OM_DIST</v>
      </c>
      <c r="G478" s="55" t="str">
        <f>$G$13</f>
        <v>ENERGY</v>
      </c>
      <c r="H478" s="4">
        <f t="shared" si="252"/>
        <v>0</v>
      </c>
      <c r="I478" s="5">
        <f>VLOOKUP(CONCATENATE($F478," ",$G478),AllocFactorMatrix,(I$4+1),FALSE)*$E480</f>
        <v>0</v>
      </c>
      <c r="J478" s="5">
        <f>VLOOKUP(CONCATENATE($F478," ",$G478),AllocFactorMatrix,(J$4+1),FALSE)*$E480</f>
        <v>0</v>
      </c>
      <c r="K478" s="5">
        <f>VLOOKUP(CONCATENATE($F478," ",$G478),AllocFactorMatrix,(K$4+1),FALSE)*$E480</f>
        <v>0</v>
      </c>
      <c r="L478" s="5">
        <f>VLOOKUP(CONCATENATE($F478," ",$G478),AllocFactorMatrix,(L$4+1),FALSE)*$E480</f>
        <v>0</v>
      </c>
      <c r="M478" s="5">
        <f>VLOOKUP(CONCATENATE($F478," ",$G478),AllocFactorMatrix,(M$4+1),FALSE)*$E480</f>
        <v>0</v>
      </c>
      <c r="N478" s="5">
        <f t="shared" si="253"/>
        <v>0</v>
      </c>
      <c r="O478" s="5">
        <f>VLOOKUP(CONCATENATE($F478," ",$G478),AllocFactorMatrix,(O$4+1),FALSE)*$E480</f>
        <v>0</v>
      </c>
      <c r="P478" s="5">
        <f>VLOOKUP(CONCATENATE($F478," ",$G478),AllocFactorMatrix,(P$4+1),FALSE)*$E480</f>
        <v>0</v>
      </c>
      <c r="Q478" s="5">
        <f>VLOOKUP(CONCATENATE($F478," ",$G478),AllocFactorMatrix,(Q$4+1),FALSE)*$E480</f>
        <v>0</v>
      </c>
      <c r="R478" s="5">
        <f>VLOOKUP(CONCATENATE($F478," ",$G478),AllocFactorMatrix,(R$4+1),FALSE)*$E480</f>
        <v>0</v>
      </c>
      <c r="S478" s="5">
        <f t="shared" si="254"/>
        <v>0</v>
      </c>
      <c r="T478" s="5">
        <f>VLOOKUP(CONCATENATE($F478," ",$G478),AllocFactorMatrix,(T$4+1),FALSE)*$E480</f>
        <v>0</v>
      </c>
      <c r="U478" s="5">
        <f>VLOOKUP(CONCATENATE($F478," ",$G478),AllocFactorMatrix,(U$4+1),FALSE)*$E480</f>
        <v>0</v>
      </c>
      <c r="V478" s="5">
        <f>VLOOKUP(CONCATENATE($F478," ",$G478),AllocFactorMatrix,(V$4+1),FALSE)*$E480</f>
        <v>0</v>
      </c>
      <c r="W478" s="5">
        <f>VLOOKUP(CONCATENATE($F478," ",$G478),AllocFactorMatrix,(W$4+1),FALSE)*$E480</f>
        <v>0</v>
      </c>
      <c r="X478" s="5">
        <f t="shared" si="255"/>
        <v>0</v>
      </c>
      <c r="Y478" s="5">
        <f>VLOOKUP(CONCATENATE($F478," ",$G478),AllocFactorMatrix,(Y$4+1),FALSE)*$E480</f>
        <v>0</v>
      </c>
      <c r="Z478" s="5">
        <f>VLOOKUP(CONCATENATE($F478," ",$G478),AllocFactorMatrix,(Z$4+1),FALSE)*$E480</f>
        <v>0</v>
      </c>
      <c r="AA478" s="5">
        <f t="shared" si="249"/>
        <v>0</v>
      </c>
      <c r="AB478" s="5">
        <f>VLOOKUP(CONCATENATE($F478," ",$G478),AllocFactorMatrix,(AB$4+1),FALSE)*$E480</f>
        <v>0</v>
      </c>
      <c r="AC478" s="5">
        <f>VLOOKUP(CONCATENATE($F478," ",$G478),AllocFactorMatrix,(AC$4+1),FALSE)*$E480</f>
        <v>0</v>
      </c>
      <c r="AD478" s="5">
        <f>VLOOKUP(CONCATENATE($F478," ",$G478),AllocFactorMatrix,(AD$4+1),FALSE)*$E480</f>
        <v>0</v>
      </c>
    </row>
    <row r="479" spans="4:30" hidden="1" outlineLevel="1">
      <c r="E479" s="55"/>
      <c r="F479" s="52" t="str">
        <f>F480</f>
        <v>EXP_OM_DIST</v>
      </c>
      <c r="G479" s="55" t="str">
        <f>$G$14</f>
        <v>CUSTOMER</v>
      </c>
      <c r="H479" s="4">
        <f t="shared" si="252"/>
        <v>5594.329729172352</v>
      </c>
      <c r="I479" s="5">
        <f>VLOOKUP(CONCATENATE($F479," ",$G479),AllocFactorMatrix,(I$4+1),FALSE)*$E480</f>
        <v>2283.8039197199782</v>
      </c>
      <c r="J479" s="5">
        <f>VLOOKUP(CONCATENATE($F479," ",$G479),AllocFactorMatrix,(J$4+1),FALSE)*$E480</f>
        <v>988.91637261515643</v>
      </c>
      <c r="K479" s="5">
        <f>VLOOKUP(CONCATENATE($F479," ",$G479),AllocFactorMatrix,(K$4+1),FALSE)*$E480</f>
        <v>282.47659944582858</v>
      </c>
      <c r="L479" s="5">
        <f>VLOOKUP(CONCATENATE($F479," ",$G479),AllocFactorMatrix,(L$4+1),FALSE)*$E480</f>
        <v>158.11309232574581</v>
      </c>
      <c r="M479" s="5">
        <f>VLOOKUP(CONCATENATE($F479," ",$G479),AllocFactorMatrix,(M$4+1),FALSE)*$E480</f>
        <v>25.661400628743397</v>
      </c>
      <c r="N479" s="5">
        <f t="shared" si="253"/>
        <v>466.25109240031782</v>
      </c>
      <c r="O479" s="5">
        <f>VLOOKUP(CONCATENATE($F479," ",$G479),AllocFactorMatrix,(O$4+1),FALSE)*$E480</f>
        <v>120.8462641889307</v>
      </c>
      <c r="P479" s="5">
        <f>VLOOKUP(CONCATENATE($F479," ",$G479),AllocFactorMatrix,(P$4+1),FALSE)*$E480</f>
        <v>41.118288059556434</v>
      </c>
      <c r="Q479" s="5">
        <f>VLOOKUP(CONCATENATE($F479," ",$G479),AllocFactorMatrix,(Q$4+1),FALSE)*$E480</f>
        <v>89.408108225490807</v>
      </c>
      <c r="R479" s="5">
        <f>VLOOKUP(CONCATENATE($F479," ",$G479),AllocFactorMatrix,(R$4+1),FALSE)*$E480</f>
        <v>15.713812155786439</v>
      </c>
      <c r="S479" s="5">
        <f t="shared" si="254"/>
        <v>267.08647262976439</v>
      </c>
      <c r="T479" s="5">
        <f>VLOOKUP(CONCATENATE($F479," ",$G479),AllocFactorMatrix,(T$4+1),FALSE)*$E480</f>
        <v>0.83258161016062726</v>
      </c>
      <c r="U479" s="5">
        <f>VLOOKUP(CONCATENATE($F479," ",$G479),AllocFactorMatrix,(U$4+1),FALSE)*$E480</f>
        <v>24.392208056149514</v>
      </c>
      <c r="V479" s="5">
        <f>VLOOKUP(CONCATENATE($F479," ",$G479),AllocFactorMatrix,(V$4+1),FALSE)*$E480</f>
        <v>131.48242116532373</v>
      </c>
      <c r="W479" s="5">
        <f>VLOOKUP(CONCATENATE($F479," ",$G479),AllocFactorMatrix,(W$4+1),FALSE)*$E480</f>
        <v>23.570766540766122</v>
      </c>
      <c r="X479" s="5">
        <f t="shared" si="255"/>
        <v>180.27797737239999</v>
      </c>
      <c r="Y479" s="5">
        <f>VLOOKUP(CONCATENATE($F479," ",$G479),AllocFactorMatrix,(Y$4+1),FALSE)*$E480</f>
        <v>33.511095812903221</v>
      </c>
      <c r="Z479" s="5">
        <f>VLOOKUP(CONCATENATE($F479," ",$G479),AllocFactorMatrix,(Z$4+1),FALSE)*$E480</f>
        <v>0.69691194896087783</v>
      </c>
      <c r="AA479" s="5">
        <f t="shared" si="249"/>
        <v>34.208007761864096</v>
      </c>
      <c r="AB479" s="5">
        <f>VLOOKUP(CONCATENATE($F479," ",$G479),AllocFactorMatrix,(AB$4+1),FALSE)*$E480</f>
        <v>0.41394170776010292</v>
      </c>
      <c r="AC479" s="5">
        <f>VLOOKUP(CONCATENATE($F479," ",$G479),AllocFactorMatrix,(AC$4+1),FALSE)*$E480</f>
        <v>762.7640637659714</v>
      </c>
      <c r="AD479" s="5">
        <f>VLOOKUP(CONCATENATE($F479," ",$G479),AllocFactorMatrix,(AD$4+1),FALSE)*$E480</f>
        <v>610.60788119913889</v>
      </c>
    </row>
    <row r="480" spans="4:30" collapsed="1">
      <c r="D480" s="1" t="str">
        <f>+D1952</f>
        <v>Adj 18 - Amortization of Storm Cost Deferral</v>
      </c>
      <c r="E480" s="61">
        <v>109324</v>
      </c>
      <c r="F480" s="10" t="str">
        <f>+F1952</f>
        <v>EXP_OM_DIST</v>
      </c>
      <c r="G480" s="55" t="str">
        <f>$G$15</f>
        <v>TOTAL</v>
      </c>
      <c r="H480" s="4">
        <f t="shared" si="252"/>
        <v>109323.99999999997</v>
      </c>
      <c r="I480" s="5">
        <f>VLOOKUP(CONCATENATE($F480," ",$G480),AllocFactorMatrix,(I$4+1),FALSE)*$E480</f>
        <v>74015.637662989946</v>
      </c>
      <c r="J480" s="5">
        <f>VLOOKUP(CONCATENATE($F480," ",$G480),AllocFactorMatrix,(J$4+1),FALSE)*$E480</f>
        <v>4394.4783741772098</v>
      </c>
      <c r="K480" s="5">
        <f>VLOOKUP(CONCATENATE($F480," ",$G480),AllocFactorMatrix,(K$4+1),FALSE)*$E480</f>
        <v>11977.961740889752</v>
      </c>
      <c r="L480" s="5">
        <f>VLOOKUP(CONCATENATE($F480," ",$G480),AllocFactorMatrix,(L$4+1),FALSE)*$E480</f>
        <v>417.69783987393384</v>
      </c>
      <c r="M480" s="5">
        <f>VLOOKUP(CONCATENATE($F480," ",$G480),AllocFactorMatrix,(M$4+1),FALSE)*$E480</f>
        <v>25.661400628743397</v>
      </c>
      <c r="N480" s="5">
        <f t="shared" si="253"/>
        <v>12421.32098139243</v>
      </c>
      <c r="O480" s="5">
        <f>VLOOKUP(CONCATENATE($F480," ",$G480),AllocFactorMatrix,(O$4+1),FALSE)*$E480</f>
        <v>8519.2049320188453</v>
      </c>
      <c r="P480" s="5">
        <f>VLOOKUP(CONCATENATE($F480," ",$G480),AllocFactorMatrix,(P$4+1),FALSE)*$E480</f>
        <v>1214.1345780550378</v>
      </c>
      <c r="Q480" s="5">
        <f>VLOOKUP(CONCATENATE($F480," ",$G480),AllocFactorMatrix,(Q$4+1),FALSE)*$E480</f>
        <v>89.408108225490807</v>
      </c>
      <c r="R480" s="5">
        <f>VLOOKUP(CONCATENATE($F480," ",$G480),AllocFactorMatrix,(R$4+1),FALSE)*$E480</f>
        <v>15.713812155786439</v>
      </c>
      <c r="S480" s="5">
        <f t="shared" si="254"/>
        <v>9838.4614304551615</v>
      </c>
      <c r="T480" s="5">
        <f>VLOOKUP(CONCATENATE($F480," ",$G480),AllocFactorMatrix,(T$4+1),FALSE)*$E480</f>
        <v>282.14231055429462</v>
      </c>
      <c r="U480" s="5">
        <f>VLOOKUP(CONCATENATE($F480," ",$G480),AllocFactorMatrix,(U$4+1),FALSE)*$E480</f>
        <v>3645.4300927785707</v>
      </c>
      <c r="V480" s="5">
        <f>VLOOKUP(CONCATENATE($F480," ",$G480),AllocFactorMatrix,(V$4+1),FALSE)*$E480</f>
        <v>131.48242116532373</v>
      </c>
      <c r="W480" s="5">
        <f>VLOOKUP(CONCATENATE($F480," ",$G480),AllocFactorMatrix,(W$4+1),FALSE)*$E480</f>
        <v>23.570766540766122</v>
      </c>
      <c r="X480" s="5">
        <f t="shared" si="255"/>
        <v>4082.625591038955</v>
      </c>
      <c r="Y480" s="5">
        <f>VLOOKUP(CONCATENATE($F480," ",$G480),AllocFactorMatrix,(Y$4+1),FALSE)*$E480</f>
        <v>2707.3475822067626</v>
      </c>
      <c r="Z480" s="5">
        <f>VLOOKUP(CONCATENATE($F480," ",$G480),AllocFactorMatrix,(Z$4+1),FALSE)*$E480</f>
        <v>32.3823028151877</v>
      </c>
      <c r="AA480" s="5">
        <f t="shared" si="249"/>
        <v>2739.7298850219504</v>
      </c>
      <c r="AB480" s="5">
        <f>VLOOKUP(CONCATENATE($F480," ",$G480),AllocFactorMatrix,(AB$4+1),FALSE)*$E480</f>
        <v>34.123280303835394</v>
      </c>
      <c r="AC480" s="5">
        <f>VLOOKUP(CONCATENATE($F480," ",$G480),AllocFactorMatrix,(AC$4+1),FALSE)*$E480</f>
        <v>1123.6578600405189</v>
      </c>
      <c r="AD480" s="5">
        <f>VLOOKUP(CONCATENATE($F480," ",$G480),AllocFactorMatrix,(AD$4+1),FALSE)*$E480</f>
        <v>673.964934580011</v>
      </c>
    </row>
    <row r="481" spans="4:30" hidden="1" outlineLevel="1">
      <c r="E481" s="55"/>
      <c r="F481" s="52" t="str">
        <f>F488</f>
        <v>RSALE</v>
      </c>
      <c r="G481" s="55" t="str">
        <f>$G$8</f>
        <v>PRODUCTION</v>
      </c>
      <c r="H481" s="4">
        <f t="shared" ref="H481:H488" ca="1" si="256">SUBTOTAL(9,I481:AD481)</f>
        <v>21131.822765436384</v>
      </c>
      <c r="I481" s="5">
        <f ca="1">VLOOKUP(CONCATENATE($F481," ",$G481),AllocFactorMatrix,(I$4+1),FALSE)*$E488</f>
        <v>9424.7474256112946</v>
      </c>
      <c r="J481" s="5">
        <f ca="1">VLOOKUP(CONCATENATE($F481," ",$G481),AllocFactorMatrix,(J$4+1),FALSE)*$E488</f>
        <v>624.12854964366454</v>
      </c>
      <c r="K481" s="5">
        <f ca="1">VLOOKUP(CONCATENATE($F481," ",$G481),AllocFactorMatrix,(K$4+1),FALSE)*$E488</f>
        <v>2155.0794204249314</v>
      </c>
      <c r="L481" s="5">
        <f ca="1">VLOOKUP(CONCATENATE($F481," ",$G481),AllocFactorMatrix,(L$4+1),FALSE)*$E488</f>
        <v>63.687368627129743</v>
      </c>
      <c r="M481" s="5">
        <f ca="1">VLOOKUP(CONCATENATE($F481," ",$G481),AllocFactorMatrix,(M$4+1),FALSE)*$E488</f>
        <v>6.2034195296550729</v>
      </c>
      <c r="N481" s="5">
        <f t="shared" ref="N481:N488" ca="1" si="257">SUBTOTAL(9,K481:M481)</f>
        <v>2224.9702085817162</v>
      </c>
      <c r="O481" s="5">
        <f ca="1">VLOOKUP(CONCATENATE($F481," ",$G481),AllocFactorMatrix,(O$4+1),FALSE)*$E488</f>
        <v>1652.0535389449112</v>
      </c>
      <c r="P481" s="5">
        <f ca="1">VLOOKUP(CONCATENATE($F481," ",$G481),AllocFactorMatrix,(P$4+1),FALSE)*$E488</f>
        <v>315.87604023962012</v>
      </c>
      <c r="Q481" s="5">
        <f ca="1">VLOOKUP(CONCATENATE($F481," ",$G481),AllocFactorMatrix,(Q$4+1),FALSE)*$E488</f>
        <v>136.0240020927904</v>
      </c>
      <c r="R481" s="5">
        <f ca="1">VLOOKUP(CONCATENATE($F481," ",$G481),AllocFactorMatrix,(R$4+1),FALSE)*$E488</f>
        <v>5.9729255488066686</v>
      </c>
      <c r="S481" s="5">
        <f ca="1">SUBTOTAL(9,O481:R481)</f>
        <v>2109.9265068261288</v>
      </c>
      <c r="T481" s="5">
        <f ca="1">VLOOKUP(CONCATENATE($F481," ",$G481),AllocFactorMatrix,(T$4+1),FALSE)*$E488</f>
        <v>49.217168095125459</v>
      </c>
      <c r="U481" s="5">
        <f ca="1">VLOOKUP(CONCATENATE($F481," ",$G481),AllocFactorMatrix,(U$4+1),FALSE)*$E488</f>
        <v>854.41445913315522</v>
      </c>
      <c r="V481" s="5">
        <f ca="1">VLOOKUP(CONCATENATE($F481," ",$G481),AllocFactorMatrix,(V$4+1),FALSE)*$E488</f>
        <v>4601.6907767662287</v>
      </c>
      <c r="W481" s="5">
        <f ca="1">VLOOKUP(CONCATENATE($F481," ",$G481),AllocFactorMatrix,(W$4+1),FALSE)*$E488</f>
        <v>751.36467624970646</v>
      </c>
      <c r="X481" s="5">
        <f ca="1">SUBTOTAL(9,T481:W481)</f>
        <v>6256.6870802442154</v>
      </c>
      <c r="Y481" s="5">
        <f ca="1">VLOOKUP(CONCATENATE($F481," ",$G481),AllocFactorMatrix,(Y$4+1),FALSE)*$E488</f>
        <v>476.59203870740276</v>
      </c>
      <c r="Z481" s="5">
        <f ca="1">VLOOKUP(CONCATENATE($F481," ",$G481),AllocFactorMatrix,(Z$4+1),FALSE)*$E488</f>
        <v>7.5557497681292327</v>
      </c>
      <c r="AA481" s="5">
        <f t="shared" ca="1" si="249"/>
        <v>484.14778847553202</v>
      </c>
      <c r="AB481" s="5">
        <f ca="1">VLOOKUP(CONCATENATE($F481," ",$G481),AllocFactorMatrix,(AB$4+1),FALSE)*$E488</f>
        <v>7.2152060538287843</v>
      </c>
      <c r="AC481" s="5">
        <f ca="1">VLOOKUP(CONCATENATE($F481," ",$G481),AllocFactorMatrix,(AC$4+1),FALSE)*$E488</f>
        <v>0</v>
      </c>
      <c r="AD481" s="5">
        <f ca="1">VLOOKUP(CONCATENATE($F481," ",$G481),AllocFactorMatrix,(AD$4+1),FALSE)*$E488</f>
        <v>0</v>
      </c>
    </row>
    <row r="482" spans="4:30" hidden="1" outlineLevel="1">
      <c r="E482" s="55"/>
      <c r="F482" s="52" t="str">
        <f>F488</f>
        <v>RSALE</v>
      </c>
      <c r="G482" s="55" t="str">
        <f>$G$9</f>
        <v>BULKTRAN</v>
      </c>
      <c r="H482" s="4">
        <f t="shared" ca="1" si="256"/>
        <v>-1679.9342431360485</v>
      </c>
      <c r="I482" s="5">
        <f ca="1">VLOOKUP(CONCATENATE($F482," ",$G482),AllocFactorMatrix,(I$4+1),FALSE)*$E488</f>
        <v>-1294.4919642433629</v>
      </c>
      <c r="J482" s="5">
        <f ca="1">VLOOKUP(CONCATENATE($F482," ",$G482),AllocFactorMatrix,(J$4+1),FALSE)*$E488</f>
        <v>11.783750811855171</v>
      </c>
      <c r="K482" s="5">
        <f ca="1">VLOOKUP(CONCATENATE($F482," ",$G482),AllocFactorMatrix,(K$4+1),FALSE)*$E488</f>
        <v>-22.329096408360826</v>
      </c>
      <c r="L482" s="5">
        <f ca="1">VLOOKUP(CONCATENATE($F482," ",$G482),AllocFactorMatrix,(L$4+1),FALSE)*$E488</f>
        <v>-1.7794217524222065</v>
      </c>
      <c r="M482" s="5">
        <f ca="1">VLOOKUP(CONCATENATE($F482," ",$G482),AllocFactorMatrix,(M$4+1),FALSE)*$E488</f>
        <v>1.5120558081264808</v>
      </c>
      <c r="N482" s="5">
        <f t="shared" ca="1" si="257"/>
        <v>-22.596462352656552</v>
      </c>
      <c r="O482" s="5">
        <f ca="1">VLOOKUP(CONCATENATE($F482," ",$G482),AllocFactorMatrix,(O$4+1),FALSE)*$E488</f>
        <v>-17.542591086580678</v>
      </c>
      <c r="P482" s="5">
        <f ca="1">VLOOKUP(CONCATENATE($F482," ",$G482),AllocFactorMatrix,(P$4+1),FALSE)*$E488</f>
        <v>0.55732077500982713</v>
      </c>
      <c r="Q482" s="5">
        <f ca="1">VLOOKUP(CONCATENATE($F482," ",$G482),AllocFactorMatrix,(Q$4+1),FALSE)*$E488</f>
        <v>-2.5240260711922828</v>
      </c>
      <c r="R482" s="5">
        <f ca="1">VLOOKUP(CONCATENATE($F482," ",$G482),AllocFactorMatrix,(R$4+1),FALSE)*$E488</f>
        <v>-0.18230280281517094</v>
      </c>
      <c r="S482" s="5">
        <f t="shared" ref="S482:S488" ca="1" si="258">SUBTOTAL(9,O482:R482)</f>
        <v>-19.691599185578305</v>
      </c>
      <c r="T482" s="5">
        <f ca="1">VLOOKUP(CONCATENATE($F482," ",$G482),AllocFactorMatrix,(T$4+1),FALSE)*$E488</f>
        <v>-4.3605874518145296</v>
      </c>
      <c r="U482" s="5">
        <f ca="1">VLOOKUP(CONCATENATE($F482," ",$G482),AllocFactorMatrix,(U$4+1),FALSE)*$E488</f>
        <v>-44.540811061581884</v>
      </c>
      <c r="V482" s="5">
        <f ca="1">VLOOKUP(CONCATENATE($F482," ",$G482),AllocFactorMatrix,(V$4+1),FALSE)*$E488</f>
        <v>-215.24276804688128</v>
      </c>
      <c r="W482" s="5">
        <f ca="1">VLOOKUP(CONCATENATE($F482," ",$G482),AllocFactorMatrix,(W$4+1),FALSE)*$E488</f>
        <v>-71.495769501132443</v>
      </c>
      <c r="X482" s="5">
        <f t="shared" ref="X482:X488" ca="1" si="259">SUBTOTAL(9,T482:W482)</f>
        <v>-335.63993606141014</v>
      </c>
      <c r="Y482" s="5">
        <f ca="1">VLOOKUP(CONCATENATE($F482," ",$G482),AllocFactorMatrix,(Y$4+1),FALSE)*$E488</f>
        <v>-19.002155445178804</v>
      </c>
      <c r="Z482" s="5">
        <f ca="1">VLOOKUP(CONCATENATE($F482," ",$G482),AllocFactorMatrix,(Z$4+1),FALSE)*$E488</f>
        <v>-0.51846222898875682</v>
      </c>
      <c r="AA482" s="5">
        <f t="shared" ca="1" si="249"/>
        <v>-19.520617674167561</v>
      </c>
      <c r="AB482" s="5">
        <f ca="1">VLOOKUP(CONCATENATE($F482," ",$G482),AllocFactorMatrix,(AB$4+1),FALSE)*$E488</f>
        <v>0.22258556927184506</v>
      </c>
      <c r="AC482" s="5">
        <f ca="1">VLOOKUP(CONCATENATE($F482," ",$G482),AllocFactorMatrix,(AC$4+1),FALSE)*$E488</f>
        <v>0</v>
      </c>
      <c r="AD482" s="5">
        <f ca="1">VLOOKUP(CONCATENATE($F482," ",$G482),AllocFactorMatrix,(AD$4+1),FALSE)*$E488</f>
        <v>0</v>
      </c>
    </row>
    <row r="483" spans="4:30" hidden="1" outlineLevel="1">
      <c r="E483" s="55"/>
      <c r="F483" s="52" t="str">
        <f>F488</f>
        <v>RSALE</v>
      </c>
      <c r="G483" s="55" t="str">
        <f>$G$10</f>
        <v>SUBTRAN</v>
      </c>
      <c r="H483" s="4">
        <f t="shared" ca="1" si="256"/>
        <v>-352.62578727145677</v>
      </c>
      <c r="I483" s="5">
        <f ca="1">VLOOKUP(CONCATENATE($F483," ",$G483),AllocFactorMatrix,(I$4+1),FALSE)*$E488</f>
        <v>-272.47817616909998</v>
      </c>
      <c r="J483" s="5">
        <f ca="1">VLOOKUP(CONCATENATE($F483," ",$G483),AllocFactorMatrix,(J$4+1),FALSE)*$E488</f>
        <v>2.1710703388916288</v>
      </c>
      <c r="K483" s="5">
        <f ca="1">VLOOKUP(CONCATENATE($F483," ",$G483),AllocFactorMatrix,(K$4+1),FALSE)*$E488</f>
        <v>-5.2318495002360246</v>
      </c>
      <c r="L483" s="5">
        <f ca="1">VLOOKUP(CONCATENATE($F483," ",$G483),AllocFactorMatrix,(L$4+1),FALSE)*$E488</f>
        <v>-0.37879457766534486</v>
      </c>
      <c r="M483" s="5">
        <f ca="1">VLOOKUP(CONCATENATE($F483," ",$G483),AllocFactorMatrix,(M$4+1),FALSE)*$E488</f>
        <v>0.51238017972524796</v>
      </c>
      <c r="N483" s="5">
        <f t="shared" ca="1" si="257"/>
        <v>-5.0982638981761212</v>
      </c>
      <c r="O483" s="5">
        <f ca="1">VLOOKUP(CONCATENATE($F483," ",$G483),AllocFactorMatrix,(O$4+1),FALSE)*$E488</f>
        <v>-4.0522458262020074</v>
      </c>
      <c r="P483" s="5">
        <f ca="1">VLOOKUP(CONCATENATE($F483," ",$G483),AllocFactorMatrix,(P$4+1),FALSE)*$E488</f>
        <v>2.3288581919724753E-3</v>
      </c>
      <c r="Q483" s="5">
        <f ca="1">VLOOKUP(CONCATENATE($F483," ",$G483),AllocFactorMatrix,(Q$4+1),FALSE)*$E488</f>
        <v>-0.73419876021602426</v>
      </c>
      <c r="R483" s="5">
        <f ca="1">VLOOKUP(CONCATENATE($F483," ",$G483),AllocFactorMatrix,(R$4+1),FALSE)*$E488</f>
        <v>0</v>
      </c>
      <c r="S483" s="5">
        <f t="shared" ca="1" si="258"/>
        <v>-4.7841157282260598</v>
      </c>
      <c r="T483" s="5">
        <f ca="1">VLOOKUP(CONCATENATE($F483," ",$G483),AllocFactorMatrix,(T$4+1),FALSE)*$E488</f>
        <v>-0.89020763169978079</v>
      </c>
      <c r="U483" s="5">
        <f ca="1">VLOOKUP(CONCATENATE($F483," ",$G483),AllocFactorMatrix,(U$4+1),FALSE)*$E488</f>
        <v>-9.2187703102217107</v>
      </c>
      <c r="V483" s="5">
        <f ca="1">VLOOKUP(CONCATENATE($F483," ",$G483),AllocFactorMatrix,(V$4+1),FALSE)*$E488</f>
        <v>-58.875271710991591</v>
      </c>
      <c r="W483" s="5">
        <f ca="1">VLOOKUP(CONCATENATE($F483," ",$G483),AllocFactorMatrix,(W$4+1),FALSE)*$E488</f>
        <v>0</v>
      </c>
      <c r="X483" s="5">
        <f t="shared" ca="1" si="259"/>
        <v>-68.984249652913078</v>
      </c>
      <c r="Y483" s="5">
        <f ca="1">VLOOKUP(CONCATENATE($F483," ",$G483),AllocFactorMatrix,(Y$4+1),FALSE)*$E488</f>
        <v>-3.8849987005674422</v>
      </c>
      <c r="Z483" s="5">
        <f ca="1">VLOOKUP(CONCATENATE($F483," ",$G483),AllocFactorMatrix,(Z$4+1),FALSE)*$E488</f>
        <v>-0.1038028798613988</v>
      </c>
      <c r="AA483" s="5">
        <f t="shared" ca="1" si="249"/>
        <v>-3.988801580428841</v>
      </c>
      <c r="AB483" s="5">
        <f ca="1">VLOOKUP(CONCATENATE($F483," ",$G483),AllocFactorMatrix,(AB$4+1),FALSE)*$E488</f>
        <v>4.2764440663700339E-2</v>
      </c>
      <c r="AC483" s="5">
        <f ca="1">VLOOKUP(CONCATENATE($F483," ",$G483),AllocFactorMatrix,(AC$4+1),FALSE)*$E488</f>
        <v>0.40015124676043107</v>
      </c>
      <c r="AD483" s="5">
        <f ca="1">VLOOKUP(CONCATENATE($F483," ",$G483),AllocFactorMatrix,(AD$4+1),FALSE)*$E488</f>
        <v>9.3833731071609597E-2</v>
      </c>
    </row>
    <row r="484" spans="4:30" hidden="1" outlineLevel="1">
      <c r="E484" s="55"/>
      <c r="F484" s="52" t="str">
        <f>F488</f>
        <v>RSALE</v>
      </c>
      <c r="G484" s="55" t="str">
        <f>$G$11</f>
        <v>DISTPRI</v>
      </c>
      <c r="H484" s="4">
        <f t="shared" ca="1" si="256"/>
        <v>5553.1584801038725</v>
      </c>
      <c r="I484" s="5">
        <f ca="1">VLOOKUP(CONCATENATE($F484," ",$G484),AllocFactorMatrix,(I$4+1),FALSE)*$E488</f>
        <v>3159.9793399041714</v>
      </c>
      <c r="J484" s="5">
        <f ca="1">VLOOKUP(CONCATENATE($F484," ",$G484),AllocFactorMatrix,(J$4+1),FALSE)*$E488</f>
        <v>253.18849234848258</v>
      </c>
      <c r="K484" s="5">
        <f ca="1">VLOOKUP(CONCATENATE($F484," ",$G484),AllocFactorMatrix,(K$4+1),FALSE)*$E488</f>
        <v>837.9535104267992</v>
      </c>
      <c r="L484" s="5">
        <f ca="1">VLOOKUP(CONCATENATE($F484," ",$G484),AllocFactorMatrix,(L$4+1),FALSE)*$E488</f>
        <v>23.839091368752875</v>
      </c>
      <c r="M484" s="5">
        <f ca="1">VLOOKUP(CONCATENATE($F484," ",$G484),AllocFactorMatrix,(M$4+1),FALSE)*$E488</f>
        <v>0</v>
      </c>
      <c r="N484" s="5">
        <f t="shared" ca="1" si="257"/>
        <v>861.79260179555206</v>
      </c>
      <c r="O484" s="5">
        <f ca="1">VLOOKUP(CONCATENATE($F484," ",$G484),AllocFactorMatrix,(O$4+1),FALSE)*$E488</f>
        <v>633.60863793745034</v>
      </c>
      <c r="P484" s="5">
        <f ca="1">VLOOKUP(CONCATENATE($F484," ",$G484),AllocFactorMatrix,(P$4+1),FALSE)*$E488</f>
        <v>123.04259926664349</v>
      </c>
      <c r="Q484" s="5">
        <f ca="1">VLOOKUP(CONCATENATE($F484," ",$G484),AllocFactorMatrix,(Q$4+1),FALSE)*$E488</f>
        <v>0</v>
      </c>
      <c r="R484" s="5">
        <f ca="1">VLOOKUP(CONCATENATE($F484," ",$G484),AllocFactorMatrix,(R$4+1),FALSE)*$E488</f>
        <v>0</v>
      </c>
      <c r="S484" s="5">
        <f t="shared" ca="1" si="258"/>
        <v>756.65123720409383</v>
      </c>
      <c r="T484" s="5">
        <f ca="1">VLOOKUP(CONCATENATE($F484," ",$G484),AllocFactorMatrix,(T$4+1),FALSE)*$E488</f>
        <v>17.218607757042669</v>
      </c>
      <c r="U484" s="5">
        <f ca="1">VLOOKUP(CONCATENATE($F484," ",$G484),AllocFactorMatrix,(U$4+1),FALSE)*$E488</f>
        <v>311.44010165924567</v>
      </c>
      <c r="V484" s="5">
        <f ca="1">VLOOKUP(CONCATENATE($F484," ",$G484),AllocFactorMatrix,(V$4+1),FALSE)*$E488</f>
        <v>0</v>
      </c>
      <c r="W484" s="5">
        <f ca="1">VLOOKUP(CONCATENATE($F484," ",$G484),AllocFactorMatrix,(W$4+1),FALSE)*$E488</f>
        <v>0</v>
      </c>
      <c r="X484" s="5">
        <f t="shared" ca="1" si="259"/>
        <v>328.65870941628833</v>
      </c>
      <c r="Y484" s="5">
        <f ca="1">VLOOKUP(CONCATENATE($F484," ",$G484),AllocFactorMatrix,(Y$4+1),FALSE)*$E488</f>
        <v>172.44389256333315</v>
      </c>
      <c r="Z484" s="5">
        <f ca="1">VLOOKUP(CONCATENATE($F484," ",$G484),AllocFactorMatrix,(Z$4+1),FALSE)*$E488</f>
        <v>2.6110285596333718</v>
      </c>
      <c r="AA484" s="5">
        <f t="shared" ca="1" si="249"/>
        <v>175.05492112296653</v>
      </c>
      <c r="AB484" s="5">
        <f ca="1">VLOOKUP(CONCATENATE($F484," ",$G484),AllocFactorMatrix,(AB$4+1),FALSE)*$E488</f>
        <v>2.993222672811279</v>
      </c>
      <c r="AC484" s="5">
        <f ca="1">VLOOKUP(CONCATENATE($F484," ",$G484),AllocFactorMatrix,(AC$4+1),FALSE)*$E488</f>
        <v>12.207476391804889</v>
      </c>
      <c r="AD484" s="5">
        <f ca="1">VLOOKUP(CONCATENATE($F484," ",$G484),AllocFactorMatrix,(AD$4+1),FALSE)*$E488</f>
        <v>2.6324792477031176</v>
      </c>
    </row>
    <row r="485" spans="4:30" hidden="1" outlineLevel="1">
      <c r="E485" s="55"/>
      <c r="F485" s="52" t="str">
        <f>F488</f>
        <v>RSALE</v>
      </c>
      <c r="G485" s="55" t="str">
        <f>$G$12</f>
        <v>DISTSEC</v>
      </c>
      <c r="H485" s="4">
        <f t="shared" ca="1" si="256"/>
        <v>2361.2903815268292</v>
      </c>
      <c r="I485" s="5">
        <f ca="1">VLOOKUP(CONCATENATE($F485," ",$G485),AllocFactorMatrix,(I$4+1),FALSE)*$E488</f>
        <v>1500.0577802090506</v>
      </c>
      <c r="J485" s="5">
        <f ca="1">VLOOKUP(CONCATENATE($F485," ",$G485),AllocFactorMatrix,(J$4+1),FALSE)*$E488</f>
        <v>133.30649767176871</v>
      </c>
      <c r="K485" s="5">
        <f ca="1">VLOOKUP(CONCATENATE($F485," ",$G485),AllocFactorMatrix,(K$4+1),FALSE)*$E488</f>
        <v>362.69770516613454</v>
      </c>
      <c r="L485" s="5">
        <f ca="1">VLOOKUP(CONCATENATE($F485," ",$G485),AllocFactorMatrix,(L$4+1),FALSE)*$E488</f>
        <v>0</v>
      </c>
      <c r="M485" s="5">
        <f ca="1">VLOOKUP(CONCATENATE($F485," ",$G485),AllocFactorMatrix,(M$4+1),FALSE)*$E488</f>
        <v>0</v>
      </c>
      <c r="N485" s="5">
        <f t="shared" ca="1" si="257"/>
        <v>362.69770516613454</v>
      </c>
      <c r="O485" s="5">
        <f ca="1">VLOOKUP(CONCATENATE($F485," ",$G485),AllocFactorMatrix,(O$4+1),FALSE)*$E488</f>
        <v>232.91538071110122</v>
      </c>
      <c r="P485" s="5">
        <f ca="1">VLOOKUP(CONCATENATE($F485," ",$G485),AllocFactorMatrix,(P$4+1),FALSE)*$E488</f>
        <v>0</v>
      </c>
      <c r="Q485" s="5">
        <f ca="1">VLOOKUP(CONCATENATE($F485," ",$G485),AllocFactorMatrix,(Q$4+1),FALSE)*$E488</f>
        <v>0</v>
      </c>
      <c r="R485" s="5">
        <f ca="1">VLOOKUP(CONCATENATE($F485," ",$G485),AllocFactorMatrix,(R$4+1),FALSE)*$E488</f>
        <v>0</v>
      </c>
      <c r="S485" s="5">
        <f t="shared" ca="1" si="258"/>
        <v>232.91538071110122</v>
      </c>
      <c r="T485" s="5">
        <f ca="1">VLOOKUP(CONCATENATE($F485," ",$G485),AllocFactorMatrix,(T$4+1),FALSE)*$E488</f>
        <v>4.6315787772946537</v>
      </c>
      <c r="U485" s="5">
        <f ca="1">VLOOKUP(CONCATENATE($F485," ",$G485),AllocFactorMatrix,(U$4+1),FALSE)*$E488</f>
        <v>0</v>
      </c>
      <c r="V485" s="5">
        <f ca="1">VLOOKUP(CONCATENATE($F485," ",$G485),AllocFactorMatrix,(V$4+1),FALSE)*$E488</f>
        <v>0</v>
      </c>
      <c r="W485" s="5">
        <f ca="1">VLOOKUP(CONCATENATE($F485," ",$G485),AllocFactorMatrix,(W$4+1),FALSE)*$E488</f>
        <v>0</v>
      </c>
      <c r="X485" s="5">
        <f t="shared" ca="1" si="259"/>
        <v>4.6315787772946537</v>
      </c>
      <c r="Y485" s="5">
        <f ca="1">VLOOKUP(CONCATENATE($F485," ",$G485),AllocFactorMatrix,(Y$4+1),FALSE)*$E488</f>
        <v>76.627755229807605</v>
      </c>
      <c r="Z485" s="5">
        <f ca="1">VLOOKUP(CONCATENATE($F485," ",$G485),AllocFactorMatrix,(Z$4+1),FALSE)*$E488</f>
        <v>0</v>
      </c>
      <c r="AA485" s="5">
        <f t="shared" ca="1" si="249"/>
        <v>76.627755229807605</v>
      </c>
      <c r="AB485" s="5">
        <f ca="1">VLOOKUP(CONCATENATE($F485," ",$G485),AllocFactorMatrix,(AB$4+1),FALSE)*$E488</f>
        <v>1.0504767654570424</v>
      </c>
      <c r="AC485" s="5">
        <f ca="1">VLOOKUP(CONCATENATE($F485," ",$G485),AllocFactorMatrix,(AC$4+1),FALSE)*$E488</f>
        <v>42.972112667776734</v>
      </c>
      <c r="AD485" s="5">
        <f ca="1">VLOOKUP(CONCATENATE($F485," ",$G485),AllocFactorMatrix,(AD$4+1),FALSE)*$E488</f>
        <v>7.031094328437959</v>
      </c>
    </row>
    <row r="486" spans="4:30" hidden="1" outlineLevel="1">
      <c r="E486" s="55"/>
      <c r="F486" s="52" t="str">
        <f>F488</f>
        <v>RSALE</v>
      </c>
      <c r="G486" s="55" t="str">
        <f>$G$13</f>
        <v>ENERGY</v>
      </c>
      <c r="H486" s="4">
        <f t="shared" ca="1" si="256"/>
        <v>17942.723641015957</v>
      </c>
      <c r="I486" s="5">
        <f ca="1">VLOOKUP(CONCATENATE($F486," ",$G486),AllocFactorMatrix,(I$4+1),FALSE)*$E488</f>
        <v>6827.8612924250283</v>
      </c>
      <c r="J486" s="5">
        <f ca="1">VLOOKUP(CONCATENATE($F486," ",$G486),AllocFactorMatrix,(J$4+1),FALSE)*$E488</f>
        <v>435.26206395645318</v>
      </c>
      <c r="K486" s="5">
        <f ca="1">VLOOKUP(CONCATENATE($F486," ",$G486),AllocFactorMatrix,(K$4+1),FALSE)*$E488</f>
        <v>1462.6582958122276</v>
      </c>
      <c r="L486" s="5">
        <f ca="1">VLOOKUP(CONCATENATE($F486," ",$G486),AllocFactorMatrix,(L$4+1),FALSE)*$E488</f>
        <v>42.060455362443143</v>
      </c>
      <c r="M486" s="5">
        <f ca="1">VLOOKUP(CONCATENATE($F486," ",$G486),AllocFactorMatrix,(M$4+1),FALSE)*$E488</f>
        <v>2.0035534702386064</v>
      </c>
      <c r="N486" s="5">
        <f t="shared" ca="1" si="257"/>
        <v>1506.7223046449094</v>
      </c>
      <c r="O486" s="5">
        <f ca="1">VLOOKUP(CONCATENATE($F486," ",$G486),AllocFactorMatrix,(O$4+1),FALSE)*$E488</f>
        <v>1358.8865654110714</v>
      </c>
      <c r="P486" s="5">
        <f ca="1">VLOOKUP(CONCATENATE($F486," ",$G486),AllocFactorMatrix,(P$4+1),FALSE)*$E488</f>
        <v>255.45712317400438</v>
      </c>
      <c r="Q486" s="5">
        <f ca="1">VLOOKUP(CONCATENATE($F486," ",$G486),AllocFactorMatrix,(Q$4+1),FALSE)*$E488</f>
        <v>112.63448574278419</v>
      </c>
      <c r="R486" s="5">
        <f ca="1">VLOOKUP(CONCATENATE($F486," ",$G486),AllocFactorMatrix,(R$4+1),FALSE)*$E488</f>
        <v>5.2192679111651286</v>
      </c>
      <c r="S486" s="5">
        <f t="shared" ca="1" si="258"/>
        <v>1732.1974422390251</v>
      </c>
      <c r="T486" s="5">
        <f ca="1">VLOOKUP(CONCATENATE($F486," ",$G486),AllocFactorMatrix,(T$4+1),FALSE)*$E488</f>
        <v>50.795896230495522</v>
      </c>
      <c r="U486" s="5">
        <f ca="1">VLOOKUP(CONCATENATE($F486," ",$G486),AllocFactorMatrix,(U$4+1),FALSE)*$E488</f>
        <v>872.50394881352304</v>
      </c>
      <c r="V486" s="5">
        <f ca="1">VLOOKUP(CONCATENATE($F486," ",$G486),AllocFactorMatrix,(V$4+1),FALSE)*$E488</f>
        <v>5039.6022026580722</v>
      </c>
      <c r="W486" s="5">
        <f ca="1">VLOOKUP(CONCATENATE($F486," ",$G486),AllocFactorMatrix,(W$4+1),FALSE)*$E488</f>
        <v>919.42817023466637</v>
      </c>
      <c r="X486" s="5">
        <f t="shared" ca="1" si="259"/>
        <v>6882.3302179367565</v>
      </c>
      <c r="Y486" s="5">
        <f ca="1">VLOOKUP(CONCATENATE($F486," ",$G486),AllocFactorMatrix,(Y$4+1),FALSE)*$E488</f>
        <v>361.89813443213887</v>
      </c>
      <c r="Z486" s="5">
        <f ca="1">VLOOKUP(CONCATENATE($F486," ",$G486),AllocFactorMatrix,(Z$4+1),FALSE)*$E488</f>
        <v>5.8873152182630974</v>
      </c>
      <c r="AA486" s="5">
        <f t="shared" ca="1" si="249"/>
        <v>367.78544965040197</v>
      </c>
      <c r="AB486" s="5">
        <f ca="1">VLOOKUP(CONCATENATE($F486," ",$G486),AllocFactorMatrix,(AB$4+1),FALSE)*$E488</f>
        <v>6.6755263795364748</v>
      </c>
      <c r="AC486" s="5">
        <f ca="1">VLOOKUP(CONCATENATE($F486," ",$G486),AllocFactorMatrix,(AC$4+1),FALSE)*$E488</f>
        <v>155.87768968101591</v>
      </c>
      <c r="AD486" s="5">
        <f ca="1">VLOOKUP(CONCATENATE($F486," ",$G486),AllocFactorMatrix,(AD$4+1),FALSE)*$E488</f>
        <v>28.011654102828011</v>
      </c>
    </row>
    <row r="487" spans="4:30" hidden="1" outlineLevel="1">
      <c r="E487" s="55"/>
      <c r="F487" s="52" t="str">
        <f>F488</f>
        <v>RSALE</v>
      </c>
      <c r="G487" s="55" t="str">
        <f>$G$14</f>
        <v>CUSTOMER</v>
      </c>
      <c r="H487" s="4">
        <f t="shared" ca="1" si="256"/>
        <v>2118.5647623244708</v>
      </c>
      <c r="I487" s="5">
        <f ca="1">VLOOKUP(CONCATENATE($F487," ",$G487),AllocFactorMatrix,(I$4+1),FALSE)*$E488</f>
        <v>1001.9175729385282</v>
      </c>
      <c r="J487" s="5">
        <f ca="1">VLOOKUP(CONCATENATE($F487," ",$G487),AllocFactorMatrix,(J$4+1),FALSE)*$E488</f>
        <v>292.16608412571998</v>
      </c>
      <c r="K487" s="5">
        <f ca="1">VLOOKUP(CONCATENATE($F487," ",$G487),AllocFactorMatrix,(K$4+1),FALSE)*$E488</f>
        <v>77.618197287178972</v>
      </c>
      <c r="L487" s="5">
        <f ca="1">VLOOKUP(CONCATENATE($F487," ",$G487),AllocFactorMatrix,(L$4+1),FALSE)*$E488</f>
        <v>18.906238885941882</v>
      </c>
      <c r="M487" s="5">
        <f ca="1">VLOOKUP(CONCATENATE($F487," ",$G487),AllocFactorMatrix,(M$4+1),FALSE)*$E488</f>
        <v>4.779583039343569</v>
      </c>
      <c r="N487" s="5">
        <f t="shared" ca="1" si="257"/>
        <v>101.30401921246441</v>
      </c>
      <c r="O487" s="5">
        <f ca="1">VLOOKUP(CONCATENATE($F487," ",$G487),AllocFactorMatrix,(O$4+1),FALSE)*$E488</f>
        <v>19.319301050705381</v>
      </c>
      <c r="P487" s="5">
        <f ca="1">VLOOKUP(CONCATENATE($F487," ",$G487),AllocFactorMatrix,(P$4+1),FALSE)*$E488</f>
        <v>5.7567126980035557</v>
      </c>
      <c r="Q487" s="5">
        <f ca="1">VLOOKUP(CONCATENATE($F487," ",$G487),AllocFactorMatrix,(Q$4+1),FALSE)*$E488</f>
        <v>11.185738598748353</v>
      </c>
      <c r="R487" s="5">
        <f ca="1">VLOOKUP(CONCATENATE($F487," ",$G487),AllocFactorMatrix,(R$4+1),FALSE)*$E488</f>
        <v>1.8850891739812758</v>
      </c>
      <c r="S487" s="5">
        <f t="shared" ca="1" si="258"/>
        <v>38.146841521438567</v>
      </c>
      <c r="T487" s="5">
        <f ca="1">VLOOKUP(CONCATENATE($F487," ",$G487),AllocFactorMatrix,(T$4+1),FALSE)*$E488</f>
        <v>0.10425312950507033</v>
      </c>
      <c r="U487" s="5">
        <f ca="1">VLOOKUP(CONCATENATE($F487," ",$G487),AllocFactorMatrix,(U$4+1),FALSE)*$E488</f>
        <v>2.8311024747364528</v>
      </c>
      <c r="V487" s="5">
        <f ca="1">VLOOKUP(CONCATENATE($F487," ",$G487),AllocFactorMatrix,(V$4+1),FALSE)*$E488</f>
        <v>14.940197414707495</v>
      </c>
      <c r="W487" s="5">
        <f ca="1">VLOOKUP(CONCATENATE($F487," ",$G487),AllocFactorMatrix,(W$4+1),FALSE)*$E488</f>
        <v>2.2575317789808591</v>
      </c>
      <c r="X487" s="5">
        <f t="shared" ca="1" si="259"/>
        <v>20.133084797929875</v>
      </c>
      <c r="Y487" s="5">
        <f ca="1">VLOOKUP(CONCATENATE($F487," ",$G487),AllocFactorMatrix,(Y$4+1),FALSE)*$E488</f>
        <v>4.8406663595871731</v>
      </c>
      <c r="Z487" s="5">
        <f ca="1">VLOOKUP(CONCATENATE($F487," ",$G487),AllocFactorMatrix,(Z$4+1),FALSE)*$E488</f>
        <v>7.7420517672807096E-2</v>
      </c>
      <c r="AA487" s="5">
        <f t="shared" ca="1" si="249"/>
        <v>4.9180868772599799</v>
      </c>
      <c r="AB487" s="5">
        <f ca="1">VLOOKUP(CONCATENATE($F487," ",$G487),AllocFactorMatrix,(AB$4+1),FALSE)*$E488</f>
        <v>0.12933909354758111</v>
      </c>
      <c r="AC487" s="5">
        <f ca="1">VLOOKUP(CONCATENATE($F487," ",$G487),AllocFactorMatrix,(AC$4+1),FALSE)*$E488</f>
        <v>564.90985912642509</v>
      </c>
      <c r="AD487" s="5">
        <f ca="1">VLOOKUP(CONCATENATE($F487," ",$G487),AllocFactorMatrix,(AD$4+1),FALSE)*$E488</f>
        <v>94.939874631157224</v>
      </c>
    </row>
    <row r="488" spans="4:30" collapsed="1">
      <c r="D488" s="1" t="str">
        <f>+D1960</f>
        <v>Adj 19 - Rate Case Expense</v>
      </c>
      <c r="E488" s="96">
        <v>47075</v>
      </c>
      <c r="F488" s="10" t="str">
        <f>+F1960</f>
        <v>RSALE</v>
      </c>
      <c r="G488" s="55" t="str">
        <f>$G$15</f>
        <v>TOTAL</v>
      </c>
      <c r="H488" s="4">
        <f t="shared" ca="1" si="256"/>
        <v>47075</v>
      </c>
      <c r="I488" s="5">
        <f ca="1">VLOOKUP(CONCATENATE($F488," ",$G488),AllocFactorMatrix,(I$4+1),FALSE)*$E488</f>
        <v>20347.593270675607</v>
      </c>
      <c r="J488" s="5">
        <f ca="1">VLOOKUP(CONCATENATE($F488," ",$G488),AllocFactorMatrix,(J$4+1),FALSE)*$E488</f>
        <v>1752.0065088968354</v>
      </c>
      <c r="K488" s="5">
        <f ca="1">VLOOKUP(CONCATENATE($F488," ",$G488),AllocFactorMatrix,(K$4+1),FALSE)*$E488</f>
        <v>4868.4461832086727</v>
      </c>
      <c r="L488" s="5">
        <f ca="1">VLOOKUP(CONCATENATE($F488," ",$G488),AllocFactorMatrix,(L$4+1),FALSE)*$E488</f>
        <v>146.33493791418005</v>
      </c>
      <c r="M488" s="5">
        <f ca="1">VLOOKUP(CONCATENATE($F488," ",$G488),AllocFactorMatrix,(M$4+1),FALSE)*$E488</f>
        <v>15.010992027088971</v>
      </c>
      <c r="N488" s="5">
        <f t="shared" ca="1" si="257"/>
        <v>5029.7921131499415</v>
      </c>
      <c r="O488" s="5">
        <f ca="1">VLOOKUP(CONCATENATE($F488," ",$G488),AllocFactorMatrix,(O$4+1),FALSE)*$E488</f>
        <v>3875.1885871424579</v>
      </c>
      <c r="P488" s="5">
        <f ca="1">VLOOKUP(CONCATENATE($F488," ",$G488),AllocFactorMatrix,(P$4+1),FALSE)*$E488</f>
        <v>700.69212501147365</v>
      </c>
      <c r="Q488" s="5">
        <f ca="1">VLOOKUP(CONCATENATE($F488," ",$G488),AllocFactorMatrix,(Q$4+1),FALSE)*$E488</f>
        <v>256.58600160291462</v>
      </c>
      <c r="R488" s="5">
        <f ca="1">VLOOKUP(CONCATENATE($F488," ",$G488),AllocFactorMatrix,(R$4+1),FALSE)*$E488</f>
        <v>12.894979831137901</v>
      </c>
      <c r="S488" s="5">
        <f t="shared" ca="1" si="258"/>
        <v>4845.3616935879836</v>
      </c>
      <c r="T488" s="5">
        <f ca="1">VLOOKUP(CONCATENATE($F488," ",$G488),AllocFactorMatrix,(T$4+1),FALSE)*$E488</f>
        <v>116.71670890594912</v>
      </c>
      <c r="U488" s="5">
        <f ca="1">VLOOKUP(CONCATENATE($F488," ",$G488),AllocFactorMatrix,(U$4+1),FALSE)*$E488</f>
        <v>1987.430030708857</v>
      </c>
      <c r="V488" s="5">
        <f ca="1">VLOOKUP(CONCATENATE($F488," ",$G488),AllocFactorMatrix,(V$4+1),FALSE)*$E488</f>
        <v>9382.1151370811349</v>
      </c>
      <c r="W488" s="5">
        <f ca="1">VLOOKUP(CONCATENATE($F488," ",$G488),AllocFactorMatrix,(W$4+1),FALSE)*$E488</f>
        <v>1601.5546087622215</v>
      </c>
      <c r="X488" s="5">
        <f t="shared" ca="1" si="259"/>
        <v>13087.816485458163</v>
      </c>
      <c r="Y488" s="5">
        <f ca="1">VLOOKUP(CONCATENATE($F488," ",$G488),AllocFactorMatrix,(Y$4+1),FALSE)*$E488</f>
        <v>1069.5153331465233</v>
      </c>
      <c r="Z488" s="5">
        <f ca="1">VLOOKUP(CONCATENATE($F488," ",$G488),AllocFactorMatrix,(Z$4+1),FALSE)*$E488</f>
        <v>15.509248954848355</v>
      </c>
      <c r="AA488" s="5">
        <f t="shared" ca="1" si="249"/>
        <v>1085.0245821013716</v>
      </c>
      <c r="AB488" s="5">
        <f ca="1">VLOOKUP(CONCATENATE($F488," ",$G488),AllocFactorMatrix,(AB$4+1),FALSE)*$E488</f>
        <v>18.329120975116716</v>
      </c>
      <c r="AC488" s="5">
        <f ca="1">VLOOKUP(CONCATENATE($F488," ",$G488),AllocFactorMatrix,(AC$4+1),FALSE)*$E488</f>
        <v>776.36728911378304</v>
      </c>
      <c r="AD488" s="5">
        <f ca="1">VLOOKUP(CONCATENATE($F488," ",$G488),AllocFactorMatrix,(AD$4+1),FALSE)*$E488</f>
        <v>132.70893604119794</v>
      </c>
    </row>
    <row r="489" spans="4:30" hidden="1" outlineLevel="1">
      <c r="E489" s="55"/>
      <c r="F489" s="52" t="str">
        <f>F496</f>
        <v>CUST_TOTAL</v>
      </c>
      <c r="G489" s="55" t="str">
        <f>$G$8</f>
        <v>PRODUCTION</v>
      </c>
      <c r="H489" s="4">
        <f t="shared" ref="H489:H496" si="260">SUBTOTAL(9,I489:AD489)</f>
        <v>0</v>
      </c>
      <c r="I489" s="5">
        <f>VLOOKUP(CONCATENATE($F489," ",$G489),AllocFactorMatrix,(I$4+1),FALSE)*$E496</f>
        <v>0</v>
      </c>
      <c r="J489" s="5">
        <f>VLOOKUP(CONCATENATE($F489," ",$G489),AllocFactorMatrix,(J$4+1),FALSE)*$E496</f>
        <v>0</v>
      </c>
      <c r="K489" s="5">
        <f>VLOOKUP(CONCATENATE($F489," ",$G489),AllocFactorMatrix,(K$4+1),FALSE)*$E496</f>
        <v>0</v>
      </c>
      <c r="L489" s="5">
        <f>VLOOKUP(CONCATENATE($F489," ",$G489),AllocFactorMatrix,(L$4+1),FALSE)*$E496</f>
        <v>0</v>
      </c>
      <c r="M489" s="5">
        <f>VLOOKUP(CONCATENATE($F489," ",$G489),AllocFactorMatrix,(M$4+1),FALSE)*$E496</f>
        <v>0</v>
      </c>
      <c r="N489" s="5">
        <f t="shared" ref="N489:N496" si="261">SUBTOTAL(9,K489:M489)</f>
        <v>0</v>
      </c>
      <c r="O489" s="5">
        <f>VLOOKUP(CONCATENATE($F489," ",$G489),AllocFactorMatrix,(O$4+1),FALSE)*$E496</f>
        <v>0</v>
      </c>
      <c r="P489" s="5">
        <f>VLOOKUP(CONCATENATE($F489," ",$G489),AllocFactorMatrix,(P$4+1),FALSE)*$E496</f>
        <v>0</v>
      </c>
      <c r="Q489" s="5">
        <f>VLOOKUP(CONCATENATE($F489," ",$G489),AllocFactorMatrix,(Q$4+1),FALSE)*$E496</f>
        <v>0</v>
      </c>
      <c r="R489" s="5">
        <f>VLOOKUP(CONCATENATE($F489," ",$G489),AllocFactorMatrix,(R$4+1),FALSE)*$E496</f>
        <v>0</v>
      </c>
      <c r="S489" s="5">
        <f>SUBTOTAL(9,O489:R489)</f>
        <v>0</v>
      </c>
      <c r="T489" s="5">
        <f>VLOOKUP(CONCATENATE($F489," ",$G489),AllocFactorMatrix,(T$4+1),FALSE)*$E496</f>
        <v>0</v>
      </c>
      <c r="U489" s="5">
        <f>VLOOKUP(CONCATENATE($F489," ",$G489),AllocFactorMatrix,(U$4+1),FALSE)*$E496</f>
        <v>0</v>
      </c>
      <c r="V489" s="5">
        <f>VLOOKUP(CONCATENATE($F489," ",$G489),AllocFactorMatrix,(V$4+1),FALSE)*$E496</f>
        <v>0</v>
      </c>
      <c r="W489" s="5">
        <f>VLOOKUP(CONCATENATE($F489," ",$G489),AllocFactorMatrix,(W$4+1),FALSE)*$E496</f>
        <v>0</v>
      </c>
      <c r="X489" s="5">
        <f>SUBTOTAL(9,T489:W489)</f>
        <v>0</v>
      </c>
      <c r="Y489" s="5">
        <f>VLOOKUP(CONCATENATE($F489," ",$G489),AllocFactorMatrix,(Y$4+1),FALSE)*$E496</f>
        <v>0</v>
      </c>
      <c r="Z489" s="5">
        <f>VLOOKUP(CONCATENATE($F489," ",$G489),AllocFactorMatrix,(Z$4+1),FALSE)*$E496</f>
        <v>0</v>
      </c>
      <c r="AA489" s="5">
        <f t="shared" ref="AA489:AA512" si="262">SUBTOTAL(9,Y489:Z489)</f>
        <v>0</v>
      </c>
      <c r="AB489" s="5">
        <f>VLOOKUP(CONCATENATE($F489," ",$G489),AllocFactorMatrix,(AB$4+1),FALSE)*$E496</f>
        <v>0</v>
      </c>
      <c r="AC489" s="5">
        <f>VLOOKUP(CONCATENATE($F489," ",$G489),AllocFactorMatrix,(AC$4+1),FALSE)*$E496</f>
        <v>0</v>
      </c>
      <c r="AD489" s="5">
        <f>VLOOKUP(CONCATENATE($F489," ",$G489),AllocFactorMatrix,(AD$4+1),FALSE)*$E496</f>
        <v>0</v>
      </c>
    </row>
    <row r="490" spans="4:30" hidden="1" outlineLevel="1">
      <c r="E490" s="55"/>
      <c r="F490" s="52" t="str">
        <f>F496</f>
        <v>CUST_TOTAL</v>
      </c>
      <c r="G490" s="55" t="str">
        <f>$G$9</f>
        <v>BULKTRAN</v>
      </c>
      <c r="H490" s="4">
        <f t="shared" si="260"/>
        <v>0</v>
      </c>
      <c r="I490" s="5">
        <f>VLOOKUP(CONCATENATE($F490," ",$G490),AllocFactorMatrix,(I$4+1),FALSE)*$E496</f>
        <v>0</v>
      </c>
      <c r="J490" s="5">
        <f>VLOOKUP(CONCATENATE($F490," ",$G490),AllocFactorMatrix,(J$4+1),FALSE)*$E496</f>
        <v>0</v>
      </c>
      <c r="K490" s="5">
        <f>VLOOKUP(CONCATENATE($F490," ",$G490),AllocFactorMatrix,(K$4+1),FALSE)*$E496</f>
        <v>0</v>
      </c>
      <c r="L490" s="5">
        <f>VLOOKUP(CONCATENATE($F490," ",$G490),AllocFactorMatrix,(L$4+1),FALSE)*$E496</f>
        <v>0</v>
      </c>
      <c r="M490" s="5">
        <f>VLOOKUP(CONCATENATE($F490," ",$G490),AllocFactorMatrix,(M$4+1),FALSE)*$E496</f>
        <v>0</v>
      </c>
      <c r="N490" s="5">
        <f t="shared" si="261"/>
        <v>0</v>
      </c>
      <c r="O490" s="5">
        <f>VLOOKUP(CONCATENATE($F490," ",$G490),AllocFactorMatrix,(O$4+1),FALSE)*$E496</f>
        <v>0</v>
      </c>
      <c r="P490" s="5">
        <f>VLOOKUP(CONCATENATE($F490," ",$G490),AllocFactorMatrix,(P$4+1),FALSE)*$E496</f>
        <v>0</v>
      </c>
      <c r="Q490" s="5">
        <f>VLOOKUP(CONCATENATE($F490," ",$G490),AllocFactorMatrix,(Q$4+1),FALSE)*$E496</f>
        <v>0</v>
      </c>
      <c r="R490" s="5">
        <f>VLOOKUP(CONCATENATE($F490," ",$G490),AllocFactorMatrix,(R$4+1),FALSE)*$E496</f>
        <v>0</v>
      </c>
      <c r="S490" s="5">
        <f t="shared" ref="S490:S496" si="263">SUBTOTAL(9,O490:R490)</f>
        <v>0</v>
      </c>
      <c r="T490" s="5">
        <f>VLOOKUP(CONCATENATE($F490," ",$G490),AllocFactorMatrix,(T$4+1),FALSE)*$E496</f>
        <v>0</v>
      </c>
      <c r="U490" s="5">
        <f>VLOOKUP(CONCATENATE($F490," ",$G490),AllocFactorMatrix,(U$4+1),FALSE)*$E496</f>
        <v>0</v>
      </c>
      <c r="V490" s="5">
        <f>VLOOKUP(CONCATENATE($F490," ",$G490),AllocFactorMatrix,(V$4+1),FALSE)*$E496</f>
        <v>0</v>
      </c>
      <c r="W490" s="5">
        <f>VLOOKUP(CONCATENATE($F490," ",$G490),AllocFactorMatrix,(W$4+1),FALSE)*$E496</f>
        <v>0</v>
      </c>
      <c r="X490" s="5">
        <f t="shared" ref="X490:X496" si="264">SUBTOTAL(9,T490:W490)</f>
        <v>0</v>
      </c>
      <c r="Y490" s="5">
        <f>VLOOKUP(CONCATENATE($F490," ",$G490),AllocFactorMatrix,(Y$4+1),FALSE)*$E496</f>
        <v>0</v>
      </c>
      <c r="Z490" s="5">
        <f>VLOOKUP(CONCATENATE($F490," ",$G490),AllocFactorMatrix,(Z$4+1),FALSE)*$E496</f>
        <v>0</v>
      </c>
      <c r="AA490" s="5">
        <f t="shared" si="262"/>
        <v>0</v>
      </c>
      <c r="AB490" s="5">
        <f>VLOOKUP(CONCATENATE($F490," ",$G490),AllocFactorMatrix,(AB$4+1),FALSE)*$E496</f>
        <v>0</v>
      </c>
      <c r="AC490" s="5">
        <f>VLOOKUP(CONCATENATE($F490," ",$G490),AllocFactorMatrix,(AC$4+1),FALSE)*$E496</f>
        <v>0</v>
      </c>
      <c r="AD490" s="5">
        <f>VLOOKUP(CONCATENATE($F490," ",$G490),AllocFactorMatrix,(AD$4+1),FALSE)*$E496</f>
        <v>0</v>
      </c>
    </row>
    <row r="491" spans="4:30" hidden="1" outlineLevel="1">
      <c r="E491" s="55"/>
      <c r="F491" s="52" t="str">
        <f>F496</f>
        <v>CUST_TOTAL</v>
      </c>
      <c r="G491" s="55" t="str">
        <f>$G$10</f>
        <v>SUBTRAN</v>
      </c>
      <c r="H491" s="4">
        <f t="shared" si="260"/>
        <v>0</v>
      </c>
      <c r="I491" s="5">
        <f>VLOOKUP(CONCATENATE($F491," ",$G491),AllocFactorMatrix,(I$4+1),FALSE)*$E496</f>
        <v>0</v>
      </c>
      <c r="J491" s="5">
        <f>VLOOKUP(CONCATENATE($F491," ",$G491),AllocFactorMatrix,(J$4+1),FALSE)*$E496</f>
        <v>0</v>
      </c>
      <c r="K491" s="5">
        <f>VLOOKUP(CONCATENATE($F491," ",$G491),AllocFactorMatrix,(K$4+1),FALSE)*$E496</f>
        <v>0</v>
      </c>
      <c r="L491" s="5">
        <f>VLOOKUP(CONCATENATE($F491," ",$G491),AllocFactorMatrix,(L$4+1),FALSE)*$E496</f>
        <v>0</v>
      </c>
      <c r="M491" s="5">
        <f>VLOOKUP(CONCATENATE($F491," ",$G491),AllocFactorMatrix,(M$4+1),FALSE)*$E496</f>
        <v>0</v>
      </c>
      <c r="N491" s="5">
        <f t="shared" si="261"/>
        <v>0</v>
      </c>
      <c r="O491" s="5">
        <f>VLOOKUP(CONCATENATE($F491," ",$G491),AllocFactorMatrix,(O$4+1),FALSE)*$E496</f>
        <v>0</v>
      </c>
      <c r="P491" s="5">
        <f>VLOOKUP(CONCATENATE($F491," ",$G491),AllocFactorMatrix,(P$4+1),FALSE)*$E496</f>
        <v>0</v>
      </c>
      <c r="Q491" s="5">
        <f>VLOOKUP(CONCATENATE($F491," ",$G491),AllocFactorMatrix,(Q$4+1),FALSE)*$E496</f>
        <v>0</v>
      </c>
      <c r="R491" s="5">
        <f>VLOOKUP(CONCATENATE($F491," ",$G491),AllocFactorMatrix,(R$4+1),FALSE)*$E496</f>
        <v>0</v>
      </c>
      <c r="S491" s="5">
        <f t="shared" si="263"/>
        <v>0</v>
      </c>
      <c r="T491" s="5">
        <f>VLOOKUP(CONCATENATE($F491," ",$G491),AllocFactorMatrix,(T$4+1),FALSE)*$E496</f>
        <v>0</v>
      </c>
      <c r="U491" s="5">
        <f>VLOOKUP(CONCATENATE($F491," ",$G491),AllocFactorMatrix,(U$4+1),FALSE)*$E496</f>
        <v>0</v>
      </c>
      <c r="V491" s="5">
        <f>VLOOKUP(CONCATENATE($F491," ",$G491),AllocFactorMatrix,(V$4+1),FALSE)*$E496</f>
        <v>0</v>
      </c>
      <c r="W491" s="5">
        <f>VLOOKUP(CONCATENATE($F491," ",$G491),AllocFactorMatrix,(W$4+1),FALSE)*$E496</f>
        <v>0</v>
      </c>
      <c r="X491" s="5">
        <f t="shared" si="264"/>
        <v>0</v>
      </c>
      <c r="Y491" s="5">
        <f>VLOOKUP(CONCATENATE($F491," ",$G491),AllocFactorMatrix,(Y$4+1),FALSE)*$E496</f>
        <v>0</v>
      </c>
      <c r="Z491" s="5">
        <f>VLOOKUP(CONCATENATE($F491," ",$G491),AllocFactorMatrix,(Z$4+1),FALSE)*$E496</f>
        <v>0</v>
      </c>
      <c r="AA491" s="5">
        <f t="shared" si="262"/>
        <v>0</v>
      </c>
      <c r="AB491" s="5">
        <f>VLOOKUP(CONCATENATE($F491," ",$G491),AllocFactorMatrix,(AB$4+1),FALSE)*$E496</f>
        <v>0</v>
      </c>
      <c r="AC491" s="5">
        <f>VLOOKUP(CONCATENATE($F491," ",$G491),AllocFactorMatrix,(AC$4+1),FALSE)*$E496</f>
        <v>0</v>
      </c>
      <c r="AD491" s="5">
        <f>VLOOKUP(CONCATENATE($F491," ",$G491),AllocFactorMatrix,(AD$4+1),FALSE)*$E496</f>
        <v>0</v>
      </c>
    </row>
    <row r="492" spans="4:30" hidden="1" outlineLevel="1">
      <c r="E492" s="55"/>
      <c r="F492" s="52" t="str">
        <f>F496</f>
        <v>CUST_TOTAL</v>
      </c>
      <c r="G492" s="55" t="str">
        <f>$G$11</f>
        <v>DISTPRI</v>
      </c>
      <c r="H492" s="4">
        <f t="shared" si="260"/>
        <v>0</v>
      </c>
      <c r="I492" s="5">
        <f>VLOOKUP(CONCATENATE($F492," ",$G492),AllocFactorMatrix,(I$4+1),FALSE)*$E496</f>
        <v>0</v>
      </c>
      <c r="J492" s="5">
        <f>VLOOKUP(CONCATENATE($F492," ",$G492),AllocFactorMatrix,(J$4+1),FALSE)*$E496</f>
        <v>0</v>
      </c>
      <c r="K492" s="5">
        <f>VLOOKUP(CONCATENATE($F492," ",$G492),AllocFactorMatrix,(K$4+1),FALSE)*$E496</f>
        <v>0</v>
      </c>
      <c r="L492" s="5">
        <f>VLOOKUP(CONCATENATE($F492," ",$G492),AllocFactorMatrix,(L$4+1),FALSE)*$E496</f>
        <v>0</v>
      </c>
      <c r="M492" s="5">
        <f>VLOOKUP(CONCATENATE($F492," ",$G492),AllocFactorMatrix,(M$4+1),FALSE)*$E496</f>
        <v>0</v>
      </c>
      <c r="N492" s="5">
        <f t="shared" si="261"/>
        <v>0</v>
      </c>
      <c r="O492" s="5">
        <f>VLOOKUP(CONCATENATE($F492," ",$G492),AllocFactorMatrix,(O$4+1),FALSE)*$E496</f>
        <v>0</v>
      </c>
      <c r="P492" s="5">
        <f>VLOOKUP(CONCATENATE($F492," ",$G492),AllocFactorMatrix,(P$4+1),FALSE)*$E496</f>
        <v>0</v>
      </c>
      <c r="Q492" s="5">
        <f>VLOOKUP(CONCATENATE($F492," ",$G492),AllocFactorMatrix,(Q$4+1),FALSE)*$E496</f>
        <v>0</v>
      </c>
      <c r="R492" s="5">
        <f>VLOOKUP(CONCATENATE($F492," ",$G492),AllocFactorMatrix,(R$4+1),FALSE)*$E496</f>
        <v>0</v>
      </c>
      <c r="S492" s="5">
        <f t="shared" si="263"/>
        <v>0</v>
      </c>
      <c r="T492" s="5">
        <f>VLOOKUP(CONCATENATE($F492," ",$G492),AllocFactorMatrix,(T$4+1),FALSE)*$E496</f>
        <v>0</v>
      </c>
      <c r="U492" s="5">
        <f>VLOOKUP(CONCATENATE($F492," ",$G492),AllocFactorMatrix,(U$4+1),FALSE)*$E496</f>
        <v>0</v>
      </c>
      <c r="V492" s="5">
        <f>VLOOKUP(CONCATENATE($F492," ",$G492),AllocFactorMatrix,(V$4+1),FALSE)*$E496</f>
        <v>0</v>
      </c>
      <c r="W492" s="5">
        <f>VLOOKUP(CONCATENATE($F492," ",$G492),AllocFactorMatrix,(W$4+1),FALSE)*$E496</f>
        <v>0</v>
      </c>
      <c r="X492" s="5">
        <f t="shared" si="264"/>
        <v>0</v>
      </c>
      <c r="Y492" s="5">
        <f>VLOOKUP(CONCATENATE($F492," ",$G492),AllocFactorMatrix,(Y$4+1),FALSE)*$E496</f>
        <v>0</v>
      </c>
      <c r="Z492" s="5">
        <f>VLOOKUP(CONCATENATE($F492," ",$G492),AllocFactorMatrix,(Z$4+1),FALSE)*$E496</f>
        <v>0</v>
      </c>
      <c r="AA492" s="5">
        <f t="shared" si="262"/>
        <v>0</v>
      </c>
      <c r="AB492" s="5">
        <f>VLOOKUP(CONCATENATE($F492," ",$G492),AllocFactorMatrix,(AB$4+1),FALSE)*$E496</f>
        <v>0</v>
      </c>
      <c r="AC492" s="5">
        <f>VLOOKUP(CONCATENATE($F492," ",$G492),AllocFactorMatrix,(AC$4+1),FALSE)*$E496</f>
        <v>0</v>
      </c>
      <c r="AD492" s="5">
        <f>VLOOKUP(CONCATENATE($F492," ",$G492),AllocFactorMatrix,(AD$4+1),FALSE)*$E496</f>
        <v>0</v>
      </c>
    </row>
    <row r="493" spans="4:30" hidden="1" outlineLevel="1">
      <c r="E493" s="55"/>
      <c r="F493" s="52" t="str">
        <f>F496</f>
        <v>CUST_TOTAL</v>
      </c>
      <c r="G493" s="55" t="str">
        <f>$G$12</f>
        <v>DISTSEC</v>
      </c>
      <c r="H493" s="4">
        <f t="shared" si="260"/>
        <v>0</v>
      </c>
      <c r="I493" s="5">
        <f>VLOOKUP(CONCATENATE($F493," ",$G493),AllocFactorMatrix,(I$4+1),FALSE)*$E496</f>
        <v>0</v>
      </c>
      <c r="J493" s="5">
        <f>VLOOKUP(CONCATENATE($F493," ",$G493),AllocFactorMatrix,(J$4+1),FALSE)*$E496</f>
        <v>0</v>
      </c>
      <c r="K493" s="5">
        <f>VLOOKUP(CONCATENATE($F493," ",$G493),AllocFactorMatrix,(K$4+1),FALSE)*$E496</f>
        <v>0</v>
      </c>
      <c r="L493" s="5">
        <f>VLOOKUP(CONCATENATE($F493," ",$G493),AllocFactorMatrix,(L$4+1),FALSE)*$E496</f>
        <v>0</v>
      </c>
      <c r="M493" s="5">
        <f>VLOOKUP(CONCATENATE($F493," ",$G493),AllocFactorMatrix,(M$4+1),FALSE)*$E496</f>
        <v>0</v>
      </c>
      <c r="N493" s="5">
        <f t="shared" si="261"/>
        <v>0</v>
      </c>
      <c r="O493" s="5">
        <f>VLOOKUP(CONCATENATE($F493," ",$G493),AllocFactorMatrix,(O$4+1),FALSE)*$E496</f>
        <v>0</v>
      </c>
      <c r="P493" s="5">
        <f>VLOOKUP(CONCATENATE($F493," ",$G493),AllocFactorMatrix,(P$4+1),FALSE)*$E496</f>
        <v>0</v>
      </c>
      <c r="Q493" s="5">
        <f>VLOOKUP(CONCATENATE($F493," ",$G493),AllocFactorMatrix,(Q$4+1),FALSE)*$E496</f>
        <v>0</v>
      </c>
      <c r="R493" s="5">
        <f>VLOOKUP(CONCATENATE($F493," ",$G493),AllocFactorMatrix,(R$4+1),FALSE)*$E496</f>
        <v>0</v>
      </c>
      <c r="S493" s="5">
        <f t="shared" si="263"/>
        <v>0</v>
      </c>
      <c r="T493" s="5">
        <f>VLOOKUP(CONCATENATE($F493," ",$G493),AllocFactorMatrix,(T$4+1),FALSE)*$E496</f>
        <v>0</v>
      </c>
      <c r="U493" s="5">
        <f>VLOOKUP(CONCATENATE($F493," ",$G493),AllocFactorMatrix,(U$4+1),FALSE)*$E496</f>
        <v>0</v>
      </c>
      <c r="V493" s="5">
        <f>VLOOKUP(CONCATENATE($F493," ",$G493),AllocFactorMatrix,(V$4+1),FALSE)*$E496</f>
        <v>0</v>
      </c>
      <c r="W493" s="5">
        <f>VLOOKUP(CONCATENATE($F493," ",$G493),AllocFactorMatrix,(W$4+1),FALSE)*$E496</f>
        <v>0</v>
      </c>
      <c r="X493" s="5">
        <f t="shared" si="264"/>
        <v>0</v>
      </c>
      <c r="Y493" s="5">
        <f>VLOOKUP(CONCATENATE($F493," ",$G493),AllocFactorMatrix,(Y$4+1),FALSE)*$E496</f>
        <v>0</v>
      </c>
      <c r="Z493" s="5">
        <f>VLOOKUP(CONCATENATE($F493," ",$G493),AllocFactorMatrix,(Z$4+1),FALSE)*$E496</f>
        <v>0</v>
      </c>
      <c r="AA493" s="5">
        <f t="shared" si="262"/>
        <v>0</v>
      </c>
      <c r="AB493" s="5">
        <f>VLOOKUP(CONCATENATE($F493," ",$G493),AllocFactorMatrix,(AB$4+1),FALSE)*$E496</f>
        <v>0</v>
      </c>
      <c r="AC493" s="5">
        <f>VLOOKUP(CONCATENATE($F493," ",$G493),AllocFactorMatrix,(AC$4+1),FALSE)*$E496</f>
        <v>0</v>
      </c>
      <c r="AD493" s="5">
        <f>VLOOKUP(CONCATENATE($F493," ",$G493),AllocFactorMatrix,(AD$4+1),FALSE)*$E496</f>
        <v>0</v>
      </c>
    </row>
    <row r="494" spans="4:30" hidden="1" outlineLevel="1">
      <c r="E494" s="55"/>
      <c r="F494" s="52" t="str">
        <f>F496</f>
        <v>CUST_TOTAL</v>
      </c>
      <c r="G494" s="55" t="str">
        <f>$G$13</f>
        <v>ENERGY</v>
      </c>
      <c r="H494" s="4">
        <f t="shared" si="260"/>
        <v>0</v>
      </c>
      <c r="I494" s="5">
        <f>VLOOKUP(CONCATENATE($F494," ",$G494),AllocFactorMatrix,(I$4+1),FALSE)*$E496</f>
        <v>0</v>
      </c>
      <c r="J494" s="5">
        <f>VLOOKUP(CONCATENATE($F494," ",$G494),AllocFactorMatrix,(J$4+1),FALSE)*$E496</f>
        <v>0</v>
      </c>
      <c r="K494" s="5">
        <f>VLOOKUP(CONCATENATE($F494," ",$G494),AllocFactorMatrix,(K$4+1),FALSE)*$E496</f>
        <v>0</v>
      </c>
      <c r="L494" s="5">
        <f>VLOOKUP(CONCATENATE($F494," ",$G494),AllocFactorMatrix,(L$4+1),FALSE)*$E496</f>
        <v>0</v>
      </c>
      <c r="M494" s="5">
        <f>VLOOKUP(CONCATENATE($F494," ",$G494),AllocFactorMatrix,(M$4+1),FALSE)*$E496</f>
        <v>0</v>
      </c>
      <c r="N494" s="5">
        <f t="shared" si="261"/>
        <v>0</v>
      </c>
      <c r="O494" s="5">
        <f>VLOOKUP(CONCATENATE($F494," ",$G494),AllocFactorMatrix,(O$4+1),FALSE)*$E496</f>
        <v>0</v>
      </c>
      <c r="P494" s="5">
        <f>VLOOKUP(CONCATENATE($F494," ",$G494),AllocFactorMatrix,(P$4+1),FALSE)*$E496</f>
        <v>0</v>
      </c>
      <c r="Q494" s="5">
        <f>VLOOKUP(CONCATENATE($F494," ",$G494),AllocFactorMatrix,(Q$4+1),FALSE)*$E496</f>
        <v>0</v>
      </c>
      <c r="R494" s="5">
        <f>VLOOKUP(CONCATENATE($F494," ",$G494),AllocFactorMatrix,(R$4+1),FALSE)*$E496</f>
        <v>0</v>
      </c>
      <c r="S494" s="5">
        <f t="shared" si="263"/>
        <v>0</v>
      </c>
      <c r="T494" s="5">
        <f>VLOOKUP(CONCATENATE($F494," ",$G494),AllocFactorMatrix,(T$4+1),FALSE)*$E496</f>
        <v>0</v>
      </c>
      <c r="U494" s="5">
        <f>VLOOKUP(CONCATENATE($F494," ",$G494),AllocFactorMatrix,(U$4+1),FALSE)*$E496</f>
        <v>0</v>
      </c>
      <c r="V494" s="5">
        <f>VLOOKUP(CONCATENATE($F494," ",$G494),AllocFactorMatrix,(V$4+1),FALSE)*$E496</f>
        <v>0</v>
      </c>
      <c r="W494" s="5">
        <f>VLOOKUP(CONCATENATE($F494," ",$G494),AllocFactorMatrix,(W$4+1),FALSE)*$E496</f>
        <v>0</v>
      </c>
      <c r="X494" s="5">
        <f t="shared" si="264"/>
        <v>0</v>
      </c>
      <c r="Y494" s="5">
        <f>VLOOKUP(CONCATENATE($F494," ",$G494),AllocFactorMatrix,(Y$4+1),FALSE)*$E496</f>
        <v>0</v>
      </c>
      <c r="Z494" s="5">
        <f>VLOOKUP(CONCATENATE($F494," ",$G494),AllocFactorMatrix,(Z$4+1),FALSE)*$E496</f>
        <v>0</v>
      </c>
      <c r="AA494" s="5">
        <f t="shared" si="262"/>
        <v>0</v>
      </c>
      <c r="AB494" s="5">
        <f>VLOOKUP(CONCATENATE($F494," ",$G494),AllocFactorMatrix,(AB$4+1),FALSE)*$E496</f>
        <v>0</v>
      </c>
      <c r="AC494" s="5">
        <f>VLOOKUP(CONCATENATE($F494," ",$G494),AllocFactorMatrix,(AC$4+1),FALSE)*$E496</f>
        <v>0</v>
      </c>
      <c r="AD494" s="5">
        <f>VLOOKUP(CONCATENATE($F494," ",$G494),AllocFactorMatrix,(AD$4+1),FALSE)*$E496</f>
        <v>0</v>
      </c>
    </row>
    <row r="495" spans="4:30" hidden="1" outlineLevel="1">
      <c r="E495" s="55"/>
      <c r="F495" s="52" t="str">
        <f>F496</f>
        <v>CUST_TOTAL</v>
      </c>
      <c r="G495" s="55" t="str">
        <f>$G$14</f>
        <v>CUSTOMER</v>
      </c>
      <c r="H495" s="4">
        <f t="shared" si="260"/>
        <v>-831.99999999999977</v>
      </c>
      <c r="I495" s="5">
        <f>VLOOKUP(CONCATENATE($F495," ",$G495),AllocFactorMatrix,(I$4+1),FALSE)*$E496</f>
        <v>-530.14365393860464</v>
      </c>
      <c r="J495" s="5">
        <f>VLOOKUP(CONCATENATE($F495," ",$G495),AllocFactorMatrix,(J$4+1),FALSE)*$E496</f>
        <v>-92.764169128732192</v>
      </c>
      <c r="K495" s="5">
        <f>VLOOKUP(CONCATENATE($F495," ",$G495),AllocFactorMatrix,(K$4+1),FALSE)*$E496</f>
        <v>-26.053031257730417</v>
      </c>
      <c r="L495" s="5">
        <f>VLOOKUP(CONCATENATE($F495," ",$G495),AllocFactorMatrix,(L$4+1),FALSE)*$E496</f>
        <v>-0.30289706932523069</v>
      </c>
      <c r="M495" s="5">
        <f>VLOOKUP(CONCATENATE($F495," ",$G495),AllocFactorMatrix,(M$4+1),FALSE)*$E496</f>
        <v>-2.3299774563479283E-2</v>
      </c>
      <c r="N495" s="5">
        <f t="shared" si="261"/>
        <v>-26.379228101619127</v>
      </c>
      <c r="O495" s="5">
        <f>VLOOKUP(CONCATENATE($F495," ",$G495),AllocFactorMatrix,(O$4+1),FALSE)*$E496</f>
        <v>-2.2794946114603896</v>
      </c>
      <c r="P495" s="5">
        <f>VLOOKUP(CONCATENATE($F495," ",$G495),AllocFactorMatrix,(P$4+1),FALSE)*$E496</f>
        <v>-0.22911444987421298</v>
      </c>
      <c r="Q495" s="5">
        <f>VLOOKUP(CONCATENATE($F495," ",$G495),AllocFactorMatrix,(Q$4+1),FALSE)*$E496</f>
        <v>-6.6016027929857973E-2</v>
      </c>
      <c r="R495" s="5">
        <f>VLOOKUP(CONCATENATE($F495," ",$G495),AllocFactorMatrix,(R$4+1),FALSE)*$E496</f>
        <v>-7.766591521159761E-3</v>
      </c>
      <c r="S495" s="5">
        <f t="shared" si="263"/>
        <v>-2.5823916807856202</v>
      </c>
      <c r="T495" s="5">
        <f>VLOOKUP(CONCATENATE($F495," ",$G495),AllocFactorMatrix,(T$4+1),FALSE)*$E496</f>
        <v>-1.5533183042319522E-2</v>
      </c>
      <c r="U495" s="5">
        <f>VLOOKUP(CONCATENATE($F495," ",$G495),AllocFactorMatrix,(U$4+1),FALSE)*$E496</f>
        <v>-0.13591535162029583</v>
      </c>
      <c r="V495" s="5">
        <f>VLOOKUP(CONCATENATE($F495," ",$G495),AllocFactorMatrix,(V$4+1),FALSE)*$E496</f>
        <v>-9.7082394014497017E-2</v>
      </c>
      <c r="W495" s="5">
        <f>VLOOKUP(CONCATENATE($F495," ",$G495),AllocFactorMatrix,(W$4+1),FALSE)*$E496</f>
        <v>-1.1649887281739641E-2</v>
      </c>
      <c r="X495" s="5">
        <f t="shared" si="264"/>
        <v>-0.26018081595885201</v>
      </c>
      <c r="Y495" s="5">
        <f>VLOOKUP(CONCATENATE($F495," ",$G495),AllocFactorMatrix,(Y$4+1),FALSE)*$E496</f>
        <v>-0.62521061745336082</v>
      </c>
      <c r="Z495" s="5">
        <f>VLOOKUP(CONCATENATE($F495," ",$G495),AllocFactorMatrix,(Z$4+1),FALSE)*$E496</f>
        <v>-3.8832957605798805E-3</v>
      </c>
      <c r="AA495" s="5">
        <f t="shared" si="262"/>
        <v>-0.6290939132139407</v>
      </c>
      <c r="AB495" s="5">
        <f>VLOOKUP(CONCATENATE($F495," ",$G495),AllocFactorMatrix,(AB$4+1),FALSE)*$E496</f>
        <v>-3.8832957605798808E-2</v>
      </c>
      <c r="AC495" s="5">
        <f>VLOOKUP(CONCATENATE($F495," ",$G495),AllocFactorMatrix,(AC$4+1),FALSE)*$E496</f>
        <v>-178.98886819664784</v>
      </c>
      <c r="AD495" s="5">
        <f>VLOOKUP(CONCATENATE($F495," ",$G495),AllocFactorMatrix,(AD$4+1),FALSE)*$E496</f>
        <v>-0.21358126683189343</v>
      </c>
    </row>
    <row r="496" spans="4:30" collapsed="1">
      <c r="D496" s="1" t="str">
        <f>+D1968</f>
        <v>Adj 20 - Postage Rate Decrease</v>
      </c>
      <c r="E496" s="61">
        <v>-832</v>
      </c>
      <c r="F496" s="10" t="str">
        <f>+F1968</f>
        <v>CUST_TOTAL</v>
      </c>
      <c r="G496" s="55" t="str">
        <f>$G$15</f>
        <v>TOTAL</v>
      </c>
      <c r="H496" s="4">
        <f t="shared" si="260"/>
        <v>-831.99999999999977</v>
      </c>
      <c r="I496" s="5">
        <f>VLOOKUP(CONCATENATE($F496," ",$G496),AllocFactorMatrix,(I$4+1),FALSE)*$E496</f>
        <v>-530.14365393860464</v>
      </c>
      <c r="J496" s="5">
        <f>VLOOKUP(CONCATENATE($F496," ",$G496),AllocFactorMatrix,(J$4+1),FALSE)*$E496</f>
        <v>-92.764169128732192</v>
      </c>
      <c r="K496" s="5">
        <f>VLOOKUP(CONCATENATE($F496," ",$G496),AllocFactorMatrix,(K$4+1),FALSE)*$E496</f>
        <v>-26.053031257730417</v>
      </c>
      <c r="L496" s="5">
        <f>VLOOKUP(CONCATENATE($F496," ",$G496),AllocFactorMatrix,(L$4+1),FALSE)*$E496</f>
        <v>-0.30289706932523069</v>
      </c>
      <c r="M496" s="5">
        <f>VLOOKUP(CONCATENATE($F496," ",$G496),AllocFactorMatrix,(M$4+1),FALSE)*$E496</f>
        <v>-2.3299774563479283E-2</v>
      </c>
      <c r="N496" s="5">
        <f t="shared" si="261"/>
        <v>-26.379228101619127</v>
      </c>
      <c r="O496" s="5">
        <f>VLOOKUP(CONCATENATE($F496," ",$G496),AllocFactorMatrix,(O$4+1),FALSE)*$E496</f>
        <v>-2.2794946114603896</v>
      </c>
      <c r="P496" s="5">
        <f>VLOOKUP(CONCATENATE($F496," ",$G496),AllocFactorMatrix,(P$4+1),FALSE)*$E496</f>
        <v>-0.22911444987421298</v>
      </c>
      <c r="Q496" s="5">
        <f>VLOOKUP(CONCATENATE($F496," ",$G496),AllocFactorMatrix,(Q$4+1),FALSE)*$E496</f>
        <v>-6.6016027929857973E-2</v>
      </c>
      <c r="R496" s="5">
        <f>VLOOKUP(CONCATENATE($F496," ",$G496),AllocFactorMatrix,(R$4+1),FALSE)*$E496</f>
        <v>-7.766591521159761E-3</v>
      </c>
      <c r="S496" s="5">
        <f t="shared" si="263"/>
        <v>-2.5823916807856202</v>
      </c>
      <c r="T496" s="5">
        <f>VLOOKUP(CONCATENATE($F496," ",$G496),AllocFactorMatrix,(T$4+1),FALSE)*$E496</f>
        <v>-1.5533183042319522E-2</v>
      </c>
      <c r="U496" s="5">
        <f>VLOOKUP(CONCATENATE($F496," ",$G496),AllocFactorMatrix,(U$4+1),FALSE)*$E496</f>
        <v>-0.13591535162029583</v>
      </c>
      <c r="V496" s="5">
        <f>VLOOKUP(CONCATENATE($F496," ",$G496),AllocFactorMatrix,(V$4+1),FALSE)*$E496</f>
        <v>-9.7082394014497017E-2</v>
      </c>
      <c r="W496" s="5">
        <f>VLOOKUP(CONCATENATE($F496," ",$G496),AllocFactorMatrix,(W$4+1),FALSE)*$E496</f>
        <v>-1.1649887281739641E-2</v>
      </c>
      <c r="X496" s="5">
        <f t="shared" si="264"/>
        <v>-0.26018081595885201</v>
      </c>
      <c r="Y496" s="5">
        <f>VLOOKUP(CONCATENATE($F496," ",$G496),AllocFactorMatrix,(Y$4+1),FALSE)*$E496</f>
        <v>-0.62521061745336082</v>
      </c>
      <c r="Z496" s="5">
        <f>VLOOKUP(CONCATENATE($F496," ",$G496),AllocFactorMatrix,(Z$4+1),FALSE)*$E496</f>
        <v>-3.8832957605798805E-3</v>
      </c>
      <c r="AA496" s="5">
        <f t="shared" si="262"/>
        <v>-0.6290939132139407</v>
      </c>
      <c r="AB496" s="5">
        <f>VLOOKUP(CONCATENATE($F496," ",$G496),AllocFactorMatrix,(AB$4+1),FALSE)*$E496</f>
        <v>-3.8832957605798808E-2</v>
      </c>
      <c r="AC496" s="5">
        <f>VLOOKUP(CONCATENATE($F496," ",$G496),AllocFactorMatrix,(AC$4+1),FALSE)*$E496</f>
        <v>-178.98886819664784</v>
      </c>
      <c r="AD496" s="5">
        <f>VLOOKUP(CONCATENATE($F496," ",$G496),AllocFactorMatrix,(AD$4+1),FALSE)*$E496</f>
        <v>-0.21358126683189343</v>
      </c>
    </row>
    <row r="497" spans="4:30" hidden="1" outlineLevel="1">
      <c r="E497" s="55"/>
      <c r="F497" s="52" t="str">
        <f>F504</f>
        <v>LABOR_M</v>
      </c>
      <c r="G497" s="55" t="str">
        <f>$G$8</f>
        <v>PRODUCTION</v>
      </c>
      <c r="H497" s="4">
        <f t="shared" ref="H497:H504" ca="1" si="265">SUBTOTAL(9,I497:AD497)</f>
        <v>-1817.1267497263295</v>
      </c>
      <c r="I497" s="5">
        <f ca="1">VLOOKUP(CONCATENATE($F497," ",$G497),AllocFactorMatrix,(I$4+1),FALSE)*$E504</f>
        <v>-895.08572841942294</v>
      </c>
      <c r="J497" s="5">
        <f ca="1">VLOOKUP(CONCATENATE($F497," ",$G497),AllocFactorMatrix,(J$4+1),FALSE)*$E504</f>
        <v>-44.247285897560715</v>
      </c>
      <c r="K497" s="5">
        <f ca="1">VLOOKUP(CONCATENATE($F497," ",$G497),AllocFactorMatrix,(K$4+1),FALSE)*$E504</f>
        <v>-162.07527239606387</v>
      </c>
      <c r="L497" s="5">
        <f ca="1">VLOOKUP(CONCATENATE($F497," ",$G497),AllocFactorMatrix,(L$4+1),FALSE)*$E504</f>
        <v>-5.10155414334747</v>
      </c>
      <c r="M497" s="5">
        <f ca="1">VLOOKUP(CONCATENATE($F497," ",$G497),AllocFactorMatrix,(M$4+1),FALSE)*$E504</f>
        <v>-0.47840742344490911</v>
      </c>
      <c r="N497" s="5">
        <f t="shared" ref="N497:N504" ca="1" si="266">SUBTOTAL(9,K497:M497)</f>
        <v>-167.65523396285624</v>
      </c>
      <c r="O497" s="5">
        <f ca="1">VLOOKUP(CONCATENATE($F497," ",$G497),AllocFactorMatrix,(O$4+1),FALSE)*$E504</f>
        <v>-123.20241957404481</v>
      </c>
      <c r="P497" s="5">
        <f ca="1">VLOOKUP(CONCATENATE($F497," ",$G497),AllocFactorMatrix,(P$4+1),FALSE)*$E504</f>
        <v>-22.956200139549512</v>
      </c>
      <c r="Q497" s="5">
        <f ca="1">VLOOKUP(CONCATENATE($F497," ",$G497),AllocFactorMatrix,(Q$4+1),FALSE)*$E504</f>
        <v>-10.373479398604806</v>
      </c>
      <c r="R497" s="5">
        <f ca="1">VLOOKUP(CONCATENATE($F497," ",$G497),AllocFactorMatrix,(R$4+1),FALSE)*$E504</f>
        <v>-0.46648377298688387</v>
      </c>
      <c r="S497" s="5">
        <f ca="1">SUBTOTAL(9,O497:R497)</f>
        <v>-156.99858288518604</v>
      </c>
      <c r="T497" s="5">
        <f ca="1">VLOOKUP(CONCATENATE($F497," ",$G497),AllocFactorMatrix,(T$4+1),FALSE)*$E504</f>
        <v>-4.3037760788550123</v>
      </c>
      <c r="U497" s="5">
        <f ca="1">VLOOKUP(CONCATENATE($F497," ",$G497),AllocFactorMatrix,(U$4+1),FALSE)*$E504</f>
        <v>-70.430562245162363</v>
      </c>
      <c r="V497" s="5">
        <f ca="1">VLOOKUP(CONCATENATE($F497," ",$G497),AllocFactorMatrix,(V$4+1),FALSE)*$E504</f>
        <v>-372.22750045490176</v>
      </c>
      <c r="W497" s="5">
        <f ca="1">VLOOKUP(CONCATENATE($F497," ",$G497),AllocFactorMatrix,(W$4+1),FALSE)*$E504</f>
        <v>-67.218117185321475</v>
      </c>
      <c r="X497" s="5">
        <f ca="1">SUBTOTAL(9,T497:W497)</f>
        <v>-514.17995596424055</v>
      </c>
      <c r="Y497" s="5">
        <f ca="1">VLOOKUP(CONCATENATE($F497," ",$G497),AllocFactorMatrix,(Y$4+1),FALSE)*$E504</f>
        <v>-37.835267553525746</v>
      </c>
      <c r="Z497" s="5">
        <f ca="1">VLOOKUP(CONCATENATE($F497," ",$G497),AllocFactorMatrix,(Z$4+1),FALSE)*$E504</f>
        <v>-0.63372626915565133</v>
      </c>
      <c r="AA497" s="5">
        <f t="shared" ca="1" si="262"/>
        <v>-38.468993822681398</v>
      </c>
      <c r="AB497" s="5">
        <f ca="1">VLOOKUP(CONCATENATE($F497," ",$G497),AllocFactorMatrix,(AB$4+1),FALSE)*$E504</f>
        <v>-0.49096877438176201</v>
      </c>
      <c r="AC497" s="5">
        <f ca="1">VLOOKUP(CONCATENATE($F497," ",$G497),AllocFactorMatrix,(AC$4+1),FALSE)*$E504</f>
        <v>0</v>
      </c>
      <c r="AD497" s="5">
        <f ca="1">VLOOKUP(CONCATENATE($F497," ",$G497),AllocFactorMatrix,(AD$4+1),FALSE)*$E504</f>
        <v>0</v>
      </c>
    </row>
    <row r="498" spans="4:30" hidden="1" outlineLevel="1">
      <c r="E498" s="55"/>
      <c r="F498" s="52" t="str">
        <f>F504</f>
        <v>LABOR_M</v>
      </c>
      <c r="G498" s="55" t="str">
        <f>$G$9</f>
        <v>BULKTRAN</v>
      </c>
      <c r="H498" s="4">
        <f t="shared" ca="1" si="265"/>
        <v>-6.6394507028708976</v>
      </c>
      <c r="I498" s="5">
        <f ca="1">VLOOKUP(CONCATENATE($F498," ",$G498),AllocFactorMatrix,(I$4+1),FALSE)*$E504</f>
        <v>-3.2704804822113149</v>
      </c>
      <c r="J498" s="5">
        <f ca="1">VLOOKUP(CONCATENATE($F498," ",$G498),AllocFactorMatrix,(J$4+1),FALSE)*$E504</f>
        <v>-0.16167153639498935</v>
      </c>
      <c r="K498" s="5">
        <f ca="1">VLOOKUP(CONCATENATE($F498," ",$G498),AllocFactorMatrix,(K$4+1),FALSE)*$E504</f>
        <v>-0.59219357229213887</v>
      </c>
      <c r="L498" s="5">
        <f ca="1">VLOOKUP(CONCATENATE($F498," ",$G498),AllocFactorMatrix,(L$4+1),FALSE)*$E504</f>
        <v>-1.8640151133036569E-2</v>
      </c>
      <c r="M498" s="5">
        <f ca="1">VLOOKUP(CONCATENATE($F498," ",$G498),AllocFactorMatrix,(M$4+1),FALSE)*$E504</f>
        <v>-1.7480137278967124E-3</v>
      </c>
      <c r="N498" s="5">
        <f t="shared" ca="1" si="266"/>
        <v>-0.61258173715307207</v>
      </c>
      <c r="O498" s="5">
        <f ca="1">VLOOKUP(CONCATENATE($F498," ",$G498),AllocFactorMatrix,(O$4+1),FALSE)*$E504</f>
        <v>-0.45015923702597094</v>
      </c>
      <c r="P498" s="5">
        <f ca="1">VLOOKUP(CONCATENATE($F498," ",$G498),AllocFactorMatrix,(P$4+1),FALSE)*$E504</f>
        <v>-8.3877780773813318E-2</v>
      </c>
      <c r="Q498" s="5">
        <f ca="1">VLOOKUP(CONCATENATE($F498," ",$G498),AllocFactorMatrix,(Q$4+1),FALSE)*$E504</f>
        <v>-3.7902807327367956E-2</v>
      </c>
      <c r="R498" s="5">
        <f ca="1">VLOOKUP(CONCATENATE($F498," ",$G498),AllocFactorMatrix,(R$4+1),FALSE)*$E504</f>
        <v>-1.7044468774135273E-3</v>
      </c>
      <c r="S498" s="5">
        <f t="shared" ref="S498:S504" ca="1" si="267">SUBTOTAL(9,O498:R498)</f>
        <v>-0.5736442720045658</v>
      </c>
      <c r="T498" s="5">
        <f ca="1">VLOOKUP(CONCATENATE($F498," ",$G498),AllocFactorMatrix,(T$4+1),FALSE)*$E504</f>
        <v>-1.5725215159622958E-2</v>
      </c>
      <c r="U498" s="5">
        <f ca="1">VLOOKUP(CONCATENATE($F498," ",$G498),AllocFactorMatrix,(U$4+1),FALSE)*$E504</f>
        <v>-0.25734046679609018</v>
      </c>
      <c r="V498" s="5">
        <f ca="1">VLOOKUP(CONCATENATE($F498," ",$G498),AllocFactorMatrix,(V$4+1),FALSE)*$E504</f>
        <v>-1.3600515978840666</v>
      </c>
      <c r="W498" s="5">
        <f ca="1">VLOOKUP(CONCATENATE($F498," ",$G498),AllocFactorMatrix,(W$4+1),FALSE)*$E504</f>
        <v>-0.24560277672372344</v>
      </c>
      <c r="X498" s="5">
        <f t="shared" ref="X498:X504" ca="1" si="268">SUBTOTAL(9,T498:W498)</f>
        <v>-1.8787200565635032</v>
      </c>
      <c r="Y498" s="5">
        <f ca="1">VLOOKUP(CONCATENATE($F498," ",$G498),AllocFactorMatrix,(Y$4+1),FALSE)*$E504</f>
        <v>-0.13824318737776442</v>
      </c>
      <c r="Z498" s="5">
        <f ca="1">VLOOKUP(CONCATENATE($F498," ",$G498),AllocFactorMatrix,(Z$4+1),FALSE)*$E504</f>
        <v>-2.3155205457224873E-3</v>
      </c>
      <c r="AA498" s="5">
        <f t="shared" ca="1" si="262"/>
        <v>-0.1405587079234869</v>
      </c>
      <c r="AB498" s="5">
        <f ca="1">VLOOKUP(CONCATENATE($F498," ",$G498),AllocFactorMatrix,(AB$4+1),FALSE)*$E504</f>
        <v>-1.793910619965059E-3</v>
      </c>
      <c r="AC498" s="5">
        <f ca="1">VLOOKUP(CONCATENATE($F498," ",$G498),AllocFactorMatrix,(AC$4+1),FALSE)*$E504</f>
        <v>0</v>
      </c>
      <c r="AD498" s="5">
        <f ca="1">VLOOKUP(CONCATENATE($F498," ",$G498),AllocFactorMatrix,(AD$4+1),FALSE)*$E504</f>
        <v>0</v>
      </c>
    </row>
    <row r="499" spans="4:30" hidden="1" outlineLevel="1">
      <c r="E499" s="55"/>
      <c r="F499" s="52" t="str">
        <f>F504</f>
        <v>LABOR_M</v>
      </c>
      <c r="G499" s="55" t="str">
        <f>$G$10</f>
        <v>SUBTRAN</v>
      </c>
      <c r="H499" s="4">
        <f t="shared" ca="1" si="265"/>
        <v>-1.4604037595798747</v>
      </c>
      <c r="I499" s="5">
        <f ca="1">VLOOKUP(CONCATENATE($F499," ",$G499),AllocFactorMatrix,(I$4+1),FALSE)*$E504</f>
        <v>-0.71102302857760102</v>
      </c>
      <c r="J499" s="5">
        <f ca="1">VLOOKUP(CONCATENATE($F499," ",$G499),AllocFactorMatrix,(J$4+1),FALSE)*$E504</f>
        <v>-3.4314901487705489E-2</v>
      </c>
      <c r="K499" s="5">
        <f ca="1">VLOOKUP(CONCATENATE($F499," ",$G499),AllocFactorMatrix,(K$4+1),FALSE)*$E504</f>
        <v>-0.1248359337720145</v>
      </c>
      <c r="L499" s="5">
        <f ca="1">VLOOKUP(CONCATENATE($F499," ",$G499),AllocFactorMatrix,(L$4+1),FALSE)*$E504</f>
        <v>-3.8560645388325699E-3</v>
      </c>
      <c r="M499" s="5">
        <f ca="1">VLOOKUP(CONCATENATE($F499," ",$G499),AllocFactorMatrix,(M$4+1),FALSE)*$E504</f>
        <v>-4.802524448575382E-4</v>
      </c>
      <c r="N499" s="5">
        <f t="shared" ca="1" si="266"/>
        <v>-0.1291722507557046</v>
      </c>
      <c r="O499" s="5">
        <f ca="1">VLOOKUP(CONCATENATE($F499," ",$G499),AllocFactorMatrix,(O$4+1),FALSE)*$E504</f>
        <v>-9.4315499127314364E-2</v>
      </c>
      <c r="P499" s="5">
        <f ca="1">VLOOKUP(CONCATENATE($F499," ",$G499),AllocFactorMatrix,(P$4+1),FALSE)*$E504</f>
        <v>-1.7533141282329259E-2</v>
      </c>
      <c r="Q499" s="5">
        <f ca="1">VLOOKUP(CONCATENATE($F499," ",$G499),AllocFactorMatrix,(Q$4+1),FALSE)*$E504</f>
        <v>-1.0432427977127616E-2</v>
      </c>
      <c r="R499" s="5">
        <f ca="1">VLOOKUP(CONCATENATE($F499," ",$G499),AllocFactorMatrix,(R$4+1),FALSE)*$E504</f>
        <v>0</v>
      </c>
      <c r="S499" s="5">
        <f t="shared" ca="1" si="267"/>
        <v>-0.12228106838677125</v>
      </c>
      <c r="T499" s="5">
        <f ca="1">VLOOKUP(CONCATENATE($F499," ",$G499),AllocFactorMatrix,(T$4+1),FALSE)*$E504</f>
        <v>-3.2933352848123452E-3</v>
      </c>
      <c r="U499" s="5">
        <f ca="1">VLOOKUP(CONCATENATE($F499," ",$G499),AllocFactorMatrix,(U$4+1),FALSE)*$E504</f>
        <v>-5.3913778924574565E-2</v>
      </c>
      <c r="V499" s="5">
        <f ca="1">VLOOKUP(CONCATENATE($F499," ",$G499),AllocFactorMatrix,(V$4+1),FALSE)*$E504</f>
        <v>-0.37560021284910983</v>
      </c>
      <c r="W499" s="5">
        <f ca="1">VLOOKUP(CONCATENATE($F499," ",$G499),AllocFactorMatrix,(W$4+1),FALSE)*$E504</f>
        <v>0</v>
      </c>
      <c r="X499" s="5">
        <f t="shared" ca="1" si="268"/>
        <v>-0.43280732705849673</v>
      </c>
      <c r="Y499" s="5">
        <f ca="1">VLOOKUP(CONCATENATE($F499," ",$G499),AllocFactorMatrix,(Y$4+1),FALSE)*$E504</f>
        <v>-2.8386202024056006E-2</v>
      </c>
      <c r="Z499" s="5">
        <f ca="1">VLOOKUP(CONCATENATE($F499," ",$G499),AllocFactorMatrix,(Z$4+1),FALSE)*$E504</f>
        <v>-4.7319875893860714E-4</v>
      </c>
      <c r="AA499" s="5">
        <f t="shared" ca="1" si="262"/>
        <v>-2.8859400782994614E-2</v>
      </c>
      <c r="AB499" s="5">
        <f ca="1">VLOOKUP(CONCATENATE($F499," ",$G499),AllocFactorMatrix,(AB$4+1),FALSE)*$E504</f>
        <v>-3.7905906604072481E-4</v>
      </c>
      <c r="AC499" s="5">
        <f ca="1">VLOOKUP(CONCATENATE($F499," ",$G499),AllocFactorMatrix,(AC$4+1),FALSE)*$E504</f>
        <v>-1.2888818592813166E-3</v>
      </c>
      <c r="AD499" s="5">
        <f ca="1">VLOOKUP(CONCATENATE($F499," ",$G499),AllocFactorMatrix,(AD$4+1),FALSE)*$E504</f>
        <v>-2.7784160527899931E-4</v>
      </c>
    </row>
    <row r="500" spans="4:30" hidden="1" outlineLevel="1">
      <c r="E500" s="55"/>
      <c r="F500" s="52" t="str">
        <f>F504</f>
        <v>LABOR_M</v>
      </c>
      <c r="G500" s="55" t="str">
        <f>$G$11</f>
        <v>DISTPRI</v>
      </c>
      <c r="H500" s="4">
        <f t="shared" ca="1" si="265"/>
        <v>-935.67846641910944</v>
      </c>
      <c r="I500" s="5">
        <f ca="1">VLOOKUP(CONCATENATE($F500," ",$G500),AllocFactorMatrix,(I$4+1),FALSE)*$E504</f>
        <v>-625.35382628793388</v>
      </c>
      <c r="J500" s="5">
        <f ca="1">VLOOKUP(CONCATENATE($F500," ",$G500),AllocFactorMatrix,(J$4+1),FALSE)*$E504</f>
        <v>-29.477546861950003</v>
      </c>
      <c r="K500" s="5">
        <f ca="1">VLOOKUP(CONCATENATE($F500," ",$G500),AllocFactorMatrix,(K$4+1),FALSE)*$E504</f>
        <v>-107.03478179187684</v>
      </c>
      <c r="L500" s="5">
        <f ca="1">VLOOKUP(CONCATENATE($F500," ",$G500),AllocFactorMatrix,(L$4+1),FALSE)*$E504</f>
        <v>-3.3079317057436008</v>
      </c>
      <c r="M500" s="5">
        <f ca="1">VLOOKUP(CONCATENATE($F500," ",$G500),AllocFactorMatrix,(M$4+1),FALSE)*$E504</f>
        <v>0</v>
      </c>
      <c r="N500" s="5">
        <f t="shared" ca="1" si="266"/>
        <v>-110.34271349762044</v>
      </c>
      <c r="O500" s="5">
        <f ca="1">VLOOKUP(CONCATENATE($F500," ",$G500),AllocFactorMatrix,(O$4+1),FALSE)*$E504</f>
        <v>-80.257378263677921</v>
      </c>
      <c r="P500" s="5">
        <f ca="1">VLOOKUP(CONCATENATE($F500," ",$G500),AllocFactorMatrix,(P$4+1),FALSE)*$E504</f>
        <v>-14.947942102451421</v>
      </c>
      <c r="Q500" s="5">
        <f ca="1">VLOOKUP(CONCATENATE($F500," ",$G500),AllocFactorMatrix,(Q$4+1),FALSE)*$E504</f>
        <v>0</v>
      </c>
      <c r="R500" s="5">
        <f ca="1">VLOOKUP(CONCATENATE($F500," ",$G500),AllocFactorMatrix,(R$4+1),FALSE)*$E504</f>
        <v>0</v>
      </c>
      <c r="S500" s="5">
        <f t="shared" ca="1" si="267"/>
        <v>-95.205320366129342</v>
      </c>
      <c r="T500" s="5">
        <f ca="1">VLOOKUP(CONCATENATE($F500," ",$G500),AllocFactorMatrix,(T$4+1),FALSE)*$E504</f>
        <v>-2.8611260762375559</v>
      </c>
      <c r="U500" s="5">
        <f ca="1">VLOOKUP(CONCATENATE($F500," ",$G500),AllocFactorMatrix,(U$4+1),FALSE)*$E504</f>
        <v>-46.143489321723251</v>
      </c>
      <c r="V500" s="5">
        <f ca="1">VLOOKUP(CONCATENATE($F500," ",$G500),AllocFactorMatrix,(V$4+1),FALSE)*$E504</f>
        <v>0</v>
      </c>
      <c r="W500" s="5">
        <f ca="1">VLOOKUP(CONCATENATE($F500," ",$G500),AllocFactorMatrix,(W$4+1),FALSE)*$E504</f>
        <v>0</v>
      </c>
      <c r="X500" s="5">
        <f t="shared" ca="1" si="268"/>
        <v>-49.004615397960805</v>
      </c>
      <c r="Y500" s="5">
        <f ca="1">VLOOKUP(CONCATENATE($F500," ",$G500),AllocFactorMatrix,(Y$4+1),FALSE)*$E504</f>
        <v>-24.201287823677966</v>
      </c>
      <c r="Z500" s="5">
        <f ca="1">VLOOKUP(CONCATENATE($F500," ",$G500),AllocFactorMatrix,(Z$4+1),FALSE)*$E504</f>
        <v>-0.4037722171477483</v>
      </c>
      <c r="AA500" s="5">
        <f t="shared" ca="1" si="262"/>
        <v>-24.605060040825713</v>
      </c>
      <c r="AB500" s="5">
        <f ca="1">VLOOKUP(CONCATENATE($F500," ",$G500),AllocFactorMatrix,(AB$4+1),FALSE)*$E504</f>
        <v>-0.32712315107855111</v>
      </c>
      <c r="AC500" s="5">
        <f ca="1">VLOOKUP(CONCATENATE($F500," ",$G500),AllocFactorMatrix,(AC$4+1),FALSE)*$E504</f>
        <v>-1.1206784685152014</v>
      </c>
      <c r="AD500" s="5">
        <f ca="1">VLOOKUP(CONCATENATE($F500," ",$G500),AllocFactorMatrix,(AD$4+1),FALSE)*$E504</f>
        <v>-0.24158234709540813</v>
      </c>
    </row>
    <row r="501" spans="4:30" hidden="1" outlineLevel="1">
      <c r="E501" s="55"/>
      <c r="F501" s="52" t="str">
        <f>F504</f>
        <v>LABOR_M</v>
      </c>
      <c r="G501" s="55" t="str">
        <f>$G$12</f>
        <v>DISTSEC</v>
      </c>
      <c r="H501" s="4">
        <f t="shared" ca="1" si="265"/>
        <v>-386.16601156395535</v>
      </c>
      <c r="I501" s="5">
        <f ca="1">VLOOKUP(CONCATENATE($F501," ",$G501),AllocFactorMatrix,(I$4+1),FALSE)*$E504</f>
        <v>-288.73688740641819</v>
      </c>
      <c r="J501" s="5">
        <f ca="1">VLOOKUP(CONCATENATE($F501," ",$G501),AllocFactorMatrix,(J$4+1),FALSE)*$E504</f>
        <v>-13.92009736501487</v>
      </c>
      <c r="K501" s="5">
        <f ca="1">VLOOKUP(CONCATENATE($F501," ",$G501),AllocFactorMatrix,(K$4+1),FALSE)*$E504</f>
        <v>-42.002734775824088</v>
      </c>
      <c r="L501" s="5">
        <f ca="1">VLOOKUP(CONCATENATE($F501," ",$G501),AllocFactorMatrix,(L$4+1),FALSE)*$E504</f>
        <v>0</v>
      </c>
      <c r="M501" s="5">
        <f ca="1">VLOOKUP(CONCATENATE($F501," ",$G501),AllocFactorMatrix,(M$4+1),FALSE)*$E504</f>
        <v>0</v>
      </c>
      <c r="N501" s="5">
        <f t="shared" ca="1" si="266"/>
        <v>-42.002734775824088</v>
      </c>
      <c r="O501" s="5">
        <f ca="1">VLOOKUP(CONCATENATE($F501," ",$G501),AllocFactorMatrix,(O$4+1),FALSE)*$E504</f>
        <v>-26.764306083797059</v>
      </c>
      <c r="P501" s="5">
        <f ca="1">VLOOKUP(CONCATENATE($F501," ",$G501),AllocFactorMatrix,(P$4+1),FALSE)*$E504</f>
        <v>0</v>
      </c>
      <c r="Q501" s="5">
        <f ca="1">VLOOKUP(CONCATENATE($F501," ",$G501),AllocFactorMatrix,(Q$4+1),FALSE)*$E504</f>
        <v>0</v>
      </c>
      <c r="R501" s="5">
        <f ca="1">VLOOKUP(CONCATENATE($F501," ",$G501),AllocFactorMatrix,(R$4+1),FALSE)*$E504</f>
        <v>0</v>
      </c>
      <c r="S501" s="5">
        <f t="shared" ca="1" si="267"/>
        <v>-26.764306083797059</v>
      </c>
      <c r="T501" s="5">
        <f ca="1">VLOOKUP(CONCATENATE($F501," ",$G501),AllocFactorMatrix,(T$4+1),FALSE)*$E504</f>
        <v>-0.72365068856714709</v>
      </c>
      <c r="U501" s="5">
        <f ca="1">VLOOKUP(CONCATENATE($F501," ",$G501),AllocFactorMatrix,(U$4+1),FALSE)*$E504</f>
        <v>0</v>
      </c>
      <c r="V501" s="5">
        <f ca="1">VLOOKUP(CONCATENATE($F501," ",$G501),AllocFactorMatrix,(V$4+1),FALSE)*$E504</f>
        <v>0</v>
      </c>
      <c r="W501" s="5">
        <f ca="1">VLOOKUP(CONCATENATE($F501," ",$G501),AllocFactorMatrix,(W$4+1),FALSE)*$E504</f>
        <v>0</v>
      </c>
      <c r="X501" s="5">
        <f t="shared" ca="1" si="268"/>
        <v>-0.72365068856714709</v>
      </c>
      <c r="Y501" s="5">
        <f ca="1">VLOOKUP(CONCATENATE($F501," ",$G501),AllocFactorMatrix,(Y$4+1),FALSE)*$E504</f>
        <v>-9.8718561990631919</v>
      </c>
      <c r="Z501" s="5">
        <f ca="1">VLOOKUP(CONCATENATE($F501," ",$G501),AllocFactorMatrix,(Z$4+1),FALSE)*$E504</f>
        <v>0</v>
      </c>
      <c r="AA501" s="5">
        <f t="shared" ca="1" si="262"/>
        <v>-9.8718561990631919</v>
      </c>
      <c r="AB501" s="5">
        <f ca="1">VLOOKUP(CONCATENATE($F501," ",$G501),AllocFactorMatrix,(AB$4+1),FALSE)*$E504</f>
        <v>-0.10244056934344366</v>
      </c>
      <c r="AC501" s="5">
        <f ca="1">VLOOKUP(CONCATENATE($F501," ",$G501),AllocFactorMatrix,(AC$4+1),FALSE)*$E504</f>
        <v>-3.4782513313996959</v>
      </c>
      <c r="AD501" s="5">
        <f ca="1">VLOOKUP(CONCATENATE($F501," ",$G501),AllocFactorMatrix,(AD$4+1),FALSE)*$E504</f>
        <v>-0.56578714452763512</v>
      </c>
    </row>
    <row r="502" spans="4:30" hidden="1" outlineLevel="1">
      <c r="E502" s="55"/>
      <c r="F502" s="52" t="str">
        <f>F504</f>
        <v>LABOR_M</v>
      </c>
      <c r="G502" s="55" t="str">
        <f>$G$13</f>
        <v>ENERGY</v>
      </c>
      <c r="H502" s="4">
        <f t="shared" ca="1" si="265"/>
        <v>-478.36688533430049</v>
      </c>
      <c r="I502" s="5">
        <f ca="1">VLOOKUP(CONCATENATE($F502," ",$G502),AllocFactorMatrix,(I$4+1),FALSE)*$E504</f>
        <v>-179.49621373473059</v>
      </c>
      <c r="J502" s="5">
        <f ca="1">VLOOKUP(CONCATENATE($F502," ",$G502),AllocFactorMatrix,(J$4+1),FALSE)*$E504</f>
        <v>-11.632514517698549</v>
      </c>
      <c r="K502" s="5">
        <f ca="1">VLOOKUP(CONCATENATE($F502," ",$G502),AllocFactorMatrix,(K$4+1),FALSE)*$E504</f>
        <v>-39.028347214852786</v>
      </c>
      <c r="L502" s="5">
        <f ca="1">VLOOKUP(CONCATENATE($F502," ",$G502),AllocFactorMatrix,(L$4+1),FALSE)*$E504</f>
        <v>-1.2404094779457358</v>
      </c>
      <c r="M502" s="5">
        <f ca="1">VLOOKUP(CONCATENATE($F502," ",$G502),AllocFactorMatrix,(M$4+1),FALSE)*$E504</f>
        <v>-0.11435125321935356</v>
      </c>
      <c r="N502" s="5">
        <f t="shared" ca="1" si="266"/>
        <v>-40.383107946017873</v>
      </c>
      <c r="O502" s="5">
        <f ca="1">VLOOKUP(CONCATENATE($F502," ",$G502),AllocFactorMatrix,(O$4+1),FALSE)*$E504</f>
        <v>-35.582688728411185</v>
      </c>
      <c r="P502" s="5">
        <f ca="1">VLOOKUP(CONCATENATE($F502," ",$G502),AllocFactorMatrix,(P$4+1),FALSE)*$E504</f>
        <v>-6.5963458200419023</v>
      </c>
      <c r="Q502" s="5">
        <f ca="1">VLOOKUP(CONCATENATE($F502," ",$G502),AllocFactorMatrix,(Q$4+1),FALSE)*$E504</f>
        <v>-2.9972107010417641</v>
      </c>
      <c r="R502" s="5">
        <f ca="1">VLOOKUP(CONCATENATE($F502," ",$G502),AllocFactorMatrix,(R$4+1),FALSE)*$E504</f>
        <v>-0.138873174809033</v>
      </c>
      <c r="S502" s="5">
        <f t="shared" ca="1" si="267"/>
        <v>-45.31511842430389</v>
      </c>
      <c r="T502" s="5">
        <f ca="1">VLOOKUP(CONCATENATE($F502," ",$G502),AllocFactorMatrix,(T$4+1),FALSE)*$E504</f>
        <v>-1.3635960611329112</v>
      </c>
      <c r="U502" s="5">
        <f ca="1">VLOOKUP(CONCATENATE($F502," ",$G502),AllocFactorMatrix,(U$4+1),FALSE)*$E504</f>
        <v>-23.94270405803449</v>
      </c>
      <c r="V502" s="5">
        <f ca="1">VLOOKUP(CONCATENATE($F502," ",$G502),AllocFactorMatrix,(V$4+1),FALSE)*$E504</f>
        <v>-135.93673313683411</v>
      </c>
      <c r="W502" s="5">
        <f ca="1">VLOOKUP(CONCATENATE($F502," ",$G502),AllocFactorMatrix,(W$4+1),FALSE)*$E504</f>
        <v>-25.790379829448142</v>
      </c>
      <c r="X502" s="5">
        <f t="shared" ca="1" si="268"/>
        <v>-187.03341308544964</v>
      </c>
      <c r="Y502" s="5">
        <f ca="1">VLOOKUP(CONCATENATE($F502," ",$G502),AllocFactorMatrix,(Y$4+1),FALSE)*$E504</f>
        <v>-9.6404229622219511</v>
      </c>
      <c r="Z502" s="5">
        <f ca="1">VLOOKUP(CONCATENATE($F502," ",$G502),AllocFactorMatrix,(Z$4+1),FALSE)*$E504</f>
        <v>-0.15693071750152704</v>
      </c>
      <c r="AA502" s="5">
        <f t="shared" ca="1" si="262"/>
        <v>-9.7973536797234786</v>
      </c>
      <c r="AB502" s="5">
        <f ca="1">VLOOKUP(CONCATENATE($F502," ",$G502),AllocFactorMatrix,(AB$4+1),FALSE)*$E504</f>
        <v>-0.17504359180557102</v>
      </c>
      <c r="AC502" s="5">
        <f ca="1">VLOOKUP(CONCATENATE($F502," ",$G502),AllocFactorMatrix,(AC$4+1),FALSE)*$E504</f>
        <v>-3.7850832752023131</v>
      </c>
      <c r="AD502" s="5">
        <f ca="1">VLOOKUP(CONCATENATE($F502," ",$G502),AllocFactorMatrix,(AD$4+1),FALSE)*$E504</f>
        <v>-0.74903707936854502</v>
      </c>
    </row>
    <row r="503" spans="4:30" hidden="1" outlineLevel="1">
      <c r="E503" s="55"/>
      <c r="F503" s="52" t="str">
        <f>F504</f>
        <v>LABOR_M</v>
      </c>
      <c r="G503" s="55" t="str">
        <f>$G$14</f>
        <v>CUSTOMER</v>
      </c>
      <c r="H503" s="4">
        <f t="shared" ca="1" si="265"/>
        <v>-360.56203249385453</v>
      </c>
      <c r="I503" s="5">
        <f ca="1">VLOOKUP(CONCATENATE($F503," ",$G503),AllocFactorMatrix,(I$4+1),FALSE)*$E504</f>
        <v>-257.62193001327665</v>
      </c>
      <c r="J503" s="5">
        <f ca="1">VLOOKUP(CONCATENATE($F503," ",$G503),AllocFactorMatrix,(J$4+1),FALSE)*$E504</f>
        <v>-44.087595241883747</v>
      </c>
      <c r="K503" s="5">
        <f ca="1">VLOOKUP(CONCATENATE($F503," ",$G503),AllocFactorMatrix,(K$4+1),FALSE)*$E504</f>
        <v>-12.694851256025643</v>
      </c>
      <c r="L503" s="5">
        <f ca="1">VLOOKUP(CONCATENATE($F503," ",$G503),AllocFactorMatrix,(L$4+1),FALSE)*$E504</f>
        <v>-2.122108369046102</v>
      </c>
      <c r="M503" s="5">
        <f ca="1">VLOOKUP(CONCATENATE($F503," ",$G503),AllocFactorMatrix,(M$4+1),FALSE)*$E504</f>
        <v>-0.33528294578147155</v>
      </c>
      <c r="N503" s="5">
        <f t="shared" ca="1" si="266"/>
        <v>-15.152242570853218</v>
      </c>
      <c r="O503" s="5">
        <f ca="1">VLOOKUP(CONCATENATE($F503," ",$G503),AllocFactorMatrix,(O$4+1),FALSE)*$E504</f>
        <v>-2.3688889093097516</v>
      </c>
      <c r="P503" s="5">
        <f ca="1">VLOOKUP(CONCATENATE($F503," ",$G503),AllocFactorMatrix,(P$4+1),FALSE)*$E504</f>
        <v>-0.60839629468477818</v>
      </c>
      <c r="Q503" s="5">
        <f ca="1">VLOOKUP(CONCATENATE($F503," ",$G503),AllocFactorMatrix,(Q$4+1),FALSE)*$E504</f>
        <v>-1.1636722304989469</v>
      </c>
      <c r="R503" s="5">
        <f ca="1">VLOOKUP(CONCATENATE($F503," ",$G503),AllocFactorMatrix,(R$4+1),FALSE)*$E504</f>
        <v>-0.20310114797952378</v>
      </c>
      <c r="S503" s="5">
        <f t="shared" ca="1" si="267"/>
        <v>-4.3440585824730009</v>
      </c>
      <c r="T503" s="5">
        <f ca="1">VLOOKUP(CONCATENATE($F503," ",$G503),AllocFactorMatrix,(T$4+1),FALSE)*$E504</f>
        <v>-1.6475034670253418E-2</v>
      </c>
      <c r="U503" s="5">
        <f ca="1">VLOOKUP(CONCATENATE($F503," ",$G503),AllocFactorMatrix,(U$4+1),FALSE)*$E504</f>
        <v>-0.36219715240156974</v>
      </c>
      <c r="V503" s="5">
        <f ca="1">VLOOKUP(CONCATENATE($F503," ",$G503),AllocFactorMatrix,(V$4+1),FALSE)*$E504</f>
        <v>-1.7122023168189524</v>
      </c>
      <c r="W503" s="5">
        <f ca="1">VLOOKUP(CONCATENATE($F503," ",$G503),AllocFactorMatrix,(W$4+1),FALSE)*$E504</f>
        <v>-0.3047651881456811</v>
      </c>
      <c r="X503" s="5">
        <f t="shared" ca="1" si="268"/>
        <v>-2.3956396920364567</v>
      </c>
      <c r="Y503" s="5">
        <f ca="1">VLOOKUP(CONCATENATE($F503," ",$G503),AllocFactorMatrix,(Y$4+1),FALSE)*$E504</f>
        <v>-0.64836974047498397</v>
      </c>
      <c r="Z503" s="5">
        <f ca="1">VLOOKUP(CONCATENATE($F503," ",$G503),AllocFactorMatrix,(Z$4+1),FALSE)*$E504</f>
        <v>-1.027195850906831E-2</v>
      </c>
      <c r="AA503" s="5">
        <f t="shared" ca="1" si="262"/>
        <v>-0.65864169898405223</v>
      </c>
      <c r="AB503" s="5">
        <f ca="1">VLOOKUP(CONCATENATE($F503," ",$G503),AllocFactorMatrix,(AB$4+1),FALSE)*$E504</f>
        <v>-1.8475255334159849E-2</v>
      </c>
      <c r="AC503" s="5">
        <f ca="1">VLOOKUP(CONCATENATE($F503," ",$G503),AllocFactorMatrix,(AC$4+1),FALSE)*$E504</f>
        <v>-28.434011814596587</v>
      </c>
      <c r="AD503" s="5">
        <f ca="1">VLOOKUP(CONCATENATE($F503," ",$G503),AllocFactorMatrix,(AD$4+1),FALSE)*$E504</f>
        <v>-7.8494376244166668</v>
      </c>
    </row>
    <row r="504" spans="4:30" collapsed="1">
      <c r="D504" s="55" t="str">
        <f>+D1976</f>
        <v>Adj 21 - Eliminate Advertising Expense A&amp;G</v>
      </c>
      <c r="E504" s="61">
        <f>+ROUND(E1976/8,0)</f>
        <v>-3986</v>
      </c>
      <c r="F504" s="10" t="str">
        <f>+F1976</f>
        <v>LABOR_M</v>
      </c>
      <c r="G504" s="55" t="str">
        <f>$G$15</f>
        <v>TOTAL</v>
      </c>
      <c r="H504" s="4">
        <f t="shared" ca="1" si="265"/>
        <v>-3986</v>
      </c>
      <c r="I504" s="5">
        <f ca="1">VLOOKUP(CONCATENATE($F504," ",$G504),AllocFactorMatrix,(I$4+1),FALSE)*$E504</f>
        <v>-2250.2760893725708</v>
      </c>
      <c r="J504" s="5">
        <f ca="1">VLOOKUP(CONCATENATE($F504," ",$G504),AllocFactorMatrix,(J$4+1),FALSE)*$E504</f>
        <v>-143.5610263219906</v>
      </c>
      <c r="K504" s="5">
        <f ca="1">VLOOKUP(CONCATENATE($F504," ",$G504),AllocFactorMatrix,(K$4+1),FALSE)*$E504</f>
        <v>-363.55301694070744</v>
      </c>
      <c r="L504" s="5">
        <f ca="1">VLOOKUP(CONCATENATE($F504," ",$G504),AllocFactorMatrix,(L$4+1),FALSE)*$E504</f>
        <v>-11.79449991175478</v>
      </c>
      <c r="M504" s="5">
        <f ca="1">VLOOKUP(CONCATENATE($F504," ",$G504),AllocFactorMatrix,(M$4+1),FALSE)*$E504</f>
        <v>-0.93026988861848847</v>
      </c>
      <c r="N504" s="5">
        <f t="shared" ca="1" si="266"/>
        <v>-376.27778674108072</v>
      </c>
      <c r="O504" s="5">
        <f ca="1">VLOOKUP(CONCATENATE($F504," ",$G504),AllocFactorMatrix,(O$4+1),FALSE)*$E504</f>
        <v>-268.72015629539402</v>
      </c>
      <c r="P504" s="5">
        <f ca="1">VLOOKUP(CONCATENATE($F504," ",$G504),AllocFactorMatrix,(P$4+1),FALSE)*$E504</f>
        <v>-45.210295278783747</v>
      </c>
      <c r="Q504" s="5">
        <f ca="1">VLOOKUP(CONCATENATE($F504," ",$G504),AllocFactorMatrix,(Q$4+1),FALSE)*$E504</f>
        <v>-14.582697565450012</v>
      </c>
      <c r="R504" s="5">
        <f ca="1">VLOOKUP(CONCATENATE($F504," ",$G504),AllocFactorMatrix,(R$4+1),FALSE)*$E504</f>
        <v>-0.81016254265285426</v>
      </c>
      <c r="S504" s="5">
        <f t="shared" ca="1" si="267"/>
        <v>-329.32331168228063</v>
      </c>
      <c r="T504" s="5">
        <f ca="1">VLOOKUP(CONCATENATE($F504," ",$G504),AllocFactorMatrix,(T$4+1),FALSE)*$E504</f>
        <v>-9.2876424899073164</v>
      </c>
      <c r="U504" s="5">
        <f ca="1">VLOOKUP(CONCATENATE($F504," ",$G504),AllocFactorMatrix,(U$4+1),FALSE)*$E504</f>
        <v>-141.19020702304235</v>
      </c>
      <c r="V504" s="5">
        <f ca="1">VLOOKUP(CONCATENATE($F504," ",$G504),AllocFactorMatrix,(V$4+1),FALSE)*$E504</f>
        <v>-511.61208771928807</v>
      </c>
      <c r="W504" s="5">
        <f ca="1">VLOOKUP(CONCATENATE($F504," ",$G504),AllocFactorMatrix,(W$4+1),FALSE)*$E504</f>
        <v>-93.558864979639026</v>
      </c>
      <c r="X504" s="5">
        <f t="shared" ca="1" si="268"/>
        <v>-755.64880221187673</v>
      </c>
      <c r="Y504" s="5">
        <f ca="1">VLOOKUP(CONCATENATE($F504," ",$G504),AllocFactorMatrix,(Y$4+1),FALSE)*$E504</f>
        <v>-82.363833668365672</v>
      </c>
      <c r="Z504" s="5">
        <f ca="1">VLOOKUP(CONCATENATE($F504," ",$G504),AllocFactorMatrix,(Z$4+1),FALSE)*$E504</f>
        <v>-1.2074898816186561</v>
      </c>
      <c r="AA504" s="5">
        <f t="shared" ca="1" si="262"/>
        <v>-83.571323549984328</v>
      </c>
      <c r="AB504" s="5">
        <f ca="1">VLOOKUP(CONCATENATE($F504," ",$G504),AllocFactorMatrix,(AB$4+1),FALSE)*$E504</f>
        <v>-1.1162243116294934</v>
      </c>
      <c r="AC504" s="5">
        <f ca="1">VLOOKUP(CONCATENATE($F504," ",$G504),AllocFactorMatrix,(AC$4+1),FALSE)*$E504</f>
        <v>-36.819313771573071</v>
      </c>
      <c r="AD504" s="5">
        <f ca="1">VLOOKUP(CONCATENATE($F504," ",$G504),AllocFactorMatrix,(AD$4+1),FALSE)*$E504</f>
        <v>-9.4061220370135334</v>
      </c>
    </row>
    <row r="505" spans="4:30" hidden="1" outlineLevel="1">
      <c r="D505" s="55"/>
      <c r="E505" s="55"/>
      <c r="F505" s="52" t="str">
        <f>F512</f>
        <v>CUST_TOTAL</v>
      </c>
      <c r="G505" s="55" t="str">
        <f>$G$8</f>
        <v>PRODUCTION</v>
      </c>
      <c r="H505" s="4">
        <f t="shared" ref="H505:H512" si="269">SUBTOTAL(9,I505:AD505)</f>
        <v>0</v>
      </c>
      <c r="I505" s="5">
        <f>VLOOKUP(CONCATENATE($F505," ",$G505),AllocFactorMatrix,(I$4+1),FALSE)*$E512</f>
        <v>0</v>
      </c>
      <c r="J505" s="5">
        <f>VLOOKUP(CONCATENATE($F505," ",$G505),AllocFactorMatrix,(J$4+1),FALSE)*$E512</f>
        <v>0</v>
      </c>
      <c r="K505" s="5">
        <f>VLOOKUP(CONCATENATE($F505," ",$G505),AllocFactorMatrix,(K$4+1),FALSE)*$E512</f>
        <v>0</v>
      </c>
      <c r="L505" s="5">
        <f>VLOOKUP(CONCATENATE($F505," ",$G505),AllocFactorMatrix,(L$4+1),FALSE)*$E512</f>
        <v>0</v>
      </c>
      <c r="M505" s="5">
        <f>VLOOKUP(CONCATENATE($F505," ",$G505),AllocFactorMatrix,(M$4+1),FALSE)*$E512</f>
        <v>0</v>
      </c>
      <c r="N505" s="5">
        <f t="shared" ref="N505:N512" si="270">SUBTOTAL(9,K505:M505)</f>
        <v>0</v>
      </c>
      <c r="O505" s="5">
        <f>VLOOKUP(CONCATENATE($F505," ",$G505),AllocFactorMatrix,(O$4+1),FALSE)*$E512</f>
        <v>0</v>
      </c>
      <c r="P505" s="5">
        <f>VLOOKUP(CONCATENATE($F505," ",$G505),AllocFactorMatrix,(P$4+1),FALSE)*$E512</f>
        <v>0</v>
      </c>
      <c r="Q505" s="5">
        <f>VLOOKUP(CONCATENATE($F505," ",$G505),AllocFactorMatrix,(Q$4+1),FALSE)*$E512</f>
        <v>0</v>
      </c>
      <c r="R505" s="5">
        <f>VLOOKUP(CONCATENATE($F505," ",$G505),AllocFactorMatrix,(R$4+1),FALSE)*$E512</f>
        <v>0</v>
      </c>
      <c r="S505" s="5">
        <f>SUBTOTAL(9,O505:R505)</f>
        <v>0</v>
      </c>
      <c r="T505" s="5">
        <f>VLOOKUP(CONCATENATE($F505," ",$G505),AllocFactorMatrix,(T$4+1),FALSE)*$E512</f>
        <v>0</v>
      </c>
      <c r="U505" s="5">
        <f>VLOOKUP(CONCATENATE($F505," ",$G505),AllocFactorMatrix,(U$4+1),FALSE)*$E512</f>
        <v>0</v>
      </c>
      <c r="V505" s="5">
        <f>VLOOKUP(CONCATENATE($F505," ",$G505),AllocFactorMatrix,(V$4+1),FALSE)*$E512</f>
        <v>0</v>
      </c>
      <c r="W505" s="5">
        <f>VLOOKUP(CONCATENATE($F505," ",$G505),AllocFactorMatrix,(W$4+1),FALSE)*$E512</f>
        <v>0</v>
      </c>
      <c r="X505" s="5">
        <f>SUBTOTAL(9,T505:W505)</f>
        <v>0</v>
      </c>
      <c r="Y505" s="5">
        <f>VLOOKUP(CONCATENATE($F505," ",$G505),AllocFactorMatrix,(Y$4+1),FALSE)*$E512</f>
        <v>0</v>
      </c>
      <c r="Z505" s="5">
        <f>VLOOKUP(CONCATENATE($F505," ",$G505),AllocFactorMatrix,(Z$4+1),FALSE)*$E512</f>
        <v>0</v>
      </c>
      <c r="AA505" s="5">
        <f t="shared" si="262"/>
        <v>0</v>
      </c>
      <c r="AB505" s="5">
        <f>VLOOKUP(CONCATENATE($F505," ",$G505),AllocFactorMatrix,(AB$4+1),FALSE)*$E512</f>
        <v>0</v>
      </c>
      <c r="AC505" s="5">
        <f>VLOOKUP(CONCATENATE($F505," ",$G505),AllocFactorMatrix,(AC$4+1),FALSE)*$E512</f>
        <v>0</v>
      </c>
      <c r="AD505" s="5">
        <f>VLOOKUP(CONCATENATE($F505," ",$G505),AllocFactorMatrix,(AD$4+1),FALSE)*$E512</f>
        <v>0</v>
      </c>
    </row>
    <row r="506" spans="4:30" hidden="1" outlineLevel="1">
      <c r="D506" s="55"/>
      <c r="E506" s="55"/>
      <c r="F506" s="52" t="str">
        <f>F512</f>
        <v>CUST_TOTAL</v>
      </c>
      <c r="G506" s="55" t="str">
        <f>$G$9</f>
        <v>BULKTRAN</v>
      </c>
      <c r="H506" s="4">
        <f t="shared" si="269"/>
        <v>0</v>
      </c>
      <c r="I506" s="5">
        <f>VLOOKUP(CONCATENATE($F506," ",$G506),AllocFactorMatrix,(I$4+1),FALSE)*$E512</f>
        <v>0</v>
      </c>
      <c r="J506" s="5">
        <f>VLOOKUP(CONCATENATE($F506," ",$G506),AllocFactorMatrix,(J$4+1),FALSE)*$E512</f>
        <v>0</v>
      </c>
      <c r="K506" s="5">
        <f>VLOOKUP(CONCATENATE($F506," ",$G506),AllocFactorMatrix,(K$4+1),FALSE)*$E512</f>
        <v>0</v>
      </c>
      <c r="L506" s="5">
        <f>VLOOKUP(CONCATENATE($F506," ",$G506),AllocFactorMatrix,(L$4+1),FALSE)*$E512</f>
        <v>0</v>
      </c>
      <c r="M506" s="5">
        <f>VLOOKUP(CONCATENATE($F506," ",$G506),AllocFactorMatrix,(M$4+1),FALSE)*$E512</f>
        <v>0</v>
      </c>
      <c r="N506" s="5">
        <f t="shared" si="270"/>
        <v>0</v>
      </c>
      <c r="O506" s="5">
        <f>VLOOKUP(CONCATENATE($F506," ",$G506),AllocFactorMatrix,(O$4+1),FALSE)*$E512</f>
        <v>0</v>
      </c>
      <c r="P506" s="5">
        <f>VLOOKUP(CONCATENATE($F506," ",$G506),AllocFactorMatrix,(P$4+1),FALSE)*$E512</f>
        <v>0</v>
      </c>
      <c r="Q506" s="5">
        <f>VLOOKUP(CONCATENATE($F506," ",$G506),AllocFactorMatrix,(Q$4+1),FALSE)*$E512</f>
        <v>0</v>
      </c>
      <c r="R506" s="5">
        <f>VLOOKUP(CONCATENATE($F506," ",$G506),AllocFactorMatrix,(R$4+1),FALSE)*$E512</f>
        <v>0</v>
      </c>
      <c r="S506" s="5">
        <f t="shared" ref="S506:S512" si="271">SUBTOTAL(9,O506:R506)</f>
        <v>0</v>
      </c>
      <c r="T506" s="5">
        <f>VLOOKUP(CONCATENATE($F506," ",$G506),AllocFactorMatrix,(T$4+1),FALSE)*$E512</f>
        <v>0</v>
      </c>
      <c r="U506" s="5">
        <f>VLOOKUP(CONCATENATE($F506," ",$G506),AllocFactorMatrix,(U$4+1),FALSE)*$E512</f>
        <v>0</v>
      </c>
      <c r="V506" s="5">
        <f>VLOOKUP(CONCATENATE($F506," ",$G506),AllocFactorMatrix,(V$4+1),FALSE)*$E512</f>
        <v>0</v>
      </c>
      <c r="W506" s="5">
        <f>VLOOKUP(CONCATENATE($F506," ",$G506),AllocFactorMatrix,(W$4+1),FALSE)*$E512</f>
        <v>0</v>
      </c>
      <c r="X506" s="5">
        <f t="shared" ref="X506:X512" si="272">SUBTOTAL(9,T506:W506)</f>
        <v>0</v>
      </c>
      <c r="Y506" s="5">
        <f>VLOOKUP(CONCATENATE($F506," ",$G506),AllocFactorMatrix,(Y$4+1),FALSE)*$E512</f>
        <v>0</v>
      </c>
      <c r="Z506" s="5">
        <f>VLOOKUP(CONCATENATE($F506," ",$G506),AllocFactorMatrix,(Z$4+1),FALSE)*$E512</f>
        <v>0</v>
      </c>
      <c r="AA506" s="5">
        <f t="shared" si="262"/>
        <v>0</v>
      </c>
      <c r="AB506" s="5">
        <f>VLOOKUP(CONCATENATE($F506," ",$G506),AllocFactorMatrix,(AB$4+1),FALSE)*$E512</f>
        <v>0</v>
      </c>
      <c r="AC506" s="5">
        <f>VLOOKUP(CONCATENATE($F506," ",$G506),AllocFactorMatrix,(AC$4+1),FALSE)*$E512</f>
        <v>0</v>
      </c>
      <c r="AD506" s="5">
        <f>VLOOKUP(CONCATENATE($F506," ",$G506),AllocFactorMatrix,(AD$4+1),FALSE)*$E512</f>
        <v>0</v>
      </c>
    </row>
    <row r="507" spans="4:30" hidden="1" outlineLevel="1">
      <c r="D507" s="55"/>
      <c r="E507" s="55"/>
      <c r="F507" s="52" t="str">
        <f>F512</f>
        <v>CUST_TOTAL</v>
      </c>
      <c r="G507" s="55" t="str">
        <f>$G$10</f>
        <v>SUBTRAN</v>
      </c>
      <c r="H507" s="4">
        <f t="shared" si="269"/>
        <v>0</v>
      </c>
      <c r="I507" s="5">
        <f>VLOOKUP(CONCATENATE($F507," ",$G507),AllocFactorMatrix,(I$4+1),FALSE)*$E512</f>
        <v>0</v>
      </c>
      <c r="J507" s="5">
        <f>VLOOKUP(CONCATENATE($F507," ",$G507),AllocFactorMatrix,(J$4+1),FALSE)*$E512</f>
        <v>0</v>
      </c>
      <c r="K507" s="5">
        <f>VLOOKUP(CONCATENATE($F507," ",$G507),AllocFactorMatrix,(K$4+1),FALSE)*$E512</f>
        <v>0</v>
      </c>
      <c r="L507" s="5">
        <f>VLOOKUP(CONCATENATE($F507," ",$G507),AllocFactorMatrix,(L$4+1),FALSE)*$E512</f>
        <v>0</v>
      </c>
      <c r="M507" s="5">
        <f>VLOOKUP(CONCATENATE($F507," ",$G507),AllocFactorMatrix,(M$4+1),FALSE)*$E512</f>
        <v>0</v>
      </c>
      <c r="N507" s="5">
        <f t="shared" si="270"/>
        <v>0</v>
      </c>
      <c r="O507" s="5">
        <f>VLOOKUP(CONCATENATE($F507," ",$G507),AllocFactorMatrix,(O$4+1),FALSE)*$E512</f>
        <v>0</v>
      </c>
      <c r="P507" s="5">
        <f>VLOOKUP(CONCATENATE($F507," ",$G507),AllocFactorMatrix,(P$4+1),FALSE)*$E512</f>
        <v>0</v>
      </c>
      <c r="Q507" s="5">
        <f>VLOOKUP(CONCATENATE($F507," ",$G507),AllocFactorMatrix,(Q$4+1),FALSE)*$E512</f>
        <v>0</v>
      </c>
      <c r="R507" s="5">
        <f>VLOOKUP(CONCATENATE($F507," ",$G507),AllocFactorMatrix,(R$4+1),FALSE)*$E512</f>
        <v>0</v>
      </c>
      <c r="S507" s="5">
        <f t="shared" si="271"/>
        <v>0</v>
      </c>
      <c r="T507" s="5">
        <f>VLOOKUP(CONCATENATE($F507," ",$G507),AllocFactorMatrix,(T$4+1),FALSE)*$E512</f>
        <v>0</v>
      </c>
      <c r="U507" s="5">
        <f>VLOOKUP(CONCATENATE($F507," ",$G507),AllocFactorMatrix,(U$4+1),FALSE)*$E512</f>
        <v>0</v>
      </c>
      <c r="V507" s="5">
        <f>VLOOKUP(CONCATENATE($F507," ",$G507),AllocFactorMatrix,(V$4+1),FALSE)*$E512</f>
        <v>0</v>
      </c>
      <c r="W507" s="5">
        <f>VLOOKUP(CONCATENATE($F507," ",$G507),AllocFactorMatrix,(W$4+1),FALSE)*$E512</f>
        <v>0</v>
      </c>
      <c r="X507" s="5">
        <f t="shared" si="272"/>
        <v>0</v>
      </c>
      <c r="Y507" s="5">
        <f>VLOOKUP(CONCATENATE($F507," ",$G507),AllocFactorMatrix,(Y$4+1),FALSE)*$E512</f>
        <v>0</v>
      </c>
      <c r="Z507" s="5">
        <f>VLOOKUP(CONCATENATE($F507," ",$G507),AllocFactorMatrix,(Z$4+1),FALSE)*$E512</f>
        <v>0</v>
      </c>
      <c r="AA507" s="5">
        <f t="shared" si="262"/>
        <v>0</v>
      </c>
      <c r="AB507" s="5">
        <f>VLOOKUP(CONCATENATE($F507," ",$G507),AllocFactorMatrix,(AB$4+1),FALSE)*$E512</f>
        <v>0</v>
      </c>
      <c r="AC507" s="5">
        <f>VLOOKUP(CONCATENATE($F507," ",$G507),AllocFactorMatrix,(AC$4+1),FALSE)*$E512</f>
        <v>0</v>
      </c>
      <c r="AD507" s="5">
        <f>VLOOKUP(CONCATENATE($F507," ",$G507),AllocFactorMatrix,(AD$4+1),FALSE)*$E512</f>
        <v>0</v>
      </c>
    </row>
    <row r="508" spans="4:30" hidden="1" outlineLevel="1">
      <c r="D508" s="55"/>
      <c r="E508" s="55"/>
      <c r="F508" s="52" t="str">
        <f>F512</f>
        <v>CUST_TOTAL</v>
      </c>
      <c r="G508" s="55" t="str">
        <f>$G$11</f>
        <v>DISTPRI</v>
      </c>
      <c r="H508" s="4">
        <f t="shared" si="269"/>
        <v>0</v>
      </c>
      <c r="I508" s="5">
        <f>VLOOKUP(CONCATENATE($F508," ",$G508),AllocFactorMatrix,(I$4+1),FALSE)*$E512</f>
        <v>0</v>
      </c>
      <c r="J508" s="5">
        <f>VLOOKUP(CONCATENATE($F508," ",$G508),AllocFactorMatrix,(J$4+1),FALSE)*$E512</f>
        <v>0</v>
      </c>
      <c r="K508" s="5">
        <f>VLOOKUP(CONCATENATE($F508," ",$G508),AllocFactorMatrix,(K$4+1),FALSE)*$E512</f>
        <v>0</v>
      </c>
      <c r="L508" s="5">
        <f>VLOOKUP(CONCATENATE($F508," ",$G508),AllocFactorMatrix,(L$4+1),FALSE)*$E512</f>
        <v>0</v>
      </c>
      <c r="M508" s="5">
        <f>VLOOKUP(CONCATENATE($F508," ",$G508),AllocFactorMatrix,(M$4+1),FALSE)*$E512</f>
        <v>0</v>
      </c>
      <c r="N508" s="5">
        <f t="shared" si="270"/>
        <v>0</v>
      </c>
      <c r="O508" s="5">
        <f>VLOOKUP(CONCATENATE($F508," ",$G508),AllocFactorMatrix,(O$4+1),FALSE)*$E512</f>
        <v>0</v>
      </c>
      <c r="P508" s="5">
        <f>VLOOKUP(CONCATENATE($F508," ",$G508),AllocFactorMatrix,(P$4+1),FALSE)*$E512</f>
        <v>0</v>
      </c>
      <c r="Q508" s="5">
        <f>VLOOKUP(CONCATENATE($F508," ",$G508),AllocFactorMatrix,(Q$4+1),FALSE)*$E512</f>
        <v>0</v>
      </c>
      <c r="R508" s="5">
        <f>VLOOKUP(CONCATENATE($F508," ",$G508),AllocFactorMatrix,(R$4+1),FALSE)*$E512</f>
        <v>0</v>
      </c>
      <c r="S508" s="5">
        <f t="shared" si="271"/>
        <v>0</v>
      </c>
      <c r="T508" s="5">
        <f>VLOOKUP(CONCATENATE($F508," ",$G508),AllocFactorMatrix,(T$4+1),FALSE)*$E512</f>
        <v>0</v>
      </c>
      <c r="U508" s="5">
        <f>VLOOKUP(CONCATENATE($F508," ",$G508),AllocFactorMatrix,(U$4+1),FALSE)*$E512</f>
        <v>0</v>
      </c>
      <c r="V508" s="5">
        <f>VLOOKUP(CONCATENATE($F508," ",$G508),AllocFactorMatrix,(V$4+1),FALSE)*$E512</f>
        <v>0</v>
      </c>
      <c r="W508" s="5">
        <f>VLOOKUP(CONCATENATE($F508," ",$G508),AllocFactorMatrix,(W$4+1),FALSE)*$E512</f>
        <v>0</v>
      </c>
      <c r="X508" s="5">
        <f t="shared" si="272"/>
        <v>0</v>
      </c>
      <c r="Y508" s="5">
        <f>VLOOKUP(CONCATENATE($F508," ",$G508),AllocFactorMatrix,(Y$4+1),FALSE)*$E512</f>
        <v>0</v>
      </c>
      <c r="Z508" s="5">
        <f>VLOOKUP(CONCATENATE($F508," ",$G508),AllocFactorMatrix,(Z$4+1),FALSE)*$E512</f>
        <v>0</v>
      </c>
      <c r="AA508" s="5">
        <f t="shared" si="262"/>
        <v>0</v>
      </c>
      <c r="AB508" s="5">
        <f>VLOOKUP(CONCATENATE($F508," ",$G508),AllocFactorMatrix,(AB$4+1),FALSE)*$E512</f>
        <v>0</v>
      </c>
      <c r="AC508" s="5">
        <f>VLOOKUP(CONCATENATE($F508," ",$G508),AllocFactorMatrix,(AC$4+1),FALSE)*$E512</f>
        <v>0</v>
      </c>
      <c r="AD508" s="5">
        <f>VLOOKUP(CONCATENATE($F508," ",$G508),AllocFactorMatrix,(AD$4+1),FALSE)*$E512</f>
        <v>0</v>
      </c>
    </row>
    <row r="509" spans="4:30" hidden="1" outlineLevel="1">
      <c r="D509" s="55"/>
      <c r="E509" s="55"/>
      <c r="F509" s="52" t="str">
        <f>F512</f>
        <v>CUST_TOTAL</v>
      </c>
      <c r="G509" s="55" t="str">
        <f>$G$12</f>
        <v>DISTSEC</v>
      </c>
      <c r="H509" s="4">
        <f t="shared" si="269"/>
        <v>0</v>
      </c>
      <c r="I509" s="5">
        <f>VLOOKUP(CONCATENATE($F509," ",$G509),AllocFactorMatrix,(I$4+1),FALSE)*$E512</f>
        <v>0</v>
      </c>
      <c r="J509" s="5">
        <f>VLOOKUP(CONCATENATE($F509," ",$G509),AllocFactorMatrix,(J$4+1),FALSE)*$E512</f>
        <v>0</v>
      </c>
      <c r="K509" s="5">
        <f>VLOOKUP(CONCATENATE($F509," ",$G509),AllocFactorMatrix,(K$4+1),FALSE)*$E512</f>
        <v>0</v>
      </c>
      <c r="L509" s="5">
        <f>VLOOKUP(CONCATENATE($F509," ",$G509),AllocFactorMatrix,(L$4+1),FALSE)*$E512</f>
        <v>0</v>
      </c>
      <c r="M509" s="5">
        <f>VLOOKUP(CONCATENATE($F509," ",$G509),AllocFactorMatrix,(M$4+1),FALSE)*$E512</f>
        <v>0</v>
      </c>
      <c r="N509" s="5">
        <f t="shared" si="270"/>
        <v>0</v>
      </c>
      <c r="O509" s="5">
        <f>VLOOKUP(CONCATENATE($F509," ",$G509),AllocFactorMatrix,(O$4+1),FALSE)*$E512</f>
        <v>0</v>
      </c>
      <c r="P509" s="5">
        <f>VLOOKUP(CONCATENATE($F509," ",$G509),AllocFactorMatrix,(P$4+1),FALSE)*$E512</f>
        <v>0</v>
      </c>
      <c r="Q509" s="5">
        <f>VLOOKUP(CONCATENATE($F509," ",$G509),AllocFactorMatrix,(Q$4+1),FALSE)*$E512</f>
        <v>0</v>
      </c>
      <c r="R509" s="5">
        <f>VLOOKUP(CONCATENATE($F509," ",$G509),AllocFactorMatrix,(R$4+1),FALSE)*$E512</f>
        <v>0</v>
      </c>
      <c r="S509" s="5">
        <f t="shared" si="271"/>
        <v>0</v>
      </c>
      <c r="T509" s="5">
        <f>VLOOKUP(CONCATENATE($F509," ",$G509),AllocFactorMatrix,(T$4+1),FALSE)*$E512</f>
        <v>0</v>
      </c>
      <c r="U509" s="5">
        <f>VLOOKUP(CONCATENATE($F509," ",$G509),AllocFactorMatrix,(U$4+1),FALSE)*$E512</f>
        <v>0</v>
      </c>
      <c r="V509" s="5">
        <f>VLOOKUP(CONCATENATE($F509," ",$G509),AllocFactorMatrix,(V$4+1),FALSE)*$E512</f>
        <v>0</v>
      </c>
      <c r="W509" s="5">
        <f>VLOOKUP(CONCATENATE($F509," ",$G509),AllocFactorMatrix,(W$4+1),FALSE)*$E512</f>
        <v>0</v>
      </c>
      <c r="X509" s="5">
        <f t="shared" si="272"/>
        <v>0</v>
      </c>
      <c r="Y509" s="5">
        <f>VLOOKUP(CONCATENATE($F509," ",$G509),AllocFactorMatrix,(Y$4+1),FALSE)*$E512</f>
        <v>0</v>
      </c>
      <c r="Z509" s="5">
        <f>VLOOKUP(CONCATENATE($F509," ",$G509),AllocFactorMatrix,(Z$4+1),FALSE)*$E512</f>
        <v>0</v>
      </c>
      <c r="AA509" s="5">
        <f t="shared" si="262"/>
        <v>0</v>
      </c>
      <c r="AB509" s="5">
        <f>VLOOKUP(CONCATENATE($F509," ",$G509),AllocFactorMatrix,(AB$4+1),FALSE)*$E512</f>
        <v>0</v>
      </c>
      <c r="AC509" s="5">
        <f>VLOOKUP(CONCATENATE($F509," ",$G509),AllocFactorMatrix,(AC$4+1),FALSE)*$E512</f>
        <v>0</v>
      </c>
      <c r="AD509" s="5">
        <f>VLOOKUP(CONCATENATE($F509," ",$G509),AllocFactorMatrix,(AD$4+1),FALSE)*$E512</f>
        <v>0</v>
      </c>
    </row>
    <row r="510" spans="4:30" hidden="1" outlineLevel="1">
      <c r="D510" s="55"/>
      <c r="E510" s="55"/>
      <c r="F510" s="52" t="str">
        <f>F512</f>
        <v>CUST_TOTAL</v>
      </c>
      <c r="G510" s="55" t="str">
        <f>$G$13</f>
        <v>ENERGY</v>
      </c>
      <c r="H510" s="4">
        <f t="shared" si="269"/>
        <v>0</v>
      </c>
      <c r="I510" s="5">
        <f>VLOOKUP(CONCATENATE($F510," ",$G510),AllocFactorMatrix,(I$4+1),FALSE)*$E512</f>
        <v>0</v>
      </c>
      <c r="J510" s="5">
        <f>VLOOKUP(CONCATENATE($F510," ",$G510),AllocFactorMatrix,(J$4+1),FALSE)*$E512</f>
        <v>0</v>
      </c>
      <c r="K510" s="5">
        <f>VLOOKUP(CONCATENATE($F510," ",$G510),AllocFactorMatrix,(K$4+1),FALSE)*$E512</f>
        <v>0</v>
      </c>
      <c r="L510" s="5">
        <f>VLOOKUP(CONCATENATE($F510," ",$G510),AllocFactorMatrix,(L$4+1),FALSE)*$E512</f>
        <v>0</v>
      </c>
      <c r="M510" s="5">
        <f>VLOOKUP(CONCATENATE($F510," ",$G510),AllocFactorMatrix,(M$4+1),FALSE)*$E512</f>
        <v>0</v>
      </c>
      <c r="N510" s="5">
        <f t="shared" si="270"/>
        <v>0</v>
      </c>
      <c r="O510" s="5">
        <f>VLOOKUP(CONCATENATE($F510," ",$G510),AllocFactorMatrix,(O$4+1),FALSE)*$E512</f>
        <v>0</v>
      </c>
      <c r="P510" s="5">
        <f>VLOOKUP(CONCATENATE($F510," ",$G510),AllocFactorMatrix,(P$4+1),FALSE)*$E512</f>
        <v>0</v>
      </c>
      <c r="Q510" s="5">
        <f>VLOOKUP(CONCATENATE($F510," ",$G510),AllocFactorMatrix,(Q$4+1),FALSE)*$E512</f>
        <v>0</v>
      </c>
      <c r="R510" s="5">
        <f>VLOOKUP(CONCATENATE($F510," ",$G510),AllocFactorMatrix,(R$4+1),FALSE)*$E512</f>
        <v>0</v>
      </c>
      <c r="S510" s="5">
        <f t="shared" si="271"/>
        <v>0</v>
      </c>
      <c r="T510" s="5">
        <f>VLOOKUP(CONCATENATE($F510," ",$G510),AllocFactorMatrix,(T$4+1),FALSE)*$E512</f>
        <v>0</v>
      </c>
      <c r="U510" s="5">
        <f>VLOOKUP(CONCATENATE($F510," ",$G510),AllocFactorMatrix,(U$4+1),FALSE)*$E512</f>
        <v>0</v>
      </c>
      <c r="V510" s="5">
        <f>VLOOKUP(CONCATENATE($F510," ",$G510),AllocFactorMatrix,(V$4+1),FALSE)*$E512</f>
        <v>0</v>
      </c>
      <c r="W510" s="5">
        <f>VLOOKUP(CONCATENATE($F510," ",$G510),AllocFactorMatrix,(W$4+1),FALSE)*$E512</f>
        <v>0</v>
      </c>
      <c r="X510" s="5">
        <f t="shared" si="272"/>
        <v>0</v>
      </c>
      <c r="Y510" s="5">
        <f>VLOOKUP(CONCATENATE($F510," ",$G510),AllocFactorMatrix,(Y$4+1),FALSE)*$E512</f>
        <v>0</v>
      </c>
      <c r="Z510" s="5">
        <f>VLOOKUP(CONCATENATE($F510," ",$G510),AllocFactorMatrix,(Z$4+1),FALSE)*$E512</f>
        <v>0</v>
      </c>
      <c r="AA510" s="5">
        <f t="shared" si="262"/>
        <v>0</v>
      </c>
      <c r="AB510" s="5">
        <f>VLOOKUP(CONCATENATE($F510," ",$G510),AllocFactorMatrix,(AB$4+1),FALSE)*$E512</f>
        <v>0</v>
      </c>
      <c r="AC510" s="5">
        <f>VLOOKUP(CONCATENATE($F510," ",$G510),AllocFactorMatrix,(AC$4+1),FALSE)*$E512</f>
        <v>0</v>
      </c>
      <c r="AD510" s="5">
        <f>VLOOKUP(CONCATENATE($F510," ",$G510),AllocFactorMatrix,(AD$4+1),FALSE)*$E512</f>
        <v>0</v>
      </c>
    </row>
    <row r="511" spans="4:30" hidden="1" outlineLevel="1">
      <c r="D511" s="55"/>
      <c r="E511" s="55"/>
      <c r="F511" s="52" t="str">
        <f>F512</f>
        <v>CUST_TOTAL</v>
      </c>
      <c r="G511" s="55" t="str">
        <f>$G$14</f>
        <v>CUSTOMER</v>
      </c>
      <c r="H511" s="4">
        <f t="shared" si="269"/>
        <v>-8569.0000000000018</v>
      </c>
      <c r="I511" s="5">
        <f>VLOOKUP(CONCATENATE($F511," ",$G511),AllocFactorMatrix,(I$4+1),FALSE)*$E512</f>
        <v>-5460.0973204325765</v>
      </c>
      <c r="J511" s="5">
        <f>VLOOKUP(CONCATENATE($F511," ",$G511),AllocFactorMatrix,(J$4+1),FALSE)*$E512</f>
        <v>-955.40404478858909</v>
      </c>
      <c r="K511" s="5">
        <f>VLOOKUP(CONCATENATE($F511," ",$G511),AllocFactorMatrix,(K$4+1),FALSE)*$E512</f>
        <v>-268.32743371092783</v>
      </c>
      <c r="L511" s="5">
        <f>VLOOKUP(CONCATENATE($F511," ",$G511),AllocFactorMatrix,(L$4+1),FALSE)*$E512</f>
        <v>-3.1196213786633433</v>
      </c>
      <c r="M511" s="5">
        <f>VLOOKUP(CONCATENATE($F511," ",$G511),AllocFactorMatrix,(M$4+1),FALSE)*$E512</f>
        <v>-0.23997087528179564</v>
      </c>
      <c r="N511" s="5">
        <f t="shared" si="270"/>
        <v>-271.68702596487299</v>
      </c>
      <c r="O511" s="5">
        <f>VLOOKUP(CONCATENATE($F511," ",$G511),AllocFactorMatrix,(O$4+1),FALSE)*$E512</f>
        <v>-23.477150631735672</v>
      </c>
      <c r="P511" s="5">
        <f>VLOOKUP(CONCATENATE($F511," ",$G511),AllocFactorMatrix,(P$4+1),FALSE)*$E512</f>
        <v>-2.3597136069376572</v>
      </c>
      <c r="Q511" s="5">
        <f>VLOOKUP(CONCATENATE($F511," ",$G511),AllocFactorMatrix,(Q$4+1),FALSE)*$E512</f>
        <v>-0.67991747996508767</v>
      </c>
      <c r="R511" s="5">
        <f>VLOOKUP(CONCATENATE($F511," ",$G511),AllocFactorMatrix,(R$4+1),FALSE)*$E512</f>
        <v>-7.9990291760598548E-2</v>
      </c>
      <c r="S511" s="5">
        <f t="shared" si="271"/>
        <v>-26.596772010399015</v>
      </c>
      <c r="T511" s="5">
        <f>VLOOKUP(CONCATENATE($F511," ",$G511),AllocFactorMatrix,(T$4+1),FALSE)*$E512</f>
        <v>-0.1599805835211971</v>
      </c>
      <c r="U511" s="5">
        <f>VLOOKUP(CONCATENATE($F511," ",$G511),AllocFactorMatrix,(U$4+1),FALSE)*$E512</f>
        <v>-1.3998301058104747</v>
      </c>
      <c r="V511" s="5">
        <f>VLOOKUP(CONCATENATE($F511," ",$G511),AllocFactorMatrix,(V$4+1),FALSE)*$E512</f>
        <v>-0.99987864700748197</v>
      </c>
      <c r="W511" s="5">
        <f>VLOOKUP(CONCATENATE($F511," ",$G511),AllocFactorMatrix,(W$4+1),FALSE)*$E512</f>
        <v>-0.11998543764089782</v>
      </c>
      <c r="X511" s="5">
        <f t="shared" si="272"/>
        <v>-2.6796747739800519</v>
      </c>
      <c r="Y511" s="5">
        <f>VLOOKUP(CONCATENATE($F511," ",$G511),AllocFactorMatrix,(Y$4+1),FALSE)*$E512</f>
        <v>-6.4392184867281834</v>
      </c>
      <c r="Z511" s="5">
        <f>VLOOKUP(CONCATENATE($F511," ",$G511),AllocFactorMatrix,(Z$4+1),FALSE)*$E512</f>
        <v>-3.9995145880299274E-2</v>
      </c>
      <c r="AA511" s="5">
        <f t="shared" si="262"/>
        <v>-6.4792136326084826</v>
      </c>
      <c r="AB511" s="5">
        <f>VLOOKUP(CONCATENATE($F511," ",$G511),AllocFactorMatrix,(AB$4+1),FALSE)*$E512</f>
        <v>-0.39995145880299277</v>
      </c>
      <c r="AC511" s="5">
        <f>VLOOKUP(CONCATENATE($F511," ",$G511),AllocFactorMatrix,(AC$4+1),FALSE)*$E512</f>
        <v>-1843.4562639147541</v>
      </c>
      <c r="AD511" s="5">
        <f>VLOOKUP(CONCATENATE($F511," ",$G511),AllocFactorMatrix,(AD$4+1),FALSE)*$E512</f>
        <v>-2.19973302341646</v>
      </c>
    </row>
    <row r="512" spans="4:30" collapsed="1">
      <c r="D512" s="55" t="str">
        <f>+D1984</f>
        <v>Adj 21 - Eliminate Advertising Expense O&amp;M</v>
      </c>
      <c r="E512" s="61">
        <f>+ROUND(E1984/8,0)</f>
        <v>-8569</v>
      </c>
      <c r="F512" s="10" t="str">
        <f>+F1984</f>
        <v>CUST_TOTAL</v>
      </c>
      <c r="G512" s="55" t="str">
        <f>$G$15</f>
        <v>TOTAL</v>
      </c>
      <c r="H512" s="4">
        <f t="shared" si="269"/>
        <v>-8569.0000000000018</v>
      </c>
      <c r="I512" s="5">
        <f>VLOOKUP(CONCATENATE($F512," ",$G512),AllocFactorMatrix,(I$4+1),FALSE)*$E512</f>
        <v>-5460.0973204325765</v>
      </c>
      <c r="J512" s="5">
        <f>VLOOKUP(CONCATENATE($F512," ",$G512),AllocFactorMatrix,(J$4+1),FALSE)*$E512</f>
        <v>-955.40404478858909</v>
      </c>
      <c r="K512" s="5">
        <f>VLOOKUP(CONCATENATE($F512," ",$G512),AllocFactorMatrix,(K$4+1),FALSE)*$E512</f>
        <v>-268.32743371092783</v>
      </c>
      <c r="L512" s="5">
        <f>VLOOKUP(CONCATENATE($F512," ",$G512),AllocFactorMatrix,(L$4+1),FALSE)*$E512</f>
        <v>-3.1196213786633433</v>
      </c>
      <c r="M512" s="5">
        <f>VLOOKUP(CONCATENATE($F512," ",$G512),AllocFactorMatrix,(M$4+1),FALSE)*$E512</f>
        <v>-0.23997087528179564</v>
      </c>
      <c r="N512" s="5">
        <f t="shared" si="270"/>
        <v>-271.68702596487299</v>
      </c>
      <c r="O512" s="5">
        <f>VLOOKUP(CONCATENATE($F512," ",$G512),AllocFactorMatrix,(O$4+1),FALSE)*$E512</f>
        <v>-23.477150631735672</v>
      </c>
      <c r="P512" s="5">
        <f>VLOOKUP(CONCATENATE($F512," ",$G512),AllocFactorMatrix,(P$4+1),FALSE)*$E512</f>
        <v>-2.3597136069376572</v>
      </c>
      <c r="Q512" s="5">
        <f>VLOOKUP(CONCATENATE($F512," ",$G512),AllocFactorMatrix,(Q$4+1),FALSE)*$E512</f>
        <v>-0.67991747996508767</v>
      </c>
      <c r="R512" s="5">
        <f>VLOOKUP(CONCATENATE($F512," ",$G512),AllocFactorMatrix,(R$4+1),FALSE)*$E512</f>
        <v>-7.9990291760598548E-2</v>
      </c>
      <c r="S512" s="5">
        <f t="shared" si="271"/>
        <v>-26.596772010399015</v>
      </c>
      <c r="T512" s="5">
        <f>VLOOKUP(CONCATENATE($F512," ",$G512),AllocFactorMatrix,(T$4+1),FALSE)*$E512</f>
        <v>-0.1599805835211971</v>
      </c>
      <c r="U512" s="5">
        <f>VLOOKUP(CONCATENATE($F512," ",$G512),AllocFactorMatrix,(U$4+1),FALSE)*$E512</f>
        <v>-1.3998301058104747</v>
      </c>
      <c r="V512" s="5">
        <f>VLOOKUP(CONCATENATE($F512," ",$G512),AllocFactorMatrix,(V$4+1),FALSE)*$E512</f>
        <v>-0.99987864700748197</v>
      </c>
      <c r="W512" s="5">
        <f>VLOOKUP(CONCATENATE($F512," ",$G512),AllocFactorMatrix,(W$4+1),FALSE)*$E512</f>
        <v>-0.11998543764089782</v>
      </c>
      <c r="X512" s="5">
        <f t="shared" si="272"/>
        <v>-2.6796747739800519</v>
      </c>
      <c r="Y512" s="5">
        <f>VLOOKUP(CONCATENATE($F512," ",$G512),AllocFactorMatrix,(Y$4+1),FALSE)*$E512</f>
        <v>-6.4392184867281834</v>
      </c>
      <c r="Z512" s="5">
        <f>VLOOKUP(CONCATENATE($F512," ",$G512),AllocFactorMatrix,(Z$4+1),FALSE)*$E512</f>
        <v>-3.9995145880299274E-2</v>
      </c>
      <c r="AA512" s="5">
        <f t="shared" si="262"/>
        <v>-6.4792136326084826</v>
      </c>
      <c r="AB512" s="5">
        <f>VLOOKUP(CONCATENATE($F512," ",$G512),AllocFactorMatrix,(AB$4+1),FALSE)*$E512</f>
        <v>-0.39995145880299277</v>
      </c>
      <c r="AC512" s="5">
        <f>VLOOKUP(CONCATENATE($F512," ",$G512),AllocFactorMatrix,(AC$4+1),FALSE)*$E512</f>
        <v>-1843.4562639147541</v>
      </c>
      <c r="AD512" s="5">
        <f>VLOOKUP(CONCATENATE($F512," ",$G512),AllocFactorMatrix,(AD$4+1),FALSE)*$E512</f>
        <v>-2.19973302341646</v>
      </c>
    </row>
    <row r="513" spans="4:30" hidden="1" outlineLevel="1">
      <c r="E513" s="55"/>
      <c r="F513" s="52" t="str">
        <f>F520</f>
        <v>RB_GUP_EPIS_P</v>
      </c>
      <c r="G513" s="55" t="str">
        <f>$G$8</f>
        <v>PRODUCTION</v>
      </c>
      <c r="H513" s="4">
        <f t="shared" ref="H513:H520" si="273">SUBTOTAL(9,I513:AD513)</f>
        <v>-5018.0000000000009</v>
      </c>
      <c r="I513" s="5">
        <f>VLOOKUP(CONCATENATE($F513," ",$G513),AllocFactorMatrix,(I$4+1),FALSE)*$E520</f>
        <v>-2471.7814461127264</v>
      </c>
      <c r="J513" s="5">
        <f>VLOOKUP(CONCATENATE($F513," ",$G513),AllocFactorMatrix,(J$4+1),FALSE)*$E520</f>
        <v>-122.18898911008779</v>
      </c>
      <c r="K513" s="5">
        <f>VLOOKUP(CONCATENATE($F513," ",$G513),AllocFactorMatrix,(K$4+1),FALSE)*$E520</f>
        <v>-447.57126436333391</v>
      </c>
      <c r="L513" s="5">
        <f>VLOOKUP(CONCATENATE($F513," ",$G513),AllocFactorMatrix,(L$4+1),FALSE)*$E520</f>
        <v>-14.087954346152825</v>
      </c>
      <c r="M513" s="5">
        <f>VLOOKUP(CONCATENATE($F513," ",$G513),AllocFactorMatrix,(M$4+1),FALSE)*$E520</f>
        <v>-1.3211232794895056</v>
      </c>
      <c r="N513" s="5">
        <f t="shared" ref="N513:N520" si="274">SUBTOTAL(9,K513:M513)</f>
        <v>-462.98034198897619</v>
      </c>
      <c r="O513" s="5">
        <f>VLOOKUP(CONCATENATE($F513," ",$G513),AllocFactorMatrix,(O$4+1),FALSE)*$E520</f>
        <v>-340.22378544351193</v>
      </c>
      <c r="P513" s="5">
        <f>VLOOKUP(CONCATENATE($F513," ",$G513),AllocFactorMatrix,(P$4+1),FALSE)*$E520</f>
        <v>-63.393603290253928</v>
      </c>
      <c r="Q513" s="5">
        <f>VLOOKUP(CONCATENATE($F513," ",$G513),AllocFactorMatrix,(Q$4+1),FALSE)*$E520</f>
        <v>-28.646388937942049</v>
      </c>
      <c r="R513" s="5">
        <f>VLOOKUP(CONCATENATE($F513," ",$G513),AllocFactorMatrix,(R$4+1),FALSE)*$E520</f>
        <v>-1.2881960893485962</v>
      </c>
      <c r="S513" s="5">
        <f>SUBTOTAL(9,O513:R513)</f>
        <v>-433.5519737610565</v>
      </c>
      <c r="T513" s="5">
        <f>VLOOKUP(CONCATENATE($F513," ",$G513),AllocFactorMatrix,(T$4+1),FALSE)*$E520</f>
        <v>-11.884888253913495</v>
      </c>
      <c r="U513" s="5">
        <f>VLOOKUP(CONCATENATE($F513," ",$G513),AllocFactorMatrix,(U$4+1),FALSE)*$E520</f>
        <v>-194.49417130613045</v>
      </c>
      <c r="V513" s="5">
        <f>VLOOKUP(CONCATENATE($F513," ",$G513),AllocFactorMatrix,(V$4+1),FALSE)*$E520</f>
        <v>-1027.9071603365066</v>
      </c>
      <c r="W513" s="5">
        <f>VLOOKUP(CONCATENATE($F513," ",$G513),AllocFactorMatrix,(W$4+1),FALSE)*$E520</f>
        <v>-185.62299635220424</v>
      </c>
      <c r="X513" s="5">
        <f>SUBTOTAL(9,T513:W513)</f>
        <v>-1419.9092162487548</v>
      </c>
      <c r="Y513" s="5">
        <f>VLOOKUP(CONCATENATE($F513," ",$G513),AllocFactorMatrix,(Y$4+1),FALSE)*$E520</f>
        <v>-104.48218464242295</v>
      </c>
      <c r="Z513" s="5">
        <f>VLOOKUP(CONCATENATE($F513," ",$G513),AllocFactorMatrix,(Z$4+1),FALSE)*$E520</f>
        <v>-1.7500366549014768</v>
      </c>
      <c r="AA513" s="5">
        <f t="shared" ref="AA513:AA520" si="275">SUBTOTAL(9,Y513:Z513)</f>
        <v>-106.23222129732443</v>
      </c>
      <c r="AB513" s="5">
        <f>VLOOKUP(CONCATENATE($F513," ",$G513),AllocFactorMatrix,(AB$4+1),FALSE)*$E520</f>
        <v>-1.3558114810751245</v>
      </c>
      <c r="AC513" s="5">
        <f>VLOOKUP(CONCATENATE($F513," ",$G513),AllocFactorMatrix,(AC$4+1),FALSE)*$E520</f>
        <v>0</v>
      </c>
      <c r="AD513" s="5">
        <f>VLOOKUP(CONCATENATE($F513," ",$G513),AllocFactorMatrix,(AD$4+1),FALSE)*$E520</f>
        <v>0</v>
      </c>
    </row>
    <row r="514" spans="4:30" hidden="1" outlineLevel="1">
      <c r="E514" s="55"/>
      <c r="F514" s="52" t="str">
        <f>F520</f>
        <v>RB_GUP_EPIS_P</v>
      </c>
      <c r="G514" s="55" t="str">
        <f>$G$9</f>
        <v>BULKTRAN</v>
      </c>
      <c r="H514" s="4">
        <f t="shared" si="273"/>
        <v>0</v>
      </c>
      <c r="I514" s="5">
        <f>VLOOKUP(CONCATENATE($F514," ",$G514),AllocFactorMatrix,(I$4+1),FALSE)*$E520</f>
        <v>0</v>
      </c>
      <c r="J514" s="5">
        <f>VLOOKUP(CONCATENATE($F514," ",$G514),AllocFactorMatrix,(J$4+1),FALSE)*$E520</f>
        <v>0</v>
      </c>
      <c r="K514" s="5">
        <f>VLOOKUP(CONCATENATE($F514," ",$G514),AllocFactorMatrix,(K$4+1),FALSE)*$E520</f>
        <v>0</v>
      </c>
      <c r="L514" s="5">
        <f>VLOOKUP(CONCATENATE($F514," ",$G514),AllocFactorMatrix,(L$4+1),FALSE)*$E520</f>
        <v>0</v>
      </c>
      <c r="M514" s="5">
        <f>VLOOKUP(CONCATENATE($F514," ",$G514),AllocFactorMatrix,(M$4+1),FALSE)*$E520</f>
        <v>0</v>
      </c>
      <c r="N514" s="5">
        <f t="shared" si="274"/>
        <v>0</v>
      </c>
      <c r="O514" s="5">
        <f>VLOOKUP(CONCATENATE($F514," ",$G514),AllocFactorMatrix,(O$4+1),FALSE)*$E520</f>
        <v>0</v>
      </c>
      <c r="P514" s="5">
        <f>VLOOKUP(CONCATENATE($F514," ",$G514),AllocFactorMatrix,(P$4+1),FALSE)*$E520</f>
        <v>0</v>
      </c>
      <c r="Q514" s="5">
        <f>VLOOKUP(CONCATENATE($F514," ",$G514),AllocFactorMatrix,(Q$4+1),FALSE)*$E520</f>
        <v>0</v>
      </c>
      <c r="R514" s="5">
        <f>VLOOKUP(CONCATENATE($F514," ",$G514),AllocFactorMatrix,(R$4+1),FALSE)*$E520</f>
        <v>0</v>
      </c>
      <c r="S514" s="5">
        <f t="shared" ref="S514:S520" si="276">SUBTOTAL(9,O514:R514)</f>
        <v>0</v>
      </c>
      <c r="T514" s="5">
        <f>VLOOKUP(CONCATENATE($F514," ",$G514),AllocFactorMatrix,(T$4+1),FALSE)*$E520</f>
        <v>0</v>
      </c>
      <c r="U514" s="5">
        <f>VLOOKUP(CONCATENATE($F514," ",$G514),AllocFactorMatrix,(U$4+1),FALSE)*$E520</f>
        <v>0</v>
      </c>
      <c r="V514" s="5">
        <f>VLOOKUP(CONCATENATE($F514," ",$G514),AllocFactorMatrix,(V$4+1),FALSE)*$E520</f>
        <v>0</v>
      </c>
      <c r="W514" s="5">
        <f>VLOOKUP(CONCATENATE($F514," ",$G514),AllocFactorMatrix,(W$4+1),FALSE)*$E520</f>
        <v>0</v>
      </c>
      <c r="X514" s="5">
        <f t="shared" ref="X514:X520" si="277">SUBTOTAL(9,T514:W514)</f>
        <v>0</v>
      </c>
      <c r="Y514" s="5">
        <f>VLOOKUP(CONCATENATE($F514," ",$G514),AllocFactorMatrix,(Y$4+1),FALSE)*$E520</f>
        <v>0</v>
      </c>
      <c r="Z514" s="5">
        <f>VLOOKUP(CONCATENATE($F514," ",$G514),AllocFactorMatrix,(Z$4+1),FALSE)*$E520</f>
        <v>0</v>
      </c>
      <c r="AA514" s="5">
        <f t="shared" si="275"/>
        <v>0</v>
      </c>
      <c r="AB514" s="5">
        <f>VLOOKUP(CONCATENATE($F514," ",$G514),AllocFactorMatrix,(AB$4+1),FALSE)*$E520</f>
        <v>0</v>
      </c>
      <c r="AC514" s="5">
        <f>VLOOKUP(CONCATENATE($F514," ",$G514),AllocFactorMatrix,(AC$4+1),FALSE)*$E520</f>
        <v>0</v>
      </c>
      <c r="AD514" s="5">
        <f>VLOOKUP(CONCATENATE($F514," ",$G514),AllocFactorMatrix,(AD$4+1),FALSE)*$E520</f>
        <v>0</v>
      </c>
    </row>
    <row r="515" spans="4:30" hidden="1" outlineLevel="1">
      <c r="E515" s="55"/>
      <c r="F515" s="52" t="str">
        <f>F520</f>
        <v>RB_GUP_EPIS_P</v>
      </c>
      <c r="G515" s="55" t="str">
        <f>$G$10</f>
        <v>SUBTRAN</v>
      </c>
      <c r="H515" s="4">
        <f t="shared" si="273"/>
        <v>0</v>
      </c>
      <c r="I515" s="5">
        <f>VLOOKUP(CONCATENATE($F515," ",$G515),AllocFactorMatrix,(I$4+1),FALSE)*$E520</f>
        <v>0</v>
      </c>
      <c r="J515" s="5">
        <f>VLOOKUP(CONCATENATE($F515," ",$G515),AllocFactorMatrix,(J$4+1),FALSE)*$E520</f>
        <v>0</v>
      </c>
      <c r="K515" s="5">
        <f>VLOOKUP(CONCATENATE($F515," ",$G515),AllocFactorMatrix,(K$4+1),FALSE)*$E520</f>
        <v>0</v>
      </c>
      <c r="L515" s="5">
        <f>VLOOKUP(CONCATENATE($F515," ",$G515),AllocFactorMatrix,(L$4+1),FALSE)*$E520</f>
        <v>0</v>
      </c>
      <c r="M515" s="5">
        <f>VLOOKUP(CONCATENATE($F515," ",$G515),AllocFactorMatrix,(M$4+1),FALSE)*$E520</f>
        <v>0</v>
      </c>
      <c r="N515" s="5">
        <f t="shared" si="274"/>
        <v>0</v>
      </c>
      <c r="O515" s="5">
        <f>VLOOKUP(CONCATENATE($F515," ",$G515),AllocFactorMatrix,(O$4+1),FALSE)*$E520</f>
        <v>0</v>
      </c>
      <c r="P515" s="5">
        <f>VLOOKUP(CONCATENATE($F515," ",$G515),AllocFactorMatrix,(P$4+1),FALSE)*$E520</f>
        <v>0</v>
      </c>
      <c r="Q515" s="5">
        <f>VLOOKUP(CONCATENATE($F515," ",$G515),AllocFactorMatrix,(Q$4+1),FALSE)*$E520</f>
        <v>0</v>
      </c>
      <c r="R515" s="5">
        <f>VLOOKUP(CONCATENATE($F515," ",$G515),AllocFactorMatrix,(R$4+1),FALSE)*$E520</f>
        <v>0</v>
      </c>
      <c r="S515" s="5">
        <f t="shared" si="276"/>
        <v>0</v>
      </c>
      <c r="T515" s="5">
        <f>VLOOKUP(CONCATENATE($F515," ",$G515),AllocFactorMatrix,(T$4+1),FALSE)*$E520</f>
        <v>0</v>
      </c>
      <c r="U515" s="5">
        <f>VLOOKUP(CONCATENATE($F515," ",$G515),AllocFactorMatrix,(U$4+1),FALSE)*$E520</f>
        <v>0</v>
      </c>
      <c r="V515" s="5">
        <f>VLOOKUP(CONCATENATE($F515," ",$G515),AllocFactorMatrix,(V$4+1),FALSE)*$E520</f>
        <v>0</v>
      </c>
      <c r="W515" s="5">
        <f>VLOOKUP(CONCATENATE($F515," ",$G515),AllocFactorMatrix,(W$4+1),FALSE)*$E520</f>
        <v>0</v>
      </c>
      <c r="X515" s="5">
        <f t="shared" si="277"/>
        <v>0</v>
      </c>
      <c r="Y515" s="5">
        <f>VLOOKUP(CONCATENATE($F515," ",$G515),AllocFactorMatrix,(Y$4+1),FALSE)*$E520</f>
        <v>0</v>
      </c>
      <c r="Z515" s="5">
        <f>VLOOKUP(CONCATENATE($F515," ",$G515),AllocFactorMatrix,(Z$4+1),FALSE)*$E520</f>
        <v>0</v>
      </c>
      <c r="AA515" s="5">
        <f t="shared" si="275"/>
        <v>0</v>
      </c>
      <c r="AB515" s="5">
        <f>VLOOKUP(CONCATENATE($F515," ",$G515),AllocFactorMatrix,(AB$4+1),FALSE)*$E520</f>
        <v>0</v>
      </c>
      <c r="AC515" s="5">
        <f>VLOOKUP(CONCATENATE($F515," ",$G515),AllocFactorMatrix,(AC$4+1),FALSE)*$E520</f>
        <v>0</v>
      </c>
      <c r="AD515" s="5">
        <f>VLOOKUP(CONCATENATE($F515," ",$G515),AllocFactorMatrix,(AD$4+1),FALSE)*$E520</f>
        <v>0</v>
      </c>
    </row>
    <row r="516" spans="4:30" hidden="1" outlineLevel="1">
      <c r="E516" s="55"/>
      <c r="F516" s="52" t="str">
        <f>F520</f>
        <v>RB_GUP_EPIS_P</v>
      </c>
      <c r="G516" s="55" t="str">
        <f>$G$11</f>
        <v>DISTPRI</v>
      </c>
      <c r="H516" s="4">
        <f t="shared" si="273"/>
        <v>0</v>
      </c>
      <c r="I516" s="5">
        <f>VLOOKUP(CONCATENATE($F516," ",$G516),AllocFactorMatrix,(I$4+1),FALSE)*$E520</f>
        <v>0</v>
      </c>
      <c r="J516" s="5">
        <f>VLOOKUP(CONCATENATE($F516," ",$G516),AllocFactorMatrix,(J$4+1),FALSE)*$E520</f>
        <v>0</v>
      </c>
      <c r="K516" s="5">
        <f>VLOOKUP(CONCATENATE($F516," ",$G516),AllocFactorMatrix,(K$4+1),FALSE)*$E520</f>
        <v>0</v>
      </c>
      <c r="L516" s="5">
        <f>VLOOKUP(CONCATENATE($F516," ",$G516),AllocFactorMatrix,(L$4+1),FALSE)*$E520</f>
        <v>0</v>
      </c>
      <c r="M516" s="5">
        <f>VLOOKUP(CONCATENATE($F516," ",$G516),AllocFactorMatrix,(M$4+1),FALSE)*$E520</f>
        <v>0</v>
      </c>
      <c r="N516" s="5">
        <f t="shared" si="274"/>
        <v>0</v>
      </c>
      <c r="O516" s="5">
        <f>VLOOKUP(CONCATENATE($F516," ",$G516),AllocFactorMatrix,(O$4+1),FALSE)*$E520</f>
        <v>0</v>
      </c>
      <c r="P516" s="5">
        <f>VLOOKUP(CONCATENATE($F516," ",$G516),AllocFactorMatrix,(P$4+1),FALSE)*$E520</f>
        <v>0</v>
      </c>
      <c r="Q516" s="5">
        <f>VLOOKUP(CONCATENATE($F516," ",$G516),AllocFactorMatrix,(Q$4+1),FALSE)*$E520</f>
        <v>0</v>
      </c>
      <c r="R516" s="5">
        <f>VLOOKUP(CONCATENATE($F516," ",$G516),AllocFactorMatrix,(R$4+1),FALSE)*$E520</f>
        <v>0</v>
      </c>
      <c r="S516" s="5">
        <f t="shared" si="276"/>
        <v>0</v>
      </c>
      <c r="T516" s="5">
        <f>VLOOKUP(CONCATENATE($F516," ",$G516),AllocFactorMatrix,(T$4+1),FALSE)*$E520</f>
        <v>0</v>
      </c>
      <c r="U516" s="5">
        <f>VLOOKUP(CONCATENATE($F516," ",$G516),AllocFactorMatrix,(U$4+1),FALSE)*$E520</f>
        <v>0</v>
      </c>
      <c r="V516" s="5">
        <f>VLOOKUP(CONCATENATE($F516," ",$G516),AllocFactorMatrix,(V$4+1),FALSE)*$E520</f>
        <v>0</v>
      </c>
      <c r="W516" s="5">
        <f>VLOOKUP(CONCATENATE($F516," ",$G516),AllocFactorMatrix,(W$4+1),FALSE)*$E520</f>
        <v>0</v>
      </c>
      <c r="X516" s="5">
        <f t="shared" si="277"/>
        <v>0</v>
      </c>
      <c r="Y516" s="5">
        <f>VLOOKUP(CONCATENATE($F516," ",$G516),AllocFactorMatrix,(Y$4+1),FALSE)*$E520</f>
        <v>0</v>
      </c>
      <c r="Z516" s="5">
        <f>VLOOKUP(CONCATENATE($F516," ",$G516),AllocFactorMatrix,(Z$4+1),FALSE)*$E520</f>
        <v>0</v>
      </c>
      <c r="AA516" s="5">
        <f t="shared" si="275"/>
        <v>0</v>
      </c>
      <c r="AB516" s="5">
        <f>VLOOKUP(CONCATENATE($F516," ",$G516),AllocFactorMatrix,(AB$4+1),FALSE)*$E520</f>
        <v>0</v>
      </c>
      <c r="AC516" s="5">
        <f>VLOOKUP(CONCATENATE($F516," ",$G516),AllocFactorMatrix,(AC$4+1),FALSE)*$E520</f>
        <v>0</v>
      </c>
      <c r="AD516" s="5">
        <f>VLOOKUP(CONCATENATE($F516," ",$G516),AllocFactorMatrix,(AD$4+1),FALSE)*$E520</f>
        <v>0</v>
      </c>
    </row>
    <row r="517" spans="4:30" hidden="1" outlineLevel="1">
      <c r="E517" s="55"/>
      <c r="F517" s="52" t="str">
        <f>F520</f>
        <v>RB_GUP_EPIS_P</v>
      </c>
      <c r="G517" s="55" t="str">
        <f>$G$12</f>
        <v>DISTSEC</v>
      </c>
      <c r="H517" s="4">
        <f t="shared" si="273"/>
        <v>0</v>
      </c>
      <c r="I517" s="5">
        <f>VLOOKUP(CONCATENATE($F517," ",$G517),AllocFactorMatrix,(I$4+1),FALSE)*$E520</f>
        <v>0</v>
      </c>
      <c r="J517" s="5">
        <f>VLOOKUP(CONCATENATE($F517," ",$G517),AllocFactorMatrix,(J$4+1),FALSE)*$E520</f>
        <v>0</v>
      </c>
      <c r="K517" s="5">
        <f>VLOOKUP(CONCATENATE($F517," ",$G517),AllocFactorMatrix,(K$4+1),FALSE)*$E520</f>
        <v>0</v>
      </c>
      <c r="L517" s="5">
        <f>VLOOKUP(CONCATENATE($F517," ",$G517),AllocFactorMatrix,(L$4+1),FALSE)*$E520</f>
        <v>0</v>
      </c>
      <c r="M517" s="5">
        <f>VLOOKUP(CONCATENATE($F517," ",$G517),AllocFactorMatrix,(M$4+1),FALSE)*$E520</f>
        <v>0</v>
      </c>
      <c r="N517" s="5">
        <f t="shared" si="274"/>
        <v>0</v>
      </c>
      <c r="O517" s="5">
        <f>VLOOKUP(CONCATENATE($F517," ",$G517),AllocFactorMatrix,(O$4+1),FALSE)*$E520</f>
        <v>0</v>
      </c>
      <c r="P517" s="5">
        <f>VLOOKUP(CONCATENATE($F517," ",$G517),AllocFactorMatrix,(P$4+1),FALSE)*$E520</f>
        <v>0</v>
      </c>
      <c r="Q517" s="5">
        <f>VLOOKUP(CONCATENATE($F517," ",$G517),AllocFactorMatrix,(Q$4+1),FALSE)*$E520</f>
        <v>0</v>
      </c>
      <c r="R517" s="5">
        <f>VLOOKUP(CONCATENATE($F517," ",$G517),AllocFactorMatrix,(R$4+1),FALSE)*$E520</f>
        <v>0</v>
      </c>
      <c r="S517" s="5">
        <f t="shared" si="276"/>
        <v>0</v>
      </c>
      <c r="T517" s="5">
        <f>VLOOKUP(CONCATENATE($F517," ",$G517),AllocFactorMatrix,(T$4+1),FALSE)*$E520</f>
        <v>0</v>
      </c>
      <c r="U517" s="5">
        <f>VLOOKUP(CONCATENATE($F517," ",$G517),AllocFactorMatrix,(U$4+1),FALSE)*$E520</f>
        <v>0</v>
      </c>
      <c r="V517" s="5">
        <f>VLOOKUP(CONCATENATE($F517," ",$G517),AllocFactorMatrix,(V$4+1),FALSE)*$E520</f>
        <v>0</v>
      </c>
      <c r="W517" s="5">
        <f>VLOOKUP(CONCATENATE($F517," ",$G517),AllocFactorMatrix,(W$4+1),FALSE)*$E520</f>
        <v>0</v>
      </c>
      <c r="X517" s="5">
        <f t="shared" si="277"/>
        <v>0</v>
      </c>
      <c r="Y517" s="5">
        <f>VLOOKUP(CONCATENATE($F517," ",$G517),AllocFactorMatrix,(Y$4+1),FALSE)*$E520</f>
        <v>0</v>
      </c>
      <c r="Z517" s="5">
        <f>VLOOKUP(CONCATENATE($F517," ",$G517),AllocFactorMatrix,(Z$4+1),FALSE)*$E520</f>
        <v>0</v>
      </c>
      <c r="AA517" s="5">
        <f t="shared" si="275"/>
        <v>0</v>
      </c>
      <c r="AB517" s="5">
        <f>VLOOKUP(CONCATENATE($F517," ",$G517),AllocFactorMatrix,(AB$4+1),FALSE)*$E520</f>
        <v>0</v>
      </c>
      <c r="AC517" s="5">
        <f>VLOOKUP(CONCATENATE($F517," ",$G517),AllocFactorMatrix,(AC$4+1),FALSE)*$E520</f>
        <v>0</v>
      </c>
      <c r="AD517" s="5">
        <f>VLOOKUP(CONCATENATE($F517," ",$G517),AllocFactorMatrix,(AD$4+1),FALSE)*$E520</f>
        <v>0</v>
      </c>
    </row>
    <row r="518" spans="4:30" hidden="1" outlineLevel="1">
      <c r="E518" s="55"/>
      <c r="F518" s="52" t="str">
        <f>F520</f>
        <v>RB_GUP_EPIS_P</v>
      </c>
      <c r="G518" s="55" t="str">
        <f>$G$13</f>
        <v>ENERGY</v>
      </c>
      <c r="H518" s="4">
        <f t="shared" si="273"/>
        <v>0</v>
      </c>
      <c r="I518" s="5">
        <f>VLOOKUP(CONCATENATE($F518," ",$G518),AllocFactorMatrix,(I$4+1),FALSE)*$E520</f>
        <v>0</v>
      </c>
      <c r="J518" s="5">
        <f>VLOOKUP(CONCATENATE($F518," ",$G518),AllocFactorMatrix,(J$4+1),FALSE)*$E520</f>
        <v>0</v>
      </c>
      <c r="K518" s="5">
        <f>VLOOKUP(CONCATENATE($F518," ",$G518),AllocFactorMatrix,(K$4+1),FALSE)*$E520</f>
        <v>0</v>
      </c>
      <c r="L518" s="5">
        <f>VLOOKUP(CONCATENATE($F518," ",$G518),AllocFactorMatrix,(L$4+1),FALSE)*$E520</f>
        <v>0</v>
      </c>
      <c r="M518" s="5">
        <f>VLOOKUP(CONCATENATE($F518," ",$G518),AllocFactorMatrix,(M$4+1),FALSE)*$E520</f>
        <v>0</v>
      </c>
      <c r="N518" s="5">
        <f t="shared" si="274"/>
        <v>0</v>
      </c>
      <c r="O518" s="5">
        <f>VLOOKUP(CONCATENATE($F518," ",$G518),AllocFactorMatrix,(O$4+1),FALSE)*$E520</f>
        <v>0</v>
      </c>
      <c r="P518" s="5">
        <f>VLOOKUP(CONCATENATE($F518," ",$G518),AllocFactorMatrix,(P$4+1),FALSE)*$E520</f>
        <v>0</v>
      </c>
      <c r="Q518" s="5">
        <f>VLOOKUP(CONCATENATE($F518," ",$G518),AllocFactorMatrix,(Q$4+1),FALSE)*$E520</f>
        <v>0</v>
      </c>
      <c r="R518" s="5">
        <f>VLOOKUP(CONCATENATE($F518," ",$G518),AllocFactorMatrix,(R$4+1),FALSE)*$E520</f>
        <v>0</v>
      </c>
      <c r="S518" s="5">
        <f t="shared" si="276"/>
        <v>0</v>
      </c>
      <c r="T518" s="5">
        <f>VLOOKUP(CONCATENATE($F518," ",$G518),AllocFactorMatrix,(T$4+1),FALSE)*$E520</f>
        <v>0</v>
      </c>
      <c r="U518" s="5">
        <f>VLOOKUP(CONCATENATE($F518," ",$G518),AllocFactorMatrix,(U$4+1),FALSE)*$E520</f>
        <v>0</v>
      </c>
      <c r="V518" s="5">
        <f>VLOOKUP(CONCATENATE($F518," ",$G518),AllocFactorMatrix,(V$4+1),FALSE)*$E520</f>
        <v>0</v>
      </c>
      <c r="W518" s="5">
        <f>VLOOKUP(CONCATENATE($F518," ",$G518),AllocFactorMatrix,(W$4+1),FALSE)*$E520</f>
        <v>0</v>
      </c>
      <c r="X518" s="5">
        <f t="shared" si="277"/>
        <v>0</v>
      </c>
      <c r="Y518" s="5">
        <f>VLOOKUP(CONCATENATE($F518," ",$G518),AllocFactorMatrix,(Y$4+1),FALSE)*$E520</f>
        <v>0</v>
      </c>
      <c r="Z518" s="5">
        <f>VLOOKUP(CONCATENATE($F518," ",$G518),AllocFactorMatrix,(Z$4+1),FALSE)*$E520</f>
        <v>0</v>
      </c>
      <c r="AA518" s="5">
        <f t="shared" si="275"/>
        <v>0</v>
      </c>
      <c r="AB518" s="5">
        <f>VLOOKUP(CONCATENATE($F518," ",$G518),AllocFactorMatrix,(AB$4+1),FALSE)*$E520</f>
        <v>0</v>
      </c>
      <c r="AC518" s="5">
        <f>VLOOKUP(CONCATENATE($F518," ",$G518),AllocFactorMatrix,(AC$4+1),FALSE)*$E520</f>
        <v>0</v>
      </c>
      <c r="AD518" s="5">
        <f>VLOOKUP(CONCATENATE($F518," ",$G518),AllocFactorMatrix,(AD$4+1),FALSE)*$E520</f>
        <v>0</v>
      </c>
    </row>
    <row r="519" spans="4:30" hidden="1" outlineLevel="1">
      <c r="E519" s="55"/>
      <c r="F519" s="52" t="str">
        <f>F520</f>
        <v>RB_GUP_EPIS_P</v>
      </c>
      <c r="G519" s="55" t="str">
        <f>$G$14</f>
        <v>CUSTOMER</v>
      </c>
      <c r="H519" s="4">
        <f t="shared" si="273"/>
        <v>0</v>
      </c>
      <c r="I519" s="5">
        <f>VLOOKUP(CONCATENATE($F519," ",$G519),AllocFactorMatrix,(I$4+1),FALSE)*$E520</f>
        <v>0</v>
      </c>
      <c r="J519" s="5">
        <f>VLOOKUP(CONCATENATE($F519," ",$G519),AllocFactorMatrix,(J$4+1),FALSE)*$E520</f>
        <v>0</v>
      </c>
      <c r="K519" s="5">
        <f>VLOOKUP(CONCATENATE($F519," ",$G519),AllocFactorMatrix,(K$4+1),FALSE)*$E520</f>
        <v>0</v>
      </c>
      <c r="L519" s="5">
        <f>VLOOKUP(CONCATENATE($F519," ",$G519),AllocFactorMatrix,(L$4+1),FALSE)*$E520</f>
        <v>0</v>
      </c>
      <c r="M519" s="5">
        <f>VLOOKUP(CONCATENATE($F519," ",$G519),AllocFactorMatrix,(M$4+1),FALSE)*$E520</f>
        <v>0</v>
      </c>
      <c r="N519" s="5">
        <f t="shared" si="274"/>
        <v>0</v>
      </c>
      <c r="O519" s="5">
        <f>VLOOKUP(CONCATENATE($F519," ",$G519),AllocFactorMatrix,(O$4+1),FALSE)*$E520</f>
        <v>0</v>
      </c>
      <c r="P519" s="5">
        <f>VLOOKUP(CONCATENATE($F519," ",$G519),AllocFactorMatrix,(P$4+1),FALSE)*$E520</f>
        <v>0</v>
      </c>
      <c r="Q519" s="5">
        <f>VLOOKUP(CONCATENATE($F519," ",$G519),AllocFactorMatrix,(Q$4+1),FALSE)*$E520</f>
        <v>0</v>
      </c>
      <c r="R519" s="5">
        <f>VLOOKUP(CONCATENATE($F519," ",$G519),AllocFactorMatrix,(R$4+1),FALSE)*$E520</f>
        <v>0</v>
      </c>
      <c r="S519" s="5">
        <f t="shared" si="276"/>
        <v>0</v>
      </c>
      <c r="T519" s="5">
        <f>VLOOKUP(CONCATENATE($F519," ",$G519),AllocFactorMatrix,(T$4+1),FALSE)*$E520</f>
        <v>0</v>
      </c>
      <c r="U519" s="5">
        <f>VLOOKUP(CONCATENATE($F519," ",$G519),AllocFactorMatrix,(U$4+1),FALSE)*$E520</f>
        <v>0</v>
      </c>
      <c r="V519" s="5">
        <f>VLOOKUP(CONCATENATE($F519," ",$G519),AllocFactorMatrix,(V$4+1),FALSE)*$E520</f>
        <v>0</v>
      </c>
      <c r="W519" s="5">
        <f>VLOOKUP(CONCATENATE($F519," ",$G519),AllocFactorMatrix,(W$4+1),FALSE)*$E520</f>
        <v>0</v>
      </c>
      <c r="X519" s="5">
        <f t="shared" si="277"/>
        <v>0</v>
      </c>
      <c r="Y519" s="5">
        <f>VLOOKUP(CONCATENATE($F519," ",$G519),AllocFactorMatrix,(Y$4+1),FALSE)*$E520</f>
        <v>0</v>
      </c>
      <c r="Z519" s="5">
        <f>VLOOKUP(CONCATENATE($F519," ",$G519),AllocFactorMatrix,(Z$4+1),FALSE)*$E520</f>
        <v>0</v>
      </c>
      <c r="AA519" s="5">
        <f t="shared" si="275"/>
        <v>0</v>
      </c>
      <c r="AB519" s="5">
        <f>VLOOKUP(CONCATENATE($F519," ",$G519),AllocFactorMatrix,(AB$4+1),FALSE)*$E520</f>
        <v>0</v>
      </c>
      <c r="AC519" s="5">
        <f>VLOOKUP(CONCATENATE($F519," ",$G519),AllocFactorMatrix,(AC$4+1),FALSE)*$E520</f>
        <v>0</v>
      </c>
      <c r="AD519" s="5">
        <f>VLOOKUP(CONCATENATE($F519," ",$G519),AllocFactorMatrix,(AD$4+1),FALSE)*$E520</f>
        <v>0</v>
      </c>
    </row>
    <row r="520" spans="4:30" collapsed="1">
      <c r="D520" s="1" t="str">
        <f>+D1992</f>
        <v>Adj 22 - Annualization of Lease Costs</v>
      </c>
      <c r="E520" s="61">
        <f>+ROUND(E1992/8,0)</f>
        <v>-5018</v>
      </c>
      <c r="F520" s="61" t="s">
        <v>64</v>
      </c>
      <c r="G520" s="55" t="str">
        <f>$G$15</f>
        <v>TOTAL</v>
      </c>
      <c r="H520" s="4">
        <f t="shared" si="273"/>
        <v>-5018.0000000000009</v>
      </c>
      <c r="I520" s="5">
        <f>VLOOKUP(CONCATENATE($F520," ",$G520),AllocFactorMatrix,(I$4+1),FALSE)*$E520</f>
        <v>-2471.7814461127264</v>
      </c>
      <c r="J520" s="5">
        <f>VLOOKUP(CONCATENATE($F520," ",$G520),AllocFactorMatrix,(J$4+1),FALSE)*$E520</f>
        <v>-122.18898911008779</v>
      </c>
      <c r="K520" s="5">
        <f>VLOOKUP(CONCATENATE($F520," ",$G520),AllocFactorMatrix,(K$4+1),FALSE)*$E520</f>
        <v>-447.57126436333391</v>
      </c>
      <c r="L520" s="5">
        <f>VLOOKUP(CONCATENATE($F520," ",$G520),AllocFactorMatrix,(L$4+1),FALSE)*$E520</f>
        <v>-14.087954346152825</v>
      </c>
      <c r="M520" s="5">
        <f>VLOOKUP(CONCATENATE($F520," ",$G520),AllocFactorMatrix,(M$4+1),FALSE)*$E520</f>
        <v>-1.3211232794895056</v>
      </c>
      <c r="N520" s="5">
        <f t="shared" si="274"/>
        <v>-462.98034198897619</v>
      </c>
      <c r="O520" s="5">
        <f>VLOOKUP(CONCATENATE($F520," ",$G520),AllocFactorMatrix,(O$4+1),FALSE)*$E520</f>
        <v>-340.22378544351193</v>
      </c>
      <c r="P520" s="5">
        <f>VLOOKUP(CONCATENATE($F520," ",$G520),AllocFactorMatrix,(P$4+1),FALSE)*$E520</f>
        <v>-63.393603290253928</v>
      </c>
      <c r="Q520" s="5">
        <f>VLOOKUP(CONCATENATE($F520," ",$G520),AllocFactorMatrix,(Q$4+1),FALSE)*$E520</f>
        <v>-28.646388937942049</v>
      </c>
      <c r="R520" s="5">
        <f>VLOOKUP(CONCATENATE($F520," ",$G520),AllocFactorMatrix,(R$4+1),FALSE)*$E520</f>
        <v>-1.2881960893485962</v>
      </c>
      <c r="S520" s="5">
        <f t="shared" si="276"/>
        <v>-433.5519737610565</v>
      </c>
      <c r="T520" s="5">
        <f>VLOOKUP(CONCATENATE($F520," ",$G520),AllocFactorMatrix,(T$4+1),FALSE)*$E520</f>
        <v>-11.884888253913495</v>
      </c>
      <c r="U520" s="5">
        <f>VLOOKUP(CONCATENATE($F520," ",$G520),AllocFactorMatrix,(U$4+1),FALSE)*$E520</f>
        <v>-194.49417130613045</v>
      </c>
      <c r="V520" s="5">
        <f>VLOOKUP(CONCATENATE($F520," ",$G520),AllocFactorMatrix,(V$4+1),FALSE)*$E520</f>
        <v>-1027.9071603365066</v>
      </c>
      <c r="W520" s="5">
        <f>VLOOKUP(CONCATENATE($F520," ",$G520),AllocFactorMatrix,(W$4+1),FALSE)*$E520</f>
        <v>-185.62299635220424</v>
      </c>
      <c r="X520" s="5">
        <f t="shared" si="277"/>
        <v>-1419.9092162487548</v>
      </c>
      <c r="Y520" s="5">
        <f>VLOOKUP(CONCATENATE($F520," ",$G520),AllocFactorMatrix,(Y$4+1),FALSE)*$E520</f>
        <v>-104.48218464242295</v>
      </c>
      <c r="Z520" s="5">
        <f>VLOOKUP(CONCATENATE($F520," ",$G520),AllocFactorMatrix,(Z$4+1),FALSE)*$E520</f>
        <v>-1.7500366549014768</v>
      </c>
      <c r="AA520" s="5">
        <f t="shared" si="275"/>
        <v>-106.23222129732443</v>
      </c>
      <c r="AB520" s="5">
        <f>VLOOKUP(CONCATENATE($F520," ",$G520),AllocFactorMatrix,(AB$4+1),FALSE)*$E520</f>
        <v>-1.3558114810751245</v>
      </c>
      <c r="AC520" s="5">
        <f>VLOOKUP(CONCATENATE($F520," ",$G520),AllocFactorMatrix,(AC$4+1),FALSE)*$E520</f>
        <v>0</v>
      </c>
      <c r="AD520" s="5">
        <f>VLOOKUP(CONCATENATE($F520," ",$G520),AllocFactorMatrix,(AD$4+1),FALSE)*$E520</f>
        <v>0</v>
      </c>
    </row>
    <row r="521" spans="4:30" hidden="1" outlineLevel="1">
      <c r="E521" s="55"/>
      <c r="F521" s="52" t="str">
        <f>F528</f>
        <v>LABOR_M</v>
      </c>
      <c r="G521" s="55" t="str">
        <f>$G$8</f>
        <v>PRODUCTION</v>
      </c>
      <c r="H521" s="4">
        <f t="shared" ref="H521:H528" ca="1" si="278">SUBTOTAL(9,I521:AD521)</f>
        <v>8472.4788368449172</v>
      </c>
      <c r="I521" s="5">
        <f ca="1">VLOOKUP(CONCATENATE($F521," ",$G521),AllocFactorMatrix,(I$4+1),FALSE)*$E528</f>
        <v>4173.3989620358698</v>
      </c>
      <c r="J521" s="5">
        <f ca="1">VLOOKUP(CONCATENATE($F521," ",$G521),AllocFactorMatrix,(J$4+1),FALSE)*$E528</f>
        <v>206.30602318268086</v>
      </c>
      <c r="K521" s="5">
        <f ca="1">VLOOKUP(CONCATENATE($F521," ",$G521),AllocFactorMatrix,(K$4+1),FALSE)*$E528</f>
        <v>755.68713935796461</v>
      </c>
      <c r="L521" s="5">
        <f ca="1">VLOOKUP(CONCATENATE($F521," ",$G521),AllocFactorMatrix,(L$4+1),FALSE)*$E528</f>
        <v>23.786348157077956</v>
      </c>
      <c r="M521" s="5">
        <f ca="1">VLOOKUP(CONCATENATE($F521," ",$G521),AllocFactorMatrix,(M$4+1),FALSE)*$E528</f>
        <v>2.2306076178433609</v>
      </c>
      <c r="N521" s="5">
        <f t="shared" ref="N521:N528" ca="1" si="279">SUBTOTAL(9,K521:M521)</f>
        <v>781.70409513288598</v>
      </c>
      <c r="O521" s="5">
        <f ca="1">VLOOKUP(CONCATENATE($F521," ",$G521),AllocFactorMatrix,(O$4+1),FALSE)*$E528</f>
        <v>574.43978118003577</v>
      </c>
      <c r="P521" s="5">
        <f ca="1">VLOOKUP(CONCATENATE($F521," ",$G521),AllocFactorMatrix,(P$4+1),FALSE)*$E528</f>
        <v>107.03486693264618</v>
      </c>
      <c r="Q521" s="5">
        <f ca="1">VLOOKUP(CONCATENATE($F521," ",$G521),AllocFactorMatrix,(Q$4+1),FALSE)*$E528</f>
        <v>48.367063377589133</v>
      </c>
      <c r="R521" s="5">
        <f ca="1">VLOOKUP(CONCATENATE($F521," ",$G521),AllocFactorMatrix,(R$4+1),FALSE)*$E528</f>
        <v>2.1750127749526436</v>
      </c>
      <c r="S521" s="5">
        <f ca="1">SUBTOTAL(9,O521:R521)</f>
        <v>732.01672426522373</v>
      </c>
      <c r="T521" s="5">
        <f ca="1">VLOOKUP(CONCATENATE($F521," ",$G521),AllocFactorMatrix,(T$4+1),FALSE)*$E528</f>
        <v>20.066652891500354</v>
      </c>
      <c r="U521" s="5">
        <f ca="1">VLOOKUP(CONCATENATE($F521," ",$G521),AllocFactorMatrix,(U$4+1),FALSE)*$E528</f>
        <v>328.38735557610198</v>
      </c>
      <c r="V521" s="5">
        <f ca="1">VLOOKUP(CONCATENATE($F521," ",$G521),AllocFactorMatrix,(V$4+1),FALSE)*$E528</f>
        <v>1735.5364013934645</v>
      </c>
      <c r="W521" s="5">
        <f ca="1">VLOOKUP(CONCATENATE($F521," ",$G521),AllocFactorMatrix,(W$4+1),FALSE)*$E528</f>
        <v>313.4091088532864</v>
      </c>
      <c r="X521" s="5">
        <f ca="1">SUBTOTAL(9,T521:W521)</f>
        <v>2397.3995187143532</v>
      </c>
      <c r="Y521" s="5">
        <f ca="1">VLOOKUP(CONCATENATE($F521," ",$G521),AllocFactorMatrix,(Y$4+1),FALSE)*$E528</f>
        <v>176.40954527904566</v>
      </c>
      <c r="Z521" s="5">
        <f ca="1">VLOOKUP(CONCATENATE($F521," ",$G521),AllocFactorMatrix,(Z$4+1),FALSE)*$E528</f>
        <v>2.9547924516452029</v>
      </c>
      <c r="AA521" s="5">
        <f t="shared" ref="AA521:AA528" ca="1" si="280">SUBTOTAL(9,Y521:Z521)</f>
        <v>179.36433773069086</v>
      </c>
      <c r="AB521" s="5">
        <f ca="1">VLOOKUP(CONCATENATE($F521," ",$G521),AllocFactorMatrix,(AB$4+1),FALSE)*$E528</f>
        <v>2.2891757832125053</v>
      </c>
      <c r="AC521" s="5">
        <f ca="1">VLOOKUP(CONCATENATE($F521," ",$G521),AllocFactorMatrix,(AC$4+1),FALSE)*$E528</f>
        <v>0</v>
      </c>
      <c r="AD521" s="5">
        <f ca="1">VLOOKUP(CONCATENATE($F521," ",$G521),AllocFactorMatrix,(AD$4+1),FALSE)*$E528</f>
        <v>0</v>
      </c>
    </row>
    <row r="522" spans="4:30" hidden="1" outlineLevel="1">
      <c r="E522" s="55"/>
      <c r="F522" s="52" t="str">
        <f>F528</f>
        <v>LABOR_M</v>
      </c>
      <c r="G522" s="55" t="str">
        <f>$G$9</f>
        <v>BULKTRAN</v>
      </c>
      <c r="H522" s="4">
        <f t="shared" ca="1" si="278"/>
        <v>30.956896967600507</v>
      </c>
      <c r="I522" s="5">
        <f ca="1">VLOOKUP(CONCATENATE($F522," ",$G522),AllocFactorMatrix,(I$4+1),FALSE)*$E528</f>
        <v>15.248840883566807</v>
      </c>
      <c r="J522" s="5">
        <f ca="1">VLOOKUP(CONCATENATE($F522," ",$G522),AllocFactorMatrix,(J$4+1),FALSE)*$E528</f>
        <v>0.75380469239861447</v>
      </c>
      <c r="K522" s="5">
        <f ca="1">VLOOKUP(CONCATENATE($F522," ",$G522),AllocFactorMatrix,(K$4+1),FALSE)*$E528</f>
        <v>2.7611433871172606</v>
      </c>
      <c r="L522" s="5">
        <f ca="1">VLOOKUP(CONCATENATE($F522," ",$G522),AllocFactorMatrix,(L$4+1),FALSE)*$E528</f>
        <v>8.69109906692134E-2</v>
      </c>
      <c r="M522" s="5">
        <f ca="1">VLOOKUP(CONCATENATE($F522," ",$G522),AllocFactorMatrix,(M$4+1),FALSE)*$E528</f>
        <v>8.1502346043553428E-3</v>
      </c>
      <c r="N522" s="5">
        <f t="shared" ca="1" si="279"/>
        <v>2.8562046123908291</v>
      </c>
      <c r="O522" s="5">
        <f ca="1">VLOOKUP(CONCATENATE($F522," ",$G522),AllocFactorMatrix,(O$4+1),FALSE)*$E528</f>
        <v>2.0988984997811513</v>
      </c>
      <c r="P522" s="5">
        <f ca="1">VLOOKUP(CONCATENATE($F522," ",$G522),AllocFactorMatrix,(P$4+1),FALSE)*$E528</f>
        <v>0.39108593970931271</v>
      </c>
      <c r="Q522" s="5">
        <f ca="1">VLOOKUP(CONCATENATE($F522," ",$G522),AllocFactorMatrix,(Q$4+1),FALSE)*$E528</f>
        <v>0.17672445413425325</v>
      </c>
      <c r="R522" s="5">
        <f ca="1">VLOOKUP(CONCATENATE($F522," ",$G522),AllocFactorMatrix,(R$4+1),FALSE)*$E528</f>
        <v>7.947101158236429E-3</v>
      </c>
      <c r="S522" s="5">
        <f t="shared" ref="S522:S528" ca="1" si="281">SUBTOTAL(9,O522:R522)</f>
        <v>2.6746559947829542</v>
      </c>
      <c r="T522" s="5">
        <f ca="1">VLOOKUP(CONCATENATE($F522," ",$G522),AllocFactorMatrix,(T$4+1),FALSE)*$E528</f>
        <v>7.3319900587454259E-2</v>
      </c>
      <c r="U522" s="5">
        <f ca="1">VLOOKUP(CONCATENATE($F522," ",$G522),AllocFactorMatrix,(U$4+1),FALSE)*$E528</f>
        <v>1.1998676807339026</v>
      </c>
      <c r="V522" s="5">
        <f ca="1">VLOOKUP(CONCATENATE($F522," ",$G522),AllocFactorMatrix,(V$4+1),FALSE)*$E528</f>
        <v>6.3413344070936724</v>
      </c>
      <c r="W522" s="5">
        <f ca="1">VLOOKUP(CONCATENATE($F522," ",$G522),AllocFactorMatrix,(W$4+1),FALSE)*$E528</f>
        <v>1.1451398909709984</v>
      </c>
      <c r="X522" s="5">
        <f t="shared" ref="X522:X528" ca="1" si="282">SUBTOTAL(9,T522:W522)</f>
        <v>8.7596618793860284</v>
      </c>
      <c r="Y522" s="5">
        <f ca="1">VLOOKUP(CONCATENATE($F522," ",$G522),AllocFactorMatrix,(Y$4+1),FALSE)*$E528</f>
        <v>0.64456839874956151</v>
      </c>
      <c r="Z522" s="5">
        <f ca="1">VLOOKUP(CONCATENATE($F522," ",$G522),AllocFactorMatrix,(Z$4+1),FALSE)*$E528</f>
        <v>1.0796274295597699E-2</v>
      </c>
      <c r="AA522" s="5">
        <f t="shared" ca="1" si="280"/>
        <v>0.65536467304515922</v>
      </c>
      <c r="AB522" s="5">
        <f ca="1">VLOOKUP(CONCATENATE($F522," ",$G522),AllocFactorMatrix,(AB$4+1),FALSE)*$E528</f>
        <v>8.3642320301180687E-3</v>
      </c>
      <c r="AC522" s="5">
        <f ca="1">VLOOKUP(CONCATENATE($F522," ",$G522),AllocFactorMatrix,(AC$4+1),FALSE)*$E528</f>
        <v>0</v>
      </c>
      <c r="AD522" s="5">
        <f ca="1">VLOOKUP(CONCATENATE($F522," ",$G522),AllocFactorMatrix,(AD$4+1),FALSE)*$E528</f>
        <v>0</v>
      </c>
    </row>
    <row r="523" spans="4:30" hidden="1" outlineLevel="1">
      <c r="E523" s="55"/>
      <c r="F523" s="52" t="str">
        <f>F528</f>
        <v>LABOR_M</v>
      </c>
      <c r="G523" s="55" t="str">
        <f>$G$10</f>
        <v>SUBTRAN</v>
      </c>
      <c r="H523" s="4">
        <f t="shared" ca="1" si="278"/>
        <v>6.809233284443545</v>
      </c>
      <c r="I523" s="5">
        <f ca="1">VLOOKUP(CONCATENATE($F523," ",$G523),AllocFactorMatrix,(I$4+1),FALSE)*$E528</f>
        <v>3.3151939252671139</v>
      </c>
      <c r="J523" s="5">
        <f ca="1">VLOOKUP(CONCATENATE($F523," ",$G523),AllocFactorMatrix,(J$4+1),FALSE)*$E528</f>
        <v>0.15999559562192836</v>
      </c>
      <c r="K523" s="5">
        <f ca="1">VLOOKUP(CONCATENATE($F523," ",$G523),AllocFactorMatrix,(K$4+1),FALSE)*$E528</f>
        <v>0.58205615382661546</v>
      </c>
      <c r="L523" s="5">
        <f ca="1">VLOOKUP(CONCATENATE($F523," ",$G523),AllocFactorMatrix,(L$4+1),FALSE)*$E528</f>
        <v>1.7979166947868368E-2</v>
      </c>
      <c r="M523" s="5">
        <f ca="1">VLOOKUP(CONCATENATE($F523," ",$G523),AllocFactorMatrix,(M$4+1),FALSE)*$E528</f>
        <v>2.2392101574704834E-3</v>
      </c>
      <c r="N523" s="5">
        <f t="shared" ca="1" si="279"/>
        <v>0.60227453093195438</v>
      </c>
      <c r="O523" s="5">
        <f ca="1">VLOOKUP(CONCATENATE($F523," ",$G523),AllocFactorMatrix,(O$4+1),FALSE)*$E528</f>
        <v>0.4397525216460455</v>
      </c>
      <c r="P523" s="5">
        <f ca="1">VLOOKUP(CONCATENATE($F523," ",$G523),AllocFactorMatrix,(P$4+1),FALSE)*$E528</f>
        <v>8.1749480866053506E-2</v>
      </c>
      <c r="Q523" s="5">
        <f ca="1">VLOOKUP(CONCATENATE($F523," ",$G523),AllocFactorMatrix,(Q$4+1),FALSE)*$E528</f>
        <v>4.8641915191900836E-2</v>
      </c>
      <c r="R523" s="5">
        <f ca="1">VLOOKUP(CONCATENATE($F523," ",$G523),AllocFactorMatrix,(R$4+1),FALSE)*$E528</f>
        <v>0</v>
      </c>
      <c r="S523" s="5">
        <f t="shared" ca="1" si="281"/>
        <v>0.57014391770399986</v>
      </c>
      <c r="T523" s="5">
        <f ca="1">VLOOKUP(CONCATENATE($F523," ",$G523),AllocFactorMatrix,(T$4+1),FALSE)*$E528</f>
        <v>1.535540297748054E-2</v>
      </c>
      <c r="U523" s="5">
        <f ca="1">VLOOKUP(CONCATENATE($F523," ",$G523),AllocFactorMatrix,(U$4+1),FALSE)*$E528</f>
        <v>0.25137671382669802</v>
      </c>
      <c r="V523" s="5">
        <f ca="1">VLOOKUP(CONCATENATE($F523," ",$G523),AllocFactorMatrix,(V$4+1),FALSE)*$E528</f>
        <v>1.7512619056198462</v>
      </c>
      <c r="W523" s="5">
        <f ca="1">VLOOKUP(CONCATENATE($F523," ",$G523),AllocFactorMatrix,(W$4+1),FALSE)*$E528</f>
        <v>0</v>
      </c>
      <c r="X523" s="5">
        <f t="shared" ca="1" si="282"/>
        <v>2.0179940224240247</v>
      </c>
      <c r="Y523" s="5">
        <f ca="1">VLOOKUP(CONCATENATE($F523," ",$G523),AllocFactorMatrix,(Y$4+1),FALSE)*$E528</f>
        <v>0.13235262534297063</v>
      </c>
      <c r="Z523" s="5">
        <f ca="1">VLOOKUP(CONCATENATE($F523," ",$G523),AllocFactorMatrix,(Z$4+1),FALSE)*$E528</f>
        <v>2.206321860229306E-3</v>
      </c>
      <c r="AA523" s="5">
        <f t="shared" ca="1" si="280"/>
        <v>0.13455894720319994</v>
      </c>
      <c r="AB523" s="5">
        <f ca="1">VLOOKUP(CONCATENATE($F523," ",$G523),AllocFactorMatrix,(AB$4+1),FALSE)*$E528</f>
        <v>1.7673890472571176E-3</v>
      </c>
      <c r="AC523" s="5">
        <f ca="1">VLOOKUP(CONCATENATE($F523," ",$G523),AllocFactorMatrix,(AC$4+1),FALSE)*$E528</f>
        <v>6.0095005907534549E-3</v>
      </c>
      <c r="AD523" s="5">
        <f ca="1">VLOOKUP(CONCATENATE($F523," ",$G523),AllocFactorMatrix,(AD$4+1),FALSE)*$E528</f>
        <v>1.29545565331415E-3</v>
      </c>
    </row>
    <row r="524" spans="4:30" hidden="1" outlineLevel="1">
      <c r="E524" s="55"/>
      <c r="F524" s="52" t="str">
        <f>F528</f>
        <v>LABOR_M</v>
      </c>
      <c r="G524" s="55" t="str">
        <f>$G$11</f>
        <v>DISTPRI</v>
      </c>
      <c r="H524" s="4">
        <f t="shared" ca="1" si="278"/>
        <v>4362.66540351208</v>
      </c>
      <c r="I524" s="5">
        <f ca="1">VLOOKUP(CONCATENATE($F524," ",$G524),AllocFactorMatrix,(I$4+1),FALSE)*$E528</f>
        <v>2915.7553591473284</v>
      </c>
      <c r="J524" s="5">
        <f ca="1">VLOOKUP(CONCATENATE($F524," ",$G524),AllocFactorMatrix,(J$4+1),FALSE)*$E528</f>
        <v>137.44109594313619</v>
      </c>
      <c r="K524" s="5">
        <f ca="1">VLOOKUP(CONCATENATE($F524," ",$G524),AllocFactorMatrix,(K$4+1),FALSE)*$E528</f>
        <v>499.05705459157826</v>
      </c>
      <c r="L524" s="5">
        <f ca="1">VLOOKUP(CONCATENATE($F524," ",$G524),AllocFactorMatrix,(L$4+1),FALSE)*$E528</f>
        <v>15.42345979710106</v>
      </c>
      <c r="M524" s="5">
        <f ca="1">VLOOKUP(CONCATENATE($F524," ",$G524),AllocFactorMatrix,(M$4+1),FALSE)*$E528</f>
        <v>0</v>
      </c>
      <c r="N524" s="5">
        <f t="shared" ca="1" si="279"/>
        <v>514.48051438867935</v>
      </c>
      <c r="O524" s="5">
        <f ca="1">VLOOKUP(CONCATENATE($F524," ",$G524),AllocFactorMatrix,(O$4+1),FALSE)*$E528</f>
        <v>374.2055632289148</v>
      </c>
      <c r="P524" s="5">
        <f ca="1">VLOOKUP(CONCATENATE($F524," ",$G524),AllocFactorMatrix,(P$4+1),FALSE)*$E528</f>
        <v>69.695811333181041</v>
      </c>
      <c r="Q524" s="5">
        <f ca="1">VLOOKUP(CONCATENATE($F524," ",$G524),AllocFactorMatrix,(Q$4+1),FALSE)*$E528</f>
        <v>0</v>
      </c>
      <c r="R524" s="5">
        <f ca="1">VLOOKUP(CONCATENATE($F524," ",$G524),AllocFactorMatrix,(R$4+1),FALSE)*$E528</f>
        <v>0</v>
      </c>
      <c r="S524" s="5">
        <f t="shared" ca="1" si="281"/>
        <v>443.90137456209584</v>
      </c>
      <c r="T524" s="5">
        <f ca="1">VLOOKUP(CONCATENATE($F524," ",$G524),AllocFactorMatrix,(T$4+1),FALSE)*$E528</f>
        <v>13.340197723751876</v>
      </c>
      <c r="U524" s="5">
        <f ca="1">VLOOKUP(CONCATENATE($F524," ",$G524),AllocFactorMatrix,(U$4+1),FALSE)*$E528</f>
        <v>215.1472024697006</v>
      </c>
      <c r="V524" s="5">
        <f ca="1">VLOOKUP(CONCATENATE($F524," ",$G524),AllocFactorMatrix,(V$4+1),FALSE)*$E528</f>
        <v>0</v>
      </c>
      <c r="W524" s="5">
        <f ca="1">VLOOKUP(CONCATENATE($F524," ",$G524),AllocFactorMatrix,(W$4+1),FALSE)*$E528</f>
        <v>0</v>
      </c>
      <c r="X524" s="5">
        <f t="shared" ca="1" si="282"/>
        <v>228.48740019345249</v>
      </c>
      <c r="Y524" s="5">
        <f ca="1">VLOOKUP(CONCATENATE($F524," ",$G524),AllocFactorMatrix,(Y$4+1),FALSE)*$E528</f>
        <v>112.84017416032488</v>
      </c>
      <c r="Z524" s="5">
        <f ca="1">VLOOKUP(CONCATENATE($F524," ",$G524),AllocFactorMatrix,(Z$4+1),FALSE)*$E528</f>
        <v>1.8826158192902416</v>
      </c>
      <c r="AA524" s="5">
        <f t="shared" ca="1" si="280"/>
        <v>114.72278997961511</v>
      </c>
      <c r="AB524" s="5">
        <f ca="1">VLOOKUP(CONCATENATE($F524," ",$G524),AllocFactorMatrix,(AB$4+1),FALSE)*$E528</f>
        <v>1.525234260610856</v>
      </c>
      <c r="AC524" s="5">
        <f ca="1">VLOOKUP(CONCATENATE($F524," ",$G524),AllocFactorMatrix,(AC$4+1),FALSE)*$E528</f>
        <v>5.2252406767072292</v>
      </c>
      <c r="AD524" s="5">
        <f ca="1">VLOOKUP(CONCATENATE($F524," ",$G524),AllocFactorMatrix,(AD$4+1),FALSE)*$E528</f>
        <v>1.1263943604536277</v>
      </c>
    </row>
    <row r="525" spans="4:30" hidden="1" outlineLevel="1">
      <c r="E525" s="55"/>
      <c r="F525" s="52" t="str">
        <f>F528</f>
        <v>LABOR_M</v>
      </c>
      <c r="G525" s="55" t="str">
        <f>$G$12</f>
        <v>DISTSEC</v>
      </c>
      <c r="H525" s="4">
        <f t="shared" ca="1" si="278"/>
        <v>1800.5256710777994</v>
      </c>
      <c r="I525" s="5">
        <f ca="1">VLOOKUP(CONCATENATE($F525," ",$G525),AllocFactorMatrix,(I$4+1),FALSE)*$E528</f>
        <v>1346.2556579147722</v>
      </c>
      <c r="J525" s="5">
        <f ca="1">VLOOKUP(CONCATENATE($F525," ",$G525),AllocFactorMatrix,(J$4+1),FALSE)*$E528</f>
        <v>64.90341433236361</v>
      </c>
      <c r="K525" s="5">
        <f ca="1">VLOOKUP(CONCATENATE($F525," ",$G525),AllocFactorMatrix,(K$4+1),FALSE)*$E528</f>
        <v>195.84064872270213</v>
      </c>
      <c r="L525" s="5">
        <f ca="1">VLOOKUP(CONCATENATE($F525," ",$G525),AllocFactorMatrix,(L$4+1),FALSE)*$E528</f>
        <v>0</v>
      </c>
      <c r="M525" s="5">
        <f ca="1">VLOOKUP(CONCATENATE($F525," ",$G525),AllocFactorMatrix,(M$4+1),FALSE)*$E528</f>
        <v>0</v>
      </c>
      <c r="N525" s="5">
        <f t="shared" ca="1" si="279"/>
        <v>195.84064872270213</v>
      </c>
      <c r="O525" s="5">
        <f ca="1">VLOOKUP(CONCATENATE($F525," ",$G525),AllocFactorMatrix,(O$4+1),FALSE)*$E528</f>
        <v>124.79042362452795</v>
      </c>
      <c r="P525" s="5">
        <f ca="1">VLOOKUP(CONCATENATE($F525," ",$G525),AllocFactorMatrix,(P$4+1),FALSE)*$E528</f>
        <v>0</v>
      </c>
      <c r="Q525" s="5">
        <f ca="1">VLOOKUP(CONCATENATE($F525," ",$G525),AllocFactorMatrix,(Q$4+1),FALSE)*$E528</f>
        <v>0</v>
      </c>
      <c r="R525" s="5">
        <f ca="1">VLOOKUP(CONCATENATE($F525," ",$G525),AllocFactorMatrix,(R$4+1),FALSE)*$E528</f>
        <v>0</v>
      </c>
      <c r="S525" s="5">
        <f t="shared" ca="1" si="281"/>
        <v>124.79042362452795</v>
      </c>
      <c r="T525" s="5">
        <f ca="1">VLOOKUP(CONCATENATE($F525," ",$G525),AllocFactorMatrix,(T$4+1),FALSE)*$E528</f>
        <v>3.3740712611691994</v>
      </c>
      <c r="U525" s="5">
        <f ca="1">VLOOKUP(CONCATENATE($F525," ",$G525),AllocFactorMatrix,(U$4+1),FALSE)*$E528</f>
        <v>0</v>
      </c>
      <c r="V525" s="5">
        <f ca="1">VLOOKUP(CONCATENATE($F525," ",$G525),AllocFactorMatrix,(V$4+1),FALSE)*$E528</f>
        <v>0</v>
      </c>
      <c r="W525" s="5">
        <f ca="1">VLOOKUP(CONCATENATE($F525," ",$G525),AllocFactorMatrix,(W$4+1),FALSE)*$E528</f>
        <v>0</v>
      </c>
      <c r="X525" s="5">
        <f t="shared" ca="1" si="282"/>
        <v>3.3740712611691994</v>
      </c>
      <c r="Y525" s="5">
        <f ca="1">VLOOKUP(CONCATENATE($F525," ",$G525),AllocFactorMatrix,(Y$4+1),FALSE)*$E528</f>
        <v>46.028210602004364</v>
      </c>
      <c r="Z525" s="5">
        <f ca="1">VLOOKUP(CONCATENATE($F525," ",$G525),AllocFactorMatrix,(Z$4+1),FALSE)*$E528</f>
        <v>0</v>
      </c>
      <c r="AA525" s="5">
        <f t="shared" ca="1" si="280"/>
        <v>46.028210602004364</v>
      </c>
      <c r="AB525" s="5">
        <f ca="1">VLOOKUP(CONCATENATE($F525," ",$G525),AllocFactorMatrix,(AB$4+1),FALSE)*$E528</f>
        <v>0.47763622208928763</v>
      </c>
      <c r="AC525" s="5">
        <f ca="1">VLOOKUP(CONCATENATE($F525," ",$G525),AllocFactorMatrix,(AC$4+1),FALSE)*$E528</f>
        <v>16.217586802323972</v>
      </c>
      <c r="AD525" s="5">
        <f ca="1">VLOOKUP(CONCATENATE($F525," ",$G525),AllocFactorMatrix,(AD$4+1),FALSE)*$E528</f>
        <v>2.6380215958469893</v>
      </c>
    </row>
    <row r="526" spans="4:30" hidden="1" outlineLevel="1">
      <c r="E526" s="55"/>
      <c r="F526" s="52" t="str">
        <f>F528</f>
        <v>LABOR_M</v>
      </c>
      <c r="G526" s="55" t="str">
        <f>$G$13</f>
        <v>ENERGY</v>
      </c>
      <c r="H526" s="4">
        <f t="shared" ca="1" si="278"/>
        <v>2230.418606105864</v>
      </c>
      <c r="I526" s="5">
        <f ca="1">VLOOKUP(CONCATENATE($F526," ",$G526),AllocFactorMatrix,(I$4+1),FALSE)*$E528</f>
        <v>836.9134802458525</v>
      </c>
      <c r="J526" s="5">
        <f ca="1">VLOOKUP(CONCATENATE($F526," ",$G526),AllocFactorMatrix,(J$4+1),FALSE)*$E528</f>
        <v>54.237401483047556</v>
      </c>
      <c r="K526" s="5">
        <f ca="1">VLOOKUP(CONCATENATE($F526," ",$G526),AllocFactorMatrix,(K$4+1),FALSE)*$E528</f>
        <v>181.97236151230283</v>
      </c>
      <c r="L526" s="5">
        <f ca="1">VLOOKUP(CONCATENATE($F526," ",$G526),AllocFactorMatrix,(L$4+1),FALSE)*$E528</f>
        <v>5.7834947685954585</v>
      </c>
      <c r="M526" s="5">
        <f ca="1">VLOOKUP(CONCATENATE($F526," ",$G526),AllocFactorMatrix,(M$4+1),FALSE)*$E528</f>
        <v>0.53317060739630862</v>
      </c>
      <c r="N526" s="5">
        <f t="shared" ca="1" si="279"/>
        <v>188.28902688829459</v>
      </c>
      <c r="O526" s="5">
        <f ca="1">VLOOKUP(CONCATENATE($F526," ",$G526),AllocFactorMatrix,(O$4+1),FALSE)*$E528</f>
        <v>165.90674109822424</v>
      </c>
      <c r="P526" s="5">
        <f ca="1">VLOOKUP(CONCATENATE($F526," ",$G526),AllocFactorMatrix,(P$4+1),FALSE)*$E528</f>
        <v>30.755917477541082</v>
      </c>
      <c r="Q526" s="5">
        <f ca="1">VLOOKUP(CONCATENATE($F526," ",$G526),AllocFactorMatrix,(Q$4+1),FALSE)*$E528</f>
        <v>13.974701675579826</v>
      </c>
      <c r="R526" s="5">
        <f ca="1">VLOOKUP(CONCATENATE($F526," ",$G526),AllocFactorMatrix,(R$4+1),FALSE)*$E528</f>
        <v>0.64750575861161008</v>
      </c>
      <c r="S526" s="5">
        <f t="shared" ca="1" si="281"/>
        <v>211.28486600995677</v>
      </c>
      <c r="T526" s="5">
        <f ca="1">VLOOKUP(CONCATENATE($F526," ",$G526),AllocFactorMatrix,(T$4+1),FALSE)*$E528</f>
        <v>6.357860711529141</v>
      </c>
      <c r="U526" s="5">
        <f ca="1">VLOOKUP(CONCATENATE($F526," ",$G526),AllocFactorMatrix,(U$4+1),FALSE)*$E528</f>
        <v>111.63450951293802</v>
      </c>
      <c r="V526" s="5">
        <f ca="1">VLOOKUP(CONCATENATE($F526," ",$G526),AllocFactorMatrix,(V$4+1),FALSE)*$E528</f>
        <v>633.81439672555496</v>
      </c>
      <c r="W526" s="5">
        <f ca="1">VLOOKUP(CONCATENATE($F526," ",$G526),AllocFactorMatrix,(W$4+1),FALSE)*$E528</f>
        <v>120.24942527102202</v>
      </c>
      <c r="X526" s="5">
        <f t="shared" ca="1" si="282"/>
        <v>872.05619222104417</v>
      </c>
      <c r="Y526" s="5">
        <f ca="1">VLOOKUP(CONCATENATE($F526," ",$G526),AllocFactorMatrix,(Y$4+1),FALSE)*$E528</f>
        <v>44.949137168312831</v>
      </c>
      <c r="Z526" s="5">
        <f ca="1">VLOOKUP(CONCATENATE($F526," ",$G526),AllocFactorMatrix,(Z$4+1),FALSE)*$E528</f>
        <v>0.7317002972317812</v>
      </c>
      <c r="AA526" s="5">
        <f t="shared" ca="1" si="280"/>
        <v>45.680837465544613</v>
      </c>
      <c r="AB526" s="5">
        <f ca="1">VLOOKUP(CONCATENATE($F526," ",$G526),AllocFactorMatrix,(AB$4+1),FALSE)*$E528</f>
        <v>0.81615282330821304</v>
      </c>
      <c r="AC526" s="5">
        <f ca="1">VLOOKUP(CONCATENATE($F526," ",$G526),AllocFactorMatrix,(AC$4+1),FALSE)*$E528</f>
        <v>17.648211909090563</v>
      </c>
      <c r="AD526" s="5">
        <f ca="1">VLOOKUP(CONCATENATE($F526," ",$G526),AllocFactorMatrix,(AD$4+1),FALSE)*$E528</f>
        <v>3.4924370597251402</v>
      </c>
    </row>
    <row r="527" spans="4:30" hidden="1" outlineLevel="1">
      <c r="E527" s="55"/>
      <c r="F527" s="52" t="str">
        <f>F528</f>
        <v>LABOR_M</v>
      </c>
      <c r="G527" s="55" t="str">
        <f>$G$14</f>
        <v>CUSTOMER</v>
      </c>
      <c r="H527" s="4">
        <f t="shared" ca="1" si="278"/>
        <v>1681.1453522072973</v>
      </c>
      <c r="I527" s="5">
        <f ca="1">VLOOKUP(CONCATENATE($F527," ",$G527),AllocFactorMatrix,(I$4+1),FALSE)*$E528</f>
        <v>1201.1800224025958</v>
      </c>
      <c r="J527" s="5">
        <f ca="1">VLOOKUP(CONCATENATE($F527," ",$G527),AllocFactorMatrix,(J$4+1),FALSE)*$E528</f>
        <v>205.56145448329391</v>
      </c>
      <c r="K527" s="5">
        <f ca="1">VLOOKUP(CONCATENATE($F527," ",$G527),AllocFactorMatrix,(K$4+1),FALSE)*$E528</f>
        <v>59.190619817670992</v>
      </c>
      <c r="L527" s="5">
        <f ca="1">VLOOKUP(CONCATENATE($F527," ",$G527),AllocFactorMatrix,(L$4+1),FALSE)*$E528</f>
        <v>9.8944766780536391</v>
      </c>
      <c r="M527" s="5">
        <f ca="1">VLOOKUP(CONCATENATE($F527," ",$G527),AllocFactorMatrix,(M$4+1),FALSE)*$E528</f>
        <v>1.5632798663694554</v>
      </c>
      <c r="N527" s="5">
        <f t="shared" ca="1" si="279"/>
        <v>70.648376362094083</v>
      </c>
      <c r="O527" s="5">
        <f ca="1">VLOOKUP(CONCATENATE($F527," ",$G527),AllocFactorMatrix,(O$4+1),FALSE)*$E528</f>
        <v>11.045107972785182</v>
      </c>
      <c r="P527" s="5">
        <f ca="1">VLOOKUP(CONCATENATE($F527," ",$G527),AllocFactorMatrix,(P$4+1),FALSE)*$E528</f>
        <v>2.8366896981225795</v>
      </c>
      <c r="Q527" s="5">
        <f ca="1">VLOOKUP(CONCATENATE($F527," ",$G527),AllocFactorMatrix,(Q$4+1),FALSE)*$E528</f>
        <v>5.4257020581592892</v>
      </c>
      <c r="R527" s="5">
        <f ca="1">VLOOKUP(CONCATENATE($F527," ",$G527),AllocFactorMatrix,(R$4+1),FALSE)*$E528</f>
        <v>0.94697311470131695</v>
      </c>
      <c r="S527" s="5">
        <f t="shared" ca="1" si="281"/>
        <v>20.254472843768369</v>
      </c>
      <c r="T527" s="5">
        <f ca="1">VLOOKUP(CONCATENATE($F527," ",$G527),AllocFactorMatrix,(T$4+1),FALSE)*$E528</f>
        <v>7.6815985786919172E-2</v>
      </c>
      <c r="U527" s="5">
        <f ca="1">VLOOKUP(CONCATENATE($F527," ",$G527),AllocFactorMatrix,(U$4+1),FALSE)*$E528</f>
        <v>1.6887692115863457</v>
      </c>
      <c r="V527" s="5">
        <f ca="1">VLOOKUP(CONCATENATE($F527," ",$G527),AllocFactorMatrix,(V$4+1),FALSE)*$E528</f>
        <v>7.983261429523389</v>
      </c>
      <c r="W527" s="5">
        <f ca="1">VLOOKUP(CONCATENATE($F527," ",$G527),AllocFactorMatrix,(W$4+1),FALSE)*$E528</f>
        <v>1.4209887159276176</v>
      </c>
      <c r="X527" s="5">
        <f t="shared" ca="1" si="282"/>
        <v>11.169835342824271</v>
      </c>
      <c r="Y527" s="5">
        <f ca="1">VLOOKUP(CONCATENATE($F527," ",$G527),AllocFactorMatrix,(Y$4+1),FALSE)*$E528</f>
        <v>3.0230686469462063</v>
      </c>
      <c r="Z527" s="5">
        <f ca="1">VLOOKUP(CONCATENATE($F527," ",$G527),AllocFactorMatrix,(Z$4+1),FALSE)*$E528</f>
        <v>4.7893715226049807E-2</v>
      </c>
      <c r="AA527" s="5">
        <f t="shared" ca="1" si="280"/>
        <v>3.0709623621722559</v>
      </c>
      <c r="AB527" s="5">
        <f ca="1">VLOOKUP(CONCATENATE($F527," ",$G527),AllocFactorMatrix,(AB$4+1),FALSE)*$E528</f>
        <v>8.6142152630547114E-2</v>
      </c>
      <c r="AC527" s="5">
        <f ca="1">VLOOKUP(CONCATENATE($F527," ",$G527),AllocFactorMatrix,(AC$4+1),FALSE)*$E528</f>
        <v>132.57554178983381</v>
      </c>
      <c r="AD527" s="5">
        <f ca="1">VLOOKUP(CONCATENATE($F527," ",$G527),AllocFactorMatrix,(AD$4+1),FALSE)*$E528</f>
        <v>36.598544468084235</v>
      </c>
    </row>
    <row r="528" spans="4:30" collapsed="1">
      <c r="D528" s="1" t="str">
        <f>+D2000</f>
        <v>Adj 23 - Pension &amp; OPEB Expense Adjustment</v>
      </c>
      <c r="E528" s="61">
        <f>+ROUND(E2000/8,0)</f>
        <v>18585</v>
      </c>
      <c r="F528" s="10" t="str">
        <f>+F2000</f>
        <v>LABOR_M</v>
      </c>
      <c r="G528" s="55" t="str">
        <f>$G$15</f>
        <v>TOTAL</v>
      </c>
      <c r="H528" s="4">
        <f t="shared" ca="1" si="278"/>
        <v>18585.000000000004</v>
      </c>
      <c r="I528" s="5">
        <f ca="1">VLOOKUP(CONCATENATE($F528," ",$G528),AllocFactorMatrix,(I$4+1),FALSE)*$E528</f>
        <v>10492.067516555251</v>
      </c>
      <c r="J528" s="5">
        <f ca="1">VLOOKUP(CONCATENATE($F528," ",$G528),AllocFactorMatrix,(J$4+1),FALSE)*$E528</f>
        <v>669.36318971254275</v>
      </c>
      <c r="K528" s="5">
        <f ca="1">VLOOKUP(CONCATENATE($F528," ",$G528),AllocFactorMatrix,(K$4+1),FALSE)*$E528</f>
        <v>1695.0910235431629</v>
      </c>
      <c r="L528" s="5">
        <f ca="1">VLOOKUP(CONCATENATE($F528," ",$G528),AllocFactorMatrix,(L$4+1),FALSE)*$E528</f>
        <v>54.992669558445201</v>
      </c>
      <c r="M528" s="5">
        <f ca="1">VLOOKUP(CONCATENATE($F528," ",$G528),AllocFactorMatrix,(M$4+1),FALSE)*$E528</f>
        <v>4.3374475363709504</v>
      </c>
      <c r="N528" s="5">
        <f t="shared" ca="1" si="279"/>
        <v>1754.4211406379791</v>
      </c>
      <c r="O528" s="5">
        <f ca="1">VLOOKUP(CONCATENATE($F528," ",$G528),AllocFactorMatrix,(O$4+1),FALSE)*$E528</f>
        <v>1252.9262681259152</v>
      </c>
      <c r="P528" s="5">
        <f ca="1">VLOOKUP(CONCATENATE($F528," ",$G528),AllocFactorMatrix,(P$4+1),FALSE)*$E528</f>
        <v>210.79612086206623</v>
      </c>
      <c r="Q528" s="5">
        <f ca="1">VLOOKUP(CONCATENATE($F528," ",$G528),AllocFactorMatrix,(Q$4+1),FALSE)*$E528</f>
        <v>67.992833480654397</v>
      </c>
      <c r="R528" s="5">
        <f ca="1">VLOOKUP(CONCATENATE($F528," ",$G528),AllocFactorMatrix,(R$4+1),FALSE)*$E528</f>
        <v>3.7774387494238075</v>
      </c>
      <c r="S528" s="5">
        <f t="shared" ca="1" si="281"/>
        <v>1535.4926612180595</v>
      </c>
      <c r="T528" s="5">
        <f ca="1">VLOOKUP(CONCATENATE($F528," ",$G528),AllocFactorMatrix,(T$4+1),FALSE)*$E528</f>
        <v>43.304273877302421</v>
      </c>
      <c r="U528" s="5">
        <f ca="1">VLOOKUP(CONCATENATE($F528," ",$G528),AllocFactorMatrix,(U$4+1),FALSE)*$E528</f>
        <v>658.30908116488763</v>
      </c>
      <c r="V528" s="5">
        <f ca="1">VLOOKUP(CONCATENATE($F528," ",$G528),AllocFactorMatrix,(V$4+1),FALSE)*$E528</f>
        <v>2385.4266558612567</v>
      </c>
      <c r="W528" s="5">
        <f ca="1">VLOOKUP(CONCATENATE($F528," ",$G528),AllocFactorMatrix,(W$4+1),FALSE)*$E528</f>
        <v>436.22466273120705</v>
      </c>
      <c r="X528" s="5">
        <f t="shared" ca="1" si="282"/>
        <v>3523.2646736346537</v>
      </c>
      <c r="Y528" s="5">
        <f ca="1">VLOOKUP(CONCATENATE($F528," ",$G528),AllocFactorMatrix,(Y$4+1),FALSE)*$E528</f>
        <v>384.02705688072649</v>
      </c>
      <c r="Z528" s="5">
        <f ca="1">VLOOKUP(CONCATENATE($F528," ",$G528),AllocFactorMatrix,(Z$4+1),FALSE)*$E528</f>
        <v>5.6300048795491024</v>
      </c>
      <c r="AA528" s="5">
        <f t="shared" ca="1" si="280"/>
        <v>389.65706176027561</v>
      </c>
      <c r="AB528" s="5">
        <f ca="1">VLOOKUP(CONCATENATE($F528," ",$G528),AllocFactorMatrix,(AB$4+1),FALSE)*$E528</f>
        <v>5.2044728629287844</v>
      </c>
      <c r="AC528" s="5">
        <f ca="1">VLOOKUP(CONCATENATE($F528," ",$G528),AllocFactorMatrix,(AC$4+1),FALSE)*$E528</f>
        <v>171.6725906785463</v>
      </c>
      <c r="AD528" s="5">
        <f ca="1">VLOOKUP(CONCATENATE($F528," ",$G528),AllocFactorMatrix,(AD$4+1),FALSE)*$E528</f>
        <v>43.856692939763299</v>
      </c>
    </row>
    <row r="529" spans="4:30" hidden="1" outlineLevel="1">
      <c r="E529" s="55"/>
      <c r="F529" s="52" t="str">
        <f>F536</f>
        <v>LABOR_M</v>
      </c>
      <c r="G529" s="55" t="str">
        <f>$G$8</f>
        <v>PRODUCTION</v>
      </c>
      <c r="H529" s="4">
        <f t="shared" ref="H529:H536" ca="1" si="283">SUBTOTAL(9,I529:AD529)</f>
        <v>24460.094269083344</v>
      </c>
      <c r="I529" s="5">
        <f ca="1">VLOOKUP(CONCATENATE($F529," ",$G529),AllocFactorMatrix,(I$4+1),FALSE)*$E536</f>
        <v>12048.626381922764</v>
      </c>
      <c r="J529" s="5">
        <f ca="1">VLOOKUP(CONCATENATE($F529," ",$G529),AllocFactorMatrix,(J$4+1),FALSE)*$E536</f>
        <v>595.60665449915211</v>
      </c>
      <c r="K529" s="5">
        <f ca="1">VLOOKUP(CONCATENATE($F529," ",$G529),AllocFactorMatrix,(K$4+1),FALSE)*$E536</f>
        <v>2181.6730407453101</v>
      </c>
      <c r="L529" s="5">
        <f ca="1">VLOOKUP(CONCATENATE($F529," ",$G529),AllocFactorMatrix,(L$4+1),FALSE)*$E536</f>
        <v>68.671321515631831</v>
      </c>
      <c r="M529" s="5">
        <f ca="1">VLOOKUP(CONCATENATE($F529," ",$G529),AllocFactorMatrix,(M$4+1),FALSE)*$E536</f>
        <v>6.4397767950167077</v>
      </c>
      <c r="N529" s="5">
        <f t="shared" ref="N529:N536" ca="1" si="284">SUBTOTAL(9,K529:M529)</f>
        <v>2256.7841390559588</v>
      </c>
      <c r="O529" s="5">
        <f ca="1">VLOOKUP(CONCATENATE($F529," ",$G529),AllocFactorMatrix,(O$4+1),FALSE)*$E536</f>
        <v>1658.410893689256</v>
      </c>
      <c r="P529" s="5">
        <f ca="1">VLOOKUP(CONCATENATE($F529," ",$G529),AllocFactorMatrix,(P$4+1),FALSE)*$E536</f>
        <v>309.01026555131187</v>
      </c>
      <c r="Q529" s="5">
        <f ca="1">VLOOKUP(CONCATENATE($F529," ",$G529),AllocFactorMatrix,(Q$4+1),FALSE)*$E536</f>
        <v>139.6359852313449</v>
      </c>
      <c r="R529" s="5">
        <f ca="1">VLOOKUP(CONCATENATE($F529," ",$G529),AllocFactorMatrix,(R$4+1),FALSE)*$E536</f>
        <v>6.2792741694960501</v>
      </c>
      <c r="S529" s="5">
        <f ca="1">SUBTOTAL(9,O529:R529)</f>
        <v>2113.3364186414092</v>
      </c>
      <c r="T529" s="5">
        <f ca="1">VLOOKUP(CONCATENATE($F529," ",$G529),AllocFactorMatrix,(T$4+1),FALSE)*$E536</f>
        <v>57.932540268681812</v>
      </c>
      <c r="U529" s="5">
        <f ca="1">VLOOKUP(CONCATENATE($F529," ",$G529),AllocFactorMatrix,(U$4+1),FALSE)*$E536</f>
        <v>948.05615084400074</v>
      </c>
      <c r="V529" s="5">
        <f ca="1">VLOOKUP(CONCATENATE($F529," ",$G529),AllocFactorMatrix,(V$4+1),FALSE)*$E536</f>
        <v>5010.5033961133358</v>
      </c>
      <c r="W529" s="5">
        <f ca="1">VLOOKUP(CONCATENATE($F529," ",$G529),AllocFactorMatrix,(W$4+1),FALSE)*$E536</f>
        <v>904.81386793236913</v>
      </c>
      <c r="X529" s="5">
        <f ca="1">SUBTOTAL(9,T529:W529)</f>
        <v>6921.3059551583874</v>
      </c>
      <c r="Y529" s="5">
        <f ca="1">VLOOKUP(CONCATENATE($F529," ",$G529),AllocFactorMatrix,(Y$4+1),FALSE)*$E536</f>
        <v>509.29535388470248</v>
      </c>
      <c r="Z529" s="5">
        <f ca="1">VLOOKUP(CONCATENATE($F529," ",$G529),AllocFactorMatrix,(Z$4+1),FALSE)*$E536</f>
        <v>8.5305025016423652</v>
      </c>
      <c r="AA529" s="5">
        <f t="shared" ref="AA529:AA536" ca="1" si="285">SUBTOTAL(9,Y529:Z529)</f>
        <v>517.82585638634487</v>
      </c>
      <c r="AB529" s="5">
        <f ca="1">VLOOKUP(CONCATENATE($F529," ",$G529),AllocFactorMatrix,(AB$4+1),FALSE)*$E536</f>
        <v>6.6088634193310183</v>
      </c>
      <c r="AC529" s="5">
        <f ca="1">VLOOKUP(CONCATENATE($F529," ",$G529),AllocFactorMatrix,(AC$4+1),FALSE)*$E536</f>
        <v>0</v>
      </c>
      <c r="AD529" s="5">
        <f ca="1">VLOOKUP(CONCATENATE($F529," ",$G529),AllocFactorMatrix,(AD$4+1),FALSE)*$E536</f>
        <v>0</v>
      </c>
    </row>
    <row r="530" spans="4:30" hidden="1" outlineLevel="1">
      <c r="E530" s="55"/>
      <c r="F530" s="52" t="str">
        <f>F536</f>
        <v>LABOR_M</v>
      </c>
      <c r="G530" s="55" t="str">
        <f>$G$9</f>
        <v>BULKTRAN</v>
      </c>
      <c r="H530" s="4">
        <f t="shared" ca="1" si="283"/>
        <v>89.372736443185659</v>
      </c>
      <c r="I530" s="5">
        <f ca="1">VLOOKUP(CONCATENATE($F530," ",$G530),AllocFactorMatrix,(I$4+1),FALSE)*$E536</f>
        <v>44.023489782500782</v>
      </c>
      <c r="J530" s="5">
        <f ca="1">VLOOKUP(CONCATENATE($F530," ",$G530),AllocFactorMatrix,(J$4+1),FALSE)*$E536</f>
        <v>2.1762384057383728</v>
      </c>
      <c r="K530" s="5">
        <f ca="1">VLOOKUP(CONCATENATE($F530," ",$G530),AllocFactorMatrix,(K$4+1),FALSE)*$E536</f>
        <v>7.9714365582876843</v>
      </c>
      <c r="L530" s="5">
        <f ca="1">VLOOKUP(CONCATENATE($F530," ",$G530),AllocFactorMatrix,(L$4+1),FALSE)*$E536</f>
        <v>0.25091252108456524</v>
      </c>
      <c r="M530" s="5">
        <f ca="1">VLOOKUP(CONCATENATE($F530," ",$G530),AllocFactorMatrix,(M$4+1),FALSE)*$E536</f>
        <v>2.3529773349297064E-2</v>
      </c>
      <c r="N530" s="5">
        <f t="shared" ca="1" si="284"/>
        <v>8.2458788527215461</v>
      </c>
      <c r="O530" s="5">
        <f ca="1">VLOOKUP(CONCATENATE($F530," ",$G530),AllocFactorMatrix,(O$4+1),FALSE)*$E536</f>
        <v>6.0595318270517993</v>
      </c>
      <c r="P530" s="5">
        <f ca="1">VLOOKUP(CONCATENATE($F530," ",$G530),AllocFactorMatrix,(P$4+1),FALSE)*$E536</f>
        <v>1.129067317465869</v>
      </c>
      <c r="Q530" s="5">
        <f ca="1">VLOOKUP(CONCATENATE($F530," ",$G530),AllocFactorMatrix,(Q$4+1),FALSE)*$E536</f>
        <v>0.51020449752883279</v>
      </c>
      <c r="R530" s="5">
        <f ca="1">VLOOKUP(CONCATENATE($F530," ",$G530),AllocFactorMatrix,(R$4+1),FALSE)*$E536</f>
        <v>2.2943325942705168E-2</v>
      </c>
      <c r="S530" s="5">
        <f t="shared" ref="S530:S536" ca="1" si="286">SUBTOTAL(9,O530:R530)</f>
        <v>7.7217469679892066</v>
      </c>
      <c r="T530" s="5">
        <f ca="1">VLOOKUP(CONCATENATE($F530," ",$G530),AllocFactorMatrix,(T$4+1),FALSE)*$E536</f>
        <v>0.21167496723270693</v>
      </c>
      <c r="U530" s="5">
        <f ca="1">VLOOKUP(CONCATENATE($F530," ",$G530),AllocFactorMatrix,(U$4+1),FALSE)*$E536</f>
        <v>3.4640247731922273</v>
      </c>
      <c r="V530" s="5">
        <f ca="1">VLOOKUP(CONCATENATE($F530," ",$G530),AllocFactorMatrix,(V$4+1),FALSE)*$E536</f>
        <v>18.307468260027495</v>
      </c>
      <c r="W530" s="5">
        <f ca="1">VLOOKUP(CONCATENATE($F530," ",$G530),AllocFactorMatrix,(W$4+1),FALSE)*$E536</f>
        <v>3.3060253349501707</v>
      </c>
      <c r="X530" s="5">
        <f t="shared" ref="X530:X536" ca="1" si="287">SUBTOTAL(9,T530:W530)</f>
        <v>25.289193335402601</v>
      </c>
      <c r="Y530" s="5">
        <f ca="1">VLOOKUP(CONCATENATE($F530," ",$G530),AllocFactorMatrix,(Y$4+1),FALSE)*$E536</f>
        <v>1.8608726088193555</v>
      </c>
      <c r="Z530" s="5">
        <f ca="1">VLOOKUP(CONCATENATE($F530," ",$G530),AllocFactorMatrix,(Z$4+1),FALSE)*$E536</f>
        <v>3.1168904887290533E-2</v>
      </c>
      <c r="AA530" s="5">
        <f t="shared" ca="1" si="285"/>
        <v>1.892041513706646</v>
      </c>
      <c r="AB530" s="5">
        <f ca="1">VLOOKUP(CONCATENATE($F530," ",$G530),AllocFactorMatrix,(AB$4+1),FALSE)*$E536</f>
        <v>2.4147585126499057E-2</v>
      </c>
      <c r="AC530" s="5">
        <f ca="1">VLOOKUP(CONCATENATE($F530," ",$G530),AllocFactorMatrix,(AC$4+1),FALSE)*$E536</f>
        <v>0</v>
      </c>
      <c r="AD530" s="5">
        <f ca="1">VLOOKUP(CONCATENATE($F530," ",$G530),AllocFactorMatrix,(AD$4+1),FALSE)*$E536</f>
        <v>0</v>
      </c>
    </row>
    <row r="531" spans="4:30" hidden="1" outlineLevel="1">
      <c r="E531" s="55"/>
      <c r="F531" s="52" t="str">
        <f>F536</f>
        <v>LABOR_M</v>
      </c>
      <c r="G531" s="55" t="str">
        <f>$G$10</f>
        <v>SUBTRAN</v>
      </c>
      <c r="H531" s="4">
        <f t="shared" ca="1" si="283"/>
        <v>19.658294962433065</v>
      </c>
      <c r="I531" s="5">
        <f ca="1">VLOOKUP(CONCATENATE($F531," ",$G531),AllocFactorMatrix,(I$4+1),FALSE)*$E536</f>
        <v>9.5709835921553399</v>
      </c>
      <c r="J531" s="5">
        <f ca="1">VLOOKUP(CONCATENATE($F531," ",$G531),AllocFactorMatrix,(J$4+1),FALSE)*$E536</f>
        <v>0.46190818849042597</v>
      </c>
      <c r="K531" s="5">
        <f ca="1">VLOOKUP(CONCATENATE($F531," ",$G531),AllocFactorMatrix,(K$4+1),FALSE)*$E536</f>
        <v>1.6803994045502855</v>
      </c>
      <c r="L531" s="5">
        <f ca="1">VLOOKUP(CONCATENATE($F531," ",$G531),AllocFactorMatrix,(L$4+1),FALSE)*$E536</f>
        <v>5.190595655571037E-2</v>
      </c>
      <c r="M531" s="5">
        <f ca="1">VLOOKUP(CONCATENATE($F531," ",$G531),AllocFactorMatrix,(M$4+1),FALSE)*$E536</f>
        <v>6.4646123755221305E-3</v>
      </c>
      <c r="N531" s="5">
        <f t="shared" ca="1" si="284"/>
        <v>1.7387699734815178</v>
      </c>
      <c r="O531" s="5">
        <f ca="1">VLOOKUP(CONCATENATE($F531," ",$G531),AllocFactorMatrix,(O$4+1),FALSE)*$E536</f>
        <v>1.2695680144696568</v>
      </c>
      <c r="P531" s="5">
        <f ca="1">VLOOKUP(CONCATENATE($F531," ",$G531),AllocFactorMatrix,(P$4+1),FALSE)*$E536</f>
        <v>0.23601121312177029</v>
      </c>
      <c r="Q531" s="5">
        <f ca="1">VLOOKUP(CONCATENATE($F531," ",$G531),AllocFactorMatrix,(Q$4+1),FALSE)*$E536</f>
        <v>0.1404294839720979</v>
      </c>
      <c r="R531" s="5">
        <f ca="1">VLOOKUP(CONCATENATE($F531," ",$G531),AllocFactorMatrix,(R$4+1),FALSE)*$E536</f>
        <v>0</v>
      </c>
      <c r="S531" s="5">
        <f t="shared" ca="1" si="286"/>
        <v>1.6460087115635249</v>
      </c>
      <c r="T531" s="5">
        <f ca="1">VLOOKUP(CONCATENATE($F531," ",$G531),AllocFactorMatrix,(T$4+1),FALSE)*$E536</f>
        <v>4.433113514967546E-2</v>
      </c>
      <c r="U531" s="5">
        <f ca="1">VLOOKUP(CONCATENATE($F531," ",$G531),AllocFactorMatrix,(U$4+1),FALSE)*$E536</f>
        <v>0.72572599302509999</v>
      </c>
      <c r="V531" s="5">
        <f ca="1">VLOOKUP(CONCATENATE($F531," ",$G531),AllocFactorMatrix,(V$4+1),FALSE)*$E536</f>
        <v>5.0559030156595552</v>
      </c>
      <c r="W531" s="5">
        <f ca="1">VLOOKUP(CONCATENATE($F531," ",$G531),AllocFactorMatrix,(W$4+1),FALSE)*$E536</f>
        <v>0</v>
      </c>
      <c r="X531" s="5">
        <f t="shared" ca="1" si="287"/>
        <v>5.8259601438343305</v>
      </c>
      <c r="Y531" s="5">
        <f ca="1">VLOOKUP(CONCATENATE($F531," ",$G531),AllocFactorMatrix,(Y$4+1),FALSE)*$E536</f>
        <v>0.38210277712010166</v>
      </c>
      <c r="Z531" s="5">
        <f ca="1">VLOOKUP(CONCATENATE($F531," ",$G531),AllocFactorMatrix,(Z$4+1),FALSE)*$E536</f>
        <v>6.3696636755772619E-3</v>
      </c>
      <c r="AA531" s="5">
        <f t="shared" ca="1" si="285"/>
        <v>0.38847244079567894</v>
      </c>
      <c r="AB531" s="5">
        <f ca="1">VLOOKUP(CONCATENATE($F531," ",$G531),AllocFactorMatrix,(AB$4+1),FALSE)*$E536</f>
        <v>5.1024621646801526E-3</v>
      </c>
      <c r="AC531" s="5">
        <f ca="1">VLOOKUP(CONCATENATE($F531," ",$G531),AllocFactorMatrix,(AC$4+1),FALSE)*$E536</f>
        <v>1.7349462157485961E-2</v>
      </c>
      <c r="AD531" s="5">
        <f ca="1">VLOOKUP(CONCATENATE($F531," ",$G531),AllocFactorMatrix,(AD$4+1),FALSE)*$E536</f>
        <v>3.7399877900764445E-3</v>
      </c>
    </row>
    <row r="532" spans="4:30" hidden="1" outlineLevel="1">
      <c r="E532" s="55"/>
      <c r="F532" s="52" t="str">
        <f>F536</f>
        <v>LABOR_M</v>
      </c>
      <c r="G532" s="55" t="str">
        <f>$G$11</f>
        <v>DISTPRI</v>
      </c>
      <c r="H532" s="4">
        <f t="shared" ca="1" si="283"/>
        <v>12595.039667766512</v>
      </c>
      <c r="I532" s="5">
        <f ca="1">VLOOKUP(CONCATENATE($F532," ",$G532),AllocFactorMatrix,(I$4+1),FALSE)*$E536</f>
        <v>8417.8021950524562</v>
      </c>
      <c r="J532" s="5">
        <f ca="1">VLOOKUP(CONCATENATE($F532," ",$G532),AllocFactorMatrix,(J$4+1),FALSE)*$E536</f>
        <v>396.79322049120105</v>
      </c>
      <c r="K532" s="5">
        <f ca="1">VLOOKUP(CONCATENATE($F532," ",$G532),AllocFactorMatrix,(K$4+1),FALSE)*$E536</f>
        <v>1440.7805361372684</v>
      </c>
      <c r="L532" s="5">
        <f ca="1">VLOOKUP(CONCATENATE($F532," ",$G532),AllocFactorMatrix,(L$4+1),FALSE)*$E536</f>
        <v>44.527615572421702</v>
      </c>
      <c r="M532" s="5">
        <f ca="1">VLOOKUP(CONCATENATE($F532," ",$G532),AllocFactorMatrix,(M$4+1),FALSE)*$E536</f>
        <v>0</v>
      </c>
      <c r="N532" s="5">
        <f t="shared" ca="1" si="284"/>
        <v>1485.30815170969</v>
      </c>
      <c r="O532" s="5">
        <f ca="1">VLOOKUP(CONCATENATE($F532," ",$G532),AllocFactorMatrix,(O$4+1),FALSE)*$E536</f>
        <v>1080.3335751976015</v>
      </c>
      <c r="P532" s="5">
        <f ca="1">VLOOKUP(CONCATENATE($F532," ",$G532),AllocFactorMatrix,(P$4+1),FALSE)*$E536</f>
        <v>201.21220108053964</v>
      </c>
      <c r="Q532" s="5">
        <f ca="1">VLOOKUP(CONCATENATE($F532," ",$G532),AllocFactorMatrix,(Q$4+1),FALSE)*$E536</f>
        <v>0</v>
      </c>
      <c r="R532" s="5">
        <f ca="1">VLOOKUP(CONCATENATE($F532," ",$G532),AllocFactorMatrix,(R$4+1),FALSE)*$E536</f>
        <v>0</v>
      </c>
      <c r="S532" s="5">
        <f t="shared" ca="1" si="286"/>
        <v>1281.5457762781411</v>
      </c>
      <c r="T532" s="5">
        <f ca="1">VLOOKUP(CONCATENATE($F532," ",$G532),AllocFactorMatrix,(T$4+1),FALSE)*$E536</f>
        <v>38.513226196820391</v>
      </c>
      <c r="U532" s="5">
        <f ca="1">VLOOKUP(CONCATENATE($F532," ",$G532),AllocFactorMatrix,(U$4+1),FALSE)*$E536</f>
        <v>621.13118905094359</v>
      </c>
      <c r="V532" s="5">
        <f ca="1">VLOOKUP(CONCATENATE($F532," ",$G532),AllocFactorMatrix,(V$4+1),FALSE)*$E536</f>
        <v>0</v>
      </c>
      <c r="W532" s="5">
        <f ca="1">VLOOKUP(CONCATENATE($F532," ",$G532),AllocFactorMatrix,(W$4+1),FALSE)*$E536</f>
        <v>0</v>
      </c>
      <c r="X532" s="5">
        <f t="shared" ca="1" si="287"/>
        <v>659.64441524776396</v>
      </c>
      <c r="Y532" s="5">
        <f ca="1">VLOOKUP(CONCATENATE($F532," ",$G532),AllocFactorMatrix,(Y$4+1),FALSE)*$E536</f>
        <v>325.77022031596618</v>
      </c>
      <c r="Z532" s="5">
        <f ca="1">VLOOKUP(CONCATENATE($F532," ",$G532),AllocFactorMatrix,(Z$4+1),FALSE)*$E536</f>
        <v>5.4351225065384936</v>
      </c>
      <c r="AA532" s="5">
        <f t="shared" ca="1" si="285"/>
        <v>331.20534282250469</v>
      </c>
      <c r="AB532" s="5">
        <f ca="1">VLOOKUP(CONCATENATE($F532," ",$G532),AllocFactorMatrix,(AB$4+1),FALSE)*$E536</f>
        <v>4.4033599275262567</v>
      </c>
      <c r="AC532" s="5">
        <f ca="1">VLOOKUP(CONCATENATE($F532," ",$G532),AllocFactorMatrix,(AC$4+1),FALSE)*$E536</f>
        <v>15.085299354787537</v>
      </c>
      <c r="AD532" s="5">
        <f ca="1">VLOOKUP(CONCATENATE($F532," ",$G532),AllocFactorMatrix,(AD$4+1),FALSE)*$E536</f>
        <v>3.2519068824395694</v>
      </c>
    </row>
    <row r="533" spans="4:30" hidden="1" outlineLevel="1">
      <c r="E533" s="55"/>
      <c r="F533" s="52" t="str">
        <f>F536</f>
        <v>LABOR_M</v>
      </c>
      <c r="G533" s="55" t="str">
        <f>$G$12</f>
        <v>DISTSEC</v>
      </c>
      <c r="H533" s="4">
        <f t="shared" ca="1" si="283"/>
        <v>5198.1277848630252</v>
      </c>
      <c r="I533" s="5">
        <f ca="1">VLOOKUP(CONCATENATE($F533," ",$G533),AllocFactorMatrix,(I$4+1),FALSE)*$E536</f>
        <v>3886.6476903641164</v>
      </c>
      <c r="J533" s="5">
        <f ca="1">VLOOKUP(CONCATENATE($F533," ",$G533),AllocFactorMatrix,(J$4+1),FALSE)*$E536</f>
        <v>187.37652386349043</v>
      </c>
      <c r="K533" s="5">
        <f ca="1">VLOOKUP(CONCATENATE($F533," ",$G533),AllocFactorMatrix,(K$4+1),FALSE)*$E536</f>
        <v>565.39305930678415</v>
      </c>
      <c r="L533" s="5">
        <f ca="1">VLOOKUP(CONCATENATE($F533," ",$G533),AllocFactorMatrix,(L$4+1),FALSE)*$E536</f>
        <v>0</v>
      </c>
      <c r="M533" s="5">
        <f ca="1">VLOOKUP(CONCATENATE($F533," ",$G533),AllocFactorMatrix,(M$4+1),FALSE)*$E536</f>
        <v>0</v>
      </c>
      <c r="N533" s="5">
        <f t="shared" ca="1" si="284"/>
        <v>565.39305930678415</v>
      </c>
      <c r="O533" s="5">
        <f ca="1">VLOOKUP(CONCATENATE($F533," ",$G533),AllocFactorMatrix,(O$4+1),FALSE)*$E536</f>
        <v>360.2706580346541</v>
      </c>
      <c r="P533" s="5">
        <f ca="1">VLOOKUP(CONCATENATE($F533," ",$G533),AllocFactorMatrix,(P$4+1),FALSE)*$E536</f>
        <v>0</v>
      </c>
      <c r="Q533" s="5">
        <f ca="1">VLOOKUP(CONCATENATE($F533," ",$G533),AllocFactorMatrix,(Q$4+1),FALSE)*$E536</f>
        <v>0</v>
      </c>
      <c r="R533" s="5">
        <f ca="1">VLOOKUP(CONCATENATE($F533," ",$G533),AllocFactorMatrix,(R$4+1),FALSE)*$E536</f>
        <v>0</v>
      </c>
      <c r="S533" s="5">
        <f t="shared" ca="1" si="286"/>
        <v>360.2706580346541</v>
      </c>
      <c r="T533" s="5">
        <f ca="1">VLOOKUP(CONCATENATE($F533," ",$G533),AllocFactorMatrix,(T$4+1),FALSE)*$E536</f>
        <v>9.740962793544977</v>
      </c>
      <c r="U533" s="5">
        <f ca="1">VLOOKUP(CONCATENATE($F533," ",$G533),AllocFactorMatrix,(U$4+1),FALSE)*$E536</f>
        <v>0</v>
      </c>
      <c r="V533" s="5">
        <f ca="1">VLOOKUP(CONCATENATE($F533," ",$G533),AllocFactorMatrix,(V$4+1),FALSE)*$E536</f>
        <v>0</v>
      </c>
      <c r="W533" s="5">
        <f ca="1">VLOOKUP(CONCATENATE($F533," ",$G533),AllocFactorMatrix,(W$4+1),FALSE)*$E536</f>
        <v>0</v>
      </c>
      <c r="X533" s="5">
        <f t="shared" ca="1" si="287"/>
        <v>9.740962793544977</v>
      </c>
      <c r="Y533" s="5">
        <f ca="1">VLOOKUP(CONCATENATE($F533," ",$G533),AllocFactorMatrix,(Y$4+1),FALSE)*$E536</f>
        <v>132.88370405437419</v>
      </c>
      <c r="Z533" s="5">
        <f ca="1">VLOOKUP(CONCATENATE($F533," ",$G533),AllocFactorMatrix,(Z$4+1),FALSE)*$E536</f>
        <v>0</v>
      </c>
      <c r="AA533" s="5">
        <f t="shared" ca="1" si="285"/>
        <v>132.88370405437419</v>
      </c>
      <c r="AB533" s="5">
        <f ca="1">VLOOKUP(CONCATENATE($F533," ",$G533),AllocFactorMatrix,(AB$4+1),FALSE)*$E536</f>
        <v>1.3789384716815027</v>
      </c>
      <c r="AC533" s="5">
        <f ca="1">VLOOKUP(CONCATENATE($F533," ",$G533),AllocFactorMatrix,(AC$4+1),FALSE)*$E536</f>
        <v>46.820264723093501</v>
      </c>
      <c r="AD533" s="5">
        <f ca="1">VLOOKUP(CONCATENATE($F533," ",$G533),AllocFactorMatrix,(AD$4+1),FALSE)*$E536</f>
        <v>7.6159832512870711</v>
      </c>
    </row>
    <row r="534" spans="4:30" hidden="1" outlineLevel="1">
      <c r="E534" s="55"/>
      <c r="F534" s="52" t="str">
        <f>F536</f>
        <v>LABOR_M</v>
      </c>
      <c r="G534" s="55" t="str">
        <f>$G$13</f>
        <v>ENERGY</v>
      </c>
      <c r="H534" s="4">
        <f t="shared" ca="1" si="283"/>
        <v>6439.2311170626926</v>
      </c>
      <c r="I534" s="5">
        <f ca="1">VLOOKUP(CONCATENATE($F534," ",$G534),AllocFactorMatrix,(I$4+1),FALSE)*$E536</f>
        <v>2416.1739457945232</v>
      </c>
      <c r="J534" s="5">
        <f ca="1">VLOOKUP(CONCATENATE($F534," ",$G534),AllocFactorMatrix,(J$4+1),FALSE)*$E536</f>
        <v>156.58368450755538</v>
      </c>
      <c r="K534" s="5">
        <f ca="1">VLOOKUP(CONCATENATE($F534," ",$G534),AllocFactorMatrix,(K$4+1),FALSE)*$E536</f>
        <v>525.35523577845618</v>
      </c>
      <c r="L534" s="5">
        <f ca="1">VLOOKUP(CONCATENATE($F534," ",$G534),AllocFactorMatrix,(L$4+1),FALSE)*$E536</f>
        <v>16.696982072046776</v>
      </c>
      <c r="M534" s="5">
        <f ca="1">VLOOKUP(CONCATENATE($F534," ",$G534),AllocFactorMatrix,(M$4+1),FALSE)*$E536</f>
        <v>1.5392665558164615</v>
      </c>
      <c r="N534" s="5">
        <f t="shared" ca="1" si="284"/>
        <v>543.59148440631941</v>
      </c>
      <c r="O534" s="5">
        <f ca="1">VLOOKUP(CONCATENATE($F534," ",$G534),AllocFactorMatrix,(O$4+1),FALSE)*$E536</f>
        <v>478.97369887679429</v>
      </c>
      <c r="P534" s="5">
        <f ca="1">VLOOKUP(CONCATENATE($F534," ",$G534),AllocFactorMatrix,(P$4+1),FALSE)*$E536</f>
        <v>88.792507519906735</v>
      </c>
      <c r="Q534" s="5">
        <f ca="1">VLOOKUP(CONCATENATE($F534," ",$G534),AllocFactorMatrix,(Q$4+1),FALSE)*$E536</f>
        <v>40.345042690515768</v>
      </c>
      <c r="R534" s="5">
        <f ca="1">VLOOKUP(CONCATENATE($F534," ",$G534),AllocFactorMatrix,(R$4+1),FALSE)*$E536</f>
        <v>1.8693527833363435</v>
      </c>
      <c r="S534" s="5">
        <f t="shared" ca="1" si="286"/>
        <v>609.98060187055319</v>
      </c>
      <c r="T534" s="5">
        <f ca="1">VLOOKUP(CONCATENATE($F534," ",$G534),AllocFactorMatrix,(T$4+1),FALSE)*$E536</f>
        <v>18.355179794301645</v>
      </c>
      <c r="U534" s="5">
        <f ca="1">VLOOKUP(CONCATENATE($F534," ",$G534),AllocFactorMatrix,(U$4+1),FALSE)*$E536</f>
        <v>322.28945966729566</v>
      </c>
      <c r="V534" s="5">
        <f ca="1">VLOOKUP(CONCATENATE($F534," ",$G534),AllocFactorMatrix,(V$4+1),FALSE)*$E536</f>
        <v>1829.8257442189749</v>
      </c>
      <c r="W534" s="5">
        <f ca="1">VLOOKUP(CONCATENATE($F534," ",$G534),AllocFactorMatrix,(W$4+1),FALSE)*$E536</f>
        <v>347.16077013272456</v>
      </c>
      <c r="X534" s="5">
        <f t="shared" ca="1" si="287"/>
        <v>2517.6311538132968</v>
      </c>
      <c r="Y534" s="5">
        <f ca="1">VLOOKUP(CONCATENATE($F534," ",$G534),AllocFactorMatrix,(Y$4+1),FALSE)*$E536</f>
        <v>129.76841295484667</v>
      </c>
      <c r="Z534" s="5">
        <f ca="1">VLOOKUP(CONCATENATE($F534," ",$G534),AllocFactorMatrix,(Z$4+1),FALSE)*$E536</f>
        <v>2.1124228920081367</v>
      </c>
      <c r="AA534" s="5">
        <f t="shared" ca="1" si="285"/>
        <v>131.88083584685481</v>
      </c>
      <c r="AB534" s="5">
        <f ca="1">VLOOKUP(CONCATENATE($F534," ",$G534),AllocFactorMatrix,(AB$4+1),FALSE)*$E536</f>
        <v>2.3562378119237111</v>
      </c>
      <c r="AC534" s="5">
        <f ca="1">VLOOKUP(CONCATENATE($F534," ",$G534),AllocFactorMatrix,(AC$4+1),FALSE)*$E536</f>
        <v>50.950487488956369</v>
      </c>
      <c r="AD534" s="5">
        <f ca="1">VLOOKUP(CONCATENATE($F534," ",$G534),AllocFactorMatrix,(AD$4+1),FALSE)*$E536</f>
        <v>10.082685522709303</v>
      </c>
    </row>
    <row r="535" spans="4:30" hidden="1" outlineLevel="1">
      <c r="E535" s="55"/>
      <c r="F535" s="52" t="str">
        <f>F536</f>
        <v>LABOR_M</v>
      </c>
      <c r="G535" s="55" t="str">
        <f>$G$14</f>
        <v>CUSTOMER</v>
      </c>
      <c r="H535" s="4">
        <f t="shared" ca="1" si="283"/>
        <v>4853.4761298188077</v>
      </c>
      <c r="I535" s="5">
        <f ca="1">VLOOKUP(CONCATENATE($F535," ",$G535),AllocFactorMatrix,(I$4+1),FALSE)*$E536</f>
        <v>3467.8135110041044</v>
      </c>
      <c r="J535" s="5">
        <f ca="1">VLOOKUP(CONCATENATE($F535," ",$G535),AllocFactorMatrix,(J$4+1),FALSE)*$E536</f>
        <v>593.45708045741912</v>
      </c>
      <c r="K535" s="5">
        <f ca="1">VLOOKUP(CONCATENATE($F535," ",$G535),AllocFactorMatrix,(K$4+1),FALSE)*$E536</f>
        <v>170.88365382389762</v>
      </c>
      <c r="L535" s="5">
        <f ca="1">VLOOKUP(CONCATENATE($F535," ",$G535),AllocFactorMatrix,(L$4+1),FALSE)*$E536</f>
        <v>28.565410070539038</v>
      </c>
      <c r="M535" s="5">
        <f ca="1">VLOOKUP(CONCATENATE($F535," ",$G535),AllocFactorMatrix,(M$4+1),FALSE)*$E536</f>
        <v>4.5131978062982583</v>
      </c>
      <c r="N535" s="5">
        <f t="shared" ca="1" si="284"/>
        <v>203.9622617007349</v>
      </c>
      <c r="O535" s="5">
        <f ca="1">VLOOKUP(CONCATENATE($F535," ",$G535),AllocFactorMatrix,(O$4+1),FALSE)*$E536</f>
        <v>31.887289119170777</v>
      </c>
      <c r="P535" s="5">
        <f ca="1">VLOOKUP(CONCATENATE($F535," ",$G535),AllocFactorMatrix,(P$4+1),FALSE)*$E536</f>
        <v>8.1895391849753576</v>
      </c>
      <c r="Q535" s="5">
        <f ca="1">VLOOKUP(CONCATENATE($F535," ",$G535),AllocFactorMatrix,(Q$4+1),FALSE)*$E536</f>
        <v>15.664032495589813</v>
      </c>
      <c r="R535" s="5">
        <f ca="1">VLOOKUP(CONCATENATE($F535," ",$G535),AllocFactorMatrix,(R$4+1),FALSE)*$E536</f>
        <v>2.7339167322732933</v>
      </c>
      <c r="S535" s="5">
        <f t="shared" ca="1" si="286"/>
        <v>58.474777532009242</v>
      </c>
      <c r="T535" s="5">
        <f ca="1">VLOOKUP(CONCATENATE($F535," ",$G535),AllocFactorMatrix,(T$4+1),FALSE)*$E536</f>
        <v>0.22176818495545589</v>
      </c>
      <c r="U535" s="5">
        <f ca="1">VLOOKUP(CONCATENATE($F535," ",$G535),AllocFactorMatrix,(U$4+1),FALSE)*$E536</f>
        <v>4.8754862549187719</v>
      </c>
      <c r="V535" s="5">
        <f ca="1">VLOOKUP(CONCATENATE($F535," ",$G535),AllocFactorMatrix,(V$4+1),FALSE)*$E536</f>
        <v>23.047720850205945</v>
      </c>
      <c r="W535" s="5">
        <f ca="1">VLOOKUP(CONCATENATE($F535," ",$G535),AllocFactorMatrix,(W$4+1),FALSE)*$E536</f>
        <v>4.102402451067868</v>
      </c>
      <c r="X535" s="5">
        <f t="shared" ca="1" si="287"/>
        <v>32.247377741148043</v>
      </c>
      <c r="Y535" s="5">
        <f ca="1">VLOOKUP(CONCATENATE($F535," ",$G535),AllocFactorMatrix,(Y$4+1),FALSE)*$E536</f>
        <v>8.7276162632175787</v>
      </c>
      <c r="Z535" s="5">
        <f ca="1">VLOOKUP(CONCATENATE($F535," ",$G535),AllocFactorMatrix,(Z$4+1),FALSE)*$E536</f>
        <v>0.13826942644356752</v>
      </c>
      <c r="AA535" s="5">
        <f t="shared" ca="1" si="285"/>
        <v>8.8658856896611464</v>
      </c>
      <c r="AB535" s="5">
        <f ca="1">VLOOKUP(CONCATENATE($F535," ",$G535),AllocFactorMatrix,(AB$4+1),FALSE)*$E536</f>
        <v>0.24869288132321793</v>
      </c>
      <c r="AC535" s="5">
        <f ca="1">VLOOKUP(CONCATENATE($F535," ",$G535),AllocFactorMatrix,(AC$4+1),FALSE)*$E536</f>
        <v>382.74633816161059</v>
      </c>
      <c r="AD535" s="5">
        <f ca="1">VLOOKUP(CONCATENATE($F535," ",$G535),AllocFactorMatrix,(AD$4+1),FALSE)*$E536</f>
        <v>105.66020465079686</v>
      </c>
    </row>
    <row r="536" spans="4:30" collapsed="1">
      <c r="D536" s="1" t="str">
        <f>+D2008</f>
        <v>Adj 24 - Employee Related Group Benefit Expenses</v>
      </c>
      <c r="E536" s="61">
        <f>+ROUND(E2008/8,0)</f>
        <v>53655</v>
      </c>
      <c r="F536" s="10" t="str">
        <f>+F2008</f>
        <v>LABOR_M</v>
      </c>
      <c r="G536" s="55" t="str">
        <f>$G$15</f>
        <v>TOTAL</v>
      </c>
      <c r="H536" s="4">
        <f t="shared" ca="1" si="283"/>
        <v>53654.999999999993</v>
      </c>
      <c r="I536" s="5">
        <f ca="1">VLOOKUP(CONCATENATE($F536," ",$G536),AllocFactorMatrix,(I$4+1),FALSE)*$E536</f>
        <v>30290.658197512617</v>
      </c>
      <c r="J536" s="5">
        <f ca="1">VLOOKUP(CONCATENATE($F536," ",$G536),AllocFactorMatrix,(J$4+1),FALSE)*$E536</f>
        <v>1932.4553104130471</v>
      </c>
      <c r="K536" s="5">
        <f ca="1">VLOOKUP(CONCATENATE($F536," ",$G536),AllocFactorMatrix,(K$4+1),FALSE)*$E536</f>
        <v>4893.7373617545554</v>
      </c>
      <c r="L536" s="5">
        <f ca="1">VLOOKUP(CONCATENATE($F536," ",$G536),AllocFactorMatrix,(L$4+1),FALSE)*$E536</f>
        <v>158.76414770827967</v>
      </c>
      <c r="M536" s="5">
        <f ca="1">VLOOKUP(CONCATENATE($F536," ",$G536),AllocFactorMatrix,(M$4+1),FALSE)*$E536</f>
        <v>12.522235542856247</v>
      </c>
      <c r="N536" s="5">
        <f t="shared" ca="1" si="284"/>
        <v>5065.0237450056911</v>
      </c>
      <c r="O536" s="5">
        <f ca="1">VLOOKUP(CONCATENATE($F536," ",$G536),AllocFactorMatrix,(O$4+1),FALSE)*$E536</f>
        <v>3617.205214758998</v>
      </c>
      <c r="P536" s="5">
        <f ca="1">VLOOKUP(CONCATENATE($F536," ",$G536),AllocFactorMatrix,(P$4+1),FALSE)*$E536</f>
        <v>608.56959186732115</v>
      </c>
      <c r="Q536" s="5">
        <f ca="1">VLOOKUP(CONCATENATE($F536," ",$G536),AllocFactorMatrix,(Q$4+1),FALSE)*$E536</f>
        <v>196.29569439895141</v>
      </c>
      <c r="R536" s="5">
        <f ca="1">VLOOKUP(CONCATENATE($F536," ",$G536),AllocFactorMatrix,(R$4+1),FALSE)*$E536</f>
        <v>10.905487011048393</v>
      </c>
      <c r="S536" s="5">
        <f t="shared" ca="1" si="286"/>
        <v>4432.975988036319</v>
      </c>
      <c r="T536" s="5">
        <f ca="1">VLOOKUP(CONCATENATE($F536," ",$G536),AllocFactorMatrix,(T$4+1),FALSE)*$E536</f>
        <v>125.01968334068665</v>
      </c>
      <c r="U536" s="5">
        <f ca="1">VLOOKUP(CONCATENATE($F536," ",$G536),AllocFactorMatrix,(U$4+1),FALSE)*$E536</f>
        <v>1900.5420365833763</v>
      </c>
      <c r="V536" s="5">
        <f ca="1">VLOOKUP(CONCATENATE($F536," ",$G536),AllocFactorMatrix,(V$4+1),FALSE)*$E536</f>
        <v>6886.7402324582035</v>
      </c>
      <c r="W536" s="5">
        <f ca="1">VLOOKUP(CONCATENATE($F536," ",$G536),AllocFactorMatrix,(W$4+1),FALSE)*$E536</f>
        <v>1259.3830658511117</v>
      </c>
      <c r="X536" s="5">
        <f t="shared" ca="1" si="287"/>
        <v>10171.685018233378</v>
      </c>
      <c r="Y536" s="5">
        <f ca="1">VLOOKUP(CONCATENATE($F536," ",$G536),AllocFactorMatrix,(Y$4+1),FALSE)*$E536</f>
        <v>1108.6882828590467</v>
      </c>
      <c r="Z536" s="5">
        <f ca="1">VLOOKUP(CONCATENATE($F536," ",$G536),AllocFactorMatrix,(Z$4+1),FALSE)*$E536</f>
        <v>16.253855895195432</v>
      </c>
      <c r="AA536" s="5">
        <f t="shared" ca="1" si="285"/>
        <v>1124.942138754242</v>
      </c>
      <c r="AB536" s="5">
        <f ca="1">VLOOKUP(CONCATENATE($F536," ",$G536),AllocFactorMatrix,(AB$4+1),FALSE)*$E536</f>
        <v>15.025342559076886</v>
      </c>
      <c r="AC536" s="5">
        <f ca="1">VLOOKUP(CONCATENATE($F536," ",$G536),AllocFactorMatrix,(AC$4+1),FALSE)*$E536</f>
        <v>495.61973919060546</v>
      </c>
      <c r="AD536" s="5">
        <f ca="1">VLOOKUP(CONCATENATE($F536," ",$G536),AllocFactorMatrix,(AD$4+1),FALSE)*$E536</f>
        <v>126.61452029502286</v>
      </c>
    </row>
    <row r="537" spans="4:30" hidden="1" outlineLevel="1">
      <c r="D537" s="51"/>
      <c r="E537" s="58"/>
      <c r="F537" s="52" t="str">
        <f>F544</f>
        <v>PROD_ENERGY</v>
      </c>
      <c r="G537" s="55" t="str">
        <f>$G$8</f>
        <v>PRODUCTION</v>
      </c>
      <c r="H537" s="4">
        <f t="shared" ref="H537:H544" si="288">SUBTOTAL(9,I537:AD537)</f>
        <v>0</v>
      </c>
      <c r="I537" s="5">
        <f>VLOOKUP(CONCATENATE($F537," ",$G537),AllocFactorMatrix,(I$4+1),FALSE)*$E544</f>
        <v>0</v>
      </c>
      <c r="J537" s="5">
        <f>VLOOKUP(CONCATENATE($F537," ",$G537),AllocFactorMatrix,(J$4+1),FALSE)*$E544</f>
        <v>0</v>
      </c>
      <c r="K537" s="5">
        <f>VLOOKUP(CONCATENATE($F537," ",$G537),AllocFactorMatrix,(K$4+1),FALSE)*$E544</f>
        <v>0</v>
      </c>
      <c r="L537" s="5">
        <f>VLOOKUP(CONCATENATE($F537," ",$G537),AllocFactorMatrix,(L$4+1),FALSE)*$E544</f>
        <v>0</v>
      </c>
      <c r="M537" s="5">
        <f>VLOOKUP(CONCATENATE($F537," ",$G537),AllocFactorMatrix,(M$4+1),FALSE)*$E544</f>
        <v>0</v>
      </c>
      <c r="N537" s="5">
        <f t="shared" ref="N537:N544" si="289">SUBTOTAL(9,K537:M537)</f>
        <v>0</v>
      </c>
      <c r="O537" s="5">
        <f>VLOOKUP(CONCATENATE($F537," ",$G537),AllocFactorMatrix,(O$4+1),FALSE)*$E544</f>
        <v>0</v>
      </c>
      <c r="P537" s="5">
        <f>VLOOKUP(CONCATENATE($F537," ",$G537),AllocFactorMatrix,(P$4+1),FALSE)*$E544</f>
        <v>0</v>
      </c>
      <c r="Q537" s="5">
        <f>VLOOKUP(CONCATENATE($F537," ",$G537),AllocFactorMatrix,(Q$4+1),FALSE)*$E544</f>
        <v>0</v>
      </c>
      <c r="R537" s="5">
        <f>VLOOKUP(CONCATENATE($F537," ",$G537),AllocFactorMatrix,(R$4+1),FALSE)*$E544</f>
        <v>0</v>
      </c>
      <c r="S537" s="5">
        <f>SUBTOTAL(9,O537:R537)</f>
        <v>0</v>
      </c>
      <c r="T537" s="5">
        <f>VLOOKUP(CONCATENATE($F537," ",$G537),AllocFactorMatrix,(T$4+1),FALSE)*$E544</f>
        <v>0</v>
      </c>
      <c r="U537" s="5">
        <f>VLOOKUP(CONCATENATE($F537," ",$G537),AllocFactorMatrix,(U$4+1),FALSE)*$E544</f>
        <v>0</v>
      </c>
      <c r="V537" s="5">
        <f>VLOOKUP(CONCATENATE($F537," ",$G537),AllocFactorMatrix,(V$4+1),FALSE)*$E544</f>
        <v>0</v>
      </c>
      <c r="W537" s="5">
        <f>VLOOKUP(CONCATENATE($F537," ",$G537),AllocFactorMatrix,(W$4+1),FALSE)*$E544</f>
        <v>0</v>
      </c>
      <c r="X537" s="5">
        <f>SUBTOTAL(9,T537:W537)</f>
        <v>0</v>
      </c>
      <c r="Y537" s="5">
        <f>VLOOKUP(CONCATENATE($F537," ",$G537),AllocFactorMatrix,(Y$4+1),FALSE)*$E544</f>
        <v>0</v>
      </c>
      <c r="Z537" s="5">
        <f>VLOOKUP(CONCATENATE($F537," ",$G537),AllocFactorMatrix,(Z$4+1),FALSE)*$E544</f>
        <v>0</v>
      </c>
      <c r="AA537" s="5">
        <f t="shared" ref="AA537:AA552" si="290">SUBTOTAL(9,Y537:Z537)</f>
        <v>0</v>
      </c>
      <c r="AB537" s="5">
        <f>VLOOKUP(CONCATENATE($F537," ",$G537),AllocFactorMatrix,(AB$4+1),FALSE)*$E544</f>
        <v>0</v>
      </c>
      <c r="AC537" s="5">
        <f>VLOOKUP(CONCATENATE($F537," ",$G537),AllocFactorMatrix,(AC$4+1),FALSE)*$E544</f>
        <v>0</v>
      </c>
      <c r="AD537" s="5">
        <f>VLOOKUP(CONCATENATE($F537," ",$G537),AllocFactorMatrix,(AD$4+1),FALSE)*$E544</f>
        <v>0</v>
      </c>
    </row>
    <row r="538" spans="4:30" hidden="1" outlineLevel="1">
      <c r="D538" s="51"/>
      <c r="E538" s="58"/>
      <c r="F538" s="52" t="str">
        <f>F544</f>
        <v>PROD_ENERGY</v>
      </c>
      <c r="G538" s="55" t="str">
        <f>$G$9</f>
        <v>BULKTRAN</v>
      </c>
      <c r="H538" s="4">
        <f t="shared" si="288"/>
        <v>0</v>
      </c>
      <c r="I538" s="5">
        <f>VLOOKUP(CONCATENATE($F538," ",$G538),AllocFactorMatrix,(I$4+1),FALSE)*$E544</f>
        <v>0</v>
      </c>
      <c r="J538" s="5">
        <f>VLOOKUP(CONCATENATE($F538," ",$G538),AllocFactorMatrix,(J$4+1),FALSE)*$E544</f>
        <v>0</v>
      </c>
      <c r="K538" s="5">
        <f>VLOOKUP(CONCATENATE($F538," ",$G538),AllocFactorMatrix,(K$4+1),FALSE)*$E544</f>
        <v>0</v>
      </c>
      <c r="L538" s="5">
        <f>VLOOKUP(CONCATENATE($F538," ",$G538),AllocFactorMatrix,(L$4+1),FALSE)*$E544</f>
        <v>0</v>
      </c>
      <c r="M538" s="5">
        <f>VLOOKUP(CONCATENATE($F538," ",$G538),AllocFactorMatrix,(M$4+1),FALSE)*$E544</f>
        <v>0</v>
      </c>
      <c r="N538" s="5">
        <f t="shared" si="289"/>
        <v>0</v>
      </c>
      <c r="O538" s="5">
        <f>VLOOKUP(CONCATENATE($F538," ",$G538),AllocFactorMatrix,(O$4+1),FALSE)*$E544</f>
        <v>0</v>
      </c>
      <c r="P538" s="5">
        <f>VLOOKUP(CONCATENATE($F538," ",$G538),AllocFactorMatrix,(P$4+1),FALSE)*$E544</f>
        <v>0</v>
      </c>
      <c r="Q538" s="5">
        <f>VLOOKUP(CONCATENATE($F538," ",$G538),AllocFactorMatrix,(Q$4+1),FALSE)*$E544</f>
        <v>0</v>
      </c>
      <c r="R538" s="5">
        <f>VLOOKUP(CONCATENATE($F538," ",$G538),AllocFactorMatrix,(R$4+1),FALSE)*$E544</f>
        <v>0</v>
      </c>
      <c r="S538" s="5">
        <f t="shared" ref="S538:S544" si="291">SUBTOTAL(9,O538:R538)</f>
        <v>0</v>
      </c>
      <c r="T538" s="5">
        <f>VLOOKUP(CONCATENATE($F538," ",$G538),AllocFactorMatrix,(T$4+1),FALSE)*$E544</f>
        <v>0</v>
      </c>
      <c r="U538" s="5">
        <f>VLOOKUP(CONCATENATE($F538," ",$G538),AllocFactorMatrix,(U$4+1),FALSE)*$E544</f>
        <v>0</v>
      </c>
      <c r="V538" s="5">
        <f>VLOOKUP(CONCATENATE($F538," ",$G538),AllocFactorMatrix,(V$4+1),FALSE)*$E544</f>
        <v>0</v>
      </c>
      <c r="W538" s="5">
        <f>VLOOKUP(CONCATENATE($F538," ",$G538),AllocFactorMatrix,(W$4+1),FALSE)*$E544</f>
        <v>0</v>
      </c>
      <c r="X538" s="5">
        <f t="shared" ref="X538:X544" si="292">SUBTOTAL(9,T538:W538)</f>
        <v>0</v>
      </c>
      <c r="Y538" s="5">
        <f>VLOOKUP(CONCATENATE($F538," ",$G538),AllocFactorMatrix,(Y$4+1),FALSE)*$E544</f>
        <v>0</v>
      </c>
      <c r="Z538" s="5">
        <f>VLOOKUP(CONCATENATE($F538," ",$G538),AllocFactorMatrix,(Z$4+1),FALSE)*$E544</f>
        <v>0</v>
      </c>
      <c r="AA538" s="5">
        <f t="shared" si="290"/>
        <v>0</v>
      </c>
      <c r="AB538" s="5">
        <f>VLOOKUP(CONCATENATE($F538," ",$G538),AllocFactorMatrix,(AB$4+1),FALSE)*$E544</f>
        <v>0</v>
      </c>
      <c r="AC538" s="5">
        <f>VLOOKUP(CONCATENATE($F538," ",$G538),AllocFactorMatrix,(AC$4+1),FALSE)*$E544</f>
        <v>0</v>
      </c>
      <c r="AD538" s="5">
        <f>VLOOKUP(CONCATENATE($F538," ",$G538),AllocFactorMatrix,(AD$4+1),FALSE)*$E544</f>
        <v>0</v>
      </c>
    </row>
    <row r="539" spans="4:30" hidden="1" outlineLevel="1">
      <c r="D539" s="51"/>
      <c r="E539" s="58"/>
      <c r="F539" s="52" t="str">
        <f>F544</f>
        <v>PROD_ENERGY</v>
      </c>
      <c r="G539" s="55" t="str">
        <f>$G$10</f>
        <v>SUBTRAN</v>
      </c>
      <c r="H539" s="4">
        <f t="shared" si="288"/>
        <v>0</v>
      </c>
      <c r="I539" s="5">
        <f>VLOOKUP(CONCATENATE($F539," ",$G539),AllocFactorMatrix,(I$4+1),FALSE)*$E544</f>
        <v>0</v>
      </c>
      <c r="J539" s="5">
        <f>VLOOKUP(CONCATENATE($F539," ",$G539),AllocFactorMatrix,(J$4+1),FALSE)*$E544</f>
        <v>0</v>
      </c>
      <c r="K539" s="5">
        <f>VLOOKUP(CONCATENATE($F539," ",$G539),AllocFactorMatrix,(K$4+1),FALSE)*$E544</f>
        <v>0</v>
      </c>
      <c r="L539" s="5">
        <f>VLOOKUP(CONCATENATE($F539," ",$G539),AllocFactorMatrix,(L$4+1),FALSE)*$E544</f>
        <v>0</v>
      </c>
      <c r="M539" s="5">
        <f>VLOOKUP(CONCATENATE($F539," ",$G539),AllocFactorMatrix,(M$4+1),FALSE)*$E544</f>
        <v>0</v>
      </c>
      <c r="N539" s="5">
        <f t="shared" si="289"/>
        <v>0</v>
      </c>
      <c r="O539" s="5">
        <f>VLOOKUP(CONCATENATE($F539," ",$G539),AllocFactorMatrix,(O$4+1),FALSE)*$E544</f>
        <v>0</v>
      </c>
      <c r="P539" s="5">
        <f>VLOOKUP(CONCATENATE($F539," ",$G539),AllocFactorMatrix,(P$4+1),FALSE)*$E544</f>
        <v>0</v>
      </c>
      <c r="Q539" s="5">
        <f>VLOOKUP(CONCATENATE($F539," ",$G539),AllocFactorMatrix,(Q$4+1),FALSE)*$E544</f>
        <v>0</v>
      </c>
      <c r="R539" s="5">
        <f>VLOOKUP(CONCATENATE($F539," ",$G539),AllocFactorMatrix,(R$4+1),FALSE)*$E544</f>
        <v>0</v>
      </c>
      <c r="S539" s="5">
        <f t="shared" si="291"/>
        <v>0</v>
      </c>
      <c r="T539" s="5">
        <f>VLOOKUP(CONCATENATE($F539," ",$G539),AllocFactorMatrix,(T$4+1),FALSE)*$E544</f>
        <v>0</v>
      </c>
      <c r="U539" s="5">
        <f>VLOOKUP(CONCATENATE($F539," ",$G539),AllocFactorMatrix,(U$4+1),FALSE)*$E544</f>
        <v>0</v>
      </c>
      <c r="V539" s="5">
        <f>VLOOKUP(CONCATENATE($F539," ",$G539),AllocFactorMatrix,(V$4+1),FALSE)*$E544</f>
        <v>0</v>
      </c>
      <c r="W539" s="5">
        <f>VLOOKUP(CONCATENATE($F539," ",$G539),AllocFactorMatrix,(W$4+1),FALSE)*$E544</f>
        <v>0</v>
      </c>
      <c r="X539" s="5">
        <f t="shared" si="292"/>
        <v>0</v>
      </c>
      <c r="Y539" s="5">
        <f>VLOOKUP(CONCATENATE($F539," ",$G539),AllocFactorMatrix,(Y$4+1),FALSE)*$E544</f>
        <v>0</v>
      </c>
      <c r="Z539" s="5">
        <f>VLOOKUP(CONCATENATE($F539," ",$G539),AllocFactorMatrix,(Z$4+1),FALSE)*$E544</f>
        <v>0</v>
      </c>
      <c r="AA539" s="5">
        <f t="shared" si="290"/>
        <v>0</v>
      </c>
      <c r="AB539" s="5">
        <f>VLOOKUP(CONCATENATE($F539," ",$G539),AllocFactorMatrix,(AB$4+1),FALSE)*$E544</f>
        <v>0</v>
      </c>
      <c r="AC539" s="5">
        <f>VLOOKUP(CONCATENATE($F539," ",$G539),AllocFactorMatrix,(AC$4+1),FALSE)*$E544</f>
        <v>0</v>
      </c>
      <c r="AD539" s="5">
        <f>VLOOKUP(CONCATENATE($F539," ",$G539),AllocFactorMatrix,(AD$4+1),FALSE)*$E544</f>
        <v>0</v>
      </c>
    </row>
    <row r="540" spans="4:30" hidden="1" outlineLevel="1">
      <c r="D540" s="51"/>
      <c r="E540" s="58"/>
      <c r="F540" s="52" t="str">
        <f>F544</f>
        <v>PROD_ENERGY</v>
      </c>
      <c r="G540" s="55" t="str">
        <f>$G$11</f>
        <v>DISTPRI</v>
      </c>
      <c r="H540" s="4">
        <f t="shared" si="288"/>
        <v>0</v>
      </c>
      <c r="I540" s="5">
        <f>VLOOKUP(CONCATENATE($F540," ",$G540),AllocFactorMatrix,(I$4+1),FALSE)*$E544</f>
        <v>0</v>
      </c>
      <c r="J540" s="5">
        <f>VLOOKUP(CONCATENATE($F540," ",$G540),AllocFactorMatrix,(J$4+1),FALSE)*$E544</f>
        <v>0</v>
      </c>
      <c r="K540" s="5">
        <f>VLOOKUP(CONCATENATE($F540," ",$G540),AllocFactorMatrix,(K$4+1),FALSE)*$E544</f>
        <v>0</v>
      </c>
      <c r="L540" s="5">
        <f>VLOOKUP(CONCATENATE($F540," ",$G540),AllocFactorMatrix,(L$4+1),FALSE)*$E544</f>
        <v>0</v>
      </c>
      <c r="M540" s="5">
        <f>VLOOKUP(CONCATENATE($F540," ",$G540),AllocFactorMatrix,(M$4+1),FALSE)*$E544</f>
        <v>0</v>
      </c>
      <c r="N540" s="5">
        <f t="shared" si="289"/>
        <v>0</v>
      </c>
      <c r="O540" s="5">
        <f>VLOOKUP(CONCATENATE($F540," ",$G540),AllocFactorMatrix,(O$4+1),FALSE)*$E544</f>
        <v>0</v>
      </c>
      <c r="P540" s="5">
        <f>VLOOKUP(CONCATENATE($F540," ",$G540),AllocFactorMatrix,(P$4+1),FALSE)*$E544</f>
        <v>0</v>
      </c>
      <c r="Q540" s="5">
        <f>VLOOKUP(CONCATENATE($F540," ",$G540),AllocFactorMatrix,(Q$4+1),FALSE)*$E544</f>
        <v>0</v>
      </c>
      <c r="R540" s="5">
        <f>VLOOKUP(CONCATENATE($F540," ",$G540),AllocFactorMatrix,(R$4+1),FALSE)*$E544</f>
        <v>0</v>
      </c>
      <c r="S540" s="5">
        <f t="shared" si="291"/>
        <v>0</v>
      </c>
      <c r="T540" s="5">
        <f>VLOOKUP(CONCATENATE($F540," ",$G540),AllocFactorMatrix,(T$4+1),FALSE)*$E544</f>
        <v>0</v>
      </c>
      <c r="U540" s="5">
        <f>VLOOKUP(CONCATENATE($F540," ",$G540),AllocFactorMatrix,(U$4+1),FALSE)*$E544</f>
        <v>0</v>
      </c>
      <c r="V540" s="5">
        <f>VLOOKUP(CONCATENATE($F540," ",$G540),AllocFactorMatrix,(V$4+1),FALSE)*$E544</f>
        <v>0</v>
      </c>
      <c r="W540" s="5">
        <f>VLOOKUP(CONCATENATE($F540," ",$G540),AllocFactorMatrix,(W$4+1),FALSE)*$E544</f>
        <v>0</v>
      </c>
      <c r="X540" s="5">
        <f t="shared" si="292"/>
        <v>0</v>
      </c>
      <c r="Y540" s="5">
        <f>VLOOKUP(CONCATENATE($F540," ",$G540),AllocFactorMatrix,(Y$4+1),FALSE)*$E544</f>
        <v>0</v>
      </c>
      <c r="Z540" s="5">
        <f>VLOOKUP(CONCATENATE($F540," ",$G540),AllocFactorMatrix,(Z$4+1),FALSE)*$E544</f>
        <v>0</v>
      </c>
      <c r="AA540" s="5">
        <f t="shared" si="290"/>
        <v>0</v>
      </c>
      <c r="AB540" s="5">
        <f>VLOOKUP(CONCATENATE($F540," ",$G540),AllocFactorMatrix,(AB$4+1),FALSE)*$E544</f>
        <v>0</v>
      </c>
      <c r="AC540" s="5">
        <f>VLOOKUP(CONCATENATE($F540," ",$G540),AllocFactorMatrix,(AC$4+1),FALSE)*$E544</f>
        <v>0</v>
      </c>
      <c r="AD540" s="5">
        <f>VLOOKUP(CONCATENATE($F540," ",$G540),AllocFactorMatrix,(AD$4+1),FALSE)*$E544</f>
        <v>0</v>
      </c>
    </row>
    <row r="541" spans="4:30" hidden="1" outlineLevel="1">
      <c r="D541" s="51"/>
      <c r="E541" s="58"/>
      <c r="F541" s="52" t="str">
        <f>F544</f>
        <v>PROD_ENERGY</v>
      </c>
      <c r="G541" s="55" t="str">
        <f>$G$12</f>
        <v>DISTSEC</v>
      </c>
      <c r="H541" s="4">
        <f t="shared" si="288"/>
        <v>0</v>
      </c>
      <c r="I541" s="5">
        <f>VLOOKUP(CONCATENATE($F541," ",$G541),AllocFactorMatrix,(I$4+1),FALSE)*$E544</f>
        <v>0</v>
      </c>
      <c r="J541" s="5">
        <f>VLOOKUP(CONCATENATE($F541," ",$G541),AllocFactorMatrix,(J$4+1),FALSE)*$E544</f>
        <v>0</v>
      </c>
      <c r="K541" s="5">
        <f>VLOOKUP(CONCATENATE($F541," ",$G541),AllocFactorMatrix,(K$4+1),FALSE)*$E544</f>
        <v>0</v>
      </c>
      <c r="L541" s="5">
        <f>VLOOKUP(CONCATENATE($F541," ",$G541),AllocFactorMatrix,(L$4+1),FALSE)*$E544</f>
        <v>0</v>
      </c>
      <c r="M541" s="5">
        <f>VLOOKUP(CONCATENATE($F541," ",$G541),AllocFactorMatrix,(M$4+1),FALSE)*$E544</f>
        <v>0</v>
      </c>
      <c r="N541" s="5">
        <f t="shared" si="289"/>
        <v>0</v>
      </c>
      <c r="O541" s="5">
        <f>VLOOKUP(CONCATENATE($F541," ",$G541),AllocFactorMatrix,(O$4+1),FALSE)*$E544</f>
        <v>0</v>
      </c>
      <c r="P541" s="5">
        <f>VLOOKUP(CONCATENATE($F541," ",$G541),AllocFactorMatrix,(P$4+1),FALSE)*$E544</f>
        <v>0</v>
      </c>
      <c r="Q541" s="5">
        <f>VLOOKUP(CONCATENATE($F541," ",$G541),AllocFactorMatrix,(Q$4+1),FALSE)*$E544</f>
        <v>0</v>
      </c>
      <c r="R541" s="5">
        <f>VLOOKUP(CONCATENATE($F541," ",$G541),AllocFactorMatrix,(R$4+1),FALSE)*$E544</f>
        <v>0</v>
      </c>
      <c r="S541" s="5">
        <f t="shared" si="291"/>
        <v>0</v>
      </c>
      <c r="T541" s="5">
        <f>VLOOKUP(CONCATENATE($F541," ",$G541),AllocFactorMatrix,(T$4+1),FALSE)*$E544</f>
        <v>0</v>
      </c>
      <c r="U541" s="5">
        <f>VLOOKUP(CONCATENATE($F541," ",$G541),AllocFactorMatrix,(U$4+1),FALSE)*$E544</f>
        <v>0</v>
      </c>
      <c r="V541" s="5">
        <f>VLOOKUP(CONCATENATE($F541," ",$G541),AllocFactorMatrix,(V$4+1),FALSE)*$E544</f>
        <v>0</v>
      </c>
      <c r="W541" s="5">
        <f>VLOOKUP(CONCATENATE($F541," ",$G541),AllocFactorMatrix,(W$4+1),FALSE)*$E544</f>
        <v>0</v>
      </c>
      <c r="X541" s="5">
        <f t="shared" si="292"/>
        <v>0</v>
      </c>
      <c r="Y541" s="5">
        <f>VLOOKUP(CONCATENATE($F541," ",$G541),AllocFactorMatrix,(Y$4+1),FALSE)*$E544</f>
        <v>0</v>
      </c>
      <c r="Z541" s="5">
        <f>VLOOKUP(CONCATENATE($F541," ",$G541),AllocFactorMatrix,(Z$4+1),FALSE)*$E544</f>
        <v>0</v>
      </c>
      <c r="AA541" s="5">
        <f t="shared" si="290"/>
        <v>0</v>
      </c>
      <c r="AB541" s="5">
        <f>VLOOKUP(CONCATENATE($F541," ",$G541),AllocFactorMatrix,(AB$4+1),FALSE)*$E544</f>
        <v>0</v>
      </c>
      <c r="AC541" s="5">
        <f>VLOOKUP(CONCATENATE($F541," ",$G541),AllocFactorMatrix,(AC$4+1),FALSE)*$E544</f>
        <v>0</v>
      </c>
      <c r="AD541" s="5">
        <f>VLOOKUP(CONCATENATE($F541," ",$G541),AllocFactorMatrix,(AD$4+1),FALSE)*$E544</f>
        <v>0</v>
      </c>
    </row>
    <row r="542" spans="4:30" hidden="1" outlineLevel="1">
      <c r="D542" s="51"/>
      <c r="E542" s="58"/>
      <c r="F542" s="52" t="str">
        <f>F544</f>
        <v>PROD_ENERGY</v>
      </c>
      <c r="G542" s="55" t="str">
        <f>$G$13</f>
        <v>ENERGY</v>
      </c>
      <c r="H542" s="4">
        <f t="shared" si="288"/>
        <v>-106021</v>
      </c>
      <c r="I542" s="5">
        <f>VLOOKUP(CONCATENATE($F542," ",$G542),AllocFactorMatrix,(I$4+1),FALSE)*$E544</f>
        <v>-39781.95117555168</v>
      </c>
      <c r="J542" s="5">
        <f>VLOOKUP(CONCATENATE($F542," ",$G542),AllocFactorMatrix,(J$4+1),FALSE)*$E544</f>
        <v>-2578.1274989782128</v>
      </c>
      <c r="K542" s="5">
        <f>VLOOKUP(CONCATENATE($F542," ",$G542),AllocFactorMatrix,(K$4+1),FALSE)*$E544</f>
        <v>-8649.8972377116806</v>
      </c>
      <c r="L542" s="5">
        <f>VLOOKUP(CONCATENATE($F542," ",$G542),AllocFactorMatrix,(L$4+1),FALSE)*$E544</f>
        <v>-274.91337150016381</v>
      </c>
      <c r="M542" s="5">
        <f>VLOOKUP(CONCATENATE($F542," ",$G542),AllocFactorMatrix,(M$4+1),FALSE)*$E544</f>
        <v>-25.343799057279305</v>
      </c>
      <c r="N542" s="5">
        <f t="shared" si="289"/>
        <v>-8950.1544082691253</v>
      </c>
      <c r="O542" s="5">
        <f>VLOOKUP(CONCATENATE($F542," ",$G542),AllocFactorMatrix,(O$4+1),FALSE)*$E544</f>
        <v>-7886.2320058766409</v>
      </c>
      <c r="P542" s="5">
        <f>VLOOKUP(CONCATENATE($F542," ",$G542),AllocFactorMatrix,(P$4+1),FALSE)*$E544</f>
        <v>-1461.9556696486836</v>
      </c>
      <c r="Q542" s="5">
        <f>VLOOKUP(CONCATENATE($F542," ",$G542),AllocFactorMatrix,(Q$4+1),FALSE)*$E544</f>
        <v>-664.27523617794179</v>
      </c>
      <c r="R542" s="5">
        <f>VLOOKUP(CONCATENATE($F542," ",$G542),AllocFactorMatrix,(R$4+1),FALSE)*$E544</f>
        <v>-30.778620589799349</v>
      </c>
      <c r="S542" s="5">
        <f t="shared" si="291"/>
        <v>-10043.241532293066</v>
      </c>
      <c r="T542" s="5">
        <f>VLOOKUP(CONCATENATE($F542," ",$G542),AllocFactorMatrix,(T$4+1),FALSE)*$E544</f>
        <v>-302.21535484493586</v>
      </c>
      <c r="U542" s="5">
        <f>VLOOKUP(CONCATENATE($F542," ",$G542),AllocFactorMatrix,(U$4+1),FALSE)*$E544</f>
        <v>-5306.4488884152715</v>
      </c>
      <c r="V542" s="5">
        <f>VLOOKUP(CONCATENATE($F542," ",$G542),AllocFactorMatrix,(V$4+1),FALSE)*$E544</f>
        <v>-30127.813662997483</v>
      </c>
      <c r="W542" s="5">
        <f>VLOOKUP(CONCATENATE($F542," ",$G542),AllocFactorMatrix,(W$4+1),FALSE)*$E544</f>
        <v>-5715.9513831879813</v>
      </c>
      <c r="X542" s="5">
        <f t="shared" si="292"/>
        <v>-41452.429289445674</v>
      </c>
      <c r="Y542" s="5">
        <f>VLOOKUP(CONCATENATE($F542," ",$G542),AllocFactorMatrix,(Y$4+1),FALSE)*$E544</f>
        <v>-2136.6179687865742</v>
      </c>
      <c r="Z542" s="5">
        <f>VLOOKUP(CONCATENATE($F542," ",$G542),AllocFactorMatrix,(Z$4+1),FALSE)*$E544</f>
        <v>-34.780734432740218</v>
      </c>
      <c r="AA542" s="5">
        <f t="shared" si="290"/>
        <v>-2171.3987032193145</v>
      </c>
      <c r="AB542" s="5">
        <f>VLOOKUP(CONCATENATE($F542," ",$G542),AllocFactorMatrix,(AB$4+1),FALSE)*$E544</f>
        <v>-38.795111484042671</v>
      </c>
      <c r="AC542" s="5">
        <f>VLOOKUP(CONCATENATE($F542," ",$G542),AllocFactorMatrix,(AC$4+1),FALSE)*$E544</f>
        <v>-838.89233603572336</v>
      </c>
      <c r="AD542" s="5">
        <f>VLOOKUP(CONCATENATE($F542," ",$G542),AllocFactorMatrix,(AD$4+1),FALSE)*$E544</f>
        <v>-166.00994472314966</v>
      </c>
    </row>
    <row r="543" spans="4:30" hidden="1" outlineLevel="1">
      <c r="D543" s="51"/>
      <c r="E543" s="58"/>
      <c r="F543" s="52" t="str">
        <f>F544</f>
        <v>PROD_ENERGY</v>
      </c>
      <c r="G543" s="55" t="str">
        <f>$G$14</f>
        <v>CUSTOMER</v>
      </c>
      <c r="H543" s="4">
        <f t="shared" si="288"/>
        <v>0</v>
      </c>
      <c r="I543" s="5">
        <f>VLOOKUP(CONCATENATE($F543," ",$G543),AllocFactorMatrix,(I$4+1),FALSE)*$E544</f>
        <v>0</v>
      </c>
      <c r="J543" s="5">
        <f>VLOOKUP(CONCATENATE($F543," ",$G543),AllocFactorMatrix,(J$4+1),FALSE)*$E544</f>
        <v>0</v>
      </c>
      <c r="K543" s="5">
        <f>VLOOKUP(CONCATENATE($F543," ",$G543),AllocFactorMatrix,(K$4+1),FALSE)*$E544</f>
        <v>0</v>
      </c>
      <c r="L543" s="5">
        <f>VLOOKUP(CONCATENATE($F543," ",$G543),AllocFactorMatrix,(L$4+1),FALSE)*$E544</f>
        <v>0</v>
      </c>
      <c r="M543" s="5">
        <f>VLOOKUP(CONCATENATE($F543," ",$G543),AllocFactorMatrix,(M$4+1),FALSE)*$E544</f>
        <v>0</v>
      </c>
      <c r="N543" s="5">
        <f t="shared" si="289"/>
        <v>0</v>
      </c>
      <c r="O543" s="5">
        <f>VLOOKUP(CONCATENATE($F543," ",$G543),AllocFactorMatrix,(O$4+1),FALSE)*$E544</f>
        <v>0</v>
      </c>
      <c r="P543" s="5">
        <f>VLOOKUP(CONCATENATE($F543," ",$G543),AllocFactorMatrix,(P$4+1),FALSE)*$E544</f>
        <v>0</v>
      </c>
      <c r="Q543" s="5">
        <f>VLOOKUP(CONCATENATE($F543," ",$G543),AllocFactorMatrix,(Q$4+1),FALSE)*$E544</f>
        <v>0</v>
      </c>
      <c r="R543" s="5">
        <f>VLOOKUP(CONCATENATE($F543," ",$G543),AllocFactorMatrix,(R$4+1),FALSE)*$E544</f>
        <v>0</v>
      </c>
      <c r="S543" s="5">
        <f t="shared" si="291"/>
        <v>0</v>
      </c>
      <c r="T543" s="5">
        <f>VLOOKUP(CONCATENATE($F543," ",$G543),AllocFactorMatrix,(T$4+1),FALSE)*$E544</f>
        <v>0</v>
      </c>
      <c r="U543" s="5">
        <f>VLOOKUP(CONCATENATE($F543," ",$G543),AllocFactorMatrix,(U$4+1),FALSE)*$E544</f>
        <v>0</v>
      </c>
      <c r="V543" s="5">
        <f>VLOOKUP(CONCATENATE($F543," ",$G543),AllocFactorMatrix,(V$4+1),FALSE)*$E544</f>
        <v>0</v>
      </c>
      <c r="W543" s="5">
        <f>VLOOKUP(CONCATENATE($F543," ",$G543),AllocFactorMatrix,(W$4+1),FALSE)*$E544</f>
        <v>0</v>
      </c>
      <c r="X543" s="5">
        <f t="shared" si="292"/>
        <v>0</v>
      </c>
      <c r="Y543" s="5">
        <f>VLOOKUP(CONCATENATE($F543," ",$G543),AllocFactorMatrix,(Y$4+1),FALSE)*$E544</f>
        <v>0</v>
      </c>
      <c r="Z543" s="5">
        <f>VLOOKUP(CONCATENATE($F543," ",$G543),AllocFactorMatrix,(Z$4+1),FALSE)*$E544</f>
        <v>0</v>
      </c>
      <c r="AA543" s="5">
        <f t="shared" si="290"/>
        <v>0</v>
      </c>
      <c r="AB543" s="5">
        <f>VLOOKUP(CONCATENATE($F543," ",$G543),AllocFactorMatrix,(AB$4+1),FALSE)*$E544</f>
        <v>0</v>
      </c>
      <c r="AC543" s="5">
        <f>VLOOKUP(CONCATENATE($F543," ",$G543),AllocFactorMatrix,(AC$4+1),FALSE)*$E544</f>
        <v>0</v>
      </c>
      <c r="AD543" s="5">
        <f>VLOOKUP(CONCATENATE($F543," ",$G543),AllocFactorMatrix,(AD$4+1),FALSE)*$E544</f>
        <v>0</v>
      </c>
    </row>
    <row r="544" spans="4:30" collapsed="1">
      <c r="D544" s="51" t="str">
        <f>+D2016</f>
        <v>Adj 25 - Remove PJM BLIs from base for FAC inclusion</v>
      </c>
      <c r="E544" s="61">
        <f>+ROUND(E2016/8,0)</f>
        <v>-106021</v>
      </c>
      <c r="F544" s="63" t="str">
        <f>+F2016</f>
        <v>PROD_ENERGY</v>
      </c>
      <c r="G544" s="55" t="str">
        <f>$G$15</f>
        <v>TOTAL</v>
      </c>
      <c r="H544" s="4">
        <f t="shared" si="288"/>
        <v>-106021</v>
      </c>
      <c r="I544" s="5">
        <f>VLOOKUP(CONCATENATE($F544," ",$G544),AllocFactorMatrix,(I$4+1),FALSE)*$E544</f>
        <v>-39781.95117555168</v>
      </c>
      <c r="J544" s="5">
        <f>VLOOKUP(CONCATENATE($F544," ",$G544),AllocFactorMatrix,(J$4+1),FALSE)*$E544</f>
        <v>-2578.1274989782128</v>
      </c>
      <c r="K544" s="5">
        <f>VLOOKUP(CONCATENATE($F544," ",$G544),AllocFactorMatrix,(K$4+1),FALSE)*$E544</f>
        <v>-8649.8972377116806</v>
      </c>
      <c r="L544" s="5">
        <f>VLOOKUP(CONCATENATE($F544," ",$G544),AllocFactorMatrix,(L$4+1),FALSE)*$E544</f>
        <v>-274.91337150016381</v>
      </c>
      <c r="M544" s="5">
        <f>VLOOKUP(CONCATENATE($F544," ",$G544),AllocFactorMatrix,(M$4+1),FALSE)*$E544</f>
        <v>-25.343799057279305</v>
      </c>
      <c r="N544" s="5">
        <f t="shared" si="289"/>
        <v>-8950.1544082691253</v>
      </c>
      <c r="O544" s="5">
        <f>VLOOKUP(CONCATENATE($F544," ",$G544),AllocFactorMatrix,(O$4+1),FALSE)*$E544</f>
        <v>-7886.2320058766409</v>
      </c>
      <c r="P544" s="5">
        <f>VLOOKUP(CONCATENATE($F544," ",$G544),AllocFactorMatrix,(P$4+1),FALSE)*$E544</f>
        <v>-1461.9556696486836</v>
      </c>
      <c r="Q544" s="5">
        <f>VLOOKUP(CONCATENATE($F544," ",$G544),AllocFactorMatrix,(Q$4+1),FALSE)*$E544</f>
        <v>-664.27523617794179</v>
      </c>
      <c r="R544" s="5">
        <f>VLOOKUP(CONCATENATE($F544," ",$G544),AllocFactorMatrix,(R$4+1),FALSE)*$E544</f>
        <v>-30.778620589799349</v>
      </c>
      <c r="S544" s="5">
        <f t="shared" si="291"/>
        <v>-10043.241532293066</v>
      </c>
      <c r="T544" s="5">
        <f>VLOOKUP(CONCATENATE($F544," ",$G544),AllocFactorMatrix,(T$4+1),FALSE)*$E544</f>
        <v>-302.21535484493586</v>
      </c>
      <c r="U544" s="5">
        <f>VLOOKUP(CONCATENATE($F544," ",$G544),AllocFactorMatrix,(U$4+1),FALSE)*$E544</f>
        <v>-5306.4488884152715</v>
      </c>
      <c r="V544" s="5">
        <f>VLOOKUP(CONCATENATE($F544," ",$G544),AllocFactorMatrix,(V$4+1),FALSE)*$E544</f>
        <v>-30127.813662997483</v>
      </c>
      <c r="W544" s="5">
        <f>VLOOKUP(CONCATENATE($F544," ",$G544),AllocFactorMatrix,(W$4+1),FALSE)*$E544</f>
        <v>-5715.9513831879813</v>
      </c>
      <c r="X544" s="5">
        <f t="shared" si="292"/>
        <v>-41452.429289445674</v>
      </c>
      <c r="Y544" s="5">
        <f>VLOOKUP(CONCATENATE($F544," ",$G544),AllocFactorMatrix,(Y$4+1),FALSE)*$E544</f>
        <v>-2136.6179687865742</v>
      </c>
      <c r="Z544" s="5">
        <f>VLOOKUP(CONCATENATE($F544," ",$G544),AllocFactorMatrix,(Z$4+1),FALSE)*$E544</f>
        <v>-34.780734432740218</v>
      </c>
      <c r="AA544" s="5">
        <f t="shared" si="290"/>
        <v>-2171.3987032193145</v>
      </c>
      <c r="AB544" s="5">
        <f>VLOOKUP(CONCATENATE($F544," ",$G544),AllocFactorMatrix,(AB$4+1),FALSE)*$E544</f>
        <v>-38.795111484042671</v>
      </c>
      <c r="AC544" s="5">
        <f>VLOOKUP(CONCATENATE($F544," ",$G544),AllocFactorMatrix,(AC$4+1),FALSE)*$E544</f>
        <v>-838.89233603572336</v>
      </c>
      <c r="AD544" s="5">
        <f>VLOOKUP(CONCATENATE($F544," ",$G544),AllocFactorMatrix,(AD$4+1),FALSE)*$E544</f>
        <v>-166.00994472314966</v>
      </c>
    </row>
    <row r="545" spans="4:30" hidden="1" outlineLevel="1">
      <c r="E545" s="55"/>
      <c r="F545" s="52" t="str">
        <f>F552</f>
        <v>PROD_ENERGY</v>
      </c>
      <c r="G545" s="55" t="str">
        <f>$G$8</f>
        <v>PRODUCTION</v>
      </c>
      <c r="H545" s="4">
        <f t="shared" ref="H545:H552" si="293">SUBTOTAL(9,I545:AD545)</f>
        <v>0</v>
      </c>
      <c r="I545" s="5">
        <f>VLOOKUP(CONCATENATE($F545," ",$G545),AllocFactorMatrix,(I$4+1),FALSE)*$E552</f>
        <v>0</v>
      </c>
      <c r="J545" s="5">
        <f>VLOOKUP(CONCATENATE($F545," ",$G545),AllocFactorMatrix,(J$4+1),FALSE)*$E552</f>
        <v>0</v>
      </c>
      <c r="K545" s="5">
        <f>VLOOKUP(CONCATENATE($F545," ",$G545),AllocFactorMatrix,(K$4+1),FALSE)*$E552</f>
        <v>0</v>
      </c>
      <c r="L545" s="5">
        <f>VLOOKUP(CONCATENATE($F545," ",$G545),AllocFactorMatrix,(L$4+1),FALSE)*$E552</f>
        <v>0</v>
      </c>
      <c r="M545" s="5">
        <f>VLOOKUP(CONCATENATE($F545," ",$G545),AllocFactorMatrix,(M$4+1),FALSE)*$E552</f>
        <v>0</v>
      </c>
      <c r="N545" s="5">
        <f t="shared" ref="N545:N552" si="294">SUBTOTAL(9,K545:M545)</f>
        <v>0</v>
      </c>
      <c r="O545" s="5">
        <f>VLOOKUP(CONCATENATE($F545," ",$G545),AllocFactorMatrix,(O$4+1),FALSE)*$E552</f>
        <v>0</v>
      </c>
      <c r="P545" s="5">
        <f>VLOOKUP(CONCATENATE($F545," ",$G545),AllocFactorMatrix,(P$4+1),FALSE)*$E552</f>
        <v>0</v>
      </c>
      <c r="Q545" s="5">
        <f>VLOOKUP(CONCATENATE($F545," ",$G545),AllocFactorMatrix,(Q$4+1),FALSE)*$E552</f>
        <v>0</v>
      </c>
      <c r="R545" s="5">
        <f>VLOOKUP(CONCATENATE($F545," ",$G545),AllocFactorMatrix,(R$4+1),FALSE)*$E552</f>
        <v>0</v>
      </c>
      <c r="S545" s="5">
        <f>SUBTOTAL(9,O545:R545)</f>
        <v>0</v>
      </c>
      <c r="T545" s="5">
        <f>VLOOKUP(CONCATENATE($F545," ",$G545),AllocFactorMatrix,(T$4+1),FALSE)*$E552</f>
        <v>0</v>
      </c>
      <c r="U545" s="5">
        <f>VLOOKUP(CONCATENATE($F545," ",$G545),AllocFactorMatrix,(U$4+1),FALSE)*$E552</f>
        <v>0</v>
      </c>
      <c r="V545" s="5">
        <f>VLOOKUP(CONCATENATE($F545," ",$G545),AllocFactorMatrix,(V$4+1),FALSE)*$E552</f>
        <v>0</v>
      </c>
      <c r="W545" s="5">
        <f>VLOOKUP(CONCATENATE($F545," ",$G545),AllocFactorMatrix,(W$4+1),FALSE)*$E552</f>
        <v>0</v>
      </c>
      <c r="X545" s="5">
        <f>SUBTOTAL(9,T545:W545)</f>
        <v>0</v>
      </c>
      <c r="Y545" s="5">
        <f>VLOOKUP(CONCATENATE($F545," ",$G545),AllocFactorMatrix,(Y$4+1),FALSE)*$E552</f>
        <v>0</v>
      </c>
      <c r="Z545" s="5">
        <f>VLOOKUP(CONCATENATE($F545," ",$G545),AllocFactorMatrix,(Z$4+1),FALSE)*$E552</f>
        <v>0</v>
      </c>
      <c r="AA545" s="5">
        <f t="shared" si="290"/>
        <v>0</v>
      </c>
      <c r="AB545" s="5">
        <f>VLOOKUP(CONCATENATE($F545," ",$G545),AllocFactorMatrix,(AB$4+1),FALSE)*$E552</f>
        <v>0</v>
      </c>
      <c r="AC545" s="5">
        <f>VLOOKUP(CONCATENATE($F545," ",$G545),AllocFactorMatrix,(AC$4+1),FALSE)*$E552</f>
        <v>0</v>
      </c>
      <c r="AD545" s="5">
        <f>VLOOKUP(CONCATENATE($F545," ",$G545),AllocFactorMatrix,(AD$4+1),FALSE)*$E552</f>
        <v>0</v>
      </c>
    </row>
    <row r="546" spans="4:30" hidden="1" outlineLevel="1">
      <c r="E546" s="55"/>
      <c r="F546" s="52" t="str">
        <f>F552</f>
        <v>PROD_ENERGY</v>
      </c>
      <c r="G546" s="55" t="str">
        <f>$G$9</f>
        <v>BULKTRAN</v>
      </c>
      <c r="H546" s="4">
        <f t="shared" si="293"/>
        <v>0</v>
      </c>
      <c r="I546" s="5">
        <f>VLOOKUP(CONCATENATE($F546," ",$G546),AllocFactorMatrix,(I$4+1),FALSE)*$E552</f>
        <v>0</v>
      </c>
      <c r="J546" s="5">
        <f>VLOOKUP(CONCATENATE($F546," ",$G546),AllocFactorMatrix,(J$4+1),FALSE)*$E552</f>
        <v>0</v>
      </c>
      <c r="K546" s="5">
        <f>VLOOKUP(CONCATENATE($F546," ",$G546),AllocFactorMatrix,(K$4+1),FALSE)*$E552</f>
        <v>0</v>
      </c>
      <c r="L546" s="5">
        <f>VLOOKUP(CONCATENATE($F546," ",$G546),AllocFactorMatrix,(L$4+1),FALSE)*$E552</f>
        <v>0</v>
      </c>
      <c r="M546" s="5">
        <f>VLOOKUP(CONCATENATE($F546," ",$G546),AllocFactorMatrix,(M$4+1),FALSE)*$E552</f>
        <v>0</v>
      </c>
      <c r="N546" s="5">
        <f t="shared" si="294"/>
        <v>0</v>
      </c>
      <c r="O546" s="5">
        <f>VLOOKUP(CONCATENATE($F546," ",$G546),AllocFactorMatrix,(O$4+1),FALSE)*$E552</f>
        <v>0</v>
      </c>
      <c r="P546" s="5">
        <f>VLOOKUP(CONCATENATE($F546," ",$G546),AllocFactorMatrix,(P$4+1),FALSE)*$E552</f>
        <v>0</v>
      </c>
      <c r="Q546" s="5">
        <f>VLOOKUP(CONCATENATE($F546," ",$G546),AllocFactorMatrix,(Q$4+1),FALSE)*$E552</f>
        <v>0</v>
      </c>
      <c r="R546" s="5">
        <f>VLOOKUP(CONCATENATE($F546," ",$G546),AllocFactorMatrix,(R$4+1),FALSE)*$E552</f>
        <v>0</v>
      </c>
      <c r="S546" s="5">
        <f t="shared" ref="S546:S552" si="295">SUBTOTAL(9,O546:R546)</f>
        <v>0</v>
      </c>
      <c r="T546" s="5">
        <f>VLOOKUP(CONCATENATE($F546," ",$G546),AllocFactorMatrix,(T$4+1),FALSE)*$E552</f>
        <v>0</v>
      </c>
      <c r="U546" s="5">
        <f>VLOOKUP(CONCATENATE($F546," ",$G546),AllocFactorMatrix,(U$4+1),FALSE)*$E552</f>
        <v>0</v>
      </c>
      <c r="V546" s="5">
        <f>VLOOKUP(CONCATENATE($F546," ",$G546),AllocFactorMatrix,(V$4+1),FALSE)*$E552</f>
        <v>0</v>
      </c>
      <c r="W546" s="5">
        <f>VLOOKUP(CONCATENATE($F546," ",$G546),AllocFactorMatrix,(W$4+1),FALSE)*$E552</f>
        <v>0</v>
      </c>
      <c r="X546" s="5">
        <f t="shared" ref="X546:X552" si="296">SUBTOTAL(9,T546:W546)</f>
        <v>0</v>
      </c>
      <c r="Y546" s="5">
        <f>VLOOKUP(CONCATENATE($F546," ",$G546),AllocFactorMatrix,(Y$4+1),FALSE)*$E552</f>
        <v>0</v>
      </c>
      <c r="Z546" s="5">
        <f>VLOOKUP(CONCATENATE($F546," ",$G546),AllocFactorMatrix,(Z$4+1),FALSE)*$E552</f>
        <v>0</v>
      </c>
      <c r="AA546" s="5">
        <f t="shared" si="290"/>
        <v>0</v>
      </c>
      <c r="AB546" s="5">
        <f>VLOOKUP(CONCATENATE($F546," ",$G546),AllocFactorMatrix,(AB$4+1),FALSE)*$E552</f>
        <v>0</v>
      </c>
      <c r="AC546" s="5">
        <f>VLOOKUP(CONCATENATE($F546," ",$G546),AllocFactorMatrix,(AC$4+1),FALSE)*$E552</f>
        <v>0</v>
      </c>
      <c r="AD546" s="5">
        <f>VLOOKUP(CONCATENATE($F546," ",$G546),AllocFactorMatrix,(AD$4+1),FALSE)*$E552</f>
        <v>0</v>
      </c>
    </row>
    <row r="547" spans="4:30" hidden="1" outlineLevel="1">
      <c r="E547" s="55"/>
      <c r="F547" s="52" t="str">
        <f>F552</f>
        <v>PROD_ENERGY</v>
      </c>
      <c r="G547" s="55" t="str">
        <f>$G$10</f>
        <v>SUBTRAN</v>
      </c>
      <c r="H547" s="4">
        <f t="shared" si="293"/>
        <v>0</v>
      </c>
      <c r="I547" s="5">
        <f>VLOOKUP(CONCATENATE($F547," ",$G547),AllocFactorMatrix,(I$4+1),FALSE)*$E552</f>
        <v>0</v>
      </c>
      <c r="J547" s="5">
        <f>VLOOKUP(CONCATENATE($F547," ",$G547),AllocFactorMatrix,(J$4+1),FALSE)*$E552</f>
        <v>0</v>
      </c>
      <c r="K547" s="5">
        <f>VLOOKUP(CONCATENATE($F547," ",$G547),AllocFactorMatrix,(K$4+1),FALSE)*$E552</f>
        <v>0</v>
      </c>
      <c r="L547" s="5">
        <f>VLOOKUP(CONCATENATE($F547," ",$G547),AllocFactorMatrix,(L$4+1),FALSE)*$E552</f>
        <v>0</v>
      </c>
      <c r="M547" s="5">
        <f>VLOOKUP(CONCATENATE($F547," ",$G547),AllocFactorMatrix,(M$4+1),FALSE)*$E552</f>
        <v>0</v>
      </c>
      <c r="N547" s="5">
        <f t="shared" si="294"/>
        <v>0</v>
      </c>
      <c r="O547" s="5">
        <f>VLOOKUP(CONCATENATE($F547," ",$G547),AllocFactorMatrix,(O$4+1),FALSE)*$E552</f>
        <v>0</v>
      </c>
      <c r="P547" s="5">
        <f>VLOOKUP(CONCATENATE($F547," ",$G547),AllocFactorMatrix,(P$4+1),FALSE)*$E552</f>
        <v>0</v>
      </c>
      <c r="Q547" s="5">
        <f>VLOOKUP(CONCATENATE($F547," ",$G547),AllocFactorMatrix,(Q$4+1),FALSE)*$E552</f>
        <v>0</v>
      </c>
      <c r="R547" s="5">
        <f>VLOOKUP(CONCATENATE($F547," ",$G547),AllocFactorMatrix,(R$4+1),FALSE)*$E552</f>
        <v>0</v>
      </c>
      <c r="S547" s="5">
        <f t="shared" si="295"/>
        <v>0</v>
      </c>
      <c r="T547" s="5">
        <f>VLOOKUP(CONCATENATE($F547," ",$G547),AllocFactorMatrix,(T$4+1),FALSE)*$E552</f>
        <v>0</v>
      </c>
      <c r="U547" s="5">
        <f>VLOOKUP(CONCATENATE($F547," ",$G547),AllocFactorMatrix,(U$4+1),FALSE)*$E552</f>
        <v>0</v>
      </c>
      <c r="V547" s="5">
        <f>VLOOKUP(CONCATENATE($F547," ",$G547),AllocFactorMatrix,(V$4+1),FALSE)*$E552</f>
        <v>0</v>
      </c>
      <c r="W547" s="5">
        <f>VLOOKUP(CONCATENATE($F547," ",$G547),AllocFactorMatrix,(W$4+1),FALSE)*$E552</f>
        <v>0</v>
      </c>
      <c r="X547" s="5">
        <f t="shared" si="296"/>
        <v>0</v>
      </c>
      <c r="Y547" s="5">
        <f>VLOOKUP(CONCATENATE($F547," ",$G547),AllocFactorMatrix,(Y$4+1),FALSE)*$E552</f>
        <v>0</v>
      </c>
      <c r="Z547" s="5">
        <f>VLOOKUP(CONCATENATE($F547," ",$G547),AllocFactorMatrix,(Z$4+1),FALSE)*$E552</f>
        <v>0</v>
      </c>
      <c r="AA547" s="5">
        <f t="shared" si="290"/>
        <v>0</v>
      </c>
      <c r="AB547" s="5">
        <f>VLOOKUP(CONCATENATE($F547," ",$G547),AllocFactorMatrix,(AB$4+1),FALSE)*$E552</f>
        <v>0</v>
      </c>
      <c r="AC547" s="5">
        <f>VLOOKUP(CONCATENATE($F547," ",$G547),AllocFactorMatrix,(AC$4+1),FALSE)*$E552</f>
        <v>0</v>
      </c>
      <c r="AD547" s="5">
        <f>VLOOKUP(CONCATENATE($F547," ",$G547),AllocFactorMatrix,(AD$4+1),FALSE)*$E552</f>
        <v>0</v>
      </c>
    </row>
    <row r="548" spans="4:30" hidden="1" outlineLevel="1">
      <c r="E548" s="55"/>
      <c r="F548" s="52" t="str">
        <f>F552</f>
        <v>PROD_ENERGY</v>
      </c>
      <c r="G548" s="55" t="str">
        <f>$G$11</f>
        <v>DISTPRI</v>
      </c>
      <c r="H548" s="4">
        <f t="shared" si="293"/>
        <v>0</v>
      </c>
      <c r="I548" s="5">
        <f>VLOOKUP(CONCATENATE($F548," ",$G548),AllocFactorMatrix,(I$4+1),FALSE)*$E552</f>
        <v>0</v>
      </c>
      <c r="J548" s="5">
        <f>VLOOKUP(CONCATENATE($F548," ",$G548),AllocFactorMatrix,(J$4+1),FALSE)*$E552</f>
        <v>0</v>
      </c>
      <c r="K548" s="5">
        <f>VLOOKUP(CONCATENATE($F548," ",$G548),AllocFactorMatrix,(K$4+1),FALSE)*$E552</f>
        <v>0</v>
      </c>
      <c r="L548" s="5">
        <f>VLOOKUP(CONCATENATE($F548," ",$G548),AllocFactorMatrix,(L$4+1),FALSE)*$E552</f>
        <v>0</v>
      </c>
      <c r="M548" s="5">
        <f>VLOOKUP(CONCATENATE($F548," ",$G548),AllocFactorMatrix,(M$4+1),FALSE)*$E552</f>
        <v>0</v>
      </c>
      <c r="N548" s="5">
        <f t="shared" si="294"/>
        <v>0</v>
      </c>
      <c r="O548" s="5">
        <f>VLOOKUP(CONCATENATE($F548," ",$G548),AllocFactorMatrix,(O$4+1),FALSE)*$E552</f>
        <v>0</v>
      </c>
      <c r="P548" s="5">
        <f>VLOOKUP(CONCATENATE($F548," ",$G548),AllocFactorMatrix,(P$4+1),FALSE)*$E552</f>
        <v>0</v>
      </c>
      <c r="Q548" s="5">
        <f>VLOOKUP(CONCATENATE($F548," ",$G548),AllocFactorMatrix,(Q$4+1),FALSE)*$E552</f>
        <v>0</v>
      </c>
      <c r="R548" s="5">
        <f>VLOOKUP(CONCATENATE($F548," ",$G548),AllocFactorMatrix,(R$4+1),FALSE)*$E552</f>
        <v>0</v>
      </c>
      <c r="S548" s="5">
        <f t="shared" si="295"/>
        <v>0</v>
      </c>
      <c r="T548" s="5">
        <f>VLOOKUP(CONCATENATE($F548," ",$G548),AllocFactorMatrix,(T$4+1),FALSE)*$E552</f>
        <v>0</v>
      </c>
      <c r="U548" s="5">
        <f>VLOOKUP(CONCATENATE($F548," ",$G548),AllocFactorMatrix,(U$4+1),FALSE)*$E552</f>
        <v>0</v>
      </c>
      <c r="V548" s="5">
        <f>VLOOKUP(CONCATENATE($F548," ",$G548),AllocFactorMatrix,(V$4+1),FALSE)*$E552</f>
        <v>0</v>
      </c>
      <c r="W548" s="5">
        <f>VLOOKUP(CONCATENATE($F548," ",$G548),AllocFactorMatrix,(W$4+1),FALSE)*$E552</f>
        <v>0</v>
      </c>
      <c r="X548" s="5">
        <f t="shared" si="296"/>
        <v>0</v>
      </c>
      <c r="Y548" s="5">
        <f>VLOOKUP(CONCATENATE($F548," ",$G548),AllocFactorMatrix,(Y$4+1),FALSE)*$E552</f>
        <v>0</v>
      </c>
      <c r="Z548" s="5">
        <f>VLOOKUP(CONCATENATE($F548," ",$G548),AllocFactorMatrix,(Z$4+1),FALSE)*$E552</f>
        <v>0</v>
      </c>
      <c r="AA548" s="5">
        <f t="shared" si="290"/>
        <v>0</v>
      </c>
      <c r="AB548" s="5">
        <f>VLOOKUP(CONCATENATE($F548," ",$G548),AllocFactorMatrix,(AB$4+1),FALSE)*$E552</f>
        <v>0</v>
      </c>
      <c r="AC548" s="5">
        <f>VLOOKUP(CONCATENATE($F548," ",$G548),AllocFactorMatrix,(AC$4+1),FALSE)*$E552</f>
        <v>0</v>
      </c>
      <c r="AD548" s="5">
        <f>VLOOKUP(CONCATENATE($F548," ",$G548),AllocFactorMatrix,(AD$4+1),FALSE)*$E552</f>
        <v>0</v>
      </c>
    </row>
    <row r="549" spans="4:30" hidden="1" outlineLevel="1">
      <c r="E549" s="55"/>
      <c r="F549" s="52" t="str">
        <f>F552</f>
        <v>PROD_ENERGY</v>
      </c>
      <c r="G549" s="55" t="str">
        <f>$G$12</f>
        <v>DISTSEC</v>
      </c>
      <c r="H549" s="4">
        <f t="shared" si="293"/>
        <v>0</v>
      </c>
      <c r="I549" s="5">
        <f>VLOOKUP(CONCATENATE($F549," ",$G549),AllocFactorMatrix,(I$4+1),FALSE)*$E552</f>
        <v>0</v>
      </c>
      <c r="J549" s="5">
        <f>VLOOKUP(CONCATENATE($F549," ",$G549),AllocFactorMatrix,(J$4+1),FALSE)*$E552</f>
        <v>0</v>
      </c>
      <c r="K549" s="5">
        <f>VLOOKUP(CONCATENATE($F549," ",$G549),AllocFactorMatrix,(K$4+1),FALSE)*$E552</f>
        <v>0</v>
      </c>
      <c r="L549" s="5">
        <f>VLOOKUP(CONCATENATE($F549," ",$G549),AllocFactorMatrix,(L$4+1),FALSE)*$E552</f>
        <v>0</v>
      </c>
      <c r="M549" s="5">
        <f>VLOOKUP(CONCATENATE($F549," ",$G549),AllocFactorMatrix,(M$4+1),FALSE)*$E552</f>
        <v>0</v>
      </c>
      <c r="N549" s="5">
        <f t="shared" si="294"/>
        <v>0</v>
      </c>
      <c r="O549" s="5">
        <f>VLOOKUP(CONCATENATE($F549," ",$G549),AllocFactorMatrix,(O$4+1),FALSE)*$E552</f>
        <v>0</v>
      </c>
      <c r="P549" s="5">
        <f>VLOOKUP(CONCATENATE($F549," ",$G549),AllocFactorMatrix,(P$4+1),FALSE)*$E552</f>
        <v>0</v>
      </c>
      <c r="Q549" s="5">
        <f>VLOOKUP(CONCATENATE($F549," ",$G549),AllocFactorMatrix,(Q$4+1),FALSE)*$E552</f>
        <v>0</v>
      </c>
      <c r="R549" s="5">
        <f>VLOOKUP(CONCATENATE($F549," ",$G549),AllocFactorMatrix,(R$4+1),FALSE)*$E552</f>
        <v>0</v>
      </c>
      <c r="S549" s="5">
        <f t="shared" si="295"/>
        <v>0</v>
      </c>
      <c r="T549" s="5">
        <f>VLOOKUP(CONCATENATE($F549," ",$G549),AllocFactorMatrix,(T$4+1),FALSE)*$E552</f>
        <v>0</v>
      </c>
      <c r="U549" s="5">
        <f>VLOOKUP(CONCATENATE($F549," ",$G549),AllocFactorMatrix,(U$4+1),FALSE)*$E552</f>
        <v>0</v>
      </c>
      <c r="V549" s="5">
        <f>VLOOKUP(CONCATENATE($F549," ",$G549),AllocFactorMatrix,(V$4+1),FALSE)*$E552</f>
        <v>0</v>
      </c>
      <c r="W549" s="5">
        <f>VLOOKUP(CONCATENATE($F549," ",$G549),AllocFactorMatrix,(W$4+1),FALSE)*$E552</f>
        <v>0</v>
      </c>
      <c r="X549" s="5">
        <f t="shared" si="296"/>
        <v>0</v>
      </c>
      <c r="Y549" s="5">
        <f>VLOOKUP(CONCATENATE($F549," ",$G549),AllocFactorMatrix,(Y$4+1),FALSE)*$E552</f>
        <v>0</v>
      </c>
      <c r="Z549" s="5">
        <f>VLOOKUP(CONCATENATE($F549," ",$G549),AllocFactorMatrix,(Z$4+1),FALSE)*$E552</f>
        <v>0</v>
      </c>
      <c r="AA549" s="5">
        <f t="shared" si="290"/>
        <v>0</v>
      </c>
      <c r="AB549" s="5">
        <f>VLOOKUP(CONCATENATE($F549," ",$G549),AllocFactorMatrix,(AB$4+1),FALSE)*$E552</f>
        <v>0</v>
      </c>
      <c r="AC549" s="5">
        <f>VLOOKUP(CONCATENATE($F549," ",$G549),AllocFactorMatrix,(AC$4+1),FALSE)*$E552</f>
        <v>0</v>
      </c>
      <c r="AD549" s="5">
        <f>VLOOKUP(CONCATENATE($F549," ",$G549),AllocFactorMatrix,(AD$4+1),FALSE)*$E552</f>
        <v>0</v>
      </c>
    </row>
    <row r="550" spans="4:30" hidden="1" outlineLevel="1">
      <c r="E550" s="55"/>
      <c r="F550" s="52" t="str">
        <f>F552</f>
        <v>PROD_ENERGY</v>
      </c>
      <c r="G550" s="55" t="str">
        <f>$G$13</f>
        <v>ENERGY</v>
      </c>
      <c r="H550" s="4">
        <f t="shared" si="293"/>
        <v>393823</v>
      </c>
      <c r="I550" s="5">
        <f>VLOOKUP(CONCATENATE($F550," ",$G550),AllocFactorMatrix,(I$4+1),FALSE)*$E552</f>
        <v>147773.05776977475</v>
      </c>
      <c r="J550" s="5">
        <f>VLOOKUP(CONCATENATE($F550," ",$G550),AllocFactorMatrix,(J$4+1),FALSE)*$E552</f>
        <v>9576.6490226473688</v>
      </c>
      <c r="K550" s="5">
        <f>VLOOKUP(CONCATENATE($F550," ",$G550),AllocFactorMatrix,(K$4+1),FALSE)*$E552</f>
        <v>32130.695615466062</v>
      </c>
      <c r="L550" s="5">
        <f>VLOOKUP(CONCATENATE($F550," ",$G550),AllocFactorMatrix,(L$4+1),FALSE)*$E552</f>
        <v>1021.1864508381266</v>
      </c>
      <c r="M550" s="5">
        <f>VLOOKUP(CONCATENATE($F550," ",$G550),AllocFactorMatrix,(M$4+1),FALSE)*$E552</f>
        <v>94.141452883248689</v>
      </c>
      <c r="N550" s="5">
        <f t="shared" si="294"/>
        <v>33246.023519187438</v>
      </c>
      <c r="O550" s="5">
        <f>VLOOKUP(CONCATENATE($F550," ",$G550),AllocFactorMatrix,(O$4+1),FALSE)*$E552</f>
        <v>29294.003520532311</v>
      </c>
      <c r="P550" s="5">
        <f>VLOOKUP(CONCATENATE($F550," ",$G550),AllocFactorMatrix,(P$4+1),FALSE)*$E552</f>
        <v>5430.5445872803839</v>
      </c>
      <c r="Q550" s="5">
        <f>VLOOKUP(CONCATENATE($F550," ",$G550),AllocFactorMatrix,(Q$4+1),FALSE)*$E552</f>
        <v>2467.5004606380394</v>
      </c>
      <c r="R550" s="5">
        <f>VLOOKUP(CONCATENATE($F550," ",$G550),AllocFactorMatrix,(R$4+1),FALSE)*$E552</f>
        <v>114.32950732908149</v>
      </c>
      <c r="S550" s="5">
        <f t="shared" si="295"/>
        <v>37306.378075779816</v>
      </c>
      <c r="T550" s="5">
        <f>VLOOKUP(CONCATENATE($F550," ",$G550),AllocFactorMatrix,(T$4+1),FALSE)*$E552</f>
        <v>1122.6017269323736</v>
      </c>
      <c r="U550" s="5">
        <f>VLOOKUP(CONCATENATE($F550," ",$G550),AllocFactorMatrix,(U$4+1),FALSE)*$E552</f>
        <v>19711.204578171943</v>
      </c>
      <c r="V550" s="5">
        <f>VLOOKUP(CONCATENATE($F550," ",$G550),AllocFactorMatrix,(V$4+1),FALSE)*$E552</f>
        <v>111912.03591932407</v>
      </c>
      <c r="W550" s="5">
        <f>VLOOKUP(CONCATENATE($F550," ",$G550),AllocFactorMatrix,(W$4+1),FALSE)*$E552</f>
        <v>21232.332477351094</v>
      </c>
      <c r="X550" s="5">
        <f t="shared" si="296"/>
        <v>153978.1747017795</v>
      </c>
      <c r="Y550" s="5">
        <f>VLOOKUP(CONCATENATE($F550," ",$G550),AllocFactorMatrix,(Y$4+1),FALSE)*$E552</f>
        <v>7936.6285766162846</v>
      </c>
      <c r="Z550" s="5">
        <f>VLOOKUP(CONCATENATE($F550," ",$G550),AllocFactorMatrix,(Z$4+1),FALSE)*$E552</f>
        <v>129.19566101531822</v>
      </c>
      <c r="AA550" s="5">
        <f t="shared" si="290"/>
        <v>8065.824237631603</v>
      </c>
      <c r="AB550" s="5">
        <f>VLOOKUP(CONCATENATE($F550," ",$G550),AllocFactorMatrix,(AB$4+1),FALSE)*$E552</f>
        <v>144.10736731383534</v>
      </c>
      <c r="AC550" s="5">
        <f>VLOOKUP(CONCATENATE($F550," ",$G550),AllocFactorMatrix,(AC$4+1),FALSE)*$E552</f>
        <v>3116.128846686946</v>
      </c>
      <c r="AD550" s="5">
        <f>VLOOKUP(CONCATENATE($F550," ",$G550),AllocFactorMatrix,(AD$4+1),FALSE)*$E552</f>
        <v>616.65645919869621</v>
      </c>
    </row>
    <row r="551" spans="4:30" hidden="1" outlineLevel="1">
      <c r="E551" s="55"/>
      <c r="F551" s="52" t="str">
        <f>F552</f>
        <v>PROD_ENERGY</v>
      </c>
      <c r="G551" s="55" t="str">
        <f>$G$14</f>
        <v>CUSTOMER</v>
      </c>
      <c r="H551" s="4">
        <f t="shared" si="293"/>
        <v>0</v>
      </c>
      <c r="I551" s="5">
        <f>VLOOKUP(CONCATENATE($F551," ",$G551),AllocFactorMatrix,(I$4+1),FALSE)*$E552</f>
        <v>0</v>
      </c>
      <c r="J551" s="5">
        <f>VLOOKUP(CONCATENATE($F551," ",$G551),AllocFactorMatrix,(J$4+1),FALSE)*$E552</f>
        <v>0</v>
      </c>
      <c r="K551" s="5">
        <f>VLOOKUP(CONCATENATE($F551," ",$G551),AllocFactorMatrix,(K$4+1),FALSE)*$E552</f>
        <v>0</v>
      </c>
      <c r="L551" s="5">
        <f>VLOOKUP(CONCATENATE($F551," ",$G551),AllocFactorMatrix,(L$4+1),FALSE)*$E552</f>
        <v>0</v>
      </c>
      <c r="M551" s="5">
        <f>VLOOKUP(CONCATENATE($F551," ",$G551),AllocFactorMatrix,(M$4+1),FALSE)*$E552</f>
        <v>0</v>
      </c>
      <c r="N551" s="5">
        <f t="shared" si="294"/>
        <v>0</v>
      </c>
      <c r="O551" s="5">
        <f>VLOOKUP(CONCATENATE($F551," ",$G551),AllocFactorMatrix,(O$4+1),FALSE)*$E552</f>
        <v>0</v>
      </c>
      <c r="P551" s="5">
        <f>VLOOKUP(CONCATENATE($F551," ",$G551),AllocFactorMatrix,(P$4+1),FALSE)*$E552</f>
        <v>0</v>
      </c>
      <c r="Q551" s="5">
        <f>VLOOKUP(CONCATENATE($F551," ",$G551),AllocFactorMatrix,(Q$4+1),FALSE)*$E552</f>
        <v>0</v>
      </c>
      <c r="R551" s="5">
        <f>VLOOKUP(CONCATENATE($F551," ",$G551),AllocFactorMatrix,(R$4+1),FALSE)*$E552</f>
        <v>0</v>
      </c>
      <c r="S551" s="5">
        <f t="shared" si="295"/>
        <v>0</v>
      </c>
      <c r="T551" s="5">
        <f>VLOOKUP(CONCATENATE($F551," ",$G551),AllocFactorMatrix,(T$4+1),FALSE)*$E552</f>
        <v>0</v>
      </c>
      <c r="U551" s="5">
        <f>VLOOKUP(CONCATENATE($F551," ",$G551),AllocFactorMatrix,(U$4+1),FALSE)*$E552</f>
        <v>0</v>
      </c>
      <c r="V551" s="5">
        <f>VLOOKUP(CONCATENATE($F551," ",$G551),AllocFactorMatrix,(V$4+1),FALSE)*$E552</f>
        <v>0</v>
      </c>
      <c r="W551" s="5">
        <f>VLOOKUP(CONCATENATE($F551," ",$G551),AllocFactorMatrix,(W$4+1),FALSE)*$E552</f>
        <v>0</v>
      </c>
      <c r="X551" s="5">
        <f t="shared" si="296"/>
        <v>0</v>
      </c>
      <c r="Y551" s="5">
        <f>VLOOKUP(CONCATENATE($F551," ",$G551),AllocFactorMatrix,(Y$4+1),FALSE)*$E552</f>
        <v>0</v>
      </c>
      <c r="Z551" s="5">
        <f>VLOOKUP(CONCATENATE($F551," ",$G551),AllocFactorMatrix,(Z$4+1),FALSE)*$E552</f>
        <v>0</v>
      </c>
      <c r="AA551" s="5">
        <f t="shared" si="290"/>
        <v>0</v>
      </c>
      <c r="AB551" s="5">
        <f>VLOOKUP(CONCATENATE($F551," ",$G551),AllocFactorMatrix,(AB$4+1),FALSE)*$E552</f>
        <v>0</v>
      </c>
      <c r="AC551" s="5">
        <f>VLOOKUP(CONCATENATE($F551," ",$G551),AllocFactorMatrix,(AC$4+1),FALSE)*$E552</f>
        <v>0</v>
      </c>
      <c r="AD551" s="5">
        <f>VLOOKUP(CONCATENATE($F551," ",$G551),AllocFactorMatrix,(AD$4+1),FALSE)*$E552</f>
        <v>0</v>
      </c>
    </row>
    <row r="552" spans="4:30" collapsed="1">
      <c r="D552" s="1" t="str">
        <f>+D2024</f>
        <v>Adj 26 - Peaking Unit Equivalent</v>
      </c>
      <c r="E552" s="61">
        <f t="shared" ref="E552:E560" si="297">+ROUND(E2024/8,0)</f>
        <v>393823</v>
      </c>
      <c r="F552" s="63" t="str">
        <f>+F2024</f>
        <v>PROD_ENERGY</v>
      </c>
      <c r="G552" s="55" t="str">
        <f>$G$15</f>
        <v>TOTAL</v>
      </c>
      <c r="H552" s="4">
        <f t="shared" si="293"/>
        <v>393823</v>
      </c>
      <c r="I552" s="5">
        <f>VLOOKUP(CONCATENATE($F552," ",$G552),AllocFactorMatrix,(I$4+1),FALSE)*$E552</f>
        <v>147773.05776977475</v>
      </c>
      <c r="J552" s="5">
        <f>VLOOKUP(CONCATENATE($F552," ",$G552),AllocFactorMatrix,(J$4+1),FALSE)*$E552</f>
        <v>9576.6490226473688</v>
      </c>
      <c r="K552" s="5">
        <f>VLOOKUP(CONCATENATE($F552," ",$G552),AllocFactorMatrix,(K$4+1),FALSE)*$E552</f>
        <v>32130.695615466062</v>
      </c>
      <c r="L552" s="5">
        <f>VLOOKUP(CONCATENATE($F552," ",$G552),AllocFactorMatrix,(L$4+1),FALSE)*$E552</f>
        <v>1021.1864508381266</v>
      </c>
      <c r="M552" s="5">
        <f>VLOOKUP(CONCATENATE($F552," ",$G552),AllocFactorMatrix,(M$4+1),FALSE)*$E552</f>
        <v>94.141452883248689</v>
      </c>
      <c r="N552" s="5">
        <f t="shared" si="294"/>
        <v>33246.023519187438</v>
      </c>
      <c r="O552" s="5">
        <f>VLOOKUP(CONCATENATE($F552," ",$G552),AllocFactorMatrix,(O$4+1),FALSE)*$E552</f>
        <v>29294.003520532311</v>
      </c>
      <c r="P552" s="5">
        <f>VLOOKUP(CONCATENATE($F552," ",$G552),AllocFactorMatrix,(P$4+1),FALSE)*$E552</f>
        <v>5430.5445872803839</v>
      </c>
      <c r="Q552" s="5">
        <f>VLOOKUP(CONCATENATE($F552," ",$G552),AllocFactorMatrix,(Q$4+1),FALSE)*$E552</f>
        <v>2467.5004606380394</v>
      </c>
      <c r="R552" s="5">
        <f>VLOOKUP(CONCATENATE($F552," ",$G552),AllocFactorMatrix,(R$4+1),FALSE)*$E552</f>
        <v>114.32950732908149</v>
      </c>
      <c r="S552" s="5">
        <f t="shared" si="295"/>
        <v>37306.378075779816</v>
      </c>
      <c r="T552" s="5">
        <f>VLOOKUP(CONCATENATE($F552," ",$G552),AllocFactorMatrix,(T$4+1),FALSE)*$E552</f>
        <v>1122.6017269323736</v>
      </c>
      <c r="U552" s="5">
        <f>VLOOKUP(CONCATENATE($F552," ",$G552),AllocFactorMatrix,(U$4+1),FALSE)*$E552</f>
        <v>19711.204578171943</v>
      </c>
      <c r="V552" s="5">
        <f>VLOOKUP(CONCATENATE($F552," ",$G552),AllocFactorMatrix,(V$4+1),FALSE)*$E552</f>
        <v>111912.03591932407</v>
      </c>
      <c r="W552" s="5">
        <f>VLOOKUP(CONCATENATE($F552," ",$G552),AllocFactorMatrix,(W$4+1),FALSE)*$E552</f>
        <v>21232.332477351094</v>
      </c>
      <c r="X552" s="5">
        <f t="shared" si="296"/>
        <v>153978.1747017795</v>
      </c>
      <c r="Y552" s="5">
        <f>VLOOKUP(CONCATENATE($F552," ",$G552),AllocFactorMatrix,(Y$4+1),FALSE)*$E552</f>
        <v>7936.6285766162846</v>
      </c>
      <c r="Z552" s="5">
        <f>VLOOKUP(CONCATENATE($F552," ",$G552),AllocFactorMatrix,(Z$4+1),FALSE)*$E552</f>
        <v>129.19566101531822</v>
      </c>
      <c r="AA552" s="5">
        <f t="shared" si="290"/>
        <v>8065.824237631603</v>
      </c>
      <c r="AB552" s="5">
        <f>VLOOKUP(CONCATENATE($F552," ",$G552),AllocFactorMatrix,(AB$4+1),FALSE)*$E552</f>
        <v>144.10736731383534</v>
      </c>
      <c r="AC552" s="5">
        <f>VLOOKUP(CONCATENATE($F552," ",$G552),AllocFactorMatrix,(AC$4+1),FALSE)*$E552</f>
        <v>3116.128846686946</v>
      </c>
      <c r="AD552" s="5">
        <f>VLOOKUP(CONCATENATE($F552," ",$G552),AllocFactorMatrix,(AD$4+1),FALSE)*$E552</f>
        <v>616.65645919869621</v>
      </c>
    </row>
    <row r="553" spans="4:30" hidden="1" outlineLevel="1">
      <c r="D553" s="51"/>
      <c r="E553" s="58">
        <f t="shared" si="297"/>
        <v>0</v>
      </c>
      <c r="F553" s="52" t="str">
        <f>F560</f>
        <v>PROD_ENERGY</v>
      </c>
      <c r="G553" s="55" t="str">
        <f>$G$8</f>
        <v>PRODUCTION</v>
      </c>
      <c r="H553" s="4">
        <f t="shared" ref="H553:H560" si="298">SUBTOTAL(9,I553:AD553)</f>
        <v>0</v>
      </c>
      <c r="I553" s="5">
        <f>VLOOKUP(CONCATENATE($F553," ",$G553),AllocFactorMatrix,(I$4+1),FALSE)*$E560</f>
        <v>0</v>
      </c>
      <c r="J553" s="5">
        <f>VLOOKUP(CONCATENATE($F553," ",$G553),AllocFactorMatrix,(J$4+1),FALSE)*$E560</f>
        <v>0</v>
      </c>
      <c r="K553" s="5">
        <f>VLOOKUP(CONCATENATE($F553," ",$G553),AllocFactorMatrix,(K$4+1),FALSE)*$E560</f>
        <v>0</v>
      </c>
      <c r="L553" s="5">
        <f>VLOOKUP(CONCATENATE($F553," ",$G553),AllocFactorMatrix,(L$4+1),FALSE)*$E560</f>
        <v>0</v>
      </c>
      <c r="M553" s="5">
        <f>VLOOKUP(CONCATENATE($F553," ",$G553),AllocFactorMatrix,(M$4+1),FALSE)*$E560</f>
        <v>0</v>
      </c>
      <c r="N553" s="5">
        <f t="shared" ref="N553:N560" si="299">SUBTOTAL(9,K553:M553)</f>
        <v>0</v>
      </c>
      <c r="O553" s="5">
        <f>VLOOKUP(CONCATENATE($F553," ",$G553),AllocFactorMatrix,(O$4+1),FALSE)*$E560</f>
        <v>0</v>
      </c>
      <c r="P553" s="5">
        <f>VLOOKUP(CONCATENATE($F553," ",$G553),AllocFactorMatrix,(P$4+1),FALSE)*$E560</f>
        <v>0</v>
      </c>
      <c r="Q553" s="5">
        <f>VLOOKUP(CONCATENATE($F553," ",$G553),AllocFactorMatrix,(Q$4+1),FALSE)*$E560</f>
        <v>0</v>
      </c>
      <c r="R553" s="5">
        <f>VLOOKUP(CONCATENATE($F553," ",$G553),AllocFactorMatrix,(R$4+1),FALSE)*$E560</f>
        <v>0</v>
      </c>
      <c r="S553" s="5">
        <f>SUBTOTAL(9,O553:R553)</f>
        <v>0</v>
      </c>
      <c r="T553" s="5">
        <f>VLOOKUP(CONCATENATE($F553," ",$G553),AllocFactorMatrix,(T$4+1),FALSE)*$E560</f>
        <v>0</v>
      </c>
      <c r="U553" s="5">
        <f>VLOOKUP(CONCATENATE($F553," ",$G553),AllocFactorMatrix,(U$4+1),FALSE)*$E560</f>
        <v>0</v>
      </c>
      <c r="V553" s="5">
        <f>VLOOKUP(CONCATENATE($F553," ",$G553),AllocFactorMatrix,(V$4+1),FALSE)*$E560</f>
        <v>0</v>
      </c>
      <c r="W553" s="5">
        <f>VLOOKUP(CONCATENATE($F553," ",$G553),AllocFactorMatrix,(W$4+1),FALSE)*$E560</f>
        <v>0</v>
      </c>
      <c r="X553" s="5">
        <f>SUBTOTAL(9,T553:W553)</f>
        <v>0</v>
      </c>
      <c r="Y553" s="5">
        <f>VLOOKUP(CONCATENATE($F553," ",$G553),AllocFactorMatrix,(Y$4+1),FALSE)*$E560</f>
        <v>0</v>
      </c>
      <c r="Z553" s="5">
        <f>VLOOKUP(CONCATENATE($F553," ",$G553),AllocFactorMatrix,(Z$4+1),FALSE)*$E560</f>
        <v>0</v>
      </c>
      <c r="AA553" s="5">
        <f t="shared" ref="AA553:AA560" si="300">SUBTOTAL(9,Y553:Z553)</f>
        <v>0</v>
      </c>
      <c r="AB553" s="5">
        <f>VLOOKUP(CONCATENATE($F553," ",$G553),AllocFactorMatrix,(AB$4+1),FALSE)*$E560</f>
        <v>0</v>
      </c>
      <c r="AC553" s="5">
        <f>VLOOKUP(CONCATENATE($F553," ",$G553),AllocFactorMatrix,(AC$4+1),FALSE)*$E560</f>
        <v>0</v>
      </c>
      <c r="AD553" s="5">
        <f>VLOOKUP(CONCATENATE($F553," ",$G553),AllocFactorMatrix,(AD$4+1),FALSE)*$E560</f>
        <v>0</v>
      </c>
    </row>
    <row r="554" spans="4:30" hidden="1" outlineLevel="1">
      <c r="D554" s="51"/>
      <c r="E554" s="58">
        <f t="shared" si="297"/>
        <v>0</v>
      </c>
      <c r="F554" s="52" t="str">
        <f>F560</f>
        <v>PROD_ENERGY</v>
      </c>
      <c r="G554" s="55" t="str">
        <f>$G$9</f>
        <v>BULKTRAN</v>
      </c>
      <c r="H554" s="4">
        <f t="shared" si="298"/>
        <v>0</v>
      </c>
      <c r="I554" s="5">
        <f>VLOOKUP(CONCATENATE($F554," ",$G554),AllocFactorMatrix,(I$4+1),FALSE)*$E560</f>
        <v>0</v>
      </c>
      <c r="J554" s="5">
        <f>VLOOKUP(CONCATENATE($F554," ",$G554),AllocFactorMatrix,(J$4+1),FALSE)*$E560</f>
        <v>0</v>
      </c>
      <c r="K554" s="5">
        <f>VLOOKUP(CONCATENATE($F554," ",$G554),AllocFactorMatrix,(K$4+1),FALSE)*$E560</f>
        <v>0</v>
      </c>
      <c r="L554" s="5">
        <f>VLOOKUP(CONCATENATE($F554," ",$G554),AllocFactorMatrix,(L$4+1),FALSE)*$E560</f>
        <v>0</v>
      </c>
      <c r="M554" s="5">
        <f>VLOOKUP(CONCATENATE($F554," ",$G554),AllocFactorMatrix,(M$4+1),FALSE)*$E560</f>
        <v>0</v>
      </c>
      <c r="N554" s="5">
        <f t="shared" si="299"/>
        <v>0</v>
      </c>
      <c r="O554" s="5">
        <f>VLOOKUP(CONCATENATE($F554," ",$G554),AllocFactorMatrix,(O$4+1),FALSE)*$E560</f>
        <v>0</v>
      </c>
      <c r="P554" s="5">
        <f>VLOOKUP(CONCATENATE($F554," ",$G554),AllocFactorMatrix,(P$4+1),FALSE)*$E560</f>
        <v>0</v>
      </c>
      <c r="Q554" s="5">
        <f>VLOOKUP(CONCATENATE($F554," ",$G554),AllocFactorMatrix,(Q$4+1),FALSE)*$E560</f>
        <v>0</v>
      </c>
      <c r="R554" s="5">
        <f>VLOOKUP(CONCATENATE($F554," ",$G554),AllocFactorMatrix,(R$4+1),FALSE)*$E560</f>
        <v>0</v>
      </c>
      <c r="S554" s="5">
        <f t="shared" ref="S554:S560" si="301">SUBTOTAL(9,O554:R554)</f>
        <v>0</v>
      </c>
      <c r="T554" s="5">
        <f>VLOOKUP(CONCATENATE($F554," ",$G554),AllocFactorMatrix,(T$4+1),FALSE)*$E560</f>
        <v>0</v>
      </c>
      <c r="U554" s="5">
        <f>VLOOKUP(CONCATENATE($F554," ",$G554),AllocFactorMatrix,(U$4+1),FALSE)*$E560</f>
        <v>0</v>
      </c>
      <c r="V554" s="5">
        <f>VLOOKUP(CONCATENATE($F554," ",$G554),AllocFactorMatrix,(V$4+1),FALSE)*$E560</f>
        <v>0</v>
      </c>
      <c r="W554" s="5">
        <f>VLOOKUP(CONCATENATE($F554," ",$G554),AllocFactorMatrix,(W$4+1),FALSE)*$E560</f>
        <v>0</v>
      </c>
      <c r="X554" s="5">
        <f t="shared" ref="X554:X560" si="302">SUBTOTAL(9,T554:W554)</f>
        <v>0</v>
      </c>
      <c r="Y554" s="5">
        <f>VLOOKUP(CONCATENATE($F554," ",$G554),AllocFactorMatrix,(Y$4+1),FALSE)*$E560</f>
        <v>0</v>
      </c>
      <c r="Z554" s="5">
        <f>VLOOKUP(CONCATENATE($F554," ",$G554),AllocFactorMatrix,(Z$4+1),FALSE)*$E560</f>
        <v>0</v>
      </c>
      <c r="AA554" s="5">
        <f t="shared" si="300"/>
        <v>0</v>
      </c>
      <c r="AB554" s="5">
        <f>VLOOKUP(CONCATENATE($F554," ",$G554),AllocFactorMatrix,(AB$4+1),FALSE)*$E560</f>
        <v>0</v>
      </c>
      <c r="AC554" s="5">
        <f>VLOOKUP(CONCATENATE($F554," ",$G554),AllocFactorMatrix,(AC$4+1),FALSE)*$E560</f>
        <v>0</v>
      </c>
      <c r="AD554" s="5">
        <f>VLOOKUP(CONCATENATE($F554," ",$G554),AllocFactorMatrix,(AD$4+1),FALSE)*$E560</f>
        <v>0</v>
      </c>
    </row>
    <row r="555" spans="4:30" hidden="1" outlineLevel="1">
      <c r="D555" s="51"/>
      <c r="E555" s="58">
        <f t="shared" si="297"/>
        <v>0</v>
      </c>
      <c r="F555" s="52" t="str">
        <f>F560</f>
        <v>PROD_ENERGY</v>
      </c>
      <c r="G555" s="55" t="str">
        <f>$G$10</f>
        <v>SUBTRAN</v>
      </c>
      <c r="H555" s="4">
        <f t="shared" si="298"/>
        <v>0</v>
      </c>
      <c r="I555" s="5">
        <f>VLOOKUP(CONCATENATE($F555," ",$G555),AllocFactorMatrix,(I$4+1),FALSE)*$E560</f>
        <v>0</v>
      </c>
      <c r="J555" s="5">
        <f>VLOOKUP(CONCATENATE($F555," ",$G555),AllocFactorMatrix,(J$4+1),FALSE)*$E560</f>
        <v>0</v>
      </c>
      <c r="K555" s="5">
        <f>VLOOKUP(CONCATENATE($F555," ",$G555),AllocFactorMatrix,(K$4+1),FALSE)*$E560</f>
        <v>0</v>
      </c>
      <c r="L555" s="5">
        <f>VLOOKUP(CONCATENATE($F555," ",$G555),AllocFactorMatrix,(L$4+1),FALSE)*$E560</f>
        <v>0</v>
      </c>
      <c r="M555" s="5">
        <f>VLOOKUP(CONCATENATE($F555," ",$G555),AllocFactorMatrix,(M$4+1),FALSE)*$E560</f>
        <v>0</v>
      </c>
      <c r="N555" s="5">
        <f t="shared" si="299"/>
        <v>0</v>
      </c>
      <c r="O555" s="5">
        <f>VLOOKUP(CONCATENATE($F555," ",$G555),AllocFactorMatrix,(O$4+1),FALSE)*$E560</f>
        <v>0</v>
      </c>
      <c r="P555" s="5">
        <f>VLOOKUP(CONCATENATE($F555," ",$G555),AllocFactorMatrix,(P$4+1),FALSE)*$E560</f>
        <v>0</v>
      </c>
      <c r="Q555" s="5">
        <f>VLOOKUP(CONCATENATE($F555," ",$G555),AllocFactorMatrix,(Q$4+1),FALSE)*$E560</f>
        <v>0</v>
      </c>
      <c r="R555" s="5">
        <f>VLOOKUP(CONCATENATE($F555," ",$G555),AllocFactorMatrix,(R$4+1),FALSE)*$E560</f>
        <v>0</v>
      </c>
      <c r="S555" s="5">
        <f t="shared" si="301"/>
        <v>0</v>
      </c>
      <c r="T555" s="5">
        <f>VLOOKUP(CONCATENATE($F555," ",$G555),AllocFactorMatrix,(T$4+1),FALSE)*$E560</f>
        <v>0</v>
      </c>
      <c r="U555" s="5">
        <f>VLOOKUP(CONCATENATE($F555," ",$G555),AllocFactorMatrix,(U$4+1),FALSE)*$E560</f>
        <v>0</v>
      </c>
      <c r="V555" s="5">
        <f>VLOOKUP(CONCATENATE($F555," ",$G555),AllocFactorMatrix,(V$4+1),FALSE)*$E560</f>
        <v>0</v>
      </c>
      <c r="W555" s="5">
        <f>VLOOKUP(CONCATENATE($F555," ",$G555),AllocFactorMatrix,(W$4+1),FALSE)*$E560</f>
        <v>0</v>
      </c>
      <c r="X555" s="5">
        <f t="shared" si="302"/>
        <v>0</v>
      </c>
      <c r="Y555" s="5">
        <f>VLOOKUP(CONCATENATE($F555," ",$G555),AllocFactorMatrix,(Y$4+1),FALSE)*$E560</f>
        <v>0</v>
      </c>
      <c r="Z555" s="5">
        <f>VLOOKUP(CONCATENATE($F555," ",$G555),AllocFactorMatrix,(Z$4+1),FALSE)*$E560</f>
        <v>0</v>
      </c>
      <c r="AA555" s="5">
        <f t="shared" si="300"/>
        <v>0</v>
      </c>
      <c r="AB555" s="5">
        <f>VLOOKUP(CONCATENATE($F555," ",$G555),AllocFactorMatrix,(AB$4+1),FALSE)*$E560</f>
        <v>0</v>
      </c>
      <c r="AC555" s="5">
        <f>VLOOKUP(CONCATENATE($F555," ",$G555),AllocFactorMatrix,(AC$4+1),FALSE)*$E560</f>
        <v>0</v>
      </c>
      <c r="AD555" s="5">
        <f>VLOOKUP(CONCATENATE($F555," ",$G555),AllocFactorMatrix,(AD$4+1),FALSE)*$E560</f>
        <v>0</v>
      </c>
    </row>
    <row r="556" spans="4:30" hidden="1" outlineLevel="1">
      <c r="D556" s="51"/>
      <c r="E556" s="58">
        <f t="shared" si="297"/>
        <v>0</v>
      </c>
      <c r="F556" s="52" t="str">
        <f>F560</f>
        <v>PROD_ENERGY</v>
      </c>
      <c r="G556" s="55" t="str">
        <f>$G$11</f>
        <v>DISTPRI</v>
      </c>
      <c r="H556" s="4">
        <f t="shared" si="298"/>
        <v>0</v>
      </c>
      <c r="I556" s="5">
        <f>VLOOKUP(CONCATENATE($F556," ",$G556),AllocFactorMatrix,(I$4+1),FALSE)*$E560</f>
        <v>0</v>
      </c>
      <c r="J556" s="5">
        <f>VLOOKUP(CONCATENATE($F556," ",$G556),AllocFactorMatrix,(J$4+1),FALSE)*$E560</f>
        <v>0</v>
      </c>
      <c r="K556" s="5">
        <f>VLOOKUP(CONCATENATE($F556," ",$G556),AllocFactorMatrix,(K$4+1),FALSE)*$E560</f>
        <v>0</v>
      </c>
      <c r="L556" s="5">
        <f>VLOOKUP(CONCATENATE($F556," ",$G556),AllocFactorMatrix,(L$4+1),FALSE)*$E560</f>
        <v>0</v>
      </c>
      <c r="M556" s="5">
        <f>VLOOKUP(CONCATENATE($F556," ",$G556),AllocFactorMatrix,(M$4+1),FALSE)*$E560</f>
        <v>0</v>
      </c>
      <c r="N556" s="5">
        <f t="shared" si="299"/>
        <v>0</v>
      </c>
      <c r="O556" s="5">
        <f>VLOOKUP(CONCATENATE($F556," ",$G556),AllocFactorMatrix,(O$4+1),FALSE)*$E560</f>
        <v>0</v>
      </c>
      <c r="P556" s="5">
        <f>VLOOKUP(CONCATENATE($F556," ",$G556),AllocFactorMatrix,(P$4+1),FALSE)*$E560</f>
        <v>0</v>
      </c>
      <c r="Q556" s="5">
        <f>VLOOKUP(CONCATENATE($F556," ",$G556),AllocFactorMatrix,(Q$4+1),FALSE)*$E560</f>
        <v>0</v>
      </c>
      <c r="R556" s="5">
        <f>VLOOKUP(CONCATENATE($F556," ",$G556),AllocFactorMatrix,(R$4+1),FALSE)*$E560</f>
        <v>0</v>
      </c>
      <c r="S556" s="5">
        <f t="shared" si="301"/>
        <v>0</v>
      </c>
      <c r="T556" s="5">
        <f>VLOOKUP(CONCATENATE($F556," ",$G556),AllocFactorMatrix,(T$4+1),FALSE)*$E560</f>
        <v>0</v>
      </c>
      <c r="U556" s="5">
        <f>VLOOKUP(CONCATENATE($F556," ",$G556),AllocFactorMatrix,(U$4+1),FALSE)*$E560</f>
        <v>0</v>
      </c>
      <c r="V556" s="5">
        <f>VLOOKUP(CONCATENATE($F556," ",$G556),AllocFactorMatrix,(V$4+1),FALSE)*$E560</f>
        <v>0</v>
      </c>
      <c r="W556" s="5">
        <f>VLOOKUP(CONCATENATE($F556," ",$G556),AllocFactorMatrix,(W$4+1),FALSE)*$E560</f>
        <v>0</v>
      </c>
      <c r="X556" s="5">
        <f t="shared" si="302"/>
        <v>0</v>
      </c>
      <c r="Y556" s="5">
        <f>VLOOKUP(CONCATENATE($F556," ",$G556),AllocFactorMatrix,(Y$4+1),FALSE)*$E560</f>
        <v>0</v>
      </c>
      <c r="Z556" s="5">
        <f>VLOOKUP(CONCATENATE($F556," ",$G556),AllocFactorMatrix,(Z$4+1),FALSE)*$E560</f>
        <v>0</v>
      </c>
      <c r="AA556" s="5">
        <f t="shared" si="300"/>
        <v>0</v>
      </c>
      <c r="AB556" s="5">
        <f>VLOOKUP(CONCATENATE($F556," ",$G556),AllocFactorMatrix,(AB$4+1),FALSE)*$E560</f>
        <v>0</v>
      </c>
      <c r="AC556" s="5">
        <f>VLOOKUP(CONCATENATE($F556," ",$G556),AllocFactorMatrix,(AC$4+1),FALSE)*$E560</f>
        <v>0</v>
      </c>
      <c r="AD556" s="5">
        <f>VLOOKUP(CONCATENATE($F556," ",$G556),AllocFactorMatrix,(AD$4+1),FALSE)*$E560</f>
        <v>0</v>
      </c>
    </row>
    <row r="557" spans="4:30" hidden="1" outlineLevel="1">
      <c r="D557" s="51"/>
      <c r="E557" s="58">
        <f t="shared" si="297"/>
        <v>0</v>
      </c>
      <c r="F557" s="52" t="str">
        <f>F560</f>
        <v>PROD_ENERGY</v>
      </c>
      <c r="G557" s="55" t="str">
        <f>$G$12</f>
        <v>DISTSEC</v>
      </c>
      <c r="H557" s="4">
        <f t="shared" si="298"/>
        <v>0</v>
      </c>
      <c r="I557" s="5">
        <f>VLOOKUP(CONCATENATE($F557," ",$G557),AllocFactorMatrix,(I$4+1),FALSE)*$E560</f>
        <v>0</v>
      </c>
      <c r="J557" s="5">
        <f>VLOOKUP(CONCATENATE($F557," ",$G557),AllocFactorMatrix,(J$4+1),FALSE)*$E560</f>
        <v>0</v>
      </c>
      <c r="K557" s="5">
        <f>VLOOKUP(CONCATENATE($F557," ",$G557),AllocFactorMatrix,(K$4+1),FALSE)*$E560</f>
        <v>0</v>
      </c>
      <c r="L557" s="5">
        <f>VLOOKUP(CONCATENATE($F557," ",$G557),AllocFactorMatrix,(L$4+1),FALSE)*$E560</f>
        <v>0</v>
      </c>
      <c r="M557" s="5">
        <f>VLOOKUP(CONCATENATE($F557," ",$G557),AllocFactorMatrix,(M$4+1),FALSE)*$E560</f>
        <v>0</v>
      </c>
      <c r="N557" s="5">
        <f t="shared" si="299"/>
        <v>0</v>
      </c>
      <c r="O557" s="5">
        <f>VLOOKUP(CONCATENATE($F557," ",$G557),AllocFactorMatrix,(O$4+1),FALSE)*$E560</f>
        <v>0</v>
      </c>
      <c r="P557" s="5">
        <f>VLOOKUP(CONCATENATE($F557," ",$G557),AllocFactorMatrix,(P$4+1),FALSE)*$E560</f>
        <v>0</v>
      </c>
      <c r="Q557" s="5">
        <f>VLOOKUP(CONCATENATE($F557," ",$G557),AllocFactorMatrix,(Q$4+1),FALSE)*$E560</f>
        <v>0</v>
      </c>
      <c r="R557" s="5">
        <f>VLOOKUP(CONCATENATE($F557," ",$G557),AllocFactorMatrix,(R$4+1),FALSE)*$E560</f>
        <v>0</v>
      </c>
      <c r="S557" s="5">
        <f t="shared" si="301"/>
        <v>0</v>
      </c>
      <c r="T557" s="5">
        <f>VLOOKUP(CONCATENATE($F557," ",$G557),AllocFactorMatrix,(T$4+1),FALSE)*$E560</f>
        <v>0</v>
      </c>
      <c r="U557" s="5">
        <f>VLOOKUP(CONCATENATE($F557," ",$G557),AllocFactorMatrix,(U$4+1),FALSE)*$E560</f>
        <v>0</v>
      </c>
      <c r="V557" s="5">
        <f>VLOOKUP(CONCATENATE($F557," ",$G557),AllocFactorMatrix,(V$4+1),FALSE)*$E560</f>
        <v>0</v>
      </c>
      <c r="W557" s="5">
        <f>VLOOKUP(CONCATENATE($F557," ",$G557),AllocFactorMatrix,(W$4+1),FALSE)*$E560</f>
        <v>0</v>
      </c>
      <c r="X557" s="5">
        <f t="shared" si="302"/>
        <v>0</v>
      </c>
      <c r="Y557" s="5">
        <f>VLOOKUP(CONCATENATE($F557," ",$G557),AllocFactorMatrix,(Y$4+1),FALSE)*$E560</f>
        <v>0</v>
      </c>
      <c r="Z557" s="5">
        <f>VLOOKUP(CONCATENATE($F557," ",$G557),AllocFactorMatrix,(Z$4+1),FALSE)*$E560</f>
        <v>0</v>
      </c>
      <c r="AA557" s="5">
        <f t="shared" si="300"/>
        <v>0</v>
      </c>
      <c r="AB557" s="5">
        <f>VLOOKUP(CONCATENATE($F557," ",$G557),AllocFactorMatrix,(AB$4+1),FALSE)*$E560</f>
        <v>0</v>
      </c>
      <c r="AC557" s="5">
        <f>VLOOKUP(CONCATENATE($F557," ",$G557),AllocFactorMatrix,(AC$4+1),FALSE)*$E560</f>
        <v>0</v>
      </c>
      <c r="AD557" s="5">
        <f>VLOOKUP(CONCATENATE($F557," ",$G557),AllocFactorMatrix,(AD$4+1),FALSE)*$E560</f>
        <v>0</v>
      </c>
    </row>
    <row r="558" spans="4:30" hidden="1" outlineLevel="1">
      <c r="D558" s="51"/>
      <c r="E558" s="58">
        <f t="shared" si="297"/>
        <v>0</v>
      </c>
      <c r="F558" s="52" t="str">
        <f>F560</f>
        <v>PROD_ENERGY</v>
      </c>
      <c r="G558" s="55" t="str">
        <f>$G$13</f>
        <v>ENERGY</v>
      </c>
      <c r="H558" s="4">
        <f t="shared" si="298"/>
        <v>110275.99999999997</v>
      </c>
      <c r="I558" s="5">
        <f>VLOOKUP(CONCATENATE($F558," ",$G558),AllocFactorMatrix,(I$4+1),FALSE)*$E560</f>
        <v>41378.542438150333</v>
      </c>
      <c r="J558" s="5">
        <f>VLOOKUP(CONCATENATE($F558," ",$G558),AllocFactorMatrix,(J$4+1),FALSE)*$E560</f>
        <v>2681.5969296396129</v>
      </c>
      <c r="K558" s="5">
        <f>VLOOKUP(CONCATENATE($F558," ",$G558),AllocFactorMatrix,(K$4+1),FALSE)*$E560</f>
        <v>8997.048394053003</v>
      </c>
      <c r="L558" s="5">
        <f>VLOOKUP(CONCATENATE($F558," ",$G558),AllocFactorMatrix,(L$4+1),FALSE)*$E560</f>
        <v>285.94662336284381</v>
      </c>
      <c r="M558" s="5">
        <f>VLOOKUP(CONCATENATE($F558," ",$G558),AllocFactorMatrix,(M$4+1),FALSE)*$E560</f>
        <v>26.360935897987503</v>
      </c>
      <c r="N558" s="5">
        <f t="shared" si="299"/>
        <v>9309.3559533138359</v>
      </c>
      <c r="O558" s="5">
        <f>VLOOKUP(CONCATENATE($F558," ",$G558),AllocFactorMatrix,(O$4+1),FALSE)*$E560</f>
        <v>8202.7345590029563</v>
      </c>
      <c r="P558" s="5">
        <f>VLOOKUP(CONCATENATE($F558," ",$G558),AllocFactorMatrix,(P$4+1),FALSE)*$E560</f>
        <v>1520.6291529619439</v>
      </c>
      <c r="Q558" s="5">
        <f>VLOOKUP(CONCATENATE($F558," ",$G558),AllocFactorMatrix,(Q$4+1),FALSE)*$E560</f>
        <v>690.93496519329858</v>
      </c>
      <c r="R558" s="5">
        <f>VLOOKUP(CONCATENATE($F558," ",$G558),AllocFactorMatrix,(R$4+1),FALSE)*$E560</f>
        <v>32.013876158126344</v>
      </c>
      <c r="S558" s="5">
        <f t="shared" si="301"/>
        <v>10446.312553316324</v>
      </c>
      <c r="T558" s="5">
        <f>VLOOKUP(CONCATENATE($F558," ",$G558),AllocFactorMatrix,(T$4+1),FALSE)*$E560</f>
        <v>314.34433245187415</v>
      </c>
      <c r="U558" s="5">
        <f>VLOOKUP(CONCATENATE($F558," ",$G558),AllocFactorMatrix,(U$4+1),FALSE)*$E560</f>
        <v>5519.4155650190287</v>
      </c>
      <c r="V558" s="5">
        <f>VLOOKUP(CONCATENATE($F558," ",$G558),AllocFactorMatrix,(V$4+1),FALSE)*$E560</f>
        <v>31336.950033490633</v>
      </c>
      <c r="W558" s="5">
        <f>VLOOKUP(CONCATENATE($F558," ",$G558),AllocFactorMatrix,(W$4+1),FALSE)*$E560</f>
        <v>5945.3528520994687</v>
      </c>
      <c r="X558" s="5">
        <f t="shared" si="302"/>
        <v>43116.062783061003</v>
      </c>
      <c r="Y558" s="5">
        <f>VLOOKUP(CONCATENATE($F558," ",$G558),AllocFactorMatrix,(Y$4+1),FALSE)*$E560</f>
        <v>2222.3680509135766</v>
      </c>
      <c r="Z558" s="5">
        <f>VLOOKUP(CONCATENATE($F558," ",$G558),AllocFactorMatrix,(Z$4+1),FALSE)*$E560</f>
        <v>36.176609070890301</v>
      </c>
      <c r="AA558" s="5">
        <f t="shared" si="300"/>
        <v>2258.5446599844668</v>
      </c>
      <c r="AB558" s="5">
        <f>VLOOKUP(CONCATENATE($F558," ",$G558),AllocFactorMatrix,(AB$4+1),FALSE)*$E560</f>
        <v>40.352097358205349</v>
      </c>
      <c r="AC558" s="5">
        <f>VLOOKUP(CONCATENATE($F558," ",$G558),AllocFactorMatrix,(AC$4+1),FALSE)*$E560</f>
        <v>872.5600706338879</v>
      </c>
      <c r="AD558" s="5">
        <f>VLOOKUP(CONCATENATE($F558," ",$G558),AllocFactorMatrix,(AD$4+1),FALSE)*$E560</f>
        <v>172.67251454230814</v>
      </c>
    </row>
    <row r="559" spans="4:30" hidden="1" outlineLevel="1">
      <c r="D559" s="51"/>
      <c r="E559" s="58">
        <f t="shared" si="297"/>
        <v>0</v>
      </c>
      <c r="F559" s="52" t="str">
        <f>F560</f>
        <v>PROD_ENERGY</v>
      </c>
      <c r="G559" s="55" t="str">
        <f>$G$14</f>
        <v>CUSTOMER</v>
      </c>
      <c r="H559" s="4">
        <f t="shared" si="298"/>
        <v>0</v>
      </c>
      <c r="I559" s="5">
        <f>VLOOKUP(CONCATENATE($F559," ",$G559),AllocFactorMatrix,(I$4+1),FALSE)*$E560</f>
        <v>0</v>
      </c>
      <c r="J559" s="5">
        <f>VLOOKUP(CONCATENATE($F559," ",$G559),AllocFactorMatrix,(J$4+1),FALSE)*$E560</f>
        <v>0</v>
      </c>
      <c r="K559" s="5">
        <f>VLOOKUP(CONCATENATE($F559," ",$G559),AllocFactorMatrix,(K$4+1),FALSE)*$E560</f>
        <v>0</v>
      </c>
      <c r="L559" s="5">
        <f>VLOOKUP(CONCATENATE($F559," ",$G559),AllocFactorMatrix,(L$4+1),FALSE)*$E560</f>
        <v>0</v>
      </c>
      <c r="M559" s="5">
        <f>VLOOKUP(CONCATENATE($F559," ",$G559),AllocFactorMatrix,(M$4+1),FALSE)*$E560</f>
        <v>0</v>
      </c>
      <c r="N559" s="5">
        <f t="shared" si="299"/>
        <v>0</v>
      </c>
      <c r="O559" s="5">
        <f>VLOOKUP(CONCATENATE($F559," ",$G559),AllocFactorMatrix,(O$4+1),FALSE)*$E560</f>
        <v>0</v>
      </c>
      <c r="P559" s="5">
        <f>VLOOKUP(CONCATENATE($F559," ",$G559),AllocFactorMatrix,(P$4+1),FALSE)*$E560</f>
        <v>0</v>
      </c>
      <c r="Q559" s="5">
        <f>VLOOKUP(CONCATENATE($F559," ",$G559),AllocFactorMatrix,(Q$4+1),FALSE)*$E560</f>
        <v>0</v>
      </c>
      <c r="R559" s="5">
        <f>VLOOKUP(CONCATENATE($F559," ",$G559),AllocFactorMatrix,(R$4+1),FALSE)*$E560</f>
        <v>0</v>
      </c>
      <c r="S559" s="5">
        <f t="shared" si="301"/>
        <v>0</v>
      </c>
      <c r="T559" s="5">
        <f>VLOOKUP(CONCATENATE($F559," ",$G559),AllocFactorMatrix,(T$4+1),FALSE)*$E560</f>
        <v>0</v>
      </c>
      <c r="U559" s="5">
        <f>VLOOKUP(CONCATENATE($F559," ",$G559),AllocFactorMatrix,(U$4+1),FALSE)*$E560</f>
        <v>0</v>
      </c>
      <c r="V559" s="5">
        <f>VLOOKUP(CONCATENATE($F559," ",$G559),AllocFactorMatrix,(V$4+1),FALSE)*$E560</f>
        <v>0</v>
      </c>
      <c r="W559" s="5">
        <f>VLOOKUP(CONCATENATE($F559," ",$G559),AllocFactorMatrix,(W$4+1),FALSE)*$E560</f>
        <v>0</v>
      </c>
      <c r="X559" s="5">
        <f t="shared" si="302"/>
        <v>0</v>
      </c>
      <c r="Y559" s="5">
        <f>VLOOKUP(CONCATENATE($F559," ",$G559),AllocFactorMatrix,(Y$4+1),FALSE)*$E560</f>
        <v>0</v>
      </c>
      <c r="Z559" s="5">
        <f>VLOOKUP(CONCATENATE($F559," ",$G559),AllocFactorMatrix,(Z$4+1),FALSE)*$E560</f>
        <v>0</v>
      </c>
      <c r="AA559" s="5">
        <f t="shared" si="300"/>
        <v>0</v>
      </c>
      <c r="AB559" s="5">
        <f>VLOOKUP(CONCATENATE($F559," ",$G559),AllocFactorMatrix,(AB$4+1),FALSE)*$E560</f>
        <v>0</v>
      </c>
      <c r="AC559" s="5">
        <f>VLOOKUP(CONCATENATE($F559," ",$G559),AllocFactorMatrix,(AC$4+1),FALSE)*$E560</f>
        <v>0</v>
      </c>
      <c r="AD559" s="5">
        <f>VLOOKUP(CONCATENATE($F559," ",$G559),AllocFactorMatrix,(AD$4+1),FALSE)*$E560</f>
        <v>0</v>
      </c>
    </row>
    <row r="560" spans="4:30" collapsed="1">
      <c r="D560" s="51" t="str">
        <f>+D2032</f>
        <v>Adj 27 - Forced Outage Adjustment</v>
      </c>
      <c r="E560" s="61">
        <f t="shared" si="297"/>
        <v>110276</v>
      </c>
      <c r="F560" s="61" t="s">
        <v>32</v>
      </c>
      <c r="G560" s="55" t="str">
        <f>$G$15</f>
        <v>TOTAL</v>
      </c>
      <c r="H560" s="4">
        <f t="shared" si="298"/>
        <v>110275.99999999997</v>
      </c>
      <c r="I560" s="5">
        <f>VLOOKUP(CONCATENATE($F560," ",$G560),AllocFactorMatrix,(I$4+1),FALSE)*$E560</f>
        <v>41378.542438150333</v>
      </c>
      <c r="J560" s="5">
        <f>VLOOKUP(CONCATENATE($F560," ",$G560),AllocFactorMatrix,(J$4+1),FALSE)*$E560</f>
        <v>2681.5969296396129</v>
      </c>
      <c r="K560" s="5">
        <f>VLOOKUP(CONCATENATE($F560," ",$G560),AllocFactorMatrix,(K$4+1),FALSE)*$E560</f>
        <v>8997.048394053003</v>
      </c>
      <c r="L560" s="5">
        <f>VLOOKUP(CONCATENATE($F560," ",$G560),AllocFactorMatrix,(L$4+1),FALSE)*$E560</f>
        <v>285.94662336284381</v>
      </c>
      <c r="M560" s="5">
        <f>VLOOKUP(CONCATENATE($F560," ",$G560),AllocFactorMatrix,(M$4+1),FALSE)*$E560</f>
        <v>26.360935897987503</v>
      </c>
      <c r="N560" s="5">
        <f t="shared" si="299"/>
        <v>9309.3559533138359</v>
      </c>
      <c r="O560" s="5">
        <f>VLOOKUP(CONCATENATE($F560," ",$G560),AllocFactorMatrix,(O$4+1),FALSE)*$E560</f>
        <v>8202.7345590029563</v>
      </c>
      <c r="P560" s="5">
        <f>VLOOKUP(CONCATENATE($F560," ",$G560),AllocFactorMatrix,(P$4+1),FALSE)*$E560</f>
        <v>1520.6291529619439</v>
      </c>
      <c r="Q560" s="5">
        <f>VLOOKUP(CONCATENATE($F560," ",$G560),AllocFactorMatrix,(Q$4+1),FALSE)*$E560</f>
        <v>690.93496519329858</v>
      </c>
      <c r="R560" s="5">
        <f>VLOOKUP(CONCATENATE($F560," ",$G560),AllocFactorMatrix,(R$4+1),FALSE)*$E560</f>
        <v>32.013876158126344</v>
      </c>
      <c r="S560" s="5">
        <f t="shared" si="301"/>
        <v>10446.312553316324</v>
      </c>
      <c r="T560" s="5">
        <f>VLOOKUP(CONCATENATE($F560," ",$G560),AllocFactorMatrix,(T$4+1),FALSE)*$E560</f>
        <v>314.34433245187415</v>
      </c>
      <c r="U560" s="5">
        <f>VLOOKUP(CONCATENATE($F560," ",$G560),AllocFactorMatrix,(U$4+1),FALSE)*$E560</f>
        <v>5519.4155650190287</v>
      </c>
      <c r="V560" s="5">
        <f>VLOOKUP(CONCATENATE($F560," ",$G560),AllocFactorMatrix,(V$4+1),FALSE)*$E560</f>
        <v>31336.950033490633</v>
      </c>
      <c r="W560" s="5">
        <f>VLOOKUP(CONCATENATE($F560," ",$G560),AllocFactorMatrix,(W$4+1),FALSE)*$E560</f>
        <v>5945.3528520994687</v>
      </c>
      <c r="X560" s="5">
        <f t="shared" si="302"/>
        <v>43116.062783061003</v>
      </c>
      <c r="Y560" s="5">
        <f>VLOOKUP(CONCATENATE($F560," ",$G560),AllocFactorMatrix,(Y$4+1),FALSE)*$E560</f>
        <v>2222.3680509135766</v>
      </c>
      <c r="Z560" s="5">
        <f>VLOOKUP(CONCATENATE($F560," ",$G560),AllocFactorMatrix,(Z$4+1),FALSE)*$E560</f>
        <v>36.176609070890301</v>
      </c>
      <c r="AA560" s="5">
        <f t="shared" si="300"/>
        <v>2258.5446599844668</v>
      </c>
      <c r="AB560" s="5">
        <f>VLOOKUP(CONCATENATE($F560," ",$G560),AllocFactorMatrix,(AB$4+1),FALSE)*$E560</f>
        <v>40.352097358205349</v>
      </c>
      <c r="AC560" s="5">
        <f>VLOOKUP(CONCATENATE($F560," ",$G560),AllocFactorMatrix,(AC$4+1),FALSE)*$E560</f>
        <v>872.5600706338879</v>
      </c>
      <c r="AD560" s="5">
        <f>VLOOKUP(CONCATENATE($F560," ",$G560),AllocFactorMatrix,(AD$4+1),FALSE)*$E560</f>
        <v>172.67251454230814</v>
      </c>
    </row>
    <row r="561" spans="4:30" hidden="1" outlineLevel="1">
      <c r="E561" s="55"/>
      <c r="F561" s="52" t="str">
        <f>F568</f>
        <v>TRAN_LSE</v>
      </c>
      <c r="G561" s="55" t="str">
        <f>$G$8</f>
        <v>PRODUCTION</v>
      </c>
      <c r="H561" s="4">
        <f t="shared" ref="H561:H568" si="303">SUBTOTAL(9,I561:AD561)</f>
        <v>66093.999999999971</v>
      </c>
      <c r="I561" s="5">
        <f>VLOOKUP(CONCATENATE($F561," ",$G561),AllocFactorMatrix,(I$4+1),FALSE)*$E568</f>
        <v>32556.78017125836</v>
      </c>
      <c r="J561" s="5">
        <f>VLOOKUP(CONCATENATE($F561," ",$G561),AllocFactorMatrix,(J$4+1),FALSE)*$E568</f>
        <v>1609.3979765329093</v>
      </c>
      <c r="K561" s="5">
        <f>VLOOKUP(CONCATENATE($F561," ",$G561),AllocFactorMatrix,(K$4+1),FALSE)*$E568</f>
        <v>5895.1325521781937</v>
      </c>
      <c r="L561" s="5">
        <f>VLOOKUP(CONCATENATE($F561," ",$G561),AllocFactorMatrix,(L$4+1),FALSE)*$E568</f>
        <v>185.55784267728669</v>
      </c>
      <c r="M561" s="5">
        <f>VLOOKUP(CONCATENATE($F561," ",$G561),AllocFactorMatrix,(M$4+1),FALSE)*$E568</f>
        <v>17.401020732279658</v>
      </c>
      <c r="N561" s="5">
        <f t="shared" ref="N561:N568" si="304">SUBTOTAL(9,K561:M561)</f>
        <v>6098.0914155877599</v>
      </c>
      <c r="O561" s="5">
        <f>VLOOKUP(CONCATENATE($F561," ",$G561),AllocFactorMatrix,(O$4+1),FALSE)*$E568</f>
        <v>4481.2177909731899</v>
      </c>
      <c r="P561" s="5">
        <f>VLOOKUP(CONCATENATE($F561," ",$G561),AllocFactorMatrix,(P$4+1),FALSE)*$E568</f>
        <v>834.98143002511779</v>
      </c>
      <c r="Q561" s="5">
        <f>VLOOKUP(CONCATENATE($F561," ",$G561),AllocFactorMatrix,(Q$4+1),FALSE)*$E568</f>
        <v>377.31256087372282</v>
      </c>
      <c r="R561" s="5">
        <f>VLOOKUP(CONCATENATE($F561," ",$G561),AllocFactorMatrix,(R$4+1),FALSE)*$E568</f>
        <v>16.967324099124372</v>
      </c>
      <c r="S561" s="5">
        <f>SUBTOTAL(9,O561:R561)</f>
        <v>5710.4791059711542</v>
      </c>
      <c r="T561" s="5">
        <f>VLOOKUP(CONCATENATE($F561," ",$G561),AllocFactorMatrix,(T$4+1),FALSE)*$E568</f>
        <v>156.54041535555163</v>
      </c>
      <c r="U561" s="5">
        <f>VLOOKUP(CONCATENATE($F561," ",$G561),AllocFactorMatrix,(U$4+1),FALSE)*$E568</f>
        <v>2561.7572256491394</v>
      </c>
      <c r="V561" s="5">
        <f>VLOOKUP(CONCATENATE($F561," ",$G561),AllocFactorMatrix,(V$4+1),FALSE)*$E568</f>
        <v>13538.958918947994</v>
      </c>
      <c r="W561" s="5">
        <f>VLOOKUP(CONCATENATE($F561," ",$G561),AllocFactorMatrix,(W$4+1),FALSE)*$E568</f>
        <v>2444.9115824835753</v>
      </c>
      <c r="X561" s="5">
        <f>SUBTOTAL(9,T561:W561)</f>
        <v>18702.168142436261</v>
      </c>
      <c r="Y561" s="5">
        <f>VLOOKUP(CONCATENATE($F561," ",$G561),AllocFactorMatrix,(Y$4+1),FALSE)*$E568</f>
        <v>1376.1748728091468</v>
      </c>
      <c r="Z561" s="5">
        <f>VLOOKUP(CONCATENATE($F561," ",$G561),AllocFactorMatrix,(Z$4+1),FALSE)*$E568</f>
        <v>23.05040308271386</v>
      </c>
      <c r="AA561" s="5">
        <f t="shared" ref="AA561:AA576" si="305">SUBTOTAL(9,Y561:Z561)</f>
        <v>1399.2252758918607</v>
      </c>
      <c r="AB561" s="5">
        <f>VLOOKUP(CONCATENATE($F561," ",$G561),AllocFactorMatrix,(AB$4+1),FALSE)*$E568</f>
        <v>17.857912321677809</v>
      </c>
      <c r="AC561" s="5">
        <f>VLOOKUP(CONCATENATE($F561," ",$G561),AllocFactorMatrix,(AC$4+1),FALSE)*$E568</f>
        <v>0</v>
      </c>
      <c r="AD561" s="5">
        <f>VLOOKUP(CONCATENATE($F561," ",$G561),AllocFactorMatrix,(AD$4+1),FALSE)*$E568</f>
        <v>0</v>
      </c>
    </row>
    <row r="562" spans="4:30" hidden="1" outlineLevel="1">
      <c r="E562" s="55"/>
      <c r="F562" s="52" t="str">
        <f>F568</f>
        <v>TRAN_LSE</v>
      </c>
      <c r="G562" s="55" t="str">
        <f>$G$9</f>
        <v>BULKTRAN</v>
      </c>
      <c r="H562" s="4">
        <f t="shared" si="303"/>
        <v>0</v>
      </c>
      <c r="I562" s="5">
        <f>VLOOKUP(CONCATENATE($F562," ",$G562),AllocFactorMatrix,(I$4+1),FALSE)*$E568</f>
        <v>0</v>
      </c>
      <c r="J562" s="5">
        <f>VLOOKUP(CONCATENATE($F562," ",$G562),AllocFactorMatrix,(J$4+1),FALSE)*$E568</f>
        <v>0</v>
      </c>
      <c r="K562" s="5">
        <f>VLOOKUP(CONCATENATE($F562," ",$G562),AllocFactorMatrix,(K$4+1),FALSE)*$E568</f>
        <v>0</v>
      </c>
      <c r="L562" s="5">
        <f>VLOOKUP(CONCATENATE($F562," ",$G562),AllocFactorMatrix,(L$4+1),FALSE)*$E568</f>
        <v>0</v>
      </c>
      <c r="M562" s="5">
        <f>VLOOKUP(CONCATENATE($F562," ",$G562),AllocFactorMatrix,(M$4+1),FALSE)*$E568</f>
        <v>0</v>
      </c>
      <c r="N562" s="5">
        <f t="shared" si="304"/>
        <v>0</v>
      </c>
      <c r="O562" s="5">
        <f>VLOOKUP(CONCATENATE($F562," ",$G562),AllocFactorMatrix,(O$4+1),FALSE)*$E568</f>
        <v>0</v>
      </c>
      <c r="P562" s="5">
        <f>VLOOKUP(CONCATENATE($F562," ",$G562),AllocFactorMatrix,(P$4+1),FALSE)*$E568</f>
        <v>0</v>
      </c>
      <c r="Q562" s="5">
        <f>VLOOKUP(CONCATENATE($F562," ",$G562),AllocFactorMatrix,(Q$4+1),FALSE)*$E568</f>
        <v>0</v>
      </c>
      <c r="R562" s="5">
        <f>VLOOKUP(CONCATENATE($F562," ",$G562),AllocFactorMatrix,(R$4+1),FALSE)*$E568</f>
        <v>0</v>
      </c>
      <c r="S562" s="5">
        <f t="shared" ref="S562:S568" si="306">SUBTOTAL(9,O562:R562)</f>
        <v>0</v>
      </c>
      <c r="T562" s="5">
        <f>VLOOKUP(CONCATENATE($F562," ",$G562),AllocFactorMatrix,(T$4+1),FALSE)*$E568</f>
        <v>0</v>
      </c>
      <c r="U562" s="5">
        <f>VLOOKUP(CONCATENATE($F562," ",$G562),AllocFactorMatrix,(U$4+1),FALSE)*$E568</f>
        <v>0</v>
      </c>
      <c r="V562" s="5">
        <f>VLOOKUP(CONCATENATE($F562," ",$G562),AllocFactorMatrix,(V$4+1),FALSE)*$E568</f>
        <v>0</v>
      </c>
      <c r="W562" s="5">
        <f>VLOOKUP(CONCATENATE($F562," ",$G562),AllocFactorMatrix,(W$4+1),FALSE)*$E568</f>
        <v>0</v>
      </c>
      <c r="X562" s="5">
        <f t="shared" ref="X562:X568" si="307">SUBTOTAL(9,T562:W562)</f>
        <v>0</v>
      </c>
      <c r="Y562" s="5">
        <f>VLOOKUP(CONCATENATE($F562," ",$G562),AllocFactorMatrix,(Y$4+1),FALSE)*$E568</f>
        <v>0</v>
      </c>
      <c r="Z562" s="5">
        <f>VLOOKUP(CONCATENATE($F562," ",$G562),AllocFactorMatrix,(Z$4+1),FALSE)*$E568</f>
        <v>0</v>
      </c>
      <c r="AA562" s="5">
        <f t="shared" si="305"/>
        <v>0</v>
      </c>
      <c r="AB562" s="5">
        <f>VLOOKUP(CONCATENATE($F562," ",$G562),AllocFactorMatrix,(AB$4+1),FALSE)*$E568</f>
        <v>0</v>
      </c>
      <c r="AC562" s="5">
        <f>VLOOKUP(CONCATENATE($F562," ",$G562),AllocFactorMatrix,(AC$4+1),FALSE)*$E568</f>
        <v>0</v>
      </c>
      <c r="AD562" s="5">
        <f>VLOOKUP(CONCATENATE($F562," ",$G562),AllocFactorMatrix,(AD$4+1),FALSE)*$E568</f>
        <v>0</v>
      </c>
    </row>
    <row r="563" spans="4:30" hidden="1" outlineLevel="1">
      <c r="E563" s="55"/>
      <c r="F563" s="52" t="str">
        <f>F568</f>
        <v>TRAN_LSE</v>
      </c>
      <c r="G563" s="55" t="str">
        <f>$G$10</f>
        <v>SUBTRAN</v>
      </c>
      <c r="H563" s="4">
        <f t="shared" si="303"/>
        <v>0</v>
      </c>
      <c r="I563" s="5">
        <f>VLOOKUP(CONCATENATE($F563," ",$G563),AllocFactorMatrix,(I$4+1),FALSE)*$E568</f>
        <v>0</v>
      </c>
      <c r="J563" s="5">
        <f>VLOOKUP(CONCATENATE($F563," ",$G563),AllocFactorMatrix,(J$4+1),FALSE)*$E568</f>
        <v>0</v>
      </c>
      <c r="K563" s="5">
        <f>VLOOKUP(CONCATENATE($F563," ",$G563),AllocFactorMatrix,(K$4+1),FALSE)*$E568</f>
        <v>0</v>
      </c>
      <c r="L563" s="5">
        <f>VLOOKUP(CONCATENATE($F563," ",$G563),AllocFactorMatrix,(L$4+1),FALSE)*$E568</f>
        <v>0</v>
      </c>
      <c r="M563" s="5">
        <f>VLOOKUP(CONCATENATE($F563," ",$G563),AllocFactorMatrix,(M$4+1),FALSE)*$E568</f>
        <v>0</v>
      </c>
      <c r="N563" s="5">
        <f t="shared" si="304"/>
        <v>0</v>
      </c>
      <c r="O563" s="5">
        <f>VLOOKUP(CONCATENATE($F563," ",$G563),AllocFactorMatrix,(O$4+1),FALSE)*$E568</f>
        <v>0</v>
      </c>
      <c r="P563" s="5">
        <f>VLOOKUP(CONCATENATE($F563," ",$G563),AllocFactorMatrix,(P$4+1),FALSE)*$E568</f>
        <v>0</v>
      </c>
      <c r="Q563" s="5">
        <f>VLOOKUP(CONCATENATE($F563," ",$G563),AllocFactorMatrix,(Q$4+1),FALSE)*$E568</f>
        <v>0</v>
      </c>
      <c r="R563" s="5">
        <f>VLOOKUP(CONCATENATE($F563," ",$G563),AllocFactorMatrix,(R$4+1),FALSE)*$E568</f>
        <v>0</v>
      </c>
      <c r="S563" s="5">
        <f t="shared" si="306"/>
        <v>0</v>
      </c>
      <c r="T563" s="5">
        <f>VLOOKUP(CONCATENATE($F563," ",$G563),AllocFactorMatrix,(T$4+1),FALSE)*$E568</f>
        <v>0</v>
      </c>
      <c r="U563" s="5">
        <f>VLOOKUP(CONCATENATE($F563," ",$G563),AllocFactorMatrix,(U$4+1),FALSE)*$E568</f>
        <v>0</v>
      </c>
      <c r="V563" s="5">
        <f>VLOOKUP(CONCATENATE($F563," ",$G563),AllocFactorMatrix,(V$4+1),FALSE)*$E568</f>
        <v>0</v>
      </c>
      <c r="W563" s="5">
        <f>VLOOKUP(CONCATENATE($F563," ",$G563),AllocFactorMatrix,(W$4+1),FALSE)*$E568</f>
        <v>0</v>
      </c>
      <c r="X563" s="5">
        <f t="shared" si="307"/>
        <v>0</v>
      </c>
      <c r="Y563" s="5">
        <f>VLOOKUP(CONCATENATE($F563," ",$G563),AllocFactorMatrix,(Y$4+1),FALSE)*$E568</f>
        <v>0</v>
      </c>
      <c r="Z563" s="5">
        <f>VLOOKUP(CONCATENATE($F563," ",$G563),AllocFactorMatrix,(Z$4+1),FALSE)*$E568</f>
        <v>0</v>
      </c>
      <c r="AA563" s="5">
        <f t="shared" si="305"/>
        <v>0</v>
      </c>
      <c r="AB563" s="5">
        <f>VLOOKUP(CONCATENATE($F563," ",$G563),AllocFactorMatrix,(AB$4+1),FALSE)*$E568</f>
        <v>0</v>
      </c>
      <c r="AC563" s="5">
        <f>VLOOKUP(CONCATENATE($F563," ",$G563),AllocFactorMatrix,(AC$4+1),FALSE)*$E568</f>
        <v>0</v>
      </c>
      <c r="AD563" s="5">
        <f>VLOOKUP(CONCATENATE($F563," ",$G563),AllocFactorMatrix,(AD$4+1),FALSE)*$E568</f>
        <v>0</v>
      </c>
    </row>
    <row r="564" spans="4:30" hidden="1" outlineLevel="1">
      <c r="E564" s="55"/>
      <c r="F564" s="52" t="str">
        <f>F568</f>
        <v>TRAN_LSE</v>
      </c>
      <c r="G564" s="55" t="str">
        <f>$G$11</f>
        <v>DISTPRI</v>
      </c>
      <c r="H564" s="4">
        <f t="shared" si="303"/>
        <v>0</v>
      </c>
      <c r="I564" s="5">
        <f>VLOOKUP(CONCATENATE($F564," ",$G564),AllocFactorMatrix,(I$4+1),FALSE)*$E568</f>
        <v>0</v>
      </c>
      <c r="J564" s="5">
        <f>VLOOKUP(CONCATENATE($F564," ",$G564),AllocFactorMatrix,(J$4+1),FALSE)*$E568</f>
        <v>0</v>
      </c>
      <c r="K564" s="5">
        <f>VLOOKUP(CONCATENATE($F564," ",$G564),AllocFactorMatrix,(K$4+1),FALSE)*$E568</f>
        <v>0</v>
      </c>
      <c r="L564" s="5">
        <f>VLOOKUP(CONCATENATE($F564," ",$G564),AllocFactorMatrix,(L$4+1),FALSE)*$E568</f>
        <v>0</v>
      </c>
      <c r="M564" s="5">
        <f>VLOOKUP(CONCATENATE($F564," ",$G564),AllocFactorMatrix,(M$4+1),FALSE)*$E568</f>
        <v>0</v>
      </c>
      <c r="N564" s="5">
        <f t="shared" si="304"/>
        <v>0</v>
      </c>
      <c r="O564" s="5">
        <f>VLOOKUP(CONCATENATE($F564," ",$G564),AllocFactorMatrix,(O$4+1),FALSE)*$E568</f>
        <v>0</v>
      </c>
      <c r="P564" s="5">
        <f>VLOOKUP(CONCATENATE($F564," ",$G564),AllocFactorMatrix,(P$4+1),FALSE)*$E568</f>
        <v>0</v>
      </c>
      <c r="Q564" s="5">
        <f>VLOOKUP(CONCATENATE($F564," ",$G564),AllocFactorMatrix,(Q$4+1),FALSE)*$E568</f>
        <v>0</v>
      </c>
      <c r="R564" s="5">
        <f>VLOOKUP(CONCATENATE($F564," ",$G564),AllocFactorMatrix,(R$4+1),FALSE)*$E568</f>
        <v>0</v>
      </c>
      <c r="S564" s="5">
        <f t="shared" si="306"/>
        <v>0</v>
      </c>
      <c r="T564" s="5">
        <f>VLOOKUP(CONCATENATE($F564," ",$G564),AllocFactorMatrix,(T$4+1),FALSE)*$E568</f>
        <v>0</v>
      </c>
      <c r="U564" s="5">
        <f>VLOOKUP(CONCATENATE($F564," ",$G564),AllocFactorMatrix,(U$4+1),FALSE)*$E568</f>
        <v>0</v>
      </c>
      <c r="V564" s="5">
        <f>VLOOKUP(CONCATENATE($F564," ",$G564),AllocFactorMatrix,(V$4+1),FALSE)*$E568</f>
        <v>0</v>
      </c>
      <c r="W564" s="5">
        <f>VLOOKUP(CONCATENATE($F564," ",$G564),AllocFactorMatrix,(W$4+1),FALSE)*$E568</f>
        <v>0</v>
      </c>
      <c r="X564" s="5">
        <f t="shared" si="307"/>
        <v>0</v>
      </c>
      <c r="Y564" s="5">
        <f>VLOOKUP(CONCATENATE($F564," ",$G564),AllocFactorMatrix,(Y$4+1),FALSE)*$E568</f>
        <v>0</v>
      </c>
      <c r="Z564" s="5">
        <f>VLOOKUP(CONCATENATE($F564," ",$G564),AllocFactorMatrix,(Z$4+1),FALSE)*$E568</f>
        <v>0</v>
      </c>
      <c r="AA564" s="5">
        <f t="shared" si="305"/>
        <v>0</v>
      </c>
      <c r="AB564" s="5">
        <f>VLOOKUP(CONCATENATE($F564," ",$G564),AllocFactorMatrix,(AB$4+1),FALSE)*$E568</f>
        <v>0</v>
      </c>
      <c r="AC564" s="5">
        <f>VLOOKUP(CONCATENATE($F564," ",$G564),AllocFactorMatrix,(AC$4+1),FALSE)*$E568</f>
        <v>0</v>
      </c>
      <c r="AD564" s="5">
        <f>VLOOKUP(CONCATENATE($F564," ",$G564),AllocFactorMatrix,(AD$4+1),FALSE)*$E568</f>
        <v>0</v>
      </c>
    </row>
    <row r="565" spans="4:30" hidden="1" outlineLevel="1">
      <c r="E565" s="55"/>
      <c r="F565" s="52" t="str">
        <f>F568</f>
        <v>TRAN_LSE</v>
      </c>
      <c r="G565" s="55" t="str">
        <f>$G$12</f>
        <v>DISTSEC</v>
      </c>
      <c r="H565" s="4">
        <f t="shared" si="303"/>
        <v>0</v>
      </c>
      <c r="I565" s="5">
        <f>VLOOKUP(CONCATENATE($F565," ",$G565),AllocFactorMatrix,(I$4+1),FALSE)*$E568</f>
        <v>0</v>
      </c>
      <c r="J565" s="5">
        <f>VLOOKUP(CONCATENATE($F565," ",$G565),AllocFactorMatrix,(J$4+1),FALSE)*$E568</f>
        <v>0</v>
      </c>
      <c r="K565" s="5">
        <f>VLOOKUP(CONCATENATE($F565," ",$G565),AllocFactorMatrix,(K$4+1),FALSE)*$E568</f>
        <v>0</v>
      </c>
      <c r="L565" s="5">
        <f>VLOOKUP(CONCATENATE($F565," ",$G565),AllocFactorMatrix,(L$4+1),FALSE)*$E568</f>
        <v>0</v>
      </c>
      <c r="M565" s="5">
        <f>VLOOKUP(CONCATENATE($F565," ",$G565),AllocFactorMatrix,(M$4+1),FALSE)*$E568</f>
        <v>0</v>
      </c>
      <c r="N565" s="5">
        <f t="shared" si="304"/>
        <v>0</v>
      </c>
      <c r="O565" s="5">
        <f>VLOOKUP(CONCATENATE($F565," ",$G565),AllocFactorMatrix,(O$4+1),FALSE)*$E568</f>
        <v>0</v>
      </c>
      <c r="P565" s="5">
        <f>VLOOKUP(CONCATENATE($F565," ",$G565),AllocFactorMatrix,(P$4+1),FALSE)*$E568</f>
        <v>0</v>
      </c>
      <c r="Q565" s="5">
        <f>VLOOKUP(CONCATENATE($F565," ",$G565),AllocFactorMatrix,(Q$4+1),FALSE)*$E568</f>
        <v>0</v>
      </c>
      <c r="R565" s="5">
        <f>VLOOKUP(CONCATENATE($F565," ",$G565),AllocFactorMatrix,(R$4+1),FALSE)*$E568</f>
        <v>0</v>
      </c>
      <c r="S565" s="5">
        <f t="shared" si="306"/>
        <v>0</v>
      </c>
      <c r="T565" s="5">
        <f>VLOOKUP(CONCATENATE($F565," ",$G565),AllocFactorMatrix,(T$4+1),FALSE)*$E568</f>
        <v>0</v>
      </c>
      <c r="U565" s="5">
        <f>VLOOKUP(CONCATENATE($F565," ",$G565),AllocFactorMatrix,(U$4+1),FALSE)*$E568</f>
        <v>0</v>
      </c>
      <c r="V565" s="5">
        <f>VLOOKUP(CONCATENATE($F565," ",$G565),AllocFactorMatrix,(V$4+1),FALSE)*$E568</f>
        <v>0</v>
      </c>
      <c r="W565" s="5">
        <f>VLOOKUP(CONCATENATE($F565," ",$G565),AllocFactorMatrix,(W$4+1),FALSE)*$E568</f>
        <v>0</v>
      </c>
      <c r="X565" s="5">
        <f t="shared" si="307"/>
        <v>0</v>
      </c>
      <c r="Y565" s="5">
        <f>VLOOKUP(CONCATENATE($F565," ",$G565),AllocFactorMatrix,(Y$4+1),FALSE)*$E568</f>
        <v>0</v>
      </c>
      <c r="Z565" s="5">
        <f>VLOOKUP(CONCATENATE($F565," ",$G565),AllocFactorMatrix,(Z$4+1),FALSE)*$E568</f>
        <v>0</v>
      </c>
      <c r="AA565" s="5">
        <f t="shared" si="305"/>
        <v>0</v>
      </c>
      <c r="AB565" s="5">
        <f>VLOOKUP(CONCATENATE($F565," ",$G565),AllocFactorMatrix,(AB$4+1),FALSE)*$E568</f>
        <v>0</v>
      </c>
      <c r="AC565" s="5">
        <f>VLOOKUP(CONCATENATE($F565," ",$G565),AllocFactorMatrix,(AC$4+1),FALSE)*$E568</f>
        <v>0</v>
      </c>
      <c r="AD565" s="5">
        <f>VLOOKUP(CONCATENATE($F565," ",$G565),AllocFactorMatrix,(AD$4+1),FALSE)*$E568</f>
        <v>0</v>
      </c>
    </row>
    <row r="566" spans="4:30" hidden="1" outlineLevel="1">
      <c r="E566" s="55"/>
      <c r="F566" s="52" t="str">
        <f>F568</f>
        <v>TRAN_LSE</v>
      </c>
      <c r="G566" s="55" t="str">
        <f>$G$13</f>
        <v>ENERGY</v>
      </c>
      <c r="H566" s="4">
        <f t="shared" si="303"/>
        <v>0</v>
      </c>
      <c r="I566" s="5">
        <f>VLOOKUP(CONCATENATE($F566," ",$G566),AllocFactorMatrix,(I$4+1),FALSE)*$E568</f>
        <v>0</v>
      </c>
      <c r="J566" s="5">
        <f>VLOOKUP(CONCATENATE($F566," ",$G566),AllocFactorMatrix,(J$4+1),FALSE)*$E568</f>
        <v>0</v>
      </c>
      <c r="K566" s="5">
        <f>VLOOKUP(CONCATENATE($F566," ",$G566),AllocFactorMatrix,(K$4+1),FALSE)*$E568</f>
        <v>0</v>
      </c>
      <c r="L566" s="5">
        <f>VLOOKUP(CONCATENATE($F566," ",$G566),AllocFactorMatrix,(L$4+1),FALSE)*$E568</f>
        <v>0</v>
      </c>
      <c r="M566" s="5">
        <f>VLOOKUP(CONCATENATE($F566," ",$G566),AllocFactorMatrix,(M$4+1),FALSE)*$E568</f>
        <v>0</v>
      </c>
      <c r="N566" s="5">
        <f t="shared" si="304"/>
        <v>0</v>
      </c>
      <c r="O566" s="5">
        <f>VLOOKUP(CONCATENATE($F566," ",$G566),AllocFactorMatrix,(O$4+1),FALSE)*$E568</f>
        <v>0</v>
      </c>
      <c r="P566" s="5">
        <f>VLOOKUP(CONCATENATE($F566," ",$G566),AllocFactorMatrix,(P$4+1),FALSE)*$E568</f>
        <v>0</v>
      </c>
      <c r="Q566" s="5">
        <f>VLOOKUP(CONCATENATE($F566," ",$G566),AllocFactorMatrix,(Q$4+1),FALSE)*$E568</f>
        <v>0</v>
      </c>
      <c r="R566" s="5">
        <f>VLOOKUP(CONCATENATE($F566," ",$G566),AllocFactorMatrix,(R$4+1),FALSE)*$E568</f>
        <v>0</v>
      </c>
      <c r="S566" s="5">
        <f t="shared" si="306"/>
        <v>0</v>
      </c>
      <c r="T566" s="5">
        <f>VLOOKUP(CONCATENATE($F566," ",$G566),AllocFactorMatrix,(T$4+1),FALSE)*$E568</f>
        <v>0</v>
      </c>
      <c r="U566" s="5">
        <f>VLOOKUP(CONCATENATE($F566," ",$G566),AllocFactorMatrix,(U$4+1),FALSE)*$E568</f>
        <v>0</v>
      </c>
      <c r="V566" s="5">
        <f>VLOOKUP(CONCATENATE($F566," ",$G566),AllocFactorMatrix,(V$4+1),FALSE)*$E568</f>
        <v>0</v>
      </c>
      <c r="W566" s="5">
        <f>VLOOKUP(CONCATENATE($F566," ",$G566),AllocFactorMatrix,(W$4+1),FALSE)*$E568</f>
        <v>0</v>
      </c>
      <c r="X566" s="5">
        <f t="shared" si="307"/>
        <v>0</v>
      </c>
      <c r="Y566" s="5">
        <f>VLOOKUP(CONCATENATE($F566," ",$G566),AllocFactorMatrix,(Y$4+1),FALSE)*$E568</f>
        <v>0</v>
      </c>
      <c r="Z566" s="5">
        <f>VLOOKUP(CONCATENATE($F566," ",$G566),AllocFactorMatrix,(Z$4+1),FALSE)*$E568</f>
        <v>0</v>
      </c>
      <c r="AA566" s="5">
        <f t="shared" si="305"/>
        <v>0</v>
      </c>
      <c r="AB566" s="5">
        <f>VLOOKUP(CONCATENATE($F566," ",$G566),AllocFactorMatrix,(AB$4+1),FALSE)*$E568</f>
        <v>0</v>
      </c>
      <c r="AC566" s="5">
        <f>VLOOKUP(CONCATENATE($F566," ",$G566),AllocFactorMatrix,(AC$4+1),FALSE)*$E568</f>
        <v>0</v>
      </c>
      <c r="AD566" s="5">
        <f>VLOOKUP(CONCATENATE($F566," ",$G566),AllocFactorMatrix,(AD$4+1),FALSE)*$E568</f>
        <v>0</v>
      </c>
    </row>
    <row r="567" spans="4:30" hidden="1" outlineLevel="1">
      <c r="E567" s="55"/>
      <c r="F567" s="52" t="str">
        <f>F568</f>
        <v>TRAN_LSE</v>
      </c>
      <c r="G567" s="55" t="str">
        <f>$G$14</f>
        <v>CUSTOMER</v>
      </c>
      <c r="H567" s="4">
        <f t="shared" si="303"/>
        <v>0</v>
      </c>
      <c r="I567" s="5">
        <f>VLOOKUP(CONCATENATE($F567," ",$G567),AllocFactorMatrix,(I$4+1),FALSE)*$E568</f>
        <v>0</v>
      </c>
      <c r="J567" s="5">
        <f>VLOOKUP(CONCATENATE($F567," ",$G567),AllocFactorMatrix,(J$4+1),FALSE)*$E568</f>
        <v>0</v>
      </c>
      <c r="K567" s="5">
        <f>VLOOKUP(CONCATENATE($F567," ",$G567),AllocFactorMatrix,(K$4+1),FALSE)*$E568</f>
        <v>0</v>
      </c>
      <c r="L567" s="5">
        <f>VLOOKUP(CONCATENATE($F567," ",$G567),AllocFactorMatrix,(L$4+1),FALSE)*$E568</f>
        <v>0</v>
      </c>
      <c r="M567" s="5">
        <f>VLOOKUP(CONCATENATE($F567," ",$G567),AllocFactorMatrix,(M$4+1),FALSE)*$E568</f>
        <v>0</v>
      </c>
      <c r="N567" s="5">
        <f t="shared" si="304"/>
        <v>0</v>
      </c>
      <c r="O567" s="5">
        <f>VLOOKUP(CONCATENATE($F567," ",$G567),AllocFactorMatrix,(O$4+1),FALSE)*$E568</f>
        <v>0</v>
      </c>
      <c r="P567" s="5">
        <f>VLOOKUP(CONCATENATE($F567," ",$G567),AllocFactorMatrix,(P$4+1),FALSE)*$E568</f>
        <v>0</v>
      </c>
      <c r="Q567" s="5">
        <f>VLOOKUP(CONCATENATE($F567," ",$G567),AllocFactorMatrix,(Q$4+1),FALSE)*$E568</f>
        <v>0</v>
      </c>
      <c r="R567" s="5">
        <f>VLOOKUP(CONCATENATE($F567," ",$G567),AllocFactorMatrix,(R$4+1),FALSE)*$E568</f>
        <v>0</v>
      </c>
      <c r="S567" s="5">
        <f t="shared" si="306"/>
        <v>0</v>
      </c>
      <c r="T567" s="5">
        <f>VLOOKUP(CONCATENATE($F567," ",$G567),AllocFactorMatrix,(T$4+1),FALSE)*$E568</f>
        <v>0</v>
      </c>
      <c r="U567" s="5">
        <f>VLOOKUP(CONCATENATE($F567," ",$G567),AllocFactorMatrix,(U$4+1),FALSE)*$E568</f>
        <v>0</v>
      </c>
      <c r="V567" s="5">
        <f>VLOOKUP(CONCATENATE($F567," ",$G567),AllocFactorMatrix,(V$4+1),FALSE)*$E568</f>
        <v>0</v>
      </c>
      <c r="W567" s="5">
        <f>VLOOKUP(CONCATENATE($F567," ",$G567),AllocFactorMatrix,(W$4+1),FALSE)*$E568</f>
        <v>0</v>
      </c>
      <c r="X567" s="5">
        <f t="shared" si="307"/>
        <v>0</v>
      </c>
      <c r="Y567" s="5">
        <f>VLOOKUP(CONCATENATE($F567," ",$G567),AllocFactorMatrix,(Y$4+1),FALSE)*$E568</f>
        <v>0</v>
      </c>
      <c r="Z567" s="5">
        <f>VLOOKUP(CONCATENATE($F567," ",$G567),AllocFactorMatrix,(Z$4+1),FALSE)*$E568</f>
        <v>0</v>
      </c>
      <c r="AA567" s="5">
        <f t="shared" si="305"/>
        <v>0</v>
      </c>
      <c r="AB567" s="5">
        <f>VLOOKUP(CONCATENATE($F567," ",$G567),AllocFactorMatrix,(AB$4+1),FALSE)*$E568</f>
        <v>0</v>
      </c>
      <c r="AC567" s="5">
        <f>VLOOKUP(CONCATENATE($F567," ",$G567),AllocFactorMatrix,(AC$4+1),FALSE)*$E568</f>
        <v>0</v>
      </c>
      <c r="AD567" s="5">
        <f>VLOOKUP(CONCATENATE($F567," ",$G567),AllocFactorMatrix,(AD$4+1),FALSE)*$E568</f>
        <v>0</v>
      </c>
    </row>
    <row r="568" spans="4:30" collapsed="1">
      <c r="D568" s="1" t="str">
        <f>+D2040</f>
        <v>Adj 28 - PJM LSE OATT Expense</v>
      </c>
      <c r="E568" s="61">
        <f>+ROUND(E2040/8,0)</f>
        <v>66094</v>
      </c>
      <c r="F568" s="96" t="s">
        <v>546</v>
      </c>
      <c r="G568" s="55" t="str">
        <f>$G$15</f>
        <v>TOTAL</v>
      </c>
      <c r="H568" s="4">
        <f t="shared" si="303"/>
        <v>66093.999999999971</v>
      </c>
      <c r="I568" s="5">
        <f>VLOOKUP(CONCATENATE($F568," ",$G568),AllocFactorMatrix,(I$4+1),FALSE)*$E568</f>
        <v>32556.78017125836</v>
      </c>
      <c r="J568" s="5">
        <f>VLOOKUP(CONCATENATE($F568," ",$G568),AllocFactorMatrix,(J$4+1),FALSE)*$E568</f>
        <v>1609.3979765329093</v>
      </c>
      <c r="K568" s="5">
        <f>VLOOKUP(CONCATENATE($F568," ",$G568),AllocFactorMatrix,(K$4+1),FALSE)*$E568</f>
        <v>5895.1325521781937</v>
      </c>
      <c r="L568" s="5">
        <f>VLOOKUP(CONCATENATE($F568," ",$G568),AllocFactorMatrix,(L$4+1),FALSE)*$E568</f>
        <v>185.55784267728669</v>
      </c>
      <c r="M568" s="5">
        <f>VLOOKUP(CONCATENATE($F568," ",$G568),AllocFactorMatrix,(M$4+1),FALSE)*$E568</f>
        <v>17.401020732279658</v>
      </c>
      <c r="N568" s="5">
        <f t="shared" si="304"/>
        <v>6098.0914155877599</v>
      </c>
      <c r="O568" s="5">
        <f>VLOOKUP(CONCATENATE($F568," ",$G568),AllocFactorMatrix,(O$4+1),FALSE)*$E568</f>
        <v>4481.2177909731899</v>
      </c>
      <c r="P568" s="5">
        <f>VLOOKUP(CONCATENATE($F568," ",$G568),AllocFactorMatrix,(P$4+1),FALSE)*$E568</f>
        <v>834.98143002511779</v>
      </c>
      <c r="Q568" s="5">
        <f>VLOOKUP(CONCATENATE($F568," ",$G568),AllocFactorMatrix,(Q$4+1),FALSE)*$E568</f>
        <v>377.31256087372282</v>
      </c>
      <c r="R568" s="5">
        <f>VLOOKUP(CONCATENATE($F568," ",$G568),AllocFactorMatrix,(R$4+1),FALSE)*$E568</f>
        <v>16.967324099124372</v>
      </c>
      <c r="S568" s="5">
        <f t="shared" si="306"/>
        <v>5710.4791059711542</v>
      </c>
      <c r="T568" s="5">
        <f>VLOOKUP(CONCATENATE($F568," ",$G568),AllocFactorMatrix,(T$4+1),FALSE)*$E568</f>
        <v>156.54041535555163</v>
      </c>
      <c r="U568" s="5">
        <f>VLOOKUP(CONCATENATE($F568," ",$G568),AllocFactorMatrix,(U$4+1),FALSE)*$E568</f>
        <v>2561.7572256491394</v>
      </c>
      <c r="V568" s="5">
        <f>VLOOKUP(CONCATENATE($F568," ",$G568),AllocFactorMatrix,(V$4+1),FALSE)*$E568</f>
        <v>13538.958918947994</v>
      </c>
      <c r="W568" s="5">
        <f>VLOOKUP(CONCATENATE($F568," ",$G568),AllocFactorMatrix,(W$4+1),FALSE)*$E568</f>
        <v>2444.9115824835753</v>
      </c>
      <c r="X568" s="5">
        <f t="shared" si="307"/>
        <v>18702.168142436261</v>
      </c>
      <c r="Y568" s="5">
        <f>VLOOKUP(CONCATENATE($F568," ",$G568),AllocFactorMatrix,(Y$4+1),FALSE)*$E568</f>
        <v>1376.1748728091468</v>
      </c>
      <c r="Z568" s="5">
        <f>VLOOKUP(CONCATENATE($F568," ",$G568),AllocFactorMatrix,(Z$4+1),FALSE)*$E568</f>
        <v>23.05040308271386</v>
      </c>
      <c r="AA568" s="5">
        <f t="shared" si="305"/>
        <v>1399.2252758918607</v>
      </c>
      <c r="AB568" s="5">
        <f>VLOOKUP(CONCATENATE($F568," ",$G568),AllocFactorMatrix,(AB$4+1),FALSE)*$E568</f>
        <v>17.857912321677809</v>
      </c>
      <c r="AC568" s="5">
        <f>VLOOKUP(CONCATENATE($F568," ",$G568),AllocFactorMatrix,(AC$4+1),FALSE)*$E568</f>
        <v>0</v>
      </c>
      <c r="AD568" s="5">
        <f>VLOOKUP(CONCATENATE($F568," ",$G568),AllocFactorMatrix,(AD$4+1),FALSE)*$E568</f>
        <v>0</v>
      </c>
    </row>
    <row r="569" spans="4:30" hidden="1" outlineLevel="1">
      <c r="E569" s="55"/>
      <c r="F569" s="52" t="str">
        <f>F576</f>
        <v>TRAN_LSE</v>
      </c>
      <c r="G569" s="55" t="str">
        <f>$G$8</f>
        <v>PRODUCTION</v>
      </c>
      <c r="H569" s="4">
        <f t="shared" ref="H569:H576" si="308">SUBTOTAL(9,I569:AD569)</f>
        <v>14825.999999999998</v>
      </c>
      <c r="I569" s="5">
        <f>VLOOKUP(CONCATENATE($F569," ",$G569),AllocFactorMatrix,(I$4+1),FALSE)*$E576</f>
        <v>7303.0354165140025</v>
      </c>
      <c r="J569" s="5">
        <f>VLOOKUP(CONCATENATE($F569," ",$G569),AllocFactorMatrix,(J$4+1),FALSE)*$E576</f>
        <v>361.01513601956174</v>
      </c>
      <c r="K569" s="5">
        <f>VLOOKUP(CONCATENATE($F569," ",$G569),AllocFactorMatrix,(K$4+1),FALSE)*$E576</f>
        <v>1322.3777531787136</v>
      </c>
      <c r="L569" s="5">
        <f>VLOOKUP(CONCATENATE($F569," ",$G569),AllocFactorMatrix,(L$4+1),FALSE)*$E576</f>
        <v>41.623756703081256</v>
      </c>
      <c r="M569" s="5">
        <f>VLOOKUP(CONCATENATE($F569," ",$G569),AllocFactorMatrix,(M$4+1),FALSE)*$E576</f>
        <v>3.9033427145698285</v>
      </c>
      <c r="N569" s="5">
        <f t="shared" ref="N569:N576" si="309">SUBTOTAL(9,K569:M569)</f>
        <v>1367.9048525963647</v>
      </c>
      <c r="O569" s="5">
        <f>VLOOKUP(CONCATENATE($F569," ",$G569),AllocFactorMatrix,(O$4+1),FALSE)*$E576</f>
        <v>1005.2128025080721</v>
      </c>
      <c r="P569" s="5">
        <f>VLOOKUP(CONCATENATE($F569," ",$G569),AllocFactorMatrix,(P$4+1),FALSE)*$E576</f>
        <v>187.30043092493111</v>
      </c>
      <c r="Q569" s="5">
        <f>VLOOKUP(CONCATENATE($F569," ",$G569),AllocFactorMatrix,(Q$4+1),FALSE)*$E576</f>
        <v>84.637577200862623</v>
      </c>
      <c r="R569" s="5">
        <f>VLOOKUP(CONCATENATE($F569," ",$G569),AllocFactorMatrix,(R$4+1),FALSE)*$E576</f>
        <v>3.8060572380793714</v>
      </c>
      <c r="S569" s="5">
        <f>SUBTOTAL(9,O569:R569)</f>
        <v>1280.9568678719452</v>
      </c>
      <c r="T569" s="5">
        <f>VLOOKUP(CONCATENATE($F569," ",$G569),AllocFactorMatrix,(T$4+1),FALSE)*$E576</f>
        <v>35.114657882128611</v>
      </c>
      <c r="U569" s="5">
        <f>VLOOKUP(CONCATENATE($F569," ",$G569),AllocFactorMatrix,(U$4+1),FALSE)*$E576</f>
        <v>574.64539334091057</v>
      </c>
      <c r="V569" s="5">
        <f>VLOOKUP(CONCATENATE($F569," ",$G569),AllocFactorMatrix,(V$4+1),FALSE)*$E576</f>
        <v>3037.0170504481944</v>
      </c>
      <c r="W569" s="5">
        <f>VLOOKUP(CONCATENATE($F569," ",$G569),AllocFactorMatrix,(W$4+1),FALSE)*$E576</f>
        <v>548.43494298879602</v>
      </c>
      <c r="X569" s="5">
        <f>SUBTOTAL(9,T569:W569)</f>
        <v>4195.2120446600293</v>
      </c>
      <c r="Y569" s="5">
        <f>VLOOKUP(CONCATENATE($F569," ",$G569),AllocFactorMatrix,(Y$4+1),FALSE)*$E576</f>
        <v>308.69925657803145</v>
      </c>
      <c r="Z569" s="5">
        <f>VLOOKUP(CONCATENATE($F569," ",$G569),AllocFactorMatrix,(Z$4+1),FALSE)*$E576</f>
        <v>5.1705945487383982</v>
      </c>
      <c r="AA569" s="5">
        <f t="shared" si="305"/>
        <v>313.86985112676984</v>
      </c>
      <c r="AB569" s="5">
        <f>VLOOKUP(CONCATENATE($F569," ",$G569),AllocFactorMatrix,(AB$4+1),FALSE)*$E576</f>
        <v>4.0058312113231942</v>
      </c>
      <c r="AC569" s="5">
        <f>VLOOKUP(CONCATENATE($F569," ",$G569),AllocFactorMatrix,(AC$4+1),FALSE)*$E576</f>
        <v>0</v>
      </c>
      <c r="AD569" s="5">
        <f>VLOOKUP(CONCATENATE($F569," ",$G569),AllocFactorMatrix,(AD$4+1),FALSE)*$E576</f>
        <v>0</v>
      </c>
    </row>
    <row r="570" spans="4:30" hidden="1" outlineLevel="1">
      <c r="E570" s="55"/>
      <c r="F570" s="52" t="str">
        <f>F576</f>
        <v>TRAN_LSE</v>
      </c>
      <c r="G570" s="55" t="str">
        <f>$G$9</f>
        <v>BULKTRAN</v>
      </c>
      <c r="H570" s="4">
        <f t="shared" si="308"/>
        <v>0</v>
      </c>
      <c r="I570" s="5">
        <f>VLOOKUP(CONCATENATE($F570," ",$G570),AllocFactorMatrix,(I$4+1),FALSE)*$E576</f>
        <v>0</v>
      </c>
      <c r="J570" s="5">
        <f>VLOOKUP(CONCATENATE($F570," ",$G570),AllocFactorMatrix,(J$4+1),FALSE)*$E576</f>
        <v>0</v>
      </c>
      <c r="K570" s="5">
        <f>VLOOKUP(CONCATENATE($F570," ",$G570),AllocFactorMatrix,(K$4+1),FALSE)*$E576</f>
        <v>0</v>
      </c>
      <c r="L570" s="5">
        <f>VLOOKUP(CONCATENATE($F570," ",$G570),AllocFactorMatrix,(L$4+1),FALSE)*$E576</f>
        <v>0</v>
      </c>
      <c r="M570" s="5">
        <f>VLOOKUP(CONCATENATE($F570," ",$G570),AllocFactorMatrix,(M$4+1),FALSE)*$E576</f>
        <v>0</v>
      </c>
      <c r="N570" s="5">
        <f t="shared" si="309"/>
        <v>0</v>
      </c>
      <c r="O570" s="5">
        <f>VLOOKUP(CONCATENATE($F570," ",$G570),AllocFactorMatrix,(O$4+1),FALSE)*$E576</f>
        <v>0</v>
      </c>
      <c r="P570" s="5">
        <f>VLOOKUP(CONCATENATE($F570," ",$G570),AllocFactorMatrix,(P$4+1),FALSE)*$E576</f>
        <v>0</v>
      </c>
      <c r="Q570" s="5">
        <f>VLOOKUP(CONCATENATE($F570," ",$G570),AllocFactorMatrix,(Q$4+1),FALSE)*$E576</f>
        <v>0</v>
      </c>
      <c r="R570" s="5">
        <f>VLOOKUP(CONCATENATE($F570," ",$G570),AllocFactorMatrix,(R$4+1),FALSE)*$E576</f>
        <v>0</v>
      </c>
      <c r="S570" s="5">
        <f t="shared" ref="S570:S576" si="310">SUBTOTAL(9,O570:R570)</f>
        <v>0</v>
      </c>
      <c r="T570" s="5">
        <f>VLOOKUP(CONCATENATE($F570," ",$G570),AllocFactorMatrix,(T$4+1),FALSE)*$E576</f>
        <v>0</v>
      </c>
      <c r="U570" s="5">
        <f>VLOOKUP(CONCATENATE($F570," ",$G570),AllocFactorMatrix,(U$4+1),FALSE)*$E576</f>
        <v>0</v>
      </c>
      <c r="V570" s="5">
        <f>VLOOKUP(CONCATENATE($F570," ",$G570),AllocFactorMatrix,(V$4+1),FALSE)*$E576</f>
        <v>0</v>
      </c>
      <c r="W570" s="5">
        <f>VLOOKUP(CONCATENATE($F570," ",$G570),AllocFactorMatrix,(W$4+1),FALSE)*$E576</f>
        <v>0</v>
      </c>
      <c r="X570" s="5">
        <f t="shared" ref="X570:X576" si="311">SUBTOTAL(9,T570:W570)</f>
        <v>0</v>
      </c>
      <c r="Y570" s="5">
        <f>VLOOKUP(CONCATENATE($F570," ",$G570),AllocFactorMatrix,(Y$4+1),FALSE)*$E576</f>
        <v>0</v>
      </c>
      <c r="Z570" s="5">
        <f>VLOOKUP(CONCATENATE($F570," ",$G570),AllocFactorMatrix,(Z$4+1),FALSE)*$E576</f>
        <v>0</v>
      </c>
      <c r="AA570" s="5">
        <f t="shared" si="305"/>
        <v>0</v>
      </c>
      <c r="AB570" s="5">
        <f>VLOOKUP(CONCATENATE($F570," ",$G570),AllocFactorMatrix,(AB$4+1),FALSE)*$E576</f>
        <v>0</v>
      </c>
      <c r="AC570" s="5">
        <f>VLOOKUP(CONCATENATE($F570," ",$G570),AllocFactorMatrix,(AC$4+1),FALSE)*$E576</f>
        <v>0</v>
      </c>
      <c r="AD570" s="5">
        <f>VLOOKUP(CONCATENATE($F570," ",$G570),AllocFactorMatrix,(AD$4+1),FALSE)*$E576</f>
        <v>0</v>
      </c>
    </row>
    <row r="571" spans="4:30" hidden="1" outlineLevel="1">
      <c r="E571" s="55"/>
      <c r="F571" s="52" t="str">
        <f>F576</f>
        <v>TRAN_LSE</v>
      </c>
      <c r="G571" s="55" t="str">
        <f>$G$10</f>
        <v>SUBTRAN</v>
      </c>
      <c r="H571" s="4">
        <f t="shared" si="308"/>
        <v>0</v>
      </c>
      <c r="I571" s="5">
        <f>VLOOKUP(CONCATENATE($F571," ",$G571),AllocFactorMatrix,(I$4+1),FALSE)*$E576</f>
        <v>0</v>
      </c>
      <c r="J571" s="5">
        <f>VLOOKUP(CONCATENATE($F571," ",$G571),AllocFactorMatrix,(J$4+1),FALSE)*$E576</f>
        <v>0</v>
      </c>
      <c r="K571" s="5">
        <f>VLOOKUP(CONCATENATE($F571," ",$G571),AllocFactorMatrix,(K$4+1),FALSE)*$E576</f>
        <v>0</v>
      </c>
      <c r="L571" s="5">
        <f>VLOOKUP(CONCATENATE($F571," ",$G571),AllocFactorMatrix,(L$4+1),FALSE)*$E576</f>
        <v>0</v>
      </c>
      <c r="M571" s="5">
        <f>VLOOKUP(CONCATENATE($F571," ",$G571),AllocFactorMatrix,(M$4+1),FALSE)*$E576</f>
        <v>0</v>
      </c>
      <c r="N571" s="5">
        <f t="shared" si="309"/>
        <v>0</v>
      </c>
      <c r="O571" s="5">
        <f>VLOOKUP(CONCATENATE($F571," ",$G571),AllocFactorMatrix,(O$4+1),FALSE)*$E576</f>
        <v>0</v>
      </c>
      <c r="P571" s="5">
        <f>VLOOKUP(CONCATENATE($F571," ",$G571),AllocFactorMatrix,(P$4+1),FALSE)*$E576</f>
        <v>0</v>
      </c>
      <c r="Q571" s="5">
        <f>VLOOKUP(CONCATENATE($F571," ",$G571),AllocFactorMatrix,(Q$4+1),FALSE)*$E576</f>
        <v>0</v>
      </c>
      <c r="R571" s="5">
        <f>VLOOKUP(CONCATENATE($F571," ",$G571),AllocFactorMatrix,(R$4+1),FALSE)*$E576</f>
        <v>0</v>
      </c>
      <c r="S571" s="5">
        <f t="shared" si="310"/>
        <v>0</v>
      </c>
      <c r="T571" s="5">
        <f>VLOOKUP(CONCATENATE($F571," ",$G571),AllocFactorMatrix,(T$4+1),FALSE)*$E576</f>
        <v>0</v>
      </c>
      <c r="U571" s="5">
        <f>VLOOKUP(CONCATENATE($F571," ",$G571),AllocFactorMatrix,(U$4+1),FALSE)*$E576</f>
        <v>0</v>
      </c>
      <c r="V571" s="5">
        <f>VLOOKUP(CONCATENATE($F571," ",$G571),AllocFactorMatrix,(V$4+1),FALSE)*$E576</f>
        <v>0</v>
      </c>
      <c r="W571" s="5">
        <f>VLOOKUP(CONCATENATE($F571," ",$G571),AllocFactorMatrix,(W$4+1),FALSE)*$E576</f>
        <v>0</v>
      </c>
      <c r="X571" s="5">
        <f t="shared" si="311"/>
        <v>0</v>
      </c>
      <c r="Y571" s="5">
        <f>VLOOKUP(CONCATENATE($F571," ",$G571),AllocFactorMatrix,(Y$4+1),FALSE)*$E576</f>
        <v>0</v>
      </c>
      <c r="Z571" s="5">
        <f>VLOOKUP(CONCATENATE($F571," ",$G571),AllocFactorMatrix,(Z$4+1),FALSE)*$E576</f>
        <v>0</v>
      </c>
      <c r="AA571" s="5">
        <f t="shared" si="305"/>
        <v>0</v>
      </c>
      <c r="AB571" s="5">
        <f>VLOOKUP(CONCATENATE($F571," ",$G571),AllocFactorMatrix,(AB$4+1),FALSE)*$E576</f>
        <v>0</v>
      </c>
      <c r="AC571" s="5">
        <f>VLOOKUP(CONCATENATE($F571," ",$G571),AllocFactorMatrix,(AC$4+1),FALSE)*$E576</f>
        <v>0</v>
      </c>
      <c r="AD571" s="5">
        <f>VLOOKUP(CONCATENATE($F571," ",$G571),AllocFactorMatrix,(AD$4+1),FALSE)*$E576</f>
        <v>0</v>
      </c>
    </row>
    <row r="572" spans="4:30" hidden="1" outlineLevel="1">
      <c r="E572" s="55"/>
      <c r="F572" s="52" t="str">
        <f>F576</f>
        <v>TRAN_LSE</v>
      </c>
      <c r="G572" s="55" t="str">
        <f>$G$11</f>
        <v>DISTPRI</v>
      </c>
      <c r="H572" s="4">
        <f t="shared" si="308"/>
        <v>0</v>
      </c>
      <c r="I572" s="5">
        <f>VLOOKUP(CONCATENATE($F572," ",$G572),AllocFactorMatrix,(I$4+1),FALSE)*$E576</f>
        <v>0</v>
      </c>
      <c r="J572" s="5">
        <f>VLOOKUP(CONCATENATE($F572," ",$G572),AllocFactorMatrix,(J$4+1),FALSE)*$E576</f>
        <v>0</v>
      </c>
      <c r="K572" s="5">
        <f>VLOOKUP(CONCATENATE($F572," ",$G572),AllocFactorMatrix,(K$4+1),FALSE)*$E576</f>
        <v>0</v>
      </c>
      <c r="L572" s="5">
        <f>VLOOKUP(CONCATENATE($F572," ",$G572),AllocFactorMatrix,(L$4+1),FALSE)*$E576</f>
        <v>0</v>
      </c>
      <c r="M572" s="5">
        <f>VLOOKUP(CONCATENATE($F572," ",$G572),AllocFactorMatrix,(M$4+1),FALSE)*$E576</f>
        <v>0</v>
      </c>
      <c r="N572" s="5">
        <f t="shared" si="309"/>
        <v>0</v>
      </c>
      <c r="O572" s="5">
        <f>VLOOKUP(CONCATENATE($F572," ",$G572),AllocFactorMatrix,(O$4+1),FALSE)*$E576</f>
        <v>0</v>
      </c>
      <c r="P572" s="5">
        <f>VLOOKUP(CONCATENATE($F572," ",$G572),AllocFactorMatrix,(P$4+1),FALSE)*$E576</f>
        <v>0</v>
      </c>
      <c r="Q572" s="5">
        <f>VLOOKUP(CONCATENATE($F572," ",$G572),AllocFactorMatrix,(Q$4+1),FALSE)*$E576</f>
        <v>0</v>
      </c>
      <c r="R572" s="5">
        <f>VLOOKUP(CONCATENATE($F572," ",$G572),AllocFactorMatrix,(R$4+1),FALSE)*$E576</f>
        <v>0</v>
      </c>
      <c r="S572" s="5">
        <f t="shared" si="310"/>
        <v>0</v>
      </c>
      <c r="T572" s="5">
        <f>VLOOKUP(CONCATENATE($F572," ",$G572),AllocFactorMatrix,(T$4+1),FALSE)*$E576</f>
        <v>0</v>
      </c>
      <c r="U572" s="5">
        <f>VLOOKUP(CONCATENATE($F572," ",$G572),AllocFactorMatrix,(U$4+1),FALSE)*$E576</f>
        <v>0</v>
      </c>
      <c r="V572" s="5">
        <f>VLOOKUP(CONCATENATE($F572," ",$G572),AllocFactorMatrix,(V$4+1),FALSE)*$E576</f>
        <v>0</v>
      </c>
      <c r="W572" s="5">
        <f>VLOOKUP(CONCATENATE($F572," ",$G572),AllocFactorMatrix,(W$4+1),FALSE)*$E576</f>
        <v>0</v>
      </c>
      <c r="X572" s="5">
        <f t="shared" si="311"/>
        <v>0</v>
      </c>
      <c r="Y572" s="5">
        <f>VLOOKUP(CONCATENATE($F572," ",$G572),AllocFactorMatrix,(Y$4+1),FALSE)*$E576</f>
        <v>0</v>
      </c>
      <c r="Z572" s="5">
        <f>VLOOKUP(CONCATENATE($F572," ",$G572),AllocFactorMatrix,(Z$4+1),FALSE)*$E576</f>
        <v>0</v>
      </c>
      <c r="AA572" s="5">
        <f t="shared" si="305"/>
        <v>0</v>
      </c>
      <c r="AB572" s="5">
        <f>VLOOKUP(CONCATENATE($F572," ",$G572),AllocFactorMatrix,(AB$4+1),FALSE)*$E576</f>
        <v>0</v>
      </c>
      <c r="AC572" s="5">
        <f>VLOOKUP(CONCATENATE($F572," ",$G572),AllocFactorMatrix,(AC$4+1),FALSE)*$E576</f>
        <v>0</v>
      </c>
      <c r="AD572" s="5">
        <f>VLOOKUP(CONCATENATE($F572," ",$G572),AllocFactorMatrix,(AD$4+1),FALSE)*$E576</f>
        <v>0</v>
      </c>
    </row>
    <row r="573" spans="4:30" hidden="1" outlineLevel="1">
      <c r="E573" s="55"/>
      <c r="F573" s="52" t="str">
        <f>F576</f>
        <v>TRAN_LSE</v>
      </c>
      <c r="G573" s="55" t="str">
        <f>$G$12</f>
        <v>DISTSEC</v>
      </c>
      <c r="H573" s="4">
        <f t="shared" si="308"/>
        <v>0</v>
      </c>
      <c r="I573" s="5">
        <f>VLOOKUP(CONCATENATE($F573," ",$G573),AllocFactorMatrix,(I$4+1),FALSE)*$E576</f>
        <v>0</v>
      </c>
      <c r="J573" s="5">
        <f>VLOOKUP(CONCATENATE($F573," ",$G573),AllocFactorMatrix,(J$4+1),FALSE)*$E576</f>
        <v>0</v>
      </c>
      <c r="K573" s="5">
        <f>VLOOKUP(CONCATENATE($F573," ",$G573),AllocFactorMatrix,(K$4+1),FALSE)*$E576</f>
        <v>0</v>
      </c>
      <c r="L573" s="5">
        <f>VLOOKUP(CONCATENATE($F573," ",$G573),AllocFactorMatrix,(L$4+1),FALSE)*$E576</f>
        <v>0</v>
      </c>
      <c r="M573" s="5">
        <f>VLOOKUP(CONCATENATE($F573," ",$G573),AllocFactorMatrix,(M$4+1),FALSE)*$E576</f>
        <v>0</v>
      </c>
      <c r="N573" s="5">
        <f t="shared" si="309"/>
        <v>0</v>
      </c>
      <c r="O573" s="5">
        <f>VLOOKUP(CONCATENATE($F573," ",$G573),AllocFactorMatrix,(O$4+1),FALSE)*$E576</f>
        <v>0</v>
      </c>
      <c r="P573" s="5">
        <f>VLOOKUP(CONCATENATE($F573," ",$G573),AllocFactorMatrix,(P$4+1),FALSE)*$E576</f>
        <v>0</v>
      </c>
      <c r="Q573" s="5">
        <f>VLOOKUP(CONCATENATE($F573," ",$G573),AllocFactorMatrix,(Q$4+1),FALSE)*$E576</f>
        <v>0</v>
      </c>
      <c r="R573" s="5">
        <f>VLOOKUP(CONCATENATE($F573," ",$G573),AllocFactorMatrix,(R$4+1),FALSE)*$E576</f>
        <v>0</v>
      </c>
      <c r="S573" s="5">
        <f t="shared" si="310"/>
        <v>0</v>
      </c>
      <c r="T573" s="5">
        <f>VLOOKUP(CONCATENATE($F573," ",$G573),AllocFactorMatrix,(T$4+1),FALSE)*$E576</f>
        <v>0</v>
      </c>
      <c r="U573" s="5">
        <f>VLOOKUP(CONCATENATE($F573," ",$G573),AllocFactorMatrix,(U$4+1),FALSE)*$E576</f>
        <v>0</v>
      </c>
      <c r="V573" s="5">
        <f>VLOOKUP(CONCATENATE($F573," ",$G573),AllocFactorMatrix,(V$4+1),FALSE)*$E576</f>
        <v>0</v>
      </c>
      <c r="W573" s="5">
        <f>VLOOKUP(CONCATENATE($F573," ",$G573),AllocFactorMatrix,(W$4+1),FALSE)*$E576</f>
        <v>0</v>
      </c>
      <c r="X573" s="5">
        <f t="shared" si="311"/>
        <v>0</v>
      </c>
      <c r="Y573" s="5">
        <f>VLOOKUP(CONCATENATE($F573," ",$G573),AllocFactorMatrix,(Y$4+1),FALSE)*$E576</f>
        <v>0</v>
      </c>
      <c r="Z573" s="5">
        <f>VLOOKUP(CONCATENATE($F573," ",$G573),AllocFactorMatrix,(Z$4+1),FALSE)*$E576</f>
        <v>0</v>
      </c>
      <c r="AA573" s="5">
        <f t="shared" si="305"/>
        <v>0</v>
      </c>
      <c r="AB573" s="5">
        <f>VLOOKUP(CONCATENATE($F573," ",$G573),AllocFactorMatrix,(AB$4+1),FALSE)*$E576</f>
        <v>0</v>
      </c>
      <c r="AC573" s="5">
        <f>VLOOKUP(CONCATENATE($F573," ",$G573),AllocFactorMatrix,(AC$4+1),FALSE)*$E576</f>
        <v>0</v>
      </c>
      <c r="AD573" s="5">
        <f>VLOOKUP(CONCATENATE($F573," ",$G573),AllocFactorMatrix,(AD$4+1),FALSE)*$E576</f>
        <v>0</v>
      </c>
    </row>
    <row r="574" spans="4:30" hidden="1" outlineLevel="1">
      <c r="E574" s="55"/>
      <c r="F574" s="52" t="str">
        <f>F576</f>
        <v>TRAN_LSE</v>
      </c>
      <c r="G574" s="55" t="str">
        <f>$G$13</f>
        <v>ENERGY</v>
      </c>
      <c r="H574" s="4">
        <f t="shared" si="308"/>
        <v>0</v>
      </c>
      <c r="I574" s="5">
        <f>VLOOKUP(CONCATENATE($F574," ",$G574),AllocFactorMatrix,(I$4+1),FALSE)*$E576</f>
        <v>0</v>
      </c>
      <c r="J574" s="5">
        <f>VLOOKUP(CONCATENATE($F574," ",$G574),AllocFactorMatrix,(J$4+1),FALSE)*$E576</f>
        <v>0</v>
      </c>
      <c r="K574" s="5">
        <f>VLOOKUP(CONCATENATE($F574," ",$G574),AllocFactorMatrix,(K$4+1),FALSE)*$E576</f>
        <v>0</v>
      </c>
      <c r="L574" s="5">
        <f>VLOOKUP(CONCATENATE($F574," ",$G574),AllocFactorMatrix,(L$4+1),FALSE)*$E576</f>
        <v>0</v>
      </c>
      <c r="M574" s="5">
        <f>VLOOKUP(CONCATENATE($F574," ",$G574),AllocFactorMatrix,(M$4+1),FALSE)*$E576</f>
        <v>0</v>
      </c>
      <c r="N574" s="5">
        <f t="shared" si="309"/>
        <v>0</v>
      </c>
      <c r="O574" s="5">
        <f>VLOOKUP(CONCATENATE($F574," ",$G574),AllocFactorMatrix,(O$4+1),FALSE)*$E576</f>
        <v>0</v>
      </c>
      <c r="P574" s="5">
        <f>VLOOKUP(CONCATENATE($F574," ",$G574),AllocFactorMatrix,(P$4+1),FALSE)*$E576</f>
        <v>0</v>
      </c>
      <c r="Q574" s="5">
        <f>VLOOKUP(CONCATENATE($F574," ",$G574),AllocFactorMatrix,(Q$4+1),FALSE)*$E576</f>
        <v>0</v>
      </c>
      <c r="R574" s="5">
        <f>VLOOKUP(CONCATENATE($F574," ",$G574),AllocFactorMatrix,(R$4+1),FALSE)*$E576</f>
        <v>0</v>
      </c>
      <c r="S574" s="5">
        <f t="shared" si="310"/>
        <v>0</v>
      </c>
      <c r="T574" s="5">
        <f>VLOOKUP(CONCATENATE($F574," ",$G574),AllocFactorMatrix,(T$4+1),FALSE)*$E576</f>
        <v>0</v>
      </c>
      <c r="U574" s="5">
        <f>VLOOKUP(CONCATENATE($F574," ",$G574),AllocFactorMatrix,(U$4+1),FALSE)*$E576</f>
        <v>0</v>
      </c>
      <c r="V574" s="5">
        <f>VLOOKUP(CONCATENATE($F574," ",$G574),AllocFactorMatrix,(V$4+1),FALSE)*$E576</f>
        <v>0</v>
      </c>
      <c r="W574" s="5">
        <f>VLOOKUP(CONCATENATE($F574," ",$G574),AllocFactorMatrix,(W$4+1),FALSE)*$E576</f>
        <v>0</v>
      </c>
      <c r="X574" s="5">
        <f t="shared" si="311"/>
        <v>0</v>
      </c>
      <c r="Y574" s="5">
        <f>VLOOKUP(CONCATENATE($F574," ",$G574),AllocFactorMatrix,(Y$4+1),FALSE)*$E576</f>
        <v>0</v>
      </c>
      <c r="Z574" s="5">
        <f>VLOOKUP(CONCATENATE($F574," ",$G574),AllocFactorMatrix,(Z$4+1),FALSE)*$E576</f>
        <v>0</v>
      </c>
      <c r="AA574" s="5">
        <f t="shared" si="305"/>
        <v>0</v>
      </c>
      <c r="AB574" s="5">
        <f>VLOOKUP(CONCATENATE($F574," ",$G574),AllocFactorMatrix,(AB$4+1),FALSE)*$E576</f>
        <v>0</v>
      </c>
      <c r="AC574" s="5">
        <f>VLOOKUP(CONCATENATE($F574," ",$G574),AllocFactorMatrix,(AC$4+1),FALSE)*$E576</f>
        <v>0</v>
      </c>
      <c r="AD574" s="5">
        <f>VLOOKUP(CONCATENATE($F574," ",$G574),AllocFactorMatrix,(AD$4+1),FALSE)*$E576</f>
        <v>0</v>
      </c>
    </row>
    <row r="575" spans="4:30" hidden="1" outlineLevel="1">
      <c r="E575" s="55"/>
      <c r="F575" s="52" t="str">
        <f>F576</f>
        <v>TRAN_LSE</v>
      </c>
      <c r="G575" s="55" t="str">
        <f>$G$14</f>
        <v>CUSTOMER</v>
      </c>
      <c r="H575" s="4">
        <f t="shared" si="308"/>
        <v>0</v>
      </c>
      <c r="I575" s="5">
        <f>VLOOKUP(CONCATENATE($F575," ",$G575),AllocFactorMatrix,(I$4+1),FALSE)*$E576</f>
        <v>0</v>
      </c>
      <c r="J575" s="5">
        <f>VLOOKUP(CONCATENATE($F575," ",$G575),AllocFactorMatrix,(J$4+1),FALSE)*$E576</f>
        <v>0</v>
      </c>
      <c r="K575" s="5">
        <f>VLOOKUP(CONCATENATE($F575," ",$G575),AllocFactorMatrix,(K$4+1),FALSE)*$E576</f>
        <v>0</v>
      </c>
      <c r="L575" s="5">
        <f>VLOOKUP(CONCATENATE($F575," ",$G575),AllocFactorMatrix,(L$4+1),FALSE)*$E576</f>
        <v>0</v>
      </c>
      <c r="M575" s="5">
        <f>VLOOKUP(CONCATENATE($F575," ",$G575),AllocFactorMatrix,(M$4+1),FALSE)*$E576</f>
        <v>0</v>
      </c>
      <c r="N575" s="5">
        <f t="shared" si="309"/>
        <v>0</v>
      </c>
      <c r="O575" s="5">
        <f>VLOOKUP(CONCATENATE($F575," ",$G575),AllocFactorMatrix,(O$4+1),FALSE)*$E576</f>
        <v>0</v>
      </c>
      <c r="P575" s="5">
        <f>VLOOKUP(CONCATENATE($F575," ",$G575),AllocFactorMatrix,(P$4+1),FALSE)*$E576</f>
        <v>0</v>
      </c>
      <c r="Q575" s="5">
        <f>VLOOKUP(CONCATENATE($F575," ",$G575),AllocFactorMatrix,(Q$4+1),FALSE)*$E576</f>
        <v>0</v>
      </c>
      <c r="R575" s="5">
        <f>VLOOKUP(CONCATENATE($F575," ",$G575),AllocFactorMatrix,(R$4+1),FALSE)*$E576</f>
        <v>0</v>
      </c>
      <c r="S575" s="5">
        <f t="shared" si="310"/>
        <v>0</v>
      </c>
      <c r="T575" s="5">
        <f>VLOOKUP(CONCATENATE($F575," ",$G575),AllocFactorMatrix,(T$4+1),FALSE)*$E576</f>
        <v>0</v>
      </c>
      <c r="U575" s="5">
        <f>VLOOKUP(CONCATENATE($F575," ",$G575),AllocFactorMatrix,(U$4+1),FALSE)*$E576</f>
        <v>0</v>
      </c>
      <c r="V575" s="5">
        <f>VLOOKUP(CONCATENATE($F575," ",$G575),AllocFactorMatrix,(V$4+1),FALSE)*$E576</f>
        <v>0</v>
      </c>
      <c r="W575" s="5">
        <f>VLOOKUP(CONCATENATE($F575," ",$G575),AllocFactorMatrix,(W$4+1),FALSE)*$E576</f>
        <v>0</v>
      </c>
      <c r="X575" s="5">
        <f t="shared" si="311"/>
        <v>0</v>
      </c>
      <c r="Y575" s="5">
        <f>VLOOKUP(CONCATENATE($F575," ",$G575),AllocFactorMatrix,(Y$4+1),FALSE)*$E576</f>
        <v>0</v>
      </c>
      <c r="Z575" s="5">
        <f>VLOOKUP(CONCATENATE($F575," ",$G575),AllocFactorMatrix,(Z$4+1),FALSE)*$E576</f>
        <v>0</v>
      </c>
      <c r="AA575" s="5">
        <f t="shared" si="305"/>
        <v>0</v>
      </c>
      <c r="AB575" s="5">
        <f>VLOOKUP(CONCATENATE($F575," ",$G575),AllocFactorMatrix,(AB$4+1),FALSE)*$E576</f>
        <v>0</v>
      </c>
      <c r="AC575" s="5">
        <f>VLOOKUP(CONCATENATE($F575," ",$G575),AllocFactorMatrix,(AC$4+1),FALSE)*$E576</f>
        <v>0</v>
      </c>
      <c r="AD575" s="5">
        <f>VLOOKUP(CONCATENATE($F575," ",$G575),AllocFactorMatrix,(AD$4+1),FALSE)*$E576</f>
        <v>0</v>
      </c>
    </row>
    <row r="576" spans="4:30" collapsed="1">
      <c r="D576" s="1" t="str">
        <f>+D2048</f>
        <v>Adj 29 - Annualize PJM Admin Fees</v>
      </c>
      <c r="E576" s="61">
        <f>+ROUND(E2048/8,0)</f>
        <v>14826</v>
      </c>
      <c r="F576" s="96" t="s">
        <v>546</v>
      </c>
      <c r="G576" s="55" t="str">
        <f>$G$15</f>
        <v>TOTAL</v>
      </c>
      <c r="H576" s="4">
        <f t="shared" si="308"/>
        <v>14825.999999999998</v>
      </c>
      <c r="I576" s="5">
        <f>VLOOKUP(CONCATENATE($F576," ",$G576),AllocFactorMatrix,(I$4+1),FALSE)*$E576</f>
        <v>7303.0354165140025</v>
      </c>
      <c r="J576" s="5">
        <f>VLOOKUP(CONCATENATE($F576," ",$G576),AllocFactorMatrix,(J$4+1),FALSE)*$E576</f>
        <v>361.01513601956174</v>
      </c>
      <c r="K576" s="5">
        <f>VLOOKUP(CONCATENATE($F576," ",$G576),AllocFactorMatrix,(K$4+1),FALSE)*$E576</f>
        <v>1322.3777531787136</v>
      </c>
      <c r="L576" s="5">
        <f>VLOOKUP(CONCATENATE($F576," ",$G576),AllocFactorMatrix,(L$4+1),FALSE)*$E576</f>
        <v>41.623756703081256</v>
      </c>
      <c r="M576" s="5">
        <f>VLOOKUP(CONCATENATE($F576," ",$G576),AllocFactorMatrix,(M$4+1),FALSE)*$E576</f>
        <v>3.9033427145698285</v>
      </c>
      <c r="N576" s="5">
        <f t="shared" si="309"/>
        <v>1367.9048525963647</v>
      </c>
      <c r="O576" s="5">
        <f>VLOOKUP(CONCATENATE($F576," ",$G576),AllocFactorMatrix,(O$4+1),FALSE)*$E576</f>
        <v>1005.2128025080721</v>
      </c>
      <c r="P576" s="5">
        <f>VLOOKUP(CONCATENATE($F576," ",$G576),AllocFactorMatrix,(P$4+1),FALSE)*$E576</f>
        <v>187.30043092493111</v>
      </c>
      <c r="Q576" s="5">
        <f>VLOOKUP(CONCATENATE($F576," ",$G576),AllocFactorMatrix,(Q$4+1),FALSE)*$E576</f>
        <v>84.637577200862623</v>
      </c>
      <c r="R576" s="5">
        <f>VLOOKUP(CONCATENATE($F576," ",$G576),AllocFactorMatrix,(R$4+1),FALSE)*$E576</f>
        <v>3.8060572380793714</v>
      </c>
      <c r="S576" s="5">
        <f t="shared" si="310"/>
        <v>1280.9568678719452</v>
      </c>
      <c r="T576" s="5">
        <f>VLOOKUP(CONCATENATE($F576," ",$G576),AllocFactorMatrix,(T$4+1),FALSE)*$E576</f>
        <v>35.114657882128611</v>
      </c>
      <c r="U576" s="5">
        <f>VLOOKUP(CONCATENATE($F576," ",$G576),AllocFactorMatrix,(U$4+1),FALSE)*$E576</f>
        <v>574.64539334091057</v>
      </c>
      <c r="V576" s="5">
        <f>VLOOKUP(CONCATENATE($F576," ",$G576),AllocFactorMatrix,(V$4+1),FALSE)*$E576</f>
        <v>3037.0170504481944</v>
      </c>
      <c r="W576" s="5">
        <f>VLOOKUP(CONCATENATE($F576," ",$G576),AllocFactorMatrix,(W$4+1),FALSE)*$E576</f>
        <v>548.43494298879602</v>
      </c>
      <c r="X576" s="5">
        <f t="shared" si="311"/>
        <v>4195.2120446600293</v>
      </c>
      <c r="Y576" s="5">
        <f>VLOOKUP(CONCATENATE($F576," ",$G576),AllocFactorMatrix,(Y$4+1),FALSE)*$E576</f>
        <v>308.69925657803145</v>
      </c>
      <c r="Z576" s="5">
        <f>VLOOKUP(CONCATENATE($F576," ",$G576),AllocFactorMatrix,(Z$4+1),FALSE)*$E576</f>
        <v>5.1705945487383982</v>
      </c>
      <c r="AA576" s="5">
        <f t="shared" si="305"/>
        <v>313.86985112676984</v>
      </c>
      <c r="AB576" s="5">
        <f>VLOOKUP(CONCATENATE($F576," ",$G576),AllocFactorMatrix,(AB$4+1),FALSE)*$E576</f>
        <v>4.0058312113231942</v>
      </c>
      <c r="AC576" s="5">
        <f>VLOOKUP(CONCATENATE($F576," ",$G576),AllocFactorMatrix,(AC$4+1),FALSE)*$E576</f>
        <v>0</v>
      </c>
      <c r="AD576" s="5">
        <f>VLOOKUP(CONCATENATE($F576," ",$G576),AllocFactorMatrix,(AD$4+1),FALSE)*$E576</f>
        <v>0</v>
      </c>
    </row>
    <row r="577" spans="1:30" hidden="1" outlineLevel="1">
      <c r="E577" s="55"/>
      <c r="F577" s="52" t="str">
        <f>F584</f>
        <v>LABOR_PROD</v>
      </c>
      <c r="G577" s="55" t="str">
        <f>$G$8</f>
        <v>PRODUCTION</v>
      </c>
      <c r="H577" s="4">
        <f t="shared" ref="H577:H584" si="312">SUBTOTAL(9,I577:AD577)</f>
        <v>-3506.0233893113555</v>
      </c>
      <c r="I577" s="5">
        <f>VLOOKUP(CONCATENATE($F577," ",$G577),AllocFactorMatrix,(I$4+1),FALSE)*$E584</f>
        <v>-1727.0074857188247</v>
      </c>
      <c r="J577" s="5">
        <f>VLOOKUP(CONCATENATE($F577," ",$G577),AllocFactorMatrix,(J$4+1),FALSE)*$E584</f>
        <v>-85.372151003642543</v>
      </c>
      <c r="K577" s="5">
        <f>VLOOKUP(CONCATENATE($F577," ",$G577),AllocFactorMatrix,(K$4+1),FALSE)*$E584</f>
        <v>-312.71329638132812</v>
      </c>
      <c r="L577" s="5">
        <f>VLOOKUP(CONCATENATE($F577," ",$G577),AllocFactorMatrix,(L$4+1),FALSE)*$E584</f>
        <v>-9.8431043135038614</v>
      </c>
      <c r="M577" s="5">
        <f>VLOOKUP(CONCATENATE($F577," ",$G577),AllocFactorMatrix,(M$4+1),FALSE)*$E584</f>
        <v>-0.92305482623633495</v>
      </c>
      <c r="N577" s="5">
        <f t="shared" ref="N577:N584" si="313">SUBTOTAL(9,K577:M577)</f>
        <v>-323.47945552106836</v>
      </c>
      <c r="O577" s="5">
        <f>VLOOKUP(CONCATENATE($F577," ",$G577),AllocFactorMatrix,(O$4+1),FALSE)*$E584</f>
        <v>-237.71075116879251</v>
      </c>
      <c r="P577" s="5">
        <f>VLOOKUP(CONCATENATE($F577," ",$G577),AllocFactorMatrix,(P$4+1),FALSE)*$E584</f>
        <v>-44.292438395447505</v>
      </c>
      <c r="Q577" s="5">
        <f>VLOOKUP(CONCATENATE($F577," ",$G577),AllocFactorMatrix,(Q$4+1),FALSE)*$E584</f>
        <v>-20.014928185678539</v>
      </c>
      <c r="R577" s="5">
        <f>VLOOKUP(CONCATENATE($F577," ",$G577),AllocFactorMatrix,(R$4+1),FALSE)*$E584</f>
        <v>-0.90004894764360299</v>
      </c>
      <c r="S577" s="5">
        <f>SUBTOTAL(9,O577:R577)</f>
        <v>-302.91816669756213</v>
      </c>
      <c r="T577" s="5">
        <f>VLOOKUP(CONCATENATE($F577," ",$G577),AllocFactorMatrix,(T$4+1),FALSE)*$E584</f>
        <v>-8.3038453960885814</v>
      </c>
      <c r="U577" s="5">
        <f>VLOOKUP(CONCATENATE($F577," ",$G577),AllocFactorMatrix,(U$4+1),FALSE)*$E584</f>
        <v>-135.89101508250755</v>
      </c>
      <c r="V577" s="5">
        <f>VLOOKUP(CONCATENATE($F577," ",$G577),AllocFactorMatrix,(V$4+1),FALSE)*$E584</f>
        <v>-718.18783303714815</v>
      </c>
      <c r="W577" s="5">
        <f>VLOOKUP(CONCATENATE($F577," ",$G577),AllocFactorMatrix,(W$4+1),FALSE)*$E584</f>
        <v>-129.69281921181434</v>
      </c>
      <c r="X577" s="5">
        <f>SUBTOTAL(9,T577:W577)</f>
        <v>-992.07551272755859</v>
      </c>
      <c r="Y577" s="5">
        <f>VLOOKUP(CONCATENATE($F577," ",$G577),AllocFactorMatrix,(Y$4+1),FALSE)*$E584</f>
        <v>-73.000594484392693</v>
      </c>
      <c r="Z577" s="5">
        <f>VLOOKUP(CONCATENATE($F577," ",$G577),AllocFactorMatrix,(Z$4+1),FALSE)*$E584</f>
        <v>-1.2227320534549186</v>
      </c>
      <c r="AA577" s="5">
        <f t="shared" ref="AA577:AA584" si="314">SUBTOTAL(9,Y577:Z577)</f>
        <v>-74.223326537847612</v>
      </c>
      <c r="AB577" s="5">
        <f>VLOOKUP(CONCATENATE($F577," ",$G577),AllocFactorMatrix,(AB$4+1),FALSE)*$E584</f>
        <v>-0.9472911048517848</v>
      </c>
      <c r="AC577" s="5">
        <f>VLOOKUP(CONCATENATE($F577," ",$G577),AllocFactorMatrix,(AC$4+1),FALSE)*$E584</f>
        <v>0</v>
      </c>
      <c r="AD577" s="5">
        <f>VLOOKUP(CONCATENATE($F577," ",$G577),AllocFactorMatrix,(AD$4+1),FALSE)*$E584</f>
        <v>0</v>
      </c>
    </row>
    <row r="578" spans="1:30" hidden="1" outlineLevel="1">
      <c r="E578" s="55"/>
      <c r="F578" s="52" t="str">
        <f>F584</f>
        <v>LABOR_PROD</v>
      </c>
      <c r="G578" s="55" t="str">
        <f>$G$9</f>
        <v>BULKTRAN</v>
      </c>
      <c r="H578" s="4">
        <f t="shared" si="312"/>
        <v>0</v>
      </c>
      <c r="I578" s="5">
        <f>VLOOKUP(CONCATENATE($F578," ",$G578),AllocFactorMatrix,(I$4+1),FALSE)*$E584</f>
        <v>0</v>
      </c>
      <c r="J578" s="5">
        <f>VLOOKUP(CONCATENATE($F578," ",$G578),AllocFactorMatrix,(J$4+1),FALSE)*$E584</f>
        <v>0</v>
      </c>
      <c r="K578" s="5">
        <f>VLOOKUP(CONCATENATE($F578," ",$G578),AllocFactorMatrix,(K$4+1),FALSE)*$E584</f>
        <v>0</v>
      </c>
      <c r="L578" s="5">
        <f>VLOOKUP(CONCATENATE($F578," ",$G578),AllocFactorMatrix,(L$4+1),FALSE)*$E584</f>
        <v>0</v>
      </c>
      <c r="M578" s="5">
        <f>VLOOKUP(CONCATENATE($F578," ",$G578),AllocFactorMatrix,(M$4+1),FALSE)*$E584</f>
        <v>0</v>
      </c>
      <c r="N578" s="5">
        <f t="shared" si="313"/>
        <v>0</v>
      </c>
      <c r="O578" s="5">
        <f>VLOOKUP(CONCATENATE($F578," ",$G578),AllocFactorMatrix,(O$4+1),FALSE)*$E584</f>
        <v>0</v>
      </c>
      <c r="P578" s="5">
        <f>VLOOKUP(CONCATENATE($F578," ",$G578),AllocFactorMatrix,(P$4+1),FALSE)*$E584</f>
        <v>0</v>
      </c>
      <c r="Q578" s="5">
        <f>VLOOKUP(CONCATENATE($F578," ",$G578),AllocFactorMatrix,(Q$4+1),FALSE)*$E584</f>
        <v>0</v>
      </c>
      <c r="R578" s="5">
        <f>VLOOKUP(CONCATENATE($F578," ",$G578),AllocFactorMatrix,(R$4+1),FALSE)*$E584</f>
        <v>0</v>
      </c>
      <c r="S578" s="5">
        <f t="shared" ref="S578:S584" si="315">SUBTOTAL(9,O578:R578)</f>
        <v>0</v>
      </c>
      <c r="T578" s="5">
        <f>VLOOKUP(CONCATENATE($F578," ",$G578),AllocFactorMatrix,(T$4+1),FALSE)*$E584</f>
        <v>0</v>
      </c>
      <c r="U578" s="5">
        <f>VLOOKUP(CONCATENATE($F578," ",$G578),AllocFactorMatrix,(U$4+1),FALSE)*$E584</f>
        <v>0</v>
      </c>
      <c r="V578" s="5">
        <f>VLOOKUP(CONCATENATE($F578," ",$G578),AllocFactorMatrix,(V$4+1),FALSE)*$E584</f>
        <v>0</v>
      </c>
      <c r="W578" s="5">
        <f>VLOOKUP(CONCATENATE($F578," ",$G578),AllocFactorMatrix,(W$4+1),FALSE)*$E584</f>
        <v>0</v>
      </c>
      <c r="X578" s="5">
        <f t="shared" ref="X578:X584" si="316">SUBTOTAL(9,T578:W578)</f>
        <v>0</v>
      </c>
      <c r="Y578" s="5">
        <f>VLOOKUP(CONCATENATE($F578," ",$G578),AllocFactorMatrix,(Y$4+1),FALSE)*$E584</f>
        <v>0</v>
      </c>
      <c r="Z578" s="5">
        <f>VLOOKUP(CONCATENATE($F578," ",$G578),AllocFactorMatrix,(Z$4+1),FALSE)*$E584</f>
        <v>0</v>
      </c>
      <c r="AA578" s="5">
        <f t="shared" si="314"/>
        <v>0</v>
      </c>
      <c r="AB578" s="5">
        <f>VLOOKUP(CONCATENATE($F578," ",$G578),AllocFactorMatrix,(AB$4+1),FALSE)*$E584</f>
        <v>0</v>
      </c>
      <c r="AC578" s="5">
        <f>VLOOKUP(CONCATENATE($F578," ",$G578),AllocFactorMatrix,(AC$4+1),FALSE)*$E584</f>
        <v>0</v>
      </c>
      <c r="AD578" s="5">
        <f>VLOOKUP(CONCATENATE($F578," ",$G578),AllocFactorMatrix,(AD$4+1),FALSE)*$E584</f>
        <v>0</v>
      </c>
    </row>
    <row r="579" spans="1:30" hidden="1" outlineLevel="1">
      <c r="E579" s="55"/>
      <c r="F579" s="52" t="str">
        <f>F584</f>
        <v>LABOR_PROD</v>
      </c>
      <c r="G579" s="55" t="str">
        <f>$G$10</f>
        <v>SUBTRAN</v>
      </c>
      <c r="H579" s="4">
        <f t="shared" si="312"/>
        <v>0</v>
      </c>
      <c r="I579" s="5">
        <f>VLOOKUP(CONCATENATE($F579," ",$G579),AllocFactorMatrix,(I$4+1),FALSE)*$E584</f>
        <v>0</v>
      </c>
      <c r="J579" s="5">
        <f>VLOOKUP(CONCATENATE($F579," ",$G579),AllocFactorMatrix,(J$4+1),FALSE)*$E584</f>
        <v>0</v>
      </c>
      <c r="K579" s="5">
        <f>VLOOKUP(CONCATENATE($F579," ",$G579),AllocFactorMatrix,(K$4+1),FALSE)*$E584</f>
        <v>0</v>
      </c>
      <c r="L579" s="5">
        <f>VLOOKUP(CONCATENATE($F579," ",$G579),AllocFactorMatrix,(L$4+1),FALSE)*$E584</f>
        <v>0</v>
      </c>
      <c r="M579" s="5">
        <f>VLOOKUP(CONCATENATE($F579," ",$G579),AllocFactorMatrix,(M$4+1),FALSE)*$E584</f>
        <v>0</v>
      </c>
      <c r="N579" s="5">
        <f t="shared" si="313"/>
        <v>0</v>
      </c>
      <c r="O579" s="5">
        <f>VLOOKUP(CONCATENATE($F579," ",$G579),AllocFactorMatrix,(O$4+1),FALSE)*$E584</f>
        <v>0</v>
      </c>
      <c r="P579" s="5">
        <f>VLOOKUP(CONCATENATE($F579," ",$G579),AllocFactorMatrix,(P$4+1),FALSE)*$E584</f>
        <v>0</v>
      </c>
      <c r="Q579" s="5">
        <f>VLOOKUP(CONCATENATE($F579," ",$G579),AllocFactorMatrix,(Q$4+1),FALSE)*$E584</f>
        <v>0</v>
      </c>
      <c r="R579" s="5">
        <f>VLOOKUP(CONCATENATE($F579," ",$G579),AllocFactorMatrix,(R$4+1),FALSE)*$E584</f>
        <v>0</v>
      </c>
      <c r="S579" s="5">
        <f t="shared" si="315"/>
        <v>0</v>
      </c>
      <c r="T579" s="5">
        <f>VLOOKUP(CONCATENATE($F579," ",$G579),AllocFactorMatrix,(T$4+1),FALSE)*$E584</f>
        <v>0</v>
      </c>
      <c r="U579" s="5">
        <f>VLOOKUP(CONCATENATE($F579," ",$G579),AllocFactorMatrix,(U$4+1),FALSE)*$E584</f>
        <v>0</v>
      </c>
      <c r="V579" s="5">
        <f>VLOOKUP(CONCATENATE($F579," ",$G579),AllocFactorMatrix,(V$4+1),FALSE)*$E584</f>
        <v>0</v>
      </c>
      <c r="W579" s="5">
        <f>VLOOKUP(CONCATENATE($F579," ",$G579),AllocFactorMatrix,(W$4+1),FALSE)*$E584</f>
        <v>0</v>
      </c>
      <c r="X579" s="5">
        <f t="shared" si="316"/>
        <v>0</v>
      </c>
      <c r="Y579" s="5">
        <f>VLOOKUP(CONCATENATE($F579," ",$G579),AllocFactorMatrix,(Y$4+1),FALSE)*$E584</f>
        <v>0</v>
      </c>
      <c r="Z579" s="5">
        <f>VLOOKUP(CONCATENATE($F579," ",$G579),AllocFactorMatrix,(Z$4+1),FALSE)*$E584</f>
        <v>0</v>
      </c>
      <c r="AA579" s="5">
        <f t="shared" si="314"/>
        <v>0</v>
      </c>
      <c r="AB579" s="5">
        <f>VLOOKUP(CONCATENATE($F579," ",$G579),AllocFactorMatrix,(AB$4+1),FALSE)*$E584</f>
        <v>0</v>
      </c>
      <c r="AC579" s="5">
        <f>VLOOKUP(CONCATENATE($F579," ",$G579),AllocFactorMatrix,(AC$4+1),FALSE)*$E584</f>
        <v>0</v>
      </c>
      <c r="AD579" s="5">
        <f>VLOOKUP(CONCATENATE($F579," ",$G579),AllocFactorMatrix,(AD$4+1),FALSE)*$E584</f>
        <v>0</v>
      </c>
    </row>
    <row r="580" spans="1:30" hidden="1" outlineLevel="1">
      <c r="E580" s="55"/>
      <c r="F580" s="52" t="str">
        <f>F584</f>
        <v>LABOR_PROD</v>
      </c>
      <c r="G580" s="55" t="str">
        <f>$G$11</f>
        <v>DISTPRI</v>
      </c>
      <c r="H580" s="4">
        <f t="shared" si="312"/>
        <v>0</v>
      </c>
      <c r="I580" s="5">
        <f>VLOOKUP(CONCATENATE($F580," ",$G580),AllocFactorMatrix,(I$4+1),FALSE)*$E584</f>
        <v>0</v>
      </c>
      <c r="J580" s="5">
        <f>VLOOKUP(CONCATENATE($F580," ",$G580),AllocFactorMatrix,(J$4+1),FALSE)*$E584</f>
        <v>0</v>
      </c>
      <c r="K580" s="5">
        <f>VLOOKUP(CONCATENATE($F580," ",$G580),AllocFactorMatrix,(K$4+1),FALSE)*$E584</f>
        <v>0</v>
      </c>
      <c r="L580" s="5">
        <f>VLOOKUP(CONCATENATE($F580," ",$G580),AllocFactorMatrix,(L$4+1),FALSE)*$E584</f>
        <v>0</v>
      </c>
      <c r="M580" s="5">
        <f>VLOOKUP(CONCATENATE($F580," ",$G580),AllocFactorMatrix,(M$4+1),FALSE)*$E584</f>
        <v>0</v>
      </c>
      <c r="N580" s="5">
        <f t="shared" si="313"/>
        <v>0</v>
      </c>
      <c r="O580" s="5">
        <f>VLOOKUP(CONCATENATE($F580," ",$G580),AllocFactorMatrix,(O$4+1),FALSE)*$E584</f>
        <v>0</v>
      </c>
      <c r="P580" s="5">
        <f>VLOOKUP(CONCATENATE($F580," ",$G580),AllocFactorMatrix,(P$4+1),FALSE)*$E584</f>
        <v>0</v>
      </c>
      <c r="Q580" s="5">
        <f>VLOOKUP(CONCATENATE($F580," ",$G580),AllocFactorMatrix,(Q$4+1),FALSE)*$E584</f>
        <v>0</v>
      </c>
      <c r="R580" s="5">
        <f>VLOOKUP(CONCATENATE($F580," ",$G580),AllocFactorMatrix,(R$4+1),FALSE)*$E584</f>
        <v>0</v>
      </c>
      <c r="S580" s="5">
        <f t="shared" si="315"/>
        <v>0</v>
      </c>
      <c r="T580" s="5">
        <f>VLOOKUP(CONCATENATE($F580," ",$G580),AllocFactorMatrix,(T$4+1),FALSE)*$E584</f>
        <v>0</v>
      </c>
      <c r="U580" s="5">
        <f>VLOOKUP(CONCATENATE($F580," ",$G580),AllocFactorMatrix,(U$4+1),FALSE)*$E584</f>
        <v>0</v>
      </c>
      <c r="V580" s="5">
        <f>VLOOKUP(CONCATENATE($F580," ",$G580),AllocFactorMatrix,(V$4+1),FALSE)*$E584</f>
        <v>0</v>
      </c>
      <c r="W580" s="5">
        <f>VLOOKUP(CONCATENATE($F580," ",$G580),AllocFactorMatrix,(W$4+1),FALSE)*$E584</f>
        <v>0</v>
      </c>
      <c r="X580" s="5">
        <f t="shared" si="316"/>
        <v>0</v>
      </c>
      <c r="Y580" s="5">
        <f>VLOOKUP(CONCATENATE($F580," ",$G580),AllocFactorMatrix,(Y$4+1),FALSE)*$E584</f>
        <v>0</v>
      </c>
      <c r="Z580" s="5">
        <f>VLOOKUP(CONCATENATE($F580," ",$G580),AllocFactorMatrix,(Z$4+1),FALSE)*$E584</f>
        <v>0</v>
      </c>
      <c r="AA580" s="5">
        <f t="shared" si="314"/>
        <v>0</v>
      </c>
      <c r="AB580" s="5">
        <f>VLOOKUP(CONCATENATE($F580," ",$G580),AllocFactorMatrix,(AB$4+1),FALSE)*$E584</f>
        <v>0</v>
      </c>
      <c r="AC580" s="5">
        <f>VLOOKUP(CONCATENATE($F580," ",$G580),AllocFactorMatrix,(AC$4+1),FALSE)*$E584</f>
        <v>0</v>
      </c>
      <c r="AD580" s="5">
        <f>VLOOKUP(CONCATENATE($F580," ",$G580),AllocFactorMatrix,(AD$4+1),FALSE)*$E584</f>
        <v>0</v>
      </c>
    </row>
    <row r="581" spans="1:30" hidden="1" outlineLevel="1">
      <c r="E581" s="55"/>
      <c r="F581" s="52" t="str">
        <f>F584</f>
        <v>LABOR_PROD</v>
      </c>
      <c r="G581" s="55" t="str">
        <f>$G$12</f>
        <v>DISTSEC</v>
      </c>
      <c r="H581" s="4">
        <f t="shared" si="312"/>
        <v>0</v>
      </c>
      <c r="I581" s="5">
        <f>VLOOKUP(CONCATENATE($F581," ",$G581),AllocFactorMatrix,(I$4+1),FALSE)*$E584</f>
        <v>0</v>
      </c>
      <c r="J581" s="5">
        <f>VLOOKUP(CONCATENATE($F581," ",$G581),AllocFactorMatrix,(J$4+1),FALSE)*$E584</f>
        <v>0</v>
      </c>
      <c r="K581" s="5">
        <f>VLOOKUP(CONCATENATE($F581," ",$G581),AllocFactorMatrix,(K$4+1),FALSE)*$E584</f>
        <v>0</v>
      </c>
      <c r="L581" s="5">
        <f>VLOOKUP(CONCATENATE($F581," ",$G581),AllocFactorMatrix,(L$4+1),FALSE)*$E584</f>
        <v>0</v>
      </c>
      <c r="M581" s="5">
        <f>VLOOKUP(CONCATENATE($F581," ",$G581),AllocFactorMatrix,(M$4+1),FALSE)*$E584</f>
        <v>0</v>
      </c>
      <c r="N581" s="5">
        <f t="shared" si="313"/>
        <v>0</v>
      </c>
      <c r="O581" s="5">
        <f>VLOOKUP(CONCATENATE($F581," ",$G581),AllocFactorMatrix,(O$4+1),FALSE)*$E584</f>
        <v>0</v>
      </c>
      <c r="P581" s="5">
        <f>VLOOKUP(CONCATENATE($F581," ",$G581),AllocFactorMatrix,(P$4+1),FALSE)*$E584</f>
        <v>0</v>
      </c>
      <c r="Q581" s="5">
        <f>VLOOKUP(CONCATENATE($F581," ",$G581),AllocFactorMatrix,(Q$4+1),FALSE)*$E584</f>
        <v>0</v>
      </c>
      <c r="R581" s="5">
        <f>VLOOKUP(CONCATENATE($F581," ",$G581),AllocFactorMatrix,(R$4+1),FALSE)*$E584</f>
        <v>0</v>
      </c>
      <c r="S581" s="5">
        <f t="shared" si="315"/>
        <v>0</v>
      </c>
      <c r="T581" s="5">
        <f>VLOOKUP(CONCATENATE($F581," ",$G581),AllocFactorMatrix,(T$4+1),FALSE)*$E584</f>
        <v>0</v>
      </c>
      <c r="U581" s="5">
        <f>VLOOKUP(CONCATENATE($F581," ",$G581),AllocFactorMatrix,(U$4+1),FALSE)*$E584</f>
        <v>0</v>
      </c>
      <c r="V581" s="5">
        <f>VLOOKUP(CONCATENATE($F581," ",$G581),AllocFactorMatrix,(V$4+1),FALSE)*$E584</f>
        <v>0</v>
      </c>
      <c r="W581" s="5">
        <f>VLOOKUP(CONCATENATE($F581," ",$G581),AllocFactorMatrix,(W$4+1),FALSE)*$E584</f>
        <v>0</v>
      </c>
      <c r="X581" s="5">
        <f t="shared" si="316"/>
        <v>0</v>
      </c>
      <c r="Y581" s="5">
        <f>VLOOKUP(CONCATENATE($F581," ",$G581),AllocFactorMatrix,(Y$4+1),FALSE)*$E584</f>
        <v>0</v>
      </c>
      <c r="Z581" s="5">
        <f>VLOOKUP(CONCATENATE($F581," ",$G581),AllocFactorMatrix,(Z$4+1),FALSE)*$E584</f>
        <v>0</v>
      </c>
      <c r="AA581" s="5">
        <f t="shared" si="314"/>
        <v>0</v>
      </c>
      <c r="AB581" s="5">
        <f>VLOOKUP(CONCATENATE($F581," ",$G581),AllocFactorMatrix,(AB$4+1),FALSE)*$E584</f>
        <v>0</v>
      </c>
      <c r="AC581" s="5">
        <f>VLOOKUP(CONCATENATE($F581," ",$G581),AllocFactorMatrix,(AC$4+1),FALSE)*$E584</f>
        <v>0</v>
      </c>
      <c r="AD581" s="5">
        <f>VLOOKUP(CONCATENATE($F581," ",$G581),AllocFactorMatrix,(AD$4+1),FALSE)*$E584</f>
        <v>0</v>
      </c>
    </row>
    <row r="582" spans="1:30" hidden="1" outlineLevel="1">
      <c r="E582" s="55"/>
      <c r="F582" s="52" t="str">
        <f>F584</f>
        <v>LABOR_PROD</v>
      </c>
      <c r="G582" s="55" t="str">
        <f>$G$13</f>
        <v>ENERGY</v>
      </c>
      <c r="H582" s="4">
        <f t="shared" si="312"/>
        <v>-922.97661068864466</v>
      </c>
      <c r="I582" s="5">
        <f>VLOOKUP(CONCATENATE($F582," ",$G582),AllocFactorMatrix,(I$4+1),FALSE)*$E584</f>
        <v>-346.32582660597274</v>
      </c>
      <c r="J582" s="5">
        <f>VLOOKUP(CONCATENATE($F582," ",$G582),AllocFactorMatrix,(J$4+1),FALSE)*$E584</f>
        <v>-22.44415145046834</v>
      </c>
      <c r="K582" s="5">
        <f>VLOOKUP(CONCATENATE($F582," ",$G582),AllocFactorMatrix,(K$4+1),FALSE)*$E584</f>
        <v>-75.302561146076712</v>
      </c>
      <c r="L582" s="5">
        <f>VLOOKUP(CONCATENATE($F582," ",$G582),AllocFactorMatrix,(L$4+1),FALSE)*$E584</f>
        <v>-2.3932863476123547</v>
      </c>
      <c r="M582" s="5">
        <f>VLOOKUP(CONCATENATE($F582," ",$G582),AllocFactorMatrix,(M$4+1),FALSE)*$E584</f>
        <v>-0.22063302322994241</v>
      </c>
      <c r="N582" s="5">
        <f t="shared" si="313"/>
        <v>-77.916480516919009</v>
      </c>
      <c r="O582" s="5">
        <f>VLOOKUP(CONCATENATE($F582," ",$G582),AllocFactorMatrix,(O$4+1),FALSE)*$E584</f>
        <v>-68.65439571300341</v>
      </c>
      <c r="P582" s="5">
        <f>VLOOKUP(CONCATENATE($F582," ",$G582),AllocFactorMatrix,(P$4+1),FALSE)*$E584</f>
        <v>-12.727203940251369</v>
      </c>
      <c r="Q582" s="5">
        <f>VLOOKUP(CONCATENATE($F582," ",$G582),AllocFactorMatrix,(Q$4+1),FALSE)*$E584</f>
        <v>-5.7829157058687963</v>
      </c>
      <c r="R582" s="5">
        <f>VLOOKUP(CONCATENATE($F582," ",$G582),AllocFactorMatrix,(R$4+1),FALSE)*$E584</f>
        <v>-0.26794641546150988</v>
      </c>
      <c r="S582" s="5">
        <f t="shared" si="315"/>
        <v>-87.432461774585093</v>
      </c>
      <c r="T582" s="5">
        <f>VLOOKUP(CONCATENATE($F582," ",$G582),AllocFactorMatrix,(T$4+1),FALSE)*$E584</f>
        <v>-2.6309665435417986</v>
      </c>
      <c r="U582" s="5">
        <f>VLOOKUP(CONCATENATE($F582," ",$G582),AllocFactorMatrix,(U$4+1),FALSE)*$E584</f>
        <v>-46.195831107252843</v>
      </c>
      <c r="V582" s="5">
        <f>VLOOKUP(CONCATENATE($F582," ",$G582),AllocFactorMatrix,(V$4+1),FALSE)*$E584</f>
        <v>-262.28074949427435</v>
      </c>
      <c r="W582" s="5">
        <f>VLOOKUP(CONCATENATE($F582," ",$G582),AllocFactorMatrix,(W$4+1),FALSE)*$E584</f>
        <v>-49.760796771544456</v>
      </c>
      <c r="X582" s="5">
        <f t="shared" si="316"/>
        <v>-360.86834391661341</v>
      </c>
      <c r="Y582" s="5">
        <f>VLOOKUP(CONCATENATE($F582," ",$G582),AllocFactorMatrix,(Y$4+1),FALSE)*$E584</f>
        <v>-18.600545280341528</v>
      </c>
      <c r="Z582" s="5">
        <f>VLOOKUP(CONCATENATE($F582," ",$G582),AllocFactorMatrix,(Z$4+1),FALSE)*$E584</f>
        <v>-0.30278722502138644</v>
      </c>
      <c r="AA582" s="5">
        <f t="shared" si="314"/>
        <v>-18.903332505362915</v>
      </c>
      <c r="AB582" s="5">
        <f>VLOOKUP(CONCATENATE($F582," ",$G582),AllocFactorMatrix,(AB$4+1),FALSE)*$E584</f>
        <v>-0.33773479319030969</v>
      </c>
      <c r="AC582" s="5">
        <f>VLOOKUP(CONCATENATE($F582," ",$G582),AllocFactorMatrix,(AC$4+1),FALSE)*$E584</f>
        <v>-7.3030626484086332</v>
      </c>
      <c r="AD582" s="5">
        <f>VLOOKUP(CONCATENATE($F582," ",$G582),AllocFactorMatrix,(AD$4+1),FALSE)*$E584</f>
        <v>-1.4452164771241731</v>
      </c>
    </row>
    <row r="583" spans="1:30" hidden="1" outlineLevel="1">
      <c r="E583" s="55"/>
      <c r="F583" s="52" t="str">
        <f>F584</f>
        <v>LABOR_PROD</v>
      </c>
      <c r="G583" s="55" t="str">
        <f>$G$14</f>
        <v>CUSTOMER</v>
      </c>
      <c r="H583" s="4">
        <f t="shared" si="312"/>
        <v>0</v>
      </c>
      <c r="I583" s="5">
        <f>VLOOKUP(CONCATENATE($F583," ",$G583),AllocFactorMatrix,(I$4+1),FALSE)*$E584</f>
        <v>0</v>
      </c>
      <c r="J583" s="5">
        <f>VLOOKUP(CONCATENATE($F583," ",$G583),AllocFactorMatrix,(J$4+1),FALSE)*$E584</f>
        <v>0</v>
      </c>
      <c r="K583" s="5">
        <f>VLOOKUP(CONCATENATE($F583," ",$G583),AllocFactorMatrix,(K$4+1),FALSE)*$E584</f>
        <v>0</v>
      </c>
      <c r="L583" s="5">
        <f>VLOOKUP(CONCATENATE($F583," ",$G583),AllocFactorMatrix,(L$4+1),FALSE)*$E584</f>
        <v>0</v>
      </c>
      <c r="M583" s="5">
        <f>VLOOKUP(CONCATENATE($F583," ",$G583),AllocFactorMatrix,(M$4+1),FALSE)*$E584</f>
        <v>0</v>
      </c>
      <c r="N583" s="5">
        <f t="shared" si="313"/>
        <v>0</v>
      </c>
      <c r="O583" s="5">
        <f>VLOOKUP(CONCATENATE($F583," ",$G583),AllocFactorMatrix,(O$4+1),FALSE)*$E584</f>
        <v>0</v>
      </c>
      <c r="P583" s="5">
        <f>VLOOKUP(CONCATENATE($F583," ",$G583),AllocFactorMatrix,(P$4+1),FALSE)*$E584</f>
        <v>0</v>
      </c>
      <c r="Q583" s="5">
        <f>VLOOKUP(CONCATENATE($F583," ",$G583),AllocFactorMatrix,(Q$4+1),FALSE)*$E584</f>
        <v>0</v>
      </c>
      <c r="R583" s="5">
        <f>VLOOKUP(CONCATENATE($F583," ",$G583),AllocFactorMatrix,(R$4+1),FALSE)*$E584</f>
        <v>0</v>
      </c>
      <c r="S583" s="5">
        <f t="shared" si="315"/>
        <v>0</v>
      </c>
      <c r="T583" s="5">
        <f>VLOOKUP(CONCATENATE($F583," ",$G583),AllocFactorMatrix,(T$4+1),FALSE)*$E584</f>
        <v>0</v>
      </c>
      <c r="U583" s="5">
        <f>VLOOKUP(CONCATENATE($F583," ",$G583),AllocFactorMatrix,(U$4+1),FALSE)*$E584</f>
        <v>0</v>
      </c>
      <c r="V583" s="5">
        <f>VLOOKUP(CONCATENATE($F583," ",$G583),AllocFactorMatrix,(V$4+1),FALSE)*$E584</f>
        <v>0</v>
      </c>
      <c r="W583" s="5">
        <f>VLOOKUP(CONCATENATE($F583," ",$G583),AllocFactorMatrix,(W$4+1),FALSE)*$E584</f>
        <v>0</v>
      </c>
      <c r="X583" s="5">
        <f t="shared" si="316"/>
        <v>0</v>
      </c>
      <c r="Y583" s="5">
        <f>VLOOKUP(CONCATENATE($F583," ",$G583),AllocFactorMatrix,(Y$4+1),FALSE)*$E584</f>
        <v>0</v>
      </c>
      <c r="Z583" s="5">
        <f>VLOOKUP(CONCATENATE($F583," ",$G583),AllocFactorMatrix,(Z$4+1),FALSE)*$E584</f>
        <v>0</v>
      </c>
      <c r="AA583" s="5">
        <f t="shared" si="314"/>
        <v>0</v>
      </c>
      <c r="AB583" s="5">
        <f>VLOOKUP(CONCATENATE($F583," ",$G583),AllocFactorMatrix,(AB$4+1),FALSE)*$E584</f>
        <v>0</v>
      </c>
      <c r="AC583" s="5">
        <f>VLOOKUP(CONCATENATE($F583," ",$G583),AllocFactorMatrix,(AC$4+1),FALSE)*$E584</f>
        <v>0</v>
      </c>
      <c r="AD583" s="5">
        <f>VLOOKUP(CONCATENATE($F583," ",$G583),AllocFactorMatrix,(AD$4+1),FALSE)*$E584</f>
        <v>0</v>
      </c>
    </row>
    <row r="584" spans="1:30" collapsed="1">
      <c r="D584" s="1" t="str">
        <f>+D2056</f>
        <v>Adj 31 - Severance Related Payroll Expenses - Big Sandy Plant</v>
      </c>
      <c r="E584" s="61">
        <f t="shared" ref="E584:E600" si="317">+ROUND(E2056/8,0)</f>
        <v>-4429</v>
      </c>
      <c r="F584" s="10" t="str">
        <f>+F2056</f>
        <v>LABOR_PROD</v>
      </c>
      <c r="G584" s="55" t="str">
        <f>$G$15</f>
        <v>TOTAL</v>
      </c>
      <c r="H584" s="4">
        <f t="shared" si="312"/>
        <v>-4429.0000000000009</v>
      </c>
      <c r="I584" s="5">
        <f>VLOOKUP(CONCATENATE($F584," ",$G584),AllocFactorMatrix,(I$4+1),FALSE)*$E584</f>
        <v>-2073.3333123247976</v>
      </c>
      <c r="J584" s="5">
        <f>VLOOKUP(CONCATENATE($F584," ",$G584),AllocFactorMatrix,(J$4+1),FALSE)*$E584</f>
        <v>-107.81630245411087</v>
      </c>
      <c r="K584" s="5">
        <f>VLOOKUP(CONCATENATE($F584," ",$G584),AllocFactorMatrix,(K$4+1),FALSE)*$E584</f>
        <v>-388.01585752740476</v>
      </c>
      <c r="L584" s="5">
        <f>VLOOKUP(CONCATENATE($F584," ",$G584),AllocFactorMatrix,(L$4+1),FALSE)*$E584</f>
        <v>-12.236390661116216</v>
      </c>
      <c r="M584" s="5">
        <f>VLOOKUP(CONCATENATE($F584," ",$G584),AllocFactorMatrix,(M$4+1),FALSE)*$E584</f>
        <v>-1.1436878494662772</v>
      </c>
      <c r="N584" s="5">
        <f t="shared" si="313"/>
        <v>-401.39593603798727</v>
      </c>
      <c r="O584" s="5">
        <f>VLOOKUP(CONCATENATE($F584," ",$G584),AllocFactorMatrix,(O$4+1),FALSE)*$E584</f>
        <v>-306.36514688179597</v>
      </c>
      <c r="P584" s="5">
        <f>VLOOKUP(CONCATENATE($F584," ",$G584),AllocFactorMatrix,(P$4+1),FALSE)*$E584</f>
        <v>-57.019642335698862</v>
      </c>
      <c r="Q584" s="5">
        <f>VLOOKUP(CONCATENATE($F584," ",$G584),AllocFactorMatrix,(Q$4+1),FALSE)*$E584</f>
        <v>-25.79784389154733</v>
      </c>
      <c r="R584" s="5">
        <f>VLOOKUP(CONCATENATE($F584," ",$G584),AllocFactorMatrix,(R$4+1),FALSE)*$E584</f>
        <v>-1.167995363105113</v>
      </c>
      <c r="S584" s="5">
        <f t="shared" si="315"/>
        <v>-390.35062847214726</v>
      </c>
      <c r="T584" s="5">
        <f>VLOOKUP(CONCATENATE($F584," ",$G584),AllocFactorMatrix,(T$4+1),FALSE)*$E584</f>
        <v>-10.934811939630379</v>
      </c>
      <c r="U584" s="5">
        <f>VLOOKUP(CONCATENATE($F584," ",$G584),AllocFactorMatrix,(U$4+1),FALSE)*$E584</f>
        <v>-182.08684618976037</v>
      </c>
      <c r="V584" s="5">
        <f>VLOOKUP(CONCATENATE($F584," ",$G584),AllocFactorMatrix,(V$4+1),FALSE)*$E584</f>
        <v>-980.4685825314225</v>
      </c>
      <c r="W584" s="5">
        <f>VLOOKUP(CONCATENATE($F584," ",$G584),AllocFactorMatrix,(W$4+1),FALSE)*$E584</f>
        <v>-179.45361598335879</v>
      </c>
      <c r="X584" s="5">
        <f t="shared" si="316"/>
        <v>-1352.943856644172</v>
      </c>
      <c r="Y584" s="5">
        <f>VLOOKUP(CONCATENATE($F584," ",$G584),AllocFactorMatrix,(Y$4+1),FALSE)*$E584</f>
        <v>-91.601139764734214</v>
      </c>
      <c r="Z584" s="5">
        <f>VLOOKUP(CONCATENATE($F584," ",$G584),AllocFactorMatrix,(Z$4+1),FALSE)*$E584</f>
        <v>-1.5255192784763052</v>
      </c>
      <c r="AA584" s="5">
        <f t="shared" si="314"/>
        <v>-93.126659043210523</v>
      </c>
      <c r="AB584" s="5">
        <f>VLOOKUP(CONCATENATE($F584," ",$G584),AllocFactorMatrix,(AB$4+1),FALSE)*$E584</f>
        <v>-1.2850258980420945</v>
      </c>
      <c r="AC584" s="5">
        <f>VLOOKUP(CONCATENATE($F584," ",$G584),AllocFactorMatrix,(AC$4+1),FALSE)*$E584</f>
        <v>-7.3030626484086332</v>
      </c>
      <c r="AD584" s="5">
        <f>VLOOKUP(CONCATENATE($F584," ",$G584),AllocFactorMatrix,(AD$4+1),FALSE)*$E584</f>
        <v>-1.4452164771241731</v>
      </c>
    </row>
    <row r="585" spans="1:30" s="51" customFormat="1" hidden="1" outlineLevel="1">
      <c r="A585" s="56"/>
      <c r="B585" s="111"/>
      <c r="C585" s="55"/>
      <c r="D585" s="55"/>
      <c r="E585" s="58">
        <f t="shared" si="317"/>
        <v>0</v>
      </c>
      <c r="F585" s="52" t="str">
        <f>F592</f>
        <v>LABOR_M</v>
      </c>
      <c r="G585" s="55" t="str">
        <f>$G$8</f>
        <v>PRODUCTION</v>
      </c>
      <c r="H585" s="53">
        <f t="shared" ref="H585:H592" ca="1" si="318">SUBTOTAL(9,I585:AD585)</f>
        <v>-47084.370820869175</v>
      </c>
      <c r="I585" s="54">
        <f ca="1">VLOOKUP(CONCATENATE($F585," ",$G585),AllocFactorMatrix,(I$4+1),FALSE)*$E592</f>
        <v>-23192.960182725354</v>
      </c>
      <c r="J585" s="54">
        <f ca="1">VLOOKUP(CONCATENATE($F585," ",$G585),AllocFactorMatrix,(J$4+1),FALSE)*$E592</f>
        <v>-1146.5108954735986</v>
      </c>
      <c r="K585" s="54">
        <f ca="1">VLOOKUP(CONCATENATE($F585," ",$G585),AllocFactorMatrix,(K$4+1),FALSE)*$E592</f>
        <v>-4199.6037026800459</v>
      </c>
      <c r="L585" s="54">
        <f ca="1">VLOOKUP(CONCATENATE($F585," ",$G585),AllocFactorMatrix,(L$4+1),FALSE)*$E592</f>
        <v>-132.18861429687826</v>
      </c>
      <c r="M585" s="54">
        <f ca="1">VLOOKUP(CONCATENATE($F585," ",$G585),AllocFactorMatrix,(M$4+1),FALSE)*$E592</f>
        <v>-12.396225267350864</v>
      </c>
      <c r="N585" s="54">
        <f t="shared" ref="N585:N592" ca="1" si="319">SUBTOTAL(9,K585:M585)</f>
        <v>-4344.1885422442747</v>
      </c>
      <c r="O585" s="54">
        <f ca="1">VLOOKUP(CONCATENATE($F585," ",$G585),AllocFactorMatrix,(O$4+1),FALSE)*$E592</f>
        <v>-3192.3521075930935</v>
      </c>
      <c r="P585" s="54">
        <f ca="1">VLOOKUP(CONCATENATE($F585," ",$G585),AllocFactorMatrix,(P$4+1),FALSE)*$E592</f>
        <v>-594.828203465402</v>
      </c>
      <c r="Q585" s="54">
        <f ca="1">VLOOKUP(CONCATENATE($F585," ",$G585),AllocFactorMatrix,(Q$4+1),FALSE)*$E592</f>
        <v>-268.79178944458107</v>
      </c>
      <c r="R585" s="54">
        <f ca="1">VLOOKUP(CONCATENATE($F585," ",$G585),AllocFactorMatrix,(R$4+1),FALSE)*$E592</f>
        <v>-12.087266313448151</v>
      </c>
      <c r="S585" s="54">
        <f ca="1">SUBTOTAL(9,O585:R585)</f>
        <v>-4068.0593668165247</v>
      </c>
      <c r="T585" s="54">
        <f ca="1">VLOOKUP(CONCATENATE($F585," ",$G585),AllocFactorMatrix,(T$4+1),FALSE)*$E592</f>
        <v>-111.51703581344262</v>
      </c>
      <c r="U585" s="54">
        <f ca="1">VLOOKUP(CONCATENATE($F585," ",$G585),AllocFactorMatrix,(U$4+1),FALSE)*$E592</f>
        <v>-1824.9572906089074</v>
      </c>
      <c r="V585" s="54">
        <f ca="1">VLOOKUP(CONCATENATE($F585," ",$G585),AllocFactorMatrix,(V$4+1),FALSE)*$E592</f>
        <v>-9644.9505593285558</v>
      </c>
      <c r="W585" s="54">
        <f ca="1">VLOOKUP(CONCATENATE($F585," ",$G585),AllocFactorMatrix,(W$4+1),FALSE)*$E592</f>
        <v>-1741.7182130585945</v>
      </c>
      <c r="X585" s="54">
        <f ca="1">SUBTOTAL(9,T585:W585)</f>
        <v>-13323.143098809502</v>
      </c>
      <c r="Y585" s="54">
        <f ca="1">VLOOKUP(CONCATENATE($F585," ",$G585),AllocFactorMatrix,(Y$4+1),FALSE)*$E592</f>
        <v>-980.36626661585547</v>
      </c>
      <c r="Z585" s="54">
        <f ca="1">VLOOKUP(CONCATENATE($F585," ",$G585),AllocFactorMatrix,(Z$4+1),FALSE)*$E592</f>
        <v>-16.420760225088593</v>
      </c>
      <c r="AA585" s="54">
        <f t="shared" ref="AA585:AA592" ca="1" si="320">SUBTOTAL(9,Y585:Z585)</f>
        <v>-996.78702684094401</v>
      </c>
      <c r="AB585" s="54">
        <f ca="1">VLOOKUP(CONCATENATE($F585," ",$G585),AllocFactorMatrix,(AB$4+1),FALSE)*$E592</f>
        <v>-12.721707958974291</v>
      </c>
      <c r="AC585" s="54">
        <f ca="1">VLOOKUP(CONCATENATE($F585," ",$G585),AllocFactorMatrix,(AC$4+1),FALSE)*$E592</f>
        <v>0</v>
      </c>
      <c r="AD585" s="54">
        <f ca="1">VLOOKUP(CONCATENATE($F585," ",$G585),AllocFactorMatrix,(AD$4+1),FALSE)*$E592</f>
        <v>0</v>
      </c>
    </row>
    <row r="586" spans="1:30" s="51" customFormat="1" hidden="1" outlineLevel="1">
      <c r="A586" s="56"/>
      <c r="B586" s="111"/>
      <c r="C586" s="55"/>
      <c r="D586" s="55"/>
      <c r="E586" s="58">
        <f t="shared" si="317"/>
        <v>0</v>
      </c>
      <c r="F586" s="52" t="str">
        <f>F592</f>
        <v>LABOR_M</v>
      </c>
      <c r="G586" s="55" t="str">
        <f>$G$9</f>
        <v>BULKTRAN</v>
      </c>
      <c r="H586" s="53">
        <f t="shared" ca="1" si="318"/>
        <v>-172.03772878690788</v>
      </c>
      <c r="I586" s="54">
        <f ca="1">VLOOKUP(CONCATENATE($F586," ",$G586),AllocFactorMatrix,(I$4+1),FALSE)*$E592</f>
        <v>-84.742858917268251</v>
      </c>
      <c r="J586" s="54">
        <f ca="1">VLOOKUP(CONCATENATE($F586," ",$G586),AllocFactorMatrix,(J$4+1),FALSE)*$E592</f>
        <v>-4.1891423214961581</v>
      </c>
      <c r="K586" s="54">
        <f ca="1">VLOOKUP(CONCATENATE($F586," ",$G586),AllocFactorMatrix,(K$4+1),FALSE)*$E592</f>
        <v>-15.344588240604359</v>
      </c>
      <c r="L586" s="54">
        <f ca="1">VLOOKUP(CONCATENATE($F586," ",$G586),AllocFactorMatrix,(L$4+1),FALSE)*$E592</f>
        <v>-0.48299315842283386</v>
      </c>
      <c r="M586" s="54">
        <f ca="1">VLOOKUP(CONCATENATE($F586," ",$G586),AllocFactorMatrix,(M$4+1),FALSE)*$E592</f>
        <v>-4.5293552899738118E-2</v>
      </c>
      <c r="N586" s="54">
        <f t="shared" ca="1" si="319"/>
        <v>-15.872874951926931</v>
      </c>
      <c r="O586" s="54">
        <f ca="1">VLOOKUP(CONCATENATE($F586," ",$G586),AllocFactorMatrix,(O$4+1),FALSE)*$E592</f>
        <v>-11.664274078713838</v>
      </c>
      <c r="P586" s="54">
        <f ca="1">VLOOKUP(CONCATENATE($F586," ",$G586),AllocFactorMatrix,(P$4+1),FALSE)*$E592</f>
        <v>-2.1733940872207129</v>
      </c>
      <c r="Q586" s="54">
        <f ca="1">VLOOKUP(CONCATENATE($F586," ",$G586),AllocFactorMatrix,(Q$4+1),FALSE)*$E592</f>
        <v>-0.98211631941609234</v>
      </c>
      <c r="R586" s="54">
        <f ca="1">VLOOKUP(CONCATENATE($F586," ",$G586),AllocFactorMatrix,(R$4+1),FALSE)*$E592</f>
        <v>-4.4164673065705304E-2</v>
      </c>
      <c r="S586" s="54">
        <f t="shared" ref="S586:S592" ca="1" si="321">SUBTOTAL(9,O586:R586)</f>
        <v>-14.863949158416348</v>
      </c>
      <c r="T586" s="54">
        <f ca="1">VLOOKUP(CONCATENATE($F586," ",$G586),AllocFactorMatrix,(T$4+1),FALSE)*$E592</f>
        <v>-0.40746296972687857</v>
      </c>
      <c r="U586" s="54">
        <f ca="1">VLOOKUP(CONCATENATE($F586," ",$G586),AllocFactorMatrix,(U$4+1),FALSE)*$E592</f>
        <v>-6.6680620752886552</v>
      </c>
      <c r="V586" s="54">
        <f ca="1">VLOOKUP(CONCATENATE($F586," ",$G586),AllocFactorMatrix,(V$4+1),FALSE)*$E592</f>
        <v>-35.24089543007026</v>
      </c>
      <c r="W586" s="54">
        <f ca="1">VLOOKUP(CONCATENATE($F586," ",$G586),AllocFactorMatrix,(W$4+1),FALSE)*$E592</f>
        <v>-6.363921622768772</v>
      </c>
      <c r="X586" s="54">
        <f t="shared" ref="X586:X592" ca="1" si="322">SUBTOTAL(9,T586:W586)</f>
        <v>-48.680342097854563</v>
      </c>
      <c r="Y586" s="54">
        <f ca="1">VLOOKUP(CONCATENATE($F586," ",$G586),AllocFactorMatrix,(Y$4+1),FALSE)*$E592</f>
        <v>-3.5820800606968501</v>
      </c>
      <c r="Z586" s="54">
        <f ca="1">VLOOKUP(CONCATENATE($F586," ",$G586),AllocFactorMatrix,(Z$4+1),FALSE)*$E592</f>
        <v>-5.9998471782201621E-2</v>
      </c>
      <c r="AA586" s="54">
        <f t="shared" ca="1" si="320"/>
        <v>-3.6420785324790517</v>
      </c>
      <c r="AB586" s="54">
        <f ca="1">VLOOKUP(CONCATENATE($F586," ",$G586),AllocFactorMatrix,(AB$4+1),FALSE)*$E592</f>
        <v>-4.6482807466595881E-2</v>
      </c>
      <c r="AC586" s="54">
        <f ca="1">VLOOKUP(CONCATENATE($F586," ",$G586),AllocFactorMatrix,(AC$4+1),FALSE)*$E592</f>
        <v>0</v>
      </c>
      <c r="AD586" s="54">
        <f ca="1">VLOOKUP(CONCATENATE($F586," ",$G586),AllocFactorMatrix,(AD$4+1),FALSE)*$E592</f>
        <v>0</v>
      </c>
    </row>
    <row r="587" spans="1:30" s="51" customFormat="1" hidden="1" outlineLevel="1">
      <c r="A587" s="56"/>
      <c r="B587" s="111"/>
      <c r="C587" s="55"/>
      <c r="D587" s="55"/>
      <c r="E587" s="58">
        <f t="shared" si="317"/>
        <v>0</v>
      </c>
      <c r="F587" s="52" t="str">
        <f>F592</f>
        <v>LABOR_M</v>
      </c>
      <c r="G587" s="55" t="str">
        <f>$G$10</f>
        <v>SUBTRAN</v>
      </c>
      <c r="H587" s="53">
        <f t="shared" ca="1" si="318"/>
        <v>-37.841164450749673</v>
      </c>
      <c r="I587" s="54">
        <f ca="1">VLOOKUP(CONCATENATE($F587," ",$G587),AllocFactorMatrix,(I$4+1),FALSE)*$E592</f>
        <v>-18.423630572147609</v>
      </c>
      <c r="J587" s="54">
        <f ca="1">VLOOKUP(CONCATENATE($F587," ",$G587),AllocFactorMatrix,(J$4+1),FALSE)*$E592</f>
        <v>-0.88914851238200854</v>
      </c>
      <c r="K587" s="54">
        <f ca="1">VLOOKUP(CONCATENATE($F587," ",$G587),AllocFactorMatrix,(K$4+1),FALSE)*$E592</f>
        <v>-3.2346788127885033</v>
      </c>
      <c r="L587" s="54">
        <f ca="1">VLOOKUP(CONCATENATE($F587," ",$G587),AllocFactorMatrix,(L$4+1),FALSE)*$E592</f>
        <v>-9.9916185088872136E-2</v>
      </c>
      <c r="M587" s="54">
        <f ca="1">VLOOKUP(CONCATENATE($F587," ",$G587),AllocFactorMatrix,(M$4+1),FALSE)*$E592</f>
        <v>-1.2444032429056978E-2</v>
      </c>
      <c r="N587" s="54">
        <f t="shared" ca="1" si="319"/>
        <v>-3.3470390303064326</v>
      </c>
      <c r="O587" s="54">
        <f ca="1">VLOOKUP(CONCATENATE($F587," ",$G587),AllocFactorMatrix,(O$4+1),FALSE)*$E592</f>
        <v>-2.443850400493329</v>
      </c>
      <c r="P587" s="54">
        <f ca="1">VLOOKUP(CONCATENATE($F587," ",$G587),AllocFactorMatrix,(P$4+1),FALSE)*$E592</f>
        <v>-0.45430893905238651</v>
      </c>
      <c r="Q587" s="54">
        <f ca="1">VLOOKUP(CONCATENATE($F587," ",$G587),AllocFactorMatrix,(Q$4+1),FALSE)*$E592</f>
        <v>-0.27031923200242641</v>
      </c>
      <c r="R587" s="54">
        <f ca="1">VLOOKUP(CONCATENATE($F587," ",$G587),AllocFactorMatrix,(R$4+1),FALSE)*$E592</f>
        <v>0</v>
      </c>
      <c r="S587" s="54">
        <f t="shared" ca="1" si="321"/>
        <v>-3.1684785715481421</v>
      </c>
      <c r="T587" s="54">
        <f ca="1">VLOOKUP(CONCATENATE($F587," ",$G587),AllocFactorMatrix,(T$4+1),FALSE)*$E592</f>
        <v>-8.5335059764494084E-2</v>
      </c>
      <c r="U587" s="54">
        <f ca="1">VLOOKUP(CONCATENATE($F587," ",$G587),AllocFactorMatrix,(U$4+1),FALSE)*$E592</f>
        <v>-1.396983649941504</v>
      </c>
      <c r="V587" s="54">
        <f ca="1">VLOOKUP(CONCATENATE($F587," ",$G587),AllocFactorMatrix,(V$4+1),FALSE)*$E592</f>
        <v>-9.7323423943037159</v>
      </c>
      <c r="W587" s="54">
        <f ca="1">VLOOKUP(CONCATENATE($F587," ",$G587),AllocFactorMatrix,(W$4+1),FALSE)*$E592</f>
        <v>0</v>
      </c>
      <c r="X587" s="54">
        <f t="shared" ca="1" si="322"/>
        <v>-11.214661104009714</v>
      </c>
      <c r="Y587" s="54">
        <f ca="1">VLOOKUP(CONCATENATE($F587," ",$G587),AllocFactorMatrix,(Y$4+1),FALSE)*$E592</f>
        <v>-0.73552737171364191</v>
      </c>
      <c r="Z587" s="54">
        <f ca="1">VLOOKUP(CONCATENATE($F587," ",$G587),AllocFactorMatrix,(Z$4+1),FALSE)*$E592</f>
        <v>-1.2261261269306614E-2</v>
      </c>
      <c r="AA587" s="54">
        <f t="shared" ca="1" si="320"/>
        <v>-0.74778863298294851</v>
      </c>
      <c r="AB587" s="54">
        <f ca="1">VLOOKUP(CONCATENATE($F587," ",$G587),AllocFactorMatrix,(AB$4+1),FALSE)*$E592</f>
        <v>-9.8219662613858952E-3</v>
      </c>
      <c r="AC587" s="54">
        <f ca="1">VLOOKUP(CONCATENATE($F587," ",$G587),AllocFactorMatrix,(AC$4+1),FALSE)*$E592</f>
        <v>-3.339678501559263E-2</v>
      </c>
      <c r="AD587" s="54">
        <f ca="1">VLOOKUP(CONCATENATE($F587," ",$G587),AllocFactorMatrix,(AD$4+1),FALSE)*$E592</f>
        <v>-7.1992760958431721E-3</v>
      </c>
    </row>
    <row r="588" spans="1:30" s="51" customFormat="1" hidden="1" outlineLevel="1">
      <c r="A588" s="56"/>
      <c r="B588" s="111"/>
      <c r="C588" s="55"/>
      <c r="D588" s="55"/>
      <c r="E588" s="58">
        <f t="shared" si="317"/>
        <v>0</v>
      </c>
      <c r="F588" s="52" t="str">
        <f>F592</f>
        <v>LABOR_M</v>
      </c>
      <c r="G588" s="55" t="str">
        <f>$G$11</f>
        <v>DISTPRI</v>
      </c>
      <c r="H588" s="53">
        <f t="shared" ca="1" si="318"/>
        <v>-24244.776479469365</v>
      </c>
      <c r="I588" s="54">
        <f ca="1">VLOOKUP(CONCATENATE($F588," ",$G588),AllocFactorMatrix,(I$4+1),FALSE)*$E592</f>
        <v>-16203.818173732232</v>
      </c>
      <c r="J588" s="54">
        <f ca="1">VLOOKUP(CONCATENATE($F588," ",$G588),AllocFactorMatrix,(J$4+1),FALSE)*$E592</f>
        <v>-763.80568804384905</v>
      </c>
      <c r="K588" s="54">
        <f ca="1">VLOOKUP(CONCATENATE($F588," ",$G588),AllocFactorMatrix,(K$4+1),FALSE)*$E592</f>
        <v>-2773.425330609738</v>
      </c>
      <c r="L588" s="54">
        <f ca="1">VLOOKUP(CONCATENATE($F588," ",$G588),AllocFactorMatrix,(L$4+1),FALSE)*$E592</f>
        <v>-85.713274050254981</v>
      </c>
      <c r="M588" s="54">
        <f ca="1">VLOOKUP(CONCATENATE($F588," ",$G588),AllocFactorMatrix,(M$4+1),FALSE)*$E592</f>
        <v>0</v>
      </c>
      <c r="N588" s="54">
        <f t="shared" ca="1" si="319"/>
        <v>-2859.1386046599928</v>
      </c>
      <c r="O588" s="54">
        <f ca="1">VLOOKUP(CONCATENATE($F588," ",$G588),AllocFactorMatrix,(O$4+1),FALSE)*$E592</f>
        <v>-2079.5842446581655</v>
      </c>
      <c r="P588" s="54">
        <f ca="1">VLOOKUP(CONCATENATE($F588," ",$G588),AllocFactorMatrix,(P$4+1),FALSE)*$E592</f>
        <v>-387.32270551116159</v>
      </c>
      <c r="Q588" s="54">
        <f ca="1">VLOOKUP(CONCATENATE($F588," ",$G588),AllocFactorMatrix,(Q$4+1),FALSE)*$E592</f>
        <v>0</v>
      </c>
      <c r="R588" s="54">
        <f ca="1">VLOOKUP(CONCATENATE($F588," ",$G588),AllocFactorMatrix,(R$4+1),FALSE)*$E592</f>
        <v>0</v>
      </c>
      <c r="S588" s="54">
        <f t="shared" ca="1" si="321"/>
        <v>-2466.906950169327</v>
      </c>
      <c r="T588" s="54">
        <f ca="1">VLOOKUP(CONCATENATE($F588," ",$G588),AllocFactorMatrix,(T$4+1),FALSE)*$E592</f>
        <v>-74.13589677171187</v>
      </c>
      <c r="U588" s="54">
        <f ca="1">VLOOKUP(CONCATENATE($F588," ",$G588),AllocFactorMatrix,(U$4+1),FALSE)*$E592</f>
        <v>-1195.6442568026951</v>
      </c>
      <c r="V588" s="54">
        <f ca="1">VLOOKUP(CONCATENATE($F588," ",$G588),AllocFactorMatrix,(V$4+1),FALSE)*$E592</f>
        <v>0</v>
      </c>
      <c r="W588" s="54">
        <f ca="1">VLOOKUP(CONCATENATE($F588," ",$G588),AllocFactorMatrix,(W$4+1),FALSE)*$E592</f>
        <v>0</v>
      </c>
      <c r="X588" s="54">
        <f t="shared" ca="1" si="322"/>
        <v>-1269.780153574407</v>
      </c>
      <c r="Y588" s="54">
        <f ca="1">VLOOKUP(CONCATENATE($F588," ",$G588),AllocFactorMatrix,(Y$4+1),FALSE)*$E592</f>
        <v>-627.09021833741372</v>
      </c>
      <c r="Z588" s="54">
        <f ca="1">VLOOKUP(CONCATENATE($F588," ",$G588),AllocFactorMatrix,(Z$4+1),FALSE)*$E592</f>
        <v>-10.462319594498467</v>
      </c>
      <c r="AA588" s="54">
        <f t="shared" ca="1" si="320"/>
        <v>-637.55253793191218</v>
      </c>
      <c r="AB588" s="54">
        <f ca="1">VLOOKUP(CONCATENATE($F588," ",$G588),AllocFactorMatrix,(AB$4+1),FALSE)*$E592</f>
        <v>-8.4762319149136953</v>
      </c>
      <c r="AC588" s="54">
        <f ca="1">VLOOKUP(CONCATENATE($F588," ",$G588),AllocFactorMatrix,(AC$4+1),FALSE)*$E592</f>
        <v>-29.038392941208112</v>
      </c>
      <c r="AD588" s="54">
        <f ca="1">VLOOKUP(CONCATENATE($F588," ",$G588),AllocFactorMatrix,(AD$4+1),FALSE)*$E592</f>
        <v>-6.2597465015190759</v>
      </c>
    </row>
    <row r="589" spans="1:30" s="51" customFormat="1" hidden="1" outlineLevel="1">
      <c r="A589" s="56"/>
      <c r="B589" s="111"/>
      <c r="C589" s="55"/>
      <c r="D589" s="55"/>
      <c r="E589" s="58">
        <f t="shared" si="317"/>
        <v>0</v>
      </c>
      <c r="F589" s="52" t="str">
        <f>F592</f>
        <v>LABOR_M</v>
      </c>
      <c r="G589" s="55" t="str">
        <f>$G$12</f>
        <v>DISTSEC</v>
      </c>
      <c r="H589" s="53">
        <f t="shared" ca="1" si="318"/>
        <v>-10006.117454179628</v>
      </c>
      <c r="I589" s="54">
        <f ca="1">VLOOKUP(CONCATENATE($F589," ",$G589),AllocFactorMatrix,(I$4+1),FALSE)*$E592</f>
        <v>-7481.5885454082008</v>
      </c>
      <c r="J589" s="54">
        <f ca="1">VLOOKUP(CONCATENATE($F589," ",$G589),AllocFactorMatrix,(J$4+1),FALSE)*$E592</f>
        <v>-360.68976822650046</v>
      </c>
      <c r="K589" s="54">
        <f ca="1">VLOOKUP(CONCATENATE($F589," ",$G589),AllocFactorMatrix,(K$4+1),FALSE)*$E592</f>
        <v>-1088.3513436656897</v>
      </c>
      <c r="L589" s="54">
        <f ca="1">VLOOKUP(CONCATENATE($F589," ",$G589),AllocFactorMatrix,(L$4+1),FALSE)*$E592</f>
        <v>0</v>
      </c>
      <c r="M589" s="54">
        <f ca="1">VLOOKUP(CONCATENATE($F589," ",$G589),AllocFactorMatrix,(M$4+1),FALSE)*$E592</f>
        <v>0</v>
      </c>
      <c r="N589" s="54">
        <f t="shared" ca="1" si="319"/>
        <v>-1088.3513436656897</v>
      </c>
      <c r="O589" s="54">
        <f ca="1">VLOOKUP(CONCATENATE($F589," ",$G589),AllocFactorMatrix,(O$4+1),FALSE)*$E592</f>
        <v>-693.50171230627495</v>
      </c>
      <c r="P589" s="54">
        <f ca="1">VLOOKUP(CONCATENATE($F589," ",$G589),AllocFactorMatrix,(P$4+1),FALSE)*$E592</f>
        <v>0</v>
      </c>
      <c r="Q589" s="54">
        <f ca="1">VLOOKUP(CONCATENATE($F589," ",$G589),AllocFactorMatrix,(Q$4+1),FALSE)*$E592</f>
        <v>0</v>
      </c>
      <c r="R589" s="54">
        <f ca="1">VLOOKUP(CONCATENATE($F589," ",$G589),AllocFactorMatrix,(R$4+1),FALSE)*$E592</f>
        <v>0</v>
      </c>
      <c r="S589" s="54">
        <f t="shared" ca="1" si="321"/>
        <v>-693.50171230627495</v>
      </c>
      <c r="T589" s="54">
        <f ca="1">VLOOKUP(CONCATENATE($F589," ",$G589),AllocFactorMatrix,(T$4+1),FALSE)*$E592</f>
        <v>-18.750831426814013</v>
      </c>
      <c r="U589" s="54">
        <f ca="1">VLOOKUP(CONCATENATE($F589," ",$G589),AllocFactorMatrix,(U$4+1),FALSE)*$E592</f>
        <v>0</v>
      </c>
      <c r="V589" s="54">
        <f ca="1">VLOOKUP(CONCATENATE($F589," ",$G589),AllocFactorMatrix,(V$4+1),FALSE)*$E592</f>
        <v>0</v>
      </c>
      <c r="W589" s="54">
        <f ca="1">VLOOKUP(CONCATENATE($F589," ",$G589),AllocFactorMatrix,(W$4+1),FALSE)*$E592</f>
        <v>0</v>
      </c>
      <c r="X589" s="54">
        <f t="shared" ca="1" si="322"/>
        <v>-18.750831426814013</v>
      </c>
      <c r="Y589" s="54">
        <f ca="1">VLOOKUP(CONCATENATE($F589," ",$G589),AllocFactorMatrix,(Y$4+1),FALSE)*$E592</f>
        <v>-255.79400998691509</v>
      </c>
      <c r="Z589" s="54">
        <f ca="1">VLOOKUP(CONCATENATE($F589," ",$G589),AllocFactorMatrix,(Z$4+1),FALSE)*$E592</f>
        <v>0</v>
      </c>
      <c r="AA589" s="54">
        <f t="shared" ca="1" si="320"/>
        <v>-255.79400998691509</v>
      </c>
      <c r="AB589" s="54">
        <f ca="1">VLOOKUP(CONCATENATE($F589," ",$G589),AllocFactorMatrix,(AB$4+1),FALSE)*$E592</f>
        <v>-2.6543826702204947</v>
      </c>
      <c r="AC589" s="54">
        <f ca="1">VLOOKUP(CONCATENATE($F589," ",$G589),AllocFactorMatrix,(AC$4+1),FALSE)*$E592</f>
        <v>-90.126500818102059</v>
      </c>
      <c r="AD589" s="54">
        <f ca="1">VLOOKUP(CONCATENATE($F589," ",$G589),AllocFactorMatrix,(AD$4+1),FALSE)*$E592</f>
        <v>-14.66035967091012</v>
      </c>
    </row>
    <row r="590" spans="1:30" s="51" customFormat="1" hidden="1" outlineLevel="1">
      <c r="A590" s="56"/>
      <c r="B590" s="111"/>
      <c r="C590" s="55"/>
      <c r="D590" s="55"/>
      <c r="E590" s="58">
        <f t="shared" si="317"/>
        <v>0</v>
      </c>
      <c r="F590" s="52" t="str">
        <f>F592</f>
        <v>LABOR_M</v>
      </c>
      <c r="G590" s="55" t="str">
        <f>$G$13</f>
        <v>ENERGY</v>
      </c>
      <c r="H590" s="53">
        <f t="shared" ca="1" si="318"/>
        <v>-12395.174866528489</v>
      </c>
      <c r="I590" s="54">
        <f ca="1">VLOOKUP(CONCATENATE($F590," ",$G590),AllocFactorMatrix,(I$4+1),FALSE)*$E592</f>
        <v>-4651.0053796197144</v>
      </c>
      <c r="J590" s="54">
        <f ca="1">VLOOKUP(CONCATENATE($F590," ",$G590),AllocFactorMatrix,(J$4+1),FALSE)*$E592</f>
        <v>-301.41520244140975</v>
      </c>
      <c r="K590" s="54">
        <f ca="1">VLOOKUP(CONCATENATE($F590," ",$G590),AllocFactorMatrix,(K$4+1),FALSE)*$E592</f>
        <v>-1011.2806787234421</v>
      </c>
      <c r="L590" s="54">
        <f ca="1">VLOOKUP(CONCATENATE($F590," ",$G590),AllocFactorMatrix,(L$4+1),FALSE)*$E592</f>
        <v>-32.1407958130129</v>
      </c>
      <c r="M590" s="54">
        <f ca="1">VLOOKUP(CONCATENATE($F590," ",$G590),AllocFactorMatrix,(M$4+1),FALSE)*$E592</f>
        <v>-2.9630056413082024</v>
      </c>
      <c r="N590" s="54">
        <f t="shared" ca="1" si="319"/>
        <v>-1046.3844801777632</v>
      </c>
      <c r="O590" s="54">
        <f ca="1">VLOOKUP(CONCATENATE($F590," ",$G590),AllocFactorMatrix,(O$4+1),FALSE)*$E592</f>
        <v>-921.99870545320925</v>
      </c>
      <c r="P590" s="54">
        <f ca="1">VLOOKUP(CONCATENATE($F590," ",$G590),AllocFactorMatrix,(P$4+1),FALSE)*$E592</f>
        <v>-170.92081920004711</v>
      </c>
      <c r="Q590" s="54">
        <f ca="1">VLOOKUP(CONCATENATE($F590," ",$G590),AllocFactorMatrix,(Q$4+1),FALSE)*$E592</f>
        <v>-77.662045367711116</v>
      </c>
      <c r="R590" s="54">
        <f ca="1">VLOOKUP(CONCATENATE($F590," ",$G590),AllocFactorMatrix,(R$4+1),FALSE)*$E592</f>
        <v>-3.5984039422482073</v>
      </c>
      <c r="S590" s="54">
        <f t="shared" ca="1" si="321"/>
        <v>-1174.1799739632156</v>
      </c>
      <c r="T590" s="54">
        <f ca="1">VLOOKUP(CONCATENATE($F590," ",$G590),AllocFactorMatrix,(T$4+1),FALSE)*$E592</f>
        <v>-35.332737577017177</v>
      </c>
      <c r="U590" s="54">
        <f ca="1">VLOOKUP(CONCATENATE($F590," ",$G590),AllocFactorMatrix,(U$4+1),FALSE)*$E592</f>
        <v>-620.38994059858908</v>
      </c>
      <c r="V590" s="54">
        <f ca="1">VLOOKUP(CONCATENATE($F590," ",$G590),AllocFactorMatrix,(V$4+1),FALSE)*$E592</f>
        <v>-3522.3165099276562</v>
      </c>
      <c r="W590" s="54">
        <f ca="1">VLOOKUP(CONCATENATE($F590," ",$G590),AllocFactorMatrix,(W$4+1),FALSE)*$E592</f>
        <v>-668.26588056319429</v>
      </c>
      <c r="X590" s="54">
        <f t="shared" ca="1" si="322"/>
        <v>-4846.3050686664574</v>
      </c>
      <c r="Y590" s="54">
        <f ca="1">VLOOKUP(CONCATENATE($F590," ",$G590),AllocFactorMatrix,(Y$4+1),FALSE)*$E592</f>
        <v>-249.79724154720765</v>
      </c>
      <c r="Z590" s="54">
        <f ca="1">VLOOKUP(CONCATENATE($F590," ",$G590),AllocFactorMatrix,(Z$4+1),FALSE)*$E592</f>
        <v>-4.0663008769970439</v>
      </c>
      <c r="AA590" s="54">
        <f t="shared" ca="1" si="320"/>
        <v>-253.8635424242047</v>
      </c>
      <c r="AB590" s="54">
        <f ca="1">VLOOKUP(CONCATENATE($F590," ",$G590),AllocFactorMatrix,(AB$4+1),FALSE)*$E592</f>
        <v>-4.5356315334808812</v>
      </c>
      <c r="AC590" s="54">
        <f ca="1">VLOOKUP(CONCATENATE($F590," ",$G590),AllocFactorMatrix,(AC$4+1),FALSE)*$E592</f>
        <v>-98.076958332343324</v>
      </c>
      <c r="AD590" s="54">
        <f ca="1">VLOOKUP(CONCATENATE($F590," ",$G590),AllocFactorMatrix,(AD$4+1),FALSE)*$E592</f>
        <v>-19.408629369900009</v>
      </c>
    </row>
    <row r="591" spans="1:30" s="51" customFormat="1" hidden="1" outlineLevel="1">
      <c r="A591" s="56"/>
      <c r="B591" s="111"/>
      <c r="C591" s="55"/>
      <c r="D591" s="55"/>
      <c r="E591" s="58">
        <f t="shared" si="317"/>
        <v>0</v>
      </c>
      <c r="F591" s="52" t="s">
        <v>70</v>
      </c>
      <c r="G591" s="55" t="str">
        <f>$G$14</f>
        <v>CUSTOMER</v>
      </c>
      <c r="H591" s="53">
        <f t="shared" ca="1" si="318"/>
        <v>-9342.6814857156969</v>
      </c>
      <c r="I591" s="54">
        <f ca="1">VLOOKUP(CONCATENATE($F591," ",$G591),AllocFactorMatrix,(I$4+1),FALSE)*$E592</f>
        <v>-6675.3551925642887</v>
      </c>
      <c r="J591" s="54">
        <f ca="1">VLOOKUP(CONCATENATE($F591," ",$G591),AllocFactorMatrix,(J$4+1),FALSE)*$E592</f>
        <v>-1142.373080624054</v>
      </c>
      <c r="K591" s="54">
        <f ca="1">VLOOKUP(CONCATENATE($F591," ",$G591),AllocFactorMatrix,(K$4+1),FALSE)*$E592</f>
        <v>-328.94187713901067</v>
      </c>
      <c r="L591" s="54">
        <f ca="1">VLOOKUP(CONCATENATE($F591," ",$G591),AllocFactorMatrix,(L$4+1),FALSE)*$E592</f>
        <v>-54.986883763218408</v>
      </c>
      <c r="M591" s="54">
        <f ca="1">VLOOKUP(CONCATENATE($F591," ",$G591),AllocFactorMatrix,(M$4+1),FALSE)*$E592</f>
        <v>-8.6876639460982759</v>
      </c>
      <c r="N591" s="54">
        <f t="shared" ca="1" si="319"/>
        <v>-392.61642484832737</v>
      </c>
      <c r="O591" s="54">
        <f ca="1">VLOOKUP(CONCATENATE($F591," ",$G591),AllocFactorMatrix,(O$4+1),FALSE)*$E592</f>
        <v>-61.381322935333436</v>
      </c>
      <c r="P591" s="54">
        <f ca="1">VLOOKUP(CONCATENATE($F591," ",$G591),AllocFactorMatrix,(P$4+1),FALSE)*$E592</f>
        <v>-15.764424110368275</v>
      </c>
      <c r="Q591" s="54">
        <f ca="1">VLOOKUP(CONCATENATE($F591," ",$G591),AllocFactorMatrix,(Q$4+1),FALSE)*$E592</f>
        <v>-30.15242322695001</v>
      </c>
      <c r="R591" s="54">
        <f ca="1">VLOOKUP(CONCATENATE($F591," ",$G591),AllocFactorMatrix,(R$4+1),FALSE)*$E592</f>
        <v>-5.2626432179551319</v>
      </c>
      <c r="S591" s="54">
        <f t="shared" ca="1" si="321"/>
        <v>-112.56081349060685</v>
      </c>
      <c r="T591" s="54">
        <f ca="1">VLOOKUP(CONCATENATE($F591," ",$G591),AllocFactorMatrix,(T$4+1),FALSE)*$E592</f>
        <v>-0.42689187301750725</v>
      </c>
      <c r="U591" s="54">
        <f ca="1">VLOOKUP(CONCATENATE($F591," ",$G591),AllocFactorMatrix,(U$4+1),FALSE)*$E592</f>
        <v>-9.3850497971629032</v>
      </c>
      <c r="V591" s="54">
        <f ca="1">VLOOKUP(CONCATENATE($F591," ",$G591),AllocFactorMatrix,(V$4+1),FALSE)*$E592</f>
        <v>-44.365627668843921</v>
      </c>
      <c r="W591" s="54">
        <f ca="1">VLOOKUP(CONCATENATE($F591," ",$G591),AllocFactorMatrix,(W$4+1),FALSE)*$E592</f>
        <v>-7.8969048989589519</v>
      </c>
      <c r="X591" s="54">
        <f t="shared" ca="1" si="322"/>
        <v>-62.074474237983281</v>
      </c>
      <c r="Y591" s="54">
        <f ca="1">VLOOKUP(CONCATENATE($F591," ",$G591),AllocFactorMatrix,(Y$4+1),FALSE)*$E592</f>
        <v>-16.800193654158999</v>
      </c>
      <c r="Z591" s="54">
        <f ca="1">VLOOKUP(CONCATENATE($F591," ",$G591),AllocFactorMatrix,(Z$4+1),FALSE)*$E592</f>
        <v>-0.26616123700253441</v>
      </c>
      <c r="AA591" s="54">
        <f t="shared" ca="1" si="320"/>
        <v>-17.066354891161534</v>
      </c>
      <c r="AB591" s="54">
        <f ca="1">VLOOKUP(CONCATENATE($F591," ",$G591),AllocFactorMatrix,(AB$4+1),FALSE)*$E592</f>
        <v>-0.47872047081736874</v>
      </c>
      <c r="AC591" s="54">
        <f ca="1">VLOOKUP(CONCATENATE($F591," ",$G591),AllocFactorMatrix,(AC$4+1),FALSE)*$E592</f>
        <v>-736.76619223456578</v>
      </c>
      <c r="AD591" s="54">
        <f ca="1">VLOOKUP(CONCATENATE($F591," ",$G591),AllocFactorMatrix,(AD$4+1),FALSE)*$E592</f>
        <v>-203.39023235389527</v>
      </c>
    </row>
    <row r="592" spans="1:30" s="51" customFormat="1" collapsed="1">
      <c r="A592" s="56"/>
      <c r="B592" s="111"/>
      <c r="C592" s="55"/>
      <c r="D592" s="55" t="str">
        <f>+D2064</f>
        <v>Adjs 32-39 - Total Incentive Compensation &amp; Payroll Adjustment</v>
      </c>
      <c r="E592" s="61">
        <f t="shared" si="317"/>
        <v>-103283</v>
      </c>
      <c r="F592" s="57" t="str">
        <f>+F2064</f>
        <v>LABOR_M</v>
      </c>
      <c r="G592" s="55" t="str">
        <f>$G$15</f>
        <v>TOTAL</v>
      </c>
      <c r="H592" s="53">
        <f t="shared" ca="1" si="318"/>
        <v>-103282.99999999999</v>
      </c>
      <c r="I592" s="54">
        <f ca="1">VLOOKUP(CONCATENATE($F592," ",$G592),AllocFactorMatrix,(I$4+1),FALSE)*$E592</f>
        <v>-58307.893963539202</v>
      </c>
      <c r="J592" s="54">
        <f ca="1">VLOOKUP(CONCATENATE($F592," ",$G592),AllocFactorMatrix,(J$4+1),FALSE)*$E592</f>
        <v>-3719.8729256432903</v>
      </c>
      <c r="K592" s="54">
        <f ca="1">VLOOKUP(CONCATENATE($F592," ",$G592),AllocFactorMatrix,(K$4+1),FALSE)*$E592</f>
        <v>-9420.1821998713203</v>
      </c>
      <c r="L592" s="54">
        <f ca="1">VLOOKUP(CONCATENATE($F592," ",$G592),AllocFactorMatrix,(L$4+1),FALSE)*$E592</f>
        <v>-305.61247726687628</v>
      </c>
      <c r="M592" s="54">
        <f ca="1">VLOOKUP(CONCATENATE($F592," ",$G592),AllocFactorMatrix,(M$4+1),FALSE)*$E592</f>
        <v>-24.104632440086139</v>
      </c>
      <c r="N592" s="54">
        <f t="shared" ca="1" si="319"/>
        <v>-9749.8993095782826</v>
      </c>
      <c r="O592" s="54">
        <f ca="1">VLOOKUP(CONCATENATE($F592," ",$G592),AllocFactorMatrix,(O$4+1),FALSE)*$E592</f>
        <v>-6962.9262174252835</v>
      </c>
      <c r="P592" s="54">
        <f ca="1">VLOOKUP(CONCATENATE($F592," ",$G592),AllocFactorMatrix,(P$4+1),FALSE)*$E592</f>
        <v>-1171.4638553132518</v>
      </c>
      <c r="Q592" s="54">
        <f ca="1">VLOOKUP(CONCATENATE($F592," ",$G592),AllocFactorMatrix,(Q$4+1),FALSE)*$E592</f>
        <v>-377.85869359066066</v>
      </c>
      <c r="R592" s="54">
        <f ca="1">VLOOKUP(CONCATENATE($F592," ",$G592),AllocFactorMatrix,(R$4+1),FALSE)*$E592</f>
        <v>-20.992478146717197</v>
      </c>
      <c r="S592" s="54">
        <f t="shared" ca="1" si="321"/>
        <v>-8533.2412444759138</v>
      </c>
      <c r="T592" s="54">
        <f ca="1">VLOOKUP(CONCATENATE($F592," ",$G592),AllocFactorMatrix,(T$4+1),FALSE)*$E592</f>
        <v>-240.65619149149455</v>
      </c>
      <c r="U592" s="54">
        <f ca="1">VLOOKUP(CONCATENATE($F592," ",$G592),AllocFactorMatrix,(U$4+1),FALSE)*$E592</f>
        <v>-3658.4415835325849</v>
      </c>
      <c r="V592" s="54">
        <f ca="1">VLOOKUP(CONCATENATE($F592," ",$G592),AllocFactorMatrix,(V$4+1),FALSE)*$E592</f>
        <v>-13256.60593474943</v>
      </c>
      <c r="W592" s="54">
        <f ca="1">VLOOKUP(CONCATENATE($F592," ",$G592),AllocFactorMatrix,(W$4+1),FALSE)*$E592</f>
        <v>-2424.2449201435165</v>
      </c>
      <c r="X592" s="54">
        <f t="shared" ca="1" si="322"/>
        <v>-19579.948629917024</v>
      </c>
      <c r="Y592" s="54">
        <f ca="1">VLOOKUP(CONCATENATE($F592," ",$G592),AllocFactorMatrix,(Y$4+1),FALSE)*$E592</f>
        <v>-2134.1655375739615</v>
      </c>
      <c r="Z592" s="54">
        <f ca="1">VLOOKUP(CONCATENATE($F592," ",$G592),AllocFactorMatrix,(Z$4+1),FALSE)*$E592</f>
        <v>-31.287801666638146</v>
      </c>
      <c r="AA592" s="54">
        <f t="shared" ca="1" si="320"/>
        <v>-2165.4533392405997</v>
      </c>
      <c r="AB592" s="54">
        <f ca="1">VLOOKUP(CONCATENATE($F592," ",$G592),AllocFactorMatrix,(AB$4+1),FALSE)*$E592</f>
        <v>-28.922979322134712</v>
      </c>
      <c r="AC592" s="54">
        <f ca="1">VLOOKUP(CONCATENATE($F592," ",$G592),AllocFactorMatrix,(AC$4+1),FALSE)*$E592</f>
        <v>-954.0414411112348</v>
      </c>
      <c r="AD592" s="54">
        <f ca="1">VLOOKUP(CONCATENATE($F592," ",$G592),AllocFactorMatrix,(AD$4+1),FALSE)*$E592</f>
        <v>-243.72616717232032</v>
      </c>
    </row>
    <row r="593" spans="1:30" s="51" customFormat="1" hidden="1" outlineLevel="1">
      <c r="A593" s="56"/>
      <c r="B593" s="111"/>
      <c r="C593" s="55"/>
      <c r="E593" s="58">
        <f t="shared" si="317"/>
        <v>0</v>
      </c>
      <c r="F593" s="52" t="str">
        <f>F600</f>
        <v>RB_GUP</v>
      </c>
      <c r="G593" s="55" t="str">
        <f>$G$8</f>
        <v>PRODUCTION</v>
      </c>
      <c r="H593" s="53">
        <f t="shared" ref="H593:H600" ca="1" si="323">SUBTOTAL(9,I593:AD593)</f>
        <v>-717.9302150283994</v>
      </c>
      <c r="I593" s="54">
        <f ca="1">VLOOKUP(CONCATENATE($F593," ",$G593),AllocFactorMatrix,(I$4+1),FALSE)*$E600</f>
        <v>-353.64021225805442</v>
      </c>
      <c r="J593" s="54">
        <f ca="1">VLOOKUP(CONCATENATE($F593," ",$G593),AllocFactorMatrix,(J$4+1),FALSE)*$E600</f>
        <v>-17.481699327602239</v>
      </c>
      <c r="K593" s="54">
        <f ca="1">VLOOKUP(CONCATENATE($F593," ",$G593),AllocFactorMatrix,(K$4+1),FALSE)*$E600</f>
        <v>-64.034462747090643</v>
      </c>
      <c r="L593" s="54">
        <f ca="1">VLOOKUP(CONCATENATE($F593," ",$G593),AllocFactorMatrix,(L$4+1),FALSE)*$E600</f>
        <v>-2.015577539466674</v>
      </c>
      <c r="M593" s="54">
        <f ca="1">VLOOKUP(CONCATENATE($F593," ",$G593),AllocFactorMatrix,(M$4+1),FALSE)*$E600</f>
        <v>-0.18901441214087772</v>
      </c>
      <c r="N593" s="54">
        <f t="shared" ref="N593:N600" ca="1" si="324">SUBTOTAL(9,K593:M593)</f>
        <v>-66.239054698698197</v>
      </c>
      <c r="O593" s="54">
        <f ca="1">VLOOKUP(CONCATENATE($F593," ",$G593),AllocFactorMatrix,(O$4+1),FALSE)*$E600</f>
        <v>-48.676152937671674</v>
      </c>
      <c r="P593" s="54">
        <f ca="1">VLOOKUP(CONCATENATE($F593," ",$G593),AllocFactorMatrix,(P$4+1),FALSE)*$E600</f>
        <v>-9.0697854208045108</v>
      </c>
      <c r="Q593" s="54">
        <f ca="1">VLOOKUP(CONCATENATE($F593," ",$G593),AllocFactorMatrix,(Q$4+1),FALSE)*$E600</f>
        <v>-4.0984671522526686</v>
      </c>
      <c r="R593" s="54">
        <f ca="1">VLOOKUP(CONCATENATE($F593," ",$G593),AllocFactorMatrix,(R$4+1),FALSE)*$E600</f>
        <v>-0.18430348653343576</v>
      </c>
      <c r="S593" s="54">
        <f ca="1">SUBTOTAL(9,O593:R593)</f>
        <v>-62.028708997262285</v>
      </c>
      <c r="T593" s="54">
        <f ca="1">VLOOKUP(CONCATENATE($F593," ",$G593),AllocFactorMatrix,(T$4+1),FALSE)*$E600</f>
        <v>-1.7003826982304924</v>
      </c>
      <c r="U593" s="54">
        <f ca="1">VLOOKUP(CONCATENATE($F593," ",$G593),AllocFactorMatrix,(U$4+1),FALSE)*$E600</f>
        <v>-27.826473142204176</v>
      </c>
      <c r="V593" s="54">
        <f ca="1">VLOOKUP(CONCATENATE($F593," ",$G593),AllocFactorMatrix,(V$4+1),FALSE)*$E600</f>
        <v>-147.06369243715014</v>
      </c>
      <c r="W593" s="54">
        <f ca="1">VLOOKUP(CONCATENATE($F593," ",$G593),AllocFactorMatrix,(W$4+1),FALSE)*$E600</f>
        <v>-26.557265381696638</v>
      </c>
      <c r="X593" s="54">
        <f ca="1">SUBTOTAL(9,T593:W593)</f>
        <v>-203.14781365928144</v>
      </c>
      <c r="Y593" s="54">
        <f ca="1">VLOOKUP(CONCATENATE($F593," ",$G593),AllocFactorMatrix,(Y$4+1),FALSE)*$E600</f>
        <v>-14.948369327814193</v>
      </c>
      <c r="Z593" s="54">
        <f ca="1">VLOOKUP(CONCATENATE($F593," ",$G593),AllocFactorMatrix,(Z$4+1),FALSE)*$E600</f>
        <v>-0.25037947229194857</v>
      </c>
      <c r="AA593" s="54">
        <f t="shared" ref="AA593:AA600" ca="1" si="325">SUBTOTAL(9,Y593:Z593)</f>
        <v>-15.198748800106141</v>
      </c>
      <c r="AB593" s="54">
        <f ca="1">VLOOKUP(CONCATENATE($F593," ",$G593),AllocFactorMatrix,(AB$4+1),FALSE)*$E600</f>
        <v>-0.19397728739462664</v>
      </c>
      <c r="AC593" s="54">
        <f ca="1">VLOOKUP(CONCATENATE($F593," ",$G593),AllocFactorMatrix,(AC$4+1),FALSE)*$E600</f>
        <v>0</v>
      </c>
      <c r="AD593" s="54">
        <f ca="1">VLOOKUP(CONCATENATE($F593," ",$G593),AllocFactorMatrix,(AD$4+1),FALSE)*$E600</f>
        <v>0</v>
      </c>
    </row>
    <row r="594" spans="1:30" s="51" customFormat="1" hidden="1" outlineLevel="1">
      <c r="A594" s="56"/>
      <c r="B594" s="111"/>
      <c r="C594" s="55"/>
      <c r="D594" s="53"/>
      <c r="E594" s="58">
        <f t="shared" si="317"/>
        <v>0</v>
      </c>
      <c r="F594" s="52" t="str">
        <f>F600</f>
        <v>RB_GUP</v>
      </c>
      <c r="G594" s="55" t="str">
        <f>$G$9</f>
        <v>BULKTRAN</v>
      </c>
      <c r="H594" s="53">
        <f t="shared" ca="1" si="323"/>
        <v>-380.51882080068413</v>
      </c>
      <c r="I594" s="54">
        <f ca="1">VLOOKUP(CONCATENATE($F594," ",$G594),AllocFactorMatrix,(I$4+1),FALSE)*$E600</f>
        <v>-187.43709867513437</v>
      </c>
      <c r="J594" s="54">
        <f ca="1">VLOOKUP(CONCATENATE($F594," ",$G594),AllocFactorMatrix,(J$4+1),FALSE)*$E600</f>
        <v>-9.2656855422475566</v>
      </c>
      <c r="K594" s="54">
        <f ca="1">VLOOKUP(CONCATENATE($F594," ",$G594),AllocFactorMatrix,(K$4+1),FALSE)*$E600</f>
        <v>-33.939675117538272</v>
      </c>
      <c r="L594" s="54">
        <f ca="1">VLOOKUP(CONCATENATE($F594," ",$G594),AllocFactorMatrix,(L$4+1),FALSE)*$E600</f>
        <v>-1.0683004733543138</v>
      </c>
      <c r="M594" s="54">
        <f ca="1">VLOOKUP(CONCATENATE($F594," ",$G594),AllocFactorMatrix,(M$4+1),FALSE)*$E600</f>
        <v>-0.10018180000870452</v>
      </c>
      <c r="N594" s="54">
        <f t="shared" ca="1" si="324"/>
        <v>-35.10815739090129</v>
      </c>
      <c r="O594" s="54">
        <f ca="1">VLOOKUP(CONCATENATE($F594," ",$G594),AllocFactorMatrix,(O$4+1),FALSE)*$E600</f>
        <v>-25.79943277108611</v>
      </c>
      <c r="P594" s="54">
        <f ca="1">VLOOKUP(CONCATENATE($F594," ",$G594),AllocFactorMatrix,(P$4+1),FALSE)*$E600</f>
        <v>-4.8071859645902331</v>
      </c>
      <c r="Q594" s="54">
        <f ca="1">VLOOKUP(CONCATENATE($F594," ",$G594),AllocFactorMatrix,(Q$4+1),FALSE)*$E600</f>
        <v>-2.1722778275933585</v>
      </c>
      <c r="R594" s="54">
        <f ca="1">VLOOKUP(CONCATENATE($F594," ",$G594),AllocFactorMatrix,(R$4+1),FALSE)*$E600</f>
        <v>-9.7684905715221329E-2</v>
      </c>
      <c r="S594" s="54">
        <f t="shared" ref="S594:S600" ca="1" si="326">SUBTOTAL(9,O594:R594)</f>
        <v>-32.876581468984917</v>
      </c>
      <c r="T594" s="54">
        <f ca="1">VLOOKUP(CONCATENATE($F594," ",$G594),AllocFactorMatrix,(T$4+1),FALSE)*$E600</f>
        <v>-0.90124026778139965</v>
      </c>
      <c r="U594" s="54">
        <f ca="1">VLOOKUP(CONCATENATE($F594," ",$G594),AllocFactorMatrix,(U$4+1),FALSE)*$E600</f>
        <v>-14.748643427264847</v>
      </c>
      <c r="V594" s="54">
        <f ca="1">VLOOKUP(CONCATENATE($F594," ",$G594),AllocFactorMatrix,(V$4+1),FALSE)*$E600</f>
        <v>-77.946994927028129</v>
      </c>
      <c r="W594" s="54">
        <f ca="1">VLOOKUP(CONCATENATE($F594," ",$G594),AllocFactorMatrix,(W$4+1),FALSE)*$E600</f>
        <v>-14.075935369754967</v>
      </c>
      <c r="X594" s="54">
        <f t="shared" ref="X594:X600" ca="1" si="327">SUBTOTAL(9,T594:W594)</f>
        <v>-107.67281399182934</v>
      </c>
      <c r="Y594" s="54">
        <f ca="1">VLOOKUP(CONCATENATE($F594," ",$G594),AllocFactorMatrix,(Y$4+1),FALSE)*$E600</f>
        <v>-7.9229648654472156</v>
      </c>
      <c r="Z594" s="54">
        <f ca="1">VLOOKUP(CONCATENATE($F594," ",$G594),AllocFactorMatrix,(Z$4+1),FALSE)*$E600</f>
        <v>-0.13270663297749774</v>
      </c>
      <c r="AA594" s="54">
        <f t="shared" ca="1" si="325"/>
        <v>-8.0556714984247133</v>
      </c>
      <c r="AB594" s="54">
        <f ca="1">VLOOKUP(CONCATENATE($F594," ",$G594),AllocFactorMatrix,(AB$4+1),FALSE)*$E600</f>
        <v>-0.102812233161964</v>
      </c>
      <c r="AC594" s="54">
        <f ca="1">VLOOKUP(CONCATENATE($F594," ",$G594),AllocFactorMatrix,(AC$4+1),FALSE)*$E600</f>
        <v>0</v>
      </c>
      <c r="AD594" s="54">
        <f ca="1">VLOOKUP(CONCATENATE($F594," ",$G594),AllocFactorMatrix,(AD$4+1),FALSE)*$E600</f>
        <v>0</v>
      </c>
    </row>
    <row r="595" spans="1:30" s="51" customFormat="1" hidden="1" outlineLevel="1">
      <c r="A595" s="56"/>
      <c r="B595" s="111"/>
      <c r="C595" s="55"/>
      <c r="E595" s="58">
        <f t="shared" si="317"/>
        <v>0</v>
      </c>
      <c r="F595" s="52" t="str">
        <f>F600</f>
        <v>RB_GUP</v>
      </c>
      <c r="G595" s="55" t="str">
        <f>$G$10</f>
        <v>SUBTRAN</v>
      </c>
      <c r="H595" s="53">
        <f t="shared" ca="1" si="323"/>
        <v>-83.588561223351348</v>
      </c>
      <c r="I595" s="54">
        <f ca="1">VLOOKUP(CONCATENATE($F595," ",$G595),AllocFactorMatrix,(I$4+1),FALSE)*$E600</f>
        <v>-40.696548174163254</v>
      </c>
      <c r="J595" s="54">
        <f ca="1">VLOOKUP(CONCATENATE($F595," ",$G595),AllocFactorMatrix,(J$4+1),FALSE)*$E600</f>
        <v>-1.9640686522907171</v>
      </c>
      <c r="K595" s="54">
        <f ca="1">VLOOKUP(CONCATENATE($F595," ",$G595),AllocFactorMatrix,(K$4+1),FALSE)*$E600</f>
        <v>-7.1451857231442233</v>
      </c>
      <c r="L595" s="54">
        <f ca="1">VLOOKUP(CONCATENATE($F595," ",$G595),AllocFactorMatrix,(L$4+1),FALSE)*$E600</f>
        <v>-0.22070806423980005</v>
      </c>
      <c r="M595" s="54">
        <f ca="1">VLOOKUP(CONCATENATE($F595," ",$G595),AllocFactorMatrix,(M$4+1),FALSE)*$E600</f>
        <v>-2.748802214887951E-2</v>
      </c>
      <c r="N595" s="54">
        <f t="shared" ca="1" si="324"/>
        <v>-7.3933818095329027</v>
      </c>
      <c r="O595" s="54">
        <f ca="1">VLOOKUP(CONCATENATE($F595," ",$G595),AllocFactorMatrix,(O$4+1),FALSE)*$E600</f>
        <v>-5.3982994917668652</v>
      </c>
      <c r="P595" s="54">
        <f ca="1">VLOOKUP(CONCATENATE($F595," ",$G595),AllocFactorMatrix,(P$4+1),FALSE)*$E600</f>
        <v>-1.0035375791810204</v>
      </c>
      <c r="Q595" s="54">
        <f ca="1">VLOOKUP(CONCATENATE($F595," ",$G595),AllocFactorMatrix,(Q$4+1),FALSE)*$E600</f>
        <v>-0.59711681715007303</v>
      </c>
      <c r="R595" s="54">
        <f ca="1">VLOOKUP(CONCATENATE($F595," ",$G595),AllocFactorMatrix,(R$4+1),FALSE)*$E600</f>
        <v>0</v>
      </c>
      <c r="S595" s="54">
        <f t="shared" ca="1" si="326"/>
        <v>-6.998953888097958</v>
      </c>
      <c r="T595" s="54">
        <f ca="1">VLOOKUP(CONCATENATE($F595," ",$G595),AllocFactorMatrix,(T$4+1),FALSE)*$E600</f>
        <v>-0.18849934908600433</v>
      </c>
      <c r="U595" s="54">
        <f ca="1">VLOOKUP(CONCATENATE($F595," ",$G595),AllocFactorMatrix,(U$4+1),FALSE)*$E600</f>
        <v>-3.0858419672347814</v>
      </c>
      <c r="V595" s="54">
        <f ca="1">VLOOKUP(CONCATENATE($F595," ",$G595),AllocFactorMatrix,(V$4+1),FALSE)*$E600</f>
        <v>-21.49808310290403</v>
      </c>
      <c r="W595" s="54">
        <f ca="1">VLOOKUP(CONCATENATE($F595," ",$G595),AllocFactorMatrix,(W$4+1),FALSE)*$E600</f>
        <v>0</v>
      </c>
      <c r="X595" s="54">
        <f t="shared" ca="1" si="327"/>
        <v>-24.772424419224816</v>
      </c>
      <c r="Y595" s="54">
        <f ca="1">VLOOKUP(CONCATENATE($F595," ",$G595),AllocFactorMatrix,(Y$4+1),FALSE)*$E600</f>
        <v>-1.6247299900602941</v>
      </c>
      <c r="Z595" s="54">
        <f ca="1">VLOOKUP(CONCATENATE($F595," ",$G595),AllocFactorMatrix,(Z$4+1),FALSE)*$E600</f>
        <v>-2.708429307504142E-2</v>
      </c>
      <c r="AA595" s="54">
        <f t="shared" ca="1" si="325"/>
        <v>-1.6518142831353355</v>
      </c>
      <c r="AB595" s="54">
        <f ca="1">VLOOKUP(CONCATENATE($F595," ",$G595),AllocFactorMatrix,(AB$4+1),FALSE)*$E600</f>
        <v>-2.1696056135959676E-2</v>
      </c>
      <c r="AC595" s="54">
        <f ca="1">VLOOKUP(CONCATENATE($F595," ",$G595),AllocFactorMatrix,(AC$4+1),FALSE)*$E600</f>
        <v>-7.3771229016280013E-2</v>
      </c>
      <c r="AD595" s="54">
        <f ca="1">VLOOKUP(CONCATENATE($F595," ",$G595),AllocFactorMatrix,(AD$4+1),FALSE)*$E600</f>
        <v>-1.590271175413777E-2</v>
      </c>
    </row>
    <row r="596" spans="1:30" s="51" customFormat="1" hidden="1" outlineLevel="1">
      <c r="A596" s="56"/>
      <c r="B596" s="111"/>
      <c r="C596" s="55"/>
      <c r="E596" s="58">
        <f t="shared" si="317"/>
        <v>0</v>
      </c>
      <c r="F596" s="52" t="str">
        <f>F600</f>
        <v>RB_GUP</v>
      </c>
      <c r="G596" s="55" t="str">
        <f>$G$11</f>
        <v>DISTPRI</v>
      </c>
      <c r="H596" s="53">
        <f t="shared" ca="1" si="323"/>
        <v>-383.53084654491488</v>
      </c>
      <c r="I596" s="54">
        <f ca="1">VLOOKUP(CONCATENATE($F596," ",$G596),AllocFactorMatrix,(I$4+1),FALSE)*$E600</f>
        <v>-256.33002253883507</v>
      </c>
      <c r="J596" s="54">
        <f ca="1">VLOOKUP(CONCATENATE($F596," ",$G596),AllocFactorMatrix,(J$4+1),FALSE)*$E600</f>
        <v>-12.08272810348838</v>
      </c>
      <c r="K596" s="54">
        <f ca="1">VLOOKUP(CONCATENATE($F596," ",$G596),AllocFactorMatrix,(K$4+1),FALSE)*$E600</f>
        <v>-43.873127301404764</v>
      </c>
      <c r="L596" s="54">
        <f ca="1">VLOOKUP(CONCATENATE($F596," ",$G596),AllocFactorMatrix,(L$4+1),FALSE)*$E600</f>
        <v>-1.3559079245159562</v>
      </c>
      <c r="M596" s="54">
        <f ca="1">VLOOKUP(CONCATENATE($F596," ",$G596),AllocFactorMatrix,(M$4+1),FALSE)*$E600</f>
        <v>0</v>
      </c>
      <c r="N596" s="54">
        <f t="shared" ca="1" si="324"/>
        <v>-45.229035225920718</v>
      </c>
      <c r="O596" s="54">
        <f ca="1">VLOOKUP(CONCATENATE($F596," ",$G596),AllocFactorMatrix,(O$4+1),FALSE)*$E600</f>
        <v>-32.897177109082186</v>
      </c>
      <c r="P596" s="54">
        <f ca="1">VLOOKUP(CONCATENATE($F596," ",$G596),AllocFactorMatrix,(P$4+1),FALSE)*$E600</f>
        <v>-6.1271014503497634</v>
      </c>
      <c r="Q596" s="54">
        <f ca="1">VLOOKUP(CONCATENATE($F596," ",$G596),AllocFactorMatrix,(Q$4+1),FALSE)*$E600</f>
        <v>0</v>
      </c>
      <c r="R596" s="54">
        <f ca="1">VLOOKUP(CONCATENATE($F596," ",$G596),AllocFactorMatrix,(R$4+1),FALSE)*$E600</f>
        <v>0</v>
      </c>
      <c r="S596" s="54">
        <f t="shared" ca="1" si="326"/>
        <v>-39.024278559431949</v>
      </c>
      <c r="T596" s="54">
        <f ca="1">VLOOKUP(CONCATENATE($F596," ",$G596),AllocFactorMatrix,(T$4+1),FALSE)*$E600</f>
        <v>-1.1727640909495978</v>
      </c>
      <c r="U596" s="54">
        <f ca="1">VLOOKUP(CONCATENATE($F596," ",$G596),AllocFactorMatrix,(U$4+1),FALSE)*$E600</f>
        <v>-18.914031002365412</v>
      </c>
      <c r="V596" s="54">
        <f ca="1">VLOOKUP(CONCATENATE($F596," ",$G596),AllocFactorMatrix,(V$4+1),FALSE)*$E600</f>
        <v>0</v>
      </c>
      <c r="W596" s="54">
        <f ca="1">VLOOKUP(CONCATENATE($F596," ",$G596),AllocFactorMatrix,(W$4+1),FALSE)*$E600</f>
        <v>0</v>
      </c>
      <c r="X596" s="54">
        <f t="shared" ca="1" si="327"/>
        <v>-20.086795093315011</v>
      </c>
      <c r="Y596" s="54">
        <f ca="1">VLOOKUP(CONCATENATE($F596," ",$G596),AllocFactorMatrix,(Y$4+1),FALSE)*$E600</f>
        <v>-9.9200107083951856</v>
      </c>
      <c r="Z596" s="54">
        <f ca="1">VLOOKUP(CONCATENATE($F596," ",$G596),AllocFactorMatrix,(Z$4+1),FALSE)*$E600</f>
        <v>-0.16550461062403946</v>
      </c>
      <c r="AA596" s="54">
        <f t="shared" ca="1" si="325"/>
        <v>-10.085515319019224</v>
      </c>
      <c r="AB596" s="54">
        <f ca="1">VLOOKUP(CONCATENATE($F596," ",$G596),AllocFactorMatrix,(AB$4+1),FALSE)*$E600</f>
        <v>-0.13408646619574965</v>
      </c>
      <c r="AC596" s="54">
        <f ca="1">VLOOKUP(CONCATENATE($F596," ",$G596),AllocFactorMatrix,(AC$4+1),FALSE)*$E600</f>
        <v>-0.4593616046110558</v>
      </c>
      <c r="AD596" s="54">
        <f ca="1">VLOOKUP(CONCATENATE($F596," ",$G596),AllocFactorMatrix,(AD$4+1),FALSE)*$E600</f>
        <v>-9.90236340977282E-2</v>
      </c>
    </row>
    <row r="597" spans="1:30" s="51" customFormat="1" hidden="1" outlineLevel="1">
      <c r="A597" s="56"/>
      <c r="B597" s="111"/>
      <c r="C597" s="55"/>
      <c r="E597" s="58">
        <f t="shared" si="317"/>
        <v>0</v>
      </c>
      <c r="F597" s="52" t="str">
        <f>F600</f>
        <v>RB_GUP</v>
      </c>
      <c r="G597" s="55" t="str">
        <f>$G$12</f>
        <v>DISTSEC</v>
      </c>
      <c r="H597" s="53">
        <f t="shared" ca="1" si="323"/>
        <v>-197.35933091169062</v>
      </c>
      <c r="I597" s="54">
        <f ca="1">VLOOKUP(CONCATENATE($F597," ",$G597),AllocFactorMatrix,(I$4+1),FALSE)*$E600</f>
        <v>-147.56585821022529</v>
      </c>
      <c r="J597" s="54">
        <f ca="1">VLOOKUP(CONCATENATE($F597," ",$G597),AllocFactorMatrix,(J$4+1),FALSE)*$E600</f>
        <v>-7.1141970549366453</v>
      </c>
      <c r="K597" s="54">
        <f ca="1">VLOOKUP(CONCATENATE($F597," ",$G597),AllocFactorMatrix,(K$4+1),FALSE)*$E600</f>
        <v>-21.466497266927249</v>
      </c>
      <c r="L597" s="54">
        <f ca="1">VLOOKUP(CONCATENATE($F597," ",$G597),AllocFactorMatrix,(L$4+1),FALSE)*$E600</f>
        <v>0</v>
      </c>
      <c r="M597" s="54">
        <f ca="1">VLOOKUP(CONCATENATE($F597," ",$G597),AllocFactorMatrix,(M$4+1),FALSE)*$E600</f>
        <v>0</v>
      </c>
      <c r="N597" s="54">
        <f t="shared" ca="1" si="324"/>
        <v>-21.466497266927249</v>
      </c>
      <c r="O597" s="54">
        <f ca="1">VLOOKUP(CONCATENATE($F597," ",$G597),AllocFactorMatrix,(O$4+1),FALSE)*$E600</f>
        <v>-13.678535611203223</v>
      </c>
      <c r="P597" s="54">
        <f ca="1">VLOOKUP(CONCATENATE($F597," ",$G597),AllocFactorMatrix,(P$4+1),FALSE)*$E600</f>
        <v>0</v>
      </c>
      <c r="Q597" s="54">
        <f ca="1">VLOOKUP(CONCATENATE($F597," ",$G597),AllocFactorMatrix,(Q$4+1),FALSE)*$E600</f>
        <v>0</v>
      </c>
      <c r="R597" s="54">
        <f ca="1">VLOOKUP(CONCATENATE($F597," ",$G597),AllocFactorMatrix,(R$4+1),FALSE)*$E600</f>
        <v>0</v>
      </c>
      <c r="S597" s="54">
        <f t="shared" ca="1" si="326"/>
        <v>-13.678535611203223</v>
      </c>
      <c r="T597" s="54">
        <f ca="1">VLOOKUP(CONCATENATE($F597," ",$G597),AllocFactorMatrix,(T$4+1),FALSE)*$E600</f>
        <v>-0.36983890718653578</v>
      </c>
      <c r="U597" s="54">
        <f ca="1">VLOOKUP(CONCATENATE($F597," ",$G597),AllocFactorMatrix,(U$4+1),FALSE)*$E600</f>
        <v>0</v>
      </c>
      <c r="V597" s="54">
        <f ca="1">VLOOKUP(CONCATENATE($F597," ",$G597),AllocFactorMatrix,(V$4+1),FALSE)*$E600</f>
        <v>0</v>
      </c>
      <c r="W597" s="54">
        <f ca="1">VLOOKUP(CONCATENATE($F597," ",$G597),AllocFactorMatrix,(W$4+1),FALSE)*$E600</f>
        <v>0</v>
      </c>
      <c r="X597" s="54">
        <f t="shared" ca="1" si="327"/>
        <v>-0.36983890718653578</v>
      </c>
      <c r="Y597" s="54">
        <f ca="1">VLOOKUP(CONCATENATE($F597," ",$G597),AllocFactorMatrix,(Y$4+1),FALSE)*$E600</f>
        <v>-5.0452470594524774</v>
      </c>
      <c r="Z597" s="54">
        <f ca="1">VLOOKUP(CONCATENATE($F597," ",$G597),AllocFactorMatrix,(Z$4+1),FALSE)*$E600</f>
        <v>0</v>
      </c>
      <c r="AA597" s="54">
        <f t="shared" ca="1" si="325"/>
        <v>-5.0452470594524774</v>
      </c>
      <c r="AB597" s="54">
        <f ca="1">VLOOKUP(CONCATENATE($F597," ",$G597),AllocFactorMatrix,(AB$4+1),FALSE)*$E600</f>
        <v>-5.2354691035480551E-2</v>
      </c>
      <c r="AC597" s="54">
        <f ca="1">VLOOKUP(CONCATENATE($F597," ",$G597),AllocFactorMatrix,(AC$4+1),FALSE)*$E600</f>
        <v>-1.7776431248508557</v>
      </c>
      <c r="AD597" s="54">
        <f ca="1">VLOOKUP(CONCATENATE($F597," ",$G597),AllocFactorMatrix,(AD$4+1),FALSE)*$E600</f>
        <v>-0.28915898587288491</v>
      </c>
    </row>
    <row r="598" spans="1:30" s="51" customFormat="1" hidden="1" outlineLevel="1">
      <c r="A598" s="56"/>
      <c r="B598" s="111"/>
      <c r="C598" s="55"/>
      <c r="E598" s="58">
        <f t="shared" si="317"/>
        <v>0</v>
      </c>
      <c r="F598" s="52" t="str">
        <f>F600</f>
        <v>RB_GUP</v>
      </c>
      <c r="G598" s="55" t="str">
        <f>$G$13</f>
        <v>ENERGY</v>
      </c>
      <c r="H598" s="53">
        <f t="shared" ca="1" si="323"/>
        <v>-6.0662102603547581</v>
      </c>
      <c r="I598" s="54">
        <f ca="1">VLOOKUP(CONCATENATE($F598," ",$G598),AllocFactorMatrix,(I$4+1),FALSE)*$E600</f>
        <v>-2.2762064156918318</v>
      </c>
      <c r="J598" s="54">
        <f ca="1">VLOOKUP(CONCATENATE($F598," ",$G598),AllocFactorMatrix,(J$4+1),FALSE)*$E600</f>
        <v>-0.14751288411545252</v>
      </c>
      <c r="K598" s="54">
        <f ca="1">VLOOKUP(CONCATENATE($F598," ",$G598),AllocFactorMatrix,(K$4+1),FALSE)*$E600</f>
        <v>-0.49492171715434574</v>
      </c>
      <c r="L598" s="54">
        <f ca="1">VLOOKUP(CONCATENATE($F598," ",$G598),AllocFactorMatrix,(L$4+1),FALSE)*$E600</f>
        <v>-1.5729735758981837E-2</v>
      </c>
      <c r="M598" s="54">
        <f ca="1">VLOOKUP(CONCATENATE($F598," ",$G598),AllocFactorMatrix,(M$4+1),FALSE)*$E600</f>
        <v>-1.4500977530643646E-3</v>
      </c>
      <c r="N598" s="54">
        <f t="shared" ca="1" si="324"/>
        <v>-0.51210155066639196</v>
      </c>
      <c r="O598" s="54">
        <f ca="1">VLOOKUP(CONCATENATE($F598," ",$G598),AllocFactorMatrix,(O$4+1),FALSE)*$E600</f>
        <v>-0.45122703530043079</v>
      </c>
      <c r="P598" s="54">
        <f ca="1">VLOOKUP(CONCATENATE($F598," ",$G598),AllocFactorMatrix,(P$4+1),FALSE)*$E600</f>
        <v>-8.3648809984877129E-2</v>
      </c>
      <c r="Q598" s="54">
        <f ca="1">VLOOKUP(CONCATENATE($F598," ",$G598),AllocFactorMatrix,(Q$4+1),FALSE)*$E600</f>
        <v>-3.8007878188304305E-2</v>
      </c>
      <c r="R598" s="54">
        <f ca="1">VLOOKUP(CONCATENATE($F598," ",$G598),AllocFactorMatrix,(R$4+1),FALSE)*$E600</f>
        <v>-1.76106228031623E-3</v>
      </c>
      <c r="S598" s="54">
        <f t="shared" ca="1" si="326"/>
        <v>-0.57464478575392852</v>
      </c>
      <c r="T598" s="54">
        <f ca="1">VLOOKUP(CONCATENATE($F598," ",$G598),AllocFactorMatrix,(T$4+1),FALSE)*$E600</f>
        <v>-1.7291875066233146E-2</v>
      </c>
      <c r="U598" s="54">
        <f ca="1">VLOOKUP(CONCATENATE($F598," ",$G598),AllocFactorMatrix,(U$4+1),FALSE)*$E600</f>
        <v>-0.30361942155754823</v>
      </c>
      <c r="V598" s="54">
        <f ca="1">VLOOKUP(CONCATENATE($F598," ",$G598),AllocFactorMatrix,(V$4+1),FALSE)*$E600</f>
        <v>-1.723825019237053</v>
      </c>
      <c r="W598" s="54">
        <f ca="1">VLOOKUP(CONCATENATE($F598," ",$G598),AllocFactorMatrix,(W$4+1),FALSE)*$E600</f>
        <v>-0.32704995169243739</v>
      </c>
      <c r="X598" s="54">
        <f t="shared" ca="1" si="327"/>
        <v>-2.3717862675532717</v>
      </c>
      <c r="Y598" s="54">
        <f ca="1">VLOOKUP(CONCATENATE($F598," ",$G598),AllocFactorMatrix,(Y$4+1),FALSE)*$E600</f>
        <v>-0.12225100541130025</v>
      </c>
      <c r="Z598" s="54">
        <f ca="1">VLOOKUP(CONCATENATE($F598," ",$G598),AllocFactorMatrix,(Z$4+1),FALSE)*$E600</f>
        <v>-1.9900514811081083E-3</v>
      </c>
      <c r="AA598" s="54">
        <f t="shared" ca="1" si="325"/>
        <v>-0.12424105689240836</v>
      </c>
      <c r="AB598" s="54">
        <f ca="1">VLOOKUP(CONCATENATE($F598," ",$G598),AllocFactorMatrix,(AB$4+1),FALSE)*$E600</f>
        <v>-2.2197423466681731E-3</v>
      </c>
      <c r="AC598" s="54">
        <f ca="1">VLOOKUP(CONCATENATE($F598," ",$G598),AllocFactorMatrix,(AC$4+1),FALSE)*$E600</f>
        <v>-4.799895583132472E-2</v>
      </c>
      <c r="AD598" s="54">
        <f ca="1">VLOOKUP(CONCATENATE($F598," ",$G598),AllocFactorMatrix,(AD$4+1),FALSE)*$E600</f>
        <v>-9.4986015034804142E-3</v>
      </c>
    </row>
    <row r="599" spans="1:30" s="51" customFormat="1" hidden="1" outlineLevel="1">
      <c r="A599" s="56"/>
      <c r="B599" s="111"/>
      <c r="C599" s="55"/>
      <c r="E599" s="58">
        <f t="shared" si="317"/>
        <v>0</v>
      </c>
      <c r="F599" s="52" t="str">
        <f>F600</f>
        <v>RB_GUP</v>
      </c>
      <c r="G599" s="55" t="str">
        <f>$G$14</f>
        <v>CUSTOMER</v>
      </c>
      <c r="H599" s="53">
        <f t="shared" ca="1" si="323"/>
        <v>-95.00601523060493</v>
      </c>
      <c r="I599" s="54">
        <f ca="1">VLOOKUP(CONCATENATE($F599," ",$G599),AllocFactorMatrix,(I$4+1),FALSE)*$E600</f>
        <v>-44.428485147045279</v>
      </c>
      <c r="J599" s="54">
        <f ca="1">VLOOKUP(CONCATENATE($F599," ",$G599),AllocFactorMatrix,(J$4+1),FALSE)*$E600</f>
        <v>-11.639527504625473</v>
      </c>
      <c r="K599" s="54">
        <f ca="1">VLOOKUP(CONCATENATE($F599," ",$G599),AllocFactorMatrix,(K$4+1),FALSE)*$E600</f>
        <v>-3.3041282322962093</v>
      </c>
      <c r="L599" s="54">
        <f ca="1">VLOOKUP(CONCATENATE($F599," ",$G599),AllocFactorMatrix,(L$4+1),FALSE)*$E600</f>
        <v>-1.0665543238622341</v>
      </c>
      <c r="M599" s="54">
        <f ca="1">VLOOKUP(CONCATENATE($F599," ",$G599),AllocFactorMatrix,(M$4+1),FALSE)*$E600</f>
        <v>-0.17312324574122648</v>
      </c>
      <c r="N599" s="54">
        <f t="shared" ca="1" si="324"/>
        <v>-4.5438058018996701</v>
      </c>
      <c r="O599" s="54">
        <f ca="1">VLOOKUP(CONCATENATE($F599," ",$G599),AllocFactorMatrix,(O$4+1),FALSE)*$E600</f>
        <v>-0.93766346358474173</v>
      </c>
      <c r="P599" s="54">
        <f ca="1">VLOOKUP(CONCATENATE($F599," ",$G599),AllocFactorMatrix,(P$4+1),FALSE)*$E600</f>
        <v>-0.27765379914008514</v>
      </c>
      <c r="Q599" s="54">
        <f ca="1">VLOOKUP(CONCATENATE($F599," ",$G599),AllocFactorMatrix,(Q$4+1),FALSE)*$E600</f>
        <v>-0.60312984306908146</v>
      </c>
      <c r="R599" s="54">
        <f ca="1">VLOOKUP(CONCATENATE($F599," ",$G599),AllocFactorMatrix,(R$4+1),FALSE)*$E600</f>
        <v>-0.10598435434674483</v>
      </c>
      <c r="S599" s="54">
        <f t="shared" ca="1" si="326"/>
        <v>-1.9244314601406534</v>
      </c>
      <c r="T599" s="54">
        <f ca="1">VLOOKUP(CONCATENATE($F599," ",$G599),AllocFactorMatrix,(T$4+1),FALSE)*$E600</f>
        <v>-6.4536182038328008E-3</v>
      </c>
      <c r="U599" s="54">
        <f ca="1">VLOOKUP(CONCATENATE($F599," ",$G599),AllocFactorMatrix,(U$4+1),FALSE)*$E600</f>
        <v>-0.16472618612930112</v>
      </c>
      <c r="V599" s="54">
        <f ca="1">VLOOKUP(CONCATENATE($F599," ",$G599),AllocFactorMatrix,(V$4+1),FALSE)*$E600</f>
        <v>-0.88696671501722235</v>
      </c>
      <c r="W599" s="54">
        <f ca="1">VLOOKUP(CONCATENATE($F599," ",$G599),AllocFactorMatrix,(W$4+1),FALSE)*$E600</f>
        <v>-0.15897828829143468</v>
      </c>
      <c r="X599" s="54">
        <f t="shared" ca="1" si="327"/>
        <v>-1.2171248076417909</v>
      </c>
      <c r="Y599" s="54">
        <f ca="1">VLOOKUP(CONCATENATE($F599," ",$G599),AllocFactorMatrix,(Y$4+1),FALSE)*$E600</f>
        <v>-0.25956901525915693</v>
      </c>
      <c r="Z599" s="54">
        <f ca="1">VLOOKUP(CONCATENATE($F599," ",$G599),AllocFactorMatrix,(Z$4+1),FALSE)*$E600</f>
        <v>-4.7054374610856365E-3</v>
      </c>
      <c r="AA599" s="54">
        <f t="shared" ca="1" si="325"/>
        <v>-0.26427445272024258</v>
      </c>
      <c r="AB599" s="54">
        <f ca="1">VLOOKUP(CONCATENATE($F599," ",$G599),AllocFactorMatrix,(AB$4+1),FALSE)*$E600</f>
        <v>-4.8725317457491684E-3</v>
      </c>
      <c r="AC599" s="54">
        <f ca="1">VLOOKUP(CONCATENATE($F599," ",$G599),AllocFactorMatrix,(AC$4+1),FALSE)*$E600</f>
        <v>-27.603479097107861</v>
      </c>
      <c r="AD599" s="54">
        <f ca="1">VLOOKUP(CONCATENATE($F599," ",$G599),AllocFactorMatrix,(AD$4+1),FALSE)*$E600</f>
        <v>-3.3800144276781978</v>
      </c>
    </row>
    <row r="600" spans="1:30" s="51" customFormat="1" collapsed="1">
      <c r="A600" s="56"/>
      <c r="B600" s="111"/>
      <c r="C600" s="55"/>
      <c r="D600" s="51" t="str">
        <f>+D2072</f>
        <v>Adj 40 - Remove Non-Recoverable Business Expenses</v>
      </c>
      <c r="E600" s="61">
        <f t="shared" si="317"/>
        <v>-1864</v>
      </c>
      <c r="F600" s="61" t="s">
        <v>74</v>
      </c>
      <c r="G600" s="55" t="str">
        <f>$G$15</f>
        <v>TOTAL</v>
      </c>
      <c r="H600" s="53">
        <f t="shared" ca="1" si="323"/>
        <v>-1863.9999999999998</v>
      </c>
      <c r="I600" s="54">
        <f ca="1">VLOOKUP(CONCATENATE($F600," ",$G600),AllocFactorMatrix,(I$4+1),FALSE)*$E600</f>
        <v>-1032.3744314191495</v>
      </c>
      <c r="J600" s="54">
        <f ca="1">VLOOKUP(CONCATENATE($F600," ",$G600),AllocFactorMatrix,(J$4+1),FALSE)*$E600</f>
        <v>-59.695419069306467</v>
      </c>
      <c r="K600" s="54">
        <f ca="1">VLOOKUP(CONCATENATE($F600," ",$G600),AllocFactorMatrix,(K$4+1),FALSE)*$E600</f>
        <v>-174.25799810555571</v>
      </c>
      <c r="L600" s="54">
        <f ca="1">VLOOKUP(CONCATENATE($F600," ",$G600),AllocFactorMatrix,(L$4+1),FALSE)*$E600</f>
        <v>-5.74277806119796</v>
      </c>
      <c r="M600" s="54">
        <f ca="1">VLOOKUP(CONCATENATE($F600," ",$G600),AllocFactorMatrix,(M$4+1),FALSE)*$E600</f>
        <v>-0.49125757779275259</v>
      </c>
      <c r="N600" s="54">
        <f t="shared" ca="1" si="324"/>
        <v>-180.49203374454643</v>
      </c>
      <c r="O600" s="54">
        <f ca="1">VLOOKUP(CONCATENATE($F600," ",$G600),AllocFactorMatrix,(O$4+1),FALSE)*$E600</f>
        <v>-127.83848841969525</v>
      </c>
      <c r="P600" s="54">
        <f ca="1">VLOOKUP(CONCATENATE($F600," ",$G600),AllocFactorMatrix,(P$4+1),FALSE)*$E600</f>
        <v>-21.368913024050485</v>
      </c>
      <c r="Q600" s="54">
        <f ca="1">VLOOKUP(CONCATENATE($F600," ",$G600),AllocFactorMatrix,(Q$4+1),FALSE)*$E600</f>
        <v>-7.5089995182534848</v>
      </c>
      <c r="R600" s="54">
        <f ca="1">VLOOKUP(CONCATENATE($F600," ",$G600),AllocFactorMatrix,(R$4+1),FALSE)*$E600</f>
        <v>-0.38973380887571818</v>
      </c>
      <c r="S600" s="54">
        <f t="shared" ca="1" si="326"/>
        <v>-157.10613477087495</v>
      </c>
      <c r="T600" s="54">
        <f ca="1">VLOOKUP(CONCATENATE($F600," ",$G600),AllocFactorMatrix,(T$4+1),FALSE)*$E600</f>
        <v>-4.3564708065040953</v>
      </c>
      <c r="U600" s="54">
        <f ca="1">VLOOKUP(CONCATENATE($F600," ",$G600),AllocFactorMatrix,(U$4+1),FALSE)*$E600</f>
        <v>-65.043335146756064</v>
      </c>
      <c r="V600" s="54">
        <f ca="1">VLOOKUP(CONCATENATE($F600," ",$G600),AllocFactorMatrix,(V$4+1),FALSE)*$E600</f>
        <v>-249.11956220133658</v>
      </c>
      <c r="W600" s="54">
        <f ca="1">VLOOKUP(CONCATENATE($F600," ",$G600),AllocFactorMatrix,(W$4+1),FALSE)*$E600</f>
        <v>-41.119228991435477</v>
      </c>
      <c r="X600" s="54">
        <f t="shared" ca="1" si="327"/>
        <v>-359.63859714603223</v>
      </c>
      <c r="Y600" s="54">
        <f ca="1">VLOOKUP(CONCATENATE($F600," ",$G600),AllocFactorMatrix,(Y$4+1),FALSE)*$E600</f>
        <v>-39.84314197183982</v>
      </c>
      <c r="Z600" s="54">
        <f ca="1">VLOOKUP(CONCATENATE($F600," ",$G600),AllocFactorMatrix,(Z$4+1),FALSE)*$E600</f>
        <v>-0.58237049791072093</v>
      </c>
      <c r="AA600" s="54">
        <f t="shared" ca="1" si="325"/>
        <v>-40.425512469750544</v>
      </c>
      <c r="AB600" s="54">
        <f ca="1">VLOOKUP(CONCATENATE($F600," ",$G600),AllocFactorMatrix,(AB$4+1),FALSE)*$E600</f>
        <v>-0.51201900801619771</v>
      </c>
      <c r="AC600" s="54">
        <f ca="1">VLOOKUP(CONCATENATE($F600," ",$G600),AllocFactorMatrix,(AC$4+1),FALSE)*$E600</f>
        <v>-29.962254011417379</v>
      </c>
      <c r="AD600" s="54">
        <f ca="1">VLOOKUP(CONCATENATE($F600," ",$G600),AllocFactorMatrix,(AD$4+1),FALSE)*$E600</f>
        <v>-3.7935983609064299</v>
      </c>
    </row>
    <row r="601" spans="1:30" hidden="1" outlineLevel="1">
      <c r="E601" s="55"/>
      <c r="F601" s="52" t="str">
        <f>F608</f>
        <v>PROD_DEMAND</v>
      </c>
      <c r="G601" s="55" t="str">
        <f>$G$8</f>
        <v>PRODUCTION</v>
      </c>
      <c r="H601" s="4">
        <f t="shared" ref="H601:H608" si="328">SUBTOTAL(9,I601:AD601)</f>
        <v>-34291.999999999993</v>
      </c>
      <c r="I601" s="5">
        <f>VLOOKUP(CONCATENATE($F601," ",$G601),AllocFactorMatrix,(I$4+1),FALSE)*$E608</f>
        <v>-16891.65590874802</v>
      </c>
      <c r="J601" s="5">
        <f>VLOOKUP(CONCATENATE($F601," ",$G601),AllocFactorMatrix,(J$4+1),FALSE)*$E608</f>
        <v>-835.01490923936399</v>
      </c>
      <c r="K601" s="5">
        <f>VLOOKUP(CONCATENATE($F601," ",$G601),AllocFactorMatrix,(K$4+1),FALSE)*$E608</f>
        <v>-3058.6117571836267</v>
      </c>
      <c r="L601" s="5">
        <f>VLOOKUP(CONCATENATE($F601," ",$G601),AllocFactorMatrix,(L$4+1),FALSE)*$E608</f>
        <v>-96.274238827874171</v>
      </c>
      <c r="M601" s="5">
        <f>VLOOKUP(CONCATENATE($F601," ",$G601),AllocFactorMatrix,(M$4+1),FALSE)*$E608</f>
        <v>-9.0282900558497605</v>
      </c>
      <c r="N601" s="5">
        <f t="shared" ref="N601:N608" si="329">SUBTOTAL(9,K601:M601)</f>
        <v>-3163.9142860673505</v>
      </c>
      <c r="O601" s="5">
        <f>VLOOKUP(CONCATENATE($F601," ",$G601),AllocFactorMatrix,(O$4+1),FALSE)*$E608</f>
        <v>-2325.0207354382037</v>
      </c>
      <c r="P601" s="5">
        <f>VLOOKUP(CONCATENATE($F601," ",$G601),AllocFactorMatrix,(P$4+1),FALSE)*$E608</f>
        <v>-433.21910004571276</v>
      </c>
      <c r="Q601" s="5">
        <f>VLOOKUP(CONCATENATE($F601," ",$G601),AllocFactorMatrix,(Q$4+1),FALSE)*$E608</f>
        <v>-195.76364477080676</v>
      </c>
      <c r="R601" s="5">
        <f>VLOOKUP(CONCATENATE($F601," ",$G601),AllocFactorMatrix,(R$4+1),FALSE)*$E608</f>
        <v>-8.8032722789840676</v>
      </c>
      <c r="S601" s="5">
        <f>SUBTOTAL(9,O601:R601)</f>
        <v>-2962.8067525337074</v>
      </c>
      <c r="T601" s="5">
        <f>VLOOKUP(CONCATENATE($F601," ",$G601),AllocFactorMatrix,(T$4+1),FALSE)*$E608</f>
        <v>-81.218929454603696</v>
      </c>
      <c r="U601" s="5">
        <f>VLOOKUP(CONCATENATE($F601," ",$G601),AllocFactorMatrix,(U$4+1),FALSE)*$E608</f>
        <v>-1329.1339422937074</v>
      </c>
      <c r="V601" s="5">
        <f>VLOOKUP(CONCATENATE($F601," ",$G601),AllocFactorMatrix,(V$4+1),FALSE)*$E608</f>
        <v>-7024.5102316180682</v>
      </c>
      <c r="W601" s="5">
        <f>VLOOKUP(CONCATENATE($F601," ",$G601),AllocFactorMatrix,(W$4+1),FALSE)*$E608</f>
        <v>-1268.5101217436797</v>
      </c>
      <c r="X601" s="5">
        <f>SUBTOTAL(9,T601:W601)</f>
        <v>-9703.3732251100591</v>
      </c>
      <c r="Y601" s="5">
        <f>VLOOKUP(CONCATENATE($F601," ",$G601),AllocFactorMatrix,(Y$4+1),FALSE)*$E608</f>
        <v>-714.01017850896096</v>
      </c>
      <c r="Z601" s="5">
        <f>VLOOKUP(CONCATENATE($F601," ",$G601),AllocFactorMatrix,(Z$4+1),FALSE)*$E608</f>
        <v>-11.959397562750382</v>
      </c>
      <c r="AA601" s="5">
        <f t="shared" ref="AA601:AA608" si="330">SUBTOTAL(9,Y601:Z601)</f>
        <v>-725.96957607171134</v>
      </c>
      <c r="AB601" s="5">
        <f>VLOOKUP(CONCATENATE($F601," ",$G601),AllocFactorMatrix,(AB$4+1),FALSE)*$E608</f>
        <v>-9.2653422297784278</v>
      </c>
      <c r="AC601" s="5">
        <f>VLOOKUP(CONCATENATE($F601," ",$G601),AllocFactorMatrix,(AC$4+1),FALSE)*$E608</f>
        <v>0</v>
      </c>
      <c r="AD601" s="5">
        <f>VLOOKUP(CONCATENATE($F601," ",$G601),AllocFactorMatrix,(AD$4+1),FALSE)*$E608</f>
        <v>0</v>
      </c>
    </row>
    <row r="602" spans="1:30" hidden="1" outlineLevel="1">
      <c r="E602" s="55"/>
      <c r="F602" s="52" t="str">
        <f>F608</f>
        <v>PROD_DEMAND</v>
      </c>
      <c r="G602" s="55" t="str">
        <f>$G$9</f>
        <v>BULKTRAN</v>
      </c>
      <c r="H602" s="4">
        <f t="shared" si="328"/>
        <v>0</v>
      </c>
      <c r="I602" s="5">
        <f>VLOOKUP(CONCATENATE($F602," ",$G602),AllocFactorMatrix,(I$4+1),FALSE)*$E608</f>
        <v>0</v>
      </c>
      <c r="J602" s="5">
        <f>VLOOKUP(CONCATENATE($F602," ",$G602),AllocFactorMatrix,(J$4+1),FALSE)*$E608</f>
        <v>0</v>
      </c>
      <c r="K602" s="5">
        <f>VLOOKUP(CONCATENATE($F602," ",$G602),AllocFactorMatrix,(K$4+1),FALSE)*$E608</f>
        <v>0</v>
      </c>
      <c r="L602" s="5">
        <f>VLOOKUP(CONCATENATE($F602," ",$G602),AllocFactorMatrix,(L$4+1),FALSE)*$E608</f>
        <v>0</v>
      </c>
      <c r="M602" s="5">
        <f>VLOOKUP(CONCATENATE($F602," ",$G602),AllocFactorMatrix,(M$4+1),FALSE)*$E608</f>
        <v>0</v>
      </c>
      <c r="N602" s="5">
        <f t="shared" si="329"/>
        <v>0</v>
      </c>
      <c r="O602" s="5">
        <f>VLOOKUP(CONCATENATE($F602," ",$G602),AllocFactorMatrix,(O$4+1),FALSE)*$E608</f>
        <v>0</v>
      </c>
      <c r="P602" s="5">
        <f>VLOOKUP(CONCATENATE($F602," ",$G602),AllocFactorMatrix,(P$4+1),FALSE)*$E608</f>
        <v>0</v>
      </c>
      <c r="Q602" s="5">
        <f>VLOOKUP(CONCATENATE($F602," ",$G602),AllocFactorMatrix,(Q$4+1),FALSE)*$E608</f>
        <v>0</v>
      </c>
      <c r="R602" s="5">
        <f>VLOOKUP(CONCATENATE($F602," ",$G602),AllocFactorMatrix,(R$4+1),FALSE)*$E608</f>
        <v>0</v>
      </c>
      <c r="S602" s="5">
        <f t="shared" ref="S602:S608" si="331">SUBTOTAL(9,O602:R602)</f>
        <v>0</v>
      </c>
      <c r="T602" s="5">
        <f>VLOOKUP(CONCATENATE($F602," ",$G602),AllocFactorMatrix,(T$4+1),FALSE)*$E608</f>
        <v>0</v>
      </c>
      <c r="U602" s="5">
        <f>VLOOKUP(CONCATENATE($F602," ",$G602),AllocFactorMatrix,(U$4+1),FALSE)*$E608</f>
        <v>0</v>
      </c>
      <c r="V602" s="5">
        <f>VLOOKUP(CONCATENATE($F602," ",$G602),AllocFactorMatrix,(V$4+1),FALSE)*$E608</f>
        <v>0</v>
      </c>
      <c r="W602" s="5">
        <f>VLOOKUP(CONCATENATE($F602," ",$G602),AllocFactorMatrix,(W$4+1),FALSE)*$E608</f>
        <v>0</v>
      </c>
      <c r="X602" s="5">
        <f t="shared" ref="X602:X608" si="332">SUBTOTAL(9,T602:W602)</f>
        <v>0</v>
      </c>
      <c r="Y602" s="5">
        <f>VLOOKUP(CONCATENATE($F602," ",$G602),AllocFactorMatrix,(Y$4+1),FALSE)*$E608</f>
        <v>0</v>
      </c>
      <c r="Z602" s="5">
        <f>VLOOKUP(CONCATENATE($F602," ",$G602),AllocFactorMatrix,(Z$4+1),FALSE)*$E608</f>
        <v>0</v>
      </c>
      <c r="AA602" s="5">
        <f t="shared" si="330"/>
        <v>0</v>
      </c>
      <c r="AB602" s="5">
        <f>VLOOKUP(CONCATENATE($F602," ",$G602),AllocFactorMatrix,(AB$4+1),FALSE)*$E608</f>
        <v>0</v>
      </c>
      <c r="AC602" s="5">
        <f>VLOOKUP(CONCATENATE($F602," ",$G602),AllocFactorMatrix,(AC$4+1),FALSE)*$E608</f>
        <v>0</v>
      </c>
      <c r="AD602" s="5">
        <f>VLOOKUP(CONCATENATE($F602," ",$G602),AllocFactorMatrix,(AD$4+1),FALSE)*$E608</f>
        <v>0</v>
      </c>
    </row>
    <row r="603" spans="1:30" hidden="1" outlineLevel="1">
      <c r="E603" s="55"/>
      <c r="F603" s="52" t="str">
        <f>F608</f>
        <v>PROD_DEMAND</v>
      </c>
      <c r="G603" s="55" t="str">
        <f>$G$10</f>
        <v>SUBTRAN</v>
      </c>
      <c r="H603" s="4">
        <f t="shared" si="328"/>
        <v>0</v>
      </c>
      <c r="I603" s="5">
        <f>VLOOKUP(CONCATENATE($F603," ",$G603),AllocFactorMatrix,(I$4+1),FALSE)*$E608</f>
        <v>0</v>
      </c>
      <c r="J603" s="5">
        <f>VLOOKUP(CONCATENATE($F603," ",$G603),AllocFactorMatrix,(J$4+1),FALSE)*$E608</f>
        <v>0</v>
      </c>
      <c r="K603" s="5">
        <f>VLOOKUP(CONCATENATE($F603," ",$G603),AllocFactorMatrix,(K$4+1),FALSE)*$E608</f>
        <v>0</v>
      </c>
      <c r="L603" s="5">
        <f>VLOOKUP(CONCATENATE($F603," ",$G603),AllocFactorMatrix,(L$4+1),FALSE)*$E608</f>
        <v>0</v>
      </c>
      <c r="M603" s="5">
        <f>VLOOKUP(CONCATENATE($F603," ",$G603),AllocFactorMatrix,(M$4+1),FALSE)*$E608</f>
        <v>0</v>
      </c>
      <c r="N603" s="5">
        <f t="shared" si="329"/>
        <v>0</v>
      </c>
      <c r="O603" s="5">
        <f>VLOOKUP(CONCATENATE($F603," ",$G603),AllocFactorMatrix,(O$4+1),FALSE)*$E608</f>
        <v>0</v>
      </c>
      <c r="P603" s="5">
        <f>VLOOKUP(CONCATENATE($F603," ",$G603),AllocFactorMatrix,(P$4+1),FALSE)*$E608</f>
        <v>0</v>
      </c>
      <c r="Q603" s="5">
        <f>VLOOKUP(CONCATENATE($F603," ",$G603),AllocFactorMatrix,(Q$4+1),FALSE)*$E608</f>
        <v>0</v>
      </c>
      <c r="R603" s="5">
        <f>VLOOKUP(CONCATENATE($F603," ",$G603),AllocFactorMatrix,(R$4+1),FALSE)*$E608</f>
        <v>0</v>
      </c>
      <c r="S603" s="5">
        <f t="shared" si="331"/>
        <v>0</v>
      </c>
      <c r="T603" s="5">
        <f>VLOOKUP(CONCATENATE($F603," ",$G603),AllocFactorMatrix,(T$4+1),FALSE)*$E608</f>
        <v>0</v>
      </c>
      <c r="U603" s="5">
        <f>VLOOKUP(CONCATENATE($F603," ",$G603),AllocFactorMatrix,(U$4+1),FALSE)*$E608</f>
        <v>0</v>
      </c>
      <c r="V603" s="5">
        <f>VLOOKUP(CONCATENATE($F603," ",$G603),AllocFactorMatrix,(V$4+1),FALSE)*$E608</f>
        <v>0</v>
      </c>
      <c r="W603" s="5">
        <f>VLOOKUP(CONCATENATE($F603," ",$G603),AllocFactorMatrix,(W$4+1),FALSE)*$E608</f>
        <v>0</v>
      </c>
      <c r="X603" s="5">
        <f t="shared" si="332"/>
        <v>0</v>
      </c>
      <c r="Y603" s="5">
        <f>VLOOKUP(CONCATENATE($F603," ",$G603),AllocFactorMatrix,(Y$4+1),FALSE)*$E608</f>
        <v>0</v>
      </c>
      <c r="Z603" s="5">
        <f>VLOOKUP(CONCATENATE($F603," ",$G603),AllocFactorMatrix,(Z$4+1),FALSE)*$E608</f>
        <v>0</v>
      </c>
      <c r="AA603" s="5">
        <f t="shared" si="330"/>
        <v>0</v>
      </c>
      <c r="AB603" s="5">
        <f>VLOOKUP(CONCATENATE($F603," ",$G603),AllocFactorMatrix,(AB$4+1),FALSE)*$E608</f>
        <v>0</v>
      </c>
      <c r="AC603" s="5">
        <f>VLOOKUP(CONCATENATE($F603," ",$G603),AllocFactorMatrix,(AC$4+1),FALSE)*$E608</f>
        <v>0</v>
      </c>
      <c r="AD603" s="5">
        <f>VLOOKUP(CONCATENATE($F603," ",$G603),AllocFactorMatrix,(AD$4+1),FALSE)*$E608</f>
        <v>0</v>
      </c>
    </row>
    <row r="604" spans="1:30" hidden="1" outlineLevel="1">
      <c r="E604" s="55"/>
      <c r="F604" s="52" t="str">
        <f>F608</f>
        <v>PROD_DEMAND</v>
      </c>
      <c r="G604" s="55" t="str">
        <f>$G$11</f>
        <v>DISTPRI</v>
      </c>
      <c r="H604" s="4">
        <f t="shared" si="328"/>
        <v>0</v>
      </c>
      <c r="I604" s="5">
        <f>VLOOKUP(CONCATENATE($F604," ",$G604),AllocFactorMatrix,(I$4+1),FALSE)*$E608</f>
        <v>0</v>
      </c>
      <c r="J604" s="5">
        <f>VLOOKUP(CONCATENATE($F604," ",$G604),AllocFactorMatrix,(J$4+1),FALSE)*$E608</f>
        <v>0</v>
      </c>
      <c r="K604" s="5">
        <f>VLOOKUP(CONCATENATE($F604," ",$G604),AllocFactorMatrix,(K$4+1),FALSE)*$E608</f>
        <v>0</v>
      </c>
      <c r="L604" s="5">
        <f>VLOOKUP(CONCATENATE($F604," ",$G604),AllocFactorMatrix,(L$4+1),FALSE)*$E608</f>
        <v>0</v>
      </c>
      <c r="M604" s="5">
        <f>VLOOKUP(CONCATENATE($F604," ",$G604),AllocFactorMatrix,(M$4+1),FALSE)*$E608</f>
        <v>0</v>
      </c>
      <c r="N604" s="5">
        <f t="shared" si="329"/>
        <v>0</v>
      </c>
      <c r="O604" s="5">
        <f>VLOOKUP(CONCATENATE($F604," ",$G604),AllocFactorMatrix,(O$4+1),FALSE)*$E608</f>
        <v>0</v>
      </c>
      <c r="P604" s="5">
        <f>VLOOKUP(CONCATENATE($F604," ",$G604),AllocFactorMatrix,(P$4+1),FALSE)*$E608</f>
        <v>0</v>
      </c>
      <c r="Q604" s="5">
        <f>VLOOKUP(CONCATENATE($F604," ",$G604),AllocFactorMatrix,(Q$4+1),FALSE)*$E608</f>
        <v>0</v>
      </c>
      <c r="R604" s="5">
        <f>VLOOKUP(CONCATENATE($F604," ",$G604),AllocFactorMatrix,(R$4+1),FALSE)*$E608</f>
        <v>0</v>
      </c>
      <c r="S604" s="5">
        <f t="shared" si="331"/>
        <v>0</v>
      </c>
      <c r="T604" s="5">
        <f>VLOOKUP(CONCATENATE($F604," ",$G604),AllocFactorMatrix,(T$4+1),FALSE)*$E608</f>
        <v>0</v>
      </c>
      <c r="U604" s="5">
        <f>VLOOKUP(CONCATENATE($F604," ",$G604),AllocFactorMatrix,(U$4+1),FALSE)*$E608</f>
        <v>0</v>
      </c>
      <c r="V604" s="5">
        <f>VLOOKUP(CONCATENATE($F604," ",$G604),AllocFactorMatrix,(V$4+1),FALSE)*$E608</f>
        <v>0</v>
      </c>
      <c r="W604" s="5">
        <f>VLOOKUP(CONCATENATE($F604," ",$G604),AllocFactorMatrix,(W$4+1),FALSE)*$E608</f>
        <v>0</v>
      </c>
      <c r="X604" s="5">
        <f t="shared" si="332"/>
        <v>0</v>
      </c>
      <c r="Y604" s="5">
        <f>VLOOKUP(CONCATENATE($F604," ",$G604),AllocFactorMatrix,(Y$4+1),FALSE)*$E608</f>
        <v>0</v>
      </c>
      <c r="Z604" s="5">
        <f>VLOOKUP(CONCATENATE($F604," ",$G604),AllocFactorMatrix,(Z$4+1),FALSE)*$E608</f>
        <v>0</v>
      </c>
      <c r="AA604" s="5">
        <f t="shared" si="330"/>
        <v>0</v>
      </c>
      <c r="AB604" s="5">
        <f>VLOOKUP(CONCATENATE($F604," ",$G604),AllocFactorMatrix,(AB$4+1),FALSE)*$E608</f>
        <v>0</v>
      </c>
      <c r="AC604" s="5">
        <f>VLOOKUP(CONCATENATE($F604," ",$G604),AllocFactorMatrix,(AC$4+1),FALSE)*$E608</f>
        <v>0</v>
      </c>
      <c r="AD604" s="5">
        <f>VLOOKUP(CONCATENATE($F604," ",$G604),AllocFactorMatrix,(AD$4+1),FALSE)*$E608</f>
        <v>0</v>
      </c>
    </row>
    <row r="605" spans="1:30" hidden="1" outlineLevel="1">
      <c r="E605" s="55"/>
      <c r="F605" s="52" t="str">
        <f>F608</f>
        <v>PROD_DEMAND</v>
      </c>
      <c r="G605" s="55" t="str">
        <f>$G$12</f>
        <v>DISTSEC</v>
      </c>
      <c r="H605" s="4">
        <f t="shared" si="328"/>
        <v>0</v>
      </c>
      <c r="I605" s="5">
        <f>VLOOKUP(CONCATENATE($F605," ",$G605),AllocFactorMatrix,(I$4+1),FALSE)*$E608</f>
        <v>0</v>
      </c>
      <c r="J605" s="5">
        <f>VLOOKUP(CONCATENATE($F605," ",$G605),AllocFactorMatrix,(J$4+1),FALSE)*$E608</f>
        <v>0</v>
      </c>
      <c r="K605" s="5">
        <f>VLOOKUP(CONCATENATE($F605," ",$G605),AllocFactorMatrix,(K$4+1),FALSE)*$E608</f>
        <v>0</v>
      </c>
      <c r="L605" s="5">
        <f>VLOOKUP(CONCATENATE($F605," ",$G605),AllocFactorMatrix,(L$4+1),FALSE)*$E608</f>
        <v>0</v>
      </c>
      <c r="M605" s="5">
        <f>VLOOKUP(CONCATENATE($F605," ",$G605),AllocFactorMatrix,(M$4+1),FALSE)*$E608</f>
        <v>0</v>
      </c>
      <c r="N605" s="5">
        <f t="shared" si="329"/>
        <v>0</v>
      </c>
      <c r="O605" s="5">
        <f>VLOOKUP(CONCATENATE($F605," ",$G605),AllocFactorMatrix,(O$4+1),FALSE)*$E608</f>
        <v>0</v>
      </c>
      <c r="P605" s="5">
        <f>VLOOKUP(CONCATENATE($F605," ",$G605),AllocFactorMatrix,(P$4+1),FALSE)*$E608</f>
        <v>0</v>
      </c>
      <c r="Q605" s="5">
        <f>VLOOKUP(CONCATENATE($F605," ",$G605),AllocFactorMatrix,(Q$4+1),FALSE)*$E608</f>
        <v>0</v>
      </c>
      <c r="R605" s="5">
        <f>VLOOKUP(CONCATENATE($F605," ",$G605),AllocFactorMatrix,(R$4+1),FALSE)*$E608</f>
        <v>0</v>
      </c>
      <c r="S605" s="5">
        <f t="shared" si="331"/>
        <v>0</v>
      </c>
      <c r="T605" s="5">
        <f>VLOOKUP(CONCATENATE($F605," ",$G605),AllocFactorMatrix,(T$4+1),FALSE)*$E608</f>
        <v>0</v>
      </c>
      <c r="U605" s="5">
        <f>VLOOKUP(CONCATENATE($F605," ",$G605),AllocFactorMatrix,(U$4+1),FALSE)*$E608</f>
        <v>0</v>
      </c>
      <c r="V605" s="5">
        <f>VLOOKUP(CONCATENATE($F605," ",$G605),AllocFactorMatrix,(V$4+1),FALSE)*$E608</f>
        <v>0</v>
      </c>
      <c r="W605" s="5">
        <f>VLOOKUP(CONCATENATE($F605," ",$G605),AllocFactorMatrix,(W$4+1),FALSE)*$E608</f>
        <v>0</v>
      </c>
      <c r="X605" s="5">
        <f t="shared" si="332"/>
        <v>0</v>
      </c>
      <c r="Y605" s="5">
        <f>VLOOKUP(CONCATENATE($F605," ",$G605),AllocFactorMatrix,(Y$4+1),FALSE)*$E608</f>
        <v>0</v>
      </c>
      <c r="Z605" s="5">
        <f>VLOOKUP(CONCATENATE($F605," ",$G605),AllocFactorMatrix,(Z$4+1),FALSE)*$E608</f>
        <v>0</v>
      </c>
      <c r="AA605" s="5">
        <f t="shared" si="330"/>
        <v>0</v>
      </c>
      <c r="AB605" s="5">
        <f>VLOOKUP(CONCATENATE($F605," ",$G605),AllocFactorMatrix,(AB$4+1),FALSE)*$E608</f>
        <v>0</v>
      </c>
      <c r="AC605" s="5">
        <f>VLOOKUP(CONCATENATE($F605," ",$G605),AllocFactorMatrix,(AC$4+1),FALSE)*$E608</f>
        <v>0</v>
      </c>
      <c r="AD605" s="5">
        <f>VLOOKUP(CONCATENATE($F605," ",$G605),AllocFactorMatrix,(AD$4+1),FALSE)*$E608</f>
        <v>0</v>
      </c>
    </row>
    <row r="606" spans="1:30" hidden="1" outlineLevel="1">
      <c r="E606" s="55"/>
      <c r="F606" s="52" t="str">
        <f>F608</f>
        <v>PROD_DEMAND</v>
      </c>
      <c r="G606" s="55" t="str">
        <f>$G$13</f>
        <v>ENERGY</v>
      </c>
      <c r="H606" s="4">
        <f t="shared" si="328"/>
        <v>0</v>
      </c>
      <c r="I606" s="5">
        <f>VLOOKUP(CONCATENATE($F606," ",$G606),AllocFactorMatrix,(I$4+1),FALSE)*$E608</f>
        <v>0</v>
      </c>
      <c r="J606" s="5">
        <f>VLOOKUP(CONCATENATE($F606," ",$G606),AllocFactorMatrix,(J$4+1),FALSE)*$E608</f>
        <v>0</v>
      </c>
      <c r="K606" s="5">
        <f>VLOOKUP(CONCATENATE($F606," ",$G606),AllocFactorMatrix,(K$4+1),FALSE)*$E608</f>
        <v>0</v>
      </c>
      <c r="L606" s="5">
        <f>VLOOKUP(CONCATENATE($F606," ",$G606),AllocFactorMatrix,(L$4+1),FALSE)*$E608</f>
        <v>0</v>
      </c>
      <c r="M606" s="5">
        <f>VLOOKUP(CONCATENATE($F606," ",$G606),AllocFactorMatrix,(M$4+1),FALSE)*$E608</f>
        <v>0</v>
      </c>
      <c r="N606" s="5">
        <f t="shared" si="329"/>
        <v>0</v>
      </c>
      <c r="O606" s="5">
        <f>VLOOKUP(CONCATENATE($F606," ",$G606),AllocFactorMatrix,(O$4+1),FALSE)*$E608</f>
        <v>0</v>
      </c>
      <c r="P606" s="5">
        <f>VLOOKUP(CONCATENATE($F606," ",$G606),AllocFactorMatrix,(P$4+1),FALSE)*$E608</f>
        <v>0</v>
      </c>
      <c r="Q606" s="5">
        <f>VLOOKUP(CONCATENATE($F606," ",$G606),AllocFactorMatrix,(Q$4+1),FALSE)*$E608</f>
        <v>0</v>
      </c>
      <c r="R606" s="5">
        <f>VLOOKUP(CONCATENATE($F606," ",$G606),AllocFactorMatrix,(R$4+1),FALSE)*$E608</f>
        <v>0</v>
      </c>
      <c r="S606" s="5">
        <f t="shared" si="331"/>
        <v>0</v>
      </c>
      <c r="T606" s="5">
        <f>VLOOKUP(CONCATENATE($F606," ",$G606),AllocFactorMatrix,(T$4+1),FALSE)*$E608</f>
        <v>0</v>
      </c>
      <c r="U606" s="5">
        <f>VLOOKUP(CONCATENATE($F606," ",$G606),AllocFactorMatrix,(U$4+1),FALSE)*$E608</f>
        <v>0</v>
      </c>
      <c r="V606" s="5">
        <f>VLOOKUP(CONCATENATE($F606," ",$G606),AllocFactorMatrix,(V$4+1),FALSE)*$E608</f>
        <v>0</v>
      </c>
      <c r="W606" s="5">
        <f>VLOOKUP(CONCATENATE($F606," ",$G606),AllocFactorMatrix,(W$4+1),FALSE)*$E608</f>
        <v>0</v>
      </c>
      <c r="X606" s="5">
        <f t="shared" si="332"/>
        <v>0</v>
      </c>
      <c r="Y606" s="5">
        <f>VLOOKUP(CONCATENATE($F606," ",$G606),AllocFactorMatrix,(Y$4+1),FALSE)*$E608</f>
        <v>0</v>
      </c>
      <c r="Z606" s="5">
        <f>VLOOKUP(CONCATENATE($F606," ",$G606),AllocFactorMatrix,(Z$4+1),FALSE)*$E608</f>
        <v>0</v>
      </c>
      <c r="AA606" s="5">
        <f t="shared" si="330"/>
        <v>0</v>
      </c>
      <c r="AB606" s="5">
        <f>VLOOKUP(CONCATENATE($F606," ",$G606),AllocFactorMatrix,(AB$4+1),FALSE)*$E608</f>
        <v>0</v>
      </c>
      <c r="AC606" s="5">
        <f>VLOOKUP(CONCATENATE($F606," ",$G606),AllocFactorMatrix,(AC$4+1),FALSE)*$E608</f>
        <v>0</v>
      </c>
      <c r="AD606" s="5">
        <f>VLOOKUP(CONCATENATE($F606," ",$G606),AllocFactorMatrix,(AD$4+1),FALSE)*$E608</f>
        <v>0</v>
      </c>
    </row>
    <row r="607" spans="1:30" hidden="1" outlineLevel="1">
      <c r="E607" s="55"/>
      <c r="F607" s="52" t="str">
        <f>F608</f>
        <v>PROD_DEMAND</v>
      </c>
      <c r="G607" s="55" t="str">
        <f>$G$14</f>
        <v>CUSTOMER</v>
      </c>
      <c r="H607" s="4">
        <f t="shared" si="328"/>
        <v>0</v>
      </c>
      <c r="I607" s="5">
        <f>VLOOKUP(CONCATENATE($F607," ",$G607),AllocFactorMatrix,(I$4+1),FALSE)*$E608</f>
        <v>0</v>
      </c>
      <c r="J607" s="5">
        <f>VLOOKUP(CONCATENATE($F607," ",$G607),AllocFactorMatrix,(J$4+1),FALSE)*$E608</f>
        <v>0</v>
      </c>
      <c r="K607" s="5">
        <f>VLOOKUP(CONCATENATE($F607," ",$G607),AllocFactorMatrix,(K$4+1),FALSE)*$E608</f>
        <v>0</v>
      </c>
      <c r="L607" s="5">
        <f>VLOOKUP(CONCATENATE($F607," ",$G607),AllocFactorMatrix,(L$4+1),FALSE)*$E608</f>
        <v>0</v>
      </c>
      <c r="M607" s="5">
        <f>VLOOKUP(CONCATENATE($F607," ",$G607),AllocFactorMatrix,(M$4+1),FALSE)*$E608</f>
        <v>0</v>
      </c>
      <c r="N607" s="5">
        <f t="shared" si="329"/>
        <v>0</v>
      </c>
      <c r="O607" s="5">
        <f>VLOOKUP(CONCATENATE($F607," ",$G607),AllocFactorMatrix,(O$4+1),FALSE)*$E608</f>
        <v>0</v>
      </c>
      <c r="P607" s="5">
        <f>VLOOKUP(CONCATENATE($F607," ",$G607),AllocFactorMatrix,(P$4+1),FALSE)*$E608</f>
        <v>0</v>
      </c>
      <c r="Q607" s="5">
        <f>VLOOKUP(CONCATENATE($F607," ",$G607),AllocFactorMatrix,(Q$4+1),FALSE)*$E608</f>
        <v>0</v>
      </c>
      <c r="R607" s="5">
        <f>VLOOKUP(CONCATENATE($F607," ",$G607),AllocFactorMatrix,(R$4+1),FALSE)*$E608</f>
        <v>0</v>
      </c>
      <c r="S607" s="5">
        <f t="shared" si="331"/>
        <v>0</v>
      </c>
      <c r="T607" s="5">
        <f>VLOOKUP(CONCATENATE($F607," ",$G607),AllocFactorMatrix,(T$4+1),FALSE)*$E608</f>
        <v>0</v>
      </c>
      <c r="U607" s="5">
        <f>VLOOKUP(CONCATENATE($F607," ",$G607),AllocFactorMatrix,(U$4+1),FALSE)*$E608</f>
        <v>0</v>
      </c>
      <c r="V607" s="5">
        <f>VLOOKUP(CONCATENATE($F607," ",$G607),AllocFactorMatrix,(V$4+1),FALSE)*$E608</f>
        <v>0</v>
      </c>
      <c r="W607" s="5">
        <f>VLOOKUP(CONCATENATE($F607," ",$G607),AllocFactorMatrix,(W$4+1),FALSE)*$E608</f>
        <v>0</v>
      </c>
      <c r="X607" s="5">
        <f t="shared" si="332"/>
        <v>0</v>
      </c>
      <c r="Y607" s="5">
        <f>VLOOKUP(CONCATENATE($F607," ",$G607),AllocFactorMatrix,(Y$4+1),FALSE)*$E608</f>
        <v>0</v>
      </c>
      <c r="Z607" s="5">
        <f>VLOOKUP(CONCATENATE($F607," ",$G607),AllocFactorMatrix,(Z$4+1),FALSE)*$E608</f>
        <v>0</v>
      </c>
      <c r="AA607" s="5">
        <f t="shared" si="330"/>
        <v>0</v>
      </c>
      <c r="AB607" s="5">
        <f>VLOOKUP(CONCATENATE($F607," ",$G607),AllocFactorMatrix,(AB$4+1),FALSE)*$E608</f>
        <v>0</v>
      </c>
      <c r="AC607" s="5">
        <f>VLOOKUP(CONCATENATE($F607," ",$G607),AllocFactorMatrix,(AC$4+1),FALSE)*$E608</f>
        <v>0</v>
      </c>
      <c r="AD607" s="5">
        <f>VLOOKUP(CONCATENATE($F607," ",$G607),AllocFactorMatrix,(AD$4+1),FALSE)*$E608</f>
        <v>0</v>
      </c>
    </row>
    <row r="608" spans="1:30" collapsed="1">
      <c r="D608" s="1" t="str">
        <f>+D2080</f>
        <v>Adj 41 - Plant Maintenance Normalization</v>
      </c>
      <c r="E608" s="61">
        <f>+ROUND(E2080/8,0)</f>
        <v>-34292</v>
      </c>
      <c r="F608" s="10" t="str">
        <f>+F2080</f>
        <v>PROD_DEMAND</v>
      </c>
      <c r="G608" s="55" t="str">
        <f>$G$15</f>
        <v>TOTAL</v>
      </c>
      <c r="H608" s="4">
        <f t="shared" si="328"/>
        <v>-34291.999999999993</v>
      </c>
      <c r="I608" s="5">
        <f>VLOOKUP(CONCATENATE($F608," ",$G608),AllocFactorMatrix,(I$4+1),FALSE)*$E608</f>
        <v>-16891.65590874802</v>
      </c>
      <c r="J608" s="5">
        <f>VLOOKUP(CONCATENATE($F608," ",$G608),AllocFactorMatrix,(J$4+1),FALSE)*$E608</f>
        <v>-835.01490923936399</v>
      </c>
      <c r="K608" s="5">
        <f>VLOOKUP(CONCATENATE($F608," ",$G608),AllocFactorMatrix,(K$4+1),FALSE)*$E608</f>
        <v>-3058.6117571836267</v>
      </c>
      <c r="L608" s="5">
        <f>VLOOKUP(CONCATENATE($F608," ",$G608),AllocFactorMatrix,(L$4+1),FALSE)*$E608</f>
        <v>-96.274238827874171</v>
      </c>
      <c r="M608" s="5">
        <f>VLOOKUP(CONCATENATE($F608," ",$G608),AllocFactorMatrix,(M$4+1),FALSE)*$E608</f>
        <v>-9.0282900558497605</v>
      </c>
      <c r="N608" s="5">
        <f t="shared" si="329"/>
        <v>-3163.9142860673505</v>
      </c>
      <c r="O608" s="5">
        <f>VLOOKUP(CONCATENATE($F608," ",$G608),AllocFactorMatrix,(O$4+1),FALSE)*$E608</f>
        <v>-2325.0207354382037</v>
      </c>
      <c r="P608" s="5">
        <f>VLOOKUP(CONCATENATE($F608," ",$G608),AllocFactorMatrix,(P$4+1),FALSE)*$E608</f>
        <v>-433.21910004571276</v>
      </c>
      <c r="Q608" s="5">
        <f>VLOOKUP(CONCATENATE($F608," ",$G608),AllocFactorMatrix,(Q$4+1),FALSE)*$E608</f>
        <v>-195.76364477080676</v>
      </c>
      <c r="R608" s="5">
        <f>VLOOKUP(CONCATENATE($F608," ",$G608),AllocFactorMatrix,(R$4+1),FALSE)*$E608</f>
        <v>-8.8032722789840676</v>
      </c>
      <c r="S608" s="5">
        <f t="shared" si="331"/>
        <v>-2962.8067525337074</v>
      </c>
      <c r="T608" s="5">
        <f>VLOOKUP(CONCATENATE($F608," ",$G608),AllocFactorMatrix,(T$4+1),FALSE)*$E608</f>
        <v>-81.218929454603696</v>
      </c>
      <c r="U608" s="5">
        <f>VLOOKUP(CONCATENATE($F608," ",$G608),AllocFactorMatrix,(U$4+1),FALSE)*$E608</f>
        <v>-1329.1339422937074</v>
      </c>
      <c r="V608" s="5">
        <f>VLOOKUP(CONCATENATE($F608," ",$G608),AllocFactorMatrix,(V$4+1),FALSE)*$E608</f>
        <v>-7024.5102316180682</v>
      </c>
      <c r="W608" s="5">
        <f>VLOOKUP(CONCATENATE($F608," ",$G608),AllocFactorMatrix,(W$4+1),FALSE)*$E608</f>
        <v>-1268.5101217436797</v>
      </c>
      <c r="X608" s="5">
        <f t="shared" si="332"/>
        <v>-9703.3732251100591</v>
      </c>
      <c r="Y608" s="5">
        <f>VLOOKUP(CONCATENATE($F608," ",$G608),AllocFactorMatrix,(Y$4+1),FALSE)*$E608</f>
        <v>-714.01017850896096</v>
      </c>
      <c r="Z608" s="5">
        <f>VLOOKUP(CONCATENATE($F608," ",$G608),AllocFactorMatrix,(Z$4+1),FALSE)*$E608</f>
        <v>-11.959397562750382</v>
      </c>
      <c r="AA608" s="5">
        <f t="shared" si="330"/>
        <v>-725.96957607171134</v>
      </c>
      <c r="AB608" s="5">
        <f>VLOOKUP(CONCATENATE($F608," ",$G608),AllocFactorMatrix,(AB$4+1),FALSE)*$E608</f>
        <v>-9.2653422297784278</v>
      </c>
      <c r="AC608" s="5">
        <f>VLOOKUP(CONCATENATE($F608," ",$G608),AllocFactorMatrix,(AC$4+1),FALSE)*$E608</f>
        <v>0</v>
      </c>
      <c r="AD608" s="5">
        <f>VLOOKUP(CONCATENATE($F608," ",$G608),AllocFactorMatrix,(AD$4+1),FALSE)*$E608</f>
        <v>0</v>
      </c>
    </row>
    <row r="609" spans="1:30" hidden="1" outlineLevel="1">
      <c r="E609" s="55"/>
      <c r="F609" s="52" t="str">
        <f>F616</f>
        <v>TDOMX</v>
      </c>
      <c r="G609" s="55" t="str">
        <f>$G$8</f>
        <v>PRODUCTION</v>
      </c>
      <c r="H609" s="4">
        <f t="shared" ref="H609:H616" ca="1" si="333">SUBTOTAL(9,I609:AD609)</f>
        <v>4.3057753582502208E-13</v>
      </c>
      <c r="I609" s="5">
        <f ca="1">VLOOKUP(CONCATENATE($F609," ",$G609),AllocFactorMatrix,(I$4+1),FALSE)*$E616</f>
        <v>3.5386147406486567E-13</v>
      </c>
      <c r="J609" s="5">
        <f ca="1">VLOOKUP(CONCATENATE($F609," ",$G609),AllocFactorMatrix,(J$4+1),FALSE)*$E616</f>
        <v>1.2440442447592936E-14</v>
      </c>
      <c r="K609" s="5">
        <f ca="1">VLOOKUP(CONCATENATE($F609," ",$G609),AllocFactorMatrix,(K$4+1),FALSE)*$E616</f>
        <v>4.4232684258108208E-14</v>
      </c>
      <c r="L609" s="5">
        <f ca="1">VLOOKUP(CONCATENATE($F609," ",$G609),AllocFactorMatrix,(L$4+1),FALSE)*$E616</f>
        <v>0</v>
      </c>
      <c r="M609" s="5">
        <f ca="1">VLOOKUP(CONCATENATE($F609," ",$G609),AllocFactorMatrix,(M$4+1),FALSE)*$E616</f>
        <v>0</v>
      </c>
      <c r="N609" s="5">
        <f t="shared" ref="N609:N616" ca="1" si="334">SUBTOTAL(9,K609:M609)</f>
        <v>4.4232684258108208E-14</v>
      </c>
      <c r="O609" s="5">
        <f ca="1">VLOOKUP(CONCATENATE($F609," ",$G609),AllocFactorMatrix,(O$4+1),FALSE)*$E616</f>
        <v>0</v>
      </c>
      <c r="P609" s="5">
        <f ca="1">VLOOKUP(CONCATENATE($F609," ",$G609),AllocFactorMatrix,(P$4+1),FALSE)*$E616</f>
        <v>1.0367035372994112E-14</v>
      </c>
      <c r="Q609" s="5">
        <f ca="1">VLOOKUP(CONCATENATE($F609," ",$G609),AllocFactorMatrix,(Q$4+1),FALSE)*$E616</f>
        <v>0</v>
      </c>
      <c r="R609" s="5">
        <f ca="1">VLOOKUP(CONCATENATE($F609," ",$G609),AllocFactorMatrix,(R$4+1),FALSE)*$E616</f>
        <v>0</v>
      </c>
      <c r="S609" s="5">
        <f ca="1">SUBTOTAL(9,O609:R609)</f>
        <v>1.0367035372994112E-14</v>
      </c>
      <c r="T609" s="5">
        <f ca="1">VLOOKUP(CONCATENATE($F609," ",$G609),AllocFactorMatrix,(T$4+1),FALSE)*$E616</f>
        <v>-4.3195980720808807E-15</v>
      </c>
      <c r="U609" s="5">
        <f ca="1">VLOOKUP(CONCATENATE($F609," ",$G609),AllocFactorMatrix,(U$4+1),FALSE)*$E616</f>
        <v>2.4880884895185871E-14</v>
      </c>
      <c r="V609" s="5">
        <f ca="1">VLOOKUP(CONCATENATE($F609," ",$G609),AllocFactorMatrix,(V$4+1),FALSE)*$E616</f>
        <v>0</v>
      </c>
      <c r="W609" s="5">
        <f ca="1">VLOOKUP(CONCATENATE($F609," ",$G609),AllocFactorMatrix,(W$4+1),FALSE)*$E616</f>
        <v>0</v>
      </c>
      <c r="X609" s="5">
        <f ca="1">SUBTOTAL(9,T609:W609)</f>
        <v>2.056128682310499E-14</v>
      </c>
      <c r="Y609" s="5">
        <f ca="1">VLOOKUP(CONCATENATE($F609," ",$G609),AllocFactorMatrix,(Y$4+1),FALSE)*$E616</f>
        <v>-1.1058171064527052E-14</v>
      </c>
      <c r="Z609" s="5">
        <f ca="1">VLOOKUP(CONCATENATE($F609," ",$G609),AllocFactorMatrix,(Z$4+1),FALSE)*$E616</f>
        <v>0</v>
      </c>
      <c r="AA609" s="5">
        <f t="shared" ref="AA609:AA616" ca="1" si="335">SUBTOTAL(9,Y609:Z609)</f>
        <v>-1.1058171064527052E-14</v>
      </c>
      <c r="AB609" s="5">
        <f ca="1">VLOOKUP(CONCATENATE($F609," ",$G609),AllocFactorMatrix,(AB$4+1),FALSE)*$E616</f>
        <v>1.7278392288323519E-16</v>
      </c>
      <c r="AC609" s="5">
        <f ca="1">VLOOKUP(CONCATENATE($F609," ",$G609),AllocFactorMatrix,(AC$4+1),FALSE)*$E616</f>
        <v>0</v>
      </c>
      <c r="AD609" s="5">
        <f ca="1">VLOOKUP(CONCATENATE($F609," ",$G609),AllocFactorMatrix,(AD$4+1),FALSE)*$E616</f>
        <v>0</v>
      </c>
    </row>
    <row r="610" spans="1:30" hidden="1" outlineLevel="1">
      <c r="E610" s="55"/>
      <c r="F610" s="52" t="str">
        <f>F616</f>
        <v>TDOMX</v>
      </c>
      <c r="G610" s="55" t="str">
        <f>$G$9</f>
        <v>BULKTRAN</v>
      </c>
      <c r="H610" s="4">
        <f t="shared" ca="1" si="333"/>
        <v>2304.2540348791308</v>
      </c>
      <c r="I610" s="5">
        <f ca="1">VLOOKUP(CONCATENATE($F610," ",$G610),AllocFactorMatrix,(I$4+1),FALSE)*$E616</f>
        <v>1135.036343273141</v>
      </c>
      <c r="J610" s="5">
        <f ca="1">VLOOKUP(CONCATENATE($F610," ",$G610),AllocFactorMatrix,(J$4+1),FALSE)*$E616</f>
        <v>56.108902187070939</v>
      </c>
      <c r="K610" s="5">
        <f ca="1">VLOOKUP(CONCATENATE($F610," ",$G610),AllocFactorMatrix,(K$4+1),FALSE)*$E616</f>
        <v>205.52369306599567</v>
      </c>
      <c r="L610" s="5">
        <f ca="1">VLOOKUP(CONCATENATE($F610," ",$G610),AllocFactorMatrix,(L$4+1),FALSE)*$E616</f>
        <v>6.4691561668624225</v>
      </c>
      <c r="M610" s="5">
        <f ca="1">VLOOKUP(CONCATENATE($F610," ",$G610),AllocFactorMatrix,(M$4+1),FALSE)*$E616</f>
        <v>0.60665676511288225</v>
      </c>
      <c r="N610" s="5">
        <f t="shared" ca="1" si="334"/>
        <v>212.59950599797099</v>
      </c>
      <c r="O610" s="5">
        <f ca="1">VLOOKUP(CONCATENATE($F610," ",$G610),AllocFactorMatrix,(O$4+1),FALSE)*$E616</f>
        <v>156.22997815266319</v>
      </c>
      <c r="P610" s="5">
        <f ca="1">VLOOKUP(CONCATENATE($F610," ",$G610),AllocFactorMatrix,(P$4+1),FALSE)*$E616</f>
        <v>29.110196525925581</v>
      </c>
      <c r="Q610" s="5">
        <f ca="1">VLOOKUP(CONCATENATE($F610," ",$G610),AllocFactorMatrix,(Q$4+1),FALSE)*$E616</f>
        <v>13.15435577819248</v>
      </c>
      <c r="R610" s="5">
        <f ca="1">VLOOKUP(CONCATENATE($F610," ",$G610),AllocFactorMatrix,(R$4+1),FALSE)*$E616</f>
        <v>0.59153667528836607</v>
      </c>
      <c r="S610" s="5">
        <f t="shared" ref="S610:S616" ca="1" si="336">SUBTOTAL(9,O610:R610)</f>
        <v>199.08606713206959</v>
      </c>
      <c r="T610" s="5">
        <f ca="1">VLOOKUP(CONCATENATE($F610," ",$G610),AllocFactorMatrix,(T$4+1),FALSE)*$E616</f>
        <v>5.4575132947723715</v>
      </c>
      <c r="U610" s="5">
        <f ca="1">VLOOKUP(CONCATENATE($F610," ",$G610),AllocFactorMatrix,(U$4+1),FALSE)*$E616</f>
        <v>89.311275207776802</v>
      </c>
      <c r="V610" s="5">
        <f ca="1">VLOOKUP(CONCATENATE($F610," ",$G610),AllocFactorMatrix,(V$4+1),FALSE)*$E616</f>
        <v>472.01259898097749</v>
      </c>
      <c r="W610" s="5">
        <f ca="1">VLOOKUP(CONCATENATE($F610," ",$G610),AllocFactorMatrix,(W$4+1),FALSE)*$E616</f>
        <v>85.237652114571702</v>
      </c>
      <c r="X610" s="5">
        <f t="shared" ref="X610:X616" ca="1" si="337">SUBTOTAL(9,T610:W610)</f>
        <v>652.0190395980984</v>
      </c>
      <c r="Y610" s="5">
        <f ca="1">VLOOKUP(CONCATENATE($F610," ",$G610),AllocFactorMatrix,(Y$4+1),FALSE)*$E616</f>
        <v>47.977978384872351</v>
      </c>
      <c r="Z610" s="5">
        <f ca="1">VLOOKUP(CONCATENATE($F610," ",$G610),AllocFactorMatrix,(Z$4+1),FALSE)*$E616</f>
        <v>0.80361279857375534</v>
      </c>
      <c r="AA610" s="5">
        <f t="shared" ca="1" si="335"/>
        <v>48.781591183446103</v>
      </c>
      <c r="AB610" s="5">
        <f ca="1">VLOOKUP(CONCATENATE($F610," ",$G610),AllocFactorMatrix,(AB$4+1),FALSE)*$E616</f>
        <v>0.62258550733415818</v>
      </c>
      <c r="AC610" s="5">
        <f ca="1">VLOOKUP(CONCATENATE($F610," ",$G610),AllocFactorMatrix,(AC$4+1),FALSE)*$E616</f>
        <v>0</v>
      </c>
      <c r="AD610" s="5">
        <f ca="1">VLOOKUP(CONCATENATE($F610," ",$G610),AllocFactorMatrix,(AD$4+1),FALSE)*$E616</f>
        <v>0</v>
      </c>
    </row>
    <row r="611" spans="1:30" hidden="1" outlineLevel="1">
      <c r="E611" s="55"/>
      <c r="F611" s="52" t="str">
        <f>F616</f>
        <v>TDOMX</v>
      </c>
      <c r="G611" s="55" t="str">
        <f>$G$10</f>
        <v>SUBTRAN</v>
      </c>
      <c r="H611" s="4">
        <f t="shared" ca="1" si="333"/>
        <v>506.84031046566736</v>
      </c>
      <c r="I611" s="5">
        <f ca="1">VLOOKUP(CONCATENATE($F611," ",$G611),AllocFactorMatrix,(I$4+1),FALSE)*$E616</f>
        <v>246.76404055285522</v>
      </c>
      <c r="J611" s="5">
        <f ca="1">VLOOKUP(CONCATENATE($F611," ",$G611),AllocFactorMatrix,(J$4+1),FALSE)*$E616</f>
        <v>11.909155402770791</v>
      </c>
      <c r="K611" s="5">
        <f ca="1">VLOOKUP(CONCATENATE($F611," ",$G611),AllocFactorMatrix,(K$4+1),FALSE)*$E616</f>
        <v>43.324925052563003</v>
      </c>
      <c r="L611" s="5">
        <f ca="1">VLOOKUP(CONCATENATE($F611," ",$G611),AllocFactorMatrix,(L$4+1),FALSE)*$E616</f>
        <v>1.3382661714043993</v>
      </c>
      <c r="M611" s="5">
        <f ca="1">VLOOKUP(CONCATENATE($F611," ",$G611),AllocFactorMatrix,(M$4+1),FALSE)*$E616</f>
        <v>0.16667397399984399</v>
      </c>
      <c r="N611" s="5">
        <f t="shared" ca="1" si="334"/>
        <v>44.829865197967244</v>
      </c>
      <c r="O611" s="5">
        <f ca="1">VLOOKUP(CONCATENATE($F611," ",$G611),AllocFactorMatrix,(O$4+1),FALSE)*$E616</f>
        <v>32.732658037777313</v>
      </c>
      <c r="P611" s="5">
        <f ca="1">VLOOKUP(CONCATENATE($F611," ",$G611),AllocFactorMatrix,(P$4+1),FALSE)*$E616</f>
        <v>6.0849629512941101</v>
      </c>
      <c r="Q611" s="5">
        <f ca="1">VLOOKUP(CONCATENATE($F611," ",$G611),AllocFactorMatrix,(Q$4+1),FALSE)*$E616</f>
        <v>3.6206254607008068</v>
      </c>
      <c r="R611" s="5">
        <f ca="1">VLOOKUP(CONCATENATE($F611," ",$G611),AllocFactorMatrix,(R$4+1),FALSE)*$E616</f>
        <v>0</v>
      </c>
      <c r="S611" s="5">
        <f t="shared" ca="1" si="336"/>
        <v>42.43824644977223</v>
      </c>
      <c r="T611" s="5">
        <f ca="1">VLOOKUP(CONCATENATE($F611," ",$G611),AllocFactorMatrix,(T$4+1),FALSE)*$E616</f>
        <v>1.1429682149695477</v>
      </c>
      <c r="U611" s="5">
        <f ca="1">VLOOKUP(CONCATENATE($F611," ",$G611),AllocFactorMatrix,(U$4+1),FALSE)*$E616</f>
        <v>18.711042250651087</v>
      </c>
      <c r="V611" s="5">
        <f ca="1">VLOOKUP(CONCATENATE($F611," ",$G611),AllocFactorMatrix,(V$4+1),FALSE)*$E616</f>
        <v>130.35390195529115</v>
      </c>
      <c r="W611" s="5">
        <f ca="1">VLOOKUP(CONCATENATE($F611," ",$G611),AllocFactorMatrix,(W$4+1),FALSE)*$E616</f>
        <v>0</v>
      </c>
      <c r="X611" s="5">
        <f t="shared" ca="1" si="337"/>
        <v>150.20791242091178</v>
      </c>
      <c r="Y611" s="5">
        <f ca="1">VLOOKUP(CONCATENATE($F611," ",$G611),AllocFactorMatrix,(Y$4+1),FALSE)*$E616</f>
        <v>9.8515710826111516</v>
      </c>
      <c r="Z611" s="5">
        <f ca="1">VLOOKUP(CONCATENATE($F611," ",$G611),AllocFactorMatrix,(Z$4+1),FALSE)*$E616</f>
        <v>0.16422595759504729</v>
      </c>
      <c r="AA611" s="5">
        <f t="shared" ca="1" si="335"/>
        <v>10.015797040206198</v>
      </c>
      <c r="AB611" s="5">
        <f ca="1">VLOOKUP(CONCATENATE($F611," ",$G611),AllocFactorMatrix,(AB$4+1),FALSE)*$E616</f>
        <v>0.13155431397422324</v>
      </c>
      <c r="AC611" s="5">
        <f ca="1">VLOOKUP(CONCATENATE($F611," ",$G611),AllocFactorMatrix,(AC$4+1),FALSE)*$E616</f>
        <v>0.44731279101858545</v>
      </c>
      <c r="AD611" s="5">
        <f ca="1">VLOOKUP(CONCATENATE($F611," ",$G611),AllocFactorMatrix,(AD$4+1),FALSE)*$E616</f>
        <v>9.6426296191129052E-2</v>
      </c>
    </row>
    <row r="612" spans="1:30" hidden="1" outlineLevel="1">
      <c r="E612" s="55"/>
      <c r="F612" s="52" t="str">
        <f>F616</f>
        <v>TDOMX</v>
      </c>
      <c r="G612" s="55" t="str">
        <f>$G$11</f>
        <v>DISTPRI</v>
      </c>
      <c r="H612" s="4">
        <f t="shared" ca="1" si="333"/>
        <v>12601.836841128677</v>
      </c>
      <c r="I612" s="5">
        <f ca="1">VLOOKUP(CONCATENATE($F612," ",$G612),AllocFactorMatrix,(I$4+1),FALSE)*$E616</f>
        <v>8422.3450359134204</v>
      </c>
      <c r="J612" s="5">
        <f ca="1">VLOOKUP(CONCATENATE($F612," ",$G612),AllocFactorMatrix,(J$4+1),FALSE)*$E616</f>
        <v>397.00735815013297</v>
      </c>
      <c r="K612" s="5">
        <f ca="1">VLOOKUP(CONCATENATE($F612," ",$G612),AllocFactorMatrix,(K$4+1),FALSE)*$E616</f>
        <v>1441.558083119198</v>
      </c>
      <c r="L612" s="5">
        <f ca="1">VLOOKUP(CONCATENATE($F612," ",$G612),AllocFactorMatrix,(L$4+1),FALSE)*$E616</f>
        <v>44.551645820077383</v>
      </c>
      <c r="M612" s="5">
        <f ca="1">VLOOKUP(CONCATENATE($F612," ",$G612),AllocFactorMatrix,(M$4+1),FALSE)*$E616</f>
        <v>0</v>
      </c>
      <c r="N612" s="5">
        <f t="shared" ca="1" si="334"/>
        <v>1486.1097289392753</v>
      </c>
      <c r="O612" s="5">
        <f ca="1">VLOOKUP(CONCATENATE($F612," ",$G612),AllocFactorMatrix,(O$4+1),FALSE)*$E616</f>
        <v>1080.9165995304568</v>
      </c>
      <c r="P612" s="5">
        <f ca="1">VLOOKUP(CONCATENATE($F612," ",$G612),AllocFactorMatrix,(P$4+1),FALSE)*$E616</f>
        <v>201.32078940176797</v>
      </c>
      <c r="Q612" s="5">
        <f ca="1">VLOOKUP(CONCATENATE($F612," ",$G612),AllocFactorMatrix,(Q$4+1),FALSE)*$E616</f>
        <v>0</v>
      </c>
      <c r="R612" s="5">
        <f ca="1">VLOOKUP(CONCATENATE($F612," ",$G612),AllocFactorMatrix,(R$4+1),FALSE)*$E616</f>
        <v>0</v>
      </c>
      <c r="S612" s="5">
        <f t="shared" ca="1" si="336"/>
        <v>1282.2373889322248</v>
      </c>
      <c r="T612" s="5">
        <f ca="1">VLOOKUP(CONCATENATE($F612," ",$G612),AllocFactorMatrix,(T$4+1),FALSE)*$E616</f>
        <v>38.534010654996102</v>
      </c>
      <c r="U612" s="5">
        <f ca="1">VLOOKUP(CONCATENATE($F612," ",$G612),AllocFactorMatrix,(U$4+1),FALSE)*$E616</f>
        <v>621.46639532928748</v>
      </c>
      <c r="V612" s="5">
        <f ca="1">VLOOKUP(CONCATENATE($F612," ",$G612),AllocFactorMatrix,(V$4+1),FALSE)*$E616</f>
        <v>0</v>
      </c>
      <c r="W612" s="5">
        <f ca="1">VLOOKUP(CONCATENATE($F612," ",$G612),AllocFactorMatrix,(W$4+1),FALSE)*$E616</f>
        <v>0</v>
      </c>
      <c r="X612" s="5">
        <f t="shared" ca="1" si="337"/>
        <v>660.00040598428359</v>
      </c>
      <c r="Y612" s="5">
        <f ca="1">VLOOKUP(CONCATENATE($F612," ",$G612),AllocFactorMatrix,(Y$4+1),FALSE)*$E616</f>
        <v>325.94602894556385</v>
      </c>
      <c r="Z612" s="5">
        <f ca="1">VLOOKUP(CONCATENATE($F612," ",$G612),AllocFactorMatrix,(Z$4+1),FALSE)*$E616</f>
        <v>5.438055682685297</v>
      </c>
      <c r="AA612" s="5">
        <f t="shared" ca="1" si="335"/>
        <v>331.38408462824913</v>
      </c>
      <c r="AB612" s="5">
        <f ca="1">VLOOKUP(CONCATENATE($F612," ",$G612),AllocFactorMatrix,(AB$4+1),FALSE)*$E616</f>
        <v>4.4057362916817429</v>
      </c>
      <c r="AC612" s="5">
        <f ca="1">VLOOKUP(CONCATENATE($F612," ",$G612),AllocFactorMatrix,(AC$4+1),FALSE)*$E616</f>
        <v>15.093440448236976</v>
      </c>
      <c r="AD612" s="5">
        <f ca="1">VLOOKUP(CONCATENATE($F612," ",$G612),AllocFactorMatrix,(AD$4+1),FALSE)*$E616</f>
        <v>3.2536618411709912</v>
      </c>
    </row>
    <row r="613" spans="1:30" hidden="1" outlineLevel="1">
      <c r="E613" s="55"/>
      <c r="F613" s="52" t="str">
        <f>F616</f>
        <v>TDOMX</v>
      </c>
      <c r="G613" s="55" t="str">
        <f>$G$12</f>
        <v>DISTSEC</v>
      </c>
      <c r="H613" s="4">
        <f t="shared" ca="1" si="333"/>
        <v>5200.9330619121192</v>
      </c>
      <c r="I613" s="5">
        <f ca="1">VLOOKUP(CONCATENATE($F613," ",$G613),AllocFactorMatrix,(I$4+1),FALSE)*$E616</f>
        <v>3888.7452000858739</v>
      </c>
      <c r="J613" s="5">
        <f ca="1">VLOOKUP(CONCATENATE($F613," ",$G613),AllocFactorMatrix,(J$4+1),FALSE)*$E616</f>
        <v>187.47764547567235</v>
      </c>
      <c r="K613" s="5">
        <f ca="1">VLOOKUP(CONCATENATE($F613," ",$G613),AllocFactorMatrix,(K$4+1),FALSE)*$E616</f>
        <v>565.69818535189756</v>
      </c>
      <c r="L613" s="5">
        <f ca="1">VLOOKUP(CONCATENATE($F613," ",$G613),AllocFactorMatrix,(L$4+1),FALSE)*$E616</f>
        <v>0</v>
      </c>
      <c r="M613" s="5">
        <f ca="1">VLOOKUP(CONCATENATE($F613," ",$G613),AllocFactorMatrix,(M$4+1),FALSE)*$E616</f>
        <v>0</v>
      </c>
      <c r="N613" s="5">
        <f t="shared" ca="1" si="334"/>
        <v>565.69818535189756</v>
      </c>
      <c r="O613" s="5">
        <f ca="1">VLOOKUP(CONCATENATE($F613," ",$G613),AllocFactorMatrix,(O$4+1),FALSE)*$E616</f>
        <v>360.4650855382236</v>
      </c>
      <c r="P613" s="5">
        <f ca="1">VLOOKUP(CONCATENATE($F613," ",$G613),AllocFactorMatrix,(P$4+1),FALSE)*$E616</f>
        <v>0</v>
      </c>
      <c r="Q613" s="5">
        <f ca="1">VLOOKUP(CONCATENATE($F613," ",$G613),AllocFactorMatrix,(Q$4+1),FALSE)*$E616</f>
        <v>0</v>
      </c>
      <c r="R613" s="5">
        <f ca="1">VLOOKUP(CONCATENATE($F613," ",$G613),AllocFactorMatrix,(R$4+1),FALSE)*$E616</f>
        <v>0</v>
      </c>
      <c r="S613" s="5">
        <f t="shared" ca="1" si="336"/>
        <v>360.4650855382236</v>
      </c>
      <c r="T613" s="5">
        <f ca="1">VLOOKUP(CONCATENATE($F613," ",$G613),AllocFactorMatrix,(T$4+1),FALSE)*$E616</f>
        <v>9.7462197053585662</v>
      </c>
      <c r="U613" s="5">
        <f ca="1">VLOOKUP(CONCATENATE($F613," ",$G613),AllocFactorMatrix,(U$4+1),FALSE)*$E616</f>
        <v>0</v>
      </c>
      <c r="V613" s="5">
        <f ca="1">VLOOKUP(CONCATENATE($F613," ",$G613),AllocFactorMatrix,(V$4+1),FALSE)*$E616</f>
        <v>0</v>
      </c>
      <c r="W613" s="5">
        <f ca="1">VLOOKUP(CONCATENATE($F613," ",$G613),AllocFactorMatrix,(W$4+1),FALSE)*$E616</f>
        <v>0</v>
      </c>
      <c r="X613" s="5">
        <f t="shared" ca="1" si="337"/>
        <v>9.7462197053585662</v>
      </c>
      <c r="Y613" s="5">
        <f ca="1">VLOOKUP(CONCATENATE($F613," ",$G613),AllocFactorMatrix,(Y$4+1),FALSE)*$E616</f>
        <v>132.95541749055937</v>
      </c>
      <c r="Z613" s="5">
        <f ca="1">VLOOKUP(CONCATENATE($F613," ",$G613),AllocFactorMatrix,(Z$4+1),FALSE)*$E616</f>
        <v>0</v>
      </c>
      <c r="AA613" s="5">
        <f t="shared" ca="1" si="335"/>
        <v>132.95541749055937</v>
      </c>
      <c r="AB613" s="5">
        <f ca="1">VLOOKUP(CONCATENATE($F613," ",$G613),AllocFactorMatrix,(AB$4+1),FALSE)*$E616</f>
        <v>1.3796826443157315</v>
      </c>
      <c r="AC613" s="5">
        <f ca="1">VLOOKUP(CONCATENATE($F613," ",$G613),AllocFactorMatrix,(AC$4+1),FALSE)*$E616</f>
        <v>46.845532246228004</v>
      </c>
      <c r="AD613" s="5">
        <f ca="1">VLOOKUP(CONCATENATE($F613," ",$G613),AllocFactorMatrix,(AD$4+1),FALSE)*$E616</f>
        <v>7.6200933739899659</v>
      </c>
    </row>
    <row r="614" spans="1:30" hidden="1" outlineLevel="1">
      <c r="E614" s="55"/>
      <c r="F614" s="52" t="str">
        <f>F616</f>
        <v>TDOMX</v>
      </c>
      <c r="G614" s="55" t="str">
        <f>$G$13</f>
        <v>ENERGY</v>
      </c>
      <c r="H614" s="4">
        <f t="shared" ca="1" si="333"/>
        <v>0</v>
      </c>
      <c r="I614" s="5">
        <f ca="1">VLOOKUP(CONCATENATE($F614," ",$G614),AllocFactorMatrix,(I$4+1),FALSE)*$E616</f>
        <v>0</v>
      </c>
      <c r="J614" s="5">
        <f ca="1">VLOOKUP(CONCATENATE($F614," ",$G614),AllocFactorMatrix,(J$4+1),FALSE)*$E616</f>
        <v>0</v>
      </c>
      <c r="K614" s="5">
        <f ca="1">VLOOKUP(CONCATENATE($F614," ",$G614),AllocFactorMatrix,(K$4+1),FALSE)*$E616</f>
        <v>0</v>
      </c>
      <c r="L614" s="5">
        <f ca="1">VLOOKUP(CONCATENATE($F614," ",$G614),AllocFactorMatrix,(L$4+1),FALSE)*$E616</f>
        <v>0</v>
      </c>
      <c r="M614" s="5">
        <f ca="1">VLOOKUP(CONCATENATE($F614," ",$G614),AllocFactorMatrix,(M$4+1),FALSE)*$E616</f>
        <v>0</v>
      </c>
      <c r="N614" s="5">
        <f t="shared" ca="1" si="334"/>
        <v>0</v>
      </c>
      <c r="O614" s="5">
        <f ca="1">VLOOKUP(CONCATENATE($F614," ",$G614),AllocFactorMatrix,(O$4+1),FALSE)*$E616</f>
        <v>0</v>
      </c>
      <c r="P614" s="5">
        <f ca="1">VLOOKUP(CONCATENATE($F614," ",$G614),AllocFactorMatrix,(P$4+1),FALSE)*$E616</f>
        <v>0</v>
      </c>
      <c r="Q614" s="5">
        <f ca="1">VLOOKUP(CONCATENATE($F614," ",$G614),AllocFactorMatrix,(Q$4+1),FALSE)*$E616</f>
        <v>0</v>
      </c>
      <c r="R614" s="5">
        <f ca="1">VLOOKUP(CONCATENATE($F614," ",$G614),AllocFactorMatrix,(R$4+1),FALSE)*$E616</f>
        <v>0</v>
      </c>
      <c r="S614" s="5">
        <f t="shared" ca="1" si="336"/>
        <v>0</v>
      </c>
      <c r="T614" s="5">
        <f ca="1">VLOOKUP(CONCATENATE($F614," ",$G614),AllocFactorMatrix,(T$4+1),FALSE)*$E616</f>
        <v>0</v>
      </c>
      <c r="U614" s="5">
        <f ca="1">VLOOKUP(CONCATENATE($F614," ",$G614),AllocFactorMatrix,(U$4+1),FALSE)*$E616</f>
        <v>0</v>
      </c>
      <c r="V614" s="5">
        <f ca="1">VLOOKUP(CONCATENATE($F614," ",$G614),AllocFactorMatrix,(V$4+1),FALSE)*$E616</f>
        <v>0</v>
      </c>
      <c r="W614" s="5">
        <f ca="1">VLOOKUP(CONCATENATE($F614," ",$G614),AllocFactorMatrix,(W$4+1),FALSE)*$E616</f>
        <v>0</v>
      </c>
      <c r="X614" s="5">
        <f t="shared" ca="1" si="337"/>
        <v>0</v>
      </c>
      <c r="Y614" s="5">
        <f ca="1">VLOOKUP(CONCATENATE($F614," ",$G614),AllocFactorMatrix,(Y$4+1),FALSE)*$E616</f>
        <v>0</v>
      </c>
      <c r="Z614" s="5">
        <f ca="1">VLOOKUP(CONCATENATE($F614," ",$G614),AllocFactorMatrix,(Z$4+1),FALSE)*$E616</f>
        <v>0</v>
      </c>
      <c r="AA614" s="5">
        <f t="shared" ca="1" si="335"/>
        <v>0</v>
      </c>
      <c r="AB614" s="5">
        <f ca="1">VLOOKUP(CONCATENATE($F614," ",$G614),AllocFactorMatrix,(AB$4+1),FALSE)*$E616</f>
        <v>0</v>
      </c>
      <c r="AC614" s="5">
        <f ca="1">VLOOKUP(CONCATENATE($F614," ",$G614),AllocFactorMatrix,(AC$4+1),FALSE)*$E616</f>
        <v>0</v>
      </c>
      <c r="AD614" s="5">
        <f ca="1">VLOOKUP(CONCATENATE($F614," ",$G614),AllocFactorMatrix,(AD$4+1),FALSE)*$E616</f>
        <v>0</v>
      </c>
    </row>
    <row r="615" spans="1:30" hidden="1" outlineLevel="1">
      <c r="E615" s="55"/>
      <c r="F615" s="52" t="str">
        <f>F616</f>
        <v>TDOMX</v>
      </c>
      <c r="G615" s="55" t="str">
        <f>$G$14</f>
        <v>CUSTOMER</v>
      </c>
      <c r="H615" s="4">
        <f t="shared" ca="1" si="333"/>
        <v>960.13575161440872</v>
      </c>
      <c r="I615" s="5">
        <f ca="1">VLOOKUP(CONCATENATE($F615," ",$G615),AllocFactorMatrix,(I$4+1),FALSE)*$E616</f>
        <v>391.96148585340541</v>
      </c>
      <c r="J615" s="5">
        <f ca="1">VLOOKUP(CONCATENATE($F615," ",$G615),AllocFactorMatrix,(J$4+1),FALSE)*$E616</f>
        <v>169.72434780763629</v>
      </c>
      <c r="K615" s="5">
        <f ca="1">VLOOKUP(CONCATENATE($F615," ",$G615),AllocFactorMatrix,(K$4+1),FALSE)*$E616</f>
        <v>48.480496369048964</v>
      </c>
      <c r="L615" s="5">
        <f ca="1">VLOOKUP(CONCATENATE($F615," ",$G615),AllocFactorMatrix,(L$4+1),FALSE)*$E616</f>
        <v>27.136411346765179</v>
      </c>
      <c r="M615" s="5">
        <f ca="1">VLOOKUP(CONCATENATE($F615," ",$G615),AllocFactorMatrix,(M$4+1),FALSE)*$E616</f>
        <v>4.4041787618768247</v>
      </c>
      <c r="N615" s="5">
        <f t="shared" ca="1" si="334"/>
        <v>80.021086477690957</v>
      </c>
      <c r="O615" s="5">
        <f ca="1">VLOOKUP(CONCATENATE($F615," ",$G615),AllocFactorMatrix,(O$4+1),FALSE)*$E616</f>
        <v>20.740432601207825</v>
      </c>
      <c r="P615" s="5">
        <f ca="1">VLOOKUP(CONCATENATE($F615," ",$G615),AllocFactorMatrix,(P$4+1),FALSE)*$E616</f>
        <v>7.0569916902271483</v>
      </c>
      <c r="Q615" s="5">
        <f ca="1">VLOOKUP(CONCATENATE($F615," ",$G615),AllocFactorMatrix,(Q$4+1),FALSE)*$E616</f>
        <v>15.344809002561977</v>
      </c>
      <c r="R615" s="5">
        <f ca="1">VLOOKUP(CONCATENATE($F615," ",$G615),AllocFactorMatrix,(R$4+1),FALSE)*$E616</f>
        <v>2.6969080435585506</v>
      </c>
      <c r="S615" s="5">
        <f t="shared" ca="1" si="336"/>
        <v>45.839141337555503</v>
      </c>
      <c r="T615" s="5">
        <f ca="1">VLOOKUP(CONCATENATE($F615," ",$G615),AllocFactorMatrix,(T$4+1),FALSE)*$E616</f>
        <v>0.14289314515792292</v>
      </c>
      <c r="U615" s="5">
        <f ca="1">VLOOKUP(CONCATENATE($F615," ",$G615),AllocFactorMatrix,(U$4+1),FALSE)*$E616</f>
        <v>4.1863515647639487</v>
      </c>
      <c r="V615" s="5">
        <f ca="1">VLOOKUP(CONCATENATE($F615," ",$G615),AllocFactorMatrix,(V$4+1),FALSE)*$E616</f>
        <v>22.565879985827536</v>
      </c>
      <c r="W615" s="5">
        <f ca="1">VLOOKUP(CONCATENATE($F615," ",$G615),AllocFactorMatrix,(W$4+1),FALSE)*$E616</f>
        <v>4.0453703561184948</v>
      </c>
      <c r="X615" s="5">
        <f t="shared" ca="1" si="337"/>
        <v>30.940495051867906</v>
      </c>
      <c r="Y615" s="5">
        <f ca="1">VLOOKUP(CONCATENATE($F615," ",$G615),AllocFactorMatrix,(Y$4+1),FALSE)*$E616</f>
        <v>5.7513952025320529</v>
      </c>
      <c r="Z615" s="5">
        <f ca="1">VLOOKUP(CONCATENATE($F615," ",$G615),AllocFactorMatrix,(Z$4+1),FALSE)*$E616</f>
        <v>0.11960862343085538</v>
      </c>
      <c r="AA615" s="5">
        <f t="shared" ca="1" si="335"/>
        <v>5.8710038259629087</v>
      </c>
      <c r="AB615" s="5">
        <f ca="1">VLOOKUP(CONCATENATE($F615," ",$G615),AllocFactorMatrix,(AB$4+1),FALSE)*$E616</f>
        <v>7.1043405009235533E-2</v>
      </c>
      <c r="AC615" s="5">
        <f ca="1">VLOOKUP(CONCATENATE($F615," ",$G615),AllocFactorMatrix,(AC$4+1),FALSE)*$E616</f>
        <v>130.91059753761596</v>
      </c>
      <c r="AD615" s="5">
        <f ca="1">VLOOKUP(CONCATENATE($F615," ",$G615),AllocFactorMatrix,(AD$4+1),FALSE)*$E616</f>
        <v>104.79655031766451</v>
      </c>
    </row>
    <row r="616" spans="1:30" collapsed="1">
      <c r="D616" s="1" t="str">
        <f>+D2088</f>
        <v>Adj 52 - Employee Complement Increase</v>
      </c>
      <c r="E616" s="61">
        <f t="shared" ref="E616:E623" si="338">+ROUND(E2088/8,0)</f>
        <v>21574</v>
      </c>
      <c r="F616" s="96" t="s">
        <v>218</v>
      </c>
      <c r="G616" s="55" t="str">
        <f>$G$15</f>
        <v>TOTAL</v>
      </c>
      <c r="H616" s="4">
        <f t="shared" ca="1" si="333"/>
        <v>21574.000000000011</v>
      </c>
      <c r="I616" s="5">
        <f ca="1">VLOOKUP(CONCATENATE($F616," ",$G616),AllocFactorMatrix,(I$4+1),FALSE)*$E616</f>
        <v>14084.852105678696</v>
      </c>
      <c r="J616" s="5">
        <f ca="1">VLOOKUP(CONCATENATE($F616," ",$G616),AllocFactorMatrix,(J$4+1),FALSE)*$E616</f>
        <v>822.22740902328326</v>
      </c>
      <c r="K616" s="5">
        <f ca="1">VLOOKUP(CONCATENATE($F616," ",$G616),AllocFactorMatrix,(K$4+1),FALSE)*$E616</f>
        <v>2304.585382958704</v>
      </c>
      <c r="L616" s="5">
        <f ca="1">VLOOKUP(CONCATENATE($F616," ",$G616),AllocFactorMatrix,(L$4+1),FALSE)*$E616</f>
        <v>79.495479505109387</v>
      </c>
      <c r="M616" s="5">
        <f ca="1">VLOOKUP(CONCATENATE($F616," ",$G616),AllocFactorMatrix,(M$4+1),FALSE)*$E616</f>
        <v>5.1775095009895518</v>
      </c>
      <c r="N616" s="5">
        <f t="shared" ca="1" si="334"/>
        <v>2389.2583719648028</v>
      </c>
      <c r="O616" s="5">
        <f ca="1">VLOOKUP(CONCATENATE($F616," ",$G616),AllocFactorMatrix,(O$4+1),FALSE)*$E616</f>
        <v>1651.0847538603291</v>
      </c>
      <c r="P616" s="5">
        <f ca="1">VLOOKUP(CONCATENATE($F616," ",$G616),AllocFactorMatrix,(P$4+1),FALSE)*$E616</f>
        <v>243.57294056921475</v>
      </c>
      <c r="Q616" s="5">
        <f ca="1">VLOOKUP(CONCATENATE($F616," ",$G616),AllocFactorMatrix,(Q$4+1),FALSE)*$E616</f>
        <v>32.119790241455256</v>
      </c>
      <c r="R616" s="5">
        <f ca="1">VLOOKUP(CONCATENATE($F616," ",$G616),AllocFactorMatrix,(R$4+1),FALSE)*$E616</f>
        <v>3.2884447188469168</v>
      </c>
      <c r="S616" s="5">
        <f t="shared" ca="1" si="336"/>
        <v>1930.0659293898461</v>
      </c>
      <c r="T616" s="5">
        <f ca="1">VLOOKUP(CONCATENATE($F616," ",$G616),AllocFactorMatrix,(T$4+1),FALSE)*$E616</f>
        <v>55.023605015254503</v>
      </c>
      <c r="U616" s="5">
        <f ca="1">VLOOKUP(CONCATENATE($F616," ",$G616),AllocFactorMatrix,(U$4+1),FALSE)*$E616</f>
        <v>733.67506435247935</v>
      </c>
      <c r="V616" s="5">
        <f ca="1">VLOOKUP(CONCATENATE($F616," ",$G616),AllocFactorMatrix,(V$4+1),FALSE)*$E616</f>
        <v>624.93238092209663</v>
      </c>
      <c r="W616" s="5">
        <f ca="1">VLOOKUP(CONCATENATE($F616," ",$G616),AllocFactorMatrix,(W$4+1),FALSE)*$E616</f>
        <v>89.283022470690184</v>
      </c>
      <c r="X616" s="5">
        <f t="shared" ca="1" si="337"/>
        <v>1502.9140727605206</v>
      </c>
      <c r="Y616" s="5">
        <f ca="1">VLOOKUP(CONCATENATE($F616," ",$G616),AllocFactorMatrix,(Y$4+1),FALSE)*$E616</f>
        <v>522.48239110613872</v>
      </c>
      <c r="Z616" s="5">
        <f ca="1">VLOOKUP(CONCATENATE($F616," ",$G616),AllocFactorMatrix,(Z$4+1),FALSE)*$E616</f>
        <v>6.5255030622849564</v>
      </c>
      <c r="AA616" s="5">
        <f t="shared" ca="1" si="335"/>
        <v>529.00789416842372</v>
      </c>
      <c r="AB616" s="5">
        <f ca="1">VLOOKUP(CONCATENATE($F616," ",$G616),AllocFactorMatrix,(AB$4+1),FALSE)*$E616</f>
        <v>6.6106021623150912</v>
      </c>
      <c r="AC616" s="5">
        <f ca="1">VLOOKUP(CONCATENATE($F616," ",$G616),AllocFactorMatrix,(AC$4+1),FALSE)*$E616</f>
        <v>193.2968830230995</v>
      </c>
      <c r="AD616" s="5">
        <f ca="1">VLOOKUP(CONCATENATE($F616," ",$G616),AllocFactorMatrix,(AD$4+1),FALSE)*$E616</f>
        <v>115.76673182901662</v>
      </c>
    </row>
    <row r="617" spans="1:30" s="51" customFormat="1" hidden="1" outlineLevel="1">
      <c r="A617" s="56"/>
      <c r="B617" s="111"/>
      <c r="C617" s="55"/>
      <c r="E617" s="58">
        <f t="shared" si="338"/>
        <v>0</v>
      </c>
      <c r="F617" s="52" t="str">
        <f>F624</f>
        <v>TOTOHLINES</v>
      </c>
      <c r="G617" s="55" t="str">
        <f>$G$8</f>
        <v>PRODUCTION</v>
      </c>
      <c r="H617" s="53">
        <f t="shared" ref="H617:H624" si="339">SUBTOTAL(9,I617:AD617)</f>
        <v>0</v>
      </c>
      <c r="I617" s="54">
        <f>VLOOKUP(CONCATENATE($F617," ",$G617),AllocFactorMatrix,(I$4+1),FALSE)*$E624</f>
        <v>0</v>
      </c>
      <c r="J617" s="54">
        <f>VLOOKUP(CONCATENATE($F617," ",$G617),AllocFactorMatrix,(J$4+1),FALSE)*$E624</f>
        <v>0</v>
      </c>
      <c r="K617" s="54">
        <f>VLOOKUP(CONCATENATE($F617," ",$G617),AllocFactorMatrix,(K$4+1),FALSE)*$E624</f>
        <v>0</v>
      </c>
      <c r="L617" s="54">
        <f>VLOOKUP(CONCATENATE($F617," ",$G617),AllocFactorMatrix,(L$4+1),FALSE)*$E624</f>
        <v>0</v>
      </c>
      <c r="M617" s="54">
        <f>VLOOKUP(CONCATENATE($F617," ",$G617),AllocFactorMatrix,(M$4+1),FALSE)*$E624</f>
        <v>0</v>
      </c>
      <c r="N617" s="54">
        <f t="shared" ref="N617:N624" si="340">SUBTOTAL(9,K617:M617)</f>
        <v>0</v>
      </c>
      <c r="O617" s="54">
        <f>VLOOKUP(CONCATENATE($F617," ",$G617),AllocFactorMatrix,(O$4+1),FALSE)*$E624</f>
        <v>0</v>
      </c>
      <c r="P617" s="54">
        <f>VLOOKUP(CONCATENATE($F617," ",$G617),AllocFactorMatrix,(P$4+1),FALSE)*$E624</f>
        <v>0</v>
      </c>
      <c r="Q617" s="54">
        <f>VLOOKUP(CONCATENATE($F617," ",$G617),AllocFactorMatrix,(Q$4+1),FALSE)*$E624</f>
        <v>0</v>
      </c>
      <c r="R617" s="54">
        <f>VLOOKUP(CONCATENATE($F617," ",$G617),AllocFactorMatrix,(R$4+1),FALSE)*$E624</f>
        <v>0</v>
      </c>
      <c r="S617" s="54">
        <f>SUBTOTAL(9,O617:R617)</f>
        <v>0</v>
      </c>
      <c r="T617" s="54">
        <f>VLOOKUP(CONCATENATE($F617," ",$G617),AllocFactorMatrix,(T$4+1),FALSE)*$E624</f>
        <v>0</v>
      </c>
      <c r="U617" s="54">
        <f>VLOOKUP(CONCATENATE($F617," ",$G617),AllocFactorMatrix,(U$4+1),FALSE)*$E624</f>
        <v>0</v>
      </c>
      <c r="V617" s="54">
        <f>VLOOKUP(CONCATENATE($F617," ",$G617),AllocFactorMatrix,(V$4+1),FALSE)*$E624</f>
        <v>0</v>
      </c>
      <c r="W617" s="54">
        <f>VLOOKUP(CONCATENATE($F617," ",$G617),AllocFactorMatrix,(W$4+1),FALSE)*$E624</f>
        <v>0</v>
      </c>
      <c r="X617" s="54">
        <f>SUBTOTAL(9,T617:W617)</f>
        <v>0</v>
      </c>
      <c r="Y617" s="54">
        <f>VLOOKUP(CONCATENATE($F617," ",$G617),AllocFactorMatrix,(Y$4+1),FALSE)*$E624</f>
        <v>0</v>
      </c>
      <c r="Z617" s="54">
        <f>VLOOKUP(CONCATENATE($F617," ",$G617),AllocFactorMatrix,(Z$4+1),FALSE)*$E624</f>
        <v>0</v>
      </c>
      <c r="AA617" s="54">
        <f t="shared" ref="AA617:AA624" si="341">SUBTOTAL(9,Y617:Z617)</f>
        <v>0</v>
      </c>
      <c r="AB617" s="54">
        <f>VLOOKUP(CONCATENATE($F617," ",$G617),AllocFactorMatrix,(AB$4+1),FALSE)*$E624</f>
        <v>0</v>
      </c>
      <c r="AC617" s="54">
        <f>VLOOKUP(CONCATENATE($F617," ",$G617),AllocFactorMatrix,(AC$4+1),FALSE)*$E624</f>
        <v>0</v>
      </c>
      <c r="AD617" s="54">
        <f>VLOOKUP(CONCATENATE($F617," ",$G617),AllocFactorMatrix,(AD$4+1),FALSE)*$E624</f>
        <v>0</v>
      </c>
    </row>
    <row r="618" spans="1:30" s="51" customFormat="1" hidden="1" outlineLevel="1">
      <c r="A618" s="56"/>
      <c r="B618" s="111"/>
      <c r="C618" s="55"/>
      <c r="E618" s="58">
        <f t="shared" si="338"/>
        <v>0</v>
      </c>
      <c r="F618" s="52" t="str">
        <f>F624</f>
        <v>TOTOHLINES</v>
      </c>
      <c r="G618" s="55" t="str">
        <f>$G$9</f>
        <v>BULKTRAN</v>
      </c>
      <c r="H618" s="53">
        <f t="shared" si="339"/>
        <v>0</v>
      </c>
      <c r="I618" s="54">
        <f>VLOOKUP(CONCATENATE($F618," ",$G618),AllocFactorMatrix,(I$4+1),FALSE)*$E624</f>
        <v>0</v>
      </c>
      <c r="J618" s="54">
        <f>VLOOKUP(CONCATENATE($F618," ",$G618),AllocFactorMatrix,(J$4+1),FALSE)*$E624</f>
        <v>0</v>
      </c>
      <c r="K618" s="54">
        <f>VLOOKUP(CONCATENATE($F618," ",$G618),AllocFactorMatrix,(K$4+1),FALSE)*$E624</f>
        <v>0</v>
      </c>
      <c r="L618" s="54">
        <f>VLOOKUP(CONCATENATE($F618," ",$G618),AllocFactorMatrix,(L$4+1),FALSE)*$E624</f>
        <v>0</v>
      </c>
      <c r="M618" s="54">
        <f>VLOOKUP(CONCATENATE($F618," ",$G618),AllocFactorMatrix,(M$4+1),FALSE)*$E624</f>
        <v>0</v>
      </c>
      <c r="N618" s="54">
        <f t="shared" si="340"/>
        <v>0</v>
      </c>
      <c r="O618" s="54">
        <f>VLOOKUP(CONCATENATE($F618," ",$G618),AllocFactorMatrix,(O$4+1),FALSE)*$E624</f>
        <v>0</v>
      </c>
      <c r="P618" s="54">
        <f>VLOOKUP(CONCATENATE($F618," ",$G618),AllocFactorMatrix,(P$4+1),FALSE)*$E624</f>
        <v>0</v>
      </c>
      <c r="Q618" s="54">
        <f>VLOOKUP(CONCATENATE($F618," ",$G618),AllocFactorMatrix,(Q$4+1),FALSE)*$E624</f>
        <v>0</v>
      </c>
      <c r="R618" s="54">
        <f>VLOOKUP(CONCATENATE($F618," ",$G618),AllocFactorMatrix,(R$4+1),FALSE)*$E624</f>
        <v>0</v>
      </c>
      <c r="S618" s="54">
        <f t="shared" ref="S618:S624" si="342">SUBTOTAL(9,O618:R618)</f>
        <v>0</v>
      </c>
      <c r="T618" s="54">
        <f>VLOOKUP(CONCATENATE($F618," ",$G618),AllocFactorMatrix,(T$4+1),FALSE)*$E624</f>
        <v>0</v>
      </c>
      <c r="U618" s="54">
        <f>VLOOKUP(CONCATENATE($F618," ",$G618),AllocFactorMatrix,(U$4+1),FALSE)*$E624</f>
        <v>0</v>
      </c>
      <c r="V618" s="54">
        <f>VLOOKUP(CONCATENATE($F618," ",$G618),AllocFactorMatrix,(V$4+1),FALSE)*$E624</f>
        <v>0</v>
      </c>
      <c r="W618" s="54">
        <f>VLOOKUP(CONCATENATE($F618," ",$G618),AllocFactorMatrix,(W$4+1),FALSE)*$E624</f>
        <v>0</v>
      </c>
      <c r="X618" s="54">
        <f t="shared" ref="X618:X624" si="343">SUBTOTAL(9,T618:W618)</f>
        <v>0</v>
      </c>
      <c r="Y618" s="54">
        <f>VLOOKUP(CONCATENATE($F618," ",$G618),AllocFactorMatrix,(Y$4+1),FALSE)*$E624</f>
        <v>0</v>
      </c>
      <c r="Z618" s="54">
        <f>VLOOKUP(CONCATENATE($F618," ",$G618),AllocFactorMatrix,(Z$4+1),FALSE)*$E624</f>
        <v>0</v>
      </c>
      <c r="AA618" s="54">
        <f t="shared" si="341"/>
        <v>0</v>
      </c>
      <c r="AB618" s="54">
        <f>VLOOKUP(CONCATENATE($F618," ",$G618),AllocFactorMatrix,(AB$4+1),FALSE)*$E624</f>
        <v>0</v>
      </c>
      <c r="AC618" s="54">
        <f>VLOOKUP(CONCATENATE($F618," ",$G618),AllocFactorMatrix,(AC$4+1),FALSE)*$E624</f>
        <v>0</v>
      </c>
      <c r="AD618" s="54">
        <f>VLOOKUP(CONCATENATE($F618," ",$G618),AllocFactorMatrix,(AD$4+1),FALSE)*$E624</f>
        <v>0</v>
      </c>
    </row>
    <row r="619" spans="1:30" s="51" customFormat="1" hidden="1" outlineLevel="1">
      <c r="A619" s="56"/>
      <c r="B619" s="111"/>
      <c r="C619" s="55"/>
      <c r="E619" s="58">
        <f t="shared" si="338"/>
        <v>0</v>
      </c>
      <c r="F619" s="52" t="str">
        <f>F624</f>
        <v>TOTOHLINES</v>
      </c>
      <c r="G619" s="55" t="str">
        <f>$G$10</f>
        <v>SUBTRAN</v>
      </c>
      <c r="H619" s="53">
        <f t="shared" si="339"/>
        <v>0</v>
      </c>
      <c r="I619" s="54">
        <f>VLOOKUP(CONCATENATE($F619," ",$G619),AllocFactorMatrix,(I$4+1),FALSE)*$E624</f>
        <v>0</v>
      </c>
      <c r="J619" s="54">
        <f>VLOOKUP(CONCATENATE($F619," ",$G619),AllocFactorMatrix,(J$4+1),FALSE)*$E624</f>
        <v>0</v>
      </c>
      <c r="K619" s="54">
        <f>VLOOKUP(CONCATENATE($F619," ",$G619),AllocFactorMatrix,(K$4+1),FALSE)*$E624</f>
        <v>0</v>
      </c>
      <c r="L619" s="54">
        <f>VLOOKUP(CONCATENATE($F619," ",$G619),AllocFactorMatrix,(L$4+1),FALSE)*$E624</f>
        <v>0</v>
      </c>
      <c r="M619" s="54">
        <f>VLOOKUP(CONCATENATE($F619," ",$G619),AllocFactorMatrix,(M$4+1),FALSE)*$E624</f>
        <v>0</v>
      </c>
      <c r="N619" s="54">
        <f t="shared" si="340"/>
        <v>0</v>
      </c>
      <c r="O619" s="54">
        <f>VLOOKUP(CONCATENATE($F619," ",$G619),AllocFactorMatrix,(O$4+1),FALSE)*$E624</f>
        <v>0</v>
      </c>
      <c r="P619" s="54">
        <f>VLOOKUP(CONCATENATE($F619," ",$G619),AllocFactorMatrix,(P$4+1),FALSE)*$E624</f>
        <v>0</v>
      </c>
      <c r="Q619" s="54">
        <f>VLOOKUP(CONCATENATE($F619," ",$G619),AllocFactorMatrix,(Q$4+1),FALSE)*$E624</f>
        <v>0</v>
      </c>
      <c r="R619" s="54">
        <f>VLOOKUP(CONCATENATE($F619," ",$G619),AllocFactorMatrix,(R$4+1),FALSE)*$E624</f>
        <v>0</v>
      </c>
      <c r="S619" s="54">
        <f t="shared" si="342"/>
        <v>0</v>
      </c>
      <c r="T619" s="54">
        <f>VLOOKUP(CONCATENATE($F619," ",$G619),AllocFactorMatrix,(T$4+1),FALSE)*$E624</f>
        <v>0</v>
      </c>
      <c r="U619" s="54">
        <f>VLOOKUP(CONCATENATE($F619," ",$G619),AllocFactorMatrix,(U$4+1),FALSE)*$E624</f>
        <v>0</v>
      </c>
      <c r="V619" s="54">
        <f>VLOOKUP(CONCATENATE($F619," ",$G619),AllocFactorMatrix,(V$4+1),FALSE)*$E624</f>
        <v>0</v>
      </c>
      <c r="W619" s="54">
        <f>VLOOKUP(CONCATENATE($F619," ",$G619),AllocFactorMatrix,(W$4+1),FALSE)*$E624</f>
        <v>0</v>
      </c>
      <c r="X619" s="54">
        <f t="shared" si="343"/>
        <v>0</v>
      </c>
      <c r="Y619" s="54">
        <f>VLOOKUP(CONCATENATE($F619," ",$G619),AllocFactorMatrix,(Y$4+1),FALSE)*$E624</f>
        <v>0</v>
      </c>
      <c r="Z619" s="54">
        <f>VLOOKUP(CONCATENATE($F619," ",$G619),AllocFactorMatrix,(Z$4+1),FALSE)*$E624</f>
        <v>0</v>
      </c>
      <c r="AA619" s="54">
        <f t="shared" si="341"/>
        <v>0</v>
      </c>
      <c r="AB619" s="54">
        <f>VLOOKUP(CONCATENATE($F619," ",$G619),AllocFactorMatrix,(AB$4+1),FALSE)*$E624</f>
        <v>0</v>
      </c>
      <c r="AC619" s="54">
        <f>VLOOKUP(CONCATENATE($F619," ",$G619),AllocFactorMatrix,(AC$4+1),FALSE)*$E624</f>
        <v>0</v>
      </c>
      <c r="AD619" s="54">
        <f>VLOOKUP(CONCATENATE($F619," ",$G619),AllocFactorMatrix,(AD$4+1),FALSE)*$E624</f>
        <v>0</v>
      </c>
    </row>
    <row r="620" spans="1:30" s="51" customFormat="1" hidden="1" outlineLevel="1">
      <c r="A620" s="56"/>
      <c r="B620" s="111"/>
      <c r="C620" s="55"/>
      <c r="E620" s="58">
        <f t="shared" si="338"/>
        <v>0</v>
      </c>
      <c r="F620" s="52" t="str">
        <f>F624</f>
        <v>TOTOHLINES</v>
      </c>
      <c r="G620" s="55" t="str">
        <f>$G$11</f>
        <v>DISTPRI</v>
      </c>
      <c r="H620" s="53">
        <f t="shared" si="339"/>
        <v>-599273.39815078478</v>
      </c>
      <c r="I620" s="54">
        <f>VLOOKUP(CONCATENATE($F620," ",$G620),AllocFactorMatrix,(I$4+1),FALSE)*$E624</f>
        <v>-400519.97131064039</v>
      </c>
      <c r="J620" s="54">
        <f>VLOOKUP(CONCATENATE($F620," ",$G620),AllocFactorMatrix,(J$4+1),FALSE)*$E624</f>
        <v>-18879.465875403843</v>
      </c>
      <c r="K620" s="54">
        <f>VLOOKUP(CONCATENATE($F620," ",$G620),AllocFactorMatrix,(K$4+1),FALSE)*$E624</f>
        <v>-68552.499289873347</v>
      </c>
      <c r="L620" s="54">
        <f>VLOOKUP(CONCATENATE($F620," ",$G620),AllocFactorMatrix,(L$4+1),FALSE)*$E624</f>
        <v>-2118.6289364318363</v>
      </c>
      <c r="M620" s="54">
        <f>VLOOKUP(CONCATENATE($F620," ",$G620),AllocFactorMatrix,(M$4+1),FALSE)*$E624</f>
        <v>0</v>
      </c>
      <c r="N620" s="54">
        <f t="shared" si="340"/>
        <v>-70671.128226305183</v>
      </c>
      <c r="O620" s="54">
        <f>VLOOKUP(CONCATENATE($F620," ",$G620),AllocFactorMatrix,(O$4+1),FALSE)*$E624</f>
        <v>-51402.392515041582</v>
      </c>
      <c r="P620" s="54">
        <f>VLOOKUP(CONCATENATE($F620," ",$G620),AllocFactorMatrix,(P$4+1),FALSE)*$E624</f>
        <v>-9573.6990649999843</v>
      </c>
      <c r="Q620" s="54">
        <f>VLOOKUP(CONCATENATE($F620," ",$G620),AllocFactorMatrix,(Q$4+1),FALSE)*$E624</f>
        <v>0</v>
      </c>
      <c r="R620" s="54">
        <f>VLOOKUP(CONCATENATE($F620," ",$G620),AllocFactorMatrix,(R$4+1),FALSE)*$E624</f>
        <v>0</v>
      </c>
      <c r="S620" s="54">
        <f t="shared" si="342"/>
        <v>-60976.091580041568</v>
      </c>
      <c r="T620" s="54">
        <f>VLOOKUP(CONCATENATE($F620," ",$G620),AllocFactorMatrix,(T$4+1),FALSE)*$E624</f>
        <v>-1832.4636162746731</v>
      </c>
      <c r="U620" s="54">
        <f>VLOOKUP(CONCATENATE($F620," ",$G620),AllocFactorMatrix,(U$4+1),FALSE)*$E624</f>
        <v>-29553.491547359597</v>
      </c>
      <c r="V620" s="54">
        <f>VLOOKUP(CONCATENATE($F620," ",$G620),AllocFactorMatrix,(V$4+1),FALSE)*$E624</f>
        <v>0</v>
      </c>
      <c r="W620" s="54">
        <f>VLOOKUP(CONCATENATE($F620," ",$G620),AllocFactorMatrix,(W$4+1),FALSE)*$E624</f>
        <v>0</v>
      </c>
      <c r="X620" s="54">
        <f t="shared" si="343"/>
        <v>-31385.955163634269</v>
      </c>
      <c r="Y620" s="54">
        <f>VLOOKUP(CONCATENATE($F620," ",$G620),AllocFactorMatrix,(Y$4+1),FALSE)*$E624</f>
        <v>-15500.183571847247</v>
      </c>
      <c r="Z620" s="54">
        <f>VLOOKUP(CONCATENATE($F620," ",$G620),AllocFactorMatrix,(Z$4+1),FALSE)*$E624</f>
        <v>-258.60373764402141</v>
      </c>
      <c r="AA620" s="54">
        <f t="shared" si="341"/>
        <v>-15758.787309491268</v>
      </c>
      <c r="AB620" s="54">
        <f>VLOOKUP(CONCATENATE($F620," ",$G620),AllocFactorMatrix,(AB$4+1),FALSE)*$E624</f>
        <v>-209.51235856787076</v>
      </c>
      <c r="AC620" s="54">
        <f>VLOOKUP(CONCATENATE($F620," ",$G620),AllocFactorMatrix,(AC$4+1),FALSE)*$E624</f>
        <v>-717.76023299087228</v>
      </c>
      <c r="AD620" s="54">
        <f>VLOOKUP(CONCATENATE($F620," ",$G620),AllocFactorMatrix,(AD$4+1),FALSE)*$E624</f>
        <v>-154.72609370948209</v>
      </c>
    </row>
    <row r="621" spans="1:30" s="51" customFormat="1" hidden="1" outlineLevel="1">
      <c r="A621" s="56"/>
      <c r="B621" s="111"/>
      <c r="C621" s="55"/>
      <c r="E621" s="58">
        <f t="shared" si="338"/>
        <v>0</v>
      </c>
      <c r="F621" s="52" t="str">
        <f>F624</f>
        <v>TOTOHLINES</v>
      </c>
      <c r="G621" s="55" t="str">
        <f>$G$12</f>
        <v>DISTSEC</v>
      </c>
      <c r="H621" s="53">
        <f t="shared" si="339"/>
        <v>-250012.60184921516</v>
      </c>
      <c r="I621" s="54">
        <f>VLOOKUP(CONCATENATE($F621," ",$G621),AllocFactorMatrix,(I$4+1),FALSE)*$E624</f>
        <v>-186934.78532190042</v>
      </c>
      <c r="J621" s="54">
        <f>VLOOKUP(CONCATENATE($F621," ",$G621),AllocFactorMatrix,(J$4+1),FALSE)*$E624</f>
        <v>-9012.1855782364564</v>
      </c>
      <c r="K621" s="54">
        <f>VLOOKUP(CONCATENATE($F621," ",$G621),AllocFactorMatrix,(K$4+1),FALSE)*$E624</f>
        <v>-27193.519604578458</v>
      </c>
      <c r="L621" s="54">
        <f>VLOOKUP(CONCATENATE($F621," ",$G621),AllocFactorMatrix,(L$4+1),FALSE)*$E624</f>
        <v>0</v>
      </c>
      <c r="M621" s="54">
        <f>VLOOKUP(CONCATENATE($F621," ",$G621),AllocFactorMatrix,(M$4+1),FALSE)*$E624</f>
        <v>0</v>
      </c>
      <c r="N621" s="54">
        <f t="shared" si="340"/>
        <v>-27193.519604578458</v>
      </c>
      <c r="O621" s="54">
        <f>VLOOKUP(CONCATENATE($F621," ",$G621),AllocFactorMatrix,(O$4+1),FALSE)*$E624</f>
        <v>-17327.816535688755</v>
      </c>
      <c r="P621" s="54">
        <f>VLOOKUP(CONCATENATE($F621," ",$G621),AllocFactorMatrix,(P$4+1),FALSE)*$E624</f>
        <v>0</v>
      </c>
      <c r="Q621" s="54">
        <f>VLOOKUP(CONCATENATE($F621," ",$G621),AllocFactorMatrix,(Q$4+1),FALSE)*$E624</f>
        <v>0</v>
      </c>
      <c r="R621" s="54">
        <f>VLOOKUP(CONCATENATE($F621," ",$G621),AllocFactorMatrix,(R$4+1),FALSE)*$E624</f>
        <v>0</v>
      </c>
      <c r="S621" s="54">
        <f t="shared" si="342"/>
        <v>-17327.816535688755</v>
      </c>
      <c r="T621" s="54">
        <f>VLOOKUP(CONCATENATE($F621," ",$G621),AllocFactorMatrix,(T$4+1),FALSE)*$E624</f>
        <v>-468.50780768075174</v>
      </c>
      <c r="U621" s="54">
        <f>VLOOKUP(CONCATENATE($F621," ",$G621),AllocFactorMatrix,(U$4+1),FALSE)*$E624</f>
        <v>0</v>
      </c>
      <c r="V621" s="54">
        <f>VLOOKUP(CONCATENATE($F621," ",$G621),AllocFactorMatrix,(V$4+1),FALSE)*$E624</f>
        <v>0</v>
      </c>
      <c r="W621" s="54">
        <f>VLOOKUP(CONCATENATE($F621," ",$G621),AllocFactorMatrix,(W$4+1),FALSE)*$E624</f>
        <v>0</v>
      </c>
      <c r="X621" s="54">
        <f t="shared" si="343"/>
        <v>-468.50780768075174</v>
      </c>
      <c r="Y621" s="54">
        <f>VLOOKUP(CONCATENATE($F621," ",$G621),AllocFactorMatrix,(Y$4+1),FALSE)*$E624</f>
        <v>-6391.2627717116857</v>
      </c>
      <c r="Z621" s="54">
        <f>VLOOKUP(CONCATENATE($F621," ",$G621),AllocFactorMatrix,(Z$4+1),FALSE)*$E624</f>
        <v>0</v>
      </c>
      <c r="AA621" s="54">
        <f t="shared" si="341"/>
        <v>-6391.2627717116857</v>
      </c>
      <c r="AB621" s="54">
        <f>VLOOKUP(CONCATENATE($F621," ",$G621),AllocFactorMatrix,(AB$4+1),FALSE)*$E624</f>
        <v>-66.322339381304232</v>
      </c>
      <c r="AC621" s="54">
        <f>VLOOKUP(CONCATENATE($F621," ",$G621),AllocFactorMatrix,(AC$4+1),FALSE)*$E624</f>
        <v>-2251.8985079159761</v>
      </c>
      <c r="AD621" s="54">
        <f>VLOOKUP(CONCATENATE($F621," ",$G621),AllocFactorMatrix,(AD$4+1),FALSE)*$E624</f>
        <v>-366.30338212135723</v>
      </c>
    </row>
    <row r="622" spans="1:30" s="51" customFormat="1" hidden="1" outlineLevel="1">
      <c r="A622" s="56"/>
      <c r="B622" s="111"/>
      <c r="C622" s="55"/>
      <c r="E622" s="58">
        <f t="shared" si="338"/>
        <v>0</v>
      </c>
      <c r="F622" s="52" t="str">
        <f>F624</f>
        <v>TOTOHLINES</v>
      </c>
      <c r="G622" s="55" t="str">
        <f>$G$13</f>
        <v>ENERGY</v>
      </c>
      <c r="H622" s="53">
        <f t="shared" si="339"/>
        <v>0</v>
      </c>
      <c r="I622" s="54">
        <f>VLOOKUP(CONCATENATE($F622," ",$G622),AllocFactorMatrix,(I$4+1),FALSE)*$E624</f>
        <v>0</v>
      </c>
      <c r="J622" s="54">
        <f>VLOOKUP(CONCATENATE($F622," ",$G622),AllocFactorMatrix,(J$4+1),FALSE)*$E624</f>
        <v>0</v>
      </c>
      <c r="K622" s="54">
        <f>VLOOKUP(CONCATENATE($F622," ",$G622),AllocFactorMatrix,(K$4+1),FALSE)*$E624</f>
        <v>0</v>
      </c>
      <c r="L622" s="54">
        <f>VLOOKUP(CONCATENATE($F622," ",$G622),AllocFactorMatrix,(L$4+1),FALSE)*$E624</f>
        <v>0</v>
      </c>
      <c r="M622" s="54">
        <f>VLOOKUP(CONCATENATE($F622," ",$G622),AllocFactorMatrix,(M$4+1),FALSE)*$E624</f>
        <v>0</v>
      </c>
      <c r="N622" s="54">
        <f t="shared" si="340"/>
        <v>0</v>
      </c>
      <c r="O622" s="54">
        <f>VLOOKUP(CONCATENATE($F622," ",$G622),AllocFactorMatrix,(O$4+1),FALSE)*$E624</f>
        <v>0</v>
      </c>
      <c r="P622" s="54">
        <f>VLOOKUP(CONCATENATE($F622," ",$G622),AllocFactorMatrix,(P$4+1),FALSE)*$E624</f>
        <v>0</v>
      </c>
      <c r="Q622" s="54">
        <f>VLOOKUP(CONCATENATE($F622," ",$G622),AllocFactorMatrix,(Q$4+1),FALSE)*$E624</f>
        <v>0</v>
      </c>
      <c r="R622" s="54">
        <f>VLOOKUP(CONCATENATE($F622," ",$G622),AllocFactorMatrix,(R$4+1),FALSE)*$E624</f>
        <v>0</v>
      </c>
      <c r="S622" s="54">
        <f t="shared" si="342"/>
        <v>0</v>
      </c>
      <c r="T622" s="54">
        <f>VLOOKUP(CONCATENATE($F622," ",$G622),AllocFactorMatrix,(T$4+1),FALSE)*$E624</f>
        <v>0</v>
      </c>
      <c r="U622" s="54">
        <f>VLOOKUP(CONCATENATE($F622," ",$G622),AllocFactorMatrix,(U$4+1),FALSE)*$E624</f>
        <v>0</v>
      </c>
      <c r="V622" s="54">
        <f>VLOOKUP(CONCATENATE($F622," ",$G622),AllocFactorMatrix,(V$4+1),FALSE)*$E624</f>
        <v>0</v>
      </c>
      <c r="W622" s="54">
        <f>VLOOKUP(CONCATENATE($F622," ",$G622),AllocFactorMatrix,(W$4+1),FALSE)*$E624</f>
        <v>0</v>
      </c>
      <c r="X622" s="54">
        <f t="shared" si="343"/>
        <v>0</v>
      </c>
      <c r="Y622" s="54">
        <f>VLOOKUP(CONCATENATE($F622," ",$G622),AllocFactorMatrix,(Y$4+1),FALSE)*$E624</f>
        <v>0</v>
      </c>
      <c r="Z622" s="54">
        <f>VLOOKUP(CONCATENATE($F622," ",$G622),AllocFactorMatrix,(Z$4+1),FALSE)*$E624</f>
        <v>0</v>
      </c>
      <c r="AA622" s="54">
        <f t="shared" si="341"/>
        <v>0</v>
      </c>
      <c r="AB622" s="54">
        <f>VLOOKUP(CONCATENATE($F622," ",$G622),AllocFactorMatrix,(AB$4+1),FALSE)*$E624</f>
        <v>0</v>
      </c>
      <c r="AC622" s="54">
        <f>VLOOKUP(CONCATENATE($F622," ",$G622),AllocFactorMatrix,(AC$4+1),FALSE)*$E624</f>
        <v>0</v>
      </c>
      <c r="AD622" s="54">
        <f>VLOOKUP(CONCATENATE($F622," ",$G622),AllocFactorMatrix,(AD$4+1),FALSE)*$E624</f>
        <v>0</v>
      </c>
    </row>
    <row r="623" spans="1:30" s="51" customFormat="1" hidden="1" outlineLevel="1">
      <c r="A623" s="56"/>
      <c r="B623" s="111"/>
      <c r="C623" s="55"/>
      <c r="E623" s="58">
        <f t="shared" si="338"/>
        <v>0</v>
      </c>
      <c r="F623" s="52" t="str">
        <f>F624</f>
        <v>TOTOHLINES</v>
      </c>
      <c r="G623" s="55" t="str">
        <f>$G$14</f>
        <v>CUSTOMER</v>
      </c>
      <c r="H623" s="53">
        <f t="shared" si="339"/>
        <v>0</v>
      </c>
      <c r="I623" s="54">
        <f>VLOOKUP(CONCATENATE($F623," ",$G623),AllocFactorMatrix,(I$4+1),FALSE)*$E624</f>
        <v>0</v>
      </c>
      <c r="J623" s="54">
        <f>VLOOKUP(CONCATENATE($F623," ",$G623),AllocFactorMatrix,(J$4+1),FALSE)*$E624</f>
        <v>0</v>
      </c>
      <c r="K623" s="54">
        <f>VLOOKUP(CONCATENATE($F623," ",$G623),AllocFactorMatrix,(K$4+1),FALSE)*$E624</f>
        <v>0</v>
      </c>
      <c r="L623" s="54">
        <f>VLOOKUP(CONCATENATE($F623," ",$G623),AllocFactorMatrix,(L$4+1),FALSE)*$E624</f>
        <v>0</v>
      </c>
      <c r="M623" s="54">
        <f>VLOOKUP(CONCATENATE($F623," ",$G623),AllocFactorMatrix,(M$4+1),FALSE)*$E624</f>
        <v>0</v>
      </c>
      <c r="N623" s="54">
        <f t="shared" si="340"/>
        <v>0</v>
      </c>
      <c r="O623" s="54">
        <f>VLOOKUP(CONCATENATE($F623," ",$G623),AllocFactorMatrix,(O$4+1),FALSE)*$E624</f>
        <v>0</v>
      </c>
      <c r="P623" s="54">
        <f>VLOOKUP(CONCATENATE($F623," ",$G623),AllocFactorMatrix,(P$4+1),FALSE)*$E624</f>
        <v>0</v>
      </c>
      <c r="Q623" s="54">
        <f>VLOOKUP(CONCATENATE($F623," ",$G623),AllocFactorMatrix,(Q$4+1),FALSE)*$E624</f>
        <v>0</v>
      </c>
      <c r="R623" s="54">
        <f>VLOOKUP(CONCATENATE($F623," ",$G623),AllocFactorMatrix,(R$4+1),FALSE)*$E624</f>
        <v>0</v>
      </c>
      <c r="S623" s="54">
        <f t="shared" si="342"/>
        <v>0</v>
      </c>
      <c r="T623" s="54">
        <f>VLOOKUP(CONCATENATE($F623," ",$G623),AllocFactorMatrix,(T$4+1),FALSE)*$E624</f>
        <v>0</v>
      </c>
      <c r="U623" s="54">
        <f>VLOOKUP(CONCATENATE($F623," ",$G623),AllocFactorMatrix,(U$4+1),FALSE)*$E624</f>
        <v>0</v>
      </c>
      <c r="V623" s="54">
        <f>VLOOKUP(CONCATENATE($F623," ",$G623),AllocFactorMatrix,(V$4+1),FALSE)*$E624</f>
        <v>0</v>
      </c>
      <c r="W623" s="54">
        <f>VLOOKUP(CONCATENATE($F623," ",$G623),AllocFactorMatrix,(W$4+1),FALSE)*$E624</f>
        <v>0</v>
      </c>
      <c r="X623" s="54">
        <f t="shared" si="343"/>
        <v>0</v>
      </c>
      <c r="Y623" s="54">
        <f>VLOOKUP(CONCATENATE($F623," ",$G623),AllocFactorMatrix,(Y$4+1),FALSE)*$E624</f>
        <v>0</v>
      </c>
      <c r="Z623" s="54">
        <f>VLOOKUP(CONCATENATE($F623," ",$G623),AllocFactorMatrix,(Z$4+1),FALSE)*$E624</f>
        <v>0</v>
      </c>
      <c r="AA623" s="54">
        <f t="shared" si="341"/>
        <v>0</v>
      </c>
      <c r="AB623" s="54">
        <f>VLOOKUP(CONCATENATE($F623," ",$G623),AllocFactorMatrix,(AB$4+1),FALSE)*$E624</f>
        <v>0</v>
      </c>
      <c r="AC623" s="54">
        <f>VLOOKUP(CONCATENATE($F623," ",$G623),AllocFactorMatrix,(AC$4+1),FALSE)*$E624</f>
        <v>0</v>
      </c>
      <c r="AD623" s="54">
        <f>VLOOKUP(CONCATENATE($F623," ",$G623),AllocFactorMatrix,(AD$4+1),FALSE)*$E624</f>
        <v>0</v>
      </c>
    </row>
    <row r="624" spans="1:30" s="51" customFormat="1" collapsed="1">
      <c r="A624" s="56"/>
      <c r="B624" s="111"/>
      <c r="C624" s="55"/>
      <c r="D624" s="51" t="str">
        <f>+D2096</f>
        <v>Adj 56 - Reduce base forestry expense</v>
      </c>
      <c r="E624" s="61">
        <f>+ROUND(E2096/8,0)-1</f>
        <v>-849286</v>
      </c>
      <c r="F624" s="57" t="str">
        <f>+F2096</f>
        <v>TOTOHLINES</v>
      </c>
      <c r="G624" s="55" t="str">
        <f>$G$15</f>
        <v>TOTAL</v>
      </c>
      <c r="H624" s="53">
        <f t="shared" si="339"/>
        <v>-849285.99999999977</v>
      </c>
      <c r="I624" s="54">
        <f>VLOOKUP(CONCATENATE($F624," ",$G624),AllocFactorMatrix,(I$4+1),FALSE)*$E624</f>
        <v>-587454.75663254072</v>
      </c>
      <c r="J624" s="54">
        <f>VLOOKUP(CONCATENATE($F624," ",$G624),AllocFactorMatrix,(J$4+1),FALSE)*$E624</f>
        <v>-27891.651453640301</v>
      </c>
      <c r="K624" s="54">
        <f>VLOOKUP(CONCATENATE($F624," ",$G624),AllocFactorMatrix,(K$4+1),FALSE)*$E624</f>
        <v>-95746.018894451801</v>
      </c>
      <c r="L624" s="54">
        <f>VLOOKUP(CONCATENATE($F624," ",$G624),AllocFactorMatrix,(L$4+1),FALSE)*$E624</f>
        <v>-2118.6289364318363</v>
      </c>
      <c r="M624" s="54">
        <f>VLOOKUP(CONCATENATE($F624," ",$G624),AllocFactorMatrix,(M$4+1),FALSE)*$E624</f>
        <v>0</v>
      </c>
      <c r="N624" s="54">
        <f t="shared" si="340"/>
        <v>-97864.647830883638</v>
      </c>
      <c r="O624" s="54">
        <f>VLOOKUP(CONCATENATE($F624," ",$G624),AllocFactorMatrix,(O$4+1),FALSE)*$E624</f>
        <v>-68730.209050730336</v>
      </c>
      <c r="P624" s="54">
        <f>VLOOKUP(CONCATENATE($F624," ",$G624),AllocFactorMatrix,(P$4+1),FALSE)*$E624</f>
        <v>-9573.6990649999843</v>
      </c>
      <c r="Q624" s="54">
        <f>VLOOKUP(CONCATENATE($F624," ",$G624),AllocFactorMatrix,(Q$4+1),FALSE)*$E624</f>
        <v>0</v>
      </c>
      <c r="R624" s="54">
        <f>VLOOKUP(CONCATENATE($F624," ",$G624),AllocFactorMatrix,(R$4+1),FALSE)*$E624</f>
        <v>0</v>
      </c>
      <c r="S624" s="54">
        <f t="shared" si="342"/>
        <v>-78303.908115730315</v>
      </c>
      <c r="T624" s="54">
        <f>VLOOKUP(CONCATENATE($F624," ",$G624),AllocFactorMatrix,(T$4+1),FALSE)*$E624</f>
        <v>-2300.9714239554246</v>
      </c>
      <c r="U624" s="54">
        <f>VLOOKUP(CONCATENATE($F624," ",$G624),AllocFactorMatrix,(U$4+1),FALSE)*$E624</f>
        <v>-29553.491547359597</v>
      </c>
      <c r="V624" s="54">
        <f>VLOOKUP(CONCATENATE($F624," ",$G624),AllocFactorMatrix,(V$4+1),FALSE)*$E624</f>
        <v>0</v>
      </c>
      <c r="W624" s="54">
        <f>VLOOKUP(CONCATENATE($F624," ",$G624),AllocFactorMatrix,(W$4+1),FALSE)*$E624</f>
        <v>0</v>
      </c>
      <c r="X624" s="54">
        <f t="shared" si="343"/>
        <v>-31854.462971315021</v>
      </c>
      <c r="Y624" s="54">
        <f>VLOOKUP(CONCATENATE($F624," ",$G624),AllocFactorMatrix,(Y$4+1),FALSE)*$E624</f>
        <v>-21891.446343558931</v>
      </c>
      <c r="Z624" s="54">
        <f>VLOOKUP(CONCATENATE($F624," ",$G624),AllocFactorMatrix,(Z$4+1),FALSE)*$E624</f>
        <v>-258.60373764402141</v>
      </c>
      <c r="AA624" s="54">
        <f t="shared" si="341"/>
        <v>-22150.050081202953</v>
      </c>
      <c r="AB624" s="54">
        <f>VLOOKUP(CONCATENATE($F624," ",$G624),AllocFactorMatrix,(AB$4+1),FALSE)*$E624</f>
        <v>-275.83469794917499</v>
      </c>
      <c r="AC624" s="54">
        <f>VLOOKUP(CONCATENATE($F624," ",$G624),AllocFactorMatrix,(AC$4+1),FALSE)*$E624</f>
        <v>-2969.6587409068488</v>
      </c>
      <c r="AD624" s="54">
        <f>VLOOKUP(CONCATENATE($F624," ",$G624),AllocFactorMatrix,(AD$4+1),FALSE)*$E624</f>
        <v>-521.02947583083926</v>
      </c>
    </row>
    <row r="625" spans="1:30">
      <c r="F625" s="53"/>
      <c r="G625" s="7"/>
      <c r="H625" s="4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s="55" customFormat="1" hidden="1" outlineLevel="1">
      <c r="A626" s="56"/>
      <c r="B626" s="111"/>
      <c r="G626" s="55" t="str">
        <f>$G$8</f>
        <v>PRODUCTION</v>
      </c>
      <c r="H626" s="60">
        <f t="shared" ref="H626:AD626" ca="1" si="344">SUM(H385,H569,H561,H609,H545,H601,H441,H433,H425,H417,H521,H401,H505,H497,H489,H481,H473,H465,H537,H409,H361,H449,H457,H369)+H377+H513+H529+H577+H393+H553+H585+H593+H617</f>
        <v>-133006.22966121451</v>
      </c>
      <c r="I626" s="60">
        <f t="shared" ca="1" si="344"/>
        <v>69195.07641096029</v>
      </c>
      <c r="J626" s="60">
        <f t="shared" ca="1" si="344"/>
        <v>-8029.76972118712</v>
      </c>
      <c r="K626" s="60">
        <f t="shared" ca="1" si="344"/>
        <v>-27771.584147674119</v>
      </c>
      <c r="L626" s="60">
        <f t="shared" ca="1" si="344"/>
        <v>-4139.0788454946805</v>
      </c>
      <c r="M626" s="60">
        <f t="shared" ca="1" si="344"/>
        <v>-1405.7519395618524</v>
      </c>
      <c r="N626" s="60">
        <f t="shared" ca="1" si="344"/>
        <v>-33316.414932730651</v>
      </c>
      <c r="O626" s="60">
        <f t="shared" ca="1" si="344"/>
        <v>-9204.0712443108005</v>
      </c>
      <c r="P626" s="60">
        <f t="shared" ca="1" si="344"/>
        <v>1366.281264667434</v>
      </c>
      <c r="Q626" s="60">
        <f t="shared" ca="1" si="344"/>
        <v>-1625.0603005343701</v>
      </c>
      <c r="R626" s="60">
        <f t="shared" ca="1" si="344"/>
        <v>-73.22106698449744</v>
      </c>
      <c r="S626" s="60">
        <f t="shared" ca="1" si="344"/>
        <v>-9536.0713471622312</v>
      </c>
      <c r="T626" s="60">
        <f t="shared" ca="1" si="344"/>
        <v>-681.42606193945892</v>
      </c>
      <c r="U626" s="60">
        <f t="shared" ca="1" si="344"/>
        <v>-22480.337231396363</v>
      </c>
      <c r="V626" s="60">
        <f t="shared" ca="1" si="344"/>
        <v>-90084.31666768984</v>
      </c>
      <c r="W626" s="60">
        <f t="shared" ca="1" si="344"/>
        <v>-31082.191488050252</v>
      </c>
      <c r="X626" s="60">
        <f t="shared" ca="1" si="344"/>
        <v>-144328.2714490759</v>
      </c>
      <c r="Y626" s="60">
        <f t="shared" ca="1" si="344"/>
        <v>-6814.6124090946996</v>
      </c>
      <c r="Z626" s="60">
        <f t="shared" ca="1" si="344"/>
        <v>-100.03065802119905</v>
      </c>
      <c r="AA626" s="60">
        <f t="shared" ca="1" si="344"/>
        <v>-6914.6430671158978</v>
      </c>
      <c r="AB626" s="60">
        <f t="shared" ca="1" si="344"/>
        <v>-76.135554903011553</v>
      </c>
      <c r="AC626" s="60">
        <f t="shared" ca="1" si="344"/>
        <v>0</v>
      </c>
      <c r="AD626" s="60">
        <f t="shared" ca="1" si="344"/>
        <v>0</v>
      </c>
    </row>
    <row r="627" spans="1:30" s="55" customFormat="1" hidden="1" outlineLevel="1">
      <c r="A627" s="56"/>
      <c r="B627" s="111"/>
      <c r="G627" s="55" t="str">
        <f>$G$9</f>
        <v>BULKTRAN</v>
      </c>
      <c r="H627" s="60">
        <f t="shared" ref="H627:AD627" ca="1" si="345">SUM(H386,H570,H562,H610,H546,H602,H442,H434,H426,H418,H522,H402,H506,H498,H490,H482,H474,H466,H538,H410,H362,H450,H458,H370)+H378+H514+H530+H578+H394+H554+H586+H594+H618</f>
        <v>16442.092480541723</v>
      </c>
      <c r="I627" s="60">
        <f t="shared" ca="1" si="345"/>
        <v>14951.195442382414</v>
      </c>
      <c r="J627" s="60">
        <f t="shared" ca="1" si="345"/>
        <v>188.63833062500041</v>
      </c>
      <c r="K627" s="60">
        <f t="shared" ca="1" si="345"/>
        <v>722.53076862767966</v>
      </c>
      <c r="L627" s="60">
        <f t="shared" ca="1" si="345"/>
        <v>-155.44734006286089</v>
      </c>
      <c r="M627" s="60">
        <f t="shared" ca="1" si="345"/>
        <v>-70.234322817530611</v>
      </c>
      <c r="N627" s="60">
        <f t="shared" ca="1" si="345"/>
        <v>496.84910574728792</v>
      </c>
      <c r="O627" s="60">
        <f t="shared" ca="1" si="345"/>
        <v>1195.4889892359147</v>
      </c>
      <c r="P627" s="60">
        <f t="shared" ca="1" si="345"/>
        <v>394.04627438499131</v>
      </c>
      <c r="Q627" s="60">
        <f t="shared" ca="1" si="345"/>
        <v>53.545109596655848</v>
      </c>
      <c r="R627" s="60">
        <f t="shared" ca="1" si="345"/>
        <v>2.3390635535848876</v>
      </c>
      <c r="S627" s="60">
        <f t="shared" ca="1" si="345"/>
        <v>1645.4194367711466</v>
      </c>
      <c r="T627" s="60">
        <f t="shared" ca="1" si="345"/>
        <v>18.901521198231706</v>
      </c>
      <c r="U627" s="60">
        <f t="shared" ca="1" si="345"/>
        <v>-280.55421006429049</v>
      </c>
      <c r="V627" s="60">
        <f t="shared" ca="1" si="345"/>
        <v>89.093136627810395</v>
      </c>
      <c r="W627" s="60">
        <f t="shared" ca="1" si="345"/>
        <v>-811.64648479995947</v>
      </c>
      <c r="X627" s="60">
        <f t="shared" ca="1" si="345"/>
        <v>-984.20603703820814</v>
      </c>
      <c r="Y627" s="60">
        <f t="shared" ca="1" si="345"/>
        <v>138.41305001398555</v>
      </c>
      <c r="Z627" s="60">
        <f t="shared" ca="1" si="345"/>
        <v>2.9068575500572638</v>
      </c>
      <c r="AA627" s="60">
        <f t="shared" ca="1" si="345"/>
        <v>141.31990756404286</v>
      </c>
      <c r="AB627" s="60">
        <f t="shared" ca="1" si="345"/>
        <v>2.8762944900405674</v>
      </c>
      <c r="AC627" s="60">
        <f t="shared" ca="1" si="345"/>
        <v>0</v>
      </c>
      <c r="AD627" s="60">
        <f t="shared" ca="1" si="345"/>
        <v>0</v>
      </c>
    </row>
    <row r="628" spans="1:30" s="55" customFormat="1" hidden="1" outlineLevel="1">
      <c r="A628" s="56"/>
      <c r="B628" s="111"/>
      <c r="G628" s="55" t="str">
        <f>$G$10</f>
        <v>SUBTRAN</v>
      </c>
      <c r="H628" s="60">
        <f t="shared" ref="H628:AD628" ca="1" si="346">SUM(H387,H571,H563,H611,H547,H603,H443,H435,H427,H419,H523,H403,H507,H499,H491,H483,H475,H467,H539,H411,H363,H451,H459,H371)+H379+H515+H531+H579+H395+H555+H587+H595+H619</f>
        <v>3758.7882998976161</v>
      </c>
      <c r="I628" s="60">
        <f t="shared" ca="1" si="346"/>
        <v>3260.3557970279408</v>
      </c>
      <c r="J628" s="60">
        <f t="shared" ca="1" si="346"/>
        <v>39.715303318219036</v>
      </c>
      <c r="K628" s="60">
        <f t="shared" ca="1" si="346"/>
        <v>151.80015701371491</v>
      </c>
      <c r="L628" s="60">
        <f t="shared" ca="1" si="346"/>
        <v>-32.163432831648308</v>
      </c>
      <c r="M628" s="60">
        <f t="shared" ca="1" si="346"/>
        <v>-19.317978255765301</v>
      </c>
      <c r="N628" s="60">
        <f t="shared" ca="1" si="346"/>
        <v>100.31874592630129</v>
      </c>
      <c r="O628" s="60">
        <f t="shared" ca="1" si="346"/>
        <v>250.08733634578073</v>
      </c>
      <c r="P628" s="60">
        <f t="shared" ca="1" si="346"/>
        <v>82.242959231531643</v>
      </c>
      <c r="Q628" s="60">
        <f t="shared" ca="1" si="346"/>
        <v>14.699142175523903</v>
      </c>
      <c r="R628" s="60">
        <f t="shared" ca="1" si="346"/>
        <v>0</v>
      </c>
      <c r="S628" s="60">
        <f t="shared" ca="1" si="346"/>
        <v>347.02943775283626</v>
      </c>
      <c r="T628" s="60">
        <f t="shared" ca="1" si="346"/>
        <v>3.9818285211158595</v>
      </c>
      <c r="U628" s="60">
        <f t="shared" ca="1" si="346"/>
        <v>-58.664755806997562</v>
      </c>
      <c r="V628" s="60">
        <f t="shared" ca="1" si="346"/>
        <v>25.192478890061583</v>
      </c>
      <c r="W628" s="60">
        <f t="shared" ca="1" si="346"/>
        <v>0</v>
      </c>
      <c r="X628" s="60">
        <f t="shared" ca="1" si="346"/>
        <v>-29.490448395820035</v>
      </c>
      <c r="Y628" s="60">
        <f t="shared" ca="1" si="346"/>
        <v>28.44013438498239</v>
      </c>
      <c r="Z628" s="60">
        <f t="shared" ca="1" si="346"/>
        <v>0.5962295376237684</v>
      </c>
      <c r="AA628" s="60">
        <f t="shared" ca="1" si="346"/>
        <v>29.036363922606149</v>
      </c>
      <c r="AB628" s="60">
        <f t="shared" ca="1" si="346"/>
        <v>0.60353014293509033</v>
      </c>
      <c r="AC628" s="60">
        <f t="shared" ca="1" si="346"/>
        <v>11.54696105477238</v>
      </c>
      <c r="AD628" s="60">
        <f t="shared" ca="1" si="346"/>
        <v>-0.32739085217374686</v>
      </c>
    </row>
    <row r="629" spans="1:30" s="55" customFormat="1" hidden="1" outlineLevel="1">
      <c r="A629" s="56"/>
      <c r="B629" s="111"/>
      <c r="G629" s="55" t="str">
        <f>$G$11</f>
        <v>DISTPRI</v>
      </c>
      <c r="H629" s="60">
        <f t="shared" ref="H629:AD629" ca="1" si="347">SUM(H388,H572,H564,H612,H548,H604,H444,H436,H428,H420,H524,H404,H508,H500,H492,H484,H476,H468,H540,H412,H364,H452,H460,H372)+H380+H516+H532+H580+H396+H556+H588+H596+H620</f>
        <v>-389475.92528695567</v>
      </c>
      <c r="I629" s="60">
        <f t="shared" ca="1" si="347"/>
        <v>-231929.58132210586</v>
      </c>
      <c r="J629" s="60">
        <f t="shared" ca="1" si="347"/>
        <v>-15252.077318342672</v>
      </c>
      <c r="K629" s="60">
        <f t="shared" ca="1" si="347"/>
        <v>-54792.295999396352</v>
      </c>
      <c r="L629" s="60">
        <f t="shared" ca="1" si="347"/>
        <v>-2905.6919847691088</v>
      </c>
      <c r="M629" s="60">
        <f t="shared" ca="1" si="347"/>
        <v>0</v>
      </c>
      <c r="N629" s="60">
        <f t="shared" ca="1" si="347"/>
        <v>-57697.987984165462</v>
      </c>
      <c r="O629" s="60">
        <f t="shared" ca="1" si="347"/>
        <v>-36644.194070911479</v>
      </c>
      <c r="P629" s="60">
        <f t="shared" ca="1" si="347"/>
        <v>-5674.1531047068729</v>
      </c>
      <c r="Q629" s="60">
        <f t="shared" ca="1" si="347"/>
        <v>0</v>
      </c>
      <c r="R629" s="60">
        <f t="shared" ca="1" si="347"/>
        <v>0</v>
      </c>
      <c r="S629" s="60">
        <f t="shared" ca="1" si="347"/>
        <v>-42318.34717561835</v>
      </c>
      <c r="T629" s="60">
        <f t="shared" ca="1" si="347"/>
        <v>-1445.4524425755155</v>
      </c>
      <c r="U629" s="60">
        <f t="shared" ca="1" si="347"/>
        <v>-27544.247216225613</v>
      </c>
      <c r="V629" s="60">
        <f t="shared" ca="1" si="347"/>
        <v>0</v>
      </c>
      <c r="W629" s="60">
        <f t="shared" ca="1" si="347"/>
        <v>0</v>
      </c>
      <c r="X629" s="60">
        <f t="shared" ca="1" si="347"/>
        <v>-28989.699658801128</v>
      </c>
      <c r="Y629" s="60">
        <f t="shared" ca="1" si="347"/>
        <v>-12517.561226374653</v>
      </c>
      <c r="Z629" s="60">
        <f t="shared" ca="1" si="347"/>
        <v>-203.80627610078767</v>
      </c>
      <c r="AA629" s="60">
        <f t="shared" ca="1" si="347"/>
        <v>-12721.367502475441</v>
      </c>
      <c r="AB629" s="60">
        <f t="shared" ca="1" si="347"/>
        <v>-164.23938093386508</v>
      </c>
      <c r="AC629" s="60">
        <f t="shared" ca="1" si="347"/>
        <v>-254.16709247883267</v>
      </c>
      <c r="AD629" s="60">
        <f t="shared" ca="1" si="347"/>
        <v>-148.45785203399518</v>
      </c>
    </row>
    <row r="630" spans="1:30" s="55" customFormat="1" hidden="1" outlineLevel="1">
      <c r="A630" s="56"/>
      <c r="B630" s="111"/>
      <c r="G630" s="55" t="str">
        <f>$G$12</f>
        <v>DISTSEC</v>
      </c>
      <c r="H630" s="60">
        <f t="shared" ref="H630:AD630" ca="1" si="348">SUM(H389,H573,H565,H613,H549,H605,H445,H437,H429,H421,H525,H405,H509,H501,H493,H485,H477,H469,H541,H413,H365,H453,H461,H373)+H381+H517+H533+H581+H397+H557+H589+H597+H621</f>
        <v>-157286.8074949634</v>
      </c>
      <c r="I630" s="60">
        <f t="shared" ca="1" si="348"/>
        <v>-109098.11622879388</v>
      </c>
      <c r="J630" s="60">
        <f t="shared" ca="1" si="348"/>
        <v>-7286.9471881412155</v>
      </c>
      <c r="K630" s="60">
        <f t="shared" ca="1" si="348"/>
        <v>-21764.139194018797</v>
      </c>
      <c r="L630" s="60">
        <f t="shared" ca="1" si="348"/>
        <v>0</v>
      </c>
      <c r="M630" s="60">
        <f t="shared" ca="1" si="348"/>
        <v>0</v>
      </c>
      <c r="N630" s="60">
        <f t="shared" ca="1" si="348"/>
        <v>-21764.139194018797</v>
      </c>
      <c r="O630" s="60">
        <f t="shared" ca="1" si="348"/>
        <v>-12387.205912153127</v>
      </c>
      <c r="P630" s="60">
        <f t="shared" ca="1" si="348"/>
        <v>0</v>
      </c>
      <c r="Q630" s="60">
        <f t="shared" ca="1" si="348"/>
        <v>0</v>
      </c>
      <c r="R630" s="60">
        <f t="shared" ca="1" si="348"/>
        <v>0</v>
      </c>
      <c r="S630" s="60">
        <f t="shared" ca="1" si="348"/>
        <v>-12387.205912153127</v>
      </c>
      <c r="T630" s="60">
        <f t="shared" ca="1" si="348"/>
        <v>-370.41961299534836</v>
      </c>
      <c r="U630" s="60">
        <f t="shared" ca="1" si="348"/>
        <v>0</v>
      </c>
      <c r="V630" s="60">
        <f t="shared" ca="1" si="348"/>
        <v>0</v>
      </c>
      <c r="W630" s="60">
        <f t="shared" ca="1" si="348"/>
        <v>0</v>
      </c>
      <c r="X630" s="60">
        <f t="shared" ca="1" si="348"/>
        <v>-370.41961299534836</v>
      </c>
      <c r="Y630" s="60">
        <f t="shared" ca="1" si="348"/>
        <v>-5169.3400167836689</v>
      </c>
      <c r="Z630" s="60">
        <f t="shared" ca="1" si="348"/>
        <v>0</v>
      </c>
      <c r="AA630" s="60">
        <f t="shared" ca="1" si="348"/>
        <v>-5169.3400167836689</v>
      </c>
      <c r="AB630" s="60">
        <f t="shared" ca="1" si="348"/>
        <v>-52.042069438292785</v>
      </c>
      <c r="AC630" s="60">
        <f t="shared" ca="1" si="348"/>
        <v>-807.74048323818374</v>
      </c>
      <c r="AD630" s="60">
        <f t="shared" ca="1" si="348"/>
        <v>-350.85678940090594</v>
      </c>
    </row>
    <row r="631" spans="1:30" s="55" customFormat="1" hidden="1" outlineLevel="1">
      <c r="A631" s="56"/>
      <c r="B631" s="111"/>
      <c r="G631" s="55" t="str">
        <f>$G$13</f>
        <v>ENERGY</v>
      </c>
      <c r="H631" s="60">
        <f t="shared" ref="H631:AD631" ca="1" si="349">SUM(H390,H574,H566,H614,H550,H606,H446,H438,H430,H422,H526,H406,H510,H502,H494,H486,H478,H470,H542,H414,H366,H454,H462,H374)+H382+H518+H534+H582+H398+H558+H590+H598+H622</f>
        <v>55969.155813329759</v>
      </c>
      <c r="I631" s="60">
        <f t="shared" ca="1" si="349"/>
        <v>274794.98320614873</v>
      </c>
      <c r="J631" s="60">
        <f t="shared" ca="1" si="349"/>
        <v>-5086.945314308311</v>
      </c>
      <c r="K631" s="60">
        <f t="shared" ca="1" si="349"/>
        <v>-13870.881252235406</v>
      </c>
      <c r="L631" s="60">
        <f t="shared" ca="1" si="349"/>
        <v>-6385.732663839166</v>
      </c>
      <c r="M631" s="60">
        <f t="shared" ca="1" si="349"/>
        <v>-2410.6132154090078</v>
      </c>
      <c r="N631" s="60">
        <f t="shared" ca="1" si="349"/>
        <v>-22667.227131483589</v>
      </c>
      <c r="O631" s="60">
        <f t="shared" ca="1" si="349"/>
        <v>13110.889293177388</v>
      </c>
      <c r="P631" s="60">
        <f t="shared" ca="1" si="349"/>
        <v>9048.2443047304405</v>
      </c>
      <c r="Q631" s="60">
        <f t="shared" ca="1" si="349"/>
        <v>-730.83382045827091</v>
      </c>
      <c r="R631" s="60">
        <f t="shared" ca="1" si="349"/>
        <v>-33.862109147920016</v>
      </c>
      <c r="S631" s="60">
        <f t="shared" ca="1" si="349"/>
        <v>21394.43766830162</v>
      </c>
      <c r="T631" s="60">
        <f t="shared" ca="1" si="349"/>
        <v>-332.94424577101245</v>
      </c>
      <c r="U631" s="60">
        <f t="shared" ca="1" si="349"/>
        <v>-34854.91748894014</v>
      </c>
      <c r="V631" s="60">
        <f t="shared" ca="1" si="349"/>
        <v>-119412.1447246045</v>
      </c>
      <c r="W631" s="60">
        <f t="shared" ca="1" si="349"/>
        <v>-65087.510911868689</v>
      </c>
      <c r="X631" s="60">
        <f t="shared" ca="1" si="349"/>
        <v>-219687.5173711844</v>
      </c>
      <c r="Y631" s="60">
        <f t="shared" ca="1" si="349"/>
        <v>-4008.4564230032574</v>
      </c>
      <c r="Z631" s="60">
        <f t="shared" ca="1" si="349"/>
        <v>-38.275774962858172</v>
      </c>
      <c r="AA631" s="60">
        <f t="shared" ca="1" si="349"/>
        <v>-4046.7321979661101</v>
      </c>
      <c r="AB631" s="60">
        <f t="shared" ca="1" si="349"/>
        <v>-42.584848221513845</v>
      </c>
      <c r="AC631" s="60">
        <f t="shared" ca="1" si="349"/>
        <v>12610.23213518679</v>
      </c>
      <c r="AD631" s="60">
        <f t="shared" ca="1" si="349"/>
        <v>-1299.4903331436792</v>
      </c>
    </row>
    <row r="632" spans="1:30" s="55" customFormat="1" hidden="1" outlineLevel="1">
      <c r="A632" s="56"/>
      <c r="B632" s="111"/>
      <c r="G632" s="55" t="str">
        <f>$G$14</f>
        <v>CUSTOMER</v>
      </c>
      <c r="H632" s="60">
        <f t="shared" ref="H632:AD632" ca="1" si="350">SUM(H391,H575,H567,H615,H551,H607,H447,H439,H431,H423,H527,H407,H511,H503,H495,H487,H479,H471,H543,H415,H367,H455,H463,H375)+H383+H519+H535+H583+H399+H559+H591+H599+H623</f>
        <v>-920558.07415063481</v>
      </c>
      <c r="I632" s="60">
        <f t="shared" ca="1" si="350"/>
        <v>-579973.2491798132</v>
      </c>
      <c r="J632" s="60">
        <f t="shared" ca="1" si="350"/>
        <v>-106040.97369996467</v>
      </c>
      <c r="K632" s="60">
        <f t="shared" ca="1" si="350"/>
        <v>-29715.40968210089</v>
      </c>
      <c r="L632" s="60">
        <f t="shared" ca="1" si="350"/>
        <v>-964.90200006706675</v>
      </c>
      <c r="M632" s="60">
        <f t="shared" ca="1" si="350"/>
        <v>-587.32354507205116</v>
      </c>
      <c r="N632" s="60">
        <f t="shared" ca="1" si="350"/>
        <v>-31267.635227240004</v>
      </c>
      <c r="O632" s="60">
        <f t="shared" ca="1" si="350"/>
        <v>-2308.6759956557671</v>
      </c>
      <c r="P632" s="60">
        <f t="shared" ca="1" si="350"/>
        <v>-109.83436498869496</v>
      </c>
      <c r="Q632" s="60">
        <f t="shared" ca="1" si="350"/>
        <v>81.868805531445744</v>
      </c>
      <c r="R632" s="60">
        <f t="shared" ca="1" si="350"/>
        <v>18.74950613232437</v>
      </c>
      <c r="S632" s="60">
        <f t="shared" ca="1" si="350"/>
        <v>-2317.8920489806906</v>
      </c>
      <c r="T632" s="60">
        <f t="shared" ca="1" si="350"/>
        <v>-16.513138595927316</v>
      </c>
      <c r="U632" s="60">
        <f t="shared" ca="1" si="350"/>
        <v>-150.98614556861313</v>
      </c>
      <c r="V632" s="60">
        <f t="shared" ca="1" si="350"/>
        <v>24.748931729402862</v>
      </c>
      <c r="W632" s="60">
        <f t="shared" ca="1" si="350"/>
        <v>-32.718660600593068</v>
      </c>
      <c r="X632" s="60">
        <f t="shared" ca="1" si="350"/>
        <v>-175.46901303573057</v>
      </c>
      <c r="Y632" s="60">
        <f t="shared" ca="1" si="350"/>
        <v>-672.54543969565748</v>
      </c>
      <c r="Z632" s="60">
        <f t="shared" ca="1" si="350"/>
        <v>-3.2717976138137406</v>
      </c>
      <c r="AA632" s="60">
        <f t="shared" ca="1" si="350"/>
        <v>-675.81723730947124</v>
      </c>
      <c r="AB632" s="60">
        <f t="shared" ca="1" si="350"/>
        <v>-44.145156441430288</v>
      </c>
      <c r="AC632" s="60">
        <f t="shared" ca="1" si="350"/>
        <v>-199896.24330783298</v>
      </c>
      <c r="AD632" s="60">
        <f t="shared" ca="1" si="350"/>
        <v>-166.64928001680619</v>
      </c>
    </row>
    <row r="633" spans="1:30" s="55" customFormat="1" collapsed="1">
      <c r="A633" s="56"/>
      <c r="B633" s="111"/>
      <c r="D633" s="55" t="s">
        <v>220</v>
      </c>
      <c r="E633" s="125">
        <f>SUM(E392,E576,E568,E616,E552,E608,E448,E440,E432,E424,E528,E408,E512,E504,E496,E488,E480,E472,E544,E416,E368,E456,E464,E376)+E384+E520+E536+E584+E400+E560+E592++E600+E624</f>
        <v>-1524157</v>
      </c>
      <c r="F633" s="113"/>
      <c r="G633" s="55" t="str">
        <f>$G$15</f>
        <v>TOTAL</v>
      </c>
      <c r="H633" s="60">
        <f t="shared" ref="H633:AD633" ca="1" si="351">SUM(H392,H576,H568,H616,H552,H608,H448,H440,H432,H424,H528,H408,H512,H504,H496,H488,H480,H472,H544,H416,H368,H456,H464,H376)+H384+H520+H536+H584+H400+H560+H592+H600+H624</f>
        <v>-1524156.9999999993</v>
      </c>
      <c r="I633" s="60">
        <f t="shared" ca="1" si="351"/>
        <v>-558799.3358741937</v>
      </c>
      <c r="J633" s="60">
        <f t="shared" ca="1" si="351"/>
        <v>-141468.35960800076</v>
      </c>
      <c r="K633" s="60">
        <f t="shared" ca="1" si="351"/>
        <v>-147039.97934978415</v>
      </c>
      <c r="L633" s="60">
        <f t="shared" ca="1" si="351"/>
        <v>-14583.016267064528</v>
      </c>
      <c r="M633" s="60">
        <f t="shared" ca="1" si="351"/>
        <v>-4493.2410011162056</v>
      </c>
      <c r="N633" s="60">
        <f t="shared" ca="1" si="351"/>
        <v>-166116.2366179649</v>
      </c>
      <c r="O633" s="60">
        <f t="shared" ca="1" si="351"/>
        <v>-45987.681604272097</v>
      </c>
      <c r="P633" s="60">
        <f t="shared" ca="1" si="351"/>
        <v>5106.827333318839</v>
      </c>
      <c r="Q633" s="60">
        <f t="shared" ca="1" si="351"/>
        <v>-2205.7810636890158</v>
      </c>
      <c r="R633" s="60">
        <f t="shared" ca="1" si="351"/>
        <v>-85.994606446508186</v>
      </c>
      <c r="S633" s="60">
        <f t="shared" ca="1" si="351"/>
        <v>-43172.629941088759</v>
      </c>
      <c r="T633" s="60">
        <f t="shared" ca="1" si="351"/>
        <v>-2823.8721521579155</v>
      </c>
      <c r="U633" s="60">
        <f t="shared" ca="1" si="351"/>
        <v>-85369.707048002019</v>
      </c>
      <c r="V633" s="60">
        <f t="shared" ca="1" si="351"/>
        <v>-209357.42684504707</v>
      </c>
      <c r="W633" s="60">
        <f t="shared" ca="1" si="351"/>
        <v>-97014.067545319471</v>
      </c>
      <c r="X633" s="60">
        <f t="shared" ca="1" si="351"/>
        <v>-394565.07359052647</v>
      </c>
      <c r="Y633" s="60">
        <f t="shared" ca="1" si="351"/>
        <v>-29015.662330552965</v>
      </c>
      <c r="Z633" s="60">
        <f t="shared" ca="1" si="351"/>
        <v>-341.88141961097762</v>
      </c>
      <c r="AA633" s="60">
        <f t="shared" ca="1" si="351"/>
        <v>-29357.543750163939</v>
      </c>
      <c r="AB633" s="60">
        <f t="shared" ca="1" si="351"/>
        <v>-375.66718530513776</v>
      </c>
      <c r="AC633" s="60">
        <f t="shared" ca="1" si="351"/>
        <v>-188336.37178730848</v>
      </c>
      <c r="AD633" s="60">
        <f t="shared" ca="1" si="351"/>
        <v>-1965.781645447561</v>
      </c>
    </row>
    <row r="634" spans="1:30"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>
      <c r="C635" s="55" t="s">
        <v>201</v>
      </c>
      <c r="E635" s="3"/>
      <c r="F635" s="3"/>
      <c r="G635" s="3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</row>
    <row r="636" spans="1:30" hidden="1" outlineLevel="1">
      <c r="F636" s="52" t="str">
        <f>F643</f>
        <v>PROD_ENERGY</v>
      </c>
      <c r="G636" s="55" t="str">
        <f>$G$8</f>
        <v>PRODUCTION</v>
      </c>
      <c r="H636" s="4">
        <f t="shared" ref="H636:H659" si="352">SUBTOTAL(9,I636:AD636)</f>
        <v>0</v>
      </c>
      <c r="I636" s="5">
        <f>VLOOKUP(CONCATENATE($F636," ",$G636),AllocFactorMatrix,(I$4+1),FALSE)*$E643</f>
        <v>0</v>
      </c>
      <c r="J636" s="5">
        <f>VLOOKUP(CONCATENATE($F636," ",$G636),AllocFactorMatrix,(J$4+1),FALSE)*$E643</f>
        <v>0</v>
      </c>
      <c r="K636" s="5">
        <f>VLOOKUP(CONCATENATE($F636," ",$G636),AllocFactorMatrix,(K$4+1),FALSE)*$E643</f>
        <v>0</v>
      </c>
      <c r="L636" s="5">
        <f>VLOOKUP(CONCATENATE($F636," ",$G636),AllocFactorMatrix,(L$4+1),FALSE)*$E643</f>
        <v>0</v>
      </c>
      <c r="M636" s="5">
        <f>VLOOKUP(CONCATENATE($F636," ",$G636),AllocFactorMatrix,(M$4+1),FALSE)*$E643</f>
        <v>0</v>
      </c>
      <c r="N636" s="5">
        <f t="shared" ref="N636:N667" si="353">SUBTOTAL(9,K636:M636)</f>
        <v>0</v>
      </c>
      <c r="O636" s="5">
        <f>VLOOKUP(CONCATENATE($F636," ",$G636),AllocFactorMatrix,(O$4+1),FALSE)*$E643</f>
        <v>0</v>
      </c>
      <c r="P636" s="5">
        <f>VLOOKUP(CONCATENATE($F636," ",$G636),AllocFactorMatrix,(P$4+1),FALSE)*$E643</f>
        <v>0</v>
      </c>
      <c r="Q636" s="5">
        <f>VLOOKUP(CONCATENATE($F636," ",$G636),AllocFactorMatrix,(Q$4+1),FALSE)*$E643</f>
        <v>0</v>
      </c>
      <c r="R636" s="5">
        <f>VLOOKUP(CONCATENATE($F636," ",$G636),AllocFactorMatrix,(R$4+1),FALSE)*$E643</f>
        <v>0</v>
      </c>
      <c r="S636" s="5">
        <f>SUBTOTAL(9,O636:R636)</f>
        <v>0</v>
      </c>
      <c r="T636" s="5">
        <f>VLOOKUP(CONCATENATE($F636," ",$G636),AllocFactorMatrix,(T$4+1),FALSE)*$E643</f>
        <v>0</v>
      </c>
      <c r="U636" s="5">
        <f>VLOOKUP(CONCATENATE($F636," ",$G636),AllocFactorMatrix,(U$4+1),FALSE)*$E643</f>
        <v>0</v>
      </c>
      <c r="V636" s="5">
        <f>VLOOKUP(CONCATENATE($F636," ",$G636),AllocFactorMatrix,(V$4+1),FALSE)*$E643</f>
        <v>0</v>
      </c>
      <c r="W636" s="5">
        <f>VLOOKUP(CONCATENATE($F636," ",$G636),AllocFactorMatrix,(W$4+1),FALSE)*$E643</f>
        <v>0</v>
      </c>
      <c r="X636" s="5">
        <f>SUBTOTAL(9,T636:W636)</f>
        <v>0</v>
      </c>
      <c r="Y636" s="5">
        <f>VLOOKUP(CONCATENATE($F636," ",$G636),AllocFactorMatrix,(Y$4+1),FALSE)*$E643</f>
        <v>0</v>
      </c>
      <c r="Z636" s="5">
        <f>VLOOKUP(CONCATENATE($F636," ",$G636),AllocFactorMatrix,(Z$4+1),FALSE)*$E643</f>
        <v>0</v>
      </c>
      <c r="AA636" s="5">
        <f t="shared" ref="AA636:AA667" si="354">SUBTOTAL(9,Y636:Z636)</f>
        <v>0</v>
      </c>
      <c r="AB636" s="5">
        <f>VLOOKUP(CONCATENATE($F636," ",$G636),AllocFactorMatrix,(AB$4+1),FALSE)*$E643</f>
        <v>0</v>
      </c>
      <c r="AC636" s="5">
        <f>VLOOKUP(CONCATENATE($F636," ",$G636),AllocFactorMatrix,(AC$4+1),FALSE)*$E643</f>
        <v>0</v>
      </c>
      <c r="AD636" s="5">
        <f>VLOOKUP(CONCATENATE($F636," ",$G636),AllocFactorMatrix,(AD$4+1),FALSE)*$E643</f>
        <v>0</v>
      </c>
    </row>
    <row r="637" spans="1:30" hidden="1" outlineLevel="1">
      <c r="F637" s="52" t="str">
        <f>F643</f>
        <v>PROD_ENERGY</v>
      </c>
      <c r="G637" s="55" t="str">
        <f>$G$9</f>
        <v>BULKTRAN</v>
      </c>
      <c r="H637" s="4">
        <f t="shared" si="352"/>
        <v>0</v>
      </c>
      <c r="I637" s="5">
        <f>VLOOKUP(CONCATENATE($F637," ",$G637),AllocFactorMatrix,(I$4+1),FALSE)*$E643</f>
        <v>0</v>
      </c>
      <c r="J637" s="5">
        <f>VLOOKUP(CONCATENATE($F637," ",$G637),AllocFactorMatrix,(J$4+1),FALSE)*$E643</f>
        <v>0</v>
      </c>
      <c r="K637" s="5">
        <f>VLOOKUP(CONCATENATE($F637," ",$G637),AllocFactorMatrix,(K$4+1),FALSE)*$E643</f>
        <v>0</v>
      </c>
      <c r="L637" s="5">
        <f>VLOOKUP(CONCATENATE($F637," ",$G637),AllocFactorMatrix,(L$4+1),FALSE)*$E643</f>
        <v>0</v>
      </c>
      <c r="M637" s="5">
        <f>VLOOKUP(CONCATENATE($F637," ",$G637),AllocFactorMatrix,(M$4+1),FALSE)*$E643</f>
        <v>0</v>
      </c>
      <c r="N637" s="5">
        <f t="shared" si="353"/>
        <v>0</v>
      </c>
      <c r="O637" s="5">
        <f>VLOOKUP(CONCATENATE($F637," ",$G637),AllocFactorMatrix,(O$4+1),FALSE)*$E643</f>
        <v>0</v>
      </c>
      <c r="P637" s="5">
        <f>VLOOKUP(CONCATENATE($F637," ",$G637),AllocFactorMatrix,(P$4+1),FALSE)*$E643</f>
        <v>0</v>
      </c>
      <c r="Q637" s="5">
        <f>VLOOKUP(CONCATENATE($F637," ",$G637),AllocFactorMatrix,(Q$4+1),FALSE)*$E643</f>
        <v>0</v>
      </c>
      <c r="R637" s="5">
        <f>VLOOKUP(CONCATENATE($F637," ",$G637),AllocFactorMatrix,(R$4+1),FALSE)*$E643</f>
        <v>0</v>
      </c>
      <c r="S637" s="5">
        <f t="shared" ref="S637:S667" si="355">SUBTOTAL(9,O637:R637)</f>
        <v>0</v>
      </c>
      <c r="T637" s="5">
        <f>VLOOKUP(CONCATENATE($F637," ",$G637),AllocFactorMatrix,(T$4+1),FALSE)*$E643</f>
        <v>0</v>
      </c>
      <c r="U637" s="5">
        <f>VLOOKUP(CONCATENATE($F637," ",$G637),AllocFactorMatrix,(U$4+1),FALSE)*$E643</f>
        <v>0</v>
      </c>
      <c r="V637" s="5">
        <f>VLOOKUP(CONCATENATE($F637," ",$G637),AllocFactorMatrix,(V$4+1),FALSE)*$E643</f>
        <v>0</v>
      </c>
      <c r="W637" s="5">
        <f>VLOOKUP(CONCATENATE($F637," ",$G637),AllocFactorMatrix,(W$4+1),FALSE)*$E643</f>
        <v>0</v>
      </c>
      <c r="X637" s="5">
        <f t="shared" ref="X637:X643" si="356">SUBTOTAL(9,T637:W637)</f>
        <v>0</v>
      </c>
      <c r="Y637" s="5">
        <f>VLOOKUP(CONCATENATE($F637," ",$G637),AllocFactorMatrix,(Y$4+1),FALSE)*$E643</f>
        <v>0</v>
      </c>
      <c r="Z637" s="5">
        <f>VLOOKUP(CONCATENATE($F637," ",$G637),AllocFactorMatrix,(Z$4+1),FALSE)*$E643</f>
        <v>0</v>
      </c>
      <c r="AA637" s="5">
        <f t="shared" si="354"/>
        <v>0</v>
      </c>
      <c r="AB637" s="5">
        <f>VLOOKUP(CONCATENATE($F637," ",$G637),AllocFactorMatrix,(AB$4+1),FALSE)*$E643</f>
        <v>0</v>
      </c>
      <c r="AC637" s="5">
        <f>VLOOKUP(CONCATENATE($F637," ",$G637),AllocFactorMatrix,(AC$4+1),FALSE)*$E643</f>
        <v>0</v>
      </c>
      <c r="AD637" s="5">
        <f>VLOOKUP(CONCATENATE($F637," ",$G637),AllocFactorMatrix,(AD$4+1),FALSE)*$E643</f>
        <v>0</v>
      </c>
    </row>
    <row r="638" spans="1:30" hidden="1" outlineLevel="1">
      <c r="F638" s="52" t="str">
        <f>F643</f>
        <v>PROD_ENERGY</v>
      </c>
      <c r="G638" s="55" t="str">
        <f>$G$10</f>
        <v>SUBTRAN</v>
      </c>
      <c r="H638" s="4">
        <f t="shared" si="352"/>
        <v>0</v>
      </c>
      <c r="I638" s="5">
        <f>VLOOKUP(CONCATENATE($F638," ",$G638),AllocFactorMatrix,(I$4+1),FALSE)*$E643</f>
        <v>0</v>
      </c>
      <c r="J638" s="5">
        <f>VLOOKUP(CONCATENATE($F638," ",$G638),AllocFactorMatrix,(J$4+1),FALSE)*$E643</f>
        <v>0</v>
      </c>
      <c r="K638" s="5">
        <f>VLOOKUP(CONCATENATE($F638," ",$G638),AllocFactorMatrix,(K$4+1),FALSE)*$E643</f>
        <v>0</v>
      </c>
      <c r="L638" s="5">
        <f>VLOOKUP(CONCATENATE($F638," ",$G638),AllocFactorMatrix,(L$4+1),FALSE)*$E643</f>
        <v>0</v>
      </c>
      <c r="M638" s="5">
        <f>VLOOKUP(CONCATENATE($F638," ",$G638),AllocFactorMatrix,(M$4+1),FALSE)*$E643</f>
        <v>0</v>
      </c>
      <c r="N638" s="5">
        <f t="shared" si="353"/>
        <v>0</v>
      </c>
      <c r="O638" s="5">
        <f>VLOOKUP(CONCATENATE($F638," ",$G638),AllocFactorMatrix,(O$4+1),FALSE)*$E643</f>
        <v>0</v>
      </c>
      <c r="P638" s="5">
        <f>VLOOKUP(CONCATENATE($F638," ",$G638),AllocFactorMatrix,(P$4+1),FALSE)*$E643</f>
        <v>0</v>
      </c>
      <c r="Q638" s="5">
        <f>VLOOKUP(CONCATENATE($F638," ",$G638),AllocFactorMatrix,(Q$4+1),FALSE)*$E643</f>
        <v>0</v>
      </c>
      <c r="R638" s="5">
        <f>VLOOKUP(CONCATENATE($F638," ",$G638),AllocFactorMatrix,(R$4+1),FALSE)*$E643</f>
        <v>0</v>
      </c>
      <c r="S638" s="5">
        <f t="shared" si="355"/>
        <v>0</v>
      </c>
      <c r="T638" s="5">
        <f>VLOOKUP(CONCATENATE($F638," ",$G638),AllocFactorMatrix,(T$4+1),FALSE)*$E643</f>
        <v>0</v>
      </c>
      <c r="U638" s="5">
        <f>VLOOKUP(CONCATENATE($F638," ",$G638),AllocFactorMatrix,(U$4+1),FALSE)*$E643</f>
        <v>0</v>
      </c>
      <c r="V638" s="5">
        <f>VLOOKUP(CONCATENATE($F638," ",$G638),AllocFactorMatrix,(V$4+1),FALSE)*$E643</f>
        <v>0</v>
      </c>
      <c r="W638" s="5">
        <f>VLOOKUP(CONCATENATE($F638," ",$G638),AllocFactorMatrix,(W$4+1),FALSE)*$E643</f>
        <v>0</v>
      </c>
      <c r="X638" s="5">
        <f t="shared" si="356"/>
        <v>0</v>
      </c>
      <c r="Y638" s="5">
        <f>VLOOKUP(CONCATENATE($F638," ",$G638),AllocFactorMatrix,(Y$4+1),FALSE)*$E643</f>
        <v>0</v>
      </c>
      <c r="Z638" s="5">
        <f>VLOOKUP(CONCATENATE($F638," ",$G638),AllocFactorMatrix,(Z$4+1),FALSE)*$E643</f>
        <v>0</v>
      </c>
      <c r="AA638" s="5">
        <f t="shared" si="354"/>
        <v>0</v>
      </c>
      <c r="AB638" s="5">
        <f>VLOOKUP(CONCATENATE($F638," ",$G638),AllocFactorMatrix,(AB$4+1),FALSE)*$E643</f>
        <v>0</v>
      </c>
      <c r="AC638" s="5">
        <f>VLOOKUP(CONCATENATE($F638," ",$G638),AllocFactorMatrix,(AC$4+1),FALSE)*$E643</f>
        <v>0</v>
      </c>
      <c r="AD638" s="5">
        <f>VLOOKUP(CONCATENATE($F638," ",$G638),AllocFactorMatrix,(AD$4+1),FALSE)*$E643</f>
        <v>0</v>
      </c>
    </row>
    <row r="639" spans="1:30" hidden="1" outlineLevel="1">
      <c r="F639" s="52" t="str">
        <f>F643</f>
        <v>PROD_ENERGY</v>
      </c>
      <c r="G639" s="55" t="str">
        <f>$G$11</f>
        <v>DISTPRI</v>
      </c>
      <c r="H639" s="4">
        <f t="shared" si="352"/>
        <v>0</v>
      </c>
      <c r="I639" s="5">
        <f>VLOOKUP(CONCATENATE($F639," ",$G639),AllocFactorMatrix,(I$4+1),FALSE)*$E643</f>
        <v>0</v>
      </c>
      <c r="J639" s="5">
        <f>VLOOKUP(CONCATENATE($F639," ",$G639),AllocFactorMatrix,(J$4+1),FALSE)*$E643</f>
        <v>0</v>
      </c>
      <c r="K639" s="5">
        <f>VLOOKUP(CONCATENATE($F639," ",$G639),AllocFactorMatrix,(K$4+1),FALSE)*$E643</f>
        <v>0</v>
      </c>
      <c r="L639" s="5">
        <f>VLOOKUP(CONCATENATE($F639," ",$G639),AllocFactorMatrix,(L$4+1),FALSE)*$E643</f>
        <v>0</v>
      </c>
      <c r="M639" s="5">
        <f>VLOOKUP(CONCATENATE($F639," ",$G639),AllocFactorMatrix,(M$4+1),FALSE)*$E643</f>
        <v>0</v>
      </c>
      <c r="N639" s="5">
        <f t="shared" si="353"/>
        <v>0</v>
      </c>
      <c r="O639" s="5">
        <f>VLOOKUP(CONCATENATE($F639," ",$G639),AllocFactorMatrix,(O$4+1),FALSE)*$E643</f>
        <v>0</v>
      </c>
      <c r="P639" s="5">
        <f>VLOOKUP(CONCATENATE($F639," ",$G639),AllocFactorMatrix,(P$4+1),FALSE)*$E643</f>
        <v>0</v>
      </c>
      <c r="Q639" s="5">
        <f>VLOOKUP(CONCATENATE($F639," ",$G639),AllocFactorMatrix,(Q$4+1),FALSE)*$E643</f>
        <v>0</v>
      </c>
      <c r="R639" s="5">
        <f>VLOOKUP(CONCATENATE($F639," ",$G639),AllocFactorMatrix,(R$4+1),FALSE)*$E643</f>
        <v>0</v>
      </c>
      <c r="S639" s="5">
        <f t="shared" si="355"/>
        <v>0</v>
      </c>
      <c r="T639" s="5">
        <f>VLOOKUP(CONCATENATE($F639," ",$G639),AllocFactorMatrix,(T$4+1),FALSE)*$E643</f>
        <v>0</v>
      </c>
      <c r="U639" s="5">
        <f>VLOOKUP(CONCATENATE($F639," ",$G639),AllocFactorMatrix,(U$4+1),FALSE)*$E643</f>
        <v>0</v>
      </c>
      <c r="V639" s="5">
        <f>VLOOKUP(CONCATENATE($F639," ",$G639),AllocFactorMatrix,(V$4+1),FALSE)*$E643</f>
        <v>0</v>
      </c>
      <c r="W639" s="5">
        <f>VLOOKUP(CONCATENATE($F639," ",$G639),AllocFactorMatrix,(W$4+1),FALSE)*$E643</f>
        <v>0</v>
      </c>
      <c r="X639" s="5">
        <f t="shared" si="356"/>
        <v>0</v>
      </c>
      <c r="Y639" s="5">
        <f>VLOOKUP(CONCATENATE($F639," ",$G639),AllocFactorMatrix,(Y$4+1),FALSE)*$E643</f>
        <v>0</v>
      </c>
      <c r="Z639" s="5">
        <f>VLOOKUP(CONCATENATE($F639," ",$G639),AllocFactorMatrix,(Z$4+1),FALSE)*$E643</f>
        <v>0</v>
      </c>
      <c r="AA639" s="5">
        <f t="shared" si="354"/>
        <v>0</v>
      </c>
      <c r="AB639" s="5">
        <f>VLOOKUP(CONCATENATE($F639," ",$G639),AllocFactorMatrix,(AB$4+1),FALSE)*$E643</f>
        <v>0</v>
      </c>
      <c r="AC639" s="5">
        <f>VLOOKUP(CONCATENATE($F639," ",$G639),AllocFactorMatrix,(AC$4+1),FALSE)*$E643</f>
        <v>0</v>
      </c>
      <c r="AD639" s="5">
        <f>VLOOKUP(CONCATENATE($F639," ",$G639),AllocFactorMatrix,(AD$4+1),FALSE)*$E643</f>
        <v>0</v>
      </c>
    </row>
    <row r="640" spans="1:30" hidden="1" outlineLevel="1">
      <c r="F640" s="52" t="str">
        <f>F643</f>
        <v>PROD_ENERGY</v>
      </c>
      <c r="G640" s="55" t="str">
        <f>$G$12</f>
        <v>DISTSEC</v>
      </c>
      <c r="H640" s="4">
        <f t="shared" si="352"/>
        <v>0</v>
      </c>
      <c r="I640" s="5">
        <f>VLOOKUP(CONCATENATE($F640," ",$G640),AllocFactorMatrix,(I$4+1),FALSE)*$E643</f>
        <v>0</v>
      </c>
      <c r="J640" s="5">
        <f>VLOOKUP(CONCATENATE($F640," ",$G640),AllocFactorMatrix,(J$4+1),FALSE)*$E643</f>
        <v>0</v>
      </c>
      <c r="K640" s="5">
        <f>VLOOKUP(CONCATENATE($F640," ",$G640),AllocFactorMatrix,(K$4+1),FALSE)*$E643</f>
        <v>0</v>
      </c>
      <c r="L640" s="5">
        <f>VLOOKUP(CONCATENATE($F640," ",$G640),AllocFactorMatrix,(L$4+1),FALSE)*$E643</f>
        <v>0</v>
      </c>
      <c r="M640" s="5">
        <f>VLOOKUP(CONCATENATE($F640," ",$G640),AllocFactorMatrix,(M$4+1),FALSE)*$E643</f>
        <v>0</v>
      </c>
      <c r="N640" s="5">
        <f t="shared" si="353"/>
        <v>0</v>
      </c>
      <c r="O640" s="5">
        <f>VLOOKUP(CONCATENATE($F640," ",$G640),AllocFactorMatrix,(O$4+1),FALSE)*$E643</f>
        <v>0</v>
      </c>
      <c r="P640" s="5">
        <f>VLOOKUP(CONCATENATE($F640," ",$G640),AllocFactorMatrix,(P$4+1),FALSE)*$E643</f>
        <v>0</v>
      </c>
      <c r="Q640" s="5">
        <f>VLOOKUP(CONCATENATE($F640," ",$G640),AllocFactorMatrix,(Q$4+1),FALSE)*$E643</f>
        <v>0</v>
      </c>
      <c r="R640" s="5">
        <f>VLOOKUP(CONCATENATE($F640," ",$G640),AllocFactorMatrix,(R$4+1),FALSE)*$E643</f>
        <v>0</v>
      </c>
      <c r="S640" s="5">
        <f t="shared" si="355"/>
        <v>0</v>
      </c>
      <c r="T640" s="5">
        <f>VLOOKUP(CONCATENATE($F640," ",$G640),AllocFactorMatrix,(T$4+1),FALSE)*$E643</f>
        <v>0</v>
      </c>
      <c r="U640" s="5">
        <f>VLOOKUP(CONCATENATE($F640," ",$G640),AllocFactorMatrix,(U$4+1),FALSE)*$E643</f>
        <v>0</v>
      </c>
      <c r="V640" s="5">
        <f>VLOOKUP(CONCATENATE($F640," ",$G640),AllocFactorMatrix,(V$4+1),FALSE)*$E643</f>
        <v>0</v>
      </c>
      <c r="W640" s="5">
        <f>VLOOKUP(CONCATENATE($F640," ",$G640),AllocFactorMatrix,(W$4+1),FALSE)*$E643</f>
        <v>0</v>
      </c>
      <c r="X640" s="5">
        <f t="shared" si="356"/>
        <v>0</v>
      </c>
      <c r="Y640" s="5">
        <f>VLOOKUP(CONCATENATE($F640," ",$G640),AllocFactorMatrix,(Y$4+1),FALSE)*$E643</f>
        <v>0</v>
      </c>
      <c r="Z640" s="5">
        <f>VLOOKUP(CONCATENATE($F640," ",$G640),AllocFactorMatrix,(Z$4+1),FALSE)*$E643</f>
        <v>0</v>
      </c>
      <c r="AA640" s="5">
        <f t="shared" si="354"/>
        <v>0</v>
      </c>
      <c r="AB640" s="5">
        <f>VLOOKUP(CONCATENATE($F640," ",$G640),AllocFactorMatrix,(AB$4+1),FALSE)*$E643</f>
        <v>0</v>
      </c>
      <c r="AC640" s="5">
        <f>VLOOKUP(CONCATENATE($F640," ",$G640),AllocFactorMatrix,(AC$4+1),FALSE)*$E643</f>
        <v>0</v>
      </c>
      <c r="AD640" s="5">
        <f>VLOOKUP(CONCATENATE($F640," ",$G640),AllocFactorMatrix,(AD$4+1),FALSE)*$E643</f>
        <v>0</v>
      </c>
    </row>
    <row r="641" spans="1:30" hidden="1" outlineLevel="1">
      <c r="F641" s="52" t="str">
        <f>F643</f>
        <v>PROD_ENERGY</v>
      </c>
      <c r="G641" s="55" t="str">
        <f>$G$13</f>
        <v>ENERGY</v>
      </c>
      <c r="H641" s="4">
        <f t="shared" si="352"/>
        <v>28853244.999999996</v>
      </c>
      <c r="I641" s="5">
        <f>VLOOKUP(CONCATENATE($F641," ",$G641),AllocFactorMatrix,(I$4+1),FALSE)*$E643</f>
        <v>10826519.12211949</v>
      </c>
      <c r="J641" s="5">
        <f>VLOOKUP(CONCATENATE($F641," ",$G641),AllocFactorMatrix,(J$4+1),FALSE)*$E643</f>
        <v>701628.39785755298</v>
      </c>
      <c r="K641" s="5">
        <f>VLOOKUP(CONCATENATE($F641," ",$G641),AllocFactorMatrix,(K$4+1),FALSE)*$E643</f>
        <v>2354039.3339481647</v>
      </c>
      <c r="L641" s="5">
        <f>VLOOKUP(CONCATENATE($F641," ",$G641),AllocFactorMatrix,(L$4+1),FALSE)*$E643</f>
        <v>74816.714251612837</v>
      </c>
      <c r="M641" s="5">
        <f>VLOOKUP(CONCATENATE($F641," ",$G641),AllocFactorMatrix,(M$4+1),FALSE)*$E643</f>
        <v>6897.2264309000002</v>
      </c>
      <c r="N641" s="5">
        <f t="shared" si="353"/>
        <v>2435753.2746306774</v>
      </c>
      <c r="O641" s="5">
        <f>VLOOKUP(CONCATENATE($F641," ",$G641),AllocFactorMatrix,(O$4+1),FALSE)*$E643</f>
        <v>2146210.5072806347</v>
      </c>
      <c r="P641" s="5">
        <f>VLOOKUP(CONCATENATE($F641," ",$G641),AllocFactorMatrix,(P$4+1),FALSE)*$E643</f>
        <v>397866.1313844666</v>
      </c>
      <c r="Q641" s="5">
        <f>VLOOKUP(CONCATENATE($F641," ",$G641),AllocFactorMatrix,(Q$4+1),FALSE)*$E643</f>
        <v>180780.18634869522</v>
      </c>
      <c r="R641" s="5">
        <f>VLOOKUP(CONCATENATE($F641," ",$G641),AllocFactorMatrix,(R$4+1),FALSE)*$E643</f>
        <v>8376.2941364401868</v>
      </c>
      <c r="S641" s="5">
        <f t="shared" si="355"/>
        <v>2733233.1191502372</v>
      </c>
      <c r="T641" s="5">
        <f>VLOOKUP(CONCATENATE($F641," ",$G641),AllocFactorMatrix,(T$4+1),FALSE)*$E643</f>
        <v>82246.853699765808</v>
      </c>
      <c r="U641" s="5">
        <f>VLOOKUP(CONCATENATE($F641," ",$G641),AllocFactorMatrix,(U$4+1),FALSE)*$E643</f>
        <v>1444131.5386331338</v>
      </c>
      <c r="V641" s="5">
        <f>VLOOKUP(CONCATENATE($F641," ",$G641),AllocFactorMatrix,(V$4+1),FALSE)*$E643</f>
        <v>8199179.3034664253</v>
      </c>
      <c r="W641" s="5">
        <f>VLOOKUP(CONCATENATE($F641," ",$G641),AllocFactorMatrix,(W$4+1),FALSE)*$E643</f>
        <v>1555576.2128937824</v>
      </c>
      <c r="X641" s="5">
        <f t="shared" si="356"/>
        <v>11281133.908693107</v>
      </c>
      <c r="Y641" s="5">
        <f>VLOOKUP(CONCATENATE($F641," ",$G641),AllocFactorMatrix,(Y$4+1),FALSE)*$E643</f>
        <v>581473.12065346853</v>
      </c>
      <c r="Z641" s="5">
        <f>VLOOKUP(CONCATENATE($F641," ",$G641),AllocFactorMatrix,(Z$4+1),FALSE)*$E643</f>
        <v>9465.4554462586621</v>
      </c>
      <c r="AA641" s="5">
        <f t="shared" si="354"/>
        <v>590938.57609972719</v>
      </c>
      <c r="AB641" s="5">
        <f>VLOOKUP(CONCATENATE($F641," ",$G641),AllocFactorMatrix,(AB$4+1),FALSE)*$E643</f>
        <v>10557.954145418329</v>
      </c>
      <c r="AC641" s="5">
        <f>VLOOKUP(CONCATENATE($F641," ",$G641),AllocFactorMatrix,(AC$4+1),FALSE)*$E643</f>
        <v>228301.62043614997</v>
      </c>
      <c r="AD641" s="5">
        <f>VLOOKUP(CONCATENATE($F641," ",$G641),AllocFactorMatrix,(AD$4+1),FALSE)*$E643</f>
        <v>45179.02686763466</v>
      </c>
    </row>
    <row r="642" spans="1:30" hidden="1" outlineLevel="1">
      <c r="F642" s="52" t="str">
        <f>F643</f>
        <v>PROD_ENERGY</v>
      </c>
      <c r="G642" s="55" t="str">
        <f>$G$14</f>
        <v>CUSTOMER</v>
      </c>
      <c r="H642" s="4">
        <f t="shared" si="352"/>
        <v>0</v>
      </c>
      <c r="I642" s="5">
        <f>VLOOKUP(CONCATENATE($F642," ",$G642),AllocFactorMatrix,(I$4+1),FALSE)*$E643</f>
        <v>0</v>
      </c>
      <c r="J642" s="5">
        <f>VLOOKUP(CONCATENATE($F642," ",$G642),AllocFactorMatrix,(J$4+1),FALSE)*$E643</f>
        <v>0</v>
      </c>
      <c r="K642" s="5">
        <f>VLOOKUP(CONCATENATE($F642," ",$G642),AllocFactorMatrix,(K$4+1),FALSE)*$E643</f>
        <v>0</v>
      </c>
      <c r="L642" s="5">
        <f>VLOOKUP(CONCATENATE($F642," ",$G642),AllocFactorMatrix,(L$4+1),FALSE)*$E643</f>
        <v>0</v>
      </c>
      <c r="M642" s="5">
        <f>VLOOKUP(CONCATENATE($F642," ",$G642),AllocFactorMatrix,(M$4+1),FALSE)*$E643</f>
        <v>0</v>
      </c>
      <c r="N642" s="5">
        <f t="shared" si="353"/>
        <v>0</v>
      </c>
      <c r="O642" s="5">
        <f>VLOOKUP(CONCATENATE($F642," ",$G642),AllocFactorMatrix,(O$4+1),FALSE)*$E643</f>
        <v>0</v>
      </c>
      <c r="P642" s="5">
        <f>VLOOKUP(CONCATENATE($F642," ",$G642),AllocFactorMatrix,(P$4+1),FALSE)*$E643</f>
        <v>0</v>
      </c>
      <c r="Q642" s="5">
        <f>VLOOKUP(CONCATENATE($F642," ",$G642),AllocFactorMatrix,(Q$4+1),FALSE)*$E643</f>
        <v>0</v>
      </c>
      <c r="R642" s="5">
        <f>VLOOKUP(CONCATENATE($F642," ",$G642),AllocFactorMatrix,(R$4+1),FALSE)*$E643</f>
        <v>0</v>
      </c>
      <c r="S642" s="5">
        <f t="shared" si="355"/>
        <v>0</v>
      </c>
      <c r="T642" s="5">
        <f>VLOOKUP(CONCATENATE($F642," ",$G642),AllocFactorMatrix,(T$4+1),FALSE)*$E643</f>
        <v>0</v>
      </c>
      <c r="U642" s="5">
        <f>VLOOKUP(CONCATENATE($F642," ",$G642),AllocFactorMatrix,(U$4+1),FALSE)*$E643</f>
        <v>0</v>
      </c>
      <c r="V642" s="5">
        <f>VLOOKUP(CONCATENATE($F642," ",$G642),AllocFactorMatrix,(V$4+1),FALSE)*$E643</f>
        <v>0</v>
      </c>
      <c r="W642" s="5">
        <f>VLOOKUP(CONCATENATE($F642," ",$G642),AllocFactorMatrix,(W$4+1),FALSE)*$E643</f>
        <v>0</v>
      </c>
      <c r="X642" s="5">
        <f t="shared" si="356"/>
        <v>0</v>
      </c>
      <c r="Y642" s="5">
        <f>VLOOKUP(CONCATENATE($F642," ",$G642),AllocFactorMatrix,(Y$4+1),FALSE)*$E643</f>
        <v>0</v>
      </c>
      <c r="Z642" s="5">
        <f>VLOOKUP(CONCATENATE($F642," ",$G642),AllocFactorMatrix,(Z$4+1),FALSE)*$E643</f>
        <v>0</v>
      </c>
      <c r="AA642" s="5">
        <f t="shared" si="354"/>
        <v>0</v>
      </c>
      <c r="AB642" s="5">
        <f>VLOOKUP(CONCATENATE($F642," ",$G642),AllocFactorMatrix,(AB$4+1),FALSE)*$E643</f>
        <v>0</v>
      </c>
      <c r="AC642" s="5">
        <f>VLOOKUP(CONCATENATE($F642," ",$G642),AllocFactorMatrix,(AC$4+1),FALSE)*$E643</f>
        <v>0</v>
      </c>
      <c r="AD642" s="5">
        <f>VLOOKUP(CONCATENATE($F642," ",$G642),AllocFactorMatrix,(AD$4+1),FALSE)*$E643</f>
        <v>0</v>
      </c>
    </row>
    <row r="643" spans="1:30" s="55" customFormat="1" collapsed="1">
      <c r="A643" s="56"/>
      <c r="B643" s="111"/>
      <c r="D643" s="55" t="s">
        <v>612</v>
      </c>
      <c r="E643" s="61">
        <v>28853245</v>
      </c>
      <c r="F643" s="57" t="s">
        <v>32</v>
      </c>
      <c r="G643" s="55" t="str">
        <f>$G$15</f>
        <v>TOTAL</v>
      </c>
      <c r="H643" s="60">
        <f t="shared" si="352"/>
        <v>28853244.999999996</v>
      </c>
      <c r="I643" s="62">
        <f>VLOOKUP(CONCATENATE($F643," ",$G643),AllocFactorMatrix,(I$4+1),FALSE)*$E643</f>
        <v>10826519.12211949</v>
      </c>
      <c r="J643" s="62">
        <f>VLOOKUP(CONCATENATE($F643," ",$G643),AllocFactorMatrix,(J$4+1),FALSE)*$E643</f>
        <v>701628.39785755298</v>
      </c>
      <c r="K643" s="62">
        <f>VLOOKUP(CONCATENATE($F643," ",$G643),AllocFactorMatrix,(K$4+1),FALSE)*$E643</f>
        <v>2354039.3339481647</v>
      </c>
      <c r="L643" s="62">
        <f>VLOOKUP(CONCATENATE($F643," ",$G643),AllocFactorMatrix,(L$4+1),FALSE)*$E643</f>
        <v>74816.714251612837</v>
      </c>
      <c r="M643" s="62">
        <f>VLOOKUP(CONCATENATE($F643," ",$G643),AllocFactorMatrix,(M$4+1),FALSE)*$E643</f>
        <v>6897.2264309000002</v>
      </c>
      <c r="N643" s="62">
        <f t="shared" si="353"/>
        <v>2435753.2746306774</v>
      </c>
      <c r="O643" s="62">
        <f>VLOOKUP(CONCATENATE($F643," ",$G643),AllocFactorMatrix,(O$4+1),FALSE)*$E643</f>
        <v>2146210.5072806347</v>
      </c>
      <c r="P643" s="62">
        <f>VLOOKUP(CONCATENATE($F643," ",$G643),AllocFactorMatrix,(P$4+1),FALSE)*$E643</f>
        <v>397866.1313844666</v>
      </c>
      <c r="Q643" s="62">
        <f>VLOOKUP(CONCATENATE($F643," ",$G643),AllocFactorMatrix,(Q$4+1),FALSE)*$E643</f>
        <v>180780.18634869522</v>
      </c>
      <c r="R643" s="62">
        <f>VLOOKUP(CONCATENATE($F643," ",$G643),AllocFactorMatrix,(R$4+1),FALSE)*$E643</f>
        <v>8376.2941364401868</v>
      </c>
      <c r="S643" s="62">
        <f t="shared" si="355"/>
        <v>2733233.1191502372</v>
      </c>
      <c r="T643" s="62">
        <f>VLOOKUP(CONCATENATE($F643," ",$G643),AllocFactorMatrix,(T$4+1),FALSE)*$E643</f>
        <v>82246.853699765808</v>
      </c>
      <c r="U643" s="62">
        <f>VLOOKUP(CONCATENATE($F643," ",$G643),AllocFactorMatrix,(U$4+1),FALSE)*$E643</f>
        <v>1444131.5386331338</v>
      </c>
      <c r="V643" s="62">
        <f>VLOOKUP(CONCATENATE($F643," ",$G643),AllocFactorMatrix,(V$4+1),FALSE)*$E643</f>
        <v>8199179.3034664253</v>
      </c>
      <c r="W643" s="62">
        <f>VLOOKUP(CONCATENATE($F643," ",$G643),AllocFactorMatrix,(W$4+1),FALSE)*$E643</f>
        <v>1555576.2128937824</v>
      </c>
      <c r="X643" s="62">
        <f t="shared" si="356"/>
        <v>11281133.908693107</v>
      </c>
      <c r="Y643" s="62">
        <f>VLOOKUP(CONCATENATE($F643," ",$G643),AllocFactorMatrix,(Y$4+1),FALSE)*$E643</f>
        <v>581473.12065346853</v>
      </c>
      <c r="Z643" s="62">
        <f>VLOOKUP(CONCATENATE($F643," ",$G643),AllocFactorMatrix,(Z$4+1),FALSE)*$E643</f>
        <v>9465.4554462586621</v>
      </c>
      <c r="AA643" s="62">
        <f t="shared" si="354"/>
        <v>590938.57609972719</v>
      </c>
      <c r="AB643" s="62">
        <f>VLOOKUP(CONCATENATE($F643," ",$G643),AllocFactorMatrix,(AB$4+1),FALSE)*$E643</f>
        <v>10557.954145418329</v>
      </c>
      <c r="AC643" s="62">
        <f>VLOOKUP(CONCATENATE($F643," ",$G643),AllocFactorMatrix,(AC$4+1),FALSE)*$E643</f>
        <v>228301.62043614997</v>
      </c>
      <c r="AD643" s="62">
        <f>VLOOKUP(CONCATENATE($F643," ",$G643),AllocFactorMatrix,(AD$4+1),FALSE)*$E643</f>
        <v>45179.02686763466</v>
      </c>
    </row>
    <row r="644" spans="1:30" hidden="1" outlineLevel="1">
      <c r="E644" s="126"/>
      <c r="F644" s="52" t="str">
        <f>F651</f>
        <v>PROD_DEMAND</v>
      </c>
      <c r="G644" s="55" t="str">
        <f>$G$8</f>
        <v>PRODUCTION</v>
      </c>
      <c r="H644" s="4">
        <f t="shared" si="352"/>
        <v>11446677.999999996</v>
      </c>
      <c r="I644" s="5">
        <f>VLOOKUP(CONCATENATE($F644," ",$G644),AllocFactorMatrix,(I$4+1),FALSE)*$E651</f>
        <v>5638438.880037209</v>
      </c>
      <c r="J644" s="5">
        <f>VLOOKUP(CONCATENATE($F644," ",$G644),AllocFactorMatrix,(J$4+1),FALSE)*$E651</f>
        <v>278728.18124525325</v>
      </c>
      <c r="K644" s="5">
        <f>VLOOKUP(CONCATENATE($F644," ",$G644),AllocFactorMatrix,(K$4+1),FALSE)*$E651</f>
        <v>1020965.3537704176</v>
      </c>
      <c r="L644" s="5">
        <f>VLOOKUP(CONCATENATE($F644," ",$G644),AllocFactorMatrix,(L$4+1),FALSE)*$E651</f>
        <v>32136.364503609384</v>
      </c>
      <c r="M644" s="5">
        <f>VLOOKUP(CONCATENATE($F644," ",$G644),AllocFactorMatrix,(M$4+1),FALSE)*$E651</f>
        <v>3013.6454321682677</v>
      </c>
      <c r="N644" s="5">
        <f t="shared" si="353"/>
        <v>1056115.3637061953</v>
      </c>
      <c r="O644" s="5">
        <f>VLOOKUP(CONCATENATE($F644," ",$G644),AllocFactorMatrix,(O$4+1),FALSE)*$E651</f>
        <v>776092.4910149395</v>
      </c>
      <c r="P644" s="5">
        <f>VLOOKUP(CONCATENATE($F644," ",$G644),AllocFactorMatrix,(P$4+1),FALSE)*$E651</f>
        <v>144608.64171448324</v>
      </c>
      <c r="Q644" s="5">
        <f>VLOOKUP(CONCATENATE($F644," ",$G644),AllocFactorMatrix,(Q$4+1),FALSE)*$E651</f>
        <v>65345.952577796823</v>
      </c>
      <c r="R644" s="5">
        <f>VLOOKUP(CONCATENATE($F644," ",$G644),AllocFactorMatrix,(R$4+1),FALSE)*$E651</f>
        <v>2938.5344431312492</v>
      </c>
      <c r="S644" s="5">
        <f t="shared" si="355"/>
        <v>988985.61975035083</v>
      </c>
      <c r="T644" s="5">
        <f>VLOOKUP(CONCATENATE($F644," ",$G644),AllocFactorMatrix,(T$4+1),FALSE)*$E651</f>
        <v>27110.898546937013</v>
      </c>
      <c r="U644" s="5">
        <f>VLOOKUP(CONCATENATE($F644," ",$G644),AllocFactorMatrix,(U$4+1),FALSE)*$E651</f>
        <v>443665.23551576602</v>
      </c>
      <c r="V644" s="5">
        <f>VLOOKUP(CONCATENATE($F644," ",$G644),AllocFactorMatrix,(V$4+1),FALSE)*$E651</f>
        <v>2344783.2360036583</v>
      </c>
      <c r="W644" s="5">
        <f>VLOOKUP(CONCATENATE($F644," ",$G644),AllocFactorMatrix,(W$4+1),FALSE)*$E651</f>
        <v>423428.98936605331</v>
      </c>
      <c r="X644" s="5">
        <f>SUBTOTAL(9,T644:W644)</f>
        <v>3238988.3594324146</v>
      </c>
      <c r="Y644" s="5">
        <f>VLOOKUP(CONCATENATE($F644," ",$G644),AllocFactorMatrix,(Y$4+1),FALSE)*$E651</f>
        <v>238336.77248671983</v>
      </c>
      <c r="Z644" s="5">
        <f>VLOOKUP(CONCATENATE($F644," ",$G644),AllocFactorMatrix,(Z$4+1),FALSE)*$E651</f>
        <v>3992.0498359614026</v>
      </c>
      <c r="AA644" s="5">
        <f t="shared" si="354"/>
        <v>242328.82232268123</v>
      </c>
      <c r="AB644" s="5">
        <f>VLOOKUP(CONCATENATE($F644," ",$G644),AllocFactorMatrix,(AB$4+1),FALSE)*$E651</f>
        <v>3092.7735058927933</v>
      </c>
      <c r="AC644" s="5">
        <f>VLOOKUP(CONCATENATE($F644," ",$G644),AllocFactorMatrix,(AC$4+1),FALSE)*$E651</f>
        <v>0</v>
      </c>
      <c r="AD644" s="5">
        <f>VLOOKUP(CONCATENATE($F644," ",$G644),AllocFactorMatrix,(AD$4+1),FALSE)*$E651</f>
        <v>0</v>
      </c>
    </row>
    <row r="645" spans="1:30" hidden="1" outlineLevel="1">
      <c r="E645" s="126"/>
      <c r="F645" s="52" t="str">
        <f>F651</f>
        <v>PROD_DEMAND</v>
      </c>
      <c r="G645" s="55" t="str">
        <f>$G$9</f>
        <v>BULKTRAN</v>
      </c>
      <c r="H645" s="4">
        <f t="shared" si="352"/>
        <v>0</v>
      </c>
      <c r="I645" s="5">
        <f>VLOOKUP(CONCATENATE($F645," ",$G645),AllocFactorMatrix,(I$4+1),FALSE)*$E651</f>
        <v>0</v>
      </c>
      <c r="J645" s="5">
        <f>VLOOKUP(CONCATENATE($F645," ",$G645),AllocFactorMatrix,(J$4+1),FALSE)*$E651</f>
        <v>0</v>
      </c>
      <c r="K645" s="5">
        <f>VLOOKUP(CONCATENATE($F645," ",$G645),AllocFactorMatrix,(K$4+1),FALSE)*$E651</f>
        <v>0</v>
      </c>
      <c r="L645" s="5">
        <f>VLOOKUP(CONCATENATE($F645," ",$G645),AllocFactorMatrix,(L$4+1),FALSE)*$E651</f>
        <v>0</v>
      </c>
      <c r="M645" s="5">
        <f>VLOOKUP(CONCATENATE($F645," ",$G645),AllocFactorMatrix,(M$4+1),FALSE)*$E651</f>
        <v>0</v>
      </c>
      <c r="N645" s="5">
        <f t="shared" si="353"/>
        <v>0</v>
      </c>
      <c r="O645" s="5">
        <f>VLOOKUP(CONCATENATE($F645," ",$G645),AllocFactorMatrix,(O$4+1),FALSE)*$E651</f>
        <v>0</v>
      </c>
      <c r="P645" s="5">
        <f>VLOOKUP(CONCATENATE($F645," ",$G645),AllocFactorMatrix,(P$4+1),FALSE)*$E651</f>
        <v>0</v>
      </c>
      <c r="Q645" s="5">
        <f>VLOOKUP(CONCATENATE($F645," ",$G645),AllocFactorMatrix,(Q$4+1),FALSE)*$E651</f>
        <v>0</v>
      </c>
      <c r="R645" s="5">
        <f>VLOOKUP(CONCATENATE($F645," ",$G645),AllocFactorMatrix,(R$4+1),FALSE)*$E651</f>
        <v>0</v>
      </c>
      <c r="S645" s="5">
        <f t="shared" si="355"/>
        <v>0</v>
      </c>
      <c r="T645" s="5">
        <f>VLOOKUP(CONCATENATE($F645," ",$G645),AllocFactorMatrix,(T$4+1),FALSE)*$E651</f>
        <v>0</v>
      </c>
      <c r="U645" s="5">
        <f>VLOOKUP(CONCATENATE($F645," ",$G645),AllocFactorMatrix,(U$4+1),FALSE)*$E651</f>
        <v>0</v>
      </c>
      <c r="V645" s="5">
        <f>VLOOKUP(CONCATENATE($F645," ",$G645),AllocFactorMatrix,(V$4+1),FALSE)*$E651</f>
        <v>0</v>
      </c>
      <c r="W645" s="5">
        <f>VLOOKUP(CONCATENATE($F645," ",$G645),AllocFactorMatrix,(W$4+1),FALSE)*$E651</f>
        <v>0</v>
      </c>
      <c r="X645" s="5">
        <f t="shared" ref="X645:X651" si="357">SUBTOTAL(9,T645:W645)</f>
        <v>0</v>
      </c>
      <c r="Y645" s="5">
        <f>VLOOKUP(CONCATENATE($F645," ",$G645),AllocFactorMatrix,(Y$4+1),FALSE)*$E651</f>
        <v>0</v>
      </c>
      <c r="Z645" s="5">
        <f>VLOOKUP(CONCATENATE($F645," ",$G645),AllocFactorMatrix,(Z$4+1),FALSE)*$E651</f>
        <v>0</v>
      </c>
      <c r="AA645" s="5">
        <f t="shared" si="354"/>
        <v>0</v>
      </c>
      <c r="AB645" s="5">
        <f>VLOOKUP(CONCATENATE($F645," ",$G645),AllocFactorMatrix,(AB$4+1),FALSE)*$E651</f>
        <v>0</v>
      </c>
      <c r="AC645" s="5">
        <f>VLOOKUP(CONCATENATE($F645," ",$G645),AllocFactorMatrix,(AC$4+1),FALSE)*$E651</f>
        <v>0</v>
      </c>
      <c r="AD645" s="5">
        <f>VLOOKUP(CONCATENATE($F645," ",$G645),AllocFactorMatrix,(AD$4+1),FALSE)*$E651</f>
        <v>0</v>
      </c>
    </row>
    <row r="646" spans="1:30" hidden="1" outlineLevel="1">
      <c r="E646" s="126"/>
      <c r="F646" s="52" t="str">
        <f>F651</f>
        <v>PROD_DEMAND</v>
      </c>
      <c r="G646" s="55" t="str">
        <f>$G$10</f>
        <v>SUBTRAN</v>
      </c>
      <c r="H646" s="4">
        <f t="shared" si="352"/>
        <v>0</v>
      </c>
      <c r="I646" s="5">
        <f>VLOOKUP(CONCATENATE($F646," ",$G646),AllocFactorMatrix,(I$4+1),FALSE)*$E651</f>
        <v>0</v>
      </c>
      <c r="J646" s="5">
        <f>VLOOKUP(CONCATENATE($F646," ",$G646),AllocFactorMatrix,(J$4+1),FALSE)*$E651</f>
        <v>0</v>
      </c>
      <c r="K646" s="5">
        <f>VLOOKUP(CONCATENATE($F646," ",$G646),AllocFactorMatrix,(K$4+1),FALSE)*$E651</f>
        <v>0</v>
      </c>
      <c r="L646" s="5">
        <f>VLOOKUP(CONCATENATE($F646," ",$G646),AllocFactorMatrix,(L$4+1),FALSE)*$E651</f>
        <v>0</v>
      </c>
      <c r="M646" s="5">
        <f>VLOOKUP(CONCATENATE($F646," ",$G646),AllocFactorMatrix,(M$4+1),FALSE)*$E651</f>
        <v>0</v>
      </c>
      <c r="N646" s="5">
        <f t="shared" si="353"/>
        <v>0</v>
      </c>
      <c r="O646" s="5">
        <f>VLOOKUP(CONCATENATE($F646," ",$G646),AllocFactorMatrix,(O$4+1),FALSE)*$E651</f>
        <v>0</v>
      </c>
      <c r="P646" s="5">
        <f>VLOOKUP(CONCATENATE($F646," ",$G646),AllocFactorMatrix,(P$4+1),FALSE)*$E651</f>
        <v>0</v>
      </c>
      <c r="Q646" s="5">
        <f>VLOOKUP(CONCATENATE($F646," ",$G646),AllocFactorMatrix,(Q$4+1),FALSE)*$E651</f>
        <v>0</v>
      </c>
      <c r="R646" s="5">
        <f>VLOOKUP(CONCATENATE($F646," ",$G646),AllocFactorMatrix,(R$4+1),FALSE)*$E651</f>
        <v>0</v>
      </c>
      <c r="S646" s="5">
        <f t="shared" si="355"/>
        <v>0</v>
      </c>
      <c r="T646" s="5">
        <f>VLOOKUP(CONCATENATE($F646," ",$G646),AllocFactorMatrix,(T$4+1),FALSE)*$E651</f>
        <v>0</v>
      </c>
      <c r="U646" s="5">
        <f>VLOOKUP(CONCATENATE($F646," ",$G646),AllocFactorMatrix,(U$4+1),FALSE)*$E651</f>
        <v>0</v>
      </c>
      <c r="V646" s="5">
        <f>VLOOKUP(CONCATENATE($F646," ",$G646),AllocFactorMatrix,(V$4+1),FALSE)*$E651</f>
        <v>0</v>
      </c>
      <c r="W646" s="5">
        <f>VLOOKUP(CONCATENATE($F646," ",$G646),AllocFactorMatrix,(W$4+1),FALSE)*$E651</f>
        <v>0</v>
      </c>
      <c r="X646" s="5">
        <f t="shared" si="357"/>
        <v>0</v>
      </c>
      <c r="Y646" s="5">
        <f>VLOOKUP(CONCATENATE($F646," ",$G646),AllocFactorMatrix,(Y$4+1),FALSE)*$E651</f>
        <v>0</v>
      </c>
      <c r="Z646" s="5">
        <f>VLOOKUP(CONCATENATE($F646," ",$G646),AllocFactorMatrix,(Z$4+1),FALSE)*$E651</f>
        <v>0</v>
      </c>
      <c r="AA646" s="5">
        <f t="shared" si="354"/>
        <v>0</v>
      </c>
      <c r="AB646" s="5">
        <f>VLOOKUP(CONCATENATE($F646," ",$G646),AllocFactorMatrix,(AB$4+1),FALSE)*$E651</f>
        <v>0</v>
      </c>
      <c r="AC646" s="5">
        <f>VLOOKUP(CONCATENATE($F646," ",$G646),AllocFactorMatrix,(AC$4+1),FALSE)*$E651</f>
        <v>0</v>
      </c>
      <c r="AD646" s="5">
        <f>VLOOKUP(CONCATENATE($F646," ",$G646),AllocFactorMatrix,(AD$4+1),FALSE)*$E651</f>
        <v>0</v>
      </c>
    </row>
    <row r="647" spans="1:30" hidden="1" outlineLevel="1">
      <c r="E647" s="126"/>
      <c r="F647" s="52" t="str">
        <f>F651</f>
        <v>PROD_DEMAND</v>
      </c>
      <c r="G647" s="55" t="str">
        <f>$G$11</f>
        <v>DISTPRI</v>
      </c>
      <c r="H647" s="4">
        <f t="shared" si="352"/>
        <v>0</v>
      </c>
      <c r="I647" s="5">
        <f>VLOOKUP(CONCATENATE($F647," ",$G647),AllocFactorMatrix,(I$4+1),FALSE)*$E651</f>
        <v>0</v>
      </c>
      <c r="J647" s="5">
        <f>VLOOKUP(CONCATENATE($F647," ",$G647),AllocFactorMatrix,(J$4+1),FALSE)*$E651</f>
        <v>0</v>
      </c>
      <c r="K647" s="5">
        <f>VLOOKUP(CONCATENATE($F647," ",$G647),AllocFactorMatrix,(K$4+1),FALSE)*$E651</f>
        <v>0</v>
      </c>
      <c r="L647" s="5">
        <f>VLOOKUP(CONCATENATE($F647," ",$G647),AllocFactorMatrix,(L$4+1),FALSE)*$E651</f>
        <v>0</v>
      </c>
      <c r="M647" s="5">
        <f>VLOOKUP(CONCATENATE($F647," ",$G647),AllocFactorMatrix,(M$4+1),FALSE)*$E651</f>
        <v>0</v>
      </c>
      <c r="N647" s="5">
        <f t="shared" si="353"/>
        <v>0</v>
      </c>
      <c r="O647" s="5">
        <f>VLOOKUP(CONCATENATE($F647," ",$G647),AllocFactorMatrix,(O$4+1),FALSE)*$E651</f>
        <v>0</v>
      </c>
      <c r="P647" s="5">
        <f>VLOOKUP(CONCATENATE($F647," ",$G647),AllocFactorMatrix,(P$4+1),FALSE)*$E651</f>
        <v>0</v>
      </c>
      <c r="Q647" s="5">
        <f>VLOOKUP(CONCATENATE($F647," ",$G647),AllocFactorMatrix,(Q$4+1),FALSE)*$E651</f>
        <v>0</v>
      </c>
      <c r="R647" s="5">
        <f>VLOOKUP(CONCATENATE($F647," ",$G647),AllocFactorMatrix,(R$4+1),FALSE)*$E651</f>
        <v>0</v>
      </c>
      <c r="S647" s="5">
        <f t="shared" si="355"/>
        <v>0</v>
      </c>
      <c r="T647" s="5">
        <f>VLOOKUP(CONCATENATE($F647," ",$G647),AllocFactorMatrix,(T$4+1),FALSE)*$E651</f>
        <v>0</v>
      </c>
      <c r="U647" s="5">
        <f>VLOOKUP(CONCATENATE($F647," ",$G647),AllocFactorMatrix,(U$4+1),FALSE)*$E651</f>
        <v>0</v>
      </c>
      <c r="V647" s="5">
        <f>VLOOKUP(CONCATENATE($F647," ",$G647),AllocFactorMatrix,(V$4+1),FALSE)*$E651</f>
        <v>0</v>
      </c>
      <c r="W647" s="5">
        <f>VLOOKUP(CONCATENATE($F647," ",$G647),AllocFactorMatrix,(W$4+1),FALSE)*$E651</f>
        <v>0</v>
      </c>
      <c r="X647" s="5">
        <f t="shared" si="357"/>
        <v>0</v>
      </c>
      <c r="Y647" s="5">
        <f>VLOOKUP(CONCATENATE($F647," ",$G647),AllocFactorMatrix,(Y$4+1),FALSE)*$E651</f>
        <v>0</v>
      </c>
      <c r="Z647" s="5">
        <f>VLOOKUP(CONCATENATE($F647," ",$G647),AllocFactorMatrix,(Z$4+1),FALSE)*$E651</f>
        <v>0</v>
      </c>
      <c r="AA647" s="5">
        <f t="shared" si="354"/>
        <v>0</v>
      </c>
      <c r="AB647" s="5">
        <f>VLOOKUP(CONCATENATE($F647," ",$G647),AllocFactorMatrix,(AB$4+1),FALSE)*$E651</f>
        <v>0</v>
      </c>
      <c r="AC647" s="5">
        <f>VLOOKUP(CONCATENATE($F647," ",$G647),AllocFactorMatrix,(AC$4+1),FALSE)*$E651</f>
        <v>0</v>
      </c>
      <c r="AD647" s="5">
        <f>VLOOKUP(CONCATENATE($F647," ",$G647),AllocFactorMatrix,(AD$4+1),FALSE)*$E651</f>
        <v>0</v>
      </c>
    </row>
    <row r="648" spans="1:30" hidden="1" outlineLevel="1">
      <c r="E648" s="126"/>
      <c r="F648" s="52" t="str">
        <f>F651</f>
        <v>PROD_DEMAND</v>
      </c>
      <c r="G648" s="55" t="str">
        <f>$G$12</f>
        <v>DISTSEC</v>
      </c>
      <c r="H648" s="4">
        <f t="shared" si="352"/>
        <v>0</v>
      </c>
      <c r="I648" s="5">
        <f>VLOOKUP(CONCATENATE($F648," ",$G648),AllocFactorMatrix,(I$4+1),FALSE)*$E651</f>
        <v>0</v>
      </c>
      <c r="J648" s="5">
        <f>VLOOKUP(CONCATENATE($F648," ",$G648),AllocFactorMatrix,(J$4+1),FALSE)*$E651</f>
        <v>0</v>
      </c>
      <c r="K648" s="5">
        <f>VLOOKUP(CONCATENATE($F648," ",$G648),AllocFactorMatrix,(K$4+1),FALSE)*$E651</f>
        <v>0</v>
      </c>
      <c r="L648" s="5">
        <f>VLOOKUP(CONCATENATE($F648," ",$G648),AllocFactorMatrix,(L$4+1),FALSE)*$E651</f>
        <v>0</v>
      </c>
      <c r="M648" s="5">
        <f>VLOOKUP(CONCATENATE($F648," ",$G648),AllocFactorMatrix,(M$4+1),FALSE)*$E651</f>
        <v>0</v>
      </c>
      <c r="N648" s="5">
        <f t="shared" si="353"/>
        <v>0</v>
      </c>
      <c r="O648" s="5">
        <f>VLOOKUP(CONCATENATE($F648," ",$G648),AllocFactorMatrix,(O$4+1),FALSE)*$E651</f>
        <v>0</v>
      </c>
      <c r="P648" s="5">
        <f>VLOOKUP(CONCATENATE($F648," ",$G648),AllocFactorMatrix,(P$4+1),FALSE)*$E651</f>
        <v>0</v>
      </c>
      <c r="Q648" s="5">
        <f>VLOOKUP(CONCATENATE($F648," ",$G648),AllocFactorMatrix,(Q$4+1),FALSE)*$E651</f>
        <v>0</v>
      </c>
      <c r="R648" s="5">
        <f>VLOOKUP(CONCATENATE($F648," ",$G648),AllocFactorMatrix,(R$4+1),FALSE)*$E651</f>
        <v>0</v>
      </c>
      <c r="S648" s="5">
        <f t="shared" si="355"/>
        <v>0</v>
      </c>
      <c r="T648" s="5">
        <f>VLOOKUP(CONCATENATE($F648," ",$G648),AllocFactorMatrix,(T$4+1),FALSE)*$E651</f>
        <v>0</v>
      </c>
      <c r="U648" s="5">
        <f>VLOOKUP(CONCATENATE($F648," ",$G648),AllocFactorMatrix,(U$4+1),FALSE)*$E651</f>
        <v>0</v>
      </c>
      <c r="V648" s="5">
        <f>VLOOKUP(CONCATENATE($F648," ",$G648),AllocFactorMatrix,(V$4+1),FALSE)*$E651</f>
        <v>0</v>
      </c>
      <c r="W648" s="5">
        <f>VLOOKUP(CONCATENATE($F648," ",$G648),AllocFactorMatrix,(W$4+1),FALSE)*$E651</f>
        <v>0</v>
      </c>
      <c r="X648" s="5">
        <f t="shared" si="357"/>
        <v>0</v>
      </c>
      <c r="Y648" s="5">
        <f>VLOOKUP(CONCATENATE($F648," ",$G648),AllocFactorMatrix,(Y$4+1),FALSE)*$E651</f>
        <v>0</v>
      </c>
      <c r="Z648" s="5">
        <f>VLOOKUP(CONCATENATE($F648," ",$G648),AllocFactorMatrix,(Z$4+1),FALSE)*$E651</f>
        <v>0</v>
      </c>
      <c r="AA648" s="5">
        <f t="shared" si="354"/>
        <v>0</v>
      </c>
      <c r="AB648" s="5">
        <f>VLOOKUP(CONCATENATE($F648," ",$G648),AllocFactorMatrix,(AB$4+1),FALSE)*$E651</f>
        <v>0</v>
      </c>
      <c r="AC648" s="5">
        <f>VLOOKUP(CONCATENATE($F648," ",$G648),AllocFactorMatrix,(AC$4+1),FALSE)*$E651</f>
        <v>0</v>
      </c>
      <c r="AD648" s="5">
        <f>VLOOKUP(CONCATENATE($F648," ",$G648),AllocFactorMatrix,(AD$4+1),FALSE)*$E651</f>
        <v>0</v>
      </c>
    </row>
    <row r="649" spans="1:30" hidden="1" outlineLevel="1">
      <c r="E649" s="126"/>
      <c r="F649" s="52" t="str">
        <f>F651</f>
        <v>PROD_DEMAND</v>
      </c>
      <c r="G649" s="55" t="str">
        <f>$G$13</f>
        <v>ENERGY</v>
      </c>
      <c r="H649" s="4">
        <f t="shared" si="352"/>
        <v>0</v>
      </c>
      <c r="I649" s="5">
        <f>VLOOKUP(CONCATENATE($F649," ",$G649),AllocFactorMatrix,(I$4+1),FALSE)*$E651</f>
        <v>0</v>
      </c>
      <c r="J649" s="5">
        <f>VLOOKUP(CONCATENATE($F649," ",$G649),AllocFactorMatrix,(J$4+1),FALSE)*$E651</f>
        <v>0</v>
      </c>
      <c r="K649" s="5">
        <f>VLOOKUP(CONCATENATE($F649," ",$G649),AllocFactorMatrix,(K$4+1),FALSE)*$E651</f>
        <v>0</v>
      </c>
      <c r="L649" s="5">
        <f>VLOOKUP(CONCATENATE($F649," ",$G649),AllocFactorMatrix,(L$4+1),FALSE)*$E651</f>
        <v>0</v>
      </c>
      <c r="M649" s="5">
        <f>VLOOKUP(CONCATENATE($F649," ",$G649),AllocFactorMatrix,(M$4+1),FALSE)*$E651</f>
        <v>0</v>
      </c>
      <c r="N649" s="5">
        <f t="shared" si="353"/>
        <v>0</v>
      </c>
      <c r="O649" s="5">
        <f>VLOOKUP(CONCATENATE($F649," ",$G649),AllocFactorMatrix,(O$4+1),FALSE)*$E651</f>
        <v>0</v>
      </c>
      <c r="P649" s="5">
        <f>VLOOKUP(CONCATENATE($F649," ",$G649),AllocFactorMatrix,(P$4+1),FALSE)*$E651</f>
        <v>0</v>
      </c>
      <c r="Q649" s="5">
        <f>VLOOKUP(CONCATENATE($F649," ",$G649),AllocFactorMatrix,(Q$4+1),FALSE)*$E651</f>
        <v>0</v>
      </c>
      <c r="R649" s="5">
        <f>VLOOKUP(CONCATENATE($F649," ",$G649),AllocFactorMatrix,(R$4+1),FALSE)*$E651</f>
        <v>0</v>
      </c>
      <c r="S649" s="5">
        <f t="shared" si="355"/>
        <v>0</v>
      </c>
      <c r="T649" s="5">
        <f>VLOOKUP(CONCATENATE($F649," ",$G649),AllocFactorMatrix,(T$4+1),FALSE)*$E651</f>
        <v>0</v>
      </c>
      <c r="U649" s="5">
        <f>VLOOKUP(CONCATENATE($F649," ",$G649),AllocFactorMatrix,(U$4+1),FALSE)*$E651</f>
        <v>0</v>
      </c>
      <c r="V649" s="5">
        <f>VLOOKUP(CONCATENATE($F649," ",$G649),AllocFactorMatrix,(V$4+1),FALSE)*$E651</f>
        <v>0</v>
      </c>
      <c r="W649" s="5">
        <f>VLOOKUP(CONCATENATE($F649," ",$G649),AllocFactorMatrix,(W$4+1),FALSE)*$E651</f>
        <v>0</v>
      </c>
      <c r="X649" s="5">
        <f t="shared" si="357"/>
        <v>0</v>
      </c>
      <c r="Y649" s="5">
        <f>VLOOKUP(CONCATENATE($F649," ",$G649),AllocFactorMatrix,(Y$4+1),FALSE)*$E651</f>
        <v>0</v>
      </c>
      <c r="Z649" s="5">
        <f>VLOOKUP(CONCATENATE($F649," ",$G649),AllocFactorMatrix,(Z$4+1),FALSE)*$E651</f>
        <v>0</v>
      </c>
      <c r="AA649" s="5">
        <f t="shared" si="354"/>
        <v>0</v>
      </c>
      <c r="AB649" s="5">
        <f>VLOOKUP(CONCATENATE($F649," ",$G649),AllocFactorMatrix,(AB$4+1),FALSE)*$E651</f>
        <v>0</v>
      </c>
      <c r="AC649" s="5">
        <f>VLOOKUP(CONCATENATE($F649," ",$G649),AllocFactorMatrix,(AC$4+1),FALSE)*$E651</f>
        <v>0</v>
      </c>
      <c r="AD649" s="5">
        <f>VLOOKUP(CONCATENATE($F649," ",$G649),AllocFactorMatrix,(AD$4+1),FALSE)*$E651</f>
        <v>0</v>
      </c>
    </row>
    <row r="650" spans="1:30" hidden="1" outlineLevel="1">
      <c r="E650" s="126"/>
      <c r="F650" s="52" t="str">
        <f>F651</f>
        <v>PROD_DEMAND</v>
      </c>
      <c r="G650" s="55" t="str">
        <f>$G$14</f>
        <v>CUSTOMER</v>
      </c>
      <c r="H650" s="4">
        <f t="shared" si="352"/>
        <v>0</v>
      </c>
      <c r="I650" s="5">
        <f>VLOOKUP(CONCATENATE($F650," ",$G650),AllocFactorMatrix,(I$4+1),FALSE)*$E651</f>
        <v>0</v>
      </c>
      <c r="J650" s="5">
        <f>VLOOKUP(CONCATENATE($F650," ",$G650),AllocFactorMatrix,(J$4+1),FALSE)*$E651</f>
        <v>0</v>
      </c>
      <c r="K650" s="5">
        <f>VLOOKUP(CONCATENATE($F650," ",$G650),AllocFactorMatrix,(K$4+1),FALSE)*$E651</f>
        <v>0</v>
      </c>
      <c r="L650" s="5">
        <f>VLOOKUP(CONCATENATE($F650," ",$G650),AllocFactorMatrix,(L$4+1),FALSE)*$E651</f>
        <v>0</v>
      </c>
      <c r="M650" s="5">
        <f>VLOOKUP(CONCATENATE($F650," ",$G650),AllocFactorMatrix,(M$4+1),FALSE)*$E651</f>
        <v>0</v>
      </c>
      <c r="N650" s="5">
        <f t="shared" si="353"/>
        <v>0</v>
      </c>
      <c r="O650" s="5">
        <f>VLOOKUP(CONCATENATE($F650," ",$G650),AllocFactorMatrix,(O$4+1),FALSE)*$E651</f>
        <v>0</v>
      </c>
      <c r="P650" s="5">
        <f>VLOOKUP(CONCATENATE($F650," ",$G650),AllocFactorMatrix,(P$4+1),FALSE)*$E651</f>
        <v>0</v>
      </c>
      <c r="Q650" s="5">
        <f>VLOOKUP(CONCATENATE($F650," ",$G650),AllocFactorMatrix,(Q$4+1),FALSE)*$E651</f>
        <v>0</v>
      </c>
      <c r="R650" s="5">
        <f>VLOOKUP(CONCATENATE($F650," ",$G650),AllocFactorMatrix,(R$4+1),FALSE)*$E651</f>
        <v>0</v>
      </c>
      <c r="S650" s="5">
        <f t="shared" si="355"/>
        <v>0</v>
      </c>
      <c r="T650" s="5">
        <f>VLOOKUP(CONCATENATE($F650," ",$G650),AllocFactorMatrix,(T$4+1),FALSE)*$E651</f>
        <v>0</v>
      </c>
      <c r="U650" s="5">
        <f>VLOOKUP(CONCATENATE($F650," ",$G650),AllocFactorMatrix,(U$4+1),FALSE)*$E651</f>
        <v>0</v>
      </c>
      <c r="V650" s="5">
        <f>VLOOKUP(CONCATENATE($F650," ",$G650),AllocFactorMatrix,(V$4+1),FALSE)*$E651</f>
        <v>0</v>
      </c>
      <c r="W650" s="5">
        <f>VLOOKUP(CONCATENATE($F650," ",$G650),AllocFactorMatrix,(W$4+1),FALSE)*$E651</f>
        <v>0</v>
      </c>
      <c r="X650" s="5">
        <f t="shared" si="357"/>
        <v>0</v>
      </c>
      <c r="Y650" s="5">
        <f>VLOOKUP(CONCATENATE($F650," ",$G650),AllocFactorMatrix,(Y$4+1),FALSE)*$E651</f>
        <v>0</v>
      </c>
      <c r="Z650" s="5">
        <f>VLOOKUP(CONCATENATE($F650," ",$G650),AllocFactorMatrix,(Z$4+1),FALSE)*$E651</f>
        <v>0</v>
      </c>
      <c r="AA650" s="5">
        <f t="shared" si="354"/>
        <v>0</v>
      </c>
      <c r="AB650" s="5">
        <f>VLOOKUP(CONCATENATE($F650," ",$G650),AllocFactorMatrix,(AB$4+1),FALSE)*$E651</f>
        <v>0</v>
      </c>
      <c r="AC650" s="5">
        <f>VLOOKUP(CONCATENATE($F650," ",$G650),AllocFactorMatrix,(AC$4+1),FALSE)*$E651</f>
        <v>0</v>
      </c>
      <c r="AD650" s="5">
        <f>VLOOKUP(CONCATENATE($F650," ",$G650),AllocFactorMatrix,(AD$4+1),FALSE)*$E651</f>
        <v>0</v>
      </c>
    </row>
    <row r="651" spans="1:30" collapsed="1">
      <c r="D651" s="1" t="s">
        <v>613</v>
      </c>
      <c r="E651" s="107">
        <v>11446678</v>
      </c>
      <c r="F651" s="10" t="s">
        <v>30</v>
      </c>
      <c r="G651" s="55" t="str">
        <f>$G$15</f>
        <v>TOTAL</v>
      </c>
      <c r="H651" s="4">
        <f t="shared" si="352"/>
        <v>11446677.999999996</v>
      </c>
      <c r="I651" s="5">
        <f>VLOOKUP(CONCATENATE($F651," ",$G651),AllocFactorMatrix,(I$4+1),FALSE)*$E651</f>
        <v>5638438.880037209</v>
      </c>
      <c r="J651" s="5">
        <f>VLOOKUP(CONCATENATE($F651," ",$G651),AllocFactorMatrix,(J$4+1),FALSE)*$E651</f>
        <v>278728.18124525325</v>
      </c>
      <c r="K651" s="5">
        <f>VLOOKUP(CONCATENATE($F651," ",$G651),AllocFactorMatrix,(K$4+1),FALSE)*$E651</f>
        <v>1020965.3537704176</v>
      </c>
      <c r="L651" s="5">
        <f>VLOOKUP(CONCATENATE($F651," ",$G651),AllocFactorMatrix,(L$4+1),FALSE)*$E651</f>
        <v>32136.364503609384</v>
      </c>
      <c r="M651" s="5">
        <f>VLOOKUP(CONCATENATE($F651," ",$G651),AllocFactorMatrix,(M$4+1),FALSE)*$E651</f>
        <v>3013.6454321682677</v>
      </c>
      <c r="N651" s="5">
        <f t="shared" si="353"/>
        <v>1056115.3637061953</v>
      </c>
      <c r="O651" s="5">
        <f>VLOOKUP(CONCATENATE($F651," ",$G651),AllocFactorMatrix,(O$4+1),FALSE)*$E651</f>
        <v>776092.4910149395</v>
      </c>
      <c r="P651" s="5">
        <f>VLOOKUP(CONCATENATE($F651," ",$G651),AllocFactorMatrix,(P$4+1),FALSE)*$E651</f>
        <v>144608.64171448324</v>
      </c>
      <c r="Q651" s="5">
        <f>VLOOKUP(CONCATENATE($F651," ",$G651),AllocFactorMatrix,(Q$4+1),FALSE)*$E651</f>
        <v>65345.952577796823</v>
      </c>
      <c r="R651" s="5">
        <f>VLOOKUP(CONCATENATE($F651," ",$G651),AllocFactorMatrix,(R$4+1),FALSE)*$E651</f>
        <v>2938.5344431312492</v>
      </c>
      <c r="S651" s="5">
        <f t="shared" si="355"/>
        <v>988985.61975035083</v>
      </c>
      <c r="T651" s="5">
        <f>VLOOKUP(CONCATENATE($F651," ",$G651),AllocFactorMatrix,(T$4+1),FALSE)*$E651</f>
        <v>27110.898546937013</v>
      </c>
      <c r="U651" s="5">
        <f>VLOOKUP(CONCATENATE($F651," ",$G651),AllocFactorMatrix,(U$4+1),FALSE)*$E651</f>
        <v>443665.23551576602</v>
      </c>
      <c r="V651" s="5">
        <f>VLOOKUP(CONCATENATE($F651," ",$G651),AllocFactorMatrix,(V$4+1),FALSE)*$E651</f>
        <v>2344783.2360036583</v>
      </c>
      <c r="W651" s="5">
        <f>VLOOKUP(CONCATENATE($F651," ",$G651),AllocFactorMatrix,(W$4+1),FALSE)*$E651</f>
        <v>423428.98936605331</v>
      </c>
      <c r="X651" s="5">
        <f t="shared" si="357"/>
        <v>3238988.3594324146</v>
      </c>
      <c r="Y651" s="5">
        <f>VLOOKUP(CONCATENATE($F651," ",$G651),AllocFactorMatrix,(Y$4+1),FALSE)*$E651</f>
        <v>238336.77248671983</v>
      </c>
      <c r="Z651" s="5">
        <f>VLOOKUP(CONCATENATE($F651," ",$G651),AllocFactorMatrix,(Z$4+1),FALSE)*$E651</f>
        <v>3992.0498359614026</v>
      </c>
      <c r="AA651" s="5">
        <f t="shared" si="354"/>
        <v>242328.82232268123</v>
      </c>
      <c r="AB651" s="5">
        <f>VLOOKUP(CONCATENATE($F651," ",$G651),AllocFactorMatrix,(AB$4+1),FALSE)*$E651</f>
        <v>3092.7735058927933</v>
      </c>
      <c r="AC651" s="5">
        <f>VLOOKUP(CONCATENATE($F651," ",$G651),AllocFactorMatrix,(AC$4+1),FALSE)*$E651</f>
        <v>0</v>
      </c>
      <c r="AD651" s="5">
        <f>VLOOKUP(CONCATENATE($F651," ",$G651),AllocFactorMatrix,(AD$4+1),FALSE)*$E651</f>
        <v>0</v>
      </c>
    </row>
    <row r="652" spans="1:30" hidden="1" outlineLevel="1">
      <c r="E652" s="126"/>
      <c r="F652" s="52" t="str">
        <f>F659</f>
        <v>PROD_ENERGY</v>
      </c>
      <c r="G652" s="55" t="str">
        <f>$G$8</f>
        <v>PRODUCTION</v>
      </c>
      <c r="H652" s="4">
        <f t="shared" si="352"/>
        <v>0</v>
      </c>
      <c r="I652" s="5">
        <f>VLOOKUP(CONCATENATE($F652," ",$G652),AllocFactorMatrix,(I$4+1),FALSE)*$E659</f>
        <v>0</v>
      </c>
      <c r="J652" s="5">
        <f>VLOOKUP(CONCATENATE($F652," ",$G652),AllocFactorMatrix,(J$4+1),FALSE)*$E659</f>
        <v>0</v>
      </c>
      <c r="K652" s="5">
        <f>VLOOKUP(CONCATENATE($F652," ",$G652),AllocFactorMatrix,(K$4+1),FALSE)*$E659</f>
        <v>0</v>
      </c>
      <c r="L652" s="5">
        <f>VLOOKUP(CONCATENATE($F652," ",$G652),AllocFactorMatrix,(L$4+1),FALSE)*$E659</f>
        <v>0</v>
      </c>
      <c r="M652" s="5">
        <f>VLOOKUP(CONCATENATE($F652," ",$G652),AllocFactorMatrix,(M$4+1),FALSE)*$E659</f>
        <v>0</v>
      </c>
      <c r="N652" s="5">
        <f t="shared" si="353"/>
        <v>0</v>
      </c>
      <c r="O652" s="5">
        <f>VLOOKUP(CONCATENATE($F652," ",$G652),AllocFactorMatrix,(O$4+1),FALSE)*$E659</f>
        <v>0</v>
      </c>
      <c r="P652" s="5">
        <f>VLOOKUP(CONCATENATE($F652," ",$G652),AllocFactorMatrix,(P$4+1),FALSE)*$E659</f>
        <v>0</v>
      </c>
      <c r="Q652" s="5">
        <f>VLOOKUP(CONCATENATE($F652," ",$G652),AllocFactorMatrix,(Q$4+1),FALSE)*$E659</f>
        <v>0</v>
      </c>
      <c r="R652" s="5">
        <f>VLOOKUP(CONCATENATE($F652," ",$G652),AllocFactorMatrix,(R$4+1),FALSE)*$E659</f>
        <v>0</v>
      </c>
      <c r="S652" s="5">
        <f t="shared" si="355"/>
        <v>0</v>
      </c>
      <c r="T652" s="5">
        <f>VLOOKUP(CONCATENATE($F652," ",$G652),AllocFactorMatrix,(T$4+1),FALSE)*$E659</f>
        <v>0</v>
      </c>
      <c r="U652" s="5">
        <f>VLOOKUP(CONCATENATE($F652," ",$G652),AllocFactorMatrix,(U$4+1),FALSE)*$E659</f>
        <v>0</v>
      </c>
      <c r="V652" s="5">
        <f>VLOOKUP(CONCATENATE($F652," ",$G652),AllocFactorMatrix,(V$4+1),FALSE)*$E659</f>
        <v>0</v>
      </c>
      <c r="W652" s="5">
        <f>VLOOKUP(CONCATENATE($F652," ",$G652),AllocFactorMatrix,(W$4+1),FALSE)*$E659</f>
        <v>0</v>
      </c>
      <c r="X652" s="5">
        <f>SUBTOTAL(9,T652:W652)</f>
        <v>0</v>
      </c>
      <c r="Y652" s="5">
        <f>VLOOKUP(CONCATENATE($F652," ",$G652),AllocFactorMatrix,(Y$4+1),FALSE)*$E659</f>
        <v>0</v>
      </c>
      <c r="Z652" s="5">
        <f>VLOOKUP(CONCATENATE($F652," ",$G652),AllocFactorMatrix,(Z$4+1),FALSE)*$E659</f>
        <v>0</v>
      </c>
      <c r="AA652" s="5">
        <f t="shared" si="354"/>
        <v>0</v>
      </c>
      <c r="AB652" s="5">
        <f>VLOOKUP(CONCATENATE($F652," ",$G652),AllocFactorMatrix,(AB$4+1),FALSE)*$E659</f>
        <v>0</v>
      </c>
      <c r="AC652" s="5">
        <f>VLOOKUP(CONCATENATE($F652," ",$G652),AllocFactorMatrix,(AC$4+1),FALSE)*$E659</f>
        <v>0</v>
      </c>
      <c r="AD652" s="5">
        <f>VLOOKUP(CONCATENATE($F652," ",$G652),AllocFactorMatrix,(AD$4+1),FALSE)*$E659</f>
        <v>0</v>
      </c>
    </row>
    <row r="653" spans="1:30" hidden="1" outlineLevel="1">
      <c r="E653" s="126"/>
      <c r="F653" s="52" t="str">
        <f>F659</f>
        <v>PROD_ENERGY</v>
      </c>
      <c r="G653" s="55" t="str">
        <f>$G$9</f>
        <v>BULKTRAN</v>
      </c>
      <c r="H653" s="4">
        <f t="shared" si="352"/>
        <v>0</v>
      </c>
      <c r="I653" s="5">
        <f>VLOOKUP(CONCATENATE($F653," ",$G653),AllocFactorMatrix,(I$4+1),FALSE)*$E659</f>
        <v>0</v>
      </c>
      <c r="J653" s="5">
        <f>VLOOKUP(CONCATENATE($F653," ",$G653),AllocFactorMatrix,(J$4+1),FALSE)*$E659</f>
        <v>0</v>
      </c>
      <c r="K653" s="5">
        <f>VLOOKUP(CONCATENATE($F653," ",$G653),AllocFactorMatrix,(K$4+1),FALSE)*$E659</f>
        <v>0</v>
      </c>
      <c r="L653" s="5">
        <f>VLOOKUP(CONCATENATE($F653," ",$G653),AllocFactorMatrix,(L$4+1),FALSE)*$E659</f>
        <v>0</v>
      </c>
      <c r="M653" s="5">
        <f>VLOOKUP(CONCATENATE($F653," ",$G653),AllocFactorMatrix,(M$4+1),FALSE)*$E659</f>
        <v>0</v>
      </c>
      <c r="N653" s="5">
        <f t="shared" si="353"/>
        <v>0</v>
      </c>
      <c r="O653" s="5">
        <f>VLOOKUP(CONCATENATE($F653," ",$G653),AllocFactorMatrix,(O$4+1),FALSE)*$E659</f>
        <v>0</v>
      </c>
      <c r="P653" s="5">
        <f>VLOOKUP(CONCATENATE($F653," ",$G653),AllocFactorMatrix,(P$4+1),FALSE)*$E659</f>
        <v>0</v>
      </c>
      <c r="Q653" s="5">
        <f>VLOOKUP(CONCATENATE($F653," ",$G653),AllocFactorMatrix,(Q$4+1),FALSE)*$E659</f>
        <v>0</v>
      </c>
      <c r="R653" s="5">
        <f>VLOOKUP(CONCATENATE($F653," ",$G653),AllocFactorMatrix,(R$4+1),FALSE)*$E659</f>
        <v>0</v>
      </c>
      <c r="S653" s="5">
        <f t="shared" si="355"/>
        <v>0</v>
      </c>
      <c r="T653" s="5">
        <f>VLOOKUP(CONCATENATE($F653," ",$G653),AllocFactorMatrix,(T$4+1),FALSE)*$E659</f>
        <v>0</v>
      </c>
      <c r="U653" s="5">
        <f>VLOOKUP(CONCATENATE($F653," ",$G653),AllocFactorMatrix,(U$4+1),FALSE)*$E659</f>
        <v>0</v>
      </c>
      <c r="V653" s="5">
        <f>VLOOKUP(CONCATENATE($F653," ",$G653),AllocFactorMatrix,(V$4+1),FALSE)*$E659</f>
        <v>0</v>
      </c>
      <c r="W653" s="5">
        <f>VLOOKUP(CONCATENATE($F653," ",$G653),AllocFactorMatrix,(W$4+1),FALSE)*$E659</f>
        <v>0</v>
      </c>
      <c r="X653" s="5">
        <f t="shared" ref="X653:X659" si="358">SUBTOTAL(9,T653:W653)</f>
        <v>0</v>
      </c>
      <c r="Y653" s="5">
        <f>VLOOKUP(CONCATENATE($F653," ",$G653),AllocFactorMatrix,(Y$4+1),FALSE)*$E659</f>
        <v>0</v>
      </c>
      <c r="Z653" s="5">
        <f>VLOOKUP(CONCATENATE($F653," ",$G653),AllocFactorMatrix,(Z$4+1),FALSE)*$E659</f>
        <v>0</v>
      </c>
      <c r="AA653" s="5">
        <f t="shared" si="354"/>
        <v>0</v>
      </c>
      <c r="AB653" s="5">
        <f>VLOOKUP(CONCATENATE($F653," ",$G653),AllocFactorMatrix,(AB$4+1),FALSE)*$E659</f>
        <v>0</v>
      </c>
      <c r="AC653" s="5">
        <f>VLOOKUP(CONCATENATE($F653," ",$G653),AllocFactorMatrix,(AC$4+1),FALSE)*$E659</f>
        <v>0</v>
      </c>
      <c r="AD653" s="5">
        <f>VLOOKUP(CONCATENATE($F653," ",$G653),AllocFactorMatrix,(AD$4+1),FALSE)*$E659</f>
        <v>0</v>
      </c>
    </row>
    <row r="654" spans="1:30" hidden="1" outlineLevel="1">
      <c r="E654" s="126"/>
      <c r="F654" s="52" t="str">
        <f>F659</f>
        <v>PROD_ENERGY</v>
      </c>
      <c r="G654" s="55" t="str">
        <f>$G$10</f>
        <v>SUBTRAN</v>
      </c>
      <c r="H654" s="4">
        <f t="shared" si="352"/>
        <v>0</v>
      </c>
      <c r="I654" s="5">
        <f>VLOOKUP(CONCATENATE($F654," ",$G654),AllocFactorMatrix,(I$4+1),FALSE)*$E659</f>
        <v>0</v>
      </c>
      <c r="J654" s="5">
        <f>VLOOKUP(CONCATENATE($F654," ",$G654),AllocFactorMatrix,(J$4+1),FALSE)*$E659</f>
        <v>0</v>
      </c>
      <c r="K654" s="5">
        <f>VLOOKUP(CONCATENATE($F654," ",$G654),AllocFactorMatrix,(K$4+1),FALSE)*$E659</f>
        <v>0</v>
      </c>
      <c r="L654" s="5">
        <f>VLOOKUP(CONCATENATE($F654," ",$G654),AllocFactorMatrix,(L$4+1),FALSE)*$E659</f>
        <v>0</v>
      </c>
      <c r="M654" s="5">
        <f>VLOOKUP(CONCATENATE($F654," ",$G654),AllocFactorMatrix,(M$4+1),FALSE)*$E659</f>
        <v>0</v>
      </c>
      <c r="N654" s="5">
        <f t="shared" si="353"/>
        <v>0</v>
      </c>
      <c r="O654" s="5">
        <f>VLOOKUP(CONCATENATE($F654," ",$G654),AllocFactorMatrix,(O$4+1),FALSE)*$E659</f>
        <v>0</v>
      </c>
      <c r="P654" s="5">
        <f>VLOOKUP(CONCATENATE($F654," ",$G654),AllocFactorMatrix,(P$4+1),FALSE)*$E659</f>
        <v>0</v>
      </c>
      <c r="Q654" s="5">
        <f>VLOOKUP(CONCATENATE($F654," ",$G654),AllocFactorMatrix,(Q$4+1),FALSE)*$E659</f>
        <v>0</v>
      </c>
      <c r="R654" s="5">
        <f>VLOOKUP(CONCATENATE($F654," ",$G654),AllocFactorMatrix,(R$4+1),FALSE)*$E659</f>
        <v>0</v>
      </c>
      <c r="S654" s="5">
        <f t="shared" si="355"/>
        <v>0</v>
      </c>
      <c r="T654" s="5">
        <f>VLOOKUP(CONCATENATE($F654," ",$G654),AllocFactorMatrix,(T$4+1),FALSE)*$E659</f>
        <v>0</v>
      </c>
      <c r="U654" s="5">
        <f>VLOOKUP(CONCATENATE($F654," ",$G654),AllocFactorMatrix,(U$4+1),FALSE)*$E659</f>
        <v>0</v>
      </c>
      <c r="V654" s="5">
        <f>VLOOKUP(CONCATENATE($F654," ",$G654),AllocFactorMatrix,(V$4+1),FALSE)*$E659</f>
        <v>0</v>
      </c>
      <c r="W654" s="5">
        <f>VLOOKUP(CONCATENATE($F654," ",$G654),AllocFactorMatrix,(W$4+1),FALSE)*$E659</f>
        <v>0</v>
      </c>
      <c r="X654" s="5">
        <f t="shared" si="358"/>
        <v>0</v>
      </c>
      <c r="Y654" s="5">
        <f>VLOOKUP(CONCATENATE($F654," ",$G654),AllocFactorMatrix,(Y$4+1),FALSE)*$E659</f>
        <v>0</v>
      </c>
      <c r="Z654" s="5">
        <f>VLOOKUP(CONCATENATE($F654," ",$G654),AllocFactorMatrix,(Z$4+1),FALSE)*$E659</f>
        <v>0</v>
      </c>
      <c r="AA654" s="5">
        <f t="shared" si="354"/>
        <v>0</v>
      </c>
      <c r="AB654" s="5">
        <f>VLOOKUP(CONCATENATE($F654," ",$G654),AllocFactorMatrix,(AB$4+1),FALSE)*$E659</f>
        <v>0</v>
      </c>
      <c r="AC654" s="5">
        <f>VLOOKUP(CONCATENATE($F654," ",$G654),AllocFactorMatrix,(AC$4+1),FALSE)*$E659</f>
        <v>0</v>
      </c>
      <c r="AD654" s="5">
        <f>VLOOKUP(CONCATENATE($F654," ",$G654),AllocFactorMatrix,(AD$4+1),FALSE)*$E659</f>
        <v>0</v>
      </c>
    </row>
    <row r="655" spans="1:30" hidden="1" outlineLevel="1">
      <c r="E655" s="126"/>
      <c r="F655" s="52" t="str">
        <f>F659</f>
        <v>PROD_ENERGY</v>
      </c>
      <c r="G655" s="55" t="str">
        <f>$G$11</f>
        <v>DISTPRI</v>
      </c>
      <c r="H655" s="4">
        <f t="shared" si="352"/>
        <v>0</v>
      </c>
      <c r="I655" s="5">
        <f>VLOOKUP(CONCATENATE($F655," ",$G655),AllocFactorMatrix,(I$4+1),FALSE)*$E659</f>
        <v>0</v>
      </c>
      <c r="J655" s="5">
        <f>VLOOKUP(CONCATENATE($F655," ",$G655),AllocFactorMatrix,(J$4+1),FALSE)*$E659</f>
        <v>0</v>
      </c>
      <c r="K655" s="5">
        <f>VLOOKUP(CONCATENATE($F655," ",$G655),AllocFactorMatrix,(K$4+1),FALSE)*$E659</f>
        <v>0</v>
      </c>
      <c r="L655" s="5">
        <f>VLOOKUP(CONCATENATE($F655," ",$G655),AllocFactorMatrix,(L$4+1),FALSE)*$E659</f>
        <v>0</v>
      </c>
      <c r="M655" s="5">
        <f>VLOOKUP(CONCATENATE($F655," ",$G655),AllocFactorMatrix,(M$4+1),FALSE)*$E659</f>
        <v>0</v>
      </c>
      <c r="N655" s="5">
        <f t="shared" si="353"/>
        <v>0</v>
      </c>
      <c r="O655" s="5">
        <f>VLOOKUP(CONCATENATE($F655," ",$G655),AllocFactorMatrix,(O$4+1),FALSE)*$E659</f>
        <v>0</v>
      </c>
      <c r="P655" s="5">
        <f>VLOOKUP(CONCATENATE($F655," ",$G655),AllocFactorMatrix,(P$4+1),FALSE)*$E659</f>
        <v>0</v>
      </c>
      <c r="Q655" s="5">
        <f>VLOOKUP(CONCATENATE($F655," ",$G655),AllocFactorMatrix,(Q$4+1),FALSE)*$E659</f>
        <v>0</v>
      </c>
      <c r="R655" s="5">
        <f>VLOOKUP(CONCATENATE($F655," ",$G655),AllocFactorMatrix,(R$4+1),FALSE)*$E659</f>
        <v>0</v>
      </c>
      <c r="S655" s="5">
        <f t="shared" si="355"/>
        <v>0</v>
      </c>
      <c r="T655" s="5">
        <f>VLOOKUP(CONCATENATE($F655," ",$G655),AllocFactorMatrix,(T$4+1),FALSE)*$E659</f>
        <v>0</v>
      </c>
      <c r="U655" s="5">
        <f>VLOOKUP(CONCATENATE($F655," ",$G655),AllocFactorMatrix,(U$4+1),FALSE)*$E659</f>
        <v>0</v>
      </c>
      <c r="V655" s="5">
        <f>VLOOKUP(CONCATENATE($F655," ",$G655),AllocFactorMatrix,(V$4+1),FALSE)*$E659</f>
        <v>0</v>
      </c>
      <c r="W655" s="5">
        <f>VLOOKUP(CONCATENATE($F655," ",$G655),AllocFactorMatrix,(W$4+1),FALSE)*$E659</f>
        <v>0</v>
      </c>
      <c r="X655" s="5">
        <f t="shared" si="358"/>
        <v>0</v>
      </c>
      <c r="Y655" s="5">
        <f>VLOOKUP(CONCATENATE($F655," ",$G655),AllocFactorMatrix,(Y$4+1),FALSE)*$E659</f>
        <v>0</v>
      </c>
      <c r="Z655" s="5">
        <f>VLOOKUP(CONCATENATE($F655," ",$G655),AllocFactorMatrix,(Z$4+1),FALSE)*$E659</f>
        <v>0</v>
      </c>
      <c r="AA655" s="5">
        <f t="shared" si="354"/>
        <v>0</v>
      </c>
      <c r="AB655" s="5">
        <f>VLOOKUP(CONCATENATE($F655," ",$G655),AllocFactorMatrix,(AB$4+1),FALSE)*$E659</f>
        <v>0</v>
      </c>
      <c r="AC655" s="5">
        <f>VLOOKUP(CONCATENATE($F655," ",$G655),AllocFactorMatrix,(AC$4+1),FALSE)*$E659</f>
        <v>0</v>
      </c>
      <c r="AD655" s="5">
        <f>VLOOKUP(CONCATENATE($F655," ",$G655),AllocFactorMatrix,(AD$4+1),FALSE)*$E659</f>
        <v>0</v>
      </c>
    </row>
    <row r="656" spans="1:30" hidden="1" outlineLevel="1">
      <c r="E656" s="126"/>
      <c r="F656" s="52" t="str">
        <f>F659</f>
        <v>PROD_ENERGY</v>
      </c>
      <c r="G656" s="55" t="str">
        <f>$G$12</f>
        <v>DISTSEC</v>
      </c>
      <c r="H656" s="4">
        <f t="shared" si="352"/>
        <v>0</v>
      </c>
      <c r="I656" s="5">
        <f>VLOOKUP(CONCATENATE($F656," ",$G656),AllocFactorMatrix,(I$4+1),FALSE)*$E659</f>
        <v>0</v>
      </c>
      <c r="J656" s="5">
        <f>VLOOKUP(CONCATENATE($F656," ",$G656),AllocFactorMatrix,(J$4+1),FALSE)*$E659</f>
        <v>0</v>
      </c>
      <c r="K656" s="5">
        <f>VLOOKUP(CONCATENATE($F656," ",$G656),AllocFactorMatrix,(K$4+1),FALSE)*$E659</f>
        <v>0</v>
      </c>
      <c r="L656" s="5">
        <f>VLOOKUP(CONCATENATE($F656," ",$G656),AllocFactorMatrix,(L$4+1),FALSE)*$E659</f>
        <v>0</v>
      </c>
      <c r="M656" s="5">
        <f>VLOOKUP(CONCATENATE($F656," ",$G656),AllocFactorMatrix,(M$4+1),FALSE)*$E659</f>
        <v>0</v>
      </c>
      <c r="N656" s="5">
        <f t="shared" si="353"/>
        <v>0</v>
      </c>
      <c r="O656" s="5">
        <f>VLOOKUP(CONCATENATE($F656," ",$G656),AllocFactorMatrix,(O$4+1),FALSE)*$E659</f>
        <v>0</v>
      </c>
      <c r="P656" s="5">
        <f>VLOOKUP(CONCATENATE($F656," ",$G656),AllocFactorMatrix,(P$4+1),FALSE)*$E659</f>
        <v>0</v>
      </c>
      <c r="Q656" s="5">
        <f>VLOOKUP(CONCATENATE($F656," ",$G656),AllocFactorMatrix,(Q$4+1),FALSE)*$E659</f>
        <v>0</v>
      </c>
      <c r="R656" s="5">
        <f>VLOOKUP(CONCATENATE($F656," ",$G656),AllocFactorMatrix,(R$4+1),FALSE)*$E659</f>
        <v>0</v>
      </c>
      <c r="S656" s="5">
        <f t="shared" si="355"/>
        <v>0</v>
      </c>
      <c r="T656" s="5">
        <f>VLOOKUP(CONCATENATE($F656," ",$G656),AllocFactorMatrix,(T$4+1),FALSE)*$E659</f>
        <v>0</v>
      </c>
      <c r="U656" s="5">
        <f>VLOOKUP(CONCATENATE($F656," ",$G656),AllocFactorMatrix,(U$4+1),FALSE)*$E659</f>
        <v>0</v>
      </c>
      <c r="V656" s="5">
        <f>VLOOKUP(CONCATENATE($F656," ",$G656),AllocFactorMatrix,(V$4+1),FALSE)*$E659</f>
        <v>0</v>
      </c>
      <c r="W656" s="5">
        <f>VLOOKUP(CONCATENATE($F656," ",$G656),AllocFactorMatrix,(W$4+1),FALSE)*$E659</f>
        <v>0</v>
      </c>
      <c r="X656" s="5">
        <f t="shared" si="358"/>
        <v>0</v>
      </c>
      <c r="Y656" s="5">
        <f>VLOOKUP(CONCATENATE($F656," ",$G656),AllocFactorMatrix,(Y$4+1),FALSE)*$E659</f>
        <v>0</v>
      </c>
      <c r="Z656" s="5">
        <f>VLOOKUP(CONCATENATE($F656," ",$G656),AllocFactorMatrix,(Z$4+1),FALSE)*$E659</f>
        <v>0</v>
      </c>
      <c r="AA656" s="5">
        <f t="shared" si="354"/>
        <v>0</v>
      </c>
      <c r="AB656" s="5">
        <f>VLOOKUP(CONCATENATE($F656," ",$G656),AllocFactorMatrix,(AB$4+1),FALSE)*$E659</f>
        <v>0</v>
      </c>
      <c r="AC656" s="5">
        <f>VLOOKUP(CONCATENATE($F656," ",$G656),AllocFactorMatrix,(AC$4+1),FALSE)*$E659</f>
        <v>0</v>
      </c>
      <c r="AD656" s="5">
        <f>VLOOKUP(CONCATENATE($F656," ",$G656),AllocFactorMatrix,(AD$4+1),FALSE)*$E659</f>
        <v>0</v>
      </c>
    </row>
    <row r="657" spans="4:30" hidden="1" outlineLevel="1">
      <c r="E657" s="126"/>
      <c r="F657" s="52" t="str">
        <f>F659</f>
        <v>PROD_ENERGY</v>
      </c>
      <c r="G657" s="55" t="str">
        <f>$G$13</f>
        <v>ENERGY</v>
      </c>
      <c r="H657" s="4">
        <f t="shared" si="352"/>
        <v>1941575</v>
      </c>
      <c r="I657" s="5">
        <f>VLOOKUP(CONCATENATE($F657," ",$G657),AllocFactorMatrix,(I$4+1),FALSE)*$E659</f>
        <v>728531.53482490964</v>
      </c>
      <c r="J657" s="5">
        <f>VLOOKUP(CONCATENATE($F657," ",$G657),AllocFactorMatrix,(J$4+1),FALSE)*$E659</f>
        <v>47213.551077886681</v>
      </c>
      <c r="K657" s="5">
        <f>VLOOKUP(CONCATENATE($F657," ",$G657),AllocFactorMatrix,(K$4+1),FALSE)*$E659</f>
        <v>158406.58199139847</v>
      </c>
      <c r="L657" s="5">
        <f>VLOOKUP(CONCATENATE($F657," ",$G657),AllocFactorMatrix,(L$4+1),FALSE)*$E659</f>
        <v>5034.52079560116</v>
      </c>
      <c r="M657" s="5">
        <f>VLOOKUP(CONCATENATE($F657," ",$G657),AllocFactorMatrix,(M$4+1),FALSE)*$E659</f>
        <v>464.12396274923901</v>
      </c>
      <c r="N657" s="5">
        <f t="shared" si="353"/>
        <v>163905.22674974886</v>
      </c>
      <c r="O657" s="5">
        <f>VLOOKUP(CONCATENATE($F657," ",$G657),AllocFactorMatrix,(O$4+1),FALSE)*$E659</f>
        <v>144421.49108959487</v>
      </c>
      <c r="P657" s="5">
        <f>VLOOKUP(CONCATENATE($F657," ",$G657),AllocFactorMatrix,(P$4+1),FALSE)*$E659</f>
        <v>26772.965537941946</v>
      </c>
      <c r="Q657" s="5">
        <f>VLOOKUP(CONCATENATE($F657," ",$G657),AllocFactorMatrix,(Q$4+1),FALSE)*$E659</f>
        <v>12164.950261572587</v>
      </c>
      <c r="R657" s="5">
        <f>VLOOKUP(CONCATENATE($F657," ",$G657),AllocFactorMatrix,(R$4+1),FALSE)*$E659</f>
        <v>563.65248650399133</v>
      </c>
      <c r="S657" s="5">
        <f t="shared" si="355"/>
        <v>183923.0593756134</v>
      </c>
      <c r="T657" s="5">
        <f>VLOOKUP(CONCATENATE($F657," ",$G657),AllocFactorMatrix,(T$4+1),FALSE)*$E659</f>
        <v>5534.5052167311787</v>
      </c>
      <c r="U657" s="5">
        <f>VLOOKUP(CONCATENATE($F657," ",$G657),AllocFactorMatrix,(U$4+1),FALSE)*$E659</f>
        <v>97177.620476366763</v>
      </c>
      <c r="V657" s="5">
        <f>VLOOKUP(CONCATENATE($F657," ",$G657),AllocFactorMatrix,(V$4+1),FALSE)*$E659</f>
        <v>551734.18297067878</v>
      </c>
      <c r="W657" s="5">
        <f>VLOOKUP(CONCATENATE($F657," ",$G657),AllocFactorMatrix,(W$4+1),FALSE)*$E659</f>
        <v>104676.88766200286</v>
      </c>
      <c r="X657" s="5">
        <f t="shared" si="358"/>
        <v>759123.19632577954</v>
      </c>
      <c r="Y657" s="5">
        <f>VLOOKUP(CONCATENATE($F657," ",$G657),AllocFactorMatrix,(Y$4+1),FALSE)*$E659</f>
        <v>39128.135300995025</v>
      </c>
      <c r="Z657" s="5">
        <f>VLOOKUP(CONCATENATE($F657," ",$G657),AllocFactorMatrix,(Z$4+1),FALSE)*$E659</f>
        <v>636.94366640804742</v>
      </c>
      <c r="AA657" s="5">
        <f t="shared" si="354"/>
        <v>39765.078967403075</v>
      </c>
      <c r="AB657" s="5">
        <f>VLOOKUP(CONCATENATE($F657," ",$G657),AllocFactorMatrix,(AB$4+1),FALSE)*$E659</f>
        <v>710.4594238842318</v>
      </c>
      <c r="AC657" s="5">
        <f>VLOOKUP(CONCATENATE($F657," ",$G657),AllocFactorMatrix,(AC$4+1),FALSE)*$E659</f>
        <v>15362.733678597257</v>
      </c>
      <c r="AD657" s="5">
        <f>VLOOKUP(CONCATENATE($F657," ",$G657),AllocFactorMatrix,(AD$4+1),FALSE)*$E659</f>
        <v>3040.1595761768831</v>
      </c>
    </row>
    <row r="658" spans="4:30" hidden="1" outlineLevel="1">
      <c r="E658" s="126"/>
      <c r="F658" s="52" t="str">
        <f>F659</f>
        <v>PROD_ENERGY</v>
      </c>
      <c r="G658" s="55" t="str">
        <f>$G$14</f>
        <v>CUSTOMER</v>
      </c>
      <c r="H658" s="4">
        <f t="shared" si="352"/>
        <v>0</v>
      </c>
      <c r="I658" s="5">
        <f>VLOOKUP(CONCATENATE($F658," ",$G658),AllocFactorMatrix,(I$4+1),FALSE)*$E659</f>
        <v>0</v>
      </c>
      <c r="J658" s="5">
        <f>VLOOKUP(CONCATENATE($F658," ",$G658),AllocFactorMatrix,(J$4+1),FALSE)*$E659</f>
        <v>0</v>
      </c>
      <c r="K658" s="5">
        <f>VLOOKUP(CONCATENATE($F658," ",$G658),AllocFactorMatrix,(K$4+1),FALSE)*$E659</f>
        <v>0</v>
      </c>
      <c r="L658" s="5">
        <f>VLOOKUP(CONCATENATE($F658," ",$G658),AllocFactorMatrix,(L$4+1),FALSE)*$E659</f>
        <v>0</v>
      </c>
      <c r="M658" s="5">
        <f>VLOOKUP(CONCATENATE($F658," ",$G658),AllocFactorMatrix,(M$4+1),FALSE)*$E659</f>
        <v>0</v>
      </c>
      <c r="N658" s="5">
        <f t="shared" si="353"/>
        <v>0</v>
      </c>
      <c r="O658" s="5">
        <f>VLOOKUP(CONCATENATE($F658," ",$G658),AllocFactorMatrix,(O$4+1),FALSE)*$E659</f>
        <v>0</v>
      </c>
      <c r="P658" s="5">
        <f>VLOOKUP(CONCATENATE($F658," ",$G658),AllocFactorMatrix,(P$4+1),FALSE)*$E659</f>
        <v>0</v>
      </c>
      <c r="Q658" s="5">
        <f>VLOOKUP(CONCATENATE($F658," ",$G658),AllocFactorMatrix,(Q$4+1),FALSE)*$E659</f>
        <v>0</v>
      </c>
      <c r="R658" s="5">
        <f>VLOOKUP(CONCATENATE($F658," ",$G658),AllocFactorMatrix,(R$4+1),FALSE)*$E659</f>
        <v>0</v>
      </c>
      <c r="S658" s="5">
        <f t="shared" si="355"/>
        <v>0</v>
      </c>
      <c r="T658" s="5">
        <f>VLOOKUP(CONCATENATE($F658," ",$G658),AllocFactorMatrix,(T$4+1),FALSE)*$E659</f>
        <v>0</v>
      </c>
      <c r="U658" s="5">
        <f>VLOOKUP(CONCATENATE($F658," ",$G658),AllocFactorMatrix,(U$4+1),FALSE)*$E659</f>
        <v>0</v>
      </c>
      <c r="V658" s="5">
        <f>VLOOKUP(CONCATENATE($F658," ",$G658),AllocFactorMatrix,(V$4+1),FALSE)*$E659</f>
        <v>0</v>
      </c>
      <c r="W658" s="5">
        <f>VLOOKUP(CONCATENATE($F658," ",$G658),AllocFactorMatrix,(W$4+1),FALSE)*$E659</f>
        <v>0</v>
      </c>
      <c r="X658" s="5">
        <f t="shared" si="358"/>
        <v>0</v>
      </c>
      <c r="Y658" s="5">
        <f>VLOOKUP(CONCATENATE($F658," ",$G658),AllocFactorMatrix,(Y$4+1),FALSE)*$E659</f>
        <v>0</v>
      </c>
      <c r="Z658" s="5">
        <f>VLOOKUP(CONCATENATE($F658," ",$G658),AllocFactorMatrix,(Z$4+1),FALSE)*$E659</f>
        <v>0</v>
      </c>
      <c r="AA658" s="5">
        <f t="shared" si="354"/>
        <v>0</v>
      </c>
      <c r="AB658" s="5">
        <f>VLOOKUP(CONCATENATE($F658," ",$G658),AllocFactorMatrix,(AB$4+1),FALSE)*$E659</f>
        <v>0</v>
      </c>
      <c r="AC658" s="5">
        <f>VLOOKUP(CONCATENATE($F658," ",$G658),AllocFactorMatrix,(AC$4+1),FALSE)*$E659</f>
        <v>0</v>
      </c>
      <c r="AD658" s="5">
        <f>VLOOKUP(CONCATENATE($F658," ",$G658),AllocFactorMatrix,(AD$4+1),FALSE)*$E659</f>
        <v>0</v>
      </c>
    </row>
    <row r="659" spans="4:30" collapsed="1">
      <c r="D659" s="55" t="s">
        <v>614</v>
      </c>
      <c r="E659" s="107">
        <v>1941575</v>
      </c>
      <c r="F659" s="10" t="s">
        <v>32</v>
      </c>
      <c r="G659" s="55" t="str">
        <f>$G$15</f>
        <v>TOTAL</v>
      </c>
      <c r="H659" s="4">
        <f t="shared" si="352"/>
        <v>1941575</v>
      </c>
      <c r="I659" s="5">
        <f>VLOOKUP(CONCATENATE($F659," ",$G659),AllocFactorMatrix,(I$4+1),FALSE)*$E659</f>
        <v>728531.53482490964</v>
      </c>
      <c r="J659" s="5">
        <f>VLOOKUP(CONCATENATE($F659," ",$G659),AllocFactorMatrix,(J$4+1),FALSE)*$E659</f>
        <v>47213.551077886681</v>
      </c>
      <c r="K659" s="5">
        <f>VLOOKUP(CONCATENATE($F659," ",$G659),AllocFactorMatrix,(K$4+1),FALSE)*$E659</f>
        <v>158406.58199139847</v>
      </c>
      <c r="L659" s="5">
        <f>VLOOKUP(CONCATENATE($F659," ",$G659),AllocFactorMatrix,(L$4+1),FALSE)*$E659</f>
        <v>5034.52079560116</v>
      </c>
      <c r="M659" s="5">
        <f>VLOOKUP(CONCATENATE($F659," ",$G659),AllocFactorMatrix,(M$4+1),FALSE)*$E659</f>
        <v>464.12396274923901</v>
      </c>
      <c r="N659" s="5">
        <f t="shared" si="353"/>
        <v>163905.22674974886</v>
      </c>
      <c r="O659" s="5">
        <f>VLOOKUP(CONCATENATE($F659," ",$G659),AllocFactorMatrix,(O$4+1),FALSE)*$E659</f>
        <v>144421.49108959487</v>
      </c>
      <c r="P659" s="5">
        <f>VLOOKUP(CONCATENATE($F659," ",$G659),AllocFactorMatrix,(P$4+1),FALSE)*$E659</f>
        <v>26772.965537941946</v>
      </c>
      <c r="Q659" s="5">
        <f>VLOOKUP(CONCATENATE($F659," ",$G659),AllocFactorMatrix,(Q$4+1),FALSE)*$E659</f>
        <v>12164.950261572587</v>
      </c>
      <c r="R659" s="5">
        <f>VLOOKUP(CONCATENATE($F659," ",$G659),AllocFactorMatrix,(R$4+1),FALSE)*$E659</f>
        <v>563.65248650399133</v>
      </c>
      <c r="S659" s="5">
        <f t="shared" si="355"/>
        <v>183923.0593756134</v>
      </c>
      <c r="T659" s="5">
        <f>VLOOKUP(CONCATENATE($F659," ",$G659),AllocFactorMatrix,(T$4+1),FALSE)*$E659</f>
        <v>5534.5052167311787</v>
      </c>
      <c r="U659" s="5">
        <f>VLOOKUP(CONCATENATE($F659," ",$G659),AllocFactorMatrix,(U$4+1),FALSE)*$E659</f>
        <v>97177.620476366763</v>
      </c>
      <c r="V659" s="5">
        <f>VLOOKUP(CONCATENATE($F659," ",$G659),AllocFactorMatrix,(V$4+1),FALSE)*$E659</f>
        <v>551734.18297067878</v>
      </c>
      <c r="W659" s="5">
        <f>VLOOKUP(CONCATENATE($F659," ",$G659),AllocFactorMatrix,(W$4+1),FALSE)*$E659</f>
        <v>104676.88766200286</v>
      </c>
      <c r="X659" s="5">
        <f t="shared" si="358"/>
        <v>759123.19632577954</v>
      </c>
      <c r="Y659" s="5">
        <f>VLOOKUP(CONCATENATE($F659," ",$G659),AllocFactorMatrix,(Y$4+1),FALSE)*$E659</f>
        <v>39128.135300995025</v>
      </c>
      <c r="Z659" s="5">
        <f>VLOOKUP(CONCATENATE($F659," ",$G659),AllocFactorMatrix,(Z$4+1),FALSE)*$E659</f>
        <v>636.94366640804742</v>
      </c>
      <c r="AA659" s="5">
        <f t="shared" si="354"/>
        <v>39765.078967403075</v>
      </c>
      <c r="AB659" s="5">
        <f>VLOOKUP(CONCATENATE($F659," ",$G659),AllocFactorMatrix,(AB$4+1),FALSE)*$E659</f>
        <v>710.4594238842318</v>
      </c>
      <c r="AC659" s="5">
        <f>VLOOKUP(CONCATENATE($F659," ",$G659),AllocFactorMatrix,(AC$4+1),FALSE)*$E659</f>
        <v>15362.733678597257</v>
      </c>
      <c r="AD659" s="5">
        <f>VLOOKUP(CONCATENATE($F659," ",$G659),AllocFactorMatrix,(AD$4+1),FALSE)*$E659</f>
        <v>3040.1595761768831</v>
      </c>
    </row>
    <row r="660" spans="4:30" hidden="1" outlineLevel="1">
      <c r="E660" s="126"/>
      <c r="F660" s="52" t="str">
        <f>F667</f>
        <v>TDPLANT</v>
      </c>
      <c r="G660" s="55" t="str">
        <f>$G$8</f>
        <v>PRODUCTION</v>
      </c>
      <c r="H660" s="4">
        <f t="shared" ref="H660:H667" si="359">SUBTOTAL(9,I660:AD660)</f>
        <v>17983.634512291592</v>
      </c>
      <c r="I660" s="5">
        <f>VLOOKUP(CONCATENATE($F660," ",$G660),AllocFactorMatrix,(I$4+1),FALSE)*$E667</f>
        <v>8858.4324673485135</v>
      </c>
      <c r="J660" s="5">
        <f>VLOOKUP(CONCATENATE($F660," ",$G660),AllocFactorMatrix,(J$4+1),FALSE)*$E667</f>
        <v>437.90397002435145</v>
      </c>
      <c r="K660" s="5">
        <f>VLOOKUP(CONCATENATE($F660," ",$G660),AllocFactorMatrix,(K$4+1),FALSE)*$E667</f>
        <v>1604.0171455788029</v>
      </c>
      <c r="L660" s="5">
        <f>VLOOKUP(CONCATENATE($F660," ",$G660),AllocFactorMatrix,(L$4+1),FALSE)*$E667</f>
        <v>50.488764843974153</v>
      </c>
      <c r="M660" s="5">
        <f>VLOOKUP(CONCATENATE($F660," ",$G660),AllocFactorMatrix,(M$4+1),FALSE)*$E667</f>
        <v>4.7346748114825257</v>
      </c>
      <c r="N660" s="5">
        <f t="shared" si="353"/>
        <v>1659.2405852342597</v>
      </c>
      <c r="O660" s="5">
        <f>VLOOKUP(CONCATENATE($F660," ",$G660),AllocFactorMatrix,(O$4+1),FALSE)*$E667</f>
        <v>1219.3025527709106</v>
      </c>
      <c r="P660" s="5">
        <f>VLOOKUP(CONCATENATE($F660," ",$G660),AllocFactorMatrix,(P$4+1),FALSE)*$E667</f>
        <v>227.19158867858351</v>
      </c>
      <c r="Q660" s="5">
        <f>VLOOKUP(CONCATENATE($F660," ",$G660),AllocFactorMatrix,(Q$4+1),FALSE)*$E667</f>
        <v>102.66364861636163</v>
      </c>
      <c r="R660" s="5">
        <f>VLOOKUP(CONCATENATE($F660," ",$G660),AllocFactorMatrix,(R$4+1),FALSE)*$E667</f>
        <v>4.6166695199299488</v>
      </c>
      <c r="S660" s="5">
        <f t="shared" si="355"/>
        <v>1553.7744595857855</v>
      </c>
      <c r="T660" s="5">
        <f>VLOOKUP(CONCATENATE($F660," ",$G660),AllocFactorMatrix,(T$4+1),FALSE)*$E667</f>
        <v>42.593361215186846</v>
      </c>
      <c r="U660" s="5">
        <f>VLOOKUP(CONCATENATE($F660," ",$G660),AllocFactorMatrix,(U$4+1),FALSE)*$E667</f>
        <v>697.03309915115187</v>
      </c>
      <c r="V660" s="5">
        <f>VLOOKUP(CONCATENATE($F660," ",$G660),AllocFactorMatrix,(V$4+1),FALSE)*$E667</f>
        <v>3683.839514559435</v>
      </c>
      <c r="W660" s="5">
        <f>VLOOKUP(CONCATENATE($F660," ",$G660),AllocFactorMatrix,(W$4+1),FALSE)*$E667</f>
        <v>665.24035940105148</v>
      </c>
      <c r="X660" s="5">
        <f>SUBTOTAL(9,T660:W660)</f>
        <v>5088.7063343268246</v>
      </c>
      <c r="Y660" s="5">
        <f>VLOOKUP(CONCATENATE($F660," ",$G660),AllocFactorMatrix,(Y$4+1),FALSE)*$E667</f>
        <v>374.44587916602222</v>
      </c>
      <c r="Z660" s="5">
        <f>VLOOKUP(CONCATENATE($F660," ",$G660),AllocFactorMatrix,(Z$4+1),FALSE)*$E667</f>
        <v>6.2718253457276845</v>
      </c>
      <c r="AA660" s="5">
        <f t="shared" si="354"/>
        <v>380.7177045117499</v>
      </c>
      <c r="AB660" s="5">
        <f>VLOOKUP(CONCATENATE($F660," ",$G660),AllocFactorMatrix,(AB$4+1),FALSE)*$E667</f>
        <v>4.8589912601083665</v>
      </c>
      <c r="AC660" s="5">
        <f>VLOOKUP(CONCATENATE($F660," ",$G660),AllocFactorMatrix,(AC$4+1),FALSE)*$E667</f>
        <v>0</v>
      </c>
      <c r="AD660" s="5">
        <f>VLOOKUP(CONCATENATE($F660," ",$G660),AllocFactorMatrix,(AD$4+1),FALSE)*$E667</f>
        <v>0</v>
      </c>
    </row>
    <row r="661" spans="4:30" hidden="1" outlineLevel="1">
      <c r="E661" s="126"/>
      <c r="F661" s="52" t="str">
        <f>F667</f>
        <v>TDPLANT</v>
      </c>
      <c r="G661" s="55" t="str">
        <f>$G$9</f>
        <v>BULKTRAN</v>
      </c>
      <c r="H661" s="4">
        <f t="shared" si="359"/>
        <v>817757.31611650239</v>
      </c>
      <c r="I661" s="5">
        <f>VLOOKUP(CONCATENATE($F661," ",$G661),AllocFactorMatrix,(I$4+1),FALSE)*$E667</f>
        <v>402813.34424067551</v>
      </c>
      <c r="J661" s="5">
        <f>VLOOKUP(CONCATENATE($F661," ",$G661),AllocFactorMatrix,(J$4+1),FALSE)*$E667</f>
        <v>19912.502948117559</v>
      </c>
      <c r="K661" s="5">
        <f>VLOOKUP(CONCATENATE($F661," ",$G661),AllocFactorMatrix,(K$4+1),FALSE)*$E667</f>
        <v>72938.357097773885</v>
      </c>
      <c r="L661" s="5">
        <f>VLOOKUP(CONCATENATE($F661," ",$G661),AllocFactorMatrix,(L$4+1),FALSE)*$E667</f>
        <v>2295.8405212598145</v>
      </c>
      <c r="M661" s="5">
        <f>VLOOKUP(CONCATENATE($F661," ",$G661),AllocFactorMatrix,(M$4+1),FALSE)*$E667</f>
        <v>215.29657777886999</v>
      </c>
      <c r="N661" s="5">
        <f t="shared" si="353"/>
        <v>75449.494196812564</v>
      </c>
      <c r="O661" s="5">
        <f>VLOOKUP(CONCATENATE($F661," ",$G661),AllocFactorMatrix,(O$4+1),FALSE)*$E667</f>
        <v>55444.497740789753</v>
      </c>
      <c r="P661" s="5">
        <f>VLOOKUP(CONCATENATE($F661," ",$G661),AllocFactorMatrix,(P$4+1),FALSE)*$E667</f>
        <v>10330.925246232026</v>
      </c>
      <c r="Q661" s="5">
        <f>VLOOKUP(CONCATENATE($F661," ",$G661),AllocFactorMatrix,(Q$4+1),FALSE)*$E667</f>
        <v>4668.352756939209</v>
      </c>
      <c r="R661" s="5">
        <f>VLOOKUP(CONCATENATE($F661," ",$G661),AllocFactorMatrix,(R$4+1),FALSE)*$E667</f>
        <v>209.93060515294584</v>
      </c>
      <c r="S661" s="5">
        <f t="shared" si="355"/>
        <v>70653.706349113927</v>
      </c>
      <c r="T661" s="5">
        <f>VLOOKUP(CONCATENATE($F661," ",$G661),AllocFactorMatrix,(T$4+1),FALSE)*$E667</f>
        <v>1936.8183182273497</v>
      </c>
      <c r="U661" s="5">
        <f>VLOOKUP(CONCATENATE($F661," ",$G661),AllocFactorMatrix,(U$4+1),FALSE)*$E667</f>
        <v>31695.701779116072</v>
      </c>
      <c r="V661" s="5">
        <f>VLOOKUP(CONCATENATE($F661," ",$G661),AllocFactorMatrix,(V$4+1),FALSE)*$E667</f>
        <v>167512.67450253418</v>
      </c>
      <c r="W661" s="5">
        <f>VLOOKUP(CONCATENATE($F661," ",$G661),AllocFactorMatrix,(W$4+1),FALSE)*$E667</f>
        <v>30250.012615879194</v>
      </c>
      <c r="X661" s="5">
        <f t="shared" ref="X661:X667" si="360">SUBTOTAL(9,T661:W661)</f>
        <v>231395.20721575679</v>
      </c>
      <c r="Y661" s="5">
        <f>VLOOKUP(CONCATENATE($F661," ",$G661),AllocFactorMatrix,(Y$4+1),FALSE)*$E667</f>
        <v>17026.917276838703</v>
      </c>
      <c r="Z661" s="5">
        <f>VLOOKUP(CONCATENATE($F661," ",$G661),AllocFactorMatrix,(Z$4+1),FALSE)*$E667</f>
        <v>285.19435592222652</v>
      </c>
      <c r="AA661" s="5">
        <f t="shared" si="354"/>
        <v>17312.111632760931</v>
      </c>
      <c r="AB661" s="5">
        <f>VLOOKUP(CONCATENATE($F661," ",$G661),AllocFactorMatrix,(AB$4+1),FALSE)*$E667</f>
        <v>220.94953326503258</v>
      </c>
      <c r="AC661" s="5">
        <f>VLOOKUP(CONCATENATE($F661," ",$G661),AllocFactorMatrix,(AC$4+1),FALSE)*$E667</f>
        <v>0</v>
      </c>
      <c r="AD661" s="5">
        <f>VLOOKUP(CONCATENATE($F661," ",$G661),AllocFactorMatrix,(AD$4+1),FALSE)*$E667</f>
        <v>0</v>
      </c>
    </row>
    <row r="662" spans="4:30" hidden="1" outlineLevel="1">
      <c r="E662" s="126"/>
      <c r="F662" s="52" t="str">
        <f>F667</f>
        <v>TDPLANT</v>
      </c>
      <c r="G662" s="55" t="str">
        <f>$G$10</f>
        <v>SUBTRAN</v>
      </c>
      <c r="H662" s="4">
        <f t="shared" si="359"/>
        <v>179636.67991305923</v>
      </c>
      <c r="I662" s="5">
        <f>VLOOKUP(CONCATENATE($F662," ",$G662),AllocFactorMatrix,(I$4+1),FALSE)*$E667</f>
        <v>87459.249099819019</v>
      </c>
      <c r="J662" s="5">
        <f>VLOOKUP(CONCATENATE($F662," ",$G662),AllocFactorMatrix,(J$4+1),FALSE)*$E667</f>
        <v>4220.8977718383967</v>
      </c>
      <c r="K662" s="5">
        <f>VLOOKUP(CONCATENATE($F662," ",$G662),AllocFactorMatrix,(K$4+1),FALSE)*$E667</f>
        <v>15355.419711534041</v>
      </c>
      <c r="L662" s="5">
        <f>VLOOKUP(CONCATENATE($F662," ",$G662),AllocFactorMatrix,(L$4+1),FALSE)*$E667</f>
        <v>474.31446731254397</v>
      </c>
      <c r="M662" s="5">
        <f>VLOOKUP(CONCATENATE($F662," ",$G662),AllocFactorMatrix,(M$4+1),FALSE)*$E667</f>
        <v>59.07335841093419</v>
      </c>
      <c r="N662" s="5">
        <f t="shared" si="353"/>
        <v>15888.80753725752</v>
      </c>
      <c r="O662" s="5">
        <f>VLOOKUP(CONCATENATE($F662," ",$G662),AllocFactorMatrix,(O$4+1),FALSE)*$E667</f>
        <v>11601.259594434188</v>
      </c>
      <c r="P662" s="5">
        <f>VLOOKUP(CONCATENATE($F662," ",$G662),AllocFactorMatrix,(P$4+1),FALSE)*$E667</f>
        <v>2156.6606274077885</v>
      </c>
      <c r="Q662" s="5">
        <f>VLOOKUP(CONCATENATE($F662," ",$G662),AllocFactorMatrix,(Q$4+1),FALSE)*$E667</f>
        <v>1283.2387707509315</v>
      </c>
      <c r="R662" s="5">
        <f>VLOOKUP(CONCATENATE($F662," ",$G662),AllocFactorMatrix,(R$4+1),FALSE)*$E667</f>
        <v>0</v>
      </c>
      <c r="S662" s="5">
        <f t="shared" si="355"/>
        <v>15041.158992592909</v>
      </c>
      <c r="T662" s="5">
        <f>VLOOKUP(CONCATENATE($F662," ",$G662),AllocFactorMatrix,(T$4+1),FALSE)*$E667</f>
        <v>405.09606505971334</v>
      </c>
      <c r="U662" s="5">
        <f>VLOOKUP(CONCATENATE($F662," ",$G662),AllocFactorMatrix,(U$4+1),FALSE)*$E667</f>
        <v>6631.653872462889</v>
      </c>
      <c r="V662" s="5">
        <f>VLOOKUP(CONCATENATE($F662," ",$G662),AllocFactorMatrix,(V$4+1),FALSE)*$E667</f>
        <v>46200.631002389709</v>
      </c>
      <c r="W662" s="5">
        <f>VLOOKUP(CONCATENATE($F662," ",$G662),AllocFactorMatrix,(W$4+1),FALSE)*$E667</f>
        <v>0</v>
      </c>
      <c r="X662" s="5">
        <f t="shared" si="360"/>
        <v>53237.380939912313</v>
      </c>
      <c r="Y662" s="5">
        <f>VLOOKUP(CONCATENATE($F662," ",$G662),AllocFactorMatrix,(Y$4+1),FALSE)*$E667</f>
        <v>3491.6392494153188</v>
      </c>
      <c r="Z662" s="5">
        <f>VLOOKUP(CONCATENATE($F662," ",$G662),AllocFactorMatrix,(Z$4+1),FALSE)*$E667</f>
        <v>58.205721148763104</v>
      </c>
      <c r="AA662" s="5">
        <f t="shared" si="354"/>
        <v>3549.8449705640819</v>
      </c>
      <c r="AB662" s="5">
        <f>VLOOKUP(CONCATENATE($F662," ",$G662),AllocFactorMatrix,(AB$4+1),FALSE)*$E667</f>
        <v>46.626086565327434</v>
      </c>
      <c r="AC662" s="5">
        <f>VLOOKUP(CONCATENATE($F662," ",$G662),AllocFactorMatrix,(AC$4+1),FALSE)*$E667</f>
        <v>158.53866198486961</v>
      </c>
      <c r="AD662" s="5">
        <f>VLOOKUP(CONCATENATE($F662," ",$G662),AllocFactorMatrix,(AD$4+1),FALSE)*$E667</f>
        <v>34.175852524778684</v>
      </c>
    </row>
    <row r="663" spans="4:30" hidden="1" outlineLevel="1">
      <c r="E663" s="126"/>
      <c r="F663" s="52" t="str">
        <f>F667</f>
        <v>TDPLANT</v>
      </c>
      <c r="G663" s="55" t="str">
        <f>$G$11</f>
        <v>DISTPRI</v>
      </c>
      <c r="H663" s="4">
        <f t="shared" si="359"/>
        <v>798907.62914574624</v>
      </c>
      <c r="I663" s="5">
        <f>VLOOKUP(CONCATENATE($F663," ",$G663),AllocFactorMatrix,(I$4+1),FALSE)*$E667</f>
        <v>533944.04238980648</v>
      </c>
      <c r="J663" s="5">
        <f>VLOOKUP(CONCATENATE($F663," ",$G663),AllocFactorMatrix,(J$4+1),FALSE)*$E667</f>
        <v>25168.72827760968</v>
      </c>
      <c r="K663" s="5">
        <f>VLOOKUP(CONCATENATE($F663," ",$G663),AllocFactorMatrix,(K$4+1),FALSE)*$E667</f>
        <v>91389.197065457032</v>
      </c>
      <c r="L663" s="5">
        <f>VLOOKUP(CONCATENATE($F663," ",$G663),AllocFactorMatrix,(L$4+1),FALSE)*$E667</f>
        <v>2824.4017269367523</v>
      </c>
      <c r="M663" s="5">
        <f>VLOOKUP(CONCATENATE($F663," ",$G663),AllocFactorMatrix,(M$4+1),FALSE)*$E667</f>
        <v>0</v>
      </c>
      <c r="N663" s="5">
        <f t="shared" si="353"/>
        <v>94213.598792393779</v>
      </c>
      <c r="O663" s="5">
        <f>VLOOKUP(CONCATENATE($F663," ",$G663),AllocFactorMatrix,(O$4+1),FALSE)*$E667</f>
        <v>68525.924333251052</v>
      </c>
      <c r="P663" s="5">
        <f>VLOOKUP(CONCATENATE($F663," ",$G663),AllocFactorMatrix,(P$4+1),FALSE)*$E667</f>
        <v>12762.958018452748</v>
      </c>
      <c r="Q663" s="5">
        <f>VLOOKUP(CONCATENATE($F663," ",$G663),AllocFactorMatrix,(Q$4+1),FALSE)*$E667</f>
        <v>0</v>
      </c>
      <c r="R663" s="5">
        <f>VLOOKUP(CONCATENATE($F663," ",$G663),AllocFactorMatrix,(R$4+1),FALSE)*$E667</f>
        <v>0</v>
      </c>
      <c r="S663" s="5">
        <f t="shared" si="355"/>
        <v>81288.882351703796</v>
      </c>
      <c r="T663" s="5">
        <f>VLOOKUP(CONCATENATE($F663," ",$G663),AllocFactorMatrix,(T$4+1),FALSE)*$E667</f>
        <v>2442.9069731633349</v>
      </c>
      <c r="U663" s="5">
        <f>VLOOKUP(CONCATENATE($F663," ",$G663),AllocFactorMatrix,(U$4+1),FALSE)*$E667</f>
        <v>39398.561554603162</v>
      </c>
      <c r="V663" s="5">
        <f>VLOOKUP(CONCATENATE($F663," ",$G663),AllocFactorMatrix,(V$4+1),FALSE)*$E667</f>
        <v>0</v>
      </c>
      <c r="W663" s="5">
        <f>VLOOKUP(CONCATENATE($F663," ",$G663),AllocFactorMatrix,(W$4+1),FALSE)*$E667</f>
        <v>0</v>
      </c>
      <c r="X663" s="5">
        <f t="shared" si="360"/>
        <v>41841.468527766498</v>
      </c>
      <c r="Y663" s="5">
        <f>VLOOKUP(CONCATENATE($F663," ",$G663),AllocFactorMatrix,(Y$4+1),FALSE)*$E667</f>
        <v>20663.715337473652</v>
      </c>
      <c r="Z663" s="5">
        <f>VLOOKUP(CONCATENATE($F663," ",$G663),AllocFactorMatrix,(Z$4+1),FALSE)*$E667</f>
        <v>344.7516602053982</v>
      </c>
      <c r="AA663" s="5">
        <f t="shared" si="354"/>
        <v>21008.46699767905</v>
      </c>
      <c r="AB663" s="5">
        <f>VLOOKUP(CONCATENATE($F663," ",$G663),AllocFactorMatrix,(AB$4+1),FALSE)*$E667</f>
        <v>279.30661059991832</v>
      </c>
      <c r="AC663" s="5">
        <f>VLOOKUP(CONCATENATE($F663," ",$G663),AllocFactorMatrix,(AC$4+1),FALSE)*$E667</f>
        <v>956.8656439669885</v>
      </c>
      <c r="AD663" s="5">
        <f>VLOOKUP(CONCATENATE($F663," ",$G663),AllocFactorMatrix,(AD$4+1),FALSE)*$E667</f>
        <v>206.26955421992983</v>
      </c>
    </row>
    <row r="664" spans="4:30" hidden="1" outlineLevel="1">
      <c r="E664" s="126"/>
      <c r="F664" s="52" t="str">
        <f>F667</f>
        <v>TDPLANT</v>
      </c>
      <c r="G664" s="55" t="str">
        <f>$G$12</f>
        <v>DISTSEC</v>
      </c>
      <c r="H664" s="4">
        <f t="shared" si="359"/>
        <v>413704.39485411788</v>
      </c>
      <c r="I664" s="5">
        <f>VLOOKUP(CONCATENATE($F664," ",$G664),AllocFactorMatrix,(I$4+1),FALSE)*$E667</f>
        <v>309327.37656729447</v>
      </c>
      <c r="J664" s="5">
        <f>VLOOKUP(CONCATENATE($F664," ",$G664),AllocFactorMatrix,(J$4+1),FALSE)*$E667</f>
        <v>14912.771409842535</v>
      </c>
      <c r="K664" s="5">
        <f>VLOOKUP(CONCATENATE($F664," ",$G664),AllocFactorMatrix,(K$4+1),FALSE)*$E667</f>
        <v>44998.046053497506</v>
      </c>
      <c r="L664" s="5">
        <f>VLOOKUP(CONCATENATE($F664," ",$G664),AllocFactorMatrix,(L$4+1),FALSE)*$E667</f>
        <v>0</v>
      </c>
      <c r="M664" s="5">
        <f>VLOOKUP(CONCATENATE($F664," ",$G664),AllocFactorMatrix,(M$4+1),FALSE)*$E667</f>
        <v>0</v>
      </c>
      <c r="N664" s="5">
        <f t="shared" si="353"/>
        <v>44998.046053497506</v>
      </c>
      <c r="O664" s="5">
        <f>VLOOKUP(CONCATENATE($F664," ",$G664),AllocFactorMatrix,(O$4+1),FALSE)*$E667</f>
        <v>28672.930088395049</v>
      </c>
      <c r="P664" s="5">
        <f>VLOOKUP(CONCATENATE($F664," ",$G664),AllocFactorMatrix,(P$4+1),FALSE)*$E667</f>
        <v>0</v>
      </c>
      <c r="Q664" s="5">
        <f>VLOOKUP(CONCATENATE($F664," ",$G664),AllocFactorMatrix,(Q$4+1),FALSE)*$E667</f>
        <v>0</v>
      </c>
      <c r="R664" s="5">
        <f>VLOOKUP(CONCATENATE($F664," ",$G664),AllocFactorMatrix,(R$4+1),FALSE)*$E667</f>
        <v>0</v>
      </c>
      <c r="S664" s="5">
        <f t="shared" si="355"/>
        <v>28672.930088395049</v>
      </c>
      <c r="T664" s="5">
        <f>VLOOKUP(CONCATENATE($F664," ",$G664),AllocFactorMatrix,(T$4+1),FALSE)*$E667</f>
        <v>775.25587761328791</v>
      </c>
      <c r="U664" s="5">
        <f>VLOOKUP(CONCATENATE($F664," ",$G664),AllocFactorMatrix,(U$4+1),FALSE)*$E667</f>
        <v>0</v>
      </c>
      <c r="V664" s="5">
        <f>VLOOKUP(CONCATENATE($F664," ",$G664),AllocFactorMatrix,(V$4+1),FALSE)*$E667</f>
        <v>0</v>
      </c>
      <c r="W664" s="5">
        <f>VLOOKUP(CONCATENATE($F664," ",$G664),AllocFactorMatrix,(W$4+1),FALSE)*$E667</f>
        <v>0</v>
      </c>
      <c r="X664" s="5">
        <f t="shared" si="360"/>
        <v>775.25587761328791</v>
      </c>
      <c r="Y664" s="5">
        <f>VLOOKUP(CONCATENATE($F664," ",$G664),AllocFactorMatrix,(Y$4+1),FALSE)*$E667</f>
        <v>10575.840888689725</v>
      </c>
      <c r="Z664" s="5">
        <f>VLOOKUP(CONCATENATE($F664," ",$G664),AllocFactorMatrix,(Z$4+1),FALSE)*$E667</f>
        <v>0</v>
      </c>
      <c r="AA664" s="5">
        <f t="shared" si="354"/>
        <v>10575.840888689725</v>
      </c>
      <c r="AB664" s="5">
        <f>VLOOKUP(CONCATENATE($F664," ",$G664),AllocFactorMatrix,(AB$4+1),FALSE)*$E667</f>
        <v>109.74584111404072</v>
      </c>
      <c r="AC664" s="5">
        <f>VLOOKUP(CONCATENATE($F664," ",$G664),AllocFactorMatrix,(AC$4+1),FALSE)*$E667</f>
        <v>3726.2934052105838</v>
      </c>
      <c r="AD664" s="5">
        <f>VLOOKUP(CONCATENATE($F664," ",$G664),AllocFactorMatrix,(AD$4+1),FALSE)*$E667</f>
        <v>606.13472246062486</v>
      </c>
    </row>
    <row r="665" spans="4:30" hidden="1" outlineLevel="1">
      <c r="E665" s="126"/>
      <c r="F665" s="52" t="str">
        <f>F667</f>
        <v>TDPLANT</v>
      </c>
      <c r="G665" s="55" t="str">
        <f>$G$13</f>
        <v>ENERGY</v>
      </c>
      <c r="H665" s="4">
        <f t="shared" si="359"/>
        <v>0</v>
      </c>
      <c r="I665" s="5">
        <f>VLOOKUP(CONCATENATE($F665," ",$G665),AllocFactorMatrix,(I$4+1),FALSE)*$E667</f>
        <v>0</v>
      </c>
      <c r="J665" s="5">
        <f>VLOOKUP(CONCATENATE($F665," ",$G665),AllocFactorMatrix,(J$4+1),FALSE)*$E667</f>
        <v>0</v>
      </c>
      <c r="K665" s="5">
        <f>VLOOKUP(CONCATENATE($F665," ",$G665),AllocFactorMatrix,(K$4+1),FALSE)*$E667</f>
        <v>0</v>
      </c>
      <c r="L665" s="5">
        <f>VLOOKUP(CONCATENATE($F665," ",$G665),AllocFactorMatrix,(L$4+1),FALSE)*$E667</f>
        <v>0</v>
      </c>
      <c r="M665" s="5">
        <f>VLOOKUP(CONCATENATE($F665," ",$G665),AllocFactorMatrix,(M$4+1),FALSE)*$E667</f>
        <v>0</v>
      </c>
      <c r="N665" s="5">
        <f t="shared" si="353"/>
        <v>0</v>
      </c>
      <c r="O665" s="5">
        <f>VLOOKUP(CONCATENATE($F665," ",$G665),AllocFactorMatrix,(O$4+1),FALSE)*$E667</f>
        <v>0</v>
      </c>
      <c r="P665" s="5">
        <f>VLOOKUP(CONCATENATE($F665," ",$G665),AllocFactorMatrix,(P$4+1),FALSE)*$E667</f>
        <v>0</v>
      </c>
      <c r="Q665" s="5">
        <f>VLOOKUP(CONCATENATE($F665," ",$G665),AllocFactorMatrix,(Q$4+1),FALSE)*$E667</f>
        <v>0</v>
      </c>
      <c r="R665" s="5">
        <f>VLOOKUP(CONCATENATE($F665," ",$G665),AllocFactorMatrix,(R$4+1),FALSE)*$E667</f>
        <v>0</v>
      </c>
      <c r="S665" s="5">
        <f t="shared" si="355"/>
        <v>0</v>
      </c>
      <c r="T665" s="5">
        <f>VLOOKUP(CONCATENATE($F665," ",$G665),AllocFactorMatrix,(T$4+1),FALSE)*$E667</f>
        <v>0</v>
      </c>
      <c r="U665" s="5">
        <f>VLOOKUP(CONCATENATE($F665," ",$G665),AllocFactorMatrix,(U$4+1),FALSE)*$E667</f>
        <v>0</v>
      </c>
      <c r="V665" s="5">
        <f>VLOOKUP(CONCATENATE($F665," ",$G665),AllocFactorMatrix,(V$4+1),FALSE)*$E667</f>
        <v>0</v>
      </c>
      <c r="W665" s="5">
        <f>VLOOKUP(CONCATENATE($F665," ",$G665),AllocFactorMatrix,(W$4+1),FALSE)*$E667</f>
        <v>0</v>
      </c>
      <c r="X665" s="5">
        <f t="shared" si="360"/>
        <v>0</v>
      </c>
      <c r="Y665" s="5">
        <f>VLOOKUP(CONCATENATE($F665," ",$G665),AllocFactorMatrix,(Y$4+1),FALSE)*$E667</f>
        <v>0</v>
      </c>
      <c r="Z665" s="5">
        <f>VLOOKUP(CONCATENATE($F665," ",$G665),AllocFactorMatrix,(Z$4+1),FALSE)*$E667</f>
        <v>0</v>
      </c>
      <c r="AA665" s="5">
        <f t="shared" si="354"/>
        <v>0</v>
      </c>
      <c r="AB665" s="5">
        <f>VLOOKUP(CONCATENATE($F665," ",$G665),AllocFactorMatrix,(AB$4+1),FALSE)*$E667</f>
        <v>0</v>
      </c>
      <c r="AC665" s="5">
        <f>VLOOKUP(CONCATENATE($F665," ",$G665),AllocFactorMatrix,(AC$4+1),FALSE)*$E667</f>
        <v>0</v>
      </c>
      <c r="AD665" s="5">
        <f>VLOOKUP(CONCATENATE($F665," ",$G665),AllocFactorMatrix,(AD$4+1),FALSE)*$E667</f>
        <v>0</v>
      </c>
    </row>
    <row r="666" spans="4:30" hidden="1" outlineLevel="1">
      <c r="E666" s="126"/>
      <c r="F666" s="52" t="str">
        <f>F667</f>
        <v>TDPLANT</v>
      </c>
      <c r="G666" s="55" t="str">
        <f>$G$14</f>
        <v>CUSTOMER</v>
      </c>
      <c r="H666" s="4">
        <f t="shared" si="359"/>
        <v>194390.34545828259</v>
      </c>
      <c r="I666" s="5">
        <f>VLOOKUP(CONCATENATE($F666," ",$G666),AllocFactorMatrix,(I$4+1),FALSE)*$E667</f>
        <v>88478.18944006048</v>
      </c>
      <c r="J666" s="5">
        <f>VLOOKUP(CONCATENATE($F666," ",$G666),AllocFactorMatrix,(J$4+1),FALSE)*$E667</f>
        <v>23817.806440214285</v>
      </c>
      <c r="K666" s="5">
        <f>VLOOKUP(CONCATENATE($F666," ",$G666),AllocFactorMatrix,(K$4+1),FALSE)*$E667</f>
        <v>6756.2956685901381</v>
      </c>
      <c r="L666" s="5">
        <f>VLOOKUP(CONCATENATE($F666," ",$G666),AllocFactorMatrix,(L$4+1),FALSE)*$E667</f>
        <v>2234.749883086859</v>
      </c>
      <c r="M666" s="5">
        <f>VLOOKUP(CONCATENATE($F666," ",$G666),AllocFactorMatrix,(M$4+1),FALSE)*$E667</f>
        <v>362.99508814708236</v>
      </c>
      <c r="N666" s="5">
        <f t="shared" si="353"/>
        <v>9354.0406398240812</v>
      </c>
      <c r="O666" s="5">
        <f>VLOOKUP(CONCATENATE($F666," ",$G666),AllocFactorMatrix,(O$4+1),FALSE)*$E667</f>
        <v>1950.9676956797318</v>
      </c>
      <c r="P666" s="5">
        <f>VLOOKUP(CONCATENATE($F666," ",$G666),AllocFactorMatrix,(P$4+1),FALSE)*$E667</f>
        <v>580.24246943611649</v>
      </c>
      <c r="Q666" s="5">
        <f>VLOOKUP(CONCATENATE($F666," ",$G666),AllocFactorMatrix,(Q$4+1),FALSE)*$E667</f>
        <v>1264.7284766687026</v>
      </c>
      <c r="R666" s="5">
        <f>VLOOKUP(CONCATENATE($F666," ",$G666),AllocFactorMatrix,(R$4+1),FALSE)*$E667</f>
        <v>222.28079874281252</v>
      </c>
      <c r="S666" s="5">
        <f t="shared" si="355"/>
        <v>4018.2194405273631</v>
      </c>
      <c r="T666" s="5">
        <f>VLOOKUP(CONCATENATE($F666," ",$G666),AllocFactorMatrix,(T$4+1),FALSE)*$E667</f>
        <v>13.423190876313891</v>
      </c>
      <c r="U666" s="5">
        <f>VLOOKUP(CONCATENATE($F666," ",$G666),AllocFactorMatrix,(U$4+1),FALSE)*$E667</f>
        <v>344.21168073879306</v>
      </c>
      <c r="V666" s="5">
        <f>VLOOKUP(CONCATENATE($F666," ",$G666),AllocFactorMatrix,(V$4+1),FALSE)*$E667</f>
        <v>1859.8935323599933</v>
      </c>
      <c r="W666" s="5">
        <f>VLOOKUP(CONCATENATE($F666," ",$G666),AllocFactorMatrix,(W$4+1),FALSE)*$E667</f>
        <v>333.42188144539637</v>
      </c>
      <c r="X666" s="5">
        <f t="shared" si="360"/>
        <v>2550.9502854204966</v>
      </c>
      <c r="Y666" s="5">
        <f>VLOOKUP(CONCATENATE($F666," ",$G666),AllocFactorMatrix,(Y$4+1),FALSE)*$E667</f>
        <v>540.27899111898023</v>
      </c>
      <c r="Z666" s="5">
        <f>VLOOKUP(CONCATENATE($F666," ",$G666),AllocFactorMatrix,(Z$4+1),FALSE)*$E667</f>
        <v>9.8345023071922242</v>
      </c>
      <c r="AA666" s="5">
        <f t="shared" si="354"/>
        <v>550.11349342617245</v>
      </c>
      <c r="AB666" s="5">
        <f>VLOOKUP(CONCATENATE($F666," ",$G666),AllocFactorMatrix,(AB$4+1),FALSE)*$E667</f>
        <v>9.9700682731938279</v>
      </c>
      <c r="AC666" s="5">
        <f>VLOOKUP(CONCATENATE($F666," ",$G666),AllocFactorMatrix,(AC$4+1),FALSE)*$E667</f>
        <v>58559.561652093274</v>
      </c>
      <c r="AD666" s="5">
        <f>VLOOKUP(CONCATENATE($F666," ",$G666),AllocFactorMatrix,(AD$4+1),FALSE)*$E667</f>
        <v>7051.4939984432394</v>
      </c>
    </row>
    <row r="667" spans="4:30" collapsed="1">
      <c r="D667" s="1" t="s">
        <v>221</v>
      </c>
      <c r="E667" s="107">
        <f>351591+2070789</f>
        <v>2422380</v>
      </c>
      <c r="F667" s="10" t="s">
        <v>207</v>
      </c>
      <c r="G667" s="55" t="str">
        <f>$G$15</f>
        <v>TOTAL</v>
      </c>
      <c r="H667" s="4">
        <f t="shared" si="359"/>
        <v>2422380</v>
      </c>
      <c r="I667" s="5">
        <f>VLOOKUP(CONCATENATE($F667," ",$G667),AllocFactorMatrix,(I$4+1),FALSE)*$E667</f>
        <v>1430880.6342050047</v>
      </c>
      <c r="J667" s="5">
        <f>VLOOKUP(CONCATENATE($F667," ",$G667),AllocFactorMatrix,(J$4+1),FALSE)*$E667</f>
        <v>88470.610817646811</v>
      </c>
      <c r="K667" s="5">
        <f>VLOOKUP(CONCATENATE($F667," ",$G667),AllocFactorMatrix,(K$4+1),FALSE)*$E667</f>
        <v>233041.33274243143</v>
      </c>
      <c r="L667" s="5">
        <f>VLOOKUP(CONCATENATE($F667," ",$G667),AllocFactorMatrix,(L$4+1),FALSE)*$E667</f>
        <v>7879.7953634399437</v>
      </c>
      <c r="M667" s="5">
        <f>VLOOKUP(CONCATENATE($F667," ",$G667),AllocFactorMatrix,(M$4+1),FALSE)*$E667</f>
        <v>642.09969914836904</v>
      </c>
      <c r="N667" s="5">
        <f t="shared" si="353"/>
        <v>241563.22780501973</v>
      </c>
      <c r="O667" s="5">
        <f>VLOOKUP(CONCATENATE($F667," ",$G667),AllocFactorMatrix,(O$4+1),FALSE)*$E667</f>
        <v>167414.88200532072</v>
      </c>
      <c r="P667" s="5">
        <f>VLOOKUP(CONCATENATE($F667," ",$G667),AllocFactorMatrix,(P$4+1),FALSE)*$E667</f>
        <v>26057.977950207267</v>
      </c>
      <c r="Q667" s="5">
        <f>VLOOKUP(CONCATENATE($F667," ",$G667),AllocFactorMatrix,(Q$4+1),FALSE)*$E667</f>
        <v>7318.9836529752047</v>
      </c>
      <c r="R667" s="5">
        <f>VLOOKUP(CONCATENATE($F667," ",$G667),AllocFactorMatrix,(R$4+1),FALSE)*$E667</f>
        <v>436.82807341568838</v>
      </c>
      <c r="S667" s="5">
        <f t="shared" si="355"/>
        <v>201228.6716819189</v>
      </c>
      <c r="T667" s="5">
        <f>VLOOKUP(CONCATENATE($F667," ",$G667),AllocFactorMatrix,(T$4+1),FALSE)*$E667</f>
        <v>5616.0937861551865</v>
      </c>
      <c r="U667" s="5">
        <f>VLOOKUP(CONCATENATE($F667," ",$G667),AllocFactorMatrix,(U$4+1),FALSE)*$E667</f>
        <v>78767.161986072068</v>
      </c>
      <c r="V667" s="5">
        <f>VLOOKUP(CONCATENATE($F667," ",$G667),AllocFactorMatrix,(V$4+1),FALSE)*$E667</f>
        <v>219257.03855184332</v>
      </c>
      <c r="W667" s="5">
        <f>VLOOKUP(CONCATENATE($F667," ",$G667),AllocFactorMatrix,(W$4+1),FALSE)*$E667</f>
        <v>31248.67485672564</v>
      </c>
      <c r="X667" s="5">
        <f t="shared" si="360"/>
        <v>334888.96918079618</v>
      </c>
      <c r="Y667" s="5">
        <f>VLOOKUP(CONCATENATE($F667," ",$G667),AllocFactorMatrix,(Y$4+1),FALSE)*$E667</f>
        <v>52672.837622702405</v>
      </c>
      <c r="Z667" s="5">
        <f>VLOOKUP(CONCATENATE($F667," ",$G667),AllocFactorMatrix,(Z$4+1),FALSE)*$E667</f>
        <v>704.25806492930781</v>
      </c>
      <c r="AA667" s="5">
        <f t="shared" si="354"/>
        <v>53377.095687631714</v>
      </c>
      <c r="AB667" s="5">
        <f>VLOOKUP(CONCATENATE($F667," ",$G667),AllocFactorMatrix,(AB$4+1),FALSE)*$E667</f>
        <v>671.45713107762117</v>
      </c>
      <c r="AC667" s="5">
        <f>VLOOKUP(CONCATENATE($F667," ",$G667),AllocFactorMatrix,(AC$4+1),FALSE)*$E667</f>
        <v>63401.259363255718</v>
      </c>
      <c r="AD667" s="5">
        <f>VLOOKUP(CONCATENATE($F667," ",$G667),AllocFactorMatrix,(AD$4+1),FALSE)*$E667</f>
        <v>7898.0741276485733</v>
      </c>
    </row>
    <row r="668" spans="4:30">
      <c r="E668" s="11"/>
      <c r="F668" s="11"/>
      <c r="G668" s="7"/>
      <c r="H668" s="4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</row>
    <row r="669" spans="4:30" hidden="1" outlineLevel="1">
      <c r="E669" s="11"/>
      <c r="F669" s="11"/>
      <c r="G669" s="55" t="str">
        <f>$G$8</f>
        <v>PRODUCTION</v>
      </c>
      <c r="H669" s="4">
        <f t="shared" ref="H669:AD669" si="361">H636+H644+H652+H660</f>
        <v>11464661.634512288</v>
      </c>
      <c r="I669" s="4">
        <f t="shared" si="361"/>
        <v>5647297.3125045579</v>
      </c>
      <c r="J669" s="4">
        <f t="shared" si="361"/>
        <v>279166.08521527762</v>
      </c>
      <c r="K669" s="4">
        <f t="shared" si="361"/>
        <v>1022569.3709159964</v>
      </c>
      <c r="L669" s="4">
        <f t="shared" si="361"/>
        <v>32186.853268453357</v>
      </c>
      <c r="M669" s="4">
        <f t="shared" si="361"/>
        <v>3018.3801069797501</v>
      </c>
      <c r="N669" s="4">
        <f t="shared" si="361"/>
        <v>1057774.6042914295</v>
      </c>
      <c r="O669" s="4">
        <f t="shared" si="361"/>
        <v>777311.79356771044</v>
      </c>
      <c r="P669" s="4">
        <f t="shared" si="361"/>
        <v>144835.83330316181</v>
      </c>
      <c r="Q669" s="4">
        <f t="shared" si="361"/>
        <v>65448.616226413185</v>
      </c>
      <c r="R669" s="4">
        <f t="shared" si="361"/>
        <v>2943.1511126511791</v>
      </c>
      <c r="S669" s="4">
        <f t="shared" si="361"/>
        <v>990539.39420993661</v>
      </c>
      <c r="T669" s="4">
        <f t="shared" si="361"/>
        <v>27153.491908152198</v>
      </c>
      <c r="U669" s="4">
        <f t="shared" si="361"/>
        <v>444362.26861491718</v>
      </c>
      <c r="V669" s="4">
        <f t="shared" si="361"/>
        <v>2348467.0755182179</v>
      </c>
      <c r="W669" s="4">
        <f t="shared" si="361"/>
        <v>424094.22972545435</v>
      </c>
      <c r="X669" s="4">
        <f t="shared" si="361"/>
        <v>3244077.0657667415</v>
      </c>
      <c r="Y669" s="4">
        <f t="shared" si="361"/>
        <v>238711.21836588584</v>
      </c>
      <c r="Z669" s="4">
        <f t="shared" si="361"/>
        <v>3998.3216613071304</v>
      </c>
      <c r="AA669" s="4">
        <f t="shared" si="361"/>
        <v>242709.54002719297</v>
      </c>
      <c r="AB669" s="4">
        <f t="shared" si="361"/>
        <v>3097.6324971529016</v>
      </c>
      <c r="AC669" s="4">
        <f t="shared" si="361"/>
        <v>0</v>
      </c>
      <c r="AD669" s="4">
        <f t="shared" si="361"/>
        <v>0</v>
      </c>
    </row>
    <row r="670" spans="4:30" hidden="1" outlineLevel="1">
      <c r="E670" s="11"/>
      <c r="F670" s="11"/>
      <c r="G670" s="55" t="str">
        <f>$G$9</f>
        <v>BULKTRAN</v>
      </c>
      <c r="H670" s="4">
        <f t="shared" ref="H670:AD670" si="362">H637+H645+H653+H661</f>
        <v>817757.31611650239</v>
      </c>
      <c r="I670" s="4">
        <f t="shared" si="362"/>
        <v>402813.34424067551</v>
      </c>
      <c r="J670" s="4">
        <f t="shared" si="362"/>
        <v>19912.502948117559</v>
      </c>
      <c r="K670" s="4">
        <f t="shared" si="362"/>
        <v>72938.357097773885</v>
      </c>
      <c r="L670" s="4">
        <f t="shared" si="362"/>
        <v>2295.8405212598145</v>
      </c>
      <c r="M670" s="4">
        <f t="shared" si="362"/>
        <v>215.29657777886999</v>
      </c>
      <c r="N670" s="4">
        <f t="shared" si="362"/>
        <v>75449.494196812564</v>
      </c>
      <c r="O670" s="4">
        <f t="shared" si="362"/>
        <v>55444.497740789753</v>
      </c>
      <c r="P670" s="4">
        <f t="shared" si="362"/>
        <v>10330.925246232026</v>
      </c>
      <c r="Q670" s="4">
        <f t="shared" si="362"/>
        <v>4668.352756939209</v>
      </c>
      <c r="R670" s="4">
        <f t="shared" si="362"/>
        <v>209.93060515294584</v>
      </c>
      <c r="S670" s="4">
        <f t="shared" si="362"/>
        <v>70653.706349113927</v>
      </c>
      <c r="T670" s="4">
        <f t="shared" si="362"/>
        <v>1936.8183182273497</v>
      </c>
      <c r="U670" s="4">
        <f t="shared" si="362"/>
        <v>31695.701779116072</v>
      </c>
      <c r="V670" s="4">
        <f t="shared" si="362"/>
        <v>167512.67450253418</v>
      </c>
      <c r="W670" s="4">
        <f t="shared" si="362"/>
        <v>30250.012615879194</v>
      </c>
      <c r="X670" s="4">
        <f t="shared" si="362"/>
        <v>231395.20721575679</v>
      </c>
      <c r="Y670" s="4">
        <f t="shared" si="362"/>
        <v>17026.917276838703</v>
      </c>
      <c r="Z670" s="4">
        <f t="shared" si="362"/>
        <v>285.19435592222652</v>
      </c>
      <c r="AA670" s="4">
        <f t="shared" si="362"/>
        <v>17312.111632760931</v>
      </c>
      <c r="AB670" s="4">
        <f t="shared" si="362"/>
        <v>220.94953326503258</v>
      </c>
      <c r="AC670" s="4">
        <f t="shared" si="362"/>
        <v>0</v>
      </c>
      <c r="AD670" s="4">
        <f t="shared" si="362"/>
        <v>0</v>
      </c>
    </row>
    <row r="671" spans="4:30" hidden="1" outlineLevel="1">
      <c r="E671" s="11"/>
      <c r="F671" s="11"/>
      <c r="G671" s="55" t="str">
        <f>$G$10</f>
        <v>SUBTRAN</v>
      </c>
      <c r="H671" s="4">
        <f t="shared" ref="H671:AD671" si="363">H638+H646+H654+H662</f>
        <v>179636.67991305923</v>
      </c>
      <c r="I671" s="4">
        <f t="shared" si="363"/>
        <v>87459.249099819019</v>
      </c>
      <c r="J671" s="4">
        <f t="shared" si="363"/>
        <v>4220.8977718383967</v>
      </c>
      <c r="K671" s="4">
        <f t="shared" si="363"/>
        <v>15355.419711534041</v>
      </c>
      <c r="L671" s="4">
        <f t="shared" si="363"/>
        <v>474.31446731254397</v>
      </c>
      <c r="M671" s="4">
        <f t="shared" si="363"/>
        <v>59.07335841093419</v>
      </c>
      <c r="N671" s="4">
        <f t="shared" si="363"/>
        <v>15888.80753725752</v>
      </c>
      <c r="O671" s="4">
        <f t="shared" si="363"/>
        <v>11601.259594434188</v>
      </c>
      <c r="P671" s="4">
        <f t="shared" si="363"/>
        <v>2156.6606274077885</v>
      </c>
      <c r="Q671" s="4">
        <f t="shared" si="363"/>
        <v>1283.2387707509315</v>
      </c>
      <c r="R671" s="4">
        <f t="shared" si="363"/>
        <v>0</v>
      </c>
      <c r="S671" s="4">
        <f t="shared" si="363"/>
        <v>15041.158992592909</v>
      </c>
      <c r="T671" s="4">
        <f t="shared" si="363"/>
        <v>405.09606505971334</v>
      </c>
      <c r="U671" s="4">
        <f t="shared" si="363"/>
        <v>6631.653872462889</v>
      </c>
      <c r="V671" s="4">
        <f t="shared" si="363"/>
        <v>46200.631002389709</v>
      </c>
      <c r="W671" s="4">
        <f t="shared" si="363"/>
        <v>0</v>
      </c>
      <c r="X671" s="4">
        <f t="shared" si="363"/>
        <v>53237.380939912313</v>
      </c>
      <c r="Y671" s="4">
        <f t="shared" si="363"/>
        <v>3491.6392494153188</v>
      </c>
      <c r="Z671" s="4">
        <f t="shared" si="363"/>
        <v>58.205721148763104</v>
      </c>
      <c r="AA671" s="4">
        <f t="shared" si="363"/>
        <v>3549.8449705640819</v>
      </c>
      <c r="AB671" s="4">
        <f t="shared" si="363"/>
        <v>46.626086565327434</v>
      </c>
      <c r="AC671" s="4">
        <f t="shared" si="363"/>
        <v>158.53866198486961</v>
      </c>
      <c r="AD671" s="4">
        <f t="shared" si="363"/>
        <v>34.175852524778684</v>
      </c>
    </row>
    <row r="672" spans="4:30" hidden="1" outlineLevel="1">
      <c r="E672" s="11"/>
      <c r="F672" s="11"/>
      <c r="G672" s="55" t="str">
        <f>$G$11</f>
        <v>DISTPRI</v>
      </c>
      <c r="H672" s="4">
        <f t="shared" ref="H672:AD672" si="364">H639+H647+H655+H663</f>
        <v>798907.62914574624</v>
      </c>
      <c r="I672" s="4">
        <f t="shared" si="364"/>
        <v>533944.04238980648</v>
      </c>
      <c r="J672" s="4">
        <f t="shared" si="364"/>
        <v>25168.72827760968</v>
      </c>
      <c r="K672" s="4">
        <f t="shared" si="364"/>
        <v>91389.197065457032</v>
      </c>
      <c r="L672" s="4">
        <f t="shared" si="364"/>
        <v>2824.4017269367523</v>
      </c>
      <c r="M672" s="4">
        <f t="shared" si="364"/>
        <v>0</v>
      </c>
      <c r="N672" s="4">
        <f t="shared" si="364"/>
        <v>94213.598792393779</v>
      </c>
      <c r="O672" s="4">
        <f t="shared" si="364"/>
        <v>68525.924333251052</v>
      </c>
      <c r="P672" s="4">
        <f t="shared" si="364"/>
        <v>12762.958018452748</v>
      </c>
      <c r="Q672" s="4">
        <f t="shared" si="364"/>
        <v>0</v>
      </c>
      <c r="R672" s="4">
        <f t="shared" si="364"/>
        <v>0</v>
      </c>
      <c r="S672" s="4">
        <f t="shared" si="364"/>
        <v>81288.882351703796</v>
      </c>
      <c r="T672" s="4">
        <f t="shared" si="364"/>
        <v>2442.9069731633349</v>
      </c>
      <c r="U672" s="4">
        <f t="shared" si="364"/>
        <v>39398.561554603162</v>
      </c>
      <c r="V672" s="4">
        <f t="shared" si="364"/>
        <v>0</v>
      </c>
      <c r="W672" s="4">
        <f t="shared" si="364"/>
        <v>0</v>
      </c>
      <c r="X672" s="4">
        <f t="shared" si="364"/>
        <v>41841.468527766498</v>
      </c>
      <c r="Y672" s="4">
        <f t="shared" si="364"/>
        <v>20663.715337473652</v>
      </c>
      <c r="Z672" s="4">
        <f t="shared" si="364"/>
        <v>344.7516602053982</v>
      </c>
      <c r="AA672" s="4">
        <f t="shared" si="364"/>
        <v>21008.46699767905</v>
      </c>
      <c r="AB672" s="4">
        <f t="shared" si="364"/>
        <v>279.30661059991832</v>
      </c>
      <c r="AC672" s="4">
        <f t="shared" si="364"/>
        <v>956.8656439669885</v>
      </c>
      <c r="AD672" s="4">
        <f t="shared" si="364"/>
        <v>206.26955421992983</v>
      </c>
    </row>
    <row r="673" spans="1:30" hidden="1" outlineLevel="1">
      <c r="E673" s="11"/>
      <c r="F673" s="11"/>
      <c r="G673" s="55" t="str">
        <f>$G$12</f>
        <v>DISTSEC</v>
      </c>
      <c r="H673" s="4">
        <f t="shared" ref="H673:AD673" si="365">H640+H648+H656+H664</f>
        <v>413704.39485411788</v>
      </c>
      <c r="I673" s="4">
        <f t="shared" si="365"/>
        <v>309327.37656729447</v>
      </c>
      <c r="J673" s="4">
        <f t="shared" si="365"/>
        <v>14912.771409842535</v>
      </c>
      <c r="K673" s="4">
        <f t="shared" si="365"/>
        <v>44998.046053497506</v>
      </c>
      <c r="L673" s="4">
        <f t="shared" si="365"/>
        <v>0</v>
      </c>
      <c r="M673" s="4">
        <f t="shared" si="365"/>
        <v>0</v>
      </c>
      <c r="N673" s="4">
        <f t="shared" si="365"/>
        <v>44998.046053497506</v>
      </c>
      <c r="O673" s="4">
        <f t="shared" si="365"/>
        <v>28672.930088395049</v>
      </c>
      <c r="P673" s="4">
        <f t="shared" si="365"/>
        <v>0</v>
      </c>
      <c r="Q673" s="4">
        <f t="shared" si="365"/>
        <v>0</v>
      </c>
      <c r="R673" s="4">
        <f t="shared" si="365"/>
        <v>0</v>
      </c>
      <c r="S673" s="4">
        <f t="shared" si="365"/>
        <v>28672.930088395049</v>
      </c>
      <c r="T673" s="4">
        <f t="shared" si="365"/>
        <v>775.25587761328791</v>
      </c>
      <c r="U673" s="4">
        <f t="shared" si="365"/>
        <v>0</v>
      </c>
      <c r="V673" s="4">
        <f t="shared" si="365"/>
        <v>0</v>
      </c>
      <c r="W673" s="4">
        <f t="shared" si="365"/>
        <v>0</v>
      </c>
      <c r="X673" s="4">
        <f t="shared" si="365"/>
        <v>775.25587761328791</v>
      </c>
      <c r="Y673" s="4">
        <f t="shared" si="365"/>
        <v>10575.840888689725</v>
      </c>
      <c r="Z673" s="4">
        <f t="shared" si="365"/>
        <v>0</v>
      </c>
      <c r="AA673" s="4">
        <f t="shared" si="365"/>
        <v>10575.840888689725</v>
      </c>
      <c r="AB673" s="4">
        <f t="shared" si="365"/>
        <v>109.74584111404072</v>
      </c>
      <c r="AC673" s="4">
        <f t="shared" si="365"/>
        <v>3726.2934052105838</v>
      </c>
      <c r="AD673" s="4">
        <f t="shared" si="365"/>
        <v>606.13472246062486</v>
      </c>
    </row>
    <row r="674" spans="1:30" hidden="1" outlineLevel="1">
      <c r="E674" s="11"/>
      <c r="F674" s="11"/>
      <c r="G674" s="55" t="str">
        <f>$G$13</f>
        <v>ENERGY</v>
      </c>
      <c r="H674" s="4">
        <f t="shared" ref="H674:AD674" si="366">H641+H649+H657+H665</f>
        <v>30794819.999999996</v>
      </c>
      <c r="I674" s="4">
        <f t="shared" si="366"/>
        <v>11555050.6569444</v>
      </c>
      <c r="J674" s="4">
        <f t="shared" si="366"/>
        <v>748841.94893543969</v>
      </c>
      <c r="K674" s="4">
        <f t="shared" si="366"/>
        <v>2512445.915939563</v>
      </c>
      <c r="L674" s="4">
        <f t="shared" si="366"/>
        <v>79851.235047213995</v>
      </c>
      <c r="M674" s="4">
        <f t="shared" si="366"/>
        <v>7361.3503936492389</v>
      </c>
      <c r="N674" s="4">
        <f t="shared" si="366"/>
        <v>2599658.5013804263</v>
      </c>
      <c r="O674" s="4">
        <f t="shared" si="366"/>
        <v>2290631.9983702297</v>
      </c>
      <c r="P674" s="4">
        <f t="shared" si="366"/>
        <v>424639.09692240856</v>
      </c>
      <c r="Q674" s="4">
        <f t="shared" si="366"/>
        <v>192945.1366102678</v>
      </c>
      <c r="R674" s="4">
        <f t="shared" si="366"/>
        <v>8939.9466229441787</v>
      </c>
      <c r="S674" s="4">
        <f t="shared" si="366"/>
        <v>2917156.1785258506</v>
      </c>
      <c r="T674" s="4">
        <f t="shared" si="366"/>
        <v>87781.358916496989</v>
      </c>
      <c r="U674" s="4">
        <f t="shared" si="366"/>
        <v>1541309.1591095005</v>
      </c>
      <c r="V674" s="4">
        <f t="shared" si="366"/>
        <v>8750913.4864371046</v>
      </c>
      <c r="W674" s="4">
        <f t="shared" si="366"/>
        <v>1660253.1005557852</v>
      </c>
      <c r="X674" s="4">
        <f t="shared" si="366"/>
        <v>12040257.105018886</v>
      </c>
      <c r="Y674" s="4">
        <f t="shared" si="366"/>
        <v>620601.2559544635</v>
      </c>
      <c r="Z674" s="4">
        <f t="shared" si="366"/>
        <v>10102.39911266671</v>
      </c>
      <c r="AA674" s="4">
        <f t="shared" si="366"/>
        <v>630703.65506713022</v>
      </c>
      <c r="AB674" s="4">
        <f t="shared" si="366"/>
        <v>11268.41356930256</v>
      </c>
      <c r="AC674" s="4">
        <f t="shared" si="366"/>
        <v>243664.35411474723</v>
      </c>
      <c r="AD674" s="4">
        <f t="shared" si="366"/>
        <v>48219.186443811544</v>
      </c>
    </row>
    <row r="675" spans="1:30" hidden="1" outlineLevel="1">
      <c r="E675" s="11"/>
      <c r="F675" s="11"/>
      <c r="G675" s="55" t="str">
        <f>$G$14</f>
        <v>CUSTOMER</v>
      </c>
      <c r="H675" s="4">
        <f t="shared" ref="H675:AD675" si="367">H642+H650+H658+H666</f>
        <v>194390.34545828259</v>
      </c>
      <c r="I675" s="4">
        <f t="shared" si="367"/>
        <v>88478.18944006048</v>
      </c>
      <c r="J675" s="4">
        <f t="shared" si="367"/>
        <v>23817.806440214285</v>
      </c>
      <c r="K675" s="4">
        <f t="shared" si="367"/>
        <v>6756.2956685901381</v>
      </c>
      <c r="L675" s="4">
        <f t="shared" si="367"/>
        <v>2234.749883086859</v>
      </c>
      <c r="M675" s="4">
        <f t="shared" si="367"/>
        <v>362.99508814708236</v>
      </c>
      <c r="N675" s="4">
        <f t="shared" si="367"/>
        <v>9354.0406398240812</v>
      </c>
      <c r="O675" s="4">
        <f t="shared" si="367"/>
        <v>1950.9676956797318</v>
      </c>
      <c r="P675" s="4">
        <f t="shared" si="367"/>
        <v>580.24246943611649</v>
      </c>
      <c r="Q675" s="4">
        <f t="shared" si="367"/>
        <v>1264.7284766687026</v>
      </c>
      <c r="R675" s="4">
        <f t="shared" si="367"/>
        <v>222.28079874281252</v>
      </c>
      <c r="S675" s="4">
        <f t="shared" si="367"/>
        <v>4018.2194405273631</v>
      </c>
      <c r="T675" s="4">
        <f t="shared" si="367"/>
        <v>13.423190876313891</v>
      </c>
      <c r="U675" s="4">
        <f t="shared" si="367"/>
        <v>344.21168073879306</v>
      </c>
      <c r="V675" s="4">
        <f t="shared" si="367"/>
        <v>1859.8935323599933</v>
      </c>
      <c r="W675" s="4">
        <f t="shared" si="367"/>
        <v>333.42188144539637</v>
      </c>
      <c r="X675" s="4">
        <f t="shared" si="367"/>
        <v>2550.9502854204966</v>
      </c>
      <c r="Y675" s="4">
        <f t="shared" si="367"/>
        <v>540.27899111898023</v>
      </c>
      <c r="Z675" s="4">
        <f t="shared" si="367"/>
        <v>9.8345023071922242</v>
      </c>
      <c r="AA675" s="4">
        <f t="shared" si="367"/>
        <v>550.11349342617245</v>
      </c>
      <c r="AB675" s="4">
        <f t="shared" si="367"/>
        <v>9.9700682731938279</v>
      </c>
      <c r="AC675" s="4">
        <f t="shared" si="367"/>
        <v>58559.561652093274</v>
      </c>
      <c r="AD675" s="4">
        <f t="shared" si="367"/>
        <v>7051.4939984432394</v>
      </c>
    </row>
    <row r="676" spans="1:30" s="55" customFormat="1" collapsed="1">
      <c r="A676" s="56"/>
      <c r="B676" s="111"/>
      <c r="D676" s="55" t="s">
        <v>202</v>
      </c>
      <c r="E676" s="125">
        <f>E643+E651+E659+E667</f>
        <v>44663878</v>
      </c>
      <c r="F676" s="58"/>
      <c r="G676" s="55" t="str">
        <f>$G$15</f>
        <v>TOTAL</v>
      </c>
      <c r="H676" s="60">
        <f t="shared" ref="H676:AD676" si="368">H643+H651+H659+H667</f>
        <v>44663877.999999993</v>
      </c>
      <c r="I676" s="60">
        <f t="shared" si="368"/>
        <v>18624370.171186615</v>
      </c>
      <c r="J676" s="60">
        <f t="shared" si="368"/>
        <v>1116040.7409983398</v>
      </c>
      <c r="K676" s="60">
        <f t="shared" si="368"/>
        <v>3766452.6024524122</v>
      </c>
      <c r="L676" s="60">
        <f t="shared" si="368"/>
        <v>119867.39491426332</v>
      </c>
      <c r="M676" s="60">
        <f t="shared" si="368"/>
        <v>11017.095524965876</v>
      </c>
      <c r="N676" s="60">
        <f t="shared" si="368"/>
        <v>3897337.0928916414</v>
      </c>
      <c r="O676" s="60">
        <f t="shared" si="368"/>
        <v>3234139.3713904903</v>
      </c>
      <c r="P676" s="60">
        <f t="shared" si="368"/>
        <v>595305.71658709901</v>
      </c>
      <c r="Q676" s="60">
        <f t="shared" si="368"/>
        <v>265610.0728410398</v>
      </c>
      <c r="R676" s="60">
        <f t="shared" si="368"/>
        <v>12315.309139491117</v>
      </c>
      <c r="S676" s="60">
        <f t="shared" si="368"/>
        <v>4107370.46995812</v>
      </c>
      <c r="T676" s="60">
        <f t="shared" si="368"/>
        <v>120508.35124958918</v>
      </c>
      <c r="U676" s="60">
        <f t="shared" si="368"/>
        <v>2063741.5566113386</v>
      </c>
      <c r="V676" s="60">
        <f t="shared" si="368"/>
        <v>11314953.760992605</v>
      </c>
      <c r="W676" s="60">
        <f t="shared" si="368"/>
        <v>2114930.7647785642</v>
      </c>
      <c r="X676" s="60">
        <f t="shared" si="368"/>
        <v>15614134.433632096</v>
      </c>
      <c r="Y676" s="60">
        <f t="shared" si="368"/>
        <v>911610.86606388586</v>
      </c>
      <c r="Z676" s="60">
        <f t="shared" si="368"/>
        <v>14798.707013557421</v>
      </c>
      <c r="AA676" s="60">
        <f t="shared" si="368"/>
        <v>926409.57307744317</v>
      </c>
      <c r="AB676" s="60">
        <f t="shared" si="368"/>
        <v>15032.644206272975</v>
      </c>
      <c r="AC676" s="60">
        <f t="shared" si="368"/>
        <v>307065.61347800295</v>
      </c>
      <c r="AD676" s="60">
        <f t="shared" si="368"/>
        <v>56117.260571460116</v>
      </c>
    </row>
    <row r="677" spans="1:30">
      <c r="E677" s="4"/>
      <c r="F677" s="3"/>
      <c r="G677" s="7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</row>
    <row r="678" spans="1:30">
      <c r="C678" s="55" t="s">
        <v>615</v>
      </c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</row>
    <row r="679" spans="1:30" hidden="1" outlineLevel="1">
      <c r="F679" s="52" t="str">
        <f>F686</f>
        <v>PROD_ENERGY</v>
      </c>
      <c r="G679" s="55" t="str">
        <f>$G$8</f>
        <v>PRODUCTION</v>
      </c>
      <c r="H679" s="4">
        <f t="shared" ref="H679:H686" si="369">SUBTOTAL(9,I679:AD679)</f>
        <v>0</v>
      </c>
      <c r="I679" s="5">
        <f>VLOOKUP(CONCATENATE($F679," ",$G679),AllocFactorMatrix,(I$4+1),FALSE)*$E686</f>
        <v>0</v>
      </c>
      <c r="J679" s="5">
        <f>VLOOKUP(CONCATENATE($F679," ",$G679),AllocFactorMatrix,(J$4+1),FALSE)*$E686</f>
        <v>0</v>
      </c>
      <c r="K679" s="5">
        <f>VLOOKUP(CONCATENATE($F679," ",$G679),AllocFactorMatrix,(K$4+1),FALSE)*$E686</f>
        <v>0</v>
      </c>
      <c r="L679" s="5">
        <f>VLOOKUP(CONCATENATE($F679," ",$G679),AllocFactorMatrix,(L$4+1),FALSE)*$E686</f>
        <v>0</v>
      </c>
      <c r="M679" s="5">
        <f>VLOOKUP(CONCATENATE($F679," ",$G679),AllocFactorMatrix,(M$4+1),FALSE)*$E686</f>
        <v>0</v>
      </c>
      <c r="N679" s="5">
        <f t="shared" ref="N679:N686" si="370">SUBTOTAL(9,K679:M679)</f>
        <v>0</v>
      </c>
      <c r="O679" s="5">
        <f>VLOOKUP(CONCATENATE($F679," ",$G679),AllocFactorMatrix,(O$4+1),FALSE)*$E686</f>
        <v>0</v>
      </c>
      <c r="P679" s="5">
        <f>VLOOKUP(CONCATENATE($F679," ",$G679),AllocFactorMatrix,(P$4+1),FALSE)*$E686</f>
        <v>0</v>
      </c>
      <c r="Q679" s="5">
        <f>VLOOKUP(CONCATENATE($F679," ",$G679),AllocFactorMatrix,(Q$4+1),FALSE)*$E686</f>
        <v>0</v>
      </c>
      <c r="R679" s="5">
        <f>VLOOKUP(CONCATENATE($F679," ",$G679),AllocFactorMatrix,(R$4+1),FALSE)*$E686</f>
        <v>0</v>
      </c>
      <c r="S679" s="5">
        <f t="shared" ref="S679:S686" si="371">SUBTOTAL(9,O679:R679)</f>
        <v>0</v>
      </c>
      <c r="T679" s="5">
        <f>VLOOKUP(CONCATENATE($F679," ",$G679),AllocFactorMatrix,(T$4+1),FALSE)*$E686</f>
        <v>0</v>
      </c>
      <c r="U679" s="5">
        <f>VLOOKUP(CONCATENATE($F679," ",$G679),AllocFactorMatrix,(U$4+1),FALSE)*$E686</f>
        <v>0</v>
      </c>
      <c r="V679" s="5">
        <f>VLOOKUP(CONCATENATE($F679," ",$G679),AllocFactorMatrix,(V$4+1),FALSE)*$E686</f>
        <v>0</v>
      </c>
      <c r="W679" s="5">
        <f>VLOOKUP(CONCATENATE($F679," ",$G679),AllocFactorMatrix,(W$4+1),FALSE)*$E686</f>
        <v>0</v>
      </c>
      <c r="X679" s="5">
        <f>SUBTOTAL(9,T679:W679)</f>
        <v>0</v>
      </c>
      <c r="Y679" s="5">
        <f>VLOOKUP(CONCATENATE($F679," ",$G679),AllocFactorMatrix,(Y$4+1),FALSE)*$E686</f>
        <v>0</v>
      </c>
      <c r="Z679" s="5">
        <f>VLOOKUP(CONCATENATE($F679," ",$G679),AllocFactorMatrix,(Z$4+1),FALSE)*$E686</f>
        <v>0</v>
      </c>
      <c r="AA679" s="5">
        <f t="shared" ref="AA679:AA686" si="372">SUBTOTAL(9,Y679:Z679)</f>
        <v>0</v>
      </c>
      <c r="AB679" s="5">
        <f>VLOOKUP(CONCATENATE($F679," ",$G679),AllocFactorMatrix,(AB$4+1),FALSE)*$E686</f>
        <v>0</v>
      </c>
      <c r="AC679" s="5">
        <f>VLOOKUP(CONCATENATE($F679," ",$G679),AllocFactorMatrix,(AC$4+1),FALSE)*$E686</f>
        <v>0</v>
      </c>
      <c r="AD679" s="5">
        <f>VLOOKUP(CONCATENATE($F679," ",$G679),AllocFactorMatrix,(AD$4+1),FALSE)*$E686</f>
        <v>0</v>
      </c>
    </row>
    <row r="680" spans="1:30" hidden="1" outlineLevel="1">
      <c r="F680" s="52" t="str">
        <f>F686</f>
        <v>PROD_ENERGY</v>
      </c>
      <c r="G680" s="55" t="str">
        <f>$G$9</f>
        <v>BULKTRAN</v>
      </c>
      <c r="H680" s="4">
        <f t="shared" si="369"/>
        <v>0</v>
      </c>
      <c r="I680" s="5">
        <f>VLOOKUP(CONCATENATE($F680," ",$G680),AllocFactorMatrix,(I$4+1),FALSE)*$E686</f>
        <v>0</v>
      </c>
      <c r="J680" s="5">
        <f>VLOOKUP(CONCATENATE($F680," ",$G680),AllocFactorMatrix,(J$4+1),FALSE)*$E686</f>
        <v>0</v>
      </c>
      <c r="K680" s="5">
        <f>VLOOKUP(CONCATENATE($F680," ",$G680),AllocFactorMatrix,(K$4+1),FALSE)*$E686</f>
        <v>0</v>
      </c>
      <c r="L680" s="5">
        <f>VLOOKUP(CONCATENATE($F680," ",$G680),AllocFactorMatrix,(L$4+1),FALSE)*$E686</f>
        <v>0</v>
      </c>
      <c r="M680" s="5">
        <f>VLOOKUP(CONCATENATE($F680," ",$G680),AllocFactorMatrix,(M$4+1),FALSE)*$E686</f>
        <v>0</v>
      </c>
      <c r="N680" s="5">
        <f t="shared" si="370"/>
        <v>0</v>
      </c>
      <c r="O680" s="5">
        <f>VLOOKUP(CONCATENATE($F680," ",$G680),AllocFactorMatrix,(O$4+1),FALSE)*$E686</f>
        <v>0</v>
      </c>
      <c r="P680" s="5">
        <f>VLOOKUP(CONCATENATE($F680," ",$G680),AllocFactorMatrix,(P$4+1),FALSE)*$E686</f>
        <v>0</v>
      </c>
      <c r="Q680" s="5">
        <f>VLOOKUP(CONCATENATE($F680," ",$G680),AllocFactorMatrix,(Q$4+1),FALSE)*$E686</f>
        <v>0</v>
      </c>
      <c r="R680" s="5">
        <f>VLOOKUP(CONCATENATE($F680," ",$G680),AllocFactorMatrix,(R$4+1),FALSE)*$E686</f>
        <v>0</v>
      </c>
      <c r="S680" s="5">
        <f t="shared" si="371"/>
        <v>0</v>
      </c>
      <c r="T680" s="5">
        <f>VLOOKUP(CONCATENATE($F680," ",$G680),AllocFactorMatrix,(T$4+1),FALSE)*$E686</f>
        <v>0</v>
      </c>
      <c r="U680" s="5">
        <f>VLOOKUP(CONCATENATE($F680," ",$G680),AllocFactorMatrix,(U$4+1),FALSE)*$E686</f>
        <v>0</v>
      </c>
      <c r="V680" s="5">
        <f>VLOOKUP(CONCATENATE($F680," ",$G680),AllocFactorMatrix,(V$4+1),FALSE)*$E686</f>
        <v>0</v>
      </c>
      <c r="W680" s="5">
        <f>VLOOKUP(CONCATENATE($F680," ",$G680),AllocFactorMatrix,(W$4+1),FALSE)*$E686</f>
        <v>0</v>
      </c>
      <c r="X680" s="5">
        <f t="shared" ref="X680:X686" si="373">SUBTOTAL(9,T680:W680)</f>
        <v>0</v>
      </c>
      <c r="Y680" s="5">
        <f>VLOOKUP(CONCATENATE($F680," ",$G680),AllocFactorMatrix,(Y$4+1),FALSE)*$E686</f>
        <v>0</v>
      </c>
      <c r="Z680" s="5">
        <f>VLOOKUP(CONCATENATE($F680," ",$G680),AllocFactorMatrix,(Z$4+1),FALSE)*$E686</f>
        <v>0</v>
      </c>
      <c r="AA680" s="5">
        <f t="shared" si="372"/>
        <v>0</v>
      </c>
      <c r="AB680" s="5">
        <f>VLOOKUP(CONCATENATE($F680," ",$G680),AllocFactorMatrix,(AB$4+1),FALSE)*$E686</f>
        <v>0</v>
      </c>
      <c r="AC680" s="5">
        <f>VLOOKUP(CONCATENATE($F680," ",$G680),AllocFactorMatrix,(AC$4+1),FALSE)*$E686</f>
        <v>0</v>
      </c>
      <c r="AD680" s="5">
        <f>VLOOKUP(CONCATENATE($F680," ",$G680),AllocFactorMatrix,(AD$4+1),FALSE)*$E686</f>
        <v>0</v>
      </c>
    </row>
    <row r="681" spans="1:30" hidden="1" outlineLevel="1">
      <c r="F681" s="52" t="str">
        <f>F686</f>
        <v>PROD_ENERGY</v>
      </c>
      <c r="G681" s="55" t="str">
        <f>$G$10</f>
        <v>SUBTRAN</v>
      </c>
      <c r="H681" s="4">
        <f t="shared" si="369"/>
        <v>0</v>
      </c>
      <c r="I681" s="5">
        <f>VLOOKUP(CONCATENATE($F681," ",$G681),AllocFactorMatrix,(I$4+1),FALSE)*$E686</f>
        <v>0</v>
      </c>
      <c r="J681" s="5">
        <f>VLOOKUP(CONCATENATE($F681," ",$G681),AllocFactorMatrix,(J$4+1),FALSE)*$E686</f>
        <v>0</v>
      </c>
      <c r="K681" s="5">
        <f>VLOOKUP(CONCATENATE($F681," ",$G681),AllocFactorMatrix,(K$4+1),FALSE)*$E686</f>
        <v>0</v>
      </c>
      <c r="L681" s="5">
        <f>VLOOKUP(CONCATENATE($F681," ",$G681),AllocFactorMatrix,(L$4+1),FALSE)*$E686</f>
        <v>0</v>
      </c>
      <c r="M681" s="5">
        <f>VLOOKUP(CONCATENATE($F681," ",$G681),AllocFactorMatrix,(M$4+1),FALSE)*$E686</f>
        <v>0</v>
      </c>
      <c r="N681" s="5">
        <f t="shared" si="370"/>
        <v>0</v>
      </c>
      <c r="O681" s="5">
        <f>VLOOKUP(CONCATENATE($F681," ",$G681),AllocFactorMatrix,(O$4+1),FALSE)*$E686</f>
        <v>0</v>
      </c>
      <c r="P681" s="5">
        <f>VLOOKUP(CONCATENATE($F681," ",$G681),AllocFactorMatrix,(P$4+1),FALSE)*$E686</f>
        <v>0</v>
      </c>
      <c r="Q681" s="5">
        <f>VLOOKUP(CONCATENATE($F681," ",$G681),AllocFactorMatrix,(Q$4+1),FALSE)*$E686</f>
        <v>0</v>
      </c>
      <c r="R681" s="5">
        <f>VLOOKUP(CONCATENATE($F681," ",$G681),AllocFactorMatrix,(R$4+1),FALSE)*$E686</f>
        <v>0</v>
      </c>
      <c r="S681" s="5">
        <f t="shared" si="371"/>
        <v>0</v>
      </c>
      <c r="T681" s="5">
        <f>VLOOKUP(CONCATENATE($F681," ",$G681),AllocFactorMatrix,(T$4+1),FALSE)*$E686</f>
        <v>0</v>
      </c>
      <c r="U681" s="5">
        <f>VLOOKUP(CONCATENATE($F681," ",$G681),AllocFactorMatrix,(U$4+1),FALSE)*$E686</f>
        <v>0</v>
      </c>
      <c r="V681" s="5">
        <f>VLOOKUP(CONCATENATE($F681," ",$G681),AllocFactorMatrix,(V$4+1),FALSE)*$E686</f>
        <v>0</v>
      </c>
      <c r="W681" s="5">
        <f>VLOOKUP(CONCATENATE($F681," ",$G681),AllocFactorMatrix,(W$4+1),FALSE)*$E686</f>
        <v>0</v>
      </c>
      <c r="X681" s="5">
        <f t="shared" si="373"/>
        <v>0</v>
      </c>
      <c r="Y681" s="5">
        <f>VLOOKUP(CONCATENATE($F681," ",$G681),AllocFactorMatrix,(Y$4+1),FALSE)*$E686</f>
        <v>0</v>
      </c>
      <c r="Z681" s="5">
        <f>VLOOKUP(CONCATENATE($F681," ",$G681),AllocFactorMatrix,(Z$4+1),FALSE)*$E686</f>
        <v>0</v>
      </c>
      <c r="AA681" s="5">
        <f t="shared" si="372"/>
        <v>0</v>
      </c>
      <c r="AB681" s="5">
        <f>VLOOKUP(CONCATENATE($F681," ",$G681),AllocFactorMatrix,(AB$4+1),FALSE)*$E686</f>
        <v>0</v>
      </c>
      <c r="AC681" s="5">
        <f>VLOOKUP(CONCATENATE($F681," ",$G681),AllocFactorMatrix,(AC$4+1),FALSE)*$E686</f>
        <v>0</v>
      </c>
      <c r="AD681" s="5">
        <f>VLOOKUP(CONCATENATE($F681," ",$G681),AllocFactorMatrix,(AD$4+1),FALSE)*$E686</f>
        <v>0</v>
      </c>
    </row>
    <row r="682" spans="1:30" hidden="1" outlineLevel="1">
      <c r="F682" s="52" t="str">
        <f>F686</f>
        <v>PROD_ENERGY</v>
      </c>
      <c r="G682" s="55" t="str">
        <f>$G$11</f>
        <v>DISTPRI</v>
      </c>
      <c r="H682" s="4">
        <f t="shared" si="369"/>
        <v>0</v>
      </c>
      <c r="I682" s="5">
        <f>VLOOKUP(CONCATENATE($F682," ",$G682),AllocFactorMatrix,(I$4+1),FALSE)*$E686</f>
        <v>0</v>
      </c>
      <c r="J682" s="5">
        <f>VLOOKUP(CONCATENATE($F682," ",$G682),AllocFactorMatrix,(J$4+1),FALSE)*$E686</f>
        <v>0</v>
      </c>
      <c r="K682" s="5">
        <f>VLOOKUP(CONCATENATE($F682," ",$G682),AllocFactorMatrix,(K$4+1),FALSE)*$E686</f>
        <v>0</v>
      </c>
      <c r="L682" s="5">
        <f>VLOOKUP(CONCATENATE($F682," ",$G682),AllocFactorMatrix,(L$4+1),FALSE)*$E686</f>
        <v>0</v>
      </c>
      <c r="M682" s="5">
        <f>VLOOKUP(CONCATENATE($F682," ",$G682),AllocFactorMatrix,(M$4+1),FALSE)*$E686</f>
        <v>0</v>
      </c>
      <c r="N682" s="5">
        <f t="shared" si="370"/>
        <v>0</v>
      </c>
      <c r="O682" s="5">
        <f>VLOOKUP(CONCATENATE($F682," ",$G682),AllocFactorMatrix,(O$4+1),FALSE)*$E686</f>
        <v>0</v>
      </c>
      <c r="P682" s="5">
        <f>VLOOKUP(CONCATENATE($F682," ",$G682),AllocFactorMatrix,(P$4+1),FALSE)*$E686</f>
        <v>0</v>
      </c>
      <c r="Q682" s="5">
        <f>VLOOKUP(CONCATENATE($F682," ",$G682),AllocFactorMatrix,(Q$4+1),FALSE)*$E686</f>
        <v>0</v>
      </c>
      <c r="R682" s="5">
        <f>VLOOKUP(CONCATENATE($F682," ",$G682),AllocFactorMatrix,(R$4+1),FALSE)*$E686</f>
        <v>0</v>
      </c>
      <c r="S682" s="5">
        <f t="shared" si="371"/>
        <v>0</v>
      </c>
      <c r="T682" s="5">
        <f>VLOOKUP(CONCATENATE($F682," ",$G682),AllocFactorMatrix,(T$4+1),FALSE)*$E686</f>
        <v>0</v>
      </c>
      <c r="U682" s="5">
        <f>VLOOKUP(CONCATENATE($F682," ",$G682),AllocFactorMatrix,(U$4+1),FALSE)*$E686</f>
        <v>0</v>
      </c>
      <c r="V682" s="5">
        <f>VLOOKUP(CONCATENATE($F682," ",$G682),AllocFactorMatrix,(V$4+1),FALSE)*$E686</f>
        <v>0</v>
      </c>
      <c r="W682" s="5">
        <f>VLOOKUP(CONCATENATE($F682," ",$G682),AllocFactorMatrix,(W$4+1),FALSE)*$E686</f>
        <v>0</v>
      </c>
      <c r="X682" s="5">
        <f t="shared" si="373"/>
        <v>0</v>
      </c>
      <c r="Y682" s="5">
        <f>VLOOKUP(CONCATENATE($F682," ",$G682),AllocFactorMatrix,(Y$4+1),FALSE)*$E686</f>
        <v>0</v>
      </c>
      <c r="Z682" s="5">
        <f>VLOOKUP(CONCATENATE($F682," ",$G682),AllocFactorMatrix,(Z$4+1),FALSE)*$E686</f>
        <v>0</v>
      </c>
      <c r="AA682" s="5">
        <f t="shared" si="372"/>
        <v>0</v>
      </c>
      <c r="AB682" s="5">
        <f>VLOOKUP(CONCATENATE($F682," ",$G682),AllocFactorMatrix,(AB$4+1),FALSE)*$E686</f>
        <v>0</v>
      </c>
      <c r="AC682" s="5">
        <f>VLOOKUP(CONCATENATE($F682," ",$G682),AllocFactorMatrix,(AC$4+1),FALSE)*$E686</f>
        <v>0</v>
      </c>
      <c r="AD682" s="5">
        <f>VLOOKUP(CONCATENATE($F682," ",$G682),AllocFactorMatrix,(AD$4+1),FALSE)*$E686</f>
        <v>0</v>
      </c>
    </row>
    <row r="683" spans="1:30" hidden="1" outlineLevel="1">
      <c r="F683" s="52" t="str">
        <f>F686</f>
        <v>PROD_ENERGY</v>
      </c>
      <c r="G683" s="55" t="str">
        <f>$G$12</f>
        <v>DISTSEC</v>
      </c>
      <c r="H683" s="4">
        <f t="shared" si="369"/>
        <v>0</v>
      </c>
      <c r="I683" s="5">
        <f>VLOOKUP(CONCATENATE($F683," ",$G683),AllocFactorMatrix,(I$4+1),FALSE)*$E686</f>
        <v>0</v>
      </c>
      <c r="J683" s="5">
        <f>VLOOKUP(CONCATENATE($F683," ",$G683),AllocFactorMatrix,(J$4+1),FALSE)*$E686</f>
        <v>0</v>
      </c>
      <c r="K683" s="5">
        <f>VLOOKUP(CONCATENATE($F683," ",$G683),AllocFactorMatrix,(K$4+1),FALSE)*$E686</f>
        <v>0</v>
      </c>
      <c r="L683" s="5">
        <f>VLOOKUP(CONCATENATE($F683," ",$G683),AllocFactorMatrix,(L$4+1),FALSE)*$E686</f>
        <v>0</v>
      </c>
      <c r="M683" s="5">
        <f>VLOOKUP(CONCATENATE($F683," ",$G683),AllocFactorMatrix,(M$4+1),FALSE)*$E686</f>
        <v>0</v>
      </c>
      <c r="N683" s="5">
        <f t="shared" si="370"/>
        <v>0</v>
      </c>
      <c r="O683" s="5">
        <f>VLOOKUP(CONCATENATE($F683," ",$G683),AllocFactorMatrix,(O$4+1),FALSE)*$E686</f>
        <v>0</v>
      </c>
      <c r="P683" s="5">
        <f>VLOOKUP(CONCATENATE($F683," ",$G683),AllocFactorMatrix,(P$4+1),FALSE)*$E686</f>
        <v>0</v>
      </c>
      <c r="Q683" s="5">
        <f>VLOOKUP(CONCATENATE($F683," ",$G683),AllocFactorMatrix,(Q$4+1),FALSE)*$E686</f>
        <v>0</v>
      </c>
      <c r="R683" s="5">
        <f>VLOOKUP(CONCATENATE($F683," ",$G683),AllocFactorMatrix,(R$4+1),FALSE)*$E686</f>
        <v>0</v>
      </c>
      <c r="S683" s="5">
        <f t="shared" si="371"/>
        <v>0</v>
      </c>
      <c r="T683" s="5">
        <f>VLOOKUP(CONCATENATE($F683," ",$G683),AllocFactorMatrix,(T$4+1),FALSE)*$E686</f>
        <v>0</v>
      </c>
      <c r="U683" s="5">
        <f>VLOOKUP(CONCATENATE($F683," ",$G683),AllocFactorMatrix,(U$4+1),FALSE)*$E686</f>
        <v>0</v>
      </c>
      <c r="V683" s="5">
        <f>VLOOKUP(CONCATENATE($F683," ",$G683),AllocFactorMatrix,(V$4+1),FALSE)*$E686</f>
        <v>0</v>
      </c>
      <c r="W683" s="5">
        <f>VLOOKUP(CONCATENATE($F683," ",$G683),AllocFactorMatrix,(W$4+1),FALSE)*$E686</f>
        <v>0</v>
      </c>
      <c r="X683" s="5">
        <f t="shared" si="373"/>
        <v>0</v>
      </c>
      <c r="Y683" s="5">
        <f>VLOOKUP(CONCATENATE($F683," ",$G683),AllocFactorMatrix,(Y$4+1),FALSE)*$E686</f>
        <v>0</v>
      </c>
      <c r="Z683" s="5">
        <f>VLOOKUP(CONCATENATE($F683," ",$G683),AllocFactorMatrix,(Z$4+1),FALSE)*$E686</f>
        <v>0</v>
      </c>
      <c r="AA683" s="5">
        <f t="shared" si="372"/>
        <v>0</v>
      </c>
      <c r="AB683" s="5">
        <f>VLOOKUP(CONCATENATE($F683," ",$G683),AllocFactorMatrix,(AB$4+1),FALSE)*$E686</f>
        <v>0</v>
      </c>
      <c r="AC683" s="5">
        <f>VLOOKUP(CONCATENATE($F683," ",$G683),AllocFactorMatrix,(AC$4+1),FALSE)*$E686</f>
        <v>0</v>
      </c>
      <c r="AD683" s="5">
        <f>VLOOKUP(CONCATENATE($F683," ",$G683),AllocFactorMatrix,(AD$4+1),FALSE)*$E686</f>
        <v>0</v>
      </c>
    </row>
    <row r="684" spans="1:30" hidden="1" outlineLevel="1">
      <c r="F684" s="52" t="str">
        <f>F686</f>
        <v>PROD_ENERGY</v>
      </c>
      <c r="G684" s="55" t="str">
        <f>$G$13</f>
        <v>ENERGY</v>
      </c>
      <c r="H684" s="4">
        <f t="shared" si="369"/>
        <v>-1610191.9999999995</v>
      </c>
      <c r="I684" s="5">
        <f>VLOOKUP(CONCATENATE($F684," ",$G684),AllocFactorMatrix,(I$4+1),FALSE)*$E686</f>
        <v>-604187.65647620661</v>
      </c>
      <c r="J684" s="5">
        <f>VLOOKUP(CONCATENATE($F684," ",$G684),AllocFactorMatrix,(J$4+1),FALSE)*$E686</f>
        <v>-39155.264276272879</v>
      </c>
      <c r="K684" s="5">
        <f>VLOOKUP(CONCATENATE($F684," ",$G684),AllocFactorMatrix,(K$4+1),FALSE)*$E686</f>
        <v>-131370.15622362972</v>
      </c>
      <c r="L684" s="5">
        <f>VLOOKUP(CONCATENATE($F684," ",$G684),AllocFactorMatrix,(L$4+1),FALSE)*$E686</f>
        <v>-4175.2418057044524</v>
      </c>
      <c r="M684" s="5">
        <f>VLOOKUP(CONCATENATE($F684," ",$G684),AllocFactorMatrix,(M$4+1),FALSE)*$E686</f>
        <v>-384.90848503257547</v>
      </c>
      <c r="N684" s="5">
        <f t="shared" si="370"/>
        <v>-135930.30651436676</v>
      </c>
      <c r="O684" s="5">
        <f>VLOOKUP(CONCATENATE($F684," ",$G684),AllocFactorMatrix,(O$4+1),FALSE)*$E686</f>
        <v>-119772.00447087389</v>
      </c>
      <c r="P684" s="5">
        <f>VLOOKUP(CONCATENATE($F684," ",$G684),AllocFactorMatrix,(P$4+1),FALSE)*$E686</f>
        <v>-22203.425016015255</v>
      </c>
      <c r="Q684" s="5">
        <f>VLOOKUP(CONCATENATE($F684," ",$G684),AllocFactorMatrix,(Q$4+1),FALSE)*$E686</f>
        <v>-10088.668010034167</v>
      </c>
      <c r="R684" s="5">
        <f>VLOOKUP(CONCATENATE($F684," ",$G684),AllocFactorMatrix,(R$4+1),FALSE)*$E686</f>
        <v>-467.44973773809141</v>
      </c>
      <c r="S684" s="5">
        <f t="shared" si="371"/>
        <v>-152531.54723466138</v>
      </c>
      <c r="T684" s="5">
        <f>VLOOKUP(CONCATENATE($F684," ",$G684),AllocFactorMatrix,(T$4+1),FALSE)*$E686</f>
        <v>-4589.8901788181302</v>
      </c>
      <c r="U684" s="5">
        <f>VLOOKUP(CONCATENATE($F684," ",$G684),AllocFactorMatrix,(U$4+1),FALSE)*$E686</f>
        <v>-80591.595519143972</v>
      </c>
      <c r="V684" s="5">
        <f>VLOOKUP(CONCATENATE($F684," ",$G684),AllocFactorMatrix,(V$4+1),FALSE)*$E686</f>
        <v>-457565.61943057738</v>
      </c>
      <c r="W684" s="5">
        <f>VLOOKUP(CONCATENATE($F684," ",$G684),AllocFactorMatrix,(W$4+1),FALSE)*$E686</f>
        <v>-86810.907174976863</v>
      </c>
      <c r="X684" s="5">
        <f t="shared" si="373"/>
        <v>-629558.01230351639</v>
      </c>
      <c r="Y684" s="5">
        <f>VLOOKUP(CONCATENATE($F684," ",$G684),AllocFactorMatrix,(Y$4+1),FALSE)*$E686</f>
        <v>-32449.846354933379</v>
      </c>
      <c r="Z684" s="5">
        <f>VLOOKUP(CONCATENATE($F684," ",$G684),AllocFactorMatrix,(Z$4+1),FALSE)*$E686</f>
        <v>-528.23176859040041</v>
      </c>
      <c r="AA684" s="5">
        <f t="shared" si="372"/>
        <v>-32978.078123523781</v>
      </c>
      <c r="AB684" s="5">
        <f>VLOOKUP(CONCATENATE($F684," ",$G684),AllocFactorMatrix,(AB$4+1),FALSE)*$E686</f>
        <v>-589.20004669559455</v>
      </c>
      <c r="AC684" s="5">
        <f>VLOOKUP(CONCATENATE($F684," ",$G684),AllocFactorMatrix,(AC$4+1),FALSE)*$E686</f>
        <v>-12740.662023052353</v>
      </c>
      <c r="AD684" s="5">
        <f>VLOOKUP(CONCATENATE($F684," ",$G684),AllocFactorMatrix,(AD$4+1),FALSE)*$E686</f>
        <v>-2521.2730017039812</v>
      </c>
    </row>
    <row r="685" spans="1:30" hidden="1" outlineLevel="1">
      <c r="F685" s="52" t="str">
        <f>F686</f>
        <v>PROD_ENERGY</v>
      </c>
      <c r="G685" s="55" t="str">
        <f>$G$14</f>
        <v>CUSTOMER</v>
      </c>
      <c r="H685" s="4">
        <f t="shared" si="369"/>
        <v>0</v>
      </c>
      <c r="I685" s="5">
        <f>VLOOKUP(CONCATENATE($F685," ",$G685),AllocFactorMatrix,(I$4+1),FALSE)*$E686</f>
        <v>0</v>
      </c>
      <c r="J685" s="5">
        <f>VLOOKUP(CONCATENATE($F685," ",$G685),AllocFactorMatrix,(J$4+1),FALSE)*$E686</f>
        <v>0</v>
      </c>
      <c r="K685" s="5">
        <f>VLOOKUP(CONCATENATE($F685," ",$G685),AllocFactorMatrix,(K$4+1),FALSE)*$E686</f>
        <v>0</v>
      </c>
      <c r="L685" s="5">
        <f>VLOOKUP(CONCATENATE($F685," ",$G685),AllocFactorMatrix,(L$4+1),FALSE)*$E686</f>
        <v>0</v>
      </c>
      <c r="M685" s="5">
        <f>VLOOKUP(CONCATENATE($F685," ",$G685),AllocFactorMatrix,(M$4+1),FALSE)*$E686</f>
        <v>0</v>
      </c>
      <c r="N685" s="5">
        <f t="shared" si="370"/>
        <v>0</v>
      </c>
      <c r="O685" s="5">
        <f>VLOOKUP(CONCATENATE($F685," ",$G685),AllocFactorMatrix,(O$4+1),FALSE)*$E686</f>
        <v>0</v>
      </c>
      <c r="P685" s="5">
        <f>VLOOKUP(CONCATENATE($F685," ",$G685),AllocFactorMatrix,(P$4+1),FALSE)*$E686</f>
        <v>0</v>
      </c>
      <c r="Q685" s="5">
        <f>VLOOKUP(CONCATENATE($F685," ",$G685),AllocFactorMatrix,(Q$4+1),FALSE)*$E686</f>
        <v>0</v>
      </c>
      <c r="R685" s="5">
        <f>VLOOKUP(CONCATENATE($F685," ",$G685),AllocFactorMatrix,(R$4+1),FALSE)*$E686</f>
        <v>0</v>
      </c>
      <c r="S685" s="5">
        <f t="shared" si="371"/>
        <v>0</v>
      </c>
      <c r="T685" s="5">
        <f>VLOOKUP(CONCATENATE($F685," ",$G685),AllocFactorMatrix,(T$4+1),FALSE)*$E686</f>
        <v>0</v>
      </c>
      <c r="U685" s="5">
        <f>VLOOKUP(CONCATENATE($F685," ",$G685),AllocFactorMatrix,(U$4+1),FALSE)*$E686</f>
        <v>0</v>
      </c>
      <c r="V685" s="5">
        <f>VLOOKUP(CONCATENATE($F685," ",$G685),AllocFactorMatrix,(V$4+1),FALSE)*$E686</f>
        <v>0</v>
      </c>
      <c r="W685" s="5">
        <f>VLOOKUP(CONCATENATE($F685," ",$G685),AllocFactorMatrix,(W$4+1),FALSE)*$E686</f>
        <v>0</v>
      </c>
      <c r="X685" s="5">
        <f t="shared" si="373"/>
        <v>0</v>
      </c>
      <c r="Y685" s="5">
        <f>VLOOKUP(CONCATENATE($F685," ",$G685),AllocFactorMatrix,(Y$4+1),FALSE)*$E686</f>
        <v>0</v>
      </c>
      <c r="Z685" s="5">
        <f>VLOOKUP(CONCATENATE($F685," ",$G685),AllocFactorMatrix,(Z$4+1),FALSE)*$E686</f>
        <v>0</v>
      </c>
      <c r="AA685" s="5">
        <f t="shared" si="372"/>
        <v>0</v>
      </c>
      <c r="AB685" s="5">
        <f>VLOOKUP(CONCATENATE($F685," ",$G685),AllocFactorMatrix,(AB$4+1),FALSE)*$E686</f>
        <v>0</v>
      </c>
      <c r="AC685" s="5">
        <f>VLOOKUP(CONCATENATE($F685," ",$G685),AllocFactorMatrix,(AC$4+1),FALSE)*$E686</f>
        <v>0</v>
      </c>
      <c r="AD685" s="5">
        <f>VLOOKUP(CONCATENATE($F685," ",$G685),AllocFactorMatrix,(AD$4+1),FALSE)*$E686</f>
        <v>0</v>
      </c>
    </row>
    <row r="686" spans="1:30" collapsed="1">
      <c r="D686" s="95" t="str">
        <f>D200</f>
        <v>Adj 4 - Move FGD from Base Rates to Environmental (Mitchell)</v>
      </c>
      <c r="E686" s="40">
        <v>-1610192</v>
      </c>
      <c r="F686" s="57" t="s">
        <v>32</v>
      </c>
      <c r="G686" s="55" t="str">
        <f>$G$15</f>
        <v>TOTAL</v>
      </c>
      <c r="H686" s="4">
        <f t="shared" si="369"/>
        <v>-1610191.9999999995</v>
      </c>
      <c r="I686" s="5">
        <f>VLOOKUP(CONCATENATE($F686," ",$G686),AllocFactorMatrix,(I$4+1),FALSE)*$E686</f>
        <v>-604187.65647620661</v>
      </c>
      <c r="J686" s="5">
        <f>VLOOKUP(CONCATENATE($F686," ",$G686),AllocFactorMatrix,(J$4+1),FALSE)*$E686</f>
        <v>-39155.264276272879</v>
      </c>
      <c r="K686" s="5">
        <f>VLOOKUP(CONCATENATE($F686," ",$G686),AllocFactorMatrix,(K$4+1),FALSE)*$E686</f>
        <v>-131370.15622362972</v>
      </c>
      <c r="L686" s="5">
        <f>VLOOKUP(CONCATENATE($F686," ",$G686),AllocFactorMatrix,(L$4+1),FALSE)*$E686</f>
        <v>-4175.2418057044524</v>
      </c>
      <c r="M686" s="5">
        <f>VLOOKUP(CONCATENATE($F686," ",$G686),AllocFactorMatrix,(M$4+1),FALSE)*$E686</f>
        <v>-384.90848503257547</v>
      </c>
      <c r="N686" s="5">
        <f t="shared" si="370"/>
        <v>-135930.30651436676</v>
      </c>
      <c r="O686" s="5">
        <f>VLOOKUP(CONCATENATE($F686," ",$G686),AllocFactorMatrix,(O$4+1),FALSE)*$E686</f>
        <v>-119772.00447087389</v>
      </c>
      <c r="P686" s="5">
        <f>VLOOKUP(CONCATENATE($F686," ",$G686),AllocFactorMatrix,(P$4+1),FALSE)*$E686</f>
        <v>-22203.425016015255</v>
      </c>
      <c r="Q686" s="5">
        <f>VLOOKUP(CONCATENATE($F686," ",$G686),AllocFactorMatrix,(Q$4+1),FALSE)*$E686</f>
        <v>-10088.668010034167</v>
      </c>
      <c r="R686" s="5">
        <f>VLOOKUP(CONCATENATE($F686," ",$G686),AllocFactorMatrix,(R$4+1),FALSE)*$E686</f>
        <v>-467.44973773809141</v>
      </c>
      <c r="S686" s="5">
        <f t="shared" si="371"/>
        <v>-152531.54723466138</v>
      </c>
      <c r="T686" s="5">
        <f>VLOOKUP(CONCATENATE($F686," ",$G686),AllocFactorMatrix,(T$4+1),FALSE)*$E686</f>
        <v>-4589.8901788181302</v>
      </c>
      <c r="U686" s="5">
        <f>VLOOKUP(CONCATENATE($F686," ",$G686),AllocFactorMatrix,(U$4+1),FALSE)*$E686</f>
        <v>-80591.595519143972</v>
      </c>
      <c r="V686" s="5">
        <f>VLOOKUP(CONCATENATE($F686," ",$G686),AllocFactorMatrix,(V$4+1),FALSE)*$E686</f>
        <v>-457565.61943057738</v>
      </c>
      <c r="W686" s="5">
        <f>VLOOKUP(CONCATENATE($F686," ",$G686),AllocFactorMatrix,(W$4+1),FALSE)*$E686</f>
        <v>-86810.907174976863</v>
      </c>
      <c r="X686" s="5">
        <f t="shared" si="373"/>
        <v>-629558.01230351639</v>
      </c>
      <c r="Y686" s="5">
        <f>VLOOKUP(CONCATENATE($F686," ",$G686),AllocFactorMatrix,(Y$4+1),FALSE)*$E686</f>
        <v>-32449.846354933379</v>
      </c>
      <c r="Z686" s="5">
        <f>VLOOKUP(CONCATENATE($F686," ",$G686),AllocFactorMatrix,(Z$4+1),FALSE)*$E686</f>
        <v>-528.23176859040041</v>
      </c>
      <c r="AA686" s="5">
        <f t="shared" si="372"/>
        <v>-32978.078123523781</v>
      </c>
      <c r="AB686" s="5">
        <f>VLOOKUP(CONCATENATE($F686," ",$G686),AllocFactorMatrix,(AB$4+1),FALSE)*$E686</f>
        <v>-589.20004669559455</v>
      </c>
      <c r="AC686" s="5">
        <f>VLOOKUP(CONCATENATE($F686," ",$G686),AllocFactorMatrix,(AC$4+1),FALSE)*$E686</f>
        <v>-12740.662023052353</v>
      </c>
      <c r="AD686" s="5">
        <f>VLOOKUP(CONCATENATE($F686," ",$G686),AllocFactorMatrix,(AD$4+1),FALSE)*$E686</f>
        <v>-2521.2730017039812</v>
      </c>
    </row>
    <row r="687" spans="1:30" hidden="1" outlineLevel="1">
      <c r="F687" s="52" t="str">
        <f>F694</f>
        <v>PROD_ENERGY</v>
      </c>
      <c r="G687" s="55" t="str">
        <f>$G$8</f>
        <v>PRODUCTION</v>
      </c>
      <c r="H687" s="4">
        <f t="shared" ref="H687:H694" si="374">SUBTOTAL(9,I687:AD687)</f>
        <v>0</v>
      </c>
      <c r="I687" s="5">
        <f>VLOOKUP(CONCATENATE($F687," ",$G687),AllocFactorMatrix,(I$4+1),FALSE)*$E694</f>
        <v>0</v>
      </c>
      <c r="J687" s="5">
        <f>VLOOKUP(CONCATENATE($F687," ",$G687),AllocFactorMatrix,(J$4+1),FALSE)*$E694</f>
        <v>0</v>
      </c>
      <c r="K687" s="5">
        <f>VLOOKUP(CONCATENATE($F687," ",$G687),AllocFactorMatrix,(K$4+1),FALSE)*$E694</f>
        <v>0</v>
      </c>
      <c r="L687" s="5">
        <f>VLOOKUP(CONCATENATE($F687," ",$G687),AllocFactorMatrix,(L$4+1),FALSE)*$E694</f>
        <v>0</v>
      </c>
      <c r="M687" s="5">
        <f>VLOOKUP(CONCATENATE($F687," ",$G687),AllocFactorMatrix,(M$4+1),FALSE)*$E694</f>
        <v>0</v>
      </c>
      <c r="N687" s="5">
        <f t="shared" ref="N687:N694" si="375">SUBTOTAL(9,K687:M687)</f>
        <v>0</v>
      </c>
      <c r="O687" s="5">
        <f>VLOOKUP(CONCATENATE($F687," ",$G687),AllocFactorMatrix,(O$4+1),FALSE)*$E694</f>
        <v>0</v>
      </c>
      <c r="P687" s="5">
        <f>VLOOKUP(CONCATENATE($F687," ",$G687),AllocFactorMatrix,(P$4+1),FALSE)*$E694</f>
        <v>0</v>
      </c>
      <c r="Q687" s="5">
        <f>VLOOKUP(CONCATENATE($F687," ",$G687),AllocFactorMatrix,(Q$4+1),FALSE)*$E694</f>
        <v>0</v>
      </c>
      <c r="R687" s="5">
        <f>VLOOKUP(CONCATENATE($F687," ",$G687),AllocFactorMatrix,(R$4+1),FALSE)*$E694</f>
        <v>0</v>
      </c>
      <c r="S687" s="5">
        <f t="shared" ref="S687:S694" si="376">SUBTOTAL(9,O687:R687)</f>
        <v>0</v>
      </c>
      <c r="T687" s="5">
        <f>VLOOKUP(CONCATENATE($F687," ",$G687),AllocFactorMatrix,(T$4+1),FALSE)*$E694</f>
        <v>0</v>
      </c>
      <c r="U687" s="5">
        <f>VLOOKUP(CONCATENATE($F687," ",$G687),AllocFactorMatrix,(U$4+1),FALSE)*$E694</f>
        <v>0</v>
      </c>
      <c r="V687" s="5">
        <f>VLOOKUP(CONCATENATE($F687," ",$G687),AllocFactorMatrix,(V$4+1),FALSE)*$E694</f>
        <v>0</v>
      </c>
      <c r="W687" s="5">
        <f>VLOOKUP(CONCATENATE($F687," ",$G687),AllocFactorMatrix,(W$4+1),FALSE)*$E694</f>
        <v>0</v>
      </c>
      <c r="X687" s="5">
        <f>SUBTOTAL(9,T687:W687)</f>
        <v>0</v>
      </c>
      <c r="Y687" s="5">
        <f>VLOOKUP(CONCATENATE($F687," ",$G687),AllocFactorMatrix,(Y$4+1),FALSE)*$E694</f>
        <v>0</v>
      </c>
      <c r="Z687" s="5">
        <f>VLOOKUP(CONCATENATE($F687," ",$G687),AllocFactorMatrix,(Z$4+1),FALSE)*$E694</f>
        <v>0</v>
      </c>
      <c r="AA687" s="5">
        <f t="shared" ref="AA687:AA694" si="377">SUBTOTAL(9,Y687:Z687)</f>
        <v>0</v>
      </c>
      <c r="AB687" s="5">
        <f>VLOOKUP(CONCATENATE($F687," ",$G687),AllocFactorMatrix,(AB$4+1),FALSE)*$E694</f>
        <v>0</v>
      </c>
      <c r="AC687" s="5">
        <f>VLOOKUP(CONCATENATE($F687," ",$G687),AllocFactorMatrix,(AC$4+1),FALSE)*$E694</f>
        <v>0</v>
      </c>
      <c r="AD687" s="5">
        <f>VLOOKUP(CONCATENATE($F687," ",$G687),AllocFactorMatrix,(AD$4+1),FALSE)*$E694</f>
        <v>0</v>
      </c>
    </row>
    <row r="688" spans="1:30" hidden="1" outlineLevel="1">
      <c r="F688" s="52" t="str">
        <f>F694</f>
        <v>PROD_ENERGY</v>
      </c>
      <c r="G688" s="55" t="str">
        <f>$G$9</f>
        <v>BULKTRAN</v>
      </c>
      <c r="H688" s="4">
        <f t="shared" si="374"/>
        <v>0</v>
      </c>
      <c r="I688" s="5">
        <f>VLOOKUP(CONCATENATE($F688," ",$G688),AllocFactorMatrix,(I$4+1),FALSE)*$E694</f>
        <v>0</v>
      </c>
      <c r="J688" s="5">
        <f>VLOOKUP(CONCATENATE($F688," ",$G688),AllocFactorMatrix,(J$4+1),FALSE)*$E694</f>
        <v>0</v>
      </c>
      <c r="K688" s="5">
        <f>VLOOKUP(CONCATENATE($F688," ",$G688),AllocFactorMatrix,(K$4+1),FALSE)*$E694</f>
        <v>0</v>
      </c>
      <c r="L688" s="5">
        <f>VLOOKUP(CONCATENATE($F688," ",$G688),AllocFactorMatrix,(L$4+1),FALSE)*$E694</f>
        <v>0</v>
      </c>
      <c r="M688" s="5">
        <f>VLOOKUP(CONCATENATE($F688," ",$G688),AllocFactorMatrix,(M$4+1),FALSE)*$E694</f>
        <v>0</v>
      </c>
      <c r="N688" s="5">
        <f t="shared" si="375"/>
        <v>0</v>
      </c>
      <c r="O688" s="5">
        <f>VLOOKUP(CONCATENATE($F688," ",$G688),AllocFactorMatrix,(O$4+1),FALSE)*$E694</f>
        <v>0</v>
      </c>
      <c r="P688" s="5">
        <f>VLOOKUP(CONCATENATE($F688," ",$G688),AllocFactorMatrix,(P$4+1),FALSE)*$E694</f>
        <v>0</v>
      </c>
      <c r="Q688" s="5">
        <f>VLOOKUP(CONCATENATE($F688," ",$G688),AllocFactorMatrix,(Q$4+1),FALSE)*$E694</f>
        <v>0</v>
      </c>
      <c r="R688" s="5">
        <f>VLOOKUP(CONCATENATE($F688," ",$G688),AllocFactorMatrix,(R$4+1),FALSE)*$E694</f>
        <v>0</v>
      </c>
      <c r="S688" s="5">
        <f t="shared" si="376"/>
        <v>0</v>
      </c>
      <c r="T688" s="5">
        <f>VLOOKUP(CONCATENATE($F688," ",$G688),AllocFactorMatrix,(T$4+1),FALSE)*$E694</f>
        <v>0</v>
      </c>
      <c r="U688" s="5">
        <f>VLOOKUP(CONCATENATE($F688," ",$G688),AllocFactorMatrix,(U$4+1),FALSE)*$E694</f>
        <v>0</v>
      </c>
      <c r="V688" s="5">
        <f>VLOOKUP(CONCATENATE($F688," ",$G688),AllocFactorMatrix,(V$4+1),FALSE)*$E694</f>
        <v>0</v>
      </c>
      <c r="W688" s="5">
        <f>VLOOKUP(CONCATENATE($F688," ",$G688),AllocFactorMatrix,(W$4+1),FALSE)*$E694</f>
        <v>0</v>
      </c>
      <c r="X688" s="5">
        <f t="shared" ref="X688:X694" si="378">SUBTOTAL(9,T688:W688)</f>
        <v>0</v>
      </c>
      <c r="Y688" s="5">
        <f>VLOOKUP(CONCATENATE($F688," ",$G688),AllocFactorMatrix,(Y$4+1),FALSE)*$E694</f>
        <v>0</v>
      </c>
      <c r="Z688" s="5">
        <f>VLOOKUP(CONCATENATE($F688," ",$G688),AllocFactorMatrix,(Z$4+1),FALSE)*$E694</f>
        <v>0</v>
      </c>
      <c r="AA688" s="5">
        <f t="shared" si="377"/>
        <v>0</v>
      </c>
      <c r="AB688" s="5">
        <f>VLOOKUP(CONCATENATE($F688," ",$G688),AllocFactorMatrix,(AB$4+1),FALSE)*$E694</f>
        <v>0</v>
      </c>
      <c r="AC688" s="5">
        <f>VLOOKUP(CONCATENATE($F688," ",$G688),AllocFactorMatrix,(AC$4+1),FALSE)*$E694</f>
        <v>0</v>
      </c>
      <c r="AD688" s="5">
        <f>VLOOKUP(CONCATENATE($F688," ",$G688),AllocFactorMatrix,(AD$4+1),FALSE)*$E694</f>
        <v>0</v>
      </c>
    </row>
    <row r="689" spans="1:30" hidden="1" outlineLevel="1">
      <c r="F689" s="52" t="str">
        <f>F694</f>
        <v>PROD_ENERGY</v>
      </c>
      <c r="G689" s="55" t="str">
        <f>$G$10</f>
        <v>SUBTRAN</v>
      </c>
      <c r="H689" s="4">
        <f t="shared" si="374"/>
        <v>0</v>
      </c>
      <c r="I689" s="5">
        <f>VLOOKUP(CONCATENATE($F689," ",$G689),AllocFactorMatrix,(I$4+1),FALSE)*$E694</f>
        <v>0</v>
      </c>
      <c r="J689" s="5">
        <f>VLOOKUP(CONCATENATE($F689," ",$G689),AllocFactorMatrix,(J$4+1),FALSE)*$E694</f>
        <v>0</v>
      </c>
      <c r="K689" s="5">
        <f>VLOOKUP(CONCATENATE($F689," ",$G689),AllocFactorMatrix,(K$4+1),FALSE)*$E694</f>
        <v>0</v>
      </c>
      <c r="L689" s="5">
        <f>VLOOKUP(CONCATENATE($F689," ",$G689),AllocFactorMatrix,(L$4+1),FALSE)*$E694</f>
        <v>0</v>
      </c>
      <c r="M689" s="5">
        <f>VLOOKUP(CONCATENATE($F689," ",$G689),AllocFactorMatrix,(M$4+1),FALSE)*$E694</f>
        <v>0</v>
      </c>
      <c r="N689" s="5">
        <f t="shared" si="375"/>
        <v>0</v>
      </c>
      <c r="O689" s="5">
        <f>VLOOKUP(CONCATENATE($F689," ",$G689),AllocFactorMatrix,(O$4+1),FALSE)*$E694</f>
        <v>0</v>
      </c>
      <c r="P689" s="5">
        <f>VLOOKUP(CONCATENATE($F689," ",$G689),AllocFactorMatrix,(P$4+1),FALSE)*$E694</f>
        <v>0</v>
      </c>
      <c r="Q689" s="5">
        <f>VLOOKUP(CONCATENATE($F689," ",$G689),AllocFactorMatrix,(Q$4+1),FALSE)*$E694</f>
        <v>0</v>
      </c>
      <c r="R689" s="5">
        <f>VLOOKUP(CONCATENATE($F689," ",$G689),AllocFactorMatrix,(R$4+1),FALSE)*$E694</f>
        <v>0</v>
      </c>
      <c r="S689" s="5">
        <f t="shared" si="376"/>
        <v>0</v>
      </c>
      <c r="T689" s="5">
        <f>VLOOKUP(CONCATENATE($F689," ",$G689),AllocFactorMatrix,(T$4+1),FALSE)*$E694</f>
        <v>0</v>
      </c>
      <c r="U689" s="5">
        <f>VLOOKUP(CONCATENATE($F689," ",$G689),AllocFactorMatrix,(U$4+1),FALSE)*$E694</f>
        <v>0</v>
      </c>
      <c r="V689" s="5">
        <f>VLOOKUP(CONCATENATE($F689," ",$G689),AllocFactorMatrix,(V$4+1),FALSE)*$E694</f>
        <v>0</v>
      </c>
      <c r="W689" s="5">
        <f>VLOOKUP(CONCATENATE($F689," ",$G689),AllocFactorMatrix,(W$4+1),FALSE)*$E694</f>
        <v>0</v>
      </c>
      <c r="X689" s="5">
        <f t="shared" si="378"/>
        <v>0</v>
      </c>
      <c r="Y689" s="5">
        <f>VLOOKUP(CONCATENATE($F689," ",$G689),AllocFactorMatrix,(Y$4+1),FALSE)*$E694</f>
        <v>0</v>
      </c>
      <c r="Z689" s="5">
        <f>VLOOKUP(CONCATENATE($F689," ",$G689),AllocFactorMatrix,(Z$4+1),FALSE)*$E694</f>
        <v>0</v>
      </c>
      <c r="AA689" s="5">
        <f t="shared" si="377"/>
        <v>0</v>
      </c>
      <c r="AB689" s="5">
        <f>VLOOKUP(CONCATENATE($F689," ",$G689),AllocFactorMatrix,(AB$4+1),FALSE)*$E694</f>
        <v>0</v>
      </c>
      <c r="AC689" s="5">
        <f>VLOOKUP(CONCATENATE($F689," ",$G689),AllocFactorMatrix,(AC$4+1),FALSE)*$E694</f>
        <v>0</v>
      </c>
      <c r="AD689" s="5">
        <f>VLOOKUP(CONCATENATE($F689," ",$G689),AllocFactorMatrix,(AD$4+1),FALSE)*$E694</f>
        <v>0</v>
      </c>
    </row>
    <row r="690" spans="1:30" hidden="1" outlineLevel="1">
      <c r="F690" s="52" t="str">
        <f>F694</f>
        <v>PROD_ENERGY</v>
      </c>
      <c r="G690" s="55" t="str">
        <f>$G$11</f>
        <v>DISTPRI</v>
      </c>
      <c r="H690" s="4">
        <f t="shared" si="374"/>
        <v>0</v>
      </c>
      <c r="I690" s="5">
        <f>VLOOKUP(CONCATENATE($F690," ",$G690),AllocFactorMatrix,(I$4+1),FALSE)*$E694</f>
        <v>0</v>
      </c>
      <c r="J690" s="5">
        <f>VLOOKUP(CONCATENATE($F690," ",$G690),AllocFactorMatrix,(J$4+1),FALSE)*$E694</f>
        <v>0</v>
      </c>
      <c r="K690" s="5">
        <f>VLOOKUP(CONCATENATE($F690," ",$G690),AllocFactorMatrix,(K$4+1),FALSE)*$E694</f>
        <v>0</v>
      </c>
      <c r="L690" s="5">
        <f>VLOOKUP(CONCATENATE($F690," ",$G690),AllocFactorMatrix,(L$4+1),FALSE)*$E694</f>
        <v>0</v>
      </c>
      <c r="M690" s="5">
        <f>VLOOKUP(CONCATENATE($F690," ",$G690),AllocFactorMatrix,(M$4+1),FALSE)*$E694</f>
        <v>0</v>
      </c>
      <c r="N690" s="5">
        <f t="shared" si="375"/>
        <v>0</v>
      </c>
      <c r="O690" s="5">
        <f>VLOOKUP(CONCATENATE($F690," ",$G690),AllocFactorMatrix,(O$4+1),FALSE)*$E694</f>
        <v>0</v>
      </c>
      <c r="P690" s="5">
        <f>VLOOKUP(CONCATENATE($F690," ",$G690),AllocFactorMatrix,(P$4+1),FALSE)*$E694</f>
        <v>0</v>
      </c>
      <c r="Q690" s="5">
        <f>VLOOKUP(CONCATENATE($F690," ",$G690),AllocFactorMatrix,(Q$4+1),FALSE)*$E694</f>
        <v>0</v>
      </c>
      <c r="R690" s="5">
        <f>VLOOKUP(CONCATENATE($F690," ",$G690),AllocFactorMatrix,(R$4+1),FALSE)*$E694</f>
        <v>0</v>
      </c>
      <c r="S690" s="5">
        <f t="shared" si="376"/>
        <v>0</v>
      </c>
      <c r="T690" s="5">
        <f>VLOOKUP(CONCATENATE($F690," ",$G690),AllocFactorMatrix,(T$4+1),FALSE)*$E694</f>
        <v>0</v>
      </c>
      <c r="U690" s="5">
        <f>VLOOKUP(CONCATENATE($F690," ",$G690),AllocFactorMatrix,(U$4+1),FALSE)*$E694</f>
        <v>0</v>
      </c>
      <c r="V690" s="5">
        <f>VLOOKUP(CONCATENATE($F690," ",$G690),AllocFactorMatrix,(V$4+1),FALSE)*$E694</f>
        <v>0</v>
      </c>
      <c r="W690" s="5">
        <f>VLOOKUP(CONCATENATE($F690," ",$G690),AllocFactorMatrix,(W$4+1),FALSE)*$E694</f>
        <v>0</v>
      </c>
      <c r="X690" s="5">
        <f t="shared" si="378"/>
        <v>0</v>
      </c>
      <c r="Y690" s="5">
        <f>VLOOKUP(CONCATENATE($F690," ",$G690),AllocFactorMatrix,(Y$4+1),FALSE)*$E694</f>
        <v>0</v>
      </c>
      <c r="Z690" s="5">
        <f>VLOOKUP(CONCATENATE($F690," ",$G690),AllocFactorMatrix,(Z$4+1),FALSE)*$E694</f>
        <v>0</v>
      </c>
      <c r="AA690" s="5">
        <f t="shared" si="377"/>
        <v>0</v>
      </c>
      <c r="AB690" s="5">
        <f>VLOOKUP(CONCATENATE($F690," ",$G690),AllocFactorMatrix,(AB$4+1),FALSE)*$E694</f>
        <v>0</v>
      </c>
      <c r="AC690" s="5">
        <f>VLOOKUP(CONCATENATE($F690," ",$G690),AllocFactorMatrix,(AC$4+1),FALSE)*$E694</f>
        <v>0</v>
      </c>
      <c r="AD690" s="5">
        <f>VLOOKUP(CONCATENATE($F690," ",$G690),AllocFactorMatrix,(AD$4+1),FALSE)*$E694</f>
        <v>0</v>
      </c>
    </row>
    <row r="691" spans="1:30" hidden="1" outlineLevel="1">
      <c r="F691" s="52" t="str">
        <f>F694</f>
        <v>PROD_ENERGY</v>
      </c>
      <c r="G691" s="55" t="str">
        <f>$G$12</f>
        <v>DISTSEC</v>
      </c>
      <c r="H691" s="4">
        <f t="shared" si="374"/>
        <v>0</v>
      </c>
      <c r="I691" s="5">
        <f>VLOOKUP(CONCATENATE($F691," ",$G691),AllocFactorMatrix,(I$4+1),FALSE)*$E694</f>
        <v>0</v>
      </c>
      <c r="J691" s="5">
        <f>VLOOKUP(CONCATENATE($F691," ",$G691),AllocFactorMatrix,(J$4+1),FALSE)*$E694</f>
        <v>0</v>
      </c>
      <c r="K691" s="5">
        <f>VLOOKUP(CONCATENATE($F691," ",$G691),AllocFactorMatrix,(K$4+1),FALSE)*$E694</f>
        <v>0</v>
      </c>
      <c r="L691" s="5">
        <f>VLOOKUP(CONCATENATE($F691," ",$G691),AllocFactorMatrix,(L$4+1),FALSE)*$E694</f>
        <v>0</v>
      </c>
      <c r="M691" s="5">
        <f>VLOOKUP(CONCATENATE($F691," ",$G691),AllocFactorMatrix,(M$4+1),FALSE)*$E694</f>
        <v>0</v>
      </c>
      <c r="N691" s="5">
        <f t="shared" si="375"/>
        <v>0</v>
      </c>
      <c r="O691" s="5">
        <f>VLOOKUP(CONCATENATE($F691," ",$G691),AllocFactorMatrix,(O$4+1),FALSE)*$E694</f>
        <v>0</v>
      </c>
      <c r="P691" s="5">
        <f>VLOOKUP(CONCATENATE($F691," ",$G691),AllocFactorMatrix,(P$4+1),FALSE)*$E694</f>
        <v>0</v>
      </c>
      <c r="Q691" s="5">
        <f>VLOOKUP(CONCATENATE($F691," ",$G691),AllocFactorMatrix,(Q$4+1),FALSE)*$E694</f>
        <v>0</v>
      </c>
      <c r="R691" s="5">
        <f>VLOOKUP(CONCATENATE($F691," ",$G691),AllocFactorMatrix,(R$4+1),FALSE)*$E694</f>
        <v>0</v>
      </c>
      <c r="S691" s="5">
        <f t="shared" si="376"/>
        <v>0</v>
      </c>
      <c r="T691" s="5">
        <f>VLOOKUP(CONCATENATE($F691," ",$G691),AllocFactorMatrix,(T$4+1),FALSE)*$E694</f>
        <v>0</v>
      </c>
      <c r="U691" s="5">
        <f>VLOOKUP(CONCATENATE($F691," ",$G691),AllocFactorMatrix,(U$4+1),FALSE)*$E694</f>
        <v>0</v>
      </c>
      <c r="V691" s="5">
        <f>VLOOKUP(CONCATENATE($F691," ",$G691),AllocFactorMatrix,(V$4+1),FALSE)*$E694</f>
        <v>0</v>
      </c>
      <c r="W691" s="5">
        <f>VLOOKUP(CONCATENATE($F691," ",$G691),AllocFactorMatrix,(W$4+1),FALSE)*$E694</f>
        <v>0</v>
      </c>
      <c r="X691" s="5">
        <f t="shared" si="378"/>
        <v>0</v>
      </c>
      <c r="Y691" s="5">
        <f>VLOOKUP(CONCATENATE($F691," ",$G691),AllocFactorMatrix,(Y$4+1),FALSE)*$E694</f>
        <v>0</v>
      </c>
      <c r="Z691" s="5">
        <f>VLOOKUP(CONCATENATE($F691," ",$G691),AllocFactorMatrix,(Z$4+1),FALSE)*$E694</f>
        <v>0</v>
      </c>
      <c r="AA691" s="5">
        <f t="shared" si="377"/>
        <v>0</v>
      </c>
      <c r="AB691" s="5">
        <f>VLOOKUP(CONCATENATE($F691," ",$G691),AllocFactorMatrix,(AB$4+1),FALSE)*$E694</f>
        <v>0</v>
      </c>
      <c r="AC691" s="5">
        <f>VLOOKUP(CONCATENATE($F691," ",$G691),AllocFactorMatrix,(AC$4+1),FALSE)*$E694</f>
        <v>0</v>
      </c>
      <c r="AD691" s="5">
        <f>VLOOKUP(CONCATENATE($F691," ",$G691),AllocFactorMatrix,(AD$4+1),FALSE)*$E694</f>
        <v>0</v>
      </c>
    </row>
    <row r="692" spans="1:30" hidden="1" outlineLevel="1">
      <c r="F692" s="52" t="str">
        <f>F694</f>
        <v>PROD_ENERGY</v>
      </c>
      <c r="G692" s="55" t="str">
        <f>$G$13</f>
        <v>ENERGY</v>
      </c>
      <c r="H692" s="4">
        <f t="shared" si="374"/>
        <v>-6709111</v>
      </c>
      <c r="I692" s="5">
        <f>VLOOKUP(CONCATENATE($F692," ",$G692),AllocFactorMatrix,(I$4+1),FALSE)*$E694</f>
        <v>-2517440.1885792124</v>
      </c>
      <c r="J692" s="5">
        <f>VLOOKUP(CONCATENATE($F692," ",$G692),AllocFactorMatrix,(J$4+1),FALSE)*$E694</f>
        <v>-163146.39140167719</v>
      </c>
      <c r="K692" s="5">
        <f>VLOOKUP(CONCATENATE($F692," ",$G692),AllocFactorMatrix,(K$4+1),FALSE)*$E694</f>
        <v>-547373.82883014739</v>
      </c>
      <c r="L692" s="5">
        <f>VLOOKUP(CONCATENATE($F692," ",$G692),AllocFactorMatrix,(L$4+1),FALSE)*$E694</f>
        <v>-17396.782946575073</v>
      </c>
      <c r="M692" s="5">
        <f>VLOOKUP(CONCATENATE($F692," ",$G692),AllocFactorMatrix,(M$4+1),FALSE)*$E694</f>
        <v>-1603.7800156288115</v>
      </c>
      <c r="N692" s="5">
        <f t="shared" si="375"/>
        <v>-566374.39179235126</v>
      </c>
      <c r="O692" s="5">
        <f>VLOOKUP(CONCATENATE($F692," ",$G692),AllocFactorMatrix,(O$4+1),FALSE)*$E694</f>
        <v>-499048.35739314888</v>
      </c>
      <c r="P692" s="5">
        <f>VLOOKUP(CONCATENATE($F692," ",$G692),AllocFactorMatrix,(P$4+1),FALSE)*$E694</f>
        <v>-92513.962938968223</v>
      </c>
      <c r="Q692" s="5">
        <f>VLOOKUP(CONCATENATE($F692," ",$G692),AllocFactorMatrix,(Q$4+1),FALSE)*$E694</f>
        <v>-42035.976778836521</v>
      </c>
      <c r="R692" s="5">
        <f>VLOOKUP(CONCATENATE($F692," ",$G692),AllocFactorMatrix,(R$4+1),FALSE)*$E694</f>
        <v>-1947.7007570561425</v>
      </c>
      <c r="S692" s="5">
        <f t="shared" si="376"/>
        <v>-635545.99786800984</v>
      </c>
      <c r="T692" s="5">
        <f>VLOOKUP(CONCATENATE($F692," ",$G692),AllocFactorMatrix,(T$4+1),FALSE)*$E694</f>
        <v>-19124.478750050108</v>
      </c>
      <c r="U692" s="5">
        <f>VLOOKUP(CONCATENATE($F692," ",$G692),AllocFactorMatrix,(U$4+1),FALSE)*$E694</f>
        <v>-335797.19685915683</v>
      </c>
      <c r="V692" s="5">
        <f>VLOOKUP(CONCATENATE($F692," ",$G692),AllocFactorMatrix,(V$4+1),FALSE)*$E694</f>
        <v>-1906517.0678673727</v>
      </c>
      <c r="W692" s="5">
        <f>VLOOKUP(CONCATENATE($F692," ",$G692),AllocFactorMatrix,(W$4+1),FALSE)*$E694</f>
        <v>-361710.9091633893</v>
      </c>
      <c r="X692" s="5">
        <f t="shared" si="378"/>
        <v>-2623149.6526399688</v>
      </c>
      <c r="Y692" s="5">
        <f>VLOOKUP(CONCATENATE($F692," ",$G692),AllocFactorMatrix,(Y$4+1),FALSE)*$E694</f>
        <v>-135207.24306678548</v>
      </c>
      <c r="Z692" s="5">
        <f>VLOOKUP(CONCATENATE($F692," ",$G692),AllocFactorMatrix,(Z$4+1),FALSE)*$E694</f>
        <v>-2200.9583758951167</v>
      </c>
      <c r="AA692" s="5">
        <f t="shared" si="377"/>
        <v>-137408.20144268058</v>
      </c>
      <c r="AB692" s="5">
        <f>VLOOKUP(CONCATENATE($F692," ",$G692),AllocFactorMatrix,(AB$4+1),FALSE)*$E694</f>
        <v>-2454.9920223712002</v>
      </c>
      <c r="AC692" s="5">
        <f>VLOOKUP(CONCATENATE($F692," ",$G692),AllocFactorMatrix,(AC$4+1),FALSE)*$E694</f>
        <v>-53085.915049970936</v>
      </c>
      <c r="AD692" s="5">
        <f>VLOOKUP(CONCATENATE($F692," ",$G692),AllocFactorMatrix,(AD$4+1),FALSE)*$E694</f>
        <v>-10505.26920375657</v>
      </c>
    </row>
    <row r="693" spans="1:30" hidden="1" outlineLevel="1">
      <c r="F693" s="52" t="str">
        <f>F694</f>
        <v>PROD_ENERGY</v>
      </c>
      <c r="G693" s="55" t="str">
        <f>$G$14</f>
        <v>CUSTOMER</v>
      </c>
      <c r="H693" s="4">
        <f t="shared" si="374"/>
        <v>0</v>
      </c>
      <c r="I693" s="5">
        <f>VLOOKUP(CONCATENATE($F693," ",$G693),AllocFactorMatrix,(I$4+1),FALSE)*$E694</f>
        <v>0</v>
      </c>
      <c r="J693" s="5">
        <f>VLOOKUP(CONCATENATE($F693," ",$G693),AllocFactorMatrix,(J$4+1),FALSE)*$E694</f>
        <v>0</v>
      </c>
      <c r="K693" s="5">
        <f>VLOOKUP(CONCATENATE($F693," ",$G693),AllocFactorMatrix,(K$4+1),FALSE)*$E694</f>
        <v>0</v>
      </c>
      <c r="L693" s="5">
        <f>VLOOKUP(CONCATENATE($F693," ",$G693),AllocFactorMatrix,(L$4+1),FALSE)*$E694</f>
        <v>0</v>
      </c>
      <c r="M693" s="5">
        <f>VLOOKUP(CONCATENATE($F693," ",$G693),AllocFactorMatrix,(M$4+1),FALSE)*$E694</f>
        <v>0</v>
      </c>
      <c r="N693" s="5">
        <f t="shared" si="375"/>
        <v>0</v>
      </c>
      <c r="O693" s="5">
        <f>VLOOKUP(CONCATENATE($F693," ",$G693),AllocFactorMatrix,(O$4+1),FALSE)*$E694</f>
        <v>0</v>
      </c>
      <c r="P693" s="5">
        <f>VLOOKUP(CONCATENATE($F693," ",$G693),AllocFactorMatrix,(P$4+1),FALSE)*$E694</f>
        <v>0</v>
      </c>
      <c r="Q693" s="5">
        <f>VLOOKUP(CONCATENATE($F693," ",$G693),AllocFactorMatrix,(Q$4+1),FALSE)*$E694</f>
        <v>0</v>
      </c>
      <c r="R693" s="5">
        <f>VLOOKUP(CONCATENATE($F693," ",$G693),AllocFactorMatrix,(R$4+1),FALSE)*$E694</f>
        <v>0</v>
      </c>
      <c r="S693" s="5">
        <f t="shared" si="376"/>
        <v>0</v>
      </c>
      <c r="T693" s="5">
        <f>VLOOKUP(CONCATENATE($F693," ",$G693),AllocFactorMatrix,(T$4+1),FALSE)*$E694</f>
        <v>0</v>
      </c>
      <c r="U693" s="5">
        <f>VLOOKUP(CONCATENATE($F693," ",$G693),AllocFactorMatrix,(U$4+1),FALSE)*$E694</f>
        <v>0</v>
      </c>
      <c r="V693" s="5">
        <f>VLOOKUP(CONCATENATE($F693," ",$G693),AllocFactorMatrix,(V$4+1),FALSE)*$E694</f>
        <v>0</v>
      </c>
      <c r="W693" s="5">
        <f>VLOOKUP(CONCATENATE($F693," ",$G693),AllocFactorMatrix,(W$4+1),FALSE)*$E694</f>
        <v>0</v>
      </c>
      <c r="X693" s="5">
        <f t="shared" si="378"/>
        <v>0</v>
      </c>
      <c r="Y693" s="5">
        <f>VLOOKUP(CONCATENATE($F693," ",$G693),AllocFactorMatrix,(Y$4+1),FALSE)*$E694</f>
        <v>0</v>
      </c>
      <c r="Z693" s="5">
        <f>VLOOKUP(CONCATENATE($F693," ",$G693),AllocFactorMatrix,(Z$4+1),FALSE)*$E694</f>
        <v>0</v>
      </c>
      <c r="AA693" s="5">
        <f t="shared" si="377"/>
        <v>0</v>
      </c>
      <c r="AB693" s="5">
        <f>VLOOKUP(CONCATENATE($F693," ",$G693),AllocFactorMatrix,(AB$4+1),FALSE)*$E694</f>
        <v>0</v>
      </c>
      <c r="AC693" s="5">
        <f>VLOOKUP(CONCATENATE($F693," ",$G693),AllocFactorMatrix,(AC$4+1),FALSE)*$E694</f>
        <v>0</v>
      </c>
      <c r="AD693" s="5">
        <f>VLOOKUP(CONCATENATE($F693," ",$G693),AllocFactorMatrix,(AD$4+1),FALSE)*$E694</f>
        <v>0</v>
      </c>
    </row>
    <row r="694" spans="1:30" collapsed="1">
      <c r="D694" s="95" t="s">
        <v>670</v>
      </c>
      <c r="E694" s="61">
        <v>-6709111</v>
      </c>
      <c r="F694" s="10" t="s">
        <v>32</v>
      </c>
      <c r="G694" s="55" t="str">
        <f>$G$15</f>
        <v>TOTAL</v>
      </c>
      <c r="H694" s="4">
        <f t="shared" si="374"/>
        <v>-6709111</v>
      </c>
      <c r="I694" s="5">
        <f>VLOOKUP(CONCATENATE($F694," ",$G694),AllocFactorMatrix,(I$4+1),FALSE)*$E694</f>
        <v>-2517440.1885792124</v>
      </c>
      <c r="J694" s="5">
        <f>VLOOKUP(CONCATENATE($F694," ",$G694),AllocFactorMatrix,(J$4+1),FALSE)*$E694</f>
        <v>-163146.39140167719</v>
      </c>
      <c r="K694" s="5">
        <f>VLOOKUP(CONCATENATE($F694," ",$G694),AllocFactorMatrix,(K$4+1),FALSE)*$E694</f>
        <v>-547373.82883014739</v>
      </c>
      <c r="L694" s="5">
        <f>VLOOKUP(CONCATENATE($F694," ",$G694),AllocFactorMatrix,(L$4+1),FALSE)*$E694</f>
        <v>-17396.782946575073</v>
      </c>
      <c r="M694" s="5">
        <f>VLOOKUP(CONCATENATE($F694," ",$G694),AllocFactorMatrix,(M$4+1),FALSE)*$E694</f>
        <v>-1603.7800156288115</v>
      </c>
      <c r="N694" s="5">
        <f t="shared" si="375"/>
        <v>-566374.39179235126</v>
      </c>
      <c r="O694" s="5">
        <f>VLOOKUP(CONCATENATE($F694," ",$G694),AllocFactorMatrix,(O$4+1),FALSE)*$E694</f>
        <v>-499048.35739314888</v>
      </c>
      <c r="P694" s="5">
        <f>VLOOKUP(CONCATENATE($F694," ",$G694),AllocFactorMatrix,(P$4+1),FALSE)*$E694</f>
        <v>-92513.962938968223</v>
      </c>
      <c r="Q694" s="5">
        <f>VLOOKUP(CONCATENATE($F694," ",$G694),AllocFactorMatrix,(Q$4+1),FALSE)*$E694</f>
        <v>-42035.976778836521</v>
      </c>
      <c r="R694" s="5">
        <f>VLOOKUP(CONCATENATE($F694," ",$G694),AllocFactorMatrix,(R$4+1),FALSE)*$E694</f>
        <v>-1947.7007570561425</v>
      </c>
      <c r="S694" s="5">
        <f t="shared" si="376"/>
        <v>-635545.99786800984</v>
      </c>
      <c r="T694" s="5">
        <f>VLOOKUP(CONCATENATE($F694," ",$G694),AllocFactorMatrix,(T$4+1),FALSE)*$E694</f>
        <v>-19124.478750050108</v>
      </c>
      <c r="U694" s="5">
        <f>VLOOKUP(CONCATENATE($F694," ",$G694),AllocFactorMatrix,(U$4+1),FALSE)*$E694</f>
        <v>-335797.19685915683</v>
      </c>
      <c r="V694" s="5">
        <f>VLOOKUP(CONCATENATE($F694," ",$G694),AllocFactorMatrix,(V$4+1),FALSE)*$E694</f>
        <v>-1906517.0678673727</v>
      </c>
      <c r="W694" s="5">
        <f>VLOOKUP(CONCATENATE($F694," ",$G694),AllocFactorMatrix,(W$4+1),FALSE)*$E694</f>
        <v>-361710.9091633893</v>
      </c>
      <c r="X694" s="5">
        <f t="shared" si="378"/>
        <v>-2623149.6526399688</v>
      </c>
      <c r="Y694" s="5">
        <f>VLOOKUP(CONCATENATE($F694," ",$G694),AllocFactorMatrix,(Y$4+1),FALSE)*$E694</f>
        <v>-135207.24306678548</v>
      </c>
      <c r="Z694" s="5">
        <f>VLOOKUP(CONCATENATE($F694," ",$G694),AllocFactorMatrix,(Z$4+1),FALSE)*$E694</f>
        <v>-2200.9583758951167</v>
      </c>
      <c r="AA694" s="5">
        <f t="shared" si="377"/>
        <v>-137408.20144268058</v>
      </c>
      <c r="AB694" s="5">
        <f>VLOOKUP(CONCATENATE($F694," ",$G694),AllocFactorMatrix,(AB$4+1),FALSE)*$E694</f>
        <v>-2454.9920223712002</v>
      </c>
      <c r="AC694" s="5">
        <f>VLOOKUP(CONCATENATE($F694," ",$G694),AllocFactorMatrix,(AC$4+1),FALSE)*$E694</f>
        <v>-53085.915049970936</v>
      </c>
      <c r="AD694" s="5">
        <f>VLOOKUP(CONCATENATE($F694," ",$G694),AllocFactorMatrix,(AD$4+1),FALSE)*$E694</f>
        <v>-10505.26920375657</v>
      </c>
    </row>
    <row r="695" spans="1:30" hidden="1" outlineLevel="1">
      <c r="F695" s="3"/>
      <c r="G695" s="55" t="str">
        <f>$G$8</f>
        <v>PRODUCTION</v>
      </c>
      <c r="H695" s="11">
        <f t="shared" ref="H695:AD695" si="379">H687+H679</f>
        <v>0</v>
      </c>
      <c r="I695" s="11">
        <f t="shared" si="379"/>
        <v>0</v>
      </c>
      <c r="J695" s="11">
        <f t="shared" si="379"/>
        <v>0</v>
      </c>
      <c r="K695" s="11">
        <f t="shared" si="379"/>
        <v>0</v>
      </c>
      <c r="L695" s="11">
        <f t="shared" si="379"/>
        <v>0</v>
      </c>
      <c r="M695" s="11">
        <f t="shared" si="379"/>
        <v>0</v>
      </c>
      <c r="N695" s="11">
        <f t="shared" si="379"/>
        <v>0</v>
      </c>
      <c r="O695" s="11">
        <f t="shared" si="379"/>
        <v>0</v>
      </c>
      <c r="P695" s="11">
        <f t="shared" si="379"/>
        <v>0</v>
      </c>
      <c r="Q695" s="11">
        <f t="shared" si="379"/>
        <v>0</v>
      </c>
      <c r="R695" s="11">
        <f t="shared" si="379"/>
        <v>0</v>
      </c>
      <c r="S695" s="11">
        <f t="shared" si="379"/>
        <v>0</v>
      </c>
      <c r="T695" s="11">
        <f t="shared" si="379"/>
        <v>0</v>
      </c>
      <c r="U695" s="11">
        <f t="shared" si="379"/>
        <v>0</v>
      </c>
      <c r="V695" s="11">
        <f t="shared" si="379"/>
        <v>0</v>
      </c>
      <c r="W695" s="11">
        <f t="shared" si="379"/>
        <v>0</v>
      </c>
      <c r="X695" s="11">
        <f t="shared" si="379"/>
        <v>0</v>
      </c>
      <c r="Y695" s="11">
        <f t="shared" si="379"/>
        <v>0</v>
      </c>
      <c r="Z695" s="11">
        <f t="shared" si="379"/>
        <v>0</v>
      </c>
      <c r="AA695" s="11">
        <f t="shared" si="379"/>
        <v>0</v>
      </c>
      <c r="AB695" s="11">
        <f t="shared" si="379"/>
        <v>0</v>
      </c>
      <c r="AC695" s="11">
        <f t="shared" si="379"/>
        <v>0</v>
      </c>
      <c r="AD695" s="11">
        <f t="shared" si="379"/>
        <v>0</v>
      </c>
    </row>
    <row r="696" spans="1:30" hidden="1" outlineLevel="1">
      <c r="F696" s="3"/>
      <c r="G696" s="55" t="str">
        <f>$G$9</f>
        <v>BULKTRAN</v>
      </c>
      <c r="H696" s="11">
        <f t="shared" ref="H696:AD696" si="380">H688+H680</f>
        <v>0</v>
      </c>
      <c r="I696" s="11">
        <f t="shared" si="380"/>
        <v>0</v>
      </c>
      <c r="J696" s="11">
        <f t="shared" si="380"/>
        <v>0</v>
      </c>
      <c r="K696" s="11">
        <f t="shared" si="380"/>
        <v>0</v>
      </c>
      <c r="L696" s="11">
        <f t="shared" si="380"/>
        <v>0</v>
      </c>
      <c r="M696" s="11">
        <f t="shared" si="380"/>
        <v>0</v>
      </c>
      <c r="N696" s="11">
        <f t="shared" si="380"/>
        <v>0</v>
      </c>
      <c r="O696" s="11">
        <f t="shared" si="380"/>
        <v>0</v>
      </c>
      <c r="P696" s="11">
        <f t="shared" si="380"/>
        <v>0</v>
      </c>
      <c r="Q696" s="11">
        <f t="shared" si="380"/>
        <v>0</v>
      </c>
      <c r="R696" s="11">
        <f t="shared" si="380"/>
        <v>0</v>
      </c>
      <c r="S696" s="11">
        <f t="shared" si="380"/>
        <v>0</v>
      </c>
      <c r="T696" s="11">
        <f t="shared" si="380"/>
        <v>0</v>
      </c>
      <c r="U696" s="11">
        <f t="shared" si="380"/>
        <v>0</v>
      </c>
      <c r="V696" s="11">
        <f t="shared" si="380"/>
        <v>0</v>
      </c>
      <c r="W696" s="11">
        <f t="shared" si="380"/>
        <v>0</v>
      </c>
      <c r="X696" s="11">
        <f t="shared" si="380"/>
        <v>0</v>
      </c>
      <c r="Y696" s="11">
        <f t="shared" si="380"/>
        <v>0</v>
      </c>
      <c r="Z696" s="11">
        <f t="shared" si="380"/>
        <v>0</v>
      </c>
      <c r="AA696" s="11">
        <f t="shared" si="380"/>
        <v>0</v>
      </c>
      <c r="AB696" s="11">
        <f t="shared" si="380"/>
        <v>0</v>
      </c>
      <c r="AC696" s="11">
        <f t="shared" si="380"/>
        <v>0</v>
      </c>
      <c r="AD696" s="11">
        <f t="shared" si="380"/>
        <v>0</v>
      </c>
    </row>
    <row r="697" spans="1:30" hidden="1" outlineLevel="1">
      <c r="F697" s="3"/>
      <c r="G697" s="55" t="str">
        <f>$G$10</f>
        <v>SUBTRAN</v>
      </c>
      <c r="H697" s="11">
        <f t="shared" ref="H697:AD697" si="381">H689+H681</f>
        <v>0</v>
      </c>
      <c r="I697" s="11">
        <f t="shared" si="381"/>
        <v>0</v>
      </c>
      <c r="J697" s="11">
        <f t="shared" si="381"/>
        <v>0</v>
      </c>
      <c r="K697" s="11">
        <f t="shared" si="381"/>
        <v>0</v>
      </c>
      <c r="L697" s="11">
        <f t="shared" si="381"/>
        <v>0</v>
      </c>
      <c r="M697" s="11">
        <f t="shared" si="381"/>
        <v>0</v>
      </c>
      <c r="N697" s="11">
        <f t="shared" si="381"/>
        <v>0</v>
      </c>
      <c r="O697" s="11">
        <f t="shared" si="381"/>
        <v>0</v>
      </c>
      <c r="P697" s="11">
        <f t="shared" si="381"/>
        <v>0</v>
      </c>
      <c r="Q697" s="11">
        <f t="shared" si="381"/>
        <v>0</v>
      </c>
      <c r="R697" s="11">
        <f t="shared" si="381"/>
        <v>0</v>
      </c>
      <c r="S697" s="11">
        <f t="shared" si="381"/>
        <v>0</v>
      </c>
      <c r="T697" s="11">
        <f t="shared" si="381"/>
        <v>0</v>
      </c>
      <c r="U697" s="11">
        <f t="shared" si="381"/>
        <v>0</v>
      </c>
      <c r="V697" s="11">
        <f t="shared" si="381"/>
        <v>0</v>
      </c>
      <c r="W697" s="11">
        <f t="shared" si="381"/>
        <v>0</v>
      </c>
      <c r="X697" s="11">
        <f t="shared" si="381"/>
        <v>0</v>
      </c>
      <c r="Y697" s="11">
        <f t="shared" si="381"/>
        <v>0</v>
      </c>
      <c r="Z697" s="11">
        <f t="shared" si="381"/>
        <v>0</v>
      </c>
      <c r="AA697" s="11">
        <f t="shared" si="381"/>
        <v>0</v>
      </c>
      <c r="AB697" s="11">
        <f t="shared" si="381"/>
        <v>0</v>
      </c>
      <c r="AC697" s="11">
        <f t="shared" si="381"/>
        <v>0</v>
      </c>
      <c r="AD697" s="11">
        <f t="shared" si="381"/>
        <v>0</v>
      </c>
    </row>
    <row r="698" spans="1:30" hidden="1" outlineLevel="1">
      <c r="F698" s="3"/>
      <c r="G698" s="55" t="str">
        <f>$G$11</f>
        <v>DISTPRI</v>
      </c>
      <c r="H698" s="11">
        <f t="shared" ref="H698:AD698" si="382">H690+H682</f>
        <v>0</v>
      </c>
      <c r="I698" s="11">
        <f t="shared" si="382"/>
        <v>0</v>
      </c>
      <c r="J698" s="11">
        <f t="shared" si="382"/>
        <v>0</v>
      </c>
      <c r="K698" s="11">
        <f t="shared" si="382"/>
        <v>0</v>
      </c>
      <c r="L698" s="11">
        <f t="shared" si="382"/>
        <v>0</v>
      </c>
      <c r="M698" s="11">
        <f t="shared" si="382"/>
        <v>0</v>
      </c>
      <c r="N698" s="11">
        <f t="shared" si="382"/>
        <v>0</v>
      </c>
      <c r="O698" s="11">
        <f t="shared" si="382"/>
        <v>0</v>
      </c>
      <c r="P698" s="11">
        <f t="shared" si="382"/>
        <v>0</v>
      </c>
      <c r="Q698" s="11">
        <f t="shared" si="382"/>
        <v>0</v>
      </c>
      <c r="R698" s="11">
        <f t="shared" si="382"/>
        <v>0</v>
      </c>
      <c r="S698" s="11">
        <f t="shared" si="382"/>
        <v>0</v>
      </c>
      <c r="T698" s="11">
        <f t="shared" si="382"/>
        <v>0</v>
      </c>
      <c r="U698" s="11">
        <f t="shared" si="382"/>
        <v>0</v>
      </c>
      <c r="V698" s="11">
        <f t="shared" si="382"/>
        <v>0</v>
      </c>
      <c r="W698" s="11">
        <f t="shared" si="382"/>
        <v>0</v>
      </c>
      <c r="X698" s="11">
        <f t="shared" si="382"/>
        <v>0</v>
      </c>
      <c r="Y698" s="11">
        <f t="shared" si="382"/>
        <v>0</v>
      </c>
      <c r="Z698" s="11">
        <f t="shared" si="382"/>
        <v>0</v>
      </c>
      <c r="AA698" s="11">
        <f t="shared" si="382"/>
        <v>0</v>
      </c>
      <c r="AB698" s="11">
        <f t="shared" si="382"/>
        <v>0</v>
      </c>
      <c r="AC698" s="11">
        <f t="shared" si="382"/>
        <v>0</v>
      </c>
      <c r="AD698" s="11">
        <f t="shared" si="382"/>
        <v>0</v>
      </c>
    </row>
    <row r="699" spans="1:30" hidden="1" outlineLevel="1">
      <c r="F699" s="3"/>
      <c r="G699" s="55" t="str">
        <f>$G$12</f>
        <v>DISTSEC</v>
      </c>
      <c r="H699" s="11">
        <f t="shared" ref="H699:AD699" si="383">H691+H683</f>
        <v>0</v>
      </c>
      <c r="I699" s="11">
        <f t="shared" si="383"/>
        <v>0</v>
      </c>
      <c r="J699" s="11">
        <f t="shared" si="383"/>
        <v>0</v>
      </c>
      <c r="K699" s="11">
        <f t="shared" si="383"/>
        <v>0</v>
      </c>
      <c r="L699" s="11">
        <f t="shared" si="383"/>
        <v>0</v>
      </c>
      <c r="M699" s="11">
        <f t="shared" si="383"/>
        <v>0</v>
      </c>
      <c r="N699" s="11">
        <f t="shared" si="383"/>
        <v>0</v>
      </c>
      <c r="O699" s="11">
        <f t="shared" si="383"/>
        <v>0</v>
      </c>
      <c r="P699" s="11">
        <f t="shared" si="383"/>
        <v>0</v>
      </c>
      <c r="Q699" s="11">
        <f t="shared" si="383"/>
        <v>0</v>
      </c>
      <c r="R699" s="11">
        <f t="shared" si="383"/>
        <v>0</v>
      </c>
      <c r="S699" s="11">
        <f t="shared" si="383"/>
        <v>0</v>
      </c>
      <c r="T699" s="11">
        <f t="shared" si="383"/>
        <v>0</v>
      </c>
      <c r="U699" s="11">
        <f t="shared" si="383"/>
        <v>0</v>
      </c>
      <c r="V699" s="11">
        <f t="shared" si="383"/>
        <v>0</v>
      </c>
      <c r="W699" s="11">
        <f t="shared" si="383"/>
        <v>0</v>
      </c>
      <c r="X699" s="11">
        <f t="shared" si="383"/>
        <v>0</v>
      </c>
      <c r="Y699" s="11">
        <f t="shared" si="383"/>
        <v>0</v>
      </c>
      <c r="Z699" s="11">
        <f t="shared" si="383"/>
        <v>0</v>
      </c>
      <c r="AA699" s="11">
        <f t="shared" si="383"/>
        <v>0</v>
      </c>
      <c r="AB699" s="11">
        <f t="shared" si="383"/>
        <v>0</v>
      </c>
      <c r="AC699" s="11">
        <f t="shared" si="383"/>
        <v>0</v>
      </c>
      <c r="AD699" s="11">
        <f t="shared" si="383"/>
        <v>0</v>
      </c>
    </row>
    <row r="700" spans="1:30" hidden="1" outlineLevel="1">
      <c r="F700" s="3"/>
      <c r="G700" s="55" t="str">
        <f>$G$13</f>
        <v>ENERGY</v>
      </c>
      <c r="H700" s="11">
        <f t="shared" ref="H700:AD700" si="384">H692+H684</f>
        <v>-8319303</v>
      </c>
      <c r="I700" s="11">
        <f t="shared" si="384"/>
        <v>-3121627.845055419</v>
      </c>
      <c r="J700" s="11">
        <f t="shared" si="384"/>
        <v>-202301.65567795007</v>
      </c>
      <c r="K700" s="11">
        <f t="shared" si="384"/>
        <v>-678743.98505377711</v>
      </c>
      <c r="L700" s="11">
        <f t="shared" si="384"/>
        <v>-21572.024752279525</v>
      </c>
      <c r="M700" s="11">
        <f t="shared" si="384"/>
        <v>-1988.688500661387</v>
      </c>
      <c r="N700" s="11">
        <f t="shared" si="384"/>
        <v>-702304.69830671803</v>
      </c>
      <c r="O700" s="11">
        <f t="shared" si="384"/>
        <v>-618820.36186402279</v>
      </c>
      <c r="P700" s="11">
        <f t="shared" si="384"/>
        <v>-114717.38795498348</v>
      </c>
      <c r="Q700" s="11">
        <f t="shared" si="384"/>
        <v>-52124.64478887069</v>
      </c>
      <c r="R700" s="11">
        <f t="shared" si="384"/>
        <v>-2415.150494794234</v>
      </c>
      <c r="S700" s="11">
        <f t="shared" si="384"/>
        <v>-788077.54510267125</v>
      </c>
      <c r="T700" s="11">
        <f t="shared" si="384"/>
        <v>-23714.368928868236</v>
      </c>
      <c r="U700" s="11">
        <f t="shared" si="384"/>
        <v>-416388.7923783008</v>
      </c>
      <c r="V700" s="11">
        <f t="shared" si="384"/>
        <v>-2364082.68729795</v>
      </c>
      <c r="W700" s="11">
        <f t="shared" si="384"/>
        <v>-448521.81633836613</v>
      </c>
      <c r="X700" s="11">
        <f t="shared" si="384"/>
        <v>-3252707.6649434851</v>
      </c>
      <c r="Y700" s="11">
        <f t="shared" si="384"/>
        <v>-167657.08942171885</v>
      </c>
      <c r="Z700" s="11">
        <f t="shared" si="384"/>
        <v>-2729.1901444855171</v>
      </c>
      <c r="AA700" s="11">
        <f t="shared" si="384"/>
        <v>-170386.27956620435</v>
      </c>
      <c r="AB700" s="11">
        <f t="shared" si="384"/>
        <v>-3044.1920690667948</v>
      </c>
      <c r="AC700" s="11">
        <f t="shared" si="384"/>
        <v>-65826.577073023291</v>
      </c>
      <c r="AD700" s="11">
        <f t="shared" si="384"/>
        <v>-13026.542205460551</v>
      </c>
    </row>
    <row r="701" spans="1:30" hidden="1" outlineLevel="1">
      <c r="F701" s="3"/>
      <c r="G701" s="55" t="str">
        <f>$G$14</f>
        <v>CUSTOMER</v>
      </c>
      <c r="H701" s="11">
        <f t="shared" ref="H701:AD701" si="385">H693+H685</f>
        <v>0</v>
      </c>
      <c r="I701" s="11">
        <f t="shared" si="385"/>
        <v>0</v>
      </c>
      <c r="J701" s="11">
        <f t="shared" si="385"/>
        <v>0</v>
      </c>
      <c r="K701" s="11">
        <f t="shared" si="385"/>
        <v>0</v>
      </c>
      <c r="L701" s="11">
        <f t="shared" si="385"/>
        <v>0</v>
      </c>
      <c r="M701" s="11">
        <f t="shared" si="385"/>
        <v>0</v>
      </c>
      <c r="N701" s="11">
        <f t="shared" si="385"/>
        <v>0</v>
      </c>
      <c r="O701" s="11">
        <f t="shared" si="385"/>
        <v>0</v>
      </c>
      <c r="P701" s="11">
        <f t="shared" si="385"/>
        <v>0</v>
      </c>
      <c r="Q701" s="11">
        <f t="shared" si="385"/>
        <v>0</v>
      </c>
      <c r="R701" s="11">
        <f t="shared" si="385"/>
        <v>0</v>
      </c>
      <c r="S701" s="11">
        <f t="shared" si="385"/>
        <v>0</v>
      </c>
      <c r="T701" s="11">
        <f t="shared" si="385"/>
        <v>0</v>
      </c>
      <c r="U701" s="11">
        <f t="shared" si="385"/>
        <v>0</v>
      </c>
      <c r="V701" s="11">
        <f t="shared" si="385"/>
        <v>0</v>
      </c>
      <c r="W701" s="11">
        <f t="shared" si="385"/>
        <v>0</v>
      </c>
      <c r="X701" s="11">
        <f t="shared" si="385"/>
        <v>0</v>
      </c>
      <c r="Y701" s="11">
        <f t="shared" si="385"/>
        <v>0</v>
      </c>
      <c r="Z701" s="11">
        <f t="shared" si="385"/>
        <v>0</v>
      </c>
      <c r="AA701" s="11">
        <f t="shared" si="385"/>
        <v>0</v>
      </c>
      <c r="AB701" s="11">
        <f t="shared" si="385"/>
        <v>0</v>
      </c>
      <c r="AC701" s="11">
        <f t="shared" si="385"/>
        <v>0</v>
      </c>
      <c r="AD701" s="11">
        <f t="shared" si="385"/>
        <v>0</v>
      </c>
    </row>
    <row r="702" spans="1:30" s="55" customFormat="1" collapsed="1">
      <c r="A702" s="56"/>
      <c r="B702" s="111"/>
      <c r="D702" s="55" t="s">
        <v>336</v>
      </c>
      <c r="E702" s="116">
        <f>E694+E686</f>
        <v>-8319303</v>
      </c>
      <c r="F702" s="58"/>
      <c r="G702" s="55" t="str">
        <f>$G$15</f>
        <v>TOTAL</v>
      </c>
      <c r="H702" s="58">
        <f t="shared" ref="H702:AD702" si="386">H694+H686</f>
        <v>-8319303</v>
      </c>
      <c r="I702" s="58">
        <f t="shared" si="386"/>
        <v>-3121627.845055419</v>
      </c>
      <c r="J702" s="58">
        <f t="shared" si="386"/>
        <v>-202301.65567795007</v>
      </c>
      <c r="K702" s="58">
        <f t="shared" si="386"/>
        <v>-678743.98505377711</v>
      </c>
      <c r="L702" s="58">
        <f t="shared" si="386"/>
        <v>-21572.024752279525</v>
      </c>
      <c r="M702" s="58">
        <f t="shared" si="386"/>
        <v>-1988.688500661387</v>
      </c>
      <c r="N702" s="58">
        <f t="shared" si="386"/>
        <v>-702304.69830671803</v>
      </c>
      <c r="O702" s="58">
        <f t="shared" si="386"/>
        <v>-618820.36186402279</v>
      </c>
      <c r="P702" s="58">
        <f t="shared" si="386"/>
        <v>-114717.38795498348</v>
      </c>
      <c r="Q702" s="58">
        <f t="shared" si="386"/>
        <v>-52124.64478887069</v>
      </c>
      <c r="R702" s="58">
        <f t="shared" si="386"/>
        <v>-2415.150494794234</v>
      </c>
      <c r="S702" s="58">
        <f t="shared" si="386"/>
        <v>-788077.54510267125</v>
      </c>
      <c r="T702" s="58">
        <f t="shared" si="386"/>
        <v>-23714.368928868236</v>
      </c>
      <c r="U702" s="58">
        <f t="shared" si="386"/>
        <v>-416388.7923783008</v>
      </c>
      <c r="V702" s="58">
        <f t="shared" si="386"/>
        <v>-2364082.68729795</v>
      </c>
      <c r="W702" s="58">
        <f t="shared" si="386"/>
        <v>-448521.81633836613</v>
      </c>
      <c r="X702" s="58">
        <f t="shared" si="386"/>
        <v>-3252707.6649434851</v>
      </c>
      <c r="Y702" s="58">
        <f t="shared" si="386"/>
        <v>-167657.08942171885</v>
      </c>
      <c r="Z702" s="58">
        <f t="shared" si="386"/>
        <v>-2729.1901444855171</v>
      </c>
      <c r="AA702" s="58">
        <f t="shared" si="386"/>
        <v>-170386.27956620435</v>
      </c>
      <c r="AB702" s="58">
        <f t="shared" si="386"/>
        <v>-3044.1920690667948</v>
      </c>
      <c r="AC702" s="58">
        <f t="shared" si="386"/>
        <v>-65826.577073023291</v>
      </c>
      <c r="AD702" s="58">
        <f t="shared" si="386"/>
        <v>-13026.542205460551</v>
      </c>
    </row>
    <row r="703" spans="1:30">
      <c r="E703" s="11"/>
      <c r="F703" s="11"/>
      <c r="G703" s="7"/>
      <c r="H703" s="15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</row>
    <row r="704" spans="1:30" s="51" customFormat="1">
      <c r="A704" s="56"/>
      <c r="B704" s="111"/>
      <c r="C704" s="55" t="s">
        <v>200</v>
      </c>
      <c r="E704" s="58"/>
      <c r="F704" s="58"/>
      <c r="G704" s="55"/>
      <c r="H704" s="60"/>
      <c r="I704" s="62"/>
      <c r="J704" s="62"/>
      <c r="K704" s="62"/>
      <c r="L704" s="62"/>
      <c r="M704" s="62"/>
      <c r="N704" s="62"/>
      <c r="O704" s="62"/>
      <c r="P704" s="62"/>
      <c r="Q704" s="62"/>
      <c r="R704" s="62"/>
      <c r="S704" s="62"/>
      <c r="T704" s="62"/>
      <c r="U704" s="62"/>
      <c r="V704" s="62"/>
      <c r="W704" s="62"/>
      <c r="X704" s="62"/>
      <c r="Y704" s="62"/>
      <c r="Z704" s="62"/>
      <c r="AA704" s="62"/>
      <c r="AB704" s="62"/>
      <c r="AC704" s="62"/>
      <c r="AD704" s="62"/>
    </row>
    <row r="705" spans="1:30" hidden="1" outlineLevel="1">
      <c r="F705" s="52" t="str">
        <f>F712</f>
        <v>RB_GUP_EPIS</v>
      </c>
      <c r="G705" s="55" t="str">
        <f>$G$8</f>
        <v>PRODUCTION</v>
      </c>
      <c r="H705" s="15">
        <f t="shared" ref="H705:H712" ca="1" si="387">SUBTOTAL(9,I705:AD705)</f>
        <v>19221471.873828795</v>
      </c>
      <c r="I705" s="41">
        <f ca="1">VLOOKUP(CONCATENATE($F705," ",$G705),AllocFactorMatrix,(I$4+1),FALSE)*$E712</f>
        <v>9468170.096593786</v>
      </c>
      <c r="J705" s="41">
        <f ca="1">VLOOKUP(CONCATENATE($F705," ",$G705),AllocFactorMatrix,(J$4+1),FALSE)*$E712</f>
        <v>468045.47976706346</v>
      </c>
      <c r="K705" s="41">
        <f ca="1">VLOOKUP(CONCATENATE($F705," ",$G705),AllocFactorMatrix,(K$4+1),FALSE)*$E712</f>
        <v>1714423.7683327647</v>
      </c>
      <c r="L705" s="41">
        <f ca="1">VLOOKUP(CONCATENATE($F705," ",$G705),AllocFactorMatrix,(L$4+1),FALSE)*$E712</f>
        <v>53963.973340845077</v>
      </c>
      <c r="M705" s="41">
        <f ca="1">VLOOKUP(CONCATENATE($F705," ",$G705),AllocFactorMatrix,(M$4+1),FALSE)*$E712</f>
        <v>5060.5687442343524</v>
      </c>
      <c r="N705" s="41">
        <f t="shared" ref="N705:N712" ca="1" si="388">SUBTOTAL(9,K705:M705)</f>
        <v>1773448.310417844</v>
      </c>
      <c r="O705" s="41">
        <f ca="1">VLOOKUP(CONCATENATE($F705," ",$G705),AllocFactorMatrix,(O$4+1),FALSE)*$E712</f>
        <v>1303228.7610023965</v>
      </c>
      <c r="P705" s="41">
        <f ca="1">VLOOKUP(CONCATENATE($F705," ",$G705),AllocFactorMatrix,(P$4+1),FALSE)*$E712</f>
        <v>242829.48637390917</v>
      </c>
      <c r="Q705" s="41">
        <f ca="1">VLOOKUP(CONCATENATE($F705," ",$G705),AllocFactorMatrix,(Q$4+1),FALSE)*$E712</f>
        <v>109730.12340721667</v>
      </c>
      <c r="R705" s="41">
        <f ca="1">VLOOKUP(CONCATENATE($F705," ",$G705),AllocFactorMatrix,(R$4+1),FALSE)*$E712</f>
        <v>4934.4409923057565</v>
      </c>
      <c r="S705" s="41">
        <f t="shared" ref="S705:S712" ca="1" si="389">SUBTOTAL(9,O705:R705)</f>
        <v>1660722.811775828</v>
      </c>
      <c r="T705" s="41">
        <f ca="1">VLOOKUP(CONCATENATE($F705," ",$G705),AllocFactorMatrix,(T$4+1),FALSE)*$E712</f>
        <v>45525.118632163496</v>
      </c>
      <c r="U705" s="41">
        <f ca="1">VLOOKUP(CONCATENATE($F705," ",$G705),AllocFactorMatrix,(U$4+1),FALSE)*$E712</f>
        <v>745010.80976174283</v>
      </c>
      <c r="V705" s="41">
        <f ca="1">VLOOKUP(CONCATENATE($F705," ",$G705),AllocFactorMatrix,(V$4+1),FALSE)*$E712</f>
        <v>3937403.0632354291</v>
      </c>
      <c r="W705" s="41">
        <f ca="1">VLOOKUP(CONCATENATE($F705," ",$G705),AllocFactorMatrix,(W$4+1),FALSE)*$E712</f>
        <v>711029.73366275767</v>
      </c>
      <c r="X705" s="41">
        <f ca="1">SUBTOTAL(9,T705:W705)</f>
        <v>5438968.7252920931</v>
      </c>
      <c r="Y705" s="41">
        <f ca="1">VLOOKUP(CONCATENATE($F705," ",$G705),AllocFactorMatrix,(Y$4+1),FALSE)*$E712</f>
        <v>400219.48453976074</v>
      </c>
      <c r="Z705" s="41">
        <f ca="1">VLOOKUP(CONCATENATE($F705," ",$G705),AllocFactorMatrix,(Z$4+1),FALSE)*$E712</f>
        <v>6703.5233838896302</v>
      </c>
      <c r="AA705" s="41">
        <f t="shared" ref="AA705:AA712" ca="1" si="390">SUBTOTAL(9,Y705:Z705)</f>
        <v>406923.00792365038</v>
      </c>
      <c r="AB705" s="41">
        <f ca="1">VLOOKUP(CONCATENATE($F705," ",$G705),AllocFactorMatrix,(AB$4+1),FALSE)*$E712</f>
        <v>5193.4420585292264</v>
      </c>
      <c r="AC705" s="41">
        <f ca="1">VLOOKUP(CONCATENATE($F705," ",$G705),AllocFactorMatrix,(AC$4+1),FALSE)*$E712</f>
        <v>0</v>
      </c>
      <c r="AD705" s="41">
        <f ca="1">VLOOKUP(CONCATENATE($F705," ",$G705),AllocFactorMatrix,(AD$4+1),FALSE)*$E712</f>
        <v>0</v>
      </c>
    </row>
    <row r="706" spans="1:30" hidden="1" outlineLevel="1">
      <c r="F706" s="52" t="str">
        <f>F712</f>
        <v>RB_GUP_EPIS</v>
      </c>
      <c r="G706" s="55" t="str">
        <f>$G$9</f>
        <v>BULKTRAN</v>
      </c>
      <c r="H706" s="15">
        <f t="shared" ca="1" si="387"/>
        <v>10187803.296722261</v>
      </c>
      <c r="I706" s="41">
        <f ca="1">VLOOKUP(CONCATENATE($F706," ",$G706),AllocFactorMatrix,(I$4+1),FALSE)*$E712</f>
        <v>5018338.6140861195</v>
      </c>
      <c r="J706" s="41">
        <f ca="1">VLOOKUP(CONCATENATE($F706," ",$G706),AllocFactorMatrix,(J$4+1),FALSE)*$E712</f>
        <v>248074.40934215087</v>
      </c>
      <c r="K706" s="41">
        <f ca="1">VLOOKUP(CONCATENATE($F706," ",$G706),AllocFactorMatrix,(K$4+1),FALSE)*$E712</f>
        <v>908682.34408109274</v>
      </c>
      <c r="L706" s="41">
        <f ca="1">VLOOKUP(CONCATENATE($F706," ",$G706),AllocFactorMatrix,(L$4+1),FALSE)*$E712</f>
        <v>28602.094007933138</v>
      </c>
      <c r="M706" s="41">
        <f ca="1">VLOOKUP(CONCATENATE($F706," ",$G706),AllocFactorMatrix,(M$4+1),FALSE)*$E712</f>
        <v>2682.2128541569768</v>
      </c>
      <c r="N706" s="41">
        <f t="shared" ca="1" si="388"/>
        <v>939966.65094318287</v>
      </c>
      <c r="O706" s="41">
        <f ca="1">VLOOKUP(CONCATENATE($F706," ",$G706),AllocFactorMatrix,(O$4+1),FALSE)*$E712</f>
        <v>690739.93682039424</v>
      </c>
      <c r="P706" s="41">
        <f ca="1">VLOOKUP(CONCATENATE($F706," ",$G706),AllocFactorMatrix,(P$4+1),FALSE)*$E712</f>
        <v>128704.97421115027</v>
      </c>
      <c r="Q706" s="41">
        <f ca="1">VLOOKUP(CONCATENATE($F706," ",$G706),AllocFactorMatrix,(Q$4+1),FALSE)*$E712</f>
        <v>58159.381359337225</v>
      </c>
      <c r="R706" s="41">
        <f ca="1">VLOOKUP(CONCATENATE($F706," ",$G706),AllocFactorMatrix,(R$4+1),FALSE)*$E712</f>
        <v>2615.3623686509281</v>
      </c>
      <c r="S706" s="41">
        <f t="shared" ca="1" si="389"/>
        <v>880219.65475953277</v>
      </c>
      <c r="T706" s="41">
        <f ca="1">VLOOKUP(CONCATENATE($F706," ",$G706),AllocFactorMatrix,(T$4+1),FALSE)*$E712</f>
        <v>24129.315212115496</v>
      </c>
      <c r="U706" s="41">
        <f ca="1">VLOOKUP(CONCATENATE($F706," ",$G706),AllocFactorMatrix,(U$4+1),FALSE)*$E712</f>
        <v>394872.13224907534</v>
      </c>
      <c r="V706" s="41">
        <f ca="1">VLOOKUP(CONCATENATE($F706," ",$G706),AllocFactorMatrix,(V$4+1),FALSE)*$E712</f>
        <v>2086910.3142289114</v>
      </c>
      <c r="W706" s="41">
        <f ca="1">VLOOKUP(CONCATENATE($F706," ",$G706),AllocFactorMatrix,(W$4+1),FALSE)*$E712</f>
        <v>376861.41374739941</v>
      </c>
      <c r="X706" s="41">
        <f t="shared" ref="X706:X712" ca="1" si="391">SUBTOTAL(9,T706:W706)</f>
        <v>2882773.1754375016</v>
      </c>
      <c r="Y706" s="41">
        <f ca="1">VLOOKUP(CONCATENATE($F706," ",$G706),AllocFactorMatrix,(Y$4+1),FALSE)*$E712</f>
        <v>212125.13853105233</v>
      </c>
      <c r="Z706" s="41">
        <f ca="1">VLOOKUP(CONCATENATE($F706," ",$G706),AllocFactorMatrix,(Z$4+1),FALSE)*$E712</f>
        <v>3553.0149864866607</v>
      </c>
      <c r="AA706" s="41">
        <f t="shared" ca="1" si="390"/>
        <v>215678.153517539</v>
      </c>
      <c r="AB706" s="41">
        <f ca="1">VLOOKUP(CONCATENATE($F706," ",$G706),AllocFactorMatrix,(AB$4+1),FALSE)*$E712</f>
        <v>2752.6386362357603</v>
      </c>
      <c r="AC706" s="41">
        <f ca="1">VLOOKUP(CONCATENATE($F706," ",$G706),AllocFactorMatrix,(AC$4+1),FALSE)*$E712</f>
        <v>0</v>
      </c>
      <c r="AD706" s="41">
        <f ca="1">VLOOKUP(CONCATENATE($F706," ",$G706),AllocFactorMatrix,(AD$4+1),FALSE)*$E712</f>
        <v>0</v>
      </c>
    </row>
    <row r="707" spans="1:30" hidden="1" outlineLevel="1">
      <c r="F707" s="52" t="str">
        <f>F712</f>
        <v>RB_GUP_EPIS</v>
      </c>
      <c r="G707" s="55" t="str">
        <f>$G$10</f>
        <v>SUBTRAN</v>
      </c>
      <c r="H707" s="15">
        <f t="shared" ca="1" si="387"/>
        <v>2237954.5322032552</v>
      </c>
      <c r="I707" s="41">
        <f ca="1">VLOOKUP(CONCATENATE($F707," ",$G707),AllocFactorMatrix,(I$4+1),FALSE)*$E712</f>
        <v>1089587.1767434303</v>
      </c>
      <c r="J707" s="41">
        <f ca="1">VLOOKUP(CONCATENATE($F707," ",$G707),AllocFactorMatrix,(J$4+1),FALSE)*$E712</f>
        <v>52584.902498889074</v>
      </c>
      <c r="K707" s="41">
        <f ca="1">VLOOKUP(CONCATENATE($F707," ",$G707),AllocFactorMatrix,(K$4+1),FALSE)*$E712</f>
        <v>191301.3041319997</v>
      </c>
      <c r="L707" s="41">
        <f ca="1">VLOOKUP(CONCATENATE($F707," ",$G707),AllocFactorMatrix,(L$4+1),FALSE)*$E712</f>
        <v>5909.1172934471078</v>
      </c>
      <c r="M707" s="41">
        <f ca="1">VLOOKUP(CONCATENATE($F707," ",$G707),AllocFactorMatrix,(M$4+1),FALSE)*$E712</f>
        <v>735.94930752562072</v>
      </c>
      <c r="N707" s="41">
        <f t="shared" ca="1" si="388"/>
        <v>197946.37073297243</v>
      </c>
      <c r="O707" s="41">
        <f ca="1">VLOOKUP(CONCATENATE($F707," ",$G707),AllocFactorMatrix,(O$4+1),FALSE)*$E712</f>
        <v>144531.1252757296</v>
      </c>
      <c r="P707" s="41">
        <f ca="1">VLOOKUP(CONCATENATE($F707," ",$G707),AllocFactorMatrix,(P$4+1),FALSE)*$E712</f>
        <v>26868.167614028032</v>
      </c>
      <c r="Q707" s="41">
        <f ca="1">VLOOKUP(CONCATENATE($F707," ",$G707),AllocFactorMatrix,(Q$4+1),FALSE)*$E712</f>
        <v>15986.879874928072</v>
      </c>
      <c r="R707" s="41">
        <f ca="1">VLOOKUP(CONCATENATE($F707," ",$G707),AllocFactorMatrix,(R$4+1),FALSE)*$E712</f>
        <v>0</v>
      </c>
      <c r="S707" s="41">
        <f t="shared" ca="1" si="389"/>
        <v>187386.1727646857</v>
      </c>
      <c r="T707" s="41">
        <f ca="1">VLOOKUP(CONCATENATE($F707," ",$G707),AllocFactorMatrix,(T$4+1),FALSE)*$E712</f>
        <v>5046.7787270220169</v>
      </c>
      <c r="U707" s="41">
        <f ca="1">VLOOKUP(CONCATENATE($F707," ",$G707),AllocFactorMatrix,(U$4+1),FALSE)*$E712</f>
        <v>82618.649192717916</v>
      </c>
      <c r="V707" s="41">
        <f ca="1">VLOOKUP(CONCATENATE($F707," ",$G707),AllocFactorMatrix,(V$4+1),FALSE)*$E712</f>
        <v>575577.94762455823</v>
      </c>
      <c r="W707" s="41">
        <f ca="1">VLOOKUP(CONCATENATE($F707," ",$G707),AllocFactorMatrix,(W$4+1),FALSE)*$E712</f>
        <v>0</v>
      </c>
      <c r="X707" s="41">
        <f t="shared" ca="1" si="391"/>
        <v>663243.37554429821</v>
      </c>
      <c r="Y707" s="41">
        <f ca="1">VLOOKUP(CONCATENATE($F707," ",$G707),AllocFactorMatrix,(Y$4+1),FALSE)*$E712</f>
        <v>43499.634299797122</v>
      </c>
      <c r="Z707" s="41">
        <f ca="1">VLOOKUP(CONCATENATE($F707," ",$G707),AllocFactorMatrix,(Z$4+1),FALSE)*$E712</f>
        <v>725.14008557760894</v>
      </c>
      <c r="AA707" s="41">
        <f t="shared" ca="1" si="390"/>
        <v>44224.774385374731</v>
      </c>
      <c r="AB707" s="41">
        <f ca="1">VLOOKUP(CONCATENATE($F707," ",$G707),AllocFactorMatrix,(AB$4+1),FALSE)*$E712</f>
        <v>580.8783695973334</v>
      </c>
      <c r="AC707" s="41">
        <f ca="1">VLOOKUP(CONCATENATE($F707," ",$G707),AllocFactorMatrix,(AC$4+1),FALSE)*$E712</f>
        <v>1975.110636036007</v>
      </c>
      <c r="AD707" s="41">
        <f ca="1">VLOOKUP(CONCATENATE($F707," ",$G707),AllocFactorMatrix,(AD$4+1),FALSE)*$E712</f>
        <v>425.77052797210115</v>
      </c>
    </row>
    <row r="708" spans="1:30" hidden="1" outlineLevel="1">
      <c r="F708" s="52" t="str">
        <f>F712</f>
        <v>RB_GUP_EPIS</v>
      </c>
      <c r="G708" s="55" t="str">
        <f>$G$11</f>
        <v>DISTPRI</v>
      </c>
      <c r="H708" s="15">
        <f t="shared" ca="1" si="387"/>
        <v>10268445.630634466</v>
      </c>
      <c r="I708" s="41">
        <f ca="1">VLOOKUP(CONCATENATE($F708," ",$G708),AllocFactorMatrix,(I$4+1),FALSE)*$E712</f>
        <v>6862840.169574447</v>
      </c>
      <c r="J708" s="41">
        <f ca="1">VLOOKUP(CONCATENATE($F708," ",$G708),AllocFactorMatrix,(J$4+1),FALSE)*$E712</f>
        <v>323496.36989597318</v>
      </c>
      <c r="K708" s="41">
        <f ca="1">VLOOKUP(CONCATENATE($F708," ",$G708),AllocFactorMatrix,(K$4+1),FALSE)*$E712</f>
        <v>1174635.1731518961</v>
      </c>
      <c r="L708" s="41">
        <f ca="1">VLOOKUP(CONCATENATE($F708," ",$G708),AllocFactorMatrix,(L$4+1),FALSE)*$E712</f>
        <v>36302.338986462724</v>
      </c>
      <c r="M708" s="41">
        <f ca="1">VLOOKUP(CONCATENATE($F708," ",$G708),AllocFactorMatrix,(M$4+1),FALSE)*$E712</f>
        <v>0</v>
      </c>
      <c r="N708" s="41">
        <f t="shared" ca="1" si="388"/>
        <v>1210937.5121383588</v>
      </c>
      <c r="O708" s="41">
        <f ca="1">VLOOKUP(CONCATENATE($F708," ",$G708),AllocFactorMatrix,(O$4+1),FALSE)*$E712</f>
        <v>880771.07119049784</v>
      </c>
      <c r="P708" s="41">
        <f ca="1">VLOOKUP(CONCATENATE($F708," ",$G708),AllocFactorMatrix,(P$4+1),FALSE)*$E712</f>
        <v>164043.67127985394</v>
      </c>
      <c r="Q708" s="41">
        <f ca="1">VLOOKUP(CONCATENATE($F708," ",$G708),AllocFactorMatrix,(Q$4+1),FALSE)*$E712</f>
        <v>0</v>
      </c>
      <c r="R708" s="41">
        <f ca="1">VLOOKUP(CONCATENATE($F708," ",$G708),AllocFactorMatrix,(R$4+1),FALSE)*$E712</f>
        <v>0</v>
      </c>
      <c r="S708" s="41">
        <f t="shared" ca="1" si="389"/>
        <v>1044814.7424703517</v>
      </c>
      <c r="T708" s="41">
        <f ca="1">VLOOKUP(CONCATENATE($F708," ",$G708),AllocFactorMatrix,(T$4+1),FALSE)*$E712</f>
        <v>31398.945909989845</v>
      </c>
      <c r="U708" s="41">
        <f ca="1">VLOOKUP(CONCATENATE($F708," ",$G708),AllocFactorMatrix,(U$4+1),FALSE)*$E712</f>
        <v>506393.94654578139</v>
      </c>
      <c r="V708" s="41">
        <f ca="1">VLOOKUP(CONCATENATE($F708," ",$G708),AllocFactorMatrix,(V$4+1),FALSE)*$E712</f>
        <v>0</v>
      </c>
      <c r="W708" s="41">
        <f ca="1">VLOOKUP(CONCATENATE($F708," ",$G708),AllocFactorMatrix,(W$4+1),FALSE)*$E712</f>
        <v>0</v>
      </c>
      <c r="X708" s="41">
        <f t="shared" ca="1" si="391"/>
        <v>537792.89245577122</v>
      </c>
      <c r="Y708" s="41">
        <f ca="1">VLOOKUP(CONCATENATE($F708," ",$G708),AllocFactorMatrix,(Y$4+1),FALSE)*$E712</f>
        <v>265592.95434021519</v>
      </c>
      <c r="Z708" s="41">
        <f ca="1">VLOOKUP(CONCATENATE($F708," ",$G708),AllocFactorMatrix,(Z$4+1),FALSE)*$E712</f>
        <v>4431.1301453904116</v>
      </c>
      <c r="AA708" s="41">
        <f t="shared" ca="1" si="390"/>
        <v>270024.08448560559</v>
      </c>
      <c r="AB708" s="41">
        <f ca="1">VLOOKUP(CONCATENATE($F708," ",$G708),AllocFactorMatrix,(AB$4+1),FALSE)*$E712</f>
        <v>3589.9578882339488</v>
      </c>
      <c r="AC708" s="41">
        <f ca="1">VLOOKUP(CONCATENATE($F708," ",$G708),AllocFactorMatrix,(AC$4+1),FALSE)*$E712</f>
        <v>12298.696973770631</v>
      </c>
      <c r="AD708" s="41">
        <f ca="1">VLOOKUP(CONCATENATE($F708," ",$G708),AllocFactorMatrix,(AD$4+1),FALSE)*$E712</f>
        <v>2651.2047519528123</v>
      </c>
    </row>
    <row r="709" spans="1:30" hidden="1" outlineLevel="1">
      <c r="F709" s="52" t="str">
        <f>F712</f>
        <v>RB_GUP_EPIS</v>
      </c>
      <c r="G709" s="55" t="str">
        <f>$G$12</f>
        <v>DISTSEC</v>
      </c>
      <c r="H709" s="15">
        <f t="shared" ca="1" si="387"/>
        <v>5283991.0464092521</v>
      </c>
      <c r="I709" s="41">
        <f ca="1">VLOOKUP(CONCATENATE($F709," ",$G709),AllocFactorMatrix,(I$4+1),FALSE)*$E712</f>
        <v>3950847.7756616664</v>
      </c>
      <c r="J709" s="41">
        <f ca="1">VLOOKUP(CONCATENATE($F709," ",$G709),AllocFactorMatrix,(J$4+1),FALSE)*$E712</f>
        <v>190471.63043685397</v>
      </c>
      <c r="K709" s="41">
        <f ca="1">VLOOKUP(CONCATENATE($F709," ",$G709),AllocFactorMatrix,(K$4+1),FALSE)*$E712</f>
        <v>574732.2856853751</v>
      </c>
      <c r="L709" s="41">
        <f ca="1">VLOOKUP(CONCATENATE($F709," ",$G709),AllocFactorMatrix,(L$4+1),FALSE)*$E712</f>
        <v>0</v>
      </c>
      <c r="M709" s="41">
        <f ca="1">VLOOKUP(CONCATENATE($F709," ",$G709),AllocFactorMatrix,(M$4+1),FALSE)*$E712</f>
        <v>0</v>
      </c>
      <c r="N709" s="41">
        <f t="shared" ca="1" si="388"/>
        <v>574732.2856853751</v>
      </c>
      <c r="O709" s="41">
        <f ca="1">VLOOKUP(CONCATENATE($F709," ",$G709),AllocFactorMatrix,(O$4+1),FALSE)*$E712</f>
        <v>366221.64943358436</v>
      </c>
      <c r="P709" s="41">
        <f ca="1">VLOOKUP(CONCATENATE($F709," ",$G709),AllocFactorMatrix,(P$4+1),FALSE)*$E712</f>
        <v>0</v>
      </c>
      <c r="Q709" s="41">
        <f ca="1">VLOOKUP(CONCATENATE($F709," ",$G709),AllocFactorMatrix,(Q$4+1),FALSE)*$E712</f>
        <v>0</v>
      </c>
      <c r="R709" s="41">
        <f ca="1">VLOOKUP(CONCATENATE($F709," ",$G709),AllocFactorMatrix,(R$4+1),FALSE)*$E712</f>
        <v>0</v>
      </c>
      <c r="S709" s="41">
        <f t="shared" ca="1" si="389"/>
        <v>366221.64943358436</v>
      </c>
      <c r="T709" s="41">
        <f ca="1">VLOOKUP(CONCATENATE($F709," ",$G709),AllocFactorMatrix,(T$4+1),FALSE)*$E712</f>
        <v>9901.8651165870888</v>
      </c>
      <c r="U709" s="41">
        <f ca="1">VLOOKUP(CONCATENATE($F709," ",$G709),AllocFactorMatrix,(U$4+1),FALSE)*$E712</f>
        <v>0</v>
      </c>
      <c r="V709" s="41">
        <f ca="1">VLOOKUP(CONCATENATE($F709," ",$G709),AllocFactorMatrix,(V$4+1),FALSE)*$E712</f>
        <v>0</v>
      </c>
      <c r="W709" s="41">
        <f ca="1">VLOOKUP(CONCATENATE($F709," ",$G709),AllocFactorMatrix,(W$4+1),FALSE)*$E712</f>
        <v>0</v>
      </c>
      <c r="X709" s="41">
        <f t="shared" ca="1" si="391"/>
        <v>9901.8651165870888</v>
      </c>
      <c r="Y709" s="41">
        <f ca="1">VLOOKUP(CONCATENATE($F709," ",$G709),AllocFactorMatrix,(Y$4+1),FALSE)*$E712</f>
        <v>135078.69207865431</v>
      </c>
      <c r="Z709" s="41">
        <f ca="1">VLOOKUP(CONCATENATE($F709," ",$G709),AllocFactorMatrix,(Z$4+1),FALSE)*$E712</f>
        <v>0</v>
      </c>
      <c r="AA709" s="41">
        <f t="shared" ca="1" si="390"/>
        <v>135078.69207865431</v>
      </c>
      <c r="AB709" s="41">
        <f ca="1">VLOOKUP(CONCATENATE($F709," ",$G709),AllocFactorMatrix,(AB$4+1),FALSE)*$E712</f>
        <v>1401.7159330195877</v>
      </c>
      <c r="AC709" s="41">
        <f ca="1">VLOOKUP(CONCATENATE($F709," ",$G709),AllocFactorMatrix,(AC$4+1),FALSE)*$E712</f>
        <v>47593.647141142013</v>
      </c>
      <c r="AD709" s="41">
        <f ca="1">VLOOKUP(CONCATENATE($F709," ",$G709),AllocFactorMatrix,(AD$4+1),FALSE)*$E712</f>
        <v>7741.7849223697231</v>
      </c>
    </row>
    <row r="710" spans="1:30" hidden="1" outlineLevel="1">
      <c r="F710" s="52" t="str">
        <f>F712</f>
        <v>RB_GUP_EPIS</v>
      </c>
      <c r="G710" s="55" t="str">
        <f>$G$13</f>
        <v>ENERGY</v>
      </c>
      <c r="H710" s="15">
        <f t="shared" ca="1" si="387"/>
        <v>162413.40378121322</v>
      </c>
      <c r="I710" s="41">
        <f ca="1">VLOOKUP(CONCATENATE($F710," ",$G710),AllocFactorMatrix,(I$4+1),FALSE)*$E712</f>
        <v>60941.908673558872</v>
      </c>
      <c r="J710" s="41">
        <f ca="1">VLOOKUP(CONCATENATE($F710," ",$G710),AllocFactorMatrix,(J$4+1),FALSE)*$E712</f>
        <v>3949.4294761509314</v>
      </c>
      <c r="K710" s="41">
        <f ca="1">VLOOKUP(CONCATENATE($F710," ",$G710),AllocFactorMatrix,(K$4+1),FALSE)*$E712</f>
        <v>13250.764025376748</v>
      </c>
      <c r="L710" s="41">
        <f ca="1">VLOOKUP(CONCATENATE($F710," ",$G710),AllocFactorMatrix,(L$4+1),FALSE)*$E712</f>
        <v>421.13936305364774</v>
      </c>
      <c r="M710" s="41">
        <f ca="1">VLOOKUP(CONCATENATE($F710," ",$G710),AllocFactorMatrix,(M$4+1),FALSE)*$E712</f>
        <v>38.824126065966503</v>
      </c>
      <c r="N710" s="41">
        <f t="shared" ca="1" si="388"/>
        <v>13710.727514496362</v>
      </c>
      <c r="O710" s="41">
        <f ca="1">VLOOKUP(CONCATENATE($F710," ",$G710),AllocFactorMatrix,(O$4+1),FALSE)*$E712</f>
        <v>12080.906453275955</v>
      </c>
      <c r="P710" s="41">
        <f ca="1">VLOOKUP(CONCATENATE($F710," ",$G710),AllocFactorMatrix,(P$4+1),FALSE)*$E712</f>
        <v>2239.5675996725709</v>
      </c>
      <c r="Q710" s="41">
        <f ca="1">VLOOKUP(CONCATENATE($F710," ",$G710),AllocFactorMatrix,(Q$4+1),FALSE)*$E712</f>
        <v>1017.602193482695</v>
      </c>
      <c r="R710" s="41">
        <f ca="1">VLOOKUP(CONCATENATE($F710," ",$G710),AllocFactorMatrix,(R$4+1),FALSE)*$E712</f>
        <v>47.149720656094964</v>
      </c>
      <c r="S710" s="41">
        <f t="shared" ca="1" si="389"/>
        <v>15385.225967087315</v>
      </c>
      <c r="T710" s="41">
        <f ca="1">VLOOKUP(CONCATENATE($F710," ",$G710),AllocFactorMatrix,(T$4+1),FALSE)*$E712</f>
        <v>462.96322856144729</v>
      </c>
      <c r="U710" s="41">
        <f ca="1">VLOOKUP(CONCATENATE($F710," ",$G710),AllocFactorMatrix,(U$4+1),FALSE)*$E712</f>
        <v>8128.9407377647776</v>
      </c>
      <c r="V710" s="41">
        <f ca="1">VLOOKUP(CONCATENATE($F710," ",$G710),AllocFactorMatrix,(V$4+1),FALSE)*$E712</f>
        <v>46152.750544642688</v>
      </c>
      <c r="W710" s="41">
        <f ca="1">VLOOKUP(CONCATENATE($F710," ",$G710),AllocFactorMatrix,(W$4+1),FALSE)*$E712</f>
        <v>8756.2569678789459</v>
      </c>
      <c r="X710" s="41">
        <f t="shared" ca="1" si="391"/>
        <v>63500.911478847855</v>
      </c>
      <c r="Y710" s="41">
        <f ca="1">VLOOKUP(CONCATENATE($F710," ",$G710),AllocFactorMatrix,(Y$4+1),FALSE)*$E712</f>
        <v>3273.081718628664</v>
      </c>
      <c r="Z710" s="41">
        <f ca="1">VLOOKUP(CONCATENATE($F710," ",$G710),AllocFactorMatrix,(Z$4+1),FALSE)*$E712</f>
        <v>53.280552581392207</v>
      </c>
      <c r="AA710" s="41">
        <f t="shared" ca="1" si="390"/>
        <v>3326.3622712100564</v>
      </c>
      <c r="AB710" s="41">
        <f ca="1">VLOOKUP(CONCATENATE($F710," ",$G710),AllocFactorMatrix,(AB$4+1),FALSE)*$E712</f>
        <v>59.430170496363964</v>
      </c>
      <c r="AC710" s="41">
        <f ca="1">VLOOKUP(CONCATENATE($F710," ",$G710),AllocFactorMatrix,(AC$4+1),FALSE)*$E712</f>
        <v>1285.0978551563855</v>
      </c>
      <c r="AD710" s="41">
        <f ca="1">VLOOKUP(CONCATENATE($F710," ",$G710),AllocFactorMatrix,(AD$4+1),FALSE)*$E712</f>
        <v>254.31037420905099</v>
      </c>
    </row>
    <row r="711" spans="1:30" hidden="1" outlineLevel="1">
      <c r="F711" s="52" t="str">
        <f>F712</f>
        <v>RB_GUP_EPIS</v>
      </c>
      <c r="G711" s="55" t="str">
        <f>$G$14</f>
        <v>CUSTOMER</v>
      </c>
      <c r="H711" s="15">
        <f t="shared" ca="1" si="387"/>
        <v>2543639.2164207562</v>
      </c>
      <c r="I711" s="41">
        <f ca="1">VLOOKUP(CONCATENATE($F711," ",$G711),AllocFactorMatrix,(I$4+1),FALSE)*$E712</f>
        <v>1189504.0211073582</v>
      </c>
      <c r="J711" s="41">
        <f ca="1">VLOOKUP(CONCATENATE($F711," ",$G711),AllocFactorMatrix,(J$4+1),FALSE)*$E712</f>
        <v>311630.35887264484</v>
      </c>
      <c r="K711" s="41">
        <f ca="1">VLOOKUP(CONCATENATE($F711," ",$G711),AllocFactorMatrix,(K$4+1),FALSE)*$E712</f>
        <v>88462.926556299004</v>
      </c>
      <c r="L711" s="41">
        <f ca="1">VLOOKUP(CONCATENATE($F711," ",$G711),AllocFactorMatrix,(L$4+1),FALSE)*$E712</f>
        <v>28555.343554132862</v>
      </c>
      <c r="M711" s="41">
        <f ca="1">VLOOKUP(CONCATENATE($F711," ",$G711),AllocFactorMatrix,(M$4+1),FALSE)*$E712</f>
        <v>4635.107325284117</v>
      </c>
      <c r="N711" s="41">
        <f t="shared" ca="1" si="388"/>
        <v>121653.37743571599</v>
      </c>
      <c r="O711" s="41">
        <f ca="1">VLOOKUP(CONCATENATE($F711," ",$G711),AllocFactorMatrix,(O$4+1),FALSE)*$E712</f>
        <v>25104.489984027281</v>
      </c>
      <c r="P711" s="41">
        <f ca="1">VLOOKUP(CONCATENATE($F711," ",$G711),AllocFactorMatrix,(P$4+1),FALSE)*$E712</f>
        <v>7433.7513300254996</v>
      </c>
      <c r="Q711" s="41">
        <f ca="1">VLOOKUP(CONCATENATE($F711," ",$G711),AllocFactorMatrix,(Q$4+1),FALSE)*$E712</f>
        <v>16147.869350171501</v>
      </c>
      <c r="R711" s="41">
        <f ca="1">VLOOKUP(CONCATENATE($F711," ",$G711),AllocFactorMatrix,(R$4+1),FALSE)*$E712</f>
        <v>2837.567278125041</v>
      </c>
      <c r="S711" s="41">
        <f t="shared" ca="1" si="389"/>
        <v>51523.677942349321</v>
      </c>
      <c r="T711" s="41">
        <f ca="1">VLOOKUP(CONCATENATE($F711," ",$G711),AllocFactorMatrix,(T$4+1),FALSE)*$E712</f>
        <v>172.78565268978781</v>
      </c>
      <c r="U711" s="41">
        <f ca="1">VLOOKUP(CONCATENATE($F711," ",$G711),AllocFactorMatrix,(U$4+1),FALSE)*$E712</f>
        <v>4410.2890326773604</v>
      </c>
      <c r="V711" s="41">
        <f ca="1">VLOOKUP(CONCATENATE($F711," ",$G711),AllocFactorMatrix,(V$4+1),FALSE)*$E712</f>
        <v>23747.162898070052</v>
      </c>
      <c r="W711" s="41">
        <f ca="1">VLOOKUP(CONCATENATE($F711," ",$G711),AllocFactorMatrix,(W$4+1),FALSE)*$E712</f>
        <v>4256.3979520243183</v>
      </c>
      <c r="X711" s="41">
        <f t="shared" ca="1" si="391"/>
        <v>32586.635535461519</v>
      </c>
      <c r="Y711" s="41">
        <f ca="1">VLOOKUP(CONCATENATE($F711," ",$G711),AllocFactorMatrix,(Y$4+1),FALSE)*$E712</f>
        <v>6949.5591934711356</v>
      </c>
      <c r="Z711" s="41">
        <f ca="1">VLOOKUP(CONCATENATE($F711," ",$G711),AllocFactorMatrix,(Z$4+1),FALSE)*$E712</f>
        <v>125.98081529238907</v>
      </c>
      <c r="AA711" s="41">
        <f t="shared" ca="1" si="390"/>
        <v>7075.5400087635244</v>
      </c>
      <c r="AB711" s="41">
        <f ca="1">VLOOKUP(CONCATENATE($F711," ",$G711),AllocFactorMatrix,(AB$4+1),FALSE)*$E712</f>
        <v>130.45450650318531</v>
      </c>
      <c r="AC711" s="41">
        <f ca="1">VLOOKUP(CONCATENATE($F711," ",$G711),AllocFactorMatrix,(AC$4+1),FALSE)*$E712</f>
        <v>739040.48886407656</v>
      </c>
      <c r="AD711" s="41">
        <f ca="1">VLOOKUP(CONCATENATE($F711," ",$G711),AllocFactorMatrix,(AD$4+1),FALSE)*$E712</f>
        <v>90494.662147883035</v>
      </c>
    </row>
    <row r="712" spans="1:30" s="55" customFormat="1" collapsed="1">
      <c r="A712" s="56"/>
      <c r="B712" s="111"/>
      <c r="D712" s="55" t="s">
        <v>200</v>
      </c>
      <c r="E712" s="107">
        <v>49905719</v>
      </c>
      <c r="F712" s="61" t="s">
        <v>319</v>
      </c>
      <c r="G712" s="55" t="str">
        <f>$G$15</f>
        <v>TOTAL</v>
      </c>
      <c r="H712" s="60">
        <f t="shared" ca="1" si="387"/>
        <v>49905719</v>
      </c>
      <c r="I712" s="62">
        <f ca="1">VLOOKUP(CONCATENATE($F712," ",$G712),AllocFactorMatrix,(I$4+1),FALSE)*$E712</f>
        <v>27640229.762440365</v>
      </c>
      <c r="J712" s="62">
        <f ca="1">VLOOKUP(CONCATENATE($F712," ",$G712),AllocFactorMatrix,(J$4+1),FALSE)*$E712</f>
        <v>1598252.5802897261</v>
      </c>
      <c r="K712" s="62">
        <f ca="1">VLOOKUP(CONCATENATE($F712," ",$G712),AllocFactorMatrix,(K$4+1),FALSE)*$E712</f>
        <v>4665488.5659648031</v>
      </c>
      <c r="L712" s="62">
        <f ca="1">VLOOKUP(CONCATENATE($F712," ",$G712),AllocFactorMatrix,(L$4+1),FALSE)*$E712</f>
        <v>153754.00654587455</v>
      </c>
      <c r="M712" s="62">
        <f ca="1">VLOOKUP(CONCATENATE($F712," ",$G712),AllocFactorMatrix,(M$4+1),FALSE)*$E712</f>
        <v>13152.662357267034</v>
      </c>
      <c r="N712" s="62">
        <f t="shared" ca="1" si="388"/>
        <v>4832395.2348679444</v>
      </c>
      <c r="O712" s="62">
        <f ca="1">VLOOKUP(CONCATENATE($F712," ",$G712),AllocFactorMatrix,(O$4+1),FALSE)*$E712</f>
        <v>3422677.9401599062</v>
      </c>
      <c r="P712" s="62">
        <f ca="1">VLOOKUP(CONCATENATE($F712," ",$G712),AllocFactorMatrix,(P$4+1),FALSE)*$E712</f>
        <v>572119.61840863945</v>
      </c>
      <c r="Q712" s="62">
        <f ca="1">VLOOKUP(CONCATENATE($F712," ",$G712),AllocFactorMatrix,(Q$4+1),FALSE)*$E712</f>
        <v>201041.85618513613</v>
      </c>
      <c r="R712" s="62">
        <f ca="1">VLOOKUP(CONCATENATE($F712," ",$G712),AllocFactorMatrix,(R$4+1),FALSE)*$E712</f>
        <v>10434.520359737817</v>
      </c>
      <c r="S712" s="62">
        <f t="shared" ca="1" si="389"/>
        <v>4206273.9351134198</v>
      </c>
      <c r="T712" s="62">
        <f ca="1">VLOOKUP(CONCATENATE($F712," ",$G712),AllocFactorMatrix,(T$4+1),FALSE)*$E712</f>
        <v>116637.77247912917</v>
      </c>
      <c r="U712" s="62">
        <f ca="1">VLOOKUP(CONCATENATE($F712," ",$G712),AllocFactorMatrix,(U$4+1),FALSE)*$E712</f>
        <v>1741434.7675197595</v>
      </c>
      <c r="V712" s="62">
        <f ca="1">VLOOKUP(CONCATENATE($F712," ",$G712),AllocFactorMatrix,(V$4+1),FALSE)*$E712</f>
        <v>6669791.2385316119</v>
      </c>
      <c r="W712" s="62">
        <f ca="1">VLOOKUP(CONCATENATE($F712," ",$G712),AllocFactorMatrix,(W$4+1),FALSE)*$E712</f>
        <v>1100903.8023300604</v>
      </c>
      <c r="X712" s="62">
        <f t="shared" ca="1" si="391"/>
        <v>9628767.5808605608</v>
      </c>
      <c r="Y712" s="62">
        <f ca="1">VLOOKUP(CONCATENATE($F712," ",$G712),AllocFactorMatrix,(Y$4+1),FALSE)*$E712</f>
        <v>1066738.5447015793</v>
      </c>
      <c r="Z712" s="62">
        <f ca="1">VLOOKUP(CONCATENATE($F712," ",$G712),AllocFactorMatrix,(Z$4+1),FALSE)*$E712</f>
        <v>15592.069969218092</v>
      </c>
      <c r="AA712" s="62">
        <f t="shared" ca="1" si="390"/>
        <v>1082330.6146707973</v>
      </c>
      <c r="AB712" s="62">
        <f ca="1">VLOOKUP(CONCATENATE($F712," ",$G712),AllocFactorMatrix,(AB$4+1),FALSE)*$E712</f>
        <v>13708.517562615407</v>
      </c>
      <c r="AC712" s="62">
        <f ca="1">VLOOKUP(CONCATENATE($F712," ",$G712),AllocFactorMatrix,(AC$4+1),FALSE)*$E712</f>
        <v>802193.04147018143</v>
      </c>
      <c r="AD712" s="62">
        <f ca="1">VLOOKUP(CONCATENATE($F712," ",$G712),AllocFactorMatrix,(AD$4+1),FALSE)*$E712</f>
        <v>101567.7327243867</v>
      </c>
    </row>
    <row r="713" spans="1:30">
      <c r="E713" s="11"/>
      <c r="F713" s="11"/>
      <c r="G713" s="7"/>
      <c r="H713" s="4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hidden="1" outlineLevel="1">
      <c r="E714" s="11"/>
      <c r="F714" s="11"/>
      <c r="G714" s="55" t="str">
        <f>$G$8</f>
        <v>PRODUCTION</v>
      </c>
      <c r="H714" s="53">
        <f t="shared" ref="H714:AD714" ca="1" si="392">H351+H669+H705+H626+H695</f>
        <v>38646960.40669769</v>
      </c>
      <c r="I714" s="53">
        <f t="shared" ca="1" si="392"/>
        <v>19169059.917165611</v>
      </c>
      <c r="J714" s="53">
        <f t="shared" ca="1" si="392"/>
        <v>936544.55408725713</v>
      </c>
      <c r="K714" s="53">
        <f t="shared" ca="1" si="392"/>
        <v>3431818.8958254047</v>
      </c>
      <c r="L714" s="53">
        <f t="shared" ca="1" si="392"/>
        <v>104746.06972353834</v>
      </c>
      <c r="M714" s="53">
        <f t="shared" ca="1" si="392"/>
        <v>8805.7325405330812</v>
      </c>
      <c r="N714" s="53">
        <f t="shared" ca="1" si="392"/>
        <v>3545370.6980894757</v>
      </c>
      <c r="O714" s="53">
        <f t="shared" ca="1" si="392"/>
        <v>2620657.8812223598</v>
      </c>
      <c r="P714" s="53">
        <f t="shared" ca="1" si="392"/>
        <v>491406.51990997663</v>
      </c>
      <c r="Q714" s="53">
        <f t="shared" ca="1" si="392"/>
        <v>219798.03525663132</v>
      </c>
      <c r="R714" s="53">
        <f t="shared" ca="1" si="392"/>
        <v>9883.5644226517652</v>
      </c>
      <c r="S714" s="53">
        <f t="shared" ca="1" si="392"/>
        <v>3341746.0008116197</v>
      </c>
      <c r="T714" s="53">
        <f t="shared" ca="1" si="392"/>
        <v>91164.930161033975</v>
      </c>
      <c r="U714" s="53">
        <f t="shared" ca="1" si="392"/>
        <v>1480693.3879607024</v>
      </c>
      <c r="V714" s="53">
        <f t="shared" ca="1" si="392"/>
        <v>7854448.5492894715</v>
      </c>
      <c r="W714" s="53">
        <f t="shared" ca="1" si="392"/>
        <v>1403367.6035196476</v>
      </c>
      <c r="X714" s="53">
        <f t="shared" ca="1" si="392"/>
        <v>10829674.470930854</v>
      </c>
      <c r="Y714" s="53">
        <f t="shared" ca="1" si="392"/>
        <v>800734.12980659923</v>
      </c>
      <c r="Z714" s="53">
        <f t="shared" ca="1" si="392"/>
        <v>13425.023343502427</v>
      </c>
      <c r="AA714" s="53">
        <f t="shared" ca="1" si="392"/>
        <v>814159.15315010166</v>
      </c>
      <c r="AB714" s="53">
        <f t="shared" ca="1" si="392"/>
        <v>10405.612462766545</v>
      </c>
      <c r="AC714" s="53">
        <f t="shared" ca="1" si="392"/>
        <v>0</v>
      </c>
      <c r="AD714" s="53">
        <f t="shared" ca="1" si="392"/>
        <v>0</v>
      </c>
    </row>
    <row r="715" spans="1:30" hidden="1" outlineLevel="1">
      <c r="E715" s="11"/>
      <c r="F715" s="11"/>
      <c r="G715" s="55" t="str">
        <f>$G$9</f>
        <v>BULKTRAN</v>
      </c>
      <c r="H715" s="53">
        <f t="shared" ref="H715:AD715" ca="1" si="393">H352+H670+H706+H627+H696</f>
        <v>11798328.205978494</v>
      </c>
      <c r="I715" s="53">
        <f t="shared" ca="1" si="393"/>
        <v>5817328.0839206008</v>
      </c>
      <c r="J715" s="53">
        <f t="shared" ca="1" si="393"/>
        <v>287212.30193267518</v>
      </c>
      <c r="K715" s="53">
        <f t="shared" ca="1" si="393"/>
        <v>1051908.2990278234</v>
      </c>
      <c r="L715" s="53">
        <f t="shared" ca="1" si="393"/>
        <v>32929.428606306203</v>
      </c>
      <c r="M715" s="53">
        <f t="shared" ca="1" si="393"/>
        <v>3036.6011685023186</v>
      </c>
      <c r="N715" s="53">
        <f t="shared" ca="1" si="393"/>
        <v>1087874.3288026315</v>
      </c>
      <c r="O715" s="53">
        <f t="shared" ca="1" si="393"/>
        <v>800258.75857470336</v>
      </c>
      <c r="P715" s="53">
        <f t="shared" ca="1" si="393"/>
        <v>149292.4794437784</v>
      </c>
      <c r="Q715" s="53">
        <f t="shared" ca="1" si="393"/>
        <v>67330.961520699522</v>
      </c>
      <c r="R715" s="53">
        <f t="shared" ca="1" si="393"/>
        <v>3027.5554571790094</v>
      </c>
      <c r="S715" s="53">
        <f t="shared" ca="1" si="393"/>
        <v>1019909.7549963605</v>
      </c>
      <c r="T715" s="53">
        <f t="shared" ca="1" si="393"/>
        <v>27922.7596818155</v>
      </c>
      <c r="U715" s="53">
        <f t="shared" ca="1" si="393"/>
        <v>456429.08786795102</v>
      </c>
      <c r="V715" s="53">
        <f t="shared" ca="1" si="393"/>
        <v>2413863.3088422916</v>
      </c>
      <c r="W715" s="53">
        <f t="shared" ca="1" si="393"/>
        <v>434993.54166460875</v>
      </c>
      <c r="X715" s="53">
        <f t="shared" ca="1" si="393"/>
        <v>3333208.6980566671</v>
      </c>
      <c r="Y715" s="53">
        <f t="shared" ca="1" si="393"/>
        <v>245495.07815897593</v>
      </c>
      <c r="Z715" s="53">
        <f t="shared" ca="1" si="393"/>
        <v>4112.031461523603</v>
      </c>
      <c r="AA715" s="53">
        <f t="shared" ca="1" si="393"/>
        <v>249607.10962049954</v>
      </c>
      <c r="AB715" s="53">
        <f t="shared" ca="1" si="393"/>
        <v>3187.9286490600307</v>
      </c>
      <c r="AC715" s="53">
        <f t="shared" ca="1" si="393"/>
        <v>0</v>
      </c>
      <c r="AD715" s="53">
        <f t="shared" ca="1" si="393"/>
        <v>0</v>
      </c>
    </row>
    <row r="716" spans="1:30" hidden="1" outlineLevel="1">
      <c r="E716" s="11"/>
      <c r="F716" s="11"/>
      <c r="G716" s="55" t="str">
        <f>$G$10</f>
        <v>SUBTRAN</v>
      </c>
      <c r="H716" s="53">
        <f t="shared" ref="H716:AD716" ca="1" si="394">H353+H671+H707+H628+H697</f>
        <v>2592146.7394581288</v>
      </c>
      <c r="I716" s="53">
        <f t="shared" ca="1" si="394"/>
        <v>1263207.4965854944</v>
      </c>
      <c r="J716" s="53">
        <f t="shared" ca="1" si="394"/>
        <v>60885.120581957082</v>
      </c>
      <c r="K716" s="53">
        <f t="shared" ca="1" si="394"/>
        <v>221471.23717934362</v>
      </c>
      <c r="L716" s="53">
        <f t="shared" ca="1" si="394"/>
        <v>6803.637031920236</v>
      </c>
      <c r="M716" s="53">
        <f t="shared" ca="1" si="394"/>
        <v>833.45850117658972</v>
      </c>
      <c r="N716" s="53">
        <f t="shared" ca="1" si="394"/>
        <v>229108.33271244043</v>
      </c>
      <c r="O716" s="53">
        <f t="shared" ca="1" si="394"/>
        <v>167460.12980398218</v>
      </c>
      <c r="P716" s="53">
        <f t="shared" ca="1" si="394"/>
        <v>31168.303893499444</v>
      </c>
      <c r="Q716" s="53">
        <f t="shared" ca="1" si="394"/>
        <v>18509.417395005781</v>
      </c>
      <c r="R716" s="53">
        <f t="shared" ca="1" si="394"/>
        <v>0</v>
      </c>
      <c r="S716" s="53">
        <f t="shared" ca="1" si="394"/>
        <v>217137.85109248743</v>
      </c>
      <c r="T716" s="53">
        <f t="shared" ca="1" si="394"/>
        <v>5840.7778362848212</v>
      </c>
      <c r="U716" s="53">
        <f t="shared" ca="1" si="394"/>
        <v>95506.546009314727</v>
      </c>
      <c r="V716" s="53">
        <f t="shared" ca="1" si="394"/>
        <v>665811.24574226746</v>
      </c>
      <c r="W716" s="53">
        <f t="shared" ca="1" si="394"/>
        <v>0</v>
      </c>
      <c r="X716" s="53">
        <f t="shared" ca="1" si="394"/>
        <v>767158.56958786701</v>
      </c>
      <c r="Y716" s="53">
        <f t="shared" ca="1" si="394"/>
        <v>50347.030137091024</v>
      </c>
      <c r="Z716" s="53">
        <f t="shared" ca="1" si="394"/>
        <v>839.30986035253443</v>
      </c>
      <c r="AA716" s="53">
        <f t="shared" ca="1" si="394"/>
        <v>51186.33999744356</v>
      </c>
      <c r="AB716" s="53">
        <f t="shared" ca="1" si="394"/>
        <v>672.77887579209209</v>
      </c>
      <c r="AC716" s="53">
        <f t="shared" ca="1" si="394"/>
        <v>2297.7304243642311</v>
      </c>
      <c r="AD716" s="53">
        <f t="shared" ca="1" si="394"/>
        <v>492.51960028336714</v>
      </c>
    </row>
    <row r="717" spans="1:30" hidden="1" outlineLevel="1">
      <c r="E717" s="11"/>
      <c r="F717" s="11"/>
      <c r="G717" s="55" t="str">
        <f>$G$11</f>
        <v>DISTPRI</v>
      </c>
      <c r="H717" s="53">
        <f t="shared" ref="H717:AD717" ca="1" si="395">H354+H672+H708+H629+H698</f>
        <v>15418719.368469216</v>
      </c>
      <c r="I717" s="53">
        <f t="shared" ca="1" si="395"/>
        <v>10331968.401568817</v>
      </c>
      <c r="J717" s="53">
        <f t="shared" ca="1" si="395"/>
        <v>482965.83977739321</v>
      </c>
      <c r="K717" s="53">
        <f t="shared" ca="1" si="395"/>
        <v>1754061.9132373568</v>
      </c>
      <c r="L717" s="53">
        <f t="shared" ca="1" si="395"/>
        <v>52992.115850786766</v>
      </c>
      <c r="M717" s="53">
        <f t="shared" ca="1" si="395"/>
        <v>0</v>
      </c>
      <c r="N717" s="53">
        <f t="shared" ca="1" si="395"/>
        <v>1807054.0290881435</v>
      </c>
      <c r="O717" s="53">
        <f t="shared" ca="1" si="395"/>
        <v>1319693.6669253758</v>
      </c>
      <c r="P717" s="53">
        <f t="shared" ca="1" si="395"/>
        <v>246956.58018893132</v>
      </c>
      <c r="Q717" s="53">
        <f t="shared" ca="1" si="395"/>
        <v>0</v>
      </c>
      <c r="R717" s="53">
        <f t="shared" ca="1" si="395"/>
        <v>0</v>
      </c>
      <c r="S717" s="53">
        <f t="shared" ca="1" si="395"/>
        <v>1566650.247114307</v>
      </c>
      <c r="T717" s="53">
        <f t="shared" ca="1" si="395"/>
        <v>46893.591652919837</v>
      </c>
      <c r="U717" s="53">
        <f t="shared" ca="1" si="395"/>
        <v>752140.39948551427</v>
      </c>
      <c r="V717" s="53">
        <f t="shared" ca="1" si="395"/>
        <v>0</v>
      </c>
      <c r="W717" s="53">
        <f t="shared" ca="1" si="395"/>
        <v>0</v>
      </c>
      <c r="X717" s="53">
        <f t="shared" ca="1" si="395"/>
        <v>799033.99113843404</v>
      </c>
      <c r="Y717" s="53">
        <f t="shared" ca="1" si="395"/>
        <v>396433.59747922112</v>
      </c>
      <c r="Z717" s="53">
        <f t="shared" ca="1" si="395"/>
        <v>6618.427837430987</v>
      </c>
      <c r="AA717" s="53">
        <f t="shared" ca="1" si="395"/>
        <v>403052.02531665209</v>
      </c>
      <c r="AB717" s="53">
        <f t="shared" ca="1" si="395"/>
        <v>5365.1312047428855</v>
      </c>
      <c r="AC717" s="53">
        <f t="shared" ca="1" si="395"/>
        <v>18693.622747584654</v>
      </c>
      <c r="AD717" s="53">
        <f t="shared" ca="1" si="395"/>
        <v>3936.0805131392858</v>
      </c>
    </row>
    <row r="718" spans="1:30" hidden="1" outlineLevel="1">
      <c r="E718" s="11"/>
      <c r="F718" s="11"/>
      <c r="G718" s="55" t="str">
        <f>$G$12</f>
        <v>DISTSEC</v>
      </c>
      <c r="H718" s="53">
        <f t="shared" ref="H718:AD718" ca="1" si="396">H355+H673+H709+H630+H699</f>
        <v>7499088.7936581811</v>
      </c>
      <c r="I718" s="53">
        <f t="shared" ca="1" si="396"/>
        <v>5614914.3108926723</v>
      </c>
      <c r="J718" s="53">
        <f t="shared" ca="1" si="396"/>
        <v>268823.59895785624</v>
      </c>
      <c r="K718" s="53">
        <f t="shared" ca="1" si="396"/>
        <v>811276.53995919623</v>
      </c>
      <c r="L718" s="53">
        <f t="shared" ca="1" si="396"/>
        <v>0</v>
      </c>
      <c r="M718" s="53">
        <f t="shared" ca="1" si="396"/>
        <v>0</v>
      </c>
      <c r="N718" s="53">
        <f t="shared" ca="1" si="396"/>
        <v>811276.53995919623</v>
      </c>
      <c r="O718" s="53">
        <f t="shared" ca="1" si="396"/>
        <v>518434.11237505497</v>
      </c>
      <c r="P718" s="53">
        <f t="shared" ca="1" si="396"/>
        <v>0</v>
      </c>
      <c r="Q718" s="53">
        <f t="shared" ca="1" si="396"/>
        <v>0</v>
      </c>
      <c r="R718" s="53">
        <f t="shared" ca="1" si="396"/>
        <v>0</v>
      </c>
      <c r="S718" s="53">
        <f t="shared" ca="1" si="396"/>
        <v>518434.11237505497</v>
      </c>
      <c r="T718" s="53">
        <f t="shared" ca="1" si="396"/>
        <v>13977.666292213282</v>
      </c>
      <c r="U718" s="53">
        <f t="shared" ca="1" si="396"/>
        <v>0</v>
      </c>
      <c r="V718" s="53">
        <f t="shared" ca="1" si="396"/>
        <v>0</v>
      </c>
      <c r="W718" s="53">
        <f t="shared" ca="1" si="396"/>
        <v>0</v>
      </c>
      <c r="X718" s="53">
        <f t="shared" ca="1" si="396"/>
        <v>13977.666292213282</v>
      </c>
      <c r="Y718" s="53">
        <f t="shared" ca="1" si="396"/>
        <v>190597.51798981876</v>
      </c>
      <c r="Z718" s="53">
        <f t="shared" ca="1" si="396"/>
        <v>0</v>
      </c>
      <c r="AA718" s="53">
        <f t="shared" ca="1" si="396"/>
        <v>190597.51798981876</v>
      </c>
      <c r="AB718" s="53">
        <f t="shared" ca="1" si="396"/>
        <v>1980.0819326645078</v>
      </c>
      <c r="AC718" s="53">
        <f t="shared" ca="1" si="396"/>
        <v>68209.139298118738</v>
      </c>
      <c r="AD718" s="53">
        <f t="shared" ca="1" si="396"/>
        <v>10875.82596058626</v>
      </c>
    </row>
    <row r="719" spans="1:30" hidden="1" outlineLevel="1">
      <c r="E719" s="11"/>
      <c r="F719" s="11"/>
      <c r="G719" s="55" t="str">
        <f>$G$13</f>
        <v>ENERGY</v>
      </c>
      <c r="H719" s="53">
        <f t="shared" ref="H719:AD719" ca="1" si="397">H356+H674+H710+H631+H700</f>
        <v>25825390.997007214</v>
      </c>
      <c r="I719" s="53">
        <f t="shared" ca="1" si="397"/>
        <v>9944420.8008202799</v>
      </c>
      <c r="J719" s="53">
        <f t="shared" ca="1" si="397"/>
        <v>621549.03108444693</v>
      </c>
      <c r="K719" s="53">
        <f t="shared" ca="1" si="397"/>
        <v>2088566.5774412798</v>
      </c>
      <c r="L719" s="53">
        <f t="shared" ca="1" si="397"/>
        <v>60423.32043254262</v>
      </c>
      <c r="M719" s="53">
        <f t="shared" ca="1" si="397"/>
        <v>3743.6661110425935</v>
      </c>
      <c r="N719" s="53">
        <f t="shared" ca="1" si="397"/>
        <v>2152733.5639848658</v>
      </c>
      <c r="O719" s="53">
        <f t="shared" ca="1" si="397"/>
        <v>1929996.5280864062</v>
      </c>
      <c r="P719" s="53">
        <f t="shared" ca="1" si="397"/>
        <v>364410.91564357467</v>
      </c>
      <c r="Q719" s="53">
        <f t="shared" ca="1" si="397"/>
        <v>160728.18057021237</v>
      </c>
      <c r="R719" s="53">
        <f t="shared" ca="1" si="397"/>
        <v>7447.2033027817961</v>
      </c>
      <c r="S719" s="53">
        <f t="shared" ca="1" si="397"/>
        <v>2462582.8276029755</v>
      </c>
      <c r="T719" s="53">
        <f t="shared" ca="1" si="397"/>
        <v>73122.514079215776</v>
      </c>
      <c r="U719" s="53">
        <f t="shared" ca="1" si="397"/>
        <v>1254863.8861336361</v>
      </c>
      <c r="V719" s="53">
        <f t="shared" ca="1" si="397"/>
        <v>7203292.7461458053</v>
      </c>
      <c r="W719" s="53">
        <f t="shared" ca="1" si="397"/>
        <v>1324108.266346836</v>
      </c>
      <c r="X719" s="53">
        <f t="shared" ca="1" si="397"/>
        <v>9855387.4127054904</v>
      </c>
      <c r="Y719" s="53">
        <f t="shared" ca="1" si="397"/>
        <v>515317.81610257772</v>
      </c>
      <c r="Z719" s="53">
        <f t="shared" ca="1" si="397"/>
        <v>8415.5184310287968</v>
      </c>
      <c r="AA719" s="53">
        <f t="shared" ca="1" si="397"/>
        <v>523733.3345336066</v>
      </c>
      <c r="AB719" s="53">
        <f t="shared" ca="1" si="397"/>
        <v>9387.2171850312843</v>
      </c>
      <c r="AC719" s="53">
        <f t="shared" ca="1" si="397"/>
        <v>216546.19949917617</v>
      </c>
      <c r="AD719" s="53">
        <f t="shared" ca="1" si="397"/>
        <v>39050.609591343054</v>
      </c>
    </row>
    <row r="720" spans="1:30" hidden="1" outlineLevel="1">
      <c r="E720" s="11"/>
      <c r="F720" s="11"/>
      <c r="G720" s="55" t="str">
        <f>$G$14</f>
        <v>CUSTOMER</v>
      </c>
      <c r="H720" s="53">
        <f t="shared" ref="H720:AD720" ca="1" si="398">H357+H675+H711+H632+H701</f>
        <v>4164188.4887310751</v>
      </c>
      <c r="I720" s="53">
        <f t="shared" ca="1" si="398"/>
        <v>2298585.2627006322</v>
      </c>
      <c r="J720" s="53">
        <f t="shared" ca="1" si="398"/>
        <v>511382.52148569224</v>
      </c>
      <c r="K720" s="53">
        <f t="shared" ca="1" si="398"/>
        <v>146071.09555338681</v>
      </c>
      <c r="L720" s="53">
        <f t="shared" ca="1" si="398"/>
        <v>40791.633960898755</v>
      </c>
      <c r="M720" s="53">
        <f t="shared" ca="1" si="398"/>
        <v>6132.8555901198342</v>
      </c>
      <c r="N720" s="53">
        <f t="shared" ca="1" si="398"/>
        <v>192995.58510440539</v>
      </c>
      <c r="O720" s="53">
        <f t="shared" ca="1" si="398"/>
        <v>38164.998150906424</v>
      </c>
      <c r="P720" s="53">
        <f t="shared" ca="1" si="398"/>
        <v>11133.829710942839</v>
      </c>
      <c r="Q720" s="53">
        <f t="shared" ca="1" si="398"/>
        <v>23447.86046244614</v>
      </c>
      <c r="R720" s="53">
        <f t="shared" ca="1" si="398"/>
        <v>4115.2407783677227</v>
      </c>
      <c r="S720" s="53">
        <f t="shared" ca="1" si="398"/>
        <v>76861.929102663125</v>
      </c>
      <c r="T720" s="53">
        <f t="shared" ca="1" si="398"/>
        <v>262.57607478529735</v>
      </c>
      <c r="U720" s="53">
        <f t="shared" ca="1" si="398"/>
        <v>6523.4392666290551</v>
      </c>
      <c r="V720" s="53">
        <f t="shared" ca="1" si="398"/>
        <v>34386.916369898732</v>
      </c>
      <c r="W720" s="53">
        <f t="shared" ca="1" si="398"/>
        <v>6111.1115627742647</v>
      </c>
      <c r="X720" s="53">
        <f t="shared" ca="1" si="398"/>
        <v>47284.043274087351</v>
      </c>
      <c r="Y720" s="53">
        <f t="shared" ca="1" si="398"/>
        <v>10494.24611688314</v>
      </c>
      <c r="Z720" s="53">
        <f t="shared" ca="1" si="398"/>
        <v>187.06224235343868</v>
      </c>
      <c r="AA720" s="53">
        <f t="shared" ca="1" si="398"/>
        <v>10681.308359236578</v>
      </c>
      <c r="AB720" s="53">
        <f t="shared" ca="1" si="398"/>
        <v>214.4199327771687</v>
      </c>
      <c r="AC720" s="53">
        <f t="shared" ca="1" si="398"/>
        <v>888764.1888967558</v>
      </c>
      <c r="AD720" s="53">
        <f t="shared" ca="1" si="398"/>
        <v>137419.22987482496</v>
      </c>
    </row>
    <row r="721" spans="1:30" s="55" customFormat="1" collapsed="1">
      <c r="A721" s="56"/>
      <c r="C721" s="55" t="s">
        <v>144</v>
      </c>
      <c r="E721" s="60">
        <f>E358+E676+E712+E633+E702</f>
        <v>105944823</v>
      </c>
      <c r="F721" s="114"/>
      <c r="G721" s="55" t="str">
        <f>$G$15</f>
        <v>TOTAL</v>
      </c>
      <c r="H721" s="60">
        <f t="shared" ref="H721:AD721" ca="1" si="399">H358+H676+H712+H633+H702</f>
        <v>105944822.99999999</v>
      </c>
      <c r="I721" s="60">
        <f t="shared" ca="1" si="399"/>
        <v>54439484.273654103</v>
      </c>
      <c r="J721" s="60">
        <f t="shared" ca="1" si="399"/>
        <v>3169362.9679072779</v>
      </c>
      <c r="K721" s="60">
        <f t="shared" ca="1" si="399"/>
        <v>9505174.5582237896</v>
      </c>
      <c r="L721" s="60">
        <f t="shared" ca="1" si="399"/>
        <v>298686.20560599287</v>
      </c>
      <c r="M721" s="60">
        <f t="shared" ca="1" si="399"/>
        <v>22552.313911374418</v>
      </c>
      <c r="N721" s="60">
        <f t="shared" ca="1" si="399"/>
        <v>9826413.0777411573</v>
      </c>
      <c r="O721" s="60">
        <f t="shared" ca="1" si="399"/>
        <v>7394666.0751387887</v>
      </c>
      <c r="P721" s="60">
        <f t="shared" ca="1" si="399"/>
        <v>1294368.6287907031</v>
      </c>
      <c r="Q721" s="60">
        <f t="shared" ca="1" si="399"/>
        <v>489814.45520499512</v>
      </c>
      <c r="R721" s="60">
        <f t="shared" ca="1" si="399"/>
        <v>24473.563960980293</v>
      </c>
      <c r="S721" s="60">
        <f t="shared" ca="1" si="399"/>
        <v>9203322.7230954673</v>
      </c>
      <c r="T721" s="60">
        <f t="shared" ca="1" si="399"/>
        <v>259184.81577826847</v>
      </c>
      <c r="U721" s="60">
        <f t="shared" ca="1" si="399"/>
        <v>4046156.7467237478</v>
      </c>
      <c r="V721" s="60">
        <f t="shared" ca="1" si="399"/>
        <v>18171802.766389731</v>
      </c>
      <c r="W721" s="60">
        <f t="shared" ca="1" si="399"/>
        <v>3168580.5230938671</v>
      </c>
      <c r="X721" s="60">
        <f t="shared" ca="1" si="399"/>
        <v>25645724.851985615</v>
      </c>
      <c r="Y721" s="60">
        <f t="shared" ca="1" si="399"/>
        <v>2209419.4157911665</v>
      </c>
      <c r="Z721" s="60">
        <f t="shared" ca="1" si="399"/>
        <v>33597.373176191788</v>
      </c>
      <c r="AA721" s="60">
        <f t="shared" ca="1" si="399"/>
        <v>2243016.7889673584</v>
      </c>
      <c r="AB721" s="60">
        <f t="shared" ca="1" si="399"/>
        <v>31213.17024283452</v>
      </c>
      <c r="AC721" s="60">
        <f t="shared" ca="1" si="399"/>
        <v>1194510.8808659997</v>
      </c>
      <c r="AD721" s="60">
        <f t="shared" ca="1" si="399"/>
        <v>191774.26554017692</v>
      </c>
    </row>
    <row r="722" spans="1:30"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</row>
    <row r="723" spans="1:30">
      <c r="B723" s="111" t="s">
        <v>616</v>
      </c>
      <c r="E723" s="3"/>
      <c r="F723" s="3"/>
      <c r="G723" s="3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</row>
    <row r="724" spans="1:30" hidden="1" outlineLevel="1">
      <c r="F724" s="52" t="str">
        <f>F731</f>
        <v>RB_GUP_EPIS_P</v>
      </c>
      <c r="G724" s="55" t="str">
        <f>$G$8</f>
        <v>PRODUCTION</v>
      </c>
      <c r="H724" s="4">
        <f t="shared" ref="H724:H755" si="400">SUBTOTAL(9,I724:AD724)</f>
        <v>6214592.0000000019</v>
      </c>
      <c r="I724" s="5">
        <f>VLOOKUP(CONCATENATE($F724," ",$G724),AllocFactorMatrix,(I$4+1),FALSE)*$E731</f>
        <v>3061202.3118295297</v>
      </c>
      <c r="J724" s="5">
        <f>VLOOKUP(CONCATENATE($F724," ",$G724),AllocFactorMatrix,(J$4+1),FALSE)*$E731</f>
        <v>151326.16863524087</v>
      </c>
      <c r="K724" s="5">
        <f>VLOOKUP(CONCATENATE($F724," ",$G724),AllocFactorMatrix,(K$4+1),FALSE)*$E731</f>
        <v>554299.08308933035</v>
      </c>
      <c r="L724" s="5">
        <f>VLOOKUP(CONCATENATE($F724," ",$G724),AllocFactorMatrix,(L$4+1),FALSE)*$E731</f>
        <v>17447.36715344093</v>
      </c>
      <c r="M724" s="5">
        <f>VLOOKUP(CONCATENATE($F724," ",$G724),AllocFactorMatrix,(M$4+1),FALSE)*$E731</f>
        <v>1636.1582629990526</v>
      </c>
      <c r="N724" s="5">
        <f t="shared" ref="N724:N755" si="401">SUBTOTAL(9,K724:M724)</f>
        <v>573382.60850577033</v>
      </c>
      <c r="O724" s="5">
        <f>VLOOKUP(CONCATENATE($F724," ",$G724),AllocFactorMatrix,(O$4+1),FALSE)*$E731</f>
        <v>421353.53033618286</v>
      </c>
      <c r="P724" s="5">
        <f>VLOOKUP(CONCATENATE($F724," ",$G724),AllocFactorMatrix,(P$4+1),FALSE)*$E731</f>
        <v>78510.438393540404</v>
      </c>
      <c r="Q724" s="5">
        <f>VLOOKUP(CONCATENATE($F724," ",$G724),AllocFactorMatrix,(Q$4+1),FALSE)*$E731</f>
        <v>35477.40524564033</v>
      </c>
      <c r="R724" s="5">
        <f>VLOOKUP(CONCATENATE($F724," ",$G724),AllocFactorMatrix,(R$4+1),FALSE)*$E731</f>
        <v>1595.3792569344503</v>
      </c>
      <c r="S724" s="5">
        <f>SUBTOTAL(9,O724:R724)</f>
        <v>536936.75323229795</v>
      </c>
      <c r="T724" s="5">
        <f>VLOOKUP(CONCATENATE($F724," ",$G724),AllocFactorMatrix,(T$4+1),FALSE)*$E731</f>
        <v>14718.958043775363</v>
      </c>
      <c r="U724" s="5">
        <f>VLOOKUP(CONCATENATE($F724," ",$G724),AllocFactorMatrix,(U$4+1),FALSE)*$E731</f>
        <v>240873.24054318611</v>
      </c>
      <c r="V724" s="5">
        <f>VLOOKUP(CONCATENATE($F724," ",$G724),AllocFactorMatrix,(V$4+1),FALSE)*$E731</f>
        <v>1273021.8444340318</v>
      </c>
      <c r="W724" s="5">
        <f>VLOOKUP(CONCATENATE($F724," ",$G724),AllocFactorMatrix,(W$4+1),FALSE)*$E731</f>
        <v>229886.64570475044</v>
      </c>
      <c r="X724" s="5">
        <f>SUBTOTAL(9,T724:W724)</f>
        <v>1758500.6887257437</v>
      </c>
      <c r="Y724" s="5">
        <f>VLOOKUP(CONCATENATE($F724," ",$G724),AllocFactorMatrix,(Y$4+1),FALSE)*$E731</f>
        <v>129397.00056224084</v>
      </c>
      <c r="Z724" s="5">
        <f>VLOOKUP(CONCATENATE($F724," ",$G724),AllocFactorMatrix,(Z$4+1),FALSE)*$E731</f>
        <v>2167.3502979787722</v>
      </c>
      <c r="AA724" s="5">
        <f t="shared" ref="AA724:AA755" si="402">SUBTOTAL(9,Y724:Z724)</f>
        <v>131564.35086021959</v>
      </c>
      <c r="AB724" s="5">
        <f>VLOOKUP(CONCATENATE($F724," ",$G724),AllocFactorMatrix,(AB$4+1),FALSE)*$E731</f>
        <v>1679.1182111992068</v>
      </c>
      <c r="AC724" s="5">
        <f>VLOOKUP(CONCATENATE($F724," ",$G724),AllocFactorMatrix,(AC$4+1),FALSE)*$E731</f>
        <v>0</v>
      </c>
      <c r="AD724" s="5">
        <f>VLOOKUP(CONCATENATE($F724," ",$G724),AllocFactorMatrix,(AD$4+1),FALSE)*$E731</f>
        <v>0</v>
      </c>
    </row>
    <row r="725" spans="1:30" hidden="1" outlineLevel="1">
      <c r="F725" s="52" t="str">
        <f>F731</f>
        <v>RB_GUP_EPIS_P</v>
      </c>
      <c r="G725" s="55" t="str">
        <f>$G$9</f>
        <v>BULKTRAN</v>
      </c>
      <c r="H725" s="4">
        <f t="shared" si="400"/>
        <v>0</v>
      </c>
      <c r="I725" s="5">
        <f>VLOOKUP(CONCATENATE($F725," ",$G725),AllocFactorMatrix,(I$4+1),FALSE)*$E731</f>
        <v>0</v>
      </c>
      <c r="J725" s="5">
        <f>VLOOKUP(CONCATENATE($F725," ",$G725),AllocFactorMatrix,(J$4+1),FALSE)*$E731</f>
        <v>0</v>
      </c>
      <c r="K725" s="5">
        <f>VLOOKUP(CONCATENATE($F725," ",$G725),AllocFactorMatrix,(K$4+1),FALSE)*$E731</f>
        <v>0</v>
      </c>
      <c r="L725" s="5">
        <f>VLOOKUP(CONCATENATE($F725," ",$G725),AllocFactorMatrix,(L$4+1),FALSE)*$E731</f>
        <v>0</v>
      </c>
      <c r="M725" s="5">
        <f>VLOOKUP(CONCATENATE($F725," ",$G725),AllocFactorMatrix,(M$4+1),FALSE)*$E731</f>
        <v>0</v>
      </c>
      <c r="N725" s="5">
        <f t="shared" si="401"/>
        <v>0</v>
      </c>
      <c r="O725" s="5">
        <f>VLOOKUP(CONCATENATE($F725," ",$G725),AllocFactorMatrix,(O$4+1),FALSE)*$E731</f>
        <v>0</v>
      </c>
      <c r="P725" s="5">
        <f>VLOOKUP(CONCATENATE($F725," ",$G725),AllocFactorMatrix,(P$4+1),FALSE)*$E731</f>
        <v>0</v>
      </c>
      <c r="Q725" s="5">
        <f>VLOOKUP(CONCATENATE($F725," ",$G725),AllocFactorMatrix,(Q$4+1),FALSE)*$E731</f>
        <v>0</v>
      </c>
      <c r="R725" s="5">
        <f>VLOOKUP(CONCATENATE($F725," ",$G725),AllocFactorMatrix,(R$4+1),FALSE)*$E731</f>
        <v>0</v>
      </c>
      <c r="S725" s="5">
        <f t="shared" ref="S725:S755" si="403">SUBTOTAL(9,O725:R725)</f>
        <v>0</v>
      </c>
      <c r="T725" s="5">
        <f>VLOOKUP(CONCATENATE($F725," ",$G725),AllocFactorMatrix,(T$4+1),FALSE)*$E731</f>
        <v>0</v>
      </c>
      <c r="U725" s="5">
        <f>VLOOKUP(CONCATENATE($F725," ",$G725),AllocFactorMatrix,(U$4+1),FALSE)*$E731</f>
        <v>0</v>
      </c>
      <c r="V725" s="5">
        <f>VLOOKUP(CONCATENATE($F725," ",$G725),AllocFactorMatrix,(V$4+1),FALSE)*$E731</f>
        <v>0</v>
      </c>
      <c r="W725" s="5">
        <f>VLOOKUP(CONCATENATE($F725," ",$G725),AllocFactorMatrix,(W$4+1),FALSE)*$E731</f>
        <v>0</v>
      </c>
      <c r="X725" s="5">
        <f t="shared" ref="X725:X731" si="404">SUBTOTAL(9,T725:W725)</f>
        <v>0</v>
      </c>
      <c r="Y725" s="5">
        <f>VLOOKUP(CONCATENATE($F725," ",$G725),AllocFactorMatrix,(Y$4+1),FALSE)*$E731</f>
        <v>0</v>
      </c>
      <c r="Z725" s="5">
        <f>VLOOKUP(CONCATENATE($F725," ",$G725),AllocFactorMatrix,(Z$4+1),FALSE)*$E731</f>
        <v>0</v>
      </c>
      <c r="AA725" s="5">
        <f t="shared" si="402"/>
        <v>0</v>
      </c>
      <c r="AB725" s="5">
        <f>VLOOKUP(CONCATENATE($F725," ",$G725),AllocFactorMatrix,(AB$4+1),FALSE)*$E731</f>
        <v>0</v>
      </c>
      <c r="AC725" s="5">
        <f>VLOOKUP(CONCATENATE($F725," ",$G725),AllocFactorMatrix,(AC$4+1),FALSE)*$E731</f>
        <v>0</v>
      </c>
      <c r="AD725" s="5">
        <f>VLOOKUP(CONCATENATE($F725," ",$G725),AllocFactorMatrix,(AD$4+1),FALSE)*$E731</f>
        <v>0</v>
      </c>
    </row>
    <row r="726" spans="1:30" hidden="1" outlineLevel="1">
      <c r="F726" s="52" t="str">
        <f>F731</f>
        <v>RB_GUP_EPIS_P</v>
      </c>
      <c r="G726" s="55" t="str">
        <f>$G$10</f>
        <v>SUBTRAN</v>
      </c>
      <c r="H726" s="4">
        <f t="shared" si="400"/>
        <v>0</v>
      </c>
      <c r="I726" s="5">
        <f>VLOOKUP(CONCATENATE($F726," ",$G726),AllocFactorMatrix,(I$4+1),FALSE)*$E731</f>
        <v>0</v>
      </c>
      <c r="J726" s="5">
        <f>VLOOKUP(CONCATENATE($F726," ",$G726),AllocFactorMatrix,(J$4+1),FALSE)*$E731</f>
        <v>0</v>
      </c>
      <c r="K726" s="5">
        <f>VLOOKUP(CONCATENATE($F726," ",$G726),AllocFactorMatrix,(K$4+1),FALSE)*$E731</f>
        <v>0</v>
      </c>
      <c r="L726" s="5">
        <f>VLOOKUP(CONCATENATE($F726," ",$G726),AllocFactorMatrix,(L$4+1),FALSE)*$E731</f>
        <v>0</v>
      </c>
      <c r="M726" s="5">
        <f>VLOOKUP(CONCATENATE($F726," ",$G726),AllocFactorMatrix,(M$4+1),FALSE)*$E731</f>
        <v>0</v>
      </c>
      <c r="N726" s="5">
        <f t="shared" si="401"/>
        <v>0</v>
      </c>
      <c r="O726" s="5">
        <f>VLOOKUP(CONCATENATE($F726," ",$G726),AllocFactorMatrix,(O$4+1),FALSE)*$E731</f>
        <v>0</v>
      </c>
      <c r="P726" s="5">
        <f>VLOOKUP(CONCATENATE($F726," ",$G726),AllocFactorMatrix,(P$4+1),FALSE)*$E731</f>
        <v>0</v>
      </c>
      <c r="Q726" s="5">
        <f>VLOOKUP(CONCATENATE($F726," ",$G726),AllocFactorMatrix,(Q$4+1),FALSE)*$E731</f>
        <v>0</v>
      </c>
      <c r="R726" s="5">
        <f>VLOOKUP(CONCATENATE($F726," ",$G726),AllocFactorMatrix,(R$4+1),FALSE)*$E731</f>
        <v>0</v>
      </c>
      <c r="S726" s="5">
        <f t="shared" si="403"/>
        <v>0</v>
      </c>
      <c r="T726" s="5">
        <f>VLOOKUP(CONCATENATE($F726," ",$G726),AllocFactorMatrix,(T$4+1),FALSE)*$E731</f>
        <v>0</v>
      </c>
      <c r="U726" s="5">
        <f>VLOOKUP(CONCATENATE($F726," ",$G726),AllocFactorMatrix,(U$4+1),FALSE)*$E731</f>
        <v>0</v>
      </c>
      <c r="V726" s="5">
        <f>VLOOKUP(CONCATENATE($F726," ",$G726),AllocFactorMatrix,(V$4+1),FALSE)*$E731</f>
        <v>0</v>
      </c>
      <c r="W726" s="5">
        <f>VLOOKUP(CONCATENATE($F726," ",$G726),AllocFactorMatrix,(W$4+1),FALSE)*$E731</f>
        <v>0</v>
      </c>
      <c r="X726" s="5">
        <f t="shared" si="404"/>
        <v>0</v>
      </c>
      <c r="Y726" s="5">
        <f>VLOOKUP(CONCATENATE($F726," ",$G726),AllocFactorMatrix,(Y$4+1),FALSE)*$E731</f>
        <v>0</v>
      </c>
      <c r="Z726" s="5">
        <f>VLOOKUP(CONCATENATE($F726," ",$G726),AllocFactorMatrix,(Z$4+1),FALSE)*$E731</f>
        <v>0</v>
      </c>
      <c r="AA726" s="5">
        <f t="shared" si="402"/>
        <v>0</v>
      </c>
      <c r="AB726" s="5">
        <f>VLOOKUP(CONCATENATE($F726," ",$G726),AllocFactorMatrix,(AB$4+1),FALSE)*$E731</f>
        <v>0</v>
      </c>
      <c r="AC726" s="5">
        <f>VLOOKUP(CONCATENATE($F726," ",$G726),AllocFactorMatrix,(AC$4+1),FALSE)*$E731</f>
        <v>0</v>
      </c>
      <c r="AD726" s="5">
        <f>VLOOKUP(CONCATENATE($F726," ",$G726),AllocFactorMatrix,(AD$4+1),FALSE)*$E731</f>
        <v>0</v>
      </c>
    </row>
    <row r="727" spans="1:30" hidden="1" outlineLevel="1">
      <c r="F727" s="52" t="str">
        <f>F731</f>
        <v>RB_GUP_EPIS_P</v>
      </c>
      <c r="G727" s="55" t="str">
        <f>$G$11</f>
        <v>DISTPRI</v>
      </c>
      <c r="H727" s="4">
        <f t="shared" si="400"/>
        <v>0</v>
      </c>
      <c r="I727" s="5">
        <f>VLOOKUP(CONCATENATE($F727," ",$G727),AllocFactorMatrix,(I$4+1),FALSE)*$E731</f>
        <v>0</v>
      </c>
      <c r="J727" s="5">
        <f>VLOOKUP(CONCATENATE($F727," ",$G727),AllocFactorMatrix,(J$4+1),FALSE)*$E731</f>
        <v>0</v>
      </c>
      <c r="K727" s="5">
        <f>VLOOKUP(CONCATENATE($F727," ",$G727),AllocFactorMatrix,(K$4+1),FALSE)*$E731</f>
        <v>0</v>
      </c>
      <c r="L727" s="5">
        <f>VLOOKUP(CONCATENATE($F727," ",$G727),AllocFactorMatrix,(L$4+1),FALSE)*$E731</f>
        <v>0</v>
      </c>
      <c r="M727" s="5">
        <f>VLOOKUP(CONCATENATE($F727," ",$G727),AllocFactorMatrix,(M$4+1),FALSE)*$E731</f>
        <v>0</v>
      </c>
      <c r="N727" s="5">
        <f t="shared" si="401"/>
        <v>0</v>
      </c>
      <c r="O727" s="5">
        <f>VLOOKUP(CONCATENATE($F727," ",$G727),AllocFactorMatrix,(O$4+1),FALSE)*$E731</f>
        <v>0</v>
      </c>
      <c r="P727" s="5">
        <f>VLOOKUP(CONCATENATE($F727," ",$G727),AllocFactorMatrix,(P$4+1),FALSE)*$E731</f>
        <v>0</v>
      </c>
      <c r="Q727" s="5">
        <f>VLOOKUP(CONCATENATE($F727," ",$G727),AllocFactorMatrix,(Q$4+1),FALSE)*$E731</f>
        <v>0</v>
      </c>
      <c r="R727" s="5">
        <f>VLOOKUP(CONCATENATE($F727," ",$G727),AllocFactorMatrix,(R$4+1),FALSE)*$E731</f>
        <v>0</v>
      </c>
      <c r="S727" s="5">
        <f t="shared" si="403"/>
        <v>0</v>
      </c>
      <c r="T727" s="5">
        <f>VLOOKUP(CONCATENATE($F727," ",$G727),AllocFactorMatrix,(T$4+1),FALSE)*$E731</f>
        <v>0</v>
      </c>
      <c r="U727" s="5">
        <f>VLOOKUP(CONCATENATE($F727," ",$G727),AllocFactorMatrix,(U$4+1),FALSE)*$E731</f>
        <v>0</v>
      </c>
      <c r="V727" s="5">
        <f>VLOOKUP(CONCATENATE($F727," ",$G727),AllocFactorMatrix,(V$4+1),FALSE)*$E731</f>
        <v>0</v>
      </c>
      <c r="W727" s="5">
        <f>VLOOKUP(CONCATENATE($F727," ",$G727),AllocFactorMatrix,(W$4+1),FALSE)*$E731</f>
        <v>0</v>
      </c>
      <c r="X727" s="5">
        <f t="shared" si="404"/>
        <v>0</v>
      </c>
      <c r="Y727" s="5">
        <f>VLOOKUP(CONCATENATE($F727," ",$G727),AllocFactorMatrix,(Y$4+1),FALSE)*$E731</f>
        <v>0</v>
      </c>
      <c r="Z727" s="5">
        <f>VLOOKUP(CONCATENATE($F727," ",$G727),AllocFactorMatrix,(Z$4+1),FALSE)*$E731</f>
        <v>0</v>
      </c>
      <c r="AA727" s="5">
        <f t="shared" si="402"/>
        <v>0</v>
      </c>
      <c r="AB727" s="5">
        <f>VLOOKUP(CONCATENATE($F727," ",$G727),AllocFactorMatrix,(AB$4+1),FALSE)*$E731</f>
        <v>0</v>
      </c>
      <c r="AC727" s="5">
        <f>VLOOKUP(CONCATENATE($F727," ",$G727),AllocFactorMatrix,(AC$4+1),FALSE)*$E731</f>
        <v>0</v>
      </c>
      <c r="AD727" s="5">
        <f>VLOOKUP(CONCATENATE($F727," ",$G727),AllocFactorMatrix,(AD$4+1),FALSE)*$E731</f>
        <v>0</v>
      </c>
    </row>
    <row r="728" spans="1:30" hidden="1" outlineLevel="1">
      <c r="F728" s="52" t="str">
        <f>F731</f>
        <v>RB_GUP_EPIS_P</v>
      </c>
      <c r="G728" s="55" t="str">
        <f>$G$12</f>
        <v>DISTSEC</v>
      </c>
      <c r="H728" s="4">
        <f t="shared" si="400"/>
        <v>0</v>
      </c>
      <c r="I728" s="5">
        <f>VLOOKUP(CONCATENATE($F728," ",$G728),AllocFactorMatrix,(I$4+1),FALSE)*$E731</f>
        <v>0</v>
      </c>
      <c r="J728" s="5">
        <f>VLOOKUP(CONCATENATE($F728," ",$G728),AllocFactorMatrix,(J$4+1),FALSE)*$E731</f>
        <v>0</v>
      </c>
      <c r="K728" s="5">
        <f>VLOOKUP(CONCATENATE($F728," ",$G728),AllocFactorMatrix,(K$4+1),FALSE)*$E731</f>
        <v>0</v>
      </c>
      <c r="L728" s="5">
        <f>VLOOKUP(CONCATENATE($F728," ",$G728),AllocFactorMatrix,(L$4+1),FALSE)*$E731</f>
        <v>0</v>
      </c>
      <c r="M728" s="5">
        <f>VLOOKUP(CONCATENATE($F728," ",$G728),AllocFactorMatrix,(M$4+1),FALSE)*$E731</f>
        <v>0</v>
      </c>
      <c r="N728" s="5">
        <f t="shared" si="401"/>
        <v>0</v>
      </c>
      <c r="O728" s="5">
        <f>VLOOKUP(CONCATENATE($F728," ",$G728),AllocFactorMatrix,(O$4+1),FALSE)*$E731</f>
        <v>0</v>
      </c>
      <c r="P728" s="5">
        <f>VLOOKUP(CONCATENATE($F728," ",$G728),AllocFactorMatrix,(P$4+1),FALSE)*$E731</f>
        <v>0</v>
      </c>
      <c r="Q728" s="5">
        <f>VLOOKUP(CONCATENATE($F728," ",$G728),AllocFactorMatrix,(Q$4+1),FALSE)*$E731</f>
        <v>0</v>
      </c>
      <c r="R728" s="5">
        <f>VLOOKUP(CONCATENATE($F728," ",$G728),AllocFactorMatrix,(R$4+1),FALSE)*$E731</f>
        <v>0</v>
      </c>
      <c r="S728" s="5">
        <f t="shared" si="403"/>
        <v>0</v>
      </c>
      <c r="T728" s="5">
        <f>VLOOKUP(CONCATENATE($F728," ",$G728),AllocFactorMatrix,(T$4+1),FALSE)*$E731</f>
        <v>0</v>
      </c>
      <c r="U728" s="5">
        <f>VLOOKUP(CONCATENATE($F728," ",$G728),AllocFactorMatrix,(U$4+1),FALSE)*$E731</f>
        <v>0</v>
      </c>
      <c r="V728" s="5">
        <f>VLOOKUP(CONCATENATE($F728," ",$G728),AllocFactorMatrix,(V$4+1),FALSE)*$E731</f>
        <v>0</v>
      </c>
      <c r="W728" s="5">
        <f>VLOOKUP(CONCATENATE($F728," ",$G728),AllocFactorMatrix,(W$4+1),FALSE)*$E731</f>
        <v>0</v>
      </c>
      <c r="X728" s="5">
        <f t="shared" si="404"/>
        <v>0</v>
      </c>
      <c r="Y728" s="5">
        <f>VLOOKUP(CONCATENATE($F728," ",$G728),AllocFactorMatrix,(Y$4+1),FALSE)*$E731</f>
        <v>0</v>
      </c>
      <c r="Z728" s="5">
        <f>VLOOKUP(CONCATENATE($F728," ",$G728),AllocFactorMatrix,(Z$4+1),FALSE)*$E731</f>
        <v>0</v>
      </c>
      <c r="AA728" s="5">
        <f t="shared" si="402"/>
        <v>0</v>
      </c>
      <c r="AB728" s="5">
        <f>VLOOKUP(CONCATENATE($F728," ",$G728),AllocFactorMatrix,(AB$4+1),FALSE)*$E731</f>
        <v>0</v>
      </c>
      <c r="AC728" s="5">
        <f>VLOOKUP(CONCATENATE($F728," ",$G728),AllocFactorMatrix,(AC$4+1),FALSE)*$E731</f>
        <v>0</v>
      </c>
      <c r="AD728" s="5">
        <f>VLOOKUP(CONCATENATE($F728," ",$G728),AllocFactorMatrix,(AD$4+1),FALSE)*$E731</f>
        <v>0</v>
      </c>
    </row>
    <row r="729" spans="1:30" hidden="1" outlineLevel="1">
      <c r="F729" s="52" t="str">
        <f>F731</f>
        <v>RB_GUP_EPIS_P</v>
      </c>
      <c r="G729" s="55" t="str">
        <f>$G$13</f>
        <v>ENERGY</v>
      </c>
      <c r="H729" s="4">
        <f t="shared" si="400"/>
        <v>0</v>
      </c>
      <c r="I729" s="5">
        <f>VLOOKUP(CONCATENATE($F729," ",$G729),AllocFactorMatrix,(I$4+1),FALSE)*$E731</f>
        <v>0</v>
      </c>
      <c r="J729" s="5">
        <f>VLOOKUP(CONCATENATE($F729," ",$G729),AllocFactorMatrix,(J$4+1),FALSE)*$E731</f>
        <v>0</v>
      </c>
      <c r="K729" s="5">
        <f>VLOOKUP(CONCATENATE($F729," ",$G729),AllocFactorMatrix,(K$4+1),FALSE)*$E731</f>
        <v>0</v>
      </c>
      <c r="L729" s="5">
        <f>VLOOKUP(CONCATENATE($F729," ",$G729),AllocFactorMatrix,(L$4+1),FALSE)*$E731</f>
        <v>0</v>
      </c>
      <c r="M729" s="5">
        <f>VLOOKUP(CONCATENATE($F729," ",$G729),AllocFactorMatrix,(M$4+1),FALSE)*$E731</f>
        <v>0</v>
      </c>
      <c r="N729" s="5">
        <f t="shared" si="401"/>
        <v>0</v>
      </c>
      <c r="O729" s="5">
        <f>VLOOKUP(CONCATENATE($F729," ",$G729),AllocFactorMatrix,(O$4+1),FALSE)*$E731</f>
        <v>0</v>
      </c>
      <c r="P729" s="5">
        <f>VLOOKUP(CONCATENATE($F729," ",$G729),AllocFactorMatrix,(P$4+1),FALSE)*$E731</f>
        <v>0</v>
      </c>
      <c r="Q729" s="5">
        <f>VLOOKUP(CONCATENATE($F729," ",$G729),AllocFactorMatrix,(Q$4+1),FALSE)*$E731</f>
        <v>0</v>
      </c>
      <c r="R729" s="5">
        <f>VLOOKUP(CONCATENATE($F729," ",$G729),AllocFactorMatrix,(R$4+1),FALSE)*$E731</f>
        <v>0</v>
      </c>
      <c r="S729" s="5">
        <f t="shared" si="403"/>
        <v>0</v>
      </c>
      <c r="T729" s="5">
        <f>VLOOKUP(CONCATENATE($F729," ",$G729),AllocFactorMatrix,(T$4+1),FALSE)*$E731</f>
        <v>0</v>
      </c>
      <c r="U729" s="5">
        <f>VLOOKUP(CONCATENATE($F729," ",$G729),AllocFactorMatrix,(U$4+1),FALSE)*$E731</f>
        <v>0</v>
      </c>
      <c r="V729" s="5">
        <f>VLOOKUP(CONCATENATE($F729," ",$G729),AllocFactorMatrix,(V$4+1),FALSE)*$E731</f>
        <v>0</v>
      </c>
      <c r="W729" s="5">
        <f>VLOOKUP(CONCATENATE($F729," ",$G729),AllocFactorMatrix,(W$4+1),FALSE)*$E731</f>
        <v>0</v>
      </c>
      <c r="X729" s="5">
        <f t="shared" si="404"/>
        <v>0</v>
      </c>
      <c r="Y729" s="5">
        <f>VLOOKUP(CONCATENATE($F729," ",$G729),AllocFactorMatrix,(Y$4+1),FALSE)*$E731</f>
        <v>0</v>
      </c>
      <c r="Z729" s="5">
        <f>VLOOKUP(CONCATENATE($F729," ",$G729),AllocFactorMatrix,(Z$4+1),FALSE)*$E731</f>
        <v>0</v>
      </c>
      <c r="AA729" s="5">
        <f t="shared" si="402"/>
        <v>0</v>
      </c>
      <c r="AB729" s="5">
        <f>VLOOKUP(CONCATENATE($F729," ",$G729),AllocFactorMatrix,(AB$4+1),FALSE)*$E731</f>
        <v>0</v>
      </c>
      <c r="AC729" s="5">
        <f>VLOOKUP(CONCATENATE($F729," ",$G729),AllocFactorMatrix,(AC$4+1),FALSE)*$E731</f>
        <v>0</v>
      </c>
      <c r="AD729" s="5">
        <f>VLOOKUP(CONCATENATE($F729," ",$G729),AllocFactorMatrix,(AD$4+1),FALSE)*$E731</f>
        <v>0</v>
      </c>
    </row>
    <row r="730" spans="1:30" hidden="1" outlineLevel="1">
      <c r="F730" s="52" t="str">
        <f>F731</f>
        <v>RB_GUP_EPIS_P</v>
      </c>
      <c r="G730" s="55" t="str">
        <f>$G$14</f>
        <v>CUSTOMER</v>
      </c>
      <c r="H730" s="4">
        <f t="shared" si="400"/>
        <v>0</v>
      </c>
      <c r="I730" s="5">
        <f>VLOOKUP(CONCATENATE($F730," ",$G730),AllocFactorMatrix,(I$4+1),FALSE)*$E731</f>
        <v>0</v>
      </c>
      <c r="J730" s="5">
        <f>VLOOKUP(CONCATENATE($F730," ",$G730),AllocFactorMatrix,(J$4+1),FALSE)*$E731</f>
        <v>0</v>
      </c>
      <c r="K730" s="5">
        <f>VLOOKUP(CONCATENATE($F730," ",$G730),AllocFactorMatrix,(K$4+1),FALSE)*$E731</f>
        <v>0</v>
      </c>
      <c r="L730" s="5">
        <f>VLOOKUP(CONCATENATE($F730," ",$G730),AllocFactorMatrix,(L$4+1),FALSE)*$E731</f>
        <v>0</v>
      </c>
      <c r="M730" s="5">
        <f>VLOOKUP(CONCATENATE($F730," ",$G730),AllocFactorMatrix,(M$4+1),FALSE)*$E731</f>
        <v>0</v>
      </c>
      <c r="N730" s="5">
        <f t="shared" si="401"/>
        <v>0</v>
      </c>
      <c r="O730" s="5">
        <f>VLOOKUP(CONCATENATE($F730," ",$G730),AllocFactorMatrix,(O$4+1),FALSE)*$E731</f>
        <v>0</v>
      </c>
      <c r="P730" s="5">
        <f>VLOOKUP(CONCATENATE($F730," ",$G730),AllocFactorMatrix,(P$4+1),FALSE)*$E731</f>
        <v>0</v>
      </c>
      <c r="Q730" s="5">
        <f>VLOOKUP(CONCATENATE($F730," ",$G730),AllocFactorMatrix,(Q$4+1),FALSE)*$E731</f>
        <v>0</v>
      </c>
      <c r="R730" s="5">
        <f>VLOOKUP(CONCATENATE($F730," ",$G730),AllocFactorMatrix,(R$4+1),FALSE)*$E731</f>
        <v>0</v>
      </c>
      <c r="S730" s="5">
        <f t="shared" si="403"/>
        <v>0</v>
      </c>
      <c r="T730" s="5">
        <f>VLOOKUP(CONCATENATE($F730," ",$G730),AllocFactorMatrix,(T$4+1),FALSE)*$E731</f>
        <v>0</v>
      </c>
      <c r="U730" s="5">
        <f>VLOOKUP(CONCATENATE($F730," ",$G730),AllocFactorMatrix,(U$4+1),FALSE)*$E731</f>
        <v>0</v>
      </c>
      <c r="V730" s="5">
        <f>VLOOKUP(CONCATENATE($F730," ",$G730),AllocFactorMatrix,(V$4+1),FALSE)*$E731</f>
        <v>0</v>
      </c>
      <c r="W730" s="5">
        <f>VLOOKUP(CONCATENATE($F730," ",$G730),AllocFactorMatrix,(W$4+1),FALSE)*$E731</f>
        <v>0</v>
      </c>
      <c r="X730" s="5">
        <f t="shared" si="404"/>
        <v>0</v>
      </c>
      <c r="Y730" s="5">
        <f>VLOOKUP(CONCATENATE($F730," ",$G730),AllocFactorMatrix,(Y$4+1),FALSE)*$E731</f>
        <v>0</v>
      </c>
      <c r="Z730" s="5">
        <f>VLOOKUP(CONCATENATE($F730," ",$G730),AllocFactorMatrix,(Z$4+1),FALSE)*$E731</f>
        <v>0</v>
      </c>
      <c r="AA730" s="5">
        <f t="shared" si="402"/>
        <v>0</v>
      </c>
      <c r="AB730" s="5">
        <f>VLOOKUP(CONCATENATE($F730," ",$G730),AllocFactorMatrix,(AB$4+1),FALSE)*$E731</f>
        <v>0</v>
      </c>
      <c r="AC730" s="5">
        <f>VLOOKUP(CONCATENATE($F730," ",$G730),AllocFactorMatrix,(AC$4+1),FALSE)*$E731</f>
        <v>0</v>
      </c>
      <c r="AD730" s="5">
        <f>VLOOKUP(CONCATENATE($F730," ",$G730),AllocFactorMatrix,(AD$4+1),FALSE)*$E731</f>
        <v>0</v>
      </c>
    </row>
    <row r="731" spans="1:30" collapsed="1">
      <c r="D731" s="1" t="s">
        <v>8</v>
      </c>
      <c r="E731" s="61">
        <v>6214592</v>
      </c>
      <c r="F731" s="10" t="s">
        <v>64</v>
      </c>
      <c r="G731" s="55" t="str">
        <f>$G$15</f>
        <v>TOTAL</v>
      </c>
      <c r="H731" s="4">
        <f t="shared" si="400"/>
        <v>6214592.0000000019</v>
      </c>
      <c r="I731" s="5">
        <f>VLOOKUP(CONCATENATE($F731," ",$G731),AllocFactorMatrix,(I$4+1),FALSE)*$E731</f>
        <v>3061202.3118295297</v>
      </c>
      <c r="J731" s="5">
        <f>VLOOKUP(CONCATENATE($F731," ",$G731),AllocFactorMatrix,(J$4+1),FALSE)*$E731</f>
        <v>151326.16863524087</v>
      </c>
      <c r="K731" s="5">
        <f>VLOOKUP(CONCATENATE($F731," ",$G731),AllocFactorMatrix,(K$4+1),FALSE)*$E731</f>
        <v>554299.08308933035</v>
      </c>
      <c r="L731" s="5">
        <f>VLOOKUP(CONCATENATE($F731," ",$G731),AllocFactorMatrix,(L$4+1),FALSE)*$E731</f>
        <v>17447.36715344093</v>
      </c>
      <c r="M731" s="5">
        <f>VLOOKUP(CONCATENATE($F731," ",$G731),AllocFactorMatrix,(M$4+1),FALSE)*$E731</f>
        <v>1636.1582629990526</v>
      </c>
      <c r="N731" s="5">
        <f t="shared" si="401"/>
        <v>573382.60850577033</v>
      </c>
      <c r="O731" s="5">
        <f>VLOOKUP(CONCATENATE($F731," ",$G731),AllocFactorMatrix,(O$4+1),FALSE)*$E731</f>
        <v>421353.53033618286</v>
      </c>
      <c r="P731" s="5">
        <f>VLOOKUP(CONCATENATE($F731," ",$G731),AllocFactorMatrix,(P$4+1),FALSE)*$E731</f>
        <v>78510.438393540404</v>
      </c>
      <c r="Q731" s="5">
        <f>VLOOKUP(CONCATENATE($F731," ",$G731),AllocFactorMatrix,(Q$4+1),FALSE)*$E731</f>
        <v>35477.40524564033</v>
      </c>
      <c r="R731" s="5">
        <f>VLOOKUP(CONCATENATE($F731," ",$G731),AllocFactorMatrix,(R$4+1),FALSE)*$E731</f>
        <v>1595.3792569344503</v>
      </c>
      <c r="S731" s="5">
        <f t="shared" si="403"/>
        <v>536936.75323229795</v>
      </c>
      <c r="T731" s="5">
        <f>VLOOKUP(CONCATENATE($F731," ",$G731),AllocFactorMatrix,(T$4+1),FALSE)*$E731</f>
        <v>14718.958043775363</v>
      </c>
      <c r="U731" s="5">
        <f>VLOOKUP(CONCATENATE($F731," ",$G731),AllocFactorMatrix,(U$4+1),FALSE)*$E731</f>
        <v>240873.24054318611</v>
      </c>
      <c r="V731" s="5">
        <f>VLOOKUP(CONCATENATE($F731," ",$G731),AllocFactorMatrix,(V$4+1),FALSE)*$E731</f>
        <v>1273021.8444340318</v>
      </c>
      <c r="W731" s="5">
        <f>VLOOKUP(CONCATENATE($F731," ",$G731),AllocFactorMatrix,(W$4+1),FALSE)*$E731</f>
        <v>229886.64570475044</v>
      </c>
      <c r="X731" s="5">
        <f t="shared" si="404"/>
        <v>1758500.6887257437</v>
      </c>
      <c r="Y731" s="5">
        <f>VLOOKUP(CONCATENATE($F731," ",$G731),AllocFactorMatrix,(Y$4+1),FALSE)*$E731</f>
        <v>129397.00056224084</v>
      </c>
      <c r="Z731" s="5">
        <f>VLOOKUP(CONCATENATE($F731," ",$G731),AllocFactorMatrix,(Z$4+1),FALSE)*$E731</f>
        <v>2167.3502979787722</v>
      </c>
      <c r="AA731" s="5">
        <f t="shared" si="402"/>
        <v>131564.35086021959</v>
      </c>
      <c r="AB731" s="5">
        <f>VLOOKUP(CONCATENATE($F731," ",$G731),AllocFactorMatrix,(AB$4+1),FALSE)*$E731</f>
        <v>1679.1182111992068</v>
      </c>
      <c r="AC731" s="5">
        <f>VLOOKUP(CONCATENATE($F731," ",$G731),AllocFactorMatrix,(AC$4+1),FALSE)*$E731</f>
        <v>0</v>
      </c>
      <c r="AD731" s="5">
        <f>VLOOKUP(CONCATENATE($F731," ",$G731),AllocFactorMatrix,(AD$4+1),FALSE)*$E731</f>
        <v>0</v>
      </c>
    </row>
    <row r="732" spans="1:30" hidden="1" outlineLevel="1">
      <c r="F732" s="52" t="str">
        <f>F739</f>
        <v>RB_GUP_EPIS_T</v>
      </c>
      <c r="G732" s="55" t="str">
        <f>$G$8</f>
        <v>PRODUCTION</v>
      </c>
      <c r="H732" s="4">
        <f t="shared" si="400"/>
        <v>163061.33391401818</v>
      </c>
      <c r="I732" s="5">
        <f>VLOOKUP(CONCATENATE($F732," ",$G732),AllocFactorMatrix,(I$4+1),FALSE)*$E739</f>
        <v>80321.239487258252</v>
      </c>
      <c r="J732" s="5">
        <f>VLOOKUP(CONCATENATE($F732," ",$G732),AllocFactorMatrix,(J$4+1),FALSE)*$E739</f>
        <v>3970.5658736341875</v>
      </c>
      <c r="K732" s="5">
        <f>VLOOKUP(CONCATENATE($F732," ",$G732),AllocFactorMatrix,(K$4+1),FALSE)*$E739</f>
        <v>14543.95523887383</v>
      </c>
      <c r="L732" s="5">
        <f>VLOOKUP(CONCATENATE($F732," ",$G732),AllocFactorMatrix,(L$4+1),FALSE)*$E739</f>
        <v>457.7920740939557</v>
      </c>
      <c r="M732" s="5">
        <f>VLOOKUP(CONCATENATE($F732," ",$G732),AllocFactorMatrix,(M$4+1),FALSE)*$E739</f>
        <v>42.930275850621953</v>
      </c>
      <c r="N732" s="5">
        <f t="shared" si="401"/>
        <v>15044.677588818407</v>
      </c>
      <c r="O732" s="5">
        <f>VLOOKUP(CONCATENATE($F732," ",$G732),AllocFactorMatrix,(O$4+1),FALSE)*$E739</f>
        <v>11055.668450318009</v>
      </c>
      <c r="P732" s="5">
        <f>VLOOKUP(CONCATENATE($F732," ",$G732),AllocFactorMatrix,(P$4+1),FALSE)*$E739</f>
        <v>2059.9931275657423</v>
      </c>
      <c r="Q732" s="5">
        <f>VLOOKUP(CONCATENATE($F732," ",$G732),AllocFactorMatrix,(Q$4+1),FALSE)*$E739</f>
        <v>930.87253727393465</v>
      </c>
      <c r="R732" s="5">
        <f>VLOOKUP(CONCATENATE($F732," ",$G732),AllocFactorMatrix,(R$4+1),FALSE)*$E739</f>
        <v>41.860297463532063</v>
      </c>
      <c r="S732" s="5">
        <f t="shared" si="403"/>
        <v>14088.394412621219</v>
      </c>
      <c r="T732" s="5">
        <f>VLOOKUP(CONCATENATE($F732," ",$G732),AllocFactorMatrix,(T$4+1),FALSE)*$E739</f>
        <v>386.20281628182153</v>
      </c>
      <c r="U732" s="5">
        <f>VLOOKUP(CONCATENATE($F732," ",$G732),AllocFactorMatrix,(U$4+1),FALSE)*$E739</f>
        <v>6320.1432865044226</v>
      </c>
      <c r="V732" s="5">
        <f>VLOOKUP(CONCATENATE($F732," ",$G732),AllocFactorMatrix,(V$4+1),FALSE)*$E739</f>
        <v>33402.134855368931</v>
      </c>
      <c r="W732" s="5">
        <f>VLOOKUP(CONCATENATE($F732," ",$G732),AllocFactorMatrix,(W$4+1),FALSE)*$E739</f>
        <v>6031.8719390807792</v>
      </c>
      <c r="X732" s="5">
        <f>SUBTOTAL(9,T732:W732)</f>
        <v>46140.352897235956</v>
      </c>
      <c r="Y732" s="5">
        <f>VLOOKUP(CONCATENATE($F732," ",$G732),AllocFactorMatrix,(Y$4+1),FALSE)*$E739</f>
        <v>3395.1782379522178</v>
      </c>
      <c r="Z732" s="5">
        <f>VLOOKUP(CONCATENATE($F732," ",$G732),AllocFactorMatrix,(Z$4+1),FALSE)*$E739</f>
        <v>56.867937693635135</v>
      </c>
      <c r="AA732" s="5">
        <f t="shared" si="402"/>
        <v>3452.0461756458531</v>
      </c>
      <c r="AB732" s="5">
        <f>VLOOKUP(CONCATENATE($F732," ",$G732),AllocFactorMatrix,(AB$4+1),FALSE)*$E739</f>
        <v>44.057478804314549</v>
      </c>
      <c r="AC732" s="5">
        <f>VLOOKUP(CONCATENATE($F732," ",$G732),AllocFactorMatrix,(AC$4+1),FALSE)*$E739</f>
        <v>0</v>
      </c>
      <c r="AD732" s="5">
        <f>VLOOKUP(CONCATENATE($F732," ",$G732),AllocFactorMatrix,(AD$4+1),FALSE)*$E739</f>
        <v>0</v>
      </c>
    </row>
    <row r="733" spans="1:30" hidden="1" outlineLevel="1">
      <c r="F733" s="52" t="str">
        <f>F739</f>
        <v>RB_GUP_EPIS_T</v>
      </c>
      <c r="G733" s="55" t="str">
        <f>$G$9</f>
        <v>BULKTRAN</v>
      </c>
      <c r="H733" s="4">
        <f t="shared" si="400"/>
        <v>7414774.7327029435</v>
      </c>
      <c r="I733" s="5">
        <f>VLOOKUP(CONCATENATE($F733," ",$G733),AllocFactorMatrix,(I$4+1),FALSE)*$E739</f>
        <v>3652391.9113990795</v>
      </c>
      <c r="J733" s="5">
        <f>VLOOKUP(CONCATENATE($F733," ",$G733),AllocFactorMatrix,(J$4+1),FALSE)*$E739</f>
        <v>180550.78299481745</v>
      </c>
      <c r="K733" s="5">
        <f>VLOOKUP(CONCATENATE($F733," ",$G733),AllocFactorMatrix,(K$4+1),FALSE)*$E739</f>
        <v>661347.17060286109</v>
      </c>
      <c r="L733" s="5">
        <f>VLOOKUP(CONCATENATE($F733," ",$G733),AllocFactorMatrix,(L$4+1),FALSE)*$E739</f>
        <v>20816.860885079033</v>
      </c>
      <c r="M733" s="5">
        <f>VLOOKUP(CONCATENATE($F733," ",$G733),AllocFactorMatrix,(M$4+1),FALSE)*$E739</f>
        <v>1952.1386033368738</v>
      </c>
      <c r="N733" s="5">
        <f t="shared" si="401"/>
        <v>684116.17009127699</v>
      </c>
      <c r="O733" s="5">
        <f>VLOOKUP(CONCATENATE($F733," ",$G733),AllocFactorMatrix,(O$4+1),FALSE)*$E739</f>
        <v>502726.72932863672</v>
      </c>
      <c r="P733" s="5">
        <f>VLOOKUP(CONCATENATE($F733," ",$G733),AllocFactorMatrix,(P$4+1),FALSE)*$E739</f>
        <v>93672.636088395549</v>
      </c>
      <c r="Q733" s="5">
        <f>VLOOKUP(CONCATENATE($F733," ",$G733),AllocFactorMatrix,(Q$4+1),FALSE)*$E739</f>
        <v>42328.920063817022</v>
      </c>
      <c r="R733" s="5">
        <f>VLOOKUP(CONCATENATE($F733," ",$G733),AllocFactorMatrix,(R$4+1),FALSE)*$E739</f>
        <v>1903.4842196231</v>
      </c>
      <c r="S733" s="5">
        <f t="shared" si="403"/>
        <v>640631.76970047248</v>
      </c>
      <c r="T733" s="5">
        <f>VLOOKUP(CONCATENATE($F733," ",$G733),AllocFactorMatrix,(T$4+1),FALSE)*$E739</f>
        <v>17561.532308911072</v>
      </c>
      <c r="U733" s="5">
        <f>VLOOKUP(CONCATENATE($F733," ",$G733),AllocFactorMatrix,(U$4+1),FALSE)*$E739</f>
        <v>287391.48406908999</v>
      </c>
      <c r="V733" s="5">
        <f>VLOOKUP(CONCATENATE($F733," ",$G733),AllocFactorMatrix,(V$4+1),FALSE)*$E739</f>
        <v>1518872.0685587006</v>
      </c>
      <c r="W733" s="5">
        <f>VLOOKUP(CONCATENATE($F733," ",$G733),AllocFactorMatrix,(W$4+1),FALSE)*$E739</f>
        <v>274283.12139516423</v>
      </c>
      <c r="X733" s="5">
        <f t="shared" ref="X733:X739" si="405">SUBTOTAL(9,T733:W733)</f>
        <v>2098108.2063318659</v>
      </c>
      <c r="Y733" s="5">
        <f>VLOOKUP(CONCATENATE($F733," ",$G733),AllocFactorMatrix,(Y$4+1),FALSE)*$E739</f>
        <v>154386.58084978897</v>
      </c>
      <c r="Z733" s="5">
        <f>VLOOKUP(CONCATENATE($F733," ",$G733),AllocFactorMatrix,(Z$4+1),FALSE)*$E739</f>
        <v>2585.9162156371958</v>
      </c>
      <c r="AA733" s="5">
        <f t="shared" si="402"/>
        <v>156972.49706542617</v>
      </c>
      <c r="AB733" s="5">
        <f>VLOOKUP(CONCATENATE($F733," ",$G733),AllocFactorMatrix,(AB$4+1),FALSE)*$E739</f>
        <v>2003.3951200048598</v>
      </c>
      <c r="AC733" s="5">
        <f>VLOOKUP(CONCATENATE($F733," ",$G733),AllocFactorMatrix,(AC$4+1),FALSE)*$E739</f>
        <v>0</v>
      </c>
      <c r="AD733" s="5">
        <f>VLOOKUP(CONCATENATE($F733," ",$G733),AllocFactorMatrix,(AD$4+1),FALSE)*$E739</f>
        <v>0</v>
      </c>
    </row>
    <row r="734" spans="1:30" hidden="1" outlineLevel="1">
      <c r="F734" s="52" t="str">
        <f>F739</f>
        <v>RB_GUP_EPIS_T</v>
      </c>
      <c r="G734" s="55" t="str">
        <f>$G$10</f>
        <v>SUBTRAN</v>
      </c>
      <c r="H734" s="4">
        <f t="shared" si="400"/>
        <v>1628802.9333830359</v>
      </c>
      <c r="I734" s="5">
        <f>VLOOKUP(CONCATENATE($F734," ",$G734),AllocFactorMatrix,(I$4+1),FALSE)*$E739</f>
        <v>793011.10193201015</v>
      </c>
      <c r="J734" s="5">
        <f>VLOOKUP(CONCATENATE($F734," ",$G734),AllocFactorMatrix,(J$4+1),FALSE)*$E739</f>
        <v>38271.753160922803</v>
      </c>
      <c r="K734" s="5">
        <f>VLOOKUP(CONCATENATE($F734," ",$G734),AllocFactorMatrix,(K$4+1),FALSE)*$E739</f>
        <v>139230.76668740023</v>
      </c>
      <c r="L734" s="5">
        <f>VLOOKUP(CONCATENATE($F734," ",$G734),AllocFactorMatrix,(L$4+1),FALSE)*$E739</f>
        <v>4300.7073838070864</v>
      </c>
      <c r="M734" s="5">
        <f>VLOOKUP(CONCATENATE($F734," ",$G734),AllocFactorMatrix,(M$4+1),FALSE)*$E739</f>
        <v>535.63035962969911</v>
      </c>
      <c r="N734" s="5">
        <f t="shared" si="401"/>
        <v>144067.104430837</v>
      </c>
      <c r="O734" s="5">
        <f>VLOOKUP(CONCATENATE($F734," ",$G734),AllocFactorMatrix,(O$4+1),FALSE)*$E739</f>
        <v>105191.02038346451</v>
      </c>
      <c r="P734" s="5">
        <f>VLOOKUP(CONCATENATE($F734," ",$G734),AllocFactorMatrix,(P$4+1),FALSE)*$E739</f>
        <v>19554.887999119237</v>
      </c>
      <c r="Q734" s="5">
        <f>VLOOKUP(CONCATENATE($F734," ",$G734),AllocFactorMatrix,(Q$4+1),FALSE)*$E739</f>
        <v>11635.391363509663</v>
      </c>
      <c r="R734" s="5">
        <f>VLOOKUP(CONCATENATE($F734," ",$G734),AllocFactorMatrix,(R$4+1),FALSE)*$E739</f>
        <v>0</v>
      </c>
      <c r="S734" s="5">
        <f t="shared" si="403"/>
        <v>136381.2997460934</v>
      </c>
      <c r="T734" s="5">
        <f>VLOOKUP(CONCATENATE($F734," ",$G734),AllocFactorMatrix,(T$4+1),FALSE)*$E739</f>
        <v>3673.0898132303919</v>
      </c>
      <c r="U734" s="5">
        <f>VLOOKUP(CONCATENATE($F734," ",$G734),AllocFactorMatrix,(U$4+1),FALSE)*$E739</f>
        <v>60130.577373598338</v>
      </c>
      <c r="V734" s="5">
        <f>VLOOKUP(CONCATENATE($F734," ",$G734),AllocFactorMatrix,(V$4+1),FALSE)*$E739</f>
        <v>418910.67758132715</v>
      </c>
      <c r="W734" s="5">
        <f>VLOOKUP(CONCATENATE($F734," ",$G734),AllocFactorMatrix,(W$4+1),FALSE)*$E739</f>
        <v>0</v>
      </c>
      <c r="X734" s="5">
        <f t="shared" si="405"/>
        <v>482714.34476815589</v>
      </c>
      <c r="Y734" s="5">
        <f>VLOOKUP(CONCATENATE($F734," ",$G734),AllocFactorMatrix,(Y$4+1),FALSE)*$E739</f>
        <v>31659.415296004736</v>
      </c>
      <c r="Z734" s="5">
        <f>VLOOKUP(CONCATENATE($F734," ",$G734),AllocFactorMatrix,(Z$4+1),FALSE)*$E739</f>
        <v>527.76331310879561</v>
      </c>
      <c r="AA734" s="5">
        <f t="shared" si="402"/>
        <v>32187.178609113533</v>
      </c>
      <c r="AB734" s="5">
        <f>VLOOKUP(CONCATENATE($F734," ",$G734),AllocFactorMatrix,(AB$4+1),FALSE)*$E739</f>
        <v>422.76837117303944</v>
      </c>
      <c r="AC734" s="5">
        <f>VLOOKUP(CONCATENATE($F734," ",$G734),AllocFactorMatrix,(AC$4+1),FALSE)*$E739</f>
        <v>1437.5028408482883</v>
      </c>
      <c r="AD734" s="5">
        <f>VLOOKUP(CONCATENATE($F734," ",$G734),AllocFactorMatrix,(AD$4+1),FALSE)*$E739</f>
        <v>309.87952388213108</v>
      </c>
    </row>
    <row r="735" spans="1:30" hidden="1" outlineLevel="1">
      <c r="F735" s="52" t="str">
        <f>F739</f>
        <v>RB_GUP_EPIS_T</v>
      </c>
      <c r="G735" s="55" t="str">
        <f>$G$11</f>
        <v>DISTPRI</v>
      </c>
      <c r="H735" s="4">
        <f t="shared" si="400"/>
        <v>0</v>
      </c>
      <c r="I735" s="5">
        <f>VLOOKUP(CONCATENATE($F735," ",$G735),AllocFactorMatrix,(I$4+1),FALSE)*$E739</f>
        <v>0</v>
      </c>
      <c r="J735" s="5">
        <f>VLOOKUP(CONCATENATE($F735," ",$G735),AllocFactorMatrix,(J$4+1),FALSE)*$E739</f>
        <v>0</v>
      </c>
      <c r="K735" s="5">
        <f>VLOOKUP(CONCATENATE($F735," ",$G735),AllocFactorMatrix,(K$4+1),FALSE)*$E739</f>
        <v>0</v>
      </c>
      <c r="L735" s="5">
        <f>VLOOKUP(CONCATENATE($F735," ",$G735),AllocFactorMatrix,(L$4+1),FALSE)*$E739</f>
        <v>0</v>
      </c>
      <c r="M735" s="5">
        <f>VLOOKUP(CONCATENATE($F735," ",$G735),AllocFactorMatrix,(M$4+1),FALSE)*$E739</f>
        <v>0</v>
      </c>
      <c r="N735" s="5">
        <f t="shared" si="401"/>
        <v>0</v>
      </c>
      <c r="O735" s="5">
        <f>VLOOKUP(CONCATENATE($F735," ",$G735),AllocFactorMatrix,(O$4+1),FALSE)*$E739</f>
        <v>0</v>
      </c>
      <c r="P735" s="5">
        <f>VLOOKUP(CONCATENATE($F735," ",$G735),AllocFactorMatrix,(P$4+1),FALSE)*$E739</f>
        <v>0</v>
      </c>
      <c r="Q735" s="5">
        <f>VLOOKUP(CONCATENATE($F735," ",$G735),AllocFactorMatrix,(Q$4+1),FALSE)*$E739</f>
        <v>0</v>
      </c>
      <c r="R735" s="5">
        <f>VLOOKUP(CONCATENATE($F735," ",$G735),AllocFactorMatrix,(R$4+1),FALSE)*$E739</f>
        <v>0</v>
      </c>
      <c r="S735" s="5">
        <f t="shared" si="403"/>
        <v>0</v>
      </c>
      <c r="T735" s="5">
        <f>VLOOKUP(CONCATENATE($F735," ",$G735),AllocFactorMatrix,(T$4+1),FALSE)*$E739</f>
        <v>0</v>
      </c>
      <c r="U735" s="5">
        <f>VLOOKUP(CONCATENATE($F735," ",$G735),AllocFactorMatrix,(U$4+1),FALSE)*$E739</f>
        <v>0</v>
      </c>
      <c r="V735" s="5">
        <f>VLOOKUP(CONCATENATE($F735," ",$G735),AllocFactorMatrix,(V$4+1),FALSE)*$E739</f>
        <v>0</v>
      </c>
      <c r="W735" s="5">
        <f>VLOOKUP(CONCATENATE($F735," ",$G735),AllocFactorMatrix,(W$4+1),FALSE)*$E739</f>
        <v>0</v>
      </c>
      <c r="X735" s="5">
        <f t="shared" si="405"/>
        <v>0</v>
      </c>
      <c r="Y735" s="5">
        <f>VLOOKUP(CONCATENATE($F735," ",$G735),AllocFactorMatrix,(Y$4+1),FALSE)*$E739</f>
        <v>0</v>
      </c>
      <c r="Z735" s="5">
        <f>VLOOKUP(CONCATENATE($F735," ",$G735),AllocFactorMatrix,(Z$4+1),FALSE)*$E739</f>
        <v>0</v>
      </c>
      <c r="AA735" s="5">
        <f t="shared" si="402"/>
        <v>0</v>
      </c>
      <c r="AB735" s="5">
        <f>VLOOKUP(CONCATENATE($F735," ",$G735),AllocFactorMatrix,(AB$4+1),FALSE)*$E739</f>
        <v>0</v>
      </c>
      <c r="AC735" s="5">
        <f>VLOOKUP(CONCATENATE($F735," ",$G735),AllocFactorMatrix,(AC$4+1),FALSE)*$E739</f>
        <v>0</v>
      </c>
      <c r="AD735" s="5">
        <f>VLOOKUP(CONCATENATE($F735," ",$G735),AllocFactorMatrix,(AD$4+1),FALSE)*$E739</f>
        <v>0</v>
      </c>
    </row>
    <row r="736" spans="1:30" hidden="1" outlineLevel="1">
      <c r="F736" s="52" t="str">
        <f>F739</f>
        <v>RB_GUP_EPIS_T</v>
      </c>
      <c r="G736" s="55" t="str">
        <f>$G$12</f>
        <v>DISTSEC</v>
      </c>
      <c r="H736" s="4">
        <f t="shared" si="400"/>
        <v>0</v>
      </c>
      <c r="I736" s="5">
        <f>VLOOKUP(CONCATENATE($F736," ",$G736),AllocFactorMatrix,(I$4+1),FALSE)*$E739</f>
        <v>0</v>
      </c>
      <c r="J736" s="5">
        <f>VLOOKUP(CONCATENATE($F736," ",$G736),AllocFactorMatrix,(J$4+1),FALSE)*$E739</f>
        <v>0</v>
      </c>
      <c r="K736" s="5">
        <f>VLOOKUP(CONCATENATE($F736," ",$G736),AllocFactorMatrix,(K$4+1),FALSE)*$E739</f>
        <v>0</v>
      </c>
      <c r="L736" s="5">
        <f>VLOOKUP(CONCATENATE($F736," ",$G736),AllocFactorMatrix,(L$4+1),FALSE)*$E739</f>
        <v>0</v>
      </c>
      <c r="M736" s="5">
        <f>VLOOKUP(CONCATENATE($F736," ",$G736),AllocFactorMatrix,(M$4+1),FALSE)*$E739</f>
        <v>0</v>
      </c>
      <c r="N736" s="5">
        <f t="shared" si="401"/>
        <v>0</v>
      </c>
      <c r="O736" s="5">
        <f>VLOOKUP(CONCATENATE($F736," ",$G736),AllocFactorMatrix,(O$4+1),FALSE)*$E739</f>
        <v>0</v>
      </c>
      <c r="P736" s="5">
        <f>VLOOKUP(CONCATENATE($F736," ",$G736),AllocFactorMatrix,(P$4+1),FALSE)*$E739</f>
        <v>0</v>
      </c>
      <c r="Q736" s="5">
        <f>VLOOKUP(CONCATENATE($F736," ",$G736),AllocFactorMatrix,(Q$4+1),FALSE)*$E739</f>
        <v>0</v>
      </c>
      <c r="R736" s="5">
        <f>VLOOKUP(CONCATENATE($F736," ",$G736),AllocFactorMatrix,(R$4+1),FALSE)*$E739</f>
        <v>0</v>
      </c>
      <c r="S736" s="5">
        <f t="shared" si="403"/>
        <v>0</v>
      </c>
      <c r="T736" s="5">
        <f>VLOOKUP(CONCATENATE($F736," ",$G736),AllocFactorMatrix,(T$4+1),FALSE)*$E739</f>
        <v>0</v>
      </c>
      <c r="U736" s="5">
        <f>VLOOKUP(CONCATENATE($F736," ",$G736),AllocFactorMatrix,(U$4+1),FALSE)*$E739</f>
        <v>0</v>
      </c>
      <c r="V736" s="5">
        <f>VLOOKUP(CONCATENATE($F736," ",$G736),AllocFactorMatrix,(V$4+1),FALSE)*$E739</f>
        <v>0</v>
      </c>
      <c r="W736" s="5">
        <f>VLOOKUP(CONCATENATE($F736," ",$G736),AllocFactorMatrix,(W$4+1),FALSE)*$E739</f>
        <v>0</v>
      </c>
      <c r="X736" s="5">
        <f t="shared" si="405"/>
        <v>0</v>
      </c>
      <c r="Y736" s="5">
        <f>VLOOKUP(CONCATENATE($F736," ",$G736),AllocFactorMatrix,(Y$4+1),FALSE)*$E739</f>
        <v>0</v>
      </c>
      <c r="Z736" s="5">
        <f>VLOOKUP(CONCATENATE($F736," ",$G736),AllocFactorMatrix,(Z$4+1),FALSE)*$E739</f>
        <v>0</v>
      </c>
      <c r="AA736" s="5">
        <f t="shared" si="402"/>
        <v>0</v>
      </c>
      <c r="AB736" s="5">
        <f>VLOOKUP(CONCATENATE($F736," ",$G736),AllocFactorMatrix,(AB$4+1),FALSE)*$E739</f>
        <v>0</v>
      </c>
      <c r="AC736" s="5">
        <f>VLOOKUP(CONCATENATE($F736," ",$G736),AllocFactorMatrix,(AC$4+1),FALSE)*$E739</f>
        <v>0</v>
      </c>
      <c r="AD736" s="5">
        <f>VLOOKUP(CONCATENATE($F736," ",$G736),AllocFactorMatrix,(AD$4+1),FALSE)*$E739</f>
        <v>0</v>
      </c>
    </row>
    <row r="737" spans="4:30" hidden="1" outlineLevel="1">
      <c r="F737" s="52" t="str">
        <f>F739</f>
        <v>RB_GUP_EPIS_T</v>
      </c>
      <c r="G737" s="55" t="str">
        <f>$G$13</f>
        <v>ENERGY</v>
      </c>
      <c r="H737" s="4">
        <f t="shared" si="400"/>
        <v>0</v>
      </c>
      <c r="I737" s="5">
        <f>VLOOKUP(CONCATENATE($F737," ",$G737),AllocFactorMatrix,(I$4+1),FALSE)*$E739</f>
        <v>0</v>
      </c>
      <c r="J737" s="5">
        <f>VLOOKUP(CONCATENATE($F737," ",$G737),AllocFactorMatrix,(J$4+1),FALSE)*$E739</f>
        <v>0</v>
      </c>
      <c r="K737" s="5">
        <f>VLOOKUP(CONCATENATE($F737," ",$G737),AllocFactorMatrix,(K$4+1),FALSE)*$E739</f>
        <v>0</v>
      </c>
      <c r="L737" s="5">
        <f>VLOOKUP(CONCATENATE($F737," ",$G737),AllocFactorMatrix,(L$4+1),FALSE)*$E739</f>
        <v>0</v>
      </c>
      <c r="M737" s="5">
        <f>VLOOKUP(CONCATENATE($F737," ",$G737),AllocFactorMatrix,(M$4+1),FALSE)*$E739</f>
        <v>0</v>
      </c>
      <c r="N737" s="5">
        <f t="shared" si="401"/>
        <v>0</v>
      </c>
      <c r="O737" s="5">
        <f>VLOOKUP(CONCATENATE($F737," ",$G737),AllocFactorMatrix,(O$4+1),FALSE)*$E739</f>
        <v>0</v>
      </c>
      <c r="P737" s="5">
        <f>VLOOKUP(CONCATENATE($F737," ",$G737),AllocFactorMatrix,(P$4+1),FALSE)*$E739</f>
        <v>0</v>
      </c>
      <c r="Q737" s="5">
        <f>VLOOKUP(CONCATENATE($F737," ",$G737),AllocFactorMatrix,(Q$4+1),FALSE)*$E739</f>
        <v>0</v>
      </c>
      <c r="R737" s="5">
        <f>VLOOKUP(CONCATENATE($F737," ",$G737),AllocFactorMatrix,(R$4+1),FALSE)*$E739</f>
        <v>0</v>
      </c>
      <c r="S737" s="5">
        <f t="shared" si="403"/>
        <v>0</v>
      </c>
      <c r="T737" s="5">
        <f>VLOOKUP(CONCATENATE($F737," ",$G737),AllocFactorMatrix,(T$4+1),FALSE)*$E739</f>
        <v>0</v>
      </c>
      <c r="U737" s="5">
        <f>VLOOKUP(CONCATENATE($F737," ",$G737),AllocFactorMatrix,(U$4+1),FALSE)*$E739</f>
        <v>0</v>
      </c>
      <c r="V737" s="5">
        <f>VLOOKUP(CONCATENATE($F737," ",$G737),AllocFactorMatrix,(V$4+1),FALSE)*$E739</f>
        <v>0</v>
      </c>
      <c r="W737" s="5">
        <f>VLOOKUP(CONCATENATE($F737," ",$G737),AllocFactorMatrix,(W$4+1),FALSE)*$E739</f>
        <v>0</v>
      </c>
      <c r="X737" s="5">
        <f t="shared" si="405"/>
        <v>0</v>
      </c>
      <c r="Y737" s="5">
        <f>VLOOKUP(CONCATENATE($F737," ",$G737),AllocFactorMatrix,(Y$4+1),FALSE)*$E739</f>
        <v>0</v>
      </c>
      <c r="Z737" s="5">
        <f>VLOOKUP(CONCATENATE($F737," ",$G737),AllocFactorMatrix,(Z$4+1),FALSE)*$E739</f>
        <v>0</v>
      </c>
      <c r="AA737" s="5">
        <f t="shared" si="402"/>
        <v>0</v>
      </c>
      <c r="AB737" s="5">
        <f>VLOOKUP(CONCATENATE($F737," ",$G737),AllocFactorMatrix,(AB$4+1),FALSE)*$E739</f>
        <v>0</v>
      </c>
      <c r="AC737" s="5">
        <f>VLOOKUP(CONCATENATE($F737," ",$G737),AllocFactorMatrix,(AC$4+1),FALSE)*$E739</f>
        <v>0</v>
      </c>
      <c r="AD737" s="5">
        <f>VLOOKUP(CONCATENATE($F737," ",$G737),AllocFactorMatrix,(AD$4+1),FALSE)*$E739</f>
        <v>0</v>
      </c>
    </row>
    <row r="738" spans="4:30" hidden="1" outlineLevel="1">
      <c r="F738" s="52" t="str">
        <f>F739</f>
        <v>RB_GUP_EPIS_T</v>
      </c>
      <c r="G738" s="55" t="str">
        <f>$G$14</f>
        <v>CUSTOMER</v>
      </c>
      <c r="H738" s="4">
        <f t="shared" si="400"/>
        <v>0</v>
      </c>
      <c r="I738" s="5">
        <f>VLOOKUP(CONCATENATE($F738," ",$G738),AllocFactorMatrix,(I$4+1),FALSE)*$E739</f>
        <v>0</v>
      </c>
      <c r="J738" s="5">
        <f>VLOOKUP(CONCATENATE($F738," ",$G738),AllocFactorMatrix,(J$4+1),FALSE)*$E739</f>
        <v>0</v>
      </c>
      <c r="K738" s="5">
        <f>VLOOKUP(CONCATENATE($F738," ",$G738),AllocFactorMatrix,(K$4+1),FALSE)*$E739</f>
        <v>0</v>
      </c>
      <c r="L738" s="5">
        <f>VLOOKUP(CONCATENATE($F738," ",$G738),AllocFactorMatrix,(L$4+1),FALSE)*$E739</f>
        <v>0</v>
      </c>
      <c r="M738" s="5">
        <f>VLOOKUP(CONCATENATE($F738," ",$G738),AllocFactorMatrix,(M$4+1),FALSE)*$E739</f>
        <v>0</v>
      </c>
      <c r="N738" s="5">
        <f t="shared" si="401"/>
        <v>0</v>
      </c>
      <c r="O738" s="5">
        <f>VLOOKUP(CONCATENATE($F738," ",$G738),AllocFactorMatrix,(O$4+1),FALSE)*$E739</f>
        <v>0</v>
      </c>
      <c r="P738" s="5">
        <f>VLOOKUP(CONCATENATE($F738," ",$G738),AllocFactorMatrix,(P$4+1),FALSE)*$E739</f>
        <v>0</v>
      </c>
      <c r="Q738" s="5">
        <f>VLOOKUP(CONCATENATE($F738," ",$G738),AllocFactorMatrix,(Q$4+1),FALSE)*$E739</f>
        <v>0</v>
      </c>
      <c r="R738" s="5">
        <f>VLOOKUP(CONCATENATE($F738," ",$G738),AllocFactorMatrix,(R$4+1),FALSE)*$E739</f>
        <v>0</v>
      </c>
      <c r="S738" s="5">
        <f t="shared" si="403"/>
        <v>0</v>
      </c>
      <c r="T738" s="5">
        <f>VLOOKUP(CONCATENATE($F738," ",$G738),AllocFactorMatrix,(T$4+1),FALSE)*$E739</f>
        <v>0</v>
      </c>
      <c r="U738" s="5">
        <f>VLOOKUP(CONCATENATE($F738," ",$G738),AllocFactorMatrix,(U$4+1),FALSE)*$E739</f>
        <v>0</v>
      </c>
      <c r="V738" s="5">
        <f>VLOOKUP(CONCATENATE($F738," ",$G738),AllocFactorMatrix,(V$4+1),FALSE)*$E739</f>
        <v>0</v>
      </c>
      <c r="W738" s="5">
        <f>VLOOKUP(CONCATENATE($F738," ",$G738),AllocFactorMatrix,(W$4+1),FALSE)*$E739</f>
        <v>0</v>
      </c>
      <c r="X738" s="5">
        <f t="shared" si="405"/>
        <v>0</v>
      </c>
      <c r="Y738" s="5">
        <f>VLOOKUP(CONCATENATE($F738," ",$G738),AllocFactorMatrix,(Y$4+1),FALSE)*$E739</f>
        <v>0</v>
      </c>
      <c r="Z738" s="5">
        <f>VLOOKUP(CONCATENATE($F738," ",$G738),AllocFactorMatrix,(Z$4+1),FALSE)*$E739</f>
        <v>0</v>
      </c>
      <c r="AA738" s="5">
        <f t="shared" si="402"/>
        <v>0</v>
      </c>
      <c r="AB738" s="5">
        <f>VLOOKUP(CONCATENATE($F738," ",$G738),AllocFactorMatrix,(AB$4+1),FALSE)*$E739</f>
        <v>0</v>
      </c>
      <c r="AC738" s="5">
        <f>VLOOKUP(CONCATENATE($F738," ",$G738),AllocFactorMatrix,(AC$4+1),FALSE)*$E739</f>
        <v>0</v>
      </c>
      <c r="AD738" s="5">
        <f>VLOOKUP(CONCATENATE($F738," ",$G738),AllocFactorMatrix,(AD$4+1),FALSE)*$E739</f>
        <v>0</v>
      </c>
    </row>
    <row r="739" spans="4:30" collapsed="1">
      <c r="D739" s="1" t="s">
        <v>11</v>
      </c>
      <c r="E739" s="61">
        <v>9206639</v>
      </c>
      <c r="F739" s="10" t="s">
        <v>65</v>
      </c>
      <c r="G739" s="55" t="str">
        <f>$G$15</f>
        <v>TOTAL</v>
      </c>
      <c r="H739" s="4">
        <f t="shared" si="400"/>
        <v>9206639</v>
      </c>
      <c r="I739" s="5">
        <f>VLOOKUP(CONCATENATE($F739," ",$G739),AllocFactorMatrix,(I$4+1),FALSE)*$E739</f>
        <v>4525724.2528183479</v>
      </c>
      <c r="J739" s="5">
        <f>VLOOKUP(CONCATENATE($F739," ",$G739),AllocFactorMatrix,(J$4+1),FALSE)*$E739</f>
        <v>222793.10202937442</v>
      </c>
      <c r="K739" s="5">
        <f>VLOOKUP(CONCATENATE($F739," ",$G739),AllocFactorMatrix,(K$4+1),FALSE)*$E739</f>
        <v>815121.89252913499</v>
      </c>
      <c r="L739" s="5">
        <f>VLOOKUP(CONCATENATE($F739," ",$G739),AllocFactorMatrix,(L$4+1),FALSE)*$E739</f>
        <v>25575.360342980075</v>
      </c>
      <c r="M739" s="5">
        <f>VLOOKUP(CONCATENATE($F739," ",$G739),AllocFactorMatrix,(M$4+1),FALSE)*$E739</f>
        <v>2530.6992388171952</v>
      </c>
      <c r="N739" s="5">
        <f t="shared" si="401"/>
        <v>843227.95211093233</v>
      </c>
      <c r="O739" s="5">
        <f>VLOOKUP(CONCATENATE($F739," ",$G739),AllocFactorMatrix,(O$4+1),FALSE)*$E739</f>
        <v>618973.41816241923</v>
      </c>
      <c r="P739" s="5">
        <f>VLOOKUP(CONCATENATE($F739," ",$G739),AllocFactorMatrix,(P$4+1),FALSE)*$E739</f>
        <v>115287.51721508052</v>
      </c>
      <c r="Q739" s="5">
        <f>VLOOKUP(CONCATENATE($F739," ",$G739),AllocFactorMatrix,(Q$4+1),FALSE)*$E739</f>
        <v>54895.183964600626</v>
      </c>
      <c r="R739" s="5">
        <f>VLOOKUP(CONCATENATE($F739," ",$G739),AllocFactorMatrix,(R$4+1),FALSE)*$E739</f>
        <v>1945.3445170866319</v>
      </c>
      <c r="S739" s="5">
        <f t="shared" si="403"/>
        <v>791101.46385918709</v>
      </c>
      <c r="T739" s="5">
        <f>VLOOKUP(CONCATENATE($F739," ",$G739),AllocFactorMatrix,(T$4+1),FALSE)*$E739</f>
        <v>21620.824938423288</v>
      </c>
      <c r="U739" s="5">
        <f>VLOOKUP(CONCATENATE($F739," ",$G739),AllocFactorMatrix,(U$4+1),FALSE)*$E739</f>
        <v>353842.20472919277</v>
      </c>
      <c r="V739" s="5">
        <f>VLOOKUP(CONCATENATE($F739," ",$G739),AllocFactorMatrix,(V$4+1),FALSE)*$E739</f>
        <v>1971184.8809953968</v>
      </c>
      <c r="W739" s="5">
        <f>VLOOKUP(CONCATENATE($F739," ",$G739),AllocFactorMatrix,(W$4+1),FALSE)*$E739</f>
        <v>280314.99333424499</v>
      </c>
      <c r="X739" s="5">
        <f t="shared" si="405"/>
        <v>2626962.9039972578</v>
      </c>
      <c r="Y739" s="5">
        <f>VLOOKUP(CONCATENATE($F739," ",$G739),AllocFactorMatrix,(Y$4+1),FALSE)*$E739</f>
        <v>189441.17438374597</v>
      </c>
      <c r="Z739" s="5">
        <f>VLOOKUP(CONCATENATE($F739," ",$G739),AllocFactorMatrix,(Z$4+1),FALSE)*$E739</f>
        <v>3170.547466439627</v>
      </c>
      <c r="AA739" s="5">
        <f t="shared" si="402"/>
        <v>192611.7218501856</v>
      </c>
      <c r="AB739" s="5">
        <f>VLOOKUP(CONCATENATE($F739," ",$G739),AllocFactorMatrix,(AB$4+1),FALSE)*$E739</f>
        <v>2470.2209699822133</v>
      </c>
      <c r="AC739" s="5">
        <f>VLOOKUP(CONCATENATE($F739," ",$G739),AllocFactorMatrix,(AC$4+1),FALSE)*$E739</f>
        <v>1437.5028408482883</v>
      </c>
      <c r="AD739" s="5">
        <f>VLOOKUP(CONCATENATE($F739," ",$G739),AllocFactorMatrix,(AD$4+1),FALSE)*$E739</f>
        <v>309.87952388213108</v>
      </c>
    </row>
    <row r="740" spans="4:30" hidden="1" outlineLevel="1">
      <c r="E740" s="55"/>
      <c r="F740" s="52" t="str">
        <f>F747</f>
        <v>RB_GUP_EPIS_D</v>
      </c>
      <c r="G740" s="55" t="str">
        <f>$G$8</f>
        <v>PRODUCTION</v>
      </c>
      <c r="H740" s="4">
        <f t="shared" si="400"/>
        <v>0</v>
      </c>
      <c r="I740" s="5">
        <f>VLOOKUP(CONCATENATE($F740," ",$G740),AllocFactorMatrix,(I$4+1),FALSE)*$E747</f>
        <v>0</v>
      </c>
      <c r="J740" s="5">
        <f>VLOOKUP(CONCATENATE($F740," ",$G740),AllocFactorMatrix,(J$4+1),FALSE)*$E747</f>
        <v>0</v>
      </c>
      <c r="K740" s="5">
        <f>VLOOKUP(CONCATENATE($F740," ",$G740),AllocFactorMatrix,(K$4+1),FALSE)*$E747</f>
        <v>0</v>
      </c>
      <c r="L740" s="5">
        <f>VLOOKUP(CONCATENATE($F740," ",$G740),AllocFactorMatrix,(L$4+1),FALSE)*$E747</f>
        <v>0</v>
      </c>
      <c r="M740" s="5">
        <f>VLOOKUP(CONCATENATE($F740," ",$G740),AllocFactorMatrix,(M$4+1),FALSE)*$E747</f>
        <v>0</v>
      </c>
      <c r="N740" s="5">
        <f t="shared" si="401"/>
        <v>0</v>
      </c>
      <c r="O740" s="5">
        <f>VLOOKUP(CONCATENATE($F740," ",$G740),AllocFactorMatrix,(O$4+1),FALSE)*$E747</f>
        <v>0</v>
      </c>
      <c r="P740" s="5">
        <f>VLOOKUP(CONCATENATE($F740," ",$G740),AllocFactorMatrix,(P$4+1),FALSE)*$E747</f>
        <v>0</v>
      </c>
      <c r="Q740" s="5">
        <f>VLOOKUP(CONCATENATE($F740," ",$G740),AllocFactorMatrix,(Q$4+1),FALSE)*$E747</f>
        <v>0</v>
      </c>
      <c r="R740" s="5">
        <f>VLOOKUP(CONCATENATE($F740," ",$G740),AllocFactorMatrix,(R$4+1),FALSE)*$E747</f>
        <v>0</v>
      </c>
      <c r="S740" s="5">
        <f t="shared" si="403"/>
        <v>0</v>
      </c>
      <c r="T740" s="5">
        <f>VLOOKUP(CONCATENATE($F740," ",$G740),AllocFactorMatrix,(T$4+1),FALSE)*$E747</f>
        <v>0</v>
      </c>
      <c r="U740" s="5">
        <f>VLOOKUP(CONCATENATE($F740," ",$G740),AllocFactorMatrix,(U$4+1),FALSE)*$E747</f>
        <v>0</v>
      </c>
      <c r="V740" s="5">
        <f>VLOOKUP(CONCATENATE($F740," ",$G740),AllocFactorMatrix,(V$4+1),FALSE)*$E747</f>
        <v>0</v>
      </c>
      <c r="W740" s="5">
        <f>VLOOKUP(CONCATENATE($F740," ",$G740),AllocFactorMatrix,(W$4+1),FALSE)*$E747</f>
        <v>0</v>
      </c>
      <c r="X740" s="5">
        <f>SUBTOTAL(9,T740:W740)</f>
        <v>0</v>
      </c>
      <c r="Y740" s="5">
        <f>VLOOKUP(CONCATENATE($F740," ",$G740),AllocFactorMatrix,(Y$4+1),FALSE)*$E747</f>
        <v>0</v>
      </c>
      <c r="Z740" s="5">
        <f>VLOOKUP(CONCATENATE($F740," ",$G740),AllocFactorMatrix,(Z$4+1),FALSE)*$E747</f>
        <v>0</v>
      </c>
      <c r="AA740" s="5">
        <f t="shared" si="402"/>
        <v>0</v>
      </c>
      <c r="AB740" s="5">
        <f>VLOOKUP(CONCATENATE($F740," ",$G740),AllocFactorMatrix,(AB$4+1),FALSE)*$E747</f>
        <v>0</v>
      </c>
      <c r="AC740" s="5">
        <f>VLOOKUP(CONCATENATE($F740," ",$G740),AllocFactorMatrix,(AC$4+1),FALSE)*$E747</f>
        <v>0</v>
      </c>
      <c r="AD740" s="5">
        <f>VLOOKUP(CONCATENATE($F740," ",$G740),AllocFactorMatrix,(AD$4+1),FALSE)*$E747</f>
        <v>0</v>
      </c>
    </row>
    <row r="741" spans="4:30" hidden="1" outlineLevel="1">
      <c r="E741" s="55"/>
      <c r="F741" s="52" t="str">
        <f>F747</f>
        <v>RB_GUP_EPIS_D</v>
      </c>
      <c r="G741" s="55" t="str">
        <f>$G$9</f>
        <v>BULKTRAN</v>
      </c>
      <c r="H741" s="4">
        <f t="shared" si="400"/>
        <v>0</v>
      </c>
      <c r="I741" s="5">
        <f>VLOOKUP(CONCATENATE($F741," ",$G741),AllocFactorMatrix,(I$4+1),FALSE)*$E747</f>
        <v>0</v>
      </c>
      <c r="J741" s="5">
        <f>VLOOKUP(CONCATENATE($F741," ",$G741),AllocFactorMatrix,(J$4+1),FALSE)*$E747</f>
        <v>0</v>
      </c>
      <c r="K741" s="5">
        <f>VLOOKUP(CONCATENATE($F741," ",$G741),AllocFactorMatrix,(K$4+1),FALSE)*$E747</f>
        <v>0</v>
      </c>
      <c r="L741" s="5">
        <f>VLOOKUP(CONCATENATE($F741," ",$G741),AllocFactorMatrix,(L$4+1),FALSE)*$E747</f>
        <v>0</v>
      </c>
      <c r="M741" s="5">
        <f>VLOOKUP(CONCATENATE($F741," ",$G741),AllocFactorMatrix,(M$4+1),FALSE)*$E747</f>
        <v>0</v>
      </c>
      <c r="N741" s="5">
        <f t="shared" si="401"/>
        <v>0</v>
      </c>
      <c r="O741" s="5">
        <f>VLOOKUP(CONCATENATE($F741," ",$G741),AllocFactorMatrix,(O$4+1),FALSE)*$E747</f>
        <v>0</v>
      </c>
      <c r="P741" s="5">
        <f>VLOOKUP(CONCATENATE($F741," ",$G741),AllocFactorMatrix,(P$4+1),FALSE)*$E747</f>
        <v>0</v>
      </c>
      <c r="Q741" s="5">
        <f>VLOOKUP(CONCATENATE($F741," ",$G741),AllocFactorMatrix,(Q$4+1),FALSE)*$E747</f>
        <v>0</v>
      </c>
      <c r="R741" s="5">
        <f>VLOOKUP(CONCATENATE($F741," ",$G741),AllocFactorMatrix,(R$4+1),FALSE)*$E747</f>
        <v>0</v>
      </c>
      <c r="S741" s="5">
        <f t="shared" si="403"/>
        <v>0</v>
      </c>
      <c r="T741" s="5">
        <f>VLOOKUP(CONCATENATE($F741," ",$G741),AllocFactorMatrix,(T$4+1),FALSE)*$E747</f>
        <v>0</v>
      </c>
      <c r="U741" s="5">
        <f>VLOOKUP(CONCATENATE($F741," ",$G741),AllocFactorMatrix,(U$4+1),FALSE)*$E747</f>
        <v>0</v>
      </c>
      <c r="V741" s="5">
        <f>VLOOKUP(CONCATENATE($F741," ",$G741),AllocFactorMatrix,(V$4+1),FALSE)*$E747</f>
        <v>0</v>
      </c>
      <c r="W741" s="5">
        <f>VLOOKUP(CONCATENATE($F741," ",$G741),AllocFactorMatrix,(W$4+1),FALSE)*$E747</f>
        <v>0</v>
      </c>
      <c r="X741" s="5">
        <f t="shared" ref="X741:X747" si="406">SUBTOTAL(9,T741:W741)</f>
        <v>0</v>
      </c>
      <c r="Y741" s="5">
        <f>VLOOKUP(CONCATENATE($F741," ",$G741),AllocFactorMatrix,(Y$4+1),FALSE)*$E747</f>
        <v>0</v>
      </c>
      <c r="Z741" s="5">
        <f>VLOOKUP(CONCATENATE($F741," ",$G741),AllocFactorMatrix,(Z$4+1),FALSE)*$E747</f>
        <v>0</v>
      </c>
      <c r="AA741" s="5">
        <f t="shared" si="402"/>
        <v>0</v>
      </c>
      <c r="AB741" s="5">
        <f>VLOOKUP(CONCATENATE($F741," ",$G741),AllocFactorMatrix,(AB$4+1),FALSE)*$E747</f>
        <v>0</v>
      </c>
      <c r="AC741" s="5">
        <f>VLOOKUP(CONCATENATE($F741," ",$G741),AllocFactorMatrix,(AC$4+1),FALSE)*$E747</f>
        <v>0</v>
      </c>
      <c r="AD741" s="5">
        <f>VLOOKUP(CONCATENATE($F741," ",$G741),AllocFactorMatrix,(AD$4+1),FALSE)*$E747</f>
        <v>0</v>
      </c>
    </row>
    <row r="742" spans="4:30" hidden="1" outlineLevel="1">
      <c r="E742" s="55"/>
      <c r="F742" s="52" t="str">
        <f>F747</f>
        <v>RB_GUP_EPIS_D</v>
      </c>
      <c r="G742" s="55" t="str">
        <f>$G$10</f>
        <v>SUBTRAN</v>
      </c>
      <c r="H742" s="4">
        <f t="shared" si="400"/>
        <v>0</v>
      </c>
      <c r="I742" s="5">
        <f>VLOOKUP(CONCATENATE($F742," ",$G742),AllocFactorMatrix,(I$4+1),FALSE)*$E747</f>
        <v>0</v>
      </c>
      <c r="J742" s="5">
        <f>VLOOKUP(CONCATENATE($F742," ",$G742),AllocFactorMatrix,(J$4+1),FALSE)*$E747</f>
        <v>0</v>
      </c>
      <c r="K742" s="5">
        <f>VLOOKUP(CONCATENATE($F742," ",$G742),AllocFactorMatrix,(K$4+1),FALSE)*$E747</f>
        <v>0</v>
      </c>
      <c r="L742" s="5">
        <f>VLOOKUP(CONCATENATE($F742," ",$G742),AllocFactorMatrix,(L$4+1),FALSE)*$E747</f>
        <v>0</v>
      </c>
      <c r="M742" s="5">
        <f>VLOOKUP(CONCATENATE($F742," ",$G742),AllocFactorMatrix,(M$4+1),FALSE)*$E747</f>
        <v>0</v>
      </c>
      <c r="N742" s="5">
        <f t="shared" si="401"/>
        <v>0</v>
      </c>
      <c r="O742" s="5">
        <f>VLOOKUP(CONCATENATE($F742," ",$G742),AllocFactorMatrix,(O$4+1),FALSE)*$E747</f>
        <v>0</v>
      </c>
      <c r="P742" s="5">
        <f>VLOOKUP(CONCATENATE($F742," ",$G742),AllocFactorMatrix,(P$4+1),FALSE)*$E747</f>
        <v>0</v>
      </c>
      <c r="Q742" s="5">
        <f>VLOOKUP(CONCATENATE($F742," ",$G742),AllocFactorMatrix,(Q$4+1),FALSE)*$E747</f>
        <v>0</v>
      </c>
      <c r="R742" s="5">
        <f>VLOOKUP(CONCATENATE($F742," ",$G742),AllocFactorMatrix,(R$4+1),FALSE)*$E747</f>
        <v>0</v>
      </c>
      <c r="S742" s="5">
        <f t="shared" si="403"/>
        <v>0</v>
      </c>
      <c r="T742" s="5">
        <f>VLOOKUP(CONCATENATE($F742," ",$G742),AllocFactorMatrix,(T$4+1),FALSE)*$E747</f>
        <v>0</v>
      </c>
      <c r="U742" s="5">
        <f>VLOOKUP(CONCATENATE($F742," ",$G742),AllocFactorMatrix,(U$4+1),FALSE)*$E747</f>
        <v>0</v>
      </c>
      <c r="V742" s="5">
        <f>VLOOKUP(CONCATENATE($F742," ",$G742),AllocFactorMatrix,(V$4+1),FALSE)*$E747</f>
        <v>0</v>
      </c>
      <c r="W742" s="5">
        <f>VLOOKUP(CONCATENATE($F742," ",$G742),AllocFactorMatrix,(W$4+1),FALSE)*$E747</f>
        <v>0</v>
      </c>
      <c r="X742" s="5">
        <f t="shared" si="406"/>
        <v>0</v>
      </c>
      <c r="Y742" s="5">
        <f>VLOOKUP(CONCATENATE($F742," ",$G742),AllocFactorMatrix,(Y$4+1),FALSE)*$E747</f>
        <v>0</v>
      </c>
      <c r="Z742" s="5">
        <f>VLOOKUP(CONCATENATE($F742," ",$G742),AllocFactorMatrix,(Z$4+1),FALSE)*$E747</f>
        <v>0</v>
      </c>
      <c r="AA742" s="5">
        <f t="shared" si="402"/>
        <v>0</v>
      </c>
      <c r="AB742" s="5">
        <f>VLOOKUP(CONCATENATE($F742," ",$G742),AllocFactorMatrix,(AB$4+1),FALSE)*$E747</f>
        <v>0</v>
      </c>
      <c r="AC742" s="5">
        <f>VLOOKUP(CONCATENATE($F742," ",$G742),AllocFactorMatrix,(AC$4+1),FALSE)*$E747</f>
        <v>0</v>
      </c>
      <c r="AD742" s="5">
        <f>VLOOKUP(CONCATENATE($F742," ",$G742),AllocFactorMatrix,(AD$4+1),FALSE)*$E747</f>
        <v>0</v>
      </c>
    </row>
    <row r="743" spans="4:30" hidden="1" outlineLevel="1">
      <c r="E743" s="55"/>
      <c r="F743" s="52" t="str">
        <f>F747</f>
        <v>RB_GUP_EPIS_D</v>
      </c>
      <c r="G743" s="55" t="str">
        <f>$G$11</f>
        <v>DISTPRI</v>
      </c>
      <c r="H743" s="4">
        <f t="shared" si="400"/>
        <v>4247044.8564665727</v>
      </c>
      <c r="I743" s="5">
        <f>VLOOKUP(CONCATENATE($F743," ",$G743),AllocFactorMatrix,(I$4+1),FALSE)*$E747</f>
        <v>2838481.2162795104</v>
      </c>
      <c r="J743" s="5">
        <f>VLOOKUP(CONCATENATE($F743," ",$G743),AllocFactorMatrix,(J$4+1),FALSE)*$E747</f>
        <v>133798.59457535154</v>
      </c>
      <c r="K743" s="5">
        <f>VLOOKUP(CONCATENATE($F743," ",$G743),AllocFactorMatrix,(K$4+1),FALSE)*$E747</f>
        <v>485830.9085725997</v>
      </c>
      <c r="L743" s="5">
        <f>VLOOKUP(CONCATENATE($F743," ",$G743),AllocFactorMatrix,(L$4+1),FALSE)*$E747</f>
        <v>15014.703063742685</v>
      </c>
      <c r="M743" s="5">
        <f>VLOOKUP(CONCATENATE($F743," ",$G743),AllocFactorMatrix,(M$4+1),FALSE)*$E747</f>
        <v>0</v>
      </c>
      <c r="N743" s="5">
        <f t="shared" si="401"/>
        <v>500845.61163634236</v>
      </c>
      <c r="O743" s="5">
        <f>VLOOKUP(CONCATENATE($F743," ",$G743),AllocFactorMatrix,(O$4+1),FALSE)*$E747</f>
        <v>364288.26544734108</v>
      </c>
      <c r="P743" s="5">
        <f>VLOOKUP(CONCATENATE($F743," ",$G743),AllocFactorMatrix,(P$4+1),FALSE)*$E747</f>
        <v>67848.713953988117</v>
      </c>
      <c r="Q743" s="5">
        <f>VLOOKUP(CONCATENATE($F743," ",$G743),AllocFactorMatrix,(Q$4+1),FALSE)*$E747</f>
        <v>0</v>
      </c>
      <c r="R743" s="5">
        <f>VLOOKUP(CONCATENATE($F743," ",$G743),AllocFactorMatrix,(R$4+1),FALSE)*$E747</f>
        <v>0</v>
      </c>
      <c r="S743" s="5">
        <f t="shared" si="403"/>
        <v>432136.97940132918</v>
      </c>
      <c r="T743" s="5">
        <f>VLOOKUP(CONCATENATE($F743," ",$G743),AllocFactorMatrix,(T$4+1),FALSE)*$E747</f>
        <v>12986.652169404819</v>
      </c>
      <c r="U743" s="5">
        <f>VLOOKUP(CONCATENATE($F743," ",$G743),AllocFactorMatrix,(U$4+1),FALSE)*$E747</f>
        <v>209445.31269726204</v>
      </c>
      <c r="V743" s="5">
        <f>VLOOKUP(CONCATENATE($F743," ",$G743),AllocFactorMatrix,(V$4+1),FALSE)*$E747</f>
        <v>0</v>
      </c>
      <c r="W743" s="5">
        <f>VLOOKUP(CONCATENATE($F743," ",$G743),AllocFactorMatrix,(W$4+1),FALSE)*$E747</f>
        <v>0</v>
      </c>
      <c r="X743" s="5">
        <f t="shared" si="406"/>
        <v>222431.96486666685</v>
      </c>
      <c r="Y743" s="5">
        <f>VLOOKUP(CONCATENATE($F743," ",$G743),AllocFactorMatrix,(Y$4+1),FALSE)*$E747</f>
        <v>109849.65312366138</v>
      </c>
      <c r="Z743" s="5">
        <f>VLOOKUP(CONCATENATE($F743," ",$G743),AllocFactorMatrix,(Z$4+1),FALSE)*$E747</f>
        <v>1832.7222219660844</v>
      </c>
      <c r="AA743" s="5">
        <f t="shared" si="402"/>
        <v>111682.37534562747</v>
      </c>
      <c r="AB743" s="5">
        <f>VLOOKUP(CONCATENATE($F743," ",$G743),AllocFactorMatrix,(AB$4+1),FALSE)*$E747</f>
        <v>1484.812086716335</v>
      </c>
      <c r="AC743" s="5">
        <f>VLOOKUP(CONCATENATE($F743," ",$G743),AllocFactorMatrix,(AC$4+1),FALSE)*$E747</f>
        <v>5086.7599247799881</v>
      </c>
      <c r="AD743" s="5">
        <f>VLOOKUP(CONCATENATE($F743," ",$G743),AllocFactorMatrix,(AD$4+1),FALSE)*$E747</f>
        <v>1096.5423502490912</v>
      </c>
    </row>
    <row r="744" spans="4:30" hidden="1" outlineLevel="1">
      <c r="E744" s="55"/>
      <c r="F744" s="52" t="str">
        <f>F747</f>
        <v>RB_GUP_EPIS_D</v>
      </c>
      <c r="G744" s="55" t="str">
        <f>$G$12</f>
        <v>DISTSEC</v>
      </c>
      <c r="H744" s="4">
        <f t="shared" si="400"/>
        <v>2199279.4387775972</v>
      </c>
      <c r="I744" s="5">
        <f>VLOOKUP(CONCATENATE($F744," ",$G744),AllocFactorMatrix,(I$4+1),FALSE)*$E747</f>
        <v>1644404.4288563943</v>
      </c>
      <c r="J744" s="5">
        <f>VLOOKUP(CONCATENATE($F744," ",$G744),AllocFactorMatrix,(J$4+1),FALSE)*$E747</f>
        <v>79277.261602266095</v>
      </c>
      <c r="K744" s="5">
        <f>VLOOKUP(CONCATENATE($F744," ",$G744),AllocFactorMatrix,(K$4+1),FALSE)*$E747</f>
        <v>239212.53605614061</v>
      </c>
      <c r="L744" s="5">
        <f>VLOOKUP(CONCATENATE($F744," ",$G744),AllocFactorMatrix,(L$4+1),FALSE)*$E747</f>
        <v>0</v>
      </c>
      <c r="M744" s="5">
        <f>VLOOKUP(CONCATENATE($F744," ",$G744),AllocFactorMatrix,(M$4+1),FALSE)*$E747</f>
        <v>0</v>
      </c>
      <c r="N744" s="5">
        <f t="shared" si="401"/>
        <v>239212.53605614061</v>
      </c>
      <c r="O744" s="5">
        <f>VLOOKUP(CONCATENATE($F744," ",$G744),AllocFactorMatrix,(O$4+1),FALSE)*$E747</f>
        <v>152427.15904710453</v>
      </c>
      <c r="P744" s="5">
        <f>VLOOKUP(CONCATENATE($F744," ",$G744),AllocFactorMatrix,(P$4+1),FALSE)*$E747</f>
        <v>0</v>
      </c>
      <c r="Q744" s="5">
        <f>VLOOKUP(CONCATENATE($F744," ",$G744),AllocFactorMatrix,(Q$4+1),FALSE)*$E747</f>
        <v>0</v>
      </c>
      <c r="R744" s="5">
        <f>VLOOKUP(CONCATENATE($F744," ",$G744),AllocFactorMatrix,(R$4+1),FALSE)*$E747</f>
        <v>0</v>
      </c>
      <c r="S744" s="5">
        <f t="shared" si="403"/>
        <v>152427.15904710453</v>
      </c>
      <c r="T744" s="5">
        <f>VLOOKUP(CONCATENATE($F744," ",$G744),AllocFactorMatrix,(T$4+1),FALSE)*$E747</f>
        <v>4121.3106088167397</v>
      </c>
      <c r="U744" s="5">
        <f>VLOOKUP(CONCATENATE($F744," ",$G744),AllocFactorMatrix,(U$4+1),FALSE)*$E747</f>
        <v>0</v>
      </c>
      <c r="V744" s="5">
        <f>VLOOKUP(CONCATENATE($F744," ",$G744),AllocFactorMatrix,(V$4+1),FALSE)*$E747</f>
        <v>0</v>
      </c>
      <c r="W744" s="5">
        <f>VLOOKUP(CONCATENATE($F744," ",$G744),AllocFactorMatrix,(W$4+1),FALSE)*$E747</f>
        <v>0</v>
      </c>
      <c r="X744" s="5">
        <f t="shared" si="406"/>
        <v>4121.3106088167397</v>
      </c>
      <c r="Y744" s="5">
        <f>VLOOKUP(CONCATENATE($F744," ",$G744),AllocFactorMatrix,(Y$4+1),FALSE)*$E747</f>
        <v>56221.857209132322</v>
      </c>
      <c r="Z744" s="5">
        <f>VLOOKUP(CONCATENATE($F744," ",$G744),AllocFactorMatrix,(Z$4+1),FALSE)*$E747</f>
        <v>0</v>
      </c>
      <c r="AA744" s="5">
        <f t="shared" si="402"/>
        <v>56221.857209132322</v>
      </c>
      <c r="AB744" s="5">
        <f>VLOOKUP(CONCATENATE($F744," ",$G744),AllocFactorMatrix,(AB$4+1),FALSE)*$E747</f>
        <v>583.4160208488305</v>
      </c>
      <c r="AC744" s="5">
        <f>VLOOKUP(CONCATENATE($F744," ",$G744),AllocFactorMatrix,(AC$4+1),FALSE)*$E747</f>
        <v>19809.217815590298</v>
      </c>
      <c r="AD744" s="5">
        <f>VLOOKUP(CONCATENATE($F744," ",$G744),AllocFactorMatrix,(AD$4+1),FALSE)*$E747</f>
        <v>3222.2515613035412</v>
      </c>
    </row>
    <row r="745" spans="4:30" hidden="1" outlineLevel="1">
      <c r="E745" s="55"/>
      <c r="F745" s="52" t="str">
        <f>F747</f>
        <v>RB_GUP_EPIS_D</v>
      </c>
      <c r="G745" s="55" t="str">
        <f>$G$13</f>
        <v>ENERGY</v>
      </c>
      <c r="H745" s="4">
        <f t="shared" si="400"/>
        <v>0</v>
      </c>
      <c r="I745" s="5">
        <f>VLOOKUP(CONCATENATE($F745," ",$G745),AllocFactorMatrix,(I$4+1),FALSE)*$E747</f>
        <v>0</v>
      </c>
      <c r="J745" s="5">
        <f>VLOOKUP(CONCATENATE($F745," ",$G745),AllocFactorMatrix,(J$4+1),FALSE)*$E747</f>
        <v>0</v>
      </c>
      <c r="K745" s="5">
        <f>VLOOKUP(CONCATENATE($F745," ",$G745),AllocFactorMatrix,(K$4+1),FALSE)*$E747</f>
        <v>0</v>
      </c>
      <c r="L745" s="5">
        <f>VLOOKUP(CONCATENATE($F745," ",$G745),AllocFactorMatrix,(L$4+1),FALSE)*$E747</f>
        <v>0</v>
      </c>
      <c r="M745" s="5">
        <f>VLOOKUP(CONCATENATE($F745," ",$G745),AllocFactorMatrix,(M$4+1),FALSE)*$E747</f>
        <v>0</v>
      </c>
      <c r="N745" s="5">
        <f t="shared" si="401"/>
        <v>0</v>
      </c>
      <c r="O745" s="5">
        <f>VLOOKUP(CONCATENATE($F745," ",$G745),AllocFactorMatrix,(O$4+1),FALSE)*$E747</f>
        <v>0</v>
      </c>
      <c r="P745" s="5">
        <f>VLOOKUP(CONCATENATE($F745," ",$G745),AllocFactorMatrix,(P$4+1),FALSE)*$E747</f>
        <v>0</v>
      </c>
      <c r="Q745" s="5">
        <f>VLOOKUP(CONCATENATE($F745," ",$G745),AllocFactorMatrix,(Q$4+1),FALSE)*$E747</f>
        <v>0</v>
      </c>
      <c r="R745" s="5">
        <f>VLOOKUP(CONCATENATE($F745," ",$G745),AllocFactorMatrix,(R$4+1),FALSE)*$E747</f>
        <v>0</v>
      </c>
      <c r="S745" s="5">
        <f t="shared" si="403"/>
        <v>0</v>
      </c>
      <c r="T745" s="5">
        <f>VLOOKUP(CONCATENATE($F745," ",$G745),AllocFactorMatrix,(T$4+1),FALSE)*$E747</f>
        <v>0</v>
      </c>
      <c r="U745" s="5">
        <f>VLOOKUP(CONCATENATE($F745," ",$G745),AllocFactorMatrix,(U$4+1),FALSE)*$E747</f>
        <v>0</v>
      </c>
      <c r="V745" s="5">
        <f>VLOOKUP(CONCATENATE($F745," ",$G745),AllocFactorMatrix,(V$4+1),FALSE)*$E747</f>
        <v>0</v>
      </c>
      <c r="W745" s="5">
        <f>VLOOKUP(CONCATENATE($F745," ",$G745),AllocFactorMatrix,(W$4+1),FALSE)*$E747</f>
        <v>0</v>
      </c>
      <c r="X745" s="5">
        <f t="shared" si="406"/>
        <v>0</v>
      </c>
      <c r="Y745" s="5">
        <f>VLOOKUP(CONCATENATE($F745," ",$G745),AllocFactorMatrix,(Y$4+1),FALSE)*$E747</f>
        <v>0</v>
      </c>
      <c r="Z745" s="5">
        <f>VLOOKUP(CONCATENATE($F745," ",$G745),AllocFactorMatrix,(Z$4+1),FALSE)*$E747</f>
        <v>0</v>
      </c>
      <c r="AA745" s="5">
        <f t="shared" si="402"/>
        <v>0</v>
      </c>
      <c r="AB745" s="5">
        <f>VLOOKUP(CONCATENATE($F745," ",$G745),AllocFactorMatrix,(AB$4+1),FALSE)*$E747</f>
        <v>0</v>
      </c>
      <c r="AC745" s="5">
        <f>VLOOKUP(CONCATENATE($F745," ",$G745),AllocFactorMatrix,(AC$4+1),FALSE)*$E747</f>
        <v>0</v>
      </c>
      <c r="AD745" s="5">
        <f>VLOOKUP(CONCATENATE($F745," ",$G745),AllocFactorMatrix,(AD$4+1),FALSE)*$E747</f>
        <v>0</v>
      </c>
    </row>
    <row r="746" spans="4:30" hidden="1" outlineLevel="1">
      <c r="E746" s="55"/>
      <c r="F746" s="52" t="str">
        <f>F747</f>
        <v>RB_GUP_EPIS_D</v>
      </c>
      <c r="G746" s="55" t="str">
        <f>$G$14</f>
        <v>CUSTOMER</v>
      </c>
      <c r="H746" s="4">
        <f t="shared" si="400"/>
        <v>1033391.704755828</v>
      </c>
      <c r="I746" s="5">
        <f>VLOOKUP(CONCATENATE($F746," ",$G746),AllocFactorMatrix,(I$4+1),FALSE)*$E747</f>
        <v>470355.80292641238</v>
      </c>
      <c r="J746" s="5">
        <f>VLOOKUP(CONCATENATE($F746," ",$G746),AllocFactorMatrix,(J$4+1),FALSE)*$E747</f>
        <v>126617.00632699124</v>
      </c>
      <c r="K746" s="5">
        <f>VLOOKUP(CONCATENATE($F746," ",$G746),AllocFactorMatrix,(K$4+1),FALSE)*$E747</f>
        <v>35916.906687617055</v>
      </c>
      <c r="L746" s="5">
        <f>VLOOKUP(CONCATENATE($F746," ",$G746),AllocFactorMatrix,(L$4+1),FALSE)*$E747</f>
        <v>11880.075555921179</v>
      </c>
      <c r="M746" s="5">
        <f>VLOOKUP(CONCATENATE($F746," ",$G746),AllocFactorMatrix,(M$4+1),FALSE)*$E747</f>
        <v>1929.7054700631097</v>
      </c>
      <c r="N746" s="5">
        <f t="shared" si="401"/>
        <v>49726.68771360135</v>
      </c>
      <c r="O746" s="5">
        <f>VLOOKUP(CONCATENATE($F746," ",$G746),AllocFactorMatrix,(O$4+1),FALSE)*$E747</f>
        <v>10371.471012148071</v>
      </c>
      <c r="P746" s="5">
        <f>VLOOKUP(CONCATENATE($F746," ",$G746),AllocFactorMatrix,(P$4+1),FALSE)*$E747</f>
        <v>3084.6066621708928</v>
      </c>
      <c r="Q746" s="5">
        <f>VLOOKUP(CONCATENATE($F746," ",$G746),AllocFactorMatrix,(Q$4+1),FALSE)*$E747</f>
        <v>6723.3787433048929</v>
      </c>
      <c r="R746" s="5">
        <f>VLOOKUP(CONCATENATE($F746," ",$G746),AllocFactorMatrix,(R$4+1),FALSE)*$E747</f>
        <v>1181.6591662810636</v>
      </c>
      <c r="S746" s="5">
        <f t="shared" si="403"/>
        <v>21361.115583904921</v>
      </c>
      <c r="T746" s="5">
        <f>VLOOKUP(CONCATENATE($F746," ",$G746),AllocFactorMatrix,(T$4+1),FALSE)*$E747</f>
        <v>71.358554717491273</v>
      </c>
      <c r="U746" s="5">
        <f>VLOOKUP(CONCATENATE($F746," ",$G746),AllocFactorMatrix,(U$4+1),FALSE)*$E747</f>
        <v>1829.851656042593</v>
      </c>
      <c r="V746" s="5">
        <f>VLOOKUP(CONCATENATE($F746," ",$G746),AllocFactorMatrix,(V$4+1),FALSE)*$E747</f>
        <v>9887.3148434334416</v>
      </c>
      <c r="W746" s="5">
        <f>VLOOKUP(CONCATENATE($F746," ",$G746),AllocFactorMatrix,(W$4+1),FALSE)*$E747</f>
        <v>1772.4923820545268</v>
      </c>
      <c r="X746" s="5">
        <f t="shared" si="406"/>
        <v>13561.017436248052</v>
      </c>
      <c r="Y746" s="5">
        <f>VLOOKUP(CONCATENATE($F746," ",$G746),AllocFactorMatrix,(Y$4+1),FALSE)*$E747</f>
        <v>2872.1582152649694</v>
      </c>
      <c r="Z746" s="5">
        <f>VLOOKUP(CONCATENATE($F746," ",$G746),AllocFactorMatrix,(Z$4+1),FALSE)*$E747</f>
        <v>52.280853149857258</v>
      </c>
      <c r="AA746" s="5">
        <f t="shared" si="402"/>
        <v>2924.4390684148266</v>
      </c>
      <c r="AB746" s="5">
        <f>VLOOKUP(CONCATENATE($F746," ",$G746),AllocFactorMatrix,(AB$4+1),FALSE)*$E747</f>
        <v>53.00153063197704</v>
      </c>
      <c r="AC746" s="5">
        <f>VLOOKUP(CONCATENATE($F746," ",$G746),AllocFactorMatrix,(AC$4+1),FALSE)*$E747</f>
        <v>311306.43398335628</v>
      </c>
      <c r="AD746" s="5">
        <f>VLOOKUP(CONCATENATE($F746," ",$G746),AllocFactorMatrix,(AD$4+1),FALSE)*$E747</f>
        <v>37486.200186266848</v>
      </c>
    </row>
    <row r="747" spans="4:30" collapsed="1">
      <c r="D747" s="1" t="s">
        <v>9</v>
      </c>
      <c r="E747" s="61">
        <v>7479716</v>
      </c>
      <c r="F747" s="10" t="s">
        <v>66</v>
      </c>
      <c r="G747" s="55" t="str">
        <f>$G$15</f>
        <v>TOTAL</v>
      </c>
      <c r="H747" s="4">
        <f t="shared" si="400"/>
        <v>7479715.9999999972</v>
      </c>
      <c r="I747" s="5">
        <f>VLOOKUP(CONCATENATE($F747," ",$G747),AllocFactorMatrix,(I$4+1),FALSE)*$E747</f>
        <v>4953241.4480623174</v>
      </c>
      <c r="J747" s="5">
        <f>VLOOKUP(CONCATENATE($F747," ",$G747),AllocFactorMatrix,(J$4+1),FALSE)*$E747</f>
        <v>339692.86250460887</v>
      </c>
      <c r="K747" s="5">
        <f>VLOOKUP(CONCATENATE($F747," ",$G747),AllocFactorMatrix,(K$4+1),FALSE)*$E747</f>
        <v>760960.35131635738</v>
      </c>
      <c r="L747" s="5">
        <f>VLOOKUP(CONCATENATE($F747," ",$G747),AllocFactorMatrix,(L$4+1),FALSE)*$E747</f>
        <v>26894.778619663863</v>
      </c>
      <c r="M747" s="5">
        <f>VLOOKUP(CONCATENATE($F747," ",$G747),AllocFactorMatrix,(M$4+1),FALSE)*$E747</f>
        <v>1929.7054700631097</v>
      </c>
      <c r="N747" s="5">
        <f t="shared" si="401"/>
        <v>789784.83540608443</v>
      </c>
      <c r="O747" s="5">
        <f>VLOOKUP(CONCATENATE($F747," ",$G747),AllocFactorMatrix,(O$4+1),FALSE)*$E747</f>
        <v>527086.89550659375</v>
      </c>
      <c r="P747" s="5">
        <f>VLOOKUP(CONCATENATE($F747," ",$G747),AllocFactorMatrix,(P$4+1),FALSE)*$E747</f>
        <v>70933.320616159006</v>
      </c>
      <c r="Q747" s="5">
        <f>VLOOKUP(CONCATENATE($F747," ",$G747),AllocFactorMatrix,(Q$4+1),FALSE)*$E747</f>
        <v>6723.3787433048929</v>
      </c>
      <c r="R747" s="5">
        <f>VLOOKUP(CONCATENATE($F747," ",$G747),AllocFactorMatrix,(R$4+1),FALSE)*$E747</f>
        <v>1181.6591662810636</v>
      </c>
      <c r="S747" s="5">
        <f t="shared" si="403"/>
        <v>605925.25403233874</v>
      </c>
      <c r="T747" s="5">
        <f>VLOOKUP(CONCATENATE($F747," ",$G747),AllocFactorMatrix,(T$4+1),FALSE)*$E747</f>
        <v>17179.321332939053</v>
      </c>
      <c r="U747" s="5">
        <f>VLOOKUP(CONCATENATE($F747," ",$G747),AllocFactorMatrix,(U$4+1),FALSE)*$E747</f>
        <v>211275.16435330463</v>
      </c>
      <c r="V747" s="5">
        <f>VLOOKUP(CONCATENATE($F747," ",$G747),AllocFactorMatrix,(V$4+1),FALSE)*$E747</f>
        <v>9887.3148434334416</v>
      </c>
      <c r="W747" s="5">
        <f>VLOOKUP(CONCATENATE($F747," ",$G747),AllocFactorMatrix,(W$4+1),FALSE)*$E747</f>
        <v>1772.4923820545268</v>
      </c>
      <c r="X747" s="5">
        <f t="shared" si="406"/>
        <v>240114.29291173167</v>
      </c>
      <c r="Y747" s="5">
        <f>VLOOKUP(CONCATENATE($F747," ",$G747),AllocFactorMatrix,(Y$4+1),FALSE)*$E747</f>
        <v>168943.66854805869</v>
      </c>
      <c r="Z747" s="5">
        <f>VLOOKUP(CONCATENATE($F747," ",$G747),AllocFactorMatrix,(Z$4+1),FALSE)*$E747</f>
        <v>1885.0030751159416</v>
      </c>
      <c r="AA747" s="5">
        <f t="shared" si="402"/>
        <v>170828.67162317462</v>
      </c>
      <c r="AB747" s="5">
        <f>VLOOKUP(CONCATENATE($F747," ",$G747),AllocFactorMatrix,(AB$4+1),FALSE)*$E747</f>
        <v>2121.2296381971428</v>
      </c>
      <c r="AC747" s="5">
        <f>VLOOKUP(CONCATENATE($F747," ",$G747),AllocFactorMatrix,(AC$4+1),FALSE)*$E747</f>
        <v>336202.41172372655</v>
      </c>
      <c r="AD747" s="5">
        <f>VLOOKUP(CONCATENATE($F747," ",$G747),AllocFactorMatrix,(AD$4+1),FALSE)*$E747</f>
        <v>41804.994097819479</v>
      </c>
    </row>
    <row r="748" spans="4:30" hidden="1" outlineLevel="1">
      <c r="E748" s="55"/>
      <c r="F748" s="52" t="str">
        <f>F755</f>
        <v>RB_GUP_EPIS_G</v>
      </c>
      <c r="G748" s="55" t="str">
        <f>$G$8</f>
        <v>PRODUCTION</v>
      </c>
      <c r="H748" s="4">
        <f t="shared" ca="1" si="400"/>
        <v>1387670.3142473558</v>
      </c>
      <c r="I748" s="5">
        <f ca="1">VLOOKUP(CONCATENATE($F748," ",$G748),AllocFactorMatrix,(I$4+1),FALSE)*$E755</f>
        <v>683542.79316022899</v>
      </c>
      <c r="J748" s="5">
        <f ca="1">VLOOKUP(CONCATENATE($F748," ",$G748),AllocFactorMatrix,(J$4+1),FALSE)*$E755</f>
        <v>33789.96271740977</v>
      </c>
      <c r="K748" s="5">
        <f ca="1">VLOOKUP(CONCATENATE($F748," ",$G748),AllocFactorMatrix,(K$4+1),FALSE)*$E755</f>
        <v>123770.69690457427</v>
      </c>
      <c r="L748" s="5">
        <f ca="1">VLOOKUP(CONCATENATE($F748," ",$G748),AllocFactorMatrix,(L$4+1),FALSE)*$E755</f>
        <v>3895.862103353586</v>
      </c>
      <c r="M748" s="5">
        <f ca="1">VLOOKUP(CONCATENATE($F748," ",$G748),AllocFactorMatrix,(M$4+1),FALSE)*$E755</f>
        <v>365.34148194673156</v>
      </c>
      <c r="N748" s="5">
        <f t="shared" ca="1" si="401"/>
        <v>128031.90048987459</v>
      </c>
      <c r="O748" s="5">
        <f ca="1">VLOOKUP(CONCATENATE($F748," ",$G748),AllocFactorMatrix,(O$4+1),FALSE)*$E755</f>
        <v>94084.983511523125</v>
      </c>
      <c r="P748" s="5">
        <f ca="1">VLOOKUP(CONCATENATE($F748," ",$G748),AllocFactorMatrix,(P$4+1),FALSE)*$E755</f>
        <v>17530.773495228943</v>
      </c>
      <c r="Q748" s="5">
        <f ca="1">VLOOKUP(CONCATENATE($F748," ",$G748),AllocFactorMatrix,(Q$4+1),FALSE)*$E755</f>
        <v>7921.8301194830638</v>
      </c>
      <c r="R748" s="5">
        <f ca="1">VLOOKUP(CONCATENATE($F748," ",$G748),AllocFactorMatrix,(R$4+1),FALSE)*$E755</f>
        <v>356.23584538034703</v>
      </c>
      <c r="S748" s="5">
        <f t="shared" ca="1" si="403"/>
        <v>119893.82297161547</v>
      </c>
      <c r="T748" s="5">
        <f ca="1">VLOOKUP(CONCATENATE($F748," ",$G748),AllocFactorMatrix,(T$4+1),FALSE)*$E755</f>
        <v>3286.6294575733045</v>
      </c>
      <c r="U748" s="5">
        <f ca="1">VLOOKUP(CONCATENATE($F748," ",$G748),AllocFactorMatrix,(U$4+1),FALSE)*$E755</f>
        <v>53785.131091203089</v>
      </c>
      <c r="V748" s="5">
        <f ca="1">VLOOKUP(CONCATENATE($F748," ",$G748),AllocFactorMatrix,(V$4+1),FALSE)*$E755</f>
        <v>284255.92909550958</v>
      </c>
      <c r="W748" s="5">
        <f ca="1">VLOOKUP(CONCATENATE($F748," ",$G748),AllocFactorMatrix,(W$4+1),FALSE)*$E755</f>
        <v>51331.909461857103</v>
      </c>
      <c r="X748" s="5">
        <f ca="1">SUBTOTAL(9,T748:W748)</f>
        <v>392659.59910614305</v>
      </c>
      <c r="Y748" s="5">
        <f ca="1">VLOOKUP(CONCATENATE($F748," ",$G748),AllocFactorMatrix,(Y$4+1),FALSE)*$E755</f>
        <v>28893.349142288018</v>
      </c>
      <c r="Z748" s="5">
        <f ca="1">VLOOKUP(CONCATENATE($F748," ",$G748),AllocFactorMatrix,(Z$4+1),FALSE)*$E755</f>
        <v>483.95255377670838</v>
      </c>
      <c r="AA748" s="5">
        <f t="shared" ca="1" si="402"/>
        <v>29377.301696064726</v>
      </c>
      <c r="AB748" s="5">
        <f ca="1">VLOOKUP(CONCATENATE($F748," ",$G748),AllocFactorMatrix,(AB$4+1),FALSE)*$E755</f>
        <v>374.93410601906947</v>
      </c>
      <c r="AC748" s="5">
        <f ca="1">VLOOKUP(CONCATENATE($F748," ",$G748),AllocFactorMatrix,(AC$4+1),FALSE)*$E755</f>
        <v>0</v>
      </c>
      <c r="AD748" s="5">
        <f ca="1">VLOOKUP(CONCATENATE($F748," ",$G748),AllocFactorMatrix,(AD$4+1),FALSE)*$E755</f>
        <v>0</v>
      </c>
    </row>
    <row r="749" spans="4:30" hidden="1" outlineLevel="1">
      <c r="E749" s="55"/>
      <c r="F749" s="52" t="str">
        <f>F755</f>
        <v>RB_GUP_EPIS_G</v>
      </c>
      <c r="G749" s="55" t="str">
        <f>$G$9</f>
        <v>BULKTRAN</v>
      </c>
      <c r="H749" s="4">
        <f t="shared" ca="1" si="400"/>
        <v>5070.2949833688135</v>
      </c>
      <c r="I749" s="5">
        <f ca="1">VLOOKUP(CONCATENATE($F749," ",$G749),AllocFactorMatrix,(I$4+1),FALSE)*$E755</f>
        <v>2497.5410654064294</v>
      </c>
      <c r="J749" s="5">
        <f ca="1">VLOOKUP(CONCATENATE($F749," ",$G749),AllocFactorMatrix,(J$4+1),FALSE)*$E755</f>
        <v>123.46237913666491</v>
      </c>
      <c r="K749" s="5">
        <f ca="1">VLOOKUP(CONCATENATE($F749," ",$G749),AllocFactorMatrix,(K$4+1),FALSE)*$E755</f>
        <v>452.23561905170351</v>
      </c>
      <c r="L749" s="5">
        <f ca="1">VLOOKUP(CONCATENATE($F749," ",$G749),AllocFactorMatrix,(L$4+1),FALSE)*$E755</f>
        <v>14.234771671428364</v>
      </c>
      <c r="M749" s="5">
        <f ca="1">VLOOKUP(CONCATENATE($F749," ",$G749),AllocFactorMatrix,(M$4+1),FALSE)*$E755</f>
        <v>1.3348913384630119</v>
      </c>
      <c r="N749" s="5">
        <f t="shared" ca="1" si="401"/>
        <v>467.80528206159488</v>
      </c>
      <c r="O749" s="5">
        <f ca="1">VLOOKUP(CONCATENATE($F749," ",$G749),AllocFactorMatrix,(O$4+1),FALSE)*$E755</f>
        <v>343.76942059724701</v>
      </c>
      <c r="P749" s="5">
        <f ca="1">VLOOKUP(CONCATENATE($F749," ",$G749),AllocFactorMatrix,(P$4+1),FALSE)*$E755</f>
        <v>64.054258417745544</v>
      </c>
      <c r="Q749" s="5">
        <f ca="1">VLOOKUP(CONCATENATE($F749," ",$G749),AllocFactorMatrix,(Q$4+1),FALSE)*$E755</f>
        <v>28.944926688656714</v>
      </c>
      <c r="R749" s="5">
        <f ca="1">VLOOKUP(CONCATENATE($F749," ",$G749),AllocFactorMatrix,(R$4+1),FALSE)*$E755</f>
        <v>1.301620998290058</v>
      </c>
      <c r="S749" s="5">
        <f t="shared" ca="1" si="403"/>
        <v>438.0702267019393</v>
      </c>
      <c r="T749" s="5">
        <f ca="1">VLOOKUP(CONCATENATE($F749," ",$G749),AllocFactorMatrix,(T$4+1),FALSE)*$E755</f>
        <v>12.008746371406238</v>
      </c>
      <c r="U749" s="5">
        <f ca="1">VLOOKUP(CONCATENATE($F749," ",$G749),AllocFactorMatrix,(U$4+1),FALSE)*$E755</f>
        <v>196.52108829572492</v>
      </c>
      <c r="V749" s="5">
        <f ca="1">VLOOKUP(CONCATENATE($F749," ",$G749),AllocFactorMatrix,(V$4+1),FALSE)*$E755</f>
        <v>1038.6194735797271</v>
      </c>
      <c r="W749" s="5">
        <f ca="1">VLOOKUP(CONCATENATE($F749," ",$G749),AllocFactorMatrix,(W$4+1),FALSE)*$E755</f>
        <v>187.5574625752229</v>
      </c>
      <c r="X749" s="5">
        <f t="shared" ref="X749:X755" ca="1" si="407">SUBTOTAL(9,T749:W749)</f>
        <v>1434.7067708220811</v>
      </c>
      <c r="Y749" s="5">
        <f ca="1">VLOOKUP(CONCATENATE($F749," ",$G749),AllocFactorMatrix,(Y$4+1),FALSE)*$E755</f>
        <v>105.57104357191932</v>
      </c>
      <c r="Z749" s="5">
        <f ca="1">VLOOKUP(CONCATENATE($F749," ",$G749),AllocFactorMatrix,(Z$4+1),FALSE)*$E755</f>
        <v>1.7682746257589668</v>
      </c>
      <c r="AA749" s="5">
        <f t="shared" ca="1" si="402"/>
        <v>107.33931819767828</v>
      </c>
      <c r="AB749" s="5">
        <f ca="1">VLOOKUP(CONCATENATE($F749," ",$G749),AllocFactorMatrix,(AB$4+1),FALSE)*$E755</f>
        <v>1.3699410424250782</v>
      </c>
      <c r="AC749" s="5">
        <f ca="1">VLOOKUP(CONCATENATE($F749," ",$G749),AllocFactorMatrix,(AC$4+1),FALSE)*$E755</f>
        <v>0</v>
      </c>
      <c r="AD749" s="5">
        <f ca="1">VLOOKUP(CONCATENATE($F749," ",$G749),AllocFactorMatrix,(AD$4+1),FALSE)*$E755</f>
        <v>0</v>
      </c>
    </row>
    <row r="750" spans="4:30" hidden="1" outlineLevel="1">
      <c r="E750" s="55"/>
      <c r="F750" s="52" t="str">
        <f>F755</f>
        <v>RB_GUP_EPIS_G</v>
      </c>
      <c r="G750" s="55" t="str">
        <f>$G$10</f>
        <v>SUBTRAN</v>
      </c>
      <c r="H750" s="4">
        <f t="shared" ca="1" si="400"/>
        <v>1115.2545876557244</v>
      </c>
      <c r="I750" s="5">
        <f ca="1">VLOOKUP(CONCATENATE($F750," ",$G750),AllocFactorMatrix,(I$4+1),FALSE)*$E755</f>
        <v>542.98113747540401</v>
      </c>
      <c r="J750" s="5">
        <f ca="1">VLOOKUP(CONCATENATE($F750," ",$G750),AllocFactorMatrix,(J$4+1),FALSE)*$E755</f>
        <v>26.20497999822129</v>
      </c>
      <c r="K750" s="5">
        <f ca="1">VLOOKUP(CONCATENATE($F750," ",$G750),AllocFactorMatrix,(K$4+1),FALSE)*$E755</f>
        <v>95.332435930990002</v>
      </c>
      <c r="L750" s="5">
        <f ca="1">VLOOKUP(CONCATENATE($F750," ",$G750),AllocFactorMatrix,(L$4+1),FALSE)*$E755</f>
        <v>2.9447292497156643</v>
      </c>
      <c r="M750" s="5">
        <f ca="1">VLOOKUP(CONCATENATE($F750," ",$G750),AllocFactorMatrix,(M$4+1),FALSE)*$E755</f>
        <v>0.36675045434991793</v>
      </c>
      <c r="N750" s="5">
        <f t="shared" ca="1" si="401"/>
        <v>98.643915635055578</v>
      </c>
      <c r="O750" s="5">
        <f ca="1">VLOOKUP(CONCATENATE($F750," ",$G750),AllocFactorMatrix,(O$4+1),FALSE)*$E755</f>
        <v>72.02514537420555</v>
      </c>
      <c r="P750" s="5">
        <f ca="1">VLOOKUP(CONCATENATE($F750," ",$G750),AllocFactorMatrix,(P$4+1),FALSE)*$E755</f>
        <v>13.389390518111851</v>
      </c>
      <c r="Q750" s="5">
        <f ca="1">VLOOKUP(CONCATENATE($F750," ",$G750),AllocFactorMatrix,(Q$4+1),FALSE)*$E755</f>
        <v>7.9668468980294707</v>
      </c>
      <c r="R750" s="5">
        <f ca="1">VLOOKUP(CONCATENATE($F750," ",$G750),AllocFactorMatrix,(R$4+1),FALSE)*$E755</f>
        <v>0</v>
      </c>
      <c r="S750" s="5">
        <f t="shared" ca="1" si="403"/>
        <v>93.381382790346876</v>
      </c>
      <c r="T750" s="5">
        <f ca="1">VLOOKUP(CONCATENATE($F750," ",$G750),AllocFactorMatrix,(T$4+1),FALSE)*$E755</f>
        <v>2.5149944054732183</v>
      </c>
      <c r="U750" s="5">
        <f ca="1">VLOOKUP(CONCATENATE($F750," ",$G750),AllocFactorMatrix,(U$4+1),FALSE)*$E755</f>
        <v>41.171894340223865</v>
      </c>
      <c r="V750" s="5">
        <f ca="1">VLOOKUP(CONCATENATE($F750," ",$G750),AllocFactorMatrix,(V$4+1),FALSE)*$E755</f>
        <v>286.83154076852111</v>
      </c>
      <c r="W750" s="5">
        <f ca="1">VLOOKUP(CONCATENATE($F750," ",$G750),AllocFactorMatrix,(W$4+1),FALSE)*$E755</f>
        <v>0</v>
      </c>
      <c r="X750" s="5">
        <f t="shared" ca="1" si="407"/>
        <v>330.51842951421821</v>
      </c>
      <c r="Y750" s="5">
        <f ca="1">VLOOKUP(CONCATENATE($F750," ",$G750),AllocFactorMatrix,(Y$4+1),FALSE)*$E755</f>
        <v>21.677458597174471</v>
      </c>
      <c r="Z750" s="5">
        <f ca="1">VLOOKUP(CONCATENATE($F750," ",$G750),AllocFactorMatrix,(Z$4+1),FALSE)*$E755</f>
        <v>0.36136382374905346</v>
      </c>
      <c r="AA750" s="5">
        <f t="shared" ca="1" si="402"/>
        <v>22.038822420923523</v>
      </c>
      <c r="AB750" s="5">
        <f ca="1">VLOOKUP(CONCATENATE($F750," ",$G750),AllocFactorMatrix,(AB$4+1),FALSE)*$E755</f>
        <v>0.28947293487934289</v>
      </c>
      <c r="AC750" s="5">
        <f ca="1">VLOOKUP(CONCATENATE($F750," ",$G750),AllocFactorMatrix,(AC$4+1),FALSE)*$E755</f>
        <v>0.98426986172868047</v>
      </c>
      <c r="AD750" s="5">
        <f ca="1">VLOOKUP(CONCATENATE($F750," ",$G750),AllocFactorMatrix,(AD$4+1),FALSE)*$E755</f>
        <v>0.21217702494697485</v>
      </c>
    </row>
    <row r="751" spans="4:30" hidden="1" outlineLevel="1">
      <c r="E751" s="55"/>
      <c r="F751" s="52" t="str">
        <f>F755</f>
        <v>RB_GUP_EPIS_G</v>
      </c>
      <c r="G751" s="55" t="str">
        <f>$G$11</f>
        <v>DISTPRI</v>
      </c>
      <c r="H751" s="4">
        <f t="shared" ca="1" si="400"/>
        <v>714541.91719198367</v>
      </c>
      <c r="I751" s="5">
        <f ca="1">VLOOKUP(CONCATENATE($F751," ",$G751),AllocFactorMatrix,(I$4+1),FALSE)*$E755</f>
        <v>477558.83884900011</v>
      </c>
      <c r="J751" s="5">
        <f ca="1">VLOOKUP(CONCATENATE($F751," ",$G751),AllocFactorMatrix,(J$4+1),FALSE)*$E755</f>
        <v>22510.87697835271</v>
      </c>
      <c r="K751" s="5">
        <f ca="1">VLOOKUP(CONCATENATE($F751," ",$G751),AllocFactorMatrix,(K$4+1),FALSE)*$E755</f>
        <v>81738.375876586608</v>
      </c>
      <c r="L751" s="5">
        <f ca="1">VLOOKUP(CONCATENATE($F751," ",$G751),AllocFactorMatrix,(L$4+1),FALSE)*$E755</f>
        <v>2526.1411347938956</v>
      </c>
      <c r="M751" s="5">
        <f ca="1">VLOOKUP(CONCATENATE($F751," ",$G751),AllocFactorMatrix,(M$4+1),FALSE)*$E755</f>
        <v>0</v>
      </c>
      <c r="N751" s="5">
        <f t="shared" ca="1" si="401"/>
        <v>84264.517011380507</v>
      </c>
      <c r="O751" s="5">
        <f ca="1">VLOOKUP(CONCATENATE($F751," ",$G751),AllocFactorMatrix,(O$4+1),FALSE)*$E755</f>
        <v>61289.495260911201</v>
      </c>
      <c r="P751" s="5">
        <f ca="1">VLOOKUP(CONCATENATE($F751," ",$G751),AllocFactorMatrix,(P$4+1),FALSE)*$E755</f>
        <v>11415.172616761069</v>
      </c>
      <c r="Q751" s="5">
        <f ca="1">VLOOKUP(CONCATENATE($F751," ",$G751),AllocFactorMatrix,(Q$4+1),FALSE)*$E755</f>
        <v>0</v>
      </c>
      <c r="R751" s="5">
        <f ca="1">VLOOKUP(CONCATENATE($F751," ",$G751),AllocFactorMatrix,(R$4+1),FALSE)*$E755</f>
        <v>0</v>
      </c>
      <c r="S751" s="5">
        <f t="shared" ca="1" si="403"/>
        <v>72704.667877672269</v>
      </c>
      <c r="T751" s="5">
        <f ca="1">VLOOKUP(CONCATENATE($F751," ",$G751),AllocFactorMatrix,(T$4+1),FALSE)*$E755</f>
        <v>2184.9327362066651</v>
      </c>
      <c r="U751" s="5">
        <f ca="1">VLOOKUP(CONCATENATE($F751," ",$G751),AllocFactorMatrix,(U$4+1),FALSE)*$E755</f>
        <v>35238.020868488566</v>
      </c>
      <c r="V751" s="5">
        <f ca="1">VLOOKUP(CONCATENATE($F751," ",$G751),AllocFactorMatrix,(V$4+1),FALSE)*$E755</f>
        <v>0</v>
      </c>
      <c r="W751" s="5">
        <f ca="1">VLOOKUP(CONCATENATE($F751," ",$G751),AllocFactorMatrix,(W$4+1),FALSE)*$E755</f>
        <v>0</v>
      </c>
      <c r="X751" s="5">
        <f t="shared" ca="1" si="407"/>
        <v>37422.953604695227</v>
      </c>
      <c r="Y751" s="5">
        <f ca="1">VLOOKUP(CONCATENATE($F751," ",$G751),AllocFactorMatrix,(Y$4+1),FALSE)*$E755</f>
        <v>18481.599417614525</v>
      </c>
      <c r="Z751" s="5">
        <f ca="1">VLOOKUP(CONCATENATE($F751," ",$G751),AllocFactorMatrix,(Z$4+1),FALSE)*$E755</f>
        <v>308.34542474164363</v>
      </c>
      <c r="AA751" s="5">
        <f t="shared" ca="1" si="402"/>
        <v>18789.94484235617</v>
      </c>
      <c r="AB751" s="5">
        <f ca="1">VLOOKUP(CONCATENATE($F751," ",$G751),AllocFactorMatrix,(AB$4+1),FALSE)*$E755</f>
        <v>249.81145972515355</v>
      </c>
      <c r="AC751" s="5">
        <f ca="1">VLOOKUP(CONCATENATE($F751," ",$G751),AllocFactorMatrix,(AC$4+1),FALSE)*$E755</f>
        <v>855.81935481878043</v>
      </c>
      <c r="AD751" s="5">
        <f ca="1">VLOOKUP(CONCATENATE($F751," ",$G751),AllocFactorMatrix,(AD$4+1),FALSE)*$E755</f>
        <v>184.4872139827271</v>
      </c>
    </row>
    <row r="752" spans="4:30" hidden="1" outlineLevel="1">
      <c r="E752" s="55"/>
      <c r="F752" s="52" t="str">
        <f>F755</f>
        <v>RB_GUP_EPIS_G</v>
      </c>
      <c r="G752" s="55" t="str">
        <f>$G$12</f>
        <v>DISTSEC</v>
      </c>
      <c r="H752" s="4">
        <f t="shared" ca="1" si="400"/>
        <v>294900.23780636513</v>
      </c>
      <c r="I752" s="5">
        <f ca="1">VLOOKUP(CONCATENATE($F752," ",$G752),AllocFactorMatrix,(I$4+1),FALSE)*$E755</f>
        <v>220497.33588612426</v>
      </c>
      <c r="J752" s="5">
        <f ca="1">VLOOKUP(CONCATENATE($F752," ",$G752),AllocFactorMatrix,(J$4+1),FALSE)*$E755</f>
        <v>10630.246837637033</v>
      </c>
      <c r="K752" s="5">
        <f ca="1">VLOOKUP(CONCATENATE($F752," ",$G752),AllocFactorMatrix,(K$4+1),FALSE)*$E755</f>
        <v>32075.884730877675</v>
      </c>
      <c r="L752" s="5">
        <f ca="1">VLOOKUP(CONCATENATE($F752," ",$G752),AllocFactorMatrix,(L$4+1),FALSE)*$E755</f>
        <v>0</v>
      </c>
      <c r="M752" s="5">
        <f ca="1">VLOOKUP(CONCATENATE($F752," ",$G752),AllocFactorMatrix,(M$4+1),FALSE)*$E755</f>
        <v>0</v>
      </c>
      <c r="N752" s="5">
        <f t="shared" ca="1" si="401"/>
        <v>32075.884730877675</v>
      </c>
      <c r="O752" s="5">
        <f ca="1">VLOOKUP(CONCATENATE($F752," ",$G752),AllocFactorMatrix,(O$4+1),FALSE)*$E755</f>
        <v>20438.878597493873</v>
      </c>
      <c r="P752" s="5">
        <f ca="1">VLOOKUP(CONCATENATE($F752," ",$G752),AllocFactorMatrix,(P$4+1),FALSE)*$E755</f>
        <v>0</v>
      </c>
      <c r="Q752" s="5">
        <f ca="1">VLOOKUP(CONCATENATE($F752," ",$G752),AllocFactorMatrix,(Q$4+1),FALSE)*$E755</f>
        <v>0</v>
      </c>
      <c r="R752" s="5">
        <f ca="1">VLOOKUP(CONCATENATE($F752," ",$G752),AllocFactorMatrix,(R$4+1),FALSE)*$E755</f>
        <v>0</v>
      </c>
      <c r="S752" s="5">
        <f t="shared" ca="1" si="403"/>
        <v>20438.878597493873</v>
      </c>
      <c r="T752" s="5">
        <f ca="1">VLOOKUP(CONCATENATE($F752," ",$G752),AllocFactorMatrix,(T$4+1),FALSE)*$E755</f>
        <v>552.62439923936256</v>
      </c>
      <c r="U752" s="5">
        <f ca="1">VLOOKUP(CONCATENATE($F752," ",$G752),AllocFactorMatrix,(U$4+1),FALSE)*$E755</f>
        <v>0</v>
      </c>
      <c r="V752" s="5">
        <f ca="1">VLOOKUP(CONCATENATE($F752," ",$G752),AllocFactorMatrix,(V$4+1),FALSE)*$E755</f>
        <v>0</v>
      </c>
      <c r="W752" s="5">
        <f ca="1">VLOOKUP(CONCATENATE($F752," ",$G752),AllocFactorMatrix,(W$4+1),FALSE)*$E755</f>
        <v>0</v>
      </c>
      <c r="X752" s="5">
        <f t="shared" ca="1" si="407"/>
        <v>552.62439923936256</v>
      </c>
      <c r="Y752" s="5">
        <f ca="1">VLOOKUP(CONCATENATE($F752," ",$G752),AllocFactorMatrix,(Y$4+1),FALSE)*$E755</f>
        <v>7538.7596357941793</v>
      </c>
      <c r="Z752" s="5">
        <f ca="1">VLOOKUP(CONCATENATE($F752," ",$G752),AllocFactorMatrix,(Z$4+1),FALSE)*$E755</f>
        <v>0</v>
      </c>
      <c r="AA752" s="5">
        <f t="shared" ca="1" si="402"/>
        <v>7538.7596357941793</v>
      </c>
      <c r="AB752" s="5">
        <f ca="1">VLOOKUP(CONCATENATE($F752," ",$G752),AllocFactorMatrix,(AB$4+1),FALSE)*$E755</f>
        <v>78.229951253485055</v>
      </c>
      <c r="AC752" s="5">
        <f ca="1">VLOOKUP(CONCATENATE($F752," ",$G752),AllocFactorMatrix,(AC$4+1),FALSE)*$E755</f>
        <v>2656.2077294837163</v>
      </c>
      <c r="AD752" s="5">
        <f ca="1">VLOOKUP(CONCATENATE($F752," ",$G752),AllocFactorMatrix,(AD$4+1),FALSE)*$E755</f>
        <v>432.07003846155601</v>
      </c>
    </row>
    <row r="753" spans="4:30" hidden="1" outlineLevel="1">
      <c r="E753" s="55"/>
      <c r="F753" s="52" t="str">
        <f>F755</f>
        <v>RB_GUP_EPIS_G</v>
      </c>
      <c r="G753" s="55" t="str">
        <f>$G$13</f>
        <v>ENERGY</v>
      </c>
      <c r="H753" s="4">
        <f t="shared" ca="1" si="400"/>
        <v>365310.52453955245</v>
      </c>
      <c r="I753" s="5">
        <f ca="1">VLOOKUP(CONCATENATE($F753," ",$G753),AllocFactorMatrix,(I$4+1),FALSE)*$E755</f>
        <v>137074.40460991362</v>
      </c>
      <c r="J753" s="5">
        <f ca="1">VLOOKUP(CONCATENATE($F753," ",$G753),AllocFactorMatrix,(J$4+1),FALSE)*$E755</f>
        <v>8883.3071653877614</v>
      </c>
      <c r="K753" s="5">
        <f ca="1">VLOOKUP(CONCATENATE($F753," ",$G753),AllocFactorMatrix,(K$4+1),FALSE)*$E755</f>
        <v>29804.458523515914</v>
      </c>
      <c r="L753" s="5">
        <f ca="1">VLOOKUP(CONCATENATE($F753," ",$G753),AllocFactorMatrix,(L$4+1),FALSE)*$E755</f>
        <v>947.2533549547893</v>
      </c>
      <c r="M753" s="5">
        <f ca="1">VLOOKUP(CONCATENATE($F753," ",$G753),AllocFactorMatrix,(M$4+1),FALSE)*$E755</f>
        <v>87.325685736219427</v>
      </c>
      <c r="N753" s="5">
        <f t="shared" ca="1" si="401"/>
        <v>30839.037564206923</v>
      </c>
      <c r="O753" s="5">
        <f ca="1">VLOOKUP(CONCATENATE($F753," ",$G753),AllocFactorMatrix,(O$4+1),FALSE)*$E755</f>
        <v>27173.140705213151</v>
      </c>
      <c r="P753" s="5">
        <f ca="1">VLOOKUP(CONCATENATE($F753," ",$G753),AllocFactorMatrix,(P$4+1),FALSE)*$E755</f>
        <v>5037.3774302537558</v>
      </c>
      <c r="Q753" s="5">
        <f ca="1">VLOOKUP(CONCATENATE($F753," ",$G753),AllocFactorMatrix,(Q$4+1),FALSE)*$E755</f>
        <v>2288.8553679629413</v>
      </c>
      <c r="R753" s="5">
        <f ca="1">VLOOKUP(CONCATENATE($F753," ",$G753),AllocFactorMatrix,(R$4+1),FALSE)*$E755</f>
        <v>106.05214091796408</v>
      </c>
      <c r="S753" s="5">
        <f t="shared" ca="1" si="403"/>
        <v>34605.425644347815</v>
      </c>
      <c r="T753" s="5">
        <f ca="1">VLOOKUP(CONCATENATE($F753," ",$G753),AllocFactorMatrix,(T$4+1),FALSE)*$E755</f>
        <v>1041.3262448223513</v>
      </c>
      <c r="U753" s="5">
        <f ca="1">VLOOKUP(CONCATENATE($F753," ",$G753),AllocFactorMatrix,(U$4+1),FALSE)*$E755</f>
        <v>18284.128869462729</v>
      </c>
      <c r="V753" s="5">
        <f ca="1">VLOOKUP(CONCATENATE($F753," ",$G753),AllocFactorMatrix,(V$4+1),FALSE)*$E755</f>
        <v>103809.69253694556</v>
      </c>
      <c r="W753" s="5">
        <f ca="1">VLOOKUP(CONCATENATE($F753," ",$G753),AllocFactorMatrix,(W$4+1),FALSE)*$E755</f>
        <v>19695.128305099766</v>
      </c>
      <c r="X753" s="5">
        <f t="shared" ca="1" si="407"/>
        <v>142830.27595633041</v>
      </c>
      <c r="Y753" s="5">
        <f ca="1">VLOOKUP(CONCATENATE($F753," ",$G753),AllocFactorMatrix,(Y$4+1),FALSE)*$E755</f>
        <v>7362.0229097825604</v>
      </c>
      <c r="Z753" s="5">
        <f ca="1">VLOOKUP(CONCATENATE($F753," ",$G753),AllocFactorMatrix,(Z$4+1),FALSE)*$E755</f>
        <v>119.8419967694627</v>
      </c>
      <c r="AA753" s="5">
        <f t="shared" ca="1" si="402"/>
        <v>7481.8649065520231</v>
      </c>
      <c r="AB753" s="5">
        <f ca="1">VLOOKUP(CONCATENATE($F753," ",$G753),AllocFactorMatrix,(AB$4+1),FALSE)*$E755</f>
        <v>133.67410725993949</v>
      </c>
      <c r="AC753" s="5">
        <f ca="1">VLOOKUP(CONCATENATE($F753," ",$G753),AllocFactorMatrix,(AC$4+1),FALSE)*$E755</f>
        <v>2890.5235690044487</v>
      </c>
      <c r="AD753" s="5">
        <f ca="1">VLOOKUP(CONCATENATE($F753," ",$G753),AllocFactorMatrix,(AD$4+1),FALSE)*$E755</f>
        <v>572.0110165495131</v>
      </c>
    </row>
    <row r="754" spans="4:30" hidden="1" outlineLevel="1">
      <c r="E754" s="55"/>
      <c r="F754" s="52" t="str">
        <f>F755</f>
        <v>RB_GUP_EPIS_G</v>
      </c>
      <c r="G754" s="55" t="str">
        <f>$G$14</f>
        <v>CUSTOMER</v>
      </c>
      <c r="H754" s="4">
        <f t="shared" ca="1" si="400"/>
        <v>275347.45664371899</v>
      </c>
      <c r="I754" s="5">
        <f ca="1">VLOOKUP(CONCATENATE($F754," ",$G754),AllocFactorMatrix,(I$4+1),FALSE)*$E755</f>
        <v>196736.03100739929</v>
      </c>
      <c r="J754" s="5">
        <f ca="1">VLOOKUP(CONCATENATE($F754," ",$G754),AllocFactorMatrix,(J$4+1),FALSE)*$E755</f>
        <v>33668.013061240221</v>
      </c>
      <c r="K754" s="5">
        <f ca="1">VLOOKUP(CONCATENATE($F754," ",$G754),AllocFactorMatrix,(K$4+1),FALSE)*$E755</f>
        <v>9694.5731685616665</v>
      </c>
      <c r="L754" s="5">
        <f ca="1">VLOOKUP(CONCATENATE($F754," ",$G754),AllocFactorMatrix,(L$4+1),FALSE)*$E755</f>
        <v>1620.5731316126685</v>
      </c>
      <c r="M754" s="5">
        <f ca="1">VLOOKUP(CONCATENATE($F754," ",$G754),AllocFactorMatrix,(M$4+1),FALSE)*$E755</f>
        <v>256.04278336908811</v>
      </c>
      <c r="N754" s="5">
        <f t="shared" ca="1" si="401"/>
        <v>11571.189083543424</v>
      </c>
      <c r="O754" s="5">
        <f ca="1">VLOOKUP(CONCATENATE($F754," ",$G754),AllocFactorMatrix,(O$4+1),FALSE)*$E755</f>
        <v>1809.0300072320306</v>
      </c>
      <c r="P754" s="5">
        <f ca="1">VLOOKUP(CONCATENATE($F754," ",$G754),AllocFactorMatrix,(P$4+1),FALSE)*$E755</f>
        <v>464.60901946399872</v>
      </c>
      <c r="Q754" s="5">
        <f ca="1">VLOOKUP(CONCATENATE($F754," ",$G754),AllocFactorMatrix,(Q$4+1),FALSE)*$E755</f>
        <v>888.65204918731877</v>
      </c>
      <c r="R754" s="5">
        <f ca="1">VLOOKUP(CONCATENATE($F754," ",$G754),AllocFactorMatrix,(R$4+1),FALSE)*$E755</f>
        <v>155.10059157028584</v>
      </c>
      <c r="S754" s="5">
        <f t="shared" ca="1" si="403"/>
        <v>3317.391667453634</v>
      </c>
      <c r="T754" s="5">
        <f ca="1">VLOOKUP(CONCATENATE($F754," ",$G754),AllocFactorMatrix,(T$4+1),FALSE)*$E755</f>
        <v>12.5813549008344</v>
      </c>
      <c r="U754" s="5">
        <f ca="1">VLOOKUP(CONCATENATE($F754," ",$G754),AllocFactorMatrix,(U$4+1),FALSE)*$E755</f>
        <v>276.59613528240664</v>
      </c>
      <c r="V754" s="5">
        <f ca="1">VLOOKUP(CONCATENATE($F754," ",$G754),AllocFactorMatrix,(V$4+1),FALSE)*$E755</f>
        <v>1307.5435312330535</v>
      </c>
      <c r="W754" s="5">
        <f ca="1">VLOOKUP(CONCATENATE($F754," ",$G754),AllocFactorMatrix,(W$4+1),FALSE)*$E755</f>
        <v>232.73753714179</v>
      </c>
      <c r="X754" s="5">
        <f t="shared" ca="1" si="407"/>
        <v>1829.4585585580846</v>
      </c>
      <c r="Y754" s="5">
        <f ca="1">VLOOKUP(CONCATENATE($F754," ",$G754),AllocFactorMatrix,(Y$4+1),FALSE)*$E755</f>
        <v>495.13521368220529</v>
      </c>
      <c r="Z754" s="5">
        <f ca="1">VLOOKUP(CONCATENATE($F754," ",$G754),AllocFactorMatrix,(Z$4+1),FALSE)*$E755</f>
        <v>7.84430249258142</v>
      </c>
      <c r="AA754" s="5">
        <f t="shared" ca="1" si="402"/>
        <v>502.97951617478668</v>
      </c>
      <c r="AB754" s="5">
        <f ca="1">VLOOKUP(CONCATENATE($F754," ",$G754),AllocFactorMatrix,(AB$4+1),FALSE)*$E755</f>
        <v>14.108847046148489</v>
      </c>
      <c r="AC754" s="5">
        <f ca="1">VLOOKUP(CONCATENATE($F754," ",$G754),AllocFactorMatrix,(AC$4+1),FALSE)*$E755</f>
        <v>21713.969108658348</v>
      </c>
      <c r="AD754" s="5">
        <f ca="1">VLOOKUP(CONCATENATE($F754," ",$G754),AllocFactorMatrix,(AD$4+1),FALSE)*$E755</f>
        <v>5994.3157936449734</v>
      </c>
    </row>
    <row r="755" spans="4:30" collapsed="1">
      <c r="D755" s="1" t="s">
        <v>209</v>
      </c>
      <c r="E755" s="61">
        <v>3043956</v>
      </c>
      <c r="F755" s="10" t="s">
        <v>69</v>
      </c>
      <c r="G755" s="55" t="str">
        <f>$G$15</f>
        <v>TOTAL</v>
      </c>
      <c r="H755" s="4">
        <f t="shared" ca="1" si="400"/>
        <v>3043956.0000000014</v>
      </c>
      <c r="I755" s="5">
        <f ca="1">VLOOKUP(CONCATENATE($F755," ",$G755),AllocFactorMatrix,(I$4+1),FALSE)*$E755</f>
        <v>1718449.9257155482</v>
      </c>
      <c r="J755" s="5">
        <f ca="1">VLOOKUP(CONCATENATE($F755," ",$G755),AllocFactorMatrix,(J$4+1),FALSE)*$E755</f>
        <v>109632.07411916237</v>
      </c>
      <c r="K755" s="5">
        <f ca="1">VLOOKUP(CONCATENATE($F755," ",$G755),AllocFactorMatrix,(K$4+1),FALSE)*$E755</f>
        <v>277631.55725909886</v>
      </c>
      <c r="L755" s="5">
        <f ca="1">VLOOKUP(CONCATENATE($F755," ",$G755),AllocFactorMatrix,(L$4+1),FALSE)*$E755</f>
        <v>9007.009225636084</v>
      </c>
      <c r="M755" s="5">
        <f ca="1">VLOOKUP(CONCATENATE($F755," ",$G755),AllocFactorMatrix,(M$4+1),FALSE)*$E755</f>
        <v>710.41159284485207</v>
      </c>
      <c r="N755" s="5">
        <f t="shared" ca="1" si="401"/>
        <v>287348.97807757981</v>
      </c>
      <c r="O755" s="5">
        <f ca="1">VLOOKUP(CONCATENATE($F755," ",$G755),AllocFactorMatrix,(O$4+1),FALSE)*$E755</f>
        <v>205211.32264834479</v>
      </c>
      <c r="P755" s="5">
        <f ca="1">VLOOKUP(CONCATENATE($F755," ",$G755),AllocFactorMatrix,(P$4+1),FALSE)*$E755</f>
        <v>34525.376210643619</v>
      </c>
      <c r="Q755" s="5">
        <f ca="1">VLOOKUP(CONCATENATE($F755," ",$G755),AllocFactorMatrix,(Q$4+1),FALSE)*$E755</f>
        <v>11136.24931022001</v>
      </c>
      <c r="R755" s="5">
        <f ca="1">VLOOKUP(CONCATENATE($F755," ",$G755),AllocFactorMatrix,(R$4+1),FALSE)*$E755</f>
        <v>618.69019886688704</v>
      </c>
      <c r="S755" s="5">
        <f t="shared" ca="1" si="403"/>
        <v>251491.63836807531</v>
      </c>
      <c r="T755" s="5">
        <f ca="1">VLOOKUP(CONCATENATE($F755," ",$G755),AllocFactorMatrix,(T$4+1),FALSE)*$E755</f>
        <v>7092.6179335193965</v>
      </c>
      <c r="U755" s="5">
        <f ca="1">VLOOKUP(CONCATENATE($F755," ",$G755),AllocFactorMatrix,(U$4+1),FALSE)*$E755</f>
        <v>107821.56994707274</v>
      </c>
      <c r="V755" s="5">
        <f ca="1">VLOOKUP(CONCATENATE($F755," ",$G755),AllocFactorMatrix,(V$4+1),FALSE)*$E755</f>
        <v>390698.61617803643</v>
      </c>
      <c r="W755" s="5">
        <f ca="1">VLOOKUP(CONCATENATE($F755," ",$G755),AllocFactorMatrix,(W$4+1),FALSE)*$E755</f>
        <v>71447.332766673877</v>
      </c>
      <c r="X755" s="5">
        <f t="shared" ca="1" si="407"/>
        <v>577060.13682530238</v>
      </c>
      <c r="Y755" s="5">
        <f ca="1">VLOOKUP(CONCATENATE($F755," ",$G755),AllocFactorMatrix,(Y$4+1),FALSE)*$E755</f>
        <v>62898.114821330586</v>
      </c>
      <c r="Z755" s="5">
        <f ca="1">VLOOKUP(CONCATENATE($F755," ",$G755),AllocFactorMatrix,(Z$4+1),FALSE)*$E755</f>
        <v>922.11391622990413</v>
      </c>
      <c r="AA755" s="5">
        <f t="shared" ca="1" si="402"/>
        <v>63820.228737560494</v>
      </c>
      <c r="AB755" s="5">
        <f ca="1">VLOOKUP(CONCATENATE($F755," ",$G755),AllocFactorMatrix,(AB$4+1),FALSE)*$E755</f>
        <v>852.41788528110055</v>
      </c>
      <c r="AC755" s="5">
        <f ca="1">VLOOKUP(CONCATENATE($F755," ",$G755),AllocFactorMatrix,(AC$4+1),FALSE)*$E755</f>
        <v>28117.504031827022</v>
      </c>
      <c r="AD755" s="5">
        <f ca="1">VLOOKUP(CONCATENATE($F755," ",$G755),AllocFactorMatrix,(AD$4+1),FALSE)*$E755</f>
        <v>7183.096239663716</v>
      </c>
    </row>
    <row r="756" spans="4:30">
      <c r="E756" s="11"/>
      <c r="F756" s="11"/>
      <c r="G756" s="7"/>
      <c r="H756" s="4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4:30" hidden="1" outlineLevel="1">
      <c r="E757" s="11"/>
      <c r="F757" s="11"/>
      <c r="G757" s="55" t="str">
        <f>$G$8</f>
        <v>PRODUCTION</v>
      </c>
      <c r="H757" s="4">
        <f t="shared" ref="H757:AD757" ca="1" si="408">+H724+H732+H740+H748</f>
        <v>7765323.6481613759</v>
      </c>
      <c r="I757" s="4">
        <f t="shared" ca="1" si="408"/>
        <v>3825066.3444770169</v>
      </c>
      <c r="J757" s="4">
        <f t="shared" ca="1" si="408"/>
        <v>189086.69722628483</v>
      </c>
      <c r="K757" s="4">
        <f t="shared" ca="1" si="408"/>
        <v>692613.73523277848</v>
      </c>
      <c r="L757" s="4">
        <f t="shared" ca="1" si="408"/>
        <v>21801.02133088847</v>
      </c>
      <c r="M757" s="4">
        <f t="shared" ca="1" si="408"/>
        <v>2044.4300207964061</v>
      </c>
      <c r="N757" s="4">
        <f t="shared" ca="1" si="408"/>
        <v>716459.18658446334</v>
      </c>
      <c r="O757" s="4">
        <f t="shared" ca="1" si="408"/>
        <v>526494.18229802395</v>
      </c>
      <c r="P757" s="4">
        <f t="shared" ca="1" si="408"/>
        <v>98101.205016335094</v>
      </c>
      <c r="Q757" s="4">
        <f t="shared" ca="1" si="408"/>
        <v>44330.107902397329</v>
      </c>
      <c r="R757" s="4">
        <f t="shared" ca="1" si="408"/>
        <v>1993.4753997783293</v>
      </c>
      <c r="S757" s="4">
        <f t="shared" ca="1" si="408"/>
        <v>670918.9706165347</v>
      </c>
      <c r="T757" s="4">
        <f t="shared" ca="1" si="408"/>
        <v>18391.79031763049</v>
      </c>
      <c r="U757" s="4">
        <f t="shared" ca="1" si="408"/>
        <v>300978.51492089365</v>
      </c>
      <c r="V757" s="4">
        <f t="shared" ca="1" si="408"/>
        <v>1590679.9083849103</v>
      </c>
      <c r="W757" s="4">
        <f t="shared" ca="1" si="408"/>
        <v>287250.42710568832</v>
      </c>
      <c r="X757" s="4">
        <f t="shared" ca="1" si="408"/>
        <v>2197300.6407291228</v>
      </c>
      <c r="Y757" s="4">
        <f t="shared" ca="1" si="408"/>
        <v>161685.52794248104</v>
      </c>
      <c r="Z757" s="4">
        <f t="shared" ca="1" si="408"/>
        <v>2708.170789449116</v>
      </c>
      <c r="AA757" s="4">
        <f t="shared" ca="1" si="408"/>
        <v>164393.69873193017</v>
      </c>
      <c r="AB757" s="4">
        <f t="shared" ca="1" si="408"/>
        <v>2098.1097960225907</v>
      </c>
      <c r="AC757" s="4">
        <f t="shared" ca="1" si="408"/>
        <v>0</v>
      </c>
      <c r="AD757" s="4">
        <f t="shared" ca="1" si="408"/>
        <v>0</v>
      </c>
    </row>
    <row r="758" spans="4:30" hidden="1" outlineLevel="1">
      <c r="E758" s="11"/>
      <c r="F758" s="11"/>
      <c r="G758" s="55" t="str">
        <f>$G$9</f>
        <v>BULKTRAN</v>
      </c>
      <c r="H758" s="4">
        <f t="shared" ref="H758:AD758" ca="1" si="409">+H725+H733+H741+H749</f>
        <v>7419845.0276863119</v>
      </c>
      <c r="I758" s="4">
        <f t="shared" ca="1" si="409"/>
        <v>3654889.452464486</v>
      </c>
      <c r="J758" s="4">
        <f t="shared" ca="1" si="409"/>
        <v>180674.24537395412</v>
      </c>
      <c r="K758" s="4">
        <f t="shared" ca="1" si="409"/>
        <v>661799.40622191282</v>
      </c>
      <c r="L758" s="4">
        <f t="shared" ca="1" si="409"/>
        <v>20831.095656750462</v>
      </c>
      <c r="M758" s="4">
        <f t="shared" ca="1" si="409"/>
        <v>1953.4734946753367</v>
      </c>
      <c r="N758" s="4">
        <f t="shared" ca="1" si="409"/>
        <v>684583.97537333856</v>
      </c>
      <c r="O758" s="4">
        <f t="shared" ca="1" si="409"/>
        <v>503070.49874923396</v>
      </c>
      <c r="P758" s="4">
        <f t="shared" ca="1" si="409"/>
        <v>93736.690346813295</v>
      </c>
      <c r="Q758" s="4">
        <f t="shared" ca="1" si="409"/>
        <v>42357.864990505681</v>
      </c>
      <c r="R758" s="4">
        <f t="shared" ca="1" si="409"/>
        <v>1904.78584062139</v>
      </c>
      <c r="S758" s="4">
        <f t="shared" ca="1" si="409"/>
        <v>641069.83992717438</v>
      </c>
      <c r="T758" s="4">
        <f t="shared" ca="1" si="409"/>
        <v>17573.54105528248</v>
      </c>
      <c r="U758" s="4">
        <f t="shared" ca="1" si="409"/>
        <v>287588.00515738572</v>
      </c>
      <c r="V758" s="4">
        <f t="shared" ca="1" si="409"/>
        <v>1519910.6880322804</v>
      </c>
      <c r="W758" s="4">
        <f t="shared" ca="1" si="409"/>
        <v>274470.67885773943</v>
      </c>
      <c r="X758" s="4">
        <f t="shared" ca="1" si="409"/>
        <v>2099542.9131026878</v>
      </c>
      <c r="Y758" s="4">
        <f t="shared" ca="1" si="409"/>
        <v>154492.15189336089</v>
      </c>
      <c r="Z758" s="4">
        <f t="shared" ca="1" si="409"/>
        <v>2587.6844902629546</v>
      </c>
      <c r="AA758" s="4">
        <f t="shared" ca="1" si="409"/>
        <v>157079.83638362386</v>
      </c>
      <c r="AB758" s="4">
        <f t="shared" ca="1" si="409"/>
        <v>2004.7650610472849</v>
      </c>
      <c r="AC758" s="4">
        <f t="shared" ca="1" si="409"/>
        <v>0</v>
      </c>
      <c r="AD758" s="4">
        <f t="shared" ca="1" si="409"/>
        <v>0</v>
      </c>
    </row>
    <row r="759" spans="4:30" hidden="1" outlineLevel="1">
      <c r="E759" s="11"/>
      <c r="F759" s="11"/>
      <c r="G759" s="55" t="str">
        <f>$G$10</f>
        <v>SUBTRAN</v>
      </c>
      <c r="H759" s="4">
        <f t="shared" ref="H759:AD759" ca="1" si="410">+H726+H734+H742+H750</f>
        <v>1629918.1879706916</v>
      </c>
      <c r="I759" s="4">
        <f t="shared" ca="1" si="410"/>
        <v>793554.0830694855</v>
      </c>
      <c r="J759" s="4">
        <f t="shared" ca="1" si="410"/>
        <v>38297.958140921022</v>
      </c>
      <c r="K759" s="4">
        <f t="shared" ca="1" si="410"/>
        <v>139326.09912333122</v>
      </c>
      <c r="L759" s="4">
        <f t="shared" ca="1" si="410"/>
        <v>4303.6521130568017</v>
      </c>
      <c r="M759" s="4">
        <f t="shared" ca="1" si="410"/>
        <v>535.99711008404904</v>
      </c>
      <c r="N759" s="4">
        <f t="shared" ca="1" si="410"/>
        <v>144165.74834647207</v>
      </c>
      <c r="O759" s="4">
        <f t="shared" ca="1" si="410"/>
        <v>105263.04552883872</v>
      </c>
      <c r="P759" s="4">
        <f t="shared" ca="1" si="410"/>
        <v>19568.277389637347</v>
      </c>
      <c r="Q759" s="4">
        <f t="shared" ca="1" si="410"/>
        <v>11643.358210407692</v>
      </c>
      <c r="R759" s="4">
        <f t="shared" ca="1" si="410"/>
        <v>0</v>
      </c>
      <c r="S759" s="4">
        <f t="shared" ca="1" si="410"/>
        <v>136474.68112888373</v>
      </c>
      <c r="T759" s="4">
        <f t="shared" ca="1" si="410"/>
        <v>3675.6048076358652</v>
      </c>
      <c r="U759" s="4">
        <f t="shared" ca="1" si="410"/>
        <v>60171.749267938561</v>
      </c>
      <c r="V759" s="4">
        <f t="shared" ca="1" si="410"/>
        <v>419197.50912209565</v>
      </c>
      <c r="W759" s="4">
        <f t="shared" ca="1" si="410"/>
        <v>0</v>
      </c>
      <c r="X759" s="4">
        <f t="shared" ca="1" si="410"/>
        <v>483044.86319767009</v>
      </c>
      <c r="Y759" s="4">
        <f t="shared" ca="1" si="410"/>
        <v>31681.092754601912</v>
      </c>
      <c r="Z759" s="4">
        <f t="shared" ca="1" si="410"/>
        <v>528.12467693254462</v>
      </c>
      <c r="AA759" s="4">
        <f t="shared" ca="1" si="410"/>
        <v>32209.217431534456</v>
      </c>
      <c r="AB759" s="4">
        <f t="shared" ca="1" si="410"/>
        <v>423.05784410791881</v>
      </c>
      <c r="AC759" s="4">
        <f t="shared" ca="1" si="410"/>
        <v>1438.4871107100171</v>
      </c>
      <c r="AD759" s="4">
        <f t="shared" ca="1" si="410"/>
        <v>310.09170090707806</v>
      </c>
    </row>
    <row r="760" spans="4:30" hidden="1" outlineLevel="1">
      <c r="E760" s="11"/>
      <c r="F760" s="11"/>
      <c r="G760" s="55" t="str">
        <f>$G$11</f>
        <v>DISTPRI</v>
      </c>
      <c r="H760" s="4">
        <f t="shared" ref="H760:AD760" ca="1" si="411">+H727+H735+H743+H751</f>
        <v>4961586.7736585569</v>
      </c>
      <c r="I760" s="4">
        <f t="shared" ca="1" si="411"/>
        <v>3316040.0551285106</v>
      </c>
      <c r="J760" s="4">
        <f t="shared" ca="1" si="411"/>
        <v>156309.47155370424</v>
      </c>
      <c r="K760" s="4">
        <f t="shared" ca="1" si="411"/>
        <v>567569.28444918629</v>
      </c>
      <c r="L760" s="4">
        <f t="shared" ca="1" si="411"/>
        <v>17540.844198536579</v>
      </c>
      <c r="M760" s="4">
        <f t="shared" ca="1" si="411"/>
        <v>0</v>
      </c>
      <c r="N760" s="4">
        <f t="shared" ca="1" si="411"/>
        <v>585110.12864772289</v>
      </c>
      <c r="O760" s="4">
        <f t="shared" ca="1" si="411"/>
        <v>425577.76070825226</v>
      </c>
      <c r="P760" s="4">
        <f t="shared" ca="1" si="411"/>
        <v>79263.886570749193</v>
      </c>
      <c r="Q760" s="4">
        <f t="shared" ca="1" si="411"/>
        <v>0</v>
      </c>
      <c r="R760" s="4">
        <f t="shared" ca="1" si="411"/>
        <v>0</v>
      </c>
      <c r="S760" s="4">
        <f t="shared" ca="1" si="411"/>
        <v>504841.64727900142</v>
      </c>
      <c r="T760" s="4">
        <f t="shared" ca="1" si="411"/>
        <v>15171.584905611484</v>
      </c>
      <c r="U760" s="4">
        <f t="shared" ca="1" si="411"/>
        <v>244683.3335657506</v>
      </c>
      <c r="V760" s="4">
        <f t="shared" ca="1" si="411"/>
        <v>0</v>
      </c>
      <c r="W760" s="4">
        <f t="shared" ca="1" si="411"/>
        <v>0</v>
      </c>
      <c r="X760" s="4">
        <f t="shared" ca="1" si="411"/>
        <v>259854.91847136209</v>
      </c>
      <c r="Y760" s="4">
        <f t="shared" ca="1" si="411"/>
        <v>128331.2525412759</v>
      </c>
      <c r="Z760" s="4">
        <f t="shared" ca="1" si="411"/>
        <v>2141.0676467077278</v>
      </c>
      <c r="AA760" s="4">
        <f t="shared" ca="1" si="411"/>
        <v>130472.32018798364</v>
      </c>
      <c r="AB760" s="4">
        <f t="shared" ca="1" si="411"/>
        <v>1734.6235464414885</v>
      </c>
      <c r="AC760" s="4">
        <f t="shared" ca="1" si="411"/>
        <v>5942.5792795987682</v>
      </c>
      <c r="AD760" s="4">
        <f t="shared" ca="1" si="411"/>
        <v>1281.0295642318183</v>
      </c>
    </row>
    <row r="761" spans="4:30" hidden="1" outlineLevel="1">
      <c r="E761" s="11"/>
      <c r="F761" s="11"/>
      <c r="G761" s="55" t="str">
        <f>$G$12</f>
        <v>DISTSEC</v>
      </c>
      <c r="H761" s="4">
        <f t="shared" ref="H761:AD761" ca="1" si="412">+H728+H736+H744+H752</f>
        <v>2494179.6765839625</v>
      </c>
      <c r="I761" s="4">
        <f t="shared" ca="1" si="412"/>
        <v>1864901.7647425185</v>
      </c>
      <c r="J761" s="4">
        <f t="shared" ca="1" si="412"/>
        <v>89907.508439903133</v>
      </c>
      <c r="K761" s="4">
        <f t="shared" ca="1" si="412"/>
        <v>271288.42078701826</v>
      </c>
      <c r="L761" s="4">
        <f t="shared" ca="1" si="412"/>
        <v>0</v>
      </c>
      <c r="M761" s="4">
        <f t="shared" ca="1" si="412"/>
        <v>0</v>
      </c>
      <c r="N761" s="4">
        <f t="shared" ca="1" si="412"/>
        <v>271288.42078701826</v>
      </c>
      <c r="O761" s="4">
        <f t="shared" ca="1" si="412"/>
        <v>172866.0376445984</v>
      </c>
      <c r="P761" s="4">
        <f t="shared" ca="1" si="412"/>
        <v>0</v>
      </c>
      <c r="Q761" s="4">
        <f t="shared" ca="1" si="412"/>
        <v>0</v>
      </c>
      <c r="R761" s="4">
        <f t="shared" ca="1" si="412"/>
        <v>0</v>
      </c>
      <c r="S761" s="4">
        <f t="shared" ca="1" si="412"/>
        <v>172866.0376445984</v>
      </c>
      <c r="T761" s="4">
        <f t="shared" ca="1" si="412"/>
        <v>4673.9350080561026</v>
      </c>
      <c r="U761" s="4">
        <f t="shared" ca="1" si="412"/>
        <v>0</v>
      </c>
      <c r="V761" s="4">
        <f t="shared" ca="1" si="412"/>
        <v>0</v>
      </c>
      <c r="W761" s="4">
        <f t="shared" ca="1" si="412"/>
        <v>0</v>
      </c>
      <c r="X761" s="4">
        <f t="shared" ca="1" si="412"/>
        <v>4673.9350080561026</v>
      </c>
      <c r="Y761" s="4">
        <f t="shared" ca="1" si="412"/>
        <v>63760.616844926502</v>
      </c>
      <c r="Z761" s="4">
        <f t="shared" ca="1" si="412"/>
        <v>0</v>
      </c>
      <c r="AA761" s="4">
        <f t="shared" ca="1" si="412"/>
        <v>63760.616844926502</v>
      </c>
      <c r="AB761" s="4">
        <f t="shared" ca="1" si="412"/>
        <v>661.64597210231557</v>
      </c>
      <c r="AC761" s="4">
        <f t="shared" ca="1" si="412"/>
        <v>22465.425545074017</v>
      </c>
      <c r="AD761" s="4">
        <f t="shared" ca="1" si="412"/>
        <v>3654.3215997650973</v>
      </c>
    </row>
    <row r="762" spans="4:30" hidden="1" outlineLevel="1">
      <c r="E762" s="11"/>
      <c r="F762" s="11"/>
      <c r="G762" s="55" t="str">
        <f>$G$13</f>
        <v>ENERGY</v>
      </c>
      <c r="H762" s="4">
        <f t="shared" ref="H762:AD762" ca="1" si="413">+H729+H737+H745+H753</f>
        <v>365310.52453955245</v>
      </c>
      <c r="I762" s="4">
        <f t="shared" ca="1" si="413"/>
        <v>137074.40460991362</v>
      </c>
      <c r="J762" s="4">
        <f t="shared" ca="1" si="413"/>
        <v>8883.3071653877614</v>
      </c>
      <c r="K762" s="4">
        <f t="shared" ca="1" si="413"/>
        <v>29804.458523515914</v>
      </c>
      <c r="L762" s="4">
        <f t="shared" ca="1" si="413"/>
        <v>947.2533549547893</v>
      </c>
      <c r="M762" s="4">
        <f t="shared" ca="1" si="413"/>
        <v>87.325685736219427</v>
      </c>
      <c r="N762" s="4">
        <f t="shared" ca="1" si="413"/>
        <v>30839.037564206923</v>
      </c>
      <c r="O762" s="4">
        <f t="shared" ca="1" si="413"/>
        <v>27173.140705213151</v>
      </c>
      <c r="P762" s="4">
        <f t="shared" ca="1" si="413"/>
        <v>5037.3774302537558</v>
      </c>
      <c r="Q762" s="4">
        <f t="shared" ca="1" si="413"/>
        <v>2288.8553679629413</v>
      </c>
      <c r="R762" s="4">
        <f t="shared" ca="1" si="413"/>
        <v>106.05214091796408</v>
      </c>
      <c r="S762" s="4">
        <f t="shared" ca="1" si="413"/>
        <v>34605.425644347815</v>
      </c>
      <c r="T762" s="4">
        <f t="shared" ca="1" si="413"/>
        <v>1041.3262448223513</v>
      </c>
      <c r="U762" s="4">
        <f t="shared" ca="1" si="413"/>
        <v>18284.128869462729</v>
      </c>
      <c r="V762" s="4">
        <f t="shared" ca="1" si="413"/>
        <v>103809.69253694556</v>
      </c>
      <c r="W762" s="4">
        <f t="shared" ca="1" si="413"/>
        <v>19695.128305099766</v>
      </c>
      <c r="X762" s="4">
        <f t="shared" ca="1" si="413"/>
        <v>142830.27595633041</v>
      </c>
      <c r="Y762" s="4">
        <f t="shared" ca="1" si="413"/>
        <v>7362.0229097825604</v>
      </c>
      <c r="Z762" s="4">
        <f t="shared" ca="1" si="413"/>
        <v>119.8419967694627</v>
      </c>
      <c r="AA762" s="4">
        <f t="shared" ca="1" si="413"/>
        <v>7481.8649065520231</v>
      </c>
      <c r="AB762" s="4">
        <f t="shared" ca="1" si="413"/>
        <v>133.67410725993949</v>
      </c>
      <c r="AC762" s="4">
        <f t="shared" ca="1" si="413"/>
        <v>2890.5235690044487</v>
      </c>
      <c r="AD762" s="4">
        <f t="shared" ca="1" si="413"/>
        <v>572.0110165495131</v>
      </c>
    </row>
    <row r="763" spans="4:30" hidden="1" outlineLevel="1">
      <c r="E763" s="11"/>
      <c r="F763" s="11"/>
      <c r="G763" s="55" t="str">
        <f>$G$14</f>
        <v>CUSTOMER</v>
      </c>
      <c r="H763" s="4">
        <f t="shared" ref="H763:AD763" ca="1" si="414">+H730+H738+H746+H754</f>
        <v>1308739.161399547</v>
      </c>
      <c r="I763" s="4">
        <f t="shared" ca="1" si="414"/>
        <v>667091.83393381163</v>
      </c>
      <c r="J763" s="4">
        <f t="shared" ca="1" si="414"/>
        <v>160285.01938823145</v>
      </c>
      <c r="K763" s="4">
        <f t="shared" ca="1" si="414"/>
        <v>45611.479856178717</v>
      </c>
      <c r="L763" s="4">
        <f t="shared" ca="1" si="414"/>
        <v>13500.648687533849</v>
      </c>
      <c r="M763" s="4">
        <f t="shared" ca="1" si="414"/>
        <v>2185.748253432198</v>
      </c>
      <c r="N763" s="4">
        <f t="shared" ca="1" si="414"/>
        <v>61297.876797144774</v>
      </c>
      <c r="O763" s="4">
        <f t="shared" ca="1" si="414"/>
        <v>12180.501019380103</v>
      </c>
      <c r="P763" s="4">
        <f t="shared" ca="1" si="414"/>
        <v>3549.2156816348916</v>
      </c>
      <c r="Q763" s="4">
        <f t="shared" ca="1" si="414"/>
        <v>7612.0307924922117</v>
      </c>
      <c r="R763" s="4">
        <f t="shared" ca="1" si="414"/>
        <v>1336.7597578513494</v>
      </c>
      <c r="S763" s="4">
        <f t="shared" ca="1" si="414"/>
        <v>24678.507251358555</v>
      </c>
      <c r="T763" s="4">
        <f t="shared" ca="1" si="414"/>
        <v>83.939909618325672</v>
      </c>
      <c r="U763" s="4">
        <f t="shared" ca="1" si="414"/>
        <v>2106.4477913249998</v>
      </c>
      <c r="V763" s="4">
        <f t="shared" ca="1" si="414"/>
        <v>11194.858374666495</v>
      </c>
      <c r="W763" s="4">
        <f t="shared" ca="1" si="414"/>
        <v>2005.2299191963168</v>
      </c>
      <c r="X763" s="4">
        <f t="shared" ca="1" si="414"/>
        <v>15390.475994806136</v>
      </c>
      <c r="Y763" s="4">
        <f t="shared" ca="1" si="414"/>
        <v>3367.2934289471746</v>
      </c>
      <c r="Z763" s="4">
        <f t="shared" ca="1" si="414"/>
        <v>60.125155642438678</v>
      </c>
      <c r="AA763" s="4">
        <f t="shared" ca="1" si="414"/>
        <v>3427.4185845896131</v>
      </c>
      <c r="AB763" s="4">
        <f t="shared" ca="1" si="414"/>
        <v>67.110377678125531</v>
      </c>
      <c r="AC763" s="4">
        <f t="shared" ca="1" si="414"/>
        <v>333020.4030920146</v>
      </c>
      <c r="AD763" s="4">
        <f t="shared" ca="1" si="414"/>
        <v>43480.515979911819</v>
      </c>
    </row>
    <row r="764" spans="4:30" collapsed="1">
      <c r="D764" s="55" t="s">
        <v>222</v>
      </c>
      <c r="E764" s="60">
        <f>+E731+E739+E747+E755</f>
        <v>25944903</v>
      </c>
      <c r="F764" s="3"/>
      <c r="G764" s="55" t="str">
        <f>$G$15</f>
        <v>TOTAL</v>
      </c>
      <c r="H764" s="4">
        <f t="shared" ref="H764:AD764" ca="1" si="415">+H731+H739+H747+H755</f>
        <v>25944903</v>
      </c>
      <c r="I764" s="4">
        <f t="shared" ca="1" si="415"/>
        <v>14258617.938425744</v>
      </c>
      <c r="J764" s="4">
        <f t="shared" ca="1" si="415"/>
        <v>823444.20728838665</v>
      </c>
      <c r="K764" s="4">
        <f t="shared" ca="1" si="415"/>
        <v>2408012.8841939215</v>
      </c>
      <c r="L764" s="4">
        <f t="shared" ca="1" si="415"/>
        <v>78924.515341720951</v>
      </c>
      <c r="M764" s="4">
        <f t="shared" ca="1" si="415"/>
        <v>6806.9745647242098</v>
      </c>
      <c r="N764" s="4">
        <f t="shared" ca="1" si="415"/>
        <v>2493744.3741003671</v>
      </c>
      <c r="O764" s="4">
        <f t="shared" ca="1" si="415"/>
        <v>1772625.1666535407</v>
      </c>
      <c r="P764" s="4">
        <f t="shared" ca="1" si="415"/>
        <v>299256.65243542352</v>
      </c>
      <c r="Q764" s="4">
        <f t="shared" ca="1" si="415"/>
        <v>108232.21726376587</v>
      </c>
      <c r="R764" s="4">
        <f t="shared" ca="1" si="415"/>
        <v>5341.0731391690324</v>
      </c>
      <c r="S764" s="4">
        <f t="shared" ca="1" si="415"/>
        <v>2185455.1094918991</v>
      </c>
      <c r="T764" s="4">
        <f t="shared" ca="1" si="415"/>
        <v>60611.722248657105</v>
      </c>
      <c r="U764" s="4">
        <f t="shared" ca="1" si="415"/>
        <v>913812.17957275629</v>
      </c>
      <c r="V764" s="4">
        <f t="shared" ca="1" si="415"/>
        <v>3644792.6564508984</v>
      </c>
      <c r="W764" s="4">
        <f t="shared" ca="1" si="415"/>
        <v>583421.46418772382</v>
      </c>
      <c r="X764" s="4">
        <f t="shared" ca="1" si="415"/>
        <v>5202638.022460036</v>
      </c>
      <c r="Y764" s="4">
        <f t="shared" ca="1" si="415"/>
        <v>550679.95831537619</v>
      </c>
      <c r="Z764" s="4">
        <f t="shared" ca="1" si="415"/>
        <v>8145.0147557642449</v>
      </c>
      <c r="AA764" s="4">
        <f t="shared" ca="1" si="415"/>
        <v>558824.97307114035</v>
      </c>
      <c r="AB764" s="4">
        <f t="shared" ca="1" si="415"/>
        <v>7122.9867046596628</v>
      </c>
      <c r="AC764" s="4">
        <f t="shared" ca="1" si="415"/>
        <v>365757.41859640187</v>
      </c>
      <c r="AD764" s="4">
        <f t="shared" ca="1" si="415"/>
        <v>49297.969861365331</v>
      </c>
    </row>
    <row r="765" spans="4:30">
      <c r="E765" s="11"/>
      <c r="F765" s="11"/>
      <c r="G765" s="7"/>
      <c r="H765" s="4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4:30" hidden="1" outlineLevel="1">
      <c r="F766" s="52" t="str">
        <f>F773</f>
        <v>RB_GUP</v>
      </c>
      <c r="G766" s="55" t="str">
        <f>$G$8</f>
        <v>PRODUCTION</v>
      </c>
      <c r="H766" s="4">
        <f t="shared" ref="H766:H773" ca="1" si="416">SUBTOTAL(9,I766:AD766)</f>
        <v>0</v>
      </c>
      <c r="I766" s="5">
        <f ca="1">VLOOKUP(CONCATENATE($F766," ",$G766),AllocFactorMatrix,(I$4+1),FALSE)*$E773</f>
        <v>0</v>
      </c>
      <c r="J766" s="5">
        <f ca="1">VLOOKUP(CONCATENATE($F766," ",$G766),AllocFactorMatrix,(J$4+1),FALSE)*$E773</f>
        <v>0</v>
      </c>
      <c r="K766" s="5">
        <f ca="1">VLOOKUP(CONCATENATE($F766," ",$G766),AllocFactorMatrix,(K$4+1),FALSE)*$E773</f>
        <v>0</v>
      </c>
      <c r="L766" s="5">
        <f ca="1">VLOOKUP(CONCATENATE($F766," ",$G766),AllocFactorMatrix,(L$4+1),FALSE)*$E773</f>
        <v>0</v>
      </c>
      <c r="M766" s="5">
        <f ca="1">VLOOKUP(CONCATENATE($F766," ",$G766),AllocFactorMatrix,(M$4+1),FALSE)*$E773</f>
        <v>0</v>
      </c>
      <c r="N766" s="5">
        <f t="shared" ref="N766:N773" ca="1" si="417">SUBTOTAL(9,K766:M766)</f>
        <v>0</v>
      </c>
      <c r="O766" s="5">
        <f ca="1">VLOOKUP(CONCATENATE($F766," ",$G766),AllocFactorMatrix,(O$4+1),FALSE)*$E773</f>
        <v>0</v>
      </c>
      <c r="P766" s="5">
        <f ca="1">VLOOKUP(CONCATENATE($F766," ",$G766),AllocFactorMatrix,(P$4+1),FALSE)*$E773</f>
        <v>0</v>
      </c>
      <c r="Q766" s="5">
        <f ca="1">VLOOKUP(CONCATENATE($F766," ",$G766),AllocFactorMatrix,(Q$4+1),FALSE)*$E773</f>
        <v>0</v>
      </c>
      <c r="R766" s="5">
        <f ca="1">VLOOKUP(CONCATENATE($F766," ",$G766),AllocFactorMatrix,(R$4+1),FALSE)*$E773</f>
        <v>0</v>
      </c>
      <c r="S766" s="5">
        <f t="shared" ref="S766:S773" ca="1" si="418">SUBTOTAL(9,O766:R766)</f>
        <v>0</v>
      </c>
      <c r="T766" s="5">
        <f ca="1">VLOOKUP(CONCATENATE($F766," ",$G766),AllocFactorMatrix,(T$4+1),FALSE)*$E773</f>
        <v>0</v>
      </c>
      <c r="U766" s="5">
        <f ca="1">VLOOKUP(CONCATENATE($F766," ",$G766),AllocFactorMatrix,(U$4+1),FALSE)*$E773</f>
        <v>0</v>
      </c>
      <c r="V766" s="5">
        <f ca="1">VLOOKUP(CONCATENATE($F766," ",$G766),AllocFactorMatrix,(V$4+1),FALSE)*$E773</f>
        <v>0</v>
      </c>
      <c r="W766" s="5">
        <f ca="1">VLOOKUP(CONCATENATE($F766," ",$G766),AllocFactorMatrix,(W$4+1),FALSE)*$E773</f>
        <v>0</v>
      </c>
      <c r="X766" s="5">
        <f ca="1">SUBTOTAL(9,T766:W766)</f>
        <v>0</v>
      </c>
      <c r="Y766" s="5">
        <f ca="1">VLOOKUP(CONCATENATE($F766," ",$G766),AllocFactorMatrix,(Y$4+1),FALSE)*$E773</f>
        <v>0</v>
      </c>
      <c r="Z766" s="5">
        <f ca="1">VLOOKUP(CONCATENATE($F766," ",$G766),AllocFactorMatrix,(Z$4+1),FALSE)*$E773</f>
        <v>0</v>
      </c>
      <c r="AA766" s="5">
        <f t="shared" ref="AA766:AA773" ca="1" si="419">SUBTOTAL(9,Y766:Z766)</f>
        <v>0</v>
      </c>
      <c r="AB766" s="5">
        <f ca="1">VLOOKUP(CONCATENATE($F766," ",$G766),AllocFactorMatrix,(AB$4+1),FALSE)*$E773</f>
        <v>0</v>
      </c>
      <c r="AC766" s="5">
        <f ca="1">VLOOKUP(CONCATENATE($F766," ",$G766),AllocFactorMatrix,(AC$4+1),FALSE)*$E773</f>
        <v>0</v>
      </c>
      <c r="AD766" s="5">
        <f ca="1">VLOOKUP(CONCATENATE($F766," ",$G766),AllocFactorMatrix,(AD$4+1),FALSE)*$E773</f>
        <v>0</v>
      </c>
    </row>
    <row r="767" spans="4:30" hidden="1" outlineLevel="1">
      <c r="F767" s="52" t="str">
        <f>F773</f>
        <v>RB_GUP</v>
      </c>
      <c r="G767" s="55" t="str">
        <f>$G$9</f>
        <v>BULKTRAN</v>
      </c>
      <c r="H767" s="4">
        <f t="shared" ca="1" si="416"/>
        <v>0</v>
      </c>
      <c r="I767" s="5">
        <f ca="1">VLOOKUP(CONCATENATE($F767," ",$G767),AllocFactorMatrix,(I$4+1),FALSE)*$E773</f>
        <v>0</v>
      </c>
      <c r="J767" s="5">
        <f ca="1">VLOOKUP(CONCATENATE($F767," ",$G767),AllocFactorMatrix,(J$4+1),FALSE)*$E773</f>
        <v>0</v>
      </c>
      <c r="K767" s="5">
        <f ca="1">VLOOKUP(CONCATENATE($F767," ",$G767),AllocFactorMatrix,(K$4+1),FALSE)*$E773</f>
        <v>0</v>
      </c>
      <c r="L767" s="5">
        <f ca="1">VLOOKUP(CONCATENATE($F767," ",$G767),AllocFactorMatrix,(L$4+1),FALSE)*$E773</f>
        <v>0</v>
      </c>
      <c r="M767" s="5">
        <f ca="1">VLOOKUP(CONCATENATE($F767," ",$G767),AllocFactorMatrix,(M$4+1),FALSE)*$E773</f>
        <v>0</v>
      </c>
      <c r="N767" s="5">
        <f t="shared" ca="1" si="417"/>
        <v>0</v>
      </c>
      <c r="O767" s="5">
        <f ca="1">VLOOKUP(CONCATENATE($F767," ",$G767),AllocFactorMatrix,(O$4+1),FALSE)*$E773</f>
        <v>0</v>
      </c>
      <c r="P767" s="5">
        <f ca="1">VLOOKUP(CONCATENATE($F767," ",$G767),AllocFactorMatrix,(P$4+1),FALSE)*$E773</f>
        <v>0</v>
      </c>
      <c r="Q767" s="5">
        <f ca="1">VLOOKUP(CONCATENATE($F767," ",$G767),AllocFactorMatrix,(Q$4+1),FALSE)*$E773</f>
        <v>0</v>
      </c>
      <c r="R767" s="5">
        <f ca="1">VLOOKUP(CONCATENATE($F767," ",$G767),AllocFactorMatrix,(R$4+1),FALSE)*$E773</f>
        <v>0</v>
      </c>
      <c r="S767" s="5">
        <f t="shared" ca="1" si="418"/>
        <v>0</v>
      </c>
      <c r="T767" s="5">
        <f ca="1">VLOOKUP(CONCATENATE($F767," ",$G767),AllocFactorMatrix,(T$4+1),FALSE)*$E773</f>
        <v>0</v>
      </c>
      <c r="U767" s="5">
        <f ca="1">VLOOKUP(CONCATENATE($F767," ",$G767),AllocFactorMatrix,(U$4+1),FALSE)*$E773</f>
        <v>0</v>
      </c>
      <c r="V767" s="5">
        <f ca="1">VLOOKUP(CONCATENATE($F767," ",$G767),AllocFactorMatrix,(V$4+1),FALSE)*$E773</f>
        <v>0</v>
      </c>
      <c r="W767" s="5">
        <f ca="1">VLOOKUP(CONCATENATE($F767," ",$G767),AllocFactorMatrix,(W$4+1),FALSE)*$E773</f>
        <v>0</v>
      </c>
      <c r="X767" s="5">
        <f t="shared" ref="X767:X773" ca="1" si="420">SUBTOTAL(9,T767:W767)</f>
        <v>0</v>
      </c>
      <c r="Y767" s="5">
        <f ca="1">VLOOKUP(CONCATENATE($F767," ",$G767),AllocFactorMatrix,(Y$4+1),FALSE)*$E773</f>
        <v>0</v>
      </c>
      <c r="Z767" s="5">
        <f ca="1">VLOOKUP(CONCATENATE($F767," ",$G767),AllocFactorMatrix,(Z$4+1),FALSE)*$E773</f>
        <v>0</v>
      </c>
      <c r="AA767" s="5">
        <f t="shared" ca="1" si="419"/>
        <v>0</v>
      </c>
      <c r="AB767" s="5">
        <f ca="1">VLOOKUP(CONCATENATE($F767," ",$G767),AllocFactorMatrix,(AB$4+1),FALSE)*$E773</f>
        <v>0</v>
      </c>
      <c r="AC767" s="5">
        <f ca="1">VLOOKUP(CONCATENATE($F767," ",$G767),AllocFactorMatrix,(AC$4+1),FALSE)*$E773</f>
        <v>0</v>
      </c>
      <c r="AD767" s="5">
        <f ca="1">VLOOKUP(CONCATENATE($F767," ",$G767),AllocFactorMatrix,(AD$4+1),FALSE)*$E773</f>
        <v>0</v>
      </c>
    </row>
    <row r="768" spans="4:30" hidden="1" outlineLevel="1">
      <c r="F768" s="52" t="str">
        <f>F773</f>
        <v>RB_GUP</v>
      </c>
      <c r="G768" s="55" t="str">
        <f>$G$10</f>
        <v>SUBTRAN</v>
      </c>
      <c r="H768" s="4">
        <f t="shared" ca="1" si="416"/>
        <v>0</v>
      </c>
      <c r="I768" s="5">
        <f ca="1">VLOOKUP(CONCATENATE($F768," ",$G768),AllocFactorMatrix,(I$4+1),FALSE)*$E773</f>
        <v>0</v>
      </c>
      <c r="J768" s="5">
        <f ca="1">VLOOKUP(CONCATENATE($F768," ",$G768),AllocFactorMatrix,(J$4+1),FALSE)*$E773</f>
        <v>0</v>
      </c>
      <c r="K768" s="5">
        <f ca="1">VLOOKUP(CONCATENATE($F768," ",$G768),AllocFactorMatrix,(K$4+1),FALSE)*$E773</f>
        <v>0</v>
      </c>
      <c r="L768" s="5">
        <f ca="1">VLOOKUP(CONCATENATE($F768," ",$G768),AllocFactorMatrix,(L$4+1),FALSE)*$E773</f>
        <v>0</v>
      </c>
      <c r="M768" s="5">
        <f ca="1">VLOOKUP(CONCATENATE($F768," ",$G768),AllocFactorMatrix,(M$4+1),FALSE)*$E773</f>
        <v>0</v>
      </c>
      <c r="N768" s="5">
        <f t="shared" ca="1" si="417"/>
        <v>0</v>
      </c>
      <c r="O768" s="5">
        <f ca="1">VLOOKUP(CONCATENATE($F768," ",$G768),AllocFactorMatrix,(O$4+1),FALSE)*$E773</f>
        <v>0</v>
      </c>
      <c r="P768" s="5">
        <f ca="1">VLOOKUP(CONCATENATE($F768," ",$G768),AllocFactorMatrix,(P$4+1),FALSE)*$E773</f>
        <v>0</v>
      </c>
      <c r="Q768" s="5">
        <f ca="1">VLOOKUP(CONCATENATE($F768," ",$G768),AllocFactorMatrix,(Q$4+1),FALSE)*$E773</f>
        <v>0</v>
      </c>
      <c r="R768" s="5">
        <f ca="1">VLOOKUP(CONCATENATE($F768," ",$G768),AllocFactorMatrix,(R$4+1),FALSE)*$E773</f>
        <v>0</v>
      </c>
      <c r="S768" s="5">
        <f t="shared" ca="1" si="418"/>
        <v>0</v>
      </c>
      <c r="T768" s="5">
        <f ca="1">VLOOKUP(CONCATENATE($F768," ",$G768),AllocFactorMatrix,(T$4+1),FALSE)*$E773</f>
        <v>0</v>
      </c>
      <c r="U768" s="5">
        <f ca="1">VLOOKUP(CONCATENATE($F768," ",$G768),AllocFactorMatrix,(U$4+1),FALSE)*$E773</f>
        <v>0</v>
      </c>
      <c r="V768" s="5">
        <f ca="1">VLOOKUP(CONCATENATE($F768," ",$G768),AllocFactorMatrix,(V$4+1),FALSE)*$E773</f>
        <v>0</v>
      </c>
      <c r="W768" s="5">
        <f ca="1">VLOOKUP(CONCATENATE($F768," ",$G768),AllocFactorMatrix,(W$4+1),FALSE)*$E773</f>
        <v>0</v>
      </c>
      <c r="X768" s="5">
        <f t="shared" ca="1" si="420"/>
        <v>0</v>
      </c>
      <c r="Y768" s="5">
        <f ca="1">VLOOKUP(CONCATENATE($F768," ",$G768),AllocFactorMatrix,(Y$4+1),FALSE)*$E773</f>
        <v>0</v>
      </c>
      <c r="Z768" s="5">
        <f ca="1">VLOOKUP(CONCATENATE($F768," ",$G768),AllocFactorMatrix,(Z$4+1),FALSE)*$E773</f>
        <v>0</v>
      </c>
      <c r="AA768" s="5">
        <f t="shared" ca="1" si="419"/>
        <v>0</v>
      </c>
      <c r="AB768" s="5">
        <f ca="1">VLOOKUP(CONCATENATE($F768," ",$G768),AllocFactorMatrix,(AB$4+1),FALSE)*$E773</f>
        <v>0</v>
      </c>
      <c r="AC768" s="5">
        <f ca="1">VLOOKUP(CONCATENATE($F768," ",$G768),AllocFactorMatrix,(AC$4+1),FALSE)*$E773</f>
        <v>0</v>
      </c>
      <c r="AD768" s="5">
        <f ca="1">VLOOKUP(CONCATENATE($F768," ",$G768),AllocFactorMatrix,(AD$4+1),FALSE)*$E773</f>
        <v>0</v>
      </c>
    </row>
    <row r="769" spans="1:30" hidden="1" outlineLevel="1">
      <c r="F769" s="52" t="str">
        <f>F773</f>
        <v>RB_GUP</v>
      </c>
      <c r="G769" s="55" t="str">
        <f>$G$11</f>
        <v>DISTPRI</v>
      </c>
      <c r="H769" s="4">
        <f t="shared" ca="1" si="416"/>
        <v>0</v>
      </c>
      <c r="I769" s="5">
        <f ca="1">VLOOKUP(CONCATENATE($F769," ",$G769),AllocFactorMatrix,(I$4+1),FALSE)*$E773</f>
        <v>0</v>
      </c>
      <c r="J769" s="5">
        <f ca="1">VLOOKUP(CONCATENATE($F769," ",$G769),AllocFactorMatrix,(J$4+1),FALSE)*$E773</f>
        <v>0</v>
      </c>
      <c r="K769" s="5">
        <f ca="1">VLOOKUP(CONCATENATE($F769," ",$G769),AllocFactorMatrix,(K$4+1),FALSE)*$E773</f>
        <v>0</v>
      </c>
      <c r="L769" s="5">
        <f ca="1">VLOOKUP(CONCATENATE($F769," ",$G769),AllocFactorMatrix,(L$4+1),FALSE)*$E773</f>
        <v>0</v>
      </c>
      <c r="M769" s="5">
        <f ca="1">VLOOKUP(CONCATENATE($F769," ",$G769),AllocFactorMatrix,(M$4+1),FALSE)*$E773</f>
        <v>0</v>
      </c>
      <c r="N769" s="5">
        <f t="shared" ca="1" si="417"/>
        <v>0</v>
      </c>
      <c r="O769" s="5">
        <f ca="1">VLOOKUP(CONCATENATE($F769," ",$G769),AllocFactorMatrix,(O$4+1),FALSE)*$E773</f>
        <v>0</v>
      </c>
      <c r="P769" s="5">
        <f ca="1">VLOOKUP(CONCATENATE($F769," ",$G769),AllocFactorMatrix,(P$4+1),FALSE)*$E773</f>
        <v>0</v>
      </c>
      <c r="Q769" s="5">
        <f ca="1">VLOOKUP(CONCATENATE($F769," ",$G769),AllocFactorMatrix,(Q$4+1),FALSE)*$E773</f>
        <v>0</v>
      </c>
      <c r="R769" s="5">
        <f ca="1">VLOOKUP(CONCATENATE($F769," ",$G769),AllocFactorMatrix,(R$4+1),FALSE)*$E773</f>
        <v>0</v>
      </c>
      <c r="S769" s="5">
        <f t="shared" ca="1" si="418"/>
        <v>0</v>
      </c>
      <c r="T769" s="5">
        <f ca="1">VLOOKUP(CONCATENATE($F769," ",$G769),AllocFactorMatrix,(T$4+1),FALSE)*$E773</f>
        <v>0</v>
      </c>
      <c r="U769" s="5">
        <f ca="1">VLOOKUP(CONCATENATE($F769," ",$G769),AllocFactorMatrix,(U$4+1),FALSE)*$E773</f>
        <v>0</v>
      </c>
      <c r="V769" s="5">
        <f ca="1">VLOOKUP(CONCATENATE($F769," ",$G769),AllocFactorMatrix,(V$4+1),FALSE)*$E773</f>
        <v>0</v>
      </c>
      <c r="W769" s="5">
        <f ca="1">VLOOKUP(CONCATENATE($F769," ",$G769),AllocFactorMatrix,(W$4+1),FALSE)*$E773</f>
        <v>0</v>
      </c>
      <c r="X769" s="5">
        <f t="shared" ca="1" si="420"/>
        <v>0</v>
      </c>
      <c r="Y769" s="5">
        <f ca="1">VLOOKUP(CONCATENATE($F769," ",$G769),AllocFactorMatrix,(Y$4+1),FALSE)*$E773</f>
        <v>0</v>
      </c>
      <c r="Z769" s="5">
        <f ca="1">VLOOKUP(CONCATENATE($F769," ",$G769),AllocFactorMatrix,(Z$4+1),FALSE)*$E773</f>
        <v>0</v>
      </c>
      <c r="AA769" s="5">
        <f t="shared" ca="1" si="419"/>
        <v>0</v>
      </c>
      <c r="AB769" s="5">
        <f ca="1">VLOOKUP(CONCATENATE($F769," ",$G769),AllocFactorMatrix,(AB$4+1),FALSE)*$E773</f>
        <v>0</v>
      </c>
      <c r="AC769" s="5">
        <f ca="1">VLOOKUP(CONCATENATE($F769," ",$G769),AllocFactorMatrix,(AC$4+1),FALSE)*$E773</f>
        <v>0</v>
      </c>
      <c r="AD769" s="5">
        <f ca="1">VLOOKUP(CONCATENATE($F769," ",$G769),AllocFactorMatrix,(AD$4+1),FALSE)*$E773</f>
        <v>0</v>
      </c>
    </row>
    <row r="770" spans="1:30" hidden="1" outlineLevel="1">
      <c r="F770" s="52" t="str">
        <f>F773</f>
        <v>RB_GUP</v>
      </c>
      <c r="G770" s="55" t="str">
        <f>$G$12</f>
        <v>DISTSEC</v>
      </c>
      <c r="H770" s="4">
        <f t="shared" ca="1" si="416"/>
        <v>0</v>
      </c>
      <c r="I770" s="5">
        <f ca="1">VLOOKUP(CONCATENATE($F770," ",$G770),AllocFactorMatrix,(I$4+1),FALSE)*$E773</f>
        <v>0</v>
      </c>
      <c r="J770" s="5">
        <f ca="1">VLOOKUP(CONCATENATE($F770," ",$G770),AllocFactorMatrix,(J$4+1),FALSE)*$E773</f>
        <v>0</v>
      </c>
      <c r="K770" s="5">
        <f ca="1">VLOOKUP(CONCATENATE($F770," ",$G770),AllocFactorMatrix,(K$4+1),FALSE)*$E773</f>
        <v>0</v>
      </c>
      <c r="L770" s="5">
        <f ca="1">VLOOKUP(CONCATENATE($F770," ",$G770),AllocFactorMatrix,(L$4+1),FALSE)*$E773</f>
        <v>0</v>
      </c>
      <c r="M770" s="5">
        <f ca="1">VLOOKUP(CONCATENATE($F770," ",$G770),AllocFactorMatrix,(M$4+1),FALSE)*$E773</f>
        <v>0</v>
      </c>
      <c r="N770" s="5">
        <f t="shared" ca="1" si="417"/>
        <v>0</v>
      </c>
      <c r="O770" s="5">
        <f ca="1">VLOOKUP(CONCATENATE($F770," ",$G770),AllocFactorMatrix,(O$4+1),FALSE)*$E773</f>
        <v>0</v>
      </c>
      <c r="P770" s="5">
        <f ca="1">VLOOKUP(CONCATENATE($F770," ",$G770),AllocFactorMatrix,(P$4+1),FALSE)*$E773</f>
        <v>0</v>
      </c>
      <c r="Q770" s="5">
        <f ca="1">VLOOKUP(CONCATENATE($F770," ",$G770),AllocFactorMatrix,(Q$4+1),FALSE)*$E773</f>
        <v>0</v>
      </c>
      <c r="R770" s="5">
        <f ca="1">VLOOKUP(CONCATENATE($F770," ",$G770),AllocFactorMatrix,(R$4+1),FALSE)*$E773</f>
        <v>0</v>
      </c>
      <c r="S770" s="5">
        <f t="shared" ca="1" si="418"/>
        <v>0</v>
      </c>
      <c r="T770" s="5">
        <f ca="1">VLOOKUP(CONCATENATE($F770," ",$G770),AllocFactorMatrix,(T$4+1),FALSE)*$E773</f>
        <v>0</v>
      </c>
      <c r="U770" s="5">
        <f ca="1">VLOOKUP(CONCATENATE($F770," ",$G770),AllocFactorMatrix,(U$4+1),FALSE)*$E773</f>
        <v>0</v>
      </c>
      <c r="V770" s="5">
        <f ca="1">VLOOKUP(CONCATENATE($F770," ",$G770),AllocFactorMatrix,(V$4+1),FALSE)*$E773</f>
        <v>0</v>
      </c>
      <c r="W770" s="5">
        <f ca="1">VLOOKUP(CONCATENATE($F770," ",$G770),AllocFactorMatrix,(W$4+1),FALSE)*$E773</f>
        <v>0</v>
      </c>
      <c r="X770" s="5">
        <f t="shared" ca="1" si="420"/>
        <v>0</v>
      </c>
      <c r="Y770" s="5">
        <f ca="1">VLOOKUP(CONCATENATE($F770," ",$G770),AllocFactorMatrix,(Y$4+1),FALSE)*$E773</f>
        <v>0</v>
      </c>
      <c r="Z770" s="5">
        <f ca="1">VLOOKUP(CONCATENATE($F770," ",$G770),AllocFactorMatrix,(Z$4+1),FALSE)*$E773</f>
        <v>0</v>
      </c>
      <c r="AA770" s="5">
        <f t="shared" ca="1" si="419"/>
        <v>0</v>
      </c>
      <c r="AB770" s="5">
        <f ca="1">VLOOKUP(CONCATENATE($F770," ",$G770),AllocFactorMatrix,(AB$4+1),FALSE)*$E773</f>
        <v>0</v>
      </c>
      <c r="AC770" s="5">
        <f ca="1">VLOOKUP(CONCATENATE($F770," ",$G770),AllocFactorMatrix,(AC$4+1),FALSE)*$E773</f>
        <v>0</v>
      </c>
      <c r="AD770" s="5">
        <f ca="1">VLOOKUP(CONCATENATE($F770," ",$G770),AllocFactorMatrix,(AD$4+1),FALSE)*$E773</f>
        <v>0</v>
      </c>
    </row>
    <row r="771" spans="1:30" hidden="1" outlineLevel="1">
      <c r="F771" s="52" t="str">
        <f>F773</f>
        <v>RB_GUP</v>
      </c>
      <c r="G771" s="55" t="str">
        <f>$G$13</f>
        <v>ENERGY</v>
      </c>
      <c r="H771" s="4">
        <f t="shared" ca="1" si="416"/>
        <v>0</v>
      </c>
      <c r="I771" s="5">
        <f ca="1">VLOOKUP(CONCATENATE($F771," ",$G771),AllocFactorMatrix,(I$4+1),FALSE)*$E773</f>
        <v>0</v>
      </c>
      <c r="J771" s="5">
        <f ca="1">VLOOKUP(CONCATENATE($F771," ",$G771),AllocFactorMatrix,(J$4+1),FALSE)*$E773</f>
        <v>0</v>
      </c>
      <c r="K771" s="5">
        <f ca="1">VLOOKUP(CONCATENATE($F771," ",$G771),AllocFactorMatrix,(K$4+1),FALSE)*$E773</f>
        <v>0</v>
      </c>
      <c r="L771" s="5">
        <f ca="1">VLOOKUP(CONCATENATE($F771," ",$G771),AllocFactorMatrix,(L$4+1),FALSE)*$E773</f>
        <v>0</v>
      </c>
      <c r="M771" s="5">
        <f ca="1">VLOOKUP(CONCATENATE($F771," ",$G771),AllocFactorMatrix,(M$4+1),FALSE)*$E773</f>
        <v>0</v>
      </c>
      <c r="N771" s="5">
        <f t="shared" ca="1" si="417"/>
        <v>0</v>
      </c>
      <c r="O771" s="5">
        <f ca="1">VLOOKUP(CONCATENATE($F771," ",$G771),AllocFactorMatrix,(O$4+1),FALSE)*$E773</f>
        <v>0</v>
      </c>
      <c r="P771" s="5">
        <f ca="1">VLOOKUP(CONCATENATE($F771," ",$G771),AllocFactorMatrix,(P$4+1),FALSE)*$E773</f>
        <v>0</v>
      </c>
      <c r="Q771" s="5">
        <f ca="1">VLOOKUP(CONCATENATE($F771," ",$G771),AllocFactorMatrix,(Q$4+1),FALSE)*$E773</f>
        <v>0</v>
      </c>
      <c r="R771" s="5">
        <f ca="1">VLOOKUP(CONCATENATE($F771," ",$G771),AllocFactorMatrix,(R$4+1),FALSE)*$E773</f>
        <v>0</v>
      </c>
      <c r="S771" s="5">
        <f t="shared" ca="1" si="418"/>
        <v>0</v>
      </c>
      <c r="T771" s="5">
        <f ca="1">VLOOKUP(CONCATENATE($F771," ",$G771),AllocFactorMatrix,(T$4+1),FALSE)*$E773</f>
        <v>0</v>
      </c>
      <c r="U771" s="5">
        <f ca="1">VLOOKUP(CONCATENATE($F771," ",$G771),AllocFactorMatrix,(U$4+1),FALSE)*$E773</f>
        <v>0</v>
      </c>
      <c r="V771" s="5">
        <f ca="1">VLOOKUP(CONCATENATE($F771," ",$G771),AllocFactorMatrix,(V$4+1),FALSE)*$E773</f>
        <v>0</v>
      </c>
      <c r="W771" s="5">
        <f ca="1">VLOOKUP(CONCATENATE($F771," ",$G771),AllocFactorMatrix,(W$4+1),FALSE)*$E773</f>
        <v>0</v>
      </c>
      <c r="X771" s="5">
        <f t="shared" ca="1" si="420"/>
        <v>0</v>
      </c>
      <c r="Y771" s="5">
        <f ca="1">VLOOKUP(CONCATENATE($F771," ",$G771),AllocFactorMatrix,(Y$4+1),FALSE)*$E773</f>
        <v>0</v>
      </c>
      <c r="Z771" s="5">
        <f ca="1">VLOOKUP(CONCATENATE($F771," ",$G771),AllocFactorMatrix,(Z$4+1),FALSE)*$E773</f>
        <v>0</v>
      </c>
      <c r="AA771" s="5">
        <f t="shared" ca="1" si="419"/>
        <v>0</v>
      </c>
      <c r="AB771" s="5">
        <f ca="1">VLOOKUP(CONCATENATE($F771," ",$G771),AllocFactorMatrix,(AB$4+1),FALSE)*$E773</f>
        <v>0</v>
      </c>
      <c r="AC771" s="5">
        <f ca="1">VLOOKUP(CONCATENATE($F771," ",$G771),AllocFactorMatrix,(AC$4+1),FALSE)*$E773</f>
        <v>0</v>
      </c>
      <c r="AD771" s="5">
        <f ca="1">VLOOKUP(CONCATENATE($F771," ",$G771),AllocFactorMatrix,(AD$4+1),FALSE)*$E773</f>
        <v>0</v>
      </c>
    </row>
    <row r="772" spans="1:30" hidden="1" outlineLevel="1">
      <c r="F772" s="52" t="str">
        <f>F773</f>
        <v>RB_GUP</v>
      </c>
      <c r="G772" s="55" t="str">
        <f>$G$14</f>
        <v>CUSTOMER</v>
      </c>
      <c r="H772" s="4">
        <f t="shared" ca="1" si="416"/>
        <v>0</v>
      </c>
      <c r="I772" s="5">
        <f ca="1">VLOOKUP(CONCATENATE($F772," ",$G772),AllocFactorMatrix,(I$4+1),FALSE)*$E773</f>
        <v>0</v>
      </c>
      <c r="J772" s="5">
        <f ca="1">VLOOKUP(CONCATENATE($F772," ",$G772),AllocFactorMatrix,(J$4+1),FALSE)*$E773</f>
        <v>0</v>
      </c>
      <c r="K772" s="5">
        <f ca="1">VLOOKUP(CONCATENATE($F772," ",$G772),AllocFactorMatrix,(K$4+1),FALSE)*$E773</f>
        <v>0</v>
      </c>
      <c r="L772" s="5">
        <f ca="1">VLOOKUP(CONCATENATE($F772," ",$G772),AllocFactorMatrix,(L$4+1),FALSE)*$E773</f>
        <v>0</v>
      </c>
      <c r="M772" s="5">
        <f ca="1">VLOOKUP(CONCATENATE($F772," ",$G772),AllocFactorMatrix,(M$4+1),FALSE)*$E773</f>
        <v>0</v>
      </c>
      <c r="N772" s="5">
        <f t="shared" ca="1" si="417"/>
        <v>0</v>
      </c>
      <c r="O772" s="5">
        <f ca="1">VLOOKUP(CONCATENATE($F772," ",$G772),AllocFactorMatrix,(O$4+1),FALSE)*$E773</f>
        <v>0</v>
      </c>
      <c r="P772" s="5">
        <f ca="1">VLOOKUP(CONCATENATE($F772," ",$G772),AllocFactorMatrix,(P$4+1),FALSE)*$E773</f>
        <v>0</v>
      </c>
      <c r="Q772" s="5">
        <f ca="1">VLOOKUP(CONCATENATE($F772," ",$G772),AllocFactorMatrix,(Q$4+1),FALSE)*$E773</f>
        <v>0</v>
      </c>
      <c r="R772" s="5">
        <f ca="1">VLOOKUP(CONCATENATE($F772," ",$G772),AllocFactorMatrix,(R$4+1),FALSE)*$E773</f>
        <v>0</v>
      </c>
      <c r="S772" s="5">
        <f t="shared" ca="1" si="418"/>
        <v>0</v>
      </c>
      <c r="T772" s="5">
        <f ca="1">VLOOKUP(CONCATENATE($F772," ",$G772),AllocFactorMatrix,(T$4+1),FALSE)*$E773</f>
        <v>0</v>
      </c>
      <c r="U772" s="5">
        <f ca="1">VLOOKUP(CONCATENATE($F772," ",$G772),AllocFactorMatrix,(U$4+1),FALSE)*$E773</f>
        <v>0</v>
      </c>
      <c r="V772" s="5">
        <f ca="1">VLOOKUP(CONCATENATE($F772," ",$G772),AllocFactorMatrix,(V$4+1),FALSE)*$E773</f>
        <v>0</v>
      </c>
      <c r="W772" s="5">
        <f ca="1">VLOOKUP(CONCATENATE($F772," ",$G772),AllocFactorMatrix,(W$4+1),FALSE)*$E773</f>
        <v>0</v>
      </c>
      <c r="X772" s="5">
        <f t="shared" ca="1" si="420"/>
        <v>0</v>
      </c>
      <c r="Y772" s="5">
        <f ca="1">VLOOKUP(CONCATENATE($F772," ",$G772),AllocFactorMatrix,(Y$4+1),FALSE)*$E773</f>
        <v>0</v>
      </c>
      <c r="Z772" s="5">
        <f ca="1">VLOOKUP(CONCATENATE($F772," ",$G772),AllocFactorMatrix,(Z$4+1),FALSE)*$E773</f>
        <v>0</v>
      </c>
      <c r="AA772" s="5">
        <f t="shared" ca="1" si="419"/>
        <v>0</v>
      </c>
      <c r="AB772" s="5">
        <f ca="1">VLOOKUP(CONCATENATE($F772," ",$G772),AllocFactorMatrix,(AB$4+1),FALSE)*$E773</f>
        <v>0</v>
      </c>
      <c r="AC772" s="5">
        <f ca="1">VLOOKUP(CONCATENATE($F772," ",$G772),AllocFactorMatrix,(AC$4+1),FALSE)*$E773</f>
        <v>0</v>
      </c>
      <c r="AD772" s="5">
        <f ca="1">VLOOKUP(CONCATENATE($F772," ",$G772),AllocFactorMatrix,(AD$4+1),FALSE)*$E773</f>
        <v>0</v>
      </c>
    </row>
    <row r="773" spans="1:30" collapsed="1">
      <c r="D773" s="95" t="s">
        <v>541</v>
      </c>
      <c r="E773" s="40">
        <v>0</v>
      </c>
      <c r="F773" s="61" t="s">
        <v>74</v>
      </c>
      <c r="G773" s="55" t="str">
        <f>$G$15</f>
        <v>TOTAL</v>
      </c>
      <c r="H773" s="4">
        <f t="shared" ca="1" si="416"/>
        <v>0</v>
      </c>
      <c r="I773" s="5">
        <f ca="1">VLOOKUP(CONCATENATE($F773," ",$G773),AllocFactorMatrix,(I$4+1),FALSE)*$E773</f>
        <v>0</v>
      </c>
      <c r="J773" s="5">
        <f ca="1">VLOOKUP(CONCATENATE($F773," ",$G773),AllocFactorMatrix,(J$4+1),FALSE)*$E773</f>
        <v>0</v>
      </c>
      <c r="K773" s="5">
        <f ca="1">VLOOKUP(CONCATENATE($F773," ",$G773),AllocFactorMatrix,(K$4+1),FALSE)*$E773</f>
        <v>0</v>
      </c>
      <c r="L773" s="5">
        <f ca="1">VLOOKUP(CONCATENATE($F773," ",$G773),AllocFactorMatrix,(L$4+1),FALSE)*$E773</f>
        <v>0</v>
      </c>
      <c r="M773" s="5">
        <f ca="1">VLOOKUP(CONCATENATE($F773," ",$G773),AllocFactorMatrix,(M$4+1),FALSE)*$E773</f>
        <v>0</v>
      </c>
      <c r="N773" s="5">
        <f t="shared" ca="1" si="417"/>
        <v>0</v>
      </c>
      <c r="O773" s="5">
        <f ca="1">VLOOKUP(CONCATENATE($F773," ",$G773),AllocFactorMatrix,(O$4+1),FALSE)*$E773</f>
        <v>0</v>
      </c>
      <c r="P773" s="5">
        <f ca="1">VLOOKUP(CONCATENATE($F773," ",$G773),AllocFactorMatrix,(P$4+1),FALSE)*$E773</f>
        <v>0</v>
      </c>
      <c r="Q773" s="5">
        <f ca="1">VLOOKUP(CONCATENATE($F773," ",$G773),AllocFactorMatrix,(Q$4+1),FALSE)*$E773</f>
        <v>0</v>
      </c>
      <c r="R773" s="5">
        <f ca="1">VLOOKUP(CONCATENATE($F773," ",$G773),AllocFactorMatrix,(R$4+1),FALSE)*$E773</f>
        <v>0</v>
      </c>
      <c r="S773" s="5">
        <f t="shared" ca="1" si="418"/>
        <v>0</v>
      </c>
      <c r="T773" s="5">
        <f ca="1">VLOOKUP(CONCATENATE($F773," ",$G773),AllocFactorMatrix,(T$4+1),FALSE)*$E773</f>
        <v>0</v>
      </c>
      <c r="U773" s="5">
        <f ca="1">VLOOKUP(CONCATENATE($F773," ",$G773),AllocFactorMatrix,(U$4+1),FALSE)*$E773</f>
        <v>0</v>
      </c>
      <c r="V773" s="5">
        <f ca="1">VLOOKUP(CONCATENATE($F773," ",$G773),AllocFactorMatrix,(V$4+1),FALSE)*$E773</f>
        <v>0</v>
      </c>
      <c r="W773" s="5">
        <f ca="1">VLOOKUP(CONCATENATE($F773," ",$G773),AllocFactorMatrix,(W$4+1),FALSE)*$E773</f>
        <v>0</v>
      </c>
      <c r="X773" s="5">
        <f t="shared" ca="1" si="420"/>
        <v>0</v>
      </c>
      <c r="Y773" s="5">
        <f ca="1">VLOOKUP(CONCATENATE($F773," ",$G773),AllocFactorMatrix,(Y$4+1),FALSE)*$E773</f>
        <v>0</v>
      </c>
      <c r="Z773" s="5">
        <f ca="1">VLOOKUP(CONCATENATE($F773," ",$G773),AllocFactorMatrix,(Z$4+1),FALSE)*$E773</f>
        <v>0</v>
      </c>
      <c r="AA773" s="5">
        <f t="shared" ca="1" si="419"/>
        <v>0</v>
      </c>
      <c r="AB773" s="5">
        <f ca="1">VLOOKUP(CONCATENATE($F773," ",$G773),AllocFactorMatrix,(AB$4+1),FALSE)*$E773</f>
        <v>0</v>
      </c>
      <c r="AC773" s="5">
        <f ca="1">VLOOKUP(CONCATENATE($F773," ",$G773),AllocFactorMatrix,(AC$4+1),FALSE)*$E773</f>
        <v>0</v>
      </c>
      <c r="AD773" s="5">
        <f ca="1">VLOOKUP(CONCATENATE($F773," ",$G773),AllocFactorMatrix,(AD$4+1),FALSE)*$E773</f>
        <v>0</v>
      </c>
    </row>
    <row r="774" spans="1:30">
      <c r="E774" s="11"/>
      <c r="F774" s="11"/>
      <c r="G774" s="7"/>
      <c r="H774" s="4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</row>
    <row r="775" spans="1:30" hidden="1" outlineLevel="1">
      <c r="E775" s="11"/>
      <c r="F775" s="11"/>
      <c r="G775" s="55" t="str">
        <f>$G$8</f>
        <v>PRODUCTION</v>
      </c>
      <c r="H775" s="4">
        <f ca="1">+H757+H766</f>
        <v>7765323.6481613759</v>
      </c>
      <c r="I775" s="4">
        <f t="shared" ref="I775:AD775" ca="1" si="421">+I757+I766</f>
        <v>3825066.3444770169</v>
      </c>
      <c r="J775" s="4">
        <f t="shared" ca="1" si="421"/>
        <v>189086.69722628483</v>
      </c>
      <c r="K775" s="4">
        <f t="shared" ca="1" si="421"/>
        <v>692613.73523277848</v>
      </c>
      <c r="L775" s="4">
        <f t="shared" ca="1" si="421"/>
        <v>21801.02133088847</v>
      </c>
      <c r="M775" s="4">
        <f t="shared" ca="1" si="421"/>
        <v>2044.4300207964061</v>
      </c>
      <c r="N775" s="4">
        <f t="shared" ca="1" si="421"/>
        <v>716459.18658446334</v>
      </c>
      <c r="O775" s="4">
        <f t="shared" ca="1" si="421"/>
        <v>526494.18229802395</v>
      </c>
      <c r="P775" s="4">
        <f t="shared" ca="1" si="421"/>
        <v>98101.205016335094</v>
      </c>
      <c r="Q775" s="4">
        <f t="shared" ca="1" si="421"/>
        <v>44330.107902397329</v>
      </c>
      <c r="R775" s="4">
        <f t="shared" ca="1" si="421"/>
        <v>1993.4753997783293</v>
      </c>
      <c r="S775" s="4">
        <f t="shared" ca="1" si="421"/>
        <v>670918.9706165347</v>
      </c>
      <c r="T775" s="4">
        <f t="shared" ca="1" si="421"/>
        <v>18391.79031763049</v>
      </c>
      <c r="U775" s="4">
        <f t="shared" ca="1" si="421"/>
        <v>300978.51492089365</v>
      </c>
      <c r="V775" s="4">
        <f t="shared" ca="1" si="421"/>
        <v>1590679.9083849103</v>
      </c>
      <c r="W775" s="4">
        <f t="shared" ca="1" si="421"/>
        <v>287250.42710568832</v>
      </c>
      <c r="X775" s="4">
        <f t="shared" ca="1" si="421"/>
        <v>2197300.6407291228</v>
      </c>
      <c r="Y775" s="4">
        <f t="shared" ca="1" si="421"/>
        <v>161685.52794248104</v>
      </c>
      <c r="Z775" s="4">
        <f t="shared" ca="1" si="421"/>
        <v>2708.170789449116</v>
      </c>
      <c r="AA775" s="4">
        <f t="shared" ca="1" si="421"/>
        <v>164393.69873193017</v>
      </c>
      <c r="AB775" s="4">
        <f t="shared" ca="1" si="421"/>
        <v>2098.1097960225907</v>
      </c>
      <c r="AC775" s="4">
        <f t="shared" ca="1" si="421"/>
        <v>0</v>
      </c>
      <c r="AD775" s="4">
        <f t="shared" ca="1" si="421"/>
        <v>0</v>
      </c>
    </row>
    <row r="776" spans="1:30" hidden="1" outlineLevel="1">
      <c r="E776" s="11"/>
      <c r="F776" s="11"/>
      <c r="G776" s="55" t="str">
        <f>$G$9</f>
        <v>BULKTRAN</v>
      </c>
      <c r="H776" s="4">
        <f t="shared" ref="H776:AD776" ca="1" si="422">+H758+H767</f>
        <v>7419845.0276863119</v>
      </c>
      <c r="I776" s="4">
        <f t="shared" ca="1" si="422"/>
        <v>3654889.452464486</v>
      </c>
      <c r="J776" s="4">
        <f t="shared" ca="1" si="422"/>
        <v>180674.24537395412</v>
      </c>
      <c r="K776" s="4">
        <f t="shared" ca="1" si="422"/>
        <v>661799.40622191282</v>
      </c>
      <c r="L776" s="4">
        <f t="shared" ca="1" si="422"/>
        <v>20831.095656750462</v>
      </c>
      <c r="M776" s="4">
        <f t="shared" ca="1" si="422"/>
        <v>1953.4734946753367</v>
      </c>
      <c r="N776" s="4">
        <f t="shared" ca="1" si="422"/>
        <v>684583.97537333856</v>
      </c>
      <c r="O776" s="4">
        <f t="shared" ca="1" si="422"/>
        <v>503070.49874923396</v>
      </c>
      <c r="P776" s="4">
        <f t="shared" ca="1" si="422"/>
        <v>93736.690346813295</v>
      </c>
      <c r="Q776" s="4">
        <f t="shared" ca="1" si="422"/>
        <v>42357.864990505681</v>
      </c>
      <c r="R776" s="4">
        <f t="shared" ca="1" si="422"/>
        <v>1904.78584062139</v>
      </c>
      <c r="S776" s="4">
        <f t="shared" ca="1" si="422"/>
        <v>641069.83992717438</v>
      </c>
      <c r="T776" s="4">
        <f t="shared" ca="1" si="422"/>
        <v>17573.54105528248</v>
      </c>
      <c r="U776" s="4">
        <f t="shared" ca="1" si="422"/>
        <v>287588.00515738572</v>
      </c>
      <c r="V776" s="4">
        <f t="shared" ca="1" si="422"/>
        <v>1519910.6880322804</v>
      </c>
      <c r="W776" s="4">
        <f t="shared" ca="1" si="422"/>
        <v>274470.67885773943</v>
      </c>
      <c r="X776" s="4">
        <f t="shared" ca="1" si="422"/>
        <v>2099542.9131026878</v>
      </c>
      <c r="Y776" s="4">
        <f t="shared" ca="1" si="422"/>
        <v>154492.15189336089</v>
      </c>
      <c r="Z776" s="4">
        <f t="shared" ca="1" si="422"/>
        <v>2587.6844902629546</v>
      </c>
      <c r="AA776" s="4">
        <f t="shared" ca="1" si="422"/>
        <v>157079.83638362386</v>
      </c>
      <c r="AB776" s="4">
        <f t="shared" ca="1" si="422"/>
        <v>2004.7650610472849</v>
      </c>
      <c r="AC776" s="4">
        <f t="shared" ca="1" si="422"/>
        <v>0</v>
      </c>
      <c r="AD776" s="4">
        <f t="shared" ca="1" si="422"/>
        <v>0</v>
      </c>
    </row>
    <row r="777" spans="1:30" hidden="1" outlineLevel="1">
      <c r="E777" s="11"/>
      <c r="F777" s="11"/>
      <c r="G777" s="55" t="str">
        <f>$G$10</f>
        <v>SUBTRAN</v>
      </c>
      <c r="H777" s="4">
        <f t="shared" ref="H777:AD777" ca="1" si="423">+H759+H768</f>
        <v>1629918.1879706916</v>
      </c>
      <c r="I777" s="4">
        <f t="shared" ca="1" si="423"/>
        <v>793554.0830694855</v>
      </c>
      <c r="J777" s="4">
        <f t="shared" ca="1" si="423"/>
        <v>38297.958140921022</v>
      </c>
      <c r="K777" s="4">
        <f t="shared" ca="1" si="423"/>
        <v>139326.09912333122</v>
      </c>
      <c r="L777" s="4">
        <f t="shared" ca="1" si="423"/>
        <v>4303.6521130568017</v>
      </c>
      <c r="M777" s="4">
        <f t="shared" ca="1" si="423"/>
        <v>535.99711008404904</v>
      </c>
      <c r="N777" s="4">
        <f t="shared" ca="1" si="423"/>
        <v>144165.74834647207</v>
      </c>
      <c r="O777" s="4">
        <f t="shared" ca="1" si="423"/>
        <v>105263.04552883872</v>
      </c>
      <c r="P777" s="4">
        <f t="shared" ca="1" si="423"/>
        <v>19568.277389637347</v>
      </c>
      <c r="Q777" s="4">
        <f t="shared" ca="1" si="423"/>
        <v>11643.358210407692</v>
      </c>
      <c r="R777" s="4">
        <f t="shared" ca="1" si="423"/>
        <v>0</v>
      </c>
      <c r="S777" s="4">
        <f t="shared" ca="1" si="423"/>
        <v>136474.68112888373</v>
      </c>
      <c r="T777" s="4">
        <f t="shared" ca="1" si="423"/>
        <v>3675.6048076358652</v>
      </c>
      <c r="U777" s="4">
        <f t="shared" ca="1" si="423"/>
        <v>60171.749267938561</v>
      </c>
      <c r="V777" s="4">
        <f t="shared" ca="1" si="423"/>
        <v>419197.50912209565</v>
      </c>
      <c r="W777" s="4">
        <f t="shared" ca="1" si="423"/>
        <v>0</v>
      </c>
      <c r="X777" s="4">
        <f t="shared" ca="1" si="423"/>
        <v>483044.86319767009</v>
      </c>
      <c r="Y777" s="4">
        <f t="shared" ca="1" si="423"/>
        <v>31681.092754601912</v>
      </c>
      <c r="Z777" s="4">
        <f t="shared" ca="1" si="423"/>
        <v>528.12467693254462</v>
      </c>
      <c r="AA777" s="4">
        <f t="shared" ca="1" si="423"/>
        <v>32209.217431534456</v>
      </c>
      <c r="AB777" s="4">
        <f t="shared" ca="1" si="423"/>
        <v>423.05784410791881</v>
      </c>
      <c r="AC777" s="4">
        <f t="shared" ca="1" si="423"/>
        <v>1438.4871107100171</v>
      </c>
      <c r="AD777" s="4">
        <f t="shared" ca="1" si="423"/>
        <v>310.09170090707806</v>
      </c>
    </row>
    <row r="778" spans="1:30" hidden="1" outlineLevel="1">
      <c r="E778" s="11"/>
      <c r="F778" s="11"/>
      <c r="G778" s="55" t="str">
        <f>$G$11</f>
        <v>DISTPRI</v>
      </c>
      <c r="H778" s="4">
        <f t="shared" ref="H778:AD778" ca="1" si="424">+H760+H769</f>
        <v>4961586.7736585569</v>
      </c>
      <c r="I778" s="4">
        <f t="shared" ca="1" si="424"/>
        <v>3316040.0551285106</v>
      </c>
      <c r="J778" s="4">
        <f t="shared" ca="1" si="424"/>
        <v>156309.47155370424</v>
      </c>
      <c r="K778" s="4">
        <f t="shared" ca="1" si="424"/>
        <v>567569.28444918629</v>
      </c>
      <c r="L778" s="4">
        <f t="shared" ca="1" si="424"/>
        <v>17540.844198536579</v>
      </c>
      <c r="M778" s="4">
        <f t="shared" ca="1" si="424"/>
        <v>0</v>
      </c>
      <c r="N778" s="4">
        <f t="shared" ca="1" si="424"/>
        <v>585110.12864772289</v>
      </c>
      <c r="O778" s="4">
        <f t="shared" ca="1" si="424"/>
        <v>425577.76070825226</v>
      </c>
      <c r="P778" s="4">
        <f t="shared" ca="1" si="424"/>
        <v>79263.886570749193</v>
      </c>
      <c r="Q778" s="4">
        <f t="shared" ca="1" si="424"/>
        <v>0</v>
      </c>
      <c r="R778" s="4">
        <f t="shared" ca="1" si="424"/>
        <v>0</v>
      </c>
      <c r="S778" s="4">
        <f t="shared" ca="1" si="424"/>
        <v>504841.64727900142</v>
      </c>
      <c r="T778" s="4">
        <f t="shared" ca="1" si="424"/>
        <v>15171.584905611484</v>
      </c>
      <c r="U778" s="4">
        <f t="shared" ca="1" si="424"/>
        <v>244683.3335657506</v>
      </c>
      <c r="V778" s="4">
        <f t="shared" ca="1" si="424"/>
        <v>0</v>
      </c>
      <c r="W778" s="4">
        <f t="shared" ca="1" si="424"/>
        <v>0</v>
      </c>
      <c r="X778" s="4">
        <f t="shared" ca="1" si="424"/>
        <v>259854.91847136209</v>
      </c>
      <c r="Y778" s="4">
        <f t="shared" ca="1" si="424"/>
        <v>128331.2525412759</v>
      </c>
      <c r="Z778" s="4">
        <f t="shared" ca="1" si="424"/>
        <v>2141.0676467077278</v>
      </c>
      <c r="AA778" s="4">
        <f t="shared" ca="1" si="424"/>
        <v>130472.32018798364</v>
      </c>
      <c r="AB778" s="4">
        <f t="shared" ca="1" si="424"/>
        <v>1734.6235464414885</v>
      </c>
      <c r="AC778" s="4">
        <f t="shared" ca="1" si="424"/>
        <v>5942.5792795987682</v>
      </c>
      <c r="AD778" s="4">
        <f t="shared" ca="1" si="424"/>
        <v>1281.0295642318183</v>
      </c>
    </row>
    <row r="779" spans="1:30" hidden="1" outlineLevel="1">
      <c r="E779" s="11"/>
      <c r="F779" s="11"/>
      <c r="G779" s="55" t="str">
        <f>$G$12</f>
        <v>DISTSEC</v>
      </c>
      <c r="H779" s="4">
        <f t="shared" ref="H779:AD779" ca="1" si="425">+H761+H770</f>
        <v>2494179.6765839625</v>
      </c>
      <c r="I779" s="4">
        <f t="shared" ca="1" si="425"/>
        <v>1864901.7647425185</v>
      </c>
      <c r="J779" s="4">
        <f t="shared" ca="1" si="425"/>
        <v>89907.508439903133</v>
      </c>
      <c r="K779" s="4">
        <f t="shared" ca="1" si="425"/>
        <v>271288.42078701826</v>
      </c>
      <c r="L779" s="4">
        <f t="shared" ca="1" si="425"/>
        <v>0</v>
      </c>
      <c r="M779" s="4">
        <f t="shared" ca="1" si="425"/>
        <v>0</v>
      </c>
      <c r="N779" s="4">
        <f t="shared" ca="1" si="425"/>
        <v>271288.42078701826</v>
      </c>
      <c r="O779" s="4">
        <f t="shared" ca="1" si="425"/>
        <v>172866.0376445984</v>
      </c>
      <c r="P779" s="4">
        <f t="shared" ca="1" si="425"/>
        <v>0</v>
      </c>
      <c r="Q779" s="4">
        <f t="shared" ca="1" si="425"/>
        <v>0</v>
      </c>
      <c r="R779" s="4">
        <f t="shared" ca="1" si="425"/>
        <v>0</v>
      </c>
      <c r="S779" s="4">
        <f t="shared" ca="1" si="425"/>
        <v>172866.0376445984</v>
      </c>
      <c r="T779" s="4">
        <f t="shared" ca="1" si="425"/>
        <v>4673.9350080561026</v>
      </c>
      <c r="U779" s="4">
        <f t="shared" ca="1" si="425"/>
        <v>0</v>
      </c>
      <c r="V779" s="4">
        <f t="shared" ca="1" si="425"/>
        <v>0</v>
      </c>
      <c r="W779" s="4">
        <f t="shared" ca="1" si="425"/>
        <v>0</v>
      </c>
      <c r="X779" s="4">
        <f t="shared" ca="1" si="425"/>
        <v>4673.9350080561026</v>
      </c>
      <c r="Y779" s="4">
        <f t="shared" ca="1" si="425"/>
        <v>63760.616844926502</v>
      </c>
      <c r="Z779" s="4">
        <f t="shared" ca="1" si="425"/>
        <v>0</v>
      </c>
      <c r="AA779" s="4">
        <f t="shared" ca="1" si="425"/>
        <v>63760.616844926502</v>
      </c>
      <c r="AB779" s="4">
        <f t="shared" ca="1" si="425"/>
        <v>661.64597210231557</v>
      </c>
      <c r="AC779" s="4">
        <f t="shared" ca="1" si="425"/>
        <v>22465.425545074017</v>
      </c>
      <c r="AD779" s="4">
        <f t="shared" ca="1" si="425"/>
        <v>3654.3215997650973</v>
      </c>
    </row>
    <row r="780" spans="1:30" hidden="1" outlineLevel="1">
      <c r="E780" s="11"/>
      <c r="F780" s="11"/>
      <c r="G780" s="55" t="str">
        <f>$G$13</f>
        <v>ENERGY</v>
      </c>
      <c r="H780" s="4">
        <f t="shared" ref="H780:AD780" ca="1" si="426">+H762+H771</f>
        <v>365310.52453955245</v>
      </c>
      <c r="I780" s="4">
        <f t="shared" ca="1" si="426"/>
        <v>137074.40460991362</v>
      </c>
      <c r="J780" s="4">
        <f t="shared" ca="1" si="426"/>
        <v>8883.3071653877614</v>
      </c>
      <c r="K780" s="4">
        <f t="shared" ca="1" si="426"/>
        <v>29804.458523515914</v>
      </c>
      <c r="L780" s="4">
        <f t="shared" ca="1" si="426"/>
        <v>947.2533549547893</v>
      </c>
      <c r="M780" s="4">
        <f t="shared" ca="1" si="426"/>
        <v>87.325685736219427</v>
      </c>
      <c r="N780" s="4">
        <f t="shared" ca="1" si="426"/>
        <v>30839.037564206923</v>
      </c>
      <c r="O780" s="4">
        <f t="shared" ca="1" si="426"/>
        <v>27173.140705213151</v>
      </c>
      <c r="P780" s="4">
        <f t="shared" ca="1" si="426"/>
        <v>5037.3774302537558</v>
      </c>
      <c r="Q780" s="4">
        <f t="shared" ca="1" si="426"/>
        <v>2288.8553679629413</v>
      </c>
      <c r="R780" s="4">
        <f t="shared" ca="1" si="426"/>
        <v>106.05214091796408</v>
      </c>
      <c r="S780" s="4">
        <f t="shared" ca="1" si="426"/>
        <v>34605.425644347815</v>
      </c>
      <c r="T780" s="4">
        <f t="shared" ca="1" si="426"/>
        <v>1041.3262448223513</v>
      </c>
      <c r="U780" s="4">
        <f t="shared" ca="1" si="426"/>
        <v>18284.128869462729</v>
      </c>
      <c r="V780" s="4">
        <f t="shared" ca="1" si="426"/>
        <v>103809.69253694556</v>
      </c>
      <c r="W780" s="4">
        <f t="shared" ca="1" si="426"/>
        <v>19695.128305099766</v>
      </c>
      <c r="X780" s="4">
        <f t="shared" ca="1" si="426"/>
        <v>142830.27595633041</v>
      </c>
      <c r="Y780" s="4">
        <f t="shared" ca="1" si="426"/>
        <v>7362.0229097825604</v>
      </c>
      <c r="Z780" s="4">
        <f t="shared" ca="1" si="426"/>
        <v>119.8419967694627</v>
      </c>
      <c r="AA780" s="4">
        <f t="shared" ca="1" si="426"/>
        <v>7481.8649065520231</v>
      </c>
      <c r="AB780" s="4">
        <f t="shared" ca="1" si="426"/>
        <v>133.67410725993949</v>
      </c>
      <c r="AC780" s="4">
        <f t="shared" ca="1" si="426"/>
        <v>2890.5235690044487</v>
      </c>
      <c r="AD780" s="4">
        <f t="shared" ca="1" si="426"/>
        <v>572.0110165495131</v>
      </c>
    </row>
    <row r="781" spans="1:30" hidden="1" outlineLevel="1">
      <c r="E781" s="11"/>
      <c r="F781" s="11"/>
      <c r="G781" s="55" t="str">
        <f>$G$14</f>
        <v>CUSTOMER</v>
      </c>
      <c r="H781" s="4">
        <f t="shared" ref="H781:AD781" ca="1" si="427">+H763+H772</f>
        <v>1308739.161399547</v>
      </c>
      <c r="I781" s="4">
        <f t="shared" ca="1" si="427"/>
        <v>667091.83393381163</v>
      </c>
      <c r="J781" s="4">
        <f t="shared" ca="1" si="427"/>
        <v>160285.01938823145</v>
      </c>
      <c r="K781" s="4">
        <f t="shared" ca="1" si="427"/>
        <v>45611.479856178717</v>
      </c>
      <c r="L781" s="4">
        <f t="shared" ca="1" si="427"/>
        <v>13500.648687533849</v>
      </c>
      <c r="M781" s="4">
        <f t="shared" ca="1" si="427"/>
        <v>2185.748253432198</v>
      </c>
      <c r="N781" s="4">
        <f t="shared" ca="1" si="427"/>
        <v>61297.876797144774</v>
      </c>
      <c r="O781" s="4">
        <f t="shared" ca="1" si="427"/>
        <v>12180.501019380103</v>
      </c>
      <c r="P781" s="4">
        <f t="shared" ca="1" si="427"/>
        <v>3549.2156816348916</v>
      </c>
      <c r="Q781" s="4">
        <f t="shared" ca="1" si="427"/>
        <v>7612.0307924922117</v>
      </c>
      <c r="R781" s="4">
        <f t="shared" ca="1" si="427"/>
        <v>1336.7597578513494</v>
      </c>
      <c r="S781" s="4">
        <f t="shared" ca="1" si="427"/>
        <v>24678.507251358555</v>
      </c>
      <c r="T781" s="4">
        <f t="shared" ca="1" si="427"/>
        <v>83.939909618325672</v>
      </c>
      <c r="U781" s="4">
        <f t="shared" ca="1" si="427"/>
        <v>2106.4477913249998</v>
      </c>
      <c r="V781" s="4">
        <f t="shared" ca="1" si="427"/>
        <v>11194.858374666495</v>
      </c>
      <c r="W781" s="4">
        <f t="shared" ca="1" si="427"/>
        <v>2005.2299191963168</v>
      </c>
      <c r="X781" s="4">
        <f t="shared" ca="1" si="427"/>
        <v>15390.475994806136</v>
      </c>
      <c r="Y781" s="4">
        <f t="shared" ca="1" si="427"/>
        <v>3367.2934289471746</v>
      </c>
      <c r="Z781" s="4">
        <f t="shared" ca="1" si="427"/>
        <v>60.125155642438678</v>
      </c>
      <c r="AA781" s="4">
        <f t="shared" ca="1" si="427"/>
        <v>3427.4185845896131</v>
      </c>
      <c r="AB781" s="4">
        <f t="shared" ca="1" si="427"/>
        <v>67.110377678125531</v>
      </c>
      <c r="AC781" s="4">
        <f t="shared" ca="1" si="427"/>
        <v>333020.4030920146</v>
      </c>
      <c r="AD781" s="4">
        <f t="shared" ca="1" si="427"/>
        <v>43480.515979911819</v>
      </c>
    </row>
    <row r="782" spans="1:30" s="55" customFormat="1" collapsed="1">
      <c r="A782" s="56"/>
      <c r="B782" s="111"/>
      <c r="C782" s="55" t="s">
        <v>337</v>
      </c>
      <c r="E782" s="60">
        <f>+E764+E773</f>
        <v>25944903</v>
      </c>
      <c r="F782" s="58"/>
      <c r="G782" s="55" t="str">
        <f>$G$15</f>
        <v>TOTAL</v>
      </c>
      <c r="H782" s="60">
        <f t="shared" ref="H782:AD782" ca="1" si="428">+H764+H773</f>
        <v>25944903</v>
      </c>
      <c r="I782" s="60">
        <f t="shared" ca="1" si="428"/>
        <v>14258617.938425744</v>
      </c>
      <c r="J782" s="60">
        <f t="shared" ca="1" si="428"/>
        <v>823444.20728838665</v>
      </c>
      <c r="K782" s="60">
        <f t="shared" ca="1" si="428"/>
        <v>2408012.8841939215</v>
      </c>
      <c r="L782" s="60">
        <f t="shared" ca="1" si="428"/>
        <v>78924.515341720951</v>
      </c>
      <c r="M782" s="60">
        <f t="shared" ca="1" si="428"/>
        <v>6806.9745647242098</v>
      </c>
      <c r="N782" s="60">
        <f t="shared" ca="1" si="428"/>
        <v>2493744.3741003671</v>
      </c>
      <c r="O782" s="60">
        <f t="shared" ca="1" si="428"/>
        <v>1772625.1666535407</v>
      </c>
      <c r="P782" s="60">
        <f t="shared" ca="1" si="428"/>
        <v>299256.65243542352</v>
      </c>
      <c r="Q782" s="60">
        <f t="shared" ca="1" si="428"/>
        <v>108232.21726376587</v>
      </c>
      <c r="R782" s="60">
        <f t="shared" ca="1" si="428"/>
        <v>5341.0731391690324</v>
      </c>
      <c r="S782" s="60">
        <f t="shared" ca="1" si="428"/>
        <v>2185455.1094918991</v>
      </c>
      <c r="T782" s="60">
        <f t="shared" ca="1" si="428"/>
        <v>60611.722248657105</v>
      </c>
      <c r="U782" s="60">
        <f t="shared" ca="1" si="428"/>
        <v>913812.17957275629</v>
      </c>
      <c r="V782" s="60">
        <f t="shared" ca="1" si="428"/>
        <v>3644792.6564508984</v>
      </c>
      <c r="W782" s="60">
        <f t="shared" ca="1" si="428"/>
        <v>583421.46418772382</v>
      </c>
      <c r="X782" s="60">
        <f t="shared" ca="1" si="428"/>
        <v>5202638.022460036</v>
      </c>
      <c r="Y782" s="60">
        <f t="shared" ca="1" si="428"/>
        <v>550679.95831537619</v>
      </c>
      <c r="Z782" s="60">
        <f t="shared" ca="1" si="428"/>
        <v>8145.0147557642449</v>
      </c>
      <c r="AA782" s="60">
        <f t="shared" ca="1" si="428"/>
        <v>558824.97307114035</v>
      </c>
      <c r="AB782" s="60">
        <f t="shared" ca="1" si="428"/>
        <v>7122.9867046596628</v>
      </c>
      <c r="AC782" s="60">
        <f t="shared" ca="1" si="428"/>
        <v>365757.41859640187</v>
      </c>
      <c r="AD782" s="60">
        <f t="shared" ca="1" si="428"/>
        <v>49297.969861365331</v>
      </c>
    </row>
    <row r="783" spans="1:30">
      <c r="E783" s="4"/>
      <c r="F783" s="3"/>
      <c r="G783" s="7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</row>
    <row r="784" spans="1:30" s="55" customFormat="1">
      <c r="A784" s="56"/>
      <c r="B784" s="111" t="s">
        <v>143</v>
      </c>
      <c r="I784" s="62"/>
      <c r="J784" s="62"/>
      <c r="K784" s="62"/>
      <c r="L784" s="62"/>
      <c r="M784" s="62"/>
      <c r="N784" s="62"/>
      <c r="O784" s="62"/>
      <c r="P784" s="62"/>
      <c r="Q784" s="62"/>
      <c r="R784" s="62"/>
      <c r="S784" s="62"/>
      <c r="T784" s="62"/>
      <c r="U784" s="62"/>
      <c r="V784" s="62"/>
      <c r="W784" s="62"/>
      <c r="X784" s="62"/>
      <c r="Y784" s="62"/>
      <c r="Z784" s="62"/>
      <c r="AA784" s="62"/>
      <c r="AB784" s="62"/>
      <c r="AC784" s="62"/>
      <c r="AD784" s="62"/>
    </row>
    <row r="785" spans="4:30" hidden="1" outlineLevel="1">
      <c r="F785" s="52" t="str">
        <f>F792</f>
        <v>RB_GUP</v>
      </c>
      <c r="G785" s="55" t="str">
        <f>$G$8</f>
        <v>PRODUCTION</v>
      </c>
      <c r="H785" s="4">
        <f t="shared" ref="H785:H808" ca="1" si="429">SUBTOTAL(9,I785:AD785)</f>
        <v>-190735044.92217398</v>
      </c>
      <c r="I785" s="5">
        <f ca="1">VLOOKUP(CONCATENATE($F785," ",$G785),AllocFactorMatrix,(I$4+1),FALSE)*$E792</f>
        <v>-93952838.812695682</v>
      </c>
      <c r="J785" s="5">
        <f ca="1">VLOOKUP(CONCATENATE($F785," ",$G785),AllocFactorMatrix,(J$4+1),FALSE)*$E792</f>
        <v>-4644424.5370481499</v>
      </c>
      <c r="K785" s="5">
        <f ca="1">VLOOKUP(CONCATENATE($F785," ",$G785),AllocFactorMatrix,(K$4+1),FALSE)*$E792</f>
        <v>-17012260.903590012</v>
      </c>
      <c r="L785" s="5">
        <f ca="1">VLOOKUP(CONCATENATE($F785," ",$G785),AllocFactorMatrix,(L$4+1),FALSE)*$E792</f>
        <v>-535485.57295237039</v>
      </c>
      <c r="M785" s="5">
        <f ca="1">VLOOKUP(CONCATENATE($F785," ",$G785),AllocFactorMatrix,(M$4+1),FALSE)*$E792</f>
        <v>-50216.123567389513</v>
      </c>
      <c r="N785" s="5">
        <f t="shared" ref="N785:N808" ca="1" si="430">SUBTOTAL(9,K785:M785)</f>
        <v>-17597962.600109775</v>
      </c>
      <c r="O785" s="5">
        <f ca="1">VLOOKUP(CONCATENATE($F785," ",$G785),AllocFactorMatrix,(O$4+1),FALSE)*$E792</f>
        <v>-12931964.72701481</v>
      </c>
      <c r="P785" s="5">
        <f ca="1">VLOOKUP(CONCATENATE($F785," ",$G785),AllocFactorMatrix,(P$4+1),FALSE)*$E792</f>
        <v>-2409601.7878328133</v>
      </c>
      <c r="Q785" s="5">
        <f ca="1">VLOOKUP(CONCATENATE($F785," ",$G785),AllocFactorMatrix,(Q$4+1),FALSE)*$E792</f>
        <v>-1088854.1811352018</v>
      </c>
      <c r="R785" s="5">
        <f ca="1">VLOOKUP(CONCATENATE($F785," ",$G785),AllocFactorMatrix,(R$4+1),FALSE)*$E792</f>
        <v>-48964.555394673836</v>
      </c>
      <c r="S785" s="5">
        <f ca="1">SUBTOTAL(9,O785:R785)</f>
        <v>-16479385.251377499</v>
      </c>
      <c r="T785" s="5">
        <f ca="1">VLOOKUP(CONCATENATE($F785," ",$G785),AllocFactorMatrix,(T$4+1),FALSE)*$E792</f>
        <v>-451746.65105723555</v>
      </c>
      <c r="U785" s="5">
        <f ca="1">VLOOKUP(CONCATENATE($F785," ",$G785),AllocFactorMatrix,(U$4+1),FALSE)*$E792</f>
        <v>-7392756.9751247093</v>
      </c>
      <c r="V785" s="5">
        <f ca="1">VLOOKUP(CONCATENATE($F785," ",$G785),AllocFactorMatrix,(V$4+1),FALSE)*$E792</f>
        <v>-39070928.338502958</v>
      </c>
      <c r="W785" s="5">
        <f ca="1">VLOOKUP(CONCATENATE($F785," ",$G785),AllocFactorMatrix,(W$4+1),FALSE)*$E792</f>
        <v>-7055562.0860554408</v>
      </c>
      <c r="X785" s="5">
        <f ca="1">SUBTOTAL(9,T785:W785)</f>
        <v>-53970994.050740346</v>
      </c>
      <c r="Y785" s="5">
        <f ca="1">VLOOKUP(CONCATENATE($F785," ",$G785),AllocFactorMatrix,(Y$4+1),FALSE)*$E792</f>
        <v>-3971385.8472178988</v>
      </c>
      <c r="Z785" s="5">
        <f ca="1">VLOOKUP(CONCATENATE($F785," ",$G785),AllocFactorMatrix,(Z$4+1),FALSE)*$E792</f>
        <v>-66519.194895991284</v>
      </c>
      <c r="AA785" s="5">
        <f t="shared" ref="AA785:AA808" ca="1" si="431">SUBTOTAL(9,Y785:Z785)</f>
        <v>-4037905.0421138899</v>
      </c>
      <c r="AB785" s="5">
        <f ca="1">VLOOKUP(CONCATENATE($F785," ",$G785),AllocFactorMatrix,(AB$4+1),FALSE)*$E792</f>
        <v>-51534.628088653459</v>
      </c>
      <c r="AC785" s="5">
        <f ca="1">VLOOKUP(CONCATENATE($F785," ",$G785),AllocFactorMatrix,(AC$4+1),FALSE)*$E792</f>
        <v>0</v>
      </c>
      <c r="AD785" s="5">
        <f ca="1">VLOOKUP(CONCATENATE($F785," ",$G785),AllocFactorMatrix,(AD$4+1),FALSE)*$E792</f>
        <v>0</v>
      </c>
    </row>
    <row r="786" spans="4:30" hidden="1" outlineLevel="1">
      <c r="F786" s="52" t="str">
        <f>F792</f>
        <v>RB_GUP</v>
      </c>
      <c r="G786" s="55" t="str">
        <f>$G$9</f>
        <v>BULKTRAN</v>
      </c>
      <c r="H786" s="4">
        <f t="shared" ca="1" si="429"/>
        <v>-101093773.26636152</v>
      </c>
      <c r="I786" s="5">
        <f ca="1">VLOOKUP(CONCATENATE($F786," ",$G786),AllocFactorMatrix,(I$4+1),FALSE)*$E792</f>
        <v>-49797073.152116194</v>
      </c>
      <c r="J786" s="5">
        <f ca="1">VLOOKUP(CONCATENATE($F786," ",$G786),AllocFactorMatrix,(J$4+1),FALSE)*$E792</f>
        <v>-2461647.2620050078</v>
      </c>
      <c r="K786" s="5">
        <f ca="1">VLOOKUP(CONCATENATE($F786," ",$G786),AllocFactorMatrix,(K$4+1),FALSE)*$E792</f>
        <v>-9016872.8417866901</v>
      </c>
      <c r="L786" s="5">
        <f ca="1">VLOOKUP(CONCATENATE($F786," ",$G786),AllocFactorMatrix,(L$4+1),FALSE)*$E792</f>
        <v>-283819.14357449702</v>
      </c>
      <c r="M786" s="5">
        <f ca="1">VLOOKUP(CONCATENATE($F786," ",$G786),AllocFactorMatrix,(M$4+1),FALSE)*$E792</f>
        <v>-26615.651110726187</v>
      </c>
      <c r="N786" s="5">
        <f t="shared" ca="1" si="430"/>
        <v>-9327307.6364719123</v>
      </c>
      <c r="O786" s="5">
        <f ca="1">VLOOKUP(CONCATENATE($F786," ",$G786),AllocFactorMatrix,(O$4+1),FALSE)*$E792</f>
        <v>-6854226.0313769653</v>
      </c>
      <c r="P786" s="5">
        <f ca="1">VLOOKUP(CONCATENATE($F786," ",$G786),AllocFactorMatrix,(P$4+1),FALSE)*$E792</f>
        <v>-1277142.0003113984</v>
      </c>
      <c r="Q786" s="5">
        <f ca="1">VLOOKUP(CONCATENATE($F786," ",$G786),AllocFactorMatrix,(Q$4+1),FALSE)*$E792</f>
        <v>-577116.68955606222</v>
      </c>
      <c r="R786" s="5">
        <f ca="1">VLOOKUP(CONCATENATE($F786," ",$G786),AllocFactorMatrix,(R$4+1),FALSE)*$E792</f>
        <v>-25952.292423120878</v>
      </c>
      <c r="S786" s="5">
        <f t="shared" ref="S786:S808" ca="1" si="432">SUBTOTAL(9,O786:R786)</f>
        <v>-8734437.0136675481</v>
      </c>
      <c r="T786" s="5">
        <f ca="1">VLOOKUP(CONCATENATE($F786," ",$G786),AllocFactorMatrix,(T$4+1),FALSE)*$E792</f>
        <v>-239435.67127085963</v>
      </c>
      <c r="U786" s="5">
        <f ca="1">VLOOKUP(CONCATENATE($F786," ",$G786),AllocFactorMatrix,(U$4+1),FALSE)*$E792</f>
        <v>-3918323.9648566805</v>
      </c>
      <c r="V786" s="5">
        <f ca="1">VLOOKUP(CONCATENATE($F786," ",$G786),AllocFactorMatrix,(V$4+1),FALSE)*$E792</f>
        <v>-20708452.253074586</v>
      </c>
      <c r="W786" s="5">
        <f ca="1">VLOOKUP(CONCATENATE($F786," ",$G786),AllocFactorMatrix,(W$4+1),FALSE)*$E792</f>
        <v>-3739603.2495520883</v>
      </c>
      <c r="X786" s="5">
        <f t="shared" ref="X786:X792" ca="1" si="433">SUBTOTAL(9,T786:W786)</f>
        <v>-28605815.138754215</v>
      </c>
      <c r="Y786" s="5">
        <f ca="1">VLOOKUP(CONCATENATE($F786," ",$G786),AllocFactorMatrix,(Y$4+1),FALSE)*$E792</f>
        <v>-2104921.9379464374</v>
      </c>
      <c r="Z786" s="5">
        <f ca="1">VLOOKUP(CONCATENATE($F786," ",$G786),AllocFactorMatrix,(Z$4+1),FALSE)*$E792</f>
        <v>-35256.637863378164</v>
      </c>
      <c r="AA786" s="5">
        <f t="shared" ca="1" si="431"/>
        <v>-2140178.5758098154</v>
      </c>
      <c r="AB786" s="5">
        <f ca="1">VLOOKUP(CONCATENATE($F786," ",$G786),AllocFactorMatrix,(AB$4+1),FALSE)*$E792</f>
        <v>-27314.487536815144</v>
      </c>
      <c r="AC786" s="5">
        <f ca="1">VLOOKUP(CONCATENATE($F786," ",$G786),AllocFactorMatrix,(AC$4+1),FALSE)*$E792</f>
        <v>0</v>
      </c>
      <c r="AD786" s="5">
        <f ca="1">VLOOKUP(CONCATENATE($F786," ",$G786),AllocFactorMatrix,(AD$4+1),FALSE)*$E792</f>
        <v>0</v>
      </c>
    </row>
    <row r="787" spans="4:30" hidden="1" outlineLevel="1">
      <c r="F787" s="52" t="str">
        <f>F792</f>
        <v>RB_GUP</v>
      </c>
      <c r="G787" s="55" t="str">
        <f>$G$10</f>
        <v>SUBTRAN</v>
      </c>
      <c r="H787" s="4">
        <f t="shared" ca="1" si="429"/>
        <v>-22207267.010325149</v>
      </c>
      <c r="I787" s="5">
        <f ca="1">VLOOKUP(CONCATENATE($F787," ",$G787),AllocFactorMatrix,(I$4+1),FALSE)*$E792</f>
        <v>-10811995.068168836</v>
      </c>
      <c r="J787" s="5">
        <f ca="1">VLOOKUP(CONCATENATE($F787," ",$G787),AllocFactorMatrix,(J$4+1),FALSE)*$E792</f>
        <v>-521801.02575858968</v>
      </c>
      <c r="K787" s="5">
        <f ca="1">VLOOKUP(CONCATENATE($F787," ",$G787),AllocFactorMatrix,(K$4+1),FALSE)*$E792</f>
        <v>-1898286.6180486353</v>
      </c>
      <c r="L787" s="5">
        <f ca="1">VLOOKUP(CONCATENATE($F787," ",$G787),AllocFactorMatrix,(L$4+1),FALSE)*$E792</f>
        <v>-58636.287575386545</v>
      </c>
      <c r="M787" s="5">
        <f ca="1">VLOOKUP(CONCATENATE($F787," ",$G787),AllocFactorMatrix,(M$4+1),FALSE)*$E792</f>
        <v>-7302.8395095209235</v>
      </c>
      <c r="N787" s="5">
        <f t="shared" ca="1" si="430"/>
        <v>-1964225.7451335427</v>
      </c>
      <c r="O787" s="5">
        <f ca="1">VLOOKUP(CONCATENATE($F787," ",$G787),AllocFactorMatrix,(O$4+1),FALSE)*$E792</f>
        <v>-1434185.2098045102</v>
      </c>
      <c r="P787" s="5">
        <f ca="1">VLOOKUP(CONCATENATE($F787," ",$G787),AllocFactorMatrix,(P$4+1),FALSE)*$E792</f>
        <v>-266613.35773228324</v>
      </c>
      <c r="Q787" s="5">
        <f ca="1">VLOOKUP(CONCATENATE($F787," ",$G787),AllocFactorMatrix,(Q$4+1),FALSE)*$E792</f>
        <v>-158638.12465171079</v>
      </c>
      <c r="R787" s="5">
        <f ca="1">VLOOKUP(CONCATENATE($F787," ",$G787),AllocFactorMatrix,(R$4+1),FALSE)*$E792</f>
        <v>0</v>
      </c>
      <c r="S787" s="5">
        <f t="shared" ca="1" si="432"/>
        <v>-1859436.6921885042</v>
      </c>
      <c r="T787" s="5">
        <f ca="1">VLOOKUP(CONCATENATE($F787," ",$G787),AllocFactorMatrix,(T$4+1),FALSE)*$E792</f>
        <v>-50079.284954314637</v>
      </c>
      <c r="U787" s="5">
        <f ca="1">VLOOKUP(CONCATENATE($F787," ",$G787),AllocFactorMatrix,(U$4+1),FALSE)*$E792</f>
        <v>-819826.48720248288</v>
      </c>
      <c r="V787" s="5">
        <f ca="1">VLOOKUP(CONCATENATE($F787," ",$G787),AllocFactorMatrix,(V$4+1),FALSE)*$E792</f>
        <v>-5711471.3387718713</v>
      </c>
      <c r="W787" s="5">
        <f ca="1">VLOOKUP(CONCATENATE($F787," ",$G787),AllocFactorMatrix,(W$4+1),FALSE)*$E792</f>
        <v>0</v>
      </c>
      <c r="X787" s="5">
        <f t="shared" ca="1" si="433"/>
        <v>-6581377.1109286686</v>
      </c>
      <c r="Y787" s="5">
        <f ca="1">VLOOKUP(CONCATENATE($F787," ",$G787),AllocFactorMatrix,(Y$4+1),FALSE)*$E792</f>
        <v>-431647.73003500764</v>
      </c>
      <c r="Z787" s="5">
        <f ca="1">VLOOKUP(CONCATENATE($F787," ",$G787),AllocFactorMatrix,(Z$4+1),FALSE)*$E792</f>
        <v>-7195.5793867082211</v>
      </c>
      <c r="AA787" s="5">
        <f t="shared" ca="1" si="431"/>
        <v>-438843.30942171585</v>
      </c>
      <c r="AB787" s="5">
        <f ca="1">VLOOKUP(CONCATENATE($F787," ",$G787),AllocFactorMatrix,(AB$4+1),FALSE)*$E792</f>
        <v>-5764.0675306618505</v>
      </c>
      <c r="AC787" s="5">
        <f ca="1">VLOOKUP(CONCATENATE($F787," ",$G787),AllocFactorMatrix,(AC$4+1),FALSE)*$E792</f>
        <v>-19599.061838938698</v>
      </c>
      <c r="AD787" s="5">
        <f ca="1">VLOOKUP(CONCATENATE($F787," ",$G787),AllocFactorMatrix,(AD$4+1),FALSE)*$E792</f>
        <v>-4224.9293556893499</v>
      </c>
    </row>
    <row r="788" spans="4:30" hidden="1" outlineLevel="1">
      <c r="F788" s="52" t="str">
        <f>F792</f>
        <v>RB_GUP</v>
      </c>
      <c r="G788" s="55" t="str">
        <f>$G$11</f>
        <v>DISTPRI</v>
      </c>
      <c r="H788" s="4">
        <f t="shared" ca="1" si="429"/>
        <v>-101893988.73801409</v>
      </c>
      <c r="I788" s="5">
        <f ca="1">VLOOKUP(CONCATENATE($F788," ",$G788),AllocFactorMatrix,(I$4+1),FALSE)*$E792</f>
        <v>-68100098.505970508</v>
      </c>
      <c r="J788" s="5">
        <f ca="1">VLOOKUP(CONCATENATE($F788," ",$G788),AllocFactorMatrix,(J$4+1),FALSE)*$E792</f>
        <v>-3210060.8657487785</v>
      </c>
      <c r="K788" s="5">
        <f ca="1">VLOOKUP(CONCATENATE($F788," ",$G788),AllocFactorMatrix,(K$4+1),FALSE)*$E792</f>
        <v>-11655928.015759408</v>
      </c>
      <c r="L788" s="5">
        <f ca="1">VLOOKUP(CONCATENATE($F788," ",$G788),AllocFactorMatrix,(L$4+1),FALSE)*$E792</f>
        <v>-360228.82653386076</v>
      </c>
      <c r="M788" s="5">
        <f ca="1">VLOOKUP(CONCATENATE($F788," ",$G788),AllocFactorMatrix,(M$4+1),FALSE)*$E792</f>
        <v>0</v>
      </c>
      <c r="N788" s="5">
        <f t="shared" ca="1" si="430"/>
        <v>-12016156.84229327</v>
      </c>
      <c r="O788" s="5">
        <f ca="1">VLOOKUP(CONCATENATE($F788," ",$G788),AllocFactorMatrix,(O$4+1),FALSE)*$E792</f>
        <v>-8739908.7297994513</v>
      </c>
      <c r="P788" s="5">
        <f ca="1">VLOOKUP(CONCATENATE($F788," ",$G788),AllocFactorMatrix,(P$4+1),FALSE)*$E792</f>
        <v>-1627808.5890687173</v>
      </c>
      <c r="Q788" s="5">
        <f ca="1">VLOOKUP(CONCATENATE($F788," ",$G788),AllocFactorMatrix,(Q$4+1),FALSE)*$E792</f>
        <v>0</v>
      </c>
      <c r="R788" s="5">
        <f ca="1">VLOOKUP(CONCATENATE($F788," ",$G788),AllocFactorMatrix,(R$4+1),FALSE)*$E792</f>
        <v>0</v>
      </c>
      <c r="S788" s="5">
        <f t="shared" ca="1" si="432"/>
        <v>-10367717.318868168</v>
      </c>
      <c r="T788" s="5">
        <f ca="1">VLOOKUP(CONCATENATE($F788," ",$G788),AllocFactorMatrix,(T$4+1),FALSE)*$E792</f>
        <v>-311572.36022102181</v>
      </c>
      <c r="U788" s="5">
        <f ca="1">VLOOKUP(CONCATENATE($F788," ",$G788),AllocFactorMatrix,(U$4+1),FALSE)*$E792</f>
        <v>-5024957.1300643096</v>
      </c>
      <c r="V788" s="5">
        <f ca="1">VLOOKUP(CONCATENATE($F788," ",$G788),AllocFactorMatrix,(V$4+1),FALSE)*$E792</f>
        <v>0</v>
      </c>
      <c r="W788" s="5">
        <f ca="1">VLOOKUP(CONCATENATE($F788," ",$G788),AllocFactorMatrix,(W$4+1),FALSE)*$E792</f>
        <v>0</v>
      </c>
      <c r="X788" s="5">
        <f t="shared" ca="1" si="433"/>
        <v>-5336529.4902853314</v>
      </c>
      <c r="Y788" s="5">
        <f ca="1">VLOOKUP(CONCATENATE($F788," ",$G788),AllocFactorMatrix,(Y$4+1),FALSE)*$E792</f>
        <v>-2635484.1299155476</v>
      </c>
      <c r="Z788" s="5">
        <f ca="1">VLOOKUP(CONCATENATE($F788," ",$G788),AllocFactorMatrix,(Z$4+1),FALSE)*$E792</f>
        <v>-43970.191923116588</v>
      </c>
      <c r="AA788" s="5">
        <f t="shared" ca="1" si="431"/>
        <v>-2679454.3218386644</v>
      </c>
      <c r="AB788" s="5">
        <f ca="1">VLOOKUP(CONCATENATE($F788," ",$G788),AllocFactorMatrix,(AB$4+1),FALSE)*$E792</f>
        <v>-35623.223006835273</v>
      </c>
      <c r="AC788" s="5">
        <f ca="1">VLOOKUP(CONCATENATE($F788," ",$G788),AllocFactorMatrix,(AC$4+1),FALSE)*$E792</f>
        <v>-122040.21290223283</v>
      </c>
      <c r="AD788" s="5">
        <f ca="1">VLOOKUP(CONCATENATE($F788," ",$G788),AllocFactorMatrix,(AD$4+1),FALSE)*$E792</f>
        <v>-26307.957100315078</v>
      </c>
    </row>
    <row r="789" spans="4:30" hidden="1" outlineLevel="1">
      <c r="F789" s="52" t="str">
        <f>F792</f>
        <v>RB_GUP</v>
      </c>
      <c r="G789" s="55" t="str">
        <f>$G$12</f>
        <v>DISTSEC</v>
      </c>
      <c r="H789" s="4">
        <f t="shared" ca="1" si="429"/>
        <v>-52433147.483230583</v>
      </c>
      <c r="I789" s="5">
        <f ca="1">VLOOKUP(CONCATENATE($F789," ",$G789),AllocFactorMatrix,(I$4+1),FALSE)*$E792</f>
        <v>-39204340.485367507</v>
      </c>
      <c r="J789" s="5">
        <f ca="1">VLOOKUP(CONCATENATE($F789," ",$G789),AllocFactorMatrix,(J$4+1),FALSE)*$E792</f>
        <v>-1890053.7495902199</v>
      </c>
      <c r="K789" s="5">
        <f ca="1">VLOOKUP(CONCATENATE($F789," ",$G789),AllocFactorMatrix,(K$4+1),FALSE)*$E792</f>
        <v>-5703079.8186521931</v>
      </c>
      <c r="L789" s="5">
        <f ca="1">VLOOKUP(CONCATENATE($F789," ",$G789),AllocFactorMatrix,(L$4+1),FALSE)*$E792</f>
        <v>0</v>
      </c>
      <c r="M789" s="5">
        <f ca="1">VLOOKUP(CONCATENATE($F789," ",$G789),AllocFactorMatrix,(M$4+1),FALSE)*$E792</f>
        <v>0</v>
      </c>
      <c r="N789" s="5">
        <f t="shared" ca="1" si="430"/>
        <v>-5703079.8186521931</v>
      </c>
      <c r="O789" s="5">
        <f ca="1">VLOOKUP(CONCATENATE($F789," ",$G789),AllocFactorMatrix,(O$4+1),FALSE)*$E792</f>
        <v>-3634024.658189375</v>
      </c>
      <c r="P789" s="5">
        <f ca="1">VLOOKUP(CONCATENATE($F789," ",$G789),AllocFactorMatrix,(P$4+1),FALSE)*$E792</f>
        <v>0</v>
      </c>
      <c r="Q789" s="5">
        <f ca="1">VLOOKUP(CONCATENATE($F789," ",$G789),AllocFactorMatrix,(Q$4+1),FALSE)*$E792</f>
        <v>0</v>
      </c>
      <c r="R789" s="5">
        <f ca="1">VLOOKUP(CONCATENATE($F789," ",$G789),AllocFactorMatrix,(R$4+1),FALSE)*$E792</f>
        <v>0</v>
      </c>
      <c r="S789" s="5">
        <f t="shared" ca="1" si="432"/>
        <v>-3634024.658189375</v>
      </c>
      <c r="T789" s="5">
        <f ca="1">VLOOKUP(CONCATENATE($F789," ",$G789),AllocFactorMatrix,(T$4+1),FALSE)*$E792</f>
        <v>-98256.403059176475</v>
      </c>
      <c r="U789" s="5">
        <f ca="1">VLOOKUP(CONCATENATE($F789," ",$G789),AllocFactorMatrix,(U$4+1),FALSE)*$E792</f>
        <v>0</v>
      </c>
      <c r="V789" s="5">
        <f ca="1">VLOOKUP(CONCATENATE($F789," ",$G789),AllocFactorMatrix,(V$4+1),FALSE)*$E792</f>
        <v>0</v>
      </c>
      <c r="W789" s="5">
        <f ca="1">VLOOKUP(CONCATENATE($F789," ",$G789),AllocFactorMatrix,(W$4+1),FALSE)*$E792</f>
        <v>0</v>
      </c>
      <c r="X789" s="5">
        <f t="shared" ca="1" si="433"/>
        <v>-98256.403059176475</v>
      </c>
      <c r="Y789" s="5">
        <f ca="1">VLOOKUP(CONCATENATE($F789," ",$G789),AllocFactorMatrix,(Y$4+1),FALSE)*$E792</f>
        <v>-1340388.5285564535</v>
      </c>
      <c r="Z789" s="5">
        <f ca="1">VLOOKUP(CONCATENATE($F789," ",$G789),AllocFactorMatrix,(Z$4+1),FALSE)*$E792</f>
        <v>0</v>
      </c>
      <c r="AA789" s="5">
        <f t="shared" ca="1" si="431"/>
        <v>-1340388.5285564535</v>
      </c>
      <c r="AB789" s="5">
        <f ca="1">VLOOKUP(CONCATENATE($F789," ",$G789),AllocFactorMatrix,(AB$4+1),FALSE)*$E792</f>
        <v>-13909.25487952044</v>
      </c>
      <c r="AC789" s="5">
        <f ca="1">VLOOKUP(CONCATENATE($F789," ",$G789),AllocFactorMatrix,(AC$4+1),FALSE)*$E792</f>
        <v>-472272.70029387111</v>
      </c>
      <c r="AD789" s="5">
        <f ca="1">VLOOKUP(CONCATENATE($F789," ",$G789),AllocFactorMatrix,(AD$4+1),FALSE)*$E792</f>
        <v>-76821.884642274439</v>
      </c>
    </row>
    <row r="790" spans="4:30" hidden="1" outlineLevel="1">
      <c r="F790" s="52" t="str">
        <f>F792</f>
        <v>RB_GUP</v>
      </c>
      <c r="G790" s="55" t="str">
        <f>$G$13</f>
        <v>ENERGY</v>
      </c>
      <c r="H790" s="4">
        <f t="shared" ca="1" si="429"/>
        <v>-1611631.4124909041</v>
      </c>
      <c r="I790" s="5">
        <f ca="1">VLOOKUP(CONCATENATE($F790," ",$G790),AllocFactorMatrix,(I$4+1),FALSE)*$E792</f>
        <v>-604727.76303466805</v>
      </c>
      <c r="J790" s="5">
        <f ca="1">VLOOKUP(CONCATENATE($F790," ",$G790),AllocFactorMatrix,(J$4+1),FALSE)*$E792</f>
        <v>-39190.266671318888</v>
      </c>
      <c r="K790" s="5">
        <f ca="1">VLOOKUP(CONCATENATE($F790," ",$G790),AllocFactorMatrix,(K$4+1),FALSE)*$E792</f>
        <v>-131487.59305339929</v>
      </c>
      <c r="L790" s="5">
        <f ca="1">VLOOKUP(CONCATENATE($F790," ",$G790),AllocFactorMatrix,(L$4+1),FALSE)*$E792</f>
        <v>-4178.9742147635443</v>
      </c>
      <c r="M790" s="5">
        <f ca="1">VLOOKUP(CONCATENATE($F790," ",$G790),AllocFactorMatrix,(M$4+1),FALSE)*$E792</f>
        <v>-385.25256951517804</v>
      </c>
      <c r="N790" s="5">
        <f t="shared" ca="1" si="430"/>
        <v>-136051.81983767802</v>
      </c>
      <c r="O790" s="5">
        <f ca="1">VLOOKUP(CONCATENATE($F790," ",$G790),AllocFactorMatrix,(O$4+1),FALSE)*$E792</f>
        <v>-119879.07326720128</v>
      </c>
      <c r="P790" s="5">
        <f ca="1">VLOOKUP(CONCATENATE($F790," ",$G790),AllocFactorMatrix,(P$4+1),FALSE)*$E792</f>
        <v>-22223.273510672356</v>
      </c>
      <c r="Q790" s="5">
        <f ca="1">VLOOKUP(CONCATENATE($F790," ",$G790),AllocFactorMatrix,(Q$4+1),FALSE)*$E792</f>
        <v>-10097.686657965734</v>
      </c>
      <c r="R790" s="5">
        <f ca="1">VLOOKUP(CONCATENATE($F790," ",$G790),AllocFactorMatrix,(R$4+1),FALSE)*$E792</f>
        <v>-467.86760901764688</v>
      </c>
      <c r="S790" s="5">
        <f t="shared" ca="1" si="432"/>
        <v>-152667.90104485702</v>
      </c>
      <c r="T790" s="5">
        <f ca="1">VLOOKUP(CONCATENATE($F790," ",$G790),AllocFactorMatrix,(T$4+1),FALSE)*$E792</f>
        <v>-4593.9932579883589</v>
      </c>
      <c r="U790" s="5">
        <f ca="1">VLOOKUP(CONCATENATE($F790," ",$G790),AllocFactorMatrix,(U$4+1),FALSE)*$E792</f>
        <v>-80663.639442633925</v>
      </c>
      <c r="V790" s="5">
        <f ca="1">VLOOKUP(CONCATENATE($F790," ",$G790),AllocFactorMatrix,(V$4+1),FALSE)*$E792</f>
        <v>-457974.65491703898</v>
      </c>
      <c r="W790" s="5">
        <f ca="1">VLOOKUP(CONCATENATE($F790," ",$G790),AllocFactorMatrix,(W$4+1),FALSE)*$E792</f>
        <v>-86888.510780096229</v>
      </c>
      <c r="X790" s="5">
        <f t="shared" ca="1" si="433"/>
        <v>-630120.79839775758</v>
      </c>
      <c r="Y790" s="5">
        <f ca="1">VLOOKUP(CONCATENATE($F790," ",$G790),AllocFactorMatrix,(Y$4+1),FALSE)*$E792</f>
        <v>-32478.854519283483</v>
      </c>
      <c r="Z790" s="5">
        <f ca="1">VLOOKUP(CONCATENATE($F790," ",$G790),AllocFactorMatrix,(Z$4+1),FALSE)*$E792</f>
        <v>-528.70397526252475</v>
      </c>
      <c r="AA790" s="5">
        <f t="shared" ca="1" si="431"/>
        <v>-33007.558494546007</v>
      </c>
      <c r="AB790" s="5">
        <f ca="1">VLOOKUP(CONCATENATE($F790," ",$G790),AllocFactorMatrix,(AB$4+1),FALSE)*$E792</f>
        <v>-589.72675525386273</v>
      </c>
      <c r="AC790" s="5">
        <f ca="1">VLOOKUP(CONCATENATE($F790," ",$G790),AllocFactorMatrix,(AC$4+1),FALSE)*$E792</f>
        <v>-12752.051390319344</v>
      </c>
      <c r="AD790" s="5">
        <f ca="1">VLOOKUP(CONCATENATE($F790," ",$G790),AllocFactorMatrix,(AD$4+1),FALSE)*$E792</f>
        <v>-2523.5268645052074</v>
      </c>
    </row>
    <row r="791" spans="4:30" hidden="1" outlineLevel="1">
      <c r="F791" s="52" t="str">
        <f>F792</f>
        <v>RB_GUP</v>
      </c>
      <c r="G791" s="55" t="str">
        <f>$G$14</f>
        <v>CUSTOMER</v>
      </c>
      <c r="H791" s="4">
        <f t="shared" ca="1" si="429"/>
        <v>-25240582.16740378</v>
      </c>
      <c r="I791" s="5">
        <f ca="1">VLOOKUP(CONCATENATE($F791," ",$G791),AllocFactorMatrix,(I$4+1),FALSE)*$E792</f>
        <v>-11803471.887599286</v>
      </c>
      <c r="J791" s="5">
        <f ca="1">VLOOKUP(CONCATENATE($F791," ",$G791),AllocFactorMatrix,(J$4+1),FALSE)*$E792</f>
        <v>-3092314.2040759483</v>
      </c>
      <c r="K791" s="5">
        <f ca="1">VLOOKUP(CONCATENATE($F791," ",$G791),AllocFactorMatrix,(K$4+1),FALSE)*$E792</f>
        <v>-877819.36687357735</v>
      </c>
      <c r="L791" s="5">
        <f ca="1">VLOOKUP(CONCATENATE($F791," ",$G791),AllocFactorMatrix,(L$4+1),FALSE)*$E792</f>
        <v>-283355.23789837293</v>
      </c>
      <c r="M791" s="5">
        <f ca="1">VLOOKUP(CONCATENATE($F791," ",$G791),AllocFactorMatrix,(M$4+1),FALSE)*$E792</f>
        <v>-45994.261506627343</v>
      </c>
      <c r="N791" s="5">
        <f t="shared" ca="1" si="430"/>
        <v>-1207168.8662785776</v>
      </c>
      <c r="O791" s="5">
        <f ca="1">VLOOKUP(CONCATENATE($F791," ",$G791),AllocFactorMatrix,(O$4+1),FALSE)*$E792</f>
        <v>-249112.34978686937</v>
      </c>
      <c r="P791" s="5">
        <f ca="1">VLOOKUP(CONCATENATE($F791," ",$G791),AllocFactorMatrix,(P$4+1),FALSE)*$E792</f>
        <v>-73765.261223476336</v>
      </c>
      <c r="Q791" s="5">
        <f ca="1">VLOOKUP(CONCATENATE($F791," ",$G791),AllocFactorMatrix,(Q$4+1),FALSE)*$E792</f>
        <v>-160235.6263932065</v>
      </c>
      <c r="R791" s="5">
        <f ca="1">VLOOKUP(CONCATENATE($F791," ",$G791),AllocFactorMatrix,(R$4+1),FALSE)*$E792</f>
        <v>-28157.236127155247</v>
      </c>
      <c r="S791" s="5">
        <f t="shared" ca="1" si="432"/>
        <v>-511270.47353070742</v>
      </c>
      <c r="T791" s="5">
        <f ca="1">VLOOKUP(CONCATENATE($F791," ",$G791),AllocFactorMatrix,(T$4+1),FALSE)*$E792</f>
        <v>-1714.555443205461</v>
      </c>
      <c r="U791" s="5">
        <f ca="1">VLOOKUP(CONCATENATE($F791," ",$G791),AllocFactorMatrix,(U$4+1),FALSE)*$E792</f>
        <v>-43763.385150167822</v>
      </c>
      <c r="V791" s="5">
        <f ca="1">VLOOKUP(CONCATENATE($F791," ",$G791),AllocFactorMatrix,(V$4+1),FALSE)*$E792</f>
        <v>-235643.5663131839</v>
      </c>
      <c r="W791" s="5">
        <f ca="1">VLOOKUP(CONCATENATE($F791," ",$G791),AllocFactorMatrix,(W$4+1),FALSE)*$E792</f>
        <v>-42236.32091834669</v>
      </c>
      <c r="X791" s="5">
        <f t="shared" ca="1" si="433"/>
        <v>-323357.82782490388</v>
      </c>
      <c r="Y791" s="5">
        <f ca="1">VLOOKUP(CONCATENATE($F791," ",$G791),AllocFactorMatrix,(Y$4+1),FALSE)*$E792</f>
        <v>-68960.613092320302</v>
      </c>
      <c r="Z791" s="5">
        <f ca="1">VLOOKUP(CONCATENATE($F791," ",$G791),AllocFactorMatrix,(Z$4+1),FALSE)*$E792</f>
        <v>-1250.1101175734009</v>
      </c>
      <c r="AA791" s="5">
        <f t="shared" ca="1" si="431"/>
        <v>-70210.723209893709</v>
      </c>
      <c r="AB791" s="5">
        <f ca="1">VLOOKUP(CONCATENATE($F791," ",$G791),AllocFactorMatrix,(AB$4+1),FALSE)*$E792</f>
        <v>-1294.5026437888862</v>
      </c>
      <c r="AC791" s="5">
        <f ca="1">VLOOKUP(CONCATENATE($F791," ",$G791),AllocFactorMatrix,(AC$4+1),FALSE)*$E792</f>
        <v>-7333513.3629762214</v>
      </c>
      <c r="AD791" s="5">
        <f ca="1">VLOOKUP(CONCATENATE($F791," ",$G791),AllocFactorMatrix,(AD$4+1),FALSE)*$E792</f>
        <v>-897980.31926444999</v>
      </c>
    </row>
    <row r="792" spans="4:30" collapsed="1">
      <c r="D792" s="1" t="s">
        <v>203</v>
      </c>
      <c r="E792" s="61">
        <v>-495215435</v>
      </c>
      <c r="F792" s="10" t="s">
        <v>74</v>
      </c>
      <c r="G792" s="55" t="str">
        <f>$G$15</f>
        <v>TOTAL</v>
      </c>
      <c r="H792" s="4">
        <f t="shared" ca="1" si="429"/>
        <v>-495215434.99999994</v>
      </c>
      <c r="I792" s="5">
        <f ca="1">VLOOKUP(CONCATENATE($F792," ",$G792),AllocFactorMatrix,(I$4+1),FALSE)*$E792</f>
        <v>-274274545.67495269</v>
      </c>
      <c r="J792" s="5">
        <f ca="1">VLOOKUP(CONCATENATE($F792," ",$G792),AllocFactorMatrix,(J$4+1),FALSE)*$E792</f>
        <v>-15859491.910898015</v>
      </c>
      <c r="K792" s="5">
        <f ca="1">VLOOKUP(CONCATENATE($F792," ",$G792),AllocFactorMatrix,(K$4+1),FALSE)*$E792</f>
        <v>-46295735.157763921</v>
      </c>
      <c r="L792" s="5">
        <f ca="1">VLOOKUP(CONCATENATE($F792," ",$G792),AllocFactorMatrix,(L$4+1),FALSE)*$E792</f>
        <v>-1525704.0427492512</v>
      </c>
      <c r="M792" s="5">
        <f ca="1">VLOOKUP(CONCATENATE($F792," ",$G792),AllocFactorMatrix,(M$4+1),FALSE)*$E792</f>
        <v>-130514.12826377914</v>
      </c>
      <c r="N792" s="5">
        <f t="shared" ca="1" si="430"/>
        <v>-47951953.328776948</v>
      </c>
      <c r="O792" s="5">
        <f ca="1">VLOOKUP(CONCATENATE($F792," ",$G792),AllocFactorMatrix,(O$4+1),FALSE)*$E792</f>
        <v>-33963300.779239185</v>
      </c>
      <c r="P792" s="5">
        <f ca="1">VLOOKUP(CONCATENATE($F792," ",$G792),AllocFactorMatrix,(P$4+1),FALSE)*$E792</f>
        <v>-5677154.2696793601</v>
      </c>
      <c r="Q792" s="5">
        <f ca="1">VLOOKUP(CONCATENATE($F792," ",$G792),AllocFactorMatrix,(Q$4+1),FALSE)*$E792</f>
        <v>-1994942.3083941471</v>
      </c>
      <c r="R792" s="5">
        <f ca="1">VLOOKUP(CONCATENATE($F792," ",$G792),AllocFactorMatrix,(R$4+1),FALSE)*$E792</f>
        <v>-103541.95155396761</v>
      </c>
      <c r="S792" s="5">
        <f t="shared" ca="1" si="432"/>
        <v>-41738939.308866665</v>
      </c>
      <c r="T792" s="5">
        <f ca="1">VLOOKUP(CONCATENATE($F792," ",$G792),AllocFactorMatrix,(T$4+1),FALSE)*$E792</f>
        <v>-1157398.9192638018</v>
      </c>
      <c r="U792" s="5">
        <f ca="1">VLOOKUP(CONCATENATE($F792," ",$G792),AllocFactorMatrix,(U$4+1),FALSE)*$E792</f>
        <v>-17280291.581840985</v>
      </c>
      <c r="V792" s="5">
        <f ca="1">VLOOKUP(CONCATENATE($F792," ",$G792),AllocFactorMatrix,(V$4+1),FALSE)*$E792</f>
        <v>-66184470.151579641</v>
      </c>
      <c r="W792" s="5">
        <f ca="1">VLOOKUP(CONCATENATE($F792," ",$G792),AllocFactorMatrix,(W$4+1),FALSE)*$E792</f>
        <v>-10924290.167305972</v>
      </c>
      <c r="X792" s="5">
        <f t="shared" ca="1" si="433"/>
        <v>-95546450.819990396</v>
      </c>
      <c r="Y792" s="5">
        <f ca="1">VLOOKUP(CONCATENATE($F792," ",$G792),AllocFactorMatrix,(Y$4+1),FALSE)*$E792</f>
        <v>-10585267.641282948</v>
      </c>
      <c r="Z792" s="5">
        <f ca="1">VLOOKUP(CONCATENATE($F792," ",$G792),AllocFactorMatrix,(Z$4+1),FALSE)*$E792</f>
        <v>-154720.41816203017</v>
      </c>
      <c r="AA792" s="5">
        <f t="shared" ca="1" si="431"/>
        <v>-10739988.059444979</v>
      </c>
      <c r="AB792" s="5">
        <f ca="1">VLOOKUP(CONCATENATE($F792," ",$G792),AllocFactorMatrix,(AB$4+1),FALSE)*$E792</f>
        <v>-136029.8904415289</v>
      </c>
      <c r="AC792" s="5">
        <f ca="1">VLOOKUP(CONCATENATE($F792," ",$G792),AllocFactorMatrix,(AC$4+1),FALSE)*$E792</f>
        <v>-7960177.3894015839</v>
      </c>
      <c r="AD792" s="5">
        <f ca="1">VLOOKUP(CONCATENATE($F792," ",$G792),AllocFactorMatrix,(AD$4+1),FALSE)*$E792</f>
        <v>-1007858.6172272342</v>
      </c>
    </row>
    <row r="793" spans="4:30" hidden="1" outlineLevel="1">
      <c r="E793" s="55"/>
      <c r="F793" s="52" t="str">
        <f>F800</f>
        <v>TDPLANT</v>
      </c>
      <c r="G793" s="55" t="str">
        <f>$G$8</f>
        <v>PRODUCTION</v>
      </c>
      <c r="H793" s="4">
        <f t="shared" si="429"/>
        <v>-1184.3134765015518</v>
      </c>
      <c r="I793" s="5">
        <f>VLOOKUP(CONCATENATE($F793," ",$G793),AllocFactorMatrix,(I$4+1),FALSE)*$E800</f>
        <v>-583.37267389354224</v>
      </c>
      <c r="J793" s="5">
        <f>VLOOKUP(CONCATENATE($F793," ",$G793),AllocFactorMatrix,(J$4+1),FALSE)*$E800</f>
        <v>-28.838195791785225</v>
      </c>
      <c r="K793" s="5">
        <f>VLOOKUP(CONCATENATE($F793," ",$G793),AllocFactorMatrix,(K$4+1),FALSE)*$E800</f>
        <v>-105.63265844566259</v>
      </c>
      <c r="L793" s="5">
        <f>VLOOKUP(CONCATENATE($F793," ",$G793),AllocFactorMatrix,(L$4+1),FALSE)*$E800</f>
        <v>-3.3249410499177752</v>
      </c>
      <c r="M793" s="5">
        <f>VLOOKUP(CONCATENATE($F793," ",$G793),AllocFactorMatrix,(M$4+1),FALSE)*$E800</f>
        <v>-0.3118023324072034</v>
      </c>
      <c r="N793" s="5">
        <f t="shared" si="430"/>
        <v>-109.26940182798755</v>
      </c>
      <c r="O793" s="5">
        <f>VLOOKUP(CONCATENATE($F793," ",$G793),AllocFactorMatrix,(O$4+1),FALSE)*$E800</f>
        <v>-80.297252715648369</v>
      </c>
      <c r="P793" s="5">
        <f>VLOOKUP(CONCATENATE($F793," ",$G793),AllocFactorMatrix,(P$4+1),FALSE)*$E800</f>
        <v>-14.961717556923238</v>
      </c>
      <c r="Q793" s="5">
        <f>VLOOKUP(CONCATENATE($F793," ",$G793),AllocFactorMatrix,(Q$4+1),FALSE)*$E800</f>
        <v>-6.7609215767855186</v>
      </c>
      <c r="R793" s="5">
        <f>VLOOKUP(CONCATENATE($F793," ",$G793),AllocFactorMatrix,(R$4+1),FALSE)*$E800</f>
        <v>-0.30403108588922667</v>
      </c>
      <c r="S793" s="5">
        <f t="shared" si="432"/>
        <v>-102.32392293524634</v>
      </c>
      <c r="T793" s="5">
        <f>VLOOKUP(CONCATENATE($F793," ",$G793),AllocFactorMatrix,(T$4+1),FALSE)*$E800</f>
        <v>-2.8049887058239817</v>
      </c>
      <c r="U793" s="5">
        <f>VLOOKUP(CONCATENATE($F793," ",$G793),AllocFactorMatrix,(U$4+1),FALSE)*$E800</f>
        <v>-45.903162251664341</v>
      </c>
      <c r="V793" s="5">
        <f>VLOOKUP(CONCATENATE($F793," ",$G793),AllocFactorMatrix,(V$4+1),FALSE)*$E800</f>
        <v>-242.5995023074862</v>
      </c>
      <c r="W793" s="5">
        <f>VLOOKUP(CONCATENATE($F793," ",$G793),AllocFactorMatrix,(W$4+1),FALSE)*$E800</f>
        <v>-43.809449208551975</v>
      </c>
      <c r="X793" s="5">
        <f>SUBTOTAL(9,T793:W793)</f>
        <v>-335.11710247352653</v>
      </c>
      <c r="Y793" s="5">
        <f>VLOOKUP(CONCATENATE($F793," ",$G793),AllocFactorMatrix,(Y$4+1),FALSE)*$E800</f>
        <v>-24.65915889325327</v>
      </c>
      <c r="Z793" s="5">
        <f>VLOOKUP(CONCATENATE($F793," ",$G793),AllocFactorMatrix,(Z$4+1),FALSE)*$E800</f>
        <v>-0.41303148560612069</v>
      </c>
      <c r="AA793" s="5">
        <f t="shared" si="431"/>
        <v>-25.072190378859389</v>
      </c>
      <c r="AB793" s="5">
        <f>VLOOKUP(CONCATENATE($F793," ",$G793),AllocFactorMatrix,(AB$4+1),FALSE)*$E800</f>
        <v>-0.31998920060438379</v>
      </c>
      <c r="AC793" s="5">
        <f>VLOOKUP(CONCATENATE($F793," ",$G793),AllocFactorMatrix,(AC$4+1),FALSE)*$E800</f>
        <v>0</v>
      </c>
      <c r="AD793" s="5">
        <f>VLOOKUP(CONCATENATE($F793," ",$G793),AllocFactorMatrix,(AD$4+1),FALSE)*$E800</f>
        <v>0</v>
      </c>
    </row>
    <row r="794" spans="4:30" hidden="1" outlineLevel="1">
      <c r="E794" s="55"/>
      <c r="F794" s="52" t="str">
        <f>F800</f>
        <v>TDPLANT</v>
      </c>
      <c r="G794" s="55" t="str">
        <f>$G$9</f>
        <v>BULKTRAN</v>
      </c>
      <c r="H794" s="4">
        <f t="shared" si="429"/>
        <v>-53853.463788010624</v>
      </c>
      <c r="I794" s="5">
        <f>VLOOKUP(CONCATENATE($F794," ",$G794),AllocFactorMatrix,(I$4+1),FALSE)*$E800</f>
        <v>-26527.300239160661</v>
      </c>
      <c r="J794" s="5">
        <f>VLOOKUP(CONCATENATE($F794," ",$G794),AllocFactorMatrix,(J$4+1),FALSE)*$E800</f>
        <v>-1311.3392388070417</v>
      </c>
      <c r="K794" s="5">
        <f>VLOOKUP(CONCATENATE($F794," ",$G794),AllocFactorMatrix,(K$4+1),FALSE)*$E800</f>
        <v>-4803.3604778686577</v>
      </c>
      <c r="L794" s="5">
        <f>VLOOKUP(CONCATENATE($F794," ",$G794),AllocFactorMatrix,(L$4+1),FALSE)*$E800</f>
        <v>-151.19273400312633</v>
      </c>
      <c r="M794" s="5">
        <f>VLOOKUP(CONCATENATE($F794," ",$G794),AllocFactorMatrix,(M$4+1),FALSE)*$E800</f>
        <v>-14.178370803404921</v>
      </c>
      <c r="N794" s="5">
        <f t="shared" si="430"/>
        <v>-4968.7315826751883</v>
      </c>
      <c r="O794" s="5">
        <f>VLOOKUP(CONCATENATE($F794," ",$G794),AllocFactorMatrix,(O$4+1),FALSE)*$E800</f>
        <v>-3651.301177601048</v>
      </c>
      <c r="P794" s="5">
        <f>VLOOKUP(CONCATENATE($F794," ",$G794),AllocFactorMatrix,(P$4+1),FALSE)*$E800</f>
        <v>-680.34378620629718</v>
      </c>
      <c r="Q794" s="5">
        <f>VLOOKUP(CONCATENATE($F794," ",$G794),AllocFactorMatrix,(Q$4+1),FALSE)*$E800</f>
        <v>-307.43468898499998</v>
      </c>
      <c r="R794" s="5">
        <f>VLOOKUP(CONCATENATE($F794," ",$G794),AllocFactorMatrix,(R$4+1),FALSE)*$E800</f>
        <v>-13.824994310400861</v>
      </c>
      <c r="S794" s="5">
        <f t="shared" si="432"/>
        <v>-4652.9046471027468</v>
      </c>
      <c r="T794" s="5">
        <f>VLOOKUP(CONCATENATE($F794," ",$G794),AllocFactorMatrix,(T$4+1),FALSE)*$E800</f>
        <v>-127.54930235286626</v>
      </c>
      <c r="U794" s="5">
        <f>VLOOKUP(CONCATENATE($F794," ",$G794),AllocFactorMatrix,(U$4+1),FALSE)*$E800</f>
        <v>-2087.3226009194555</v>
      </c>
      <c r="V794" s="5">
        <f>VLOOKUP(CONCATENATE($F794," ",$G794),AllocFactorMatrix,(V$4+1),FALSE)*$E800</f>
        <v>-11031.558596376815</v>
      </c>
      <c r="W794" s="5">
        <f>VLOOKUP(CONCATENATE($F794," ",$G794),AllocFactorMatrix,(W$4+1),FALSE)*$E800</f>
        <v>-1992.1166425419397</v>
      </c>
      <c r="X794" s="5">
        <f t="shared" ref="X794:X800" si="434">SUBTOTAL(9,T794:W794)</f>
        <v>-15238.547142191077</v>
      </c>
      <c r="Y794" s="5">
        <f>VLOOKUP(CONCATENATE($F794," ",$G794),AllocFactorMatrix,(Y$4+1),FALSE)*$E800</f>
        <v>-1121.3087977546757</v>
      </c>
      <c r="Z794" s="5">
        <f>VLOOKUP(CONCATENATE($F794," ",$G794),AllocFactorMatrix,(Z$4+1),FALSE)*$E800</f>
        <v>-18.781493746996389</v>
      </c>
      <c r="AA794" s="5">
        <f t="shared" si="431"/>
        <v>-1140.090291501672</v>
      </c>
      <c r="AB794" s="5">
        <f>VLOOKUP(CONCATENATE($F794," ",$G794),AllocFactorMatrix,(AB$4+1),FALSE)*$E800</f>
        <v>-14.550646572229621</v>
      </c>
      <c r="AC794" s="5">
        <f>VLOOKUP(CONCATENATE($F794," ",$G794),AllocFactorMatrix,(AC$4+1),FALSE)*$E800</f>
        <v>0</v>
      </c>
      <c r="AD794" s="5">
        <f>VLOOKUP(CONCATENATE($F794," ",$G794),AllocFactorMatrix,(AD$4+1),FALSE)*$E800</f>
        <v>0</v>
      </c>
    </row>
    <row r="795" spans="4:30" hidden="1" outlineLevel="1">
      <c r="E795" s="55"/>
      <c r="F795" s="52" t="str">
        <f>F800</f>
        <v>TDPLANT</v>
      </c>
      <c r="G795" s="55" t="str">
        <f>$G$10</f>
        <v>SUBTRAN</v>
      </c>
      <c r="H795" s="4">
        <f t="shared" si="429"/>
        <v>-11829.985799011996</v>
      </c>
      <c r="I795" s="5">
        <f>VLOOKUP(CONCATENATE($F795," ",$G795),AllocFactorMatrix,(I$4+1),FALSE)*$E800</f>
        <v>-5759.6348103508653</v>
      </c>
      <c r="J795" s="5">
        <f>VLOOKUP(CONCATENATE($F795," ",$G795),AllocFactorMatrix,(J$4+1),FALSE)*$E800</f>
        <v>-277.96751044439435</v>
      </c>
      <c r="K795" s="5">
        <f>VLOOKUP(CONCATENATE($F795," ",$G795),AllocFactorMatrix,(K$4+1),FALSE)*$E800</f>
        <v>-1011.2322116687636</v>
      </c>
      <c r="L795" s="5">
        <f>VLOOKUP(CONCATENATE($F795," ",$G795),AllocFactorMatrix,(L$4+1),FALSE)*$E800</f>
        <v>-31.236011572297034</v>
      </c>
      <c r="M795" s="5">
        <f>VLOOKUP(CONCATENATE($F795," ",$G795),AllocFactorMatrix,(M$4+1),FALSE)*$E800</f>
        <v>-3.8902800443624401</v>
      </c>
      <c r="N795" s="5">
        <f t="shared" si="430"/>
        <v>-1046.3585032854232</v>
      </c>
      <c r="O795" s="5">
        <f>VLOOKUP(CONCATENATE($F795," ",$G795),AllocFactorMatrix,(O$4+1),FALSE)*$E800</f>
        <v>-764.00174128819936</v>
      </c>
      <c r="P795" s="5">
        <f>VLOOKUP(CONCATENATE($F795," ",$G795),AllocFactorMatrix,(P$4+1),FALSE)*$E800</f>
        <v>-142.02703260754089</v>
      </c>
      <c r="Q795" s="5">
        <f>VLOOKUP(CONCATENATE($F795," ",$G795),AllocFactorMatrix,(Q$4+1),FALSE)*$E800</f>
        <v>-84.507776708366606</v>
      </c>
      <c r="R795" s="5">
        <f>VLOOKUP(CONCATENATE($F795," ",$G795),AllocFactorMatrix,(R$4+1),FALSE)*$E800</f>
        <v>0</v>
      </c>
      <c r="S795" s="5">
        <f t="shared" si="432"/>
        <v>-990.53655060410676</v>
      </c>
      <c r="T795" s="5">
        <f>VLOOKUP(CONCATENATE($F795," ",$G795),AllocFactorMatrix,(T$4+1),FALSE)*$E800</f>
        <v>-26.677628974279774</v>
      </c>
      <c r="U795" s="5">
        <f>VLOOKUP(CONCATENATE($F795," ",$G795),AllocFactorMatrix,(U$4+1),FALSE)*$E800</f>
        <v>-436.7280177587806</v>
      </c>
      <c r="V795" s="5">
        <f>VLOOKUP(CONCATENATE($F795," ",$G795),AllocFactorMatrix,(V$4+1),FALSE)*$E800</f>
        <v>-3042.545703517706</v>
      </c>
      <c r="W795" s="5">
        <f>VLOOKUP(CONCATENATE($F795," ",$G795),AllocFactorMatrix,(W$4+1),FALSE)*$E800</f>
        <v>0</v>
      </c>
      <c r="X795" s="5">
        <f t="shared" si="434"/>
        <v>-3505.9513502507662</v>
      </c>
      <c r="Y795" s="5">
        <f>VLOOKUP(CONCATENATE($F795," ",$G795),AllocFactorMatrix,(Y$4+1),FALSE)*$E800</f>
        <v>-229.94214074679783</v>
      </c>
      <c r="Z795" s="5">
        <f>VLOOKUP(CONCATENATE($F795," ",$G795),AllocFactorMatrix,(Z$4+1),FALSE)*$E800</f>
        <v>-3.8331417333273814</v>
      </c>
      <c r="AA795" s="5">
        <f t="shared" si="431"/>
        <v>-233.77528248012521</v>
      </c>
      <c r="AB795" s="5">
        <f>VLOOKUP(CONCATENATE($F795," ",$G795),AllocFactorMatrix,(AB$4+1),FALSE)*$E800</f>
        <v>-3.0705641086123667</v>
      </c>
      <c r="AC795" s="5">
        <f>VLOOKUP(CONCATENATE($F795," ",$G795),AllocFactorMatrix,(AC$4+1),FALSE)*$E800</f>
        <v>-10.440574390392221</v>
      </c>
      <c r="AD795" s="5">
        <f>VLOOKUP(CONCATENATE($F795," ",$G795),AllocFactorMatrix,(AD$4+1),FALSE)*$E800</f>
        <v>-2.2506530973124961</v>
      </c>
    </row>
    <row r="796" spans="4:30" hidden="1" outlineLevel="1">
      <c r="E796" s="55"/>
      <c r="F796" s="52" t="str">
        <f>F800</f>
        <v>TDPLANT</v>
      </c>
      <c r="G796" s="55" t="str">
        <f>$G$11</f>
        <v>DISTPRI</v>
      </c>
      <c r="H796" s="4">
        <f t="shared" si="429"/>
        <v>-52612.116367830102</v>
      </c>
      <c r="I796" s="5">
        <f>VLOOKUP(CONCATENATE($F796," ",$G796),AllocFactorMatrix,(I$4+1),FALSE)*$E800</f>
        <v>-35162.92130313009</v>
      </c>
      <c r="J796" s="5">
        <f>VLOOKUP(CONCATENATE($F796," ",$G796),AllocFactorMatrix,(J$4+1),FALSE)*$E800</f>
        <v>-1657.4883161246221</v>
      </c>
      <c r="K796" s="5">
        <f>VLOOKUP(CONCATENATE($F796," ",$G796),AllocFactorMatrix,(K$4+1),FALSE)*$E800</f>
        <v>-6018.4418014779258</v>
      </c>
      <c r="L796" s="5">
        <f>VLOOKUP(CONCATENATE($F796," ",$G796),AllocFactorMatrix,(L$4+1),FALSE)*$E800</f>
        <v>-186.00116822765722</v>
      </c>
      <c r="M796" s="5">
        <f>VLOOKUP(CONCATENATE($F796," ",$G796),AllocFactorMatrix,(M$4+1),FALSE)*$E800</f>
        <v>0</v>
      </c>
      <c r="N796" s="5">
        <f t="shared" si="430"/>
        <v>-6204.442969705583</v>
      </c>
      <c r="O796" s="5">
        <f>VLOOKUP(CONCATENATE($F796," ",$G796),AllocFactorMatrix,(O$4+1),FALSE)*$E800</f>
        <v>-4512.7794174267492</v>
      </c>
      <c r="P796" s="5">
        <f>VLOOKUP(CONCATENATE($F796," ",$G796),AllocFactorMatrix,(P$4+1),FALSE)*$E800</f>
        <v>-840.5054701787883</v>
      </c>
      <c r="Q796" s="5">
        <f>VLOOKUP(CONCATENATE($F796," ",$G796),AllocFactorMatrix,(Q$4+1),FALSE)*$E800</f>
        <v>0</v>
      </c>
      <c r="R796" s="5">
        <f>VLOOKUP(CONCATENATE($F796," ",$G796),AllocFactorMatrix,(R$4+1),FALSE)*$E800</f>
        <v>0</v>
      </c>
      <c r="S796" s="5">
        <f t="shared" si="432"/>
        <v>-5353.2848876055377</v>
      </c>
      <c r="T796" s="5">
        <f>VLOOKUP(CONCATENATE($F796," ",$G796),AllocFactorMatrix,(T$4+1),FALSE)*$E800</f>
        <v>-160.87780521671007</v>
      </c>
      <c r="U796" s="5">
        <f>VLOOKUP(CONCATENATE($F796," ",$G796),AllocFactorMatrix,(U$4+1),FALSE)*$E800</f>
        <v>-2594.5949564311231</v>
      </c>
      <c r="V796" s="5">
        <f>VLOOKUP(CONCATENATE($F796," ",$G796),AllocFactorMatrix,(V$4+1),FALSE)*$E800</f>
        <v>0</v>
      </c>
      <c r="W796" s="5">
        <f>VLOOKUP(CONCATENATE($F796," ",$G796),AllocFactorMatrix,(W$4+1),FALSE)*$E800</f>
        <v>0</v>
      </c>
      <c r="X796" s="5">
        <f t="shared" si="434"/>
        <v>-2755.4727616478331</v>
      </c>
      <c r="Y796" s="5">
        <f>VLOOKUP(CONCATENATE($F796," ",$G796),AllocFactorMatrix,(Y$4+1),FALSE)*$E800</f>
        <v>-1360.8103819078021</v>
      </c>
      <c r="Z796" s="5">
        <f>VLOOKUP(CONCATENATE($F796," ",$G796),AllocFactorMatrix,(Z$4+1),FALSE)*$E800</f>
        <v>-22.703644079758899</v>
      </c>
      <c r="AA796" s="5">
        <f t="shared" si="431"/>
        <v>-1383.5140259875611</v>
      </c>
      <c r="AB796" s="5">
        <f>VLOOKUP(CONCATENATE($F796," ",$G796),AllocFactorMatrix,(AB$4+1),FALSE)*$E800</f>
        <v>-18.393755877509957</v>
      </c>
      <c r="AC796" s="5">
        <f>VLOOKUP(CONCATENATE($F796," ",$G796),AllocFactorMatrix,(AC$4+1),FALSE)*$E800</f>
        <v>-63.014452199687007</v>
      </c>
      <c r="AD796" s="5">
        <f>VLOOKUP(CONCATENATE($F796," ",$G796),AllocFactorMatrix,(AD$4+1),FALSE)*$E800</f>
        <v>-13.583895551684098</v>
      </c>
    </row>
    <row r="797" spans="4:30" hidden="1" outlineLevel="1">
      <c r="E797" s="55"/>
      <c r="F797" s="52" t="str">
        <f>F800</f>
        <v>TDPLANT</v>
      </c>
      <c r="G797" s="55" t="str">
        <f>$G$12</f>
        <v>DISTSEC</v>
      </c>
      <c r="H797" s="4">
        <f t="shared" si="429"/>
        <v>-27244.531119600557</v>
      </c>
      <c r="I797" s="5">
        <f>VLOOKUP(CONCATENATE($F797," ",$G797),AllocFactorMatrix,(I$4+1),FALSE)*$E800</f>
        <v>-20370.775466390169</v>
      </c>
      <c r="J797" s="5">
        <f>VLOOKUP(CONCATENATE($F797," ",$G797),AllocFactorMatrix,(J$4+1),FALSE)*$E800</f>
        <v>-982.08157759168273</v>
      </c>
      <c r="K797" s="5">
        <f>VLOOKUP(CONCATENATE($F797," ",$G797),AllocFactorMatrix,(K$4+1),FALSE)*$E800</f>
        <v>-2963.3493897448966</v>
      </c>
      <c r="L797" s="5">
        <f>VLOOKUP(CONCATENATE($F797," ",$G797),AllocFactorMatrix,(L$4+1),FALSE)*$E800</f>
        <v>0</v>
      </c>
      <c r="M797" s="5">
        <f>VLOOKUP(CONCATENATE($F797," ",$G797),AllocFactorMatrix,(M$4+1),FALSE)*$E800</f>
        <v>0</v>
      </c>
      <c r="N797" s="5">
        <f t="shared" si="430"/>
        <v>-2963.3493897448966</v>
      </c>
      <c r="O797" s="5">
        <f>VLOOKUP(CONCATENATE($F797," ",$G797),AllocFactorMatrix,(O$4+1),FALSE)*$E800</f>
        <v>-1888.2577652066598</v>
      </c>
      <c r="P797" s="5">
        <f>VLOOKUP(CONCATENATE($F797," ",$G797),AllocFactorMatrix,(P$4+1),FALSE)*$E800</f>
        <v>0</v>
      </c>
      <c r="Q797" s="5">
        <f>VLOOKUP(CONCATENATE($F797," ",$G797),AllocFactorMatrix,(Q$4+1),FALSE)*$E800</f>
        <v>0</v>
      </c>
      <c r="R797" s="5">
        <f>VLOOKUP(CONCATENATE($F797," ",$G797),AllocFactorMatrix,(R$4+1),FALSE)*$E800</f>
        <v>0</v>
      </c>
      <c r="S797" s="5">
        <f t="shared" si="432"/>
        <v>-1888.2577652066598</v>
      </c>
      <c r="T797" s="5">
        <f>VLOOKUP(CONCATENATE($F797," ",$G797),AllocFactorMatrix,(T$4+1),FALSE)*$E800</f>
        <v>-51.054528658648664</v>
      </c>
      <c r="U797" s="5">
        <f>VLOOKUP(CONCATENATE($F797," ",$G797),AllocFactorMatrix,(U$4+1),FALSE)*$E800</f>
        <v>0</v>
      </c>
      <c r="V797" s="5">
        <f>VLOOKUP(CONCATENATE($F797," ",$G797),AllocFactorMatrix,(V$4+1),FALSE)*$E800</f>
        <v>0</v>
      </c>
      <c r="W797" s="5">
        <f>VLOOKUP(CONCATENATE($F797," ",$G797),AllocFactorMatrix,(W$4+1),FALSE)*$E800</f>
        <v>0</v>
      </c>
      <c r="X797" s="5">
        <f t="shared" si="434"/>
        <v>-51.054528658648664</v>
      </c>
      <c r="Y797" s="5">
        <f>VLOOKUP(CONCATENATE($F797," ",$G797),AllocFactorMatrix,(Y$4+1),FALSE)*$E800</f>
        <v>-696.47272253284666</v>
      </c>
      <c r="Z797" s="5">
        <f>VLOOKUP(CONCATENATE($F797," ",$G797),AllocFactorMatrix,(Z$4+1),FALSE)*$E800</f>
        <v>0</v>
      </c>
      <c r="AA797" s="5">
        <f t="shared" si="431"/>
        <v>-696.47272253284666</v>
      </c>
      <c r="AB797" s="5">
        <f>VLOOKUP(CONCATENATE($F797," ",$G797),AllocFactorMatrix,(AB$4+1),FALSE)*$E800</f>
        <v>-7.2273198464148729</v>
      </c>
      <c r="AC797" s="5">
        <f>VLOOKUP(CONCATENATE($F797," ",$G797),AllocFactorMatrix,(AC$4+1),FALSE)*$E800</f>
        <v>-245.39530616980969</v>
      </c>
      <c r="AD797" s="5">
        <f>VLOOKUP(CONCATENATE($F797," ",$G797),AllocFactorMatrix,(AD$4+1),FALSE)*$E800</f>
        <v>-39.917043459429834</v>
      </c>
    </row>
    <row r="798" spans="4:30" hidden="1" outlineLevel="1">
      <c r="E798" s="55"/>
      <c r="F798" s="52" t="str">
        <f>F800</f>
        <v>TDPLANT</v>
      </c>
      <c r="G798" s="55" t="str">
        <f>$G$13</f>
        <v>ENERGY</v>
      </c>
      <c r="H798" s="4">
        <f t="shared" si="429"/>
        <v>0</v>
      </c>
      <c r="I798" s="5">
        <f>VLOOKUP(CONCATENATE($F798," ",$G798),AllocFactorMatrix,(I$4+1),FALSE)*$E800</f>
        <v>0</v>
      </c>
      <c r="J798" s="5">
        <f>VLOOKUP(CONCATENATE($F798," ",$G798),AllocFactorMatrix,(J$4+1),FALSE)*$E800</f>
        <v>0</v>
      </c>
      <c r="K798" s="5">
        <f>VLOOKUP(CONCATENATE($F798," ",$G798),AllocFactorMatrix,(K$4+1),FALSE)*$E800</f>
        <v>0</v>
      </c>
      <c r="L798" s="5">
        <f>VLOOKUP(CONCATENATE($F798," ",$G798),AllocFactorMatrix,(L$4+1),FALSE)*$E800</f>
        <v>0</v>
      </c>
      <c r="M798" s="5">
        <f>VLOOKUP(CONCATENATE($F798," ",$G798),AllocFactorMatrix,(M$4+1),FALSE)*$E800</f>
        <v>0</v>
      </c>
      <c r="N798" s="5">
        <f t="shared" si="430"/>
        <v>0</v>
      </c>
      <c r="O798" s="5">
        <f>VLOOKUP(CONCATENATE($F798," ",$G798),AllocFactorMatrix,(O$4+1),FALSE)*$E800</f>
        <v>0</v>
      </c>
      <c r="P798" s="5">
        <f>VLOOKUP(CONCATENATE($F798," ",$G798),AllocFactorMatrix,(P$4+1),FALSE)*$E800</f>
        <v>0</v>
      </c>
      <c r="Q798" s="5">
        <f>VLOOKUP(CONCATENATE($F798," ",$G798),AllocFactorMatrix,(Q$4+1),FALSE)*$E800</f>
        <v>0</v>
      </c>
      <c r="R798" s="5">
        <f>VLOOKUP(CONCATENATE($F798," ",$G798),AllocFactorMatrix,(R$4+1),FALSE)*$E800</f>
        <v>0</v>
      </c>
      <c r="S798" s="5">
        <f t="shared" si="432"/>
        <v>0</v>
      </c>
      <c r="T798" s="5">
        <f>VLOOKUP(CONCATENATE($F798," ",$G798),AllocFactorMatrix,(T$4+1),FALSE)*$E800</f>
        <v>0</v>
      </c>
      <c r="U798" s="5">
        <f>VLOOKUP(CONCATENATE($F798," ",$G798),AllocFactorMatrix,(U$4+1),FALSE)*$E800</f>
        <v>0</v>
      </c>
      <c r="V798" s="5">
        <f>VLOOKUP(CONCATENATE($F798," ",$G798),AllocFactorMatrix,(V$4+1),FALSE)*$E800</f>
        <v>0</v>
      </c>
      <c r="W798" s="5">
        <f>VLOOKUP(CONCATENATE($F798," ",$G798),AllocFactorMatrix,(W$4+1),FALSE)*$E800</f>
        <v>0</v>
      </c>
      <c r="X798" s="5">
        <f t="shared" si="434"/>
        <v>0</v>
      </c>
      <c r="Y798" s="5">
        <f>VLOOKUP(CONCATENATE($F798," ",$G798),AllocFactorMatrix,(Y$4+1),FALSE)*$E800</f>
        <v>0</v>
      </c>
      <c r="Z798" s="5">
        <f>VLOOKUP(CONCATENATE($F798," ",$G798),AllocFactorMatrix,(Z$4+1),FALSE)*$E800</f>
        <v>0</v>
      </c>
      <c r="AA798" s="5">
        <f t="shared" si="431"/>
        <v>0</v>
      </c>
      <c r="AB798" s="5">
        <f>VLOOKUP(CONCATENATE($F798," ",$G798),AllocFactorMatrix,(AB$4+1),FALSE)*$E800</f>
        <v>0</v>
      </c>
      <c r="AC798" s="5">
        <f>VLOOKUP(CONCATENATE($F798," ",$G798),AllocFactorMatrix,(AC$4+1),FALSE)*$E800</f>
        <v>0</v>
      </c>
      <c r="AD798" s="5">
        <f>VLOOKUP(CONCATENATE($F798," ",$G798),AllocFactorMatrix,(AD$4+1),FALSE)*$E800</f>
        <v>0</v>
      </c>
    </row>
    <row r="799" spans="4:30" hidden="1" outlineLevel="1">
      <c r="E799" s="55"/>
      <c r="F799" s="52" t="str">
        <f>F800</f>
        <v>TDPLANT</v>
      </c>
      <c r="G799" s="55" t="str">
        <f>$G$14</f>
        <v>CUSTOMER</v>
      </c>
      <c r="H799" s="4">
        <f t="shared" si="429"/>
        <v>-12801.589449045146</v>
      </c>
      <c r="I799" s="5">
        <f>VLOOKUP(CONCATENATE($F799," ",$G799),AllocFactorMatrix,(I$4+1),FALSE)*$E800</f>
        <v>-5826.7371959044776</v>
      </c>
      <c r="J799" s="5">
        <f>VLOOKUP(CONCATENATE($F799," ",$G799),AllocFactorMatrix,(J$4+1),FALSE)*$E800</f>
        <v>-1568.5232664493697</v>
      </c>
      <c r="K799" s="5">
        <f>VLOOKUP(CONCATENATE($F799," ",$G799),AllocFactorMatrix,(K$4+1),FALSE)*$E800</f>
        <v>-444.93631173784064</v>
      </c>
      <c r="L799" s="5">
        <f>VLOOKUP(CONCATENATE($F799," ",$G799),AllocFactorMatrix,(L$4+1),FALSE)*$E800</f>
        <v>-147.16960586254604</v>
      </c>
      <c r="M799" s="5">
        <f>VLOOKUP(CONCATENATE($F799," ",$G799),AllocFactorMatrix,(M$4+1),FALSE)*$E800</f>
        <v>-23.905066270259603</v>
      </c>
      <c r="N799" s="5">
        <f t="shared" si="430"/>
        <v>-616.01098387064621</v>
      </c>
      <c r="O799" s="5">
        <f>VLOOKUP(CONCATENATE($F799," ",$G799),AllocFactorMatrix,(O$4+1),FALSE)*$E800</f>
        <v>-128.48111056935943</v>
      </c>
      <c r="P799" s="5">
        <f>VLOOKUP(CONCATENATE($F799," ",$G799),AllocFactorMatrix,(P$4+1),FALSE)*$E800</f>
        <v>-38.211907371785571</v>
      </c>
      <c r="Q799" s="5">
        <f>VLOOKUP(CONCATENATE($F799," ",$G799),AllocFactorMatrix,(Q$4+1),FALSE)*$E800</f>
        <v>-83.28878002999177</v>
      </c>
      <c r="R799" s="5">
        <f>VLOOKUP(CONCATENATE($F799," ",$G799),AllocFactorMatrix,(R$4+1),FALSE)*$E800</f>
        <v>-14.638317151002695</v>
      </c>
      <c r="S799" s="5">
        <f t="shared" si="432"/>
        <v>-264.62011512213945</v>
      </c>
      <c r="T799" s="5">
        <f>VLOOKUP(CONCATENATE($F799," ",$G799),AllocFactorMatrix,(T$4+1),FALSE)*$E800</f>
        <v>-0.88398515003213773</v>
      </c>
      <c r="U799" s="5">
        <f>VLOOKUP(CONCATENATE($F799," ",$G799),AllocFactorMatrix,(U$4+1),FALSE)*$E800</f>
        <v>-22.668083695182712</v>
      </c>
      <c r="V799" s="5">
        <f>VLOOKUP(CONCATENATE($F799," ",$G799),AllocFactorMatrix,(V$4+1),FALSE)*$E800</f>
        <v>-122.48341533667727</v>
      </c>
      <c r="W799" s="5">
        <f>VLOOKUP(CONCATENATE($F799," ",$G799),AllocFactorMatrix,(W$4+1),FALSE)*$E800</f>
        <v>-21.957520727325317</v>
      </c>
      <c r="X799" s="5">
        <f t="shared" si="434"/>
        <v>-167.99300490921743</v>
      </c>
      <c r="Y799" s="5">
        <f>VLOOKUP(CONCATENATE($F799," ",$G799),AllocFactorMatrix,(Y$4+1),FALSE)*$E800</f>
        <v>-35.580109783455292</v>
      </c>
      <c r="Z799" s="5">
        <f>VLOOKUP(CONCATENATE($F799," ",$G799),AllocFactorMatrix,(Z$4+1),FALSE)*$E800</f>
        <v>-0.64765181972157415</v>
      </c>
      <c r="AA799" s="5">
        <f t="shared" si="431"/>
        <v>-36.227761603176866</v>
      </c>
      <c r="AB799" s="5">
        <f>VLOOKUP(CONCATENATE($F799," ",$G799),AllocFactorMatrix,(AB$4+1),FALSE)*$E800</f>
        <v>-0.65657952565225874</v>
      </c>
      <c r="AC799" s="5">
        <f>VLOOKUP(CONCATENATE($F799," ",$G799),AllocFactorMatrix,(AC$4+1),FALSE)*$E800</f>
        <v>-3856.4439237905826</v>
      </c>
      <c r="AD799" s="5">
        <f>VLOOKUP(CONCATENATE($F799," ",$G799),AllocFactorMatrix,(AD$4+1),FALSE)*$E800</f>
        <v>-464.37661786988673</v>
      </c>
    </row>
    <row r="800" spans="4:30" collapsed="1">
      <c r="D800" s="1" t="s">
        <v>204</v>
      </c>
      <c r="E800" s="61">
        <v>-159526</v>
      </c>
      <c r="F800" s="10" t="s">
        <v>207</v>
      </c>
      <c r="G800" s="55" t="str">
        <f>$G$15</f>
        <v>TOTAL</v>
      </c>
      <c r="H800" s="4">
        <f t="shared" si="429"/>
        <v>-159525.99999999997</v>
      </c>
      <c r="I800" s="5">
        <f>VLOOKUP(CONCATENATE($F800," ",$G800),AllocFactorMatrix,(I$4+1),FALSE)*$E800</f>
        <v>-94230.741688829818</v>
      </c>
      <c r="J800" s="5">
        <f>VLOOKUP(CONCATENATE($F800," ",$G800),AllocFactorMatrix,(J$4+1),FALSE)*$E800</f>
        <v>-5826.2381052088958</v>
      </c>
      <c r="K800" s="5">
        <f>VLOOKUP(CONCATENATE($F800," ",$G800),AllocFactorMatrix,(K$4+1),FALSE)*$E800</f>
        <v>-15346.952850943748</v>
      </c>
      <c r="L800" s="5">
        <f>VLOOKUP(CONCATENATE($F800," ",$G800),AllocFactorMatrix,(L$4+1),FALSE)*$E800</f>
        <v>-518.92446071554446</v>
      </c>
      <c r="M800" s="5">
        <f>VLOOKUP(CONCATENATE($F800," ",$G800),AllocFactorMatrix,(M$4+1),FALSE)*$E800</f>
        <v>-42.285519450434165</v>
      </c>
      <c r="N800" s="5">
        <f t="shared" si="430"/>
        <v>-15908.162831109727</v>
      </c>
      <c r="O800" s="5">
        <f>VLOOKUP(CONCATENATE($F800," ",$G800),AllocFactorMatrix,(O$4+1),FALSE)*$E800</f>
        <v>-11025.118464807665</v>
      </c>
      <c r="P800" s="5">
        <f>VLOOKUP(CONCATENATE($F800," ",$G800),AllocFactorMatrix,(P$4+1),FALSE)*$E800</f>
        <v>-1716.0499139213352</v>
      </c>
      <c r="Q800" s="5">
        <f>VLOOKUP(CONCATENATE($F800," ",$G800),AllocFactorMatrix,(Q$4+1),FALSE)*$E800</f>
        <v>-481.99216730014388</v>
      </c>
      <c r="R800" s="5">
        <f>VLOOKUP(CONCATENATE($F800," ",$G800),AllocFactorMatrix,(R$4+1),FALSE)*$E800</f>
        <v>-28.767342547292788</v>
      </c>
      <c r="S800" s="5">
        <f t="shared" si="432"/>
        <v>-13251.927888576438</v>
      </c>
      <c r="T800" s="5">
        <f>VLOOKUP(CONCATENATE($F800," ",$G800),AllocFactorMatrix,(T$4+1),FALSE)*$E800</f>
        <v>-369.84823905836089</v>
      </c>
      <c r="U800" s="5">
        <f>VLOOKUP(CONCATENATE($F800," ",$G800),AllocFactorMatrix,(U$4+1),FALSE)*$E800</f>
        <v>-5187.2168210562068</v>
      </c>
      <c r="V800" s="5">
        <f>VLOOKUP(CONCATENATE($F800," ",$G800),AllocFactorMatrix,(V$4+1),FALSE)*$E800</f>
        <v>-14439.187217538685</v>
      </c>
      <c r="W800" s="5">
        <f>VLOOKUP(CONCATENATE($F800," ",$G800),AllocFactorMatrix,(W$4+1),FALSE)*$E800</f>
        <v>-2057.8836124778172</v>
      </c>
      <c r="X800" s="5">
        <f t="shared" si="434"/>
        <v>-22054.13589013107</v>
      </c>
      <c r="Y800" s="5">
        <f>VLOOKUP(CONCATENATE($F800," ",$G800),AllocFactorMatrix,(Y$4+1),FALSE)*$E800</f>
        <v>-3468.773311618831</v>
      </c>
      <c r="Z800" s="5">
        <f>VLOOKUP(CONCATENATE($F800," ",$G800),AllocFactorMatrix,(Z$4+1),FALSE)*$E800</f>
        <v>-46.378962865410365</v>
      </c>
      <c r="AA800" s="5">
        <f t="shared" si="431"/>
        <v>-3515.1522744842414</v>
      </c>
      <c r="AB800" s="5">
        <f>VLOOKUP(CONCATENATE($F800," ",$G800),AllocFactorMatrix,(AB$4+1),FALSE)*$E800</f>
        <v>-44.21885513102346</v>
      </c>
      <c r="AC800" s="5">
        <f>VLOOKUP(CONCATENATE($F800," ",$G800),AllocFactorMatrix,(AC$4+1),FALSE)*$E800</f>
        <v>-4175.2942565504718</v>
      </c>
      <c r="AD800" s="5">
        <f>VLOOKUP(CONCATENATE($F800," ",$G800),AllocFactorMatrix,(AD$4+1),FALSE)*$E800</f>
        <v>-520.12820997831318</v>
      </c>
    </row>
    <row r="801" spans="3:30" hidden="1" outlineLevel="1">
      <c r="E801" s="55"/>
      <c r="F801" s="52" t="str">
        <f>F808</f>
        <v>CUST_DEP_FXNL</v>
      </c>
      <c r="G801" s="55" t="str">
        <f>$G$8</f>
        <v>PRODUCTION</v>
      </c>
      <c r="H801" s="4">
        <f t="shared" ca="1" si="429"/>
        <v>-9525790.3031821605</v>
      </c>
      <c r="I801" s="5">
        <f ca="1">VLOOKUP(CONCATENATE($F801," ",$G801),AllocFactorMatrix,(I$4+1),FALSE)*$E808</f>
        <v>-6722218.1131494129</v>
      </c>
      <c r="J801" s="5">
        <f ca="1">VLOOKUP(CONCATENATE($F801," ",$G801),AllocFactorMatrix,(J$4+1),FALSE)*$E808</f>
        <v>-382778.74050038384</v>
      </c>
      <c r="K801" s="5">
        <f ca="1">VLOOKUP(CONCATENATE($F801," ",$G801),AllocFactorMatrix,(K$4+1),FALSE)*$E808</f>
        <v>-832828.66324800299</v>
      </c>
      <c r="L801" s="5">
        <f ca="1">VLOOKUP(CONCATENATE($F801," ",$G801),AllocFactorMatrix,(L$4+1),FALSE)*$E808</f>
        <v>-102376.55623262482</v>
      </c>
      <c r="M801" s="5">
        <f ca="1">VLOOKUP(CONCATENATE($F801," ",$G801),AllocFactorMatrix,(M$4+1),FALSE)*$E808</f>
        <v>-144078.70614948138</v>
      </c>
      <c r="N801" s="5">
        <f t="shared" ca="1" si="430"/>
        <v>-1079283.9256301092</v>
      </c>
      <c r="O801" s="5">
        <f ca="1">VLOOKUP(CONCATENATE($F801," ",$G801),AllocFactorMatrix,(O$4+1),FALSE)*$E808</f>
        <v>-392255.01523729321</v>
      </c>
      <c r="P801" s="5">
        <f ca="1">VLOOKUP(CONCATENATE($F801," ",$G801),AllocFactorMatrix,(P$4+1),FALSE)*$E808</f>
        <v>-239010.5528834397</v>
      </c>
      <c r="Q801" s="5">
        <f ca="1">VLOOKUP(CONCATENATE($F801," ",$G801),AllocFactorMatrix,(Q$4+1),FALSE)*$E808</f>
        <v>-204029.69129611886</v>
      </c>
      <c r="R801" s="5">
        <f ca="1">VLOOKUP(CONCATENATE($F801," ",$G801),AllocFactorMatrix,(R$4+1),FALSE)*$E808</f>
        <v>0</v>
      </c>
      <c r="S801" s="5">
        <f t="shared" ca="1" si="432"/>
        <v>-835295.2594168518</v>
      </c>
      <c r="T801" s="5">
        <f ca="1">VLOOKUP(CONCATENATE($F801," ",$G801),AllocFactorMatrix,(T$4+1),FALSE)*$E808</f>
        <v>0</v>
      </c>
      <c r="U801" s="5">
        <f ca="1">VLOOKUP(CONCATENATE($F801," ",$G801),AllocFactorMatrix,(U$4+1),FALSE)*$E808</f>
        <v>-185759.42367311305</v>
      </c>
      <c r="V801" s="5">
        <f ca="1">VLOOKUP(CONCATENATE($F801," ",$G801),AllocFactorMatrix,(V$4+1),FALSE)*$E808</f>
        <v>-169472.70710270089</v>
      </c>
      <c r="W801" s="5">
        <f ca="1">VLOOKUP(CONCATENATE($F801," ",$G801),AllocFactorMatrix,(W$4+1),FALSE)*$E808</f>
        <v>-140126.60738296225</v>
      </c>
      <c r="X801" s="5">
        <f ca="1">SUBTOTAL(9,T801:W801)</f>
        <v>-495358.73815877619</v>
      </c>
      <c r="Y801" s="5">
        <f ca="1">VLOOKUP(CONCATENATE($F801," ",$G801),AllocFactorMatrix,(Y$4+1),FALSE)*$E808</f>
        <v>-10855.526326625177</v>
      </c>
      <c r="Z801" s="5">
        <f ca="1">VLOOKUP(CONCATENATE($F801," ",$G801),AllocFactorMatrix,(Z$4+1),FALSE)*$E808</f>
        <v>0</v>
      </c>
      <c r="AA801" s="5">
        <f t="shared" ca="1" si="431"/>
        <v>-10855.526326625177</v>
      </c>
      <c r="AB801" s="5">
        <f ca="1">VLOOKUP(CONCATENATE($F801," ",$G801),AllocFactorMatrix,(AB$4+1),FALSE)*$E808</f>
        <v>0</v>
      </c>
      <c r="AC801" s="5">
        <f ca="1">VLOOKUP(CONCATENATE($F801," ",$G801),AllocFactorMatrix,(AC$4+1),FALSE)*$E808</f>
        <v>0</v>
      </c>
      <c r="AD801" s="5">
        <f ca="1">VLOOKUP(CONCATENATE($F801," ",$G801),AllocFactorMatrix,(AD$4+1),FALSE)*$E808</f>
        <v>0</v>
      </c>
    </row>
    <row r="802" spans="3:30" hidden="1" outlineLevel="1">
      <c r="E802" s="55"/>
      <c r="F802" s="52" t="str">
        <f>F808</f>
        <v>CUST_DEP_FXNL</v>
      </c>
      <c r="G802" s="55" t="str">
        <f>$G$9</f>
        <v>BULKTRAN</v>
      </c>
      <c r="H802" s="4">
        <f t="shared" ca="1" si="429"/>
        <v>-5048878.5922153778</v>
      </c>
      <c r="I802" s="5">
        <f ca="1">VLOOKUP(CONCATENATE($F802," ",$G802),AllocFactorMatrix,(I$4+1),FALSE)*$E808</f>
        <v>-3562923.6046005255</v>
      </c>
      <c r="J802" s="5">
        <f ca="1">VLOOKUP(CONCATENATE($F802," ",$G802),AllocFactorMatrix,(J$4+1),FALSE)*$E808</f>
        <v>-202881.16019328634</v>
      </c>
      <c r="K802" s="5">
        <f ca="1">VLOOKUP(CONCATENATE($F802," ",$G802),AllocFactorMatrix,(K$4+1),FALSE)*$E808</f>
        <v>-441417.52810278937</v>
      </c>
      <c r="L802" s="5">
        <f ca="1">VLOOKUP(CONCATENATE($F802," ",$G802),AllocFactorMatrix,(L$4+1),FALSE)*$E808</f>
        <v>-54261.828851613856</v>
      </c>
      <c r="M802" s="5">
        <f ca="1">VLOOKUP(CONCATENATE($F802," ",$G802),AllocFactorMatrix,(M$4+1),FALSE)*$E808</f>
        <v>-76364.886473430059</v>
      </c>
      <c r="N802" s="5">
        <f t="shared" ca="1" si="430"/>
        <v>-572044.24342783331</v>
      </c>
      <c r="O802" s="5">
        <f ca="1">VLOOKUP(CONCATENATE($F802," ",$G802),AllocFactorMatrix,(O$4+1),FALSE)*$E808</f>
        <v>-207903.79444518138</v>
      </c>
      <c r="P802" s="5">
        <f ca="1">VLOOKUP(CONCATENATE($F802," ",$G802),AllocFactorMatrix,(P$4+1),FALSE)*$E808</f>
        <v>-126680.8553788593</v>
      </c>
      <c r="Q802" s="5">
        <f ca="1">VLOOKUP(CONCATENATE($F802," ",$G802),AllocFactorMatrix,(Q$4+1),FALSE)*$E808</f>
        <v>-108140.22855585719</v>
      </c>
      <c r="R802" s="5">
        <f ca="1">VLOOKUP(CONCATENATE($F802," ",$G802),AllocFactorMatrix,(R$4+1),FALSE)*$E808</f>
        <v>0</v>
      </c>
      <c r="S802" s="5">
        <f t="shared" ca="1" si="432"/>
        <v>-442724.87837989791</v>
      </c>
      <c r="T802" s="5">
        <f ca="1">VLOOKUP(CONCATENATE($F802," ",$G802),AllocFactorMatrix,(T$4+1),FALSE)*$E808</f>
        <v>0</v>
      </c>
      <c r="U802" s="5">
        <f ca="1">VLOOKUP(CONCATENATE($F802," ",$G802),AllocFactorMatrix,(U$4+1),FALSE)*$E808</f>
        <v>-98456.584454955111</v>
      </c>
      <c r="V802" s="5">
        <f ca="1">VLOOKUP(CONCATENATE($F802," ",$G802),AllocFactorMatrix,(V$4+1),FALSE)*$E808</f>
        <v>-89824.266084230083</v>
      </c>
      <c r="W802" s="5">
        <f ca="1">VLOOKUP(CONCATENATE($F802," ",$G802),AllocFactorMatrix,(W$4+1),FALSE)*$E808</f>
        <v>-74270.187112902044</v>
      </c>
      <c r="X802" s="5">
        <f t="shared" ref="X802:X808" ca="1" si="435">SUBTOTAL(9,T802:W802)</f>
        <v>-262551.03765208722</v>
      </c>
      <c r="Y802" s="5">
        <f ca="1">VLOOKUP(CONCATENATE($F802," ",$G802),AllocFactorMatrix,(Y$4+1),FALSE)*$E808</f>
        <v>-5753.6679617458285</v>
      </c>
      <c r="Z802" s="5">
        <f ca="1">VLOOKUP(CONCATENATE($F802," ",$G802),AllocFactorMatrix,(Z$4+1),FALSE)*$E808</f>
        <v>0</v>
      </c>
      <c r="AA802" s="5">
        <f t="shared" ca="1" si="431"/>
        <v>-5753.6679617458285</v>
      </c>
      <c r="AB802" s="5">
        <f ca="1">VLOOKUP(CONCATENATE($F802," ",$G802),AllocFactorMatrix,(AB$4+1),FALSE)*$E808</f>
        <v>0</v>
      </c>
      <c r="AC802" s="5">
        <f ca="1">VLOOKUP(CONCATENATE($F802," ",$G802),AllocFactorMatrix,(AC$4+1),FALSE)*$E808</f>
        <v>0</v>
      </c>
      <c r="AD802" s="5">
        <f ca="1">VLOOKUP(CONCATENATE($F802," ",$G802),AllocFactorMatrix,(AD$4+1),FALSE)*$E808</f>
        <v>0</v>
      </c>
    </row>
    <row r="803" spans="3:30" hidden="1" outlineLevel="1">
      <c r="E803" s="55"/>
      <c r="F803" s="52" t="str">
        <f>F808</f>
        <v>CUST_DEP_FXNL</v>
      </c>
      <c r="G803" s="55" t="str">
        <f>$G$10</f>
        <v>SUBTRAN</v>
      </c>
      <c r="H803" s="4">
        <f t="shared" ca="1" si="429"/>
        <v>-1088205.3283655834</v>
      </c>
      <c r="I803" s="5">
        <f ca="1">VLOOKUP(CONCATENATE($F803," ",$G803),AllocFactorMatrix,(I$4+1),FALSE)*$E808</f>
        <v>-773585.87569049036</v>
      </c>
      <c r="J803" s="5">
        <f ca="1">VLOOKUP(CONCATENATE($F803," ",$G803),AllocFactorMatrix,(J$4+1),FALSE)*$E808</f>
        <v>-43005.185645373022</v>
      </c>
      <c r="K803" s="5">
        <f ca="1">VLOOKUP(CONCATENATE($F803," ",$G803),AllocFactorMatrix,(K$4+1),FALSE)*$E808</f>
        <v>-92929.888362892321</v>
      </c>
      <c r="L803" s="5">
        <f ca="1">VLOOKUP(CONCATENATE($F803," ",$G803),AllocFactorMatrix,(L$4+1),FALSE)*$E808</f>
        <v>-11210.350932774552</v>
      </c>
      <c r="M803" s="5">
        <f ca="1">VLOOKUP(CONCATENATE($F803," ",$G803),AllocFactorMatrix,(M$4+1),FALSE)*$E808</f>
        <v>-20953.104162591691</v>
      </c>
      <c r="N803" s="5">
        <f t="shared" ca="1" si="430"/>
        <v>-125093.34345825858</v>
      </c>
      <c r="O803" s="5">
        <f ca="1">VLOOKUP(CONCATENATE($F803," ",$G803),AllocFactorMatrix,(O$4+1),FALSE)*$E808</f>
        <v>-43502.000910176503</v>
      </c>
      <c r="P803" s="5">
        <f ca="1">VLOOKUP(CONCATENATE($F803," ",$G803),AllocFactorMatrix,(P$4+1),FALSE)*$E808</f>
        <v>-26445.617014177224</v>
      </c>
      <c r="Q803" s="5">
        <f ca="1">VLOOKUP(CONCATENATE($F803," ",$G803),AllocFactorMatrix,(Q$4+1),FALSE)*$E808</f>
        <v>-29725.640183278876</v>
      </c>
      <c r="R803" s="5">
        <f ca="1">VLOOKUP(CONCATENATE($F803," ",$G803),AllocFactorMatrix,(R$4+1),FALSE)*$E808</f>
        <v>0</v>
      </c>
      <c r="S803" s="5">
        <f t="shared" ca="1" si="432"/>
        <v>-99673.258107632602</v>
      </c>
      <c r="T803" s="5">
        <f ca="1">VLOOKUP(CONCATENATE($F803," ",$G803),AllocFactorMatrix,(T$4+1),FALSE)*$E808</f>
        <v>0</v>
      </c>
      <c r="U803" s="5">
        <f ca="1">VLOOKUP(CONCATENATE($F803," ",$G803),AllocFactorMatrix,(U$4+1),FALSE)*$E808</f>
        <v>-20599.959702059194</v>
      </c>
      <c r="V803" s="5">
        <f ca="1">VLOOKUP(CONCATENATE($F803," ",$G803),AllocFactorMatrix,(V$4+1),FALSE)*$E808</f>
        <v>-24773.880490760919</v>
      </c>
      <c r="W803" s="5">
        <f ca="1">VLOOKUP(CONCATENATE($F803," ",$G803),AllocFactorMatrix,(W$4+1),FALSE)*$E808</f>
        <v>0</v>
      </c>
      <c r="X803" s="5">
        <f t="shared" ca="1" si="435"/>
        <v>-45373.840192820113</v>
      </c>
      <c r="Y803" s="5">
        <f ca="1">VLOOKUP(CONCATENATE($F803," ",$G803),AllocFactorMatrix,(Y$4+1),FALSE)*$E808</f>
        <v>-1179.8811491725417</v>
      </c>
      <c r="Z803" s="5">
        <f ca="1">VLOOKUP(CONCATENATE($F803," ",$G803),AllocFactorMatrix,(Z$4+1),FALSE)*$E808</f>
        <v>0</v>
      </c>
      <c r="AA803" s="5">
        <f t="shared" ca="1" si="431"/>
        <v>-1179.8811491725417</v>
      </c>
      <c r="AB803" s="5">
        <f ca="1">VLOOKUP(CONCATENATE($F803," ",$G803),AllocFactorMatrix,(AB$4+1),FALSE)*$E808</f>
        <v>0</v>
      </c>
      <c r="AC803" s="5">
        <f ca="1">VLOOKUP(CONCATENATE($F803," ",$G803),AllocFactorMatrix,(AC$4+1),FALSE)*$E808</f>
        <v>-293.94412183606369</v>
      </c>
      <c r="AD803" s="5">
        <f ca="1">VLOOKUP(CONCATENATE($F803," ",$G803),AllocFactorMatrix,(AD$4+1),FALSE)*$E808</f>
        <v>0</v>
      </c>
    </row>
    <row r="804" spans="3:30" hidden="1" outlineLevel="1">
      <c r="E804" s="55"/>
      <c r="F804" s="52" t="str">
        <f>F808</f>
        <v>CUST_DEP_FXNL</v>
      </c>
      <c r="G804" s="55" t="str">
        <f>$G$11</f>
        <v>DISTPRI</v>
      </c>
      <c r="H804" s="4">
        <f t="shared" ca="1" si="429"/>
        <v>-6338390.7587793786</v>
      </c>
      <c r="I804" s="5">
        <f ca="1">VLOOKUP(CONCATENATE($F804," ",$G804),AllocFactorMatrix,(I$4+1),FALSE)*$E808</f>
        <v>-4872484.1257509151</v>
      </c>
      <c r="J804" s="5">
        <f ca="1">VLOOKUP(CONCATENATE($F804," ",$G804),AllocFactorMatrix,(J$4+1),FALSE)*$E808</f>
        <v>-264563.03581193287</v>
      </c>
      <c r="K804" s="5">
        <f ca="1">VLOOKUP(CONCATENATE($F804," ",$G804),AllocFactorMatrix,(K$4+1),FALSE)*$E808</f>
        <v>-570611.45507304987</v>
      </c>
      <c r="L804" s="5">
        <f ca="1">VLOOKUP(CONCATENATE($F804," ",$G804),AllocFactorMatrix,(L$4+1),FALSE)*$E808</f>
        <v>-68870.177982435591</v>
      </c>
      <c r="M804" s="5">
        <f ca="1">VLOOKUP(CONCATENATE($F804," ",$G804),AllocFactorMatrix,(M$4+1),FALSE)*$E808</f>
        <v>0</v>
      </c>
      <c r="N804" s="5">
        <f t="shared" ca="1" si="430"/>
        <v>-639481.63305548544</v>
      </c>
      <c r="O804" s="5">
        <f ca="1">VLOOKUP(CONCATENATE($F804," ",$G804),AllocFactorMatrix,(O$4+1),FALSE)*$E808</f>
        <v>-265100.71008919401</v>
      </c>
      <c r="P804" s="5">
        <f ca="1">VLOOKUP(CONCATENATE($F804," ",$G804),AllocFactorMatrix,(P$4+1),FALSE)*$E808</f>
        <v>-161463.78743005841</v>
      </c>
      <c r="Q804" s="5">
        <f ca="1">VLOOKUP(CONCATENATE($F804," ",$G804),AllocFactorMatrix,(Q$4+1),FALSE)*$E808</f>
        <v>0</v>
      </c>
      <c r="R804" s="5">
        <f ca="1">VLOOKUP(CONCATENATE($F804," ",$G804),AllocFactorMatrix,(R$4+1),FALSE)*$E808</f>
        <v>0</v>
      </c>
      <c r="S804" s="5">
        <f t="shared" ca="1" si="432"/>
        <v>-426564.49751925241</v>
      </c>
      <c r="T804" s="5">
        <f ca="1">VLOOKUP(CONCATENATE($F804," ",$G804),AllocFactorMatrix,(T$4+1),FALSE)*$E808</f>
        <v>0</v>
      </c>
      <c r="U804" s="5">
        <f ca="1">VLOOKUP(CONCATENATE($F804," ",$G804),AllocFactorMatrix,(U$4+1),FALSE)*$E808</f>
        <v>-126263.19837155208</v>
      </c>
      <c r="V804" s="5">
        <f ca="1">VLOOKUP(CONCATENATE($F804," ",$G804),AllocFactorMatrix,(V$4+1),FALSE)*$E808</f>
        <v>0</v>
      </c>
      <c r="W804" s="5">
        <f ca="1">VLOOKUP(CONCATENATE($F804," ",$G804),AllocFactorMatrix,(W$4+1),FALSE)*$E808</f>
        <v>0</v>
      </c>
      <c r="X804" s="5">
        <f t="shared" ca="1" si="435"/>
        <v>-126263.19837155208</v>
      </c>
      <c r="Y804" s="5">
        <f ca="1">VLOOKUP(CONCATENATE($F804," ",$G804),AllocFactorMatrix,(Y$4+1),FALSE)*$E808</f>
        <v>-7203.9253943917647</v>
      </c>
      <c r="Z804" s="5">
        <f ca="1">VLOOKUP(CONCATENATE($F804," ",$G804),AllocFactorMatrix,(Z$4+1),FALSE)*$E808</f>
        <v>0</v>
      </c>
      <c r="AA804" s="5">
        <f t="shared" ca="1" si="431"/>
        <v>-7203.9253943917647</v>
      </c>
      <c r="AB804" s="5">
        <f ca="1">VLOOKUP(CONCATENATE($F804," ",$G804),AllocFactorMatrix,(AB$4+1),FALSE)*$E808</f>
        <v>0</v>
      </c>
      <c r="AC804" s="5">
        <f ca="1">VLOOKUP(CONCATENATE($F804," ",$G804),AllocFactorMatrix,(AC$4+1),FALSE)*$E808</f>
        <v>-1830.3428758493892</v>
      </c>
      <c r="AD804" s="5">
        <f ca="1">VLOOKUP(CONCATENATE($F804," ",$G804),AllocFactorMatrix,(AD$4+1),FALSE)*$E808</f>
        <v>0</v>
      </c>
    </row>
    <row r="805" spans="3:30" hidden="1" outlineLevel="1">
      <c r="E805" s="55"/>
      <c r="F805" s="52" t="str">
        <f>F808</f>
        <v>CUST_DEP_FXNL</v>
      </c>
      <c r="G805" s="55" t="str">
        <f>$G$12</f>
        <v>DISTSEC</v>
      </c>
      <c r="H805" s="4">
        <f t="shared" ca="1" si="429"/>
        <v>-3360964.9410421378</v>
      </c>
      <c r="I805" s="5">
        <f ca="1">VLOOKUP(CONCATENATE($F805," ",$G805),AllocFactorMatrix,(I$4+1),FALSE)*$E808</f>
        <v>-2805025.7028444642</v>
      </c>
      <c r="J805" s="5">
        <f ca="1">VLOOKUP(CONCATENATE($F805," ",$G805),AllocFactorMatrix,(J$4+1),FALSE)*$E808</f>
        <v>-155772.23571512449</v>
      </c>
      <c r="K805" s="5">
        <f ca="1">VLOOKUP(CONCATENATE($F805," ",$G805),AllocFactorMatrix,(K$4+1),FALSE)*$E808</f>
        <v>-279192.07027694164</v>
      </c>
      <c r="L805" s="5">
        <f ca="1">VLOOKUP(CONCATENATE($F805," ",$G805),AllocFactorMatrix,(L$4+1),FALSE)*$E808</f>
        <v>0</v>
      </c>
      <c r="M805" s="5">
        <f ca="1">VLOOKUP(CONCATENATE($F805," ",$G805),AllocFactorMatrix,(M$4+1),FALSE)*$E808</f>
        <v>0</v>
      </c>
      <c r="N805" s="5">
        <f t="shared" ca="1" si="430"/>
        <v>-279192.07027694164</v>
      </c>
      <c r="O805" s="5">
        <f ca="1">VLOOKUP(CONCATENATE($F805," ",$G805),AllocFactorMatrix,(O$4+1),FALSE)*$E808</f>
        <v>-110227.98374117001</v>
      </c>
      <c r="P805" s="5">
        <f ca="1">VLOOKUP(CONCATENATE($F805," ",$G805),AllocFactorMatrix,(P$4+1),FALSE)*$E808</f>
        <v>0</v>
      </c>
      <c r="Q805" s="5">
        <f ca="1">VLOOKUP(CONCATENATE($F805," ",$G805),AllocFactorMatrix,(Q$4+1),FALSE)*$E808</f>
        <v>0</v>
      </c>
      <c r="R805" s="5">
        <f ca="1">VLOOKUP(CONCATENATE($F805," ",$G805),AllocFactorMatrix,(R$4+1),FALSE)*$E808</f>
        <v>0</v>
      </c>
      <c r="S805" s="5">
        <f t="shared" ca="1" si="432"/>
        <v>-110227.98374117001</v>
      </c>
      <c r="T805" s="5">
        <f ca="1">VLOOKUP(CONCATENATE($F805," ",$G805),AllocFactorMatrix,(T$4+1),FALSE)*$E808</f>
        <v>0</v>
      </c>
      <c r="U805" s="5">
        <f ca="1">VLOOKUP(CONCATENATE($F805," ",$G805),AllocFactorMatrix,(U$4+1),FALSE)*$E808</f>
        <v>0</v>
      </c>
      <c r="V805" s="5">
        <f ca="1">VLOOKUP(CONCATENATE($F805," ",$G805),AllocFactorMatrix,(V$4+1),FALSE)*$E808</f>
        <v>0</v>
      </c>
      <c r="W805" s="5">
        <f ca="1">VLOOKUP(CONCATENATE($F805," ",$G805),AllocFactorMatrix,(W$4+1),FALSE)*$E808</f>
        <v>0</v>
      </c>
      <c r="X805" s="5">
        <f t="shared" ca="1" si="435"/>
        <v>0</v>
      </c>
      <c r="Y805" s="5">
        <f ca="1">VLOOKUP(CONCATENATE($F805," ",$G805),AllocFactorMatrix,(Y$4+1),FALSE)*$E808</f>
        <v>-3663.8653405697683</v>
      </c>
      <c r="Z805" s="5">
        <f ca="1">VLOOKUP(CONCATENATE($F805," ",$G805),AllocFactorMatrix,(Z$4+1),FALSE)*$E808</f>
        <v>0</v>
      </c>
      <c r="AA805" s="5">
        <f t="shared" ca="1" si="431"/>
        <v>-3663.8653405697683</v>
      </c>
      <c r="AB805" s="5">
        <f ca="1">VLOOKUP(CONCATENATE($F805," ",$G805),AllocFactorMatrix,(AB$4+1),FALSE)*$E808</f>
        <v>0</v>
      </c>
      <c r="AC805" s="5">
        <f ca="1">VLOOKUP(CONCATENATE($F805," ",$G805),AllocFactorMatrix,(AC$4+1),FALSE)*$E808</f>
        <v>-7083.0831238678156</v>
      </c>
      <c r="AD805" s="5">
        <f ca="1">VLOOKUP(CONCATENATE($F805," ",$G805),AllocFactorMatrix,(AD$4+1),FALSE)*$E808</f>
        <v>0</v>
      </c>
    </row>
    <row r="806" spans="3:30" hidden="1" outlineLevel="1">
      <c r="E806" s="55"/>
      <c r="F806" s="52" t="str">
        <f>F808</f>
        <v>CUST_DEP_FXNL</v>
      </c>
      <c r="G806" s="55" t="str">
        <f>$G$13</f>
        <v>ENERGY</v>
      </c>
      <c r="H806" s="4">
        <f t="shared" ca="1" si="429"/>
        <v>-68590.426816743115</v>
      </c>
      <c r="I806" s="5">
        <f ca="1">VLOOKUP(CONCATENATE($F806," ",$G806),AllocFactorMatrix,(I$4+1),FALSE)*$E808</f>
        <v>-43267.57949592323</v>
      </c>
      <c r="J806" s="5">
        <f ca="1">VLOOKUP(CONCATENATE($F806," ",$G806),AllocFactorMatrix,(J$4+1),FALSE)*$E808</f>
        <v>-3229.9374866914964</v>
      </c>
      <c r="K806" s="5">
        <f ca="1">VLOOKUP(CONCATENATE($F806," ",$G806),AllocFactorMatrix,(K$4+1),FALSE)*$E808</f>
        <v>-6436.9243439742504</v>
      </c>
      <c r="L806" s="5">
        <f ca="1">VLOOKUP(CONCATENATE($F806," ",$G806),AllocFactorMatrix,(L$4+1),FALSE)*$E808</f>
        <v>-798.95521056453003</v>
      </c>
      <c r="M806" s="5">
        <f ca="1">VLOOKUP(CONCATENATE($F806," ",$G806),AllocFactorMatrix,(M$4+1),FALSE)*$E808</f>
        <v>-1105.3559656396135</v>
      </c>
      <c r="N806" s="5">
        <f t="shared" ca="1" si="430"/>
        <v>-8341.2355201783939</v>
      </c>
      <c r="O806" s="5">
        <f ca="1">VLOOKUP(CONCATENATE($F806," ",$G806),AllocFactorMatrix,(O$4+1),FALSE)*$E808</f>
        <v>-3636.1967190358528</v>
      </c>
      <c r="P806" s="5">
        <f ca="1">VLOOKUP(CONCATENATE($F806," ",$G806),AllocFactorMatrix,(P$4+1),FALSE)*$E808</f>
        <v>-2204.3463428216201</v>
      </c>
      <c r="Q806" s="5">
        <f ca="1">VLOOKUP(CONCATENATE($F806," ",$G806),AllocFactorMatrix,(Q$4+1),FALSE)*$E808</f>
        <v>-1892.1063328073592</v>
      </c>
      <c r="R806" s="5">
        <f ca="1">VLOOKUP(CONCATENATE($F806," ",$G806),AllocFactorMatrix,(R$4+1),FALSE)*$E808</f>
        <v>0</v>
      </c>
      <c r="S806" s="5">
        <f t="shared" ca="1" si="432"/>
        <v>-7732.6493946648316</v>
      </c>
      <c r="T806" s="5">
        <f ca="1">VLOOKUP(CONCATENATE($F806," ",$G806),AllocFactorMatrix,(T$4+1),FALSE)*$E808</f>
        <v>0</v>
      </c>
      <c r="U806" s="5">
        <f ca="1">VLOOKUP(CONCATENATE($F806," ",$G806),AllocFactorMatrix,(U$4+1),FALSE)*$E808</f>
        <v>-2026.8529351983334</v>
      </c>
      <c r="V806" s="5">
        <f ca="1">VLOOKUP(CONCATENATE($F806," ",$G806),AllocFactorMatrix,(V$4+1),FALSE)*$E808</f>
        <v>-1986.4950195393726</v>
      </c>
      <c r="W806" s="5">
        <f ca="1">VLOOKUP(CONCATENATE($F806," ",$G806),AllocFactorMatrix,(W$4+1),FALSE)*$E808</f>
        <v>-1725.644546482863</v>
      </c>
      <c r="X806" s="5">
        <f t="shared" ca="1" si="435"/>
        <v>-5738.9925012205695</v>
      </c>
      <c r="Y806" s="5">
        <f ca="1">VLOOKUP(CONCATENATE($F806," ",$G806),AllocFactorMatrix,(Y$4+1),FALSE)*$E808</f>
        <v>-88.778847952964</v>
      </c>
      <c r="Z806" s="5">
        <f ca="1">VLOOKUP(CONCATENATE($F806," ",$G806),AllocFactorMatrix,(Z$4+1),FALSE)*$E808</f>
        <v>0</v>
      </c>
      <c r="AA806" s="5">
        <f t="shared" ca="1" si="431"/>
        <v>-88.778847952964</v>
      </c>
      <c r="AB806" s="5">
        <f ca="1">VLOOKUP(CONCATENATE($F806," ",$G806),AllocFactorMatrix,(AB$4+1),FALSE)*$E808</f>
        <v>0</v>
      </c>
      <c r="AC806" s="5">
        <f ca="1">VLOOKUP(CONCATENATE($F806," ",$G806),AllocFactorMatrix,(AC$4+1),FALSE)*$E808</f>
        <v>-191.25357011163715</v>
      </c>
      <c r="AD806" s="5">
        <f ca="1">VLOOKUP(CONCATENATE($F806," ",$G806),AllocFactorMatrix,(AD$4+1),FALSE)*$E808</f>
        <v>0</v>
      </c>
    </row>
    <row r="807" spans="3:30" hidden="1" outlineLevel="1">
      <c r="E807" s="55"/>
      <c r="F807" s="52" t="str">
        <f>F808</f>
        <v>CUST_DEP_FXNL</v>
      </c>
      <c r="G807" s="55" t="str">
        <f>$G$14</f>
        <v>CUSTOMER</v>
      </c>
      <c r="H807" s="4">
        <f t="shared" ca="1" si="429"/>
        <v>-1486529.6495986199</v>
      </c>
      <c r="I807" s="5">
        <f ca="1">VLOOKUP(CONCATENATE($F807," ",$G807),AllocFactorMatrix,(I$4+1),FALSE)*$E808</f>
        <v>-844524.90764066193</v>
      </c>
      <c r="J807" s="5">
        <f ca="1">VLOOKUP(CONCATENATE($F807," ",$G807),AllocFactorMatrix,(J$4+1),FALSE)*$E808</f>
        <v>-254858.72939168121</v>
      </c>
      <c r="K807" s="5">
        <f ca="1">VLOOKUP(CONCATENATE($F807," ",$G807),AllocFactorMatrix,(K$4+1),FALSE)*$E808</f>
        <v>-42973.308135208237</v>
      </c>
      <c r="L807" s="5">
        <f ca="1">VLOOKUP(CONCATENATE($F807," ",$G807),AllocFactorMatrix,(L$4+1),FALSE)*$E808</f>
        <v>-54173.137264132805</v>
      </c>
      <c r="M807" s="5">
        <f ca="1">VLOOKUP(CONCATENATE($F807," ",$G807),AllocFactorMatrix,(M$4+1),FALSE)*$E808</f>
        <v>-131965.45685735132</v>
      </c>
      <c r="N807" s="5">
        <f t="shared" ca="1" si="430"/>
        <v>-229111.90225669235</v>
      </c>
      <c r="O807" s="5">
        <f ca="1">VLOOKUP(CONCATENATE($F807," ",$G807),AllocFactorMatrix,(O$4+1),FALSE)*$E808</f>
        <v>-7556.1270560318671</v>
      </c>
      <c r="P807" s="5">
        <f ca="1">VLOOKUP(CONCATENATE($F807," ",$G807),AllocFactorMatrix,(P$4+1),FALSE)*$E808</f>
        <v>-7316.8421262134761</v>
      </c>
      <c r="Q807" s="5">
        <f ca="1">VLOOKUP(CONCATENATE($F807," ",$G807),AllocFactorMatrix,(Q$4+1),FALSE)*$E808</f>
        <v>-30024.980345450611</v>
      </c>
      <c r="R807" s="5">
        <f ca="1">VLOOKUP(CONCATENATE($F807," ",$G807),AllocFactorMatrix,(R$4+1),FALSE)*$E808</f>
        <v>0</v>
      </c>
      <c r="S807" s="5">
        <f t="shared" ca="1" si="432"/>
        <v>-44897.94952769595</v>
      </c>
      <c r="T807" s="5">
        <f ca="1">VLOOKUP(CONCATENATE($F807," ",$G807),AllocFactorMatrix,(T$4+1),FALSE)*$E808</f>
        <v>0</v>
      </c>
      <c r="U807" s="5">
        <f ca="1">VLOOKUP(CONCATENATE($F807," ",$G807),AllocFactorMatrix,(U$4+1),FALSE)*$E808</f>
        <v>-1099.6521637102121</v>
      </c>
      <c r="V807" s="5">
        <f ca="1">VLOOKUP(CONCATENATE($F807," ",$G807),AllocFactorMatrix,(V$4+1),FALSE)*$E808</f>
        <v>-1022.1193811531596</v>
      </c>
      <c r="W807" s="5">
        <f ca="1">VLOOKUP(CONCATENATE($F807," ",$G807),AllocFactorMatrix,(W$4+1),FALSE)*$E808</f>
        <v>-838.83215631014093</v>
      </c>
      <c r="X807" s="5">
        <f t="shared" ca="1" si="435"/>
        <v>-2960.6037011735125</v>
      </c>
      <c r="Y807" s="5">
        <f ca="1">VLOOKUP(CONCATENATE($F807," ",$G807),AllocFactorMatrix,(Y$4+1),FALSE)*$E808</f>
        <v>-188.49937521138122</v>
      </c>
      <c r="Z807" s="5">
        <f ca="1">VLOOKUP(CONCATENATE($F807," ",$G807),AllocFactorMatrix,(Z$4+1),FALSE)*$E808</f>
        <v>0</v>
      </c>
      <c r="AA807" s="5">
        <f t="shared" ca="1" si="431"/>
        <v>-188.49937521138122</v>
      </c>
      <c r="AB807" s="5">
        <f ca="1">VLOOKUP(CONCATENATE($F807," ",$G807),AllocFactorMatrix,(AB$4+1),FALSE)*$E808</f>
        <v>0</v>
      </c>
      <c r="AC807" s="5">
        <f ca="1">VLOOKUP(CONCATENATE($F807," ",$G807),AllocFactorMatrix,(AC$4+1),FALSE)*$E808</f>
        <v>-109987.05770550355</v>
      </c>
      <c r="AD807" s="5">
        <f ca="1">VLOOKUP(CONCATENATE($F807," ",$G807),AllocFactorMatrix,(AD$4+1),FALSE)*$E808</f>
        <v>0</v>
      </c>
    </row>
    <row r="808" spans="3:30" collapsed="1">
      <c r="D808" s="1" t="s">
        <v>205</v>
      </c>
      <c r="E808" s="61">
        <v>-26917350</v>
      </c>
      <c r="F808" s="61" t="s">
        <v>372</v>
      </c>
      <c r="G808" s="55" t="str">
        <f>$G$15</f>
        <v>TOTAL</v>
      </c>
      <c r="H808" s="4">
        <f t="shared" ca="1" si="429"/>
        <v>-26917349.999999996</v>
      </c>
      <c r="I808" s="5">
        <f ca="1">VLOOKUP(CONCATENATE($F808," ",$G808),AllocFactorMatrix,(I$4+1),FALSE)*$E808</f>
        <v>-19624029.909172393</v>
      </c>
      <c r="J808" s="5">
        <f ca="1">VLOOKUP(CONCATENATE($F808," ",$G808),AllocFactorMatrix,(J$4+1),FALSE)*$E808</f>
        <v>-1307089.0247444734</v>
      </c>
      <c r="K808" s="5">
        <f ca="1">VLOOKUP(CONCATENATE($F808," ",$G808),AllocFactorMatrix,(K$4+1),FALSE)*$E808</f>
        <v>-2266389.8375428589</v>
      </c>
      <c r="L808" s="5">
        <f ca="1">VLOOKUP(CONCATENATE($F808," ",$G808),AllocFactorMatrix,(L$4+1),FALSE)*$E808</f>
        <v>-291691.00647414615</v>
      </c>
      <c r="M808" s="5">
        <f ca="1">VLOOKUP(CONCATENATE($F808," ",$G808),AllocFactorMatrix,(M$4+1),FALSE)*$E808</f>
        <v>-374467.50960849406</v>
      </c>
      <c r="N808" s="5">
        <f t="shared" ca="1" si="430"/>
        <v>-2932548.3536254992</v>
      </c>
      <c r="O808" s="5">
        <f ca="1">VLOOKUP(CONCATENATE($F808," ",$G808),AllocFactorMatrix,(O$4+1),FALSE)*$E808</f>
        <v>-1030181.8281980829</v>
      </c>
      <c r="P808" s="5">
        <f ca="1">VLOOKUP(CONCATENATE($F808," ",$G808),AllocFactorMatrix,(P$4+1),FALSE)*$E808</f>
        <v>-563122.0011755696</v>
      </c>
      <c r="Q808" s="5">
        <f ca="1">VLOOKUP(CONCATENATE($F808," ",$G808),AllocFactorMatrix,(Q$4+1),FALSE)*$E808</f>
        <v>-373812.64671351289</v>
      </c>
      <c r="R808" s="5">
        <f ca="1">VLOOKUP(CONCATENATE($F808," ",$G808),AllocFactorMatrix,(R$4+1),FALSE)*$E808</f>
        <v>0</v>
      </c>
      <c r="S808" s="5">
        <f t="shared" ca="1" si="432"/>
        <v>-1967116.4760871655</v>
      </c>
      <c r="T808" s="5">
        <f ca="1">VLOOKUP(CONCATENATE($F808," ",$G808),AllocFactorMatrix,(T$4+1),FALSE)*$E808</f>
        <v>0</v>
      </c>
      <c r="U808" s="5">
        <f ca="1">VLOOKUP(CONCATENATE($F808," ",$G808),AllocFactorMatrix,(U$4+1),FALSE)*$E808</f>
        <v>-434205.67130058794</v>
      </c>
      <c r="V808" s="5">
        <f ca="1">VLOOKUP(CONCATENATE($F808," ",$G808),AllocFactorMatrix,(V$4+1),FALSE)*$E808</f>
        <v>-287079.46807838441</v>
      </c>
      <c r="W808" s="5">
        <f ca="1">VLOOKUP(CONCATENATE($F808," ",$G808),AllocFactorMatrix,(W$4+1),FALSE)*$E808</f>
        <v>-216961.27119865728</v>
      </c>
      <c r="X808" s="5">
        <f t="shared" ca="1" si="435"/>
        <v>-938246.41057762969</v>
      </c>
      <c r="Y808" s="5">
        <f ca="1">VLOOKUP(CONCATENATE($F808," ",$G808),AllocFactorMatrix,(Y$4+1),FALSE)*$E808</f>
        <v>-28934.144395669424</v>
      </c>
      <c r="Z808" s="5">
        <f ca="1">VLOOKUP(CONCATENATE($F808," ",$G808),AllocFactorMatrix,(Z$4+1),FALSE)*$E808</f>
        <v>0</v>
      </c>
      <c r="AA808" s="5">
        <f t="shared" ca="1" si="431"/>
        <v>-28934.144395669424</v>
      </c>
      <c r="AB808" s="5">
        <f ca="1">VLOOKUP(CONCATENATE($F808," ",$G808),AllocFactorMatrix,(AB$4+1),FALSE)*$E808</f>
        <v>0</v>
      </c>
      <c r="AC808" s="5">
        <f ca="1">VLOOKUP(CONCATENATE($F808," ",$G808),AllocFactorMatrix,(AC$4+1),FALSE)*$E808</f>
        <v>-119385.68139716849</v>
      </c>
      <c r="AD808" s="5">
        <f ca="1">VLOOKUP(CONCATENATE($F808," ",$G808),AllocFactorMatrix,(AD$4+1),FALSE)*$E808</f>
        <v>0</v>
      </c>
    </row>
    <row r="809" spans="3:30">
      <c r="H809" s="4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</row>
    <row r="810" spans="3:30">
      <c r="C810" s="55" t="s">
        <v>349</v>
      </c>
      <c r="G810" s="7"/>
      <c r="H810" s="4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</row>
    <row r="811" spans="3:30" hidden="1" outlineLevel="1">
      <c r="F811" s="52" t="str">
        <f>F818</f>
        <v>PROD_DEMAND</v>
      </c>
      <c r="G811" s="55" t="str">
        <f>$G$8</f>
        <v>PRODUCTION</v>
      </c>
      <c r="H811" s="4">
        <f t="shared" ref="H811:H818" si="436">SUBTOTAL(9,I811:AD811)</f>
        <v>29690335.999999993</v>
      </c>
      <c r="I811" s="5">
        <f>VLOOKUP(CONCATENATE($F811," ",$G811),AllocFactorMatrix,(I$4+1),FALSE)*$E818</f>
        <v>14624954.494550159</v>
      </c>
      <c r="J811" s="5">
        <f>VLOOKUP(CONCATENATE($F811," ",$G811),AllocFactorMatrix,(J$4+1),FALSE)*$E818</f>
        <v>722963.75890371576</v>
      </c>
      <c r="K811" s="5">
        <f>VLOOKUP(CONCATENATE($F811," ",$G811),AllocFactorMatrix,(K$4+1),FALSE)*$E818</f>
        <v>2648174.8152435636</v>
      </c>
      <c r="L811" s="5">
        <f>VLOOKUP(CONCATENATE($F811," ",$G811),AllocFactorMatrix,(L$4+1),FALSE)*$E818</f>
        <v>83355.141109991542</v>
      </c>
      <c r="M811" s="5">
        <f>VLOOKUP(CONCATENATE($F811," ",$G811),AllocFactorMatrix,(M$4+1),FALSE)*$E818</f>
        <v>7816.7784108141304</v>
      </c>
      <c r="N811" s="5">
        <f t="shared" ref="N811:N818" si="437">SUBTOTAL(9,K811:M811)</f>
        <v>2739346.7347643692</v>
      </c>
      <c r="O811" s="5">
        <f>VLOOKUP(CONCATENATE($F811," ",$G811),AllocFactorMatrix,(O$4+1),FALSE)*$E818</f>
        <v>2013024.8116799071</v>
      </c>
      <c r="P811" s="5">
        <f>VLOOKUP(CONCATENATE($F811," ",$G811),AllocFactorMatrix,(P$4+1),FALSE)*$E818</f>
        <v>375085.16977647343</v>
      </c>
      <c r="Q811" s="5">
        <f>VLOOKUP(CONCATENATE($F811," ",$G811),AllocFactorMatrix,(Q$4+1),FALSE)*$E818</f>
        <v>169494.00413594703</v>
      </c>
      <c r="R811" s="5">
        <f>VLOOKUP(CONCATENATE($F811," ",$G811),AllocFactorMatrix,(R$4+1),FALSE)*$E818</f>
        <v>7621.9559040744989</v>
      </c>
      <c r="S811" s="5">
        <f>SUBTOTAL(9,O811:R811)</f>
        <v>2565225.941496402</v>
      </c>
      <c r="T811" s="5">
        <f>VLOOKUP(CONCATENATE($F811," ",$G811),AllocFactorMatrix,(T$4+1),FALSE)*$E818</f>
        <v>70320.112710471265</v>
      </c>
      <c r="U811" s="5">
        <f>VLOOKUP(CONCATENATE($F811," ",$G811),AllocFactorMatrix,(U$4+1),FALSE)*$E818</f>
        <v>1150776.6632364627</v>
      </c>
      <c r="V811" s="5">
        <f>VLOOKUP(CONCATENATE($F811," ",$G811),AllocFactorMatrix,(V$4+1),FALSE)*$E818</f>
        <v>6081887.0002384894</v>
      </c>
      <c r="W811" s="5">
        <f>VLOOKUP(CONCATENATE($F811," ",$G811),AllocFactorMatrix,(W$4+1),FALSE)*$E818</f>
        <v>1098287.9894427492</v>
      </c>
      <c r="X811" s="5">
        <f>SUBTOTAL(9,T811:W811)</f>
        <v>8401271.7656281721</v>
      </c>
      <c r="Y811" s="5">
        <f>VLOOKUP(CONCATENATE($F811," ",$G811),AllocFactorMatrix,(Y$4+1),FALSE)*$E818</f>
        <v>618196.72539808205</v>
      </c>
      <c r="Z811" s="5">
        <f>VLOOKUP(CONCATENATE($F811," ",$G811),AllocFactorMatrix,(Z$4+1),FALSE)*$E818</f>
        <v>10354.558847417471</v>
      </c>
      <c r="AA811" s="5">
        <f t="shared" ref="AA811:AA818" si="438">SUBTOTAL(9,Y811:Z811)</f>
        <v>628551.28424549953</v>
      </c>
      <c r="AB811" s="5">
        <f>VLOOKUP(CONCATENATE($F811," ",$G811),AllocFactorMatrix,(AB$4+1),FALSE)*$E818</f>
        <v>8022.0204116735895</v>
      </c>
      <c r="AC811" s="5">
        <f>VLOOKUP(CONCATENATE($F811," ",$G811),AllocFactorMatrix,(AC$4+1),FALSE)*$E818</f>
        <v>0</v>
      </c>
      <c r="AD811" s="5">
        <f>VLOOKUP(CONCATENATE($F811," ",$G811),AllocFactorMatrix,(AD$4+1),FALSE)*$E818</f>
        <v>0</v>
      </c>
    </row>
    <row r="812" spans="3:30" hidden="1" outlineLevel="1">
      <c r="F812" s="52" t="str">
        <f>F818</f>
        <v>PROD_DEMAND</v>
      </c>
      <c r="G812" s="55" t="str">
        <f>$G$9</f>
        <v>BULKTRAN</v>
      </c>
      <c r="H812" s="4">
        <f t="shared" si="436"/>
        <v>0</v>
      </c>
      <c r="I812" s="5">
        <f>VLOOKUP(CONCATENATE($F812," ",$G812),AllocFactorMatrix,(I$4+1),FALSE)*$E818</f>
        <v>0</v>
      </c>
      <c r="J812" s="5">
        <f>VLOOKUP(CONCATENATE($F812," ",$G812),AllocFactorMatrix,(J$4+1),FALSE)*$E818</f>
        <v>0</v>
      </c>
      <c r="K812" s="5">
        <f>VLOOKUP(CONCATENATE($F812," ",$G812),AllocFactorMatrix,(K$4+1),FALSE)*$E818</f>
        <v>0</v>
      </c>
      <c r="L812" s="5">
        <f>VLOOKUP(CONCATENATE($F812," ",$G812),AllocFactorMatrix,(L$4+1),FALSE)*$E818</f>
        <v>0</v>
      </c>
      <c r="M812" s="5">
        <f>VLOOKUP(CONCATENATE($F812," ",$G812),AllocFactorMatrix,(M$4+1),FALSE)*$E818</f>
        <v>0</v>
      </c>
      <c r="N812" s="5">
        <f t="shared" si="437"/>
        <v>0</v>
      </c>
      <c r="O812" s="5">
        <f>VLOOKUP(CONCATENATE($F812," ",$G812),AllocFactorMatrix,(O$4+1),FALSE)*$E818</f>
        <v>0</v>
      </c>
      <c r="P812" s="5">
        <f>VLOOKUP(CONCATENATE($F812," ",$G812),AllocFactorMatrix,(P$4+1),FALSE)*$E818</f>
        <v>0</v>
      </c>
      <c r="Q812" s="5">
        <f>VLOOKUP(CONCATENATE($F812," ",$G812),AllocFactorMatrix,(Q$4+1),FALSE)*$E818</f>
        <v>0</v>
      </c>
      <c r="R812" s="5">
        <f>VLOOKUP(CONCATENATE($F812," ",$G812),AllocFactorMatrix,(R$4+1),FALSE)*$E818</f>
        <v>0</v>
      </c>
      <c r="S812" s="5">
        <f t="shared" ref="S812:S818" si="439">SUBTOTAL(9,O812:R812)</f>
        <v>0</v>
      </c>
      <c r="T812" s="5">
        <f>VLOOKUP(CONCATENATE($F812," ",$G812),AllocFactorMatrix,(T$4+1),FALSE)*$E818</f>
        <v>0</v>
      </c>
      <c r="U812" s="5">
        <f>VLOOKUP(CONCATENATE($F812," ",$G812),AllocFactorMatrix,(U$4+1),FALSE)*$E818</f>
        <v>0</v>
      </c>
      <c r="V812" s="5">
        <f>VLOOKUP(CONCATENATE($F812," ",$G812),AllocFactorMatrix,(V$4+1),FALSE)*$E818</f>
        <v>0</v>
      </c>
      <c r="W812" s="5">
        <f>VLOOKUP(CONCATENATE($F812," ",$G812),AllocFactorMatrix,(W$4+1),FALSE)*$E818</f>
        <v>0</v>
      </c>
      <c r="X812" s="5">
        <f t="shared" ref="X812:X818" si="440">SUBTOTAL(9,T812:W812)</f>
        <v>0</v>
      </c>
      <c r="Y812" s="5">
        <f>VLOOKUP(CONCATENATE($F812," ",$G812),AllocFactorMatrix,(Y$4+1),FALSE)*$E818</f>
        <v>0</v>
      </c>
      <c r="Z812" s="5">
        <f>VLOOKUP(CONCATENATE($F812," ",$G812),AllocFactorMatrix,(Z$4+1),FALSE)*$E818</f>
        <v>0</v>
      </c>
      <c r="AA812" s="5">
        <f t="shared" si="438"/>
        <v>0</v>
      </c>
      <c r="AB812" s="5">
        <f>VLOOKUP(CONCATENATE($F812," ",$G812),AllocFactorMatrix,(AB$4+1),FALSE)*$E818</f>
        <v>0</v>
      </c>
      <c r="AC812" s="5">
        <f>VLOOKUP(CONCATENATE($F812," ",$G812),AllocFactorMatrix,(AC$4+1),FALSE)*$E818</f>
        <v>0</v>
      </c>
      <c r="AD812" s="5">
        <f>VLOOKUP(CONCATENATE($F812," ",$G812),AllocFactorMatrix,(AD$4+1),FALSE)*$E818</f>
        <v>0</v>
      </c>
    </row>
    <row r="813" spans="3:30" hidden="1" outlineLevel="1">
      <c r="F813" s="52" t="str">
        <f>F818</f>
        <v>PROD_DEMAND</v>
      </c>
      <c r="G813" s="55" t="str">
        <f>$G$10</f>
        <v>SUBTRAN</v>
      </c>
      <c r="H813" s="4">
        <f t="shared" si="436"/>
        <v>0</v>
      </c>
      <c r="I813" s="5">
        <f>VLOOKUP(CONCATENATE($F813," ",$G813),AllocFactorMatrix,(I$4+1),FALSE)*$E818</f>
        <v>0</v>
      </c>
      <c r="J813" s="5">
        <f>VLOOKUP(CONCATENATE($F813," ",$G813),AllocFactorMatrix,(J$4+1),FALSE)*$E818</f>
        <v>0</v>
      </c>
      <c r="K813" s="5">
        <f>VLOOKUP(CONCATENATE($F813," ",$G813),AllocFactorMatrix,(K$4+1),FALSE)*$E818</f>
        <v>0</v>
      </c>
      <c r="L813" s="5">
        <f>VLOOKUP(CONCATENATE($F813," ",$G813),AllocFactorMatrix,(L$4+1),FALSE)*$E818</f>
        <v>0</v>
      </c>
      <c r="M813" s="5">
        <f>VLOOKUP(CONCATENATE($F813," ",$G813),AllocFactorMatrix,(M$4+1),FALSE)*$E818</f>
        <v>0</v>
      </c>
      <c r="N813" s="5">
        <f t="shared" si="437"/>
        <v>0</v>
      </c>
      <c r="O813" s="5">
        <f>VLOOKUP(CONCATENATE($F813," ",$G813),AllocFactorMatrix,(O$4+1),FALSE)*$E818</f>
        <v>0</v>
      </c>
      <c r="P813" s="5">
        <f>VLOOKUP(CONCATENATE($F813," ",$G813),AllocFactorMatrix,(P$4+1),FALSE)*$E818</f>
        <v>0</v>
      </c>
      <c r="Q813" s="5">
        <f>VLOOKUP(CONCATENATE($F813," ",$G813),AllocFactorMatrix,(Q$4+1),FALSE)*$E818</f>
        <v>0</v>
      </c>
      <c r="R813" s="5">
        <f>VLOOKUP(CONCATENATE($F813," ",$G813),AllocFactorMatrix,(R$4+1),FALSE)*$E818</f>
        <v>0</v>
      </c>
      <c r="S813" s="5">
        <f t="shared" si="439"/>
        <v>0</v>
      </c>
      <c r="T813" s="5">
        <f>VLOOKUP(CONCATENATE($F813," ",$G813),AllocFactorMatrix,(T$4+1),FALSE)*$E818</f>
        <v>0</v>
      </c>
      <c r="U813" s="5">
        <f>VLOOKUP(CONCATENATE($F813," ",$G813),AllocFactorMatrix,(U$4+1),FALSE)*$E818</f>
        <v>0</v>
      </c>
      <c r="V813" s="5">
        <f>VLOOKUP(CONCATENATE($F813," ",$G813),AllocFactorMatrix,(V$4+1),FALSE)*$E818</f>
        <v>0</v>
      </c>
      <c r="W813" s="5">
        <f>VLOOKUP(CONCATENATE($F813," ",$G813),AllocFactorMatrix,(W$4+1),FALSE)*$E818</f>
        <v>0</v>
      </c>
      <c r="X813" s="5">
        <f t="shared" si="440"/>
        <v>0</v>
      </c>
      <c r="Y813" s="5">
        <f>VLOOKUP(CONCATENATE($F813," ",$G813),AllocFactorMatrix,(Y$4+1),FALSE)*$E818</f>
        <v>0</v>
      </c>
      <c r="Z813" s="5">
        <f>VLOOKUP(CONCATENATE($F813," ",$G813),AllocFactorMatrix,(Z$4+1),FALSE)*$E818</f>
        <v>0</v>
      </c>
      <c r="AA813" s="5">
        <f t="shared" si="438"/>
        <v>0</v>
      </c>
      <c r="AB813" s="5">
        <f>VLOOKUP(CONCATENATE($F813," ",$G813),AllocFactorMatrix,(AB$4+1),FALSE)*$E818</f>
        <v>0</v>
      </c>
      <c r="AC813" s="5">
        <f>VLOOKUP(CONCATENATE($F813," ",$G813),AllocFactorMatrix,(AC$4+1),FALSE)*$E818</f>
        <v>0</v>
      </c>
      <c r="AD813" s="5">
        <f>VLOOKUP(CONCATENATE($F813," ",$G813),AllocFactorMatrix,(AD$4+1),FALSE)*$E818</f>
        <v>0</v>
      </c>
    </row>
    <row r="814" spans="3:30" hidden="1" outlineLevel="1">
      <c r="F814" s="52" t="str">
        <f>F818</f>
        <v>PROD_DEMAND</v>
      </c>
      <c r="G814" s="55" t="str">
        <f>$G$11</f>
        <v>DISTPRI</v>
      </c>
      <c r="H814" s="4">
        <f t="shared" si="436"/>
        <v>0</v>
      </c>
      <c r="I814" s="5">
        <f>VLOOKUP(CONCATENATE($F814," ",$G814),AllocFactorMatrix,(I$4+1),FALSE)*$E818</f>
        <v>0</v>
      </c>
      <c r="J814" s="5">
        <f>VLOOKUP(CONCATENATE($F814," ",$G814),AllocFactorMatrix,(J$4+1),FALSE)*$E818</f>
        <v>0</v>
      </c>
      <c r="K814" s="5">
        <f>VLOOKUP(CONCATENATE($F814," ",$G814),AllocFactorMatrix,(K$4+1),FALSE)*$E818</f>
        <v>0</v>
      </c>
      <c r="L814" s="5">
        <f>VLOOKUP(CONCATENATE($F814," ",$G814),AllocFactorMatrix,(L$4+1),FALSE)*$E818</f>
        <v>0</v>
      </c>
      <c r="M814" s="5">
        <f>VLOOKUP(CONCATENATE($F814," ",$G814),AllocFactorMatrix,(M$4+1),FALSE)*$E818</f>
        <v>0</v>
      </c>
      <c r="N814" s="5">
        <f t="shared" si="437"/>
        <v>0</v>
      </c>
      <c r="O814" s="5">
        <f>VLOOKUP(CONCATENATE($F814," ",$G814),AllocFactorMatrix,(O$4+1),FALSE)*$E818</f>
        <v>0</v>
      </c>
      <c r="P814" s="5">
        <f>VLOOKUP(CONCATENATE($F814," ",$G814),AllocFactorMatrix,(P$4+1),FALSE)*$E818</f>
        <v>0</v>
      </c>
      <c r="Q814" s="5">
        <f>VLOOKUP(CONCATENATE($F814," ",$G814),AllocFactorMatrix,(Q$4+1),FALSE)*$E818</f>
        <v>0</v>
      </c>
      <c r="R814" s="5">
        <f>VLOOKUP(CONCATENATE($F814," ",$G814),AllocFactorMatrix,(R$4+1),FALSE)*$E818</f>
        <v>0</v>
      </c>
      <c r="S814" s="5">
        <f t="shared" si="439"/>
        <v>0</v>
      </c>
      <c r="T814" s="5">
        <f>VLOOKUP(CONCATENATE($F814," ",$G814),AllocFactorMatrix,(T$4+1),FALSE)*$E818</f>
        <v>0</v>
      </c>
      <c r="U814" s="5">
        <f>VLOOKUP(CONCATENATE($F814," ",$G814),AllocFactorMatrix,(U$4+1),FALSE)*$E818</f>
        <v>0</v>
      </c>
      <c r="V814" s="5">
        <f>VLOOKUP(CONCATENATE($F814," ",$G814),AllocFactorMatrix,(V$4+1),FALSE)*$E818</f>
        <v>0</v>
      </c>
      <c r="W814" s="5">
        <f>VLOOKUP(CONCATENATE($F814," ",$G814),AllocFactorMatrix,(W$4+1),FALSE)*$E818</f>
        <v>0</v>
      </c>
      <c r="X814" s="5">
        <f t="shared" si="440"/>
        <v>0</v>
      </c>
      <c r="Y814" s="5">
        <f>VLOOKUP(CONCATENATE($F814," ",$G814),AllocFactorMatrix,(Y$4+1),FALSE)*$E818</f>
        <v>0</v>
      </c>
      <c r="Z814" s="5">
        <f>VLOOKUP(CONCATENATE($F814," ",$G814),AllocFactorMatrix,(Z$4+1),FALSE)*$E818</f>
        <v>0</v>
      </c>
      <c r="AA814" s="5">
        <f t="shared" si="438"/>
        <v>0</v>
      </c>
      <c r="AB814" s="5">
        <f>VLOOKUP(CONCATENATE($F814," ",$G814),AllocFactorMatrix,(AB$4+1),FALSE)*$E818</f>
        <v>0</v>
      </c>
      <c r="AC814" s="5">
        <f>VLOOKUP(CONCATENATE($F814," ",$G814),AllocFactorMatrix,(AC$4+1),FALSE)*$E818</f>
        <v>0</v>
      </c>
      <c r="AD814" s="5">
        <f>VLOOKUP(CONCATENATE($F814," ",$G814),AllocFactorMatrix,(AD$4+1),FALSE)*$E818</f>
        <v>0</v>
      </c>
    </row>
    <row r="815" spans="3:30" hidden="1" outlineLevel="1">
      <c r="F815" s="52" t="str">
        <f>F818</f>
        <v>PROD_DEMAND</v>
      </c>
      <c r="G815" s="55" t="str">
        <f>$G$12</f>
        <v>DISTSEC</v>
      </c>
      <c r="H815" s="4">
        <f t="shared" si="436"/>
        <v>0</v>
      </c>
      <c r="I815" s="5">
        <f>VLOOKUP(CONCATENATE($F815," ",$G815),AllocFactorMatrix,(I$4+1),FALSE)*$E818</f>
        <v>0</v>
      </c>
      <c r="J815" s="5">
        <f>VLOOKUP(CONCATENATE($F815," ",$G815),AllocFactorMatrix,(J$4+1),FALSE)*$E818</f>
        <v>0</v>
      </c>
      <c r="K815" s="5">
        <f>VLOOKUP(CONCATENATE($F815," ",$G815),AllocFactorMatrix,(K$4+1),FALSE)*$E818</f>
        <v>0</v>
      </c>
      <c r="L815" s="5">
        <f>VLOOKUP(CONCATENATE($F815," ",$G815),AllocFactorMatrix,(L$4+1),FALSE)*$E818</f>
        <v>0</v>
      </c>
      <c r="M815" s="5">
        <f>VLOOKUP(CONCATENATE($F815," ",$G815),AllocFactorMatrix,(M$4+1),FALSE)*$E818</f>
        <v>0</v>
      </c>
      <c r="N815" s="5">
        <f t="shared" si="437"/>
        <v>0</v>
      </c>
      <c r="O815" s="5">
        <f>VLOOKUP(CONCATENATE($F815," ",$G815),AllocFactorMatrix,(O$4+1),FALSE)*$E818</f>
        <v>0</v>
      </c>
      <c r="P815" s="5">
        <f>VLOOKUP(CONCATENATE($F815," ",$G815),AllocFactorMatrix,(P$4+1),FALSE)*$E818</f>
        <v>0</v>
      </c>
      <c r="Q815" s="5">
        <f>VLOOKUP(CONCATENATE($F815," ",$G815),AllocFactorMatrix,(Q$4+1),FALSE)*$E818</f>
        <v>0</v>
      </c>
      <c r="R815" s="5">
        <f>VLOOKUP(CONCATENATE($F815," ",$G815),AllocFactorMatrix,(R$4+1),FALSE)*$E818</f>
        <v>0</v>
      </c>
      <c r="S815" s="5">
        <f t="shared" si="439"/>
        <v>0</v>
      </c>
      <c r="T815" s="5">
        <f>VLOOKUP(CONCATENATE($F815," ",$G815),AllocFactorMatrix,(T$4+1),FALSE)*$E818</f>
        <v>0</v>
      </c>
      <c r="U815" s="5">
        <f>VLOOKUP(CONCATENATE($F815," ",$G815),AllocFactorMatrix,(U$4+1),FALSE)*$E818</f>
        <v>0</v>
      </c>
      <c r="V815" s="5">
        <f>VLOOKUP(CONCATENATE($F815," ",$G815),AllocFactorMatrix,(V$4+1),FALSE)*$E818</f>
        <v>0</v>
      </c>
      <c r="W815" s="5">
        <f>VLOOKUP(CONCATENATE($F815," ",$G815),AllocFactorMatrix,(W$4+1),FALSE)*$E818</f>
        <v>0</v>
      </c>
      <c r="X815" s="5">
        <f t="shared" si="440"/>
        <v>0</v>
      </c>
      <c r="Y815" s="5">
        <f>VLOOKUP(CONCATENATE($F815," ",$G815),AllocFactorMatrix,(Y$4+1),FALSE)*$E818</f>
        <v>0</v>
      </c>
      <c r="Z815" s="5">
        <f>VLOOKUP(CONCATENATE($F815," ",$G815),AllocFactorMatrix,(Z$4+1),FALSE)*$E818</f>
        <v>0</v>
      </c>
      <c r="AA815" s="5">
        <f t="shared" si="438"/>
        <v>0</v>
      </c>
      <c r="AB815" s="5">
        <f>VLOOKUP(CONCATENATE($F815," ",$G815),AllocFactorMatrix,(AB$4+1),FALSE)*$E818</f>
        <v>0</v>
      </c>
      <c r="AC815" s="5">
        <f>VLOOKUP(CONCATENATE($F815," ",$G815),AllocFactorMatrix,(AC$4+1),FALSE)*$E818</f>
        <v>0</v>
      </c>
      <c r="AD815" s="5">
        <f>VLOOKUP(CONCATENATE($F815," ",$G815),AllocFactorMatrix,(AD$4+1),FALSE)*$E818</f>
        <v>0</v>
      </c>
    </row>
    <row r="816" spans="3:30" hidden="1" outlineLevel="1">
      <c r="F816" s="52" t="str">
        <f>F818</f>
        <v>PROD_DEMAND</v>
      </c>
      <c r="G816" s="55" t="str">
        <f>$G$13</f>
        <v>ENERGY</v>
      </c>
      <c r="H816" s="4">
        <f t="shared" si="436"/>
        <v>0</v>
      </c>
      <c r="I816" s="5">
        <f>VLOOKUP(CONCATENATE($F816," ",$G816),AllocFactorMatrix,(I$4+1),FALSE)*$E818</f>
        <v>0</v>
      </c>
      <c r="J816" s="5">
        <f>VLOOKUP(CONCATENATE($F816," ",$G816),AllocFactorMatrix,(J$4+1),FALSE)*$E818</f>
        <v>0</v>
      </c>
      <c r="K816" s="5">
        <f>VLOOKUP(CONCATENATE($F816," ",$G816),AllocFactorMatrix,(K$4+1),FALSE)*$E818</f>
        <v>0</v>
      </c>
      <c r="L816" s="5">
        <f>VLOOKUP(CONCATENATE($F816," ",$G816),AllocFactorMatrix,(L$4+1),FALSE)*$E818</f>
        <v>0</v>
      </c>
      <c r="M816" s="5">
        <f>VLOOKUP(CONCATENATE($F816," ",$G816),AllocFactorMatrix,(M$4+1),FALSE)*$E818</f>
        <v>0</v>
      </c>
      <c r="N816" s="5">
        <f t="shared" si="437"/>
        <v>0</v>
      </c>
      <c r="O816" s="5">
        <f>VLOOKUP(CONCATENATE($F816," ",$G816),AllocFactorMatrix,(O$4+1),FALSE)*$E818</f>
        <v>0</v>
      </c>
      <c r="P816" s="5">
        <f>VLOOKUP(CONCATENATE($F816," ",$G816),AllocFactorMatrix,(P$4+1),FALSE)*$E818</f>
        <v>0</v>
      </c>
      <c r="Q816" s="5">
        <f>VLOOKUP(CONCATENATE($F816," ",$G816),AllocFactorMatrix,(Q$4+1),FALSE)*$E818</f>
        <v>0</v>
      </c>
      <c r="R816" s="5">
        <f>VLOOKUP(CONCATENATE($F816," ",$G816),AllocFactorMatrix,(R$4+1),FALSE)*$E818</f>
        <v>0</v>
      </c>
      <c r="S816" s="5">
        <f t="shared" si="439"/>
        <v>0</v>
      </c>
      <c r="T816" s="5">
        <f>VLOOKUP(CONCATENATE($F816," ",$G816),AllocFactorMatrix,(T$4+1),FALSE)*$E818</f>
        <v>0</v>
      </c>
      <c r="U816" s="5">
        <f>VLOOKUP(CONCATENATE($F816," ",$G816),AllocFactorMatrix,(U$4+1),FALSE)*$E818</f>
        <v>0</v>
      </c>
      <c r="V816" s="5">
        <f>VLOOKUP(CONCATENATE($F816," ",$G816),AllocFactorMatrix,(V$4+1),FALSE)*$E818</f>
        <v>0</v>
      </c>
      <c r="W816" s="5">
        <f>VLOOKUP(CONCATENATE($F816," ",$G816),AllocFactorMatrix,(W$4+1),FALSE)*$E818</f>
        <v>0</v>
      </c>
      <c r="X816" s="5">
        <f t="shared" si="440"/>
        <v>0</v>
      </c>
      <c r="Y816" s="5">
        <f>VLOOKUP(CONCATENATE($F816," ",$G816),AllocFactorMatrix,(Y$4+1),FALSE)*$E818</f>
        <v>0</v>
      </c>
      <c r="Z816" s="5">
        <f>VLOOKUP(CONCATENATE($F816," ",$G816),AllocFactorMatrix,(Z$4+1),FALSE)*$E818</f>
        <v>0</v>
      </c>
      <c r="AA816" s="5">
        <f t="shared" si="438"/>
        <v>0</v>
      </c>
      <c r="AB816" s="5">
        <f>VLOOKUP(CONCATENATE($F816," ",$G816),AllocFactorMatrix,(AB$4+1),FALSE)*$E818</f>
        <v>0</v>
      </c>
      <c r="AC816" s="5">
        <f>VLOOKUP(CONCATENATE($F816," ",$G816),AllocFactorMatrix,(AC$4+1),FALSE)*$E818</f>
        <v>0</v>
      </c>
      <c r="AD816" s="5">
        <f>VLOOKUP(CONCATENATE($F816," ",$G816),AllocFactorMatrix,(AD$4+1),FALSE)*$E818</f>
        <v>0</v>
      </c>
    </row>
    <row r="817" spans="4:30" hidden="1" outlineLevel="1">
      <c r="F817" s="52" t="str">
        <f>F818</f>
        <v>PROD_DEMAND</v>
      </c>
      <c r="G817" s="55" t="str">
        <f>$G$14</f>
        <v>CUSTOMER</v>
      </c>
      <c r="H817" s="4">
        <f t="shared" si="436"/>
        <v>0</v>
      </c>
      <c r="I817" s="5">
        <f>VLOOKUP(CONCATENATE($F817," ",$G817),AllocFactorMatrix,(I$4+1),FALSE)*$E818</f>
        <v>0</v>
      </c>
      <c r="J817" s="5">
        <f>VLOOKUP(CONCATENATE($F817," ",$G817),AllocFactorMatrix,(J$4+1),FALSE)*$E818</f>
        <v>0</v>
      </c>
      <c r="K817" s="5">
        <f>VLOOKUP(CONCATENATE($F817," ",$G817),AllocFactorMatrix,(K$4+1),FALSE)*$E818</f>
        <v>0</v>
      </c>
      <c r="L817" s="5">
        <f>VLOOKUP(CONCATENATE($F817," ",$G817),AllocFactorMatrix,(L$4+1),FALSE)*$E818</f>
        <v>0</v>
      </c>
      <c r="M817" s="5">
        <f>VLOOKUP(CONCATENATE($F817," ",$G817),AllocFactorMatrix,(M$4+1),FALSE)*$E818</f>
        <v>0</v>
      </c>
      <c r="N817" s="5">
        <f t="shared" si="437"/>
        <v>0</v>
      </c>
      <c r="O817" s="5">
        <f>VLOOKUP(CONCATENATE($F817," ",$G817),AllocFactorMatrix,(O$4+1),FALSE)*$E818</f>
        <v>0</v>
      </c>
      <c r="P817" s="5">
        <f>VLOOKUP(CONCATENATE($F817," ",$G817),AllocFactorMatrix,(P$4+1),FALSE)*$E818</f>
        <v>0</v>
      </c>
      <c r="Q817" s="5">
        <f>VLOOKUP(CONCATENATE($F817," ",$G817),AllocFactorMatrix,(Q$4+1),FALSE)*$E818</f>
        <v>0</v>
      </c>
      <c r="R817" s="5">
        <f>VLOOKUP(CONCATENATE($F817," ",$G817),AllocFactorMatrix,(R$4+1),FALSE)*$E818</f>
        <v>0</v>
      </c>
      <c r="S817" s="5">
        <f t="shared" si="439"/>
        <v>0</v>
      </c>
      <c r="T817" s="5">
        <f>VLOOKUP(CONCATENATE($F817," ",$G817),AllocFactorMatrix,(T$4+1),FALSE)*$E818</f>
        <v>0</v>
      </c>
      <c r="U817" s="5">
        <f>VLOOKUP(CONCATENATE($F817," ",$G817),AllocFactorMatrix,(U$4+1),FALSE)*$E818</f>
        <v>0</v>
      </c>
      <c r="V817" s="5">
        <f>VLOOKUP(CONCATENATE($F817," ",$G817),AllocFactorMatrix,(V$4+1),FALSE)*$E818</f>
        <v>0</v>
      </c>
      <c r="W817" s="5">
        <f>VLOOKUP(CONCATENATE($F817," ",$G817),AllocFactorMatrix,(W$4+1),FALSE)*$E818</f>
        <v>0</v>
      </c>
      <c r="X817" s="5">
        <f t="shared" si="440"/>
        <v>0</v>
      </c>
      <c r="Y817" s="5">
        <f>VLOOKUP(CONCATENATE($F817," ",$G817),AllocFactorMatrix,(Y$4+1),FALSE)*$E818</f>
        <v>0</v>
      </c>
      <c r="Z817" s="5">
        <f>VLOOKUP(CONCATENATE($F817," ",$G817),AllocFactorMatrix,(Z$4+1),FALSE)*$E818</f>
        <v>0</v>
      </c>
      <c r="AA817" s="5">
        <f t="shared" si="438"/>
        <v>0</v>
      </c>
      <c r="AB817" s="5">
        <f>VLOOKUP(CONCATENATE($F817," ",$G817),AllocFactorMatrix,(AB$4+1),FALSE)*$E818</f>
        <v>0</v>
      </c>
      <c r="AC817" s="5">
        <f>VLOOKUP(CONCATENATE($F817," ",$G817),AllocFactorMatrix,(AC$4+1),FALSE)*$E818</f>
        <v>0</v>
      </c>
      <c r="AD817" s="5">
        <f>VLOOKUP(CONCATENATE($F817," ",$G817),AllocFactorMatrix,(AD$4+1),FALSE)*$E818</f>
        <v>0</v>
      </c>
    </row>
    <row r="818" spans="4:30" collapsed="1">
      <c r="D818" s="95" t="str">
        <f>D200</f>
        <v>Adj 4 - Move FGD from Base Rates to Environmental (Mitchell)</v>
      </c>
      <c r="E818" s="61">
        <v>29690336</v>
      </c>
      <c r="F818" s="97" t="s">
        <v>30</v>
      </c>
      <c r="G818" s="55" t="str">
        <f>$G$15</f>
        <v>TOTAL</v>
      </c>
      <c r="H818" s="4">
        <f t="shared" si="436"/>
        <v>29690335.999999993</v>
      </c>
      <c r="I818" s="5">
        <f>VLOOKUP(CONCATENATE($F818," ",$G818),AllocFactorMatrix,(I$4+1),FALSE)*$E818</f>
        <v>14624954.494550159</v>
      </c>
      <c r="J818" s="5">
        <f>VLOOKUP(CONCATENATE($F818," ",$G818),AllocFactorMatrix,(J$4+1),FALSE)*$E818</f>
        <v>722963.75890371576</v>
      </c>
      <c r="K818" s="5">
        <f>VLOOKUP(CONCATENATE($F818," ",$G818),AllocFactorMatrix,(K$4+1),FALSE)*$E818</f>
        <v>2648174.8152435636</v>
      </c>
      <c r="L818" s="5">
        <f>VLOOKUP(CONCATENATE($F818," ",$G818),AllocFactorMatrix,(L$4+1),FALSE)*$E818</f>
        <v>83355.141109991542</v>
      </c>
      <c r="M818" s="5">
        <f>VLOOKUP(CONCATENATE($F818," ",$G818),AllocFactorMatrix,(M$4+1),FALSE)*$E818</f>
        <v>7816.7784108141304</v>
      </c>
      <c r="N818" s="5">
        <f t="shared" si="437"/>
        <v>2739346.7347643692</v>
      </c>
      <c r="O818" s="5">
        <f>VLOOKUP(CONCATENATE($F818," ",$G818),AllocFactorMatrix,(O$4+1),FALSE)*$E818</f>
        <v>2013024.8116799071</v>
      </c>
      <c r="P818" s="5">
        <f>VLOOKUP(CONCATENATE($F818," ",$G818),AllocFactorMatrix,(P$4+1),FALSE)*$E818</f>
        <v>375085.16977647343</v>
      </c>
      <c r="Q818" s="5">
        <f>VLOOKUP(CONCATENATE($F818," ",$G818),AllocFactorMatrix,(Q$4+1),FALSE)*$E818</f>
        <v>169494.00413594703</v>
      </c>
      <c r="R818" s="5">
        <f>VLOOKUP(CONCATENATE($F818," ",$G818),AllocFactorMatrix,(R$4+1),FALSE)*$E818</f>
        <v>7621.9559040744989</v>
      </c>
      <c r="S818" s="5">
        <f t="shared" si="439"/>
        <v>2565225.941496402</v>
      </c>
      <c r="T818" s="5">
        <f>VLOOKUP(CONCATENATE($F818," ",$G818),AllocFactorMatrix,(T$4+1),FALSE)*$E818</f>
        <v>70320.112710471265</v>
      </c>
      <c r="U818" s="5">
        <f>VLOOKUP(CONCATENATE($F818," ",$G818),AllocFactorMatrix,(U$4+1),FALSE)*$E818</f>
        <v>1150776.6632364627</v>
      </c>
      <c r="V818" s="5">
        <f>VLOOKUP(CONCATENATE($F818," ",$G818),AllocFactorMatrix,(V$4+1),FALSE)*$E818</f>
        <v>6081887.0002384894</v>
      </c>
      <c r="W818" s="5">
        <f>VLOOKUP(CONCATENATE($F818," ",$G818),AllocFactorMatrix,(W$4+1),FALSE)*$E818</f>
        <v>1098287.9894427492</v>
      </c>
      <c r="X818" s="5">
        <f t="shared" si="440"/>
        <v>8401271.7656281721</v>
      </c>
      <c r="Y818" s="5">
        <f>VLOOKUP(CONCATENATE($F818," ",$G818),AllocFactorMatrix,(Y$4+1),FALSE)*$E818</f>
        <v>618196.72539808205</v>
      </c>
      <c r="Z818" s="5">
        <f>VLOOKUP(CONCATENATE($F818," ",$G818),AllocFactorMatrix,(Z$4+1),FALSE)*$E818</f>
        <v>10354.558847417471</v>
      </c>
      <c r="AA818" s="5">
        <f t="shared" si="438"/>
        <v>628551.28424549953</v>
      </c>
      <c r="AB818" s="5">
        <f>VLOOKUP(CONCATENATE($F818," ",$G818),AllocFactorMatrix,(AB$4+1),FALSE)*$E818</f>
        <v>8022.0204116735895</v>
      </c>
      <c r="AC818" s="5">
        <f>VLOOKUP(CONCATENATE($F818," ",$G818),AllocFactorMatrix,(AC$4+1),FALSE)*$E818</f>
        <v>0</v>
      </c>
      <c r="AD818" s="5">
        <f>VLOOKUP(CONCATENATE($F818," ",$G818),AllocFactorMatrix,(AD$4+1),FALSE)*$E818</f>
        <v>0</v>
      </c>
    </row>
    <row r="819" spans="4:30" hidden="1" outlineLevel="1">
      <c r="E819" s="55"/>
      <c r="F819" s="52" t="str">
        <f>F826</f>
        <v>PROD_DEMAND</v>
      </c>
      <c r="G819" s="55" t="str">
        <f>$G$8</f>
        <v>PRODUCTION</v>
      </c>
      <c r="H819" s="4">
        <f t="shared" ref="H819:H826" si="441">SUBTOTAL(9,I819:AD819)</f>
        <v>81440990.99999997</v>
      </c>
      <c r="I819" s="5">
        <f>VLOOKUP(CONCATENATE($F819," ",$G819),AllocFactorMatrix,(I$4+1),FALSE)*$E826</f>
        <v>40116446.892553493</v>
      </c>
      <c r="J819" s="5">
        <f>VLOOKUP(CONCATENATE($F819," ",$G819),AllocFactorMatrix,(J$4+1),FALSE)*$E826</f>
        <v>1983099.3149489344</v>
      </c>
      <c r="K819" s="5">
        <f>VLOOKUP(CONCATENATE($F819," ",$G819),AllocFactorMatrix,(K$4+1),FALSE)*$E826</f>
        <v>7263979.1376789315</v>
      </c>
      <c r="L819" s="5">
        <f>VLOOKUP(CONCATENATE($F819," ",$G819),AllocFactorMatrix,(L$4+1),FALSE)*$E826</f>
        <v>228644.27323902806</v>
      </c>
      <c r="M819" s="5">
        <f>VLOOKUP(CONCATENATE($F819," ",$G819),AllocFactorMatrix,(M$4+1),FALSE)*$E826</f>
        <v>21441.528321003436</v>
      </c>
      <c r="N819" s="5">
        <f t="shared" ref="N819:N826" si="442">SUBTOTAL(9,K819:M819)</f>
        <v>7514064.9392389627</v>
      </c>
      <c r="O819" s="5">
        <f>VLOOKUP(CONCATENATE($F819," ",$G819),AllocFactorMatrix,(O$4+1),FALSE)*$E826</f>
        <v>5521754.1347730123</v>
      </c>
      <c r="P819" s="5">
        <f>VLOOKUP(CONCATENATE($F819," ",$G819),AllocFactorMatrix,(P$4+1),FALSE)*$E826</f>
        <v>1028863.6658069227</v>
      </c>
      <c r="Q819" s="5">
        <f>VLOOKUP(CONCATENATE($F819," ",$G819),AllocFactorMatrix,(Q$4+1),FALSE)*$E826</f>
        <v>464924.33313619706</v>
      </c>
      <c r="R819" s="5">
        <f>VLOOKUP(CONCATENATE($F819," ",$G819),AllocFactorMatrix,(R$4+1),FALSE)*$E826</f>
        <v>20907.127564542487</v>
      </c>
      <c r="S819" s="5">
        <f>SUBTOTAL(9,O819:R819)</f>
        <v>7036449.2612806754</v>
      </c>
      <c r="T819" s="5">
        <f>VLOOKUP(CONCATENATE($F819," ",$G819),AllocFactorMatrix,(T$4+1),FALSE)*$E826</f>
        <v>192889.01501055682</v>
      </c>
      <c r="U819" s="5">
        <f>VLOOKUP(CONCATENATE($F819," ",$G819),AllocFactorMatrix,(U$4+1),FALSE)*$E826</f>
        <v>3156595.865861902</v>
      </c>
      <c r="V819" s="5">
        <f>VLOOKUP(CONCATENATE($F819," ",$G819),AllocFactorMatrix,(V$4+1),FALSE)*$E826</f>
        <v>16682697.846512744</v>
      </c>
      <c r="W819" s="5">
        <f>VLOOKUP(CONCATENATE($F819," ",$G819),AllocFactorMatrix,(W$4+1),FALSE)*$E826</f>
        <v>3012618.7276430633</v>
      </c>
      <c r="X819" s="5">
        <f>SUBTOTAL(9,T819:W819)</f>
        <v>23044801.455028266</v>
      </c>
      <c r="Y819" s="5">
        <f>VLOOKUP(CONCATENATE($F819," ",$G819),AllocFactorMatrix,(Y$4+1),FALSE)*$E826</f>
        <v>1695721.9328664611</v>
      </c>
      <c r="Z819" s="5">
        <f>VLOOKUP(CONCATENATE($F819," ",$G819),AllocFactorMatrix,(Z$4+1),FALSE)*$E826</f>
        <v>28402.694193204705</v>
      </c>
      <c r="AA819" s="5">
        <f t="shared" ref="AA819:AA825" si="443">SUBTOTAL(9,Y819:Z819)</f>
        <v>1724124.6270596657</v>
      </c>
      <c r="AB819" s="5">
        <f>VLOOKUP(CONCATENATE($F819," ",$G819),AllocFactorMatrix,(AB$4+1),FALSE)*$E826</f>
        <v>22004.50988998323</v>
      </c>
      <c r="AC819" s="5">
        <f>VLOOKUP(CONCATENATE($F819," ",$G819),AllocFactorMatrix,(AC$4+1),FALSE)*$E826</f>
        <v>0</v>
      </c>
      <c r="AD819" s="5">
        <f>VLOOKUP(CONCATENATE($F819," ",$G819),AllocFactorMatrix,(AD$4+1),FALSE)*$E826</f>
        <v>0</v>
      </c>
    </row>
    <row r="820" spans="4:30" hidden="1" outlineLevel="1">
      <c r="E820" s="55"/>
      <c r="F820" s="52" t="str">
        <f>F826</f>
        <v>PROD_DEMAND</v>
      </c>
      <c r="G820" s="55" t="str">
        <f>$G$9</f>
        <v>BULKTRAN</v>
      </c>
      <c r="H820" s="4">
        <f t="shared" si="441"/>
        <v>0</v>
      </c>
      <c r="I820" s="5">
        <f>VLOOKUP(CONCATENATE($F820," ",$G820),AllocFactorMatrix,(I$4+1),FALSE)*$E826</f>
        <v>0</v>
      </c>
      <c r="J820" s="5">
        <f>VLOOKUP(CONCATENATE($F820," ",$G820),AllocFactorMatrix,(J$4+1),FALSE)*$E826</f>
        <v>0</v>
      </c>
      <c r="K820" s="5">
        <f>VLOOKUP(CONCATENATE($F820," ",$G820),AllocFactorMatrix,(K$4+1),FALSE)*$E826</f>
        <v>0</v>
      </c>
      <c r="L820" s="5">
        <f>VLOOKUP(CONCATENATE($F820," ",$G820),AllocFactorMatrix,(L$4+1),FALSE)*$E826</f>
        <v>0</v>
      </c>
      <c r="M820" s="5">
        <f>VLOOKUP(CONCATENATE($F820," ",$G820),AllocFactorMatrix,(M$4+1),FALSE)*$E826</f>
        <v>0</v>
      </c>
      <c r="N820" s="5">
        <f t="shared" si="442"/>
        <v>0</v>
      </c>
      <c r="O820" s="5">
        <f>VLOOKUP(CONCATENATE($F820," ",$G820),AllocFactorMatrix,(O$4+1),FALSE)*$E826</f>
        <v>0</v>
      </c>
      <c r="P820" s="5">
        <f>VLOOKUP(CONCATENATE($F820," ",$G820),AllocFactorMatrix,(P$4+1),FALSE)*$E826</f>
        <v>0</v>
      </c>
      <c r="Q820" s="5">
        <f>VLOOKUP(CONCATENATE($F820," ",$G820),AllocFactorMatrix,(Q$4+1),FALSE)*$E826</f>
        <v>0</v>
      </c>
      <c r="R820" s="5">
        <f>VLOOKUP(CONCATENATE($F820," ",$G820),AllocFactorMatrix,(R$4+1),FALSE)*$E826</f>
        <v>0</v>
      </c>
      <c r="S820" s="5">
        <f t="shared" ref="S820:S826" si="444">SUBTOTAL(9,O820:R820)</f>
        <v>0</v>
      </c>
      <c r="T820" s="5">
        <f>VLOOKUP(CONCATENATE($F820," ",$G820),AllocFactorMatrix,(T$4+1),FALSE)*$E826</f>
        <v>0</v>
      </c>
      <c r="U820" s="5">
        <f>VLOOKUP(CONCATENATE($F820," ",$G820),AllocFactorMatrix,(U$4+1),FALSE)*$E826</f>
        <v>0</v>
      </c>
      <c r="V820" s="5">
        <f>VLOOKUP(CONCATENATE($F820," ",$G820),AllocFactorMatrix,(V$4+1),FALSE)*$E826</f>
        <v>0</v>
      </c>
      <c r="W820" s="5">
        <f>VLOOKUP(CONCATENATE($F820," ",$G820),AllocFactorMatrix,(W$4+1),FALSE)*$E826</f>
        <v>0</v>
      </c>
      <c r="X820" s="5">
        <f t="shared" ref="X820:X826" si="445">SUBTOTAL(9,T820:W820)</f>
        <v>0</v>
      </c>
      <c r="Y820" s="5">
        <f>VLOOKUP(CONCATENATE($F820," ",$G820),AllocFactorMatrix,(Y$4+1),FALSE)*$E826</f>
        <v>0</v>
      </c>
      <c r="Z820" s="5">
        <f>VLOOKUP(CONCATENATE($F820," ",$G820),AllocFactorMatrix,(Z$4+1),FALSE)*$E826</f>
        <v>0</v>
      </c>
      <c r="AA820" s="5">
        <f t="shared" si="443"/>
        <v>0</v>
      </c>
      <c r="AB820" s="5">
        <f>VLOOKUP(CONCATENATE($F820," ",$G820),AllocFactorMatrix,(AB$4+1),FALSE)*$E826</f>
        <v>0</v>
      </c>
      <c r="AC820" s="5">
        <f>VLOOKUP(CONCATENATE($F820," ",$G820),AllocFactorMatrix,(AC$4+1),FALSE)*$E826</f>
        <v>0</v>
      </c>
      <c r="AD820" s="5">
        <f>VLOOKUP(CONCATENATE($F820," ",$G820),AllocFactorMatrix,(AD$4+1),FALSE)*$E826</f>
        <v>0</v>
      </c>
    </row>
    <row r="821" spans="4:30" hidden="1" outlineLevel="1">
      <c r="E821" s="55"/>
      <c r="F821" s="52" t="str">
        <f>F826</f>
        <v>PROD_DEMAND</v>
      </c>
      <c r="G821" s="55" t="str">
        <f>$G$10</f>
        <v>SUBTRAN</v>
      </c>
      <c r="H821" s="4">
        <f t="shared" si="441"/>
        <v>0</v>
      </c>
      <c r="I821" s="5">
        <f>VLOOKUP(CONCATENATE($F821," ",$G821),AllocFactorMatrix,(I$4+1),FALSE)*$E826</f>
        <v>0</v>
      </c>
      <c r="J821" s="5">
        <f>VLOOKUP(CONCATENATE($F821," ",$G821),AllocFactorMatrix,(J$4+1),FALSE)*$E826</f>
        <v>0</v>
      </c>
      <c r="K821" s="5">
        <f>VLOOKUP(CONCATENATE($F821," ",$G821),AllocFactorMatrix,(K$4+1),FALSE)*$E826</f>
        <v>0</v>
      </c>
      <c r="L821" s="5">
        <f>VLOOKUP(CONCATENATE($F821," ",$G821),AllocFactorMatrix,(L$4+1),FALSE)*$E826</f>
        <v>0</v>
      </c>
      <c r="M821" s="5">
        <f>VLOOKUP(CONCATENATE($F821," ",$G821),AllocFactorMatrix,(M$4+1),FALSE)*$E826</f>
        <v>0</v>
      </c>
      <c r="N821" s="5">
        <f t="shared" si="442"/>
        <v>0</v>
      </c>
      <c r="O821" s="5">
        <f>VLOOKUP(CONCATENATE($F821," ",$G821),AllocFactorMatrix,(O$4+1),FALSE)*$E826</f>
        <v>0</v>
      </c>
      <c r="P821" s="5">
        <f>VLOOKUP(CONCATENATE($F821," ",$G821),AllocFactorMatrix,(P$4+1),FALSE)*$E826</f>
        <v>0</v>
      </c>
      <c r="Q821" s="5">
        <f>VLOOKUP(CONCATENATE($F821," ",$G821),AllocFactorMatrix,(Q$4+1),FALSE)*$E826</f>
        <v>0</v>
      </c>
      <c r="R821" s="5">
        <f>VLOOKUP(CONCATENATE($F821," ",$G821),AllocFactorMatrix,(R$4+1),FALSE)*$E826</f>
        <v>0</v>
      </c>
      <c r="S821" s="5">
        <f t="shared" si="444"/>
        <v>0</v>
      </c>
      <c r="T821" s="5">
        <f>VLOOKUP(CONCATENATE($F821," ",$G821),AllocFactorMatrix,(T$4+1),FALSE)*$E826</f>
        <v>0</v>
      </c>
      <c r="U821" s="5">
        <f>VLOOKUP(CONCATENATE($F821," ",$G821),AllocFactorMatrix,(U$4+1),FALSE)*$E826</f>
        <v>0</v>
      </c>
      <c r="V821" s="5">
        <f>VLOOKUP(CONCATENATE($F821," ",$G821),AllocFactorMatrix,(V$4+1),FALSE)*$E826</f>
        <v>0</v>
      </c>
      <c r="W821" s="5">
        <f>VLOOKUP(CONCATENATE($F821," ",$G821),AllocFactorMatrix,(W$4+1),FALSE)*$E826</f>
        <v>0</v>
      </c>
      <c r="X821" s="5">
        <f t="shared" si="445"/>
        <v>0</v>
      </c>
      <c r="Y821" s="5">
        <f>VLOOKUP(CONCATENATE($F821," ",$G821),AllocFactorMatrix,(Y$4+1),FALSE)*$E826</f>
        <v>0</v>
      </c>
      <c r="Z821" s="5">
        <f>VLOOKUP(CONCATENATE($F821," ",$G821),AllocFactorMatrix,(Z$4+1),FALSE)*$E826</f>
        <v>0</v>
      </c>
      <c r="AA821" s="5">
        <f t="shared" si="443"/>
        <v>0</v>
      </c>
      <c r="AB821" s="5">
        <f>VLOOKUP(CONCATENATE($F821," ",$G821),AllocFactorMatrix,(AB$4+1),FALSE)*$E826</f>
        <v>0</v>
      </c>
      <c r="AC821" s="5">
        <f>VLOOKUP(CONCATENATE($F821," ",$G821),AllocFactorMatrix,(AC$4+1),FALSE)*$E826</f>
        <v>0</v>
      </c>
      <c r="AD821" s="5">
        <f>VLOOKUP(CONCATENATE($F821," ",$G821),AllocFactorMatrix,(AD$4+1),FALSE)*$E826</f>
        <v>0</v>
      </c>
    </row>
    <row r="822" spans="4:30" hidden="1" outlineLevel="1">
      <c r="E822" s="55"/>
      <c r="F822" s="52" t="str">
        <f>F826</f>
        <v>PROD_DEMAND</v>
      </c>
      <c r="G822" s="55" t="str">
        <f>$G$11</f>
        <v>DISTPRI</v>
      </c>
      <c r="H822" s="4">
        <f t="shared" si="441"/>
        <v>0</v>
      </c>
      <c r="I822" s="5">
        <f>VLOOKUP(CONCATENATE($F822," ",$G822),AllocFactorMatrix,(I$4+1),FALSE)*$E826</f>
        <v>0</v>
      </c>
      <c r="J822" s="5">
        <f>VLOOKUP(CONCATENATE($F822," ",$G822),AllocFactorMatrix,(J$4+1),FALSE)*$E826</f>
        <v>0</v>
      </c>
      <c r="K822" s="5">
        <f>VLOOKUP(CONCATENATE($F822," ",$G822),AllocFactorMatrix,(K$4+1),FALSE)*$E826</f>
        <v>0</v>
      </c>
      <c r="L822" s="5">
        <f>VLOOKUP(CONCATENATE($F822," ",$G822),AllocFactorMatrix,(L$4+1),FALSE)*$E826</f>
        <v>0</v>
      </c>
      <c r="M822" s="5">
        <f>VLOOKUP(CONCATENATE($F822," ",$G822),AllocFactorMatrix,(M$4+1),FALSE)*$E826</f>
        <v>0</v>
      </c>
      <c r="N822" s="5">
        <f t="shared" si="442"/>
        <v>0</v>
      </c>
      <c r="O822" s="5">
        <f>VLOOKUP(CONCATENATE($F822," ",$G822),AllocFactorMatrix,(O$4+1),FALSE)*$E826</f>
        <v>0</v>
      </c>
      <c r="P822" s="5">
        <f>VLOOKUP(CONCATENATE($F822," ",$G822),AllocFactorMatrix,(P$4+1),FALSE)*$E826</f>
        <v>0</v>
      </c>
      <c r="Q822" s="5">
        <f>VLOOKUP(CONCATENATE($F822," ",$G822),AllocFactorMatrix,(Q$4+1),FALSE)*$E826</f>
        <v>0</v>
      </c>
      <c r="R822" s="5">
        <f>VLOOKUP(CONCATENATE($F822," ",$G822),AllocFactorMatrix,(R$4+1),FALSE)*$E826</f>
        <v>0</v>
      </c>
      <c r="S822" s="5">
        <f t="shared" si="444"/>
        <v>0</v>
      </c>
      <c r="T822" s="5">
        <f>VLOOKUP(CONCATENATE($F822," ",$G822),AllocFactorMatrix,(T$4+1),FALSE)*$E826</f>
        <v>0</v>
      </c>
      <c r="U822" s="5">
        <f>VLOOKUP(CONCATENATE($F822," ",$G822),AllocFactorMatrix,(U$4+1),FALSE)*$E826</f>
        <v>0</v>
      </c>
      <c r="V822" s="5">
        <f>VLOOKUP(CONCATENATE($F822," ",$G822),AllocFactorMatrix,(V$4+1),FALSE)*$E826</f>
        <v>0</v>
      </c>
      <c r="W822" s="5">
        <f>VLOOKUP(CONCATENATE($F822," ",$G822),AllocFactorMatrix,(W$4+1),FALSE)*$E826</f>
        <v>0</v>
      </c>
      <c r="X822" s="5">
        <f t="shared" si="445"/>
        <v>0</v>
      </c>
      <c r="Y822" s="5">
        <f>VLOOKUP(CONCATENATE($F822," ",$G822),AllocFactorMatrix,(Y$4+1),FALSE)*$E826</f>
        <v>0</v>
      </c>
      <c r="Z822" s="5">
        <f>VLOOKUP(CONCATENATE($F822," ",$G822),AllocFactorMatrix,(Z$4+1),FALSE)*$E826</f>
        <v>0</v>
      </c>
      <c r="AA822" s="5">
        <f t="shared" si="443"/>
        <v>0</v>
      </c>
      <c r="AB822" s="5">
        <f>VLOOKUP(CONCATENATE($F822," ",$G822),AllocFactorMatrix,(AB$4+1),FALSE)*$E826</f>
        <v>0</v>
      </c>
      <c r="AC822" s="5">
        <f>VLOOKUP(CONCATENATE($F822," ",$G822),AllocFactorMatrix,(AC$4+1),FALSE)*$E826</f>
        <v>0</v>
      </c>
      <c r="AD822" s="5">
        <f>VLOOKUP(CONCATENATE($F822," ",$G822),AllocFactorMatrix,(AD$4+1),FALSE)*$E826</f>
        <v>0</v>
      </c>
    </row>
    <row r="823" spans="4:30" hidden="1" outlineLevel="1">
      <c r="E823" s="55"/>
      <c r="F823" s="52" t="str">
        <f>F826</f>
        <v>PROD_DEMAND</v>
      </c>
      <c r="G823" s="55" t="str">
        <f>$G$12</f>
        <v>DISTSEC</v>
      </c>
      <c r="H823" s="4">
        <f t="shared" si="441"/>
        <v>0</v>
      </c>
      <c r="I823" s="5">
        <f>VLOOKUP(CONCATENATE($F823," ",$G823),AllocFactorMatrix,(I$4+1),FALSE)*$E826</f>
        <v>0</v>
      </c>
      <c r="J823" s="5">
        <f>VLOOKUP(CONCATENATE($F823," ",$G823),AllocFactorMatrix,(J$4+1),FALSE)*$E826</f>
        <v>0</v>
      </c>
      <c r="K823" s="5">
        <f>VLOOKUP(CONCATENATE($F823," ",$G823),AllocFactorMatrix,(K$4+1),FALSE)*$E826</f>
        <v>0</v>
      </c>
      <c r="L823" s="5">
        <f>VLOOKUP(CONCATENATE($F823," ",$G823),AllocFactorMatrix,(L$4+1),FALSE)*$E826</f>
        <v>0</v>
      </c>
      <c r="M823" s="5">
        <f>VLOOKUP(CONCATENATE($F823," ",$G823),AllocFactorMatrix,(M$4+1),FALSE)*$E826</f>
        <v>0</v>
      </c>
      <c r="N823" s="5">
        <f t="shared" si="442"/>
        <v>0</v>
      </c>
      <c r="O823" s="5">
        <f>VLOOKUP(CONCATENATE($F823," ",$G823),AllocFactorMatrix,(O$4+1),FALSE)*$E826</f>
        <v>0</v>
      </c>
      <c r="P823" s="5">
        <f>VLOOKUP(CONCATENATE($F823," ",$G823),AllocFactorMatrix,(P$4+1),FALSE)*$E826</f>
        <v>0</v>
      </c>
      <c r="Q823" s="5">
        <f>VLOOKUP(CONCATENATE($F823," ",$G823),AllocFactorMatrix,(Q$4+1),FALSE)*$E826</f>
        <v>0</v>
      </c>
      <c r="R823" s="5">
        <f>VLOOKUP(CONCATENATE($F823," ",$G823),AllocFactorMatrix,(R$4+1),FALSE)*$E826</f>
        <v>0</v>
      </c>
      <c r="S823" s="5">
        <f t="shared" si="444"/>
        <v>0</v>
      </c>
      <c r="T823" s="5">
        <f>VLOOKUP(CONCATENATE($F823," ",$G823),AllocFactorMatrix,(T$4+1),FALSE)*$E826</f>
        <v>0</v>
      </c>
      <c r="U823" s="5">
        <f>VLOOKUP(CONCATENATE($F823," ",$G823),AllocFactorMatrix,(U$4+1),FALSE)*$E826</f>
        <v>0</v>
      </c>
      <c r="V823" s="5">
        <f>VLOOKUP(CONCATENATE($F823," ",$G823),AllocFactorMatrix,(V$4+1),FALSE)*$E826</f>
        <v>0</v>
      </c>
      <c r="W823" s="5">
        <f>VLOOKUP(CONCATENATE($F823," ",$G823),AllocFactorMatrix,(W$4+1),FALSE)*$E826</f>
        <v>0</v>
      </c>
      <c r="X823" s="5">
        <f t="shared" si="445"/>
        <v>0</v>
      </c>
      <c r="Y823" s="5">
        <f>VLOOKUP(CONCATENATE($F823," ",$G823),AllocFactorMatrix,(Y$4+1),FALSE)*$E826</f>
        <v>0</v>
      </c>
      <c r="Z823" s="5">
        <f>VLOOKUP(CONCATENATE($F823," ",$G823),AllocFactorMatrix,(Z$4+1),FALSE)*$E826</f>
        <v>0</v>
      </c>
      <c r="AA823" s="5">
        <f t="shared" si="443"/>
        <v>0</v>
      </c>
      <c r="AB823" s="5">
        <f>VLOOKUP(CONCATENATE($F823," ",$G823),AllocFactorMatrix,(AB$4+1),FALSE)*$E826</f>
        <v>0</v>
      </c>
      <c r="AC823" s="5">
        <f>VLOOKUP(CONCATENATE($F823," ",$G823),AllocFactorMatrix,(AC$4+1),FALSE)*$E826</f>
        <v>0</v>
      </c>
      <c r="AD823" s="5">
        <f>VLOOKUP(CONCATENATE($F823," ",$G823),AllocFactorMatrix,(AD$4+1),FALSE)*$E826</f>
        <v>0</v>
      </c>
    </row>
    <row r="824" spans="4:30" hidden="1" outlineLevel="1">
      <c r="E824" s="55"/>
      <c r="F824" s="52" t="str">
        <f>F826</f>
        <v>PROD_DEMAND</v>
      </c>
      <c r="G824" s="55" t="str">
        <f>$G$13</f>
        <v>ENERGY</v>
      </c>
      <c r="H824" s="4">
        <f t="shared" si="441"/>
        <v>0</v>
      </c>
      <c r="I824" s="5">
        <f>VLOOKUP(CONCATENATE($F824," ",$G824),AllocFactorMatrix,(I$4+1),FALSE)*$E826</f>
        <v>0</v>
      </c>
      <c r="J824" s="5">
        <f>VLOOKUP(CONCATENATE($F824," ",$G824),AllocFactorMatrix,(J$4+1),FALSE)*$E826</f>
        <v>0</v>
      </c>
      <c r="K824" s="5">
        <f>VLOOKUP(CONCATENATE($F824," ",$G824),AllocFactorMatrix,(K$4+1),FALSE)*$E826</f>
        <v>0</v>
      </c>
      <c r="L824" s="5">
        <f>VLOOKUP(CONCATENATE($F824," ",$G824),AllocFactorMatrix,(L$4+1),FALSE)*$E826</f>
        <v>0</v>
      </c>
      <c r="M824" s="5">
        <f>VLOOKUP(CONCATENATE($F824," ",$G824),AllocFactorMatrix,(M$4+1),FALSE)*$E826</f>
        <v>0</v>
      </c>
      <c r="N824" s="5">
        <f t="shared" si="442"/>
        <v>0</v>
      </c>
      <c r="O824" s="5">
        <f>VLOOKUP(CONCATENATE($F824," ",$G824),AllocFactorMatrix,(O$4+1),FALSE)*$E826</f>
        <v>0</v>
      </c>
      <c r="P824" s="5">
        <f>VLOOKUP(CONCATENATE($F824," ",$G824),AllocFactorMatrix,(P$4+1),FALSE)*$E826</f>
        <v>0</v>
      </c>
      <c r="Q824" s="5">
        <f>VLOOKUP(CONCATENATE($F824," ",$G824),AllocFactorMatrix,(Q$4+1),FALSE)*$E826</f>
        <v>0</v>
      </c>
      <c r="R824" s="5">
        <f>VLOOKUP(CONCATENATE($F824," ",$G824),AllocFactorMatrix,(R$4+1),FALSE)*$E826</f>
        <v>0</v>
      </c>
      <c r="S824" s="5">
        <f t="shared" si="444"/>
        <v>0</v>
      </c>
      <c r="T824" s="5">
        <f>VLOOKUP(CONCATENATE($F824," ",$G824),AllocFactorMatrix,(T$4+1),FALSE)*$E826</f>
        <v>0</v>
      </c>
      <c r="U824" s="5">
        <f>VLOOKUP(CONCATENATE($F824," ",$G824),AllocFactorMatrix,(U$4+1),FALSE)*$E826</f>
        <v>0</v>
      </c>
      <c r="V824" s="5">
        <f>VLOOKUP(CONCATENATE($F824," ",$G824),AllocFactorMatrix,(V$4+1),FALSE)*$E826</f>
        <v>0</v>
      </c>
      <c r="W824" s="5">
        <f>VLOOKUP(CONCATENATE($F824," ",$G824),AllocFactorMatrix,(W$4+1),FALSE)*$E826</f>
        <v>0</v>
      </c>
      <c r="X824" s="5">
        <f t="shared" si="445"/>
        <v>0</v>
      </c>
      <c r="Y824" s="5">
        <f>VLOOKUP(CONCATENATE($F824," ",$G824),AllocFactorMatrix,(Y$4+1),FALSE)*$E826</f>
        <v>0</v>
      </c>
      <c r="Z824" s="5">
        <f>VLOOKUP(CONCATENATE($F824," ",$G824),AllocFactorMatrix,(Z$4+1),FALSE)*$E826</f>
        <v>0</v>
      </c>
      <c r="AA824" s="5">
        <f t="shared" si="443"/>
        <v>0</v>
      </c>
      <c r="AB824" s="5">
        <f>VLOOKUP(CONCATENATE($F824," ",$G824),AllocFactorMatrix,(AB$4+1),FALSE)*$E826</f>
        <v>0</v>
      </c>
      <c r="AC824" s="5">
        <f>VLOOKUP(CONCATENATE($F824," ",$G824),AllocFactorMatrix,(AC$4+1),FALSE)*$E826</f>
        <v>0</v>
      </c>
      <c r="AD824" s="5">
        <f>VLOOKUP(CONCATENATE($F824," ",$G824),AllocFactorMatrix,(AD$4+1),FALSE)*$E826</f>
        <v>0</v>
      </c>
    </row>
    <row r="825" spans="4:30" hidden="1" outlineLevel="1">
      <c r="E825" s="55"/>
      <c r="F825" s="52" t="str">
        <f>F826</f>
        <v>PROD_DEMAND</v>
      </c>
      <c r="G825" s="55" t="str">
        <f>$G$14</f>
        <v>CUSTOMER</v>
      </c>
      <c r="H825" s="4">
        <f t="shared" si="441"/>
        <v>0</v>
      </c>
      <c r="I825" s="5">
        <f>VLOOKUP(CONCATENATE($F825," ",$G825),AllocFactorMatrix,(I$4+1),FALSE)*$E826</f>
        <v>0</v>
      </c>
      <c r="J825" s="5">
        <f>VLOOKUP(CONCATENATE($F825," ",$G825),AllocFactorMatrix,(J$4+1),FALSE)*$E826</f>
        <v>0</v>
      </c>
      <c r="K825" s="5">
        <f>VLOOKUP(CONCATENATE($F825," ",$G825),AllocFactorMatrix,(K$4+1),FALSE)*$E826</f>
        <v>0</v>
      </c>
      <c r="L825" s="5">
        <f>VLOOKUP(CONCATENATE($F825," ",$G825),AllocFactorMatrix,(L$4+1),FALSE)*$E826</f>
        <v>0</v>
      </c>
      <c r="M825" s="5">
        <f>VLOOKUP(CONCATENATE($F825," ",$G825),AllocFactorMatrix,(M$4+1),FALSE)*$E826</f>
        <v>0</v>
      </c>
      <c r="N825" s="5">
        <f t="shared" si="442"/>
        <v>0</v>
      </c>
      <c r="O825" s="5">
        <f>VLOOKUP(CONCATENATE($F825," ",$G825),AllocFactorMatrix,(O$4+1),FALSE)*$E826</f>
        <v>0</v>
      </c>
      <c r="P825" s="5">
        <f>VLOOKUP(CONCATENATE($F825," ",$G825),AllocFactorMatrix,(P$4+1),FALSE)*$E826</f>
        <v>0</v>
      </c>
      <c r="Q825" s="5">
        <f>VLOOKUP(CONCATENATE($F825," ",$G825),AllocFactorMatrix,(Q$4+1),FALSE)*$E826</f>
        <v>0</v>
      </c>
      <c r="R825" s="5">
        <f>VLOOKUP(CONCATENATE($F825," ",$G825),AllocFactorMatrix,(R$4+1),FALSE)*$E826</f>
        <v>0</v>
      </c>
      <c r="S825" s="5">
        <f t="shared" si="444"/>
        <v>0</v>
      </c>
      <c r="T825" s="5">
        <f>VLOOKUP(CONCATENATE($F825," ",$G825),AllocFactorMatrix,(T$4+1),FALSE)*$E826</f>
        <v>0</v>
      </c>
      <c r="U825" s="5">
        <f>VLOOKUP(CONCATENATE($F825," ",$G825),AllocFactorMatrix,(U$4+1),FALSE)*$E826</f>
        <v>0</v>
      </c>
      <c r="V825" s="5">
        <f>VLOOKUP(CONCATENATE($F825," ",$G825),AllocFactorMatrix,(V$4+1),FALSE)*$E826</f>
        <v>0</v>
      </c>
      <c r="W825" s="5">
        <f>VLOOKUP(CONCATENATE($F825," ",$G825),AllocFactorMatrix,(W$4+1),FALSE)*$E826</f>
        <v>0</v>
      </c>
      <c r="X825" s="5">
        <f t="shared" si="445"/>
        <v>0</v>
      </c>
      <c r="Y825" s="5">
        <f>VLOOKUP(CONCATENATE($F825," ",$G825),AllocFactorMatrix,(Y$4+1),FALSE)*$E826</f>
        <v>0</v>
      </c>
      <c r="Z825" s="5">
        <f>VLOOKUP(CONCATENATE($F825," ",$G825),AllocFactorMatrix,(Z$4+1),FALSE)*$E826</f>
        <v>0</v>
      </c>
      <c r="AA825" s="5">
        <f t="shared" si="443"/>
        <v>0</v>
      </c>
      <c r="AB825" s="5">
        <f>VLOOKUP(CONCATENATE($F825," ",$G825),AllocFactorMatrix,(AB$4+1),FALSE)*$E826</f>
        <v>0</v>
      </c>
      <c r="AC825" s="5">
        <f>VLOOKUP(CONCATENATE($F825," ",$G825),AllocFactorMatrix,(AC$4+1),FALSE)*$E826</f>
        <v>0</v>
      </c>
      <c r="AD825" s="5">
        <f>VLOOKUP(CONCATENATE($F825," ",$G825),AllocFactorMatrix,(AD$4+1),FALSE)*$E826</f>
        <v>0</v>
      </c>
    </row>
    <row r="826" spans="4:30" collapsed="1">
      <c r="D826" s="95" t="s">
        <v>671</v>
      </c>
      <c r="E826" s="61">
        <v>81440991</v>
      </c>
      <c r="F826" s="97" t="s">
        <v>30</v>
      </c>
      <c r="G826" s="55" t="str">
        <f>$G$15</f>
        <v>TOTAL</v>
      </c>
      <c r="H826" s="4">
        <f t="shared" si="441"/>
        <v>81440990.99999997</v>
      </c>
      <c r="I826" s="5">
        <f>VLOOKUP(CONCATENATE($F826," ",$G826),AllocFactorMatrix,(I$4+1),FALSE)*$E826</f>
        <v>40116446.892553493</v>
      </c>
      <c r="J826" s="5">
        <f>VLOOKUP(CONCATENATE($F826," ",$G826),AllocFactorMatrix,(J$4+1),FALSE)*$E826</f>
        <v>1983099.3149489344</v>
      </c>
      <c r="K826" s="5">
        <f>VLOOKUP(CONCATENATE($F826," ",$G826),AllocFactorMatrix,(K$4+1),FALSE)*$E826</f>
        <v>7263979.1376789315</v>
      </c>
      <c r="L826" s="5">
        <f>VLOOKUP(CONCATENATE($F826," ",$G826),AllocFactorMatrix,(L$4+1),FALSE)*$E826</f>
        <v>228644.27323902806</v>
      </c>
      <c r="M826" s="5">
        <f>VLOOKUP(CONCATENATE($F826," ",$G826),AllocFactorMatrix,(M$4+1),FALSE)*$E826</f>
        <v>21441.528321003436</v>
      </c>
      <c r="N826" s="5">
        <f t="shared" si="442"/>
        <v>7514064.9392389627</v>
      </c>
      <c r="O826" s="5">
        <f>VLOOKUP(CONCATENATE($F826," ",$G826),AllocFactorMatrix,(O$4+1),FALSE)*$E826</f>
        <v>5521754.1347730123</v>
      </c>
      <c r="P826" s="5">
        <f>VLOOKUP(CONCATENATE($F826," ",$G826),AllocFactorMatrix,(P$4+1),FALSE)*$E826</f>
        <v>1028863.6658069227</v>
      </c>
      <c r="Q826" s="5">
        <f>VLOOKUP(CONCATENATE($F826," ",$G826),AllocFactorMatrix,(Q$4+1),FALSE)*$E826</f>
        <v>464924.33313619706</v>
      </c>
      <c r="R826" s="5">
        <f>VLOOKUP(CONCATENATE($F826," ",$G826),AllocFactorMatrix,(R$4+1),FALSE)*$E826</f>
        <v>20907.127564542487</v>
      </c>
      <c r="S826" s="5">
        <f t="shared" si="444"/>
        <v>7036449.2612806754</v>
      </c>
      <c r="T826" s="5">
        <f>VLOOKUP(CONCATENATE($F826," ",$G826),AllocFactorMatrix,(T$4+1),FALSE)*$E826</f>
        <v>192889.01501055682</v>
      </c>
      <c r="U826" s="5">
        <f>VLOOKUP(CONCATENATE($F826," ",$G826),AllocFactorMatrix,(U$4+1),FALSE)*$E826</f>
        <v>3156595.865861902</v>
      </c>
      <c r="V826" s="5">
        <f>VLOOKUP(CONCATENATE($F826," ",$G826),AllocFactorMatrix,(V$4+1),FALSE)*$E826</f>
        <v>16682697.846512744</v>
      </c>
      <c r="W826" s="5">
        <f>VLOOKUP(CONCATENATE($F826," ",$G826),AllocFactorMatrix,(W$4+1),FALSE)*$E826</f>
        <v>3012618.7276430633</v>
      </c>
      <c r="X826" s="5">
        <f t="shared" si="445"/>
        <v>23044801.455028266</v>
      </c>
      <c r="Y826" s="5">
        <f>VLOOKUP(CONCATENATE($F826," ",$G826),AllocFactorMatrix,(Y$4+1),FALSE)*$E826</f>
        <v>1695721.9328664611</v>
      </c>
      <c r="Z826" s="5">
        <f>VLOOKUP(CONCATENATE($F826," ",$G826),AllocFactorMatrix,(Z$4+1),FALSE)*$E826</f>
        <v>28402.694193204705</v>
      </c>
      <c r="AA826" s="5">
        <f>SUBTOTAL(9,Y826:Z826)</f>
        <v>1724124.6270596657</v>
      </c>
      <c r="AB826" s="5">
        <f>VLOOKUP(CONCATENATE($F826," ",$G826),AllocFactorMatrix,(AB$4+1),FALSE)*$E826</f>
        <v>22004.50988998323</v>
      </c>
      <c r="AC826" s="5">
        <f>VLOOKUP(CONCATENATE($F826," ",$G826),AllocFactorMatrix,(AC$4+1),FALSE)*$E826</f>
        <v>0</v>
      </c>
      <c r="AD826" s="5">
        <f>VLOOKUP(CONCATENATE($F826," ",$G826),AllocFactorMatrix,(AD$4+1),FALSE)*$E826</f>
        <v>0</v>
      </c>
    </row>
    <row r="827" spans="4:30">
      <c r="G827" s="7"/>
      <c r="H827" s="4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</row>
    <row r="828" spans="4:30" hidden="1" outlineLevel="1">
      <c r="E828" s="11"/>
      <c r="F828" s="11"/>
      <c r="G828" s="55" t="str">
        <f>$G$8</f>
        <v>PRODUCTION</v>
      </c>
      <c r="H828" s="11">
        <f t="shared" ref="H828:AD828" si="446">+H811+H819</f>
        <v>111131326.99999997</v>
      </c>
      <c r="I828" s="11">
        <f t="shared" si="446"/>
        <v>54741401.387103654</v>
      </c>
      <c r="J828" s="11">
        <f t="shared" si="446"/>
        <v>2706063.0738526499</v>
      </c>
      <c r="K828" s="11">
        <f t="shared" si="446"/>
        <v>9912153.9529224951</v>
      </c>
      <c r="L828" s="11">
        <f t="shared" si="446"/>
        <v>311999.41434901959</v>
      </c>
      <c r="M828" s="11">
        <f t="shared" si="446"/>
        <v>29258.306731817567</v>
      </c>
      <c r="N828" s="11">
        <f t="shared" si="446"/>
        <v>10253411.674003333</v>
      </c>
      <c r="O828" s="11">
        <f t="shared" si="446"/>
        <v>7534778.9464529194</v>
      </c>
      <c r="P828" s="11">
        <f t="shared" si="446"/>
        <v>1403948.8355833963</v>
      </c>
      <c r="Q828" s="11">
        <f t="shared" si="446"/>
        <v>634418.33727214416</v>
      </c>
      <c r="R828" s="11">
        <f t="shared" si="446"/>
        <v>28529.083468616984</v>
      </c>
      <c r="S828" s="11">
        <f t="shared" si="446"/>
        <v>9601675.2027770765</v>
      </c>
      <c r="T828" s="11">
        <f t="shared" si="446"/>
        <v>263209.12772102805</v>
      </c>
      <c r="U828" s="11">
        <f t="shared" si="446"/>
        <v>4307372.5290983645</v>
      </c>
      <c r="V828" s="11">
        <f t="shared" si="446"/>
        <v>22764584.846751235</v>
      </c>
      <c r="W828" s="11">
        <f t="shared" si="446"/>
        <v>4110906.7170858122</v>
      </c>
      <c r="X828" s="11">
        <f t="shared" si="446"/>
        <v>31446073.22065644</v>
      </c>
      <c r="Y828" s="11">
        <f t="shared" si="446"/>
        <v>2313918.6582645429</v>
      </c>
      <c r="Z828" s="11">
        <f t="shared" si="446"/>
        <v>38757.253040622178</v>
      </c>
      <c r="AA828" s="11">
        <f t="shared" si="446"/>
        <v>2352675.9113051654</v>
      </c>
      <c r="AB828" s="11">
        <f t="shared" si="446"/>
        <v>30026.530301656821</v>
      </c>
      <c r="AC828" s="11">
        <f t="shared" si="446"/>
        <v>0</v>
      </c>
      <c r="AD828" s="11">
        <f t="shared" si="446"/>
        <v>0</v>
      </c>
    </row>
    <row r="829" spans="4:30" hidden="1" outlineLevel="1">
      <c r="E829" s="11"/>
      <c r="F829" s="11"/>
      <c r="G829" s="55" t="str">
        <f>$G$9</f>
        <v>BULKTRAN</v>
      </c>
      <c r="H829" s="11">
        <f t="shared" ref="H829:AD829" si="447">+H812+H820</f>
        <v>0</v>
      </c>
      <c r="I829" s="11">
        <f t="shared" si="447"/>
        <v>0</v>
      </c>
      <c r="J829" s="11">
        <f t="shared" si="447"/>
        <v>0</v>
      </c>
      <c r="K829" s="11">
        <f t="shared" si="447"/>
        <v>0</v>
      </c>
      <c r="L829" s="11">
        <f t="shared" si="447"/>
        <v>0</v>
      </c>
      <c r="M829" s="11">
        <f t="shared" si="447"/>
        <v>0</v>
      </c>
      <c r="N829" s="11">
        <f t="shared" si="447"/>
        <v>0</v>
      </c>
      <c r="O829" s="11">
        <f t="shared" si="447"/>
        <v>0</v>
      </c>
      <c r="P829" s="11">
        <f t="shared" si="447"/>
        <v>0</v>
      </c>
      <c r="Q829" s="11">
        <f t="shared" si="447"/>
        <v>0</v>
      </c>
      <c r="R829" s="11">
        <f t="shared" si="447"/>
        <v>0</v>
      </c>
      <c r="S829" s="11">
        <f t="shared" si="447"/>
        <v>0</v>
      </c>
      <c r="T829" s="11">
        <f t="shared" si="447"/>
        <v>0</v>
      </c>
      <c r="U829" s="11">
        <f t="shared" si="447"/>
        <v>0</v>
      </c>
      <c r="V829" s="11">
        <f t="shared" si="447"/>
        <v>0</v>
      </c>
      <c r="W829" s="11">
        <f t="shared" si="447"/>
        <v>0</v>
      </c>
      <c r="X829" s="11">
        <f t="shared" si="447"/>
        <v>0</v>
      </c>
      <c r="Y829" s="11">
        <f t="shared" si="447"/>
        <v>0</v>
      </c>
      <c r="Z829" s="11">
        <f t="shared" si="447"/>
        <v>0</v>
      </c>
      <c r="AA829" s="11">
        <f t="shared" si="447"/>
        <v>0</v>
      </c>
      <c r="AB829" s="11">
        <f t="shared" si="447"/>
        <v>0</v>
      </c>
      <c r="AC829" s="11">
        <f t="shared" si="447"/>
        <v>0</v>
      </c>
      <c r="AD829" s="11">
        <f t="shared" si="447"/>
        <v>0</v>
      </c>
    </row>
    <row r="830" spans="4:30" hidden="1" outlineLevel="1">
      <c r="E830" s="11"/>
      <c r="F830" s="11"/>
      <c r="G830" s="55" t="str">
        <f>$G$10</f>
        <v>SUBTRAN</v>
      </c>
      <c r="H830" s="11">
        <f t="shared" ref="H830:AD830" si="448">+H813+H821</f>
        <v>0</v>
      </c>
      <c r="I830" s="11">
        <f t="shared" si="448"/>
        <v>0</v>
      </c>
      <c r="J830" s="11">
        <f t="shared" si="448"/>
        <v>0</v>
      </c>
      <c r="K830" s="11">
        <f t="shared" si="448"/>
        <v>0</v>
      </c>
      <c r="L830" s="11">
        <f t="shared" si="448"/>
        <v>0</v>
      </c>
      <c r="M830" s="11">
        <f t="shared" si="448"/>
        <v>0</v>
      </c>
      <c r="N830" s="11">
        <f t="shared" si="448"/>
        <v>0</v>
      </c>
      <c r="O830" s="11">
        <f t="shared" si="448"/>
        <v>0</v>
      </c>
      <c r="P830" s="11">
        <f t="shared" si="448"/>
        <v>0</v>
      </c>
      <c r="Q830" s="11">
        <f t="shared" si="448"/>
        <v>0</v>
      </c>
      <c r="R830" s="11">
        <f t="shared" si="448"/>
        <v>0</v>
      </c>
      <c r="S830" s="11">
        <f t="shared" si="448"/>
        <v>0</v>
      </c>
      <c r="T830" s="11">
        <f t="shared" si="448"/>
        <v>0</v>
      </c>
      <c r="U830" s="11">
        <f t="shared" si="448"/>
        <v>0</v>
      </c>
      <c r="V830" s="11">
        <f t="shared" si="448"/>
        <v>0</v>
      </c>
      <c r="W830" s="11">
        <f t="shared" si="448"/>
        <v>0</v>
      </c>
      <c r="X830" s="11">
        <f t="shared" si="448"/>
        <v>0</v>
      </c>
      <c r="Y830" s="11">
        <f t="shared" si="448"/>
        <v>0</v>
      </c>
      <c r="Z830" s="11">
        <f t="shared" si="448"/>
        <v>0</v>
      </c>
      <c r="AA830" s="11">
        <f t="shared" si="448"/>
        <v>0</v>
      </c>
      <c r="AB830" s="11">
        <f t="shared" si="448"/>
        <v>0</v>
      </c>
      <c r="AC830" s="11">
        <f t="shared" si="448"/>
        <v>0</v>
      </c>
      <c r="AD830" s="11">
        <f t="shared" si="448"/>
        <v>0</v>
      </c>
    </row>
    <row r="831" spans="4:30" hidden="1" outlineLevel="1">
      <c r="E831" s="11"/>
      <c r="F831" s="11"/>
      <c r="G831" s="55" t="str">
        <f>$G$11</f>
        <v>DISTPRI</v>
      </c>
      <c r="H831" s="11">
        <f t="shared" ref="H831:AD831" si="449">+H814+H822</f>
        <v>0</v>
      </c>
      <c r="I831" s="11">
        <f t="shared" si="449"/>
        <v>0</v>
      </c>
      <c r="J831" s="11">
        <f t="shared" si="449"/>
        <v>0</v>
      </c>
      <c r="K831" s="11">
        <f t="shared" si="449"/>
        <v>0</v>
      </c>
      <c r="L831" s="11">
        <f t="shared" si="449"/>
        <v>0</v>
      </c>
      <c r="M831" s="11">
        <f t="shared" si="449"/>
        <v>0</v>
      </c>
      <c r="N831" s="11">
        <f t="shared" si="449"/>
        <v>0</v>
      </c>
      <c r="O831" s="11">
        <f t="shared" si="449"/>
        <v>0</v>
      </c>
      <c r="P831" s="11">
        <f t="shared" si="449"/>
        <v>0</v>
      </c>
      <c r="Q831" s="11">
        <f t="shared" si="449"/>
        <v>0</v>
      </c>
      <c r="R831" s="11">
        <f t="shared" si="449"/>
        <v>0</v>
      </c>
      <c r="S831" s="11">
        <f t="shared" si="449"/>
        <v>0</v>
      </c>
      <c r="T831" s="11">
        <f t="shared" si="449"/>
        <v>0</v>
      </c>
      <c r="U831" s="11">
        <f t="shared" si="449"/>
        <v>0</v>
      </c>
      <c r="V831" s="11">
        <f t="shared" si="449"/>
        <v>0</v>
      </c>
      <c r="W831" s="11">
        <f t="shared" si="449"/>
        <v>0</v>
      </c>
      <c r="X831" s="11">
        <f t="shared" si="449"/>
        <v>0</v>
      </c>
      <c r="Y831" s="11">
        <f t="shared" si="449"/>
        <v>0</v>
      </c>
      <c r="Z831" s="11">
        <f t="shared" si="449"/>
        <v>0</v>
      </c>
      <c r="AA831" s="11">
        <f t="shared" si="449"/>
        <v>0</v>
      </c>
      <c r="AB831" s="11">
        <f t="shared" si="449"/>
        <v>0</v>
      </c>
      <c r="AC831" s="11">
        <f t="shared" si="449"/>
        <v>0</v>
      </c>
      <c r="AD831" s="11">
        <f t="shared" si="449"/>
        <v>0</v>
      </c>
    </row>
    <row r="832" spans="4:30" hidden="1" outlineLevel="1">
      <c r="E832" s="11"/>
      <c r="F832" s="11"/>
      <c r="G832" s="55" t="str">
        <f>$G$12</f>
        <v>DISTSEC</v>
      </c>
      <c r="H832" s="11">
        <f t="shared" ref="H832:AD832" si="450">+H815+H823</f>
        <v>0</v>
      </c>
      <c r="I832" s="11">
        <f t="shared" si="450"/>
        <v>0</v>
      </c>
      <c r="J832" s="11">
        <f t="shared" si="450"/>
        <v>0</v>
      </c>
      <c r="K832" s="11">
        <f t="shared" si="450"/>
        <v>0</v>
      </c>
      <c r="L832" s="11">
        <f t="shared" si="450"/>
        <v>0</v>
      </c>
      <c r="M832" s="11">
        <f t="shared" si="450"/>
        <v>0</v>
      </c>
      <c r="N832" s="11">
        <f t="shared" si="450"/>
        <v>0</v>
      </c>
      <c r="O832" s="11">
        <f t="shared" si="450"/>
        <v>0</v>
      </c>
      <c r="P832" s="11">
        <f t="shared" si="450"/>
        <v>0</v>
      </c>
      <c r="Q832" s="11">
        <f t="shared" si="450"/>
        <v>0</v>
      </c>
      <c r="R832" s="11">
        <f t="shared" si="450"/>
        <v>0</v>
      </c>
      <c r="S832" s="11">
        <f t="shared" si="450"/>
        <v>0</v>
      </c>
      <c r="T832" s="11">
        <f t="shared" si="450"/>
        <v>0</v>
      </c>
      <c r="U832" s="11">
        <f t="shared" si="450"/>
        <v>0</v>
      </c>
      <c r="V832" s="11">
        <f t="shared" si="450"/>
        <v>0</v>
      </c>
      <c r="W832" s="11">
        <f t="shared" si="450"/>
        <v>0</v>
      </c>
      <c r="X832" s="11">
        <f t="shared" si="450"/>
        <v>0</v>
      </c>
      <c r="Y832" s="11">
        <f t="shared" si="450"/>
        <v>0</v>
      </c>
      <c r="Z832" s="11">
        <f t="shared" si="450"/>
        <v>0</v>
      </c>
      <c r="AA832" s="11">
        <f t="shared" si="450"/>
        <v>0</v>
      </c>
      <c r="AB832" s="11">
        <f t="shared" si="450"/>
        <v>0</v>
      </c>
      <c r="AC832" s="11">
        <f t="shared" si="450"/>
        <v>0</v>
      </c>
      <c r="AD832" s="11">
        <f t="shared" si="450"/>
        <v>0</v>
      </c>
    </row>
    <row r="833" spans="1:30" hidden="1" outlineLevel="1">
      <c r="E833" s="11"/>
      <c r="F833" s="11"/>
      <c r="G833" s="55" t="str">
        <f>$G$13</f>
        <v>ENERGY</v>
      </c>
      <c r="H833" s="11">
        <f t="shared" ref="H833:AD833" si="451">+H816+H824</f>
        <v>0</v>
      </c>
      <c r="I833" s="11">
        <f t="shared" si="451"/>
        <v>0</v>
      </c>
      <c r="J833" s="11">
        <f t="shared" si="451"/>
        <v>0</v>
      </c>
      <c r="K833" s="11">
        <f t="shared" si="451"/>
        <v>0</v>
      </c>
      <c r="L833" s="11">
        <f t="shared" si="451"/>
        <v>0</v>
      </c>
      <c r="M833" s="11">
        <f t="shared" si="451"/>
        <v>0</v>
      </c>
      <c r="N833" s="11">
        <f t="shared" si="451"/>
        <v>0</v>
      </c>
      <c r="O833" s="11">
        <f t="shared" si="451"/>
        <v>0</v>
      </c>
      <c r="P833" s="11">
        <f t="shared" si="451"/>
        <v>0</v>
      </c>
      <c r="Q833" s="11">
        <f t="shared" si="451"/>
        <v>0</v>
      </c>
      <c r="R833" s="11">
        <f t="shared" si="451"/>
        <v>0</v>
      </c>
      <c r="S833" s="11">
        <f t="shared" si="451"/>
        <v>0</v>
      </c>
      <c r="T833" s="11">
        <f t="shared" si="451"/>
        <v>0</v>
      </c>
      <c r="U833" s="11">
        <f t="shared" si="451"/>
        <v>0</v>
      </c>
      <c r="V833" s="11">
        <f t="shared" si="451"/>
        <v>0</v>
      </c>
      <c r="W833" s="11">
        <f t="shared" si="451"/>
        <v>0</v>
      </c>
      <c r="X833" s="11">
        <f t="shared" si="451"/>
        <v>0</v>
      </c>
      <c r="Y833" s="11">
        <f t="shared" si="451"/>
        <v>0</v>
      </c>
      <c r="Z833" s="11">
        <f t="shared" si="451"/>
        <v>0</v>
      </c>
      <c r="AA833" s="11">
        <f t="shared" si="451"/>
        <v>0</v>
      </c>
      <c r="AB833" s="11">
        <f t="shared" si="451"/>
        <v>0</v>
      </c>
      <c r="AC833" s="11">
        <f t="shared" si="451"/>
        <v>0</v>
      </c>
      <c r="AD833" s="11">
        <f t="shared" si="451"/>
        <v>0</v>
      </c>
    </row>
    <row r="834" spans="1:30" hidden="1" outlineLevel="1">
      <c r="F834" s="11"/>
      <c r="G834" s="55" t="str">
        <f>$G$14</f>
        <v>CUSTOMER</v>
      </c>
      <c r="H834" s="11">
        <f t="shared" ref="H834:AD834" si="452">+H817+H825</f>
        <v>0</v>
      </c>
      <c r="I834" s="11">
        <f t="shared" si="452"/>
        <v>0</v>
      </c>
      <c r="J834" s="11">
        <f t="shared" si="452"/>
        <v>0</v>
      </c>
      <c r="K834" s="11">
        <f t="shared" si="452"/>
        <v>0</v>
      </c>
      <c r="L834" s="11">
        <f t="shared" si="452"/>
        <v>0</v>
      </c>
      <c r="M834" s="11">
        <f t="shared" si="452"/>
        <v>0</v>
      </c>
      <c r="N834" s="11">
        <f t="shared" si="452"/>
        <v>0</v>
      </c>
      <c r="O834" s="11">
        <f t="shared" si="452"/>
        <v>0</v>
      </c>
      <c r="P834" s="11">
        <f t="shared" si="452"/>
        <v>0</v>
      </c>
      <c r="Q834" s="11">
        <f t="shared" si="452"/>
        <v>0</v>
      </c>
      <c r="R834" s="11">
        <f t="shared" si="452"/>
        <v>0</v>
      </c>
      <c r="S834" s="11">
        <f t="shared" si="452"/>
        <v>0</v>
      </c>
      <c r="T834" s="11">
        <f t="shared" si="452"/>
        <v>0</v>
      </c>
      <c r="U834" s="11">
        <f t="shared" si="452"/>
        <v>0</v>
      </c>
      <c r="V834" s="11">
        <f t="shared" si="452"/>
        <v>0</v>
      </c>
      <c r="W834" s="11">
        <f t="shared" si="452"/>
        <v>0</v>
      </c>
      <c r="X834" s="11">
        <f t="shared" si="452"/>
        <v>0</v>
      </c>
      <c r="Y834" s="11">
        <f t="shared" si="452"/>
        <v>0</v>
      </c>
      <c r="Z834" s="11">
        <f t="shared" si="452"/>
        <v>0</v>
      </c>
      <c r="AA834" s="11">
        <f t="shared" si="452"/>
        <v>0</v>
      </c>
      <c r="AB834" s="11">
        <f t="shared" si="452"/>
        <v>0</v>
      </c>
      <c r="AC834" s="11">
        <f t="shared" si="452"/>
        <v>0</v>
      </c>
      <c r="AD834" s="11">
        <f t="shared" si="452"/>
        <v>0</v>
      </c>
    </row>
    <row r="835" spans="1:30" collapsed="1">
      <c r="D835" s="1" t="s">
        <v>350</v>
      </c>
      <c r="E835" s="58">
        <f>+E818+E826</f>
        <v>111131327</v>
      </c>
      <c r="G835" s="55" t="str">
        <f>$G$15</f>
        <v>TOTAL</v>
      </c>
      <c r="H835" s="11">
        <f t="shared" ref="H835:AD835" si="453">+H818+H826</f>
        <v>111131326.99999997</v>
      </c>
      <c r="I835" s="11">
        <f t="shared" si="453"/>
        <v>54741401.387103654</v>
      </c>
      <c r="J835" s="11">
        <f t="shared" si="453"/>
        <v>2706063.0738526499</v>
      </c>
      <c r="K835" s="11">
        <f t="shared" si="453"/>
        <v>9912153.9529224951</v>
      </c>
      <c r="L835" s="11">
        <f t="shared" si="453"/>
        <v>311999.41434901959</v>
      </c>
      <c r="M835" s="11">
        <f t="shared" si="453"/>
        <v>29258.306731817567</v>
      </c>
      <c r="N835" s="11">
        <f t="shared" si="453"/>
        <v>10253411.674003333</v>
      </c>
      <c r="O835" s="11">
        <f t="shared" si="453"/>
        <v>7534778.9464529194</v>
      </c>
      <c r="P835" s="11">
        <f t="shared" si="453"/>
        <v>1403948.8355833963</v>
      </c>
      <c r="Q835" s="11">
        <f t="shared" si="453"/>
        <v>634418.33727214416</v>
      </c>
      <c r="R835" s="11">
        <f t="shared" si="453"/>
        <v>28529.083468616984</v>
      </c>
      <c r="S835" s="11">
        <f t="shared" si="453"/>
        <v>9601675.2027770765</v>
      </c>
      <c r="T835" s="11">
        <f t="shared" si="453"/>
        <v>263209.12772102805</v>
      </c>
      <c r="U835" s="11">
        <f t="shared" si="453"/>
        <v>4307372.5290983645</v>
      </c>
      <c r="V835" s="11">
        <f t="shared" si="453"/>
        <v>22764584.846751235</v>
      </c>
      <c r="W835" s="11">
        <f t="shared" si="453"/>
        <v>4110906.7170858122</v>
      </c>
      <c r="X835" s="11">
        <f t="shared" si="453"/>
        <v>31446073.22065644</v>
      </c>
      <c r="Y835" s="11">
        <f t="shared" si="453"/>
        <v>2313918.6582645429</v>
      </c>
      <c r="Z835" s="11">
        <f t="shared" si="453"/>
        <v>38757.253040622178</v>
      </c>
      <c r="AA835" s="11">
        <f>+AA818+AA826</f>
        <v>2352675.9113051654</v>
      </c>
      <c r="AB835" s="11">
        <f t="shared" si="453"/>
        <v>30026.530301656821</v>
      </c>
      <c r="AC835" s="11">
        <f t="shared" si="453"/>
        <v>0</v>
      </c>
      <c r="AD835" s="11">
        <f t="shared" si="453"/>
        <v>0</v>
      </c>
    </row>
    <row r="836" spans="1:30">
      <c r="E836" s="11"/>
      <c r="G836" s="7"/>
      <c r="H836" s="4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</row>
    <row r="837" spans="1:30" hidden="1" outlineLevel="1">
      <c r="E837" s="11"/>
      <c r="F837" s="11"/>
      <c r="G837" s="55" t="str">
        <f>$G$8</f>
        <v>PRODUCTION</v>
      </c>
      <c r="H837" s="53">
        <f t="shared" ref="H837:AD837" ca="1" si="454">H785+H793+H801+H828</f>
        <v>-89130692.538832664</v>
      </c>
      <c r="I837" s="53">
        <f t="shared" ca="1" si="454"/>
        <v>-45934238.911415346</v>
      </c>
      <c r="J837" s="53">
        <f t="shared" ca="1" si="454"/>
        <v>-2321169.0418916754</v>
      </c>
      <c r="K837" s="53">
        <f t="shared" ca="1" si="454"/>
        <v>-7933041.2465739641</v>
      </c>
      <c r="L837" s="53">
        <f t="shared" ca="1" si="454"/>
        <v>-325866.03977702552</v>
      </c>
      <c r="M837" s="53">
        <f t="shared" ca="1" si="454"/>
        <v>-165036.83478738574</v>
      </c>
      <c r="N837" s="53">
        <f t="shared" ca="1" si="454"/>
        <v>-8423944.121138379</v>
      </c>
      <c r="O837" s="53">
        <f t="shared" ca="1" si="454"/>
        <v>-5789521.0930518992</v>
      </c>
      <c r="P837" s="53">
        <f t="shared" ca="1" si="454"/>
        <v>-1244678.4668504135</v>
      </c>
      <c r="Q837" s="53">
        <f t="shared" ca="1" si="454"/>
        <v>-658472.29608075321</v>
      </c>
      <c r="R837" s="53">
        <f t="shared" ca="1" si="454"/>
        <v>-20435.775957142745</v>
      </c>
      <c r="S837" s="53">
        <f t="shared" ca="1" si="454"/>
        <v>-7713107.6319402084</v>
      </c>
      <c r="T837" s="53">
        <f t="shared" ca="1" si="454"/>
        <v>-188540.32832491334</v>
      </c>
      <c r="U837" s="53">
        <f t="shared" ca="1" si="454"/>
        <v>-3271189.7728617089</v>
      </c>
      <c r="V837" s="53">
        <f t="shared" ca="1" si="454"/>
        <v>-16476058.798356734</v>
      </c>
      <c r="W837" s="53">
        <f t="shared" ca="1" si="454"/>
        <v>-3084825.7858018</v>
      </c>
      <c r="X837" s="53">
        <f t="shared" ca="1" si="454"/>
        <v>-23020614.685345158</v>
      </c>
      <c r="Y837" s="53">
        <f t="shared" ca="1" si="454"/>
        <v>-1668347.3744388744</v>
      </c>
      <c r="Z837" s="53">
        <f t="shared" ca="1" si="454"/>
        <v>-27762.354886854708</v>
      </c>
      <c r="AA837" s="53">
        <f t="shared" ca="1" si="454"/>
        <v>-1696109.7293257285</v>
      </c>
      <c r="AB837" s="53">
        <f t="shared" ca="1" si="454"/>
        <v>-21508.417776197239</v>
      </c>
      <c r="AC837" s="53">
        <f t="shared" ca="1" si="454"/>
        <v>0</v>
      </c>
      <c r="AD837" s="53">
        <f t="shared" ca="1" si="454"/>
        <v>0</v>
      </c>
    </row>
    <row r="838" spans="1:30" hidden="1" outlineLevel="1">
      <c r="E838" s="11"/>
      <c r="F838" s="11"/>
      <c r="G838" s="55" t="str">
        <f>$G$9</f>
        <v>BULKTRAN</v>
      </c>
      <c r="H838" s="53">
        <f t="shared" ref="H838:AD838" ca="1" si="455">H786+H794+H802+H829</f>
        <v>-106196505.32236491</v>
      </c>
      <c r="I838" s="53">
        <f t="shared" ca="1" si="455"/>
        <v>-53386524.056955881</v>
      </c>
      <c r="J838" s="53">
        <f t="shared" ca="1" si="455"/>
        <v>-2665839.7614371013</v>
      </c>
      <c r="K838" s="53">
        <f t="shared" ca="1" si="455"/>
        <v>-9463093.7303673476</v>
      </c>
      <c r="L838" s="53">
        <f t="shared" ca="1" si="455"/>
        <v>-338232.165160114</v>
      </c>
      <c r="M838" s="53">
        <f t="shared" ca="1" si="455"/>
        <v>-102994.71595495965</v>
      </c>
      <c r="N838" s="53">
        <f t="shared" ca="1" si="455"/>
        <v>-9904320.6114824209</v>
      </c>
      <c r="O838" s="53">
        <f t="shared" ca="1" si="455"/>
        <v>-7065781.1269997479</v>
      </c>
      <c r="P838" s="53">
        <f t="shared" ca="1" si="455"/>
        <v>-1404503.199476464</v>
      </c>
      <c r="Q838" s="53">
        <f t="shared" ca="1" si="455"/>
        <v>-685564.35280090442</v>
      </c>
      <c r="R838" s="53">
        <f t="shared" ca="1" si="455"/>
        <v>-25966.11741743128</v>
      </c>
      <c r="S838" s="53">
        <f t="shared" ca="1" si="455"/>
        <v>-9181814.7966945488</v>
      </c>
      <c r="T838" s="53">
        <f t="shared" ca="1" si="455"/>
        <v>-239563.22057321249</v>
      </c>
      <c r="U838" s="53">
        <f t="shared" ca="1" si="455"/>
        <v>-4018867.8719125548</v>
      </c>
      <c r="V838" s="53">
        <f t="shared" ca="1" si="455"/>
        <v>-20809308.077755194</v>
      </c>
      <c r="W838" s="53">
        <f t="shared" ca="1" si="455"/>
        <v>-3815865.5533075319</v>
      </c>
      <c r="X838" s="53">
        <f t="shared" ca="1" si="455"/>
        <v>-28883604.723548494</v>
      </c>
      <c r="Y838" s="53">
        <f t="shared" ca="1" si="455"/>
        <v>-2111796.9147059382</v>
      </c>
      <c r="Z838" s="53">
        <f t="shared" ca="1" si="455"/>
        <v>-35275.41935712516</v>
      </c>
      <c r="AA838" s="53">
        <f t="shared" ca="1" si="455"/>
        <v>-2147072.3340630629</v>
      </c>
      <c r="AB838" s="53">
        <f t="shared" ca="1" si="455"/>
        <v>-27329.038183387373</v>
      </c>
      <c r="AC838" s="53">
        <f t="shared" ca="1" si="455"/>
        <v>0</v>
      </c>
      <c r="AD838" s="53">
        <f t="shared" ca="1" si="455"/>
        <v>0</v>
      </c>
    </row>
    <row r="839" spans="1:30" hidden="1" outlineLevel="1">
      <c r="E839" s="11"/>
      <c r="F839" s="11"/>
      <c r="G839" s="55" t="str">
        <f>$G$10</f>
        <v>SUBTRAN</v>
      </c>
      <c r="H839" s="53">
        <f t="shared" ref="H839:AD839" ca="1" si="456">H787+H795+H803+H830</f>
        <v>-23307302.324489743</v>
      </c>
      <c r="I839" s="53">
        <f t="shared" ca="1" si="456"/>
        <v>-11591340.578669677</v>
      </c>
      <c r="J839" s="53">
        <f t="shared" ca="1" si="456"/>
        <v>-565084.17891440715</v>
      </c>
      <c r="K839" s="53">
        <f t="shared" ca="1" si="456"/>
        <v>-1992227.7386231963</v>
      </c>
      <c r="L839" s="53">
        <f t="shared" ca="1" si="456"/>
        <v>-69877.874519733392</v>
      </c>
      <c r="M839" s="53">
        <f t="shared" ca="1" si="456"/>
        <v>-28259.833952156976</v>
      </c>
      <c r="N839" s="53">
        <f t="shared" ca="1" si="456"/>
        <v>-2090365.4470950866</v>
      </c>
      <c r="O839" s="53">
        <f t="shared" ca="1" si="456"/>
        <v>-1478451.2124559749</v>
      </c>
      <c r="P839" s="53">
        <f t="shared" ca="1" si="456"/>
        <v>-293201.00177906797</v>
      </c>
      <c r="Q839" s="53">
        <f t="shared" ca="1" si="456"/>
        <v>-188448.27261169805</v>
      </c>
      <c r="R839" s="53">
        <f t="shared" ca="1" si="456"/>
        <v>0</v>
      </c>
      <c r="S839" s="53">
        <f t="shared" ca="1" si="456"/>
        <v>-1960100.4868467408</v>
      </c>
      <c r="T839" s="53">
        <f t="shared" ca="1" si="456"/>
        <v>-50105.962583288914</v>
      </c>
      <c r="U839" s="53">
        <f t="shared" ca="1" si="456"/>
        <v>-840863.17492230085</v>
      </c>
      <c r="V839" s="53">
        <f t="shared" ca="1" si="456"/>
        <v>-5739287.7649661498</v>
      </c>
      <c r="W839" s="53">
        <f t="shared" ca="1" si="456"/>
        <v>0</v>
      </c>
      <c r="X839" s="53">
        <f t="shared" ca="1" si="456"/>
        <v>-6630256.9024717398</v>
      </c>
      <c r="Y839" s="53">
        <f t="shared" ca="1" si="456"/>
        <v>-433057.55332492699</v>
      </c>
      <c r="Z839" s="53">
        <f t="shared" ca="1" si="456"/>
        <v>-7199.4125284415486</v>
      </c>
      <c r="AA839" s="53">
        <f t="shared" ca="1" si="456"/>
        <v>-440256.96585336851</v>
      </c>
      <c r="AB839" s="53">
        <f t="shared" ca="1" si="456"/>
        <v>-5767.1380947704629</v>
      </c>
      <c r="AC839" s="53">
        <f t="shared" ca="1" si="456"/>
        <v>-19903.446535165152</v>
      </c>
      <c r="AD839" s="53">
        <f t="shared" ca="1" si="456"/>
        <v>-4227.1800087866623</v>
      </c>
    </row>
    <row r="840" spans="1:30" hidden="1" outlineLevel="1">
      <c r="E840" s="11"/>
      <c r="F840" s="11"/>
      <c r="G840" s="55" t="str">
        <f>$G$11</f>
        <v>DISTPRI</v>
      </c>
      <c r="H840" s="53">
        <f t="shared" ref="H840:AD840" ca="1" si="457">H788+H796+H804+H831</f>
        <v>-108284991.6131613</v>
      </c>
      <c r="I840" s="53">
        <f t="shared" ca="1" si="457"/>
        <v>-73007745.553024545</v>
      </c>
      <c r="J840" s="53">
        <f t="shared" ca="1" si="457"/>
        <v>-3476281.389876836</v>
      </c>
      <c r="K840" s="53">
        <f t="shared" ca="1" si="457"/>
        <v>-12232557.912633935</v>
      </c>
      <c r="L840" s="53">
        <f t="shared" ca="1" si="457"/>
        <v>-429285.00568452396</v>
      </c>
      <c r="M840" s="53">
        <f t="shared" ca="1" si="457"/>
        <v>0</v>
      </c>
      <c r="N840" s="53">
        <f t="shared" ca="1" si="457"/>
        <v>-12661842.918318462</v>
      </c>
      <c r="O840" s="53">
        <f t="shared" ca="1" si="457"/>
        <v>-9009522.2193060722</v>
      </c>
      <c r="P840" s="53">
        <f t="shared" ca="1" si="457"/>
        <v>-1790112.8819689546</v>
      </c>
      <c r="Q840" s="53">
        <f t="shared" ca="1" si="457"/>
        <v>0</v>
      </c>
      <c r="R840" s="53">
        <f t="shared" ca="1" si="457"/>
        <v>0</v>
      </c>
      <c r="S840" s="53">
        <f t="shared" ca="1" si="457"/>
        <v>-10799635.101275027</v>
      </c>
      <c r="T840" s="53">
        <f t="shared" ca="1" si="457"/>
        <v>-311733.23802623851</v>
      </c>
      <c r="U840" s="53">
        <f t="shared" ca="1" si="457"/>
        <v>-5153814.923392293</v>
      </c>
      <c r="V840" s="53">
        <f t="shared" ca="1" si="457"/>
        <v>0</v>
      </c>
      <c r="W840" s="53">
        <f t="shared" ca="1" si="457"/>
        <v>0</v>
      </c>
      <c r="X840" s="53">
        <f t="shared" ca="1" si="457"/>
        <v>-5465548.1614185311</v>
      </c>
      <c r="Y840" s="53">
        <f t="shared" ca="1" si="457"/>
        <v>-2644048.8656918472</v>
      </c>
      <c r="Z840" s="53">
        <f t="shared" ca="1" si="457"/>
        <v>-43992.895567196349</v>
      </c>
      <c r="AA840" s="53">
        <f t="shared" ca="1" si="457"/>
        <v>-2688041.7612590436</v>
      </c>
      <c r="AB840" s="53">
        <f t="shared" ca="1" si="457"/>
        <v>-35641.61676271278</v>
      </c>
      <c r="AC840" s="53">
        <f t="shared" ca="1" si="457"/>
        <v>-123933.5702302819</v>
      </c>
      <c r="AD840" s="53">
        <f t="shared" ca="1" si="457"/>
        <v>-26321.540995866762</v>
      </c>
    </row>
    <row r="841" spans="1:30" hidden="1" outlineLevel="1">
      <c r="E841" s="11"/>
      <c r="F841" s="11"/>
      <c r="G841" s="55" t="str">
        <f>$G$12</f>
        <v>DISTSEC</v>
      </c>
      <c r="H841" s="53">
        <f t="shared" ref="H841:AD841" ca="1" si="458">H789+H797+H805+H832</f>
        <v>-55821356.955392323</v>
      </c>
      <c r="I841" s="53">
        <f t="shared" ca="1" si="458"/>
        <v>-42029736.96367836</v>
      </c>
      <c r="J841" s="53">
        <f t="shared" ca="1" si="458"/>
        <v>-2046808.0668829361</v>
      </c>
      <c r="K841" s="53">
        <f t="shared" ca="1" si="458"/>
        <v>-5985235.2383188792</v>
      </c>
      <c r="L841" s="53">
        <f t="shared" ca="1" si="458"/>
        <v>0</v>
      </c>
      <c r="M841" s="53">
        <f t="shared" ca="1" si="458"/>
        <v>0</v>
      </c>
      <c r="N841" s="53">
        <f t="shared" ca="1" si="458"/>
        <v>-5985235.2383188792</v>
      </c>
      <c r="O841" s="53">
        <f t="shared" ca="1" si="458"/>
        <v>-3746140.8996957513</v>
      </c>
      <c r="P841" s="53">
        <f t="shared" ca="1" si="458"/>
        <v>0</v>
      </c>
      <c r="Q841" s="53">
        <f t="shared" ca="1" si="458"/>
        <v>0</v>
      </c>
      <c r="R841" s="53">
        <f t="shared" ca="1" si="458"/>
        <v>0</v>
      </c>
      <c r="S841" s="53">
        <f t="shared" ca="1" si="458"/>
        <v>-3746140.8996957513</v>
      </c>
      <c r="T841" s="53">
        <f t="shared" ca="1" si="458"/>
        <v>-98307.457587835117</v>
      </c>
      <c r="U841" s="53">
        <f t="shared" ca="1" si="458"/>
        <v>0</v>
      </c>
      <c r="V841" s="53">
        <f t="shared" ca="1" si="458"/>
        <v>0</v>
      </c>
      <c r="W841" s="53">
        <f t="shared" ca="1" si="458"/>
        <v>0</v>
      </c>
      <c r="X841" s="53">
        <f t="shared" ca="1" si="458"/>
        <v>-98307.457587835117</v>
      </c>
      <c r="Y841" s="53">
        <f t="shared" ca="1" si="458"/>
        <v>-1344748.8666195562</v>
      </c>
      <c r="Z841" s="53">
        <f t="shared" ca="1" si="458"/>
        <v>0</v>
      </c>
      <c r="AA841" s="53">
        <f t="shared" ca="1" si="458"/>
        <v>-1344748.8666195562</v>
      </c>
      <c r="AB841" s="53">
        <f t="shared" ca="1" si="458"/>
        <v>-13916.482199366856</v>
      </c>
      <c r="AC841" s="53">
        <f t="shared" ca="1" si="458"/>
        <v>-479601.17872390873</v>
      </c>
      <c r="AD841" s="53">
        <f t="shared" ca="1" si="458"/>
        <v>-76861.801685733866</v>
      </c>
    </row>
    <row r="842" spans="1:30" hidden="1" outlineLevel="1">
      <c r="E842" s="11"/>
      <c r="F842" s="11"/>
      <c r="G842" s="55" t="str">
        <f>$G$13</f>
        <v>ENERGY</v>
      </c>
      <c r="H842" s="53">
        <f t="shared" ref="H842:AD842" ca="1" si="459">H790+H798+H806+H833</f>
        <v>-1680221.8393076472</v>
      </c>
      <c r="I842" s="53">
        <f t="shared" ca="1" si="459"/>
        <v>-647995.3425305913</v>
      </c>
      <c r="J842" s="53">
        <f t="shared" ca="1" si="459"/>
        <v>-42420.204158010383</v>
      </c>
      <c r="K842" s="53">
        <f t="shared" ca="1" si="459"/>
        <v>-137924.51739737354</v>
      </c>
      <c r="L842" s="53">
        <f t="shared" ca="1" si="459"/>
        <v>-4977.9294253280741</v>
      </c>
      <c r="M842" s="53">
        <f t="shared" ca="1" si="459"/>
        <v>-1490.6085351547915</v>
      </c>
      <c r="N842" s="53">
        <f t="shared" ca="1" si="459"/>
        <v>-144393.05535785641</v>
      </c>
      <c r="O842" s="53">
        <f t="shared" ca="1" si="459"/>
        <v>-123515.26998623714</v>
      </c>
      <c r="P842" s="53">
        <f t="shared" ca="1" si="459"/>
        <v>-24427.619853493976</v>
      </c>
      <c r="Q842" s="53">
        <f t="shared" ca="1" si="459"/>
        <v>-11989.792990773094</v>
      </c>
      <c r="R842" s="53">
        <f t="shared" ca="1" si="459"/>
        <v>-467.86760901764688</v>
      </c>
      <c r="S842" s="53">
        <f t="shared" ca="1" si="459"/>
        <v>-160400.55043952184</v>
      </c>
      <c r="T842" s="53">
        <f t="shared" ca="1" si="459"/>
        <v>-4593.9932579883589</v>
      </c>
      <c r="U842" s="53">
        <f t="shared" ca="1" si="459"/>
        <v>-82690.492377832255</v>
      </c>
      <c r="V842" s="53">
        <f t="shared" ca="1" si="459"/>
        <v>-459961.14993657835</v>
      </c>
      <c r="W842" s="53">
        <f t="shared" ca="1" si="459"/>
        <v>-88614.155326579086</v>
      </c>
      <c r="X842" s="53">
        <f t="shared" ca="1" si="459"/>
        <v>-635859.79089897813</v>
      </c>
      <c r="Y842" s="53">
        <f t="shared" ca="1" si="459"/>
        <v>-32567.633367236445</v>
      </c>
      <c r="Z842" s="53">
        <f t="shared" ca="1" si="459"/>
        <v>-528.70397526252475</v>
      </c>
      <c r="AA842" s="53">
        <f t="shared" ca="1" si="459"/>
        <v>-33096.33734249897</v>
      </c>
      <c r="AB842" s="53">
        <f t="shared" ca="1" si="459"/>
        <v>-589.72675525386273</v>
      </c>
      <c r="AC842" s="53">
        <f t="shared" ca="1" si="459"/>
        <v>-12943.304960430982</v>
      </c>
      <c r="AD842" s="53">
        <f t="shared" ca="1" si="459"/>
        <v>-2523.5268645052074</v>
      </c>
    </row>
    <row r="843" spans="1:30" hidden="1" outlineLevel="1">
      <c r="E843" s="11"/>
      <c r="F843" s="11"/>
      <c r="G843" s="55" t="str">
        <f>$G$14</f>
        <v>CUSTOMER</v>
      </c>
      <c r="H843" s="53">
        <f t="shared" ref="H843:AD843" ca="1" si="460">H791+H799+H807+H834</f>
        <v>-26739913.406451445</v>
      </c>
      <c r="I843" s="53">
        <f t="shared" ca="1" si="460"/>
        <v>-12653823.532435853</v>
      </c>
      <c r="J843" s="53">
        <f t="shared" ca="1" si="460"/>
        <v>-3348741.4567340789</v>
      </c>
      <c r="K843" s="53">
        <f t="shared" ca="1" si="460"/>
        <v>-921237.61132052343</v>
      </c>
      <c r="L843" s="53">
        <f t="shared" ca="1" si="460"/>
        <v>-337675.54476836824</v>
      </c>
      <c r="M843" s="53">
        <f t="shared" ca="1" si="460"/>
        <v>-177983.62343024893</v>
      </c>
      <c r="N843" s="53">
        <f t="shared" ca="1" si="460"/>
        <v>-1436896.7795191405</v>
      </c>
      <c r="O843" s="53">
        <f t="shared" ca="1" si="460"/>
        <v>-256796.95795347058</v>
      </c>
      <c r="P843" s="53">
        <f t="shared" ca="1" si="460"/>
        <v>-81120.315257061608</v>
      </c>
      <c r="Q843" s="53">
        <f t="shared" ca="1" si="460"/>
        <v>-190343.89551868709</v>
      </c>
      <c r="R843" s="53">
        <f t="shared" ca="1" si="460"/>
        <v>-28171.87444430625</v>
      </c>
      <c r="S843" s="53">
        <f t="shared" ca="1" si="460"/>
        <v>-556433.04317352548</v>
      </c>
      <c r="T843" s="53">
        <f t="shared" ca="1" si="460"/>
        <v>-1715.4394283554932</v>
      </c>
      <c r="U843" s="53">
        <f t="shared" ca="1" si="460"/>
        <v>-44885.70539757322</v>
      </c>
      <c r="V843" s="53">
        <f t="shared" ca="1" si="460"/>
        <v>-236788.16910967373</v>
      </c>
      <c r="W843" s="53">
        <f t="shared" ca="1" si="460"/>
        <v>-43097.110595384154</v>
      </c>
      <c r="X843" s="53">
        <f t="shared" ca="1" si="460"/>
        <v>-326486.42453098658</v>
      </c>
      <c r="Y843" s="53">
        <f t="shared" ca="1" si="460"/>
        <v>-69184.692577315131</v>
      </c>
      <c r="Z843" s="53">
        <f t="shared" ca="1" si="460"/>
        <v>-1250.7577693931225</v>
      </c>
      <c r="AA843" s="53">
        <f t="shared" ca="1" si="460"/>
        <v>-70435.450346708269</v>
      </c>
      <c r="AB843" s="53">
        <f t="shared" ca="1" si="460"/>
        <v>-1295.1592233145384</v>
      </c>
      <c r="AC843" s="53">
        <f t="shared" ca="1" si="460"/>
        <v>-7447356.8646055162</v>
      </c>
      <c r="AD843" s="53">
        <f t="shared" ca="1" si="460"/>
        <v>-898444.69588231994</v>
      </c>
    </row>
    <row r="844" spans="1:30" s="55" customFormat="1" collapsed="1">
      <c r="A844" s="56"/>
      <c r="B844" s="111"/>
      <c r="C844" s="55" t="s">
        <v>223</v>
      </c>
      <c r="E844" s="60">
        <f>E792+E800+E808+E835</f>
        <v>-411160984</v>
      </c>
      <c r="F844" s="58"/>
      <c r="G844" s="55" t="str">
        <f>$G$15</f>
        <v>TOTAL</v>
      </c>
      <c r="H844" s="60">
        <f t="shared" ref="H844:AD844" ca="1" si="461">H792+H800+H808+H835</f>
        <v>-411160984</v>
      </c>
      <c r="I844" s="60">
        <f t="shared" ca="1" si="461"/>
        <v>-239251404.9387103</v>
      </c>
      <c r="J844" s="60">
        <f t="shared" ca="1" si="461"/>
        <v>-14466344.099895045</v>
      </c>
      <c r="K844" s="60">
        <f t="shared" ca="1" si="461"/>
        <v>-38665317.995235234</v>
      </c>
      <c r="L844" s="60">
        <f t="shared" ca="1" si="461"/>
        <v>-1505914.5593350935</v>
      </c>
      <c r="M844" s="60">
        <f t="shared" ca="1" si="461"/>
        <v>-475765.61665990611</v>
      </c>
      <c r="N844" s="60">
        <f t="shared" ca="1" si="461"/>
        <v>-40646998.171230227</v>
      </c>
      <c r="O844" s="60">
        <f t="shared" ca="1" si="461"/>
        <v>-27469728.779449154</v>
      </c>
      <c r="P844" s="60">
        <f t="shared" ca="1" si="461"/>
        <v>-4838043.4851854546</v>
      </c>
      <c r="Q844" s="60">
        <f t="shared" ca="1" si="461"/>
        <v>-1734818.610002816</v>
      </c>
      <c r="R844" s="60">
        <f t="shared" ca="1" si="461"/>
        <v>-75041.635427897912</v>
      </c>
      <c r="S844" s="60">
        <f t="shared" ca="1" si="461"/>
        <v>-34117632.510065332</v>
      </c>
      <c r="T844" s="60">
        <f t="shared" ca="1" si="461"/>
        <v>-894559.63978183211</v>
      </c>
      <c r="U844" s="60">
        <f t="shared" ca="1" si="461"/>
        <v>-13412311.940864261</v>
      </c>
      <c r="V844" s="60">
        <f t="shared" ca="1" si="461"/>
        <v>-43721403.960124329</v>
      </c>
      <c r="W844" s="60">
        <f t="shared" ca="1" si="461"/>
        <v>-7032402.6050312947</v>
      </c>
      <c r="X844" s="60">
        <f t="shared" ca="1" si="461"/>
        <v>-65060678.145801708</v>
      </c>
      <c r="Y844" s="60">
        <f t="shared" ca="1" si="461"/>
        <v>-8303751.9007256934</v>
      </c>
      <c r="Z844" s="60">
        <f t="shared" ca="1" si="461"/>
        <v>-116009.54408427341</v>
      </c>
      <c r="AA844" s="60">
        <f t="shared" ca="1" si="461"/>
        <v>-8419761.4448099677</v>
      </c>
      <c r="AB844" s="60">
        <f t="shared" ca="1" si="461"/>
        <v>-106047.57899500309</v>
      </c>
      <c r="AC844" s="60">
        <f t="shared" ca="1" si="461"/>
        <v>-8083738.3650553031</v>
      </c>
      <c r="AD844" s="60">
        <f t="shared" ca="1" si="461"/>
        <v>-1008378.7454372125</v>
      </c>
    </row>
    <row r="845" spans="1:30">
      <c r="F845" s="53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</row>
    <row r="846" spans="1:30" hidden="1" outlineLevel="1">
      <c r="E846" s="11"/>
      <c r="F846" s="11"/>
      <c r="G846" s="55" t="str">
        <f>$G$8</f>
        <v>PRODUCTION</v>
      </c>
      <c r="H846" s="60">
        <f t="shared" ref="H846:AD846" ca="1" si="462">H305+H331+H714+H775+H837</f>
        <v>481495913.23675728</v>
      </c>
      <c r="I846" s="60">
        <f t="shared" ca="1" si="462"/>
        <v>235278945.58376056</v>
      </c>
      <c r="J846" s="60">
        <f t="shared" ca="1" si="462"/>
        <v>11569152.932436299</v>
      </c>
      <c r="K846" s="60">
        <f t="shared" ca="1" si="462"/>
        <v>42947721.94843699</v>
      </c>
      <c r="L846" s="60">
        <f t="shared" ca="1" si="462"/>
        <v>1272404.3338603273</v>
      </c>
      <c r="M846" s="60">
        <f t="shared" ca="1" si="462"/>
        <v>-16173.172053266637</v>
      </c>
      <c r="N846" s="60">
        <f t="shared" ca="1" si="462"/>
        <v>44203953.110244051</v>
      </c>
      <c r="O846" s="60">
        <f t="shared" ca="1" si="462"/>
        <v>32899715.649529878</v>
      </c>
      <c r="P846" s="60">
        <f t="shared" ca="1" si="462"/>
        <v>5967355.1150375474</v>
      </c>
      <c r="Q846" s="60">
        <f t="shared" ca="1" si="462"/>
        <v>2598251.9704046077</v>
      </c>
      <c r="R846" s="60">
        <f t="shared" ca="1" si="462"/>
        <v>126014.96638046719</v>
      </c>
      <c r="S846" s="60">
        <f t="shared" ca="1" si="462"/>
        <v>41591337.701352485</v>
      </c>
      <c r="T846" s="60">
        <f t="shared" ca="1" si="462"/>
        <v>1162592.4453127673</v>
      </c>
      <c r="U846" s="60">
        <f t="shared" ca="1" si="462"/>
        <v>18828662.697951097</v>
      </c>
      <c r="V846" s="60">
        <f t="shared" ca="1" si="462"/>
        <v>100351224.8700957</v>
      </c>
      <c r="W846" s="60">
        <f t="shared" ca="1" si="462"/>
        <v>17997229.695708431</v>
      </c>
      <c r="X846" s="60">
        <f t="shared" ca="1" si="462"/>
        <v>138339709.709068</v>
      </c>
      <c r="Y846" s="60">
        <f t="shared" ca="1" si="462"/>
        <v>10208990.090051519</v>
      </c>
      <c r="Z846" s="60">
        <f t="shared" ca="1" si="462"/>
        <v>171191.54032931614</v>
      </c>
      <c r="AA846" s="60">
        <f t="shared" ca="1" si="462"/>
        <v>10380181.630380834</v>
      </c>
      <c r="AB846" s="60">
        <f t="shared" ca="1" si="462"/>
        <v>132632.56951507012</v>
      </c>
      <c r="AC846" s="60">
        <f t="shared" ca="1" si="462"/>
        <v>0</v>
      </c>
      <c r="AD846" s="60">
        <f t="shared" ca="1" si="462"/>
        <v>0</v>
      </c>
    </row>
    <row r="847" spans="1:30" hidden="1" outlineLevel="1">
      <c r="E847" s="11"/>
      <c r="F847" s="11"/>
      <c r="G847" s="55" t="str">
        <f>$G$9</f>
        <v>BULKTRAN</v>
      </c>
      <c r="H847" s="60">
        <f t="shared" ref="H847:AD847" ca="1" si="463">H306+H332+H715+H776+H838</f>
        <v>220022431.76751542</v>
      </c>
      <c r="I847" s="60">
        <f t="shared" ca="1" si="463"/>
        <v>107309047.81227645</v>
      </c>
      <c r="J847" s="60">
        <f t="shared" ca="1" si="463"/>
        <v>5277557.5454581548</v>
      </c>
      <c r="K847" s="60">
        <f t="shared" ca="1" si="463"/>
        <v>19632981.459863573</v>
      </c>
      <c r="L847" s="60">
        <f t="shared" ca="1" si="463"/>
        <v>577428.06923455023</v>
      </c>
      <c r="M847" s="60">
        <f t="shared" ca="1" si="463"/>
        <v>-17178.444410254189</v>
      </c>
      <c r="N847" s="60">
        <f t="shared" ca="1" si="463"/>
        <v>20193231.084687866</v>
      </c>
      <c r="O847" s="60">
        <f t="shared" ca="1" si="463"/>
        <v>15052407.04088841</v>
      </c>
      <c r="P847" s="60">
        <f t="shared" ca="1" si="463"/>
        <v>2716940.6043726839</v>
      </c>
      <c r="Q847" s="60">
        <f t="shared" ca="1" si="463"/>
        <v>1176707.8307590149</v>
      </c>
      <c r="R847" s="60">
        <f t="shared" ca="1" si="463"/>
        <v>57777.938393443765</v>
      </c>
      <c r="S847" s="60">
        <f t="shared" ca="1" si="463"/>
        <v>19003833.414413556</v>
      </c>
      <c r="T847" s="60">
        <f t="shared" ca="1" si="463"/>
        <v>533049.41581498226</v>
      </c>
      <c r="U847" s="60">
        <f t="shared" ca="1" si="463"/>
        <v>8624284.1666216776</v>
      </c>
      <c r="V847" s="60">
        <f t="shared" ca="1" si="463"/>
        <v>46011728.453312412</v>
      </c>
      <c r="W847" s="60">
        <f t="shared" ca="1" si="463"/>
        <v>8249995.9708031323</v>
      </c>
      <c r="X847" s="60">
        <f t="shared" ca="1" si="463"/>
        <v>63419058.006552242</v>
      </c>
      <c r="Y847" s="60">
        <f t="shared" ca="1" si="463"/>
        <v>4680400.4577517342</v>
      </c>
      <c r="Z847" s="60">
        <f t="shared" ca="1" si="463"/>
        <v>78491.373085520143</v>
      </c>
      <c r="AA847" s="60">
        <f t="shared" ca="1" si="463"/>
        <v>4758891.8308372553</v>
      </c>
      <c r="AB847" s="60">
        <f t="shared" ca="1" si="463"/>
        <v>60812.073289790875</v>
      </c>
      <c r="AC847" s="60">
        <f t="shared" ca="1" si="463"/>
        <v>0</v>
      </c>
      <c r="AD847" s="60">
        <f t="shared" ca="1" si="463"/>
        <v>0</v>
      </c>
    </row>
    <row r="848" spans="1:30" hidden="1" outlineLevel="1">
      <c r="E848" s="11"/>
      <c r="F848" s="11"/>
      <c r="G848" s="55" t="str">
        <f>$G$10</f>
        <v>SUBTRAN</v>
      </c>
      <c r="H848" s="60">
        <f t="shared" ref="H848:AD848" ca="1" si="464">H307+H333+H716+H777+H839</f>
        <v>46169987.217779741</v>
      </c>
      <c r="I848" s="60">
        <f t="shared" ca="1" si="464"/>
        <v>22236064.654698767</v>
      </c>
      <c r="J848" s="60">
        <f t="shared" ca="1" si="464"/>
        <v>1067391.7234728844</v>
      </c>
      <c r="K848" s="60">
        <f t="shared" ca="1" si="464"/>
        <v>3946613.9192304285</v>
      </c>
      <c r="L848" s="60">
        <f t="shared" ca="1" si="464"/>
        <v>113529.95545871096</v>
      </c>
      <c r="M848" s="60">
        <f t="shared" ca="1" si="464"/>
        <v>-5431.2572208435195</v>
      </c>
      <c r="N848" s="60">
        <f t="shared" ca="1" si="464"/>
        <v>4054712.6174682966</v>
      </c>
      <c r="O848" s="60">
        <f t="shared" ca="1" si="464"/>
        <v>3008571.6316097183</v>
      </c>
      <c r="P848" s="60">
        <f t="shared" ca="1" si="464"/>
        <v>540968.97254824406</v>
      </c>
      <c r="Q848" s="60">
        <f t="shared" ca="1" si="464"/>
        <v>307856.7067660836</v>
      </c>
      <c r="R848" s="60">
        <f t="shared" ca="1" si="464"/>
        <v>0</v>
      </c>
      <c r="S848" s="60">
        <f t="shared" ca="1" si="464"/>
        <v>3857397.3109240453</v>
      </c>
      <c r="T848" s="60">
        <f t="shared" ca="1" si="464"/>
        <v>106566.52831677171</v>
      </c>
      <c r="U848" s="60">
        <f t="shared" ca="1" si="464"/>
        <v>1723844.6305022491</v>
      </c>
      <c r="V848" s="60">
        <f t="shared" ca="1" si="464"/>
        <v>12128666.181645438</v>
      </c>
      <c r="W848" s="60">
        <f t="shared" ca="1" si="464"/>
        <v>0</v>
      </c>
      <c r="X848" s="60">
        <f t="shared" ca="1" si="464"/>
        <v>13959077.340464454</v>
      </c>
      <c r="Y848" s="60">
        <f t="shared" ca="1" si="464"/>
        <v>917351.30119053146</v>
      </c>
      <c r="Z848" s="60">
        <f t="shared" ca="1" si="464"/>
        <v>15311.963264435588</v>
      </c>
      <c r="AA848" s="60">
        <f t="shared" ca="1" si="464"/>
        <v>932663.26445496746</v>
      </c>
      <c r="AB848" s="60">
        <f t="shared" ca="1" si="464"/>
        <v>12266.195762150815</v>
      </c>
      <c r="AC848" s="60">
        <f t="shared" ca="1" si="464"/>
        <v>41423.882141386333</v>
      </c>
      <c r="AD848" s="60">
        <f t="shared" ca="1" si="464"/>
        <v>8990.2283927924946</v>
      </c>
    </row>
    <row r="849" spans="1:30" hidden="1" outlineLevel="1">
      <c r="E849" s="11"/>
      <c r="F849" s="11"/>
      <c r="G849" s="55" t="str">
        <f>$G$11</f>
        <v>DISTPRI</v>
      </c>
      <c r="H849" s="60">
        <f t="shared" ref="H849:AD849" ca="1" si="465">H308+H334+H717+H778+H840</f>
        <v>238338636.70519879</v>
      </c>
      <c r="I849" s="60">
        <f t="shared" ca="1" si="465"/>
        <v>158682589.56379116</v>
      </c>
      <c r="J849" s="60">
        <f t="shared" ca="1" si="465"/>
        <v>7440939.9926643213</v>
      </c>
      <c r="K849" s="60">
        <f t="shared" ca="1" si="465"/>
        <v>27408926.261714906</v>
      </c>
      <c r="L849" s="60">
        <f t="shared" ca="1" si="465"/>
        <v>794625.60271872871</v>
      </c>
      <c r="M849" s="60">
        <f t="shared" ca="1" si="465"/>
        <v>0</v>
      </c>
      <c r="N849" s="60">
        <f t="shared" ca="1" si="465"/>
        <v>28203551.864433628</v>
      </c>
      <c r="O849" s="60">
        <f t="shared" ca="1" si="465"/>
        <v>20719115.988266617</v>
      </c>
      <c r="P849" s="60">
        <f t="shared" ca="1" si="465"/>
        <v>3748011.5306675425</v>
      </c>
      <c r="Q849" s="60">
        <f t="shared" ca="1" si="465"/>
        <v>0</v>
      </c>
      <c r="R849" s="60">
        <f t="shared" ca="1" si="465"/>
        <v>0</v>
      </c>
      <c r="S849" s="60">
        <f t="shared" ca="1" si="465"/>
        <v>24467127.51893416</v>
      </c>
      <c r="T849" s="60">
        <f t="shared" ca="1" si="465"/>
        <v>747921.7193990564</v>
      </c>
      <c r="U849" s="60">
        <f t="shared" ca="1" si="465"/>
        <v>11931874.58289298</v>
      </c>
      <c r="V849" s="60">
        <f t="shared" ca="1" si="465"/>
        <v>0</v>
      </c>
      <c r="W849" s="60">
        <f t="shared" ca="1" si="465"/>
        <v>0</v>
      </c>
      <c r="X849" s="60">
        <f t="shared" ca="1" si="465"/>
        <v>12679796.302292034</v>
      </c>
      <c r="Y849" s="60">
        <f t="shared" ca="1" si="465"/>
        <v>6318987.0613113483</v>
      </c>
      <c r="Z849" s="60">
        <f t="shared" ca="1" si="465"/>
        <v>105549.99320040051</v>
      </c>
      <c r="AA849" s="60">
        <f t="shared" ca="1" si="465"/>
        <v>6424537.0545117538</v>
      </c>
      <c r="AB849" s="60">
        <f t="shared" ca="1" si="465"/>
        <v>85516.275905285875</v>
      </c>
      <c r="AC849" s="60">
        <f t="shared" ca="1" si="465"/>
        <v>291449.96625143371</v>
      </c>
      <c r="AD849" s="60">
        <f t="shared" ca="1" si="465"/>
        <v>63128.166415036394</v>
      </c>
    </row>
    <row r="850" spans="1:30" hidden="1" outlineLevel="1">
      <c r="E850" s="11"/>
      <c r="F850" s="11"/>
      <c r="G850" s="55" t="str">
        <f>$G$12</f>
        <v>DISTSEC</v>
      </c>
      <c r="H850" s="60">
        <f t="shared" ref="H850:AD850" ca="1" si="466">H309+H335+H718+H779+H841</f>
        <v>121049805.2630499</v>
      </c>
      <c r="I850" s="60">
        <f t="shared" ca="1" si="466"/>
        <v>90224922.50807032</v>
      </c>
      <c r="J850" s="60">
        <f t="shared" ca="1" si="466"/>
        <v>4327358.0075531686</v>
      </c>
      <c r="K850" s="60">
        <f t="shared" ca="1" si="466"/>
        <v>13248403.87487885</v>
      </c>
      <c r="L850" s="60">
        <f t="shared" ca="1" si="466"/>
        <v>0</v>
      </c>
      <c r="M850" s="60">
        <f t="shared" ca="1" si="466"/>
        <v>0</v>
      </c>
      <c r="N850" s="60">
        <f t="shared" ca="1" si="466"/>
        <v>13248403.87487885</v>
      </c>
      <c r="O850" s="60">
        <f t="shared" ca="1" si="466"/>
        <v>8511094.3485672325</v>
      </c>
      <c r="P850" s="60">
        <f t="shared" ca="1" si="466"/>
        <v>0</v>
      </c>
      <c r="Q850" s="60">
        <f t="shared" ca="1" si="466"/>
        <v>0</v>
      </c>
      <c r="R850" s="60">
        <f t="shared" ca="1" si="466"/>
        <v>0</v>
      </c>
      <c r="S850" s="60">
        <f t="shared" ca="1" si="466"/>
        <v>8511094.3485672325</v>
      </c>
      <c r="T850" s="60">
        <f t="shared" ca="1" si="466"/>
        <v>233062.76498218896</v>
      </c>
      <c r="U850" s="60">
        <f t="shared" ca="1" si="466"/>
        <v>0</v>
      </c>
      <c r="V850" s="60">
        <f t="shared" ca="1" si="466"/>
        <v>0</v>
      </c>
      <c r="W850" s="60">
        <f t="shared" ca="1" si="466"/>
        <v>0</v>
      </c>
      <c r="X850" s="60">
        <f t="shared" ca="1" si="466"/>
        <v>233062.76498218896</v>
      </c>
      <c r="Y850" s="60">
        <f t="shared" ca="1" si="466"/>
        <v>3175636.1078453856</v>
      </c>
      <c r="Z850" s="60">
        <f t="shared" ca="1" si="466"/>
        <v>0</v>
      </c>
      <c r="AA850" s="60">
        <f t="shared" ca="1" si="466"/>
        <v>3175636.1078453856</v>
      </c>
      <c r="AB850" s="60">
        <f t="shared" ca="1" si="466"/>
        <v>32993.943453205502</v>
      </c>
      <c r="AC850" s="60">
        <f t="shared" ca="1" si="466"/>
        <v>1114165.9388793895</v>
      </c>
      <c r="AD850" s="60">
        <f t="shared" ca="1" si="466"/>
        <v>182167.76882018967</v>
      </c>
    </row>
    <row r="851" spans="1:30" hidden="1" outlineLevel="1">
      <c r="E851" s="11"/>
      <c r="F851" s="11"/>
      <c r="G851" s="55" t="str">
        <f>$G$13</f>
        <v>ENERGY</v>
      </c>
      <c r="H851" s="60">
        <f t="shared" ref="H851:AD851" ca="1" si="467">H310+H336+H719+H780+H842</f>
        <v>28989358.982778396</v>
      </c>
      <c r="I851" s="60">
        <f t="shared" ca="1" si="467"/>
        <v>11114096.703669285</v>
      </c>
      <c r="J851" s="60">
        <f t="shared" ca="1" si="467"/>
        <v>696925.66904550919</v>
      </c>
      <c r="K851" s="60">
        <f t="shared" ca="1" si="467"/>
        <v>2345863.2349705761</v>
      </c>
      <c r="L851" s="60">
        <f t="shared" ca="1" si="467"/>
        <v>68006.417190699067</v>
      </c>
      <c r="M851" s="60">
        <f t="shared" ca="1" si="467"/>
        <v>3411.0373489715766</v>
      </c>
      <c r="N851" s="60">
        <f t="shared" ca="1" si="467"/>
        <v>2417280.6895102472</v>
      </c>
      <c r="O851" s="60">
        <f t="shared" ca="1" si="467"/>
        <v>2166809.9179041577</v>
      </c>
      <c r="P851" s="60">
        <f t="shared" ca="1" si="467"/>
        <v>406781.29599408241</v>
      </c>
      <c r="Q851" s="60">
        <f t="shared" ca="1" si="467"/>
        <v>179089.68911540878</v>
      </c>
      <c r="R851" s="60">
        <f t="shared" ca="1" si="467"/>
        <v>8385.6370934025963</v>
      </c>
      <c r="S851" s="60">
        <f t="shared" ca="1" si="467"/>
        <v>2761066.5401070518</v>
      </c>
      <c r="T851" s="60">
        <f t="shared" ca="1" si="467"/>
        <v>82336.997886360055</v>
      </c>
      <c r="U851" s="60">
        <f t="shared" ca="1" si="467"/>
        <v>1414629.5648215562</v>
      </c>
      <c r="V851" s="60">
        <f t="shared" ca="1" si="467"/>
        <v>8119897.0728427572</v>
      </c>
      <c r="W851" s="60">
        <f t="shared" ca="1" si="467"/>
        <v>1496660.7999883338</v>
      </c>
      <c r="X851" s="60">
        <f t="shared" ca="1" si="467"/>
        <v>11113524.435539003</v>
      </c>
      <c r="Y851" s="60">
        <f t="shared" ca="1" si="467"/>
        <v>580374.0782322383</v>
      </c>
      <c r="Z851" s="60">
        <f t="shared" ca="1" si="467"/>
        <v>9475.9758468854761</v>
      </c>
      <c r="AA851" s="60">
        <f t="shared" ca="1" si="467"/>
        <v>589850.05407912389</v>
      </c>
      <c r="AB851" s="60">
        <f t="shared" ca="1" si="467"/>
        <v>10570.072128816277</v>
      </c>
      <c r="AC851" s="60">
        <f t="shared" ca="1" si="467"/>
        <v>241932.60014952856</v>
      </c>
      <c r="AD851" s="60">
        <f t="shared" ca="1" si="467"/>
        <v>44112.218549833116</v>
      </c>
    </row>
    <row r="852" spans="1:30" hidden="1" outlineLevel="1">
      <c r="E852" s="11"/>
      <c r="F852" s="11"/>
      <c r="G852" s="55" t="str">
        <f>$G$14</f>
        <v>CUSTOMER</v>
      </c>
      <c r="H852" s="60">
        <f t="shared" ref="H852:AD852" ca="1" si="468">H311+H337+H720+H781+H843</f>
        <v>58822158.516920134</v>
      </c>
      <c r="I852" s="60">
        <f t="shared" ca="1" si="468"/>
        <v>27640529.758435424</v>
      </c>
      <c r="J852" s="60">
        <f t="shared" ca="1" si="468"/>
        <v>7135054.3732432472</v>
      </c>
      <c r="K852" s="60">
        <f t="shared" ca="1" si="468"/>
        <v>2055576.460977037</v>
      </c>
      <c r="L852" s="60">
        <f t="shared" ca="1" si="468"/>
        <v>618396.48595649283</v>
      </c>
      <c r="M852" s="60">
        <f t="shared" ca="1" si="468"/>
        <v>-23275.209187637083</v>
      </c>
      <c r="N852" s="60">
        <f t="shared" ca="1" si="468"/>
        <v>2650697.7377458932</v>
      </c>
      <c r="O852" s="60">
        <f t="shared" ca="1" si="468"/>
        <v>585648.44581608125</v>
      </c>
      <c r="P852" s="60">
        <f t="shared" ca="1" si="468"/>
        <v>168243.10431253666</v>
      </c>
      <c r="Q852" s="60">
        <f t="shared" ca="1" si="468"/>
        <v>350717.54552719684</v>
      </c>
      <c r="R852" s="60">
        <f t="shared" ca="1" si="468"/>
        <v>66901.539086206918</v>
      </c>
      <c r="S852" s="60">
        <f t="shared" ca="1" si="468"/>
        <v>1171510.634742022</v>
      </c>
      <c r="T852" s="60">
        <f t="shared" ca="1" si="468"/>
        <v>4082.5922560999097</v>
      </c>
      <c r="U852" s="60">
        <f t="shared" ca="1" si="468"/>
        <v>102973.39387034875</v>
      </c>
      <c r="V852" s="60">
        <f t="shared" ca="1" si="468"/>
        <v>558803.98744549206</v>
      </c>
      <c r="W852" s="60">
        <f t="shared" ca="1" si="468"/>
        <v>99452.682411741582</v>
      </c>
      <c r="X852" s="60">
        <f t="shared" ca="1" si="468"/>
        <v>765312.65598368214</v>
      </c>
      <c r="Y852" s="60">
        <f t="shared" ca="1" si="468"/>
        <v>163960.49517521437</v>
      </c>
      <c r="Z852" s="60">
        <f t="shared" ca="1" si="468"/>
        <v>2973.6443379605107</v>
      </c>
      <c r="AA852" s="60">
        <f t="shared" ca="1" si="468"/>
        <v>166934.13951317483</v>
      </c>
      <c r="AB852" s="60">
        <f t="shared" ca="1" si="468"/>
        <v>3093.8911562795411</v>
      </c>
      <c r="AC852" s="60">
        <f t="shared" ca="1" si="468"/>
        <v>17150310.055360265</v>
      </c>
      <c r="AD852" s="60">
        <f t="shared" ca="1" si="468"/>
        <v>2138715.2707401752</v>
      </c>
    </row>
    <row r="853" spans="1:30" ht="13.8" collapsed="1">
      <c r="A853" s="166" t="s">
        <v>145</v>
      </c>
      <c r="E853" s="60">
        <f>E312+E338+E721+E782+E844</f>
        <v>1194888291.6900001</v>
      </c>
      <c r="F853" s="3"/>
      <c r="G853" s="55" t="str">
        <f>$G$15</f>
        <v>TOTAL</v>
      </c>
      <c r="H853" s="60">
        <f t="shared" ref="H853:AD853" ca="1" si="469">H312+H338+H721+H782+H844</f>
        <v>1194888291.6899996</v>
      </c>
      <c r="I853" s="60">
        <f t="shared" ca="1" si="469"/>
        <v>652486196.58470178</v>
      </c>
      <c r="J853" s="60">
        <f t="shared" ca="1" si="469"/>
        <v>37514380.243873581</v>
      </c>
      <c r="K853" s="60">
        <f t="shared" ca="1" si="469"/>
        <v>111586087.16007227</v>
      </c>
      <c r="L853" s="60">
        <f t="shared" ca="1" si="469"/>
        <v>3444390.8644195092</v>
      </c>
      <c r="M853" s="60">
        <f t="shared" ca="1" si="469"/>
        <v>-58647.04552302981</v>
      </c>
      <c r="N853" s="60">
        <f t="shared" ca="1" si="469"/>
        <v>114971830.97896877</v>
      </c>
      <c r="O853" s="60">
        <f t="shared" ca="1" si="469"/>
        <v>82943363.022582144</v>
      </c>
      <c r="P853" s="60">
        <f t="shared" ca="1" si="469"/>
        <v>13548300.622932635</v>
      </c>
      <c r="Q853" s="60">
        <f t="shared" ca="1" si="469"/>
        <v>4612623.7425723113</v>
      </c>
      <c r="R853" s="60">
        <f t="shared" ca="1" si="469"/>
        <v>259080.08095352032</v>
      </c>
      <c r="S853" s="60">
        <f t="shared" ca="1" si="469"/>
        <v>101363367.46904053</v>
      </c>
      <c r="T853" s="60">
        <f t="shared" ca="1" si="469"/>
        <v>2869612.4639682262</v>
      </c>
      <c r="U853" s="60">
        <f t="shared" ca="1" si="469"/>
        <v>42626269.036659911</v>
      </c>
      <c r="V853" s="60">
        <f t="shared" ca="1" si="469"/>
        <v>167170320.56534177</v>
      </c>
      <c r="W853" s="60">
        <f t="shared" ca="1" si="469"/>
        <v>27843339.14891164</v>
      </c>
      <c r="X853" s="60">
        <f t="shared" ca="1" si="469"/>
        <v>240509541.21488166</v>
      </c>
      <c r="Y853" s="60">
        <f t="shared" ca="1" si="469"/>
        <v>26045699.591557965</v>
      </c>
      <c r="Z853" s="60">
        <f t="shared" ca="1" si="469"/>
        <v>382994.49006451824</v>
      </c>
      <c r="AA853" s="60">
        <f t="shared" ca="1" si="469"/>
        <v>26428694.081622496</v>
      </c>
      <c r="AB853" s="60">
        <f t="shared" ca="1" si="469"/>
        <v>337885.02121059911</v>
      </c>
      <c r="AC853" s="60">
        <f t="shared" ca="1" si="469"/>
        <v>18839282.442781996</v>
      </c>
      <c r="AD853" s="60">
        <f t="shared" ca="1" si="469"/>
        <v>2437113.6529180259</v>
      </c>
    </row>
    <row r="854" spans="1:30" s="168" customFormat="1" ht="13.8" thickBot="1">
      <c r="I854" s="169"/>
      <c r="J854" s="169"/>
      <c r="K854" s="169"/>
      <c r="L854" s="169"/>
      <c r="M854" s="169"/>
      <c r="N854" s="169"/>
      <c r="O854" s="169"/>
      <c r="P854" s="169"/>
      <c r="Q854" s="169"/>
      <c r="R854" s="169"/>
      <c r="S854" s="169"/>
      <c r="T854" s="169"/>
      <c r="U854" s="169"/>
      <c r="V854" s="169"/>
      <c r="W854" s="169"/>
      <c r="X854" s="169"/>
      <c r="Y854" s="169"/>
      <c r="Z854" s="169"/>
      <c r="AA854" s="169"/>
      <c r="AB854" s="169"/>
      <c r="AC854" s="169"/>
      <c r="AD854" s="169"/>
    </row>
    <row r="855" spans="1:30" ht="18" thickTop="1">
      <c r="A855" s="165" t="s">
        <v>146</v>
      </c>
      <c r="H855" s="27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</row>
    <row r="856" spans="1:30" hidden="1" outlineLevel="1">
      <c r="E856" s="51"/>
      <c r="F856" s="52">
        <f>F863</f>
        <v>0</v>
      </c>
      <c r="G856" s="55" t="str">
        <f>$G$8</f>
        <v>PRODUCTION</v>
      </c>
      <c r="H856" s="60">
        <f t="shared" ref="H856:AD856" ca="1" si="470">H880-H864-H872</f>
        <v>221120812.87137407</v>
      </c>
      <c r="I856" s="60">
        <f t="shared" ca="1" si="470"/>
        <v>95562771.245102242</v>
      </c>
      <c r="J856" s="60">
        <f t="shared" ca="1" si="470"/>
        <v>6640153.7805947326</v>
      </c>
      <c r="K856" s="60">
        <f t="shared" ca="1" si="470"/>
        <v>22899830.919954326</v>
      </c>
      <c r="L856" s="60">
        <f t="shared" ca="1" si="470"/>
        <v>744532.13804343296</v>
      </c>
      <c r="M856" s="60">
        <f t="shared" ca="1" si="470"/>
        <v>90442.441675678696</v>
      </c>
      <c r="N856" s="60">
        <f t="shared" ca="1" si="470"/>
        <v>23734805.499673441</v>
      </c>
      <c r="O856" s="60">
        <f t="shared" ca="1" si="470"/>
        <v>17299852.388142794</v>
      </c>
      <c r="P856" s="60">
        <f t="shared" ca="1" si="470"/>
        <v>3240394.44921898</v>
      </c>
      <c r="Q856" s="60">
        <f t="shared" ca="1" si="470"/>
        <v>1442257.5242210068</v>
      </c>
      <c r="R856" s="60">
        <f t="shared" ca="1" si="470"/>
        <v>63330.711358586719</v>
      </c>
      <c r="S856" s="60">
        <f t="shared" ca="1" si="470"/>
        <v>22045835.07294137</v>
      </c>
      <c r="T856" s="60">
        <f t="shared" ca="1" si="470"/>
        <v>521847.83504327643</v>
      </c>
      <c r="U856" s="60">
        <f t="shared" ca="1" si="470"/>
        <v>9323396.5896764137</v>
      </c>
      <c r="V856" s="60">
        <f t="shared" ca="1" si="470"/>
        <v>49587355.960012138</v>
      </c>
      <c r="W856" s="60">
        <f t="shared" ca="1" si="470"/>
        <v>8476432.2459179722</v>
      </c>
      <c r="X856" s="60">
        <f t="shared" ca="1" si="470"/>
        <v>67909032.630649805</v>
      </c>
      <c r="Y856" s="60">
        <f t="shared" ca="1" si="470"/>
        <v>5071598.7375251641</v>
      </c>
      <c r="Z856" s="60">
        <f t="shared" ca="1" si="470"/>
        <v>80113.338723718523</v>
      </c>
      <c r="AA856" s="60">
        <f t="shared" ca="1" si="470"/>
        <v>5151712.0762488823</v>
      </c>
      <c r="AB856" s="60">
        <f t="shared" ca="1" si="470"/>
        <v>76502.566163586482</v>
      </c>
      <c r="AC856" s="60">
        <f t="shared" ca="1" si="470"/>
        <v>0</v>
      </c>
      <c r="AD856" s="60">
        <f t="shared" ca="1" si="470"/>
        <v>0</v>
      </c>
    </row>
    <row r="857" spans="1:30" hidden="1" outlineLevel="1">
      <c r="E857" s="51"/>
      <c r="F857" s="52">
        <f>F863</f>
        <v>0</v>
      </c>
      <c r="G857" s="55" t="str">
        <f>$G$9</f>
        <v>BULKTRAN</v>
      </c>
      <c r="H857" s="60">
        <f t="shared" ref="H857:AD857" ca="1" si="471">H881-H865-H873</f>
        <v>-17306530.396461703</v>
      </c>
      <c r="I857" s="60">
        <f t="shared" ca="1" si="471"/>
        <v>-13125576.089333551</v>
      </c>
      <c r="J857" s="60">
        <f t="shared" ca="1" si="471"/>
        <v>125368.27156456714</v>
      </c>
      <c r="K857" s="60">
        <f t="shared" ca="1" si="471"/>
        <v>-237268.53289054171</v>
      </c>
      <c r="L857" s="60">
        <f t="shared" ca="1" si="471"/>
        <v>-20802.189042672107</v>
      </c>
      <c r="M857" s="60">
        <f t="shared" ca="1" si="471"/>
        <v>22044.941275228299</v>
      </c>
      <c r="N857" s="60">
        <f t="shared" ca="1" si="471"/>
        <v>-236025.78065798551</v>
      </c>
      <c r="O857" s="60">
        <f t="shared" ca="1" si="471"/>
        <v>-183701.21134041235</v>
      </c>
      <c r="P857" s="60">
        <f t="shared" ca="1" si="471"/>
        <v>5717.2400426645154</v>
      </c>
      <c r="Q857" s="60">
        <f t="shared" ca="1" si="471"/>
        <v>-26762.156211399997</v>
      </c>
      <c r="R857" s="60">
        <f t="shared" ca="1" si="471"/>
        <v>-1932.9499573714913</v>
      </c>
      <c r="S857" s="60">
        <f t="shared" ca="1" si="471"/>
        <v>-206679.07746651932</v>
      </c>
      <c r="T857" s="60">
        <f t="shared" ca="1" si="471"/>
        <v>-46235.149426885953</v>
      </c>
      <c r="U857" s="60">
        <f t="shared" ca="1" si="471"/>
        <v>-486030.68629513506</v>
      </c>
      <c r="V857" s="60">
        <f t="shared" ca="1" si="471"/>
        <v>-2319434.3720026207</v>
      </c>
      <c r="W857" s="60">
        <f t="shared" ca="1" si="471"/>
        <v>-806571.11679909693</v>
      </c>
      <c r="X857" s="60">
        <f t="shared" ca="1" si="471"/>
        <v>-3658271.3245237386</v>
      </c>
      <c r="Y857" s="60">
        <f t="shared" ca="1" si="471"/>
        <v>-202209.22663207052</v>
      </c>
      <c r="Z857" s="60">
        <f t="shared" ca="1" si="471"/>
        <v>-5497.2360706850723</v>
      </c>
      <c r="AA857" s="60">
        <f t="shared" ca="1" si="471"/>
        <v>-207706.46270275558</v>
      </c>
      <c r="AB857" s="60">
        <f t="shared" ca="1" si="471"/>
        <v>2360.0666582824342</v>
      </c>
      <c r="AC857" s="60">
        <f t="shared" ca="1" si="471"/>
        <v>0</v>
      </c>
      <c r="AD857" s="60">
        <f t="shared" ca="1" si="471"/>
        <v>0</v>
      </c>
    </row>
    <row r="858" spans="1:30" hidden="1" outlineLevel="1">
      <c r="E858" s="51"/>
      <c r="F858" s="52">
        <f>F863</f>
        <v>0</v>
      </c>
      <c r="G858" s="55" t="str">
        <f>$G$10</f>
        <v>SUBTRAN</v>
      </c>
      <c r="H858" s="60">
        <f t="shared" ref="H858:AD858" ca="1" si="472">H882-H866-H874</f>
        <v>-3623793.5419979831</v>
      </c>
      <c r="I858" s="60">
        <f t="shared" ca="1" si="472"/>
        <v>-2762808.2157163462</v>
      </c>
      <c r="J858" s="60">
        <f t="shared" ca="1" si="472"/>
        <v>23098.191753860709</v>
      </c>
      <c r="K858" s="60">
        <f t="shared" ca="1" si="472"/>
        <v>-55593.528395547059</v>
      </c>
      <c r="L858" s="60">
        <f t="shared" ca="1" si="472"/>
        <v>-4428.268004596137</v>
      </c>
      <c r="M858" s="60">
        <f t="shared" ca="1" si="472"/>
        <v>7470.2209481471546</v>
      </c>
      <c r="N858" s="60">
        <f t="shared" ca="1" si="472"/>
        <v>-52551.575451996032</v>
      </c>
      <c r="O858" s="60">
        <f t="shared" ca="1" si="472"/>
        <v>-42434.008935651153</v>
      </c>
      <c r="P858" s="60">
        <f t="shared" ca="1" si="472"/>
        <v>23.890444975064042</v>
      </c>
      <c r="Q858" s="60">
        <f t="shared" ca="1" si="472"/>
        <v>-7784.6826288271686</v>
      </c>
      <c r="R858" s="60">
        <f t="shared" ca="1" si="472"/>
        <v>0</v>
      </c>
      <c r="S858" s="60">
        <f t="shared" ca="1" si="472"/>
        <v>-50194.80111950326</v>
      </c>
      <c r="T858" s="60">
        <f t="shared" ca="1" si="472"/>
        <v>-9438.8389930046178</v>
      </c>
      <c r="U858" s="60">
        <f t="shared" ca="1" si="472"/>
        <v>-100595.50227945812</v>
      </c>
      <c r="V858" s="60">
        <f t="shared" ca="1" si="472"/>
        <v>-634433.99333037925</v>
      </c>
      <c r="W858" s="60">
        <f t="shared" ca="1" si="472"/>
        <v>0</v>
      </c>
      <c r="X858" s="60">
        <f t="shared" ca="1" si="472"/>
        <v>-744468.33460284187</v>
      </c>
      <c r="Y858" s="60">
        <f t="shared" ca="1" si="472"/>
        <v>-41341.761726702331</v>
      </c>
      <c r="Z858" s="60">
        <f t="shared" ca="1" si="472"/>
        <v>-1100.6181424788901</v>
      </c>
      <c r="AA858" s="60">
        <f t="shared" ca="1" si="472"/>
        <v>-42442.379869181219</v>
      </c>
      <c r="AB858" s="60">
        <f t="shared" ca="1" si="472"/>
        <v>453.42980185401893</v>
      </c>
      <c r="AC858" s="60">
        <f t="shared" ca="1" si="472"/>
        <v>4103.9053575530224</v>
      </c>
      <c r="AD858" s="60">
        <f t="shared" ca="1" si="472"/>
        <v>1016.237848618114</v>
      </c>
    </row>
    <row r="859" spans="1:30" hidden="1" outlineLevel="1">
      <c r="E859" s="51"/>
      <c r="F859" s="52">
        <f>F863</f>
        <v>0</v>
      </c>
      <c r="G859" s="55" t="str">
        <f>$G$11</f>
        <v>DISTPRI</v>
      </c>
      <c r="H859" s="60">
        <f ca="1">H883-H867-H875</f>
        <v>57443637.28610187</v>
      </c>
      <c r="I859" s="60">
        <f t="shared" ref="I859:AD859" ca="1" si="473">I883-I867-I875</f>
        <v>32040793.154616039</v>
      </c>
      <c r="J859" s="60">
        <f t="shared" ca="1" si="473"/>
        <v>2693692.7106294297</v>
      </c>
      <c r="K859" s="60">
        <f t="shared" ca="1" si="473"/>
        <v>8904077.2816494461</v>
      </c>
      <c r="L859" s="60">
        <f t="shared" ca="1" si="473"/>
        <v>278689.00927129161</v>
      </c>
      <c r="M859" s="60">
        <f t="shared" ca="1" si="473"/>
        <v>0</v>
      </c>
      <c r="N859" s="60">
        <f t="shared" ca="1" si="473"/>
        <v>9182766.2909207381</v>
      </c>
      <c r="O859" s="60">
        <f t="shared" ca="1" si="473"/>
        <v>6634976.1976664467</v>
      </c>
      <c r="P859" s="60">
        <f t="shared" ca="1" si="473"/>
        <v>1262224.7492359742</v>
      </c>
      <c r="Q859" s="60">
        <f t="shared" ca="1" si="473"/>
        <v>0</v>
      </c>
      <c r="R859" s="60">
        <f t="shared" ca="1" si="473"/>
        <v>0</v>
      </c>
      <c r="S859" s="60">
        <f t="shared" ca="1" si="473"/>
        <v>7897200.9469024204</v>
      </c>
      <c r="T859" s="60">
        <f t="shared" ca="1" si="473"/>
        <v>182568.26892407122</v>
      </c>
      <c r="U859" s="60">
        <f t="shared" ca="1" si="473"/>
        <v>3398443.8707231269</v>
      </c>
      <c r="V859" s="60">
        <f t="shared" ca="1" si="473"/>
        <v>0</v>
      </c>
      <c r="W859" s="60">
        <f t="shared" ca="1" si="473"/>
        <v>0</v>
      </c>
      <c r="X859" s="60">
        <f t="shared" ca="1" si="473"/>
        <v>3581012.1396471979</v>
      </c>
      <c r="Y859" s="60">
        <f t="shared" ca="1" si="473"/>
        <v>1835041.6221598983</v>
      </c>
      <c r="Z859" s="60">
        <f t="shared" ca="1" si="473"/>
        <v>27684.640417492639</v>
      </c>
      <c r="AA859" s="60">
        <f t="shared" ca="1" si="473"/>
        <v>1862726.262577391</v>
      </c>
      <c r="AB859" s="60">
        <f t="shared" ca="1" si="473"/>
        <v>31737.030635123414</v>
      </c>
      <c r="AC859" s="60">
        <f t="shared" ca="1" si="473"/>
        <v>125198.47975514065</v>
      </c>
      <c r="AD859" s="60">
        <f t="shared" ca="1" si="473"/>
        <v>28510.270418385458</v>
      </c>
    </row>
    <row r="860" spans="1:30" hidden="1" outlineLevel="1">
      <c r="E860" s="51"/>
      <c r="F860" s="52">
        <f>F863</f>
        <v>0</v>
      </c>
      <c r="G860" s="55" t="str">
        <f>$G$12</f>
        <v>DISTSEC</v>
      </c>
      <c r="H860" s="60">
        <f t="shared" ref="H860:AD860" ca="1" si="474">H884-H868-H876</f>
        <v>24313762.958012111</v>
      </c>
      <c r="I860" s="60">
        <f t="shared" ca="1" si="474"/>
        <v>15209922.561426692</v>
      </c>
      <c r="J860" s="60">
        <f t="shared" ca="1" si="474"/>
        <v>1418258.5382425042</v>
      </c>
      <c r="K860" s="60">
        <f t="shared" ca="1" si="474"/>
        <v>3854018.5779892202</v>
      </c>
      <c r="L860" s="60">
        <f t="shared" ca="1" si="474"/>
        <v>0</v>
      </c>
      <c r="M860" s="60">
        <f t="shared" ca="1" si="474"/>
        <v>0</v>
      </c>
      <c r="N860" s="60">
        <f t="shared" ca="1" si="474"/>
        <v>3854018.5779892202</v>
      </c>
      <c r="O860" s="60">
        <f t="shared" ca="1" si="474"/>
        <v>2439026.1031149887</v>
      </c>
      <c r="P860" s="60">
        <f t="shared" ca="1" si="474"/>
        <v>0</v>
      </c>
      <c r="Q860" s="60">
        <f t="shared" ca="1" si="474"/>
        <v>0</v>
      </c>
      <c r="R860" s="60">
        <f t="shared" ca="1" si="474"/>
        <v>0</v>
      </c>
      <c r="S860" s="60">
        <f t="shared" ca="1" si="474"/>
        <v>2439026.1031149887</v>
      </c>
      <c r="T860" s="60">
        <f t="shared" ca="1" si="474"/>
        <v>49108.460549622352</v>
      </c>
      <c r="U860" s="60">
        <f t="shared" ca="1" si="474"/>
        <v>0</v>
      </c>
      <c r="V860" s="60">
        <f t="shared" ca="1" si="474"/>
        <v>0</v>
      </c>
      <c r="W860" s="60">
        <f t="shared" ca="1" si="474"/>
        <v>0</v>
      </c>
      <c r="X860" s="60">
        <f t="shared" ca="1" si="474"/>
        <v>49108.460549622352</v>
      </c>
      <c r="Y860" s="60">
        <f t="shared" ca="1" si="474"/>
        <v>815425.34310244885</v>
      </c>
      <c r="Z860" s="60">
        <f t="shared" ca="1" si="474"/>
        <v>0</v>
      </c>
      <c r="AA860" s="60">
        <f t="shared" ca="1" si="474"/>
        <v>815425.34310244885</v>
      </c>
      <c r="AB860" s="60">
        <f t="shared" ca="1" si="474"/>
        <v>11138.166762408962</v>
      </c>
      <c r="AC860" s="60">
        <f t="shared" ca="1" si="474"/>
        <v>440717.06593542901</v>
      </c>
      <c r="AD860" s="60">
        <f t="shared" ca="1" si="474"/>
        <v>76148.140888801237</v>
      </c>
    </row>
    <row r="861" spans="1:30" hidden="1" outlineLevel="1">
      <c r="E861" s="51"/>
      <c r="F861" s="52">
        <f>F863</f>
        <v>0</v>
      </c>
      <c r="G861" s="55" t="str">
        <f>$G$13</f>
        <v>ENERGY</v>
      </c>
      <c r="H861" s="60">
        <f t="shared" ref="H861:AD861" ca="1" si="475">H885-H869-H877</f>
        <v>188649831.75488755</v>
      </c>
      <c r="I861" s="60">
        <f t="shared" ca="1" si="475"/>
        <v>69231494.20515959</v>
      </c>
      <c r="J861" s="60">
        <f t="shared" ca="1" si="475"/>
        <v>4630788.0663046474</v>
      </c>
      <c r="K861" s="60">
        <f t="shared" ca="1" si="475"/>
        <v>15542177.866077991</v>
      </c>
      <c r="L861" s="60">
        <f t="shared" ca="1" si="475"/>
        <v>491704.42166361318</v>
      </c>
      <c r="M861" s="60">
        <f t="shared" ca="1" si="475"/>
        <v>29210.706612685659</v>
      </c>
      <c r="N861" s="60">
        <f t="shared" ca="1" si="475"/>
        <v>16063092.994354291</v>
      </c>
      <c r="O861" s="60">
        <f t="shared" ca="1" si="475"/>
        <v>14229888.099665148</v>
      </c>
      <c r="P861" s="60">
        <f t="shared" ca="1" si="475"/>
        <v>2620590.796688938</v>
      </c>
      <c r="Q861" s="60">
        <f t="shared" ca="1" si="475"/>
        <v>1194259.3369549473</v>
      </c>
      <c r="R861" s="60">
        <f t="shared" ca="1" si="475"/>
        <v>55339.706963394376</v>
      </c>
      <c r="S861" s="60">
        <f t="shared" ca="1" si="475"/>
        <v>18100077.940272428</v>
      </c>
      <c r="T861" s="60">
        <f t="shared" ca="1" si="475"/>
        <v>538587.03177992033</v>
      </c>
      <c r="U861" s="60">
        <f t="shared" ca="1" si="475"/>
        <v>9520789.6517812349</v>
      </c>
      <c r="V861" s="60">
        <f t="shared" ca="1" si="475"/>
        <v>54306245.343951836</v>
      </c>
      <c r="W861" s="60">
        <f t="shared" ca="1" si="475"/>
        <v>10372420.791568359</v>
      </c>
      <c r="X861" s="60">
        <f t="shared" ca="1" si="475"/>
        <v>74738042.819081351</v>
      </c>
      <c r="Y861" s="60">
        <f t="shared" ca="1" si="475"/>
        <v>3851096.897624779</v>
      </c>
      <c r="Z861" s="60">
        <f t="shared" ca="1" si="475"/>
        <v>62422.988151815574</v>
      </c>
      <c r="AA861" s="60">
        <f t="shared" ca="1" si="475"/>
        <v>3913519.8857765947</v>
      </c>
      <c r="AB861" s="60">
        <f t="shared" ca="1" si="475"/>
        <v>70780.362295578976</v>
      </c>
      <c r="AC861" s="60">
        <f t="shared" ca="1" si="475"/>
        <v>1598663.732735784</v>
      </c>
      <c r="AD861" s="60">
        <f t="shared" ca="1" si="475"/>
        <v>303371.74890731327</v>
      </c>
    </row>
    <row r="862" spans="1:30" hidden="1" outlineLevel="1">
      <c r="E862" s="51"/>
      <c r="F862" s="52">
        <f>F863</f>
        <v>0</v>
      </c>
      <c r="G862" s="55" t="str">
        <f>$G$14</f>
        <v>CUSTOMER</v>
      </c>
      <c r="H862" s="60">
        <f t="shared" ref="H862:AD862" ca="1" si="476">H886-H870-H878</f>
        <v>21876838.068084124</v>
      </c>
      <c r="I862" s="60">
        <f t="shared" ca="1" si="476"/>
        <v>10159001.138745369</v>
      </c>
      <c r="J862" s="60">
        <f t="shared" ca="1" si="476"/>
        <v>3108378.4409102639</v>
      </c>
      <c r="K862" s="60">
        <f t="shared" ca="1" si="476"/>
        <v>824769.41561512661</v>
      </c>
      <c r="L862" s="60">
        <f t="shared" ca="1" si="476"/>
        <v>221021.88806893077</v>
      </c>
      <c r="M862" s="60">
        <f t="shared" ca="1" si="476"/>
        <v>69683.689488260279</v>
      </c>
      <c r="N862" s="60">
        <f t="shared" ca="1" si="476"/>
        <v>1115474.9931723177</v>
      </c>
      <c r="O862" s="60">
        <f t="shared" ca="1" si="476"/>
        <v>202306.43168667908</v>
      </c>
      <c r="P862" s="60">
        <f t="shared" ca="1" si="476"/>
        <v>59054.874368465564</v>
      </c>
      <c r="Q862" s="60">
        <f t="shared" ca="1" si="476"/>
        <v>118601.97766427301</v>
      </c>
      <c r="R862" s="60">
        <f t="shared" ca="1" si="476"/>
        <v>19987.531635390398</v>
      </c>
      <c r="S862" s="60">
        <f t="shared" ca="1" si="476"/>
        <v>399950.81535480806</v>
      </c>
      <c r="T862" s="60">
        <f t="shared" ca="1" si="476"/>
        <v>1105.39212299977</v>
      </c>
      <c r="U862" s="60">
        <f t="shared" ca="1" si="476"/>
        <v>30893.076393816889</v>
      </c>
      <c r="V862" s="60">
        <f t="shared" ca="1" si="476"/>
        <v>160994.06136901959</v>
      </c>
      <c r="W862" s="60">
        <f t="shared" ca="1" si="476"/>
        <v>25468.079312765512</v>
      </c>
      <c r="X862" s="60">
        <f t="shared" ca="1" si="476"/>
        <v>218460.60919860177</v>
      </c>
      <c r="Y862" s="60">
        <f t="shared" ca="1" si="476"/>
        <v>51511.387946484188</v>
      </c>
      <c r="Z862" s="60">
        <f t="shared" ca="1" si="476"/>
        <v>820.88692013723471</v>
      </c>
      <c r="AA862" s="60">
        <f t="shared" ca="1" si="476"/>
        <v>52332.274866621425</v>
      </c>
      <c r="AB862" s="60">
        <f t="shared" ca="1" si="476"/>
        <v>1371.3776831655991</v>
      </c>
      <c r="AC862" s="60">
        <f t="shared" ca="1" si="476"/>
        <v>5793650.8162160926</v>
      </c>
      <c r="AD862" s="60">
        <f t="shared" ca="1" si="476"/>
        <v>1028217.6019368817</v>
      </c>
    </row>
    <row r="863" spans="1:30" s="55" customFormat="1" collapsed="1">
      <c r="A863" s="56"/>
      <c r="D863" s="108" t="s">
        <v>443</v>
      </c>
      <c r="E863" s="61">
        <f>492474559</f>
        <v>492474559</v>
      </c>
      <c r="F863" s="58"/>
      <c r="G863" s="55" t="str">
        <f>$G$15</f>
        <v>TOTAL</v>
      </c>
      <c r="H863" s="60">
        <f t="shared" ref="H863:AD863" ca="1" si="477">H887-H871-H879</f>
        <v>492474559</v>
      </c>
      <c r="I863" s="60">
        <f t="shared" ca="1" si="477"/>
        <v>206315598</v>
      </c>
      <c r="J863" s="60">
        <f t="shared" ca="1" si="477"/>
        <v>18639738</v>
      </c>
      <c r="K863" s="60">
        <f t="shared" ca="1" si="477"/>
        <v>51732012</v>
      </c>
      <c r="L863" s="60">
        <f t="shared" ca="1" si="477"/>
        <v>1710717</v>
      </c>
      <c r="M863" s="60">
        <f t="shared" ca="1" si="477"/>
        <v>218852</v>
      </c>
      <c r="N863" s="60">
        <f t="shared" ca="1" si="477"/>
        <v>53661581</v>
      </c>
      <c r="O863" s="60">
        <f t="shared" ca="1" si="477"/>
        <v>40579914</v>
      </c>
      <c r="P863" s="60">
        <f t="shared" ca="1" si="477"/>
        <v>7188006</v>
      </c>
      <c r="Q863" s="60">
        <f t="shared" ca="1" si="477"/>
        <v>2720572</v>
      </c>
      <c r="R863" s="60">
        <f t="shared" ca="1" si="477"/>
        <v>136725</v>
      </c>
      <c r="S863" s="60">
        <f t="shared" ca="1" si="477"/>
        <v>50625217</v>
      </c>
      <c r="T863" s="60">
        <f t="shared" ca="1" si="477"/>
        <v>1237543</v>
      </c>
      <c r="U863" s="60">
        <f t="shared" ca="1" si="477"/>
        <v>21686897</v>
      </c>
      <c r="V863" s="60">
        <f t="shared" ca="1" si="477"/>
        <v>101100727</v>
      </c>
      <c r="W863" s="60">
        <f t="shared" ca="1" si="477"/>
        <v>18067750</v>
      </c>
      <c r="X863" s="60">
        <f t="shared" ca="1" si="477"/>
        <v>142092917</v>
      </c>
      <c r="Y863" s="60">
        <f t="shared" ca="1" si="477"/>
        <v>11381123</v>
      </c>
      <c r="Z863" s="60">
        <f t="shared" ca="1" si="477"/>
        <v>164444</v>
      </c>
      <c r="AA863" s="60">
        <f t="shared" ca="1" si="477"/>
        <v>11545567</v>
      </c>
      <c r="AB863" s="60">
        <f t="shared" ca="1" si="477"/>
        <v>194343</v>
      </c>
      <c r="AC863" s="60">
        <f t="shared" ca="1" si="477"/>
        <v>7962333.9999999991</v>
      </c>
      <c r="AD863" s="60">
        <f t="shared" ca="1" si="477"/>
        <v>1437264</v>
      </c>
    </row>
    <row r="864" spans="1:30" s="55" customFormat="1" hidden="1" outlineLevel="1">
      <c r="A864" s="56"/>
      <c r="B864" s="111"/>
      <c r="E864" s="51"/>
      <c r="F864" s="52" t="str">
        <f>F871</f>
        <v>REVYEC_FXNL</v>
      </c>
      <c r="G864" s="55" t="str">
        <f>$G$8</f>
        <v>PRODUCTION</v>
      </c>
      <c r="H864" s="60">
        <f t="shared" ref="H864:H871" ca="1" si="478">SUBTOTAL(9,I864:AD864)</f>
        <v>-1658285.9260554465</v>
      </c>
      <c r="I864" s="62">
        <f ca="1">VLOOKUP(CONCATENATE($F864," ",$G864),AllocFactorMatrix,(I$4+1),FALSE)*$E871</f>
        <v>-229936.38138322509</v>
      </c>
      <c r="J864" s="62">
        <f ca="1">VLOOKUP(CONCATENATE($F864," ",$G864),AllocFactorMatrix,(J$4+1),FALSE)*$E871</f>
        <v>-22541.572782551604</v>
      </c>
      <c r="K864" s="62">
        <f ca="1">VLOOKUP(CONCATENATE($F864," ",$G864),AllocFactorMatrix,(K$4+1),FALSE)*$E871</f>
        <v>-49602.566274350247</v>
      </c>
      <c r="L864" s="62">
        <f ca="1">VLOOKUP(CONCATENATE($F864," ",$G864),AllocFactorMatrix,(L$4+1),FALSE)*$E871</f>
        <v>-69257.295463402552</v>
      </c>
      <c r="M864" s="62">
        <f ca="1">VLOOKUP(CONCATENATE($F864," ",$G864),AllocFactorMatrix,(M$4+1),FALSE)*$E871</f>
        <v>-24667.811059816395</v>
      </c>
      <c r="N864" s="62">
        <f t="shared" ref="N864:N871" ca="1" si="479">SUBTOTAL(9,K864:M864)</f>
        <v>-143527.67279756919</v>
      </c>
      <c r="O864" s="62">
        <f ca="1">VLOOKUP(CONCATENATE($F864," ",$G864),AllocFactorMatrix,(O$4+1),FALSE)*$E871</f>
        <v>216810.92348262225</v>
      </c>
      <c r="P864" s="62">
        <f ca="1">VLOOKUP(CONCATENATE($F864," ",$G864),AllocFactorMatrix,(P$4+1),FALSE)*$E871</f>
        <v>108827.66413976368</v>
      </c>
      <c r="Q864" s="62">
        <f ca="1">VLOOKUP(CONCATENATE($F864," ",$G864),AllocFactorMatrix,(Q$4+1),FALSE)*$E871</f>
        <v>0</v>
      </c>
      <c r="R864" s="62">
        <f ca="1">VLOOKUP(CONCATENATE($F864," ",$G864),AllocFactorMatrix,(R$4+1),FALSE)*$E871</f>
        <v>0</v>
      </c>
      <c r="S864" s="62">
        <f ca="1">SUBTOTAL(9,O864:R864)</f>
        <v>325638.58762238594</v>
      </c>
      <c r="T864" s="62">
        <f ca="1">VLOOKUP(CONCATENATE($F864," ",$G864),AllocFactorMatrix,(T$4+1),FALSE)*$E871</f>
        <v>0</v>
      </c>
      <c r="U864" s="62">
        <f ca="1">VLOOKUP(CONCATENATE($F864," ",$G864),AllocFactorMatrix,(U$4+1),FALSE)*$E871</f>
        <v>-264071.29760482319</v>
      </c>
      <c r="V864" s="62">
        <f ca="1">VLOOKUP(CONCATENATE($F864," ",$G864),AllocFactorMatrix,(V$4+1),FALSE)*$E871</f>
        <v>-795796.78796164936</v>
      </c>
      <c r="W864" s="62">
        <f ca="1">VLOOKUP(CONCATENATE($F864," ",$G864),AllocFactorMatrix,(W$4+1),FALSE)*$E871</f>
        <v>-509740.03658430214</v>
      </c>
      <c r="X864" s="62">
        <f ca="1">SUBTOTAL(9,T864:W864)</f>
        <v>-1569608.1221507746</v>
      </c>
      <c r="Y864" s="62">
        <f ca="1">VLOOKUP(CONCATENATE($F864," ",$G864),AllocFactorMatrix,(Y$4+1),FALSE)*$E871</f>
        <v>-18310.764563711902</v>
      </c>
      <c r="Z864" s="62">
        <f ca="1">VLOOKUP(CONCATENATE($F864," ",$G864),AllocFactorMatrix,(Z$4+1),FALSE)*$E871</f>
        <v>0</v>
      </c>
      <c r="AA864" s="62">
        <f t="shared" ref="AA864:AA871" ca="1" si="480">SUBTOTAL(9,Y864:Z864)</f>
        <v>-18310.764563711902</v>
      </c>
      <c r="AB864" s="62">
        <f ca="1">VLOOKUP(CONCATENATE($F864," ",$G864),AllocFactorMatrix,(AB$4+1),FALSE)*$E871</f>
        <v>0</v>
      </c>
      <c r="AC864" s="62">
        <f ca="1">VLOOKUP(CONCATENATE($F864," ",$G864),AllocFactorMatrix,(AC$4+1),FALSE)*$E871</f>
        <v>0</v>
      </c>
      <c r="AD864" s="62">
        <f ca="1">VLOOKUP(CONCATENATE($F864," ",$G864),AllocFactorMatrix,(AD$4+1),FALSE)*$E871</f>
        <v>0</v>
      </c>
    </row>
    <row r="865" spans="1:30" s="55" customFormat="1" hidden="1" outlineLevel="1">
      <c r="A865" s="56"/>
      <c r="B865" s="111"/>
      <c r="E865" s="51"/>
      <c r="F865" s="52" t="str">
        <f>F871</f>
        <v>REVYEC_FXNL</v>
      </c>
      <c r="G865" s="55" t="str">
        <f>$G$9</f>
        <v>BULKTRAN</v>
      </c>
      <c r="H865" s="60">
        <f t="shared" ca="1" si="478"/>
        <v>125705.73996795381</v>
      </c>
      <c r="I865" s="62">
        <f ca="1">VLOOKUP(CONCATENATE($F865," ",$G865),AllocFactorMatrix,(I$4+1),FALSE)*$E871</f>
        <v>31581.832864712149</v>
      </c>
      <c r="J865" s="62">
        <f ca="1">VLOOKUP(CONCATENATE($F865," ",$G865),AllocFactorMatrix,(J$4+1),FALSE)*$E871</f>
        <v>-425.59225455803704</v>
      </c>
      <c r="K865" s="62">
        <f ca="1">VLOOKUP(CONCATENATE($F865," ",$G865),AllocFactorMatrix,(K$4+1),FALSE)*$E871</f>
        <v>513.93952071784202</v>
      </c>
      <c r="L865" s="62">
        <f ca="1">VLOOKUP(CONCATENATE($F865," ",$G865),AllocFactorMatrix,(L$4+1),FALSE)*$E871</f>
        <v>1935.0452172554201</v>
      </c>
      <c r="M865" s="62">
        <f ca="1">VLOOKUP(CONCATENATE($F865," ",$G865),AllocFactorMatrix,(M$4+1),FALSE)*$E871</f>
        <v>-6012.6687883119757</v>
      </c>
      <c r="N865" s="62">
        <f t="shared" ca="1" si="479"/>
        <v>-3563.6840503387139</v>
      </c>
      <c r="O865" s="62">
        <f ca="1">VLOOKUP(CONCATENATE($F865," ",$G865),AllocFactorMatrix,(O$4+1),FALSE)*$E871</f>
        <v>-2302.2409892288624</v>
      </c>
      <c r="P865" s="62">
        <f ca="1">VLOOKUP(CONCATENATE($F865," ",$G865),AllocFactorMatrix,(P$4+1),FALSE)*$E871</f>
        <v>192.01177169016174</v>
      </c>
      <c r="Q865" s="62">
        <f ca="1">VLOOKUP(CONCATENATE($F865," ",$G865),AllocFactorMatrix,(Q$4+1),FALSE)*$E871</f>
        <v>0</v>
      </c>
      <c r="R865" s="62">
        <f ca="1">VLOOKUP(CONCATENATE($F865," ",$G865),AllocFactorMatrix,(R$4+1),FALSE)*$E871</f>
        <v>0</v>
      </c>
      <c r="S865" s="62">
        <f t="shared" ref="S865:S871" ca="1" si="481">SUBTOTAL(9,O865:R865)</f>
        <v>-2110.2292175387006</v>
      </c>
      <c r="T865" s="62">
        <f ca="1">VLOOKUP(CONCATENATE($F865," ",$G865),AllocFactorMatrix,(T$4+1),FALSE)*$E871</f>
        <v>0</v>
      </c>
      <c r="U865" s="62">
        <f ca="1">VLOOKUP(CONCATENATE($F865," ",$G865),AllocFactorMatrix,(U$4+1),FALSE)*$E871</f>
        <v>13766.094016405406</v>
      </c>
      <c r="V865" s="62">
        <f ca="1">VLOOKUP(CONCATENATE($F865," ",$G865),AllocFactorMatrix,(V$4+1),FALSE)*$E871</f>
        <v>37223.166821316423</v>
      </c>
      <c r="W865" s="62">
        <f ca="1">VLOOKUP(CONCATENATE($F865," ",$G865),AllocFactorMatrix,(W$4+1),FALSE)*$E871</f>
        <v>48504.08505099632</v>
      </c>
      <c r="X865" s="62">
        <f t="shared" ref="X865:X871" ca="1" si="482">SUBTOTAL(9,T865:W865)</f>
        <v>99493.345888718148</v>
      </c>
      <c r="Y865" s="62">
        <f ca="1">VLOOKUP(CONCATENATE($F865," ",$G865),AllocFactorMatrix,(Y$4+1),FALSE)*$E871</f>
        <v>730.06673695894597</v>
      </c>
      <c r="Z865" s="62">
        <f ca="1">VLOOKUP(CONCATENATE($F865," ",$G865),AllocFactorMatrix,(Z$4+1),FALSE)*$E871</f>
        <v>0</v>
      </c>
      <c r="AA865" s="62">
        <f t="shared" ca="1" si="480"/>
        <v>730.06673695894597</v>
      </c>
      <c r="AB865" s="62">
        <f ca="1">VLOOKUP(CONCATENATE($F865," ",$G865),AllocFactorMatrix,(AB$4+1),FALSE)*$E871</f>
        <v>0</v>
      </c>
      <c r="AC865" s="62">
        <f ca="1">VLOOKUP(CONCATENATE($F865," ",$G865),AllocFactorMatrix,(AC$4+1),FALSE)*$E871</f>
        <v>0</v>
      </c>
      <c r="AD865" s="62">
        <f ca="1">VLOOKUP(CONCATENATE($F865," ",$G865),AllocFactorMatrix,(AD$4+1),FALSE)*$E871</f>
        <v>0</v>
      </c>
    </row>
    <row r="866" spans="1:30" s="55" customFormat="1" hidden="1" outlineLevel="1">
      <c r="A866" s="56"/>
      <c r="B866" s="111"/>
      <c r="E866" s="51"/>
      <c r="F866" s="52" t="str">
        <f>F871</f>
        <v>REVYEC_FXNL</v>
      </c>
      <c r="G866" s="55" t="str">
        <f>$G$10</f>
        <v>SUBTRAN</v>
      </c>
      <c r="H866" s="60">
        <f t="shared" ca="1" si="478"/>
        <v>17830.807877773226</v>
      </c>
      <c r="I866" s="62">
        <f ca="1">VLOOKUP(CONCATENATE($F866," ",$G866),AllocFactorMatrix,(I$4+1),FALSE)*$E871</f>
        <v>6647.6737258728263</v>
      </c>
      <c r="J866" s="62">
        <f ca="1">VLOOKUP(CONCATENATE($F866," ",$G866),AllocFactorMatrix,(J$4+1),FALSE)*$E871</f>
        <v>-78.412275945565554</v>
      </c>
      <c r="K866" s="62">
        <f ca="1">VLOOKUP(CONCATENATE($F866," ",$G866),AllocFactorMatrix,(K$4+1),FALSE)*$E871</f>
        <v>120.41930293302771</v>
      </c>
      <c r="L866" s="62">
        <f ca="1">VLOOKUP(CONCATENATE($F866," ",$G866),AllocFactorMatrix,(L$4+1),FALSE)*$E871</f>
        <v>411.92293779473579</v>
      </c>
      <c r="M866" s="62">
        <f ca="1">VLOOKUP(CONCATENATE($F866," ",$G866),AllocFactorMatrix,(M$4+1),FALSE)*$E871</f>
        <v>-2037.472623580556</v>
      </c>
      <c r="N866" s="62">
        <f t="shared" ca="1" si="479"/>
        <v>-1505.1303828527925</v>
      </c>
      <c r="O866" s="62">
        <f ca="1">VLOOKUP(CONCATENATE($F866," ",$G866),AllocFactorMatrix,(O$4+1),FALSE)*$E871</f>
        <v>-531.8055008789612</v>
      </c>
      <c r="P866" s="62">
        <f ca="1">VLOOKUP(CONCATENATE($F866," ",$G866),AllocFactorMatrix,(P$4+1),FALSE)*$E871</f>
        <v>0.80235334390306379</v>
      </c>
      <c r="Q866" s="62">
        <f ca="1">VLOOKUP(CONCATENATE($F866," ",$G866),AllocFactorMatrix,(Q$4+1),FALSE)*$E871</f>
        <v>0</v>
      </c>
      <c r="R866" s="62">
        <f ca="1">VLOOKUP(CONCATENATE($F866," ",$G866),AllocFactorMatrix,(R$4+1),FALSE)*$E871</f>
        <v>0</v>
      </c>
      <c r="S866" s="62">
        <f t="shared" ca="1" si="481"/>
        <v>-531.00314753505813</v>
      </c>
      <c r="T866" s="62">
        <f ca="1">VLOOKUP(CONCATENATE($F866," ",$G866),AllocFactorMatrix,(T$4+1),FALSE)*$E871</f>
        <v>0</v>
      </c>
      <c r="U866" s="62">
        <f ca="1">VLOOKUP(CONCATENATE($F866," ",$G866),AllocFactorMatrix,(U$4+1),FALSE)*$E871</f>
        <v>2849.2175104467392</v>
      </c>
      <c r="V866" s="62">
        <f ca="1">VLOOKUP(CONCATENATE($F866," ",$G866),AllocFactorMatrix,(V$4+1),FALSE)*$E871</f>
        <v>10181.638530458049</v>
      </c>
      <c r="W866" s="62">
        <f ca="1">VLOOKUP(CONCATENATE($F866," ",$G866),AllocFactorMatrix,(W$4+1),FALSE)*$E871</f>
        <v>0</v>
      </c>
      <c r="X866" s="62">
        <f t="shared" ca="1" si="482"/>
        <v>13030.856040904788</v>
      </c>
      <c r="Y866" s="62">
        <f ca="1">VLOOKUP(CONCATENATE($F866," ",$G866),AllocFactorMatrix,(Y$4+1),FALSE)*$E871</f>
        <v>149.26245249365334</v>
      </c>
      <c r="Z866" s="62">
        <f ca="1">VLOOKUP(CONCATENATE($F866," ",$G866),AllocFactorMatrix,(Z$4+1),FALSE)*$E871</f>
        <v>0</v>
      </c>
      <c r="AA866" s="62">
        <f t="shared" ca="1" si="480"/>
        <v>149.26245249365334</v>
      </c>
      <c r="AB866" s="62">
        <f ca="1">VLOOKUP(CONCATENATE($F866," ",$G866),AllocFactorMatrix,(AB$4+1),FALSE)*$E871</f>
        <v>0</v>
      </c>
      <c r="AC866" s="62">
        <f ca="1">VLOOKUP(CONCATENATE($F866," ",$G866),AllocFactorMatrix,(AC$4+1),FALSE)*$E871</f>
        <v>138.88369134555739</v>
      </c>
      <c r="AD866" s="62">
        <f ca="1">VLOOKUP(CONCATENATE($F866," ",$G866),AllocFactorMatrix,(AD$4+1),FALSE)*$E871</f>
        <v>-21.322226510180347</v>
      </c>
    </row>
    <row r="867" spans="1:30" s="55" customFormat="1" hidden="1" outlineLevel="1">
      <c r="A867" s="56"/>
      <c r="B867" s="111"/>
      <c r="E867" s="51"/>
      <c r="F867" s="52" t="str">
        <f>F871</f>
        <v>REVYEC_FXNL</v>
      </c>
      <c r="G867" s="55" t="str">
        <f>$G$11</f>
        <v>DISTPRI</v>
      </c>
      <c r="H867" s="60">
        <f t="shared" ca="1" si="478"/>
        <v>-105147.43895497979</v>
      </c>
      <c r="I867" s="62">
        <f ca="1">VLOOKUP(CONCATENATE($F867," ",$G867),AllocFactorMatrix,(I$4+1),FALSE)*$E871</f>
        <v>-77094.29036674583</v>
      </c>
      <c r="J867" s="62">
        <f ca="1">VLOOKUP(CONCATENATE($F867," ",$G867),AllocFactorMatrix,(J$4+1),FALSE)*$E871</f>
        <v>-9144.3771178810784</v>
      </c>
      <c r="K867" s="62">
        <f ca="1">VLOOKUP(CONCATENATE($F867," ",$G867),AllocFactorMatrix,(K$4+1),FALSE)*$E871</f>
        <v>-19286.827270418726</v>
      </c>
      <c r="L867" s="62">
        <f ca="1">VLOOKUP(CONCATENATE($F867," ",$G867),AllocFactorMatrix,(L$4+1),FALSE)*$E871</f>
        <v>-25923.994507781506</v>
      </c>
      <c r="M867" s="62">
        <f ca="1">VLOOKUP(CONCATENATE($F867," ",$G867),AllocFactorMatrix,(M$4+1),FALSE)*$E871</f>
        <v>0</v>
      </c>
      <c r="N867" s="62">
        <f t="shared" ca="1" si="479"/>
        <v>-45210.821778200232</v>
      </c>
      <c r="O867" s="62">
        <f ca="1">VLOOKUP(CONCATENATE($F867," ",$G867),AllocFactorMatrix,(O$4+1),FALSE)*$E871</f>
        <v>83153.039946586054</v>
      </c>
      <c r="P867" s="62">
        <f ca="1">VLOOKUP(CONCATENATE($F867," ",$G867),AllocFactorMatrix,(P$4+1),FALSE)*$E871</f>
        <v>42391.435126627439</v>
      </c>
      <c r="Q867" s="62">
        <f ca="1">VLOOKUP(CONCATENATE($F867," ",$G867),AllocFactorMatrix,(Q$4+1),FALSE)*$E871</f>
        <v>0</v>
      </c>
      <c r="R867" s="62">
        <f ca="1">VLOOKUP(CONCATENATE($F867," ",$G867),AllocFactorMatrix,(R$4+1),FALSE)*$E871</f>
        <v>0</v>
      </c>
      <c r="S867" s="62">
        <f t="shared" ca="1" si="481"/>
        <v>125544.47507321349</v>
      </c>
      <c r="T867" s="62">
        <f ca="1">VLOOKUP(CONCATENATE($F867," ",$G867),AllocFactorMatrix,(T$4+1),FALSE)*$E871</f>
        <v>0</v>
      </c>
      <c r="U867" s="62">
        <f ca="1">VLOOKUP(CONCATENATE($F867," ",$G867),AllocFactorMatrix,(U$4+1),FALSE)*$E871</f>
        <v>-96255.852054252391</v>
      </c>
      <c r="V867" s="62">
        <f ca="1">VLOOKUP(CONCATENATE($F867," ",$G867),AllocFactorMatrix,(V$4+1),FALSE)*$E871</f>
        <v>0</v>
      </c>
      <c r="W867" s="62">
        <f ca="1">VLOOKUP(CONCATENATE($F867," ",$G867),AllocFactorMatrix,(W$4+1),FALSE)*$E871</f>
        <v>0</v>
      </c>
      <c r="X867" s="62">
        <f t="shared" ca="1" si="482"/>
        <v>-96255.852054252391</v>
      </c>
      <c r="Y867" s="62">
        <f ca="1">VLOOKUP(CONCATENATE($F867," ",$G867),AllocFactorMatrix,(Y$4+1),FALSE)*$E871</f>
        <v>-6625.329969298492</v>
      </c>
      <c r="Z867" s="62">
        <f ca="1">VLOOKUP(CONCATENATE($F867," ",$G867),AllocFactorMatrix,(Z$4+1),FALSE)*$E871</f>
        <v>0</v>
      </c>
      <c r="AA867" s="62">
        <f t="shared" ca="1" si="480"/>
        <v>-6625.329969298492</v>
      </c>
      <c r="AB867" s="62">
        <f ca="1">VLOOKUP(CONCATENATE($F867," ",$G867),AllocFactorMatrix,(AB$4+1),FALSE)*$E871</f>
        <v>0</v>
      </c>
      <c r="AC867" s="62">
        <f ca="1">VLOOKUP(CONCATENATE($F867," ",$G867),AllocFactorMatrix,(AC$4+1),FALSE)*$E871</f>
        <v>4236.9463972272697</v>
      </c>
      <c r="AD867" s="62">
        <f ca="1">VLOOKUP(CONCATENATE($F867," ",$G867),AllocFactorMatrix,(AD$4+1),FALSE)*$E871</f>
        <v>-598.18913904253623</v>
      </c>
    </row>
    <row r="868" spans="1:30" s="55" customFormat="1" hidden="1" outlineLevel="1">
      <c r="A868" s="56"/>
      <c r="B868" s="111"/>
      <c r="E868" s="51"/>
      <c r="F868" s="52" t="str">
        <f>F871</f>
        <v>REVYEC_FXNL</v>
      </c>
      <c r="G868" s="55" t="str">
        <f>$G$12</f>
        <v>DISTSEC</v>
      </c>
      <c r="H868" s="60">
        <f t="shared" ca="1" si="478"/>
        <v>-8819.6319757991951</v>
      </c>
      <c r="I868" s="62">
        <f ca="1">VLOOKUP(CONCATENATE($F868," ",$G868),AllocFactorMatrix,(I$4+1),FALSE)*$E871</f>
        <v>-36597.039928064776</v>
      </c>
      <c r="J868" s="62">
        <f ca="1">VLOOKUP(CONCATENATE($F868," ",$G868),AllocFactorMatrix,(J$4+1),FALSE)*$E871</f>
        <v>-4814.6141069349223</v>
      </c>
      <c r="K868" s="62">
        <f ca="1">VLOOKUP(CONCATENATE($F868," ",$G868),AllocFactorMatrix,(K$4+1),FALSE)*$E871</f>
        <v>-8348.0621584287528</v>
      </c>
      <c r="L868" s="62">
        <f ca="1">VLOOKUP(CONCATENATE($F868," ",$G868),AllocFactorMatrix,(L$4+1),FALSE)*$E871</f>
        <v>0</v>
      </c>
      <c r="M868" s="62">
        <f ca="1">VLOOKUP(CONCATENATE($F868," ",$G868),AllocFactorMatrix,(M$4+1),FALSE)*$E871</f>
        <v>0</v>
      </c>
      <c r="N868" s="62">
        <f t="shared" ca="1" si="479"/>
        <v>-8348.0621584287528</v>
      </c>
      <c r="O868" s="62">
        <f ca="1">VLOOKUP(CONCATENATE($F868," ",$G868),AllocFactorMatrix,(O$4+1),FALSE)*$E871</f>
        <v>30567.16843301064</v>
      </c>
      <c r="P868" s="62">
        <f ca="1">VLOOKUP(CONCATENATE($F868," ",$G868),AllocFactorMatrix,(P$4+1),FALSE)*$E871</f>
        <v>0</v>
      </c>
      <c r="Q868" s="62">
        <f ca="1">VLOOKUP(CONCATENATE($F868," ",$G868),AllocFactorMatrix,(Q$4+1),FALSE)*$E871</f>
        <v>0</v>
      </c>
      <c r="R868" s="62">
        <f ca="1">VLOOKUP(CONCATENATE($F868," ",$G868),AllocFactorMatrix,(R$4+1),FALSE)*$E871</f>
        <v>0</v>
      </c>
      <c r="S868" s="62">
        <f t="shared" ca="1" si="481"/>
        <v>30567.16843301064</v>
      </c>
      <c r="T868" s="62">
        <f ca="1">VLOOKUP(CONCATENATE($F868," ",$G868),AllocFactorMatrix,(T$4+1),FALSE)*$E871</f>
        <v>0</v>
      </c>
      <c r="U868" s="62">
        <f ca="1">VLOOKUP(CONCATENATE($F868," ",$G868),AllocFactorMatrix,(U$4+1),FALSE)*$E871</f>
        <v>0</v>
      </c>
      <c r="V868" s="62">
        <f ca="1">VLOOKUP(CONCATENATE($F868," ",$G868),AllocFactorMatrix,(V$4+1),FALSE)*$E871</f>
        <v>0</v>
      </c>
      <c r="W868" s="62">
        <f ca="1">VLOOKUP(CONCATENATE($F868," ",$G868),AllocFactorMatrix,(W$4+1),FALSE)*$E871</f>
        <v>0</v>
      </c>
      <c r="X868" s="62">
        <f t="shared" ca="1" si="482"/>
        <v>0</v>
      </c>
      <c r="Y868" s="62">
        <f ca="1">VLOOKUP(CONCATENATE($F868," ",$G868),AllocFactorMatrix,(Y$4+1),FALSE)*$E871</f>
        <v>-2944.0541828273645</v>
      </c>
      <c r="Z868" s="62">
        <f ca="1">VLOOKUP(CONCATENATE($F868," ",$G868),AllocFactorMatrix,(Z$4+1),FALSE)*$E871</f>
        <v>0</v>
      </c>
      <c r="AA868" s="62">
        <f t="shared" ca="1" si="480"/>
        <v>-2944.0541828273645</v>
      </c>
      <c r="AB868" s="62">
        <f ca="1">VLOOKUP(CONCATENATE($F868," ",$G868),AllocFactorMatrix,(AB$4+1),FALSE)*$E871</f>
        <v>0</v>
      </c>
      <c r="AC868" s="62">
        <f ca="1">VLOOKUP(CONCATENATE($F868," ",$G868),AllocFactorMatrix,(AC$4+1),FALSE)*$E871</f>
        <v>14914.674590008495</v>
      </c>
      <c r="AD868" s="62">
        <f ca="1">VLOOKUP(CONCATENATE($F868," ",$G868),AllocFactorMatrix,(AD$4+1),FALSE)*$E871</f>
        <v>-1597.7046225625147</v>
      </c>
    </row>
    <row r="869" spans="1:30" s="55" customFormat="1" hidden="1" outlineLevel="1">
      <c r="A869" s="56"/>
      <c r="B869" s="111"/>
      <c r="E869" s="51"/>
      <c r="F869" s="52" t="str">
        <f>F871</f>
        <v>REVYEC_FXNL</v>
      </c>
      <c r="G869" s="55" t="str">
        <f>$G$13</f>
        <v>ENERGY</v>
      </c>
      <c r="H869" s="60">
        <f t="shared" ca="1" si="478"/>
        <v>-1734438.1011169045</v>
      </c>
      <c r="I869" s="62">
        <f ca="1">VLOOKUP(CONCATENATE($F869," ",$G869),AllocFactorMatrix,(I$4+1),FALSE)*$E871</f>
        <v>-166579.92487952235</v>
      </c>
      <c r="J869" s="62">
        <f ca="1">VLOOKUP(CONCATENATE($F869," ",$G869),AllocFactorMatrix,(J$4+1),FALSE)*$E871</f>
        <v>-15720.305536030557</v>
      </c>
      <c r="K869" s="62">
        <f ca="1">VLOOKUP(CONCATENATE($F869," ",$G869),AllocFactorMatrix,(K$4+1),FALSE)*$E871</f>
        <v>-33665.397371039217</v>
      </c>
      <c r="L869" s="62">
        <f ca="1">VLOOKUP(CONCATENATE($F869," ",$G869),AllocFactorMatrix,(L$4+1),FALSE)*$E871</f>
        <v>-45738.95023700341</v>
      </c>
      <c r="M869" s="62">
        <f ca="1">VLOOKUP(CONCATENATE($F869," ",$G869),AllocFactorMatrix,(M$4+1),FALSE)*$E871</f>
        <v>-7967.1023724609313</v>
      </c>
      <c r="N869" s="62">
        <f t="shared" ca="1" si="479"/>
        <v>-87371.449980503545</v>
      </c>
      <c r="O869" s="62">
        <f ca="1">VLOOKUP(CONCATENATE($F869," ",$G869),AllocFactorMatrix,(O$4+1),FALSE)*$E871</f>
        <v>178336.50315174655</v>
      </c>
      <c r="P869" s="62">
        <f ca="1">VLOOKUP(CONCATENATE($F869," ",$G869),AllocFactorMatrix,(P$4+1),FALSE)*$E871</f>
        <v>88011.746575654848</v>
      </c>
      <c r="Q869" s="62">
        <f ca="1">VLOOKUP(CONCATENATE($F869," ",$G869),AllocFactorMatrix,(Q$4+1),FALSE)*$E871</f>
        <v>0</v>
      </c>
      <c r="R869" s="62">
        <f ca="1">VLOOKUP(CONCATENATE($F869," ",$G869),AllocFactorMatrix,(R$4+1),FALSE)*$E871</f>
        <v>0</v>
      </c>
      <c r="S869" s="62">
        <f t="shared" ca="1" si="481"/>
        <v>266348.24972740142</v>
      </c>
      <c r="T869" s="62">
        <f ca="1">VLOOKUP(CONCATENATE($F869," ",$G869),AllocFactorMatrix,(T$4+1),FALSE)*$E871</f>
        <v>0</v>
      </c>
      <c r="U869" s="62">
        <f ca="1">VLOOKUP(CONCATENATE($F869," ",$G869),AllocFactorMatrix,(U$4+1),FALSE)*$E871</f>
        <v>-269662.16157235269</v>
      </c>
      <c r="V869" s="62">
        <f ca="1">VLOOKUP(CONCATENATE($F869," ",$G869),AllocFactorMatrix,(V$4+1),FALSE)*$E871</f>
        <v>-871527.32333267888</v>
      </c>
      <c r="W869" s="62">
        <f ca="1">VLOOKUP(CONCATENATE($F869," ",$G869),AllocFactorMatrix,(W$4+1),FALSE)*$E871</f>
        <v>-623757.49612203008</v>
      </c>
      <c r="X869" s="62">
        <f t="shared" ca="1" si="482"/>
        <v>-1764946.9810270616</v>
      </c>
      <c r="Y869" s="62">
        <f ca="1">VLOOKUP(CONCATENATE($F869," ",$G869),AllocFactorMatrix,(Y$4+1),FALSE)*$E871</f>
        <v>-13904.201072275537</v>
      </c>
      <c r="Z869" s="62">
        <f ca="1">VLOOKUP(CONCATENATE($F869," ",$G869),AllocFactorMatrix,(Z$4+1),FALSE)*$E871</f>
        <v>0</v>
      </c>
      <c r="AA869" s="62">
        <f t="shared" ca="1" si="480"/>
        <v>-13904.201072275537</v>
      </c>
      <c r="AB869" s="62">
        <f ca="1">VLOOKUP(CONCATENATE($F869," ",$G869),AllocFactorMatrix,(AB$4+1),FALSE)*$E871</f>
        <v>0</v>
      </c>
      <c r="AC869" s="62">
        <f ca="1">VLOOKUP(CONCATENATE($F869," ",$G869),AllocFactorMatrix,(AC$4+1),FALSE)*$E871</f>
        <v>54101.715580253775</v>
      </c>
      <c r="AD869" s="62">
        <f ca="1">VLOOKUP(CONCATENATE($F869," ",$G869),AllocFactorMatrix,(AD$4+1),FALSE)*$E871</f>
        <v>-6365.2039291660667</v>
      </c>
    </row>
    <row r="870" spans="1:30" s="55" customFormat="1" hidden="1" outlineLevel="1">
      <c r="A870" s="56"/>
      <c r="B870" s="111"/>
      <c r="E870" s="51"/>
      <c r="F870" s="52" t="str">
        <f>F871</f>
        <v>REVYEC_FXNL</v>
      </c>
      <c r="G870" s="55" t="str">
        <f>$G$14</f>
        <v>CUSTOMER</v>
      </c>
      <c r="H870" s="60">
        <f t="shared" ca="1" si="478"/>
        <v>97488.550257402545</v>
      </c>
      <c r="I870" s="62">
        <f ca="1">VLOOKUP(CONCATENATE($F870," ",$G870),AllocFactorMatrix,(I$4+1),FALSE)*$E871</f>
        <v>-24443.870033027037</v>
      </c>
      <c r="J870" s="62">
        <f ca="1">VLOOKUP(CONCATENATE($F870," ",$G870),AllocFactorMatrix,(J$4+1),FALSE)*$E871</f>
        <v>-10552.125926098252</v>
      </c>
      <c r="K870" s="62">
        <f ca="1">VLOOKUP(CONCATENATE($F870," ",$G870),AllocFactorMatrix,(K$4+1),FALSE)*$E871</f>
        <v>-1786.5057494139799</v>
      </c>
      <c r="L870" s="62">
        <f ca="1">VLOOKUP(CONCATENATE($F870," ",$G870),AllocFactorMatrix,(L$4+1),FALSE)*$E871</f>
        <v>-20559.727946862728</v>
      </c>
      <c r="M870" s="62">
        <f ca="1">VLOOKUP(CONCATENATE($F870," ",$G870),AllocFactorMatrix,(M$4+1),FALSE)*$E871</f>
        <v>-19005.945155830173</v>
      </c>
      <c r="N870" s="62">
        <f t="shared" ca="1" si="479"/>
        <v>-41352.178852106881</v>
      </c>
      <c r="O870" s="62">
        <f ca="1">VLOOKUP(CONCATENATE($F870," ",$G870),AllocFactorMatrix,(O$4+1),FALSE)*$E871</f>
        <v>2535.4114761421788</v>
      </c>
      <c r="P870" s="62">
        <f ca="1">VLOOKUP(CONCATENATE($F870," ",$G870),AllocFactorMatrix,(P$4+1),FALSE)*$E871</f>
        <v>1983.3400329198621</v>
      </c>
      <c r="Q870" s="62">
        <f ca="1">VLOOKUP(CONCATENATE($F870," ",$G870),AllocFactorMatrix,(Q$4+1),FALSE)*$E871</f>
        <v>0</v>
      </c>
      <c r="R870" s="62">
        <f ca="1">VLOOKUP(CONCATENATE($F870," ",$G870),AllocFactorMatrix,(R$4+1),FALSE)*$E871</f>
        <v>0</v>
      </c>
      <c r="S870" s="62">
        <f t="shared" ca="1" si="481"/>
        <v>4518.7515090620409</v>
      </c>
      <c r="T870" s="62">
        <f ca="1">VLOOKUP(CONCATENATE($F870," ",$G870),AllocFactorMatrix,(T$4+1),FALSE)*$E871</f>
        <v>0</v>
      </c>
      <c r="U870" s="62">
        <f ca="1">VLOOKUP(CONCATENATE($F870," ",$G870),AllocFactorMatrix,(U$4+1),FALSE)*$E871</f>
        <v>-875.0002954238048</v>
      </c>
      <c r="V870" s="62">
        <f ca="1">VLOOKUP(CONCATENATE($F870," ",$G870),AllocFactorMatrix,(V$4+1),FALSE)*$E871</f>
        <v>-2583.6940574464757</v>
      </c>
      <c r="W870" s="62">
        <f ca="1">VLOOKUP(CONCATENATE($F870," ",$G870),AllocFactorMatrix,(W$4+1),FALSE)*$E871</f>
        <v>-1531.5523446639766</v>
      </c>
      <c r="X870" s="62">
        <f t="shared" ca="1" si="482"/>
        <v>-4990.2466975342568</v>
      </c>
      <c r="Y870" s="62">
        <f ca="1">VLOOKUP(CONCATENATE($F870," ",$G870),AllocFactorMatrix,(Y$4+1),FALSE)*$E871</f>
        <v>-185.97940133930385</v>
      </c>
      <c r="Z870" s="62">
        <f ca="1">VLOOKUP(CONCATENATE($F870," ",$G870),AllocFactorMatrix,(Z$4+1),FALSE)*$E871</f>
        <v>0</v>
      </c>
      <c r="AA870" s="62">
        <f t="shared" ca="1" si="480"/>
        <v>-185.97940133930385</v>
      </c>
      <c r="AB870" s="62">
        <f ca="1">VLOOKUP(CONCATENATE($F870," ",$G870),AllocFactorMatrix,(AB$4+1),FALSE)*$E871</f>
        <v>0</v>
      </c>
      <c r="AC870" s="62">
        <f ca="1">VLOOKUP(CONCATENATE($F870," ",$G870),AllocFactorMatrix,(AC$4+1),FALSE)*$E871</f>
        <v>196067.77974116491</v>
      </c>
      <c r="AD870" s="62">
        <f ca="1">VLOOKUP(CONCATENATE($F870," ",$G870),AllocFactorMatrix,(AD$4+1),FALSE)*$E871</f>
        <v>-21573.580082718694</v>
      </c>
    </row>
    <row r="871" spans="1:30" s="55" customFormat="1" collapsed="1">
      <c r="A871" s="56"/>
      <c r="D871" s="108" t="s">
        <v>672</v>
      </c>
      <c r="E871" s="61">
        <v>-3265666</v>
      </c>
      <c r="F871" s="96" t="s">
        <v>376</v>
      </c>
      <c r="G871" s="55" t="str">
        <f>$G$15</f>
        <v>TOTAL</v>
      </c>
      <c r="H871" s="60">
        <f t="shared" ca="1" si="478"/>
        <v>-3265666</v>
      </c>
      <c r="I871" s="62">
        <f ca="1">VLOOKUP(CONCATENATE($F871," ",$G871),AllocFactorMatrix,(I$4+1),FALSE)*$E871</f>
        <v>-496421.99999999994</v>
      </c>
      <c r="J871" s="62">
        <f ca="1">VLOOKUP(CONCATENATE($F871," ",$G871),AllocFactorMatrix,(J$4+1),FALSE)*$E871</f>
        <v>-63277</v>
      </c>
      <c r="K871" s="62">
        <f ca="1">VLOOKUP(CONCATENATE($F871," ",$G871),AllocFactorMatrix,(K$4+1),FALSE)*$E871</f>
        <v>-112054.99999999999</v>
      </c>
      <c r="L871" s="62">
        <f ca="1">VLOOKUP(CONCATENATE($F871," ",$G871),AllocFactorMatrix,(L$4+1),FALSE)*$E871</f>
        <v>-159133</v>
      </c>
      <c r="M871" s="62">
        <f ca="1">VLOOKUP(CONCATENATE($F871," ",$G871),AllocFactorMatrix,(M$4+1),FALSE)*$E871</f>
        <v>-59691.000000000007</v>
      </c>
      <c r="N871" s="62">
        <f t="shared" ca="1" si="479"/>
        <v>-330879</v>
      </c>
      <c r="O871" s="62">
        <f ca="1">VLOOKUP(CONCATENATE($F871," ",$G871),AllocFactorMatrix,(O$4+1),FALSE)*$E871</f>
        <v>508569</v>
      </c>
      <c r="P871" s="62">
        <f ca="1">VLOOKUP(CONCATENATE($F871," ",$G871),AllocFactorMatrix,(P$4+1),FALSE)*$E871</f>
        <v>241407</v>
      </c>
      <c r="Q871" s="62">
        <f ca="1">VLOOKUP(CONCATENATE($F871," ",$G871),AllocFactorMatrix,(Q$4+1),FALSE)*$E871</f>
        <v>0</v>
      </c>
      <c r="R871" s="62">
        <f ca="1">VLOOKUP(CONCATENATE($F871," ",$G871),AllocFactorMatrix,(R$4+1),FALSE)*$E871</f>
        <v>0</v>
      </c>
      <c r="S871" s="62">
        <f t="shared" ca="1" si="481"/>
        <v>749976</v>
      </c>
      <c r="T871" s="62">
        <f ca="1">VLOOKUP(CONCATENATE($F871," ",$G871),AllocFactorMatrix,(T$4+1),FALSE)*$E871</f>
        <v>0</v>
      </c>
      <c r="U871" s="62">
        <f ca="1">VLOOKUP(CONCATENATE($F871," ",$G871),AllocFactorMatrix,(U$4+1),FALSE)*$E871</f>
        <v>-614249</v>
      </c>
      <c r="V871" s="62">
        <f ca="1">VLOOKUP(CONCATENATE($F871," ",$G871),AllocFactorMatrix,(V$4+1),FALSE)*$E871</f>
        <v>-1622503.0000000002</v>
      </c>
      <c r="W871" s="62">
        <f ca="1">VLOOKUP(CONCATENATE($F871," ",$G871),AllocFactorMatrix,(W$4+1),FALSE)*$E871</f>
        <v>-1086525</v>
      </c>
      <c r="X871" s="62">
        <f t="shared" ca="1" si="482"/>
        <v>-3323277</v>
      </c>
      <c r="Y871" s="62">
        <f ca="1">VLOOKUP(CONCATENATE($F871," ",$G871),AllocFactorMatrix,(Y$4+1),FALSE)*$E871</f>
        <v>-41091.000000000007</v>
      </c>
      <c r="Z871" s="62">
        <f ca="1">VLOOKUP(CONCATENATE($F871," ",$G871),AllocFactorMatrix,(Z$4+1),FALSE)*$E871</f>
        <v>0</v>
      </c>
      <c r="AA871" s="62">
        <f t="shared" ca="1" si="480"/>
        <v>-41091.000000000007</v>
      </c>
      <c r="AB871" s="62">
        <f ca="1">VLOOKUP(CONCATENATE($F871," ",$G871),AllocFactorMatrix,(AB$4+1),FALSE)*$E871</f>
        <v>0</v>
      </c>
      <c r="AC871" s="62">
        <f ca="1">VLOOKUP(CONCATENATE($F871," ",$G871),AllocFactorMatrix,(AC$4+1),FALSE)*$E871</f>
        <v>269460</v>
      </c>
      <c r="AD871" s="62">
        <f ca="1">VLOOKUP(CONCATENATE($F871," ",$G871),AllocFactorMatrix,(AD$4+1),FALSE)*$E871</f>
        <v>-30155.999999999996</v>
      </c>
    </row>
    <row r="872" spans="1:30" s="55" customFormat="1" hidden="1" outlineLevel="1">
      <c r="A872" s="56"/>
      <c r="B872" s="111"/>
      <c r="E872" s="51"/>
      <c r="F872" s="52" t="str">
        <f>F879</f>
        <v>WEATHER_FXNL</v>
      </c>
      <c r="G872" s="55" t="str">
        <f>$G$8</f>
        <v>PRODUCTION</v>
      </c>
      <c r="H872" s="60">
        <f t="shared" ref="H872:H879" ca="1" si="483">SUBTOTAL(9,I872:AD872)</f>
        <v>4597417.7338915588</v>
      </c>
      <c r="I872" s="62">
        <f ca="1">VLOOKUP(CONCATENATE($F872," ",$G872),AllocFactorMatrix,(I$4+1),FALSE)*$E879</f>
        <v>4597417.7338915588</v>
      </c>
      <c r="J872" s="62">
        <f ca="1">VLOOKUP(CONCATENATE($F872," ",$G872),AllocFactorMatrix,(J$4+1),FALSE)*$E879</f>
        <v>0</v>
      </c>
      <c r="K872" s="62">
        <f ca="1">VLOOKUP(CONCATENATE($F872," ",$G872),AllocFactorMatrix,(K$4+1),FALSE)*$E879</f>
        <v>0</v>
      </c>
      <c r="L872" s="62">
        <f ca="1">VLOOKUP(CONCATENATE($F872," ",$G872),AllocFactorMatrix,(L$4+1),FALSE)*$E879</f>
        <v>0</v>
      </c>
      <c r="M872" s="62">
        <f ca="1">VLOOKUP(CONCATENATE($F872," ",$G872),AllocFactorMatrix,(M$4+1),FALSE)*$E879</f>
        <v>0</v>
      </c>
      <c r="N872" s="62">
        <f t="shared" ref="N872:N879" ca="1" si="484">SUBTOTAL(9,K872:M872)</f>
        <v>0</v>
      </c>
      <c r="O872" s="62">
        <f ca="1">VLOOKUP(CONCATENATE($F872," ",$G872),AllocFactorMatrix,(O$4+1),FALSE)*$E879</f>
        <v>0</v>
      </c>
      <c r="P872" s="62">
        <f ca="1">VLOOKUP(CONCATENATE($F872," ",$G872),AllocFactorMatrix,(P$4+1),FALSE)*$E879</f>
        <v>0</v>
      </c>
      <c r="Q872" s="62">
        <f ca="1">VLOOKUP(CONCATENATE($F872," ",$G872),AllocFactorMatrix,(Q$4+1),FALSE)*$E879</f>
        <v>0</v>
      </c>
      <c r="R872" s="62">
        <f t="shared" ref="R872" ca="1" si="485">VLOOKUP(CONCATENATE($F872," ",$G872),AllocFactorMatrix,(R$4+1),FALSE)*$E879</f>
        <v>0</v>
      </c>
      <c r="S872" s="62">
        <f ca="1">SUBTOTAL(9,O872:R872)</f>
        <v>0</v>
      </c>
      <c r="T872" s="62">
        <f ca="1">VLOOKUP(CONCATENATE($F872," ",$G872),AllocFactorMatrix,(T$4+1),FALSE)*$E879</f>
        <v>0</v>
      </c>
      <c r="U872" s="62">
        <f ca="1">VLOOKUP(CONCATENATE($F872," ",$G872),AllocFactorMatrix,(U$4+1),FALSE)*$E879</f>
        <v>0</v>
      </c>
      <c r="V872" s="62">
        <f ca="1">VLOOKUP(CONCATENATE($F872," ",$G872),AllocFactorMatrix,(V$4+1),FALSE)*$E879</f>
        <v>0</v>
      </c>
      <c r="W872" s="62">
        <f ca="1">VLOOKUP(CONCATENATE($F872," ",$G872),AllocFactorMatrix,(W$4+1),FALSE)*$E879</f>
        <v>0</v>
      </c>
      <c r="X872" s="62">
        <f ca="1">SUBTOTAL(9,T872:W872)</f>
        <v>0</v>
      </c>
      <c r="Y872" s="62">
        <f ca="1">VLOOKUP(CONCATENATE($F872," ",$G872),AllocFactorMatrix,(Y$4+1),FALSE)*$E879</f>
        <v>0</v>
      </c>
      <c r="Z872" s="62">
        <f ca="1">VLOOKUP(CONCATENATE($F872," ",$G872),AllocFactorMatrix,(Z$4+1),FALSE)*$E879</f>
        <v>0</v>
      </c>
      <c r="AA872" s="62">
        <f t="shared" ref="AA872:AA879" ca="1" si="486">SUBTOTAL(9,Y872:Z872)</f>
        <v>0</v>
      </c>
      <c r="AB872" s="62">
        <f ca="1">VLOOKUP(CONCATENATE($F872," ",$G872),AllocFactorMatrix,(AB$4+1),FALSE)*$E879</f>
        <v>0</v>
      </c>
      <c r="AC872" s="62">
        <f ca="1">VLOOKUP(CONCATENATE($F872," ",$G872),AllocFactorMatrix,(AC$4+1),FALSE)*$E879</f>
        <v>0</v>
      </c>
      <c r="AD872" s="62">
        <f ca="1">VLOOKUP(CONCATENATE($F872," ",$G872),AllocFactorMatrix,(AD$4+1),FALSE)*$E879</f>
        <v>0</v>
      </c>
    </row>
    <row r="873" spans="1:30" s="55" customFormat="1" hidden="1" outlineLevel="1">
      <c r="A873" s="56"/>
      <c r="B873" s="111"/>
      <c r="E873" s="51"/>
      <c r="F873" s="52" t="str">
        <f>F879</f>
        <v>WEATHER_FXNL</v>
      </c>
      <c r="G873" s="55" t="str">
        <f>$G$9</f>
        <v>BULKTRAN</v>
      </c>
      <c r="H873" s="60">
        <f t="shared" ca="1" si="483"/>
        <v>-631456.74298073282</v>
      </c>
      <c r="I873" s="62">
        <f ca="1">VLOOKUP(CONCATENATE($F873," ",$G873),AllocFactorMatrix,(I$4+1),FALSE)*$E879</f>
        <v>-631456.74298073282</v>
      </c>
      <c r="J873" s="62">
        <f ca="1">VLOOKUP(CONCATENATE($F873," ",$G873),AllocFactorMatrix,(J$4+1),FALSE)*$E879</f>
        <v>0</v>
      </c>
      <c r="K873" s="62">
        <f ca="1">VLOOKUP(CONCATENATE($F873," ",$G873),AllocFactorMatrix,(K$4+1),FALSE)*$E879</f>
        <v>0</v>
      </c>
      <c r="L873" s="62">
        <f ca="1">VLOOKUP(CONCATENATE($F873," ",$G873),AllocFactorMatrix,(L$4+1),FALSE)*$E879</f>
        <v>0</v>
      </c>
      <c r="M873" s="62">
        <f ca="1">VLOOKUP(CONCATENATE($F873," ",$G873),AllocFactorMatrix,(M$4+1),FALSE)*$E879</f>
        <v>0</v>
      </c>
      <c r="N873" s="62">
        <f t="shared" ca="1" si="484"/>
        <v>0</v>
      </c>
      <c r="O873" s="62">
        <f ca="1">VLOOKUP(CONCATENATE($F873," ",$G873),AllocFactorMatrix,(O$4+1),FALSE)*$E879</f>
        <v>0</v>
      </c>
      <c r="P873" s="62">
        <f ca="1">VLOOKUP(CONCATENATE($F873," ",$G873),AllocFactorMatrix,(P$4+1),FALSE)*$E879</f>
        <v>0</v>
      </c>
      <c r="Q873" s="62">
        <f ca="1">VLOOKUP(CONCATENATE($F873," ",$G873),AllocFactorMatrix,(Q$4+1),FALSE)*$E879</f>
        <v>0</v>
      </c>
      <c r="R873" s="62">
        <f ca="1">VLOOKUP(CONCATENATE($F873," ",$G873),AllocFactorMatrix,(R$4+1),FALSE)*$E879</f>
        <v>0</v>
      </c>
      <c r="S873" s="62">
        <f t="shared" ref="S873:S879" ca="1" si="487">SUBTOTAL(9,O873:R873)</f>
        <v>0</v>
      </c>
      <c r="T873" s="62">
        <f ca="1">VLOOKUP(CONCATENATE($F873," ",$G873),AllocFactorMatrix,(T$4+1),FALSE)*$E879</f>
        <v>0</v>
      </c>
      <c r="U873" s="62">
        <f ca="1">VLOOKUP(CONCATENATE($F873," ",$G873),AllocFactorMatrix,(U$4+1),FALSE)*$E879</f>
        <v>0</v>
      </c>
      <c r="V873" s="62">
        <f ca="1">VLOOKUP(CONCATENATE($F873," ",$G873),AllocFactorMatrix,(V$4+1),FALSE)*$E879</f>
        <v>0</v>
      </c>
      <c r="W873" s="62">
        <f ca="1">VLOOKUP(CONCATENATE($F873," ",$G873),AllocFactorMatrix,(W$4+1),FALSE)*$E879</f>
        <v>0</v>
      </c>
      <c r="X873" s="62">
        <f t="shared" ref="X873:X879" ca="1" si="488">SUBTOTAL(9,T873:W873)</f>
        <v>0</v>
      </c>
      <c r="Y873" s="62">
        <f ca="1">VLOOKUP(CONCATENATE($F873," ",$G873),AllocFactorMatrix,(Y$4+1),FALSE)*$E879</f>
        <v>0</v>
      </c>
      <c r="Z873" s="62">
        <f ca="1">VLOOKUP(CONCATENATE($F873," ",$G873),AllocFactorMatrix,(Z$4+1),FALSE)*$E879</f>
        <v>0</v>
      </c>
      <c r="AA873" s="62">
        <f t="shared" ca="1" si="486"/>
        <v>0</v>
      </c>
      <c r="AB873" s="62">
        <f ca="1">VLOOKUP(CONCATENATE($F873," ",$G873),AllocFactorMatrix,(AB$4+1),FALSE)*$E879</f>
        <v>0</v>
      </c>
      <c r="AC873" s="62">
        <f ca="1">VLOOKUP(CONCATENATE($F873," ",$G873),AllocFactorMatrix,(AC$4+1),FALSE)*$E879</f>
        <v>0</v>
      </c>
      <c r="AD873" s="62">
        <f ca="1">VLOOKUP(CONCATENATE($F873," ",$G873),AllocFactorMatrix,(AD$4+1),FALSE)*$E879</f>
        <v>0</v>
      </c>
    </row>
    <row r="874" spans="1:30" s="55" customFormat="1" hidden="1" outlineLevel="1">
      <c r="A874" s="56"/>
      <c r="B874" s="111"/>
      <c r="E874" s="51"/>
      <c r="F874" s="52" t="str">
        <f>F879</f>
        <v>WEATHER_FXNL</v>
      </c>
      <c r="G874" s="55" t="str">
        <f>$G$10</f>
        <v>SUBTRAN</v>
      </c>
      <c r="H874" s="60">
        <f t="shared" ca="1" si="483"/>
        <v>-132915.60427541091</v>
      </c>
      <c r="I874" s="62">
        <f ca="1">VLOOKUP(CONCATENATE($F874," ",$G874),AllocFactorMatrix,(I$4+1),FALSE)*$E879</f>
        <v>-132915.60427541091</v>
      </c>
      <c r="J874" s="62">
        <f ca="1">VLOOKUP(CONCATENATE($F874," ",$G874),AllocFactorMatrix,(J$4+1),FALSE)*$E879</f>
        <v>0</v>
      </c>
      <c r="K874" s="62">
        <f ca="1">VLOOKUP(CONCATENATE($F874," ",$G874),AllocFactorMatrix,(K$4+1),FALSE)*$E879</f>
        <v>0</v>
      </c>
      <c r="L874" s="62">
        <f ca="1">VLOOKUP(CONCATENATE($F874," ",$G874),AllocFactorMatrix,(L$4+1),FALSE)*$E879</f>
        <v>0</v>
      </c>
      <c r="M874" s="62">
        <f ca="1">VLOOKUP(CONCATENATE($F874," ",$G874),AllocFactorMatrix,(M$4+1),FALSE)*$E879</f>
        <v>0</v>
      </c>
      <c r="N874" s="62">
        <f t="shared" ca="1" si="484"/>
        <v>0</v>
      </c>
      <c r="O874" s="62">
        <f ca="1">VLOOKUP(CONCATENATE($F874," ",$G874),AllocFactorMatrix,(O$4+1),FALSE)*$E879</f>
        <v>0</v>
      </c>
      <c r="P874" s="62">
        <f ca="1">VLOOKUP(CONCATENATE($F874," ",$G874),AllocFactorMatrix,(P$4+1),FALSE)*$E879</f>
        <v>0</v>
      </c>
      <c r="Q874" s="62">
        <f ca="1">VLOOKUP(CONCATENATE($F874," ",$G874),AllocFactorMatrix,(Q$4+1),FALSE)*$E879</f>
        <v>0</v>
      </c>
      <c r="R874" s="62">
        <f ca="1">VLOOKUP(CONCATENATE($F874," ",$G874),AllocFactorMatrix,(R$4+1),FALSE)*$E879</f>
        <v>0</v>
      </c>
      <c r="S874" s="62">
        <f t="shared" ca="1" si="487"/>
        <v>0</v>
      </c>
      <c r="T874" s="62">
        <f ca="1">VLOOKUP(CONCATENATE($F874," ",$G874),AllocFactorMatrix,(T$4+1),FALSE)*$E879</f>
        <v>0</v>
      </c>
      <c r="U874" s="62">
        <f ca="1">VLOOKUP(CONCATENATE($F874," ",$G874),AllocFactorMatrix,(U$4+1),FALSE)*$E879</f>
        <v>0</v>
      </c>
      <c r="V874" s="62">
        <f ca="1">VLOOKUP(CONCATENATE($F874," ",$G874),AllocFactorMatrix,(V$4+1),FALSE)*$E879</f>
        <v>0</v>
      </c>
      <c r="W874" s="62">
        <f ca="1">VLOOKUP(CONCATENATE($F874," ",$G874),AllocFactorMatrix,(W$4+1),FALSE)*$E879</f>
        <v>0</v>
      </c>
      <c r="X874" s="62">
        <f t="shared" ca="1" si="488"/>
        <v>0</v>
      </c>
      <c r="Y874" s="62">
        <f ca="1">VLOOKUP(CONCATENATE($F874," ",$G874),AllocFactorMatrix,(Y$4+1),FALSE)*$E879</f>
        <v>0</v>
      </c>
      <c r="Z874" s="62">
        <f ca="1">VLOOKUP(CONCATENATE($F874," ",$G874),AllocFactorMatrix,(Z$4+1),FALSE)*$E879</f>
        <v>0</v>
      </c>
      <c r="AA874" s="62">
        <f t="shared" ca="1" si="486"/>
        <v>0</v>
      </c>
      <c r="AB874" s="62">
        <f ca="1">VLOOKUP(CONCATENATE($F874," ",$G874),AllocFactorMatrix,(AB$4+1),FALSE)*$E879</f>
        <v>0</v>
      </c>
      <c r="AC874" s="62">
        <f ca="1">VLOOKUP(CONCATENATE($F874," ",$G874),AllocFactorMatrix,(AC$4+1),FALSE)*$E879</f>
        <v>0</v>
      </c>
      <c r="AD874" s="62">
        <f ca="1">VLOOKUP(CONCATENATE($F874," ",$G874),AllocFactorMatrix,(AD$4+1),FALSE)*$E879</f>
        <v>0</v>
      </c>
    </row>
    <row r="875" spans="1:30" s="55" customFormat="1" hidden="1" outlineLevel="1">
      <c r="A875" s="56"/>
      <c r="B875" s="111"/>
      <c r="E875" s="51"/>
      <c r="F875" s="52" t="str">
        <f>F879</f>
        <v>WEATHER_FXNL</v>
      </c>
      <c r="G875" s="55" t="str">
        <f>$G$11</f>
        <v>DISTPRI</v>
      </c>
      <c r="H875" s="60">
        <f t="shared" ca="1" si="483"/>
        <v>1541446.6191982965</v>
      </c>
      <c r="I875" s="62">
        <f ca="1">VLOOKUP(CONCATENATE($F875," ",$G875),AllocFactorMatrix,(I$4+1),FALSE)*$E879</f>
        <v>1541446.6191982965</v>
      </c>
      <c r="J875" s="62">
        <f ca="1">VLOOKUP(CONCATENATE($F875," ",$G875),AllocFactorMatrix,(J$4+1),FALSE)*$E879</f>
        <v>0</v>
      </c>
      <c r="K875" s="62">
        <f ca="1">VLOOKUP(CONCATENATE($F875," ",$G875),AllocFactorMatrix,(K$4+1),FALSE)*$E879</f>
        <v>0</v>
      </c>
      <c r="L875" s="62">
        <f ca="1">VLOOKUP(CONCATENATE($F875," ",$G875),AllocFactorMatrix,(L$4+1),FALSE)*$E879</f>
        <v>0</v>
      </c>
      <c r="M875" s="62">
        <f ca="1">VLOOKUP(CONCATENATE($F875," ",$G875),AllocFactorMatrix,(M$4+1),FALSE)*$E879</f>
        <v>0</v>
      </c>
      <c r="N875" s="62">
        <f t="shared" ca="1" si="484"/>
        <v>0</v>
      </c>
      <c r="O875" s="62">
        <f ca="1">VLOOKUP(CONCATENATE($F875," ",$G875),AllocFactorMatrix,(O$4+1),FALSE)*$E879</f>
        <v>0</v>
      </c>
      <c r="P875" s="62">
        <f ca="1">VLOOKUP(CONCATENATE($F875," ",$G875),AllocFactorMatrix,(P$4+1),FALSE)*$E879</f>
        <v>0</v>
      </c>
      <c r="Q875" s="62">
        <f ca="1">VLOOKUP(CONCATENATE($F875," ",$G875),AllocFactorMatrix,(Q$4+1),FALSE)*$E879</f>
        <v>0</v>
      </c>
      <c r="R875" s="62">
        <f ca="1">VLOOKUP(CONCATENATE($F875," ",$G875),AllocFactorMatrix,(R$4+1),FALSE)*$E879</f>
        <v>0</v>
      </c>
      <c r="S875" s="62">
        <f t="shared" ca="1" si="487"/>
        <v>0</v>
      </c>
      <c r="T875" s="62">
        <f ca="1">VLOOKUP(CONCATENATE($F875," ",$G875),AllocFactorMatrix,(T$4+1),FALSE)*$E879</f>
        <v>0</v>
      </c>
      <c r="U875" s="62">
        <f ca="1">VLOOKUP(CONCATENATE($F875," ",$G875),AllocFactorMatrix,(U$4+1),FALSE)*$E879</f>
        <v>0</v>
      </c>
      <c r="V875" s="62">
        <f ca="1">VLOOKUP(CONCATENATE($F875," ",$G875),AllocFactorMatrix,(V$4+1),FALSE)*$E879</f>
        <v>0</v>
      </c>
      <c r="W875" s="62">
        <f ca="1">VLOOKUP(CONCATENATE($F875," ",$G875),AllocFactorMatrix,(W$4+1),FALSE)*$E879</f>
        <v>0</v>
      </c>
      <c r="X875" s="62">
        <f t="shared" ca="1" si="488"/>
        <v>0</v>
      </c>
      <c r="Y875" s="62">
        <f ca="1">VLOOKUP(CONCATENATE($F875," ",$G875),AllocFactorMatrix,(Y$4+1),FALSE)*$E879</f>
        <v>0</v>
      </c>
      <c r="Z875" s="62">
        <f ca="1">VLOOKUP(CONCATENATE($F875," ",$G875),AllocFactorMatrix,(Z$4+1),FALSE)*$E879</f>
        <v>0</v>
      </c>
      <c r="AA875" s="62">
        <f t="shared" ca="1" si="486"/>
        <v>0</v>
      </c>
      <c r="AB875" s="62">
        <f ca="1">VLOOKUP(CONCATENATE($F875," ",$G875),AllocFactorMatrix,(AB$4+1),FALSE)*$E879</f>
        <v>0</v>
      </c>
      <c r="AC875" s="62">
        <f ca="1">VLOOKUP(CONCATENATE($F875," ",$G875),AllocFactorMatrix,(AC$4+1),FALSE)*$E879</f>
        <v>0</v>
      </c>
      <c r="AD875" s="62">
        <f ca="1">VLOOKUP(CONCATENATE($F875," ",$G875),AllocFactorMatrix,(AD$4+1),FALSE)*$E879</f>
        <v>0</v>
      </c>
    </row>
    <row r="876" spans="1:30" s="55" customFormat="1" hidden="1" outlineLevel="1">
      <c r="A876" s="56"/>
      <c r="B876" s="111"/>
      <c r="E876" s="51"/>
      <c r="F876" s="52" t="str">
        <f>F879</f>
        <v>WEATHER_FXNL</v>
      </c>
      <c r="G876" s="55" t="str">
        <f>$G$12</f>
        <v>DISTSEC</v>
      </c>
      <c r="H876" s="60">
        <f t="shared" ca="1" si="483"/>
        <v>731732.31378641329</v>
      </c>
      <c r="I876" s="62">
        <f ca="1">VLOOKUP(CONCATENATE($F876," ",$G876),AllocFactorMatrix,(I$4+1),FALSE)*$E879</f>
        <v>731732.31378641329</v>
      </c>
      <c r="J876" s="62">
        <f ca="1">VLOOKUP(CONCATENATE($F876," ",$G876),AllocFactorMatrix,(J$4+1),FALSE)*$E879</f>
        <v>0</v>
      </c>
      <c r="K876" s="62">
        <f ca="1">VLOOKUP(CONCATENATE($F876," ",$G876),AllocFactorMatrix,(K$4+1),FALSE)*$E879</f>
        <v>0</v>
      </c>
      <c r="L876" s="62">
        <f ca="1">VLOOKUP(CONCATENATE($F876," ",$G876),AllocFactorMatrix,(L$4+1),FALSE)*$E879</f>
        <v>0</v>
      </c>
      <c r="M876" s="62">
        <f ca="1">VLOOKUP(CONCATENATE($F876," ",$G876),AllocFactorMatrix,(M$4+1),FALSE)*$E879</f>
        <v>0</v>
      </c>
      <c r="N876" s="62">
        <f t="shared" ca="1" si="484"/>
        <v>0</v>
      </c>
      <c r="O876" s="62">
        <f ca="1">VLOOKUP(CONCATENATE($F876," ",$G876),AllocFactorMatrix,(O$4+1),FALSE)*$E879</f>
        <v>0</v>
      </c>
      <c r="P876" s="62">
        <f ca="1">VLOOKUP(CONCATENATE($F876," ",$G876),AllocFactorMatrix,(P$4+1),FALSE)*$E879</f>
        <v>0</v>
      </c>
      <c r="Q876" s="62">
        <f ca="1">VLOOKUP(CONCATENATE($F876," ",$G876),AllocFactorMatrix,(Q$4+1),FALSE)*$E879</f>
        <v>0</v>
      </c>
      <c r="R876" s="62">
        <f ca="1">VLOOKUP(CONCATENATE($F876," ",$G876),AllocFactorMatrix,(R$4+1),FALSE)*$E879</f>
        <v>0</v>
      </c>
      <c r="S876" s="62">
        <f t="shared" ca="1" si="487"/>
        <v>0</v>
      </c>
      <c r="T876" s="62">
        <f ca="1">VLOOKUP(CONCATENATE($F876," ",$G876),AllocFactorMatrix,(T$4+1),FALSE)*$E879</f>
        <v>0</v>
      </c>
      <c r="U876" s="62">
        <f ca="1">VLOOKUP(CONCATENATE($F876," ",$G876),AllocFactorMatrix,(U$4+1),FALSE)*$E879</f>
        <v>0</v>
      </c>
      <c r="V876" s="62">
        <f ca="1">VLOOKUP(CONCATENATE($F876," ",$G876),AllocFactorMatrix,(V$4+1),FALSE)*$E879</f>
        <v>0</v>
      </c>
      <c r="W876" s="62">
        <f ca="1">VLOOKUP(CONCATENATE($F876," ",$G876),AllocFactorMatrix,(W$4+1),FALSE)*$E879</f>
        <v>0</v>
      </c>
      <c r="X876" s="62">
        <f t="shared" ca="1" si="488"/>
        <v>0</v>
      </c>
      <c r="Y876" s="62">
        <f ca="1">VLOOKUP(CONCATENATE($F876," ",$G876),AllocFactorMatrix,(Y$4+1),FALSE)*$E879</f>
        <v>0</v>
      </c>
      <c r="Z876" s="62">
        <f ca="1">VLOOKUP(CONCATENATE($F876," ",$G876),AllocFactorMatrix,(Z$4+1),FALSE)*$E879</f>
        <v>0</v>
      </c>
      <c r="AA876" s="62">
        <f t="shared" ca="1" si="486"/>
        <v>0</v>
      </c>
      <c r="AB876" s="62">
        <f ca="1">VLOOKUP(CONCATENATE($F876," ",$G876),AllocFactorMatrix,(AB$4+1),FALSE)*$E879</f>
        <v>0</v>
      </c>
      <c r="AC876" s="62">
        <f ca="1">VLOOKUP(CONCATENATE($F876," ",$G876),AllocFactorMatrix,(AC$4+1),FALSE)*$E879</f>
        <v>0</v>
      </c>
      <c r="AD876" s="62">
        <f ca="1">VLOOKUP(CONCATENATE($F876," ",$G876),AllocFactorMatrix,(AD$4+1),FALSE)*$E879</f>
        <v>0</v>
      </c>
    </row>
    <row r="877" spans="1:30" s="55" customFormat="1" hidden="1" outlineLevel="1">
      <c r="A877" s="56"/>
      <c r="B877" s="111"/>
      <c r="E877" s="51"/>
      <c r="F877" s="52" t="str">
        <f>F879</f>
        <v>WEATHER_FXNL</v>
      </c>
      <c r="G877" s="55" t="str">
        <f>$G$13</f>
        <v>ENERGY</v>
      </c>
      <c r="H877" s="60">
        <f t="shared" ca="1" si="483"/>
        <v>3330649.5307284645</v>
      </c>
      <c r="I877" s="62">
        <f ca="1">VLOOKUP(CONCATENATE($F877," ",$G877),AllocFactorMatrix,(I$4+1),FALSE)*$E879</f>
        <v>3330649.5307284645</v>
      </c>
      <c r="J877" s="62">
        <f ca="1">VLOOKUP(CONCATENATE($F877," ",$G877),AllocFactorMatrix,(J$4+1),FALSE)*$E879</f>
        <v>0</v>
      </c>
      <c r="K877" s="62">
        <f ca="1">VLOOKUP(CONCATENATE($F877," ",$G877),AllocFactorMatrix,(K$4+1),FALSE)*$E879</f>
        <v>0</v>
      </c>
      <c r="L877" s="62">
        <f ca="1">VLOOKUP(CONCATENATE($F877," ",$G877),AllocFactorMatrix,(L$4+1),FALSE)*$E879</f>
        <v>0</v>
      </c>
      <c r="M877" s="62">
        <f ca="1">VLOOKUP(CONCATENATE($F877," ",$G877),AllocFactorMatrix,(M$4+1),FALSE)*$E879</f>
        <v>0</v>
      </c>
      <c r="N877" s="62">
        <f t="shared" ca="1" si="484"/>
        <v>0</v>
      </c>
      <c r="O877" s="62">
        <f ca="1">VLOOKUP(CONCATENATE($F877," ",$G877),AllocFactorMatrix,(O$4+1),FALSE)*$E879</f>
        <v>0</v>
      </c>
      <c r="P877" s="62">
        <f ca="1">VLOOKUP(CONCATENATE($F877," ",$G877),AllocFactorMatrix,(P$4+1),FALSE)*$E879</f>
        <v>0</v>
      </c>
      <c r="Q877" s="62">
        <f ca="1">VLOOKUP(CONCATENATE($F877," ",$G877),AllocFactorMatrix,(Q$4+1),FALSE)*$E879</f>
        <v>0</v>
      </c>
      <c r="R877" s="62">
        <f ca="1">VLOOKUP(CONCATENATE($F877," ",$G877),AllocFactorMatrix,(R$4+1),FALSE)*$E879</f>
        <v>0</v>
      </c>
      <c r="S877" s="62">
        <f t="shared" ca="1" si="487"/>
        <v>0</v>
      </c>
      <c r="T877" s="62">
        <f ca="1">VLOOKUP(CONCATENATE($F877," ",$G877),AllocFactorMatrix,(T$4+1),FALSE)*$E879</f>
        <v>0</v>
      </c>
      <c r="U877" s="62">
        <f ca="1">VLOOKUP(CONCATENATE($F877," ",$G877),AllocFactorMatrix,(U$4+1),FALSE)*$E879</f>
        <v>0</v>
      </c>
      <c r="V877" s="62">
        <f ca="1">VLOOKUP(CONCATENATE($F877," ",$G877),AllocFactorMatrix,(V$4+1),FALSE)*$E879</f>
        <v>0</v>
      </c>
      <c r="W877" s="62">
        <f ca="1">VLOOKUP(CONCATENATE($F877," ",$G877),AllocFactorMatrix,(W$4+1),FALSE)*$E879</f>
        <v>0</v>
      </c>
      <c r="X877" s="62">
        <f t="shared" ca="1" si="488"/>
        <v>0</v>
      </c>
      <c r="Y877" s="62">
        <f ca="1">VLOOKUP(CONCATENATE($F877," ",$G877),AllocFactorMatrix,(Y$4+1),FALSE)*$E879</f>
        <v>0</v>
      </c>
      <c r="Z877" s="62">
        <f ca="1">VLOOKUP(CONCATENATE($F877," ",$G877),AllocFactorMatrix,(Z$4+1),FALSE)*$E879</f>
        <v>0</v>
      </c>
      <c r="AA877" s="62">
        <f t="shared" ca="1" si="486"/>
        <v>0</v>
      </c>
      <c r="AB877" s="62">
        <f ca="1">VLOOKUP(CONCATENATE($F877," ",$G877),AllocFactorMatrix,(AB$4+1),FALSE)*$E879</f>
        <v>0</v>
      </c>
      <c r="AC877" s="62">
        <f ca="1">VLOOKUP(CONCATENATE($F877," ",$G877),AllocFactorMatrix,(AC$4+1),FALSE)*$E879</f>
        <v>0</v>
      </c>
      <c r="AD877" s="62">
        <f ca="1">VLOOKUP(CONCATENATE($F877," ",$G877),AllocFactorMatrix,(AD$4+1),FALSE)*$E879</f>
        <v>0</v>
      </c>
    </row>
    <row r="878" spans="1:30" s="55" customFormat="1" hidden="1" outlineLevel="1">
      <c r="A878" s="56"/>
      <c r="B878" s="111"/>
      <c r="E878" s="51"/>
      <c r="F878" s="52" t="str">
        <f>F879</f>
        <v>WEATHER_FXNL</v>
      </c>
      <c r="G878" s="55" t="str">
        <f>$G$14</f>
        <v>CUSTOMER</v>
      </c>
      <c r="H878" s="60">
        <f t="shared" ca="1" si="483"/>
        <v>488738.14965141268</v>
      </c>
      <c r="I878" s="62">
        <f ca="1">VLOOKUP(CONCATENATE($F878," ",$G878),AllocFactorMatrix,(I$4+1),FALSE)*$E879</f>
        <v>488738.14965141268</v>
      </c>
      <c r="J878" s="62">
        <f ca="1">VLOOKUP(CONCATENATE($F878," ",$G878),AllocFactorMatrix,(J$4+1),FALSE)*$E879</f>
        <v>0</v>
      </c>
      <c r="K878" s="62">
        <f ca="1">VLOOKUP(CONCATENATE($F878," ",$G878),AllocFactorMatrix,(K$4+1),FALSE)*$E879</f>
        <v>0</v>
      </c>
      <c r="L878" s="62">
        <f ca="1">VLOOKUP(CONCATENATE($F878," ",$G878),AllocFactorMatrix,(L$4+1),FALSE)*$E879</f>
        <v>0</v>
      </c>
      <c r="M878" s="62">
        <f ca="1">VLOOKUP(CONCATENATE($F878," ",$G878),AllocFactorMatrix,(M$4+1),FALSE)*$E879</f>
        <v>0</v>
      </c>
      <c r="N878" s="62">
        <f t="shared" ca="1" si="484"/>
        <v>0</v>
      </c>
      <c r="O878" s="62">
        <f ca="1">VLOOKUP(CONCATENATE($F878," ",$G878),AllocFactorMatrix,(O$4+1),FALSE)*$E879</f>
        <v>0</v>
      </c>
      <c r="P878" s="62">
        <f ca="1">VLOOKUP(CONCATENATE($F878," ",$G878),AllocFactorMatrix,(P$4+1),FALSE)*$E879</f>
        <v>0</v>
      </c>
      <c r="Q878" s="62">
        <f ca="1">VLOOKUP(CONCATENATE($F878," ",$G878),AllocFactorMatrix,(Q$4+1),FALSE)*$E879</f>
        <v>0</v>
      </c>
      <c r="R878" s="62">
        <f ca="1">VLOOKUP(CONCATENATE($F878," ",$G878),AllocFactorMatrix,(R$4+1),FALSE)*$E879</f>
        <v>0</v>
      </c>
      <c r="S878" s="62">
        <f t="shared" ca="1" si="487"/>
        <v>0</v>
      </c>
      <c r="T878" s="62">
        <f ca="1">VLOOKUP(CONCATENATE($F878," ",$G878),AllocFactorMatrix,(T$4+1),FALSE)*$E879</f>
        <v>0</v>
      </c>
      <c r="U878" s="62">
        <f ca="1">VLOOKUP(CONCATENATE($F878," ",$G878),AllocFactorMatrix,(U$4+1),FALSE)*$E879</f>
        <v>0</v>
      </c>
      <c r="V878" s="62">
        <f ca="1">VLOOKUP(CONCATENATE($F878," ",$G878),AllocFactorMatrix,(V$4+1),FALSE)*$E879</f>
        <v>0</v>
      </c>
      <c r="W878" s="62">
        <f ca="1">VLOOKUP(CONCATENATE($F878," ",$G878),AllocFactorMatrix,(W$4+1),FALSE)*$E879</f>
        <v>0</v>
      </c>
      <c r="X878" s="62">
        <f t="shared" ca="1" si="488"/>
        <v>0</v>
      </c>
      <c r="Y878" s="62">
        <f ca="1">VLOOKUP(CONCATENATE($F878," ",$G878),AllocFactorMatrix,(Y$4+1),FALSE)*$E879</f>
        <v>0</v>
      </c>
      <c r="Z878" s="62">
        <f ca="1">VLOOKUP(CONCATENATE($F878," ",$G878),AllocFactorMatrix,(Z$4+1),FALSE)*$E879</f>
        <v>0</v>
      </c>
      <c r="AA878" s="62">
        <f t="shared" ca="1" si="486"/>
        <v>0</v>
      </c>
      <c r="AB878" s="62">
        <f ca="1">VLOOKUP(CONCATENATE($F878," ",$G878),AllocFactorMatrix,(AB$4+1),FALSE)*$E879</f>
        <v>0</v>
      </c>
      <c r="AC878" s="62">
        <f ca="1">VLOOKUP(CONCATENATE($F878," ",$G878),AllocFactorMatrix,(AC$4+1),FALSE)*$E879</f>
        <v>0</v>
      </c>
      <c r="AD878" s="62">
        <f ca="1">VLOOKUP(CONCATENATE($F878," ",$G878),AllocFactorMatrix,(AD$4+1),FALSE)*$E879</f>
        <v>0</v>
      </c>
    </row>
    <row r="879" spans="1:30" s="55" customFormat="1" collapsed="1">
      <c r="A879" s="56"/>
      <c r="D879" s="108" t="s">
        <v>620</v>
      </c>
      <c r="E879" s="61">
        <v>9925612</v>
      </c>
      <c r="F879" s="96" t="s">
        <v>423</v>
      </c>
      <c r="G879" s="55" t="str">
        <f>$G$15</f>
        <v>TOTAL</v>
      </c>
      <c r="H879" s="60">
        <f t="shared" ca="1" si="483"/>
        <v>9925612</v>
      </c>
      <c r="I879" s="62">
        <f ca="1">VLOOKUP(CONCATENATE($F879," ",$G879),AllocFactorMatrix,(I$4+1),FALSE)*$E879</f>
        <v>9925612</v>
      </c>
      <c r="J879" s="62">
        <f ca="1">VLOOKUP(CONCATENATE($F879," ",$G879),AllocFactorMatrix,(J$4+1),FALSE)*$E879</f>
        <v>0</v>
      </c>
      <c r="K879" s="62">
        <f ca="1">VLOOKUP(CONCATENATE($F879," ",$G879),AllocFactorMatrix,(K$4+1),FALSE)*$E879</f>
        <v>0</v>
      </c>
      <c r="L879" s="62">
        <f ca="1">VLOOKUP(CONCATENATE($F879," ",$G879),AllocFactorMatrix,(L$4+1),FALSE)*$E879</f>
        <v>0</v>
      </c>
      <c r="M879" s="62">
        <f ca="1">VLOOKUP(CONCATENATE($F879," ",$G879),AllocFactorMatrix,(M$4+1),FALSE)*$E879</f>
        <v>0</v>
      </c>
      <c r="N879" s="62">
        <f t="shared" ca="1" si="484"/>
        <v>0</v>
      </c>
      <c r="O879" s="62">
        <f ca="1">VLOOKUP(CONCATENATE($F879," ",$G879),AllocFactorMatrix,(O$4+1),FALSE)*$E879</f>
        <v>0</v>
      </c>
      <c r="P879" s="62">
        <f ca="1">VLOOKUP(CONCATENATE($F879," ",$G879),AllocFactorMatrix,(P$4+1),FALSE)*$E879</f>
        <v>0</v>
      </c>
      <c r="Q879" s="62">
        <f ca="1">VLOOKUP(CONCATENATE($F879," ",$G879),AllocFactorMatrix,(Q$4+1),FALSE)*$E879</f>
        <v>0</v>
      </c>
      <c r="R879" s="62">
        <f ca="1">VLOOKUP(CONCATENATE($F879," ",$G879),AllocFactorMatrix,(R$4+1),FALSE)*$E879</f>
        <v>0</v>
      </c>
      <c r="S879" s="62">
        <f t="shared" ca="1" si="487"/>
        <v>0</v>
      </c>
      <c r="T879" s="62">
        <f ca="1">VLOOKUP(CONCATENATE($F879," ",$G879),AllocFactorMatrix,(T$4+1),FALSE)*$E879</f>
        <v>0</v>
      </c>
      <c r="U879" s="62">
        <f ca="1">VLOOKUP(CONCATENATE($F879," ",$G879),AllocFactorMatrix,(U$4+1),FALSE)*$E879</f>
        <v>0</v>
      </c>
      <c r="V879" s="62">
        <f ca="1">VLOOKUP(CONCATENATE($F879," ",$G879),AllocFactorMatrix,(V$4+1),FALSE)*$E879</f>
        <v>0</v>
      </c>
      <c r="W879" s="62">
        <f ca="1">VLOOKUP(CONCATENATE($F879," ",$G879),AllocFactorMatrix,(W$4+1),FALSE)*$E879</f>
        <v>0</v>
      </c>
      <c r="X879" s="62">
        <f t="shared" ca="1" si="488"/>
        <v>0</v>
      </c>
      <c r="Y879" s="62">
        <f ca="1">VLOOKUP(CONCATENATE($F879," ",$G879),AllocFactorMatrix,(Y$4+1),FALSE)*$E879</f>
        <v>0</v>
      </c>
      <c r="Z879" s="62">
        <f ca="1">VLOOKUP(CONCATENATE($F879," ",$G879),AllocFactorMatrix,(Z$4+1),FALSE)*$E879</f>
        <v>0</v>
      </c>
      <c r="AA879" s="62">
        <f t="shared" ca="1" si="486"/>
        <v>0</v>
      </c>
      <c r="AB879" s="62">
        <f ca="1">VLOOKUP(CONCATENATE($F879," ",$G879),AllocFactorMatrix,(AB$4+1),FALSE)*$E879</f>
        <v>0</v>
      </c>
      <c r="AC879" s="62">
        <f ca="1">VLOOKUP(CONCATENATE($F879," ",$G879),AllocFactorMatrix,(AC$4+1),FALSE)*$E879</f>
        <v>0</v>
      </c>
      <c r="AD879" s="62">
        <f ca="1">VLOOKUP(CONCATENATE($F879," ",$G879),AllocFactorMatrix,(AD$4+1),FALSE)*$E879</f>
        <v>0</v>
      </c>
    </row>
    <row r="880" spans="1:30" s="51" customFormat="1" hidden="1" outlineLevel="1">
      <c r="A880" s="56"/>
      <c r="B880" s="111"/>
      <c r="C880" s="55"/>
      <c r="F880" s="52" t="str">
        <f>F887</f>
        <v>RSALE</v>
      </c>
      <c r="G880" s="55" t="str">
        <f>$G$8</f>
        <v>PRODUCTION</v>
      </c>
      <c r="H880" s="53">
        <f t="shared" ref="H880:H887" ca="1" si="489">SUBTOTAL(9,I880:AD880)</f>
        <v>224059944.67921016</v>
      </c>
      <c r="I880" s="54">
        <f ca="1">VLOOKUP(CONCATENATE($F880," ",$G880),AllocFactorMatrix,(I$4+1),FALSE)*$E887</f>
        <v>99930252.597610578</v>
      </c>
      <c r="J880" s="54">
        <f ca="1">VLOOKUP(CONCATENATE($F880," ",$G880),AllocFactorMatrix,(J$4+1),FALSE)*$E887</f>
        <v>6617612.2078121807</v>
      </c>
      <c r="K880" s="54">
        <f ca="1">VLOOKUP(CONCATENATE($F880," ",$G880),AllocFactorMatrix,(K$4+1),FALSE)*$E887</f>
        <v>22850228.353679977</v>
      </c>
      <c r="L880" s="54">
        <f ca="1">VLOOKUP(CONCATENATE($F880," ",$G880),AllocFactorMatrix,(L$4+1),FALSE)*$E887</f>
        <v>675274.84258003044</v>
      </c>
      <c r="M880" s="54">
        <f ca="1">VLOOKUP(CONCATENATE($F880," ",$G880),AllocFactorMatrix,(M$4+1),FALSE)*$E887</f>
        <v>65774.630615862305</v>
      </c>
      <c r="N880" s="54">
        <f t="shared" ref="N880:N887" ca="1" si="490">SUBTOTAL(9,K880:M880)</f>
        <v>23591277.826875873</v>
      </c>
      <c r="O880" s="54">
        <f ca="1">VLOOKUP(CONCATENATE($F880," ",$G880),AllocFactorMatrix,(O$4+1),FALSE)*$E887</f>
        <v>17516663.311625417</v>
      </c>
      <c r="P880" s="54">
        <f ca="1">VLOOKUP(CONCATENATE($F880," ",$G880),AllocFactorMatrix,(P$4+1),FALSE)*$E887</f>
        <v>3349222.113358744</v>
      </c>
      <c r="Q880" s="54">
        <f ca="1">VLOOKUP(CONCATENATE($F880," ",$G880),AllocFactorMatrix,(Q$4+1),FALSE)*$E887</f>
        <v>1442257.5242210068</v>
      </c>
      <c r="R880" s="54">
        <f t="shared" ref="R880" ca="1" si="491">VLOOKUP(CONCATENATE($F880," ",$G880),AllocFactorMatrix,(R$4+1),FALSE)*$E887</f>
        <v>63330.711358586719</v>
      </c>
      <c r="S880" s="54">
        <f ca="1">SUBTOTAL(9,O880:R880)</f>
        <v>22371473.660563756</v>
      </c>
      <c r="T880" s="54">
        <f ca="1">VLOOKUP(CONCATENATE($F880," ",$G880),AllocFactorMatrix,(T$4+1),FALSE)*$E887</f>
        <v>521847.83504327643</v>
      </c>
      <c r="U880" s="54">
        <f ca="1">VLOOKUP(CONCATENATE($F880," ",$G880),AllocFactorMatrix,(U$4+1),FALSE)*$E887</f>
        <v>9059325.2920715902</v>
      </c>
      <c r="V880" s="54">
        <f ca="1">VLOOKUP(CONCATENATE($F880," ",$G880),AllocFactorMatrix,(V$4+1),FALSE)*$E887</f>
        <v>48791559.172050491</v>
      </c>
      <c r="W880" s="54">
        <f ca="1">VLOOKUP(CONCATENATE($F880," ",$G880),AllocFactorMatrix,(W$4+1),FALSE)*$E887</f>
        <v>7966692.2093336703</v>
      </c>
      <c r="X880" s="54">
        <f ca="1">SUBTOTAL(9,T880:W880)</f>
        <v>66339424.508499026</v>
      </c>
      <c r="Y880" s="54">
        <f ca="1">VLOOKUP(CONCATENATE($F880," ",$G880),AllocFactorMatrix,(Y$4+1),FALSE)*$E887</f>
        <v>5053287.9729614519</v>
      </c>
      <c r="Z880" s="54">
        <f ca="1">VLOOKUP(CONCATENATE($F880," ",$G880),AllocFactorMatrix,(Z$4+1),FALSE)*$E887</f>
        <v>80113.338723718523</v>
      </c>
      <c r="AA880" s="54">
        <f t="shared" ref="AA880:AA887" ca="1" si="492">SUBTOTAL(9,Y880:Z880)</f>
        <v>5133401.31168517</v>
      </c>
      <c r="AB880" s="54">
        <f ca="1">VLOOKUP(CONCATENATE($F880," ",$G880),AllocFactorMatrix,(AB$4+1),FALSE)*$E887</f>
        <v>76502.566163586482</v>
      </c>
      <c r="AC880" s="54">
        <f ca="1">VLOOKUP(CONCATENATE($F880," ",$G880),AllocFactorMatrix,(AC$4+1),FALSE)*$E887</f>
        <v>0</v>
      </c>
      <c r="AD880" s="54">
        <f ca="1">VLOOKUP(CONCATENATE($F880," ",$G880),AllocFactorMatrix,(AD$4+1),FALSE)*$E887</f>
        <v>0</v>
      </c>
    </row>
    <row r="881" spans="1:30" s="51" customFormat="1" hidden="1" outlineLevel="1">
      <c r="A881" s="56"/>
      <c r="B881" s="111"/>
      <c r="C881" s="55"/>
      <c r="F881" s="52" t="str">
        <f>F887</f>
        <v>RSALE</v>
      </c>
      <c r="G881" s="55" t="str">
        <f>$G$9</f>
        <v>BULKTRAN</v>
      </c>
      <c r="H881" s="53">
        <f t="shared" ca="1" si="489"/>
        <v>-17812281.399474483</v>
      </c>
      <c r="I881" s="54">
        <f ca="1">VLOOKUP(CONCATENATE($F881," ",$G881),AllocFactorMatrix,(I$4+1),FALSE)*$E887</f>
        <v>-13725450.999449572</v>
      </c>
      <c r="J881" s="54">
        <f ca="1">VLOOKUP(CONCATENATE($F881," ",$G881),AllocFactorMatrix,(J$4+1),FALSE)*$E887</f>
        <v>124942.6793100091</v>
      </c>
      <c r="K881" s="54">
        <f ca="1">VLOOKUP(CONCATENATE($F881," ",$G881),AllocFactorMatrix,(K$4+1),FALSE)*$E887</f>
        <v>-236754.59336982388</v>
      </c>
      <c r="L881" s="54">
        <f ca="1">VLOOKUP(CONCATENATE($F881," ",$G881),AllocFactorMatrix,(L$4+1),FALSE)*$E887</f>
        <v>-18867.143825416686</v>
      </c>
      <c r="M881" s="54">
        <f ca="1">VLOOKUP(CONCATENATE($F881," ",$G881),AllocFactorMatrix,(M$4+1),FALSE)*$E887</f>
        <v>16032.272486916323</v>
      </c>
      <c r="N881" s="54">
        <f t="shared" ca="1" si="490"/>
        <v>-239589.46470832423</v>
      </c>
      <c r="O881" s="54">
        <f ca="1">VLOOKUP(CONCATENATE($F881," ",$G881),AllocFactorMatrix,(O$4+1),FALSE)*$E887</f>
        <v>-186003.45232964121</v>
      </c>
      <c r="P881" s="54">
        <f ca="1">VLOOKUP(CONCATENATE($F881," ",$G881),AllocFactorMatrix,(P$4+1),FALSE)*$E887</f>
        <v>5909.2518143546768</v>
      </c>
      <c r="Q881" s="54">
        <f ca="1">VLOOKUP(CONCATENATE($F881," ",$G881),AllocFactorMatrix,(Q$4+1),FALSE)*$E887</f>
        <v>-26762.156211399997</v>
      </c>
      <c r="R881" s="54">
        <f ca="1">VLOOKUP(CONCATENATE($F881," ",$G881),AllocFactorMatrix,(R$4+1),FALSE)*$E887</f>
        <v>-1932.9499573714913</v>
      </c>
      <c r="S881" s="54">
        <f t="shared" ref="S881:S887" ca="1" si="493">SUBTOTAL(9,O881:R881)</f>
        <v>-208789.30668405801</v>
      </c>
      <c r="T881" s="54">
        <f ca="1">VLOOKUP(CONCATENATE($F881," ",$G881),AllocFactorMatrix,(T$4+1),FALSE)*$E887</f>
        <v>-46235.149426885953</v>
      </c>
      <c r="U881" s="54">
        <f ca="1">VLOOKUP(CONCATENATE($F881," ",$G881),AllocFactorMatrix,(U$4+1),FALSE)*$E887</f>
        <v>-472264.59227872966</v>
      </c>
      <c r="V881" s="54">
        <f ca="1">VLOOKUP(CONCATENATE($F881," ",$G881),AllocFactorMatrix,(V$4+1),FALSE)*$E887</f>
        <v>-2282211.2051813044</v>
      </c>
      <c r="W881" s="54">
        <f ca="1">VLOOKUP(CONCATENATE($F881," ",$G881),AllocFactorMatrix,(W$4+1),FALSE)*$E887</f>
        <v>-758067.03174810065</v>
      </c>
      <c r="X881" s="54">
        <f t="shared" ref="X881:X887" ca="1" si="494">SUBTOTAL(9,T881:W881)</f>
        <v>-3558777.9786350206</v>
      </c>
      <c r="Y881" s="54">
        <f ca="1">VLOOKUP(CONCATENATE($F881," ",$G881),AllocFactorMatrix,(Y$4+1),FALSE)*$E887</f>
        <v>-201479.15989511157</v>
      </c>
      <c r="Z881" s="54">
        <f ca="1">VLOOKUP(CONCATENATE($F881," ",$G881),AllocFactorMatrix,(Z$4+1),FALSE)*$E887</f>
        <v>-5497.2360706850723</v>
      </c>
      <c r="AA881" s="54">
        <f t="shared" ca="1" si="492"/>
        <v>-206976.39596579663</v>
      </c>
      <c r="AB881" s="54">
        <f ca="1">VLOOKUP(CONCATENATE($F881," ",$G881),AllocFactorMatrix,(AB$4+1),FALSE)*$E887</f>
        <v>2360.0666582824342</v>
      </c>
      <c r="AC881" s="54">
        <f ca="1">VLOOKUP(CONCATENATE($F881," ",$G881),AllocFactorMatrix,(AC$4+1),FALSE)*$E887</f>
        <v>0</v>
      </c>
      <c r="AD881" s="54">
        <f ca="1">VLOOKUP(CONCATENATE($F881," ",$G881),AllocFactorMatrix,(AD$4+1),FALSE)*$E887</f>
        <v>0</v>
      </c>
    </row>
    <row r="882" spans="1:30" s="51" customFormat="1" hidden="1" outlineLevel="1">
      <c r="A882" s="56"/>
      <c r="B882" s="111"/>
      <c r="C882" s="55"/>
      <c r="F882" s="52" t="str">
        <f>F887</f>
        <v>RSALE</v>
      </c>
      <c r="G882" s="55" t="str">
        <f>$G$10</f>
        <v>SUBTRAN</v>
      </c>
      <c r="H882" s="53">
        <f t="shared" ca="1" si="489"/>
        <v>-3738878.3383956207</v>
      </c>
      <c r="I882" s="54">
        <f ca="1">VLOOKUP(CONCATENATE($F882," ",$G882),AllocFactorMatrix,(I$4+1),FALSE)*$E887</f>
        <v>-2889076.1462658844</v>
      </c>
      <c r="J882" s="54">
        <f ca="1">VLOOKUP(CONCATENATE($F882," ",$G882),AllocFactorMatrix,(J$4+1),FALSE)*$E887</f>
        <v>23019.779477915145</v>
      </c>
      <c r="K882" s="54">
        <f ca="1">VLOOKUP(CONCATENATE($F882," ",$G882),AllocFactorMatrix,(K$4+1),FALSE)*$E887</f>
        <v>-55473.109092614031</v>
      </c>
      <c r="L882" s="54">
        <f ca="1">VLOOKUP(CONCATENATE($F882," ",$G882),AllocFactorMatrix,(L$4+1),FALSE)*$E887</f>
        <v>-4016.3450668014011</v>
      </c>
      <c r="M882" s="54">
        <f ca="1">VLOOKUP(CONCATENATE($F882," ",$G882),AllocFactorMatrix,(M$4+1),FALSE)*$E887</f>
        <v>5432.748324566599</v>
      </c>
      <c r="N882" s="54">
        <f t="shared" ca="1" si="490"/>
        <v>-54056.705834848828</v>
      </c>
      <c r="O882" s="54">
        <f ca="1">VLOOKUP(CONCATENATE($F882," ",$G882),AllocFactorMatrix,(O$4+1),FALSE)*$E887</f>
        <v>-42965.814436530112</v>
      </c>
      <c r="P882" s="54">
        <f ca="1">VLOOKUP(CONCATENATE($F882," ",$G882),AllocFactorMatrix,(P$4+1),FALSE)*$E887</f>
        <v>24.692798318967107</v>
      </c>
      <c r="Q882" s="54">
        <f ca="1">VLOOKUP(CONCATENATE($F882," ",$G882),AllocFactorMatrix,(Q$4+1),FALSE)*$E887</f>
        <v>-7784.6826288271686</v>
      </c>
      <c r="R882" s="54">
        <f ca="1">VLOOKUP(CONCATENATE($F882," ",$G882),AllocFactorMatrix,(R$4+1),FALSE)*$E887</f>
        <v>0</v>
      </c>
      <c r="S882" s="54">
        <f t="shared" ca="1" si="493"/>
        <v>-50725.804267038315</v>
      </c>
      <c r="T882" s="54">
        <f ca="1">VLOOKUP(CONCATENATE($F882," ",$G882),AllocFactorMatrix,(T$4+1),FALSE)*$E887</f>
        <v>-9438.8389930046178</v>
      </c>
      <c r="U882" s="54">
        <f ca="1">VLOOKUP(CONCATENATE($F882," ",$G882),AllocFactorMatrix,(U$4+1),FALSE)*$E887</f>
        <v>-97746.28476901137</v>
      </c>
      <c r="V882" s="54">
        <f ca="1">VLOOKUP(CONCATENATE($F882," ",$G882),AllocFactorMatrix,(V$4+1),FALSE)*$E887</f>
        <v>-624252.35479992116</v>
      </c>
      <c r="W882" s="54">
        <f ca="1">VLOOKUP(CONCATENATE($F882," ",$G882),AllocFactorMatrix,(W$4+1),FALSE)*$E887</f>
        <v>0</v>
      </c>
      <c r="X882" s="54">
        <f t="shared" ca="1" si="494"/>
        <v>-731437.47856193711</v>
      </c>
      <c r="Y882" s="54">
        <f ca="1">VLOOKUP(CONCATENATE($F882," ",$G882),AllocFactorMatrix,(Y$4+1),FALSE)*$E887</f>
        <v>-41192.499274208676</v>
      </c>
      <c r="Z882" s="54">
        <f ca="1">VLOOKUP(CONCATENATE($F882," ",$G882),AllocFactorMatrix,(Z$4+1),FALSE)*$E887</f>
        <v>-1100.6181424788901</v>
      </c>
      <c r="AA882" s="54">
        <f t="shared" ca="1" si="492"/>
        <v>-42293.117416687564</v>
      </c>
      <c r="AB882" s="54">
        <f ca="1">VLOOKUP(CONCATENATE($F882," ",$G882),AllocFactorMatrix,(AB$4+1),FALSE)*$E887</f>
        <v>453.42980185401893</v>
      </c>
      <c r="AC882" s="54">
        <f ca="1">VLOOKUP(CONCATENATE($F882," ",$G882),AllocFactorMatrix,(AC$4+1),FALSE)*$E887</f>
        <v>4242.7890488985795</v>
      </c>
      <c r="AD882" s="54">
        <f ca="1">VLOOKUP(CONCATENATE($F882," ",$G882),AllocFactorMatrix,(AD$4+1),FALSE)*$E887</f>
        <v>994.91562210793359</v>
      </c>
    </row>
    <row r="883" spans="1:30" s="51" customFormat="1" hidden="1" outlineLevel="1">
      <c r="A883" s="56"/>
      <c r="B883" s="111"/>
      <c r="C883" s="55"/>
      <c r="F883" s="52" t="str">
        <f>F887</f>
        <v>RSALE</v>
      </c>
      <c r="G883" s="55" t="str">
        <f>$G$11</f>
        <v>DISTPRI</v>
      </c>
      <c r="H883" s="53">
        <f t="shared" ca="1" si="489"/>
        <v>58879936.466345191</v>
      </c>
      <c r="I883" s="54">
        <f ca="1">VLOOKUP(CONCATENATE($F883," ",$G883),AllocFactorMatrix,(I$4+1),FALSE)*$E887</f>
        <v>33505145.483447593</v>
      </c>
      <c r="J883" s="54">
        <f ca="1">VLOOKUP(CONCATENATE($F883," ",$G883),AllocFactorMatrix,(J$4+1),FALSE)*$E887</f>
        <v>2684548.3335115486</v>
      </c>
      <c r="K883" s="54">
        <f ca="1">VLOOKUP(CONCATENATE($F883," ",$G883),AllocFactorMatrix,(K$4+1),FALSE)*$E887</f>
        <v>8884790.4543790277</v>
      </c>
      <c r="L883" s="54">
        <f ca="1">VLOOKUP(CONCATENATE($F883," ",$G883),AllocFactorMatrix,(L$4+1),FALSE)*$E887</f>
        <v>252765.01476351009</v>
      </c>
      <c r="M883" s="54">
        <f ca="1">VLOOKUP(CONCATENATE($F883," ",$G883),AllocFactorMatrix,(M$4+1),FALSE)*$E887</f>
        <v>0</v>
      </c>
      <c r="N883" s="54">
        <f t="shared" ca="1" si="490"/>
        <v>9137555.4691425376</v>
      </c>
      <c r="O883" s="54">
        <f ca="1">VLOOKUP(CONCATENATE($F883," ",$G883),AllocFactorMatrix,(O$4+1),FALSE)*$E887</f>
        <v>6718129.2376130326</v>
      </c>
      <c r="P883" s="54">
        <f ca="1">VLOOKUP(CONCATENATE($F883," ",$G883),AllocFactorMatrix,(P$4+1),FALSE)*$E887</f>
        <v>1304616.1843626015</v>
      </c>
      <c r="Q883" s="54">
        <f ca="1">VLOOKUP(CONCATENATE($F883," ",$G883),AllocFactorMatrix,(Q$4+1),FALSE)*$E887</f>
        <v>0</v>
      </c>
      <c r="R883" s="54">
        <f ca="1">VLOOKUP(CONCATENATE($F883," ",$G883),AllocFactorMatrix,(R$4+1),FALSE)*$E887</f>
        <v>0</v>
      </c>
      <c r="S883" s="54">
        <f t="shared" ca="1" si="493"/>
        <v>8022745.4219756341</v>
      </c>
      <c r="T883" s="54">
        <f ca="1">VLOOKUP(CONCATENATE($F883," ",$G883),AllocFactorMatrix,(T$4+1),FALSE)*$E887</f>
        <v>182568.26892407122</v>
      </c>
      <c r="U883" s="54">
        <f ca="1">VLOOKUP(CONCATENATE($F883," ",$G883),AllocFactorMatrix,(U$4+1),FALSE)*$E887</f>
        <v>3302188.0186688746</v>
      </c>
      <c r="V883" s="54">
        <f ca="1">VLOOKUP(CONCATENATE($F883," ",$G883),AllocFactorMatrix,(V$4+1),FALSE)*$E887</f>
        <v>0</v>
      </c>
      <c r="W883" s="54">
        <f ca="1">VLOOKUP(CONCATENATE($F883," ",$G883),AllocFactorMatrix,(W$4+1),FALSE)*$E887</f>
        <v>0</v>
      </c>
      <c r="X883" s="54">
        <f t="shared" ca="1" si="494"/>
        <v>3484756.2875929456</v>
      </c>
      <c r="Y883" s="54">
        <f ca="1">VLOOKUP(CONCATENATE($F883," ",$G883),AllocFactorMatrix,(Y$4+1),FALSE)*$E887</f>
        <v>1828416.2921905997</v>
      </c>
      <c r="Z883" s="54">
        <f ca="1">VLOOKUP(CONCATENATE($F883," ",$G883),AllocFactorMatrix,(Z$4+1),FALSE)*$E887</f>
        <v>27684.640417492639</v>
      </c>
      <c r="AA883" s="54">
        <f t="shared" ca="1" si="492"/>
        <v>1856100.9326080924</v>
      </c>
      <c r="AB883" s="54">
        <f ca="1">VLOOKUP(CONCATENATE($F883," ",$G883),AllocFactorMatrix,(AB$4+1),FALSE)*$E887</f>
        <v>31737.030635123414</v>
      </c>
      <c r="AC883" s="54">
        <f ca="1">VLOOKUP(CONCATENATE($F883," ",$G883),AllocFactorMatrix,(AC$4+1),FALSE)*$E887</f>
        <v>129435.42615236792</v>
      </c>
      <c r="AD883" s="54">
        <f ca="1">VLOOKUP(CONCATENATE($F883," ",$G883),AllocFactorMatrix,(AD$4+1),FALSE)*$E887</f>
        <v>27912.081279342921</v>
      </c>
    </row>
    <row r="884" spans="1:30" s="51" customFormat="1" hidden="1" outlineLevel="1">
      <c r="A884" s="56"/>
      <c r="B884" s="111"/>
      <c r="C884" s="55"/>
      <c r="F884" s="52" t="str">
        <f>F887</f>
        <v>RSALE</v>
      </c>
      <c r="G884" s="55" t="str">
        <f>$G$12</f>
        <v>DISTSEC</v>
      </c>
      <c r="H884" s="53">
        <f t="shared" ca="1" si="489"/>
        <v>25036675.639822725</v>
      </c>
      <c r="I884" s="54">
        <f ca="1">VLOOKUP(CONCATENATE($F884," ",$G884),AllocFactorMatrix,(I$4+1),FALSE)*$E887</f>
        <v>15905057.83528504</v>
      </c>
      <c r="J884" s="54">
        <f ca="1">VLOOKUP(CONCATENATE($F884," ",$G884),AllocFactorMatrix,(J$4+1),FALSE)*$E887</f>
        <v>1413443.9241355693</v>
      </c>
      <c r="K884" s="54">
        <f ca="1">VLOOKUP(CONCATENATE($F884," ",$G884),AllocFactorMatrix,(K$4+1),FALSE)*$E887</f>
        <v>3845670.5158307916</v>
      </c>
      <c r="L884" s="54">
        <f ca="1">VLOOKUP(CONCATENATE($F884," ",$G884),AllocFactorMatrix,(L$4+1),FALSE)*$E887</f>
        <v>0</v>
      </c>
      <c r="M884" s="54">
        <f ca="1">VLOOKUP(CONCATENATE($F884," ",$G884),AllocFactorMatrix,(M$4+1),FALSE)*$E887</f>
        <v>0</v>
      </c>
      <c r="N884" s="54">
        <f t="shared" ca="1" si="490"/>
        <v>3845670.5158307916</v>
      </c>
      <c r="O884" s="54">
        <f ca="1">VLOOKUP(CONCATENATE($F884," ",$G884),AllocFactorMatrix,(O$4+1),FALSE)*$E887</f>
        <v>2469593.2715479992</v>
      </c>
      <c r="P884" s="54">
        <f ca="1">VLOOKUP(CONCATENATE($F884," ",$G884),AllocFactorMatrix,(P$4+1),FALSE)*$E887</f>
        <v>0</v>
      </c>
      <c r="Q884" s="54">
        <f ca="1">VLOOKUP(CONCATENATE($F884," ",$G884),AllocFactorMatrix,(Q$4+1),FALSE)*$E887</f>
        <v>0</v>
      </c>
      <c r="R884" s="54">
        <f ca="1">VLOOKUP(CONCATENATE($F884," ",$G884),AllocFactorMatrix,(R$4+1),FALSE)*$E887</f>
        <v>0</v>
      </c>
      <c r="S884" s="54">
        <f t="shared" ca="1" si="493"/>
        <v>2469593.2715479992</v>
      </c>
      <c r="T884" s="54">
        <f ca="1">VLOOKUP(CONCATENATE($F884," ",$G884),AllocFactorMatrix,(T$4+1),FALSE)*$E887</f>
        <v>49108.460549622352</v>
      </c>
      <c r="U884" s="54">
        <f ca="1">VLOOKUP(CONCATENATE($F884," ",$G884),AllocFactorMatrix,(U$4+1),FALSE)*$E887</f>
        <v>0</v>
      </c>
      <c r="V884" s="54">
        <f ca="1">VLOOKUP(CONCATENATE($F884," ",$G884),AllocFactorMatrix,(V$4+1),FALSE)*$E887</f>
        <v>0</v>
      </c>
      <c r="W884" s="54">
        <f ca="1">VLOOKUP(CONCATENATE($F884," ",$G884),AllocFactorMatrix,(W$4+1),FALSE)*$E887</f>
        <v>0</v>
      </c>
      <c r="X884" s="54">
        <f t="shared" ca="1" si="494"/>
        <v>49108.460549622352</v>
      </c>
      <c r="Y884" s="54">
        <f ca="1">VLOOKUP(CONCATENATE($F884," ",$G884),AllocFactorMatrix,(Y$4+1),FALSE)*$E887</f>
        <v>812481.2889196215</v>
      </c>
      <c r="Z884" s="54">
        <f ca="1">VLOOKUP(CONCATENATE($F884," ",$G884),AllocFactorMatrix,(Z$4+1),FALSE)*$E887</f>
        <v>0</v>
      </c>
      <c r="AA884" s="54">
        <f t="shared" ca="1" si="492"/>
        <v>812481.2889196215</v>
      </c>
      <c r="AB884" s="54">
        <f ca="1">VLOOKUP(CONCATENATE($F884," ",$G884),AllocFactorMatrix,(AB$4+1),FALSE)*$E887</f>
        <v>11138.166762408962</v>
      </c>
      <c r="AC884" s="54">
        <f ca="1">VLOOKUP(CONCATENATE($F884," ",$G884),AllocFactorMatrix,(AC$4+1),FALSE)*$E887</f>
        <v>455631.74052543752</v>
      </c>
      <c r="AD884" s="54">
        <f ca="1">VLOOKUP(CONCATENATE($F884," ",$G884),AllocFactorMatrix,(AD$4+1),FALSE)*$E887</f>
        <v>74550.436266238728</v>
      </c>
    </row>
    <row r="885" spans="1:30" s="51" customFormat="1" hidden="1" outlineLevel="1">
      <c r="A885" s="56"/>
      <c r="B885" s="111"/>
      <c r="C885" s="55"/>
      <c r="F885" s="52" t="str">
        <f>F887</f>
        <v>RSALE</v>
      </c>
      <c r="G885" s="55" t="str">
        <f>$G$13</f>
        <v>ENERGY</v>
      </c>
      <c r="H885" s="53">
        <f t="shared" ca="1" si="489"/>
        <v>190246043.18449911</v>
      </c>
      <c r="I885" s="54">
        <f ca="1">VLOOKUP(CONCATENATE($F885," ",$G885),AllocFactorMatrix,(I$4+1),FALSE)*$E887</f>
        <v>72395563.811008528</v>
      </c>
      <c r="J885" s="54">
        <f ca="1">VLOOKUP(CONCATENATE($F885," ",$G885),AllocFactorMatrix,(J$4+1),FALSE)*$E887</f>
        <v>4615067.7607686166</v>
      </c>
      <c r="K885" s="54">
        <f ca="1">VLOOKUP(CONCATENATE($F885," ",$G885),AllocFactorMatrix,(K$4+1),FALSE)*$E887</f>
        <v>15508512.468706952</v>
      </c>
      <c r="L885" s="54">
        <f ca="1">VLOOKUP(CONCATENATE($F885," ",$G885),AllocFactorMatrix,(L$4+1),FALSE)*$E887</f>
        <v>445965.47142660979</v>
      </c>
      <c r="M885" s="54">
        <f ca="1">VLOOKUP(CONCATENATE($F885," ",$G885),AllocFactorMatrix,(M$4+1),FALSE)*$E887</f>
        <v>21243.604240224726</v>
      </c>
      <c r="N885" s="54">
        <f t="shared" ca="1" si="490"/>
        <v>15975721.544373788</v>
      </c>
      <c r="O885" s="54">
        <f ca="1">VLOOKUP(CONCATENATE($F885," ",$G885),AllocFactorMatrix,(O$4+1),FALSE)*$E887</f>
        <v>14408224.602816895</v>
      </c>
      <c r="P885" s="54">
        <f ca="1">VLOOKUP(CONCATENATE($F885," ",$G885),AllocFactorMatrix,(P$4+1),FALSE)*$E887</f>
        <v>2708602.543264593</v>
      </c>
      <c r="Q885" s="54">
        <f ca="1">VLOOKUP(CONCATENATE($F885," ",$G885),AllocFactorMatrix,(Q$4+1),FALSE)*$E887</f>
        <v>1194259.3369549473</v>
      </c>
      <c r="R885" s="54">
        <f ca="1">VLOOKUP(CONCATENATE($F885," ",$G885),AllocFactorMatrix,(R$4+1),FALSE)*$E887</f>
        <v>55339.706963394376</v>
      </c>
      <c r="S885" s="54">
        <f t="shared" ca="1" si="493"/>
        <v>18366426.18999983</v>
      </c>
      <c r="T885" s="54">
        <f ca="1">VLOOKUP(CONCATENATE($F885," ",$G885),AllocFactorMatrix,(T$4+1),FALSE)*$E887</f>
        <v>538587.03177992033</v>
      </c>
      <c r="U885" s="54">
        <f ca="1">VLOOKUP(CONCATENATE($F885," ",$G885),AllocFactorMatrix,(U$4+1),FALSE)*$E887</f>
        <v>9251127.4902088828</v>
      </c>
      <c r="V885" s="54">
        <f ca="1">VLOOKUP(CONCATENATE($F885," ",$G885),AllocFactorMatrix,(V$4+1),FALSE)*$E887</f>
        <v>53434718.020619154</v>
      </c>
      <c r="W885" s="54">
        <f ca="1">VLOOKUP(CONCATENATE($F885," ",$G885),AllocFactorMatrix,(W$4+1),FALSE)*$E887</f>
        <v>9748663.2954463288</v>
      </c>
      <c r="X885" s="54">
        <f t="shared" ca="1" si="494"/>
        <v>72973095.838054284</v>
      </c>
      <c r="Y885" s="54">
        <f ca="1">VLOOKUP(CONCATENATE($F885," ",$G885),AllocFactorMatrix,(Y$4+1),FALSE)*$E887</f>
        <v>3837192.6965525034</v>
      </c>
      <c r="Z885" s="54">
        <f ca="1">VLOOKUP(CONCATENATE($F885," ",$G885),AllocFactorMatrix,(Z$4+1),FALSE)*$E887</f>
        <v>62422.988151815574</v>
      </c>
      <c r="AA885" s="54">
        <f t="shared" ca="1" si="492"/>
        <v>3899615.6847043191</v>
      </c>
      <c r="AB885" s="54">
        <f ca="1">VLOOKUP(CONCATENATE($F885," ",$G885),AllocFactorMatrix,(AB$4+1),FALSE)*$E887</f>
        <v>70780.362295578976</v>
      </c>
      <c r="AC885" s="54">
        <f ca="1">VLOOKUP(CONCATENATE($F885," ",$G885),AllocFactorMatrix,(AC$4+1),FALSE)*$E887</f>
        <v>1652765.4483160379</v>
      </c>
      <c r="AD885" s="54">
        <f ca="1">VLOOKUP(CONCATENATE($F885," ",$G885),AllocFactorMatrix,(AD$4+1),FALSE)*$E887</f>
        <v>297006.5449781472</v>
      </c>
    </row>
    <row r="886" spans="1:30" s="51" customFormat="1" hidden="1" outlineLevel="1">
      <c r="A886" s="56"/>
      <c r="B886" s="111"/>
      <c r="C886" s="55"/>
      <c r="F886" s="52" t="str">
        <f>F887</f>
        <v>RSALE</v>
      </c>
      <c r="G886" s="55" t="str">
        <f>$G$14</f>
        <v>CUSTOMER</v>
      </c>
      <c r="H886" s="53">
        <f t="shared" ca="1" si="489"/>
        <v>22463064.76799294</v>
      </c>
      <c r="I886" s="54">
        <f ca="1">VLOOKUP(CONCATENATE($F886," ",$G886),AllocFactorMatrix,(I$4+1),FALSE)*$E887</f>
        <v>10623295.418363754</v>
      </c>
      <c r="J886" s="54">
        <f ca="1">VLOOKUP(CONCATENATE($F886," ",$G886),AllocFactorMatrix,(J$4+1),FALSE)*$E887</f>
        <v>3097826.3149841656</v>
      </c>
      <c r="K886" s="54">
        <f ca="1">VLOOKUP(CONCATENATE($F886," ",$G886),AllocFactorMatrix,(K$4+1),FALSE)*$E887</f>
        <v>822982.90986571263</v>
      </c>
      <c r="L886" s="54">
        <f ca="1">VLOOKUP(CONCATENATE($F886," ",$G886),AllocFactorMatrix,(L$4+1),FALSE)*$E887</f>
        <v>200462.16012206805</v>
      </c>
      <c r="M886" s="54">
        <f ca="1">VLOOKUP(CONCATENATE($F886," ",$G886),AllocFactorMatrix,(M$4+1),FALSE)*$E887</f>
        <v>50677.744332430113</v>
      </c>
      <c r="N886" s="54">
        <f t="shared" ca="1" si="490"/>
        <v>1074122.8143202108</v>
      </c>
      <c r="O886" s="54">
        <f ca="1">VLOOKUP(CONCATENATE($F886," ",$G886),AllocFactorMatrix,(O$4+1),FALSE)*$E887</f>
        <v>204841.84316282126</v>
      </c>
      <c r="P886" s="54">
        <f ca="1">VLOOKUP(CONCATENATE($F886," ",$G886),AllocFactorMatrix,(P$4+1),FALSE)*$E887</f>
        <v>61038.214401385427</v>
      </c>
      <c r="Q886" s="54">
        <f ca="1">VLOOKUP(CONCATENATE($F886," ",$G886),AllocFactorMatrix,(Q$4+1),FALSE)*$E887</f>
        <v>118601.97766427301</v>
      </c>
      <c r="R886" s="54">
        <f ca="1">VLOOKUP(CONCATENATE($F886," ",$G886),AllocFactorMatrix,(R$4+1),FALSE)*$E887</f>
        <v>19987.531635390398</v>
      </c>
      <c r="S886" s="54">
        <f t="shared" ca="1" si="493"/>
        <v>404469.56686387007</v>
      </c>
      <c r="T886" s="54">
        <f ca="1">VLOOKUP(CONCATENATE($F886," ",$G886),AllocFactorMatrix,(T$4+1),FALSE)*$E887</f>
        <v>1105.39212299977</v>
      </c>
      <c r="U886" s="54">
        <f ca="1">VLOOKUP(CONCATENATE($F886," ",$G886),AllocFactorMatrix,(U$4+1),FALSE)*$E887</f>
        <v>30018.076098393085</v>
      </c>
      <c r="V886" s="54">
        <f ca="1">VLOOKUP(CONCATENATE($F886," ",$G886),AllocFactorMatrix,(V$4+1),FALSE)*$E887</f>
        <v>158410.36731157312</v>
      </c>
      <c r="W886" s="54">
        <f ca="1">VLOOKUP(CONCATENATE($F886," ",$G886),AllocFactorMatrix,(W$4+1),FALSE)*$E887</f>
        <v>23936.526968101549</v>
      </c>
      <c r="X886" s="54">
        <f t="shared" ca="1" si="494"/>
        <v>213470.36250106752</v>
      </c>
      <c r="Y886" s="54">
        <f ca="1">VLOOKUP(CONCATENATE($F886," ",$G886),AllocFactorMatrix,(Y$4+1),FALSE)*$E887</f>
        <v>51325.408545144885</v>
      </c>
      <c r="Z886" s="54">
        <f ca="1">VLOOKUP(CONCATENATE($F886," ",$G886),AllocFactorMatrix,(Z$4+1),FALSE)*$E887</f>
        <v>820.88692013723471</v>
      </c>
      <c r="AA886" s="54">
        <f t="shared" ca="1" si="492"/>
        <v>52146.295465282121</v>
      </c>
      <c r="AB886" s="54">
        <f ca="1">VLOOKUP(CONCATENATE($F886," ",$G886),AllocFactorMatrix,(AB$4+1),FALSE)*$E887</f>
        <v>1371.3776831655991</v>
      </c>
      <c r="AC886" s="54">
        <f ca="1">VLOOKUP(CONCATENATE($F886," ",$G886),AllocFactorMatrix,(AC$4+1),FALSE)*$E887</f>
        <v>5989718.5959572578</v>
      </c>
      <c r="AD886" s="54">
        <f ca="1">VLOOKUP(CONCATENATE($F886," ",$G886),AllocFactorMatrix,(AD$4+1),FALSE)*$E887</f>
        <v>1006644.0218541629</v>
      </c>
    </row>
    <row r="887" spans="1:30" s="51" customFormat="1" collapsed="1">
      <c r="A887" s="56"/>
      <c r="B887" s="55"/>
      <c r="C887" s="55"/>
      <c r="D887" s="95" t="s">
        <v>552</v>
      </c>
      <c r="E887" s="61">
        <f>E863+E879+E871</f>
        <v>499134505</v>
      </c>
      <c r="F887" s="96" t="s">
        <v>73</v>
      </c>
      <c r="G887" s="55" t="str">
        <f>$G$15</f>
        <v>TOTAL</v>
      </c>
      <c r="H887" s="53">
        <f t="shared" ca="1" si="489"/>
        <v>499134505</v>
      </c>
      <c r="I887" s="54">
        <f ca="1">VLOOKUP(CONCATENATE($F887," ",$G887),AllocFactorMatrix,(I$4+1),FALSE)*$E887</f>
        <v>215744788</v>
      </c>
      <c r="J887" s="54">
        <f ca="1">VLOOKUP(CONCATENATE($F887," ",$G887),AllocFactorMatrix,(J$4+1),FALSE)*$E887</f>
        <v>18576461</v>
      </c>
      <c r="K887" s="54">
        <f ca="1">VLOOKUP(CONCATENATE($F887," ",$G887),AllocFactorMatrix,(K$4+1),FALSE)*$E887</f>
        <v>51619957</v>
      </c>
      <c r="L887" s="54">
        <f ca="1">VLOOKUP(CONCATENATE($F887," ",$G887),AllocFactorMatrix,(L$4+1),FALSE)*$E887</f>
        <v>1551584</v>
      </c>
      <c r="M887" s="54">
        <f ca="1">VLOOKUP(CONCATENATE($F887," ",$G887),AllocFactorMatrix,(M$4+1),FALSE)*$E887</f>
        <v>159161</v>
      </c>
      <c r="N887" s="54">
        <f t="shared" ca="1" si="490"/>
        <v>53330702</v>
      </c>
      <c r="O887" s="54">
        <f ca="1">VLOOKUP(CONCATENATE($F887," ",$G887),AllocFactorMatrix,(O$4+1),FALSE)*$E887</f>
        <v>41088483</v>
      </c>
      <c r="P887" s="54">
        <f ca="1">VLOOKUP(CONCATENATE($F887," ",$G887),AllocFactorMatrix,(P$4+1),FALSE)*$E887</f>
        <v>7429413</v>
      </c>
      <c r="Q887" s="54">
        <f ca="1">VLOOKUP(CONCATENATE($F887," ",$G887),AllocFactorMatrix,(Q$4+1),FALSE)*$E887</f>
        <v>2720572</v>
      </c>
      <c r="R887" s="54">
        <f ca="1">VLOOKUP(CONCATENATE($F887," ",$G887),AllocFactorMatrix,(R$4+1),FALSE)*$E887</f>
        <v>136725</v>
      </c>
      <c r="S887" s="54">
        <f t="shared" ca="1" si="493"/>
        <v>51375193</v>
      </c>
      <c r="T887" s="54">
        <f ca="1">VLOOKUP(CONCATENATE($F887," ",$G887),AllocFactorMatrix,(T$4+1),FALSE)*$E887</f>
        <v>1237543</v>
      </c>
      <c r="U887" s="54">
        <f ca="1">VLOOKUP(CONCATENATE($F887," ",$G887),AllocFactorMatrix,(U$4+1),FALSE)*$E887</f>
        <v>21072648</v>
      </c>
      <c r="V887" s="54">
        <f ca="1">VLOOKUP(CONCATENATE($F887," ",$G887),AllocFactorMatrix,(V$4+1),FALSE)*$E887</f>
        <v>99478224</v>
      </c>
      <c r="W887" s="54">
        <f ca="1">VLOOKUP(CONCATENATE($F887," ",$G887),AllocFactorMatrix,(W$4+1),FALSE)*$E887</f>
        <v>16981225</v>
      </c>
      <c r="X887" s="54">
        <f t="shared" ca="1" si="494"/>
        <v>138769640</v>
      </c>
      <c r="Y887" s="54">
        <f ca="1">VLOOKUP(CONCATENATE($F887," ",$G887),AllocFactorMatrix,(Y$4+1),FALSE)*$E887</f>
        <v>11340032</v>
      </c>
      <c r="Z887" s="54">
        <f ca="1">VLOOKUP(CONCATENATE($F887," ",$G887),AllocFactorMatrix,(Z$4+1),FALSE)*$E887</f>
        <v>164444</v>
      </c>
      <c r="AA887" s="54">
        <f t="shared" ca="1" si="492"/>
        <v>11504476</v>
      </c>
      <c r="AB887" s="54">
        <f ca="1">VLOOKUP(CONCATENATE($F887," ",$G887),AllocFactorMatrix,(AB$4+1),FALSE)*$E887</f>
        <v>194343</v>
      </c>
      <c r="AC887" s="54">
        <f ca="1">VLOOKUP(CONCATENATE($F887," ",$G887),AllocFactorMatrix,(AC$4+1),FALSE)*$E887</f>
        <v>8231793.9999999991</v>
      </c>
      <c r="AD887" s="54">
        <f ca="1">VLOOKUP(CONCATENATE($F887," ",$G887),AllocFactorMatrix,(AD$4+1),FALSE)*$E887</f>
        <v>1407108</v>
      </c>
    </row>
    <row r="888" spans="1:30" s="55" customFormat="1">
      <c r="A888" s="56"/>
      <c r="E888" s="58"/>
      <c r="F888" s="58"/>
      <c r="H888" s="60"/>
      <c r="I888" s="62"/>
      <c r="J888" s="62"/>
      <c r="K888" s="62"/>
      <c r="L888" s="62"/>
      <c r="M888" s="62"/>
      <c r="N888" s="62"/>
      <c r="O888" s="62"/>
      <c r="P888" s="62"/>
      <c r="Q888" s="62"/>
      <c r="R888" s="62"/>
      <c r="S888" s="62"/>
      <c r="T888" s="62"/>
      <c r="U888" s="62"/>
      <c r="V888" s="62"/>
      <c r="W888" s="62"/>
      <c r="X888" s="62"/>
      <c r="Y888" s="62"/>
      <c r="Z888" s="62"/>
      <c r="AA888" s="62"/>
      <c r="AB888" s="62"/>
      <c r="AC888" s="62"/>
      <c r="AD888" s="62"/>
    </row>
    <row r="889" spans="1:30" s="51" customFormat="1" hidden="1" outlineLevel="1">
      <c r="A889" s="56"/>
      <c r="B889" s="111"/>
      <c r="C889" s="55"/>
      <c r="F889" s="52" t="str">
        <f>F896</f>
        <v>PROD_ENERGY</v>
      </c>
      <c r="G889" s="55" t="str">
        <f>$G$8</f>
        <v>PRODUCTION</v>
      </c>
      <c r="H889" s="53">
        <f t="shared" ref="H889:H896" si="495">SUBTOTAL(9,I889:AD889)</f>
        <v>0</v>
      </c>
      <c r="I889" s="54">
        <f>VLOOKUP(CONCATENATE($F889," ",$G889),AllocFactorMatrix,(I$4+1),FALSE)*$E896</f>
        <v>0</v>
      </c>
      <c r="J889" s="54">
        <f>VLOOKUP(CONCATENATE($F889," ",$G889),AllocFactorMatrix,(J$4+1),FALSE)*$E896</f>
        <v>0</v>
      </c>
      <c r="K889" s="54">
        <f>VLOOKUP(CONCATENATE($F889," ",$G889),AllocFactorMatrix,(K$4+1),FALSE)*$E896</f>
        <v>0</v>
      </c>
      <c r="L889" s="54">
        <f>VLOOKUP(CONCATENATE($F889," ",$G889),AllocFactorMatrix,(L$4+1),FALSE)*$E896</f>
        <v>0</v>
      </c>
      <c r="M889" s="54">
        <f>VLOOKUP(CONCATENATE($F889," ",$G889),AllocFactorMatrix,(M$4+1),FALSE)*$E896</f>
        <v>0</v>
      </c>
      <c r="N889" s="54">
        <f t="shared" ref="N889:N896" si="496">SUBTOTAL(9,K889:M889)</f>
        <v>0</v>
      </c>
      <c r="O889" s="54">
        <f>VLOOKUP(CONCATENATE($F889," ",$G889),AllocFactorMatrix,(O$4+1),FALSE)*$E896</f>
        <v>0</v>
      </c>
      <c r="P889" s="54">
        <f>VLOOKUP(CONCATENATE($F889," ",$G889),AllocFactorMatrix,(P$4+1),FALSE)*$E896</f>
        <v>0</v>
      </c>
      <c r="Q889" s="54">
        <f>VLOOKUP(CONCATENATE($F889," ",$G889),AllocFactorMatrix,(Q$4+1),FALSE)*$E896</f>
        <v>0</v>
      </c>
      <c r="R889" s="54">
        <f t="shared" ref="R889" si="497">VLOOKUP(CONCATENATE($F889," ",$G889),AllocFactorMatrix,(R$4+1),FALSE)*$E896</f>
        <v>0</v>
      </c>
      <c r="S889" s="54">
        <f>SUBTOTAL(9,O889:R889)</f>
        <v>0</v>
      </c>
      <c r="T889" s="54">
        <f>VLOOKUP(CONCATENATE($F889," ",$G889),AllocFactorMatrix,(T$4+1),FALSE)*$E896</f>
        <v>0</v>
      </c>
      <c r="U889" s="54">
        <f>VLOOKUP(CONCATENATE($F889," ",$G889),AllocFactorMatrix,(U$4+1),FALSE)*$E896</f>
        <v>0</v>
      </c>
      <c r="V889" s="54">
        <f>VLOOKUP(CONCATENATE($F889," ",$G889),AllocFactorMatrix,(V$4+1),FALSE)*$E896</f>
        <v>0</v>
      </c>
      <c r="W889" s="54">
        <f>VLOOKUP(CONCATENATE($F889," ",$G889),AllocFactorMatrix,(W$4+1),FALSE)*$E896</f>
        <v>0</v>
      </c>
      <c r="X889" s="54">
        <f>SUBTOTAL(9,T889:W889)</f>
        <v>0</v>
      </c>
      <c r="Y889" s="54">
        <f>VLOOKUP(CONCATENATE($F889," ",$G889),AllocFactorMatrix,(Y$4+1),FALSE)*$E896</f>
        <v>0</v>
      </c>
      <c r="Z889" s="54">
        <f>VLOOKUP(CONCATENATE($F889," ",$G889),AllocFactorMatrix,(Z$4+1),FALSE)*$E896</f>
        <v>0</v>
      </c>
      <c r="AA889" s="54">
        <f t="shared" ref="AA889:AA896" si="498">SUBTOTAL(9,Y889:Z889)</f>
        <v>0</v>
      </c>
      <c r="AB889" s="54">
        <f>VLOOKUP(CONCATENATE($F889," ",$G889),AllocFactorMatrix,(AB$4+1),FALSE)*$E896</f>
        <v>0</v>
      </c>
      <c r="AC889" s="54">
        <f>VLOOKUP(CONCATENATE($F889," ",$G889),AllocFactorMatrix,(AC$4+1),FALSE)*$E896</f>
        <v>0</v>
      </c>
      <c r="AD889" s="54">
        <f>VLOOKUP(CONCATENATE($F889," ",$G889),AllocFactorMatrix,(AD$4+1),FALSE)*$E896</f>
        <v>0</v>
      </c>
    </row>
    <row r="890" spans="1:30" s="51" customFormat="1" hidden="1" outlineLevel="1">
      <c r="A890" s="56"/>
      <c r="B890" s="111"/>
      <c r="C890" s="55"/>
      <c r="F890" s="52" t="str">
        <f>F896</f>
        <v>PROD_ENERGY</v>
      </c>
      <c r="G890" s="55" t="str">
        <f>$G$9</f>
        <v>BULKTRAN</v>
      </c>
      <c r="H890" s="53">
        <f t="shared" si="495"/>
        <v>0</v>
      </c>
      <c r="I890" s="54">
        <f>VLOOKUP(CONCATENATE($F890," ",$G890),AllocFactorMatrix,(I$4+1),FALSE)*$E896</f>
        <v>0</v>
      </c>
      <c r="J890" s="54">
        <f>VLOOKUP(CONCATENATE($F890," ",$G890),AllocFactorMatrix,(J$4+1),FALSE)*$E896</f>
        <v>0</v>
      </c>
      <c r="K890" s="54">
        <f>VLOOKUP(CONCATENATE($F890," ",$G890),AllocFactorMatrix,(K$4+1),FALSE)*$E896</f>
        <v>0</v>
      </c>
      <c r="L890" s="54">
        <f>VLOOKUP(CONCATENATE($F890," ",$G890),AllocFactorMatrix,(L$4+1),FALSE)*$E896</f>
        <v>0</v>
      </c>
      <c r="M890" s="54">
        <f>VLOOKUP(CONCATENATE($F890," ",$G890),AllocFactorMatrix,(M$4+1),FALSE)*$E896</f>
        <v>0</v>
      </c>
      <c r="N890" s="54">
        <f t="shared" si="496"/>
        <v>0</v>
      </c>
      <c r="O890" s="54">
        <f>VLOOKUP(CONCATENATE($F890," ",$G890),AllocFactorMatrix,(O$4+1),FALSE)*$E896</f>
        <v>0</v>
      </c>
      <c r="P890" s="54">
        <f>VLOOKUP(CONCATENATE($F890," ",$G890),AllocFactorMatrix,(P$4+1),FALSE)*$E896</f>
        <v>0</v>
      </c>
      <c r="Q890" s="54">
        <f>VLOOKUP(CONCATENATE($F890," ",$G890),AllocFactorMatrix,(Q$4+1),FALSE)*$E896</f>
        <v>0</v>
      </c>
      <c r="R890" s="54">
        <f>VLOOKUP(CONCATENATE($F890," ",$G890),AllocFactorMatrix,(R$4+1),FALSE)*$E896</f>
        <v>0</v>
      </c>
      <c r="S890" s="54">
        <f t="shared" ref="S890:S896" si="499">SUBTOTAL(9,O890:R890)</f>
        <v>0</v>
      </c>
      <c r="T890" s="54">
        <f>VLOOKUP(CONCATENATE($F890," ",$G890),AllocFactorMatrix,(T$4+1),FALSE)*$E896</f>
        <v>0</v>
      </c>
      <c r="U890" s="54">
        <f>VLOOKUP(CONCATENATE($F890," ",$G890),AllocFactorMatrix,(U$4+1),FALSE)*$E896</f>
        <v>0</v>
      </c>
      <c r="V890" s="54">
        <f>VLOOKUP(CONCATENATE($F890," ",$G890),AllocFactorMatrix,(V$4+1),FALSE)*$E896</f>
        <v>0</v>
      </c>
      <c r="W890" s="54">
        <f>VLOOKUP(CONCATENATE($F890," ",$G890),AllocFactorMatrix,(W$4+1),FALSE)*$E896</f>
        <v>0</v>
      </c>
      <c r="X890" s="54">
        <f t="shared" ref="X890:X896" si="500">SUBTOTAL(9,T890:W890)</f>
        <v>0</v>
      </c>
      <c r="Y890" s="54">
        <f>VLOOKUP(CONCATENATE($F890," ",$G890),AllocFactorMatrix,(Y$4+1),FALSE)*$E896</f>
        <v>0</v>
      </c>
      <c r="Z890" s="54">
        <f>VLOOKUP(CONCATENATE($F890," ",$G890),AllocFactorMatrix,(Z$4+1),FALSE)*$E896</f>
        <v>0</v>
      </c>
      <c r="AA890" s="54">
        <f t="shared" si="498"/>
        <v>0</v>
      </c>
      <c r="AB890" s="54">
        <f>VLOOKUP(CONCATENATE($F890," ",$G890),AllocFactorMatrix,(AB$4+1),FALSE)*$E896</f>
        <v>0</v>
      </c>
      <c r="AC890" s="54">
        <f>VLOOKUP(CONCATENATE($F890," ",$G890),AllocFactorMatrix,(AC$4+1),FALSE)*$E896</f>
        <v>0</v>
      </c>
      <c r="AD890" s="54">
        <f>VLOOKUP(CONCATENATE($F890," ",$G890),AllocFactorMatrix,(AD$4+1),FALSE)*$E896</f>
        <v>0</v>
      </c>
    </row>
    <row r="891" spans="1:30" s="51" customFormat="1" hidden="1" outlineLevel="1">
      <c r="A891" s="56"/>
      <c r="B891" s="111"/>
      <c r="C891" s="55"/>
      <c r="F891" s="52" t="str">
        <f>F896</f>
        <v>PROD_ENERGY</v>
      </c>
      <c r="G891" s="55" t="str">
        <f>$G$10</f>
        <v>SUBTRAN</v>
      </c>
      <c r="H891" s="53">
        <f t="shared" si="495"/>
        <v>0</v>
      </c>
      <c r="I891" s="54">
        <f>VLOOKUP(CONCATENATE($F891," ",$G891),AllocFactorMatrix,(I$4+1),FALSE)*$E896</f>
        <v>0</v>
      </c>
      <c r="J891" s="54">
        <f>VLOOKUP(CONCATENATE($F891," ",$G891),AllocFactorMatrix,(J$4+1),FALSE)*$E896</f>
        <v>0</v>
      </c>
      <c r="K891" s="54">
        <f>VLOOKUP(CONCATENATE($F891," ",$G891),AllocFactorMatrix,(K$4+1),FALSE)*$E896</f>
        <v>0</v>
      </c>
      <c r="L891" s="54">
        <f>VLOOKUP(CONCATENATE($F891," ",$G891),AllocFactorMatrix,(L$4+1),FALSE)*$E896</f>
        <v>0</v>
      </c>
      <c r="M891" s="54">
        <f>VLOOKUP(CONCATENATE($F891," ",$G891),AllocFactorMatrix,(M$4+1),FALSE)*$E896</f>
        <v>0</v>
      </c>
      <c r="N891" s="54">
        <f t="shared" si="496"/>
        <v>0</v>
      </c>
      <c r="O891" s="54">
        <f>VLOOKUP(CONCATENATE($F891," ",$G891),AllocFactorMatrix,(O$4+1),FALSE)*$E896</f>
        <v>0</v>
      </c>
      <c r="P891" s="54">
        <f>VLOOKUP(CONCATENATE($F891," ",$G891),AllocFactorMatrix,(P$4+1),FALSE)*$E896</f>
        <v>0</v>
      </c>
      <c r="Q891" s="54">
        <f>VLOOKUP(CONCATENATE($F891," ",$G891),AllocFactorMatrix,(Q$4+1),FALSE)*$E896</f>
        <v>0</v>
      </c>
      <c r="R891" s="54">
        <f>VLOOKUP(CONCATENATE($F891," ",$G891),AllocFactorMatrix,(R$4+1),FALSE)*$E896</f>
        <v>0</v>
      </c>
      <c r="S891" s="54">
        <f t="shared" si="499"/>
        <v>0</v>
      </c>
      <c r="T891" s="54">
        <f>VLOOKUP(CONCATENATE($F891," ",$G891),AllocFactorMatrix,(T$4+1),FALSE)*$E896</f>
        <v>0</v>
      </c>
      <c r="U891" s="54">
        <f>VLOOKUP(CONCATENATE($F891," ",$G891),AllocFactorMatrix,(U$4+1),FALSE)*$E896</f>
        <v>0</v>
      </c>
      <c r="V891" s="54">
        <f>VLOOKUP(CONCATENATE($F891," ",$G891),AllocFactorMatrix,(V$4+1),FALSE)*$E896</f>
        <v>0</v>
      </c>
      <c r="W891" s="54">
        <f>VLOOKUP(CONCATENATE($F891," ",$G891),AllocFactorMatrix,(W$4+1),FALSE)*$E896</f>
        <v>0</v>
      </c>
      <c r="X891" s="54">
        <f t="shared" si="500"/>
        <v>0</v>
      </c>
      <c r="Y891" s="54">
        <f>VLOOKUP(CONCATENATE($F891," ",$G891),AllocFactorMatrix,(Y$4+1),FALSE)*$E896</f>
        <v>0</v>
      </c>
      <c r="Z891" s="54">
        <f>VLOOKUP(CONCATENATE($F891," ",$G891),AllocFactorMatrix,(Z$4+1),FALSE)*$E896</f>
        <v>0</v>
      </c>
      <c r="AA891" s="54">
        <f t="shared" si="498"/>
        <v>0</v>
      </c>
      <c r="AB891" s="54">
        <f>VLOOKUP(CONCATENATE($F891," ",$G891),AllocFactorMatrix,(AB$4+1),FALSE)*$E896</f>
        <v>0</v>
      </c>
      <c r="AC891" s="54">
        <f>VLOOKUP(CONCATENATE($F891," ",$G891),AllocFactorMatrix,(AC$4+1),FALSE)*$E896</f>
        <v>0</v>
      </c>
      <c r="AD891" s="54">
        <f>VLOOKUP(CONCATENATE($F891," ",$G891),AllocFactorMatrix,(AD$4+1),FALSE)*$E896</f>
        <v>0</v>
      </c>
    </row>
    <row r="892" spans="1:30" s="51" customFormat="1" hidden="1" outlineLevel="1">
      <c r="A892" s="56"/>
      <c r="B892" s="111"/>
      <c r="C892" s="55"/>
      <c r="F892" s="52" t="str">
        <f>F896</f>
        <v>PROD_ENERGY</v>
      </c>
      <c r="G892" s="55" t="str">
        <f>$G$11</f>
        <v>DISTPRI</v>
      </c>
      <c r="H892" s="53">
        <f t="shared" si="495"/>
        <v>0</v>
      </c>
      <c r="I892" s="54">
        <f>VLOOKUP(CONCATENATE($F892," ",$G892),AllocFactorMatrix,(I$4+1),FALSE)*$E896</f>
        <v>0</v>
      </c>
      <c r="J892" s="54">
        <f>VLOOKUP(CONCATENATE($F892," ",$G892),AllocFactorMatrix,(J$4+1),FALSE)*$E896</f>
        <v>0</v>
      </c>
      <c r="K892" s="54">
        <f>VLOOKUP(CONCATENATE($F892," ",$G892),AllocFactorMatrix,(K$4+1),FALSE)*$E896</f>
        <v>0</v>
      </c>
      <c r="L892" s="54">
        <f>VLOOKUP(CONCATENATE($F892," ",$G892),AllocFactorMatrix,(L$4+1),FALSE)*$E896</f>
        <v>0</v>
      </c>
      <c r="M892" s="54">
        <f>VLOOKUP(CONCATENATE($F892," ",$G892),AllocFactorMatrix,(M$4+1),FALSE)*$E896</f>
        <v>0</v>
      </c>
      <c r="N892" s="54">
        <f t="shared" si="496"/>
        <v>0</v>
      </c>
      <c r="O892" s="54">
        <f>VLOOKUP(CONCATENATE($F892," ",$G892),AllocFactorMatrix,(O$4+1),FALSE)*$E896</f>
        <v>0</v>
      </c>
      <c r="P892" s="54">
        <f>VLOOKUP(CONCATENATE($F892," ",$G892),AllocFactorMatrix,(P$4+1),FALSE)*$E896</f>
        <v>0</v>
      </c>
      <c r="Q892" s="54">
        <f>VLOOKUP(CONCATENATE($F892," ",$G892),AllocFactorMatrix,(Q$4+1),FALSE)*$E896</f>
        <v>0</v>
      </c>
      <c r="R892" s="54">
        <f>VLOOKUP(CONCATENATE($F892," ",$G892),AllocFactorMatrix,(R$4+1),FALSE)*$E896</f>
        <v>0</v>
      </c>
      <c r="S892" s="54">
        <f t="shared" si="499"/>
        <v>0</v>
      </c>
      <c r="T892" s="54">
        <f>VLOOKUP(CONCATENATE($F892," ",$G892),AllocFactorMatrix,(T$4+1),FALSE)*$E896</f>
        <v>0</v>
      </c>
      <c r="U892" s="54">
        <f>VLOOKUP(CONCATENATE($F892," ",$G892),AllocFactorMatrix,(U$4+1),FALSE)*$E896</f>
        <v>0</v>
      </c>
      <c r="V892" s="54">
        <f>VLOOKUP(CONCATENATE($F892," ",$G892),AllocFactorMatrix,(V$4+1),FALSE)*$E896</f>
        <v>0</v>
      </c>
      <c r="W892" s="54">
        <f>VLOOKUP(CONCATENATE($F892," ",$G892),AllocFactorMatrix,(W$4+1),FALSE)*$E896</f>
        <v>0</v>
      </c>
      <c r="X892" s="54">
        <f t="shared" si="500"/>
        <v>0</v>
      </c>
      <c r="Y892" s="54">
        <f>VLOOKUP(CONCATENATE($F892," ",$G892),AllocFactorMatrix,(Y$4+1),FALSE)*$E896</f>
        <v>0</v>
      </c>
      <c r="Z892" s="54">
        <f>VLOOKUP(CONCATENATE($F892," ",$G892),AllocFactorMatrix,(Z$4+1),FALSE)*$E896</f>
        <v>0</v>
      </c>
      <c r="AA892" s="54">
        <f t="shared" si="498"/>
        <v>0</v>
      </c>
      <c r="AB892" s="54">
        <f>VLOOKUP(CONCATENATE($F892," ",$G892),AllocFactorMatrix,(AB$4+1),FALSE)*$E896</f>
        <v>0</v>
      </c>
      <c r="AC892" s="54">
        <f>VLOOKUP(CONCATENATE($F892," ",$G892),AllocFactorMatrix,(AC$4+1),FALSE)*$E896</f>
        <v>0</v>
      </c>
      <c r="AD892" s="54">
        <f>VLOOKUP(CONCATENATE($F892," ",$G892),AllocFactorMatrix,(AD$4+1),FALSE)*$E896</f>
        <v>0</v>
      </c>
    </row>
    <row r="893" spans="1:30" s="51" customFormat="1" hidden="1" outlineLevel="1">
      <c r="A893" s="56"/>
      <c r="B893" s="111"/>
      <c r="C893" s="55"/>
      <c r="F893" s="52" t="str">
        <f>F896</f>
        <v>PROD_ENERGY</v>
      </c>
      <c r="G893" s="55" t="str">
        <f>$G$12</f>
        <v>DISTSEC</v>
      </c>
      <c r="H893" s="53">
        <f t="shared" si="495"/>
        <v>0</v>
      </c>
      <c r="I893" s="54">
        <f>VLOOKUP(CONCATENATE($F893," ",$G893),AllocFactorMatrix,(I$4+1),FALSE)*$E896</f>
        <v>0</v>
      </c>
      <c r="J893" s="54">
        <f>VLOOKUP(CONCATENATE($F893," ",$G893),AllocFactorMatrix,(J$4+1),FALSE)*$E896</f>
        <v>0</v>
      </c>
      <c r="K893" s="54">
        <f>VLOOKUP(CONCATENATE($F893," ",$G893),AllocFactorMatrix,(K$4+1),FALSE)*$E896</f>
        <v>0</v>
      </c>
      <c r="L893" s="54">
        <f>VLOOKUP(CONCATENATE($F893," ",$G893),AllocFactorMatrix,(L$4+1),FALSE)*$E896</f>
        <v>0</v>
      </c>
      <c r="M893" s="54">
        <f>VLOOKUP(CONCATENATE($F893," ",$G893),AllocFactorMatrix,(M$4+1),FALSE)*$E896</f>
        <v>0</v>
      </c>
      <c r="N893" s="54">
        <f t="shared" si="496"/>
        <v>0</v>
      </c>
      <c r="O893" s="54">
        <f>VLOOKUP(CONCATENATE($F893," ",$G893),AllocFactorMatrix,(O$4+1),FALSE)*$E896</f>
        <v>0</v>
      </c>
      <c r="P893" s="54">
        <f>VLOOKUP(CONCATENATE($F893," ",$G893),AllocFactorMatrix,(P$4+1),FALSE)*$E896</f>
        <v>0</v>
      </c>
      <c r="Q893" s="54">
        <f>VLOOKUP(CONCATENATE($F893," ",$G893),AllocFactorMatrix,(Q$4+1),FALSE)*$E896</f>
        <v>0</v>
      </c>
      <c r="R893" s="54">
        <f>VLOOKUP(CONCATENATE($F893," ",$G893),AllocFactorMatrix,(R$4+1),FALSE)*$E896</f>
        <v>0</v>
      </c>
      <c r="S893" s="54">
        <f t="shared" si="499"/>
        <v>0</v>
      </c>
      <c r="T893" s="54">
        <f>VLOOKUP(CONCATENATE($F893," ",$G893),AllocFactorMatrix,(T$4+1),FALSE)*$E896</f>
        <v>0</v>
      </c>
      <c r="U893" s="54">
        <f>VLOOKUP(CONCATENATE($F893," ",$G893),AllocFactorMatrix,(U$4+1),FALSE)*$E896</f>
        <v>0</v>
      </c>
      <c r="V893" s="54">
        <f>VLOOKUP(CONCATENATE($F893," ",$G893),AllocFactorMatrix,(V$4+1),FALSE)*$E896</f>
        <v>0</v>
      </c>
      <c r="W893" s="54">
        <f>VLOOKUP(CONCATENATE($F893," ",$G893),AllocFactorMatrix,(W$4+1),FALSE)*$E896</f>
        <v>0</v>
      </c>
      <c r="X893" s="54">
        <f t="shared" si="500"/>
        <v>0</v>
      </c>
      <c r="Y893" s="54">
        <f>VLOOKUP(CONCATENATE($F893," ",$G893),AllocFactorMatrix,(Y$4+1),FALSE)*$E896</f>
        <v>0</v>
      </c>
      <c r="Z893" s="54">
        <f>VLOOKUP(CONCATENATE($F893," ",$G893),AllocFactorMatrix,(Z$4+1),FALSE)*$E896</f>
        <v>0</v>
      </c>
      <c r="AA893" s="54">
        <f t="shared" si="498"/>
        <v>0</v>
      </c>
      <c r="AB893" s="54">
        <f>VLOOKUP(CONCATENATE($F893," ",$G893),AllocFactorMatrix,(AB$4+1),FALSE)*$E896</f>
        <v>0</v>
      </c>
      <c r="AC893" s="54">
        <f>VLOOKUP(CONCATENATE($F893," ",$G893),AllocFactorMatrix,(AC$4+1),FALSE)*$E896</f>
        <v>0</v>
      </c>
      <c r="AD893" s="54">
        <f>VLOOKUP(CONCATENATE($F893," ",$G893),AllocFactorMatrix,(AD$4+1),FALSE)*$E896</f>
        <v>0</v>
      </c>
    </row>
    <row r="894" spans="1:30" s="51" customFormat="1" hidden="1" outlineLevel="1">
      <c r="A894" s="56"/>
      <c r="B894" s="111"/>
      <c r="C894" s="55"/>
      <c r="F894" s="52" t="str">
        <f>F896</f>
        <v>PROD_ENERGY</v>
      </c>
      <c r="G894" s="55" t="str">
        <f>$G$13</f>
        <v>ENERGY</v>
      </c>
      <c r="H894" s="53">
        <f t="shared" si="495"/>
        <v>46350788.999999993</v>
      </c>
      <c r="I894" s="54">
        <f>VLOOKUP(CONCATENATE($F894," ",$G894),AllocFactorMatrix,(I$4+1),FALSE)*$E896</f>
        <v>17392071.617380496</v>
      </c>
      <c r="J894" s="54">
        <f>VLOOKUP(CONCATENATE($F894," ",$G894),AllocFactorMatrix,(J$4+1),FALSE)*$E896</f>
        <v>1127118.624802981</v>
      </c>
      <c r="K894" s="54">
        <f>VLOOKUP(CONCATENATE($F894," ",$G894),AllocFactorMatrix,(K$4+1),FALSE)*$E896</f>
        <v>3781605.1700781635</v>
      </c>
      <c r="L894" s="54">
        <f>VLOOKUP(CONCATENATE($F894," ",$G894),AllocFactorMatrix,(L$4+1),FALSE)*$E896</f>
        <v>120187.99743147779</v>
      </c>
      <c r="M894" s="54">
        <f>VLOOKUP(CONCATENATE($F894," ",$G894),AllocFactorMatrix,(M$4+1),FALSE)*$E896</f>
        <v>11079.928340256667</v>
      </c>
      <c r="N894" s="54">
        <f t="shared" si="496"/>
        <v>3912873.0958498982</v>
      </c>
      <c r="O894" s="54">
        <f>VLOOKUP(CONCATENATE($F894," ",$G894),AllocFactorMatrix,(O$4+1),FALSE)*$E896</f>
        <v>3447742.1992759448</v>
      </c>
      <c r="P894" s="54">
        <f>VLOOKUP(CONCATENATE($F894," ",$G894),AllocFactorMatrix,(P$4+1),FALSE)*$E896</f>
        <v>639145.06344252406</v>
      </c>
      <c r="Q894" s="54">
        <f>VLOOKUP(CONCATENATE($F894," ",$G894),AllocFactorMatrix,(Q$4+1),FALSE)*$E896</f>
        <v>290411.1573179742</v>
      </c>
      <c r="R894" s="54">
        <f>VLOOKUP(CONCATENATE($F894," ",$G894),AllocFactorMatrix,(R$4+1),FALSE)*$E896</f>
        <v>13455.95069532305</v>
      </c>
      <c r="S894" s="54">
        <f t="shared" si="499"/>
        <v>4390754.3707317663</v>
      </c>
      <c r="T894" s="54">
        <f>VLOOKUP(CONCATENATE($F894," ",$G894),AllocFactorMatrix,(T$4+1),FALSE)*$E896</f>
        <v>132124.01453464644</v>
      </c>
      <c r="U894" s="54">
        <f>VLOOKUP(CONCATENATE($F894," ",$G894),AllocFactorMatrix,(U$4+1),FALSE)*$E896</f>
        <v>2319899.762935841</v>
      </c>
      <c r="V894" s="54">
        <f>VLOOKUP(CONCATENATE($F894," ",$G894),AllocFactorMatrix,(V$4+1),FALSE)*$E896</f>
        <v>13171427.680600196</v>
      </c>
      <c r="W894" s="54">
        <f>VLOOKUP(CONCATENATE($F894," ",$G894),AllocFactorMatrix,(W$4+1),FALSE)*$E896</f>
        <v>2498928.1038322998</v>
      </c>
      <c r="X894" s="54">
        <f t="shared" si="500"/>
        <v>18122379.561902985</v>
      </c>
      <c r="Y894" s="54">
        <f>VLOOKUP(CONCATENATE($F894," ",$G894),AllocFactorMatrix,(Y$4+1),FALSE)*$E896</f>
        <v>934097.28869596682</v>
      </c>
      <c r="Z894" s="54">
        <f>VLOOKUP(CONCATENATE($F894," ",$G894),AllocFactorMatrix,(Z$4+1),FALSE)*$E896</f>
        <v>15205.614764593587</v>
      </c>
      <c r="AA894" s="54">
        <f t="shared" si="498"/>
        <v>949302.90346056037</v>
      </c>
      <c r="AB894" s="54">
        <f>VLOOKUP(CONCATENATE($F894," ",$G894),AllocFactorMatrix,(AB$4+1),FALSE)*$E896</f>
        <v>16960.640124393645</v>
      </c>
      <c r="AC894" s="54">
        <f>VLOOKUP(CONCATENATE($F894," ",$G894),AllocFactorMatrix,(AC$4+1),FALSE)*$E896</f>
        <v>366751.13101469434</v>
      </c>
      <c r="AD894" s="54">
        <f>VLOOKUP(CONCATENATE($F894," ",$G894),AllocFactorMatrix,(AD$4+1),FALSE)*$E896</f>
        <v>72577.054732216944</v>
      </c>
    </row>
    <row r="895" spans="1:30" s="51" customFormat="1" hidden="1" outlineLevel="1">
      <c r="A895" s="56"/>
      <c r="B895" s="111"/>
      <c r="C895" s="55"/>
      <c r="F895" s="52" t="str">
        <f>F896</f>
        <v>PROD_ENERGY</v>
      </c>
      <c r="G895" s="55" t="str">
        <f>$G$14</f>
        <v>CUSTOMER</v>
      </c>
      <c r="H895" s="53">
        <f t="shared" si="495"/>
        <v>0</v>
      </c>
      <c r="I895" s="54">
        <f>VLOOKUP(CONCATENATE($F895," ",$G895),AllocFactorMatrix,(I$4+1),FALSE)*$E896</f>
        <v>0</v>
      </c>
      <c r="J895" s="54">
        <f>VLOOKUP(CONCATENATE($F895," ",$G895),AllocFactorMatrix,(J$4+1),FALSE)*$E896</f>
        <v>0</v>
      </c>
      <c r="K895" s="54">
        <f>VLOOKUP(CONCATENATE($F895," ",$G895),AllocFactorMatrix,(K$4+1),FALSE)*$E896</f>
        <v>0</v>
      </c>
      <c r="L895" s="54">
        <f>VLOOKUP(CONCATENATE($F895," ",$G895),AllocFactorMatrix,(L$4+1),FALSE)*$E896</f>
        <v>0</v>
      </c>
      <c r="M895" s="54">
        <f>VLOOKUP(CONCATENATE($F895," ",$G895),AllocFactorMatrix,(M$4+1),FALSE)*$E896</f>
        <v>0</v>
      </c>
      <c r="N895" s="54">
        <f t="shared" si="496"/>
        <v>0</v>
      </c>
      <c r="O895" s="54">
        <f>VLOOKUP(CONCATENATE($F895," ",$G895),AllocFactorMatrix,(O$4+1),FALSE)*$E896</f>
        <v>0</v>
      </c>
      <c r="P895" s="54">
        <f>VLOOKUP(CONCATENATE($F895," ",$G895),AllocFactorMatrix,(P$4+1),FALSE)*$E896</f>
        <v>0</v>
      </c>
      <c r="Q895" s="54">
        <f>VLOOKUP(CONCATENATE($F895," ",$G895),AllocFactorMatrix,(Q$4+1),FALSE)*$E896</f>
        <v>0</v>
      </c>
      <c r="R895" s="54">
        <f>VLOOKUP(CONCATENATE($F895," ",$G895),AllocFactorMatrix,(R$4+1),FALSE)*$E896</f>
        <v>0</v>
      </c>
      <c r="S895" s="54">
        <f t="shared" si="499"/>
        <v>0</v>
      </c>
      <c r="T895" s="54">
        <f>VLOOKUP(CONCATENATE($F895," ",$G895),AllocFactorMatrix,(T$4+1),FALSE)*$E896</f>
        <v>0</v>
      </c>
      <c r="U895" s="54">
        <f>VLOOKUP(CONCATENATE($F895," ",$G895),AllocFactorMatrix,(U$4+1),FALSE)*$E896</f>
        <v>0</v>
      </c>
      <c r="V895" s="54">
        <f>VLOOKUP(CONCATENATE($F895," ",$G895),AllocFactorMatrix,(V$4+1),FALSE)*$E896</f>
        <v>0</v>
      </c>
      <c r="W895" s="54">
        <f>VLOOKUP(CONCATENATE($F895," ",$G895),AllocFactorMatrix,(W$4+1),FALSE)*$E896</f>
        <v>0</v>
      </c>
      <c r="X895" s="54">
        <f t="shared" si="500"/>
        <v>0</v>
      </c>
      <c r="Y895" s="54">
        <f>VLOOKUP(CONCATENATE($F895," ",$G895),AllocFactorMatrix,(Y$4+1),FALSE)*$E896</f>
        <v>0</v>
      </c>
      <c r="Z895" s="54">
        <f>VLOOKUP(CONCATENATE($F895," ",$G895),AllocFactorMatrix,(Z$4+1),FALSE)*$E896</f>
        <v>0</v>
      </c>
      <c r="AA895" s="54">
        <f t="shared" si="498"/>
        <v>0</v>
      </c>
      <c r="AB895" s="54">
        <f>VLOOKUP(CONCATENATE($F895," ",$G895),AllocFactorMatrix,(AB$4+1),FALSE)*$E896</f>
        <v>0</v>
      </c>
      <c r="AC895" s="54">
        <f>VLOOKUP(CONCATENATE($F895," ",$G895),AllocFactorMatrix,(AC$4+1),FALSE)*$E896</f>
        <v>0</v>
      </c>
      <c r="AD895" s="54">
        <f>VLOOKUP(CONCATENATE($F895," ",$G895),AllocFactorMatrix,(AD$4+1),FALSE)*$E896</f>
        <v>0</v>
      </c>
    </row>
    <row r="896" spans="1:30" s="51" customFormat="1" collapsed="1">
      <c r="A896" s="56"/>
      <c r="B896" s="55"/>
      <c r="C896" s="55"/>
      <c r="D896" s="95" t="s">
        <v>452</v>
      </c>
      <c r="E896" s="61">
        <v>46350789</v>
      </c>
      <c r="F896" s="61" t="s">
        <v>32</v>
      </c>
      <c r="G896" s="55" t="str">
        <f>$G$15</f>
        <v>TOTAL</v>
      </c>
      <c r="H896" s="53">
        <f t="shared" si="495"/>
        <v>46350788.999999993</v>
      </c>
      <c r="I896" s="54">
        <f>VLOOKUP(CONCATENATE($F896," ",$G896),AllocFactorMatrix,(I$4+1),FALSE)*$E896</f>
        <v>17392071.617380496</v>
      </c>
      <c r="J896" s="54">
        <f>VLOOKUP(CONCATENATE($F896," ",$G896),AllocFactorMatrix,(J$4+1),FALSE)*$E896</f>
        <v>1127118.624802981</v>
      </c>
      <c r="K896" s="54">
        <f>VLOOKUP(CONCATENATE($F896," ",$G896),AllocFactorMatrix,(K$4+1),FALSE)*$E896</f>
        <v>3781605.1700781635</v>
      </c>
      <c r="L896" s="54">
        <f>VLOOKUP(CONCATENATE($F896," ",$G896),AllocFactorMatrix,(L$4+1),FALSE)*$E896</f>
        <v>120187.99743147779</v>
      </c>
      <c r="M896" s="54">
        <f>VLOOKUP(CONCATENATE($F896," ",$G896),AllocFactorMatrix,(M$4+1),FALSE)*$E896</f>
        <v>11079.928340256667</v>
      </c>
      <c r="N896" s="54">
        <f t="shared" si="496"/>
        <v>3912873.0958498982</v>
      </c>
      <c r="O896" s="54">
        <f>VLOOKUP(CONCATENATE($F896," ",$G896),AllocFactorMatrix,(O$4+1),FALSE)*$E896</f>
        <v>3447742.1992759448</v>
      </c>
      <c r="P896" s="54">
        <f>VLOOKUP(CONCATENATE($F896," ",$G896),AllocFactorMatrix,(P$4+1),FALSE)*$E896</f>
        <v>639145.06344252406</v>
      </c>
      <c r="Q896" s="54">
        <f>VLOOKUP(CONCATENATE($F896," ",$G896),AllocFactorMatrix,(Q$4+1),FALSE)*$E896</f>
        <v>290411.1573179742</v>
      </c>
      <c r="R896" s="54">
        <f>VLOOKUP(CONCATENATE($F896," ",$G896),AllocFactorMatrix,(R$4+1),FALSE)*$E896</f>
        <v>13455.95069532305</v>
      </c>
      <c r="S896" s="54">
        <f t="shared" si="499"/>
        <v>4390754.3707317663</v>
      </c>
      <c r="T896" s="54">
        <f>VLOOKUP(CONCATENATE($F896," ",$G896),AllocFactorMatrix,(T$4+1),FALSE)*$E896</f>
        <v>132124.01453464644</v>
      </c>
      <c r="U896" s="54">
        <f>VLOOKUP(CONCATENATE($F896," ",$G896),AllocFactorMatrix,(U$4+1),FALSE)*$E896</f>
        <v>2319899.762935841</v>
      </c>
      <c r="V896" s="54">
        <f>VLOOKUP(CONCATENATE($F896," ",$G896),AllocFactorMatrix,(V$4+1),FALSE)*$E896</f>
        <v>13171427.680600196</v>
      </c>
      <c r="W896" s="54">
        <f>VLOOKUP(CONCATENATE($F896," ",$G896),AllocFactorMatrix,(W$4+1),FALSE)*$E896</f>
        <v>2498928.1038322998</v>
      </c>
      <c r="X896" s="54">
        <f t="shared" si="500"/>
        <v>18122379.561902985</v>
      </c>
      <c r="Y896" s="54">
        <f>VLOOKUP(CONCATENATE($F896," ",$G896),AllocFactorMatrix,(Y$4+1),FALSE)*$E896</f>
        <v>934097.28869596682</v>
      </c>
      <c r="Z896" s="54">
        <f>VLOOKUP(CONCATENATE($F896," ",$G896),AllocFactorMatrix,(Z$4+1),FALSE)*$E896</f>
        <v>15205.614764593587</v>
      </c>
      <c r="AA896" s="54">
        <f t="shared" si="498"/>
        <v>949302.90346056037</v>
      </c>
      <c r="AB896" s="54">
        <f>VLOOKUP(CONCATENATE($F896," ",$G896),AllocFactorMatrix,(AB$4+1),FALSE)*$E896</f>
        <v>16960.640124393645</v>
      </c>
      <c r="AC896" s="54">
        <f>VLOOKUP(CONCATENATE($F896," ",$G896),AllocFactorMatrix,(AC$4+1),FALSE)*$E896</f>
        <v>366751.13101469434</v>
      </c>
      <c r="AD896" s="54">
        <f>VLOOKUP(CONCATENATE($F896," ",$G896),AllocFactorMatrix,(AD$4+1),FALSE)*$E896</f>
        <v>72577.054732216944</v>
      </c>
    </row>
    <row r="897" spans="1:30" hidden="1" outlineLevel="1">
      <c r="E897" s="51"/>
      <c r="F897" s="52" t="str">
        <f>F904</f>
        <v>PROD_DEMAND</v>
      </c>
      <c r="G897" s="55" t="str">
        <f>$G$8</f>
        <v>PRODUCTION</v>
      </c>
      <c r="H897" s="4">
        <f t="shared" ref="H897:H904" si="501">SUBTOTAL(9,I897:AD897)</f>
        <v>0</v>
      </c>
      <c r="I897" s="5">
        <f>VLOOKUP(CONCATENATE($F897," ",$G897),AllocFactorMatrix,(I$4+1),FALSE)*$E904</f>
        <v>0</v>
      </c>
      <c r="J897" s="5">
        <f>VLOOKUP(CONCATENATE($F897," ",$G897),AllocFactorMatrix,(J$4+1),FALSE)*$E904</f>
        <v>0</v>
      </c>
      <c r="K897" s="5">
        <f>VLOOKUP(CONCATENATE($F897," ",$G897),AllocFactorMatrix,(K$4+1),FALSE)*$E904</f>
        <v>0</v>
      </c>
      <c r="L897" s="5">
        <f>VLOOKUP(CONCATENATE($F897," ",$G897),AllocFactorMatrix,(L$4+1),FALSE)*$E904</f>
        <v>0</v>
      </c>
      <c r="M897" s="5">
        <f>VLOOKUP(CONCATENATE($F897," ",$G897),AllocFactorMatrix,(M$4+1),FALSE)*$E904</f>
        <v>0</v>
      </c>
      <c r="N897" s="5">
        <f t="shared" ref="N897:N904" si="502">SUBTOTAL(9,K897:M897)</f>
        <v>0</v>
      </c>
      <c r="O897" s="5">
        <f>VLOOKUP(CONCATENATE($F897," ",$G897),AllocFactorMatrix,(O$4+1),FALSE)*$E904</f>
        <v>0</v>
      </c>
      <c r="P897" s="5">
        <f>VLOOKUP(CONCATENATE($F897," ",$G897),AllocFactorMatrix,(P$4+1),FALSE)*$E904</f>
        <v>0</v>
      </c>
      <c r="Q897" s="5">
        <f>VLOOKUP(CONCATENATE($F897," ",$G897),AllocFactorMatrix,(Q$4+1),FALSE)*$E904</f>
        <v>0</v>
      </c>
      <c r="R897" s="5">
        <f t="shared" ref="R897" si="503">VLOOKUP(CONCATENATE($F897," ",$G897),AllocFactorMatrix,(R$4+1),FALSE)*$E904</f>
        <v>0</v>
      </c>
      <c r="S897" s="5">
        <f>SUBTOTAL(9,O897:R897)</f>
        <v>0</v>
      </c>
      <c r="T897" s="5">
        <f>VLOOKUP(CONCATENATE($F897," ",$G897),AllocFactorMatrix,(T$4+1),FALSE)*$E904</f>
        <v>0</v>
      </c>
      <c r="U897" s="5">
        <f>VLOOKUP(CONCATENATE($F897," ",$G897),AllocFactorMatrix,(U$4+1),FALSE)*$E904</f>
        <v>0</v>
      </c>
      <c r="V897" s="5">
        <f>VLOOKUP(CONCATENATE($F897," ",$G897),AllocFactorMatrix,(V$4+1),FALSE)*$E904</f>
        <v>0</v>
      </c>
      <c r="W897" s="5">
        <f>VLOOKUP(CONCATENATE($F897," ",$G897),AllocFactorMatrix,(W$4+1),FALSE)*$E904</f>
        <v>0</v>
      </c>
      <c r="X897" s="5">
        <f>SUBTOTAL(9,T897:W897)</f>
        <v>0</v>
      </c>
      <c r="Y897" s="5">
        <f>VLOOKUP(CONCATENATE($F897," ",$G897),AllocFactorMatrix,(Y$4+1),FALSE)*$E904</f>
        <v>0</v>
      </c>
      <c r="Z897" s="5">
        <f>VLOOKUP(CONCATENATE($F897," ",$G897),AllocFactorMatrix,(Z$4+1),FALSE)*$E904</f>
        <v>0</v>
      </c>
      <c r="AA897" s="5">
        <f t="shared" ref="AA897:AA904" si="504">SUBTOTAL(9,Y897:Z897)</f>
        <v>0</v>
      </c>
      <c r="AB897" s="5">
        <f>VLOOKUP(CONCATENATE($F897," ",$G897),AllocFactorMatrix,(AB$4+1),FALSE)*$E904</f>
        <v>0</v>
      </c>
      <c r="AC897" s="5">
        <f>VLOOKUP(CONCATENATE($F897," ",$G897),AllocFactorMatrix,(AC$4+1),FALSE)*$E904</f>
        <v>0</v>
      </c>
      <c r="AD897" s="5">
        <f>VLOOKUP(CONCATENATE($F897," ",$G897),AllocFactorMatrix,(AD$4+1),FALSE)*$E904</f>
        <v>0</v>
      </c>
    </row>
    <row r="898" spans="1:30" hidden="1" outlineLevel="1">
      <c r="E898" s="51"/>
      <c r="F898" s="52" t="str">
        <f>F904</f>
        <v>PROD_DEMAND</v>
      </c>
      <c r="G898" s="55" t="str">
        <f>$G$9</f>
        <v>BULKTRAN</v>
      </c>
      <c r="H898" s="4">
        <f t="shared" si="501"/>
        <v>0</v>
      </c>
      <c r="I898" s="5">
        <f>VLOOKUP(CONCATENATE($F898," ",$G898),AllocFactorMatrix,(I$4+1),FALSE)*$E904</f>
        <v>0</v>
      </c>
      <c r="J898" s="5">
        <f>VLOOKUP(CONCATENATE($F898," ",$G898),AllocFactorMatrix,(J$4+1),FALSE)*$E904</f>
        <v>0</v>
      </c>
      <c r="K898" s="5">
        <f>VLOOKUP(CONCATENATE($F898," ",$G898),AllocFactorMatrix,(K$4+1),FALSE)*$E904</f>
        <v>0</v>
      </c>
      <c r="L898" s="5">
        <f>VLOOKUP(CONCATENATE($F898," ",$G898),AllocFactorMatrix,(L$4+1),FALSE)*$E904</f>
        <v>0</v>
      </c>
      <c r="M898" s="5">
        <f>VLOOKUP(CONCATENATE($F898," ",$G898),AllocFactorMatrix,(M$4+1),FALSE)*$E904</f>
        <v>0</v>
      </c>
      <c r="N898" s="5">
        <f t="shared" si="502"/>
        <v>0</v>
      </c>
      <c r="O898" s="5">
        <f>VLOOKUP(CONCATENATE($F898," ",$G898),AllocFactorMatrix,(O$4+1),FALSE)*$E904</f>
        <v>0</v>
      </c>
      <c r="P898" s="5">
        <f>VLOOKUP(CONCATENATE($F898," ",$G898),AllocFactorMatrix,(P$4+1),FALSE)*$E904</f>
        <v>0</v>
      </c>
      <c r="Q898" s="5">
        <f>VLOOKUP(CONCATENATE($F898," ",$G898),AllocFactorMatrix,(Q$4+1),FALSE)*$E904</f>
        <v>0</v>
      </c>
      <c r="R898" s="5">
        <f>VLOOKUP(CONCATENATE($F898," ",$G898),AllocFactorMatrix,(R$4+1),FALSE)*$E904</f>
        <v>0</v>
      </c>
      <c r="S898" s="5">
        <f t="shared" ref="S898:S904" si="505">SUBTOTAL(9,O898:R898)</f>
        <v>0</v>
      </c>
      <c r="T898" s="5">
        <f>VLOOKUP(CONCATENATE($F898," ",$G898),AllocFactorMatrix,(T$4+1),FALSE)*$E904</f>
        <v>0</v>
      </c>
      <c r="U898" s="5">
        <f>VLOOKUP(CONCATENATE($F898," ",$G898),AllocFactorMatrix,(U$4+1),FALSE)*$E904</f>
        <v>0</v>
      </c>
      <c r="V898" s="5">
        <f>VLOOKUP(CONCATENATE($F898," ",$G898),AllocFactorMatrix,(V$4+1),FALSE)*$E904</f>
        <v>0</v>
      </c>
      <c r="W898" s="5">
        <f>VLOOKUP(CONCATENATE($F898," ",$G898),AllocFactorMatrix,(W$4+1),FALSE)*$E904</f>
        <v>0</v>
      </c>
      <c r="X898" s="5">
        <f t="shared" ref="X898:X904" si="506">SUBTOTAL(9,T898:W898)</f>
        <v>0</v>
      </c>
      <c r="Y898" s="5">
        <f>VLOOKUP(CONCATENATE($F898," ",$G898),AllocFactorMatrix,(Y$4+1),FALSE)*$E904</f>
        <v>0</v>
      </c>
      <c r="Z898" s="5">
        <f>VLOOKUP(CONCATENATE($F898," ",$G898),AllocFactorMatrix,(Z$4+1),FALSE)*$E904</f>
        <v>0</v>
      </c>
      <c r="AA898" s="5">
        <f t="shared" si="504"/>
        <v>0</v>
      </c>
      <c r="AB898" s="5">
        <f>VLOOKUP(CONCATENATE($F898," ",$G898),AllocFactorMatrix,(AB$4+1),FALSE)*$E904</f>
        <v>0</v>
      </c>
      <c r="AC898" s="5">
        <f>VLOOKUP(CONCATENATE($F898," ",$G898),AllocFactorMatrix,(AC$4+1),FALSE)*$E904</f>
        <v>0</v>
      </c>
      <c r="AD898" s="5">
        <f>VLOOKUP(CONCATENATE($F898," ",$G898),AllocFactorMatrix,(AD$4+1),FALSE)*$E904</f>
        <v>0</v>
      </c>
    </row>
    <row r="899" spans="1:30" hidden="1" outlineLevel="1">
      <c r="E899" s="51"/>
      <c r="F899" s="52" t="str">
        <f>F904</f>
        <v>PROD_DEMAND</v>
      </c>
      <c r="G899" s="55" t="str">
        <f>$G$10</f>
        <v>SUBTRAN</v>
      </c>
      <c r="H899" s="4">
        <f t="shared" si="501"/>
        <v>0</v>
      </c>
      <c r="I899" s="5">
        <f>VLOOKUP(CONCATENATE($F899," ",$G899),AllocFactorMatrix,(I$4+1),FALSE)*$E904</f>
        <v>0</v>
      </c>
      <c r="J899" s="5">
        <f>VLOOKUP(CONCATENATE($F899," ",$G899),AllocFactorMatrix,(J$4+1),FALSE)*$E904</f>
        <v>0</v>
      </c>
      <c r="K899" s="5">
        <f>VLOOKUP(CONCATENATE($F899," ",$G899),AllocFactorMatrix,(K$4+1),FALSE)*$E904</f>
        <v>0</v>
      </c>
      <c r="L899" s="5">
        <f>VLOOKUP(CONCATENATE($F899," ",$G899),AllocFactorMatrix,(L$4+1),FALSE)*$E904</f>
        <v>0</v>
      </c>
      <c r="M899" s="5">
        <f>VLOOKUP(CONCATENATE($F899," ",$G899),AllocFactorMatrix,(M$4+1),FALSE)*$E904</f>
        <v>0</v>
      </c>
      <c r="N899" s="5">
        <f t="shared" si="502"/>
        <v>0</v>
      </c>
      <c r="O899" s="5">
        <f>VLOOKUP(CONCATENATE($F899," ",$G899),AllocFactorMatrix,(O$4+1),FALSE)*$E904</f>
        <v>0</v>
      </c>
      <c r="P899" s="5">
        <f>VLOOKUP(CONCATENATE($F899," ",$G899),AllocFactorMatrix,(P$4+1),FALSE)*$E904</f>
        <v>0</v>
      </c>
      <c r="Q899" s="5">
        <f>VLOOKUP(CONCATENATE($F899," ",$G899),AllocFactorMatrix,(Q$4+1),FALSE)*$E904</f>
        <v>0</v>
      </c>
      <c r="R899" s="5">
        <f>VLOOKUP(CONCATENATE($F899," ",$G899),AllocFactorMatrix,(R$4+1),FALSE)*$E904</f>
        <v>0</v>
      </c>
      <c r="S899" s="5">
        <f t="shared" si="505"/>
        <v>0</v>
      </c>
      <c r="T899" s="5">
        <f>VLOOKUP(CONCATENATE($F899," ",$G899),AllocFactorMatrix,(T$4+1),FALSE)*$E904</f>
        <v>0</v>
      </c>
      <c r="U899" s="5">
        <f>VLOOKUP(CONCATENATE($F899," ",$G899),AllocFactorMatrix,(U$4+1),FALSE)*$E904</f>
        <v>0</v>
      </c>
      <c r="V899" s="5">
        <f>VLOOKUP(CONCATENATE($F899," ",$G899),AllocFactorMatrix,(V$4+1),FALSE)*$E904</f>
        <v>0</v>
      </c>
      <c r="W899" s="5">
        <f>VLOOKUP(CONCATENATE($F899," ",$G899),AllocFactorMatrix,(W$4+1),FALSE)*$E904</f>
        <v>0</v>
      </c>
      <c r="X899" s="5">
        <f t="shared" si="506"/>
        <v>0</v>
      </c>
      <c r="Y899" s="5">
        <f>VLOOKUP(CONCATENATE($F899," ",$G899),AllocFactorMatrix,(Y$4+1),FALSE)*$E904</f>
        <v>0</v>
      </c>
      <c r="Z899" s="5">
        <f>VLOOKUP(CONCATENATE($F899," ",$G899),AllocFactorMatrix,(Z$4+1),FALSE)*$E904</f>
        <v>0</v>
      </c>
      <c r="AA899" s="5">
        <f t="shared" si="504"/>
        <v>0</v>
      </c>
      <c r="AB899" s="5">
        <f>VLOOKUP(CONCATENATE($F899," ",$G899),AllocFactorMatrix,(AB$4+1),FALSE)*$E904</f>
        <v>0</v>
      </c>
      <c r="AC899" s="5">
        <f>VLOOKUP(CONCATENATE($F899," ",$G899),AllocFactorMatrix,(AC$4+1),FALSE)*$E904</f>
        <v>0</v>
      </c>
      <c r="AD899" s="5">
        <f>VLOOKUP(CONCATENATE($F899," ",$G899),AllocFactorMatrix,(AD$4+1),FALSE)*$E904</f>
        <v>0</v>
      </c>
    </row>
    <row r="900" spans="1:30" hidden="1" outlineLevel="1">
      <c r="E900" s="51"/>
      <c r="F900" s="52" t="str">
        <f>F904</f>
        <v>PROD_DEMAND</v>
      </c>
      <c r="G900" s="55" t="str">
        <f>$G$11</f>
        <v>DISTPRI</v>
      </c>
      <c r="H900" s="4">
        <f t="shared" si="501"/>
        <v>0</v>
      </c>
      <c r="I900" s="5">
        <f>VLOOKUP(CONCATENATE($F900," ",$G900),AllocFactorMatrix,(I$4+1),FALSE)*$E904</f>
        <v>0</v>
      </c>
      <c r="J900" s="5">
        <f>VLOOKUP(CONCATENATE($F900," ",$G900),AllocFactorMatrix,(J$4+1),FALSE)*$E904</f>
        <v>0</v>
      </c>
      <c r="K900" s="5">
        <f>VLOOKUP(CONCATENATE($F900," ",$G900),AllocFactorMatrix,(K$4+1),FALSE)*$E904</f>
        <v>0</v>
      </c>
      <c r="L900" s="5">
        <f>VLOOKUP(CONCATENATE($F900," ",$G900),AllocFactorMatrix,(L$4+1),FALSE)*$E904</f>
        <v>0</v>
      </c>
      <c r="M900" s="5">
        <f>VLOOKUP(CONCATENATE($F900," ",$G900),AllocFactorMatrix,(M$4+1),FALSE)*$E904</f>
        <v>0</v>
      </c>
      <c r="N900" s="5">
        <f t="shared" si="502"/>
        <v>0</v>
      </c>
      <c r="O900" s="5">
        <f>VLOOKUP(CONCATENATE($F900," ",$G900),AllocFactorMatrix,(O$4+1),FALSE)*$E904</f>
        <v>0</v>
      </c>
      <c r="P900" s="5">
        <f>VLOOKUP(CONCATENATE($F900," ",$G900),AllocFactorMatrix,(P$4+1),FALSE)*$E904</f>
        <v>0</v>
      </c>
      <c r="Q900" s="5">
        <f>VLOOKUP(CONCATENATE($F900," ",$G900),AllocFactorMatrix,(Q$4+1),FALSE)*$E904</f>
        <v>0</v>
      </c>
      <c r="R900" s="5">
        <f>VLOOKUP(CONCATENATE($F900," ",$G900),AllocFactorMatrix,(R$4+1),FALSE)*$E904</f>
        <v>0</v>
      </c>
      <c r="S900" s="5">
        <f t="shared" si="505"/>
        <v>0</v>
      </c>
      <c r="T900" s="5">
        <f>VLOOKUP(CONCATENATE($F900," ",$G900),AllocFactorMatrix,(T$4+1),FALSE)*$E904</f>
        <v>0</v>
      </c>
      <c r="U900" s="5">
        <f>VLOOKUP(CONCATENATE($F900," ",$G900),AllocFactorMatrix,(U$4+1),FALSE)*$E904</f>
        <v>0</v>
      </c>
      <c r="V900" s="5">
        <f>VLOOKUP(CONCATENATE($F900," ",$G900),AllocFactorMatrix,(V$4+1),FALSE)*$E904</f>
        <v>0</v>
      </c>
      <c r="W900" s="5">
        <f>VLOOKUP(CONCATENATE($F900," ",$G900),AllocFactorMatrix,(W$4+1),FALSE)*$E904</f>
        <v>0</v>
      </c>
      <c r="X900" s="5">
        <f t="shared" si="506"/>
        <v>0</v>
      </c>
      <c r="Y900" s="5">
        <f>VLOOKUP(CONCATENATE($F900," ",$G900),AllocFactorMatrix,(Y$4+1),FALSE)*$E904</f>
        <v>0</v>
      </c>
      <c r="Z900" s="5">
        <f>VLOOKUP(CONCATENATE($F900," ",$G900),AllocFactorMatrix,(Z$4+1),FALSE)*$E904</f>
        <v>0</v>
      </c>
      <c r="AA900" s="5">
        <f t="shared" si="504"/>
        <v>0</v>
      </c>
      <c r="AB900" s="5">
        <f>VLOOKUP(CONCATENATE($F900," ",$G900),AllocFactorMatrix,(AB$4+1),FALSE)*$E904</f>
        <v>0</v>
      </c>
      <c r="AC900" s="5">
        <f>VLOOKUP(CONCATENATE($F900," ",$G900),AllocFactorMatrix,(AC$4+1),FALSE)*$E904</f>
        <v>0</v>
      </c>
      <c r="AD900" s="5">
        <f>VLOOKUP(CONCATENATE($F900," ",$G900),AllocFactorMatrix,(AD$4+1),FALSE)*$E904</f>
        <v>0</v>
      </c>
    </row>
    <row r="901" spans="1:30" hidden="1" outlineLevel="1">
      <c r="E901" s="51"/>
      <c r="F901" s="52" t="str">
        <f>F904</f>
        <v>PROD_DEMAND</v>
      </c>
      <c r="G901" s="55" t="str">
        <f>$G$12</f>
        <v>DISTSEC</v>
      </c>
      <c r="H901" s="4">
        <f t="shared" si="501"/>
        <v>0</v>
      </c>
      <c r="I901" s="5">
        <f>VLOOKUP(CONCATENATE($F901," ",$G901),AllocFactorMatrix,(I$4+1),FALSE)*$E904</f>
        <v>0</v>
      </c>
      <c r="J901" s="5">
        <f>VLOOKUP(CONCATENATE($F901," ",$G901),AllocFactorMatrix,(J$4+1),FALSE)*$E904</f>
        <v>0</v>
      </c>
      <c r="K901" s="5">
        <f>VLOOKUP(CONCATENATE($F901," ",$G901),AllocFactorMatrix,(K$4+1),FALSE)*$E904</f>
        <v>0</v>
      </c>
      <c r="L901" s="5">
        <f>VLOOKUP(CONCATENATE($F901," ",$G901),AllocFactorMatrix,(L$4+1),FALSE)*$E904</f>
        <v>0</v>
      </c>
      <c r="M901" s="5">
        <f>VLOOKUP(CONCATENATE($F901," ",$G901),AllocFactorMatrix,(M$4+1),FALSE)*$E904</f>
        <v>0</v>
      </c>
      <c r="N901" s="5">
        <f t="shared" si="502"/>
        <v>0</v>
      </c>
      <c r="O901" s="5">
        <f>VLOOKUP(CONCATENATE($F901," ",$G901),AllocFactorMatrix,(O$4+1),FALSE)*$E904</f>
        <v>0</v>
      </c>
      <c r="P901" s="5">
        <f>VLOOKUP(CONCATENATE($F901," ",$G901),AllocFactorMatrix,(P$4+1),FALSE)*$E904</f>
        <v>0</v>
      </c>
      <c r="Q901" s="5">
        <f>VLOOKUP(CONCATENATE($F901," ",$G901),AllocFactorMatrix,(Q$4+1),FALSE)*$E904</f>
        <v>0</v>
      </c>
      <c r="R901" s="5">
        <f>VLOOKUP(CONCATENATE($F901," ",$G901),AllocFactorMatrix,(R$4+1),FALSE)*$E904</f>
        <v>0</v>
      </c>
      <c r="S901" s="5">
        <f t="shared" si="505"/>
        <v>0</v>
      </c>
      <c r="T901" s="5">
        <f>VLOOKUP(CONCATENATE($F901," ",$G901),AllocFactorMatrix,(T$4+1),FALSE)*$E904</f>
        <v>0</v>
      </c>
      <c r="U901" s="5">
        <f>VLOOKUP(CONCATENATE($F901," ",$G901),AllocFactorMatrix,(U$4+1),FALSE)*$E904</f>
        <v>0</v>
      </c>
      <c r="V901" s="5">
        <f>VLOOKUP(CONCATENATE($F901," ",$G901),AllocFactorMatrix,(V$4+1),FALSE)*$E904</f>
        <v>0</v>
      </c>
      <c r="W901" s="5">
        <f>VLOOKUP(CONCATENATE($F901," ",$G901),AllocFactorMatrix,(W$4+1),FALSE)*$E904</f>
        <v>0</v>
      </c>
      <c r="X901" s="5">
        <f t="shared" si="506"/>
        <v>0</v>
      </c>
      <c r="Y901" s="5">
        <f>VLOOKUP(CONCATENATE($F901," ",$G901),AllocFactorMatrix,(Y$4+1),FALSE)*$E904</f>
        <v>0</v>
      </c>
      <c r="Z901" s="5">
        <f>VLOOKUP(CONCATENATE($F901," ",$G901),AllocFactorMatrix,(Z$4+1),FALSE)*$E904</f>
        <v>0</v>
      </c>
      <c r="AA901" s="5">
        <f t="shared" si="504"/>
        <v>0</v>
      </c>
      <c r="AB901" s="5">
        <f>VLOOKUP(CONCATENATE($F901," ",$G901),AllocFactorMatrix,(AB$4+1),FALSE)*$E904</f>
        <v>0</v>
      </c>
      <c r="AC901" s="5">
        <f>VLOOKUP(CONCATENATE($F901," ",$G901),AllocFactorMatrix,(AC$4+1),FALSE)*$E904</f>
        <v>0</v>
      </c>
      <c r="AD901" s="5">
        <f>VLOOKUP(CONCATENATE($F901," ",$G901),AllocFactorMatrix,(AD$4+1),FALSE)*$E904</f>
        <v>0</v>
      </c>
    </row>
    <row r="902" spans="1:30" hidden="1" outlineLevel="1">
      <c r="E902" s="51"/>
      <c r="F902" s="52" t="str">
        <f>F904</f>
        <v>PROD_DEMAND</v>
      </c>
      <c r="G902" s="55" t="str">
        <f>$G$13</f>
        <v>ENERGY</v>
      </c>
      <c r="H902" s="4">
        <f t="shared" si="501"/>
        <v>0</v>
      </c>
      <c r="I902" s="5">
        <f>VLOOKUP(CONCATENATE($F902," ",$G902),AllocFactorMatrix,(I$4+1),FALSE)*$E904</f>
        <v>0</v>
      </c>
      <c r="J902" s="5">
        <f>VLOOKUP(CONCATENATE($F902," ",$G902),AllocFactorMatrix,(J$4+1),FALSE)*$E904</f>
        <v>0</v>
      </c>
      <c r="K902" s="5">
        <f>VLOOKUP(CONCATENATE($F902," ",$G902),AllocFactorMatrix,(K$4+1),FALSE)*$E904</f>
        <v>0</v>
      </c>
      <c r="L902" s="5">
        <f>VLOOKUP(CONCATENATE($F902," ",$G902),AllocFactorMatrix,(L$4+1),FALSE)*$E904</f>
        <v>0</v>
      </c>
      <c r="M902" s="5">
        <f>VLOOKUP(CONCATENATE($F902," ",$G902),AllocFactorMatrix,(M$4+1),FALSE)*$E904</f>
        <v>0</v>
      </c>
      <c r="N902" s="5">
        <f t="shared" si="502"/>
        <v>0</v>
      </c>
      <c r="O902" s="5">
        <f>VLOOKUP(CONCATENATE($F902," ",$G902),AllocFactorMatrix,(O$4+1),FALSE)*$E904</f>
        <v>0</v>
      </c>
      <c r="P902" s="5">
        <f>VLOOKUP(CONCATENATE($F902," ",$G902),AllocFactorMatrix,(P$4+1),FALSE)*$E904</f>
        <v>0</v>
      </c>
      <c r="Q902" s="5">
        <f>VLOOKUP(CONCATENATE($F902," ",$G902),AllocFactorMatrix,(Q$4+1),FALSE)*$E904</f>
        <v>0</v>
      </c>
      <c r="R902" s="5">
        <f>VLOOKUP(CONCATENATE($F902," ",$G902),AllocFactorMatrix,(R$4+1),FALSE)*$E904</f>
        <v>0</v>
      </c>
      <c r="S902" s="5">
        <f t="shared" si="505"/>
        <v>0</v>
      </c>
      <c r="T902" s="5">
        <f>VLOOKUP(CONCATENATE($F902," ",$G902),AllocFactorMatrix,(T$4+1),FALSE)*$E904</f>
        <v>0</v>
      </c>
      <c r="U902" s="5">
        <f>VLOOKUP(CONCATENATE($F902," ",$G902),AllocFactorMatrix,(U$4+1),FALSE)*$E904</f>
        <v>0</v>
      </c>
      <c r="V902" s="5">
        <f>VLOOKUP(CONCATENATE($F902," ",$G902),AllocFactorMatrix,(V$4+1),FALSE)*$E904</f>
        <v>0</v>
      </c>
      <c r="W902" s="5">
        <f>VLOOKUP(CONCATENATE($F902," ",$G902),AllocFactorMatrix,(W$4+1),FALSE)*$E904</f>
        <v>0</v>
      </c>
      <c r="X902" s="5">
        <f t="shared" si="506"/>
        <v>0</v>
      </c>
      <c r="Y902" s="5">
        <f>VLOOKUP(CONCATENATE($F902," ",$G902),AllocFactorMatrix,(Y$4+1),FALSE)*$E904</f>
        <v>0</v>
      </c>
      <c r="Z902" s="5">
        <f>VLOOKUP(CONCATENATE($F902," ",$G902),AllocFactorMatrix,(Z$4+1),FALSE)*$E904</f>
        <v>0</v>
      </c>
      <c r="AA902" s="5">
        <f t="shared" si="504"/>
        <v>0</v>
      </c>
      <c r="AB902" s="5">
        <f>VLOOKUP(CONCATENATE($F902," ",$G902),AllocFactorMatrix,(AB$4+1),FALSE)*$E904</f>
        <v>0</v>
      </c>
      <c r="AC902" s="5">
        <f>VLOOKUP(CONCATENATE($F902," ",$G902),AllocFactorMatrix,(AC$4+1),FALSE)*$E904</f>
        <v>0</v>
      </c>
      <c r="AD902" s="5">
        <f>VLOOKUP(CONCATENATE($F902," ",$G902),AllocFactorMatrix,(AD$4+1),FALSE)*$E904</f>
        <v>0</v>
      </c>
    </row>
    <row r="903" spans="1:30" hidden="1" outlineLevel="1">
      <c r="E903" s="51"/>
      <c r="F903" s="52" t="str">
        <f>F904</f>
        <v>PROD_DEMAND</v>
      </c>
      <c r="G903" s="55" t="str">
        <f>$G$14</f>
        <v>CUSTOMER</v>
      </c>
      <c r="H903" s="4">
        <f t="shared" si="501"/>
        <v>0</v>
      </c>
      <c r="I903" s="5">
        <f>VLOOKUP(CONCATENATE($F903," ",$G903),AllocFactorMatrix,(I$4+1),FALSE)*$E904</f>
        <v>0</v>
      </c>
      <c r="J903" s="5">
        <f>VLOOKUP(CONCATENATE($F903," ",$G903),AllocFactorMatrix,(J$4+1),FALSE)*$E904</f>
        <v>0</v>
      </c>
      <c r="K903" s="5">
        <f>VLOOKUP(CONCATENATE($F903," ",$G903),AllocFactorMatrix,(K$4+1),FALSE)*$E904</f>
        <v>0</v>
      </c>
      <c r="L903" s="5">
        <f>VLOOKUP(CONCATENATE($F903," ",$G903),AllocFactorMatrix,(L$4+1),FALSE)*$E904</f>
        <v>0</v>
      </c>
      <c r="M903" s="5">
        <f>VLOOKUP(CONCATENATE($F903," ",$G903),AllocFactorMatrix,(M$4+1),FALSE)*$E904</f>
        <v>0</v>
      </c>
      <c r="N903" s="5">
        <f t="shared" si="502"/>
        <v>0</v>
      </c>
      <c r="O903" s="5">
        <f>VLOOKUP(CONCATENATE($F903," ",$G903),AllocFactorMatrix,(O$4+1),FALSE)*$E904</f>
        <v>0</v>
      </c>
      <c r="P903" s="5">
        <f>VLOOKUP(CONCATENATE($F903," ",$G903),AllocFactorMatrix,(P$4+1),FALSE)*$E904</f>
        <v>0</v>
      </c>
      <c r="Q903" s="5">
        <f>VLOOKUP(CONCATENATE($F903," ",$G903),AllocFactorMatrix,(Q$4+1),FALSE)*$E904</f>
        <v>0</v>
      </c>
      <c r="R903" s="5">
        <f>VLOOKUP(CONCATENATE($F903," ",$G903),AllocFactorMatrix,(R$4+1),FALSE)*$E904</f>
        <v>0</v>
      </c>
      <c r="S903" s="5">
        <f t="shared" si="505"/>
        <v>0</v>
      </c>
      <c r="T903" s="5">
        <f>VLOOKUP(CONCATENATE($F903," ",$G903),AllocFactorMatrix,(T$4+1),FALSE)*$E904</f>
        <v>0</v>
      </c>
      <c r="U903" s="5">
        <f>VLOOKUP(CONCATENATE($F903," ",$G903),AllocFactorMatrix,(U$4+1),FALSE)*$E904</f>
        <v>0</v>
      </c>
      <c r="V903" s="5">
        <f>VLOOKUP(CONCATENATE($F903," ",$G903),AllocFactorMatrix,(V$4+1),FALSE)*$E904</f>
        <v>0</v>
      </c>
      <c r="W903" s="5">
        <f>VLOOKUP(CONCATENATE($F903," ",$G903),AllocFactorMatrix,(W$4+1),FALSE)*$E904</f>
        <v>0</v>
      </c>
      <c r="X903" s="5">
        <f t="shared" si="506"/>
        <v>0</v>
      </c>
      <c r="Y903" s="5">
        <f>VLOOKUP(CONCATENATE($F903," ",$G903),AllocFactorMatrix,(Y$4+1),FALSE)*$E904</f>
        <v>0</v>
      </c>
      <c r="Z903" s="5">
        <f>VLOOKUP(CONCATENATE($F903," ",$G903),AllocFactorMatrix,(Z$4+1),FALSE)*$E904</f>
        <v>0</v>
      </c>
      <c r="AA903" s="5">
        <f t="shared" si="504"/>
        <v>0</v>
      </c>
      <c r="AB903" s="5">
        <f>VLOOKUP(CONCATENATE($F903," ",$G903),AllocFactorMatrix,(AB$4+1),FALSE)*$E904</f>
        <v>0</v>
      </c>
      <c r="AC903" s="5">
        <f>VLOOKUP(CONCATENATE($F903," ",$G903),AllocFactorMatrix,(AC$4+1),FALSE)*$E904</f>
        <v>0</v>
      </c>
      <c r="AD903" s="5">
        <f>VLOOKUP(CONCATENATE($F903," ",$G903),AllocFactorMatrix,(AD$4+1),FALSE)*$E904</f>
        <v>0</v>
      </c>
    </row>
    <row r="904" spans="1:30" collapsed="1">
      <c r="B904" s="55"/>
      <c r="D904" s="95" t="s">
        <v>453</v>
      </c>
      <c r="E904" s="40">
        <v>0</v>
      </c>
      <c r="F904" s="61" t="s">
        <v>30</v>
      </c>
      <c r="G904" s="55" t="str">
        <f>$G$15</f>
        <v>TOTAL</v>
      </c>
      <c r="H904" s="4">
        <f t="shared" si="501"/>
        <v>0</v>
      </c>
      <c r="I904" s="5">
        <f>VLOOKUP(CONCATENATE($F904," ",$G904),AllocFactorMatrix,(I$4+1),FALSE)*$E904</f>
        <v>0</v>
      </c>
      <c r="J904" s="5">
        <f>VLOOKUP(CONCATENATE($F904," ",$G904),AllocFactorMatrix,(J$4+1),FALSE)*$E904</f>
        <v>0</v>
      </c>
      <c r="K904" s="5">
        <f>VLOOKUP(CONCATENATE($F904," ",$G904),AllocFactorMatrix,(K$4+1),FALSE)*$E904</f>
        <v>0</v>
      </c>
      <c r="L904" s="5">
        <f>VLOOKUP(CONCATENATE($F904," ",$G904),AllocFactorMatrix,(L$4+1),FALSE)*$E904</f>
        <v>0</v>
      </c>
      <c r="M904" s="5">
        <f>VLOOKUP(CONCATENATE($F904," ",$G904),AllocFactorMatrix,(M$4+1),FALSE)*$E904</f>
        <v>0</v>
      </c>
      <c r="N904" s="5">
        <f t="shared" si="502"/>
        <v>0</v>
      </c>
      <c r="O904" s="5">
        <f>VLOOKUP(CONCATENATE($F904," ",$G904),AllocFactorMatrix,(O$4+1),FALSE)*$E904</f>
        <v>0</v>
      </c>
      <c r="P904" s="5">
        <f>VLOOKUP(CONCATENATE($F904," ",$G904),AllocFactorMatrix,(P$4+1),FALSE)*$E904</f>
        <v>0</v>
      </c>
      <c r="Q904" s="5">
        <f>VLOOKUP(CONCATENATE($F904," ",$G904),AllocFactorMatrix,(Q$4+1),FALSE)*$E904</f>
        <v>0</v>
      </c>
      <c r="R904" s="5">
        <f>VLOOKUP(CONCATENATE($F904," ",$G904),AllocFactorMatrix,(R$4+1),FALSE)*$E904</f>
        <v>0</v>
      </c>
      <c r="S904" s="5">
        <f t="shared" si="505"/>
        <v>0</v>
      </c>
      <c r="T904" s="5">
        <f>VLOOKUP(CONCATENATE($F904," ",$G904),AllocFactorMatrix,(T$4+1),FALSE)*$E904</f>
        <v>0</v>
      </c>
      <c r="U904" s="5">
        <f>VLOOKUP(CONCATENATE($F904," ",$G904),AllocFactorMatrix,(U$4+1),FALSE)*$E904</f>
        <v>0</v>
      </c>
      <c r="V904" s="5">
        <f>VLOOKUP(CONCATENATE($F904," ",$G904),AllocFactorMatrix,(V$4+1),FALSE)*$E904</f>
        <v>0</v>
      </c>
      <c r="W904" s="5">
        <f>VLOOKUP(CONCATENATE($F904," ",$G904),AllocFactorMatrix,(W$4+1),FALSE)*$E904</f>
        <v>0</v>
      </c>
      <c r="X904" s="5">
        <f t="shared" si="506"/>
        <v>0</v>
      </c>
      <c r="Y904" s="5">
        <f>VLOOKUP(CONCATENATE($F904," ",$G904),AllocFactorMatrix,(Y$4+1),FALSE)*$E904</f>
        <v>0</v>
      </c>
      <c r="Z904" s="5">
        <f>VLOOKUP(CONCATENATE($F904," ",$G904),AllocFactorMatrix,(Z$4+1),FALSE)*$E904</f>
        <v>0</v>
      </c>
      <c r="AA904" s="5">
        <f t="shared" si="504"/>
        <v>0</v>
      </c>
      <c r="AB904" s="5">
        <f>VLOOKUP(CONCATENATE($F904," ",$G904),AllocFactorMatrix,(AB$4+1),FALSE)*$E904</f>
        <v>0</v>
      </c>
      <c r="AC904" s="5">
        <f>VLOOKUP(CONCATENATE($F904," ",$G904),AllocFactorMatrix,(AC$4+1),FALSE)*$E904</f>
        <v>0</v>
      </c>
      <c r="AD904" s="5">
        <f>VLOOKUP(CONCATENATE($F904," ",$G904),AllocFactorMatrix,(AD$4+1),FALSE)*$E904</f>
        <v>0</v>
      </c>
    </row>
    <row r="905" spans="1:30" s="55" customFormat="1">
      <c r="A905" s="56"/>
      <c r="D905" s="98"/>
      <c r="E905" s="58"/>
      <c r="F905" s="58"/>
      <c r="H905" s="60"/>
      <c r="I905" s="62"/>
      <c r="J905" s="62"/>
      <c r="K905" s="62"/>
      <c r="L905" s="62"/>
      <c r="M905" s="62"/>
      <c r="N905" s="62"/>
      <c r="O905" s="62"/>
      <c r="P905" s="62"/>
      <c r="Q905" s="62"/>
      <c r="R905" s="62"/>
      <c r="S905" s="62"/>
      <c r="T905" s="62"/>
      <c r="U905" s="62"/>
      <c r="V905" s="62"/>
      <c r="W905" s="62"/>
      <c r="X905" s="62"/>
      <c r="Y905" s="62"/>
      <c r="Z905" s="62"/>
      <c r="AA905" s="62"/>
      <c r="AB905" s="62"/>
      <c r="AC905" s="62"/>
      <c r="AD905" s="62"/>
    </row>
    <row r="906" spans="1:30" s="51" customFormat="1" hidden="1" outlineLevel="1">
      <c r="A906" s="56"/>
      <c r="B906" s="111"/>
      <c r="C906" s="55"/>
      <c r="F906" s="52" t="str">
        <f>F913</f>
        <v>PROD_ENERGY</v>
      </c>
      <c r="G906" s="55" t="str">
        <f>$G$8</f>
        <v>PRODUCTION</v>
      </c>
      <c r="H906" s="53">
        <f t="shared" ref="H906:H912" si="507">SUBTOTAL(9,I906:AD906)</f>
        <v>0</v>
      </c>
      <c r="I906" s="54">
        <f>VLOOKUP(CONCATENATE($F906," ",$G906),AllocFactorMatrix,(I$4+1),FALSE)*$E913</f>
        <v>0</v>
      </c>
      <c r="J906" s="54">
        <f>VLOOKUP(CONCATENATE($F906," ",$G906),AllocFactorMatrix,(J$4+1),FALSE)*$E913</f>
        <v>0</v>
      </c>
      <c r="K906" s="54">
        <f>VLOOKUP(CONCATENATE($F906," ",$G906),AllocFactorMatrix,(K$4+1),FALSE)*$E913</f>
        <v>0</v>
      </c>
      <c r="L906" s="54">
        <f>VLOOKUP(CONCATENATE($F906," ",$G906),AllocFactorMatrix,(L$4+1),FALSE)*$E913</f>
        <v>0</v>
      </c>
      <c r="M906" s="54">
        <f>VLOOKUP(CONCATENATE($F906," ",$G906),AllocFactorMatrix,(M$4+1),FALSE)*$E913</f>
        <v>0</v>
      </c>
      <c r="N906" s="54">
        <f t="shared" ref="N906:N913" si="508">SUBTOTAL(9,K906:M906)</f>
        <v>0</v>
      </c>
      <c r="O906" s="54">
        <f>VLOOKUP(CONCATENATE($F906," ",$G906),AllocFactorMatrix,(O$4+1),FALSE)*$E913</f>
        <v>0</v>
      </c>
      <c r="P906" s="54">
        <f>VLOOKUP(CONCATENATE($F906," ",$G906),AllocFactorMatrix,(P$4+1),FALSE)*$E913</f>
        <v>0</v>
      </c>
      <c r="Q906" s="54">
        <f>VLOOKUP(CONCATENATE($F906," ",$G906),AllocFactorMatrix,(Q$4+1),FALSE)*$E913</f>
        <v>0</v>
      </c>
      <c r="R906" s="54">
        <f t="shared" ref="R906" si="509">VLOOKUP(CONCATENATE($F906," ",$G906),AllocFactorMatrix,(R$4+1),FALSE)*$E913</f>
        <v>0</v>
      </c>
      <c r="S906" s="54">
        <f>SUBTOTAL(9,O906:R906)</f>
        <v>0</v>
      </c>
      <c r="T906" s="54">
        <f>VLOOKUP(CONCATENATE($F906," ",$G906),AllocFactorMatrix,(T$4+1),FALSE)*$E913</f>
        <v>0</v>
      </c>
      <c r="U906" s="54">
        <f>VLOOKUP(CONCATENATE($F906," ",$G906),AllocFactorMatrix,(U$4+1),FALSE)*$E913</f>
        <v>0</v>
      </c>
      <c r="V906" s="54">
        <f>VLOOKUP(CONCATENATE($F906," ",$G906),AllocFactorMatrix,(V$4+1),FALSE)*$E913</f>
        <v>0</v>
      </c>
      <c r="W906" s="54">
        <f>VLOOKUP(CONCATENATE($F906," ",$G906),AllocFactorMatrix,(W$4+1),FALSE)*$E913</f>
        <v>0</v>
      </c>
      <c r="X906" s="54">
        <f>SUBTOTAL(9,T906:W906)</f>
        <v>0</v>
      </c>
      <c r="Y906" s="54">
        <f>VLOOKUP(CONCATENATE($F906," ",$G906),AllocFactorMatrix,(Y$4+1),FALSE)*$E913</f>
        <v>0</v>
      </c>
      <c r="Z906" s="54">
        <f>VLOOKUP(CONCATENATE($F906," ",$G906),AllocFactorMatrix,(Z$4+1),FALSE)*$E913</f>
        <v>0</v>
      </c>
      <c r="AA906" s="54">
        <f t="shared" ref="AA906:AA913" si="510">SUBTOTAL(9,Y906:Z906)</f>
        <v>0</v>
      </c>
      <c r="AB906" s="54">
        <f>VLOOKUP(CONCATENATE($F906," ",$G906),AllocFactorMatrix,(AB$4+1),FALSE)*$E913</f>
        <v>0</v>
      </c>
      <c r="AC906" s="54">
        <f>VLOOKUP(CONCATENATE($F906," ",$G906),AllocFactorMatrix,(AC$4+1),FALSE)*$E913</f>
        <v>0</v>
      </c>
      <c r="AD906" s="54">
        <f>VLOOKUP(CONCATENATE($F906," ",$G906),AllocFactorMatrix,(AD$4+1),FALSE)*$E913</f>
        <v>0</v>
      </c>
    </row>
    <row r="907" spans="1:30" s="51" customFormat="1" hidden="1" outlineLevel="1">
      <c r="A907" s="56"/>
      <c r="B907" s="111"/>
      <c r="C907" s="55"/>
      <c r="F907" s="52" t="str">
        <f>F913</f>
        <v>PROD_ENERGY</v>
      </c>
      <c r="G907" s="55" t="str">
        <f>$G$9</f>
        <v>BULKTRAN</v>
      </c>
      <c r="H907" s="53">
        <f t="shared" si="507"/>
        <v>0</v>
      </c>
      <c r="I907" s="54">
        <f>VLOOKUP(CONCATENATE($F907," ",$G907),AllocFactorMatrix,(I$4+1),FALSE)*$E913</f>
        <v>0</v>
      </c>
      <c r="J907" s="54">
        <f>VLOOKUP(CONCATENATE($F907," ",$G907),AllocFactorMatrix,(J$4+1),FALSE)*$E913</f>
        <v>0</v>
      </c>
      <c r="K907" s="54">
        <f>VLOOKUP(CONCATENATE($F907," ",$G907),AllocFactorMatrix,(K$4+1),FALSE)*$E913</f>
        <v>0</v>
      </c>
      <c r="L907" s="54">
        <f>VLOOKUP(CONCATENATE($F907," ",$G907),AllocFactorMatrix,(L$4+1),FALSE)*$E913</f>
        <v>0</v>
      </c>
      <c r="M907" s="54">
        <f>VLOOKUP(CONCATENATE($F907," ",$G907),AllocFactorMatrix,(M$4+1),FALSE)*$E913</f>
        <v>0</v>
      </c>
      <c r="N907" s="54">
        <f t="shared" si="508"/>
        <v>0</v>
      </c>
      <c r="O907" s="54">
        <f>VLOOKUP(CONCATENATE($F907," ",$G907),AllocFactorMatrix,(O$4+1),FALSE)*$E913</f>
        <v>0</v>
      </c>
      <c r="P907" s="54">
        <f>VLOOKUP(CONCATENATE($F907," ",$G907),AllocFactorMatrix,(P$4+1),FALSE)*$E913</f>
        <v>0</v>
      </c>
      <c r="Q907" s="54">
        <f>VLOOKUP(CONCATENATE($F907," ",$G907),AllocFactorMatrix,(Q$4+1),FALSE)*$E913</f>
        <v>0</v>
      </c>
      <c r="R907" s="54">
        <f>VLOOKUP(CONCATENATE($F907," ",$G907),AllocFactorMatrix,(R$4+1),FALSE)*$E913</f>
        <v>0</v>
      </c>
      <c r="S907" s="54">
        <f t="shared" ref="S907:S913" si="511">SUBTOTAL(9,O907:R907)</f>
        <v>0</v>
      </c>
      <c r="T907" s="54">
        <f>VLOOKUP(CONCATENATE($F907," ",$G907),AllocFactorMatrix,(T$4+1),FALSE)*$E913</f>
        <v>0</v>
      </c>
      <c r="U907" s="54">
        <f>VLOOKUP(CONCATENATE($F907," ",$G907),AllocFactorMatrix,(U$4+1),FALSE)*$E913</f>
        <v>0</v>
      </c>
      <c r="V907" s="54">
        <f>VLOOKUP(CONCATENATE($F907," ",$G907),AllocFactorMatrix,(V$4+1),FALSE)*$E913</f>
        <v>0</v>
      </c>
      <c r="W907" s="54">
        <f>VLOOKUP(CONCATENATE($F907," ",$G907),AllocFactorMatrix,(W$4+1),FALSE)*$E913</f>
        <v>0</v>
      </c>
      <c r="X907" s="54">
        <f t="shared" ref="X907:X913" si="512">SUBTOTAL(9,T907:W907)</f>
        <v>0</v>
      </c>
      <c r="Y907" s="54">
        <f>VLOOKUP(CONCATENATE($F907," ",$G907),AllocFactorMatrix,(Y$4+1),FALSE)*$E913</f>
        <v>0</v>
      </c>
      <c r="Z907" s="54">
        <f>VLOOKUP(CONCATENATE($F907," ",$G907),AllocFactorMatrix,(Z$4+1),FALSE)*$E913</f>
        <v>0</v>
      </c>
      <c r="AA907" s="54">
        <f t="shared" si="510"/>
        <v>0</v>
      </c>
      <c r="AB907" s="54">
        <f>VLOOKUP(CONCATENATE($F907," ",$G907),AllocFactorMatrix,(AB$4+1),FALSE)*$E913</f>
        <v>0</v>
      </c>
      <c r="AC907" s="54">
        <f>VLOOKUP(CONCATENATE($F907," ",$G907),AllocFactorMatrix,(AC$4+1),FALSE)*$E913</f>
        <v>0</v>
      </c>
      <c r="AD907" s="54">
        <f>VLOOKUP(CONCATENATE($F907," ",$G907),AllocFactorMatrix,(AD$4+1),FALSE)*$E913</f>
        <v>0</v>
      </c>
    </row>
    <row r="908" spans="1:30" s="51" customFormat="1" hidden="1" outlineLevel="1">
      <c r="A908" s="56"/>
      <c r="B908" s="111"/>
      <c r="C908" s="55"/>
      <c r="F908" s="52" t="str">
        <f>F913</f>
        <v>PROD_ENERGY</v>
      </c>
      <c r="G908" s="55" t="str">
        <f>$G$10</f>
        <v>SUBTRAN</v>
      </c>
      <c r="H908" s="53">
        <f t="shared" si="507"/>
        <v>0</v>
      </c>
      <c r="I908" s="54">
        <f>VLOOKUP(CONCATENATE($F908," ",$G908),AllocFactorMatrix,(I$4+1),FALSE)*$E913</f>
        <v>0</v>
      </c>
      <c r="J908" s="54">
        <f>VLOOKUP(CONCATENATE($F908," ",$G908),AllocFactorMatrix,(J$4+1),FALSE)*$E913</f>
        <v>0</v>
      </c>
      <c r="K908" s="54">
        <f>VLOOKUP(CONCATENATE($F908," ",$G908),AllocFactorMatrix,(K$4+1),FALSE)*$E913</f>
        <v>0</v>
      </c>
      <c r="L908" s="54">
        <f>VLOOKUP(CONCATENATE($F908," ",$G908),AllocFactorMatrix,(L$4+1),FALSE)*$E913</f>
        <v>0</v>
      </c>
      <c r="M908" s="54">
        <f>VLOOKUP(CONCATENATE($F908," ",$G908),AllocFactorMatrix,(M$4+1),FALSE)*$E913</f>
        <v>0</v>
      </c>
      <c r="N908" s="54">
        <f t="shared" si="508"/>
        <v>0</v>
      </c>
      <c r="O908" s="54">
        <f>VLOOKUP(CONCATENATE($F908," ",$G908),AllocFactorMatrix,(O$4+1),FALSE)*$E913</f>
        <v>0</v>
      </c>
      <c r="P908" s="54">
        <f>VLOOKUP(CONCATENATE($F908," ",$G908),AllocFactorMatrix,(P$4+1),FALSE)*$E913</f>
        <v>0</v>
      </c>
      <c r="Q908" s="54">
        <f>VLOOKUP(CONCATENATE($F908," ",$G908),AllocFactorMatrix,(Q$4+1),FALSE)*$E913</f>
        <v>0</v>
      </c>
      <c r="R908" s="54">
        <f>VLOOKUP(CONCATENATE($F908," ",$G908),AllocFactorMatrix,(R$4+1),FALSE)*$E913</f>
        <v>0</v>
      </c>
      <c r="S908" s="54">
        <f t="shared" si="511"/>
        <v>0</v>
      </c>
      <c r="T908" s="54">
        <f>VLOOKUP(CONCATENATE($F908," ",$G908),AllocFactorMatrix,(T$4+1),FALSE)*$E913</f>
        <v>0</v>
      </c>
      <c r="U908" s="54">
        <f>VLOOKUP(CONCATENATE($F908," ",$G908),AllocFactorMatrix,(U$4+1),FALSE)*$E913</f>
        <v>0</v>
      </c>
      <c r="V908" s="54">
        <f>VLOOKUP(CONCATENATE($F908," ",$G908),AllocFactorMatrix,(V$4+1),FALSE)*$E913</f>
        <v>0</v>
      </c>
      <c r="W908" s="54">
        <f>VLOOKUP(CONCATENATE($F908," ",$G908),AllocFactorMatrix,(W$4+1),FALSE)*$E913</f>
        <v>0</v>
      </c>
      <c r="X908" s="54">
        <f t="shared" si="512"/>
        <v>0</v>
      </c>
      <c r="Y908" s="54">
        <f>VLOOKUP(CONCATENATE($F908," ",$G908),AllocFactorMatrix,(Y$4+1),FALSE)*$E913</f>
        <v>0</v>
      </c>
      <c r="Z908" s="54">
        <f>VLOOKUP(CONCATENATE($F908," ",$G908),AllocFactorMatrix,(Z$4+1),FALSE)*$E913</f>
        <v>0</v>
      </c>
      <c r="AA908" s="54">
        <f t="shared" si="510"/>
        <v>0</v>
      </c>
      <c r="AB908" s="54">
        <f>VLOOKUP(CONCATENATE($F908," ",$G908),AllocFactorMatrix,(AB$4+1),FALSE)*$E913</f>
        <v>0</v>
      </c>
      <c r="AC908" s="54">
        <f>VLOOKUP(CONCATENATE($F908," ",$G908),AllocFactorMatrix,(AC$4+1),FALSE)*$E913</f>
        <v>0</v>
      </c>
      <c r="AD908" s="54">
        <f>VLOOKUP(CONCATENATE($F908," ",$G908),AllocFactorMatrix,(AD$4+1),FALSE)*$E913</f>
        <v>0</v>
      </c>
    </row>
    <row r="909" spans="1:30" s="51" customFormat="1" hidden="1" outlineLevel="1">
      <c r="A909" s="56"/>
      <c r="B909" s="111"/>
      <c r="C909" s="55"/>
      <c r="F909" s="52" t="str">
        <f>F913</f>
        <v>PROD_ENERGY</v>
      </c>
      <c r="G909" s="55" t="str">
        <f>$G$11</f>
        <v>DISTPRI</v>
      </c>
      <c r="H909" s="53">
        <f t="shared" si="507"/>
        <v>0</v>
      </c>
      <c r="I909" s="54">
        <f>VLOOKUP(CONCATENATE($F909," ",$G909),AllocFactorMatrix,(I$4+1),FALSE)*$E913</f>
        <v>0</v>
      </c>
      <c r="J909" s="54">
        <f>VLOOKUP(CONCATENATE($F909," ",$G909),AllocFactorMatrix,(J$4+1),FALSE)*$E913</f>
        <v>0</v>
      </c>
      <c r="K909" s="54">
        <f>VLOOKUP(CONCATENATE($F909," ",$G909),AllocFactorMatrix,(K$4+1),FALSE)*$E913</f>
        <v>0</v>
      </c>
      <c r="L909" s="54">
        <f>VLOOKUP(CONCATENATE($F909," ",$G909),AllocFactorMatrix,(L$4+1),FALSE)*$E913</f>
        <v>0</v>
      </c>
      <c r="M909" s="54">
        <f>VLOOKUP(CONCATENATE($F909," ",$G909),AllocFactorMatrix,(M$4+1),FALSE)*$E913</f>
        <v>0</v>
      </c>
      <c r="N909" s="54">
        <f t="shared" si="508"/>
        <v>0</v>
      </c>
      <c r="O909" s="54">
        <f>VLOOKUP(CONCATENATE($F909," ",$G909),AllocFactorMatrix,(O$4+1),FALSE)*$E913</f>
        <v>0</v>
      </c>
      <c r="P909" s="54">
        <f>VLOOKUP(CONCATENATE($F909," ",$G909),AllocFactorMatrix,(P$4+1),FALSE)*$E913</f>
        <v>0</v>
      </c>
      <c r="Q909" s="54">
        <f>VLOOKUP(CONCATENATE($F909," ",$G909),AllocFactorMatrix,(Q$4+1),FALSE)*$E913</f>
        <v>0</v>
      </c>
      <c r="R909" s="54">
        <f>VLOOKUP(CONCATENATE($F909," ",$G909),AllocFactorMatrix,(R$4+1),FALSE)*$E913</f>
        <v>0</v>
      </c>
      <c r="S909" s="54">
        <f t="shared" si="511"/>
        <v>0</v>
      </c>
      <c r="T909" s="54">
        <f>VLOOKUP(CONCATENATE($F909," ",$G909),AllocFactorMatrix,(T$4+1),FALSE)*$E913</f>
        <v>0</v>
      </c>
      <c r="U909" s="54">
        <f>VLOOKUP(CONCATENATE($F909," ",$G909),AllocFactorMatrix,(U$4+1),FALSE)*$E913</f>
        <v>0</v>
      </c>
      <c r="V909" s="54">
        <f>VLOOKUP(CONCATENATE($F909," ",$G909),AllocFactorMatrix,(V$4+1),FALSE)*$E913</f>
        <v>0</v>
      </c>
      <c r="W909" s="54">
        <f>VLOOKUP(CONCATENATE($F909," ",$G909),AllocFactorMatrix,(W$4+1),FALSE)*$E913</f>
        <v>0</v>
      </c>
      <c r="X909" s="54">
        <f t="shared" si="512"/>
        <v>0</v>
      </c>
      <c r="Y909" s="54">
        <f>VLOOKUP(CONCATENATE($F909," ",$G909),AllocFactorMatrix,(Y$4+1),FALSE)*$E913</f>
        <v>0</v>
      </c>
      <c r="Z909" s="54">
        <f>VLOOKUP(CONCATENATE($F909," ",$G909),AllocFactorMatrix,(Z$4+1),FALSE)*$E913</f>
        <v>0</v>
      </c>
      <c r="AA909" s="54">
        <f t="shared" si="510"/>
        <v>0</v>
      </c>
      <c r="AB909" s="54">
        <f>VLOOKUP(CONCATENATE($F909," ",$G909),AllocFactorMatrix,(AB$4+1),FALSE)*$E913</f>
        <v>0</v>
      </c>
      <c r="AC909" s="54">
        <f>VLOOKUP(CONCATENATE($F909," ",$G909),AllocFactorMatrix,(AC$4+1),FALSE)*$E913</f>
        <v>0</v>
      </c>
      <c r="AD909" s="54">
        <f>VLOOKUP(CONCATENATE($F909," ",$G909),AllocFactorMatrix,(AD$4+1),FALSE)*$E913</f>
        <v>0</v>
      </c>
    </row>
    <row r="910" spans="1:30" s="51" customFormat="1" hidden="1" outlineLevel="1">
      <c r="A910" s="56"/>
      <c r="B910" s="111"/>
      <c r="C910" s="55"/>
      <c r="F910" s="52" t="str">
        <f>F913</f>
        <v>PROD_ENERGY</v>
      </c>
      <c r="G910" s="55" t="str">
        <f>$G$12</f>
        <v>DISTSEC</v>
      </c>
      <c r="H910" s="53">
        <f t="shared" si="507"/>
        <v>0</v>
      </c>
      <c r="I910" s="54">
        <f>VLOOKUP(CONCATENATE($F910," ",$G910),AllocFactorMatrix,(I$4+1),FALSE)*$E913</f>
        <v>0</v>
      </c>
      <c r="J910" s="54">
        <f>VLOOKUP(CONCATENATE($F910," ",$G910),AllocFactorMatrix,(J$4+1),FALSE)*$E913</f>
        <v>0</v>
      </c>
      <c r="K910" s="54">
        <f>VLOOKUP(CONCATENATE($F910," ",$G910),AllocFactorMatrix,(K$4+1),FALSE)*$E913</f>
        <v>0</v>
      </c>
      <c r="L910" s="54">
        <f>VLOOKUP(CONCATENATE($F910," ",$G910),AllocFactorMatrix,(L$4+1),FALSE)*$E913</f>
        <v>0</v>
      </c>
      <c r="M910" s="54">
        <f>VLOOKUP(CONCATENATE($F910," ",$G910),AllocFactorMatrix,(M$4+1),FALSE)*$E913</f>
        <v>0</v>
      </c>
      <c r="N910" s="54">
        <f t="shared" si="508"/>
        <v>0</v>
      </c>
      <c r="O910" s="54">
        <f>VLOOKUP(CONCATENATE($F910," ",$G910),AllocFactorMatrix,(O$4+1),FALSE)*$E913</f>
        <v>0</v>
      </c>
      <c r="P910" s="54">
        <f>VLOOKUP(CONCATENATE($F910," ",$G910),AllocFactorMatrix,(P$4+1),FALSE)*$E913</f>
        <v>0</v>
      </c>
      <c r="Q910" s="54">
        <f>VLOOKUP(CONCATENATE($F910," ",$G910),AllocFactorMatrix,(Q$4+1),FALSE)*$E913</f>
        <v>0</v>
      </c>
      <c r="R910" s="54">
        <f>VLOOKUP(CONCATENATE($F910," ",$G910),AllocFactorMatrix,(R$4+1),FALSE)*$E913</f>
        <v>0</v>
      </c>
      <c r="S910" s="54">
        <f t="shared" si="511"/>
        <v>0</v>
      </c>
      <c r="T910" s="54">
        <f>VLOOKUP(CONCATENATE($F910," ",$G910),AllocFactorMatrix,(T$4+1),FALSE)*$E913</f>
        <v>0</v>
      </c>
      <c r="U910" s="54">
        <f>VLOOKUP(CONCATENATE($F910," ",$G910),AllocFactorMatrix,(U$4+1),FALSE)*$E913</f>
        <v>0</v>
      </c>
      <c r="V910" s="54">
        <f>VLOOKUP(CONCATENATE($F910," ",$G910),AllocFactorMatrix,(V$4+1),FALSE)*$E913</f>
        <v>0</v>
      </c>
      <c r="W910" s="54">
        <f>VLOOKUP(CONCATENATE($F910," ",$G910),AllocFactorMatrix,(W$4+1),FALSE)*$E913</f>
        <v>0</v>
      </c>
      <c r="X910" s="54">
        <f t="shared" si="512"/>
        <v>0</v>
      </c>
      <c r="Y910" s="54">
        <f>VLOOKUP(CONCATENATE($F910," ",$G910),AllocFactorMatrix,(Y$4+1),FALSE)*$E913</f>
        <v>0</v>
      </c>
      <c r="Z910" s="54">
        <f>VLOOKUP(CONCATENATE($F910," ",$G910),AllocFactorMatrix,(Z$4+1),FALSE)*$E913</f>
        <v>0</v>
      </c>
      <c r="AA910" s="54">
        <f t="shared" si="510"/>
        <v>0</v>
      </c>
      <c r="AB910" s="54">
        <f>VLOOKUP(CONCATENATE($F910," ",$G910),AllocFactorMatrix,(AB$4+1),FALSE)*$E913</f>
        <v>0</v>
      </c>
      <c r="AC910" s="54">
        <f>VLOOKUP(CONCATENATE($F910," ",$G910),AllocFactorMatrix,(AC$4+1),FALSE)*$E913</f>
        <v>0</v>
      </c>
      <c r="AD910" s="54">
        <f>VLOOKUP(CONCATENATE($F910," ",$G910),AllocFactorMatrix,(AD$4+1),FALSE)*$E913</f>
        <v>0</v>
      </c>
    </row>
    <row r="911" spans="1:30" s="51" customFormat="1" hidden="1" outlineLevel="1">
      <c r="A911" s="56"/>
      <c r="B911" s="111"/>
      <c r="C911" s="55"/>
      <c r="F911" s="52" t="str">
        <f>F913</f>
        <v>PROD_ENERGY</v>
      </c>
      <c r="G911" s="55" t="str">
        <f>$G$13</f>
        <v>ENERGY</v>
      </c>
      <c r="H911" s="53">
        <f t="shared" si="507"/>
        <v>-3993184.9999999986</v>
      </c>
      <c r="I911" s="54">
        <f>VLOOKUP(CONCATENATE($F911," ",$G911),AllocFactorMatrix,(I$4+1),FALSE)*$E913</f>
        <v>-1498351.1823595827</v>
      </c>
      <c r="J911" s="54">
        <f>VLOOKUP(CONCATENATE($F911," ",$G911),AllocFactorMatrix,(J$4+1),FALSE)*$E913</f>
        <v>-97102.838654675157</v>
      </c>
      <c r="K911" s="54">
        <f>VLOOKUP(CONCATENATE($F911," ",$G911),AllocFactorMatrix,(K$4+1),FALSE)*$E913</f>
        <v>-325790.54999643203</v>
      </c>
      <c r="L911" s="54">
        <f>VLOOKUP(CONCATENATE($F911," ",$G911),AllocFactorMatrix,(L$4+1),FALSE)*$E913</f>
        <v>-10354.363299477289</v>
      </c>
      <c r="M911" s="54">
        <f>VLOOKUP(CONCATENATE($F911," ",$G911),AllocFactorMatrix,(M$4+1),FALSE)*$E913</f>
        <v>-954.5512515307521</v>
      </c>
      <c r="N911" s="54">
        <f t="shared" si="508"/>
        <v>-337099.46454744006</v>
      </c>
      <c r="O911" s="54">
        <f>VLOOKUP(CONCATENATE($F911," ",$G911),AllocFactorMatrix,(O$4+1),FALSE)*$E913</f>
        <v>-297027.79027161142</v>
      </c>
      <c r="P911" s="54">
        <f>VLOOKUP(CONCATENATE($F911," ",$G911),AllocFactorMatrix,(P$4+1),FALSE)*$E913</f>
        <v>-55063.237006876741</v>
      </c>
      <c r="Q911" s="54">
        <f>VLOOKUP(CONCATENATE($F911," ",$G911),AllocFactorMatrix,(Q$4+1),FALSE)*$E913</f>
        <v>-25019.325501336662</v>
      </c>
      <c r="R911" s="54">
        <f>VLOOKUP(CONCATENATE($F911," ",$G911),AllocFactorMatrix,(R$4+1),FALSE)*$E913</f>
        <v>-1159.2488852197009</v>
      </c>
      <c r="S911" s="54">
        <f t="shared" si="511"/>
        <v>-378269.60166504449</v>
      </c>
      <c r="T911" s="54">
        <f>VLOOKUP(CONCATENATE($F911," ",$G911),AllocFactorMatrix,(T$4+1),FALSE)*$E913</f>
        <v>-11382.667789744251</v>
      </c>
      <c r="U911" s="54">
        <f>VLOOKUP(CONCATENATE($F911," ",$G911),AllocFactorMatrix,(U$4+1),FALSE)*$E913</f>
        <v>-199862.59424535267</v>
      </c>
      <c r="V911" s="54">
        <f>VLOOKUP(CONCATENATE($F911," ",$G911),AllocFactorMatrix,(V$4+1),FALSE)*$E913</f>
        <v>-1134736.8314001623</v>
      </c>
      <c r="W911" s="54">
        <f>VLOOKUP(CONCATENATE($F911," ",$G911),AllocFactorMatrix,(W$4+1),FALSE)*$E913</f>
        <v>-215286.13504942888</v>
      </c>
      <c r="X911" s="54">
        <f t="shared" si="512"/>
        <v>-1561268.2284846881</v>
      </c>
      <c r="Y911" s="54">
        <f>VLOOKUP(CONCATENATE($F911," ",$G911),AllocFactorMatrix,(Y$4+1),FALSE)*$E913</f>
        <v>-80473.781832740846</v>
      </c>
      <c r="Z911" s="54">
        <f>VLOOKUP(CONCATENATE($F911," ",$G911),AllocFactorMatrix,(Z$4+1),FALSE)*$E913</f>
        <v>-1309.9848805972567</v>
      </c>
      <c r="AA911" s="54">
        <f t="shared" si="510"/>
        <v>-81783.766713338104</v>
      </c>
      <c r="AB911" s="54">
        <f>VLOOKUP(CONCATENATE($F911," ",$G911),AllocFactorMatrix,(AB$4+1),FALSE)*$E913</f>
        <v>-1461.1827586176976</v>
      </c>
      <c r="AC911" s="54">
        <f>VLOOKUP(CONCATENATE($F911," ",$G911),AllocFactorMatrix,(AC$4+1),FALSE)*$E913</f>
        <v>-31596.120512660797</v>
      </c>
      <c r="AD911" s="54">
        <f>VLOOKUP(CONCATENATE($F911," ",$G911),AllocFactorMatrix,(AD$4+1),FALSE)*$E913</f>
        <v>-6252.6143039521448</v>
      </c>
    </row>
    <row r="912" spans="1:30" s="51" customFormat="1" hidden="1" outlineLevel="1">
      <c r="A912" s="56"/>
      <c r="B912" s="111"/>
      <c r="C912" s="55"/>
      <c r="F912" s="52" t="str">
        <f>F913</f>
        <v>PROD_ENERGY</v>
      </c>
      <c r="G912" s="55" t="str">
        <f>$G$14</f>
        <v>CUSTOMER</v>
      </c>
      <c r="H912" s="53">
        <f t="shared" si="507"/>
        <v>0</v>
      </c>
      <c r="I912" s="54">
        <f>VLOOKUP(CONCATENATE($F912," ",$G912),AllocFactorMatrix,(I$4+1),FALSE)*$E913</f>
        <v>0</v>
      </c>
      <c r="J912" s="54">
        <f>VLOOKUP(CONCATENATE($F912," ",$G912),AllocFactorMatrix,(J$4+1),FALSE)*$E913</f>
        <v>0</v>
      </c>
      <c r="K912" s="54">
        <f>VLOOKUP(CONCATENATE($F912," ",$G912),AllocFactorMatrix,(K$4+1),FALSE)*$E913</f>
        <v>0</v>
      </c>
      <c r="L912" s="54">
        <f>VLOOKUP(CONCATENATE($F912," ",$G912),AllocFactorMatrix,(L$4+1),FALSE)*$E913</f>
        <v>0</v>
      </c>
      <c r="M912" s="54">
        <f>VLOOKUP(CONCATENATE($F912," ",$G912),AllocFactorMatrix,(M$4+1),FALSE)*$E913</f>
        <v>0</v>
      </c>
      <c r="N912" s="54">
        <f t="shared" si="508"/>
        <v>0</v>
      </c>
      <c r="O912" s="54">
        <f>VLOOKUP(CONCATENATE($F912," ",$G912),AllocFactorMatrix,(O$4+1),FALSE)*$E913</f>
        <v>0</v>
      </c>
      <c r="P912" s="54">
        <f>VLOOKUP(CONCATENATE($F912," ",$G912),AllocFactorMatrix,(P$4+1),FALSE)*$E913</f>
        <v>0</v>
      </c>
      <c r="Q912" s="54">
        <f>VLOOKUP(CONCATENATE($F912," ",$G912),AllocFactorMatrix,(Q$4+1),FALSE)*$E913</f>
        <v>0</v>
      </c>
      <c r="R912" s="54">
        <f>VLOOKUP(CONCATENATE($F912," ",$G912),AllocFactorMatrix,(R$4+1),FALSE)*$E913</f>
        <v>0</v>
      </c>
      <c r="S912" s="54">
        <f t="shared" si="511"/>
        <v>0</v>
      </c>
      <c r="T912" s="54">
        <f>VLOOKUP(CONCATENATE($F912," ",$G912),AllocFactorMatrix,(T$4+1),FALSE)*$E913</f>
        <v>0</v>
      </c>
      <c r="U912" s="54">
        <f>VLOOKUP(CONCATENATE($F912," ",$G912),AllocFactorMatrix,(U$4+1),FALSE)*$E913</f>
        <v>0</v>
      </c>
      <c r="V912" s="54">
        <f>VLOOKUP(CONCATENATE($F912," ",$G912),AllocFactorMatrix,(V$4+1),FALSE)*$E913</f>
        <v>0</v>
      </c>
      <c r="W912" s="54">
        <f>VLOOKUP(CONCATENATE($F912," ",$G912),AllocFactorMatrix,(W$4+1),FALSE)*$E913</f>
        <v>0</v>
      </c>
      <c r="X912" s="54">
        <f t="shared" si="512"/>
        <v>0</v>
      </c>
      <c r="Y912" s="54">
        <f>VLOOKUP(CONCATENATE($F912," ",$G912),AllocFactorMatrix,(Y$4+1),FALSE)*$E913</f>
        <v>0</v>
      </c>
      <c r="Z912" s="54">
        <f>VLOOKUP(CONCATENATE($F912," ",$G912),AllocFactorMatrix,(Z$4+1),FALSE)*$E913</f>
        <v>0</v>
      </c>
      <c r="AA912" s="54">
        <f t="shared" si="510"/>
        <v>0</v>
      </c>
      <c r="AB912" s="54">
        <f>VLOOKUP(CONCATENATE($F912," ",$G912),AllocFactorMatrix,(AB$4+1),FALSE)*$E913</f>
        <v>0</v>
      </c>
      <c r="AC912" s="54">
        <f>VLOOKUP(CONCATENATE($F912," ",$G912),AllocFactorMatrix,(AC$4+1),FALSE)*$E913</f>
        <v>0</v>
      </c>
      <c r="AD912" s="54">
        <f>VLOOKUP(CONCATENATE($F912," ",$G912),AllocFactorMatrix,(AD$4+1),FALSE)*$E913</f>
        <v>0</v>
      </c>
    </row>
    <row r="913" spans="1:30" s="51" customFormat="1" collapsed="1">
      <c r="A913" s="56"/>
      <c r="B913" s="55"/>
      <c r="C913" s="55"/>
      <c r="D913" s="95" t="s">
        <v>664</v>
      </c>
      <c r="E913" s="61">
        <v>-3993185</v>
      </c>
      <c r="F913" s="61" t="s">
        <v>32</v>
      </c>
      <c r="G913" s="55" t="str">
        <f>$G$15</f>
        <v>TOTAL</v>
      </c>
      <c r="H913" s="53">
        <f>SUBTOTAL(9,I913:AD913)</f>
        <v>-3993184.9999999986</v>
      </c>
      <c r="I913" s="54">
        <f>VLOOKUP(CONCATENATE($F913," ",$G913),AllocFactorMatrix,(I$4+1),FALSE)*$E913</f>
        <v>-1498351.1823595827</v>
      </c>
      <c r="J913" s="54">
        <f>VLOOKUP(CONCATENATE($F913," ",$G913),AllocFactorMatrix,(J$4+1),FALSE)*$E913</f>
        <v>-97102.838654675157</v>
      </c>
      <c r="K913" s="54">
        <f>VLOOKUP(CONCATENATE($F913," ",$G913),AllocFactorMatrix,(K$4+1),FALSE)*$E913</f>
        <v>-325790.54999643203</v>
      </c>
      <c r="L913" s="54">
        <f>VLOOKUP(CONCATENATE($F913," ",$G913),AllocFactorMatrix,(L$4+1),FALSE)*$E913</f>
        <v>-10354.363299477289</v>
      </c>
      <c r="M913" s="54">
        <f>VLOOKUP(CONCATENATE($F913," ",$G913),AllocFactorMatrix,(M$4+1),FALSE)*$E913</f>
        <v>-954.5512515307521</v>
      </c>
      <c r="N913" s="54">
        <f t="shared" si="508"/>
        <v>-337099.46454744006</v>
      </c>
      <c r="O913" s="54">
        <f>VLOOKUP(CONCATENATE($F913," ",$G913),AllocFactorMatrix,(O$4+1),FALSE)*$E913</f>
        <v>-297027.79027161142</v>
      </c>
      <c r="P913" s="54">
        <f>VLOOKUP(CONCATENATE($F913," ",$G913),AllocFactorMatrix,(P$4+1),FALSE)*$E913</f>
        <v>-55063.237006876741</v>
      </c>
      <c r="Q913" s="54">
        <f>VLOOKUP(CONCATENATE($F913," ",$G913),AllocFactorMatrix,(Q$4+1),FALSE)*$E913</f>
        <v>-25019.325501336662</v>
      </c>
      <c r="R913" s="54">
        <f>VLOOKUP(CONCATENATE($F913," ",$G913),AllocFactorMatrix,(R$4+1),FALSE)*$E913</f>
        <v>-1159.2488852197009</v>
      </c>
      <c r="S913" s="54">
        <f t="shared" si="511"/>
        <v>-378269.60166504449</v>
      </c>
      <c r="T913" s="54">
        <f>VLOOKUP(CONCATENATE($F913," ",$G913),AllocFactorMatrix,(T$4+1),FALSE)*$E913</f>
        <v>-11382.667789744251</v>
      </c>
      <c r="U913" s="54">
        <f>VLOOKUP(CONCATENATE($F913," ",$G913),AllocFactorMatrix,(U$4+1),FALSE)*$E913</f>
        <v>-199862.59424535267</v>
      </c>
      <c r="V913" s="54">
        <f>VLOOKUP(CONCATENATE($F913," ",$G913),AllocFactorMatrix,(V$4+1),FALSE)*$E913</f>
        <v>-1134736.8314001623</v>
      </c>
      <c r="W913" s="54">
        <f>VLOOKUP(CONCATENATE($F913," ",$G913),AllocFactorMatrix,(W$4+1),FALSE)*$E913</f>
        <v>-215286.13504942888</v>
      </c>
      <c r="X913" s="54">
        <f t="shared" si="512"/>
        <v>-1561268.2284846881</v>
      </c>
      <c r="Y913" s="54">
        <f>VLOOKUP(CONCATENATE($F913," ",$G913),AllocFactorMatrix,(Y$4+1),FALSE)*$E913</f>
        <v>-80473.781832740846</v>
      </c>
      <c r="Z913" s="54">
        <f>VLOOKUP(CONCATENATE($F913," ",$G913),AllocFactorMatrix,(Z$4+1),FALSE)*$E913</f>
        <v>-1309.9848805972567</v>
      </c>
      <c r="AA913" s="54">
        <f t="shared" si="510"/>
        <v>-81783.766713338104</v>
      </c>
      <c r="AB913" s="54">
        <f>VLOOKUP(CONCATENATE($F913," ",$G913),AllocFactorMatrix,(AB$4+1),FALSE)*$E913</f>
        <v>-1461.1827586176976</v>
      </c>
      <c r="AC913" s="54">
        <f>VLOOKUP(CONCATENATE($F913," ",$G913),AllocFactorMatrix,(AC$4+1),FALSE)*$E913</f>
        <v>-31596.120512660797</v>
      </c>
      <c r="AD913" s="54">
        <f>VLOOKUP(CONCATENATE($F913," ",$G913),AllocFactorMatrix,(AD$4+1),FALSE)*$E913</f>
        <v>-6252.6143039521448</v>
      </c>
    </row>
    <row r="914" spans="1:30" s="51" customFormat="1" hidden="1" outlineLevel="1">
      <c r="A914" s="56"/>
      <c r="B914" s="111"/>
      <c r="C914" s="55"/>
      <c r="F914" s="58"/>
      <c r="G914" s="55" t="str">
        <f>$G$8</f>
        <v>PRODUCTION</v>
      </c>
      <c r="H914" s="58">
        <f t="shared" ref="H914:AD914" si="513">H906</f>
        <v>0</v>
      </c>
      <c r="I914" s="58">
        <f t="shared" si="513"/>
        <v>0</v>
      </c>
      <c r="J914" s="58">
        <f t="shared" si="513"/>
        <v>0</v>
      </c>
      <c r="K914" s="58">
        <f t="shared" si="513"/>
        <v>0</v>
      </c>
      <c r="L914" s="58">
        <f t="shared" si="513"/>
        <v>0</v>
      </c>
      <c r="M914" s="58">
        <f t="shared" si="513"/>
        <v>0</v>
      </c>
      <c r="N914" s="58">
        <f t="shared" si="513"/>
        <v>0</v>
      </c>
      <c r="O914" s="58">
        <f t="shared" si="513"/>
        <v>0</v>
      </c>
      <c r="P914" s="58">
        <f t="shared" si="513"/>
        <v>0</v>
      </c>
      <c r="Q914" s="58">
        <f t="shared" si="513"/>
        <v>0</v>
      </c>
      <c r="R914" s="58">
        <f t="shared" si="513"/>
        <v>0</v>
      </c>
      <c r="S914" s="58">
        <f t="shared" si="513"/>
        <v>0</v>
      </c>
      <c r="T914" s="58">
        <f t="shared" si="513"/>
        <v>0</v>
      </c>
      <c r="U914" s="58">
        <f t="shared" si="513"/>
        <v>0</v>
      </c>
      <c r="V914" s="58">
        <f t="shared" si="513"/>
        <v>0</v>
      </c>
      <c r="W914" s="58">
        <f t="shared" si="513"/>
        <v>0</v>
      </c>
      <c r="X914" s="58">
        <f t="shared" si="513"/>
        <v>0</v>
      </c>
      <c r="Y914" s="58">
        <f t="shared" si="513"/>
        <v>0</v>
      </c>
      <c r="Z914" s="58">
        <f t="shared" si="513"/>
        <v>0</v>
      </c>
      <c r="AA914" s="58">
        <f t="shared" si="513"/>
        <v>0</v>
      </c>
      <c r="AB914" s="58">
        <f t="shared" si="513"/>
        <v>0</v>
      </c>
      <c r="AC914" s="58">
        <f t="shared" si="513"/>
        <v>0</v>
      </c>
      <c r="AD914" s="58">
        <f t="shared" si="513"/>
        <v>0</v>
      </c>
    </row>
    <row r="915" spans="1:30" s="51" customFormat="1" hidden="1" outlineLevel="1">
      <c r="A915" s="56"/>
      <c r="B915" s="111"/>
      <c r="C915" s="55"/>
      <c r="F915" s="58"/>
      <c r="G915" s="55" t="str">
        <f>$G$9</f>
        <v>BULKTRAN</v>
      </c>
      <c r="H915" s="58">
        <f t="shared" ref="H915:AD915" si="514">H907</f>
        <v>0</v>
      </c>
      <c r="I915" s="58">
        <f t="shared" si="514"/>
        <v>0</v>
      </c>
      <c r="J915" s="58">
        <f t="shared" si="514"/>
        <v>0</v>
      </c>
      <c r="K915" s="58">
        <f t="shared" si="514"/>
        <v>0</v>
      </c>
      <c r="L915" s="58">
        <f t="shared" si="514"/>
        <v>0</v>
      </c>
      <c r="M915" s="58">
        <f t="shared" si="514"/>
        <v>0</v>
      </c>
      <c r="N915" s="58">
        <f t="shared" si="514"/>
        <v>0</v>
      </c>
      <c r="O915" s="58">
        <f t="shared" si="514"/>
        <v>0</v>
      </c>
      <c r="P915" s="58">
        <f t="shared" si="514"/>
        <v>0</v>
      </c>
      <c r="Q915" s="58">
        <f t="shared" si="514"/>
        <v>0</v>
      </c>
      <c r="R915" s="58">
        <f t="shared" si="514"/>
        <v>0</v>
      </c>
      <c r="S915" s="58">
        <f t="shared" si="514"/>
        <v>0</v>
      </c>
      <c r="T915" s="58">
        <f t="shared" si="514"/>
        <v>0</v>
      </c>
      <c r="U915" s="58">
        <f t="shared" si="514"/>
        <v>0</v>
      </c>
      <c r="V915" s="58">
        <f t="shared" si="514"/>
        <v>0</v>
      </c>
      <c r="W915" s="58">
        <f t="shared" si="514"/>
        <v>0</v>
      </c>
      <c r="X915" s="58">
        <f t="shared" si="514"/>
        <v>0</v>
      </c>
      <c r="Y915" s="58">
        <f t="shared" si="514"/>
        <v>0</v>
      </c>
      <c r="Z915" s="58">
        <f t="shared" si="514"/>
        <v>0</v>
      </c>
      <c r="AA915" s="58">
        <f t="shared" si="514"/>
        <v>0</v>
      </c>
      <c r="AB915" s="58">
        <f t="shared" si="514"/>
        <v>0</v>
      </c>
      <c r="AC915" s="58">
        <f t="shared" si="514"/>
        <v>0</v>
      </c>
      <c r="AD915" s="58">
        <f t="shared" si="514"/>
        <v>0</v>
      </c>
    </row>
    <row r="916" spans="1:30" s="51" customFormat="1" hidden="1" outlineLevel="1">
      <c r="A916" s="56"/>
      <c r="B916" s="111"/>
      <c r="C916" s="55"/>
      <c r="F916" s="58"/>
      <c r="G916" s="55" t="str">
        <f>$G$10</f>
        <v>SUBTRAN</v>
      </c>
      <c r="H916" s="58">
        <f t="shared" ref="H916:AD916" si="515">H908</f>
        <v>0</v>
      </c>
      <c r="I916" s="58">
        <f t="shared" si="515"/>
        <v>0</v>
      </c>
      <c r="J916" s="58">
        <f t="shared" si="515"/>
        <v>0</v>
      </c>
      <c r="K916" s="58">
        <f t="shared" si="515"/>
        <v>0</v>
      </c>
      <c r="L916" s="58">
        <f t="shared" si="515"/>
        <v>0</v>
      </c>
      <c r="M916" s="58">
        <f t="shared" si="515"/>
        <v>0</v>
      </c>
      <c r="N916" s="58">
        <f t="shared" si="515"/>
        <v>0</v>
      </c>
      <c r="O916" s="58">
        <f t="shared" si="515"/>
        <v>0</v>
      </c>
      <c r="P916" s="58">
        <f t="shared" si="515"/>
        <v>0</v>
      </c>
      <c r="Q916" s="58">
        <f t="shared" si="515"/>
        <v>0</v>
      </c>
      <c r="R916" s="58">
        <f t="shared" si="515"/>
        <v>0</v>
      </c>
      <c r="S916" s="58">
        <f t="shared" si="515"/>
        <v>0</v>
      </c>
      <c r="T916" s="58">
        <f t="shared" si="515"/>
        <v>0</v>
      </c>
      <c r="U916" s="58">
        <f t="shared" si="515"/>
        <v>0</v>
      </c>
      <c r="V916" s="58">
        <f t="shared" si="515"/>
        <v>0</v>
      </c>
      <c r="W916" s="58">
        <f t="shared" si="515"/>
        <v>0</v>
      </c>
      <c r="X916" s="58">
        <f t="shared" si="515"/>
        <v>0</v>
      </c>
      <c r="Y916" s="58">
        <f t="shared" si="515"/>
        <v>0</v>
      </c>
      <c r="Z916" s="58">
        <f t="shared" si="515"/>
        <v>0</v>
      </c>
      <c r="AA916" s="58">
        <f t="shared" si="515"/>
        <v>0</v>
      </c>
      <c r="AB916" s="58">
        <f t="shared" si="515"/>
        <v>0</v>
      </c>
      <c r="AC916" s="58">
        <f t="shared" si="515"/>
        <v>0</v>
      </c>
      <c r="AD916" s="58">
        <f t="shared" si="515"/>
        <v>0</v>
      </c>
    </row>
    <row r="917" spans="1:30" s="51" customFormat="1" hidden="1" outlineLevel="1">
      <c r="A917" s="56"/>
      <c r="B917" s="111"/>
      <c r="C917" s="55"/>
      <c r="F917" s="58"/>
      <c r="G917" s="55" t="str">
        <f>$G$11</f>
        <v>DISTPRI</v>
      </c>
      <c r="H917" s="58">
        <f t="shared" ref="H917:AD917" si="516">H909</f>
        <v>0</v>
      </c>
      <c r="I917" s="58">
        <f t="shared" si="516"/>
        <v>0</v>
      </c>
      <c r="J917" s="58">
        <f t="shared" si="516"/>
        <v>0</v>
      </c>
      <c r="K917" s="58">
        <f t="shared" si="516"/>
        <v>0</v>
      </c>
      <c r="L917" s="58">
        <f t="shared" si="516"/>
        <v>0</v>
      </c>
      <c r="M917" s="58">
        <f t="shared" si="516"/>
        <v>0</v>
      </c>
      <c r="N917" s="58">
        <f t="shared" si="516"/>
        <v>0</v>
      </c>
      <c r="O917" s="58">
        <f t="shared" si="516"/>
        <v>0</v>
      </c>
      <c r="P917" s="58">
        <f t="shared" si="516"/>
        <v>0</v>
      </c>
      <c r="Q917" s="58">
        <f t="shared" si="516"/>
        <v>0</v>
      </c>
      <c r="R917" s="58">
        <f t="shared" si="516"/>
        <v>0</v>
      </c>
      <c r="S917" s="58">
        <f t="shared" si="516"/>
        <v>0</v>
      </c>
      <c r="T917" s="58">
        <f t="shared" si="516"/>
        <v>0</v>
      </c>
      <c r="U917" s="58">
        <f t="shared" si="516"/>
        <v>0</v>
      </c>
      <c r="V917" s="58">
        <f t="shared" si="516"/>
        <v>0</v>
      </c>
      <c r="W917" s="58">
        <f t="shared" si="516"/>
        <v>0</v>
      </c>
      <c r="X917" s="58">
        <f t="shared" si="516"/>
        <v>0</v>
      </c>
      <c r="Y917" s="58">
        <f t="shared" si="516"/>
        <v>0</v>
      </c>
      <c r="Z917" s="58">
        <f t="shared" si="516"/>
        <v>0</v>
      </c>
      <c r="AA917" s="58">
        <f t="shared" si="516"/>
        <v>0</v>
      </c>
      <c r="AB917" s="58">
        <f t="shared" si="516"/>
        <v>0</v>
      </c>
      <c r="AC917" s="58">
        <f t="shared" si="516"/>
        <v>0</v>
      </c>
      <c r="AD917" s="58">
        <f t="shared" si="516"/>
        <v>0</v>
      </c>
    </row>
    <row r="918" spans="1:30" s="51" customFormat="1" hidden="1" outlineLevel="1">
      <c r="A918" s="56"/>
      <c r="B918" s="111"/>
      <c r="C918" s="55"/>
      <c r="F918" s="58"/>
      <c r="G918" s="55" t="str">
        <f>$G$12</f>
        <v>DISTSEC</v>
      </c>
      <c r="H918" s="58">
        <f t="shared" ref="H918:AD918" si="517">H910</f>
        <v>0</v>
      </c>
      <c r="I918" s="58">
        <f t="shared" si="517"/>
        <v>0</v>
      </c>
      <c r="J918" s="58">
        <f t="shared" si="517"/>
        <v>0</v>
      </c>
      <c r="K918" s="58">
        <f t="shared" si="517"/>
        <v>0</v>
      </c>
      <c r="L918" s="58">
        <f t="shared" si="517"/>
        <v>0</v>
      </c>
      <c r="M918" s="58">
        <f t="shared" si="517"/>
        <v>0</v>
      </c>
      <c r="N918" s="58">
        <f t="shared" si="517"/>
        <v>0</v>
      </c>
      <c r="O918" s="58">
        <f t="shared" si="517"/>
        <v>0</v>
      </c>
      <c r="P918" s="58">
        <f t="shared" si="517"/>
        <v>0</v>
      </c>
      <c r="Q918" s="58">
        <f t="shared" si="517"/>
        <v>0</v>
      </c>
      <c r="R918" s="58">
        <f t="shared" si="517"/>
        <v>0</v>
      </c>
      <c r="S918" s="58">
        <f t="shared" si="517"/>
        <v>0</v>
      </c>
      <c r="T918" s="58">
        <f t="shared" si="517"/>
        <v>0</v>
      </c>
      <c r="U918" s="58">
        <f t="shared" si="517"/>
        <v>0</v>
      </c>
      <c r="V918" s="58">
        <f t="shared" si="517"/>
        <v>0</v>
      </c>
      <c r="W918" s="58">
        <f t="shared" si="517"/>
        <v>0</v>
      </c>
      <c r="X918" s="58">
        <f t="shared" si="517"/>
        <v>0</v>
      </c>
      <c r="Y918" s="58">
        <f t="shared" si="517"/>
        <v>0</v>
      </c>
      <c r="Z918" s="58">
        <f t="shared" si="517"/>
        <v>0</v>
      </c>
      <c r="AA918" s="58">
        <f t="shared" si="517"/>
        <v>0</v>
      </c>
      <c r="AB918" s="58">
        <f t="shared" si="517"/>
        <v>0</v>
      </c>
      <c r="AC918" s="58">
        <f t="shared" si="517"/>
        <v>0</v>
      </c>
      <c r="AD918" s="58">
        <f t="shared" si="517"/>
        <v>0</v>
      </c>
    </row>
    <row r="919" spans="1:30" s="51" customFormat="1" hidden="1" outlineLevel="1">
      <c r="A919" s="56"/>
      <c r="B919" s="111"/>
      <c r="C919" s="55"/>
      <c r="F919" s="58"/>
      <c r="G919" s="55" t="str">
        <f>$G$13</f>
        <v>ENERGY</v>
      </c>
      <c r="H919" s="58">
        <f>H911</f>
        <v>-3993184.9999999986</v>
      </c>
      <c r="I919" s="58">
        <f t="shared" ref="I919:AD919" si="518">I911</f>
        <v>-1498351.1823595827</v>
      </c>
      <c r="J919" s="58">
        <f t="shared" si="518"/>
        <v>-97102.838654675157</v>
      </c>
      <c r="K919" s="58">
        <f t="shared" si="518"/>
        <v>-325790.54999643203</v>
      </c>
      <c r="L919" s="58">
        <f t="shared" si="518"/>
        <v>-10354.363299477289</v>
      </c>
      <c r="M919" s="58">
        <f t="shared" si="518"/>
        <v>-954.5512515307521</v>
      </c>
      <c r="N919" s="58">
        <f t="shared" si="518"/>
        <v>-337099.46454744006</v>
      </c>
      <c r="O919" s="58">
        <f t="shared" si="518"/>
        <v>-297027.79027161142</v>
      </c>
      <c r="P919" s="58">
        <f t="shared" si="518"/>
        <v>-55063.237006876741</v>
      </c>
      <c r="Q919" s="58">
        <f t="shared" si="518"/>
        <v>-25019.325501336662</v>
      </c>
      <c r="R919" s="58">
        <f t="shared" si="518"/>
        <v>-1159.2488852197009</v>
      </c>
      <c r="S919" s="58">
        <f t="shared" si="518"/>
        <v>-378269.60166504449</v>
      </c>
      <c r="T919" s="58">
        <f t="shared" si="518"/>
        <v>-11382.667789744251</v>
      </c>
      <c r="U919" s="58">
        <f t="shared" si="518"/>
        <v>-199862.59424535267</v>
      </c>
      <c r="V919" s="58">
        <f t="shared" si="518"/>
        <v>-1134736.8314001623</v>
      </c>
      <c r="W919" s="58">
        <f t="shared" si="518"/>
        <v>-215286.13504942888</v>
      </c>
      <c r="X919" s="58">
        <f t="shared" si="518"/>
        <v>-1561268.2284846881</v>
      </c>
      <c r="Y919" s="58">
        <f t="shared" si="518"/>
        <v>-80473.781832740846</v>
      </c>
      <c r="Z919" s="58">
        <f t="shared" si="518"/>
        <v>-1309.9848805972567</v>
      </c>
      <c r="AA919" s="58">
        <f t="shared" si="518"/>
        <v>-81783.766713338104</v>
      </c>
      <c r="AB919" s="58">
        <f t="shared" si="518"/>
        <v>-1461.1827586176976</v>
      </c>
      <c r="AC919" s="58">
        <f t="shared" si="518"/>
        <v>-31596.120512660797</v>
      </c>
      <c r="AD919" s="58">
        <f t="shared" si="518"/>
        <v>-6252.6143039521448</v>
      </c>
    </row>
    <row r="920" spans="1:30" s="51" customFormat="1" hidden="1" outlineLevel="1">
      <c r="A920" s="56"/>
      <c r="B920" s="111"/>
      <c r="C920" s="55"/>
      <c r="F920" s="58"/>
      <c r="G920" s="55" t="str">
        <f>$G$14</f>
        <v>CUSTOMER</v>
      </c>
      <c r="H920" s="58">
        <f t="shared" ref="H920:AD920" si="519">H912</f>
        <v>0</v>
      </c>
      <c r="I920" s="58">
        <f t="shared" si="519"/>
        <v>0</v>
      </c>
      <c r="J920" s="58">
        <f t="shared" si="519"/>
        <v>0</v>
      </c>
      <c r="K920" s="58">
        <f t="shared" si="519"/>
        <v>0</v>
      </c>
      <c r="L920" s="58">
        <f t="shared" si="519"/>
        <v>0</v>
      </c>
      <c r="M920" s="58">
        <f t="shared" si="519"/>
        <v>0</v>
      </c>
      <c r="N920" s="58">
        <f t="shared" si="519"/>
        <v>0</v>
      </c>
      <c r="O920" s="58">
        <f t="shared" si="519"/>
        <v>0</v>
      </c>
      <c r="P920" s="58">
        <f t="shared" si="519"/>
        <v>0</v>
      </c>
      <c r="Q920" s="58">
        <f t="shared" si="519"/>
        <v>0</v>
      </c>
      <c r="R920" s="58">
        <f t="shared" si="519"/>
        <v>0</v>
      </c>
      <c r="S920" s="58">
        <f t="shared" si="519"/>
        <v>0</v>
      </c>
      <c r="T920" s="58">
        <f t="shared" si="519"/>
        <v>0</v>
      </c>
      <c r="U920" s="58">
        <f t="shared" si="519"/>
        <v>0</v>
      </c>
      <c r="V920" s="58">
        <f t="shared" si="519"/>
        <v>0</v>
      </c>
      <c r="W920" s="58">
        <f t="shared" si="519"/>
        <v>0</v>
      </c>
      <c r="X920" s="58">
        <f t="shared" si="519"/>
        <v>0</v>
      </c>
      <c r="Y920" s="58">
        <f t="shared" si="519"/>
        <v>0</v>
      </c>
      <c r="Z920" s="58">
        <f t="shared" si="519"/>
        <v>0</v>
      </c>
      <c r="AA920" s="58">
        <f t="shared" si="519"/>
        <v>0</v>
      </c>
      <c r="AB920" s="58">
        <f t="shared" si="519"/>
        <v>0</v>
      </c>
      <c r="AC920" s="58">
        <f t="shared" si="519"/>
        <v>0</v>
      </c>
      <c r="AD920" s="58">
        <f t="shared" si="519"/>
        <v>0</v>
      </c>
    </row>
    <row r="921" spans="1:30" s="51" customFormat="1" collapsed="1">
      <c r="A921" s="56"/>
      <c r="B921" s="111"/>
      <c r="C921" s="55" t="s">
        <v>454</v>
      </c>
      <c r="E921" s="58">
        <f>E913</f>
        <v>-3993185</v>
      </c>
      <c r="F921" s="58"/>
      <c r="G921" s="55" t="str">
        <f>$G$15</f>
        <v>TOTAL</v>
      </c>
      <c r="H921" s="58">
        <f>H913</f>
        <v>-3993184.9999999986</v>
      </c>
      <c r="I921" s="58">
        <f>I913</f>
        <v>-1498351.1823595827</v>
      </c>
      <c r="J921" s="58">
        <f t="shared" ref="J921:AD921" si="520">J913</f>
        <v>-97102.838654675157</v>
      </c>
      <c r="K921" s="58">
        <f t="shared" si="520"/>
        <v>-325790.54999643203</v>
      </c>
      <c r="L921" s="58">
        <f t="shared" si="520"/>
        <v>-10354.363299477289</v>
      </c>
      <c r="M921" s="58">
        <f t="shared" si="520"/>
        <v>-954.5512515307521</v>
      </c>
      <c r="N921" s="58">
        <f t="shared" si="520"/>
        <v>-337099.46454744006</v>
      </c>
      <c r="O921" s="58">
        <f t="shared" si="520"/>
        <v>-297027.79027161142</v>
      </c>
      <c r="P921" s="58">
        <f t="shared" si="520"/>
        <v>-55063.237006876741</v>
      </c>
      <c r="Q921" s="58">
        <f t="shared" si="520"/>
        <v>-25019.325501336662</v>
      </c>
      <c r="R921" s="58">
        <f t="shared" si="520"/>
        <v>-1159.2488852197009</v>
      </c>
      <c r="S921" s="58">
        <f t="shared" si="520"/>
        <v>-378269.60166504449</v>
      </c>
      <c r="T921" s="58">
        <f t="shared" si="520"/>
        <v>-11382.667789744251</v>
      </c>
      <c r="U921" s="58">
        <f t="shared" si="520"/>
        <v>-199862.59424535267</v>
      </c>
      <c r="V921" s="58">
        <f t="shared" si="520"/>
        <v>-1134736.8314001623</v>
      </c>
      <c r="W921" s="58">
        <f t="shared" si="520"/>
        <v>-215286.13504942888</v>
      </c>
      <c r="X921" s="58">
        <f t="shared" si="520"/>
        <v>-1561268.2284846881</v>
      </c>
      <c r="Y921" s="58">
        <f t="shared" si="520"/>
        <v>-80473.781832740846</v>
      </c>
      <c r="Z921" s="58">
        <f t="shared" si="520"/>
        <v>-1309.9848805972567</v>
      </c>
      <c r="AA921" s="58">
        <f t="shared" si="520"/>
        <v>-81783.766713338104</v>
      </c>
      <c r="AB921" s="58">
        <f t="shared" si="520"/>
        <v>-1461.1827586176976</v>
      </c>
      <c r="AC921" s="58">
        <f t="shared" si="520"/>
        <v>-31596.120512660797</v>
      </c>
      <c r="AD921" s="58">
        <f t="shared" si="520"/>
        <v>-6252.6143039521448</v>
      </c>
    </row>
    <row r="922" spans="1:30" s="51" customFormat="1">
      <c r="A922" s="56"/>
      <c r="B922" s="111"/>
      <c r="C922" s="55"/>
      <c r="E922" s="58"/>
      <c r="F922" s="58"/>
      <c r="G922" s="55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8"/>
      <c r="AB922" s="58"/>
      <c r="AC922" s="58"/>
      <c r="AD922" s="58"/>
    </row>
    <row r="923" spans="1:30" hidden="1" outlineLevel="1">
      <c r="E923" s="11"/>
      <c r="F923" s="58"/>
      <c r="G923" s="55" t="str">
        <f>$G$8</f>
        <v>PRODUCTION</v>
      </c>
      <c r="H923" s="53">
        <f t="shared" ref="H923:AD923" ca="1" si="521">H856+H872+H864+H897+H889+H914</f>
        <v>224059944.67921016</v>
      </c>
      <c r="I923" s="53">
        <f t="shared" ca="1" si="521"/>
        <v>99930252.597610578</v>
      </c>
      <c r="J923" s="53">
        <f t="shared" ca="1" si="521"/>
        <v>6617612.2078121807</v>
      </c>
      <c r="K923" s="53">
        <f t="shared" ca="1" si="521"/>
        <v>22850228.353679977</v>
      </c>
      <c r="L923" s="53">
        <f t="shared" ca="1" si="521"/>
        <v>675274.84258003044</v>
      </c>
      <c r="M923" s="53">
        <f t="shared" ca="1" si="521"/>
        <v>65774.630615862305</v>
      </c>
      <c r="N923" s="53">
        <f t="shared" ca="1" si="521"/>
        <v>23591277.826875873</v>
      </c>
      <c r="O923" s="53">
        <f t="shared" ca="1" si="521"/>
        <v>17516663.311625417</v>
      </c>
      <c r="P923" s="53">
        <f t="shared" ca="1" si="521"/>
        <v>3349222.1133587435</v>
      </c>
      <c r="Q923" s="53">
        <f t="shared" ca="1" si="521"/>
        <v>1442257.5242210068</v>
      </c>
      <c r="R923" s="53">
        <f t="shared" ca="1" si="521"/>
        <v>63330.711358586719</v>
      </c>
      <c r="S923" s="53">
        <f t="shared" ca="1" si="521"/>
        <v>22371473.660563756</v>
      </c>
      <c r="T923" s="53">
        <f t="shared" ca="1" si="521"/>
        <v>521847.83504327643</v>
      </c>
      <c r="U923" s="53">
        <f t="shared" ca="1" si="521"/>
        <v>9059325.2920715902</v>
      </c>
      <c r="V923" s="53">
        <f t="shared" ca="1" si="521"/>
        <v>48791559.172050491</v>
      </c>
      <c r="W923" s="53">
        <f t="shared" ca="1" si="521"/>
        <v>7966692.2093336703</v>
      </c>
      <c r="X923" s="53">
        <f t="shared" ca="1" si="521"/>
        <v>66339424.508499034</v>
      </c>
      <c r="Y923" s="53">
        <f t="shared" ca="1" si="521"/>
        <v>5053287.9729614519</v>
      </c>
      <c r="Z923" s="53">
        <f t="shared" ca="1" si="521"/>
        <v>80113.338723718523</v>
      </c>
      <c r="AA923" s="53">
        <f t="shared" ca="1" si="521"/>
        <v>5133401.31168517</v>
      </c>
      <c r="AB923" s="53">
        <f t="shared" ca="1" si="521"/>
        <v>76502.566163586482</v>
      </c>
      <c r="AC923" s="53">
        <f t="shared" ca="1" si="521"/>
        <v>0</v>
      </c>
      <c r="AD923" s="53">
        <f t="shared" ca="1" si="521"/>
        <v>0</v>
      </c>
    </row>
    <row r="924" spans="1:30" hidden="1" outlineLevel="1">
      <c r="E924" s="11"/>
      <c r="F924" s="58"/>
      <c r="G924" s="55" t="str">
        <f>$G$9</f>
        <v>BULKTRAN</v>
      </c>
      <c r="H924" s="53">
        <f t="shared" ref="H924:AD924" ca="1" si="522">H857+H873+H865+H898+H890+H915</f>
        <v>-17812281.399474483</v>
      </c>
      <c r="I924" s="53">
        <f t="shared" ca="1" si="522"/>
        <v>-13725450.999449572</v>
      </c>
      <c r="J924" s="53">
        <f t="shared" ca="1" si="522"/>
        <v>124942.6793100091</v>
      </c>
      <c r="K924" s="53">
        <f t="shared" ca="1" si="522"/>
        <v>-236754.59336982388</v>
      </c>
      <c r="L924" s="53">
        <f t="shared" ca="1" si="522"/>
        <v>-18867.143825416686</v>
      </c>
      <c r="M924" s="53">
        <f t="shared" ca="1" si="522"/>
        <v>16032.272486916323</v>
      </c>
      <c r="N924" s="53">
        <f t="shared" ca="1" si="522"/>
        <v>-239589.46470832423</v>
      </c>
      <c r="O924" s="53">
        <f t="shared" ca="1" si="522"/>
        <v>-186003.45232964121</v>
      </c>
      <c r="P924" s="53">
        <f t="shared" ca="1" si="522"/>
        <v>5909.2518143546768</v>
      </c>
      <c r="Q924" s="53">
        <f t="shared" ca="1" si="522"/>
        <v>-26762.156211399997</v>
      </c>
      <c r="R924" s="53">
        <f t="shared" ca="1" si="522"/>
        <v>-1932.9499573714913</v>
      </c>
      <c r="S924" s="53">
        <f t="shared" ca="1" si="522"/>
        <v>-208789.30668405801</v>
      </c>
      <c r="T924" s="53">
        <f t="shared" ca="1" si="522"/>
        <v>-46235.149426885953</v>
      </c>
      <c r="U924" s="53">
        <f t="shared" ca="1" si="522"/>
        <v>-472264.59227872966</v>
      </c>
      <c r="V924" s="53">
        <f t="shared" ca="1" si="522"/>
        <v>-2282211.2051813044</v>
      </c>
      <c r="W924" s="53">
        <f t="shared" ca="1" si="522"/>
        <v>-758067.03174810065</v>
      </c>
      <c r="X924" s="53">
        <f t="shared" ca="1" si="522"/>
        <v>-3558777.9786350206</v>
      </c>
      <c r="Y924" s="53">
        <f t="shared" ca="1" si="522"/>
        <v>-201479.15989511157</v>
      </c>
      <c r="Z924" s="53">
        <f t="shared" ca="1" si="522"/>
        <v>-5497.2360706850723</v>
      </c>
      <c r="AA924" s="53">
        <f t="shared" ca="1" si="522"/>
        <v>-206976.39596579663</v>
      </c>
      <c r="AB924" s="53">
        <f t="shared" ca="1" si="522"/>
        <v>2360.0666582824342</v>
      </c>
      <c r="AC924" s="53">
        <f t="shared" ca="1" si="522"/>
        <v>0</v>
      </c>
      <c r="AD924" s="53">
        <f t="shared" ca="1" si="522"/>
        <v>0</v>
      </c>
    </row>
    <row r="925" spans="1:30" hidden="1" outlineLevel="1">
      <c r="E925" s="11"/>
      <c r="F925" s="58"/>
      <c r="G925" s="55" t="str">
        <f>$G$10</f>
        <v>SUBTRAN</v>
      </c>
      <c r="H925" s="53">
        <f t="shared" ref="H925:AD925" ca="1" si="523">H858+H874+H866+H899+H891+H916</f>
        <v>-3738878.3383956207</v>
      </c>
      <c r="I925" s="53">
        <f t="shared" ca="1" si="523"/>
        <v>-2889076.1462658844</v>
      </c>
      <c r="J925" s="53">
        <f t="shared" ca="1" si="523"/>
        <v>23019.779477915145</v>
      </c>
      <c r="K925" s="53">
        <f t="shared" ca="1" si="523"/>
        <v>-55473.109092614031</v>
      </c>
      <c r="L925" s="53">
        <f t="shared" ca="1" si="523"/>
        <v>-4016.3450668014011</v>
      </c>
      <c r="M925" s="53">
        <f t="shared" ca="1" si="523"/>
        <v>5432.748324566599</v>
      </c>
      <c r="N925" s="53">
        <f t="shared" ca="1" si="523"/>
        <v>-54056.705834848821</v>
      </c>
      <c r="O925" s="53">
        <f t="shared" ca="1" si="523"/>
        <v>-42965.814436530112</v>
      </c>
      <c r="P925" s="53">
        <f t="shared" ca="1" si="523"/>
        <v>24.692798318967107</v>
      </c>
      <c r="Q925" s="53">
        <f t="shared" ca="1" si="523"/>
        <v>-7784.6826288271686</v>
      </c>
      <c r="R925" s="53">
        <f t="shared" ca="1" si="523"/>
        <v>0</v>
      </c>
      <c r="S925" s="53">
        <f t="shared" ca="1" si="523"/>
        <v>-50725.804267038315</v>
      </c>
      <c r="T925" s="53">
        <f t="shared" ca="1" si="523"/>
        <v>-9438.8389930046178</v>
      </c>
      <c r="U925" s="53">
        <f t="shared" ca="1" si="523"/>
        <v>-97746.28476901137</v>
      </c>
      <c r="V925" s="53">
        <f t="shared" ca="1" si="523"/>
        <v>-624252.35479992116</v>
      </c>
      <c r="W925" s="53">
        <f t="shared" ca="1" si="523"/>
        <v>0</v>
      </c>
      <c r="X925" s="53">
        <f t="shared" ca="1" si="523"/>
        <v>-731437.47856193711</v>
      </c>
      <c r="Y925" s="53">
        <f t="shared" ca="1" si="523"/>
        <v>-41192.499274208676</v>
      </c>
      <c r="Z925" s="53">
        <f t="shared" ca="1" si="523"/>
        <v>-1100.6181424788901</v>
      </c>
      <c r="AA925" s="53">
        <f t="shared" ca="1" si="523"/>
        <v>-42293.117416687564</v>
      </c>
      <c r="AB925" s="53">
        <f t="shared" ca="1" si="523"/>
        <v>453.42980185401893</v>
      </c>
      <c r="AC925" s="53">
        <f t="shared" ca="1" si="523"/>
        <v>4242.7890488985795</v>
      </c>
      <c r="AD925" s="53">
        <f t="shared" ca="1" si="523"/>
        <v>994.91562210793359</v>
      </c>
    </row>
    <row r="926" spans="1:30" hidden="1" outlineLevel="1">
      <c r="E926" s="11"/>
      <c r="F926" s="58"/>
      <c r="G926" s="55" t="str">
        <f>$G$11</f>
        <v>DISTPRI</v>
      </c>
      <c r="H926" s="53">
        <f t="shared" ref="H926:AD926" ca="1" si="524">H859+H875+H867+H900+H892+H917</f>
        <v>58879936.466345191</v>
      </c>
      <c r="I926" s="53">
        <f t="shared" ca="1" si="524"/>
        <v>33505145.483447589</v>
      </c>
      <c r="J926" s="53">
        <f t="shared" ca="1" si="524"/>
        <v>2684548.3335115486</v>
      </c>
      <c r="K926" s="53">
        <f t="shared" ca="1" si="524"/>
        <v>8884790.4543790277</v>
      </c>
      <c r="L926" s="53">
        <f t="shared" ca="1" si="524"/>
        <v>252765.01476351009</v>
      </c>
      <c r="M926" s="53">
        <f t="shared" ca="1" si="524"/>
        <v>0</v>
      </c>
      <c r="N926" s="53">
        <f t="shared" ca="1" si="524"/>
        <v>9137555.4691425376</v>
      </c>
      <c r="O926" s="53">
        <f t="shared" ca="1" si="524"/>
        <v>6718129.2376130326</v>
      </c>
      <c r="P926" s="53">
        <f t="shared" ca="1" si="524"/>
        <v>1304616.1843626015</v>
      </c>
      <c r="Q926" s="53">
        <f t="shared" ca="1" si="524"/>
        <v>0</v>
      </c>
      <c r="R926" s="53">
        <f t="shared" ca="1" si="524"/>
        <v>0</v>
      </c>
      <c r="S926" s="53">
        <f t="shared" ca="1" si="524"/>
        <v>8022745.4219756341</v>
      </c>
      <c r="T926" s="53">
        <f t="shared" ca="1" si="524"/>
        <v>182568.26892407122</v>
      </c>
      <c r="U926" s="53">
        <f t="shared" ca="1" si="524"/>
        <v>3302188.0186688746</v>
      </c>
      <c r="V926" s="53">
        <f t="shared" ca="1" si="524"/>
        <v>0</v>
      </c>
      <c r="W926" s="53">
        <f t="shared" ca="1" si="524"/>
        <v>0</v>
      </c>
      <c r="X926" s="53">
        <f t="shared" ca="1" si="524"/>
        <v>3484756.2875929456</v>
      </c>
      <c r="Y926" s="53">
        <f t="shared" ca="1" si="524"/>
        <v>1828416.2921905997</v>
      </c>
      <c r="Z926" s="53">
        <f t="shared" ca="1" si="524"/>
        <v>27684.640417492639</v>
      </c>
      <c r="AA926" s="53">
        <f t="shared" ca="1" si="524"/>
        <v>1856100.9326080924</v>
      </c>
      <c r="AB926" s="53">
        <f t="shared" ca="1" si="524"/>
        <v>31737.030635123414</v>
      </c>
      <c r="AC926" s="53">
        <f t="shared" ca="1" si="524"/>
        <v>129435.42615236792</v>
      </c>
      <c r="AD926" s="53">
        <f t="shared" ca="1" si="524"/>
        <v>27912.081279342921</v>
      </c>
    </row>
    <row r="927" spans="1:30" hidden="1" outlineLevel="1">
      <c r="E927" s="11"/>
      <c r="F927" s="58"/>
      <c r="G927" s="55" t="str">
        <f>$G$12</f>
        <v>DISTSEC</v>
      </c>
      <c r="H927" s="53">
        <f t="shared" ref="H927:AD927" ca="1" si="525">H860+H876+H868+H901+H893+H918</f>
        <v>25036675.639822725</v>
      </c>
      <c r="I927" s="53">
        <f t="shared" ca="1" si="525"/>
        <v>15905057.83528504</v>
      </c>
      <c r="J927" s="53">
        <f t="shared" ca="1" si="525"/>
        <v>1413443.9241355693</v>
      </c>
      <c r="K927" s="53">
        <f t="shared" ca="1" si="525"/>
        <v>3845670.5158307916</v>
      </c>
      <c r="L927" s="53">
        <f t="shared" ca="1" si="525"/>
        <v>0</v>
      </c>
      <c r="M927" s="53">
        <f t="shared" ca="1" si="525"/>
        <v>0</v>
      </c>
      <c r="N927" s="53">
        <f t="shared" ca="1" si="525"/>
        <v>3845670.5158307916</v>
      </c>
      <c r="O927" s="53">
        <f t="shared" ca="1" si="525"/>
        <v>2469593.2715479992</v>
      </c>
      <c r="P927" s="53">
        <f t="shared" ca="1" si="525"/>
        <v>0</v>
      </c>
      <c r="Q927" s="53">
        <f t="shared" ca="1" si="525"/>
        <v>0</v>
      </c>
      <c r="R927" s="53">
        <f t="shared" ca="1" si="525"/>
        <v>0</v>
      </c>
      <c r="S927" s="53">
        <f t="shared" ca="1" si="525"/>
        <v>2469593.2715479992</v>
      </c>
      <c r="T927" s="53">
        <f t="shared" ca="1" si="525"/>
        <v>49108.460549622352</v>
      </c>
      <c r="U927" s="53">
        <f t="shared" ca="1" si="525"/>
        <v>0</v>
      </c>
      <c r="V927" s="53">
        <f t="shared" ca="1" si="525"/>
        <v>0</v>
      </c>
      <c r="W927" s="53">
        <f t="shared" ca="1" si="525"/>
        <v>0</v>
      </c>
      <c r="X927" s="53">
        <f t="shared" ca="1" si="525"/>
        <v>49108.460549622352</v>
      </c>
      <c r="Y927" s="53">
        <f t="shared" ca="1" si="525"/>
        <v>812481.2889196215</v>
      </c>
      <c r="Z927" s="53">
        <f t="shared" ca="1" si="525"/>
        <v>0</v>
      </c>
      <c r="AA927" s="53">
        <f t="shared" ca="1" si="525"/>
        <v>812481.2889196215</v>
      </c>
      <c r="AB927" s="53">
        <f t="shared" ca="1" si="525"/>
        <v>11138.166762408962</v>
      </c>
      <c r="AC927" s="53">
        <f t="shared" ca="1" si="525"/>
        <v>455631.74052543752</v>
      </c>
      <c r="AD927" s="53">
        <f t="shared" ca="1" si="525"/>
        <v>74550.436266238728</v>
      </c>
    </row>
    <row r="928" spans="1:30" hidden="1" outlineLevel="1">
      <c r="E928" s="11"/>
      <c r="F928" s="58"/>
      <c r="G928" s="55" t="str">
        <f>$G$13</f>
        <v>ENERGY</v>
      </c>
      <c r="H928" s="53">
        <f t="shared" ref="H928:AD928" ca="1" si="526">H861+H877+H869+H902+H894+H919</f>
        <v>232603647.18449911</v>
      </c>
      <c r="I928" s="53">
        <f t="shared" ca="1" si="526"/>
        <v>88289284.246029451</v>
      </c>
      <c r="J928" s="53">
        <f t="shared" ca="1" si="526"/>
        <v>5645083.5469169216</v>
      </c>
      <c r="K928" s="53">
        <f t="shared" ca="1" si="526"/>
        <v>18964327.088788684</v>
      </c>
      <c r="L928" s="53">
        <f t="shared" ca="1" si="526"/>
        <v>555799.10555861029</v>
      </c>
      <c r="M928" s="53">
        <f t="shared" ca="1" si="526"/>
        <v>31368.981328950638</v>
      </c>
      <c r="N928" s="53">
        <f t="shared" ca="1" si="526"/>
        <v>19551495.175676245</v>
      </c>
      <c r="O928" s="53">
        <f t="shared" ca="1" si="526"/>
        <v>17558939.011821229</v>
      </c>
      <c r="P928" s="53">
        <f t="shared" ca="1" si="526"/>
        <v>3292684.3697002404</v>
      </c>
      <c r="Q928" s="53">
        <f t="shared" ca="1" si="526"/>
        <v>1459651.1687715848</v>
      </c>
      <c r="R928" s="53">
        <f t="shared" ca="1" si="526"/>
        <v>67636.408773497722</v>
      </c>
      <c r="S928" s="53">
        <f t="shared" ca="1" si="526"/>
        <v>22378910.959066551</v>
      </c>
      <c r="T928" s="53">
        <f t="shared" ca="1" si="526"/>
        <v>659328.37852482253</v>
      </c>
      <c r="U928" s="53">
        <f t="shared" ca="1" si="526"/>
        <v>11371164.658899372</v>
      </c>
      <c r="V928" s="53">
        <f t="shared" ca="1" si="526"/>
        <v>65471408.869819187</v>
      </c>
      <c r="W928" s="53">
        <f t="shared" ca="1" si="526"/>
        <v>12032305.264229201</v>
      </c>
      <c r="X928" s="53">
        <f t="shared" ca="1" si="526"/>
        <v>89534207.171472579</v>
      </c>
      <c r="Y928" s="53">
        <f t="shared" ca="1" si="526"/>
        <v>4690816.20341573</v>
      </c>
      <c r="Z928" s="53">
        <f t="shared" ca="1" si="526"/>
        <v>76318.618035811902</v>
      </c>
      <c r="AA928" s="53">
        <f t="shared" ca="1" si="526"/>
        <v>4767134.821451541</v>
      </c>
      <c r="AB928" s="53">
        <f t="shared" ca="1" si="526"/>
        <v>86279.819661354923</v>
      </c>
      <c r="AC928" s="53">
        <f t="shared" ca="1" si="526"/>
        <v>1987920.4588180713</v>
      </c>
      <c r="AD928" s="53">
        <f t="shared" ca="1" si="526"/>
        <v>363330.98540641199</v>
      </c>
    </row>
    <row r="929" spans="2:30" hidden="1" outlineLevel="1">
      <c r="E929" s="11"/>
      <c r="F929" s="58"/>
      <c r="G929" s="55" t="str">
        <f>$G$14</f>
        <v>CUSTOMER</v>
      </c>
      <c r="H929" s="53">
        <f t="shared" ref="H929:AD929" ca="1" si="527">H862+H878+H870+H903+H895+H920</f>
        <v>22463064.76799294</v>
      </c>
      <c r="I929" s="53">
        <f t="shared" ca="1" si="527"/>
        <v>10623295.418363754</v>
      </c>
      <c r="J929" s="53">
        <f t="shared" ca="1" si="527"/>
        <v>3097826.3149841656</v>
      </c>
      <c r="K929" s="53">
        <f t="shared" ca="1" si="527"/>
        <v>822982.90986571263</v>
      </c>
      <c r="L929" s="53">
        <f t="shared" ca="1" si="527"/>
        <v>200462.16012206805</v>
      </c>
      <c r="M929" s="53">
        <f t="shared" ca="1" si="527"/>
        <v>50677.744332430106</v>
      </c>
      <c r="N929" s="53">
        <f t="shared" ca="1" si="527"/>
        <v>1074122.8143202108</v>
      </c>
      <c r="O929" s="53">
        <f t="shared" ca="1" si="527"/>
        <v>204841.84316282126</v>
      </c>
      <c r="P929" s="53">
        <f t="shared" ca="1" si="527"/>
        <v>61038.214401385427</v>
      </c>
      <c r="Q929" s="53">
        <f t="shared" ca="1" si="527"/>
        <v>118601.97766427301</v>
      </c>
      <c r="R929" s="53">
        <f t="shared" ca="1" si="527"/>
        <v>19987.531635390398</v>
      </c>
      <c r="S929" s="53">
        <f t="shared" ca="1" si="527"/>
        <v>404469.56686387007</v>
      </c>
      <c r="T929" s="53">
        <f t="shared" ca="1" si="527"/>
        <v>1105.39212299977</v>
      </c>
      <c r="U929" s="53">
        <f t="shared" ca="1" si="527"/>
        <v>30018.076098393085</v>
      </c>
      <c r="V929" s="53">
        <f t="shared" ca="1" si="527"/>
        <v>158410.36731157312</v>
      </c>
      <c r="W929" s="53">
        <f t="shared" ca="1" si="527"/>
        <v>23936.526968101534</v>
      </c>
      <c r="X929" s="53">
        <f t="shared" ca="1" si="527"/>
        <v>213470.36250106752</v>
      </c>
      <c r="Y929" s="53">
        <f t="shared" ca="1" si="527"/>
        <v>51325.408545144885</v>
      </c>
      <c r="Z929" s="53">
        <f t="shared" ca="1" si="527"/>
        <v>820.88692013723471</v>
      </c>
      <c r="AA929" s="53">
        <f t="shared" ca="1" si="527"/>
        <v>52146.295465282121</v>
      </c>
      <c r="AB929" s="53">
        <f t="shared" ca="1" si="527"/>
        <v>1371.3776831655991</v>
      </c>
      <c r="AC929" s="53">
        <f t="shared" ca="1" si="527"/>
        <v>5989718.5959572578</v>
      </c>
      <c r="AD929" s="53">
        <f t="shared" ca="1" si="527"/>
        <v>1006644.0218541629</v>
      </c>
    </row>
    <row r="930" spans="2:30" collapsed="1">
      <c r="B930" s="111" t="s">
        <v>225</v>
      </c>
      <c r="E930" s="4">
        <f>E863+E879+E871+E904+E896+E921</f>
        <v>541492109</v>
      </c>
      <c r="F930" s="118"/>
      <c r="G930" s="55" t="str">
        <f>$G$15</f>
        <v>TOTAL</v>
      </c>
      <c r="H930" s="53">
        <f t="shared" ref="H930:AD930" ca="1" si="528">H863+H879+H871+H904+H896+H921</f>
        <v>541492109</v>
      </c>
      <c r="I930" s="53">
        <f t="shared" ca="1" si="528"/>
        <v>231638508.43502092</v>
      </c>
      <c r="J930" s="53">
        <f t="shared" ca="1" si="528"/>
        <v>19606476.786148306</v>
      </c>
      <c r="K930" s="53">
        <f t="shared" ca="1" si="528"/>
        <v>55075771.62008173</v>
      </c>
      <c r="L930" s="53">
        <f t="shared" ca="1" si="528"/>
        <v>1661417.6341320004</v>
      </c>
      <c r="M930" s="53">
        <f t="shared" ca="1" si="528"/>
        <v>169286.37708872592</v>
      </c>
      <c r="N930" s="53">
        <f t="shared" ca="1" si="528"/>
        <v>56906475.631302461</v>
      </c>
      <c r="O930" s="53">
        <f t="shared" ca="1" si="528"/>
        <v>44239197.409004338</v>
      </c>
      <c r="P930" s="53">
        <f t="shared" ca="1" si="528"/>
        <v>8013494.8264356479</v>
      </c>
      <c r="Q930" s="53">
        <f t="shared" ca="1" si="528"/>
        <v>2985963.8318166374</v>
      </c>
      <c r="R930" s="53">
        <f t="shared" ca="1" si="528"/>
        <v>149021.70181010335</v>
      </c>
      <c r="S930" s="53">
        <f t="shared" ca="1" si="528"/>
        <v>55387677.769066721</v>
      </c>
      <c r="T930" s="53">
        <f t="shared" ca="1" si="528"/>
        <v>1358284.3467449022</v>
      </c>
      <c r="U930" s="53">
        <f t="shared" ca="1" si="528"/>
        <v>23192685.168690488</v>
      </c>
      <c r="V930" s="53">
        <f t="shared" ca="1" si="528"/>
        <v>111514914.84920004</v>
      </c>
      <c r="W930" s="53">
        <f t="shared" ca="1" si="528"/>
        <v>19264866.968782872</v>
      </c>
      <c r="X930" s="53">
        <f t="shared" ca="1" si="528"/>
        <v>155330751.33341831</v>
      </c>
      <c r="Y930" s="53">
        <f t="shared" ca="1" si="528"/>
        <v>12193655.506863225</v>
      </c>
      <c r="Z930" s="53">
        <f t="shared" ca="1" si="528"/>
        <v>178339.62988399636</v>
      </c>
      <c r="AA930" s="53">
        <f t="shared" ca="1" si="528"/>
        <v>12371995.136747222</v>
      </c>
      <c r="AB930" s="53">
        <f t="shared" ca="1" si="528"/>
        <v>209842.45736577595</v>
      </c>
      <c r="AC930" s="53">
        <f t="shared" ca="1" si="528"/>
        <v>8566949.0105020329</v>
      </c>
      <c r="AD930" s="53">
        <f t="shared" ca="1" si="528"/>
        <v>1473432.4404282649</v>
      </c>
    </row>
    <row r="931" spans="2:30">
      <c r="E931" s="39"/>
      <c r="F931" s="10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</row>
    <row r="932" spans="2:30">
      <c r="B932" s="111" t="s">
        <v>147</v>
      </c>
      <c r="F932" s="58"/>
      <c r="H932" s="27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</row>
    <row r="933" spans="2:30" hidden="1" outlineLevel="1">
      <c r="E933" s="51"/>
      <c r="F933" s="52" t="str">
        <f>F940</f>
        <v>FORF_DISC_FXNL</v>
      </c>
      <c r="G933" s="55" t="str">
        <f>$G$8</f>
        <v>PRODUCTION</v>
      </c>
      <c r="H933" s="4">
        <f t="shared" ref="H933:H980" ca="1" si="529">SUBTOTAL(9,I933:AD933)</f>
        <v>1854732.5371903875</v>
      </c>
      <c r="I933" s="5">
        <f ca="1">VLOOKUP(CONCATENATE($F933," ",$G933),AllocFactorMatrix,(I$4+1),FALSE)*$E940</f>
        <v>1311060.2135401771</v>
      </c>
      <c r="J933" s="5">
        <f ca="1">VLOOKUP(CONCATENATE($F933," ",$G933),AllocFactorMatrix,(J$4+1),FALSE)*$E940</f>
        <v>89232.495690917029</v>
      </c>
      <c r="K933" s="5">
        <f ca="1">VLOOKUP(CONCATENATE($F933," ",$G933),AllocFactorMatrix,(K$4+1),FALSE)*$E940</f>
        <v>180223.60506703611</v>
      </c>
      <c r="L933" s="5">
        <f ca="1">VLOOKUP(CONCATENATE($F933," ",$G933),AllocFactorMatrix,(L$4+1),FALSE)*$E940</f>
        <v>2442.2519184069138</v>
      </c>
      <c r="M933" s="5">
        <f ca="1">VLOOKUP(CONCATENATE($F933," ",$G933),AllocFactorMatrix,(M$4+1),FALSE)*$E940</f>
        <v>251.3437634597679</v>
      </c>
      <c r="N933" s="5">
        <f t="shared" ref="N933:N1020" ca="1" si="530">SUBTOTAL(9,K933:M933)</f>
        <v>182917.2007489028</v>
      </c>
      <c r="O933" s="5">
        <f ca="1">VLOOKUP(CONCATENATE($F933," ",$G933),AllocFactorMatrix,(O$4+1),FALSE)*$E940</f>
        <v>60329.845502982986</v>
      </c>
      <c r="P933" s="5">
        <f ca="1">VLOOKUP(CONCATENATE($F933," ",$G933),AllocFactorMatrix,(P$4+1),FALSE)*$E940</f>
        <v>40167.103749218506</v>
      </c>
      <c r="Q933" s="5">
        <f ca="1">VLOOKUP(CONCATENATE($F933," ",$G933),AllocFactorMatrix,(Q$4+1),FALSE)*$E940</f>
        <v>9857.8895338233397</v>
      </c>
      <c r="R933" s="5">
        <f ca="1">VLOOKUP(CONCATENATE($F933," ",$G933),AllocFactorMatrix,(R$4+1),FALSE)*$E940</f>
        <v>233.39840730895662</v>
      </c>
      <c r="S933" s="5">
        <f ca="1">SUBTOTAL(9,O933:R933)</f>
        <v>110588.23719333379</v>
      </c>
      <c r="T933" s="5">
        <f ca="1">VLOOKUP(CONCATENATE($F933," ",$G933),AllocFactorMatrix,(T$4+1),FALSE)*$E940</f>
        <v>2338.4116802077951</v>
      </c>
      <c r="U933" s="5">
        <f ca="1">VLOOKUP(CONCATENATE($F933," ",$G933),AllocFactorMatrix,(U$4+1),FALSE)*$E940</f>
        <v>60030.941077165742</v>
      </c>
      <c r="V933" s="5">
        <f ca="1">VLOOKUP(CONCATENATE($F933," ",$G933),AllocFactorMatrix,(V$4+1),FALSE)*$E940</f>
        <v>95039.789493041098</v>
      </c>
      <c r="W933" s="5">
        <f ca="1">VLOOKUP(CONCATENATE($F933," ",$G933),AllocFactorMatrix,(W$4+1),FALSE)*$E940</f>
        <v>3525.2477666420582</v>
      </c>
      <c r="X933" s="5">
        <f ca="1">SUBTOTAL(9,T933:W933)</f>
        <v>160934.39001705669</v>
      </c>
      <c r="Y933" s="5">
        <f ca="1">VLOOKUP(CONCATENATE($F933," ",$G933),AllocFactorMatrix,(Y$4+1),FALSE)*$E940</f>
        <v>0</v>
      </c>
      <c r="Z933" s="5">
        <f ca="1">VLOOKUP(CONCATENATE($F933," ",$G933),AllocFactorMatrix,(Z$4+1),FALSE)*$E940</f>
        <v>0</v>
      </c>
      <c r="AA933" s="5">
        <f t="shared" ref="AA933:AA980" ca="1" si="531">SUBTOTAL(9,Y933:Z933)</f>
        <v>0</v>
      </c>
      <c r="AB933" s="5">
        <f ca="1">VLOOKUP(CONCATENATE($F933," ",$G933),AllocFactorMatrix,(AB$4+1),FALSE)*$E940</f>
        <v>0</v>
      </c>
      <c r="AC933" s="5">
        <f ca="1">VLOOKUP(CONCATENATE($F933," ",$G933),AllocFactorMatrix,(AC$4+1),FALSE)*$E940</f>
        <v>0</v>
      </c>
      <c r="AD933" s="5">
        <f ca="1">VLOOKUP(CONCATENATE($F933," ",$G933),AllocFactorMatrix,(AD$4+1),FALSE)*$E940</f>
        <v>0</v>
      </c>
    </row>
    <row r="934" spans="2:30" hidden="1" outlineLevel="1">
      <c r="E934" s="51"/>
      <c r="F934" s="52" t="str">
        <f>F940</f>
        <v>FORF_DISC_FXNL</v>
      </c>
      <c r="G934" s="55" t="str">
        <f>$G$9</f>
        <v>BULKTRAN</v>
      </c>
      <c r="H934" s="4">
        <f t="shared" ca="1" si="529"/>
        <v>-189141.38736603901</v>
      </c>
      <c r="I934" s="5">
        <f ca="1">VLOOKUP(CONCATENATE($F934," ",$G934),AllocFactorMatrix,(I$4+1),FALSE)*$E940</f>
        <v>-180074.52448592999</v>
      </c>
      <c r="J934" s="5">
        <f ca="1">VLOOKUP(CONCATENATE($F934," ",$G934),AllocFactorMatrix,(J$4+1),FALSE)*$E940</f>
        <v>1684.7386554293003</v>
      </c>
      <c r="K934" s="5">
        <f ca="1">VLOOKUP(CONCATENATE($F934," ",$G934),AllocFactorMatrix,(K$4+1),FALSE)*$E940</f>
        <v>-1867.3234102020758</v>
      </c>
      <c r="L934" s="5">
        <f ca="1">VLOOKUP(CONCATENATE($F934," ",$G934),AllocFactorMatrix,(L$4+1),FALSE)*$E940</f>
        <v>-68.236391017368703</v>
      </c>
      <c r="M934" s="5">
        <f ca="1">VLOOKUP(CONCATENATE($F934," ",$G934),AllocFactorMatrix,(M$4+1),FALSE)*$E940</f>
        <v>61.263919933018286</v>
      </c>
      <c r="N934" s="5">
        <f t="shared" ca="1" si="530"/>
        <v>-1874.2958812864263</v>
      </c>
      <c r="O934" s="5">
        <f ca="1">VLOOKUP(CONCATENATE($F934," ",$G934),AllocFactorMatrix,(O$4+1),FALSE)*$E940</f>
        <v>-640.62198047850893</v>
      </c>
      <c r="P934" s="5">
        <f ca="1">VLOOKUP(CONCATENATE($F934," ",$G934),AllocFactorMatrix,(P$4+1),FALSE)*$E940</f>
        <v>70.869450479475546</v>
      </c>
      <c r="Q934" s="5">
        <f ca="1">VLOOKUP(CONCATENATE($F934," ",$G934),AllocFactorMatrix,(Q$4+1),FALSE)*$E940</f>
        <v>-182.92043909522963</v>
      </c>
      <c r="R934" s="5">
        <f ca="1">VLOOKUP(CONCATENATE($F934," ",$G934),AllocFactorMatrix,(R$4+1),FALSE)*$E940</f>
        <v>-7.1236755719348581</v>
      </c>
      <c r="S934" s="5">
        <f t="shared" ref="S934:S1020" ca="1" si="532">SUBTOTAL(9,O934:R934)</f>
        <v>-759.79664466619795</v>
      </c>
      <c r="T934" s="5">
        <f ca="1">VLOOKUP(CONCATENATE($F934," ",$G934),AllocFactorMatrix,(T$4+1),FALSE)*$E940</f>
        <v>-207.18072624947618</v>
      </c>
      <c r="U934" s="5">
        <f ca="1">VLOOKUP(CONCATENATE($F934," ",$G934),AllocFactorMatrix,(U$4+1),FALSE)*$E940</f>
        <v>-3129.4259779729396</v>
      </c>
      <c r="V934" s="5">
        <f ca="1">VLOOKUP(CONCATENATE($F934," ",$G934),AllocFactorMatrix,(V$4+1),FALSE)*$E940</f>
        <v>-4445.458931825634</v>
      </c>
      <c r="W934" s="5">
        <f ca="1">VLOOKUP(CONCATENATE($F934," ",$G934),AllocFactorMatrix,(W$4+1),FALSE)*$E940</f>
        <v>-335.4433735376457</v>
      </c>
      <c r="X934" s="5">
        <f t="shared" ref="X934:X940" ca="1" si="533">SUBTOTAL(9,T934:W934)</f>
        <v>-8117.5090095856958</v>
      </c>
      <c r="Y934" s="5">
        <f ca="1">VLOOKUP(CONCATENATE($F934," ",$G934),AllocFactorMatrix,(Y$4+1),FALSE)*$E940</f>
        <v>0</v>
      </c>
      <c r="Z934" s="5">
        <f ca="1">VLOOKUP(CONCATENATE($F934," ",$G934),AllocFactorMatrix,(Z$4+1),FALSE)*$E940</f>
        <v>0</v>
      </c>
      <c r="AA934" s="5">
        <f t="shared" ca="1" si="531"/>
        <v>0</v>
      </c>
      <c r="AB934" s="5">
        <f ca="1">VLOOKUP(CONCATENATE($F934," ",$G934),AllocFactorMatrix,(AB$4+1),FALSE)*$E940</f>
        <v>0</v>
      </c>
      <c r="AC934" s="5">
        <f ca="1">VLOOKUP(CONCATENATE($F934," ",$G934),AllocFactorMatrix,(AC$4+1),FALSE)*$E940</f>
        <v>0</v>
      </c>
      <c r="AD934" s="5">
        <f ca="1">VLOOKUP(CONCATENATE($F934," ",$G934),AllocFactorMatrix,(AD$4+1),FALSE)*$E940</f>
        <v>0</v>
      </c>
    </row>
    <row r="935" spans="2:30" hidden="1" outlineLevel="1">
      <c r="E935" s="51"/>
      <c r="F935" s="52" t="str">
        <f>F940</f>
        <v>FORF_DISC_FXNL</v>
      </c>
      <c r="G935" s="55" t="str">
        <f>$G$10</f>
        <v>SUBTRAN</v>
      </c>
      <c r="H935" s="4">
        <f t="shared" ca="1" si="529"/>
        <v>-40120.711654039151</v>
      </c>
      <c r="I935" s="5">
        <f ca="1">VLOOKUP(CONCATENATE($F935," ",$G935),AllocFactorMatrix,(I$4+1),FALSE)*$E940</f>
        <v>-37903.964923508574</v>
      </c>
      <c r="J935" s="5">
        <f ca="1">VLOOKUP(CONCATENATE($F935," ",$G935),AllocFactorMatrix,(J$4+1),FALSE)*$E940</f>
        <v>310.40083772875295</v>
      </c>
      <c r="K935" s="5">
        <f ca="1">VLOOKUP(CONCATENATE($F935," ",$G935),AllocFactorMatrix,(K$4+1),FALSE)*$E940</f>
        <v>-437.52576780432025</v>
      </c>
      <c r="L935" s="5">
        <f ca="1">VLOOKUP(CONCATENATE($F935," ",$G935),AllocFactorMatrix,(L$4+1),FALSE)*$E940</f>
        <v>-14.52582833813679</v>
      </c>
      <c r="M935" s="5">
        <f ca="1">VLOOKUP(CONCATENATE($F935," ",$G935),AllocFactorMatrix,(M$4+1),FALSE)*$E940</f>
        <v>20.760092410112524</v>
      </c>
      <c r="N935" s="5">
        <f t="shared" ca="1" si="530"/>
        <v>-431.29150373234449</v>
      </c>
      <c r="O935" s="5">
        <f ca="1">VLOOKUP(CONCATENATE($F935," ",$G935),AllocFactorMatrix,(O$4+1),FALSE)*$E940</f>
        <v>-147.9802917228742</v>
      </c>
      <c r="P935" s="5">
        <f ca="1">VLOOKUP(CONCATENATE($F935," ",$G935),AllocFactorMatrix,(P$4+1),FALSE)*$E940</f>
        <v>0.29613986721884561</v>
      </c>
      <c r="Q935" s="5">
        <f ca="1">VLOOKUP(CONCATENATE($F935," ",$G935),AllocFactorMatrix,(Q$4+1),FALSE)*$E940</f>
        <v>-53.208626144835591</v>
      </c>
      <c r="R935" s="5">
        <f ca="1">VLOOKUP(CONCATENATE($F935," ",$G935),AllocFactorMatrix,(R$4+1),FALSE)*$E940</f>
        <v>0</v>
      </c>
      <c r="S935" s="5">
        <f t="shared" ca="1" si="532"/>
        <v>-200.89277800049095</v>
      </c>
      <c r="T935" s="5">
        <f ca="1">VLOOKUP(CONCATENATE($F935," ",$G935),AllocFactorMatrix,(T$4+1),FALSE)*$E940</f>
        <v>-42.295646099619013</v>
      </c>
      <c r="U935" s="5">
        <f ca="1">VLOOKUP(CONCATENATE($F935," ",$G935),AllocFactorMatrix,(U$4+1),FALSE)*$E940</f>
        <v>-647.70844100450654</v>
      </c>
      <c r="V935" s="5">
        <f ca="1">VLOOKUP(CONCATENATE($F935," ",$G935),AllocFactorMatrix,(V$4+1),FALSE)*$E940</f>
        <v>-1215.9646749863516</v>
      </c>
      <c r="W935" s="5">
        <f ca="1">VLOOKUP(CONCATENATE($F935," ",$G935),AllocFactorMatrix,(W$4+1),FALSE)*$E940</f>
        <v>0</v>
      </c>
      <c r="X935" s="5">
        <f t="shared" ca="1" si="533"/>
        <v>-1905.9687620904772</v>
      </c>
      <c r="Y935" s="5">
        <f ca="1">VLOOKUP(CONCATENATE($F935," ",$G935),AllocFactorMatrix,(Y$4+1),FALSE)*$E940</f>
        <v>0</v>
      </c>
      <c r="Z935" s="5">
        <f ca="1">VLOOKUP(CONCATENATE($F935," ",$G935),AllocFactorMatrix,(Z$4+1),FALSE)*$E940</f>
        <v>0</v>
      </c>
      <c r="AA935" s="5">
        <f t="shared" ca="1" si="531"/>
        <v>0</v>
      </c>
      <c r="AB935" s="5">
        <f ca="1">VLOOKUP(CONCATENATE($F935," ",$G935),AllocFactorMatrix,(AB$4+1),FALSE)*$E940</f>
        <v>0</v>
      </c>
      <c r="AC935" s="5">
        <f ca="1">VLOOKUP(CONCATENATE($F935," ",$G935),AllocFactorMatrix,(AC$4+1),FALSE)*$E940</f>
        <v>11.005475563977003</v>
      </c>
      <c r="AD935" s="5">
        <f ca="1">VLOOKUP(CONCATENATE($F935," ",$G935),AllocFactorMatrix,(AD$4+1),FALSE)*$E940</f>
        <v>0</v>
      </c>
    </row>
    <row r="936" spans="2:30" hidden="1" outlineLevel="1">
      <c r="E936" s="51"/>
      <c r="F936" s="52" t="str">
        <f>F940</f>
        <v>FORF_DISC_FXNL</v>
      </c>
      <c r="G936" s="55" t="str">
        <f>$G$11</f>
        <v>DISTPRI</v>
      </c>
      <c r="H936" s="4">
        <f t="shared" ca="1" si="529"/>
        <v>608587.8716515844</v>
      </c>
      <c r="I936" s="5">
        <f ca="1">VLOOKUP(CONCATENATE($F936," ",$G936),AllocFactorMatrix,(I$4+1),FALSE)*$E940</f>
        <v>439579.2270145212</v>
      </c>
      <c r="J936" s="5">
        <f ca="1">VLOOKUP(CONCATENATE($F936," ",$G936),AllocFactorMatrix,(J$4+1),FALSE)*$E940</f>
        <v>36198.698273576221</v>
      </c>
      <c r="K936" s="5">
        <f ca="1">VLOOKUP(CONCATENATE($F936," ",$G936),AllocFactorMatrix,(K$4+1),FALSE)*$E940</f>
        <v>70075.840869901003</v>
      </c>
      <c r="L936" s="5">
        <f ca="1">VLOOKUP(CONCATENATE($F936," ",$G936),AllocFactorMatrix,(L$4+1),FALSE)*$E940</f>
        <v>914.16976212788938</v>
      </c>
      <c r="M936" s="5">
        <f ca="1">VLOOKUP(CONCATENATE($F936," ",$G936),AllocFactorMatrix,(M$4+1),FALSE)*$E940</f>
        <v>0</v>
      </c>
      <c r="N936" s="5">
        <f t="shared" ca="1" si="530"/>
        <v>70990.010632028891</v>
      </c>
      <c r="O936" s="5">
        <f ca="1">VLOOKUP(CONCATENATE($F936," ",$G936),AllocFactorMatrix,(O$4+1),FALSE)*$E940</f>
        <v>23138.179444556434</v>
      </c>
      <c r="P936" s="5">
        <f ca="1">VLOOKUP(CONCATENATE($F936," ",$G936),AllocFactorMatrix,(P$4+1),FALSE)*$E940</f>
        <v>15646.216302343279</v>
      </c>
      <c r="Q936" s="5">
        <f ca="1">VLOOKUP(CONCATENATE($F936," ",$G936),AllocFactorMatrix,(Q$4+1),FALSE)*$E940</f>
        <v>0</v>
      </c>
      <c r="R936" s="5">
        <f ca="1">VLOOKUP(CONCATENATE($F936," ",$G936),AllocFactorMatrix,(R$4+1),FALSE)*$E940</f>
        <v>0</v>
      </c>
      <c r="S936" s="5">
        <f t="shared" ca="1" si="532"/>
        <v>38784.395746899711</v>
      </c>
      <c r="T936" s="5">
        <f ca="1">VLOOKUP(CONCATENATE($F936," ",$G936),AllocFactorMatrix,(T$4+1),FALSE)*$E940</f>
        <v>818.09244729732734</v>
      </c>
      <c r="U936" s="5">
        <f ca="1">VLOOKUP(CONCATENATE($F936," ",$G936),AllocFactorMatrix,(U$4+1),FALSE)*$E940</f>
        <v>21881.701780586354</v>
      </c>
      <c r="V936" s="5">
        <f ca="1">VLOOKUP(CONCATENATE($F936," ",$G936),AllocFactorMatrix,(V$4+1),FALSE)*$E940</f>
        <v>0</v>
      </c>
      <c r="W936" s="5">
        <f ca="1">VLOOKUP(CONCATENATE($F936," ",$G936),AllocFactorMatrix,(W$4+1),FALSE)*$E940</f>
        <v>0</v>
      </c>
      <c r="X936" s="5">
        <f t="shared" ca="1" si="533"/>
        <v>22699.794227883682</v>
      </c>
      <c r="Y936" s="5">
        <f ca="1">VLOOKUP(CONCATENATE($F936," ",$G936),AllocFactorMatrix,(Y$4+1),FALSE)*$E940</f>
        <v>0</v>
      </c>
      <c r="Z936" s="5">
        <f ca="1">VLOOKUP(CONCATENATE($F936," ",$G936),AllocFactorMatrix,(Z$4+1),FALSE)*$E940</f>
        <v>0</v>
      </c>
      <c r="AA936" s="5">
        <f t="shared" ca="1" si="531"/>
        <v>0</v>
      </c>
      <c r="AB936" s="5">
        <f ca="1">VLOOKUP(CONCATENATE($F936," ",$G936),AllocFactorMatrix,(AB$4+1),FALSE)*$E940</f>
        <v>0</v>
      </c>
      <c r="AC936" s="5">
        <f ca="1">VLOOKUP(CONCATENATE($F936," ",$G936),AllocFactorMatrix,(AC$4+1),FALSE)*$E940</f>
        <v>335.74575667452342</v>
      </c>
      <c r="AD936" s="5">
        <f ca="1">VLOOKUP(CONCATENATE($F936," ",$G936),AllocFactorMatrix,(AD$4+1),FALSE)*$E940</f>
        <v>0</v>
      </c>
    </row>
    <row r="937" spans="2:30" hidden="1" outlineLevel="1">
      <c r="E937" s="51"/>
      <c r="F937" s="52" t="str">
        <f>F940</f>
        <v>FORF_DISC_FXNL</v>
      </c>
      <c r="G937" s="55" t="str">
        <f>$G$12</f>
        <v>DISTSEC</v>
      </c>
      <c r="H937" s="4">
        <f t="shared" ca="1" si="529"/>
        <v>267968.44433210773</v>
      </c>
      <c r="I937" s="5">
        <f ca="1">VLOOKUP(CONCATENATE($F937," ",$G937),AllocFactorMatrix,(I$4+1),FALSE)*$E940</f>
        <v>208670.42742165827</v>
      </c>
      <c r="J937" s="5">
        <f ca="1">VLOOKUP(CONCATENATE($F937," ",$G937),AllocFactorMatrix,(J$4+1),FALSE)*$E940</f>
        <v>19059.008734432584</v>
      </c>
      <c r="K937" s="5">
        <f ca="1">VLOOKUP(CONCATENATE($F937," ",$G937),AllocFactorMatrix,(K$4+1),FALSE)*$E940</f>
        <v>30331.451989687204</v>
      </c>
      <c r="L937" s="5">
        <f ca="1">VLOOKUP(CONCATENATE($F937," ",$G937),AllocFactorMatrix,(L$4+1),FALSE)*$E940</f>
        <v>0</v>
      </c>
      <c r="M937" s="5">
        <f ca="1">VLOOKUP(CONCATENATE($F937," ",$G937),AllocFactorMatrix,(M$4+1),FALSE)*$E940</f>
        <v>0</v>
      </c>
      <c r="N937" s="5">
        <f t="shared" ca="1" si="530"/>
        <v>30331.451989687204</v>
      </c>
      <c r="O937" s="5">
        <f ca="1">VLOOKUP(CONCATENATE($F937," ",$G937),AllocFactorMatrix,(O$4+1),FALSE)*$E940</f>
        <v>8505.6256364084838</v>
      </c>
      <c r="P937" s="5">
        <f ca="1">VLOOKUP(CONCATENATE($F937," ",$G937),AllocFactorMatrix,(P$4+1),FALSE)*$E940</f>
        <v>0</v>
      </c>
      <c r="Q937" s="5">
        <f ca="1">VLOOKUP(CONCATENATE($F937," ",$G937),AllocFactorMatrix,(Q$4+1),FALSE)*$E940</f>
        <v>0</v>
      </c>
      <c r="R937" s="5">
        <f ca="1">VLOOKUP(CONCATENATE($F937," ",$G937),AllocFactorMatrix,(R$4+1),FALSE)*$E940</f>
        <v>0</v>
      </c>
      <c r="S937" s="5">
        <f t="shared" ca="1" si="532"/>
        <v>8505.6256364084838</v>
      </c>
      <c r="T937" s="5">
        <f ca="1">VLOOKUP(CONCATENATE($F937," ",$G937),AllocFactorMatrix,(T$4+1),FALSE)*$E940</f>
        <v>220.05609688260444</v>
      </c>
      <c r="U937" s="5">
        <f ca="1">VLOOKUP(CONCATENATE($F937," ",$G937),AllocFactorMatrix,(U$4+1),FALSE)*$E940</f>
        <v>0</v>
      </c>
      <c r="V937" s="5">
        <f ca="1">VLOOKUP(CONCATENATE($F937," ",$G937),AllocFactorMatrix,(V$4+1),FALSE)*$E940</f>
        <v>0</v>
      </c>
      <c r="W937" s="5">
        <f ca="1">VLOOKUP(CONCATENATE($F937," ",$G937),AllocFactorMatrix,(W$4+1),FALSE)*$E940</f>
        <v>0</v>
      </c>
      <c r="X937" s="5">
        <f t="shared" ca="1" si="533"/>
        <v>220.05609688260444</v>
      </c>
      <c r="Y937" s="5">
        <f ca="1">VLOOKUP(CONCATENATE($F937," ",$G937),AllocFactorMatrix,(Y$4+1),FALSE)*$E940</f>
        <v>0</v>
      </c>
      <c r="Z937" s="5">
        <f ca="1">VLOOKUP(CONCATENATE($F937," ",$G937),AllocFactorMatrix,(Z$4+1),FALSE)*$E940</f>
        <v>0</v>
      </c>
      <c r="AA937" s="5">
        <f t="shared" ca="1" si="531"/>
        <v>0</v>
      </c>
      <c r="AB937" s="5">
        <f ca="1">VLOOKUP(CONCATENATE($F937," ",$G937),AllocFactorMatrix,(AB$4+1),FALSE)*$E940</f>
        <v>0</v>
      </c>
      <c r="AC937" s="5">
        <f ca="1">VLOOKUP(CONCATENATE($F937," ",$G937),AllocFactorMatrix,(AC$4+1),FALSE)*$E940</f>
        <v>1181.8744530385629</v>
      </c>
      <c r="AD937" s="5">
        <f ca="1">VLOOKUP(CONCATENATE($F937," ",$G937),AllocFactorMatrix,(AD$4+1),FALSE)*$E940</f>
        <v>0</v>
      </c>
    </row>
    <row r="938" spans="2:30" hidden="1" outlineLevel="1">
      <c r="E938" s="51"/>
      <c r="F938" s="52" t="str">
        <f>F940</f>
        <v>FORF_DISC_FXNL</v>
      </c>
      <c r="G938" s="55" t="str">
        <f>$G$13</f>
        <v>ENERGY</v>
      </c>
      <c r="H938" s="4">
        <f t="shared" ca="1" si="529"/>
        <v>1402929.4476544263</v>
      </c>
      <c r="I938" s="5">
        <f ca="1">VLOOKUP(CONCATENATE($F938," ",$G938),AllocFactorMatrix,(I$4+1),FALSE)*$E940</f>
        <v>949811.90262388939</v>
      </c>
      <c r="J938" s="5">
        <f ca="1">VLOOKUP(CONCATENATE($F938," ",$G938),AllocFactorMatrix,(J$4+1),FALSE)*$E940</f>
        <v>62230.000964686886</v>
      </c>
      <c r="K938" s="5">
        <f ca="1">VLOOKUP(CONCATENATE($F938," ",$G938),AllocFactorMatrix,(K$4+1),FALSE)*$E940</f>
        <v>122318.253589239</v>
      </c>
      <c r="L938" s="5">
        <f ca="1">VLOOKUP(CONCATENATE($F938," ",$G938),AllocFactorMatrix,(L$4+1),FALSE)*$E940</f>
        <v>1612.9136752281706</v>
      </c>
      <c r="M938" s="5">
        <f ca="1">VLOOKUP(CONCATENATE($F938," ",$G938),AllocFactorMatrix,(M$4+1),FALSE)*$E940</f>
        <v>81.177916001861931</v>
      </c>
      <c r="N938" s="5">
        <f t="shared" ca="1" si="530"/>
        <v>124012.34518046904</v>
      </c>
      <c r="O938" s="5">
        <f ca="1">VLOOKUP(CONCATENATE($F938," ",$G938),AllocFactorMatrix,(O$4+1),FALSE)*$E940</f>
        <v>49623.946569968175</v>
      </c>
      <c r="P938" s="5">
        <f ca="1">VLOOKUP(CONCATENATE($F938," ",$G938),AllocFactorMatrix,(P$4+1),FALSE)*$E940</f>
        <v>32484.175634920783</v>
      </c>
      <c r="Q938" s="5">
        <f ca="1">VLOOKUP(CONCATENATE($F938," ",$G938),AllocFactorMatrix,(Q$4+1),FALSE)*$E940</f>
        <v>8162.8117175521411</v>
      </c>
      <c r="R938" s="5">
        <f ca="1">VLOOKUP(CONCATENATE($F938," ",$G938),AllocFactorMatrix,(R$4+1),FALSE)*$E940</f>
        <v>203.94843495547403</v>
      </c>
      <c r="S938" s="5">
        <f t="shared" ca="1" si="532"/>
        <v>90474.882357396578</v>
      </c>
      <c r="T938" s="5">
        <f ca="1">VLOOKUP(CONCATENATE($F938," ",$G938),AllocFactorMatrix,(T$4+1),FALSE)*$E940</f>
        <v>2413.4203906741668</v>
      </c>
      <c r="U938" s="5">
        <f ca="1">VLOOKUP(CONCATENATE($F938," ",$G938),AllocFactorMatrix,(U$4+1),FALSE)*$E940</f>
        <v>61301.90398926333</v>
      </c>
      <c r="V938" s="5">
        <f ca="1">VLOOKUP(CONCATENATE($F938," ",$G938),AllocFactorMatrix,(V$4+1),FALSE)*$E940</f>
        <v>104084.07598519117</v>
      </c>
      <c r="W938" s="5">
        <f ca="1">VLOOKUP(CONCATENATE($F938," ",$G938),AllocFactorMatrix,(W$4+1),FALSE)*$E940</f>
        <v>4313.7669445487427</v>
      </c>
      <c r="X938" s="5">
        <f t="shared" ca="1" si="533"/>
        <v>172113.16730967743</v>
      </c>
      <c r="Y938" s="5">
        <f ca="1">VLOOKUP(CONCATENATE($F938," ",$G938),AllocFactorMatrix,(Y$4+1),FALSE)*$E940</f>
        <v>0</v>
      </c>
      <c r="Z938" s="5">
        <f ca="1">VLOOKUP(CONCATENATE($F938," ",$G938),AllocFactorMatrix,(Z$4+1),FALSE)*$E940</f>
        <v>0</v>
      </c>
      <c r="AA938" s="5">
        <f t="shared" ca="1" si="531"/>
        <v>0</v>
      </c>
      <c r="AB938" s="5">
        <f ca="1">VLOOKUP(CONCATENATE($F938," ",$G938),AllocFactorMatrix,(AB$4+1),FALSE)*$E940</f>
        <v>0</v>
      </c>
      <c r="AC938" s="5">
        <f ca="1">VLOOKUP(CONCATENATE($F938," ",$G938),AllocFactorMatrix,(AC$4+1),FALSE)*$E940</f>
        <v>4287.1492183071432</v>
      </c>
      <c r="AD938" s="5">
        <f ca="1">VLOOKUP(CONCATENATE($F938," ",$G938),AllocFactorMatrix,(AD$4+1),FALSE)*$E940</f>
        <v>0</v>
      </c>
    </row>
    <row r="939" spans="2:30" hidden="1" outlineLevel="1">
      <c r="E939" s="51"/>
      <c r="F939" s="52" t="str">
        <f>F940</f>
        <v>FORF_DISC_FXNL</v>
      </c>
      <c r="G939" s="55" t="str">
        <f>$G$14</f>
        <v>CUSTOMER</v>
      </c>
      <c r="H939" s="4">
        <f t="shared" ca="1" si="529"/>
        <v>206937.79819157411</v>
      </c>
      <c r="I939" s="5">
        <f ca="1">VLOOKUP(CONCATENATE($F939," ",$G939),AllocFactorMatrix,(I$4+1),FALSE)*$E940</f>
        <v>139375.01004609084</v>
      </c>
      <c r="J939" s="5">
        <f ca="1">VLOOKUP(CONCATENATE($F939," ",$G939),AllocFactorMatrix,(J$4+1),FALSE)*$E940</f>
        <v>41771.376838417396</v>
      </c>
      <c r="K939" s="5">
        <f ca="1">VLOOKUP(CONCATENATE($F939," ",$G939),AllocFactorMatrix,(K$4+1),FALSE)*$E940</f>
        <v>6491.0050188041814</v>
      </c>
      <c r="L939" s="5">
        <f ca="1">VLOOKUP(CONCATENATE($F939," ",$G939),AllocFactorMatrix,(L$4+1),FALSE)*$E940</f>
        <v>725.00715894519919</v>
      </c>
      <c r="M939" s="5">
        <f ca="1">VLOOKUP(CONCATENATE($F939," ",$G939),AllocFactorMatrix,(M$4+1),FALSE)*$E940</f>
        <v>193.65422298689589</v>
      </c>
      <c r="N939" s="5">
        <f t="shared" ca="1" si="530"/>
        <v>7409.666400736276</v>
      </c>
      <c r="O939" s="5">
        <f ca="1">VLOOKUP(CONCATENATE($F939," ",$G939),AllocFactorMatrix,(O$4+1),FALSE)*$E940</f>
        <v>705.50404096409716</v>
      </c>
      <c r="P939" s="5">
        <f ca="1">VLOOKUP(CONCATENATE($F939," ",$G939),AllocFactorMatrix,(P$4+1),FALSE)*$E940</f>
        <v>732.02917201236107</v>
      </c>
      <c r="Q939" s="5">
        <f ca="1">VLOOKUP(CONCATENATE($F939," ",$G939),AllocFactorMatrix,(Q$4+1),FALSE)*$E940</f>
        <v>810.64939837209511</v>
      </c>
      <c r="R939" s="5">
        <f ca="1">VLOOKUP(CONCATENATE($F939," ",$G939),AllocFactorMatrix,(R$4+1),FALSE)*$E940</f>
        <v>73.661860883313622</v>
      </c>
      <c r="S939" s="5">
        <f t="shared" ca="1" si="532"/>
        <v>2321.8444722318673</v>
      </c>
      <c r="T939" s="5">
        <f ca="1">VLOOKUP(CONCATENATE($F939," ",$G939),AllocFactorMatrix,(T$4+1),FALSE)*$E940</f>
        <v>4.953286529238917</v>
      </c>
      <c r="U939" s="5">
        <f ca="1">VLOOKUP(CONCATENATE($F939," ",$G939),AllocFactorMatrix,(U$4+1),FALSE)*$E940</f>
        <v>198.91253480980234</v>
      </c>
      <c r="V939" s="5">
        <f ca="1">VLOOKUP(CONCATENATE($F939," ",$G939),AllocFactorMatrix,(V$4+1),FALSE)*$E940</f>
        <v>308.56337076088818</v>
      </c>
      <c r="W939" s="5">
        <f ca="1">VLOOKUP(CONCATENATE($F939," ",$G939),AllocFactorMatrix,(W$4+1),FALSE)*$E940</f>
        <v>10.591872513488891</v>
      </c>
      <c r="X939" s="5">
        <f t="shared" ca="1" si="533"/>
        <v>523.02106461341828</v>
      </c>
      <c r="Y939" s="5">
        <f ca="1">VLOOKUP(CONCATENATE($F939," ",$G939),AllocFactorMatrix,(Y$4+1),FALSE)*$E940</f>
        <v>0</v>
      </c>
      <c r="Z939" s="5">
        <f ca="1">VLOOKUP(CONCATENATE($F939," ",$G939),AllocFactorMatrix,(Z$4+1),FALSE)*$E940</f>
        <v>0</v>
      </c>
      <c r="AA939" s="5">
        <f t="shared" ca="1" si="531"/>
        <v>0</v>
      </c>
      <c r="AB939" s="5">
        <f ca="1">VLOOKUP(CONCATENATE($F939," ",$G939),AllocFactorMatrix,(AB$4+1),FALSE)*$E940</f>
        <v>0</v>
      </c>
      <c r="AC939" s="5">
        <f ca="1">VLOOKUP(CONCATENATE($F939," ",$G939),AllocFactorMatrix,(AC$4+1),FALSE)*$E940</f>
        <v>15536.879369484297</v>
      </c>
      <c r="AD939" s="5">
        <f ca="1">VLOOKUP(CONCATENATE($F939," ",$G939),AllocFactorMatrix,(AD$4+1),FALSE)*$E940</f>
        <v>0</v>
      </c>
    </row>
    <row r="940" spans="2:30" collapsed="1">
      <c r="D940" s="1" t="s">
        <v>553</v>
      </c>
      <c r="E940" s="96">
        <v>4111894</v>
      </c>
      <c r="F940" s="96" t="s">
        <v>378</v>
      </c>
      <c r="G940" s="55" t="str">
        <f>$G$15</f>
        <v>TOTAL</v>
      </c>
      <c r="H940" s="4">
        <f t="shared" ca="1" si="529"/>
        <v>4111894.0000000005</v>
      </c>
      <c r="I940" s="5">
        <f ca="1">VLOOKUP(CONCATENATE($F940," ",$G940),AllocFactorMatrix,(I$4+1),FALSE)*$E940</f>
        <v>2830518.2912368975</v>
      </c>
      <c r="J940" s="5">
        <f ca="1">VLOOKUP(CONCATENATE($F940," ",$G940),AllocFactorMatrix,(J$4+1),FALSE)*$E940</f>
        <v>250486.71999518809</v>
      </c>
      <c r="K940" s="5">
        <f ca="1">VLOOKUP(CONCATENATE($F940," ",$G940),AllocFactorMatrix,(K$4+1),FALSE)*$E940</f>
        <v>407135.30735666089</v>
      </c>
      <c r="L940" s="5">
        <f ca="1">VLOOKUP(CONCATENATE($F940," ",$G940),AllocFactorMatrix,(L$4+1),FALSE)*$E940</f>
        <v>5611.5802953526654</v>
      </c>
      <c r="M940" s="5">
        <f ca="1">VLOOKUP(CONCATENATE($F940," ",$G940),AllocFactorMatrix,(M$4+1),FALSE)*$E940</f>
        <v>608.19991479165628</v>
      </c>
      <c r="N940" s="5">
        <f t="shared" ca="1" si="530"/>
        <v>413355.08756680525</v>
      </c>
      <c r="O940" s="5">
        <f ca="1">VLOOKUP(CONCATENATE($F940," ",$G940),AllocFactorMatrix,(O$4+1),FALSE)*$E940</f>
        <v>141514.49892267882</v>
      </c>
      <c r="P940" s="5">
        <f ca="1">VLOOKUP(CONCATENATE($F940," ",$G940),AllocFactorMatrix,(P$4+1),FALSE)*$E940</f>
        <v>89100.690448841648</v>
      </c>
      <c r="Q940" s="5">
        <f ca="1">VLOOKUP(CONCATENATE($F940," ",$G940),AllocFactorMatrix,(Q$4+1),FALSE)*$E940</f>
        <v>18595.221584507512</v>
      </c>
      <c r="R940" s="5">
        <f ca="1">VLOOKUP(CONCATENATE($F940," ",$G940),AllocFactorMatrix,(R$4+1),FALSE)*$E940</f>
        <v>503.88502757580937</v>
      </c>
      <c r="S940" s="5">
        <f t="shared" ca="1" si="532"/>
        <v>249714.29598360378</v>
      </c>
      <c r="T940" s="5">
        <f ca="1">VLOOKUP(CONCATENATE($F940," ",$G940),AllocFactorMatrix,(T$4+1),FALSE)*$E940</f>
        <v>5545.4575292420404</v>
      </c>
      <c r="U940" s="5">
        <f ca="1">VLOOKUP(CONCATENATE($F940," ",$G940),AllocFactorMatrix,(U$4+1),FALSE)*$E940</f>
        <v>139636.32496284781</v>
      </c>
      <c r="V940" s="5">
        <f ca="1">VLOOKUP(CONCATENATE($F940," ",$G940),AllocFactorMatrix,(V$4+1),FALSE)*$E940</f>
        <v>193771.00524218116</v>
      </c>
      <c r="W940" s="5">
        <f ca="1">VLOOKUP(CONCATENATE($F940," ",$G940),AllocFactorMatrix,(W$4+1),FALSE)*$E940</f>
        <v>7514.1632101666455</v>
      </c>
      <c r="X940" s="5">
        <f t="shared" ca="1" si="533"/>
        <v>346466.95094443765</v>
      </c>
      <c r="Y940" s="5">
        <f ca="1">VLOOKUP(CONCATENATE($F940," ",$G940),AllocFactorMatrix,(Y$4+1),FALSE)*$E940</f>
        <v>0</v>
      </c>
      <c r="Z940" s="5">
        <f ca="1">VLOOKUP(CONCATENATE($F940," ",$G940),AllocFactorMatrix,(Z$4+1),FALSE)*$E940</f>
        <v>0</v>
      </c>
      <c r="AA940" s="5">
        <f t="shared" ca="1" si="531"/>
        <v>0</v>
      </c>
      <c r="AB940" s="5">
        <f ca="1">VLOOKUP(CONCATENATE($F940," ",$G940),AllocFactorMatrix,(AB$4+1),FALSE)*$E940</f>
        <v>0</v>
      </c>
      <c r="AC940" s="5">
        <f ca="1">VLOOKUP(CONCATENATE($F940," ",$G940),AllocFactorMatrix,(AC$4+1),FALSE)*$E940</f>
        <v>21352.654273068507</v>
      </c>
      <c r="AD940" s="5">
        <f ca="1">VLOOKUP(CONCATENATE($F940," ",$G940),AllocFactorMatrix,(AD$4+1),FALSE)*$E940</f>
        <v>0</v>
      </c>
    </row>
    <row r="941" spans="2:30" hidden="1" outlineLevel="1">
      <c r="E941" s="51"/>
      <c r="F941" s="52" t="str">
        <f>F948</f>
        <v>MISC_SERV_REV</v>
      </c>
      <c r="G941" s="55" t="str">
        <f>$G$8</f>
        <v>PRODUCTION</v>
      </c>
      <c r="H941" s="4">
        <f t="shared" si="529"/>
        <v>0</v>
      </c>
      <c r="I941" s="5">
        <f>VLOOKUP(CONCATENATE($F941," ",$G941),AllocFactorMatrix,(I$4+1),FALSE)*$E948</f>
        <v>0</v>
      </c>
      <c r="J941" s="5">
        <f>VLOOKUP(CONCATENATE($F941," ",$G941),AllocFactorMatrix,(J$4+1),FALSE)*$E948</f>
        <v>0</v>
      </c>
      <c r="K941" s="5">
        <f>VLOOKUP(CONCATENATE($F941," ",$G941),AllocFactorMatrix,(K$4+1),FALSE)*$E948</f>
        <v>0</v>
      </c>
      <c r="L941" s="5">
        <f>VLOOKUP(CONCATENATE($F941," ",$G941),AllocFactorMatrix,(L$4+1),FALSE)*$E948</f>
        <v>0</v>
      </c>
      <c r="M941" s="5">
        <f>VLOOKUP(CONCATENATE($F941," ",$G941),AllocFactorMatrix,(M$4+1),FALSE)*$E948</f>
        <v>0</v>
      </c>
      <c r="N941" s="5">
        <f t="shared" si="530"/>
        <v>0</v>
      </c>
      <c r="O941" s="5">
        <f>VLOOKUP(CONCATENATE($F941," ",$G941),AllocFactorMatrix,(O$4+1),FALSE)*$E948</f>
        <v>0</v>
      </c>
      <c r="P941" s="5">
        <f>VLOOKUP(CONCATENATE($F941," ",$G941),AllocFactorMatrix,(P$4+1),FALSE)*$E948</f>
        <v>0</v>
      </c>
      <c r="Q941" s="5">
        <f>VLOOKUP(CONCATENATE($F941," ",$G941),AllocFactorMatrix,(Q$4+1),FALSE)*$E948</f>
        <v>0</v>
      </c>
      <c r="R941" s="5">
        <f>VLOOKUP(CONCATENATE($F941," ",$G941),AllocFactorMatrix,(R$4+1),FALSE)*$E948</f>
        <v>0</v>
      </c>
      <c r="S941" s="5">
        <f t="shared" si="532"/>
        <v>0</v>
      </c>
      <c r="T941" s="5">
        <f>VLOOKUP(CONCATENATE($F941," ",$G941),AllocFactorMatrix,(T$4+1),FALSE)*$E948</f>
        <v>0</v>
      </c>
      <c r="U941" s="5">
        <f>VLOOKUP(CONCATENATE($F941," ",$G941),AllocFactorMatrix,(U$4+1),FALSE)*$E948</f>
        <v>0</v>
      </c>
      <c r="V941" s="5">
        <f>VLOOKUP(CONCATENATE($F941," ",$G941),AllocFactorMatrix,(V$4+1),FALSE)*$E948</f>
        <v>0</v>
      </c>
      <c r="W941" s="5">
        <f>VLOOKUP(CONCATENATE($F941," ",$G941),AllocFactorMatrix,(W$4+1),FALSE)*$E948</f>
        <v>0</v>
      </c>
      <c r="X941" s="5">
        <f>SUBTOTAL(9,T941:W941)</f>
        <v>0</v>
      </c>
      <c r="Y941" s="5">
        <f>VLOOKUP(CONCATENATE($F941," ",$G941),AllocFactorMatrix,(Y$4+1),FALSE)*$E948</f>
        <v>0</v>
      </c>
      <c r="Z941" s="5">
        <f>VLOOKUP(CONCATENATE($F941," ",$G941),AllocFactorMatrix,(Z$4+1),FALSE)*$E948</f>
        <v>0</v>
      </c>
      <c r="AA941" s="5">
        <f t="shared" si="531"/>
        <v>0</v>
      </c>
      <c r="AB941" s="5">
        <f>VLOOKUP(CONCATENATE($F941," ",$G941),AllocFactorMatrix,(AB$4+1),FALSE)*$E948</f>
        <v>0</v>
      </c>
      <c r="AC941" s="5">
        <f>VLOOKUP(CONCATENATE($F941," ",$G941),AllocFactorMatrix,(AC$4+1),FALSE)*$E948</f>
        <v>0</v>
      </c>
      <c r="AD941" s="5">
        <f>VLOOKUP(CONCATENATE($F941," ",$G941),AllocFactorMatrix,(AD$4+1),FALSE)*$E948</f>
        <v>0</v>
      </c>
    </row>
    <row r="942" spans="2:30" hidden="1" outlineLevel="1">
      <c r="E942" s="51"/>
      <c r="F942" s="52" t="str">
        <f>F948</f>
        <v>MISC_SERV_REV</v>
      </c>
      <c r="G942" s="55" t="str">
        <f>$G$9</f>
        <v>BULKTRAN</v>
      </c>
      <c r="H942" s="4">
        <f t="shared" si="529"/>
        <v>0</v>
      </c>
      <c r="I942" s="5">
        <f>VLOOKUP(CONCATENATE($F942," ",$G942),AllocFactorMatrix,(I$4+1),FALSE)*$E948</f>
        <v>0</v>
      </c>
      <c r="J942" s="5">
        <f>VLOOKUP(CONCATENATE($F942," ",$G942),AllocFactorMatrix,(J$4+1),FALSE)*$E948</f>
        <v>0</v>
      </c>
      <c r="K942" s="5">
        <f>VLOOKUP(CONCATENATE($F942," ",$G942),AllocFactorMatrix,(K$4+1),FALSE)*$E948</f>
        <v>0</v>
      </c>
      <c r="L942" s="5">
        <f>VLOOKUP(CONCATENATE($F942," ",$G942),AllocFactorMatrix,(L$4+1),FALSE)*$E948</f>
        <v>0</v>
      </c>
      <c r="M942" s="5">
        <f>VLOOKUP(CONCATENATE($F942," ",$G942),AllocFactorMatrix,(M$4+1),FALSE)*$E948</f>
        <v>0</v>
      </c>
      <c r="N942" s="5">
        <f t="shared" si="530"/>
        <v>0</v>
      </c>
      <c r="O942" s="5">
        <f>VLOOKUP(CONCATENATE($F942," ",$G942),AllocFactorMatrix,(O$4+1),FALSE)*$E948</f>
        <v>0</v>
      </c>
      <c r="P942" s="5">
        <f>VLOOKUP(CONCATENATE($F942," ",$G942),AllocFactorMatrix,(P$4+1),FALSE)*$E948</f>
        <v>0</v>
      </c>
      <c r="Q942" s="5">
        <f>VLOOKUP(CONCATENATE($F942," ",$G942),AllocFactorMatrix,(Q$4+1),FALSE)*$E948</f>
        <v>0</v>
      </c>
      <c r="R942" s="5">
        <f>VLOOKUP(CONCATENATE($F942," ",$G942),AllocFactorMatrix,(R$4+1),FALSE)*$E948</f>
        <v>0</v>
      </c>
      <c r="S942" s="5">
        <f t="shared" si="532"/>
        <v>0</v>
      </c>
      <c r="T942" s="5">
        <f>VLOOKUP(CONCATENATE($F942," ",$G942),AllocFactorMatrix,(T$4+1),FALSE)*$E948</f>
        <v>0</v>
      </c>
      <c r="U942" s="5">
        <f>VLOOKUP(CONCATENATE($F942," ",$G942),AllocFactorMatrix,(U$4+1),FALSE)*$E948</f>
        <v>0</v>
      </c>
      <c r="V942" s="5">
        <f>VLOOKUP(CONCATENATE($F942," ",$G942),AllocFactorMatrix,(V$4+1),FALSE)*$E948</f>
        <v>0</v>
      </c>
      <c r="W942" s="5">
        <f>VLOOKUP(CONCATENATE($F942," ",$G942),AllocFactorMatrix,(W$4+1),FALSE)*$E948</f>
        <v>0</v>
      </c>
      <c r="X942" s="5">
        <f t="shared" ref="X942:X948" si="534">SUBTOTAL(9,T942:W942)</f>
        <v>0</v>
      </c>
      <c r="Y942" s="5">
        <f>VLOOKUP(CONCATENATE($F942," ",$G942),AllocFactorMatrix,(Y$4+1),FALSE)*$E948</f>
        <v>0</v>
      </c>
      <c r="Z942" s="5">
        <f>VLOOKUP(CONCATENATE($F942," ",$G942),AllocFactorMatrix,(Z$4+1),FALSE)*$E948</f>
        <v>0</v>
      </c>
      <c r="AA942" s="5">
        <f t="shared" si="531"/>
        <v>0</v>
      </c>
      <c r="AB942" s="5">
        <f>VLOOKUP(CONCATENATE($F942," ",$G942),AllocFactorMatrix,(AB$4+1),FALSE)*$E948</f>
        <v>0</v>
      </c>
      <c r="AC942" s="5">
        <f>VLOOKUP(CONCATENATE($F942," ",$G942),AllocFactorMatrix,(AC$4+1),FALSE)*$E948</f>
        <v>0</v>
      </c>
      <c r="AD942" s="5">
        <f>VLOOKUP(CONCATENATE($F942," ",$G942),AllocFactorMatrix,(AD$4+1),FALSE)*$E948</f>
        <v>0</v>
      </c>
    </row>
    <row r="943" spans="2:30" hidden="1" outlineLevel="1">
      <c r="E943" s="51"/>
      <c r="F943" s="52" t="str">
        <f>F948</f>
        <v>MISC_SERV_REV</v>
      </c>
      <c r="G943" s="55" t="str">
        <f>$G$10</f>
        <v>SUBTRAN</v>
      </c>
      <c r="H943" s="4">
        <f t="shared" si="529"/>
        <v>0</v>
      </c>
      <c r="I943" s="5">
        <f>VLOOKUP(CONCATENATE($F943," ",$G943),AllocFactorMatrix,(I$4+1),FALSE)*$E948</f>
        <v>0</v>
      </c>
      <c r="J943" s="5">
        <f>VLOOKUP(CONCATENATE($F943," ",$G943),AllocFactorMatrix,(J$4+1),FALSE)*$E948</f>
        <v>0</v>
      </c>
      <c r="K943" s="5">
        <f>VLOOKUP(CONCATENATE($F943," ",$G943),AllocFactorMatrix,(K$4+1),FALSE)*$E948</f>
        <v>0</v>
      </c>
      <c r="L943" s="5">
        <f>VLOOKUP(CONCATENATE($F943," ",$G943),AllocFactorMatrix,(L$4+1),FALSE)*$E948</f>
        <v>0</v>
      </c>
      <c r="M943" s="5">
        <f>VLOOKUP(CONCATENATE($F943," ",$G943),AllocFactorMatrix,(M$4+1),FALSE)*$E948</f>
        <v>0</v>
      </c>
      <c r="N943" s="5">
        <f t="shared" si="530"/>
        <v>0</v>
      </c>
      <c r="O943" s="5">
        <f>VLOOKUP(CONCATENATE($F943," ",$G943),AllocFactorMatrix,(O$4+1),FALSE)*$E948</f>
        <v>0</v>
      </c>
      <c r="P943" s="5">
        <f>VLOOKUP(CONCATENATE($F943," ",$G943),AllocFactorMatrix,(P$4+1),FALSE)*$E948</f>
        <v>0</v>
      </c>
      <c r="Q943" s="5">
        <f>VLOOKUP(CONCATENATE($F943," ",$G943),AllocFactorMatrix,(Q$4+1),FALSE)*$E948</f>
        <v>0</v>
      </c>
      <c r="R943" s="5">
        <f>VLOOKUP(CONCATENATE($F943," ",$G943),AllocFactorMatrix,(R$4+1),FALSE)*$E948</f>
        <v>0</v>
      </c>
      <c r="S943" s="5">
        <f t="shared" si="532"/>
        <v>0</v>
      </c>
      <c r="T943" s="5">
        <f>VLOOKUP(CONCATENATE($F943," ",$G943),AllocFactorMatrix,(T$4+1),FALSE)*$E948</f>
        <v>0</v>
      </c>
      <c r="U943" s="5">
        <f>VLOOKUP(CONCATENATE($F943," ",$G943),AllocFactorMatrix,(U$4+1),FALSE)*$E948</f>
        <v>0</v>
      </c>
      <c r="V943" s="5">
        <f>VLOOKUP(CONCATENATE($F943," ",$G943),AllocFactorMatrix,(V$4+1),FALSE)*$E948</f>
        <v>0</v>
      </c>
      <c r="W943" s="5">
        <f>VLOOKUP(CONCATENATE($F943," ",$G943),AllocFactorMatrix,(W$4+1),FALSE)*$E948</f>
        <v>0</v>
      </c>
      <c r="X943" s="5">
        <f t="shared" si="534"/>
        <v>0</v>
      </c>
      <c r="Y943" s="5">
        <f>VLOOKUP(CONCATENATE($F943," ",$G943),AllocFactorMatrix,(Y$4+1),FALSE)*$E948</f>
        <v>0</v>
      </c>
      <c r="Z943" s="5">
        <f>VLOOKUP(CONCATENATE($F943," ",$G943),AllocFactorMatrix,(Z$4+1),FALSE)*$E948</f>
        <v>0</v>
      </c>
      <c r="AA943" s="5">
        <f t="shared" si="531"/>
        <v>0</v>
      </c>
      <c r="AB943" s="5">
        <f>VLOOKUP(CONCATENATE($F943," ",$G943),AllocFactorMatrix,(AB$4+1),FALSE)*$E948</f>
        <v>0</v>
      </c>
      <c r="AC943" s="5">
        <f>VLOOKUP(CONCATENATE($F943," ",$G943),AllocFactorMatrix,(AC$4+1),FALSE)*$E948</f>
        <v>0</v>
      </c>
      <c r="AD943" s="5">
        <f>VLOOKUP(CONCATENATE($F943," ",$G943),AllocFactorMatrix,(AD$4+1),FALSE)*$E948</f>
        <v>0</v>
      </c>
    </row>
    <row r="944" spans="2:30" hidden="1" outlineLevel="1">
      <c r="E944" s="51"/>
      <c r="F944" s="52" t="str">
        <f>F948</f>
        <v>MISC_SERV_REV</v>
      </c>
      <c r="G944" s="55" t="str">
        <f>$G$11</f>
        <v>DISTPRI</v>
      </c>
      <c r="H944" s="4">
        <f t="shared" si="529"/>
        <v>440890.53957780945</v>
      </c>
      <c r="I944" s="5">
        <f>VLOOKUP(CONCATENATE($F944," ",$G944),AllocFactorMatrix,(I$4+1),FALSE)*$E948</f>
        <v>412338.52955285023</v>
      </c>
      <c r="J944" s="5">
        <f>VLOOKUP(CONCATENATE($F944," ",$G944),AllocFactorMatrix,(J$4+1),FALSE)*$E948</f>
        <v>17992.814428839014</v>
      </c>
      <c r="K944" s="5">
        <f>VLOOKUP(CONCATENATE($F944," ",$G944),AllocFactorMatrix,(K$4+1),FALSE)*$E948</f>
        <v>9391.3094408417655</v>
      </c>
      <c r="L944" s="5">
        <f>VLOOKUP(CONCATENATE($F944," ",$G944),AllocFactorMatrix,(L$4+1),FALSE)*$E948</f>
        <v>227.27042161715849</v>
      </c>
      <c r="M944" s="5">
        <f>VLOOKUP(CONCATENATE($F944," ",$G944),AllocFactorMatrix,(M$4+1),FALSE)*$E948</f>
        <v>0</v>
      </c>
      <c r="N944" s="5">
        <f t="shared" si="530"/>
        <v>9618.5798624589243</v>
      </c>
      <c r="O944" s="5">
        <f>VLOOKUP(CONCATENATE($F944," ",$G944),AllocFactorMatrix,(O$4+1),FALSE)*$E948</f>
        <v>827.77261158973579</v>
      </c>
      <c r="P944" s="5">
        <f>VLOOKUP(CONCATENATE($F944," ",$G944),AllocFactorMatrix,(P$4+1),FALSE)*$E948</f>
        <v>47.657663846502693</v>
      </c>
      <c r="Q944" s="5">
        <f>VLOOKUP(CONCATENATE($F944," ",$G944),AllocFactorMatrix,(Q$4+1),FALSE)*$E948</f>
        <v>0</v>
      </c>
      <c r="R944" s="5">
        <f>VLOOKUP(CONCATENATE($F944," ",$G944),AllocFactorMatrix,(R$4+1),FALSE)*$E948</f>
        <v>0</v>
      </c>
      <c r="S944" s="5">
        <f t="shared" si="532"/>
        <v>875.4302754362385</v>
      </c>
      <c r="T944" s="5">
        <f>VLOOKUP(CONCATENATE($F944," ",$G944),AllocFactorMatrix,(T$4+1),FALSE)*$E948</f>
        <v>0</v>
      </c>
      <c r="U944" s="5">
        <f>VLOOKUP(CONCATENATE($F944," ",$G944),AllocFactorMatrix,(U$4+1),FALSE)*$E948</f>
        <v>12.348199187280699</v>
      </c>
      <c r="V944" s="5">
        <f>VLOOKUP(CONCATENATE($F944," ",$G944),AllocFactorMatrix,(V$4+1),FALSE)*$E948</f>
        <v>0</v>
      </c>
      <c r="W944" s="5">
        <f>VLOOKUP(CONCATENATE($F944," ",$G944),AllocFactorMatrix,(W$4+1),FALSE)*$E948</f>
        <v>0</v>
      </c>
      <c r="X944" s="5">
        <f t="shared" si="534"/>
        <v>12.348199187280699</v>
      </c>
      <c r="Y944" s="5">
        <f>VLOOKUP(CONCATENATE($F944," ",$G944),AllocFactorMatrix,(Y$4+1),FALSE)*$E948</f>
        <v>0</v>
      </c>
      <c r="Z944" s="5">
        <f>VLOOKUP(CONCATENATE($F944," ",$G944),AllocFactorMatrix,(Z$4+1),FALSE)*$E948</f>
        <v>0</v>
      </c>
      <c r="AA944" s="5">
        <f t="shared" si="531"/>
        <v>0</v>
      </c>
      <c r="AB944" s="5">
        <f>VLOOKUP(CONCATENATE($F944," ",$G944),AllocFactorMatrix,(AB$4+1),FALSE)*$E948</f>
        <v>0</v>
      </c>
      <c r="AC944" s="5">
        <f>VLOOKUP(CONCATENATE($F944," ",$G944),AllocFactorMatrix,(AC$4+1),FALSE)*$E948</f>
        <v>52.837259037774679</v>
      </c>
      <c r="AD944" s="5">
        <f>VLOOKUP(CONCATENATE($F944," ",$G944),AllocFactorMatrix,(AD$4+1),FALSE)*$E948</f>
        <v>0</v>
      </c>
    </row>
    <row r="945" spans="1:30" hidden="1" outlineLevel="1">
      <c r="E945" s="51"/>
      <c r="F945" s="52" t="str">
        <f>F948</f>
        <v>MISC_SERV_REV</v>
      </c>
      <c r="G945" s="55" t="str">
        <f>$G$12</f>
        <v>DISTSEC</v>
      </c>
      <c r="H945" s="4">
        <f t="shared" si="529"/>
        <v>254715.36293485572</v>
      </c>
      <c r="I945" s="5">
        <f>VLOOKUP(CONCATENATE($F945," ",$G945),AllocFactorMatrix,(I$4+1),FALSE)*$E948</f>
        <v>238878.20722434935</v>
      </c>
      <c r="J945" s="5">
        <f>VLOOKUP(CONCATENATE($F945," ",$G945),AllocFactorMatrix,(J$4+1),FALSE)*$E948</f>
        <v>10660.956947741171</v>
      </c>
      <c r="K945" s="5">
        <f>VLOOKUP(CONCATENATE($F945," ",$G945),AllocFactorMatrix,(K$4+1),FALSE)*$E948</f>
        <v>4624.07580207719</v>
      </c>
      <c r="L945" s="5">
        <f>VLOOKUP(CONCATENATE($F945," ",$G945),AllocFactorMatrix,(L$4+1),FALSE)*$E948</f>
        <v>0</v>
      </c>
      <c r="M945" s="5">
        <f>VLOOKUP(CONCATENATE($F945," ",$G945),AllocFactorMatrix,(M$4+1),FALSE)*$E948</f>
        <v>0</v>
      </c>
      <c r="N945" s="5">
        <f t="shared" si="530"/>
        <v>4624.07580207719</v>
      </c>
      <c r="O945" s="5">
        <f>VLOOKUP(CONCATENATE($F945," ",$G945),AllocFactorMatrix,(O$4+1),FALSE)*$E948</f>
        <v>346.360395020368</v>
      </c>
      <c r="P945" s="5">
        <f>VLOOKUP(CONCATENATE($F945," ",$G945),AllocFactorMatrix,(P$4+1),FALSE)*$E948</f>
        <v>0</v>
      </c>
      <c r="Q945" s="5">
        <f>VLOOKUP(CONCATENATE($F945," ",$G945),AllocFactorMatrix,(Q$4+1),FALSE)*$E948</f>
        <v>0</v>
      </c>
      <c r="R945" s="5">
        <f>VLOOKUP(CONCATENATE($F945," ",$G945),AllocFactorMatrix,(R$4+1),FALSE)*$E948</f>
        <v>0</v>
      </c>
      <c r="S945" s="5">
        <f t="shared" si="532"/>
        <v>346.360395020368</v>
      </c>
      <c r="T945" s="5">
        <f>VLOOKUP(CONCATENATE($F945," ",$G945),AllocFactorMatrix,(T$4+1),FALSE)*$E948</f>
        <v>0</v>
      </c>
      <c r="U945" s="5">
        <f>VLOOKUP(CONCATENATE($F945," ",$G945),AllocFactorMatrix,(U$4+1),FALSE)*$E948</f>
        <v>0</v>
      </c>
      <c r="V945" s="5">
        <f>VLOOKUP(CONCATENATE($F945," ",$G945),AllocFactorMatrix,(V$4+1),FALSE)*$E948</f>
        <v>0</v>
      </c>
      <c r="W945" s="5">
        <f>VLOOKUP(CONCATENATE($F945," ",$G945),AllocFactorMatrix,(W$4+1),FALSE)*$E948</f>
        <v>0</v>
      </c>
      <c r="X945" s="5">
        <f t="shared" si="534"/>
        <v>0</v>
      </c>
      <c r="Y945" s="5">
        <f>VLOOKUP(CONCATENATE($F945," ",$G945),AllocFactorMatrix,(Y$4+1),FALSE)*$E948</f>
        <v>0</v>
      </c>
      <c r="Z945" s="5">
        <f>VLOOKUP(CONCATENATE($F945," ",$G945),AllocFactorMatrix,(Z$4+1),FALSE)*$E948</f>
        <v>0</v>
      </c>
      <c r="AA945" s="5">
        <f t="shared" si="531"/>
        <v>0</v>
      </c>
      <c r="AB945" s="5">
        <f>VLOOKUP(CONCATENATE($F945," ",$G945),AllocFactorMatrix,(AB$4+1),FALSE)*$E948</f>
        <v>0</v>
      </c>
      <c r="AC945" s="5">
        <f>VLOOKUP(CONCATENATE($F945," ",$G945),AllocFactorMatrix,(AC$4+1),FALSE)*$E948</f>
        <v>205.76256566763684</v>
      </c>
      <c r="AD945" s="5">
        <f>VLOOKUP(CONCATENATE($F945," ",$G945),AllocFactorMatrix,(AD$4+1),FALSE)*$E948</f>
        <v>0</v>
      </c>
    </row>
    <row r="946" spans="1:30" hidden="1" outlineLevel="1">
      <c r="E946" s="51"/>
      <c r="F946" s="52" t="str">
        <f>F948</f>
        <v>MISC_SERV_REV</v>
      </c>
      <c r="G946" s="55" t="str">
        <f>$G$13</f>
        <v>ENERGY</v>
      </c>
      <c r="H946" s="4">
        <f t="shared" si="529"/>
        <v>0</v>
      </c>
      <c r="I946" s="5">
        <f>VLOOKUP(CONCATENATE($F946," ",$G946),AllocFactorMatrix,(I$4+1),FALSE)*$E948</f>
        <v>0</v>
      </c>
      <c r="J946" s="5">
        <f>VLOOKUP(CONCATENATE($F946," ",$G946),AllocFactorMatrix,(J$4+1),FALSE)*$E948</f>
        <v>0</v>
      </c>
      <c r="K946" s="5">
        <f>VLOOKUP(CONCATENATE($F946," ",$G946),AllocFactorMatrix,(K$4+1),FALSE)*$E948</f>
        <v>0</v>
      </c>
      <c r="L946" s="5">
        <f>VLOOKUP(CONCATENATE($F946," ",$G946),AllocFactorMatrix,(L$4+1),FALSE)*$E948</f>
        <v>0</v>
      </c>
      <c r="M946" s="5">
        <f>VLOOKUP(CONCATENATE($F946," ",$G946),AllocFactorMatrix,(M$4+1),FALSE)*$E948</f>
        <v>0</v>
      </c>
      <c r="N946" s="5">
        <f t="shared" si="530"/>
        <v>0</v>
      </c>
      <c r="O946" s="5">
        <f>VLOOKUP(CONCATENATE($F946," ",$G946),AllocFactorMatrix,(O$4+1),FALSE)*$E948</f>
        <v>0</v>
      </c>
      <c r="P946" s="5">
        <f>VLOOKUP(CONCATENATE($F946," ",$G946),AllocFactorMatrix,(P$4+1),FALSE)*$E948</f>
        <v>0</v>
      </c>
      <c r="Q946" s="5">
        <f>VLOOKUP(CONCATENATE($F946," ",$G946),AllocFactorMatrix,(Q$4+1),FALSE)*$E948</f>
        <v>0</v>
      </c>
      <c r="R946" s="5">
        <f>VLOOKUP(CONCATENATE($F946," ",$G946),AllocFactorMatrix,(R$4+1),FALSE)*$E948</f>
        <v>0</v>
      </c>
      <c r="S946" s="5">
        <f t="shared" si="532"/>
        <v>0</v>
      </c>
      <c r="T946" s="5">
        <f>VLOOKUP(CONCATENATE($F946," ",$G946),AllocFactorMatrix,(T$4+1),FALSE)*$E948</f>
        <v>0</v>
      </c>
      <c r="U946" s="5">
        <f>VLOOKUP(CONCATENATE($F946," ",$G946),AllocFactorMatrix,(U$4+1),FALSE)*$E948</f>
        <v>0</v>
      </c>
      <c r="V946" s="5">
        <f>VLOOKUP(CONCATENATE($F946," ",$G946),AllocFactorMatrix,(V$4+1),FALSE)*$E948</f>
        <v>0</v>
      </c>
      <c r="W946" s="5">
        <f>VLOOKUP(CONCATENATE($F946," ",$G946),AllocFactorMatrix,(W$4+1),FALSE)*$E948</f>
        <v>0</v>
      </c>
      <c r="X946" s="5">
        <f t="shared" si="534"/>
        <v>0</v>
      </c>
      <c r="Y946" s="5">
        <f>VLOOKUP(CONCATENATE($F946," ",$G946),AllocFactorMatrix,(Y$4+1),FALSE)*$E948</f>
        <v>0</v>
      </c>
      <c r="Z946" s="5">
        <f>VLOOKUP(CONCATENATE($F946," ",$G946),AllocFactorMatrix,(Z$4+1),FALSE)*$E948</f>
        <v>0</v>
      </c>
      <c r="AA946" s="5">
        <f t="shared" si="531"/>
        <v>0</v>
      </c>
      <c r="AB946" s="5">
        <f>VLOOKUP(CONCATENATE($F946," ",$G946),AllocFactorMatrix,(AB$4+1),FALSE)*$E948</f>
        <v>0</v>
      </c>
      <c r="AC946" s="5">
        <f>VLOOKUP(CONCATENATE($F946," ",$G946),AllocFactorMatrix,(AC$4+1),FALSE)*$E948</f>
        <v>0</v>
      </c>
      <c r="AD946" s="5">
        <f>VLOOKUP(CONCATENATE($F946," ",$G946),AllocFactorMatrix,(AD$4+1),FALSE)*$E948</f>
        <v>0</v>
      </c>
    </row>
    <row r="947" spans="1:30" hidden="1" outlineLevel="1">
      <c r="E947" s="51"/>
      <c r="F947" s="52" t="str">
        <f>F948</f>
        <v>MISC_SERV_REV</v>
      </c>
      <c r="G947" s="55" t="str">
        <f>$G$14</f>
        <v>CUSTOMER</v>
      </c>
      <c r="H947" s="4">
        <f t="shared" si="529"/>
        <v>89530.097487335035</v>
      </c>
      <c r="I947" s="5">
        <f>VLOOKUP(CONCATENATE($F947," ",$G947),AllocFactorMatrix,(I$4+1),FALSE)*$E948</f>
        <v>68327.322031582138</v>
      </c>
      <c r="J947" s="5">
        <f>VLOOKUP(CONCATENATE($F947," ",$G947),AllocFactorMatrix,(J$4+1),FALSE)*$E948</f>
        <v>17027.057015114406</v>
      </c>
      <c r="K947" s="5">
        <f>VLOOKUP(CONCATENATE($F947," ",$G947),AllocFactorMatrix,(K$4+1),FALSE)*$E948</f>
        <v>694.28844256179218</v>
      </c>
      <c r="L947" s="5">
        <f>VLOOKUP(CONCATENATE($F947," ",$G947),AllocFactorMatrix,(L$4+1),FALSE)*$E948</f>
        <v>179.82305537282357</v>
      </c>
      <c r="M947" s="5">
        <f>VLOOKUP(CONCATENATE($F947," ",$G947),AllocFactorMatrix,(M$4+1),FALSE)*$E948</f>
        <v>42.159043913571708</v>
      </c>
      <c r="N947" s="5">
        <f t="shared" si="530"/>
        <v>916.27054184818746</v>
      </c>
      <c r="O947" s="5">
        <f>VLOOKUP(CONCATENATE($F947," ",$G947),AllocFactorMatrix,(O$4+1),FALSE)*$E948</f>
        <v>23.567104570910388</v>
      </c>
      <c r="P947" s="5">
        <f>VLOOKUP(CONCATENATE($F947," ",$G947),AllocFactorMatrix,(P$4+1),FALSE)*$E948</f>
        <v>2.1666607786275103</v>
      </c>
      <c r="Q947" s="5">
        <f>VLOOKUP(CONCATENATE($F947," ",$G947),AllocFactorMatrix,(Q$4+1),FALSE)*$E948</f>
        <v>0</v>
      </c>
      <c r="R947" s="5">
        <f>VLOOKUP(CONCATENATE($F947," ",$G947),AllocFactorMatrix,(R$4+1),FALSE)*$E948</f>
        <v>0</v>
      </c>
      <c r="S947" s="5">
        <f t="shared" si="532"/>
        <v>25.733765349537897</v>
      </c>
      <c r="T947" s="5">
        <f>VLOOKUP(CONCATENATE($F947," ",$G947),AllocFactorMatrix,(T$4+1),FALSE)*$E948</f>
        <v>0</v>
      </c>
      <c r="U947" s="5">
        <f>VLOOKUP(CONCATENATE($F947," ",$G947),AllocFactorMatrix,(U$4+1),FALSE)*$E948</f>
        <v>0.10788196900185279</v>
      </c>
      <c r="V947" s="5">
        <f>VLOOKUP(CONCATENATE($F947," ",$G947),AllocFactorMatrix,(V$4+1),FALSE)*$E948</f>
        <v>0</v>
      </c>
      <c r="W947" s="5">
        <f>VLOOKUP(CONCATENATE($F947," ",$G947),AllocFactorMatrix,(W$4+1),FALSE)*$E948</f>
        <v>0</v>
      </c>
      <c r="X947" s="5">
        <f t="shared" si="534"/>
        <v>0.10788196900185279</v>
      </c>
      <c r="Y947" s="5">
        <f>VLOOKUP(CONCATENATE($F947," ",$G947),AllocFactorMatrix,(Y$4+1),FALSE)*$E948</f>
        <v>0</v>
      </c>
      <c r="Z947" s="5">
        <f>VLOOKUP(CONCATENATE($F947," ",$G947),AllocFactorMatrix,(Z$4+1),FALSE)*$E948</f>
        <v>0</v>
      </c>
      <c r="AA947" s="5">
        <f t="shared" si="531"/>
        <v>0</v>
      </c>
      <c r="AB947" s="5">
        <f>VLOOKUP(CONCATENATE($F947," ",$G947),AllocFactorMatrix,(AB$4+1),FALSE)*$E948</f>
        <v>0</v>
      </c>
      <c r="AC947" s="5">
        <f>VLOOKUP(CONCATENATE($F947," ",$G947),AllocFactorMatrix,(AC$4+1),FALSE)*$E948</f>
        <v>3233.6062514717428</v>
      </c>
      <c r="AD947" s="5">
        <f>VLOOKUP(CONCATENATE($F947," ",$G947),AllocFactorMatrix,(AD$4+1),FALSE)*$E948</f>
        <v>0</v>
      </c>
    </row>
    <row r="948" spans="1:30" collapsed="1">
      <c r="D948" s="1" t="s">
        <v>554</v>
      </c>
      <c r="E948" s="96">
        <v>785136</v>
      </c>
      <c r="F948" s="61" t="s">
        <v>149</v>
      </c>
      <c r="G948" s="55" t="str">
        <f>$G$15</f>
        <v>TOTAL</v>
      </c>
      <c r="H948" s="4">
        <f t="shared" si="529"/>
        <v>785136.00000000012</v>
      </c>
      <c r="I948" s="5">
        <f>VLOOKUP(CONCATENATE($F948," ",$G948),AllocFactorMatrix,(I$4+1),FALSE)*$E948</f>
        <v>719544.05880878167</v>
      </c>
      <c r="J948" s="5">
        <f>VLOOKUP(CONCATENATE($F948," ",$G948),AllocFactorMatrix,(J$4+1),FALSE)*$E948</f>
        <v>45680.828391694587</v>
      </c>
      <c r="K948" s="5">
        <f>VLOOKUP(CONCATENATE($F948," ",$G948),AllocFactorMatrix,(K$4+1),FALSE)*$E948</f>
        <v>14709.673685480748</v>
      </c>
      <c r="L948" s="5">
        <f>VLOOKUP(CONCATENATE($F948," ",$G948),AllocFactorMatrix,(L$4+1),FALSE)*$E948</f>
        <v>407.09347698998204</v>
      </c>
      <c r="M948" s="5">
        <f>VLOOKUP(CONCATENATE($F948," ",$G948),AllocFactorMatrix,(M$4+1),FALSE)*$E948</f>
        <v>42.159043913571708</v>
      </c>
      <c r="N948" s="5">
        <f t="shared" si="530"/>
        <v>15158.926206384302</v>
      </c>
      <c r="O948" s="5">
        <f>VLOOKUP(CONCATENATE($F948," ",$G948),AllocFactorMatrix,(O$4+1),FALSE)*$E948</f>
        <v>1197.7001111810143</v>
      </c>
      <c r="P948" s="5">
        <f>VLOOKUP(CONCATENATE($F948," ",$G948),AllocFactorMatrix,(P$4+1),FALSE)*$E948</f>
        <v>49.824324625130203</v>
      </c>
      <c r="Q948" s="5">
        <f>VLOOKUP(CONCATENATE($F948," ",$G948),AllocFactorMatrix,(Q$4+1),FALSE)*$E948</f>
        <v>0</v>
      </c>
      <c r="R948" s="5">
        <f>VLOOKUP(CONCATENATE($F948," ",$G948),AllocFactorMatrix,(R$4+1),FALSE)*$E948</f>
        <v>0</v>
      </c>
      <c r="S948" s="5">
        <f t="shared" si="532"/>
        <v>1247.5244358061445</v>
      </c>
      <c r="T948" s="5">
        <f>VLOOKUP(CONCATENATE($F948," ",$G948),AllocFactorMatrix,(T$4+1),FALSE)*$E948</f>
        <v>0</v>
      </c>
      <c r="U948" s="5">
        <f>VLOOKUP(CONCATENATE($F948," ",$G948),AllocFactorMatrix,(U$4+1),FALSE)*$E948</f>
        <v>12.456081156282551</v>
      </c>
      <c r="V948" s="5">
        <f>VLOOKUP(CONCATENATE($F948," ",$G948),AllocFactorMatrix,(V$4+1),FALSE)*$E948</f>
        <v>0</v>
      </c>
      <c r="W948" s="5">
        <f>VLOOKUP(CONCATENATE($F948," ",$G948),AllocFactorMatrix,(W$4+1),FALSE)*$E948</f>
        <v>0</v>
      </c>
      <c r="X948" s="5">
        <f t="shared" si="534"/>
        <v>12.456081156282551</v>
      </c>
      <c r="Y948" s="5">
        <f>VLOOKUP(CONCATENATE($F948," ",$G948),AllocFactorMatrix,(Y$4+1),FALSE)*$E948</f>
        <v>0</v>
      </c>
      <c r="Z948" s="5">
        <f>VLOOKUP(CONCATENATE($F948," ",$G948),AllocFactorMatrix,(Z$4+1),FALSE)*$E948</f>
        <v>0</v>
      </c>
      <c r="AA948" s="5">
        <f t="shared" si="531"/>
        <v>0</v>
      </c>
      <c r="AB948" s="5">
        <f>VLOOKUP(CONCATENATE($F948," ",$G948),AllocFactorMatrix,(AB$4+1),FALSE)*$E948</f>
        <v>0</v>
      </c>
      <c r="AC948" s="5">
        <f>VLOOKUP(CONCATENATE($F948," ",$G948),AllocFactorMatrix,(AC$4+1),FALSE)*$E948</f>
        <v>3492.206076177154</v>
      </c>
      <c r="AD948" s="5">
        <f>VLOOKUP(CONCATENATE($F948," ",$G948),AllocFactorMatrix,(AD$4+1),FALSE)*$E948</f>
        <v>0</v>
      </c>
    </row>
    <row r="949" spans="1:30" hidden="1" outlineLevel="1">
      <c r="E949" s="51"/>
      <c r="F949" s="52" t="str">
        <f>F956</f>
        <v>DIST_POLES</v>
      </c>
      <c r="G949" s="55" t="str">
        <f>$G$8</f>
        <v>PRODUCTION</v>
      </c>
      <c r="H949" s="4">
        <f t="shared" si="529"/>
        <v>0</v>
      </c>
      <c r="I949" s="5">
        <f>VLOOKUP(CONCATENATE($F949," ",$G949),AllocFactorMatrix,(I$4+1),FALSE)*$E956</f>
        <v>0</v>
      </c>
      <c r="J949" s="5">
        <f>VLOOKUP(CONCATENATE($F949," ",$G949),AllocFactorMatrix,(J$4+1),FALSE)*$E956</f>
        <v>0</v>
      </c>
      <c r="K949" s="5">
        <f>VLOOKUP(CONCATENATE($F949," ",$G949),AllocFactorMatrix,(K$4+1),FALSE)*$E956</f>
        <v>0</v>
      </c>
      <c r="L949" s="5">
        <f>VLOOKUP(CONCATENATE($F949," ",$G949),AllocFactorMatrix,(L$4+1),FALSE)*$E956</f>
        <v>0</v>
      </c>
      <c r="M949" s="5">
        <f>VLOOKUP(CONCATENATE($F949," ",$G949),AllocFactorMatrix,(M$4+1),FALSE)*$E956</f>
        <v>0</v>
      </c>
      <c r="N949" s="5">
        <f t="shared" si="530"/>
        <v>0</v>
      </c>
      <c r="O949" s="5">
        <f>VLOOKUP(CONCATENATE($F949," ",$G949),AllocFactorMatrix,(O$4+1),FALSE)*$E956</f>
        <v>0</v>
      </c>
      <c r="P949" s="5">
        <f>VLOOKUP(CONCATENATE($F949," ",$G949),AllocFactorMatrix,(P$4+1),FALSE)*$E956</f>
        <v>0</v>
      </c>
      <c r="Q949" s="5">
        <f>VLOOKUP(CONCATENATE($F949," ",$G949),AllocFactorMatrix,(Q$4+1),FALSE)*$E956</f>
        <v>0</v>
      </c>
      <c r="R949" s="5">
        <f>VLOOKUP(CONCATENATE($F949," ",$G949),AllocFactorMatrix,(R$4+1),FALSE)*$E956</f>
        <v>0</v>
      </c>
      <c r="S949" s="5">
        <f t="shared" si="532"/>
        <v>0</v>
      </c>
      <c r="T949" s="5">
        <f>VLOOKUP(CONCATENATE($F949," ",$G949),AllocFactorMatrix,(T$4+1),FALSE)*$E956</f>
        <v>0</v>
      </c>
      <c r="U949" s="5">
        <f>VLOOKUP(CONCATENATE($F949," ",$G949),AllocFactorMatrix,(U$4+1),FALSE)*$E956</f>
        <v>0</v>
      </c>
      <c r="V949" s="5">
        <f>VLOOKUP(CONCATENATE($F949," ",$G949),AllocFactorMatrix,(V$4+1),FALSE)*$E956</f>
        <v>0</v>
      </c>
      <c r="W949" s="5">
        <f>VLOOKUP(CONCATENATE($F949," ",$G949),AllocFactorMatrix,(W$4+1),FALSE)*$E956</f>
        <v>0</v>
      </c>
      <c r="X949" s="5">
        <f>SUBTOTAL(9,T949:W949)</f>
        <v>0</v>
      </c>
      <c r="Y949" s="5">
        <f>VLOOKUP(CONCATENATE($F949," ",$G949),AllocFactorMatrix,(Y$4+1),FALSE)*$E956</f>
        <v>0</v>
      </c>
      <c r="Z949" s="5">
        <f>VLOOKUP(CONCATENATE($F949," ",$G949),AllocFactorMatrix,(Z$4+1),FALSE)*$E956</f>
        <v>0</v>
      </c>
      <c r="AA949" s="5">
        <f t="shared" si="531"/>
        <v>0</v>
      </c>
      <c r="AB949" s="5">
        <f>VLOOKUP(CONCATENATE($F949," ",$G949),AllocFactorMatrix,(AB$4+1),FALSE)*$E956</f>
        <v>0</v>
      </c>
      <c r="AC949" s="5">
        <f>VLOOKUP(CONCATENATE($F949," ",$G949),AllocFactorMatrix,(AC$4+1),FALSE)*$E956</f>
        <v>0</v>
      </c>
      <c r="AD949" s="5">
        <f>VLOOKUP(CONCATENATE($F949," ",$G949),AllocFactorMatrix,(AD$4+1),FALSE)*$E956</f>
        <v>0</v>
      </c>
    </row>
    <row r="950" spans="1:30" hidden="1" outlineLevel="1">
      <c r="E950" s="51"/>
      <c r="F950" s="52" t="str">
        <f>F956</f>
        <v>DIST_POLES</v>
      </c>
      <c r="G950" s="55" t="str">
        <f>$G$9</f>
        <v>BULKTRAN</v>
      </c>
      <c r="H950" s="4">
        <f t="shared" si="529"/>
        <v>0</v>
      </c>
      <c r="I950" s="5">
        <f>VLOOKUP(CONCATENATE($F950," ",$G950),AllocFactorMatrix,(I$4+1),FALSE)*$E956</f>
        <v>0</v>
      </c>
      <c r="J950" s="5">
        <f>VLOOKUP(CONCATENATE($F950," ",$G950),AllocFactorMatrix,(J$4+1),FALSE)*$E956</f>
        <v>0</v>
      </c>
      <c r="K950" s="5">
        <f>VLOOKUP(CONCATENATE($F950," ",$G950),AllocFactorMatrix,(K$4+1),FALSE)*$E956</f>
        <v>0</v>
      </c>
      <c r="L950" s="5">
        <f>VLOOKUP(CONCATENATE($F950," ",$G950),AllocFactorMatrix,(L$4+1),FALSE)*$E956</f>
        <v>0</v>
      </c>
      <c r="M950" s="5">
        <f>VLOOKUP(CONCATENATE($F950," ",$G950),AllocFactorMatrix,(M$4+1),FALSE)*$E956</f>
        <v>0</v>
      </c>
      <c r="N950" s="5">
        <f t="shared" si="530"/>
        <v>0</v>
      </c>
      <c r="O950" s="5">
        <f>VLOOKUP(CONCATENATE($F950," ",$G950),AllocFactorMatrix,(O$4+1),FALSE)*$E956</f>
        <v>0</v>
      </c>
      <c r="P950" s="5">
        <f>VLOOKUP(CONCATENATE($F950," ",$G950),AllocFactorMatrix,(P$4+1),FALSE)*$E956</f>
        <v>0</v>
      </c>
      <c r="Q950" s="5">
        <f>VLOOKUP(CONCATENATE($F950," ",$G950),AllocFactorMatrix,(Q$4+1),FALSE)*$E956</f>
        <v>0</v>
      </c>
      <c r="R950" s="5">
        <f>VLOOKUP(CONCATENATE($F950," ",$G950),AllocFactorMatrix,(R$4+1),FALSE)*$E956</f>
        <v>0</v>
      </c>
      <c r="S950" s="5">
        <f t="shared" si="532"/>
        <v>0</v>
      </c>
      <c r="T950" s="5">
        <f>VLOOKUP(CONCATENATE($F950," ",$G950),AllocFactorMatrix,(T$4+1),FALSE)*$E956</f>
        <v>0</v>
      </c>
      <c r="U950" s="5">
        <f>VLOOKUP(CONCATENATE($F950," ",$G950),AllocFactorMatrix,(U$4+1),FALSE)*$E956</f>
        <v>0</v>
      </c>
      <c r="V950" s="5">
        <f>VLOOKUP(CONCATENATE($F950," ",$G950),AllocFactorMatrix,(V$4+1),FALSE)*$E956</f>
        <v>0</v>
      </c>
      <c r="W950" s="5">
        <f>VLOOKUP(CONCATENATE($F950," ",$G950),AllocFactorMatrix,(W$4+1),FALSE)*$E956</f>
        <v>0</v>
      </c>
      <c r="X950" s="5">
        <f t="shared" ref="X950:X956" si="535">SUBTOTAL(9,T950:W950)</f>
        <v>0</v>
      </c>
      <c r="Y950" s="5">
        <f>VLOOKUP(CONCATENATE($F950," ",$G950),AllocFactorMatrix,(Y$4+1),FALSE)*$E956</f>
        <v>0</v>
      </c>
      <c r="Z950" s="5">
        <f>VLOOKUP(CONCATENATE($F950," ",$G950),AllocFactorMatrix,(Z$4+1),FALSE)*$E956</f>
        <v>0</v>
      </c>
      <c r="AA950" s="5">
        <f t="shared" si="531"/>
        <v>0</v>
      </c>
      <c r="AB950" s="5">
        <f>VLOOKUP(CONCATENATE($F950," ",$G950),AllocFactorMatrix,(AB$4+1),FALSE)*$E956</f>
        <v>0</v>
      </c>
      <c r="AC950" s="5">
        <f>VLOOKUP(CONCATENATE($F950," ",$G950),AllocFactorMatrix,(AC$4+1),FALSE)*$E956</f>
        <v>0</v>
      </c>
      <c r="AD950" s="5">
        <f>VLOOKUP(CONCATENATE($F950," ",$G950),AllocFactorMatrix,(AD$4+1),FALSE)*$E956</f>
        <v>0</v>
      </c>
    </row>
    <row r="951" spans="1:30" hidden="1" outlineLevel="1">
      <c r="E951" s="51"/>
      <c r="F951" s="52" t="str">
        <f>F956</f>
        <v>DIST_POLES</v>
      </c>
      <c r="G951" s="55" t="str">
        <f>$G$10</f>
        <v>SUBTRAN</v>
      </c>
      <c r="H951" s="4">
        <f t="shared" si="529"/>
        <v>0</v>
      </c>
      <c r="I951" s="5">
        <f>VLOOKUP(CONCATENATE($F951," ",$G951),AllocFactorMatrix,(I$4+1),FALSE)*$E956</f>
        <v>0</v>
      </c>
      <c r="J951" s="5">
        <f>VLOOKUP(CONCATENATE($F951," ",$G951),AllocFactorMatrix,(J$4+1),FALSE)*$E956</f>
        <v>0</v>
      </c>
      <c r="K951" s="5">
        <f>VLOOKUP(CONCATENATE($F951," ",$G951),AllocFactorMatrix,(K$4+1),FALSE)*$E956</f>
        <v>0</v>
      </c>
      <c r="L951" s="5">
        <f>VLOOKUP(CONCATENATE($F951," ",$G951),AllocFactorMatrix,(L$4+1),FALSE)*$E956</f>
        <v>0</v>
      </c>
      <c r="M951" s="5">
        <f>VLOOKUP(CONCATENATE($F951," ",$G951),AllocFactorMatrix,(M$4+1),FALSE)*$E956</f>
        <v>0</v>
      </c>
      <c r="N951" s="5">
        <f t="shared" si="530"/>
        <v>0</v>
      </c>
      <c r="O951" s="5">
        <f>VLOOKUP(CONCATENATE($F951," ",$G951),AllocFactorMatrix,(O$4+1),FALSE)*$E956</f>
        <v>0</v>
      </c>
      <c r="P951" s="5">
        <f>VLOOKUP(CONCATENATE($F951," ",$G951),AllocFactorMatrix,(P$4+1),FALSE)*$E956</f>
        <v>0</v>
      </c>
      <c r="Q951" s="5">
        <f>VLOOKUP(CONCATENATE($F951," ",$G951),AllocFactorMatrix,(Q$4+1),FALSE)*$E956</f>
        <v>0</v>
      </c>
      <c r="R951" s="5">
        <f>VLOOKUP(CONCATENATE($F951," ",$G951),AllocFactorMatrix,(R$4+1),FALSE)*$E956</f>
        <v>0</v>
      </c>
      <c r="S951" s="5">
        <f t="shared" si="532"/>
        <v>0</v>
      </c>
      <c r="T951" s="5">
        <f>VLOOKUP(CONCATENATE($F951," ",$G951),AllocFactorMatrix,(T$4+1),FALSE)*$E956</f>
        <v>0</v>
      </c>
      <c r="U951" s="5">
        <f>VLOOKUP(CONCATENATE($F951," ",$G951),AllocFactorMatrix,(U$4+1),FALSE)*$E956</f>
        <v>0</v>
      </c>
      <c r="V951" s="5">
        <f>VLOOKUP(CONCATENATE($F951," ",$G951),AllocFactorMatrix,(V$4+1),FALSE)*$E956</f>
        <v>0</v>
      </c>
      <c r="W951" s="5">
        <f>VLOOKUP(CONCATENATE($F951," ",$G951),AllocFactorMatrix,(W$4+1),FALSE)*$E956</f>
        <v>0</v>
      </c>
      <c r="X951" s="5">
        <f t="shared" si="535"/>
        <v>0</v>
      </c>
      <c r="Y951" s="5">
        <f>VLOOKUP(CONCATENATE($F951," ",$G951),AllocFactorMatrix,(Y$4+1),FALSE)*$E956</f>
        <v>0</v>
      </c>
      <c r="Z951" s="5">
        <f>VLOOKUP(CONCATENATE($F951," ",$G951),AllocFactorMatrix,(Z$4+1),FALSE)*$E956</f>
        <v>0</v>
      </c>
      <c r="AA951" s="5">
        <f t="shared" si="531"/>
        <v>0</v>
      </c>
      <c r="AB951" s="5">
        <f>VLOOKUP(CONCATENATE($F951," ",$G951),AllocFactorMatrix,(AB$4+1),FALSE)*$E956</f>
        <v>0</v>
      </c>
      <c r="AC951" s="5">
        <f>VLOOKUP(CONCATENATE($F951," ",$G951),AllocFactorMatrix,(AC$4+1),FALSE)*$E956</f>
        <v>0</v>
      </c>
      <c r="AD951" s="5">
        <f>VLOOKUP(CONCATENATE($F951," ",$G951),AllocFactorMatrix,(AD$4+1),FALSE)*$E956</f>
        <v>0</v>
      </c>
    </row>
    <row r="952" spans="1:30" hidden="1" outlineLevel="1">
      <c r="E952" s="51"/>
      <c r="F952" s="52" t="str">
        <f>F956</f>
        <v>DIST_POLES</v>
      </c>
      <c r="G952" s="55" t="str">
        <f>$G$11</f>
        <v>DISTPRI</v>
      </c>
      <c r="H952" s="4">
        <f t="shared" si="529"/>
        <v>3293002.4840999995</v>
      </c>
      <c r="I952" s="5">
        <f>VLOOKUP(CONCATENATE($F952," ",$G952),AllocFactorMatrix,(I$4+1),FALSE)*$E956</f>
        <v>2200854.0084166126</v>
      </c>
      <c r="J952" s="5">
        <f>VLOOKUP(CONCATENATE($F952," ",$G952),AllocFactorMatrix,(J$4+1),FALSE)*$E956</f>
        <v>103742.51254607375</v>
      </c>
      <c r="K952" s="5">
        <f>VLOOKUP(CONCATENATE($F952," ",$G952),AllocFactorMatrix,(K$4+1),FALSE)*$E956</f>
        <v>376695.4300815076</v>
      </c>
      <c r="L952" s="5">
        <f>VLOOKUP(CONCATENATE($F952," ",$G952),AllocFactorMatrix,(L$4+1),FALSE)*$E956</f>
        <v>11641.848899157652</v>
      </c>
      <c r="M952" s="5">
        <f>VLOOKUP(CONCATENATE($F952," ",$G952),AllocFactorMatrix,(M$4+1),FALSE)*$E956</f>
        <v>0</v>
      </c>
      <c r="N952" s="5">
        <f t="shared" si="530"/>
        <v>388337.27898066526</v>
      </c>
      <c r="O952" s="5">
        <f>VLOOKUP(CONCATENATE($F952," ",$G952),AllocFactorMatrix,(O$4+1),FALSE)*$E956</f>
        <v>282455.73182963999</v>
      </c>
      <c r="P952" s="5">
        <f>VLOOKUP(CONCATENATE($F952," ",$G952),AllocFactorMatrix,(P$4+1),FALSE)*$E956</f>
        <v>52607.399060851356</v>
      </c>
      <c r="Q952" s="5">
        <f>VLOOKUP(CONCATENATE($F952," ",$G952),AllocFactorMatrix,(Q$4+1),FALSE)*$E956</f>
        <v>0</v>
      </c>
      <c r="R952" s="5">
        <f>VLOOKUP(CONCATENATE($F952," ",$G952),AllocFactorMatrix,(R$4+1),FALSE)*$E956</f>
        <v>0</v>
      </c>
      <c r="S952" s="5">
        <f t="shared" si="532"/>
        <v>335063.13089049136</v>
      </c>
      <c r="T952" s="5">
        <f>VLOOKUP(CONCATENATE($F952," ",$G952),AllocFactorMatrix,(T$4+1),FALSE)*$E956</f>
        <v>10069.372775490796</v>
      </c>
      <c r="U952" s="5">
        <f>VLOOKUP(CONCATENATE($F952," ",$G952),AllocFactorMatrix,(U$4+1),FALSE)*$E956</f>
        <v>162396.19742773336</v>
      </c>
      <c r="V952" s="5">
        <f>VLOOKUP(CONCATENATE($F952," ",$G952),AllocFactorMatrix,(V$4+1),FALSE)*$E956</f>
        <v>0</v>
      </c>
      <c r="W952" s="5">
        <f>VLOOKUP(CONCATENATE($F952," ",$G952),AllocFactorMatrix,(W$4+1),FALSE)*$E956</f>
        <v>0</v>
      </c>
      <c r="X952" s="5">
        <f t="shared" si="535"/>
        <v>172465.57020322417</v>
      </c>
      <c r="Y952" s="5">
        <f>VLOOKUP(CONCATENATE($F952," ",$G952),AllocFactorMatrix,(Y$4+1),FALSE)*$E956</f>
        <v>85173.383573512387</v>
      </c>
      <c r="Z952" s="5">
        <f>VLOOKUP(CONCATENATE($F952," ",$G952),AllocFactorMatrix,(Z$4+1),FALSE)*$E956</f>
        <v>1421.0254502987937</v>
      </c>
      <c r="AA952" s="5">
        <f t="shared" si="531"/>
        <v>86594.409023811182</v>
      </c>
      <c r="AB952" s="5">
        <f>VLOOKUP(CONCATENATE($F952," ",$G952),AllocFactorMatrix,(AB$4+1),FALSE)*$E956</f>
        <v>1151.2687186559456</v>
      </c>
      <c r="AC952" s="5">
        <f>VLOOKUP(CONCATENATE($F952," ",$G952),AllocFactorMatrix,(AC$4+1),FALSE)*$E956</f>
        <v>3944.086684843016</v>
      </c>
      <c r="AD952" s="5">
        <f>VLOOKUP(CONCATENATE($F952," ",$G952),AllocFactorMatrix,(AD$4+1),FALSE)*$E956</f>
        <v>850.21863562215708</v>
      </c>
    </row>
    <row r="953" spans="1:30" hidden="1" outlineLevel="1">
      <c r="E953" s="51"/>
      <c r="F953" s="52" t="str">
        <f>F956</f>
        <v>DIST_POLES</v>
      </c>
      <c r="G953" s="55" t="str">
        <f>$G$12</f>
        <v>DISTSEC</v>
      </c>
      <c r="H953" s="4">
        <f t="shared" si="529"/>
        <v>2515786.5159</v>
      </c>
      <c r="I953" s="5">
        <f>VLOOKUP(CONCATENATE($F953," ",$G953),AllocFactorMatrix,(I$4+1),FALSE)*$E956</f>
        <v>1881057.22986369</v>
      </c>
      <c r="J953" s="5">
        <f>VLOOKUP(CONCATENATE($F953," ",$G953),AllocFactorMatrix,(J$4+1),FALSE)*$E956</f>
        <v>90686.368562292919</v>
      </c>
      <c r="K953" s="5">
        <f>VLOOKUP(CONCATENATE($F953," ",$G953),AllocFactorMatrix,(K$4+1),FALSE)*$E956</f>
        <v>273638.56635643245</v>
      </c>
      <c r="L953" s="5">
        <f>VLOOKUP(CONCATENATE($F953," ",$G953),AllocFactorMatrix,(L$4+1),FALSE)*$E956</f>
        <v>0</v>
      </c>
      <c r="M953" s="5">
        <f>VLOOKUP(CONCATENATE($F953," ",$G953),AllocFactorMatrix,(M$4+1),FALSE)*$E956</f>
        <v>0</v>
      </c>
      <c r="N953" s="5">
        <f t="shared" si="530"/>
        <v>273638.56635643245</v>
      </c>
      <c r="O953" s="5">
        <f>VLOOKUP(CONCATENATE($F953," ",$G953),AllocFactorMatrix,(O$4+1),FALSE)*$E956</f>
        <v>174363.55954875506</v>
      </c>
      <c r="P953" s="5">
        <f>VLOOKUP(CONCATENATE($F953," ",$G953),AllocFactorMatrix,(P$4+1),FALSE)*$E956</f>
        <v>0</v>
      </c>
      <c r="Q953" s="5">
        <f>VLOOKUP(CONCATENATE($F953," ",$G953),AllocFactorMatrix,(Q$4+1),FALSE)*$E956</f>
        <v>0</v>
      </c>
      <c r="R953" s="5">
        <f>VLOOKUP(CONCATENATE($F953," ",$G953),AllocFactorMatrix,(R$4+1),FALSE)*$E956</f>
        <v>0</v>
      </c>
      <c r="S953" s="5">
        <f t="shared" si="532"/>
        <v>174363.55954875506</v>
      </c>
      <c r="T953" s="5">
        <f>VLOOKUP(CONCATENATE($F953," ",$G953),AllocFactorMatrix,(T$4+1),FALSE)*$E956</f>
        <v>4714.4248587435986</v>
      </c>
      <c r="U953" s="5">
        <f>VLOOKUP(CONCATENATE($F953," ",$G953),AllocFactorMatrix,(U$4+1),FALSE)*$E956</f>
        <v>0</v>
      </c>
      <c r="V953" s="5">
        <f>VLOOKUP(CONCATENATE($F953," ",$G953),AllocFactorMatrix,(V$4+1),FALSE)*$E956</f>
        <v>0</v>
      </c>
      <c r="W953" s="5">
        <f>VLOOKUP(CONCATENATE($F953," ",$G953),AllocFactorMatrix,(W$4+1),FALSE)*$E956</f>
        <v>0</v>
      </c>
      <c r="X953" s="5">
        <f t="shared" si="535"/>
        <v>4714.4248587435986</v>
      </c>
      <c r="Y953" s="5">
        <f>VLOOKUP(CONCATENATE($F953," ",$G953),AllocFactorMatrix,(Y$4+1),FALSE)*$E956</f>
        <v>64312.968953234362</v>
      </c>
      <c r="Z953" s="5">
        <f>VLOOKUP(CONCATENATE($F953," ",$G953),AllocFactorMatrix,(Z$4+1),FALSE)*$E956</f>
        <v>0</v>
      </c>
      <c r="AA953" s="5">
        <f t="shared" si="531"/>
        <v>64312.968953234362</v>
      </c>
      <c r="AB953" s="5">
        <f>VLOOKUP(CONCATENATE($F953," ",$G953),AllocFactorMatrix,(AB$4+1),FALSE)*$E956</f>
        <v>667.37774769873079</v>
      </c>
      <c r="AC953" s="5">
        <f>VLOOKUP(CONCATENATE($F953," ",$G953),AllocFactorMatrix,(AC$4+1),FALSE)*$E956</f>
        <v>22660.041371863059</v>
      </c>
      <c r="AD953" s="5">
        <f>VLOOKUP(CONCATENATE($F953," ",$G953),AllocFactorMatrix,(AD$4+1),FALSE)*$E956</f>
        <v>3685.978637289913</v>
      </c>
    </row>
    <row r="954" spans="1:30" hidden="1" outlineLevel="1">
      <c r="E954" s="51"/>
      <c r="F954" s="52" t="str">
        <f>F956</f>
        <v>DIST_POLES</v>
      </c>
      <c r="G954" s="55" t="str">
        <f>$G$13</f>
        <v>ENERGY</v>
      </c>
      <c r="H954" s="4">
        <f t="shared" si="529"/>
        <v>0</v>
      </c>
      <c r="I954" s="5">
        <f>VLOOKUP(CONCATENATE($F954," ",$G954),AllocFactorMatrix,(I$4+1),FALSE)*$E956</f>
        <v>0</v>
      </c>
      <c r="J954" s="5">
        <f>VLOOKUP(CONCATENATE($F954," ",$G954),AllocFactorMatrix,(J$4+1),FALSE)*$E956</f>
        <v>0</v>
      </c>
      <c r="K954" s="5">
        <f>VLOOKUP(CONCATENATE($F954," ",$G954),AllocFactorMatrix,(K$4+1),FALSE)*$E956</f>
        <v>0</v>
      </c>
      <c r="L954" s="5">
        <f>VLOOKUP(CONCATENATE($F954," ",$G954),AllocFactorMatrix,(L$4+1),FALSE)*$E956</f>
        <v>0</v>
      </c>
      <c r="M954" s="5">
        <f>VLOOKUP(CONCATENATE($F954," ",$G954),AllocFactorMatrix,(M$4+1),FALSE)*$E956</f>
        <v>0</v>
      </c>
      <c r="N954" s="5">
        <f t="shared" si="530"/>
        <v>0</v>
      </c>
      <c r="O954" s="5">
        <f>VLOOKUP(CONCATENATE($F954," ",$G954),AllocFactorMatrix,(O$4+1),FALSE)*$E956</f>
        <v>0</v>
      </c>
      <c r="P954" s="5">
        <f>VLOOKUP(CONCATENATE($F954," ",$G954),AllocFactorMatrix,(P$4+1),FALSE)*$E956</f>
        <v>0</v>
      </c>
      <c r="Q954" s="5">
        <f>VLOOKUP(CONCATENATE($F954," ",$G954),AllocFactorMatrix,(Q$4+1),FALSE)*$E956</f>
        <v>0</v>
      </c>
      <c r="R954" s="5">
        <f>VLOOKUP(CONCATENATE($F954," ",$G954),AllocFactorMatrix,(R$4+1),FALSE)*$E956</f>
        <v>0</v>
      </c>
      <c r="S954" s="5">
        <f t="shared" si="532"/>
        <v>0</v>
      </c>
      <c r="T954" s="5">
        <f>VLOOKUP(CONCATENATE($F954," ",$G954),AllocFactorMatrix,(T$4+1),FALSE)*$E956</f>
        <v>0</v>
      </c>
      <c r="U954" s="5">
        <f>VLOOKUP(CONCATENATE($F954," ",$G954),AllocFactorMatrix,(U$4+1),FALSE)*$E956</f>
        <v>0</v>
      </c>
      <c r="V954" s="5">
        <f>VLOOKUP(CONCATENATE($F954," ",$G954),AllocFactorMatrix,(V$4+1),FALSE)*$E956</f>
        <v>0</v>
      </c>
      <c r="W954" s="5">
        <f>VLOOKUP(CONCATENATE($F954," ",$G954),AllocFactorMatrix,(W$4+1),FALSE)*$E956</f>
        <v>0</v>
      </c>
      <c r="X954" s="5">
        <f t="shared" si="535"/>
        <v>0</v>
      </c>
      <c r="Y954" s="5">
        <f>VLOOKUP(CONCATENATE($F954," ",$G954),AllocFactorMatrix,(Y$4+1),FALSE)*$E956</f>
        <v>0</v>
      </c>
      <c r="Z954" s="5">
        <f>VLOOKUP(CONCATENATE($F954," ",$G954),AllocFactorMatrix,(Z$4+1),FALSE)*$E956</f>
        <v>0</v>
      </c>
      <c r="AA954" s="5">
        <f t="shared" si="531"/>
        <v>0</v>
      </c>
      <c r="AB954" s="5">
        <f>VLOOKUP(CONCATENATE($F954," ",$G954),AllocFactorMatrix,(AB$4+1),FALSE)*$E956</f>
        <v>0</v>
      </c>
      <c r="AC954" s="5">
        <f>VLOOKUP(CONCATENATE($F954," ",$G954),AllocFactorMatrix,(AC$4+1),FALSE)*$E956</f>
        <v>0</v>
      </c>
      <c r="AD954" s="5">
        <f>VLOOKUP(CONCATENATE($F954," ",$G954),AllocFactorMatrix,(AD$4+1),FALSE)*$E956</f>
        <v>0</v>
      </c>
    </row>
    <row r="955" spans="1:30" hidden="1" outlineLevel="1">
      <c r="E955" s="51"/>
      <c r="F955" s="52" t="str">
        <f>F956</f>
        <v>DIST_POLES</v>
      </c>
      <c r="G955" s="55" t="str">
        <f>$G$14</f>
        <v>CUSTOMER</v>
      </c>
      <c r="H955" s="4">
        <f t="shared" si="529"/>
        <v>0</v>
      </c>
      <c r="I955" s="5">
        <f>VLOOKUP(CONCATENATE($F955," ",$G955),AllocFactorMatrix,(I$4+1),FALSE)*$E956</f>
        <v>0</v>
      </c>
      <c r="J955" s="5">
        <f>VLOOKUP(CONCATENATE($F955," ",$G955),AllocFactorMatrix,(J$4+1),FALSE)*$E956</f>
        <v>0</v>
      </c>
      <c r="K955" s="5">
        <f>VLOOKUP(CONCATENATE($F955," ",$G955),AllocFactorMatrix,(K$4+1),FALSE)*$E956</f>
        <v>0</v>
      </c>
      <c r="L955" s="5">
        <f>VLOOKUP(CONCATENATE($F955," ",$G955),AllocFactorMatrix,(L$4+1),FALSE)*$E956</f>
        <v>0</v>
      </c>
      <c r="M955" s="5">
        <f>VLOOKUP(CONCATENATE($F955," ",$G955),AllocFactorMatrix,(M$4+1),FALSE)*$E956</f>
        <v>0</v>
      </c>
      <c r="N955" s="5">
        <f t="shared" si="530"/>
        <v>0</v>
      </c>
      <c r="O955" s="5">
        <f>VLOOKUP(CONCATENATE($F955," ",$G955),AllocFactorMatrix,(O$4+1),FALSE)*$E956</f>
        <v>0</v>
      </c>
      <c r="P955" s="5">
        <f>VLOOKUP(CONCATENATE($F955," ",$G955),AllocFactorMatrix,(P$4+1),FALSE)*$E956</f>
        <v>0</v>
      </c>
      <c r="Q955" s="5">
        <f>VLOOKUP(CONCATENATE($F955," ",$G955),AllocFactorMatrix,(Q$4+1),FALSE)*$E956</f>
        <v>0</v>
      </c>
      <c r="R955" s="5">
        <f>VLOOKUP(CONCATENATE($F955," ",$G955),AllocFactorMatrix,(R$4+1),FALSE)*$E956</f>
        <v>0</v>
      </c>
      <c r="S955" s="5">
        <f t="shared" si="532"/>
        <v>0</v>
      </c>
      <c r="T955" s="5">
        <f>VLOOKUP(CONCATENATE($F955," ",$G955),AllocFactorMatrix,(T$4+1),FALSE)*$E956</f>
        <v>0</v>
      </c>
      <c r="U955" s="5">
        <f>VLOOKUP(CONCATENATE($F955," ",$G955),AllocFactorMatrix,(U$4+1),FALSE)*$E956</f>
        <v>0</v>
      </c>
      <c r="V955" s="5">
        <f>VLOOKUP(CONCATENATE($F955," ",$G955),AllocFactorMatrix,(V$4+1),FALSE)*$E956</f>
        <v>0</v>
      </c>
      <c r="W955" s="5">
        <f>VLOOKUP(CONCATENATE($F955," ",$G955),AllocFactorMatrix,(W$4+1),FALSE)*$E956</f>
        <v>0</v>
      </c>
      <c r="X955" s="5">
        <f t="shared" si="535"/>
        <v>0</v>
      </c>
      <c r="Y955" s="5">
        <f>VLOOKUP(CONCATENATE($F955," ",$G955),AllocFactorMatrix,(Y$4+1),FALSE)*$E956</f>
        <v>0</v>
      </c>
      <c r="Z955" s="5">
        <f>VLOOKUP(CONCATENATE($F955," ",$G955),AllocFactorMatrix,(Z$4+1),FALSE)*$E956</f>
        <v>0</v>
      </c>
      <c r="AA955" s="5">
        <f t="shared" si="531"/>
        <v>0</v>
      </c>
      <c r="AB955" s="5">
        <f>VLOOKUP(CONCATENATE($F955," ",$G955),AllocFactorMatrix,(AB$4+1),FALSE)*$E956</f>
        <v>0</v>
      </c>
      <c r="AC955" s="5">
        <f>VLOOKUP(CONCATENATE($F955," ",$G955),AllocFactorMatrix,(AC$4+1),FALSE)*$E956</f>
        <v>0</v>
      </c>
      <c r="AD955" s="5">
        <f>VLOOKUP(CONCATENATE($F955," ",$G955),AllocFactorMatrix,(AD$4+1),FALSE)*$E956</f>
        <v>0</v>
      </c>
    </row>
    <row r="956" spans="1:30" collapsed="1">
      <c r="D956" s="1" t="s">
        <v>555</v>
      </c>
      <c r="E956" s="96">
        <v>5808789</v>
      </c>
      <c r="F956" s="10" t="s">
        <v>60</v>
      </c>
      <c r="G956" s="55" t="str">
        <f>$G$15</f>
        <v>TOTAL</v>
      </c>
      <c r="H956" s="4">
        <f t="shared" si="529"/>
        <v>5808788.9999999991</v>
      </c>
      <c r="I956" s="5">
        <f>VLOOKUP(CONCATENATE($F956," ",$G956),AllocFactorMatrix,(I$4+1),FALSE)*$E956</f>
        <v>4081911.2382803028</v>
      </c>
      <c r="J956" s="5">
        <f>VLOOKUP(CONCATENATE($F956," ",$G956),AllocFactorMatrix,(J$4+1),FALSE)*$E956</f>
        <v>194428.88110836668</v>
      </c>
      <c r="K956" s="5">
        <f>VLOOKUP(CONCATENATE($F956," ",$G956),AllocFactorMatrix,(K$4+1),FALSE)*$E956</f>
        <v>650333.99643794005</v>
      </c>
      <c r="L956" s="5">
        <f>VLOOKUP(CONCATENATE($F956," ",$G956),AllocFactorMatrix,(L$4+1),FALSE)*$E956</f>
        <v>11641.848899157652</v>
      </c>
      <c r="M956" s="5">
        <f>VLOOKUP(CONCATENATE($F956," ",$G956),AllocFactorMatrix,(M$4+1),FALSE)*$E956</f>
        <v>0</v>
      </c>
      <c r="N956" s="5">
        <f t="shared" si="530"/>
        <v>661975.84533709765</v>
      </c>
      <c r="O956" s="5">
        <f>VLOOKUP(CONCATENATE($F956," ",$G956),AllocFactorMatrix,(O$4+1),FALSE)*$E956</f>
        <v>456819.29137839505</v>
      </c>
      <c r="P956" s="5">
        <f>VLOOKUP(CONCATENATE($F956," ",$G956),AllocFactorMatrix,(P$4+1),FALSE)*$E956</f>
        <v>52607.399060851356</v>
      </c>
      <c r="Q956" s="5">
        <f>VLOOKUP(CONCATENATE($F956," ",$G956),AllocFactorMatrix,(Q$4+1),FALSE)*$E956</f>
        <v>0</v>
      </c>
      <c r="R956" s="5">
        <f>VLOOKUP(CONCATENATE($F956," ",$G956),AllocFactorMatrix,(R$4+1),FALSE)*$E956</f>
        <v>0</v>
      </c>
      <c r="S956" s="5">
        <f t="shared" si="532"/>
        <v>509426.69043924642</v>
      </c>
      <c r="T956" s="5">
        <f>VLOOKUP(CONCATENATE($F956," ",$G956),AllocFactorMatrix,(T$4+1),FALSE)*$E956</f>
        <v>14783.797634234395</v>
      </c>
      <c r="U956" s="5">
        <f>VLOOKUP(CONCATENATE($F956," ",$G956),AllocFactorMatrix,(U$4+1),FALSE)*$E956</f>
        <v>162396.19742773336</v>
      </c>
      <c r="V956" s="5">
        <f>VLOOKUP(CONCATENATE($F956," ",$G956),AllocFactorMatrix,(V$4+1),FALSE)*$E956</f>
        <v>0</v>
      </c>
      <c r="W956" s="5">
        <f>VLOOKUP(CONCATENATE($F956," ",$G956),AllocFactorMatrix,(W$4+1),FALSE)*$E956</f>
        <v>0</v>
      </c>
      <c r="X956" s="5">
        <f t="shared" si="535"/>
        <v>177179.99506196775</v>
      </c>
      <c r="Y956" s="5">
        <f>VLOOKUP(CONCATENATE($F956," ",$G956),AllocFactorMatrix,(Y$4+1),FALSE)*$E956</f>
        <v>149486.35252674675</v>
      </c>
      <c r="Z956" s="5">
        <f>VLOOKUP(CONCATENATE($F956," ",$G956),AllocFactorMatrix,(Z$4+1),FALSE)*$E956</f>
        <v>1421.0254502987937</v>
      </c>
      <c r="AA956" s="5">
        <f t="shared" si="531"/>
        <v>150907.37797704554</v>
      </c>
      <c r="AB956" s="5">
        <f>VLOOKUP(CONCATENATE($F956," ",$G956),AllocFactorMatrix,(AB$4+1),FALSE)*$E956</f>
        <v>1818.6464663546765</v>
      </c>
      <c r="AC956" s="5">
        <f>VLOOKUP(CONCATENATE($F956," ",$G956),AllocFactorMatrix,(AC$4+1),FALSE)*$E956</f>
        <v>26604.128056706078</v>
      </c>
      <c r="AD956" s="5">
        <f>VLOOKUP(CONCATENATE($F956," ",$G956),AllocFactorMatrix,(AD$4+1),FALSE)*$E956</f>
        <v>4536.1972729120698</v>
      </c>
    </row>
    <row r="957" spans="1:30" s="51" customFormat="1" hidden="1" outlineLevel="1">
      <c r="A957" s="56"/>
      <c r="B957" s="111"/>
      <c r="C957" s="55"/>
      <c r="F957" s="52" t="str">
        <f>F964</f>
        <v>RB_GUP_EPIS_P</v>
      </c>
      <c r="G957" s="55" t="str">
        <f>$G$8</f>
        <v>PRODUCTION</v>
      </c>
      <c r="H957" s="53">
        <f t="shared" ref="H957:H964" si="536">SUBTOTAL(9,I957:AD957)</f>
        <v>61946.000000000015</v>
      </c>
      <c r="I957" s="54">
        <f>VLOOKUP(CONCATENATE($F957," ",$G957),AllocFactorMatrix,(I$4+1),FALSE)*$E964</f>
        <v>30513.545926843151</v>
      </c>
      <c r="J957" s="54">
        <f>VLOOKUP(CONCATENATE($F957," ",$G957),AllocFactorMatrix,(J$4+1),FALSE)*$E964</f>
        <v>1508.3936068978674</v>
      </c>
      <c r="K957" s="54">
        <f>VLOOKUP(CONCATENATE($F957," ",$G957),AllocFactorMatrix,(K$4+1),FALSE)*$E964</f>
        <v>5525.159334844775</v>
      </c>
      <c r="L957" s="54">
        <f>VLOOKUP(CONCATENATE($F957," ",$G957),AllocFactorMatrix,(L$4+1),FALSE)*$E964</f>
        <v>173.91239934770485</v>
      </c>
      <c r="M957" s="54">
        <f>VLOOKUP(CONCATENATE($F957," ",$G957),AllocFactorMatrix,(M$4+1),FALSE)*$E964</f>
        <v>16.30894832029831</v>
      </c>
      <c r="N957" s="54">
        <f t="shared" ref="N957:N964" si="537">SUBTOTAL(9,K957:M957)</f>
        <v>5715.3806825127785</v>
      </c>
      <c r="O957" s="54">
        <f>VLOOKUP(CONCATENATE($F957," ",$G957),AllocFactorMatrix,(O$4+1),FALSE)*$E964</f>
        <v>4199.9805924838156</v>
      </c>
      <c r="P957" s="54">
        <f>VLOOKUP(CONCATENATE($F957," ",$G957),AllocFactorMatrix,(P$4+1),FALSE)*$E964</f>
        <v>782.57874639658633</v>
      </c>
      <c r="Q957" s="54">
        <f>VLOOKUP(CONCATENATE($F957," ",$G957),AllocFactorMatrix,(Q$4+1),FALSE)*$E964</f>
        <v>353.63276387998371</v>
      </c>
      <c r="R957" s="54">
        <f>VLOOKUP(CONCATENATE($F957," ",$G957),AllocFactorMatrix,(R$4+1),FALSE)*$E964</f>
        <v>15.902470097805528</v>
      </c>
      <c r="S957" s="54">
        <f t="shared" ref="S957:S964" si="538">SUBTOTAL(9,O957:R957)</f>
        <v>5352.094572858191</v>
      </c>
      <c r="T957" s="54">
        <f>VLOOKUP(CONCATENATE($F957," ",$G957),AllocFactorMatrix,(T$4+1),FALSE)*$E964</f>
        <v>146.71607966857817</v>
      </c>
      <c r="U957" s="54">
        <f>VLOOKUP(CONCATENATE($F957," ",$G957),AllocFactorMatrix,(U$4+1),FALSE)*$E964</f>
        <v>2400.9836460202387</v>
      </c>
      <c r="V957" s="54">
        <f>VLOOKUP(CONCATENATE($F957," ",$G957),AllocFactorMatrix,(V$4+1),FALSE)*$E964</f>
        <v>12689.26603312181</v>
      </c>
      <c r="W957" s="54">
        <f>VLOOKUP(CONCATENATE($F957," ",$G957),AllocFactorMatrix,(W$4+1),FALSE)*$E964</f>
        <v>2291.4711303375138</v>
      </c>
      <c r="X957" s="54">
        <f>SUBTOTAL(9,T957:W957)</f>
        <v>17528.436889148143</v>
      </c>
      <c r="Y957" s="54">
        <f>VLOOKUP(CONCATENATE($F957," ",$G957),AllocFactorMatrix,(Y$4+1),FALSE)*$E964</f>
        <v>1289.8073754203931</v>
      </c>
      <c r="Z957" s="54">
        <f>VLOOKUP(CONCATENATE($F957," ",$G957),AllocFactorMatrix,(Z$4+1),FALSE)*$E964</f>
        <v>21.603780515051191</v>
      </c>
      <c r="AA957" s="54">
        <f t="shared" ref="AA957:AA964" si="539">SUBTOTAL(9,Y957:Z957)</f>
        <v>1311.4111559354442</v>
      </c>
      <c r="AB957" s="54">
        <f>VLOOKUP(CONCATENATE($F957," ",$G957),AllocFactorMatrix,(AB$4+1),FALSE)*$E964</f>
        <v>16.73716580443995</v>
      </c>
      <c r="AC957" s="54">
        <f>VLOOKUP(CONCATENATE($F957," ",$G957),AllocFactorMatrix,(AC$4+1),FALSE)*$E964</f>
        <v>0</v>
      </c>
      <c r="AD957" s="54">
        <f>VLOOKUP(CONCATENATE($F957," ",$G957),AllocFactorMatrix,(AD$4+1),FALSE)*$E964</f>
        <v>0</v>
      </c>
    </row>
    <row r="958" spans="1:30" s="51" customFormat="1" hidden="1" outlineLevel="1">
      <c r="A958" s="56"/>
      <c r="B958" s="111"/>
      <c r="C958" s="55"/>
      <c r="F958" s="52" t="str">
        <f>F964</f>
        <v>RB_GUP_EPIS_P</v>
      </c>
      <c r="G958" s="55" t="str">
        <f>$G$9</f>
        <v>BULKTRAN</v>
      </c>
      <c r="H958" s="53">
        <f t="shared" si="536"/>
        <v>0</v>
      </c>
      <c r="I958" s="54">
        <f>VLOOKUP(CONCATENATE($F958," ",$G958),AllocFactorMatrix,(I$4+1),FALSE)*$E964</f>
        <v>0</v>
      </c>
      <c r="J958" s="54">
        <f>VLOOKUP(CONCATENATE($F958," ",$G958),AllocFactorMatrix,(J$4+1),FALSE)*$E964</f>
        <v>0</v>
      </c>
      <c r="K958" s="54">
        <f>VLOOKUP(CONCATENATE($F958," ",$G958),AllocFactorMatrix,(K$4+1),FALSE)*$E964</f>
        <v>0</v>
      </c>
      <c r="L958" s="54">
        <f>VLOOKUP(CONCATENATE($F958," ",$G958),AllocFactorMatrix,(L$4+1),FALSE)*$E964</f>
        <v>0</v>
      </c>
      <c r="M958" s="54">
        <f>VLOOKUP(CONCATENATE($F958," ",$G958),AllocFactorMatrix,(M$4+1),FALSE)*$E964</f>
        <v>0</v>
      </c>
      <c r="N958" s="54">
        <f t="shared" si="537"/>
        <v>0</v>
      </c>
      <c r="O958" s="54">
        <f>VLOOKUP(CONCATENATE($F958," ",$G958),AllocFactorMatrix,(O$4+1),FALSE)*$E964</f>
        <v>0</v>
      </c>
      <c r="P958" s="54">
        <f>VLOOKUP(CONCATENATE($F958," ",$G958),AllocFactorMatrix,(P$4+1),FALSE)*$E964</f>
        <v>0</v>
      </c>
      <c r="Q958" s="54">
        <f>VLOOKUP(CONCATENATE($F958," ",$G958),AllocFactorMatrix,(Q$4+1),FALSE)*$E964</f>
        <v>0</v>
      </c>
      <c r="R958" s="54">
        <f>VLOOKUP(CONCATENATE($F958," ",$G958),AllocFactorMatrix,(R$4+1),FALSE)*$E964</f>
        <v>0</v>
      </c>
      <c r="S958" s="54">
        <f t="shared" si="538"/>
        <v>0</v>
      </c>
      <c r="T958" s="54">
        <f>VLOOKUP(CONCATENATE($F958," ",$G958),AllocFactorMatrix,(T$4+1),FALSE)*$E964</f>
        <v>0</v>
      </c>
      <c r="U958" s="54">
        <f>VLOOKUP(CONCATENATE($F958," ",$G958),AllocFactorMatrix,(U$4+1),FALSE)*$E964</f>
        <v>0</v>
      </c>
      <c r="V958" s="54">
        <f>VLOOKUP(CONCATENATE($F958," ",$G958),AllocFactorMatrix,(V$4+1),FALSE)*$E964</f>
        <v>0</v>
      </c>
      <c r="W958" s="54">
        <f>VLOOKUP(CONCATENATE($F958," ",$G958),AllocFactorMatrix,(W$4+1),FALSE)*$E964</f>
        <v>0</v>
      </c>
      <c r="X958" s="54">
        <f t="shared" ref="X958:X964" si="540">SUBTOTAL(9,T958:W958)</f>
        <v>0</v>
      </c>
      <c r="Y958" s="54">
        <f>VLOOKUP(CONCATENATE($F958," ",$G958),AllocFactorMatrix,(Y$4+1),FALSE)*$E964</f>
        <v>0</v>
      </c>
      <c r="Z958" s="54">
        <f>VLOOKUP(CONCATENATE($F958," ",$G958),AllocFactorMatrix,(Z$4+1),FALSE)*$E964</f>
        <v>0</v>
      </c>
      <c r="AA958" s="54">
        <f t="shared" si="539"/>
        <v>0</v>
      </c>
      <c r="AB958" s="54">
        <f>VLOOKUP(CONCATENATE($F958," ",$G958),AllocFactorMatrix,(AB$4+1),FALSE)*$E964</f>
        <v>0</v>
      </c>
      <c r="AC958" s="54">
        <f>VLOOKUP(CONCATENATE($F958," ",$G958),AllocFactorMatrix,(AC$4+1),FALSE)*$E964</f>
        <v>0</v>
      </c>
      <c r="AD958" s="54">
        <f>VLOOKUP(CONCATENATE($F958," ",$G958),AllocFactorMatrix,(AD$4+1),FALSE)*$E964</f>
        <v>0</v>
      </c>
    </row>
    <row r="959" spans="1:30" s="51" customFormat="1" hidden="1" outlineLevel="1">
      <c r="A959" s="56"/>
      <c r="B959" s="111"/>
      <c r="C959" s="55"/>
      <c r="F959" s="52" t="str">
        <f>F964</f>
        <v>RB_GUP_EPIS_P</v>
      </c>
      <c r="G959" s="55" t="str">
        <f>$G$10</f>
        <v>SUBTRAN</v>
      </c>
      <c r="H959" s="53">
        <f t="shared" si="536"/>
        <v>0</v>
      </c>
      <c r="I959" s="54">
        <f>VLOOKUP(CONCATENATE($F959," ",$G959),AllocFactorMatrix,(I$4+1),FALSE)*$E964</f>
        <v>0</v>
      </c>
      <c r="J959" s="54">
        <f>VLOOKUP(CONCATENATE($F959," ",$G959),AllocFactorMatrix,(J$4+1),FALSE)*$E964</f>
        <v>0</v>
      </c>
      <c r="K959" s="54">
        <f>VLOOKUP(CONCATENATE($F959," ",$G959),AllocFactorMatrix,(K$4+1),FALSE)*$E964</f>
        <v>0</v>
      </c>
      <c r="L959" s="54">
        <f>VLOOKUP(CONCATENATE($F959," ",$G959),AllocFactorMatrix,(L$4+1),FALSE)*$E964</f>
        <v>0</v>
      </c>
      <c r="M959" s="54">
        <f>VLOOKUP(CONCATENATE($F959," ",$G959),AllocFactorMatrix,(M$4+1),FALSE)*$E964</f>
        <v>0</v>
      </c>
      <c r="N959" s="54">
        <f t="shared" si="537"/>
        <v>0</v>
      </c>
      <c r="O959" s="54">
        <f>VLOOKUP(CONCATENATE($F959," ",$G959),AllocFactorMatrix,(O$4+1),FALSE)*$E964</f>
        <v>0</v>
      </c>
      <c r="P959" s="54">
        <f>VLOOKUP(CONCATENATE($F959," ",$G959),AllocFactorMatrix,(P$4+1),FALSE)*$E964</f>
        <v>0</v>
      </c>
      <c r="Q959" s="54">
        <f>VLOOKUP(CONCATENATE($F959," ",$G959),AllocFactorMatrix,(Q$4+1),FALSE)*$E964</f>
        <v>0</v>
      </c>
      <c r="R959" s="54">
        <f>VLOOKUP(CONCATENATE($F959," ",$G959),AllocFactorMatrix,(R$4+1),FALSE)*$E964</f>
        <v>0</v>
      </c>
      <c r="S959" s="54">
        <f t="shared" si="538"/>
        <v>0</v>
      </c>
      <c r="T959" s="54">
        <f>VLOOKUP(CONCATENATE($F959," ",$G959),AllocFactorMatrix,(T$4+1),FALSE)*$E964</f>
        <v>0</v>
      </c>
      <c r="U959" s="54">
        <f>VLOOKUP(CONCATENATE($F959," ",$G959),AllocFactorMatrix,(U$4+1),FALSE)*$E964</f>
        <v>0</v>
      </c>
      <c r="V959" s="54">
        <f>VLOOKUP(CONCATENATE($F959," ",$G959),AllocFactorMatrix,(V$4+1),FALSE)*$E964</f>
        <v>0</v>
      </c>
      <c r="W959" s="54">
        <f>VLOOKUP(CONCATENATE($F959," ",$G959),AllocFactorMatrix,(W$4+1),FALSE)*$E964</f>
        <v>0</v>
      </c>
      <c r="X959" s="54">
        <f t="shared" si="540"/>
        <v>0</v>
      </c>
      <c r="Y959" s="54">
        <f>VLOOKUP(CONCATENATE($F959," ",$G959),AllocFactorMatrix,(Y$4+1),FALSE)*$E964</f>
        <v>0</v>
      </c>
      <c r="Z959" s="54">
        <f>VLOOKUP(CONCATENATE($F959," ",$G959),AllocFactorMatrix,(Z$4+1),FALSE)*$E964</f>
        <v>0</v>
      </c>
      <c r="AA959" s="54">
        <f t="shared" si="539"/>
        <v>0</v>
      </c>
      <c r="AB959" s="54">
        <f>VLOOKUP(CONCATENATE($F959," ",$G959),AllocFactorMatrix,(AB$4+1),FALSE)*$E964</f>
        <v>0</v>
      </c>
      <c r="AC959" s="54">
        <f>VLOOKUP(CONCATENATE($F959," ",$G959),AllocFactorMatrix,(AC$4+1),FALSE)*$E964</f>
        <v>0</v>
      </c>
      <c r="AD959" s="54">
        <f>VLOOKUP(CONCATENATE($F959," ",$G959),AllocFactorMatrix,(AD$4+1),FALSE)*$E964</f>
        <v>0</v>
      </c>
    </row>
    <row r="960" spans="1:30" s="51" customFormat="1" hidden="1" outlineLevel="1">
      <c r="A960" s="56"/>
      <c r="B960" s="111"/>
      <c r="C960" s="55"/>
      <c r="F960" s="52" t="str">
        <f>F964</f>
        <v>RB_GUP_EPIS_P</v>
      </c>
      <c r="G960" s="55" t="str">
        <f>$G$11</f>
        <v>DISTPRI</v>
      </c>
      <c r="H960" s="53">
        <f t="shared" si="536"/>
        <v>0</v>
      </c>
      <c r="I960" s="54">
        <f>VLOOKUP(CONCATENATE($F960," ",$G960),AllocFactorMatrix,(I$4+1),FALSE)*$E964</f>
        <v>0</v>
      </c>
      <c r="J960" s="54">
        <f>VLOOKUP(CONCATENATE($F960," ",$G960),AllocFactorMatrix,(J$4+1),FALSE)*$E964</f>
        <v>0</v>
      </c>
      <c r="K960" s="54">
        <f>VLOOKUP(CONCATENATE($F960," ",$G960),AllocFactorMatrix,(K$4+1),FALSE)*$E964</f>
        <v>0</v>
      </c>
      <c r="L960" s="54">
        <f>VLOOKUP(CONCATENATE($F960," ",$G960),AllocFactorMatrix,(L$4+1),FALSE)*$E964</f>
        <v>0</v>
      </c>
      <c r="M960" s="54">
        <f>VLOOKUP(CONCATENATE($F960," ",$G960),AllocFactorMatrix,(M$4+1),FALSE)*$E964</f>
        <v>0</v>
      </c>
      <c r="N960" s="54">
        <f t="shared" si="537"/>
        <v>0</v>
      </c>
      <c r="O960" s="54">
        <f>VLOOKUP(CONCATENATE($F960," ",$G960),AllocFactorMatrix,(O$4+1),FALSE)*$E964</f>
        <v>0</v>
      </c>
      <c r="P960" s="54">
        <f>VLOOKUP(CONCATENATE($F960," ",$G960),AllocFactorMatrix,(P$4+1),FALSE)*$E964</f>
        <v>0</v>
      </c>
      <c r="Q960" s="54">
        <f>VLOOKUP(CONCATENATE($F960," ",$G960),AllocFactorMatrix,(Q$4+1),FALSE)*$E964</f>
        <v>0</v>
      </c>
      <c r="R960" s="54">
        <f>VLOOKUP(CONCATENATE($F960," ",$G960),AllocFactorMatrix,(R$4+1),FALSE)*$E964</f>
        <v>0</v>
      </c>
      <c r="S960" s="54">
        <f t="shared" si="538"/>
        <v>0</v>
      </c>
      <c r="T960" s="54">
        <f>VLOOKUP(CONCATENATE($F960," ",$G960),AllocFactorMatrix,(T$4+1),FALSE)*$E964</f>
        <v>0</v>
      </c>
      <c r="U960" s="54">
        <f>VLOOKUP(CONCATENATE($F960," ",$G960),AllocFactorMatrix,(U$4+1),FALSE)*$E964</f>
        <v>0</v>
      </c>
      <c r="V960" s="54">
        <f>VLOOKUP(CONCATENATE($F960," ",$G960),AllocFactorMatrix,(V$4+1),FALSE)*$E964</f>
        <v>0</v>
      </c>
      <c r="W960" s="54">
        <f>VLOOKUP(CONCATENATE($F960," ",$G960),AllocFactorMatrix,(W$4+1),FALSE)*$E964</f>
        <v>0</v>
      </c>
      <c r="X960" s="54">
        <f t="shared" si="540"/>
        <v>0</v>
      </c>
      <c r="Y960" s="54">
        <f>VLOOKUP(CONCATENATE($F960," ",$G960),AllocFactorMatrix,(Y$4+1),FALSE)*$E964</f>
        <v>0</v>
      </c>
      <c r="Z960" s="54">
        <f>VLOOKUP(CONCATENATE($F960," ",$G960),AllocFactorMatrix,(Z$4+1),FALSE)*$E964</f>
        <v>0</v>
      </c>
      <c r="AA960" s="54">
        <f t="shared" si="539"/>
        <v>0</v>
      </c>
      <c r="AB960" s="54">
        <f>VLOOKUP(CONCATENATE($F960," ",$G960),AllocFactorMatrix,(AB$4+1),FALSE)*$E964</f>
        <v>0</v>
      </c>
      <c r="AC960" s="54">
        <f>VLOOKUP(CONCATENATE($F960," ",$G960),AllocFactorMatrix,(AC$4+1),FALSE)*$E964</f>
        <v>0</v>
      </c>
      <c r="AD960" s="54">
        <f>VLOOKUP(CONCATENATE($F960," ",$G960),AllocFactorMatrix,(AD$4+1),FALSE)*$E964</f>
        <v>0</v>
      </c>
    </row>
    <row r="961" spans="1:30" s="51" customFormat="1" hidden="1" outlineLevel="1">
      <c r="A961" s="56"/>
      <c r="B961" s="111"/>
      <c r="C961" s="55"/>
      <c r="F961" s="52" t="str">
        <f>F964</f>
        <v>RB_GUP_EPIS_P</v>
      </c>
      <c r="G961" s="55" t="str">
        <f>$G$12</f>
        <v>DISTSEC</v>
      </c>
      <c r="H961" s="53">
        <f t="shared" si="536"/>
        <v>0</v>
      </c>
      <c r="I961" s="54">
        <f>VLOOKUP(CONCATENATE($F961," ",$G961),AllocFactorMatrix,(I$4+1),FALSE)*$E964</f>
        <v>0</v>
      </c>
      <c r="J961" s="54">
        <f>VLOOKUP(CONCATENATE($F961," ",$G961),AllocFactorMatrix,(J$4+1),FALSE)*$E964</f>
        <v>0</v>
      </c>
      <c r="K961" s="54">
        <f>VLOOKUP(CONCATENATE($F961," ",$G961),AllocFactorMatrix,(K$4+1),FALSE)*$E964</f>
        <v>0</v>
      </c>
      <c r="L961" s="54">
        <f>VLOOKUP(CONCATENATE($F961," ",$G961),AllocFactorMatrix,(L$4+1),FALSE)*$E964</f>
        <v>0</v>
      </c>
      <c r="M961" s="54">
        <f>VLOOKUP(CONCATENATE($F961," ",$G961),AllocFactorMatrix,(M$4+1),FALSE)*$E964</f>
        <v>0</v>
      </c>
      <c r="N961" s="54">
        <f t="shared" si="537"/>
        <v>0</v>
      </c>
      <c r="O961" s="54">
        <f>VLOOKUP(CONCATENATE($F961," ",$G961),AllocFactorMatrix,(O$4+1),FALSE)*$E964</f>
        <v>0</v>
      </c>
      <c r="P961" s="54">
        <f>VLOOKUP(CONCATENATE($F961," ",$G961),AllocFactorMatrix,(P$4+1),FALSE)*$E964</f>
        <v>0</v>
      </c>
      <c r="Q961" s="54">
        <f>VLOOKUP(CONCATENATE($F961," ",$G961),AllocFactorMatrix,(Q$4+1),FALSE)*$E964</f>
        <v>0</v>
      </c>
      <c r="R961" s="54">
        <f>VLOOKUP(CONCATENATE($F961," ",$G961),AllocFactorMatrix,(R$4+1),FALSE)*$E964</f>
        <v>0</v>
      </c>
      <c r="S961" s="54">
        <f t="shared" si="538"/>
        <v>0</v>
      </c>
      <c r="T961" s="54">
        <f>VLOOKUP(CONCATENATE($F961," ",$G961),AllocFactorMatrix,(T$4+1),FALSE)*$E964</f>
        <v>0</v>
      </c>
      <c r="U961" s="54">
        <f>VLOOKUP(CONCATENATE($F961," ",$G961),AllocFactorMatrix,(U$4+1),FALSE)*$E964</f>
        <v>0</v>
      </c>
      <c r="V961" s="54">
        <f>VLOOKUP(CONCATENATE($F961," ",$G961),AllocFactorMatrix,(V$4+1),FALSE)*$E964</f>
        <v>0</v>
      </c>
      <c r="W961" s="54">
        <f>VLOOKUP(CONCATENATE($F961," ",$G961),AllocFactorMatrix,(W$4+1),FALSE)*$E964</f>
        <v>0</v>
      </c>
      <c r="X961" s="54">
        <f t="shared" si="540"/>
        <v>0</v>
      </c>
      <c r="Y961" s="54">
        <f>VLOOKUP(CONCATENATE($F961," ",$G961),AllocFactorMatrix,(Y$4+1),FALSE)*$E964</f>
        <v>0</v>
      </c>
      <c r="Z961" s="54">
        <f>VLOOKUP(CONCATENATE($F961," ",$G961),AllocFactorMatrix,(Z$4+1),FALSE)*$E964</f>
        <v>0</v>
      </c>
      <c r="AA961" s="54">
        <f t="shared" si="539"/>
        <v>0</v>
      </c>
      <c r="AB961" s="54">
        <f>VLOOKUP(CONCATENATE($F961," ",$G961),AllocFactorMatrix,(AB$4+1),FALSE)*$E964</f>
        <v>0</v>
      </c>
      <c r="AC961" s="54">
        <f>VLOOKUP(CONCATENATE($F961," ",$G961),AllocFactorMatrix,(AC$4+1),FALSE)*$E964</f>
        <v>0</v>
      </c>
      <c r="AD961" s="54">
        <f>VLOOKUP(CONCATENATE($F961," ",$G961),AllocFactorMatrix,(AD$4+1),FALSE)*$E964</f>
        <v>0</v>
      </c>
    </row>
    <row r="962" spans="1:30" s="51" customFormat="1" hidden="1" outlineLevel="1">
      <c r="A962" s="56"/>
      <c r="B962" s="111"/>
      <c r="C962" s="55"/>
      <c r="F962" s="52" t="str">
        <f>F964</f>
        <v>RB_GUP_EPIS_P</v>
      </c>
      <c r="G962" s="55" t="str">
        <f>$G$13</f>
        <v>ENERGY</v>
      </c>
      <c r="H962" s="53">
        <f t="shared" si="536"/>
        <v>0</v>
      </c>
      <c r="I962" s="54">
        <f>VLOOKUP(CONCATENATE($F962," ",$G962),AllocFactorMatrix,(I$4+1),FALSE)*$E964</f>
        <v>0</v>
      </c>
      <c r="J962" s="54">
        <f>VLOOKUP(CONCATENATE($F962," ",$G962),AllocFactorMatrix,(J$4+1),FALSE)*$E964</f>
        <v>0</v>
      </c>
      <c r="K962" s="54">
        <f>VLOOKUP(CONCATENATE($F962," ",$G962),AllocFactorMatrix,(K$4+1),FALSE)*$E964</f>
        <v>0</v>
      </c>
      <c r="L962" s="54">
        <f>VLOOKUP(CONCATENATE($F962," ",$G962),AllocFactorMatrix,(L$4+1),FALSE)*$E964</f>
        <v>0</v>
      </c>
      <c r="M962" s="54">
        <f>VLOOKUP(CONCATENATE($F962," ",$G962),AllocFactorMatrix,(M$4+1),FALSE)*$E964</f>
        <v>0</v>
      </c>
      <c r="N962" s="54">
        <f t="shared" si="537"/>
        <v>0</v>
      </c>
      <c r="O962" s="54">
        <f>VLOOKUP(CONCATENATE($F962," ",$G962),AllocFactorMatrix,(O$4+1),FALSE)*$E964</f>
        <v>0</v>
      </c>
      <c r="P962" s="54">
        <f>VLOOKUP(CONCATENATE($F962," ",$G962),AllocFactorMatrix,(P$4+1),FALSE)*$E964</f>
        <v>0</v>
      </c>
      <c r="Q962" s="54">
        <f>VLOOKUP(CONCATENATE($F962," ",$G962),AllocFactorMatrix,(Q$4+1),FALSE)*$E964</f>
        <v>0</v>
      </c>
      <c r="R962" s="54">
        <f>VLOOKUP(CONCATENATE($F962," ",$G962),AllocFactorMatrix,(R$4+1),FALSE)*$E964</f>
        <v>0</v>
      </c>
      <c r="S962" s="54">
        <f t="shared" si="538"/>
        <v>0</v>
      </c>
      <c r="T962" s="54">
        <f>VLOOKUP(CONCATENATE($F962," ",$G962),AllocFactorMatrix,(T$4+1),FALSE)*$E964</f>
        <v>0</v>
      </c>
      <c r="U962" s="54">
        <f>VLOOKUP(CONCATENATE($F962," ",$G962),AllocFactorMatrix,(U$4+1),FALSE)*$E964</f>
        <v>0</v>
      </c>
      <c r="V962" s="54">
        <f>VLOOKUP(CONCATENATE($F962," ",$G962),AllocFactorMatrix,(V$4+1),FALSE)*$E964</f>
        <v>0</v>
      </c>
      <c r="W962" s="54">
        <f>VLOOKUP(CONCATENATE($F962," ",$G962),AllocFactorMatrix,(W$4+1),FALSE)*$E964</f>
        <v>0</v>
      </c>
      <c r="X962" s="54">
        <f t="shared" si="540"/>
        <v>0</v>
      </c>
      <c r="Y962" s="54">
        <f>VLOOKUP(CONCATENATE($F962," ",$G962),AllocFactorMatrix,(Y$4+1),FALSE)*$E964</f>
        <v>0</v>
      </c>
      <c r="Z962" s="54">
        <f>VLOOKUP(CONCATENATE($F962," ",$G962),AllocFactorMatrix,(Z$4+1),FALSE)*$E964</f>
        <v>0</v>
      </c>
      <c r="AA962" s="54">
        <f t="shared" si="539"/>
        <v>0</v>
      </c>
      <c r="AB962" s="54">
        <f>VLOOKUP(CONCATENATE($F962," ",$G962),AllocFactorMatrix,(AB$4+1),FALSE)*$E964</f>
        <v>0</v>
      </c>
      <c r="AC962" s="54">
        <f>VLOOKUP(CONCATENATE($F962," ",$G962),AllocFactorMatrix,(AC$4+1),FALSE)*$E964</f>
        <v>0</v>
      </c>
      <c r="AD962" s="54">
        <f>VLOOKUP(CONCATENATE($F962," ",$G962),AllocFactorMatrix,(AD$4+1),FALSE)*$E964</f>
        <v>0</v>
      </c>
    </row>
    <row r="963" spans="1:30" s="51" customFormat="1" hidden="1" outlineLevel="1">
      <c r="A963" s="56"/>
      <c r="B963" s="111"/>
      <c r="C963" s="55"/>
      <c r="F963" s="52" t="str">
        <f>F964</f>
        <v>RB_GUP_EPIS_P</v>
      </c>
      <c r="G963" s="55" t="str">
        <f>$G$14</f>
        <v>CUSTOMER</v>
      </c>
      <c r="H963" s="53">
        <f t="shared" si="536"/>
        <v>0</v>
      </c>
      <c r="I963" s="54">
        <f>VLOOKUP(CONCATENATE($F963," ",$G963),AllocFactorMatrix,(I$4+1),FALSE)*$E964</f>
        <v>0</v>
      </c>
      <c r="J963" s="54">
        <f>VLOOKUP(CONCATENATE($F963," ",$G963),AllocFactorMatrix,(J$4+1),FALSE)*$E964</f>
        <v>0</v>
      </c>
      <c r="K963" s="54">
        <f>VLOOKUP(CONCATENATE($F963," ",$G963),AllocFactorMatrix,(K$4+1),FALSE)*$E964</f>
        <v>0</v>
      </c>
      <c r="L963" s="54">
        <f>VLOOKUP(CONCATENATE($F963," ",$G963),AllocFactorMatrix,(L$4+1),FALSE)*$E964</f>
        <v>0</v>
      </c>
      <c r="M963" s="54">
        <f>VLOOKUP(CONCATENATE($F963," ",$G963),AllocFactorMatrix,(M$4+1),FALSE)*$E964</f>
        <v>0</v>
      </c>
      <c r="N963" s="54">
        <f t="shared" si="537"/>
        <v>0</v>
      </c>
      <c r="O963" s="54">
        <f>VLOOKUP(CONCATENATE($F963," ",$G963),AllocFactorMatrix,(O$4+1),FALSE)*$E964</f>
        <v>0</v>
      </c>
      <c r="P963" s="54">
        <f>VLOOKUP(CONCATENATE($F963," ",$G963),AllocFactorMatrix,(P$4+1),FALSE)*$E964</f>
        <v>0</v>
      </c>
      <c r="Q963" s="54">
        <f>VLOOKUP(CONCATENATE($F963," ",$G963),AllocFactorMatrix,(Q$4+1),FALSE)*$E964</f>
        <v>0</v>
      </c>
      <c r="R963" s="54">
        <f>VLOOKUP(CONCATENATE($F963," ",$G963),AllocFactorMatrix,(R$4+1),FALSE)*$E964</f>
        <v>0</v>
      </c>
      <c r="S963" s="54">
        <f t="shared" si="538"/>
        <v>0</v>
      </c>
      <c r="T963" s="54">
        <f>VLOOKUP(CONCATENATE($F963," ",$G963),AllocFactorMatrix,(T$4+1),FALSE)*$E964</f>
        <v>0</v>
      </c>
      <c r="U963" s="54">
        <f>VLOOKUP(CONCATENATE($F963," ",$G963),AllocFactorMatrix,(U$4+1),FALSE)*$E964</f>
        <v>0</v>
      </c>
      <c r="V963" s="54">
        <f>VLOOKUP(CONCATENATE($F963," ",$G963),AllocFactorMatrix,(V$4+1),FALSE)*$E964</f>
        <v>0</v>
      </c>
      <c r="W963" s="54">
        <f>VLOOKUP(CONCATENATE($F963," ",$G963),AllocFactorMatrix,(W$4+1),FALSE)*$E964</f>
        <v>0</v>
      </c>
      <c r="X963" s="54">
        <f t="shared" si="540"/>
        <v>0</v>
      </c>
      <c r="Y963" s="54">
        <f>VLOOKUP(CONCATENATE($F963," ",$G963),AllocFactorMatrix,(Y$4+1),FALSE)*$E964</f>
        <v>0</v>
      </c>
      <c r="Z963" s="54">
        <f>VLOOKUP(CONCATENATE($F963," ",$G963),AllocFactorMatrix,(Z$4+1),FALSE)*$E964</f>
        <v>0</v>
      </c>
      <c r="AA963" s="54">
        <f t="shared" si="539"/>
        <v>0</v>
      </c>
      <c r="AB963" s="54">
        <f>VLOOKUP(CONCATENATE($F963," ",$G963),AllocFactorMatrix,(AB$4+1),FALSE)*$E964</f>
        <v>0</v>
      </c>
      <c r="AC963" s="54">
        <f>VLOOKUP(CONCATENATE($F963," ",$G963),AllocFactorMatrix,(AC$4+1),FALSE)*$E964</f>
        <v>0</v>
      </c>
      <c r="AD963" s="54">
        <f>VLOOKUP(CONCATENATE($F963," ",$G963),AllocFactorMatrix,(AD$4+1),FALSE)*$E964</f>
        <v>0</v>
      </c>
    </row>
    <row r="964" spans="1:30" s="51" customFormat="1" collapsed="1">
      <c r="A964" s="56"/>
      <c r="B964" s="111"/>
      <c r="C964" s="55"/>
      <c r="D964" s="95" t="s">
        <v>556</v>
      </c>
      <c r="E964" s="96">
        <v>61946</v>
      </c>
      <c r="F964" s="61" t="s">
        <v>64</v>
      </c>
      <c r="G964" s="55" t="str">
        <f>$G$15</f>
        <v>TOTAL</v>
      </c>
      <c r="H964" s="53">
        <f t="shared" si="536"/>
        <v>61946.000000000015</v>
      </c>
      <c r="I964" s="54">
        <f>VLOOKUP(CONCATENATE($F964," ",$G964),AllocFactorMatrix,(I$4+1),FALSE)*$E964</f>
        <v>30513.545926843151</v>
      </c>
      <c r="J964" s="54">
        <f>VLOOKUP(CONCATENATE($F964," ",$G964),AllocFactorMatrix,(J$4+1),FALSE)*$E964</f>
        <v>1508.3936068978674</v>
      </c>
      <c r="K964" s="54">
        <f>VLOOKUP(CONCATENATE($F964," ",$G964),AllocFactorMatrix,(K$4+1),FALSE)*$E964</f>
        <v>5525.159334844775</v>
      </c>
      <c r="L964" s="54">
        <f>VLOOKUP(CONCATENATE($F964," ",$G964),AllocFactorMatrix,(L$4+1),FALSE)*$E964</f>
        <v>173.91239934770485</v>
      </c>
      <c r="M964" s="54">
        <f>VLOOKUP(CONCATENATE($F964," ",$G964),AllocFactorMatrix,(M$4+1),FALSE)*$E964</f>
        <v>16.30894832029831</v>
      </c>
      <c r="N964" s="54">
        <f t="shared" si="537"/>
        <v>5715.3806825127785</v>
      </c>
      <c r="O964" s="54">
        <f>VLOOKUP(CONCATENATE($F964," ",$G964),AllocFactorMatrix,(O$4+1),FALSE)*$E964</f>
        <v>4199.9805924838156</v>
      </c>
      <c r="P964" s="54">
        <f>VLOOKUP(CONCATENATE($F964," ",$G964),AllocFactorMatrix,(P$4+1),FALSE)*$E964</f>
        <v>782.57874639658633</v>
      </c>
      <c r="Q964" s="54">
        <f>VLOOKUP(CONCATENATE($F964," ",$G964),AllocFactorMatrix,(Q$4+1),FALSE)*$E964</f>
        <v>353.63276387998371</v>
      </c>
      <c r="R964" s="54">
        <f>VLOOKUP(CONCATENATE($F964," ",$G964),AllocFactorMatrix,(R$4+1),FALSE)*$E964</f>
        <v>15.902470097805528</v>
      </c>
      <c r="S964" s="54">
        <f t="shared" si="538"/>
        <v>5352.094572858191</v>
      </c>
      <c r="T964" s="54">
        <f>VLOOKUP(CONCATENATE($F964," ",$G964),AllocFactorMatrix,(T$4+1),FALSE)*$E964</f>
        <v>146.71607966857817</v>
      </c>
      <c r="U964" s="54">
        <f>VLOOKUP(CONCATENATE($F964," ",$G964),AllocFactorMatrix,(U$4+1),FALSE)*$E964</f>
        <v>2400.9836460202387</v>
      </c>
      <c r="V964" s="54">
        <f>VLOOKUP(CONCATENATE($F964," ",$G964),AllocFactorMatrix,(V$4+1),FALSE)*$E964</f>
        <v>12689.26603312181</v>
      </c>
      <c r="W964" s="54">
        <f>VLOOKUP(CONCATENATE($F964," ",$G964),AllocFactorMatrix,(W$4+1),FALSE)*$E964</f>
        <v>2291.4711303375138</v>
      </c>
      <c r="X964" s="54">
        <f t="shared" si="540"/>
        <v>17528.436889148143</v>
      </c>
      <c r="Y964" s="54">
        <f>VLOOKUP(CONCATENATE($F964," ",$G964),AllocFactorMatrix,(Y$4+1),FALSE)*$E964</f>
        <v>1289.8073754203931</v>
      </c>
      <c r="Z964" s="54">
        <f>VLOOKUP(CONCATENATE($F964," ",$G964),AllocFactorMatrix,(Z$4+1),FALSE)*$E964</f>
        <v>21.603780515051191</v>
      </c>
      <c r="AA964" s="54">
        <f t="shared" si="539"/>
        <v>1311.4111559354442</v>
      </c>
      <c r="AB964" s="54">
        <f>VLOOKUP(CONCATENATE($F964," ",$G964),AllocFactorMatrix,(AB$4+1),FALSE)*$E964</f>
        <v>16.73716580443995</v>
      </c>
      <c r="AC964" s="54">
        <f>VLOOKUP(CONCATENATE($F964," ",$G964),AllocFactorMatrix,(AC$4+1),FALSE)*$E964</f>
        <v>0</v>
      </c>
      <c r="AD964" s="54">
        <f>VLOOKUP(CONCATENATE($F964," ",$G964),AllocFactorMatrix,(AD$4+1),FALSE)*$E964</f>
        <v>0</v>
      </c>
    </row>
    <row r="965" spans="1:30" s="51" customFormat="1" hidden="1" outlineLevel="1">
      <c r="A965" s="56"/>
      <c r="B965" s="111"/>
      <c r="C965" s="55"/>
      <c r="F965" s="52" t="str">
        <f>F972</f>
        <v>TRANS_TOTAL</v>
      </c>
      <c r="G965" s="55" t="str">
        <f>$G$8</f>
        <v>PRODUCTION</v>
      </c>
      <c r="H965" s="53">
        <f t="shared" ref="H965:H972" si="541">SUBTOTAL(9,I965:AD965)</f>
        <v>0</v>
      </c>
      <c r="I965" s="54">
        <f>VLOOKUP(CONCATENATE($F965," ",$G965),AllocFactorMatrix,(I$4+1),FALSE)*$E972</f>
        <v>0</v>
      </c>
      <c r="J965" s="54">
        <f>VLOOKUP(CONCATENATE($F965," ",$G965),AllocFactorMatrix,(J$4+1),FALSE)*$E972</f>
        <v>0</v>
      </c>
      <c r="K965" s="54">
        <f>VLOOKUP(CONCATENATE($F965," ",$G965),AllocFactorMatrix,(K$4+1),FALSE)*$E972</f>
        <v>0</v>
      </c>
      <c r="L965" s="54">
        <f>VLOOKUP(CONCATENATE($F965," ",$G965),AllocFactorMatrix,(L$4+1),FALSE)*$E972</f>
        <v>0</v>
      </c>
      <c r="M965" s="54">
        <f>VLOOKUP(CONCATENATE($F965," ",$G965),AllocFactorMatrix,(M$4+1),FALSE)*$E972</f>
        <v>0</v>
      </c>
      <c r="N965" s="54">
        <f t="shared" ref="N965:N972" si="542">SUBTOTAL(9,K965:M965)</f>
        <v>0</v>
      </c>
      <c r="O965" s="54">
        <f>VLOOKUP(CONCATENATE($F965," ",$G965),AllocFactorMatrix,(O$4+1),FALSE)*$E972</f>
        <v>0</v>
      </c>
      <c r="P965" s="54">
        <f>VLOOKUP(CONCATENATE($F965," ",$G965),AllocFactorMatrix,(P$4+1),FALSE)*$E972</f>
        <v>0</v>
      </c>
      <c r="Q965" s="54">
        <f>VLOOKUP(CONCATENATE($F965," ",$G965),AllocFactorMatrix,(Q$4+1),FALSE)*$E972</f>
        <v>0</v>
      </c>
      <c r="R965" s="54">
        <f>VLOOKUP(CONCATENATE($F965," ",$G965),AllocFactorMatrix,(R$4+1),FALSE)*$E972</f>
        <v>0</v>
      </c>
      <c r="S965" s="54">
        <f t="shared" ref="S965:S972" si="543">SUBTOTAL(9,O965:R965)</f>
        <v>0</v>
      </c>
      <c r="T965" s="54">
        <f>VLOOKUP(CONCATENATE($F965," ",$G965),AllocFactorMatrix,(T$4+1),FALSE)*$E972</f>
        <v>0</v>
      </c>
      <c r="U965" s="54">
        <f>VLOOKUP(CONCATENATE($F965," ",$G965),AllocFactorMatrix,(U$4+1),FALSE)*$E972</f>
        <v>0</v>
      </c>
      <c r="V965" s="54">
        <f>VLOOKUP(CONCATENATE($F965," ",$G965),AllocFactorMatrix,(V$4+1),FALSE)*$E972</f>
        <v>0</v>
      </c>
      <c r="W965" s="54">
        <f>VLOOKUP(CONCATENATE($F965," ",$G965),AllocFactorMatrix,(W$4+1),FALSE)*$E972</f>
        <v>0</v>
      </c>
      <c r="X965" s="54">
        <f>SUBTOTAL(9,T965:W965)</f>
        <v>0</v>
      </c>
      <c r="Y965" s="54">
        <f>VLOOKUP(CONCATENATE($F965," ",$G965),AllocFactorMatrix,(Y$4+1),FALSE)*$E972</f>
        <v>0</v>
      </c>
      <c r="Z965" s="54">
        <f>VLOOKUP(CONCATENATE($F965," ",$G965),AllocFactorMatrix,(Z$4+1),FALSE)*$E972</f>
        <v>0</v>
      </c>
      <c r="AA965" s="54">
        <f t="shared" ref="AA965:AA972" si="544">SUBTOTAL(9,Y965:Z965)</f>
        <v>0</v>
      </c>
      <c r="AB965" s="54">
        <f>VLOOKUP(CONCATENATE($F965," ",$G965),AllocFactorMatrix,(AB$4+1),FALSE)*$E972</f>
        <v>0</v>
      </c>
      <c r="AC965" s="54">
        <f>VLOOKUP(CONCATENATE($F965," ",$G965),AllocFactorMatrix,(AC$4+1),FALSE)*$E972</f>
        <v>0</v>
      </c>
      <c r="AD965" s="54">
        <f>VLOOKUP(CONCATENATE($F965," ",$G965),AllocFactorMatrix,(AD$4+1),FALSE)*$E972</f>
        <v>0</v>
      </c>
    </row>
    <row r="966" spans="1:30" s="51" customFormat="1" hidden="1" outlineLevel="1">
      <c r="A966" s="56"/>
      <c r="B966" s="111"/>
      <c r="C966" s="55"/>
      <c r="F966" s="52" t="str">
        <f>F972</f>
        <v>TRANS_TOTAL</v>
      </c>
      <c r="G966" s="55" t="str">
        <f>$G$9</f>
        <v>BULKTRAN</v>
      </c>
      <c r="H966" s="53">
        <f t="shared" si="541"/>
        <v>-41457.966899999992</v>
      </c>
      <c r="I966" s="54">
        <f>VLOOKUP(CONCATENATE($F966," ",$G966),AllocFactorMatrix,(I$4+1),FALSE)*$E972</f>
        <v>-20421.489313865182</v>
      </c>
      <c r="J966" s="54">
        <f>VLOOKUP(CONCATENATE($F966," ",$G966),AllocFactorMatrix,(J$4+1),FALSE)*$E972</f>
        <v>-1009.5071873396727</v>
      </c>
      <c r="K966" s="54">
        <f>VLOOKUP(CONCATENATE($F966," ",$G966),AllocFactorMatrix,(K$4+1),FALSE)*$E972</f>
        <v>-3697.7669715755756</v>
      </c>
      <c r="L966" s="54">
        <f>VLOOKUP(CONCATENATE($F966," ",$G966),AllocFactorMatrix,(L$4+1),FALSE)*$E972</f>
        <v>-116.39257572170483</v>
      </c>
      <c r="M966" s="54">
        <f>VLOOKUP(CONCATENATE($F966," ",$G966),AllocFactorMatrix,(M$4+1),FALSE)*$E972</f>
        <v>-10.914923314447059</v>
      </c>
      <c r="N966" s="54">
        <f t="shared" si="542"/>
        <v>-3825.0744706117275</v>
      </c>
      <c r="O966" s="54">
        <f>VLOOKUP(CONCATENATE($F966," ",$G966),AllocFactorMatrix,(O$4+1),FALSE)*$E972</f>
        <v>-2810.8781258489066</v>
      </c>
      <c r="P966" s="54">
        <f>VLOOKUP(CONCATENATE($F966," ",$G966),AllocFactorMatrix,(P$4+1),FALSE)*$E972</f>
        <v>-523.74848682325171</v>
      </c>
      <c r="Q966" s="54">
        <f>VLOOKUP(CONCATENATE($F966," ",$G966),AllocFactorMatrix,(Q$4+1),FALSE)*$E972</f>
        <v>-236.67218899835137</v>
      </c>
      <c r="R966" s="54">
        <f>VLOOKUP(CONCATENATE($F966," ",$G966),AllocFactorMatrix,(R$4+1),FALSE)*$E972</f>
        <v>-10.642883784958856</v>
      </c>
      <c r="S966" s="54">
        <f t="shared" si="543"/>
        <v>-3581.9416854554688</v>
      </c>
      <c r="T966" s="54">
        <f>VLOOKUP(CONCATENATE($F966," ",$G966),AllocFactorMatrix,(T$4+1),FALSE)*$E972</f>
        <v>-98.191172547019562</v>
      </c>
      <c r="U966" s="54">
        <f>VLOOKUP(CONCATENATE($F966," ",$G966),AllocFactorMatrix,(U$4+1),FALSE)*$E972</f>
        <v>-1606.8818087390359</v>
      </c>
      <c r="V966" s="54">
        <f>VLOOKUP(CONCATENATE($F966," ",$G966),AllocFactorMatrix,(V$4+1),FALSE)*$E972</f>
        <v>-8492.4155100645403</v>
      </c>
      <c r="W966" s="54">
        <f>VLOOKUP(CONCATENATE($F966," ",$G966),AllocFactorMatrix,(W$4+1),FALSE)*$E972</f>
        <v>-1533.5894855816064</v>
      </c>
      <c r="X966" s="54">
        <f t="shared" ref="X966:X972" si="545">SUBTOTAL(9,T966:W966)</f>
        <v>-11731.077976932202</v>
      </c>
      <c r="Y966" s="54">
        <f>VLOOKUP(CONCATENATE($F966," ",$G966),AllocFactorMatrix,(Y$4+1),FALSE)*$E972</f>
        <v>-863.2162121453282</v>
      </c>
      <c r="Z966" s="54">
        <f>VLOOKUP(CONCATENATE($F966," ",$G966),AllocFactorMatrix,(Z$4+1),FALSE)*$E972</f>
        <v>-14.458541592804327</v>
      </c>
      <c r="AA966" s="54">
        <f t="shared" si="544"/>
        <v>-877.67475373813249</v>
      </c>
      <c r="AB966" s="54">
        <f>VLOOKUP(CONCATENATE($F966," ",$G966),AllocFactorMatrix,(AB$4+1),FALSE)*$E972</f>
        <v>-11.201512057603122</v>
      </c>
      <c r="AC966" s="54">
        <f>VLOOKUP(CONCATENATE($F966," ",$G966),AllocFactorMatrix,(AC$4+1),FALSE)*$E972</f>
        <v>0</v>
      </c>
      <c r="AD966" s="54">
        <f>VLOOKUP(CONCATENATE($F966," ",$G966),AllocFactorMatrix,(AD$4+1),FALSE)*$E972</f>
        <v>0</v>
      </c>
    </row>
    <row r="967" spans="1:30" s="51" customFormat="1" hidden="1" outlineLevel="1">
      <c r="A967" s="56"/>
      <c r="B967" s="111"/>
      <c r="C967" s="55"/>
      <c r="F967" s="52" t="str">
        <f>F972</f>
        <v>TRANS_TOTAL</v>
      </c>
      <c r="G967" s="55" t="str">
        <f>$G$10</f>
        <v>SUBTRAN</v>
      </c>
      <c r="H967" s="53">
        <f t="shared" si="541"/>
        <v>-9119.0330999999987</v>
      </c>
      <c r="I967" s="54">
        <f>VLOOKUP(CONCATENATE($F967," ",$G967),AllocFactorMatrix,(I$4+1),FALSE)*$E972</f>
        <v>-4439.7602306410427</v>
      </c>
      <c r="J967" s="54">
        <f>VLOOKUP(CONCATENATE($F967," ",$G967),AllocFactorMatrix,(J$4+1),FALSE)*$E972</f>
        <v>-214.26863662665815</v>
      </c>
      <c r="K967" s="54">
        <f>VLOOKUP(CONCATENATE($F967," ",$G967),AllocFactorMatrix,(K$4+1),FALSE)*$E972</f>
        <v>-779.49882330068465</v>
      </c>
      <c r="L967" s="54">
        <f>VLOOKUP(CONCATENATE($F967," ",$G967),AllocFactorMatrix,(L$4+1),FALSE)*$E972</f>
        <v>-24.077985238456396</v>
      </c>
      <c r="M967" s="54">
        <f>VLOOKUP(CONCATENATE($F967," ",$G967),AllocFactorMatrix,(M$4+1),FALSE)*$E972</f>
        <v>-2.9987857209239732</v>
      </c>
      <c r="N967" s="54">
        <f t="shared" si="542"/>
        <v>-806.57559426006503</v>
      </c>
      <c r="O967" s="54">
        <f>VLOOKUP(CONCATENATE($F967," ",$G967),AllocFactorMatrix,(O$4+1),FALSE)*$E972</f>
        <v>-588.92354442611293</v>
      </c>
      <c r="P967" s="54">
        <f>VLOOKUP(CONCATENATE($F967," ",$G967),AllocFactorMatrix,(P$4+1),FALSE)*$E972</f>
        <v>-109.48020001436613</v>
      </c>
      <c r="Q967" s="54">
        <f>VLOOKUP(CONCATENATE($F967," ",$G967),AllocFactorMatrix,(Q$4+1),FALSE)*$E972</f>
        <v>-65.142023507362495</v>
      </c>
      <c r="R967" s="54">
        <f>VLOOKUP(CONCATENATE($F967," ",$G967),AllocFactorMatrix,(R$4+1),FALSE)*$E972</f>
        <v>0</v>
      </c>
      <c r="S967" s="54">
        <f t="shared" si="543"/>
        <v>-763.54576794784157</v>
      </c>
      <c r="T967" s="54">
        <f>VLOOKUP(CONCATENATE($F967," ",$G967),AllocFactorMatrix,(T$4+1),FALSE)*$E972</f>
        <v>-20.564198958403971</v>
      </c>
      <c r="U967" s="54">
        <f>VLOOKUP(CONCATENATE($F967," ",$G967),AllocFactorMatrix,(U$4+1),FALSE)*$E972</f>
        <v>-336.64767796866812</v>
      </c>
      <c r="V967" s="54">
        <f>VLOOKUP(CONCATENATE($F967," ",$G967),AllocFactorMatrix,(V$4+1),FALSE)*$E972</f>
        <v>-2345.3176909948556</v>
      </c>
      <c r="W967" s="54">
        <f>VLOOKUP(CONCATENATE($F967," ",$G967),AllocFactorMatrix,(W$4+1),FALSE)*$E972</f>
        <v>0</v>
      </c>
      <c r="X967" s="54">
        <f t="shared" si="545"/>
        <v>-2702.5295679219275</v>
      </c>
      <c r="Y967" s="54">
        <f>VLOOKUP(CONCATENATE($F967," ",$G967),AllocFactorMatrix,(Y$4+1),FALSE)*$E972</f>
        <v>-177.24873285393377</v>
      </c>
      <c r="Z967" s="54">
        <f>VLOOKUP(CONCATENATE($F967," ",$G967),AllocFactorMatrix,(Z$4+1),FALSE)*$E972</f>
        <v>-2.954741192176499</v>
      </c>
      <c r="AA967" s="54">
        <f t="shared" si="544"/>
        <v>-180.20347404611027</v>
      </c>
      <c r="AB967" s="54">
        <f>VLOOKUP(CONCATENATE($F967," ",$G967),AllocFactorMatrix,(AB$4+1),FALSE)*$E972</f>
        <v>-2.3669154145938771</v>
      </c>
      <c r="AC967" s="54">
        <f>VLOOKUP(CONCATENATE($F967," ",$G967),AllocFactorMatrix,(AC$4+1),FALSE)*$E972</f>
        <v>-8.0480184056476585</v>
      </c>
      <c r="AD967" s="54">
        <f>VLOOKUP(CONCATENATE($F967," ",$G967),AllocFactorMatrix,(AD$4+1),FALSE)*$E972</f>
        <v>-1.734894736114075</v>
      </c>
    </row>
    <row r="968" spans="1:30" s="51" customFormat="1" hidden="1" outlineLevel="1">
      <c r="A968" s="56"/>
      <c r="B968" s="111"/>
      <c r="C968" s="55"/>
      <c r="F968" s="52" t="str">
        <f>F972</f>
        <v>TRANS_TOTAL</v>
      </c>
      <c r="G968" s="55" t="str">
        <f>$G$11</f>
        <v>DISTPRI</v>
      </c>
      <c r="H968" s="53">
        <f t="shared" si="541"/>
        <v>0</v>
      </c>
      <c r="I968" s="54">
        <f>VLOOKUP(CONCATENATE($F968," ",$G968),AllocFactorMatrix,(I$4+1),FALSE)*$E972</f>
        <v>0</v>
      </c>
      <c r="J968" s="54">
        <f>VLOOKUP(CONCATENATE($F968," ",$G968),AllocFactorMatrix,(J$4+1),FALSE)*$E972</f>
        <v>0</v>
      </c>
      <c r="K968" s="54">
        <f>VLOOKUP(CONCATENATE($F968," ",$G968),AllocFactorMatrix,(K$4+1),FALSE)*$E972</f>
        <v>0</v>
      </c>
      <c r="L968" s="54">
        <f>VLOOKUP(CONCATENATE($F968," ",$G968),AllocFactorMatrix,(L$4+1),FALSE)*$E972</f>
        <v>0</v>
      </c>
      <c r="M968" s="54">
        <f>VLOOKUP(CONCATENATE($F968," ",$G968),AllocFactorMatrix,(M$4+1),FALSE)*$E972</f>
        <v>0</v>
      </c>
      <c r="N968" s="54">
        <f t="shared" si="542"/>
        <v>0</v>
      </c>
      <c r="O968" s="54">
        <f>VLOOKUP(CONCATENATE($F968," ",$G968),AllocFactorMatrix,(O$4+1),FALSE)*$E972</f>
        <v>0</v>
      </c>
      <c r="P968" s="54">
        <f>VLOOKUP(CONCATENATE($F968," ",$G968),AllocFactorMatrix,(P$4+1),FALSE)*$E972</f>
        <v>0</v>
      </c>
      <c r="Q968" s="54">
        <f>VLOOKUP(CONCATENATE($F968," ",$G968),AllocFactorMatrix,(Q$4+1),FALSE)*$E972</f>
        <v>0</v>
      </c>
      <c r="R968" s="54">
        <f>VLOOKUP(CONCATENATE($F968," ",$G968),AllocFactorMatrix,(R$4+1),FALSE)*$E972</f>
        <v>0</v>
      </c>
      <c r="S968" s="54">
        <f t="shared" si="543"/>
        <v>0</v>
      </c>
      <c r="T968" s="54">
        <f>VLOOKUP(CONCATENATE($F968," ",$G968),AllocFactorMatrix,(T$4+1),FALSE)*$E972</f>
        <v>0</v>
      </c>
      <c r="U968" s="54">
        <f>VLOOKUP(CONCATENATE($F968," ",$G968),AllocFactorMatrix,(U$4+1),FALSE)*$E972</f>
        <v>0</v>
      </c>
      <c r="V968" s="54">
        <f>VLOOKUP(CONCATENATE($F968," ",$G968),AllocFactorMatrix,(V$4+1),FALSE)*$E972</f>
        <v>0</v>
      </c>
      <c r="W968" s="54">
        <f>VLOOKUP(CONCATENATE($F968," ",$G968),AllocFactorMatrix,(W$4+1),FALSE)*$E972</f>
        <v>0</v>
      </c>
      <c r="X968" s="54">
        <f t="shared" si="545"/>
        <v>0</v>
      </c>
      <c r="Y968" s="54">
        <f>VLOOKUP(CONCATENATE($F968," ",$G968),AllocFactorMatrix,(Y$4+1),FALSE)*$E972</f>
        <v>0</v>
      </c>
      <c r="Z968" s="54">
        <f>VLOOKUP(CONCATENATE($F968," ",$G968),AllocFactorMatrix,(Z$4+1),FALSE)*$E972</f>
        <v>0</v>
      </c>
      <c r="AA968" s="54">
        <f t="shared" si="544"/>
        <v>0</v>
      </c>
      <c r="AB968" s="54">
        <f>VLOOKUP(CONCATENATE($F968," ",$G968),AllocFactorMatrix,(AB$4+1),FALSE)*$E972</f>
        <v>0</v>
      </c>
      <c r="AC968" s="54">
        <f>VLOOKUP(CONCATENATE($F968," ",$G968),AllocFactorMatrix,(AC$4+1),FALSE)*$E972</f>
        <v>0</v>
      </c>
      <c r="AD968" s="54">
        <f>VLOOKUP(CONCATENATE($F968," ",$G968),AllocFactorMatrix,(AD$4+1),FALSE)*$E972</f>
        <v>0</v>
      </c>
    </row>
    <row r="969" spans="1:30" s="51" customFormat="1" hidden="1" outlineLevel="1">
      <c r="A969" s="56"/>
      <c r="B969" s="111"/>
      <c r="C969" s="55"/>
      <c r="F969" s="52" t="str">
        <f>F972</f>
        <v>TRANS_TOTAL</v>
      </c>
      <c r="G969" s="55" t="str">
        <f>$G$12</f>
        <v>DISTSEC</v>
      </c>
      <c r="H969" s="53">
        <f t="shared" si="541"/>
        <v>0</v>
      </c>
      <c r="I969" s="54">
        <f>VLOOKUP(CONCATENATE($F969," ",$G969),AllocFactorMatrix,(I$4+1),FALSE)*$E972</f>
        <v>0</v>
      </c>
      <c r="J969" s="54">
        <f>VLOOKUP(CONCATENATE($F969," ",$G969),AllocFactorMatrix,(J$4+1),FALSE)*$E972</f>
        <v>0</v>
      </c>
      <c r="K969" s="54">
        <f>VLOOKUP(CONCATENATE($F969," ",$G969),AllocFactorMatrix,(K$4+1),FALSE)*$E972</f>
        <v>0</v>
      </c>
      <c r="L969" s="54">
        <f>VLOOKUP(CONCATENATE($F969," ",$G969),AllocFactorMatrix,(L$4+1),FALSE)*$E972</f>
        <v>0</v>
      </c>
      <c r="M969" s="54">
        <f>VLOOKUP(CONCATENATE($F969," ",$G969),AllocFactorMatrix,(M$4+1),FALSE)*$E972</f>
        <v>0</v>
      </c>
      <c r="N969" s="54">
        <f t="shared" si="542"/>
        <v>0</v>
      </c>
      <c r="O969" s="54">
        <f>VLOOKUP(CONCATENATE($F969," ",$G969),AllocFactorMatrix,(O$4+1),FALSE)*$E972</f>
        <v>0</v>
      </c>
      <c r="P969" s="54">
        <f>VLOOKUP(CONCATENATE($F969," ",$G969),AllocFactorMatrix,(P$4+1),FALSE)*$E972</f>
        <v>0</v>
      </c>
      <c r="Q969" s="54">
        <f>VLOOKUP(CONCATENATE($F969," ",$G969),AllocFactorMatrix,(Q$4+1),FALSE)*$E972</f>
        <v>0</v>
      </c>
      <c r="R969" s="54">
        <f>VLOOKUP(CONCATENATE($F969," ",$G969),AllocFactorMatrix,(R$4+1),FALSE)*$E972</f>
        <v>0</v>
      </c>
      <c r="S969" s="54">
        <f t="shared" si="543"/>
        <v>0</v>
      </c>
      <c r="T969" s="54">
        <f>VLOOKUP(CONCATENATE($F969," ",$G969),AllocFactorMatrix,(T$4+1),FALSE)*$E972</f>
        <v>0</v>
      </c>
      <c r="U969" s="54">
        <f>VLOOKUP(CONCATENATE($F969," ",$G969),AllocFactorMatrix,(U$4+1),FALSE)*$E972</f>
        <v>0</v>
      </c>
      <c r="V969" s="54">
        <f>VLOOKUP(CONCATENATE($F969," ",$G969),AllocFactorMatrix,(V$4+1),FALSE)*$E972</f>
        <v>0</v>
      </c>
      <c r="W969" s="54">
        <f>VLOOKUP(CONCATENATE($F969," ",$G969),AllocFactorMatrix,(W$4+1),FALSE)*$E972</f>
        <v>0</v>
      </c>
      <c r="X969" s="54">
        <f t="shared" si="545"/>
        <v>0</v>
      </c>
      <c r="Y969" s="54">
        <f>VLOOKUP(CONCATENATE($F969," ",$G969),AllocFactorMatrix,(Y$4+1),FALSE)*$E972</f>
        <v>0</v>
      </c>
      <c r="Z969" s="54">
        <f>VLOOKUP(CONCATENATE($F969," ",$G969),AllocFactorMatrix,(Z$4+1),FALSE)*$E972</f>
        <v>0</v>
      </c>
      <c r="AA969" s="54">
        <f t="shared" si="544"/>
        <v>0</v>
      </c>
      <c r="AB969" s="54">
        <f>VLOOKUP(CONCATENATE($F969," ",$G969),AllocFactorMatrix,(AB$4+1),FALSE)*$E972</f>
        <v>0</v>
      </c>
      <c r="AC969" s="54">
        <f>VLOOKUP(CONCATENATE($F969," ",$G969),AllocFactorMatrix,(AC$4+1),FALSE)*$E972</f>
        <v>0</v>
      </c>
      <c r="AD969" s="54">
        <f>VLOOKUP(CONCATENATE($F969," ",$G969),AllocFactorMatrix,(AD$4+1),FALSE)*$E972</f>
        <v>0</v>
      </c>
    </row>
    <row r="970" spans="1:30" s="51" customFormat="1" hidden="1" outlineLevel="1">
      <c r="A970" s="56"/>
      <c r="B970" s="111"/>
      <c r="C970" s="55"/>
      <c r="F970" s="52" t="str">
        <f>F972</f>
        <v>TRANS_TOTAL</v>
      </c>
      <c r="G970" s="55" t="str">
        <f>$G$13</f>
        <v>ENERGY</v>
      </c>
      <c r="H970" s="53">
        <f t="shared" si="541"/>
        <v>0</v>
      </c>
      <c r="I970" s="54">
        <f>VLOOKUP(CONCATENATE($F970," ",$G970),AllocFactorMatrix,(I$4+1),FALSE)*$E972</f>
        <v>0</v>
      </c>
      <c r="J970" s="54">
        <f>VLOOKUP(CONCATENATE($F970," ",$G970),AllocFactorMatrix,(J$4+1),FALSE)*$E972</f>
        <v>0</v>
      </c>
      <c r="K970" s="54">
        <f>VLOOKUP(CONCATENATE($F970," ",$G970),AllocFactorMatrix,(K$4+1),FALSE)*$E972</f>
        <v>0</v>
      </c>
      <c r="L970" s="54">
        <f>VLOOKUP(CONCATENATE($F970," ",$G970),AllocFactorMatrix,(L$4+1),FALSE)*$E972</f>
        <v>0</v>
      </c>
      <c r="M970" s="54">
        <f>VLOOKUP(CONCATENATE($F970," ",$G970),AllocFactorMatrix,(M$4+1),FALSE)*$E972</f>
        <v>0</v>
      </c>
      <c r="N970" s="54">
        <f t="shared" si="542"/>
        <v>0</v>
      </c>
      <c r="O970" s="54">
        <f>VLOOKUP(CONCATENATE($F970," ",$G970),AllocFactorMatrix,(O$4+1),FALSE)*$E972</f>
        <v>0</v>
      </c>
      <c r="P970" s="54">
        <f>VLOOKUP(CONCATENATE($F970," ",$G970),AllocFactorMatrix,(P$4+1),FALSE)*$E972</f>
        <v>0</v>
      </c>
      <c r="Q970" s="54">
        <f>VLOOKUP(CONCATENATE($F970," ",$G970),AllocFactorMatrix,(Q$4+1),FALSE)*$E972</f>
        <v>0</v>
      </c>
      <c r="R970" s="54">
        <f>VLOOKUP(CONCATENATE($F970," ",$G970),AllocFactorMatrix,(R$4+1),FALSE)*$E972</f>
        <v>0</v>
      </c>
      <c r="S970" s="54">
        <f t="shared" si="543"/>
        <v>0</v>
      </c>
      <c r="T970" s="54">
        <f>VLOOKUP(CONCATENATE($F970," ",$G970),AllocFactorMatrix,(T$4+1),FALSE)*$E972</f>
        <v>0</v>
      </c>
      <c r="U970" s="54">
        <f>VLOOKUP(CONCATENATE($F970," ",$G970),AllocFactorMatrix,(U$4+1),FALSE)*$E972</f>
        <v>0</v>
      </c>
      <c r="V970" s="54">
        <f>VLOOKUP(CONCATENATE($F970," ",$G970),AllocFactorMatrix,(V$4+1),FALSE)*$E972</f>
        <v>0</v>
      </c>
      <c r="W970" s="54">
        <f>VLOOKUP(CONCATENATE($F970," ",$G970),AllocFactorMatrix,(W$4+1),FALSE)*$E972</f>
        <v>0</v>
      </c>
      <c r="X970" s="54">
        <f t="shared" si="545"/>
        <v>0</v>
      </c>
      <c r="Y970" s="54">
        <f>VLOOKUP(CONCATENATE($F970," ",$G970),AllocFactorMatrix,(Y$4+1),FALSE)*$E972</f>
        <v>0</v>
      </c>
      <c r="Z970" s="54">
        <f>VLOOKUP(CONCATENATE($F970," ",$G970),AllocFactorMatrix,(Z$4+1),FALSE)*$E972</f>
        <v>0</v>
      </c>
      <c r="AA970" s="54">
        <f t="shared" si="544"/>
        <v>0</v>
      </c>
      <c r="AB970" s="54">
        <f>VLOOKUP(CONCATENATE($F970," ",$G970),AllocFactorMatrix,(AB$4+1),FALSE)*$E972</f>
        <v>0</v>
      </c>
      <c r="AC970" s="54">
        <f>VLOOKUP(CONCATENATE($F970," ",$G970),AllocFactorMatrix,(AC$4+1),FALSE)*$E972</f>
        <v>0</v>
      </c>
      <c r="AD970" s="54">
        <f>VLOOKUP(CONCATENATE($F970," ",$G970),AllocFactorMatrix,(AD$4+1),FALSE)*$E972</f>
        <v>0</v>
      </c>
    </row>
    <row r="971" spans="1:30" s="51" customFormat="1" hidden="1" outlineLevel="1">
      <c r="A971" s="56"/>
      <c r="B971" s="111"/>
      <c r="C971" s="55"/>
      <c r="F971" s="52" t="str">
        <f>F972</f>
        <v>TRANS_TOTAL</v>
      </c>
      <c r="G971" s="55" t="str">
        <f>$G$14</f>
        <v>CUSTOMER</v>
      </c>
      <c r="H971" s="53">
        <f t="shared" si="541"/>
        <v>0</v>
      </c>
      <c r="I971" s="54">
        <f>VLOOKUP(CONCATENATE($F971," ",$G971),AllocFactorMatrix,(I$4+1),FALSE)*$E972</f>
        <v>0</v>
      </c>
      <c r="J971" s="54">
        <f>VLOOKUP(CONCATENATE($F971," ",$G971),AllocFactorMatrix,(J$4+1),FALSE)*$E972</f>
        <v>0</v>
      </c>
      <c r="K971" s="54">
        <f>VLOOKUP(CONCATENATE($F971," ",$G971),AllocFactorMatrix,(K$4+1),FALSE)*$E972</f>
        <v>0</v>
      </c>
      <c r="L971" s="54">
        <f>VLOOKUP(CONCATENATE($F971," ",$G971),AllocFactorMatrix,(L$4+1),FALSE)*$E972</f>
        <v>0</v>
      </c>
      <c r="M971" s="54">
        <f>VLOOKUP(CONCATENATE($F971," ",$G971),AllocFactorMatrix,(M$4+1),FALSE)*$E972</f>
        <v>0</v>
      </c>
      <c r="N971" s="54">
        <f t="shared" si="542"/>
        <v>0</v>
      </c>
      <c r="O971" s="54">
        <f>VLOOKUP(CONCATENATE($F971," ",$G971),AllocFactorMatrix,(O$4+1),FALSE)*$E972</f>
        <v>0</v>
      </c>
      <c r="P971" s="54">
        <f>VLOOKUP(CONCATENATE($F971," ",$G971),AllocFactorMatrix,(P$4+1),FALSE)*$E972</f>
        <v>0</v>
      </c>
      <c r="Q971" s="54">
        <f>VLOOKUP(CONCATENATE($F971," ",$G971),AllocFactorMatrix,(Q$4+1),FALSE)*$E972</f>
        <v>0</v>
      </c>
      <c r="R971" s="54">
        <f>VLOOKUP(CONCATENATE($F971," ",$G971),AllocFactorMatrix,(R$4+1),FALSE)*$E972</f>
        <v>0</v>
      </c>
      <c r="S971" s="54">
        <f t="shared" si="543"/>
        <v>0</v>
      </c>
      <c r="T971" s="54">
        <f>VLOOKUP(CONCATENATE($F971," ",$G971),AllocFactorMatrix,(T$4+1),FALSE)*$E972</f>
        <v>0</v>
      </c>
      <c r="U971" s="54">
        <f>VLOOKUP(CONCATENATE($F971," ",$G971),AllocFactorMatrix,(U$4+1),FALSE)*$E972</f>
        <v>0</v>
      </c>
      <c r="V971" s="54">
        <f>VLOOKUP(CONCATENATE($F971," ",$G971),AllocFactorMatrix,(V$4+1),FALSE)*$E972</f>
        <v>0</v>
      </c>
      <c r="W971" s="54">
        <f>VLOOKUP(CONCATENATE($F971," ",$G971),AllocFactorMatrix,(W$4+1),FALSE)*$E972</f>
        <v>0</v>
      </c>
      <c r="X971" s="54">
        <f t="shared" si="545"/>
        <v>0</v>
      </c>
      <c r="Y971" s="54">
        <f>VLOOKUP(CONCATENATE($F971," ",$G971),AllocFactorMatrix,(Y$4+1),FALSE)*$E972</f>
        <v>0</v>
      </c>
      <c r="Z971" s="54">
        <f>VLOOKUP(CONCATENATE($F971," ",$G971),AllocFactorMatrix,(Z$4+1),FALSE)*$E972</f>
        <v>0</v>
      </c>
      <c r="AA971" s="54">
        <f t="shared" si="544"/>
        <v>0</v>
      </c>
      <c r="AB971" s="54">
        <f>VLOOKUP(CONCATENATE($F971," ",$G971),AllocFactorMatrix,(AB$4+1),FALSE)*$E972</f>
        <v>0</v>
      </c>
      <c r="AC971" s="54">
        <f>VLOOKUP(CONCATENATE($F971," ",$G971),AllocFactorMatrix,(AC$4+1),FALSE)*$E972</f>
        <v>0</v>
      </c>
      <c r="AD971" s="54">
        <f>VLOOKUP(CONCATENATE($F971," ",$G971),AllocFactorMatrix,(AD$4+1),FALSE)*$E972</f>
        <v>0</v>
      </c>
    </row>
    <row r="972" spans="1:30" s="51" customFormat="1" collapsed="1">
      <c r="A972" s="56"/>
      <c r="B972" s="111"/>
      <c r="C972" s="55"/>
      <c r="D972" s="95" t="s">
        <v>557</v>
      </c>
      <c r="E972" s="96">
        <f>-72444+21867</f>
        <v>-50577</v>
      </c>
      <c r="F972" s="57" t="s">
        <v>194</v>
      </c>
      <c r="G972" s="55" t="str">
        <f>$G$15</f>
        <v>TOTAL</v>
      </c>
      <c r="H972" s="53">
        <f t="shared" si="541"/>
        <v>-50577</v>
      </c>
      <c r="I972" s="54">
        <f>VLOOKUP(CONCATENATE($F972," ",$G972),AllocFactorMatrix,(I$4+1),FALSE)*$E972</f>
        <v>-24861.249544506227</v>
      </c>
      <c r="J972" s="54">
        <f>VLOOKUP(CONCATENATE($F972," ",$G972),AllocFactorMatrix,(J$4+1),FALSE)*$E972</f>
        <v>-1223.7758239663308</v>
      </c>
      <c r="K972" s="54">
        <f>VLOOKUP(CONCATENATE($F972," ",$G972),AllocFactorMatrix,(K$4+1),FALSE)*$E972</f>
        <v>-4477.2657948762599</v>
      </c>
      <c r="L972" s="54">
        <f>VLOOKUP(CONCATENATE($F972," ",$G972),AllocFactorMatrix,(L$4+1),FALSE)*$E972</f>
        <v>-140.47056096016124</v>
      </c>
      <c r="M972" s="54">
        <f>VLOOKUP(CONCATENATE($F972," ",$G972),AllocFactorMatrix,(M$4+1),FALSE)*$E972</f>
        <v>-13.913709035371031</v>
      </c>
      <c r="N972" s="54">
        <f t="shared" si="542"/>
        <v>-4631.650064871792</v>
      </c>
      <c r="O972" s="54">
        <f>VLOOKUP(CONCATENATE($F972," ",$G972),AllocFactorMatrix,(O$4+1),FALSE)*$E972</f>
        <v>-3399.8016702750197</v>
      </c>
      <c r="P972" s="54">
        <f>VLOOKUP(CONCATENATE($F972," ",$G972),AllocFactorMatrix,(P$4+1),FALSE)*$E972</f>
        <v>-633.22868683761772</v>
      </c>
      <c r="Q972" s="54">
        <f>VLOOKUP(CONCATENATE($F972," ",$G972),AllocFactorMatrix,(Q$4+1),FALSE)*$E972</f>
        <v>-301.81421250571384</v>
      </c>
      <c r="R972" s="54">
        <f>VLOOKUP(CONCATENATE($F972," ",$G972),AllocFactorMatrix,(R$4+1),FALSE)*$E972</f>
        <v>-10.642883784958856</v>
      </c>
      <c r="S972" s="54">
        <f t="shared" si="543"/>
        <v>-4345.4874534033106</v>
      </c>
      <c r="T972" s="54">
        <f>VLOOKUP(CONCATENATE($F972," ",$G972),AllocFactorMatrix,(T$4+1),FALSE)*$E972</f>
        <v>-118.75537150542353</v>
      </c>
      <c r="U972" s="54">
        <f>VLOOKUP(CONCATENATE($F972," ",$G972),AllocFactorMatrix,(U$4+1),FALSE)*$E972</f>
        <v>-1943.5294867077043</v>
      </c>
      <c r="V972" s="54">
        <f>VLOOKUP(CONCATENATE($F972," ",$G972),AllocFactorMatrix,(V$4+1),FALSE)*$E972</f>
        <v>-10837.733201059396</v>
      </c>
      <c r="W972" s="54">
        <f>VLOOKUP(CONCATENATE($F972," ",$G972),AllocFactorMatrix,(W$4+1),FALSE)*$E972</f>
        <v>-1533.5894855816064</v>
      </c>
      <c r="X972" s="54">
        <f t="shared" si="545"/>
        <v>-14433.607544854131</v>
      </c>
      <c r="Y972" s="54">
        <f>VLOOKUP(CONCATENATE($F972," ",$G972),AllocFactorMatrix,(Y$4+1),FALSE)*$E972</f>
        <v>-1040.4649449992619</v>
      </c>
      <c r="Z972" s="54">
        <f>VLOOKUP(CONCATENATE($F972," ",$G972),AllocFactorMatrix,(Z$4+1),FALSE)*$E972</f>
        <v>-17.413282784980826</v>
      </c>
      <c r="AA972" s="54">
        <f t="shared" si="544"/>
        <v>-1057.8782277842427</v>
      </c>
      <c r="AB972" s="54">
        <f>VLOOKUP(CONCATENATE($F972," ",$G972),AllocFactorMatrix,(AB$4+1),FALSE)*$E972</f>
        <v>-13.568427472196998</v>
      </c>
      <c r="AC972" s="54">
        <f>VLOOKUP(CONCATENATE($F972," ",$G972),AllocFactorMatrix,(AC$4+1),FALSE)*$E972</f>
        <v>-8.0480184056476585</v>
      </c>
      <c r="AD972" s="54">
        <f>VLOOKUP(CONCATENATE($F972," ",$G972),AllocFactorMatrix,(AD$4+1),FALSE)*$E972</f>
        <v>-1.734894736114075</v>
      </c>
    </row>
    <row r="973" spans="1:30" hidden="1" outlineLevel="1">
      <c r="E973" s="51"/>
      <c r="F973" s="52" t="str">
        <f>F980</f>
        <v>RB_GUP_EPIS_D</v>
      </c>
      <c r="G973" s="55" t="str">
        <f>$G$8</f>
        <v>PRODUCTION</v>
      </c>
      <c r="H973" s="4">
        <f t="shared" si="529"/>
        <v>0</v>
      </c>
      <c r="I973" s="5">
        <f>VLOOKUP(CONCATENATE($F973," ",$G973),AllocFactorMatrix,(I$4+1),FALSE)*$E980</f>
        <v>0</v>
      </c>
      <c r="J973" s="5">
        <f>VLOOKUP(CONCATENATE($F973," ",$G973),AllocFactorMatrix,(J$4+1),FALSE)*$E980</f>
        <v>0</v>
      </c>
      <c r="K973" s="5">
        <f>VLOOKUP(CONCATENATE($F973," ",$G973),AllocFactorMatrix,(K$4+1),FALSE)*$E980</f>
        <v>0</v>
      </c>
      <c r="L973" s="5">
        <f>VLOOKUP(CONCATENATE($F973," ",$G973),AllocFactorMatrix,(L$4+1),FALSE)*$E980</f>
        <v>0</v>
      </c>
      <c r="M973" s="5">
        <f>VLOOKUP(CONCATENATE($F973," ",$G973),AllocFactorMatrix,(M$4+1),FALSE)*$E980</f>
        <v>0</v>
      </c>
      <c r="N973" s="5">
        <f t="shared" si="530"/>
        <v>0</v>
      </c>
      <c r="O973" s="5">
        <f>VLOOKUP(CONCATENATE($F973," ",$G973),AllocFactorMatrix,(O$4+1),FALSE)*$E980</f>
        <v>0</v>
      </c>
      <c r="P973" s="5">
        <f>VLOOKUP(CONCATENATE($F973," ",$G973),AllocFactorMatrix,(P$4+1),FALSE)*$E980</f>
        <v>0</v>
      </c>
      <c r="Q973" s="5">
        <f>VLOOKUP(CONCATENATE($F973," ",$G973),AllocFactorMatrix,(Q$4+1),FALSE)*$E980</f>
        <v>0</v>
      </c>
      <c r="R973" s="5">
        <f>VLOOKUP(CONCATENATE($F973," ",$G973),AllocFactorMatrix,(R$4+1),FALSE)*$E980</f>
        <v>0</v>
      </c>
      <c r="S973" s="5">
        <f t="shared" si="532"/>
        <v>0</v>
      </c>
      <c r="T973" s="5">
        <f>VLOOKUP(CONCATENATE($F973," ",$G973),AllocFactorMatrix,(T$4+1),FALSE)*$E980</f>
        <v>0</v>
      </c>
      <c r="U973" s="5">
        <f>VLOOKUP(CONCATENATE($F973," ",$G973),AllocFactorMatrix,(U$4+1),FALSE)*$E980</f>
        <v>0</v>
      </c>
      <c r="V973" s="5">
        <f>VLOOKUP(CONCATENATE($F973," ",$G973),AllocFactorMatrix,(V$4+1),FALSE)*$E980</f>
        <v>0</v>
      </c>
      <c r="W973" s="5">
        <f>VLOOKUP(CONCATENATE($F973," ",$G973),AllocFactorMatrix,(W$4+1),FALSE)*$E980</f>
        <v>0</v>
      </c>
      <c r="X973" s="5">
        <f>SUBTOTAL(9,T973:W973)</f>
        <v>0</v>
      </c>
      <c r="Y973" s="5">
        <f>VLOOKUP(CONCATENATE($F973," ",$G973),AllocFactorMatrix,(Y$4+1),FALSE)*$E980</f>
        <v>0</v>
      </c>
      <c r="Z973" s="5">
        <f>VLOOKUP(CONCATENATE($F973," ",$G973),AllocFactorMatrix,(Z$4+1),FALSE)*$E980</f>
        <v>0</v>
      </c>
      <c r="AA973" s="5">
        <f t="shared" si="531"/>
        <v>0</v>
      </c>
      <c r="AB973" s="5">
        <f>VLOOKUP(CONCATENATE($F973," ",$G973),AllocFactorMatrix,(AB$4+1),FALSE)*$E980</f>
        <v>0</v>
      </c>
      <c r="AC973" s="5">
        <f>VLOOKUP(CONCATENATE($F973," ",$G973),AllocFactorMatrix,(AC$4+1),FALSE)*$E980</f>
        <v>0</v>
      </c>
      <c r="AD973" s="5">
        <f>VLOOKUP(CONCATENATE($F973," ",$G973),AllocFactorMatrix,(AD$4+1),FALSE)*$E980</f>
        <v>0</v>
      </c>
    </row>
    <row r="974" spans="1:30" hidden="1" outlineLevel="1">
      <c r="E974" s="51"/>
      <c r="F974" s="52" t="str">
        <f>F980</f>
        <v>RB_GUP_EPIS_D</v>
      </c>
      <c r="G974" s="55" t="str">
        <f>$G$9</f>
        <v>BULKTRAN</v>
      </c>
      <c r="H974" s="4">
        <f t="shared" si="529"/>
        <v>0</v>
      </c>
      <c r="I974" s="5">
        <f>VLOOKUP(CONCATENATE($F974," ",$G974),AllocFactorMatrix,(I$4+1),FALSE)*$E980</f>
        <v>0</v>
      </c>
      <c r="J974" s="5">
        <f>VLOOKUP(CONCATENATE($F974," ",$G974),AllocFactorMatrix,(J$4+1),FALSE)*$E980</f>
        <v>0</v>
      </c>
      <c r="K974" s="5">
        <f>VLOOKUP(CONCATENATE($F974," ",$G974),AllocFactorMatrix,(K$4+1),FALSE)*$E980</f>
        <v>0</v>
      </c>
      <c r="L974" s="5">
        <f>VLOOKUP(CONCATENATE($F974," ",$G974),AllocFactorMatrix,(L$4+1),FALSE)*$E980</f>
        <v>0</v>
      </c>
      <c r="M974" s="5">
        <f>VLOOKUP(CONCATENATE($F974," ",$G974),AllocFactorMatrix,(M$4+1),FALSE)*$E980</f>
        <v>0</v>
      </c>
      <c r="N974" s="5">
        <f t="shared" si="530"/>
        <v>0</v>
      </c>
      <c r="O974" s="5">
        <f>VLOOKUP(CONCATENATE($F974," ",$G974),AllocFactorMatrix,(O$4+1),FALSE)*$E980</f>
        <v>0</v>
      </c>
      <c r="P974" s="5">
        <f>VLOOKUP(CONCATENATE($F974," ",$G974),AllocFactorMatrix,(P$4+1),FALSE)*$E980</f>
        <v>0</v>
      </c>
      <c r="Q974" s="5">
        <f>VLOOKUP(CONCATENATE($F974," ",$G974),AllocFactorMatrix,(Q$4+1),FALSE)*$E980</f>
        <v>0</v>
      </c>
      <c r="R974" s="5">
        <f>VLOOKUP(CONCATENATE($F974," ",$G974),AllocFactorMatrix,(R$4+1),FALSE)*$E980</f>
        <v>0</v>
      </c>
      <c r="S974" s="5">
        <f t="shared" si="532"/>
        <v>0</v>
      </c>
      <c r="T974" s="5">
        <f>VLOOKUP(CONCATENATE($F974," ",$G974),AllocFactorMatrix,(T$4+1),FALSE)*$E980</f>
        <v>0</v>
      </c>
      <c r="U974" s="5">
        <f>VLOOKUP(CONCATENATE($F974," ",$G974),AllocFactorMatrix,(U$4+1),FALSE)*$E980</f>
        <v>0</v>
      </c>
      <c r="V974" s="5">
        <f>VLOOKUP(CONCATENATE($F974," ",$G974),AllocFactorMatrix,(V$4+1),FALSE)*$E980</f>
        <v>0</v>
      </c>
      <c r="W974" s="5">
        <f>VLOOKUP(CONCATENATE($F974," ",$G974),AllocFactorMatrix,(W$4+1),FALSE)*$E980</f>
        <v>0</v>
      </c>
      <c r="X974" s="5">
        <f t="shared" ref="X974:X980" si="546">SUBTOTAL(9,T974:W974)</f>
        <v>0</v>
      </c>
      <c r="Y974" s="5">
        <f>VLOOKUP(CONCATENATE($F974," ",$G974),AllocFactorMatrix,(Y$4+1),FALSE)*$E980</f>
        <v>0</v>
      </c>
      <c r="Z974" s="5">
        <f>VLOOKUP(CONCATENATE($F974," ",$G974),AllocFactorMatrix,(Z$4+1),FALSE)*$E980</f>
        <v>0</v>
      </c>
      <c r="AA974" s="5">
        <f t="shared" si="531"/>
        <v>0</v>
      </c>
      <c r="AB974" s="5">
        <f>VLOOKUP(CONCATENATE($F974," ",$G974),AllocFactorMatrix,(AB$4+1),FALSE)*$E980</f>
        <v>0</v>
      </c>
      <c r="AC974" s="5">
        <f>VLOOKUP(CONCATENATE($F974," ",$G974),AllocFactorMatrix,(AC$4+1),FALSE)*$E980</f>
        <v>0</v>
      </c>
      <c r="AD974" s="5">
        <f>VLOOKUP(CONCATENATE($F974," ",$G974),AllocFactorMatrix,(AD$4+1),FALSE)*$E980</f>
        <v>0</v>
      </c>
    </row>
    <row r="975" spans="1:30" hidden="1" outlineLevel="1">
      <c r="E975" s="51"/>
      <c r="F975" s="52" t="str">
        <f>F980</f>
        <v>RB_GUP_EPIS_D</v>
      </c>
      <c r="G975" s="55" t="str">
        <f>$G$10</f>
        <v>SUBTRAN</v>
      </c>
      <c r="H975" s="4">
        <f t="shared" si="529"/>
        <v>0</v>
      </c>
      <c r="I975" s="5">
        <f>VLOOKUP(CONCATENATE($F975," ",$G975),AllocFactorMatrix,(I$4+1),FALSE)*$E980</f>
        <v>0</v>
      </c>
      <c r="J975" s="5">
        <f>VLOOKUP(CONCATENATE($F975," ",$G975),AllocFactorMatrix,(J$4+1),FALSE)*$E980</f>
        <v>0</v>
      </c>
      <c r="K975" s="5">
        <f>VLOOKUP(CONCATENATE($F975," ",$G975),AllocFactorMatrix,(K$4+1),FALSE)*$E980</f>
        <v>0</v>
      </c>
      <c r="L975" s="5">
        <f>VLOOKUP(CONCATENATE($F975," ",$G975),AllocFactorMatrix,(L$4+1),FALSE)*$E980</f>
        <v>0</v>
      </c>
      <c r="M975" s="5">
        <f>VLOOKUP(CONCATENATE($F975," ",$G975),AllocFactorMatrix,(M$4+1),FALSE)*$E980</f>
        <v>0</v>
      </c>
      <c r="N975" s="5">
        <f t="shared" si="530"/>
        <v>0</v>
      </c>
      <c r="O975" s="5">
        <f>VLOOKUP(CONCATENATE($F975," ",$G975),AllocFactorMatrix,(O$4+1),FALSE)*$E980</f>
        <v>0</v>
      </c>
      <c r="P975" s="5">
        <f>VLOOKUP(CONCATENATE($F975," ",$G975),AllocFactorMatrix,(P$4+1),FALSE)*$E980</f>
        <v>0</v>
      </c>
      <c r="Q975" s="5">
        <f>VLOOKUP(CONCATENATE($F975," ",$G975),AllocFactorMatrix,(Q$4+1),FALSE)*$E980</f>
        <v>0</v>
      </c>
      <c r="R975" s="5">
        <f>VLOOKUP(CONCATENATE($F975," ",$G975),AllocFactorMatrix,(R$4+1),FALSE)*$E980</f>
        <v>0</v>
      </c>
      <c r="S975" s="5">
        <f t="shared" si="532"/>
        <v>0</v>
      </c>
      <c r="T975" s="5">
        <f>VLOOKUP(CONCATENATE($F975," ",$G975),AllocFactorMatrix,(T$4+1),FALSE)*$E980</f>
        <v>0</v>
      </c>
      <c r="U975" s="5">
        <f>VLOOKUP(CONCATENATE($F975," ",$G975),AllocFactorMatrix,(U$4+1),FALSE)*$E980</f>
        <v>0</v>
      </c>
      <c r="V975" s="5">
        <f>VLOOKUP(CONCATENATE($F975," ",$G975),AllocFactorMatrix,(V$4+1),FALSE)*$E980</f>
        <v>0</v>
      </c>
      <c r="W975" s="5">
        <f>VLOOKUP(CONCATENATE($F975," ",$G975),AllocFactorMatrix,(W$4+1),FALSE)*$E980</f>
        <v>0</v>
      </c>
      <c r="X975" s="5">
        <f t="shared" si="546"/>
        <v>0</v>
      </c>
      <c r="Y975" s="5">
        <f>VLOOKUP(CONCATENATE($F975," ",$G975),AllocFactorMatrix,(Y$4+1),FALSE)*$E980</f>
        <v>0</v>
      </c>
      <c r="Z975" s="5">
        <f>VLOOKUP(CONCATENATE($F975," ",$G975),AllocFactorMatrix,(Z$4+1),FALSE)*$E980</f>
        <v>0</v>
      </c>
      <c r="AA975" s="5">
        <f t="shared" si="531"/>
        <v>0</v>
      </c>
      <c r="AB975" s="5">
        <f>VLOOKUP(CONCATENATE($F975," ",$G975),AllocFactorMatrix,(AB$4+1),FALSE)*$E980</f>
        <v>0</v>
      </c>
      <c r="AC975" s="5">
        <f>VLOOKUP(CONCATENATE($F975," ",$G975),AllocFactorMatrix,(AC$4+1),FALSE)*$E980</f>
        <v>0</v>
      </c>
      <c r="AD975" s="5">
        <f>VLOOKUP(CONCATENATE($F975," ",$G975),AllocFactorMatrix,(AD$4+1),FALSE)*$E980</f>
        <v>0</v>
      </c>
    </row>
    <row r="976" spans="1:30" hidden="1" outlineLevel="1">
      <c r="E976" s="51"/>
      <c r="F976" s="52" t="str">
        <f>F980</f>
        <v>RB_GUP_EPIS_D</v>
      </c>
      <c r="G976" s="55" t="str">
        <f>$G$11</f>
        <v>DISTPRI</v>
      </c>
      <c r="H976" s="4">
        <f t="shared" si="529"/>
        <v>540509.7841819434</v>
      </c>
      <c r="I976" s="5">
        <f>VLOOKUP(CONCATENATE($F976," ",$G976),AllocFactorMatrix,(I$4+1),FALSE)*$E980</f>
        <v>361245.74179613777</v>
      </c>
      <c r="J976" s="5">
        <f>VLOOKUP(CONCATENATE($F976," ",$G976),AllocFactorMatrix,(J$4+1),FALSE)*$E980</f>
        <v>17028.181222917068</v>
      </c>
      <c r="K976" s="5">
        <f>VLOOKUP(CONCATENATE($F976," ",$G976),AllocFactorMatrix,(K$4+1),FALSE)*$E980</f>
        <v>61830.371097131872</v>
      </c>
      <c r="L976" s="5">
        <f>VLOOKUP(CONCATENATE($F976," ",$G976),AllocFactorMatrix,(L$4+1),FALSE)*$E980</f>
        <v>1910.8801971287583</v>
      </c>
      <c r="M976" s="5">
        <f>VLOOKUP(CONCATENATE($F976," ",$G976),AllocFactorMatrix,(M$4+1),FALSE)*$E980</f>
        <v>0</v>
      </c>
      <c r="N976" s="5">
        <f t="shared" si="530"/>
        <v>63741.251294260634</v>
      </c>
      <c r="O976" s="5">
        <f>VLOOKUP(CONCATENATE($F976," ",$G976),AllocFactorMatrix,(O$4+1),FALSE)*$E980</f>
        <v>46361.971298031807</v>
      </c>
      <c r="P976" s="5">
        <f>VLOOKUP(CONCATENATE($F976," ",$G976),AllocFactorMatrix,(P$4+1),FALSE)*$E980</f>
        <v>8634.920274141723</v>
      </c>
      <c r="Q976" s="5">
        <f>VLOOKUP(CONCATENATE($F976," ",$G976),AllocFactorMatrix,(Q$4+1),FALSE)*$E980</f>
        <v>0</v>
      </c>
      <c r="R976" s="5">
        <f>VLOOKUP(CONCATENATE($F976," ",$G976),AllocFactorMatrix,(R$4+1),FALSE)*$E980</f>
        <v>0</v>
      </c>
      <c r="S976" s="5">
        <f t="shared" si="532"/>
        <v>54996.891572173532</v>
      </c>
      <c r="T976" s="5">
        <f>VLOOKUP(CONCATENATE($F976," ",$G976),AllocFactorMatrix,(T$4+1),FALSE)*$E980</f>
        <v>1652.7757060637521</v>
      </c>
      <c r="U976" s="5">
        <f>VLOOKUP(CONCATENATE($F976," ",$G976),AllocFactorMatrix,(U$4+1),FALSE)*$E980</f>
        <v>26655.532161744613</v>
      </c>
      <c r="V976" s="5">
        <f>VLOOKUP(CONCATENATE($F976," ",$G976),AllocFactorMatrix,(V$4+1),FALSE)*$E980</f>
        <v>0</v>
      </c>
      <c r="W976" s="5">
        <f>VLOOKUP(CONCATENATE($F976," ",$G976),AllocFactorMatrix,(W$4+1),FALSE)*$E980</f>
        <v>0</v>
      </c>
      <c r="X976" s="5">
        <f t="shared" si="546"/>
        <v>28308.307867808366</v>
      </c>
      <c r="Y976" s="5">
        <f>VLOOKUP(CONCATENATE($F976," ",$G976),AllocFactorMatrix,(Y$4+1),FALSE)*$E980</f>
        <v>13980.264939261746</v>
      </c>
      <c r="Z976" s="5">
        <f>VLOOKUP(CONCATENATE($F976," ",$G976),AllocFactorMatrix,(Z$4+1),FALSE)*$E980</f>
        <v>233.24554511168884</v>
      </c>
      <c r="AA976" s="5">
        <f t="shared" si="531"/>
        <v>14213.510484373435</v>
      </c>
      <c r="AB976" s="5">
        <f>VLOOKUP(CONCATENATE($F976," ",$G976),AllocFactorMatrix,(AB$4+1),FALSE)*$E980</f>
        <v>188.96797365344804</v>
      </c>
      <c r="AC976" s="5">
        <f>VLOOKUP(CONCATENATE($F976," ",$G976),AllocFactorMatrix,(AC$4+1),FALSE)*$E980</f>
        <v>647.37802449669755</v>
      </c>
      <c r="AD976" s="5">
        <f>VLOOKUP(CONCATENATE($F976," ",$G976),AllocFactorMatrix,(AD$4+1),FALSE)*$E980</f>
        <v>139.55394612257547</v>
      </c>
    </row>
    <row r="977" spans="1:30" hidden="1" outlineLevel="1">
      <c r="E977" s="51"/>
      <c r="F977" s="52" t="str">
        <f>F980</f>
        <v>RB_GUP_EPIS_D</v>
      </c>
      <c r="G977" s="55" t="str">
        <f>$G$12</f>
        <v>DISTSEC</v>
      </c>
      <c r="H977" s="4">
        <f t="shared" si="529"/>
        <v>279896.27964477352</v>
      </c>
      <c r="I977" s="5">
        <f>VLOOKUP(CONCATENATE($F977," ",$G977),AllocFactorMatrix,(I$4+1),FALSE)*$E980</f>
        <v>209278.85458889956</v>
      </c>
      <c r="J977" s="5">
        <f>VLOOKUP(CONCATENATE($F977," ",$G977),AllocFactorMatrix,(J$4+1),FALSE)*$E980</f>
        <v>10089.40027886272</v>
      </c>
      <c r="K977" s="5">
        <f>VLOOKUP(CONCATENATE($F977," ",$G977),AllocFactorMatrix,(K$4+1),FALSE)*$E980</f>
        <v>30443.925272051711</v>
      </c>
      <c r="L977" s="5">
        <f>VLOOKUP(CONCATENATE($F977," ",$G977),AllocFactorMatrix,(L$4+1),FALSE)*$E980</f>
        <v>0</v>
      </c>
      <c r="M977" s="5">
        <f>VLOOKUP(CONCATENATE($F977," ",$G977),AllocFactorMatrix,(M$4+1),FALSE)*$E980</f>
        <v>0</v>
      </c>
      <c r="N977" s="5">
        <f t="shared" si="530"/>
        <v>30443.925272051711</v>
      </c>
      <c r="O977" s="5">
        <f>VLOOKUP(CONCATENATE($F977," ",$G977),AllocFactorMatrix,(O$4+1),FALSE)*$E980</f>
        <v>19398.987678355286</v>
      </c>
      <c r="P977" s="5">
        <f>VLOOKUP(CONCATENATE($F977," ",$G977),AllocFactorMatrix,(P$4+1),FALSE)*$E980</f>
        <v>0</v>
      </c>
      <c r="Q977" s="5">
        <f>VLOOKUP(CONCATENATE($F977," ",$G977),AllocFactorMatrix,(Q$4+1),FALSE)*$E980</f>
        <v>0</v>
      </c>
      <c r="R977" s="5">
        <f>VLOOKUP(CONCATENATE($F977," ",$G977),AllocFactorMatrix,(R$4+1),FALSE)*$E980</f>
        <v>0</v>
      </c>
      <c r="S977" s="5">
        <f t="shared" si="532"/>
        <v>19398.987678355286</v>
      </c>
      <c r="T977" s="5">
        <f>VLOOKUP(CONCATENATE($F977," ",$G977),AllocFactorMatrix,(T$4+1),FALSE)*$E980</f>
        <v>524.50793033808463</v>
      </c>
      <c r="U977" s="5">
        <f>VLOOKUP(CONCATENATE($F977," ",$G977),AllocFactorMatrix,(U$4+1),FALSE)*$E980</f>
        <v>0</v>
      </c>
      <c r="V977" s="5">
        <f>VLOOKUP(CONCATENATE($F977," ",$G977),AllocFactorMatrix,(V$4+1),FALSE)*$E980</f>
        <v>0</v>
      </c>
      <c r="W977" s="5">
        <f>VLOOKUP(CONCATENATE($F977," ",$G977),AllocFactorMatrix,(W$4+1),FALSE)*$E980</f>
        <v>0</v>
      </c>
      <c r="X977" s="5">
        <f t="shared" si="546"/>
        <v>524.50793033808463</v>
      </c>
      <c r="Y977" s="5">
        <f>VLOOKUP(CONCATENATE($F977," ",$G977),AllocFactorMatrix,(Y$4+1),FALSE)*$E980</f>
        <v>7155.2020130294877</v>
      </c>
      <c r="Z977" s="5">
        <f>VLOOKUP(CONCATENATE($F977," ",$G977),AllocFactorMatrix,(Z$4+1),FALSE)*$E980</f>
        <v>0</v>
      </c>
      <c r="AA977" s="5">
        <f t="shared" si="531"/>
        <v>7155.2020130294877</v>
      </c>
      <c r="AB977" s="5">
        <f>VLOOKUP(CONCATENATE($F977," ",$G977),AllocFactorMatrix,(AB$4+1),FALSE)*$E980</f>
        <v>74.249761463467507</v>
      </c>
      <c r="AC977" s="5">
        <f>VLOOKUP(CONCATENATE($F977," ",$G977),AllocFactorMatrix,(AC$4+1),FALSE)*$E980</f>
        <v>2521.064977690351</v>
      </c>
      <c r="AD977" s="5">
        <f>VLOOKUP(CONCATENATE($F977," ",$G977),AllocFactorMatrix,(AD$4+1),FALSE)*$E980</f>
        <v>410.08714408284362</v>
      </c>
    </row>
    <row r="978" spans="1:30" hidden="1" outlineLevel="1">
      <c r="E978" s="51"/>
      <c r="F978" s="52" t="str">
        <f>F980</f>
        <v>RB_GUP_EPIS_D</v>
      </c>
      <c r="G978" s="55" t="str">
        <f>$G$13</f>
        <v>ENERGY</v>
      </c>
      <c r="H978" s="4">
        <f t="shared" si="529"/>
        <v>0</v>
      </c>
      <c r="I978" s="5">
        <f>VLOOKUP(CONCATENATE($F978," ",$G978),AllocFactorMatrix,(I$4+1),FALSE)*$E980</f>
        <v>0</v>
      </c>
      <c r="J978" s="5">
        <f>VLOOKUP(CONCATENATE($F978," ",$G978),AllocFactorMatrix,(J$4+1),FALSE)*$E980</f>
        <v>0</v>
      </c>
      <c r="K978" s="5">
        <f>VLOOKUP(CONCATENATE($F978," ",$G978),AllocFactorMatrix,(K$4+1),FALSE)*$E980</f>
        <v>0</v>
      </c>
      <c r="L978" s="5">
        <f>VLOOKUP(CONCATENATE($F978," ",$G978),AllocFactorMatrix,(L$4+1),FALSE)*$E980</f>
        <v>0</v>
      </c>
      <c r="M978" s="5">
        <f>VLOOKUP(CONCATENATE($F978," ",$G978),AllocFactorMatrix,(M$4+1),FALSE)*$E980</f>
        <v>0</v>
      </c>
      <c r="N978" s="5">
        <f t="shared" si="530"/>
        <v>0</v>
      </c>
      <c r="O978" s="5">
        <f>VLOOKUP(CONCATENATE($F978," ",$G978),AllocFactorMatrix,(O$4+1),FALSE)*$E980</f>
        <v>0</v>
      </c>
      <c r="P978" s="5">
        <f>VLOOKUP(CONCATENATE($F978," ",$G978),AllocFactorMatrix,(P$4+1),FALSE)*$E980</f>
        <v>0</v>
      </c>
      <c r="Q978" s="5">
        <f>VLOOKUP(CONCATENATE($F978," ",$G978),AllocFactorMatrix,(Q$4+1),FALSE)*$E980</f>
        <v>0</v>
      </c>
      <c r="R978" s="5">
        <f>VLOOKUP(CONCATENATE($F978," ",$G978),AllocFactorMatrix,(R$4+1),FALSE)*$E980</f>
        <v>0</v>
      </c>
      <c r="S978" s="5">
        <f t="shared" si="532"/>
        <v>0</v>
      </c>
      <c r="T978" s="5">
        <f>VLOOKUP(CONCATENATE($F978," ",$G978),AllocFactorMatrix,(T$4+1),FALSE)*$E980</f>
        <v>0</v>
      </c>
      <c r="U978" s="5">
        <f>VLOOKUP(CONCATENATE($F978," ",$G978),AllocFactorMatrix,(U$4+1),FALSE)*$E980</f>
        <v>0</v>
      </c>
      <c r="V978" s="5">
        <f>VLOOKUP(CONCATENATE($F978," ",$G978),AllocFactorMatrix,(V$4+1),FALSE)*$E980</f>
        <v>0</v>
      </c>
      <c r="W978" s="5">
        <f>VLOOKUP(CONCATENATE($F978," ",$G978),AllocFactorMatrix,(W$4+1),FALSE)*$E980</f>
        <v>0</v>
      </c>
      <c r="X978" s="5">
        <f t="shared" si="546"/>
        <v>0</v>
      </c>
      <c r="Y978" s="5">
        <f>VLOOKUP(CONCATENATE($F978," ",$G978),AllocFactorMatrix,(Y$4+1),FALSE)*$E980</f>
        <v>0</v>
      </c>
      <c r="Z978" s="5">
        <f>VLOOKUP(CONCATENATE($F978," ",$G978),AllocFactorMatrix,(Z$4+1),FALSE)*$E980</f>
        <v>0</v>
      </c>
      <c r="AA978" s="5">
        <f t="shared" si="531"/>
        <v>0</v>
      </c>
      <c r="AB978" s="5">
        <f>VLOOKUP(CONCATENATE($F978," ",$G978),AllocFactorMatrix,(AB$4+1),FALSE)*$E980</f>
        <v>0</v>
      </c>
      <c r="AC978" s="5">
        <f>VLOOKUP(CONCATENATE($F978," ",$G978),AllocFactorMatrix,(AC$4+1),FALSE)*$E980</f>
        <v>0</v>
      </c>
      <c r="AD978" s="5">
        <f>VLOOKUP(CONCATENATE($F978," ",$G978),AllocFactorMatrix,(AD$4+1),FALSE)*$E980</f>
        <v>0</v>
      </c>
    </row>
    <row r="979" spans="1:30" hidden="1" outlineLevel="1">
      <c r="E979" s="51"/>
      <c r="F979" s="52" t="str">
        <f>F980</f>
        <v>RB_GUP_EPIS_D</v>
      </c>
      <c r="G979" s="55" t="str">
        <f>$G$14</f>
        <v>CUSTOMER</v>
      </c>
      <c r="H979" s="4">
        <f t="shared" si="529"/>
        <v>131516.93617328277</v>
      </c>
      <c r="I979" s="5">
        <f>VLOOKUP(CONCATENATE($F979," ",$G979),AllocFactorMatrix,(I$4+1),FALSE)*$E980</f>
        <v>59860.896722431607</v>
      </c>
      <c r="J979" s="5">
        <f>VLOOKUP(CONCATENATE($F979," ",$G979),AllocFactorMatrix,(J$4+1),FALSE)*$E980</f>
        <v>16114.20012655674</v>
      </c>
      <c r="K979" s="5">
        <f>VLOOKUP(CONCATENATE($F979," ",$G979),AllocFactorMatrix,(K$4+1),FALSE)*$E980</f>
        <v>4571.0464895721288</v>
      </c>
      <c r="L979" s="5">
        <f>VLOOKUP(CONCATENATE($F979," ",$G979),AllocFactorMatrix,(L$4+1),FALSE)*$E980</f>
        <v>1511.9447267007406</v>
      </c>
      <c r="M979" s="5">
        <f>VLOOKUP(CONCATENATE($F979," ",$G979),AllocFactorMatrix,(M$4+1),FALSE)*$E980</f>
        <v>245.58833786989848</v>
      </c>
      <c r="N979" s="5">
        <f t="shared" si="530"/>
        <v>6328.5795541427678</v>
      </c>
      <c r="O979" s="5">
        <f>VLOOKUP(CONCATENATE($F979," ",$G979),AllocFactorMatrix,(O$4+1),FALSE)*$E980</f>
        <v>1319.9487521046292</v>
      </c>
      <c r="P979" s="5">
        <f>VLOOKUP(CONCATENATE($F979," ",$G979),AllocFactorMatrix,(P$4+1),FALSE)*$E980</f>
        <v>392.56945419768653</v>
      </c>
      <c r="Q979" s="5">
        <f>VLOOKUP(CONCATENATE($F979," ",$G979),AllocFactorMatrix,(Q$4+1),FALSE)*$E980</f>
        <v>855.66602575057971</v>
      </c>
      <c r="R979" s="5">
        <f>VLOOKUP(CONCATENATE($F979," ",$G979),AllocFactorMatrix,(R$4+1),FALSE)*$E980</f>
        <v>150.3865305238553</v>
      </c>
      <c r="S979" s="5">
        <f t="shared" si="532"/>
        <v>2718.5707625767509</v>
      </c>
      <c r="T979" s="5">
        <f>VLOOKUP(CONCATENATE($F979," ",$G979),AllocFactorMatrix,(T$4+1),FALSE)*$E980</f>
        <v>9.0816081094975321</v>
      </c>
      <c r="U979" s="5">
        <f>VLOOKUP(CONCATENATE($F979," ",$G979),AllocFactorMatrix,(U$4+1),FALSE)*$E980</f>
        <v>232.88021603695023</v>
      </c>
      <c r="V979" s="5">
        <f>VLOOKUP(CONCATENATE($F979," ",$G979),AllocFactorMatrix,(V$4+1),FALSE)*$E980</f>
        <v>1258.331520569189</v>
      </c>
      <c r="W979" s="5">
        <f>VLOOKUP(CONCATENATE($F979," ",$G979),AllocFactorMatrix,(W$4+1),FALSE)*$E980</f>
        <v>225.58025810104172</v>
      </c>
      <c r="X979" s="5">
        <f t="shared" si="546"/>
        <v>1725.8736028166784</v>
      </c>
      <c r="Y979" s="5">
        <f>VLOOKUP(CONCATENATE($F979," ",$G979),AllocFactorMatrix,(Y$4+1),FALSE)*$E980</f>
        <v>365.53172135809371</v>
      </c>
      <c r="Z979" s="5">
        <f>VLOOKUP(CONCATENATE($F979," ",$G979),AllocFactorMatrix,(Z$4+1),FALSE)*$E980</f>
        <v>6.6536412041542183</v>
      </c>
      <c r="AA979" s="5">
        <f t="shared" si="531"/>
        <v>372.18536256224792</v>
      </c>
      <c r="AB979" s="5">
        <f>VLOOKUP(CONCATENATE($F979," ",$G979),AllocFactorMatrix,(AB$4+1),FALSE)*$E980</f>
        <v>6.7453598564147992</v>
      </c>
      <c r="AC979" s="5">
        <f>VLOOKUP(CONCATENATE($F979," ",$G979),AllocFactorMatrix,(AC$4+1),FALSE)*$E980</f>
        <v>39619.118500854638</v>
      </c>
      <c r="AD979" s="5">
        <f>VLOOKUP(CONCATENATE($F979," ",$G979),AllocFactorMatrix,(AD$4+1),FALSE)*$E980</f>
        <v>4770.7661814849243</v>
      </c>
    </row>
    <row r="980" spans="1:30" collapsed="1">
      <c r="D980" s="1" t="s">
        <v>558</v>
      </c>
      <c r="E980" s="96">
        <f>832555+2281+117087</f>
        <v>951923</v>
      </c>
      <c r="F980" s="10" t="s">
        <v>66</v>
      </c>
      <c r="G980" s="55" t="str">
        <f>$G$15</f>
        <v>TOTAL</v>
      </c>
      <c r="H980" s="4">
        <f t="shared" si="529"/>
        <v>951922.99999999953</v>
      </c>
      <c r="I980" s="5">
        <f>VLOOKUP(CONCATENATE($F980," ",$G980),AllocFactorMatrix,(I$4+1),FALSE)*$E980</f>
        <v>630385.49310746894</v>
      </c>
      <c r="J980" s="5">
        <f>VLOOKUP(CONCATENATE($F980," ",$G980),AllocFactorMatrix,(J$4+1),FALSE)*$E980</f>
        <v>43231.781628336525</v>
      </c>
      <c r="K980" s="5">
        <f>VLOOKUP(CONCATENATE($F980," ",$G980),AllocFactorMatrix,(K$4+1),FALSE)*$E980</f>
        <v>96845.342858755714</v>
      </c>
      <c r="L980" s="5">
        <f>VLOOKUP(CONCATENATE($F980," ",$G980),AllocFactorMatrix,(L$4+1),FALSE)*$E980</f>
        <v>3422.8249238294989</v>
      </c>
      <c r="M980" s="5">
        <f>VLOOKUP(CONCATENATE($F980," ",$G980),AllocFactorMatrix,(M$4+1),FALSE)*$E980</f>
        <v>245.58833786989848</v>
      </c>
      <c r="N980" s="5">
        <f t="shared" si="530"/>
        <v>100513.7561204551</v>
      </c>
      <c r="O980" s="5">
        <f>VLOOKUP(CONCATENATE($F980," ",$G980),AllocFactorMatrix,(O$4+1),FALSE)*$E980</f>
        <v>67080.907728491729</v>
      </c>
      <c r="P980" s="5">
        <f>VLOOKUP(CONCATENATE($F980," ",$G980),AllocFactorMatrix,(P$4+1),FALSE)*$E980</f>
        <v>9027.4897283394093</v>
      </c>
      <c r="Q980" s="5">
        <f>VLOOKUP(CONCATENATE($F980," ",$G980),AllocFactorMatrix,(Q$4+1),FALSE)*$E980</f>
        <v>855.66602575057971</v>
      </c>
      <c r="R980" s="5">
        <f>VLOOKUP(CONCATENATE($F980," ",$G980),AllocFactorMatrix,(R$4+1),FALSE)*$E980</f>
        <v>150.3865305238553</v>
      </c>
      <c r="S980" s="5">
        <f t="shared" si="532"/>
        <v>77114.450013105583</v>
      </c>
      <c r="T980" s="5">
        <f>VLOOKUP(CONCATENATE($F980," ",$G980),AllocFactorMatrix,(T$4+1),FALSE)*$E980</f>
        <v>2186.3652445113344</v>
      </c>
      <c r="U980" s="5">
        <f>VLOOKUP(CONCATENATE($F980," ",$G980),AllocFactorMatrix,(U$4+1),FALSE)*$E980</f>
        <v>26888.412377781562</v>
      </c>
      <c r="V980" s="5">
        <f>VLOOKUP(CONCATENATE($F980," ",$G980),AllocFactorMatrix,(V$4+1),FALSE)*$E980</f>
        <v>1258.331520569189</v>
      </c>
      <c r="W980" s="5">
        <f>VLOOKUP(CONCATENATE($F980," ",$G980),AllocFactorMatrix,(W$4+1),FALSE)*$E980</f>
        <v>225.58025810104172</v>
      </c>
      <c r="X980" s="5">
        <f t="shared" si="546"/>
        <v>30558.689400963129</v>
      </c>
      <c r="Y980" s="5">
        <f>VLOOKUP(CONCATENATE($F980," ",$G980),AllocFactorMatrix,(Y$4+1),FALSE)*$E980</f>
        <v>21500.998673649327</v>
      </c>
      <c r="Z980" s="5">
        <f>VLOOKUP(CONCATENATE($F980," ",$G980),AllocFactorMatrix,(Z$4+1),FALSE)*$E980</f>
        <v>239.89918631584305</v>
      </c>
      <c r="AA980" s="5">
        <f t="shared" si="531"/>
        <v>21740.897859965171</v>
      </c>
      <c r="AB980" s="5">
        <f>VLOOKUP(CONCATENATE($F980," ",$G980),AllocFactorMatrix,(AB$4+1),FALSE)*$E980</f>
        <v>269.96309497333033</v>
      </c>
      <c r="AC980" s="5">
        <f>VLOOKUP(CONCATENATE($F980," ",$G980),AllocFactorMatrix,(AC$4+1),FALSE)*$E980</f>
        <v>42787.561503041688</v>
      </c>
      <c r="AD980" s="5">
        <f>VLOOKUP(CONCATENATE($F980," ",$G980),AllocFactorMatrix,(AD$4+1),FALSE)*$E980</f>
        <v>5320.4072716903438</v>
      </c>
    </row>
    <row r="981" spans="1:30" s="51" customFormat="1" hidden="1" outlineLevel="1">
      <c r="A981" s="56"/>
      <c r="B981" s="111"/>
      <c r="C981" s="55"/>
      <c r="F981" s="52" t="str">
        <f>F988</f>
        <v>PROD_ENERGY</v>
      </c>
      <c r="G981" s="55" t="str">
        <f>$G$8</f>
        <v>PRODUCTION</v>
      </c>
      <c r="H981" s="53">
        <f t="shared" ref="H981:H996" si="547">SUBTOTAL(9,I981:AD981)</f>
        <v>0</v>
      </c>
      <c r="I981" s="54">
        <f>VLOOKUP(CONCATENATE($F981," ",$G981),AllocFactorMatrix,(I$4+1),FALSE)*$E988</f>
        <v>0</v>
      </c>
      <c r="J981" s="54">
        <f>VLOOKUP(CONCATENATE($F981," ",$G981),AllocFactorMatrix,(J$4+1),FALSE)*$E988</f>
        <v>0</v>
      </c>
      <c r="K981" s="54">
        <f>VLOOKUP(CONCATENATE($F981," ",$G981),AllocFactorMatrix,(K$4+1),FALSE)*$E988</f>
        <v>0</v>
      </c>
      <c r="L981" s="54">
        <f>VLOOKUP(CONCATENATE($F981," ",$G981),AllocFactorMatrix,(L$4+1),FALSE)*$E988</f>
        <v>0</v>
      </c>
      <c r="M981" s="54">
        <f>VLOOKUP(CONCATENATE($F981," ",$G981),AllocFactorMatrix,(M$4+1),FALSE)*$E988</f>
        <v>0</v>
      </c>
      <c r="N981" s="54">
        <f t="shared" ref="N981:N996" si="548">SUBTOTAL(9,K981:M981)</f>
        <v>0</v>
      </c>
      <c r="O981" s="54">
        <f>VLOOKUP(CONCATENATE($F981," ",$G981),AllocFactorMatrix,(O$4+1),FALSE)*$E988</f>
        <v>0</v>
      </c>
      <c r="P981" s="54">
        <f>VLOOKUP(CONCATENATE($F981," ",$G981),AllocFactorMatrix,(P$4+1),FALSE)*$E988</f>
        <v>0</v>
      </c>
      <c r="Q981" s="54">
        <f>VLOOKUP(CONCATENATE($F981," ",$G981),AllocFactorMatrix,(Q$4+1),FALSE)*$E988</f>
        <v>0</v>
      </c>
      <c r="R981" s="54">
        <f>VLOOKUP(CONCATENATE($F981," ",$G981),AllocFactorMatrix,(R$4+1),FALSE)*$E988</f>
        <v>0</v>
      </c>
      <c r="S981" s="54">
        <f t="shared" ref="S981:S996" si="549">SUBTOTAL(9,O981:R981)</f>
        <v>0</v>
      </c>
      <c r="T981" s="54">
        <f>VLOOKUP(CONCATENATE($F981," ",$G981),AllocFactorMatrix,(T$4+1),FALSE)*$E988</f>
        <v>0</v>
      </c>
      <c r="U981" s="54">
        <f>VLOOKUP(CONCATENATE($F981," ",$G981),AllocFactorMatrix,(U$4+1),FALSE)*$E988</f>
        <v>0</v>
      </c>
      <c r="V981" s="54">
        <f>VLOOKUP(CONCATENATE($F981," ",$G981),AllocFactorMatrix,(V$4+1),FALSE)*$E988</f>
        <v>0</v>
      </c>
      <c r="W981" s="54">
        <f>VLOOKUP(CONCATENATE($F981," ",$G981),AllocFactorMatrix,(W$4+1),FALSE)*$E988</f>
        <v>0</v>
      </c>
      <c r="X981" s="54">
        <f>SUBTOTAL(9,T981:W981)</f>
        <v>0</v>
      </c>
      <c r="Y981" s="54">
        <f>VLOOKUP(CONCATENATE($F981," ",$G981),AllocFactorMatrix,(Y$4+1),FALSE)*$E988</f>
        <v>0</v>
      </c>
      <c r="Z981" s="54">
        <f>VLOOKUP(CONCATENATE($F981," ",$G981),AllocFactorMatrix,(Z$4+1),FALSE)*$E988</f>
        <v>0</v>
      </c>
      <c r="AA981" s="54">
        <f t="shared" ref="AA981:AA996" si="550">SUBTOTAL(9,Y981:Z981)</f>
        <v>0</v>
      </c>
      <c r="AB981" s="54">
        <f>VLOOKUP(CONCATENATE($F981," ",$G981),AllocFactorMatrix,(AB$4+1),FALSE)*$E988</f>
        <v>0</v>
      </c>
      <c r="AC981" s="54">
        <f>VLOOKUP(CONCATENATE($F981," ",$G981),AllocFactorMatrix,(AC$4+1),FALSE)*$E988</f>
        <v>0</v>
      </c>
      <c r="AD981" s="54">
        <f>VLOOKUP(CONCATENATE($F981," ",$G981),AllocFactorMatrix,(AD$4+1),FALSE)*$E988</f>
        <v>0</v>
      </c>
    </row>
    <row r="982" spans="1:30" s="51" customFormat="1" hidden="1" outlineLevel="1">
      <c r="A982" s="56"/>
      <c r="B982" s="111"/>
      <c r="C982" s="55"/>
      <c r="F982" s="52" t="str">
        <f>F988</f>
        <v>PROD_ENERGY</v>
      </c>
      <c r="G982" s="55" t="str">
        <f>$G$9</f>
        <v>BULKTRAN</v>
      </c>
      <c r="H982" s="53">
        <f t="shared" si="547"/>
        <v>0</v>
      </c>
      <c r="I982" s="54">
        <f>VLOOKUP(CONCATENATE($F982," ",$G982),AllocFactorMatrix,(I$4+1),FALSE)*$E988</f>
        <v>0</v>
      </c>
      <c r="J982" s="54">
        <f>VLOOKUP(CONCATENATE($F982," ",$G982),AllocFactorMatrix,(J$4+1),FALSE)*$E988</f>
        <v>0</v>
      </c>
      <c r="K982" s="54">
        <f>VLOOKUP(CONCATENATE($F982," ",$G982),AllocFactorMatrix,(K$4+1),FALSE)*$E988</f>
        <v>0</v>
      </c>
      <c r="L982" s="54">
        <f>VLOOKUP(CONCATENATE($F982," ",$G982),AllocFactorMatrix,(L$4+1),FALSE)*$E988</f>
        <v>0</v>
      </c>
      <c r="M982" s="54">
        <f>VLOOKUP(CONCATENATE($F982," ",$G982),AllocFactorMatrix,(M$4+1),FALSE)*$E988</f>
        <v>0</v>
      </c>
      <c r="N982" s="54">
        <f t="shared" si="548"/>
        <v>0</v>
      </c>
      <c r="O982" s="54">
        <f>VLOOKUP(CONCATENATE($F982," ",$G982),AllocFactorMatrix,(O$4+1),FALSE)*$E988</f>
        <v>0</v>
      </c>
      <c r="P982" s="54">
        <f>VLOOKUP(CONCATENATE($F982," ",$G982),AllocFactorMatrix,(P$4+1),FALSE)*$E988</f>
        <v>0</v>
      </c>
      <c r="Q982" s="54">
        <f>VLOOKUP(CONCATENATE($F982," ",$G982),AllocFactorMatrix,(Q$4+1),FALSE)*$E988</f>
        <v>0</v>
      </c>
      <c r="R982" s="54">
        <f>VLOOKUP(CONCATENATE($F982," ",$G982),AllocFactorMatrix,(R$4+1),FALSE)*$E988</f>
        <v>0</v>
      </c>
      <c r="S982" s="54">
        <f t="shared" si="549"/>
        <v>0</v>
      </c>
      <c r="T982" s="54">
        <f>VLOOKUP(CONCATENATE($F982," ",$G982),AllocFactorMatrix,(T$4+1),FALSE)*$E988</f>
        <v>0</v>
      </c>
      <c r="U982" s="54">
        <f>VLOOKUP(CONCATENATE($F982," ",$G982),AllocFactorMatrix,(U$4+1),FALSE)*$E988</f>
        <v>0</v>
      </c>
      <c r="V982" s="54">
        <f>VLOOKUP(CONCATENATE($F982," ",$G982),AllocFactorMatrix,(V$4+1),FALSE)*$E988</f>
        <v>0</v>
      </c>
      <c r="W982" s="54">
        <f>VLOOKUP(CONCATENATE($F982," ",$G982),AllocFactorMatrix,(W$4+1),FALSE)*$E988</f>
        <v>0</v>
      </c>
      <c r="X982" s="54">
        <f t="shared" ref="X982:X988" si="551">SUBTOTAL(9,T982:W982)</f>
        <v>0</v>
      </c>
      <c r="Y982" s="54">
        <f>VLOOKUP(CONCATENATE($F982," ",$G982),AllocFactorMatrix,(Y$4+1),FALSE)*$E988</f>
        <v>0</v>
      </c>
      <c r="Z982" s="54">
        <f>VLOOKUP(CONCATENATE($F982," ",$G982),AllocFactorMatrix,(Z$4+1),FALSE)*$E988</f>
        <v>0</v>
      </c>
      <c r="AA982" s="54">
        <f t="shared" si="550"/>
        <v>0</v>
      </c>
      <c r="AB982" s="54">
        <f>VLOOKUP(CONCATENATE($F982," ",$G982),AllocFactorMatrix,(AB$4+1),FALSE)*$E988</f>
        <v>0</v>
      </c>
      <c r="AC982" s="54">
        <f>VLOOKUP(CONCATENATE($F982," ",$G982),AllocFactorMatrix,(AC$4+1),FALSE)*$E988</f>
        <v>0</v>
      </c>
      <c r="AD982" s="54">
        <f>VLOOKUP(CONCATENATE($F982," ",$G982),AllocFactorMatrix,(AD$4+1),FALSE)*$E988</f>
        <v>0</v>
      </c>
    </row>
    <row r="983" spans="1:30" s="51" customFormat="1" hidden="1" outlineLevel="1">
      <c r="A983" s="56"/>
      <c r="B983" s="111"/>
      <c r="C983" s="55"/>
      <c r="F983" s="52" t="str">
        <f>F988</f>
        <v>PROD_ENERGY</v>
      </c>
      <c r="G983" s="55" t="str">
        <f>$G$10</f>
        <v>SUBTRAN</v>
      </c>
      <c r="H983" s="53">
        <f t="shared" si="547"/>
        <v>0</v>
      </c>
      <c r="I983" s="54">
        <f>VLOOKUP(CONCATENATE($F983," ",$G983),AllocFactorMatrix,(I$4+1),FALSE)*$E988</f>
        <v>0</v>
      </c>
      <c r="J983" s="54">
        <f>VLOOKUP(CONCATENATE($F983," ",$G983),AllocFactorMatrix,(J$4+1),FALSE)*$E988</f>
        <v>0</v>
      </c>
      <c r="K983" s="54">
        <f>VLOOKUP(CONCATENATE($F983," ",$G983),AllocFactorMatrix,(K$4+1),FALSE)*$E988</f>
        <v>0</v>
      </c>
      <c r="L983" s="54">
        <f>VLOOKUP(CONCATENATE($F983," ",$G983),AllocFactorMatrix,(L$4+1),FALSE)*$E988</f>
        <v>0</v>
      </c>
      <c r="M983" s="54">
        <f>VLOOKUP(CONCATENATE($F983," ",$G983),AllocFactorMatrix,(M$4+1),FALSE)*$E988</f>
        <v>0</v>
      </c>
      <c r="N983" s="54">
        <f t="shared" si="548"/>
        <v>0</v>
      </c>
      <c r="O983" s="54">
        <f>VLOOKUP(CONCATENATE($F983," ",$G983),AllocFactorMatrix,(O$4+1),FALSE)*$E988</f>
        <v>0</v>
      </c>
      <c r="P983" s="54">
        <f>VLOOKUP(CONCATENATE($F983," ",$G983),AllocFactorMatrix,(P$4+1),FALSE)*$E988</f>
        <v>0</v>
      </c>
      <c r="Q983" s="54">
        <f>VLOOKUP(CONCATENATE($F983," ",$G983),AllocFactorMatrix,(Q$4+1),FALSE)*$E988</f>
        <v>0</v>
      </c>
      <c r="R983" s="54">
        <f>VLOOKUP(CONCATENATE($F983," ",$G983),AllocFactorMatrix,(R$4+1),FALSE)*$E988</f>
        <v>0</v>
      </c>
      <c r="S983" s="54">
        <f t="shared" si="549"/>
        <v>0</v>
      </c>
      <c r="T983" s="54">
        <f>VLOOKUP(CONCATENATE($F983," ",$G983),AllocFactorMatrix,(T$4+1),FALSE)*$E988</f>
        <v>0</v>
      </c>
      <c r="U983" s="54">
        <f>VLOOKUP(CONCATENATE($F983," ",$G983),AllocFactorMatrix,(U$4+1),FALSE)*$E988</f>
        <v>0</v>
      </c>
      <c r="V983" s="54">
        <f>VLOOKUP(CONCATENATE($F983," ",$G983),AllocFactorMatrix,(V$4+1),FALSE)*$E988</f>
        <v>0</v>
      </c>
      <c r="W983" s="54">
        <f>VLOOKUP(CONCATENATE($F983," ",$G983),AllocFactorMatrix,(W$4+1),FALSE)*$E988</f>
        <v>0</v>
      </c>
      <c r="X983" s="54">
        <f t="shared" si="551"/>
        <v>0</v>
      </c>
      <c r="Y983" s="54">
        <f>VLOOKUP(CONCATENATE($F983," ",$G983),AllocFactorMatrix,(Y$4+1),FALSE)*$E988</f>
        <v>0</v>
      </c>
      <c r="Z983" s="54">
        <f>VLOOKUP(CONCATENATE($F983," ",$G983),AllocFactorMatrix,(Z$4+1),FALSE)*$E988</f>
        <v>0</v>
      </c>
      <c r="AA983" s="54">
        <f t="shared" si="550"/>
        <v>0</v>
      </c>
      <c r="AB983" s="54">
        <f>VLOOKUP(CONCATENATE($F983," ",$G983),AllocFactorMatrix,(AB$4+1),FALSE)*$E988</f>
        <v>0</v>
      </c>
      <c r="AC983" s="54">
        <f>VLOOKUP(CONCATENATE($F983," ",$G983),AllocFactorMatrix,(AC$4+1),FALSE)*$E988</f>
        <v>0</v>
      </c>
      <c r="AD983" s="54">
        <f>VLOOKUP(CONCATENATE($F983," ",$G983),AllocFactorMatrix,(AD$4+1),FALSE)*$E988</f>
        <v>0</v>
      </c>
    </row>
    <row r="984" spans="1:30" s="51" customFormat="1" hidden="1" outlineLevel="1">
      <c r="A984" s="56"/>
      <c r="B984" s="111"/>
      <c r="C984" s="55"/>
      <c r="F984" s="52" t="str">
        <f>F988</f>
        <v>PROD_ENERGY</v>
      </c>
      <c r="G984" s="55" t="str">
        <f>$G$11</f>
        <v>DISTPRI</v>
      </c>
      <c r="H984" s="53">
        <f t="shared" si="547"/>
        <v>0</v>
      </c>
      <c r="I984" s="54">
        <f>VLOOKUP(CONCATENATE($F984," ",$G984),AllocFactorMatrix,(I$4+1),FALSE)*$E988</f>
        <v>0</v>
      </c>
      <c r="J984" s="54">
        <f>VLOOKUP(CONCATENATE($F984," ",$G984),AllocFactorMatrix,(J$4+1),FALSE)*$E988</f>
        <v>0</v>
      </c>
      <c r="K984" s="54">
        <f>VLOOKUP(CONCATENATE($F984," ",$G984),AllocFactorMatrix,(K$4+1),FALSE)*$E988</f>
        <v>0</v>
      </c>
      <c r="L984" s="54">
        <f>VLOOKUP(CONCATENATE($F984," ",$G984),AllocFactorMatrix,(L$4+1),FALSE)*$E988</f>
        <v>0</v>
      </c>
      <c r="M984" s="54">
        <f>VLOOKUP(CONCATENATE($F984," ",$G984),AllocFactorMatrix,(M$4+1),FALSE)*$E988</f>
        <v>0</v>
      </c>
      <c r="N984" s="54">
        <f t="shared" si="548"/>
        <v>0</v>
      </c>
      <c r="O984" s="54">
        <f>VLOOKUP(CONCATENATE($F984," ",$G984),AllocFactorMatrix,(O$4+1),FALSE)*$E988</f>
        <v>0</v>
      </c>
      <c r="P984" s="54">
        <f>VLOOKUP(CONCATENATE($F984," ",$G984),AllocFactorMatrix,(P$4+1),FALSE)*$E988</f>
        <v>0</v>
      </c>
      <c r="Q984" s="54">
        <f>VLOOKUP(CONCATENATE($F984," ",$G984),AllocFactorMatrix,(Q$4+1),FALSE)*$E988</f>
        <v>0</v>
      </c>
      <c r="R984" s="54">
        <f>VLOOKUP(CONCATENATE($F984," ",$G984),AllocFactorMatrix,(R$4+1),FALSE)*$E988</f>
        <v>0</v>
      </c>
      <c r="S984" s="54">
        <f t="shared" si="549"/>
        <v>0</v>
      </c>
      <c r="T984" s="54">
        <f>VLOOKUP(CONCATENATE($F984," ",$G984),AllocFactorMatrix,(T$4+1),FALSE)*$E988</f>
        <v>0</v>
      </c>
      <c r="U984" s="54">
        <f>VLOOKUP(CONCATENATE($F984," ",$G984),AllocFactorMatrix,(U$4+1),FALSE)*$E988</f>
        <v>0</v>
      </c>
      <c r="V984" s="54">
        <f>VLOOKUP(CONCATENATE($F984," ",$G984),AllocFactorMatrix,(V$4+1),FALSE)*$E988</f>
        <v>0</v>
      </c>
      <c r="W984" s="54">
        <f>VLOOKUP(CONCATENATE($F984," ",$G984),AllocFactorMatrix,(W$4+1),FALSE)*$E988</f>
        <v>0</v>
      </c>
      <c r="X984" s="54">
        <f t="shared" si="551"/>
        <v>0</v>
      </c>
      <c r="Y984" s="54">
        <f>VLOOKUP(CONCATENATE($F984," ",$G984),AllocFactorMatrix,(Y$4+1),FALSE)*$E988</f>
        <v>0</v>
      </c>
      <c r="Z984" s="54">
        <f>VLOOKUP(CONCATENATE($F984," ",$G984),AllocFactorMatrix,(Z$4+1),FALSE)*$E988</f>
        <v>0</v>
      </c>
      <c r="AA984" s="54">
        <f t="shared" si="550"/>
        <v>0</v>
      </c>
      <c r="AB984" s="54">
        <f>VLOOKUP(CONCATENATE($F984," ",$G984),AllocFactorMatrix,(AB$4+1),FALSE)*$E988</f>
        <v>0</v>
      </c>
      <c r="AC984" s="54">
        <f>VLOOKUP(CONCATENATE($F984," ",$G984),AllocFactorMatrix,(AC$4+1),FALSE)*$E988</f>
        <v>0</v>
      </c>
      <c r="AD984" s="54">
        <f>VLOOKUP(CONCATENATE($F984," ",$G984),AllocFactorMatrix,(AD$4+1),FALSE)*$E988</f>
        <v>0</v>
      </c>
    </row>
    <row r="985" spans="1:30" s="51" customFormat="1" hidden="1" outlineLevel="1">
      <c r="A985" s="56"/>
      <c r="B985" s="111"/>
      <c r="C985" s="55"/>
      <c r="F985" s="52" t="str">
        <f>F988</f>
        <v>PROD_ENERGY</v>
      </c>
      <c r="G985" s="55" t="str">
        <f>$G$12</f>
        <v>DISTSEC</v>
      </c>
      <c r="H985" s="53">
        <f t="shared" si="547"/>
        <v>0</v>
      </c>
      <c r="I985" s="54">
        <f>VLOOKUP(CONCATENATE($F985," ",$G985),AllocFactorMatrix,(I$4+1),FALSE)*$E988</f>
        <v>0</v>
      </c>
      <c r="J985" s="54">
        <f>VLOOKUP(CONCATENATE($F985," ",$G985),AllocFactorMatrix,(J$4+1),FALSE)*$E988</f>
        <v>0</v>
      </c>
      <c r="K985" s="54">
        <f>VLOOKUP(CONCATENATE($F985," ",$G985),AllocFactorMatrix,(K$4+1),FALSE)*$E988</f>
        <v>0</v>
      </c>
      <c r="L985" s="54">
        <f>VLOOKUP(CONCATENATE($F985," ",$G985),AllocFactorMatrix,(L$4+1),FALSE)*$E988</f>
        <v>0</v>
      </c>
      <c r="M985" s="54">
        <f>VLOOKUP(CONCATENATE($F985," ",$G985),AllocFactorMatrix,(M$4+1),FALSE)*$E988</f>
        <v>0</v>
      </c>
      <c r="N985" s="54">
        <f t="shared" si="548"/>
        <v>0</v>
      </c>
      <c r="O985" s="54">
        <f>VLOOKUP(CONCATENATE($F985," ",$G985),AllocFactorMatrix,(O$4+1),FALSE)*$E988</f>
        <v>0</v>
      </c>
      <c r="P985" s="54">
        <f>VLOOKUP(CONCATENATE($F985," ",$G985),AllocFactorMatrix,(P$4+1),FALSE)*$E988</f>
        <v>0</v>
      </c>
      <c r="Q985" s="54">
        <f>VLOOKUP(CONCATENATE($F985," ",$G985),AllocFactorMatrix,(Q$4+1),FALSE)*$E988</f>
        <v>0</v>
      </c>
      <c r="R985" s="54">
        <f>VLOOKUP(CONCATENATE($F985," ",$G985),AllocFactorMatrix,(R$4+1),FALSE)*$E988</f>
        <v>0</v>
      </c>
      <c r="S985" s="54">
        <f t="shared" si="549"/>
        <v>0</v>
      </c>
      <c r="T985" s="54">
        <f>VLOOKUP(CONCATENATE($F985," ",$G985),AllocFactorMatrix,(T$4+1),FALSE)*$E988</f>
        <v>0</v>
      </c>
      <c r="U985" s="54">
        <f>VLOOKUP(CONCATENATE($F985," ",$G985),AllocFactorMatrix,(U$4+1),FALSE)*$E988</f>
        <v>0</v>
      </c>
      <c r="V985" s="54">
        <f>VLOOKUP(CONCATENATE($F985," ",$G985),AllocFactorMatrix,(V$4+1),FALSE)*$E988</f>
        <v>0</v>
      </c>
      <c r="W985" s="54">
        <f>VLOOKUP(CONCATENATE($F985," ",$G985),AllocFactorMatrix,(W$4+1),FALSE)*$E988</f>
        <v>0</v>
      </c>
      <c r="X985" s="54">
        <f t="shared" si="551"/>
        <v>0</v>
      </c>
      <c r="Y985" s="54">
        <f>VLOOKUP(CONCATENATE($F985," ",$G985),AllocFactorMatrix,(Y$4+1),FALSE)*$E988</f>
        <v>0</v>
      </c>
      <c r="Z985" s="54">
        <f>VLOOKUP(CONCATENATE($F985," ",$G985),AllocFactorMatrix,(Z$4+1),FALSE)*$E988</f>
        <v>0</v>
      </c>
      <c r="AA985" s="54">
        <f t="shared" si="550"/>
        <v>0</v>
      </c>
      <c r="AB985" s="54">
        <f>VLOOKUP(CONCATENATE($F985," ",$G985),AllocFactorMatrix,(AB$4+1),FALSE)*$E988</f>
        <v>0</v>
      </c>
      <c r="AC985" s="54">
        <f>VLOOKUP(CONCATENATE($F985," ",$G985),AllocFactorMatrix,(AC$4+1),FALSE)*$E988</f>
        <v>0</v>
      </c>
      <c r="AD985" s="54">
        <f>VLOOKUP(CONCATENATE($F985," ",$G985),AllocFactorMatrix,(AD$4+1),FALSE)*$E988</f>
        <v>0</v>
      </c>
    </row>
    <row r="986" spans="1:30" s="51" customFormat="1" hidden="1" outlineLevel="1">
      <c r="A986" s="56"/>
      <c r="B986" s="111"/>
      <c r="C986" s="55"/>
      <c r="F986" s="52" t="str">
        <f>F988</f>
        <v>PROD_ENERGY</v>
      </c>
      <c r="G986" s="55" t="str">
        <f>$G$13</f>
        <v>ENERGY</v>
      </c>
      <c r="H986" s="53">
        <f t="shared" si="547"/>
        <v>-513341.99999999994</v>
      </c>
      <c r="I986" s="54">
        <f>VLOOKUP(CONCATENATE($F986," ",$G986),AllocFactorMatrix,(I$4+1),FALSE)*$E988</f>
        <v>-192619.82418917053</v>
      </c>
      <c r="J986" s="54">
        <f>VLOOKUP(CONCATENATE($F986," ",$G986),AllocFactorMatrix,(J$4+1),FALSE)*$E988</f>
        <v>-12483.009277223133</v>
      </c>
      <c r="K986" s="54">
        <f>VLOOKUP(CONCATENATE($F986," ",$G986),AllocFactorMatrix,(K$4+1),FALSE)*$E988</f>
        <v>-41881.849329862853</v>
      </c>
      <c r="L986" s="54">
        <f>VLOOKUP(CONCATENATE($F986," ",$G986),AllocFactorMatrix,(L$4+1),FALSE)*$E988</f>
        <v>-1331.1002532765876</v>
      </c>
      <c r="M986" s="54">
        <f>VLOOKUP(CONCATENATE($F986," ",$G986),AllocFactorMatrix,(M$4+1),FALSE)*$E988</f>
        <v>-122.71188251065236</v>
      </c>
      <c r="N986" s="54">
        <f t="shared" si="548"/>
        <v>-43335.66146565009</v>
      </c>
      <c r="O986" s="54">
        <f>VLOOKUP(CONCATENATE($F986," ",$G986),AllocFactorMatrix,(O$4+1),FALSE)*$E988</f>
        <v>-38184.266422319415</v>
      </c>
      <c r="P986" s="54">
        <f>VLOOKUP(CONCATENATE($F986," ",$G986),AllocFactorMatrix,(P$4+1),FALSE)*$E988</f>
        <v>-7078.6282658038936</v>
      </c>
      <c r="Q986" s="54">
        <f>VLOOKUP(CONCATENATE($F986," ",$G986),AllocFactorMatrix,(Q$4+1),FALSE)*$E988</f>
        <v>-3216.3474999297969</v>
      </c>
      <c r="R986" s="54">
        <f>VLOOKUP(CONCATENATE($F986," ",$G986),AllocFactorMatrix,(R$4+1),FALSE)*$E988</f>
        <v>-149.02668953140204</v>
      </c>
      <c r="S986" s="54">
        <f t="shared" si="549"/>
        <v>-48628.268877584509</v>
      </c>
      <c r="T986" s="54">
        <f>VLOOKUP(CONCATENATE($F986," ",$G986),AllocFactorMatrix,(T$4+1),FALSE)*$E988</f>
        <v>-1463.2934483433382</v>
      </c>
      <c r="U986" s="54">
        <f>VLOOKUP(CONCATENATE($F986," ",$G986),AllocFactorMatrix,(U$4+1),FALSE)*$E988</f>
        <v>-25693.240822826348</v>
      </c>
      <c r="V986" s="54">
        <f>VLOOKUP(CONCATENATE($F986," ",$G986),AllocFactorMatrix,(V$4+1),FALSE)*$E988</f>
        <v>-145875.5541014559</v>
      </c>
      <c r="W986" s="54">
        <f>VLOOKUP(CONCATENATE($F986," ",$G986),AllocFactorMatrix,(W$4+1),FALSE)*$E988</f>
        <v>-27676.00678118943</v>
      </c>
      <c r="X986" s="54">
        <f t="shared" si="551"/>
        <v>-200708.09515381503</v>
      </c>
      <c r="Y986" s="54">
        <f>VLOOKUP(CONCATENATE($F986," ",$G986),AllocFactorMatrix,(Y$4+1),FALSE)*$E988</f>
        <v>-10345.268780079774</v>
      </c>
      <c r="Z986" s="54">
        <f>VLOOKUP(CONCATENATE($F986," ",$G986),AllocFactorMatrix,(Z$4+1),FALSE)*$E988</f>
        <v>-168.40448378313476</v>
      </c>
      <c r="AA986" s="54">
        <f t="shared" si="550"/>
        <v>-10513.673263862909</v>
      </c>
      <c r="AB986" s="54">
        <f>VLOOKUP(CONCATENATE($F986," ",$G986),AllocFactorMatrix,(AB$4+1),FALSE)*$E988</f>
        <v>-187.84165513852381</v>
      </c>
      <c r="AC986" s="54">
        <f>VLOOKUP(CONCATENATE($F986," ",$G986),AllocFactorMatrix,(AC$4+1),FALSE)*$E988</f>
        <v>-4061.824257130666</v>
      </c>
      <c r="AD986" s="54">
        <f>VLOOKUP(CONCATENATE($F986," ",$G986),AllocFactorMatrix,(AD$4+1),FALSE)*$E988</f>
        <v>-803.80186042454886</v>
      </c>
    </row>
    <row r="987" spans="1:30" s="51" customFormat="1" hidden="1" outlineLevel="1">
      <c r="A987" s="56"/>
      <c r="B987" s="111"/>
      <c r="C987" s="55"/>
      <c r="F987" s="52" t="str">
        <f>F988</f>
        <v>PROD_ENERGY</v>
      </c>
      <c r="G987" s="55" t="str">
        <f>$G$14</f>
        <v>CUSTOMER</v>
      </c>
      <c r="H987" s="53">
        <f t="shared" si="547"/>
        <v>0</v>
      </c>
      <c r="I987" s="54">
        <f>VLOOKUP(CONCATENATE($F987," ",$G987),AllocFactorMatrix,(I$4+1),FALSE)*$E988</f>
        <v>0</v>
      </c>
      <c r="J987" s="54">
        <f>VLOOKUP(CONCATENATE($F987," ",$G987),AllocFactorMatrix,(J$4+1),FALSE)*$E988</f>
        <v>0</v>
      </c>
      <c r="K987" s="54">
        <f>VLOOKUP(CONCATENATE($F987," ",$G987),AllocFactorMatrix,(K$4+1),FALSE)*$E988</f>
        <v>0</v>
      </c>
      <c r="L987" s="54">
        <f>VLOOKUP(CONCATENATE($F987," ",$G987),AllocFactorMatrix,(L$4+1),FALSE)*$E988</f>
        <v>0</v>
      </c>
      <c r="M987" s="54">
        <f>VLOOKUP(CONCATENATE($F987," ",$G987),AllocFactorMatrix,(M$4+1),FALSE)*$E988</f>
        <v>0</v>
      </c>
      <c r="N987" s="54">
        <f t="shared" si="548"/>
        <v>0</v>
      </c>
      <c r="O987" s="54">
        <f>VLOOKUP(CONCATENATE($F987," ",$G987),AllocFactorMatrix,(O$4+1),FALSE)*$E988</f>
        <v>0</v>
      </c>
      <c r="P987" s="54">
        <f>VLOOKUP(CONCATENATE($F987," ",$G987),AllocFactorMatrix,(P$4+1),FALSE)*$E988</f>
        <v>0</v>
      </c>
      <c r="Q987" s="54">
        <f>VLOOKUP(CONCATENATE($F987," ",$G987),AllocFactorMatrix,(Q$4+1),FALSE)*$E988</f>
        <v>0</v>
      </c>
      <c r="R987" s="54">
        <f>VLOOKUP(CONCATENATE($F987," ",$G987),AllocFactorMatrix,(R$4+1),FALSE)*$E988</f>
        <v>0</v>
      </c>
      <c r="S987" s="54">
        <f t="shared" si="549"/>
        <v>0</v>
      </c>
      <c r="T987" s="54">
        <f>VLOOKUP(CONCATENATE($F987," ",$G987),AllocFactorMatrix,(T$4+1),FALSE)*$E988</f>
        <v>0</v>
      </c>
      <c r="U987" s="54">
        <f>VLOOKUP(CONCATENATE($F987," ",$G987),AllocFactorMatrix,(U$4+1),FALSE)*$E988</f>
        <v>0</v>
      </c>
      <c r="V987" s="54">
        <f>VLOOKUP(CONCATENATE($F987," ",$G987),AllocFactorMatrix,(V$4+1),FALSE)*$E988</f>
        <v>0</v>
      </c>
      <c r="W987" s="54">
        <f>VLOOKUP(CONCATENATE($F987," ",$G987),AllocFactorMatrix,(W$4+1),FALSE)*$E988</f>
        <v>0</v>
      </c>
      <c r="X987" s="54">
        <f t="shared" si="551"/>
        <v>0</v>
      </c>
      <c r="Y987" s="54">
        <f>VLOOKUP(CONCATENATE($F987," ",$G987),AllocFactorMatrix,(Y$4+1),FALSE)*$E988</f>
        <v>0</v>
      </c>
      <c r="Z987" s="54">
        <f>VLOOKUP(CONCATENATE($F987," ",$G987),AllocFactorMatrix,(Z$4+1),FALSE)*$E988</f>
        <v>0</v>
      </c>
      <c r="AA987" s="54">
        <f t="shared" si="550"/>
        <v>0</v>
      </c>
      <c r="AB987" s="54">
        <f>VLOOKUP(CONCATENATE($F987," ",$G987),AllocFactorMatrix,(AB$4+1),FALSE)*$E988</f>
        <v>0</v>
      </c>
      <c r="AC987" s="54">
        <f>VLOOKUP(CONCATENATE($F987," ",$G987),AllocFactorMatrix,(AC$4+1),FALSE)*$E988</f>
        <v>0</v>
      </c>
      <c r="AD987" s="54">
        <f>VLOOKUP(CONCATENATE($F987," ",$G987),AllocFactorMatrix,(AD$4+1),FALSE)*$E988</f>
        <v>0</v>
      </c>
    </row>
    <row r="988" spans="1:30" s="51" customFormat="1" collapsed="1">
      <c r="A988" s="56"/>
      <c r="B988" s="111"/>
      <c r="C988" s="55"/>
      <c r="D988" s="95" t="s">
        <v>559</v>
      </c>
      <c r="E988" s="96">
        <f>53014-566356</f>
        <v>-513342</v>
      </c>
      <c r="F988" s="61" t="s">
        <v>32</v>
      </c>
      <c r="G988" s="55" t="str">
        <f>$G$15</f>
        <v>TOTAL</v>
      </c>
      <c r="H988" s="53">
        <f t="shared" si="547"/>
        <v>-513341.99999999994</v>
      </c>
      <c r="I988" s="54">
        <f>VLOOKUP(CONCATENATE($F988," ",$G988),AllocFactorMatrix,(I$4+1),FALSE)*$E988</f>
        <v>-192619.82418917053</v>
      </c>
      <c r="J988" s="54">
        <f>VLOOKUP(CONCATENATE($F988," ",$G988),AllocFactorMatrix,(J$4+1),FALSE)*$E988</f>
        <v>-12483.009277223133</v>
      </c>
      <c r="K988" s="54">
        <f>VLOOKUP(CONCATENATE($F988," ",$G988),AllocFactorMatrix,(K$4+1),FALSE)*$E988</f>
        <v>-41881.849329862853</v>
      </c>
      <c r="L988" s="54">
        <f>VLOOKUP(CONCATENATE($F988," ",$G988),AllocFactorMatrix,(L$4+1),FALSE)*$E988</f>
        <v>-1331.1002532765876</v>
      </c>
      <c r="M988" s="54">
        <f>VLOOKUP(CONCATENATE($F988," ",$G988),AllocFactorMatrix,(M$4+1),FALSE)*$E988</f>
        <v>-122.71188251065236</v>
      </c>
      <c r="N988" s="54">
        <f t="shared" si="548"/>
        <v>-43335.66146565009</v>
      </c>
      <c r="O988" s="54">
        <f>VLOOKUP(CONCATENATE($F988," ",$G988),AllocFactorMatrix,(O$4+1),FALSE)*$E988</f>
        <v>-38184.266422319415</v>
      </c>
      <c r="P988" s="54">
        <f>VLOOKUP(CONCATENATE($F988," ",$G988),AllocFactorMatrix,(P$4+1),FALSE)*$E988</f>
        <v>-7078.6282658038936</v>
      </c>
      <c r="Q988" s="54">
        <f>VLOOKUP(CONCATENATE($F988," ",$G988),AllocFactorMatrix,(Q$4+1),FALSE)*$E988</f>
        <v>-3216.3474999297969</v>
      </c>
      <c r="R988" s="54">
        <f>VLOOKUP(CONCATENATE($F988," ",$G988),AllocFactorMatrix,(R$4+1),FALSE)*$E988</f>
        <v>-149.02668953140204</v>
      </c>
      <c r="S988" s="54">
        <f t="shared" si="549"/>
        <v>-48628.268877584509</v>
      </c>
      <c r="T988" s="54">
        <f>VLOOKUP(CONCATENATE($F988," ",$G988),AllocFactorMatrix,(T$4+1),FALSE)*$E988</f>
        <v>-1463.2934483433382</v>
      </c>
      <c r="U988" s="54">
        <f>VLOOKUP(CONCATENATE($F988," ",$G988),AllocFactorMatrix,(U$4+1),FALSE)*$E988</f>
        <v>-25693.240822826348</v>
      </c>
      <c r="V988" s="54">
        <f>VLOOKUP(CONCATENATE($F988," ",$G988),AllocFactorMatrix,(V$4+1),FALSE)*$E988</f>
        <v>-145875.5541014559</v>
      </c>
      <c r="W988" s="54">
        <f>VLOOKUP(CONCATENATE($F988," ",$G988),AllocFactorMatrix,(W$4+1),FALSE)*$E988</f>
        <v>-27676.00678118943</v>
      </c>
      <c r="X988" s="54">
        <f t="shared" si="551"/>
        <v>-200708.09515381503</v>
      </c>
      <c r="Y988" s="54">
        <f>VLOOKUP(CONCATENATE($F988," ",$G988),AllocFactorMatrix,(Y$4+1),FALSE)*$E988</f>
        <v>-10345.268780079774</v>
      </c>
      <c r="Z988" s="54">
        <f>VLOOKUP(CONCATENATE($F988," ",$G988),AllocFactorMatrix,(Z$4+1),FALSE)*$E988</f>
        <v>-168.40448378313476</v>
      </c>
      <c r="AA988" s="54">
        <f t="shared" si="550"/>
        <v>-10513.673263862909</v>
      </c>
      <c r="AB988" s="54">
        <f>VLOOKUP(CONCATENATE($F988," ",$G988),AllocFactorMatrix,(AB$4+1),FALSE)*$E988</f>
        <v>-187.84165513852381</v>
      </c>
      <c r="AC988" s="54">
        <f>VLOOKUP(CONCATENATE($F988," ",$G988),AllocFactorMatrix,(AC$4+1),FALSE)*$E988</f>
        <v>-4061.824257130666</v>
      </c>
      <c r="AD988" s="54">
        <f>VLOOKUP(CONCATENATE($F988," ",$G988),AllocFactorMatrix,(AD$4+1),FALSE)*$E988</f>
        <v>-803.80186042454886</v>
      </c>
    </row>
    <row r="989" spans="1:30" hidden="1" outlineLevel="1">
      <c r="E989" s="51"/>
      <c r="F989" s="52" t="str">
        <f>F996</f>
        <v>TRANS_TOTAL</v>
      </c>
      <c r="G989" s="55" t="str">
        <f>$G$8</f>
        <v>PRODUCTION</v>
      </c>
      <c r="H989" s="4">
        <f t="shared" si="547"/>
        <v>0</v>
      </c>
      <c r="I989" s="5">
        <f>VLOOKUP(CONCATENATE($F989," ",$G989),AllocFactorMatrix,(I$4+1),FALSE)*$E996</f>
        <v>0</v>
      </c>
      <c r="J989" s="5">
        <f>VLOOKUP(CONCATENATE($F989," ",$G989),AllocFactorMatrix,(J$4+1),FALSE)*$E996</f>
        <v>0</v>
      </c>
      <c r="K989" s="5">
        <f>VLOOKUP(CONCATENATE($F989," ",$G989),AllocFactorMatrix,(K$4+1),FALSE)*$E996</f>
        <v>0</v>
      </c>
      <c r="L989" s="5">
        <f>VLOOKUP(CONCATENATE($F989," ",$G989),AllocFactorMatrix,(L$4+1),FALSE)*$E996</f>
        <v>0</v>
      </c>
      <c r="M989" s="5">
        <f>VLOOKUP(CONCATENATE($F989," ",$G989),AllocFactorMatrix,(M$4+1),FALSE)*$E996</f>
        <v>0</v>
      </c>
      <c r="N989" s="5">
        <f t="shared" si="548"/>
        <v>0</v>
      </c>
      <c r="O989" s="5">
        <f>VLOOKUP(CONCATENATE($F989," ",$G989),AllocFactorMatrix,(O$4+1),FALSE)*$E996</f>
        <v>0</v>
      </c>
      <c r="P989" s="5">
        <f>VLOOKUP(CONCATENATE($F989," ",$G989),AllocFactorMatrix,(P$4+1),FALSE)*$E996</f>
        <v>0</v>
      </c>
      <c r="Q989" s="5">
        <f>VLOOKUP(CONCATENATE($F989," ",$G989),AllocFactorMatrix,(Q$4+1),FALSE)*$E996</f>
        <v>0</v>
      </c>
      <c r="R989" s="5">
        <f>VLOOKUP(CONCATENATE($F989," ",$G989),AllocFactorMatrix,(R$4+1),FALSE)*$E996</f>
        <v>0</v>
      </c>
      <c r="S989" s="5">
        <f t="shared" si="549"/>
        <v>0</v>
      </c>
      <c r="T989" s="5">
        <f>VLOOKUP(CONCATENATE($F989," ",$G989),AllocFactorMatrix,(T$4+1),FALSE)*$E996</f>
        <v>0</v>
      </c>
      <c r="U989" s="5">
        <f>VLOOKUP(CONCATENATE($F989," ",$G989),AllocFactorMatrix,(U$4+1),FALSE)*$E996</f>
        <v>0</v>
      </c>
      <c r="V989" s="5">
        <f>VLOOKUP(CONCATENATE($F989," ",$G989),AllocFactorMatrix,(V$4+1),FALSE)*$E996</f>
        <v>0</v>
      </c>
      <c r="W989" s="5">
        <f>VLOOKUP(CONCATENATE($F989," ",$G989),AllocFactorMatrix,(W$4+1),FALSE)*$E996</f>
        <v>0</v>
      </c>
      <c r="X989" s="5">
        <f>SUBTOTAL(9,T989:W989)</f>
        <v>0</v>
      </c>
      <c r="Y989" s="5">
        <f>VLOOKUP(CONCATENATE($F989," ",$G989),AllocFactorMatrix,(Y$4+1),FALSE)*$E996</f>
        <v>0</v>
      </c>
      <c r="Z989" s="5">
        <f>VLOOKUP(CONCATENATE($F989," ",$G989),AllocFactorMatrix,(Z$4+1),FALSE)*$E996</f>
        <v>0</v>
      </c>
      <c r="AA989" s="5">
        <f t="shared" si="550"/>
        <v>0</v>
      </c>
      <c r="AB989" s="5">
        <f>VLOOKUP(CONCATENATE($F989," ",$G989),AllocFactorMatrix,(AB$4+1),FALSE)*$E996</f>
        <v>0</v>
      </c>
      <c r="AC989" s="5">
        <f>VLOOKUP(CONCATENATE($F989," ",$G989),AllocFactorMatrix,(AC$4+1),FALSE)*$E996</f>
        <v>0</v>
      </c>
      <c r="AD989" s="5">
        <f>VLOOKUP(CONCATENATE($F989," ",$G989),AllocFactorMatrix,(AD$4+1),FALSE)*$E996</f>
        <v>0</v>
      </c>
    </row>
    <row r="990" spans="1:30" hidden="1" outlineLevel="1">
      <c r="E990" s="51"/>
      <c r="F990" s="52" t="str">
        <f>F996</f>
        <v>TRANS_TOTAL</v>
      </c>
      <c r="G990" s="55" t="str">
        <f>$G$9</f>
        <v>BULKTRAN</v>
      </c>
      <c r="H990" s="4">
        <f t="shared" si="547"/>
        <v>48862460.447499983</v>
      </c>
      <c r="I990" s="5">
        <f>VLOOKUP(CONCATENATE($F990," ",$G990),AllocFactorMatrix,(I$4+1),FALSE)*$E996</f>
        <v>24068816.888311554</v>
      </c>
      <c r="J990" s="5">
        <f>VLOOKUP(CONCATENATE($F990," ",$G990),AllocFactorMatrix,(J$4+1),FALSE)*$E996</f>
        <v>1189807.6220629076</v>
      </c>
      <c r="K990" s="5">
        <f>VLOOKUP(CONCATENATE($F990," ",$G990),AllocFactorMatrix,(K$4+1),FALSE)*$E996</f>
        <v>4358197.1308072852</v>
      </c>
      <c r="L990" s="5">
        <f>VLOOKUP(CONCATENATE($F990," ",$G990),AllocFactorMatrix,(L$4+1),FALSE)*$E996</f>
        <v>137180.57234457511</v>
      </c>
      <c r="M990" s="5">
        <f>VLOOKUP(CONCATENATE($F990," ",$G990),AllocFactorMatrix,(M$4+1),FALSE)*$E996</f>
        <v>12864.355119634798</v>
      </c>
      <c r="N990" s="5">
        <f t="shared" si="548"/>
        <v>4508242.0582714947</v>
      </c>
      <c r="O990" s="5">
        <f>VLOOKUP(CONCATENATE($F990," ",$G990),AllocFactorMatrix,(O$4+1),FALSE)*$E996</f>
        <v>3312907.7838844797</v>
      </c>
      <c r="P990" s="5">
        <f>VLOOKUP(CONCATENATE($F990," ",$G990),AllocFactorMatrix,(P$4+1),FALSE)*$E996</f>
        <v>617291.23822131054</v>
      </c>
      <c r="Q990" s="5">
        <f>VLOOKUP(CONCATENATE($F990," ",$G990),AllocFactorMatrix,(Q$4+1),FALSE)*$E996</f>
        <v>278942.41658905824</v>
      </c>
      <c r="R990" s="5">
        <f>VLOOKUP(CONCATENATE($F990," ",$G990),AllocFactorMatrix,(R$4+1),FALSE)*$E996</f>
        <v>12543.728669673166</v>
      </c>
      <c r="S990" s="5">
        <f t="shared" si="549"/>
        <v>4221685.1673645219</v>
      </c>
      <c r="T990" s="5">
        <f>VLOOKUP(CONCATENATE($F990," ",$G990),AllocFactorMatrix,(T$4+1),FALSE)*$E996</f>
        <v>115728.3543702282</v>
      </c>
      <c r="U990" s="5">
        <f>VLOOKUP(CONCATENATE($F990," ",$G990),AllocFactorMatrix,(U$4+1),FALSE)*$E996</f>
        <v>1893874.8012584862</v>
      </c>
      <c r="V990" s="5">
        <f>VLOOKUP(CONCATENATE($F990," ",$G990),AllocFactorMatrix,(V$4+1),FALSE)*$E996</f>
        <v>10009181.539586402</v>
      </c>
      <c r="W990" s="5">
        <f>VLOOKUP(CONCATENATE($F990," ",$G990),AllocFactorMatrix,(W$4+1),FALSE)*$E996</f>
        <v>1807492.2912327645</v>
      </c>
      <c r="X990" s="5">
        <f t="shared" ref="X990:X996" si="552">SUBTOTAL(9,T990:W990)</f>
        <v>13826276.986447882</v>
      </c>
      <c r="Y990" s="5">
        <f>VLOOKUP(CONCATENATE($F990," ",$G990),AllocFactorMatrix,(Y$4+1),FALSE)*$E996</f>
        <v>1017388.7235071305</v>
      </c>
      <c r="Z990" s="5">
        <f>VLOOKUP(CONCATENATE($F990," ",$G990),AllocFactorMatrix,(Z$4+1),FALSE)*$E996</f>
        <v>17040.872226344873</v>
      </c>
      <c r="AA990" s="5">
        <f t="shared" si="550"/>
        <v>1034429.5957334754</v>
      </c>
      <c r="AB990" s="5">
        <f>VLOOKUP(CONCATENATE($F990," ",$G990),AllocFactorMatrix,(AB$4+1),FALSE)*$E996</f>
        <v>13202.129308150585</v>
      </c>
      <c r="AC990" s="5">
        <f>VLOOKUP(CONCATENATE($F990," ",$G990),AllocFactorMatrix,(AC$4+1),FALSE)*$E996</f>
        <v>0</v>
      </c>
      <c r="AD990" s="5">
        <f>VLOOKUP(CONCATENATE($F990," ",$G990),AllocFactorMatrix,(AD$4+1),FALSE)*$E996</f>
        <v>0</v>
      </c>
    </row>
    <row r="991" spans="1:30" hidden="1" outlineLevel="1">
      <c r="E991" s="51"/>
      <c r="F991" s="52" t="str">
        <f>F996</f>
        <v>TRANS_TOTAL</v>
      </c>
      <c r="G991" s="55" t="str">
        <f>$G$10</f>
        <v>SUBTRAN</v>
      </c>
      <c r="H991" s="4">
        <f t="shared" si="547"/>
        <v>10747714.552500002</v>
      </c>
      <c r="I991" s="5">
        <f>VLOOKUP(CONCATENATE($F991," ",$G991),AllocFactorMatrix,(I$4+1),FALSE)*$E996</f>
        <v>5232712.1874874523</v>
      </c>
      <c r="J991" s="5">
        <f>VLOOKUP(CONCATENATE($F991," ",$G991),AllocFactorMatrix,(J$4+1),FALSE)*$E996</f>
        <v>252537.53536837897</v>
      </c>
      <c r="K991" s="5">
        <f>VLOOKUP(CONCATENATE($F991," ",$G991),AllocFactorMatrix,(K$4+1),FALSE)*$E996</f>
        <v>918719.20575059589</v>
      </c>
      <c r="L991" s="5">
        <f>VLOOKUP(CONCATENATE($F991," ",$G991),AllocFactorMatrix,(L$4+1),FALSE)*$E996</f>
        <v>28378.371862937751</v>
      </c>
      <c r="M991" s="5">
        <f>VLOOKUP(CONCATENATE($F991," ",$G991),AllocFactorMatrix,(M$4+1),FALSE)*$E996</f>
        <v>3534.3761316760429</v>
      </c>
      <c r="N991" s="5">
        <f t="shared" si="548"/>
        <v>950631.95374520961</v>
      </c>
      <c r="O991" s="5">
        <f>VLOOKUP(CONCATENATE($F991," ",$G991),AllocFactorMatrix,(O$4+1),FALSE)*$E996</f>
        <v>694106.71935585083</v>
      </c>
      <c r="P991" s="5">
        <f>VLOOKUP(CONCATENATE($F991," ",$G991),AllocFactorMatrix,(P$4+1),FALSE)*$E996</f>
        <v>129033.62955278817</v>
      </c>
      <c r="Q991" s="5">
        <f>VLOOKUP(CONCATENATE($F991," ",$G991),AllocFactorMatrix,(Q$4+1),FALSE)*$E996</f>
        <v>76776.547069379201</v>
      </c>
      <c r="R991" s="5">
        <f>VLOOKUP(CONCATENATE($F991," ",$G991),AllocFactorMatrix,(R$4+1),FALSE)*$E996</f>
        <v>0</v>
      </c>
      <c r="S991" s="5">
        <f t="shared" si="549"/>
        <v>899916.89597801829</v>
      </c>
      <c r="T991" s="5">
        <f>VLOOKUP(CONCATENATE($F991," ",$G991),AllocFactorMatrix,(T$4+1),FALSE)*$E996</f>
        <v>24237.014821861289</v>
      </c>
      <c r="U991" s="5">
        <f>VLOOKUP(CONCATENATE($F991," ",$G991),AllocFactorMatrix,(U$4+1),FALSE)*$E996</f>
        <v>396773.7706280711</v>
      </c>
      <c r="V991" s="5">
        <f>VLOOKUP(CONCATENATE($F991," ",$G991),AllocFactorMatrix,(V$4+1),FALSE)*$E996</f>
        <v>2764197.1249935599</v>
      </c>
      <c r="W991" s="5">
        <f>VLOOKUP(CONCATENATE($F991," ",$G991),AllocFactorMatrix,(W$4+1),FALSE)*$E996</f>
        <v>0</v>
      </c>
      <c r="X991" s="5">
        <f t="shared" si="552"/>
        <v>3185207.9104434922</v>
      </c>
      <c r="Y991" s="5">
        <f>VLOOKUP(CONCATENATE($F991," ",$G991),AllocFactorMatrix,(Y$4+1),FALSE)*$E996</f>
        <v>208905.7868982194</v>
      </c>
      <c r="Z991" s="5">
        <f>VLOOKUP(CONCATENATE($F991," ",$G991),AllocFactorMatrix,(Z$4+1),FALSE)*$E996</f>
        <v>3482.4651431549864</v>
      </c>
      <c r="AA991" s="5">
        <f t="shared" si="550"/>
        <v>212388.25204137439</v>
      </c>
      <c r="AB991" s="5">
        <f>VLOOKUP(CONCATENATE($F991," ",$G991),AllocFactorMatrix,(AB$4+1),FALSE)*$E996</f>
        <v>2789.6522544662312</v>
      </c>
      <c r="AC991" s="5">
        <f>VLOOKUP(CONCATENATE($F991," ",$G991),AllocFactorMatrix,(AC$4+1),FALSE)*$E996</f>
        <v>9485.4140333328978</v>
      </c>
      <c r="AD991" s="5">
        <f>VLOOKUP(CONCATENATE($F991," ",$G991),AllocFactorMatrix,(AD$4+1),FALSE)*$E996</f>
        <v>2044.7511482756754</v>
      </c>
    </row>
    <row r="992" spans="1:30" hidden="1" outlineLevel="1">
      <c r="E992" s="51"/>
      <c r="F992" s="52" t="str">
        <f>F996</f>
        <v>TRANS_TOTAL</v>
      </c>
      <c r="G992" s="55" t="str">
        <f>$G$11</f>
        <v>DISTPRI</v>
      </c>
      <c r="H992" s="4">
        <f t="shared" si="547"/>
        <v>0</v>
      </c>
      <c r="I992" s="5">
        <f>VLOOKUP(CONCATENATE($F992," ",$G992),AllocFactorMatrix,(I$4+1),FALSE)*$E996</f>
        <v>0</v>
      </c>
      <c r="J992" s="5">
        <f>VLOOKUP(CONCATENATE($F992," ",$G992),AllocFactorMatrix,(J$4+1),FALSE)*$E996</f>
        <v>0</v>
      </c>
      <c r="K992" s="5">
        <f>VLOOKUP(CONCATENATE($F992," ",$G992),AllocFactorMatrix,(K$4+1),FALSE)*$E996</f>
        <v>0</v>
      </c>
      <c r="L992" s="5">
        <f>VLOOKUP(CONCATENATE($F992," ",$G992),AllocFactorMatrix,(L$4+1),FALSE)*$E996</f>
        <v>0</v>
      </c>
      <c r="M992" s="5">
        <f>VLOOKUP(CONCATENATE($F992," ",$G992),AllocFactorMatrix,(M$4+1),FALSE)*$E996</f>
        <v>0</v>
      </c>
      <c r="N992" s="5">
        <f t="shared" si="548"/>
        <v>0</v>
      </c>
      <c r="O992" s="5">
        <f>VLOOKUP(CONCATENATE($F992," ",$G992),AllocFactorMatrix,(O$4+1),FALSE)*$E996</f>
        <v>0</v>
      </c>
      <c r="P992" s="5">
        <f>VLOOKUP(CONCATENATE($F992," ",$G992),AllocFactorMatrix,(P$4+1),FALSE)*$E996</f>
        <v>0</v>
      </c>
      <c r="Q992" s="5">
        <f>VLOOKUP(CONCATENATE($F992," ",$G992),AllocFactorMatrix,(Q$4+1),FALSE)*$E996</f>
        <v>0</v>
      </c>
      <c r="R992" s="5">
        <f>VLOOKUP(CONCATENATE($F992," ",$G992),AllocFactorMatrix,(R$4+1),FALSE)*$E996</f>
        <v>0</v>
      </c>
      <c r="S992" s="5">
        <f t="shared" si="549"/>
        <v>0</v>
      </c>
      <c r="T992" s="5">
        <f>VLOOKUP(CONCATENATE($F992," ",$G992),AllocFactorMatrix,(T$4+1),FALSE)*$E996</f>
        <v>0</v>
      </c>
      <c r="U992" s="5">
        <f>VLOOKUP(CONCATENATE($F992," ",$G992),AllocFactorMatrix,(U$4+1),FALSE)*$E996</f>
        <v>0</v>
      </c>
      <c r="V992" s="5">
        <f>VLOOKUP(CONCATENATE($F992," ",$G992),AllocFactorMatrix,(V$4+1),FALSE)*$E996</f>
        <v>0</v>
      </c>
      <c r="W992" s="5">
        <f>VLOOKUP(CONCATENATE($F992," ",$G992),AllocFactorMatrix,(W$4+1),FALSE)*$E996</f>
        <v>0</v>
      </c>
      <c r="X992" s="5">
        <f t="shared" si="552"/>
        <v>0</v>
      </c>
      <c r="Y992" s="5">
        <f>VLOOKUP(CONCATENATE($F992," ",$G992),AllocFactorMatrix,(Y$4+1),FALSE)*$E996</f>
        <v>0</v>
      </c>
      <c r="Z992" s="5">
        <f>VLOOKUP(CONCATENATE($F992," ",$G992),AllocFactorMatrix,(Z$4+1),FALSE)*$E996</f>
        <v>0</v>
      </c>
      <c r="AA992" s="5">
        <f t="shared" si="550"/>
        <v>0</v>
      </c>
      <c r="AB992" s="5">
        <f>VLOOKUP(CONCATENATE($F992," ",$G992),AllocFactorMatrix,(AB$4+1),FALSE)*$E996</f>
        <v>0</v>
      </c>
      <c r="AC992" s="5">
        <f>VLOOKUP(CONCATENATE($F992," ",$G992),AllocFactorMatrix,(AC$4+1),FALSE)*$E996</f>
        <v>0</v>
      </c>
      <c r="AD992" s="5">
        <f>VLOOKUP(CONCATENATE($F992," ",$G992),AllocFactorMatrix,(AD$4+1),FALSE)*$E996</f>
        <v>0</v>
      </c>
    </row>
    <row r="993" spans="1:30" hidden="1" outlineLevel="1">
      <c r="E993" s="51"/>
      <c r="F993" s="52" t="str">
        <f>F996</f>
        <v>TRANS_TOTAL</v>
      </c>
      <c r="G993" s="55" t="str">
        <f>$G$12</f>
        <v>DISTSEC</v>
      </c>
      <c r="H993" s="4">
        <f t="shared" si="547"/>
        <v>0</v>
      </c>
      <c r="I993" s="5">
        <f>VLOOKUP(CONCATENATE($F993," ",$G993),AllocFactorMatrix,(I$4+1),FALSE)*$E996</f>
        <v>0</v>
      </c>
      <c r="J993" s="5">
        <f>VLOOKUP(CONCATENATE($F993," ",$G993),AllocFactorMatrix,(J$4+1),FALSE)*$E996</f>
        <v>0</v>
      </c>
      <c r="K993" s="5">
        <f>VLOOKUP(CONCATENATE($F993," ",$G993),AllocFactorMatrix,(K$4+1),FALSE)*$E996</f>
        <v>0</v>
      </c>
      <c r="L993" s="5">
        <f>VLOOKUP(CONCATENATE($F993," ",$G993),AllocFactorMatrix,(L$4+1),FALSE)*$E996</f>
        <v>0</v>
      </c>
      <c r="M993" s="5">
        <f>VLOOKUP(CONCATENATE($F993," ",$G993),AllocFactorMatrix,(M$4+1),FALSE)*$E996</f>
        <v>0</v>
      </c>
      <c r="N993" s="5">
        <f t="shared" si="548"/>
        <v>0</v>
      </c>
      <c r="O993" s="5">
        <f>VLOOKUP(CONCATENATE($F993," ",$G993),AllocFactorMatrix,(O$4+1),FALSE)*$E996</f>
        <v>0</v>
      </c>
      <c r="P993" s="5">
        <f>VLOOKUP(CONCATENATE($F993," ",$G993),AllocFactorMatrix,(P$4+1),FALSE)*$E996</f>
        <v>0</v>
      </c>
      <c r="Q993" s="5">
        <f>VLOOKUP(CONCATENATE($F993," ",$G993),AllocFactorMatrix,(Q$4+1),FALSE)*$E996</f>
        <v>0</v>
      </c>
      <c r="R993" s="5">
        <f>VLOOKUP(CONCATENATE($F993," ",$G993),AllocFactorMatrix,(R$4+1),FALSE)*$E996</f>
        <v>0</v>
      </c>
      <c r="S993" s="5">
        <f t="shared" si="549"/>
        <v>0</v>
      </c>
      <c r="T993" s="5">
        <f>VLOOKUP(CONCATENATE($F993," ",$G993),AllocFactorMatrix,(T$4+1),FALSE)*$E996</f>
        <v>0</v>
      </c>
      <c r="U993" s="5">
        <f>VLOOKUP(CONCATENATE($F993," ",$G993),AllocFactorMatrix,(U$4+1),FALSE)*$E996</f>
        <v>0</v>
      </c>
      <c r="V993" s="5">
        <f>VLOOKUP(CONCATENATE($F993," ",$G993),AllocFactorMatrix,(V$4+1),FALSE)*$E996</f>
        <v>0</v>
      </c>
      <c r="W993" s="5">
        <f>VLOOKUP(CONCATENATE($F993," ",$G993),AllocFactorMatrix,(W$4+1),FALSE)*$E996</f>
        <v>0</v>
      </c>
      <c r="X993" s="5">
        <f t="shared" si="552"/>
        <v>0</v>
      </c>
      <c r="Y993" s="5">
        <f>VLOOKUP(CONCATENATE($F993," ",$G993),AllocFactorMatrix,(Y$4+1),FALSE)*$E996</f>
        <v>0</v>
      </c>
      <c r="Z993" s="5">
        <f>VLOOKUP(CONCATENATE($F993," ",$G993),AllocFactorMatrix,(Z$4+1),FALSE)*$E996</f>
        <v>0</v>
      </c>
      <c r="AA993" s="5">
        <f t="shared" si="550"/>
        <v>0</v>
      </c>
      <c r="AB993" s="5">
        <f>VLOOKUP(CONCATENATE($F993," ",$G993),AllocFactorMatrix,(AB$4+1),FALSE)*$E996</f>
        <v>0</v>
      </c>
      <c r="AC993" s="5">
        <f>VLOOKUP(CONCATENATE($F993," ",$G993),AllocFactorMatrix,(AC$4+1),FALSE)*$E996</f>
        <v>0</v>
      </c>
      <c r="AD993" s="5">
        <f>VLOOKUP(CONCATENATE($F993," ",$G993),AllocFactorMatrix,(AD$4+1),FALSE)*$E996</f>
        <v>0</v>
      </c>
    </row>
    <row r="994" spans="1:30" hidden="1" outlineLevel="1">
      <c r="E994" s="51"/>
      <c r="F994" s="52" t="str">
        <f>F996</f>
        <v>TRANS_TOTAL</v>
      </c>
      <c r="G994" s="55" t="str">
        <f>$G$13</f>
        <v>ENERGY</v>
      </c>
      <c r="H994" s="4">
        <f t="shared" si="547"/>
        <v>0</v>
      </c>
      <c r="I994" s="5">
        <f>VLOOKUP(CONCATENATE($F994," ",$G994),AllocFactorMatrix,(I$4+1),FALSE)*$E996</f>
        <v>0</v>
      </c>
      <c r="J994" s="5">
        <f>VLOOKUP(CONCATENATE($F994," ",$G994),AllocFactorMatrix,(J$4+1),FALSE)*$E996</f>
        <v>0</v>
      </c>
      <c r="K994" s="5">
        <f>VLOOKUP(CONCATENATE($F994," ",$G994),AllocFactorMatrix,(K$4+1),FALSE)*$E996</f>
        <v>0</v>
      </c>
      <c r="L994" s="5">
        <f>VLOOKUP(CONCATENATE($F994," ",$G994),AllocFactorMatrix,(L$4+1),FALSE)*$E996</f>
        <v>0</v>
      </c>
      <c r="M994" s="5">
        <f>VLOOKUP(CONCATENATE($F994," ",$G994),AllocFactorMatrix,(M$4+1),FALSE)*$E996</f>
        <v>0</v>
      </c>
      <c r="N994" s="5">
        <f t="shared" si="548"/>
        <v>0</v>
      </c>
      <c r="O994" s="5">
        <f>VLOOKUP(CONCATENATE($F994," ",$G994),AllocFactorMatrix,(O$4+1),FALSE)*$E996</f>
        <v>0</v>
      </c>
      <c r="P994" s="5">
        <f>VLOOKUP(CONCATENATE($F994," ",$G994),AllocFactorMatrix,(P$4+1),FALSE)*$E996</f>
        <v>0</v>
      </c>
      <c r="Q994" s="5">
        <f>VLOOKUP(CONCATENATE($F994," ",$G994),AllocFactorMatrix,(Q$4+1),FALSE)*$E996</f>
        <v>0</v>
      </c>
      <c r="R994" s="5">
        <f>VLOOKUP(CONCATENATE($F994," ",$G994),AllocFactorMatrix,(R$4+1),FALSE)*$E996</f>
        <v>0</v>
      </c>
      <c r="S994" s="5">
        <f t="shared" si="549"/>
        <v>0</v>
      </c>
      <c r="T994" s="5">
        <f>VLOOKUP(CONCATENATE($F994," ",$G994),AllocFactorMatrix,(T$4+1),FALSE)*$E996</f>
        <v>0</v>
      </c>
      <c r="U994" s="5">
        <f>VLOOKUP(CONCATENATE($F994," ",$G994),AllocFactorMatrix,(U$4+1),FALSE)*$E996</f>
        <v>0</v>
      </c>
      <c r="V994" s="5">
        <f>VLOOKUP(CONCATENATE($F994," ",$G994),AllocFactorMatrix,(V$4+1),FALSE)*$E996</f>
        <v>0</v>
      </c>
      <c r="W994" s="5">
        <f>VLOOKUP(CONCATENATE($F994," ",$G994),AllocFactorMatrix,(W$4+1),FALSE)*$E996</f>
        <v>0</v>
      </c>
      <c r="X994" s="5">
        <f t="shared" si="552"/>
        <v>0</v>
      </c>
      <c r="Y994" s="5">
        <f>VLOOKUP(CONCATENATE($F994," ",$G994),AllocFactorMatrix,(Y$4+1),FALSE)*$E996</f>
        <v>0</v>
      </c>
      <c r="Z994" s="5">
        <f>VLOOKUP(CONCATENATE($F994," ",$G994),AllocFactorMatrix,(Z$4+1),FALSE)*$E996</f>
        <v>0</v>
      </c>
      <c r="AA994" s="5">
        <f t="shared" si="550"/>
        <v>0</v>
      </c>
      <c r="AB994" s="5">
        <f>VLOOKUP(CONCATENATE($F994," ",$G994),AllocFactorMatrix,(AB$4+1),FALSE)*$E996</f>
        <v>0</v>
      </c>
      <c r="AC994" s="5">
        <f>VLOOKUP(CONCATENATE($F994," ",$G994),AllocFactorMatrix,(AC$4+1),FALSE)*$E996</f>
        <v>0</v>
      </c>
      <c r="AD994" s="5">
        <f>VLOOKUP(CONCATENATE($F994," ",$G994),AllocFactorMatrix,(AD$4+1),FALSE)*$E996</f>
        <v>0</v>
      </c>
    </row>
    <row r="995" spans="1:30" hidden="1" outlineLevel="1">
      <c r="E995" s="51"/>
      <c r="F995" s="52" t="str">
        <f>F996</f>
        <v>TRANS_TOTAL</v>
      </c>
      <c r="G995" s="55" t="str">
        <f>$G$14</f>
        <v>CUSTOMER</v>
      </c>
      <c r="H995" s="4">
        <f t="shared" si="547"/>
        <v>0</v>
      </c>
      <c r="I995" s="5">
        <f>VLOOKUP(CONCATENATE($F995," ",$G995),AllocFactorMatrix,(I$4+1),FALSE)*$E996</f>
        <v>0</v>
      </c>
      <c r="J995" s="5">
        <f>VLOOKUP(CONCATENATE($F995," ",$G995),AllocFactorMatrix,(J$4+1),FALSE)*$E996</f>
        <v>0</v>
      </c>
      <c r="K995" s="5">
        <f>VLOOKUP(CONCATENATE($F995," ",$G995),AllocFactorMatrix,(K$4+1),FALSE)*$E996</f>
        <v>0</v>
      </c>
      <c r="L995" s="5">
        <f>VLOOKUP(CONCATENATE($F995," ",$G995),AllocFactorMatrix,(L$4+1),FALSE)*$E996</f>
        <v>0</v>
      </c>
      <c r="M995" s="5">
        <f>VLOOKUP(CONCATENATE($F995," ",$G995),AllocFactorMatrix,(M$4+1),FALSE)*$E996</f>
        <v>0</v>
      </c>
      <c r="N995" s="5">
        <f t="shared" si="548"/>
        <v>0</v>
      </c>
      <c r="O995" s="5">
        <f>VLOOKUP(CONCATENATE($F995," ",$G995),AllocFactorMatrix,(O$4+1),FALSE)*$E996</f>
        <v>0</v>
      </c>
      <c r="P995" s="5">
        <f>VLOOKUP(CONCATENATE($F995," ",$G995),AllocFactorMatrix,(P$4+1),FALSE)*$E996</f>
        <v>0</v>
      </c>
      <c r="Q995" s="5">
        <f>VLOOKUP(CONCATENATE($F995," ",$G995),AllocFactorMatrix,(Q$4+1),FALSE)*$E996</f>
        <v>0</v>
      </c>
      <c r="R995" s="5">
        <f>VLOOKUP(CONCATENATE($F995," ",$G995),AllocFactorMatrix,(R$4+1),FALSE)*$E996</f>
        <v>0</v>
      </c>
      <c r="S995" s="5">
        <f t="shared" si="549"/>
        <v>0</v>
      </c>
      <c r="T995" s="5">
        <f>VLOOKUP(CONCATENATE($F995," ",$G995),AllocFactorMatrix,(T$4+1),FALSE)*$E996</f>
        <v>0</v>
      </c>
      <c r="U995" s="5">
        <f>VLOOKUP(CONCATENATE($F995," ",$G995),AllocFactorMatrix,(U$4+1),FALSE)*$E996</f>
        <v>0</v>
      </c>
      <c r="V995" s="5">
        <f>VLOOKUP(CONCATENATE($F995," ",$G995),AllocFactorMatrix,(V$4+1),FALSE)*$E996</f>
        <v>0</v>
      </c>
      <c r="W995" s="5">
        <f>VLOOKUP(CONCATENATE($F995," ",$G995),AllocFactorMatrix,(W$4+1),FALSE)*$E996</f>
        <v>0</v>
      </c>
      <c r="X995" s="5">
        <f t="shared" si="552"/>
        <v>0</v>
      </c>
      <c r="Y995" s="5">
        <f>VLOOKUP(CONCATENATE($F995," ",$G995),AllocFactorMatrix,(Y$4+1),FALSE)*$E996</f>
        <v>0</v>
      </c>
      <c r="Z995" s="5">
        <f>VLOOKUP(CONCATENATE($F995," ",$G995),AllocFactorMatrix,(Z$4+1),FALSE)*$E996</f>
        <v>0</v>
      </c>
      <c r="AA995" s="5">
        <f t="shared" si="550"/>
        <v>0</v>
      </c>
      <c r="AB995" s="5">
        <f>VLOOKUP(CONCATENATE($F995," ",$G995),AllocFactorMatrix,(AB$4+1),FALSE)*$E996</f>
        <v>0</v>
      </c>
      <c r="AC995" s="5">
        <f>VLOOKUP(CONCATENATE($F995," ",$G995),AllocFactorMatrix,(AC$4+1),FALSE)*$E996</f>
        <v>0</v>
      </c>
      <c r="AD995" s="5">
        <f>VLOOKUP(CONCATENATE($F995," ",$G995),AllocFactorMatrix,(AD$4+1),FALSE)*$E996</f>
        <v>0</v>
      </c>
    </row>
    <row r="996" spans="1:30" collapsed="1">
      <c r="D996" s="95" t="s">
        <v>560</v>
      </c>
      <c r="E996" s="96">
        <f>59518865+91310</f>
        <v>59610175</v>
      </c>
      <c r="F996" s="10" t="s">
        <v>194</v>
      </c>
      <c r="G996" s="55" t="str">
        <f>$G$15</f>
        <v>TOTAL</v>
      </c>
      <c r="H996" s="4">
        <f t="shared" si="547"/>
        <v>59610174.999999985</v>
      </c>
      <c r="I996" s="5">
        <f>VLOOKUP(CONCATENATE($F996," ",$G996),AllocFactorMatrix,(I$4+1),FALSE)*$E996</f>
        <v>29301529.075799007</v>
      </c>
      <c r="J996" s="5">
        <f>VLOOKUP(CONCATENATE($F996," ",$G996),AllocFactorMatrix,(J$4+1),FALSE)*$E996</f>
        <v>1442345.1574312865</v>
      </c>
      <c r="K996" s="5">
        <f>VLOOKUP(CONCATENATE($F996," ",$G996),AllocFactorMatrix,(K$4+1),FALSE)*$E996</f>
        <v>5276916.336557881</v>
      </c>
      <c r="L996" s="5">
        <f>VLOOKUP(CONCATENATE($F996," ",$G996),AllocFactorMatrix,(L$4+1),FALSE)*$E996</f>
        <v>165558.94420751286</v>
      </c>
      <c r="M996" s="5">
        <f>VLOOKUP(CONCATENATE($F996," ",$G996),AllocFactorMatrix,(M$4+1),FALSE)*$E996</f>
        <v>16398.731251310841</v>
      </c>
      <c r="N996" s="5">
        <f t="shared" si="548"/>
        <v>5458874.0120167043</v>
      </c>
      <c r="O996" s="5">
        <f>VLOOKUP(CONCATENATE($F996," ",$G996),AllocFactorMatrix,(O$4+1),FALSE)*$E996</f>
        <v>4007014.5032403311</v>
      </c>
      <c r="P996" s="5">
        <f>VLOOKUP(CONCATENATE($F996," ",$G996),AllocFactorMatrix,(P$4+1),FALSE)*$E996</f>
        <v>746324.86777409876</v>
      </c>
      <c r="Q996" s="5">
        <f>VLOOKUP(CONCATENATE($F996," ",$G996),AllocFactorMatrix,(Q$4+1),FALSE)*$E996</f>
        <v>355718.96365843742</v>
      </c>
      <c r="R996" s="5">
        <f>VLOOKUP(CONCATENATE($F996," ",$G996),AllocFactorMatrix,(R$4+1),FALSE)*$E996</f>
        <v>12543.728669673166</v>
      </c>
      <c r="S996" s="5">
        <f t="shared" si="549"/>
        <v>5121602.0633425405</v>
      </c>
      <c r="T996" s="5">
        <f>VLOOKUP(CONCATENATE($F996," ",$G996),AllocFactorMatrix,(T$4+1),FALSE)*$E996</f>
        <v>139965.36919208948</v>
      </c>
      <c r="U996" s="5">
        <f>VLOOKUP(CONCATENATE($F996," ",$G996),AllocFactorMatrix,(U$4+1),FALSE)*$E996</f>
        <v>2290648.5718865576</v>
      </c>
      <c r="V996" s="5">
        <f>VLOOKUP(CONCATENATE($F996," ",$G996),AllocFactorMatrix,(V$4+1),FALSE)*$E996</f>
        <v>12773378.664579963</v>
      </c>
      <c r="W996" s="5">
        <f>VLOOKUP(CONCATENATE($F996," ",$G996),AllocFactorMatrix,(W$4+1),FALSE)*$E996</f>
        <v>1807492.2912327645</v>
      </c>
      <c r="X996" s="5">
        <f t="shared" si="552"/>
        <v>17011484.896891374</v>
      </c>
      <c r="Y996" s="5">
        <f>VLOOKUP(CONCATENATE($F996," ",$G996),AllocFactorMatrix,(Y$4+1),FALSE)*$E996</f>
        <v>1226294.5104053498</v>
      </c>
      <c r="Z996" s="5">
        <f>VLOOKUP(CONCATENATE($F996," ",$G996),AllocFactorMatrix,(Z$4+1),FALSE)*$E996</f>
        <v>20523.337369499859</v>
      </c>
      <c r="AA996" s="5">
        <f t="shared" si="550"/>
        <v>1246817.8477748497</v>
      </c>
      <c r="AB996" s="5">
        <f>VLOOKUP(CONCATENATE($F996," ",$G996),AllocFactorMatrix,(AB$4+1),FALSE)*$E996</f>
        <v>15991.781562616814</v>
      </c>
      <c r="AC996" s="5">
        <f>VLOOKUP(CONCATENATE($F996," ",$G996),AllocFactorMatrix,(AC$4+1),FALSE)*$E996</f>
        <v>9485.4140333328978</v>
      </c>
      <c r="AD996" s="5">
        <f>VLOOKUP(CONCATENATE($F996," ",$G996),AllocFactorMatrix,(AD$4+1),FALSE)*$E996</f>
        <v>2044.7511482756754</v>
      </c>
    </row>
    <row r="997" spans="1:30" hidden="1" outlineLevel="1">
      <c r="E997" s="51"/>
      <c r="F997" s="52" t="str">
        <f>F1004</f>
        <v>RB_GUP_EPIS_D</v>
      </c>
      <c r="G997" s="55" t="str">
        <f>$G$8</f>
        <v>PRODUCTION</v>
      </c>
      <c r="H997" s="4">
        <f t="shared" ref="H997:H1020" si="553">SUBTOTAL(9,I997:AD997)</f>
        <v>0</v>
      </c>
      <c r="I997" s="5">
        <f>VLOOKUP(CONCATENATE($F997," ",$G997),AllocFactorMatrix,(I$4+1),FALSE)*$E1004</f>
        <v>0</v>
      </c>
      <c r="J997" s="5">
        <f>VLOOKUP(CONCATENATE($F997," ",$G997),AllocFactorMatrix,(J$4+1),FALSE)*$E1004</f>
        <v>0</v>
      </c>
      <c r="K997" s="5">
        <f>VLOOKUP(CONCATENATE($F997," ",$G997),AllocFactorMatrix,(K$4+1),FALSE)*$E1004</f>
        <v>0</v>
      </c>
      <c r="L997" s="5">
        <f>VLOOKUP(CONCATENATE($F997," ",$G997),AllocFactorMatrix,(L$4+1),FALSE)*$E1004</f>
        <v>0</v>
      </c>
      <c r="M997" s="5">
        <f>VLOOKUP(CONCATENATE($F997," ",$G997),AllocFactorMatrix,(M$4+1),FALSE)*$E1004</f>
        <v>0</v>
      </c>
      <c r="N997" s="5">
        <f t="shared" si="530"/>
        <v>0</v>
      </c>
      <c r="O997" s="5">
        <f>VLOOKUP(CONCATENATE($F997," ",$G997),AllocFactorMatrix,(O$4+1),FALSE)*$E1004</f>
        <v>0</v>
      </c>
      <c r="P997" s="5">
        <f>VLOOKUP(CONCATENATE($F997," ",$G997),AllocFactorMatrix,(P$4+1),FALSE)*$E1004</f>
        <v>0</v>
      </c>
      <c r="Q997" s="5">
        <f>VLOOKUP(CONCATENATE($F997," ",$G997),AllocFactorMatrix,(Q$4+1),FALSE)*$E1004</f>
        <v>0</v>
      </c>
      <c r="R997" s="5">
        <f>VLOOKUP(CONCATENATE($F997," ",$G997),AllocFactorMatrix,(R$4+1),FALSE)*$E1004</f>
        <v>0</v>
      </c>
      <c r="S997" s="5">
        <f t="shared" si="532"/>
        <v>0</v>
      </c>
      <c r="T997" s="5">
        <f>VLOOKUP(CONCATENATE($F997," ",$G997),AllocFactorMatrix,(T$4+1),FALSE)*$E1004</f>
        <v>0</v>
      </c>
      <c r="U997" s="5">
        <f>VLOOKUP(CONCATENATE($F997," ",$G997),AllocFactorMatrix,(U$4+1),FALSE)*$E1004</f>
        <v>0</v>
      </c>
      <c r="V997" s="5">
        <f>VLOOKUP(CONCATENATE($F997," ",$G997),AllocFactorMatrix,(V$4+1),FALSE)*$E1004</f>
        <v>0</v>
      </c>
      <c r="W997" s="5">
        <f>VLOOKUP(CONCATENATE($F997," ",$G997),AllocFactorMatrix,(W$4+1),FALSE)*$E1004</f>
        <v>0</v>
      </c>
      <c r="X997" s="5">
        <f>SUBTOTAL(9,T997:W997)</f>
        <v>0</v>
      </c>
      <c r="Y997" s="5">
        <f>VLOOKUP(CONCATENATE($F997," ",$G997),AllocFactorMatrix,(Y$4+1),FALSE)*$E1004</f>
        <v>0</v>
      </c>
      <c r="Z997" s="5">
        <f>VLOOKUP(CONCATENATE($F997," ",$G997),AllocFactorMatrix,(Z$4+1),FALSE)*$E1004</f>
        <v>0</v>
      </c>
      <c r="AA997" s="5">
        <f t="shared" ref="AA997:AA1020" si="554">SUBTOTAL(9,Y997:Z997)</f>
        <v>0</v>
      </c>
      <c r="AB997" s="5">
        <f>VLOOKUP(CONCATENATE($F997," ",$G997),AllocFactorMatrix,(AB$4+1),FALSE)*$E1004</f>
        <v>0</v>
      </c>
      <c r="AC997" s="5">
        <f>VLOOKUP(CONCATENATE($F997," ",$G997),AllocFactorMatrix,(AC$4+1),FALSE)*$E1004</f>
        <v>0</v>
      </c>
      <c r="AD997" s="5">
        <f>VLOOKUP(CONCATENATE($F997," ",$G997),AllocFactorMatrix,(AD$4+1),FALSE)*$E1004</f>
        <v>0</v>
      </c>
    </row>
    <row r="998" spans="1:30" hidden="1" outlineLevel="1">
      <c r="E998" s="51"/>
      <c r="F998" s="52" t="str">
        <f>F1004</f>
        <v>RB_GUP_EPIS_D</v>
      </c>
      <c r="G998" s="55" t="str">
        <f>$G$9</f>
        <v>BULKTRAN</v>
      </c>
      <c r="H998" s="4">
        <f t="shared" si="553"/>
        <v>0</v>
      </c>
      <c r="I998" s="5">
        <f>VLOOKUP(CONCATENATE($F998," ",$G998),AllocFactorMatrix,(I$4+1),FALSE)*$E1004</f>
        <v>0</v>
      </c>
      <c r="J998" s="5">
        <f>VLOOKUP(CONCATENATE($F998," ",$G998),AllocFactorMatrix,(J$4+1),FALSE)*$E1004</f>
        <v>0</v>
      </c>
      <c r="K998" s="5">
        <f>VLOOKUP(CONCATENATE($F998," ",$G998),AllocFactorMatrix,(K$4+1),FALSE)*$E1004</f>
        <v>0</v>
      </c>
      <c r="L998" s="5">
        <f>VLOOKUP(CONCATENATE($F998," ",$G998),AllocFactorMatrix,(L$4+1),FALSE)*$E1004</f>
        <v>0</v>
      </c>
      <c r="M998" s="5">
        <f>VLOOKUP(CONCATENATE($F998," ",$G998),AllocFactorMatrix,(M$4+1),FALSE)*$E1004</f>
        <v>0</v>
      </c>
      <c r="N998" s="5">
        <f t="shared" si="530"/>
        <v>0</v>
      </c>
      <c r="O998" s="5">
        <f>VLOOKUP(CONCATENATE($F998," ",$G998),AllocFactorMatrix,(O$4+1),FALSE)*$E1004</f>
        <v>0</v>
      </c>
      <c r="P998" s="5">
        <f>VLOOKUP(CONCATENATE($F998," ",$G998),AllocFactorMatrix,(P$4+1),FALSE)*$E1004</f>
        <v>0</v>
      </c>
      <c r="Q998" s="5">
        <f>VLOOKUP(CONCATENATE($F998," ",$G998),AllocFactorMatrix,(Q$4+1),FALSE)*$E1004</f>
        <v>0</v>
      </c>
      <c r="R998" s="5">
        <f>VLOOKUP(CONCATENATE($F998," ",$G998),AllocFactorMatrix,(R$4+1),FALSE)*$E1004</f>
        <v>0</v>
      </c>
      <c r="S998" s="5">
        <f t="shared" si="532"/>
        <v>0</v>
      </c>
      <c r="T998" s="5">
        <f>VLOOKUP(CONCATENATE($F998," ",$G998),AllocFactorMatrix,(T$4+1),FALSE)*$E1004</f>
        <v>0</v>
      </c>
      <c r="U998" s="5">
        <f>VLOOKUP(CONCATENATE($F998," ",$G998),AllocFactorMatrix,(U$4+1),FALSE)*$E1004</f>
        <v>0</v>
      </c>
      <c r="V998" s="5">
        <f>VLOOKUP(CONCATENATE($F998," ",$G998),AllocFactorMatrix,(V$4+1),FALSE)*$E1004</f>
        <v>0</v>
      </c>
      <c r="W998" s="5">
        <f>VLOOKUP(CONCATENATE($F998," ",$G998),AllocFactorMatrix,(W$4+1),FALSE)*$E1004</f>
        <v>0</v>
      </c>
      <c r="X998" s="5">
        <f t="shared" ref="X998:X1004" si="555">SUBTOTAL(9,T998:W998)</f>
        <v>0</v>
      </c>
      <c r="Y998" s="5">
        <f>VLOOKUP(CONCATENATE($F998," ",$G998),AllocFactorMatrix,(Y$4+1),FALSE)*$E1004</f>
        <v>0</v>
      </c>
      <c r="Z998" s="5">
        <f>VLOOKUP(CONCATENATE($F998," ",$G998),AllocFactorMatrix,(Z$4+1),FALSE)*$E1004</f>
        <v>0</v>
      </c>
      <c r="AA998" s="5">
        <f t="shared" si="554"/>
        <v>0</v>
      </c>
      <c r="AB998" s="5">
        <f>VLOOKUP(CONCATENATE($F998," ",$G998),AllocFactorMatrix,(AB$4+1),FALSE)*$E1004</f>
        <v>0</v>
      </c>
      <c r="AC998" s="5">
        <f>VLOOKUP(CONCATENATE($F998," ",$G998),AllocFactorMatrix,(AC$4+1),FALSE)*$E1004</f>
        <v>0</v>
      </c>
      <c r="AD998" s="5">
        <f>VLOOKUP(CONCATENATE($F998," ",$G998),AllocFactorMatrix,(AD$4+1),FALSE)*$E1004</f>
        <v>0</v>
      </c>
    </row>
    <row r="999" spans="1:30" hidden="1" outlineLevel="1">
      <c r="E999" s="51"/>
      <c r="F999" s="52" t="str">
        <f>F1004</f>
        <v>RB_GUP_EPIS_D</v>
      </c>
      <c r="G999" s="55" t="str">
        <f>$G$10</f>
        <v>SUBTRAN</v>
      </c>
      <c r="H999" s="4">
        <f t="shared" si="553"/>
        <v>0</v>
      </c>
      <c r="I999" s="5">
        <f>VLOOKUP(CONCATENATE($F999," ",$G999),AllocFactorMatrix,(I$4+1),FALSE)*$E1004</f>
        <v>0</v>
      </c>
      <c r="J999" s="5">
        <f>VLOOKUP(CONCATENATE($F999," ",$G999),AllocFactorMatrix,(J$4+1),FALSE)*$E1004</f>
        <v>0</v>
      </c>
      <c r="K999" s="5">
        <f>VLOOKUP(CONCATENATE($F999," ",$G999),AllocFactorMatrix,(K$4+1),FALSE)*$E1004</f>
        <v>0</v>
      </c>
      <c r="L999" s="5">
        <f>VLOOKUP(CONCATENATE($F999," ",$G999),AllocFactorMatrix,(L$4+1),FALSE)*$E1004</f>
        <v>0</v>
      </c>
      <c r="M999" s="5">
        <f>VLOOKUP(CONCATENATE($F999," ",$G999),AllocFactorMatrix,(M$4+1),FALSE)*$E1004</f>
        <v>0</v>
      </c>
      <c r="N999" s="5">
        <f t="shared" si="530"/>
        <v>0</v>
      </c>
      <c r="O999" s="5">
        <f>VLOOKUP(CONCATENATE($F999," ",$G999),AllocFactorMatrix,(O$4+1),FALSE)*$E1004</f>
        <v>0</v>
      </c>
      <c r="P999" s="5">
        <f>VLOOKUP(CONCATENATE($F999," ",$G999),AllocFactorMatrix,(P$4+1),FALSE)*$E1004</f>
        <v>0</v>
      </c>
      <c r="Q999" s="5">
        <f>VLOOKUP(CONCATENATE($F999," ",$G999),AllocFactorMatrix,(Q$4+1),FALSE)*$E1004</f>
        <v>0</v>
      </c>
      <c r="R999" s="5">
        <f>VLOOKUP(CONCATENATE($F999," ",$G999),AllocFactorMatrix,(R$4+1),FALSE)*$E1004</f>
        <v>0</v>
      </c>
      <c r="S999" s="5">
        <f t="shared" si="532"/>
        <v>0</v>
      </c>
      <c r="T999" s="5">
        <f>VLOOKUP(CONCATENATE($F999," ",$G999),AllocFactorMatrix,(T$4+1),FALSE)*$E1004</f>
        <v>0</v>
      </c>
      <c r="U999" s="5">
        <f>VLOOKUP(CONCATENATE($F999," ",$G999),AllocFactorMatrix,(U$4+1),FALSE)*$E1004</f>
        <v>0</v>
      </c>
      <c r="V999" s="5">
        <f>VLOOKUP(CONCATENATE($F999," ",$G999),AllocFactorMatrix,(V$4+1),FALSE)*$E1004</f>
        <v>0</v>
      </c>
      <c r="W999" s="5">
        <f>VLOOKUP(CONCATENATE($F999," ",$G999),AllocFactorMatrix,(W$4+1),FALSE)*$E1004</f>
        <v>0</v>
      </c>
      <c r="X999" s="5">
        <f t="shared" si="555"/>
        <v>0</v>
      </c>
      <c r="Y999" s="5">
        <f>VLOOKUP(CONCATENATE($F999," ",$G999),AllocFactorMatrix,(Y$4+1),FALSE)*$E1004</f>
        <v>0</v>
      </c>
      <c r="Z999" s="5">
        <f>VLOOKUP(CONCATENATE($F999," ",$G999),AllocFactorMatrix,(Z$4+1),FALSE)*$E1004</f>
        <v>0</v>
      </c>
      <c r="AA999" s="5">
        <f t="shared" si="554"/>
        <v>0</v>
      </c>
      <c r="AB999" s="5">
        <f>VLOOKUP(CONCATENATE($F999," ",$G999),AllocFactorMatrix,(AB$4+1),FALSE)*$E1004</f>
        <v>0</v>
      </c>
      <c r="AC999" s="5">
        <f>VLOOKUP(CONCATENATE($F999," ",$G999),AllocFactorMatrix,(AC$4+1),FALSE)*$E1004</f>
        <v>0</v>
      </c>
      <c r="AD999" s="5">
        <f>VLOOKUP(CONCATENATE($F999," ",$G999),AllocFactorMatrix,(AD$4+1),FALSE)*$E1004</f>
        <v>0</v>
      </c>
    </row>
    <row r="1000" spans="1:30" hidden="1" outlineLevel="1">
      <c r="E1000" s="51"/>
      <c r="F1000" s="52" t="str">
        <f>F1004</f>
        <v>RB_GUP_EPIS_D</v>
      </c>
      <c r="G1000" s="55" t="str">
        <f>$G$11</f>
        <v>DISTPRI</v>
      </c>
      <c r="H1000" s="4">
        <f t="shared" si="553"/>
        <v>126801.81483580422</v>
      </c>
      <c r="I1000" s="5">
        <f>VLOOKUP(CONCATENATE($F1000," ",$G1000),AllocFactorMatrix,(I$4+1),FALSE)*$E1004</f>
        <v>84747.06101904239</v>
      </c>
      <c r="J1000" s="5">
        <f>VLOOKUP(CONCATENATE($F1000," ",$G1000),AllocFactorMatrix,(J$4+1),FALSE)*$E1004</f>
        <v>3994.7552211044317</v>
      </c>
      <c r="K1000" s="5">
        <f>VLOOKUP(CONCATENATE($F1000," ",$G1000),AllocFactorMatrix,(K$4+1),FALSE)*$E1004</f>
        <v>14505.201379386039</v>
      </c>
      <c r="L1000" s="5">
        <f>VLOOKUP(CONCATENATE($F1000," ",$G1000),AllocFactorMatrix,(L$4+1),FALSE)*$E1004</f>
        <v>448.28619947453734</v>
      </c>
      <c r="M1000" s="5">
        <f>VLOOKUP(CONCATENATE($F1000," ",$G1000),AllocFactorMatrix,(M$4+1),FALSE)*$E1004</f>
        <v>0</v>
      </c>
      <c r="N1000" s="5">
        <f t="shared" si="530"/>
        <v>14953.487578860577</v>
      </c>
      <c r="O1000" s="5">
        <f>VLOOKUP(CONCATENATE($F1000," ",$G1000),AllocFactorMatrix,(O$4+1),FALSE)*$E1004</f>
        <v>10876.365742117658</v>
      </c>
      <c r="P1000" s="5">
        <f>VLOOKUP(CONCATENATE($F1000," ",$G1000),AllocFactorMatrix,(P$4+1),FALSE)*$E1004</f>
        <v>2025.7238513837583</v>
      </c>
      <c r="Q1000" s="5">
        <f>VLOOKUP(CONCATENATE($F1000," ",$G1000),AllocFactorMatrix,(Q$4+1),FALSE)*$E1004</f>
        <v>0</v>
      </c>
      <c r="R1000" s="5">
        <f>VLOOKUP(CONCATENATE($F1000," ",$G1000),AllocFactorMatrix,(R$4+1),FALSE)*$E1004</f>
        <v>0</v>
      </c>
      <c r="S1000" s="5">
        <f t="shared" si="532"/>
        <v>12902.089593501416</v>
      </c>
      <c r="T1000" s="5">
        <f>VLOOKUP(CONCATENATE($F1000," ",$G1000),AllocFactorMatrix,(T$4+1),FALSE)*$E1004</f>
        <v>387.7357361117916</v>
      </c>
      <c r="U1000" s="5">
        <f>VLOOKUP(CONCATENATE($F1000," ",$G1000),AllocFactorMatrix,(U$4+1),FALSE)*$E1004</f>
        <v>6253.3000371841872</v>
      </c>
      <c r="V1000" s="5">
        <f>VLOOKUP(CONCATENATE($F1000," ",$G1000),AllocFactorMatrix,(V$4+1),FALSE)*$E1004</f>
        <v>0</v>
      </c>
      <c r="W1000" s="5">
        <f>VLOOKUP(CONCATENATE($F1000," ",$G1000),AllocFactorMatrix,(W$4+1),FALSE)*$E1004</f>
        <v>0</v>
      </c>
      <c r="X1000" s="5">
        <f t="shared" si="555"/>
        <v>6641.0357732959792</v>
      </c>
      <c r="Y1000" s="5">
        <f>VLOOKUP(CONCATENATE($F1000," ",$G1000),AllocFactorMatrix,(Y$4+1),FALSE)*$E1004</f>
        <v>3279.7241013254798</v>
      </c>
      <c r="Z1000" s="5">
        <f>VLOOKUP(CONCATENATE($F1000," ",$G1000),AllocFactorMatrix,(Z$4+1),FALSE)*$E1004</f>
        <v>54.718636531791049</v>
      </c>
      <c r="AA1000" s="5">
        <f t="shared" si="554"/>
        <v>3334.4427378572709</v>
      </c>
      <c r="AB1000" s="5">
        <f>VLOOKUP(CONCATENATE($F1000," ",$G1000),AllocFactorMatrix,(AB$4+1),FALSE)*$E1004</f>
        <v>44.331264125712593</v>
      </c>
      <c r="AC1000" s="5">
        <f>VLOOKUP(CONCATENATE($F1000," ",$G1000),AllocFactorMatrix,(AC$4+1),FALSE)*$E1004</f>
        <v>151.87275197106646</v>
      </c>
      <c r="AD1000" s="5">
        <f>VLOOKUP(CONCATENATE($F1000," ",$G1000),AllocFactorMatrix,(AD$4+1),FALSE)*$E1004</f>
        <v>32.738896045374794</v>
      </c>
    </row>
    <row r="1001" spans="1:30" hidden="1" outlineLevel="1">
      <c r="E1001" s="51"/>
      <c r="F1001" s="52" t="str">
        <f>F1004</f>
        <v>RB_GUP_EPIS_D</v>
      </c>
      <c r="G1001" s="55" t="str">
        <f>$G$12</f>
        <v>DISTSEC</v>
      </c>
      <c r="H1001" s="4">
        <f t="shared" si="553"/>
        <v>65662.745177615769</v>
      </c>
      <c r="I1001" s="5">
        <f>VLOOKUP(CONCATENATE($F1001," ",$G1001),AllocFactorMatrix,(I$4+1),FALSE)*$E1004</f>
        <v>49096.129885593553</v>
      </c>
      <c r="J1001" s="5">
        <f>VLOOKUP(CONCATENATE($F1001," ",$G1001),AllocFactorMatrix,(J$4+1),FALSE)*$E1004</f>
        <v>2366.9400691810838</v>
      </c>
      <c r="K1001" s="5">
        <f>VLOOKUP(CONCATENATE($F1001," ",$G1001),AllocFactorMatrix,(K$4+1),FALSE)*$E1004</f>
        <v>7142.0445812361331</v>
      </c>
      <c r="L1001" s="5">
        <f>VLOOKUP(CONCATENATE($F1001," ",$G1001),AllocFactorMatrix,(L$4+1),FALSE)*$E1004</f>
        <v>0</v>
      </c>
      <c r="M1001" s="5">
        <f>VLOOKUP(CONCATENATE($F1001," ",$G1001),AllocFactorMatrix,(M$4+1),FALSE)*$E1004</f>
        <v>0</v>
      </c>
      <c r="N1001" s="5">
        <f t="shared" si="530"/>
        <v>7142.0445812361331</v>
      </c>
      <c r="O1001" s="5">
        <f>VLOOKUP(CONCATENATE($F1001," ",$G1001),AllocFactorMatrix,(O$4+1),FALSE)*$E1004</f>
        <v>4550.9386057012443</v>
      </c>
      <c r="P1001" s="5">
        <f>VLOOKUP(CONCATENATE($F1001," ",$G1001),AllocFactorMatrix,(P$4+1),FALSE)*$E1004</f>
        <v>0</v>
      </c>
      <c r="Q1001" s="5">
        <f>VLOOKUP(CONCATENATE($F1001," ",$G1001),AllocFactorMatrix,(Q$4+1),FALSE)*$E1004</f>
        <v>0</v>
      </c>
      <c r="R1001" s="5">
        <f>VLOOKUP(CONCATENATE($F1001," ",$G1001),AllocFactorMatrix,(R$4+1),FALSE)*$E1004</f>
        <v>0</v>
      </c>
      <c r="S1001" s="5">
        <f t="shared" si="532"/>
        <v>4550.9386057012443</v>
      </c>
      <c r="T1001" s="5">
        <f>VLOOKUP(CONCATENATE($F1001," ",$G1001),AllocFactorMatrix,(T$4+1),FALSE)*$E1004</f>
        <v>123.04783263692588</v>
      </c>
      <c r="U1001" s="5">
        <f>VLOOKUP(CONCATENATE($F1001," ",$G1001),AllocFactorMatrix,(U$4+1),FALSE)*$E1004</f>
        <v>0</v>
      </c>
      <c r="V1001" s="5">
        <f>VLOOKUP(CONCATENATE($F1001," ",$G1001),AllocFactorMatrix,(V$4+1),FALSE)*$E1004</f>
        <v>0</v>
      </c>
      <c r="W1001" s="5">
        <f>VLOOKUP(CONCATENATE($F1001," ",$G1001),AllocFactorMatrix,(W$4+1),FALSE)*$E1004</f>
        <v>0</v>
      </c>
      <c r="X1001" s="5">
        <f t="shared" si="555"/>
        <v>123.04783263692588</v>
      </c>
      <c r="Y1001" s="5">
        <f>VLOOKUP(CONCATENATE($F1001," ",$G1001),AllocFactorMatrix,(Y$4+1),FALSE)*$E1004</f>
        <v>1678.5868217762561</v>
      </c>
      <c r="Z1001" s="5">
        <f>VLOOKUP(CONCATENATE($F1001," ",$G1001),AllocFactorMatrix,(Z$4+1),FALSE)*$E1004</f>
        <v>0</v>
      </c>
      <c r="AA1001" s="5">
        <f t="shared" si="554"/>
        <v>1678.5868217762561</v>
      </c>
      <c r="AB1001" s="5">
        <f>VLOOKUP(CONCATENATE($F1001," ",$G1001),AllocFactorMatrix,(AB$4+1),FALSE)*$E1004</f>
        <v>17.418749447695493</v>
      </c>
      <c r="AC1001" s="5">
        <f>VLOOKUP(CONCATENATE($F1001," ",$G1001),AllocFactorMatrix,(AC$4+1),FALSE)*$E1004</f>
        <v>591.43353893944561</v>
      </c>
      <c r="AD1001" s="5">
        <f>VLOOKUP(CONCATENATE($F1001," ",$G1001),AllocFactorMatrix,(AD$4+1),FALSE)*$E1004</f>
        <v>96.205093103425881</v>
      </c>
    </row>
    <row r="1002" spans="1:30" hidden="1" outlineLevel="1">
      <c r="E1002" s="51"/>
      <c r="F1002" s="52" t="str">
        <f>F1004</f>
        <v>RB_GUP_EPIS_D</v>
      </c>
      <c r="G1002" s="55" t="str">
        <f>$G$13</f>
        <v>ENERGY</v>
      </c>
      <c r="H1002" s="4">
        <f t="shared" si="553"/>
        <v>0</v>
      </c>
      <c r="I1002" s="5">
        <f>VLOOKUP(CONCATENATE($F1002," ",$G1002),AllocFactorMatrix,(I$4+1),FALSE)*$E1004</f>
        <v>0</v>
      </c>
      <c r="J1002" s="5">
        <f>VLOOKUP(CONCATENATE($F1002," ",$G1002),AllocFactorMatrix,(J$4+1),FALSE)*$E1004</f>
        <v>0</v>
      </c>
      <c r="K1002" s="5">
        <f>VLOOKUP(CONCATENATE($F1002," ",$G1002),AllocFactorMatrix,(K$4+1),FALSE)*$E1004</f>
        <v>0</v>
      </c>
      <c r="L1002" s="5">
        <f>VLOOKUP(CONCATENATE($F1002," ",$G1002),AllocFactorMatrix,(L$4+1),FALSE)*$E1004</f>
        <v>0</v>
      </c>
      <c r="M1002" s="5">
        <f>VLOOKUP(CONCATENATE($F1002," ",$G1002),AllocFactorMatrix,(M$4+1),FALSE)*$E1004</f>
        <v>0</v>
      </c>
      <c r="N1002" s="5">
        <f t="shared" si="530"/>
        <v>0</v>
      </c>
      <c r="O1002" s="5">
        <f>VLOOKUP(CONCATENATE($F1002," ",$G1002),AllocFactorMatrix,(O$4+1),FALSE)*$E1004</f>
        <v>0</v>
      </c>
      <c r="P1002" s="5">
        <f>VLOOKUP(CONCATENATE($F1002," ",$G1002),AllocFactorMatrix,(P$4+1),FALSE)*$E1004</f>
        <v>0</v>
      </c>
      <c r="Q1002" s="5">
        <f>VLOOKUP(CONCATENATE($F1002," ",$G1002),AllocFactorMatrix,(Q$4+1),FALSE)*$E1004</f>
        <v>0</v>
      </c>
      <c r="R1002" s="5">
        <f>VLOOKUP(CONCATENATE($F1002," ",$G1002),AllocFactorMatrix,(R$4+1),FALSE)*$E1004</f>
        <v>0</v>
      </c>
      <c r="S1002" s="5">
        <f t="shared" si="532"/>
        <v>0</v>
      </c>
      <c r="T1002" s="5">
        <f>VLOOKUP(CONCATENATE($F1002," ",$G1002),AllocFactorMatrix,(T$4+1),FALSE)*$E1004</f>
        <v>0</v>
      </c>
      <c r="U1002" s="5">
        <f>VLOOKUP(CONCATENATE($F1002," ",$G1002),AllocFactorMatrix,(U$4+1),FALSE)*$E1004</f>
        <v>0</v>
      </c>
      <c r="V1002" s="5">
        <f>VLOOKUP(CONCATENATE($F1002," ",$G1002),AllocFactorMatrix,(V$4+1),FALSE)*$E1004</f>
        <v>0</v>
      </c>
      <c r="W1002" s="5">
        <f>VLOOKUP(CONCATENATE($F1002," ",$G1002),AllocFactorMatrix,(W$4+1),FALSE)*$E1004</f>
        <v>0</v>
      </c>
      <c r="X1002" s="5">
        <f t="shared" si="555"/>
        <v>0</v>
      </c>
      <c r="Y1002" s="5">
        <f>VLOOKUP(CONCATENATE($F1002," ",$G1002),AllocFactorMatrix,(Y$4+1),FALSE)*$E1004</f>
        <v>0</v>
      </c>
      <c r="Z1002" s="5">
        <f>VLOOKUP(CONCATENATE($F1002," ",$G1002),AllocFactorMatrix,(Z$4+1),FALSE)*$E1004</f>
        <v>0</v>
      </c>
      <c r="AA1002" s="5">
        <f t="shared" si="554"/>
        <v>0</v>
      </c>
      <c r="AB1002" s="5">
        <f>VLOOKUP(CONCATENATE($F1002," ",$G1002),AllocFactorMatrix,(AB$4+1),FALSE)*$E1004</f>
        <v>0</v>
      </c>
      <c r="AC1002" s="5">
        <f>VLOOKUP(CONCATENATE($F1002," ",$G1002),AllocFactorMatrix,(AC$4+1),FALSE)*$E1004</f>
        <v>0</v>
      </c>
      <c r="AD1002" s="5">
        <f>VLOOKUP(CONCATENATE($F1002," ",$G1002),AllocFactorMatrix,(AD$4+1),FALSE)*$E1004</f>
        <v>0</v>
      </c>
    </row>
    <row r="1003" spans="1:30" hidden="1" outlineLevel="1">
      <c r="E1003" s="51"/>
      <c r="F1003" s="52" t="str">
        <f>F1004</f>
        <v>RB_GUP_EPIS_D</v>
      </c>
      <c r="G1003" s="55" t="str">
        <f>$G$14</f>
        <v>CUSTOMER</v>
      </c>
      <c r="H1003" s="4">
        <f t="shared" si="553"/>
        <v>30853.439986579964</v>
      </c>
      <c r="I1003" s="5">
        <f>VLOOKUP(CONCATENATE($F1003," ",$G1003),AllocFactorMatrix,(I$4+1),FALSE)*$E1004</f>
        <v>14043.169178872642</v>
      </c>
      <c r="J1003" s="5">
        <f>VLOOKUP(CONCATENATE($F1003," ",$G1003),AllocFactorMatrix,(J$4+1),FALSE)*$E1004</f>
        <v>3780.3382667110659</v>
      </c>
      <c r="K1003" s="5">
        <f>VLOOKUP(CONCATENATE($F1003," ",$G1003),AllocFactorMatrix,(K$4+1),FALSE)*$E1004</f>
        <v>1072.3524486311064</v>
      </c>
      <c r="L1003" s="5">
        <f>VLOOKUP(CONCATENATE($F1003," ",$G1003),AllocFactorMatrix,(L$4+1),FALSE)*$E1004</f>
        <v>354.6972522749802</v>
      </c>
      <c r="M1003" s="5">
        <f>VLOOKUP(CONCATENATE($F1003," ",$G1003),AllocFactorMatrix,(M$4+1),FALSE)*$E1004</f>
        <v>57.614215053559995</v>
      </c>
      <c r="N1003" s="5">
        <f t="shared" si="530"/>
        <v>1484.6639159596466</v>
      </c>
      <c r="O1003" s="5">
        <f>VLOOKUP(CONCATENATE($F1003," ",$G1003),AllocFactorMatrix,(O$4+1),FALSE)*$E1004</f>
        <v>309.65562910288077</v>
      </c>
      <c r="P1003" s="5">
        <f>VLOOKUP(CONCATENATE($F1003," ",$G1003),AllocFactorMatrix,(P$4+1),FALSE)*$E1004</f>
        <v>92.09550076268664</v>
      </c>
      <c r="Q1003" s="5">
        <f>VLOOKUP(CONCATENATE($F1003," ",$G1003),AllocFactorMatrix,(Q$4+1),FALSE)*$E1004</f>
        <v>200.73643092830824</v>
      </c>
      <c r="R1003" s="5">
        <f>VLOOKUP(CONCATENATE($F1003," ",$G1003),AllocFactorMatrix,(R$4+1),FALSE)*$E1004</f>
        <v>35.280184661497117</v>
      </c>
      <c r="S1003" s="5">
        <f t="shared" si="532"/>
        <v>637.76774545537273</v>
      </c>
      <c r="T1003" s="5">
        <f>VLOOKUP(CONCATENATE($F1003," ",$G1003),AllocFactorMatrix,(T$4+1),FALSE)*$E1004</f>
        <v>2.1305153460907764</v>
      </c>
      <c r="U1003" s="5">
        <f>VLOOKUP(CONCATENATE($F1003," ",$G1003),AllocFactorMatrix,(U$4+1),FALSE)*$E1004</f>
        <v>54.632931534314913</v>
      </c>
      <c r="V1003" s="5">
        <f>VLOOKUP(CONCATENATE($F1003," ",$G1003),AllocFactorMatrix,(V$4+1),FALSE)*$E1004</f>
        <v>295.20042956254883</v>
      </c>
      <c r="W1003" s="5">
        <f>VLOOKUP(CONCATENATE($F1003," ",$G1003),AllocFactorMatrix,(W$4+1),FALSE)*$E1004</f>
        <v>52.920385449882431</v>
      </c>
      <c r="X1003" s="5">
        <f t="shared" si="555"/>
        <v>404.88426189283695</v>
      </c>
      <c r="Y1003" s="5">
        <f>VLOOKUP(CONCATENATE($F1003," ",$G1003),AllocFactorMatrix,(Y$4+1),FALSE)*$E1004</f>
        <v>85.752537705514811</v>
      </c>
      <c r="Z1003" s="5">
        <f>VLOOKUP(CONCATENATE($F1003," ",$G1003),AllocFactorMatrix,(Z$4+1),FALSE)*$E1004</f>
        <v>1.5609223082426957</v>
      </c>
      <c r="AA1003" s="5">
        <f t="shared" si="554"/>
        <v>87.313460013757506</v>
      </c>
      <c r="AB1003" s="5">
        <f>VLOOKUP(CONCATENATE($F1003," ",$G1003),AllocFactorMatrix,(AB$4+1),FALSE)*$E1004</f>
        <v>1.5824392019258282</v>
      </c>
      <c r="AC1003" s="5">
        <f>VLOOKUP(CONCATENATE($F1003," ",$G1003),AllocFactorMatrix,(AC$4+1),FALSE)*$E1004</f>
        <v>9294.5146880302891</v>
      </c>
      <c r="AD1003" s="5">
        <f>VLOOKUP(CONCATENATE($F1003," ",$G1003),AllocFactorMatrix,(AD$4+1),FALSE)*$E1004</f>
        <v>1119.2060304424313</v>
      </c>
    </row>
    <row r="1004" spans="1:30" collapsed="1">
      <c r="D1004" s="1" t="s">
        <v>561</v>
      </c>
      <c r="E1004" s="96">
        <v>223318</v>
      </c>
      <c r="F1004" s="10" t="s">
        <v>66</v>
      </c>
      <c r="G1004" s="55" t="str">
        <f>$G$15</f>
        <v>TOTAL</v>
      </c>
      <c r="H1004" s="4">
        <f t="shared" si="553"/>
        <v>223318</v>
      </c>
      <c r="I1004" s="5">
        <f>VLOOKUP(CONCATENATE($F1004," ",$G1004),AllocFactorMatrix,(I$4+1),FALSE)*$E1004</f>
        <v>147886.3600835086</v>
      </c>
      <c r="J1004" s="5">
        <f>VLOOKUP(CONCATENATE($F1004," ",$G1004),AllocFactorMatrix,(J$4+1),FALSE)*$E1004</f>
        <v>10142.033556996581</v>
      </c>
      <c r="K1004" s="5">
        <f>VLOOKUP(CONCATENATE($F1004," ",$G1004),AllocFactorMatrix,(K$4+1),FALSE)*$E1004</f>
        <v>22719.598409253278</v>
      </c>
      <c r="L1004" s="5">
        <f>VLOOKUP(CONCATENATE($F1004," ",$G1004),AllocFactorMatrix,(L$4+1),FALSE)*$E1004</f>
        <v>802.9834517495176</v>
      </c>
      <c r="M1004" s="5">
        <f>VLOOKUP(CONCATENATE($F1004," ",$G1004),AllocFactorMatrix,(M$4+1),FALSE)*$E1004</f>
        <v>57.614215053559995</v>
      </c>
      <c r="N1004" s="5">
        <f t="shared" si="530"/>
        <v>23580.196076056356</v>
      </c>
      <c r="O1004" s="5">
        <f>VLOOKUP(CONCATENATE($F1004," ",$G1004),AllocFactorMatrix,(O$4+1),FALSE)*$E1004</f>
        <v>15736.959976921786</v>
      </c>
      <c r="P1004" s="5">
        <f>VLOOKUP(CONCATENATE($F1004," ",$G1004),AllocFactorMatrix,(P$4+1),FALSE)*$E1004</f>
        <v>2117.819352146445</v>
      </c>
      <c r="Q1004" s="5">
        <f>VLOOKUP(CONCATENATE($F1004," ",$G1004),AllocFactorMatrix,(Q$4+1),FALSE)*$E1004</f>
        <v>200.73643092830824</v>
      </c>
      <c r="R1004" s="5">
        <f>VLOOKUP(CONCATENATE($F1004," ",$G1004),AllocFactorMatrix,(R$4+1),FALSE)*$E1004</f>
        <v>35.280184661497117</v>
      </c>
      <c r="S1004" s="5">
        <f t="shared" si="532"/>
        <v>18090.795944658035</v>
      </c>
      <c r="T1004" s="5">
        <f>VLOOKUP(CONCATENATE($F1004," ",$G1004),AllocFactorMatrix,(T$4+1),FALSE)*$E1004</f>
        <v>512.91408409480823</v>
      </c>
      <c r="U1004" s="5">
        <f>VLOOKUP(CONCATENATE($F1004," ",$G1004),AllocFactorMatrix,(U$4+1),FALSE)*$E1004</f>
        <v>6307.9329687185027</v>
      </c>
      <c r="V1004" s="5">
        <f>VLOOKUP(CONCATENATE($F1004," ",$G1004),AllocFactorMatrix,(V$4+1),FALSE)*$E1004</f>
        <v>295.20042956254883</v>
      </c>
      <c r="W1004" s="5">
        <f>VLOOKUP(CONCATENATE($F1004," ",$G1004),AllocFactorMatrix,(W$4+1),FALSE)*$E1004</f>
        <v>52.920385449882431</v>
      </c>
      <c r="X1004" s="5">
        <f t="shared" si="555"/>
        <v>7168.9678678257424</v>
      </c>
      <c r="Y1004" s="5">
        <f>VLOOKUP(CONCATENATE($F1004," ",$G1004),AllocFactorMatrix,(Y$4+1),FALSE)*$E1004</f>
        <v>5044.0634608072505</v>
      </c>
      <c r="Z1004" s="5">
        <f>VLOOKUP(CONCATENATE($F1004," ",$G1004),AllocFactorMatrix,(Z$4+1),FALSE)*$E1004</f>
        <v>56.279558840033744</v>
      </c>
      <c r="AA1004" s="5">
        <f t="shared" si="554"/>
        <v>5100.3430196472846</v>
      </c>
      <c r="AB1004" s="5">
        <f>VLOOKUP(CONCATENATE($F1004," ",$G1004),AllocFactorMatrix,(AB$4+1),FALSE)*$E1004</f>
        <v>63.332452775333913</v>
      </c>
      <c r="AC1004" s="5">
        <f>VLOOKUP(CONCATENATE($F1004," ",$G1004),AllocFactorMatrix,(AC$4+1),FALSE)*$E1004</f>
        <v>10037.820978940801</v>
      </c>
      <c r="AD1004" s="5">
        <f>VLOOKUP(CONCATENATE($F1004," ",$G1004),AllocFactorMatrix,(AD$4+1),FALSE)*$E1004</f>
        <v>1248.150019591232</v>
      </c>
    </row>
    <row r="1005" spans="1:30" s="51" customFormat="1" hidden="1" outlineLevel="1">
      <c r="A1005" s="56"/>
      <c r="B1005" s="111"/>
      <c r="C1005" s="55"/>
      <c r="F1005" s="52" t="str">
        <f>F1012</f>
        <v>TRAN_LSE</v>
      </c>
      <c r="G1005" s="55" t="str">
        <f>$G$8</f>
        <v>PRODUCTION</v>
      </c>
      <c r="H1005" s="53">
        <f t="shared" si="553"/>
        <v>-42605779.999999993</v>
      </c>
      <c r="I1005" s="54">
        <f>VLOOKUP(CONCATENATE($F1005," ",$G1005),AllocFactorMatrix,(I$4+1),FALSE)*$E1012</f>
        <v>-20986882.52314879</v>
      </c>
      <c r="J1005" s="54">
        <f>VLOOKUP(CONCATENATE($F1005," ",$G1005),AllocFactorMatrix,(J$4+1),FALSE)*$E1012</f>
        <v>-1037456.5939511347</v>
      </c>
      <c r="K1005" s="54">
        <f>VLOOKUP(CONCATENATE($F1005," ",$G1005),AllocFactorMatrix,(K$4+1),FALSE)*$E1012</f>
        <v>-3800144.0461909198</v>
      </c>
      <c r="L1005" s="54">
        <f>VLOOKUP(CONCATENATE($F1005," ",$G1005),AllocFactorMatrix,(L$4+1),FALSE)*$E1012</f>
        <v>-119615.04255126165</v>
      </c>
      <c r="M1005" s="54">
        <f>VLOOKUP(CONCATENATE($F1005," ",$G1005),AllocFactorMatrix,(M$4+1),FALSE)*$E1012</f>
        <v>-11217.115942369142</v>
      </c>
      <c r="N1005" s="54">
        <f t="shared" si="530"/>
        <v>-3930976.2046845509</v>
      </c>
      <c r="O1005" s="54">
        <f>VLOOKUP(CONCATENATE($F1005," ",$G1005),AllocFactorMatrix,(O$4+1),FALSE)*$E1012</f>
        <v>-2888700.6284124083</v>
      </c>
      <c r="P1005" s="54">
        <f>VLOOKUP(CONCATENATE($F1005," ",$G1005),AllocFactorMatrix,(P$4+1),FALSE)*$E1012</f>
        <v>-538249.08632758737</v>
      </c>
      <c r="Q1005" s="54">
        <f>VLOOKUP(CONCATENATE($F1005," ",$G1005),AllocFactorMatrix,(Q$4+1),FALSE)*$E1012</f>
        <v>-243224.73991319092</v>
      </c>
      <c r="R1005" s="54">
        <f>VLOOKUP(CONCATENATE($F1005," ",$G1005),AllocFactorMatrix,(R$4+1),FALSE)*$E1012</f>
        <v>-10937.544675098969</v>
      </c>
      <c r="S1005" s="54">
        <f t="shared" si="532"/>
        <v>-3681111.9993282855</v>
      </c>
      <c r="T1005" s="54">
        <f>VLOOKUP(CONCATENATE($F1005," ",$G1005),AllocFactorMatrix,(T$4+1),FALSE)*$E1012</f>
        <v>-100909.71189135556</v>
      </c>
      <c r="U1005" s="54">
        <f>VLOOKUP(CONCATENATE($F1005," ",$G1005),AllocFactorMatrix,(U$4+1),FALSE)*$E1012</f>
        <v>-1651370.241919351</v>
      </c>
      <c r="V1005" s="54">
        <f>VLOOKUP(CONCATENATE($F1005," ",$G1005),AllocFactorMatrix,(V$4+1),FALSE)*$E1012</f>
        <v>-8727538.129478259</v>
      </c>
      <c r="W1005" s="54">
        <f>VLOOKUP(CONCATENATE($F1005," ",$G1005),AllocFactorMatrix,(W$4+1),FALSE)*$E1012</f>
        <v>-1576048.7336633743</v>
      </c>
      <c r="X1005" s="54">
        <f>SUBTOTAL(9,T1005:W1005)</f>
        <v>-12055866.81695234</v>
      </c>
      <c r="Y1005" s="54">
        <f>VLOOKUP(CONCATENATE($F1005," ",$G1005),AllocFactorMatrix,(Y$4+1),FALSE)*$E1012</f>
        <v>-887115.37919379212</v>
      </c>
      <c r="Z1005" s="54">
        <f>VLOOKUP(CONCATENATE($F1005," ",$G1005),AllocFactorMatrix,(Z$4+1),FALSE)*$E1012</f>
        <v>-14858.843505513792</v>
      </c>
      <c r="AA1005" s="54">
        <f t="shared" si="554"/>
        <v>-901974.22269930586</v>
      </c>
      <c r="AB1005" s="54">
        <f>VLOOKUP(CONCATENATE($F1005," ",$G1005),AllocFactorMatrix,(AB$4+1),FALSE)*$E1012</f>
        <v>-11511.639235584076</v>
      </c>
      <c r="AC1005" s="54">
        <f>VLOOKUP(CONCATENATE($F1005," ",$G1005),AllocFactorMatrix,(AC$4+1),FALSE)*$E1012</f>
        <v>0</v>
      </c>
      <c r="AD1005" s="54">
        <f>VLOOKUP(CONCATENATE($F1005," ",$G1005),AllocFactorMatrix,(AD$4+1),FALSE)*$E1012</f>
        <v>0</v>
      </c>
    </row>
    <row r="1006" spans="1:30" s="51" customFormat="1" hidden="1" outlineLevel="1">
      <c r="A1006" s="56"/>
      <c r="B1006" s="111"/>
      <c r="C1006" s="55"/>
      <c r="F1006" s="52" t="str">
        <f>F1012</f>
        <v>TRAN_LSE</v>
      </c>
      <c r="G1006" s="55" t="str">
        <f>$G$9</f>
        <v>BULKTRAN</v>
      </c>
      <c r="H1006" s="53">
        <f t="shared" si="553"/>
        <v>0</v>
      </c>
      <c r="I1006" s="54">
        <f>VLOOKUP(CONCATENATE($F1006," ",$G1006),AllocFactorMatrix,(I$4+1),FALSE)*$E1012</f>
        <v>0</v>
      </c>
      <c r="J1006" s="54">
        <f>VLOOKUP(CONCATENATE($F1006," ",$G1006),AllocFactorMatrix,(J$4+1),FALSE)*$E1012</f>
        <v>0</v>
      </c>
      <c r="K1006" s="54">
        <f>VLOOKUP(CONCATENATE($F1006," ",$G1006),AllocFactorMatrix,(K$4+1),FALSE)*$E1012</f>
        <v>0</v>
      </c>
      <c r="L1006" s="54">
        <f>VLOOKUP(CONCATENATE($F1006," ",$G1006),AllocFactorMatrix,(L$4+1),FALSE)*$E1012</f>
        <v>0</v>
      </c>
      <c r="M1006" s="54">
        <f>VLOOKUP(CONCATENATE($F1006," ",$G1006),AllocFactorMatrix,(M$4+1),FALSE)*$E1012</f>
        <v>0</v>
      </c>
      <c r="N1006" s="54">
        <f t="shared" si="530"/>
        <v>0</v>
      </c>
      <c r="O1006" s="54">
        <f>VLOOKUP(CONCATENATE($F1006," ",$G1006),AllocFactorMatrix,(O$4+1),FALSE)*$E1012</f>
        <v>0</v>
      </c>
      <c r="P1006" s="54">
        <f>VLOOKUP(CONCATENATE($F1006," ",$G1006),AllocFactorMatrix,(P$4+1),FALSE)*$E1012</f>
        <v>0</v>
      </c>
      <c r="Q1006" s="54">
        <f>VLOOKUP(CONCATENATE($F1006," ",$G1006),AllocFactorMatrix,(Q$4+1),FALSE)*$E1012</f>
        <v>0</v>
      </c>
      <c r="R1006" s="54">
        <f>VLOOKUP(CONCATENATE($F1006," ",$G1006),AllocFactorMatrix,(R$4+1),FALSE)*$E1012</f>
        <v>0</v>
      </c>
      <c r="S1006" s="54">
        <f t="shared" si="532"/>
        <v>0</v>
      </c>
      <c r="T1006" s="54">
        <f>VLOOKUP(CONCATENATE($F1006," ",$G1006),AllocFactorMatrix,(T$4+1),FALSE)*$E1012</f>
        <v>0</v>
      </c>
      <c r="U1006" s="54">
        <f>VLOOKUP(CONCATENATE($F1006," ",$G1006),AllocFactorMatrix,(U$4+1),FALSE)*$E1012</f>
        <v>0</v>
      </c>
      <c r="V1006" s="54">
        <f>VLOOKUP(CONCATENATE($F1006," ",$G1006),AllocFactorMatrix,(V$4+1),FALSE)*$E1012</f>
        <v>0</v>
      </c>
      <c r="W1006" s="54">
        <f>VLOOKUP(CONCATENATE($F1006," ",$G1006),AllocFactorMatrix,(W$4+1),FALSE)*$E1012</f>
        <v>0</v>
      </c>
      <c r="X1006" s="54">
        <f t="shared" ref="X1006:X1012" si="556">SUBTOTAL(9,T1006:W1006)</f>
        <v>0</v>
      </c>
      <c r="Y1006" s="54">
        <f>VLOOKUP(CONCATENATE($F1006," ",$G1006),AllocFactorMatrix,(Y$4+1),FALSE)*$E1012</f>
        <v>0</v>
      </c>
      <c r="Z1006" s="54">
        <f>VLOOKUP(CONCATENATE($F1006," ",$G1006),AllocFactorMatrix,(Z$4+1),FALSE)*$E1012</f>
        <v>0</v>
      </c>
      <c r="AA1006" s="54">
        <f t="shared" si="554"/>
        <v>0</v>
      </c>
      <c r="AB1006" s="54">
        <f>VLOOKUP(CONCATENATE($F1006," ",$G1006),AllocFactorMatrix,(AB$4+1),FALSE)*$E1012</f>
        <v>0</v>
      </c>
      <c r="AC1006" s="54">
        <f>VLOOKUP(CONCATENATE($F1006," ",$G1006),AllocFactorMatrix,(AC$4+1),FALSE)*$E1012</f>
        <v>0</v>
      </c>
      <c r="AD1006" s="54">
        <f>VLOOKUP(CONCATENATE($F1006," ",$G1006),AllocFactorMatrix,(AD$4+1),FALSE)*$E1012</f>
        <v>0</v>
      </c>
    </row>
    <row r="1007" spans="1:30" s="51" customFormat="1" hidden="1" outlineLevel="1">
      <c r="A1007" s="56"/>
      <c r="B1007" s="111"/>
      <c r="C1007" s="55"/>
      <c r="F1007" s="52" t="str">
        <f>F1012</f>
        <v>TRAN_LSE</v>
      </c>
      <c r="G1007" s="55" t="str">
        <f>$G$10</f>
        <v>SUBTRAN</v>
      </c>
      <c r="H1007" s="53">
        <f t="shared" si="553"/>
        <v>0</v>
      </c>
      <c r="I1007" s="54">
        <f>VLOOKUP(CONCATENATE($F1007," ",$G1007),AllocFactorMatrix,(I$4+1),FALSE)*$E1012</f>
        <v>0</v>
      </c>
      <c r="J1007" s="54">
        <f>VLOOKUP(CONCATENATE($F1007," ",$G1007),AllocFactorMatrix,(J$4+1),FALSE)*$E1012</f>
        <v>0</v>
      </c>
      <c r="K1007" s="54">
        <f>VLOOKUP(CONCATENATE($F1007," ",$G1007),AllocFactorMatrix,(K$4+1),FALSE)*$E1012</f>
        <v>0</v>
      </c>
      <c r="L1007" s="54">
        <f>VLOOKUP(CONCATENATE($F1007," ",$G1007),AllocFactorMatrix,(L$4+1),FALSE)*$E1012</f>
        <v>0</v>
      </c>
      <c r="M1007" s="54">
        <f>VLOOKUP(CONCATENATE($F1007," ",$G1007),AllocFactorMatrix,(M$4+1),FALSE)*$E1012</f>
        <v>0</v>
      </c>
      <c r="N1007" s="54">
        <f t="shared" si="530"/>
        <v>0</v>
      </c>
      <c r="O1007" s="54">
        <f>VLOOKUP(CONCATENATE($F1007," ",$G1007),AllocFactorMatrix,(O$4+1),FALSE)*$E1012</f>
        <v>0</v>
      </c>
      <c r="P1007" s="54">
        <f>VLOOKUP(CONCATENATE($F1007," ",$G1007),AllocFactorMatrix,(P$4+1),FALSE)*$E1012</f>
        <v>0</v>
      </c>
      <c r="Q1007" s="54">
        <f>VLOOKUP(CONCATENATE($F1007," ",$G1007),AllocFactorMatrix,(Q$4+1),FALSE)*$E1012</f>
        <v>0</v>
      </c>
      <c r="R1007" s="54">
        <f>VLOOKUP(CONCATENATE($F1007," ",$G1007),AllocFactorMatrix,(R$4+1),FALSE)*$E1012</f>
        <v>0</v>
      </c>
      <c r="S1007" s="54">
        <f t="shared" si="532"/>
        <v>0</v>
      </c>
      <c r="T1007" s="54">
        <f>VLOOKUP(CONCATENATE($F1007," ",$G1007),AllocFactorMatrix,(T$4+1),FALSE)*$E1012</f>
        <v>0</v>
      </c>
      <c r="U1007" s="54">
        <f>VLOOKUP(CONCATENATE($F1007," ",$G1007),AllocFactorMatrix,(U$4+1),FALSE)*$E1012</f>
        <v>0</v>
      </c>
      <c r="V1007" s="54">
        <f>VLOOKUP(CONCATENATE($F1007," ",$G1007),AllocFactorMatrix,(V$4+1),FALSE)*$E1012</f>
        <v>0</v>
      </c>
      <c r="W1007" s="54">
        <f>VLOOKUP(CONCATENATE($F1007," ",$G1007),AllocFactorMatrix,(W$4+1),FALSE)*$E1012</f>
        <v>0</v>
      </c>
      <c r="X1007" s="54">
        <f t="shared" si="556"/>
        <v>0</v>
      </c>
      <c r="Y1007" s="54">
        <f>VLOOKUP(CONCATENATE($F1007," ",$G1007),AllocFactorMatrix,(Y$4+1),FALSE)*$E1012</f>
        <v>0</v>
      </c>
      <c r="Z1007" s="54">
        <f>VLOOKUP(CONCATENATE($F1007," ",$G1007),AllocFactorMatrix,(Z$4+1),FALSE)*$E1012</f>
        <v>0</v>
      </c>
      <c r="AA1007" s="54">
        <f t="shared" si="554"/>
        <v>0</v>
      </c>
      <c r="AB1007" s="54">
        <f>VLOOKUP(CONCATENATE($F1007," ",$G1007),AllocFactorMatrix,(AB$4+1),FALSE)*$E1012</f>
        <v>0</v>
      </c>
      <c r="AC1007" s="54">
        <f>VLOOKUP(CONCATENATE($F1007," ",$G1007),AllocFactorMatrix,(AC$4+1),FALSE)*$E1012</f>
        <v>0</v>
      </c>
      <c r="AD1007" s="54">
        <f>VLOOKUP(CONCATENATE($F1007," ",$G1007),AllocFactorMatrix,(AD$4+1),FALSE)*$E1012</f>
        <v>0</v>
      </c>
    </row>
    <row r="1008" spans="1:30" s="51" customFormat="1" hidden="1" outlineLevel="1">
      <c r="A1008" s="56"/>
      <c r="B1008" s="111"/>
      <c r="C1008" s="55"/>
      <c r="F1008" s="52" t="str">
        <f>F1012</f>
        <v>TRAN_LSE</v>
      </c>
      <c r="G1008" s="55" t="str">
        <f>$G$11</f>
        <v>DISTPRI</v>
      </c>
      <c r="H1008" s="53">
        <f t="shared" si="553"/>
        <v>0</v>
      </c>
      <c r="I1008" s="54">
        <f>VLOOKUP(CONCATENATE($F1008," ",$G1008),AllocFactorMatrix,(I$4+1),FALSE)*$E1012</f>
        <v>0</v>
      </c>
      <c r="J1008" s="54">
        <f>VLOOKUP(CONCATENATE($F1008," ",$G1008),AllocFactorMatrix,(J$4+1),FALSE)*$E1012</f>
        <v>0</v>
      </c>
      <c r="K1008" s="54">
        <f>VLOOKUP(CONCATENATE($F1008," ",$G1008),AllocFactorMatrix,(K$4+1),FALSE)*$E1012</f>
        <v>0</v>
      </c>
      <c r="L1008" s="54">
        <f>VLOOKUP(CONCATENATE($F1008," ",$G1008),AllocFactorMatrix,(L$4+1),FALSE)*$E1012</f>
        <v>0</v>
      </c>
      <c r="M1008" s="54">
        <f>VLOOKUP(CONCATENATE($F1008," ",$G1008),AllocFactorMatrix,(M$4+1),FALSE)*$E1012</f>
        <v>0</v>
      </c>
      <c r="N1008" s="54">
        <f t="shared" si="530"/>
        <v>0</v>
      </c>
      <c r="O1008" s="54">
        <f>VLOOKUP(CONCATENATE($F1008," ",$G1008),AllocFactorMatrix,(O$4+1),FALSE)*$E1012</f>
        <v>0</v>
      </c>
      <c r="P1008" s="54">
        <f>VLOOKUP(CONCATENATE($F1008," ",$G1008),AllocFactorMatrix,(P$4+1),FALSE)*$E1012</f>
        <v>0</v>
      </c>
      <c r="Q1008" s="54">
        <f>VLOOKUP(CONCATENATE($F1008," ",$G1008),AllocFactorMatrix,(Q$4+1),FALSE)*$E1012</f>
        <v>0</v>
      </c>
      <c r="R1008" s="54">
        <f>VLOOKUP(CONCATENATE($F1008," ",$G1008),AllocFactorMatrix,(R$4+1),FALSE)*$E1012</f>
        <v>0</v>
      </c>
      <c r="S1008" s="54">
        <f t="shared" si="532"/>
        <v>0</v>
      </c>
      <c r="T1008" s="54">
        <f>VLOOKUP(CONCATENATE($F1008," ",$G1008),AllocFactorMatrix,(T$4+1),FALSE)*$E1012</f>
        <v>0</v>
      </c>
      <c r="U1008" s="54">
        <f>VLOOKUP(CONCATENATE($F1008," ",$G1008),AllocFactorMatrix,(U$4+1),FALSE)*$E1012</f>
        <v>0</v>
      </c>
      <c r="V1008" s="54">
        <f>VLOOKUP(CONCATENATE($F1008," ",$G1008),AllocFactorMatrix,(V$4+1),FALSE)*$E1012</f>
        <v>0</v>
      </c>
      <c r="W1008" s="54">
        <f>VLOOKUP(CONCATENATE($F1008," ",$G1008),AllocFactorMatrix,(W$4+1),FALSE)*$E1012</f>
        <v>0</v>
      </c>
      <c r="X1008" s="54">
        <f t="shared" si="556"/>
        <v>0</v>
      </c>
      <c r="Y1008" s="54">
        <f>VLOOKUP(CONCATENATE($F1008," ",$G1008),AllocFactorMatrix,(Y$4+1),FALSE)*$E1012</f>
        <v>0</v>
      </c>
      <c r="Z1008" s="54">
        <f>VLOOKUP(CONCATENATE($F1008," ",$G1008),AllocFactorMatrix,(Z$4+1),FALSE)*$E1012</f>
        <v>0</v>
      </c>
      <c r="AA1008" s="54">
        <f t="shared" si="554"/>
        <v>0</v>
      </c>
      <c r="AB1008" s="54">
        <f>VLOOKUP(CONCATENATE($F1008," ",$G1008),AllocFactorMatrix,(AB$4+1),FALSE)*$E1012</f>
        <v>0</v>
      </c>
      <c r="AC1008" s="54">
        <f>VLOOKUP(CONCATENATE($F1008," ",$G1008),AllocFactorMatrix,(AC$4+1),FALSE)*$E1012</f>
        <v>0</v>
      </c>
      <c r="AD1008" s="54">
        <f>VLOOKUP(CONCATENATE($F1008," ",$G1008),AllocFactorMatrix,(AD$4+1),FALSE)*$E1012</f>
        <v>0</v>
      </c>
    </row>
    <row r="1009" spans="1:30" s="51" customFormat="1" hidden="1" outlineLevel="1">
      <c r="A1009" s="56"/>
      <c r="B1009" s="111"/>
      <c r="C1009" s="55"/>
      <c r="F1009" s="52" t="str">
        <f>F1012</f>
        <v>TRAN_LSE</v>
      </c>
      <c r="G1009" s="55" t="str">
        <f>$G$12</f>
        <v>DISTSEC</v>
      </c>
      <c r="H1009" s="53">
        <f t="shared" si="553"/>
        <v>0</v>
      </c>
      <c r="I1009" s="54">
        <f>VLOOKUP(CONCATENATE($F1009," ",$G1009),AllocFactorMatrix,(I$4+1),FALSE)*$E1012</f>
        <v>0</v>
      </c>
      <c r="J1009" s="54">
        <f>VLOOKUP(CONCATENATE($F1009," ",$G1009),AllocFactorMatrix,(J$4+1),FALSE)*$E1012</f>
        <v>0</v>
      </c>
      <c r="K1009" s="54">
        <f>VLOOKUP(CONCATENATE($F1009," ",$G1009),AllocFactorMatrix,(K$4+1),FALSE)*$E1012</f>
        <v>0</v>
      </c>
      <c r="L1009" s="54">
        <f>VLOOKUP(CONCATENATE($F1009," ",$G1009),AllocFactorMatrix,(L$4+1),FALSE)*$E1012</f>
        <v>0</v>
      </c>
      <c r="M1009" s="54">
        <f>VLOOKUP(CONCATENATE($F1009," ",$G1009),AllocFactorMatrix,(M$4+1),FALSE)*$E1012</f>
        <v>0</v>
      </c>
      <c r="N1009" s="54">
        <f t="shared" si="530"/>
        <v>0</v>
      </c>
      <c r="O1009" s="54">
        <f>VLOOKUP(CONCATENATE($F1009," ",$G1009),AllocFactorMatrix,(O$4+1),FALSE)*$E1012</f>
        <v>0</v>
      </c>
      <c r="P1009" s="54">
        <f>VLOOKUP(CONCATENATE($F1009," ",$G1009),AllocFactorMatrix,(P$4+1),FALSE)*$E1012</f>
        <v>0</v>
      </c>
      <c r="Q1009" s="54">
        <f>VLOOKUP(CONCATENATE($F1009," ",$G1009),AllocFactorMatrix,(Q$4+1),FALSE)*$E1012</f>
        <v>0</v>
      </c>
      <c r="R1009" s="54">
        <f>VLOOKUP(CONCATENATE($F1009," ",$G1009),AllocFactorMatrix,(R$4+1),FALSE)*$E1012</f>
        <v>0</v>
      </c>
      <c r="S1009" s="54">
        <f t="shared" si="532"/>
        <v>0</v>
      </c>
      <c r="T1009" s="54">
        <f>VLOOKUP(CONCATENATE($F1009," ",$G1009),AllocFactorMatrix,(T$4+1),FALSE)*$E1012</f>
        <v>0</v>
      </c>
      <c r="U1009" s="54">
        <f>VLOOKUP(CONCATENATE($F1009," ",$G1009),AllocFactorMatrix,(U$4+1),FALSE)*$E1012</f>
        <v>0</v>
      </c>
      <c r="V1009" s="54">
        <f>VLOOKUP(CONCATENATE($F1009," ",$G1009),AllocFactorMatrix,(V$4+1),FALSE)*$E1012</f>
        <v>0</v>
      </c>
      <c r="W1009" s="54">
        <f>VLOOKUP(CONCATENATE($F1009," ",$G1009),AllocFactorMatrix,(W$4+1),FALSE)*$E1012</f>
        <v>0</v>
      </c>
      <c r="X1009" s="54">
        <f t="shared" si="556"/>
        <v>0</v>
      </c>
      <c r="Y1009" s="54">
        <f>VLOOKUP(CONCATENATE($F1009," ",$G1009),AllocFactorMatrix,(Y$4+1),FALSE)*$E1012</f>
        <v>0</v>
      </c>
      <c r="Z1009" s="54">
        <f>VLOOKUP(CONCATENATE($F1009," ",$G1009),AllocFactorMatrix,(Z$4+1),FALSE)*$E1012</f>
        <v>0</v>
      </c>
      <c r="AA1009" s="54">
        <f t="shared" si="554"/>
        <v>0</v>
      </c>
      <c r="AB1009" s="54">
        <f>VLOOKUP(CONCATENATE($F1009," ",$G1009),AllocFactorMatrix,(AB$4+1),FALSE)*$E1012</f>
        <v>0</v>
      </c>
      <c r="AC1009" s="54">
        <f>VLOOKUP(CONCATENATE($F1009," ",$G1009),AllocFactorMatrix,(AC$4+1),FALSE)*$E1012</f>
        <v>0</v>
      </c>
      <c r="AD1009" s="54">
        <f>VLOOKUP(CONCATENATE($F1009," ",$G1009),AllocFactorMatrix,(AD$4+1),FALSE)*$E1012</f>
        <v>0</v>
      </c>
    </row>
    <row r="1010" spans="1:30" s="51" customFormat="1" hidden="1" outlineLevel="1">
      <c r="A1010" s="56"/>
      <c r="B1010" s="111"/>
      <c r="C1010" s="55"/>
      <c r="F1010" s="52" t="str">
        <f>F1012</f>
        <v>TRAN_LSE</v>
      </c>
      <c r="G1010" s="55" t="str">
        <f>$G$13</f>
        <v>ENERGY</v>
      </c>
      <c r="H1010" s="53">
        <f t="shared" si="553"/>
        <v>0</v>
      </c>
      <c r="I1010" s="54">
        <f>VLOOKUP(CONCATENATE($F1010," ",$G1010),AllocFactorMatrix,(I$4+1),FALSE)*$E1012</f>
        <v>0</v>
      </c>
      <c r="J1010" s="54">
        <f>VLOOKUP(CONCATENATE($F1010," ",$G1010),AllocFactorMatrix,(J$4+1),FALSE)*$E1012</f>
        <v>0</v>
      </c>
      <c r="K1010" s="54">
        <f>VLOOKUP(CONCATENATE($F1010," ",$G1010),AllocFactorMatrix,(K$4+1),FALSE)*$E1012</f>
        <v>0</v>
      </c>
      <c r="L1010" s="54">
        <f>VLOOKUP(CONCATENATE($F1010," ",$G1010),AllocFactorMatrix,(L$4+1),FALSE)*$E1012</f>
        <v>0</v>
      </c>
      <c r="M1010" s="54">
        <f>VLOOKUP(CONCATENATE($F1010," ",$G1010),AllocFactorMatrix,(M$4+1),FALSE)*$E1012</f>
        <v>0</v>
      </c>
      <c r="N1010" s="54">
        <f t="shared" si="530"/>
        <v>0</v>
      </c>
      <c r="O1010" s="54">
        <f>VLOOKUP(CONCATENATE($F1010," ",$G1010),AllocFactorMatrix,(O$4+1),FALSE)*$E1012</f>
        <v>0</v>
      </c>
      <c r="P1010" s="54">
        <f>VLOOKUP(CONCATENATE($F1010," ",$G1010),AllocFactorMatrix,(P$4+1),FALSE)*$E1012</f>
        <v>0</v>
      </c>
      <c r="Q1010" s="54">
        <f>VLOOKUP(CONCATENATE($F1010," ",$G1010),AllocFactorMatrix,(Q$4+1),FALSE)*$E1012</f>
        <v>0</v>
      </c>
      <c r="R1010" s="54">
        <f>VLOOKUP(CONCATENATE($F1010," ",$G1010),AllocFactorMatrix,(R$4+1),FALSE)*$E1012</f>
        <v>0</v>
      </c>
      <c r="S1010" s="54">
        <f t="shared" si="532"/>
        <v>0</v>
      </c>
      <c r="T1010" s="54">
        <f>VLOOKUP(CONCATENATE($F1010," ",$G1010),AllocFactorMatrix,(T$4+1),FALSE)*$E1012</f>
        <v>0</v>
      </c>
      <c r="U1010" s="54">
        <f>VLOOKUP(CONCATENATE($F1010," ",$G1010),AllocFactorMatrix,(U$4+1),FALSE)*$E1012</f>
        <v>0</v>
      </c>
      <c r="V1010" s="54">
        <f>VLOOKUP(CONCATENATE($F1010," ",$G1010),AllocFactorMatrix,(V$4+1),FALSE)*$E1012</f>
        <v>0</v>
      </c>
      <c r="W1010" s="54">
        <f>VLOOKUP(CONCATENATE($F1010," ",$G1010),AllocFactorMatrix,(W$4+1),FALSE)*$E1012</f>
        <v>0</v>
      </c>
      <c r="X1010" s="54">
        <f t="shared" si="556"/>
        <v>0</v>
      </c>
      <c r="Y1010" s="54">
        <f>VLOOKUP(CONCATENATE($F1010," ",$G1010),AllocFactorMatrix,(Y$4+1),FALSE)*$E1012</f>
        <v>0</v>
      </c>
      <c r="Z1010" s="54">
        <f>VLOOKUP(CONCATENATE($F1010," ",$G1010),AllocFactorMatrix,(Z$4+1),FALSE)*$E1012</f>
        <v>0</v>
      </c>
      <c r="AA1010" s="54">
        <f t="shared" si="554"/>
        <v>0</v>
      </c>
      <c r="AB1010" s="54">
        <f>VLOOKUP(CONCATENATE($F1010," ",$G1010),AllocFactorMatrix,(AB$4+1),FALSE)*$E1012</f>
        <v>0</v>
      </c>
      <c r="AC1010" s="54">
        <f>VLOOKUP(CONCATENATE($F1010," ",$G1010),AllocFactorMatrix,(AC$4+1),FALSE)*$E1012</f>
        <v>0</v>
      </c>
      <c r="AD1010" s="54">
        <f>VLOOKUP(CONCATENATE($F1010," ",$G1010),AllocFactorMatrix,(AD$4+1),FALSE)*$E1012</f>
        <v>0</v>
      </c>
    </row>
    <row r="1011" spans="1:30" s="51" customFormat="1" hidden="1" outlineLevel="1">
      <c r="A1011" s="56"/>
      <c r="B1011" s="111"/>
      <c r="C1011" s="55"/>
      <c r="F1011" s="52" t="str">
        <f>F1012</f>
        <v>TRAN_LSE</v>
      </c>
      <c r="G1011" s="55" t="str">
        <f>$G$14</f>
        <v>CUSTOMER</v>
      </c>
      <c r="H1011" s="53">
        <f t="shared" si="553"/>
        <v>0</v>
      </c>
      <c r="I1011" s="54">
        <f>VLOOKUP(CONCATENATE($F1011," ",$G1011),AllocFactorMatrix,(I$4+1),FALSE)*$E1012</f>
        <v>0</v>
      </c>
      <c r="J1011" s="54">
        <f>VLOOKUP(CONCATENATE($F1011," ",$G1011),AllocFactorMatrix,(J$4+1),FALSE)*$E1012</f>
        <v>0</v>
      </c>
      <c r="K1011" s="54">
        <f>VLOOKUP(CONCATENATE($F1011," ",$G1011),AllocFactorMatrix,(K$4+1),FALSE)*$E1012</f>
        <v>0</v>
      </c>
      <c r="L1011" s="54">
        <f>VLOOKUP(CONCATENATE($F1011," ",$G1011),AllocFactorMatrix,(L$4+1),FALSE)*$E1012</f>
        <v>0</v>
      </c>
      <c r="M1011" s="54">
        <f>VLOOKUP(CONCATENATE($F1011," ",$G1011),AllocFactorMatrix,(M$4+1),FALSE)*$E1012</f>
        <v>0</v>
      </c>
      <c r="N1011" s="54">
        <f t="shared" si="530"/>
        <v>0</v>
      </c>
      <c r="O1011" s="54">
        <f>VLOOKUP(CONCATENATE($F1011," ",$G1011),AllocFactorMatrix,(O$4+1),FALSE)*$E1012</f>
        <v>0</v>
      </c>
      <c r="P1011" s="54">
        <f>VLOOKUP(CONCATENATE($F1011," ",$G1011),AllocFactorMatrix,(P$4+1),FALSE)*$E1012</f>
        <v>0</v>
      </c>
      <c r="Q1011" s="54">
        <f>VLOOKUP(CONCATENATE($F1011," ",$G1011),AllocFactorMatrix,(Q$4+1),FALSE)*$E1012</f>
        <v>0</v>
      </c>
      <c r="R1011" s="54">
        <f>VLOOKUP(CONCATENATE($F1011," ",$G1011),AllocFactorMatrix,(R$4+1),FALSE)*$E1012</f>
        <v>0</v>
      </c>
      <c r="S1011" s="54">
        <f t="shared" si="532"/>
        <v>0</v>
      </c>
      <c r="T1011" s="54">
        <f>VLOOKUP(CONCATENATE($F1011," ",$G1011),AllocFactorMatrix,(T$4+1),FALSE)*$E1012</f>
        <v>0</v>
      </c>
      <c r="U1011" s="54">
        <f>VLOOKUP(CONCATENATE($F1011," ",$G1011),AllocFactorMatrix,(U$4+1),FALSE)*$E1012</f>
        <v>0</v>
      </c>
      <c r="V1011" s="54">
        <f>VLOOKUP(CONCATENATE($F1011," ",$G1011),AllocFactorMatrix,(V$4+1),FALSE)*$E1012</f>
        <v>0</v>
      </c>
      <c r="W1011" s="54">
        <f>VLOOKUP(CONCATENATE($F1011," ",$G1011),AllocFactorMatrix,(W$4+1),FALSE)*$E1012</f>
        <v>0</v>
      </c>
      <c r="X1011" s="54">
        <f t="shared" si="556"/>
        <v>0</v>
      </c>
      <c r="Y1011" s="54">
        <f>VLOOKUP(CONCATENATE($F1011," ",$G1011),AllocFactorMatrix,(Y$4+1),FALSE)*$E1012</f>
        <v>0</v>
      </c>
      <c r="Z1011" s="54">
        <f>VLOOKUP(CONCATENATE($F1011," ",$G1011),AllocFactorMatrix,(Z$4+1),FALSE)*$E1012</f>
        <v>0</v>
      </c>
      <c r="AA1011" s="54">
        <f t="shared" si="554"/>
        <v>0</v>
      </c>
      <c r="AB1011" s="54">
        <f>VLOOKUP(CONCATENATE($F1011," ",$G1011),AllocFactorMatrix,(AB$4+1),FALSE)*$E1012</f>
        <v>0</v>
      </c>
      <c r="AC1011" s="54">
        <f>VLOOKUP(CONCATENATE($F1011," ",$G1011),AllocFactorMatrix,(AC$4+1),FALSE)*$E1012</f>
        <v>0</v>
      </c>
      <c r="AD1011" s="54">
        <f>VLOOKUP(CONCATENATE($F1011," ",$G1011),AllocFactorMatrix,(AD$4+1),FALSE)*$E1012</f>
        <v>0</v>
      </c>
    </row>
    <row r="1012" spans="1:30" s="51" customFormat="1" collapsed="1">
      <c r="A1012" s="56"/>
      <c r="B1012" s="111"/>
      <c r="C1012" s="55"/>
      <c r="D1012" s="51" t="s">
        <v>562</v>
      </c>
      <c r="E1012" s="96">
        <v>-42605780</v>
      </c>
      <c r="F1012" s="97" t="s">
        <v>546</v>
      </c>
      <c r="G1012" s="55" t="str">
        <f>$G$15</f>
        <v>TOTAL</v>
      </c>
      <c r="H1012" s="53">
        <f t="shared" si="553"/>
        <v>-42605779.999999993</v>
      </c>
      <c r="I1012" s="54">
        <f>VLOOKUP(CONCATENATE($F1012," ",$G1012),AllocFactorMatrix,(I$4+1),FALSE)*$E1012</f>
        <v>-20986882.52314879</v>
      </c>
      <c r="J1012" s="54">
        <f>VLOOKUP(CONCATENATE($F1012," ",$G1012),AllocFactorMatrix,(J$4+1),FALSE)*$E1012</f>
        <v>-1037456.5939511347</v>
      </c>
      <c r="K1012" s="54">
        <f>VLOOKUP(CONCATENATE($F1012," ",$G1012),AllocFactorMatrix,(K$4+1),FALSE)*$E1012</f>
        <v>-3800144.0461909198</v>
      </c>
      <c r="L1012" s="54">
        <f>VLOOKUP(CONCATENATE($F1012," ",$G1012),AllocFactorMatrix,(L$4+1),FALSE)*$E1012</f>
        <v>-119615.04255126165</v>
      </c>
      <c r="M1012" s="54">
        <f>VLOOKUP(CONCATENATE($F1012," ",$G1012),AllocFactorMatrix,(M$4+1),FALSE)*$E1012</f>
        <v>-11217.115942369142</v>
      </c>
      <c r="N1012" s="54">
        <f t="shared" si="530"/>
        <v>-3930976.2046845509</v>
      </c>
      <c r="O1012" s="54">
        <f>VLOOKUP(CONCATENATE($F1012," ",$G1012),AllocFactorMatrix,(O$4+1),FALSE)*$E1012</f>
        <v>-2888700.6284124083</v>
      </c>
      <c r="P1012" s="54">
        <f>VLOOKUP(CONCATENATE($F1012," ",$G1012),AllocFactorMatrix,(P$4+1),FALSE)*$E1012</f>
        <v>-538249.08632758737</v>
      </c>
      <c r="Q1012" s="54">
        <f>VLOOKUP(CONCATENATE($F1012," ",$G1012),AllocFactorMatrix,(Q$4+1),FALSE)*$E1012</f>
        <v>-243224.73991319092</v>
      </c>
      <c r="R1012" s="54">
        <f>VLOOKUP(CONCATENATE($F1012," ",$G1012),AllocFactorMatrix,(R$4+1),FALSE)*$E1012</f>
        <v>-10937.544675098969</v>
      </c>
      <c r="S1012" s="54">
        <f t="shared" si="532"/>
        <v>-3681111.9993282855</v>
      </c>
      <c r="T1012" s="54">
        <f>VLOOKUP(CONCATENATE($F1012," ",$G1012),AllocFactorMatrix,(T$4+1),FALSE)*$E1012</f>
        <v>-100909.71189135556</v>
      </c>
      <c r="U1012" s="54">
        <f>VLOOKUP(CONCATENATE($F1012," ",$G1012),AllocFactorMatrix,(U$4+1),FALSE)*$E1012</f>
        <v>-1651370.241919351</v>
      </c>
      <c r="V1012" s="54">
        <f>VLOOKUP(CONCATENATE($F1012," ",$G1012),AllocFactorMatrix,(V$4+1),FALSE)*$E1012</f>
        <v>-8727538.129478259</v>
      </c>
      <c r="W1012" s="54">
        <f>VLOOKUP(CONCATENATE($F1012," ",$G1012),AllocFactorMatrix,(W$4+1),FALSE)*$E1012</f>
        <v>-1576048.7336633743</v>
      </c>
      <c r="X1012" s="54">
        <f t="shared" si="556"/>
        <v>-12055866.81695234</v>
      </c>
      <c r="Y1012" s="54">
        <f>VLOOKUP(CONCATENATE($F1012," ",$G1012),AllocFactorMatrix,(Y$4+1),FALSE)*$E1012</f>
        <v>-887115.37919379212</v>
      </c>
      <c r="Z1012" s="54">
        <f>VLOOKUP(CONCATENATE($F1012," ",$G1012),AllocFactorMatrix,(Z$4+1),FALSE)*$E1012</f>
        <v>-14858.843505513792</v>
      </c>
      <c r="AA1012" s="54">
        <f t="shared" si="554"/>
        <v>-901974.22269930586</v>
      </c>
      <c r="AB1012" s="54">
        <f>VLOOKUP(CONCATENATE($F1012," ",$G1012),AllocFactorMatrix,(AB$4+1),FALSE)*$E1012</f>
        <v>-11511.639235584076</v>
      </c>
      <c r="AC1012" s="54">
        <f>VLOOKUP(CONCATENATE($F1012," ",$G1012),AllocFactorMatrix,(AC$4+1),FALSE)*$E1012</f>
        <v>0</v>
      </c>
      <c r="AD1012" s="54">
        <f>VLOOKUP(CONCATENATE($F1012," ",$G1012),AllocFactorMatrix,(AD$4+1),FALSE)*$E1012</f>
        <v>0</v>
      </c>
    </row>
    <row r="1013" spans="1:30" hidden="1" outlineLevel="1">
      <c r="E1013" s="51"/>
      <c r="F1013" s="52" t="str">
        <f>F1020</f>
        <v>PROD_DEMAND</v>
      </c>
      <c r="G1013" s="55" t="str">
        <f>$G$8</f>
        <v>PRODUCTION</v>
      </c>
      <c r="H1013" s="4">
        <f t="shared" si="553"/>
        <v>12563567.999999994</v>
      </c>
      <c r="I1013" s="5">
        <f>VLOOKUP(CONCATENATE($F1013," ",$G1013),AllocFactorMatrix,(I$4+1),FALSE)*$E1020</f>
        <v>6188599.8962486163</v>
      </c>
      <c r="J1013" s="5">
        <f>VLOOKUP(CONCATENATE($F1013," ",$G1013),AllocFactorMatrix,(J$4+1),FALSE)*$E1020</f>
        <v>305924.60612511891</v>
      </c>
      <c r="K1013" s="5">
        <f>VLOOKUP(CONCATENATE($F1013," ",$G1013),AllocFactorMatrix,(K$4+1),FALSE)*$E1020</f>
        <v>1120584.2994568991</v>
      </c>
      <c r="L1013" s="5">
        <f>VLOOKUP(CONCATENATE($F1013," ",$G1013),AllocFactorMatrix,(L$4+1),FALSE)*$E1020</f>
        <v>35272.015226940319</v>
      </c>
      <c r="M1013" s="5">
        <f>VLOOKUP(CONCATENATE($F1013," ",$G1013),AllocFactorMatrix,(M$4+1),FALSE)*$E1020</f>
        <v>3307.696723445476</v>
      </c>
      <c r="N1013" s="5">
        <f t="shared" si="530"/>
        <v>1159164.011407285</v>
      </c>
      <c r="O1013" s="5">
        <f>VLOOKUP(CONCATENATE($F1013," ",$G1013),AllocFactorMatrix,(O$4+1),FALSE)*$E1020</f>
        <v>851818.38653586491</v>
      </c>
      <c r="P1013" s="5">
        <f>VLOOKUP(CONCATENATE($F1013," ",$G1013),AllocFactorMatrix,(P$4+1),FALSE)*$E1020</f>
        <v>158718.58224434606</v>
      </c>
      <c r="Q1013" s="5">
        <f>VLOOKUP(CONCATENATE($F1013," ",$G1013),AllocFactorMatrix,(Q$4+1),FALSE)*$E1020</f>
        <v>71721.971976142406</v>
      </c>
      <c r="R1013" s="5">
        <f>VLOOKUP(CONCATENATE($F1013," ",$G1013),AllocFactorMatrix,(R$4+1),FALSE)*$E1020</f>
        <v>3225.2569083031412</v>
      </c>
      <c r="S1013" s="5">
        <f t="shared" si="532"/>
        <v>1085484.1976646564</v>
      </c>
      <c r="T1013" s="5">
        <f>VLOOKUP(CONCATENATE($F1013," ",$G1013),AllocFactorMatrix,(T$4+1),FALSE)*$E1020</f>
        <v>29756.198037154918</v>
      </c>
      <c r="U1013" s="5">
        <f>VLOOKUP(CONCATENATE($F1013," ",$G1013),AllocFactorMatrix,(U$4+1),FALSE)*$E1020</f>
        <v>486955.11096217972</v>
      </c>
      <c r="V1013" s="5">
        <f>VLOOKUP(CONCATENATE($F1013," ",$G1013),AllocFactorMatrix,(V$4+1),FALSE)*$E1020</f>
        <v>2573571.4441161016</v>
      </c>
      <c r="W1013" s="5">
        <f>VLOOKUP(CONCATENATE($F1013," ",$G1013),AllocFactorMatrix,(W$4+1),FALSE)*$E1020</f>
        <v>464744.34775501571</v>
      </c>
      <c r="X1013" s="5">
        <f>SUBTOTAL(9,T1013:W1013)</f>
        <v>3555027.1008704519</v>
      </c>
      <c r="Y1013" s="5">
        <f>VLOOKUP(CONCATENATE($F1013," ",$G1013),AllocFactorMatrix,(Y$4+1),FALSE)*$E1020</f>
        <v>261592.07483930566</v>
      </c>
      <c r="Z1013" s="5">
        <f>VLOOKUP(CONCATENATE($F1013," ",$G1013),AllocFactorMatrix,(Z$4+1),FALSE)*$E1020</f>
        <v>4381.5672611293794</v>
      </c>
      <c r="AA1013" s="5">
        <f t="shared" si="554"/>
        <v>265973.64210043504</v>
      </c>
      <c r="AB1013" s="5">
        <f>VLOOKUP(CONCATENATE($F1013," ",$G1013),AllocFactorMatrix,(AB$4+1),FALSE)*$E1020</f>
        <v>3394.545583433247</v>
      </c>
      <c r="AC1013" s="5">
        <f>VLOOKUP(CONCATENATE($F1013," ",$G1013),AllocFactorMatrix,(AC$4+1),FALSE)*$E1020</f>
        <v>0</v>
      </c>
      <c r="AD1013" s="5">
        <f>VLOOKUP(CONCATENATE($F1013," ",$G1013),AllocFactorMatrix,(AD$4+1),FALSE)*$E1020</f>
        <v>0</v>
      </c>
    </row>
    <row r="1014" spans="1:30" hidden="1" outlineLevel="1">
      <c r="E1014" s="51"/>
      <c r="F1014" s="52" t="str">
        <f>F1020</f>
        <v>PROD_DEMAND</v>
      </c>
      <c r="G1014" s="55" t="str">
        <f>$G$9</f>
        <v>BULKTRAN</v>
      </c>
      <c r="H1014" s="4">
        <f t="shared" si="553"/>
        <v>0</v>
      </c>
      <c r="I1014" s="5">
        <f>VLOOKUP(CONCATENATE($F1014," ",$G1014),AllocFactorMatrix,(I$4+1),FALSE)*$E1020</f>
        <v>0</v>
      </c>
      <c r="J1014" s="5">
        <f>VLOOKUP(CONCATENATE($F1014," ",$G1014),AllocFactorMatrix,(J$4+1),FALSE)*$E1020</f>
        <v>0</v>
      </c>
      <c r="K1014" s="5">
        <f>VLOOKUP(CONCATENATE($F1014," ",$G1014),AllocFactorMatrix,(K$4+1),FALSE)*$E1020</f>
        <v>0</v>
      </c>
      <c r="L1014" s="5">
        <f>VLOOKUP(CONCATENATE($F1014," ",$G1014),AllocFactorMatrix,(L$4+1),FALSE)*$E1020</f>
        <v>0</v>
      </c>
      <c r="M1014" s="5">
        <f>VLOOKUP(CONCATENATE($F1014," ",$G1014),AllocFactorMatrix,(M$4+1),FALSE)*$E1020</f>
        <v>0</v>
      </c>
      <c r="N1014" s="5">
        <f t="shared" si="530"/>
        <v>0</v>
      </c>
      <c r="O1014" s="5">
        <f>VLOOKUP(CONCATENATE($F1014," ",$G1014),AllocFactorMatrix,(O$4+1),FALSE)*$E1020</f>
        <v>0</v>
      </c>
      <c r="P1014" s="5">
        <f>VLOOKUP(CONCATENATE($F1014," ",$G1014),AllocFactorMatrix,(P$4+1),FALSE)*$E1020</f>
        <v>0</v>
      </c>
      <c r="Q1014" s="5">
        <f>VLOOKUP(CONCATENATE($F1014," ",$G1014),AllocFactorMatrix,(Q$4+1),FALSE)*$E1020</f>
        <v>0</v>
      </c>
      <c r="R1014" s="5">
        <f>VLOOKUP(CONCATENATE($F1014," ",$G1014),AllocFactorMatrix,(R$4+1),FALSE)*$E1020</f>
        <v>0</v>
      </c>
      <c r="S1014" s="5">
        <f t="shared" si="532"/>
        <v>0</v>
      </c>
      <c r="T1014" s="5">
        <f>VLOOKUP(CONCATENATE($F1014," ",$G1014),AllocFactorMatrix,(T$4+1),FALSE)*$E1020</f>
        <v>0</v>
      </c>
      <c r="U1014" s="5">
        <f>VLOOKUP(CONCATENATE($F1014," ",$G1014),AllocFactorMatrix,(U$4+1),FALSE)*$E1020</f>
        <v>0</v>
      </c>
      <c r="V1014" s="5">
        <f>VLOOKUP(CONCATENATE($F1014," ",$G1014),AllocFactorMatrix,(V$4+1),FALSE)*$E1020</f>
        <v>0</v>
      </c>
      <c r="W1014" s="5">
        <f>VLOOKUP(CONCATENATE($F1014," ",$G1014),AllocFactorMatrix,(W$4+1),FALSE)*$E1020</f>
        <v>0</v>
      </c>
      <c r="X1014" s="5">
        <f t="shared" ref="X1014:X1020" si="557">SUBTOTAL(9,T1014:W1014)</f>
        <v>0</v>
      </c>
      <c r="Y1014" s="5">
        <f>VLOOKUP(CONCATENATE($F1014," ",$G1014),AllocFactorMatrix,(Y$4+1),FALSE)*$E1020</f>
        <v>0</v>
      </c>
      <c r="Z1014" s="5">
        <f>VLOOKUP(CONCATENATE($F1014," ",$G1014),AllocFactorMatrix,(Z$4+1),FALSE)*$E1020</f>
        <v>0</v>
      </c>
      <c r="AA1014" s="5">
        <f t="shared" si="554"/>
        <v>0</v>
      </c>
      <c r="AB1014" s="5">
        <f>VLOOKUP(CONCATENATE($F1014," ",$G1014),AllocFactorMatrix,(AB$4+1),FALSE)*$E1020</f>
        <v>0</v>
      </c>
      <c r="AC1014" s="5">
        <f>VLOOKUP(CONCATENATE($F1014," ",$G1014),AllocFactorMatrix,(AC$4+1),FALSE)*$E1020</f>
        <v>0</v>
      </c>
      <c r="AD1014" s="5">
        <f>VLOOKUP(CONCATENATE($F1014," ",$G1014),AllocFactorMatrix,(AD$4+1),FALSE)*$E1020</f>
        <v>0</v>
      </c>
    </row>
    <row r="1015" spans="1:30" hidden="1" outlineLevel="1">
      <c r="E1015" s="51"/>
      <c r="F1015" s="52" t="str">
        <f>F1020</f>
        <v>PROD_DEMAND</v>
      </c>
      <c r="G1015" s="55" t="str">
        <f>$G$10</f>
        <v>SUBTRAN</v>
      </c>
      <c r="H1015" s="4">
        <f t="shared" si="553"/>
        <v>0</v>
      </c>
      <c r="I1015" s="5">
        <f>VLOOKUP(CONCATENATE($F1015," ",$G1015),AllocFactorMatrix,(I$4+1),FALSE)*$E1020</f>
        <v>0</v>
      </c>
      <c r="J1015" s="5">
        <f>VLOOKUP(CONCATENATE($F1015," ",$G1015),AllocFactorMatrix,(J$4+1),FALSE)*$E1020</f>
        <v>0</v>
      </c>
      <c r="K1015" s="5">
        <f>VLOOKUP(CONCATENATE($F1015," ",$G1015),AllocFactorMatrix,(K$4+1),FALSE)*$E1020</f>
        <v>0</v>
      </c>
      <c r="L1015" s="5">
        <f>VLOOKUP(CONCATENATE($F1015," ",$G1015),AllocFactorMatrix,(L$4+1),FALSE)*$E1020</f>
        <v>0</v>
      </c>
      <c r="M1015" s="5">
        <f>VLOOKUP(CONCATENATE($F1015," ",$G1015),AllocFactorMatrix,(M$4+1),FALSE)*$E1020</f>
        <v>0</v>
      </c>
      <c r="N1015" s="5">
        <f t="shared" si="530"/>
        <v>0</v>
      </c>
      <c r="O1015" s="5">
        <f>VLOOKUP(CONCATENATE($F1015," ",$G1015),AllocFactorMatrix,(O$4+1),FALSE)*$E1020</f>
        <v>0</v>
      </c>
      <c r="P1015" s="5">
        <f>VLOOKUP(CONCATENATE($F1015," ",$G1015),AllocFactorMatrix,(P$4+1),FALSE)*$E1020</f>
        <v>0</v>
      </c>
      <c r="Q1015" s="5">
        <f>VLOOKUP(CONCATENATE($F1015," ",$G1015),AllocFactorMatrix,(Q$4+1),FALSE)*$E1020</f>
        <v>0</v>
      </c>
      <c r="R1015" s="5">
        <f>VLOOKUP(CONCATENATE($F1015," ",$G1015),AllocFactorMatrix,(R$4+1),FALSE)*$E1020</f>
        <v>0</v>
      </c>
      <c r="S1015" s="5">
        <f t="shared" si="532"/>
        <v>0</v>
      </c>
      <c r="T1015" s="5">
        <f>VLOOKUP(CONCATENATE($F1015," ",$G1015),AllocFactorMatrix,(T$4+1),FALSE)*$E1020</f>
        <v>0</v>
      </c>
      <c r="U1015" s="5">
        <f>VLOOKUP(CONCATENATE($F1015," ",$G1015),AllocFactorMatrix,(U$4+1),FALSE)*$E1020</f>
        <v>0</v>
      </c>
      <c r="V1015" s="5">
        <f>VLOOKUP(CONCATENATE($F1015," ",$G1015),AllocFactorMatrix,(V$4+1),FALSE)*$E1020</f>
        <v>0</v>
      </c>
      <c r="W1015" s="5">
        <f>VLOOKUP(CONCATENATE($F1015," ",$G1015),AllocFactorMatrix,(W$4+1),FALSE)*$E1020</f>
        <v>0</v>
      </c>
      <c r="X1015" s="5">
        <f t="shared" si="557"/>
        <v>0</v>
      </c>
      <c r="Y1015" s="5">
        <f>VLOOKUP(CONCATENATE($F1015," ",$G1015),AllocFactorMatrix,(Y$4+1),FALSE)*$E1020</f>
        <v>0</v>
      </c>
      <c r="Z1015" s="5">
        <f>VLOOKUP(CONCATENATE($F1015," ",$G1015),AllocFactorMatrix,(Z$4+1),FALSE)*$E1020</f>
        <v>0</v>
      </c>
      <c r="AA1015" s="5">
        <f t="shared" si="554"/>
        <v>0</v>
      </c>
      <c r="AB1015" s="5">
        <f>VLOOKUP(CONCATENATE($F1015," ",$G1015),AllocFactorMatrix,(AB$4+1),FALSE)*$E1020</f>
        <v>0</v>
      </c>
      <c r="AC1015" s="5">
        <f>VLOOKUP(CONCATENATE($F1015," ",$G1015),AllocFactorMatrix,(AC$4+1),FALSE)*$E1020</f>
        <v>0</v>
      </c>
      <c r="AD1015" s="5">
        <f>VLOOKUP(CONCATENATE($F1015," ",$G1015),AllocFactorMatrix,(AD$4+1),FALSE)*$E1020</f>
        <v>0</v>
      </c>
    </row>
    <row r="1016" spans="1:30" hidden="1" outlineLevel="1">
      <c r="E1016" s="51"/>
      <c r="F1016" s="52" t="str">
        <f>F1020</f>
        <v>PROD_DEMAND</v>
      </c>
      <c r="G1016" s="55" t="str">
        <f>$G$11</f>
        <v>DISTPRI</v>
      </c>
      <c r="H1016" s="4">
        <f t="shared" si="553"/>
        <v>0</v>
      </c>
      <c r="I1016" s="5">
        <f>VLOOKUP(CONCATENATE($F1016," ",$G1016),AllocFactorMatrix,(I$4+1),FALSE)*$E1020</f>
        <v>0</v>
      </c>
      <c r="J1016" s="5">
        <f>VLOOKUP(CONCATENATE($F1016," ",$G1016),AllocFactorMatrix,(J$4+1),FALSE)*$E1020</f>
        <v>0</v>
      </c>
      <c r="K1016" s="5">
        <f>VLOOKUP(CONCATENATE($F1016," ",$G1016),AllocFactorMatrix,(K$4+1),FALSE)*$E1020</f>
        <v>0</v>
      </c>
      <c r="L1016" s="5">
        <f>VLOOKUP(CONCATENATE($F1016," ",$G1016),AllocFactorMatrix,(L$4+1),FALSE)*$E1020</f>
        <v>0</v>
      </c>
      <c r="M1016" s="5">
        <f>VLOOKUP(CONCATENATE($F1016," ",$G1016),AllocFactorMatrix,(M$4+1),FALSE)*$E1020</f>
        <v>0</v>
      </c>
      <c r="N1016" s="5">
        <f t="shared" si="530"/>
        <v>0</v>
      </c>
      <c r="O1016" s="5">
        <f>VLOOKUP(CONCATENATE($F1016," ",$G1016),AllocFactorMatrix,(O$4+1),FALSE)*$E1020</f>
        <v>0</v>
      </c>
      <c r="P1016" s="5">
        <f>VLOOKUP(CONCATENATE($F1016," ",$G1016),AllocFactorMatrix,(P$4+1),FALSE)*$E1020</f>
        <v>0</v>
      </c>
      <c r="Q1016" s="5">
        <f>VLOOKUP(CONCATENATE($F1016," ",$G1016),AllocFactorMatrix,(Q$4+1),FALSE)*$E1020</f>
        <v>0</v>
      </c>
      <c r="R1016" s="5">
        <f>VLOOKUP(CONCATENATE($F1016," ",$G1016),AllocFactorMatrix,(R$4+1),FALSE)*$E1020</f>
        <v>0</v>
      </c>
      <c r="S1016" s="5">
        <f t="shared" si="532"/>
        <v>0</v>
      </c>
      <c r="T1016" s="5">
        <f>VLOOKUP(CONCATENATE($F1016," ",$G1016),AllocFactorMatrix,(T$4+1),FALSE)*$E1020</f>
        <v>0</v>
      </c>
      <c r="U1016" s="5">
        <f>VLOOKUP(CONCATENATE($F1016," ",$G1016),AllocFactorMatrix,(U$4+1),FALSE)*$E1020</f>
        <v>0</v>
      </c>
      <c r="V1016" s="5">
        <f>VLOOKUP(CONCATENATE($F1016," ",$G1016),AllocFactorMatrix,(V$4+1),FALSE)*$E1020</f>
        <v>0</v>
      </c>
      <c r="W1016" s="5">
        <f>VLOOKUP(CONCATENATE($F1016," ",$G1016),AllocFactorMatrix,(W$4+1),FALSE)*$E1020</f>
        <v>0</v>
      </c>
      <c r="X1016" s="5">
        <f t="shared" si="557"/>
        <v>0</v>
      </c>
      <c r="Y1016" s="5">
        <f>VLOOKUP(CONCATENATE($F1016," ",$G1016),AllocFactorMatrix,(Y$4+1),FALSE)*$E1020</f>
        <v>0</v>
      </c>
      <c r="Z1016" s="5">
        <f>VLOOKUP(CONCATENATE($F1016," ",$G1016),AllocFactorMatrix,(Z$4+1),FALSE)*$E1020</f>
        <v>0</v>
      </c>
      <c r="AA1016" s="5">
        <f t="shared" si="554"/>
        <v>0</v>
      </c>
      <c r="AB1016" s="5">
        <f>VLOOKUP(CONCATENATE($F1016," ",$G1016),AllocFactorMatrix,(AB$4+1),FALSE)*$E1020</f>
        <v>0</v>
      </c>
      <c r="AC1016" s="5">
        <f>VLOOKUP(CONCATENATE($F1016," ",$G1016),AllocFactorMatrix,(AC$4+1),FALSE)*$E1020</f>
        <v>0</v>
      </c>
      <c r="AD1016" s="5">
        <f>VLOOKUP(CONCATENATE($F1016," ",$G1016),AllocFactorMatrix,(AD$4+1),FALSE)*$E1020</f>
        <v>0</v>
      </c>
    </row>
    <row r="1017" spans="1:30" hidden="1" outlineLevel="1">
      <c r="E1017" s="51"/>
      <c r="F1017" s="52" t="str">
        <f>F1020</f>
        <v>PROD_DEMAND</v>
      </c>
      <c r="G1017" s="55" t="str">
        <f>$G$12</f>
        <v>DISTSEC</v>
      </c>
      <c r="H1017" s="4">
        <f t="shared" si="553"/>
        <v>0</v>
      </c>
      <c r="I1017" s="5">
        <f>VLOOKUP(CONCATENATE($F1017," ",$G1017),AllocFactorMatrix,(I$4+1),FALSE)*$E1020</f>
        <v>0</v>
      </c>
      <c r="J1017" s="5">
        <f>VLOOKUP(CONCATENATE($F1017," ",$G1017),AllocFactorMatrix,(J$4+1),FALSE)*$E1020</f>
        <v>0</v>
      </c>
      <c r="K1017" s="5">
        <f>VLOOKUP(CONCATENATE($F1017," ",$G1017),AllocFactorMatrix,(K$4+1),FALSE)*$E1020</f>
        <v>0</v>
      </c>
      <c r="L1017" s="5">
        <f>VLOOKUP(CONCATENATE($F1017," ",$G1017),AllocFactorMatrix,(L$4+1),FALSE)*$E1020</f>
        <v>0</v>
      </c>
      <c r="M1017" s="5">
        <f>VLOOKUP(CONCATENATE($F1017," ",$G1017),AllocFactorMatrix,(M$4+1),FALSE)*$E1020</f>
        <v>0</v>
      </c>
      <c r="N1017" s="5">
        <f t="shared" si="530"/>
        <v>0</v>
      </c>
      <c r="O1017" s="5">
        <f>VLOOKUP(CONCATENATE($F1017," ",$G1017),AllocFactorMatrix,(O$4+1),FALSE)*$E1020</f>
        <v>0</v>
      </c>
      <c r="P1017" s="5">
        <f>VLOOKUP(CONCATENATE($F1017," ",$G1017),AllocFactorMatrix,(P$4+1),FALSE)*$E1020</f>
        <v>0</v>
      </c>
      <c r="Q1017" s="5">
        <f>VLOOKUP(CONCATENATE($F1017," ",$G1017),AllocFactorMatrix,(Q$4+1),FALSE)*$E1020</f>
        <v>0</v>
      </c>
      <c r="R1017" s="5">
        <f>VLOOKUP(CONCATENATE($F1017," ",$G1017),AllocFactorMatrix,(R$4+1),FALSE)*$E1020</f>
        <v>0</v>
      </c>
      <c r="S1017" s="5">
        <f t="shared" si="532"/>
        <v>0</v>
      </c>
      <c r="T1017" s="5">
        <f>VLOOKUP(CONCATENATE($F1017," ",$G1017),AllocFactorMatrix,(T$4+1),FALSE)*$E1020</f>
        <v>0</v>
      </c>
      <c r="U1017" s="5">
        <f>VLOOKUP(CONCATENATE($F1017," ",$G1017),AllocFactorMatrix,(U$4+1),FALSE)*$E1020</f>
        <v>0</v>
      </c>
      <c r="V1017" s="5">
        <f>VLOOKUP(CONCATENATE($F1017," ",$G1017),AllocFactorMatrix,(V$4+1),FALSE)*$E1020</f>
        <v>0</v>
      </c>
      <c r="W1017" s="5">
        <f>VLOOKUP(CONCATENATE($F1017," ",$G1017),AllocFactorMatrix,(W$4+1),FALSE)*$E1020</f>
        <v>0</v>
      </c>
      <c r="X1017" s="5">
        <f t="shared" si="557"/>
        <v>0</v>
      </c>
      <c r="Y1017" s="5">
        <f>VLOOKUP(CONCATENATE($F1017," ",$G1017),AllocFactorMatrix,(Y$4+1),FALSE)*$E1020</f>
        <v>0</v>
      </c>
      <c r="Z1017" s="5">
        <f>VLOOKUP(CONCATENATE($F1017," ",$G1017),AllocFactorMatrix,(Z$4+1),FALSE)*$E1020</f>
        <v>0</v>
      </c>
      <c r="AA1017" s="5">
        <f t="shared" si="554"/>
        <v>0</v>
      </c>
      <c r="AB1017" s="5">
        <f>VLOOKUP(CONCATENATE($F1017," ",$G1017),AllocFactorMatrix,(AB$4+1),FALSE)*$E1020</f>
        <v>0</v>
      </c>
      <c r="AC1017" s="5">
        <f>VLOOKUP(CONCATENATE($F1017," ",$G1017),AllocFactorMatrix,(AC$4+1),FALSE)*$E1020</f>
        <v>0</v>
      </c>
      <c r="AD1017" s="5">
        <f>VLOOKUP(CONCATENATE($F1017," ",$G1017),AllocFactorMatrix,(AD$4+1),FALSE)*$E1020</f>
        <v>0</v>
      </c>
    </row>
    <row r="1018" spans="1:30" hidden="1" outlineLevel="1">
      <c r="E1018" s="51"/>
      <c r="F1018" s="52" t="str">
        <f>F1020</f>
        <v>PROD_DEMAND</v>
      </c>
      <c r="G1018" s="55" t="str">
        <f>$G$13</f>
        <v>ENERGY</v>
      </c>
      <c r="H1018" s="4">
        <f t="shared" si="553"/>
        <v>0</v>
      </c>
      <c r="I1018" s="5">
        <f>VLOOKUP(CONCATENATE($F1018," ",$G1018),AllocFactorMatrix,(I$4+1),FALSE)*$E1020</f>
        <v>0</v>
      </c>
      <c r="J1018" s="5">
        <f>VLOOKUP(CONCATENATE($F1018," ",$G1018),AllocFactorMatrix,(J$4+1),FALSE)*$E1020</f>
        <v>0</v>
      </c>
      <c r="K1018" s="5">
        <f>VLOOKUP(CONCATENATE($F1018," ",$G1018),AllocFactorMatrix,(K$4+1),FALSE)*$E1020</f>
        <v>0</v>
      </c>
      <c r="L1018" s="5">
        <f>VLOOKUP(CONCATENATE($F1018," ",$G1018),AllocFactorMatrix,(L$4+1),FALSE)*$E1020</f>
        <v>0</v>
      </c>
      <c r="M1018" s="5">
        <f>VLOOKUP(CONCATENATE($F1018," ",$G1018),AllocFactorMatrix,(M$4+1),FALSE)*$E1020</f>
        <v>0</v>
      </c>
      <c r="N1018" s="5">
        <f t="shared" si="530"/>
        <v>0</v>
      </c>
      <c r="O1018" s="5">
        <f>VLOOKUP(CONCATENATE($F1018," ",$G1018),AllocFactorMatrix,(O$4+1),FALSE)*$E1020</f>
        <v>0</v>
      </c>
      <c r="P1018" s="5">
        <f>VLOOKUP(CONCATENATE($F1018," ",$G1018),AllocFactorMatrix,(P$4+1),FALSE)*$E1020</f>
        <v>0</v>
      </c>
      <c r="Q1018" s="5">
        <f>VLOOKUP(CONCATENATE($F1018," ",$G1018),AllocFactorMatrix,(Q$4+1),FALSE)*$E1020</f>
        <v>0</v>
      </c>
      <c r="R1018" s="5">
        <f>VLOOKUP(CONCATENATE($F1018," ",$G1018),AllocFactorMatrix,(R$4+1),FALSE)*$E1020</f>
        <v>0</v>
      </c>
      <c r="S1018" s="5">
        <f t="shared" si="532"/>
        <v>0</v>
      </c>
      <c r="T1018" s="5">
        <f>VLOOKUP(CONCATENATE($F1018," ",$G1018),AllocFactorMatrix,(T$4+1),FALSE)*$E1020</f>
        <v>0</v>
      </c>
      <c r="U1018" s="5">
        <f>VLOOKUP(CONCATENATE($F1018," ",$G1018),AllocFactorMatrix,(U$4+1),FALSE)*$E1020</f>
        <v>0</v>
      </c>
      <c r="V1018" s="5">
        <f>VLOOKUP(CONCATENATE($F1018," ",$G1018),AllocFactorMatrix,(V$4+1),FALSE)*$E1020</f>
        <v>0</v>
      </c>
      <c r="W1018" s="5">
        <f>VLOOKUP(CONCATENATE($F1018," ",$G1018),AllocFactorMatrix,(W$4+1),FALSE)*$E1020</f>
        <v>0</v>
      </c>
      <c r="X1018" s="5">
        <f t="shared" si="557"/>
        <v>0</v>
      </c>
      <c r="Y1018" s="5">
        <f>VLOOKUP(CONCATENATE($F1018," ",$G1018),AllocFactorMatrix,(Y$4+1),FALSE)*$E1020</f>
        <v>0</v>
      </c>
      <c r="Z1018" s="5">
        <f>VLOOKUP(CONCATENATE($F1018," ",$G1018),AllocFactorMatrix,(Z$4+1),FALSE)*$E1020</f>
        <v>0</v>
      </c>
      <c r="AA1018" s="5">
        <f t="shared" si="554"/>
        <v>0</v>
      </c>
      <c r="AB1018" s="5">
        <f>VLOOKUP(CONCATENATE($F1018," ",$G1018),AllocFactorMatrix,(AB$4+1),FALSE)*$E1020</f>
        <v>0</v>
      </c>
      <c r="AC1018" s="5">
        <f>VLOOKUP(CONCATENATE($F1018," ",$G1018),AllocFactorMatrix,(AC$4+1),FALSE)*$E1020</f>
        <v>0</v>
      </c>
      <c r="AD1018" s="5">
        <f>VLOOKUP(CONCATENATE($F1018," ",$G1018),AllocFactorMatrix,(AD$4+1),FALSE)*$E1020</f>
        <v>0</v>
      </c>
    </row>
    <row r="1019" spans="1:30" hidden="1" outlineLevel="1">
      <c r="E1019" s="51"/>
      <c r="F1019" s="52" t="str">
        <f>F1020</f>
        <v>PROD_DEMAND</v>
      </c>
      <c r="G1019" s="55" t="str">
        <f>$G$14</f>
        <v>CUSTOMER</v>
      </c>
      <c r="H1019" s="4">
        <f t="shared" si="553"/>
        <v>0</v>
      </c>
      <c r="I1019" s="5">
        <f>VLOOKUP(CONCATENATE($F1019," ",$G1019),AllocFactorMatrix,(I$4+1),FALSE)*$E1020</f>
        <v>0</v>
      </c>
      <c r="J1019" s="5">
        <f>VLOOKUP(CONCATENATE($F1019," ",$G1019),AllocFactorMatrix,(J$4+1),FALSE)*$E1020</f>
        <v>0</v>
      </c>
      <c r="K1019" s="5">
        <f>VLOOKUP(CONCATENATE($F1019," ",$G1019),AllocFactorMatrix,(K$4+1),FALSE)*$E1020</f>
        <v>0</v>
      </c>
      <c r="L1019" s="5">
        <f>VLOOKUP(CONCATENATE($F1019," ",$G1019),AllocFactorMatrix,(L$4+1),FALSE)*$E1020</f>
        <v>0</v>
      </c>
      <c r="M1019" s="5">
        <f>VLOOKUP(CONCATENATE($F1019," ",$G1019),AllocFactorMatrix,(M$4+1),FALSE)*$E1020</f>
        <v>0</v>
      </c>
      <c r="N1019" s="5">
        <f t="shared" si="530"/>
        <v>0</v>
      </c>
      <c r="O1019" s="5">
        <f>VLOOKUP(CONCATENATE($F1019," ",$G1019),AllocFactorMatrix,(O$4+1),FALSE)*$E1020</f>
        <v>0</v>
      </c>
      <c r="P1019" s="5">
        <f>VLOOKUP(CONCATENATE($F1019," ",$G1019),AllocFactorMatrix,(P$4+1),FALSE)*$E1020</f>
        <v>0</v>
      </c>
      <c r="Q1019" s="5">
        <f>VLOOKUP(CONCATENATE($F1019," ",$G1019),AllocFactorMatrix,(Q$4+1),FALSE)*$E1020</f>
        <v>0</v>
      </c>
      <c r="R1019" s="5">
        <f>VLOOKUP(CONCATENATE($F1019," ",$G1019),AllocFactorMatrix,(R$4+1),FALSE)*$E1020</f>
        <v>0</v>
      </c>
      <c r="S1019" s="5">
        <f t="shared" si="532"/>
        <v>0</v>
      </c>
      <c r="T1019" s="5">
        <f>VLOOKUP(CONCATENATE($F1019," ",$G1019),AllocFactorMatrix,(T$4+1),FALSE)*$E1020</f>
        <v>0</v>
      </c>
      <c r="U1019" s="5">
        <f>VLOOKUP(CONCATENATE($F1019," ",$G1019),AllocFactorMatrix,(U$4+1),FALSE)*$E1020</f>
        <v>0</v>
      </c>
      <c r="V1019" s="5">
        <f>VLOOKUP(CONCATENATE($F1019," ",$G1019),AllocFactorMatrix,(V$4+1),FALSE)*$E1020</f>
        <v>0</v>
      </c>
      <c r="W1019" s="5">
        <f>VLOOKUP(CONCATENATE($F1019," ",$G1019),AllocFactorMatrix,(W$4+1),FALSE)*$E1020</f>
        <v>0</v>
      </c>
      <c r="X1019" s="5">
        <f t="shared" si="557"/>
        <v>0</v>
      </c>
      <c r="Y1019" s="5">
        <f>VLOOKUP(CONCATENATE($F1019," ",$G1019),AllocFactorMatrix,(Y$4+1),FALSE)*$E1020</f>
        <v>0</v>
      </c>
      <c r="Z1019" s="5">
        <f>VLOOKUP(CONCATENATE($F1019," ",$G1019),AllocFactorMatrix,(Z$4+1),FALSE)*$E1020</f>
        <v>0</v>
      </c>
      <c r="AA1019" s="5">
        <f t="shared" si="554"/>
        <v>0</v>
      </c>
      <c r="AB1019" s="5">
        <f>VLOOKUP(CONCATENATE($F1019," ",$G1019),AllocFactorMatrix,(AB$4+1),FALSE)*$E1020</f>
        <v>0</v>
      </c>
      <c r="AC1019" s="5">
        <f>VLOOKUP(CONCATENATE($F1019," ",$G1019),AllocFactorMatrix,(AC$4+1),FALSE)*$E1020</f>
        <v>0</v>
      </c>
      <c r="AD1019" s="5">
        <f>VLOOKUP(CONCATENATE($F1019," ",$G1019),AllocFactorMatrix,(AD$4+1),FALSE)*$E1020</f>
        <v>0</v>
      </c>
    </row>
    <row r="1020" spans="1:30" collapsed="1">
      <c r="D1020" s="95" t="s">
        <v>563</v>
      </c>
      <c r="E1020" s="96">
        <f>12563568</f>
        <v>12563568</v>
      </c>
      <c r="F1020" s="97" t="s">
        <v>30</v>
      </c>
      <c r="G1020" s="55" t="str">
        <f>$G$15</f>
        <v>TOTAL</v>
      </c>
      <c r="H1020" s="4">
        <f t="shared" si="553"/>
        <v>12563567.999999994</v>
      </c>
      <c r="I1020" s="5">
        <f>VLOOKUP(CONCATENATE($F1020," ",$G1020),AllocFactorMatrix,(I$4+1),FALSE)*$E1020</f>
        <v>6188599.8962486163</v>
      </c>
      <c r="J1020" s="5">
        <f>VLOOKUP(CONCATENATE($F1020," ",$G1020),AllocFactorMatrix,(J$4+1),FALSE)*$E1020</f>
        <v>305924.60612511891</v>
      </c>
      <c r="K1020" s="5">
        <f>VLOOKUP(CONCATENATE($F1020," ",$G1020),AllocFactorMatrix,(K$4+1),FALSE)*$E1020</f>
        <v>1120584.2994568991</v>
      </c>
      <c r="L1020" s="5">
        <f>VLOOKUP(CONCATENATE($F1020," ",$G1020),AllocFactorMatrix,(L$4+1),FALSE)*$E1020</f>
        <v>35272.015226940319</v>
      </c>
      <c r="M1020" s="5">
        <f>VLOOKUP(CONCATENATE($F1020," ",$G1020),AllocFactorMatrix,(M$4+1),FALSE)*$E1020</f>
        <v>3307.696723445476</v>
      </c>
      <c r="N1020" s="5">
        <f t="shared" si="530"/>
        <v>1159164.011407285</v>
      </c>
      <c r="O1020" s="5">
        <f>VLOOKUP(CONCATENATE($F1020," ",$G1020),AllocFactorMatrix,(O$4+1),FALSE)*$E1020</f>
        <v>851818.38653586491</v>
      </c>
      <c r="P1020" s="5">
        <f>VLOOKUP(CONCATENATE($F1020," ",$G1020),AllocFactorMatrix,(P$4+1),FALSE)*$E1020</f>
        <v>158718.58224434606</v>
      </c>
      <c r="Q1020" s="5">
        <f>VLOOKUP(CONCATENATE($F1020," ",$G1020),AllocFactorMatrix,(Q$4+1),FALSE)*$E1020</f>
        <v>71721.971976142406</v>
      </c>
      <c r="R1020" s="5">
        <f>VLOOKUP(CONCATENATE($F1020," ",$G1020),AllocFactorMatrix,(R$4+1),FALSE)*$E1020</f>
        <v>3225.2569083031412</v>
      </c>
      <c r="S1020" s="5">
        <f t="shared" si="532"/>
        <v>1085484.1976646564</v>
      </c>
      <c r="T1020" s="5">
        <f>VLOOKUP(CONCATENATE($F1020," ",$G1020),AllocFactorMatrix,(T$4+1),FALSE)*$E1020</f>
        <v>29756.198037154918</v>
      </c>
      <c r="U1020" s="5">
        <f>VLOOKUP(CONCATENATE($F1020," ",$G1020),AllocFactorMatrix,(U$4+1),FALSE)*$E1020</f>
        <v>486955.11096217972</v>
      </c>
      <c r="V1020" s="5">
        <f>VLOOKUP(CONCATENATE($F1020," ",$G1020),AllocFactorMatrix,(V$4+1),FALSE)*$E1020</f>
        <v>2573571.4441161016</v>
      </c>
      <c r="W1020" s="5">
        <f>VLOOKUP(CONCATENATE($F1020," ",$G1020),AllocFactorMatrix,(W$4+1),FALSE)*$E1020</f>
        <v>464744.34775501571</v>
      </c>
      <c r="X1020" s="5">
        <f t="shared" si="557"/>
        <v>3555027.1008704519</v>
      </c>
      <c r="Y1020" s="5">
        <f>VLOOKUP(CONCATENATE($F1020," ",$G1020),AllocFactorMatrix,(Y$4+1),FALSE)*$E1020</f>
        <v>261592.07483930566</v>
      </c>
      <c r="Z1020" s="5">
        <f>VLOOKUP(CONCATENATE($F1020," ",$G1020),AllocFactorMatrix,(Z$4+1),FALSE)*$E1020</f>
        <v>4381.5672611293794</v>
      </c>
      <c r="AA1020" s="5">
        <f t="shared" si="554"/>
        <v>265973.64210043504</v>
      </c>
      <c r="AB1020" s="5">
        <f>VLOOKUP(CONCATENATE($F1020," ",$G1020),AllocFactorMatrix,(AB$4+1),FALSE)*$E1020</f>
        <v>3394.545583433247</v>
      </c>
      <c r="AC1020" s="5">
        <f>VLOOKUP(CONCATENATE($F1020," ",$G1020),AllocFactorMatrix,(AC$4+1),FALSE)*$E1020</f>
        <v>0</v>
      </c>
      <c r="AD1020" s="5">
        <f>VLOOKUP(CONCATENATE($F1020," ",$G1020),AllocFactorMatrix,(AD$4+1),FALSE)*$E1020</f>
        <v>0</v>
      </c>
    </row>
    <row r="1021" spans="1:30" hidden="1" outlineLevel="1">
      <c r="E1021" s="117"/>
      <c r="F1021" s="11"/>
      <c r="G1021" s="55" t="str">
        <f>$G$8</f>
        <v>PRODUCTION</v>
      </c>
      <c r="H1021" s="119">
        <f t="shared" ref="H1021:AD1021" ca="1" si="558">H933+H941+H949+H957+H965+H973+H981+H989+H997+H1005+H1013</f>
        <v>-28125533.462809615</v>
      </c>
      <c r="I1021" s="119">
        <f t="shared" ca="1" si="558"/>
        <v>-13456708.867433153</v>
      </c>
      <c r="J1021" s="119">
        <f t="shared" ca="1" si="558"/>
        <v>-640791.09852820088</v>
      </c>
      <c r="K1021" s="119">
        <f t="shared" ca="1" si="558"/>
        <v>-2493810.9823321397</v>
      </c>
      <c r="L1021" s="119">
        <f t="shared" ca="1" si="558"/>
        <v>-81726.863006566709</v>
      </c>
      <c r="M1021" s="119">
        <f t="shared" ca="1" si="558"/>
        <v>-7641.7665071435995</v>
      </c>
      <c r="N1021" s="119">
        <f t="shared" ca="1" si="558"/>
        <v>-2583179.6118458505</v>
      </c>
      <c r="O1021" s="119">
        <f t="shared" ca="1" si="558"/>
        <v>-1972352.4157810765</v>
      </c>
      <c r="P1021" s="119">
        <f t="shared" ca="1" si="558"/>
        <v>-338580.82158762624</v>
      </c>
      <c r="Q1021" s="119">
        <f t="shared" ca="1" si="558"/>
        <v>-161291.2456393452</v>
      </c>
      <c r="R1021" s="119">
        <f t="shared" ca="1" si="558"/>
        <v>-7462.9868893890653</v>
      </c>
      <c r="S1021" s="119">
        <f t="shared" ca="1" si="558"/>
        <v>-2479687.4698974369</v>
      </c>
      <c r="T1021" s="119">
        <f t="shared" ca="1" si="558"/>
        <v>-68668.386094324276</v>
      </c>
      <c r="U1021" s="119">
        <f t="shared" ca="1" si="558"/>
        <v>-1101983.2062339853</v>
      </c>
      <c r="V1021" s="119">
        <f t="shared" ca="1" si="558"/>
        <v>-6046237.629835994</v>
      </c>
      <c r="W1021" s="119">
        <f t="shared" ca="1" si="558"/>
        <v>-1105487.6670113793</v>
      </c>
      <c r="X1021" s="119">
        <f t="shared" ca="1" si="558"/>
        <v>-8322376.8891756842</v>
      </c>
      <c r="Y1021" s="119">
        <f t="shared" ca="1" si="558"/>
        <v>-624233.49697906617</v>
      </c>
      <c r="Z1021" s="119">
        <f t="shared" ca="1" si="558"/>
        <v>-10455.672463869361</v>
      </c>
      <c r="AA1021" s="119">
        <f t="shared" ca="1" si="558"/>
        <v>-634689.16944293538</v>
      </c>
      <c r="AB1021" s="119">
        <f t="shared" ca="1" si="558"/>
        <v>-8100.3564863463898</v>
      </c>
      <c r="AC1021" s="119">
        <f t="shared" ca="1" si="558"/>
        <v>0</v>
      </c>
      <c r="AD1021" s="119">
        <f t="shared" ca="1" si="558"/>
        <v>0</v>
      </c>
    </row>
    <row r="1022" spans="1:30" hidden="1" outlineLevel="1">
      <c r="E1022" s="117"/>
      <c r="F1022" s="11"/>
      <c r="G1022" s="55" t="str">
        <f>$G$9</f>
        <v>BULKTRAN</v>
      </c>
      <c r="H1022" s="119">
        <f t="shared" ref="H1022:AD1022" ca="1" si="559">H934+H942+H950+H958+H966+H974+H982+H990+H998+H1006+H1014</f>
        <v>48631861.093233943</v>
      </c>
      <c r="I1022" s="119">
        <f t="shared" ca="1" si="559"/>
        <v>23868320.87451176</v>
      </c>
      <c r="J1022" s="119">
        <f t="shared" ca="1" si="559"/>
        <v>1190482.8535309972</v>
      </c>
      <c r="K1022" s="119">
        <f t="shared" ca="1" si="559"/>
        <v>4352632.0404255074</v>
      </c>
      <c r="L1022" s="119">
        <f t="shared" ca="1" si="559"/>
        <v>136995.94337783603</v>
      </c>
      <c r="M1022" s="119">
        <f t="shared" ca="1" si="559"/>
        <v>12914.70411625337</v>
      </c>
      <c r="N1022" s="119">
        <f t="shared" ca="1" si="559"/>
        <v>4502542.6879195962</v>
      </c>
      <c r="O1022" s="119">
        <f t="shared" ca="1" si="559"/>
        <v>3309456.2837781524</v>
      </c>
      <c r="P1022" s="119">
        <f t="shared" ca="1" si="559"/>
        <v>616838.35918496677</v>
      </c>
      <c r="Q1022" s="119">
        <f t="shared" ca="1" si="559"/>
        <v>278522.82396096468</v>
      </c>
      <c r="R1022" s="119">
        <f t="shared" ca="1" si="559"/>
        <v>12525.962110316272</v>
      </c>
      <c r="S1022" s="119">
        <f t="shared" ca="1" si="559"/>
        <v>4217343.4290343998</v>
      </c>
      <c r="T1022" s="119">
        <f t="shared" ca="1" si="559"/>
        <v>115422.98247143171</v>
      </c>
      <c r="U1022" s="119">
        <f t="shared" ca="1" si="559"/>
        <v>1889138.4934717743</v>
      </c>
      <c r="V1022" s="119">
        <f t="shared" ca="1" si="559"/>
        <v>9996243.6651445124</v>
      </c>
      <c r="W1022" s="119">
        <f t="shared" ca="1" si="559"/>
        <v>1805623.2583736451</v>
      </c>
      <c r="X1022" s="119">
        <f t="shared" ca="1" si="559"/>
        <v>13806428.399461364</v>
      </c>
      <c r="Y1022" s="119">
        <f t="shared" ca="1" si="559"/>
        <v>1016525.5072949852</v>
      </c>
      <c r="Z1022" s="119">
        <f t="shared" ca="1" si="559"/>
        <v>17026.413684752068</v>
      </c>
      <c r="AA1022" s="119">
        <f t="shared" ca="1" si="559"/>
        <v>1033551.9209797373</v>
      </c>
      <c r="AB1022" s="119">
        <f t="shared" ca="1" si="559"/>
        <v>13190.927796092981</v>
      </c>
      <c r="AC1022" s="119">
        <f t="shared" ca="1" si="559"/>
        <v>0</v>
      </c>
      <c r="AD1022" s="119">
        <f t="shared" ca="1" si="559"/>
        <v>0</v>
      </c>
    </row>
    <row r="1023" spans="1:30" hidden="1" outlineLevel="1">
      <c r="E1023" s="117"/>
      <c r="F1023" s="11"/>
      <c r="G1023" s="55" t="str">
        <f>$G$10</f>
        <v>SUBTRAN</v>
      </c>
      <c r="H1023" s="119">
        <f t="shared" ref="H1023:AD1023" ca="1" si="560">H935+H943+H951+H959+H967+H975+H983+H991+H999+H1007+H1015</f>
        <v>10698474.807745963</v>
      </c>
      <c r="I1023" s="119">
        <f t="shared" ca="1" si="560"/>
        <v>5190368.4623333029</v>
      </c>
      <c r="J1023" s="119">
        <f t="shared" ca="1" si="560"/>
        <v>252633.66756948107</v>
      </c>
      <c r="K1023" s="119">
        <f t="shared" ca="1" si="560"/>
        <v>917502.18115949084</v>
      </c>
      <c r="L1023" s="119">
        <f t="shared" ca="1" si="560"/>
        <v>28339.768049361159</v>
      </c>
      <c r="M1023" s="119">
        <f t="shared" ca="1" si="560"/>
        <v>3552.1374383652314</v>
      </c>
      <c r="N1023" s="119">
        <f t="shared" ca="1" si="560"/>
        <v>949394.08664721716</v>
      </c>
      <c r="O1023" s="119">
        <f t="shared" ca="1" si="560"/>
        <v>693369.81551970181</v>
      </c>
      <c r="P1023" s="119">
        <f t="shared" ca="1" si="560"/>
        <v>128924.44549264103</v>
      </c>
      <c r="Q1023" s="119">
        <f t="shared" ca="1" si="560"/>
        <v>76658.196419726999</v>
      </c>
      <c r="R1023" s="119">
        <f t="shared" ca="1" si="560"/>
        <v>0</v>
      </c>
      <c r="S1023" s="119">
        <f t="shared" ca="1" si="560"/>
        <v>898952.45743206993</v>
      </c>
      <c r="T1023" s="119">
        <f t="shared" ca="1" si="560"/>
        <v>24174.154976803264</v>
      </c>
      <c r="U1023" s="119">
        <f t="shared" ca="1" si="560"/>
        <v>395789.41450909793</v>
      </c>
      <c r="V1023" s="119">
        <f t="shared" ca="1" si="560"/>
        <v>2760635.8426275789</v>
      </c>
      <c r="W1023" s="119">
        <f t="shared" ca="1" si="560"/>
        <v>0</v>
      </c>
      <c r="X1023" s="119">
        <f t="shared" ca="1" si="560"/>
        <v>3180599.4121134798</v>
      </c>
      <c r="Y1023" s="119">
        <f t="shared" ca="1" si="560"/>
        <v>208728.53816536546</v>
      </c>
      <c r="Z1023" s="119">
        <f t="shared" ca="1" si="560"/>
        <v>3479.5104019628097</v>
      </c>
      <c r="AA1023" s="119">
        <f t="shared" ca="1" si="560"/>
        <v>212208.04856732828</v>
      </c>
      <c r="AB1023" s="119">
        <f t="shared" ca="1" si="560"/>
        <v>2787.2853390516375</v>
      </c>
      <c r="AC1023" s="119">
        <f t="shared" ca="1" si="560"/>
        <v>9488.3714904912267</v>
      </c>
      <c r="AD1023" s="119">
        <f t="shared" ca="1" si="560"/>
        <v>2043.0162535395614</v>
      </c>
    </row>
    <row r="1024" spans="1:30" hidden="1" outlineLevel="1">
      <c r="E1024" s="117"/>
      <c r="F1024" s="11"/>
      <c r="G1024" s="55" t="str">
        <f>$G$11</f>
        <v>DISTPRI</v>
      </c>
      <c r="H1024" s="119">
        <f t="shared" ref="H1024:AD1024" ca="1" si="561">H936+H944+H952+H960+H968+H976+H984+H992+H1000+H1008+H1016</f>
        <v>5009792.4943471411</v>
      </c>
      <c r="I1024" s="119">
        <f t="shared" ca="1" si="561"/>
        <v>3498764.5677991644</v>
      </c>
      <c r="J1024" s="119">
        <f t="shared" ca="1" si="561"/>
        <v>178956.96169251049</v>
      </c>
      <c r="K1024" s="119">
        <f t="shared" ca="1" si="561"/>
        <v>532498.15286876832</v>
      </c>
      <c r="L1024" s="119">
        <f t="shared" ca="1" si="561"/>
        <v>15142.455479505996</v>
      </c>
      <c r="M1024" s="119">
        <f t="shared" ca="1" si="561"/>
        <v>0</v>
      </c>
      <c r="N1024" s="119">
        <f t="shared" ca="1" si="561"/>
        <v>547640.60834827425</v>
      </c>
      <c r="O1024" s="119">
        <f t="shared" ca="1" si="561"/>
        <v>363660.02092593559</v>
      </c>
      <c r="P1024" s="119">
        <f t="shared" ca="1" si="561"/>
        <v>78961.917152566632</v>
      </c>
      <c r="Q1024" s="119">
        <f t="shared" ca="1" si="561"/>
        <v>0</v>
      </c>
      <c r="R1024" s="119">
        <f t="shared" ca="1" si="561"/>
        <v>0</v>
      </c>
      <c r="S1024" s="119">
        <f t="shared" ca="1" si="561"/>
        <v>442621.93807850225</v>
      </c>
      <c r="T1024" s="119">
        <f t="shared" ca="1" si="561"/>
        <v>12927.976664963668</v>
      </c>
      <c r="U1024" s="119">
        <f t="shared" ca="1" si="561"/>
        <v>217199.07960643579</v>
      </c>
      <c r="V1024" s="119">
        <f t="shared" ca="1" si="561"/>
        <v>0</v>
      </c>
      <c r="W1024" s="119">
        <f t="shared" ca="1" si="561"/>
        <v>0</v>
      </c>
      <c r="X1024" s="119">
        <f t="shared" ca="1" si="561"/>
        <v>230127.05627139946</v>
      </c>
      <c r="Y1024" s="119">
        <f t="shared" ca="1" si="561"/>
        <v>102433.37261409962</v>
      </c>
      <c r="Z1024" s="119">
        <f t="shared" ca="1" si="561"/>
        <v>1708.9896319422737</v>
      </c>
      <c r="AA1024" s="119">
        <f t="shared" ca="1" si="561"/>
        <v>104142.36224604188</v>
      </c>
      <c r="AB1024" s="119">
        <f t="shared" ca="1" si="561"/>
        <v>1384.5679564351062</v>
      </c>
      <c r="AC1024" s="119">
        <f t="shared" ca="1" si="561"/>
        <v>5131.9204770230781</v>
      </c>
      <c r="AD1024" s="119">
        <f t="shared" ca="1" si="561"/>
        <v>1022.5114777901073</v>
      </c>
    </row>
    <row r="1025" spans="2:30" hidden="1" outlineLevel="1">
      <c r="E1025" s="117"/>
      <c r="F1025" s="11"/>
      <c r="G1025" s="55" t="str">
        <f>$G$12</f>
        <v>DISTSEC</v>
      </c>
      <c r="H1025" s="119">
        <f t="shared" ref="H1025:AD1025" ca="1" si="562">H937+H945+H953+H961+H969+H977+H985+H993+H1001+H1009+H1017</f>
        <v>3384029.3479893529</v>
      </c>
      <c r="I1025" s="119">
        <f t="shared" ca="1" si="562"/>
        <v>2586980.8489841907</v>
      </c>
      <c r="J1025" s="119">
        <f t="shared" ca="1" si="562"/>
        <v>132862.67459251048</v>
      </c>
      <c r="K1025" s="119">
        <f t="shared" ca="1" si="562"/>
        <v>346180.06400148472</v>
      </c>
      <c r="L1025" s="119">
        <f t="shared" ca="1" si="562"/>
        <v>0</v>
      </c>
      <c r="M1025" s="119">
        <f t="shared" ca="1" si="562"/>
        <v>0</v>
      </c>
      <c r="N1025" s="119">
        <f t="shared" ca="1" si="562"/>
        <v>346180.06400148472</v>
      </c>
      <c r="O1025" s="119">
        <f t="shared" ca="1" si="562"/>
        <v>207165.47186424042</v>
      </c>
      <c r="P1025" s="119">
        <f t="shared" ca="1" si="562"/>
        <v>0</v>
      </c>
      <c r="Q1025" s="119">
        <f t="shared" ca="1" si="562"/>
        <v>0</v>
      </c>
      <c r="R1025" s="119">
        <f t="shared" ca="1" si="562"/>
        <v>0</v>
      </c>
      <c r="S1025" s="119">
        <f t="shared" ca="1" si="562"/>
        <v>207165.47186424042</v>
      </c>
      <c r="T1025" s="119">
        <f t="shared" ca="1" si="562"/>
        <v>5582.0367186012136</v>
      </c>
      <c r="U1025" s="119">
        <f t="shared" ca="1" si="562"/>
        <v>0</v>
      </c>
      <c r="V1025" s="119">
        <f t="shared" ca="1" si="562"/>
        <v>0</v>
      </c>
      <c r="W1025" s="119">
        <f t="shared" ca="1" si="562"/>
        <v>0</v>
      </c>
      <c r="X1025" s="119">
        <f t="shared" ca="1" si="562"/>
        <v>5582.0367186012136</v>
      </c>
      <c r="Y1025" s="119">
        <f t="shared" ca="1" si="562"/>
        <v>73146.757788040108</v>
      </c>
      <c r="Z1025" s="119">
        <f t="shared" ca="1" si="562"/>
        <v>0</v>
      </c>
      <c r="AA1025" s="119">
        <f t="shared" ca="1" si="562"/>
        <v>73146.757788040108</v>
      </c>
      <c r="AB1025" s="119">
        <f t="shared" ca="1" si="562"/>
        <v>759.04625860989381</v>
      </c>
      <c r="AC1025" s="119">
        <f t="shared" ca="1" si="562"/>
        <v>27160.176907199057</v>
      </c>
      <c r="AD1025" s="119">
        <f t="shared" ca="1" si="562"/>
        <v>4192.2708744761821</v>
      </c>
    </row>
    <row r="1026" spans="2:30" hidden="1" outlineLevel="1">
      <c r="E1026" s="117"/>
      <c r="F1026" s="11"/>
      <c r="G1026" s="55" t="str">
        <f>$G$13</f>
        <v>ENERGY</v>
      </c>
      <c r="H1026" s="119">
        <f t="shared" ref="H1026:AD1026" ca="1" si="563">H938+H946+H954+H962+H970+H978+H986+H994+H1002+H1010+H1018</f>
        <v>889587.44765442633</v>
      </c>
      <c r="I1026" s="119">
        <f t="shared" ca="1" si="563"/>
        <v>757192.07843471889</v>
      </c>
      <c r="J1026" s="119">
        <f t="shared" ca="1" si="563"/>
        <v>49746.991687463757</v>
      </c>
      <c r="K1026" s="119">
        <f t="shared" ca="1" si="563"/>
        <v>80436.404259376141</v>
      </c>
      <c r="L1026" s="119">
        <f t="shared" ca="1" si="563"/>
        <v>281.813421951583</v>
      </c>
      <c r="M1026" s="119">
        <f t="shared" ca="1" si="563"/>
        <v>-41.533966508790428</v>
      </c>
      <c r="N1026" s="119">
        <f t="shared" ca="1" si="563"/>
        <v>80676.683714818952</v>
      </c>
      <c r="O1026" s="119">
        <f t="shared" ca="1" si="563"/>
        <v>11439.68014764876</v>
      </c>
      <c r="P1026" s="119">
        <f t="shared" ca="1" si="563"/>
        <v>25405.547369116888</v>
      </c>
      <c r="Q1026" s="119">
        <f t="shared" ca="1" si="563"/>
        <v>4946.4642176223442</v>
      </c>
      <c r="R1026" s="119">
        <f t="shared" ca="1" si="563"/>
        <v>54.921745424071986</v>
      </c>
      <c r="S1026" s="119">
        <f t="shared" ca="1" si="563"/>
        <v>41846.613479812069</v>
      </c>
      <c r="T1026" s="119">
        <f t="shared" ca="1" si="563"/>
        <v>950.12694233082857</v>
      </c>
      <c r="U1026" s="119">
        <f t="shared" ca="1" si="563"/>
        <v>35608.663166436978</v>
      </c>
      <c r="V1026" s="119">
        <f t="shared" ca="1" si="563"/>
        <v>-41791.478116264727</v>
      </c>
      <c r="W1026" s="119">
        <f t="shared" ca="1" si="563"/>
        <v>-23362.239836640685</v>
      </c>
      <c r="X1026" s="119">
        <f t="shared" ca="1" si="563"/>
        <v>-28594.927844137594</v>
      </c>
      <c r="Y1026" s="119">
        <f t="shared" ca="1" si="563"/>
        <v>-10345.268780079774</v>
      </c>
      <c r="Z1026" s="119">
        <f t="shared" ca="1" si="563"/>
        <v>-168.40448378313476</v>
      </c>
      <c r="AA1026" s="119">
        <f t="shared" ca="1" si="563"/>
        <v>-10513.673263862909</v>
      </c>
      <c r="AB1026" s="119">
        <f t="shared" ca="1" si="563"/>
        <v>-187.84165513852381</v>
      </c>
      <c r="AC1026" s="119">
        <f t="shared" ca="1" si="563"/>
        <v>225.32496117647725</v>
      </c>
      <c r="AD1026" s="119">
        <f t="shared" ca="1" si="563"/>
        <v>-803.80186042454886</v>
      </c>
    </row>
    <row r="1027" spans="2:30" hidden="1" outlineLevel="1">
      <c r="E1027" s="117"/>
      <c r="F1027" s="11"/>
      <c r="G1027" s="55" t="str">
        <f>$G$14</f>
        <v>CUSTOMER</v>
      </c>
      <c r="H1027" s="119">
        <f t="shared" ref="H1027:AD1027" ca="1" si="564">H939+H947+H955+H963+H971+H979+H987+H995+H1003+H1011+H1019</f>
        <v>458838.27183877188</v>
      </c>
      <c r="I1027" s="119">
        <f t="shared" ca="1" si="564"/>
        <v>281606.39797897724</v>
      </c>
      <c r="J1027" s="119">
        <f t="shared" ca="1" si="564"/>
        <v>78692.972246799618</v>
      </c>
      <c r="K1027" s="119">
        <f t="shared" ca="1" si="564"/>
        <v>12828.692399569209</v>
      </c>
      <c r="L1027" s="119">
        <f t="shared" ca="1" si="564"/>
        <v>2771.4721932937437</v>
      </c>
      <c r="M1027" s="119">
        <f t="shared" ca="1" si="564"/>
        <v>539.01581982392611</v>
      </c>
      <c r="N1027" s="119">
        <f t="shared" ca="1" si="564"/>
        <v>16139.180412686879</v>
      </c>
      <c r="O1027" s="119">
        <f t="shared" ca="1" si="564"/>
        <v>2358.6755267425178</v>
      </c>
      <c r="P1027" s="119">
        <f t="shared" ca="1" si="564"/>
        <v>1218.8607877513618</v>
      </c>
      <c r="Q1027" s="119">
        <f t="shared" ca="1" si="564"/>
        <v>1867.051855050983</v>
      </c>
      <c r="R1027" s="119">
        <f t="shared" ca="1" si="564"/>
        <v>259.32857606866605</v>
      </c>
      <c r="S1027" s="119">
        <f t="shared" ca="1" si="564"/>
        <v>5703.9167456135292</v>
      </c>
      <c r="T1027" s="119">
        <f t="shared" ca="1" si="564"/>
        <v>16.165409984827228</v>
      </c>
      <c r="U1027" s="119">
        <f t="shared" ca="1" si="564"/>
        <v>486.53356435006935</v>
      </c>
      <c r="V1027" s="119">
        <f t="shared" ca="1" si="564"/>
        <v>1862.095320892626</v>
      </c>
      <c r="W1027" s="119">
        <f t="shared" ca="1" si="564"/>
        <v>289.09251606441302</v>
      </c>
      <c r="X1027" s="119">
        <f t="shared" ca="1" si="564"/>
        <v>2653.8868112919354</v>
      </c>
      <c r="Y1027" s="119">
        <f t="shared" ca="1" si="564"/>
        <v>451.28425906360849</v>
      </c>
      <c r="Z1027" s="119">
        <f t="shared" ca="1" si="564"/>
        <v>8.2145635123969143</v>
      </c>
      <c r="AA1027" s="119">
        <f t="shared" ca="1" si="564"/>
        <v>459.49882257600541</v>
      </c>
      <c r="AB1027" s="119">
        <f t="shared" ca="1" si="564"/>
        <v>8.3277990583406272</v>
      </c>
      <c r="AC1027" s="119">
        <f t="shared" ca="1" si="564"/>
        <v>67684.118809840962</v>
      </c>
      <c r="AD1027" s="119">
        <f t="shared" ca="1" si="564"/>
        <v>5889.9722119273556</v>
      </c>
    </row>
    <row r="1028" spans="2:30" collapsed="1">
      <c r="B1028" s="55"/>
      <c r="C1028" s="55" t="s">
        <v>224</v>
      </c>
      <c r="E1028" s="119">
        <f>E940+E948+E956+E964+E972+E980+E988+E996+E1004+E1012+E1020</f>
        <v>40947050</v>
      </c>
      <c r="F1028" s="3"/>
      <c r="G1028" s="55" t="str">
        <f>$G$15</f>
        <v>TOTAL</v>
      </c>
      <c r="H1028" s="119">
        <f t="shared" ref="H1028:AD1028" ca="1" si="565">H940+H948+H956+H964+H972+H980+H988+H996+H1004+H1012+H1020</f>
        <v>40947049.999999985</v>
      </c>
      <c r="I1028" s="119">
        <f ca="1">I940+I948+I956+I964+I972+I980+I988+I996+I1004+I1012+I1020</f>
        <v>22726524.362608954</v>
      </c>
      <c r="J1028" s="119">
        <f t="shared" ca="1" si="565"/>
        <v>1242585.0227915617</v>
      </c>
      <c r="K1028" s="119">
        <f t="shared" ca="1" si="565"/>
        <v>3748266.5527820564</v>
      </c>
      <c r="L1028" s="119">
        <f t="shared" ca="1" si="565"/>
        <v>101804.58951538181</v>
      </c>
      <c r="M1028" s="119">
        <f t="shared" ca="1" si="565"/>
        <v>9322.5569007901358</v>
      </c>
      <c r="N1028" s="119">
        <f t="shared" ca="1" si="565"/>
        <v>3859393.6991982274</v>
      </c>
      <c r="O1028" s="119">
        <f t="shared" ca="1" si="565"/>
        <v>2615097.5319813453</v>
      </c>
      <c r="P1028" s="119">
        <f t="shared" ca="1" si="565"/>
        <v>512768.30839941651</v>
      </c>
      <c r="Q1028" s="119">
        <f t="shared" ca="1" si="565"/>
        <v>200703.29081401974</v>
      </c>
      <c r="R1028" s="119">
        <f t="shared" ca="1" si="565"/>
        <v>5377.2255424199448</v>
      </c>
      <c r="S1028" s="119">
        <f t="shared" ca="1" si="565"/>
        <v>3333946.356737202</v>
      </c>
      <c r="T1028" s="119">
        <f t="shared" ca="1" si="565"/>
        <v>90405.05708979124</v>
      </c>
      <c r="U1028" s="119">
        <f t="shared" ca="1" si="565"/>
        <v>1436238.9780841102</v>
      </c>
      <c r="V1028" s="119">
        <f t="shared" ca="1" si="565"/>
        <v>6670712.4951407248</v>
      </c>
      <c r="W1028" s="119">
        <f t="shared" ca="1" si="565"/>
        <v>677062.44404168997</v>
      </c>
      <c r="X1028" s="119">
        <f t="shared" ca="1" si="565"/>
        <v>8874418.974356316</v>
      </c>
      <c r="Y1028" s="119">
        <f t="shared" ca="1" si="565"/>
        <v>766706.69436240802</v>
      </c>
      <c r="Z1028" s="119">
        <f t="shared" ca="1" si="565"/>
        <v>11599.051334517053</v>
      </c>
      <c r="AA1028" s="119">
        <f t="shared" ca="1" si="565"/>
        <v>778305.74569692533</v>
      </c>
      <c r="AB1028" s="119">
        <f t="shared" ca="1" si="565"/>
        <v>9841.9570077630451</v>
      </c>
      <c r="AC1028" s="119">
        <f t="shared" ca="1" si="565"/>
        <v>109689.9126457308</v>
      </c>
      <c r="AD1028" s="119">
        <f t="shared" ca="1" si="565"/>
        <v>12343.96895730866</v>
      </c>
    </row>
    <row r="1029" spans="2:30">
      <c r="E1029" s="4"/>
      <c r="F1029" s="3"/>
      <c r="G1029" s="7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  <c r="AC1029" s="4"/>
      <c r="AD1029" s="4"/>
    </row>
    <row r="1030" spans="2:30">
      <c r="C1030" s="108" t="s">
        <v>677</v>
      </c>
    </row>
    <row r="1031" spans="2:30" hidden="1" outlineLevel="1">
      <c r="E1031" s="51"/>
      <c r="F1031" s="52" t="str">
        <f>F1038</f>
        <v>PROD_DEMAND</v>
      </c>
      <c r="G1031" s="55" t="str">
        <f>$G$8</f>
        <v>PRODUCTION</v>
      </c>
      <c r="H1031" s="4">
        <f t="shared" ref="H1031:H1038" si="566">SUBTOTAL(9,I1031:AD1031)</f>
        <v>-12563569</v>
      </c>
      <c r="I1031" s="5">
        <f>VLOOKUP(CONCATENATE($F1031," ",$G1031),AllocFactorMatrix,(I$4+1),FALSE)*$E1038</f>
        <v>-6188600.3888316071</v>
      </c>
      <c r="J1031" s="5">
        <f>VLOOKUP(CONCATENATE($F1031," ",$G1031),AllocFactorMatrix,(J$4+1),FALSE)*$E1038</f>
        <v>-305924.63047525624</v>
      </c>
      <c r="K1031" s="5">
        <f>VLOOKUP(CONCATENATE($F1031," ",$G1031),AllocFactorMatrix,(K$4+1),FALSE)*$E1038</f>
        <v>-1120584.3886500564</v>
      </c>
      <c r="L1031" s="5">
        <f>VLOOKUP(CONCATENATE($F1031," ",$G1031),AllocFactorMatrix,(L$4+1),FALSE)*$E1038</f>
        <v>-35272.018034424247</v>
      </c>
      <c r="M1031" s="5">
        <f>VLOOKUP(CONCATENATE($F1031," ",$G1031),AllocFactorMatrix,(M$4+1),FALSE)*$E1038</f>
        <v>-3307.6969867223352</v>
      </c>
      <c r="N1031" s="5">
        <f t="shared" ref="N1031:N1038" si="567">SUBTOTAL(9,K1031:M1031)</f>
        <v>-1159164.1036712029</v>
      </c>
      <c r="O1031" s="5">
        <f>VLOOKUP(CONCATENATE($F1031," ",$G1031),AllocFactorMatrix,(O$4+1),FALSE)*$E1038</f>
        <v>-851818.45433653961</v>
      </c>
      <c r="P1031" s="5">
        <f>VLOOKUP(CONCATENATE($F1031," ",$G1031),AllocFactorMatrix,(P$4+1),FALSE)*$E1038</f>
        <v>-158718.59487758705</v>
      </c>
      <c r="Q1031" s="5">
        <f>VLOOKUP(CONCATENATE($F1031," ",$G1031),AllocFactorMatrix,(Q$4+1),FALSE)*$E1038</f>
        <v>-71721.977684868776</v>
      </c>
      <c r="R1031" s="54">
        <f>VLOOKUP(CONCATENATE($F1031," ",$G1031),AllocFactorMatrix,(R$4+1),FALSE)*$E1038</f>
        <v>-3225.2571650181849</v>
      </c>
      <c r="S1031" s="5">
        <f>SUBTOTAL(9,O1031:R1031)</f>
        <v>-1085484.2840640137</v>
      </c>
      <c r="T1031" s="5">
        <f>VLOOKUP(CONCATENATE($F1031," ",$G1031),AllocFactorMatrix,(T$4+1),FALSE)*$E1038</f>
        <v>-29756.200405606145</v>
      </c>
      <c r="U1031" s="5">
        <f>VLOOKUP(CONCATENATE($F1031," ",$G1031),AllocFactorMatrix,(U$4+1),FALSE)*$E1038</f>
        <v>-486955.1497214805</v>
      </c>
      <c r="V1031" s="5">
        <f>VLOOKUP(CONCATENATE($F1031," ",$G1031),AllocFactorMatrix,(V$4+1),FALSE)*$E1038</f>
        <v>-2573571.6489600954</v>
      </c>
      <c r="W1031" s="5">
        <f>VLOOKUP(CONCATENATE($F1031," ",$G1031),AllocFactorMatrix,(W$4+1),FALSE)*$E1038</f>
        <v>-464744.38474644581</v>
      </c>
      <c r="X1031" s="5">
        <f>SUBTOTAL(9,T1031:W1031)</f>
        <v>-3555027.3838336277</v>
      </c>
      <c r="Y1031" s="5">
        <f>VLOOKUP(CONCATENATE($F1031," ",$G1031),AllocFactorMatrix,(Y$4+1),FALSE)*$E1038</f>
        <v>-261592.09566078524</v>
      </c>
      <c r="Z1031" s="5">
        <f>VLOOKUP(CONCATENATE($F1031," ",$G1031),AllocFactorMatrix,(Z$4+1),FALSE)*$E1038</f>
        <v>-4381.5676098812037</v>
      </c>
      <c r="AA1031" s="5">
        <f t="shared" ref="AA1031:AA1038" si="568">SUBTOTAL(9,Y1031:Z1031)</f>
        <v>-265973.66327066644</v>
      </c>
      <c r="AB1031" s="5">
        <f>VLOOKUP(CONCATENATE($F1031," ",$G1031),AllocFactorMatrix,(AB$4+1),FALSE)*$E1038</f>
        <v>-3394.5458536228607</v>
      </c>
      <c r="AC1031" s="5">
        <f>VLOOKUP(CONCATENATE($F1031," ",$G1031),AllocFactorMatrix,(AC$4+1),FALSE)*$E1038</f>
        <v>0</v>
      </c>
      <c r="AD1031" s="5">
        <f>VLOOKUP(CONCATENATE($F1031," ",$G1031),AllocFactorMatrix,(AD$4+1),FALSE)*$E1038</f>
        <v>0</v>
      </c>
    </row>
    <row r="1032" spans="2:30" hidden="1" outlineLevel="1">
      <c r="E1032" s="51"/>
      <c r="F1032" s="52" t="str">
        <f>F1038</f>
        <v>PROD_DEMAND</v>
      </c>
      <c r="G1032" s="55" t="str">
        <f>$G$9</f>
        <v>BULKTRAN</v>
      </c>
      <c r="H1032" s="4">
        <f t="shared" si="566"/>
        <v>0</v>
      </c>
      <c r="I1032" s="5">
        <f>VLOOKUP(CONCATENATE($F1032," ",$G1032),AllocFactorMatrix,(I$4+1),FALSE)*$E1038</f>
        <v>0</v>
      </c>
      <c r="J1032" s="5">
        <f>VLOOKUP(CONCATENATE($F1032," ",$G1032),AllocFactorMatrix,(J$4+1),FALSE)*$E1038</f>
        <v>0</v>
      </c>
      <c r="K1032" s="5">
        <f>VLOOKUP(CONCATENATE($F1032," ",$G1032),AllocFactorMatrix,(K$4+1),FALSE)*$E1038</f>
        <v>0</v>
      </c>
      <c r="L1032" s="5">
        <f>VLOOKUP(CONCATENATE($F1032," ",$G1032),AllocFactorMatrix,(L$4+1),FALSE)*$E1038</f>
        <v>0</v>
      </c>
      <c r="M1032" s="5">
        <f>VLOOKUP(CONCATENATE($F1032," ",$G1032),AllocFactorMatrix,(M$4+1),FALSE)*$E1038</f>
        <v>0</v>
      </c>
      <c r="N1032" s="5">
        <f t="shared" si="567"/>
        <v>0</v>
      </c>
      <c r="O1032" s="5">
        <f>VLOOKUP(CONCATENATE($F1032," ",$G1032),AllocFactorMatrix,(O$4+1),FALSE)*$E1038</f>
        <v>0</v>
      </c>
      <c r="P1032" s="5">
        <f>VLOOKUP(CONCATENATE($F1032," ",$G1032),AllocFactorMatrix,(P$4+1),FALSE)*$E1038</f>
        <v>0</v>
      </c>
      <c r="Q1032" s="5">
        <f>VLOOKUP(CONCATENATE($F1032," ",$G1032),AllocFactorMatrix,(Q$4+1),FALSE)*$E1038</f>
        <v>0</v>
      </c>
      <c r="R1032" s="54">
        <f>VLOOKUP(CONCATENATE($F1032," ",$G1032),AllocFactorMatrix,(R$4+1),FALSE)*$E1038</f>
        <v>0</v>
      </c>
      <c r="S1032" s="5">
        <f t="shared" ref="S1032:S1038" si="569">SUBTOTAL(9,O1032:R1032)</f>
        <v>0</v>
      </c>
      <c r="T1032" s="5">
        <f>VLOOKUP(CONCATENATE($F1032," ",$G1032),AllocFactorMatrix,(T$4+1),FALSE)*$E1038</f>
        <v>0</v>
      </c>
      <c r="U1032" s="5">
        <f>VLOOKUP(CONCATENATE($F1032," ",$G1032),AllocFactorMatrix,(U$4+1),FALSE)*$E1038</f>
        <v>0</v>
      </c>
      <c r="V1032" s="5">
        <f>VLOOKUP(CONCATENATE($F1032," ",$G1032),AllocFactorMatrix,(V$4+1),FALSE)*$E1038</f>
        <v>0</v>
      </c>
      <c r="W1032" s="5">
        <f>VLOOKUP(CONCATENATE($F1032," ",$G1032),AllocFactorMatrix,(W$4+1),FALSE)*$E1038</f>
        <v>0</v>
      </c>
      <c r="X1032" s="5">
        <f t="shared" ref="X1032:X1038" si="570">SUBTOTAL(9,T1032:W1032)</f>
        <v>0</v>
      </c>
      <c r="Y1032" s="5">
        <f>VLOOKUP(CONCATENATE($F1032," ",$G1032),AllocFactorMatrix,(Y$4+1),FALSE)*$E1038</f>
        <v>0</v>
      </c>
      <c r="Z1032" s="5">
        <f>VLOOKUP(CONCATENATE($F1032," ",$G1032),AllocFactorMatrix,(Z$4+1),FALSE)*$E1038</f>
        <v>0</v>
      </c>
      <c r="AA1032" s="5">
        <f t="shared" si="568"/>
        <v>0</v>
      </c>
      <c r="AB1032" s="5">
        <f>VLOOKUP(CONCATENATE($F1032," ",$G1032),AllocFactorMatrix,(AB$4+1),FALSE)*$E1038</f>
        <v>0</v>
      </c>
      <c r="AC1032" s="5">
        <f>VLOOKUP(CONCATENATE($F1032," ",$G1032),AllocFactorMatrix,(AC$4+1),FALSE)*$E1038</f>
        <v>0</v>
      </c>
      <c r="AD1032" s="5">
        <f>VLOOKUP(CONCATENATE($F1032," ",$G1032),AllocFactorMatrix,(AD$4+1),FALSE)*$E1038</f>
        <v>0</v>
      </c>
    </row>
    <row r="1033" spans="2:30" hidden="1" outlineLevel="1">
      <c r="E1033" s="51"/>
      <c r="F1033" s="52" t="str">
        <f>F1038</f>
        <v>PROD_DEMAND</v>
      </c>
      <c r="G1033" s="55" t="str">
        <f>$G$10</f>
        <v>SUBTRAN</v>
      </c>
      <c r="H1033" s="4">
        <f t="shared" si="566"/>
        <v>0</v>
      </c>
      <c r="I1033" s="5">
        <f>VLOOKUP(CONCATENATE($F1033," ",$G1033),AllocFactorMatrix,(I$4+1),FALSE)*$E1038</f>
        <v>0</v>
      </c>
      <c r="J1033" s="5">
        <f>VLOOKUP(CONCATENATE($F1033," ",$G1033),AllocFactorMatrix,(J$4+1),FALSE)*$E1038</f>
        <v>0</v>
      </c>
      <c r="K1033" s="5">
        <f>VLOOKUP(CONCATENATE($F1033," ",$G1033),AllocFactorMatrix,(K$4+1),FALSE)*$E1038</f>
        <v>0</v>
      </c>
      <c r="L1033" s="5">
        <f>VLOOKUP(CONCATENATE($F1033," ",$G1033),AllocFactorMatrix,(L$4+1),FALSE)*$E1038</f>
        <v>0</v>
      </c>
      <c r="M1033" s="5">
        <f>VLOOKUP(CONCATENATE($F1033," ",$G1033),AllocFactorMatrix,(M$4+1),FALSE)*$E1038</f>
        <v>0</v>
      </c>
      <c r="N1033" s="5">
        <f t="shared" si="567"/>
        <v>0</v>
      </c>
      <c r="O1033" s="5">
        <f>VLOOKUP(CONCATENATE($F1033," ",$G1033),AllocFactorMatrix,(O$4+1),FALSE)*$E1038</f>
        <v>0</v>
      </c>
      <c r="P1033" s="5">
        <f>VLOOKUP(CONCATENATE($F1033," ",$G1033),AllocFactorMatrix,(P$4+1),FALSE)*$E1038</f>
        <v>0</v>
      </c>
      <c r="Q1033" s="5">
        <f>VLOOKUP(CONCATENATE($F1033," ",$G1033),AllocFactorMatrix,(Q$4+1),FALSE)*$E1038</f>
        <v>0</v>
      </c>
      <c r="R1033" s="54">
        <f>VLOOKUP(CONCATENATE($F1033," ",$G1033),AllocFactorMatrix,(R$4+1),FALSE)*$E1038</f>
        <v>0</v>
      </c>
      <c r="S1033" s="5">
        <f t="shared" si="569"/>
        <v>0</v>
      </c>
      <c r="T1033" s="5">
        <f>VLOOKUP(CONCATENATE($F1033," ",$G1033),AllocFactorMatrix,(T$4+1),FALSE)*$E1038</f>
        <v>0</v>
      </c>
      <c r="U1033" s="5">
        <f>VLOOKUP(CONCATENATE($F1033," ",$G1033),AllocFactorMatrix,(U$4+1),FALSE)*$E1038</f>
        <v>0</v>
      </c>
      <c r="V1033" s="5">
        <f>VLOOKUP(CONCATENATE($F1033," ",$G1033),AllocFactorMatrix,(V$4+1),FALSE)*$E1038</f>
        <v>0</v>
      </c>
      <c r="W1033" s="5">
        <f>VLOOKUP(CONCATENATE($F1033," ",$G1033),AllocFactorMatrix,(W$4+1),FALSE)*$E1038</f>
        <v>0</v>
      </c>
      <c r="X1033" s="5">
        <f t="shared" si="570"/>
        <v>0</v>
      </c>
      <c r="Y1033" s="5">
        <f>VLOOKUP(CONCATENATE($F1033," ",$G1033),AllocFactorMatrix,(Y$4+1),FALSE)*$E1038</f>
        <v>0</v>
      </c>
      <c r="Z1033" s="5">
        <f>VLOOKUP(CONCATENATE($F1033," ",$G1033),AllocFactorMatrix,(Z$4+1),FALSE)*$E1038</f>
        <v>0</v>
      </c>
      <c r="AA1033" s="5">
        <f t="shared" si="568"/>
        <v>0</v>
      </c>
      <c r="AB1033" s="5">
        <f>VLOOKUP(CONCATENATE($F1033," ",$G1033),AllocFactorMatrix,(AB$4+1),FALSE)*$E1038</f>
        <v>0</v>
      </c>
      <c r="AC1033" s="5">
        <f>VLOOKUP(CONCATENATE($F1033," ",$G1033),AllocFactorMatrix,(AC$4+1),FALSE)*$E1038</f>
        <v>0</v>
      </c>
      <c r="AD1033" s="5">
        <f>VLOOKUP(CONCATENATE($F1033," ",$G1033),AllocFactorMatrix,(AD$4+1),FALSE)*$E1038</f>
        <v>0</v>
      </c>
    </row>
    <row r="1034" spans="2:30" hidden="1" outlineLevel="1">
      <c r="E1034" s="51"/>
      <c r="F1034" s="52" t="str">
        <f>F1038</f>
        <v>PROD_DEMAND</v>
      </c>
      <c r="G1034" s="55" t="str">
        <f>$G$11</f>
        <v>DISTPRI</v>
      </c>
      <c r="H1034" s="4">
        <f t="shared" si="566"/>
        <v>0</v>
      </c>
      <c r="I1034" s="5">
        <f>VLOOKUP(CONCATENATE($F1034," ",$G1034),AllocFactorMatrix,(I$4+1),FALSE)*$E1038</f>
        <v>0</v>
      </c>
      <c r="J1034" s="5">
        <f>VLOOKUP(CONCATENATE($F1034," ",$G1034),AllocFactorMatrix,(J$4+1),FALSE)*$E1038</f>
        <v>0</v>
      </c>
      <c r="K1034" s="5">
        <f>VLOOKUP(CONCATENATE($F1034," ",$G1034),AllocFactorMatrix,(K$4+1),FALSE)*$E1038</f>
        <v>0</v>
      </c>
      <c r="L1034" s="5">
        <f>VLOOKUP(CONCATENATE($F1034," ",$G1034),AllocFactorMatrix,(L$4+1),FALSE)*$E1038</f>
        <v>0</v>
      </c>
      <c r="M1034" s="5">
        <f>VLOOKUP(CONCATENATE($F1034," ",$G1034),AllocFactorMatrix,(M$4+1),FALSE)*$E1038</f>
        <v>0</v>
      </c>
      <c r="N1034" s="5">
        <f t="shared" si="567"/>
        <v>0</v>
      </c>
      <c r="O1034" s="5">
        <f>VLOOKUP(CONCATENATE($F1034," ",$G1034),AllocFactorMatrix,(O$4+1),FALSE)*$E1038</f>
        <v>0</v>
      </c>
      <c r="P1034" s="5">
        <f>VLOOKUP(CONCATENATE($F1034," ",$G1034),AllocFactorMatrix,(P$4+1),FALSE)*$E1038</f>
        <v>0</v>
      </c>
      <c r="Q1034" s="5">
        <f>VLOOKUP(CONCATENATE($F1034," ",$G1034),AllocFactorMatrix,(Q$4+1),FALSE)*$E1038</f>
        <v>0</v>
      </c>
      <c r="R1034" s="54">
        <f>VLOOKUP(CONCATENATE($F1034," ",$G1034),AllocFactorMatrix,(R$4+1),FALSE)*$E1038</f>
        <v>0</v>
      </c>
      <c r="S1034" s="5">
        <f t="shared" si="569"/>
        <v>0</v>
      </c>
      <c r="T1034" s="5">
        <f>VLOOKUP(CONCATENATE($F1034," ",$G1034),AllocFactorMatrix,(T$4+1),FALSE)*$E1038</f>
        <v>0</v>
      </c>
      <c r="U1034" s="5">
        <f>VLOOKUP(CONCATENATE($F1034," ",$G1034),AllocFactorMatrix,(U$4+1),FALSE)*$E1038</f>
        <v>0</v>
      </c>
      <c r="V1034" s="5">
        <f>VLOOKUP(CONCATENATE($F1034," ",$G1034),AllocFactorMatrix,(V$4+1),FALSE)*$E1038</f>
        <v>0</v>
      </c>
      <c r="W1034" s="5">
        <f>VLOOKUP(CONCATENATE($F1034," ",$G1034),AllocFactorMatrix,(W$4+1),FALSE)*$E1038</f>
        <v>0</v>
      </c>
      <c r="X1034" s="5">
        <f t="shared" si="570"/>
        <v>0</v>
      </c>
      <c r="Y1034" s="5">
        <f>VLOOKUP(CONCATENATE($F1034," ",$G1034),AllocFactorMatrix,(Y$4+1),FALSE)*$E1038</f>
        <v>0</v>
      </c>
      <c r="Z1034" s="5">
        <f>VLOOKUP(CONCATENATE($F1034," ",$G1034),AllocFactorMatrix,(Z$4+1),FALSE)*$E1038</f>
        <v>0</v>
      </c>
      <c r="AA1034" s="5">
        <f t="shared" si="568"/>
        <v>0</v>
      </c>
      <c r="AB1034" s="5">
        <f>VLOOKUP(CONCATENATE($F1034," ",$G1034),AllocFactorMatrix,(AB$4+1),FALSE)*$E1038</f>
        <v>0</v>
      </c>
      <c r="AC1034" s="5">
        <f>VLOOKUP(CONCATENATE($F1034," ",$G1034),AllocFactorMatrix,(AC$4+1),FALSE)*$E1038</f>
        <v>0</v>
      </c>
      <c r="AD1034" s="5">
        <f>VLOOKUP(CONCATENATE($F1034," ",$G1034),AllocFactorMatrix,(AD$4+1),FALSE)*$E1038</f>
        <v>0</v>
      </c>
    </row>
    <row r="1035" spans="2:30" hidden="1" outlineLevel="1">
      <c r="E1035" s="51"/>
      <c r="F1035" s="52" t="str">
        <f>F1038</f>
        <v>PROD_DEMAND</v>
      </c>
      <c r="G1035" s="55" t="str">
        <f>$G$12</f>
        <v>DISTSEC</v>
      </c>
      <c r="H1035" s="4">
        <f t="shared" si="566"/>
        <v>0</v>
      </c>
      <c r="I1035" s="5">
        <f>VLOOKUP(CONCATENATE($F1035," ",$G1035),AllocFactorMatrix,(I$4+1),FALSE)*$E1038</f>
        <v>0</v>
      </c>
      <c r="J1035" s="5">
        <f>VLOOKUP(CONCATENATE($F1035," ",$G1035),AllocFactorMatrix,(J$4+1),FALSE)*$E1038</f>
        <v>0</v>
      </c>
      <c r="K1035" s="5">
        <f>VLOOKUP(CONCATENATE($F1035," ",$G1035),AllocFactorMatrix,(K$4+1),FALSE)*$E1038</f>
        <v>0</v>
      </c>
      <c r="L1035" s="5">
        <f>VLOOKUP(CONCATENATE($F1035," ",$G1035),AllocFactorMatrix,(L$4+1),FALSE)*$E1038</f>
        <v>0</v>
      </c>
      <c r="M1035" s="5">
        <f>VLOOKUP(CONCATENATE($F1035," ",$G1035),AllocFactorMatrix,(M$4+1),FALSE)*$E1038</f>
        <v>0</v>
      </c>
      <c r="N1035" s="5">
        <f t="shared" si="567"/>
        <v>0</v>
      </c>
      <c r="O1035" s="5">
        <f>VLOOKUP(CONCATENATE($F1035," ",$G1035),AllocFactorMatrix,(O$4+1),FALSE)*$E1038</f>
        <v>0</v>
      </c>
      <c r="P1035" s="5">
        <f>VLOOKUP(CONCATENATE($F1035," ",$G1035),AllocFactorMatrix,(P$4+1),FALSE)*$E1038</f>
        <v>0</v>
      </c>
      <c r="Q1035" s="5">
        <f>VLOOKUP(CONCATENATE($F1035," ",$G1035),AllocFactorMatrix,(Q$4+1),FALSE)*$E1038</f>
        <v>0</v>
      </c>
      <c r="R1035" s="54">
        <f>VLOOKUP(CONCATENATE($F1035," ",$G1035),AllocFactorMatrix,(R$4+1),FALSE)*$E1038</f>
        <v>0</v>
      </c>
      <c r="S1035" s="5">
        <f t="shared" si="569"/>
        <v>0</v>
      </c>
      <c r="T1035" s="5">
        <f>VLOOKUP(CONCATENATE($F1035," ",$G1035),AllocFactorMatrix,(T$4+1),FALSE)*$E1038</f>
        <v>0</v>
      </c>
      <c r="U1035" s="5">
        <f>VLOOKUP(CONCATENATE($F1035," ",$G1035),AllocFactorMatrix,(U$4+1),FALSE)*$E1038</f>
        <v>0</v>
      </c>
      <c r="V1035" s="5">
        <f>VLOOKUP(CONCATENATE($F1035," ",$G1035),AllocFactorMatrix,(V$4+1),FALSE)*$E1038</f>
        <v>0</v>
      </c>
      <c r="W1035" s="5">
        <f>VLOOKUP(CONCATENATE($F1035," ",$G1035),AllocFactorMatrix,(W$4+1),FALSE)*$E1038</f>
        <v>0</v>
      </c>
      <c r="X1035" s="5">
        <f t="shared" si="570"/>
        <v>0</v>
      </c>
      <c r="Y1035" s="5">
        <f>VLOOKUP(CONCATENATE($F1035," ",$G1035),AllocFactorMatrix,(Y$4+1),FALSE)*$E1038</f>
        <v>0</v>
      </c>
      <c r="Z1035" s="5">
        <f>VLOOKUP(CONCATENATE($F1035," ",$G1035),AllocFactorMatrix,(Z$4+1),FALSE)*$E1038</f>
        <v>0</v>
      </c>
      <c r="AA1035" s="5">
        <f t="shared" si="568"/>
        <v>0</v>
      </c>
      <c r="AB1035" s="5">
        <f>VLOOKUP(CONCATENATE($F1035," ",$G1035),AllocFactorMatrix,(AB$4+1),FALSE)*$E1038</f>
        <v>0</v>
      </c>
      <c r="AC1035" s="5">
        <f>VLOOKUP(CONCATENATE($F1035," ",$G1035),AllocFactorMatrix,(AC$4+1),FALSE)*$E1038</f>
        <v>0</v>
      </c>
      <c r="AD1035" s="5">
        <f>VLOOKUP(CONCATENATE($F1035," ",$G1035),AllocFactorMatrix,(AD$4+1),FALSE)*$E1038</f>
        <v>0</v>
      </c>
    </row>
    <row r="1036" spans="2:30" hidden="1" outlineLevel="1">
      <c r="E1036" s="51"/>
      <c r="F1036" s="52" t="str">
        <f>F1038</f>
        <v>PROD_DEMAND</v>
      </c>
      <c r="G1036" s="55" t="str">
        <f>$G$13</f>
        <v>ENERGY</v>
      </c>
      <c r="H1036" s="4">
        <f t="shared" si="566"/>
        <v>0</v>
      </c>
      <c r="I1036" s="5">
        <f>VLOOKUP(CONCATENATE($F1036," ",$G1036),AllocFactorMatrix,(I$4+1),FALSE)*$E1038</f>
        <v>0</v>
      </c>
      <c r="J1036" s="5">
        <f>VLOOKUP(CONCATENATE($F1036," ",$G1036),AllocFactorMatrix,(J$4+1),FALSE)*$E1038</f>
        <v>0</v>
      </c>
      <c r="K1036" s="5">
        <f>VLOOKUP(CONCATENATE($F1036," ",$G1036),AllocFactorMatrix,(K$4+1),FALSE)*$E1038</f>
        <v>0</v>
      </c>
      <c r="L1036" s="5">
        <f>VLOOKUP(CONCATENATE($F1036," ",$G1036),AllocFactorMatrix,(L$4+1),FALSE)*$E1038</f>
        <v>0</v>
      </c>
      <c r="M1036" s="5">
        <f>VLOOKUP(CONCATENATE($F1036," ",$G1036),AllocFactorMatrix,(M$4+1),FALSE)*$E1038</f>
        <v>0</v>
      </c>
      <c r="N1036" s="5">
        <f t="shared" si="567"/>
        <v>0</v>
      </c>
      <c r="O1036" s="5">
        <f>VLOOKUP(CONCATENATE($F1036," ",$G1036),AllocFactorMatrix,(O$4+1),FALSE)*$E1038</f>
        <v>0</v>
      </c>
      <c r="P1036" s="5">
        <f>VLOOKUP(CONCATENATE($F1036," ",$G1036),AllocFactorMatrix,(P$4+1),FALSE)*$E1038</f>
        <v>0</v>
      </c>
      <c r="Q1036" s="5">
        <f>VLOOKUP(CONCATENATE($F1036," ",$G1036),AllocFactorMatrix,(Q$4+1),FALSE)*$E1038</f>
        <v>0</v>
      </c>
      <c r="R1036" s="54">
        <f>VLOOKUP(CONCATENATE($F1036," ",$G1036),AllocFactorMatrix,(R$4+1),FALSE)*$E1038</f>
        <v>0</v>
      </c>
      <c r="S1036" s="5">
        <f t="shared" si="569"/>
        <v>0</v>
      </c>
      <c r="T1036" s="5">
        <f>VLOOKUP(CONCATENATE($F1036," ",$G1036),AllocFactorMatrix,(T$4+1),FALSE)*$E1038</f>
        <v>0</v>
      </c>
      <c r="U1036" s="5">
        <f>VLOOKUP(CONCATENATE($F1036," ",$G1036),AllocFactorMatrix,(U$4+1),FALSE)*$E1038</f>
        <v>0</v>
      </c>
      <c r="V1036" s="5">
        <f>VLOOKUP(CONCATENATE($F1036," ",$G1036),AllocFactorMatrix,(V$4+1),FALSE)*$E1038</f>
        <v>0</v>
      </c>
      <c r="W1036" s="5">
        <f>VLOOKUP(CONCATENATE($F1036," ",$G1036),AllocFactorMatrix,(W$4+1),FALSE)*$E1038</f>
        <v>0</v>
      </c>
      <c r="X1036" s="5">
        <f t="shared" si="570"/>
        <v>0</v>
      </c>
      <c r="Y1036" s="5">
        <f>VLOOKUP(CONCATENATE($F1036," ",$G1036),AllocFactorMatrix,(Y$4+1),FALSE)*$E1038</f>
        <v>0</v>
      </c>
      <c r="Z1036" s="5">
        <f>VLOOKUP(CONCATENATE($F1036," ",$G1036),AllocFactorMatrix,(Z$4+1),FALSE)*$E1038</f>
        <v>0</v>
      </c>
      <c r="AA1036" s="5">
        <f t="shared" si="568"/>
        <v>0</v>
      </c>
      <c r="AB1036" s="5">
        <f>VLOOKUP(CONCATENATE($F1036," ",$G1036),AllocFactorMatrix,(AB$4+1),FALSE)*$E1038</f>
        <v>0</v>
      </c>
      <c r="AC1036" s="5">
        <f>VLOOKUP(CONCATENATE($F1036," ",$G1036),AllocFactorMatrix,(AC$4+1),FALSE)*$E1038</f>
        <v>0</v>
      </c>
      <c r="AD1036" s="5">
        <f>VLOOKUP(CONCATENATE($F1036," ",$G1036),AllocFactorMatrix,(AD$4+1),FALSE)*$E1038</f>
        <v>0</v>
      </c>
    </row>
    <row r="1037" spans="2:30" hidden="1" outlineLevel="1">
      <c r="E1037" s="51"/>
      <c r="F1037" s="52" t="str">
        <f>F1038</f>
        <v>PROD_DEMAND</v>
      </c>
      <c r="G1037" s="55" t="str">
        <f>$G$14</f>
        <v>CUSTOMER</v>
      </c>
      <c r="H1037" s="4">
        <f t="shared" si="566"/>
        <v>0</v>
      </c>
      <c r="I1037" s="5">
        <f>VLOOKUP(CONCATENATE($F1037," ",$G1037),AllocFactorMatrix,(I$4+1),FALSE)*$E1038</f>
        <v>0</v>
      </c>
      <c r="J1037" s="5">
        <f>VLOOKUP(CONCATENATE($F1037," ",$G1037),AllocFactorMatrix,(J$4+1),FALSE)*$E1038</f>
        <v>0</v>
      </c>
      <c r="K1037" s="5">
        <f>VLOOKUP(CONCATENATE($F1037," ",$G1037),AllocFactorMatrix,(K$4+1),FALSE)*$E1038</f>
        <v>0</v>
      </c>
      <c r="L1037" s="5">
        <f>VLOOKUP(CONCATENATE($F1037," ",$G1037),AllocFactorMatrix,(L$4+1),FALSE)*$E1038</f>
        <v>0</v>
      </c>
      <c r="M1037" s="5">
        <f>VLOOKUP(CONCATENATE($F1037," ",$G1037),AllocFactorMatrix,(M$4+1),FALSE)*$E1038</f>
        <v>0</v>
      </c>
      <c r="N1037" s="5">
        <f t="shared" si="567"/>
        <v>0</v>
      </c>
      <c r="O1037" s="5">
        <f>VLOOKUP(CONCATENATE($F1037," ",$G1037),AllocFactorMatrix,(O$4+1),FALSE)*$E1038</f>
        <v>0</v>
      </c>
      <c r="P1037" s="5">
        <f>VLOOKUP(CONCATENATE($F1037," ",$G1037),AllocFactorMatrix,(P$4+1),FALSE)*$E1038</f>
        <v>0</v>
      </c>
      <c r="Q1037" s="5">
        <f>VLOOKUP(CONCATENATE($F1037," ",$G1037),AllocFactorMatrix,(Q$4+1),FALSE)*$E1038</f>
        <v>0</v>
      </c>
      <c r="R1037" s="54">
        <f>VLOOKUP(CONCATENATE($F1037," ",$G1037),AllocFactorMatrix,(R$4+1),FALSE)*$E1038</f>
        <v>0</v>
      </c>
      <c r="S1037" s="5">
        <f t="shared" si="569"/>
        <v>0</v>
      </c>
      <c r="T1037" s="5">
        <f>VLOOKUP(CONCATENATE($F1037," ",$G1037),AllocFactorMatrix,(T$4+1),FALSE)*$E1038</f>
        <v>0</v>
      </c>
      <c r="U1037" s="5">
        <f>VLOOKUP(CONCATENATE($F1037," ",$G1037),AllocFactorMatrix,(U$4+1),FALSE)*$E1038</f>
        <v>0</v>
      </c>
      <c r="V1037" s="5">
        <f>VLOOKUP(CONCATENATE($F1037," ",$G1037),AllocFactorMatrix,(V$4+1),FALSE)*$E1038</f>
        <v>0</v>
      </c>
      <c r="W1037" s="5">
        <f>VLOOKUP(CONCATENATE($F1037," ",$G1037),AllocFactorMatrix,(W$4+1),FALSE)*$E1038</f>
        <v>0</v>
      </c>
      <c r="X1037" s="5">
        <f t="shared" si="570"/>
        <v>0</v>
      </c>
      <c r="Y1037" s="5">
        <f>VLOOKUP(CONCATENATE($F1037," ",$G1037),AllocFactorMatrix,(Y$4+1),FALSE)*$E1038</f>
        <v>0</v>
      </c>
      <c r="Z1037" s="5">
        <f>VLOOKUP(CONCATENATE($F1037," ",$G1037),AllocFactorMatrix,(Z$4+1),FALSE)*$E1038</f>
        <v>0</v>
      </c>
      <c r="AA1037" s="5">
        <f t="shared" si="568"/>
        <v>0</v>
      </c>
      <c r="AB1037" s="5">
        <f>VLOOKUP(CONCATENATE($F1037," ",$G1037),AllocFactorMatrix,(AB$4+1),FALSE)*$E1038</f>
        <v>0</v>
      </c>
      <c r="AC1037" s="5">
        <f>VLOOKUP(CONCATENATE($F1037," ",$G1037),AllocFactorMatrix,(AC$4+1),FALSE)*$E1038</f>
        <v>0</v>
      </c>
      <c r="AD1037" s="5">
        <f>VLOOKUP(CONCATENATE($F1037," ",$G1037),AllocFactorMatrix,(AD$4+1),FALSE)*$E1038</f>
        <v>0</v>
      </c>
    </row>
    <row r="1038" spans="2:30" collapsed="1">
      <c r="D1038" s="1" t="str">
        <f>D1904</f>
        <v>Adj 10 - Remove DSM Rider</v>
      </c>
      <c r="E1038" s="61">
        <v>-12563569</v>
      </c>
      <c r="F1038" s="10" t="s">
        <v>30</v>
      </c>
      <c r="G1038" s="55" t="str">
        <f>$G$15</f>
        <v>TOTAL</v>
      </c>
      <c r="H1038" s="4">
        <f t="shared" si="566"/>
        <v>-12563569</v>
      </c>
      <c r="I1038" s="5">
        <f>VLOOKUP(CONCATENATE($F1038," ",$G1038),AllocFactorMatrix,(I$4+1),FALSE)*$E1038</f>
        <v>-6188600.3888316071</v>
      </c>
      <c r="J1038" s="5">
        <f>VLOOKUP(CONCATENATE($F1038," ",$G1038),AllocFactorMatrix,(J$4+1),FALSE)*$E1038</f>
        <v>-305924.63047525624</v>
      </c>
      <c r="K1038" s="5">
        <f>VLOOKUP(CONCATENATE($F1038," ",$G1038),AllocFactorMatrix,(K$4+1),FALSE)*$E1038</f>
        <v>-1120584.3886500564</v>
      </c>
      <c r="L1038" s="5">
        <f>VLOOKUP(CONCATENATE($F1038," ",$G1038),AllocFactorMatrix,(L$4+1),FALSE)*$E1038</f>
        <v>-35272.018034424247</v>
      </c>
      <c r="M1038" s="5">
        <f>VLOOKUP(CONCATENATE($F1038," ",$G1038),AllocFactorMatrix,(M$4+1),FALSE)*$E1038</f>
        <v>-3307.6969867223352</v>
      </c>
      <c r="N1038" s="5">
        <f t="shared" si="567"/>
        <v>-1159164.1036712029</v>
      </c>
      <c r="O1038" s="5">
        <f>VLOOKUP(CONCATENATE($F1038," ",$G1038),AllocFactorMatrix,(O$4+1),FALSE)*$E1038</f>
        <v>-851818.45433653961</v>
      </c>
      <c r="P1038" s="5">
        <f>VLOOKUP(CONCATENATE($F1038," ",$G1038),AllocFactorMatrix,(P$4+1),FALSE)*$E1038</f>
        <v>-158718.59487758705</v>
      </c>
      <c r="Q1038" s="5">
        <f>VLOOKUP(CONCATENATE($F1038," ",$G1038),AllocFactorMatrix,(Q$4+1),FALSE)*$E1038</f>
        <v>-71721.977684868776</v>
      </c>
      <c r="R1038" s="54">
        <f>VLOOKUP(CONCATENATE($F1038," ",$G1038),AllocFactorMatrix,(R$4+1),FALSE)*$E1038</f>
        <v>-3225.2571650181849</v>
      </c>
      <c r="S1038" s="5">
        <f t="shared" si="569"/>
        <v>-1085484.2840640137</v>
      </c>
      <c r="T1038" s="5">
        <f>VLOOKUP(CONCATENATE($F1038," ",$G1038),AllocFactorMatrix,(T$4+1),FALSE)*$E1038</f>
        <v>-29756.200405606145</v>
      </c>
      <c r="U1038" s="5">
        <f>VLOOKUP(CONCATENATE($F1038," ",$G1038),AllocFactorMatrix,(U$4+1),FALSE)*$E1038</f>
        <v>-486955.1497214805</v>
      </c>
      <c r="V1038" s="5">
        <f>VLOOKUP(CONCATENATE($F1038," ",$G1038),AllocFactorMatrix,(V$4+1),FALSE)*$E1038</f>
        <v>-2573571.6489600954</v>
      </c>
      <c r="W1038" s="5">
        <f>VLOOKUP(CONCATENATE($F1038," ",$G1038),AllocFactorMatrix,(W$4+1),FALSE)*$E1038</f>
        <v>-464744.38474644581</v>
      </c>
      <c r="X1038" s="5">
        <f t="shared" si="570"/>
        <v>-3555027.3838336277</v>
      </c>
      <c r="Y1038" s="5">
        <f>VLOOKUP(CONCATENATE($F1038," ",$G1038),AllocFactorMatrix,(Y$4+1),FALSE)*$E1038</f>
        <v>-261592.09566078524</v>
      </c>
      <c r="Z1038" s="5">
        <f>VLOOKUP(CONCATENATE($F1038," ",$G1038),AllocFactorMatrix,(Z$4+1),FALSE)*$E1038</f>
        <v>-4381.5676098812037</v>
      </c>
      <c r="AA1038" s="5">
        <f t="shared" si="568"/>
        <v>-265973.66327066644</v>
      </c>
      <c r="AB1038" s="5">
        <f>VLOOKUP(CONCATENATE($F1038," ",$G1038),AllocFactorMatrix,(AB$4+1),FALSE)*$E1038</f>
        <v>-3394.5458536228607</v>
      </c>
      <c r="AC1038" s="5">
        <f>VLOOKUP(CONCATENATE($F1038," ",$G1038),AllocFactorMatrix,(AC$4+1),FALSE)*$E1038</f>
        <v>0</v>
      </c>
      <c r="AD1038" s="5">
        <f>VLOOKUP(CONCATENATE($F1038," ",$G1038),AllocFactorMatrix,(AD$4+1),FALSE)*$E1038</f>
        <v>0</v>
      </c>
    </row>
    <row r="1039" spans="2:30" hidden="1" outlineLevel="1">
      <c r="E1039" s="51"/>
      <c r="F1039" s="52" t="str">
        <f>F1046</f>
        <v>TRAN_LSE</v>
      </c>
      <c r="G1039" s="55" t="str">
        <f>$G$8</f>
        <v>PRODUCTION</v>
      </c>
      <c r="H1039" s="4">
        <f t="shared" ref="H1039:H1046" si="571">SUBTOTAL(9,I1039:AD1039)</f>
        <v>-3297103.9999999986</v>
      </c>
      <c r="I1039" s="5">
        <f>VLOOKUP(CONCATENATE($F1039," ",$G1039),AllocFactorMatrix,(I$4+1),FALSE)*$E1046</f>
        <v>-1624097.3481674073</v>
      </c>
      <c r="J1039" s="5">
        <f>VLOOKUP(CONCATENATE($F1039," ",$G1039),AllocFactorMatrix,(J$4+1),FALSE)*$E1046</f>
        <v>-80284.935183504727</v>
      </c>
      <c r="K1039" s="5">
        <f>VLOOKUP(CONCATENATE($F1039," ",$G1039),AllocFactorMatrix,(K$4+1),FALSE)*$E1046</f>
        <v>-294079.1163844968</v>
      </c>
      <c r="L1039" s="5">
        <f>VLOOKUP(CONCATENATE($F1039," ",$G1039),AllocFactorMatrix,(L$4+1),FALSE)*$E1046</f>
        <v>-9256.5664859541357</v>
      </c>
      <c r="M1039" s="5">
        <f>VLOOKUP(CONCATENATE($F1039," ",$G1039),AllocFactorMatrix,(M$4+1),FALSE)*$E1046</f>
        <v>-868.05118559146365</v>
      </c>
      <c r="N1039" s="5">
        <f t="shared" ref="N1039:N1046" si="572">SUBTOTAL(9,K1039:M1039)</f>
        <v>-304203.73405604239</v>
      </c>
      <c r="O1039" s="5">
        <f>VLOOKUP(CONCATENATE($F1039," ",$G1039),AllocFactorMatrix,(O$4+1),FALSE)*$E1046</f>
        <v>-223545.8756239427</v>
      </c>
      <c r="P1039" s="5">
        <f>VLOOKUP(CONCATENATE($F1039," ",$G1039),AllocFactorMatrix,(P$4+1),FALSE)*$E1046</f>
        <v>-41653.109402692164</v>
      </c>
      <c r="Q1039" s="5">
        <f>VLOOKUP(CONCATENATE($F1039," ",$G1039),AllocFactorMatrix,(Q$4+1),FALSE)*$E1046</f>
        <v>-18822.264558159513</v>
      </c>
      <c r="R1039" s="54">
        <f>VLOOKUP(CONCATENATE($F1039," ",$G1039),AllocFactorMatrix,(R$4+1),FALSE)*$E1046</f>
        <v>-846.41619748417963</v>
      </c>
      <c r="S1039" s="5">
        <f>SUBTOTAL(9,O1039:R1039)</f>
        <v>-284867.66578227858</v>
      </c>
      <c r="T1039" s="5">
        <f>VLOOKUP(CONCATENATE($F1039," ",$G1039),AllocFactorMatrix,(T$4+1),FALSE)*$E1046</f>
        <v>-7809.030012262092</v>
      </c>
      <c r="U1039" s="5">
        <f>VLOOKUP(CONCATENATE($F1039," ",$G1039),AllocFactorMatrix,(U$4+1),FALSE)*$E1046</f>
        <v>-127793.44563374406</v>
      </c>
      <c r="V1039" s="5">
        <f>VLOOKUP(CONCATENATE($F1039," ",$G1039),AllocFactorMatrix,(V$4+1),FALSE)*$E1046</f>
        <v>-675391.95097133028</v>
      </c>
      <c r="W1039" s="5">
        <f>VLOOKUP(CONCATENATE($F1039," ",$G1039),AllocFactorMatrix,(W$4+1),FALSE)*$E1046</f>
        <v>-121964.59222097204</v>
      </c>
      <c r="X1039" s="5">
        <f>SUBTOTAL(9,T1039:W1039)</f>
        <v>-932959.01883830852</v>
      </c>
      <c r="Y1039" s="5">
        <f>VLOOKUP(CONCATENATE($F1039," ",$G1039),AllocFactorMatrix,(Y$4+1),FALSE)*$E1046</f>
        <v>-68650.583681401171</v>
      </c>
      <c r="Z1039" s="5">
        <f>VLOOKUP(CONCATENATE($F1039," ",$G1039),AllocFactorMatrix,(Z$4+1),FALSE)*$E1046</f>
        <v>-1149.8710352774565</v>
      </c>
      <c r="AA1039" s="5">
        <f t="shared" ref="AA1039:AA1046" si="573">SUBTOTAL(9,Y1039:Z1039)</f>
        <v>-69800.454716678621</v>
      </c>
      <c r="AB1039" s="5">
        <f>VLOOKUP(CONCATENATE($F1039," ",$G1039),AllocFactorMatrix,(AB$4+1),FALSE)*$E1046</f>
        <v>-890.8432557789389</v>
      </c>
      <c r="AC1039" s="5">
        <f>VLOOKUP(CONCATENATE($F1039," ",$G1039),AllocFactorMatrix,(AC$4+1),FALSE)*$E1046</f>
        <v>0</v>
      </c>
      <c r="AD1039" s="5">
        <f>VLOOKUP(CONCATENATE($F1039," ",$G1039),AllocFactorMatrix,(AD$4+1),FALSE)*$E1046</f>
        <v>0</v>
      </c>
    </row>
    <row r="1040" spans="2:30" hidden="1" outlineLevel="1">
      <c r="E1040" s="51"/>
      <c r="F1040" s="52" t="str">
        <f>F1046</f>
        <v>TRAN_LSE</v>
      </c>
      <c r="G1040" s="55" t="str">
        <f>$G$9</f>
        <v>BULKTRAN</v>
      </c>
      <c r="H1040" s="4">
        <f t="shared" si="571"/>
        <v>0</v>
      </c>
      <c r="I1040" s="5">
        <f>VLOOKUP(CONCATENATE($F1040," ",$G1040),AllocFactorMatrix,(I$4+1),FALSE)*$E1046</f>
        <v>0</v>
      </c>
      <c r="J1040" s="5">
        <f>VLOOKUP(CONCATENATE($F1040," ",$G1040),AllocFactorMatrix,(J$4+1),FALSE)*$E1046</f>
        <v>0</v>
      </c>
      <c r="K1040" s="5">
        <f>VLOOKUP(CONCATENATE($F1040," ",$G1040),AllocFactorMatrix,(K$4+1),FALSE)*$E1046</f>
        <v>0</v>
      </c>
      <c r="L1040" s="5">
        <f>VLOOKUP(CONCATENATE($F1040," ",$G1040),AllocFactorMatrix,(L$4+1),FALSE)*$E1046</f>
        <v>0</v>
      </c>
      <c r="M1040" s="5">
        <f>VLOOKUP(CONCATENATE($F1040," ",$G1040),AllocFactorMatrix,(M$4+1),FALSE)*$E1046</f>
        <v>0</v>
      </c>
      <c r="N1040" s="5">
        <f t="shared" si="572"/>
        <v>0</v>
      </c>
      <c r="O1040" s="5">
        <f>VLOOKUP(CONCATENATE($F1040," ",$G1040),AllocFactorMatrix,(O$4+1),FALSE)*$E1046</f>
        <v>0</v>
      </c>
      <c r="P1040" s="5">
        <f>VLOOKUP(CONCATENATE($F1040," ",$G1040),AllocFactorMatrix,(P$4+1),FALSE)*$E1046</f>
        <v>0</v>
      </c>
      <c r="Q1040" s="5">
        <f>VLOOKUP(CONCATENATE($F1040," ",$G1040),AllocFactorMatrix,(Q$4+1),FALSE)*$E1046</f>
        <v>0</v>
      </c>
      <c r="R1040" s="54">
        <f>VLOOKUP(CONCATENATE($F1040," ",$G1040),AllocFactorMatrix,(R$4+1),FALSE)*$E1046</f>
        <v>0</v>
      </c>
      <c r="S1040" s="5">
        <f t="shared" ref="S1040:S1046" si="574">SUBTOTAL(9,O1040:R1040)</f>
        <v>0</v>
      </c>
      <c r="T1040" s="5">
        <f>VLOOKUP(CONCATENATE($F1040," ",$G1040),AllocFactorMatrix,(T$4+1),FALSE)*$E1046</f>
        <v>0</v>
      </c>
      <c r="U1040" s="5">
        <f>VLOOKUP(CONCATENATE($F1040," ",$G1040),AllocFactorMatrix,(U$4+1),FALSE)*$E1046</f>
        <v>0</v>
      </c>
      <c r="V1040" s="5">
        <f>VLOOKUP(CONCATENATE($F1040," ",$G1040),AllocFactorMatrix,(V$4+1),FALSE)*$E1046</f>
        <v>0</v>
      </c>
      <c r="W1040" s="5">
        <f>VLOOKUP(CONCATENATE($F1040," ",$G1040),AllocFactorMatrix,(W$4+1),FALSE)*$E1046</f>
        <v>0</v>
      </c>
      <c r="X1040" s="5">
        <f t="shared" ref="X1040:X1046" si="575">SUBTOTAL(9,T1040:W1040)</f>
        <v>0</v>
      </c>
      <c r="Y1040" s="5">
        <f>VLOOKUP(CONCATENATE($F1040," ",$G1040),AllocFactorMatrix,(Y$4+1),FALSE)*$E1046</f>
        <v>0</v>
      </c>
      <c r="Z1040" s="5">
        <f>VLOOKUP(CONCATENATE($F1040," ",$G1040),AllocFactorMatrix,(Z$4+1),FALSE)*$E1046</f>
        <v>0</v>
      </c>
      <c r="AA1040" s="5">
        <f t="shared" si="573"/>
        <v>0</v>
      </c>
      <c r="AB1040" s="5">
        <f>VLOOKUP(CONCATENATE($F1040," ",$G1040),AllocFactorMatrix,(AB$4+1),FALSE)*$E1046</f>
        <v>0</v>
      </c>
      <c r="AC1040" s="5">
        <f>VLOOKUP(CONCATENATE($F1040," ",$G1040),AllocFactorMatrix,(AC$4+1),FALSE)*$E1046</f>
        <v>0</v>
      </c>
      <c r="AD1040" s="5">
        <f>VLOOKUP(CONCATENATE($F1040," ",$G1040),AllocFactorMatrix,(AD$4+1),FALSE)*$E1046</f>
        <v>0</v>
      </c>
    </row>
    <row r="1041" spans="4:30" hidden="1" outlineLevel="1">
      <c r="E1041" s="51"/>
      <c r="F1041" s="52" t="str">
        <f>F1046</f>
        <v>TRAN_LSE</v>
      </c>
      <c r="G1041" s="55" t="str">
        <f>$G$10</f>
        <v>SUBTRAN</v>
      </c>
      <c r="H1041" s="4">
        <f t="shared" si="571"/>
        <v>0</v>
      </c>
      <c r="I1041" s="5">
        <f>VLOOKUP(CONCATENATE($F1041," ",$G1041),AllocFactorMatrix,(I$4+1),FALSE)*$E1046</f>
        <v>0</v>
      </c>
      <c r="J1041" s="5">
        <f>VLOOKUP(CONCATENATE($F1041," ",$G1041),AllocFactorMatrix,(J$4+1),FALSE)*$E1046</f>
        <v>0</v>
      </c>
      <c r="K1041" s="5">
        <f>VLOOKUP(CONCATENATE($F1041," ",$G1041),AllocFactorMatrix,(K$4+1),FALSE)*$E1046</f>
        <v>0</v>
      </c>
      <c r="L1041" s="5">
        <f>VLOOKUP(CONCATENATE($F1041," ",$G1041),AllocFactorMatrix,(L$4+1),FALSE)*$E1046</f>
        <v>0</v>
      </c>
      <c r="M1041" s="5">
        <f>VLOOKUP(CONCATENATE($F1041," ",$G1041),AllocFactorMatrix,(M$4+1),FALSE)*$E1046</f>
        <v>0</v>
      </c>
      <c r="N1041" s="5">
        <f t="shared" si="572"/>
        <v>0</v>
      </c>
      <c r="O1041" s="5">
        <f>VLOOKUP(CONCATENATE($F1041," ",$G1041),AllocFactorMatrix,(O$4+1),FALSE)*$E1046</f>
        <v>0</v>
      </c>
      <c r="P1041" s="5">
        <f>VLOOKUP(CONCATENATE($F1041," ",$G1041),AllocFactorMatrix,(P$4+1),FALSE)*$E1046</f>
        <v>0</v>
      </c>
      <c r="Q1041" s="5">
        <f>VLOOKUP(CONCATENATE($F1041," ",$G1041),AllocFactorMatrix,(Q$4+1),FALSE)*$E1046</f>
        <v>0</v>
      </c>
      <c r="R1041" s="54">
        <f>VLOOKUP(CONCATENATE($F1041," ",$G1041),AllocFactorMatrix,(R$4+1),FALSE)*$E1046</f>
        <v>0</v>
      </c>
      <c r="S1041" s="5">
        <f t="shared" si="574"/>
        <v>0</v>
      </c>
      <c r="T1041" s="5">
        <f>VLOOKUP(CONCATENATE($F1041," ",$G1041),AllocFactorMatrix,(T$4+1),FALSE)*$E1046</f>
        <v>0</v>
      </c>
      <c r="U1041" s="5">
        <f>VLOOKUP(CONCATENATE($F1041," ",$G1041),AllocFactorMatrix,(U$4+1),FALSE)*$E1046</f>
        <v>0</v>
      </c>
      <c r="V1041" s="5">
        <f>VLOOKUP(CONCATENATE($F1041," ",$G1041),AllocFactorMatrix,(V$4+1),FALSE)*$E1046</f>
        <v>0</v>
      </c>
      <c r="W1041" s="5">
        <f>VLOOKUP(CONCATENATE($F1041," ",$G1041),AllocFactorMatrix,(W$4+1),FALSE)*$E1046</f>
        <v>0</v>
      </c>
      <c r="X1041" s="5">
        <f t="shared" si="575"/>
        <v>0</v>
      </c>
      <c r="Y1041" s="5">
        <f>VLOOKUP(CONCATENATE($F1041," ",$G1041),AllocFactorMatrix,(Y$4+1),FALSE)*$E1046</f>
        <v>0</v>
      </c>
      <c r="Z1041" s="5">
        <f>VLOOKUP(CONCATENATE($F1041," ",$G1041),AllocFactorMatrix,(Z$4+1),FALSE)*$E1046</f>
        <v>0</v>
      </c>
      <c r="AA1041" s="5">
        <f t="shared" si="573"/>
        <v>0</v>
      </c>
      <c r="AB1041" s="5">
        <f>VLOOKUP(CONCATENATE($F1041," ",$G1041),AllocFactorMatrix,(AB$4+1),FALSE)*$E1046</f>
        <v>0</v>
      </c>
      <c r="AC1041" s="5">
        <f>VLOOKUP(CONCATENATE($F1041," ",$G1041),AllocFactorMatrix,(AC$4+1),FALSE)*$E1046</f>
        <v>0</v>
      </c>
      <c r="AD1041" s="5">
        <f>VLOOKUP(CONCATENATE($F1041," ",$G1041),AllocFactorMatrix,(AD$4+1),FALSE)*$E1046</f>
        <v>0</v>
      </c>
    </row>
    <row r="1042" spans="4:30" hidden="1" outlineLevel="1">
      <c r="E1042" s="51"/>
      <c r="F1042" s="52" t="str">
        <f>F1046</f>
        <v>TRAN_LSE</v>
      </c>
      <c r="G1042" s="55" t="str">
        <f>$G$11</f>
        <v>DISTPRI</v>
      </c>
      <c r="H1042" s="4">
        <f t="shared" si="571"/>
        <v>0</v>
      </c>
      <c r="I1042" s="5">
        <f>VLOOKUP(CONCATENATE($F1042," ",$G1042),AllocFactorMatrix,(I$4+1),FALSE)*$E1046</f>
        <v>0</v>
      </c>
      <c r="J1042" s="5">
        <f>VLOOKUP(CONCATENATE($F1042," ",$G1042),AllocFactorMatrix,(J$4+1),FALSE)*$E1046</f>
        <v>0</v>
      </c>
      <c r="K1042" s="5">
        <f>VLOOKUP(CONCATENATE($F1042," ",$G1042),AllocFactorMatrix,(K$4+1),FALSE)*$E1046</f>
        <v>0</v>
      </c>
      <c r="L1042" s="5">
        <f>VLOOKUP(CONCATENATE($F1042," ",$G1042),AllocFactorMatrix,(L$4+1),FALSE)*$E1046</f>
        <v>0</v>
      </c>
      <c r="M1042" s="5">
        <f>VLOOKUP(CONCATENATE($F1042," ",$G1042),AllocFactorMatrix,(M$4+1),FALSE)*$E1046</f>
        <v>0</v>
      </c>
      <c r="N1042" s="5">
        <f t="shared" si="572"/>
        <v>0</v>
      </c>
      <c r="O1042" s="5">
        <f>VLOOKUP(CONCATENATE($F1042," ",$G1042),AllocFactorMatrix,(O$4+1),FALSE)*$E1046</f>
        <v>0</v>
      </c>
      <c r="P1042" s="5">
        <f>VLOOKUP(CONCATENATE($F1042," ",$G1042),AllocFactorMatrix,(P$4+1),FALSE)*$E1046</f>
        <v>0</v>
      </c>
      <c r="Q1042" s="5">
        <f>VLOOKUP(CONCATENATE($F1042," ",$G1042),AllocFactorMatrix,(Q$4+1),FALSE)*$E1046</f>
        <v>0</v>
      </c>
      <c r="R1042" s="54">
        <f>VLOOKUP(CONCATENATE($F1042," ",$G1042),AllocFactorMatrix,(R$4+1),FALSE)*$E1046</f>
        <v>0</v>
      </c>
      <c r="S1042" s="5">
        <f t="shared" si="574"/>
        <v>0</v>
      </c>
      <c r="T1042" s="5">
        <f>VLOOKUP(CONCATENATE($F1042," ",$G1042),AllocFactorMatrix,(T$4+1),FALSE)*$E1046</f>
        <v>0</v>
      </c>
      <c r="U1042" s="5">
        <f>VLOOKUP(CONCATENATE($F1042," ",$G1042),AllocFactorMatrix,(U$4+1),FALSE)*$E1046</f>
        <v>0</v>
      </c>
      <c r="V1042" s="5">
        <f>VLOOKUP(CONCATENATE($F1042," ",$G1042),AllocFactorMatrix,(V$4+1),FALSE)*$E1046</f>
        <v>0</v>
      </c>
      <c r="W1042" s="5">
        <f>VLOOKUP(CONCATENATE($F1042," ",$G1042),AllocFactorMatrix,(W$4+1),FALSE)*$E1046</f>
        <v>0</v>
      </c>
      <c r="X1042" s="5">
        <f t="shared" si="575"/>
        <v>0</v>
      </c>
      <c r="Y1042" s="5">
        <f>VLOOKUP(CONCATENATE($F1042," ",$G1042),AllocFactorMatrix,(Y$4+1),FALSE)*$E1046</f>
        <v>0</v>
      </c>
      <c r="Z1042" s="5">
        <f>VLOOKUP(CONCATENATE($F1042," ",$G1042),AllocFactorMatrix,(Z$4+1),FALSE)*$E1046</f>
        <v>0</v>
      </c>
      <c r="AA1042" s="5">
        <f t="shared" si="573"/>
        <v>0</v>
      </c>
      <c r="AB1042" s="5">
        <f>VLOOKUP(CONCATENATE($F1042," ",$G1042),AllocFactorMatrix,(AB$4+1),FALSE)*$E1046</f>
        <v>0</v>
      </c>
      <c r="AC1042" s="5">
        <f>VLOOKUP(CONCATENATE($F1042," ",$G1042),AllocFactorMatrix,(AC$4+1),FALSE)*$E1046</f>
        <v>0</v>
      </c>
      <c r="AD1042" s="5">
        <f>VLOOKUP(CONCATENATE($F1042," ",$G1042),AllocFactorMatrix,(AD$4+1),FALSE)*$E1046</f>
        <v>0</v>
      </c>
    </row>
    <row r="1043" spans="4:30" hidden="1" outlineLevel="1">
      <c r="E1043" s="51"/>
      <c r="F1043" s="52" t="str">
        <f>F1046</f>
        <v>TRAN_LSE</v>
      </c>
      <c r="G1043" s="55" t="str">
        <f>$G$12</f>
        <v>DISTSEC</v>
      </c>
      <c r="H1043" s="4">
        <f t="shared" si="571"/>
        <v>0</v>
      </c>
      <c r="I1043" s="5">
        <f>VLOOKUP(CONCATENATE($F1043," ",$G1043),AllocFactorMatrix,(I$4+1),FALSE)*$E1046</f>
        <v>0</v>
      </c>
      <c r="J1043" s="5">
        <f>VLOOKUP(CONCATENATE($F1043," ",$G1043),AllocFactorMatrix,(J$4+1),FALSE)*$E1046</f>
        <v>0</v>
      </c>
      <c r="K1043" s="5">
        <f>VLOOKUP(CONCATENATE($F1043," ",$G1043),AllocFactorMatrix,(K$4+1),FALSE)*$E1046</f>
        <v>0</v>
      </c>
      <c r="L1043" s="5">
        <f>VLOOKUP(CONCATENATE($F1043," ",$G1043),AllocFactorMatrix,(L$4+1),FALSE)*$E1046</f>
        <v>0</v>
      </c>
      <c r="M1043" s="5">
        <f>VLOOKUP(CONCATENATE($F1043," ",$G1043),AllocFactorMatrix,(M$4+1),FALSE)*$E1046</f>
        <v>0</v>
      </c>
      <c r="N1043" s="5">
        <f t="shared" si="572"/>
        <v>0</v>
      </c>
      <c r="O1043" s="5">
        <f>VLOOKUP(CONCATENATE($F1043," ",$G1043),AllocFactorMatrix,(O$4+1),FALSE)*$E1046</f>
        <v>0</v>
      </c>
      <c r="P1043" s="5">
        <f>VLOOKUP(CONCATENATE($F1043," ",$G1043),AllocFactorMatrix,(P$4+1),FALSE)*$E1046</f>
        <v>0</v>
      </c>
      <c r="Q1043" s="5">
        <f>VLOOKUP(CONCATENATE($F1043," ",$G1043),AllocFactorMatrix,(Q$4+1),FALSE)*$E1046</f>
        <v>0</v>
      </c>
      <c r="R1043" s="54">
        <f>VLOOKUP(CONCATENATE($F1043," ",$G1043),AllocFactorMatrix,(R$4+1),FALSE)*$E1046</f>
        <v>0</v>
      </c>
      <c r="S1043" s="5">
        <f t="shared" si="574"/>
        <v>0</v>
      </c>
      <c r="T1043" s="5">
        <f>VLOOKUP(CONCATENATE($F1043," ",$G1043),AllocFactorMatrix,(T$4+1),FALSE)*$E1046</f>
        <v>0</v>
      </c>
      <c r="U1043" s="5">
        <f>VLOOKUP(CONCATENATE($F1043," ",$G1043),AllocFactorMatrix,(U$4+1),FALSE)*$E1046</f>
        <v>0</v>
      </c>
      <c r="V1043" s="5">
        <f>VLOOKUP(CONCATENATE($F1043," ",$G1043),AllocFactorMatrix,(V$4+1),FALSE)*$E1046</f>
        <v>0</v>
      </c>
      <c r="W1043" s="5">
        <f>VLOOKUP(CONCATENATE($F1043," ",$G1043),AllocFactorMatrix,(W$4+1),FALSE)*$E1046</f>
        <v>0</v>
      </c>
      <c r="X1043" s="5">
        <f t="shared" si="575"/>
        <v>0</v>
      </c>
      <c r="Y1043" s="5">
        <f>VLOOKUP(CONCATENATE($F1043," ",$G1043),AllocFactorMatrix,(Y$4+1),FALSE)*$E1046</f>
        <v>0</v>
      </c>
      <c r="Z1043" s="5">
        <f>VLOOKUP(CONCATENATE($F1043," ",$G1043),AllocFactorMatrix,(Z$4+1),FALSE)*$E1046</f>
        <v>0</v>
      </c>
      <c r="AA1043" s="5">
        <f t="shared" si="573"/>
        <v>0</v>
      </c>
      <c r="AB1043" s="5">
        <f>VLOOKUP(CONCATENATE($F1043," ",$G1043),AllocFactorMatrix,(AB$4+1),FALSE)*$E1046</f>
        <v>0</v>
      </c>
      <c r="AC1043" s="5">
        <f>VLOOKUP(CONCATENATE($F1043," ",$G1043),AllocFactorMatrix,(AC$4+1),FALSE)*$E1046</f>
        <v>0</v>
      </c>
      <c r="AD1043" s="5">
        <f>VLOOKUP(CONCATENATE($F1043," ",$G1043),AllocFactorMatrix,(AD$4+1),FALSE)*$E1046</f>
        <v>0</v>
      </c>
    </row>
    <row r="1044" spans="4:30" hidden="1" outlineLevel="1">
      <c r="E1044" s="51"/>
      <c r="F1044" s="52" t="str">
        <f>F1046</f>
        <v>TRAN_LSE</v>
      </c>
      <c r="G1044" s="55" t="str">
        <f>$G$13</f>
        <v>ENERGY</v>
      </c>
      <c r="H1044" s="4">
        <f t="shared" si="571"/>
        <v>0</v>
      </c>
      <c r="I1044" s="5">
        <f>VLOOKUP(CONCATENATE($F1044," ",$G1044),AllocFactorMatrix,(I$4+1),FALSE)*$E1046</f>
        <v>0</v>
      </c>
      <c r="J1044" s="5">
        <f>VLOOKUP(CONCATENATE($F1044," ",$G1044),AllocFactorMatrix,(J$4+1),FALSE)*$E1046</f>
        <v>0</v>
      </c>
      <c r="K1044" s="5">
        <f>VLOOKUP(CONCATENATE($F1044," ",$G1044),AllocFactorMatrix,(K$4+1),FALSE)*$E1046</f>
        <v>0</v>
      </c>
      <c r="L1044" s="5">
        <f>VLOOKUP(CONCATENATE($F1044," ",$G1044),AllocFactorMatrix,(L$4+1),FALSE)*$E1046</f>
        <v>0</v>
      </c>
      <c r="M1044" s="5">
        <f>VLOOKUP(CONCATENATE($F1044," ",$G1044),AllocFactorMatrix,(M$4+1),FALSE)*$E1046</f>
        <v>0</v>
      </c>
      <c r="N1044" s="5">
        <f t="shared" si="572"/>
        <v>0</v>
      </c>
      <c r="O1044" s="5">
        <f>VLOOKUP(CONCATENATE($F1044," ",$G1044),AllocFactorMatrix,(O$4+1),FALSE)*$E1046</f>
        <v>0</v>
      </c>
      <c r="P1044" s="5">
        <f>VLOOKUP(CONCATENATE($F1044," ",$G1044),AllocFactorMatrix,(P$4+1),FALSE)*$E1046</f>
        <v>0</v>
      </c>
      <c r="Q1044" s="5">
        <f>VLOOKUP(CONCATENATE($F1044," ",$G1044),AllocFactorMatrix,(Q$4+1),FALSE)*$E1046</f>
        <v>0</v>
      </c>
      <c r="R1044" s="54">
        <f>VLOOKUP(CONCATENATE($F1044," ",$G1044),AllocFactorMatrix,(R$4+1),FALSE)*$E1046</f>
        <v>0</v>
      </c>
      <c r="S1044" s="5">
        <f t="shared" si="574"/>
        <v>0</v>
      </c>
      <c r="T1044" s="5">
        <f>VLOOKUP(CONCATENATE($F1044," ",$G1044),AllocFactorMatrix,(T$4+1),FALSE)*$E1046</f>
        <v>0</v>
      </c>
      <c r="U1044" s="5">
        <f>VLOOKUP(CONCATENATE($F1044," ",$G1044),AllocFactorMatrix,(U$4+1),FALSE)*$E1046</f>
        <v>0</v>
      </c>
      <c r="V1044" s="5">
        <f>VLOOKUP(CONCATENATE($F1044," ",$G1044),AllocFactorMatrix,(V$4+1),FALSE)*$E1046</f>
        <v>0</v>
      </c>
      <c r="W1044" s="5">
        <f>VLOOKUP(CONCATENATE($F1044," ",$G1044),AllocFactorMatrix,(W$4+1),FALSE)*$E1046</f>
        <v>0</v>
      </c>
      <c r="X1044" s="5">
        <f t="shared" si="575"/>
        <v>0</v>
      </c>
      <c r="Y1044" s="5">
        <f>VLOOKUP(CONCATENATE($F1044," ",$G1044),AllocFactorMatrix,(Y$4+1),FALSE)*$E1046</f>
        <v>0</v>
      </c>
      <c r="Z1044" s="5">
        <f>VLOOKUP(CONCATENATE($F1044," ",$G1044),AllocFactorMatrix,(Z$4+1),FALSE)*$E1046</f>
        <v>0</v>
      </c>
      <c r="AA1044" s="5">
        <f t="shared" si="573"/>
        <v>0</v>
      </c>
      <c r="AB1044" s="5">
        <f>VLOOKUP(CONCATENATE($F1044," ",$G1044),AllocFactorMatrix,(AB$4+1),FALSE)*$E1046</f>
        <v>0</v>
      </c>
      <c r="AC1044" s="5">
        <f>VLOOKUP(CONCATENATE($F1044," ",$G1044),AllocFactorMatrix,(AC$4+1),FALSE)*$E1046</f>
        <v>0</v>
      </c>
      <c r="AD1044" s="5">
        <f>VLOOKUP(CONCATENATE($F1044," ",$G1044),AllocFactorMatrix,(AD$4+1),FALSE)*$E1046</f>
        <v>0</v>
      </c>
    </row>
    <row r="1045" spans="4:30" hidden="1" outlineLevel="1">
      <c r="E1045" s="51"/>
      <c r="F1045" s="52" t="str">
        <f>F1046</f>
        <v>TRAN_LSE</v>
      </c>
      <c r="G1045" s="55" t="str">
        <f>$G$14</f>
        <v>CUSTOMER</v>
      </c>
      <c r="H1045" s="4">
        <f t="shared" si="571"/>
        <v>0</v>
      </c>
      <c r="I1045" s="5">
        <f>VLOOKUP(CONCATENATE($F1045," ",$G1045),AllocFactorMatrix,(I$4+1),FALSE)*$E1046</f>
        <v>0</v>
      </c>
      <c r="J1045" s="5">
        <f>VLOOKUP(CONCATENATE($F1045," ",$G1045),AllocFactorMatrix,(J$4+1),FALSE)*$E1046</f>
        <v>0</v>
      </c>
      <c r="K1045" s="5">
        <f>VLOOKUP(CONCATENATE($F1045," ",$G1045),AllocFactorMatrix,(K$4+1),FALSE)*$E1046</f>
        <v>0</v>
      </c>
      <c r="L1045" s="5">
        <f>VLOOKUP(CONCATENATE($F1045," ",$G1045),AllocFactorMatrix,(L$4+1),FALSE)*$E1046</f>
        <v>0</v>
      </c>
      <c r="M1045" s="5">
        <f>VLOOKUP(CONCATENATE($F1045," ",$G1045),AllocFactorMatrix,(M$4+1),FALSE)*$E1046</f>
        <v>0</v>
      </c>
      <c r="N1045" s="5">
        <f t="shared" si="572"/>
        <v>0</v>
      </c>
      <c r="O1045" s="5">
        <f>VLOOKUP(CONCATENATE($F1045," ",$G1045),AllocFactorMatrix,(O$4+1),FALSE)*$E1046</f>
        <v>0</v>
      </c>
      <c r="P1045" s="5">
        <f>VLOOKUP(CONCATENATE($F1045," ",$G1045),AllocFactorMatrix,(P$4+1),FALSE)*$E1046</f>
        <v>0</v>
      </c>
      <c r="Q1045" s="5">
        <f>VLOOKUP(CONCATENATE($F1045," ",$G1045),AllocFactorMatrix,(Q$4+1),FALSE)*$E1046</f>
        <v>0</v>
      </c>
      <c r="R1045" s="54">
        <f>VLOOKUP(CONCATENATE($F1045," ",$G1045),AllocFactorMatrix,(R$4+1),FALSE)*$E1046</f>
        <v>0</v>
      </c>
      <c r="S1045" s="5">
        <f t="shared" si="574"/>
        <v>0</v>
      </c>
      <c r="T1045" s="5">
        <f>VLOOKUP(CONCATENATE($F1045," ",$G1045),AllocFactorMatrix,(T$4+1),FALSE)*$E1046</f>
        <v>0</v>
      </c>
      <c r="U1045" s="5">
        <f>VLOOKUP(CONCATENATE($F1045," ",$G1045),AllocFactorMatrix,(U$4+1),FALSE)*$E1046</f>
        <v>0</v>
      </c>
      <c r="V1045" s="5">
        <f>VLOOKUP(CONCATENATE($F1045," ",$G1045),AllocFactorMatrix,(V$4+1),FALSE)*$E1046</f>
        <v>0</v>
      </c>
      <c r="W1045" s="5">
        <f>VLOOKUP(CONCATENATE($F1045," ",$G1045),AllocFactorMatrix,(W$4+1),FALSE)*$E1046</f>
        <v>0</v>
      </c>
      <c r="X1045" s="5">
        <f t="shared" si="575"/>
        <v>0</v>
      </c>
      <c r="Y1045" s="5">
        <f>VLOOKUP(CONCATENATE($F1045," ",$G1045),AllocFactorMatrix,(Y$4+1),FALSE)*$E1046</f>
        <v>0</v>
      </c>
      <c r="Z1045" s="5">
        <f>VLOOKUP(CONCATENATE($F1045," ",$G1045),AllocFactorMatrix,(Z$4+1),FALSE)*$E1046</f>
        <v>0</v>
      </c>
      <c r="AA1045" s="5">
        <f t="shared" si="573"/>
        <v>0</v>
      </c>
      <c r="AB1045" s="5">
        <f>VLOOKUP(CONCATENATE($F1045," ",$G1045),AllocFactorMatrix,(AB$4+1),FALSE)*$E1046</f>
        <v>0</v>
      </c>
      <c r="AC1045" s="5">
        <f>VLOOKUP(CONCATENATE($F1045," ",$G1045),AllocFactorMatrix,(AC$4+1),FALSE)*$E1046</f>
        <v>0</v>
      </c>
      <c r="AD1045" s="5">
        <f>VLOOKUP(CONCATENATE($F1045," ",$G1045),AllocFactorMatrix,(AD$4+1),FALSE)*$E1046</f>
        <v>0</v>
      </c>
    </row>
    <row r="1046" spans="4:30" collapsed="1">
      <c r="D1046" s="1" t="str">
        <f>D2040</f>
        <v>Adj 28 - PJM LSE OATT Expense</v>
      </c>
      <c r="E1046" s="61">
        <v>-3297104</v>
      </c>
      <c r="F1046" s="97" t="s">
        <v>546</v>
      </c>
      <c r="G1046" s="55" t="str">
        <f>$G$15</f>
        <v>TOTAL</v>
      </c>
      <c r="H1046" s="4">
        <f t="shared" si="571"/>
        <v>-3297103.9999999986</v>
      </c>
      <c r="I1046" s="5">
        <f>VLOOKUP(CONCATENATE($F1046," ",$G1046),AllocFactorMatrix,(I$4+1),FALSE)*$E1046</f>
        <v>-1624097.3481674073</v>
      </c>
      <c r="J1046" s="5">
        <f>VLOOKUP(CONCATENATE($F1046," ",$G1046),AllocFactorMatrix,(J$4+1),FALSE)*$E1046</f>
        <v>-80284.935183504727</v>
      </c>
      <c r="K1046" s="5">
        <f>VLOOKUP(CONCATENATE($F1046," ",$G1046),AllocFactorMatrix,(K$4+1),FALSE)*$E1046</f>
        <v>-294079.1163844968</v>
      </c>
      <c r="L1046" s="5">
        <f>VLOOKUP(CONCATENATE($F1046," ",$G1046),AllocFactorMatrix,(L$4+1),FALSE)*$E1046</f>
        <v>-9256.5664859541357</v>
      </c>
      <c r="M1046" s="5">
        <f>VLOOKUP(CONCATENATE($F1046," ",$G1046),AllocFactorMatrix,(M$4+1),FALSE)*$E1046</f>
        <v>-868.05118559146365</v>
      </c>
      <c r="N1046" s="5">
        <f t="shared" si="572"/>
        <v>-304203.73405604239</v>
      </c>
      <c r="O1046" s="5">
        <f>VLOOKUP(CONCATENATE($F1046," ",$G1046),AllocFactorMatrix,(O$4+1),FALSE)*$E1046</f>
        <v>-223545.8756239427</v>
      </c>
      <c r="P1046" s="5">
        <f>VLOOKUP(CONCATENATE($F1046," ",$G1046),AllocFactorMatrix,(P$4+1),FALSE)*$E1046</f>
        <v>-41653.109402692164</v>
      </c>
      <c r="Q1046" s="5">
        <f>VLOOKUP(CONCATENATE($F1046," ",$G1046),AllocFactorMatrix,(Q$4+1),FALSE)*$E1046</f>
        <v>-18822.264558159513</v>
      </c>
      <c r="R1046" s="54">
        <f>VLOOKUP(CONCATENATE($F1046," ",$G1046),AllocFactorMatrix,(R$4+1),FALSE)*$E1046</f>
        <v>-846.41619748417963</v>
      </c>
      <c r="S1046" s="5">
        <f t="shared" si="574"/>
        <v>-284867.66578227858</v>
      </c>
      <c r="T1046" s="5">
        <f>VLOOKUP(CONCATENATE($F1046," ",$G1046),AllocFactorMatrix,(T$4+1),FALSE)*$E1046</f>
        <v>-7809.030012262092</v>
      </c>
      <c r="U1046" s="5">
        <f>VLOOKUP(CONCATENATE($F1046," ",$G1046),AllocFactorMatrix,(U$4+1),FALSE)*$E1046</f>
        <v>-127793.44563374406</v>
      </c>
      <c r="V1046" s="5">
        <f>VLOOKUP(CONCATENATE($F1046," ",$G1046),AllocFactorMatrix,(V$4+1),FALSE)*$E1046</f>
        <v>-675391.95097133028</v>
      </c>
      <c r="W1046" s="5">
        <f>VLOOKUP(CONCATENATE($F1046," ",$G1046),AllocFactorMatrix,(W$4+1),FALSE)*$E1046</f>
        <v>-121964.59222097204</v>
      </c>
      <c r="X1046" s="5">
        <f t="shared" si="575"/>
        <v>-932959.01883830852</v>
      </c>
      <c r="Y1046" s="5">
        <f>VLOOKUP(CONCATENATE($F1046," ",$G1046),AllocFactorMatrix,(Y$4+1),FALSE)*$E1046</f>
        <v>-68650.583681401171</v>
      </c>
      <c r="Z1046" s="5">
        <f>VLOOKUP(CONCATENATE($F1046," ",$G1046),AllocFactorMatrix,(Z$4+1),FALSE)*$E1046</f>
        <v>-1149.8710352774565</v>
      </c>
      <c r="AA1046" s="5">
        <f t="shared" si="573"/>
        <v>-69800.454716678621</v>
      </c>
      <c r="AB1046" s="5">
        <f>VLOOKUP(CONCATENATE($F1046," ",$G1046),AllocFactorMatrix,(AB$4+1),FALSE)*$E1046</f>
        <v>-890.8432557789389</v>
      </c>
      <c r="AC1046" s="5">
        <f>VLOOKUP(CONCATENATE($F1046," ",$G1046),AllocFactorMatrix,(AC$4+1),FALSE)*$E1046</f>
        <v>0</v>
      </c>
      <c r="AD1046" s="5">
        <f>VLOOKUP(CONCATENATE($F1046," ",$G1046),AllocFactorMatrix,(AD$4+1),FALSE)*$E1046</f>
        <v>0</v>
      </c>
    </row>
    <row r="1047" spans="4:30" hidden="1" outlineLevel="1">
      <c r="E1047" s="51"/>
      <c r="F1047" s="52" t="str">
        <f>F1054</f>
        <v>DIST_POLES</v>
      </c>
      <c r="G1047" s="55" t="str">
        <f>$G$8</f>
        <v>PRODUCTION</v>
      </c>
      <c r="H1047" s="4">
        <f t="shared" ref="H1047:H1054" si="576">SUBTOTAL(9,I1047:AD1047)</f>
        <v>0</v>
      </c>
      <c r="I1047" s="5">
        <f>VLOOKUP(CONCATENATE($F1047," ",$G1047),AllocFactorMatrix,(I$4+1),FALSE)*$E1054</f>
        <v>0</v>
      </c>
      <c r="J1047" s="5">
        <f>VLOOKUP(CONCATENATE($F1047," ",$G1047),AllocFactorMatrix,(J$4+1),FALSE)*$E1054</f>
        <v>0</v>
      </c>
      <c r="K1047" s="5">
        <f>VLOOKUP(CONCATENATE($F1047," ",$G1047),AllocFactorMatrix,(K$4+1),FALSE)*$E1054</f>
        <v>0</v>
      </c>
      <c r="L1047" s="5">
        <f>VLOOKUP(CONCATENATE($F1047," ",$G1047),AllocFactorMatrix,(L$4+1),FALSE)*$E1054</f>
        <v>0</v>
      </c>
      <c r="M1047" s="5">
        <f>VLOOKUP(CONCATENATE($F1047," ",$G1047),AllocFactorMatrix,(M$4+1),FALSE)*$E1054</f>
        <v>0</v>
      </c>
      <c r="N1047" s="5">
        <f t="shared" ref="N1047:N1054" si="577">SUBTOTAL(9,K1047:M1047)</f>
        <v>0</v>
      </c>
      <c r="O1047" s="5">
        <f>VLOOKUP(CONCATENATE($F1047," ",$G1047),AllocFactorMatrix,(O$4+1),FALSE)*$E1054</f>
        <v>0</v>
      </c>
      <c r="P1047" s="5">
        <f>VLOOKUP(CONCATENATE($F1047," ",$G1047),AllocFactorMatrix,(P$4+1),FALSE)*$E1054</f>
        <v>0</v>
      </c>
      <c r="Q1047" s="5">
        <f>VLOOKUP(CONCATENATE($F1047," ",$G1047),AllocFactorMatrix,(Q$4+1),FALSE)*$E1054</f>
        <v>0</v>
      </c>
      <c r="R1047" s="54">
        <f>VLOOKUP(CONCATENATE($F1047," ",$G1047),AllocFactorMatrix,(R$4+1),FALSE)*$E1054</f>
        <v>0</v>
      </c>
      <c r="S1047" s="5">
        <f>SUBTOTAL(9,O1047:R1047)</f>
        <v>0</v>
      </c>
      <c r="T1047" s="5">
        <f>VLOOKUP(CONCATENATE($F1047," ",$G1047),AllocFactorMatrix,(T$4+1),FALSE)*$E1054</f>
        <v>0</v>
      </c>
      <c r="U1047" s="5">
        <f>VLOOKUP(CONCATENATE($F1047," ",$G1047),AllocFactorMatrix,(U$4+1),FALSE)*$E1054</f>
        <v>0</v>
      </c>
      <c r="V1047" s="5">
        <f>VLOOKUP(CONCATENATE($F1047," ",$G1047),AllocFactorMatrix,(V$4+1),FALSE)*$E1054</f>
        <v>0</v>
      </c>
      <c r="W1047" s="5">
        <f>VLOOKUP(CONCATENATE($F1047," ",$G1047),AllocFactorMatrix,(W$4+1),FALSE)*$E1054</f>
        <v>0</v>
      </c>
      <c r="X1047" s="5">
        <f>SUBTOTAL(9,T1047:W1047)</f>
        <v>0</v>
      </c>
      <c r="Y1047" s="5">
        <f>VLOOKUP(CONCATENATE($F1047," ",$G1047),AllocFactorMatrix,(Y$4+1),FALSE)*$E1054</f>
        <v>0</v>
      </c>
      <c r="Z1047" s="5">
        <f>VLOOKUP(CONCATENATE($F1047," ",$G1047),AllocFactorMatrix,(Z$4+1),FALSE)*$E1054</f>
        <v>0</v>
      </c>
      <c r="AA1047" s="5">
        <f t="shared" ref="AA1047:AA1054" si="578">SUBTOTAL(9,Y1047:Z1047)</f>
        <v>0</v>
      </c>
      <c r="AB1047" s="5">
        <f>VLOOKUP(CONCATENATE($F1047," ",$G1047),AllocFactorMatrix,(AB$4+1),FALSE)*$E1054</f>
        <v>0</v>
      </c>
      <c r="AC1047" s="5">
        <f>VLOOKUP(CONCATENATE($F1047," ",$G1047),AllocFactorMatrix,(AC$4+1),FALSE)*$E1054</f>
        <v>0</v>
      </c>
      <c r="AD1047" s="5">
        <f>VLOOKUP(CONCATENATE($F1047," ",$G1047),AllocFactorMatrix,(AD$4+1),FALSE)*$E1054</f>
        <v>0</v>
      </c>
    </row>
    <row r="1048" spans="4:30" hidden="1" outlineLevel="1">
      <c r="E1048" s="51"/>
      <c r="F1048" s="52" t="str">
        <f>F1054</f>
        <v>DIST_POLES</v>
      </c>
      <c r="G1048" s="55" t="str">
        <f>$G$9</f>
        <v>BULKTRAN</v>
      </c>
      <c r="H1048" s="4">
        <f t="shared" si="576"/>
        <v>0</v>
      </c>
      <c r="I1048" s="5">
        <f>VLOOKUP(CONCATENATE($F1048," ",$G1048),AllocFactorMatrix,(I$4+1),FALSE)*$E1054</f>
        <v>0</v>
      </c>
      <c r="J1048" s="5">
        <f>VLOOKUP(CONCATENATE($F1048," ",$G1048),AllocFactorMatrix,(J$4+1),FALSE)*$E1054</f>
        <v>0</v>
      </c>
      <c r="K1048" s="5">
        <f>VLOOKUP(CONCATENATE($F1048," ",$G1048),AllocFactorMatrix,(K$4+1),FALSE)*$E1054</f>
        <v>0</v>
      </c>
      <c r="L1048" s="5">
        <f>VLOOKUP(CONCATENATE($F1048," ",$G1048),AllocFactorMatrix,(L$4+1),FALSE)*$E1054</f>
        <v>0</v>
      </c>
      <c r="M1048" s="5">
        <f>VLOOKUP(CONCATENATE($F1048," ",$G1048),AllocFactorMatrix,(M$4+1),FALSE)*$E1054</f>
        <v>0</v>
      </c>
      <c r="N1048" s="5">
        <f t="shared" si="577"/>
        <v>0</v>
      </c>
      <c r="O1048" s="5">
        <f>VLOOKUP(CONCATENATE($F1048," ",$G1048),AllocFactorMatrix,(O$4+1),FALSE)*$E1054</f>
        <v>0</v>
      </c>
      <c r="P1048" s="5">
        <f>VLOOKUP(CONCATENATE($F1048," ",$G1048),AllocFactorMatrix,(P$4+1),FALSE)*$E1054</f>
        <v>0</v>
      </c>
      <c r="Q1048" s="5">
        <f>VLOOKUP(CONCATENATE($F1048," ",$G1048),AllocFactorMatrix,(Q$4+1),FALSE)*$E1054</f>
        <v>0</v>
      </c>
      <c r="R1048" s="54">
        <f>VLOOKUP(CONCATENATE($F1048," ",$G1048),AllocFactorMatrix,(R$4+1),FALSE)*$E1054</f>
        <v>0</v>
      </c>
      <c r="S1048" s="5">
        <f t="shared" ref="S1048:S1054" si="579">SUBTOTAL(9,O1048:R1048)</f>
        <v>0</v>
      </c>
      <c r="T1048" s="5">
        <f>VLOOKUP(CONCATENATE($F1048," ",$G1048),AllocFactorMatrix,(T$4+1),FALSE)*$E1054</f>
        <v>0</v>
      </c>
      <c r="U1048" s="5">
        <f>VLOOKUP(CONCATENATE($F1048," ",$G1048),AllocFactorMatrix,(U$4+1),FALSE)*$E1054</f>
        <v>0</v>
      </c>
      <c r="V1048" s="5">
        <f>VLOOKUP(CONCATENATE($F1048," ",$G1048),AllocFactorMatrix,(V$4+1),FALSE)*$E1054</f>
        <v>0</v>
      </c>
      <c r="W1048" s="5">
        <f>VLOOKUP(CONCATENATE($F1048," ",$G1048),AllocFactorMatrix,(W$4+1),FALSE)*$E1054</f>
        <v>0</v>
      </c>
      <c r="X1048" s="5">
        <f t="shared" ref="X1048:X1054" si="580">SUBTOTAL(9,T1048:W1048)</f>
        <v>0</v>
      </c>
      <c r="Y1048" s="5">
        <f>VLOOKUP(CONCATENATE($F1048," ",$G1048),AllocFactorMatrix,(Y$4+1),FALSE)*$E1054</f>
        <v>0</v>
      </c>
      <c r="Z1048" s="5">
        <f>VLOOKUP(CONCATENATE($F1048," ",$G1048),AllocFactorMatrix,(Z$4+1),FALSE)*$E1054</f>
        <v>0</v>
      </c>
      <c r="AA1048" s="5">
        <f t="shared" si="578"/>
        <v>0</v>
      </c>
      <c r="AB1048" s="5">
        <f>VLOOKUP(CONCATENATE($F1048," ",$G1048),AllocFactorMatrix,(AB$4+1),FALSE)*$E1054</f>
        <v>0</v>
      </c>
      <c r="AC1048" s="5">
        <f>VLOOKUP(CONCATENATE($F1048," ",$G1048),AllocFactorMatrix,(AC$4+1),FALSE)*$E1054</f>
        <v>0</v>
      </c>
      <c r="AD1048" s="5">
        <f>VLOOKUP(CONCATENATE($F1048," ",$G1048),AllocFactorMatrix,(AD$4+1),FALSE)*$E1054</f>
        <v>0</v>
      </c>
    </row>
    <row r="1049" spans="4:30" hidden="1" outlineLevel="1">
      <c r="E1049" s="51"/>
      <c r="F1049" s="52" t="str">
        <f>F1054</f>
        <v>DIST_POLES</v>
      </c>
      <c r="G1049" s="55" t="str">
        <f>$G$10</f>
        <v>SUBTRAN</v>
      </c>
      <c r="H1049" s="4">
        <f t="shared" si="576"/>
        <v>0</v>
      </c>
      <c r="I1049" s="5">
        <f>VLOOKUP(CONCATENATE($F1049," ",$G1049),AllocFactorMatrix,(I$4+1),FALSE)*$E1054</f>
        <v>0</v>
      </c>
      <c r="J1049" s="5">
        <f>VLOOKUP(CONCATENATE($F1049," ",$G1049),AllocFactorMatrix,(J$4+1),FALSE)*$E1054</f>
        <v>0</v>
      </c>
      <c r="K1049" s="5">
        <f>VLOOKUP(CONCATENATE($F1049," ",$G1049),AllocFactorMatrix,(K$4+1),FALSE)*$E1054</f>
        <v>0</v>
      </c>
      <c r="L1049" s="5">
        <f>VLOOKUP(CONCATENATE($F1049," ",$G1049),AllocFactorMatrix,(L$4+1),FALSE)*$E1054</f>
        <v>0</v>
      </c>
      <c r="M1049" s="5">
        <f>VLOOKUP(CONCATENATE($F1049," ",$G1049),AllocFactorMatrix,(M$4+1),FALSE)*$E1054</f>
        <v>0</v>
      </c>
      <c r="N1049" s="5">
        <f t="shared" si="577"/>
        <v>0</v>
      </c>
      <c r="O1049" s="5">
        <f>VLOOKUP(CONCATENATE($F1049," ",$G1049),AllocFactorMatrix,(O$4+1),FALSE)*$E1054</f>
        <v>0</v>
      </c>
      <c r="P1049" s="5">
        <f>VLOOKUP(CONCATENATE($F1049," ",$G1049),AllocFactorMatrix,(P$4+1),FALSE)*$E1054</f>
        <v>0</v>
      </c>
      <c r="Q1049" s="5">
        <f>VLOOKUP(CONCATENATE($F1049," ",$G1049),AllocFactorMatrix,(Q$4+1),FALSE)*$E1054</f>
        <v>0</v>
      </c>
      <c r="R1049" s="54">
        <f>VLOOKUP(CONCATENATE($F1049," ",$G1049),AllocFactorMatrix,(R$4+1),FALSE)*$E1054</f>
        <v>0</v>
      </c>
      <c r="S1049" s="5">
        <f t="shared" si="579"/>
        <v>0</v>
      </c>
      <c r="T1049" s="5">
        <f>VLOOKUP(CONCATENATE($F1049," ",$G1049),AllocFactorMatrix,(T$4+1),FALSE)*$E1054</f>
        <v>0</v>
      </c>
      <c r="U1049" s="5">
        <f>VLOOKUP(CONCATENATE($F1049," ",$G1049),AllocFactorMatrix,(U$4+1),FALSE)*$E1054</f>
        <v>0</v>
      </c>
      <c r="V1049" s="5">
        <f>VLOOKUP(CONCATENATE($F1049," ",$G1049),AllocFactorMatrix,(V$4+1),FALSE)*$E1054</f>
        <v>0</v>
      </c>
      <c r="W1049" s="5">
        <f>VLOOKUP(CONCATENATE($F1049," ",$G1049),AllocFactorMatrix,(W$4+1),FALSE)*$E1054</f>
        <v>0</v>
      </c>
      <c r="X1049" s="5">
        <f t="shared" si="580"/>
        <v>0</v>
      </c>
      <c r="Y1049" s="5">
        <f>VLOOKUP(CONCATENATE($F1049," ",$G1049),AllocFactorMatrix,(Y$4+1),FALSE)*$E1054</f>
        <v>0</v>
      </c>
      <c r="Z1049" s="5">
        <f>VLOOKUP(CONCATENATE($F1049," ",$G1049),AllocFactorMatrix,(Z$4+1),FALSE)*$E1054</f>
        <v>0</v>
      </c>
      <c r="AA1049" s="5">
        <f t="shared" si="578"/>
        <v>0</v>
      </c>
      <c r="AB1049" s="5">
        <f>VLOOKUP(CONCATENATE($F1049," ",$G1049),AllocFactorMatrix,(AB$4+1),FALSE)*$E1054</f>
        <v>0</v>
      </c>
      <c r="AC1049" s="5">
        <f>VLOOKUP(CONCATENATE($F1049," ",$G1049),AllocFactorMatrix,(AC$4+1),FALSE)*$E1054</f>
        <v>0</v>
      </c>
      <c r="AD1049" s="5">
        <f>VLOOKUP(CONCATENATE($F1049," ",$G1049),AllocFactorMatrix,(AD$4+1),FALSE)*$E1054</f>
        <v>0</v>
      </c>
    </row>
    <row r="1050" spans="4:30" hidden="1" outlineLevel="1">
      <c r="E1050" s="51"/>
      <c r="F1050" s="52" t="str">
        <f>F1054</f>
        <v>DIST_POLES</v>
      </c>
      <c r="G1050" s="55" t="str">
        <f>$G$11</f>
        <v>DISTPRI</v>
      </c>
      <c r="H1050" s="4">
        <f t="shared" si="576"/>
        <v>301799.98609999998</v>
      </c>
      <c r="I1050" s="5">
        <f>VLOOKUP(CONCATENATE($F1050," ",$G1050),AllocFactorMatrix,(I$4+1),FALSE)*$E1054</f>
        <v>201705.80263919791</v>
      </c>
      <c r="J1050" s="5">
        <f>VLOOKUP(CONCATENATE($F1050," ",$G1050),AllocFactorMatrix,(J$4+1),FALSE)*$E1054</f>
        <v>9507.884975963274</v>
      </c>
      <c r="K1050" s="5">
        <f>VLOOKUP(CONCATENATE($F1050," ",$G1050),AllocFactorMatrix,(K$4+1),FALSE)*$E1054</f>
        <v>34523.713878583316</v>
      </c>
      <c r="L1050" s="5">
        <f>VLOOKUP(CONCATENATE($F1050," ",$G1050),AllocFactorMatrix,(L$4+1),FALSE)*$E1054</f>
        <v>1066.9624006992956</v>
      </c>
      <c r="M1050" s="5">
        <f>VLOOKUP(CONCATENATE($F1050," ",$G1050),AllocFactorMatrix,(M$4+1),FALSE)*$E1054</f>
        <v>0</v>
      </c>
      <c r="N1050" s="5">
        <f t="shared" si="577"/>
        <v>35590.676279282612</v>
      </c>
      <c r="O1050" s="5">
        <f>VLOOKUP(CONCATENATE($F1050," ",$G1050),AllocFactorMatrix,(O$4+1),FALSE)*$E1054</f>
        <v>25886.751179706065</v>
      </c>
      <c r="P1050" s="5">
        <f>VLOOKUP(CONCATENATE($F1050," ",$G1050),AllocFactorMatrix,(P$4+1),FALSE)*$E1054</f>
        <v>4821.4091492437365</v>
      </c>
      <c r="Q1050" s="5">
        <f>VLOOKUP(CONCATENATE($F1050," ",$G1050),AllocFactorMatrix,(Q$4+1),FALSE)*$E1054</f>
        <v>0</v>
      </c>
      <c r="R1050" s="54">
        <f>VLOOKUP(CONCATENATE($F1050," ",$G1050),AllocFactorMatrix,(R$4+1),FALSE)*$E1054</f>
        <v>0</v>
      </c>
      <c r="S1050" s="5">
        <f t="shared" si="579"/>
        <v>30708.160328949802</v>
      </c>
      <c r="T1050" s="5">
        <f>VLOOKUP(CONCATENATE($F1050," ",$G1050),AllocFactorMatrix,(T$4+1),FALSE)*$E1054</f>
        <v>922.84672676443563</v>
      </c>
      <c r="U1050" s="5">
        <f>VLOOKUP(CONCATENATE($F1050," ",$G1050),AllocFactorMatrix,(U$4+1),FALSE)*$E1054</f>
        <v>14883.429442592076</v>
      </c>
      <c r="V1050" s="5">
        <f>VLOOKUP(CONCATENATE($F1050," ",$G1050),AllocFactorMatrix,(V$4+1),FALSE)*$E1054</f>
        <v>0</v>
      </c>
      <c r="W1050" s="5">
        <f>VLOOKUP(CONCATENATE($F1050," ",$G1050),AllocFactorMatrix,(W$4+1),FALSE)*$E1054</f>
        <v>0</v>
      </c>
      <c r="X1050" s="5">
        <f t="shared" si="580"/>
        <v>15806.276169356512</v>
      </c>
      <c r="Y1050" s="5">
        <f>VLOOKUP(CONCATENATE($F1050," ",$G1050),AllocFactorMatrix,(Y$4+1),FALSE)*$E1054</f>
        <v>7806.0451222530573</v>
      </c>
      <c r="Z1050" s="5">
        <f>VLOOKUP(CONCATENATE($F1050," ",$G1050),AllocFactorMatrix,(Z$4+1),FALSE)*$E1054</f>
        <v>130.23538950203192</v>
      </c>
      <c r="AA1050" s="5">
        <f t="shared" si="578"/>
        <v>7936.2805117550888</v>
      </c>
      <c r="AB1050" s="5">
        <f>VLOOKUP(CONCATENATE($F1050," ",$G1050),AllocFactorMatrix,(AB$4+1),FALSE)*$E1054</f>
        <v>105.51248745343428</v>
      </c>
      <c r="AC1050" s="5">
        <f>VLOOKUP(CONCATENATE($F1050," ",$G1050),AllocFactorMatrix,(AC$4+1),FALSE)*$E1054</f>
        <v>361.4711232105679</v>
      </c>
      <c r="AD1050" s="5">
        <f>VLOOKUP(CONCATENATE($F1050," ",$G1050),AllocFactorMatrix,(AD$4+1),FALSE)*$E1054</f>
        <v>77.921584830768026</v>
      </c>
    </row>
    <row r="1051" spans="4:30" hidden="1" outlineLevel="1">
      <c r="E1051" s="51"/>
      <c r="F1051" s="52" t="str">
        <f>F1054</f>
        <v>DIST_POLES</v>
      </c>
      <c r="G1051" s="55" t="str">
        <f>$G$12</f>
        <v>DISTSEC</v>
      </c>
      <c r="H1051" s="4">
        <f t="shared" si="576"/>
        <v>230569.01389999999</v>
      </c>
      <c r="I1051" s="5">
        <f>VLOOKUP(CONCATENATE($F1051," ",$G1051),AllocFactorMatrix,(I$4+1),FALSE)*$E1054</f>
        <v>172396.78638788612</v>
      </c>
      <c r="J1051" s="5">
        <f>VLOOKUP(CONCATENATE($F1051," ",$G1051),AllocFactorMatrix,(J$4+1),FALSE)*$E1054</f>
        <v>8311.3040162311499</v>
      </c>
      <c r="K1051" s="5">
        <f>VLOOKUP(CONCATENATE($F1051," ",$G1051),AllocFactorMatrix,(K$4+1),FALSE)*$E1054</f>
        <v>25078.667848428922</v>
      </c>
      <c r="L1051" s="5">
        <f>VLOOKUP(CONCATENATE($F1051," ",$G1051),AllocFactorMatrix,(L$4+1),FALSE)*$E1054</f>
        <v>0</v>
      </c>
      <c r="M1051" s="5">
        <f>VLOOKUP(CONCATENATE($F1051," ",$G1051),AllocFactorMatrix,(M$4+1),FALSE)*$E1054</f>
        <v>0</v>
      </c>
      <c r="N1051" s="5">
        <f t="shared" si="577"/>
        <v>25078.667848428922</v>
      </c>
      <c r="O1051" s="5">
        <f>VLOOKUP(CONCATENATE($F1051," ",$G1051),AllocFactorMatrix,(O$4+1),FALSE)*$E1054</f>
        <v>15980.224765163821</v>
      </c>
      <c r="P1051" s="5">
        <f>VLOOKUP(CONCATENATE($F1051," ",$G1051),AllocFactorMatrix,(P$4+1),FALSE)*$E1054</f>
        <v>0</v>
      </c>
      <c r="Q1051" s="5">
        <f>VLOOKUP(CONCATENATE($F1051," ",$G1051),AllocFactorMatrix,(Q$4+1),FALSE)*$E1054</f>
        <v>0</v>
      </c>
      <c r="R1051" s="54">
        <f>VLOOKUP(CONCATENATE($F1051," ",$G1051),AllocFactorMatrix,(R$4+1),FALSE)*$E1054</f>
        <v>0</v>
      </c>
      <c r="S1051" s="5">
        <f t="shared" si="579"/>
        <v>15980.224765163821</v>
      </c>
      <c r="T1051" s="5">
        <f>VLOOKUP(CONCATENATE($F1051," ",$G1051),AllocFactorMatrix,(T$4+1),FALSE)*$E1054</f>
        <v>432.07175327326763</v>
      </c>
      <c r="U1051" s="5">
        <f>VLOOKUP(CONCATENATE($F1051," ",$G1051),AllocFactorMatrix,(U$4+1),FALSE)*$E1054</f>
        <v>0</v>
      </c>
      <c r="V1051" s="5">
        <f>VLOOKUP(CONCATENATE($F1051," ",$G1051),AllocFactorMatrix,(V$4+1),FALSE)*$E1054</f>
        <v>0</v>
      </c>
      <c r="W1051" s="5">
        <f>VLOOKUP(CONCATENATE($F1051," ",$G1051),AllocFactorMatrix,(W$4+1),FALSE)*$E1054</f>
        <v>0</v>
      </c>
      <c r="X1051" s="5">
        <f t="shared" si="580"/>
        <v>432.07175327326763</v>
      </c>
      <c r="Y1051" s="5">
        <f>VLOOKUP(CONCATENATE($F1051," ",$G1051),AllocFactorMatrix,(Y$4+1),FALSE)*$E1054</f>
        <v>5894.2115075387355</v>
      </c>
      <c r="Z1051" s="5">
        <f>VLOOKUP(CONCATENATE($F1051," ",$G1051),AllocFactorMatrix,(Z$4+1),FALSE)*$E1054</f>
        <v>0</v>
      </c>
      <c r="AA1051" s="5">
        <f t="shared" si="578"/>
        <v>5894.2115075387355</v>
      </c>
      <c r="AB1051" s="5">
        <f>VLOOKUP(CONCATENATE($F1051," ",$G1051),AllocFactorMatrix,(AB$4+1),FALSE)*$E1054</f>
        <v>61.164422423438971</v>
      </c>
      <c r="AC1051" s="5">
        <f>VLOOKUP(CONCATENATE($F1051," ",$G1051),AllocFactorMatrix,(AC$4+1),FALSE)*$E1054</f>
        <v>2076.7673890543047</v>
      </c>
      <c r="AD1051" s="5">
        <f>VLOOKUP(CONCATENATE($F1051," ",$G1051),AllocFactorMatrix,(AD$4+1),FALSE)*$E1054</f>
        <v>337.81581000022442</v>
      </c>
    </row>
    <row r="1052" spans="4:30" hidden="1" outlineLevel="1">
      <c r="E1052" s="51"/>
      <c r="F1052" s="52" t="str">
        <f>F1054</f>
        <v>DIST_POLES</v>
      </c>
      <c r="G1052" s="55" t="str">
        <f>$G$13</f>
        <v>ENERGY</v>
      </c>
      <c r="H1052" s="4">
        <f t="shared" si="576"/>
        <v>0</v>
      </c>
      <c r="I1052" s="5">
        <f>VLOOKUP(CONCATENATE($F1052," ",$G1052),AllocFactorMatrix,(I$4+1),FALSE)*$E1054</f>
        <v>0</v>
      </c>
      <c r="J1052" s="5">
        <f>VLOOKUP(CONCATENATE($F1052," ",$G1052),AllocFactorMatrix,(J$4+1),FALSE)*$E1054</f>
        <v>0</v>
      </c>
      <c r="K1052" s="5">
        <f>VLOOKUP(CONCATENATE($F1052," ",$G1052),AllocFactorMatrix,(K$4+1),FALSE)*$E1054</f>
        <v>0</v>
      </c>
      <c r="L1052" s="5">
        <f>VLOOKUP(CONCATENATE($F1052," ",$G1052),AllocFactorMatrix,(L$4+1),FALSE)*$E1054</f>
        <v>0</v>
      </c>
      <c r="M1052" s="5">
        <f>VLOOKUP(CONCATENATE($F1052," ",$G1052),AllocFactorMatrix,(M$4+1),FALSE)*$E1054</f>
        <v>0</v>
      </c>
      <c r="N1052" s="5">
        <f t="shared" si="577"/>
        <v>0</v>
      </c>
      <c r="O1052" s="5">
        <f>VLOOKUP(CONCATENATE($F1052," ",$G1052),AllocFactorMatrix,(O$4+1),FALSE)*$E1054</f>
        <v>0</v>
      </c>
      <c r="P1052" s="5">
        <f>VLOOKUP(CONCATENATE($F1052," ",$G1052),AllocFactorMatrix,(P$4+1),FALSE)*$E1054</f>
        <v>0</v>
      </c>
      <c r="Q1052" s="5">
        <f>VLOOKUP(CONCATENATE($F1052," ",$G1052),AllocFactorMatrix,(Q$4+1),FALSE)*$E1054</f>
        <v>0</v>
      </c>
      <c r="R1052" s="54">
        <f>VLOOKUP(CONCATENATE($F1052," ",$G1052),AllocFactorMatrix,(R$4+1),FALSE)*$E1054</f>
        <v>0</v>
      </c>
      <c r="S1052" s="5">
        <f t="shared" si="579"/>
        <v>0</v>
      </c>
      <c r="T1052" s="5">
        <f>VLOOKUP(CONCATENATE($F1052," ",$G1052),AllocFactorMatrix,(T$4+1),FALSE)*$E1054</f>
        <v>0</v>
      </c>
      <c r="U1052" s="5">
        <f>VLOOKUP(CONCATENATE($F1052," ",$G1052),AllocFactorMatrix,(U$4+1),FALSE)*$E1054</f>
        <v>0</v>
      </c>
      <c r="V1052" s="5">
        <f>VLOOKUP(CONCATENATE($F1052," ",$G1052),AllocFactorMatrix,(V$4+1),FALSE)*$E1054</f>
        <v>0</v>
      </c>
      <c r="W1052" s="5">
        <f>VLOOKUP(CONCATENATE($F1052," ",$G1052),AllocFactorMatrix,(W$4+1),FALSE)*$E1054</f>
        <v>0</v>
      </c>
      <c r="X1052" s="5">
        <f t="shared" si="580"/>
        <v>0</v>
      </c>
      <c r="Y1052" s="5">
        <f>VLOOKUP(CONCATENATE($F1052," ",$G1052),AllocFactorMatrix,(Y$4+1),FALSE)*$E1054</f>
        <v>0</v>
      </c>
      <c r="Z1052" s="5">
        <f>VLOOKUP(CONCATENATE($F1052," ",$G1052),AllocFactorMatrix,(Z$4+1),FALSE)*$E1054</f>
        <v>0</v>
      </c>
      <c r="AA1052" s="5">
        <f t="shared" si="578"/>
        <v>0</v>
      </c>
      <c r="AB1052" s="5">
        <f>VLOOKUP(CONCATENATE($F1052," ",$G1052),AllocFactorMatrix,(AB$4+1),FALSE)*$E1054</f>
        <v>0</v>
      </c>
      <c r="AC1052" s="5">
        <f>VLOOKUP(CONCATENATE($F1052," ",$G1052),AllocFactorMatrix,(AC$4+1),FALSE)*$E1054</f>
        <v>0</v>
      </c>
      <c r="AD1052" s="5">
        <f>VLOOKUP(CONCATENATE($F1052," ",$G1052),AllocFactorMatrix,(AD$4+1),FALSE)*$E1054</f>
        <v>0</v>
      </c>
    </row>
    <row r="1053" spans="4:30" hidden="1" outlineLevel="1">
      <c r="E1053" s="51"/>
      <c r="F1053" s="52" t="str">
        <f>F1054</f>
        <v>DIST_POLES</v>
      </c>
      <c r="G1053" s="55" t="str">
        <f>$G$14</f>
        <v>CUSTOMER</v>
      </c>
      <c r="H1053" s="4">
        <f t="shared" si="576"/>
        <v>0</v>
      </c>
      <c r="I1053" s="5">
        <f>VLOOKUP(CONCATENATE($F1053," ",$G1053),AllocFactorMatrix,(I$4+1),FALSE)*$E1054</f>
        <v>0</v>
      </c>
      <c r="J1053" s="5">
        <f>VLOOKUP(CONCATENATE($F1053," ",$G1053),AllocFactorMatrix,(J$4+1),FALSE)*$E1054</f>
        <v>0</v>
      </c>
      <c r="K1053" s="5">
        <f>VLOOKUP(CONCATENATE($F1053," ",$G1053),AllocFactorMatrix,(K$4+1),FALSE)*$E1054</f>
        <v>0</v>
      </c>
      <c r="L1053" s="5">
        <f>VLOOKUP(CONCATENATE($F1053," ",$G1053),AllocFactorMatrix,(L$4+1),FALSE)*$E1054</f>
        <v>0</v>
      </c>
      <c r="M1053" s="5">
        <f>VLOOKUP(CONCATENATE($F1053," ",$G1053),AllocFactorMatrix,(M$4+1),FALSE)*$E1054</f>
        <v>0</v>
      </c>
      <c r="N1053" s="5">
        <f t="shared" si="577"/>
        <v>0</v>
      </c>
      <c r="O1053" s="5">
        <f>VLOOKUP(CONCATENATE($F1053," ",$G1053),AllocFactorMatrix,(O$4+1),FALSE)*$E1054</f>
        <v>0</v>
      </c>
      <c r="P1053" s="5">
        <f>VLOOKUP(CONCATENATE($F1053," ",$G1053),AllocFactorMatrix,(P$4+1),FALSE)*$E1054</f>
        <v>0</v>
      </c>
      <c r="Q1053" s="5">
        <f>VLOOKUP(CONCATENATE($F1053," ",$G1053),AllocFactorMatrix,(Q$4+1),FALSE)*$E1054</f>
        <v>0</v>
      </c>
      <c r="R1053" s="54">
        <f>VLOOKUP(CONCATENATE($F1053," ",$G1053),AllocFactorMatrix,(R$4+1),FALSE)*$E1054</f>
        <v>0</v>
      </c>
      <c r="S1053" s="5">
        <f t="shared" si="579"/>
        <v>0</v>
      </c>
      <c r="T1053" s="5">
        <f>VLOOKUP(CONCATENATE($F1053," ",$G1053),AllocFactorMatrix,(T$4+1),FALSE)*$E1054</f>
        <v>0</v>
      </c>
      <c r="U1053" s="5">
        <f>VLOOKUP(CONCATENATE($F1053," ",$G1053),AllocFactorMatrix,(U$4+1),FALSE)*$E1054</f>
        <v>0</v>
      </c>
      <c r="V1053" s="5">
        <f>VLOOKUP(CONCATENATE($F1053," ",$G1053),AllocFactorMatrix,(V$4+1),FALSE)*$E1054</f>
        <v>0</v>
      </c>
      <c r="W1053" s="5">
        <f>VLOOKUP(CONCATENATE($F1053," ",$G1053),AllocFactorMatrix,(W$4+1),FALSE)*$E1054</f>
        <v>0</v>
      </c>
      <c r="X1053" s="5">
        <f t="shared" si="580"/>
        <v>0</v>
      </c>
      <c r="Y1053" s="5">
        <f>VLOOKUP(CONCATENATE($F1053," ",$G1053),AllocFactorMatrix,(Y$4+1),FALSE)*$E1054</f>
        <v>0</v>
      </c>
      <c r="Z1053" s="5">
        <f>VLOOKUP(CONCATENATE($F1053," ",$G1053),AllocFactorMatrix,(Z$4+1),FALSE)*$E1054</f>
        <v>0</v>
      </c>
      <c r="AA1053" s="5">
        <f t="shared" si="578"/>
        <v>0</v>
      </c>
      <c r="AB1053" s="5">
        <f>VLOOKUP(CONCATENATE($F1053," ",$G1053),AllocFactorMatrix,(AB$4+1),FALSE)*$E1054</f>
        <v>0</v>
      </c>
      <c r="AC1053" s="5">
        <f>VLOOKUP(CONCATENATE($F1053," ",$G1053),AllocFactorMatrix,(AC$4+1),FALSE)*$E1054</f>
        <v>0</v>
      </c>
      <c r="AD1053" s="5">
        <f>VLOOKUP(CONCATENATE($F1053," ",$G1053),AllocFactorMatrix,(AD$4+1),FALSE)*$E1054</f>
        <v>0</v>
      </c>
    </row>
    <row r="1054" spans="4:30" collapsed="1">
      <c r="D1054" s="95" t="s">
        <v>666</v>
      </c>
      <c r="E1054" s="61">
        <v>532369</v>
      </c>
      <c r="F1054" s="10" t="s">
        <v>60</v>
      </c>
      <c r="G1054" s="55" t="str">
        <f>$G$15</f>
        <v>TOTAL</v>
      </c>
      <c r="H1054" s="4">
        <f t="shared" si="576"/>
        <v>532369</v>
      </c>
      <c r="I1054" s="5">
        <f>VLOOKUP(CONCATENATE($F1054," ",$G1054),AllocFactorMatrix,(I$4+1),FALSE)*$E1054</f>
        <v>374102.58902708406</v>
      </c>
      <c r="J1054" s="5">
        <f>VLOOKUP(CONCATENATE($F1054," ",$G1054),AllocFactorMatrix,(J$4+1),FALSE)*$E1054</f>
        <v>17819.188992194424</v>
      </c>
      <c r="K1054" s="5">
        <f>VLOOKUP(CONCATENATE($F1054," ",$G1054),AllocFactorMatrix,(K$4+1),FALSE)*$E1054</f>
        <v>59602.381727012238</v>
      </c>
      <c r="L1054" s="5">
        <f>VLOOKUP(CONCATENATE($F1054," ",$G1054),AllocFactorMatrix,(L$4+1),FALSE)*$E1054</f>
        <v>1066.9624006992956</v>
      </c>
      <c r="M1054" s="5">
        <f>VLOOKUP(CONCATENATE($F1054," ",$G1054),AllocFactorMatrix,(M$4+1),FALSE)*$E1054</f>
        <v>0</v>
      </c>
      <c r="N1054" s="5">
        <f t="shared" si="577"/>
        <v>60669.344127711534</v>
      </c>
      <c r="O1054" s="5">
        <f>VLOOKUP(CONCATENATE($F1054," ",$G1054),AllocFactorMatrix,(O$4+1),FALSE)*$E1054</f>
        <v>41866.975944869882</v>
      </c>
      <c r="P1054" s="5">
        <f>VLOOKUP(CONCATENATE($F1054," ",$G1054),AllocFactorMatrix,(P$4+1),FALSE)*$E1054</f>
        <v>4821.4091492437365</v>
      </c>
      <c r="Q1054" s="5">
        <f>VLOOKUP(CONCATENATE($F1054," ",$G1054),AllocFactorMatrix,(Q$4+1),FALSE)*$E1054</f>
        <v>0</v>
      </c>
      <c r="R1054" s="54">
        <f>VLOOKUP(CONCATENATE($F1054," ",$G1054),AllocFactorMatrix,(R$4+1),FALSE)*$E1054</f>
        <v>0</v>
      </c>
      <c r="S1054" s="5">
        <f t="shared" si="579"/>
        <v>46688.385094113619</v>
      </c>
      <c r="T1054" s="5">
        <f>VLOOKUP(CONCATENATE($F1054," ",$G1054),AllocFactorMatrix,(T$4+1),FALSE)*$E1054</f>
        <v>1354.9184800377034</v>
      </c>
      <c r="U1054" s="5">
        <f>VLOOKUP(CONCATENATE($F1054," ",$G1054),AllocFactorMatrix,(U$4+1),FALSE)*$E1054</f>
        <v>14883.429442592076</v>
      </c>
      <c r="V1054" s="5">
        <f>VLOOKUP(CONCATENATE($F1054," ",$G1054),AllocFactorMatrix,(V$4+1),FALSE)*$E1054</f>
        <v>0</v>
      </c>
      <c r="W1054" s="5">
        <f>VLOOKUP(CONCATENATE($F1054," ",$G1054),AllocFactorMatrix,(W$4+1),FALSE)*$E1054</f>
        <v>0</v>
      </c>
      <c r="X1054" s="5">
        <f t="shared" si="580"/>
        <v>16238.347922629779</v>
      </c>
      <c r="Y1054" s="5">
        <f>VLOOKUP(CONCATENATE($F1054," ",$G1054),AllocFactorMatrix,(Y$4+1),FALSE)*$E1054</f>
        <v>13700.256629791793</v>
      </c>
      <c r="Z1054" s="5">
        <f>VLOOKUP(CONCATENATE($F1054," ",$G1054),AllocFactorMatrix,(Z$4+1),FALSE)*$E1054</f>
        <v>130.23538950203192</v>
      </c>
      <c r="AA1054" s="5">
        <f t="shared" si="578"/>
        <v>13830.492019293824</v>
      </c>
      <c r="AB1054" s="5">
        <f>VLOOKUP(CONCATENATE($F1054," ",$G1054),AllocFactorMatrix,(AB$4+1),FALSE)*$E1054</f>
        <v>166.67690987687325</v>
      </c>
      <c r="AC1054" s="5">
        <f>VLOOKUP(CONCATENATE($F1054," ",$G1054),AllocFactorMatrix,(AC$4+1),FALSE)*$E1054</f>
        <v>2438.2385122648725</v>
      </c>
      <c r="AD1054" s="5">
        <f>VLOOKUP(CONCATENATE($F1054," ",$G1054),AllocFactorMatrix,(AD$4+1),FALSE)*$E1054</f>
        <v>415.73739483099246</v>
      </c>
    </row>
    <row r="1055" spans="4:30" hidden="1" outlineLevel="1">
      <c r="F1055" s="11"/>
      <c r="G1055" s="55" t="str">
        <f>$G$8</f>
        <v>PRODUCTION</v>
      </c>
      <c r="H1055" s="58">
        <f t="shared" ref="H1055:AD1055" si="581">+H1047+H1031+H1039</f>
        <v>-15860672.999999998</v>
      </c>
      <c r="I1055" s="58">
        <f t="shared" si="581"/>
        <v>-7812697.7369990144</v>
      </c>
      <c r="J1055" s="58">
        <f t="shared" si="581"/>
        <v>-386209.56565876096</v>
      </c>
      <c r="K1055" s="58">
        <f t="shared" si="581"/>
        <v>-1414663.5050345534</v>
      </c>
      <c r="L1055" s="58">
        <f t="shared" si="581"/>
        <v>-44528.584520378383</v>
      </c>
      <c r="M1055" s="58">
        <f t="shared" si="581"/>
        <v>-4175.7481723137989</v>
      </c>
      <c r="N1055" s="58">
        <f t="shared" si="581"/>
        <v>-1463367.8377272454</v>
      </c>
      <c r="O1055" s="58">
        <f t="shared" si="581"/>
        <v>-1075364.3299604822</v>
      </c>
      <c r="P1055" s="58">
        <f t="shared" si="581"/>
        <v>-200371.70428027923</v>
      </c>
      <c r="Q1055" s="58">
        <f t="shared" si="581"/>
        <v>-90544.24224302829</v>
      </c>
      <c r="R1055" s="58">
        <f t="shared" si="581"/>
        <v>-4071.6733625023644</v>
      </c>
      <c r="S1055" s="58">
        <f t="shared" si="581"/>
        <v>-1370351.9498462924</v>
      </c>
      <c r="T1055" s="58">
        <f t="shared" si="581"/>
        <v>-37565.230417868239</v>
      </c>
      <c r="U1055" s="58">
        <f t="shared" si="581"/>
        <v>-614748.59535522456</v>
      </c>
      <c r="V1055" s="58">
        <f t="shared" si="581"/>
        <v>-3248963.5999314254</v>
      </c>
      <c r="W1055" s="58">
        <f t="shared" si="581"/>
        <v>-586708.97696741787</v>
      </c>
      <c r="X1055" s="58">
        <f t="shared" si="581"/>
        <v>-4487986.402671936</v>
      </c>
      <c r="Y1055" s="58">
        <f t="shared" si="581"/>
        <v>-330242.67934218643</v>
      </c>
      <c r="Z1055" s="58">
        <f t="shared" si="581"/>
        <v>-5531.4386451586597</v>
      </c>
      <c r="AA1055" s="58">
        <f t="shared" si="581"/>
        <v>-335774.11798734509</v>
      </c>
      <c r="AB1055" s="58">
        <f t="shared" si="581"/>
        <v>-4285.3891094017999</v>
      </c>
      <c r="AC1055" s="58">
        <f t="shared" si="581"/>
        <v>0</v>
      </c>
      <c r="AD1055" s="58">
        <f t="shared" si="581"/>
        <v>0</v>
      </c>
    </row>
    <row r="1056" spans="4:30" hidden="1" outlineLevel="1">
      <c r="F1056" s="11"/>
      <c r="G1056" s="55" t="str">
        <f>$G$9</f>
        <v>BULKTRAN</v>
      </c>
      <c r="H1056" s="58">
        <f t="shared" ref="H1056:AD1056" si="582">+H1048+H1032+H1040</f>
        <v>0</v>
      </c>
      <c r="I1056" s="58">
        <f t="shared" si="582"/>
        <v>0</v>
      </c>
      <c r="J1056" s="58">
        <f t="shared" si="582"/>
        <v>0</v>
      </c>
      <c r="K1056" s="58">
        <f t="shared" si="582"/>
        <v>0</v>
      </c>
      <c r="L1056" s="58">
        <f t="shared" si="582"/>
        <v>0</v>
      </c>
      <c r="M1056" s="58">
        <f t="shared" si="582"/>
        <v>0</v>
      </c>
      <c r="N1056" s="58">
        <f t="shared" si="582"/>
        <v>0</v>
      </c>
      <c r="O1056" s="58">
        <f t="shared" si="582"/>
        <v>0</v>
      </c>
      <c r="P1056" s="58">
        <f t="shared" si="582"/>
        <v>0</v>
      </c>
      <c r="Q1056" s="58">
        <f t="shared" si="582"/>
        <v>0</v>
      </c>
      <c r="R1056" s="58">
        <f t="shared" si="582"/>
        <v>0</v>
      </c>
      <c r="S1056" s="58">
        <f t="shared" si="582"/>
        <v>0</v>
      </c>
      <c r="T1056" s="58">
        <f t="shared" si="582"/>
        <v>0</v>
      </c>
      <c r="U1056" s="58">
        <f t="shared" si="582"/>
        <v>0</v>
      </c>
      <c r="V1056" s="58">
        <f t="shared" si="582"/>
        <v>0</v>
      </c>
      <c r="W1056" s="58">
        <f t="shared" si="582"/>
        <v>0</v>
      </c>
      <c r="X1056" s="58">
        <f t="shared" si="582"/>
        <v>0</v>
      </c>
      <c r="Y1056" s="58">
        <f t="shared" si="582"/>
        <v>0</v>
      </c>
      <c r="Z1056" s="58">
        <f t="shared" si="582"/>
        <v>0</v>
      </c>
      <c r="AA1056" s="58">
        <f t="shared" si="582"/>
        <v>0</v>
      </c>
      <c r="AB1056" s="58">
        <f t="shared" si="582"/>
        <v>0</v>
      </c>
      <c r="AC1056" s="58">
        <f t="shared" si="582"/>
        <v>0</v>
      </c>
      <c r="AD1056" s="58">
        <f t="shared" si="582"/>
        <v>0</v>
      </c>
    </row>
    <row r="1057" spans="2:30" hidden="1" outlineLevel="1">
      <c r="F1057" s="11"/>
      <c r="G1057" s="55" t="str">
        <f>$G$10</f>
        <v>SUBTRAN</v>
      </c>
      <c r="H1057" s="58">
        <f t="shared" ref="H1057:AD1057" si="583">+H1049+H1033+H1041</f>
        <v>0</v>
      </c>
      <c r="I1057" s="58">
        <f t="shared" si="583"/>
        <v>0</v>
      </c>
      <c r="J1057" s="58">
        <f t="shared" si="583"/>
        <v>0</v>
      </c>
      <c r="K1057" s="58">
        <f t="shared" si="583"/>
        <v>0</v>
      </c>
      <c r="L1057" s="58">
        <f t="shared" si="583"/>
        <v>0</v>
      </c>
      <c r="M1057" s="58">
        <f t="shared" si="583"/>
        <v>0</v>
      </c>
      <c r="N1057" s="58">
        <f t="shared" si="583"/>
        <v>0</v>
      </c>
      <c r="O1057" s="58">
        <f t="shared" si="583"/>
        <v>0</v>
      </c>
      <c r="P1057" s="58">
        <f t="shared" si="583"/>
        <v>0</v>
      </c>
      <c r="Q1057" s="58">
        <f t="shared" si="583"/>
        <v>0</v>
      </c>
      <c r="R1057" s="58">
        <f t="shared" si="583"/>
        <v>0</v>
      </c>
      <c r="S1057" s="58">
        <f t="shared" si="583"/>
        <v>0</v>
      </c>
      <c r="T1057" s="58">
        <f t="shared" si="583"/>
        <v>0</v>
      </c>
      <c r="U1057" s="58">
        <f t="shared" si="583"/>
        <v>0</v>
      </c>
      <c r="V1057" s="58">
        <f t="shared" si="583"/>
        <v>0</v>
      </c>
      <c r="W1057" s="58">
        <f t="shared" si="583"/>
        <v>0</v>
      </c>
      <c r="X1057" s="58">
        <f t="shared" si="583"/>
        <v>0</v>
      </c>
      <c r="Y1057" s="58">
        <f t="shared" si="583"/>
        <v>0</v>
      </c>
      <c r="Z1057" s="58">
        <f t="shared" si="583"/>
        <v>0</v>
      </c>
      <c r="AA1057" s="58">
        <f t="shared" si="583"/>
        <v>0</v>
      </c>
      <c r="AB1057" s="58">
        <f t="shared" si="583"/>
        <v>0</v>
      </c>
      <c r="AC1057" s="58">
        <f t="shared" si="583"/>
        <v>0</v>
      </c>
      <c r="AD1057" s="58">
        <f t="shared" si="583"/>
        <v>0</v>
      </c>
    </row>
    <row r="1058" spans="2:30" hidden="1" outlineLevel="1">
      <c r="F1058" s="11"/>
      <c r="G1058" s="55" t="str">
        <f>$G$11</f>
        <v>DISTPRI</v>
      </c>
      <c r="H1058" s="58">
        <f t="shared" ref="H1058:AD1058" si="584">+H1050+H1034+H1042</f>
        <v>301799.98609999998</v>
      </c>
      <c r="I1058" s="58">
        <f t="shared" si="584"/>
        <v>201705.80263919791</v>
      </c>
      <c r="J1058" s="58">
        <f t="shared" si="584"/>
        <v>9507.884975963274</v>
      </c>
      <c r="K1058" s="58">
        <f t="shared" si="584"/>
        <v>34523.713878583316</v>
      </c>
      <c r="L1058" s="58">
        <f t="shared" si="584"/>
        <v>1066.9624006992956</v>
      </c>
      <c r="M1058" s="58">
        <f t="shared" si="584"/>
        <v>0</v>
      </c>
      <c r="N1058" s="58">
        <f t="shared" si="584"/>
        <v>35590.676279282612</v>
      </c>
      <c r="O1058" s="58">
        <f t="shared" si="584"/>
        <v>25886.751179706065</v>
      </c>
      <c r="P1058" s="58">
        <f t="shared" si="584"/>
        <v>4821.4091492437365</v>
      </c>
      <c r="Q1058" s="58">
        <f t="shared" si="584"/>
        <v>0</v>
      </c>
      <c r="R1058" s="58">
        <f t="shared" si="584"/>
        <v>0</v>
      </c>
      <c r="S1058" s="58">
        <f t="shared" si="584"/>
        <v>30708.160328949802</v>
      </c>
      <c r="T1058" s="58">
        <f t="shared" si="584"/>
        <v>922.84672676443563</v>
      </c>
      <c r="U1058" s="58">
        <f t="shared" si="584"/>
        <v>14883.429442592076</v>
      </c>
      <c r="V1058" s="58">
        <f t="shared" si="584"/>
        <v>0</v>
      </c>
      <c r="W1058" s="58">
        <f t="shared" si="584"/>
        <v>0</v>
      </c>
      <c r="X1058" s="58">
        <f t="shared" si="584"/>
        <v>15806.276169356512</v>
      </c>
      <c r="Y1058" s="58">
        <f t="shared" si="584"/>
        <v>7806.0451222530573</v>
      </c>
      <c r="Z1058" s="58">
        <f t="shared" si="584"/>
        <v>130.23538950203192</v>
      </c>
      <c r="AA1058" s="58">
        <f t="shared" si="584"/>
        <v>7936.2805117550888</v>
      </c>
      <c r="AB1058" s="58">
        <f t="shared" si="584"/>
        <v>105.51248745343428</v>
      </c>
      <c r="AC1058" s="58">
        <f t="shared" si="584"/>
        <v>361.4711232105679</v>
      </c>
      <c r="AD1058" s="58">
        <f t="shared" si="584"/>
        <v>77.921584830768026</v>
      </c>
    </row>
    <row r="1059" spans="2:30" hidden="1" outlineLevel="1">
      <c r="F1059" s="11"/>
      <c r="G1059" s="55" t="str">
        <f>$G$12</f>
        <v>DISTSEC</v>
      </c>
      <c r="H1059" s="58">
        <f t="shared" ref="H1059:AD1059" si="585">+H1051+H1035+H1043</f>
        <v>230569.01389999999</v>
      </c>
      <c r="I1059" s="58">
        <f t="shared" si="585"/>
        <v>172396.78638788612</v>
      </c>
      <c r="J1059" s="58">
        <f t="shared" si="585"/>
        <v>8311.3040162311499</v>
      </c>
      <c r="K1059" s="58">
        <f t="shared" si="585"/>
        <v>25078.667848428922</v>
      </c>
      <c r="L1059" s="58">
        <f t="shared" si="585"/>
        <v>0</v>
      </c>
      <c r="M1059" s="58">
        <f t="shared" si="585"/>
        <v>0</v>
      </c>
      <c r="N1059" s="58">
        <f t="shared" si="585"/>
        <v>25078.667848428922</v>
      </c>
      <c r="O1059" s="58">
        <f t="shared" si="585"/>
        <v>15980.224765163821</v>
      </c>
      <c r="P1059" s="58">
        <f t="shared" si="585"/>
        <v>0</v>
      </c>
      <c r="Q1059" s="58">
        <f t="shared" si="585"/>
        <v>0</v>
      </c>
      <c r="R1059" s="58">
        <f t="shared" si="585"/>
        <v>0</v>
      </c>
      <c r="S1059" s="58">
        <f t="shared" si="585"/>
        <v>15980.224765163821</v>
      </c>
      <c r="T1059" s="58">
        <f t="shared" si="585"/>
        <v>432.07175327326763</v>
      </c>
      <c r="U1059" s="58">
        <f t="shared" si="585"/>
        <v>0</v>
      </c>
      <c r="V1059" s="58">
        <f t="shared" si="585"/>
        <v>0</v>
      </c>
      <c r="W1059" s="58">
        <f t="shared" si="585"/>
        <v>0</v>
      </c>
      <c r="X1059" s="58">
        <f t="shared" si="585"/>
        <v>432.07175327326763</v>
      </c>
      <c r="Y1059" s="58">
        <f t="shared" si="585"/>
        <v>5894.2115075387355</v>
      </c>
      <c r="Z1059" s="58">
        <f t="shared" si="585"/>
        <v>0</v>
      </c>
      <c r="AA1059" s="58">
        <f t="shared" si="585"/>
        <v>5894.2115075387355</v>
      </c>
      <c r="AB1059" s="58">
        <f t="shared" si="585"/>
        <v>61.164422423438971</v>
      </c>
      <c r="AC1059" s="58">
        <f t="shared" si="585"/>
        <v>2076.7673890543047</v>
      </c>
      <c r="AD1059" s="58">
        <f t="shared" si="585"/>
        <v>337.81581000022442</v>
      </c>
    </row>
    <row r="1060" spans="2:30" hidden="1" outlineLevel="1">
      <c r="F1060" s="11"/>
      <c r="G1060" s="55" t="str">
        <f>$G$13</f>
        <v>ENERGY</v>
      </c>
      <c r="H1060" s="58">
        <f t="shared" ref="H1060:AD1060" si="586">+H1052+H1036+H1044</f>
        <v>0</v>
      </c>
      <c r="I1060" s="58">
        <f t="shared" si="586"/>
        <v>0</v>
      </c>
      <c r="J1060" s="58">
        <f t="shared" si="586"/>
        <v>0</v>
      </c>
      <c r="K1060" s="58">
        <f t="shared" si="586"/>
        <v>0</v>
      </c>
      <c r="L1060" s="58">
        <f t="shared" si="586"/>
        <v>0</v>
      </c>
      <c r="M1060" s="58">
        <f t="shared" si="586"/>
        <v>0</v>
      </c>
      <c r="N1060" s="58">
        <f t="shared" si="586"/>
        <v>0</v>
      </c>
      <c r="O1060" s="58">
        <f t="shared" si="586"/>
        <v>0</v>
      </c>
      <c r="P1060" s="58">
        <f t="shared" si="586"/>
        <v>0</v>
      </c>
      <c r="Q1060" s="58">
        <f t="shared" si="586"/>
        <v>0</v>
      </c>
      <c r="R1060" s="58">
        <f t="shared" si="586"/>
        <v>0</v>
      </c>
      <c r="S1060" s="58">
        <f t="shared" si="586"/>
        <v>0</v>
      </c>
      <c r="T1060" s="58">
        <f t="shared" si="586"/>
        <v>0</v>
      </c>
      <c r="U1060" s="58">
        <f t="shared" si="586"/>
        <v>0</v>
      </c>
      <c r="V1060" s="58">
        <f t="shared" si="586"/>
        <v>0</v>
      </c>
      <c r="W1060" s="58">
        <f t="shared" si="586"/>
        <v>0</v>
      </c>
      <c r="X1060" s="58">
        <f t="shared" si="586"/>
        <v>0</v>
      </c>
      <c r="Y1060" s="58">
        <f t="shared" si="586"/>
        <v>0</v>
      </c>
      <c r="Z1060" s="58">
        <f t="shared" si="586"/>
        <v>0</v>
      </c>
      <c r="AA1060" s="58">
        <f t="shared" si="586"/>
        <v>0</v>
      </c>
      <c r="AB1060" s="58">
        <f t="shared" si="586"/>
        <v>0</v>
      </c>
      <c r="AC1060" s="58">
        <f t="shared" si="586"/>
        <v>0</v>
      </c>
      <c r="AD1060" s="58">
        <f t="shared" si="586"/>
        <v>0</v>
      </c>
    </row>
    <row r="1061" spans="2:30" hidden="1" outlineLevel="1">
      <c r="F1061" s="11"/>
      <c r="G1061" s="55" t="str">
        <f>$G$14</f>
        <v>CUSTOMER</v>
      </c>
      <c r="H1061" s="58">
        <f t="shared" ref="H1061:AD1061" si="587">+H1053+H1037+H1045</f>
        <v>0</v>
      </c>
      <c r="I1061" s="58">
        <f t="shared" si="587"/>
        <v>0</v>
      </c>
      <c r="J1061" s="58">
        <f t="shared" si="587"/>
        <v>0</v>
      </c>
      <c r="K1061" s="58">
        <f t="shared" si="587"/>
        <v>0</v>
      </c>
      <c r="L1061" s="58">
        <f t="shared" si="587"/>
        <v>0</v>
      </c>
      <c r="M1061" s="58">
        <f t="shared" si="587"/>
        <v>0</v>
      </c>
      <c r="N1061" s="58">
        <f t="shared" si="587"/>
        <v>0</v>
      </c>
      <c r="O1061" s="58">
        <f t="shared" si="587"/>
        <v>0</v>
      </c>
      <c r="P1061" s="58">
        <f t="shared" si="587"/>
        <v>0</v>
      </c>
      <c r="Q1061" s="58">
        <f t="shared" si="587"/>
        <v>0</v>
      </c>
      <c r="R1061" s="58">
        <f t="shared" si="587"/>
        <v>0</v>
      </c>
      <c r="S1061" s="58">
        <f t="shared" si="587"/>
        <v>0</v>
      </c>
      <c r="T1061" s="58">
        <f t="shared" si="587"/>
        <v>0</v>
      </c>
      <c r="U1061" s="58">
        <f t="shared" si="587"/>
        <v>0</v>
      </c>
      <c r="V1061" s="58">
        <f t="shared" si="587"/>
        <v>0</v>
      </c>
      <c r="W1061" s="58">
        <f t="shared" si="587"/>
        <v>0</v>
      </c>
      <c r="X1061" s="58">
        <f t="shared" si="587"/>
        <v>0</v>
      </c>
      <c r="Y1061" s="58">
        <f t="shared" si="587"/>
        <v>0</v>
      </c>
      <c r="Z1061" s="58">
        <f t="shared" si="587"/>
        <v>0</v>
      </c>
      <c r="AA1061" s="58">
        <f t="shared" si="587"/>
        <v>0</v>
      </c>
      <c r="AB1061" s="58">
        <f t="shared" si="587"/>
        <v>0</v>
      </c>
      <c r="AC1061" s="58">
        <f t="shared" si="587"/>
        <v>0</v>
      </c>
      <c r="AD1061" s="58">
        <f t="shared" si="587"/>
        <v>0</v>
      </c>
    </row>
    <row r="1062" spans="2:30" collapsed="1">
      <c r="C1062" s="55" t="s">
        <v>330</v>
      </c>
      <c r="E1062" s="11">
        <f>+E1054+E1038+E1046</f>
        <v>-15328304</v>
      </c>
      <c r="F1062" s="11"/>
      <c r="G1062" s="55" t="str">
        <f>$G$15</f>
        <v>TOTAL</v>
      </c>
      <c r="H1062" s="11">
        <f t="shared" ref="H1062:AD1062" si="588">+H1054+H1038+H1046</f>
        <v>-15328303.999999998</v>
      </c>
      <c r="I1062" s="58">
        <f t="shared" si="588"/>
        <v>-7438595.14797193</v>
      </c>
      <c r="J1062" s="58">
        <f t="shared" si="588"/>
        <v>-368390.37666656653</v>
      </c>
      <c r="K1062" s="58">
        <f t="shared" si="588"/>
        <v>-1355061.123307541</v>
      </c>
      <c r="L1062" s="58">
        <f t="shared" si="588"/>
        <v>-43461.622119679087</v>
      </c>
      <c r="M1062" s="58">
        <f t="shared" si="588"/>
        <v>-4175.7481723137989</v>
      </c>
      <c r="N1062" s="58">
        <f t="shared" si="588"/>
        <v>-1402698.4935995336</v>
      </c>
      <c r="O1062" s="58">
        <f t="shared" si="588"/>
        <v>-1033497.3540156124</v>
      </c>
      <c r="P1062" s="58">
        <f t="shared" si="588"/>
        <v>-195550.2951310355</v>
      </c>
      <c r="Q1062" s="58">
        <f t="shared" si="588"/>
        <v>-90544.24224302829</v>
      </c>
      <c r="R1062" s="58">
        <f t="shared" si="588"/>
        <v>-4071.6733625023644</v>
      </c>
      <c r="S1062" s="58">
        <f t="shared" si="588"/>
        <v>-1323663.5647521787</v>
      </c>
      <c r="T1062" s="58">
        <f t="shared" si="588"/>
        <v>-36210.311937830535</v>
      </c>
      <c r="U1062" s="58">
        <f t="shared" si="588"/>
        <v>-599865.16591263248</v>
      </c>
      <c r="V1062" s="58">
        <f t="shared" si="588"/>
        <v>-3248963.5999314254</v>
      </c>
      <c r="W1062" s="58">
        <f t="shared" si="588"/>
        <v>-586708.97696741787</v>
      </c>
      <c r="X1062" s="58">
        <f t="shared" si="588"/>
        <v>-4471748.0547493063</v>
      </c>
      <c r="Y1062" s="58">
        <f t="shared" si="588"/>
        <v>-316542.42271239462</v>
      </c>
      <c r="Z1062" s="58">
        <f t="shared" si="588"/>
        <v>-5401.2032556566282</v>
      </c>
      <c r="AA1062" s="58">
        <f t="shared" si="588"/>
        <v>-321943.62596805126</v>
      </c>
      <c r="AB1062" s="58">
        <f t="shared" si="588"/>
        <v>-4118.7121995249263</v>
      </c>
      <c r="AC1062" s="58">
        <f t="shared" si="588"/>
        <v>2438.2385122648725</v>
      </c>
      <c r="AD1062" s="58">
        <f t="shared" si="588"/>
        <v>415.73739483099246</v>
      </c>
    </row>
    <row r="1063" spans="2:30">
      <c r="G1063" s="7"/>
      <c r="H1063" s="4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</row>
    <row r="1064" spans="2:30" hidden="1" outlineLevel="1">
      <c r="E1064" s="11"/>
      <c r="F1064" s="11"/>
      <c r="G1064" s="55" t="str">
        <f>$G$8</f>
        <v>PRODUCTION</v>
      </c>
      <c r="H1064" s="4">
        <f t="shared" ref="H1064:AD1064" ca="1" si="589">+H1055+H1021</f>
        <v>-43986206.462809615</v>
      </c>
      <c r="I1064" s="4">
        <f t="shared" ca="1" si="589"/>
        <v>-21269406.604432166</v>
      </c>
      <c r="J1064" s="4">
        <f t="shared" ca="1" si="589"/>
        <v>-1027000.6641869618</v>
      </c>
      <c r="K1064" s="4">
        <f t="shared" ca="1" si="589"/>
        <v>-3908474.4873666931</v>
      </c>
      <c r="L1064" s="4">
        <f t="shared" ca="1" si="589"/>
        <v>-126255.44752694509</v>
      </c>
      <c r="M1064" s="4">
        <f t="shared" ca="1" si="589"/>
        <v>-11817.514679457399</v>
      </c>
      <c r="N1064" s="4">
        <f t="shared" ca="1" si="589"/>
        <v>-4046547.4495730959</v>
      </c>
      <c r="O1064" s="4">
        <f t="shared" ca="1" si="589"/>
        <v>-3047716.7457415587</v>
      </c>
      <c r="P1064" s="4">
        <f t="shared" ca="1" si="589"/>
        <v>-538952.52586790547</v>
      </c>
      <c r="Q1064" s="4">
        <f t="shared" ca="1" si="589"/>
        <v>-251835.48788237351</v>
      </c>
      <c r="R1064" s="4">
        <f t="shared" ca="1" si="589"/>
        <v>-11534.66025189143</v>
      </c>
      <c r="S1064" s="4">
        <f t="shared" ca="1" si="589"/>
        <v>-3850039.4197437293</v>
      </c>
      <c r="T1064" s="4">
        <f t="shared" ca="1" si="589"/>
        <v>-106233.61651219252</v>
      </c>
      <c r="U1064" s="4">
        <f t="shared" ca="1" si="589"/>
        <v>-1716731.8015892098</v>
      </c>
      <c r="V1064" s="4">
        <f t="shared" ca="1" si="589"/>
        <v>-9295201.2297674194</v>
      </c>
      <c r="W1064" s="4">
        <f t="shared" ca="1" si="589"/>
        <v>-1692196.6439787971</v>
      </c>
      <c r="X1064" s="4">
        <f t="shared" ca="1" si="589"/>
        <v>-12810363.29184762</v>
      </c>
      <c r="Y1064" s="4">
        <f t="shared" ca="1" si="589"/>
        <v>-954476.1763212526</v>
      </c>
      <c r="Z1064" s="4">
        <f t="shared" ca="1" si="589"/>
        <v>-15987.111109028021</v>
      </c>
      <c r="AA1064" s="4">
        <f t="shared" ca="1" si="589"/>
        <v>-970463.28743028047</v>
      </c>
      <c r="AB1064" s="4">
        <f t="shared" ca="1" si="589"/>
        <v>-12385.745595748191</v>
      </c>
      <c r="AC1064" s="4">
        <f t="shared" ca="1" si="589"/>
        <v>0</v>
      </c>
      <c r="AD1064" s="4">
        <f t="shared" ca="1" si="589"/>
        <v>0</v>
      </c>
    </row>
    <row r="1065" spans="2:30" hidden="1" outlineLevel="1">
      <c r="E1065" s="11"/>
      <c r="F1065" s="11"/>
      <c r="G1065" s="55" t="str">
        <f>$G$9</f>
        <v>BULKTRAN</v>
      </c>
      <c r="H1065" s="4">
        <f t="shared" ref="H1065:AD1065" ca="1" si="590">+H1056+H1022</f>
        <v>48631861.093233943</v>
      </c>
      <c r="I1065" s="4">
        <f t="shared" ca="1" si="590"/>
        <v>23868320.87451176</v>
      </c>
      <c r="J1065" s="4">
        <f t="shared" ca="1" si="590"/>
        <v>1190482.8535309972</v>
      </c>
      <c r="K1065" s="4">
        <f t="shared" ca="1" si="590"/>
        <v>4352632.0404255074</v>
      </c>
      <c r="L1065" s="4">
        <f t="shared" ca="1" si="590"/>
        <v>136995.94337783603</v>
      </c>
      <c r="M1065" s="4">
        <f t="shared" ca="1" si="590"/>
        <v>12914.70411625337</v>
      </c>
      <c r="N1065" s="4">
        <f t="shared" ca="1" si="590"/>
        <v>4502542.6879195962</v>
      </c>
      <c r="O1065" s="4">
        <f t="shared" ca="1" si="590"/>
        <v>3309456.2837781524</v>
      </c>
      <c r="P1065" s="4">
        <f t="shared" ca="1" si="590"/>
        <v>616838.35918496677</v>
      </c>
      <c r="Q1065" s="4">
        <f t="shared" ca="1" si="590"/>
        <v>278522.82396096468</v>
      </c>
      <c r="R1065" s="4">
        <f t="shared" ca="1" si="590"/>
        <v>12525.962110316272</v>
      </c>
      <c r="S1065" s="4">
        <f t="shared" ca="1" si="590"/>
        <v>4217343.4290343998</v>
      </c>
      <c r="T1065" s="4">
        <f t="shared" ca="1" si="590"/>
        <v>115422.98247143171</v>
      </c>
      <c r="U1065" s="4">
        <f t="shared" ca="1" si="590"/>
        <v>1889138.4934717743</v>
      </c>
      <c r="V1065" s="4">
        <f t="shared" ca="1" si="590"/>
        <v>9996243.6651445124</v>
      </c>
      <c r="W1065" s="4">
        <f t="shared" ca="1" si="590"/>
        <v>1805623.2583736451</v>
      </c>
      <c r="X1065" s="4">
        <f t="shared" ca="1" si="590"/>
        <v>13806428.399461364</v>
      </c>
      <c r="Y1065" s="4">
        <f t="shared" ca="1" si="590"/>
        <v>1016525.5072949852</v>
      </c>
      <c r="Z1065" s="4">
        <f t="shared" ca="1" si="590"/>
        <v>17026.413684752068</v>
      </c>
      <c r="AA1065" s="4">
        <f t="shared" ca="1" si="590"/>
        <v>1033551.9209797373</v>
      </c>
      <c r="AB1065" s="4">
        <f t="shared" ca="1" si="590"/>
        <v>13190.927796092981</v>
      </c>
      <c r="AC1065" s="4">
        <f t="shared" ca="1" si="590"/>
        <v>0</v>
      </c>
      <c r="AD1065" s="4">
        <f t="shared" ca="1" si="590"/>
        <v>0</v>
      </c>
    </row>
    <row r="1066" spans="2:30" hidden="1" outlineLevel="1">
      <c r="E1066" s="11"/>
      <c r="F1066" s="11"/>
      <c r="G1066" s="55" t="str">
        <f>$G$10</f>
        <v>SUBTRAN</v>
      </c>
      <c r="H1066" s="4">
        <f t="shared" ref="H1066:AD1066" ca="1" si="591">+H1057+H1023</f>
        <v>10698474.807745963</v>
      </c>
      <c r="I1066" s="4">
        <f t="shared" ca="1" si="591"/>
        <v>5190368.4623333029</v>
      </c>
      <c r="J1066" s="4">
        <f t="shared" ca="1" si="591"/>
        <v>252633.66756948107</v>
      </c>
      <c r="K1066" s="4">
        <f t="shared" ca="1" si="591"/>
        <v>917502.18115949084</v>
      </c>
      <c r="L1066" s="4">
        <f t="shared" ca="1" si="591"/>
        <v>28339.768049361159</v>
      </c>
      <c r="M1066" s="4">
        <f t="shared" ca="1" si="591"/>
        <v>3552.1374383652314</v>
      </c>
      <c r="N1066" s="4">
        <f t="shared" ca="1" si="591"/>
        <v>949394.08664721716</v>
      </c>
      <c r="O1066" s="4">
        <f t="shared" ca="1" si="591"/>
        <v>693369.81551970181</v>
      </c>
      <c r="P1066" s="4">
        <f t="shared" ca="1" si="591"/>
        <v>128924.44549264103</v>
      </c>
      <c r="Q1066" s="4">
        <f t="shared" ca="1" si="591"/>
        <v>76658.196419726999</v>
      </c>
      <c r="R1066" s="4">
        <f t="shared" ca="1" si="591"/>
        <v>0</v>
      </c>
      <c r="S1066" s="4">
        <f t="shared" ca="1" si="591"/>
        <v>898952.45743206993</v>
      </c>
      <c r="T1066" s="4">
        <f t="shared" ca="1" si="591"/>
        <v>24174.154976803264</v>
      </c>
      <c r="U1066" s="4">
        <f t="shared" ca="1" si="591"/>
        <v>395789.41450909793</v>
      </c>
      <c r="V1066" s="4">
        <f t="shared" ca="1" si="591"/>
        <v>2760635.8426275789</v>
      </c>
      <c r="W1066" s="4">
        <f t="shared" ca="1" si="591"/>
        <v>0</v>
      </c>
      <c r="X1066" s="4">
        <f t="shared" ca="1" si="591"/>
        <v>3180599.4121134798</v>
      </c>
      <c r="Y1066" s="4">
        <f t="shared" ca="1" si="591"/>
        <v>208728.53816536546</v>
      </c>
      <c r="Z1066" s="4">
        <f t="shared" ca="1" si="591"/>
        <v>3479.5104019628097</v>
      </c>
      <c r="AA1066" s="4">
        <f t="shared" ca="1" si="591"/>
        <v>212208.04856732828</v>
      </c>
      <c r="AB1066" s="4">
        <f t="shared" ca="1" si="591"/>
        <v>2787.2853390516375</v>
      </c>
      <c r="AC1066" s="4">
        <f t="shared" ca="1" si="591"/>
        <v>9488.3714904912267</v>
      </c>
      <c r="AD1066" s="4">
        <f t="shared" ca="1" si="591"/>
        <v>2043.0162535395614</v>
      </c>
    </row>
    <row r="1067" spans="2:30" hidden="1" outlineLevel="1">
      <c r="E1067" s="11"/>
      <c r="F1067" s="11"/>
      <c r="G1067" s="55" t="str">
        <f>$G$11</f>
        <v>DISTPRI</v>
      </c>
      <c r="H1067" s="4">
        <f t="shared" ref="H1067:AD1067" ca="1" si="592">+H1058+H1024</f>
        <v>5311592.4804471415</v>
      </c>
      <c r="I1067" s="4">
        <f t="shared" ca="1" si="592"/>
        <v>3700470.3704383625</v>
      </c>
      <c r="J1067" s="4">
        <f t="shared" ca="1" si="592"/>
        <v>188464.84666847377</v>
      </c>
      <c r="K1067" s="4">
        <f t="shared" ca="1" si="592"/>
        <v>567021.8667473516</v>
      </c>
      <c r="L1067" s="4">
        <f t="shared" ca="1" si="592"/>
        <v>16209.417880205292</v>
      </c>
      <c r="M1067" s="4">
        <f t="shared" ca="1" si="592"/>
        <v>0</v>
      </c>
      <c r="N1067" s="4">
        <f t="shared" ca="1" si="592"/>
        <v>583231.28462755692</v>
      </c>
      <c r="O1067" s="4">
        <f t="shared" ca="1" si="592"/>
        <v>389546.77210564166</v>
      </c>
      <c r="P1067" s="4">
        <f t="shared" ca="1" si="592"/>
        <v>83783.326301810361</v>
      </c>
      <c r="Q1067" s="4">
        <f t="shared" ca="1" si="592"/>
        <v>0</v>
      </c>
      <c r="R1067" s="4">
        <f t="shared" ca="1" si="592"/>
        <v>0</v>
      </c>
      <c r="S1067" s="4">
        <f t="shared" ca="1" si="592"/>
        <v>473330.09840745205</v>
      </c>
      <c r="T1067" s="4">
        <f t="shared" ca="1" si="592"/>
        <v>13850.823391728103</v>
      </c>
      <c r="U1067" s="4">
        <f t="shared" ca="1" si="592"/>
        <v>232082.50904902787</v>
      </c>
      <c r="V1067" s="4">
        <f t="shared" ca="1" si="592"/>
        <v>0</v>
      </c>
      <c r="W1067" s="4">
        <f t="shared" ca="1" si="592"/>
        <v>0</v>
      </c>
      <c r="X1067" s="4">
        <f t="shared" ca="1" si="592"/>
        <v>245933.33244075597</v>
      </c>
      <c r="Y1067" s="4">
        <f t="shared" ca="1" si="592"/>
        <v>110239.41773635267</v>
      </c>
      <c r="Z1067" s="4">
        <f t="shared" ca="1" si="592"/>
        <v>1839.2250214443056</v>
      </c>
      <c r="AA1067" s="4">
        <f t="shared" ca="1" si="592"/>
        <v>112078.64275779697</v>
      </c>
      <c r="AB1067" s="4">
        <f t="shared" ca="1" si="592"/>
        <v>1490.0804438885405</v>
      </c>
      <c r="AC1067" s="4">
        <f t="shared" ca="1" si="592"/>
        <v>5493.3916002336464</v>
      </c>
      <c r="AD1067" s="4">
        <f t="shared" ca="1" si="592"/>
        <v>1100.4330626208753</v>
      </c>
    </row>
    <row r="1068" spans="2:30" hidden="1" outlineLevel="1">
      <c r="E1068" s="11"/>
      <c r="F1068" s="11"/>
      <c r="G1068" s="55" t="str">
        <f>$G$12</f>
        <v>DISTSEC</v>
      </c>
      <c r="H1068" s="4">
        <f t="shared" ref="H1068:AD1068" ca="1" si="593">+H1059+H1025</f>
        <v>3614598.361889353</v>
      </c>
      <c r="I1068" s="4">
        <f t="shared" ca="1" si="593"/>
        <v>2759377.6353720766</v>
      </c>
      <c r="J1068" s="4">
        <f t="shared" ca="1" si="593"/>
        <v>141173.97860874163</v>
      </c>
      <c r="K1068" s="4">
        <f t="shared" ca="1" si="593"/>
        <v>371258.73184991366</v>
      </c>
      <c r="L1068" s="4">
        <f t="shared" ca="1" si="593"/>
        <v>0</v>
      </c>
      <c r="M1068" s="4">
        <f t="shared" ca="1" si="593"/>
        <v>0</v>
      </c>
      <c r="N1068" s="4">
        <f t="shared" ca="1" si="593"/>
        <v>371258.73184991366</v>
      </c>
      <c r="O1068" s="4">
        <f t="shared" ca="1" si="593"/>
        <v>223145.69662940424</v>
      </c>
      <c r="P1068" s="4">
        <f t="shared" ca="1" si="593"/>
        <v>0</v>
      </c>
      <c r="Q1068" s="4">
        <f t="shared" ca="1" si="593"/>
        <v>0</v>
      </c>
      <c r="R1068" s="4">
        <f t="shared" ca="1" si="593"/>
        <v>0</v>
      </c>
      <c r="S1068" s="4">
        <f t="shared" ca="1" si="593"/>
        <v>223145.69662940424</v>
      </c>
      <c r="T1068" s="4">
        <f t="shared" ca="1" si="593"/>
        <v>6014.1084718744814</v>
      </c>
      <c r="U1068" s="4">
        <f t="shared" ca="1" si="593"/>
        <v>0</v>
      </c>
      <c r="V1068" s="4">
        <f t="shared" ca="1" si="593"/>
        <v>0</v>
      </c>
      <c r="W1068" s="4">
        <f t="shared" ca="1" si="593"/>
        <v>0</v>
      </c>
      <c r="X1068" s="4">
        <f t="shared" ca="1" si="593"/>
        <v>6014.1084718744814</v>
      </c>
      <c r="Y1068" s="4">
        <f t="shared" ca="1" si="593"/>
        <v>79040.969295578849</v>
      </c>
      <c r="Z1068" s="4">
        <f t="shared" ca="1" si="593"/>
        <v>0</v>
      </c>
      <c r="AA1068" s="4">
        <f t="shared" ca="1" si="593"/>
        <v>79040.969295578849</v>
      </c>
      <c r="AB1068" s="4">
        <f t="shared" ca="1" si="593"/>
        <v>820.21068103333278</v>
      </c>
      <c r="AC1068" s="4">
        <f t="shared" ca="1" si="593"/>
        <v>29236.944296253361</v>
      </c>
      <c r="AD1068" s="4">
        <f t="shared" ca="1" si="593"/>
        <v>4530.0866844764068</v>
      </c>
    </row>
    <row r="1069" spans="2:30" hidden="1" outlineLevel="1">
      <c r="E1069" s="11"/>
      <c r="F1069" s="11"/>
      <c r="G1069" s="55" t="str">
        <f>$G$13</f>
        <v>ENERGY</v>
      </c>
      <c r="H1069" s="4">
        <f t="shared" ref="H1069:AD1069" ca="1" si="594">+H1060+H1026</f>
        <v>889587.44765442633</v>
      </c>
      <c r="I1069" s="4">
        <f t="shared" ca="1" si="594"/>
        <v>757192.07843471889</v>
      </c>
      <c r="J1069" s="4">
        <f t="shared" ca="1" si="594"/>
        <v>49746.991687463757</v>
      </c>
      <c r="K1069" s="4">
        <f t="shared" ca="1" si="594"/>
        <v>80436.404259376141</v>
      </c>
      <c r="L1069" s="4">
        <f t="shared" ca="1" si="594"/>
        <v>281.813421951583</v>
      </c>
      <c r="M1069" s="4">
        <f t="shared" ca="1" si="594"/>
        <v>-41.533966508790428</v>
      </c>
      <c r="N1069" s="4">
        <f t="shared" ca="1" si="594"/>
        <v>80676.683714818952</v>
      </c>
      <c r="O1069" s="4">
        <f t="shared" ca="1" si="594"/>
        <v>11439.68014764876</v>
      </c>
      <c r="P1069" s="4">
        <f t="shared" ca="1" si="594"/>
        <v>25405.547369116888</v>
      </c>
      <c r="Q1069" s="4">
        <f t="shared" ca="1" si="594"/>
        <v>4946.4642176223442</v>
      </c>
      <c r="R1069" s="4">
        <f t="shared" ca="1" si="594"/>
        <v>54.921745424071986</v>
      </c>
      <c r="S1069" s="4">
        <f t="shared" ca="1" si="594"/>
        <v>41846.613479812069</v>
      </c>
      <c r="T1069" s="4">
        <f t="shared" ca="1" si="594"/>
        <v>950.12694233082857</v>
      </c>
      <c r="U1069" s="4">
        <f t="shared" ca="1" si="594"/>
        <v>35608.663166436978</v>
      </c>
      <c r="V1069" s="4">
        <f t="shared" ca="1" si="594"/>
        <v>-41791.478116264727</v>
      </c>
      <c r="W1069" s="4">
        <f t="shared" ca="1" si="594"/>
        <v>-23362.239836640685</v>
      </c>
      <c r="X1069" s="4">
        <f t="shared" ca="1" si="594"/>
        <v>-28594.927844137594</v>
      </c>
      <c r="Y1069" s="4">
        <f t="shared" ca="1" si="594"/>
        <v>-10345.268780079774</v>
      </c>
      <c r="Z1069" s="4">
        <f t="shared" ca="1" si="594"/>
        <v>-168.40448378313476</v>
      </c>
      <c r="AA1069" s="4">
        <f t="shared" ca="1" si="594"/>
        <v>-10513.673263862909</v>
      </c>
      <c r="AB1069" s="4">
        <f t="shared" ca="1" si="594"/>
        <v>-187.84165513852381</v>
      </c>
      <c r="AC1069" s="4">
        <f t="shared" ca="1" si="594"/>
        <v>225.32496117647725</v>
      </c>
      <c r="AD1069" s="4">
        <f t="shared" ca="1" si="594"/>
        <v>-803.80186042454886</v>
      </c>
    </row>
    <row r="1070" spans="2:30" hidden="1" outlineLevel="1">
      <c r="E1070" s="11"/>
      <c r="F1070" s="11"/>
      <c r="G1070" s="55" t="str">
        <f>$G$14</f>
        <v>CUSTOMER</v>
      </c>
      <c r="H1070" s="4">
        <f t="shared" ref="H1070:AD1070" ca="1" si="595">+H1061+H1027</f>
        <v>458838.27183877188</v>
      </c>
      <c r="I1070" s="4">
        <f t="shared" ca="1" si="595"/>
        <v>281606.39797897724</v>
      </c>
      <c r="J1070" s="4">
        <f t="shared" ca="1" si="595"/>
        <v>78692.972246799618</v>
      </c>
      <c r="K1070" s="4">
        <f t="shared" ca="1" si="595"/>
        <v>12828.692399569209</v>
      </c>
      <c r="L1070" s="4">
        <f t="shared" ca="1" si="595"/>
        <v>2771.4721932937437</v>
      </c>
      <c r="M1070" s="4">
        <f t="shared" ca="1" si="595"/>
        <v>539.01581982392611</v>
      </c>
      <c r="N1070" s="4">
        <f t="shared" ca="1" si="595"/>
        <v>16139.180412686879</v>
      </c>
      <c r="O1070" s="4">
        <f t="shared" ca="1" si="595"/>
        <v>2358.6755267425178</v>
      </c>
      <c r="P1070" s="4">
        <f t="shared" ca="1" si="595"/>
        <v>1218.8607877513618</v>
      </c>
      <c r="Q1070" s="4">
        <f t="shared" ca="1" si="595"/>
        <v>1867.051855050983</v>
      </c>
      <c r="R1070" s="4">
        <f t="shared" ca="1" si="595"/>
        <v>259.32857606866605</v>
      </c>
      <c r="S1070" s="4">
        <f t="shared" ca="1" si="595"/>
        <v>5703.9167456135292</v>
      </c>
      <c r="T1070" s="4">
        <f t="shared" ca="1" si="595"/>
        <v>16.165409984827228</v>
      </c>
      <c r="U1070" s="4">
        <f t="shared" ca="1" si="595"/>
        <v>486.53356435006935</v>
      </c>
      <c r="V1070" s="4">
        <f t="shared" ca="1" si="595"/>
        <v>1862.095320892626</v>
      </c>
      <c r="W1070" s="4">
        <f t="shared" ca="1" si="595"/>
        <v>289.09251606441302</v>
      </c>
      <c r="X1070" s="4">
        <f t="shared" ca="1" si="595"/>
        <v>2653.8868112919354</v>
      </c>
      <c r="Y1070" s="4">
        <f t="shared" ca="1" si="595"/>
        <v>451.28425906360849</v>
      </c>
      <c r="Z1070" s="4">
        <f t="shared" ca="1" si="595"/>
        <v>8.2145635123969143</v>
      </c>
      <c r="AA1070" s="4">
        <f t="shared" ca="1" si="595"/>
        <v>459.49882257600541</v>
      </c>
      <c r="AB1070" s="4">
        <f t="shared" ca="1" si="595"/>
        <v>8.3277990583406272</v>
      </c>
      <c r="AC1070" s="4">
        <f t="shared" ca="1" si="595"/>
        <v>67684.118809840962</v>
      </c>
      <c r="AD1070" s="4">
        <f t="shared" ca="1" si="595"/>
        <v>5889.9722119273556</v>
      </c>
    </row>
    <row r="1071" spans="2:30" collapsed="1">
      <c r="B1071" s="111" t="s">
        <v>224</v>
      </c>
      <c r="E1071" s="4">
        <f>+E1062+E1028</f>
        <v>25618746</v>
      </c>
      <c r="F1071" s="3"/>
      <c r="G1071" s="55" t="str">
        <f>$G$15</f>
        <v>TOTAL</v>
      </c>
      <c r="H1071" s="4">
        <f t="shared" ref="H1071:AD1071" ca="1" si="596">+H1062+H1028</f>
        <v>25618745.999999985</v>
      </c>
      <c r="I1071" s="4">
        <f t="shared" ca="1" si="596"/>
        <v>15287929.214637024</v>
      </c>
      <c r="J1071" s="4">
        <f t="shared" ca="1" si="596"/>
        <v>874194.64612499508</v>
      </c>
      <c r="K1071" s="4">
        <f t="shared" ca="1" si="596"/>
        <v>2393205.4294745154</v>
      </c>
      <c r="L1071" s="4">
        <f t="shared" ca="1" si="596"/>
        <v>58342.967395702726</v>
      </c>
      <c r="M1071" s="4">
        <f t="shared" ca="1" si="596"/>
        <v>5146.8087284763369</v>
      </c>
      <c r="N1071" s="4">
        <f t="shared" ca="1" si="596"/>
        <v>2456695.2055986938</v>
      </c>
      <c r="O1071" s="4">
        <f t="shared" ca="1" si="596"/>
        <v>1581600.1779657328</v>
      </c>
      <c r="P1071" s="4">
        <f t="shared" ca="1" si="596"/>
        <v>317218.01326838101</v>
      </c>
      <c r="Q1071" s="4">
        <f t="shared" ca="1" si="596"/>
        <v>110159.04857099145</v>
      </c>
      <c r="R1071" s="4">
        <f t="shared" ca="1" si="596"/>
        <v>1305.5521799175804</v>
      </c>
      <c r="S1071" s="4">
        <f t="shared" ca="1" si="596"/>
        <v>2010282.7919850233</v>
      </c>
      <c r="T1071" s="4">
        <f t="shared" ca="1" si="596"/>
        <v>54194.745151960706</v>
      </c>
      <c r="U1071" s="4">
        <f t="shared" ca="1" si="596"/>
        <v>836373.81217147771</v>
      </c>
      <c r="V1071" s="4">
        <f t="shared" ca="1" si="596"/>
        <v>3421748.8952092994</v>
      </c>
      <c r="W1071" s="4">
        <f t="shared" ca="1" si="596"/>
        <v>90353.467074272106</v>
      </c>
      <c r="X1071" s="4">
        <f t="shared" ca="1" si="596"/>
        <v>4402670.9196070097</v>
      </c>
      <c r="Y1071" s="4">
        <f t="shared" ca="1" si="596"/>
        <v>450164.2716500134</v>
      </c>
      <c r="Z1071" s="4">
        <f t="shared" ca="1" si="596"/>
        <v>6197.8480788604247</v>
      </c>
      <c r="AA1071" s="4">
        <f t="shared" ca="1" si="596"/>
        <v>456362.11972887407</v>
      </c>
      <c r="AB1071" s="4">
        <f t="shared" ca="1" si="596"/>
        <v>5723.2448082381188</v>
      </c>
      <c r="AC1071" s="4">
        <f t="shared" ca="1" si="596"/>
        <v>112128.15115799567</v>
      </c>
      <c r="AD1071" s="4">
        <f t="shared" ca="1" si="596"/>
        <v>12759.706352139652</v>
      </c>
    </row>
    <row r="1072" spans="2:30">
      <c r="F1072" s="53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</row>
    <row r="1073" spans="1:30" hidden="1" outlineLevel="1">
      <c r="E1073" s="11"/>
      <c r="F1073" s="11"/>
      <c r="G1073" s="55" t="str">
        <f>$G$8</f>
        <v>PRODUCTION</v>
      </c>
      <c r="H1073" s="4">
        <f t="shared" ref="H1073:AD1073" ca="1" si="597">+H923+H1064</f>
        <v>180073738.21640053</v>
      </c>
      <c r="I1073" s="4">
        <f t="shared" ca="1" si="597"/>
        <v>78660845.993178412</v>
      </c>
      <c r="J1073" s="4">
        <f t="shared" ca="1" si="597"/>
        <v>5590611.5436252188</v>
      </c>
      <c r="K1073" s="4">
        <f t="shared" ca="1" si="597"/>
        <v>18941753.866313286</v>
      </c>
      <c r="L1073" s="4">
        <f t="shared" ca="1" si="597"/>
        <v>549019.39505308541</v>
      </c>
      <c r="M1073" s="4">
        <f t="shared" ca="1" si="597"/>
        <v>53957.115936404909</v>
      </c>
      <c r="N1073" s="4">
        <f t="shared" ca="1" si="597"/>
        <v>19544730.377302777</v>
      </c>
      <c r="O1073" s="4">
        <f t="shared" ca="1" si="597"/>
        <v>14468946.565883858</v>
      </c>
      <c r="P1073" s="4">
        <f t="shared" ca="1" si="597"/>
        <v>2810269.587490838</v>
      </c>
      <c r="Q1073" s="4">
        <f t="shared" ca="1" si="597"/>
        <v>1190422.0363386334</v>
      </c>
      <c r="R1073" s="4">
        <f t="shared" ca="1" si="597"/>
        <v>51796.051106695289</v>
      </c>
      <c r="S1073" s="4">
        <f t="shared" ca="1" si="597"/>
        <v>18521434.240820028</v>
      </c>
      <c r="T1073" s="4">
        <f t="shared" ca="1" si="597"/>
        <v>415614.2185310839</v>
      </c>
      <c r="U1073" s="4">
        <f t="shared" ca="1" si="597"/>
        <v>7342593.4904823806</v>
      </c>
      <c r="V1073" s="4">
        <f t="shared" ca="1" si="597"/>
        <v>39496357.942283072</v>
      </c>
      <c r="W1073" s="4">
        <f t="shared" ca="1" si="597"/>
        <v>6274495.5653548734</v>
      </c>
      <c r="X1073" s="4">
        <f t="shared" ca="1" si="597"/>
        <v>53529061.21665141</v>
      </c>
      <c r="Y1073" s="4">
        <f t="shared" ca="1" si="597"/>
        <v>4098811.7966401991</v>
      </c>
      <c r="Z1073" s="4">
        <f t="shared" ca="1" si="597"/>
        <v>64126.227614690506</v>
      </c>
      <c r="AA1073" s="4">
        <f t="shared" ca="1" si="597"/>
        <v>4162938.0242548897</v>
      </c>
      <c r="AB1073" s="4">
        <f t="shared" ca="1" si="597"/>
        <v>64116.820567838295</v>
      </c>
      <c r="AC1073" s="4">
        <f t="shared" ca="1" si="597"/>
        <v>0</v>
      </c>
      <c r="AD1073" s="4">
        <f t="shared" ca="1" si="597"/>
        <v>0</v>
      </c>
    </row>
    <row r="1074" spans="1:30" hidden="1" outlineLevel="1">
      <c r="E1074" s="11"/>
      <c r="F1074" s="11"/>
      <c r="G1074" s="55" t="str">
        <f>$G$9</f>
        <v>BULKTRAN</v>
      </c>
      <c r="H1074" s="4">
        <f t="shared" ref="H1074:AD1074" ca="1" si="598">+H924+H1065</f>
        <v>30819579.69375946</v>
      </c>
      <c r="I1074" s="4">
        <f t="shared" ca="1" si="598"/>
        <v>10142869.875062188</v>
      </c>
      <c r="J1074" s="4">
        <f t="shared" ca="1" si="598"/>
        <v>1315425.5328410063</v>
      </c>
      <c r="K1074" s="4">
        <f t="shared" ca="1" si="598"/>
        <v>4115877.4470556835</v>
      </c>
      <c r="L1074" s="4">
        <f t="shared" ca="1" si="598"/>
        <v>118128.79955241934</v>
      </c>
      <c r="M1074" s="4">
        <f t="shared" ca="1" si="598"/>
        <v>28946.976603169693</v>
      </c>
      <c r="N1074" s="4">
        <f t="shared" ca="1" si="598"/>
        <v>4262953.2232112717</v>
      </c>
      <c r="O1074" s="4">
        <f t="shared" ca="1" si="598"/>
        <v>3123452.8314485112</v>
      </c>
      <c r="P1074" s="4">
        <f t="shared" ca="1" si="598"/>
        <v>622747.61099932145</v>
      </c>
      <c r="Q1074" s="4">
        <f t="shared" ca="1" si="598"/>
        <v>251760.66774956469</v>
      </c>
      <c r="R1074" s="4">
        <f t="shared" ca="1" si="598"/>
        <v>10593.012152944781</v>
      </c>
      <c r="S1074" s="4">
        <f t="shared" ca="1" si="598"/>
        <v>4008554.1223503416</v>
      </c>
      <c r="T1074" s="4">
        <f t="shared" ca="1" si="598"/>
        <v>69187.833044545754</v>
      </c>
      <c r="U1074" s="4">
        <f t="shared" ca="1" si="598"/>
        <v>1416873.9011930446</v>
      </c>
      <c r="V1074" s="4">
        <f t="shared" ca="1" si="598"/>
        <v>7714032.4599632081</v>
      </c>
      <c r="W1074" s="4">
        <f t="shared" ca="1" si="598"/>
        <v>1047556.2266255445</v>
      </c>
      <c r="X1074" s="4">
        <f t="shared" ca="1" si="598"/>
        <v>10247650.420826344</v>
      </c>
      <c r="Y1074" s="4">
        <f t="shared" ca="1" si="598"/>
        <v>815046.34739987366</v>
      </c>
      <c r="Z1074" s="4">
        <f t="shared" ca="1" si="598"/>
        <v>11529.177614066995</v>
      </c>
      <c r="AA1074" s="4">
        <f t="shared" ca="1" si="598"/>
        <v>826575.52501394064</v>
      </c>
      <c r="AB1074" s="4">
        <f t="shared" ca="1" si="598"/>
        <v>15550.994454375415</v>
      </c>
      <c r="AC1074" s="4">
        <f t="shared" ca="1" si="598"/>
        <v>0</v>
      </c>
      <c r="AD1074" s="4">
        <f t="shared" ca="1" si="598"/>
        <v>0</v>
      </c>
    </row>
    <row r="1075" spans="1:30" hidden="1" outlineLevel="1">
      <c r="E1075" s="11"/>
      <c r="F1075" s="11"/>
      <c r="G1075" s="55" t="str">
        <f>$G$10</f>
        <v>SUBTRAN</v>
      </c>
      <c r="H1075" s="4">
        <f t="shared" ref="H1075:AD1075" ca="1" si="599">+H925+H1066</f>
        <v>6959596.4693503426</v>
      </c>
      <c r="I1075" s="4">
        <f t="shared" ca="1" si="599"/>
        <v>2301292.3160674185</v>
      </c>
      <c r="J1075" s="4">
        <f t="shared" ca="1" si="599"/>
        <v>275653.44704739621</v>
      </c>
      <c r="K1075" s="4">
        <f t="shared" ca="1" si="599"/>
        <v>862029.0720668768</v>
      </c>
      <c r="L1075" s="4">
        <f t="shared" ca="1" si="599"/>
        <v>24323.422982559758</v>
      </c>
      <c r="M1075" s="4">
        <f t="shared" ca="1" si="599"/>
        <v>8984.88576293183</v>
      </c>
      <c r="N1075" s="4">
        <f t="shared" ca="1" si="599"/>
        <v>895337.38081236836</v>
      </c>
      <c r="O1075" s="4">
        <f t="shared" ca="1" si="599"/>
        <v>650404.00108317169</v>
      </c>
      <c r="P1075" s="4">
        <f t="shared" ca="1" si="599"/>
        <v>128949.13829095999</v>
      </c>
      <c r="Q1075" s="4">
        <f t="shared" ca="1" si="599"/>
        <v>68873.513790899829</v>
      </c>
      <c r="R1075" s="4">
        <f t="shared" ca="1" si="599"/>
        <v>0</v>
      </c>
      <c r="S1075" s="4">
        <f t="shared" ca="1" si="599"/>
        <v>848226.65316503157</v>
      </c>
      <c r="T1075" s="4">
        <f t="shared" ca="1" si="599"/>
        <v>14735.315983798646</v>
      </c>
      <c r="U1075" s="4">
        <f t="shared" ca="1" si="599"/>
        <v>298043.12974008656</v>
      </c>
      <c r="V1075" s="4">
        <f t="shared" ca="1" si="599"/>
        <v>2136383.4878276577</v>
      </c>
      <c r="W1075" s="4">
        <f t="shared" ca="1" si="599"/>
        <v>0</v>
      </c>
      <c r="X1075" s="4">
        <f t="shared" ca="1" si="599"/>
        <v>2449161.9335515425</v>
      </c>
      <c r="Y1075" s="4">
        <f t="shared" ca="1" si="599"/>
        <v>167536.03889115679</v>
      </c>
      <c r="Z1075" s="4">
        <f t="shared" ca="1" si="599"/>
        <v>2378.8922594839196</v>
      </c>
      <c r="AA1075" s="4">
        <f t="shared" ca="1" si="599"/>
        <v>169914.93115064071</v>
      </c>
      <c r="AB1075" s="4">
        <f t="shared" ca="1" si="599"/>
        <v>3240.7151409056564</v>
      </c>
      <c r="AC1075" s="4">
        <f t="shared" ca="1" si="599"/>
        <v>13731.160539389806</v>
      </c>
      <c r="AD1075" s="4">
        <f t="shared" ca="1" si="599"/>
        <v>3037.931875647495</v>
      </c>
    </row>
    <row r="1076" spans="1:30" hidden="1" outlineLevel="1">
      <c r="E1076" s="11"/>
      <c r="F1076" s="11"/>
      <c r="G1076" s="55" t="str">
        <f>$G$11</f>
        <v>DISTPRI</v>
      </c>
      <c r="H1076" s="4">
        <f t="shared" ref="H1076:AD1076" ca="1" si="600">+H926+H1067</f>
        <v>64191528.946792334</v>
      </c>
      <c r="I1076" s="4">
        <f t="shared" ca="1" si="600"/>
        <v>37205615.853885949</v>
      </c>
      <c r="J1076" s="4">
        <f t="shared" ca="1" si="600"/>
        <v>2873013.1801800225</v>
      </c>
      <c r="K1076" s="4">
        <f t="shared" ca="1" si="600"/>
        <v>9451812.3211263791</v>
      </c>
      <c r="L1076" s="4">
        <f t="shared" ca="1" si="600"/>
        <v>268974.43264371541</v>
      </c>
      <c r="M1076" s="4">
        <f t="shared" ca="1" si="600"/>
        <v>0</v>
      </c>
      <c r="N1076" s="4">
        <f t="shared" ca="1" si="600"/>
        <v>9720786.7537700944</v>
      </c>
      <c r="O1076" s="4">
        <f t="shared" ca="1" si="600"/>
        <v>7107676.0097186742</v>
      </c>
      <c r="P1076" s="4">
        <f t="shared" ca="1" si="600"/>
        <v>1388399.5106644118</v>
      </c>
      <c r="Q1076" s="4">
        <f t="shared" ca="1" si="600"/>
        <v>0</v>
      </c>
      <c r="R1076" s="4">
        <f t="shared" ca="1" si="600"/>
        <v>0</v>
      </c>
      <c r="S1076" s="4">
        <f t="shared" ca="1" si="600"/>
        <v>8496075.5203830861</v>
      </c>
      <c r="T1076" s="4">
        <f t="shared" ca="1" si="600"/>
        <v>196419.09231579932</v>
      </c>
      <c r="U1076" s="4">
        <f t="shared" ca="1" si="600"/>
        <v>3534270.5277179023</v>
      </c>
      <c r="V1076" s="4">
        <f t="shared" ca="1" si="600"/>
        <v>0</v>
      </c>
      <c r="W1076" s="4">
        <f t="shared" ca="1" si="600"/>
        <v>0</v>
      </c>
      <c r="X1076" s="4">
        <f t="shared" ca="1" si="600"/>
        <v>3730689.6200337014</v>
      </c>
      <c r="Y1076" s="4">
        <f t="shared" ca="1" si="600"/>
        <v>1938655.7099269524</v>
      </c>
      <c r="Z1076" s="4">
        <f t="shared" ca="1" si="600"/>
        <v>29523.865438936944</v>
      </c>
      <c r="AA1076" s="4">
        <f t="shared" ca="1" si="600"/>
        <v>1968179.5753658894</v>
      </c>
      <c r="AB1076" s="4">
        <f t="shared" ca="1" si="600"/>
        <v>33227.111079011956</v>
      </c>
      <c r="AC1076" s="4">
        <f t="shared" ca="1" si="600"/>
        <v>134928.81775260155</v>
      </c>
      <c r="AD1076" s="4">
        <f t="shared" ca="1" si="600"/>
        <v>29012.514341963797</v>
      </c>
    </row>
    <row r="1077" spans="1:30" hidden="1" outlineLevel="1">
      <c r="E1077" s="11"/>
      <c r="F1077" s="11"/>
      <c r="G1077" s="55" t="str">
        <f>$G$12</f>
        <v>DISTSEC</v>
      </c>
      <c r="H1077" s="4">
        <f t="shared" ref="H1077:AD1077" ca="1" si="601">+H927+H1068</f>
        <v>28651274.001712076</v>
      </c>
      <c r="I1077" s="4">
        <f t="shared" ca="1" si="601"/>
        <v>18664435.470657118</v>
      </c>
      <c r="J1077" s="4">
        <f t="shared" ca="1" si="601"/>
        <v>1554617.9027443109</v>
      </c>
      <c r="K1077" s="4">
        <f t="shared" ca="1" si="601"/>
        <v>4216929.247680705</v>
      </c>
      <c r="L1077" s="4">
        <f t="shared" ca="1" si="601"/>
        <v>0</v>
      </c>
      <c r="M1077" s="4">
        <f t="shared" ca="1" si="601"/>
        <v>0</v>
      </c>
      <c r="N1077" s="4">
        <f t="shared" ca="1" si="601"/>
        <v>4216929.247680705</v>
      </c>
      <c r="O1077" s="4">
        <f t="shared" ca="1" si="601"/>
        <v>2692738.9681774033</v>
      </c>
      <c r="P1077" s="4">
        <f t="shared" ca="1" si="601"/>
        <v>0</v>
      </c>
      <c r="Q1077" s="4">
        <f t="shared" ca="1" si="601"/>
        <v>0</v>
      </c>
      <c r="R1077" s="4">
        <f t="shared" ca="1" si="601"/>
        <v>0</v>
      </c>
      <c r="S1077" s="4">
        <f t="shared" ca="1" si="601"/>
        <v>2692738.9681774033</v>
      </c>
      <c r="T1077" s="4">
        <f t="shared" ca="1" si="601"/>
        <v>55122.569021496834</v>
      </c>
      <c r="U1077" s="4">
        <f t="shared" ca="1" si="601"/>
        <v>0</v>
      </c>
      <c r="V1077" s="4">
        <f t="shared" ca="1" si="601"/>
        <v>0</v>
      </c>
      <c r="W1077" s="4">
        <f t="shared" ca="1" si="601"/>
        <v>0</v>
      </c>
      <c r="X1077" s="4">
        <f t="shared" ca="1" si="601"/>
        <v>55122.569021496834</v>
      </c>
      <c r="Y1077" s="4">
        <f t="shared" ca="1" si="601"/>
        <v>891522.25821520039</v>
      </c>
      <c r="Z1077" s="4">
        <f t="shared" ca="1" si="601"/>
        <v>0</v>
      </c>
      <c r="AA1077" s="4">
        <f t="shared" ca="1" si="601"/>
        <v>891522.25821520039</v>
      </c>
      <c r="AB1077" s="4">
        <f t="shared" ca="1" si="601"/>
        <v>11958.377443442296</v>
      </c>
      <c r="AC1077" s="4">
        <f t="shared" ca="1" si="601"/>
        <v>484868.6848216909</v>
      </c>
      <c r="AD1077" s="4">
        <f t="shared" ca="1" si="601"/>
        <v>79080.522950715138</v>
      </c>
    </row>
    <row r="1078" spans="1:30" hidden="1" outlineLevel="1">
      <c r="E1078" s="11"/>
      <c r="F1078" s="11"/>
      <c r="G1078" s="55" t="str">
        <f>$G$13</f>
        <v>ENERGY</v>
      </c>
      <c r="H1078" s="4">
        <f t="shared" ref="H1078:AD1078" ca="1" si="602">+H928+H1069</f>
        <v>233493234.63215354</v>
      </c>
      <c r="I1078" s="4">
        <f t="shared" ca="1" si="602"/>
        <v>89046476.324464172</v>
      </c>
      <c r="J1078" s="4">
        <f t="shared" ca="1" si="602"/>
        <v>5694830.5386043852</v>
      </c>
      <c r="K1078" s="4">
        <f t="shared" ca="1" si="602"/>
        <v>19044763.493048061</v>
      </c>
      <c r="L1078" s="4">
        <f t="shared" ca="1" si="602"/>
        <v>556080.9189805619</v>
      </c>
      <c r="M1078" s="4">
        <f t="shared" ca="1" si="602"/>
        <v>31327.447362441846</v>
      </c>
      <c r="N1078" s="4">
        <f t="shared" ca="1" si="602"/>
        <v>19632171.859391063</v>
      </c>
      <c r="O1078" s="4">
        <f t="shared" ca="1" si="602"/>
        <v>17570378.691968877</v>
      </c>
      <c r="P1078" s="4">
        <f t="shared" ca="1" si="602"/>
        <v>3318089.9170693574</v>
      </c>
      <c r="Q1078" s="4">
        <f t="shared" ca="1" si="602"/>
        <v>1464597.632989207</v>
      </c>
      <c r="R1078" s="4">
        <f t="shared" ca="1" si="602"/>
        <v>67691.330518921794</v>
      </c>
      <c r="S1078" s="4">
        <f t="shared" ca="1" si="602"/>
        <v>22420757.572546363</v>
      </c>
      <c r="T1078" s="4">
        <f t="shared" ca="1" si="602"/>
        <v>660278.50546715339</v>
      </c>
      <c r="U1078" s="4">
        <f t="shared" ca="1" si="602"/>
        <v>11406773.32206581</v>
      </c>
      <c r="V1078" s="4">
        <f t="shared" ca="1" si="602"/>
        <v>65429617.39170292</v>
      </c>
      <c r="W1078" s="4">
        <f t="shared" ca="1" si="602"/>
        <v>12008943.02439256</v>
      </c>
      <c r="X1078" s="4">
        <f t="shared" ca="1" si="602"/>
        <v>89505612.243628442</v>
      </c>
      <c r="Y1078" s="4">
        <f t="shared" ca="1" si="602"/>
        <v>4680470.9346356504</v>
      </c>
      <c r="Z1078" s="4">
        <f t="shared" ca="1" si="602"/>
        <v>76150.21355202877</v>
      </c>
      <c r="AA1078" s="4">
        <f t="shared" ca="1" si="602"/>
        <v>4756621.1481876783</v>
      </c>
      <c r="AB1078" s="4">
        <f t="shared" ca="1" si="602"/>
        <v>86091.978006216392</v>
      </c>
      <c r="AC1078" s="4">
        <f t="shared" ca="1" si="602"/>
        <v>1988145.7837792477</v>
      </c>
      <c r="AD1078" s="4">
        <f t="shared" ca="1" si="602"/>
        <v>362527.18354598741</v>
      </c>
    </row>
    <row r="1079" spans="1:30" hidden="1" outlineLevel="1">
      <c r="E1079" s="11"/>
      <c r="F1079" s="11"/>
      <c r="G1079" s="55" t="str">
        <f>$G$14</f>
        <v>CUSTOMER</v>
      </c>
      <c r="H1079" s="4">
        <f t="shared" ref="H1079:AD1079" ca="1" si="603">+H929+H1070</f>
        <v>22921903.039831713</v>
      </c>
      <c r="I1079" s="4">
        <f t="shared" ca="1" si="603"/>
        <v>10904901.81634273</v>
      </c>
      <c r="J1079" s="4">
        <f t="shared" ca="1" si="603"/>
        <v>3176519.2872309652</v>
      </c>
      <c r="K1079" s="4">
        <f t="shared" ca="1" si="603"/>
        <v>835811.60226528184</v>
      </c>
      <c r="L1079" s="4">
        <f t="shared" ca="1" si="603"/>
        <v>203233.63231536179</v>
      </c>
      <c r="M1079" s="4">
        <f t="shared" ca="1" si="603"/>
        <v>51216.760152254035</v>
      </c>
      <c r="N1079" s="4">
        <f t="shared" ca="1" si="603"/>
        <v>1090261.9947328977</v>
      </c>
      <c r="O1079" s="4">
        <f t="shared" ca="1" si="603"/>
        <v>207200.51868956379</v>
      </c>
      <c r="P1079" s="4">
        <f t="shared" ca="1" si="603"/>
        <v>62257.075189136791</v>
      </c>
      <c r="Q1079" s="4">
        <f t="shared" ca="1" si="603"/>
        <v>120469.029519324</v>
      </c>
      <c r="R1079" s="4">
        <f t="shared" ca="1" si="603"/>
        <v>20246.860211459065</v>
      </c>
      <c r="S1079" s="4">
        <f t="shared" ca="1" si="603"/>
        <v>410173.48360948358</v>
      </c>
      <c r="T1079" s="4">
        <f t="shared" ca="1" si="603"/>
        <v>1121.5575329845972</v>
      </c>
      <c r="U1079" s="4">
        <f t="shared" ca="1" si="603"/>
        <v>30504.609662743154</v>
      </c>
      <c r="V1079" s="4">
        <f t="shared" ca="1" si="603"/>
        <v>160272.46263246576</v>
      </c>
      <c r="W1079" s="4">
        <f t="shared" ca="1" si="603"/>
        <v>24225.619484165949</v>
      </c>
      <c r="X1079" s="4">
        <f t="shared" ca="1" si="603"/>
        <v>216124.24931235946</v>
      </c>
      <c r="Y1079" s="4">
        <f t="shared" ca="1" si="603"/>
        <v>51776.692804208491</v>
      </c>
      <c r="Z1079" s="4">
        <f t="shared" ca="1" si="603"/>
        <v>829.10148364963163</v>
      </c>
      <c r="AA1079" s="4">
        <f t="shared" ca="1" si="603"/>
        <v>52605.794287858123</v>
      </c>
      <c r="AB1079" s="4">
        <f t="shared" ca="1" si="603"/>
        <v>1379.7054822239397</v>
      </c>
      <c r="AC1079" s="4">
        <f t="shared" ca="1" si="603"/>
        <v>6057402.7147670984</v>
      </c>
      <c r="AD1079" s="4">
        <f t="shared" ca="1" si="603"/>
        <v>1012533.9940660903</v>
      </c>
    </row>
    <row r="1080" spans="1:30" ht="13.8" collapsed="1">
      <c r="A1080" s="166" t="s">
        <v>148</v>
      </c>
      <c r="E1080" s="60">
        <f>+E930+E1071</f>
        <v>567110855</v>
      </c>
      <c r="F1080" s="3"/>
      <c r="G1080" s="55" t="str">
        <f>$G$15</f>
        <v>TOTAL</v>
      </c>
      <c r="H1080" s="4">
        <f t="shared" ref="H1080:AD1080" ca="1" si="604">+H930+H1071</f>
        <v>567110855</v>
      </c>
      <c r="I1080" s="4">
        <f t="shared" ca="1" si="604"/>
        <v>246926437.64965793</v>
      </c>
      <c r="J1080" s="4">
        <f t="shared" ca="1" si="604"/>
        <v>20480671.432273302</v>
      </c>
      <c r="K1080" s="4">
        <f t="shared" ca="1" si="604"/>
        <v>57468977.049556248</v>
      </c>
      <c r="L1080" s="4">
        <f t="shared" ca="1" si="604"/>
        <v>1719760.601527703</v>
      </c>
      <c r="M1080" s="4">
        <f t="shared" ca="1" si="604"/>
        <v>174433.18581720226</v>
      </c>
      <c r="N1080" s="4">
        <f t="shared" ca="1" si="604"/>
        <v>59363170.836901158</v>
      </c>
      <c r="O1080" s="4">
        <f t="shared" ca="1" si="604"/>
        <v>45820797.586970069</v>
      </c>
      <c r="P1080" s="4">
        <f t="shared" ca="1" si="604"/>
        <v>8330712.8397040293</v>
      </c>
      <c r="Q1080" s="4">
        <f t="shared" ca="1" si="604"/>
        <v>3096122.8803876289</v>
      </c>
      <c r="R1080" s="4">
        <f t="shared" ca="1" si="604"/>
        <v>150327.25399002092</v>
      </c>
      <c r="S1080" s="4">
        <f t="shared" ca="1" si="604"/>
        <v>57397960.561051741</v>
      </c>
      <c r="T1080" s="4">
        <f t="shared" ca="1" si="604"/>
        <v>1412479.091896863</v>
      </c>
      <c r="U1080" s="4">
        <f t="shared" ca="1" si="604"/>
        <v>24029058.980861966</v>
      </c>
      <c r="V1080" s="4">
        <f t="shared" ca="1" si="604"/>
        <v>114936663.74440934</v>
      </c>
      <c r="W1080" s="4">
        <f t="shared" ca="1" si="604"/>
        <v>19355220.435857143</v>
      </c>
      <c r="X1080" s="4">
        <f t="shared" ca="1" si="604"/>
        <v>159733422.25302532</v>
      </c>
      <c r="Y1080" s="4">
        <f t="shared" ca="1" si="604"/>
        <v>12643819.778513238</v>
      </c>
      <c r="Z1080" s="4">
        <f t="shared" ca="1" si="604"/>
        <v>184537.47796285679</v>
      </c>
      <c r="AA1080" s="4">
        <f t="shared" ca="1" si="604"/>
        <v>12828357.256476097</v>
      </c>
      <c r="AB1080" s="4">
        <f t="shared" ca="1" si="604"/>
        <v>215565.70217401406</v>
      </c>
      <c r="AC1080" s="4">
        <f t="shared" ca="1" si="604"/>
        <v>8679077.1616600286</v>
      </c>
      <c r="AD1080" s="4">
        <f t="shared" ca="1" si="604"/>
        <v>1486192.1467804045</v>
      </c>
    </row>
    <row r="1081" spans="1:30" s="168" customFormat="1" ht="13.8" thickBot="1">
      <c r="I1081" s="169"/>
      <c r="J1081" s="169"/>
      <c r="K1081" s="169"/>
      <c r="L1081" s="169"/>
      <c r="M1081" s="169"/>
      <c r="N1081" s="169"/>
      <c r="O1081" s="169"/>
      <c r="P1081" s="169"/>
      <c r="Q1081" s="169"/>
      <c r="R1081" s="169"/>
      <c r="S1081" s="169"/>
      <c r="T1081" s="169"/>
      <c r="U1081" s="169"/>
      <c r="V1081" s="169"/>
      <c r="W1081" s="169"/>
      <c r="X1081" s="169"/>
      <c r="Y1081" s="169"/>
      <c r="Z1081" s="169"/>
      <c r="AA1081" s="169"/>
      <c r="AB1081" s="169"/>
      <c r="AC1081" s="169"/>
      <c r="AD1081" s="169"/>
    </row>
    <row r="1082" spans="1:30" ht="18" thickTop="1">
      <c r="A1082" s="165" t="s">
        <v>18</v>
      </c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</row>
    <row r="1083" spans="1:30">
      <c r="B1083" s="111" t="s">
        <v>19</v>
      </c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</row>
    <row r="1084" spans="1:30">
      <c r="C1084" s="55" t="s">
        <v>8</v>
      </c>
      <c r="D1084" s="5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</row>
    <row r="1085" spans="1:30" s="51" customFormat="1" hidden="1" outlineLevel="1">
      <c r="A1085" s="56"/>
      <c r="B1085" s="111"/>
      <c r="C1085" s="55"/>
      <c r="F1085" s="52" t="str">
        <f>F1092</f>
        <v>LABOR_PROD</v>
      </c>
      <c r="G1085" s="55" t="str">
        <f>$G$8</f>
        <v>PRODUCTION</v>
      </c>
      <c r="H1085" s="53">
        <f t="shared" ref="H1085:H1116" si="605">SUBTOTAL(9,I1085:AD1085)</f>
        <v>2803070.0535879447</v>
      </c>
      <c r="I1085" s="54">
        <f>VLOOKUP(CONCATENATE($F1085," ",$G1085),AllocFactorMatrix,(I$4+1),FALSE)*$E1092</f>
        <v>1380744.6294565336</v>
      </c>
      <c r="J1085" s="54">
        <f>VLOOKUP(CONCATENATE($F1085," ",$G1085),AllocFactorMatrix,(J$4+1),FALSE)*$E1092</f>
        <v>68255.140743856216</v>
      </c>
      <c r="K1085" s="54">
        <f>VLOOKUP(CONCATENATE($F1085," ",$G1085),AllocFactorMatrix,(K$4+1),FALSE)*$E1092</f>
        <v>250014.66878903034</v>
      </c>
      <c r="L1085" s="54">
        <f>VLOOKUP(CONCATENATE($F1085," ",$G1085),AllocFactorMatrix,(L$4+1),FALSE)*$E1092</f>
        <v>7869.574121963954</v>
      </c>
      <c r="M1085" s="54">
        <f>VLOOKUP(CONCATENATE($F1085," ",$G1085),AllocFactorMatrix,(M$4+1),FALSE)*$E1092</f>
        <v>737.9834798395633</v>
      </c>
      <c r="N1085" s="54">
        <f t="shared" ref="N1085:N1116" si="606">SUBTOTAL(9,K1085:M1085)</f>
        <v>258622.22639083388</v>
      </c>
      <c r="O1085" s="54">
        <f>VLOOKUP(CONCATENATE($F1085," ",$G1085),AllocFactorMatrix,(O$4+1),FALSE)*$E1092</f>
        <v>190050.04075229933</v>
      </c>
      <c r="P1085" s="54">
        <f>VLOOKUP(CONCATENATE($F1085," ",$G1085),AllocFactorMatrix,(P$4+1),FALSE)*$E1092</f>
        <v>35411.859500188315</v>
      </c>
      <c r="Q1085" s="54">
        <f>VLOOKUP(CONCATENATE($F1085," ",$G1085),AllocFactorMatrix,(Q$4+1),FALSE)*$E1092</f>
        <v>16001.959939294204</v>
      </c>
      <c r="R1085" s="54">
        <f>VLOOKUP(CONCATENATE($F1085," ",$G1085),AllocFactorMatrix,(R$4+1),FALSE)*$E1092</f>
        <v>719.59025133562193</v>
      </c>
      <c r="S1085" s="54">
        <f>SUBTOTAL(9,O1085:R1085)</f>
        <v>242183.45044311747</v>
      </c>
      <c r="T1085" s="54">
        <f>VLOOKUP(CONCATENATE($F1085," ",$G1085),AllocFactorMatrix,(T$4+1),FALSE)*$E1092</f>
        <v>6638.9347060151504</v>
      </c>
      <c r="U1085" s="54">
        <f>VLOOKUP(CONCATENATE($F1085," ",$G1085),AllocFactorMatrix,(U$4+1),FALSE)*$E1092</f>
        <v>108645.03531000756</v>
      </c>
      <c r="V1085" s="54">
        <f>VLOOKUP(CONCATENATE($F1085," ",$G1085),AllocFactorMatrix,(V$4+1),FALSE)*$E1092</f>
        <v>574192.06436984509</v>
      </c>
      <c r="W1085" s="54">
        <f>VLOOKUP(CONCATENATE($F1085," ",$G1085),AllocFactorMatrix,(W$4+1),FALSE)*$E1092</f>
        <v>103689.57001437382</v>
      </c>
      <c r="X1085" s="54">
        <f>SUBTOTAL(9,T1085:W1085)</f>
        <v>793165.60440024163</v>
      </c>
      <c r="Y1085" s="54">
        <f>VLOOKUP(CONCATENATE($F1085," ",$G1085),AllocFactorMatrix,(Y$4+1),FALSE)*$E1092</f>
        <v>58364.06594352769</v>
      </c>
      <c r="Z1085" s="54">
        <f>VLOOKUP(CONCATENATE($F1085," ",$G1085),AllocFactorMatrix,(Z$4+1),FALSE)*$E1092</f>
        <v>977.57579514458928</v>
      </c>
      <c r="AA1085" s="54">
        <f t="shared" ref="AA1085:AA1116" si="607">SUBTOTAL(9,Y1085:Z1085)</f>
        <v>59341.641738672282</v>
      </c>
      <c r="AB1085" s="54">
        <f>VLOOKUP(CONCATENATE($F1085," ",$G1085),AllocFactorMatrix,(AB$4+1),FALSE)*$E1092</f>
        <v>757.36041468959729</v>
      </c>
      <c r="AC1085" s="54">
        <f>VLOOKUP(CONCATENATE($F1085," ",$G1085),AllocFactorMatrix,(AC$4+1),FALSE)*$E1092</f>
        <v>0</v>
      </c>
      <c r="AD1085" s="54">
        <f>VLOOKUP(CONCATENATE($F1085," ",$G1085),AllocFactorMatrix,(AD$4+1),FALSE)*$E1092</f>
        <v>0</v>
      </c>
    </row>
    <row r="1086" spans="1:30" s="51" customFormat="1" hidden="1" outlineLevel="1">
      <c r="A1086" s="56"/>
      <c r="B1086" s="111"/>
      <c r="C1086" s="55"/>
      <c r="F1086" s="52" t="str">
        <f>F1092</f>
        <v>LABOR_PROD</v>
      </c>
      <c r="G1086" s="55" t="str">
        <f>$G$9</f>
        <v>BULKTRAN</v>
      </c>
      <c r="H1086" s="53">
        <f t="shared" si="605"/>
        <v>0</v>
      </c>
      <c r="I1086" s="54">
        <f>VLOOKUP(CONCATENATE($F1086," ",$G1086),AllocFactorMatrix,(I$4+1),FALSE)*$E1092</f>
        <v>0</v>
      </c>
      <c r="J1086" s="54">
        <f>VLOOKUP(CONCATENATE($F1086," ",$G1086),AllocFactorMatrix,(J$4+1),FALSE)*$E1092</f>
        <v>0</v>
      </c>
      <c r="K1086" s="54">
        <f>VLOOKUP(CONCATENATE($F1086," ",$G1086),AllocFactorMatrix,(K$4+1),FALSE)*$E1092</f>
        <v>0</v>
      </c>
      <c r="L1086" s="54">
        <f>VLOOKUP(CONCATENATE($F1086," ",$G1086),AllocFactorMatrix,(L$4+1),FALSE)*$E1092</f>
        <v>0</v>
      </c>
      <c r="M1086" s="54">
        <f>VLOOKUP(CONCATENATE($F1086," ",$G1086),AllocFactorMatrix,(M$4+1),FALSE)*$E1092</f>
        <v>0</v>
      </c>
      <c r="N1086" s="54">
        <f t="shared" si="606"/>
        <v>0</v>
      </c>
      <c r="O1086" s="54">
        <f>VLOOKUP(CONCATENATE($F1086," ",$G1086),AllocFactorMatrix,(O$4+1),FALSE)*$E1092</f>
        <v>0</v>
      </c>
      <c r="P1086" s="54">
        <f>VLOOKUP(CONCATENATE($F1086," ",$G1086),AllocFactorMatrix,(P$4+1),FALSE)*$E1092</f>
        <v>0</v>
      </c>
      <c r="Q1086" s="54">
        <f>VLOOKUP(CONCATENATE($F1086," ",$G1086),AllocFactorMatrix,(Q$4+1),FALSE)*$E1092</f>
        <v>0</v>
      </c>
      <c r="R1086" s="54">
        <f>VLOOKUP(CONCATENATE($F1086," ",$G1086),AllocFactorMatrix,(R$4+1),FALSE)*$E1092</f>
        <v>0</v>
      </c>
      <c r="S1086" s="54">
        <f t="shared" ref="S1086:S1116" si="608">SUBTOTAL(9,O1086:R1086)</f>
        <v>0</v>
      </c>
      <c r="T1086" s="54">
        <f>VLOOKUP(CONCATENATE($F1086," ",$G1086),AllocFactorMatrix,(T$4+1),FALSE)*$E1092</f>
        <v>0</v>
      </c>
      <c r="U1086" s="54">
        <f>VLOOKUP(CONCATENATE($F1086," ",$G1086),AllocFactorMatrix,(U$4+1),FALSE)*$E1092</f>
        <v>0</v>
      </c>
      <c r="V1086" s="54">
        <f>VLOOKUP(CONCATENATE($F1086," ",$G1086),AllocFactorMatrix,(V$4+1),FALSE)*$E1092</f>
        <v>0</v>
      </c>
      <c r="W1086" s="54">
        <f>VLOOKUP(CONCATENATE($F1086," ",$G1086),AllocFactorMatrix,(W$4+1),FALSE)*$E1092</f>
        <v>0</v>
      </c>
      <c r="X1086" s="54">
        <f t="shared" ref="X1086:X1092" si="609">SUBTOTAL(9,T1086:W1086)</f>
        <v>0</v>
      </c>
      <c r="Y1086" s="54">
        <f>VLOOKUP(CONCATENATE($F1086," ",$G1086),AllocFactorMatrix,(Y$4+1),FALSE)*$E1092</f>
        <v>0</v>
      </c>
      <c r="Z1086" s="54">
        <f>VLOOKUP(CONCATENATE($F1086," ",$G1086),AllocFactorMatrix,(Z$4+1),FALSE)*$E1092</f>
        <v>0</v>
      </c>
      <c r="AA1086" s="54">
        <f t="shared" si="607"/>
        <v>0</v>
      </c>
      <c r="AB1086" s="54">
        <f>VLOOKUP(CONCATENATE($F1086," ",$G1086),AllocFactorMatrix,(AB$4+1),FALSE)*$E1092</f>
        <v>0</v>
      </c>
      <c r="AC1086" s="54">
        <f>VLOOKUP(CONCATENATE($F1086," ",$G1086),AllocFactorMatrix,(AC$4+1),FALSE)*$E1092</f>
        <v>0</v>
      </c>
      <c r="AD1086" s="54">
        <f>VLOOKUP(CONCATENATE($F1086," ",$G1086),AllocFactorMatrix,(AD$4+1),FALSE)*$E1092</f>
        <v>0</v>
      </c>
    </row>
    <row r="1087" spans="1:30" s="51" customFormat="1" hidden="1" outlineLevel="1">
      <c r="A1087" s="56"/>
      <c r="B1087" s="111"/>
      <c r="C1087" s="55"/>
      <c r="F1087" s="52" t="str">
        <f>F1092</f>
        <v>LABOR_PROD</v>
      </c>
      <c r="G1087" s="55" t="str">
        <f>$G$10</f>
        <v>SUBTRAN</v>
      </c>
      <c r="H1087" s="53">
        <f t="shared" si="605"/>
        <v>0</v>
      </c>
      <c r="I1087" s="54">
        <f>VLOOKUP(CONCATENATE($F1087," ",$G1087),AllocFactorMatrix,(I$4+1),FALSE)*$E1092</f>
        <v>0</v>
      </c>
      <c r="J1087" s="54">
        <f>VLOOKUP(CONCATENATE($F1087," ",$G1087),AllocFactorMatrix,(J$4+1),FALSE)*$E1092</f>
        <v>0</v>
      </c>
      <c r="K1087" s="54">
        <f>VLOOKUP(CONCATENATE($F1087," ",$G1087),AllocFactorMatrix,(K$4+1),FALSE)*$E1092</f>
        <v>0</v>
      </c>
      <c r="L1087" s="54">
        <f>VLOOKUP(CONCATENATE($F1087," ",$G1087),AllocFactorMatrix,(L$4+1),FALSE)*$E1092</f>
        <v>0</v>
      </c>
      <c r="M1087" s="54">
        <f>VLOOKUP(CONCATENATE($F1087," ",$G1087),AllocFactorMatrix,(M$4+1),FALSE)*$E1092</f>
        <v>0</v>
      </c>
      <c r="N1087" s="54">
        <f t="shared" si="606"/>
        <v>0</v>
      </c>
      <c r="O1087" s="54">
        <f>VLOOKUP(CONCATENATE($F1087," ",$G1087),AllocFactorMatrix,(O$4+1),FALSE)*$E1092</f>
        <v>0</v>
      </c>
      <c r="P1087" s="54">
        <f>VLOOKUP(CONCATENATE($F1087," ",$G1087),AllocFactorMatrix,(P$4+1),FALSE)*$E1092</f>
        <v>0</v>
      </c>
      <c r="Q1087" s="54">
        <f>VLOOKUP(CONCATENATE($F1087," ",$G1087),AllocFactorMatrix,(Q$4+1),FALSE)*$E1092</f>
        <v>0</v>
      </c>
      <c r="R1087" s="54">
        <f>VLOOKUP(CONCATENATE($F1087," ",$G1087),AllocFactorMatrix,(R$4+1),FALSE)*$E1092</f>
        <v>0</v>
      </c>
      <c r="S1087" s="54">
        <f t="shared" si="608"/>
        <v>0</v>
      </c>
      <c r="T1087" s="54">
        <f>VLOOKUP(CONCATENATE($F1087," ",$G1087),AllocFactorMatrix,(T$4+1),FALSE)*$E1092</f>
        <v>0</v>
      </c>
      <c r="U1087" s="54">
        <f>VLOOKUP(CONCATENATE($F1087," ",$G1087),AllocFactorMatrix,(U$4+1),FALSE)*$E1092</f>
        <v>0</v>
      </c>
      <c r="V1087" s="54">
        <f>VLOOKUP(CONCATENATE($F1087," ",$G1087),AllocFactorMatrix,(V$4+1),FALSE)*$E1092</f>
        <v>0</v>
      </c>
      <c r="W1087" s="54">
        <f>VLOOKUP(CONCATENATE($F1087," ",$G1087),AllocFactorMatrix,(W$4+1),FALSE)*$E1092</f>
        <v>0</v>
      </c>
      <c r="X1087" s="54">
        <f t="shared" si="609"/>
        <v>0</v>
      </c>
      <c r="Y1087" s="54">
        <f>VLOOKUP(CONCATENATE($F1087," ",$G1087),AllocFactorMatrix,(Y$4+1),FALSE)*$E1092</f>
        <v>0</v>
      </c>
      <c r="Z1087" s="54">
        <f>VLOOKUP(CONCATENATE($F1087," ",$G1087),AllocFactorMatrix,(Z$4+1),FALSE)*$E1092</f>
        <v>0</v>
      </c>
      <c r="AA1087" s="54">
        <f t="shared" si="607"/>
        <v>0</v>
      </c>
      <c r="AB1087" s="54">
        <f>VLOOKUP(CONCATENATE($F1087," ",$G1087),AllocFactorMatrix,(AB$4+1),FALSE)*$E1092</f>
        <v>0</v>
      </c>
      <c r="AC1087" s="54">
        <f>VLOOKUP(CONCATENATE($F1087," ",$G1087),AllocFactorMatrix,(AC$4+1),FALSE)*$E1092</f>
        <v>0</v>
      </c>
      <c r="AD1087" s="54">
        <f>VLOOKUP(CONCATENATE($F1087," ",$G1087),AllocFactorMatrix,(AD$4+1),FALSE)*$E1092</f>
        <v>0</v>
      </c>
    </row>
    <row r="1088" spans="1:30" s="51" customFormat="1" hidden="1" outlineLevel="1">
      <c r="A1088" s="56"/>
      <c r="B1088" s="111"/>
      <c r="C1088" s="55"/>
      <c r="F1088" s="52" t="str">
        <f>F1092</f>
        <v>LABOR_PROD</v>
      </c>
      <c r="G1088" s="55" t="str">
        <f>$G$11</f>
        <v>DISTPRI</v>
      </c>
      <c r="H1088" s="53">
        <f t="shared" si="605"/>
        <v>0</v>
      </c>
      <c r="I1088" s="54">
        <f>VLOOKUP(CONCATENATE($F1088," ",$G1088),AllocFactorMatrix,(I$4+1),FALSE)*$E1092</f>
        <v>0</v>
      </c>
      <c r="J1088" s="54">
        <f>VLOOKUP(CONCATENATE($F1088," ",$G1088),AllocFactorMatrix,(J$4+1),FALSE)*$E1092</f>
        <v>0</v>
      </c>
      <c r="K1088" s="54">
        <f>VLOOKUP(CONCATENATE($F1088," ",$G1088),AllocFactorMatrix,(K$4+1),FALSE)*$E1092</f>
        <v>0</v>
      </c>
      <c r="L1088" s="54">
        <f>VLOOKUP(CONCATENATE($F1088," ",$G1088),AllocFactorMatrix,(L$4+1),FALSE)*$E1092</f>
        <v>0</v>
      </c>
      <c r="M1088" s="54">
        <f>VLOOKUP(CONCATENATE($F1088," ",$G1088),AllocFactorMatrix,(M$4+1),FALSE)*$E1092</f>
        <v>0</v>
      </c>
      <c r="N1088" s="54">
        <f t="shared" si="606"/>
        <v>0</v>
      </c>
      <c r="O1088" s="54">
        <f>VLOOKUP(CONCATENATE($F1088," ",$G1088),AllocFactorMatrix,(O$4+1),FALSE)*$E1092</f>
        <v>0</v>
      </c>
      <c r="P1088" s="54">
        <f>VLOOKUP(CONCATENATE($F1088," ",$G1088),AllocFactorMatrix,(P$4+1),FALSE)*$E1092</f>
        <v>0</v>
      </c>
      <c r="Q1088" s="54">
        <f>VLOOKUP(CONCATENATE($F1088," ",$G1088),AllocFactorMatrix,(Q$4+1),FALSE)*$E1092</f>
        <v>0</v>
      </c>
      <c r="R1088" s="54">
        <f>VLOOKUP(CONCATENATE($F1088," ",$G1088),AllocFactorMatrix,(R$4+1),FALSE)*$E1092</f>
        <v>0</v>
      </c>
      <c r="S1088" s="54">
        <f t="shared" si="608"/>
        <v>0</v>
      </c>
      <c r="T1088" s="54">
        <f>VLOOKUP(CONCATENATE($F1088," ",$G1088),AllocFactorMatrix,(T$4+1),FALSE)*$E1092</f>
        <v>0</v>
      </c>
      <c r="U1088" s="54">
        <f>VLOOKUP(CONCATENATE($F1088," ",$G1088),AllocFactorMatrix,(U$4+1),FALSE)*$E1092</f>
        <v>0</v>
      </c>
      <c r="V1088" s="54">
        <f>VLOOKUP(CONCATENATE($F1088," ",$G1088),AllocFactorMatrix,(V$4+1),FALSE)*$E1092</f>
        <v>0</v>
      </c>
      <c r="W1088" s="54">
        <f>VLOOKUP(CONCATENATE($F1088," ",$G1088),AllocFactorMatrix,(W$4+1),FALSE)*$E1092</f>
        <v>0</v>
      </c>
      <c r="X1088" s="54">
        <f t="shared" si="609"/>
        <v>0</v>
      </c>
      <c r="Y1088" s="54">
        <f>VLOOKUP(CONCATENATE($F1088," ",$G1088),AllocFactorMatrix,(Y$4+1),FALSE)*$E1092</f>
        <v>0</v>
      </c>
      <c r="Z1088" s="54">
        <f>VLOOKUP(CONCATENATE($F1088," ",$G1088),AllocFactorMatrix,(Z$4+1),FALSE)*$E1092</f>
        <v>0</v>
      </c>
      <c r="AA1088" s="54">
        <f t="shared" si="607"/>
        <v>0</v>
      </c>
      <c r="AB1088" s="54">
        <f>VLOOKUP(CONCATENATE($F1088," ",$G1088),AllocFactorMatrix,(AB$4+1),FALSE)*$E1092</f>
        <v>0</v>
      </c>
      <c r="AC1088" s="54">
        <f>VLOOKUP(CONCATENATE($F1088," ",$G1088),AllocFactorMatrix,(AC$4+1),FALSE)*$E1092</f>
        <v>0</v>
      </c>
      <c r="AD1088" s="54">
        <f>VLOOKUP(CONCATENATE($F1088," ",$G1088),AllocFactorMatrix,(AD$4+1),FALSE)*$E1092</f>
        <v>0</v>
      </c>
    </row>
    <row r="1089" spans="1:30" s="51" customFormat="1" hidden="1" outlineLevel="1">
      <c r="A1089" s="56"/>
      <c r="B1089" s="111"/>
      <c r="C1089" s="55"/>
      <c r="F1089" s="52" t="str">
        <f>F1092</f>
        <v>LABOR_PROD</v>
      </c>
      <c r="G1089" s="55" t="str">
        <f>$G$12</f>
        <v>DISTSEC</v>
      </c>
      <c r="H1089" s="53">
        <f t="shared" si="605"/>
        <v>0</v>
      </c>
      <c r="I1089" s="54">
        <f>VLOOKUP(CONCATENATE($F1089," ",$G1089),AllocFactorMatrix,(I$4+1),FALSE)*$E1092</f>
        <v>0</v>
      </c>
      <c r="J1089" s="54">
        <f>VLOOKUP(CONCATENATE($F1089," ",$G1089),AllocFactorMatrix,(J$4+1),FALSE)*$E1092</f>
        <v>0</v>
      </c>
      <c r="K1089" s="54">
        <f>VLOOKUP(CONCATENATE($F1089," ",$G1089),AllocFactorMatrix,(K$4+1),FALSE)*$E1092</f>
        <v>0</v>
      </c>
      <c r="L1089" s="54">
        <f>VLOOKUP(CONCATENATE($F1089," ",$G1089),AllocFactorMatrix,(L$4+1),FALSE)*$E1092</f>
        <v>0</v>
      </c>
      <c r="M1089" s="54">
        <f>VLOOKUP(CONCATENATE($F1089," ",$G1089),AllocFactorMatrix,(M$4+1),FALSE)*$E1092</f>
        <v>0</v>
      </c>
      <c r="N1089" s="54">
        <f t="shared" si="606"/>
        <v>0</v>
      </c>
      <c r="O1089" s="54">
        <f>VLOOKUP(CONCATENATE($F1089," ",$G1089),AllocFactorMatrix,(O$4+1),FALSE)*$E1092</f>
        <v>0</v>
      </c>
      <c r="P1089" s="54">
        <f>VLOOKUP(CONCATENATE($F1089," ",$G1089),AllocFactorMatrix,(P$4+1),FALSE)*$E1092</f>
        <v>0</v>
      </c>
      <c r="Q1089" s="54">
        <f>VLOOKUP(CONCATENATE($F1089," ",$G1089),AllocFactorMatrix,(Q$4+1),FALSE)*$E1092</f>
        <v>0</v>
      </c>
      <c r="R1089" s="54">
        <f>VLOOKUP(CONCATENATE($F1089," ",$G1089),AllocFactorMatrix,(R$4+1),FALSE)*$E1092</f>
        <v>0</v>
      </c>
      <c r="S1089" s="54">
        <f t="shared" si="608"/>
        <v>0</v>
      </c>
      <c r="T1089" s="54">
        <f>VLOOKUP(CONCATENATE($F1089," ",$G1089),AllocFactorMatrix,(T$4+1),FALSE)*$E1092</f>
        <v>0</v>
      </c>
      <c r="U1089" s="54">
        <f>VLOOKUP(CONCATENATE($F1089," ",$G1089),AllocFactorMatrix,(U$4+1),FALSE)*$E1092</f>
        <v>0</v>
      </c>
      <c r="V1089" s="54">
        <f>VLOOKUP(CONCATENATE($F1089," ",$G1089),AllocFactorMatrix,(V$4+1),FALSE)*$E1092</f>
        <v>0</v>
      </c>
      <c r="W1089" s="54">
        <f>VLOOKUP(CONCATENATE($F1089," ",$G1089),AllocFactorMatrix,(W$4+1),FALSE)*$E1092</f>
        <v>0</v>
      </c>
      <c r="X1089" s="54">
        <f t="shared" si="609"/>
        <v>0</v>
      </c>
      <c r="Y1089" s="54">
        <f>VLOOKUP(CONCATENATE($F1089," ",$G1089),AllocFactorMatrix,(Y$4+1),FALSE)*$E1092</f>
        <v>0</v>
      </c>
      <c r="Z1089" s="54">
        <f>VLOOKUP(CONCATENATE($F1089," ",$G1089),AllocFactorMatrix,(Z$4+1),FALSE)*$E1092</f>
        <v>0</v>
      </c>
      <c r="AA1089" s="54">
        <f t="shared" si="607"/>
        <v>0</v>
      </c>
      <c r="AB1089" s="54">
        <f>VLOOKUP(CONCATENATE($F1089," ",$G1089),AllocFactorMatrix,(AB$4+1),FALSE)*$E1092</f>
        <v>0</v>
      </c>
      <c r="AC1089" s="54">
        <f>VLOOKUP(CONCATENATE($F1089," ",$G1089),AllocFactorMatrix,(AC$4+1),FALSE)*$E1092</f>
        <v>0</v>
      </c>
      <c r="AD1089" s="54">
        <f>VLOOKUP(CONCATENATE($F1089," ",$G1089),AllocFactorMatrix,(AD$4+1),FALSE)*$E1092</f>
        <v>0</v>
      </c>
    </row>
    <row r="1090" spans="1:30" s="51" customFormat="1" hidden="1" outlineLevel="1">
      <c r="A1090" s="56"/>
      <c r="B1090" s="111"/>
      <c r="C1090" s="55"/>
      <c r="F1090" s="52" t="str">
        <f>F1092</f>
        <v>LABOR_PROD</v>
      </c>
      <c r="G1090" s="55" t="str">
        <f>$G$13</f>
        <v>ENERGY</v>
      </c>
      <c r="H1090" s="53">
        <f t="shared" si="605"/>
        <v>737920.94641205552</v>
      </c>
      <c r="I1090" s="54">
        <f>VLOOKUP(CONCATENATE($F1090," ",$G1090),AllocFactorMatrix,(I$4+1),FALSE)*$E1092</f>
        <v>276887.92844418832</v>
      </c>
      <c r="J1090" s="54">
        <f>VLOOKUP(CONCATENATE($F1090," ",$G1090),AllocFactorMatrix,(J$4+1),FALSE)*$E1092</f>
        <v>17944.126956140288</v>
      </c>
      <c r="K1090" s="54">
        <f>VLOOKUP(CONCATENATE($F1090," ",$G1090),AllocFactorMatrix,(K$4+1),FALSE)*$E1092</f>
        <v>60204.491148161505</v>
      </c>
      <c r="L1090" s="54">
        <f>VLOOKUP(CONCATENATE($F1090," ",$G1090),AllocFactorMatrix,(L$4+1),FALSE)*$E1092</f>
        <v>1913.4354069357009</v>
      </c>
      <c r="M1090" s="54">
        <f>VLOOKUP(CONCATENATE($F1090," ",$G1090),AllocFactorMatrix,(M$4+1),FALSE)*$E1092</f>
        <v>176.3963760578047</v>
      </c>
      <c r="N1090" s="54">
        <f t="shared" si="606"/>
        <v>62294.322931155009</v>
      </c>
      <c r="O1090" s="54">
        <f>VLOOKUP(CONCATENATE($F1090," ",$G1090),AllocFactorMatrix,(O$4+1),FALSE)*$E1092</f>
        <v>54889.274628625797</v>
      </c>
      <c r="P1090" s="54">
        <f>VLOOKUP(CONCATENATE($F1090," ",$G1090),AllocFactorMatrix,(P$4+1),FALSE)*$E1092</f>
        <v>10175.415355067653</v>
      </c>
      <c r="Q1090" s="54">
        <f>VLOOKUP(CONCATENATE($F1090," ",$G1090),AllocFactorMatrix,(Q$4+1),FALSE)*$E1092</f>
        <v>4623.4482881553522</v>
      </c>
      <c r="R1090" s="54">
        <f>VLOOKUP(CONCATENATE($F1090," ",$G1090),AllocFactorMatrix,(R$4+1),FALSE)*$E1092</f>
        <v>214.22349190143765</v>
      </c>
      <c r="S1090" s="54">
        <f t="shared" si="608"/>
        <v>69902.361763750247</v>
      </c>
      <c r="T1090" s="54">
        <f>VLOOKUP(CONCATENATE($F1090," ",$G1090),AllocFactorMatrix,(T$4+1),FALSE)*$E1092</f>
        <v>2103.4610187361968</v>
      </c>
      <c r="U1090" s="54">
        <f>VLOOKUP(CONCATENATE($F1090," ",$G1090),AllocFactorMatrix,(U$4+1),FALSE)*$E1092</f>
        <v>36933.62433693889</v>
      </c>
      <c r="V1090" s="54">
        <f>VLOOKUP(CONCATENATE($F1090," ",$G1090),AllocFactorMatrix,(V$4+1),FALSE)*$E1092</f>
        <v>209693.7849249221</v>
      </c>
      <c r="W1090" s="54">
        <f>VLOOKUP(CONCATENATE($F1090," ",$G1090),AllocFactorMatrix,(W$4+1),FALSE)*$E1092</f>
        <v>39783.81881256897</v>
      </c>
      <c r="X1090" s="54">
        <f t="shared" si="609"/>
        <v>288514.68909316615</v>
      </c>
      <c r="Y1090" s="54">
        <f>VLOOKUP(CONCATENATE($F1090," ",$G1090),AllocFactorMatrix,(Y$4+1),FALSE)*$E1092</f>
        <v>14871.159050074921</v>
      </c>
      <c r="Z1090" s="54">
        <f>VLOOKUP(CONCATENATE($F1090," ",$G1090),AllocFactorMatrix,(Z$4+1),FALSE)*$E1092</f>
        <v>242.07876241040964</v>
      </c>
      <c r="AA1090" s="54">
        <f t="shared" si="607"/>
        <v>15113.237812485331</v>
      </c>
      <c r="AB1090" s="54">
        <f>VLOOKUP(CONCATENATE($F1090," ",$G1090),AllocFactorMatrix,(AB$4+1),FALSE)*$E1092</f>
        <v>270.01938655988891</v>
      </c>
      <c r="AC1090" s="54">
        <f>VLOOKUP(CONCATENATE($F1090," ",$G1090),AllocFactorMatrix,(AC$4+1),FALSE)*$E1092</f>
        <v>5838.8076564576959</v>
      </c>
      <c r="AD1090" s="54">
        <f>VLOOKUP(CONCATENATE($F1090," ",$G1090),AllocFactorMatrix,(AD$4+1),FALSE)*$E1092</f>
        <v>1155.4523681527212</v>
      </c>
    </row>
    <row r="1091" spans="1:30" s="51" customFormat="1" hidden="1" outlineLevel="1">
      <c r="A1091" s="56"/>
      <c r="B1091" s="111"/>
      <c r="C1091" s="55"/>
      <c r="F1091" s="52" t="str">
        <f>F1092</f>
        <v>LABOR_PROD</v>
      </c>
      <c r="G1091" s="55" t="str">
        <f>$G$14</f>
        <v>CUSTOMER</v>
      </c>
      <c r="H1091" s="53">
        <f t="shared" si="605"/>
        <v>0</v>
      </c>
      <c r="I1091" s="54">
        <f>VLOOKUP(CONCATENATE($F1091," ",$G1091),AllocFactorMatrix,(I$4+1),FALSE)*$E1092</f>
        <v>0</v>
      </c>
      <c r="J1091" s="54">
        <f>VLOOKUP(CONCATENATE($F1091," ",$G1091),AllocFactorMatrix,(J$4+1),FALSE)*$E1092</f>
        <v>0</v>
      </c>
      <c r="K1091" s="54">
        <f>VLOOKUP(CONCATENATE($F1091," ",$G1091),AllocFactorMatrix,(K$4+1),FALSE)*$E1092</f>
        <v>0</v>
      </c>
      <c r="L1091" s="54">
        <f>VLOOKUP(CONCATENATE($F1091," ",$G1091),AllocFactorMatrix,(L$4+1),FALSE)*$E1092</f>
        <v>0</v>
      </c>
      <c r="M1091" s="54">
        <f>VLOOKUP(CONCATENATE($F1091," ",$G1091),AllocFactorMatrix,(M$4+1),FALSE)*$E1092</f>
        <v>0</v>
      </c>
      <c r="N1091" s="54">
        <f t="shared" si="606"/>
        <v>0</v>
      </c>
      <c r="O1091" s="54">
        <f>VLOOKUP(CONCATENATE($F1091," ",$G1091),AllocFactorMatrix,(O$4+1),FALSE)*$E1092</f>
        <v>0</v>
      </c>
      <c r="P1091" s="54">
        <f>VLOOKUP(CONCATENATE($F1091," ",$G1091),AllocFactorMatrix,(P$4+1),FALSE)*$E1092</f>
        <v>0</v>
      </c>
      <c r="Q1091" s="54">
        <f>VLOOKUP(CONCATENATE($F1091," ",$G1091),AllocFactorMatrix,(Q$4+1),FALSE)*$E1092</f>
        <v>0</v>
      </c>
      <c r="R1091" s="54">
        <f>VLOOKUP(CONCATENATE($F1091," ",$G1091),AllocFactorMatrix,(R$4+1),FALSE)*$E1092</f>
        <v>0</v>
      </c>
      <c r="S1091" s="54">
        <f t="shared" si="608"/>
        <v>0</v>
      </c>
      <c r="T1091" s="54">
        <f>VLOOKUP(CONCATENATE($F1091," ",$G1091),AllocFactorMatrix,(T$4+1),FALSE)*$E1092</f>
        <v>0</v>
      </c>
      <c r="U1091" s="54">
        <f>VLOOKUP(CONCATENATE($F1091," ",$G1091),AllocFactorMatrix,(U$4+1),FALSE)*$E1092</f>
        <v>0</v>
      </c>
      <c r="V1091" s="54">
        <f>VLOOKUP(CONCATENATE($F1091," ",$G1091),AllocFactorMatrix,(V$4+1),FALSE)*$E1092</f>
        <v>0</v>
      </c>
      <c r="W1091" s="54">
        <f>VLOOKUP(CONCATENATE($F1091," ",$G1091),AllocFactorMatrix,(W$4+1),FALSE)*$E1092</f>
        <v>0</v>
      </c>
      <c r="X1091" s="54">
        <f t="shared" si="609"/>
        <v>0</v>
      </c>
      <c r="Y1091" s="54">
        <f>VLOOKUP(CONCATENATE($F1091," ",$G1091),AllocFactorMatrix,(Y$4+1),FALSE)*$E1092</f>
        <v>0</v>
      </c>
      <c r="Z1091" s="54">
        <f>VLOOKUP(CONCATENATE($F1091," ",$G1091),AllocFactorMatrix,(Z$4+1),FALSE)*$E1092</f>
        <v>0</v>
      </c>
      <c r="AA1091" s="54">
        <f t="shared" si="607"/>
        <v>0</v>
      </c>
      <c r="AB1091" s="54">
        <f>VLOOKUP(CONCATENATE($F1091," ",$G1091),AllocFactorMatrix,(AB$4+1),FALSE)*$E1092</f>
        <v>0</v>
      </c>
      <c r="AC1091" s="54">
        <f>VLOOKUP(CONCATENATE($F1091," ",$G1091),AllocFactorMatrix,(AC$4+1),FALSE)*$E1092</f>
        <v>0</v>
      </c>
      <c r="AD1091" s="54">
        <f>VLOOKUP(CONCATENATE($F1091," ",$G1091),AllocFactorMatrix,(AD$4+1),FALSE)*$E1092</f>
        <v>0</v>
      </c>
    </row>
    <row r="1092" spans="1:30" s="51" customFormat="1" collapsed="1">
      <c r="A1092" s="56"/>
      <c r="B1092" s="111"/>
      <c r="C1092" s="55"/>
      <c r="D1092" s="55" t="s">
        <v>476</v>
      </c>
      <c r="E1092" s="61">
        <v>3540991</v>
      </c>
      <c r="F1092" s="61" t="s">
        <v>333</v>
      </c>
      <c r="G1092" s="55" t="str">
        <f>$G$15</f>
        <v>TOTAL</v>
      </c>
      <c r="H1092" s="53">
        <f t="shared" si="605"/>
        <v>3540991.0000000009</v>
      </c>
      <c r="I1092" s="54">
        <f>VLOOKUP(CONCATENATE($F1092," ",$G1092),AllocFactorMatrix,(I$4+1),FALSE)*$E1092</f>
        <v>1657632.5579007219</v>
      </c>
      <c r="J1092" s="54">
        <f>VLOOKUP(CONCATENATE($F1092," ",$G1092),AllocFactorMatrix,(J$4+1),FALSE)*$E1092</f>
        <v>86199.267699996504</v>
      </c>
      <c r="K1092" s="54">
        <f>VLOOKUP(CONCATENATE($F1092," ",$G1092),AllocFactorMatrix,(K$4+1),FALSE)*$E1092</f>
        <v>310219.15993719181</v>
      </c>
      <c r="L1092" s="54">
        <f>VLOOKUP(CONCATENATE($F1092," ",$G1092),AllocFactorMatrix,(L$4+1),FALSE)*$E1092</f>
        <v>9783.0095288996545</v>
      </c>
      <c r="M1092" s="54">
        <f>VLOOKUP(CONCATENATE($F1092," ",$G1092),AllocFactorMatrix,(M$4+1),FALSE)*$E1092</f>
        <v>914.37985589736797</v>
      </c>
      <c r="N1092" s="54">
        <f t="shared" si="606"/>
        <v>320916.54932198889</v>
      </c>
      <c r="O1092" s="54">
        <f>VLOOKUP(CONCATENATE($F1092," ",$G1092),AllocFactorMatrix,(O$4+1),FALSE)*$E1092</f>
        <v>244939.31538092517</v>
      </c>
      <c r="P1092" s="54">
        <f>VLOOKUP(CONCATENATE($F1092," ",$G1092),AllocFactorMatrix,(P$4+1),FALSE)*$E1092</f>
        <v>45587.274855255964</v>
      </c>
      <c r="Q1092" s="54">
        <f>VLOOKUP(CONCATENATE($F1092," ",$G1092),AllocFactorMatrix,(Q$4+1),FALSE)*$E1092</f>
        <v>20625.408227449556</v>
      </c>
      <c r="R1092" s="54">
        <f>VLOOKUP(CONCATENATE($F1092," ",$G1092),AllocFactorMatrix,(R$4+1),FALSE)*$E1092</f>
        <v>933.8137432370595</v>
      </c>
      <c r="S1092" s="54">
        <f t="shared" si="608"/>
        <v>312085.81220686779</v>
      </c>
      <c r="T1092" s="54">
        <f>VLOOKUP(CONCATENATE($F1092," ",$G1092),AllocFactorMatrix,(T$4+1),FALSE)*$E1092</f>
        <v>8742.3957247513481</v>
      </c>
      <c r="U1092" s="54">
        <f>VLOOKUP(CONCATENATE($F1092," ",$G1092),AllocFactorMatrix,(U$4+1),FALSE)*$E1092</f>
        <v>145578.65964694644</v>
      </c>
      <c r="V1092" s="54">
        <f>VLOOKUP(CONCATENATE($F1092," ",$G1092),AllocFactorMatrix,(V$4+1),FALSE)*$E1092</f>
        <v>783885.84929476725</v>
      </c>
      <c r="W1092" s="54">
        <f>VLOOKUP(CONCATENATE($F1092," ",$G1092),AllocFactorMatrix,(W$4+1),FALSE)*$E1092</f>
        <v>143473.3888269428</v>
      </c>
      <c r="X1092" s="54">
        <f t="shared" si="609"/>
        <v>1081680.2934934078</v>
      </c>
      <c r="Y1092" s="54">
        <f>VLOOKUP(CONCATENATE($F1092," ",$G1092),AllocFactorMatrix,(Y$4+1),FALSE)*$E1092</f>
        <v>73235.22499360262</v>
      </c>
      <c r="Z1092" s="54">
        <f>VLOOKUP(CONCATENATE($F1092," ",$G1092),AllocFactorMatrix,(Z$4+1),FALSE)*$E1092</f>
        <v>1219.654557554999</v>
      </c>
      <c r="AA1092" s="54">
        <f t="shared" si="607"/>
        <v>74454.879551157617</v>
      </c>
      <c r="AB1092" s="54">
        <f>VLOOKUP(CONCATENATE($F1092," ",$G1092),AllocFactorMatrix,(AB$4+1),FALSE)*$E1092</f>
        <v>1027.3798012494863</v>
      </c>
      <c r="AC1092" s="54">
        <f>VLOOKUP(CONCATENATE($F1092," ",$G1092),AllocFactorMatrix,(AC$4+1),FALSE)*$E1092</f>
        <v>5838.8076564576959</v>
      </c>
      <c r="AD1092" s="54">
        <f>VLOOKUP(CONCATENATE($F1092," ",$G1092),AllocFactorMatrix,(AD$4+1),FALSE)*$E1092</f>
        <v>1155.4523681527212</v>
      </c>
    </row>
    <row r="1093" spans="1:30" s="51" customFormat="1" hidden="1" outlineLevel="1">
      <c r="A1093" s="56"/>
      <c r="B1093" s="111"/>
      <c r="C1093" s="55"/>
      <c r="D1093" s="55"/>
      <c r="F1093" s="52" t="str">
        <f>F1100</f>
        <v>PROD_ENERGY</v>
      </c>
      <c r="G1093" s="55" t="str">
        <f>$G$8</f>
        <v>PRODUCTION</v>
      </c>
      <c r="H1093" s="53">
        <f t="shared" si="605"/>
        <v>0</v>
      </c>
      <c r="I1093" s="54">
        <f>VLOOKUP(CONCATENATE($F1093," ",$G1093),AllocFactorMatrix,(I$4+1),FALSE)*$E1100</f>
        <v>0</v>
      </c>
      <c r="J1093" s="54">
        <f>VLOOKUP(CONCATENATE($F1093," ",$G1093),AllocFactorMatrix,(J$4+1),FALSE)*$E1100</f>
        <v>0</v>
      </c>
      <c r="K1093" s="54">
        <f>VLOOKUP(CONCATENATE($F1093," ",$G1093),AllocFactorMatrix,(K$4+1),FALSE)*$E1100</f>
        <v>0</v>
      </c>
      <c r="L1093" s="54">
        <f>VLOOKUP(CONCATENATE($F1093," ",$G1093),AllocFactorMatrix,(L$4+1),FALSE)*$E1100</f>
        <v>0</v>
      </c>
      <c r="M1093" s="54">
        <f>VLOOKUP(CONCATENATE($F1093," ",$G1093),AllocFactorMatrix,(M$4+1),FALSE)*$E1100</f>
        <v>0</v>
      </c>
      <c r="N1093" s="54">
        <f t="shared" si="606"/>
        <v>0</v>
      </c>
      <c r="O1093" s="54">
        <f>VLOOKUP(CONCATENATE($F1093," ",$G1093),AllocFactorMatrix,(O$4+1),FALSE)*$E1100</f>
        <v>0</v>
      </c>
      <c r="P1093" s="54">
        <f>VLOOKUP(CONCATENATE($F1093," ",$G1093),AllocFactorMatrix,(P$4+1),FALSE)*$E1100</f>
        <v>0</v>
      </c>
      <c r="Q1093" s="54">
        <f>VLOOKUP(CONCATENATE($F1093," ",$G1093),AllocFactorMatrix,(Q$4+1),FALSE)*$E1100</f>
        <v>0</v>
      </c>
      <c r="R1093" s="54">
        <f>VLOOKUP(CONCATENATE($F1093," ",$G1093),AllocFactorMatrix,(R$4+1),FALSE)*$E1100</f>
        <v>0</v>
      </c>
      <c r="S1093" s="54">
        <f t="shared" si="608"/>
        <v>0</v>
      </c>
      <c r="T1093" s="54">
        <f>VLOOKUP(CONCATENATE($F1093," ",$G1093),AllocFactorMatrix,(T$4+1),FALSE)*$E1100</f>
        <v>0</v>
      </c>
      <c r="U1093" s="54">
        <f>VLOOKUP(CONCATENATE($F1093," ",$G1093),AllocFactorMatrix,(U$4+1),FALSE)*$E1100</f>
        <v>0</v>
      </c>
      <c r="V1093" s="54">
        <f>VLOOKUP(CONCATENATE($F1093," ",$G1093),AllocFactorMatrix,(V$4+1),FALSE)*$E1100</f>
        <v>0</v>
      </c>
      <c r="W1093" s="54">
        <f>VLOOKUP(CONCATENATE($F1093," ",$G1093),AllocFactorMatrix,(W$4+1),FALSE)*$E1100</f>
        <v>0</v>
      </c>
      <c r="X1093" s="54">
        <f>SUBTOTAL(9,T1093:W1093)</f>
        <v>0</v>
      </c>
      <c r="Y1093" s="54">
        <f>VLOOKUP(CONCATENATE($F1093," ",$G1093),AllocFactorMatrix,(Y$4+1),FALSE)*$E1100</f>
        <v>0</v>
      </c>
      <c r="Z1093" s="54">
        <f>VLOOKUP(CONCATENATE($F1093," ",$G1093),AllocFactorMatrix,(Z$4+1),FALSE)*$E1100</f>
        <v>0</v>
      </c>
      <c r="AA1093" s="54">
        <f t="shared" si="607"/>
        <v>0</v>
      </c>
      <c r="AB1093" s="54">
        <f>VLOOKUP(CONCATENATE($F1093," ",$G1093),AllocFactorMatrix,(AB$4+1),FALSE)*$E1100</f>
        <v>0</v>
      </c>
      <c r="AC1093" s="54">
        <f>VLOOKUP(CONCATENATE($F1093," ",$G1093),AllocFactorMatrix,(AC$4+1),FALSE)*$E1100</f>
        <v>0</v>
      </c>
      <c r="AD1093" s="54">
        <f>VLOOKUP(CONCATENATE($F1093," ",$G1093),AllocFactorMatrix,(AD$4+1),FALSE)*$E1100</f>
        <v>0</v>
      </c>
    </row>
    <row r="1094" spans="1:30" s="51" customFormat="1" hidden="1" outlineLevel="1">
      <c r="A1094" s="56"/>
      <c r="B1094" s="111"/>
      <c r="C1094" s="55"/>
      <c r="D1094" s="55"/>
      <c r="F1094" s="52" t="str">
        <f>F1100</f>
        <v>PROD_ENERGY</v>
      </c>
      <c r="G1094" s="55" t="str">
        <f>$G$9</f>
        <v>BULKTRAN</v>
      </c>
      <c r="H1094" s="53">
        <f t="shared" si="605"/>
        <v>0</v>
      </c>
      <c r="I1094" s="54">
        <f>VLOOKUP(CONCATENATE($F1094," ",$G1094),AllocFactorMatrix,(I$4+1),FALSE)*$E1100</f>
        <v>0</v>
      </c>
      <c r="J1094" s="54">
        <f>VLOOKUP(CONCATENATE($F1094," ",$G1094),AllocFactorMatrix,(J$4+1),FALSE)*$E1100</f>
        <v>0</v>
      </c>
      <c r="K1094" s="54">
        <f>VLOOKUP(CONCATENATE($F1094," ",$G1094),AllocFactorMatrix,(K$4+1),FALSE)*$E1100</f>
        <v>0</v>
      </c>
      <c r="L1094" s="54">
        <f>VLOOKUP(CONCATENATE($F1094," ",$G1094),AllocFactorMatrix,(L$4+1),FALSE)*$E1100</f>
        <v>0</v>
      </c>
      <c r="M1094" s="54">
        <f>VLOOKUP(CONCATENATE($F1094," ",$G1094),AllocFactorMatrix,(M$4+1),FALSE)*$E1100</f>
        <v>0</v>
      </c>
      <c r="N1094" s="54">
        <f t="shared" si="606"/>
        <v>0</v>
      </c>
      <c r="O1094" s="54">
        <f>VLOOKUP(CONCATENATE($F1094," ",$G1094),AllocFactorMatrix,(O$4+1),FALSE)*$E1100</f>
        <v>0</v>
      </c>
      <c r="P1094" s="54">
        <f>VLOOKUP(CONCATENATE($F1094," ",$G1094),AllocFactorMatrix,(P$4+1),FALSE)*$E1100</f>
        <v>0</v>
      </c>
      <c r="Q1094" s="54">
        <f>VLOOKUP(CONCATENATE($F1094," ",$G1094),AllocFactorMatrix,(Q$4+1),FALSE)*$E1100</f>
        <v>0</v>
      </c>
      <c r="R1094" s="54">
        <f>VLOOKUP(CONCATENATE($F1094," ",$G1094),AllocFactorMatrix,(R$4+1),FALSE)*$E1100</f>
        <v>0</v>
      </c>
      <c r="S1094" s="54">
        <f t="shared" si="608"/>
        <v>0</v>
      </c>
      <c r="T1094" s="54">
        <f>VLOOKUP(CONCATENATE($F1094," ",$G1094),AllocFactorMatrix,(T$4+1),FALSE)*$E1100</f>
        <v>0</v>
      </c>
      <c r="U1094" s="54">
        <f>VLOOKUP(CONCATENATE($F1094," ",$G1094),AllocFactorMatrix,(U$4+1),FALSE)*$E1100</f>
        <v>0</v>
      </c>
      <c r="V1094" s="54">
        <f>VLOOKUP(CONCATENATE($F1094," ",$G1094),AllocFactorMatrix,(V$4+1),FALSE)*$E1100</f>
        <v>0</v>
      </c>
      <c r="W1094" s="54">
        <f>VLOOKUP(CONCATENATE($F1094," ",$G1094),AllocFactorMatrix,(W$4+1),FALSE)*$E1100</f>
        <v>0</v>
      </c>
      <c r="X1094" s="54">
        <f t="shared" ref="X1094:X1100" si="610">SUBTOTAL(9,T1094:W1094)</f>
        <v>0</v>
      </c>
      <c r="Y1094" s="54">
        <f>VLOOKUP(CONCATENATE($F1094," ",$G1094),AllocFactorMatrix,(Y$4+1),FALSE)*$E1100</f>
        <v>0</v>
      </c>
      <c r="Z1094" s="54">
        <f>VLOOKUP(CONCATENATE($F1094," ",$G1094),AllocFactorMatrix,(Z$4+1),FALSE)*$E1100</f>
        <v>0</v>
      </c>
      <c r="AA1094" s="54">
        <f t="shared" si="607"/>
        <v>0</v>
      </c>
      <c r="AB1094" s="54">
        <f>VLOOKUP(CONCATENATE($F1094," ",$G1094),AllocFactorMatrix,(AB$4+1),FALSE)*$E1100</f>
        <v>0</v>
      </c>
      <c r="AC1094" s="54">
        <f>VLOOKUP(CONCATENATE($F1094," ",$G1094),AllocFactorMatrix,(AC$4+1),FALSE)*$E1100</f>
        <v>0</v>
      </c>
      <c r="AD1094" s="54">
        <f>VLOOKUP(CONCATENATE($F1094," ",$G1094),AllocFactorMatrix,(AD$4+1),FALSE)*$E1100</f>
        <v>0</v>
      </c>
    </row>
    <row r="1095" spans="1:30" s="51" customFormat="1" hidden="1" outlineLevel="1">
      <c r="A1095" s="56"/>
      <c r="B1095" s="111"/>
      <c r="C1095" s="55"/>
      <c r="D1095" s="55"/>
      <c r="F1095" s="52" t="str">
        <f>F1100</f>
        <v>PROD_ENERGY</v>
      </c>
      <c r="G1095" s="55" t="str">
        <f>$G$10</f>
        <v>SUBTRAN</v>
      </c>
      <c r="H1095" s="53">
        <f t="shared" si="605"/>
        <v>0</v>
      </c>
      <c r="I1095" s="54">
        <f>VLOOKUP(CONCATENATE($F1095," ",$G1095),AllocFactorMatrix,(I$4+1),FALSE)*$E1100</f>
        <v>0</v>
      </c>
      <c r="J1095" s="54">
        <f>VLOOKUP(CONCATENATE($F1095," ",$G1095),AllocFactorMatrix,(J$4+1),FALSE)*$E1100</f>
        <v>0</v>
      </c>
      <c r="K1095" s="54">
        <f>VLOOKUP(CONCATENATE($F1095," ",$G1095),AllocFactorMatrix,(K$4+1),FALSE)*$E1100</f>
        <v>0</v>
      </c>
      <c r="L1095" s="54">
        <f>VLOOKUP(CONCATENATE($F1095," ",$G1095),AllocFactorMatrix,(L$4+1),FALSE)*$E1100</f>
        <v>0</v>
      </c>
      <c r="M1095" s="54">
        <f>VLOOKUP(CONCATENATE($F1095," ",$G1095),AllocFactorMatrix,(M$4+1),FALSE)*$E1100</f>
        <v>0</v>
      </c>
      <c r="N1095" s="54">
        <f t="shared" si="606"/>
        <v>0</v>
      </c>
      <c r="O1095" s="54">
        <f>VLOOKUP(CONCATENATE($F1095," ",$G1095),AllocFactorMatrix,(O$4+1),FALSE)*$E1100</f>
        <v>0</v>
      </c>
      <c r="P1095" s="54">
        <f>VLOOKUP(CONCATENATE($F1095," ",$G1095),AllocFactorMatrix,(P$4+1),FALSE)*$E1100</f>
        <v>0</v>
      </c>
      <c r="Q1095" s="54">
        <f>VLOOKUP(CONCATENATE($F1095," ",$G1095),AllocFactorMatrix,(Q$4+1),FALSE)*$E1100</f>
        <v>0</v>
      </c>
      <c r="R1095" s="54">
        <f>VLOOKUP(CONCATENATE($F1095," ",$G1095),AllocFactorMatrix,(R$4+1),FALSE)*$E1100</f>
        <v>0</v>
      </c>
      <c r="S1095" s="54">
        <f t="shared" si="608"/>
        <v>0</v>
      </c>
      <c r="T1095" s="54">
        <f>VLOOKUP(CONCATENATE($F1095," ",$G1095),AllocFactorMatrix,(T$4+1),FALSE)*$E1100</f>
        <v>0</v>
      </c>
      <c r="U1095" s="54">
        <f>VLOOKUP(CONCATENATE($F1095," ",$G1095),AllocFactorMatrix,(U$4+1),FALSE)*$E1100</f>
        <v>0</v>
      </c>
      <c r="V1095" s="54">
        <f>VLOOKUP(CONCATENATE($F1095," ",$G1095),AllocFactorMatrix,(V$4+1),FALSE)*$E1100</f>
        <v>0</v>
      </c>
      <c r="W1095" s="54">
        <f>VLOOKUP(CONCATENATE($F1095," ",$G1095),AllocFactorMatrix,(W$4+1),FALSE)*$E1100</f>
        <v>0</v>
      </c>
      <c r="X1095" s="54">
        <f t="shared" si="610"/>
        <v>0</v>
      </c>
      <c r="Y1095" s="54">
        <f>VLOOKUP(CONCATENATE($F1095," ",$G1095),AllocFactorMatrix,(Y$4+1),FALSE)*$E1100</f>
        <v>0</v>
      </c>
      <c r="Z1095" s="54">
        <f>VLOOKUP(CONCATENATE($F1095," ",$G1095),AllocFactorMatrix,(Z$4+1),FALSE)*$E1100</f>
        <v>0</v>
      </c>
      <c r="AA1095" s="54">
        <f t="shared" si="607"/>
        <v>0</v>
      </c>
      <c r="AB1095" s="54">
        <f>VLOOKUP(CONCATENATE($F1095," ",$G1095),AllocFactorMatrix,(AB$4+1),FALSE)*$E1100</f>
        <v>0</v>
      </c>
      <c r="AC1095" s="54">
        <f>VLOOKUP(CONCATENATE($F1095," ",$G1095),AllocFactorMatrix,(AC$4+1),FALSE)*$E1100</f>
        <v>0</v>
      </c>
      <c r="AD1095" s="54">
        <f>VLOOKUP(CONCATENATE($F1095," ",$G1095),AllocFactorMatrix,(AD$4+1),FALSE)*$E1100</f>
        <v>0</v>
      </c>
    </row>
    <row r="1096" spans="1:30" s="51" customFormat="1" hidden="1" outlineLevel="1">
      <c r="A1096" s="56"/>
      <c r="B1096" s="111"/>
      <c r="C1096" s="55"/>
      <c r="D1096" s="55"/>
      <c r="F1096" s="52" t="str">
        <f>F1100</f>
        <v>PROD_ENERGY</v>
      </c>
      <c r="G1096" s="55" t="str">
        <f>$G$11</f>
        <v>DISTPRI</v>
      </c>
      <c r="H1096" s="53">
        <f t="shared" si="605"/>
        <v>0</v>
      </c>
      <c r="I1096" s="54">
        <f>VLOOKUP(CONCATENATE($F1096," ",$G1096),AllocFactorMatrix,(I$4+1),FALSE)*$E1100</f>
        <v>0</v>
      </c>
      <c r="J1096" s="54">
        <f>VLOOKUP(CONCATENATE($F1096," ",$G1096),AllocFactorMatrix,(J$4+1),FALSE)*$E1100</f>
        <v>0</v>
      </c>
      <c r="K1096" s="54">
        <f>VLOOKUP(CONCATENATE($F1096," ",$G1096),AllocFactorMatrix,(K$4+1),FALSE)*$E1100</f>
        <v>0</v>
      </c>
      <c r="L1096" s="54">
        <f>VLOOKUP(CONCATENATE($F1096," ",$G1096),AllocFactorMatrix,(L$4+1),FALSE)*$E1100</f>
        <v>0</v>
      </c>
      <c r="M1096" s="54">
        <f>VLOOKUP(CONCATENATE($F1096," ",$G1096),AllocFactorMatrix,(M$4+1),FALSE)*$E1100</f>
        <v>0</v>
      </c>
      <c r="N1096" s="54">
        <f t="shared" si="606"/>
        <v>0</v>
      </c>
      <c r="O1096" s="54">
        <f>VLOOKUP(CONCATENATE($F1096," ",$G1096),AllocFactorMatrix,(O$4+1),FALSE)*$E1100</f>
        <v>0</v>
      </c>
      <c r="P1096" s="54">
        <f>VLOOKUP(CONCATENATE($F1096," ",$G1096),AllocFactorMatrix,(P$4+1),FALSE)*$E1100</f>
        <v>0</v>
      </c>
      <c r="Q1096" s="54">
        <f>VLOOKUP(CONCATENATE($F1096," ",$G1096),AllocFactorMatrix,(Q$4+1),FALSE)*$E1100</f>
        <v>0</v>
      </c>
      <c r="R1096" s="54">
        <f>VLOOKUP(CONCATENATE($F1096," ",$G1096),AllocFactorMatrix,(R$4+1),FALSE)*$E1100</f>
        <v>0</v>
      </c>
      <c r="S1096" s="54">
        <f t="shared" si="608"/>
        <v>0</v>
      </c>
      <c r="T1096" s="54">
        <f>VLOOKUP(CONCATENATE($F1096," ",$G1096),AllocFactorMatrix,(T$4+1),FALSE)*$E1100</f>
        <v>0</v>
      </c>
      <c r="U1096" s="54">
        <f>VLOOKUP(CONCATENATE($F1096," ",$G1096),AllocFactorMatrix,(U$4+1),FALSE)*$E1100</f>
        <v>0</v>
      </c>
      <c r="V1096" s="54">
        <f>VLOOKUP(CONCATENATE($F1096," ",$G1096),AllocFactorMatrix,(V$4+1),FALSE)*$E1100</f>
        <v>0</v>
      </c>
      <c r="W1096" s="54">
        <f>VLOOKUP(CONCATENATE($F1096," ",$G1096),AllocFactorMatrix,(W$4+1),FALSE)*$E1100</f>
        <v>0</v>
      </c>
      <c r="X1096" s="54">
        <f t="shared" si="610"/>
        <v>0</v>
      </c>
      <c r="Y1096" s="54">
        <f>VLOOKUP(CONCATENATE($F1096," ",$G1096),AllocFactorMatrix,(Y$4+1),FALSE)*$E1100</f>
        <v>0</v>
      </c>
      <c r="Z1096" s="54">
        <f>VLOOKUP(CONCATENATE($F1096," ",$G1096),AllocFactorMatrix,(Z$4+1),FALSE)*$E1100</f>
        <v>0</v>
      </c>
      <c r="AA1096" s="54">
        <f t="shared" si="607"/>
        <v>0</v>
      </c>
      <c r="AB1096" s="54">
        <f>VLOOKUP(CONCATENATE($F1096," ",$G1096),AllocFactorMatrix,(AB$4+1),FALSE)*$E1100</f>
        <v>0</v>
      </c>
      <c r="AC1096" s="54">
        <f>VLOOKUP(CONCATENATE($F1096," ",$G1096),AllocFactorMatrix,(AC$4+1),FALSE)*$E1100</f>
        <v>0</v>
      </c>
      <c r="AD1096" s="54">
        <f>VLOOKUP(CONCATENATE($F1096," ",$G1096),AllocFactorMatrix,(AD$4+1),FALSE)*$E1100</f>
        <v>0</v>
      </c>
    </row>
    <row r="1097" spans="1:30" s="51" customFormat="1" hidden="1" outlineLevel="1">
      <c r="A1097" s="56"/>
      <c r="B1097" s="111"/>
      <c r="C1097" s="55"/>
      <c r="D1097" s="55"/>
      <c r="F1097" s="52" t="str">
        <f>F1100</f>
        <v>PROD_ENERGY</v>
      </c>
      <c r="G1097" s="55" t="str">
        <f>$G$12</f>
        <v>DISTSEC</v>
      </c>
      <c r="H1097" s="53">
        <f t="shared" si="605"/>
        <v>0</v>
      </c>
      <c r="I1097" s="54">
        <f>VLOOKUP(CONCATENATE($F1097," ",$G1097),AllocFactorMatrix,(I$4+1),FALSE)*$E1100</f>
        <v>0</v>
      </c>
      <c r="J1097" s="54">
        <f>VLOOKUP(CONCATENATE($F1097," ",$G1097),AllocFactorMatrix,(J$4+1),FALSE)*$E1100</f>
        <v>0</v>
      </c>
      <c r="K1097" s="54">
        <f>VLOOKUP(CONCATENATE($F1097," ",$G1097),AllocFactorMatrix,(K$4+1),FALSE)*$E1100</f>
        <v>0</v>
      </c>
      <c r="L1097" s="54">
        <f>VLOOKUP(CONCATENATE($F1097," ",$G1097),AllocFactorMatrix,(L$4+1),FALSE)*$E1100</f>
        <v>0</v>
      </c>
      <c r="M1097" s="54">
        <f>VLOOKUP(CONCATENATE($F1097," ",$G1097),AllocFactorMatrix,(M$4+1),FALSE)*$E1100</f>
        <v>0</v>
      </c>
      <c r="N1097" s="54">
        <f t="shared" si="606"/>
        <v>0</v>
      </c>
      <c r="O1097" s="54">
        <f>VLOOKUP(CONCATENATE($F1097," ",$G1097),AllocFactorMatrix,(O$4+1),FALSE)*$E1100</f>
        <v>0</v>
      </c>
      <c r="P1097" s="54">
        <f>VLOOKUP(CONCATENATE($F1097," ",$G1097),AllocFactorMatrix,(P$4+1),FALSE)*$E1100</f>
        <v>0</v>
      </c>
      <c r="Q1097" s="54">
        <f>VLOOKUP(CONCATENATE($F1097," ",$G1097),AllocFactorMatrix,(Q$4+1),FALSE)*$E1100</f>
        <v>0</v>
      </c>
      <c r="R1097" s="54">
        <f>VLOOKUP(CONCATENATE($F1097," ",$G1097),AllocFactorMatrix,(R$4+1),FALSE)*$E1100</f>
        <v>0</v>
      </c>
      <c r="S1097" s="54">
        <f t="shared" si="608"/>
        <v>0</v>
      </c>
      <c r="T1097" s="54">
        <f>VLOOKUP(CONCATENATE($F1097," ",$G1097),AllocFactorMatrix,(T$4+1),FALSE)*$E1100</f>
        <v>0</v>
      </c>
      <c r="U1097" s="54">
        <f>VLOOKUP(CONCATENATE($F1097," ",$G1097),AllocFactorMatrix,(U$4+1),FALSE)*$E1100</f>
        <v>0</v>
      </c>
      <c r="V1097" s="54">
        <f>VLOOKUP(CONCATENATE($F1097," ",$G1097),AllocFactorMatrix,(V$4+1),FALSE)*$E1100</f>
        <v>0</v>
      </c>
      <c r="W1097" s="54">
        <f>VLOOKUP(CONCATENATE($F1097," ",$G1097),AllocFactorMatrix,(W$4+1),FALSE)*$E1100</f>
        <v>0</v>
      </c>
      <c r="X1097" s="54">
        <f t="shared" si="610"/>
        <v>0</v>
      </c>
      <c r="Y1097" s="54">
        <f>VLOOKUP(CONCATENATE($F1097," ",$G1097),AllocFactorMatrix,(Y$4+1),FALSE)*$E1100</f>
        <v>0</v>
      </c>
      <c r="Z1097" s="54">
        <f>VLOOKUP(CONCATENATE($F1097," ",$G1097),AllocFactorMatrix,(Z$4+1),FALSE)*$E1100</f>
        <v>0</v>
      </c>
      <c r="AA1097" s="54">
        <f t="shared" si="607"/>
        <v>0</v>
      </c>
      <c r="AB1097" s="54">
        <f>VLOOKUP(CONCATENATE($F1097," ",$G1097),AllocFactorMatrix,(AB$4+1),FALSE)*$E1100</f>
        <v>0</v>
      </c>
      <c r="AC1097" s="54">
        <f>VLOOKUP(CONCATENATE($F1097," ",$G1097),AllocFactorMatrix,(AC$4+1),FALSE)*$E1100</f>
        <v>0</v>
      </c>
      <c r="AD1097" s="54">
        <f>VLOOKUP(CONCATENATE($F1097," ",$G1097),AllocFactorMatrix,(AD$4+1),FALSE)*$E1100</f>
        <v>0</v>
      </c>
    </row>
    <row r="1098" spans="1:30" s="51" customFormat="1" hidden="1" outlineLevel="1">
      <c r="A1098" s="56"/>
      <c r="B1098" s="111"/>
      <c r="C1098" s="55"/>
      <c r="D1098" s="55"/>
      <c r="F1098" s="52" t="str">
        <f>F1100</f>
        <v>PROD_ENERGY</v>
      </c>
      <c r="G1098" s="55" t="str">
        <f>$G$13</f>
        <v>ENERGY</v>
      </c>
      <c r="H1098" s="53">
        <f t="shared" si="605"/>
        <v>107534920.99999997</v>
      </c>
      <c r="I1098" s="54">
        <f>VLOOKUP(CONCATENATE($F1098," ",$G1098),AllocFactorMatrix,(I$4+1),FALSE)*$E1100</f>
        <v>40350015.344967566</v>
      </c>
      <c r="J1098" s="54">
        <f>VLOOKUP(CONCATENATE($F1098," ",$G1098),AllocFactorMatrix,(J$4+1),FALSE)*$E1100</f>
        <v>2614941.7278704192</v>
      </c>
      <c r="K1098" s="54">
        <f>VLOOKUP(CONCATENATE($F1098," ",$G1098),AllocFactorMatrix,(K$4+1),FALSE)*$E1100</f>
        <v>8773412.9664447978</v>
      </c>
      <c r="L1098" s="54">
        <f>VLOOKUP(CONCATENATE($F1098," ",$G1098),AllocFactorMatrix,(L$4+1),FALSE)*$E1100</f>
        <v>278838.98176883609</v>
      </c>
      <c r="M1098" s="54">
        <f>VLOOKUP(CONCATENATE($F1098," ",$G1098),AllocFactorMatrix,(M$4+1),FALSE)*$E1100</f>
        <v>25705.694432842596</v>
      </c>
      <c r="N1098" s="54">
        <f t="shared" si="606"/>
        <v>9077957.6426464766</v>
      </c>
      <c r="O1098" s="54">
        <f>VLOOKUP(CONCATENATE($F1098," ",$G1098),AllocFactorMatrix,(O$4+1),FALSE)*$E1100</f>
        <v>7998843.0192095535</v>
      </c>
      <c r="P1098" s="54">
        <f>VLOOKUP(CONCATENATE($F1098," ",$G1098),AllocFactorMatrix,(P$4+1),FALSE)*$E1100</f>
        <v>1482831.5846971194</v>
      </c>
      <c r="Q1098" s="54">
        <f>VLOOKUP(CONCATENATE($F1098," ",$G1098),AllocFactorMatrix,(Q$4+1),FALSE)*$E1100</f>
        <v>673760.71763755579</v>
      </c>
      <c r="R1098" s="54">
        <f>VLOOKUP(CONCATENATE($F1098," ",$G1098),AllocFactorMatrix,(R$4+1),FALSE)*$E1100</f>
        <v>31218.12219855544</v>
      </c>
      <c r="S1098" s="54">
        <f t="shared" si="608"/>
        <v>10186653.443742784</v>
      </c>
      <c r="T1098" s="54">
        <f>VLOOKUP(CONCATENATE($F1098," ",$G1098),AllocFactorMatrix,(T$4+1),FALSE)*$E1100</f>
        <v>306530.8222732963</v>
      </c>
      <c r="U1098" s="54">
        <f>VLOOKUP(CONCATENATE($F1098," ",$G1098),AllocFactorMatrix,(U$4+1),FALSE)*$E1100</f>
        <v>5382222.0315435054</v>
      </c>
      <c r="V1098" s="54">
        <f>VLOOKUP(CONCATENATE($F1098," ",$G1098),AllocFactorMatrix,(V$4+1),FALSE)*$E1100</f>
        <v>30558022.110272069</v>
      </c>
      <c r="W1098" s="54">
        <f>VLOOKUP(CONCATENATE($F1098," ",$G1098),AllocFactorMatrix,(W$4+1),FALSE)*$E1100</f>
        <v>5797571.9945195792</v>
      </c>
      <c r="X1098" s="54">
        <f t="shared" si="610"/>
        <v>42044346.958608449</v>
      </c>
      <c r="Y1098" s="54">
        <f>VLOOKUP(CONCATENATE($F1098," ",$G1098),AllocFactorMatrix,(Y$4+1),FALSE)*$E1100</f>
        <v>2167127.6867851159</v>
      </c>
      <c r="Z1098" s="54">
        <f>VLOOKUP(CONCATENATE($F1098," ",$G1098),AllocFactorMatrix,(Z$4+1),FALSE)*$E1100</f>
        <v>35277.384004552863</v>
      </c>
      <c r="AA1098" s="54">
        <f t="shared" si="607"/>
        <v>2202405.0707896687</v>
      </c>
      <c r="AB1098" s="54">
        <f>VLOOKUP(CONCATENATE($F1098," ",$G1098),AllocFactorMatrix,(AB$4+1),FALSE)*$E1100</f>
        <v>39349.084130716757</v>
      </c>
      <c r="AC1098" s="54">
        <f>VLOOKUP(CONCATENATE($F1098," ",$G1098),AllocFactorMatrix,(AC$4+1),FALSE)*$E1100</f>
        <v>850871.25270566181</v>
      </c>
      <c r="AD1098" s="54">
        <f>VLOOKUP(CONCATENATE($F1098," ",$G1098),AllocFactorMatrix,(AD$4+1),FALSE)*$E1100</f>
        <v>168380.47453823549</v>
      </c>
    </row>
    <row r="1099" spans="1:30" s="51" customFormat="1" hidden="1" outlineLevel="1">
      <c r="A1099" s="56"/>
      <c r="B1099" s="111"/>
      <c r="C1099" s="55"/>
      <c r="D1099" s="55"/>
      <c r="F1099" s="52" t="str">
        <f>F1100</f>
        <v>PROD_ENERGY</v>
      </c>
      <c r="G1099" s="55" t="str">
        <f>$G$14</f>
        <v>CUSTOMER</v>
      </c>
      <c r="H1099" s="53">
        <f t="shared" si="605"/>
        <v>0</v>
      </c>
      <c r="I1099" s="54">
        <f>VLOOKUP(CONCATENATE($F1099," ",$G1099),AllocFactorMatrix,(I$4+1),FALSE)*$E1100</f>
        <v>0</v>
      </c>
      <c r="J1099" s="54">
        <f>VLOOKUP(CONCATENATE($F1099," ",$G1099),AllocFactorMatrix,(J$4+1),FALSE)*$E1100</f>
        <v>0</v>
      </c>
      <c r="K1099" s="54">
        <f>VLOOKUP(CONCATENATE($F1099," ",$G1099),AllocFactorMatrix,(K$4+1),FALSE)*$E1100</f>
        <v>0</v>
      </c>
      <c r="L1099" s="54">
        <f>VLOOKUP(CONCATENATE($F1099," ",$G1099),AllocFactorMatrix,(L$4+1),FALSE)*$E1100</f>
        <v>0</v>
      </c>
      <c r="M1099" s="54">
        <f>VLOOKUP(CONCATENATE($F1099," ",$G1099),AllocFactorMatrix,(M$4+1),FALSE)*$E1100</f>
        <v>0</v>
      </c>
      <c r="N1099" s="54">
        <f t="shared" si="606"/>
        <v>0</v>
      </c>
      <c r="O1099" s="54">
        <f>VLOOKUP(CONCATENATE($F1099," ",$G1099),AllocFactorMatrix,(O$4+1),FALSE)*$E1100</f>
        <v>0</v>
      </c>
      <c r="P1099" s="54">
        <f>VLOOKUP(CONCATENATE($F1099," ",$G1099),AllocFactorMatrix,(P$4+1),FALSE)*$E1100</f>
        <v>0</v>
      </c>
      <c r="Q1099" s="54">
        <f>VLOOKUP(CONCATENATE($F1099," ",$G1099),AllocFactorMatrix,(Q$4+1),FALSE)*$E1100</f>
        <v>0</v>
      </c>
      <c r="R1099" s="54">
        <f>VLOOKUP(CONCATENATE($F1099," ",$G1099),AllocFactorMatrix,(R$4+1),FALSE)*$E1100</f>
        <v>0</v>
      </c>
      <c r="S1099" s="54">
        <f t="shared" si="608"/>
        <v>0</v>
      </c>
      <c r="T1099" s="54">
        <f>VLOOKUP(CONCATENATE($F1099," ",$G1099),AllocFactorMatrix,(T$4+1),FALSE)*$E1100</f>
        <v>0</v>
      </c>
      <c r="U1099" s="54">
        <f>VLOOKUP(CONCATENATE($F1099," ",$G1099),AllocFactorMatrix,(U$4+1),FALSE)*$E1100</f>
        <v>0</v>
      </c>
      <c r="V1099" s="54">
        <f>VLOOKUP(CONCATENATE($F1099," ",$G1099),AllocFactorMatrix,(V$4+1),FALSE)*$E1100</f>
        <v>0</v>
      </c>
      <c r="W1099" s="54">
        <f>VLOOKUP(CONCATENATE($F1099," ",$G1099),AllocFactorMatrix,(W$4+1),FALSE)*$E1100</f>
        <v>0</v>
      </c>
      <c r="X1099" s="54">
        <f t="shared" si="610"/>
        <v>0</v>
      </c>
      <c r="Y1099" s="54">
        <f>VLOOKUP(CONCATENATE($F1099," ",$G1099),AllocFactorMatrix,(Y$4+1),FALSE)*$E1100</f>
        <v>0</v>
      </c>
      <c r="Z1099" s="54">
        <f>VLOOKUP(CONCATENATE($F1099," ",$G1099),AllocFactorMatrix,(Z$4+1),FALSE)*$E1100</f>
        <v>0</v>
      </c>
      <c r="AA1099" s="54">
        <f t="shared" si="607"/>
        <v>0</v>
      </c>
      <c r="AB1099" s="54">
        <f>VLOOKUP(CONCATENATE($F1099," ",$G1099),AllocFactorMatrix,(AB$4+1),FALSE)*$E1100</f>
        <v>0</v>
      </c>
      <c r="AC1099" s="54">
        <f>VLOOKUP(CONCATENATE($F1099," ",$G1099),AllocFactorMatrix,(AC$4+1),FALSE)*$E1100</f>
        <v>0</v>
      </c>
      <c r="AD1099" s="54">
        <f>VLOOKUP(CONCATENATE($F1099," ",$G1099),AllocFactorMatrix,(AD$4+1),FALSE)*$E1100</f>
        <v>0</v>
      </c>
    </row>
    <row r="1100" spans="1:30" s="51" customFormat="1" collapsed="1">
      <c r="A1100" s="56"/>
      <c r="B1100" s="111"/>
      <c r="C1100" s="55"/>
      <c r="D1100" s="55" t="s">
        <v>477</v>
      </c>
      <c r="E1100" s="61">
        <f>102016900+4745243+3158594-2385816</f>
        <v>107534921</v>
      </c>
      <c r="F1100" s="61" t="s">
        <v>32</v>
      </c>
      <c r="G1100" s="55" t="str">
        <f>$G$15</f>
        <v>TOTAL</v>
      </c>
      <c r="H1100" s="53">
        <f t="shared" si="605"/>
        <v>107534920.99999997</v>
      </c>
      <c r="I1100" s="54">
        <f>VLOOKUP(CONCATENATE($F1100," ",$G1100),AllocFactorMatrix,(I$4+1),FALSE)*$E1100</f>
        <v>40350015.344967566</v>
      </c>
      <c r="J1100" s="54">
        <f>VLOOKUP(CONCATENATE($F1100," ",$G1100),AllocFactorMatrix,(J$4+1),FALSE)*$E1100</f>
        <v>2614941.7278704192</v>
      </c>
      <c r="K1100" s="54">
        <f>VLOOKUP(CONCATENATE($F1100," ",$G1100),AllocFactorMatrix,(K$4+1),FALSE)*$E1100</f>
        <v>8773412.9664447978</v>
      </c>
      <c r="L1100" s="54">
        <f>VLOOKUP(CONCATENATE($F1100," ",$G1100),AllocFactorMatrix,(L$4+1),FALSE)*$E1100</f>
        <v>278838.98176883609</v>
      </c>
      <c r="M1100" s="54">
        <f>VLOOKUP(CONCATENATE($F1100," ",$G1100),AllocFactorMatrix,(M$4+1),FALSE)*$E1100</f>
        <v>25705.694432842596</v>
      </c>
      <c r="N1100" s="54">
        <f t="shared" si="606"/>
        <v>9077957.6426464766</v>
      </c>
      <c r="O1100" s="54">
        <f>VLOOKUP(CONCATENATE($F1100," ",$G1100),AllocFactorMatrix,(O$4+1),FALSE)*$E1100</f>
        <v>7998843.0192095535</v>
      </c>
      <c r="P1100" s="54">
        <f>VLOOKUP(CONCATENATE($F1100," ",$G1100),AllocFactorMatrix,(P$4+1),FALSE)*$E1100</f>
        <v>1482831.5846971194</v>
      </c>
      <c r="Q1100" s="54">
        <f>VLOOKUP(CONCATENATE($F1100," ",$G1100),AllocFactorMatrix,(Q$4+1),FALSE)*$E1100</f>
        <v>673760.71763755579</v>
      </c>
      <c r="R1100" s="54">
        <f>VLOOKUP(CONCATENATE($F1100," ",$G1100),AllocFactorMatrix,(R$4+1),FALSE)*$E1100</f>
        <v>31218.12219855544</v>
      </c>
      <c r="S1100" s="54">
        <f t="shared" si="608"/>
        <v>10186653.443742784</v>
      </c>
      <c r="T1100" s="54">
        <f>VLOOKUP(CONCATENATE($F1100," ",$G1100),AllocFactorMatrix,(T$4+1),FALSE)*$E1100</f>
        <v>306530.8222732963</v>
      </c>
      <c r="U1100" s="54">
        <f>VLOOKUP(CONCATENATE($F1100," ",$G1100),AllocFactorMatrix,(U$4+1),FALSE)*$E1100</f>
        <v>5382222.0315435054</v>
      </c>
      <c r="V1100" s="54">
        <f>VLOOKUP(CONCATENATE($F1100," ",$G1100),AllocFactorMatrix,(V$4+1),FALSE)*$E1100</f>
        <v>30558022.110272069</v>
      </c>
      <c r="W1100" s="54">
        <f>VLOOKUP(CONCATENATE($F1100," ",$G1100),AllocFactorMatrix,(W$4+1),FALSE)*$E1100</f>
        <v>5797571.9945195792</v>
      </c>
      <c r="X1100" s="54">
        <f t="shared" si="610"/>
        <v>42044346.958608449</v>
      </c>
      <c r="Y1100" s="54">
        <f>VLOOKUP(CONCATENATE($F1100," ",$G1100),AllocFactorMatrix,(Y$4+1),FALSE)*$E1100</f>
        <v>2167127.6867851159</v>
      </c>
      <c r="Z1100" s="54">
        <f>VLOOKUP(CONCATENATE($F1100," ",$G1100),AllocFactorMatrix,(Z$4+1),FALSE)*$E1100</f>
        <v>35277.384004552863</v>
      </c>
      <c r="AA1100" s="54">
        <f t="shared" si="607"/>
        <v>2202405.0707896687</v>
      </c>
      <c r="AB1100" s="54">
        <f>VLOOKUP(CONCATENATE($F1100," ",$G1100),AllocFactorMatrix,(AB$4+1),FALSE)*$E1100</f>
        <v>39349.084130716757</v>
      </c>
      <c r="AC1100" s="54">
        <f>VLOOKUP(CONCATENATE($F1100," ",$G1100),AllocFactorMatrix,(AC$4+1),FALSE)*$E1100</f>
        <v>850871.25270566181</v>
      </c>
      <c r="AD1100" s="54">
        <f>VLOOKUP(CONCATENATE($F1100," ",$G1100),AllocFactorMatrix,(AD$4+1),FALSE)*$E1100</f>
        <v>168380.47453823549</v>
      </c>
    </row>
    <row r="1101" spans="1:30" s="51" customFormat="1" hidden="1" outlineLevel="1">
      <c r="A1101" s="56"/>
      <c r="B1101" s="111"/>
      <c r="C1101" s="55"/>
      <c r="D1101" s="55"/>
      <c r="F1101" s="52" t="str">
        <f>F1108</f>
        <v>PROD_ENERGY</v>
      </c>
      <c r="G1101" s="55" t="str">
        <f>$G$8</f>
        <v>PRODUCTION</v>
      </c>
      <c r="H1101" s="53">
        <f t="shared" si="605"/>
        <v>0</v>
      </c>
      <c r="I1101" s="54">
        <f>VLOOKUP(CONCATENATE($F1101," ",$G1101),AllocFactorMatrix,(I$4+1),FALSE)*$E1108</f>
        <v>0</v>
      </c>
      <c r="J1101" s="54">
        <f>VLOOKUP(CONCATENATE($F1101," ",$G1101),AllocFactorMatrix,(J$4+1),FALSE)*$E1108</f>
        <v>0</v>
      </c>
      <c r="K1101" s="54">
        <f>VLOOKUP(CONCATENATE($F1101," ",$G1101),AllocFactorMatrix,(K$4+1),FALSE)*$E1108</f>
        <v>0</v>
      </c>
      <c r="L1101" s="54">
        <f>VLOOKUP(CONCATENATE($F1101," ",$G1101),AllocFactorMatrix,(L$4+1),FALSE)*$E1108</f>
        <v>0</v>
      </c>
      <c r="M1101" s="54">
        <f>VLOOKUP(CONCATENATE($F1101," ",$G1101),AllocFactorMatrix,(M$4+1),FALSE)*$E1108</f>
        <v>0</v>
      </c>
      <c r="N1101" s="54">
        <f t="shared" si="606"/>
        <v>0</v>
      </c>
      <c r="O1101" s="54">
        <f>VLOOKUP(CONCATENATE($F1101," ",$G1101),AllocFactorMatrix,(O$4+1),FALSE)*$E1108</f>
        <v>0</v>
      </c>
      <c r="P1101" s="54">
        <f>VLOOKUP(CONCATENATE($F1101," ",$G1101),AllocFactorMatrix,(P$4+1),FALSE)*$E1108</f>
        <v>0</v>
      </c>
      <c r="Q1101" s="54">
        <f>VLOOKUP(CONCATENATE($F1101," ",$G1101),AllocFactorMatrix,(Q$4+1),FALSE)*$E1108</f>
        <v>0</v>
      </c>
      <c r="R1101" s="54">
        <f>VLOOKUP(CONCATENATE($F1101," ",$G1101),AllocFactorMatrix,(R$4+1),FALSE)*$E1108</f>
        <v>0</v>
      </c>
      <c r="S1101" s="54">
        <f t="shared" si="608"/>
        <v>0</v>
      </c>
      <c r="T1101" s="54">
        <f>VLOOKUP(CONCATENATE($F1101," ",$G1101),AllocFactorMatrix,(T$4+1),FALSE)*$E1108</f>
        <v>0</v>
      </c>
      <c r="U1101" s="54">
        <f>VLOOKUP(CONCATENATE($F1101," ",$G1101),AllocFactorMatrix,(U$4+1),FALSE)*$E1108</f>
        <v>0</v>
      </c>
      <c r="V1101" s="54">
        <f>VLOOKUP(CONCATENATE($F1101," ",$G1101),AllocFactorMatrix,(V$4+1),FALSE)*$E1108</f>
        <v>0</v>
      </c>
      <c r="W1101" s="54">
        <f>VLOOKUP(CONCATENATE($F1101," ",$G1101),AllocFactorMatrix,(W$4+1),FALSE)*$E1108</f>
        <v>0</v>
      </c>
      <c r="X1101" s="54">
        <f>SUBTOTAL(9,T1101:W1101)</f>
        <v>0</v>
      </c>
      <c r="Y1101" s="54">
        <f>VLOOKUP(CONCATENATE($F1101," ",$G1101),AllocFactorMatrix,(Y$4+1),FALSE)*$E1108</f>
        <v>0</v>
      </c>
      <c r="Z1101" s="54">
        <f>VLOOKUP(CONCATENATE($F1101," ",$G1101),AllocFactorMatrix,(Z$4+1),FALSE)*$E1108</f>
        <v>0</v>
      </c>
      <c r="AA1101" s="54">
        <f t="shared" si="607"/>
        <v>0</v>
      </c>
      <c r="AB1101" s="54">
        <f>VLOOKUP(CONCATENATE($F1101," ",$G1101),AllocFactorMatrix,(AB$4+1),FALSE)*$E1108</f>
        <v>0</v>
      </c>
      <c r="AC1101" s="54">
        <f>VLOOKUP(CONCATENATE($F1101," ",$G1101),AllocFactorMatrix,(AC$4+1),FALSE)*$E1108</f>
        <v>0</v>
      </c>
      <c r="AD1101" s="54">
        <f>VLOOKUP(CONCATENATE($F1101," ",$G1101),AllocFactorMatrix,(AD$4+1),FALSE)*$E1108</f>
        <v>0</v>
      </c>
    </row>
    <row r="1102" spans="1:30" s="51" customFormat="1" hidden="1" outlineLevel="1">
      <c r="A1102" s="56"/>
      <c r="B1102" s="111"/>
      <c r="C1102" s="55"/>
      <c r="D1102" s="55"/>
      <c r="F1102" s="52" t="str">
        <f>F1108</f>
        <v>PROD_ENERGY</v>
      </c>
      <c r="G1102" s="55" t="str">
        <f>$G$9</f>
        <v>BULKTRAN</v>
      </c>
      <c r="H1102" s="53">
        <f t="shared" si="605"/>
        <v>0</v>
      </c>
      <c r="I1102" s="54">
        <f>VLOOKUP(CONCATENATE($F1102," ",$G1102),AllocFactorMatrix,(I$4+1),FALSE)*$E1108</f>
        <v>0</v>
      </c>
      <c r="J1102" s="54">
        <f>VLOOKUP(CONCATENATE($F1102," ",$G1102),AllocFactorMatrix,(J$4+1),FALSE)*$E1108</f>
        <v>0</v>
      </c>
      <c r="K1102" s="54">
        <f>VLOOKUP(CONCATENATE($F1102," ",$G1102),AllocFactorMatrix,(K$4+1),FALSE)*$E1108</f>
        <v>0</v>
      </c>
      <c r="L1102" s="54">
        <f>VLOOKUP(CONCATENATE($F1102," ",$G1102),AllocFactorMatrix,(L$4+1),FALSE)*$E1108</f>
        <v>0</v>
      </c>
      <c r="M1102" s="54">
        <f>VLOOKUP(CONCATENATE($F1102," ",$G1102),AllocFactorMatrix,(M$4+1),FALSE)*$E1108</f>
        <v>0</v>
      </c>
      <c r="N1102" s="54">
        <f t="shared" si="606"/>
        <v>0</v>
      </c>
      <c r="O1102" s="54">
        <f>VLOOKUP(CONCATENATE($F1102," ",$G1102),AllocFactorMatrix,(O$4+1),FALSE)*$E1108</f>
        <v>0</v>
      </c>
      <c r="P1102" s="54">
        <f>VLOOKUP(CONCATENATE($F1102," ",$G1102),AllocFactorMatrix,(P$4+1),FALSE)*$E1108</f>
        <v>0</v>
      </c>
      <c r="Q1102" s="54">
        <f>VLOOKUP(CONCATENATE($F1102," ",$G1102),AllocFactorMatrix,(Q$4+1),FALSE)*$E1108</f>
        <v>0</v>
      </c>
      <c r="R1102" s="54">
        <f>VLOOKUP(CONCATENATE($F1102," ",$G1102),AllocFactorMatrix,(R$4+1),FALSE)*$E1108</f>
        <v>0</v>
      </c>
      <c r="S1102" s="54">
        <f t="shared" si="608"/>
        <v>0</v>
      </c>
      <c r="T1102" s="54">
        <f>VLOOKUP(CONCATENATE($F1102," ",$G1102),AllocFactorMatrix,(T$4+1),FALSE)*$E1108</f>
        <v>0</v>
      </c>
      <c r="U1102" s="54">
        <f>VLOOKUP(CONCATENATE($F1102," ",$G1102),AllocFactorMatrix,(U$4+1),FALSE)*$E1108</f>
        <v>0</v>
      </c>
      <c r="V1102" s="54">
        <f>VLOOKUP(CONCATENATE($F1102," ",$G1102),AllocFactorMatrix,(V$4+1),FALSE)*$E1108</f>
        <v>0</v>
      </c>
      <c r="W1102" s="54">
        <f>VLOOKUP(CONCATENATE($F1102," ",$G1102),AllocFactorMatrix,(W$4+1),FALSE)*$E1108</f>
        <v>0</v>
      </c>
      <c r="X1102" s="54">
        <f t="shared" ref="X1102:X1108" si="611">SUBTOTAL(9,T1102:W1102)</f>
        <v>0</v>
      </c>
      <c r="Y1102" s="54">
        <f>VLOOKUP(CONCATENATE($F1102," ",$G1102),AllocFactorMatrix,(Y$4+1),FALSE)*$E1108</f>
        <v>0</v>
      </c>
      <c r="Z1102" s="54">
        <f>VLOOKUP(CONCATENATE($F1102," ",$G1102),AllocFactorMatrix,(Z$4+1),FALSE)*$E1108</f>
        <v>0</v>
      </c>
      <c r="AA1102" s="54">
        <f t="shared" si="607"/>
        <v>0</v>
      </c>
      <c r="AB1102" s="54">
        <f>VLOOKUP(CONCATENATE($F1102," ",$G1102),AllocFactorMatrix,(AB$4+1),FALSE)*$E1108</f>
        <v>0</v>
      </c>
      <c r="AC1102" s="54">
        <f>VLOOKUP(CONCATENATE($F1102," ",$G1102),AllocFactorMatrix,(AC$4+1),FALSE)*$E1108</f>
        <v>0</v>
      </c>
      <c r="AD1102" s="54">
        <f>VLOOKUP(CONCATENATE($F1102," ",$G1102),AllocFactorMatrix,(AD$4+1),FALSE)*$E1108</f>
        <v>0</v>
      </c>
    </row>
    <row r="1103" spans="1:30" s="51" customFormat="1" hidden="1" outlineLevel="1">
      <c r="A1103" s="56"/>
      <c r="B1103" s="111"/>
      <c r="C1103" s="55"/>
      <c r="D1103" s="55"/>
      <c r="F1103" s="52" t="str">
        <f>F1108</f>
        <v>PROD_ENERGY</v>
      </c>
      <c r="G1103" s="55" t="str">
        <f>$G$10</f>
        <v>SUBTRAN</v>
      </c>
      <c r="H1103" s="53">
        <f t="shared" si="605"/>
        <v>0</v>
      </c>
      <c r="I1103" s="54">
        <f>VLOOKUP(CONCATENATE($F1103," ",$G1103),AllocFactorMatrix,(I$4+1),FALSE)*$E1108</f>
        <v>0</v>
      </c>
      <c r="J1103" s="54">
        <f>VLOOKUP(CONCATENATE($F1103," ",$G1103),AllocFactorMatrix,(J$4+1),FALSE)*$E1108</f>
        <v>0</v>
      </c>
      <c r="K1103" s="54">
        <f>VLOOKUP(CONCATENATE($F1103," ",$G1103),AllocFactorMatrix,(K$4+1),FALSE)*$E1108</f>
        <v>0</v>
      </c>
      <c r="L1103" s="54">
        <f>VLOOKUP(CONCATENATE($F1103," ",$G1103),AllocFactorMatrix,(L$4+1),FALSE)*$E1108</f>
        <v>0</v>
      </c>
      <c r="M1103" s="54">
        <f>VLOOKUP(CONCATENATE($F1103," ",$G1103),AllocFactorMatrix,(M$4+1),FALSE)*$E1108</f>
        <v>0</v>
      </c>
      <c r="N1103" s="54">
        <f t="shared" si="606"/>
        <v>0</v>
      </c>
      <c r="O1103" s="54">
        <f>VLOOKUP(CONCATENATE($F1103," ",$G1103),AllocFactorMatrix,(O$4+1),FALSE)*$E1108</f>
        <v>0</v>
      </c>
      <c r="P1103" s="54">
        <f>VLOOKUP(CONCATENATE($F1103," ",$G1103),AllocFactorMatrix,(P$4+1),FALSE)*$E1108</f>
        <v>0</v>
      </c>
      <c r="Q1103" s="54">
        <f>VLOOKUP(CONCATENATE($F1103," ",$G1103),AllocFactorMatrix,(Q$4+1),FALSE)*$E1108</f>
        <v>0</v>
      </c>
      <c r="R1103" s="54">
        <f>VLOOKUP(CONCATENATE($F1103," ",$G1103),AllocFactorMatrix,(R$4+1),FALSE)*$E1108</f>
        <v>0</v>
      </c>
      <c r="S1103" s="54">
        <f t="shared" si="608"/>
        <v>0</v>
      </c>
      <c r="T1103" s="54">
        <f>VLOOKUP(CONCATENATE($F1103," ",$G1103),AllocFactorMatrix,(T$4+1),FALSE)*$E1108</f>
        <v>0</v>
      </c>
      <c r="U1103" s="54">
        <f>VLOOKUP(CONCATENATE($F1103," ",$G1103),AllocFactorMatrix,(U$4+1),FALSE)*$E1108</f>
        <v>0</v>
      </c>
      <c r="V1103" s="54">
        <f>VLOOKUP(CONCATENATE($F1103," ",$G1103),AllocFactorMatrix,(V$4+1),FALSE)*$E1108</f>
        <v>0</v>
      </c>
      <c r="W1103" s="54">
        <f>VLOOKUP(CONCATENATE($F1103," ",$G1103),AllocFactorMatrix,(W$4+1),FALSE)*$E1108</f>
        <v>0</v>
      </c>
      <c r="X1103" s="54">
        <f t="shared" si="611"/>
        <v>0</v>
      </c>
      <c r="Y1103" s="54">
        <f>VLOOKUP(CONCATENATE($F1103," ",$G1103),AllocFactorMatrix,(Y$4+1),FALSE)*$E1108</f>
        <v>0</v>
      </c>
      <c r="Z1103" s="54">
        <f>VLOOKUP(CONCATENATE($F1103," ",$G1103),AllocFactorMatrix,(Z$4+1),FALSE)*$E1108</f>
        <v>0</v>
      </c>
      <c r="AA1103" s="54">
        <f t="shared" si="607"/>
        <v>0</v>
      </c>
      <c r="AB1103" s="54">
        <f>VLOOKUP(CONCATENATE($F1103," ",$G1103),AllocFactorMatrix,(AB$4+1),FALSE)*$E1108</f>
        <v>0</v>
      </c>
      <c r="AC1103" s="54">
        <f>VLOOKUP(CONCATENATE($F1103," ",$G1103),AllocFactorMatrix,(AC$4+1),FALSE)*$E1108</f>
        <v>0</v>
      </c>
      <c r="AD1103" s="54">
        <f>VLOOKUP(CONCATENATE($F1103," ",$G1103),AllocFactorMatrix,(AD$4+1),FALSE)*$E1108</f>
        <v>0</v>
      </c>
    </row>
    <row r="1104" spans="1:30" s="51" customFormat="1" hidden="1" outlineLevel="1">
      <c r="A1104" s="56"/>
      <c r="B1104" s="111"/>
      <c r="C1104" s="55"/>
      <c r="D1104" s="55"/>
      <c r="F1104" s="52" t="str">
        <f>F1108</f>
        <v>PROD_ENERGY</v>
      </c>
      <c r="G1104" s="55" t="str">
        <f>$G$11</f>
        <v>DISTPRI</v>
      </c>
      <c r="H1104" s="53">
        <f t="shared" si="605"/>
        <v>0</v>
      </c>
      <c r="I1104" s="54">
        <f>VLOOKUP(CONCATENATE($F1104," ",$G1104),AllocFactorMatrix,(I$4+1),FALSE)*$E1108</f>
        <v>0</v>
      </c>
      <c r="J1104" s="54">
        <f>VLOOKUP(CONCATENATE($F1104," ",$G1104),AllocFactorMatrix,(J$4+1),FALSE)*$E1108</f>
        <v>0</v>
      </c>
      <c r="K1104" s="54">
        <f>VLOOKUP(CONCATENATE($F1104," ",$G1104),AllocFactorMatrix,(K$4+1),FALSE)*$E1108</f>
        <v>0</v>
      </c>
      <c r="L1104" s="54">
        <f>VLOOKUP(CONCATENATE($F1104," ",$G1104),AllocFactorMatrix,(L$4+1),FALSE)*$E1108</f>
        <v>0</v>
      </c>
      <c r="M1104" s="54">
        <f>VLOOKUP(CONCATENATE($F1104," ",$G1104),AllocFactorMatrix,(M$4+1),FALSE)*$E1108</f>
        <v>0</v>
      </c>
      <c r="N1104" s="54">
        <f t="shared" si="606"/>
        <v>0</v>
      </c>
      <c r="O1104" s="54">
        <f>VLOOKUP(CONCATENATE($F1104," ",$G1104),AllocFactorMatrix,(O$4+1),FALSE)*$E1108</f>
        <v>0</v>
      </c>
      <c r="P1104" s="54">
        <f>VLOOKUP(CONCATENATE($F1104," ",$G1104),AllocFactorMatrix,(P$4+1),FALSE)*$E1108</f>
        <v>0</v>
      </c>
      <c r="Q1104" s="54">
        <f>VLOOKUP(CONCATENATE($F1104," ",$G1104),AllocFactorMatrix,(Q$4+1),FALSE)*$E1108</f>
        <v>0</v>
      </c>
      <c r="R1104" s="54">
        <f>VLOOKUP(CONCATENATE($F1104," ",$G1104),AllocFactorMatrix,(R$4+1),FALSE)*$E1108</f>
        <v>0</v>
      </c>
      <c r="S1104" s="54">
        <f t="shared" si="608"/>
        <v>0</v>
      </c>
      <c r="T1104" s="54">
        <f>VLOOKUP(CONCATENATE($F1104," ",$G1104),AllocFactorMatrix,(T$4+1),FALSE)*$E1108</f>
        <v>0</v>
      </c>
      <c r="U1104" s="54">
        <f>VLOOKUP(CONCATENATE($F1104," ",$G1104),AllocFactorMatrix,(U$4+1),FALSE)*$E1108</f>
        <v>0</v>
      </c>
      <c r="V1104" s="54">
        <f>VLOOKUP(CONCATENATE($F1104," ",$G1104),AllocFactorMatrix,(V$4+1),FALSE)*$E1108</f>
        <v>0</v>
      </c>
      <c r="W1104" s="54">
        <f>VLOOKUP(CONCATENATE($F1104," ",$G1104),AllocFactorMatrix,(W$4+1),FALSE)*$E1108</f>
        <v>0</v>
      </c>
      <c r="X1104" s="54">
        <f t="shared" si="611"/>
        <v>0</v>
      </c>
      <c r="Y1104" s="54">
        <f>VLOOKUP(CONCATENATE($F1104," ",$G1104),AllocFactorMatrix,(Y$4+1),FALSE)*$E1108</f>
        <v>0</v>
      </c>
      <c r="Z1104" s="54">
        <f>VLOOKUP(CONCATENATE($F1104," ",$G1104),AllocFactorMatrix,(Z$4+1),FALSE)*$E1108</f>
        <v>0</v>
      </c>
      <c r="AA1104" s="54">
        <f t="shared" si="607"/>
        <v>0</v>
      </c>
      <c r="AB1104" s="54">
        <f>VLOOKUP(CONCATENATE($F1104," ",$G1104),AllocFactorMatrix,(AB$4+1),FALSE)*$E1108</f>
        <v>0</v>
      </c>
      <c r="AC1104" s="54">
        <f>VLOOKUP(CONCATENATE($F1104," ",$G1104),AllocFactorMatrix,(AC$4+1),FALSE)*$E1108</f>
        <v>0</v>
      </c>
      <c r="AD1104" s="54">
        <f>VLOOKUP(CONCATENATE($F1104," ",$G1104),AllocFactorMatrix,(AD$4+1),FALSE)*$E1108</f>
        <v>0</v>
      </c>
    </row>
    <row r="1105" spans="1:30" s="51" customFormat="1" hidden="1" outlineLevel="1">
      <c r="A1105" s="56"/>
      <c r="B1105" s="111"/>
      <c r="C1105" s="55"/>
      <c r="D1105" s="55"/>
      <c r="F1105" s="52" t="str">
        <f>F1108</f>
        <v>PROD_ENERGY</v>
      </c>
      <c r="G1105" s="55" t="str">
        <f>$G$12</f>
        <v>DISTSEC</v>
      </c>
      <c r="H1105" s="53">
        <f t="shared" si="605"/>
        <v>0</v>
      </c>
      <c r="I1105" s="54">
        <f>VLOOKUP(CONCATENATE($F1105," ",$G1105),AllocFactorMatrix,(I$4+1),FALSE)*$E1108</f>
        <v>0</v>
      </c>
      <c r="J1105" s="54">
        <f>VLOOKUP(CONCATENATE($F1105," ",$G1105),AllocFactorMatrix,(J$4+1),FALSE)*$E1108</f>
        <v>0</v>
      </c>
      <c r="K1105" s="54">
        <f>VLOOKUP(CONCATENATE($F1105," ",$G1105),AllocFactorMatrix,(K$4+1),FALSE)*$E1108</f>
        <v>0</v>
      </c>
      <c r="L1105" s="54">
        <f>VLOOKUP(CONCATENATE($F1105," ",$G1105),AllocFactorMatrix,(L$4+1),FALSE)*$E1108</f>
        <v>0</v>
      </c>
      <c r="M1105" s="54">
        <f>VLOOKUP(CONCATENATE($F1105," ",$G1105),AllocFactorMatrix,(M$4+1),FALSE)*$E1108</f>
        <v>0</v>
      </c>
      <c r="N1105" s="54">
        <f t="shared" si="606"/>
        <v>0</v>
      </c>
      <c r="O1105" s="54">
        <f>VLOOKUP(CONCATENATE($F1105," ",$G1105),AllocFactorMatrix,(O$4+1),FALSE)*$E1108</f>
        <v>0</v>
      </c>
      <c r="P1105" s="54">
        <f>VLOOKUP(CONCATENATE($F1105," ",$G1105),AllocFactorMatrix,(P$4+1),FALSE)*$E1108</f>
        <v>0</v>
      </c>
      <c r="Q1105" s="54">
        <f>VLOOKUP(CONCATENATE($F1105," ",$G1105),AllocFactorMatrix,(Q$4+1),FALSE)*$E1108</f>
        <v>0</v>
      </c>
      <c r="R1105" s="54">
        <f>VLOOKUP(CONCATENATE($F1105," ",$G1105),AllocFactorMatrix,(R$4+1),FALSE)*$E1108</f>
        <v>0</v>
      </c>
      <c r="S1105" s="54">
        <f t="shared" si="608"/>
        <v>0</v>
      </c>
      <c r="T1105" s="54">
        <f>VLOOKUP(CONCATENATE($F1105," ",$G1105),AllocFactorMatrix,(T$4+1),FALSE)*$E1108</f>
        <v>0</v>
      </c>
      <c r="U1105" s="54">
        <f>VLOOKUP(CONCATENATE($F1105," ",$G1105),AllocFactorMatrix,(U$4+1),FALSE)*$E1108</f>
        <v>0</v>
      </c>
      <c r="V1105" s="54">
        <f>VLOOKUP(CONCATENATE($F1105," ",$G1105),AllocFactorMatrix,(V$4+1),FALSE)*$E1108</f>
        <v>0</v>
      </c>
      <c r="W1105" s="54">
        <f>VLOOKUP(CONCATENATE($F1105," ",$G1105),AllocFactorMatrix,(W$4+1),FALSE)*$E1108</f>
        <v>0</v>
      </c>
      <c r="X1105" s="54">
        <f t="shared" si="611"/>
        <v>0</v>
      </c>
      <c r="Y1105" s="54">
        <f>VLOOKUP(CONCATENATE($F1105," ",$G1105),AllocFactorMatrix,(Y$4+1),FALSE)*$E1108</f>
        <v>0</v>
      </c>
      <c r="Z1105" s="54">
        <f>VLOOKUP(CONCATENATE($F1105," ",$G1105),AllocFactorMatrix,(Z$4+1),FALSE)*$E1108</f>
        <v>0</v>
      </c>
      <c r="AA1105" s="54">
        <f t="shared" si="607"/>
        <v>0</v>
      </c>
      <c r="AB1105" s="54">
        <f>VLOOKUP(CONCATENATE($F1105," ",$G1105),AllocFactorMatrix,(AB$4+1),FALSE)*$E1108</f>
        <v>0</v>
      </c>
      <c r="AC1105" s="54">
        <f>VLOOKUP(CONCATENATE($F1105," ",$G1105),AllocFactorMatrix,(AC$4+1),FALSE)*$E1108</f>
        <v>0</v>
      </c>
      <c r="AD1105" s="54">
        <f>VLOOKUP(CONCATENATE($F1105," ",$G1105),AllocFactorMatrix,(AD$4+1),FALSE)*$E1108</f>
        <v>0</v>
      </c>
    </row>
    <row r="1106" spans="1:30" s="51" customFormat="1" hidden="1" outlineLevel="1">
      <c r="A1106" s="56"/>
      <c r="B1106" s="111"/>
      <c r="C1106" s="55"/>
      <c r="D1106" s="55"/>
      <c r="F1106" s="52" t="str">
        <f>F1108</f>
        <v>PROD_ENERGY</v>
      </c>
      <c r="G1106" s="55" t="str">
        <f>$G$13</f>
        <v>ENERGY</v>
      </c>
      <c r="H1106" s="53">
        <f t="shared" si="605"/>
        <v>6255756.9999999981</v>
      </c>
      <c r="I1106" s="54">
        <f>VLOOKUP(CONCATENATE($F1106," ",$G1106),AllocFactorMatrix,(I$4+1),FALSE)*$E1108</f>
        <v>2347329.4869895177</v>
      </c>
      <c r="J1106" s="54">
        <f>VLOOKUP(CONCATENATE($F1106," ",$G1106),AllocFactorMatrix,(J$4+1),FALSE)*$E1108</f>
        <v>152122.11871822987</v>
      </c>
      <c r="K1106" s="54">
        <f>VLOOKUP(CONCATENATE($F1106," ",$G1106),AllocFactorMatrix,(K$4+1),FALSE)*$E1108</f>
        <v>510386.19890489161</v>
      </c>
      <c r="L1106" s="54">
        <f>VLOOKUP(CONCATENATE($F1106," ",$G1106),AllocFactorMatrix,(L$4+1),FALSE)*$E1108</f>
        <v>16221.232096997297</v>
      </c>
      <c r="M1106" s="54">
        <f>VLOOKUP(CONCATENATE($F1106," ",$G1106),AllocFactorMatrix,(M$4+1),FALSE)*$E1108</f>
        <v>1495.4079697340001</v>
      </c>
      <c r="N1106" s="54">
        <f t="shared" si="606"/>
        <v>528102.83897162299</v>
      </c>
      <c r="O1106" s="54">
        <f>VLOOKUP(CONCATENATE($F1106," ",$G1106),AllocFactorMatrix,(O$4+1),FALSE)*$E1108</f>
        <v>465326.21909231978</v>
      </c>
      <c r="P1106" s="54">
        <f>VLOOKUP(CONCATENATE($F1106," ",$G1106),AllocFactorMatrix,(P$4+1),FALSE)*$E1108</f>
        <v>86262.527368110474</v>
      </c>
      <c r="Q1106" s="54">
        <f>VLOOKUP(CONCATENATE($F1106," ",$G1106),AllocFactorMatrix,(Q$4+1),FALSE)*$E1108</f>
        <v>39195.484466726521</v>
      </c>
      <c r="R1106" s="54">
        <f>VLOOKUP(CONCATENATE($F1106," ",$G1106),AllocFactorMatrix,(R$4+1),FALSE)*$E1108</f>
        <v>1816.0889937369143</v>
      </c>
      <c r="S1106" s="54">
        <f t="shared" si="608"/>
        <v>592600.31992089364</v>
      </c>
      <c r="T1106" s="54">
        <f>VLOOKUP(CONCATENATE($F1106," ",$G1106),AllocFactorMatrix,(T$4+1),FALSE)*$E1108</f>
        <v>17832.182507038146</v>
      </c>
      <c r="U1106" s="54">
        <f>VLOOKUP(CONCATENATE($F1106," ",$G1106),AllocFactorMatrix,(U$4+1),FALSE)*$E1108</f>
        <v>313106.41079452232</v>
      </c>
      <c r="V1106" s="54">
        <f>VLOOKUP(CONCATENATE($F1106," ",$G1106),AllocFactorMatrix,(V$4+1),FALSE)*$E1108</f>
        <v>1777688.2053271725</v>
      </c>
      <c r="W1106" s="54">
        <f>VLOOKUP(CONCATENATE($F1106," ",$G1106),AllocFactorMatrix,(W$4+1),FALSE)*$E1108</f>
        <v>337269.05874343665</v>
      </c>
      <c r="X1106" s="54">
        <f t="shared" si="611"/>
        <v>2445895.8573721698</v>
      </c>
      <c r="Y1106" s="54">
        <f>VLOOKUP(CONCATENATE($F1106," ",$G1106),AllocFactorMatrix,(Y$4+1),FALSE)*$E1108</f>
        <v>126070.89929884074</v>
      </c>
      <c r="Z1106" s="54">
        <f>VLOOKUP(CONCATENATE($F1106," ",$G1106),AllocFactorMatrix,(Z$4+1),FALSE)*$E1108</f>
        <v>2052.2332640963173</v>
      </c>
      <c r="AA1106" s="54">
        <f t="shared" si="607"/>
        <v>128123.13256293705</v>
      </c>
      <c r="AB1106" s="54">
        <f>VLOOKUP(CONCATENATE($F1106," ",$G1106),AllocFactorMatrix,(AB$4+1),FALSE)*$E1108</f>
        <v>2289.1011236649374</v>
      </c>
      <c r="AC1106" s="54">
        <f>VLOOKUP(CONCATENATE($F1106," ",$G1106),AllocFactorMatrix,(AC$4+1),FALSE)*$E1108</f>
        <v>49498.746506841373</v>
      </c>
      <c r="AD1106" s="54">
        <f>VLOOKUP(CONCATENATE($F1106," ",$G1106),AllocFactorMatrix,(AD$4+1),FALSE)*$E1108</f>
        <v>9795.3978341220754</v>
      </c>
    </row>
    <row r="1107" spans="1:30" s="51" customFormat="1" hidden="1" outlineLevel="1">
      <c r="A1107" s="56"/>
      <c r="B1107" s="111"/>
      <c r="C1107" s="55"/>
      <c r="D1107" s="55"/>
      <c r="F1107" s="52" t="str">
        <f>F1108</f>
        <v>PROD_ENERGY</v>
      </c>
      <c r="G1107" s="55" t="str">
        <f>$G$14</f>
        <v>CUSTOMER</v>
      </c>
      <c r="H1107" s="53">
        <f t="shared" si="605"/>
        <v>0</v>
      </c>
      <c r="I1107" s="54">
        <f>VLOOKUP(CONCATENATE($F1107," ",$G1107),AllocFactorMatrix,(I$4+1),FALSE)*$E1108</f>
        <v>0</v>
      </c>
      <c r="J1107" s="54">
        <f>VLOOKUP(CONCATENATE($F1107," ",$G1107),AllocFactorMatrix,(J$4+1),FALSE)*$E1108</f>
        <v>0</v>
      </c>
      <c r="K1107" s="54">
        <f>VLOOKUP(CONCATENATE($F1107," ",$G1107),AllocFactorMatrix,(K$4+1),FALSE)*$E1108</f>
        <v>0</v>
      </c>
      <c r="L1107" s="54">
        <f>VLOOKUP(CONCATENATE($F1107," ",$G1107),AllocFactorMatrix,(L$4+1),FALSE)*$E1108</f>
        <v>0</v>
      </c>
      <c r="M1107" s="54">
        <f>VLOOKUP(CONCATENATE($F1107," ",$G1107),AllocFactorMatrix,(M$4+1),FALSE)*$E1108</f>
        <v>0</v>
      </c>
      <c r="N1107" s="54">
        <f t="shared" si="606"/>
        <v>0</v>
      </c>
      <c r="O1107" s="54">
        <f>VLOOKUP(CONCATENATE($F1107," ",$G1107),AllocFactorMatrix,(O$4+1),FALSE)*$E1108</f>
        <v>0</v>
      </c>
      <c r="P1107" s="54">
        <f>VLOOKUP(CONCATENATE($F1107," ",$G1107),AllocFactorMatrix,(P$4+1),FALSE)*$E1108</f>
        <v>0</v>
      </c>
      <c r="Q1107" s="54">
        <f>VLOOKUP(CONCATENATE($F1107," ",$G1107),AllocFactorMatrix,(Q$4+1),FALSE)*$E1108</f>
        <v>0</v>
      </c>
      <c r="R1107" s="54">
        <f>VLOOKUP(CONCATENATE($F1107," ",$G1107),AllocFactorMatrix,(R$4+1),FALSE)*$E1108</f>
        <v>0</v>
      </c>
      <c r="S1107" s="54">
        <f t="shared" si="608"/>
        <v>0</v>
      </c>
      <c r="T1107" s="54">
        <f>VLOOKUP(CONCATENATE($F1107," ",$G1107),AllocFactorMatrix,(T$4+1),FALSE)*$E1108</f>
        <v>0</v>
      </c>
      <c r="U1107" s="54">
        <f>VLOOKUP(CONCATENATE($F1107," ",$G1107),AllocFactorMatrix,(U$4+1),FALSE)*$E1108</f>
        <v>0</v>
      </c>
      <c r="V1107" s="54">
        <f>VLOOKUP(CONCATENATE($F1107," ",$G1107),AllocFactorMatrix,(V$4+1),FALSE)*$E1108</f>
        <v>0</v>
      </c>
      <c r="W1107" s="54">
        <f>VLOOKUP(CONCATENATE($F1107," ",$G1107),AllocFactorMatrix,(W$4+1),FALSE)*$E1108</f>
        <v>0</v>
      </c>
      <c r="X1107" s="54">
        <f t="shared" si="611"/>
        <v>0</v>
      </c>
      <c r="Y1107" s="54">
        <f>VLOOKUP(CONCATENATE($F1107," ",$G1107),AllocFactorMatrix,(Y$4+1),FALSE)*$E1108</f>
        <v>0</v>
      </c>
      <c r="Z1107" s="54">
        <f>VLOOKUP(CONCATENATE($F1107," ",$G1107),AllocFactorMatrix,(Z$4+1),FALSE)*$E1108</f>
        <v>0</v>
      </c>
      <c r="AA1107" s="54">
        <f t="shared" si="607"/>
        <v>0</v>
      </c>
      <c r="AB1107" s="54">
        <f>VLOOKUP(CONCATENATE($F1107," ",$G1107),AllocFactorMatrix,(AB$4+1),FALSE)*$E1108</f>
        <v>0</v>
      </c>
      <c r="AC1107" s="54">
        <f>VLOOKUP(CONCATENATE($F1107," ",$G1107),AllocFactorMatrix,(AC$4+1),FALSE)*$E1108</f>
        <v>0</v>
      </c>
      <c r="AD1107" s="54">
        <f>VLOOKUP(CONCATENATE($F1107," ",$G1107),AllocFactorMatrix,(AD$4+1),FALSE)*$E1108</f>
        <v>0</v>
      </c>
    </row>
    <row r="1108" spans="1:30" s="51" customFormat="1" collapsed="1">
      <c r="A1108" s="56"/>
      <c r="B1108" s="111"/>
      <c r="C1108" s="55"/>
      <c r="D1108" s="55" t="s">
        <v>478</v>
      </c>
      <c r="E1108" s="61">
        <v>6255757</v>
      </c>
      <c r="F1108" s="61" t="s">
        <v>32</v>
      </c>
      <c r="G1108" s="55" t="str">
        <f>$G$15</f>
        <v>TOTAL</v>
      </c>
      <c r="H1108" s="53">
        <f t="shared" si="605"/>
        <v>6255756.9999999981</v>
      </c>
      <c r="I1108" s="54">
        <f>VLOOKUP(CONCATENATE($F1108," ",$G1108),AllocFactorMatrix,(I$4+1),FALSE)*$E1108</f>
        <v>2347329.4869895177</v>
      </c>
      <c r="J1108" s="54">
        <f>VLOOKUP(CONCATENATE($F1108," ",$G1108),AllocFactorMatrix,(J$4+1),FALSE)*$E1108</f>
        <v>152122.11871822987</v>
      </c>
      <c r="K1108" s="54">
        <f>VLOOKUP(CONCATENATE($F1108," ",$G1108),AllocFactorMatrix,(K$4+1),FALSE)*$E1108</f>
        <v>510386.19890489161</v>
      </c>
      <c r="L1108" s="54">
        <f>VLOOKUP(CONCATENATE($F1108," ",$G1108),AllocFactorMatrix,(L$4+1),FALSE)*$E1108</f>
        <v>16221.232096997297</v>
      </c>
      <c r="M1108" s="54">
        <f>VLOOKUP(CONCATENATE($F1108," ",$G1108),AllocFactorMatrix,(M$4+1),FALSE)*$E1108</f>
        <v>1495.4079697340001</v>
      </c>
      <c r="N1108" s="54">
        <f t="shared" si="606"/>
        <v>528102.83897162299</v>
      </c>
      <c r="O1108" s="54">
        <f>VLOOKUP(CONCATENATE($F1108," ",$G1108),AllocFactorMatrix,(O$4+1),FALSE)*$E1108</f>
        <v>465326.21909231978</v>
      </c>
      <c r="P1108" s="54">
        <f>VLOOKUP(CONCATENATE($F1108," ",$G1108),AllocFactorMatrix,(P$4+1),FALSE)*$E1108</f>
        <v>86262.527368110474</v>
      </c>
      <c r="Q1108" s="54">
        <f>VLOOKUP(CONCATENATE($F1108," ",$G1108),AllocFactorMatrix,(Q$4+1),FALSE)*$E1108</f>
        <v>39195.484466726521</v>
      </c>
      <c r="R1108" s="54">
        <f>VLOOKUP(CONCATENATE($F1108," ",$G1108),AllocFactorMatrix,(R$4+1),FALSE)*$E1108</f>
        <v>1816.0889937369143</v>
      </c>
      <c r="S1108" s="54">
        <f t="shared" si="608"/>
        <v>592600.31992089364</v>
      </c>
      <c r="T1108" s="54">
        <f>VLOOKUP(CONCATENATE($F1108," ",$G1108),AllocFactorMatrix,(T$4+1),FALSE)*$E1108</f>
        <v>17832.182507038146</v>
      </c>
      <c r="U1108" s="54">
        <f>VLOOKUP(CONCATENATE($F1108," ",$G1108),AllocFactorMatrix,(U$4+1),FALSE)*$E1108</f>
        <v>313106.41079452232</v>
      </c>
      <c r="V1108" s="54">
        <f>VLOOKUP(CONCATENATE($F1108," ",$G1108),AllocFactorMatrix,(V$4+1),FALSE)*$E1108</f>
        <v>1777688.2053271725</v>
      </c>
      <c r="W1108" s="54">
        <f>VLOOKUP(CONCATENATE($F1108," ",$G1108),AllocFactorMatrix,(W$4+1),FALSE)*$E1108</f>
        <v>337269.05874343665</v>
      </c>
      <c r="X1108" s="54">
        <f t="shared" si="611"/>
        <v>2445895.8573721698</v>
      </c>
      <c r="Y1108" s="54">
        <f>VLOOKUP(CONCATENATE($F1108," ",$G1108),AllocFactorMatrix,(Y$4+1),FALSE)*$E1108</f>
        <v>126070.89929884074</v>
      </c>
      <c r="Z1108" s="54">
        <f>VLOOKUP(CONCATENATE($F1108," ",$G1108),AllocFactorMatrix,(Z$4+1),FALSE)*$E1108</f>
        <v>2052.2332640963173</v>
      </c>
      <c r="AA1108" s="54">
        <f t="shared" si="607"/>
        <v>128123.13256293705</v>
      </c>
      <c r="AB1108" s="54">
        <f>VLOOKUP(CONCATENATE($F1108," ",$G1108),AllocFactorMatrix,(AB$4+1),FALSE)*$E1108</f>
        <v>2289.1011236649374</v>
      </c>
      <c r="AC1108" s="54">
        <f>VLOOKUP(CONCATENATE($F1108," ",$G1108),AllocFactorMatrix,(AC$4+1),FALSE)*$E1108</f>
        <v>49498.746506841373</v>
      </c>
      <c r="AD1108" s="54">
        <f>VLOOKUP(CONCATENATE($F1108," ",$G1108),AllocFactorMatrix,(AD$4+1),FALSE)*$E1108</f>
        <v>9795.3978341220754</v>
      </c>
    </row>
    <row r="1109" spans="1:30" s="51" customFormat="1" hidden="1" outlineLevel="1">
      <c r="A1109" s="56"/>
      <c r="B1109" s="111"/>
      <c r="C1109" s="55"/>
      <c r="D1109" s="55"/>
      <c r="F1109" s="52" t="str">
        <f>F1116</f>
        <v>PROD_DEMAND</v>
      </c>
      <c r="G1109" s="55" t="str">
        <f>$G$8</f>
        <v>PRODUCTION</v>
      </c>
      <c r="H1109" s="53">
        <f t="shared" si="605"/>
        <v>0</v>
      </c>
      <c r="I1109" s="54">
        <f>VLOOKUP(CONCATENATE($F1109," ",$G1109),AllocFactorMatrix,(I$4+1),FALSE)*$E1116</f>
        <v>0</v>
      </c>
      <c r="J1109" s="54">
        <f>VLOOKUP(CONCATENATE($F1109," ",$G1109),AllocFactorMatrix,(J$4+1),FALSE)*$E1116</f>
        <v>0</v>
      </c>
      <c r="K1109" s="54">
        <f>VLOOKUP(CONCATENATE($F1109," ",$G1109),AllocFactorMatrix,(K$4+1),FALSE)*$E1116</f>
        <v>0</v>
      </c>
      <c r="L1109" s="54">
        <f>VLOOKUP(CONCATENATE($F1109," ",$G1109),AllocFactorMatrix,(L$4+1),FALSE)*$E1116</f>
        <v>0</v>
      </c>
      <c r="M1109" s="54">
        <f>VLOOKUP(CONCATENATE($F1109," ",$G1109),AllocFactorMatrix,(M$4+1),FALSE)*$E1116</f>
        <v>0</v>
      </c>
      <c r="N1109" s="54">
        <f t="shared" si="606"/>
        <v>0</v>
      </c>
      <c r="O1109" s="54">
        <f>VLOOKUP(CONCATENATE($F1109," ",$G1109),AllocFactorMatrix,(O$4+1),FALSE)*$E1116</f>
        <v>0</v>
      </c>
      <c r="P1109" s="54">
        <f>VLOOKUP(CONCATENATE($F1109," ",$G1109),AllocFactorMatrix,(P$4+1),FALSE)*$E1116</f>
        <v>0</v>
      </c>
      <c r="Q1109" s="54">
        <f>VLOOKUP(CONCATENATE($F1109," ",$G1109),AllocFactorMatrix,(Q$4+1),FALSE)*$E1116</f>
        <v>0</v>
      </c>
      <c r="R1109" s="54">
        <f>VLOOKUP(CONCATENATE($F1109," ",$G1109),AllocFactorMatrix,(R$4+1),FALSE)*$E1116</f>
        <v>0</v>
      </c>
      <c r="S1109" s="54">
        <f t="shared" si="608"/>
        <v>0</v>
      </c>
      <c r="T1109" s="54">
        <f>VLOOKUP(CONCATENATE($F1109," ",$G1109),AllocFactorMatrix,(T$4+1),FALSE)*$E1116</f>
        <v>0</v>
      </c>
      <c r="U1109" s="54">
        <f>VLOOKUP(CONCATENATE($F1109," ",$G1109),AllocFactorMatrix,(U$4+1),FALSE)*$E1116</f>
        <v>0</v>
      </c>
      <c r="V1109" s="54">
        <f>VLOOKUP(CONCATENATE($F1109," ",$G1109),AllocFactorMatrix,(V$4+1),FALSE)*$E1116</f>
        <v>0</v>
      </c>
      <c r="W1109" s="54">
        <f>VLOOKUP(CONCATENATE($F1109," ",$G1109),AllocFactorMatrix,(W$4+1),FALSE)*$E1116</f>
        <v>0</v>
      </c>
      <c r="X1109" s="54">
        <f>SUBTOTAL(9,T1109:W1109)</f>
        <v>0</v>
      </c>
      <c r="Y1109" s="54">
        <f>VLOOKUP(CONCATENATE($F1109," ",$G1109),AllocFactorMatrix,(Y$4+1),FALSE)*$E1116</f>
        <v>0</v>
      </c>
      <c r="Z1109" s="54">
        <f>VLOOKUP(CONCATENATE($F1109," ",$G1109),AllocFactorMatrix,(Z$4+1),FALSE)*$E1116</f>
        <v>0</v>
      </c>
      <c r="AA1109" s="54">
        <f t="shared" si="607"/>
        <v>0</v>
      </c>
      <c r="AB1109" s="54">
        <f>VLOOKUP(CONCATENATE($F1109," ",$G1109),AllocFactorMatrix,(AB$4+1),FALSE)*$E1116</f>
        <v>0</v>
      </c>
      <c r="AC1109" s="54">
        <f>VLOOKUP(CONCATENATE($F1109," ",$G1109),AllocFactorMatrix,(AC$4+1),FALSE)*$E1116</f>
        <v>0</v>
      </c>
      <c r="AD1109" s="54">
        <f>VLOOKUP(CONCATENATE($F1109," ",$G1109),AllocFactorMatrix,(AD$4+1),FALSE)*$E1116</f>
        <v>0</v>
      </c>
    </row>
    <row r="1110" spans="1:30" s="51" customFormat="1" hidden="1" outlineLevel="1">
      <c r="A1110" s="56"/>
      <c r="B1110" s="111"/>
      <c r="C1110" s="55"/>
      <c r="D1110" s="55"/>
      <c r="F1110" s="52" t="str">
        <f>F1116</f>
        <v>PROD_DEMAND</v>
      </c>
      <c r="G1110" s="55" t="str">
        <f>$G$9</f>
        <v>BULKTRAN</v>
      </c>
      <c r="H1110" s="53">
        <f t="shared" si="605"/>
        <v>0</v>
      </c>
      <c r="I1110" s="54">
        <f>VLOOKUP(CONCATENATE($F1110," ",$G1110),AllocFactorMatrix,(I$4+1),FALSE)*$E1116</f>
        <v>0</v>
      </c>
      <c r="J1110" s="54">
        <f>VLOOKUP(CONCATENATE($F1110," ",$G1110),AllocFactorMatrix,(J$4+1),FALSE)*$E1116</f>
        <v>0</v>
      </c>
      <c r="K1110" s="54">
        <f>VLOOKUP(CONCATENATE($F1110," ",$G1110),AllocFactorMatrix,(K$4+1),FALSE)*$E1116</f>
        <v>0</v>
      </c>
      <c r="L1110" s="54">
        <f>VLOOKUP(CONCATENATE($F1110," ",$G1110),AllocFactorMatrix,(L$4+1),FALSE)*$E1116</f>
        <v>0</v>
      </c>
      <c r="M1110" s="54">
        <f>VLOOKUP(CONCATENATE($F1110," ",$G1110),AllocFactorMatrix,(M$4+1),FALSE)*$E1116</f>
        <v>0</v>
      </c>
      <c r="N1110" s="54">
        <f t="shared" si="606"/>
        <v>0</v>
      </c>
      <c r="O1110" s="54">
        <f>VLOOKUP(CONCATENATE($F1110," ",$G1110),AllocFactorMatrix,(O$4+1),FALSE)*$E1116</f>
        <v>0</v>
      </c>
      <c r="P1110" s="54">
        <f>VLOOKUP(CONCATENATE($F1110," ",$G1110),AllocFactorMatrix,(P$4+1),FALSE)*$E1116</f>
        <v>0</v>
      </c>
      <c r="Q1110" s="54">
        <f>VLOOKUP(CONCATENATE($F1110," ",$G1110),AllocFactorMatrix,(Q$4+1),FALSE)*$E1116</f>
        <v>0</v>
      </c>
      <c r="R1110" s="54">
        <f>VLOOKUP(CONCATENATE($F1110," ",$G1110),AllocFactorMatrix,(R$4+1),FALSE)*$E1116</f>
        <v>0</v>
      </c>
      <c r="S1110" s="54">
        <f t="shared" si="608"/>
        <v>0</v>
      </c>
      <c r="T1110" s="54">
        <f>VLOOKUP(CONCATENATE($F1110," ",$G1110),AllocFactorMatrix,(T$4+1),FALSE)*$E1116</f>
        <v>0</v>
      </c>
      <c r="U1110" s="54">
        <f>VLOOKUP(CONCATENATE($F1110," ",$G1110),AllocFactorMatrix,(U$4+1),FALSE)*$E1116</f>
        <v>0</v>
      </c>
      <c r="V1110" s="54">
        <f>VLOOKUP(CONCATENATE($F1110," ",$G1110),AllocFactorMatrix,(V$4+1),FALSE)*$E1116</f>
        <v>0</v>
      </c>
      <c r="W1110" s="54">
        <f>VLOOKUP(CONCATENATE($F1110," ",$G1110),AllocFactorMatrix,(W$4+1),FALSE)*$E1116</f>
        <v>0</v>
      </c>
      <c r="X1110" s="54">
        <f t="shared" ref="X1110:X1116" si="612">SUBTOTAL(9,T1110:W1110)</f>
        <v>0</v>
      </c>
      <c r="Y1110" s="54">
        <f>VLOOKUP(CONCATENATE($F1110," ",$G1110),AllocFactorMatrix,(Y$4+1),FALSE)*$E1116</f>
        <v>0</v>
      </c>
      <c r="Z1110" s="54">
        <f>VLOOKUP(CONCATENATE($F1110," ",$G1110),AllocFactorMatrix,(Z$4+1),FALSE)*$E1116</f>
        <v>0</v>
      </c>
      <c r="AA1110" s="54">
        <f t="shared" si="607"/>
        <v>0</v>
      </c>
      <c r="AB1110" s="54">
        <f>VLOOKUP(CONCATENATE($F1110," ",$G1110),AllocFactorMatrix,(AB$4+1),FALSE)*$E1116</f>
        <v>0</v>
      </c>
      <c r="AC1110" s="54">
        <f>VLOOKUP(CONCATENATE($F1110," ",$G1110),AllocFactorMatrix,(AC$4+1),FALSE)*$E1116</f>
        <v>0</v>
      </c>
      <c r="AD1110" s="54">
        <f>VLOOKUP(CONCATENATE($F1110," ",$G1110),AllocFactorMatrix,(AD$4+1),FALSE)*$E1116</f>
        <v>0</v>
      </c>
    </row>
    <row r="1111" spans="1:30" s="51" customFormat="1" hidden="1" outlineLevel="1">
      <c r="A1111" s="56"/>
      <c r="B1111" s="111"/>
      <c r="C1111" s="55"/>
      <c r="D1111" s="55"/>
      <c r="F1111" s="52" t="str">
        <f>F1116</f>
        <v>PROD_DEMAND</v>
      </c>
      <c r="G1111" s="55" t="str">
        <f>$G$10</f>
        <v>SUBTRAN</v>
      </c>
      <c r="H1111" s="53">
        <f t="shared" si="605"/>
        <v>0</v>
      </c>
      <c r="I1111" s="54">
        <f>VLOOKUP(CONCATENATE($F1111," ",$G1111),AllocFactorMatrix,(I$4+1),FALSE)*$E1116</f>
        <v>0</v>
      </c>
      <c r="J1111" s="54">
        <f>VLOOKUP(CONCATENATE($F1111," ",$G1111),AllocFactorMatrix,(J$4+1),FALSE)*$E1116</f>
        <v>0</v>
      </c>
      <c r="K1111" s="54">
        <f>VLOOKUP(CONCATENATE($F1111," ",$G1111),AllocFactorMatrix,(K$4+1),FALSE)*$E1116</f>
        <v>0</v>
      </c>
      <c r="L1111" s="54">
        <f>VLOOKUP(CONCATENATE($F1111," ",$G1111),AllocFactorMatrix,(L$4+1),FALSE)*$E1116</f>
        <v>0</v>
      </c>
      <c r="M1111" s="54">
        <f>VLOOKUP(CONCATENATE($F1111," ",$G1111),AllocFactorMatrix,(M$4+1),FALSE)*$E1116</f>
        <v>0</v>
      </c>
      <c r="N1111" s="54">
        <f t="shared" si="606"/>
        <v>0</v>
      </c>
      <c r="O1111" s="54">
        <f>VLOOKUP(CONCATENATE($F1111," ",$G1111),AllocFactorMatrix,(O$4+1),FALSE)*$E1116</f>
        <v>0</v>
      </c>
      <c r="P1111" s="54">
        <f>VLOOKUP(CONCATENATE($F1111," ",$G1111),AllocFactorMatrix,(P$4+1),FALSE)*$E1116</f>
        <v>0</v>
      </c>
      <c r="Q1111" s="54">
        <f>VLOOKUP(CONCATENATE($F1111," ",$G1111),AllocFactorMatrix,(Q$4+1),FALSE)*$E1116</f>
        <v>0</v>
      </c>
      <c r="R1111" s="54">
        <f>VLOOKUP(CONCATENATE($F1111," ",$G1111),AllocFactorMatrix,(R$4+1),FALSE)*$E1116</f>
        <v>0</v>
      </c>
      <c r="S1111" s="54">
        <f t="shared" si="608"/>
        <v>0</v>
      </c>
      <c r="T1111" s="54">
        <f>VLOOKUP(CONCATENATE($F1111," ",$G1111),AllocFactorMatrix,(T$4+1),FALSE)*$E1116</f>
        <v>0</v>
      </c>
      <c r="U1111" s="54">
        <f>VLOOKUP(CONCATENATE($F1111," ",$G1111),AllocFactorMatrix,(U$4+1),FALSE)*$E1116</f>
        <v>0</v>
      </c>
      <c r="V1111" s="54">
        <f>VLOOKUP(CONCATENATE($F1111," ",$G1111),AllocFactorMatrix,(V$4+1),FALSE)*$E1116</f>
        <v>0</v>
      </c>
      <c r="W1111" s="54">
        <f>VLOOKUP(CONCATENATE($F1111," ",$G1111),AllocFactorMatrix,(W$4+1),FALSE)*$E1116</f>
        <v>0</v>
      </c>
      <c r="X1111" s="54">
        <f t="shared" si="612"/>
        <v>0</v>
      </c>
      <c r="Y1111" s="54">
        <f>VLOOKUP(CONCATENATE($F1111," ",$G1111),AllocFactorMatrix,(Y$4+1),FALSE)*$E1116</f>
        <v>0</v>
      </c>
      <c r="Z1111" s="54">
        <f>VLOOKUP(CONCATENATE($F1111," ",$G1111),AllocFactorMatrix,(Z$4+1),FALSE)*$E1116</f>
        <v>0</v>
      </c>
      <c r="AA1111" s="54">
        <f t="shared" si="607"/>
        <v>0</v>
      </c>
      <c r="AB1111" s="54">
        <f>VLOOKUP(CONCATENATE($F1111," ",$G1111),AllocFactorMatrix,(AB$4+1),FALSE)*$E1116</f>
        <v>0</v>
      </c>
      <c r="AC1111" s="54">
        <f>VLOOKUP(CONCATENATE($F1111," ",$G1111),AllocFactorMatrix,(AC$4+1),FALSE)*$E1116</f>
        <v>0</v>
      </c>
      <c r="AD1111" s="54">
        <f>VLOOKUP(CONCATENATE($F1111," ",$G1111),AllocFactorMatrix,(AD$4+1),FALSE)*$E1116</f>
        <v>0</v>
      </c>
    </row>
    <row r="1112" spans="1:30" s="51" customFormat="1" hidden="1" outlineLevel="1">
      <c r="A1112" s="56"/>
      <c r="B1112" s="111"/>
      <c r="C1112" s="55"/>
      <c r="D1112" s="55"/>
      <c r="F1112" s="52" t="str">
        <f>F1116</f>
        <v>PROD_DEMAND</v>
      </c>
      <c r="G1112" s="55" t="str">
        <f>$G$11</f>
        <v>DISTPRI</v>
      </c>
      <c r="H1112" s="53">
        <f t="shared" si="605"/>
        <v>0</v>
      </c>
      <c r="I1112" s="54">
        <f>VLOOKUP(CONCATENATE($F1112," ",$G1112),AllocFactorMatrix,(I$4+1),FALSE)*$E1116</f>
        <v>0</v>
      </c>
      <c r="J1112" s="54">
        <f>VLOOKUP(CONCATENATE($F1112," ",$G1112),AllocFactorMatrix,(J$4+1),FALSE)*$E1116</f>
        <v>0</v>
      </c>
      <c r="K1112" s="54">
        <f>VLOOKUP(CONCATENATE($F1112," ",$G1112),AllocFactorMatrix,(K$4+1),FALSE)*$E1116</f>
        <v>0</v>
      </c>
      <c r="L1112" s="54">
        <f>VLOOKUP(CONCATENATE($F1112," ",$G1112),AllocFactorMatrix,(L$4+1),FALSE)*$E1116</f>
        <v>0</v>
      </c>
      <c r="M1112" s="54">
        <f>VLOOKUP(CONCATENATE($F1112," ",$G1112),AllocFactorMatrix,(M$4+1),FALSE)*$E1116</f>
        <v>0</v>
      </c>
      <c r="N1112" s="54">
        <f t="shared" si="606"/>
        <v>0</v>
      </c>
      <c r="O1112" s="54">
        <f>VLOOKUP(CONCATENATE($F1112," ",$G1112),AllocFactorMatrix,(O$4+1),FALSE)*$E1116</f>
        <v>0</v>
      </c>
      <c r="P1112" s="54">
        <f>VLOOKUP(CONCATENATE($F1112," ",$G1112),AllocFactorMatrix,(P$4+1),FALSE)*$E1116</f>
        <v>0</v>
      </c>
      <c r="Q1112" s="54">
        <f>VLOOKUP(CONCATENATE($F1112," ",$G1112),AllocFactorMatrix,(Q$4+1),FALSE)*$E1116</f>
        <v>0</v>
      </c>
      <c r="R1112" s="54">
        <f>VLOOKUP(CONCATENATE($F1112," ",$G1112),AllocFactorMatrix,(R$4+1),FALSE)*$E1116</f>
        <v>0</v>
      </c>
      <c r="S1112" s="54">
        <f t="shared" si="608"/>
        <v>0</v>
      </c>
      <c r="T1112" s="54">
        <f>VLOOKUP(CONCATENATE($F1112," ",$G1112),AllocFactorMatrix,(T$4+1),FALSE)*$E1116</f>
        <v>0</v>
      </c>
      <c r="U1112" s="54">
        <f>VLOOKUP(CONCATENATE($F1112," ",$G1112),AllocFactorMatrix,(U$4+1),FALSE)*$E1116</f>
        <v>0</v>
      </c>
      <c r="V1112" s="54">
        <f>VLOOKUP(CONCATENATE($F1112," ",$G1112),AllocFactorMatrix,(V$4+1),FALSE)*$E1116</f>
        <v>0</v>
      </c>
      <c r="W1112" s="54">
        <f>VLOOKUP(CONCATENATE($F1112," ",$G1112),AllocFactorMatrix,(W$4+1),FALSE)*$E1116</f>
        <v>0</v>
      </c>
      <c r="X1112" s="54">
        <f t="shared" si="612"/>
        <v>0</v>
      </c>
      <c r="Y1112" s="54">
        <f>VLOOKUP(CONCATENATE($F1112," ",$G1112),AllocFactorMatrix,(Y$4+1),FALSE)*$E1116</f>
        <v>0</v>
      </c>
      <c r="Z1112" s="54">
        <f>VLOOKUP(CONCATENATE($F1112," ",$G1112),AllocFactorMatrix,(Z$4+1),FALSE)*$E1116</f>
        <v>0</v>
      </c>
      <c r="AA1112" s="54">
        <f t="shared" si="607"/>
        <v>0</v>
      </c>
      <c r="AB1112" s="54">
        <f>VLOOKUP(CONCATENATE($F1112," ",$G1112),AllocFactorMatrix,(AB$4+1),FALSE)*$E1116</f>
        <v>0</v>
      </c>
      <c r="AC1112" s="54">
        <f>VLOOKUP(CONCATENATE($F1112," ",$G1112),AllocFactorMatrix,(AC$4+1),FALSE)*$E1116</f>
        <v>0</v>
      </c>
      <c r="AD1112" s="54">
        <f>VLOOKUP(CONCATENATE($F1112," ",$G1112),AllocFactorMatrix,(AD$4+1),FALSE)*$E1116</f>
        <v>0</v>
      </c>
    </row>
    <row r="1113" spans="1:30" s="51" customFormat="1" hidden="1" outlineLevel="1">
      <c r="A1113" s="56"/>
      <c r="B1113" s="111"/>
      <c r="C1113" s="55"/>
      <c r="D1113" s="55"/>
      <c r="F1113" s="52" t="str">
        <f>F1116</f>
        <v>PROD_DEMAND</v>
      </c>
      <c r="G1113" s="55" t="str">
        <f>$G$12</f>
        <v>DISTSEC</v>
      </c>
      <c r="H1113" s="53">
        <f t="shared" si="605"/>
        <v>0</v>
      </c>
      <c r="I1113" s="54">
        <f>VLOOKUP(CONCATENATE($F1113," ",$G1113),AllocFactorMatrix,(I$4+1),FALSE)*$E1116</f>
        <v>0</v>
      </c>
      <c r="J1113" s="54">
        <f>VLOOKUP(CONCATENATE($F1113," ",$G1113),AllocFactorMatrix,(J$4+1),FALSE)*$E1116</f>
        <v>0</v>
      </c>
      <c r="K1113" s="54">
        <f>VLOOKUP(CONCATENATE($F1113," ",$G1113),AllocFactorMatrix,(K$4+1),FALSE)*$E1116</f>
        <v>0</v>
      </c>
      <c r="L1113" s="54">
        <f>VLOOKUP(CONCATENATE($F1113," ",$G1113),AllocFactorMatrix,(L$4+1),FALSE)*$E1116</f>
        <v>0</v>
      </c>
      <c r="M1113" s="54">
        <f>VLOOKUP(CONCATENATE($F1113," ",$G1113),AllocFactorMatrix,(M$4+1),FALSE)*$E1116</f>
        <v>0</v>
      </c>
      <c r="N1113" s="54">
        <f t="shared" si="606"/>
        <v>0</v>
      </c>
      <c r="O1113" s="54">
        <f>VLOOKUP(CONCATENATE($F1113," ",$G1113),AllocFactorMatrix,(O$4+1),FALSE)*$E1116</f>
        <v>0</v>
      </c>
      <c r="P1113" s="54">
        <f>VLOOKUP(CONCATENATE($F1113," ",$G1113),AllocFactorMatrix,(P$4+1),FALSE)*$E1116</f>
        <v>0</v>
      </c>
      <c r="Q1113" s="54">
        <f>VLOOKUP(CONCATENATE($F1113," ",$G1113),AllocFactorMatrix,(Q$4+1),FALSE)*$E1116</f>
        <v>0</v>
      </c>
      <c r="R1113" s="54">
        <f>VLOOKUP(CONCATENATE($F1113," ",$G1113),AllocFactorMatrix,(R$4+1),FALSE)*$E1116</f>
        <v>0</v>
      </c>
      <c r="S1113" s="54">
        <f t="shared" si="608"/>
        <v>0</v>
      </c>
      <c r="T1113" s="54">
        <f>VLOOKUP(CONCATENATE($F1113," ",$G1113),AllocFactorMatrix,(T$4+1),FALSE)*$E1116</f>
        <v>0</v>
      </c>
      <c r="U1113" s="54">
        <f>VLOOKUP(CONCATENATE($F1113," ",$G1113),AllocFactorMatrix,(U$4+1),FALSE)*$E1116</f>
        <v>0</v>
      </c>
      <c r="V1113" s="54">
        <f>VLOOKUP(CONCATENATE($F1113," ",$G1113),AllocFactorMatrix,(V$4+1),FALSE)*$E1116</f>
        <v>0</v>
      </c>
      <c r="W1113" s="54">
        <f>VLOOKUP(CONCATENATE($F1113," ",$G1113),AllocFactorMatrix,(W$4+1),FALSE)*$E1116</f>
        <v>0</v>
      </c>
      <c r="X1113" s="54">
        <f t="shared" si="612"/>
        <v>0</v>
      </c>
      <c r="Y1113" s="54">
        <f>VLOOKUP(CONCATENATE($F1113," ",$G1113),AllocFactorMatrix,(Y$4+1),FALSE)*$E1116</f>
        <v>0</v>
      </c>
      <c r="Z1113" s="54">
        <f>VLOOKUP(CONCATENATE($F1113," ",$G1113),AllocFactorMatrix,(Z$4+1),FALSE)*$E1116</f>
        <v>0</v>
      </c>
      <c r="AA1113" s="54">
        <f t="shared" si="607"/>
        <v>0</v>
      </c>
      <c r="AB1113" s="54">
        <f>VLOOKUP(CONCATENATE($F1113," ",$G1113),AllocFactorMatrix,(AB$4+1),FALSE)*$E1116</f>
        <v>0</v>
      </c>
      <c r="AC1113" s="54">
        <f>VLOOKUP(CONCATENATE($F1113," ",$G1113),AllocFactorMatrix,(AC$4+1),FALSE)*$E1116</f>
        <v>0</v>
      </c>
      <c r="AD1113" s="54">
        <f>VLOOKUP(CONCATENATE($F1113," ",$G1113),AllocFactorMatrix,(AD$4+1),FALSE)*$E1116</f>
        <v>0</v>
      </c>
    </row>
    <row r="1114" spans="1:30" s="51" customFormat="1" hidden="1" outlineLevel="1">
      <c r="A1114" s="56"/>
      <c r="B1114" s="111"/>
      <c r="C1114" s="55"/>
      <c r="D1114" s="55"/>
      <c r="F1114" s="52" t="str">
        <f>F1116</f>
        <v>PROD_DEMAND</v>
      </c>
      <c r="G1114" s="55" t="str">
        <f>$G$13</f>
        <v>ENERGY</v>
      </c>
      <c r="H1114" s="53">
        <f t="shared" si="605"/>
        <v>0</v>
      </c>
      <c r="I1114" s="54">
        <f>VLOOKUP(CONCATENATE($F1114," ",$G1114),AllocFactorMatrix,(I$4+1),FALSE)*$E1116</f>
        <v>0</v>
      </c>
      <c r="J1114" s="54">
        <f>VLOOKUP(CONCATENATE($F1114," ",$G1114),AllocFactorMatrix,(J$4+1),FALSE)*$E1116</f>
        <v>0</v>
      </c>
      <c r="K1114" s="54">
        <f>VLOOKUP(CONCATENATE($F1114," ",$G1114),AllocFactorMatrix,(K$4+1),FALSE)*$E1116</f>
        <v>0</v>
      </c>
      <c r="L1114" s="54">
        <f>VLOOKUP(CONCATENATE($F1114," ",$G1114),AllocFactorMatrix,(L$4+1),FALSE)*$E1116</f>
        <v>0</v>
      </c>
      <c r="M1114" s="54">
        <f>VLOOKUP(CONCATENATE($F1114," ",$G1114),AllocFactorMatrix,(M$4+1),FALSE)*$E1116</f>
        <v>0</v>
      </c>
      <c r="N1114" s="54">
        <f t="shared" si="606"/>
        <v>0</v>
      </c>
      <c r="O1114" s="54">
        <f>VLOOKUP(CONCATENATE($F1114," ",$G1114),AllocFactorMatrix,(O$4+1),FALSE)*$E1116</f>
        <v>0</v>
      </c>
      <c r="P1114" s="54">
        <f>VLOOKUP(CONCATENATE($F1114," ",$G1114),AllocFactorMatrix,(P$4+1),FALSE)*$E1116</f>
        <v>0</v>
      </c>
      <c r="Q1114" s="54">
        <f>VLOOKUP(CONCATENATE($F1114," ",$G1114),AllocFactorMatrix,(Q$4+1),FALSE)*$E1116</f>
        <v>0</v>
      </c>
      <c r="R1114" s="54">
        <f>VLOOKUP(CONCATENATE($F1114," ",$G1114),AllocFactorMatrix,(R$4+1),FALSE)*$E1116</f>
        <v>0</v>
      </c>
      <c r="S1114" s="54">
        <f t="shared" si="608"/>
        <v>0</v>
      </c>
      <c r="T1114" s="54">
        <f>VLOOKUP(CONCATENATE($F1114," ",$G1114),AllocFactorMatrix,(T$4+1),FALSE)*$E1116</f>
        <v>0</v>
      </c>
      <c r="U1114" s="54">
        <f>VLOOKUP(CONCATENATE($F1114," ",$G1114),AllocFactorMatrix,(U$4+1),FALSE)*$E1116</f>
        <v>0</v>
      </c>
      <c r="V1114" s="54">
        <f>VLOOKUP(CONCATENATE($F1114," ",$G1114),AllocFactorMatrix,(V$4+1),FALSE)*$E1116</f>
        <v>0</v>
      </c>
      <c r="W1114" s="54">
        <f>VLOOKUP(CONCATENATE($F1114," ",$G1114),AllocFactorMatrix,(W$4+1),FALSE)*$E1116</f>
        <v>0</v>
      </c>
      <c r="X1114" s="54">
        <f t="shared" si="612"/>
        <v>0</v>
      </c>
      <c r="Y1114" s="54">
        <f>VLOOKUP(CONCATENATE($F1114," ",$G1114),AllocFactorMatrix,(Y$4+1),FALSE)*$E1116</f>
        <v>0</v>
      </c>
      <c r="Z1114" s="54">
        <f>VLOOKUP(CONCATENATE($F1114," ",$G1114),AllocFactorMatrix,(Z$4+1),FALSE)*$E1116</f>
        <v>0</v>
      </c>
      <c r="AA1114" s="54">
        <f t="shared" si="607"/>
        <v>0</v>
      </c>
      <c r="AB1114" s="54">
        <f>VLOOKUP(CONCATENATE($F1114," ",$G1114),AllocFactorMatrix,(AB$4+1),FALSE)*$E1116</f>
        <v>0</v>
      </c>
      <c r="AC1114" s="54">
        <f>VLOOKUP(CONCATENATE($F1114," ",$G1114),AllocFactorMatrix,(AC$4+1),FALSE)*$E1116</f>
        <v>0</v>
      </c>
      <c r="AD1114" s="54">
        <f>VLOOKUP(CONCATENATE($F1114," ",$G1114),AllocFactorMatrix,(AD$4+1),FALSE)*$E1116</f>
        <v>0</v>
      </c>
    </row>
    <row r="1115" spans="1:30" s="51" customFormat="1" hidden="1" outlineLevel="1">
      <c r="A1115" s="56"/>
      <c r="B1115" s="111"/>
      <c r="C1115" s="55"/>
      <c r="D1115" s="55"/>
      <c r="F1115" s="52" t="str">
        <f>F1116</f>
        <v>PROD_DEMAND</v>
      </c>
      <c r="G1115" s="55" t="str">
        <f>$G$14</f>
        <v>CUSTOMER</v>
      </c>
      <c r="H1115" s="53">
        <f t="shared" si="605"/>
        <v>0</v>
      </c>
      <c r="I1115" s="54">
        <f>VLOOKUP(CONCATENATE($F1115," ",$G1115),AllocFactorMatrix,(I$4+1),FALSE)*$E1116</f>
        <v>0</v>
      </c>
      <c r="J1115" s="54">
        <f>VLOOKUP(CONCATENATE($F1115," ",$G1115),AllocFactorMatrix,(J$4+1),FALSE)*$E1116</f>
        <v>0</v>
      </c>
      <c r="K1115" s="54">
        <f>VLOOKUP(CONCATENATE($F1115," ",$G1115),AllocFactorMatrix,(K$4+1),FALSE)*$E1116</f>
        <v>0</v>
      </c>
      <c r="L1115" s="54">
        <f>VLOOKUP(CONCATENATE($F1115," ",$G1115),AllocFactorMatrix,(L$4+1),FALSE)*$E1116</f>
        <v>0</v>
      </c>
      <c r="M1115" s="54">
        <f>VLOOKUP(CONCATENATE($F1115," ",$G1115),AllocFactorMatrix,(M$4+1),FALSE)*$E1116</f>
        <v>0</v>
      </c>
      <c r="N1115" s="54">
        <f t="shared" si="606"/>
        <v>0</v>
      </c>
      <c r="O1115" s="54">
        <f>VLOOKUP(CONCATENATE($F1115," ",$G1115),AllocFactorMatrix,(O$4+1),FALSE)*$E1116</f>
        <v>0</v>
      </c>
      <c r="P1115" s="54">
        <f>VLOOKUP(CONCATENATE($F1115," ",$G1115),AllocFactorMatrix,(P$4+1),FALSE)*$E1116</f>
        <v>0</v>
      </c>
      <c r="Q1115" s="54">
        <f>VLOOKUP(CONCATENATE($F1115," ",$G1115),AllocFactorMatrix,(Q$4+1),FALSE)*$E1116</f>
        <v>0</v>
      </c>
      <c r="R1115" s="54">
        <f>VLOOKUP(CONCATENATE($F1115," ",$G1115),AllocFactorMatrix,(R$4+1),FALSE)*$E1116</f>
        <v>0</v>
      </c>
      <c r="S1115" s="54">
        <f t="shared" si="608"/>
        <v>0</v>
      </c>
      <c r="T1115" s="54">
        <f>VLOOKUP(CONCATENATE($F1115," ",$G1115),AllocFactorMatrix,(T$4+1),FALSE)*$E1116</f>
        <v>0</v>
      </c>
      <c r="U1115" s="54">
        <f>VLOOKUP(CONCATENATE($F1115," ",$G1115),AllocFactorMatrix,(U$4+1),FALSE)*$E1116</f>
        <v>0</v>
      </c>
      <c r="V1115" s="54">
        <f>VLOOKUP(CONCATENATE($F1115," ",$G1115),AllocFactorMatrix,(V$4+1),FALSE)*$E1116</f>
        <v>0</v>
      </c>
      <c r="W1115" s="54">
        <f>VLOOKUP(CONCATENATE($F1115," ",$G1115),AllocFactorMatrix,(W$4+1),FALSE)*$E1116</f>
        <v>0</v>
      </c>
      <c r="X1115" s="54">
        <f t="shared" si="612"/>
        <v>0</v>
      </c>
      <c r="Y1115" s="54">
        <f>VLOOKUP(CONCATENATE($F1115," ",$G1115),AllocFactorMatrix,(Y$4+1),FALSE)*$E1116</f>
        <v>0</v>
      </c>
      <c r="Z1115" s="54">
        <f>VLOOKUP(CONCATENATE($F1115," ",$G1115),AllocFactorMatrix,(Z$4+1),FALSE)*$E1116</f>
        <v>0</v>
      </c>
      <c r="AA1115" s="54">
        <f t="shared" si="607"/>
        <v>0</v>
      </c>
      <c r="AB1115" s="54">
        <f>VLOOKUP(CONCATENATE($F1115," ",$G1115),AllocFactorMatrix,(AB$4+1),FALSE)*$E1116</f>
        <v>0</v>
      </c>
      <c r="AC1115" s="54">
        <f>VLOOKUP(CONCATENATE($F1115," ",$G1115),AllocFactorMatrix,(AC$4+1),FALSE)*$E1116</f>
        <v>0</v>
      </c>
      <c r="AD1115" s="54">
        <f>VLOOKUP(CONCATENATE($F1115," ",$G1115),AllocFactorMatrix,(AD$4+1),FALSE)*$E1116</f>
        <v>0</v>
      </c>
    </row>
    <row r="1116" spans="1:30" s="51" customFormat="1" collapsed="1">
      <c r="A1116" s="56"/>
      <c r="B1116" s="111"/>
      <c r="C1116" s="55"/>
      <c r="D1116" s="55" t="s">
        <v>479</v>
      </c>
      <c r="E1116" s="61">
        <v>0</v>
      </c>
      <c r="F1116" s="61" t="s">
        <v>30</v>
      </c>
      <c r="G1116" s="55" t="str">
        <f>$G$15</f>
        <v>TOTAL</v>
      </c>
      <c r="H1116" s="53">
        <f t="shared" si="605"/>
        <v>0</v>
      </c>
      <c r="I1116" s="54">
        <f>VLOOKUP(CONCATENATE($F1116," ",$G1116),AllocFactorMatrix,(I$4+1),FALSE)*$E1116</f>
        <v>0</v>
      </c>
      <c r="J1116" s="54">
        <f>VLOOKUP(CONCATENATE($F1116," ",$G1116),AllocFactorMatrix,(J$4+1),FALSE)*$E1116</f>
        <v>0</v>
      </c>
      <c r="K1116" s="54">
        <f>VLOOKUP(CONCATENATE($F1116," ",$G1116),AllocFactorMatrix,(K$4+1),FALSE)*$E1116</f>
        <v>0</v>
      </c>
      <c r="L1116" s="54">
        <f>VLOOKUP(CONCATENATE($F1116," ",$G1116),AllocFactorMatrix,(L$4+1),FALSE)*$E1116</f>
        <v>0</v>
      </c>
      <c r="M1116" s="54">
        <f>VLOOKUP(CONCATENATE($F1116," ",$G1116),AllocFactorMatrix,(M$4+1),FALSE)*$E1116</f>
        <v>0</v>
      </c>
      <c r="N1116" s="54">
        <f t="shared" si="606"/>
        <v>0</v>
      </c>
      <c r="O1116" s="54">
        <f>VLOOKUP(CONCATENATE($F1116," ",$G1116),AllocFactorMatrix,(O$4+1),FALSE)*$E1116</f>
        <v>0</v>
      </c>
      <c r="P1116" s="54">
        <f>VLOOKUP(CONCATENATE($F1116," ",$G1116),AllocFactorMatrix,(P$4+1),FALSE)*$E1116</f>
        <v>0</v>
      </c>
      <c r="Q1116" s="54">
        <f>VLOOKUP(CONCATENATE($F1116," ",$G1116),AllocFactorMatrix,(Q$4+1),FALSE)*$E1116</f>
        <v>0</v>
      </c>
      <c r="R1116" s="54">
        <f>VLOOKUP(CONCATENATE($F1116," ",$G1116),AllocFactorMatrix,(R$4+1),FALSE)*$E1116</f>
        <v>0</v>
      </c>
      <c r="S1116" s="54">
        <f t="shared" si="608"/>
        <v>0</v>
      </c>
      <c r="T1116" s="54">
        <f>VLOOKUP(CONCATENATE($F1116," ",$G1116),AllocFactorMatrix,(T$4+1),FALSE)*$E1116</f>
        <v>0</v>
      </c>
      <c r="U1116" s="54">
        <f>VLOOKUP(CONCATENATE($F1116," ",$G1116),AllocFactorMatrix,(U$4+1),FALSE)*$E1116</f>
        <v>0</v>
      </c>
      <c r="V1116" s="54">
        <f>VLOOKUP(CONCATENATE($F1116," ",$G1116),AllocFactorMatrix,(V$4+1),FALSE)*$E1116</f>
        <v>0</v>
      </c>
      <c r="W1116" s="54">
        <f>VLOOKUP(CONCATENATE($F1116," ",$G1116),AllocFactorMatrix,(W$4+1),FALSE)*$E1116</f>
        <v>0</v>
      </c>
      <c r="X1116" s="54">
        <f t="shared" si="612"/>
        <v>0</v>
      </c>
      <c r="Y1116" s="54">
        <f>VLOOKUP(CONCATENATE($F1116," ",$G1116),AllocFactorMatrix,(Y$4+1),FALSE)*$E1116</f>
        <v>0</v>
      </c>
      <c r="Z1116" s="54">
        <f>VLOOKUP(CONCATENATE($F1116," ",$G1116),AllocFactorMatrix,(Z$4+1),FALSE)*$E1116</f>
        <v>0</v>
      </c>
      <c r="AA1116" s="54">
        <f t="shared" si="607"/>
        <v>0</v>
      </c>
      <c r="AB1116" s="54">
        <f>VLOOKUP(CONCATENATE($F1116," ",$G1116),AllocFactorMatrix,(AB$4+1),FALSE)*$E1116</f>
        <v>0</v>
      </c>
      <c r="AC1116" s="54">
        <f>VLOOKUP(CONCATENATE($F1116," ",$G1116),AllocFactorMatrix,(AC$4+1),FALSE)*$E1116</f>
        <v>0</v>
      </c>
      <c r="AD1116" s="54">
        <f>VLOOKUP(CONCATENATE($F1116," ",$G1116),AllocFactorMatrix,(AD$4+1),FALSE)*$E1116</f>
        <v>0</v>
      </c>
    </row>
    <row r="1117" spans="1:30" hidden="1" outlineLevel="1">
      <c r="E1117" s="51"/>
      <c r="F1117" s="52" t="str">
        <f>F1124</f>
        <v>PROD_DEMAND</v>
      </c>
      <c r="G1117" s="55" t="str">
        <f>$G$8</f>
        <v>PRODUCTION</v>
      </c>
      <c r="H1117" s="4">
        <f t="shared" ref="H1117:H1148" si="613">SUBTOTAL(9,I1117:AD1117)</f>
        <v>0</v>
      </c>
      <c r="I1117" s="5">
        <f>VLOOKUP(CONCATENATE($F1117," ",$G1117),AllocFactorMatrix,(I$4+1),FALSE)*$E1124</f>
        <v>0</v>
      </c>
      <c r="J1117" s="5">
        <f>VLOOKUP(CONCATENATE($F1117," ",$G1117),AllocFactorMatrix,(J$4+1),FALSE)*$E1124</f>
        <v>0</v>
      </c>
      <c r="K1117" s="5">
        <f>VLOOKUP(CONCATENATE($F1117," ",$G1117),AllocFactorMatrix,(K$4+1),FALSE)*$E1124</f>
        <v>0</v>
      </c>
      <c r="L1117" s="5">
        <f>VLOOKUP(CONCATENATE($F1117," ",$G1117),AllocFactorMatrix,(L$4+1),FALSE)*$E1124</f>
        <v>0</v>
      </c>
      <c r="M1117" s="5">
        <f>VLOOKUP(CONCATENATE($F1117," ",$G1117),AllocFactorMatrix,(M$4+1),FALSE)*$E1124</f>
        <v>0</v>
      </c>
      <c r="N1117" s="5">
        <f t="shared" ref="N1117:N1148" si="614">SUBTOTAL(9,K1117:M1117)</f>
        <v>0</v>
      </c>
      <c r="O1117" s="5">
        <f>VLOOKUP(CONCATENATE($F1117," ",$G1117),AllocFactorMatrix,(O$4+1),FALSE)*$E1124</f>
        <v>0</v>
      </c>
      <c r="P1117" s="5">
        <f>VLOOKUP(CONCATENATE($F1117," ",$G1117),AllocFactorMatrix,(P$4+1),FALSE)*$E1124</f>
        <v>0</v>
      </c>
      <c r="Q1117" s="5">
        <f>VLOOKUP(CONCATENATE($F1117," ",$G1117),AllocFactorMatrix,(Q$4+1),FALSE)*$E1124</f>
        <v>0</v>
      </c>
      <c r="R1117" s="5">
        <f>VLOOKUP(CONCATENATE($F1117," ",$G1117),AllocFactorMatrix,(R$4+1),FALSE)*$E1124</f>
        <v>0</v>
      </c>
      <c r="S1117" s="5">
        <f>SUBTOTAL(9,O1117:R1117)</f>
        <v>0</v>
      </c>
      <c r="T1117" s="5">
        <f>VLOOKUP(CONCATENATE($F1117," ",$G1117),AllocFactorMatrix,(T$4+1),FALSE)*$E1124</f>
        <v>0</v>
      </c>
      <c r="U1117" s="5">
        <f>VLOOKUP(CONCATENATE($F1117," ",$G1117),AllocFactorMatrix,(U$4+1),FALSE)*$E1124</f>
        <v>0</v>
      </c>
      <c r="V1117" s="5">
        <f>VLOOKUP(CONCATENATE($F1117," ",$G1117),AllocFactorMatrix,(V$4+1),FALSE)*$E1124</f>
        <v>0</v>
      </c>
      <c r="W1117" s="5">
        <f>VLOOKUP(CONCATENATE($F1117," ",$G1117),AllocFactorMatrix,(W$4+1),FALSE)*$E1124</f>
        <v>0</v>
      </c>
      <c r="X1117" s="5">
        <f>SUBTOTAL(9,T1117:W1117)</f>
        <v>0</v>
      </c>
      <c r="Y1117" s="5">
        <f>VLOOKUP(CONCATENATE($F1117," ",$G1117),AllocFactorMatrix,(Y$4+1),FALSE)*$E1124</f>
        <v>0</v>
      </c>
      <c r="Z1117" s="5">
        <f>VLOOKUP(CONCATENATE($F1117," ",$G1117),AllocFactorMatrix,(Z$4+1),FALSE)*$E1124</f>
        <v>0</v>
      </c>
      <c r="AA1117" s="5">
        <f t="shared" ref="AA1117:AA1148" si="615">SUBTOTAL(9,Y1117:Z1117)</f>
        <v>0</v>
      </c>
      <c r="AB1117" s="5">
        <f>VLOOKUP(CONCATENATE($F1117," ",$G1117),AllocFactorMatrix,(AB$4+1),FALSE)*$E1124</f>
        <v>0</v>
      </c>
      <c r="AC1117" s="5">
        <f>VLOOKUP(CONCATENATE($F1117," ",$G1117),AllocFactorMatrix,(AC$4+1),FALSE)*$E1124</f>
        <v>0</v>
      </c>
      <c r="AD1117" s="5">
        <f>VLOOKUP(CONCATENATE($F1117," ",$G1117),AllocFactorMatrix,(AD$4+1),FALSE)*$E1124</f>
        <v>0</v>
      </c>
    </row>
    <row r="1118" spans="1:30" hidden="1" outlineLevel="1">
      <c r="E1118" s="51"/>
      <c r="F1118" s="52" t="str">
        <f>F1124</f>
        <v>PROD_DEMAND</v>
      </c>
      <c r="G1118" s="55" t="str">
        <f>$G$9</f>
        <v>BULKTRAN</v>
      </c>
      <c r="H1118" s="4">
        <f t="shared" si="613"/>
        <v>0</v>
      </c>
      <c r="I1118" s="5">
        <f>VLOOKUP(CONCATENATE($F1118," ",$G1118),AllocFactorMatrix,(I$4+1),FALSE)*$E1124</f>
        <v>0</v>
      </c>
      <c r="J1118" s="5">
        <f>VLOOKUP(CONCATENATE($F1118," ",$G1118),AllocFactorMatrix,(J$4+1),FALSE)*$E1124</f>
        <v>0</v>
      </c>
      <c r="K1118" s="5">
        <f>VLOOKUP(CONCATENATE($F1118," ",$G1118),AllocFactorMatrix,(K$4+1),FALSE)*$E1124</f>
        <v>0</v>
      </c>
      <c r="L1118" s="5">
        <f>VLOOKUP(CONCATENATE($F1118," ",$G1118),AllocFactorMatrix,(L$4+1),FALSE)*$E1124</f>
        <v>0</v>
      </c>
      <c r="M1118" s="5">
        <f>VLOOKUP(CONCATENATE($F1118," ",$G1118),AllocFactorMatrix,(M$4+1),FALSE)*$E1124</f>
        <v>0</v>
      </c>
      <c r="N1118" s="5">
        <f t="shared" si="614"/>
        <v>0</v>
      </c>
      <c r="O1118" s="5">
        <f>VLOOKUP(CONCATENATE($F1118," ",$G1118),AllocFactorMatrix,(O$4+1),FALSE)*$E1124</f>
        <v>0</v>
      </c>
      <c r="P1118" s="5">
        <f>VLOOKUP(CONCATENATE($F1118," ",$G1118),AllocFactorMatrix,(P$4+1),FALSE)*$E1124</f>
        <v>0</v>
      </c>
      <c r="Q1118" s="5">
        <f>VLOOKUP(CONCATENATE($F1118," ",$G1118),AllocFactorMatrix,(Q$4+1),FALSE)*$E1124</f>
        <v>0</v>
      </c>
      <c r="R1118" s="5">
        <f>VLOOKUP(CONCATENATE($F1118," ",$G1118),AllocFactorMatrix,(R$4+1),FALSE)*$E1124</f>
        <v>0</v>
      </c>
      <c r="S1118" s="5">
        <f t="shared" ref="S1118:S1148" si="616">SUBTOTAL(9,O1118:R1118)</f>
        <v>0</v>
      </c>
      <c r="T1118" s="5">
        <f>VLOOKUP(CONCATENATE($F1118," ",$G1118),AllocFactorMatrix,(T$4+1),FALSE)*$E1124</f>
        <v>0</v>
      </c>
      <c r="U1118" s="5">
        <f>VLOOKUP(CONCATENATE($F1118," ",$G1118),AllocFactorMatrix,(U$4+1),FALSE)*$E1124</f>
        <v>0</v>
      </c>
      <c r="V1118" s="5">
        <f>VLOOKUP(CONCATENATE($F1118," ",$G1118),AllocFactorMatrix,(V$4+1),FALSE)*$E1124</f>
        <v>0</v>
      </c>
      <c r="W1118" s="5">
        <f>VLOOKUP(CONCATENATE($F1118," ",$G1118),AllocFactorMatrix,(W$4+1),FALSE)*$E1124</f>
        <v>0</v>
      </c>
      <c r="X1118" s="5">
        <f t="shared" ref="X1118:X1124" si="617">SUBTOTAL(9,T1118:W1118)</f>
        <v>0</v>
      </c>
      <c r="Y1118" s="5">
        <f>VLOOKUP(CONCATENATE($F1118," ",$G1118),AllocFactorMatrix,(Y$4+1),FALSE)*$E1124</f>
        <v>0</v>
      </c>
      <c r="Z1118" s="5">
        <f>VLOOKUP(CONCATENATE($F1118," ",$G1118),AllocFactorMatrix,(Z$4+1),FALSE)*$E1124</f>
        <v>0</v>
      </c>
      <c r="AA1118" s="5">
        <f t="shared" si="615"/>
        <v>0</v>
      </c>
      <c r="AB1118" s="5">
        <f>VLOOKUP(CONCATENATE($F1118," ",$G1118),AllocFactorMatrix,(AB$4+1),FALSE)*$E1124</f>
        <v>0</v>
      </c>
      <c r="AC1118" s="5">
        <f>VLOOKUP(CONCATENATE($F1118," ",$G1118),AllocFactorMatrix,(AC$4+1),FALSE)*$E1124</f>
        <v>0</v>
      </c>
      <c r="AD1118" s="5">
        <f>VLOOKUP(CONCATENATE($F1118," ",$G1118),AllocFactorMatrix,(AD$4+1),FALSE)*$E1124</f>
        <v>0</v>
      </c>
    </row>
    <row r="1119" spans="1:30" hidden="1" outlineLevel="1">
      <c r="E1119" s="51"/>
      <c r="F1119" s="52" t="str">
        <f>F1124</f>
        <v>PROD_DEMAND</v>
      </c>
      <c r="G1119" s="55" t="str">
        <f>$G$10</f>
        <v>SUBTRAN</v>
      </c>
      <c r="H1119" s="4">
        <f t="shared" si="613"/>
        <v>0</v>
      </c>
      <c r="I1119" s="5">
        <f>VLOOKUP(CONCATENATE($F1119," ",$G1119),AllocFactorMatrix,(I$4+1),FALSE)*$E1124</f>
        <v>0</v>
      </c>
      <c r="J1119" s="5">
        <f>VLOOKUP(CONCATENATE($F1119," ",$G1119),AllocFactorMatrix,(J$4+1),FALSE)*$E1124</f>
        <v>0</v>
      </c>
      <c r="K1119" s="5">
        <f>VLOOKUP(CONCATENATE($F1119," ",$G1119),AllocFactorMatrix,(K$4+1),FALSE)*$E1124</f>
        <v>0</v>
      </c>
      <c r="L1119" s="5">
        <f>VLOOKUP(CONCATENATE($F1119," ",$G1119),AllocFactorMatrix,(L$4+1),FALSE)*$E1124</f>
        <v>0</v>
      </c>
      <c r="M1119" s="5">
        <f>VLOOKUP(CONCATENATE($F1119," ",$G1119),AllocFactorMatrix,(M$4+1),FALSE)*$E1124</f>
        <v>0</v>
      </c>
      <c r="N1119" s="5">
        <f t="shared" si="614"/>
        <v>0</v>
      </c>
      <c r="O1119" s="5">
        <f>VLOOKUP(CONCATENATE($F1119," ",$G1119),AllocFactorMatrix,(O$4+1),FALSE)*$E1124</f>
        <v>0</v>
      </c>
      <c r="P1119" s="5">
        <f>VLOOKUP(CONCATENATE($F1119," ",$G1119),AllocFactorMatrix,(P$4+1),FALSE)*$E1124</f>
        <v>0</v>
      </c>
      <c r="Q1119" s="5">
        <f>VLOOKUP(CONCATENATE($F1119," ",$G1119),AllocFactorMatrix,(Q$4+1),FALSE)*$E1124</f>
        <v>0</v>
      </c>
      <c r="R1119" s="5">
        <f>VLOOKUP(CONCATENATE($F1119," ",$G1119),AllocFactorMatrix,(R$4+1),FALSE)*$E1124</f>
        <v>0</v>
      </c>
      <c r="S1119" s="5">
        <f t="shared" si="616"/>
        <v>0</v>
      </c>
      <c r="T1119" s="5">
        <f>VLOOKUP(CONCATENATE($F1119," ",$G1119),AllocFactorMatrix,(T$4+1),FALSE)*$E1124</f>
        <v>0</v>
      </c>
      <c r="U1119" s="5">
        <f>VLOOKUP(CONCATENATE($F1119," ",$G1119),AllocFactorMatrix,(U$4+1),FALSE)*$E1124</f>
        <v>0</v>
      </c>
      <c r="V1119" s="5">
        <f>VLOOKUP(CONCATENATE($F1119," ",$G1119),AllocFactorMatrix,(V$4+1),FALSE)*$E1124</f>
        <v>0</v>
      </c>
      <c r="W1119" s="5">
        <f>VLOOKUP(CONCATENATE($F1119," ",$G1119),AllocFactorMatrix,(W$4+1),FALSE)*$E1124</f>
        <v>0</v>
      </c>
      <c r="X1119" s="5">
        <f t="shared" si="617"/>
        <v>0</v>
      </c>
      <c r="Y1119" s="5">
        <f>VLOOKUP(CONCATENATE($F1119," ",$G1119),AllocFactorMatrix,(Y$4+1),FALSE)*$E1124</f>
        <v>0</v>
      </c>
      <c r="Z1119" s="5">
        <f>VLOOKUP(CONCATENATE($F1119," ",$G1119),AllocFactorMatrix,(Z$4+1),FALSE)*$E1124</f>
        <v>0</v>
      </c>
      <c r="AA1119" s="5">
        <f t="shared" si="615"/>
        <v>0</v>
      </c>
      <c r="AB1119" s="5">
        <f>VLOOKUP(CONCATENATE($F1119," ",$G1119),AllocFactorMatrix,(AB$4+1),FALSE)*$E1124</f>
        <v>0</v>
      </c>
      <c r="AC1119" s="5">
        <f>VLOOKUP(CONCATENATE($F1119," ",$G1119),AllocFactorMatrix,(AC$4+1),FALSE)*$E1124</f>
        <v>0</v>
      </c>
      <c r="AD1119" s="5">
        <f>VLOOKUP(CONCATENATE($F1119," ",$G1119),AllocFactorMatrix,(AD$4+1),FALSE)*$E1124</f>
        <v>0</v>
      </c>
    </row>
    <row r="1120" spans="1:30" hidden="1" outlineLevel="1">
      <c r="E1120" s="51"/>
      <c r="F1120" s="52" t="str">
        <f>F1124</f>
        <v>PROD_DEMAND</v>
      </c>
      <c r="G1120" s="55" t="str">
        <f>$G$11</f>
        <v>DISTPRI</v>
      </c>
      <c r="H1120" s="4">
        <f t="shared" si="613"/>
        <v>0</v>
      </c>
      <c r="I1120" s="5">
        <f>VLOOKUP(CONCATENATE($F1120," ",$G1120),AllocFactorMatrix,(I$4+1),FALSE)*$E1124</f>
        <v>0</v>
      </c>
      <c r="J1120" s="5">
        <f>VLOOKUP(CONCATENATE($F1120," ",$G1120),AllocFactorMatrix,(J$4+1),FALSE)*$E1124</f>
        <v>0</v>
      </c>
      <c r="K1120" s="5">
        <f>VLOOKUP(CONCATENATE($F1120," ",$G1120),AllocFactorMatrix,(K$4+1),FALSE)*$E1124</f>
        <v>0</v>
      </c>
      <c r="L1120" s="5">
        <f>VLOOKUP(CONCATENATE($F1120," ",$G1120),AllocFactorMatrix,(L$4+1),FALSE)*$E1124</f>
        <v>0</v>
      </c>
      <c r="M1120" s="5">
        <f>VLOOKUP(CONCATENATE($F1120," ",$G1120),AllocFactorMatrix,(M$4+1),FALSE)*$E1124</f>
        <v>0</v>
      </c>
      <c r="N1120" s="5">
        <f t="shared" si="614"/>
        <v>0</v>
      </c>
      <c r="O1120" s="5">
        <f>VLOOKUP(CONCATENATE($F1120," ",$G1120),AllocFactorMatrix,(O$4+1),FALSE)*$E1124</f>
        <v>0</v>
      </c>
      <c r="P1120" s="5">
        <f>VLOOKUP(CONCATENATE($F1120," ",$G1120),AllocFactorMatrix,(P$4+1),FALSE)*$E1124</f>
        <v>0</v>
      </c>
      <c r="Q1120" s="5">
        <f>VLOOKUP(CONCATENATE($F1120," ",$G1120),AllocFactorMatrix,(Q$4+1),FALSE)*$E1124</f>
        <v>0</v>
      </c>
      <c r="R1120" s="5">
        <f>VLOOKUP(CONCATENATE($F1120," ",$G1120),AllocFactorMatrix,(R$4+1),FALSE)*$E1124</f>
        <v>0</v>
      </c>
      <c r="S1120" s="5">
        <f t="shared" si="616"/>
        <v>0</v>
      </c>
      <c r="T1120" s="5">
        <f>VLOOKUP(CONCATENATE($F1120," ",$G1120),AllocFactorMatrix,(T$4+1),FALSE)*$E1124</f>
        <v>0</v>
      </c>
      <c r="U1120" s="5">
        <f>VLOOKUP(CONCATENATE($F1120," ",$G1120),AllocFactorMatrix,(U$4+1),FALSE)*$E1124</f>
        <v>0</v>
      </c>
      <c r="V1120" s="5">
        <f>VLOOKUP(CONCATENATE($F1120," ",$G1120),AllocFactorMatrix,(V$4+1),FALSE)*$E1124</f>
        <v>0</v>
      </c>
      <c r="W1120" s="5">
        <f>VLOOKUP(CONCATENATE($F1120," ",$G1120),AllocFactorMatrix,(W$4+1),FALSE)*$E1124</f>
        <v>0</v>
      </c>
      <c r="X1120" s="5">
        <f t="shared" si="617"/>
        <v>0</v>
      </c>
      <c r="Y1120" s="5">
        <f>VLOOKUP(CONCATENATE($F1120," ",$G1120),AllocFactorMatrix,(Y$4+1),FALSE)*$E1124</f>
        <v>0</v>
      </c>
      <c r="Z1120" s="5">
        <f>VLOOKUP(CONCATENATE($F1120," ",$G1120),AllocFactorMatrix,(Z$4+1),FALSE)*$E1124</f>
        <v>0</v>
      </c>
      <c r="AA1120" s="5">
        <f t="shared" si="615"/>
        <v>0</v>
      </c>
      <c r="AB1120" s="5">
        <f>VLOOKUP(CONCATENATE($F1120," ",$G1120),AllocFactorMatrix,(AB$4+1),FALSE)*$E1124</f>
        <v>0</v>
      </c>
      <c r="AC1120" s="5">
        <f>VLOOKUP(CONCATENATE($F1120," ",$G1120),AllocFactorMatrix,(AC$4+1),FALSE)*$E1124</f>
        <v>0</v>
      </c>
      <c r="AD1120" s="5">
        <f>VLOOKUP(CONCATENATE($F1120," ",$G1120),AllocFactorMatrix,(AD$4+1),FALSE)*$E1124</f>
        <v>0</v>
      </c>
    </row>
    <row r="1121" spans="4:30" hidden="1" outlineLevel="1">
      <c r="E1121" s="51"/>
      <c r="F1121" s="52" t="str">
        <f>F1124</f>
        <v>PROD_DEMAND</v>
      </c>
      <c r="G1121" s="55" t="str">
        <f>$G$12</f>
        <v>DISTSEC</v>
      </c>
      <c r="H1121" s="4">
        <f t="shared" si="613"/>
        <v>0</v>
      </c>
      <c r="I1121" s="5">
        <f>VLOOKUP(CONCATENATE($F1121," ",$G1121),AllocFactorMatrix,(I$4+1),FALSE)*$E1124</f>
        <v>0</v>
      </c>
      <c r="J1121" s="5">
        <f>VLOOKUP(CONCATENATE($F1121," ",$G1121),AllocFactorMatrix,(J$4+1),FALSE)*$E1124</f>
        <v>0</v>
      </c>
      <c r="K1121" s="5">
        <f>VLOOKUP(CONCATENATE($F1121," ",$G1121),AllocFactorMatrix,(K$4+1),FALSE)*$E1124</f>
        <v>0</v>
      </c>
      <c r="L1121" s="5">
        <f>VLOOKUP(CONCATENATE($F1121," ",$G1121),AllocFactorMatrix,(L$4+1),FALSE)*$E1124</f>
        <v>0</v>
      </c>
      <c r="M1121" s="5">
        <f>VLOOKUP(CONCATENATE($F1121," ",$G1121),AllocFactorMatrix,(M$4+1),FALSE)*$E1124</f>
        <v>0</v>
      </c>
      <c r="N1121" s="5">
        <f t="shared" si="614"/>
        <v>0</v>
      </c>
      <c r="O1121" s="5">
        <f>VLOOKUP(CONCATENATE($F1121," ",$G1121),AllocFactorMatrix,(O$4+1),FALSE)*$E1124</f>
        <v>0</v>
      </c>
      <c r="P1121" s="5">
        <f>VLOOKUP(CONCATENATE($F1121," ",$G1121),AllocFactorMatrix,(P$4+1),FALSE)*$E1124</f>
        <v>0</v>
      </c>
      <c r="Q1121" s="5">
        <f>VLOOKUP(CONCATENATE($F1121," ",$G1121),AllocFactorMatrix,(Q$4+1),FALSE)*$E1124</f>
        <v>0</v>
      </c>
      <c r="R1121" s="5">
        <f>VLOOKUP(CONCATENATE($F1121," ",$G1121),AllocFactorMatrix,(R$4+1),FALSE)*$E1124</f>
        <v>0</v>
      </c>
      <c r="S1121" s="5">
        <f t="shared" si="616"/>
        <v>0</v>
      </c>
      <c r="T1121" s="5">
        <f>VLOOKUP(CONCATENATE($F1121," ",$G1121),AllocFactorMatrix,(T$4+1),FALSE)*$E1124</f>
        <v>0</v>
      </c>
      <c r="U1121" s="5">
        <f>VLOOKUP(CONCATENATE($F1121," ",$G1121),AllocFactorMatrix,(U$4+1),FALSE)*$E1124</f>
        <v>0</v>
      </c>
      <c r="V1121" s="5">
        <f>VLOOKUP(CONCATENATE($F1121," ",$G1121),AllocFactorMatrix,(V$4+1),FALSE)*$E1124</f>
        <v>0</v>
      </c>
      <c r="W1121" s="5">
        <f>VLOOKUP(CONCATENATE($F1121," ",$G1121),AllocFactorMatrix,(W$4+1),FALSE)*$E1124</f>
        <v>0</v>
      </c>
      <c r="X1121" s="5">
        <f t="shared" si="617"/>
        <v>0</v>
      </c>
      <c r="Y1121" s="5">
        <f>VLOOKUP(CONCATENATE($F1121," ",$G1121),AllocFactorMatrix,(Y$4+1),FALSE)*$E1124</f>
        <v>0</v>
      </c>
      <c r="Z1121" s="5">
        <f>VLOOKUP(CONCATENATE($F1121," ",$G1121),AllocFactorMatrix,(Z$4+1),FALSE)*$E1124</f>
        <v>0</v>
      </c>
      <c r="AA1121" s="5">
        <f t="shared" si="615"/>
        <v>0</v>
      </c>
      <c r="AB1121" s="5">
        <f>VLOOKUP(CONCATENATE($F1121," ",$G1121),AllocFactorMatrix,(AB$4+1),FALSE)*$E1124</f>
        <v>0</v>
      </c>
      <c r="AC1121" s="5">
        <f>VLOOKUP(CONCATENATE($F1121," ",$G1121),AllocFactorMatrix,(AC$4+1),FALSE)*$E1124</f>
        <v>0</v>
      </c>
      <c r="AD1121" s="5">
        <f>VLOOKUP(CONCATENATE($F1121," ",$G1121),AllocFactorMatrix,(AD$4+1),FALSE)*$E1124</f>
        <v>0</v>
      </c>
    </row>
    <row r="1122" spans="4:30" hidden="1" outlineLevel="1">
      <c r="E1122" s="51"/>
      <c r="F1122" s="52" t="str">
        <f>F1124</f>
        <v>PROD_DEMAND</v>
      </c>
      <c r="G1122" s="55" t="str">
        <f>$G$13</f>
        <v>ENERGY</v>
      </c>
      <c r="H1122" s="4">
        <f t="shared" si="613"/>
        <v>0</v>
      </c>
      <c r="I1122" s="5">
        <f>VLOOKUP(CONCATENATE($F1122," ",$G1122),AllocFactorMatrix,(I$4+1),FALSE)*$E1124</f>
        <v>0</v>
      </c>
      <c r="J1122" s="5">
        <f>VLOOKUP(CONCATENATE($F1122," ",$G1122),AllocFactorMatrix,(J$4+1),FALSE)*$E1124</f>
        <v>0</v>
      </c>
      <c r="K1122" s="5">
        <f>VLOOKUP(CONCATENATE($F1122," ",$G1122),AllocFactorMatrix,(K$4+1),FALSE)*$E1124</f>
        <v>0</v>
      </c>
      <c r="L1122" s="5">
        <f>VLOOKUP(CONCATENATE($F1122," ",$G1122),AllocFactorMatrix,(L$4+1),FALSE)*$E1124</f>
        <v>0</v>
      </c>
      <c r="M1122" s="5">
        <f>VLOOKUP(CONCATENATE($F1122," ",$G1122),AllocFactorMatrix,(M$4+1),FALSE)*$E1124</f>
        <v>0</v>
      </c>
      <c r="N1122" s="5">
        <f t="shared" si="614"/>
        <v>0</v>
      </c>
      <c r="O1122" s="5">
        <f>VLOOKUP(CONCATENATE($F1122," ",$G1122),AllocFactorMatrix,(O$4+1),FALSE)*$E1124</f>
        <v>0</v>
      </c>
      <c r="P1122" s="5">
        <f>VLOOKUP(CONCATENATE($F1122," ",$G1122),AllocFactorMatrix,(P$4+1),FALSE)*$E1124</f>
        <v>0</v>
      </c>
      <c r="Q1122" s="5">
        <f>VLOOKUP(CONCATENATE($F1122," ",$G1122),AllocFactorMatrix,(Q$4+1),FALSE)*$E1124</f>
        <v>0</v>
      </c>
      <c r="R1122" s="5">
        <f>VLOOKUP(CONCATENATE($F1122," ",$G1122),AllocFactorMatrix,(R$4+1),FALSE)*$E1124</f>
        <v>0</v>
      </c>
      <c r="S1122" s="5">
        <f t="shared" si="616"/>
        <v>0</v>
      </c>
      <c r="T1122" s="5">
        <f>VLOOKUP(CONCATENATE($F1122," ",$G1122),AllocFactorMatrix,(T$4+1),FALSE)*$E1124</f>
        <v>0</v>
      </c>
      <c r="U1122" s="5">
        <f>VLOOKUP(CONCATENATE($F1122," ",$G1122),AllocFactorMatrix,(U$4+1),FALSE)*$E1124</f>
        <v>0</v>
      </c>
      <c r="V1122" s="5">
        <f>VLOOKUP(CONCATENATE($F1122," ",$G1122),AllocFactorMatrix,(V$4+1),FALSE)*$E1124</f>
        <v>0</v>
      </c>
      <c r="W1122" s="5">
        <f>VLOOKUP(CONCATENATE($F1122," ",$G1122),AllocFactorMatrix,(W$4+1),FALSE)*$E1124</f>
        <v>0</v>
      </c>
      <c r="X1122" s="5">
        <f t="shared" si="617"/>
        <v>0</v>
      </c>
      <c r="Y1122" s="5">
        <f>VLOOKUP(CONCATENATE($F1122," ",$G1122),AllocFactorMatrix,(Y$4+1),FALSE)*$E1124</f>
        <v>0</v>
      </c>
      <c r="Z1122" s="5">
        <f>VLOOKUP(CONCATENATE($F1122," ",$G1122),AllocFactorMatrix,(Z$4+1),FALSE)*$E1124</f>
        <v>0</v>
      </c>
      <c r="AA1122" s="5">
        <f t="shared" si="615"/>
        <v>0</v>
      </c>
      <c r="AB1122" s="5">
        <f>VLOOKUP(CONCATENATE($F1122," ",$G1122),AllocFactorMatrix,(AB$4+1),FALSE)*$E1124</f>
        <v>0</v>
      </c>
      <c r="AC1122" s="5">
        <f>VLOOKUP(CONCATENATE($F1122," ",$G1122),AllocFactorMatrix,(AC$4+1),FALSE)*$E1124</f>
        <v>0</v>
      </c>
      <c r="AD1122" s="5">
        <f>VLOOKUP(CONCATENATE($F1122," ",$G1122),AllocFactorMatrix,(AD$4+1),FALSE)*$E1124</f>
        <v>0</v>
      </c>
    </row>
    <row r="1123" spans="4:30" hidden="1" outlineLevel="1">
      <c r="E1123" s="51"/>
      <c r="F1123" s="52" t="str">
        <f>F1124</f>
        <v>PROD_DEMAND</v>
      </c>
      <c r="G1123" s="55" t="str">
        <f>$G$14</f>
        <v>CUSTOMER</v>
      </c>
      <c r="H1123" s="4">
        <f t="shared" si="613"/>
        <v>0</v>
      </c>
      <c r="I1123" s="5">
        <f>VLOOKUP(CONCATENATE($F1123," ",$G1123),AllocFactorMatrix,(I$4+1),FALSE)*$E1124</f>
        <v>0</v>
      </c>
      <c r="J1123" s="5">
        <f>VLOOKUP(CONCATENATE($F1123," ",$G1123),AllocFactorMatrix,(J$4+1),FALSE)*$E1124</f>
        <v>0</v>
      </c>
      <c r="K1123" s="5">
        <f>VLOOKUP(CONCATENATE($F1123," ",$G1123),AllocFactorMatrix,(K$4+1),FALSE)*$E1124</f>
        <v>0</v>
      </c>
      <c r="L1123" s="5">
        <f>VLOOKUP(CONCATENATE($F1123," ",$G1123),AllocFactorMatrix,(L$4+1),FALSE)*$E1124</f>
        <v>0</v>
      </c>
      <c r="M1123" s="5">
        <f>VLOOKUP(CONCATENATE($F1123," ",$G1123),AllocFactorMatrix,(M$4+1),FALSE)*$E1124</f>
        <v>0</v>
      </c>
      <c r="N1123" s="5">
        <f t="shared" si="614"/>
        <v>0</v>
      </c>
      <c r="O1123" s="5">
        <f>VLOOKUP(CONCATENATE($F1123," ",$G1123),AllocFactorMatrix,(O$4+1),FALSE)*$E1124</f>
        <v>0</v>
      </c>
      <c r="P1123" s="5">
        <f>VLOOKUP(CONCATENATE($F1123," ",$G1123),AllocFactorMatrix,(P$4+1),FALSE)*$E1124</f>
        <v>0</v>
      </c>
      <c r="Q1123" s="5">
        <f>VLOOKUP(CONCATENATE($F1123," ",$G1123),AllocFactorMatrix,(Q$4+1),FALSE)*$E1124</f>
        <v>0</v>
      </c>
      <c r="R1123" s="5">
        <f>VLOOKUP(CONCATENATE($F1123," ",$G1123),AllocFactorMatrix,(R$4+1),FALSE)*$E1124</f>
        <v>0</v>
      </c>
      <c r="S1123" s="5">
        <f t="shared" si="616"/>
        <v>0</v>
      </c>
      <c r="T1123" s="5">
        <f>VLOOKUP(CONCATENATE($F1123," ",$G1123),AllocFactorMatrix,(T$4+1),FALSE)*$E1124</f>
        <v>0</v>
      </c>
      <c r="U1123" s="5">
        <f>VLOOKUP(CONCATENATE($F1123," ",$G1123),AllocFactorMatrix,(U$4+1),FALSE)*$E1124</f>
        <v>0</v>
      </c>
      <c r="V1123" s="5">
        <f>VLOOKUP(CONCATENATE($F1123," ",$G1123),AllocFactorMatrix,(V$4+1),FALSE)*$E1124</f>
        <v>0</v>
      </c>
      <c r="W1123" s="5">
        <f>VLOOKUP(CONCATENATE($F1123," ",$G1123),AllocFactorMatrix,(W$4+1),FALSE)*$E1124</f>
        <v>0</v>
      </c>
      <c r="X1123" s="5">
        <f t="shared" si="617"/>
        <v>0</v>
      </c>
      <c r="Y1123" s="5">
        <f>VLOOKUP(CONCATENATE($F1123," ",$G1123),AllocFactorMatrix,(Y$4+1),FALSE)*$E1124</f>
        <v>0</v>
      </c>
      <c r="Z1123" s="5">
        <f>VLOOKUP(CONCATENATE($F1123," ",$G1123),AllocFactorMatrix,(Z$4+1),FALSE)*$E1124</f>
        <v>0</v>
      </c>
      <c r="AA1123" s="5">
        <f t="shared" si="615"/>
        <v>0</v>
      </c>
      <c r="AB1123" s="5">
        <f>VLOOKUP(CONCATENATE($F1123," ",$G1123),AllocFactorMatrix,(AB$4+1),FALSE)*$E1124</f>
        <v>0</v>
      </c>
      <c r="AC1123" s="5">
        <f>VLOOKUP(CONCATENATE($F1123," ",$G1123),AllocFactorMatrix,(AC$4+1),FALSE)*$E1124</f>
        <v>0</v>
      </c>
      <c r="AD1123" s="5">
        <f>VLOOKUP(CONCATENATE($F1123," ",$G1123),AllocFactorMatrix,(AD$4+1),FALSE)*$E1124</f>
        <v>0</v>
      </c>
    </row>
    <row r="1124" spans="4:30" collapsed="1">
      <c r="D1124" s="7" t="s">
        <v>480</v>
      </c>
      <c r="E1124" s="61">
        <v>0</v>
      </c>
      <c r="F1124" s="61" t="s">
        <v>30</v>
      </c>
      <c r="G1124" s="55" t="str">
        <f>$G$15</f>
        <v>TOTAL</v>
      </c>
      <c r="H1124" s="4">
        <f t="shared" si="613"/>
        <v>0</v>
      </c>
      <c r="I1124" s="5">
        <f>VLOOKUP(CONCATENATE($F1124," ",$G1124),AllocFactorMatrix,(I$4+1),FALSE)*$E1124</f>
        <v>0</v>
      </c>
      <c r="J1124" s="5">
        <f>VLOOKUP(CONCATENATE($F1124," ",$G1124),AllocFactorMatrix,(J$4+1),FALSE)*$E1124</f>
        <v>0</v>
      </c>
      <c r="K1124" s="5">
        <f>VLOOKUP(CONCATENATE($F1124," ",$G1124),AllocFactorMatrix,(K$4+1),FALSE)*$E1124</f>
        <v>0</v>
      </c>
      <c r="L1124" s="5">
        <f>VLOOKUP(CONCATENATE($F1124," ",$G1124),AllocFactorMatrix,(L$4+1),FALSE)*$E1124</f>
        <v>0</v>
      </c>
      <c r="M1124" s="5">
        <f>VLOOKUP(CONCATENATE($F1124," ",$G1124),AllocFactorMatrix,(M$4+1),FALSE)*$E1124</f>
        <v>0</v>
      </c>
      <c r="N1124" s="5">
        <f t="shared" si="614"/>
        <v>0</v>
      </c>
      <c r="O1124" s="5">
        <f>VLOOKUP(CONCATENATE($F1124," ",$G1124),AllocFactorMatrix,(O$4+1),FALSE)*$E1124</f>
        <v>0</v>
      </c>
      <c r="P1124" s="5">
        <f>VLOOKUP(CONCATENATE($F1124," ",$G1124),AllocFactorMatrix,(P$4+1),FALSE)*$E1124</f>
        <v>0</v>
      </c>
      <c r="Q1124" s="5">
        <f>VLOOKUP(CONCATENATE($F1124," ",$G1124),AllocFactorMatrix,(Q$4+1),FALSE)*$E1124</f>
        <v>0</v>
      </c>
      <c r="R1124" s="5">
        <f>VLOOKUP(CONCATENATE($F1124," ",$G1124),AllocFactorMatrix,(R$4+1),FALSE)*$E1124</f>
        <v>0</v>
      </c>
      <c r="S1124" s="5">
        <f t="shared" si="616"/>
        <v>0</v>
      </c>
      <c r="T1124" s="5">
        <f>VLOOKUP(CONCATENATE($F1124," ",$G1124),AllocFactorMatrix,(T$4+1),FALSE)*$E1124</f>
        <v>0</v>
      </c>
      <c r="U1124" s="5">
        <f>VLOOKUP(CONCATENATE($F1124," ",$G1124),AllocFactorMatrix,(U$4+1),FALSE)*$E1124</f>
        <v>0</v>
      </c>
      <c r="V1124" s="5">
        <f>VLOOKUP(CONCATENATE($F1124," ",$G1124),AllocFactorMatrix,(V$4+1),FALSE)*$E1124</f>
        <v>0</v>
      </c>
      <c r="W1124" s="5">
        <f>VLOOKUP(CONCATENATE($F1124," ",$G1124),AllocFactorMatrix,(W$4+1),FALSE)*$E1124</f>
        <v>0</v>
      </c>
      <c r="X1124" s="5">
        <f t="shared" si="617"/>
        <v>0</v>
      </c>
      <c r="Y1124" s="5">
        <f>VLOOKUP(CONCATENATE($F1124," ",$G1124),AllocFactorMatrix,(Y$4+1),FALSE)*$E1124</f>
        <v>0</v>
      </c>
      <c r="Z1124" s="5">
        <f>VLOOKUP(CONCATENATE($F1124," ",$G1124),AllocFactorMatrix,(Z$4+1),FALSE)*$E1124</f>
        <v>0</v>
      </c>
      <c r="AA1124" s="5">
        <f t="shared" si="615"/>
        <v>0</v>
      </c>
      <c r="AB1124" s="5">
        <f>VLOOKUP(CONCATENATE($F1124," ",$G1124),AllocFactorMatrix,(AB$4+1),FALSE)*$E1124</f>
        <v>0</v>
      </c>
      <c r="AC1124" s="5">
        <f>VLOOKUP(CONCATENATE($F1124," ",$G1124),AllocFactorMatrix,(AC$4+1),FALSE)*$E1124</f>
        <v>0</v>
      </c>
      <c r="AD1124" s="5">
        <f>VLOOKUP(CONCATENATE($F1124," ",$G1124),AllocFactorMatrix,(AD$4+1),FALSE)*$E1124</f>
        <v>0</v>
      </c>
    </row>
    <row r="1125" spans="4:30" hidden="1" outlineLevel="1">
      <c r="D1125" s="7"/>
      <c r="E1125" s="51"/>
      <c r="F1125" s="52" t="str">
        <f>F1132</f>
        <v>PROD_DEMAND</v>
      </c>
      <c r="G1125" s="55" t="str">
        <f>$G$8</f>
        <v>PRODUCTION</v>
      </c>
      <c r="H1125" s="4">
        <f t="shared" si="613"/>
        <v>110662</v>
      </c>
      <c r="I1125" s="5">
        <f>VLOOKUP(CONCATENATE($F1125," ",$G1125),AllocFactorMatrix,(I$4+1),FALSE)*$E1132</f>
        <v>54510.21888994149</v>
      </c>
      <c r="J1125" s="5">
        <f>VLOOKUP(CONCATENATE($F1125," ",$G1125),AllocFactorMatrix,(J$4+1),FALSE)*$E1132</f>
        <v>2694.6348969510818</v>
      </c>
      <c r="K1125" s="5">
        <f>VLOOKUP(CONCATENATE($F1125," ",$G1125),AllocFactorMatrix,(K$4+1),FALSE)*$E1132</f>
        <v>9870.2931958898425</v>
      </c>
      <c r="L1125" s="5">
        <f>VLOOKUP(CONCATENATE($F1125," ",$G1125),AllocFactorMatrix,(L$4+1),FALSE)*$E1132</f>
        <v>310.68178633996882</v>
      </c>
      <c r="M1125" s="5">
        <f>VLOOKUP(CONCATENATE($F1125," ",$G1125),AllocFactorMatrix,(M$4+1),FALSE)*$E1132</f>
        <v>29.134743793317575</v>
      </c>
      <c r="N1125" s="5">
        <f t="shared" si="614"/>
        <v>10210.109726023129</v>
      </c>
      <c r="O1125" s="5">
        <f>VLOOKUP(CONCATENATE($F1125," ",$G1125),AllocFactorMatrix,(O$4+1),FALSE)*$E1132</f>
        <v>7502.9582592167999</v>
      </c>
      <c r="P1125" s="5">
        <f>VLOOKUP(CONCATENATE($F1125," ",$G1125),AllocFactorMatrix,(P$4+1),FALSE)*$E1132</f>
        <v>1398.0197144890546</v>
      </c>
      <c r="Q1125" s="5">
        <f>VLOOKUP(CONCATENATE($F1125," ",$G1125),AllocFactorMatrix,(Q$4+1),FALSE)*$E1132</f>
        <v>631.73907784984885</v>
      </c>
      <c r="R1125" s="5">
        <f>VLOOKUP(CONCATENATE($F1125," ",$G1125),AllocFactorMatrix,(R$4+1),FALSE)*$E1132</f>
        <v>28.408600167296598</v>
      </c>
      <c r="S1125" s="5">
        <f t="shared" si="616"/>
        <v>9561.1256517229995</v>
      </c>
      <c r="T1125" s="5">
        <f>VLOOKUP(CONCATENATE($F1125," ",$G1125),AllocFactorMatrix,(T$4+1),FALSE)*$E1132</f>
        <v>262.09754961231056</v>
      </c>
      <c r="U1125" s="5">
        <f>VLOOKUP(CONCATENATE($F1125," ",$G1125),AllocFactorMatrix,(U$4+1),FALSE)*$E1132</f>
        <v>4289.1817427419292</v>
      </c>
      <c r="V1125" s="5">
        <f>VLOOKUP(CONCATENATE($F1125," ",$G1125),AllocFactorMatrix,(V$4+1),FALSE)*$E1132</f>
        <v>22668.446029724677</v>
      </c>
      <c r="W1125" s="5">
        <f>VLOOKUP(CONCATENATE($F1125," ",$G1125),AllocFactorMatrix,(W$4+1),FALSE)*$E1132</f>
        <v>4093.5456401609435</v>
      </c>
      <c r="X1125" s="5">
        <f>SUBTOTAL(9,T1125:W1125)</f>
        <v>31313.270962239862</v>
      </c>
      <c r="Y1125" s="5">
        <f>VLOOKUP(CONCATENATE($F1125," ",$G1125),AllocFactorMatrix,(Y$4+1),FALSE)*$E1132</f>
        <v>2304.1465757074138</v>
      </c>
      <c r="Z1125" s="5">
        <f>VLOOKUP(CONCATENATE($F1125," ",$G1125),AllocFactorMatrix,(Z$4+1),FALSE)*$E1132</f>
        <v>38.593574393126175</v>
      </c>
      <c r="AA1125" s="5">
        <f t="shared" si="615"/>
        <v>2342.7401501005402</v>
      </c>
      <c r="AB1125" s="5">
        <f>VLOOKUP(CONCATENATE($F1125," ",$G1125),AllocFactorMatrix,(AB$4+1),FALSE)*$E1132</f>
        <v>29.899723020871935</v>
      </c>
      <c r="AC1125" s="5">
        <f>VLOOKUP(CONCATENATE($F1125," ",$G1125),AllocFactorMatrix,(AC$4+1),FALSE)*$E1132</f>
        <v>0</v>
      </c>
      <c r="AD1125" s="5">
        <f>VLOOKUP(CONCATENATE($F1125," ",$G1125),AllocFactorMatrix,(AD$4+1),FALSE)*$E1132</f>
        <v>0</v>
      </c>
    </row>
    <row r="1126" spans="4:30" hidden="1" outlineLevel="1">
      <c r="D1126" s="7"/>
      <c r="E1126" s="51"/>
      <c r="F1126" s="52" t="str">
        <f>F1132</f>
        <v>PROD_DEMAND</v>
      </c>
      <c r="G1126" s="55" t="str">
        <f>$G$9</f>
        <v>BULKTRAN</v>
      </c>
      <c r="H1126" s="4">
        <f t="shared" si="613"/>
        <v>0</v>
      </c>
      <c r="I1126" s="5">
        <f>VLOOKUP(CONCATENATE($F1126," ",$G1126),AllocFactorMatrix,(I$4+1),FALSE)*$E1132</f>
        <v>0</v>
      </c>
      <c r="J1126" s="5">
        <f>VLOOKUP(CONCATENATE($F1126," ",$G1126),AllocFactorMatrix,(J$4+1),FALSE)*$E1132</f>
        <v>0</v>
      </c>
      <c r="K1126" s="5">
        <f>VLOOKUP(CONCATENATE($F1126," ",$G1126),AllocFactorMatrix,(K$4+1),FALSE)*$E1132</f>
        <v>0</v>
      </c>
      <c r="L1126" s="5">
        <f>VLOOKUP(CONCATENATE($F1126," ",$G1126),AllocFactorMatrix,(L$4+1),FALSE)*$E1132</f>
        <v>0</v>
      </c>
      <c r="M1126" s="5">
        <f>VLOOKUP(CONCATENATE($F1126," ",$G1126),AllocFactorMatrix,(M$4+1),FALSE)*$E1132</f>
        <v>0</v>
      </c>
      <c r="N1126" s="5">
        <f t="shared" si="614"/>
        <v>0</v>
      </c>
      <c r="O1126" s="5">
        <f>VLOOKUP(CONCATENATE($F1126," ",$G1126),AllocFactorMatrix,(O$4+1),FALSE)*$E1132</f>
        <v>0</v>
      </c>
      <c r="P1126" s="5">
        <f>VLOOKUP(CONCATENATE($F1126," ",$G1126),AllocFactorMatrix,(P$4+1),FALSE)*$E1132</f>
        <v>0</v>
      </c>
      <c r="Q1126" s="5">
        <f>VLOOKUP(CONCATENATE($F1126," ",$G1126),AllocFactorMatrix,(Q$4+1),FALSE)*$E1132</f>
        <v>0</v>
      </c>
      <c r="R1126" s="5">
        <f>VLOOKUP(CONCATENATE($F1126," ",$G1126),AllocFactorMatrix,(R$4+1),FALSE)*$E1132</f>
        <v>0</v>
      </c>
      <c r="S1126" s="5">
        <f t="shared" si="616"/>
        <v>0</v>
      </c>
      <c r="T1126" s="5">
        <f>VLOOKUP(CONCATENATE($F1126," ",$G1126),AllocFactorMatrix,(T$4+1),FALSE)*$E1132</f>
        <v>0</v>
      </c>
      <c r="U1126" s="5">
        <f>VLOOKUP(CONCATENATE($F1126," ",$G1126),AllocFactorMatrix,(U$4+1),FALSE)*$E1132</f>
        <v>0</v>
      </c>
      <c r="V1126" s="5">
        <f>VLOOKUP(CONCATENATE($F1126," ",$G1126),AllocFactorMatrix,(V$4+1),FALSE)*$E1132</f>
        <v>0</v>
      </c>
      <c r="W1126" s="5">
        <f>VLOOKUP(CONCATENATE($F1126," ",$G1126),AllocFactorMatrix,(W$4+1),FALSE)*$E1132</f>
        <v>0</v>
      </c>
      <c r="X1126" s="5">
        <f t="shared" ref="X1126:X1132" si="618">SUBTOTAL(9,T1126:W1126)</f>
        <v>0</v>
      </c>
      <c r="Y1126" s="5">
        <f>VLOOKUP(CONCATENATE($F1126," ",$G1126),AllocFactorMatrix,(Y$4+1),FALSE)*$E1132</f>
        <v>0</v>
      </c>
      <c r="Z1126" s="5">
        <f>VLOOKUP(CONCATENATE($F1126," ",$G1126),AllocFactorMatrix,(Z$4+1),FALSE)*$E1132</f>
        <v>0</v>
      </c>
      <c r="AA1126" s="5">
        <f t="shared" si="615"/>
        <v>0</v>
      </c>
      <c r="AB1126" s="5">
        <f>VLOOKUP(CONCATENATE($F1126," ",$G1126),AllocFactorMatrix,(AB$4+1),FALSE)*$E1132</f>
        <v>0</v>
      </c>
      <c r="AC1126" s="5">
        <f>VLOOKUP(CONCATENATE($F1126," ",$G1126),AllocFactorMatrix,(AC$4+1),FALSE)*$E1132</f>
        <v>0</v>
      </c>
      <c r="AD1126" s="5">
        <f>VLOOKUP(CONCATENATE($F1126," ",$G1126),AllocFactorMatrix,(AD$4+1),FALSE)*$E1132</f>
        <v>0</v>
      </c>
    </row>
    <row r="1127" spans="4:30" hidden="1" outlineLevel="1">
      <c r="D1127" s="7"/>
      <c r="E1127" s="51"/>
      <c r="F1127" s="52" t="str">
        <f>F1132</f>
        <v>PROD_DEMAND</v>
      </c>
      <c r="G1127" s="55" t="str">
        <f>$G$10</f>
        <v>SUBTRAN</v>
      </c>
      <c r="H1127" s="4">
        <f t="shared" si="613"/>
        <v>0</v>
      </c>
      <c r="I1127" s="5">
        <f>VLOOKUP(CONCATENATE($F1127," ",$G1127),AllocFactorMatrix,(I$4+1),FALSE)*$E1132</f>
        <v>0</v>
      </c>
      <c r="J1127" s="5">
        <f>VLOOKUP(CONCATENATE($F1127," ",$G1127),AllocFactorMatrix,(J$4+1),FALSE)*$E1132</f>
        <v>0</v>
      </c>
      <c r="K1127" s="5">
        <f>VLOOKUP(CONCATENATE($F1127," ",$G1127),AllocFactorMatrix,(K$4+1),FALSE)*$E1132</f>
        <v>0</v>
      </c>
      <c r="L1127" s="5">
        <f>VLOOKUP(CONCATENATE($F1127," ",$G1127),AllocFactorMatrix,(L$4+1),FALSE)*$E1132</f>
        <v>0</v>
      </c>
      <c r="M1127" s="5">
        <f>VLOOKUP(CONCATENATE($F1127," ",$G1127),AllocFactorMatrix,(M$4+1),FALSE)*$E1132</f>
        <v>0</v>
      </c>
      <c r="N1127" s="5">
        <f t="shared" si="614"/>
        <v>0</v>
      </c>
      <c r="O1127" s="5">
        <f>VLOOKUP(CONCATENATE($F1127," ",$G1127),AllocFactorMatrix,(O$4+1),FALSE)*$E1132</f>
        <v>0</v>
      </c>
      <c r="P1127" s="5">
        <f>VLOOKUP(CONCATENATE($F1127," ",$G1127),AllocFactorMatrix,(P$4+1),FALSE)*$E1132</f>
        <v>0</v>
      </c>
      <c r="Q1127" s="5">
        <f>VLOOKUP(CONCATENATE($F1127," ",$G1127),AllocFactorMatrix,(Q$4+1),FALSE)*$E1132</f>
        <v>0</v>
      </c>
      <c r="R1127" s="5">
        <f>VLOOKUP(CONCATENATE($F1127," ",$G1127),AllocFactorMatrix,(R$4+1),FALSE)*$E1132</f>
        <v>0</v>
      </c>
      <c r="S1127" s="5">
        <f t="shared" si="616"/>
        <v>0</v>
      </c>
      <c r="T1127" s="5">
        <f>VLOOKUP(CONCATENATE($F1127," ",$G1127),AllocFactorMatrix,(T$4+1),FALSE)*$E1132</f>
        <v>0</v>
      </c>
      <c r="U1127" s="5">
        <f>VLOOKUP(CONCATENATE($F1127," ",$G1127),AllocFactorMatrix,(U$4+1),FALSE)*$E1132</f>
        <v>0</v>
      </c>
      <c r="V1127" s="5">
        <f>VLOOKUP(CONCATENATE($F1127," ",$G1127),AllocFactorMatrix,(V$4+1),FALSE)*$E1132</f>
        <v>0</v>
      </c>
      <c r="W1127" s="5">
        <f>VLOOKUP(CONCATENATE($F1127," ",$G1127),AllocFactorMatrix,(W$4+1),FALSE)*$E1132</f>
        <v>0</v>
      </c>
      <c r="X1127" s="5">
        <f t="shared" si="618"/>
        <v>0</v>
      </c>
      <c r="Y1127" s="5">
        <f>VLOOKUP(CONCATENATE($F1127," ",$G1127),AllocFactorMatrix,(Y$4+1),FALSE)*$E1132</f>
        <v>0</v>
      </c>
      <c r="Z1127" s="5">
        <f>VLOOKUP(CONCATENATE($F1127," ",$G1127),AllocFactorMatrix,(Z$4+1),FALSE)*$E1132</f>
        <v>0</v>
      </c>
      <c r="AA1127" s="5">
        <f t="shared" si="615"/>
        <v>0</v>
      </c>
      <c r="AB1127" s="5">
        <f>VLOOKUP(CONCATENATE($F1127," ",$G1127),AllocFactorMatrix,(AB$4+1),FALSE)*$E1132</f>
        <v>0</v>
      </c>
      <c r="AC1127" s="5">
        <f>VLOOKUP(CONCATENATE($F1127," ",$G1127),AllocFactorMatrix,(AC$4+1),FALSE)*$E1132</f>
        <v>0</v>
      </c>
      <c r="AD1127" s="5">
        <f>VLOOKUP(CONCATENATE($F1127," ",$G1127),AllocFactorMatrix,(AD$4+1),FALSE)*$E1132</f>
        <v>0</v>
      </c>
    </row>
    <row r="1128" spans="4:30" hidden="1" outlineLevel="1">
      <c r="D1128" s="7"/>
      <c r="E1128" s="51"/>
      <c r="F1128" s="52" t="str">
        <f>F1132</f>
        <v>PROD_DEMAND</v>
      </c>
      <c r="G1128" s="55" t="str">
        <f>$G$11</f>
        <v>DISTPRI</v>
      </c>
      <c r="H1128" s="4">
        <f t="shared" si="613"/>
        <v>0</v>
      </c>
      <c r="I1128" s="5">
        <f>VLOOKUP(CONCATENATE($F1128," ",$G1128),AllocFactorMatrix,(I$4+1),FALSE)*$E1132</f>
        <v>0</v>
      </c>
      <c r="J1128" s="5">
        <f>VLOOKUP(CONCATENATE($F1128," ",$G1128),AllocFactorMatrix,(J$4+1),FALSE)*$E1132</f>
        <v>0</v>
      </c>
      <c r="K1128" s="5">
        <f>VLOOKUP(CONCATENATE($F1128," ",$G1128),AllocFactorMatrix,(K$4+1),FALSE)*$E1132</f>
        <v>0</v>
      </c>
      <c r="L1128" s="5">
        <f>VLOOKUP(CONCATENATE($F1128," ",$G1128),AllocFactorMatrix,(L$4+1),FALSE)*$E1132</f>
        <v>0</v>
      </c>
      <c r="M1128" s="5">
        <f>VLOOKUP(CONCATENATE($F1128," ",$G1128),AllocFactorMatrix,(M$4+1),FALSE)*$E1132</f>
        <v>0</v>
      </c>
      <c r="N1128" s="5">
        <f t="shared" si="614"/>
        <v>0</v>
      </c>
      <c r="O1128" s="5">
        <f>VLOOKUP(CONCATENATE($F1128," ",$G1128),AllocFactorMatrix,(O$4+1),FALSE)*$E1132</f>
        <v>0</v>
      </c>
      <c r="P1128" s="5">
        <f>VLOOKUP(CONCATENATE($F1128," ",$G1128),AllocFactorMatrix,(P$4+1),FALSE)*$E1132</f>
        <v>0</v>
      </c>
      <c r="Q1128" s="5">
        <f>VLOOKUP(CONCATENATE($F1128," ",$G1128),AllocFactorMatrix,(Q$4+1),FALSE)*$E1132</f>
        <v>0</v>
      </c>
      <c r="R1128" s="5">
        <f>VLOOKUP(CONCATENATE($F1128," ",$G1128),AllocFactorMatrix,(R$4+1),FALSE)*$E1132</f>
        <v>0</v>
      </c>
      <c r="S1128" s="5">
        <f t="shared" si="616"/>
        <v>0</v>
      </c>
      <c r="T1128" s="5">
        <f>VLOOKUP(CONCATENATE($F1128," ",$G1128),AllocFactorMatrix,(T$4+1),FALSE)*$E1132</f>
        <v>0</v>
      </c>
      <c r="U1128" s="5">
        <f>VLOOKUP(CONCATENATE($F1128," ",$G1128),AllocFactorMatrix,(U$4+1),FALSE)*$E1132</f>
        <v>0</v>
      </c>
      <c r="V1128" s="5">
        <f>VLOOKUP(CONCATENATE($F1128," ",$G1128),AllocFactorMatrix,(V$4+1),FALSE)*$E1132</f>
        <v>0</v>
      </c>
      <c r="W1128" s="5">
        <f>VLOOKUP(CONCATENATE($F1128," ",$G1128),AllocFactorMatrix,(W$4+1),FALSE)*$E1132</f>
        <v>0</v>
      </c>
      <c r="X1128" s="5">
        <f t="shared" si="618"/>
        <v>0</v>
      </c>
      <c r="Y1128" s="5">
        <f>VLOOKUP(CONCATENATE($F1128," ",$G1128),AllocFactorMatrix,(Y$4+1),FALSE)*$E1132</f>
        <v>0</v>
      </c>
      <c r="Z1128" s="5">
        <f>VLOOKUP(CONCATENATE($F1128," ",$G1128),AllocFactorMatrix,(Z$4+1),FALSE)*$E1132</f>
        <v>0</v>
      </c>
      <c r="AA1128" s="5">
        <f t="shared" si="615"/>
        <v>0</v>
      </c>
      <c r="AB1128" s="5">
        <f>VLOOKUP(CONCATENATE($F1128," ",$G1128),AllocFactorMatrix,(AB$4+1),FALSE)*$E1132</f>
        <v>0</v>
      </c>
      <c r="AC1128" s="5">
        <f>VLOOKUP(CONCATENATE($F1128," ",$G1128),AllocFactorMatrix,(AC$4+1),FALSE)*$E1132</f>
        <v>0</v>
      </c>
      <c r="AD1128" s="5">
        <f>VLOOKUP(CONCATENATE($F1128," ",$G1128),AllocFactorMatrix,(AD$4+1),FALSE)*$E1132</f>
        <v>0</v>
      </c>
    </row>
    <row r="1129" spans="4:30" hidden="1" outlineLevel="1">
      <c r="D1129" s="7"/>
      <c r="E1129" s="51"/>
      <c r="F1129" s="52" t="str">
        <f>F1132</f>
        <v>PROD_DEMAND</v>
      </c>
      <c r="G1129" s="55" t="str">
        <f>$G$12</f>
        <v>DISTSEC</v>
      </c>
      <c r="H1129" s="4">
        <f t="shared" si="613"/>
        <v>0</v>
      </c>
      <c r="I1129" s="5">
        <f>VLOOKUP(CONCATENATE($F1129," ",$G1129),AllocFactorMatrix,(I$4+1),FALSE)*$E1132</f>
        <v>0</v>
      </c>
      <c r="J1129" s="5">
        <f>VLOOKUP(CONCATENATE($F1129," ",$G1129),AllocFactorMatrix,(J$4+1),FALSE)*$E1132</f>
        <v>0</v>
      </c>
      <c r="K1129" s="5">
        <f>VLOOKUP(CONCATENATE($F1129," ",$G1129),AllocFactorMatrix,(K$4+1),FALSE)*$E1132</f>
        <v>0</v>
      </c>
      <c r="L1129" s="5">
        <f>VLOOKUP(CONCATENATE($F1129," ",$G1129),AllocFactorMatrix,(L$4+1),FALSE)*$E1132</f>
        <v>0</v>
      </c>
      <c r="M1129" s="5">
        <f>VLOOKUP(CONCATENATE($F1129," ",$G1129),AllocFactorMatrix,(M$4+1),FALSE)*$E1132</f>
        <v>0</v>
      </c>
      <c r="N1129" s="5">
        <f t="shared" si="614"/>
        <v>0</v>
      </c>
      <c r="O1129" s="5">
        <f>VLOOKUP(CONCATENATE($F1129," ",$G1129),AllocFactorMatrix,(O$4+1),FALSE)*$E1132</f>
        <v>0</v>
      </c>
      <c r="P1129" s="5">
        <f>VLOOKUP(CONCATENATE($F1129," ",$G1129),AllocFactorMatrix,(P$4+1),FALSE)*$E1132</f>
        <v>0</v>
      </c>
      <c r="Q1129" s="5">
        <f>VLOOKUP(CONCATENATE($F1129," ",$G1129),AllocFactorMatrix,(Q$4+1),FALSE)*$E1132</f>
        <v>0</v>
      </c>
      <c r="R1129" s="5">
        <f>VLOOKUP(CONCATENATE($F1129," ",$G1129),AllocFactorMatrix,(R$4+1),FALSE)*$E1132</f>
        <v>0</v>
      </c>
      <c r="S1129" s="5">
        <f t="shared" si="616"/>
        <v>0</v>
      </c>
      <c r="T1129" s="5">
        <f>VLOOKUP(CONCATENATE($F1129," ",$G1129),AllocFactorMatrix,(T$4+1),FALSE)*$E1132</f>
        <v>0</v>
      </c>
      <c r="U1129" s="5">
        <f>VLOOKUP(CONCATENATE($F1129," ",$G1129),AllocFactorMatrix,(U$4+1),FALSE)*$E1132</f>
        <v>0</v>
      </c>
      <c r="V1129" s="5">
        <f>VLOOKUP(CONCATENATE($F1129," ",$G1129),AllocFactorMatrix,(V$4+1),FALSE)*$E1132</f>
        <v>0</v>
      </c>
      <c r="W1129" s="5">
        <f>VLOOKUP(CONCATENATE($F1129," ",$G1129),AllocFactorMatrix,(W$4+1),FALSE)*$E1132</f>
        <v>0</v>
      </c>
      <c r="X1129" s="5">
        <f t="shared" si="618"/>
        <v>0</v>
      </c>
      <c r="Y1129" s="5">
        <f>VLOOKUP(CONCATENATE($F1129," ",$G1129),AllocFactorMatrix,(Y$4+1),FALSE)*$E1132</f>
        <v>0</v>
      </c>
      <c r="Z1129" s="5">
        <f>VLOOKUP(CONCATENATE($F1129," ",$G1129),AllocFactorMatrix,(Z$4+1),FALSE)*$E1132</f>
        <v>0</v>
      </c>
      <c r="AA1129" s="5">
        <f t="shared" si="615"/>
        <v>0</v>
      </c>
      <c r="AB1129" s="5">
        <f>VLOOKUP(CONCATENATE($F1129," ",$G1129),AllocFactorMatrix,(AB$4+1),FALSE)*$E1132</f>
        <v>0</v>
      </c>
      <c r="AC1129" s="5">
        <f>VLOOKUP(CONCATENATE($F1129," ",$G1129),AllocFactorMatrix,(AC$4+1),FALSE)*$E1132</f>
        <v>0</v>
      </c>
      <c r="AD1129" s="5">
        <f>VLOOKUP(CONCATENATE($F1129," ",$G1129),AllocFactorMatrix,(AD$4+1),FALSE)*$E1132</f>
        <v>0</v>
      </c>
    </row>
    <row r="1130" spans="4:30" hidden="1" outlineLevel="1">
      <c r="D1130" s="7"/>
      <c r="E1130" s="51"/>
      <c r="F1130" s="52" t="str">
        <f>F1132</f>
        <v>PROD_DEMAND</v>
      </c>
      <c r="G1130" s="55" t="str">
        <f>$G$13</f>
        <v>ENERGY</v>
      </c>
      <c r="H1130" s="4">
        <f t="shared" si="613"/>
        <v>0</v>
      </c>
      <c r="I1130" s="5">
        <f>VLOOKUP(CONCATENATE($F1130," ",$G1130),AllocFactorMatrix,(I$4+1),FALSE)*$E1132</f>
        <v>0</v>
      </c>
      <c r="J1130" s="5">
        <f>VLOOKUP(CONCATENATE($F1130," ",$G1130),AllocFactorMatrix,(J$4+1),FALSE)*$E1132</f>
        <v>0</v>
      </c>
      <c r="K1130" s="5">
        <f>VLOOKUP(CONCATENATE($F1130," ",$G1130),AllocFactorMatrix,(K$4+1),FALSE)*$E1132</f>
        <v>0</v>
      </c>
      <c r="L1130" s="5">
        <f>VLOOKUP(CONCATENATE($F1130," ",$G1130),AllocFactorMatrix,(L$4+1),FALSE)*$E1132</f>
        <v>0</v>
      </c>
      <c r="M1130" s="5">
        <f>VLOOKUP(CONCATENATE($F1130," ",$G1130),AllocFactorMatrix,(M$4+1),FALSE)*$E1132</f>
        <v>0</v>
      </c>
      <c r="N1130" s="5">
        <f t="shared" si="614"/>
        <v>0</v>
      </c>
      <c r="O1130" s="5">
        <f>VLOOKUP(CONCATENATE($F1130," ",$G1130),AllocFactorMatrix,(O$4+1),FALSE)*$E1132</f>
        <v>0</v>
      </c>
      <c r="P1130" s="5">
        <f>VLOOKUP(CONCATENATE($F1130," ",$G1130),AllocFactorMatrix,(P$4+1),FALSE)*$E1132</f>
        <v>0</v>
      </c>
      <c r="Q1130" s="5">
        <f>VLOOKUP(CONCATENATE($F1130," ",$G1130),AllocFactorMatrix,(Q$4+1),FALSE)*$E1132</f>
        <v>0</v>
      </c>
      <c r="R1130" s="5">
        <f>VLOOKUP(CONCATENATE($F1130," ",$G1130),AllocFactorMatrix,(R$4+1),FALSE)*$E1132</f>
        <v>0</v>
      </c>
      <c r="S1130" s="5">
        <f t="shared" si="616"/>
        <v>0</v>
      </c>
      <c r="T1130" s="5">
        <f>VLOOKUP(CONCATENATE($F1130," ",$G1130),AllocFactorMatrix,(T$4+1),FALSE)*$E1132</f>
        <v>0</v>
      </c>
      <c r="U1130" s="5">
        <f>VLOOKUP(CONCATENATE($F1130," ",$G1130),AllocFactorMatrix,(U$4+1),FALSE)*$E1132</f>
        <v>0</v>
      </c>
      <c r="V1130" s="5">
        <f>VLOOKUP(CONCATENATE($F1130," ",$G1130),AllocFactorMatrix,(V$4+1),FALSE)*$E1132</f>
        <v>0</v>
      </c>
      <c r="W1130" s="5">
        <f>VLOOKUP(CONCATENATE($F1130," ",$G1130),AllocFactorMatrix,(W$4+1),FALSE)*$E1132</f>
        <v>0</v>
      </c>
      <c r="X1130" s="5">
        <f t="shared" si="618"/>
        <v>0</v>
      </c>
      <c r="Y1130" s="5">
        <f>VLOOKUP(CONCATENATE($F1130," ",$G1130),AllocFactorMatrix,(Y$4+1),FALSE)*$E1132</f>
        <v>0</v>
      </c>
      <c r="Z1130" s="5">
        <f>VLOOKUP(CONCATENATE($F1130," ",$G1130),AllocFactorMatrix,(Z$4+1),FALSE)*$E1132</f>
        <v>0</v>
      </c>
      <c r="AA1130" s="5">
        <f t="shared" si="615"/>
        <v>0</v>
      </c>
      <c r="AB1130" s="5">
        <f>VLOOKUP(CONCATENATE($F1130," ",$G1130),AllocFactorMatrix,(AB$4+1),FALSE)*$E1132</f>
        <v>0</v>
      </c>
      <c r="AC1130" s="5">
        <f>VLOOKUP(CONCATENATE($F1130," ",$G1130),AllocFactorMatrix,(AC$4+1),FALSE)*$E1132</f>
        <v>0</v>
      </c>
      <c r="AD1130" s="5">
        <f>VLOOKUP(CONCATENATE($F1130," ",$G1130),AllocFactorMatrix,(AD$4+1),FALSE)*$E1132</f>
        <v>0</v>
      </c>
    </row>
    <row r="1131" spans="4:30" hidden="1" outlineLevel="1">
      <c r="D1131" s="7"/>
      <c r="E1131" s="51"/>
      <c r="F1131" s="52" t="str">
        <f>F1132</f>
        <v>PROD_DEMAND</v>
      </c>
      <c r="G1131" s="55" t="str">
        <f>$G$14</f>
        <v>CUSTOMER</v>
      </c>
      <c r="H1131" s="4">
        <f t="shared" si="613"/>
        <v>0</v>
      </c>
      <c r="I1131" s="5">
        <f>VLOOKUP(CONCATENATE($F1131," ",$G1131),AllocFactorMatrix,(I$4+1),FALSE)*$E1132</f>
        <v>0</v>
      </c>
      <c r="J1131" s="5">
        <f>VLOOKUP(CONCATENATE($F1131," ",$G1131),AllocFactorMatrix,(J$4+1),FALSE)*$E1132</f>
        <v>0</v>
      </c>
      <c r="K1131" s="5">
        <f>VLOOKUP(CONCATENATE($F1131," ",$G1131),AllocFactorMatrix,(K$4+1),FALSE)*$E1132</f>
        <v>0</v>
      </c>
      <c r="L1131" s="5">
        <f>VLOOKUP(CONCATENATE($F1131," ",$G1131),AllocFactorMatrix,(L$4+1),FALSE)*$E1132</f>
        <v>0</v>
      </c>
      <c r="M1131" s="5">
        <f>VLOOKUP(CONCATENATE($F1131," ",$G1131),AllocFactorMatrix,(M$4+1),FALSE)*$E1132</f>
        <v>0</v>
      </c>
      <c r="N1131" s="5">
        <f t="shared" si="614"/>
        <v>0</v>
      </c>
      <c r="O1131" s="5">
        <f>VLOOKUP(CONCATENATE($F1131," ",$G1131),AllocFactorMatrix,(O$4+1),FALSE)*$E1132</f>
        <v>0</v>
      </c>
      <c r="P1131" s="5">
        <f>VLOOKUP(CONCATENATE($F1131," ",$G1131),AllocFactorMatrix,(P$4+1),FALSE)*$E1132</f>
        <v>0</v>
      </c>
      <c r="Q1131" s="5">
        <f>VLOOKUP(CONCATENATE($F1131," ",$G1131),AllocFactorMatrix,(Q$4+1),FALSE)*$E1132</f>
        <v>0</v>
      </c>
      <c r="R1131" s="5">
        <f>VLOOKUP(CONCATENATE($F1131," ",$G1131),AllocFactorMatrix,(R$4+1),FALSE)*$E1132</f>
        <v>0</v>
      </c>
      <c r="S1131" s="5">
        <f t="shared" si="616"/>
        <v>0</v>
      </c>
      <c r="T1131" s="5">
        <f>VLOOKUP(CONCATENATE($F1131," ",$G1131),AllocFactorMatrix,(T$4+1),FALSE)*$E1132</f>
        <v>0</v>
      </c>
      <c r="U1131" s="5">
        <f>VLOOKUP(CONCATENATE($F1131," ",$G1131),AllocFactorMatrix,(U$4+1),FALSE)*$E1132</f>
        <v>0</v>
      </c>
      <c r="V1131" s="5">
        <f>VLOOKUP(CONCATENATE($F1131," ",$G1131),AllocFactorMatrix,(V$4+1),FALSE)*$E1132</f>
        <v>0</v>
      </c>
      <c r="W1131" s="5">
        <f>VLOOKUP(CONCATENATE($F1131," ",$G1131),AllocFactorMatrix,(W$4+1),FALSE)*$E1132</f>
        <v>0</v>
      </c>
      <c r="X1131" s="5">
        <f t="shared" si="618"/>
        <v>0</v>
      </c>
      <c r="Y1131" s="5">
        <f>VLOOKUP(CONCATENATE($F1131," ",$G1131),AllocFactorMatrix,(Y$4+1),FALSE)*$E1132</f>
        <v>0</v>
      </c>
      <c r="Z1131" s="5">
        <f>VLOOKUP(CONCATENATE($F1131," ",$G1131),AllocFactorMatrix,(Z$4+1),FALSE)*$E1132</f>
        <v>0</v>
      </c>
      <c r="AA1131" s="5">
        <f t="shared" si="615"/>
        <v>0</v>
      </c>
      <c r="AB1131" s="5">
        <f>VLOOKUP(CONCATENATE($F1131," ",$G1131),AllocFactorMatrix,(AB$4+1),FALSE)*$E1132</f>
        <v>0</v>
      </c>
      <c r="AC1131" s="5">
        <f>VLOOKUP(CONCATENATE($F1131," ",$G1131),AllocFactorMatrix,(AC$4+1),FALSE)*$E1132</f>
        <v>0</v>
      </c>
      <c r="AD1131" s="5">
        <f>VLOOKUP(CONCATENATE($F1131," ",$G1131),AllocFactorMatrix,(AD$4+1),FALSE)*$E1132</f>
        <v>0</v>
      </c>
    </row>
    <row r="1132" spans="4:30" collapsed="1">
      <c r="D1132" s="7" t="s">
        <v>481</v>
      </c>
      <c r="E1132" s="61">
        <v>110662</v>
      </c>
      <c r="F1132" s="61" t="s">
        <v>30</v>
      </c>
      <c r="G1132" s="55" t="str">
        <f>$G$15</f>
        <v>TOTAL</v>
      </c>
      <c r="H1132" s="4">
        <f t="shared" si="613"/>
        <v>110662</v>
      </c>
      <c r="I1132" s="5">
        <f>VLOOKUP(CONCATENATE($F1132," ",$G1132),AllocFactorMatrix,(I$4+1),FALSE)*$E1132</f>
        <v>54510.21888994149</v>
      </c>
      <c r="J1132" s="5">
        <f>VLOOKUP(CONCATENATE($F1132," ",$G1132),AllocFactorMatrix,(J$4+1),FALSE)*$E1132</f>
        <v>2694.6348969510818</v>
      </c>
      <c r="K1132" s="5">
        <f>VLOOKUP(CONCATENATE($F1132," ",$G1132),AllocFactorMatrix,(K$4+1),FALSE)*$E1132</f>
        <v>9870.2931958898425</v>
      </c>
      <c r="L1132" s="5">
        <f>VLOOKUP(CONCATENATE($F1132," ",$G1132),AllocFactorMatrix,(L$4+1),FALSE)*$E1132</f>
        <v>310.68178633996882</v>
      </c>
      <c r="M1132" s="5">
        <f>VLOOKUP(CONCATENATE($F1132," ",$G1132),AllocFactorMatrix,(M$4+1),FALSE)*$E1132</f>
        <v>29.134743793317575</v>
      </c>
      <c r="N1132" s="5">
        <f t="shared" si="614"/>
        <v>10210.109726023129</v>
      </c>
      <c r="O1132" s="5">
        <f>VLOOKUP(CONCATENATE($F1132," ",$G1132),AllocFactorMatrix,(O$4+1),FALSE)*$E1132</f>
        <v>7502.9582592167999</v>
      </c>
      <c r="P1132" s="5">
        <f>VLOOKUP(CONCATENATE($F1132," ",$G1132),AllocFactorMatrix,(P$4+1),FALSE)*$E1132</f>
        <v>1398.0197144890546</v>
      </c>
      <c r="Q1132" s="5">
        <f>VLOOKUP(CONCATENATE($F1132," ",$G1132),AllocFactorMatrix,(Q$4+1),FALSE)*$E1132</f>
        <v>631.73907784984885</v>
      </c>
      <c r="R1132" s="5">
        <f>VLOOKUP(CONCATENATE($F1132," ",$G1132),AllocFactorMatrix,(R$4+1),FALSE)*$E1132</f>
        <v>28.408600167296598</v>
      </c>
      <c r="S1132" s="5">
        <f t="shared" si="616"/>
        <v>9561.1256517229995</v>
      </c>
      <c r="T1132" s="5">
        <f>VLOOKUP(CONCATENATE($F1132," ",$G1132),AllocFactorMatrix,(T$4+1),FALSE)*$E1132</f>
        <v>262.09754961231056</v>
      </c>
      <c r="U1132" s="5">
        <f>VLOOKUP(CONCATENATE($F1132," ",$G1132),AllocFactorMatrix,(U$4+1),FALSE)*$E1132</f>
        <v>4289.1817427419292</v>
      </c>
      <c r="V1132" s="5">
        <f>VLOOKUP(CONCATENATE($F1132," ",$G1132),AllocFactorMatrix,(V$4+1),FALSE)*$E1132</f>
        <v>22668.446029724677</v>
      </c>
      <c r="W1132" s="5">
        <f>VLOOKUP(CONCATENATE($F1132," ",$G1132),AllocFactorMatrix,(W$4+1),FALSE)*$E1132</f>
        <v>4093.5456401609435</v>
      </c>
      <c r="X1132" s="5">
        <f t="shared" si="618"/>
        <v>31313.270962239862</v>
      </c>
      <c r="Y1132" s="5">
        <f>VLOOKUP(CONCATENATE($F1132," ",$G1132),AllocFactorMatrix,(Y$4+1),FALSE)*$E1132</f>
        <v>2304.1465757074138</v>
      </c>
      <c r="Z1132" s="5">
        <f>VLOOKUP(CONCATENATE($F1132," ",$G1132),AllocFactorMatrix,(Z$4+1),FALSE)*$E1132</f>
        <v>38.593574393126175</v>
      </c>
      <c r="AA1132" s="5">
        <f t="shared" si="615"/>
        <v>2342.7401501005402</v>
      </c>
      <c r="AB1132" s="5">
        <f>VLOOKUP(CONCATENATE($F1132," ",$G1132),AllocFactorMatrix,(AB$4+1),FALSE)*$E1132</f>
        <v>29.899723020871935</v>
      </c>
      <c r="AC1132" s="5">
        <f>VLOOKUP(CONCATENATE($F1132," ",$G1132),AllocFactorMatrix,(AC$4+1),FALSE)*$E1132</f>
        <v>0</v>
      </c>
      <c r="AD1132" s="5">
        <f>VLOOKUP(CONCATENATE($F1132," ",$G1132),AllocFactorMatrix,(AD$4+1),FALSE)*$E1132</f>
        <v>0</v>
      </c>
    </row>
    <row r="1133" spans="4:30" hidden="1" outlineLevel="1">
      <c r="D1133" s="7"/>
      <c r="E1133" s="51"/>
      <c r="F1133" s="52" t="str">
        <f>F1140</f>
        <v>PROD_DEMAND</v>
      </c>
      <c r="G1133" s="55" t="str">
        <f>$G$8</f>
        <v>PRODUCTION</v>
      </c>
      <c r="H1133" s="4">
        <f t="shared" ref="H1133:H1140" si="619">SUBTOTAL(9,I1133:AD1133)</f>
        <v>10846902.999999994</v>
      </c>
      <c r="I1133" s="5">
        <f>VLOOKUP(CONCATENATE($F1133," ",$G1133),AllocFactorMatrix,(I$4+1),FALSE)*$E1140</f>
        <v>5342999.9169359216</v>
      </c>
      <c r="J1133" s="5">
        <f>VLOOKUP(CONCATENATE($F1133," ",$G1133),AllocFactorMatrix,(J$4+1),FALSE)*$E1140</f>
        <v>264123.57762956916</v>
      </c>
      <c r="K1133" s="5">
        <f>VLOOKUP(CONCATENATE($F1133," ",$G1133),AllocFactorMatrix,(K$4+1),FALSE)*$E1140</f>
        <v>967469.52772746852</v>
      </c>
      <c r="L1133" s="5">
        <f>VLOOKUP(CONCATENATE($F1133," ",$G1133),AllocFactorMatrix,(L$4+1),FALSE)*$E1140</f>
        <v>30452.505831237162</v>
      </c>
      <c r="M1133" s="5">
        <f>VLOOKUP(CONCATENATE($F1133," ",$G1133),AllocFactorMatrix,(M$4+1),FALSE)*$E1140</f>
        <v>2855.7385539387301</v>
      </c>
      <c r="N1133" s="5">
        <f t="shared" ref="N1133:N1140" si="620">SUBTOTAL(9,K1133:M1133)</f>
        <v>1000777.7721126444</v>
      </c>
      <c r="O1133" s="5">
        <f>VLOOKUP(CONCATENATE($F1133," ",$G1133),AllocFactorMatrix,(O$4+1),FALSE)*$E1140</f>
        <v>735427.341370782</v>
      </c>
      <c r="P1133" s="5">
        <f>VLOOKUP(CONCATENATE($F1133," ",$G1133),AllocFactorMatrix,(P$4+1),FALSE)*$E1140</f>
        <v>137031.53959941509</v>
      </c>
      <c r="Q1133" s="5">
        <f>VLOOKUP(CONCATENATE($F1133," ",$G1133),AllocFactorMatrix,(Q$4+1),FALSE)*$E1140</f>
        <v>61922.001217642544</v>
      </c>
      <c r="R1133" s="5">
        <f>VLOOKUP(CONCATENATE($F1133," ",$G1133),AllocFactorMatrix,(R$4+1),FALSE)*$E1140</f>
        <v>2784.5631777886715</v>
      </c>
      <c r="S1133" s="5">
        <f t="shared" si="616"/>
        <v>937165.44536562823</v>
      </c>
      <c r="T1133" s="5">
        <f>VLOOKUP(CONCATENATE($F1133," ",$G1133),AllocFactorMatrix,(T$4+1),FALSE)*$E1140</f>
        <v>25690.360712642283</v>
      </c>
      <c r="U1133" s="5">
        <f>VLOOKUP(CONCATENATE($F1133," ",$G1133),AllocFactorMatrix,(U$4+1),FALSE)*$E1140</f>
        <v>420418.37589138694</v>
      </c>
      <c r="V1133" s="5">
        <f>VLOOKUP(CONCATENATE($F1133," ",$G1133),AllocFactorMatrix,(V$4+1),FALSE)*$E1140</f>
        <v>2221922.9296882283</v>
      </c>
      <c r="W1133" s="5">
        <f>VLOOKUP(CONCATENATE($F1133," ",$G1133),AllocFactorMatrix,(W$4+1),FALSE)*$E1140</f>
        <v>401242.45436462975</v>
      </c>
      <c r="X1133" s="5">
        <f>SUBTOTAL(9,T1133:W1133)</f>
        <v>3069274.1206568875</v>
      </c>
      <c r="Y1133" s="5">
        <f>VLOOKUP(CONCATENATE($F1133," ",$G1133),AllocFactorMatrix,(Y$4+1),FALSE)*$E1140</f>
        <v>225848.56955847965</v>
      </c>
      <c r="Z1133" s="5">
        <f>VLOOKUP(CONCATENATE($F1133," ",$G1133),AllocFactorMatrix,(Z$4+1),FALSE)*$E1140</f>
        <v>3782.8772104744489</v>
      </c>
      <c r="AA1133" s="5">
        <f t="shared" si="615"/>
        <v>229631.44676895411</v>
      </c>
      <c r="AB1133" s="5">
        <f>VLOOKUP(CONCATENATE($F1133," ",$G1133),AllocFactorMatrix,(AB$4+1),FALSE)*$E1140</f>
        <v>2930.7205303922292</v>
      </c>
      <c r="AC1133" s="5">
        <f>VLOOKUP(CONCATENATE($F1133," ",$G1133),AllocFactorMatrix,(AC$4+1),FALSE)*$E1140</f>
        <v>0</v>
      </c>
      <c r="AD1133" s="5">
        <f>VLOOKUP(CONCATENATE($F1133," ",$G1133),AllocFactorMatrix,(AD$4+1),FALSE)*$E1140</f>
        <v>0</v>
      </c>
    </row>
    <row r="1134" spans="4:30" hidden="1" outlineLevel="1">
      <c r="D1134" s="7"/>
      <c r="E1134" s="51"/>
      <c r="F1134" s="52" t="str">
        <f>F1140</f>
        <v>PROD_DEMAND</v>
      </c>
      <c r="G1134" s="55" t="str">
        <f>$G$9</f>
        <v>BULKTRAN</v>
      </c>
      <c r="H1134" s="4">
        <f t="shared" si="619"/>
        <v>0</v>
      </c>
      <c r="I1134" s="5">
        <f>VLOOKUP(CONCATENATE($F1134," ",$G1134),AllocFactorMatrix,(I$4+1),FALSE)*$E1140</f>
        <v>0</v>
      </c>
      <c r="J1134" s="5">
        <f>VLOOKUP(CONCATENATE($F1134," ",$G1134),AllocFactorMatrix,(J$4+1),FALSE)*$E1140</f>
        <v>0</v>
      </c>
      <c r="K1134" s="5">
        <f>VLOOKUP(CONCATENATE($F1134," ",$G1134),AllocFactorMatrix,(K$4+1),FALSE)*$E1140</f>
        <v>0</v>
      </c>
      <c r="L1134" s="5">
        <f>VLOOKUP(CONCATENATE($F1134," ",$G1134),AllocFactorMatrix,(L$4+1),FALSE)*$E1140</f>
        <v>0</v>
      </c>
      <c r="M1134" s="5">
        <f>VLOOKUP(CONCATENATE($F1134," ",$G1134),AllocFactorMatrix,(M$4+1),FALSE)*$E1140</f>
        <v>0</v>
      </c>
      <c r="N1134" s="5">
        <f t="shared" si="620"/>
        <v>0</v>
      </c>
      <c r="O1134" s="5">
        <f>VLOOKUP(CONCATENATE($F1134," ",$G1134),AllocFactorMatrix,(O$4+1),FALSE)*$E1140</f>
        <v>0</v>
      </c>
      <c r="P1134" s="5">
        <f>VLOOKUP(CONCATENATE($F1134," ",$G1134),AllocFactorMatrix,(P$4+1),FALSE)*$E1140</f>
        <v>0</v>
      </c>
      <c r="Q1134" s="5">
        <f>VLOOKUP(CONCATENATE($F1134," ",$G1134),AllocFactorMatrix,(Q$4+1),FALSE)*$E1140</f>
        <v>0</v>
      </c>
      <c r="R1134" s="5">
        <f>VLOOKUP(CONCATENATE($F1134," ",$G1134),AllocFactorMatrix,(R$4+1),FALSE)*$E1140</f>
        <v>0</v>
      </c>
      <c r="S1134" s="5">
        <f t="shared" si="616"/>
        <v>0</v>
      </c>
      <c r="T1134" s="5">
        <f>VLOOKUP(CONCATENATE($F1134," ",$G1134),AllocFactorMatrix,(T$4+1),FALSE)*$E1140</f>
        <v>0</v>
      </c>
      <c r="U1134" s="5">
        <f>VLOOKUP(CONCATENATE($F1134," ",$G1134),AllocFactorMatrix,(U$4+1),FALSE)*$E1140</f>
        <v>0</v>
      </c>
      <c r="V1134" s="5">
        <f>VLOOKUP(CONCATENATE($F1134," ",$G1134),AllocFactorMatrix,(V$4+1),FALSE)*$E1140</f>
        <v>0</v>
      </c>
      <c r="W1134" s="5">
        <f>VLOOKUP(CONCATENATE($F1134," ",$G1134),AllocFactorMatrix,(W$4+1),FALSE)*$E1140</f>
        <v>0</v>
      </c>
      <c r="X1134" s="5">
        <f t="shared" ref="X1134:X1140" si="621">SUBTOTAL(9,T1134:W1134)</f>
        <v>0</v>
      </c>
      <c r="Y1134" s="5">
        <f>VLOOKUP(CONCATENATE($F1134," ",$G1134),AllocFactorMatrix,(Y$4+1),FALSE)*$E1140</f>
        <v>0</v>
      </c>
      <c r="Z1134" s="5">
        <f>VLOOKUP(CONCATENATE($F1134," ",$G1134),AllocFactorMatrix,(Z$4+1),FALSE)*$E1140</f>
        <v>0</v>
      </c>
      <c r="AA1134" s="5">
        <f t="shared" si="615"/>
        <v>0</v>
      </c>
      <c r="AB1134" s="5">
        <f>VLOOKUP(CONCATENATE($F1134," ",$G1134),AllocFactorMatrix,(AB$4+1),FALSE)*$E1140</f>
        <v>0</v>
      </c>
      <c r="AC1134" s="5">
        <f>VLOOKUP(CONCATENATE($F1134," ",$G1134),AllocFactorMatrix,(AC$4+1),FALSE)*$E1140</f>
        <v>0</v>
      </c>
      <c r="AD1134" s="5">
        <f>VLOOKUP(CONCATENATE($F1134," ",$G1134),AllocFactorMatrix,(AD$4+1),FALSE)*$E1140</f>
        <v>0</v>
      </c>
    </row>
    <row r="1135" spans="4:30" hidden="1" outlineLevel="1">
      <c r="D1135" s="7"/>
      <c r="E1135" s="51"/>
      <c r="F1135" s="52" t="str">
        <f>F1140</f>
        <v>PROD_DEMAND</v>
      </c>
      <c r="G1135" s="55" t="str">
        <f>$G$10</f>
        <v>SUBTRAN</v>
      </c>
      <c r="H1135" s="4">
        <f t="shared" si="619"/>
        <v>0</v>
      </c>
      <c r="I1135" s="5">
        <f>VLOOKUP(CONCATENATE($F1135," ",$G1135),AllocFactorMatrix,(I$4+1),FALSE)*$E1140</f>
        <v>0</v>
      </c>
      <c r="J1135" s="5">
        <f>VLOOKUP(CONCATENATE($F1135," ",$G1135),AllocFactorMatrix,(J$4+1),FALSE)*$E1140</f>
        <v>0</v>
      </c>
      <c r="K1135" s="5">
        <f>VLOOKUP(CONCATENATE($F1135," ",$G1135),AllocFactorMatrix,(K$4+1),FALSE)*$E1140</f>
        <v>0</v>
      </c>
      <c r="L1135" s="5">
        <f>VLOOKUP(CONCATENATE($F1135," ",$G1135),AllocFactorMatrix,(L$4+1),FALSE)*$E1140</f>
        <v>0</v>
      </c>
      <c r="M1135" s="5">
        <f>VLOOKUP(CONCATENATE($F1135," ",$G1135),AllocFactorMatrix,(M$4+1),FALSE)*$E1140</f>
        <v>0</v>
      </c>
      <c r="N1135" s="5">
        <f t="shared" si="620"/>
        <v>0</v>
      </c>
      <c r="O1135" s="5">
        <f>VLOOKUP(CONCATENATE($F1135," ",$G1135),AllocFactorMatrix,(O$4+1),FALSE)*$E1140</f>
        <v>0</v>
      </c>
      <c r="P1135" s="5">
        <f>VLOOKUP(CONCATENATE($F1135," ",$G1135),AllocFactorMatrix,(P$4+1),FALSE)*$E1140</f>
        <v>0</v>
      </c>
      <c r="Q1135" s="5">
        <f>VLOOKUP(CONCATENATE($F1135," ",$G1135),AllocFactorMatrix,(Q$4+1),FALSE)*$E1140</f>
        <v>0</v>
      </c>
      <c r="R1135" s="5">
        <f>VLOOKUP(CONCATENATE($F1135," ",$G1135),AllocFactorMatrix,(R$4+1),FALSE)*$E1140</f>
        <v>0</v>
      </c>
      <c r="S1135" s="5">
        <f t="shared" si="616"/>
        <v>0</v>
      </c>
      <c r="T1135" s="5">
        <f>VLOOKUP(CONCATENATE($F1135," ",$G1135),AllocFactorMatrix,(T$4+1),FALSE)*$E1140</f>
        <v>0</v>
      </c>
      <c r="U1135" s="5">
        <f>VLOOKUP(CONCATENATE($F1135," ",$G1135),AllocFactorMatrix,(U$4+1),FALSE)*$E1140</f>
        <v>0</v>
      </c>
      <c r="V1135" s="5">
        <f>VLOOKUP(CONCATENATE($F1135," ",$G1135),AllocFactorMatrix,(V$4+1),FALSE)*$E1140</f>
        <v>0</v>
      </c>
      <c r="W1135" s="5">
        <f>VLOOKUP(CONCATENATE($F1135," ",$G1135),AllocFactorMatrix,(W$4+1),FALSE)*$E1140</f>
        <v>0</v>
      </c>
      <c r="X1135" s="5">
        <f t="shared" si="621"/>
        <v>0</v>
      </c>
      <c r="Y1135" s="5">
        <f>VLOOKUP(CONCATENATE($F1135," ",$G1135),AllocFactorMatrix,(Y$4+1),FALSE)*$E1140</f>
        <v>0</v>
      </c>
      <c r="Z1135" s="5">
        <f>VLOOKUP(CONCATENATE($F1135," ",$G1135),AllocFactorMatrix,(Z$4+1),FALSE)*$E1140</f>
        <v>0</v>
      </c>
      <c r="AA1135" s="5">
        <f t="shared" si="615"/>
        <v>0</v>
      </c>
      <c r="AB1135" s="5">
        <f>VLOOKUP(CONCATENATE($F1135," ",$G1135),AllocFactorMatrix,(AB$4+1),FALSE)*$E1140</f>
        <v>0</v>
      </c>
      <c r="AC1135" s="5">
        <f>VLOOKUP(CONCATENATE($F1135," ",$G1135),AllocFactorMatrix,(AC$4+1),FALSE)*$E1140</f>
        <v>0</v>
      </c>
      <c r="AD1135" s="5">
        <f>VLOOKUP(CONCATENATE($F1135," ",$G1135),AllocFactorMatrix,(AD$4+1),FALSE)*$E1140</f>
        <v>0</v>
      </c>
    </row>
    <row r="1136" spans="4:30" hidden="1" outlineLevel="1">
      <c r="D1136" s="7"/>
      <c r="E1136" s="51"/>
      <c r="F1136" s="52" t="str">
        <f>F1140</f>
        <v>PROD_DEMAND</v>
      </c>
      <c r="G1136" s="55" t="str">
        <f>$G$11</f>
        <v>DISTPRI</v>
      </c>
      <c r="H1136" s="4">
        <f t="shared" si="619"/>
        <v>0</v>
      </c>
      <c r="I1136" s="5">
        <f>VLOOKUP(CONCATENATE($F1136," ",$G1136),AllocFactorMatrix,(I$4+1),FALSE)*$E1140</f>
        <v>0</v>
      </c>
      <c r="J1136" s="5">
        <f>VLOOKUP(CONCATENATE($F1136," ",$G1136),AllocFactorMatrix,(J$4+1),FALSE)*$E1140</f>
        <v>0</v>
      </c>
      <c r="K1136" s="5">
        <f>VLOOKUP(CONCATENATE($F1136," ",$G1136),AllocFactorMatrix,(K$4+1),FALSE)*$E1140</f>
        <v>0</v>
      </c>
      <c r="L1136" s="5">
        <f>VLOOKUP(CONCATENATE($F1136," ",$G1136),AllocFactorMatrix,(L$4+1),FALSE)*$E1140</f>
        <v>0</v>
      </c>
      <c r="M1136" s="5">
        <f>VLOOKUP(CONCATENATE($F1136," ",$G1136),AllocFactorMatrix,(M$4+1),FALSE)*$E1140</f>
        <v>0</v>
      </c>
      <c r="N1136" s="5">
        <f t="shared" si="620"/>
        <v>0</v>
      </c>
      <c r="O1136" s="5">
        <f>VLOOKUP(CONCATENATE($F1136," ",$G1136),AllocFactorMatrix,(O$4+1),FALSE)*$E1140</f>
        <v>0</v>
      </c>
      <c r="P1136" s="5">
        <f>VLOOKUP(CONCATENATE($F1136," ",$G1136),AllocFactorMatrix,(P$4+1),FALSE)*$E1140</f>
        <v>0</v>
      </c>
      <c r="Q1136" s="5">
        <f>VLOOKUP(CONCATENATE($F1136," ",$G1136),AllocFactorMatrix,(Q$4+1),FALSE)*$E1140</f>
        <v>0</v>
      </c>
      <c r="R1136" s="5">
        <f>VLOOKUP(CONCATENATE($F1136," ",$G1136),AllocFactorMatrix,(R$4+1),FALSE)*$E1140</f>
        <v>0</v>
      </c>
      <c r="S1136" s="5">
        <f t="shared" si="616"/>
        <v>0</v>
      </c>
      <c r="T1136" s="5">
        <f>VLOOKUP(CONCATENATE($F1136," ",$G1136),AllocFactorMatrix,(T$4+1),FALSE)*$E1140</f>
        <v>0</v>
      </c>
      <c r="U1136" s="5">
        <f>VLOOKUP(CONCATENATE($F1136," ",$G1136),AllocFactorMatrix,(U$4+1),FALSE)*$E1140</f>
        <v>0</v>
      </c>
      <c r="V1136" s="5">
        <f>VLOOKUP(CONCATENATE($F1136," ",$G1136),AllocFactorMatrix,(V$4+1),FALSE)*$E1140</f>
        <v>0</v>
      </c>
      <c r="W1136" s="5">
        <f>VLOOKUP(CONCATENATE($F1136," ",$G1136),AllocFactorMatrix,(W$4+1),FALSE)*$E1140</f>
        <v>0</v>
      </c>
      <c r="X1136" s="5">
        <f t="shared" si="621"/>
        <v>0</v>
      </c>
      <c r="Y1136" s="5">
        <f>VLOOKUP(CONCATENATE($F1136," ",$G1136),AllocFactorMatrix,(Y$4+1),FALSE)*$E1140</f>
        <v>0</v>
      </c>
      <c r="Z1136" s="5">
        <f>VLOOKUP(CONCATENATE($F1136," ",$G1136),AllocFactorMatrix,(Z$4+1),FALSE)*$E1140</f>
        <v>0</v>
      </c>
      <c r="AA1136" s="5">
        <f t="shared" si="615"/>
        <v>0</v>
      </c>
      <c r="AB1136" s="5">
        <f>VLOOKUP(CONCATENATE($F1136," ",$G1136),AllocFactorMatrix,(AB$4+1),FALSE)*$E1140</f>
        <v>0</v>
      </c>
      <c r="AC1136" s="5">
        <f>VLOOKUP(CONCATENATE($F1136," ",$G1136),AllocFactorMatrix,(AC$4+1),FALSE)*$E1140</f>
        <v>0</v>
      </c>
      <c r="AD1136" s="5">
        <f>VLOOKUP(CONCATENATE($F1136," ",$G1136),AllocFactorMatrix,(AD$4+1),FALSE)*$E1140</f>
        <v>0</v>
      </c>
    </row>
    <row r="1137" spans="4:30" hidden="1" outlineLevel="1">
      <c r="D1137" s="7"/>
      <c r="E1137" s="51"/>
      <c r="F1137" s="52" t="str">
        <f>F1140</f>
        <v>PROD_DEMAND</v>
      </c>
      <c r="G1137" s="55" t="str">
        <f>$G$12</f>
        <v>DISTSEC</v>
      </c>
      <c r="H1137" s="4">
        <f t="shared" si="619"/>
        <v>0</v>
      </c>
      <c r="I1137" s="5">
        <f>VLOOKUP(CONCATENATE($F1137," ",$G1137),AllocFactorMatrix,(I$4+1),FALSE)*$E1140</f>
        <v>0</v>
      </c>
      <c r="J1137" s="5">
        <f>VLOOKUP(CONCATENATE($F1137," ",$G1137),AllocFactorMatrix,(J$4+1),FALSE)*$E1140</f>
        <v>0</v>
      </c>
      <c r="K1137" s="5">
        <f>VLOOKUP(CONCATENATE($F1137," ",$G1137),AllocFactorMatrix,(K$4+1),FALSE)*$E1140</f>
        <v>0</v>
      </c>
      <c r="L1137" s="5">
        <f>VLOOKUP(CONCATENATE($F1137," ",$G1137),AllocFactorMatrix,(L$4+1),FALSE)*$E1140</f>
        <v>0</v>
      </c>
      <c r="M1137" s="5">
        <f>VLOOKUP(CONCATENATE($F1137," ",$G1137),AllocFactorMatrix,(M$4+1),FALSE)*$E1140</f>
        <v>0</v>
      </c>
      <c r="N1137" s="5">
        <f t="shared" si="620"/>
        <v>0</v>
      </c>
      <c r="O1137" s="5">
        <f>VLOOKUP(CONCATENATE($F1137," ",$G1137),AllocFactorMatrix,(O$4+1),FALSE)*$E1140</f>
        <v>0</v>
      </c>
      <c r="P1137" s="5">
        <f>VLOOKUP(CONCATENATE($F1137," ",$G1137),AllocFactorMatrix,(P$4+1),FALSE)*$E1140</f>
        <v>0</v>
      </c>
      <c r="Q1137" s="5">
        <f>VLOOKUP(CONCATENATE($F1137," ",$G1137),AllocFactorMatrix,(Q$4+1),FALSE)*$E1140</f>
        <v>0</v>
      </c>
      <c r="R1137" s="5">
        <f>VLOOKUP(CONCATENATE($F1137," ",$G1137),AllocFactorMatrix,(R$4+1),FALSE)*$E1140</f>
        <v>0</v>
      </c>
      <c r="S1137" s="5">
        <f t="shared" si="616"/>
        <v>0</v>
      </c>
      <c r="T1137" s="5">
        <f>VLOOKUP(CONCATENATE($F1137," ",$G1137),AllocFactorMatrix,(T$4+1),FALSE)*$E1140</f>
        <v>0</v>
      </c>
      <c r="U1137" s="5">
        <f>VLOOKUP(CONCATENATE($F1137," ",$G1137),AllocFactorMatrix,(U$4+1),FALSE)*$E1140</f>
        <v>0</v>
      </c>
      <c r="V1137" s="5">
        <f>VLOOKUP(CONCATENATE($F1137," ",$G1137),AllocFactorMatrix,(V$4+1),FALSE)*$E1140</f>
        <v>0</v>
      </c>
      <c r="W1137" s="5">
        <f>VLOOKUP(CONCATENATE($F1137," ",$G1137),AllocFactorMatrix,(W$4+1),FALSE)*$E1140</f>
        <v>0</v>
      </c>
      <c r="X1137" s="5">
        <f t="shared" si="621"/>
        <v>0</v>
      </c>
      <c r="Y1137" s="5">
        <f>VLOOKUP(CONCATENATE($F1137," ",$G1137),AllocFactorMatrix,(Y$4+1),FALSE)*$E1140</f>
        <v>0</v>
      </c>
      <c r="Z1137" s="5">
        <f>VLOOKUP(CONCATENATE($F1137," ",$G1137),AllocFactorMatrix,(Z$4+1),FALSE)*$E1140</f>
        <v>0</v>
      </c>
      <c r="AA1137" s="5">
        <f t="shared" si="615"/>
        <v>0</v>
      </c>
      <c r="AB1137" s="5">
        <f>VLOOKUP(CONCATENATE($F1137," ",$G1137),AllocFactorMatrix,(AB$4+1),FALSE)*$E1140</f>
        <v>0</v>
      </c>
      <c r="AC1137" s="5">
        <f>VLOOKUP(CONCATENATE($F1137," ",$G1137),AllocFactorMatrix,(AC$4+1),FALSE)*$E1140</f>
        <v>0</v>
      </c>
      <c r="AD1137" s="5">
        <f>VLOOKUP(CONCATENATE($F1137," ",$G1137),AllocFactorMatrix,(AD$4+1),FALSE)*$E1140</f>
        <v>0</v>
      </c>
    </row>
    <row r="1138" spans="4:30" hidden="1" outlineLevel="1">
      <c r="D1138" s="7"/>
      <c r="E1138" s="51"/>
      <c r="F1138" s="52" t="str">
        <f>F1140</f>
        <v>PROD_DEMAND</v>
      </c>
      <c r="G1138" s="55" t="str">
        <f>$G$13</f>
        <v>ENERGY</v>
      </c>
      <c r="H1138" s="4">
        <f t="shared" si="619"/>
        <v>0</v>
      </c>
      <c r="I1138" s="5">
        <f>VLOOKUP(CONCATENATE($F1138," ",$G1138),AllocFactorMatrix,(I$4+1),FALSE)*$E1140</f>
        <v>0</v>
      </c>
      <c r="J1138" s="5">
        <f>VLOOKUP(CONCATENATE($F1138," ",$G1138),AllocFactorMatrix,(J$4+1),FALSE)*$E1140</f>
        <v>0</v>
      </c>
      <c r="K1138" s="5">
        <f>VLOOKUP(CONCATENATE($F1138," ",$G1138),AllocFactorMatrix,(K$4+1),FALSE)*$E1140</f>
        <v>0</v>
      </c>
      <c r="L1138" s="5">
        <f>VLOOKUP(CONCATENATE($F1138," ",$G1138),AllocFactorMatrix,(L$4+1),FALSE)*$E1140</f>
        <v>0</v>
      </c>
      <c r="M1138" s="5">
        <f>VLOOKUP(CONCATENATE($F1138," ",$G1138),AllocFactorMatrix,(M$4+1),FALSE)*$E1140</f>
        <v>0</v>
      </c>
      <c r="N1138" s="5">
        <f t="shared" si="620"/>
        <v>0</v>
      </c>
      <c r="O1138" s="5">
        <f>VLOOKUP(CONCATENATE($F1138," ",$G1138),AllocFactorMatrix,(O$4+1),FALSE)*$E1140</f>
        <v>0</v>
      </c>
      <c r="P1138" s="5">
        <f>VLOOKUP(CONCATENATE($F1138," ",$G1138),AllocFactorMatrix,(P$4+1),FALSE)*$E1140</f>
        <v>0</v>
      </c>
      <c r="Q1138" s="5">
        <f>VLOOKUP(CONCATENATE($F1138," ",$G1138),AllocFactorMatrix,(Q$4+1),FALSE)*$E1140</f>
        <v>0</v>
      </c>
      <c r="R1138" s="5">
        <f>VLOOKUP(CONCATENATE($F1138," ",$G1138),AllocFactorMatrix,(R$4+1),FALSE)*$E1140</f>
        <v>0</v>
      </c>
      <c r="S1138" s="5">
        <f t="shared" si="616"/>
        <v>0</v>
      </c>
      <c r="T1138" s="5">
        <f>VLOOKUP(CONCATENATE($F1138," ",$G1138),AllocFactorMatrix,(T$4+1),FALSE)*$E1140</f>
        <v>0</v>
      </c>
      <c r="U1138" s="5">
        <f>VLOOKUP(CONCATENATE($F1138," ",$G1138),AllocFactorMatrix,(U$4+1),FALSE)*$E1140</f>
        <v>0</v>
      </c>
      <c r="V1138" s="5">
        <f>VLOOKUP(CONCATENATE($F1138," ",$G1138),AllocFactorMatrix,(V$4+1),FALSE)*$E1140</f>
        <v>0</v>
      </c>
      <c r="W1138" s="5">
        <f>VLOOKUP(CONCATENATE($F1138," ",$G1138),AllocFactorMatrix,(W$4+1),FALSE)*$E1140</f>
        <v>0</v>
      </c>
      <c r="X1138" s="5">
        <f t="shared" si="621"/>
        <v>0</v>
      </c>
      <c r="Y1138" s="5">
        <f>VLOOKUP(CONCATENATE($F1138," ",$G1138),AllocFactorMatrix,(Y$4+1),FALSE)*$E1140</f>
        <v>0</v>
      </c>
      <c r="Z1138" s="5">
        <f>VLOOKUP(CONCATENATE($F1138," ",$G1138),AllocFactorMatrix,(Z$4+1),FALSE)*$E1140</f>
        <v>0</v>
      </c>
      <c r="AA1138" s="5">
        <f t="shared" si="615"/>
        <v>0</v>
      </c>
      <c r="AB1138" s="5">
        <f>VLOOKUP(CONCATENATE($F1138," ",$G1138),AllocFactorMatrix,(AB$4+1),FALSE)*$E1140</f>
        <v>0</v>
      </c>
      <c r="AC1138" s="5">
        <f>VLOOKUP(CONCATENATE($F1138," ",$G1138),AllocFactorMatrix,(AC$4+1),FALSE)*$E1140</f>
        <v>0</v>
      </c>
      <c r="AD1138" s="5">
        <f>VLOOKUP(CONCATENATE($F1138," ",$G1138),AllocFactorMatrix,(AD$4+1),FALSE)*$E1140</f>
        <v>0</v>
      </c>
    </row>
    <row r="1139" spans="4:30" hidden="1" outlineLevel="1">
      <c r="D1139" s="7"/>
      <c r="E1139" s="51"/>
      <c r="F1139" s="52" t="str">
        <f>F1140</f>
        <v>PROD_DEMAND</v>
      </c>
      <c r="G1139" s="55" t="str">
        <f>$G$14</f>
        <v>CUSTOMER</v>
      </c>
      <c r="H1139" s="4">
        <f t="shared" si="619"/>
        <v>0</v>
      </c>
      <c r="I1139" s="5">
        <f>VLOOKUP(CONCATENATE($F1139," ",$G1139),AllocFactorMatrix,(I$4+1),FALSE)*$E1140</f>
        <v>0</v>
      </c>
      <c r="J1139" s="5">
        <f>VLOOKUP(CONCATENATE($F1139," ",$G1139),AllocFactorMatrix,(J$4+1),FALSE)*$E1140</f>
        <v>0</v>
      </c>
      <c r="K1139" s="5">
        <f>VLOOKUP(CONCATENATE($F1139," ",$G1139),AllocFactorMatrix,(K$4+1),FALSE)*$E1140</f>
        <v>0</v>
      </c>
      <c r="L1139" s="5">
        <f>VLOOKUP(CONCATENATE($F1139," ",$G1139),AllocFactorMatrix,(L$4+1),FALSE)*$E1140</f>
        <v>0</v>
      </c>
      <c r="M1139" s="5">
        <f>VLOOKUP(CONCATENATE($F1139," ",$G1139),AllocFactorMatrix,(M$4+1),FALSE)*$E1140</f>
        <v>0</v>
      </c>
      <c r="N1139" s="5">
        <f t="shared" si="620"/>
        <v>0</v>
      </c>
      <c r="O1139" s="5">
        <f>VLOOKUP(CONCATENATE($F1139," ",$G1139),AllocFactorMatrix,(O$4+1),FALSE)*$E1140</f>
        <v>0</v>
      </c>
      <c r="P1139" s="5">
        <f>VLOOKUP(CONCATENATE($F1139," ",$G1139),AllocFactorMatrix,(P$4+1),FALSE)*$E1140</f>
        <v>0</v>
      </c>
      <c r="Q1139" s="5">
        <f>VLOOKUP(CONCATENATE($F1139," ",$G1139),AllocFactorMatrix,(Q$4+1),FALSE)*$E1140</f>
        <v>0</v>
      </c>
      <c r="R1139" s="5">
        <f>VLOOKUP(CONCATENATE($F1139," ",$G1139),AllocFactorMatrix,(R$4+1),FALSE)*$E1140</f>
        <v>0</v>
      </c>
      <c r="S1139" s="5">
        <f t="shared" si="616"/>
        <v>0</v>
      </c>
      <c r="T1139" s="5">
        <f>VLOOKUP(CONCATENATE($F1139," ",$G1139),AllocFactorMatrix,(T$4+1),FALSE)*$E1140</f>
        <v>0</v>
      </c>
      <c r="U1139" s="5">
        <f>VLOOKUP(CONCATENATE($F1139," ",$G1139),AllocFactorMatrix,(U$4+1),FALSE)*$E1140</f>
        <v>0</v>
      </c>
      <c r="V1139" s="5">
        <f>VLOOKUP(CONCATENATE($F1139," ",$G1139),AllocFactorMatrix,(V$4+1),FALSE)*$E1140</f>
        <v>0</v>
      </c>
      <c r="W1139" s="5">
        <f>VLOOKUP(CONCATENATE($F1139," ",$G1139),AllocFactorMatrix,(W$4+1),FALSE)*$E1140</f>
        <v>0</v>
      </c>
      <c r="X1139" s="5">
        <f t="shared" si="621"/>
        <v>0</v>
      </c>
      <c r="Y1139" s="5">
        <f>VLOOKUP(CONCATENATE($F1139," ",$G1139),AllocFactorMatrix,(Y$4+1),FALSE)*$E1140</f>
        <v>0</v>
      </c>
      <c r="Z1139" s="5">
        <f>VLOOKUP(CONCATENATE($F1139," ",$G1139),AllocFactorMatrix,(Z$4+1),FALSE)*$E1140</f>
        <v>0</v>
      </c>
      <c r="AA1139" s="5">
        <f t="shared" si="615"/>
        <v>0</v>
      </c>
      <c r="AB1139" s="5">
        <f>VLOOKUP(CONCATENATE($F1139," ",$G1139),AllocFactorMatrix,(AB$4+1),FALSE)*$E1140</f>
        <v>0</v>
      </c>
      <c r="AC1139" s="5">
        <f>VLOOKUP(CONCATENATE($F1139," ",$G1139),AllocFactorMatrix,(AC$4+1),FALSE)*$E1140</f>
        <v>0</v>
      </c>
      <c r="AD1139" s="5">
        <f>VLOOKUP(CONCATENATE($F1139," ",$G1139),AllocFactorMatrix,(AD$4+1),FALSE)*$E1140</f>
        <v>0</v>
      </c>
    </row>
    <row r="1140" spans="4:30" collapsed="1">
      <c r="D1140" s="7" t="s">
        <v>482</v>
      </c>
      <c r="E1140" s="61">
        <v>10846903</v>
      </c>
      <c r="F1140" s="61" t="s">
        <v>30</v>
      </c>
      <c r="G1140" s="55" t="str">
        <f>$G$15</f>
        <v>TOTAL</v>
      </c>
      <c r="H1140" s="4">
        <f t="shared" si="619"/>
        <v>10846902.999999994</v>
      </c>
      <c r="I1140" s="5">
        <f>VLOOKUP(CONCATENATE($F1140," ",$G1140),AllocFactorMatrix,(I$4+1),FALSE)*$E1140</f>
        <v>5342999.9169359216</v>
      </c>
      <c r="J1140" s="5">
        <f>VLOOKUP(CONCATENATE($F1140," ",$G1140),AllocFactorMatrix,(J$4+1),FALSE)*$E1140</f>
        <v>264123.57762956916</v>
      </c>
      <c r="K1140" s="5">
        <f>VLOOKUP(CONCATENATE($F1140," ",$G1140),AllocFactorMatrix,(K$4+1),FALSE)*$E1140</f>
        <v>967469.52772746852</v>
      </c>
      <c r="L1140" s="5">
        <f>VLOOKUP(CONCATENATE($F1140," ",$G1140),AllocFactorMatrix,(L$4+1),FALSE)*$E1140</f>
        <v>30452.505831237162</v>
      </c>
      <c r="M1140" s="5">
        <f>VLOOKUP(CONCATENATE($F1140," ",$G1140),AllocFactorMatrix,(M$4+1),FALSE)*$E1140</f>
        <v>2855.7385539387301</v>
      </c>
      <c r="N1140" s="5">
        <f t="shared" si="620"/>
        <v>1000777.7721126444</v>
      </c>
      <c r="O1140" s="5">
        <f>VLOOKUP(CONCATENATE($F1140," ",$G1140),AllocFactorMatrix,(O$4+1),FALSE)*$E1140</f>
        <v>735427.341370782</v>
      </c>
      <c r="P1140" s="5">
        <f>VLOOKUP(CONCATENATE($F1140," ",$G1140),AllocFactorMatrix,(P$4+1),FALSE)*$E1140</f>
        <v>137031.53959941509</v>
      </c>
      <c r="Q1140" s="5">
        <f>VLOOKUP(CONCATENATE($F1140," ",$G1140),AllocFactorMatrix,(Q$4+1),FALSE)*$E1140</f>
        <v>61922.001217642544</v>
      </c>
      <c r="R1140" s="5">
        <f>VLOOKUP(CONCATENATE($F1140," ",$G1140),AllocFactorMatrix,(R$4+1),FALSE)*$E1140</f>
        <v>2784.5631777886715</v>
      </c>
      <c r="S1140" s="5">
        <f t="shared" si="616"/>
        <v>937165.44536562823</v>
      </c>
      <c r="T1140" s="5">
        <f>VLOOKUP(CONCATENATE($F1140," ",$G1140),AllocFactorMatrix,(T$4+1),FALSE)*$E1140</f>
        <v>25690.360712642283</v>
      </c>
      <c r="U1140" s="5">
        <f>VLOOKUP(CONCATENATE($F1140," ",$G1140),AllocFactorMatrix,(U$4+1),FALSE)*$E1140</f>
        <v>420418.37589138694</v>
      </c>
      <c r="V1140" s="5">
        <f>VLOOKUP(CONCATENATE($F1140," ",$G1140),AllocFactorMatrix,(V$4+1),FALSE)*$E1140</f>
        <v>2221922.9296882283</v>
      </c>
      <c r="W1140" s="5">
        <f>VLOOKUP(CONCATENATE($F1140," ",$G1140),AllocFactorMatrix,(W$4+1),FALSE)*$E1140</f>
        <v>401242.45436462975</v>
      </c>
      <c r="X1140" s="5">
        <f t="shared" si="621"/>
        <v>3069274.1206568875</v>
      </c>
      <c r="Y1140" s="5">
        <f>VLOOKUP(CONCATENATE($F1140," ",$G1140),AllocFactorMatrix,(Y$4+1),FALSE)*$E1140</f>
        <v>225848.56955847965</v>
      </c>
      <c r="Z1140" s="5">
        <f>VLOOKUP(CONCATENATE($F1140," ",$G1140),AllocFactorMatrix,(Z$4+1),FALSE)*$E1140</f>
        <v>3782.8772104744489</v>
      </c>
      <c r="AA1140" s="5">
        <f t="shared" si="615"/>
        <v>229631.44676895411</v>
      </c>
      <c r="AB1140" s="5">
        <f>VLOOKUP(CONCATENATE($F1140," ",$G1140),AllocFactorMatrix,(AB$4+1),FALSE)*$E1140</f>
        <v>2930.7205303922292</v>
      </c>
      <c r="AC1140" s="5">
        <f>VLOOKUP(CONCATENATE($F1140," ",$G1140),AllocFactorMatrix,(AC$4+1),FALSE)*$E1140</f>
        <v>0</v>
      </c>
      <c r="AD1140" s="5">
        <f>VLOOKUP(CONCATENATE($F1140," ",$G1140),AllocFactorMatrix,(AD$4+1),FALSE)*$E1140</f>
        <v>0</v>
      </c>
    </row>
    <row r="1141" spans="4:30" hidden="1" outlineLevel="1">
      <c r="D1141" s="7"/>
      <c r="E1141" s="51"/>
      <c r="F1141" s="52" t="str">
        <f>F1148</f>
        <v>PROD_DEMAND</v>
      </c>
      <c r="G1141" s="55" t="str">
        <f>$G$8</f>
        <v>PRODUCTION</v>
      </c>
      <c r="H1141" s="4">
        <f t="shared" si="613"/>
        <v>0</v>
      </c>
      <c r="I1141" s="5">
        <f>VLOOKUP(CONCATENATE($F1141," ",$G1141),AllocFactorMatrix,(I$4+1),FALSE)*$E1148</f>
        <v>0</v>
      </c>
      <c r="J1141" s="5">
        <f>VLOOKUP(CONCATENATE($F1141," ",$G1141),AllocFactorMatrix,(J$4+1),FALSE)*$E1148</f>
        <v>0</v>
      </c>
      <c r="K1141" s="5">
        <f>VLOOKUP(CONCATENATE($F1141," ",$G1141),AllocFactorMatrix,(K$4+1),FALSE)*$E1148</f>
        <v>0</v>
      </c>
      <c r="L1141" s="5">
        <f>VLOOKUP(CONCATENATE($F1141," ",$G1141),AllocFactorMatrix,(L$4+1),FALSE)*$E1148</f>
        <v>0</v>
      </c>
      <c r="M1141" s="5">
        <f>VLOOKUP(CONCATENATE($F1141," ",$G1141),AllocFactorMatrix,(M$4+1),FALSE)*$E1148</f>
        <v>0</v>
      </c>
      <c r="N1141" s="5">
        <f t="shared" si="614"/>
        <v>0</v>
      </c>
      <c r="O1141" s="5">
        <f>VLOOKUP(CONCATENATE($F1141," ",$G1141),AllocFactorMatrix,(O$4+1),FALSE)*$E1148</f>
        <v>0</v>
      </c>
      <c r="P1141" s="5">
        <f>VLOOKUP(CONCATENATE($F1141," ",$G1141),AllocFactorMatrix,(P$4+1),FALSE)*$E1148</f>
        <v>0</v>
      </c>
      <c r="Q1141" s="5">
        <f>VLOOKUP(CONCATENATE($F1141," ",$G1141),AllocFactorMatrix,(Q$4+1),FALSE)*$E1148</f>
        <v>0</v>
      </c>
      <c r="R1141" s="5">
        <f>VLOOKUP(CONCATENATE($F1141," ",$G1141),AllocFactorMatrix,(R$4+1),FALSE)*$E1148</f>
        <v>0</v>
      </c>
      <c r="S1141" s="5">
        <f t="shared" si="616"/>
        <v>0</v>
      </c>
      <c r="T1141" s="5">
        <f>VLOOKUP(CONCATENATE($F1141," ",$G1141),AllocFactorMatrix,(T$4+1),FALSE)*$E1148</f>
        <v>0</v>
      </c>
      <c r="U1141" s="5">
        <f>VLOOKUP(CONCATENATE($F1141," ",$G1141),AllocFactorMatrix,(U$4+1),FALSE)*$E1148</f>
        <v>0</v>
      </c>
      <c r="V1141" s="5">
        <f>VLOOKUP(CONCATENATE($F1141," ",$G1141),AllocFactorMatrix,(V$4+1),FALSE)*$E1148</f>
        <v>0</v>
      </c>
      <c r="W1141" s="5">
        <f>VLOOKUP(CONCATENATE($F1141," ",$G1141),AllocFactorMatrix,(W$4+1),FALSE)*$E1148</f>
        <v>0</v>
      </c>
      <c r="X1141" s="5">
        <f>SUBTOTAL(9,T1141:W1141)</f>
        <v>0</v>
      </c>
      <c r="Y1141" s="5">
        <f>VLOOKUP(CONCATENATE($F1141," ",$G1141),AllocFactorMatrix,(Y$4+1),FALSE)*$E1148</f>
        <v>0</v>
      </c>
      <c r="Z1141" s="5">
        <f>VLOOKUP(CONCATENATE($F1141," ",$G1141),AllocFactorMatrix,(Z$4+1),FALSE)*$E1148</f>
        <v>0</v>
      </c>
      <c r="AA1141" s="5">
        <f t="shared" si="615"/>
        <v>0</v>
      </c>
      <c r="AB1141" s="5">
        <f>VLOOKUP(CONCATENATE($F1141," ",$G1141),AllocFactorMatrix,(AB$4+1),FALSE)*$E1148</f>
        <v>0</v>
      </c>
      <c r="AC1141" s="5">
        <f>VLOOKUP(CONCATENATE($F1141," ",$G1141),AllocFactorMatrix,(AC$4+1),FALSE)*$E1148</f>
        <v>0</v>
      </c>
      <c r="AD1141" s="5">
        <f>VLOOKUP(CONCATENATE($F1141," ",$G1141),AllocFactorMatrix,(AD$4+1),FALSE)*$E1148</f>
        <v>0</v>
      </c>
    </row>
    <row r="1142" spans="4:30" hidden="1" outlineLevel="1">
      <c r="D1142" s="7"/>
      <c r="E1142" s="51"/>
      <c r="F1142" s="52" t="str">
        <f>F1148</f>
        <v>PROD_DEMAND</v>
      </c>
      <c r="G1142" s="55" t="str">
        <f>$G$9</f>
        <v>BULKTRAN</v>
      </c>
      <c r="H1142" s="4">
        <f t="shared" si="613"/>
        <v>0</v>
      </c>
      <c r="I1142" s="5">
        <f>VLOOKUP(CONCATENATE($F1142," ",$G1142),AllocFactorMatrix,(I$4+1),FALSE)*$E1148</f>
        <v>0</v>
      </c>
      <c r="J1142" s="5">
        <f>VLOOKUP(CONCATENATE($F1142," ",$G1142),AllocFactorMatrix,(J$4+1),FALSE)*$E1148</f>
        <v>0</v>
      </c>
      <c r="K1142" s="5">
        <f>VLOOKUP(CONCATENATE($F1142," ",$G1142),AllocFactorMatrix,(K$4+1),FALSE)*$E1148</f>
        <v>0</v>
      </c>
      <c r="L1142" s="5">
        <f>VLOOKUP(CONCATENATE($F1142," ",$G1142),AllocFactorMatrix,(L$4+1),FALSE)*$E1148</f>
        <v>0</v>
      </c>
      <c r="M1142" s="5">
        <f>VLOOKUP(CONCATENATE($F1142," ",$G1142),AllocFactorMatrix,(M$4+1),FALSE)*$E1148</f>
        <v>0</v>
      </c>
      <c r="N1142" s="5">
        <f t="shared" si="614"/>
        <v>0</v>
      </c>
      <c r="O1142" s="5">
        <f>VLOOKUP(CONCATENATE($F1142," ",$G1142),AllocFactorMatrix,(O$4+1),FALSE)*$E1148</f>
        <v>0</v>
      </c>
      <c r="P1142" s="5">
        <f>VLOOKUP(CONCATENATE($F1142," ",$G1142),AllocFactorMatrix,(P$4+1),FALSE)*$E1148</f>
        <v>0</v>
      </c>
      <c r="Q1142" s="5">
        <f>VLOOKUP(CONCATENATE($F1142," ",$G1142),AllocFactorMatrix,(Q$4+1),FALSE)*$E1148</f>
        <v>0</v>
      </c>
      <c r="R1142" s="5">
        <f>VLOOKUP(CONCATENATE($F1142," ",$G1142),AllocFactorMatrix,(R$4+1),FALSE)*$E1148</f>
        <v>0</v>
      </c>
      <c r="S1142" s="5">
        <f t="shared" si="616"/>
        <v>0</v>
      </c>
      <c r="T1142" s="5">
        <f>VLOOKUP(CONCATENATE($F1142," ",$G1142),AllocFactorMatrix,(T$4+1),FALSE)*$E1148</f>
        <v>0</v>
      </c>
      <c r="U1142" s="5">
        <f>VLOOKUP(CONCATENATE($F1142," ",$G1142),AllocFactorMatrix,(U$4+1),FALSE)*$E1148</f>
        <v>0</v>
      </c>
      <c r="V1142" s="5">
        <f>VLOOKUP(CONCATENATE($F1142," ",$G1142),AllocFactorMatrix,(V$4+1),FALSE)*$E1148</f>
        <v>0</v>
      </c>
      <c r="W1142" s="5">
        <f>VLOOKUP(CONCATENATE($F1142," ",$G1142),AllocFactorMatrix,(W$4+1),FALSE)*$E1148</f>
        <v>0</v>
      </c>
      <c r="X1142" s="5">
        <f t="shared" ref="X1142:X1148" si="622">SUBTOTAL(9,T1142:W1142)</f>
        <v>0</v>
      </c>
      <c r="Y1142" s="5">
        <f>VLOOKUP(CONCATENATE($F1142," ",$G1142),AllocFactorMatrix,(Y$4+1),FALSE)*$E1148</f>
        <v>0</v>
      </c>
      <c r="Z1142" s="5">
        <f>VLOOKUP(CONCATENATE($F1142," ",$G1142),AllocFactorMatrix,(Z$4+1),FALSE)*$E1148</f>
        <v>0</v>
      </c>
      <c r="AA1142" s="5">
        <f t="shared" si="615"/>
        <v>0</v>
      </c>
      <c r="AB1142" s="5">
        <f>VLOOKUP(CONCATENATE($F1142," ",$G1142),AllocFactorMatrix,(AB$4+1),FALSE)*$E1148</f>
        <v>0</v>
      </c>
      <c r="AC1142" s="5">
        <f>VLOOKUP(CONCATENATE($F1142," ",$G1142),AllocFactorMatrix,(AC$4+1),FALSE)*$E1148</f>
        <v>0</v>
      </c>
      <c r="AD1142" s="5">
        <f>VLOOKUP(CONCATENATE($F1142," ",$G1142),AllocFactorMatrix,(AD$4+1),FALSE)*$E1148</f>
        <v>0</v>
      </c>
    </row>
    <row r="1143" spans="4:30" hidden="1" outlineLevel="1">
      <c r="D1143" s="7"/>
      <c r="E1143" s="51"/>
      <c r="F1143" s="52" t="str">
        <f>F1148</f>
        <v>PROD_DEMAND</v>
      </c>
      <c r="G1143" s="55" t="str">
        <f>$G$10</f>
        <v>SUBTRAN</v>
      </c>
      <c r="H1143" s="4">
        <f t="shared" si="613"/>
        <v>0</v>
      </c>
      <c r="I1143" s="5">
        <f>VLOOKUP(CONCATENATE($F1143," ",$G1143),AllocFactorMatrix,(I$4+1),FALSE)*$E1148</f>
        <v>0</v>
      </c>
      <c r="J1143" s="5">
        <f>VLOOKUP(CONCATENATE($F1143," ",$G1143),AllocFactorMatrix,(J$4+1),FALSE)*$E1148</f>
        <v>0</v>
      </c>
      <c r="K1143" s="5">
        <f>VLOOKUP(CONCATENATE($F1143," ",$G1143),AllocFactorMatrix,(K$4+1),FALSE)*$E1148</f>
        <v>0</v>
      </c>
      <c r="L1143" s="5">
        <f>VLOOKUP(CONCATENATE($F1143," ",$G1143),AllocFactorMatrix,(L$4+1),FALSE)*$E1148</f>
        <v>0</v>
      </c>
      <c r="M1143" s="5">
        <f>VLOOKUP(CONCATENATE($F1143," ",$G1143),AllocFactorMatrix,(M$4+1),FALSE)*$E1148</f>
        <v>0</v>
      </c>
      <c r="N1143" s="5">
        <f t="shared" si="614"/>
        <v>0</v>
      </c>
      <c r="O1143" s="5">
        <f>VLOOKUP(CONCATENATE($F1143," ",$G1143),AllocFactorMatrix,(O$4+1),FALSE)*$E1148</f>
        <v>0</v>
      </c>
      <c r="P1143" s="5">
        <f>VLOOKUP(CONCATENATE($F1143," ",$G1143),AllocFactorMatrix,(P$4+1),FALSE)*$E1148</f>
        <v>0</v>
      </c>
      <c r="Q1143" s="5">
        <f>VLOOKUP(CONCATENATE($F1143," ",$G1143),AllocFactorMatrix,(Q$4+1),FALSE)*$E1148</f>
        <v>0</v>
      </c>
      <c r="R1143" s="5">
        <f>VLOOKUP(CONCATENATE($F1143," ",$G1143),AllocFactorMatrix,(R$4+1),FALSE)*$E1148</f>
        <v>0</v>
      </c>
      <c r="S1143" s="5">
        <f t="shared" si="616"/>
        <v>0</v>
      </c>
      <c r="T1143" s="5">
        <f>VLOOKUP(CONCATENATE($F1143," ",$G1143),AllocFactorMatrix,(T$4+1),FALSE)*$E1148</f>
        <v>0</v>
      </c>
      <c r="U1143" s="5">
        <f>VLOOKUP(CONCATENATE($F1143," ",$G1143),AllocFactorMatrix,(U$4+1),FALSE)*$E1148</f>
        <v>0</v>
      </c>
      <c r="V1143" s="5">
        <f>VLOOKUP(CONCATENATE($F1143," ",$G1143),AllocFactorMatrix,(V$4+1),FALSE)*$E1148</f>
        <v>0</v>
      </c>
      <c r="W1143" s="5">
        <f>VLOOKUP(CONCATENATE($F1143," ",$G1143),AllocFactorMatrix,(W$4+1),FALSE)*$E1148</f>
        <v>0</v>
      </c>
      <c r="X1143" s="5">
        <f t="shared" si="622"/>
        <v>0</v>
      </c>
      <c r="Y1143" s="5">
        <f>VLOOKUP(CONCATENATE($F1143," ",$G1143),AllocFactorMatrix,(Y$4+1),FALSE)*$E1148</f>
        <v>0</v>
      </c>
      <c r="Z1143" s="5">
        <f>VLOOKUP(CONCATENATE($F1143," ",$G1143),AllocFactorMatrix,(Z$4+1),FALSE)*$E1148</f>
        <v>0</v>
      </c>
      <c r="AA1143" s="5">
        <f t="shared" si="615"/>
        <v>0</v>
      </c>
      <c r="AB1143" s="5">
        <f>VLOOKUP(CONCATENATE($F1143," ",$G1143),AllocFactorMatrix,(AB$4+1),FALSE)*$E1148</f>
        <v>0</v>
      </c>
      <c r="AC1143" s="5">
        <f>VLOOKUP(CONCATENATE($F1143," ",$G1143),AllocFactorMatrix,(AC$4+1),FALSE)*$E1148</f>
        <v>0</v>
      </c>
      <c r="AD1143" s="5">
        <f>VLOOKUP(CONCATENATE($F1143," ",$G1143),AllocFactorMatrix,(AD$4+1),FALSE)*$E1148</f>
        <v>0</v>
      </c>
    </row>
    <row r="1144" spans="4:30" hidden="1" outlineLevel="1">
      <c r="D1144" s="7"/>
      <c r="E1144" s="51"/>
      <c r="F1144" s="52" t="str">
        <f>F1148</f>
        <v>PROD_DEMAND</v>
      </c>
      <c r="G1144" s="55" t="str">
        <f>$G$11</f>
        <v>DISTPRI</v>
      </c>
      <c r="H1144" s="4">
        <f t="shared" si="613"/>
        <v>0</v>
      </c>
      <c r="I1144" s="5">
        <f>VLOOKUP(CONCATENATE($F1144," ",$G1144),AllocFactorMatrix,(I$4+1),FALSE)*$E1148</f>
        <v>0</v>
      </c>
      <c r="J1144" s="5">
        <f>VLOOKUP(CONCATENATE($F1144," ",$G1144),AllocFactorMatrix,(J$4+1),FALSE)*$E1148</f>
        <v>0</v>
      </c>
      <c r="K1144" s="5">
        <f>VLOOKUP(CONCATENATE($F1144," ",$G1144),AllocFactorMatrix,(K$4+1),FALSE)*$E1148</f>
        <v>0</v>
      </c>
      <c r="L1144" s="5">
        <f>VLOOKUP(CONCATENATE($F1144," ",$G1144),AllocFactorMatrix,(L$4+1),FALSE)*$E1148</f>
        <v>0</v>
      </c>
      <c r="M1144" s="5">
        <f>VLOOKUP(CONCATENATE($F1144," ",$G1144),AllocFactorMatrix,(M$4+1),FALSE)*$E1148</f>
        <v>0</v>
      </c>
      <c r="N1144" s="5">
        <f t="shared" si="614"/>
        <v>0</v>
      </c>
      <c r="O1144" s="5">
        <f>VLOOKUP(CONCATENATE($F1144," ",$G1144),AllocFactorMatrix,(O$4+1),FALSE)*$E1148</f>
        <v>0</v>
      </c>
      <c r="P1144" s="5">
        <f>VLOOKUP(CONCATENATE($F1144," ",$G1144),AllocFactorMatrix,(P$4+1),FALSE)*$E1148</f>
        <v>0</v>
      </c>
      <c r="Q1144" s="5">
        <f>VLOOKUP(CONCATENATE($F1144," ",$G1144),AllocFactorMatrix,(Q$4+1),FALSE)*$E1148</f>
        <v>0</v>
      </c>
      <c r="R1144" s="5">
        <f>VLOOKUP(CONCATENATE($F1144," ",$G1144),AllocFactorMatrix,(R$4+1),FALSE)*$E1148</f>
        <v>0</v>
      </c>
      <c r="S1144" s="5">
        <f t="shared" si="616"/>
        <v>0</v>
      </c>
      <c r="T1144" s="5">
        <f>VLOOKUP(CONCATENATE($F1144," ",$G1144),AllocFactorMatrix,(T$4+1),FALSE)*$E1148</f>
        <v>0</v>
      </c>
      <c r="U1144" s="5">
        <f>VLOOKUP(CONCATENATE($F1144," ",$G1144),AllocFactorMatrix,(U$4+1),FALSE)*$E1148</f>
        <v>0</v>
      </c>
      <c r="V1144" s="5">
        <f>VLOOKUP(CONCATENATE($F1144," ",$G1144),AllocFactorMatrix,(V$4+1),FALSE)*$E1148</f>
        <v>0</v>
      </c>
      <c r="W1144" s="5">
        <f>VLOOKUP(CONCATENATE($F1144," ",$G1144),AllocFactorMatrix,(W$4+1),FALSE)*$E1148</f>
        <v>0</v>
      </c>
      <c r="X1144" s="5">
        <f t="shared" si="622"/>
        <v>0</v>
      </c>
      <c r="Y1144" s="5">
        <f>VLOOKUP(CONCATENATE($F1144," ",$G1144),AllocFactorMatrix,(Y$4+1),FALSE)*$E1148</f>
        <v>0</v>
      </c>
      <c r="Z1144" s="5">
        <f>VLOOKUP(CONCATENATE($F1144," ",$G1144),AllocFactorMatrix,(Z$4+1),FALSE)*$E1148</f>
        <v>0</v>
      </c>
      <c r="AA1144" s="5">
        <f t="shared" si="615"/>
        <v>0</v>
      </c>
      <c r="AB1144" s="5">
        <f>VLOOKUP(CONCATENATE($F1144," ",$G1144),AllocFactorMatrix,(AB$4+1),FALSE)*$E1148</f>
        <v>0</v>
      </c>
      <c r="AC1144" s="5">
        <f>VLOOKUP(CONCATENATE($F1144," ",$G1144),AllocFactorMatrix,(AC$4+1),FALSE)*$E1148</f>
        <v>0</v>
      </c>
      <c r="AD1144" s="5">
        <f>VLOOKUP(CONCATENATE($F1144," ",$G1144),AllocFactorMatrix,(AD$4+1),FALSE)*$E1148</f>
        <v>0</v>
      </c>
    </row>
    <row r="1145" spans="4:30" hidden="1" outlineLevel="1">
      <c r="D1145" s="7"/>
      <c r="E1145" s="51"/>
      <c r="F1145" s="52" t="str">
        <f>F1148</f>
        <v>PROD_DEMAND</v>
      </c>
      <c r="G1145" s="55" t="str">
        <f>$G$12</f>
        <v>DISTSEC</v>
      </c>
      <c r="H1145" s="4">
        <f t="shared" si="613"/>
        <v>0</v>
      </c>
      <c r="I1145" s="5">
        <f>VLOOKUP(CONCATENATE($F1145," ",$G1145),AllocFactorMatrix,(I$4+1),FALSE)*$E1148</f>
        <v>0</v>
      </c>
      <c r="J1145" s="5">
        <f>VLOOKUP(CONCATENATE($F1145," ",$G1145),AllocFactorMatrix,(J$4+1),FALSE)*$E1148</f>
        <v>0</v>
      </c>
      <c r="K1145" s="5">
        <f>VLOOKUP(CONCATENATE($F1145," ",$G1145),AllocFactorMatrix,(K$4+1),FALSE)*$E1148</f>
        <v>0</v>
      </c>
      <c r="L1145" s="5">
        <f>VLOOKUP(CONCATENATE($F1145," ",$G1145),AllocFactorMatrix,(L$4+1),FALSE)*$E1148</f>
        <v>0</v>
      </c>
      <c r="M1145" s="5">
        <f>VLOOKUP(CONCATENATE($F1145," ",$G1145),AllocFactorMatrix,(M$4+1),FALSE)*$E1148</f>
        <v>0</v>
      </c>
      <c r="N1145" s="5">
        <f t="shared" si="614"/>
        <v>0</v>
      </c>
      <c r="O1145" s="5">
        <f>VLOOKUP(CONCATENATE($F1145," ",$G1145),AllocFactorMatrix,(O$4+1),FALSE)*$E1148</f>
        <v>0</v>
      </c>
      <c r="P1145" s="5">
        <f>VLOOKUP(CONCATENATE($F1145," ",$G1145),AllocFactorMatrix,(P$4+1),FALSE)*$E1148</f>
        <v>0</v>
      </c>
      <c r="Q1145" s="5">
        <f>VLOOKUP(CONCATENATE($F1145," ",$G1145),AllocFactorMatrix,(Q$4+1),FALSE)*$E1148</f>
        <v>0</v>
      </c>
      <c r="R1145" s="5">
        <f>VLOOKUP(CONCATENATE($F1145," ",$G1145),AllocFactorMatrix,(R$4+1),FALSE)*$E1148</f>
        <v>0</v>
      </c>
      <c r="S1145" s="5">
        <f t="shared" si="616"/>
        <v>0</v>
      </c>
      <c r="T1145" s="5">
        <f>VLOOKUP(CONCATENATE($F1145," ",$G1145),AllocFactorMatrix,(T$4+1),FALSE)*$E1148</f>
        <v>0</v>
      </c>
      <c r="U1145" s="5">
        <f>VLOOKUP(CONCATENATE($F1145," ",$G1145),AllocFactorMatrix,(U$4+1),FALSE)*$E1148</f>
        <v>0</v>
      </c>
      <c r="V1145" s="5">
        <f>VLOOKUP(CONCATENATE($F1145," ",$G1145),AllocFactorMatrix,(V$4+1),FALSE)*$E1148</f>
        <v>0</v>
      </c>
      <c r="W1145" s="5">
        <f>VLOOKUP(CONCATENATE($F1145," ",$G1145),AllocFactorMatrix,(W$4+1),FALSE)*$E1148</f>
        <v>0</v>
      </c>
      <c r="X1145" s="5">
        <f t="shared" si="622"/>
        <v>0</v>
      </c>
      <c r="Y1145" s="5">
        <f>VLOOKUP(CONCATENATE($F1145," ",$G1145),AllocFactorMatrix,(Y$4+1),FALSE)*$E1148</f>
        <v>0</v>
      </c>
      <c r="Z1145" s="5">
        <f>VLOOKUP(CONCATENATE($F1145," ",$G1145),AllocFactorMatrix,(Z$4+1),FALSE)*$E1148</f>
        <v>0</v>
      </c>
      <c r="AA1145" s="5">
        <f t="shared" si="615"/>
        <v>0</v>
      </c>
      <c r="AB1145" s="5">
        <f>VLOOKUP(CONCATENATE($F1145," ",$G1145),AllocFactorMatrix,(AB$4+1),FALSE)*$E1148</f>
        <v>0</v>
      </c>
      <c r="AC1145" s="5">
        <f>VLOOKUP(CONCATENATE($F1145," ",$G1145),AllocFactorMatrix,(AC$4+1),FALSE)*$E1148</f>
        <v>0</v>
      </c>
      <c r="AD1145" s="5">
        <f>VLOOKUP(CONCATENATE($F1145," ",$G1145),AllocFactorMatrix,(AD$4+1),FALSE)*$E1148</f>
        <v>0</v>
      </c>
    </row>
    <row r="1146" spans="4:30" hidden="1" outlineLevel="1">
      <c r="D1146" s="7"/>
      <c r="E1146" s="51"/>
      <c r="F1146" s="52" t="str">
        <f>F1148</f>
        <v>PROD_DEMAND</v>
      </c>
      <c r="G1146" s="55" t="str">
        <f>$G$13</f>
        <v>ENERGY</v>
      </c>
      <c r="H1146" s="4">
        <f t="shared" si="613"/>
        <v>0</v>
      </c>
      <c r="I1146" s="5">
        <f>VLOOKUP(CONCATENATE($F1146," ",$G1146),AllocFactorMatrix,(I$4+1),FALSE)*$E1148</f>
        <v>0</v>
      </c>
      <c r="J1146" s="5">
        <f>VLOOKUP(CONCATENATE($F1146," ",$G1146),AllocFactorMatrix,(J$4+1),FALSE)*$E1148</f>
        <v>0</v>
      </c>
      <c r="K1146" s="5">
        <f>VLOOKUP(CONCATENATE($F1146," ",$G1146),AllocFactorMatrix,(K$4+1),FALSE)*$E1148</f>
        <v>0</v>
      </c>
      <c r="L1146" s="5">
        <f>VLOOKUP(CONCATENATE($F1146," ",$G1146),AllocFactorMatrix,(L$4+1),FALSE)*$E1148</f>
        <v>0</v>
      </c>
      <c r="M1146" s="5">
        <f>VLOOKUP(CONCATENATE($F1146," ",$G1146),AllocFactorMatrix,(M$4+1),FALSE)*$E1148</f>
        <v>0</v>
      </c>
      <c r="N1146" s="5">
        <f t="shared" si="614"/>
        <v>0</v>
      </c>
      <c r="O1146" s="5">
        <f>VLOOKUP(CONCATENATE($F1146," ",$G1146),AllocFactorMatrix,(O$4+1),FALSE)*$E1148</f>
        <v>0</v>
      </c>
      <c r="P1146" s="5">
        <f>VLOOKUP(CONCATENATE($F1146," ",$G1146),AllocFactorMatrix,(P$4+1),FALSE)*$E1148</f>
        <v>0</v>
      </c>
      <c r="Q1146" s="5">
        <f>VLOOKUP(CONCATENATE($F1146," ",$G1146),AllocFactorMatrix,(Q$4+1),FALSE)*$E1148</f>
        <v>0</v>
      </c>
      <c r="R1146" s="5">
        <f>VLOOKUP(CONCATENATE($F1146," ",$G1146),AllocFactorMatrix,(R$4+1),FALSE)*$E1148</f>
        <v>0</v>
      </c>
      <c r="S1146" s="5">
        <f t="shared" si="616"/>
        <v>0</v>
      </c>
      <c r="T1146" s="5">
        <f>VLOOKUP(CONCATENATE($F1146," ",$G1146),AllocFactorMatrix,(T$4+1),FALSE)*$E1148</f>
        <v>0</v>
      </c>
      <c r="U1146" s="5">
        <f>VLOOKUP(CONCATENATE($F1146," ",$G1146),AllocFactorMatrix,(U$4+1),FALSE)*$E1148</f>
        <v>0</v>
      </c>
      <c r="V1146" s="5">
        <f>VLOOKUP(CONCATENATE($F1146," ",$G1146),AllocFactorMatrix,(V$4+1),FALSE)*$E1148</f>
        <v>0</v>
      </c>
      <c r="W1146" s="5">
        <f>VLOOKUP(CONCATENATE($F1146," ",$G1146),AllocFactorMatrix,(W$4+1),FALSE)*$E1148</f>
        <v>0</v>
      </c>
      <c r="X1146" s="5">
        <f t="shared" si="622"/>
        <v>0</v>
      </c>
      <c r="Y1146" s="5">
        <f>VLOOKUP(CONCATENATE($F1146," ",$G1146),AllocFactorMatrix,(Y$4+1),FALSE)*$E1148</f>
        <v>0</v>
      </c>
      <c r="Z1146" s="5">
        <f>VLOOKUP(CONCATENATE($F1146," ",$G1146),AllocFactorMatrix,(Z$4+1),FALSE)*$E1148</f>
        <v>0</v>
      </c>
      <c r="AA1146" s="5">
        <f t="shared" si="615"/>
        <v>0</v>
      </c>
      <c r="AB1146" s="5">
        <f>VLOOKUP(CONCATENATE($F1146," ",$G1146),AllocFactorMatrix,(AB$4+1),FALSE)*$E1148</f>
        <v>0</v>
      </c>
      <c r="AC1146" s="5">
        <f>VLOOKUP(CONCATENATE($F1146," ",$G1146),AllocFactorMatrix,(AC$4+1),FALSE)*$E1148</f>
        <v>0</v>
      </c>
      <c r="AD1146" s="5">
        <f>VLOOKUP(CONCATENATE($F1146," ",$G1146),AllocFactorMatrix,(AD$4+1),FALSE)*$E1148</f>
        <v>0</v>
      </c>
    </row>
    <row r="1147" spans="4:30" hidden="1" outlineLevel="1">
      <c r="D1147" s="7"/>
      <c r="E1147" s="51"/>
      <c r="F1147" s="52" t="str">
        <f>F1148</f>
        <v>PROD_DEMAND</v>
      </c>
      <c r="G1147" s="55" t="str">
        <f>$G$14</f>
        <v>CUSTOMER</v>
      </c>
      <c r="H1147" s="4">
        <f t="shared" si="613"/>
        <v>0</v>
      </c>
      <c r="I1147" s="5">
        <f>VLOOKUP(CONCATENATE($F1147," ",$G1147),AllocFactorMatrix,(I$4+1),FALSE)*$E1148</f>
        <v>0</v>
      </c>
      <c r="J1147" s="5">
        <f>VLOOKUP(CONCATENATE($F1147," ",$G1147),AllocFactorMatrix,(J$4+1),FALSE)*$E1148</f>
        <v>0</v>
      </c>
      <c r="K1147" s="5">
        <f>VLOOKUP(CONCATENATE($F1147," ",$G1147),AllocFactorMatrix,(K$4+1),FALSE)*$E1148</f>
        <v>0</v>
      </c>
      <c r="L1147" s="5">
        <f>VLOOKUP(CONCATENATE($F1147," ",$G1147),AllocFactorMatrix,(L$4+1),FALSE)*$E1148</f>
        <v>0</v>
      </c>
      <c r="M1147" s="5">
        <f>VLOOKUP(CONCATENATE($F1147," ",$G1147),AllocFactorMatrix,(M$4+1),FALSE)*$E1148</f>
        <v>0</v>
      </c>
      <c r="N1147" s="5">
        <f t="shared" si="614"/>
        <v>0</v>
      </c>
      <c r="O1147" s="5">
        <f>VLOOKUP(CONCATENATE($F1147," ",$G1147),AllocFactorMatrix,(O$4+1),FALSE)*$E1148</f>
        <v>0</v>
      </c>
      <c r="P1147" s="5">
        <f>VLOOKUP(CONCATENATE($F1147," ",$G1147),AllocFactorMatrix,(P$4+1),FALSE)*$E1148</f>
        <v>0</v>
      </c>
      <c r="Q1147" s="5">
        <f>VLOOKUP(CONCATENATE($F1147," ",$G1147),AllocFactorMatrix,(Q$4+1),FALSE)*$E1148</f>
        <v>0</v>
      </c>
      <c r="R1147" s="5">
        <f>VLOOKUP(CONCATENATE($F1147," ",$G1147),AllocFactorMatrix,(R$4+1),FALSE)*$E1148</f>
        <v>0</v>
      </c>
      <c r="S1147" s="5">
        <f t="shared" si="616"/>
        <v>0</v>
      </c>
      <c r="T1147" s="5">
        <f>VLOOKUP(CONCATENATE($F1147," ",$G1147),AllocFactorMatrix,(T$4+1),FALSE)*$E1148</f>
        <v>0</v>
      </c>
      <c r="U1147" s="5">
        <f>VLOOKUP(CONCATENATE($F1147," ",$G1147),AllocFactorMatrix,(U$4+1),FALSE)*$E1148</f>
        <v>0</v>
      </c>
      <c r="V1147" s="5">
        <f>VLOOKUP(CONCATENATE($F1147," ",$G1147),AllocFactorMatrix,(V$4+1),FALSE)*$E1148</f>
        <v>0</v>
      </c>
      <c r="W1147" s="5">
        <f>VLOOKUP(CONCATENATE($F1147," ",$G1147),AllocFactorMatrix,(W$4+1),FALSE)*$E1148</f>
        <v>0</v>
      </c>
      <c r="X1147" s="5">
        <f t="shared" si="622"/>
        <v>0</v>
      </c>
      <c r="Y1147" s="5">
        <f>VLOOKUP(CONCATENATE($F1147," ",$G1147),AllocFactorMatrix,(Y$4+1),FALSE)*$E1148</f>
        <v>0</v>
      </c>
      <c r="Z1147" s="5">
        <f>VLOOKUP(CONCATENATE($F1147," ",$G1147),AllocFactorMatrix,(Z$4+1),FALSE)*$E1148</f>
        <v>0</v>
      </c>
      <c r="AA1147" s="5">
        <f t="shared" si="615"/>
        <v>0</v>
      </c>
      <c r="AB1147" s="5">
        <f>VLOOKUP(CONCATENATE($F1147," ",$G1147),AllocFactorMatrix,(AB$4+1),FALSE)*$E1148</f>
        <v>0</v>
      </c>
      <c r="AC1147" s="5">
        <f>VLOOKUP(CONCATENATE($F1147," ",$G1147),AllocFactorMatrix,(AC$4+1),FALSE)*$E1148</f>
        <v>0</v>
      </c>
      <c r="AD1147" s="5">
        <f>VLOOKUP(CONCATENATE($F1147," ",$G1147),AllocFactorMatrix,(AD$4+1),FALSE)*$E1148</f>
        <v>0</v>
      </c>
    </row>
    <row r="1148" spans="4:30" collapsed="1">
      <c r="D1148" s="7" t="s">
        <v>483</v>
      </c>
      <c r="E1148" s="61">
        <v>0</v>
      </c>
      <c r="F1148" s="61" t="s">
        <v>30</v>
      </c>
      <c r="G1148" s="55" t="str">
        <f>$G$15</f>
        <v>TOTAL</v>
      </c>
      <c r="H1148" s="4">
        <f t="shared" si="613"/>
        <v>0</v>
      </c>
      <c r="I1148" s="5">
        <f>VLOOKUP(CONCATENATE($F1148," ",$G1148),AllocFactorMatrix,(I$4+1),FALSE)*$E1148</f>
        <v>0</v>
      </c>
      <c r="J1148" s="5">
        <f>VLOOKUP(CONCATENATE($F1148," ",$G1148),AllocFactorMatrix,(J$4+1),FALSE)*$E1148</f>
        <v>0</v>
      </c>
      <c r="K1148" s="5">
        <f>VLOOKUP(CONCATENATE($F1148," ",$G1148),AllocFactorMatrix,(K$4+1),FALSE)*$E1148</f>
        <v>0</v>
      </c>
      <c r="L1148" s="5">
        <f>VLOOKUP(CONCATENATE($F1148," ",$G1148),AllocFactorMatrix,(L$4+1),FALSE)*$E1148</f>
        <v>0</v>
      </c>
      <c r="M1148" s="5">
        <f>VLOOKUP(CONCATENATE($F1148," ",$G1148),AllocFactorMatrix,(M$4+1),FALSE)*$E1148</f>
        <v>0</v>
      </c>
      <c r="N1148" s="5">
        <f t="shared" si="614"/>
        <v>0</v>
      </c>
      <c r="O1148" s="5">
        <f>VLOOKUP(CONCATENATE($F1148," ",$G1148),AllocFactorMatrix,(O$4+1),FALSE)*$E1148</f>
        <v>0</v>
      </c>
      <c r="P1148" s="5">
        <f>VLOOKUP(CONCATENATE($F1148," ",$G1148),AllocFactorMatrix,(P$4+1),FALSE)*$E1148</f>
        <v>0</v>
      </c>
      <c r="Q1148" s="5">
        <f>VLOOKUP(CONCATENATE($F1148," ",$G1148),AllocFactorMatrix,(Q$4+1),FALSE)*$E1148</f>
        <v>0</v>
      </c>
      <c r="R1148" s="5">
        <f>VLOOKUP(CONCATENATE($F1148," ",$G1148),AllocFactorMatrix,(R$4+1),FALSE)*$E1148</f>
        <v>0</v>
      </c>
      <c r="S1148" s="5">
        <f t="shared" si="616"/>
        <v>0</v>
      </c>
      <c r="T1148" s="5">
        <f>VLOOKUP(CONCATENATE($F1148," ",$G1148),AllocFactorMatrix,(T$4+1),FALSE)*$E1148</f>
        <v>0</v>
      </c>
      <c r="U1148" s="5">
        <f>VLOOKUP(CONCATENATE($F1148," ",$G1148),AllocFactorMatrix,(U$4+1),FALSE)*$E1148</f>
        <v>0</v>
      </c>
      <c r="V1148" s="5">
        <f>VLOOKUP(CONCATENATE($F1148," ",$G1148),AllocFactorMatrix,(V$4+1),FALSE)*$E1148</f>
        <v>0</v>
      </c>
      <c r="W1148" s="5">
        <f>VLOOKUP(CONCATENATE($F1148," ",$G1148),AllocFactorMatrix,(W$4+1),FALSE)*$E1148</f>
        <v>0</v>
      </c>
      <c r="X1148" s="5">
        <f t="shared" si="622"/>
        <v>0</v>
      </c>
      <c r="Y1148" s="5">
        <f>VLOOKUP(CONCATENATE($F1148," ",$G1148),AllocFactorMatrix,(Y$4+1),FALSE)*$E1148</f>
        <v>0</v>
      </c>
      <c r="Z1148" s="5">
        <f>VLOOKUP(CONCATENATE($F1148," ",$G1148),AllocFactorMatrix,(Z$4+1),FALSE)*$E1148</f>
        <v>0</v>
      </c>
      <c r="AA1148" s="5">
        <f t="shared" si="615"/>
        <v>0</v>
      </c>
      <c r="AB1148" s="5">
        <f>VLOOKUP(CONCATENATE($F1148," ",$G1148),AllocFactorMatrix,(AB$4+1),FALSE)*$E1148</f>
        <v>0</v>
      </c>
      <c r="AC1148" s="5">
        <f>VLOOKUP(CONCATENATE($F1148," ",$G1148),AllocFactorMatrix,(AC$4+1),FALSE)*$E1148</f>
        <v>0</v>
      </c>
      <c r="AD1148" s="5">
        <f>VLOOKUP(CONCATENATE($F1148," ",$G1148),AllocFactorMatrix,(AD$4+1),FALSE)*$E1148</f>
        <v>0</v>
      </c>
    </row>
    <row r="1149" spans="4:30" hidden="1" outlineLevel="1">
      <c r="D1149" s="7"/>
      <c r="E1149" s="51"/>
      <c r="F1149" s="52" t="str">
        <f>F1156</f>
        <v>PROD_DEMAND</v>
      </c>
      <c r="G1149" s="55" t="str">
        <f>$G$8</f>
        <v>PRODUCTION</v>
      </c>
      <c r="H1149" s="4">
        <f t="shared" ref="H1149:H1180" si="623">SUBTOTAL(9,I1149:AD1149)</f>
        <v>18.999999999999989</v>
      </c>
      <c r="I1149" s="5">
        <f>VLOOKUP(CONCATENATE($F1149," ",$G1149),AllocFactorMatrix,(I$4+1),FALSE)*$E1156</f>
        <v>9.3590768186811033</v>
      </c>
      <c r="J1149" s="5">
        <f>VLOOKUP(CONCATENATE($F1149," ",$G1149),AllocFactorMatrix,(J$4+1),FALSE)*$E1156</f>
        <v>0.46265260922512297</v>
      </c>
      <c r="K1149" s="5">
        <f>VLOOKUP(CONCATENATE($F1149," ",$G1149),AllocFactorMatrix,(K$4+1),FALSE)*$E1156</f>
        <v>1.6946699926072817</v>
      </c>
      <c r="L1149" s="5">
        <f>VLOOKUP(CONCATENATE($F1149," ",$G1149),AllocFactorMatrix,(L$4+1),FALSE)*$E1156</f>
        <v>5.3342194614767559E-2</v>
      </c>
      <c r="M1149" s="5">
        <f>VLOOKUP(CONCATENATE($F1149," ",$G1149),AllocFactorMatrix,(M$4+1),FALSE)*$E1156</f>
        <v>5.0022603248905126E-3</v>
      </c>
      <c r="N1149" s="5">
        <f t="shared" ref="N1149:N1180" si="624">SUBTOTAL(9,K1149:M1149)</f>
        <v>1.7530144475469398</v>
      </c>
      <c r="O1149" s="5">
        <f>VLOOKUP(CONCATENATE($F1149," ",$G1149),AllocFactorMatrix,(O$4+1),FALSE)*$E1156</f>
        <v>1.2882128185386057</v>
      </c>
      <c r="P1149" s="5">
        <f>VLOOKUP(CONCATENATE($F1149," ",$G1149),AllocFactorMatrix,(P$4+1),FALSE)*$E1156</f>
        <v>0.24003157881921564</v>
      </c>
      <c r="Q1149" s="5">
        <f>VLOOKUP(CONCATENATE($F1149," ",$G1149),AllocFactorMatrix,(Q$4+1),FALSE)*$E1156</f>
        <v>0.10846580108029069</v>
      </c>
      <c r="R1149" s="5">
        <f>VLOOKUP(CONCATENATE($F1149," ",$G1149),AllocFactorMatrix,(R$4+1),FALSE)*$E1156</f>
        <v>4.8775858305347402E-3</v>
      </c>
      <c r="S1149" s="5">
        <f t="shared" ref="S1149:S1180" si="625">SUBTOTAL(9,O1149:R1149)</f>
        <v>1.6415877842686468</v>
      </c>
      <c r="T1149" s="5">
        <f>VLOOKUP(CONCATENATE($F1149," ",$G1149),AllocFactorMatrix,(T$4+1),FALSE)*$E1156</f>
        <v>4.5000573300987702E-2</v>
      </c>
      <c r="U1149" s="5">
        <f>VLOOKUP(CONCATENATE($F1149," ",$G1149),AllocFactorMatrix,(U$4+1),FALSE)*$E1156</f>
        <v>0.73642671479005128</v>
      </c>
      <c r="V1149" s="5">
        <f>VLOOKUP(CONCATENATE($F1149," ",$G1149),AllocFactorMatrix,(V$4+1),FALSE)*$E1156</f>
        <v>3.8920358801103259</v>
      </c>
      <c r="W1149" s="5">
        <f>VLOOKUP(CONCATENATE($F1149," ",$G1149),AllocFactorMatrix,(W$4+1),FALSE)*$E1156</f>
        <v>0.70283717231803089</v>
      </c>
      <c r="X1149" s="5">
        <f>SUBTOTAL(9,T1149:W1149)</f>
        <v>5.3763003405193954</v>
      </c>
      <c r="Y1149" s="5">
        <f>VLOOKUP(CONCATENATE($F1149," ",$G1149),AllocFactorMatrix,(Y$4+1),FALSE)*$E1156</f>
        <v>0.39560811243643584</v>
      </c>
      <c r="Z1149" s="5">
        <f>VLOOKUP(CONCATENATE($F1149," ",$G1149),AllocFactorMatrix,(Z$4+1),FALSE)*$E1156</f>
        <v>6.6262846638358002E-3</v>
      </c>
      <c r="AA1149" s="5">
        <f t="shared" ref="AA1149:AA1204" si="626">SUBTOTAL(9,Y1149:Z1149)</f>
        <v>0.40223439710027165</v>
      </c>
      <c r="AB1149" s="5">
        <f>VLOOKUP(CONCATENATE($F1149," ",$G1149),AllocFactorMatrix,(AB$4+1),FALSE)*$E1156</f>
        <v>5.1336026585148175E-3</v>
      </c>
      <c r="AC1149" s="5">
        <f>VLOOKUP(CONCATENATE($F1149," ",$G1149),AllocFactorMatrix,(AC$4+1),FALSE)*$E1156</f>
        <v>0</v>
      </c>
      <c r="AD1149" s="5">
        <f>VLOOKUP(CONCATENATE($F1149," ",$G1149),AllocFactorMatrix,(AD$4+1),FALSE)*$E1156</f>
        <v>0</v>
      </c>
    </row>
    <row r="1150" spans="4:30" hidden="1" outlineLevel="1">
      <c r="D1150" s="7"/>
      <c r="E1150" s="51"/>
      <c r="F1150" s="52" t="str">
        <f>F1156</f>
        <v>PROD_DEMAND</v>
      </c>
      <c r="G1150" s="55" t="str">
        <f>$G$9</f>
        <v>BULKTRAN</v>
      </c>
      <c r="H1150" s="4">
        <f t="shared" si="623"/>
        <v>0</v>
      </c>
      <c r="I1150" s="5">
        <f>VLOOKUP(CONCATENATE($F1150," ",$G1150),AllocFactorMatrix,(I$4+1),FALSE)*$E1156</f>
        <v>0</v>
      </c>
      <c r="J1150" s="5">
        <f>VLOOKUP(CONCATENATE($F1150," ",$G1150),AllocFactorMatrix,(J$4+1),FALSE)*$E1156</f>
        <v>0</v>
      </c>
      <c r="K1150" s="5">
        <f>VLOOKUP(CONCATENATE($F1150," ",$G1150),AllocFactorMatrix,(K$4+1),FALSE)*$E1156</f>
        <v>0</v>
      </c>
      <c r="L1150" s="5">
        <f>VLOOKUP(CONCATENATE($F1150," ",$G1150),AllocFactorMatrix,(L$4+1),FALSE)*$E1156</f>
        <v>0</v>
      </c>
      <c r="M1150" s="5">
        <f>VLOOKUP(CONCATENATE($F1150," ",$G1150),AllocFactorMatrix,(M$4+1),FALSE)*$E1156</f>
        <v>0</v>
      </c>
      <c r="N1150" s="5">
        <f t="shared" si="624"/>
        <v>0</v>
      </c>
      <c r="O1150" s="5">
        <f>VLOOKUP(CONCATENATE($F1150," ",$G1150),AllocFactorMatrix,(O$4+1),FALSE)*$E1156</f>
        <v>0</v>
      </c>
      <c r="P1150" s="5">
        <f>VLOOKUP(CONCATENATE($F1150," ",$G1150),AllocFactorMatrix,(P$4+1),FALSE)*$E1156</f>
        <v>0</v>
      </c>
      <c r="Q1150" s="5">
        <f>VLOOKUP(CONCATENATE($F1150," ",$G1150),AllocFactorMatrix,(Q$4+1),FALSE)*$E1156</f>
        <v>0</v>
      </c>
      <c r="R1150" s="5">
        <f>VLOOKUP(CONCATENATE($F1150," ",$G1150),AllocFactorMatrix,(R$4+1),FALSE)*$E1156</f>
        <v>0</v>
      </c>
      <c r="S1150" s="5">
        <f t="shared" si="625"/>
        <v>0</v>
      </c>
      <c r="T1150" s="5">
        <f>VLOOKUP(CONCATENATE($F1150," ",$G1150),AllocFactorMatrix,(T$4+1),FALSE)*$E1156</f>
        <v>0</v>
      </c>
      <c r="U1150" s="5">
        <f>VLOOKUP(CONCATENATE($F1150," ",$G1150),AllocFactorMatrix,(U$4+1),FALSE)*$E1156</f>
        <v>0</v>
      </c>
      <c r="V1150" s="5">
        <f>VLOOKUP(CONCATENATE($F1150," ",$G1150),AllocFactorMatrix,(V$4+1),FALSE)*$E1156</f>
        <v>0</v>
      </c>
      <c r="W1150" s="5">
        <f>VLOOKUP(CONCATENATE($F1150," ",$G1150),AllocFactorMatrix,(W$4+1),FALSE)*$E1156</f>
        <v>0</v>
      </c>
      <c r="X1150" s="5">
        <f t="shared" ref="X1150:X1156" si="627">SUBTOTAL(9,T1150:W1150)</f>
        <v>0</v>
      </c>
      <c r="Y1150" s="5">
        <f>VLOOKUP(CONCATENATE($F1150," ",$G1150),AllocFactorMatrix,(Y$4+1),FALSE)*$E1156</f>
        <v>0</v>
      </c>
      <c r="Z1150" s="5">
        <f>VLOOKUP(CONCATENATE($F1150," ",$G1150),AllocFactorMatrix,(Z$4+1),FALSE)*$E1156</f>
        <v>0</v>
      </c>
      <c r="AA1150" s="5">
        <f t="shared" si="626"/>
        <v>0</v>
      </c>
      <c r="AB1150" s="5">
        <f>VLOOKUP(CONCATENATE($F1150," ",$G1150),AllocFactorMatrix,(AB$4+1),FALSE)*$E1156</f>
        <v>0</v>
      </c>
      <c r="AC1150" s="5">
        <f>VLOOKUP(CONCATENATE($F1150," ",$G1150),AllocFactorMatrix,(AC$4+1),FALSE)*$E1156</f>
        <v>0</v>
      </c>
      <c r="AD1150" s="5">
        <f>VLOOKUP(CONCATENATE($F1150," ",$G1150),AllocFactorMatrix,(AD$4+1),FALSE)*$E1156</f>
        <v>0</v>
      </c>
    </row>
    <row r="1151" spans="4:30" hidden="1" outlineLevel="1">
      <c r="D1151" s="7"/>
      <c r="E1151" s="51"/>
      <c r="F1151" s="52" t="str">
        <f>F1156</f>
        <v>PROD_DEMAND</v>
      </c>
      <c r="G1151" s="55" t="str">
        <f>$G$10</f>
        <v>SUBTRAN</v>
      </c>
      <c r="H1151" s="4">
        <f t="shared" si="623"/>
        <v>0</v>
      </c>
      <c r="I1151" s="5">
        <f>VLOOKUP(CONCATENATE($F1151," ",$G1151),AllocFactorMatrix,(I$4+1),FALSE)*$E1156</f>
        <v>0</v>
      </c>
      <c r="J1151" s="5">
        <f>VLOOKUP(CONCATENATE($F1151," ",$G1151),AllocFactorMatrix,(J$4+1),FALSE)*$E1156</f>
        <v>0</v>
      </c>
      <c r="K1151" s="5">
        <f>VLOOKUP(CONCATENATE($F1151," ",$G1151),AllocFactorMatrix,(K$4+1),FALSE)*$E1156</f>
        <v>0</v>
      </c>
      <c r="L1151" s="5">
        <f>VLOOKUP(CONCATENATE($F1151," ",$G1151),AllocFactorMatrix,(L$4+1),FALSE)*$E1156</f>
        <v>0</v>
      </c>
      <c r="M1151" s="5">
        <f>VLOOKUP(CONCATENATE($F1151," ",$G1151),AllocFactorMatrix,(M$4+1),FALSE)*$E1156</f>
        <v>0</v>
      </c>
      <c r="N1151" s="5">
        <f t="shared" si="624"/>
        <v>0</v>
      </c>
      <c r="O1151" s="5">
        <f>VLOOKUP(CONCATENATE($F1151," ",$G1151),AllocFactorMatrix,(O$4+1),FALSE)*$E1156</f>
        <v>0</v>
      </c>
      <c r="P1151" s="5">
        <f>VLOOKUP(CONCATENATE($F1151," ",$G1151),AllocFactorMatrix,(P$4+1),FALSE)*$E1156</f>
        <v>0</v>
      </c>
      <c r="Q1151" s="5">
        <f>VLOOKUP(CONCATENATE($F1151," ",$G1151),AllocFactorMatrix,(Q$4+1),FALSE)*$E1156</f>
        <v>0</v>
      </c>
      <c r="R1151" s="5">
        <f>VLOOKUP(CONCATENATE($F1151," ",$G1151),AllocFactorMatrix,(R$4+1),FALSE)*$E1156</f>
        <v>0</v>
      </c>
      <c r="S1151" s="5">
        <f t="shared" si="625"/>
        <v>0</v>
      </c>
      <c r="T1151" s="5">
        <f>VLOOKUP(CONCATENATE($F1151," ",$G1151),AllocFactorMatrix,(T$4+1),FALSE)*$E1156</f>
        <v>0</v>
      </c>
      <c r="U1151" s="5">
        <f>VLOOKUP(CONCATENATE($F1151," ",$G1151),AllocFactorMatrix,(U$4+1),FALSE)*$E1156</f>
        <v>0</v>
      </c>
      <c r="V1151" s="5">
        <f>VLOOKUP(CONCATENATE($F1151," ",$G1151),AllocFactorMatrix,(V$4+1),FALSE)*$E1156</f>
        <v>0</v>
      </c>
      <c r="W1151" s="5">
        <f>VLOOKUP(CONCATENATE($F1151," ",$G1151),AllocFactorMatrix,(W$4+1),FALSE)*$E1156</f>
        <v>0</v>
      </c>
      <c r="X1151" s="5">
        <f t="shared" si="627"/>
        <v>0</v>
      </c>
      <c r="Y1151" s="5">
        <f>VLOOKUP(CONCATENATE($F1151," ",$G1151),AllocFactorMatrix,(Y$4+1),FALSE)*$E1156</f>
        <v>0</v>
      </c>
      <c r="Z1151" s="5">
        <f>VLOOKUP(CONCATENATE($F1151," ",$G1151),AllocFactorMatrix,(Z$4+1),FALSE)*$E1156</f>
        <v>0</v>
      </c>
      <c r="AA1151" s="5">
        <f t="shared" si="626"/>
        <v>0</v>
      </c>
      <c r="AB1151" s="5">
        <f>VLOOKUP(CONCATENATE($F1151," ",$G1151),AllocFactorMatrix,(AB$4+1),FALSE)*$E1156</f>
        <v>0</v>
      </c>
      <c r="AC1151" s="5">
        <f>VLOOKUP(CONCATENATE($F1151," ",$G1151),AllocFactorMatrix,(AC$4+1),FALSE)*$E1156</f>
        <v>0</v>
      </c>
      <c r="AD1151" s="5">
        <f>VLOOKUP(CONCATENATE($F1151," ",$G1151),AllocFactorMatrix,(AD$4+1),FALSE)*$E1156</f>
        <v>0</v>
      </c>
    </row>
    <row r="1152" spans="4:30" hidden="1" outlineLevel="1">
      <c r="D1152" s="7"/>
      <c r="E1152" s="51"/>
      <c r="F1152" s="52" t="str">
        <f>F1156</f>
        <v>PROD_DEMAND</v>
      </c>
      <c r="G1152" s="55" t="str">
        <f>$G$11</f>
        <v>DISTPRI</v>
      </c>
      <c r="H1152" s="4">
        <f t="shared" si="623"/>
        <v>0</v>
      </c>
      <c r="I1152" s="5">
        <f>VLOOKUP(CONCATENATE($F1152," ",$G1152),AllocFactorMatrix,(I$4+1),FALSE)*$E1156</f>
        <v>0</v>
      </c>
      <c r="J1152" s="5">
        <f>VLOOKUP(CONCATENATE($F1152," ",$G1152),AllocFactorMatrix,(J$4+1),FALSE)*$E1156</f>
        <v>0</v>
      </c>
      <c r="K1152" s="5">
        <f>VLOOKUP(CONCATENATE($F1152," ",$G1152),AllocFactorMatrix,(K$4+1),FALSE)*$E1156</f>
        <v>0</v>
      </c>
      <c r="L1152" s="5">
        <f>VLOOKUP(CONCATENATE($F1152," ",$G1152),AllocFactorMatrix,(L$4+1),FALSE)*$E1156</f>
        <v>0</v>
      </c>
      <c r="M1152" s="5">
        <f>VLOOKUP(CONCATENATE($F1152," ",$G1152),AllocFactorMatrix,(M$4+1),FALSE)*$E1156</f>
        <v>0</v>
      </c>
      <c r="N1152" s="5">
        <f t="shared" si="624"/>
        <v>0</v>
      </c>
      <c r="O1152" s="5">
        <f>VLOOKUP(CONCATENATE($F1152," ",$G1152),AllocFactorMatrix,(O$4+1),FALSE)*$E1156</f>
        <v>0</v>
      </c>
      <c r="P1152" s="5">
        <f>VLOOKUP(CONCATENATE($F1152," ",$G1152),AllocFactorMatrix,(P$4+1),FALSE)*$E1156</f>
        <v>0</v>
      </c>
      <c r="Q1152" s="5">
        <f>VLOOKUP(CONCATENATE($F1152," ",$G1152),AllocFactorMatrix,(Q$4+1),FALSE)*$E1156</f>
        <v>0</v>
      </c>
      <c r="R1152" s="5">
        <f>VLOOKUP(CONCATENATE($F1152," ",$G1152),AllocFactorMatrix,(R$4+1),FALSE)*$E1156</f>
        <v>0</v>
      </c>
      <c r="S1152" s="5">
        <f t="shared" si="625"/>
        <v>0</v>
      </c>
      <c r="T1152" s="5">
        <f>VLOOKUP(CONCATENATE($F1152," ",$G1152),AllocFactorMatrix,(T$4+1),FALSE)*$E1156</f>
        <v>0</v>
      </c>
      <c r="U1152" s="5">
        <f>VLOOKUP(CONCATENATE($F1152," ",$G1152),AllocFactorMatrix,(U$4+1),FALSE)*$E1156</f>
        <v>0</v>
      </c>
      <c r="V1152" s="5">
        <f>VLOOKUP(CONCATENATE($F1152," ",$G1152),AllocFactorMatrix,(V$4+1),FALSE)*$E1156</f>
        <v>0</v>
      </c>
      <c r="W1152" s="5">
        <f>VLOOKUP(CONCATENATE($F1152," ",$G1152),AllocFactorMatrix,(W$4+1),FALSE)*$E1156</f>
        <v>0</v>
      </c>
      <c r="X1152" s="5">
        <f t="shared" si="627"/>
        <v>0</v>
      </c>
      <c r="Y1152" s="5">
        <f>VLOOKUP(CONCATENATE($F1152," ",$G1152),AllocFactorMatrix,(Y$4+1),FALSE)*$E1156</f>
        <v>0</v>
      </c>
      <c r="Z1152" s="5">
        <f>VLOOKUP(CONCATENATE($F1152," ",$G1152),AllocFactorMatrix,(Z$4+1),FALSE)*$E1156</f>
        <v>0</v>
      </c>
      <c r="AA1152" s="5">
        <f t="shared" si="626"/>
        <v>0</v>
      </c>
      <c r="AB1152" s="5">
        <f>VLOOKUP(CONCATENATE($F1152," ",$G1152),AllocFactorMatrix,(AB$4+1),FALSE)*$E1156</f>
        <v>0</v>
      </c>
      <c r="AC1152" s="5">
        <f>VLOOKUP(CONCATENATE($F1152," ",$G1152),AllocFactorMatrix,(AC$4+1),FALSE)*$E1156</f>
        <v>0</v>
      </c>
      <c r="AD1152" s="5">
        <f>VLOOKUP(CONCATENATE($F1152," ",$G1152),AllocFactorMatrix,(AD$4+1),FALSE)*$E1156</f>
        <v>0</v>
      </c>
    </row>
    <row r="1153" spans="1:30" hidden="1" outlineLevel="1">
      <c r="D1153" s="7"/>
      <c r="E1153" s="51"/>
      <c r="F1153" s="52" t="str">
        <f>F1156</f>
        <v>PROD_DEMAND</v>
      </c>
      <c r="G1153" s="55" t="str">
        <f>$G$12</f>
        <v>DISTSEC</v>
      </c>
      <c r="H1153" s="4">
        <f t="shared" si="623"/>
        <v>0</v>
      </c>
      <c r="I1153" s="5">
        <f>VLOOKUP(CONCATENATE($F1153," ",$G1153),AllocFactorMatrix,(I$4+1),FALSE)*$E1156</f>
        <v>0</v>
      </c>
      <c r="J1153" s="5">
        <f>VLOOKUP(CONCATENATE($F1153," ",$G1153),AllocFactorMatrix,(J$4+1),FALSE)*$E1156</f>
        <v>0</v>
      </c>
      <c r="K1153" s="5">
        <f>VLOOKUP(CONCATENATE($F1153," ",$G1153),AllocFactorMatrix,(K$4+1),FALSE)*$E1156</f>
        <v>0</v>
      </c>
      <c r="L1153" s="5">
        <f>VLOOKUP(CONCATENATE($F1153," ",$G1153),AllocFactorMatrix,(L$4+1),FALSE)*$E1156</f>
        <v>0</v>
      </c>
      <c r="M1153" s="5">
        <f>VLOOKUP(CONCATENATE($F1153," ",$G1153),AllocFactorMatrix,(M$4+1),FALSE)*$E1156</f>
        <v>0</v>
      </c>
      <c r="N1153" s="5">
        <f t="shared" si="624"/>
        <v>0</v>
      </c>
      <c r="O1153" s="5">
        <f>VLOOKUP(CONCATENATE($F1153," ",$G1153),AllocFactorMatrix,(O$4+1),FALSE)*$E1156</f>
        <v>0</v>
      </c>
      <c r="P1153" s="5">
        <f>VLOOKUP(CONCATENATE($F1153," ",$G1153),AllocFactorMatrix,(P$4+1),FALSE)*$E1156</f>
        <v>0</v>
      </c>
      <c r="Q1153" s="5">
        <f>VLOOKUP(CONCATENATE($F1153," ",$G1153),AllocFactorMatrix,(Q$4+1),FALSE)*$E1156</f>
        <v>0</v>
      </c>
      <c r="R1153" s="5">
        <f>VLOOKUP(CONCATENATE($F1153," ",$G1153),AllocFactorMatrix,(R$4+1),FALSE)*$E1156</f>
        <v>0</v>
      </c>
      <c r="S1153" s="5">
        <f t="shared" si="625"/>
        <v>0</v>
      </c>
      <c r="T1153" s="5">
        <f>VLOOKUP(CONCATENATE($F1153," ",$G1153),AllocFactorMatrix,(T$4+1),FALSE)*$E1156</f>
        <v>0</v>
      </c>
      <c r="U1153" s="5">
        <f>VLOOKUP(CONCATENATE($F1153," ",$G1153),AllocFactorMatrix,(U$4+1),FALSE)*$E1156</f>
        <v>0</v>
      </c>
      <c r="V1153" s="5">
        <f>VLOOKUP(CONCATENATE($F1153," ",$G1153),AllocFactorMatrix,(V$4+1),FALSE)*$E1156</f>
        <v>0</v>
      </c>
      <c r="W1153" s="5">
        <f>VLOOKUP(CONCATENATE($F1153," ",$G1153),AllocFactorMatrix,(W$4+1),FALSE)*$E1156</f>
        <v>0</v>
      </c>
      <c r="X1153" s="5">
        <f t="shared" si="627"/>
        <v>0</v>
      </c>
      <c r="Y1153" s="5">
        <f>VLOOKUP(CONCATENATE($F1153," ",$G1153),AllocFactorMatrix,(Y$4+1),FALSE)*$E1156</f>
        <v>0</v>
      </c>
      <c r="Z1153" s="5">
        <f>VLOOKUP(CONCATENATE($F1153," ",$G1153),AllocFactorMatrix,(Z$4+1),FALSE)*$E1156</f>
        <v>0</v>
      </c>
      <c r="AA1153" s="5">
        <f t="shared" si="626"/>
        <v>0</v>
      </c>
      <c r="AB1153" s="5">
        <f>VLOOKUP(CONCATENATE($F1153," ",$G1153),AllocFactorMatrix,(AB$4+1),FALSE)*$E1156</f>
        <v>0</v>
      </c>
      <c r="AC1153" s="5">
        <f>VLOOKUP(CONCATENATE($F1153," ",$G1153),AllocFactorMatrix,(AC$4+1),FALSE)*$E1156</f>
        <v>0</v>
      </c>
      <c r="AD1153" s="5">
        <f>VLOOKUP(CONCATENATE($F1153," ",$G1153),AllocFactorMatrix,(AD$4+1),FALSE)*$E1156</f>
        <v>0</v>
      </c>
    </row>
    <row r="1154" spans="1:30" hidden="1" outlineLevel="1">
      <c r="D1154" s="7"/>
      <c r="E1154" s="51"/>
      <c r="F1154" s="52" t="str">
        <f>F1156</f>
        <v>PROD_DEMAND</v>
      </c>
      <c r="G1154" s="55" t="str">
        <f>$G$13</f>
        <v>ENERGY</v>
      </c>
      <c r="H1154" s="4">
        <f t="shared" si="623"/>
        <v>0</v>
      </c>
      <c r="I1154" s="5">
        <f>VLOOKUP(CONCATENATE($F1154," ",$G1154),AllocFactorMatrix,(I$4+1),FALSE)*$E1156</f>
        <v>0</v>
      </c>
      <c r="J1154" s="5">
        <f>VLOOKUP(CONCATENATE($F1154," ",$G1154),AllocFactorMatrix,(J$4+1),FALSE)*$E1156</f>
        <v>0</v>
      </c>
      <c r="K1154" s="5">
        <f>VLOOKUP(CONCATENATE($F1154," ",$G1154),AllocFactorMatrix,(K$4+1),FALSE)*$E1156</f>
        <v>0</v>
      </c>
      <c r="L1154" s="5">
        <f>VLOOKUP(CONCATENATE($F1154," ",$G1154),AllocFactorMatrix,(L$4+1),FALSE)*$E1156</f>
        <v>0</v>
      </c>
      <c r="M1154" s="5">
        <f>VLOOKUP(CONCATENATE($F1154," ",$G1154),AllocFactorMatrix,(M$4+1),FALSE)*$E1156</f>
        <v>0</v>
      </c>
      <c r="N1154" s="5">
        <f t="shared" si="624"/>
        <v>0</v>
      </c>
      <c r="O1154" s="5">
        <f>VLOOKUP(CONCATENATE($F1154," ",$G1154),AllocFactorMatrix,(O$4+1),FALSE)*$E1156</f>
        <v>0</v>
      </c>
      <c r="P1154" s="5">
        <f>VLOOKUP(CONCATENATE($F1154," ",$G1154),AllocFactorMatrix,(P$4+1),FALSE)*$E1156</f>
        <v>0</v>
      </c>
      <c r="Q1154" s="5">
        <f>VLOOKUP(CONCATENATE($F1154," ",$G1154),AllocFactorMatrix,(Q$4+1),FALSE)*$E1156</f>
        <v>0</v>
      </c>
      <c r="R1154" s="5">
        <f>VLOOKUP(CONCATENATE($F1154," ",$G1154),AllocFactorMatrix,(R$4+1),FALSE)*$E1156</f>
        <v>0</v>
      </c>
      <c r="S1154" s="5">
        <f t="shared" si="625"/>
        <v>0</v>
      </c>
      <c r="T1154" s="5">
        <f>VLOOKUP(CONCATENATE($F1154," ",$G1154),AllocFactorMatrix,(T$4+1),FALSE)*$E1156</f>
        <v>0</v>
      </c>
      <c r="U1154" s="5">
        <f>VLOOKUP(CONCATENATE($F1154," ",$G1154),AllocFactorMatrix,(U$4+1),FALSE)*$E1156</f>
        <v>0</v>
      </c>
      <c r="V1154" s="5">
        <f>VLOOKUP(CONCATENATE($F1154," ",$G1154),AllocFactorMatrix,(V$4+1),FALSE)*$E1156</f>
        <v>0</v>
      </c>
      <c r="W1154" s="5">
        <f>VLOOKUP(CONCATENATE($F1154," ",$G1154),AllocFactorMatrix,(W$4+1),FALSE)*$E1156</f>
        <v>0</v>
      </c>
      <c r="X1154" s="5">
        <f t="shared" si="627"/>
        <v>0</v>
      </c>
      <c r="Y1154" s="5">
        <f>VLOOKUP(CONCATENATE($F1154," ",$G1154),AllocFactorMatrix,(Y$4+1),FALSE)*$E1156</f>
        <v>0</v>
      </c>
      <c r="Z1154" s="5">
        <f>VLOOKUP(CONCATENATE($F1154," ",$G1154),AllocFactorMatrix,(Z$4+1),FALSE)*$E1156</f>
        <v>0</v>
      </c>
      <c r="AA1154" s="5">
        <f t="shared" si="626"/>
        <v>0</v>
      </c>
      <c r="AB1154" s="5">
        <f>VLOOKUP(CONCATENATE($F1154," ",$G1154),AllocFactorMatrix,(AB$4+1),FALSE)*$E1156</f>
        <v>0</v>
      </c>
      <c r="AC1154" s="5">
        <f>VLOOKUP(CONCATENATE($F1154," ",$G1154),AllocFactorMatrix,(AC$4+1),FALSE)*$E1156</f>
        <v>0</v>
      </c>
      <c r="AD1154" s="5">
        <f>VLOOKUP(CONCATENATE($F1154," ",$G1154),AllocFactorMatrix,(AD$4+1),FALSE)*$E1156</f>
        <v>0</v>
      </c>
    </row>
    <row r="1155" spans="1:30" hidden="1" outlineLevel="1">
      <c r="D1155" s="7"/>
      <c r="E1155" s="51"/>
      <c r="F1155" s="52" t="str">
        <f>F1156</f>
        <v>PROD_DEMAND</v>
      </c>
      <c r="G1155" s="55" t="str">
        <f>$G$14</f>
        <v>CUSTOMER</v>
      </c>
      <c r="H1155" s="4">
        <f t="shared" si="623"/>
        <v>0</v>
      </c>
      <c r="I1155" s="5">
        <f>VLOOKUP(CONCATENATE($F1155," ",$G1155),AllocFactorMatrix,(I$4+1),FALSE)*$E1156</f>
        <v>0</v>
      </c>
      <c r="J1155" s="5">
        <f>VLOOKUP(CONCATENATE($F1155," ",$G1155),AllocFactorMatrix,(J$4+1),FALSE)*$E1156</f>
        <v>0</v>
      </c>
      <c r="K1155" s="5">
        <f>VLOOKUP(CONCATENATE($F1155," ",$G1155),AllocFactorMatrix,(K$4+1),FALSE)*$E1156</f>
        <v>0</v>
      </c>
      <c r="L1155" s="5">
        <f>VLOOKUP(CONCATENATE($F1155," ",$G1155),AllocFactorMatrix,(L$4+1),FALSE)*$E1156</f>
        <v>0</v>
      </c>
      <c r="M1155" s="5">
        <f>VLOOKUP(CONCATENATE($F1155," ",$G1155),AllocFactorMatrix,(M$4+1),FALSE)*$E1156</f>
        <v>0</v>
      </c>
      <c r="N1155" s="5">
        <f t="shared" si="624"/>
        <v>0</v>
      </c>
      <c r="O1155" s="5">
        <f>VLOOKUP(CONCATENATE($F1155," ",$G1155),AllocFactorMatrix,(O$4+1),FALSE)*$E1156</f>
        <v>0</v>
      </c>
      <c r="P1155" s="5">
        <f>VLOOKUP(CONCATENATE($F1155," ",$G1155),AllocFactorMatrix,(P$4+1),FALSE)*$E1156</f>
        <v>0</v>
      </c>
      <c r="Q1155" s="5">
        <f>VLOOKUP(CONCATENATE($F1155," ",$G1155),AllocFactorMatrix,(Q$4+1),FALSE)*$E1156</f>
        <v>0</v>
      </c>
      <c r="R1155" s="5">
        <f>VLOOKUP(CONCATENATE($F1155," ",$G1155),AllocFactorMatrix,(R$4+1),FALSE)*$E1156</f>
        <v>0</v>
      </c>
      <c r="S1155" s="5">
        <f t="shared" si="625"/>
        <v>0</v>
      </c>
      <c r="T1155" s="5">
        <f>VLOOKUP(CONCATENATE($F1155," ",$G1155),AllocFactorMatrix,(T$4+1),FALSE)*$E1156</f>
        <v>0</v>
      </c>
      <c r="U1155" s="5">
        <f>VLOOKUP(CONCATENATE($F1155," ",$G1155),AllocFactorMatrix,(U$4+1),FALSE)*$E1156</f>
        <v>0</v>
      </c>
      <c r="V1155" s="5">
        <f>VLOOKUP(CONCATENATE($F1155," ",$G1155),AllocFactorMatrix,(V$4+1),FALSE)*$E1156</f>
        <v>0</v>
      </c>
      <c r="W1155" s="5">
        <f>VLOOKUP(CONCATENATE($F1155," ",$G1155),AllocFactorMatrix,(W$4+1),FALSE)*$E1156</f>
        <v>0</v>
      </c>
      <c r="X1155" s="5">
        <f t="shared" si="627"/>
        <v>0</v>
      </c>
      <c r="Y1155" s="5">
        <f>VLOOKUP(CONCATENATE($F1155," ",$G1155),AllocFactorMatrix,(Y$4+1),FALSE)*$E1156</f>
        <v>0</v>
      </c>
      <c r="Z1155" s="5">
        <f>VLOOKUP(CONCATENATE($F1155," ",$G1155),AllocFactorMatrix,(Z$4+1),FALSE)*$E1156</f>
        <v>0</v>
      </c>
      <c r="AA1155" s="5">
        <f t="shared" si="626"/>
        <v>0</v>
      </c>
      <c r="AB1155" s="5">
        <f>VLOOKUP(CONCATENATE($F1155," ",$G1155),AllocFactorMatrix,(AB$4+1),FALSE)*$E1156</f>
        <v>0</v>
      </c>
      <c r="AC1155" s="5">
        <f>VLOOKUP(CONCATENATE($F1155," ",$G1155),AllocFactorMatrix,(AC$4+1),FALSE)*$E1156</f>
        <v>0</v>
      </c>
      <c r="AD1155" s="5">
        <f>VLOOKUP(CONCATENATE($F1155," ",$G1155),AllocFactorMatrix,(AD$4+1),FALSE)*$E1156</f>
        <v>0</v>
      </c>
    </row>
    <row r="1156" spans="1:30" collapsed="1">
      <c r="D1156" s="7" t="s">
        <v>484</v>
      </c>
      <c r="E1156" s="61">
        <v>19</v>
      </c>
      <c r="F1156" s="61" t="s">
        <v>30</v>
      </c>
      <c r="G1156" s="55" t="str">
        <f>$G$15</f>
        <v>TOTAL</v>
      </c>
      <c r="H1156" s="4">
        <f t="shared" si="623"/>
        <v>18.999999999999989</v>
      </c>
      <c r="I1156" s="5">
        <f>VLOOKUP(CONCATENATE($F1156," ",$G1156),AllocFactorMatrix,(I$4+1),FALSE)*$E1156</f>
        <v>9.3590768186811033</v>
      </c>
      <c r="J1156" s="5">
        <f>VLOOKUP(CONCATENATE($F1156," ",$G1156),AllocFactorMatrix,(J$4+1),FALSE)*$E1156</f>
        <v>0.46265260922512297</v>
      </c>
      <c r="K1156" s="5">
        <f>VLOOKUP(CONCATENATE($F1156," ",$G1156),AllocFactorMatrix,(K$4+1),FALSE)*$E1156</f>
        <v>1.6946699926072817</v>
      </c>
      <c r="L1156" s="5">
        <f>VLOOKUP(CONCATENATE($F1156," ",$G1156),AllocFactorMatrix,(L$4+1),FALSE)*$E1156</f>
        <v>5.3342194614767559E-2</v>
      </c>
      <c r="M1156" s="5">
        <f>VLOOKUP(CONCATENATE($F1156," ",$G1156),AllocFactorMatrix,(M$4+1),FALSE)*$E1156</f>
        <v>5.0022603248905126E-3</v>
      </c>
      <c r="N1156" s="5">
        <f t="shared" si="624"/>
        <v>1.7530144475469398</v>
      </c>
      <c r="O1156" s="5">
        <f>VLOOKUP(CONCATENATE($F1156," ",$G1156),AllocFactorMatrix,(O$4+1),FALSE)*$E1156</f>
        <v>1.2882128185386057</v>
      </c>
      <c r="P1156" s="5">
        <f>VLOOKUP(CONCATENATE($F1156," ",$G1156),AllocFactorMatrix,(P$4+1),FALSE)*$E1156</f>
        <v>0.24003157881921564</v>
      </c>
      <c r="Q1156" s="5">
        <f>VLOOKUP(CONCATENATE($F1156," ",$G1156),AllocFactorMatrix,(Q$4+1),FALSE)*$E1156</f>
        <v>0.10846580108029069</v>
      </c>
      <c r="R1156" s="5">
        <f>VLOOKUP(CONCATENATE($F1156," ",$G1156),AllocFactorMatrix,(R$4+1),FALSE)*$E1156</f>
        <v>4.8775858305347402E-3</v>
      </c>
      <c r="S1156" s="5">
        <f t="shared" si="625"/>
        <v>1.6415877842686468</v>
      </c>
      <c r="T1156" s="5">
        <f>VLOOKUP(CONCATENATE($F1156," ",$G1156),AllocFactorMatrix,(T$4+1),FALSE)*$E1156</f>
        <v>4.5000573300987702E-2</v>
      </c>
      <c r="U1156" s="5">
        <f>VLOOKUP(CONCATENATE($F1156," ",$G1156),AllocFactorMatrix,(U$4+1),FALSE)*$E1156</f>
        <v>0.73642671479005128</v>
      </c>
      <c r="V1156" s="5">
        <f>VLOOKUP(CONCATENATE($F1156," ",$G1156),AllocFactorMatrix,(V$4+1),FALSE)*$E1156</f>
        <v>3.8920358801103259</v>
      </c>
      <c r="W1156" s="5">
        <f>VLOOKUP(CONCATENATE($F1156," ",$G1156),AllocFactorMatrix,(W$4+1),FALSE)*$E1156</f>
        <v>0.70283717231803089</v>
      </c>
      <c r="X1156" s="5">
        <f t="shared" si="627"/>
        <v>5.3763003405193954</v>
      </c>
      <c r="Y1156" s="5">
        <f>VLOOKUP(CONCATENATE($F1156," ",$G1156),AllocFactorMatrix,(Y$4+1),FALSE)*$E1156</f>
        <v>0.39560811243643584</v>
      </c>
      <c r="Z1156" s="5">
        <f>VLOOKUP(CONCATENATE($F1156," ",$G1156),AllocFactorMatrix,(Z$4+1),FALSE)*$E1156</f>
        <v>6.6262846638358002E-3</v>
      </c>
      <c r="AA1156" s="5">
        <f t="shared" si="626"/>
        <v>0.40223439710027165</v>
      </c>
      <c r="AB1156" s="5">
        <f>VLOOKUP(CONCATENATE($F1156," ",$G1156),AllocFactorMatrix,(AB$4+1),FALSE)*$E1156</f>
        <v>5.1336026585148175E-3</v>
      </c>
      <c r="AC1156" s="5">
        <f>VLOOKUP(CONCATENATE($F1156," ",$G1156),AllocFactorMatrix,(AC$4+1),FALSE)*$E1156</f>
        <v>0</v>
      </c>
      <c r="AD1156" s="5">
        <f>VLOOKUP(CONCATENATE($F1156," ",$G1156),AllocFactorMatrix,(AD$4+1),FALSE)*$E1156</f>
        <v>0</v>
      </c>
    </row>
    <row r="1157" spans="1:30" hidden="1" outlineLevel="1">
      <c r="D1157" s="7"/>
      <c r="E1157" s="51"/>
      <c r="F1157" s="52" t="str">
        <f>F1164</f>
        <v>PROD_ENERGY</v>
      </c>
      <c r="G1157" s="55" t="str">
        <f>$G$8</f>
        <v>PRODUCTION</v>
      </c>
      <c r="H1157" s="4">
        <f t="shared" si="623"/>
        <v>0</v>
      </c>
      <c r="I1157" s="5">
        <f>VLOOKUP(CONCATENATE($F1157," ",$G1157),AllocFactorMatrix,(I$4+1),FALSE)*$E1164</f>
        <v>0</v>
      </c>
      <c r="J1157" s="5">
        <f>VLOOKUP(CONCATENATE($F1157," ",$G1157),AllocFactorMatrix,(J$4+1),FALSE)*$E1164</f>
        <v>0</v>
      </c>
      <c r="K1157" s="5">
        <f>VLOOKUP(CONCATENATE($F1157," ",$G1157),AllocFactorMatrix,(K$4+1),FALSE)*$E1164</f>
        <v>0</v>
      </c>
      <c r="L1157" s="5">
        <f>VLOOKUP(CONCATENATE($F1157," ",$G1157),AllocFactorMatrix,(L$4+1),FALSE)*$E1164</f>
        <v>0</v>
      </c>
      <c r="M1157" s="5">
        <f>VLOOKUP(CONCATENATE($F1157," ",$G1157),AllocFactorMatrix,(M$4+1),FALSE)*$E1164</f>
        <v>0</v>
      </c>
      <c r="N1157" s="5">
        <f t="shared" si="624"/>
        <v>0</v>
      </c>
      <c r="O1157" s="5">
        <f>VLOOKUP(CONCATENATE($F1157," ",$G1157),AllocFactorMatrix,(O$4+1),FALSE)*$E1164</f>
        <v>0</v>
      </c>
      <c r="P1157" s="5">
        <f>VLOOKUP(CONCATENATE($F1157," ",$G1157),AllocFactorMatrix,(P$4+1),FALSE)*$E1164</f>
        <v>0</v>
      </c>
      <c r="Q1157" s="5">
        <f>VLOOKUP(CONCATENATE($F1157," ",$G1157),AllocFactorMatrix,(Q$4+1),FALSE)*$E1164</f>
        <v>0</v>
      </c>
      <c r="R1157" s="5">
        <f>VLOOKUP(CONCATENATE($F1157," ",$G1157),AllocFactorMatrix,(R$4+1),FALSE)*$E1164</f>
        <v>0</v>
      </c>
      <c r="S1157" s="5">
        <f t="shared" si="625"/>
        <v>0</v>
      </c>
      <c r="T1157" s="5">
        <f>VLOOKUP(CONCATENATE($F1157," ",$G1157),AllocFactorMatrix,(T$4+1),FALSE)*$E1164</f>
        <v>0</v>
      </c>
      <c r="U1157" s="5">
        <f>VLOOKUP(CONCATENATE($F1157," ",$G1157),AllocFactorMatrix,(U$4+1),FALSE)*$E1164</f>
        <v>0</v>
      </c>
      <c r="V1157" s="5">
        <f>VLOOKUP(CONCATENATE($F1157," ",$G1157),AllocFactorMatrix,(V$4+1),FALSE)*$E1164</f>
        <v>0</v>
      </c>
      <c r="W1157" s="5">
        <f>VLOOKUP(CONCATENATE($F1157," ",$G1157),AllocFactorMatrix,(W$4+1),FALSE)*$E1164</f>
        <v>0</v>
      </c>
      <c r="X1157" s="5">
        <f>SUBTOTAL(9,T1157:W1157)</f>
        <v>0</v>
      </c>
      <c r="Y1157" s="5">
        <f>VLOOKUP(CONCATENATE($F1157," ",$G1157),AllocFactorMatrix,(Y$4+1),FALSE)*$E1164</f>
        <v>0</v>
      </c>
      <c r="Z1157" s="5">
        <f>VLOOKUP(CONCATENATE($F1157," ",$G1157),AllocFactorMatrix,(Z$4+1),FALSE)*$E1164</f>
        <v>0</v>
      </c>
      <c r="AA1157" s="5">
        <f t="shared" si="626"/>
        <v>0</v>
      </c>
      <c r="AB1157" s="5">
        <f>VLOOKUP(CONCATENATE($F1157," ",$G1157),AllocFactorMatrix,(AB$4+1),FALSE)*$E1164</f>
        <v>0</v>
      </c>
      <c r="AC1157" s="5">
        <f>VLOOKUP(CONCATENATE($F1157," ",$G1157),AllocFactorMatrix,(AC$4+1),FALSE)*$E1164</f>
        <v>0</v>
      </c>
      <c r="AD1157" s="5">
        <f>VLOOKUP(CONCATENATE($F1157," ",$G1157),AllocFactorMatrix,(AD$4+1),FALSE)*$E1164</f>
        <v>0</v>
      </c>
    </row>
    <row r="1158" spans="1:30" hidden="1" outlineLevel="1">
      <c r="D1158" s="7"/>
      <c r="E1158" s="51"/>
      <c r="F1158" s="52" t="str">
        <f>F1164</f>
        <v>PROD_ENERGY</v>
      </c>
      <c r="G1158" s="55" t="str">
        <f>$G$9</f>
        <v>BULKTRAN</v>
      </c>
      <c r="H1158" s="4">
        <f t="shared" si="623"/>
        <v>0</v>
      </c>
      <c r="I1158" s="5">
        <f>VLOOKUP(CONCATENATE($F1158," ",$G1158),AllocFactorMatrix,(I$4+1),FALSE)*$E1164</f>
        <v>0</v>
      </c>
      <c r="J1158" s="5">
        <f>VLOOKUP(CONCATENATE($F1158," ",$G1158),AllocFactorMatrix,(J$4+1),FALSE)*$E1164</f>
        <v>0</v>
      </c>
      <c r="K1158" s="5">
        <f>VLOOKUP(CONCATENATE($F1158," ",$G1158),AllocFactorMatrix,(K$4+1),FALSE)*$E1164</f>
        <v>0</v>
      </c>
      <c r="L1158" s="5">
        <f>VLOOKUP(CONCATENATE($F1158," ",$G1158),AllocFactorMatrix,(L$4+1),FALSE)*$E1164</f>
        <v>0</v>
      </c>
      <c r="M1158" s="5">
        <f>VLOOKUP(CONCATENATE($F1158," ",$G1158),AllocFactorMatrix,(M$4+1),FALSE)*$E1164</f>
        <v>0</v>
      </c>
      <c r="N1158" s="5">
        <f t="shared" si="624"/>
        <v>0</v>
      </c>
      <c r="O1158" s="5">
        <f>VLOOKUP(CONCATENATE($F1158," ",$G1158),AllocFactorMatrix,(O$4+1),FALSE)*$E1164</f>
        <v>0</v>
      </c>
      <c r="P1158" s="5">
        <f>VLOOKUP(CONCATENATE($F1158," ",$G1158),AllocFactorMatrix,(P$4+1),FALSE)*$E1164</f>
        <v>0</v>
      </c>
      <c r="Q1158" s="5">
        <f>VLOOKUP(CONCATENATE($F1158," ",$G1158),AllocFactorMatrix,(Q$4+1),FALSE)*$E1164</f>
        <v>0</v>
      </c>
      <c r="R1158" s="5">
        <f>VLOOKUP(CONCATENATE($F1158," ",$G1158),AllocFactorMatrix,(R$4+1),FALSE)*$E1164</f>
        <v>0</v>
      </c>
      <c r="S1158" s="5">
        <f t="shared" si="625"/>
        <v>0</v>
      </c>
      <c r="T1158" s="5">
        <f>VLOOKUP(CONCATENATE($F1158," ",$G1158),AllocFactorMatrix,(T$4+1),FALSE)*$E1164</f>
        <v>0</v>
      </c>
      <c r="U1158" s="5">
        <f>VLOOKUP(CONCATENATE($F1158," ",$G1158),AllocFactorMatrix,(U$4+1),FALSE)*$E1164</f>
        <v>0</v>
      </c>
      <c r="V1158" s="5">
        <f>VLOOKUP(CONCATENATE($F1158," ",$G1158),AllocFactorMatrix,(V$4+1),FALSE)*$E1164</f>
        <v>0</v>
      </c>
      <c r="W1158" s="5">
        <f>VLOOKUP(CONCATENATE($F1158," ",$G1158),AllocFactorMatrix,(W$4+1),FALSE)*$E1164</f>
        <v>0</v>
      </c>
      <c r="X1158" s="5">
        <f t="shared" ref="X1158:X1164" si="628">SUBTOTAL(9,T1158:W1158)</f>
        <v>0</v>
      </c>
      <c r="Y1158" s="5">
        <f>VLOOKUP(CONCATENATE($F1158," ",$G1158),AllocFactorMatrix,(Y$4+1),FALSE)*$E1164</f>
        <v>0</v>
      </c>
      <c r="Z1158" s="5">
        <f>VLOOKUP(CONCATENATE($F1158," ",$G1158),AllocFactorMatrix,(Z$4+1),FALSE)*$E1164</f>
        <v>0</v>
      </c>
      <c r="AA1158" s="5">
        <f t="shared" si="626"/>
        <v>0</v>
      </c>
      <c r="AB1158" s="5">
        <f>VLOOKUP(CONCATENATE($F1158," ",$G1158),AllocFactorMatrix,(AB$4+1),FALSE)*$E1164</f>
        <v>0</v>
      </c>
      <c r="AC1158" s="5">
        <f>VLOOKUP(CONCATENATE($F1158," ",$G1158),AllocFactorMatrix,(AC$4+1),FALSE)*$E1164</f>
        <v>0</v>
      </c>
      <c r="AD1158" s="5">
        <f>VLOOKUP(CONCATENATE($F1158," ",$G1158),AllocFactorMatrix,(AD$4+1),FALSE)*$E1164</f>
        <v>0</v>
      </c>
    </row>
    <row r="1159" spans="1:30" hidden="1" outlineLevel="1">
      <c r="D1159" s="7"/>
      <c r="E1159" s="51"/>
      <c r="F1159" s="52" t="str">
        <f>F1164</f>
        <v>PROD_ENERGY</v>
      </c>
      <c r="G1159" s="55" t="str">
        <f>$G$10</f>
        <v>SUBTRAN</v>
      </c>
      <c r="H1159" s="4">
        <f t="shared" si="623"/>
        <v>0</v>
      </c>
      <c r="I1159" s="5">
        <f>VLOOKUP(CONCATENATE($F1159," ",$G1159),AllocFactorMatrix,(I$4+1),FALSE)*$E1164</f>
        <v>0</v>
      </c>
      <c r="J1159" s="5">
        <f>VLOOKUP(CONCATENATE($F1159," ",$G1159),AllocFactorMatrix,(J$4+1),FALSE)*$E1164</f>
        <v>0</v>
      </c>
      <c r="K1159" s="5">
        <f>VLOOKUP(CONCATENATE($F1159," ",$G1159),AllocFactorMatrix,(K$4+1),FALSE)*$E1164</f>
        <v>0</v>
      </c>
      <c r="L1159" s="5">
        <f>VLOOKUP(CONCATENATE($F1159," ",$G1159),AllocFactorMatrix,(L$4+1),FALSE)*$E1164</f>
        <v>0</v>
      </c>
      <c r="M1159" s="5">
        <f>VLOOKUP(CONCATENATE($F1159," ",$G1159),AllocFactorMatrix,(M$4+1),FALSE)*$E1164</f>
        <v>0</v>
      </c>
      <c r="N1159" s="5">
        <f t="shared" si="624"/>
        <v>0</v>
      </c>
      <c r="O1159" s="5">
        <f>VLOOKUP(CONCATENATE($F1159," ",$G1159),AllocFactorMatrix,(O$4+1),FALSE)*$E1164</f>
        <v>0</v>
      </c>
      <c r="P1159" s="5">
        <f>VLOOKUP(CONCATENATE($F1159," ",$G1159),AllocFactorMatrix,(P$4+1),FALSE)*$E1164</f>
        <v>0</v>
      </c>
      <c r="Q1159" s="5">
        <f>VLOOKUP(CONCATENATE($F1159," ",$G1159),AllocFactorMatrix,(Q$4+1),FALSE)*$E1164</f>
        <v>0</v>
      </c>
      <c r="R1159" s="5">
        <f>VLOOKUP(CONCATENATE($F1159," ",$G1159),AllocFactorMatrix,(R$4+1),FALSE)*$E1164</f>
        <v>0</v>
      </c>
      <c r="S1159" s="5">
        <f t="shared" si="625"/>
        <v>0</v>
      </c>
      <c r="T1159" s="5">
        <f>VLOOKUP(CONCATENATE($F1159," ",$G1159),AllocFactorMatrix,(T$4+1),FALSE)*$E1164</f>
        <v>0</v>
      </c>
      <c r="U1159" s="5">
        <f>VLOOKUP(CONCATENATE($F1159," ",$G1159),AllocFactorMatrix,(U$4+1),FALSE)*$E1164</f>
        <v>0</v>
      </c>
      <c r="V1159" s="5">
        <f>VLOOKUP(CONCATENATE($F1159," ",$G1159),AllocFactorMatrix,(V$4+1),FALSE)*$E1164</f>
        <v>0</v>
      </c>
      <c r="W1159" s="5">
        <f>VLOOKUP(CONCATENATE($F1159," ",$G1159),AllocFactorMatrix,(W$4+1),FALSE)*$E1164</f>
        <v>0</v>
      </c>
      <c r="X1159" s="5">
        <f t="shared" si="628"/>
        <v>0</v>
      </c>
      <c r="Y1159" s="5">
        <f>VLOOKUP(CONCATENATE($F1159," ",$G1159),AllocFactorMatrix,(Y$4+1),FALSE)*$E1164</f>
        <v>0</v>
      </c>
      <c r="Z1159" s="5">
        <f>VLOOKUP(CONCATENATE($F1159," ",$G1159),AllocFactorMatrix,(Z$4+1),FALSE)*$E1164</f>
        <v>0</v>
      </c>
      <c r="AA1159" s="5">
        <f t="shared" si="626"/>
        <v>0</v>
      </c>
      <c r="AB1159" s="5">
        <f>VLOOKUP(CONCATENATE($F1159," ",$G1159),AllocFactorMatrix,(AB$4+1),FALSE)*$E1164</f>
        <v>0</v>
      </c>
      <c r="AC1159" s="5">
        <f>VLOOKUP(CONCATENATE($F1159," ",$G1159),AllocFactorMatrix,(AC$4+1),FALSE)*$E1164</f>
        <v>0</v>
      </c>
      <c r="AD1159" s="5">
        <f>VLOOKUP(CONCATENATE($F1159," ",$G1159),AllocFactorMatrix,(AD$4+1),FALSE)*$E1164</f>
        <v>0</v>
      </c>
    </row>
    <row r="1160" spans="1:30" hidden="1" outlineLevel="1">
      <c r="D1160" s="7"/>
      <c r="E1160" s="51"/>
      <c r="F1160" s="52" t="str">
        <f>F1164</f>
        <v>PROD_ENERGY</v>
      </c>
      <c r="G1160" s="55" t="str">
        <f>$G$11</f>
        <v>DISTPRI</v>
      </c>
      <c r="H1160" s="4">
        <f t="shared" si="623"/>
        <v>0</v>
      </c>
      <c r="I1160" s="5">
        <f>VLOOKUP(CONCATENATE($F1160," ",$G1160),AllocFactorMatrix,(I$4+1),FALSE)*$E1164</f>
        <v>0</v>
      </c>
      <c r="J1160" s="5">
        <f>VLOOKUP(CONCATENATE($F1160," ",$G1160),AllocFactorMatrix,(J$4+1),FALSE)*$E1164</f>
        <v>0</v>
      </c>
      <c r="K1160" s="5">
        <f>VLOOKUP(CONCATENATE($F1160," ",$G1160),AllocFactorMatrix,(K$4+1),FALSE)*$E1164</f>
        <v>0</v>
      </c>
      <c r="L1160" s="5">
        <f>VLOOKUP(CONCATENATE($F1160," ",$G1160),AllocFactorMatrix,(L$4+1),FALSE)*$E1164</f>
        <v>0</v>
      </c>
      <c r="M1160" s="5">
        <f>VLOOKUP(CONCATENATE($F1160," ",$G1160),AllocFactorMatrix,(M$4+1),FALSE)*$E1164</f>
        <v>0</v>
      </c>
      <c r="N1160" s="5">
        <f t="shared" si="624"/>
        <v>0</v>
      </c>
      <c r="O1160" s="5">
        <f>VLOOKUP(CONCATENATE($F1160," ",$G1160),AllocFactorMatrix,(O$4+1),FALSE)*$E1164</f>
        <v>0</v>
      </c>
      <c r="P1160" s="5">
        <f>VLOOKUP(CONCATENATE($F1160," ",$G1160),AllocFactorMatrix,(P$4+1),FALSE)*$E1164</f>
        <v>0</v>
      </c>
      <c r="Q1160" s="5">
        <f>VLOOKUP(CONCATENATE($F1160," ",$G1160),AllocFactorMatrix,(Q$4+1),FALSE)*$E1164</f>
        <v>0</v>
      </c>
      <c r="R1160" s="5">
        <f>VLOOKUP(CONCATENATE($F1160," ",$G1160),AllocFactorMatrix,(R$4+1),FALSE)*$E1164</f>
        <v>0</v>
      </c>
      <c r="S1160" s="5">
        <f t="shared" si="625"/>
        <v>0</v>
      </c>
      <c r="T1160" s="5">
        <f>VLOOKUP(CONCATENATE($F1160," ",$G1160),AllocFactorMatrix,(T$4+1),FALSE)*$E1164</f>
        <v>0</v>
      </c>
      <c r="U1160" s="5">
        <f>VLOOKUP(CONCATENATE($F1160," ",$G1160),AllocFactorMatrix,(U$4+1),FALSE)*$E1164</f>
        <v>0</v>
      </c>
      <c r="V1160" s="5">
        <f>VLOOKUP(CONCATENATE($F1160," ",$G1160),AllocFactorMatrix,(V$4+1),FALSE)*$E1164</f>
        <v>0</v>
      </c>
      <c r="W1160" s="5">
        <f>VLOOKUP(CONCATENATE($F1160," ",$G1160),AllocFactorMatrix,(W$4+1),FALSE)*$E1164</f>
        <v>0</v>
      </c>
      <c r="X1160" s="5">
        <f t="shared" si="628"/>
        <v>0</v>
      </c>
      <c r="Y1160" s="5">
        <f>VLOOKUP(CONCATENATE($F1160," ",$G1160),AllocFactorMatrix,(Y$4+1),FALSE)*$E1164</f>
        <v>0</v>
      </c>
      <c r="Z1160" s="5">
        <f>VLOOKUP(CONCATENATE($F1160," ",$G1160),AllocFactorMatrix,(Z$4+1),FALSE)*$E1164</f>
        <v>0</v>
      </c>
      <c r="AA1160" s="5">
        <f t="shared" si="626"/>
        <v>0</v>
      </c>
      <c r="AB1160" s="5">
        <f>VLOOKUP(CONCATENATE($F1160," ",$G1160),AllocFactorMatrix,(AB$4+1),FALSE)*$E1164</f>
        <v>0</v>
      </c>
      <c r="AC1160" s="5">
        <f>VLOOKUP(CONCATENATE($F1160," ",$G1160),AllocFactorMatrix,(AC$4+1),FALSE)*$E1164</f>
        <v>0</v>
      </c>
      <c r="AD1160" s="5">
        <f>VLOOKUP(CONCATENATE($F1160," ",$G1160),AllocFactorMatrix,(AD$4+1),FALSE)*$E1164</f>
        <v>0</v>
      </c>
    </row>
    <row r="1161" spans="1:30" hidden="1" outlineLevel="1">
      <c r="D1161" s="7"/>
      <c r="E1161" s="51"/>
      <c r="F1161" s="52" t="str">
        <f>F1164</f>
        <v>PROD_ENERGY</v>
      </c>
      <c r="G1161" s="55" t="str">
        <f>$G$12</f>
        <v>DISTSEC</v>
      </c>
      <c r="H1161" s="4">
        <f t="shared" si="623"/>
        <v>0</v>
      </c>
      <c r="I1161" s="5">
        <f>VLOOKUP(CONCATENATE($F1161," ",$G1161),AllocFactorMatrix,(I$4+1),FALSE)*$E1164</f>
        <v>0</v>
      </c>
      <c r="J1161" s="5">
        <f>VLOOKUP(CONCATENATE($F1161," ",$G1161),AllocFactorMatrix,(J$4+1),FALSE)*$E1164</f>
        <v>0</v>
      </c>
      <c r="K1161" s="5">
        <f>VLOOKUP(CONCATENATE($F1161," ",$G1161),AllocFactorMatrix,(K$4+1),FALSE)*$E1164</f>
        <v>0</v>
      </c>
      <c r="L1161" s="5">
        <f>VLOOKUP(CONCATENATE($F1161," ",$G1161),AllocFactorMatrix,(L$4+1),FALSE)*$E1164</f>
        <v>0</v>
      </c>
      <c r="M1161" s="5">
        <f>VLOOKUP(CONCATENATE($F1161," ",$G1161),AllocFactorMatrix,(M$4+1),FALSE)*$E1164</f>
        <v>0</v>
      </c>
      <c r="N1161" s="5">
        <f t="shared" si="624"/>
        <v>0</v>
      </c>
      <c r="O1161" s="5">
        <f>VLOOKUP(CONCATENATE($F1161," ",$G1161),AllocFactorMatrix,(O$4+1),FALSE)*$E1164</f>
        <v>0</v>
      </c>
      <c r="P1161" s="5">
        <f>VLOOKUP(CONCATENATE($F1161," ",$G1161),AllocFactorMatrix,(P$4+1),FALSE)*$E1164</f>
        <v>0</v>
      </c>
      <c r="Q1161" s="5">
        <f>VLOOKUP(CONCATENATE($F1161," ",$G1161),AllocFactorMatrix,(Q$4+1),FALSE)*$E1164</f>
        <v>0</v>
      </c>
      <c r="R1161" s="5">
        <f>VLOOKUP(CONCATENATE($F1161," ",$G1161),AllocFactorMatrix,(R$4+1),FALSE)*$E1164</f>
        <v>0</v>
      </c>
      <c r="S1161" s="5">
        <f t="shared" si="625"/>
        <v>0</v>
      </c>
      <c r="T1161" s="5">
        <f>VLOOKUP(CONCATENATE($F1161," ",$G1161),AllocFactorMatrix,(T$4+1),FALSE)*$E1164</f>
        <v>0</v>
      </c>
      <c r="U1161" s="5">
        <f>VLOOKUP(CONCATENATE($F1161," ",$G1161),AllocFactorMatrix,(U$4+1),FALSE)*$E1164</f>
        <v>0</v>
      </c>
      <c r="V1161" s="5">
        <f>VLOOKUP(CONCATENATE($F1161," ",$G1161),AllocFactorMatrix,(V$4+1),FALSE)*$E1164</f>
        <v>0</v>
      </c>
      <c r="W1161" s="5">
        <f>VLOOKUP(CONCATENATE($F1161," ",$G1161),AllocFactorMatrix,(W$4+1),FALSE)*$E1164</f>
        <v>0</v>
      </c>
      <c r="X1161" s="5">
        <f t="shared" si="628"/>
        <v>0</v>
      </c>
      <c r="Y1161" s="5">
        <f>VLOOKUP(CONCATENATE($F1161," ",$G1161),AllocFactorMatrix,(Y$4+1),FALSE)*$E1164</f>
        <v>0</v>
      </c>
      <c r="Z1161" s="5">
        <f>VLOOKUP(CONCATENATE($F1161," ",$G1161),AllocFactorMatrix,(Z$4+1),FALSE)*$E1164</f>
        <v>0</v>
      </c>
      <c r="AA1161" s="5">
        <f t="shared" si="626"/>
        <v>0</v>
      </c>
      <c r="AB1161" s="5">
        <f>VLOOKUP(CONCATENATE($F1161," ",$G1161),AllocFactorMatrix,(AB$4+1),FALSE)*$E1164</f>
        <v>0</v>
      </c>
      <c r="AC1161" s="5">
        <f>VLOOKUP(CONCATENATE($F1161," ",$G1161),AllocFactorMatrix,(AC$4+1),FALSE)*$E1164</f>
        <v>0</v>
      </c>
      <c r="AD1161" s="5">
        <f>VLOOKUP(CONCATENATE($F1161," ",$G1161),AllocFactorMatrix,(AD$4+1),FALSE)*$E1164</f>
        <v>0</v>
      </c>
    </row>
    <row r="1162" spans="1:30" hidden="1" outlineLevel="1">
      <c r="D1162" s="7"/>
      <c r="E1162" s="51"/>
      <c r="F1162" s="52" t="str">
        <f>F1164</f>
        <v>PROD_ENERGY</v>
      </c>
      <c r="G1162" s="55" t="str">
        <f>$G$13</f>
        <v>ENERGY</v>
      </c>
      <c r="H1162" s="4">
        <f t="shared" si="623"/>
        <v>385332.00000000006</v>
      </c>
      <c r="I1162" s="5">
        <f>VLOOKUP(CONCATENATE($F1162," ",$G1162),AllocFactorMatrix,(I$4+1),FALSE)*$E1164</f>
        <v>144587.00455926353</v>
      </c>
      <c r="J1162" s="5">
        <f>VLOOKUP(CONCATENATE($F1162," ",$G1162),AllocFactorMatrix,(J$4+1),FALSE)*$E1164</f>
        <v>9370.1721869843968</v>
      </c>
      <c r="K1162" s="5">
        <f>VLOOKUP(CONCATENATE($F1162," ",$G1162),AllocFactorMatrix,(K$4+1),FALSE)*$E1164</f>
        <v>31437.943448957449</v>
      </c>
      <c r="L1162" s="5">
        <f>VLOOKUP(CONCATENATE($F1162," ",$G1162),AllocFactorMatrix,(L$4+1),FALSE)*$E1164</f>
        <v>999.16921427737077</v>
      </c>
      <c r="M1162" s="5">
        <f>VLOOKUP(CONCATENATE($F1162," ",$G1162),AllocFactorMatrix,(M$4+1),FALSE)*$E1164</f>
        <v>92.111721058465307</v>
      </c>
      <c r="N1162" s="5">
        <f t="shared" si="624"/>
        <v>32529.224384293288</v>
      </c>
      <c r="O1162" s="5">
        <f>VLOOKUP(CONCATENATE($F1162," ",$G1162),AllocFactorMatrix,(O$4+1),FALSE)*$E1164</f>
        <v>28662.411704176131</v>
      </c>
      <c r="P1162" s="5">
        <f>VLOOKUP(CONCATENATE($F1162," ",$G1162),AllocFactorMatrix,(P$4+1),FALSE)*$E1164</f>
        <v>5313.4596174066137</v>
      </c>
      <c r="Q1162" s="5">
        <f>VLOOKUP(CONCATENATE($F1162," ",$G1162),AllocFactorMatrix,(Q$4+1),FALSE)*$E1164</f>
        <v>2414.3000472257254</v>
      </c>
      <c r="R1162" s="5">
        <f>VLOOKUP(CONCATENATE($F1162," ",$G1162),AllocFactorMatrix,(R$4+1),FALSE)*$E1164</f>
        <v>111.86451202222732</v>
      </c>
      <c r="S1162" s="5">
        <f t="shared" si="625"/>
        <v>36502.035880830699</v>
      </c>
      <c r="T1162" s="5">
        <f>VLOOKUP(CONCATENATE($F1162," ",$G1162),AllocFactorMatrix,(T$4+1),FALSE)*$E1164</f>
        <v>1098.3979316655079</v>
      </c>
      <c r="U1162" s="5">
        <f>VLOOKUP(CONCATENATE($F1162," ",$G1162),AllocFactorMatrix,(U$4+1),FALSE)*$E1164</f>
        <v>19286.222192498026</v>
      </c>
      <c r="V1162" s="5">
        <f>VLOOKUP(CONCATENATE($F1162," ",$G1162),AllocFactorMatrix,(V$4+1),FALSE)*$E1164</f>
        <v>109499.16237717195</v>
      </c>
      <c r="W1162" s="5">
        <f>VLOOKUP(CONCATENATE($F1162," ",$G1162),AllocFactorMatrix,(W$4+1),FALSE)*$E1164</f>
        <v>20774.553893913388</v>
      </c>
      <c r="X1162" s="5">
        <f t="shared" si="628"/>
        <v>150658.33639524889</v>
      </c>
      <c r="Y1162" s="5">
        <f>VLOOKUP(CONCATENATE($F1162," ",$G1162),AllocFactorMatrix,(Y$4+1),FALSE)*$E1164</f>
        <v>7765.5113151966907</v>
      </c>
      <c r="Z1162" s="5">
        <f>VLOOKUP(CONCATENATE($F1162," ",$G1162),AllocFactorMatrix,(Z$4+1),FALSE)*$E1164</f>
        <v>126.41014478675596</v>
      </c>
      <c r="AA1162" s="5">
        <f t="shared" si="626"/>
        <v>7891.9214599834468</v>
      </c>
      <c r="AB1162" s="5">
        <f>VLOOKUP(CONCATENATE($F1162," ",$G1162),AllocFactorMatrix,(AB$4+1),FALSE)*$E1164</f>
        <v>141.00034802887285</v>
      </c>
      <c r="AC1162" s="5">
        <f>VLOOKUP(CONCATENATE($F1162," ",$G1162),AllocFactorMatrix,(AC$4+1),FALSE)*$E1164</f>
        <v>3048.9437152009259</v>
      </c>
      <c r="AD1162" s="5">
        <f>VLOOKUP(CONCATENATE($F1162," ",$G1162),AllocFactorMatrix,(AD$4+1),FALSE)*$E1164</f>
        <v>603.36107016591723</v>
      </c>
    </row>
    <row r="1163" spans="1:30" hidden="1" outlineLevel="1">
      <c r="D1163" s="7"/>
      <c r="E1163" s="51"/>
      <c r="F1163" s="52" t="str">
        <f>F1164</f>
        <v>PROD_ENERGY</v>
      </c>
      <c r="G1163" s="55" t="str">
        <f>$G$14</f>
        <v>CUSTOMER</v>
      </c>
      <c r="H1163" s="4">
        <f t="shared" si="623"/>
        <v>0</v>
      </c>
      <c r="I1163" s="5">
        <f>VLOOKUP(CONCATENATE($F1163," ",$G1163),AllocFactorMatrix,(I$4+1),FALSE)*$E1164</f>
        <v>0</v>
      </c>
      <c r="J1163" s="5">
        <f>VLOOKUP(CONCATENATE($F1163," ",$G1163),AllocFactorMatrix,(J$4+1),FALSE)*$E1164</f>
        <v>0</v>
      </c>
      <c r="K1163" s="5">
        <f>VLOOKUP(CONCATENATE($F1163," ",$G1163),AllocFactorMatrix,(K$4+1),FALSE)*$E1164</f>
        <v>0</v>
      </c>
      <c r="L1163" s="5">
        <f>VLOOKUP(CONCATENATE($F1163," ",$G1163),AllocFactorMatrix,(L$4+1),FALSE)*$E1164</f>
        <v>0</v>
      </c>
      <c r="M1163" s="5">
        <f>VLOOKUP(CONCATENATE($F1163," ",$G1163),AllocFactorMatrix,(M$4+1),FALSE)*$E1164</f>
        <v>0</v>
      </c>
      <c r="N1163" s="5">
        <f t="shared" si="624"/>
        <v>0</v>
      </c>
      <c r="O1163" s="5">
        <f>VLOOKUP(CONCATENATE($F1163," ",$G1163),AllocFactorMatrix,(O$4+1),FALSE)*$E1164</f>
        <v>0</v>
      </c>
      <c r="P1163" s="5">
        <f>VLOOKUP(CONCATENATE($F1163," ",$G1163),AllocFactorMatrix,(P$4+1),FALSE)*$E1164</f>
        <v>0</v>
      </c>
      <c r="Q1163" s="5">
        <f>VLOOKUP(CONCATENATE($F1163," ",$G1163),AllocFactorMatrix,(Q$4+1),FALSE)*$E1164</f>
        <v>0</v>
      </c>
      <c r="R1163" s="5">
        <f>VLOOKUP(CONCATENATE($F1163," ",$G1163),AllocFactorMatrix,(R$4+1),FALSE)*$E1164</f>
        <v>0</v>
      </c>
      <c r="S1163" s="5">
        <f t="shared" si="625"/>
        <v>0</v>
      </c>
      <c r="T1163" s="5">
        <f>VLOOKUP(CONCATENATE($F1163," ",$G1163),AllocFactorMatrix,(T$4+1),FALSE)*$E1164</f>
        <v>0</v>
      </c>
      <c r="U1163" s="5">
        <f>VLOOKUP(CONCATENATE($F1163," ",$G1163),AllocFactorMatrix,(U$4+1),FALSE)*$E1164</f>
        <v>0</v>
      </c>
      <c r="V1163" s="5">
        <f>VLOOKUP(CONCATENATE($F1163," ",$G1163),AllocFactorMatrix,(V$4+1),FALSE)*$E1164</f>
        <v>0</v>
      </c>
      <c r="W1163" s="5">
        <f>VLOOKUP(CONCATENATE($F1163," ",$G1163),AllocFactorMatrix,(W$4+1),FALSE)*$E1164</f>
        <v>0</v>
      </c>
      <c r="X1163" s="5">
        <f t="shared" si="628"/>
        <v>0</v>
      </c>
      <c r="Y1163" s="5">
        <f>VLOOKUP(CONCATENATE($F1163," ",$G1163),AllocFactorMatrix,(Y$4+1),FALSE)*$E1164</f>
        <v>0</v>
      </c>
      <c r="Z1163" s="5">
        <f>VLOOKUP(CONCATENATE($F1163," ",$G1163),AllocFactorMatrix,(Z$4+1),FALSE)*$E1164</f>
        <v>0</v>
      </c>
      <c r="AA1163" s="5">
        <f t="shared" si="626"/>
        <v>0</v>
      </c>
      <c r="AB1163" s="5">
        <f>VLOOKUP(CONCATENATE($F1163," ",$G1163),AllocFactorMatrix,(AB$4+1),FALSE)*$E1164</f>
        <v>0</v>
      </c>
      <c r="AC1163" s="5">
        <f>VLOOKUP(CONCATENATE($F1163," ",$G1163),AllocFactorMatrix,(AC$4+1),FALSE)*$E1164</f>
        <v>0</v>
      </c>
      <c r="AD1163" s="5">
        <f>VLOOKUP(CONCATENATE($F1163," ",$G1163),AllocFactorMatrix,(AD$4+1),FALSE)*$E1164</f>
        <v>0</v>
      </c>
    </row>
    <row r="1164" spans="1:30" collapsed="1">
      <c r="D1164" s="7" t="s">
        <v>485</v>
      </c>
      <c r="E1164" s="61">
        <v>385332</v>
      </c>
      <c r="F1164" s="61" t="s">
        <v>32</v>
      </c>
      <c r="G1164" s="55" t="str">
        <f>$G$15</f>
        <v>TOTAL</v>
      </c>
      <c r="H1164" s="4">
        <f t="shared" si="623"/>
        <v>385332.00000000006</v>
      </c>
      <c r="I1164" s="5">
        <f>VLOOKUP(CONCATENATE($F1164," ",$G1164),AllocFactorMatrix,(I$4+1),FALSE)*$E1164</f>
        <v>144587.00455926353</v>
      </c>
      <c r="J1164" s="5">
        <f>VLOOKUP(CONCATENATE($F1164," ",$G1164),AllocFactorMatrix,(J$4+1),FALSE)*$E1164</f>
        <v>9370.1721869843968</v>
      </c>
      <c r="K1164" s="5">
        <f>VLOOKUP(CONCATENATE($F1164," ",$G1164),AllocFactorMatrix,(K$4+1),FALSE)*$E1164</f>
        <v>31437.943448957449</v>
      </c>
      <c r="L1164" s="5">
        <f>VLOOKUP(CONCATENATE($F1164," ",$G1164),AllocFactorMatrix,(L$4+1),FALSE)*$E1164</f>
        <v>999.16921427737077</v>
      </c>
      <c r="M1164" s="5">
        <f>VLOOKUP(CONCATENATE($F1164," ",$G1164),AllocFactorMatrix,(M$4+1),FALSE)*$E1164</f>
        <v>92.111721058465307</v>
      </c>
      <c r="N1164" s="5">
        <f t="shared" si="624"/>
        <v>32529.224384293288</v>
      </c>
      <c r="O1164" s="5">
        <f>VLOOKUP(CONCATENATE($F1164," ",$G1164),AllocFactorMatrix,(O$4+1),FALSE)*$E1164</f>
        <v>28662.411704176131</v>
      </c>
      <c r="P1164" s="5">
        <f>VLOOKUP(CONCATENATE($F1164," ",$G1164),AllocFactorMatrix,(P$4+1),FALSE)*$E1164</f>
        <v>5313.4596174066137</v>
      </c>
      <c r="Q1164" s="5">
        <f>VLOOKUP(CONCATENATE($F1164," ",$G1164),AllocFactorMatrix,(Q$4+1),FALSE)*$E1164</f>
        <v>2414.3000472257254</v>
      </c>
      <c r="R1164" s="5">
        <f>VLOOKUP(CONCATENATE($F1164," ",$G1164),AllocFactorMatrix,(R$4+1),FALSE)*$E1164</f>
        <v>111.86451202222732</v>
      </c>
      <c r="S1164" s="5">
        <f t="shared" si="625"/>
        <v>36502.035880830699</v>
      </c>
      <c r="T1164" s="5">
        <f>VLOOKUP(CONCATENATE($F1164," ",$G1164),AllocFactorMatrix,(T$4+1),FALSE)*$E1164</f>
        <v>1098.3979316655079</v>
      </c>
      <c r="U1164" s="5">
        <f>VLOOKUP(CONCATENATE($F1164," ",$G1164),AllocFactorMatrix,(U$4+1),FALSE)*$E1164</f>
        <v>19286.222192498026</v>
      </c>
      <c r="V1164" s="5">
        <f>VLOOKUP(CONCATENATE($F1164," ",$G1164),AllocFactorMatrix,(V$4+1),FALSE)*$E1164</f>
        <v>109499.16237717195</v>
      </c>
      <c r="W1164" s="5">
        <f>VLOOKUP(CONCATENATE($F1164," ",$G1164),AllocFactorMatrix,(W$4+1),FALSE)*$E1164</f>
        <v>20774.553893913388</v>
      </c>
      <c r="X1164" s="5">
        <f t="shared" si="628"/>
        <v>150658.33639524889</v>
      </c>
      <c r="Y1164" s="5">
        <f>VLOOKUP(CONCATENATE($F1164," ",$G1164),AllocFactorMatrix,(Y$4+1),FALSE)*$E1164</f>
        <v>7765.5113151966907</v>
      </c>
      <c r="Z1164" s="5">
        <f>VLOOKUP(CONCATENATE($F1164," ",$G1164),AllocFactorMatrix,(Z$4+1),FALSE)*$E1164</f>
        <v>126.41014478675596</v>
      </c>
      <c r="AA1164" s="5">
        <f t="shared" si="626"/>
        <v>7891.9214599834468</v>
      </c>
      <c r="AB1164" s="5">
        <f>VLOOKUP(CONCATENATE($F1164," ",$G1164),AllocFactorMatrix,(AB$4+1),FALSE)*$E1164</f>
        <v>141.00034802887285</v>
      </c>
      <c r="AC1164" s="5">
        <f>VLOOKUP(CONCATENATE($F1164," ",$G1164),AllocFactorMatrix,(AC$4+1),FALSE)*$E1164</f>
        <v>3048.9437152009259</v>
      </c>
      <c r="AD1164" s="5">
        <f>VLOOKUP(CONCATENATE($F1164," ",$G1164),AllocFactorMatrix,(AD$4+1),FALSE)*$E1164</f>
        <v>603.36107016591723</v>
      </c>
    </row>
    <row r="1165" spans="1:30" s="51" customFormat="1" hidden="1" outlineLevel="1">
      <c r="A1165" s="56"/>
      <c r="B1165" s="111"/>
      <c r="C1165" s="55"/>
      <c r="D1165" s="55"/>
      <c r="F1165" s="52" t="str">
        <f>F1172</f>
        <v>LABOR_PROD</v>
      </c>
      <c r="G1165" s="55" t="str">
        <f>$G$8</f>
        <v>PRODUCTION</v>
      </c>
      <c r="H1165" s="53">
        <f t="shared" ref="H1165:H1172" si="629">SUBTOTAL(9,I1165:AD1165)</f>
        <v>2025833.1936311657</v>
      </c>
      <c r="I1165" s="54">
        <f>VLOOKUP(CONCATENATE($F1165," ",$G1165),AllocFactorMatrix,(I$4+1),FALSE)*$E1172</f>
        <v>997890.97268569213</v>
      </c>
      <c r="J1165" s="54">
        <f>VLOOKUP(CONCATENATE($F1165," ",$G1165),AllocFactorMatrix,(J$4+1),FALSE)*$E1172</f>
        <v>49329.316467806457</v>
      </c>
      <c r="K1165" s="54">
        <f>VLOOKUP(CONCATENATE($F1165," ",$G1165),AllocFactorMatrix,(K$4+1),FALSE)*$E1172</f>
        <v>180690.45911971125</v>
      </c>
      <c r="L1165" s="54">
        <f>VLOOKUP(CONCATENATE($F1165," ",$G1165),AllocFactorMatrix,(L$4+1),FALSE)*$E1172</f>
        <v>5687.4941300910396</v>
      </c>
      <c r="M1165" s="54">
        <f>VLOOKUP(CONCATENATE($F1165," ",$G1165),AllocFactorMatrix,(M$4+1),FALSE)*$E1172</f>
        <v>533.35500049196946</v>
      </c>
      <c r="N1165" s="54">
        <f t="shared" ref="N1165:N1172" si="630">SUBTOTAL(9,K1165:M1165)</f>
        <v>186911.30825029427</v>
      </c>
      <c r="O1165" s="54">
        <f>VLOOKUP(CONCATENATE($F1165," ",$G1165),AllocFactorMatrix,(O$4+1),FALSE)*$E1172</f>
        <v>137352.85727666679</v>
      </c>
      <c r="P1165" s="54">
        <f>VLOOKUP(CONCATENATE($F1165," ",$G1165),AllocFactorMatrix,(P$4+1),FALSE)*$E1172</f>
        <v>25592.83894166645</v>
      </c>
      <c r="Q1165" s="54">
        <f>VLOOKUP(CONCATENATE($F1165," ",$G1165),AllocFactorMatrix,(Q$4+1),FALSE)*$E1172</f>
        <v>11564.927379065688</v>
      </c>
      <c r="R1165" s="54">
        <f>VLOOKUP(CONCATENATE($F1165," ",$G1165),AllocFactorMatrix,(R$4+1),FALSE)*$E1172</f>
        <v>520.06185685696391</v>
      </c>
      <c r="S1165" s="54">
        <f t="shared" ref="S1165:S1172" si="631">SUBTOTAL(9,O1165:R1165)</f>
        <v>175030.6854542559</v>
      </c>
      <c r="T1165" s="54">
        <f>VLOOKUP(CONCATENATE($F1165," ",$G1165),AllocFactorMatrix,(T$4+1),FALSE)*$E1172</f>
        <v>4798.087111872278</v>
      </c>
      <c r="U1165" s="54">
        <f>VLOOKUP(CONCATENATE($F1165," ",$G1165),AllocFactorMatrix,(U$4+1),FALSE)*$E1172</f>
        <v>78519.87807886512</v>
      </c>
      <c r="V1165" s="54">
        <f>VLOOKUP(CONCATENATE($F1165," ",$G1165),AllocFactorMatrix,(V$4+1),FALSE)*$E1172</f>
        <v>414979.76193320984</v>
      </c>
      <c r="W1165" s="54">
        <f>VLOOKUP(CONCATENATE($F1165," ",$G1165),AllocFactorMatrix,(W$4+1),FALSE)*$E1172</f>
        <v>74938.467021038654</v>
      </c>
      <c r="X1165" s="54">
        <f>SUBTOTAL(9,T1165:W1165)</f>
        <v>573236.19414498587</v>
      </c>
      <c r="Y1165" s="54">
        <f>VLOOKUP(CONCATENATE($F1165," ",$G1165),AllocFactorMatrix,(Y$4+1),FALSE)*$E1172</f>
        <v>42180.844518079059</v>
      </c>
      <c r="Z1165" s="54">
        <f>VLOOKUP(CONCATENATE($F1165," ",$G1165),AllocFactorMatrix,(Z$4+1),FALSE)*$E1172</f>
        <v>706.51302223408914</v>
      </c>
      <c r="AA1165" s="54">
        <f t="shared" si="626"/>
        <v>42887.357540313147</v>
      </c>
      <c r="AB1165" s="54">
        <f>VLOOKUP(CONCATENATE($F1165," ",$G1165),AllocFactorMatrix,(AB$4+1),FALSE)*$E1172</f>
        <v>547.35908781750084</v>
      </c>
      <c r="AC1165" s="54">
        <f>VLOOKUP(CONCATENATE($F1165," ",$G1165),AllocFactorMatrix,(AC$4+1),FALSE)*$E1172</f>
        <v>0</v>
      </c>
      <c r="AD1165" s="54">
        <f>VLOOKUP(CONCATENATE($F1165," ",$G1165),AllocFactorMatrix,(AD$4+1),FALSE)*$E1172</f>
        <v>0</v>
      </c>
    </row>
    <row r="1166" spans="1:30" s="51" customFormat="1" hidden="1" outlineLevel="1">
      <c r="A1166" s="56"/>
      <c r="B1166" s="111"/>
      <c r="C1166" s="55"/>
      <c r="D1166" s="55"/>
      <c r="F1166" s="52" t="str">
        <f>F1172</f>
        <v>LABOR_PROD</v>
      </c>
      <c r="G1166" s="55" t="str">
        <f>$G$9</f>
        <v>BULKTRAN</v>
      </c>
      <c r="H1166" s="53">
        <f t="shared" si="629"/>
        <v>0</v>
      </c>
      <c r="I1166" s="54">
        <f>VLOOKUP(CONCATENATE($F1166," ",$G1166),AllocFactorMatrix,(I$4+1),FALSE)*$E1172</f>
        <v>0</v>
      </c>
      <c r="J1166" s="54">
        <f>VLOOKUP(CONCATENATE($F1166," ",$G1166),AllocFactorMatrix,(J$4+1),FALSE)*$E1172</f>
        <v>0</v>
      </c>
      <c r="K1166" s="54">
        <f>VLOOKUP(CONCATENATE($F1166," ",$G1166),AllocFactorMatrix,(K$4+1),FALSE)*$E1172</f>
        <v>0</v>
      </c>
      <c r="L1166" s="54">
        <f>VLOOKUP(CONCATENATE($F1166," ",$G1166),AllocFactorMatrix,(L$4+1),FALSE)*$E1172</f>
        <v>0</v>
      </c>
      <c r="M1166" s="54">
        <f>VLOOKUP(CONCATENATE($F1166," ",$G1166),AllocFactorMatrix,(M$4+1),FALSE)*$E1172</f>
        <v>0</v>
      </c>
      <c r="N1166" s="54">
        <f t="shared" si="630"/>
        <v>0</v>
      </c>
      <c r="O1166" s="54">
        <f>VLOOKUP(CONCATENATE($F1166," ",$G1166),AllocFactorMatrix,(O$4+1),FALSE)*$E1172</f>
        <v>0</v>
      </c>
      <c r="P1166" s="54">
        <f>VLOOKUP(CONCATENATE($F1166," ",$G1166),AllocFactorMatrix,(P$4+1),FALSE)*$E1172</f>
        <v>0</v>
      </c>
      <c r="Q1166" s="54">
        <f>VLOOKUP(CONCATENATE($F1166," ",$G1166),AllocFactorMatrix,(Q$4+1),FALSE)*$E1172</f>
        <v>0</v>
      </c>
      <c r="R1166" s="54">
        <f>VLOOKUP(CONCATENATE($F1166," ",$G1166),AllocFactorMatrix,(R$4+1),FALSE)*$E1172</f>
        <v>0</v>
      </c>
      <c r="S1166" s="54">
        <f t="shared" si="631"/>
        <v>0</v>
      </c>
      <c r="T1166" s="54">
        <f>VLOOKUP(CONCATENATE($F1166," ",$G1166),AllocFactorMatrix,(T$4+1),FALSE)*$E1172</f>
        <v>0</v>
      </c>
      <c r="U1166" s="54">
        <f>VLOOKUP(CONCATENATE($F1166," ",$G1166),AllocFactorMatrix,(U$4+1),FALSE)*$E1172</f>
        <v>0</v>
      </c>
      <c r="V1166" s="54">
        <f>VLOOKUP(CONCATENATE($F1166," ",$G1166),AllocFactorMatrix,(V$4+1),FALSE)*$E1172</f>
        <v>0</v>
      </c>
      <c r="W1166" s="54">
        <f>VLOOKUP(CONCATENATE($F1166," ",$G1166),AllocFactorMatrix,(W$4+1),FALSE)*$E1172</f>
        <v>0</v>
      </c>
      <c r="X1166" s="54">
        <f t="shared" ref="X1166:X1172" si="632">SUBTOTAL(9,T1166:W1166)</f>
        <v>0</v>
      </c>
      <c r="Y1166" s="54">
        <f>VLOOKUP(CONCATENATE($F1166," ",$G1166),AllocFactorMatrix,(Y$4+1),FALSE)*$E1172</f>
        <v>0</v>
      </c>
      <c r="Z1166" s="54">
        <f>VLOOKUP(CONCATENATE($F1166," ",$G1166),AllocFactorMatrix,(Z$4+1),FALSE)*$E1172</f>
        <v>0</v>
      </c>
      <c r="AA1166" s="54">
        <f t="shared" si="626"/>
        <v>0</v>
      </c>
      <c r="AB1166" s="54">
        <f>VLOOKUP(CONCATENATE($F1166," ",$G1166),AllocFactorMatrix,(AB$4+1),FALSE)*$E1172</f>
        <v>0</v>
      </c>
      <c r="AC1166" s="54">
        <f>VLOOKUP(CONCATENATE($F1166," ",$G1166),AllocFactorMatrix,(AC$4+1),FALSE)*$E1172</f>
        <v>0</v>
      </c>
      <c r="AD1166" s="54">
        <f>VLOOKUP(CONCATENATE($F1166," ",$G1166),AllocFactorMatrix,(AD$4+1),FALSE)*$E1172</f>
        <v>0</v>
      </c>
    </row>
    <row r="1167" spans="1:30" s="51" customFormat="1" hidden="1" outlineLevel="1">
      <c r="A1167" s="56"/>
      <c r="B1167" s="111"/>
      <c r="C1167" s="55"/>
      <c r="D1167" s="55"/>
      <c r="F1167" s="52" t="str">
        <f>F1172</f>
        <v>LABOR_PROD</v>
      </c>
      <c r="G1167" s="55" t="str">
        <f>$G$10</f>
        <v>SUBTRAN</v>
      </c>
      <c r="H1167" s="53">
        <f t="shared" si="629"/>
        <v>0</v>
      </c>
      <c r="I1167" s="54">
        <f>VLOOKUP(CONCATENATE($F1167," ",$G1167),AllocFactorMatrix,(I$4+1),FALSE)*$E1172</f>
        <v>0</v>
      </c>
      <c r="J1167" s="54">
        <f>VLOOKUP(CONCATENATE($F1167," ",$G1167),AllocFactorMatrix,(J$4+1),FALSE)*$E1172</f>
        <v>0</v>
      </c>
      <c r="K1167" s="54">
        <f>VLOOKUP(CONCATENATE($F1167," ",$G1167),AllocFactorMatrix,(K$4+1),FALSE)*$E1172</f>
        <v>0</v>
      </c>
      <c r="L1167" s="54">
        <f>VLOOKUP(CONCATENATE($F1167," ",$G1167),AllocFactorMatrix,(L$4+1),FALSE)*$E1172</f>
        <v>0</v>
      </c>
      <c r="M1167" s="54">
        <f>VLOOKUP(CONCATENATE($F1167," ",$G1167),AllocFactorMatrix,(M$4+1),FALSE)*$E1172</f>
        <v>0</v>
      </c>
      <c r="N1167" s="54">
        <f t="shared" si="630"/>
        <v>0</v>
      </c>
      <c r="O1167" s="54">
        <f>VLOOKUP(CONCATENATE($F1167," ",$G1167),AllocFactorMatrix,(O$4+1),FALSE)*$E1172</f>
        <v>0</v>
      </c>
      <c r="P1167" s="54">
        <f>VLOOKUP(CONCATENATE($F1167," ",$G1167),AllocFactorMatrix,(P$4+1),FALSE)*$E1172</f>
        <v>0</v>
      </c>
      <c r="Q1167" s="54">
        <f>VLOOKUP(CONCATENATE($F1167," ",$G1167),AllocFactorMatrix,(Q$4+1),FALSE)*$E1172</f>
        <v>0</v>
      </c>
      <c r="R1167" s="54">
        <f>VLOOKUP(CONCATENATE($F1167," ",$G1167),AllocFactorMatrix,(R$4+1),FALSE)*$E1172</f>
        <v>0</v>
      </c>
      <c r="S1167" s="54">
        <f t="shared" si="631"/>
        <v>0</v>
      </c>
      <c r="T1167" s="54">
        <f>VLOOKUP(CONCATENATE($F1167," ",$G1167),AllocFactorMatrix,(T$4+1),FALSE)*$E1172</f>
        <v>0</v>
      </c>
      <c r="U1167" s="54">
        <f>VLOOKUP(CONCATENATE($F1167," ",$G1167),AllocFactorMatrix,(U$4+1),FALSE)*$E1172</f>
        <v>0</v>
      </c>
      <c r="V1167" s="54">
        <f>VLOOKUP(CONCATENATE($F1167," ",$G1167),AllocFactorMatrix,(V$4+1),FALSE)*$E1172</f>
        <v>0</v>
      </c>
      <c r="W1167" s="54">
        <f>VLOOKUP(CONCATENATE($F1167," ",$G1167),AllocFactorMatrix,(W$4+1),FALSE)*$E1172</f>
        <v>0</v>
      </c>
      <c r="X1167" s="54">
        <f t="shared" si="632"/>
        <v>0</v>
      </c>
      <c r="Y1167" s="54">
        <f>VLOOKUP(CONCATENATE($F1167," ",$G1167),AllocFactorMatrix,(Y$4+1),FALSE)*$E1172</f>
        <v>0</v>
      </c>
      <c r="Z1167" s="54">
        <f>VLOOKUP(CONCATENATE($F1167," ",$G1167),AllocFactorMatrix,(Z$4+1),FALSE)*$E1172</f>
        <v>0</v>
      </c>
      <c r="AA1167" s="54">
        <f t="shared" si="626"/>
        <v>0</v>
      </c>
      <c r="AB1167" s="54">
        <f>VLOOKUP(CONCATENATE($F1167," ",$G1167),AllocFactorMatrix,(AB$4+1),FALSE)*$E1172</f>
        <v>0</v>
      </c>
      <c r="AC1167" s="54">
        <f>VLOOKUP(CONCATENATE($F1167," ",$G1167),AllocFactorMatrix,(AC$4+1),FALSE)*$E1172</f>
        <v>0</v>
      </c>
      <c r="AD1167" s="54">
        <f>VLOOKUP(CONCATENATE($F1167," ",$G1167),AllocFactorMatrix,(AD$4+1),FALSE)*$E1172</f>
        <v>0</v>
      </c>
    </row>
    <row r="1168" spans="1:30" s="51" customFormat="1" hidden="1" outlineLevel="1">
      <c r="A1168" s="56"/>
      <c r="B1168" s="111"/>
      <c r="C1168" s="55"/>
      <c r="D1168" s="55"/>
      <c r="F1168" s="52" t="str">
        <f>F1172</f>
        <v>LABOR_PROD</v>
      </c>
      <c r="G1168" s="55" t="str">
        <f>$G$11</f>
        <v>DISTPRI</v>
      </c>
      <c r="H1168" s="53">
        <f t="shared" si="629"/>
        <v>0</v>
      </c>
      <c r="I1168" s="54">
        <f>VLOOKUP(CONCATENATE($F1168," ",$G1168),AllocFactorMatrix,(I$4+1),FALSE)*$E1172</f>
        <v>0</v>
      </c>
      <c r="J1168" s="54">
        <f>VLOOKUP(CONCATENATE($F1168," ",$G1168),AllocFactorMatrix,(J$4+1),FALSE)*$E1172</f>
        <v>0</v>
      </c>
      <c r="K1168" s="54">
        <f>VLOOKUP(CONCATENATE($F1168," ",$G1168),AllocFactorMatrix,(K$4+1),FALSE)*$E1172</f>
        <v>0</v>
      </c>
      <c r="L1168" s="54">
        <f>VLOOKUP(CONCATENATE($F1168," ",$G1168),AllocFactorMatrix,(L$4+1),FALSE)*$E1172</f>
        <v>0</v>
      </c>
      <c r="M1168" s="54">
        <f>VLOOKUP(CONCATENATE($F1168," ",$G1168),AllocFactorMatrix,(M$4+1),FALSE)*$E1172</f>
        <v>0</v>
      </c>
      <c r="N1168" s="54">
        <f t="shared" si="630"/>
        <v>0</v>
      </c>
      <c r="O1168" s="54">
        <f>VLOOKUP(CONCATENATE($F1168," ",$G1168),AllocFactorMatrix,(O$4+1),FALSE)*$E1172</f>
        <v>0</v>
      </c>
      <c r="P1168" s="54">
        <f>VLOOKUP(CONCATENATE($F1168," ",$G1168),AllocFactorMatrix,(P$4+1),FALSE)*$E1172</f>
        <v>0</v>
      </c>
      <c r="Q1168" s="54">
        <f>VLOOKUP(CONCATENATE($F1168," ",$G1168),AllocFactorMatrix,(Q$4+1),FALSE)*$E1172</f>
        <v>0</v>
      </c>
      <c r="R1168" s="54">
        <f>VLOOKUP(CONCATENATE($F1168," ",$G1168),AllocFactorMatrix,(R$4+1),FALSE)*$E1172</f>
        <v>0</v>
      </c>
      <c r="S1168" s="54">
        <f t="shared" si="631"/>
        <v>0</v>
      </c>
      <c r="T1168" s="54">
        <f>VLOOKUP(CONCATENATE($F1168," ",$G1168),AllocFactorMatrix,(T$4+1),FALSE)*$E1172</f>
        <v>0</v>
      </c>
      <c r="U1168" s="54">
        <f>VLOOKUP(CONCATENATE($F1168," ",$G1168),AllocFactorMatrix,(U$4+1),FALSE)*$E1172</f>
        <v>0</v>
      </c>
      <c r="V1168" s="54">
        <f>VLOOKUP(CONCATENATE($F1168," ",$G1168),AllocFactorMatrix,(V$4+1),FALSE)*$E1172</f>
        <v>0</v>
      </c>
      <c r="W1168" s="54">
        <f>VLOOKUP(CONCATENATE($F1168," ",$G1168),AllocFactorMatrix,(W$4+1),FALSE)*$E1172</f>
        <v>0</v>
      </c>
      <c r="X1168" s="54">
        <f t="shared" si="632"/>
        <v>0</v>
      </c>
      <c r="Y1168" s="54">
        <f>VLOOKUP(CONCATENATE($F1168," ",$G1168),AllocFactorMatrix,(Y$4+1),FALSE)*$E1172</f>
        <v>0</v>
      </c>
      <c r="Z1168" s="54">
        <f>VLOOKUP(CONCATENATE($F1168," ",$G1168),AllocFactorMatrix,(Z$4+1),FALSE)*$E1172</f>
        <v>0</v>
      </c>
      <c r="AA1168" s="54">
        <f t="shared" si="626"/>
        <v>0</v>
      </c>
      <c r="AB1168" s="54">
        <f>VLOOKUP(CONCATENATE($F1168," ",$G1168),AllocFactorMatrix,(AB$4+1),FALSE)*$E1172</f>
        <v>0</v>
      </c>
      <c r="AC1168" s="54">
        <f>VLOOKUP(CONCATENATE($F1168," ",$G1168),AllocFactorMatrix,(AC$4+1),FALSE)*$E1172</f>
        <v>0</v>
      </c>
      <c r="AD1168" s="54">
        <f>VLOOKUP(CONCATENATE($F1168," ",$G1168),AllocFactorMatrix,(AD$4+1),FALSE)*$E1172</f>
        <v>0</v>
      </c>
    </row>
    <row r="1169" spans="1:30" s="51" customFormat="1" hidden="1" outlineLevel="1">
      <c r="A1169" s="56"/>
      <c r="B1169" s="111"/>
      <c r="C1169" s="55"/>
      <c r="D1169" s="55"/>
      <c r="F1169" s="52" t="str">
        <f>F1172</f>
        <v>LABOR_PROD</v>
      </c>
      <c r="G1169" s="55" t="str">
        <f>$G$12</f>
        <v>DISTSEC</v>
      </c>
      <c r="H1169" s="53">
        <f t="shared" si="629"/>
        <v>0</v>
      </c>
      <c r="I1169" s="54">
        <f>VLOOKUP(CONCATENATE($F1169," ",$G1169),AllocFactorMatrix,(I$4+1),FALSE)*$E1172</f>
        <v>0</v>
      </c>
      <c r="J1169" s="54">
        <f>VLOOKUP(CONCATENATE($F1169," ",$G1169),AllocFactorMatrix,(J$4+1),FALSE)*$E1172</f>
        <v>0</v>
      </c>
      <c r="K1169" s="54">
        <f>VLOOKUP(CONCATENATE($F1169," ",$G1169),AllocFactorMatrix,(K$4+1),FALSE)*$E1172</f>
        <v>0</v>
      </c>
      <c r="L1169" s="54">
        <f>VLOOKUP(CONCATENATE($F1169," ",$G1169),AllocFactorMatrix,(L$4+1),FALSE)*$E1172</f>
        <v>0</v>
      </c>
      <c r="M1169" s="54">
        <f>VLOOKUP(CONCATENATE($F1169," ",$G1169),AllocFactorMatrix,(M$4+1),FALSE)*$E1172</f>
        <v>0</v>
      </c>
      <c r="N1169" s="54">
        <f t="shared" si="630"/>
        <v>0</v>
      </c>
      <c r="O1169" s="54">
        <f>VLOOKUP(CONCATENATE($F1169," ",$G1169),AllocFactorMatrix,(O$4+1),FALSE)*$E1172</f>
        <v>0</v>
      </c>
      <c r="P1169" s="54">
        <f>VLOOKUP(CONCATENATE($F1169," ",$G1169),AllocFactorMatrix,(P$4+1),FALSE)*$E1172</f>
        <v>0</v>
      </c>
      <c r="Q1169" s="54">
        <f>VLOOKUP(CONCATENATE($F1169," ",$G1169),AllocFactorMatrix,(Q$4+1),FALSE)*$E1172</f>
        <v>0</v>
      </c>
      <c r="R1169" s="54">
        <f>VLOOKUP(CONCATENATE($F1169," ",$G1169),AllocFactorMatrix,(R$4+1),FALSE)*$E1172</f>
        <v>0</v>
      </c>
      <c r="S1169" s="54">
        <f t="shared" si="631"/>
        <v>0</v>
      </c>
      <c r="T1169" s="54">
        <f>VLOOKUP(CONCATENATE($F1169," ",$G1169),AllocFactorMatrix,(T$4+1),FALSE)*$E1172</f>
        <v>0</v>
      </c>
      <c r="U1169" s="54">
        <f>VLOOKUP(CONCATENATE($F1169," ",$G1169),AllocFactorMatrix,(U$4+1),FALSE)*$E1172</f>
        <v>0</v>
      </c>
      <c r="V1169" s="54">
        <f>VLOOKUP(CONCATENATE($F1169," ",$G1169),AllocFactorMatrix,(V$4+1),FALSE)*$E1172</f>
        <v>0</v>
      </c>
      <c r="W1169" s="54">
        <f>VLOOKUP(CONCATENATE($F1169," ",$G1169),AllocFactorMatrix,(W$4+1),FALSE)*$E1172</f>
        <v>0</v>
      </c>
      <c r="X1169" s="54">
        <f t="shared" si="632"/>
        <v>0</v>
      </c>
      <c r="Y1169" s="54">
        <f>VLOOKUP(CONCATENATE($F1169," ",$G1169),AllocFactorMatrix,(Y$4+1),FALSE)*$E1172</f>
        <v>0</v>
      </c>
      <c r="Z1169" s="54">
        <f>VLOOKUP(CONCATENATE($F1169," ",$G1169),AllocFactorMatrix,(Z$4+1),FALSE)*$E1172</f>
        <v>0</v>
      </c>
      <c r="AA1169" s="54">
        <f t="shared" si="626"/>
        <v>0</v>
      </c>
      <c r="AB1169" s="54">
        <f>VLOOKUP(CONCATENATE($F1169," ",$G1169),AllocFactorMatrix,(AB$4+1),FALSE)*$E1172</f>
        <v>0</v>
      </c>
      <c r="AC1169" s="54">
        <f>VLOOKUP(CONCATENATE($F1169," ",$G1169),AllocFactorMatrix,(AC$4+1),FALSE)*$E1172</f>
        <v>0</v>
      </c>
      <c r="AD1169" s="54">
        <f>VLOOKUP(CONCATENATE($F1169," ",$G1169),AllocFactorMatrix,(AD$4+1),FALSE)*$E1172</f>
        <v>0</v>
      </c>
    </row>
    <row r="1170" spans="1:30" s="51" customFormat="1" hidden="1" outlineLevel="1">
      <c r="A1170" s="56"/>
      <c r="B1170" s="111"/>
      <c r="C1170" s="55"/>
      <c r="D1170" s="55"/>
      <c r="F1170" s="52" t="str">
        <f>F1172</f>
        <v>LABOR_PROD</v>
      </c>
      <c r="G1170" s="55" t="str">
        <f>$G$13</f>
        <v>ENERGY</v>
      </c>
      <c r="H1170" s="53">
        <f t="shared" si="629"/>
        <v>533309.80636883515</v>
      </c>
      <c r="I1170" s="54">
        <f>VLOOKUP(CONCATENATE($F1170," ",$G1170),AllocFactorMatrix,(I$4+1),FALSE)*$E1172</f>
        <v>200112.28604151928</v>
      </c>
      <c r="J1170" s="54">
        <f>VLOOKUP(CONCATENATE($F1170," ",$G1170),AllocFactorMatrix,(J$4+1),FALSE)*$E1172</f>
        <v>12968.569220005847</v>
      </c>
      <c r="K1170" s="54">
        <f>VLOOKUP(CONCATENATE($F1170," ",$G1170),AllocFactorMatrix,(K$4+1),FALSE)*$E1172</f>
        <v>43510.955574408261</v>
      </c>
      <c r="L1170" s="54">
        <f>VLOOKUP(CONCATENATE($F1170," ",$G1170),AllocFactorMatrix,(L$4+1),FALSE)*$E1172</f>
        <v>1382.8769481796623</v>
      </c>
      <c r="M1170" s="54">
        <f>VLOOKUP(CONCATENATE($F1170," ",$G1170),AllocFactorMatrix,(M$4+1),FALSE)*$E1172</f>
        <v>127.48508850028099</v>
      </c>
      <c r="N1170" s="54">
        <f t="shared" si="630"/>
        <v>45021.317611088205</v>
      </c>
      <c r="O1170" s="54">
        <f>VLOOKUP(CONCATENATE($F1170," ",$G1170),AllocFactorMatrix,(O$4+1),FALSE)*$E1172</f>
        <v>39669.545316812531</v>
      </c>
      <c r="P1170" s="54">
        <f>VLOOKUP(CONCATENATE($F1170," ",$G1170),AllocFactorMatrix,(P$4+1),FALSE)*$E1172</f>
        <v>7353.970393602779</v>
      </c>
      <c r="Q1170" s="54">
        <f>VLOOKUP(CONCATENATE($F1170," ",$G1170),AllocFactorMatrix,(Q$4+1),FALSE)*$E1172</f>
        <v>3341.4559151646399</v>
      </c>
      <c r="R1170" s="54">
        <f>VLOOKUP(CONCATENATE($F1170," ",$G1170),AllocFactorMatrix,(R$4+1),FALSE)*$E1172</f>
        <v>154.82348013172609</v>
      </c>
      <c r="S1170" s="54">
        <f t="shared" si="631"/>
        <v>50519.795105711673</v>
      </c>
      <c r="T1170" s="54">
        <f>VLOOKUP(CONCATENATE($F1170," ",$G1170),AllocFactorMatrix,(T$4+1),FALSE)*$E1172</f>
        <v>1520.2121501781867</v>
      </c>
      <c r="U1170" s="54">
        <f>VLOOKUP(CONCATENATE($F1170," ",$G1170),AllocFactorMatrix,(U$4+1),FALSE)*$E1172</f>
        <v>26692.647958299473</v>
      </c>
      <c r="V1170" s="54">
        <f>VLOOKUP(CONCATENATE($F1170," ",$G1170),AllocFactorMatrix,(V$4+1),FALSE)*$E1172</f>
        <v>151549.77288395254</v>
      </c>
      <c r="W1170" s="54">
        <f>VLOOKUP(CONCATENATE($F1170," ",$G1170),AllocFactorMatrix,(W$4+1),FALSE)*$E1172</f>
        <v>28752.538887405866</v>
      </c>
      <c r="X1170" s="54">
        <f t="shared" si="632"/>
        <v>208515.17187983604</v>
      </c>
      <c r="Y1170" s="54">
        <f>VLOOKUP(CONCATENATE($F1170," ",$G1170),AllocFactorMatrix,(Y$4+1),FALSE)*$E1172</f>
        <v>10747.675604057136</v>
      </c>
      <c r="Z1170" s="54">
        <f>VLOOKUP(CONCATENATE($F1170," ",$G1170),AllocFactorMatrix,(Z$4+1),FALSE)*$E1172</f>
        <v>174.95502537884533</v>
      </c>
      <c r="AA1170" s="54">
        <f t="shared" si="626"/>
        <v>10922.630629435982</v>
      </c>
      <c r="AB1170" s="54">
        <f>VLOOKUP(CONCATENATE($F1170," ",$G1170),AllocFactorMatrix,(AB$4+1),FALSE)*$E1172</f>
        <v>195.14825736044904</v>
      </c>
      <c r="AC1170" s="54">
        <f>VLOOKUP(CONCATENATE($F1170," ",$G1170),AllocFactorMatrix,(AC$4+1),FALSE)*$E1172</f>
        <v>4219.8197460457022</v>
      </c>
      <c r="AD1170" s="54">
        <f>VLOOKUP(CONCATENATE($F1170," ",$G1170),AllocFactorMatrix,(AD$4+1),FALSE)*$E1172</f>
        <v>835.06787783178765</v>
      </c>
    </row>
    <row r="1171" spans="1:30" s="51" customFormat="1" hidden="1" outlineLevel="1">
      <c r="A1171" s="56"/>
      <c r="B1171" s="111"/>
      <c r="C1171" s="55"/>
      <c r="D1171" s="55"/>
      <c r="F1171" s="52" t="str">
        <f>F1172</f>
        <v>LABOR_PROD</v>
      </c>
      <c r="G1171" s="55" t="str">
        <f>$G$14</f>
        <v>CUSTOMER</v>
      </c>
      <c r="H1171" s="53">
        <f t="shared" si="629"/>
        <v>0</v>
      </c>
      <c r="I1171" s="54">
        <f>VLOOKUP(CONCATENATE($F1171," ",$G1171),AllocFactorMatrix,(I$4+1),FALSE)*$E1172</f>
        <v>0</v>
      </c>
      <c r="J1171" s="54">
        <f>VLOOKUP(CONCATENATE($F1171," ",$G1171),AllocFactorMatrix,(J$4+1),FALSE)*$E1172</f>
        <v>0</v>
      </c>
      <c r="K1171" s="54">
        <f>VLOOKUP(CONCATENATE($F1171," ",$G1171),AllocFactorMatrix,(K$4+1),FALSE)*$E1172</f>
        <v>0</v>
      </c>
      <c r="L1171" s="54">
        <f>VLOOKUP(CONCATENATE($F1171," ",$G1171),AllocFactorMatrix,(L$4+1),FALSE)*$E1172</f>
        <v>0</v>
      </c>
      <c r="M1171" s="54">
        <f>VLOOKUP(CONCATENATE($F1171," ",$G1171),AllocFactorMatrix,(M$4+1),FALSE)*$E1172</f>
        <v>0</v>
      </c>
      <c r="N1171" s="54">
        <f t="shared" si="630"/>
        <v>0</v>
      </c>
      <c r="O1171" s="54">
        <f>VLOOKUP(CONCATENATE($F1171," ",$G1171),AllocFactorMatrix,(O$4+1),FALSE)*$E1172</f>
        <v>0</v>
      </c>
      <c r="P1171" s="54">
        <f>VLOOKUP(CONCATENATE($F1171," ",$G1171),AllocFactorMatrix,(P$4+1),FALSE)*$E1172</f>
        <v>0</v>
      </c>
      <c r="Q1171" s="54">
        <f>VLOOKUP(CONCATENATE($F1171," ",$G1171),AllocFactorMatrix,(Q$4+1),FALSE)*$E1172</f>
        <v>0</v>
      </c>
      <c r="R1171" s="54">
        <f>VLOOKUP(CONCATENATE($F1171," ",$G1171),AllocFactorMatrix,(R$4+1),FALSE)*$E1172</f>
        <v>0</v>
      </c>
      <c r="S1171" s="54">
        <f t="shared" si="631"/>
        <v>0</v>
      </c>
      <c r="T1171" s="54">
        <f>VLOOKUP(CONCATENATE($F1171," ",$G1171),AllocFactorMatrix,(T$4+1),FALSE)*$E1172</f>
        <v>0</v>
      </c>
      <c r="U1171" s="54">
        <f>VLOOKUP(CONCATENATE($F1171," ",$G1171),AllocFactorMatrix,(U$4+1),FALSE)*$E1172</f>
        <v>0</v>
      </c>
      <c r="V1171" s="54">
        <f>VLOOKUP(CONCATENATE($F1171," ",$G1171),AllocFactorMatrix,(V$4+1),FALSE)*$E1172</f>
        <v>0</v>
      </c>
      <c r="W1171" s="54">
        <f>VLOOKUP(CONCATENATE($F1171," ",$G1171),AllocFactorMatrix,(W$4+1),FALSE)*$E1172</f>
        <v>0</v>
      </c>
      <c r="X1171" s="54">
        <f t="shared" si="632"/>
        <v>0</v>
      </c>
      <c r="Y1171" s="54">
        <f>VLOOKUP(CONCATENATE($F1171," ",$G1171),AllocFactorMatrix,(Y$4+1),FALSE)*$E1172</f>
        <v>0</v>
      </c>
      <c r="Z1171" s="54">
        <f>VLOOKUP(CONCATENATE($F1171," ",$G1171),AllocFactorMatrix,(Z$4+1),FALSE)*$E1172</f>
        <v>0</v>
      </c>
      <c r="AA1171" s="54">
        <f t="shared" si="626"/>
        <v>0</v>
      </c>
      <c r="AB1171" s="54">
        <f>VLOOKUP(CONCATENATE($F1171," ",$G1171),AllocFactorMatrix,(AB$4+1),FALSE)*$E1172</f>
        <v>0</v>
      </c>
      <c r="AC1171" s="54">
        <f>VLOOKUP(CONCATENATE($F1171," ",$G1171),AllocFactorMatrix,(AC$4+1),FALSE)*$E1172</f>
        <v>0</v>
      </c>
      <c r="AD1171" s="54">
        <f>VLOOKUP(CONCATENATE($F1171," ",$G1171),AllocFactorMatrix,(AD$4+1),FALSE)*$E1172</f>
        <v>0</v>
      </c>
    </row>
    <row r="1172" spans="1:30" s="51" customFormat="1" collapsed="1">
      <c r="A1172" s="56"/>
      <c r="B1172" s="111"/>
      <c r="C1172" s="55"/>
      <c r="D1172" s="55" t="s">
        <v>486</v>
      </c>
      <c r="E1172" s="61">
        <v>2559143</v>
      </c>
      <c r="F1172" s="61" t="s">
        <v>333</v>
      </c>
      <c r="G1172" s="55" t="str">
        <f>$G$15</f>
        <v>TOTAL</v>
      </c>
      <c r="H1172" s="53">
        <f t="shared" si="629"/>
        <v>2559143</v>
      </c>
      <c r="I1172" s="54">
        <f>VLOOKUP(CONCATENATE($F1172," ",$G1172),AllocFactorMatrix,(I$4+1),FALSE)*$E1172</f>
        <v>1198003.2587272113</v>
      </c>
      <c r="J1172" s="54">
        <f>VLOOKUP(CONCATENATE($F1172," ",$G1172),AllocFactorMatrix,(J$4+1),FALSE)*$E1172</f>
        <v>62297.885687812297</v>
      </c>
      <c r="K1172" s="54">
        <f>VLOOKUP(CONCATENATE($F1172," ",$G1172),AllocFactorMatrix,(K$4+1),FALSE)*$E1172</f>
        <v>224201.41469411951</v>
      </c>
      <c r="L1172" s="54">
        <f>VLOOKUP(CONCATENATE($F1172," ",$G1172),AllocFactorMatrix,(L$4+1),FALSE)*$E1172</f>
        <v>7070.3710782707012</v>
      </c>
      <c r="M1172" s="54">
        <f>VLOOKUP(CONCATENATE($F1172," ",$G1172),AllocFactorMatrix,(M$4+1),FALSE)*$E1172</f>
        <v>660.84008899225046</v>
      </c>
      <c r="N1172" s="54">
        <f t="shared" si="630"/>
        <v>231932.62586138246</v>
      </c>
      <c r="O1172" s="54">
        <f>VLOOKUP(CONCATENATE($F1172," ",$G1172),AllocFactorMatrix,(O$4+1),FALSE)*$E1172</f>
        <v>177022.40259347935</v>
      </c>
      <c r="P1172" s="54">
        <f>VLOOKUP(CONCATENATE($F1172," ",$G1172),AllocFactorMatrix,(P$4+1),FALSE)*$E1172</f>
        <v>32946.809335269223</v>
      </c>
      <c r="Q1172" s="54">
        <f>VLOOKUP(CONCATENATE($F1172," ",$G1172),AllocFactorMatrix,(Q$4+1),FALSE)*$E1172</f>
        <v>14906.383294230325</v>
      </c>
      <c r="R1172" s="54">
        <f>VLOOKUP(CONCATENATE($F1172," ",$G1172),AllocFactorMatrix,(R$4+1),FALSE)*$E1172</f>
        <v>674.88533698869003</v>
      </c>
      <c r="S1172" s="54">
        <f t="shared" si="631"/>
        <v>225550.4805599676</v>
      </c>
      <c r="T1172" s="54">
        <f>VLOOKUP(CONCATENATE($F1172," ",$G1172),AllocFactorMatrix,(T$4+1),FALSE)*$E1172</f>
        <v>6318.2992620504647</v>
      </c>
      <c r="U1172" s="54">
        <f>VLOOKUP(CONCATENATE($F1172," ",$G1172),AllocFactorMatrix,(U$4+1),FALSE)*$E1172</f>
        <v>105212.52603716459</v>
      </c>
      <c r="V1172" s="54">
        <f>VLOOKUP(CONCATENATE($F1172," ",$G1172),AllocFactorMatrix,(V$4+1),FALSE)*$E1172</f>
        <v>566529.53481716232</v>
      </c>
      <c r="W1172" s="54">
        <f>VLOOKUP(CONCATENATE($F1172," ",$G1172),AllocFactorMatrix,(W$4+1),FALSE)*$E1172</f>
        <v>103691.00590844451</v>
      </c>
      <c r="X1172" s="54">
        <f t="shared" si="632"/>
        <v>781751.36602482188</v>
      </c>
      <c r="Y1172" s="54">
        <f>VLOOKUP(CONCATENATE($F1172," ",$G1172),AllocFactorMatrix,(Y$4+1),FALSE)*$E1172</f>
        <v>52928.5201221362</v>
      </c>
      <c r="Z1172" s="54">
        <f>VLOOKUP(CONCATENATE($F1172," ",$G1172),AllocFactorMatrix,(Z$4+1),FALSE)*$E1172</f>
        <v>881.46804761293447</v>
      </c>
      <c r="AA1172" s="54">
        <f t="shared" si="626"/>
        <v>53809.988169749136</v>
      </c>
      <c r="AB1172" s="54">
        <f>VLOOKUP(CONCATENATE($F1172," ",$G1172),AllocFactorMatrix,(AB$4+1),FALSE)*$E1172</f>
        <v>742.5073451779499</v>
      </c>
      <c r="AC1172" s="54">
        <f>VLOOKUP(CONCATENATE($F1172," ",$G1172),AllocFactorMatrix,(AC$4+1),FALSE)*$E1172</f>
        <v>4219.8197460457022</v>
      </c>
      <c r="AD1172" s="54">
        <f>VLOOKUP(CONCATENATE($F1172," ",$G1172),AllocFactorMatrix,(AD$4+1),FALSE)*$E1172</f>
        <v>835.06787783178765</v>
      </c>
    </row>
    <row r="1173" spans="1:30" s="51" customFormat="1" hidden="1" outlineLevel="1">
      <c r="A1173" s="56"/>
      <c r="B1173" s="111"/>
      <c r="C1173" s="55"/>
      <c r="D1173" s="55"/>
      <c r="F1173" s="52" t="str">
        <f>F1180</f>
        <v>PROD_DEMAND</v>
      </c>
      <c r="G1173" s="55" t="str">
        <f>$G$8</f>
        <v>PRODUCTION</v>
      </c>
      <c r="H1173" s="53">
        <f t="shared" si="623"/>
        <v>1612431</v>
      </c>
      <c r="I1173" s="54">
        <f>VLOOKUP(CONCATENATE($F1173," ",$G1173),AllocFactorMatrix,(I$4+1),FALSE)*$E1180</f>
        <v>794256.08388540999</v>
      </c>
      <c r="J1173" s="54">
        <f>VLOOKUP(CONCATENATE($F1173," ",$G1173),AllocFactorMatrix,(J$4+1),FALSE)*$E1180</f>
        <v>39262.916281340746</v>
      </c>
      <c r="K1173" s="54">
        <f>VLOOKUP(CONCATENATE($F1173," ",$G1173),AllocFactorMatrix,(K$4+1),FALSE)*$E1180</f>
        <v>143817.81214998694</v>
      </c>
      <c r="L1173" s="54">
        <f>VLOOKUP(CONCATENATE($F1173," ",$G1173),AllocFactorMatrix,(L$4+1),FALSE)*$E1180</f>
        <v>4526.8741160465406</v>
      </c>
      <c r="M1173" s="54">
        <f>VLOOKUP(CONCATENATE($F1173," ",$G1173),AllocFactorMatrix,(M$4+1),FALSE)*$E1180</f>
        <v>424.51576936439653</v>
      </c>
      <c r="N1173" s="54">
        <f t="shared" si="624"/>
        <v>148769.20203539787</v>
      </c>
      <c r="O1173" s="54">
        <f>VLOOKUP(CONCATENATE($F1173," ",$G1173),AllocFactorMatrix,(O$4+1),FALSE)*$E1180</f>
        <v>109323.90964258014</v>
      </c>
      <c r="P1173" s="54">
        <f>VLOOKUP(CONCATENATE($F1173," ",$G1173),AllocFactorMatrix,(P$4+1),FALSE)*$E1180</f>
        <v>20370.22940352877</v>
      </c>
      <c r="Q1173" s="54">
        <f>VLOOKUP(CONCATENATE($F1173," ",$G1173),AllocFactorMatrix,(Q$4+1),FALSE)*$E1180</f>
        <v>9204.9273737733783</v>
      </c>
      <c r="R1173" s="54">
        <f>VLOOKUP(CONCATENATE($F1173," ",$G1173),AllocFactorMatrix,(R$4+1),FALSE)*$E1180</f>
        <v>413.93529464815583</v>
      </c>
      <c r="S1173" s="54">
        <f t="shared" si="625"/>
        <v>139313.00171453046</v>
      </c>
      <c r="T1173" s="54">
        <f>VLOOKUP(CONCATENATE($F1173," ",$G1173),AllocFactorMatrix,(T$4+1),FALSE)*$E1180</f>
        <v>3818.9641793834157</v>
      </c>
      <c r="U1173" s="54">
        <f>VLOOKUP(CONCATENATE($F1173," ",$G1173),AllocFactorMatrix,(U$4+1),FALSE)*$E1180</f>
        <v>62496.698113454593</v>
      </c>
      <c r="V1173" s="54">
        <f>VLOOKUP(CONCATENATE($F1173," ",$G1173),AllocFactorMatrix,(V$4+1),FALSE)*$E1180</f>
        <v>330296.80558958807</v>
      </c>
      <c r="W1173" s="54">
        <f>VLOOKUP(CONCATENATE($F1173," ",$G1173),AllocFactorMatrix,(W$4+1),FALSE)*$E1180</f>
        <v>59646.128663049196</v>
      </c>
      <c r="X1173" s="54">
        <f>SUBTOTAL(9,T1173:W1173)</f>
        <v>456258.5965454753</v>
      </c>
      <c r="Y1173" s="54">
        <f>VLOOKUP(CONCATENATE($F1173," ",$G1173),AllocFactorMatrix,(Y$4+1),FALSE)*$E1180</f>
        <v>33573.199175999718</v>
      </c>
      <c r="Z1173" s="54">
        <f>VLOOKUP(CONCATENATE($F1173," ",$G1173),AllocFactorMatrix,(Z$4+1),FALSE)*$E1180</f>
        <v>562.33825298912757</v>
      </c>
      <c r="AA1173" s="54">
        <f t="shared" ref="AA1173:AA1180" si="633">SUBTOTAL(9,Y1173:Z1173)</f>
        <v>34135.537428988842</v>
      </c>
      <c r="AB1173" s="54">
        <f>VLOOKUP(CONCATENATE($F1173," ",$G1173),AllocFactorMatrix,(AB$4+1),FALSE)*$E1180</f>
        <v>435.66210885640555</v>
      </c>
      <c r="AC1173" s="54">
        <f>VLOOKUP(CONCATENATE($F1173," ",$G1173),AllocFactorMatrix,(AC$4+1),FALSE)*$E1180</f>
        <v>0</v>
      </c>
      <c r="AD1173" s="54">
        <f>VLOOKUP(CONCATENATE($F1173," ",$G1173),AllocFactorMatrix,(AD$4+1),FALSE)*$E1180</f>
        <v>0</v>
      </c>
    </row>
    <row r="1174" spans="1:30" s="51" customFormat="1" hidden="1" outlineLevel="1">
      <c r="A1174" s="56"/>
      <c r="B1174" s="111"/>
      <c r="C1174" s="55"/>
      <c r="D1174" s="55"/>
      <c r="F1174" s="52" t="str">
        <f>F1180</f>
        <v>PROD_DEMAND</v>
      </c>
      <c r="G1174" s="55" t="str">
        <f>$G$9</f>
        <v>BULKTRAN</v>
      </c>
      <c r="H1174" s="53">
        <f t="shared" si="623"/>
        <v>0</v>
      </c>
      <c r="I1174" s="54">
        <f>VLOOKUP(CONCATENATE($F1174," ",$G1174),AllocFactorMatrix,(I$4+1),FALSE)*$E1180</f>
        <v>0</v>
      </c>
      <c r="J1174" s="54">
        <f>VLOOKUP(CONCATENATE($F1174," ",$G1174),AllocFactorMatrix,(J$4+1),FALSE)*$E1180</f>
        <v>0</v>
      </c>
      <c r="K1174" s="54">
        <f>VLOOKUP(CONCATENATE($F1174," ",$G1174),AllocFactorMatrix,(K$4+1),FALSE)*$E1180</f>
        <v>0</v>
      </c>
      <c r="L1174" s="54">
        <f>VLOOKUP(CONCATENATE($F1174," ",$G1174),AllocFactorMatrix,(L$4+1),FALSE)*$E1180</f>
        <v>0</v>
      </c>
      <c r="M1174" s="54">
        <f>VLOOKUP(CONCATENATE($F1174," ",$G1174),AllocFactorMatrix,(M$4+1),FALSE)*$E1180</f>
        <v>0</v>
      </c>
      <c r="N1174" s="54">
        <f t="shared" si="624"/>
        <v>0</v>
      </c>
      <c r="O1174" s="54">
        <f>VLOOKUP(CONCATENATE($F1174," ",$G1174),AllocFactorMatrix,(O$4+1),FALSE)*$E1180</f>
        <v>0</v>
      </c>
      <c r="P1174" s="54">
        <f>VLOOKUP(CONCATENATE($F1174," ",$G1174),AllocFactorMatrix,(P$4+1),FALSE)*$E1180</f>
        <v>0</v>
      </c>
      <c r="Q1174" s="54">
        <f>VLOOKUP(CONCATENATE($F1174," ",$G1174),AllocFactorMatrix,(Q$4+1),FALSE)*$E1180</f>
        <v>0</v>
      </c>
      <c r="R1174" s="54">
        <f>VLOOKUP(CONCATENATE($F1174," ",$G1174),AllocFactorMatrix,(R$4+1),FALSE)*$E1180</f>
        <v>0</v>
      </c>
      <c r="S1174" s="54">
        <f t="shared" si="625"/>
        <v>0</v>
      </c>
      <c r="T1174" s="54">
        <f>VLOOKUP(CONCATENATE($F1174," ",$G1174),AllocFactorMatrix,(T$4+1),FALSE)*$E1180</f>
        <v>0</v>
      </c>
      <c r="U1174" s="54">
        <f>VLOOKUP(CONCATENATE($F1174," ",$G1174),AllocFactorMatrix,(U$4+1),FALSE)*$E1180</f>
        <v>0</v>
      </c>
      <c r="V1174" s="54">
        <f>VLOOKUP(CONCATENATE($F1174," ",$G1174),AllocFactorMatrix,(V$4+1),FALSE)*$E1180</f>
        <v>0</v>
      </c>
      <c r="W1174" s="54">
        <f>VLOOKUP(CONCATENATE($F1174," ",$G1174),AllocFactorMatrix,(W$4+1),FALSE)*$E1180</f>
        <v>0</v>
      </c>
      <c r="X1174" s="54">
        <f t="shared" ref="X1174:X1180" si="634">SUBTOTAL(9,T1174:W1174)</f>
        <v>0</v>
      </c>
      <c r="Y1174" s="54">
        <f>VLOOKUP(CONCATENATE($F1174," ",$G1174),AllocFactorMatrix,(Y$4+1),FALSE)*$E1180</f>
        <v>0</v>
      </c>
      <c r="Z1174" s="54">
        <f>VLOOKUP(CONCATENATE($F1174," ",$G1174),AllocFactorMatrix,(Z$4+1),FALSE)*$E1180</f>
        <v>0</v>
      </c>
      <c r="AA1174" s="54">
        <f t="shared" si="633"/>
        <v>0</v>
      </c>
      <c r="AB1174" s="54">
        <f>VLOOKUP(CONCATENATE($F1174," ",$G1174),AllocFactorMatrix,(AB$4+1),FALSE)*$E1180</f>
        <v>0</v>
      </c>
      <c r="AC1174" s="54">
        <f>VLOOKUP(CONCATENATE($F1174," ",$G1174),AllocFactorMatrix,(AC$4+1),FALSE)*$E1180</f>
        <v>0</v>
      </c>
      <c r="AD1174" s="54">
        <f>VLOOKUP(CONCATENATE($F1174," ",$G1174),AllocFactorMatrix,(AD$4+1),FALSE)*$E1180</f>
        <v>0</v>
      </c>
    </row>
    <row r="1175" spans="1:30" s="51" customFormat="1" hidden="1" outlineLevel="1">
      <c r="A1175" s="56"/>
      <c r="B1175" s="111"/>
      <c r="C1175" s="55"/>
      <c r="D1175" s="55"/>
      <c r="F1175" s="52" t="str">
        <f>F1180</f>
        <v>PROD_DEMAND</v>
      </c>
      <c r="G1175" s="55" t="str">
        <f>$G$10</f>
        <v>SUBTRAN</v>
      </c>
      <c r="H1175" s="53">
        <f t="shared" si="623"/>
        <v>0</v>
      </c>
      <c r="I1175" s="54">
        <f>VLOOKUP(CONCATENATE($F1175," ",$G1175),AllocFactorMatrix,(I$4+1),FALSE)*$E1180</f>
        <v>0</v>
      </c>
      <c r="J1175" s="54">
        <f>VLOOKUP(CONCATENATE($F1175," ",$G1175),AllocFactorMatrix,(J$4+1),FALSE)*$E1180</f>
        <v>0</v>
      </c>
      <c r="K1175" s="54">
        <f>VLOOKUP(CONCATENATE($F1175," ",$G1175),AllocFactorMatrix,(K$4+1),FALSE)*$E1180</f>
        <v>0</v>
      </c>
      <c r="L1175" s="54">
        <f>VLOOKUP(CONCATENATE($F1175," ",$G1175),AllocFactorMatrix,(L$4+1),FALSE)*$E1180</f>
        <v>0</v>
      </c>
      <c r="M1175" s="54">
        <f>VLOOKUP(CONCATENATE($F1175," ",$G1175),AllocFactorMatrix,(M$4+1),FALSE)*$E1180</f>
        <v>0</v>
      </c>
      <c r="N1175" s="54">
        <f t="shared" si="624"/>
        <v>0</v>
      </c>
      <c r="O1175" s="54">
        <f>VLOOKUP(CONCATENATE($F1175," ",$G1175),AllocFactorMatrix,(O$4+1),FALSE)*$E1180</f>
        <v>0</v>
      </c>
      <c r="P1175" s="54">
        <f>VLOOKUP(CONCATENATE($F1175," ",$G1175),AllocFactorMatrix,(P$4+1),FALSE)*$E1180</f>
        <v>0</v>
      </c>
      <c r="Q1175" s="54">
        <f>VLOOKUP(CONCATENATE($F1175," ",$G1175),AllocFactorMatrix,(Q$4+1),FALSE)*$E1180</f>
        <v>0</v>
      </c>
      <c r="R1175" s="54">
        <f>VLOOKUP(CONCATENATE($F1175," ",$G1175),AllocFactorMatrix,(R$4+1),FALSE)*$E1180</f>
        <v>0</v>
      </c>
      <c r="S1175" s="54">
        <f t="shared" si="625"/>
        <v>0</v>
      </c>
      <c r="T1175" s="54">
        <f>VLOOKUP(CONCATENATE($F1175," ",$G1175),AllocFactorMatrix,(T$4+1),FALSE)*$E1180</f>
        <v>0</v>
      </c>
      <c r="U1175" s="54">
        <f>VLOOKUP(CONCATENATE($F1175," ",$G1175),AllocFactorMatrix,(U$4+1),FALSE)*$E1180</f>
        <v>0</v>
      </c>
      <c r="V1175" s="54">
        <f>VLOOKUP(CONCATENATE($F1175," ",$G1175),AllocFactorMatrix,(V$4+1),FALSE)*$E1180</f>
        <v>0</v>
      </c>
      <c r="W1175" s="54">
        <f>VLOOKUP(CONCATENATE($F1175," ",$G1175),AllocFactorMatrix,(W$4+1),FALSE)*$E1180</f>
        <v>0</v>
      </c>
      <c r="X1175" s="54">
        <f t="shared" si="634"/>
        <v>0</v>
      </c>
      <c r="Y1175" s="54">
        <f>VLOOKUP(CONCATENATE($F1175," ",$G1175),AllocFactorMatrix,(Y$4+1),FALSE)*$E1180</f>
        <v>0</v>
      </c>
      <c r="Z1175" s="54">
        <f>VLOOKUP(CONCATENATE($F1175," ",$G1175),AllocFactorMatrix,(Z$4+1),FALSE)*$E1180</f>
        <v>0</v>
      </c>
      <c r="AA1175" s="54">
        <f t="shared" si="633"/>
        <v>0</v>
      </c>
      <c r="AB1175" s="54">
        <f>VLOOKUP(CONCATENATE($F1175," ",$G1175),AllocFactorMatrix,(AB$4+1),FALSE)*$E1180</f>
        <v>0</v>
      </c>
      <c r="AC1175" s="54">
        <f>VLOOKUP(CONCATENATE($F1175," ",$G1175),AllocFactorMatrix,(AC$4+1),FALSE)*$E1180</f>
        <v>0</v>
      </c>
      <c r="AD1175" s="54">
        <f>VLOOKUP(CONCATENATE($F1175," ",$G1175),AllocFactorMatrix,(AD$4+1),FALSE)*$E1180</f>
        <v>0</v>
      </c>
    </row>
    <row r="1176" spans="1:30" s="51" customFormat="1" hidden="1" outlineLevel="1">
      <c r="A1176" s="56"/>
      <c r="B1176" s="111"/>
      <c r="C1176" s="55"/>
      <c r="D1176" s="55"/>
      <c r="F1176" s="52" t="str">
        <f>F1180</f>
        <v>PROD_DEMAND</v>
      </c>
      <c r="G1176" s="55" t="str">
        <f>$G$11</f>
        <v>DISTPRI</v>
      </c>
      <c r="H1176" s="53">
        <f t="shared" si="623"/>
        <v>0</v>
      </c>
      <c r="I1176" s="54">
        <f>VLOOKUP(CONCATENATE($F1176," ",$G1176),AllocFactorMatrix,(I$4+1),FALSE)*$E1180</f>
        <v>0</v>
      </c>
      <c r="J1176" s="54">
        <f>VLOOKUP(CONCATENATE($F1176," ",$G1176),AllocFactorMatrix,(J$4+1),FALSE)*$E1180</f>
        <v>0</v>
      </c>
      <c r="K1176" s="54">
        <f>VLOOKUP(CONCATENATE($F1176," ",$G1176),AllocFactorMatrix,(K$4+1),FALSE)*$E1180</f>
        <v>0</v>
      </c>
      <c r="L1176" s="54">
        <f>VLOOKUP(CONCATENATE($F1176," ",$G1176),AllocFactorMatrix,(L$4+1),FALSE)*$E1180</f>
        <v>0</v>
      </c>
      <c r="M1176" s="54">
        <f>VLOOKUP(CONCATENATE($F1176," ",$G1176),AllocFactorMatrix,(M$4+1),FALSE)*$E1180</f>
        <v>0</v>
      </c>
      <c r="N1176" s="54">
        <f t="shared" si="624"/>
        <v>0</v>
      </c>
      <c r="O1176" s="54">
        <f>VLOOKUP(CONCATENATE($F1176," ",$G1176),AllocFactorMatrix,(O$4+1),FALSE)*$E1180</f>
        <v>0</v>
      </c>
      <c r="P1176" s="54">
        <f>VLOOKUP(CONCATENATE($F1176," ",$G1176),AllocFactorMatrix,(P$4+1),FALSE)*$E1180</f>
        <v>0</v>
      </c>
      <c r="Q1176" s="54">
        <f>VLOOKUP(CONCATENATE($F1176," ",$G1176),AllocFactorMatrix,(Q$4+1),FALSE)*$E1180</f>
        <v>0</v>
      </c>
      <c r="R1176" s="54">
        <f>VLOOKUP(CONCATENATE($F1176," ",$G1176),AllocFactorMatrix,(R$4+1),FALSE)*$E1180</f>
        <v>0</v>
      </c>
      <c r="S1176" s="54">
        <f t="shared" si="625"/>
        <v>0</v>
      </c>
      <c r="T1176" s="54">
        <f>VLOOKUP(CONCATENATE($F1176," ",$G1176),AllocFactorMatrix,(T$4+1),FALSE)*$E1180</f>
        <v>0</v>
      </c>
      <c r="U1176" s="54">
        <f>VLOOKUP(CONCATENATE($F1176," ",$G1176),AllocFactorMatrix,(U$4+1),FALSE)*$E1180</f>
        <v>0</v>
      </c>
      <c r="V1176" s="54">
        <f>VLOOKUP(CONCATENATE($F1176," ",$G1176),AllocFactorMatrix,(V$4+1),FALSE)*$E1180</f>
        <v>0</v>
      </c>
      <c r="W1176" s="54">
        <f>VLOOKUP(CONCATENATE($F1176," ",$G1176),AllocFactorMatrix,(W$4+1),FALSE)*$E1180</f>
        <v>0</v>
      </c>
      <c r="X1176" s="54">
        <f t="shared" si="634"/>
        <v>0</v>
      </c>
      <c r="Y1176" s="54">
        <f>VLOOKUP(CONCATENATE($F1176," ",$G1176),AllocFactorMatrix,(Y$4+1),FALSE)*$E1180</f>
        <v>0</v>
      </c>
      <c r="Z1176" s="54">
        <f>VLOOKUP(CONCATENATE($F1176," ",$G1176),AllocFactorMatrix,(Z$4+1),FALSE)*$E1180</f>
        <v>0</v>
      </c>
      <c r="AA1176" s="54">
        <f t="shared" si="633"/>
        <v>0</v>
      </c>
      <c r="AB1176" s="54">
        <f>VLOOKUP(CONCATENATE($F1176," ",$G1176),AllocFactorMatrix,(AB$4+1),FALSE)*$E1180</f>
        <v>0</v>
      </c>
      <c r="AC1176" s="54">
        <f>VLOOKUP(CONCATENATE($F1176," ",$G1176),AllocFactorMatrix,(AC$4+1),FALSE)*$E1180</f>
        <v>0</v>
      </c>
      <c r="AD1176" s="54">
        <f>VLOOKUP(CONCATENATE($F1176," ",$G1176),AllocFactorMatrix,(AD$4+1),FALSE)*$E1180</f>
        <v>0</v>
      </c>
    </row>
    <row r="1177" spans="1:30" s="51" customFormat="1" hidden="1" outlineLevel="1">
      <c r="A1177" s="56"/>
      <c r="B1177" s="111"/>
      <c r="C1177" s="55"/>
      <c r="D1177" s="55"/>
      <c r="F1177" s="52" t="str">
        <f>F1180</f>
        <v>PROD_DEMAND</v>
      </c>
      <c r="G1177" s="55" t="str">
        <f>$G$12</f>
        <v>DISTSEC</v>
      </c>
      <c r="H1177" s="53">
        <f t="shared" si="623"/>
        <v>0</v>
      </c>
      <c r="I1177" s="54">
        <f>VLOOKUP(CONCATENATE($F1177," ",$G1177),AllocFactorMatrix,(I$4+1),FALSE)*$E1180</f>
        <v>0</v>
      </c>
      <c r="J1177" s="54">
        <f>VLOOKUP(CONCATENATE($F1177," ",$G1177),AllocFactorMatrix,(J$4+1),FALSE)*$E1180</f>
        <v>0</v>
      </c>
      <c r="K1177" s="54">
        <f>VLOOKUP(CONCATENATE($F1177," ",$G1177),AllocFactorMatrix,(K$4+1),FALSE)*$E1180</f>
        <v>0</v>
      </c>
      <c r="L1177" s="54">
        <f>VLOOKUP(CONCATENATE($F1177," ",$G1177),AllocFactorMatrix,(L$4+1),FALSE)*$E1180</f>
        <v>0</v>
      </c>
      <c r="M1177" s="54">
        <f>VLOOKUP(CONCATENATE($F1177," ",$G1177),AllocFactorMatrix,(M$4+1),FALSE)*$E1180</f>
        <v>0</v>
      </c>
      <c r="N1177" s="54">
        <f t="shared" si="624"/>
        <v>0</v>
      </c>
      <c r="O1177" s="54">
        <f>VLOOKUP(CONCATENATE($F1177," ",$G1177),AllocFactorMatrix,(O$4+1),FALSE)*$E1180</f>
        <v>0</v>
      </c>
      <c r="P1177" s="54">
        <f>VLOOKUP(CONCATENATE($F1177," ",$G1177),AllocFactorMatrix,(P$4+1),FALSE)*$E1180</f>
        <v>0</v>
      </c>
      <c r="Q1177" s="54">
        <f>VLOOKUP(CONCATENATE($F1177," ",$G1177),AllocFactorMatrix,(Q$4+1),FALSE)*$E1180</f>
        <v>0</v>
      </c>
      <c r="R1177" s="54">
        <f>VLOOKUP(CONCATENATE($F1177," ",$G1177),AllocFactorMatrix,(R$4+1),FALSE)*$E1180</f>
        <v>0</v>
      </c>
      <c r="S1177" s="54">
        <f t="shared" si="625"/>
        <v>0</v>
      </c>
      <c r="T1177" s="54">
        <f>VLOOKUP(CONCATENATE($F1177," ",$G1177),AllocFactorMatrix,(T$4+1),FALSE)*$E1180</f>
        <v>0</v>
      </c>
      <c r="U1177" s="54">
        <f>VLOOKUP(CONCATENATE($F1177," ",$G1177),AllocFactorMatrix,(U$4+1),FALSE)*$E1180</f>
        <v>0</v>
      </c>
      <c r="V1177" s="54">
        <f>VLOOKUP(CONCATENATE($F1177," ",$G1177),AllocFactorMatrix,(V$4+1),FALSE)*$E1180</f>
        <v>0</v>
      </c>
      <c r="W1177" s="54">
        <f>VLOOKUP(CONCATENATE($F1177," ",$G1177),AllocFactorMatrix,(W$4+1),FALSE)*$E1180</f>
        <v>0</v>
      </c>
      <c r="X1177" s="54">
        <f t="shared" si="634"/>
        <v>0</v>
      </c>
      <c r="Y1177" s="54">
        <f>VLOOKUP(CONCATENATE($F1177," ",$G1177),AllocFactorMatrix,(Y$4+1),FALSE)*$E1180</f>
        <v>0</v>
      </c>
      <c r="Z1177" s="54">
        <f>VLOOKUP(CONCATENATE($F1177," ",$G1177),AllocFactorMatrix,(Z$4+1),FALSE)*$E1180</f>
        <v>0</v>
      </c>
      <c r="AA1177" s="54">
        <f t="shared" si="633"/>
        <v>0</v>
      </c>
      <c r="AB1177" s="54">
        <f>VLOOKUP(CONCATENATE($F1177," ",$G1177),AllocFactorMatrix,(AB$4+1),FALSE)*$E1180</f>
        <v>0</v>
      </c>
      <c r="AC1177" s="54">
        <f>VLOOKUP(CONCATENATE($F1177," ",$G1177),AllocFactorMatrix,(AC$4+1),FALSE)*$E1180</f>
        <v>0</v>
      </c>
      <c r="AD1177" s="54">
        <f>VLOOKUP(CONCATENATE($F1177," ",$G1177),AllocFactorMatrix,(AD$4+1),FALSE)*$E1180</f>
        <v>0</v>
      </c>
    </row>
    <row r="1178" spans="1:30" s="51" customFormat="1" hidden="1" outlineLevel="1">
      <c r="A1178" s="56"/>
      <c r="B1178" s="111"/>
      <c r="C1178" s="55"/>
      <c r="D1178" s="55"/>
      <c r="F1178" s="52" t="str">
        <f>F1180</f>
        <v>PROD_DEMAND</v>
      </c>
      <c r="G1178" s="55" t="str">
        <f>$G$13</f>
        <v>ENERGY</v>
      </c>
      <c r="H1178" s="53">
        <f t="shared" si="623"/>
        <v>0</v>
      </c>
      <c r="I1178" s="54">
        <f>VLOOKUP(CONCATENATE($F1178," ",$G1178),AllocFactorMatrix,(I$4+1),FALSE)*$E1180</f>
        <v>0</v>
      </c>
      <c r="J1178" s="54">
        <f>VLOOKUP(CONCATENATE($F1178," ",$G1178),AllocFactorMatrix,(J$4+1),FALSE)*$E1180</f>
        <v>0</v>
      </c>
      <c r="K1178" s="54">
        <f>VLOOKUP(CONCATENATE($F1178," ",$G1178),AllocFactorMatrix,(K$4+1),FALSE)*$E1180</f>
        <v>0</v>
      </c>
      <c r="L1178" s="54">
        <f>VLOOKUP(CONCATENATE($F1178," ",$G1178),AllocFactorMatrix,(L$4+1),FALSE)*$E1180</f>
        <v>0</v>
      </c>
      <c r="M1178" s="54">
        <f>VLOOKUP(CONCATENATE($F1178," ",$G1178),AllocFactorMatrix,(M$4+1),FALSE)*$E1180</f>
        <v>0</v>
      </c>
      <c r="N1178" s="54">
        <f t="shared" si="624"/>
        <v>0</v>
      </c>
      <c r="O1178" s="54">
        <f>VLOOKUP(CONCATENATE($F1178," ",$G1178),AllocFactorMatrix,(O$4+1),FALSE)*$E1180</f>
        <v>0</v>
      </c>
      <c r="P1178" s="54">
        <f>VLOOKUP(CONCATENATE($F1178," ",$G1178),AllocFactorMatrix,(P$4+1),FALSE)*$E1180</f>
        <v>0</v>
      </c>
      <c r="Q1178" s="54">
        <f>VLOOKUP(CONCATENATE($F1178," ",$G1178),AllocFactorMatrix,(Q$4+1),FALSE)*$E1180</f>
        <v>0</v>
      </c>
      <c r="R1178" s="54">
        <f>VLOOKUP(CONCATENATE($F1178," ",$G1178),AllocFactorMatrix,(R$4+1),FALSE)*$E1180</f>
        <v>0</v>
      </c>
      <c r="S1178" s="54">
        <f t="shared" si="625"/>
        <v>0</v>
      </c>
      <c r="T1178" s="54">
        <f>VLOOKUP(CONCATENATE($F1178," ",$G1178),AllocFactorMatrix,(T$4+1),FALSE)*$E1180</f>
        <v>0</v>
      </c>
      <c r="U1178" s="54">
        <f>VLOOKUP(CONCATENATE($F1178," ",$G1178),AllocFactorMatrix,(U$4+1),FALSE)*$E1180</f>
        <v>0</v>
      </c>
      <c r="V1178" s="54">
        <f>VLOOKUP(CONCATENATE($F1178," ",$G1178),AllocFactorMatrix,(V$4+1),FALSE)*$E1180</f>
        <v>0</v>
      </c>
      <c r="W1178" s="54">
        <f>VLOOKUP(CONCATENATE($F1178," ",$G1178),AllocFactorMatrix,(W$4+1),FALSE)*$E1180</f>
        <v>0</v>
      </c>
      <c r="X1178" s="54">
        <f t="shared" si="634"/>
        <v>0</v>
      </c>
      <c r="Y1178" s="54">
        <f>VLOOKUP(CONCATENATE($F1178," ",$G1178),AllocFactorMatrix,(Y$4+1),FALSE)*$E1180</f>
        <v>0</v>
      </c>
      <c r="Z1178" s="54">
        <f>VLOOKUP(CONCATENATE($F1178," ",$G1178),AllocFactorMatrix,(Z$4+1),FALSE)*$E1180</f>
        <v>0</v>
      </c>
      <c r="AA1178" s="54">
        <f t="shared" si="633"/>
        <v>0</v>
      </c>
      <c r="AB1178" s="54">
        <f>VLOOKUP(CONCATENATE($F1178," ",$G1178),AllocFactorMatrix,(AB$4+1),FALSE)*$E1180</f>
        <v>0</v>
      </c>
      <c r="AC1178" s="54">
        <f>VLOOKUP(CONCATENATE($F1178," ",$G1178),AllocFactorMatrix,(AC$4+1),FALSE)*$E1180</f>
        <v>0</v>
      </c>
      <c r="AD1178" s="54">
        <f>VLOOKUP(CONCATENATE($F1178," ",$G1178),AllocFactorMatrix,(AD$4+1),FALSE)*$E1180</f>
        <v>0</v>
      </c>
    </row>
    <row r="1179" spans="1:30" s="51" customFormat="1" hidden="1" outlineLevel="1">
      <c r="A1179" s="56"/>
      <c r="B1179" s="111"/>
      <c r="C1179" s="55"/>
      <c r="D1179" s="55"/>
      <c r="F1179" s="52" t="str">
        <f>F1180</f>
        <v>PROD_DEMAND</v>
      </c>
      <c r="G1179" s="55" t="str">
        <f>$G$14</f>
        <v>CUSTOMER</v>
      </c>
      <c r="H1179" s="53">
        <f t="shared" si="623"/>
        <v>0</v>
      </c>
      <c r="I1179" s="54">
        <f>VLOOKUP(CONCATENATE($F1179," ",$G1179),AllocFactorMatrix,(I$4+1),FALSE)*$E1180</f>
        <v>0</v>
      </c>
      <c r="J1179" s="54">
        <f>VLOOKUP(CONCATENATE($F1179," ",$G1179),AllocFactorMatrix,(J$4+1),FALSE)*$E1180</f>
        <v>0</v>
      </c>
      <c r="K1179" s="54">
        <f>VLOOKUP(CONCATENATE($F1179," ",$G1179),AllocFactorMatrix,(K$4+1),FALSE)*$E1180</f>
        <v>0</v>
      </c>
      <c r="L1179" s="54">
        <f>VLOOKUP(CONCATENATE($F1179," ",$G1179),AllocFactorMatrix,(L$4+1),FALSE)*$E1180</f>
        <v>0</v>
      </c>
      <c r="M1179" s="54">
        <f>VLOOKUP(CONCATENATE($F1179," ",$G1179),AllocFactorMatrix,(M$4+1),FALSE)*$E1180</f>
        <v>0</v>
      </c>
      <c r="N1179" s="54">
        <f t="shared" si="624"/>
        <v>0</v>
      </c>
      <c r="O1179" s="54">
        <f>VLOOKUP(CONCATENATE($F1179," ",$G1179),AllocFactorMatrix,(O$4+1),FALSE)*$E1180</f>
        <v>0</v>
      </c>
      <c r="P1179" s="54">
        <f>VLOOKUP(CONCATENATE($F1179," ",$G1179),AllocFactorMatrix,(P$4+1),FALSE)*$E1180</f>
        <v>0</v>
      </c>
      <c r="Q1179" s="54">
        <f>VLOOKUP(CONCATENATE($F1179," ",$G1179),AllocFactorMatrix,(Q$4+1),FALSE)*$E1180</f>
        <v>0</v>
      </c>
      <c r="R1179" s="54">
        <f>VLOOKUP(CONCATENATE($F1179," ",$G1179),AllocFactorMatrix,(R$4+1),FALSE)*$E1180</f>
        <v>0</v>
      </c>
      <c r="S1179" s="54">
        <f t="shared" si="625"/>
        <v>0</v>
      </c>
      <c r="T1179" s="54">
        <f>VLOOKUP(CONCATENATE($F1179," ",$G1179),AllocFactorMatrix,(T$4+1),FALSE)*$E1180</f>
        <v>0</v>
      </c>
      <c r="U1179" s="54">
        <f>VLOOKUP(CONCATENATE($F1179," ",$G1179),AllocFactorMatrix,(U$4+1),FALSE)*$E1180</f>
        <v>0</v>
      </c>
      <c r="V1179" s="54">
        <f>VLOOKUP(CONCATENATE($F1179," ",$G1179),AllocFactorMatrix,(V$4+1),FALSE)*$E1180</f>
        <v>0</v>
      </c>
      <c r="W1179" s="54">
        <f>VLOOKUP(CONCATENATE($F1179," ",$G1179),AllocFactorMatrix,(W$4+1),FALSE)*$E1180</f>
        <v>0</v>
      </c>
      <c r="X1179" s="54">
        <f t="shared" si="634"/>
        <v>0</v>
      </c>
      <c r="Y1179" s="54">
        <f>VLOOKUP(CONCATENATE($F1179," ",$G1179),AllocFactorMatrix,(Y$4+1),FALSE)*$E1180</f>
        <v>0</v>
      </c>
      <c r="Z1179" s="54">
        <f>VLOOKUP(CONCATENATE($F1179," ",$G1179),AllocFactorMatrix,(Z$4+1),FALSE)*$E1180</f>
        <v>0</v>
      </c>
      <c r="AA1179" s="54">
        <f t="shared" si="633"/>
        <v>0</v>
      </c>
      <c r="AB1179" s="54">
        <f>VLOOKUP(CONCATENATE($F1179," ",$G1179),AllocFactorMatrix,(AB$4+1),FALSE)*$E1180</f>
        <v>0</v>
      </c>
      <c r="AC1179" s="54">
        <f>VLOOKUP(CONCATENATE($F1179," ",$G1179),AllocFactorMatrix,(AC$4+1),FALSE)*$E1180</f>
        <v>0</v>
      </c>
      <c r="AD1179" s="54">
        <f>VLOOKUP(CONCATENATE($F1179," ",$G1179),AllocFactorMatrix,(AD$4+1),FALSE)*$E1180</f>
        <v>0</v>
      </c>
    </row>
    <row r="1180" spans="1:30" s="51" customFormat="1" collapsed="1">
      <c r="A1180" s="56"/>
      <c r="B1180" s="111"/>
      <c r="C1180" s="55"/>
      <c r="D1180" s="55" t="s">
        <v>487</v>
      </c>
      <c r="E1180" s="61">
        <v>1612431</v>
      </c>
      <c r="F1180" s="61" t="s">
        <v>30</v>
      </c>
      <c r="G1180" s="55" t="str">
        <f>$G$15</f>
        <v>TOTAL</v>
      </c>
      <c r="H1180" s="53">
        <f t="shared" si="623"/>
        <v>1612431</v>
      </c>
      <c r="I1180" s="54">
        <f>VLOOKUP(CONCATENATE($F1180," ",$G1180),AllocFactorMatrix,(I$4+1),FALSE)*$E1180</f>
        <v>794256.08388540999</v>
      </c>
      <c r="J1180" s="54">
        <f>VLOOKUP(CONCATENATE($F1180," ",$G1180),AllocFactorMatrix,(J$4+1),FALSE)*$E1180</f>
        <v>39262.916281340746</v>
      </c>
      <c r="K1180" s="54">
        <f>VLOOKUP(CONCATENATE($F1180," ",$G1180),AllocFactorMatrix,(K$4+1),FALSE)*$E1180</f>
        <v>143817.81214998694</v>
      </c>
      <c r="L1180" s="54">
        <f>VLOOKUP(CONCATENATE($F1180," ",$G1180),AllocFactorMatrix,(L$4+1),FALSE)*$E1180</f>
        <v>4526.8741160465406</v>
      </c>
      <c r="M1180" s="54">
        <f>VLOOKUP(CONCATENATE($F1180," ",$G1180),AllocFactorMatrix,(M$4+1),FALSE)*$E1180</f>
        <v>424.51576936439653</v>
      </c>
      <c r="N1180" s="54">
        <f t="shared" si="624"/>
        <v>148769.20203539787</v>
      </c>
      <c r="O1180" s="54">
        <f>VLOOKUP(CONCATENATE($F1180," ",$G1180),AllocFactorMatrix,(O$4+1),FALSE)*$E1180</f>
        <v>109323.90964258014</v>
      </c>
      <c r="P1180" s="54">
        <f>VLOOKUP(CONCATENATE($F1180," ",$G1180),AllocFactorMatrix,(P$4+1),FALSE)*$E1180</f>
        <v>20370.22940352877</v>
      </c>
      <c r="Q1180" s="54">
        <f>VLOOKUP(CONCATENATE($F1180," ",$G1180),AllocFactorMatrix,(Q$4+1),FALSE)*$E1180</f>
        <v>9204.9273737733783</v>
      </c>
      <c r="R1180" s="54">
        <f>VLOOKUP(CONCATENATE($F1180," ",$G1180),AllocFactorMatrix,(R$4+1),FALSE)*$E1180</f>
        <v>413.93529464815583</v>
      </c>
      <c r="S1180" s="54">
        <f t="shared" si="625"/>
        <v>139313.00171453046</v>
      </c>
      <c r="T1180" s="54">
        <f>VLOOKUP(CONCATENATE($F1180," ",$G1180),AllocFactorMatrix,(T$4+1),FALSE)*$E1180</f>
        <v>3818.9641793834157</v>
      </c>
      <c r="U1180" s="54">
        <f>VLOOKUP(CONCATENATE($F1180," ",$G1180),AllocFactorMatrix,(U$4+1),FALSE)*$E1180</f>
        <v>62496.698113454593</v>
      </c>
      <c r="V1180" s="54">
        <f>VLOOKUP(CONCATENATE($F1180," ",$G1180),AllocFactorMatrix,(V$4+1),FALSE)*$E1180</f>
        <v>330296.80558958807</v>
      </c>
      <c r="W1180" s="54">
        <f>VLOOKUP(CONCATENATE($F1180," ",$G1180),AllocFactorMatrix,(W$4+1),FALSE)*$E1180</f>
        <v>59646.128663049196</v>
      </c>
      <c r="X1180" s="54">
        <f t="shared" si="634"/>
        <v>456258.5965454753</v>
      </c>
      <c r="Y1180" s="54">
        <f>VLOOKUP(CONCATENATE($F1180," ",$G1180),AllocFactorMatrix,(Y$4+1),FALSE)*$E1180</f>
        <v>33573.199175999718</v>
      </c>
      <c r="Z1180" s="54">
        <f>VLOOKUP(CONCATENATE($F1180," ",$G1180),AllocFactorMatrix,(Z$4+1),FALSE)*$E1180</f>
        <v>562.33825298912757</v>
      </c>
      <c r="AA1180" s="54">
        <f t="shared" si="633"/>
        <v>34135.537428988842</v>
      </c>
      <c r="AB1180" s="54">
        <f>VLOOKUP(CONCATENATE($F1180," ",$G1180),AllocFactorMatrix,(AB$4+1),FALSE)*$E1180</f>
        <v>435.66210885640555</v>
      </c>
      <c r="AC1180" s="54">
        <f>VLOOKUP(CONCATENATE($F1180," ",$G1180),AllocFactorMatrix,(AC$4+1),FALSE)*$E1180</f>
        <v>0</v>
      </c>
      <c r="AD1180" s="54">
        <f>VLOOKUP(CONCATENATE($F1180," ",$G1180),AllocFactorMatrix,(AD$4+1),FALSE)*$E1180</f>
        <v>0</v>
      </c>
    </row>
    <row r="1181" spans="1:30" hidden="1" outlineLevel="1">
      <c r="D1181" s="7"/>
      <c r="E1181" s="51"/>
      <c r="F1181" s="52" t="str">
        <f>F1188</f>
        <v>PROD_ENERGY</v>
      </c>
      <c r="G1181" s="55" t="str">
        <f>$G$8</f>
        <v>PRODUCTION</v>
      </c>
      <c r="H1181" s="4">
        <f t="shared" ref="H1181:H1196" si="635">SUBTOTAL(9,I1181:AD1181)</f>
        <v>0</v>
      </c>
      <c r="I1181" s="5">
        <f>VLOOKUP(CONCATENATE($F1181," ",$G1181),AllocFactorMatrix,(I$4+1),FALSE)*$E1188</f>
        <v>0</v>
      </c>
      <c r="J1181" s="5">
        <f>VLOOKUP(CONCATENATE($F1181," ",$G1181),AllocFactorMatrix,(J$4+1),FALSE)*$E1188</f>
        <v>0</v>
      </c>
      <c r="K1181" s="5">
        <f>VLOOKUP(CONCATENATE($F1181," ",$G1181),AllocFactorMatrix,(K$4+1),FALSE)*$E1188</f>
        <v>0</v>
      </c>
      <c r="L1181" s="5">
        <f>VLOOKUP(CONCATENATE($F1181," ",$G1181),AllocFactorMatrix,(L$4+1),FALSE)*$E1188</f>
        <v>0</v>
      </c>
      <c r="M1181" s="5">
        <f>VLOOKUP(CONCATENATE($F1181," ",$G1181),AllocFactorMatrix,(M$4+1),FALSE)*$E1188</f>
        <v>0</v>
      </c>
      <c r="N1181" s="5">
        <f t="shared" ref="N1181:N1196" si="636">SUBTOTAL(9,K1181:M1181)</f>
        <v>0</v>
      </c>
      <c r="O1181" s="5">
        <f>VLOOKUP(CONCATENATE($F1181," ",$G1181),AllocFactorMatrix,(O$4+1),FALSE)*$E1188</f>
        <v>0</v>
      </c>
      <c r="P1181" s="5">
        <f>VLOOKUP(CONCATENATE($F1181," ",$G1181),AllocFactorMatrix,(P$4+1),FALSE)*$E1188</f>
        <v>0</v>
      </c>
      <c r="Q1181" s="5">
        <f>VLOOKUP(CONCATENATE($F1181," ",$G1181),AllocFactorMatrix,(Q$4+1),FALSE)*$E1188</f>
        <v>0</v>
      </c>
      <c r="R1181" s="5">
        <f>VLOOKUP(CONCATENATE($F1181," ",$G1181),AllocFactorMatrix,(R$4+1),FALSE)*$E1188</f>
        <v>0</v>
      </c>
      <c r="S1181" s="5">
        <f t="shared" ref="S1181:S1196" si="637">SUBTOTAL(9,O1181:R1181)</f>
        <v>0</v>
      </c>
      <c r="T1181" s="5">
        <f>VLOOKUP(CONCATENATE($F1181," ",$G1181),AllocFactorMatrix,(T$4+1),FALSE)*$E1188</f>
        <v>0</v>
      </c>
      <c r="U1181" s="5">
        <f>VLOOKUP(CONCATENATE($F1181," ",$G1181),AllocFactorMatrix,(U$4+1),FALSE)*$E1188</f>
        <v>0</v>
      </c>
      <c r="V1181" s="5">
        <f>VLOOKUP(CONCATENATE($F1181," ",$G1181),AllocFactorMatrix,(V$4+1),FALSE)*$E1188</f>
        <v>0</v>
      </c>
      <c r="W1181" s="5">
        <f>VLOOKUP(CONCATENATE($F1181," ",$G1181),AllocFactorMatrix,(W$4+1),FALSE)*$E1188</f>
        <v>0</v>
      </c>
      <c r="X1181" s="5">
        <f>SUBTOTAL(9,T1181:W1181)</f>
        <v>0</v>
      </c>
      <c r="Y1181" s="5">
        <f>VLOOKUP(CONCATENATE($F1181," ",$G1181),AllocFactorMatrix,(Y$4+1),FALSE)*$E1188</f>
        <v>0</v>
      </c>
      <c r="Z1181" s="5">
        <f>VLOOKUP(CONCATENATE($F1181," ",$G1181),AllocFactorMatrix,(Z$4+1),FALSE)*$E1188</f>
        <v>0</v>
      </c>
      <c r="AA1181" s="5">
        <f t="shared" si="626"/>
        <v>0</v>
      </c>
      <c r="AB1181" s="5">
        <f>VLOOKUP(CONCATENATE($F1181," ",$G1181),AllocFactorMatrix,(AB$4+1),FALSE)*$E1188</f>
        <v>0</v>
      </c>
      <c r="AC1181" s="5">
        <f>VLOOKUP(CONCATENATE($F1181," ",$G1181),AllocFactorMatrix,(AC$4+1),FALSE)*$E1188</f>
        <v>0</v>
      </c>
      <c r="AD1181" s="5">
        <f>VLOOKUP(CONCATENATE($F1181," ",$G1181),AllocFactorMatrix,(AD$4+1),FALSE)*$E1188</f>
        <v>0</v>
      </c>
    </row>
    <row r="1182" spans="1:30" hidden="1" outlineLevel="1">
      <c r="D1182" s="7"/>
      <c r="E1182" s="51"/>
      <c r="F1182" s="52" t="str">
        <f>F1188</f>
        <v>PROD_ENERGY</v>
      </c>
      <c r="G1182" s="55" t="str">
        <f>$G$9</f>
        <v>BULKTRAN</v>
      </c>
      <c r="H1182" s="4">
        <f t="shared" si="635"/>
        <v>0</v>
      </c>
      <c r="I1182" s="5">
        <f>VLOOKUP(CONCATENATE($F1182," ",$G1182),AllocFactorMatrix,(I$4+1),FALSE)*$E1188</f>
        <v>0</v>
      </c>
      <c r="J1182" s="5">
        <f>VLOOKUP(CONCATENATE($F1182," ",$G1182),AllocFactorMatrix,(J$4+1),FALSE)*$E1188</f>
        <v>0</v>
      </c>
      <c r="K1182" s="5">
        <f>VLOOKUP(CONCATENATE($F1182," ",$G1182),AllocFactorMatrix,(K$4+1),FALSE)*$E1188</f>
        <v>0</v>
      </c>
      <c r="L1182" s="5">
        <f>VLOOKUP(CONCATENATE($F1182," ",$G1182),AllocFactorMatrix,(L$4+1),FALSE)*$E1188</f>
        <v>0</v>
      </c>
      <c r="M1182" s="5">
        <f>VLOOKUP(CONCATENATE($F1182," ",$G1182),AllocFactorMatrix,(M$4+1),FALSE)*$E1188</f>
        <v>0</v>
      </c>
      <c r="N1182" s="5">
        <f t="shared" si="636"/>
        <v>0</v>
      </c>
      <c r="O1182" s="5">
        <f>VLOOKUP(CONCATENATE($F1182," ",$G1182),AllocFactorMatrix,(O$4+1),FALSE)*$E1188</f>
        <v>0</v>
      </c>
      <c r="P1182" s="5">
        <f>VLOOKUP(CONCATENATE($F1182," ",$G1182),AllocFactorMatrix,(P$4+1),FALSE)*$E1188</f>
        <v>0</v>
      </c>
      <c r="Q1182" s="5">
        <f>VLOOKUP(CONCATENATE($F1182," ",$G1182),AllocFactorMatrix,(Q$4+1),FALSE)*$E1188</f>
        <v>0</v>
      </c>
      <c r="R1182" s="5">
        <f>VLOOKUP(CONCATENATE($F1182," ",$G1182),AllocFactorMatrix,(R$4+1),FALSE)*$E1188</f>
        <v>0</v>
      </c>
      <c r="S1182" s="5">
        <f t="shared" si="637"/>
        <v>0</v>
      </c>
      <c r="T1182" s="5">
        <f>VLOOKUP(CONCATENATE($F1182," ",$G1182),AllocFactorMatrix,(T$4+1),FALSE)*$E1188</f>
        <v>0</v>
      </c>
      <c r="U1182" s="5">
        <f>VLOOKUP(CONCATENATE($F1182," ",$G1182),AllocFactorMatrix,(U$4+1),FALSE)*$E1188</f>
        <v>0</v>
      </c>
      <c r="V1182" s="5">
        <f>VLOOKUP(CONCATENATE($F1182," ",$G1182),AllocFactorMatrix,(V$4+1),FALSE)*$E1188</f>
        <v>0</v>
      </c>
      <c r="W1182" s="5">
        <f>VLOOKUP(CONCATENATE($F1182," ",$G1182),AllocFactorMatrix,(W$4+1),FALSE)*$E1188</f>
        <v>0</v>
      </c>
      <c r="X1182" s="5">
        <f t="shared" ref="X1182:X1188" si="638">SUBTOTAL(9,T1182:W1182)</f>
        <v>0</v>
      </c>
      <c r="Y1182" s="5">
        <f>VLOOKUP(CONCATENATE($F1182," ",$G1182),AllocFactorMatrix,(Y$4+1),FALSE)*$E1188</f>
        <v>0</v>
      </c>
      <c r="Z1182" s="5">
        <f>VLOOKUP(CONCATENATE($F1182," ",$G1182),AllocFactorMatrix,(Z$4+1),FALSE)*$E1188</f>
        <v>0</v>
      </c>
      <c r="AA1182" s="5">
        <f t="shared" si="626"/>
        <v>0</v>
      </c>
      <c r="AB1182" s="5">
        <f>VLOOKUP(CONCATENATE($F1182," ",$G1182),AllocFactorMatrix,(AB$4+1),FALSE)*$E1188</f>
        <v>0</v>
      </c>
      <c r="AC1182" s="5">
        <f>VLOOKUP(CONCATENATE($F1182," ",$G1182),AllocFactorMatrix,(AC$4+1),FALSE)*$E1188</f>
        <v>0</v>
      </c>
      <c r="AD1182" s="5">
        <f>VLOOKUP(CONCATENATE($F1182," ",$G1182),AllocFactorMatrix,(AD$4+1),FALSE)*$E1188</f>
        <v>0</v>
      </c>
    </row>
    <row r="1183" spans="1:30" hidden="1" outlineLevel="1">
      <c r="D1183" s="7"/>
      <c r="E1183" s="51"/>
      <c r="F1183" s="52" t="str">
        <f>F1188</f>
        <v>PROD_ENERGY</v>
      </c>
      <c r="G1183" s="55" t="str">
        <f>$G$10</f>
        <v>SUBTRAN</v>
      </c>
      <c r="H1183" s="4">
        <f t="shared" si="635"/>
        <v>0</v>
      </c>
      <c r="I1183" s="5">
        <f>VLOOKUP(CONCATENATE($F1183," ",$G1183),AllocFactorMatrix,(I$4+1),FALSE)*$E1188</f>
        <v>0</v>
      </c>
      <c r="J1183" s="5">
        <f>VLOOKUP(CONCATENATE($F1183," ",$G1183),AllocFactorMatrix,(J$4+1),FALSE)*$E1188</f>
        <v>0</v>
      </c>
      <c r="K1183" s="5">
        <f>VLOOKUP(CONCATENATE($F1183," ",$G1183),AllocFactorMatrix,(K$4+1),FALSE)*$E1188</f>
        <v>0</v>
      </c>
      <c r="L1183" s="5">
        <f>VLOOKUP(CONCATENATE($F1183," ",$G1183),AllocFactorMatrix,(L$4+1),FALSE)*$E1188</f>
        <v>0</v>
      </c>
      <c r="M1183" s="5">
        <f>VLOOKUP(CONCATENATE($F1183," ",$G1183),AllocFactorMatrix,(M$4+1),FALSE)*$E1188</f>
        <v>0</v>
      </c>
      <c r="N1183" s="5">
        <f t="shared" si="636"/>
        <v>0</v>
      </c>
      <c r="O1183" s="5">
        <f>VLOOKUP(CONCATENATE($F1183," ",$G1183),AllocFactorMatrix,(O$4+1),FALSE)*$E1188</f>
        <v>0</v>
      </c>
      <c r="P1183" s="5">
        <f>VLOOKUP(CONCATENATE($F1183," ",$G1183),AllocFactorMatrix,(P$4+1),FALSE)*$E1188</f>
        <v>0</v>
      </c>
      <c r="Q1183" s="5">
        <f>VLOOKUP(CONCATENATE($F1183," ",$G1183),AllocFactorMatrix,(Q$4+1),FALSE)*$E1188</f>
        <v>0</v>
      </c>
      <c r="R1183" s="5">
        <f>VLOOKUP(CONCATENATE($F1183," ",$G1183),AllocFactorMatrix,(R$4+1),FALSE)*$E1188</f>
        <v>0</v>
      </c>
      <c r="S1183" s="5">
        <f t="shared" si="637"/>
        <v>0</v>
      </c>
      <c r="T1183" s="5">
        <f>VLOOKUP(CONCATENATE($F1183," ",$G1183),AllocFactorMatrix,(T$4+1),FALSE)*$E1188</f>
        <v>0</v>
      </c>
      <c r="U1183" s="5">
        <f>VLOOKUP(CONCATENATE($F1183," ",$G1183),AllocFactorMatrix,(U$4+1),FALSE)*$E1188</f>
        <v>0</v>
      </c>
      <c r="V1183" s="5">
        <f>VLOOKUP(CONCATENATE($F1183," ",$G1183),AllocFactorMatrix,(V$4+1),FALSE)*$E1188</f>
        <v>0</v>
      </c>
      <c r="W1183" s="5">
        <f>VLOOKUP(CONCATENATE($F1183," ",$G1183),AllocFactorMatrix,(W$4+1),FALSE)*$E1188</f>
        <v>0</v>
      </c>
      <c r="X1183" s="5">
        <f t="shared" si="638"/>
        <v>0</v>
      </c>
      <c r="Y1183" s="5">
        <f>VLOOKUP(CONCATENATE($F1183," ",$G1183),AllocFactorMatrix,(Y$4+1),FALSE)*$E1188</f>
        <v>0</v>
      </c>
      <c r="Z1183" s="5">
        <f>VLOOKUP(CONCATENATE($F1183," ",$G1183),AllocFactorMatrix,(Z$4+1),FALSE)*$E1188</f>
        <v>0</v>
      </c>
      <c r="AA1183" s="5">
        <f t="shared" si="626"/>
        <v>0</v>
      </c>
      <c r="AB1183" s="5">
        <f>VLOOKUP(CONCATENATE($F1183," ",$G1183),AllocFactorMatrix,(AB$4+1),FALSE)*$E1188</f>
        <v>0</v>
      </c>
      <c r="AC1183" s="5">
        <f>VLOOKUP(CONCATENATE($F1183," ",$G1183),AllocFactorMatrix,(AC$4+1),FALSE)*$E1188</f>
        <v>0</v>
      </c>
      <c r="AD1183" s="5">
        <f>VLOOKUP(CONCATENATE($F1183," ",$G1183),AllocFactorMatrix,(AD$4+1),FALSE)*$E1188</f>
        <v>0</v>
      </c>
    </row>
    <row r="1184" spans="1:30" hidden="1" outlineLevel="1">
      <c r="D1184" s="7"/>
      <c r="E1184" s="51"/>
      <c r="F1184" s="52" t="str">
        <f>F1188</f>
        <v>PROD_ENERGY</v>
      </c>
      <c r="G1184" s="55" t="str">
        <f>$G$11</f>
        <v>DISTPRI</v>
      </c>
      <c r="H1184" s="4">
        <f t="shared" si="635"/>
        <v>0</v>
      </c>
      <c r="I1184" s="5">
        <f>VLOOKUP(CONCATENATE($F1184," ",$G1184),AllocFactorMatrix,(I$4+1),FALSE)*$E1188</f>
        <v>0</v>
      </c>
      <c r="J1184" s="5">
        <f>VLOOKUP(CONCATENATE($F1184," ",$G1184),AllocFactorMatrix,(J$4+1),FALSE)*$E1188</f>
        <v>0</v>
      </c>
      <c r="K1184" s="5">
        <f>VLOOKUP(CONCATENATE($F1184," ",$G1184),AllocFactorMatrix,(K$4+1),FALSE)*$E1188</f>
        <v>0</v>
      </c>
      <c r="L1184" s="5">
        <f>VLOOKUP(CONCATENATE($F1184," ",$G1184),AllocFactorMatrix,(L$4+1),FALSE)*$E1188</f>
        <v>0</v>
      </c>
      <c r="M1184" s="5">
        <f>VLOOKUP(CONCATENATE($F1184," ",$G1184),AllocFactorMatrix,(M$4+1),FALSE)*$E1188</f>
        <v>0</v>
      </c>
      <c r="N1184" s="5">
        <f t="shared" si="636"/>
        <v>0</v>
      </c>
      <c r="O1184" s="5">
        <f>VLOOKUP(CONCATENATE($F1184," ",$G1184),AllocFactorMatrix,(O$4+1),FALSE)*$E1188</f>
        <v>0</v>
      </c>
      <c r="P1184" s="5">
        <f>VLOOKUP(CONCATENATE($F1184," ",$G1184),AllocFactorMatrix,(P$4+1),FALSE)*$E1188</f>
        <v>0</v>
      </c>
      <c r="Q1184" s="5">
        <f>VLOOKUP(CONCATENATE($F1184," ",$G1184),AllocFactorMatrix,(Q$4+1),FALSE)*$E1188</f>
        <v>0</v>
      </c>
      <c r="R1184" s="5">
        <f>VLOOKUP(CONCATENATE($F1184," ",$G1184),AllocFactorMatrix,(R$4+1),FALSE)*$E1188</f>
        <v>0</v>
      </c>
      <c r="S1184" s="5">
        <f t="shared" si="637"/>
        <v>0</v>
      </c>
      <c r="T1184" s="5">
        <f>VLOOKUP(CONCATENATE($F1184," ",$G1184),AllocFactorMatrix,(T$4+1),FALSE)*$E1188</f>
        <v>0</v>
      </c>
      <c r="U1184" s="5">
        <f>VLOOKUP(CONCATENATE($F1184," ",$G1184),AllocFactorMatrix,(U$4+1),FALSE)*$E1188</f>
        <v>0</v>
      </c>
      <c r="V1184" s="5">
        <f>VLOOKUP(CONCATENATE($F1184," ",$G1184),AllocFactorMatrix,(V$4+1),FALSE)*$E1188</f>
        <v>0</v>
      </c>
      <c r="W1184" s="5">
        <f>VLOOKUP(CONCATENATE($F1184," ",$G1184),AllocFactorMatrix,(W$4+1),FALSE)*$E1188</f>
        <v>0</v>
      </c>
      <c r="X1184" s="5">
        <f t="shared" si="638"/>
        <v>0</v>
      </c>
      <c r="Y1184" s="5">
        <f>VLOOKUP(CONCATENATE($F1184," ",$G1184),AllocFactorMatrix,(Y$4+1),FALSE)*$E1188</f>
        <v>0</v>
      </c>
      <c r="Z1184" s="5">
        <f>VLOOKUP(CONCATENATE($F1184," ",$G1184),AllocFactorMatrix,(Z$4+1),FALSE)*$E1188</f>
        <v>0</v>
      </c>
      <c r="AA1184" s="5">
        <f t="shared" si="626"/>
        <v>0</v>
      </c>
      <c r="AB1184" s="5">
        <f>VLOOKUP(CONCATENATE($F1184," ",$G1184),AllocFactorMatrix,(AB$4+1),FALSE)*$E1188</f>
        <v>0</v>
      </c>
      <c r="AC1184" s="5">
        <f>VLOOKUP(CONCATENATE($F1184," ",$G1184),AllocFactorMatrix,(AC$4+1),FALSE)*$E1188</f>
        <v>0</v>
      </c>
      <c r="AD1184" s="5">
        <f>VLOOKUP(CONCATENATE($F1184," ",$G1184),AllocFactorMatrix,(AD$4+1),FALSE)*$E1188</f>
        <v>0</v>
      </c>
    </row>
    <row r="1185" spans="1:30" hidden="1" outlineLevel="1">
      <c r="D1185" s="7"/>
      <c r="E1185" s="51"/>
      <c r="F1185" s="52" t="str">
        <f>F1188</f>
        <v>PROD_ENERGY</v>
      </c>
      <c r="G1185" s="55" t="str">
        <f>$G$12</f>
        <v>DISTSEC</v>
      </c>
      <c r="H1185" s="4">
        <f t="shared" si="635"/>
        <v>0</v>
      </c>
      <c r="I1185" s="5">
        <f>VLOOKUP(CONCATENATE($F1185," ",$G1185),AllocFactorMatrix,(I$4+1),FALSE)*$E1188</f>
        <v>0</v>
      </c>
      <c r="J1185" s="5">
        <f>VLOOKUP(CONCATENATE($F1185," ",$G1185),AllocFactorMatrix,(J$4+1),FALSE)*$E1188</f>
        <v>0</v>
      </c>
      <c r="K1185" s="5">
        <f>VLOOKUP(CONCATENATE($F1185," ",$G1185),AllocFactorMatrix,(K$4+1),FALSE)*$E1188</f>
        <v>0</v>
      </c>
      <c r="L1185" s="5">
        <f>VLOOKUP(CONCATENATE($F1185," ",$G1185),AllocFactorMatrix,(L$4+1),FALSE)*$E1188</f>
        <v>0</v>
      </c>
      <c r="M1185" s="5">
        <f>VLOOKUP(CONCATENATE($F1185," ",$G1185),AllocFactorMatrix,(M$4+1),FALSE)*$E1188</f>
        <v>0</v>
      </c>
      <c r="N1185" s="5">
        <f t="shared" si="636"/>
        <v>0</v>
      </c>
      <c r="O1185" s="5">
        <f>VLOOKUP(CONCATENATE($F1185," ",$G1185),AllocFactorMatrix,(O$4+1),FALSE)*$E1188</f>
        <v>0</v>
      </c>
      <c r="P1185" s="5">
        <f>VLOOKUP(CONCATENATE($F1185," ",$G1185),AllocFactorMatrix,(P$4+1),FALSE)*$E1188</f>
        <v>0</v>
      </c>
      <c r="Q1185" s="5">
        <f>VLOOKUP(CONCATENATE($F1185," ",$G1185),AllocFactorMatrix,(Q$4+1),FALSE)*$E1188</f>
        <v>0</v>
      </c>
      <c r="R1185" s="5">
        <f>VLOOKUP(CONCATENATE($F1185," ",$G1185),AllocFactorMatrix,(R$4+1),FALSE)*$E1188</f>
        <v>0</v>
      </c>
      <c r="S1185" s="5">
        <f t="shared" si="637"/>
        <v>0</v>
      </c>
      <c r="T1185" s="5">
        <f>VLOOKUP(CONCATENATE($F1185," ",$G1185),AllocFactorMatrix,(T$4+1),FALSE)*$E1188</f>
        <v>0</v>
      </c>
      <c r="U1185" s="5">
        <f>VLOOKUP(CONCATENATE($F1185," ",$G1185),AllocFactorMatrix,(U$4+1),FALSE)*$E1188</f>
        <v>0</v>
      </c>
      <c r="V1185" s="5">
        <f>VLOOKUP(CONCATENATE($F1185," ",$G1185),AllocFactorMatrix,(V$4+1),FALSE)*$E1188</f>
        <v>0</v>
      </c>
      <c r="W1185" s="5">
        <f>VLOOKUP(CONCATENATE($F1185," ",$G1185),AllocFactorMatrix,(W$4+1),FALSE)*$E1188</f>
        <v>0</v>
      </c>
      <c r="X1185" s="5">
        <f t="shared" si="638"/>
        <v>0</v>
      </c>
      <c r="Y1185" s="5">
        <f>VLOOKUP(CONCATENATE($F1185," ",$G1185),AllocFactorMatrix,(Y$4+1),FALSE)*$E1188</f>
        <v>0</v>
      </c>
      <c r="Z1185" s="5">
        <f>VLOOKUP(CONCATENATE($F1185," ",$G1185),AllocFactorMatrix,(Z$4+1),FALSE)*$E1188</f>
        <v>0</v>
      </c>
      <c r="AA1185" s="5">
        <f t="shared" si="626"/>
        <v>0</v>
      </c>
      <c r="AB1185" s="5">
        <f>VLOOKUP(CONCATENATE($F1185," ",$G1185),AllocFactorMatrix,(AB$4+1),FALSE)*$E1188</f>
        <v>0</v>
      </c>
      <c r="AC1185" s="5">
        <f>VLOOKUP(CONCATENATE($F1185," ",$G1185),AllocFactorMatrix,(AC$4+1),FALSE)*$E1188</f>
        <v>0</v>
      </c>
      <c r="AD1185" s="5">
        <f>VLOOKUP(CONCATENATE($F1185," ",$G1185),AllocFactorMatrix,(AD$4+1),FALSE)*$E1188</f>
        <v>0</v>
      </c>
    </row>
    <row r="1186" spans="1:30" hidden="1" outlineLevel="1">
      <c r="D1186" s="7"/>
      <c r="E1186" s="51"/>
      <c r="F1186" s="52" t="str">
        <f>F1188</f>
        <v>PROD_ENERGY</v>
      </c>
      <c r="G1186" s="55" t="str">
        <f>$G$13</f>
        <v>ENERGY</v>
      </c>
      <c r="H1186" s="4">
        <f t="shared" si="635"/>
        <v>14474665.999999996</v>
      </c>
      <c r="I1186" s="5">
        <f>VLOOKUP(CONCATENATE($F1186," ",$G1186),AllocFactorMatrix,(I$4+1),FALSE)*$E1188</f>
        <v>5431286.7836977383</v>
      </c>
      <c r="J1186" s="5">
        <f>VLOOKUP(CONCATENATE($F1186," ",$G1186),AllocFactorMatrix,(J$4+1),FALSE)*$E1188</f>
        <v>351982.47944393067</v>
      </c>
      <c r="K1186" s="5">
        <f>VLOOKUP(CONCATENATE($F1186," ",$G1186),AllocFactorMatrix,(K$4+1),FALSE)*$E1188</f>
        <v>1180939.3747483913</v>
      </c>
      <c r="L1186" s="5">
        <f>VLOOKUP(CONCATENATE($F1186," ",$G1186),AllocFactorMatrix,(L$4+1),FALSE)*$E1188</f>
        <v>37532.93433752549</v>
      </c>
      <c r="M1186" s="5">
        <f>VLOOKUP(CONCATENATE($F1186," ",$G1186),AllocFactorMatrix,(M$4+1),FALSE)*$E1188</f>
        <v>3460.0977780367366</v>
      </c>
      <c r="N1186" s="5">
        <f t="shared" si="636"/>
        <v>1221932.4068639535</v>
      </c>
      <c r="O1186" s="5">
        <f>VLOOKUP(CONCATENATE($F1186," ",$G1186),AllocFactorMatrix,(O$4+1),FALSE)*$E1188</f>
        <v>1076678.9059108517</v>
      </c>
      <c r="P1186" s="5">
        <f>VLOOKUP(CONCATENATE($F1186," ",$G1186),AllocFactorMatrix,(P$4+1),FALSE)*$E1188</f>
        <v>199595.55206016765</v>
      </c>
      <c r="Q1186" s="5">
        <f>VLOOKUP(CONCATENATE($F1186," ",$G1186),AllocFactorMatrix,(Q$4+1),FALSE)*$E1188</f>
        <v>90691.110022984343</v>
      </c>
      <c r="R1186" s="5">
        <f>VLOOKUP(CONCATENATE($F1186," ",$G1186),AllocFactorMatrix,(R$4+1),FALSE)*$E1188</f>
        <v>4202.0944244825887</v>
      </c>
      <c r="S1186" s="5">
        <f t="shared" si="637"/>
        <v>1371167.6624184863</v>
      </c>
      <c r="T1186" s="5">
        <f>VLOOKUP(CONCATENATE($F1186," ",$G1186),AllocFactorMatrix,(T$4+1),FALSE)*$E1188</f>
        <v>41260.375976947289</v>
      </c>
      <c r="U1186" s="5">
        <f>VLOOKUP(CONCATENATE($F1186," ",$G1186),AllocFactorMatrix,(U$4+1),FALSE)*$E1188</f>
        <v>724470.39082712214</v>
      </c>
      <c r="V1186" s="5">
        <f>VLOOKUP(CONCATENATE($F1186," ",$G1186),AllocFactorMatrix,(V$4+1),FALSE)*$E1188</f>
        <v>4113242.0943221166</v>
      </c>
      <c r="W1186" s="5">
        <f>VLOOKUP(CONCATENATE($F1186," ",$G1186),AllocFactorMatrix,(W$4+1),FALSE)*$E1188</f>
        <v>780378.29433682049</v>
      </c>
      <c r="X1186" s="5">
        <f t="shared" si="638"/>
        <v>5659351.1554630063</v>
      </c>
      <c r="Y1186" s="5">
        <f>VLOOKUP(CONCATENATE($F1186," ",$G1186),AllocFactorMatrix,(Y$4+1),FALSE)*$E1188</f>
        <v>291704.77044910059</v>
      </c>
      <c r="Z1186" s="5">
        <f>VLOOKUP(CONCATENATE($F1186," ",$G1186),AllocFactorMatrix,(Z$4+1),FALSE)*$E1188</f>
        <v>4748.4886404449508</v>
      </c>
      <c r="AA1186" s="5">
        <f t="shared" si="626"/>
        <v>296453.25908954552</v>
      </c>
      <c r="AB1186" s="5">
        <f>VLOOKUP(CONCATENATE($F1186," ",$G1186),AllocFactorMatrix,(AB$4+1),FALSE)*$E1188</f>
        <v>5296.5571081604776</v>
      </c>
      <c r="AC1186" s="5">
        <f>VLOOKUP(CONCATENATE($F1186," ",$G1186),AllocFactorMatrix,(AC$4+1),FALSE)*$E1188</f>
        <v>114530.95494361363</v>
      </c>
      <c r="AD1186" s="5">
        <f>VLOOKUP(CONCATENATE($F1186," ",$G1186),AllocFactorMatrix,(AD$4+1),FALSE)*$E1188</f>
        <v>22664.740971562744</v>
      </c>
    </row>
    <row r="1187" spans="1:30" hidden="1" outlineLevel="1">
      <c r="D1187" s="7"/>
      <c r="E1187" s="51"/>
      <c r="F1187" s="52" t="str">
        <f>F1188</f>
        <v>PROD_ENERGY</v>
      </c>
      <c r="G1187" s="55" t="str">
        <f>$G$14</f>
        <v>CUSTOMER</v>
      </c>
      <c r="H1187" s="4">
        <f t="shared" si="635"/>
        <v>0</v>
      </c>
      <c r="I1187" s="5">
        <f>VLOOKUP(CONCATENATE($F1187," ",$G1187),AllocFactorMatrix,(I$4+1),FALSE)*$E1188</f>
        <v>0</v>
      </c>
      <c r="J1187" s="5">
        <f>VLOOKUP(CONCATENATE($F1187," ",$G1187),AllocFactorMatrix,(J$4+1),FALSE)*$E1188</f>
        <v>0</v>
      </c>
      <c r="K1187" s="5">
        <f>VLOOKUP(CONCATENATE($F1187," ",$G1187),AllocFactorMatrix,(K$4+1),FALSE)*$E1188</f>
        <v>0</v>
      </c>
      <c r="L1187" s="5">
        <f>VLOOKUP(CONCATENATE($F1187," ",$G1187),AllocFactorMatrix,(L$4+1),FALSE)*$E1188</f>
        <v>0</v>
      </c>
      <c r="M1187" s="5">
        <f>VLOOKUP(CONCATENATE($F1187," ",$G1187),AllocFactorMatrix,(M$4+1),FALSE)*$E1188</f>
        <v>0</v>
      </c>
      <c r="N1187" s="5">
        <f t="shared" si="636"/>
        <v>0</v>
      </c>
      <c r="O1187" s="5">
        <f>VLOOKUP(CONCATENATE($F1187," ",$G1187),AllocFactorMatrix,(O$4+1),FALSE)*$E1188</f>
        <v>0</v>
      </c>
      <c r="P1187" s="5">
        <f>VLOOKUP(CONCATENATE($F1187," ",$G1187),AllocFactorMatrix,(P$4+1),FALSE)*$E1188</f>
        <v>0</v>
      </c>
      <c r="Q1187" s="5">
        <f>VLOOKUP(CONCATENATE($F1187," ",$G1187),AllocFactorMatrix,(Q$4+1),FALSE)*$E1188</f>
        <v>0</v>
      </c>
      <c r="R1187" s="5">
        <f>VLOOKUP(CONCATENATE($F1187," ",$G1187),AllocFactorMatrix,(R$4+1),FALSE)*$E1188</f>
        <v>0</v>
      </c>
      <c r="S1187" s="5">
        <f t="shared" si="637"/>
        <v>0</v>
      </c>
      <c r="T1187" s="5">
        <f>VLOOKUP(CONCATENATE($F1187," ",$G1187),AllocFactorMatrix,(T$4+1),FALSE)*$E1188</f>
        <v>0</v>
      </c>
      <c r="U1187" s="5">
        <f>VLOOKUP(CONCATENATE($F1187," ",$G1187),AllocFactorMatrix,(U$4+1),FALSE)*$E1188</f>
        <v>0</v>
      </c>
      <c r="V1187" s="5">
        <f>VLOOKUP(CONCATENATE($F1187," ",$G1187),AllocFactorMatrix,(V$4+1),FALSE)*$E1188</f>
        <v>0</v>
      </c>
      <c r="W1187" s="5">
        <f>VLOOKUP(CONCATENATE($F1187," ",$G1187),AllocFactorMatrix,(W$4+1),FALSE)*$E1188</f>
        <v>0</v>
      </c>
      <c r="X1187" s="5">
        <f t="shared" si="638"/>
        <v>0</v>
      </c>
      <c r="Y1187" s="5">
        <f>VLOOKUP(CONCATENATE($F1187," ",$G1187),AllocFactorMatrix,(Y$4+1),FALSE)*$E1188</f>
        <v>0</v>
      </c>
      <c r="Z1187" s="5">
        <f>VLOOKUP(CONCATENATE($F1187," ",$G1187),AllocFactorMatrix,(Z$4+1),FALSE)*$E1188</f>
        <v>0</v>
      </c>
      <c r="AA1187" s="5">
        <f t="shared" si="626"/>
        <v>0</v>
      </c>
      <c r="AB1187" s="5">
        <f>VLOOKUP(CONCATENATE($F1187," ",$G1187),AllocFactorMatrix,(AB$4+1),FALSE)*$E1188</f>
        <v>0</v>
      </c>
      <c r="AC1187" s="5">
        <f>VLOOKUP(CONCATENATE($F1187," ",$G1187),AllocFactorMatrix,(AC$4+1),FALSE)*$E1188</f>
        <v>0</v>
      </c>
      <c r="AD1187" s="5">
        <f>VLOOKUP(CONCATENATE($F1187," ",$G1187),AllocFactorMatrix,(AD$4+1),FALSE)*$E1188</f>
        <v>0</v>
      </c>
    </row>
    <row r="1188" spans="1:30" collapsed="1">
      <c r="D1188" s="7" t="s">
        <v>488</v>
      </c>
      <c r="E1188" s="61">
        <v>14474666</v>
      </c>
      <c r="F1188" s="61" t="s">
        <v>32</v>
      </c>
      <c r="G1188" s="55" t="str">
        <f>$G$15</f>
        <v>TOTAL</v>
      </c>
      <c r="H1188" s="4">
        <f t="shared" si="635"/>
        <v>14474665.999999996</v>
      </c>
      <c r="I1188" s="5">
        <f>VLOOKUP(CONCATENATE($F1188," ",$G1188),AllocFactorMatrix,(I$4+1),FALSE)*$E1188</f>
        <v>5431286.7836977383</v>
      </c>
      <c r="J1188" s="5">
        <f>VLOOKUP(CONCATENATE($F1188," ",$G1188),AllocFactorMatrix,(J$4+1),FALSE)*$E1188</f>
        <v>351982.47944393067</v>
      </c>
      <c r="K1188" s="5">
        <f>VLOOKUP(CONCATENATE($F1188," ",$G1188),AllocFactorMatrix,(K$4+1),FALSE)*$E1188</f>
        <v>1180939.3747483913</v>
      </c>
      <c r="L1188" s="5">
        <f>VLOOKUP(CONCATENATE($F1188," ",$G1188),AllocFactorMatrix,(L$4+1),FALSE)*$E1188</f>
        <v>37532.93433752549</v>
      </c>
      <c r="M1188" s="5">
        <f>VLOOKUP(CONCATENATE($F1188," ",$G1188),AllocFactorMatrix,(M$4+1),FALSE)*$E1188</f>
        <v>3460.0977780367366</v>
      </c>
      <c r="N1188" s="5">
        <f t="shared" si="636"/>
        <v>1221932.4068639535</v>
      </c>
      <c r="O1188" s="5">
        <f>VLOOKUP(CONCATENATE($F1188," ",$G1188),AllocFactorMatrix,(O$4+1),FALSE)*$E1188</f>
        <v>1076678.9059108517</v>
      </c>
      <c r="P1188" s="5">
        <f>VLOOKUP(CONCATENATE($F1188," ",$G1188),AllocFactorMatrix,(P$4+1),FALSE)*$E1188</f>
        <v>199595.55206016765</v>
      </c>
      <c r="Q1188" s="5">
        <f>VLOOKUP(CONCATENATE($F1188," ",$G1188),AllocFactorMatrix,(Q$4+1),FALSE)*$E1188</f>
        <v>90691.110022984343</v>
      </c>
      <c r="R1188" s="5">
        <f>VLOOKUP(CONCATENATE($F1188," ",$G1188),AllocFactorMatrix,(R$4+1),FALSE)*$E1188</f>
        <v>4202.0944244825887</v>
      </c>
      <c r="S1188" s="5">
        <f t="shared" si="637"/>
        <v>1371167.6624184863</v>
      </c>
      <c r="T1188" s="5">
        <f>VLOOKUP(CONCATENATE($F1188," ",$G1188),AllocFactorMatrix,(T$4+1),FALSE)*$E1188</f>
        <v>41260.375976947289</v>
      </c>
      <c r="U1188" s="5">
        <f>VLOOKUP(CONCATENATE($F1188," ",$G1188),AllocFactorMatrix,(U$4+1),FALSE)*$E1188</f>
        <v>724470.39082712214</v>
      </c>
      <c r="V1188" s="5">
        <f>VLOOKUP(CONCATENATE($F1188," ",$G1188),AllocFactorMatrix,(V$4+1),FALSE)*$E1188</f>
        <v>4113242.0943221166</v>
      </c>
      <c r="W1188" s="5">
        <f>VLOOKUP(CONCATENATE($F1188," ",$G1188),AllocFactorMatrix,(W$4+1),FALSE)*$E1188</f>
        <v>780378.29433682049</v>
      </c>
      <c r="X1188" s="5">
        <f t="shared" si="638"/>
        <v>5659351.1554630063</v>
      </c>
      <c r="Y1188" s="5">
        <f>VLOOKUP(CONCATENATE($F1188," ",$G1188),AllocFactorMatrix,(Y$4+1),FALSE)*$E1188</f>
        <v>291704.77044910059</v>
      </c>
      <c r="Z1188" s="5">
        <f>VLOOKUP(CONCATENATE($F1188," ",$G1188),AllocFactorMatrix,(Z$4+1),FALSE)*$E1188</f>
        <v>4748.4886404449508</v>
      </c>
      <c r="AA1188" s="5">
        <f t="shared" si="626"/>
        <v>296453.25908954552</v>
      </c>
      <c r="AB1188" s="5">
        <f>VLOOKUP(CONCATENATE($F1188," ",$G1188),AllocFactorMatrix,(AB$4+1),FALSE)*$E1188</f>
        <v>5296.5571081604776</v>
      </c>
      <c r="AC1188" s="5">
        <f>VLOOKUP(CONCATENATE($F1188," ",$G1188),AllocFactorMatrix,(AC$4+1),FALSE)*$E1188</f>
        <v>114530.95494361363</v>
      </c>
      <c r="AD1188" s="5">
        <f>VLOOKUP(CONCATENATE($F1188," ",$G1188),AllocFactorMatrix,(AD$4+1),FALSE)*$E1188</f>
        <v>22664.740971562744</v>
      </c>
    </row>
    <row r="1189" spans="1:30" s="51" customFormat="1" hidden="1" outlineLevel="1">
      <c r="A1189" s="56"/>
      <c r="B1189" s="111"/>
      <c r="C1189" s="55"/>
      <c r="D1189" s="55"/>
      <c r="F1189" s="52" t="str">
        <f>F1196</f>
        <v>PROD_DEMAND</v>
      </c>
      <c r="G1189" s="55" t="str">
        <f>$G$8</f>
        <v>PRODUCTION</v>
      </c>
      <c r="H1189" s="53">
        <f t="shared" si="635"/>
        <v>4640308.9999999991</v>
      </c>
      <c r="I1189" s="54">
        <f>VLOOKUP(CONCATENATE($F1189," ",$G1189),AllocFactorMatrix,(I$4+1),FALSE)*$E1196</f>
        <v>2285737.2838640679</v>
      </c>
      <c r="J1189" s="54">
        <f>VLOOKUP(CONCATENATE($F1189," ",$G1189),AllocFactorMatrix,(J$4+1),FALSE)*$E1196</f>
        <v>112992.1613926748</v>
      </c>
      <c r="K1189" s="54">
        <f>VLOOKUP(CONCATENATE($F1189," ",$G1189),AllocFactorMatrix,(K$4+1),FALSE)*$E1196</f>
        <v>413883.81151186855</v>
      </c>
      <c r="L1189" s="54">
        <f>VLOOKUP(CONCATENATE($F1189," ",$G1189),AllocFactorMatrix,(L$4+1),FALSE)*$E1196</f>
        <v>13027.592934245129</v>
      </c>
      <c r="M1189" s="54">
        <f>VLOOKUP(CONCATENATE($F1189," ",$G1189),AllocFactorMatrix,(M$4+1),FALSE)*$E1196</f>
        <v>1221.6859792595983</v>
      </c>
      <c r="N1189" s="54">
        <f t="shared" si="636"/>
        <v>428133.09042537329</v>
      </c>
      <c r="O1189" s="54">
        <f>VLOOKUP(CONCATENATE($F1189," ",$G1189),AllocFactorMatrix,(O$4+1),FALSE)*$E1196</f>
        <v>314616.08083052945</v>
      </c>
      <c r="P1189" s="54">
        <f>VLOOKUP(CONCATENATE($F1189," ",$G1189),AllocFactorMatrix,(P$4+1),FALSE)*$E1196</f>
        <v>58622.141867316612</v>
      </c>
      <c r="Q1189" s="54">
        <f>VLOOKUP(CONCATENATE($F1189," ",$G1189),AllocFactorMatrix,(Q$4+1),FALSE)*$E1196</f>
        <v>26490.254365530665</v>
      </c>
      <c r="R1189" s="54">
        <f>VLOOKUP(CONCATENATE($F1189," ",$G1189),AllocFactorMatrix,(R$4+1),FALSE)*$E1196</f>
        <v>1191.237127773833</v>
      </c>
      <c r="S1189" s="54">
        <f t="shared" si="637"/>
        <v>400919.71419115056</v>
      </c>
      <c r="T1189" s="54">
        <f>VLOOKUP(CONCATENATE($F1189," ",$G1189),AllocFactorMatrix,(T$4+1),FALSE)*$E1196</f>
        <v>10990.345541775418</v>
      </c>
      <c r="U1189" s="54">
        <f>VLOOKUP(CONCATENATE($F1189," ",$G1189),AllocFactorMatrix,(U$4+1),FALSE)*$E1196</f>
        <v>179855.13223582675</v>
      </c>
      <c r="V1189" s="54">
        <f>VLOOKUP(CONCATENATE($F1189," ",$G1189),AllocFactorMatrix,(V$4+1),FALSE)*$E1196</f>
        <v>950539.4275157298</v>
      </c>
      <c r="W1189" s="54">
        <f>VLOOKUP(CONCATENATE($F1189," ",$G1189),AllocFactorMatrix,(W$4+1),FALSE)*$E1196</f>
        <v>171651.66611799522</v>
      </c>
      <c r="X1189" s="54">
        <f>SUBTOTAL(9,T1189:W1189)</f>
        <v>1313036.5714113272</v>
      </c>
      <c r="Y1189" s="54">
        <f>VLOOKUP(CONCATENATE($F1189," ",$G1189),AllocFactorMatrix,(Y$4+1),FALSE)*$E1196</f>
        <v>96618.099190095003</v>
      </c>
      <c r="Z1189" s="54">
        <f>VLOOKUP(CONCATENATE($F1189," ",$G1189),AllocFactorMatrix,(Z$4+1),FALSE)*$E1196</f>
        <v>1618.3162295873283</v>
      </c>
      <c r="AA1189" s="54">
        <f t="shared" ref="AA1189:AA1196" si="639">SUBTOTAL(9,Y1189:Z1189)</f>
        <v>98236.415419682337</v>
      </c>
      <c r="AB1189" s="54">
        <f>VLOOKUP(CONCATENATE($F1189," ",$G1189),AllocFactorMatrix,(AB$4+1),FALSE)*$E1196</f>
        <v>1253.763295722644</v>
      </c>
      <c r="AC1189" s="54">
        <f>VLOOKUP(CONCATENATE($F1189," ",$G1189),AllocFactorMatrix,(AC$4+1),FALSE)*$E1196</f>
        <v>0</v>
      </c>
      <c r="AD1189" s="54">
        <f>VLOOKUP(CONCATENATE($F1189," ",$G1189),AllocFactorMatrix,(AD$4+1),FALSE)*$E1196</f>
        <v>0</v>
      </c>
    </row>
    <row r="1190" spans="1:30" s="51" customFormat="1" hidden="1" outlineLevel="1">
      <c r="A1190" s="56"/>
      <c r="B1190" s="111"/>
      <c r="C1190" s="55"/>
      <c r="D1190" s="55"/>
      <c r="F1190" s="52" t="str">
        <f>F1196</f>
        <v>PROD_DEMAND</v>
      </c>
      <c r="G1190" s="55" t="str">
        <f>$G$9</f>
        <v>BULKTRAN</v>
      </c>
      <c r="H1190" s="53">
        <f t="shared" si="635"/>
        <v>0</v>
      </c>
      <c r="I1190" s="54">
        <f>VLOOKUP(CONCATENATE($F1190," ",$G1190),AllocFactorMatrix,(I$4+1),FALSE)*$E1196</f>
        <v>0</v>
      </c>
      <c r="J1190" s="54">
        <f>VLOOKUP(CONCATENATE($F1190," ",$G1190),AllocFactorMatrix,(J$4+1),FALSE)*$E1196</f>
        <v>0</v>
      </c>
      <c r="K1190" s="54">
        <f>VLOOKUP(CONCATENATE($F1190," ",$G1190),AllocFactorMatrix,(K$4+1),FALSE)*$E1196</f>
        <v>0</v>
      </c>
      <c r="L1190" s="54">
        <f>VLOOKUP(CONCATENATE($F1190," ",$G1190),AllocFactorMatrix,(L$4+1),FALSE)*$E1196</f>
        <v>0</v>
      </c>
      <c r="M1190" s="54">
        <f>VLOOKUP(CONCATENATE($F1190," ",$G1190),AllocFactorMatrix,(M$4+1),FALSE)*$E1196</f>
        <v>0</v>
      </c>
      <c r="N1190" s="54">
        <f t="shared" si="636"/>
        <v>0</v>
      </c>
      <c r="O1190" s="54">
        <f>VLOOKUP(CONCATENATE($F1190," ",$G1190),AllocFactorMatrix,(O$4+1),FALSE)*$E1196</f>
        <v>0</v>
      </c>
      <c r="P1190" s="54">
        <f>VLOOKUP(CONCATENATE($F1190," ",$G1190),AllocFactorMatrix,(P$4+1),FALSE)*$E1196</f>
        <v>0</v>
      </c>
      <c r="Q1190" s="54">
        <f>VLOOKUP(CONCATENATE($F1190," ",$G1190),AllocFactorMatrix,(Q$4+1),FALSE)*$E1196</f>
        <v>0</v>
      </c>
      <c r="R1190" s="54">
        <f>VLOOKUP(CONCATENATE($F1190," ",$G1190),AllocFactorMatrix,(R$4+1),FALSE)*$E1196</f>
        <v>0</v>
      </c>
      <c r="S1190" s="54">
        <f t="shared" si="637"/>
        <v>0</v>
      </c>
      <c r="T1190" s="54">
        <f>VLOOKUP(CONCATENATE($F1190," ",$G1190),AllocFactorMatrix,(T$4+1),FALSE)*$E1196</f>
        <v>0</v>
      </c>
      <c r="U1190" s="54">
        <f>VLOOKUP(CONCATENATE($F1190," ",$G1190),AllocFactorMatrix,(U$4+1),FALSE)*$E1196</f>
        <v>0</v>
      </c>
      <c r="V1190" s="54">
        <f>VLOOKUP(CONCATENATE($F1190," ",$G1190),AllocFactorMatrix,(V$4+1),FALSE)*$E1196</f>
        <v>0</v>
      </c>
      <c r="W1190" s="54">
        <f>VLOOKUP(CONCATENATE($F1190," ",$G1190),AllocFactorMatrix,(W$4+1),FALSE)*$E1196</f>
        <v>0</v>
      </c>
      <c r="X1190" s="54">
        <f t="shared" ref="X1190:X1196" si="640">SUBTOTAL(9,T1190:W1190)</f>
        <v>0</v>
      </c>
      <c r="Y1190" s="54">
        <f>VLOOKUP(CONCATENATE($F1190," ",$G1190),AllocFactorMatrix,(Y$4+1),FALSE)*$E1196</f>
        <v>0</v>
      </c>
      <c r="Z1190" s="54">
        <f>VLOOKUP(CONCATENATE($F1190," ",$G1190),AllocFactorMatrix,(Z$4+1),FALSE)*$E1196</f>
        <v>0</v>
      </c>
      <c r="AA1190" s="54">
        <f t="shared" si="639"/>
        <v>0</v>
      </c>
      <c r="AB1190" s="54">
        <f>VLOOKUP(CONCATENATE($F1190," ",$G1190),AllocFactorMatrix,(AB$4+1),FALSE)*$E1196</f>
        <v>0</v>
      </c>
      <c r="AC1190" s="54">
        <f>VLOOKUP(CONCATENATE($F1190," ",$G1190),AllocFactorMatrix,(AC$4+1),FALSE)*$E1196</f>
        <v>0</v>
      </c>
      <c r="AD1190" s="54">
        <f>VLOOKUP(CONCATENATE($F1190," ",$G1190),AllocFactorMatrix,(AD$4+1),FALSE)*$E1196</f>
        <v>0</v>
      </c>
    </row>
    <row r="1191" spans="1:30" s="51" customFormat="1" hidden="1" outlineLevel="1">
      <c r="A1191" s="56"/>
      <c r="B1191" s="111"/>
      <c r="C1191" s="55"/>
      <c r="D1191" s="55"/>
      <c r="F1191" s="52" t="str">
        <f>F1196</f>
        <v>PROD_DEMAND</v>
      </c>
      <c r="G1191" s="55" t="str">
        <f>$G$10</f>
        <v>SUBTRAN</v>
      </c>
      <c r="H1191" s="53">
        <f t="shared" si="635"/>
        <v>0</v>
      </c>
      <c r="I1191" s="54">
        <f>VLOOKUP(CONCATENATE($F1191," ",$G1191),AllocFactorMatrix,(I$4+1),FALSE)*$E1196</f>
        <v>0</v>
      </c>
      <c r="J1191" s="54">
        <f>VLOOKUP(CONCATENATE($F1191," ",$G1191),AllocFactorMatrix,(J$4+1),FALSE)*$E1196</f>
        <v>0</v>
      </c>
      <c r="K1191" s="54">
        <f>VLOOKUP(CONCATENATE($F1191," ",$G1191),AllocFactorMatrix,(K$4+1),FALSE)*$E1196</f>
        <v>0</v>
      </c>
      <c r="L1191" s="54">
        <f>VLOOKUP(CONCATENATE($F1191," ",$G1191),AllocFactorMatrix,(L$4+1),FALSE)*$E1196</f>
        <v>0</v>
      </c>
      <c r="M1191" s="54">
        <f>VLOOKUP(CONCATENATE($F1191," ",$G1191),AllocFactorMatrix,(M$4+1),FALSE)*$E1196</f>
        <v>0</v>
      </c>
      <c r="N1191" s="54">
        <f t="shared" si="636"/>
        <v>0</v>
      </c>
      <c r="O1191" s="54">
        <f>VLOOKUP(CONCATENATE($F1191," ",$G1191),AllocFactorMatrix,(O$4+1),FALSE)*$E1196</f>
        <v>0</v>
      </c>
      <c r="P1191" s="54">
        <f>VLOOKUP(CONCATENATE($F1191," ",$G1191),AllocFactorMatrix,(P$4+1),FALSE)*$E1196</f>
        <v>0</v>
      </c>
      <c r="Q1191" s="54">
        <f>VLOOKUP(CONCATENATE($F1191," ",$G1191),AllocFactorMatrix,(Q$4+1),FALSE)*$E1196</f>
        <v>0</v>
      </c>
      <c r="R1191" s="54">
        <f>VLOOKUP(CONCATENATE($F1191," ",$G1191),AllocFactorMatrix,(R$4+1),FALSE)*$E1196</f>
        <v>0</v>
      </c>
      <c r="S1191" s="54">
        <f t="shared" si="637"/>
        <v>0</v>
      </c>
      <c r="T1191" s="54">
        <f>VLOOKUP(CONCATENATE($F1191," ",$G1191),AllocFactorMatrix,(T$4+1),FALSE)*$E1196</f>
        <v>0</v>
      </c>
      <c r="U1191" s="54">
        <f>VLOOKUP(CONCATENATE($F1191," ",$G1191),AllocFactorMatrix,(U$4+1),FALSE)*$E1196</f>
        <v>0</v>
      </c>
      <c r="V1191" s="54">
        <f>VLOOKUP(CONCATENATE($F1191," ",$G1191),AllocFactorMatrix,(V$4+1),FALSE)*$E1196</f>
        <v>0</v>
      </c>
      <c r="W1191" s="54">
        <f>VLOOKUP(CONCATENATE($F1191," ",$G1191),AllocFactorMatrix,(W$4+1),FALSE)*$E1196</f>
        <v>0</v>
      </c>
      <c r="X1191" s="54">
        <f t="shared" si="640"/>
        <v>0</v>
      </c>
      <c r="Y1191" s="54">
        <f>VLOOKUP(CONCATENATE($F1191," ",$G1191),AllocFactorMatrix,(Y$4+1),FALSE)*$E1196</f>
        <v>0</v>
      </c>
      <c r="Z1191" s="54">
        <f>VLOOKUP(CONCATENATE($F1191," ",$G1191),AllocFactorMatrix,(Z$4+1),FALSE)*$E1196</f>
        <v>0</v>
      </c>
      <c r="AA1191" s="54">
        <f t="shared" si="639"/>
        <v>0</v>
      </c>
      <c r="AB1191" s="54">
        <f>VLOOKUP(CONCATENATE($F1191," ",$G1191),AllocFactorMatrix,(AB$4+1),FALSE)*$E1196</f>
        <v>0</v>
      </c>
      <c r="AC1191" s="54">
        <f>VLOOKUP(CONCATENATE($F1191," ",$G1191),AllocFactorMatrix,(AC$4+1),FALSE)*$E1196</f>
        <v>0</v>
      </c>
      <c r="AD1191" s="54">
        <f>VLOOKUP(CONCATENATE($F1191," ",$G1191),AllocFactorMatrix,(AD$4+1),FALSE)*$E1196</f>
        <v>0</v>
      </c>
    </row>
    <row r="1192" spans="1:30" s="51" customFormat="1" hidden="1" outlineLevel="1">
      <c r="A1192" s="56"/>
      <c r="B1192" s="111"/>
      <c r="C1192" s="55"/>
      <c r="D1192" s="55"/>
      <c r="F1192" s="52" t="str">
        <f>F1196</f>
        <v>PROD_DEMAND</v>
      </c>
      <c r="G1192" s="55" t="str">
        <f>$G$11</f>
        <v>DISTPRI</v>
      </c>
      <c r="H1192" s="53">
        <f t="shared" si="635"/>
        <v>0</v>
      </c>
      <c r="I1192" s="54">
        <f>VLOOKUP(CONCATENATE($F1192," ",$G1192),AllocFactorMatrix,(I$4+1),FALSE)*$E1196</f>
        <v>0</v>
      </c>
      <c r="J1192" s="54">
        <f>VLOOKUP(CONCATENATE($F1192," ",$G1192),AllocFactorMatrix,(J$4+1),FALSE)*$E1196</f>
        <v>0</v>
      </c>
      <c r="K1192" s="54">
        <f>VLOOKUP(CONCATENATE($F1192," ",$G1192),AllocFactorMatrix,(K$4+1),FALSE)*$E1196</f>
        <v>0</v>
      </c>
      <c r="L1192" s="54">
        <f>VLOOKUP(CONCATENATE($F1192," ",$G1192),AllocFactorMatrix,(L$4+1),FALSE)*$E1196</f>
        <v>0</v>
      </c>
      <c r="M1192" s="54">
        <f>VLOOKUP(CONCATENATE($F1192," ",$G1192),AllocFactorMatrix,(M$4+1),FALSE)*$E1196</f>
        <v>0</v>
      </c>
      <c r="N1192" s="54">
        <f t="shared" si="636"/>
        <v>0</v>
      </c>
      <c r="O1192" s="54">
        <f>VLOOKUP(CONCATENATE($F1192," ",$G1192),AllocFactorMatrix,(O$4+1),FALSE)*$E1196</f>
        <v>0</v>
      </c>
      <c r="P1192" s="54">
        <f>VLOOKUP(CONCATENATE($F1192," ",$G1192),AllocFactorMatrix,(P$4+1),FALSE)*$E1196</f>
        <v>0</v>
      </c>
      <c r="Q1192" s="54">
        <f>VLOOKUP(CONCATENATE($F1192," ",$G1192),AllocFactorMatrix,(Q$4+1),FALSE)*$E1196</f>
        <v>0</v>
      </c>
      <c r="R1192" s="54">
        <f>VLOOKUP(CONCATENATE($F1192," ",$G1192),AllocFactorMatrix,(R$4+1),FALSE)*$E1196</f>
        <v>0</v>
      </c>
      <c r="S1192" s="54">
        <f t="shared" si="637"/>
        <v>0</v>
      </c>
      <c r="T1192" s="54">
        <f>VLOOKUP(CONCATENATE($F1192," ",$G1192),AllocFactorMatrix,(T$4+1),FALSE)*$E1196</f>
        <v>0</v>
      </c>
      <c r="U1192" s="54">
        <f>VLOOKUP(CONCATENATE($F1192," ",$G1192),AllocFactorMatrix,(U$4+1),FALSE)*$E1196</f>
        <v>0</v>
      </c>
      <c r="V1192" s="54">
        <f>VLOOKUP(CONCATENATE($F1192," ",$G1192),AllocFactorMatrix,(V$4+1),FALSE)*$E1196</f>
        <v>0</v>
      </c>
      <c r="W1192" s="54">
        <f>VLOOKUP(CONCATENATE($F1192," ",$G1192),AllocFactorMatrix,(W$4+1),FALSE)*$E1196</f>
        <v>0</v>
      </c>
      <c r="X1192" s="54">
        <f t="shared" si="640"/>
        <v>0</v>
      </c>
      <c r="Y1192" s="54">
        <f>VLOOKUP(CONCATENATE($F1192," ",$G1192),AllocFactorMatrix,(Y$4+1),FALSE)*$E1196</f>
        <v>0</v>
      </c>
      <c r="Z1192" s="54">
        <f>VLOOKUP(CONCATENATE($F1192," ",$G1192),AllocFactorMatrix,(Z$4+1),FALSE)*$E1196</f>
        <v>0</v>
      </c>
      <c r="AA1192" s="54">
        <f t="shared" si="639"/>
        <v>0</v>
      </c>
      <c r="AB1192" s="54">
        <f>VLOOKUP(CONCATENATE($F1192," ",$G1192),AllocFactorMatrix,(AB$4+1),FALSE)*$E1196</f>
        <v>0</v>
      </c>
      <c r="AC1192" s="54">
        <f>VLOOKUP(CONCATENATE($F1192," ",$G1192),AllocFactorMatrix,(AC$4+1),FALSE)*$E1196</f>
        <v>0</v>
      </c>
      <c r="AD1192" s="54">
        <f>VLOOKUP(CONCATENATE($F1192," ",$G1192),AllocFactorMatrix,(AD$4+1),FALSE)*$E1196</f>
        <v>0</v>
      </c>
    </row>
    <row r="1193" spans="1:30" s="51" customFormat="1" hidden="1" outlineLevel="1">
      <c r="A1193" s="56"/>
      <c r="B1193" s="111"/>
      <c r="C1193" s="55"/>
      <c r="D1193" s="55"/>
      <c r="F1193" s="52" t="str">
        <f>F1196</f>
        <v>PROD_DEMAND</v>
      </c>
      <c r="G1193" s="55" t="str">
        <f>$G$12</f>
        <v>DISTSEC</v>
      </c>
      <c r="H1193" s="53">
        <f t="shared" si="635"/>
        <v>0</v>
      </c>
      <c r="I1193" s="54">
        <f>VLOOKUP(CONCATENATE($F1193," ",$G1193),AllocFactorMatrix,(I$4+1),FALSE)*$E1196</f>
        <v>0</v>
      </c>
      <c r="J1193" s="54">
        <f>VLOOKUP(CONCATENATE($F1193," ",$G1193),AllocFactorMatrix,(J$4+1),FALSE)*$E1196</f>
        <v>0</v>
      </c>
      <c r="K1193" s="54">
        <f>VLOOKUP(CONCATENATE($F1193," ",$G1193),AllocFactorMatrix,(K$4+1),FALSE)*$E1196</f>
        <v>0</v>
      </c>
      <c r="L1193" s="54">
        <f>VLOOKUP(CONCATENATE($F1193," ",$G1193),AllocFactorMatrix,(L$4+1),FALSE)*$E1196</f>
        <v>0</v>
      </c>
      <c r="M1193" s="54">
        <f>VLOOKUP(CONCATENATE($F1193," ",$G1193),AllocFactorMatrix,(M$4+1),FALSE)*$E1196</f>
        <v>0</v>
      </c>
      <c r="N1193" s="54">
        <f t="shared" si="636"/>
        <v>0</v>
      </c>
      <c r="O1193" s="54">
        <f>VLOOKUP(CONCATENATE($F1193," ",$G1193),AllocFactorMatrix,(O$4+1),FALSE)*$E1196</f>
        <v>0</v>
      </c>
      <c r="P1193" s="54">
        <f>VLOOKUP(CONCATENATE($F1193," ",$G1193),AllocFactorMatrix,(P$4+1),FALSE)*$E1196</f>
        <v>0</v>
      </c>
      <c r="Q1193" s="54">
        <f>VLOOKUP(CONCATENATE($F1193," ",$G1193),AllocFactorMatrix,(Q$4+1),FALSE)*$E1196</f>
        <v>0</v>
      </c>
      <c r="R1193" s="54">
        <f>VLOOKUP(CONCATENATE($F1193," ",$G1193),AllocFactorMatrix,(R$4+1),FALSE)*$E1196</f>
        <v>0</v>
      </c>
      <c r="S1193" s="54">
        <f t="shared" si="637"/>
        <v>0</v>
      </c>
      <c r="T1193" s="54">
        <f>VLOOKUP(CONCATENATE($F1193," ",$G1193),AllocFactorMatrix,(T$4+1),FALSE)*$E1196</f>
        <v>0</v>
      </c>
      <c r="U1193" s="54">
        <f>VLOOKUP(CONCATENATE($F1193," ",$G1193),AllocFactorMatrix,(U$4+1),FALSE)*$E1196</f>
        <v>0</v>
      </c>
      <c r="V1193" s="54">
        <f>VLOOKUP(CONCATENATE($F1193," ",$G1193),AllocFactorMatrix,(V$4+1),FALSE)*$E1196</f>
        <v>0</v>
      </c>
      <c r="W1193" s="54">
        <f>VLOOKUP(CONCATENATE($F1193," ",$G1193),AllocFactorMatrix,(W$4+1),FALSE)*$E1196</f>
        <v>0</v>
      </c>
      <c r="X1193" s="54">
        <f t="shared" si="640"/>
        <v>0</v>
      </c>
      <c r="Y1193" s="54">
        <f>VLOOKUP(CONCATENATE($F1193," ",$G1193),AllocFactorMatrix,(Y$4+1),FALSE)*$E1196</f>
        <v>0</v>
      </c>
      <c r="Z1193" s="54">
        <f>VLOOKUP(CONCATENATE($F1193," ",$G1193),AllocFactorMatrix,(Z$4+1),FALSE)*$E1196</f>
        <v>0</v>
      </c>
      <c r="AA1193" s="54">
        <f t="shared" si="639"/>
        <v>0</v>
      </c>
      <c r="AB1193" s="54">
        <f>VLOOKUP(CONCATENATE($F1193," ",$G1193),AllocFactorMatrix,(AB$4+1),FALSE)*$E1196</f>
        <v>0</v>
      </c>
      <c r="AC1193" s="54">
        <f>VLOOKUP(CONCATENATE($F1193," ",$G1193),AllocFactorMatrix,(AC$4+1),FALSE)*$E1196</f>
        <v>0</v>
      </c>
      <c r="AD1193" s="54">
        <f>VLOOKUP(CONCATENATE($F1193," ",$G1193),AllocFactorMatrix,(AD$4+1),FALSE)*$E1196</f>
        <v>0</v>
      </c>
    </row>
    <row r="1194" spans="1:30" s="51" customFormat="1" hidden="1" outlineLevel="1">
      <c r="A1194" s="56"/>
      <c r="B1194" s="111"/>
      <c r="C1194" s="55"/>
      <c r="D1194" s="55"/>
      <c r="F1194" s="52" t="str">
        <f>F1196</f>
        <v>PROD_DEMAND</v>
      </c>
      <c r="G1194" s="55" t="str">
        <f>$G$13</f>
        <v>ENERGY</v>
      </c>
      <c r="H1194" s="53">
        <f t="shared" si="635"/>
        <v>0</v>
      </c>
      <c r="I1194" s="54">
        <f>VLOOKUP(CONCATENATE($F1194," ",$G1194),AllocFactorMatrix,(I$4+1),FALSE)*$E1196</f>
        <v>0</v>
      </c>
      <c r="J1194" s="54">
        <f>VLOOKUP(CONCATENATE($F1194," ",$G1194),AllocFactorMatrix,(J$4+1),FALSE)*$E1196</f>
        <v>0</v>
      </c>
      <c r="K1194" s="54">
        <f>VLOOKUP(CONCATENATE($F1194," ",$G1194),AllocFactorMatrix,(K$4+1),FALSE)*$E1196</f>
        <v>0</v>
      </c>
      <c r="L1194" s="54">
        <f>VLOOKUP(CONCATENATE($F1194," ",$G1194),AllocFactorMatrix,(L$4+1),FALSE)*$E1196</f>
        <v>0</v>
      </c>
      <c r="M1194" s="54">
        <f>VLOOKUP(CONCATENATE($F1194," ",$G1194),AllocFactorMatrix,(M$4+1),FALSE)*$E1196</f>
        <v>0</v>
      </c>
      <c r="N1194" s="54">
        <f t="shared" si="636"/>
        <v>0</v>
      </c>
      <c r="O1194" s="54">
        <f>VLOOKUP(CONCATENATE($F1194," ",$G1194),AllocFactorMatrix,(O$4+1),FALSE)*$E1196</f>
        <v>0</v>
      </c>
      <c r="P1194" s="54">
        <f>VLOOKUP(CONCATENATE($F1194," ",$G1194),AllocFactorMatrix,(P$4+1),FALSE)*$E1196</f>
        <v>0</v>
      </c>
      <c r="Q1194" s="54">
        <f>VLOOKUP(CONCATENATE($F1194," ",$G1194),AllocFactorMatrix,(Q$4+1),FALSE)*$E1196</f>
        <v>0</v>
      </c>
      <c r="R1194" s="54">
        <f>VLOOKUP(CONCATENATE($F1194," ",$G1194),AllocFactorMatrix,(R$4+1),FALSE)*$E1196</f>
        <v>0</v>
      </c>
      <c r="S1194" s="54">
        <f t="shared" si="637"/>
        <v>0</v>
      </c>
      <c r="T1194" s="54">
        <f>VLOOKUP(CONCATENATE($F1194," ",$G1194),AllocFactorMatrix,(T$4+1),FALSE)*$E1196</f>
        <v>0</v>
      </c>
      <c r="U1194" s="54">
        <f>VLOOKUP(CONCATENATE($F1194," ",$G1194),AllocFactorMatrix,(U$4+1),FALSE)*$E1196</f>
        <v>0</v>
      </c>
      <c r="V1194" s="54">
        <f>VLOOKUP(CONCATENATE($F1194," ",$G1194),AllocFactorMatrix,(V$4+1),FALSE)*$E1196</f>
        <v>0</v>
      </c>
      <c r="W1194" s="54">
        <f>VLOOKUP(CONCATENATE($F1194," ",$G1194),AllocFactorMatrix,(W$4+1),FALSE)*$E1196</f>
        <v>0</v>
      </c>
      <c r="X1194" s="54">
        <f t="shared" si="640"/>
        <v>0</v>
      </c>
      <c r="Y1194" s="54">
        <f>VLOOKUP(CONCATENATE($F1194," ",$G1194),AllocFactorMatrix,(Y$4+1),FALSE)*$E1196</f>
        <v>0</v>
      </c>
      <c r="Z1194" s="54">
        <f>VLOOKUP(CONCATENATE($F1194," ",$G1194),AllocFactorMatrix,(Z$4+1),FALSE)*$E1196</f>
        <v>0</v>
      </c>
      <c r="AA1194" s="54">
        <f t="shared" si="639"/>
        <v>0</v>
      </c>
      <c r="AB1194" s="54">
        <f>VLOOKUP(CONCATENATE($F1194," ",$G1194),AllocFactorMatrix,(AB$4+1),FALSE)*$E1196</f>
        <v>0</v>
      </c>
      <c r="AC1194" s="54">
        <f>VLOOKUP(CONCATENATE($F1194," ",$G1194),AllocFactorMatrix,(AC$4+1),FALSE)*$E1196</f>
        <v>0</v>
      </c>
      <c r="AD1194" s="54">
        <f>VLOOKUP(CONCATENATE($F1194," ",$G1194),AllocFactorMatrix,(AD$4+1),FALSE)*$E1196</f>
        <v>0</v>
      </c>
    </row>
    <row r="1195" spans="1:30" s="51" customFormat="1" hidden="1" outlineLevel="1">
      <c r="A1195" s="56"/>
      <c r="B1195" s="111"/>
      <c r="C1195" s="55"/>
      <c r="D1195" s="55"/>
      <c r="F1195" s="52" t="str">
        <f>F1196</f>
        <v>PROD_DEMAND</v>
      </c>
      <c r="G1195" s="55" t="str">
        <f>$G$14</f>
        <v>CUSTOMER</v>
      </c>
      <c r="H1195" s="53">
        <f t="shared" si="635"/>
        <v>0</v>
      </c>
      <c r="I1195" s="54">
        <f>VLOOKUP(CONCATENATE($F1195," ",$G1195),AllocFactorMatrix,(I$4+1),FALSE)*$E1196</f>
        <v>0</v>
      </c>
      <c r="J1195" s="54">
        <f>VLOOKUP(CONCATENATE($F1195," ",$G1195),AllocFactorMatrix,(J$4+1),FALSE)*$E1196</f>
        <v>0</v>
      </c>
      <c r="K1195" s="54">
        <f>VLOOKUP(CONCATENATE($F1195," ",$G1195),AllocFactorMatrix,(K$4+1),FALSE)*$E1196</f>
        <v>0</v>
      </c>
      <c r="L1195" s="54">
        <f>VLOOKUP(CONCATENATE($F1195," ",$G1195),AllocFactorMatrix,(L$4+1),FALSE)*$E1196</f>
        <v>0</v>
      </c>
      <c r="M1195" s="54">
        <f>VLOOKUP(CONCATENATE($F1195," ",$G1195),AllocFactorMatrix,(M$4+1),FALSE)*$E1196</f>
        <v>0</v>
      </c>
      <c r="N1195" s="54">
        <f t="shared" si="636"/>
        <v>0</v>
      </c>
      <c r="O1195" s="54">
        <f>VLOOKUP(CONCATENATE($F1195," ",$G1195),AllocFactorMatrix,(O$4+1),FALSE)*$E1196</f>
        <v>0</v>
      </c>
      <c r="P1195" s="54">
        <f>VLOOKUP(CONCATENATE($F1195," ",$G1195),AllocFactorMatrix,(P$4+1),FALSE)*$E1196</f>
        <v>0</v>
      </c>
      <c r="Q1195" s="54">
        <f>VLOOKUP(CONCATENATE($F1195," ",$G1195),AllocFactorMatrix,(Q$4+1),FALSE)*$E1196</f>
        <v>0</v>
      </c>
      <c r="R1195" s="54">
        <f>VLOOKUP(CONCATENATE($F1195," ",$G1195),AllocFactorMatrix,(R$4+1),FALSE)*$E1196</f>
        <v>0</v>
      </c>
      <c r="S1195" s="54">
        <f t="shared" si="637"/>
        <v>0</v>
      </c>
      <c r="T1195" s="54">
        <f>VLOOKUP(CONCATENATE($F1195," ",$G1195),AllocFactorMatrix,(T$4+1),FALSE)*$E1196</f>
        <v>0</v>
      </c>
      <c r="U1195" s="54">
        <f>VLOOKUP(CONCATENATE($F1195," ",$G1195),AllocFactorMatrix,(U$4+1),FALSE)*$E1196</f>
        <v>0</v>
      </c>
      <c r="V1195" s="54">
        <f>VLOOKUP(CONCATENATE($F1195," ",$G1195),AllocFactorMatrix,(V$4+1),FALSE)*$E1196</f>
        <v>0</v>
      </c>
      <c r="W1195" s="54">
        <f>VLOOKUP(CONCATENATE($F1195," ",$G1195),AllocFactorMatrix,(W$4+1),FALSE)*$E1196</f>
        <v>0</v>
      </c>
      <c r="X1195" s="54">
        <f t="shared" si="640"/>
        <v>0</v>
      </c>
      <c r="Y1195" s="54">
        <f>VLOOKUP(CONCATENATE($F1195," ",$G1195),AllocFactorMatrix,(Y$4+1),FALSE)*$E1196</f>
        <v>0</v>
      </c>
      <c r="Z1195" s="54">
        <f>VLOOKUP(CONCATENATE($F1195," ",$G1195),AllocFactorMatrix,(Z$4+1),FALSE)*$E1196</f>
        <v>0</v>
      </c>
      <c r="AA1195" s="54">
        <f t="shared" si="639"/>
        <v>0</v>
      </c>
      <c r="AB1195" s="54">
        <f>VLOOKUP(CONCATENATE($F1195," ",$G1195),AllocFactorMatrix,(AB$4+1),FALSE)*$E1196</f>
        <v>0</v>
      </c>
      <c r="AC1195" s="54">
        <f>VLOOKUP(CONCATENATE($F1195," ",$G1195),AllocFactorMatrix,(AC$4+1),FALSE)*$E1196</f>
        <v>0</v>
      </c>
      <c r="AD1195" s="54">
        <f>VLOOKUP(CONCATENATE($F1195," ",$G1195),AllocFactorMatrix,(AD$4+1),FALSE)*$E1196</f>
        <v>0</v>
      </c>
    </row>
    <row r="1196" spans="1:30" s="51" customFormat="1" collapsed="1">
      <c r="A1196" s="56"/>
      <c r="B1196" s="111"/>
      <c r="C1196" s="55"/>
      <c r="D1196" s="55" t="s">
        <v>489</v>
      </c>
      <c r="E1196" s="61">
        <v>4640309</v>
      </c>
      <c r="F1196" s="61" t="s">
        <v>30</v>
      </c>
      <c r="G1196" s="55" t="str">
        <f>$G$15</f>
        <v>TOTAL</v>
      </c>
      <c r="H1196" s="53">
        <f t="shared" si="635"/>
        <v>4640308.9999999991</v>
      </c>
      <c r="I1196" s="54">
        <f>VLOOKUP(CONCATENATE($F1196," ",$G1196),AllocFactorMatrix,(I$4+1),FALSE)*$E1196</f>
        <v>2285737.2838640679</v>
      </c>
      <c r="J1196" s="54">
        <f>VLOOKUP(CONCATENATE($F1196," ",$G1196),AllocFactorMatrix,(J$4+1),FALSE)*$E1196</f>
        <v>112992.1613926748</v>
      </c>
      <c r="K1196" s="54">
        <f>VLOOKUP(CONCATENATE($F1196," ",$G1196),AllocFactorMatrix,(K$4+1),FALSE)*$E1196</f>
        <v>413883.81151186855</v>
      </c>
      <c r="L1196" s="54">
        <f>VLOOKUP(CONCATENATE($F1196," ",$G1196),AllocFactorMatrix,(L$4+1),FALSE)*$E1196</f>
        <v>13027.592934245129</v>
      </c>
      <c r="M1196" s="54">
        <f>VLOOKUP(CONCATENATE($F1196," ",$G1196),AllocFactorMatrix,(M$4+1),FALSE)*$E1196</f>
        <v>1221.6859792595983</v>
      </c>
      <c r="N1196" s="54">
        <f t="shared" si="636"/>
        <v>428133.09042537329</v>
      </c>
      <c r="O1196" s="54">
        <f>VLOOKUP(CONCATENATE($F1196," ",$G1196),AllocFactorMatrix,(O$4+1),FALSE)*$E1196</f>
        <v>314616.08083052945</v>
      </c>
      <c r="P1196" s="54">
        <f>VLOOKUP(CONCATENATE($F1196," ",$G1196),AllocFactorMatrix,(P$4+1),FALSE)*$E1196</f>
        <v>58622.141867316612</v>
      </c>
      <c r="Q1196" s="54">
        <f>VLOOKUP(CONCATENATE($F1196," ",$G1196),AllocFactorMatrix,(Q$4+1),FALSE)*$E1196</f>
        <v>26490.254365530665</v>
      </c>
      <c r="R1196" s="54">
        <f>VLOOKUP(CONCATENATE($F1196," ",$G1196),AllocFactorMatrix,(R$4+1),FALSE)*$E1196</f>
        <v>1191.237127773833</v>
      </c>
      <c r="S1196" s="54">
        <f t="shared" si="637"/>
        <v>400919.71419115056</v>
      </c>
      <c r="T1196" s="54">
        <f>VLOOKUP(CONCATENATE($F1196," ",$G1196),AllocFactorMatrix,(T$4+1),FALSE)*$E1196</f>
        <v>10990.345541775418</v>
      </c>
      <c r="U1196" s="54">
        <f>VLOOKUP(CONCATENATE($F1196," ",$G1196),AllocFactorMatrix,(U$4+1),FALSE)*$E1196</f>
        <v>179855.13223582675</v>
      </c>
      <c r="V1196" s="54">
        <f>VLOOKUP(CONCATENATE($F1196," ",$G1196),AllocFactorMatrix,(V$4+1),FALSE)*$E1196</f>
        <v>950539.4275157298</v>
      </c>
      <c r="W1196" s="54">
        <f>VLOOKUP(CONCATENATE($F1196," ",$G1196),AllocFactorMatrix,(W$4+1),FALSE)*$E1196</f>
        <v>171651.66611799522</v>
      </c>
      <c r="X1196" s="54">
        <f t="shared" si="640"/>
        <v>1313036.5714113272</v>
      </c>
      <c r="Y1196" s="54">
        <f>VLOOKUP(CONCATENATE($F1196," ",$G1196),AllocFactorMatrix,(Y$4+1),FALSE)*$E1196</f>
        <v>96618.099190095003</v>
      </c>
      <c r="Z1196" s="54">
        <f>VLOOKUP(CONCATENATE($F1196," ",$G1196),AllocFactorMatrix,(Z$4+1),FALSE)*$E1196</f>
        <v>1618.3162295873283</v>
      </c>
      <c r="AA1196" s="54">
        <f t="shared" si="639"/>
        <v>98236.415419682337</v>
      </c>
      <c r="AB1196" s="54">
        <f>VLOOKUP(CONCATENATE($F1196," ",$G1196),AllocFactorMatrix,(AB$4+1),FALSE)*$E1196</f>
        <v>1253.763295722644</v>
      </c>
      <c r="AC1196" s="54">
        <f>VLOOKUP(CONCATENATE($F1196," ",$G1196),AllocFactorMatrix,(AC$4+1),FALSE)*$E1196</f>
        <v>0</v>
      </c>
      <c r="AD1196" s="54">
        <f>VLOOKUP(CONCATENATE($F1196," ",$G1196),AllocFactorMatrix,(AD$4+1),FALSE)*$E1196</f>
        <v>0</v>
      </c>
    </row>
    <row r="1197" spans="1:30" hidden="1" outlineLevel="1">
      <c r="D1197" s="7"/>
      <c r="E1197" s="51"/>
      <c r="F1197" s="52" t="str">
        <f>F1204</f>
        <v>PROD_DEMAND</v>
      </c>
      <c r="G1197" s="55" t="str">
        <f>$G$8</f>
        <v>PRODUCTION</v>
      </c>
      <c r="H1197" s="4">
        <f t="shared" ref="H1197:H1204" si="641">SUBTOTAL(9,I1197:AD1197)</f>
        <v>1806778.9999999998</v>
      </c>
      <c r="I1197" s="5">
        <f>VLOOKUP(CONCATENATE($F1197," ",$G1197),AllocFactorMatrix,(I$4+1),FALSE)*$E1204</f>
        <v>889988.60291472764</v>
      </c>
      <c r="J1197" s="5">
        <f>VLOOKUP(CONCATENATE($F1197," ",$G1197),AllocFactorMatrix,(J$4+1),FALSE)*$E1204</f>
        <v>43995.316770692545</v>
      </c>
      <c r="K1197" s="5">
        <f>VLOOKUP(CONCATENATE($F1197," ",$G1197),AllocFactorMatrix,(K$4+1),FALSE)*$E1204</f>
        <v>161152.3239248943</v>
      </c>
      <c r="L1197" s="5">
        <f>VLOOKUP(CONCATENATE($F1197," ",$G1197),AllocFactorMatrix,(L$4+1),FALSE)*$E1204</f>
        <v>5072.5030023092168</v>
      </c>
      <c r="M1197" s="5">
        <f>VLOOKUP(CONCATENATE($F1197," ",$G1197),AllocFactorMatrix,(M$4+1),FALSE)*$E1204</f>
        <v>475.68310039712395</v>
      </c>
      <c r="N1197" s="5">
        <f t="shared" ref="N1197:N1204" si="642">SUBTOTAL(9,K1197:M1197)</f>
        <v>166700.51002760063</v>
      </c>
      <c r="O1197" s="5">
        <f>VLOOKUP(CONCATENATE($F1197," ",$G1197),AllocFactorMatrix,(O$4+1),FALSE)*$E1204</f>
        <v>122500.83516138756</v>
      </c>
      <c r="P1197" s="5">
        <f>VLOOKUP(CONCATENATE($F1197," ",$G1197),AllocFactorMatrix,(P$4+1),FALSE)*$E1204</f>
        <v>22825.474523547557</v>
      </c>
      <c r="Q1197" s="5">
        <f>VLOOKUP(CONCATENATE($F1197," ",$G1197),AllocFactorMatrix,(Q$4+1),FALSE)*$E1204</f>
        <v>10314.406926844555</v>
      </c>
      <c r="R1197" s="5">
        <f>VLOOKUP(CONCATENATE($F1197," ",$G1197),AllocFactorMatrix,(R$4+1),FALSE)*$E1204</f>
        <v>463.82734996356453</v>
      </c>
      <c r="S1197" s="5">
        <f t="shared" ref="S1197:S1204" si="643">SUBTOTAL(9,O1197:R1197)</f>
        <v>156104.54396174324</v>
      </c>
      <c r="T1197" s="5">
        <f>VLOOKUP(CONCATENATE($F1197," ",$G1197),AllocFactorMatrix,(T$4+1),FALSE)*$E1204</f>
        <v>4279.2679383255399</v>
      </c>
      <c r="U1197" s="5">
        <f>VLOOKUP(CONCATENATE($F1197," ",$G1197),AllocFactorMatrix,(U$4+1),FALSE)*$E1204</f>
        <v>70029.490701139686</v>
      </c>
      <c r="V1197" s="5">
        <f>VLOOKUP(CONCATENATE($F1197," ",$G1197),AllocFactorMatrix,(V$4+1),FALSE)*$E1204</f>
        <v>370107.82607525552</v>
      </c>
      <c r="W1197" s="5">
        <f>VLOOKUP(CONCATENATE($F1197," ",$G1197),AllocFactorMatrix,(W$4+1),FALSE)*$E1204</f>
        <v>66835.339124399965</v>
      </c>
      <c r="X1197" s="5">
        <f>SUBTOTAL(9,T1197:W1197)</f>
        <v>511251.92383912066</v>
      </c>
      <c r="Y1197" s="5">
        <f>VLOOKUP(CONCATENATE($F1197," ",$G1197),AllocFactorMatrix,(Y$4+1),FALSE)*$E1204</f>
        <v>37619.812093673216</v>
      </c>
      <c r="Z1197" s="5">
        <f>VLOOKUP(CONCATENATE($F1197," ",$G1197),AllocFactorMatrix,(Z$4+1),FALSE)*$E1204</f>
        <v>630.11747256003071</v>
      </c>
      <c r="AA1197" s="5">
        <f t="shared" si="626"/>
        <v>38249.929566233244</v>
      </c>
      <c r="AB1197" s="5">
        <f>VLOOKUP(CONCATENATE($F1197," ",$G1197),AllocFactorMatrix,(AB$4+1),FALSE)*$E1204</f>
        <v>488.17291988151283</v>
      </c>
      <c r="AC1197" s="5">
        <f>VLOOKUP(CONCATENATE($F1197," ",$G1197),AllocFactorMatrix,(AC$4+1),FALSE)*$E1204</f>
        <v>0</v>
      </c>
      <c r="AD1197" s="5">
        <f>VLOOKUP(CONCATENATE($F1197," ",$G1197),AllocFactorMatrix,(AD$4+1),FALSE)*$E1204</f>
        <v>0</v>
      </c>
    </row>
    <row r="1198" spans="1:30" hidden="1" outlineLevel="1">
      <c r="D1198" s="7"/>
      <c r="E1198" s="51"/>
      <c r="F1198" s="52" t="str">
        <f>F1204</f>
        <v>PROD_DEMAND</v>
      </c>
      <c r="G1198" s="55" t="str">
        <f>$G$9</f>
        <v>BULKTRAN</v>
      </c>
      <c r="H1198" s="4">
        <f t="shared" si="641"/>
        <v>0</v>
      </c>
      <c r="I1198" s="5">
        <f>VLOOKUP(CONCATENATE($F1198," ",$G1198),AllocFactorMatrix,(I$4+1),FALSE)*$E1204</f>
        <v>0</v>
      </c>
      <c r="J1198" s="5">
        <f>VLOOKUP(CONCATENATE($F1198," ",$G1198),AllocFactorMatrix,(J$4+1),FALSE)*$E1204</f>
        <v>0</v>
      </c>
      <c r="K1198" s="5">
        <f>VLOOKUP(CONCATENATE($F1198," ",$G1198),AllocFactorMatrix,(K$4+1),FALSE)*$E1204</f>
        <v>0</v>
      </c>
      <c r="L1198" s="5">
        <f>VLOOKUP(CONCATENATE($F1198," ",$G1198),AllocFactorMatrix,(L$4+1),FALSE)*$E1204</f>
        <v>0</v>
      </c>
      <c r="M1198" s="5">
        <f>VLOOKUP(CONCATENATE($F1198," ",$G1198),AllocFactorMatrix,(M$4+1),FALSE)*$E1204</f>
        <v>0</v>
      </c>
      <c r="N1198" s="5">
        <f t="shared" si="642"/>
        <v>0</v>
      </c>
      <c r="O1198" s="5">
        <f>VLOOKUP(CONCATENATE($F1198," ",$G1198),AllocFactorMatrix,(O$4+1),FALSE)*$E1204</f>
        <v>0</v>
      </c>
      <c r="P1198" s="5">
        <f>VLOOKUP(CONCATENATE($F1198," ",$G1198),AllocFactorMatrix,(P$4+1),FALSE)*$E1204</f>
        <v>0</v>
      </c>
      <c r="Q1198" s="5">
        <f>VLOOKUP(CONCATENATE($F1198," ",$G1198),AllocFactorMatrix,(Q$4+1),FALSE)*$E1204</f>
        <v>0</v>
      </c>
      <c r="R1198" s="5">
        <f>VLOOKUP(CONCATENATE($F1198," ",$G1198),AllocFactorMatrix,(R$4+1),FALSE)*$E1204</f>
        <v>0</v>
      </c>
      <c r="S1198" s="5">
        <f t="shared" si="643"/>
        <v>0</v>
      </c>
      <c r="T1198" s="5">
        <f>VLOOKUP(CONCATENATE($F1198," ",$G1198),AllocFactorMatrix,(T$4+1),FALSE)*$E1204</f>
        <v>0</v>
      </c>
      <c r="U1198" s="5">
        <f>VLOOKUP(CONCATENATE($F1198," ",$G1198),AllocFactorMatrix,(U$4+1),FALSE)*$E1204</f>
        <v>0</v>
      </c>
      <c r="V1198" s="5">
        <f>VLOOKUP(CONCATENATE($F1198," ",$G1198),AllocFactorMatrix,(V$4+1),FALSE)*$E1204</f>
        <v>0</v>
      </c>
      <c r="W1198" s="5">
        <f>VLOOKUP(CONCATENATE($F1198," ",$G1198),AllocFactorMatrix,(W$4+1),FALSE)*$E1204</f>
        <v>0</v>
      </c>
      <c r="X1198" s="5">
        <f t="shared" ref="X1198:X1204" si="644">SUBTOTAL(9,T1198:W1198)</f>
        <v>0</v>
      </c>
      <c r="Y1198" s="5">
        <f>VLOOKUP(CONCATENATE($F1198," ",$G1198),AllocFactorMatrix,(Y$4+1),FALSE)*$E1204</f>
        <v>0</v>
      </c>
      <c r="Z1198" s="5">
        <f>VLOOKUP(CONCATENATE($F1198," ",$G1198),AllocFactorMatrix,(Z$4+1),FALSE)*$E1204</f>
        <v>0</v>
      </c>
      <c r="AA1198" s="5">
        <f t="shared" si="626"/>
        <v>0</v>
      </c>
      <c r="AB1198" s="5">
        <f>VLOOKUP(CONCATENATE($F1198," ",$G1198),AllocFactorMatrix,(AB$4+1),FALSE)*$E1204</f>
        <v>0</v>
      </c>
      <c r="AC1198" s="5">
        <f>VLOOKUP(CONCATENATE($F1198," ",$G1198),AllocFactorMatrix,(AC$4+1),FALSE)*$E1204</f>
        <v>0</v>
      </c>
      <c r="AD1198" s="5">
        <f>VLOOKUP(CONCATENATE($F1198," ",$G1198),AllocFactorMatrix,(AD$4+1),FALSE)*$E1204</f>
        <v>0</v>
      </c>
    </row>
    <row r="1199" spans="1:30" hidden="1" outlineLevel="1">
      <c r="D1199" s="7"/>
      <c r="E1199" s="51"/>
      <c r="F1199" s="52" t="str">
        <f>F1204</f>
        <v>PROD_DEMAND</v>
      </c>
      <c r="G1199" s="55" t="str">
        <f>$G$10</f>
        <v>SUBTRAN</v>
      </c>
      <c r="H1199" s="4">
        <f t="shared" si="641"/>
        <v>0</v>
      </c>
      <c r="I1199" s="5">
        <f>VLOOKUP(CONCATENATE($F1199," ",$G1199),AllocFactorMatrix,(I$4+1),FALSE)*$E1204</f>
        <v>0</v>
      </c>
      <c r="J1199" s="5">
        <f>VLOOKUP(CONCATENATE($F1199," ",$G1199),AllocFactorMatrix,(J$4+1),FALSE)*$E1204</f>
        <v>0</v>
      </c>
      <c r="K1199" s="5">
        <f>VLOOKUP(CONCATENATE($F1199," ",$G1199),AllocFactorMatrix,(K$4+1),FALSE)*$E1204</f>
        <v>0</v>
      </c>
      <c r="L1199" s="5">
        <f>VLOOKUP(CONCATENATE($F1199," ",$G1199),AllocFactorMatrix,(L$4+1),FALSE)*$E1204</f>
        <v>0</v>
      </c>
      <c r="M1199" s="5">
        <f>VLOOKUP(CONCATENATE($F1199," ",$G1199),AllocFactorMatrix,(M$4+1),FALSE)*$E1204</f>
        <v>0</v>
      </c>
      <c r="N1199" s="5">
        <f t="shared" si="642"/>
        <v>0</v>
      </c>
      <c r="O1199" s="5">
        <f>VLOOKUP(CONCATENATE($F1199," ",$G1199),AllocFactorMatrix,(O$4+1),FALSE)*$E1204</f>
        <v>0</v>
      </c>
      <c r="P1199" s="5">
        <f>VLOOKUP(CONCATENATE($F1199," ",$G1199),AllocFactorMatrix,(P$4+1),FALSE)*$E1204</f>
        <v>0</v>
      </c>
      <c r="Q1199" s="5">
        <f>VLOOKUP(CONCATENATE($F1199," ",$G1199),AllocFactorMatrix,(Q$4+1),FALSE)*$E1204</f>
        <v>0</v>
      </c>
      <c r="R1199" s="5">
        <f>VLOOKUP(CONCATENATE($F1199," ",$G1199),AllocFactorMatrix,(R$4+1),FALSE)*$E1204</f>
        <v>0</v>
      </c>
      <c r="S1199" s="5">
        <f t="shared" si="643"/>
        <v>0</v>
      </c>
      <c r="T1199" s="5">
        <f>VLOOKUP(CONCATENATE($F1199," ",$G1199),AllocFactorMatrix,(T$4+1),FALSE)*$E1204</f>
        <v>0</v>
      </c>
      <c r="U1199" s="5">
        <f>VLOOKUP(CONCATENATE($F1199," ",$G1199),AllocFactorMatrix,(U$4+1),FALSE)*$E1204</f>
        <v>0</v>
      </c>
      <c r="V1199" s="5">
        <f>VLOOKUP(CONCATENATE($F1199," ",$G1199),AllocFactorMatrix,(V$4+1),FALSE)*$E1204</f>
        <v>0</v>
      </c>
      <c r="W1199" s="5">
        <f>VLOOKUP(CONCATENATE($F1199," ",$G1199),AllocFactorMatrix,(W$4+1),FALSE)*$E1204</f>
        <v>0</v>
      </c>
      <c r="X1199" s="5">
        <f t="shared" si="644"/>
        <v>0</v>
      </c>
      <c r="Y1199" s="5">
        <f>VLOOKUP(CONCATENATE($F1199," ",$G1199),AllocFactorMatrix,(Y$4+1),FALSE)*$E1204</f>
        <v>0</v>
      </c>
      <c r="Z1199" s="5">
        <f>VLOOKUP(CONCATENATE($F1199," ",$G1199),AllocFactorMatrix,(Z$4+1),FALSE)*$E1204</f>
        <v>0</v>
      </c>
      <c r="AA1199" s="5">
        <f t="shared" si="626"/>
        <v>0</v>
      </c>
      <c r="AB1199" s="5">
        <f>VLOOKUP(CONCATENATE($F1199," ",$G1199),AllocFactorMatrix,(AB$4+1),FALSE)*$E1204</f>
        <v>0</v>
      </c>
      <c r="AC1199" s="5">
        <f>VLOOKUP(CONCATENATE($F1199," ",$G1199),AllocFactorMatrix,(AC$4+1),FALSE)*$E1204</f>
        <v>0</v>
      </c>
      <c r="AD1199" s="5">
        <f>VLOOKUP(CONCATENATE($F1199," ",$G1199),AllocFactorMatrix,(AD$4+1),FALSE)*$E1204</f>
        <v>0</v>
      </c>
    </row>
    <row r="1200" spans="1:30" hidden="1" outlineLevel="1">
      <c r="D1200" s="7"/>
      <c r="E1200" s="51"/>
      <c r="F1200" s="52" t="str">
        <f>F1204</f>
        <v>PROD_DEMAND</v>
      </c>
      <c r="G1200" s="55" t="str">
        <f>$G$11</f>
        <v>DISTPRI</v>
      </c>
      <c r="H1200" s="4">
        <f t="shared" si="641"/>
        <v>0</v>
      </c>
      <c r="I1200" s="5">
        <f>VLOOKUP(CONCATENATE($F1200," ",$G1200),AllocFactorMatrix,(I$4+1),FALSE)*$E1204</f>
        <v>0</v>
      </c>
      <c r="J1200" s="5">
        <f>VLOOKUP(CONCATENATE($F1200," ",$G1200),AllocFactorMatrix,(J$4+1),FALSE)*$E1204</f>
        <v>0</v>
      </c>
      <c r="K1200" s="5">
        <f>VLOOKUP(CONCATENATE($F1200," ",$G1200),AllocFactorMatrix,(K$4+1),FALSE)*$E1204</f>
        <v>0</v>
      </c>
      <c r="L1200" s="5">
        <f>VLOOKUP(CONCATENATE($F1200," ",$G1200),AllocFactorMatrix,(L$4+1),FALSE)*$E1204</f>
        <v>0</v>
      </c>
      <c r="M1200" s="5">
        <f>VLOOKUP(CONCATENATE($F1200," ",$G1200),AllocFactorMatrix,(M$4+1),FALSE)*$E1204</f>
        <v>0</v>
      </c>
      <c r="N1200" s="5">
        <f t="shared" si="642"/>
        <v>0</v>
      </c>
      <c r="O1200" s="5">
        <f>VLOOKUP(CONCATENATE($F1200," ",$G1200),AllocFactorMatrix,(O$4+1),FALSE)*$E1204</f>
        <v>0</v>
      </c>
      <c r="P1200" s="5">
        <f>VLOOKUP(CONCATENATE($F1200," ",$G1200),AllocFactorMatrix,(P$4+1),FALSE)*$E1204</f>
        <v>0</v>
      </c>
      <c r="Q1200" s="5">
        <f>VLOOKUP(CONCATENATE($F1200," ",$G1200),AllocFactorMatrix,(Q$4+1),FALSE)*$E1204</f>
        <v>0</v>
      </c>
      <c r="R1200" s="5">
        <f>VLOOKUP(CONCATENATE($F1200," ",$G1200),AllocFactorMatrix,(R$4+1),FALSE)*$E1204</f>
        <v>0</v>
      </c>
      <c r="S1200" s="5">
        <f t="shared" si="643"/>
        <v>0</v>
      </c>
      <c r="T1200" s="5">
        <f>VLOOKUP(CONCATENATE($F1200," ",$G1200),AllocFactorMatrix,(T$4+1),FALSE)*$E1204</f>
        <v>0</v>
      </c>
      <c r="U1200" s="5">
        <f>VLOOKUP(CONCATENATE($F1200," ",$G1200),AllocFactorMatrix,(U$4+1),FALSE)*$E1204</f>
        <v>0</v>
      </c>
      <c r="V1200" s="5">
        <f>VLOOKUP(CONCATENATE($F1200," ",$G1200),AllocFactorMatrix,(V$4+1),FALSE)*$E1204</f>
        <v>0</v>
      </c>
      <c r="W1200" s="5">
        <f>VLOOKUP(CONCATENATE($F1200," ",$G1200),AllocFactorMatrix,(W$4+1),FALSE)*$E1204</f>
        <v>0</v>
      </c>
      <c r="X1200" s="5">
        <f t="shared" si="644"/>
        <v>0</v>
      </c>
      <c r="Y1200" s="5">
        <f>VLOOKUP(CONCATENATE($F1200," ",$G1200),AllocFactorMatrix,(Y$4+1),FALSE)*$E1204</f>
        <v>0</v>
      </c>
      <c r="Z1200" s="5">
        <f>VLOOKUP(CONCATENATE($F1200," ",$G1200),AllocFactorMatrix,(Z$4+1),FALSE)*$E1204</f>
        <v>0</v>
      </c>
      <c r="AA1200" s="5">
        <f t="shared" si="626"/>
        <v>0</v>
      </c>
      <c r="AB1200" s="5">
        <f>VLOOKUP(CONCATENATE($F1200," ",$G1200),AllocFactorMatrix,(AB$4+1),FALSE)*$E1204</f>
        <v>0</v>
      </c>
      <c r="AC1200" s="5">
        <f>VLOOKUP(CONCATENATE($F1200," ",$G1200),AllocFactorMatrix,(AC$4+1),FALSE)*$E1204</f>
        <v>0</v>
      </c>
      <c r="AD1200" s="5">
        <f>VLOOKUP(CONCATENATE($F1200," ",$G1200),AllocFactorMatrix,(AD$4+1),FALSE)*$E1204</f>
        <v>0</v>
      </c>
    </row>
    <row r="1201" spans="1:30" hidden="1" outlineLevel="1">
      <c r="D1201" s="7"/>
      <c r="E1201" s="51"/>
      <c r="F1201" s="52" t="str">
        <f>F1204</f>
        <v>PROD_DEMAND</v>
      </c>
      <c r="G1201" s="55" t="str">
        <f>$G$12</f>
        <v>DISTSEC</v>
      </c>
      <c r="H1201" s="4">
        <f t="shared" si="641"/>
        <v>0</v>
      </c>
      <c r="I1201" s="5">
        <f>VLOOKUP(CONCATENATE($F1201," ",$G1201),AllocFactorMatrix,(I$4+1),FALSE)*$E1204</f>
        <v>0</v>
      </c>
      <c r="J1201" s="5">
        <f>VLOOKUP(CONCATENATE($F1201," ",$G1201),AllocFactorMatrix,(J$4+1),FALSE)*$E1204</f>
        <v>0</v>
      </c>
      <c r="K1201" s="5">
        <f>VLOOKUP(CONCATENATE($F1201," ",$G1201),AllocFactorMatrix,(K$4+1),FALSE)*$E1204</f>
        <v>0</v>
      </c>
      <c r="L1201" s="5">
        <f>VLOOKUP(CONCATENATE($F1201," ",$G1201),AllocFactorMatrix,(L$4+1),FALSE)*$E1204</f>
        <v>0</v>
      </c>
      <c r="M1201" s="5">
        <f>VLOOKUP(CONCATENATE($F1201," ",$G1201),AllocFactorMatrix,(M$4+1),FALSE)*$E1204</f>
        <v>0</v>
      </c>
      <c r="N1201" s="5">
        <f t="shared" si="642"/>
        <v>0</v>
      </c>
      <c r="O1201" s="5">
        <f>VLOOKUP(CONCATENATE($F1201," ",$G1201),AllocFactorMatrix,(O$4+1),FALSE)*$E1204</f>
        <v>0</v>
      </c>
      <c r="P1201" s="5">
        <f>VLOOKUP(CONCATENATE($F1201," ",$G1201),AllocFactorMatrix,(P$4+1),FALSE)*$E1204</f>
        <v>0</v>
      </c>
      <c r="Q1201" s="5">
        <f>VLOOKUP(CONCATENATE($F1201," ",$G1201),AllocFactorMatrix,(Q$4+1),FALSE)*$E1204</f>
        <v>0</v>
      </c>
      <c r="R1201" s="5">
        <f>VLOOKUP(CONCATENATE($F1201," ",$G1201),AllocFactorMatrix,(R$4+1),FALSE)*$E1204</f>
        <v>0</v>
      </c>
      <c r="S1201" s="5">
        <f t="shared" si="643"/>
        <v>0</v>
      </c>
      <c r="T1201" s="5">
        <f>VLOOKUP(CONCATENATE($F1201," ",$G1201),AllocFactorMatrix,(T$4+1),FALSE)*$E1204</f>
        <v>0</v>
      </c>
      <c r="U1201" s="5">
        <f>VLOOKUP(CONCATENATE($F1201," ",$G1201),AllocFactorMatrix,(U$4+1),FALSE)*$E1204</f>
        <v>0</v>
      </c>
      <c r="V1201" s="5">
        <f>VLOOKUP(CONCATENATE($F1201," ",$G1201),AllocFactorMatrix,(V$4+1),FALSE)*$E1204</f>
        <v>0</v>
      </c>
      <c r="W1201" s="5">
        <f>VLOOKUP(CONCATENATE($F1201," ",$G1201),AllocFactorMatrix,(W$4+1),FALSE)*$E1204</f>
        <v>0</v>
      </c>
      <c r="X1201" s="5">
        <f t="shared" si="644"/>
        <v>0</v>
      </c>
      <c r="Y1201" s="5">
        <f>VLOOKUP(CONCATENATE($F1201," ",$G1201),AllocFactorMatrix,(Y$4+1),FALSE)*$E1204</f>
        <v>0</v>
      </c>
      <c r="Z1201" s="5">
        <f>VLOOKUP(CONCATENATE($F1201," ",$G1201),AllocFactorMatrix,(Z$4+1),FALSE)*$E1204</f>
        <v>0</v>
      </c>
      <c r="AA1201" s="5">
        <f t="shared" si="626"/>
        <v>0</v>
      </c>
      <c r="AB1201" s="5">
        <f>VLOOKUP(CONCATENATE($F1201," ",$G1201),AllocFactorMatrix,(AB$4+1),FALSE)*$E1204</f>
        <v>0</v>
      </c>
      <c r="AC1201" s="5">
        <f>VLOOKUP(CONCATENATE($F1201," ",$G1201),AllocFactorMatrix,(AC$4+1),FALSE)*$E1204</f>
        <v>0</v>
      </c>
      <c r="AD1201" s="5">
        <f>VLOOKUP(CONCATENATE($F1201," ",$G1201),AllocFactorMatrix,(AD$4+1),FALSE)*$E1204</f>
        <v>0</v>
      </c>
    </row>
    <row r="1202" spans="1:30" hidden="1" outlineLevel="1">
      <c r="D1202" s="7"/>
      <c r="E1202" s="51"/>
      <c r="F1202" s="52" t="str">
        <f>F1204</f>
        <v>PROD_DEMAND</v>
      </c>
      <c r="G1202" s="55" t="str">
        <f>$G$13</f>
        <v>ENERGY</v>
      </c>
      <c r="H1202" s="4">
        <f t="shared" si="641"/>
        <v>0</v>
      </c>
      <c r="I1202" s="5">
        <f>VLOOKUP(CONCATENATE($F1202," ",$G1202),AllocFactorMatrix,(I$4+1),FALSE)*$E1204</f>
        <v>0</v>
      </c>
      <c r="J1202" s="5">
        <f>VLOOKUP(CONCATENATE($F1202," ",$G1202),AllocFactorMatrix,(J$4+1),FALSE)*$E1204</f>
        <v>0</v>
      </c>
      <c r="K1202" s="5">
        <f>VLOOKUP(CONCATENATE($F1202," ",$G1202),AllocFactorMatrix,(K$4+1),FALSE)*$E1204</f>
        <v>0</v>
      </c>
      <c r="L1202" s="5">
        <f>VLOOKUP(CONCATENATE($F1202," ",$G1202),AllocFactorMatrix,(L$4+1),FALSE)*$E1204</f>
        <v>0</v>
      </c>
      <c r="M1202" s="5">
        <f>VLOOKUP(CONCATENATE($F1202," ",$G1202),AllocFactorMatrix,(M$4+1),FALSE)*$E1204</f>
        <v>0</v>
      </c>
      <c r="N1202" s="5">
        <f t="shared" si="642"/>
        <v>0</v>
      </c>
      <c r="O1202" s="5">
        <f>VLOOKUP(CONCATENATE($F1202," ",$G1202),AllocFactorMatrix,(O$4+1),FALSE)*$E1204</f>
        <v>0</v>
      </c>
      <c r="P1202" s="5">
        <f>VLOOKUP(CONCATENATE($F1202," ",$G1202),AllocFactorMatrix,(P$4+1),FALSE)*$E1204</f>
        <v>0</v>
      </c>
      <c r="Q1202" s="5">
        <f>VLOOKUP(CONCATENATE($F1202," ",$G1202),AllocFactorMatrix,(Q$4+1),FALSE)*$E1204</f>
        <v>0</v>
      </c>
      <c r="R1202" s="5">
        <f>VLOOKUP(CONCATENATE($F1202," ",$G1202),AllocFactorMatrix,(R$4+1),FALSE)*$E1204</f>
        <v>0</v>
      </c>
      <c r="S1202" s="5">
        <f t="shared" si="643"/>
        <v>0</v>
      </c>
      <c r="T1202" s="5">
        <f>VLOOKUP(CONCATENATE($F1202," ",$G1202),AllocFactorMatrix,(T$4+1),FALSE)*$E1204</f>
        <v>0</v>
      </c>
      <c r="U1202" s="5">
        <f>VLOOKUP(CONCATENATE($F1202," ",$G1202),AllocFactorMatrix,(U$4+1),FALSE)*$E1204</f>
        <v>0</v>
      </c>
      <c r="V1202" s="5">
        <f>VLOOKUP(CONCATENATE($F1202," ",$G1202),AllocFactorMatrix,(V$4+1),FALSE)*$E1204</f>
        <v>0</v>
      </c>
      <c r="W1202" s="5">
        <f>VLOOKUP(CONCATENATE($F1202," ",$G1202),AllocFactorMatrix,(W$4+1),FALSE)*$E1204</f>
        <v>0</v>
      </c>
      <c r="X1202" s="5">
        <f t="shared" si="644"/>
        <v>0</v>
      </c>
      <c r="Y1202" s="5">
        <f>VLOOKUP(CONCATENATE($F1202," ",$G1202),AllocFactorMatrix,(Y$4+1),FALSE)*$E1204</f>
        <v>0</v>
      </c>
      <c r="Z1202" s="5">
        <f>VLOOKUP(CONCATENATE($F1202," ",$G1202),AllocFactorMatrix,(Z$4+1),FALSE)*$E1204</f>
        <v>0</v>
      </c>
      <c r="AA1202" s="5">
        <f t="shared" si="626"/>
        <v>0</v>
      </c>
      <c r="AB1202" s="5">
        <f>VLOOKUP(CONCATENATE($F1202," ",$G1202),AllocFactorMatrix,(AB$4+1),FALSE)*$E1204</f>
        <v>0</v>
      </c>
      <c r="AC1202" s="5">
        <f>VLOOKUP(CONCATENATE($F1202," ",$G1202),AllocFactorMatrix,(AC$4+1),FALSE)*$E1204</f>
        <v>0</v>
      </c>
      <c r="AD1202" s="5">
        <f>VLOOKUP(CONCATENATE($F1202," ",$G1202),AllocFactorMatrix,(AD$4+1),FALSE)*$E1204</f>
        <v>0</v>
      </c>
    </row>
    <row r="1203" spans="1:30" hidden="1" outlineLevel="1">
      <c r="D1203" s="7"/>
      <c r="E1203" s="51"/>
      <c r="F1203" s="52" t="str">
        <f>F1204</f>
        <v>PROD_DEMAND</v>
      </c>
      <c r="G1203" s="55" t="str">
        <f>$G$14</f>
        <v>CUSTOMER</v>
      </c>
      <c r="H1203" s="4">
        <f t="shared" si="641"/>
        <v>0</v>
      </c>
      <c r="I1203" s="5">
        <f>VLOOKUP(CONCATENATE($F1203," ",$G1203),AllocFactorMatrix,(I$4+1),FALSE)*$E1204</f>
        <v>0</v>
      </c>
      <c r="J1203" s="5">
        <f>VLOOKUP(CONCATENATE($F1203," ",$G1203),AllocFactorMatrix,(J$4+1),FALSE)*$E1204</f>
        <v>0</v>
      </c>
      <c r="K1203" s="5">
        <f>VLOOKUP(CONCATENATE($F1203," ",$G1203),AllocFactorMatrix,(K$4+1),FALSE)*$E1204</f>
        <v>0</v>
      </c>
      <c r="L1203" s="5">
        <f>VLOOKUP(CONCATENATE($F1203," ",$G1203),AllocFactorMatrix,(L$4+1),FALSE)*$E1204</f>
        <v>0</v>
      </c>
      <c r="M1203" s="5">
        <f>VLOOKUP(CONCATENATE($F1203," ",$G1203),AllocFactorMatrix,(M$4+1),FALSE)*$E1204</f>
        <v>0</v>
      </c>
      <c r="N1203" s="5">
        <f t="shared" si="642"/>
        <v>0</v>
      </c>
      <c r="O1203" s="5">
        <f>VLOOKUP(CONCATENATE($F1203," ",$G1203),AllocFactorMatrix,(O$4+1),FALSE)*$E1204</f>
        <v>0</v>
      </c>
      <c r="P1203" s="5">
        <f>VLOOKUP(CONCATENATE($F1203," ",$G1203),AllocFactorMatrix,(P$4+1),FALSE)*$E1204</f>
        <v>0</v>
      </c>
      <c r="Q1203" s="5">
        <f>VLOOKUP(CONCATENATE($F1203," ",$G1203),AllocFactorMatrix,(Q$4+1),FALSE)*$E1204</f>
        <v>0</v>
      </c>
      <c r="R1203" s="5">
        <f>VLOOKUP(CONCATENATE($F1203," ",$G1203),AllocFactorMatrix,(R$4+1),FALSE)*$E1204</f>
        <v>0</v>
      </c>
      <c r="S1203" s="5">
        <f t="shared" si="643"/>
        <v>0</v>
      </c>
      <c r="T1203" s="5">
        <f>VLOOKUP(CONCATENATE($F1203," ",$G1203),AllocFactorMatrix,(T$4+1),FALSE)*$E1204</f>
        <v>0</v>
      </c>
      <c r="U1203" s="5">
        <f>VLOOKUP(CONCATENATE($F1203," ",$G1203),AllocFactorMatrix,(U$4+1),FALSE)*$E1204</f>
        <v>0</v>
      </c>
      <c r="V1203" s="5">
        <f>VLOOKUP(CONCATENATE($F1203," ",$G1203),AllocFactorMatrix,(V$4+1),FALSE)*$E1204</f>
        <v>0</v>
      </c>
      <c r="W1203" s="5">
        <f>VLOOKUP(CONCATENATE($F1203," ",$G1203),AllocFactorMatrix,(W$4+1),FALSE)*$E1204</f>
        <v>0</v>
      </c>
      <c r="X1203" s="5">
        <f t="shared" si="644"/>
        <v>0</v>
      </c>
      <c r="Y1203" s="5">
        <f>VLOOKUP(CONCATENATE($F1203," ",$G1203),AllocFactorMatrix,(Y$4+1),FALSE)*$E1204</f>
        <v>0</v>
      </c>
      <c r="Z1203" s="5">
        <f>VLOOKUP(CONCATENATE($F1203," ",$G1203),AllocFactorMatrix,(Z$4+1),FALSE)*$E1204</f>
        <v>0</v>
      </c>
      <c r="AA1203" s="5">
        <f t="shared" si="626"/>
        <v>0</v>
      </c>
      <c r="AB1203" s="5">
        <f>VLOOKUP(CONCATENATE($F1203," ",$G1203),AllocFactorMatrix,(AB$4+1),FALSE)*$E1204</f>
        <v>0</v>
      </c>
      <c r="AC1203" s="5">
        <f>VLOOKUP(CONCATENATE($F1203," ",$G1203),AllocFactorMatrix,(AC$4+1),FALSE)*$E1204</f>
        <v>0</v>
      </c>
      <c r="AD1203" s="5">
        <f>VLOOKUP(CONCATENATE($F1203," ",$G1203),AllocFactorMatrix,(AD$4+1),FALSE)*$E1204</f>
        <v>0</v>
      </c>
    </row>
    <row r="1204" spans="1:30" collapsed="1">
      <c r="D1204" s="7" t="s">
        <v>490</v>
      </c>
      <c r="E1204" s="61">
        <v>1806779</v>
      </c>
      <c r="F1204" s="61" t="s">
        <v>30</v>
      </c>
      <c r="G1204" s="55" t="str">
        <f>$G$15</f>
        <v>TOTAL</v>
      </c>
      <c r="H1204" s="4">
        <f t="shared" si="641"/>
        <v>1806778.9999999998</v>
      </c>
      <c r="I1204" s="5">
        <f>VLOOKUP(CONCATENATE($F1204," ",$G1204),AllocFactorMatrix,(I$4+1),FALSE)*$E1204</f>
        <v>889988.60291472764</v>
      </c>
      <c r="J1204" s="5">
        <f>VLOOKUP(CONCATENATE($F1204," ",$G1204),AllocFactorMatrix,(J$4+1),FALSE)*$E1204</f>
        <v>43995.316770692545</v>
      </c>
      <c r="K1204" s="5">
        <f>VLOOKUP(CONCATENATE($F1204," ",$G1204),AllocFactorMatrix,(K$4+1),FALSE)*$E1204</f>
        <v>161152.3239248943</v>
      </c>
      <c r="L1204" s="5">
        <f>VLOOKUP(CONCATENATE($F1204," ",$G1204),AllocFactorMatrix,(L$4+1),FALSE)*$E1204</f>
        <v>5072.5030023092168</v>
      </c>
      <c r="M1204" s="5">
        <f>VLOOKUP(CONCATENATE($F1204," ",$G1204),AllocFactorMatrix,(M$4+1),FALSE)*$E1204</f>
        <v>475.68310039712395</v>
      </c>
      <c r="N1204" s="5">
        <f t="shared" si="642"/>
        <v>166700.51002760063</v>
      </c>
      <c r="O1204" s="5">
        <f>VLOOKUP(CONCATENATE($F1204," ",$G1204),AllocFactorMatrix,(O$4+1),FALSE)*$E1204</f>
        <v>122500.83516138756</v>
      </c>
      <c r="P1204" s="5">
        <f>VLOOKUP(CONCATENATE($F1204," ",$G1204),AllocFactorMatrix,(P$4+1),FALSE)*$E1204</f>
        <v>22825.474523547557</v>
      </c>
      <c r="Q1204" s="5">
        <f>VLOOKUP(CONCATENATE($F1204," ",$G1204),AllocFactorMatrix,(Q$4+1),FALSE)*$E1204</f>
        <v>10314.406926844555</v>
      </c>
      <c r="R1204" s="5">
        <f>VLOOKUP(CONCATENATE($F1204," ",$G1204),AllocFactorMatrix,(R$4+1),FALSE)*$E1204</f>
        <v>463.82734996356453</v>
      </c>
      <c r="S1204" s="5">
        <f t="shared" si="643"/>
        <v>156104.54396174324</v>
      </c>
      <c r="T1204" s="5">
        <f>VLOOKUP(CONCATENATE($F1204," ",$G1204),AllocFactorMatrix,(T$4+1),FALSE)*$E1204</f>
        <v>4279.2679383255399</v>
      </c>
      <c r="U1204" s="5">
        <f>VLOOKUP(CONCATENATE($F1204," ",$G1204),AllocFactorMatrix,(U$4+1),FALSE)*$E1204</f>
        <v>70029.490701139686</v>
      </c>
      <c r="V1204" s="5">
        <f>VLOOKUP(CONCATENATE($F1204," ",$G1204),AllocFactorMatrix,(V$4+1),FALSE)*$E1204</f>
        <v>370107.82607525552</v>
      </c>
      <c r="W1204" s="5">
        <f>VLOOKUP(CONCATENATE($F1204," ",$G1204),AllocFactorMatrix,(W$4+1),FALSE)*$E1204</f>
        <v>66835.339124399965</v>
      </c>
      <c r="X1204" s="5">
        <f t="shared" si="644"/>
        <v>511251.92383912066</v>
      </c>
      <c r="Y1204" s="5">
        <f>VLOOKUP(CONCATENATE($F1204," ",$G1204),AllocFactorMatrix,(Y$4+1),FALSE)*$E1204</f>
        <v>37619.812093673216</v>
      </c>
      <c r="Z1204" s="5">
        <f>VLOOKUP(CONCATENATE($F1204," ",$G1204),AllocFactorMatrix,(Z$4+1),FALSE)*$E1204</f>
        <v>630.11747256003071</v>
      </c>
      <c r="AA1204" s="5">
        <f t="shared" si="626"/>
        <v>38249.929566233244</v>
      </c>
      <c r="AB1204" s="5">
        <f>VLOOKUP(CONCATENATE($F1204," ",$G1204),AllocFactorMatrix,(AB$4+1),FALSE)*$E1204</f>
        <v>488.17291988151283</v>
      </c>
      <c r="AC1204" s="5">
        <f>VLOOKUP(CONCATENATE($F1204," ",$G1204),AllocFactorMatrix,(AC$4+1),FALSE)*$E1204</f>
        <v>0</v>
      </c>
      <c r="AD1204" s="5">
        <f>VLOOKUP(CONCATENATE($F1204," ",$G1204),AllocFactorMatrix,(AD$4+1),FALSE)*$E1204</f>
        <v>0</v>
      </c>
    </row>
    <row r="1205" spans="1:30" s="51" customFormat="1" hidden="1" outlineLevel="1">
      <c r="A1205" s="56"/>
      <c r="B1205" s="111"/>
      <c r="C1205" s="55"/>
      <c r="D1205" s="55"/>
      <c r="F1205" s="52" t="str">
        <f>F1212</f>
        <v>PROD_DEMAND</v>
      </c>
      <c r="G1205" s="55" t="str">
        <f>$G$8</f>
        <v>PRODUCTION</v>
      </c>
      <c r="H1205" s="53">
        <f t="shared" ref="H1205:H1212" si="645">SUBTOTAL(9,I1205:AD1205)</f>
        <v>53409161</v>
      </c>
      <c r="I1205" s="54">
        <f>VLOOKUP(CONCATENATE($F1205," ",$G1205),AllocFactorMatrix,(I$4+1),FALSE)*$E1212</f>
        <v>26308444.243174046</v>
      </c>
      <c r="J1205" s="54">
        <f>VLOOKUP(CONCATENATE($F1205," ",$G1205),AllocFactorMatrix,(J$4+1),FALSE)*$E1212</f>
        <v>1300520.4049039304</v>
      </c>
      <c r="K1205" s="54">
        <f>VLOOKUP(CONCATENATE($F1205," ",$G1205),AllocFactorMatrix,(K$4+1),FALSE)*$E1212</f>
        <v>4763731.7093174271</v>
      </c>
      <c r="L1205" s="54">
        <f>VLOOKUP(CONCATENATE($F1205," ",$G1205),AllocFactorMatrix,(L$4+1),FALSE)*$E1212</f>
        <v>149945.36106702388</v>
      </c>
      <c r="M1205" s="54">
        <f>VLOOKUP(CONCATENATE($F1205," ",$G1205),AllocFactorMatrix,(M$4+1),FALSE)*$E1212</f>
        <v>14061.396160841563</v>
      </c>
      <c r="N1205" s="54">
        <f t="shared" ref="N1205:N1212" si="646">SUBTOTAL(9,K1205:M1205)</f>
        <v>4927738.4665452931</v>
      </c>
      <c r="O1205" s="54">
        <f>VLOOKUP(CONCATENATE($F1205," ",$G1205),AllocFactorMatrix,(O$4+1),FALSE)*$E1212</f>
        <v>3621177.148820641</v>
      </c>
      <c r="P1205" s="54">
        <f>VLOOKUP(CONCATENATE($F1205," ",$G1205),AllocFactorMatrix,(P$4+1),FALSE)*$E1212</f>
        <v>674730.80201261456</v>
      </c>
      <c r="Q1205" s="54">
        <f>VLOOKUP(CONCATENATE($F1205," ",$G1205),AllocFactorMatrix,(Q$4+1),FALSE)*$E1212</f>
        <v>304898.28594164312</v>
      </c>
      <c r="R1205" s="54">
        <f>VLOOKUP(CONCATENATE($F1205," ",$G1205),AllocFactorMatrix,(R$4+1),FALSE)*$E1212</f>
        <v>13710.93510075519</v>
      </c>
      <c r="S1205" s="54">
        <f t="shared" ref="S1205:S1212" si="647">SUBTOTAL(9,O1205:R1205)</f>
        <v>4614517.1718756538</v>
      </c>
      <c r="T1205" s="54">
        <f>VLOOKUP(CONCATENATE($F1205," ",$G1205),AllocFactorMatrix,(T$4+1),FALSE)*$E1212</f>
        <v>126496.99286972386</v>
      </c>
      <c r="U1205" s="54">
        <f>VLOOKUP(CONCATENATE($F1205," ",$G1205),AllocFactorMatrix,(U$4+1),FALSE)*$E1212</f>
        <v>2070101.7355222595</v>
      </c>
      <c r="V1205" s="54">
        <f>VLOOKUP(CONCATENATE($F1205," ",$G1205),AllocFactorMatrix,(V$4+1),FALSE)*$E1212</f>
        <v>10940545.838873111</v>
      </c>
      <c r="W1205" s="54">
        <f>VLOOKUP(CONCATENATE($F1205," ",$G1205),AllocFactorMatrix,(W$4+1),FALSE)*$E1212</f>
        <v>1975681.2470062342</v>
      </c>
      <c r="X1205" s="54">
        <f>SUBTOTAL(9,T1205:W1205)</f>
        <v>15112825.814271327</v>
      </c>
      <c r="Y1205" s="54">
        <f>VLOOKUP(CONCATENATE($F1205," ",$G1205),AllocFactorMatrix,(Y$4+1),FALSE)*$E1212</f>
        <v>1112057.7563170372</v>
      </c>
      <c r="Z1205" s="54">
        <f>VLOOKUP(CONCATENATE($F1205," ",$G1205),AllocFactorMatrix,(Z$4+1),FALSE)*$E1212</f>
        <v>18626.542339086165</v>
      </c>
      <c r="AA1205" s="54">
        <f t="shared" ref="AA1205:AA1212" si="648">SUBTOTAL(9,Y1205:Z1205)</f>
        <v>1130684.2986561232</v>
      </c>
      <c r="AB1205" s="54">
        <f>VLOOKUP(CONCATENATE($F1205," ",$G1205),AllocFactorMatrix,(AB$4+1),FALSE)*$E1212</f>
        <v>14430.600573612943</v>
      </c>
      <c r="AC1205" s="54">
        <f>VLOOKUP(CONCATENATE($F1205," ",$G1205),AllocFactorMatrix,(AC$4+1),FALSE)*$E1212</f>
        <v>0</v>
      </c>
      <c r="AD1205" s="54">
        <f>VLOOKUP(CONCATENATE($F1205," ",$G1205),AllocFactorMatrix,(AD$4+1),FALSE)*$E1212</f>
        <v>0</v>
      </c>
    </row>
    <row r="1206" spans="1:30" s="51" customFormat="1" hidden="1" outlineLevel="1">
      <c r="A1206" s="56"/>
      <c r="B1206" s="111"/>
      <c r="C1206" s="55"/>
      <c r="D1206" s="55"/>
      <c r="F1206" s="52" t="str">
        <f>F1212</f>
        <v>PROD_DEMAND</v>
      </c>
      <c r="G1206" s="55" t="str">
        <f>$G$9</f>
        <v>BULKTRAN</v>
      </c>
      <c r="H1206" s="53">
        <f t="shared" si="645"/>
        <v>0</v>
      </c>
      <c r="I1206" s="54">
        <f>VLOOKUP(CONCATENATE($F1206," ",$G1206),AllocFactorMatrix,(I$4+1),FALSE)*$E1212</f>
        <v>0</v>
      </c>
      <c r="J1206" s="54">
        <f>VLOOKUP(CONCATENATE($F1206," ",$G1206),AllocFactorMatrix,(J$4+1),FALSE)*$E1212</f>
        <v>0</v>
      </c>
      <c r="K1206" s="54">
        <f>VLOOKUP(CONCATENATE($F1206," ",$G1206),AllocFactorMatrix,(K$4+1),FALSE)*$E1212</f>
        <v>0</v>
      </c>
      <c r="L1206" s="54">
        <f>VLOOKUP(CONCATENATE($F1206," ",$G1206),AllocFactorMatrix,(L$4+1),FALSE)*$E1212</f>
        <v>0</v>
      </c>
      <c r="M1206" s="54">
        <f>VLOOKUP(CONCATENATE($F1206," ",$G1206),AllocFactorMatrix,(M$4+1),FALSE)*$E1212</f>
        <v>0</v>
      </c>
      <c r="N1206" s="54">
        <f t="shared" si="646"/>
        <v>0</v>
      </c>
      <c r="O1206" s="54">
        <f>VLOOKUP(CONCATENATE($F1206," ",$G1206),AllocFactorMatrix,(O$4+1),FALSE)*$E1212</f>
        <v>0</v>
      </c>
      <c r="P1206" s="54">
        <f>VLOOKUP(CONCATENATE($F1206," ",$G1206),AllocFactorMatrix,(P$4+1),FALSE)*$E1212</f>
        <v>0</v>
      </c>
      <c r="Q1206" s="54">
        <f>VLOOKUP(CONCATENATE($F1206," ",$G1206),AllocFactorMatrix,(Q$4+1),FALSE)*$E1212</f>
        <v>0</v>
      </c>
      <c r="R1206" s="54">
        <f>VLOOKUP(CONCATENATE($F1206," ",$G1206),AllocFactorMatrix,(R$4+1),FALSE)*$E1212</f>
        <v>0</v>
      </c>
      <c r="S1206" s="54">
        <f t="shared" si="647"/>
        <v>0</v>
      </c>
      <c r="T1206" s="54">
        <f>VLOOKUP(CONCATENATE($F1206," ",$G1206),AllocFactorMatrix,(T$4+1),FALSE)*$E1212</f>
        <v>0</v>
      </c>
      <c r="U1206" s="54">
        <f>VLOOKUP(CONCATENATE($F1206," ",$G1206),AllocFactorMatrix,(U$4+1),FALSE)*$E1212</f>
        <v>0</v>
      </c>
      <c r="V1206" s="54">
        <f>VLOOKUP(CONCATENATE($F1206," ",$G1206),AllocFactorMatrix,(V$4+1),FALSE)*$E1212</f>
        <v>0</v>
      </c>
      <c r="W1206" s="54">
        <f>VLOOKUP(CONCATENATE($F1206," ",$G1206),AllocFactorMatrix,(W$4+1),FALSE)*$E1212</f>
        <v>0</v>
      </c>
      <c r="X1206" s="54">
        <f t="shared" ref="X1206:X1212" si="649">SUBTOTAL(9,T1206:W1206)</f>
        <v>0</v>
      </c>
      <c r="Y1206" s="54">
        <f>VLOOKUP(CONCATENATE($F1206," ",$G1206),AllocFactorMatrix,(Y$4+1),FALSE)*$E1212</f>
        <v>0</v>
      </c>
      <c r="Z1206" s="54">
        <f>VLOOKUP(CONCATENATE($F1206," ",$G1206),AllocFactorMatrix,(Z$4+1),FALSE)*$E1212</f>
        <v>0</v>
      </c>
      <c r="AA1206" s="54">
        <f t="shared" si="648"/>
        <v>0</v>
      </c>
      <c r="AB1206" s="54">
        <f>VLOOKUP(CONCATENATE($F1206," ",$G1206),AllocFactorMatrix,(AB$4+1),FALSE)*$E1212</f>
        <v>0</v>
      </c>
      <c r="AC1206" s="54">
        <f>VLOOKUP(CONCATENATE($F1206," ",$G1206),AllocFactorMatrix,(AC$4+1),FALSE)*$E1212</f>
        <v>0</v>
      </c>
      <c r="AD1206" s="54">
        <f>VLOOKUP(CONCATENATE($F1206," ",$G1206),AllocFactorMatrix,(AD$4+1),FALSE)*$E1212</f>
        <v>0</v>
      </c>
    </row>
    <row r="1207" spans="1:30" s="51" customFormat="1" hidden="1" outlineLevel="1">
      <c r="A1207" s="56"/>
      <c r="B1207" s="111"/>
      <c r="C1207" s="55"/>
      <c r="D1207" s="55"/>
      <c r="F1207" s="52" t="str">
        <f>F1212</f>
        <v>PROD_DEMAND</v>
      </c>
      <c r="G1207" s="55" t="str">
        <f>$G$10</f>
        <v>SUBTRAN</v>
      </c>
      <c r="H1207" s="53">
        <f t="shared" si="645"/>
        <v>0</v>
      </c>
      <c r="I1207" s="54">
        <f>VLOOKUP(CONCATENATE($F1207," ",$G1207),AllocFactorMatrix,(I$4+1),FALSE)*$E1212</f>
        <v>0</v>
      </c>
      <c r="J1207" s="54">
        <f>VLOOKUP(CONCATENATE($F1207," ",$G1207),AllocFactorMatrix,(J$4+1),FALSE)*$E1212</f>
        <v>0</v>
      </c>
      <c r="K1207" s="54">
        <f>VLOOKUP(CONCATENATE($F1207," ",$G1207),AllocFactorMatrix,(K$4+1),FALSE)*$E1212</f>
        <v>0</v>
      </c>
      <c r="L1207" s="54">
        <f>VLOOKUP(CONCATENATE($F1207," ",$G1207),AllocFactorMatrix,(L$4+1),FALSE)*$E1212</f>
        <v>0</v>
      </c>
      <c r="M1207" s="54">
        <f>VLOOKUP(CONCATENATE($F1207," ",$G1207),AllocFactorMatrix,(M$4+1),FALSE)*$E1212</f>
        <v>0</v>
      </c>
      <c r="N1207" s="54">
        <f t="shared" si="646"/>
        <v>0</v>
      </c>
      <c r="O1207" s="54">
        <f>VLOOKUP(CONCATENATE($F1207," ",$G1207),AllocFactorMatrix,(O$4+1),FALSE)*$E1212</f>
        <v>0</v>
      </c>
      <c r="P1207" s="54">
        <f>VLOOKUP(CONCATENATE($F1207," ",$G1207),AllocFactorMatrix,(P$4+1),FALSE)*$E1212</f>
        <v>0</v>
      </c>
      <c r="Q1207" s="54">
        <f>VLOOKUP(CONCATENATE($F1207," ",$G1207),AllocFactorMatrix,(Q$4+1),FALSE)*$E1212</f>
        <v>0</v>
      </c>
      <c r="R1207" s="54">
        <f>VLOOKUP(CONCATENATE($F1207," ",$G1207),AllocFactorMatrix,(R$4+1),FALSE)*$E1212</f>
        <v>0</v>
      </c>
      <c r="S1207" s="54">
        <f t="shared" si="647"/>
        <v>0</v>
      </c>
      <c r="T1207" s="54">
        <f>VLOOKUP(CONCATENATE($F1207," ",$G1207),AllocFactorMatrix,(T$4+1),FALSE)*$E1212</f>
        <v>0</v>
      </c>
      <c r="U1207" s="54">
        <f>VLOOKUP(CONCATENATE($F1207," ",$G1207),AllocFactorMatrix,(U$4+1),FALSE)*$E1212</f>
        <v>0</v>
      </c>
      <c r="V1207" s="54">
        <f>VLOOKUP(CONCATENATE($F1207," ",$G1207),AllocFactorMatrix,(V$4+1),FALSE)*$E1212</f>
        <v>0</v>
      </c>
      <c r="W1207" s="54">
        <f>VLOOKUP(CONCATENATE($F1207," ",$G1207),AllocFactorMatrix,(W$4+1),FALSE)*$E1212</f>
        <v>0</v>
      </c>
      <c r="X1207" s="54">
        <f t="shared" si="649"/>
        <v>0</v>
      </c>
      <c r="Y1207" s="54">
        <f>VLOOKUP(CONCATENATE($F1207," ",$G1207),AllocFactorMatrix,(Y$4+1),FALSE)*$E1212</f>
        <v>0</v>
      </c>
      <c r="Z1207" s="54">
        <f>VLOOKUP(CONCATENATE($F1207," ",$G1207),AllocFactorMatrix,(Z$4+1),FALSE)*$E1212</f>
        <v>0</v>
      </c>
      <c r="AA1207" s="54">
        <f t="shared" si="648"/>
        <v>0</v>
      </c>
      <c r="AB1207" s="54">
        <f>VLOOKUP(CONCATENATE($F1207," ",$G1207),AllocFactorMatrix,(AB$4+1),FALSE)*$E1212</f>
        <v>0</v>
      </c>
      <c r="AC1207" s="54">
        <f>VLOOKUP(CONCATENATE($F1207," ",$G1207),AllocFactorMatrix,(AC$4+1),FALSE)*$E1212</f>
        <v>0</v>
      </c>
      <c r="AD1207" s="54">
        <f>VLOOKUP(CONCATENATE($F1207," ",$G1207),AllocFactorMatrix,(AD$4+1),FALSE)*$E1212</f>
        <v>0</v>
      </c>
    </row>
    <row r="1208" spans="1:30" s="51" customFormat="1" hidden="1" outlineLevel="1">
      <c r="A1208" s="56"/>
      <c r="B1208" s="111"/>
      <c r="C1208" s="55"/>
      <c r="D1208" s="55"/>
      <c r="F1208" s="52" t="str">
        <f>F1212</f>
        <v>PROD_DEMAND</v>
      </c>
      <c r="G1208" s="55" t="str">
        <f>$G$11</f>
        <v>DISTPRI</v>
      </c>
      <c r="H1208" s="53">
        <f t="shared" si="645"/>
        <v>0</v>
      </c>
      <c r="I1208" s="54">
        <f>VLOOKUP(CONCATENATE($F1208," ",$G1208),AllocFactorMatrix,(I$4+1),FALSE)*$E1212</f>
        <v>0</v>
      </c>
      <c r="J1208" s="54">
        <f>VLOOKUP(CONCATENATE($F1208," ",$G1208),AllocFactorMatrix,(J$4+1),FALSE)*$E1212</f>
        <v>0</v>
      </c>
      <c r="K1208" s="54">
        <f>VLOOKUP(CONCATENATE($F1208," ",$G1208),AllocFactorMatrix,(K$4+1),FALSE)*$E1212</f>
        <v>0</v>
      </c>
      <c r="L1208" s="54">
        <f>VLOOKUP(CONCATENATE($F1208," ",$G1208),AllocFactorMatrix,(L$4+1),FALSE)*$E1212</f>
        <v>0</v>
      </c>
      <c r="M1208" s="54">
        <f>VLOOKUP(CONCATENATE($F1208," ",$G1208),AllocFactorMatrix,(M$4+1),FALSE)*$E1212</f>
        <v>0</v>
      </c>
      <c r="N1208" s="54">
        <f t="shared" si="646"/>
        <v>0</v>
      </c>
      <c r="O1208" s="54">
        <f>VLOOKUP(CONCATENATE($F1208," ",$G1208),AllocFactorMatrix,(O$4+1),FALSE)*$E1212</f>
        <v>0</v>
      </c>
      <c r="P1208" s="54">
        <f>VLOOKUP(CONCATENATE($F1208," ",$G1208),AllocFactorMatrix,(P$4+1),FALSE)*$E1212</f>
        <v>0</v>
      </c>
      <c r="Q1208" s="54">
        <f>VLOOKUP(CONCATENATE($F1208," ",$G1208),AllocFactorMatrix,(Q$4+1),FALSE)*$E1212</f>
        <v>0</v>
      </c>
      <c r="R1208" s="54">
        <f>VLOOKUP(CONCATENATE($F1208," ",$G1208),AllocFactorMatrix,(R$4+1),FALSE)*$E1212</f>
        <v>0</v>
      </c>
      <c r="S1208" s="54">
        <f t="shared" si="647"/>
        <v>0</v>
      </c>
      <c r="T1208" s="54">
        <f>VLOOKUP(CONCATENATE($F1208," ",$G1208),AllocFactorMatrix,(T$4+1),FALSE)*$E1212</f>
        <v>0</v>
      </c>
      <c r="U1208" s="54">
        <f>VLOOKUP(CONCATENATE($F1208," ",$G1208),AllocFactorMatrix,(U$4+1),FALSE)*$E1212</f>
        <v>0</v>
      </c>
      <c r="V1208" s="54">
        <f>VLOOKUP(CONCATENATE($F1208," ",$G1208),AllocFactorMatrix,(V$4+1),FALSE)*$E1212</f>
        <v>0</v>
      </c>
      <c r="W1208" s="54">
        <f>VLOOKUP(CONCATENATE($F1208," ",$G1208),AllocFactorMatrix,(W$4+1),FALSE)*$E1212</f>
        <v>0</v>
      </c>
      <c r="X1208" s="54">
        <f t="shared" si="649"/>
        <v>0</v>
      </c>
      <c r="Y1208" s="54">
        <f>VLOOKUP(CONCATENATE($F1208," ",$G1208),AllocFactorMatrix,(Y$4+1),FALSE)*$E1212</f>
        <v>0</v>
      </c>
      <c r="Z1208" s="54">
        <f>VLOOKUP(CONCATENATE($F1208," ",$G1208),AllocFactorMatrix,(Z$4+1),FALSE)*$E1212</f>
        <v>0</v>
      </c>
      <c r="AA1208" s="54">
        <f t="shared" si="648"/>
        <v>0</v>
      </c>
      <c r="AB1208" s="54">
        <f>VLOOKUP(CONCATENATE($F1208," ",$G1208),AllocFactorMatrix,(AB$4+1),FALSE)*$E1212</f>
        <v>0</v>
      </c>
      <c r="AC1208" s="54">
        <f>VLOOKUP(CONCATENATE($F1208," ",$G1208),AllocFactorMatrix,(AC$4+1),FALSE)*$E1212</f>
        <v>0</v>
      </c>
      <c r="AD1208" s="54">
        <f>VLOOKUP(CONCATENATE($F1208," ",$G1208),AllocFactorMatrix,(AD$4+1),FALSE)*$E1212</f>
        <v>0</v>
      </c>
    </row>
    <row r="1209" spans="1:30" s="51" customFormat="1" hidden="1" outlineLevel="1">
      <c r="A1209" s="56"/>
      <c r="B1209" s="111"/>
      <c r="C1209" s="55"/>
      <c r="D1209" s="55"/>
      <c r="F1209" s="52" t="str">
        <f>F1212</f>
        <v>PROD_DEMAND</v>
      </c>
      <c r="G1209" s="55" t="str">
        <f>$G$12</f>
        <v>DISTSEC</v>
      </c>
      <c r="H1209" s="53">
        <f t="shared" si="645"/>
        <v>0</v>
      </c>
      <c r="I1209" s="54">
        <f>VLOOKUP(CONCATENATE($F1209," ",$G1209),AllocFactorMatrix,(I$4+1),FALSE)*$E1212</f>
        <v>0</v>
      </c>
      <c r="J1209" s="54">
        <f>VLOOKUP(CONCATENATE($F1209," ",$G1209),AllocFactorMatrix,(J$4+1),FALSE)*$E1212</f>
        <v>0</v>
      </c>
      <c r="K1209" s="54">
        <f>VLOOKUP(CONCATENATE($F1209," ",$G1209),AllocFactorMatrix,(K$4+1),FALSE)*$E1212</f>
        <v>0</v>
      </c>
      <c r="L1209" s="54">
        <f>VLOOKUP(CONCATENATE($F1209," ",$G1209),AllocFactorMatrix,(L$4+1),FALSE)*$E1212</f>
        <v>0</v>
      </c>
      <c r="M1209" s="54">
        <f>VLOOKUP(CONCATENATE($F1209," ",$G1209),AllocFactorMatrix,(M$4+1),FALSE)*$E1212</f>
        <v>0</v>
      </c>
      <c r="N1209" s="54">
        <f t="shared" si="646"/>
        <v>0</v>
      </c>
      <c r="O1209" s="54">
        <f>VLOOKUP(CONCATENATE($F1209," ",$G1209),AllocFactorMatrix,(O$4+1),FALSE)*$E1212</f>
        <v>0</v>
      </c>
      <c r="P1209" s="54">
        <f>VLOOKUP(CONCATENATE($F1209," ",$G1209),AllocFactorMatrix,(P$4+1),FALSE)*$E1212</f>
        <v>0</v>
      </c>
      <c r="Q1209" s="54">
        <f>VLOOKUP(CONCATENATE($F1209," ",$G1209),AllocFactorMatrix,(Q$4+1),FALSE)*$E1212</f>
        <v>0</v>
      </c>
      <c r="R1209" s="54">
        <f>VLOOKUP(CONCATENATE($F1209," ",$G1209),AllocFactorMatrix,(R$4+1),FALSE)*$E1212</f>
        <v>0</v>
      </c>
      <c r="S1209" s="54">
        <f t="shared" si="647"/>
        <v>0</v>
      </c>
      <c r="T1209" s="54">
        <f>VLOOKUP(CONCATENATE($F1209," ",$G1209),AllocFactorMatrix,(T$4+1),FALSE)*$E1212</f>
        <v>0</v>
      </c>
      <c r="U1209" s="54">
        <f>VLOOKUP(CONCATENATE($F1209," ",$G1209),AllocFactorMatrix,(U$4+1),FALSE)*$E1212</f>
        <v>0</v>
      </c>
      <c r="V1209" s="54">
        <f>VLOOKUP(CONCATENATE($F1209," ",$G1209),AllocFactorMatrix,(V$4+1),FALSE)*$E1212</f>
        <v>0</v>
      </c>
      <c r="W1209" s="54">
        <f>VLOOKUP(CONCATENATE($F1209," ",$G1209),AllocFactorMatrix,(W$4+1),FALSE)*$E1212</f>
        <v>0</v>
      </c>
      <c r="X1209" s="54">
        <f t="shared" si="649"/>
        <v>0</v>
      </c>
      <c r="Y1209" s="54">
        <f>VLOOKUP(CONCATENATE($F1209," ",$G1209),AllocFactorMatrix,(Y$4+1),FALSE)*$E1212</f>
        <v>0</v>
      </c>
      <c r="Z1209" s="54">
        <f>VLOOKUP(CONCATENATE($F1209," ",$G1209),AllocFactorMatrix,(Z$4+1),FALSE)*$E1212</f>
        <v>0</v>
      </c>
      <c r="AA1209" s="54">
        <f t="shared" si="648"/>
        <v>0</v>
      </c>
      <c r="AB1209" s="54">
        <f>VLOOKUP(CONCATENATE($F1209," ",$G1209),AllocFactorMatrix,(AB$4+1),FALSE)*$E1212</f>
        <v>0</v>
      </c>
      <c r="AC1209" s="54">
        <f>VLOOKUP(CONCATENATE($F1209," ",$G1209),AllocFactorMatrix,(AC$4+1),FALSE)*$E1212</f>
        <v>0</v>
      </c>
      <c r="AD1209" s="54">
        <f>VLOOKUP(CONCATENATE($F1209," ",$G1209),AllocFactorMatrix,(AD$4+1),FALSE)*$E1212</f>
        <v>0</v>
      </c>
    </row>
    <row r="1210" spans="1:30" s="51" customFormat="1" hidden="1" outlineLevel="1">
      <c r="A1210" s="56"/>
      <c r="B1210" s="111"/>
      <c r="C1210" s="55"/>
      <c r="D1210" s="55"/>
      <c r="F1210" s="52" t="str">
        <f>F1212</f>
        <v>PROD_DEMAND</v>
      </c>
      <c r="G1210" s="55" t="str">
        <f>$G$13</f>
        <v>ENERGY</v>
      </c>
      <c r="H1210" s="53">
        <f t="shared" si="645"/>
        <v>0</v>
      </c>
      <c r="I1210" s="54">
        <f>VLOOKUP(CONCATENATE($F1210," ",$G1210),AllocFactorMatrix,(I$4+1),FALSE)*$E1212</f>
        <v>0</v>
      </c>
      <c r="J1210" s="54">
        <f>VLOOKUP(CONCATENATE($F1210," ",$G1210),AllocFactorMatrix,(J$4+1),FALSE)*$E1212</f>
        <v>0</v>
      </c>
      <c r="K1210" s="54">
        <f>VLOOKUP(CONCATENATE($F1210," ",$G1210),AllocFactorMatrix,(K$4+1),FALSE)*$E1212</f>
        <v>0</v>
      </c>
      <c r="L1210" s="54">
        <f>VLOOKUP(CONCATENATE($F1210," ",$G1210),AllocFactorMatrix,(L$4+1),FALSE)*$E1212</f>
        <v>0</v>
      </c>
      <c r="M1210" s="54">
        <f>VLOOKUP(CONCATENATE($F1210," ",$G1210),AllocFactorMatrix,(M$4+1),FALSE)*$E1212</f>
        <v>0</v>
      </c>
      <c r="N1210" s="54">
        <f t="shared" si="646"/>
        <v>0</v>
      </c>
      <c r="O1210" s="54">
        <f>VLOOKUP(CONCATENATE($F1210," ",$G1210),AllocFactorMatrix,(O$4+1),FALSE)*$E1212</f>
        <v>0</v>
      </c>
      <c r="P1210" s="54">
        <f>VLOOKUP(CONCATENATE($F1210," ",$G1210),AllocFactorMatrix,(P$4+1),FALSE)*$E1212</f>
        <v>0</v>
      </c>
      <c r="Q1210" s="54">
        <f>VLOOKUP(CONCATENATE($F1210," ",$G1210),AllocFactorMatrix,(Q$4+1),FALSE)*$E1212</f>
        <v>0</v>
      </c>
      <c r="R1210" s="54">
        <f>VLOOKUP(CONCATENATE($F1210," ",$G1210),AllocFactorMatrix,(R$4+1),FALSE)*$E1212</f>
        <v>0</v>
      </c>
      <c r="S1210" s="54">
        <f t="shared" si="647"/>
        <v>0</v>
      </c>
      <c r="T1210" s="54">
        <f>VLOOKUP(CONCATENATE($F1210," ",$G1210),AllocFactorMatrix,(T$4+1),FALSE)*$E1212</f>
        <v>0</v>
      </c>
      <c r="U1210" s="54">
        <f>VLOOKUP(CONCATENATE($F1210," ",$G1210),AllocFactorMatrix,(U$4+1),FALSE)*$E1212</f>
        <v>0</v>
      </c>
      <c r="V1210" s="54">
        <f>VLOOKUP(CONCATENATE($F1210," ",$G1210),AllocFactorMatrix,(V$4+1),FALSE)*$E1212</f>
        <v>0</v>
      </c>
      <c r="W1210" s="54">
        <f>VLOOKUP(CONCATENATE($F1210," ",$G1210),AllocFactorMatrix,(W$4+1),FALSE)*$E1212</f>
        <v>0</v>
      </c>
      <c r="X1210" s="54">
        <f t="shared" si="649"/>
        <v>0</v>
      </c>
      <c r="Y1210" s="54">
        <f>VLOOKUP(CONCATENATE($F1210," ",$G1210),AllocFactorMatrix,(Y$4+1),FALSE)*$E1212</f>
        <v>0</v>
      </c>
      <c r="Z1210" s="54">
        <f>VLOOKUP(CONCATENATE($F1210," ",$G1210),AllocFactorMatrix,(Z$4+1),FALSE)*$E1212</f>
        <v>0</v>
      </c>
      <c r="AA1210" s="54">
        <f t="shared" si="648"/>
        <v>0</v>
      </c>
      <c r="AB1210" s="54">
        <f>VLOOKUP(CONCATENATE($F1210," ",$G1210),AllocFactorMatrix,(AB$4+1),FALSE)*$E1212</f>
        <v>0</v>
      </c>
      <c r="AC1210" s="54">
        <f>VLOOKUP(CONCATENATE($F1210," ",$G1210),AllocFactorMatrix,(AC$4+1),FALSE)*$E1212</f>
        <v>0</v>
      </c>
      <c r="AD1210" s="54">
        <f>VLOOKUP(CONCATENATE($F1210," ",$G1210),AllocFactorMatrix,(AD$4+1),FALSE)*$E1212</f>
        <v>0</v>
      </c>
    </row>
    <row r="1211" spans="1:30" s="51" customFormat="1" hidden="1" outlineLevel="1">
      <c r="A1211" s="56"/>
      <c r="B1211" s="111"/>
      <c r="C1211" s="55"/>
      <c r="D1211" s="55"/>
      <c r="F1211" s="52" t="str">
        <f>F1212</f>
        <v>PROD_DEMAND</v>
      </c>
      <c r="G1211" s="55" t="str">
        <f>$G$14</f>
        <v>CUSTOMER</v>
      </c>
      <c r="H1211" s="53">
        <f t="shared" si="645"/>
        <v>0</v>
      </c>
      <c r="I1211" s="54">
        <f>VLOOKUP(CONCATENATE($F1211," ",$G1211),AllocFactorMatrix,(I$4+1),FALSE)*$E1212</f>
        <v>0</v>
      </c>
      <c r="J1211" s="54">
        <f>VLOOKUP(CONCATENATE($F1211," ",$G1211),AllocFactorMatrix,(J$4+1),FALSE)*$E1212</f>
        <v>0</v>
      </c>
      <c r="K1211" s="54">
        <f>VLOOKUP(CONCATENATE($F1211," ",$G1211),AllocFactorMatrix,(K$4+1),FALSE)*$E1212</f>
        <v>0</v>
      </c>
      <c r="L1211" s="54">
        <f>VLOOKUP(CONCATENATE($F1211," ",$G1211),AllocFactorMatrix,(L$4+1),FALSE)*$E1212</f>
        <v>0</v>
      </c>
      <c r="M1211" s="54">
        <f>VLOOKUP(CONCATENATE($F1211," ",$G1211),AllocFactorMatrix,(M$4+1),FALSE)*$E1212</f>
        <v>0</v>
      </c>
      <c r="N1211" s="54">
        <f t="shared" si="646"/>
        <v>0</v>
      </c>
      <c r="O1211" s="54">
        <f>VLOOKUP(CONCATENATE($F1211," ",$G1211),AllocFactorMatrix,(O$4+1),FALSE)*$E1212</f>
        <v>0</v>
      </c>
      <c r="P1211" s="54">
        <f>VLOOKUP(CONCATENATE($F1211," ",$G1211),AllocFactorMatrix,(P$4+1),FALSE)*$E1212</f>
        <v>0</v>
      </c>
      <c r="Q1211" s="54">
        <f>VLOOKUP(CONCATENATE($F1211," ",$G1211),AllocFactorMatrix,(Q$4+1),FALSE)*$E1212</f>
        <v>0</v>
      </c>
      <c r="R1211" s="54">
        <f>VLOOKUP(CONCATENATE($F1211," ",$G1211),AllocFactorMatrix,(R$4+1),FALSE)*$E1212</f>
        <v>0</v>
      </c>
      <c r="S1211" s="54">
        <f t="shared" si="647"/>
        <v>0</v>
      </c>
      <c r="T1211" s="54">
        <f>VLOOKUP(CONCATENATE($F1211," ",$G1211),AllocFactorMatrix,(T$4+1),FALSE)*$E1212</f>
        <v>0</v>
      </c>
      <c r="U1211" s="54">
        <f>VLOOKUP(CONCATENATE($F1211," ",$G1211),AllocFactorMatrix,(U$4+1),FALSE)*$E1212</f>
        <v>0</v>
      </c>
      <c r="V1211" s="54">
        <f>VLOOKUP(CONCATENATE($F1211," ",$G1211),AllocFactorMatrix,(V$4+1),FALSE)*$E1212</f>
        <v>0</v>
      </c>
      <c r="W1211" s="54">
        <f>VLOOKUP(CONCATENATE($F1211," ",$G1211),AllocFactorMatrix,(W$4+1),FALSE)*$E1212</f>
        <v>0</v>
      </c>
      <c r="X1211" s="54">
        <f t="shared" si="649"/>
        <v>0</v>
      </c>
      <c r="Y1211" s="54">
        <f>VLOOKUP(CONCATENATE($F1211," ",$G1211),AllocFactorMatrix,(Y$4+1),FALSE)*$E1212</f>
        <v>0</v>
      </c>
      <c r="Z1211" s="54">
        <f>VLOOKUP(CONCATENATE($F1211," ",$G1211),AllocFactorMatrix,(Z$4+1),FALSE)*$E1212</f>
        <v>0</v>
      </c>
      <c r="AA1211" s="54">
        <f t="shared" si="648"/>
        <v>0</v>
      </c>
      <c r="AB1211" s="54">
        <f>VLOOKUP(CONCATENATE($F1211," ",$G1211),AllocFactorMatrix,(AB$4+1),FALSE)*$E1212</f>
        <v>0</v>
      </c>
      <c r="AC1211" s="54">
        <f>VLOOKUP(CONCATENATE($F1211," ",$G1211),AllocFactorMatrix,(AC$4+1),FALSE)*$E1212</f>
        <v>0</v>
      </c>
      <c r="AD1211" s="54">
        <f>VLOOKUP(CONCATENATE($F1211," ",$G1211),AllocFactorMatrix,(AD$4+1),FALSE)*$E1212</f>
        <v>0</v>
      </c>
    </row>
    <row r="1212" spans="1:30" s="51" customFormat="1" collapsed="1">
      <c r="A1212" s="56"/>
      <c r="B1212" s="111"/>
      <c r="C1212" s="55"/>
      <c r="D1212" s="55" t="s">
        <v>491</v>
      </c>
      <c r="E1212" s="61">
        <v>53409161</v>
      </c>
      <c r="F1212" s="61" t="s">
        <v>30</v>
      </c>
      <c r="G1212" s="55" t="str">
        <f>$G$15</f>
        <v>TOTAL</v>
      </c>
      <c r="H1212" s="53">
        <f t="shared" si="645"/>
        <v>53409161</v>
      </c>
      <c r="I1212" s="54">
        <f>VLOOKUP(CONCATENATE($F1212," ",$G1212),AllocFactorMatrix,(I$4+1),FALSE)*$E1212</f>
        <v>26308444.243174046</v>
      </c>
      <c r="J1212" s="54">
        <f>VLOOKUP(CONCATENATE($F1212," ",$G1212),AllocFactorMatrix,(J$4+1),FALSE)*$E1212</f>
        <v>1300520.4049039304</v>
      </c>
      <c r="K1212" s="54">
        <f>VLOOKUP(CONCATENATE($F1212," ",$G1212),AllocFactorMatrix,(K$4+1),FALSE)*$E1212</f>
        <v>4763731.7093174271</v>
      </c>
      <c r="L1212" s="54">
        <f>VLOOKUP(CONCATENATE($F1212," ",$G1212),AllocFactorMatrix,(L$4+1),FALSE)*$E1212</f>
        <v>149945.36106702388</v>
      </c>
      <c r="M1212" s="54">
        <f>VLOOKUP(CONCATENATE($F1212," ",$G1212),AllocFactorMatrix,(M$4+1),FALSE)*$E1212</f>
        <v>14061.396160841563</v>
      </c>
      <c r="N1212" s="54">
        <f t="shared" si="646"/>
        <v>4927738.4665452931</v>
      </c>
      <c r="O1212" s="54">
        <f>VLOOKUP(CONCATENATE($F1212," ",$G1212),AllocFactorMatrix,(O$4+1),FALSE)*$E1212</f>
        <v>3621177.148820641</v>
      </c>
      <c r="P1212" s="54">
        <f>VLOOKUP(CONCATENATE($F1212," ",$G1212),AllocFactorMatrix,(P$4+1),FALSE)*$E1212</f>
        <v>674730.80201261456</v>
      </c>
      <c r="Q1212" s="54">
        <f>VLOOKUP(CONCATENATE($F1212," ",$G1212),AllocFactorMatrix,(Q$4+1),FALSE)*$E1212</f>
        <v>304898.28594164312</v>
      </c>
      <c r="R1212" s="54">
        <f>VLOOKUP(CONCATENATE($F1212," ",$G1212),AllocFactorMatrix,(R$4+1),FALSE)*$E1212</f>
        <v>13710.93510075519</v>
      </c>
      <c r="S1212" s="54">
        <f t="shared" si="647"/>
        <v>4614517.1718756538</v>
      </c>
      <c r="T1212" s="54">
        <f>VLOOKUP(CONCATENATE($F1212," ",$G1212),AllocFactorMatrix,(T$4+1),FALSE)*$E1212</f>
        <v>126496.99286972386</v>
      </c>
      <c r="U1212" s="54">
        <f>VLOOKUP(CONCATENATE($F1212," ",$G1212),AllocFactorMatrix,(U$4+1),FALSE)*$E1212</f>
        <v>2070101.7355222595</v>
      </c>
      <c r="V1212" s="54">
        <f>VLOOKUP(CONCATENATE($F1212," ",$G1212),AllocFactorMatrix,(V$4+1),FALSE)*$E1212</f>
        <v>10940545.838873111</v>
      </c>
      <c r="W1212" s="54">
        <f>VLOOKUP(CONCATENATE($F1212," ",$G1212),AllocFactorMatrix,(W$4+1),FALSE)*$E1212</f>
        <v>1975681.2470062342</v>
      </c>
      <c r="X1212" s="54">
        <f t="shared" si="649"/>
        <v>15112825.814271327</v>
      </c>
      <c r="Y1212" s="54">
        <f>VLOOKUP(CONCATENATE($F1212," ",$G1212),AllocFactorMatrix,(Y$4+1),FALSE)*$E1212</f>
        <v>1112057.7563170372</v>
      </c>
      <c r="Z1212" s="54">
        <f>VLOOKUP(CONCATENATE($F1212," ",$G1212),AllocFactorMatrix,(Z$4+1),FALSE)*$E1212</f>
        <v>18626.542339086165</v>
      </c>
      <c r="AA1212" s="54">
        <f t="shared" si="648"/>
        <v>1130684.2986561232</v>
      </c>
      <c r="AB1212" s="54">
        <f>VLOOKUP(CONCATENATE($F1212," ",$G1212),AllocFactorMatrix,(AB$4+1),FALSE)*$E1212</f>
        <v>14430.600573612943</v>
      </c>
      <c r="AC1212" s="54">
        <f>VLOOKUP(CONCATENATE($F1212," ",$G1212),AllocFactorMatrix,(AC$4+1),FALSE)*$E1212</f>
        <v>0</v>
      </c>
      <c r="AD1212" s="54">
        <f>VLOOKUP(CONCATENATE($F1212," ",$G1212),AllocFactorMatrix,(AD$4+1),FALSE)*$E1212</f>
        <v>0</v>
      </c>
    </row>
    <row r="1213" spans="1:30" s="51" customFormat="1" hidden="1" outlineLevel="1">
      <c r="A1213" s="56"/>
      <c r="B1213" s="111"/>
      <c r="C1213" s="55"/>
      <c r="D1213" s="55"/>
      <c r="F1213" s="52" t="str">
        <f>F1220</f>
        <v>PROD_ENERGY</v>
      </c>
      <c r="G1213" s="55" t="str">
        <f>$G$8</f>
        <v>PRODUCTION</v>
      </c>
      <c r="H1213" s="53">
        <f t="shared" ref="H1213:H1220" si="650">SUBTOTAL(9,I1213:AD1213)</f>
        <v>0</v>
      </c>
      <c r="I1213" s="54">
        <f>VLOOKUP(CONCATENATE($F1213," ",$G1213),AllocFactorMatrix,(I$4+1),FALSE)*$E1220</f>
        <v>0</v>
      </c>
      <c r="J1213" s="54">
        <f>VLOOKUP(CONCATENATE($F1213," ",$G1213),AllocFactorMatrix,(J$4+1),FALSE)*$E1220</f>
        <v>0</v>
      </c>
      <c r="K1213" s="54">
        <f>VLOOKUP(CONCATENATE($F1213," ",$G1213),AllocFactorMatrix,(K$4+1),FALSE)*$E1220</f>
        <v>0</v>
      </c>
      <c r="L1213" s="54">
        <f>VLOOKUP(CONCATENATE($F1213," ",$G1213),AllocFactorMatrix,(L$4+1),FALSE)*$E1220</f>
        <v>0</v>
      </c>
      <c r="M1213" s="54">
        <f>VLOOKUP(CONCATENATE($F1213," ",$G1213),AllocFactorMatrix,(M$4+1),FALSE)*$E1220</f>
        <v>0</v>
      </c>
      <c r="N1213" s="54">
        <f t="shared" ref="N1213:N1220" si="651">SUBTOTAL(9,K1213:M1213)</f>
        <v>0</v>
      </c>
      <c r="O1213" s="54">
        <f>VLOOKUP(CONCATENATE($F1213," ",$G1213),AllocFactorMatrix,(O$4+1),FALSE)*$E1220</f>
        <v>0</v>
      </c>
      <c r="P1213" s="54">
        <f>VLOOKUP(CONCATENATE($F1213," ",$G1213),AllocFactorMatrix,(P$4+1),FALSE)*$E1220</f>
        <v>0</v>
      </c>
      <c r="Q1213" s="54">
        <f>VLOOKUP(CONCATENATE($F1213," ",$G1213),AllocFactorMatrix,(Q$4+1),FALSE)*$E1220</f>
        <v>0</v>
      </c>
      <c r="R1213" s="54">
        <f>VLOOKUP(CONCATENATE($F1213," ",$G1213),AllocFactorMatrix,(R$4+1),FALSE)*$E1220</f>
        <v>0</v>
      </c>
      <c r="S1213" s="54">
        <f t="shared" ref="S1213:S1220" si="652">SUBTOTAL(9,O1213:R1213)</f>
        <v>0</v>
      </c>
      <c r="T1213" s="54">
        <f>VLOOKUP(CONCATENATE($F1213," ",$G1213),AllocFactorMatrix,(T$4+1),FALSE)*$E1220</f>
        <v>0</v>
      </c>
      <c r="U1213" s="54">
        <f>VLOOKUP(CONCATENATE($F1213," ",$G1213),AllocFactorMatrix,(U$4+1),FALSE)*$E1220</f>
        <v>0</v>
      </c>
      <c r="V1213" s="54">
        <f>VLOOKUP(CONCATENATE($F1213," ",$G1213),AllocFactorMatrix,(V$4+1),FALSE)*$E1220</f>
        <v>0</v>
      </c>
      <c r="W1213" s="54">
        <f>VLOOKUP(CONCATENATE($F1213," ",$G1213),AllocFactorMatrix,(W$4+1),FALSE)*$E1220</f>
        <v>0</v>
      </c>
      <c r="X1213" s="54">
        <f>SUBTOTAL(9,T1213:W1213)</f>
        <v>0</v>
      </c>
      <c r="Y1213" s="54">
        <f>VLOOKUP(CONCATENATE($F1213," ",$G1213),AllocFactorMatrix,(Y$4+1),FALSE)*$E1220</f>
        <v>0</v>
      </c>
      <c r="Z1213" s="54">
        <f>VLOOKUP(CONCATENATE($F1213," ",$G1213),AllocFactorMatrix,(Z$4+1),FALSE)*$E1220</f>
        <v>0</v>
      </c>
      <c r="AA1213" s="54">
        <f t="shared" ref="AA1213:AA1220" si="653">SUBTOTAL(9,Y1213:Z1213)</f>
        <v>0</v>
      </c>
      <c r="AB1213" s="54">
        <f>VLOOKUP(CONCATENATE($F1213," ",$G1213),AllocFactorMatrix,(AB$4+1),FALSE)*$E1220</f>
        <v>0</v>
      </c>
      <c r="AC1213" s="54">
        <f>VLOOKUP(CONCATENATE($F1213," ",$G1213),AllocFactorMatrix,(AC$4+1),FALSE)*$E1220</f>
        <v>0</v>
      </c>
      <c r="AD1213" s="54">
        <f>VLOOKUP(CONCATENATE($F1213," ",$G1213),AllocFactorMatrix,(AD$4+1),FALSE)*$E1220</f>
        <v>0</v>
      </c>
    </row>
    <row r="1214" spans="1:30" s="51" customFormat="1" hidden="1" outlineLevel="1">
      <c r="A1214" s="56"/>
      <c r="B1214" s="111"/>
      <c r="C1214" s="55"/>
      <c r="D1214" s="55"/>
      <c r="F1214" s="52" t="str">
        <f>F1220</f>
        <v>PROD_ENERGY</v>
      </c>
      <c r="G1214" s="55" t="str">
        <f>$G$9</f>
        <v>BULKTRAN</v>
      </c>
      <c r="H1214" s="53">
        <f t="shared" si="650"/>
        <v>0</v>
      </c>
      <c r="I1214" s="54">
        <f>VLOOKUP(CONCATENATE($F1214," ",$G1214),AllocFactorMatrix,(I$4+1),FALSE)*$E1220</f>
        <v>0</v>
      </c>
      <c r="J1214" s="54">
        <f>VLOOKUP(CONCATENATE($F1214," ",$G1214),AllocFactorMatrix,(J$4+1),FALSE)*$E1220</f>
        <v>0</v>
      </c>
      <c r="K1214" s="54">
        <f>VLOOKUP(CONCATENATE($F1214," ",$G1214),AllocFactorMatrix,(K$4+1),FALSE)*$E1220</f>
        <v>0</v>
      </c>
      <c r="L1214" s="54">
        <f>VLOOKUP(CONCATENATE($F1214," ",$G1214),AllocFactorMatrix,(L$4+1),FALSE)*$E1220</f>
        <v>0</v>
      </c>
      <c r="M1214" s="54">
        <f>VLOOKUP(CONCATENATE($F1214," ",$G1214),AllocFactorMatrix,(M$4+1),FALSE)*$E1220</f>
        <v>0</v>
      </c>
      <c r="N1214" s="54">
        <f t="shared" si="651"/>
        <v>0</v>
      </c>
      <c r="O1214" s="54">
        <f>VLOOKUP(CONCATENATE($F1214," ",$G1214),AllocFactorMatrix,(O$4+1),FALSE)*$E1220</f>
        <v>0</v>
      </c>
      <c r="P1214" s="54">
        <f>VLOOKUP(CONCATENATE($F1214," ",$G1214),AllocFactorMatrix,(P$4+1),FALSE)*$E1220</f>
        <v>0</v>
      </c>
      <c r="Q1214" s="54">
        <f>VLOOKUP(CONCATENATE($F1214," ",$G1214),AllocFactorMatrix,(Q$4+1),FALSE)*$E1220</f>
        <v>0</v>
      </c>
      <c r="R1214" s="54">
        <f>VLOOKUP(CONCATENATE($F1214," ",$G1214),AllocFactorMatrix,(R$4+1),FALSE)*$E1220</f>
        <v>0</v>
      </c>
      <c r="S1214" s="54">
        <f t="shared" si="652"/>
        <v>0</v>
      </c>
      <c r="T1214" s="54">
        <f>VLOOKUP(CONCATENATE($F1214," ",$G1214),AllocFactorMatrix,(T$4+1),FALSE)*$E1220</f>
        <v>0</v>
      </c>
      <c r="U1214" s="54">
        <f>VLOOKUP(CONCATENATE($F1214," ",$G1214),AllocFactorMatrix,(U$4+1),FALSE)*$E1220</f>
        <v>0</v>
      </c>
      <c r="V1214" s="54">
        <f>VLOOKUP(CONCATENATE($F1214," ",$G1214),AllocFactorMatrix,(V$4+1),FALSE)*$E1220</f>
        <v>0</v>
      </c>
      <c r="W1214" s="54">
        <f>VLOOKUP(CONCATENATE($F1214," ",$G1214),AllocFactorMatrix,(W$4+1),FALSE)*$E1220</f>
        <v>0</v>
      </c>
      <c r="X1214" s="54">
        <f t="shared" ref="X1214:X1220" si="654">SUBTOTAL(9,T1214:W1214)</f>
        <v>0</v>
      </c>
      <c r="Y1214" s="54">
        <f>VLOOKUP(CONCATENATE($F1214," ",$G1214),AllocFactorMatrix,(Y$4+1),FALSE)*$E1220</f>
        <v>0</v>
      </c>
      <c r="Z1214" s="54">
        <f>VLOOKUP(CONCATENATE($F1214," ",$G1214),AllocFactorMatrix,(Z$4+1),FALSE)*$E1220</f>
        <v>0</v>
      </c>
      <c r="AA1214" s="54">
        <f t="shared" si="653"/>
        <v>0</v>
      </c>
      <c r="AB1214" s="54">
        <f>VLOOKUP(CONCATENATE($F1214," ",$G1214),AllocFactorMatrix,(AB$4+1),FALSE)*$E1220</f>
        <v>0</v>
      </c>
      <c r="AC1214" s="54">
        <f>VLOOKUP(CONCATENATE($F1214," ",$G1214),AllocFactorMatrix,(AC$4+1),FALSE)*$E1220</f>
        <v>0</v>
      </c>
      <c r="AD1214" s="54">
        <f>VLOOKUP(CONCATENATE($F1214," ",$G1214),AllocFactorMatrix,(AD$4+1),FALSE)*$E1220</f>
        <v>0</v>
      </c>
    </row>
    <row r="1215" spans="1:30" s="51" customFormat="1" hidden="1" outlineLevel="1">
      <c r="A1215" s="56"/>
      <c r="B1215" s="111"/>
      <c r="C1215" s="55"/>
      <c r="D1215" s="55"/>
      <c r="F1215" s="52" t="str">
        <f>F1220</f>
        <v>PROD_ENERGY</v>
      </c>
      <c r="G1215" s="55" t="str">
        <f>$G$10</f>
        <v>SUBTRAN</v>
      </c>
      <c r="H1215" s="53">
        <f t="shared" si="650"/>
        <v>0</v>
      </c>
      <c r="I1215" s="54">
        <f>VLOOKUP(CONCATENATE($F1215," ",$G1215),AllocFactorMatrix,(I$4+1),FALSE)*$E1220</f>
        <v>0</v>
      </c>
      <c r="J1215" s="54">
        <f>VLOOKUP(CONCATENATE($F1215," ",$G1215),AllocFactorMatrix,(J$4+1),FALSE)*$E1220</f>
        <v>0</v>
      </c>
      <c r="K1215" s="54">
        <f>VLOOKUP(CONCATENATE($F1215," ",$G1215),AllocFactorMatrix,(K$4+1),FALSE)*$E1220</f>
        <v>0</v>
      </c>
      <c r="L1215" s="54">
        <f>VLOOKUP(CONCATENATE($F1215," ",$G1215),AllocFactorMatrix,(L$4+1),FALSE)*$E1220</f>
        <v>0</v>
      </c>
      <c r="M1215" s="54">
        <f>VLOOKUP(CONCATENATE($F1215," ",$G1215),AllocFactorMatrix,(M$4+1),FALSE)*$E1220</f>
        <v>0</v>
      </c>
      <c r="N1215" s="54">
        <f t="shared" si="651"/>
        <v>0</v>
      </c>
      <c r="O1215" s="54">
        <f>VLOOKUP(CONCATENATE($F1215," ",$G1215),AllocFactorMatrix,(O$4+1),FALSE)*$E1220</f>
        <v>0</v>
      </c>
      <c r="P1215" s="54">
        <f>VLOOKUP(CONCATENATE($F1215," ",$G1215),AllocFactorMatrix,(P$4+1),FALSE)*$E1220</f>
        <v>0</v>
      </c>
      <c r="Q1215" s="54">
        <f>VLOOKUP(CONCATENATE($F1215," ",$G1215),AllocFactorMatrix,(Q$4+1),FALSE)*$E1220</f>
        <v>0</v>
      </c>
      <c r="R1215" s="54">
        <f>VLOOKUP(CONCATENATE($F1215," ",$G1215),AllocFactorMatrix,(R$4+1),FALSE)*$E1220</f>
        <v>0</v>
      </c>
      <c r="S1215" s="54">
        <f t="shared" si="652"/>
        <v>0</v>
      </c>
      <c r="T1215" s="54">
        <f>VLOOKUP(CONCATENATE($F1215," ",$G1215),AllocFactorMatrix,(T$4+1),FALSE)*$E1220</f>
        <v>0</v>
      </c>
      <c r="U1215" s="54">
        <f>VLOOKUP(CONCATENATE($F1215," ",$G1215),AllocFactorMatrix,(U$4+1),FALSE)*$E1220</f>
        <v>0</v>
      </c>
      <c r="V1215" s="54">
        <f>VLOOKUP(CONCATENATE($F1215," ",$G1215),AllocFactorMatrix,(V$4+1),FALSE)*$E1220</f>
        <v>0</v>
      </c>
      <c r="W1215" s="54">
        <f>VLOOKUP(CONCATENATE($F1215," ",$G1215),AllocFactorMatrix,(W$4+1),FALSE)*$E1220</f>
        <v>0</v>
      </c>
      <c r="X1215" s="54">
        <f t="shared" si="654"/>
        <v>0</v>
      </c>
      <c r="Y1215" s="54">
        <f>VLOOKUP(CONCATENATE($F1215," ",$G1215),AllocFactorMatrix,(Y$4+1),FALSE)*$E1220</f>
        <v>0</v>
      </c>
      <c r="Z1215" s="54">
        <f>VLOOKUP(CONCATENATE($F1215," ",$G1215),AllocFactorMatrix,(Z$4+1),FALSE)*$E1220</f>
        <v>0</v>
      </c>
      <c r="AA1215" s="54">
        <f t="shared" si="653"/>
        <v>0</v>
      </c>
      <c r="AB1215" s="54">
        <f>VLOOKUP(CONCATENATE($F1215," ",$G1215),AllocFactorMatrix,(AB$4+1),FALSE)*$E1220</f>
        <v>0</v>
      </c>
      <c r="AC1215" s="54">
        <f>VLOOKUP(CONCATENATE($F1215," ",$G1215),AllocFactorMatrix,(AC$4+1),FALSE)*$E1220</f>
        <v>0</v>
      </c>
      <c r="AD1215" s="54">
        <f>VLOOKUP(CONCATENATE($F1215," ",$G1215),AllocFactorMatrix,(AD$4+1),FALSE)*$E1220</f>
        <v>0</v>
      </c>
    </row>
    <row r="1216" spans="1:30" s="51" customFormat="1" hidden="1" outlineLevel="1">
      <c r="A1216" s="56"/>
      <c r="B1216" s="111"/>
      <c r="C1216" s="55"/>
      <c r="D1216" s="55"/>
      <c r="F1216" s="52" t="str">
        <f>F1220</f>
        <v>PROD_ENERGY</v>
      </c>
      <c r="G1216" s="55" t="str">
        <f>$G$11</f>
        <v>DISTPRI</v>
      </c>
      <c r="H1216" s="53">
        <f t="shared" si="650"/>
        <v>0</v>
      </c>
      <c r="I1216" s="54">
        <f>VLOOKUP(CONCATENATE($F1216," ",$G1216),AllocFactorMatrix,(I$4+1),FALSE)*$E1220</f>
        <v>0</v>
      </c>
      <c r="J1216" s="54">
        <f>VLOOKUP(CONCATENATE($F1216," ",$G1216),AllocFactorMatrix,(J$4+1),FALSE)*$E1220</f>
        <v>0</v>
      </c>
      <c r="K1216" s="54">
        <f>VLOOKUP(CONCATENATE($F1216," ",$G1216),AllocFactorMatrix,(K$4+1),FALSE)*$E1220</f>
        <v>0</v>
      </c>
      <c r="L1216" s="54">
        <f>VLOOKUP(CONCATENATE($F1216," ",$G1216),AllocFactorMatrix,(L$4+1),FALSE)*$E1220</f>
        <v>0</v>
      </c>
      <c r="M1216" s="54">
        <f>VLOOKUP(CONCATENATE($F1216," ",$G1216),AllocFactorMatrix,(M$4+1),FALSE)*$E1220</f>
        <v>0</v>
      </c>
      <c r="N1216" s="54">
        <f t="shared" si="651"/>
        <v>0</v>
      </c>
      <c r="O1216" s="54">
        <f>VLOOKUP(CONCATENATE($F1216," ",$G1216),AllocFactorMatrix,(O$4+1),FALSE)*$E1220</f>
        <v>0</v>
      </c>
      <c r="P1216" s="54">
        <f>VLOOKUP(CONCATENATE($F1216," ",$G1216),AllocFactorMatrix,(P$4+1),FALSE)*$E1220</f>
        <v>0</v>
      </c>
      <c r="Q1216" s="54">
        <f>VLOOKUP(CONCATENATE($F1216," ",$G1216),AllocFactorMatrix,(Q$4+1),FALSE)*$E1220</f>
        <v>0</v>
      </c>
      <c r="R1216" s="54">
        <f>VLOOKUP(CONCATENATE($F1216," ",$G1216),AllocFactorMatrix,(R$4+1),FALSE)*$E1220</f>
        <v>0</v>
      </c>
      <c r="S1216" s="54">
        <f t="shared" si="652"/>
        <v>0</v>
      </c>
      <c r="T1216" s="54">
        <f>VLOOKUP(CONCATENATE($F1216," ",$G1216),AllocFactorMatrix,(T$4+1),FALSE)*$E1220</f>
        <v>0</v>
      </c>
      <c r="U1216" s="54">
        <f>VLOOKUP(CONCATENATE($F1216," ",$G1216),AllocFactorMatrix,(U$4+1),FALSE)*$E1220</f>
        <v>0</v>
      </c>
      <c r="V1216" s="54">
        <f>VLOOKUP(CONCATENATE($F1216," ",$G1216),AllocFactorMatrix,(V$4+1),FALSE)*$E1220</f>
        <v>0</v>
      </c>
      <c r="W1216" s="54">
        <f>VLOOKUP(CONCATENATE($F1216," ",$G1216),AllocFactorMatrix,(W$4+1),FALSE)*$E1220</f>
        <v>0</v>
      </c>
      <c r="X1216" s="54">
        <f t="shared" si="654"/>
        <v>0</v>
      </c>
      <c r="Y1216" s="54">
        <f>VLOOKUP(CONCATENATE($F1216," ",$G1216),AllocFactorMatrix,(Y$4+1),FALSE)*$E1220</f>
        <v>0</v>
      </c>
      <c r="Z1216" s="54">
        <f>VLOOKUP(CONCATENATE($F1216," ",$G1216),AllocFactorMatrix,(Z$4+1),FALSE)*$E1220</f>
        <v>0</v>
      </c>
      <c r="AA1216" s="54">
        <f t="shared" si="653"/>
        <v>0</v>
      </c>
      <c r="AB1216" s="54">
        <f>VLOOKUP(CONCATENATE($F1216," ",$G1216),AllocFactorMatrix,(AB$4+1),FALSE)*$E1220</f>
        <v>0</v>
      </c>
      <c r="AC1216" s="54">
        <f>VLOOKUP(CONCATENATE($F1216," ",$G1216),AllocFactorMatrix,(AC$4+1),FALSE)*$E1220</f>
        <v>0</v>
      </c>
      <c r="AD1216" s="54">
        <f>VLOOKUP(CONCATENATE($F1216," ",$G1216),AllocFactorMatrix,(AD$4+1),FALSE)*$E1220</f>
        <v>0</v>
      </c>
    </row>
    <row r="1217" spans="1:30" s="51" customFormat="1" hidden="1" outlineLevel="1">
      <c r="A1217" s="56"/>
      <c r="B1217" s="111"/>
      <c r="C1217" s="55"/>
      <c r="D1217" s="55"/>
      <c r="F1217" s="52" t="str">
        <f>F1220</f>
        <v>PROD_ENERGY</v>
      </c>
      <c r="G1217" s="55" t="str">
        <f>$G$12</f>
        <v>DISTSEC</v>
      </c>
      <c r="H1217" s="53">
        <f t="shared" si="650"/>
        <v>0</v>
      </c>
      <c r="I1217" s="54">
        <f>VLOOKUP(CONCATENATE($F1217," ",$G1217),AllocFactorMatrix,(I$4+1),FALSE)*$E1220</f>
        <v>0</v>
      </c>
      <c r="J1217" s="54">
        <f>VLOOKUP(CONCATENATE($F1217," ",$G1217),AllocFactorMatrix,(J$4+1),FALSE)*$E1220</f>
        <v>0</v>
      </c>
      <c r="K1217" s="54">
        <f>VLOOKUP(CONCATENATE($F1217," ",$G1217),AllocFactorMatrix,(K$4+1),FALSE)*$E1220</f>
        <v>0</v>
      </c>
      <c r="L1217" s="54">
        <f>VLOOKUP(CONCATENATE($F1217," ",$G1217),AllocFactorMatrix,(L$4+1),FALSE)*$E1220</f>
        <v>0</v>
      </c>
      <c r="M1217" s="54">
        <f>VLOOKUP(CONCATENATE($F1217," ",$G1217),AllocFactorMatrix,(M$4+1),FALSE)*$E1220</f>
        <v>0</v>
      </c>
      <c r="N1217" s="54">
        <f t="shared" si="651"/>
        <v>0</v>
      </c>
      <c r="O1217" s="54">
        <f>VLOOKUP(CONCATENATE($F1217," ",$G1217),AllocFactorMatrix,(O$4+1),FALSE)*$E1220</f>
        <v>0</v>
      </c>
      <c r="P1217" s="54">
        <f>VLOOKUP(CONCATENATE($F1217," ",$G1217),AllocFactorMatrix,(P$4+1),FALSE)*$E1220</f>
        <v>0</v>
      </c>
      <c r="Q1217" s="54">
        <f>VLOOKUP(CONCATENATE($F1217," ",$G1217),AllocFactorMatrix,(Q$4+1),FALSE)*$E1220</f>
        <v>0</v>
      </c>
      <c r="R1217" s="54">
        <f>VLOOKUP(CONCATENATE($F1217," ",$G1217),AllocFactorMatrix,(R$4+1),FALSE)*$E1220</f>
        <v>0</v>
      </c>
      <c r="S1217" s="54">
        <f t="shared" si="652"/>
        <v>0</v>
      </c>
      <c r="T1217" s="54">
        <f>VLOOKUP(CONCATENATE($F1217," ",$G1217),AllocFactorMatrix,(T$4+1),FALSE)*$E1220</f>
        <v>0</v>
      </c>
      <c r="U1217" s="54">
        <f>VLOOKUP(CONCATENATE($F1217," ",$G1217),AllocFactorMatrix,(U$4+1),FALSE)*$E1220</f>
        <v>0</v>
      </c>
      <c r="V1217" s="54">
        <f>VLOOKUP(CONCATENATE($F1217," ",$G1217),AllocFactorMatrix,(V$4+1),FALSE)*$E1220</f>
        <v>0</v>
      </c>
      <c r="W1217" s="54">
        <f>VLOOKUP(CONCATENATE($F1217," ",$G1217),AllocFactorMatrix,(W$4+1),FALSE)*$E1220</f>
        <v>0</v>
      </c>
      <c r="X1217" s="54">
        <f t="shared" si="654"/>
        <v>0</v>
      </c>
      <c r="Y1217" s="54">
        <f>VLOOKUP(CONCATENATE($F1217," ",$G1217),AllocFactorMatrix,(Y$4+1),FALSE)*$E1220</f>
        <v>0</v>
      </c>
      <c r="Z1217" s="54">
        <f>VLOOKUP(CONCATENATE($F1217," ",$G1217),AllocFactorMatrix,(Z$4+1),FALSE)*$E1220</f>
        <v>0</v>
      </c>
      <c r="AA1217" s="54">
        <f t="shared" si="653"/>
        <v>0</v>
      </c>
      <c r="AB1217" s="54">
        <f>VLOOKUP(CONCATENATE($F1217," ",$G1217),AllocFactorMatrix,(AB$4+1),FALSE)*$E1220</f>
        <v>0</v>
      </c>
      <c r="AC1217" s="54">
        <f>VLOOKUP(CONCATENATE($F1217," ",$G1217),AllocFactorMatrix,(AC$4+1),FALSE)*$E1220</f>
        <v>0</v>
      </c>
      <c r="AD1217" s="54">
        <f>VLOOKUP(CONCATENATE($F1217," ",$G1217),AllocFactorMatrix,(AD$4+1),FALSE)*$E1220</f>
        <v>0</v>
      </c>
    </row>
    <row r="1218" spans="1:30" s="51" customFormat="1" hidden="1" outlineLevel="1">
      <c r="A1218" s="56"/>
      <c r="B1218" s="111"/>
      <c r="C1218" s="55"/>
      <c r="D1218" s="55"/>
      <c r="F1218" s="52" t="str">
        <f>F1220</f>
        <v>PROD_ENERGY</v>
      </c>
      <c r="G1218" s="55" t="str">
        <f>$G$13</f>
        <v>ENERGY</v>
      </c>
      <c r="H1218" s="53">
        <f t="shared" si="650"/>
        <v>97062506.999999985</v>
      </c>
      <c r="I1218" s="54">
        <f>VLOOKUP(CONCATENATE($F1218," ",$G1218),AllocFactorMatrix,(I$4+1),FALSE)*$E1220</f>
        <v>36420481.927643038</v>
      </c>
      <c r="J1218" s="54">
        <f>VLOOKUP(CONCATENATE($F1218," ",$G1218),AllocFactorMatrix,(J$4+1),FALSE)*$E1220</f>
        <v>2360282.5705894614</v>
      </c>
      <c r="K1218" s="54">
        <f>VLOOKUP(CONCATENATE($F1218," ",$G1218),AllocFactorMatrix,(K$4+1),FALSE)*$E1220</f>
        <v>7919003.887764412</v>
      </c>
      <c r="L1218" s="54">
        <f>VLOOKUP(CONCATENATE($F1218," ",$G1218),AllocFactorMatrix,(L$4+1),FALSE)*$E1220</f>
        <v>251683.92154033872</v>
      </c>
      <c r="M1218" s="54">
        <f>VLOOKUP(CONCATENATE($F1218," ",$G1218),AllocFactorMatrix,(M$4+1),FALSE)*$E1220</f>
        <v>23202.315328130899</v>
      </c>
      <c r="N1218" s="54">
        <f t="shared" si="651"/>
        <v>8193890.124632881</v>
      </c>
      <c r="O1218" s="54">
        <f>VLOOKUP(CONCATENATE($F1218," ",$G1218),AllocFactorMatrix,(O$4+1),FALSE)*$E1220</f>
        <v>7219866.3403856354</v>
      </c>
      <c r="P1218" s="54">
        <f>VLOOKUP(CONCATENATE($F1218," ",$G1218),AllocFactorMatrix,(P$4+1),FALSE)*$E1220</f>
        <v>1338424.2972521016</v>
      </c>
      <c r="Q1218" s="54">
        <f>VLOOKUP(CONCATENATE($F1218," ",$G1218),AllocFactorMatrix,(Q$4+1),FALSE)*$E1220</f>
        <v>608145.74246090988</v>
      </c>
      <c r="R1218" s="54">
        <f>VLOOKUP(CONCATENATE($F1218," ",$G1218),AllocFactorMatrix,(R$4+1),FALSE)*$E1220</f>
        <v>28177.908871334392</v>
      </c>
      <c r="S1218" s="54">
        <f t="shared" si="652"/>
        <v>9194614.2889699806</v>
      </c>
      <c r="T1218" s="54">
        <f>VLOOKUP(CONCATENATE($F1218," ",$G1218),AllocFactorMatrix,(T$4+1),FALSE)*$E1220</f>
        <v>276678.95978291158</v>
      </c>
      <c r="U1218" s="54">
        <f>VLOOKUP(CONCATENATE($F1218," ",$G1218),AllocFactorMatrix,(U$4+1),FALSE)*$E1220</f>
        <v>4858068.0466789547</v>
      </c>
      <c r="V1218" s="54">
        <f>VLOOKUP(CONCATENATE($F1218," ",$G1218),AllocFactorMatrix,(V$4+1),FALSE)*$E1220</f>
        <v>27582093.401867449</v>
      </c>
      <c r="W1218" s="54">
        <f>VLOOKUP(CONCATENATE($F1218," ",$G1218),AllocFactorMatrix,(W$4+1),FALSE)*$E1220</f>
        <v>5232968.6679275157</v>
      </c>
      <c r="X1218" s="54">
        <f t="shared" si="654"/>
        <v>37949809.076256834</v>
      </c>
      <c r="Y1218" s="54">
        <f>VLOOKUP(CONCATENATE($F1218," ",$G1218),AllocFactorMatrix,(Y$4+1),FALSE)*$E1220</f>
        <v>1956079.4234318924</v>
      </c>
      <c r="Z1218" s="54">
        <f>VLOOKUP(CONCATENATE($F1218," ",$G1218),AllocFactorMatrix,(Z$4+1),FALSE)*$E1220</f>
        <v>31841.854720696738</v>
      </c>
      <c r="AA1218" s="54">
        <f t="shared" si="653"/>
        <v>1987921.2781525892</v>
      </c>
      <c r="AB1218" s="54">
        <f>VLOOKUP(CONCATENATE($F1218," ",$G1218),AllocFactorMatrix,(AB$4+1),FALSE)*$E1220</f>
        <v>35517.027569874568</v>
      </c>
      <c r="AC1218" s="54">
        <f>VLOOKUP(CONCATENATE($F1218," ",$G1218),AllocFactorMatrix,(AC$4+1),FALSE)*$E1220</f>
        <v>768008.16101257061</v>
      </c>
      <c r="AD1218" s="54">
        <f>VLOOKUP(CONCATENATE($F1218," ",$G1218),AllocFactorMatrix,(AD$4+1),FALSE)*$E1220</f>
        <v>151982.54517275188</v>
      </c>
    </row>
    <row r="1219" spans="1:30" s="51" customFormat="1" hidden="1" outlineLevel="1">
      <c r="A1219" s="56"/>
      <c r="B1219" s="111"/>
      <c r="C1219" s="55"/>
      <c r="D1219" s="55"/>
      <c r="F1219" s="52" t="str">
        <f>F1220</f>
        <v>PROD_ENERGY</v>
      </c>
      <c r="G1219" s="55" t="str">
        <f>$G$14</f>
        <v>CUSTOMER</v>
      </c>
      <c r="H1219" s="53">
        <f t="shared" si="650"/>
        <v>0</v>
      </c>
      <c r="I1219" s="54">
        <f>VLOOKUP(CONCATENATE($F1219," ",$G1219),AllocFactorMatrix,(I$4+1),FALSE)*$E1220</f>
        <v>0</v>
      </c>
      <c r="J1219" s="54">
        <f>VLOOKUP(CONCATENATE($F1219," ",$G1219),AllocFactorMatrix,(J$4+1),FALSE)*$E1220</f>
        <v>0</v>
      </c>
      <c r="K1219" s="54">
        <f>VLOOKUP(CONCATENATE($F1219," ",$G1219),AllocFactorMatrix,(K$4+1),FALSE)*$E1220</f>
        <v>0</v>
      </c>
      <c r="L1219" s="54">
        <f>VLOOKUP(CONCATENATE($F1219," ",$G1219),AllocFactorMatrix,(L$4+1),FALSE)*$E1220</f>
        <v>0</v>
      </c>
      <c r="M1219" s="54">
        <f>VLOOKUP(CONCATENATE($F1219," ",$G1219),AllocFactorMatrix,(M$4+1),FALSE)*$E1220</f>
        <v>0</v>
      </c>
      <c r="N1219" s="54">
        <f t="shared" si="651"/>
        <v>0</v>
      </c>
      <c r="O1219" s="54">
        <f>VLOOKUP(CONCATENATE($F1219," ",$G1219),AllocFactorMatrix,(O$4+1),FALSE)*$E1220</f>
        <v>0</v>
      </c>
      <c r="P1219" s="54">
        <f>VLOOKUP(CONCATENATE($F1219," ",$G1219),AllocFactorMatrix,(P$4+1),FALSE)*$E1220</f>
        <v>0</v>
      </c>
      <c r="Q1219" s="54">
        <f>VLOOKUP(CONCATENATE($F1219," ",$G1219),AllocFactorMatrix,(Q$4+1),FALSE)*$E1220</f>
        <v>0</v>
      </c>
      <c r="R1219" s="54">
        <f>VLOOKUP(CONCATENATE($F1219," ",$G1219),AllocFactorMatrix,(R$4+1),FALSE)*$E1220</f>
        <v>0</v>
      </c>
      <c r="S1219" s="54">
        <f t="shared" si="652"/>
        <v>0</v>
      </c>
      <c r="T1219" s="54">
        <f>VLOOKUP(CONCATENATE($F1219," ",$G1219),AllocFactorMatrix,(T$4+1),FALSE)*$E1220</f>
        <v>0</v>
      </c>
      <c r="U1219" s="54">
        <f>VLOOKUP(CONCATENATE($F1219," ",$G1219),AllocFactorMatrix,(U$4+1),FALSE)*$E1220</f>
        <v>0</v>
      </c>
      <c r="V1219" s="54">
        <f>VLOOKUP(CONCATENATE($F1219," ",$G1219),AllocFactorMatrix,(V$4+1),FALSE)*$E1220</f>
        <v>0</v>
      </c>
      <c r="W1219" s="54">
        <f>VLOOKUP(CONCATENATE($F1219," ",$G1219),AllocFactorMatrix,(W$4+1),FALSE)*$E1220</f>
        <v>0</v>
      </c>
      <c r="X1219" s="54">
        <f t="shared" si="654"/>
        <v>0</v>
      </c>
      <c r="Y1219" s="54">
        <f>VLOOKUP(CONCATENATE($F1219," ",$G1219),AllocFactorMatrix,(Y$4+1),FALSE)*$E1220</f>
        <v>0</v>
      </c>
      <c r="Z1219" s="54">
        <f>VLOOKUP(CONCATENATE($F1219," ",$G1219),AllocFactorMatrix,(Z$4+1),FALSE)*$E1220</f>
        <v>0</v>
      </c>
      <c r="AA1219" s="54">
        <f t="shared" si="653"/>
        <v>0</v>
      </c>
      <c r="AB1219" s="54">
        <f>VLOOKUP(CONCATENATE($F1219," ",$G1219),AllocFactorMatrix,(AB$4+1),FALSE)*$E1220</f>
        <v>0</v>
      </c>
      <c r="AC1219" s="54">
        <f>VLOOKUP(CONCATENATE($F1219," ",$G1219),AllocFactorMatrix,(AC$4+1),FALSE)*$E1220</f>
        <v>0</v>
      </c>
      <c r="AD1219" s="54">
        <f>VLOOKUP(CONCATENATE($F1219," ",$G1219),AllocFactorMatrix,(AD$4+1),FALSE)*$E1220</f>
        <v>0</v>
      </c>
    </row>
    <row r="1220" spans="1:30" s="51" customFormat="1" collapsed="1">
      <c r="A1220" s="56"/>
      <c r="B1220" s="111"/>
      <c r="C1220" s="55"/>
      <c r="D1220" s="55" t="s">
        <v>492</v>
      </c>
      <c r="E1220" s="61">
        <v>97062507</v>
      </c>
      <c r="F1220" s="61" t="s">
        <v>32</v>
      </c>
      <c r="G1220" s="55" t="str">
        <f>$G$15</f>
        <v>TOTAL</v>
      </c>
      <c r="H1220" s="53">
        <f t="shared" si="650"/>
        <v>97062506.999999985</v>
      </c>
      <c r="I1220" s="54">
        <f>VLOOKUP(CONCATENATE($F1220," ",$G1220),AllocFactorMatrix,(I$4+1),FALSE)*$E1220</f>
        <v>36420481.927643038</v>
      </c>
      <c r="J1220" s="54">
        <f>VLOOKUP(CONCATENATE($F1220," ",$G1220),AllocFactorMatrix,(J$4+1),FALSE)*$E1220</f>
        <v>2360282.5705894614</v>
      </c>
      <c r="K1220" s="54">
        <f>VLOOKUP(CONCATENATE($F1220," ",$G1220),AllocFactorMatrix,(K$4+1),FALSE)*$E1220</f>
        <v>7919003.887764412</v>
      </c>
      <c r="L1220" s="54">
        <f>VLOOKUP(CONCATENATE($F1220," ",$G1220),AllocFactorMatrix,(L$4+1),FALSE)*$E1220</f>
        <v>251683.92154033872</v>
      </c>
      <c r="M1220" s="54">
        <f>VLOOKUP(CONCATENATE($F1220," ",$G1220),AllocFactorMatrix,(M$4+1),FALSE)*$E1220</f>
        <v>23202.315328130899</v>
      </c>
      <c r="N1220" s="54">
        <f t="shared" si="651"/>
        <v>8193890.124632881</v>
      </c>
      <c r="O1220" s="54">
        <f>VLOOKUP(CONCATENATE($F1220," ",$G1220),AllocFactorMatrix,(O$4+1),FALSE)*$E1220</f>
        <v>7219866.3403856354</v>
      </c>
      <c r="P1220" s="54">
        <f>VLOOKUP(CONCATENATE($F1220," ",$G1220),AllocFactorMatrix,(P$4+1),FALSE)*$E1220</f>
        <v>1338424.2972521016</v>
      </c>
      <c r="Q1220" s="54">
        <f>VLOOKUP(CONCATENATE($F1220," ",$G1220),AllocFactorMatrix,(Q$4+1),FALSE)*$E1220</f>
        <v>608145.74246090988</v>
      </c>
      <c r="R1220" s="54">
        <f>VLOOKUP(CONCATENATE($F1220," ",$G1220),AllocFactorMatrix,(R$4+1),FALSE)*$E1220</f>
        <v>28177.908871334392</v>
      </c>
      <c r="S1220" s="54">
        <f t="shared" si="652"/>
        <v>9194614.2889699806</v>
      </c>
      <c r="T1220" s="54">
        <f>VLOOKUP(CONCATENATE($F1220," ",$G1220),AllocFactorMatrix,(T$4+1),FALSE)*$E1220</f>
        <v>276678.95978291158</v>
      </c>
      <c r="U1220" s="54">
        <f>VLOOKUP(CONCATENATE($F1220," ",$G1220),AllocFactorMatrix,(U$4+1),FALSE)*$E1220</f>
        <v>4858068.0466789547</v>
      </c>
      <c r="V1220" s="54">
        <f>VLOOKUP(CONCATENATE($F1220," ",$G1220),AllocFactorMatrix,(V$4+1),FALSE)*$E1220</f>
        <v>27582093.401867449</v>
      </c>
      <c r="W1220" s="54">
        <f>VLOOKUP(CONCATENATE($F1220," ",$G1220),AllocFactorMatrix,(W$4+1),FALSE)*$E1220</f>
        <v>5232968.6679275157</v>
      </c>
      <c r="X1220" s="54">
        <f t="shared" si="654"/>
        <v>37949809.076256834</v>
      </c>
      <c r="Y1220" s="54">
        <f>VLOOKUP(CONCATENATE($F1220," ",$G1220),AllocFactorMatrix,(Y$4+1),FALSE)*$E1220</f>
        <v>1956079.4234318924</v>
      </c>
      <c r="Z1220" s="54">
        <f>VLOOKUP(CONCATENATE($F1220," ",$G1220),AllocFactorMatrix,(Z$4+1),FALSE)*$E1220</f>
        <v>31841.854720696738</v>
      </c>
      <c r="AA1220" s="54">
        <f t="shared" si="653"/>
        <v>1987921.2781525892</v>
      </c>
      <c r="AB1220" s="54">
        <f>VLOOKUP(CONCATENATE($F1220," ",$G1220),AllocFactorMatrix,(AB$4+1),FALSE)*$E1220</f>
        <v>35517.027569874568</v>
      </c>
      <c r="AC1220" s="54">
        <f>VLOOKUP(CONCATENATE($F1220," ",$G1220),AllocFactorMatrix,(AC$4+1),FALSE)*$E1220</f>
        <v>768008.16101257061</v>
      </c>
      <c r="AD1220" s="54">
        <f>VLOOKUP(CONCATENATE($F1220," ",$G1220),AllocFactorMatrix,(AD$4+1),FALSE)*$E1220</f>
        <v>151982.54517275188</v>
      </c>
    </row>
    <row r="1221" spans="1:30" s="51" customFormat="1" hidden="1" outlineLevel="1">
      <c r="A1221" s="56"/>
      <c r="B1221" s="111"/>
      <c r="C1221" s="55"/>
      <c r="D1221" s="55"/>
      <c r="F1221" s="52" t="str">
        <f>F1228</f>
        <v>PROD_DEMAND</v>
      </c>
      <c r="G1221" s="55" t="str">
        <f>$G$8</f>
        <v>PRODUCTION</v>
      </c>
      <c r="H1221" s="53">
        <f t="shared" ref="H1221:H1228" si="655">SUBTOTAL(9,I1221:AD1221)</f>
        <v>571584.99999999977</v>
      </c>
      <c r="I1221" s="54">
        <f>VLOOKUP(CONCATENATE($F1221," ",$G1221),AllocFactorMatrix,(I$4+1),FALSE)*$E1228</f>
        <v>281553.04860030732</v>
      </c>
      <c r="J1221" s="54">
        <f>VLOOKUP(CONCATENATE($F1221," ",$G1221),AllocFactorMatrix,(J$4+1),FALSE)*$E1228</f>
        <v>13918.173244417994</v>
      </c>
      <c r="K1221" s="54">
        <f>VLOOKUP(CONCATENATE($F1221," ",$G1221),AllocFactorMatrix,(K$4+1),FALSE)*$E1228</f>
        <v>50981.470932864904</v>
      </c>
      <c r="L1221" s="54">
        <f>VLOOKUP(CONCATENATE($F1221," ",$G1221),AllocFactorMatrix,(L$4+1),FALSE)*$E1228</f>
        <v>1604.7157004674693</v>
      </c>
      <c r="M1221" s="54">
        <f>VLOOKUP(CONCATENATE($F1221," ",$G1221),AllocFactorMatrix,(M$4+1),FALSE)*$E1228</f>
        <v>150.48510356855493</v>
      </c>
      <c r="N1221" s="54">
        <f t="shared" ref="N1221:N1228" si="656">SUBTOTAL(9,K1221:M1221)</f>
        <v>52736.671736900927</v>
      </c>
      <c r="O1221" s="54">
        <f>VLOOKUP(CONCATENATE($F1221," ",$G1221),AllocFactorMatrix,(O$4+1),FALSE)*$E1228</f>
        <v>38753.848625494153</v>
      </c>
      <c r="P1221" s="54">
        <f>VLOOKUP(CONCATENATE($F1221," ",$G1221),AllocFactorMatrix,(P$4+1),FALSE)*$E1228</f>
        <v>7220.9710515463876</v>
      </c>
      <c r="Q1221" s="54">
        <f>VLOOKUP(CONCATENATE($F1221," ",$G1221),AllocFactorMatrix,(Q$4+1),FALSE)*$E1228</f>
        <v>3263.0223637093659</v>
      </c>
      <c r="R1221" s="54">
        <f>VLOOKUP(CONCATENATE($F1221," ",$G1221),AllocFactorMatrix,(R$4+1),FALSE)*$E1228</f>
        <v>146.73446826032628</v>
      </c>
      <c r="S1221" s="54">
        <f t="shared" ref="S1221:S1228" si="657">SUBTOTAL(9,O1221:R1221)</f>
        <v>49384.576509010236</v>
      </c>
      <c r="T1221" s="54">
        <f>VLOOKUP(CONCATENATE($F1221," ",$G1221),AllocFactorMatrix,(T$4+1),FALSE)*$E1228</f>
        <v>1353.7711942234239</v>
      </c>
      <c r="U1221" s="54">
        <f>VLOOKUP(CONCATENATE($F1221," ",$G1221),AllocFactorMatrix,(U$4+1),FALSE)*$E1228</f>
        <v>22154.234935435339</v>
      </c>
      <c r="V1221" s="54">
        <f>VLOOKUP(CONCATENATE($F1221," ",$G1221),AllocFactorMatrix,(V$4+1),FALSE)*$E1228</f>
        <v>117085.75413330845</v>
      </c>
      <c r="W1221" s="54">
        <f>VLOOKUP(CONCATENATE($F1221," ",$G1221),AllocFactorMatrix,(W$4+1),FALSE)*$E1228</f>
        <v>21143.746586284298</v>
      </c>
      <c r="X1221" s="54">
        <f>SUBTOTAL(9,T1221:W1221)</f>
        <v>161737.50684925151</v>
      </c>
      <c r="Y1221" s="54">
        <f>VLOOKUP(CONCATENATE($F1221," ",$G1221),AllocFactorMatrix,(Y$4+1),FALSE)*$E1228</f>
        <v>11901.245418262115</v>
      </c>
      <c r="Z1221" s="54">
        <f>VLOOKUP(CONCATENATE($F1221," ",$G1221),AllocFactorMatrix,(Z$4+1),FALSE)*$E1228</f>
        <v>199.34131155676766</v>
      </c>
      <c r="AA1221" s="54">
        <f t="shared" ref="AA1221:AA1228" si="658">SUBTOTAL(9,Y1221:Z1221)</f>
        <v>12100.586729818882</v>
      </c>
      <c r="AB1221" s="54">
        <f>VLOOKUP(CONCATENATE($F1221," ",$G1221),AllocFactorMatrix,(AB$4+1),FALSE)*$E1228</f>
        <v>154.43633029301012</v>
      </c>
      <c r="AC1221" s="54">
        <f>VLOOKUP(CONCATENATE($F1221," ",$G1221),AllocFactorMatrix,(AC$4+1),FALSE)*$E1228</f>
        <v>0</v>
      </c>
      <c r="AD1221" s="54">
        <f>VLOOKUP(CONCATENATE($F1221," ",$G1221),AllocFactorMatrix,(AD$4+1),FALSE)*$E1228</f>
        <v>0</v>
      </c>
    </row>
    <row r="1222" spans="1:30" s="51" customFormat="1" hidden="1" outlineLevel="1">
      <c r="A1222" s="56"/>
      <c r="B1222" s="111"/>
      <c r="C1222" s="55"/>
      <c r="D1222" s="55"/>
      <c r="F1222" s="52" t="str">
        <f>F1228</f>
        <v>PROD_DEMAND</v>
      </c>
      <c r="G1222" s="55" t="str">
        <f>$G$9</f>
        <v>BULKTRAN</v>
      </c>
      <c r="H1222" s="53">
        <f t="shared" si="655"/>
        <v>0</v>
      </c>
      <c r="I1222" s="54">
        <f>VLOOKUP(CONCATENATE($F1222," ",$G1222),AllocFactorMatrix,(I$4+1),FALSE)*$E1228</f>
        <v>0</v>
      </c>
      <c r="J1222" s="54">
        <f>VLOOKUP(CONCATENATE($F1222," ",$G1222),AllocFactorMatrix,(J$4+1),FALSE)*$E1228</f>
        <v>0</v>
      </c>
      <c r="K1222" s="54">
        <f>VLOOKUP(CONCATENATE($F1222," ",$G1222),AllocFactorMatrix,(K$4+1),FALSE)*$E1228</f>
        <v>0</v>
      </c>
      <c r="L1222" s="54">
        <f>VLOOKUP(CONCATENATE($F1222," ",$G1222),AllocFactorMatrix,(L$4+1),FALSE)*$E1228</f>
        <v>0</v>
      </c>
      <c r="M1222" s="54">
        <f>VLOOKUP(CONCATENATE($F1222," ",$G1222),AllocFactorMatrix,(M$4+1),FALSE)*$E1228</f>
        <v>0</v>
      </c>
      <c r="N1222" s="54">
        <f t="shared" si="656"/>
        <v>0</v>
      </c>
      <c r="O1222" s="54">
        <f>VLOOKUP(CONCATENATE($F1222," ",$G1222),AllocFactorMatrix,(O$4+1),FALSE)*$E1228</f>
        <v>0</v>
      </c>
      <c r="P1222" s="54">
        <f>VLOOKUP(CONCATENATE($F1222," ",$G1222),AllocFactorMatrix,(P$4+1),FALSE)*$E1228</f>
        <v>0</v>
      </c>
      <c r="Q1222" s="54">
        <f>VLOOKUP(CONCATENATE($F1222," ",$G1222),AllocFactorMatrix,(Q$4+1),FALSE)*$E1228</f>
        <v>0</v>
      </c>
      <c r="R1222" s="54">
        <f>VLOOKUP(CONCATENATE($F1222," ",$G1222),AllocFactorMatrix,(R$4+1),FALSE)*$E1228</f>
        <v>0</v>
      </c>
      <c r="S1222" s="54">
        <f t="shared" si="657"/>
        <v>0</v>
      </c>
      <c r="T1222" s="54">
        <f>VLOOKUP(CONCATENATE($F1222," ",$G1222),AllocFactorMatrix,(T$4+1),FALSE)*$E1228</f>
        <v>0</v>
      </c>
      <c r="U1222" s="54">
        <f>VLOOKUP(CONCATENATE($F1222," ",$G1222),AllocFactorMatrix,(U$4+1),FALSE)*$E1228</f>
        <v>0</v>
      </c>
      <c r="V1222" s="54">
        <f>VLOOKUP(CONCATENATE($F1222," ",$G1222),AllocFactorMatrix,(V$4+1),FALSE)*$E1228</f>
        <v>0</v>
      </c>
      <c r="W1222" s="54">
        <f>VLOOKUP(CONCATENATE($F1222," ",$G1222),AllocFactorMatrix,(W$4+1),FALSE)*$E1228</f>
        <v>0</v>
      </c>
      <c r="X1222" s="54">
        <f t="shared" ref="X1222:X1228" si="659">SUBTOTAL(9,T1222:W1222)</f>
        <v>0</v>
      </c>
      <c r="Y1222" s="54">
        <f>VLOOKUP(CONCATENATE($F1222," ",$G1222),AllocFactorMatrix,(Y$4+1),FALSE)*$E1228</f>
        <v>0</v>
      </c>
      <c r="Z1222" s="54">
        <f>VLOOKUP(CONCATENATE($F1222," ",$G1222),AllocFactorMatrix,(Z$4+1),FALSE)*$E1228</f>
        <v>0</v>
      </c>
      <c r="AA1222" s="54">
        <f t="shared" si="658"/>
        <v>0</v>
      </c>
      <c r="AB1222" s="54">
        <f>VLOOKUP(CONCATENATE($F1222," ",$G1222),AllocFactorMatrix,(AB$4+1),FALSE)*$E1228</f>
        <v>0</v>
      </c>
      <c r="AC1222" s="54">
        <f>VLOOKUP(CONCATENATE($F1222," ",$G1222),AllocFactorMatrix,(AC$4+1),FALSE)*$E1228</f>
        <v>0</v>
      </c>
      <c r="AD1222" s="54">
        <f>VLOOKUP(CONCATENATE($F1222," ",$G1222),AllocFactorMatrix,(AD$4+1),FALSE)*$E1228</f>
        <v>0</v>
      </c>
    </row>
    <row r="1223" spans="1:30" s="51" customFormat="1" hidden="1" outlineLevel="1">
      <c r="A1223" s="56"/>
      <c r="B1223" s="111"/>
      <c r="C1223" s="55"/>
      <c r="D1223" s="55"/>
      <c r="F1223" s="52" t="str">
        <f>F1228</f>
        <v>PROD_DEMAND</v>
      </c>
      <c r="G1223" s="55" t="str">
        <f>$G$10</f>
        <v>SUBTRAN</v>
      </c>
      <c r="H1223" s="53">
        <f t="shared" si="655"/>
        <v>0</v>
      </c>
      <c r="I1223" s="54">
        <f>VLOOKUP(CONCATENATE($F1223," ",$G1223),AllocFactorMatrix,(I$4+1),FALSE)*$E1228</f>
        <v>0</v>
      </c>
      <c r="J1223" s="54">
        <f>VLOOKUP(CONCATENATE($F1223," ",$G1223),AllocFactorMatrix,(J$4+1),FALSE)*$E1228</f>
        <v>0</v>
      </c>
      <c r="K1223" s="54">
        <f>VLOOKUP(CONCATENATE($F1223," ",$G1223),AllocFactorMatrix,(K$4+1),FALSE)*$E1228</f>
        <v>0</v>
      </c>
      <c r="L1223" s="54">
        <f>VLOOKUP(CONCATENATE($F1223," ",$G1223),AllocFactorMatrix,(L$4+1),FALSE)*$E1228</f>
        <v>0</v>
      </c>
      <c r="M1223" s="54">
        <f>VLOOKUP(CONCATENATE($F1223," ",$G1223),AllocFactorMatrix,(M$4+1),FALSE)*$E1228</f>
        <v>0</v>
      </c>
      <c r="N1223" s="54">
        <f t="shared" si="656"/>
        <v>0</v>
      </c>
      <c r="O1223" s="54">
        <f>VLOOKUP(CONCATENATE($F1223," ",$G1223),AllocFactorMatrix,(O$4+1),FALSE)*$E1228</f>
        <v>0</v>
      </c>
      <c r="P1223" s="54">
        <f>VLOOKUP(CONCATENATE($F1223," ",$G1223),AllocFactorMatrix,(P$4+1),FALSE)*$E1228</f>
        <v>0</v>
      </c>
      <c r="Q1223" s="54">
        <f>VLOOKUP(CONCATENATE($F1223," ",$G1223),AllocFactorMatrix,(Q$4+1),FALSE)*$E1228</f>
        <v>0</v>
      </c>
      <c r="R1223" s="54">
        <f>VLOOKUP(CONCATENATE($F1223," ",$G1223),AllocFactorMatrix,(R$4+1),FALSE)*$E1228</f>
        <v>0</v>
      </c>
      <c r="S1223" s="54">
        <f t="shared" si="657"/>
        <v>0</v>
      </c>
      <c r="T1223" s="54">
        <f>VLOOKUP(CONCATENATE($F1223," ",$G1223),AllocFactorMatrix,(T$4+1),FALSE)*$E1228</f>
        <v>0</v>
      </c>
      <c r="U1223" s="54">
        <f>VLOOKUP(CONCATENATE($F1223," ",$G1223),AllocFactorMatrix,(U$4+1),FALSE)*$E1228</f>
        <v>0</v>
      </c>
      <c r="V1223" s="54">
        <f>VLOOKUP(CONCATENATE($F1223," ",$G1223),AllocFactorMatrix,(V$4+1),FALSE)*$E1228</f>
        <v>0</v>
      </c>
      <c r="W1223" s="54">
        <f>VLOOKUP(CONCATENATE($F1223," ",$G1223),AllocFactorMatrix,(W$4+1),FALSE)*$E1228</f>
        <v>0</v>
      </c>
      <c r="X1223" s="54">
        <f t="shared" si="659"/>
        <v>0</v>
      </c>
      <c r="Y1223" s="54">
        <f>VLOOKUP(CONCATENATE($F1223," ",$G1223),AllocFactorMatrix,(Y$4+1),FALSE)*$E1228</f>
        <v>0</v>
      </c>
      <c r="Z1223" s="54">
        <f>VLOOKUP(CONCATENATE($F1223," ",$G1223),AllocFactorMatrix,(Z$4+1),FALSE)*$E1228</f>
        <v>0</v>
      </c>
      <c r="AA1223" s="54">
        <f t="shared" si="658"/>
        <v>0</v>
      </c>
      <c r="AB1223" s="54">
        <f>VLOOKUP(CONCATENATE($F1223," ",$G1223),AllocFactorMatrix,(AB$4+1),FALSE)*$E1228</f>
        <v>0</v>
      </c>
      <c r="AC1223" s="54">
        <f>VLOOKUP(CONCATENATE($F1223," ",$G1223),AllocFactorMatrix,(AC$4+1),FALSE)*$E1228</f>
        <v>0</v>
      </c>
      <c r="AD1223" s="54">
        <f>VLOOKUP(CONCATENATE($F1223," ",$G1223),AllocFactorMatrix,(AD$4+1),FALSE)*$E1228</f>
        <v>0</v>
      </c>
    </row>
    <row r="1224" spans="1:30" s="51" customFormat="1" hidden="1" outlineLevel="1">
      <c r="A1224" s="56"/>
      <c r="B1224" s="111"/>
      <c r="C1224" s="55"/>
      <c r="D1224" s="55"/>
      <c r="F1224" s="52" t="str">
        <f>F1228</f>
        <v>PROD_DEMAND</v>
      </c>
      <c r="G1224" s="55" t="str">
        <f>$G$11</f>
        <v>DISTPRI</v>
      </c>
      <c r="H1224" s="53">
        <f t="shared" si="655"/>
        <v>0</v>
      </c>
      <c r="I1224" s="54">
        <f>VLOOKUP(CONCATENATE($F1224," ",$G1224),AllocFactorMatrix,(I$4+1),FALSE)*$E1228</f>
        <v>0</v>
      </c>
      <c r="J1224" s="54">
        <f>VLOOKUP(CONCATENATE($F1224," ",$G1224),AllocFactorMatrix,(J$4+1),FALSE)*$E1228</f>
        <v>0</v>
      </c>
      <c r="K1224" s="54">
        <f>VLOOKUP(CONCATENATE($F1224," ",$G1224),AllocFactorMatrix,(K$4+1),FALSE)*$E1228</f>
        <v>0</v>
      </c>
      <c r="L1224" s="54">
        <f>VLOOKUP(CONCATENATE($F1224," ",$G1224),AllocFactorMatrix,(L$4+1),FALSE)*$E1228</f>
        <v>0</v>
      </c>
      <c r="M1224" s="54">
        <f>VLOOKUP(CONCATENATE($F1224," ",$G1224),AllocFactorMatrix,(M$4+1),FALSE)*$E1228</f>
        <v>0</v>
      </c>
      <c r="N1224" s="54">
        <f t="shared" si="656"/>
        <v>0</v>
      </c>
      <c r="O1224" s="54">
        <f>VLOOKUP(CONCATENATE($F1224," ",$G1224),AllocFactorMatrix,(O$4+1),FALSE)*$E1228</f>
        <v>0</v>
      </c>
      <c r="P1224" s="54">
        <f>VLOOKUP(CONCATENATE($F1224," ",$G1224),AllocFactorMatrix,(P$4+1),FALSE)*$E1228</f>
        <v>0</v>
      </c>
      <c r="Q1224" s="54">
        <f>VLOOKUP(CONCATENATE($F1224," ",$G1224),AllocFactorMatrix,(Q$4+1),FALSE)*$E1228</f>
        <v>0</v>
      </c>
      <c r="R1224" s="54">
        <f>VLOOKUP(CONCATENATE($F1224," ",$G1224),AllocFactorMatrix,(R$4+1),FALSE)*$E1228</f>
        <v>0</v>
      </c>
      <c r="S1224" s="54">
        <f t="shared" si="657"/>
        <v>0</v>
      </c>
      <c r="T1224" s="54">
        <f>VLOOKUP(CONCATENATE($F1224," ",$G1224),AllocFactorMatrix,(T$4+1),FALSE)*$E1228</f>
        <v>0</v>
      </c>
      <c r="U1224" s="54">
        <f>VLOOKUP(CONCATENATE($F1224," ",$G1224),AllocFactorMatrix,(U$4+1),FALSE)*$E1228</f>
        <v>0</v>
      </c>
      <c r="V1224" s="54">
        <f>VLOOKUP(CONCATENATE($F1224," ",$G1224),AllocFactorMatrix,(V$4+1),FALSE)*$E1228</f>
        <v>0</v>
      </c>
      <c r="W1224" s="54">
        <f>VLOOKUP(CONCATENATE($F1224," ",$G1224),AllocFactorMatrix,(W$4+1),FALSE)*$E1228</f>
        <v>0</v>
      </c>
      <c r="X1224" s="54">
        <f t="shared" si="659"/>
        <v>0</v>
      </c>
      <c r="Y1224" s="54">
        <f>VLOOKUP(CONCATENATE($F1224," ",$G1224),AllocFactorMatrix,(Y$4+1),FALSE)*$E1228</f>
        <v>0</v>
      </c>
      <c r="Z1224" s="54">
        <f>VLOOKUP(CONCATENATE($F1224," ",$G1224),AllocFactorMatrix,(Z$4+1),FALSE)*$E1228</f>
        <v>0</v>
      </c>
      <c r="AA1224" s="54">
        <f t="shared" si="658"/>
        <v>0</v>
      </c>
      <c r="AB1224" s="54">
        <f>VLOOKUP(CONCATENATE($F1224," ",$G1224),AllocFactorMatrix,(AB$4+1),FALSE)*$E1228</f>
        <v>0</v>
      </c>
      <c r="AC1224" s="54">
        <f>VLOOKUP(CONCATENATE($F1224," ",$G1224),AllocFactorMatrix,(AC$4+1),FALSE)*$E1228</f>
        <v>0</v>
      </c>
      <c r="AD1224" s="54">
        <f>VLOOKUP(CONCATENATE($F1224," ",$G1224),AllocFactorMatrix,(AD$4+1),FALSE)*$E1228</f>
        <v>0</v>
      </c>
    </row>
    <row r="1225" spans="1:30" s="51" customFormat="1" hidden="1" outlineLevel="1">
      <c r="A1225" s="56"/>
      <c r="B1225" s="111"/>
      <c r="C1225" s="55"/>
      <c r="D1225" s="55"/>
      <c r="F1225" s="52" t="str">
        <f>F1228</f>
        <v>PROD_DEMAND</v>
      </c>
      <c r="G1225" s="55" t="str">
        <f>$G$12</f>
        <v>DISTSEC</v>
      </c>
      <c r="H1225" s="53">
        <f t="shared" si="655"/>
        <v>0</v>
      </c>
      <c r="I1225" s="54">
        <f>VLOOKUP(CONCATENATE($F1225," ",$G1225),AllocFactorMatrix,(I$4+1),FALSE)*$E1228</f>
        <v>0</v>
      </c>
      <c r="J1225" s="54">
        <f>VLOOKUP(CONCATENATE($F1225," ",$G1225),AllocFactorMatrix,(J$4+1),FALSE)*$E1228</f>
        <v>0</v>
      </c>
      <c r="K1225" s="54">
        <f>VLOOKUP(CONCATENATE($F1225," ",$G1225),AllocFactorMatrix,(K$4+1),FALSE)*$E1228</f>
        <v>0</v>
      </c>
      <c r="L1225" s="54">
        <f>VLOOKUP(CONCATENATE($F1225," ",$G1225),AllocFactorMatrix,(L$4+1),FALSE)*$E1228</f>
        <v>0</v>
      </c>
      <c r="M1225" s="54">
        <f>VLOOKUP(CONCATENATE($F1225," ",$G1225),AllocFactorMatrix,(M$4+1),FALSE)*$E1228</f>
        <v>0</v>
      </c>
      <c r="N1225" s="54">
        <f t="shared" si="656"/>
        <v>0</v>
      </c>
      <c r="O1225" s="54">
        <f>VLOOKUP(CONCATENATE($F1225," ",$G1225),AllocFactorMatrix,(O$4+1),FALSE)*$E1228</f>
        <v>0</v>
      </c>
      <c r="P1225" s="54">
        <f>VLOOKUP(CONCATENATE($F1225," ",$G1225),AllocFactorMatrix,(P$4+1),FALSE)*$E1228</f>
        <v>0</v>
      </c>
      <c r="Q1225" s="54">
        <f>VLOOKUP(CONCATENATE($F1225," ",$G1225),AllocFactorMatrix,(Q$4+1),FALSE)*$E1228</f>
        <v>0</v>
      </c>
      <c r="R1225" s="54">
        <f>VLOOKUP(CONCATENATE($F1225," ",$G1225),AllocFactorMatrix,(R$4+1),FALSE)*$E1228</f>
        <v>0</v>
      </c>
      <c r="S1225" s="54">
        <f t="shared" si="657"/>
        <v>0</v>
      </c>
      <c r="T1225" s="54">
        <f>VLOOKUP(CONCATENATE($F1225," ",$G1225),AllocFactorMatrix,(T$4+1),FALSE)*$E1228</f>
        <v>0</v>
      </c>
      <c r="U1225" s="54">
        <f>VLOOKUP(CONCATENATE($F1225," ",$G1225),AllocFactorMatrix,(U$4+1),FALSE)*$E1228</f>
        <v>0</v>
      </c>
      <c r="V1225" s="54">
        <f>VLOOKUP(CONCATENATE($F1225," ",$G1225),AllocFactorMatrix,(V$4+1),FALSE)*$E1228</f>
        <v>0</v>
      </c>
      <c r="W1225" s="54">
        <f>VLOOKUP(CONCATENATE($F1225," ",$G1225),AllocFactorMatrix,(W$4+1),FALSE)*$E1228</f>
        <v>0</v>
      </c>
      <c r="X1225" s="54">
        <f t="shared" si="659"/>
        <v>0</v>
      </c>
      <c r="Y1225" s="54">
        <f>VLOOKUP(CONCATENATE($F1225," ",$G1225),AllocFactorMatrix,(Y$4+1),FALSE)*$E1228</f>
        <v>0</v>
      </c>
      <c r="Z1225" s="54">
        <f>VLOOKUP(CONCATENATE($F1225," ",$G1225),AllocFactorMatrix,(Z$4+1),FALSE)*$E1228</f>
        <v>0</v>
      </c>
      <c r="AA1225" s="54">
        <f t="shared" si="658"/>
        <v>0</v>
      </c>
      <c r="AB1225" s="54">
        <f>VLOOKUP(CONCATENATE($F1225," ",$G1225),AllocFactorMatrix,(AB$4+1),FALSE)*$E1228</f>
        <v>0</v>
      </c>
      <c r="AC1225" s="54">
        <f>VLOOKUP(CONCATENATE($F1225," ",$G1225),AllocFactorMatrix,(AC$4+1),FALSE)*$E1228</f>
        <v>0</v>
      </c>
      <c r="AD1225" s="54">
        <f>VLOOKUP(CONCATENATE($F1225," ",$G1225),AllocFactorMatrix,(AD$4+1),FALSE)*$E1228</f>
        <v>0</v>
      </c>
    </row>
    <row r="1226" spans="1:30" s="51" customFormat="1" hidden="1" outlineLevel="1">
      <c r="A1226" s="56"/>
      <c r="B1226" s="111"/>
      <c r="C1226" s="55"/>
      <c r="D1226" s="55"/>
      <c r="F1226" s="52" t="str">
        <f>F1228</f>
        <v>PROD_DEMAND</v>
      </c>
      <c r="G1226" s="55" t="str">
        <f>$G$13</f>
        <v>ENERGY</v>
      </c>
      <c r="H1226" s="53">
        <f t="shared" si="655"/>
        <v>0</v>
      </c>
      <c r="I1226" s="54">
        <f>VLOOKUP(CONCATENATE($F1226," ",$G1226),AllocFactorMatrix,(I$4+1),FALSE)*$E1228</f>
        <v>0</v>
      </c>
      <c r="J1226" s="54">
        <f>VLOOKUP(CONCATENATE($F1226," ",$G1226),AllocFactorMatrix,(J$4+1),FALSE)*$E1228</f>
        <v>0</v>
      </c>
      <c r="K1226" s="54">
        <f>VLOOKUP(CONCATENATE($F1226," ",$G1226),AllocFactorMatrix,(K$4+1),FALSE)*$E1228</f>
        <v>0</v>
      </c>
      <c r="L1226" s="54">
        <f>VLOOKUP(CONCATENATE($F1226," ",$G1226),AllocFactorMatrix,(L$4+1),FALSE)*$E1228</f>
        <v>0</v>
      </c>
      <c r="M1226" s="54">
        <f>VLOOKUP(CONCATENATE($F1226," ",$G1226),AllocFactorMatrix,(M$4+1),FALSE)*$E1228</f>
        <v>0</v>
      </c>
      <c r="N1226" s="54">
        <f t="shared" si="656"/>
        <v>0</v>
      </c>
      <c r="O1226" s="54">
        <f>VLOOKUP(CONCATENATE($F1226," ",$G1226),AllocFactorMatrix,(O$4+1),FALSE)*$E1228</f>
        <v>0</v>
      </c>
      <c r="P1226" s="54">
        <f>VLOOKUP(CONCATENATE($F1226," ",$G1226),AllocFactorMatrix,(P$4+1),FALSE)*$E1228</f>
        <v>0</v>
      </c>
      <c r="Q1226" s="54">
        <f>VLOOKUP(CONCATENATE($F1226," ",$G1226),AllocFactorMatrix,(Q$4+1),FALSE)*$E1228</f>
        <v>0</v>
      </c>
      <c r="R1226" s="54">
        <f>VLOOKUP(CONCATENATE($F1226," ",$G1226),AllocFactorMatrix,(R$4+1),FALSE)*$E1228</f>
        <v>0</v>
      </c>
      <c r="S1226" s="54">
        <f t="shared" si="657"/>
        <v>0</v>
      </c>
      <c r="T1226" s="54">
        <f>VLOOKUP(CONCATENATE($F1226," ",$G1226),AllocFactorMatrix,(T$4+1),FALSE)*$E1228</f>
        <v>0</v>
      </c>
      <c r="U1226" s="54">
        <f>VLOOKUP(CONCATENATE($F1226," ",$G1226),AllocFactorMatrix,(U$4+1),FALSE)*$E1228</f>
        <v>0</v>
      </c>
      <c r="V1226" s="54">
        <f>VLOOKUP(CONCATENATE($F1226," ",$G1226),AllocFactorMatrix,(V$4+1),FALSE)*$E1228</f>
        <v>0</v>
      </c>
      <c r="W1226" s="54">
        <f>VLOOKUP(CONCATENATE($F1226," ",$G1226),AllocFactorMatrix,(W$4+1),FALSE)*$E1228</f>
        <v>0</v>
      </c>
      <c r="X1226" s="54">
        <f t="shared" si="659"/>
        <v>0</v>
      </c>
      <c r="Y1226" s="54">
        <f>VLOOKUP(CONCATENATE($F1226," ",$G1226),AllocFactorMatrix,(Y$4+1),FALSE)*$E1228</f>
        <v>0</v>
      </c>
      <c r="Z1226" s="54">
        <f>VLOOKUP(CONCATENATE($F1226," ",$G1226),AllocFactorMatrix,(Z$4+1),FALSE)*$E1228</f>
        <v>0</v>
      </c>
      <c r="AA1226" s="54">
        <f t="shared" si="658"/>
        <v>0</v>
      </c>
      <c r="AB1226" s="54">
        <f>VLOOKUP(CONCATENATE($F1226," ",$G1226),AllocFactorMatrix,(AB$4+1),FALSE)*$E1228</f>
        <v>0</v>
      </c>
      <c r="AC1226" s="54">
        <f>VLOOKUP(CONCATENATE($F1226," ",$G1226),AllocFactorMatrix,(AC$4+1),FALSE)*$E1228</f>
        <v>0</v>
      </c>
      <c r="AD1226" s="54">
        <f>VLOOKUP(CONCATENATE($F1226," ",$G1226),AllocFactorMatrix,(AD$4+1),FALSE)*$E1228</f>
        <v>0</v>
      </c>
    </row>
    <row r="1227" spans="1:30" s="51" customFormat="1" hidden="1" outlineLevel="1">
      <c r="A1227" s="56"/>
      <c r="B1227" s="111"/>
      <c r="C1227" s="55"/>
      <c r="D1227" s="55"/>
      <c r="F1227" s="52" t="str">
        <f>F1228</f>
        <v>PROD_DEMAND</v>
      </c>
      <c r="G1227" s="55" t="str">
        <f>$G$14</f>
        <v>CUSTOMER</v>
      </c>
      <c r="H1227" s="53">
        <f t="shared" si="655"/>
        <v>0</v>
      </c>
      <c r="I1227" s="54">
        <f>VLOOKUP(CONCATENATE($F1227," ",$G1227),AllocFactorMatrix,(I$4+1),FALSE)*$E1228</f>
        <v>0</v>
      </c>
      <c r="J1227" s="54">
        <f>VLOOKUP(CONCATENATE($F1227," ",$G1227),AllocFactorMatrix,(J$4+1),FALSE)*$E1228</f>
        <v>0</v>
      </c>
      <c r="K1227" s="54">
        <f>VLOOKUP(CONCATENATE($F1227," ",$G1227),AllocFactorMatrix,(K$4+1),FALSE)*$E1228</f>
        <v>0</v>
      </c>
      <c r="L1227" s="54">
        <f>VLOOKUP(CONCATENATE($F1227," ",$G1227),AllocFactorMatrix,(L$4+1),FALSE)*$E1228</f>
        <v>0</v>
      </c>
      <c r="M1227" s="54">
        <f>VLOOKUP(CONCATENATE($F1227," ",$G1227),AllocFactorMatrix,(M$4+1),FALSE)*$E1228</f>
        <v>0</v>
      </c>
      <c r="N1227" s="54">
        <f t="shared" si="656"/>
        <v>0</v>
      </c>
      <c r="O1227" s="54">
        <f>VLOOKUP(CONCATENATE($F1227," ",$G1227),AllocFactorMatrix,(O$4+1),FALSE)*$E1228</f>
        <v>0</v>
      </c>
      <c r="P1227" s="54">
        <f>VLOOKUP(CONCATENATE($F1227," ",$G1227),AllocFactorMatrix,(P$4+1),FALSE)*$E1228</f>
        <v>0</v>
      </c>
      <c r="Q1227" s="54">
        <f>VLOOKUP(CONCATENATE($F1227," ",$G1227),AllocFactorMatrix,(Q$4+1),FALSE)*$E1228</f>
        <v>0</v>
      </c>
      <c r="R1227" s="54">
        <f>VLOOKUP(CONCATENATE($F1227," ",$G1227),AllocFactorMatrix,(R$4+1),FALSE)*$E1228</f>
        <v>0</v>
      </c>
      <c r="S1227" s="54">
        <f t="shared" si="657"/>
        <v>0</v>
      </c>
      <c r="T1227" s="54">
        <f>VLOOKUP(CONCATENATE($F1227," ",$G1227),AllocFactorMatrix,(T$4+1),FALSE)*$E1228</f>
        <v>0</v>
      </c>
      <c r="U1227" s="54">
        <f>VLOOKUP(CONCATENATE($F1227," ",$G1227),AllocFactorMatrix,(U$4+1),FALSE)*$E1228</f>
        <v>0</v>
      </c>
      <c r="V1227" s="54">
        <f>VLOOKUP(CONCATENATE($F1227," ",$G1227),AllocFactorMatrix,(V$4+1),FALSE)*$E1228</f>
        <v>0</v>
      </c>
      <c r="W1227" s="54">
        <f>VLOOKUP(CONCATENATE($F1227," ",$G1227),AllocFactorMatrix,(W$4+1),FALSE)*$E1228</f>
        <v>0</v>
      </c>
      <c r="X1227" s="54">
        <f t="shared" si="659"/>
        <v>0</v>
      </c>
      <c r="Y1227" s="54">
        <f>VLOOKUP(CONCATENATE($F1227," ",$G1227),AllocFactorMatrix,(Y$4+1),FALSE)*$E1228</f>
        <v>0</v>
      </c>
      <c r="Z1227" s="54">
        <f>VLOOKUP(CONCATENATE($F1227," ",$G1227),AllocFactorMatrix,(Z$4+1),FALSE)*$E1228</f>
        <v>0</v>
      </c>
      <c r="AA1227" s="54">
        <f t="shared" si="658"/>
        <v>0</v>
      </c>
      <c r="AB1227" s="54">
        <f>VLOOKUP(CONCATENATE($F1227," ",$G1227),AllocFactorMatrix,(AB$4+1),FALSE)*$E1228</f>
        <v>0</v>
      </c>
      <c r="AC1227" s="54">
        <f>VLOOKUP(CONCATENATE($F1227," ",$G1227),AllocFactorMatrix,(AC$4+1),FALSE)*$E1228</f>
        <v>0</v>
      </c>
      <c r="AD1227" s="54">
        <f>VLOOKUP(CONCATENATE($F1227," ",$G1227),AllocFactorMatrix,(AD$4+1),FALSE)*$E1228</f>
        <v>0</v>
      </c>
    </row>
    <row r="1228" spans="1:30" s="51" customFormat="1" collapsed="1">
      <c r="A1228" s="56"/>
      <c r="B1228" s="111"/>
      <c r="C1228" s="55"/>
      <c r="D1228" s="55" t="s">
        <v>493</v>
      </c>
      <c r="E1228" s="61">
        <v>571585</v>
      </c>
      <c r="F1228" s="61" t="s">
        <v>30</v>
      </c>
      <c r="G1228" s="55" t="str">
        <f>$G$15</f>
        <v>TOTAL</v>
      </c>
      <c r="H1228" s="53">
        <f t="shared" si="655"/>
        <v>571584.99999999977</v>
      </c>
      <c r="I1228" s="54">
        <f>VLOOKUP(CONCATENATE($F1228," ",$G1228),AllocFactorMatrix,(I$4+1),FALSE)*$E1228</f>
        <v>281553.04860030732</v>
      </c>
      <c r="J1228" s="54">
        <f>VLOOKUP(CONCATENATE($F1228," ",$G1228),AllocFactorMatrix,(J$4+1),FALSE)*$E1228</f>
        <v>13918.173244417994</v>
      </c>
      <c r="K1228" s="54">
        <f>VLOOKUP(CONCATENATE($F1228," ",$G1228),AllocFactorMatrix,(K$4+1),FALSE)*$E1228</f>
        <v>50981.470932864904</v>
      </c>
      <c r="L1228" s="54">
        <f>VLOOKUP(CONCATENATE($F1228," ",$G1228),AllocFactorMatrix,(L$4+1),FALSE)*$E1228</f>
        <v>1604.7157004674693</v>
      </c>
      <c r="M1228" s="54">
        <f>VLOOKUP(CONCATENATE($F1228," ",$G1228),AllocFactorMatrix,(M$4+1),FALSE)*$E1228</f>
        <v>150.48510356855493</v>
      </c>
      <c r="N1228" s="54">
        <f t="shared" si="656"/>
        <v>52736.671736900927</v>
      </c>
      <c r="O1228" s="54">
        <f>VLOOKUP(CONCATENATE($F1228," ",$G1228),AllocFactorMatrix,(O$4+1),FALSE)*$E1228</f>
        <v>38753.848625494153</v>
      </c>
      <c r="P1228" s="54">
        <f>VLOOKUP(CONCATENATE($F1228," ",$G1228),AllocFactorMatrix,(P$4+1),FALSE)*$E1228</f>
        <v>7220.9710515463876</v>
      </c>
      <c r="Q1228" s="54">
        <f>VLOOKUP(CONCATENATE($F1228," ",$G1228),AllocFactorMatrix,(Q$4+1),FALSE)*$E1228</f>
        <v>3263.0223637093659</v>
      </c>
      <c r="R1228" s="54">
        <f>VLOOKUP(CONCATENATE($F1228," ",$G1228),AllocFactorMatrix,(R$4+1),FALSE)*$E1228</f>
        <v>146.73446826032628</v>
      </c>
      <c r="S1228" s="54">
        <f t="shared" si="657"/>
        <v>49384.576509010236</v>
      </c>
      <c r="T1228" s="54">
        <f>VLOOKUP(CONCATENATE($F1228," ",$G1228),AllocFactorMatrix,(T$4+1),FALSE)*$E1228</f>
        <v>1353.7711942234239</v>
      </c>
      <c r="U1228" s="54">
        <f>VLOOKUP(CONCATENATE($F1228," ",$G1228),AllocFactorMatrix,(U$4+1),FALSE)*$E1228</f>
        <v>22154.234935435339</v>
      </c>
      <c r="V1228" s="54">
        <f>VLOOKUP(CONCATENATE($F1228," ",$G1228),AllocFactorMatrix,(V$4+1),FALSE)*$E1228</f>
        <v>117085.75413330845</v>
      </c>
      <c r="W1228" s="54">
        <f>VLOOKUP(CONCATENATE($F1228," ",$G1228),AllocFactorMatrix,(W$4+1),FALSE)*$E1228</f>
        <v>21143.746586284298</v>
      </c>
      <c r="X1228" s="54">
        <f t="shared" si="659"/>
        <v>161737.50684925151</v>
      </c>
      <c r="Y1228" s="54">
        <f>VLOOKUP(CONCATENATE($F1228," ",$G1228),AllocFactorMatrix,(Y$4+1),FALSE)*$E1228</f>
        <v>11901.245418262115</v>
      </c>
      <c r="Z1228" s="54">
        <f>VLOOKUP(CONCATENATE($F1228," ",$G1228),AllocFactorMatrix,(Z$4+1),FALSE)*$E1228</f>
        <v>199.34131155676766</v>
      </c>
      <c r="AA1228" s="54">
        <f t="shared" si="658"/>
        <v>12100.586729818882</v>
      </c>
      <c r="AB1228" s="54">
        <f>VLOOKUP(CONCATENATE($F1228," ",$G1228),AllocFactorMatrix,(AB$4+1),FALSE)*$E1228</f>
        <v>154.43633029301012</v>
      </c>
      <c r="AC1228" s="54">
        <f>VLOOKUP(CONCATENATE($F1228," ",$G1228),AllocFactorMatrix,(AC$4+1),FALSE)*$E1228</f>
        <v>0</v>
      </c>
      <c r="AD1228" s="54">
        <f>VLOOKUP(CONCATENATE($F1228," ",$G1228),AllocFactorMatrix,(AD$4+1),FALSE)*$E1228</f>
        <v>0</v>
      </c>
    </row>
    <row r="1229" spans="1:30" s="51" customFormat="1" hidden="1" outlineLevel="1">
      <c r="A1229" s="56"/>
      <c r="B1229" s="111"/>
      <c r="C1229" s="55"/>
      <c r="D1229" s="55"/>
      <c r="F1229" s="52" t="str">
        <f>F1236</f>
        <v>PROD_DEMAND</v>
      </c>
      <c r="G1229" s="55" t="str">
        <f>$G$8</f>
        <v>PRODUCTION</v>
      </c>
      <c r="H1229" s="53">
        <f t="shared" ref="H1229:H1236" si="660">SUBTOTAL(9,I1229:AD1229)</f>
        <v>1465559.9999999995</v>
      </c>
      <c r="I1229" s="54">
        <f>VLOOKUP(CONCATENATE($F1229," ",$G1229),AllocFactorMatrix,(I$4+1),FALSE)*$E1236</f>
        <v>721909.92749401461</v>
      </c>
      <c r="J1229" s="54">
        <f>VLOOKUP(CONCATENATE($F1229," ",$G1229),AllocFactorMatrix,(J$4+1),FALSE)*$E1236</f>
        <v>35686.587261893219</v>
      </c>
      <c r="K1229" s="54">
        <f>VLOOKUP(CONCATENATE($F1229," ",$G1229),AllocFactorMatrix,(K$4+1),FALSE)*$E1236</f>
        <v>130717.92391397514</v>
      </c>
      <c r="L1229" s="54">
        <f>VLOOKUP(CONCATENATE($F1229," ",$G1229),AllocFactorMatrix,(L$4+1),FALSE)*$E1236</f>
        <v>4114.5361441904606</v>
      </c>
      <c r="M1229" s="54">
        <f>VLOOKUP(CONCATENATE($F1229," ",$G1229),AllocFactorMatrix,(M$4+1),FALSE)*$E1236</f>
        <v>385.84803377613366</v>
      </c>
      <c r="N1229" s="54">
        <f t="shared" ref="N1229:N1236" si="661">SUBTOTAL(9,K1229:M1229)</f>
        <v>135218.30809194173</v>
      </c>
      <c r="O1229" s="54">
        <f>VLOOKUP(CONCATENATE($F1229," ",$G1229),AllocFactorMatrix,(O$4+1),FALSE)*$E1236</f>
        <v>99365.956754602055</v>
      </c>
      <c r="P1229" s="54">
        <f>VLOOKUP(CONCATENATE($F1229," ",$G1229),AllocFactorMatrix,(P$4+1),FALSE)*$E1236</f>
        <v>18514.772666015244</v>
      </c>
      <c r="Q1229" s="54">
        <f>VLOOKUP(CONCATENATE($F1229," ",$G1229),AllocFactorMatrix,(Q$4+1),FALSE)*$E1236</f>
        <v>8366.48102269636</v>
      </c>
      <c r="R1229" s="54">
        <f>VLOOKUP(CONCATENATE($F1229," ",$G1229),AllocFactorMatrix,(R$4+1),FALSE)*$E1236</f>
        <v>376.23129946307859</v>
      </c>
      <c r="S1229" s="54">
        <f t="shared" ref="S1229:S1236" si="662">SUBTOTAL(9,O1229:R1229)</f>
        <v>126623.44174277673</v>
      </c>
      <c r="T1229" s="54">
        <f>VLOOKUP(CONCATENATE($F1229," ",$G1229),AllocFactorMatrix,(T$4+1),FALSE)*$E1236</f>
        <v>3471.1073793155542</v>
      </c>
      <c r="U1229" s="54">
        <f>VLOOKUP(CONCATENATE($F1229," ",$G1229),AllocFactorMatrix,(U$4+1),FALSE)*$E1236</f>
        <v>56804.080848826714</v>
      </c>
      <c r="V1229" s="54">
        <f>VLOOKUP(CONCATENATE($F1229," ",$G1229),AllocFactorMatrix,(V$4+1),FALSE)*$E1236</f>
        <v>300211.16339234152</v>
      </c>
      <c r="W1229" s="54">
        <f>VLOOKUP(CONCATENATE($F1229," ",$G1229),AllocFactorMatrix,(W$4+1),FALSE)*$E1236</f>
        <v>54213.160329600702</v>
      </c>
      <c r="X1229" s="54">
        <f>SUBTOTAL(9,T1229:W1229)</f>
        <v>414699.51195008447</v>
      </c>
      <c r="Y1229" s="54">
        <f>VLOOKUP(CONCATENATE($F1229," ",$G1229),AllocFactorMatrix,(Y$4+1),FALSE)*$E1236</f>
        <v>30515.12764538647</v>
      </c>
      <c r="Z1229" s="54">
        <f>VLOOKUP(CONCATENATE($F1229," ",$G1229),AllocFactorMatrix,(Z$4+1),FALSE)*$E1236</f>
        <v>511.11672378585234</v>
      </c>
      <c r="AA1229" s="54">
        <f t="shared" ref="AA1229:AA1236" si="663">SUBTOTAL(9,Y1229:Z1229)</f>
        <v>31026.244369172324</v>
      </c>
      <c r="AB1229" s="54">
        <f>VLOOKUP(CONCATENATE($F1229," ",$G1229),AllocFactorMatrix,(AB$4+1),FALSE)*$E1236</f>
        <v>395.97909011647243</v>
      </c>
      <c r="AC1229" s="54">
        <f>VLOOKUP(CONCATENATE($F1229," ",$G1229),AllocFactorMatrix,(AC$4+1),FALSE)*$E1236</f>
        <v>0</v>
      </c>
      <c r="AD1229" s="54">
        <f>VLOOKUP(CONCATENATE($F1229," ",$G1229),AllocFactorMatrix,(AD$4+1),FALSE)*$E1236</f>
        <v>0</v>
      </c>
    </row>
    <row r="1230" spans="1:30" s="51" customFormat="1" hidden="1" outlineLevel="1">
      <c r="A1230" s="56"/>
      <c r="B1230" s="111"/>
      <c r="C1230" s="55"/>
      <c r="D1230" s="55"/>
      <c r="F1230" s="52" t="str">
        <f>F1236</f>
        <v>PROD_DEMAND</v>
      </c>
      <c r="G1230" s="55" t="str">
        <f>$G$9</f>
        <v>BULKTRAN</v>
      </c>
      <c r="H1230" s="53">
        <f t="shared" si="660"/>
        <v>0</v>
      </c>
      <c r="I1230" s="54">
        <f>VLOOKUP(CONCATENATE($F1230," ",$G1230),AllocFactorMatrix,(I$4+1),FALSE)*$E1236</f>
        <v>0</v>
      </c>
      <c r="J1230" s="54">
        <f>VLOOKUP(CONCATENATE($F1230," ",$G1230),AllocFactorMatrix,(J$4+1),FALSE)*$E1236</f>
        <v>0</v>
      </c>
      <c r="K1230" s="54">
        <f>VLOOKUP(CONCATENATE($F1230," ",$G1230),AllocFactorMatrix,(K$4+1),FALSE)*$E1236</f>
        <v>0</v>
      </c>
      <c r="L1230" s="54">
        <f>VLOOKUP(CONCATENATE($F1230," ",$G1230),AllocFactorMatrix,(L$4+1),FALSE)*$E1236</f>
        <v>0</v>
      </c>
      <c r="M1230" s="54">
        <f>VLOOKUP(CONCATENATE($F1230," ",$G1230),AllocFactorMatrix,(M$4+1),FALSE)*$E1236</f>
        <v>0</v>
      </c>
      <c r="N1230" s="54">
        <f t="shared" si="661"/>
        <v>0</v>
      </c>
      <c r="O1230" s="54">
        <f>VLOOKUP(CONCATENATE($F1230," ",$G1230),AllocFactorMatrix,(O$4+1),FALSE)*$E1236</f>
        <v>0</v>
      </c>
      <c r="P1230" s="54">
        <f>VLOOKUP(CONCATENATE($F1230," ",$G1230),AllocFactorMatrix,(P$4+1),FALSE)*$E1236</f>
        <v>0</v>
      </c>
      <c r="Q1230" s="54">
        <f>VLOOKUP(CONCATENATE($F1230," ",$G1230),AllocFactorMatrix,(Q$4+1),FALSE)*$E1236</f>
        <v>0</v>
      </c>
      <c r="R1230" s="54">
        <f>VLOOKUP(CONCATENATE($F1230," ",$G1230),AllocFactorMatrix,(R$4+1),FALSE)*$E1236</f>
        <v>0</v>
      </c>
      <c r="S1230" s="54">
        <f t="shared" si="662"/>
        <v>0</v>
      </c>
      <c r="T1230" s="54">
        <f>VLOOKUP(CONCATENATE($F1230," ",$G1230),AllocFactorMatrix,(T$4+1),FALSE)*$E1236</f>
        <v>0</v>
      </c>
      <c r="U1230" s="54">
        <f>VLOOKUP(CONCATENATE($F1230," ",$G1230),AllocFactorMatrix,(U$4+1),FALSE)*$E1236</f>
        <v>0</v>
      </c>
      <c r="V1230" s="54">
        <f>VLOOKUP(CONCATENATE($F1230," ",$G1230),AllocFactorMatrix,(V$4+1),FALSE)*$E1236</f>
        <v>0</v>
      </c>
      <c r="W1230" s="54">
        <f>VLOOKUP(CONCATENATE($F1230," ",$G1230),AllocFactorMatrix,(W$4+1),FALSE)*$E1236</f>
        <v>0</v>
      </c>
      <c r="X1230" s="54">
        <f t="shared" ref="X1230:X1236" si="664">SUBTOTAL(9,T1230:W1230)</f>
        <v>0</v>
      </c>
      <c r="Y1230" s="54">
        <f>VLOOKUP(CONCATENATE($F1230," ",$G1230),AllocFactorMatrix,(Y$4+1),FALSE)*$E1236</f>
        <v>0</v>
      </c>
      <c r="Z1230" s="54">
        <f>VLOOKUP(CONCATENATE($F1230," ",$G1230),AllocFactorMatrix,(Z$4+1),FALSE)*$E1236</f>
        <v>0</v>
      </c>
      <c r="AA1230" s="54">
        <f t="shared" si="663"/>
        <v>0</v>
      </c>
      <c r="AB1230" s="54">
        <f>VLOOKUP(CONCATENATE($F1230," ",$G1230),AllocFactorMatrix,(AB$4+1),FALSE)*$E1236</f>
        <v>0</v>
      </c>
      <c r="AC1230" s="54">
        <f>VLOOKUP(CONCATENATE($F1230," ",$G1230),AllocFactorMatrix,(AC$4+1),FALSE)*$E1236</f>
        <v>0</v>
      </c>
      <c r="AD1230" s="54">
        <f>VLOOKUP(CONCATENATE($F1230," ",$G1230),AllocFactorMatrix,(AD$4+1),FALSE)*$E1236</f>
        <v>0</v>
      </c>
    </row>
    <row r="1231" spans="1:30" s="51" customFormat="1" hidden="1" outlineLevel="1">
      <c r="A1231" s="56"/>
      <c r="B1231" s="111"/>
      <c r="C1231" s="55"/>
      <c r="D1231" s="55"/>
      <c r="F1231" s="52" t="str">
        <f>F1236</f>
        <v>PROD_DEMAND</v>
      </c>
      <c r="G1231" s="55" t="str">
        <f>$G$10</f>
        <v>SUBTRAN</v>
      </c>
      <c r="H1231" s="53">
        <f t="shared" si="660"/>
        <v>0</v>
      </c>
      <c r="I1231" s="54">
        <f>VLOOKUP(CONCATENATE($F1231," ",$G1231),AllocFactorMatrix,(I$4+1),FALSE)*$E1236</f>
        <v>0</v>
      </c>
      <c r="J1231" s="54">
        <f>VLOOKUP(CONCATENATE($F1231," ",$G1231),AllocFactorMatrix,(J$4+1),FALSE)*$E1236</f>
        <v>0</v>
      </c>
      <c r="K1231" s="54">
        <f>VLOOKUP(CONCATENATE($F1231," ",$G1231),AllocFactorMatrix,(K$4+1),FALSE)*$E1236</f>
        <v>0</v>
      </c>
      <c r="L1231" s="54">
        <f>VLOOKUP(CONCATENATE($F1231," ",$G1231),AllocFactorMatrix,(L$4+1),FALSE)*$E1236</f>
        <v>0</v>
      </c>
      <c r="M1231" s="54">
        <f>VLOOKUP(CONCATENATE($F1231," ",$G1231),AllocFactorMatrix,(M$4+1),FALSE)*$E1236</f>
        <v>0</v>
      </c>
      <c r="N1231" s="54">
        <f t="shared" si="661"/>
        <v>0</v>
      </c>
      <c r="O1231" s="54">
        <f>VLOOKUP(CONCATENATE($F1231," ",$G1231),AllocFactorMatrix,(O$4+1),FALSE)*$E1236</f>
        <v>0</v>
      </c>
      <c r="P1231" s="54">
        <f>VLOOKUP(CONCATENATE($F1231," ",$G1231),AllocFactorMatrix,(P$4+1),FALSE)*$E1236</f>
        <v>0</v>
      </c>
      <c r="Q1231" s="54">
        <f>VLOOKUP(CONCATENATE($F1231," ",$G1231),AllocFactorMatrix,(Q$4+1),FALSE)*$E1236</f>
        <v>0</v>
      </c>
      <c r="R1231" s="54">
        <f>VLOOKUP(CONCATENATE($F1231," ",$G1231),AllocFactorMatrix,(R$4+1),FALSE)*$E1236</f>
        <v>0</v>
      </c>
      <c r="S1231" s="54">
        <f t="shared" si="662"/>
        <v>0</v>
      </c>
      <c r="T1231" s="54">
        <f>VLOOKUP(CONCATENATE($F1231," ",$G1231),AllocFactorMatrix,(T$4+1),FALSE)*$E1236</f>
        <v>0</v>
      </c>
      <c r="U1231" s="54">
        <f>VLOOKUP(CONCATENATE($F1231," ",$G1231),AllocFactorMatrix,(U$4+1),FALSE)*$E1236</f>
        <v>0</v>
      </c>
      <c r="V1231" s="54">
        <f>VLOOKUP(CONCATENATE($F1231," ",$G1231),AllocFactorMatrix,(V$4+1),FALSE)*$E1236</f>
        <v>0</v>
      </c>
      <c r="W1231" s="54">
        <f>VLOOKUP(CONCATENATE($F1231," ",$G1231),AllocFactorMatrix,(W$4+1),FALSE)*$E1236</f>
        <v>0</v>
      </c>
      <c r="X1231" s="54">
        <f t="shared" si="664"/>
        <v>0</v>
      </c>
      <c r="Y1231" s="54">
        <f>VLOOKUP(CONCATENATE($F1231," ",$G1231),AllocFactorMatrix,(Y$4+1),FALSE)*$E1236</f>
        <v>0</v>
      </c>
      <c r="Z1231" s="54">
        <f>VLOOKUP(CONCATENATE($F1231," ",$G1231),AllocFactorMatrix,(Z$4+1),FALSE)*$E1236</f>
        <v>0</v>
      </c>
      <c r="AA1231" s="54">
        <f t="shared" si="663"/>
        <v>0</v>
      </c>
      <c r="AB1231" s="54">
        <f>VLOOKUP(CONCATENATE($F1231," ",$G1231),AllocFactorMatrix,(AB$4+1),FALSE)*$E1236</f>
        <v>0</v>
      </c>
      <c r="AC1231" s="54">
        <f>VLOOKUP(CONCATENATE($F1231," ",$G1231),AllocFactorMatrix,(AC$4+1),FALSE)*$E1236</f>
        <v>0</v>
      </c>
      <c r="AD1231" s="54">
        <f>VLOOKUP(CONCATENATE($F1231," ",$G1231),AllocFactorMatrix,(AD$4+1),FALSE)*$E1236</f>
        <v>0</v>
      </c>
    </row>
    <row r="1232" spans="1:30" s="51" customFormat="1" hidden="1" outlineLevel="1">
      <c r="A1232" s="56"/>
      <c r="B1232" s="111"/>
      <c r="C1232" s="55"/>
      <c r="D1232" s="55"/>
      <c r="F1232" s="52" t="str">
        <f>F1236</f>
        <v>PROD_DEMAND</v>
      </c>
      <c r="G1232" s="55" t="str">
        <f>$G$11</f>
        <v>DISTPRI</v>
      </c>
      <c r="H1232" s="53">
        <f t="shared" si="660"/>
        <v>0</v>
      </c>
      <c r="I1232" s="54">
        <f>VLOOKUP(CONCATENATE($F1232," ",$G1232),AllocFactorMatrix,(I$4+1),FALSE)*$E1236</f>
        <v>0</v>
      </c>
      <c r="J1232" s="54">
        <f>VLOOKUP(CONCATENATE($F1232," ",$G1232),AllocFactorMatrix,(J$4+1),FALSE)*$E1236</f>
        <v>0</v>
      </c>
      <c r="K1232" s="54">
        <f>VLOOKUP(CONCATENATE($F1232," ",$G1232),AllocFactorMatrix,(K$4+1),FALSE)*$E1236</f>
        <v>0</v>
      </c>
      <c r="L1232" s="54">
        <f>VLOOKUP(CONCATENATE($F1232," ",$G1232),AllocFactorMatrix,(L$4+1),FALSE)*$E1236</f>
        <v>0</v>
      </c>
      <c r="M1232" s="54">
        <f>VLOOKUP(CONCATENATE($F1232," ",$G1232),AllocFactorMatrix,(M$4+1),FALSE)*$E1236</f>
        <v>0</v>
      </c>
      <c r="N1232" s="54">
        <f t="shared" si="661"/>
        <v>0</v>
      </c>
      <c r="O1232" s="54">
        <f>VLOOKUP(CONCATENATE($F1232," ",$G1232),AllocFactorMatrix,(O$4+1),FALSE)*$E1236</f>
        <v>0</v>
      </c>
      <c r="P1232" s="54">
        <f>VLOOKUP(CONCATENATE($F1232," ",$G1232),AllocFactorMatrix,(P$4+1),FALSE)*$E1236</f>
        <v>0</v>
      </c>
      <c r="Q1232" s="54">
        <f>VLOOKUP(CONCATENATE($F1232," ",$G1232),AllocFactorMatrix,(Q$4+1),FALSE)*$E1236</f>
        <v>0</v>
      </c>
      <c r="R1232" s="54">
        <f>VLOOKUP(CONCATENATE($F1232," ",$G1232),AllocFactorMatrix,(R$4+1),FALSE)*$E1236</f>
        <v>0</v>
      </c>
      <c r="S1232" s="54">
        <f t="shared" si="662"/>
        <v>0</v>
      </c>
      <c r="T1232" s="54">
        <f>VLOOKUP(CONCATENATE($F1232," ",$G1232),AllocFactorMatrix,(T$4+1),FALSE)*$E1236</f>
        <v>0</v>
      </c>
      <c r="U1232" s="54">
        <f>VLOOKUP(CONCATENATE($F1232," ",$G1232),AllocFactorMatrix,(U$4+1),FALSE)*$E1236</f>
        <v>0</v>
      </c>
      <c r="V1232" s="54">
        <f>VLOOKUP(CONCATENATE($F1232," ",$G1232),AllocFactorMatrix,(V$4+1),FALSE)*$E1236</f>
        <v>0</v>
      </c>
      <c r="W1232" s="54">
        <f>VLOOKUP(CONCATENATE($F1232," ",$G1232),AllocFactorMatrix,(W$4+1),FALSE)*$E1236</f>
        <v>0</v>
      </c>
      <c r="X1232" s="54">
        <f t="shared" si="664"/>
        <v>0</v>
      </c>
      <c r="Y1232" s="54">
        <f>VLOOKUP(CONCATENATE($F1232," ",$G1232),AllocFactorMatrix,(Y$4+1),FALSE)*$E1236</f>
        <v>0</v>
      </c>
      <c r="Z1232" s="54">
        <f>VLOOKUP(CONCATENATE($F1232," ",$G1232),AllocFactorMatrix,(Z$4+1),FALSE)*$E1236</f>
        <v>0</v>
      </c>
      <c r="AA1232" s="54">
        <f t="shared" si="663"/>
        <v>0</v>
      </c>
      <c r="AB1232" s="54">
        <f>VLOOKUP(CONCATENATE($F1232," ",$G1232),AllocFactorMatrix,(AB$4+1),FALSE)*$E1236</f>
        <v>0</v>
      </c>
      <c r="AC1232" s="54">
        <f>VLOOKUP(CONCATENATE($F1232," ",$G1232),AllocFactorMatrix,(AC$4+1),FALSE)*$E1236</f>
        <v>0</v>
      </c>
      <c r="AD1232" s="54">
        <f>VLOOKUP(CONCATENATE($F1232," ",$G1232),AllocFactorMatrix,(AD$4+1),FALSE)*$E1236</f>
        <v>0</v>
      </c>
    </row>
    <row r="1233" spans="1:30" s="51" customFormat="1" hidden="1" outlineLevel="1">
      <c r="A1233" s="56"/>
      <c r="B1233" s="111"/>
      <c r="C1233" s="55"/>
      <c r="D1233" s="55"/>
      <c r="F1233" s="52" t="str">
        <f>F1236</f>
        <v>PROD_DEMAND</v>
      </c>
      <c r="G1233" s="55" t="str">
        <f>$G$12</f>
        <v>DISTSEC</v>
      </c>
      <c r="H1233" s="53">
        <f t="shared" si="660"/>
        <v>0</v>
      </c>
      <c r="I1233" s="54">
        <f>VLOOKUP(CONCATENATE($F1233," ",$G1233),AllocFactorMatrix,(I$4+1),FALSE)*$E1236</f>
        <v>0</v>
      </c>
      <c r="J1233" s="54">
        <f>VLOOKUP(CONCATENATE($F1233," ",$G1233),AllocFactorMatrix,(J$4+1),FALSE)*$E1236</f>
        <v>0</v>
      </c>
      <c r="K1233" s="54">
        <f>VLOOKUP(CONCATENATE($F1233," ",$G1233),AllocFactorMatrix,(K$4+1),FALSE)*$E1236</f>
        <v>0</v>
      </c>
      <c r="L1233" s="54">
        <f>VLOOKUP(CONCATENATE($F1233," ",$G1233),AllocFactorMatrix,(L$4+1),FALSE)*$E1236</f>
        <v>0</v>
      </c>
      <c r="M1233" s="54">
        <f>VLOOKUP(CONCATENATE($F1233," ",$G1233),AllocFactorMatrix,(M$4+1),FALSE)*$E1236</f>
        <v>0</v>
      </c>
      <c r="N1233" s="54">
        <f t="shared" si="661"/>
        <v>0</v>
      </c>
      <c r="O1233" s="54">
        <f>VLOOKUP(CONCATENATE($F1233," ",$G1233),AllocFactorMatrix,(O$4+1),FALSE)*$E1236</f>
        <v>0</v>
      </c>
      <c r="P1233" s="54">
        <f>VLOOKUP(CONCATENATE($F1233," ",$G1233),AllocFactorMatrix,(P$4+1),FALSE)*$E1236</f>
        <v>0</v>
      </c>
      <c r="Q1233" s="54">
        <f>VLOOKUP(CONCATENATE($F1233," ",$G1233),AllocFactorMatrix,(Q$4+1),FALSE)*$E1236</f>
        <v>0</v>
      </c>
      <c r="R1233" s="54">
        <f>VLOOKUP(CONCATENATE($F1233," ",$G1233),AllocFactorMatrix,(R$4+1),FALSE)*$E1236</f>
        <v>0</v>
      </c>
      <c r="S1233" s="54">
        <f t="shared" si="662"/>
        <v>0</v>
      </c>
      <c r="T1233" s="54">
        <f>VLOOKUP(CONCATENATE($F1233," ",$G1233),AllocFactorMatrix,(T$4+1),FALSE)*$E1236</f>
        <v>0</v>
      </c>
      <c r="U1233" s="54">
        <f>VLOOKUP(CONCATENATE($F1233," ",$G1233),AllocFactorMatrix,(U$4+1),FALSE)*$E1236</f>
        <v>0</v>
      </c>
      <c r="V1233" s="54">
        <f>VLOOKUP(CONCATENATE($F1233," ",$G1233),AllocFactorMatrix,(V$4+1),FALSE)*$E1236</f>
        <v>0</v>
      </c>
      <c r="W1233" s="54">
        <f>VLOOKUP(CONCATENATE($F1233," ",$G1233),AllocFactorMatrix,(W$4+1),FALSE)*$E1236</f>
        <v>0</v>
      </c>
      <c r="X1233" s="54">
        <f t="shared" si="664"/>
        <v>0</v>
      </c>
      <c r="Y1233" s="54">
        <f>VLOOKUP(CONCATENATE($F1233," ",$G1233),AllocFactorMatrix,(Y$4+1),FALSE)*$E1236</f>
        <v>0</v>
      </c>
      <c r="Z1233" s="54">
        <f>VLOOKUP(CONCATENATE($F1233," ",$G1233),AllocFactorMatrix,(Z$4+1),FALSE)*$E1236</f>
        <v>0</v>
      </c>
      <c r="AA1233" s="54">
        <f t="shared" si="663"/>
        <v>0</v>
      </c>
      <c r="AB1233" s="54">
        <f>VLOOKUP(CONCATENATE($F1233," ",$G1233),AllocFactorMatrix,(AB$4+1),FALSE)*$E1236</f>
        <v>0</v>
      </c>
      <c r="AC1233" s="54">
        <f>VLOOKUP(CONCATENATE($F1233," ",$G1233),AllocFactorMatrix,(AC$4+1),FALSE)*$E1236</f>
        <v>0</v>
      </c>
      <c r="AD1233" s="54">
        <f>VLOOKUP(CONCATENATE($F1233," ",$G1233),AllocFactorMatrix,(AD$4+1),FALSE)*$E1236</f>
        <v>0</v>
      </c>
    </row>
    <row r="1234" spans="1:30" s="51" customFormat="1" hidden="1" outlineLevel="1">
      <c r="A1234" s="56"/>
      <c r="B1234" s="111"/>
      <c r="C1234" s="55"/>
      <c r="D1234" s="55"/>
      <c r="F1234" s="52" t="str">
        <f>F1236</f>
        <v>PROD_DEMAND</v>
      </c>
      <c r="G1234" s="55" t="str">
        <f>$G$13</f>
        <v>ENERGY</v>
      </c>
      <c r="H1234" s="53">
        <f t="shared" si="660"/>
        <v>0</v>
      </c>
      <c r="I1234" s="54">
        <f>VLOOKUP(CONCATENATE($F1234," ",$G1234),AllocFactorMatrix,(I$4+1),FALSE)*$E1236</f>
        <v>0</v>
      </c>
      <c r="J1234" s="54">
        <f>VLOOKUP(CONCATENATE($F1234," ",$G1234),AllocFactorMatrix,(J$4+1),FALSE)*$E1236</f>
        <v>0</v>
      </c>
      <c r="K1234" s="54">
        <f>VLOOKUP(CONCATENATE($F1234," ",$G1234),AllocFactorMatrix,(K$4+1),FALSE)*$E1236</f>
        <v>0</v>
      </c>
      <c r="L1234" s="54">
        <f>VLOOKUP(CONCATENATE($F1234," ",$G1234),AllocFactorMatrix,(L$4+1),FALSE)*$E1236</f>
        <v>0</v>
      </c>
      <c r="M1234" s="54">
        <f>VLOOKUP(CONCATENATE($F1234," ",$G1234),AllocFactorMatrix,(M$4+1),FALSE)*$E1236</f>
        <v>0</v>
      </c>
      <c r="N1234" s="54">
        <f t="shared" si="661"/>
        <v>0</v>
      </c>
      <c r="O1234" s="54">
        <f>VLOOKUP(CONCATENATE($F1234," ",$G1234),AllocFactorMatrix,(O$4+1),FALSE)*$E1236</f>
        <v>0</v>
      </c>
      <c r="P1234" s="54">
        <f>VLOOKUP(CONCATENATE($F1234," ",$G1234),AllocFactorMatrix,(P$4+1),FALSE)*$E1236</f>
        <v>0</v>
      </c>
      <c r="Q1234" s="54">
        <f>VLOOKUP(CONCATENATE($F1234," ",$G1234),AllocFactorMatrix,(Q$4+1),FALSE)*$E1236</f>
        <v>0</v>
      </c>
      <c r="R1234" s="54">
        <f>VLOOKUP(CONCATENATE($F1234," ",$G1234),AllocFactorMatrix,(R$4+1),FALSE)*$E1236</f>
        <v>0</v>
      </c>
      <c r="S1234" s="54">
        <f t="shared" si="662"/>
        <v>0</v>
      </c>
      <c r="T1234" s="54">
        <f>VLOOKUP(CONCATENATE($F1234," ",$G1234),AllocFactorMatrix,(T$4+1),FALSE)*$E1236</f>
        <v>0</v>
      </c>
      <c r="U1234" s="54">
        <f>VLOOKUP(CONCATENATE($F1234," ",$G1234),AllocFactorMatrix,(U$4+1),FALSE)*$E1236</f>
        <v>0</v>
      </c>
      <c r="V1234" s="54">
        <f>VLOOKUP(CONCATENATE($F1234," ",$G1234),AllocFactorMatrix,(V$4+1),FALSE)*$E1236</f>
        <v>0</v>
      </c>
      <c r="W1234" s="54">
        <f>VLOOKUP(CONCATENATE($F1234," ",$G1234),AllocFactorMatrix,(W$4+1),FALSE)*$E1236</f>
        <v>0</v>
      </c>
      <c r="X1234" s="54">
        <f t="shared" si="664"/>
        <v>0</v>
      </c>
      <c r="Y1234" s="54">
        <f>VLOOKUP(CONCATENATE($F1234," ",$G1234),AllocFactorMatrix,(Y$4+1),FALSE)*$E1236</f>
        <v>0</v>
      </c>
      <c r="Z1234" s="54">
        <f>VLOOKUP(CONCATENATE($F1234," ",$G1234),AllocFactorMatrix,(Z$4+1),FALSE)*$E1236</f>
        <v>0</v>
      </c>
      <c r="AA1234" s="54">
        <f t="shared" si="663"/>
        <v>0</v>
      </c>
      <c r="AB1234" s="54">
        <f>VLOOKUP(CONCATENATE($F1234," ",$G1234),AllocFactorMatrix,(AB$4+1),FALSE)*$E1236</f>
        <v>0</v>
      </c>
      <c r="AC1234" s="54">
        <f>VLOOKUP(CONCATENATE($F1234," ",$G1234),AllocFactorMatrix,(AC$4+1),FALSE)*$E1236</f>
        <v>0</v>
      </c>
      <c r="AD1234" s="54">
        <f>VLOOKUP(CONCATENATE($F1234," ",$G1234),AllocFactorMatrix,(AD$4+1),FALSE)*$E1236</f>
        <v>0</v>
      </c>
    </row>
    <row r="1235" spans="1:30" s="51" customFormat="1" hidden="1" outlineLevel="1">
      <c r="A1235" s="56"/>
      <c r="B1235" s="111"/>
      <c r="C1235" s="55"/>
      <c r="D1235" s="55"/>
      <c r="F1235" s="52" t="str">
        <f>F1236</f>
        <v>PROD_DEMAND</v>
      </c>
      <c r="G1235" s="55" t="str">
        <f>$G$14</f>
        <v>CUSTOMER</v>
      </c>
      <c r="H1235" s="53">
        <f t="shared" si="660"/>
        <v>0</v>
      </c>
      <c r="I1235" s="54">
        <f>VLOOKUP(CONCATENATE($F1235," ",$G1235),AllocFactorMatrix,(I$4+1),FALSE)*$E1236</f>
        <v>0</v>
      </c>
      <c r="J1235" s="54">
        <f>VLOOKUP(CONCATENATE($F1235," ",$G1235),AllocFactorMatrix,(J$4+1),FALSE)*$E1236</f>
        <v>0</v>
      </c>
      <c r="K1235" s="54">
        <f>VLOOKUP(CONCATENATE($F1235," ",$G1235),AllocFactorMatrix,(K$4+1),FALSE)*$E1236</f>
        <v>0</v>
      </c>
      <c r="L1235" s="54">
        <f>VLOOKUP(CONCATENATE($F1235," ",$G1235),AllocFactorMatrix,(L$4+1),FALSE)*$E1236</f>
        <v>0</v>
      </c>
      <c r="M1235" s="54">
        <f>VLOOKUP(CONCATENATE($F1235," ",$G1235),AllocFactorMatrix,(M$4+1),FALSE)*$E1236</f>
        <v>0</v>
      </c>
      <c r="N1235" s="54">
        <f t="shared" si="661"/>
        <v>0</v>
      </c>
      <c r="O1235" s="54">
        <f>VLOOKUP(CONCATENATE($F1235," ",$G1235),AllocFactorMatrix,(O$4+1),FALSE)*$E1236</f>
        <v>0</v>
      </c>
      <c r="P1235" s="54">
        <f>VLOOKUP(CONCATENATE($F1235," ",$G1235),AllocFactorMatrix,(P$4+1),FALSE)*$E1236</f>
        <v>0</v>
      </c>
      <c r="Q1235" s="54">
        <f>VLOOKUP(CONCATENATE($F1235," ",$G1235),AllocFactorMatrix,(Q$4+1),FALSE)*$E1236</f>
        <v>0</v>
      </c>
      <c r="R1235" s="54">
        <f>VLOOKUP(CONCATENATE($F1235," ",$G1235),AllocFactorMatrix,(R$4+1),FALSE)*$E1236</f>
        <v>0</v>
      </c>
      <c r="S1235" s="54">
        <f t="shared" si="662"/>
        <v>0</v>
      </c>
      <c r="T1235" s="54">
        <f>VLOOKUP(CONCATENATE($F1235," ",$G1235),AllocFactorMatrix,(T$4+1),FALSE)*$E1236</f>
        <v>0</v>
      </c>
      <c r="U1235" s="54">
        <f>VLOOKUP(CONCATENATE($F1235," ",$G1235),AllocFactorMatrix,(U$4+1),FALSE)*$E1236</f>
        <v>0</v>
      </c>
      <c r="V1235" s="54">
        <f>VLOOKUP(CONCATENATE($F1235," ",$G1235),AllocFactorMatrix,(V$4+1),FALSE)*$E1236</f>
        <v>0</v>
      </c>
      <c r="W1235" s="54">
        <f>VLOOKUP(CONCATENATE($F1235," ",$G1235),AllocFactorMatrix,(W$4+1),FALSE)*$E1236</f>
        <v>0</v>
      </c>
      <c r="X1235" s="54">
        <f t="shared" si="664"/>
        <v>0</v>
      </c>
      <c r="Y1235" s="54">
        <f>VLOOKUP(CONCATENATE($F1235," ",$G1235),AllocFactorMatrix,(Y$4+1),FALSE)*$E1236</f>
        <v>0</v>
      </c>
      <c r="Z1235" s="54">
        <f>VLOOKUP(CONCATENATE($F1235," ",$G1235),AllocFactorMatrix,(Z$4+1),FALSE)*$E1236</f>
        <v>0</v>
      </c>
      <c r="AA1235" s="54">
        <f t="shared" si="663"/>
        <v>0</v>
      </c>
      <c r="AB1235" s="54">
        <f>VLOOKUP(CONCATENATE($F1235," ",$G1235),AllocFactorMatrix,(AB$4+1),FALSE)*$E1236</f>
        <v>0</v>
      </c>
      <c r="AC1235" s="54">
        <f>VLOOKUP(CONCATENATE($F1235," ",$G1235),AllocFactorMatrix,(AC$4+1),FALSE)*$E1236</f>
        <v>0</v>
      </c>
      <c r="AD1235" s="54">
        <f>VLOOKUP(CONCATENATE($F1235," ",$G1235),AllocFactorMatrix,(AD$4+1),FALSE)*$E1236</f>
        <v>0</v>
      </c>
    </row>
    <row r="1236" spans="1:30" s="51" customFormat="1" collapsed="1">
      <c r="A1236" s="56"/>
      <c r="B1236" s="111"/>
      <c r="C1236" s="55"/>
      <c r="D1236" s="55" t="s">
        <v>494</v>
      </c>
      <c r="E1236" s="61">
        <v>1465560</v>
      </c>
      <c r="F1236" s="61" t="s">
        <v>30</v>
      </c>
      <c r="G1236" s="55" t="str">
        <f>$G$15</f>
        <v>TOTAL</v>
      </c>
      <c r="H1236" s="53">
        <f t="shared" si="660"/>
        <v>1465559.9999999995</v>
      </c>
      <c r="I1236" s="54">
        <f>VLOOKUP(CONCATENATE($F1236," ",$G1236),AllocFactorMatrix,(I$4+1),FALSE)*$E1236</f>
        <v>721909.92749401461</v>
      </c>
      <c r="J1236" s="54">
        <f>VLOOKUP(CONCATENATE($F1236," ",$G1236),AllocFactorMatrix,(J$4+1),FALSE)*$E1236</f>
        <v>35686.587261893219</v>
      </c>
      <c r="K1236" s="54">
        <f>VLOOKUP(CONCATENATE($F1236," ",$G1236),AllocFactorMatrix,(K$4+1),FALSE)*$E1236</f>
        <v>130717.92391397514</v>
      </c>
      <c r="L1236" s="54">
        <f>VLOOKUP(CONCATENATE($F1236," ",$G1236),AllocFactorMatrix,(L$4+1),FALSE)*$E1236</f>
        <v>4114.5361441904606</v>
      </c>
      <c r="M1236" s="54">
        <f>VLOOKUP(CONCATENATE($F1236," ",$G1236),AllocFactorMatrix,(M$4+1),FALSE)*$E1236</f>
        <v>385.84803377613366</v>
      </c>
      <c r="N1236" s="54">
        <f t="shared" si="661"/>
        <v>135218.30809194173</v>
      </c>
      <c r="O1236" s="54">
        <f>VLOOKUP(CONCATENATE($F1236," ",$G1236),AllocFactorMatrix,(O$4+1),FALSE)*$E1236</f>
        <v>99365.956754602055</v>
      </c>
      <c r="P1236" s="54">
        <f>VLOOKUP(CONCATENATE($F1236," ",$G1236),AllocFactorMatrix,(P$4+1),FALSE)*$E1236</f>
        <v>18514.772666015244</v>
      </c>
      <c r="Q1236" s="54">
        <f>VLOOKUP(CONCATENATE($F1236," ",$G1236),AllocFactorMatrix,(Q$4+1),FALSE)*$E1236</f>
        <v>8366.48102269636</v>
      </c>
      <c r="R1236" s="54">
        <f>VLOOKUP(CONCATENATE($F1236," ",$G1236),AllocFactorMatrix,(R$4+1),FALSE)*$E1236</f>
        <v>376.23129946307859</v>
      </c>
      <c r="S1236" s="54">
        <f t="shared" si="662"/>
        <v>126623.44174277673</v>
      </c>
      <c r="T1236" s="54">
        <f>VLOOKUP(CONCATENATE($F1236," ",$G1236),AllocFactorMatrix,(T$4+1),FALSE)*$E1236</f>
        <v>3471.1073793155542</v>
      </c>
      <c r="U1236" s="54">
        <f>VLOOKUP(CONCATENATE($F1236," ",$G1236),AllocFactorMatrix,(U$4+1),FALSE)*$E1236</f>
        <v>56804.080848826714</v>
      </c>
      <c r="V1236" s="54">
        <f>VLOOKUP(CONCATENATE($F1236," ",$G1236),AllocFactorMatrix,(V$4+1),FALSE)*$E1236</f>
        <v>300211.16339234152</v>
      </c>
      <c r="W1236" s="54">
        <f>VLOOKUP(CONCATENATE($F1236," ",$G1236),AllocFactorMatrix,(W$4+1),FALSE)*$E1236</f>
        <v>54213.160329600702</v>
      </c>
      <c r="X1236" s="54">
        <f t="shared" si="664"/>
        <v>414699.51195008447</v>
      </c>
      <c r="Y1236" s="54">
        <f>VLOOKUP(CONCATENATE($F1236," ",$G1236),AllocFactorMatrix,(Y$4+1),FALSE)*$E1236</f>
        <v>30515.12764538647</v>
      </c>
      <c r="Z1236" s="54">
        <f>VLOOKUP(CONCATENATE($F1236," ",$G1236),AllocFactorMatrix,(Z$4+1),FALSE)*$E1236</f>
        <v>511.11672378585234</v>
      </c>
      <c r="AA1236" s="54">
        <f t="shared" si="663"/>
        <v>31026.244369172324</v>
      </c>
      <c r="AB1236" s="54">
        <f>VLOOKUP(CONCATENATE($F1236," ",$G1236),AllocFactorMatrix,(AB$4+1),FALSE)*$E1236</f>
        <v>395.97909011647243</v>
      </c>
      <c r="AC1236" s="54">
        <f>VLOOKUP(CONCATENATE($F1236," ",$G1236),AllocFactorMatrix,(AC$4+1),FALSE)*$E1236</f>
        <v>0</v>
      </c>
      <c r="AD1236" s="54">
        <f>VLOOKUP(CONCATENATE($F1236," ",$G1236),AllocFactorMatrix,(AD$4+1),FALSE)*$E1236</f>
        <v>0</v>
      </c>
    </row>
    <row r="1237" spans="1:30" hidden="1" outlineLevel="1">
      <c r="D1237" s="7"/>
      <c r="E1237" s="11"/>
      <c r="F1237" s="11"/>
      <c r="G1237" s="55" t="str">
        <f>$G$8</f>
        <v>PRODUCTION</v>
      </c>
      <c r="H1237" s="4">
        <f t="shared" ref="H1237:AD1237" si="665">H1117+H1125+H1133+H1157+H1181+H1197+H1189+H1173+H1165+H1149+H1141+H1109+H1101+H1093+H1085+H1205+H1213+H1221+H1229</f>
        <v>79292312.247219101</v>
      </c>
      <c r="I1237" s="4">
        <f t="shared" si="665"/>
        <v>39058044.286977485</v>
      </c>
      <c r="J1237" s="4">
        <f t="shared" si="665"/>
        <v>1930778.6922457418</v>
      </c>
      <c r="K1237" s="4">
        <f t="shared" si="665"/>
        <v>7072331.6952531096</v>
      </c>
      <c r="L1237" s="4">
        <f t="shared" si="665"/>
        <v>222611.89217610945</v>
      </c>
      <c r="M1237" s="4">
        <f t="shared" si="665"/>
        <v>20875.830927531271</v>
      </c>
      <c r="N1237" s="4">
        <f t="shared" si="665"/>
        <v>7315819.4183567502</v>
      </c>
      <c r="O1237" s="4">
        <f t="shared" si="665"/>
        <v>5376072.2657070179</v>
      </c>
      <c r="P1237" s="4">
        <f t="shared" si="665"/>
        <v>1001718.8893119068</v>
      </c>
      <c r="Q1237" s="4">
        <f t="shared" si="665"/>
        <v>452658.1140738508</v>
      </c>
      <c r="R1237" s="4">
        <f t="shared" si="665"/>
        <v>20355.529404598532</v>
      </c>
      <c r="S1237" s="4">
        <f t="shared" si="665"/>
        <v>6850804.7984973742</v>
      </c>
      <c r="T1237" s="4">
        <f t="shared" si="665"/>
        <v>187799.97418346256</v>
      </c>
      <c r="U1237" s="4">
        <f t="shared" si="665"/>
        <v>3073314.5798066589</v>
      </c>
      <c r="V1237" s="4">
        <f t="shared" si="665"/>
        <v>16242553.909636222</v>
      </c>
      <c r="W1237" s="4">
        <f t="shared" si="665"/>
        <v>2933136.0277049392</v>
      </c>
      <c r="X1237" s="4">
        <f t="shared" si="665"/>
        <v>22436804.491331279</v>
      </c>
      <c r="Y1237" s="4">
        <f t="shared" si="665"/>
        <v>1650983.2620443599</v>
      </c>
      <c r="Z1237" s="4">
        <f t="shared" si="665"/>
        <v>27653.338558096191</v>
      </c>
      <c r="AA1237" s="4">
        <f t="shared" si="665"/>
        <v>1678636.6006024561</v>
      </c>
      <c r="AB1237" s="4">
        <f t="shared" si="665"/>
        <v>21423.959208005843</v>
      </c>
      <c r="AC1237" s="4">
        <f t="shared" si="665"/>
        <v>0</v>
      </c>
      <c r="AD1237" s="4">
        <f t="shared" si="665"/>
        <v>0</v>
      </c>
    </row>
    <row r="1238" spans="1:30" hidden="1" outlineLevel="1">
      <c r="D1238" s="7"/>
      <c r="E1238" s="11"/>
      <c r="F1238" s="11"/>
      <c r="G1238" s="55" t="str">
        <f>$G$9</f>
        <v>BULKTRAN</v>
      </c>
      <c r="H1238" s="4">
        <f t="shared" ref="H1238:AD1238" si="666">H1118+H1126+H1134+H1158+H1182+H1198+H1190+H1174+H1166+H1150+H1142+H1110+H1102+H1094+H1086+H1206+H1214+H1222+H1230</f>
        <v>0</v>
      </c>
      <c r="I1238" s="4">
        <f t="shared" si="666"/>
        <v>0</v>
      </c>
      <c r="J1238" s="4">
        <f t="shared" si="666"/>
        <v>0</v>
      </c>
      <c r="K1238" s="4">
        <f t="shared" si="666"/>
        <v>0</v>
      </c>
      <c r="L1238" s="4">
        <f t="shared" si="666"/>
        <v>0</v>
      </c>
      <c r="M1238" s="4">
        <f t="shared" si="666"/>
        <v>0</v>
      </c>
      <c r="N1238" s="4">
        <f t="shared" si="666"/>
        <v>0</v>
      </c>
      <c r="O1238" s="4">
        <f t="shared" si="666"/>
        <v>0</v>
      </c>
      <c r="P1238" s="4">
        <f t="shared" si="666"/>
        <v>0</v>
      </c>
      <c r="Q1238" s="4">
        <f t="shared" si="666"/>
        <v>0</v>
      </c>
      <c r="R1238" s="4">
        <f t="shared" si="666"/>
        <v>0</v>
      </c>
      <c r="S1238" s="4">
        <f t="shared" si="666"/>
        <v>0</v>
      </c>
      <c r="T1238" s="4">
        <f t="shared" si="666"/>
        <v>0</v>
      </c>
      <c r="U1238" s="4">
        <f t="shared" si="666"/>
        <v>0</v>
      </c>
      <c r="V1238" s="4">
        <f t="shared" si="666"/>
        <v>0</v>
      </c>
      <c r="W1238" s="4">
        <f t="shared" si="666"/>
        <v>0</v>
      </c>
      <c r="X1238" s="4">
        <f t="shared" si="666"/>
        <v>0</v>
      </c>
      <c r="Y1238" s="4">
        <f t="shared" si="666"/>
        <v>0</v>
      </c>
      <c r="Z1238" s="4">
        <f t="shared" si="666"/>
        <v>0</v>
      </c>
      <c r="AA1238" s="4">
        <f t="shared" si="666"/>
        <v>0</v>
      </c>
      <c r="AB1238" s="4">
        <f t="shared" si="666"/>
        <v>0</v>
      </c>
      <c r="AC1238" s="4">
        <f t="shared" si="666"/>
        <v>0</v>
      </c>
      <c r="AD1238" s="4">
        <f t="shared" si="666"/>
        <v>0</v>
      </c>
    </row>
    <row r="1239" spans="1:30" hidden="1" outlineLevel="1">
      <c r="D1239" s="7"/>
      <c r="E1239" s="11"/>
      <c r="F1239" s="11"/>
      <c r="G1239" s="55" t="str">
        <f>$G$10</f>
        <v>SUBTRAN</v>
      </c>
      <c r="H1239" s="4">
        <f t="shared" ref="H1239:AD1239" si="667">H1119+H1127+H1135+H1159+H1183+H1199+H1191+H1175+H1167+H1151+H1143+H1111+H1103+H1095+H1087+H1207+H1215+H1223+H1231</f>
        <v>0</v>
      </c>
      <c r="I1239" s="4">
        <f t="shared" si="667"/>
        <v>0</v>
      </c>
      <c r="J1239" s="4">
        <f t="shared" si="667"/>
        <v>0</v>
      </c>
      <c r="K1239" s="4">
        <f t="shared" si="667"/>
        <v>0</v>
      </c>
      <c r="L1239" s="4">
        <f t="shared" si="667"/>
        <v>0</v>
      </c>
      <c r="M1239" s="4">
        <f t="shared" si="667"/>
        <v>0</v>
      </c>
      <c r="N1239" s="4">
        <f t="shared" si="667"/>
        <v>0</v>
      </c>
      <c r="O1239" s="4">
        <f t="shared" si="667"/>
        <v>0</v>
      </c>
      <c r="P1239" s="4">
        <f t="shared" si="667"/>
        <v>0</v>
      </c>
      <c r="Q1239" s="4">
        <f t="shared" si="667"/>
        <v>0</v>
      </c>
      <c r="R1239" s="4">
        <f t="shared" si="667"/>
        <v>0</v>
      </c>
      <c r="S1239" s="4">
        <f t="shared" si="667"/>
        <v>0</v>
      </c>
      <c r="T1239" s="4">
        <f t="shared" si="667"/>
        <v>0</v>
      </c>
      <c r="U1239" s="4">
        <f t="shared" si="667"/>
        <v>0</v>
      </c>
      <c r="V1239" s="4">
        <f t="shared" si="667"/>
        <v>0</v>
      </c>
      <c r="W1239" s="4">
        <f t="shared" si="667"/>
        <v>0</v>
      </c>
      <c r="X1239" s="4">
        <f t="shared" si="667"/>
        <v>0</v>
      </c>
      <c r="Y1239" s="4">
        <f t="shared" si="667"/>
        <v>0</v>
      </c>
      <c r="Z1239" s="4">
        <f t="shared" si="667"/>
        <v>0</v>
      </c>
      <c r="AA1239" s="4">
        <f t="shared" si="667"/>
        <v>0</v>
      </c>
      <c r="AB1239" s="4">
        <f t="shared" si="667"/>
        <v>0</v>
      </c>
      <c r="AC1239" s="4">
        <f t="shared" si="667"/>
        <v>0</v>
      </c>
      <c r="AD1239" s="4">
        <f t="shared" si="667"/>
        <v>0</v>
      </c>
    </row>
    <row r="1240" spans="1:30" hidden="1" outlineLevel="1">
      <c r="D1240" s="7"/>
      <c r="E1240" s="11"/>
      <c r="F1240" s="11"/>
      <c r="G1240" s="55" t="str">
        <f>$G$11</f>
        <v>DISTPRI</v>
      </c>
      <c r="H1240" s="4">
        <f t="shared" ref="H1240:AD1240" si="668">H1120+H1128+H1136+H1160+H1184+H1200+H1192+H1176+H1168+H1152+H1144+H1112+H1104+H1096+H1088+H1208+H1216+H1224+H1232</f>
        <v>0</v>
      </c>
      <c r="I1240" s="4">
        <f t="shared" si="668"/>
        <v>0</v>
      </c>
      <c r="J1240" s="4">
        <f t="shared" si="668"/>
        <v>0</v>
      </c>
      <c r="K1240" s="4">
        <f t="shared" si="668"/>
        <v>0</v>
      </c>
      <c r="L1240" s="4">
        <f t="shared" si="668"/>
        <v>0</v>
      </c>
      <c r="M1240" s="4">
        <f t="shared" si="668"/>
        <v>0</v>
      </c>
      <c r="N1240" s="4">
        <f t="shared" si="668"/>
        <v>0</v>
      </c>
      <c r="O1240" s="4">
        <f t="shared" si="668"/>
        <v>0</v>
      </c>
      <c r="P1240" s="4">
        <f t="shared" si="668"/>
        <v>0</v>
      </c>
      <c r="Q1240" s="4">
        <f t="shared" si="668"/>
        <v>0</v>
      </c>
      <c r="R1240" s="4">
        <f t="shared" si="668"/>
        <v>0</v>
      </c>
      <c r="S1240" s="4">
        <f t="shared" si="668"/>
        <v>0</v>
      </c>
      <c r="T1240" s="4">
        <f t="shared" si="668"/>
        <v>0</v>
      </c>
      <c r="U1240" s="4">
        <f t="shared" si="668"/>
        <v>0</v>
      </c>
      <c r="V1240" s="4">
        <f t="shared" si="668"/>
        <v>0</v>
      </c>
      <c r="W1240" s="4">
        <f t="shared" si="668"/>
        <v>0</v>
      </c>
      <c r="X1240" s="4">
        <f t="shared" si="668"/>
        <v>0</v>
      </c>
      <c r="Y1240" s="4">
        <f t="shared" si="668"/>
        <v>0</v>
      </c>
      <c r="Z1240" s="4">
        <f t="shared" si="668"/>
        <v>0</v>
      </c>
      <c r="AA1240" s="4">
        <f t="shared" si="668"/>
        <v>0</v>
      </c>
      <c r="AB1240" s="4">
        <f t="shared" si="668"/>
        <v>0</v>
      </c>
      <c r="AC1240" s="4">
        <f t="shared" si="668"/>
        <v>0</v>
      </c>
      <c r="AD1240" s="4">
        <f t="shared" si="668"/>
        <v>0</v>
      </c>
    </row>
    <row r="1241" spans="1:30" hidden="1" outlineLevel="1">
      <c r="D1241" s="7"/>
      <c r="E1241" s="11"/>
      <c r="F1241" s="11"/>
      <c r="G1241" s="55" t="str">
        <f>$G$12</f>
        <v>DISTSEC</v>
      </c>
      <c r="H1241" s="4">
        <f t="shared" ref="H1241:AD1241" si="669">H1121+H1129+H1137+H1161+H1185+H1201+H1193+H1177+H1169+H1153+H1145+H1113+H1105+H1097+H1089+H1209+H1217+H1225+H1233</f>
        <v>0</v>
      </c>
      <c r="I1241" s="4">
        <f t="shared" si="669"/>
        <v>0</v>
      </c>
      <c r="J1241" s="4">
        <f t="shared" si="669"/>
        <v>0</v>
      </c>
      <c r="K1241" s="4">
        <f t="shared" si="669"/>
        <v>0</v>
      </c>
      <c r="L1241" s="4">
        <f t="shared" si="669"/>
        <v>0</v>
      </c>
      <c r="M1241" s="4">
        <f t="shared" si="669"/>
        <v>0</v>
      </c>
      <c r="N1241" s="4">
        <f t="shared" si="669"/>
        <v>0</v>
      </c>
      <c r="O1241" s="4">
        <f t="shared" si="669"/>
        <v>0</v>
      </c>
      <c r="P1241" s="4">
        <f t="shared" si="669"/>
        <v>0</v>
      </c>
      <c r="Q1241" s="4">
        <f t="shared" si="669"/>
        <v>0</v>
      </c>
      <c r="R1241" s="4">
        <f t="shared" si="669"/>
        <v>0</v>
      </c>
      <c r="S1241" s="4">
        <f t="shared" si="669"/>
        <v>0</v>
      </c>
      <c r="T1241" s="4">
        <f t="shared" si="669"/>
        <v>0</v>
      </c>
      <c r="U1241" s="4">
        <f t="shared" si="669"/>
        <v>0</v>
      </c>
      <c r="V1241" s="4">
        <f t="shared" si="669"/>
        <v>0</v>
      </c>
      <c r="W1241" s="4">
        <f t="shared" si="669"/>
        <v>0</v>
      </c>
      <c r="X1241" s="4">
        <f t="shared" si="669"/>
        <v>0</v>
      </c>
      <c r="Y1241" s="4">
        <f t="shared" si="669"/>
        <v>0</v>
      </c>
      <c r="Z1241" s="4">
        <f t="shared" si="669"/>
        <v>0</v>
      </c>
      <c r="AA1241" s="4">
        <f t="shared" si="669"/>
        <v>0</v>
      </c>
      <c r="AB1241" s="4">
        <f t="shared" si="669"/>
        <v>0</v>
      </c>
      <c r="AC1241" s="4">
        <f t="shared" si="669"/>
        <v>0</v>
      </c>
      <c r="AD1241" s="4">
        <f t="shared" si="669"/>
        <v>0</v>
      </c>
    </row>
    <row r="1242" spans="1:30" hidden="1" outlineLevel="1">
      <c r="D1242" s="7"/>
      <c r="E1242" s="11"/>
      <c r="F1242" s="11"/>
      <c r="G1242" s="55" t="str">
        <f>$G$13</f>
        <v>ENERGY</v>
      </c>
      <c r="H1242" s="4">
        <f t="shared" ref="H1242:AD1242" si="670">H1122+H1130+H1138+H1162+H1186+H1202+H1194+H1178+H1170+H1154+H1146+H1114+H1106+H1098+H1090+H1210+H1218+H1226+H1234</f>
        <v>226984413.75278085</v>
      </c>
      <c r="I1242" s="4">
        <f t="shared" si="670"/>
        <v>85170700.76234284</v>
      </c>
      <c r="J1242" s="4">
        <f t="shared" si="670"/>
        <v>5519611.7649851721</v>
      </c>
      <c r="K1242" s="4">
        <f t="shared" si="670"/>
        <v>18518895.818034019</v>
      </c>
      <c r="L1242" s="4">
        <f t="shared" si="670"/>
        <v>588572.55131309037</v>
      </c>
      <c r="M1242" s="4">
        <f t="shared" si="670"/>
        <v>54259.508694360782</v>
      </c>
      <c r="N1242" s="4">
        <f t="shared" si="670"/>
        <v>19161727.878041472</v>
      </c>
      <c r="O1242" s="4">
        <f t="shared" si="670"/>
        <v>16883935.716247976</v>
      </c>
      <c r="P1242" s="4">
        <f t="shared" si="670"/>
        <v>3129956.8067435762</v>
      </c>
      <c r="Q1242" s="4">
        <f t="shared" si="670"/>
        <v>1422172.2588387222</v>
      </c>
      <c r="R1242" s="4">
        <f t="shared" si="670"/>
        <v>65895.125972164722</v>
      </c>
      <c r="S1242" s="4">
        <f t="shared" si="670"/>
        <v>21501959.90780244</v>
      </c>
      <c r="T1242" s="4">
        <f t="shared" si="670"/>
        <v>647024.41164077318</v>
      </c>
      <c r="U1242" s="4">
        <f t="shared" si="670"/>
        <v>11360779.374331841</v>
      </c>
      <c r="V1242" s="4">
        <f t="shared" si="670"/>
        <v>64501788.531974852</v>
      </c>
      <c r="W1242" s="4">
        <f t="shared" si="670"/>
        <v>12237498.927121241</v>
      </c>
      <c r="X1242" s="4">
        <f t="shared" si="670"/>
        <v>88747091.245068699</v>
      </c>
      <c r="Y1242" s="4">
        <f t="shared" si="670"/>
        <v>4574367.1259342786</v>
      </c>
      <c r="Z1242" s="4">
        <f t="shared" si="670"/>
        <v>74463.404562366879</v>
      </c>
      <c r="AA1242" s="4">
        <f t="shared" si="670"/>
        <v>4648830.5304966457</v>
      </c>
      <c r="AB1242" s="4">
        <f t="shared" si="670"/>
        <v>83057.93792436595</v>
      </c>
      <c r="AC1242" s="4">
        <f t="shared" si="670"/>
        <v>1796016.6862863917</v>
      </c>
      <c r="AD1242" s="4">
        <f t="shared" si="670"/>
        <v>355417.03983282263</v>
      </c>
    </row>
    <row r="1243" spans="1:30" hidden="1" outlineLevel="1">
      <c r="D1243" s="7"/>
      <c r="E1243" s="11"/>
      <c r="F1243" s="11"/>
      <c r="G1243" s="55" t="str">
        <f>$G$14</f>
        <v>CUSTOMER</v>
      </c>
      <c r="H1243" s="4">
        <f t="shared" ref="H1243:AD1243" si="671">H1123+H1131+H1139+H1163+H1187+H1203+H1195+H1179+H1171+H1155+H1147+H1115+H1107+H1099+H1091+H1211+H1219+H1227+H1235</f>
        <v>0</v>
      </c>
      <c r="I1243" s="4">
        <f t="shared" si="671"/>
        <v>0</v>
      </c>
      <c r="J1243" s="4">
        <f t="shared" si="671"/>
        <v>0</v>
      </c>
      <c r="K1243" s="4">
        <f t="shared" si="671"/>
        <v>0</v>
      </c>
      <c r="L1243" s="4">
        <f t="shared" si="671"/>
        <v>0</v>
      </c>
      <c r="M1243" s="4">
        <f t="shared" si="671"/>
        <v>0</v>
      </c>
      <c r="N1243" s="4">
        <f t="shared" si="671"/>
        <v>0</v>
      </c>
      <c r="O1243" s="4">
        <f t="shared" si="671"/>
        <v>0</v>
      </c>
      <c r="P1243" s="4">
        <f t="shared" si="671"/>
        <v>0</v>
      </c>
      <c r="Q1243" s="4">
        <f t="shared" si="671"/>
        <v>0</v>
      </c>
      <c r="R1243" s="4">
        <f t="shared" si="671"/>
        <v>0</v>
      </c>
      <c r="S1243" s="4">
        <f t="shared" si="671"/>
        <v>0</v>
      </c>
      <c r="T1243" s="4">
        <f t="shared" si="671"/>
        <v>0</v>
      </c>
      <c r="U1243" s="4">
        <f t="shared" si="671"/>
        <v>0</v>
      </c>
      <c r="V1243" s="4">
        <f t="shared" si="671"/>
        <v>0</v>
      </c>
      <c r="W1243" s="4">
        <f t="shared" si="671"/>
        <v>0</v>
      </c>
      <c r="X1243" s="4">
        <f t="shared" si="671"/>
        <v>0</v>
      </c>
      <c r="Y1243" s="4">
        <f t="shared" si="671"/>
        <v>0</v>
      </c>
      <c r="Z1243" s="4">
        <f t="shared" si="671"/>
        <v>0</v>
      </c>
      <c r="AA1243" s="4">
        <f t="shared" si="671"/>
        <v>0</v>
      </c>
      <c r="AB1243" s="4">
        <f t="shared" si="671"/>
        <v>0</v>
      </c>
      <c r="AC1243" s="4">
        <f t="shared" si="671"/>
        <v>0</v>
      </c>
      <c r="AD1243" s="4">
        <f t="shared" si="671"/>
        <v>0</v>
      </c>
    </row>
    <row r="1244" spans="1:30" collapsed="1">
      <c r="C1244" s="55" t="s">
        <v>226</v>
      </c>
      <c r="E1244" s="4">
        <f>E1124+E1132+E1140+E1164+E1188+E1204+E1196+E1180+E1172+E1156+E1148+E1116+E1108+E1100+E1092+E1212+E1220+E1228+E1236</f>
        <v>306276726</v>
      </c>
      <c r="F1244" s="3"/>
      <c r="G1244" s="55" t="str">
        <f>$G$15</f>
        <v>TOTAL</v>
      </c>
      <c r="H1244" s="4">
        <f t="shared" ref="H1244:AD1244" si="672">H1124+H1132+H1140+H1164+H1188+H1204+H1196+H1180+H1172+H1156+H1148+H1116+H1108+H1100+H1092+H1212+H1220+H1228+H1236</f>
        <v>306276725.99999994</v>
      </c>
      <c r="I1244" s="53">
        <f t="shared" si="672"/>
        <v>124228745.0493203</v>
      </c>
      <c r="J1244" s="53">
        <f t="shared" si="672"/>
        <v>7450390.4572309125</v>
      </c>
      <c r="K1244" s="53">
        <f t="shared" si="672"/>
        <v>25591227.513287127</v>
      </c>
      <c r="L1244" s="53">
        <f t="shared" si="672"/>
        <v>811184.44348919985</v>
      </c>
      <c r="M1244" s="53">
        <f t="shared" si="672"/>
        <v>75135.339621892053</v>
      </c>
      <c r="N1244" s="53">
        <f t="shared" si="672"/>
        <v>26477547.296398219</v>
      </c>
      <c r="O1244" s="53">
        <f t="shared" si="672"/>
        <v>22260007.981954992</v>
      </c>
      <c r="P1244" s="53">
        <f t="shared" si="672"/>
        <v>4131675.6960554831</v>
      </c>
      <c r="Q1244" s="53">
        <f t="shared" si="672"/>
        <v>1874830.3729125732</v>
      </c>
      <c r="R1244" s="53">
        <f t="shared" si="672"/>
        <v>86250.655376763258</v>
      </c>
      <c r="S1244" s="53">
        <f t="shared" si="672"/>
        <v>28352764.706299808</v>
      </c>
      <c r="T1244" s="53">
        <f t="shared" si="672"/>
        <v>834824.38582423574</v>
      </c>
      <c r="U1244" s="53">
        <f t="shared" si="672"/>
        <v>14434093.954138499</v>
      </c>
      <c r="V1244" s="53">
        <f t="shared" si="672"/>
        <v>80744342.441611081</v>
      </c>
      <c r="W1244" s="53">
        <f t="shared" si="672"/>
        <v>15170634.95482618</v>
      </c>
      <c r="X1244" s="53">
        <f t="shared" si="672"/>
        <v>111183895.73639998</v>
      </c>
      <c r="Y1244" s="53">
        <f t="shared" si="672"/>
        <v>6225350.3879786376</v>
      </c>
      <c r="Z1244" s="53">
        <f t="shared" si="672"/>
        <v>102116.74312046306</v>
      </c>
      <c r="AA1244" s="53">
        <f t="shared" si="672"/>
        <v>6327467.1310991021</v>
      </c>
      <c r="AB1244" s="53">
        <f t="shared" si="672"/>
        <v>104481.8971323718</v>
      </c>
      <c r="AC1244" s="53">
        <f t="shared" si="672"/>
        <v>1796016.6862863917</v>
      </c>
      <c r="AD1244" s="53">
        <f t="shared" si="672"/>
        <v>355417.03983282263</v>
      </c>
    </row>
    <row r="1245" spans="1:30" s="51" customFormat="1">
      <c r="A1245" s="56"/>
      <c r="B1245" s="111"/>
      <c r="C1245" s="55"/>
      <c r="E1245" s="53"/>
      <c r="F1245" s="52"/>
      <c r="G1245" s="55"/>
      <c r="H1245" s="53"/>
      <c r="I1245" s="53"/>
      <c r="J1245" s="53"/>
      <c r="K1245" s="53"/>
      <c r="L1245" s="53"/>
      <c r="M1245" s="53"/>
      <c r="N1245" s="53"/>
      <c r="O1245" s="53"/>
      <c r="P1245" s="53"/>
      <c r="Q1245" s="53"/>
      <c r="R1245" s="53"/>
      <c r="S1245" s="53"/>
      <c r="T1245" s="53"/>
      <c r="U1245" s="53"/>
      <c r="V1245" s="53"/>
      <c r="W1245" s="53"/>
      <c r="X1245" s="53"/>
      <c r="Y1245" s="53"/>
      <c r="Z1245" s="53"/>
      <c r="AA1245" s="53"/>
      <c r="AB1245" s="53"/>
      <c r="AC1245" s="53"/>
      <c r="AD1245" s="53"/>
    </row>
    <row r="1246" spans="1:30" s="51" customFormat="1">
      <c r="A1246" s="56"/>
      <c r="B1246" s="111"/>
      <c r="C1246" s="55" t="s">
        <v>11</v>
      </c>
      <c r="D1246" s="55"/>
      <c r="E1246" s="53"/>
      <c r="I1246" s="54"/>
      <c r="J1246" s="54"/>
      <c r="K1246" s="54"/>
      <c r="L1246" s="54"/>
      <c r="M1246" s="54"/>
      <c r="N1246" s="54"/>
      <c r="O1246" s="54"/>
      <c r="P1246" s="54"/>
      <c r="Q1246" s="54"/>
      <c r="R1246" s="54"/>
      <c r="S1246" s="54"/>
      <c r="T1246" s="54"/>
      <c r="U1246" s="54"/>
      <c r="V1246" s="54"/>
      <c r="W1246" s="54"/>
      <c r="X1246" s="54"/>
      <c r="Y1246" s="54"/>
      <c r="Z1246" s="54"/>
      <c r="AA1246" s="54"/>
      <c r="AB1246" s="54"/>
      <c r="AC1246" s="54"/>
      <c r="AD1246" s="54"/>
    </row>
    <row r="1247" spans="1:30" s="51" customFormat="1" hidden="1" outlineLevel="1">
      <c r="A1247" s="56"/>
      <c r="B1247" s="111"/>
      <c r="C1247" s="55"/>
      <c r="D1247" s="55"/>
      <c r="F1247" s="52" t="str">
        <f>F1254</f>
        <v>EXP_OM_TRAN</v>
      </c>
      <c r="G1247" s="55" t="str">
        <f>$G$8</f>
        <v>PRODUCTION</v>
      </c>
      <c r="H1247" s="53">
        <f ca="1">SUBTOTAL(9,I1247:AD1247)</f>
        <v>2.2207007175821565E-10</v>
      </c>
      <c r="I1247" s="54">
        <f ca="1">VLOOKUP(CONCATENATE($F1247," ",$G1247),AllocFactorMatrix,(I$4+1),FALSE)*$E1254</f>
        <v>1.8250381499230565E-10</v>
      </c>
      <c r="J1247" s="54">
        <f ca="1">VLOOKUP(CONCATENATE($F1247," ",$G1247),AllocFactorMatrix,(J$4+1),FALSE)*$E1254</f>
        <v>6.4161497458232453E-12</v>
      </c>
      <c r="K1247" s="54">
        <f ca="1">VLOOKUP(CONCATENATE($F1247," ",$G1247),AllocFactorMatrix,(K$4+1),FALSE)*$E1254</f>
        <v>2.2812976874038206E-11</v>
      </c>
      <c r="L1247" s="54">
        <f ca="1">VLOOKUP(CONCATENATE($F1247," ",$G1247),AllocFactorMatrix,(L$4+1),FALSE)*$E1254</f>
        <v>0</v>
      </c>
      <c r="M1247" s="54">
        <f ca="1">VLOOKUP(CONCATENATE($F1247," ",$G1247),AllocFactorMatrix,(M$4+1),FALSE)*$E1254</f>
        <v>0</v>
      </c>
      <c r="N1247" s="54">
        <f t="shared" ref="N1247:N1278" ca="1" si="673">SUBTOTAL(9,K1247:M1247)</f>
        <v>2.2812976874038206E-11</v>
      </c>
      <c r="O1247" s="54">
        <f ca="1">VLOOKUP(CONCATENATE($F1247," ",$G1247),AllocFactorMatrix,(O$4+1),FALSE)*$E1254</f>
        <v>0</v>
      </c>
      <c r="P1247" s="54">
        <f ca="1">VLOOKUP(CONCATENATE($F1247," ",$G1247),AllocFactorMatrix,(P$4+1),FALSE)*$E1254</f>
        <v>5.346791454852704E-12</v>
      </c>
      <c r="Q1247" s="54">
        <f ca="1">VLOOKUP(CONCATENATE($F1247," ",$G1247),AllocFactorMatrix,(Q$4+1),FALSE)*$E1254</f>
        <v>0</v>
      </c>
      <c r="R1247" s="54">
        <f ca="1">VLOOKUP(CONCATENATE($F1247," ",$G1247),AllocFactorMatrix,(R$4+1),FALSE)*$E1254</f>
        <v>0</v>
      </c>
      <c r="S1247" s="54">
        <f ca="1">SUBTOTAL(9,O1247:R1247)</f>
        <v>5.346791454852704E-12</v>
      </c>
      <c r="T1247" s="54">
        <f ca="1">VLOOKUP(CONCATENATE($F1247," ",$G1247),AllocFactorMatrix,(T$4+1),FALSE)*$E1254</f>
        <v>-2.2278297728552936E-12</v>
      </c>
      <c r="U1247" s="54">
        <f ca="1">VLOOKUP(CONCATENATE($F1247," ",$G1247),AllocFactorMatrix,(U$4+1),FALSE)*$E1254</f>
        <v>1.2832299491646491E-11</v>
      </c>
      <c r="V1247" s="54">
        <f ca="1">VLOOKUP(CONCATENATE($F1247," ",$G1247),AllocFactorMatrix,(V$4+1),FALSE)*$E1254</f>
        <v>0</v>
      </c>
      <c r="W1247" s="54">
        <f ca="1">VLOOKUP(CONCATENATE($F1247," ",$G1247),AllocFactorMatrix,(W$4+1),FALSE)*$E1254</f>
        <v>0</v>
      </c>
      <c r="X1247" s="54">
        <f ca="1">SUBTOTAL(9,T1247:W1247)</f>
        <v>1.0604469718791197E-11</v>
      </c>
      <c r="Y1247" s="54">
        <f ca="1">VLOOKUP(CONCATENATE($F1247," ",$G1247),AllocFactorMatrix,(Y$4+1),FALSE)*$E1254</f>
        <v>-5.7032442185095514E-12</v>
      </c>
      <c r="Z1247" s="54">
        <f ca="1">VLOOKUP(CONCATENATE($F1247," ",$G1247),AllocFactorMatrix,(Z$4+1),FALSE)*$E1254</f>
        <v>0</v>
      </c>
      <c r="AA1247" s="54">
        <f t="shared" ref="AA1247:AA1278" ca="1" si="674">SUBTOTAL(9,Y1247:Z1247)</f>
        <v>-5.7032442185095514E-12</v>
      </c>
      <c r="AB1247" s="54">
        <f ca="1">VLOOKUP(CONCATENATE($F1247," ",$G1247),AllocFactorMatrix,(AB$4+1),FALSE)*$E1254</f>
        <v>8.9113190914211741E-14</v>
      </c>
      <c r="AC1247" s="54">
        <f ca="1">VLOOKUP(CONCATENATE($F1247," ",$G1247),AllocFactorMatrix,(AC$4+1),FALSE)*$E1254</f>
        <v>0</v>
      </c>
      <c r="AD1247" s="54">
        <f ca="1">VLOOKUP(CONCATENATE($F1247," ",$G1247),AllocFactorMatrix,(AD$4+1),FALSE)*$E1254</f>
        <v>0</v>
      </c>
    </row>
    <row r="1248" spans="1:30" s="51" customFormat="1" hidden="1" outlineLevel="1">
      <c r="A1248" s="56"/>
      <c r="B1248" s="111"/>
      <c r="C1248" s="55"/>
      <c r="D1248" s="55"/>
      <c r="F1248" s="52" t="str">
        <f>F1254</f>
        <v>EXP_OM_TRAN</v>
      </c>
      <c r="G1248" s="55" t="str">
        <f>$G$9</f>
        <v>BULKTRAN</v>
      </c>
      <c r="H1248" s="53">
        <f t="shared" ref="H1248:H1278" ca="1" si="675">SUBTOTAL(9,I1248:AD1248)</f>
        <v>1188417.4540000001</v>
      </c>
      <c r="I1248" s="54">
        <f ca="1">VLOOKUP(CONCATENATE($F1248," ",$G1248),AllocFactorMatrix,(I$4+1),FALSE)*$E1254</f>
        <v>585394.22340249573</v>
      </c>
      <c r="J1248" s="54">
        <f ca="1">VLOOKUP(CONCATENATE($F1248," ",$G1248),AllocFactorMatrix,(J$4+1),FALSE)*$E1254</f>
        <v>28938.128207461988</v>
      </c>
      <c r="K1248" s="54">
        <f ca="1">VLOOKUP(CONCATENATE($F1248," ",$G1248),AllocFactorMatrix,(K$4+1),FALSE)*$E1254</f>
        <v>105998.70515708133</v>
      </c>
      <c r="L1248" s="54">
        <f ca="1">VLOOKUP(CONCATENATE($F1248," ",$G1248),AllocFactorMatrix,(L$4+1),FALSE)*$E1254</f>
        <v>3336.4629007818207</v>
      </c>
      <c r="M1248" s="54">
        <f ca="1">VLOOKUP(CONCATENATE($F1248," ",$G1248),AllocFactorMatrix,(M$4+1),FALSE)*$E1254</f>
        <v>312.88281471324206</v>
      </c>
      <c r="N1248" s="54">
        <f t="shared" ca="1" si="673"/>
        <v>109648.05087257639</v>
      </c>
      <c r="O1248" s="54">
        <f ca="1">VLOOKUP(CONCATENATE($F1248," ",$G1248),AllocFactorMatrix,(O$4+1),FALSE)*$E1254</f>
        <v>80575.50515883234</v>
      </c>
      <c r="P1248" s="54">
        <f ca="1">VLOOKUP(CONCATENATE($F1248," ",$G1248),AllocFactorMatrix,(P$4+1),FALSE)*$E1254</f>
        <v>15013.564093680667</v>
      </c>
      <c r="Q1248" s="54">
        <f ca="1">VLOOKUP(CONCATENATE($F1248," ",$G1248),AllocFactorMatrix,(Q$4+1),FALSE)*$E1254</f>
        <v>6784.3500613636616</v>
      </c>
      <c r="R1248" s="54">
        <f ca="1">VLOOKUP(CONCATENATE($F1248," ",$G1248),AllocFactorMatrix,(R$4+1),FALSE)*$E1254</f>
        <v>305.08463865213542</v>
      </c>
      <c r="S1248" s="54">
        <f t="shared" ref="S1248:S1254" ca="1" si="676">SUBTOTAL(9,O1248:R1248)</f>
        <v>102678.50395252879</v>
      </c>
      <c r="T1248" s="54">
        <f ca="1">VLOOKUP(CONCATENATE($F1248," ",$G1248),AllocFactorMatrix,(T$4+1),FALSE)*$E1254</f>
        <v>2814.7087763631685</v>
      </c>
      <c r="U1248" s="54">
        <f ca="1">VLOOKUP(CONCATENATE($F1248," ",$G1248),AllocFactorMatrix,(U$4+1),FALSE)*$E1254</f>
        <v>46062.229549914591</v>
      </c>
      <c r="V1248" s="54">
        <f ca="1">VLOOKUP(CONCATENATE($F1248," ",$G1248),AllocFactorMatrix,(V$4+1),FALSE)*$E1254</f>
        <v>243440.17744828237</v>
      </c>
      <c r="W1248" s="54">
        <f ca="1">VLOOKUP(CONCATENATE($F1248," ",$G1248),AllocFactorMatrix,(W$4+1),FALSE)*$E1254</f>
        <v>43961.261205408096</v>
      </c>
      <c r="X1248" s="54">
        <f t="shared" ref="X1248:X1254" ca="1" si="677">SUBTOTAL(9,T1248:W1248)</f>
        <v>336278.37697996822</v>
      </c>
      <c r="Y1248" s="54">
        <f ca="1">VLOOKUP(CONCATENATE($F1248," ",$G1248),AllocFactorMatrix,(Y$4+1),FALSE)*$E1254</f>
        <v>24744.60977702395</v>
      </c>
      <c r="Z1248" s="54">
        <f ca="1">VLOOKUP(CONCATENATE($F1248," ",$G1248),AllocFactorMatrix,(Z$4+1),FALSE)*$E1254</f>
        <v>414.4627552460521</v>
      </c>
      <c r="AA1248" s="54">
        <f t="shared" ca="1" si="674"/>
        <v>25159.072532270002</v>
      </c>
      <c r="AB1248" s="54">
        <f ca="1">VLOOKUP(CONCATENATE($F1248," ",$G1248),AllocFactorMatrix,(AB$4+1),FALSE)*$E1254</f>
        <v>321.09805269893752</v>
      </c>
      <c r="AC1248" s="54">
        <f ca="1">VLOOKUP(CONCATENATE($F1248," ",$G1248),AllocFactorMatrix,(AC$4+1),FALSE)*$E1254</f>
        <v>0</v>
      </c>
      <c r="AD1248" s="54">
        <f ca="1">VLOOKUP(CONCATENATE($F1248," ",$G1248),AllocFactorMatrix,(AD$4+1),FALSE)*$E1254</f>
        <v>0</v>
      </c>
    </row>
    <row r="1249" spans="1:30" s="51" customFormat="1" hidden="1" outlineLevel="1">
      <c r="A1249" s="56"/>
      <c r="B1249" s="111"/>
      <c r="C1249" s="55"/>
      <c r="D1249" s="55"/>
      <c r="F1249" s="52" t="str">
        <f>F1254</f>
        <v>EXP_OM_TRAN</v>
      </c>
      <c r="G1249" s="55" t="str">
        <f>$G$10</f>
        <v>SUBTRAN</v>
      </c>
      <c r="H1249" s="53">
        <f t="shared" ca="1" si="675"/>
        <v>261402.54600000012</v>
      </c>
      <c r="I1249" s="54">
        <f ca="1">VLOOKUP(CONCATENATE($F1249," ",$G1249),AllocFactorMatrix,(I$4+1),FALSE)*$E1254</f>
        <v>127268.3863730154</v>
      </c>
      <c r="J1249" s="54">
        <f ca="1">VLOOKUP(CONCATENATE($F1249," ",$G1249),AllocFactorMatrix,(J$4+1),FALSE)*$E1254</f>
        <v>6142.1388131771691</v>
      </c>
      <c r="K1249" s="54">
        <f ca="1">VLOOKUP(CONCATENATE($F1249," ",$G1249),AllocFactorMatrix,(K$4+1),FALSE)*$E1254</f>
        <v>22344.800680107539</v>
      </c>
      <c r="L1249" s="54">
        <f ca="1">VLOOKUP(CONCATENATE($F1249," ",$G1249),AllocFactorMatrix,(L$4+1),FALSE)*$E1254</f>
        <v>690.20986927692149</v>
      </c>
      <c r="M1249" s="54">
        <f ca="1">VLOOKUP(CONCATENATE($F1249," ",$G1249),AllocFactorMatrix,(M$4+1),FALSE)*$E1254</f>
        <v>85.961988925993978</v>
      </c>
      <c r="N1249" s="54">
        <f t="shared" ca="1" si="673"/>
        <v>23120.972538310456</v>
      </c>
      <c r="O1249" s="54">
        <f ca="1">VLOOKUP(CONCATENATE($F1249," ",$G1249),AllocFactorMatrix,(O$4+1),FALSE)*$E1254</f>
        <v>16881.846158923378</v>
      </c>
      <c r="P1249" s="54">
        <f ca="1">VLOOKUP(CONCATENATE($F1249," ",$G1249),AllocFactorMatrix,(P$4+1),FALSE)*$E1254</f>
        <v>3138.3155107030539</v>
      </c>
      <c r="Q1249" s="54">
        <f ca="1">VLOOKUP(CONCATENATE($F1249," ",$G1249),AllocFactorMatrix,(Q$4+1),FALSE)*$E1254</f>
        <v>1867.3351231082179</v>
      </c>
      <c r="R1249" s="54">
        <f ca="1">VLOOKUP(CONCATENATE($F1249," ",$G1249),AllocFactorMatrix,(R$4+1),FALSE)*$E1254</f>
        <v>0</v>
      </c>
      <c r="S1249" s="54">
        <f t="shared" ca="1" si="676"/>
        <v>21887.496792734652</v>
      </c>
      <c r="T1249" s="54">
        <f ca="1">VLOOKUP(CONCATENATE($F1249," ",$G1249),AllocFactorMatrix,(T$4+1),FALSE)*$E1254</f>
        <v>589.48508084451942</v>
      </c>
      <c r="U1249" s="54">
        <f ca="1">VLOOKUP(CONCATENATE($F1249," ",$G1249),AllocFactorMatrix,(U$4+1),FALSE)*$E1254</f>
        <v>9650.207336784204</v>
      </c>
      <c r="V1249" s="54">
        <f ca="1">VLOOKUP(CONCATENATE($F1249," ",$G1249),AllocFactorMatrix,(V$4+1),FALSE)*$E1254</f>
        <v>67229.936428775196</v>
      </c>
      <c r="W1249" s="54">
        <f ca="1">VLOOKUP(CONCATENATE($F1249," ",$G1249),AllocFactorMatrix,(W$4+1),FALSE)*$E1254</f>
        <v>0</v>
      </c>
      <c r="X1249" s="54">
        <f t="shared" ca="1" si="677"/>
        <v>77469.628846403924</v>
      </c>
      <c r="Y1249" s="54">
        <f ca="1">VLOOKUP(CONCATENATE($F1249," ",$G1249),AllocFactorMatrix,(Y$4+1),FALSE)*$E1254</f>
        <v>5080.94109706567</v>
      </c>
      <c r="Z1249" s="54">
        <f ca="1">VLOOKUP(CONCATENATE($F1249," ",$G1249),AllocFactorMatrix,(Z$4+1),FALSE)*$E1254</f>
        <v>84.699426127317423</v>
      </c>
      <c r="AA1249" s="54">
        <f t="shared" ca="1" si="674"/>
        <v>5165.6405231929875</v>
      </c>
      <c r="AB1249" s="54">
        <f ca="1">VLOOKUP(CONCATENATE($F1249," ",$G1249),AllocFactorMatrix,(AB$4+1),FALSE)*$E1254</f>
        <v>67.849048112511554</v>
      </c>
      <c r="AC1249" s="54">
        <f ca="1">VLOOKUP(CONCATENATE($F1249," ",$G1249),AllocFactorMatrix,(AC$4+1),FALSE)*$E1254</f>
        <v>230.70126826178091</v>
      </c>
      <c r="AD1249" s="54">
        <f ca="1">VLOOKUP(CONCATENATE($F1249," ",$G1249),AllocFactorMatrix,(AD$4+1),FALSE)*$E1254</f>
        <v>49.73179679128674</v>
      </c>
    </row>
    <row r="1250" spans="1:30" s="51" customFormat="1" hidden="1" outlineLevel="1">
      <c r="A1250" s="56"/>
      <c r="B1250" s="111"/>
      <c r="C1250" s="55"/>
      <c r="D1250" s="55"/>
      <c r="F1250" s="52" t="str">
        <f>F1254</f>
        <v>EXP_OM_TRAN</v>
      </c>
      <c r="G1250" s="55" t="str">
        <f>$G$11</f>
        <v>DISTPRI</v>
      </c>
      <c r="H1250" s="53">
        <f t="shared" ca="1" si="675"/>
        <v>0</v>
      </c>
      <c r="I1250" s="54">
        <f ca="1">VLOOKUP(CONCATENATE($F1250," ",$G1250),AllocFactorMatrix,(I$4+1),FALSE)*$E1254</f>
        <v>0</v>
      </c>
      <c r="J1250" s="54">
        <f ca="1">VLOOKUP(CONCATENATE($F1250," ",$G1250),AllocFactorMatrix,(J$4+1),FALSE)*$E1254</f>
        <v>0</v>
      </c>
      <c r="K1250" s="54">
        <f ca="1">VLOOKUP(CONCATENATE($F1250," ",$G1250),AllocFactorMatrix,(K$4+1),FALSE)*$E1254</f>
        <v>0</v>
      </c>
      <c r="L1250" s="54">
        <f ca="1">VLOOKUP(CONCATENATE($F1250," ",$G1250),AllocFactorMatrix,(L$4+1),FALSE)*$E1254</f>
        <v>0</v>
      </c>
      <c r="M1250" s="54">
        <f ca="1">VLOOKUP(CONCATENATE($F1250," ",$G1250),AllocFactorMatrix,(M$4+1),FALSE)*$E1254</f>
        <v>0</v>
      </c>
      <c r="N1250" s="54">
        <f t="shared" ca="1" si="673"/>
        <v>0</v>
      </c>
      <c r="O1250" s="54">
        <f ca="1">VLOOKUP(CONCATENATE($F1250," ",$G1250),AllocFactorMatrix,(O$4+1),FALSE)*$E1254</f>
        <v>0</v>
      </c>
      <c r="P1250" s="54">
        <f ca="1">VLOOKUP(CONCATENATE($F1250," ",$G1250),AllocFactorMatrix,(P$4+1),FALSE)*$E1254</f>
        <v>0</v>
      </c>
      <c r="Q1250" s="54">
        <f ca="1">VLOOKUP(CONCATENATE($F1250," ",$G1250),AllocFactorMatrix,(Q$4+1),FALSE)*$E1254</f>
        <v>0</v>
      </c>
      <c r="R1250" s="54">
        <f ca="1">VLOOKUP(CONCATENATE($F1250," ",$G1250),AllocFactorMatrix,(R$4+1),FALSE)*$E1254</f>
        <v>0</v>
      </c>
      <c r="S1250" s="54">
        <f t="shared" ca="1" si="676"/>
        <v>0</v>
      </c>
      <c r="T1250" s="54">
        <f ca="1">VLOOKUP(CONCATENATE($F1250," ",$G1250),AllocFactorMatrix,(T$4+1),FALSE)*$E1254</f>
        <v>0</v>
      </c>
      <c r="U1250" s="54">
        <f ca="1">VLOOKUP(CONCATENATE($F1250," ",$G1250),AllocFactorMatrix,(U$4+1),FALSE)*$E1254</f>
        <v>0</v>
      </c>
      <c r="V1250" s="54">
        <f ca="1">VLOOKUP(CONCATENATE($F1250," ",$G1250),AllocFactorMatrix,(V$4+1),FALSE)*$E1254</f>
        <v>0</v>
      </c>
      <c r="W1250" s="54">
        <f ca="1">VLOOKUP(CONCATENATE($F1250," ",$G1250),AllocFactorMatrix,(W$4+1),FALSE)*$E1254</f>
        <v>0</v>
      </c>
      <c r="X1250" s="54">
        <f t="shared" ca="1" si="677"/>
        <v>0</v>
      </c>
      <c r="Y1250" s="54">
        <f ca="1">VLOOKUP(CONCATENATE($F1250," ",$G1250),AllocFactorMatrix,(Y$4+1),FALSE)*$E1254</f>
        <v>0</v>
      </c>
      <c r="Z1250" s="54">
        <f ca="1">VLOOKUP(CONCATENATE($F1250," ",$G1250),AllocFactorMatrix,(Z$4+1),FALSE)*$E1254</f>
        <v>0</v>
      </c>
      <c r="AA1250" s="54">
        <f t="shared" ca="1" si="674"/>
        <v>0</v>
      </c>
      <c r="AB1250" s="54">
        <f ca="1">VLOOKUP(CONCATENATE($F1250," ",$G1250),AllocFactorMatrix,(AB$4+1),FALSE)*$E1254</f>
        <v>0</v>
      </c>
      <c r="AC1250" s="54">
        <f ca="1">VLOOKUP(CONCATENATE($F1250," ",$G1250),AllocFactorMatrix,(AC$4+1),FALSE)*$E1254</f>
        <v>0</v>
      </c>
      <c r="AD1250" s="54">
        <f ca="1">VLOOKUP(CONCATENATE($F1250," ",$G1250),AllocFactorMatrix,(AD$4+1),FALSE)*$E1254</f>
        <v>0</v>
      </c>
    </row>
    <row r="1251" spans="1:30" s="51" customFormat="1" hidden="1" outlineLevel="1">
      <c r="A1251" s="56"/>
      <c r="B1251" s="111"/>
      <c r="C1251" s="55"/>
      <c r="D1251" s="55"/>
      <c r="F1251" s="52" t="str">
        <f>F1254</f>
        <v>EXP_OM_TRAN</v>
      </c>
      <c r="G1251" s="55" t="str">
        <f>$G$12</f>
        <v>DISTSEC</v>
      </c>
      <c r="H1251" s="53">
        <f t="shared" ca="1" si="675"/>
        <v>0</v>
      </c>
      <c r="I1251" s="54">
        <f ca="1">VLOOKUP(CONCATENATE($F1251," ",$G1251),AllocFactorMatrix,(I$4+1),FALSE)*$E1254</f>
        <v>0</v>
      </c>
      <c r="J1251" s="54">
        <f ca="1">VLOOKUP(CONCATENATE($F1251," ",$G1251),AllocFactorMatrix,(J$4+1),FALSE)*$E1254</f>
        <v>0</v>
      </c>
      <c r="K1251" s="54">
        <f ca="1">VLOOKUP(CONCATENATE($F1251," ",$G1251),AllocFactorMatrix,(K$4+1),FALSE)*$E1254</f>
        <v>0</v>
      </c>
      <c r="L1251" s="54">
        <f ca="1">VLOOKUP(CONCATENATE($F1251," ",$G1251),AllocFactorMatrix,(L$4+1),FALSE)*$E1254</f>
        <v>0</v>
      </c>
      <c r="M1251" s="54">
        <f ca="1">VLOOKUP(CONCATENATE($F1251," ",$G1251),AllocFactorMatrix,(M$4+1),FALSE)*$E1254</f>
        <v>0</v>
      </c>
      <c r="N1251" s="54">
        <f t="shared" ca="1" si="673"/>
        <v>0</v>
      </c>
      <c r="O1251" s="54">
        <f ca="1">VLOOKUP(CONCATENATE($F1251," ",$G1251),AllocFactorMatrix,(O$4+1),FALSE)*$E1254</f>
        <v>0</v>
      </c>
      <c r="P1251" s="54">
        <f ca="1">VLOOKUP(CONCATENATE($F1251," ",$G1251),AllocFactorMatrix,(P$4+1),FALSE)*$E1254</f>
        <v>0</v>
      </c>
      <c r="Q1251" s="54">
        <f ca="1">VLOOKUP(CONCATENATE($F1251," ",$G1251),AllocFactorMatrix,(Q$4+1),FALSE)*$E1254</f>
        <v>0</v>
      </c>
      <c r="R1251" s="54">
        <f ca="1">VLOOKUP(CONCATENATE($F1251," ",$G1251),AllocFactorMatrix,(R$4+1),FALSE)*$E1254</f>
        <v>0</v>
      </c>
      <c r="S1251" s="54">
        <f t="shared" ca="1" si="676"/>
        <v>0</v>
      </c>
      <c r="T1251" s="54">
        <f ca="1">VLOOKUP(CONCATENATE($F1251," ",$G1251),AllocFactorMatrix,(T$4+1),FALSE)*$E1254</f>
        <v>0</v>
      </c>
      <c r="U1251" s="54">
        <f ca="1">VLOOKUP(CONCATENATE($F1251," ",$G1251),AllocFactorMatrix,(U$4+1),FALSE)*$E1254</f>
        <v>0</v>
      </c>
      <c r="V1251" s="54">
        <f ca="1">VLOOKUP(CONCATENATE($F1251," ",$G1251),AllocFactorMatrix,(V$4+1),FALSE)*$E1254</f>
        <v>0</v>
      </c>
      <c r="W1251" s="54">
        <f ca="1">VLOOKUP(CONCATENATE($F1251," ",$G1251),AllocFactorMatrix,(W$4+1),FALSE)*$E1254</f>
        <v>0</v>
      </c>
      <c r="X1251" s="54">
        <f t="shared" ca="1" si="677"/>
        <v>0</v>
      </c>
      <c r="Y1251" s="54">
        <f ca="1">VLOOKUP(CONCATENATE($F1251," ",$G1251),AllocFactorMatrix,(Y$4+1),FALSE)*$E1254</f>
        <v>0</v>
      </c>
      <c r="Z1251" s="54">
        <f ca="1">VLOOKUP(CONCATENATE($F1251," ",$G1251),AllocFactorMatrix,(Z$4+1),FALSE)*$E1254</f>
        <v>0</v>
      </c>
      <c r="AA1251" s="54">
        <f t="shared" ca="1" si="674"/>
        <v>0</v>
      </c>
      <c r="AB1251" s="54">
        <f ca="1">VLOOKUP(CONCATENATE($F1251," ",$G1251),AllocFactorMatrix,(AB$4+1),FALSE)*$E1254</f>
        <v>0</v>
      </c>
      <c r="AC1251" s="54">
        <f ca="1">VLOOKUP(CONCATENATE($F1251," ",$G1251),AllocFactorMatrix,(AC$4+1),FALSE)*$E1254</f>
        <v>0</v>
      </c>
      <c r="AD1251" s="54">
        <f ca="1">VLOOKUP(CONCATENATE($F1251," ",$G1251),AllocFactorMatrix,(AD$4+1),FALSE)*$E1254</f>
        <v>0</v>
      </c>
    </row>
    <row r="1252" spans="1:30" s="51" customFormat="1" hidden="1" outlineLevel="1">
      <c r="A1252" s="56"/>
      <c r="B1252" s="111"/>
      <c r="C1252" s="55"/>
      <c r="D1252" s="55"/>
      <c r="F1252" s="52" t="str">
        <f>F1254</f>
        <v>EXP_OM_TRAN</v>
      </c>
      <c r="G1252" s="55" t="str">
        <f>$G$13</f>
        <v>ENERGY</v>
      </c>
      <c r="H1252" s="53">
        <f t="shared" ca="1" si="675"/>
        <v>0</v>
      </c>
      <c r="I1252" s="54">
        <f ca="1">VLOOKUP(CONCATENATE($F1252," ",$G1252),AllocFactorMatrix,(I$4+1),FALSE)*$E1254</f>
        <v>0</v>
      </c>
      <c r="J1252" s="54">
        <f ca="1">VLOOKUP(CONCATENATE($F1252," ",$G1252),AllocFactorMatrix,(J$4+1),FALSE)*$E1254</f>
        <v>0</v>
      </c>
      <c r="K1252" s="54">
        <f ca="1">VLOOKUP(CONCATENATE($F1252," ",$G1252),AllocFactorMatrix,(K$4+1),FALSE)*$E1254</f>
        <v>0</v>
      </c>
      <c r="L1252" s="54">
        <f ca="1">VLOOKUP(CONCATENATE($F1252," ",$G1252),AllocFactorMatrix,(L$4+1),FALSE)*$E1254</f>
        <v>0</v>
      </c>
      <c r="M1252" s="54">
        <f ca="1">VLOOKUP(CONCATENATE($F1252," ",$G1252),AllocFactorMatrix,(M$4+1),FALSE)*$E1254</f>
        <v>0</v>
      </c>
      <c r="N1252" s="54">
        <f t="shared" ca="1" si="673"/>
        <v>0</v>
      </c>
      <c r="O1252" s="54">
        <f ca="1">VLOOKUP(CONCATENATE($F1252," ",$G1252),AllocFactorMatrix,(O$4+1),FALSE)*$E1254</f>
        <v>0</v>
      </c>
      <c r="P1252" s="54">
        <f ca="1">VLOOKUP(CONCATENATE($F1252," ",$G1252),AllocFactorMatrix,(P$4+1),FALSE)*$E1254</f>
        <v>0</v>
      </c>
      <c r="Q1252" s="54">
        <f ca="1">VLOOKUP(CONCATENATE($F1252," ",$G1252),AllocFactorMatrix,(Q$4+1),FALSE)*$E1254</f>
        <v>0</v>
      </c>
      <c r="R1252" s="54">
        <f ca="1">VLOOKUP(CONCATENATE($F1252," ",$G1252),AllocFactorMatrix,(R$4+1),FALSE)*$E1254</f>
        <v>0</v>
      </c>
      <c r="S1252" s="54">
        <f t="shared" ca="1" si="676"/>
        <v>0</v>
      </c>
      <c r="T1252" s="54">
        <f ca="1">VLOOKUP(CONCATENATE($F1252," ",$G1252),AllocFactorMatrix,(T$4+1),FALSE)*$E1254</f>
        <v>0</v>
      </c>
      <c r="U1252" s="54">
        <f ca="1">VLOOKUP(CONCATENATE($F1252," ",$G1252),AllocFactorMatrix,(U$4+1),FALSE)*$E1254</f>
        <v>0</v>
      </c>
      <c r="V1252" s="54">
        <f ca="1">VLOOKUP(CONCATENATE($F1252," ",$G1252),AllocFactorMatrix,(V$4+1),FALSE)*$E1254</f>
        <v>0</v>
      </c>
      <c r="W1252" s="54">
        <f ca="1">VLOOKUP(CONCATENATE($F1252," ",$G1252),AllocFactorMatrix,(W$4+1),FALSE)*$E1254</f>
        <v>0</v>
      </c>
      <c r="X1252" s="54">
        <f t="shared" ca="1" si="677"/>
        <v>0</v>
      </c>
      <c r="Y1252" s="54">
        <f ca="1">VLOOKUP(CONCATENATE($F1252," ",$G1252),AllocFactorMatrix,(Y$4+1),FALSE)*$E1254</f>
        <v>0</v>
      </c>
      <c r="Z1252" s="54">
        <f ca="1">VLOOKUP(CONCATENATE($F1252," ",$G1252),AllocFactorMatrix,(Z$4+1),FALSE)*$E1254</f>
        <v>0</v>
      </c>
      <c r="AA1252" s="54">
        <f t="shared" ca="1" si="674"/>
        <v>0</v>
      </c>
      <c r="AB1252" s="54">
        <f ca="1">VLOOKUP(CONCATENATE($F1252," ",$G1252),AllocFactorMatrix,(AB$4+1),FALSE)*$E1254</f>
        <v>0</v>
      </c>
      <c r="AC1252" s="54">
        <f ca="1">VLOOKUP(CONCATENATE($F1252," ",$G1252),AllocFactorMatrix,(AC$4+1),FALSE)*$E1254</f>
        <v>0</v>
      </c>
      <c r="AD1252" s="54">
        <f ca="1">VLOOKUP(CONCATENATE($F1252," ",$G1252),AllocFactorMatrix,(AD$4+1),FALSE)*$E1254</f>
        <v>0</v>
      </c>
    </row>
    <row r="1253" spans="1:30" s="51" customFormat="1" hidden="1" outlineLevel="1">
      <c r="A1253" s="56"/>
      <c r="B1253" s="111"/>
      <c r="C1253" s="55"/>
      <c r="D1253" s="55"/>
      <c r="F1253" s="52" t="str">
        <f>F1254</f>
        <v>EXP_OM_TRAN</v>
      </c>
      <c r="G1253" s="55" t="str">
        <f>$G$14</f>
        <v>CUSTOMER</v>
      </c>
      <c r="H1253" s="53">
        <f t="shared" ca="1" si="675"/>
        <v>0</v>
      </c>
      <c r="I1253" s="54">
        <f ca="1">VLOOKUP(CONCATENATE($F1253," ",$G1253),AllocFactorMatrix,(I$4+1),FALSE)*$E1254</f>
        <v>0</v>
      </c>
      <c r="J1253" s="54">
        <f ca="1">VLOOKUP(CONCATENATE($F1253," ",$G1253),AllocFactorMatrix,(J$4+1),FALSE)*$E1254</f>
        <v>0</v>
      </c>
      <c r="K1253" s="54">
        <f ca="1">VLOOKUP(CONCATENATE($F1253," ",$G1253),AllocFactorMatrix,(K$4+1),FALSE)*$E1254</f>
        <v>0</v>
      </c>
      <c r="L1253" s="54">
        <f ca="1">VLOOKUP(CONCATENATE($F1253," ",$G1253),AllocFactorMatrix,(L$4+1),FALSE)*$E1254</f>
        <v>0</v>
      </c>
      <c r="M1253" s="54">
        <f ca="1">VLOOKUP(CONCATENATE($F1253," ",$G1253),AllocFactorMatrix,(M$4+1),FALSE)*$E1254</f>
        <v>0</v>
      </c>
      <c r="N1253" s="54">
        <f t="shared" ca="1" si="673"/>
        <v>0</v>
      </c>
      <c r="O1253" s="54">
        <f ca="1">VLOOKUP(CONCATENATE($F1253," ",$G1253),AllocFactorMatrix,(O$4+1),FALSE)*$E1254</f>
        <v>0</v>
      </c>
      <c r="P1253" s="54">
        <f ca="1">VLOOKUP(CONCATENATE($F1253," ",$G1253),AllocFactorMatrix,(P$4+1),FALSE)*$E1254</f>
        <v>0</v>
      </c>
      <c r="Q1253" s="54">
        <f ca="1">VLOOKUP(CONCATENATE($F1253," ",$G1253),AllocFactorMatrix,(Q$4+1),FALSE)*$E1254</f>
        <v>0</v>
      </c>
      <c r="R1253" s="54">
        <f ca="1">VLOOKUP(CONCATENATE($F1253," ",$G1253),AllocFactorMatrix,(R$4+1),FALSE)*$E1254</f>
        <v>0</v>
      </c>
      <c r="S1253" s="54">
        <f t="shared" ca="1" si="676"/>
        <v>0</v>
      </c>
      <c r="T1253" s="54">
        <f ca="1">VLOOKUP(CONCATENATE($F1253," ",$G1253),AllocFactorMatrix,(T$4+1),FALSE)*$E1254</f>
        <v>0</v>
      </c>
      <c r="U1253" s="54">
        <f ca="1">VLOOKUP(CONCATENATE($F1253," ",$G1253),AllocFactorMatrix,(U$4+1),FALSE)*$E1254</f>
        <v>0</v>
      </c>
      <c r="V1253" s="54">
        <f ca="1">VLOOKUP(CONCATENATE($F1253," ",$G1253),AllocFactorMatrix,(V$4+1),FALSE)*$E1254</f>
        <v>0</v>
      </c>
      <c r="W1253" s="54">
        <f ca="1">VLOOKUP(CONCATENATE($F1253," ",$G1253),AllocFactorMatrix,(W$4+1),FALSE)*$E1254</f>
        <v>0</v>
      </c>
      <c r="X1253" s="54">
        <f t="shared" ca="1" si="677"/>
        <v>0</v>
      </c>
      <c r="Y1253" s="54">
        <f ca="1">VLOOKUP(CONCATENATE($F1253," ",$G1253),AllocFactorMatrix,(Y$4+1),FALSE)*$E1254</f>
        <v>0</v>
      </c>
      <c r="Z1253" s="54">
        <f ca="1">VLOOKUP(CONCATENATE($F1253," ",$G1253),AllocFactorMatrix,(Z$4+1),FALSE)*$E1254</f>
        <v>0</v>
      </c>
      <c r="AA1253" s="54">
        <f t="shared" ca="1" si="674"/>
        <v>0</v>
      </c>
      <c r="AB1253" s="54">
        <f ca="1">VLOOKUP(CONCATENATE($F1253," ",$G1253),AllocFactorMatrix,(AB$4+1),FALSE)*$E1254</f>
        <v>0</v>
      </c>
      <c r="AC1253" s="54">
        <f ca="1">VLOOKUP(CONCATENATE($F1253," ",$G1253),AllocFactorMatrix,(AC$4+1),FALSE)*$E1254</f>
        <v>0</v>
      </c>
      <c r="AD1253" s="54">
        <f ca="1">VLOOKUP(CONCATENATE($F1253," ",$G1253),AllocFactorMatrix,(AD$4+1),FALSE)*$E1254</f>
        <v>0</v>
      </c>
    </row>
    <row r="1254" spans="1:30" s="51" customFormat="1" collapsed="1">
      <c r="A1254" s="167"/>
      <c r="B1254" s="103"/>
      <c r="C1254" s="91"/>
      <c r="D1254" s="91" t="s">
        <v>495</v>
      </c>
      <c r="E1254" s="63">
        <v>1449820</v>
      </c>
      <c r="F1254" s="61" t="s">
        <v>228</v>
      </c>
      <c r="G1254" s="55" t="str">
        <f>$G$15</f>
        <v>TOTAL</v>
      </c>
      <c r="H1254" s="53">
        <f t="shared" ca="1" si="675"/>
        <v>1449820.0000000005</v>
      </c>
      <c r="I1254" s="54">
        <f ca="1">VLOOKUP(CONCATENATE($F1254," ",$G1254),AllocFactorMatrix,(I$4+1),FALSE)*$E1254</f>
        <v>712662.6097755112</v>
      </c>
      <c r="J1254" s="54">
        <f ca="1">VLOOKUP(CONCATENATE($F1254," ",$G1254),AllocFactorMatrix,(J$4+1),FALSE)*$E1254</f>
        <v>35080.267020639149</v>
      </c>
      <c r="K1254" s="54">
        <f ca="1">VLOOKUP(CONCATENATE($F1254," ",$G1254),AllocFactorMatrix,(K$4+1),FALSE)*$E1254</f>
        <v>128343.50583718893</v>
      </c>
      <c r="L1254" s="54">
        <f ca="1">VLOOKUP(CONCATENATE($F1254," ",$G1254),AllocFactorMatrix,(L$4+1),FALSE)*$E1254</f>
        <v>4026.6727700587398</v>
      </c>
      <c r="M1254" s="54">
        <f ca="1">VLOOKUP(CONCATENATE($F1254," ",$G1254),AllocFactorMatrix,(M$4+1),FALSE)*$E1254</f>
        <v>398.84480363923655</v>
      </c>
      <c r="N1254" s="54">
        <f t="shared" ca="1" si="673"/>
        <v>132769.02341088693</v>
      </c>
      <c r="O1254" s="54">
        <f ca="1">VLOOKUP(CONCATENATE($F1254," ",$G1254),AllocFactorMatrix,(O$4+1),FALSE)*$E1254</f>
        <v>97457.351317755718</v>
      </c>
      <c r="P1254" s="54">
        <f ca="1">VLOOKUP(CONCATENATE($F1254," ",$G1254),AllocFactorMatrix,(P$4+1),FALSE)*$E1254</f>
        <v>18151.87960438371</v>
      </c>
      <c r="Q1254" s="54">
        <f ca="1">VLOOKUP(CONCATENATE($F1254," ",$G1254),AllocFactorMatrix,(Q$4+1),FALSE)*$E1254</f>
        <v>8651.6851844718749</v>
      </c>
      <c r="R1254" s="54">
        <f ca="1">VLOOKUP(CONCATENATE($F1254," ",$G1254),AllocFactorMatrix,(R$4+1),FALSE)*$E1254</f>
        <v>305.0846386521356</v>
      </c>
      <c r="S1254" s="54">
        <f t="shared" ca="1" si="676"/>
        <v>124566.00074526343</v>
      </c>
      <c r="T1254" s="54">
        <f ca="1">VLOOKUP(CONCATENATE($F1254," ",$G1254),AllocFactorMatrix,(T$4+1),FALSE)*$E1254</f>
        <v>3404.1938572076879</v>
      </c>
      <c r="U1254" s="54">
        <f ca="1">VLOOKUP(CONCATENATE($F1254," ",$G1254),AllocFactorMatrix,(U$4+1),FALSE)*$E1254</f>
        <v>55712.436886698815</v>
      </c>
      <c r="V1254" s="54">
        <f ca="1">VLOOKUP(CONCATENATE($F1254," ",$G1254),AllocFactorMatrix,(V$4+1),FALSE)*$E1254</f>
        <v>310670.11387705785</v>
      </c>
      <c r="W1254" s="54">
        <f ca="1">VLOOKUP(CONCATENATE($F1254," ",$G1254),AllocFactorMatrix,(W$4+1),FALSE)*$E1254</f>
        <v>43961.261205408096</v>
      </c>
      <c r="X1254" s="54">
        <f t="shared" ca="1" si="677"/>
        <v>413748.00582637242</v>
      </c>
      <c r="Y1254" s="54">
        <f ca="1">VLOOKUP(CONCATENATE($F1254," ",$G1254),AllocFactorMatrix,(Y$4+1),FALSE)*$E1254</f>
        <v>29825.550874089626</v>
      </c>
      <c r="Z1254" s="54">
        <f ca="1">VLOOKUP(CONCATENATE($F1254," ",$G1254),AllocFactorMatrix,(Z$4+1),FALSE)*$E1254</f>
        <v>499.16218137336932</v>
      </c>
      <c r="AA1254" s="54">
        <f t="shared" ca="1" si="674"/>
        <v>30324.713055462995</v>
      </c>
      <c r="AB1254" s="54">
        <f ca="1">VLOOKUP(CONCATENATE($F1254," ",$G1254),AllocFactorMatrix,(AB$4+1),FALSE)*$E1254</f>
        <v>388.94710081144871</v>
      </c>
      <c r="AC1254" s="54">
        <f ca="1">VLOOKUP(CONCATENATE($F1254," ",$G1254),AllocFactorMatrix,(AC$4+1),FALSE)*$E1254</f>
        <v>230.70126826178091</v>
      </c>
      <c r="AD1254" s="54">
        <f ca="1">VLOOKUP(CONCATENATE($F1254," ",$G1254),AllocFactorMatrix,(AD$4+1),FALSE)*$E1254</f>
        <v>49.73179679128674</v>
      </c>
    </row>
    <row r="1255" spans="1:30" s="51" customFormat="1" hidden="1" outlineLevel="1">
      <c r="A1255" s="167"/>
      <c r="B1255" s="103"/>
      <c r="C1255" s="91"/>
      <c r="D1255" s="91"/>
      <c r="F1255" s="52" t="str">
        <f>F1262</f>
        <v>TRANS_TOTAL</v>
      </c>
      <c r="G1255" s="55" t="str">
        <f>$G$8</f>
        <v>PRODUCTION</v>
      </c>
      <c r="H1255" s="53">
        <f>SUBTOTAL(9,I1255:AD1255)</f>
        <v>0</v>
      </c>
      <c r="I1255" s="54">
        <f>VLOOKUP(CONCATENATE($F1255," ",$G1255),AllocFactorMatrix,(I$4+1),FALSE)*$E1262</f>
        <v>0</v>
      </c>
      <c r="J1255" s="54">
        <f>VLOOKUP(CONCATENATE($F1255," ",$G1255),AllocFactorMatrix,(J$4+1),FALSE)*$E1262</f>
        <v>0</v>
      </c>
      <c r="K1255" s="54">
        <f>VLOOKUP(CONCATENATE($F1255," ",$G1255),AllocFactorMatrix,(K$4+1),FALSE)*$E1262</f>
        <v>0</v>
      </c>
      <c r="L1255" s="54">
        <f>VLOOKUP(CONCATENATE($F1255," ",$G1255),AllocFactorMatrix,(L$4+1),FALSE)*$E1262</f>
        <v>0</v>
      </c>
      <c r="M1255" s="54">
        <f>VLOOKUP(CONCATENATE($F1255," ",$G1255),AllocFactorMatrix,(M$4+1),FALSE)*$E1262</f>
        <v>0</v>
      </c>
      <c r="N1255" s="54">
        <f t="shared" si="673"/>
        <v>0</v>
      </c>
      <c r="O1255" s="54">
        <f>VLOOKUP(CONCATENATE($F1255," ",$G1255),AllocFactorMatrix,(O$4+1),FALSE)*$E1262</f>
        <v>0</v>
      </c>
      <c r="P1255" s="54">
        <f>VLOOKUP(CONCATENATE($F1255," ",$G1255),AllocFactorMatrix,(P$4+1),FALSE)*$E1262</f>
        <v>0</v>
      </c>
      <c r="Q1255" s="54">
        <f>VLOOKUP(CONCATENATE($F1255," ",$G1255),AllocFactorMatrix,(Q$4+1),FALSE)*$E1262</f>
        <v>0</v>
      </c>
      <c r="R1255" s="54">
        <f>VLOOKUP(CONCATENATE($F1255," ",$G1255),AllocFactorMatrix,(R$4+1),FALSE)*$E1262</f>
        <v>0</v>
      </c>
      <c r="S1255" s="54">
        <f>SUBTOTAL(9,O1255:R1255)</f>
        <v>0</v>
      </c>
      <c r="T1255" s="54">
        <f>VLOOKUP(CONCATENATE($F1255," ",$G1255),AllocFactorMatrix,(T$4+1),FALSE)*$E1262</f>
        <v>0</v>
      </c>
      <c r="U1255" s="54">
        <f>VLOOKUP(CONCATENATE($F1255," ",$G1255),AllocFactorMatrix,(U$4+1),FALSE)*$E1262</f>
        <v>0</v>
      </c>
      <c r="V1255" s="54">
        <f>VLOOKUP(CONCATENATE($F1255," ",$G1255),AllocFactorMatrix,(V$4+1),FALSE)*$E1262</f>
        <v>0</v>
      </c>
      <c r="W1255" s="54">
        <f>VLOOKUP(CONCATENATE($F1255," ",$G1255),AllocFactorMatrix,(W$4+1),FALSE)*$E1262</f>
        <v>0</v>
      </c>
      <c r="X1255" s="54">
        <f>SUBTOTAL(9,T1255:W1255)</f>
        <v>0</v>
      </c>
      <c r="Y1255" s="54">
        <f>VLOOKUP(CONCATENATE($F1255," ",$G1255),AllocFactorMatrix,(Y$4+1),FALSE)*$E1262</f>
        <v>0</v>
      </c>
      <c r="Z1255" s="54">
        <f>VLOOKUP(CONCATENATE($F1255," ",$G1255),AllocFactorMatrix,(Z$4+1),FALSE)*$E1262</f>
        <v>0</v>
      </c>
      <c r="AA1255" s="54">
        <f t="shared" si="674"/>
        <v>0</v>
      </c>
      <c r="AB1255" s="54">
        <f>VLOOKUP(CONCATENATE($F1255," ",$G1255),AllocFactorMatrix,(AB$4+1),FALSE)*$E1262</f>
        <v>0</v>
      </c>
      <c r="AC1255" s="54">
        <f>VLOOKUP(CONCATENATE($F1255," ",$G1255),AllocFactorMatrix,(AC$4+1),FALSE)*$E1262</f>
        <v>0</v>
      </c>
      <c r="AD1255" s="54">
        <f>VLOOKUP(CONCATENATE($F1255," ",$G1255),AllocFactorMatrix,(AD$4+1),FALSE)*$E1262</f>
        <v>0</v>
      </c>
    </row>
    <row r="1256" spans="1:30" s="51" customFormat="1" hidden="1" outlineLevel="1">
      <c r="A1256" s="167"/>
      <c r="B1256" s="103"/>
      <c r="C1256" s="91"/>
      <c r="D1256" s="91"/>
      <c r="F1256" s="52" t="str">
        <f>F1262</f>
        <v>TRANS_TOTAL</v>
      </c>
      <c r="G1256" s="55" t="str">
        <f>$G$9</f>
        <v>BULKTRAN</v>
      </c>
      <c r="H1256" s="53">
        <f t="shared" si="675"/>
        <v>684269.16599999985</v>
      </c>
      <c r="I1256" s="54">
        <f>VLOOKUP(CONCATENATE($F1256," ",$G1256),AllocFactorMatrix,(I$4+1),FALSE)*$E1262</f>
        <v>337059.35206572904</v>
      </c>
      <c r="J1256" s="54">
        <f>VLOOKUP(CONCATENATE($F1256," ",$G1256),AllocFactorMatrix,(J$4+1),FALSE)*$E1262</f>
        <v>16662.048161168357</v>
      </c>
      <c r="K1256" s="54">
        <f>VLOOKUP(CONCATENATE($F1256," ",$G1256),AllocFactorMatrix,(K$4+1),FALSE)*$E1262</f>
        <v>61032.127499295311</v>
      </c>
      <c r="L1256" s="54">
        <f>VLOOKUP(CONCATENATE($F1256," ",$G1256),AllocFactorMatrix,(L$4+1),FALSE)*$E1262</f>
        <v>1921.074685350352</v>
      </c>
      <c r="M1256" s="54">
        <f>VLOOKUP(CONCATENATE($F1256," ",$G1256),AllocFactorMatrix,(M$4+1),FALSE)*$E1262</f>
        <v>180.15223687514316</v>
      </c>
      <c r="N1256" s="54">
        <f t="shared" si="673"/>
        <v>63133.354421520809</v>
      </c>
      <c r="O1256" s="54">
        <f>VLOOKUP(CONCATENATE($F1256," ",$G1256),AllocFactorMatrix,(O$4+1),FALSE)*$E1262</f>
        <v>46393.911103785322</v>
      </c>
      <c r="P1256" s="54">
        <f>VLOOKUP(CONCATENATE($F1256," ",$G1256),AllocFactorMatrix,(P$4+1),FALSE)*$E1262</f>
        <v>8644.5372764362073</v>
      </c>
      <c r="Q1256" s="54">
        <f>VLOOKUP(CONCATENATE($F1256," ",$G1256),AllocFactorMatrix,(Q$4+1),FALSE)*$E1262</f>
        <v>3906.3054339332848</v>
      </c>
      <c r="R1256" s="54">
        <f>VLOOKUP(CONCATENATE($F1256," ",$G1256),AllocFactorMatrix,(R$4+1),FALSE)*$E1262</f>
        <v>175.66218886070652</v>
      </c>
      <c r="S1256" s="54">
        <f t="shared" ref="S1256:S1262" si="678">SUBTOTAL(9,O1256:R1256)</f>
        <v>59120.416003015518</v>
      </c>
      <c r="T1256" s="54">
        <f>VLOOKUP(CONCATENATE($F1256," ",$G1256),AllocFactorMatrix,(T$4+1),FALSE)*$E1262</f>
        <v>1620.6581453783535</v>
      </c>
      <c r="U1256" s="54">
        <f>VLOOKUP(CONCATENATE($F1256," ",$G1256),AllocFactorMatrix,(U$4+1),FALSE)*$E1262</f>
        <v>26521.794418395169</v>
      </c>
      <c r="V1256" s="54">
        <f>VLOOKUP(CONCATENATE($F1256," ",$G1256),AllocFactorMatrix,(V$4+1),FALSE)*$E1262</f>
        <v>140168.42872237731</v>
      </c>
      <c r="W1256" s="54">
        <f>VLOOKUP(CONCATENATE($F1256," ",$G1256),AllocFactorMatrix,(W$4+1),FALSE)*$E1262</f>
        <v>25312.095038729331</v>
      </c>
      <c r="X1256" s="54">
        <f t="shared" ref="X1256:X1262" si="679">SUBTOTAL(9,T1256:W1256)</f>
        <v>193622.97632488018</v>
      </c>
      <c r="Y1256" s="54">
        <f>VLOOKUP(CONCATENATE($F1256," ",$G1256),AllocFactorMatrix,(Y$4+1),FALSE)*$E1262</f>
        <v>14247.496482090221</v>
      </c>
      <c r="Z1256" s="54">
        <f>VLOOKUP(CONCATENATE($F1256," ",$G1256),AllocFactorMatrix,(Z$4+1),FALSE)*$E1262</f>
        <v>238.64012003165857</v>
      </c>
      <c r="AA1256" s="54">
        <f t="shared" si="674"/>
        <v>14486.136602121878</v>
      </c>
      <c r="AB1256" s="54">
        <f>VLOOKUP(CONCATENATE($F1256," ",$G1256),AllocFactorMatrix,(AB$4+1),FALSE)*$E1262</f>
        <v>184.88242156406932</v>
      </c>
      <c r="AC1256" s="54">
        <f>VLOOKUP(CONCATENATE($F1256," ",$G1256),AllocFactorMatrix,(AC$4+1),FALSE)*$E1262</f>
        <v>0</v>
      </c>
      <c r="AD1256" s="54">
        <f>VLOOKUP(CONCATENATE($F1256," ",$G1256),AllocFactorMatrix,(AD$4+1),FALSE)*$E1262</f>
        <v>0</v>
      </c>
    </row>
    <row r="1257" spans="1:30" s="51" customFormat="1" hidden="1" outlineLevel="1">
      <c r="A1257" s="167"/>
      <c r="B1257" s="103"/>
      <c r="C1257" s="91"/>
      <c r="D1257" s="91"/>
      <c r="F1257" s="52" t="str">
        <f>F1262</f>
        <v>TRANS_TOTAL</v>
      </c>
      <c r="G1257" s="55" t="str">
        <f>$G$10</f>
        <v>SUBTRAN</v>
      </c>
      <c r="H1257" s="53">
        <f t="shared" si="675"/>
        <v>150510.83400000003</v>
      </c>
      <c r="I1257" s="54">
        <f>VLOOKUP(CONCATENATE($F1257," ",$G1257),AllocFactorMatrix,(I$4+1),FALSE)*$E1262</f>
        <v>73278.823285970488</v>
      </c>
      <c r="J1257" s="54">
        <f>VLOOKUP(CONCATENATE($F1257," ",$G1257),AllocFactorMatrix,(J$4+1),FALSE)*$E1262</f>
        <v>3536.5318718627382</v>
      </c>
      <c r="K1257" s="54">
        <f>VLOOKUP(CONCATENATE($F1257," ",$G1257),AllocFactorMatrix,(K$4+1),FALSE)*$E1262</f>
        <v>12865.730029755532</v>
      </c>
      <c r="L1257" s="54">
        <f>VLOOKUP(CONCATENATE($F1257," ",$G1257),AllocFactorMatrix,(L$4+1),FALSE)*$E1262</f>
        <v>397.41029553667931</v>
      </c>
      <c r="M1257" s="54">
        <f>VLOOKUP(CONCATENATE($F1257," ",$G1257),AllocFactorMatrix,(M$4+1),FALSE)*$E1262</f>
        <v>49.495350537060609</v>
      </c>
      <c r="N1257" s="54">
        <f t="shared" si="673"/>
        <v>13312.635675829273</v>
      </c>
      <c r="O1257" s="54">
        <f>VLOOKUP(CONCATENATE($F1257," ",$G1257),AllocFactorMatrix,(O$4+1),FALSE)*$E1262</f>
        <v>9720.2601264612495</v>
      </c>
      <c r="P1257" s="54">
        <f>VLOOKUP(CONCATENATE($F1257," ",$G1257),AllocFactorMatrix,(P$4+1),FALSE)*$E1262</f>
        <v>1806.9850202264381</v>
      </c>
      <c r="Q1257" s="54">
        <f>VLOOKUP(CONCATENATE($F1257," ",$G1257),AllocFactorMatrix,(Q$4+1),FALSE)*$E1262</f>
        <v>1075.1776179582828</v>
      </c>
      <c r="R1257" s="54">
        <f>VLOOKUP(CONCATENATE($F1257," ",$G1257),AllocFactorMatrix,(R$4+1),FALSE)*$E1262</f>
        <v>0</v>
      </c>
      <c r="S1257" s="54">
        <f t="shared" si="678"/>
        <v>12602.422764645971</v>
      </c>
      <c r="T1257" s="54">
        <f>VLOOKUP(CONCATENATE($F1257," ",$G1257),AllocFactorMatrix,(T$4+1),FALSE)*$E1262</f>
        <v>339.41479341393256</v>
      </c>
      <c r="U1257" s="54">
        <f>VLOOKUP(CONCATENATE($F1257," ",$G1257),AllocFactorMatrix,(U$4+1),FALSE)*$E1262</f>
        <v>5556.4139552501092</v>
      </c>
      <c r="V1257" s="54">
        <f>VLOOKUP(CONCATENATE($F1257," ",$G1257),AllocFactorMatrix,(V$4+1),FALSE)*$E1262</f>
        <v>38709.775235555404</v>
      </c>
      <c r="W1257" s="54">
        <f>VLOOKUP(CONCATENATE($F1257," ",$G1257),AllocFactorMatrix,(W$4+1),FALSE)*$E1262</f>
        <v>0</v>
      </c>
      <c r="X1257" s="54">
        <f t="shared" si="679"/>
        <v>44605.603984219444</v>
      </c>
      <c r="Y1257" s="54">
        <f>VLOOKUP(CONCATENATE($F1257," ",$G1257),AllocFactorMatrix,(Y$4+1),FALSE)*$E1262</f>
        <v>2925.5135182356971</v>
      </c>
      <c r="Z1257" s="54">
        <f>VLOOKUP(CONCATENATE($F1257," ",$G1257),AllocFactorMatrix,(Z$4+1),FALSE)*$E1262</f>
        <v>48.768389829469875</v>
      </c>
      <c r="AA1257" s="54">
        <f t="shared" si="674"/>
        <v>2974.281908065167</v>
      </c>
      <c r="AB1257" s="54">
        <f>VLOOKUP(CONCATENATE($F1257," ",$G1257),AllocFactorMatrix,(AB$4+1),FALSE)*$E1262</f>
        <v>39.066248488338118</v>
      </c>
      <c r="AC1257" s="54">
        <f>VLOOKUP(CONCATENATE($F1257," ",$G1257),AllocFactorMatrix,(AC$4+1),FALSE)*$E1262</f>
        <v>132.83359639097915</v>
      </c>
      <c r="AD1257" s="54">
        <f>VLOOKUP(CONCATENATE($F1257," ",$G1257),AllocFactorMatrix,(AD$4+1),FALSE)*$E1262</f>
        <v>28.634664527617446</v>
      </c>
    </row>
    <row r="1258" spans="1:30" s="51" customFormat="1" hidden="1" outlineLevel="1">
      <c r="A1258" s="167"/>
      <c r="B1258" s="103"/>
      <c r="C1258" s="91"/>
      <c r="D1258" s="91"/>
      <c r="F1258" s="52" t="str">
        <f>F1262</f>
        <v>TRANS_TOTAL</v>
      </c>
      <c r="G1258" s="55" t="str">
        <f>$G$11</f>
        <v>DISTPRI</v>
      </c>
      <c r="H1258" s="53">
        <f t="shared" si="675"/>
        <v>0</v>
      </c>
      <c r="I1258" s="54">
        <f>VLOOKUP(CONCATENATE($F1258," ",$G1258),AllocFactorMatrix,(I$4+1),FALSE)*$E1262</f>
        <v>0</v>
      </c>
      <c r="J1258" s="54">
        <f>VLOOKUP(CONCATENATE($F1258," ",$G1258),AllocFactorMatrix,(J$4+1),FALSE)*$E1262</f>
        <v>0</v>
      </c>
      <c r="K1258" s="54">
        <f>VLOOKUP(CONCATENATE($F1258," ",$G1258),AllocFactorMatrix,(K$4+1),FALSE)*$E1262</f>
        <v>0</v>
      </c>
      <c r="L1258" s="54">
        <f>VLOOKUP(CONCATENATE($F1258," ",$G1258),AllocFactorMatrix,(L$4+1),FALSE)*$E1262</f>
        <v>0</v>
      </c>
      <c r="M1258" s="54">
        <f>VLOOKUP(CONCATENATE($F1258," ",$G1258),AllocFactorMatrix,(M$4+1),FALSE)*$E1262</f>
        <v>0</v>
      </c>
      <c r="N1258" s="54">
        <f t="shared" si="673"/>
        <v>0</v>
      </c>
      <c r="O1258" s="54">
        <f>VLOOKUP(CONCATENATE($F1258," ",$G1258),AllocFactorMatrix,(O$4+1),FALSE)*$E1262</f>
        <v>0</v>
      </c>
      <c r="P1258" s="54">
        <f>VLOOKUP(CONCATENATE($F1258," ",$G1258),AllocFactorMatrix,(P$4+1),FALSE)*$E1262</f>
        <v>0</v>
      </c>
      <c r="Q1258" s="54">
        <f>VLOOKUP(CONCATENATE($F1258," ",$G1258),AllocFactorMatrix,(Q$4+1),FALSE)*$E1262</f>
        <v>0</v>
      </c>
      <c r="R1258" s="54">
        <f>VLOOKUP(CONCATENATE($F1258," ",$G1258),AllocFactorMatrix,(R$4+1),FALSE)*$E1262</f>
        <v>0</v>
      </c>
      <c r="S1258" s="54">
        <f t="shared" si="678"/>
        <v>0</v>
      </c>
      <c r="T1258" s="54">
        <f>VLOOKUP(CONCATENATE($F1258," ",$G1258),AllocFactorMatrix,(T$4+1),FALSE)*$E1262</f>
        <v>0</v>
      </c>
      <c r="U1258" s="54">
        <f>VLOOKUP(CONCATENATE($F1258," ",$G1258),AllocFactorMatrix,(U$4+1),FALSE)*$E1262</f>
        <v>0</v>
      </c>
      <c r="V1258" s="54">
        <f>VLOOKUP(CONCATENATE($F1258," ",$G1258),AllocFactorMatrix,(V$4+1),FALSE)*$E1262</f>
        <v>0</v>
      </c>
      <c r="W1258" s="54">
        <f>VLOOKUP(CONCATENATE($F1258," ",$G1258),AllocFactorMatrix,(W$4+1),FALSE)*$E1262</f>
        <v>0</v>
      </c>
      <c r="X1258" s="54">
        <f t="shared" si="679"/>
        <v>0</v>
      </c>
      <c r="Y1258" s="54">
        <f>VLOOKUP(CONCATENATE($F1258," ",$G1258),AllocFactorMatrix,(Y$4+1),FALSE)*$E1262</f>
        <v>0</v>
      </c>
      <c r="Z1258" s="54">
        <f>VLOOKUP(CONCATENATE($F1258," ",$G1258),AllocFactorMatrix,(Z$4+1),FALSE)*$E1262</f>
        <v>0</v>
      </c>
      <c r="AA1258" s="54">
        <f t="shared" si="674"/>
        <v>0</v>
      </c>
      <c r="AB1258" s="54">
        <f>VLOOKUP(CONCATENATE($F1258," ",$G1258),AllocFactorMatrix,(AB$4+1),FALSE)*$E1262</f>
        <v>0</v>
      </c>
      <c r="AC1258" s="54">
        <f>VLOOKUP(CONCATENATE($F1258," ",$G1258),AllocFactorMatrix,(AC$4+1),FALSE)*$E1262</f>
        <v>0</v>
      </c>
      <c r="AD1258" s="54">
        <f>VLOOKUP(CONCATENATE($F1258," ",$G1258),AllocFactorMatrix,(AD$4+1),FALSE)*$E1262</f>
        <v>0</v>
      </c>
    </row>
    <row r="1259" spans="1:30" s="51" customFormat="1" hidden="1" outlineLevel="1">
      <c r="A1259" s="167"/>
      <c r="B1259" s="103"/>
      <c r="C1259" s="91"/>
      <c r="D1259" s="91"/>
      <c r="F1259" s="52" t="str">
        <f>F1262</f>
        <v>TRANS_TOTAL</v>
      </c>
      <c r="G1259" s="55" t="str">
        <f>$G$12</f>
        <v>DISTSEC</v>
      </c>
      <c r="H1259" s="53">
        <f t="shared" si="675"/>
        <v>0</v>
      </c>
      <c r="I1259" s="54">
        <f>VLOOKUP(CONCATENATE($F1259," ",$G1259),AllocFactorMatrix,(I$4+1),FALSE)*$E1262</f>
        <v>0</v>
      </c>
      <c r="J1259" s="54">
        <f>VLOOKUP(CONCATENATE($F1259," ",$G1259),AllocFactorMatrix,(J$4+1),FALSE)*$E1262</f>
        <v>0</v>
      </c>
      <c r="K1259" s="54">
        <f>VLOOKUP(CONCATENATE($F1259," ",$G1259),AllocFactorMatrix,(K$4+1),FALSE)*$E1262</f>
        <v>0</v>
      </c>
      <c r="L1259" s="54">
        <f>VLOOKUP(CONCATENATE($F1259," ",$G1259),AllocFactorMatrix,(L$4+1),FALSE)*$E1262</f>
        <v>0</v>
      </c>
      <c r="M1259" s="54">
        <f>VLOOKUP(CONCATENATE($F1259," ",$G1259),AllocFactorMatrix,(M$4+1),FALSE)*$E1262</f>
        <v>0</v>
      </c>
      <c r="N1259" s="54">
        <f t="shared" si="673"/>
        <v>0</v>
      </c>
      <c r="O1259" s="54">
        <f>VLOOKUP(CONCATENATE($F1259," ",$G1259),AllocFactorMatrix,(O$4+1),FALSE)*$E1262</f>
        <v>0</v>
      </c>
      <c r="P1259" s="54">
        <f>VLOOKUP(CONCATENATE($F1259," ",$G1259),AllocFactorMatrix,(P$4+1),FALSE)*$E1262</f>
        <v>0</v>
      </c>
      <c r="Q1259" s="54">
        <f>VLOOKUP(CONCATENATE($F1259," ",$G1259),AllocFactorMatrix,(Q$4+1),FALSE)*$E1262</f>
        <v>0</v>
      </c>
      <c r="R1259" s="54">
        <f>VLOOKUP(CONCATENATE($F1259," ",$G1259),AllocFactorMatrix,(R$4+1),FALSE)*$E1262</f>
        <v>0</v>
      </c>
      <c r="S1259" s="54">
        <f t="shared" si="678"/>
        <v>0</v>
      </c>
      <c r="T1259" s="54">
        <f>VLOOKUP(CONCATENATE($F1259," ",$G1259),AllocFactorMatrix,(T$4+1),FALSE)*$E1262</f>
        <v>0</v>
      </c>
      <c r="U1259" s="54">
        <f>VLOOKUP(CONCATENATE($F1259," ",$G1259),AllocFactorMatrix,(U$4+1),FALSE)*$E1262</f>
        <v>0</v>
      </c>
      <c r="V1259" s="54">
        <f>VLOOKUP(CONCATENATE($F1259," ",$G1259),AllocFactorMatrix,(V$4+1),FALSE)*$E1262</f>
        <v>0</v>
      </c>
      <c r="W1259" s="54">
        <f>VLOOKUP(CONCATENATE($F1259," ",$G1259),AllocFactorMatrix,(W$4+1),FALSE)*$E1262</f>
        <v>0</v>
      </c>
      <c r="X1259" s="54">
        <f t="shared" si="679"/>
        <v>0</v>
      </c>
      <c r="Y1259" s="54">
        <f>VLOOKUP(CONCATENATE($F1259," ",$G1259),AllocFactorMatrix,(Y$4+1),FALSE)*$E1262</f>
        <v>0</v>
      </c>
      <c r="Z1259" s="54">
        <f>VLOOKUP(CONCATENATE($F1259," ",$G1259),AllocFactorMatrix,(Z$4+1),FALSE)*$E1262</f>
        <v>0</v>
      </c>
      <c r="AA1259" s="54">
        <f t="shared" si="674"/>
        <v>0</v>
      </c>
      <c r="AB1259" s="54">
        <f>VLOOKUP(CONCATENATE($F1259," ",$G1259),AllocFactorMatrix,(AB$4+1),FALSE)*$E1262</f>
        <v>0</v>
      </c>
      <c r="AC1259" s="54">
        <f>VLOOKUP(CONCATENATE($F1259," ",$G1259),AllocFactorMatrix,(AC$4+1),FALSE)*$E1262</f>
        <v>0</v>
      </c>
      <c r="AD1259" s="54">
        <f>VLOOKUP(CONCATENATE($F1259," ",$G1259),AllocFactorMatrix,(AD$4+1),FALSE)*$E1262</f>
        <v>0</v>
      </c>
    </row>
    <row r="1260" spans="1:30" s="51" customFormat="1" hidden="1" outlineLevel="1">
      <c r="A1260" s="167"/>
      <c r="B1260" s="103"/>
      <c r="C1260" s="91"/>
      <c r="D1260" s="91"/>
      <c r="F1260" s="52" t="str">
        <f>F1262</f>
        <v>TRANS_TOTAL</v>
      </c>
      <c r="G1260" s="55" t="str">
        <f>$G$13</f>
        <v>ENERGY</v>
      </c>
      <c r="H1260" s="53">
        <f t="shared" si="675"/>
        <v>0</v>
      </c>
      <c r="I1260" s="54">
        <f>VLOOKUP(CONCATENATE($F1260," ",$G1260),AllocFactorMatrix,(I$4+1),FALSE)*$E1262</f>
        <v>0</v>
      </c>
      <c r="J1260" s="54">
        <f>VLOOKUP(CONCATENATE($F1260," ",$G1260),AllocFactorMatrix,(J$4+1),FALSE)*$E1262</f>
        <v>0</v>
      </c>
      <c r="K1260" s="54">
        <f>VLOOKUP(CONCATENATE($F1260," ",$G1260),AllocFactorMatrix,(K$4+1),FALSE)*$E1262</f>
        <v>0</v>
      </c>
      <c r="L1260" s="54">
        <f>VLOOKUP(CONCATENATE($F1260," ",$G1260),AllocFactorMatrix,(L$4+1),FALSE)*$E1262</f>
        <v>0</v>
      </c>
      <c r="M1260" s="54">
        <f>VLOOKUP(CONCATENATE($F1260," ",$G1260),AllocFactorMatrix,(M$4+1),FALSE)*$E1262</f>
        <v>0</v>
      </c>
      <c r="N1260" s="54">
        <f t="shared" si="673"/>
        <v>0</v>
      </c>
      <c r="O1260" s="54">
        <f>VLOOKUP(CONCATENATE($F1260," ",$G1260),AllocFactorMatrix,(O$4+1),FALSE)*$E1262</f>
        <v>0</v>
      </c>
      <c r="P1260" s="54">
        <f>VLOOKUP(CONCATENATE($F1260," ",$G1260),AllocFactorMatrix,(P$4+1),FALSE)*$E1262</f>
        <v>0</v>
      </c>
      <c r="Q1260" s="54">
        <f>VLOOKUP(CONCATENATE($F1260," ",$G1260),AllocFactorMatrix,(Q$4+1),FALSE)*$E1262</f>
        <v>0</v>
      </c>
      <c r="R1260" s="54">
        <f>VLOOKUP(CONCATENATE($F1260," ",$G1260),AllocFactorMatrix,(R$4+1),FALSE)*$E1262</f>
        <v>0</v>
      </c>
      <c r="S1260" s="54">
        <f t="shared" si="678"/>
        <v>0</v>
      </c>
      <c r="T1260" s="54">
        <f>VLOOKUP(CONCATENATE($F1260," ",$G1260),AllocFactorMatrix,(T$4+1),FALSE)*$E1262</f>
        <v>0</v>
      </c>
      <c r="U1260" s="54">
        <f>VLOOKUP(CONCATENATE($F1260," ",$G1260),AllocFactorMatrix,(U$4+1),FALSE)*$E1262</f>
        <v>0</v>
      </c>
      <c r="V1260" s="54">
        <f>VLOOKUP(CONCATENATE($F1260," ",$G1260),AllocFactorMatrix,(V$4+1),FALSE)*$E1262</f>
        <v>0</v>
      </c>
      <c r="W1260" s="54">
        <f>VLOOKUP(CONCATENATE($F1260," ",$G1260),AllocFactorMatrix,(W$4+1),FALSE)*$E1262</f>
        <v>0</v>
      </c>
      <c r="X1260" s="54">
        <f t="shared" si="679"/>
        <v>0</v>
      </c>
      <c r="Y1260" s="54">
        <f>VLOOKUP(CONCATENATE($F1260," ",$G1260),AllocFactorMatrix,(Y$4+1),FALSE)*$E1262</f>
        <v>0</v>
      </c>
      <c r="Z1260" s="54">
        <f>VLOOKUP(CONCATENATE($F1260," ",$G1260),AllocFactorMatrix,(Z$4+1),FALSE)*$E1262</f>
        <v>0</v>
      </c>
      <c r="AA1260" s="54">
        <f t="shared" si="674"/>
        <v>0</v>
      </c>
      <c r="AB1260" s="54">
        <f>VLOOKUP(CONCATENATE($F1260," ",$G1260),AllocFactorMatrix,(AB$4+1),FALSE)*$E1262</f>
        <v>0</v>
      </c>
      <c r="AC1260" s="54">
        <f>VLOOKUP(CONCATENATE($F1260," ",$G1260),AllocFactorMatrix,(AC$4+1),FALSE)*$E1262</f>
        <v>0</v>
      </c>
      <c r="AD1260" s="54">
        <f>VLOOKUP(CONCATENATE($F1260," ",$G1260),AllocFactorMatrix,(AD$4+1),FALSE)*$E1262</f>
        <v>0</v>
      </c>
    </row>
    <row r="1261" spans="1:30" s="51" customFormat="1" hidden="1" outlineLevel="1">
      <c r="A1261" s="167"/>
      <c r="B1261" s="103"/>
      <c r="C1261" s="91"/>
      <c r="D1261" s="91"/>
      <c r="F1261" s="52" t="str">
        <f>F1262</f>
        <v>TRANS_TOTAL</v>
      </c>
      <c r="G1261" s="55" t="str">
        <f>$G$14</f>
        <v>CUSTOMER</v>
      </c>
      <c r="H1261" s="53">
        <f t="shared" si="675"/>
        <v>0</v>
      </c>
      <c r="I1261" s="54">
        <f>VLOOKUP(CONCATENATE($F1261," ",$G1261),AllocFactorMatrix,(I$4+1),FALSE)*$E1262</f>
        <v>0</v>
      </c>
      <c r="J1261" s="54">
        <f>VLOOKUP(CONCATENATE($F1261," ",$G1261),AllocFactorMatrix,(J$4+1),FALSE)*$E1262</f>
        <v>0</v>
      </c>
      <c r="K1261" s="54">
        <f>VLOOKUP(CONCATENATE($F1261," ",$G1261),AllocFactorMatrix,(K$4+1),FALSE)*$E1262</f>
        <v>0</v>
      </c>
      <c r="L1261" s="54">
        <f>VLOOKUP(CONCATENATE($F1261," ",$G1261),AllocFactorMatrix,(L$4+1),FALSE)*$E1262</f>
        <v>0</v>
      </c>
      <c r="M1261" s="54">
        <f>VLOOKUP(CONCATENATE($F1261," ",$G1261),AllocFactorMatrix,(M$4+1),FALSE)*$E1262</f>
        <v>0</v>
      </c>
      <c r="N1261" s="54">
        <f t="shared" si="673"/>
        <v>0</v>
      </c>
      <c r="O1261" s="54">
        <f>VLOOKUP(CONCATENATE($F1261," ",$G1261),AllocFactorMatrix,(O$4+1),FALSE)*$E1262</f>
        <v>0</v>
      </c>
      <c r="P1261" s="54">
        <f>VLOOKUP(CONCATENATE($F1261," ",$G1261),AllocFactorMatrix,(P$4+1),FALSE)*$E1262</f>
        <v>0</v>
      </c>
      <c r="Q1261" s="54">
        <f>VLOOKUP(CONCATENATE($F1261," ",$G1261),AllocFactorMatrix,(Q$4+1),FALSE)*$E1262</f>
        <v>0</v>
      </c>
      <c r="R1261" s="54">
        <f>VLOOKUP(CONCATENATE($F1261," ",$G1261),AllocFactorMatrix,(R$4+1),FALSE)*$E1262</f>
        <v>0</v>
      </c>
      <c r="S1261" s="54">
        <f t="shared" si="678"/>
        <v>0</v>
      </c>
      <c r="T1261" s="54">
        <f>VLOOKUP(CONCATENATE($F1261," ",$G1261),AllocFactorMatrix,(T$4+1),FALSE)*$E1262</f>
        <v>0</v>
      </c>
      <c r="U1261" s="54">
        <f>VLOOKUP(CONCATENATE($F1261," ",$G1261),AllocFactorMatrix,(U$4+1),FALSE)*$E1262</f>
        <v>0</v>
      </c>
      <c r="V1261" s="54">
        <f>VLOOKUP(CONCATENATE($F1261," ",$G1261),AllocFactorMatrix,(V$4+1),FALSE)*$E1262</f>
        <v>0</v>
      </c>
      <c r="W1261" s="54">
        <f>VLOOKUP(CONCATENATE($F1261," ",$G1261),AllocFactorMatrix,(W$4+1),FALSE)*$E1262</f>
        <v>0</v>
      </c>
      <c r="X1261" s="54">
        <f t="shared" si="679"/>
        <v>0</v>
      </c>
      <c r="Y1261" s="54">
        <f>VLOOKUP(CONCATENATE($F1261," ",$G1261),AllocFactorMatrix,(Y$4+1),FALSE)*$E1262</f>
        <v>0</v>
      </c>
      <c r="Z1261" s="54">
        <f>VLOOKUP(CONCATENATE($F1261," ",$G1261),AllocFactorMatrix,(Z$4+1),FALSE)*$E1262</f>
        <v>0</v>
      </c>
      <c r="AA1261" s="54">
        <f t="shared" si="674"/>
        <v>0</v>
      </c>
      <c r="AB1261" s="54">
        <f>VLOOKUP(CONCATENATE($F1261," ",$G1261),AllocFactorMatrix,(AB$4+1),FALSE)*$E1262</f>
        <v>0</v>
      </c>
      <c r="AC1261" s="54">
        <f>VLOOKUP(CONCATENATE($F1261," ",$G1261),AllocFactorMatrix,(AC$4+1),FALSE)*$E1262</f>
        <v>0</v>
      </c>
      <c r="AD1261" s="54">
        <f>VLOOKUP(CONCATENATE($F1261," ",$G1261),AllocFactorMatrix,(AD$4+1),FALSE)*$E1262</f>
        <v>0</v>
      </c>
    </row>
    <row r="1262" spans="1:30" s="51" customFormat="1" collapsed="1">
      <c r="A1262" s="167"/>
      <c r="B1262" s="103"/>
      <c r="C1262" s="91"/>
      <c r="D1262" s="91" t="s">
        <v>496</v>
      </c>
      <c r="E1262" s="63">
        <v>834780</v>
      </c>
      <c r="F1262" s="63" t="s">
        <v>194</v>
      </c>
      <c r="G1262" s="55" t="str">
        <f>$G$15</f>
        <v>TOTAL</v>
      </c>
      <c r="H1262" s="53">
        <f t="shared" si="675"/>
        <v>834780.00000000012</v>
      </c>
      <c r="I1262" s="54">
        <f>VLOOKUP(CONCATENATE($F1262," ",$G1262),AllocFactorMatrix,(I$4+1),FALSE)*$E1262</f>
        <v>410338.17535169952</v>
      </c>
      <c r="J1262" s="54">
        <f>VLOOKUP(CONCATENATE($F1262," ",$G1262),AllocFactorMatrix,(J$4+1),FALSE)*$E1262</f>
        <v>20198.580033031096</v>
      </c>
      <c r="K1262" s="54">
        <f>VLOOKUP(CONCATENATE($F1262," ",$G1262),AllocFactorMatrix,(K$4+1),FALSE)*$E1262</f>
        <v>73897.857529050831</v>
      </c>
      <c r="L1262" s="54">
        <f>VLOOKUP(CONCATENATE($F1262," ",$G1262),AllocFactorMatrix,(L$4+1),FALSE)*$E1262</f>
        <v>2318.4849808870313</v>
      </c>
      <c r="M1262" s="54">
        <f>VLOOKUP(CONCATENATE($F1262," ",$G1262),AllocFactorMatrix,(M$4+1),FALSE)*$E1262</f>
        <v>229.64758741220376</v>
      </c>
      <c r="N1262" s="54">
        <f t="shared" si="673"/>
        <v>76445.990097350063</v>
      </c>
      <c r="O1262" s="54">
        <f>VLOOKUP(CONCATENATE($F1262," ",$G1262),AllocFactorMatrix,(O$4+1),FALSE)*$E1262</f>
        <v>56114.171230246568</v>
      </c>
      <c r="P1262" s="54">
        <f>VLOOKUP(CONCATENATE($F1262," ",$G1262),AllocFactorMatrix,(P$4+1),FALSE)*$E1262</f>
        <v>10451.522296662644</v>
      </c>
      <c r="Q1262" s="54">
        <f>VLOOKUP(CONCATENATE($F1262," ",$G1262),AllocFactorMatrix,(Q$4+1),FALSE)*$E1262</f>
        <v>4981.4830518915678</v>
      </c>
      <c r="R1262" s="54">
        <f>VLOOKUP(CONCATENATE($F1262," ",$G1262),AllocFactorMatrix,(R$4+1),FALSE)*$E1262</f>
        <v>175.66218886070652</v>
      </c>
      <c r="S1262" s="54">
        <f t="shared" si="678"/>
        <v>71722.83876766148</v>
      </c>
      <c r="T1262" s="54">
        <f>VLOOKUP(CONCATENATE($F1262," ",$G1262),AllocFactorMatrix,(T$4+1),FALSE)*$E1262</f>
        <v>1960.0729387922859</v>
      </c>
      <c r="U1262" s="54">
        <f>VLOOKUP(CONCATENATE($F1262," ",$G1262),AllocFactorMatrix,(U$4+1),FALSE)*$E1262</f>
        <v>32078.208373645281</v>
      </c>
      <c r="V1262" s="54">
        <f>VLOOKUP(CONCATENATE($F1262," ",$G1262),AllocFactorMatrix,(V$4+1),FALSE)*$E1262</f>
        <v>178878.20395793271</v>
      </c>
      <c r="W1262" s="54">
        <f>VLOOKUP(CONCATENATE($F1262," ",$G1262),AllocFactorMatrix,(W$4+1),FALSE)*$E1262</f>
        <v>25312.095038729331</v>
      </c>
      <c r="X1262" s="54">
        <f t="shared" si="679"/>
        <v>238228.58030909961</v>
      </c>
      <c r="Y1262" s="54">
        <f>VLOOKUP(CONCATENATE($F1262," ",$G1262),AllocFactorMatrix,(Y$4+1),FALSE)*$E1262</f>
        <v>17173.010000325918</v>
      </c>
      <c r="Z1262" s="54">
        <f>VLOOKUP(CONCATENATE($F1262," ",$G1262),AllocFactorMatrix,(Z$4+1),FALSE)*$E1262</f>
        <v>287.40850986112844</v>
      </c>
      <c r="AA1262" s="54">
        <f t="shared" si="674"/>
        <v>17460.418510187046</v>
      </c>
      <c r="AB1262" s="54">
        <f>VLOOKUP(CONCATENATE($F1262," ",$G1262),AllocFactorMatrix,(AB$4+1),FALSE)*$E1262</f>
        <v>223.94867005240741</v>
      </c>
      <c r="AC1262" s="54">
        <f>VLOOKUP(CONCATENATE($F1262," ",$G1262),AllocFactorMatrix,(AC$4+1),FALSE)*$E1262</f>
        <v>132.83359639097915</v>
      </c>
      <c r="AD1262" s="54">
        <f>VLOOKUP(CONCATENATE($F1262," ",$G1262),AllocFactorMatrix,(AD$4+1),FALSE)*$E1262</f>
        <v>28.634664527617446</v>
      </c>
    </row>
    <row r="1263" spans="1:30" s="51" customFormat="1" hidden="1" outlineLevel="1">
      <c r="A1263" s="56"/>
      <c r="B1263" s="111"/>
      <c r="C1263" s="55"/>
      <c r="D1263" s="55"/>
      <c r="F1263" s="52" t="str">
        <f>F1270</f>
        <v>TRAN_LSE</v>
      </c>
      <c r="G1263" s="55" t="str">
        <f>$G$8</f>
        <v>PRODUCTION</v>
      </c>
      <c r="H1263" s="53">
        <f t="shared" si="675"/>
        <v>1391645.9999999995</v>
      </c>
      <c r="I1263" s="54">
        <f>VLOOKUP(CONCATENATE($F1263," ",$G1263),AllocFactorMatrix,(I$4+1),FALSE)*$E1270</f>
        <v>685501.14833738329</v>
      </c>
      <c r="J1263" s="54">
        <f>VLOOKUP(CONCATENATE($F1263," ",$G1263),AllocFactorMatrix,(J$4+1),FALSE)*$E1270</f>
        <v>33886.771211458181</v>
      </c>
      <c r="K1263" s="54">
        <f>VLOOKUP(CONCATENATE($F1263," ",$G1263),AllocFactorMatrix,(K$4+1),FALSE)*$E1270</f>
        <v>124125.3008701028</v>
      </c>
      <c r="L1263" s="54">
        <f>VLOOKUP(CONCATENATE($F1263," ",$G1263),AllocFactorMatrix,(L$4+1),FALSE)*$E1270</f>
        <v>3907.0237772033061</v>
      </c>
      <c r="M1263" s="54">
        <f>VLOOKUP(CONCATENATE($F1263," ",$G1263),AllocFactorMatrix,(M$4+1),FALSE)*$E1270</f>
        <v>366.38818800487275</v>
      </c>
      <c r="N1263" s="54">
        <f t="shared" si="673"/>
        <v>128398.71283531097</v>
      </c>
      <c r="O1263" s="54">
        <f>VLOOKUP(CONCATENATE($F1263," ",$G1263),AllocFactorMatrix,(O$4+1),FALSE)*$E1270</f>
        <v>94354.537687788237</v>
      </c>
      <c r="P1263" s="54">
        <f>VLOOKUP(CONCATENATE($F1263," ",$G1263),AllocFactorMatrix,(P$4+1),FALSE)*$E1270</f>
        <v>17580.999291444536</v>
      </c>
      <c r="Q1263" s="54">
        <f>VLOOKUP(CONCATENATE($F1263," ",$G1263),AllocFactorMatrix,(Q$4+1),FALSE)*$E1270</f>
        <v>7944.5262215885377</v>
      </c>
      <c r="R1263" s="54">
        <f>VLOOKUP(CONCATENATE($F1263," ",$G1263),AllocFactorMatrix,(R$4+1),FALSE)*$E1270</f>
        <v>357.25646372212361</v>
      </c>
      <c r="S1263" s="54">
        <f>SUBTOTAL(9,O1263:R1263)</f>
        <v>120237.31966454344</v>
      </c>
      <c r="T1263" s="54">
        <f>VLOOKUP(CONCATENATE($F1263," ",$G1263),AllocFactorMatrix,(T$4+1),FALSE)*$E1270</f>
        <v>3296.0456753698068</v>
      </c>
      <c r="U1263" s="54">
        <f>VLOOKUP(CONCATENATE($F1263," ",$G1263),AllocFactorMatrix,(U$4+1),FALSE)*$E1270</f>
        <v>53939.225891090304</v>
      </c>
      <c r="V1263" s="54">
        <f>VLOOKUP(CONCATENATE($F1263," ",$G1263),AllocFactorMatrix,(V$4+1),FALSE)*$E1270</f>
        <v>285070.32444273762</v>
      </c>
      <c r="W1263" s="54">
        <f>VLOOKUP(CONCATENATE($F1263," ",$G1263),AllocFactorMatrix,(W$4+1),FALSE)*$E1270</f>
        <v>51478.975763563074</v>
      </c>
      <c r="X1263" s="54">
        <f>SUBTOTAL(9,T1263:W1263)</f>
        <v>393784.57177276083</v>
      </c>
      <c r="Y1263" s="54">
        <f>VLOOKUP(CONCATENATE($F1263," ",$G1263),AllocFactorMatrix,(Y$4+1),FALSE)*$E1270</f>
        <v>28976.128802090327</v>
      </c>
      <c r="Z1263" s="54">
        <f>VLOOKUP(CONCATENATE($F1263," ",$G1263),AllocFactorMatrix,(Z$4+1),FALSE)*$E1270</f>
        <v>485.33908143623347</v>
      </c>
      <c r="AA1263" s="54">
        <f t="shared" si="674"/>
        <v>29461.467883526559</v>
      </c>
      <c r="AB1263" s="54">
        <f>VLOOKUP(CONCATENATE($F1263," ",$G1263),AllocFactorMatrix,(AB$4+1),FALSE)*$E1270</f>
        <v>376.00829501639538</v>
      </c>
      <c r="AC1263" s="54">
        <f>VLOOKUP(CONCATENATE($F1263," ",$G1263),AllocFactorMatrix,(AC$4+1),FALSE)*$E1270</f>
        <v>0</v>
      </c>
      <c r="AD1263" s="54">
        <f>VLOOKUP(CONCATENATE($F1263," ",$G1263),AllocFactorMatrix,(AD$4+1),FALSE)*$E1270</f>
        <v>0</v>
      </c>
    </row>
    <row r="1264" spans="1:30" s="51" customFormat="1" hidden="1" outlineLevel="1">
      <c r="A1264" s="56"/>
      <c r="B1264" s="111"/>
      <c r="C1264" s="55"/>
      <c r="D1264" s="55"/>
      <c r="F1264" s="52" t="str">
        <f>F1270</f>
        <v>TRAN_LSE</v>
      </c>
      <c r="G1264" s="55" t="str">
        <f>$G$9</f>
        <v>BULKTRAN</v>
      </c>
      <c r="H1264" s="53">
        <f t="shared" si="675"/>
        <v>0</v>
      </c>
      <c r="I1264" s="54">
        <f>VLOOKUP(CONCATENATE($F1264," ",$G1264),AllocFactorMatrix,(I$4+1),FALSE)*$E1270</f>
        <v>0</v>
      </c>
      <c r="J1264" s="54">
        <f>VLOOKUP(CONCATENATE($F1264," ",$G1264),AllocFactorMatrix,(J$4+1),FALSE)*$E1270</f>
        <v>0</v>
      </c>
      <c r="K1264" s="54">
        <f>VLOOKUP(CONCATENATE($F1264," ",$G1264),AllocFactorMatrix,(K$4+1),FALSE)*$E1270</f>
        <v>0</v>
      </c>
      <c r="L1264" s="54">
        <f>VLOOKUP(CONCATENATE($F1264," ",$G1264),AllocFactorMatrix,(L$4+1),FALSE)*$E1270</f>
        <v>0</v>
      </c>
      <c r="M1264" s="54">
        <f>VLOOKUP(CONCATENATE($F1264," ",$G1264),AllocFactorMatrix,(M$4+1),FALSE)*$E1270</f>
        <v>0</v>
      </c>
      <c r="N1264" s="54">
        <f t="shared" si="673"/>
        <v>0</v>
      </c>
      <c r="O1264" s="54">
        <f>VLOOKUP(CONCATENATE($F1264," ",$G1264),AllocFactorMatrix,(O$4+1),FALSE)*$E1270</f>
        <v>0</v>
      </c>
      <c r="P1264" s="54">
        <f>VLOOKUP(CONCATENATE($F1264," ",$G1264),AllocFactorMatrix,(P$4+1),FALSE)*$E1270</f>
        <v>0</v>
      </c>
      <c r="Q1264" s="54">
        <f>VLOOKUP(CONCATENATE($F1264," ",$G1264),AllocFactorMatrix,(Q$4+1),FALSE)*$E1270</f>
        <v>0</v>
      </c>
      <c r="R1264" s="54">
        <f>VLOOKUP(CONCATENATE($F1264," ",$G1264),AllocFactorMatrix,(R$4+1),FALSE)*$E1270</f>
        <v>0</v>
      </c>
      <c r="S1264" s="54">
        <f t="shared" ref="S1264:S1270" si="680">SUBTOTAL(9,O1264:R1264)</f>
        <v>0</v>
      </c>
      <c r="T1264" s="54">
        <f>VLOOKUP(CONCATENATE($F1264," ",$G1264),AllocFactorMatrix,(T$4+1),FALSE)*$E1270</f>
        <v>0</v>
      </c>
      <c r="U1264" s="54">
        <f>VLOOKUP(CONCATENATE($F1264," ",$G1264),AllocFactorMatrix,(U$4+1),FALSE)*$E1270</f>
        <v>0</v>
      </c>
      <c r="V1264" s="54">
        <f>VLOOKUP(CONCATENATE($F1264," ",$G1264),AllocFactorMatrix,(V$4+1),FALSE)*$E1270</f>
        <v>0</v>
      </c>
      <c r="W1264" s="54">
        <f>VLOOKUP(CONCATENATE($F1264," ",$G1264),AllocFactorMatrix,(W$4+1),FALSE)*$E1270</f>
        <v>0</v>
      </c>
      <c r="X1264" s="54">
        <f t="shared" ref="X1264:X1270" si="681">SUBTOTAL(9,T1264:W1264)</f>
        <v>0</v>
      </c>
      <c r="Y1264" s="54">
        <f>VLOOKUP(CONCATENATE($F1264," ",$G1264),AllocFactorMatrix,(Y$4+1),FALSE)*$E1270</f>
        <v>0</v>
      </c>
      <c r="Z1264" s="54">
        <f>VLOOKUP(CONCATENATE($F1264," ",$G1264),AllocFactorMatrix,(Z$4+1),FALSE)*$E1270</f>
        <v>0</v>
      </c>
      <c r="AA1264" s="54">
        <f t="shared" si="674"/>
        <v>0</v>
      </c>
      <c r="AB1264" s="54">
        <f>VLOOKUP(CONCATENATE($F1264," ",$G1264),AllocFactorMatrix,(AB$4+1),FALSE)*$E1270</f>
        <v>0</v>
      </c>
      <c r="AC1264" s="54">
        <f>VLOOKUP(CONCATENATE($F1264," ",$G1264),AllocFactorMatrix,(AC$4+1),FALSE)*$E1270</f>
        <v>0</v>
      </c>
      <c r="AD1264" s="54">
        <f>VLOOKUP(CONCATENATE($F1264," ",$G1264),AllocFactorMatrix,(AD$4+1),FALSE)*$E1270</f>
        <v>0</v>
      </c>
    </row>
    <row r="1265" spans="1:30" s="51" customFormat="1" hidden="1" outlineLevel="1">
      <c r="A1265" s="56"/>
      <c r="B1265" s="111"/>
      <c r="C1265" s="55"/>
      <c r="D1265" s="55"/>
      <c r="F1265" s="52" t="str">
        <f>F1270</f>
        <v>TRAN_LSE</v>
      </c>
      <c r="G1265" s="55" t="str">
        <f>$G$10</f>
        <v>SUBTRAN</v>
      </c>
      <c r="H1265" s="53">
        <f t="shared" si="675"/>
        <v>0</v>
      </c>
      <c r="I1265" s="54">
        <f>VLOOKUP(CONCATENATE($F1265," ",$G1265),AllocFactorMatrix,(I$4+1),FALSE)*$E1270</f>
        <v>0</v>
      </c>
      <c r="J1265" s="54">
        <f>VLOOKUP(CONCATENATE($F1265," ",$G1265),AllocFactorMatrix,(J$4+1),FALSE)*$E1270</f>
        <v>0</v>
      </c>
      <c r="K1265" s="54">
        <f>VLOOKUP(CONCATENATE($F1265," ",$G1265),AllocFactorMatrix,(K$4+1),FALSE)*$E1270</f>
        <v>0</v>
      </c>
      <c r="L1265" s="54">
        <f>VLOOKUP(CONCATENATE($F1265," ",$G1265),AllocFactorMatrix,(L$4+1),FALSE)*$E1270</f>
        <v>0</v>
      </c>
      <c r="M1265" s="54">
        <f>VLOOKUP(CONCATENATE($F1265," ",$G1265),AllocFactorMatrix,(M$4+1),FALSE)*$E1270</f>
        <v>0</v>
      </c>
      <c r="N1265" s="54">
        <f t="shared" si="673"/>
        <v>0</v>
      </c>
      <c r="O1265" s="54">
        <f>VLOOKUP(CONCATENATE($F1265," ",$G1265),AllocFactorMatrix,(O$4+1),FALSE)*$E1270</f>
        <v>0</v>
      </c>
      <c r="P1265" s="54">
        <f>VLOOKUP(CONCATENATE($F1265," ",$G1265),AllocFactorMatrix,(P$4+1),FALSE)*$E1270</f>
        <v>0</v>
      </c>
      <c r="Q1265" s="54">
        <f>VLOOKUP(CONCATENATE($F1265," ",$G1265),AllocFactorMatrix,(Q$4+1),FALSE)*$E1270</f>
        <v>0</v>
      </c>
      <c r="R1265" s="54">
        <f>VLOOKUP(CONCATENATE($F1265," ",$G1265),AllocFactorMatrix,(R$4+1),FALSE)*$E1270</f>
        <v>0</v>
      </c>
      <c r="S1265" s="54">
        <f t="shared" si="680"/>
        <v>0</v>
      </c>
      <c r="T1265" s="54">
        <f>VLOOKUP(CONCATENATE($F1265," ",$G1265),AllocFactorMatrix,(T$4+1),FALSE)*$E1270</f>
        <v>0</v>
      </c>
      <c r="U1265" s="54">
        <f>VLOOKUP(CONCATENATE($F1265," ",$G1265),AllocFactorMatrix,(U$4+1),FALSE)*$E1270</f>
        <v>0</v>
      </c>
      <c r="V1265" s="54">
        <f>VLOOKUP(CONCATENATE($F1265," ",$G1265),AllocFactorMatrix,(V$4+1),FALSE)*$E1270</f>
        <v>0</v>
      </c>
      <c r="W1265" s="54">
        <f>VLOOKUP(CONCATENATE($F1265," ",$G1265),AllocFactorMatrix,(W$4+1),FALSE)*$E1270</f>
        <v>0</v>
      </c>
      <c r="X1265" s="54">
        <f t="shared" si="681"/>
        <v>0</v>
      </c>
      <c r="Y1265" s="54">
        <f>VLOOKUP(CONCATENATE($F1265," ",$G1265),AllocFactorMatrix,(Y$4+1),FALSE)*$E1270</f>
        <v>0</v>
      </c>
      <c r="Z1265" s="54">
        <f>VLOOKUP(CONCATENATE($F1265," ",$G1265),AllocFactorMatrix,(Z$4+1),FALSE)*$E1270</f>
        <v>0</v>
      </c>
      <c r="AA1265" s="54">
        <f t="shared" si="674"/>
        <v>0</v>
      </c>
      <c r="AB1265" s="54">
        <f>VLOOKUP(CONCATENATE($F1265," ",$G1265),AllocFactorMatrix,(AB$4+1),FALSE)*$E1270</f>
        <v>0</v>
      </c>
      <c r="AC1265" s="54">
        <f>VLOOKUP(CONCATENATE($F1265," ",$G1265),AllocFactorMatrix,(AC$4+1),FALSE)*$E1270</f>
        <v>0</v>
      </c>
      <c r="AD1265" s="54">
        <f>VLOOKUP(CONCATENATE($F1265," ",$G1265),AllocFactorMatrix,(AD$4+1),FALSE)*$E1270</f>
        <v>0</v>
      </c>
    </row>
    <row r="1266" spans="1:30" s="51" customFormat="1" hidden="1" outlineLevel="1">
      <c r="A1266" s="56"/>
      <c r="B1266" s="111"/>
      <c r="C1266" s="55"/>
      <c r="D1266" s="55"/>
      <c r="F1266" s="52" t="str">
        <f>F1270</f>
        <v>TRAN_LSE</v>
      </c>
      <c r="G1266" s="55" t="str">
        <f>$G$11</f>
        <v>DISTPRI</v>
      </c>
      <c r="H1266" s="53">
        <f t="shared" si="675"/>
        <v>0</v>
      </c>
      <c r="I1266" s="54">
        <f>VLOOKUP(CONCATENATE($F1266," ",$G1266),AllocFactorMatrix,(I$4+1),FALSE)*$E1270</f>
        <v>0</v>
      </c>
      <c r="J1266" s="54">
        <f>VLOOKUP(CONCATENATE($F1266," ",$G1266),AllocFactorMatrix,(J$4+1),FALSE)*$E1270</f>
        <v>0</v>
      </c>
      <c r="K1266" s="54">
        <f>VLOOKUP(CONCATENATE($F1266," ",$G1266),AllocFactorMatrix,(K$4+1),FALSE)*$E1270</f>
        <v>0</v>
      </c>
      <c r="L1266" s="54">
        <f>VLOOKUP(CONCATENATE($F1266," ",$G1266),AllocFactorMatrix,(L$4+1),FALSE)*$E1270</f>
        <v>0</v>
      </c>
      <c r="M1266" s="54">
        <f>VLOOKUP(CONCATENATE($F1266," ",$G1266),AllocFactorMatrix,(M$4+1),FALSE)*$E1270</f>
        <v>0</v>
      </c>
      <c r="N1266" s="54">
        <f t="shared" si="673"/>
        <v>0</v>
      </c>
      <c r="O1266" s="54">
        <f>VLOOKUP(CONCATENATE($F1266," ",$G1266),AllocFactorMatrix,(O$4+1),FALSE)*$E1270</f>
        <v>0</v>
      </c>
      <c r="P1266" s="54">
        <f>VLOOKUP(CONCATENATE($F1266," ",$G1266),AllocFactorMatrix,(P$4+1),FALSE)*$E1270</f>
        <v>0</v>
      </c>
      <c r="Q1266" s="54">
        <f>VLOOKUP(CONCATENATE($F1266," ",$G1266),AllocFactorMatrix,(Q$4+1),FALSE)*$E1270</f>
        <v>0</v>
      </c>
      <c r="R1266" s="54">
        <f>VLOOKUP(CONCATENATE($F1266," ",$G1266),AllocFactorMatrix,(R$4+1),FALSE)*$E1270</f>
        <v>0</v>
      </c>
      <c r="S1266" s="54">
        <f t="shared" si="680"/>
        <v>0</v>
      </c>
      <c r="T1266" s="54">
        <f>VLOOKUP(CONCATENATE($F1266," ",$G1266),AllocFactorMatrix,(T$4+1),FALSE)*$E1270</f>
        <v>0</v>
      </c>
      <c r="U1266" s="54">
        <f>VLOOKUP(CONCATENATE($F1266," ",$G1266),AllocFactorMatrix,(U$4+1),FALSE)*$E1270</f>
        <v>0</v>
      </c>
      <c r="V1266" s="54">
        <f>VLOOKUP(CONCATENATE($F1266," ",$G1266),AllocFactorMatrix,(V$4+1),FALSE)*$E1270</f>
        <v>0</v>
      </c>
      <c r="W1266" s="54">
        <f>VLOOKUP(CONCATENATE($F1266," ",$G1266),AllocFactorMatrix,(W$4+1),FALSE)*$E1270</f>
        <v>0</v>
      </c>
      <c r="X1266" s="54">
        <f t="shared" si="681"/>
        <v>0</v>
      </c>
      <c r="Y1266" s="54">
        <f>VLOOKUP(CONCATENATE($F1266," ",$G1266),AllocFactorMatrix,(Y$4+1),FALSE)*$E1270</f>
        <v>0</v>
      </c>
      <c r="Z1266" s="54">
        <f>VLOOKUP(CONCATENATE($F1266," ",$G1266),AllocFactorMatrix,(Z$4+1),FALSE)*$E1270</f>
        <v>0</v>
      </c>
      <c r="AA1266" s="54">
        <f t="shared" si="674"/>
        <v>0</v>
      </c>
      <c r="AB1266" s="54">
        <f>VLOOKUP(CONCATENATE($F1266," ",$G1266),AllocFactorMatrix,(AB$4+1),FALSE)*$E1270</f>
        <v>0</v>
      </c>
      <c r="AC1266" s="54">
        <f>VLOOKUP(CONCATENATE($F1266," ",$G1266),AllocFactorMatrix,(AC$4+1),FALSE)*$E1270</f>
        <v>0</v>
      </c>
      <c r="AD1266" s="54">
        <f>VLOOKUP(CONCATENATE($F1266," ",$G1266),AllocFactorMatrix,(AD$4+1),FALSE)*$E1270</f>
        <v>0</v>
      </c>
    </row>
    <row r="1267" spans="1:30" s="51" customFormat="1" hidden="1" outlineLevel="1">
      <c r="A1267" s="56"/>
      <c r="B1267" s="111"/>
      <c r="C1267" s="55"/>
      <c r="D1267" s="55"/>
      <c r="F1267" s="52" t="str">
        <f>F1270</f>
        <v>TRAN_LSE</v>
      </c>
      <c r="G1267" s="55" t="str">
        <f>$G$12</f>
        <v>DISTSEC</v>
      </c>
      <c r="H1267" s="53">
        <f t="shared" si="675"/>
        <v>0</v>
      </c>
      <c r="I1267" s="54">
        <f>VLOOKUP(CONCATENATE($F1267," ",$G1267),AllocFactorMatrix,(I$4+1),FALSE)*$E1270</f>
        <v>0</v>
      </c>
      <c r="J1267" s="54">
        <f>VLOOKUP(CONCATENATE($F1267," ",$G1267),AllocFactorMatrix,(J$4+1),FALSE)*$E1270</f>
        <v>0</v>
      </c>
      <c r="K1267" s="54">
        <f>VLOOKUP(CONCATENATE($F1267," ",$G1267),AllocFactorMatrix,(K$4+1),FALSE)*$E1270</f>
        <v>0</v>
      </c>
      <c r="L1267" s="54">
        <f>VLOOKUP(CONCATENATE($F1267," ",$G1267),AllocFactorMatrix,(L$4+1),FALSE)*$E1270</f>
        <v>0</v>
      </c>
      <c r="M1267" s="54">
        <f>VLOOKUP(CONCATENATE($F1267," ",$G1267),AllocFactorMatrix,(M$4+1),FALSE)*$E1270</f>
        <v>0</v>
      </c>
      <c r="N1267" s="54">
        <f t="shared" si="673"/>
        <v>0</v>
      </c>
      <c r="O1267" s="54">
        <f>VLOOKUP(CONCATENATE($F1267," ",$G1267),AllocFactorMatrix,(O$4+1),FALSE)*$E1270</f>
        <v>0</v>
      </c>
      <c r="P1267" s="54">
        <f>VLOOKUP(CONCATENATE($F1267," ",$G1267),AllocFactorMatrix,(P$4+1),FALSE)*$E1270</f>
        <v>0</v>
      </c>
      <c r="Q1267" s="54">
        <f>VLOOKUP(CONCATENATE($F1267," ",$G1267),AllocFactorMatrix,(Q$4+1),FALSE)*$E1270</f>
        <v>0</v>
      </c>
      <c r="R1267" s="54">
        <f>VLOOKUP(CONCATENATE($F1267," ",$G1267),AllocFactorMatrix,(R$4+1),FALSE)*$E1270</f>
        <v>0</v>
      </c>
      <c r="S1267" s="54">
        <f t="shared" si="680"/>
        <v>0</v>
      </c>
      <c r="T1267" s="54">
        <f>VLOOKUP(CONCATENATE($F1267," ",$G1267),AllocFactorMatrix,(T$4+1),FALSE)*$E1270</f>
        <v>0</v>
      </c>
      <c r="U1267" s="54">
        <f>VLOOKUP(CONCATENATE($F1267," ",$G1267),AllocFactorMatrix,(U$4+1),FALSE)*$E1270</f>
        <v>0</v>
      </c>
      <c r="V1267" s="54">
        <f>VLOOKUP(CONCATENATE($F1267," ",$G1267),AllocFactorMatrix,(V$4+1),FALSE)*$E1270</f>
        <v>0</v>
      </c>
      <c r="W1267" s="54">
        <f>VLOOKUP(CONCATENATE($F1267," ",$G1267),AllocFactorMatrix,(W$4+1),FALSE)*$E1270</f>
        <v>0</v>
      </c>
      <c r="X1267" s="54">
        <f t="shared" si="681"/>
        <v>0</v>
      </c>
      <c r="Y1267" s="54">
        <f>VLOOKUP(CONCATENATE($F1267," ",$G1267),AllocFactorMatrix,(Y$4+1),FALSE)*$E1270</f>
        <v>0</v>
      </c>
      <c r="Z1267" s="54">
        <f>VLOOKUP(CONCATENATE($F1267," ",$G1267),AllocFactorMatrix,(Z$4+1),FALSE)*$E1270</f>
        <v>0</v>
      </c>
      <c r="AA1267" s="54">
        <f t="shared" si="674"/>
        <v>0</v>
      </c>
      <c r="AB1267" s="54">
        <f>VLOOKUP(CONCATENATE($F1267," ",$G1267),AllocFactorMatrix,(AB$4+1),FALSE)*$E1270</f>
        <v>0</v>
      </c>
      <c r="AC1267" s="54">
        <f>VLOOKUP(CONCATENATE($F1267," ",$G1267),AllocFactorMatrix,(AC$4+1),FALSE)*$E1270</f>
        <v>0</v>
      </c>
      <c r="AD1267" s="54">
        <f>VLOOKUP(CONCATENATE($F1267," ",$G1267),AllocFactorMatrix,(AD$4+1),FALSE)*$E1270</f>
        <v>0</v>
      </c>
    </row>
    <row r="1268" spans="1:30" s="51" customFormat="1" hidden="1" outlineLevel="1">
      <c r="A1268" s="56"/>
      <c r="B1268" s="111"/>
      <c r="C1268" s="55"/>
      <c r="D1268" s="55"/>
      <c r="F1268" s="52" t="str">
        <f>F1270</f>
        <v>TRAN_LSE</v>
      </c>
      <c r="G1268" s="55" t="str">
        <f>$G$13</f>
        <v>ENERGY</v>
      </c>
      <c r="H1268" s="53">
        <f t="shared" si="675"/>
        <v>0</v>
      </c>
      <c r="I1268" s="54">
        <f>VLOOKUP(CONCATENATE($F1268," ",$G1268),AllocFactorMatrix,(I$4+1),FALSE)*$E1270</f>
        <v>0</v>
      </c>
      <c r="J1268" s="54">
        <f>VLOOKUP(CONCATENATE($F1268," ",$G1268),AllocFactorMatrix,(J$4+1),FALSE)*$E1270</f>
        <v>0</v>
      </c>
      <c r="K1268" s="54">
        <f>VLOOKUP(CONCATENATE($F1268," ",$G1268),AllocFactorMatrix,(K$4+1),FALSE)*$E1270</f>
        <v>0</v>
      </c>
      <c r="L1268" s="54">
        <f>VLOOKUP(CONCATENATE($F1268," ",$G1268),AllocFactorMatrix,(L$4+1),FALSE)*$E1270</f>
        <v>0</v>
      </c>
      <c r="M1268" s="54">
        <f>VLOOKUP(CONCATENATE($F1268," ",$G1268),AllocFactorMatrix,(M$4+1),FALSE)*$E1270</f>
        <v>0</v>
      </c>
      <c r="N1268" s="54">
        <f t="shared" si="673"/>
        <v>0</v>
      </c>
      <c r="O1268" s="54">
        <f>VLOOKUP(CONCATENATE($F1268," ",$G1268),AllocFactorMatrix,(O$4+1),FALSE)*$E1270</f>
        <v>0</v>
      </c>
      <c r="P1268" s="54">
        <f>VLOOKUP(CONCATENATE($F1268," ",$G1268),AllocFactorMatrix,(P$4+1),FALSE)*$E1270</f>
        <v>0</v>
      </c>
      <c r="Q1268" s="54">
        <f>VLOOKUP(CONCATENATE($F1268," ",$G1268),AllocFactorMatrix,(Q$4+1),FALSE)*$E1270</f>
        <v>0</v>
      </c>
      <c r="R1268" s="54">
        <f>VLOOKUP(CONCATENATE($F1268," ",$G1268),AllocFactorMatrix,(R$4+1),FALSE)*$E1270</f>
        <v>0</v>
      </c>
      <c r="S1268" s="54">
        <f t="shared" si="680"/>
        <v>0</v>
      </c>
      <c r="T1268" s="54">
        <f>VLOOKUP(CONCATENATE($F1268," ",$G1268),AllocFactorMatrix,(T$4+1),FALSE)*$E1270</f>
        <v>0</v>
      </c>
      <c r="U1268" s="54">
        <f>VLOOKUP(CONCATENATE($F1268," ",$G1268),AllocFactorMatrix,(U$4+1),FALSE)*$E1270</f>
        <v>0</v>
      </c>
      <c r="V1268" s="54">
        <f>VLOOKUP(CONCATENATE($F1268," ",$G1268),AllocFactorMatrix,(V$4+1),FALSE)*$E1270</f>
        <v>0</v>
      </c>
      <c r="W1268" s="54">
        <f>VLOOKUP(CONCATENATE($F1268," ",$G1268),AllocFactorMatrix,(W$4+1),FALSE)*$E1270</f>
        <v>0</v>
      </c>
      <c r="X1268" s="54">
        <f t="shared" si="681"/>
        <v>0</v>
      </c>
      <c r="Y1268" s="54">
        <f>VLOOKUP(CONCATENATE($F1268," ",$G1268),AllocFactorMatrix,(Y$4+1),FALSE)*$E1270</f>
        <v>0</v>
      </c>
      <c r="Z1268" s="54">
        <f>VLOOKUP(CONCATENATE($F1268," ",$G1268),AllocFactorMatrix,(Z$4+1),FALSE)*$E1270</f>
        <v>0</v>
      </c>
      <c r="AA1268" s="54">
        <f t="shared" si="674"/>
        <v>0</v>
      </c>
      <c r="AB1268" s="54">
        <f>VLOOKUP(CONCATENATE($F1268," ",$G1268),AllocFactorMatrix,(AB$4+1),FALSE)*$E1270</f>
        <v>0</v>
      </c>
      <c r="AC1268" s="54">
        <f>VLOOKUP(CONCATENATE($F1268," ",$G1268),AllocFactorMatrix,(AC$4+1),FALSE)*$E1270</f>
        <v>0</v>
      </c>
      <c r="AD1268" s="54">
        <f>VLOOKUP(CONCATENATE($F1268," ",$G1268),AllocFactorMatrix,(AD$4+1),FALSE)*$E1270</f>
        <v>0</v>
      </c>
    </row>
    <row r="1269" spans="1:30" s="51" customFormat="1" hidden="1" outlineLevel="1">
      <c r="A1269" s="56"/>
      <c r="B1269" s="111"/>
      <c r="C1269" s="55"/>
      <c r="D1269" s="55"/>
      <c r="F1269" s="52" t="str">
        <f>F1270</f>
        <v>TRAN_LSE</v>
      </c>
      <c r="G1269" s="55" t="str">
        <f>$G$14</f>
        <v>CUSTOMER</v>
      </c>
      <c r="H1269" s="53">
        <f t="shared" si="675"/>
        <v>0</v>
      </c>
      <c r="I1269" s="54">
        <f>VLOOKUP(CONCATENATE($F1269," ",$G1269),AllocFactorMatrix,(I$4+1),FALSE)*$E1270</f>
        <v>0</v>
      </c>
      <c r="J1269" s="54">
        <f>VLOOKUP(CONCATENATE($F1269," ",$G1269),AllocFactorMatrix,(J$4+1),FALSE)*$E1270</f>
        <v>0</v>
      </c>
      <c r="K1269" s="54">
        <f>VLOOKUP(CONCATENATE($F1269," ",$G1269),AllocFactorMatrix,(K$4+1),FALSE)*$E1270</f>
        <v>0</v>
      </c>
      <c r="L1269" s="54">
        <f>VLOOKUP(CONCATENATE($F1269," ",$G1269),AllocFactorMatrix,(L$4+1),FALSE)*$E1270</f>
        <v>0</v>
      </c>
      <c r="M1269" s="54">
        <f>VLOOKUP(CONCATENATE($F1269," ",$G1269),AllocFactorMatrix,(M$4+1),FALSE)*$E1270</f>
        <v>0</v>
      </c>
      <c r="N1269" s="54">
        <f t="shared" si="673"/>
        <v>0</v>
      </c>
      <c r="O1269" s="54">
        <f>VLOOKUP(CONCATENATE($F1269," ",$G1269),AllocFactorMatrix,(O$4+1),FALSE)*$E1270</f>
        <v>0</v>
      </c>
      <c r="P1269" s="54">
        <f>VLOOKUP(CONCATENATE($F1269," ",$G1269),AllocFactorMatrix,(P$4+1),FALSE)*$E1270</f>
        <v>0</v>
      </c>
      <c r="Q1269" s="54">
        <f>VLOOKUP(CONCATENATE($F1269," ",$G1269),AllocFactorMatrix,(Q$4+1),FALSE)*$E1270</f>
        <v>0</v>
      </c>
      <c r="R1269" s="54">
        <f>VLOOKUP(CONCATENATE($F1269," ",$G1269),AllocFactorMatrix,(R$4+1),FALSE)*$E1270</f>
        <v>0</v>
      </c>
      <c r="S1269" s="54">
        <f t="shared" si="680"/>
        <v>0</v>
      </c>
      <c r="T1269" s="54">
        <f>VLOOKUP(CONCATENATE($F1269," ",$G1269),AllocFactorMatrix,(T$4+1),FALSE)*$E1270</f>
        <v>0</v>
      </c>
      <c r="U1269" s="54">
        <f>VLOOKUP(CONCATENATE($F1269," ",$G1269),AllocFactorMatrix,(U$4+1),FALSE)*$E1270</f>
        <v>0</v>
      </c>
      <c r="V1269" s="54">
        <f>VLOOKUP(CONCATENATE($F1269," ",$G1269),AllocFactorMatrix,(V$4+1),FALSE)*$E1270</f>
        <v>0</v>
      </c>
      <c r="W1269" s="54">
        <f>VLOOKUP(CONCATENATE($F1269," ",$G1269),AllocFactorMatrix,(W$4+1),FALSE)*$E1270</f>
        <v>0</v>
      </c>
      <c r="X1269" s="54">
        <f t="shared" si="681"/>
        <v>0</v>
      </c>
      <c r="Y1269" s="54">
        <f>VLOOKUP(CONCATENATE($F1269," ",$G1269),AllocFactorMatrix,(Y$4+1),FALSE)*$E1270</f>
        <v>0</v>
      </c>
      <c r="Z1269" s="54">
        <f>VLOOKUP(CONCATENATE($F1269," ",$G1269),AllocFactorMatrix,(Z$4+1),FALSE)*$E1270</f>
        <v>0</v>
      </c>
      <c r="AA1269" s="54">
        <f t="shared" si="674"/>
        <v>0</v>
      </c>
      <c r="AB1269" s="54">
        <f>VLOOKUP(CONCATENATE($F1269," ",$G1269),AllocFactorMatrix,(AB$4+1),FALSE)*$E1270</f>
        <v>0</v>
      </c>
      <c r="AC1269" s="54">
        <f>VLOOKUP(CONCATENATE($F1269," ",$G1269),AllocFactorMatrix,(AC$4+1),FALSE)*$E1270</f>
        <v>0</v>
      </c>
      <c r="AD1269" s="54">
        <f>VLOOKUP(CONCATENATE($F1269," ",$G1269),AllocFactorMatrix,(AD$4+1),FALSE)*$E1270</f>
        <v>0</v>
      </c>
    </row>
    <row r="1270" spans="1:30" s="51" customFormat="1" collapsed="1">
      <c r="A1270" s="167"/>
      <c r="B1270" s="103"/>
      <c r="C1270" s="91"/>
      <c r="D1270" s="91" t="s">
        <v>497</v>
      </c>
      <c r="E1270" s="63">
        <v>1391646</v>
      </c>
      <c r="F1270" s="99" t="s">
        <v>546</v>
      </c>
      <c r="G1270" s="55" t="str">
        <f>$G$15</f>
        <v>TOTAL</v>
      </c>
      <c r="H1270" s="53">
        <f t="shared" si="675"/>
        <v>1391645.9999999995</v>
      </c>
      <c r="I1270" s="54">
        <f>VLOOKUP(CONCATENATE($F1270," ",$G1270),AllocFactorMatrix,(I$4+1),FALSE)*$E1270</f>
        <v>685501.14833738329</v>
      </c>
      <c r="J1270" s="54">
        <f>VLOOKUP(CONCATENATE($F1270," ",$G1270),AllocFactorMatrix,(J$4+1),FALSE)*$E1270</f>
        <v>33886.771211458181</v>
      </c>
      <c r="K1270" s="54">
        <f>VLOOKUP(CONCATENATE($F1270," ",$G1270),AllocFactorMatrix,(K$4+1),FALSE)*$E1270</f>
        <v>124125.3008701028</v>
      </c>
      <c r="L1270" s="54">
        <f>VLOOKUP(CONCATENATE($F1270," ",$G1270),AllocFactorMatrix,(L$4+1),FALSE)*$E1270</f>
        <v>3907.0237772033061</v>
      </c>
      <c r="M1270" s="54">
        <f>VLOOKUP(CONCATENATE($F1270," ",$G1270),AllocFactorMatrix,(M$4+1),FALSE)*$E1270</f>
        <v>366.38818800487275</v>
      </c>
      <c r="N1270" s="54">
        <f t="shared" si="673"/>
        <v>128398.71283531097</v>
      </c>
      <c r="O1270" s="54">
        <f>VLOOKUP(CONCATENATE($F1270," ",$G1270),AllocFactorMatrix,(O$4+1),FALSE)*$E1270</f>
        <v>94354.537687788237</v>
      </c>
      <c r="P1270" s="54">
        <f>VLOOKUP(CONCATENATE($F1270," ",$G1270),AllocFactorMatrix,(P$4+1),FALSE)*$E1270</f>
        <v>17580.999291444536</v>
      </c>
      <c r="Q1270" s="54">
        <f>VLOOKUP(CONCATENATE($F1270," ",$G1270),AllocFactorMatrix,(Q$4+1),FALSE)*$E1270</f>
        <v>7944.5262215885377</v>
      </c>
      <c r="R1270" s="54">
        <f>VLOOKUP(CONCATENATE($F1270," ",$G1270),AllocFactorMatrix,(R$4+1),FALSE)*$E1270</f>
        <v>357.25646372212361</v>
      </c>
      <c r="S1270" s="54">
        <f t="shared" si="680"/>
        <v>120237.31966454344</v>
      </c>
      <c r="T1270" s="54">
        <f>VLOOKUP(CONCATENATE($F1270," ",$G1270),AllocFactorMatrix,(T$4+1),FALSE)*$E1270</f>
        <v>3296.0456753698068</v>
      </c>
      <c r="U1270" s="54">
        <f>VLOOKUP(CONCATENATE($F1270," ",$G1270),AllocFactorMatrix,(U$4+1),FALSE)*$E1270</f>
        <v>53939.225891090304</v>
      </c>
      <c r="V1270" s="54">
        <f>VLOOKUP(CONCATENATE($F1270," ",$G1270),AllocFactorMatrix,(V$4+1),FALSE)*$E1270</f>
        <v>285070.32444273762</v>
      </c>
      <c r="W1270" s="54">
        <f>VLOOKUP(CONCATENATE($F1270," ",$G1270),AllocFactorMatrix,(W$4+1),FALSE)*$E1270</f>
        <v>51478.975763563074</v>
      </c>
      <c r="X1270" s="54">
        <f t="shared" si="681"/>
        <v>393784.57177276083</v>
      </c>
      <c r="Y1270" s="54">
        <f>VLOOKUP(CONCATENATE($F1270," ",$G1270),AllocFactorMatrix,(Y$4+1),FALSE)*$E1270</f>
        <v>28976.128802090327</v>
      </c>
      <c r="Z1270" s="54">
        <f>VLOOKUP(CONCATENATE($F1270," ",$G1270),AllocFactorMatrix,(Z$4+1),FALSE)*$E1270</f>
        <v>485.33908143623347</v>
      </c>
      <c r="AA1270" s="54">
        <f t="shared" si="674"/>
        <v>29461.467883526559</v>
      </c>
      <c r="AB1270" s="54">
        <f>VLOOKUP(CONCATENATE($F1270," ",$G1270),AllocFactorMatrix,(AB$4+1),FALSE)*$E1270</f>
        <v>376.00829501639538</v>
      </c>
      <c r="AC1270" s="54">
        <f>VLOOKUP(CONCATENATE($F1270," ",$G1270),AllocFactorMatrix,(AC$4+1),FALSE)*$E1270</f>
        <v>0</v>
      </c>
      <c r="AD1270" s="54">
        <f>VLOOKUP(CONCATENATE($F1270," ",$G1270),AllocFactorMatrix,(AD$4+1),FALSE)*$E1270</f>
        <v>0</v>
      </c>
    </row>
    <row r="1271" spans="1:30" s="51" customFormat="1" hidden="1" outlineLevel="1">
      <c r="A1271" s="167"/>
      <c r="B1271" s="103"/>
      <c r="C1271" s="91"/>
      <c r="D1271" s="91"/>
      <c r="F1271" s="52" t="str">
        <f>F1278</f>
        <v>TRANS_TOTAL</v>
      </c>
      <c r="G1271" s="55" t="str">
        <f>$G$8</f>
        <v>PRODUCTION</v>
      </c>
      <c r="H1271" s="53">
        <f t="shared" si="675"/>
        <v>0</v>
      </c>
      <c r="I1271" s="54">
        <f>VLOOKUP(CONCATENATE($F1271," ",$G1271),AllocFactorMatrix,(I$4+1),FALSE)*$E1278</f>
        <v>0</v>
      </c>
      <c r="J1271" s="54">
        <f>VLOOKUP(CONCATENATE($F1271," ",$G1271),AllocFactorMatrix,(J$4+1),FALSE)*$E1278</f>
        <v>0</v>
      </c>
      <c r="K1271" s="54">
        <f>VLOOKUP(CONCATENATE($F1271," ",$G1271),AllocFactorMatrix,(K$4+1),FALSE)*$E1278</f>
        <v>0</v>
      </c>
      <c r="L1271" s="54">
        <f>VLOOKUP(CONCATENATE($F1271," ",$G1271),AllocFactorMatrix,(L$4+1),FALSE)*$E1278</f>
        <v>0</v>
      </c>
      <c r="M1271" s="54">
        <f>VLOOKUP(CONCATENATE($F1271," ",$G1271),AllocFactorMatrix,(M$4+1),FALSE)*$E1278</f>
        <v>0</v>
      </c>
      <c r="N1271" s="54">
        <f t="shared" si="673"/>
        <v>0</v>
      </c>
      <c r="O1271" s="54">
        <f>VLOOKUP(CONCATENATE($F1271," ",$G1271),AllocFactorMatrix,(O$4+1),FALSE)*$E1278</f>
        <v>0</v>
      </c>
      <c r="P1271" s="54">
        <f>VLOOKUP(CONCATENATE($F1271," ",$G1271),AllocFactorMatrix,(P$4+1),FALSE)*$E1278</f>
        <v>0</v>
      </c>
      <c r="Q1271" s="54">
        <f>VLOOKUP(CONCATENATE($F1271," ",$G1271),AllocFactorMatrix,(Q$4+1),FALSE)*$E1278</f>
        <v>0</v>
      </c>
      <c r="R1271" s="54">
        <f>VLOOKUP(CONCATENATE($F1271," ",$G1271),AllocFactorMatrix,(R$4+1),FALSE)*$E1278</f>
        <v>0</v>
      </c>
      <c r="S1271" s="54">
        <f>SUBTOTAL(9,O1271:R1271)</f>
        <v>0</v>
      </c>
      <c r="T1271" s="54">
        <f>VLOOKUP(CONCATENATE($F1271," ",$G1271),AllocFactorMatrix,(T$4+1),FALSE)*$E1278</f>
        <v>0</v>
      </c>
      <c r="U1271" s="54">
        <f>VLOOKUP(CONCATENATE($F1271," ",$G1271),AllocFactorMatrix,(U$4+1),FALSE)*$E1278</f>
        <v>0</v>
      </c>
      <c r="V1271" s="54">
        <f>VLOOKUP(CONCATENATE($F1271," ",$G1271),AllocFactorMatrix,(V$4+1),FALSE)*$E1278</f>
        <v>0</v>
      </c>
      <c r="W1271" s="54">
        <f>VLOOKUP(CONCATENATE($F1271," ",$G1271),AllocFactorMatrix,(W$4+1),FALSE)*$E1278</f>
        <v>0</v>
      </c>
      <c r="X1271" s="54">
        <f>SUBTOTAL(9,T1271:W1271)</f>
        <v>0</v>
      </c>
      <c r="Y1271" s="54">
        <f>VLOOKUP(CONCATENATE($F1271," ",$G1271),AllocFactorMatrix,(Y$4+1),FALSE)*$E1278</f>
        <v>0</v>
      </c>
      <c r="Z1271" s="54">
        <f>VLOOKUP(CONCATENATE($F1271," ",$G1271),AllocFactorMatrix,(Z$4+1),FALSE)*$E1278</f>
        <v>0</v>
      </c>
      <c r="AA1271" s="54">
        <f t="shared" si="674"/>
        <v>0</v>
      </c>
      <c r="AB1271" s="54">
        <f>VLOOKUP(CONCATENATE($F1271," ",$G1271),AllocFactorMatrix,(AB$4+1),FALSE)*$E1278</f>
        <v>0</v>
      </c>
      <c r="AC1271" s="54">
        <f>VLOOKUP(CONCATENATE($F1271," ",$G1271),AllocFactorMatrix,(AC$4+1),FALSE)*$E1278</f>
        <v>0</v>
      </c>
      <c r="AD1271" s="54">
        <f>VLOOKUP(CONCATENATE($F1271," ",$G1271),AllocFactorMatrix,(AD$4+1),FALSE)*$E1278</f>
        <v>0</v>
      </c>
    </row>
    <row r="1272" spans="1:30" s="51" customFormat="1" hidden="1" outlineLevel="1">
      <c r="A1272" s="167"/>
      <c r="B1272" s="103"/>
      <c r="C1272" s="91"/>
      <c r="D1272" s="91"/>
      <c r="F1272" s="52" t="str">
        <f>F1278</f>
        <v>TRANS_TOTAL</v>
      </c>
      <c r="G1272" s="55" t="str">
        <f>$G$9</f>
        <v>BULKTRAN</v>
      </c>
      <c r="H1272" s="53">
        <f t="shared" si="675"/>
        <v>192184.40289999999</v>
      </c>
      <c r="I1272" s="54">
        <f>VLOOKUP(CONCATENATE($F1272," ",$G1272),AllocFactorMatrix,(I$4+1),FALSE)*$E1278</f>
        <v>94666.767899655752</v>
      </c>
      <c r="J1272" s="54">
        <f>VLOOKUP(CONCATENATE($F1272," ",$G1272),AllocFactorMatrix,(J$4+1),FALSE)*$E1278</f>
        <v>4679.7166028451202</v>
      </c>
      <c r="K1272" s="54">
        <f>VLOOKUP(CONCATENATE($F1272," ",$G1272),AllocFactorMatrix,(K$4+1),FALSE)*$E1278</f>
        <v>17141.53371798831</v>
      </c>
      <c r="L1272" s="54">
        <f>VLOOKUP(CONCATENATE($F1272," ",$G1272),AllocFactorMatrix,(L$4+1),FALSE)*$E1278</f>
        <v>539.55462217972092</v>
      </c>
      <c r="M1272" s="54">
        <f>VLOOKUP(CONCATENATE($F1272," ",$G1272),AllocFactorMatrix,(M$4+1),FALSE)*$E1278</f>
        <v>50.597705983654905</v>
      </c>
      <c r="N1272" s="54">
        <f t="shared" si="673"/>
        <v>17731.686046151684</v>
      </c>
      <c r="O1272" s="54">
        <f>VLOOKUP(CONCATENATE($F1272," ",$G1272),AllocFactorMatrix,(O$4+1),FALSE)*$E1278</f>
        <v>13030.232175735156</v>
      </c>
      <c r="P1272" s="54">
        <f>VLOOKUP(CONCATENATE($F1272," ",$G1272),AllocFactorMatrix,(P$4+1),FALSE)*$E1278</f>
        <v>2427.9118764481705</v>
      </c>
      <c r="Q1272" s="54">
        <f>VLOOKUP(CONCATENATE($F1272," ",$G1272),AllocFactorMatrix,(Q$4+1),FALSE)*$E1278</f>
        <v>1097.1281692466232</v>
      </c>
      <c r="R1272" s="54">
        <f>VLOOKUP(CONCATENATE($F1272," ",$G1272),AllocFactorMatrix,(R$4+1),FALSE)*$E1278</f>
        <v>49.336627391306294</v>
      </c>
      <c r="S1272" s="54">
        <f t="shared" ref="S1272:S1278" si="682">SUBTOTAL(9,O1272:R1272)</f>
        <v>16604.608848821255</v>
      </c>
      <c r="T1272" s="54">
        <f>VLOOKUP(CONCATENATE($F1272," ",$G1272),AllocFactorMatrix,(T$4+1),FALSE)*$E1278</f>
        <v>455.17938473726326</v>
      </c>
      <c r="U1272" s="54">
        <f>VLOOKUP(CONCATENATE($F1272," ",$G1272),AllocFactorMatrix,(U$4+1),FALSE)*$E1278</f>
        <v>7448.9330769228736</v>
      </c>
      <c r="V1272" s="54">
        <f>VLOOKUP(CONCATENATE($F1272," ",$G1272),AllocFactorMatrix,(V$4+1),FALSE)*$E1278</f>
        <v>39367.820614967313</v>
      </c>
      <c r="W1272" s="54">
        <f>VLOOKUP(CONCATENATE($F1272," ",$G1272),AllocFactorMatrix,(W$4+1),FALSE)*$E1278</f>
        <v>7109.1759104139564</v>
      </c>
      <c r="X1272" s="54">
        <f t="shared" ref="X1272:X1278" si="683">SUBTOTAL(9,T1272:W1272)</f>
        <v>54381.108987041407</v>
      </c>
      <c r="Y1272" s="54">
        <f>VLOOKUP(CONCATENATE($F1272," ",$G1272),AllocFactorMatrix,(Y$4+1),FALSE)*$E1278</f>
        <v>4001.5636247890784</v>
      </c>
      <c r="Z1272" s="54">
        <f>VLOOKUP(CONCATENATE($F1272," ",$G1272),AllocFactorMatrix,(Z$4+1),FALSE)*$E1278</f>
        <v>67.024661134984754</v>
      </c>
      <c r="AA1272" s="54">
        <f t="shared" si="674"/>
        <v>4068.5882859240633</v>
      </c>
      <c r="AB1272" s="54">
        <f>VLOOKUP(CONCATENATE($F1272," ",$G1272),AllocFactorMatrix,(AB$4+1),FALSE)*$E1278</f>
        <v>51.926229560659095</v>
      </c>
      <c r="AC1272" s="54">
        <f>VLOOKUP(CONCATENATE($F1272," ",$G1272),AllocFactorMatrix,(AC$4+1),FALSE)*$E1278</f>
        <v>0</v>
      </c>
      <c r="AD1272" s="54">
        <f>VLOOKUP(CONCATENATE($F1272," ",$G1272),AllocFactorMatrix,(AD$4+1),FALSE)*$E1278</f>
        <v>0</v>
      </c>
    </row>
    <row r="1273" spans="1:30" s="51" customFormat="1" hidden="1" outlineLevel="1">
      <c r="A1273" s="167"/>
      <c r="B1273" s="103"/>
      <c r="C1273" s="91"/>
      <c r="D1273" s="91"/>
      <c r="F1273" s="52" t="str">
        <f>F1278</f>
        <v>TRANS_TOTAL</v>
      </c>
      <c r="G1273" s="55" t="str">
        <f>$G$10</f>
        <v>SUBTRAN</v>
      </c>
      <c r="H1273" s="53">
        <f t="shared" si="675"/>
        <v>42272.597100000006</v>
      </c>
      <c r="I1273" s="54">
        <f>VLOOKUP(CONCATENATE($F1273," ",$G1273),AllocFactorMatrix,(I$4+1),FALSE)*$E1278</f>
        <v>20581.150807588565</v>
      </c>
      <c r="J1273" s="54">
        <f>VLOOKUP(CONCATENATE($F1273," ",$G1273),AllocFactorMatrix,(J$4+1),FALSE)*$E1278</f>
        <v>993.27326131594191</v>
      </c>
      <c r="K1273" s="54">
        <f>VLOOKUP(CONCATENATE($F1273," ",$G1273),AllocFactorMatrix,(K$4+1),FALSE)*$E1278</f>
        <v>3613.4795581906524</v>
      </c>
      <c r="L1273" s="54">
        <f>VLOOKUP(CONCATENATE($F1273," ",$G1273),AllocFactorMatrix,(L$4+1),FALSE)*$E1278</f>
        <v>111.61698370905296</v>
      </c>
      <c r="M1273" s="54">
        <f>VLOOKUP(CONCATENATE($F1273," ",$G1273),AllocFactorMatrix,(M$4+1),FALSE)*$E1278</f>
        <v>13.901305015534176</v>
      </c>
      <c r="N1273" s="54">
        <f t="shared" si="673"/>
        <v>3738.9978469152393</v>
      </c>
      <c r="O1273" s="54">
        <f>VLOOKUP(CONCATENATE($F1273," ",$G1273),AllocFactorMatrix,(O$4+1),FALSE)*$E1278</f>
        <v>2730.0402842302465</v>
      </c>
      <c r="P1273" s="54">
        <f>VLOOKUP(CONCATENATE($F1273," ",$G1273),AllocFactorMatrix,(P$4+1),FALSE)*$E1278</f>
        <v>507.51130463982128</v>
      </c>
      <c r="Q1273" s="54">
        <f>VLOOKUP(CONCATENATE($F1273," ",$G1273),AllocFactorMatrix,(Q$4+1),FALSE)*$E1278</f>
        <v>301.97527345365853</v>
      </c>
      <c r="R1273" s="54">
        <f>VLOOKUP(CONCATENATE($F1273," ",$G1273),AllocFactorMatrix,(R$4+1),FALSE)*$E1278</f>
        <v>0</v>
      </c>
      <c r="S1273" s="54">
        <f t="shared" si="682"/>
        <v>3539.5268623237266</v>
      </c>
      <c r="T1273" s="54">
        <f>VLOOKUP(CONCATENATE($F1273," ",$G1273),AllocFactorMatrix,(T$4+1),FALSE)*$E1278</f>
        <v>95.328319101380458</v>
      </c>
      <c r="U1273" s="54">
        <f>VLOOKUP(CONCATENATE($F1273," ",$G1273),AllocFactorMatrix,(U$4+1),FALSE)*$E1278</f>
        <v>1560.5790108843944</v>
      </c>
      <c r="V1273" s="54">
        <f>VLOOKUP(CONCATENATE($F1273," ",$G1273),AllocFactorMatrix,(V$4+1),FALSE)*$E1278</f>
        <v>10872.059431709687</v>
      </c>
      <c r="W1273" s="54">
        <f>VLOOKUP(CONCATENATE($F1273," ",$G1273),AllocFactorMatrix,(W$4+1),FALSE)*$E1278</f>
        <v>0</v>
      </c>
      <c r="X1273" s="54">
        <f t="shared" si="683"/>
        <v>12527.966761695463</v>
      </c>
      <c r="Y1273" s="54">
        <f>VLOOKUP(CONCATENATE($F1273," ",$G1273),AllocFactorMatrix,(Y$4+1),FALSE)*$E1278</f>
        <v>821.66214205537608</v>
      </c>
      <c r="Z1273" s="54">
        <f>VLOOKUP(CONCATENATE($F1273," ",$G1273),AllocFactorMatrix,(Z$4+1),FALSE)*$E1278</f>
        <v>13.697130231016578</v>
      </c>
      <c r="AA1273" s="54">
        <f t="shared" si="674"/>
        <v>835.35927228639264</v>
      </c>
      <c r="AB1273" s="54">
        <f>VLOOKUP(CONCATENATE($F1273," ",$G1273),AllocFactorMatrix,(AB$4+1),FALSE)*$E1278</f>
        <v>10.972178803792962</v>
      </c>
      <c r="AC1273" s="54">
        <f>VLOOKUP(CONCATENATE($F1273," ",$G1273),AllocFactorMatrix,(AC$4+1),FALSE)*$E1278</f>
        <v>37.307753550683771</v>
      </c>
      <c r="AD1273" s="54">
        <f>VLOOKUP(CONCATENATE($F1273," ",$G1273),AllocFactorMatrix,(AD$4+1),FALSE)*$E1278</f>
        <v>8.0423555201988588</v>
      </c>
    </row>
    <row r="1274" spans="1:30" s="51" customFormat="1" hidden="1" outlineLevel="1">
      <c r="A1274" s="167"/>
      <c r="B1274" s="103"/>
      <c r="C1274" s="91"/>
      <c r="D1274" s="91"/>
      <c r="F1274" s="52" t="str">
        <f>F1278</f>
        <v>TRANS_TOTAL</v>
      </c>
      <c r="G1274" s="55" t="str">
        <f>$G$11</f>
        <v>DISTPRI</v>
      </c>
      <c r="H1274" s="53">
        <f t="shared" si="675"/>
        <v>0</v>
      </c>
      <c r="I1274" s="54">
        <f>VLOOKUP(CONCATENATE($F1274," ",$G1274),AllocFactorMatrix,(I$4+1),FALSE)*$E1278</f>
        <v>0</v>
      </c>
      <c r="J1274" s="54">
        <f>VLOOKUP(CONCATENATE($F1274," ",$G1274),AllocFactorMatrix,(J$4+1),FALSE)*$E1278</f>
        <v>0</v>
      </c>
      <c r="K1274" s="54">
        <f>VLOOKUP(CONCATENATE($F1274," ",$G1274),AllocFactorMatrix,(K$4+1),FALSE)*$E1278</f>
        <v>0</v>
      </c>
      <c r="L1274" s="54">
        <f>VLOOKUP(CONCATENATE($F1274," ",$G1274),AllocFactorMatrix,(L$4+1),FALSE)*$E1278</f>
        <v>0</v>
      </c>
      <c r="M1274" s="54">
        <f>VLOOKUP(CONCATENATE($F1274," ",$G1274),AllocFactorMatrix,(M$4+1),FALSE)*$E1278</f>
        <v>0</v>
      </c>
      <c r="N1274" s="54">
        <f t="shared" si="673"/>
        <v>0</v>
      </c>
      <c r="O1274" s="54">
        <f>VLOOKUP(CONCATENATE($F1274," ",$G1274),AllocFactorMatrix,(O$4+1),FALSE)*$E1278</f>
        <v>0</v>
      </c>
      <c r="P1274" s="54">
        <f>VLOOKUP(CONCATENATE($F1274," ",$G1274),AllocFactorMatrix,(P$4+1),FALSE)*$E1278</f>
        <v>0</v>
      </c>
      <c r="Q1274" s="54">
        <f>VLOOKUP(CONCATENATE($F1274," ",$G1274),AllocFactorMatrix,(Q$4+1),FALSE)*$E1278</f>
        <v>0</v>
      </c>
      <c r="R1274" s="54">
        <f>VLOOKUP(CONCATENATE($F1274," ",$G1274),AllocFactorMatrix,(R$4+1),FALSE)*$E1278</f>
        <v>0</v>
      </c>
      <c r="S1274" s="54">
        <f t="shared" si="682"/>
        <v>0</v>
      </c>
      <c r="T1274" s="54">
        <f>VLOOKUP(CONCATENATE($F1274," ",$G1274),AllocFactorMatrix,(T$4+1),FALSE)*$E1278</f>
        <v>0</v>
      </c>
      <c r="U1274" s="54">
        <f>VLOOKUP(CONCATENATE($F1274," ",$G1274),AllocFactorMatrix,(U$4+1),FALSE)*$E1278</f>
        <v>0</v>
      </c>
      <c r="V1274" s="54">
        <f>VLOOKUP(CONCATENATE($F1274," ",$G1274),AllocFactorMatrix,(V$4+1),FALSE)*$E1278</f>
        <v>0</v>
      </c>
      <c r="W1274" s="54">
        <f>VLOOKUP(CONCATENATE($F1274," ",$G1274),AllocFactorMatrix,(W$4+1),FALSE)*$E1278</f>
        <v>0</v>
      </c>
      <c r="X1274" s="54">
        <f t="shared" si="683"/>
        <v>0</v>
      </c>
      <c r="Y1274" s="54">
        <f>VLOOKUP(CONCATENATE($F1274," ",$G1274),AllocFactorMatrix,(Y$4+1),FALSE)*$E1278</f>
        <v>0</v>
      </c>
      <c r="Z1274" s="54">
        <f>VLOOKUP(CONCATENATE($F1274," ",$G1274),AllocFactorMatrix,(Z$4+1),FALSE)*$E1278</f>
        <v>0</v>
      </c>
      <c r="AA1274" s="54">
        <f t="shared" si="674"/>
        <v>0</v>
      </c>
      <c r="AB1274" s="54">
        <f>VLOOKUP(CONCATENATE($F1274," ",$G1274),AllocFactorMatrix,(AB$4+1),FALSE)*$E1278</f>
        <v>0</v>
      </c>
      <c r="AC1274" s="54">
        <f>VLOOKUP(CONCATENATE($F1274," ",$G1274),AllocFactorMatrix,(AC$4+1),FALSE)*$E1278</f>
        <v>0</v>
      </c>
      <c r="AD1274" s="54">
        <f>VLOOKUP(CONCATENATE($F1274," ",$G1274),AllocFactorMatrix,(AD$4+1),FALSE)*$E1278</f>
        <v>0</v>
      </c>
    </row>
    <row r="1275" spans="1:30" s="51" customFormat="1" hidden="1" outlineLevel="1">
      <c r="A1275" s="167"/>
      <c r="B1275" s="103"/>
      <c r="C1275" s="91"/>
      <c r="D1275" s="91"/>
      <c r="F1275" s="52" t="str">
        <f>F1278</f>
        <v>TRANS_TOTAL</v>
      </c>
      <c r="G1275" s="55" t="str">
        <f>$G$12</f>
        <v>DISTSEC</v>
      </c>
      <c r="H1275" s="53">
        <f t="shared" si="675"/>
        <v>0</v>
      </c>
      <c r="I1275" s="54">
        <f>VLOOKUP(CONCATENATE($F1275," ",$G1275),AllocFactorMatrix,(I$4+1),FALSE)*$E1278</f>
        <v>0</v>
      </c>
      <c r="J1275" s="54">
        <f>VLOOKUP(CONCATENATE($F1275," ",$G1275),AllocFactorMatrix,(J$4+1),FALSE)*$E1278</f>
        <v>0</v>
      </c>
      <c r="K1275" s="54">
        <f>VLOOKUP(CONCATENATE($F1275," ",$G1275),AllocFactorMatrix,(K$4+1),FALSE)*$E1278</f>
        <v>0</v>
      </c>
      <c r="L1275" s="54">
        <f>VLOOKUP(CONCATENATE($F1275," ",$G1275),AllocFactorMatrix,(L$4+1),FALSE)*$E1278</f>
        <v>0</v>
      </c>
      <c r="M1275" s="54">
        <f>VLOOKUP(CONCATENATE($F1275," ",$G1275),AllocFactorMatrix,(M$4+1),FALSE)*$E1278</f>
        <v>0</v>
      </c>
      <c r="N1275" s="54">
        <f t="shared" si="673"/>
        <v>0</v>
      </c>
      <c r="O1275" s="54">
        <f>VLOOKUP(CONCATENATE($F1275," ",$G1275),AllocFactorMatrix,(O$4+1),FALSE)*$E1278</f>
        <v>0</v>
      </c>
      <c r="P1275" s="54">
        <f>VLOOKUP(CONCATENATE($F1275," ",$G1275),AllocFactorMatrix,(P$4+1),FALSE)*$E1278</f>
        <v>0</v>
      </c>
      <c r="Q1275" s="54">
        <f>VLOOKUP(CONCATENATE($F1275," ",$G1275),AllocFactorMatrix,(Q$4+1),FALSE)*$E1278</f>
        <v>0</v>
      </c>
      <c r="R1275" s="54">
        <f>VLOOKUP(CONCATENATE($F1275," ",$G1275),AllocFactorMatrix,(R$4+1),FALSE)*$E1278</f>
        <v>0</v>
      </c>
      <c r="S1275" s="54">
        <f t="shared" si="682"/>
        <v>0</v>
      </c>
      <c r="T1275" s="54">
        <f>VLOOKUP(CONCATENATE($F1275," ",$G1275),AllocFactorMatrix,(T$4+1),FALSE)*$E1278</f>
        <v>0</v>
      </c>
      <c r="U1275" s="54">
        <f>VLOOKUP(CONCATENATE($F1275," ",$G1275),AllocFactorMatrix,(U$4+1),FALSE)*$E1278</f>
        <v>0</v>
      </c>
      <c r="V1275" s="54">
        <f>VLOOKUP(CONCATENATE($F1275," ",$G1275),AllocFactorMatrix,(V$4+1),FALSE)*$E1278</f>
        <v>0</v>
      </c>
      <c r="W1275" s="54">
        <f>VLOOKUP(CONCATENATE($F1275," ",$G1275),AllocFactorMatrix,(W$4+1),FALSE)*$E1278</f>
        <v>0</v>
      </c>
      <c r="X1275" s="54">
        <f t="shared" si="683"/>
        <v>0</v>
      </c>
      <c r="Y1275" s="54">
        <f>VLOOKUP(CONCATENATE($F1275," ",$G1275),AllocFactorMatrix,(Y$4+1),FALSE)*$E1278</f>
        <v>0</v>
      </c>
      <c r="Z1275" s="54">
        <f>VLOOKUP(CONCATENATE($F1275," ",$G1275),AllocFactorMatrix,(Z$4+1),FALSE)*$E1278</f>
        <v>0</v>
      </c>
      <c r="AA1275" s="54">
        <f t="shared" si="674"/>
        <v>0</v>
      </c>
      <c r="AB1275" s="54">
        <f>VLOOKUP(CONCATENATE($F1275," ",$G1275),AllocFactorMatrix,(AB$4+1),FALSE)*$E1278</f>
        <v>0</v>
      </c>
      <c r="AC1275" s="54">
        <f>VLOOKUP(CONCATENATE($F1275," ",$G1275),AllocFactorMatrix,(AC$4+1),FALSE)*$E1278</f>
        <v>0</v>
      </c>
      <c r="AD1275" s="54">
        <f>VLOOKUP(CONCATENATE($F1275," ",$G1275),AllocFactorMatrix,(AD$4+1),FALSE)*$E1278</f>
        <v>0</v>
      </c>
    </row>
    <row r="1276" spans="1:30" s="51" customFormat="1" hidden="1" outlineLevel="1">
      <c r="A1276" s="167"/>
      <c r="B1276" s="103"/>
      <c r="C1276" s="91"/>
      <c r="D1276" s="91"/>
      <c r="F1276" s="52" t="str">
        <f>F1278</f>
        <v>TRANS_TOTAL</v>
      </c>
      <c r="G1276" s="55" t="str">
        <f>$G$13</f>
        <v>ENERGY</v>
      </c>
      <c r="H1276" s="53">
        <f t="shared" si="675"/>
        <v>0</v>
      </c>
      <c r="I1276" s="54">
        <f>VLOOKUP(CONCATENATE($F1276," ",$G1276),AllocFactorMatrix,(I$4+1),FALSE)*$E1278</f>
        <v>0</v>
      </c>
      <c r="J1276" s="54">
        <f>VLOOKUP(CONCATENATE($F1276," ",$G1276),AllocFactorMatrix,(J$4+1),FALSE)*$E1278</f>
        <v>0</v>
      </c>
      <c r="K1276" s="54">
        <f>VLOOKUP(CONCATENATE($F1276," ",$G1276),AllocFactorMatrix,(K$4+1),FALSE)*$E1278</f>
        <v>0</v>
      </c>
      <c r="L1276" s="54">
        <f>VLOOKUP(CONCATENATE($F1276," ",$G1276),AllocFactorMatrix,(L$4+1),FALSE)*$E1278</f>
        <v>0</v>
      </c>
      <c r="M1276" s="54">
        <f>VLOOKUP(CONCATENATE($F1276," ",$G1276),AllocFactorMatrix,(M$4+1),FALSE)*$E1278</f>
        <v>0</v>
      </c>
      <c r="N1276" s="54">
        <f t="shared" si="673"/>
        <v>0</v>
      </c>
      <c r="O1276" s="54">
        <f>VLOOKUP(CONCATENATE($F1276," ",$G1276),AllocFactorMatrix,(O$4+1),FALSE)*$E1278</f>
        <v>0</v>
      </c>
      <c r="P1276" s="54">
        <f>VLOOKUP(CONCATENATE($F1276," ",$G1276),AllocFactorMatrix,(P$4+1),FALSE)*$E1278</f>
        <v>0</v>
      </c>
      <c r="Q1276" s="54">
        <f>VLOOKUP(CONCATENATE($F1276," ",$G1276),AllocFactorMatrix,(Q$4+1),FALSE)*$E1278</f>
        <v>0</v>
      </c>
      <c r="R1276" s="54">
        <f>VLOOKUP(CONCATENATE($F1276," ",$G1276),AllocFactorMatrix,(R$4+1),FALSE)*$E1278</f>
        <v>0</v>
      </c>
      <c r="S1276" s="54">
        <f t="shared" si="682"/>
        <v>0</v>
      </c>
      <c r="T1276" s="54">
        <f>VLOOKUP(CONCATENATE($F1276," ",$G1276),AllocFactorMatrix,(T$4+1),FALSE)*$E1278</f>
        <v>0</v>
      </c>
      <c r="U1276" s="54">
        <f>VLOOKUP(CONCATENATE($F1276," ",$G1276),AllocFactorMatrix,(U$4+1),FALSE)*$E1278</f>
        <v>0</v>
      </c>
      <c r="V1276" s="54">
        <f>VLOOKUP(CONCATENATE($F1276," ",$G1276),AllocFactorMatrix,(V$4+1),FALSE)*$E1278</f>
        <v>0</v>
      </c>
      <c r="W1276" s="54">
        <f>VLOOKUP(CONCATENATE($F1276," ",$G1276),AllocFactorMatrix,(W$4+1),FALSE)*$E1278</f>
        <v>0</v>
      </c>
      <c r="X1276" s="54">
        <f t="shared" si="683"/>
        <v>0</v>
      </c>
      <c r="Y1276" s="54">
        <f>VLOOKUP(CONCATENATE($F1276," ",$G1276),AllocFactorMatrix,(Y$4+1),FALSE)*$E1278</f>
        <v>0</v>
      </c>
      <c r="Z1276" s="54">
        <f>VLOOKUP(CONCATENATE($F1276," ",$G1276),AllocFactorMatrix,(Z$4+1),FALSE)*$E1278</f>
        <v>0</v>
      </c>
      <c r="AA1276" s="54">
        <f t="shared" si="674"/>
        <v>0</v>
      </c>
      <c r="AB1276" s="54">
        <f>VLOOKUP(CONCATENATE($F1276," ",$G1276),AllocFactorMatrix,(AB$4+1),FALSE)*$E1278</f>
        <v>0</v>
      </c>
      <c r="AC1276" s="54">
        <f>VLOOKUP(CONCATENATE($F1276," ",$G1276),AllocFactorMatrix,(AC$4+1),FALSE)*$E1278</f>
        <v>0</v>
      </c>
      <c r="AD1276" s="54">
        <f>VLOOKUP(CONCATENATE($F1276," ",$G1276),AllocFactorMatrix,(AD$4+1),FALSE)*$E1278</f>
        <v>0</v>
      </c>
    </row>
    <row r="1277" spans="1:30" s="51" customFormat="1" hidden="1" outlineLevel="1">
      <c r="A1277" s="167"/>
      <c r="B1277" s="103"/>
      <c r="C1277" s="91"/>
      <c r="D1277" s="91"/>
      <c r="F1277" s="52" t="str">
        <f>F1278</f>
        <v>TRANS_TOTAL</v>
      </c>
      <c r="G1277" s="55" t="str">
        <f>$G$14</f>
        <v>CUSTOMER</v>
      </c>
      <c r="H1277" s="53">
        <f t="shared" si="675"/>
        <v>0</v>
      </c>
      <c r="I1277" s="54">
        <f>VLOOKUP(CONCATENATE($F1277," ",$G1277),AllocFactorMatrix,(I$4+1),FALSE)*$E1278</f>
        <v>0</v>
      </c>
      <c r="J1277" s="54">
        <f>VLOOKUP(CONCATENATE($F1277," ",$G1277),AllocFactorMatrix,(J$4+1),FALSE)*$E1278</f>
        <v>0</v>
      </c>
      <c r="K1277" s="54">
        <f>VLOOKUP(CONCATENATE($F1277," ",$G1277),AllocFactorMatrix,(K$4+1),FALSE)*$E1278</f>
        <v>0</v>
      </c>
      <c r="L1277" s="54">
        <f>VLOOKUP(CONCATENATE($F1277," ",$G1277),AllocFactorMatrix,(L$4+1),FALSE)*$E1278</f>
        <v>0</v>
      </c>
      <c r="M1277" s="54">
        <f>VLOOKUP(CONCATENATE($F1277," ",$G1277),AllocFactorMatrix,(M$4+1),FALSE)*$E1278</f>
        <v>0</v>
      </c>
      <c r="N1277" s="54">
        <f t="shared" si="673"/>
        <v>0</v>
      </c>
      <c r="O1277" s="54">
        <f>VLOOKUP(CONCATENATE($F1277," ",$G1277),AllocFactorMatrix,(O$4+1),FALSE)*$E1278</f>
        <v>0</v>
      </c>
      <c r="P1277" s="54">
        <f>VLOOKUP(CONCATENATE($F1277," ",$G1277),AllocFactorMatrix,(P$4+1),FALSE)*$E1278</f>
        <v>0</v>
      </c>
      <c r="Q1277" s="54">
        <f>VLOOKUP(CONCATENATE($F1277," ",$G1277),AllocFactorMatrix,(Q$4+1),FALSE)*$E1278</f>
        <v>0</v>
      </c>
      <c r="R1277" s="54">
        <f>VLOOKUP(CONCATENATE($F1277," ",$G1277),AllocFactorMatrix,(R$4+1),FALSE)*$E1278</f>
        <v>0</v>
      </c>
      <c r="S1277" s="54">
        <f t="shared" si="682"/>
        <v>0</v>
      </c>
      <c r="T1277" s="54">
        <f>VLOOKUP(CONCATENATE($F1277," ",$G1277),AllocFactorMatrix,(T$4+1),FALSE)*$E1278</f>
        <v>0</v>
      </c>
      <c r="U1277" s="54">
        <f>VLOOKUP(CONCATENATE($F1277," ",$G1277),AllocFactorMatrix,(U$4+1),FALSE)*$E1278</f>
        <v>0</v>
      </c>
      <c r="V1277" s="54">
        <f>VLOOKUP(CONCATENATE($F1277," ",$G1277),AllocFactorMatrix,(V$4+1),FALSE)*$E1278</f>
        <v>0</v>
      </c>
      <c r="W1277" s="54">
        <f>VLOOKUP(CONCATENATE($F1277," ",$G1277),AllocFactorMatrix,(W$4+1),FALSE)*$E1278</f>
        <v>0</v>
      </c>
      <c r="X1277" s="54">
        <f t="shared" si="683"/>
        <v>0</v>
      </c>
      <c r="Y1277" s="54">
        <f>VLOOKUP(CONCATENATE($F1277," ",$G1277),AllocFactorMatrix,(Y$4+1),FALSE)*$E1278</f>
        <v>0</v>
      </c>
      <c r="Z1277" s="54">
        <f>VLOOKUP(CONCATENATE($F1277," ",$G1277),AllocFactorMatrix,(Z$4+1),FALSE)*$E1278</f>
        <v>0</v>
      </c>
      <c r="AA1277" s="54">
        <f t="shared" si="674"/>
        <v>0</v>
      </c>
      <c r="AB1277" s="54">
        <f>VLOOKUP(CONCATENATE($F1277," ",$G1277),AllocFactorMatrix,(AB$4+1),FALSE)*$E1278</f>
        <v>0</v>
      </c>
      <c r="AC1277" s="54">
        <f>VLOOKUP(CONCATENATE($F1277," ",$G1277),AllocFactorMatrix,(AC$4+1),FALSE)*$E1278</f>
        <v>0</v>
      </c>
      <c r="AD1277" s="54">
        <f>VLOOKUP(CONCATENATE($F1277," ",$G1277),AllocFactorMatrix,(AD$4+1),FALSE)*$E1278</f>
        <v>0</v>
      </c>
    </row>
    <row r="1278" spans="1:30" s="51" customFormat="1" collapsed="1">
      <c r="A1278" s="167"/>
      <c r="B1278" s="103"/>
      <c r="C1278" s="91"/>
      <c r="D1278" s="91" t="s">
        <v>498</v>
      </c>
      <c r="E1278" s="63">
        <v>234457</v>
      </c>
      <c r="F1278" s="63" t="s">
        <v>194</v>
      </c>
      <c r="G1278" s="55" t="str">
        <f>$G$15</f>
        <v>TOTAL</v>
      </c>
      <c r="H1278" s="53">
        <f t="shared" si="675"/>
        <v>234456.99999999997</v>
      </c>
      <c r="I1278" s="54">
        <f>VLOOKUP(CONCATENATE($F1278," ",$G1278),AllocFactorMatrix,(I$4+1),FALSE)*$E1278</f>
        <v>115247.91870724432</v>
      </c>
      <c r="J1278" s="54">
        <f>VLOOKUP(CONCATENATE($F1278," ",$G1278),AllocFactorMatrix,(J$4+1),FALSE)*$E1278</f>
        <v>5672.9898641610616</v>
      </c>
      <c r="K1278" s="54">
        <f>VLOOKUP(CONCATENATE($F1278," ",$G1278),AllocFactorMatrix,(K$4+1),FALSE)*$E1278</f>
        <v>20755.013276178957</v>
      </c>
      <c r="L1278" s="54">
        <f>VLOOKUP(CONCATENATE($F1278," ",$G1278),AllocFactorMatrix,(L$4+1),FALSE)*$E1278</f>
        <v>651.17160588877391</v>
      </c>
      <c r="M1278" s="54">
        <f>VLOOKUP(CONCATENATE($F1278," ",$G1278),AllocFactorMatrix,(M$4+1),FALSE)*$E1278</f>
        <v>64.499010999189082</v>
      </c>
      <c r="N1278" s="54">
        <f t="shared" si="673"/>
        <v>21470.683893066918</v>
      </c>
      <c r="O1278" s="54">
        <f>VLOOKUP(CONCATENATE($F1278," ",$G1278),AllocFactorMatrix,(O$4+1),FALSE)*$E1278</f>
        <v>15760.272459965405</v>
      </c>
      <c r="P1278" s="54">
        <f>VLOOKUP(CONCATENATE($F1278," ",$G1278),AllocFactorMatrix,(P$4+1),FALSE)*$E1278</f>
        <v>2935.4231810879915</v>
      </c>
      <c r="Q1278" s="54">
        <f>VLOOKUP(CONCATENATE($F1278," ",$G1278),AllocFactorMatrix,(Q$4+1),FALSE)*$E1278</f>
        <v>1399.1034427002817</v>
      </c>
      <c r="R1278" s="54">
        <f>VLOOKUP(CONCATENATE($F1278," ",$G1278),AllocFactorMatrix,(R$4+1),FALSE)*$E1278</f>
        <v>49.336627391306294</v>
      </c>
      <c r="S1278" s="54">
        <f t="shared" si="682"/>
        <v>20144.135711144983</v>
      </c>
      <c r="T1278" s="54">
        <f>VLOOKUP(CONCATENATE($F1278," ",$G1278),AllocFactorMatrix,(T$4+1),FALSE)*$E1278</f>
        <v>550.50770383864369</v>
      </c>
      <c r="U1278" s="54">
        <f>VLOOKUP(CONCATENATE($F1278," ",$G1278),AllocFactorMatrix,(U$4+1),FALSE)*$E1278</f>
        <v>9009.5120878072685</v>
      </c>
      <c r="V1278" s="54">
        <f>VLOOKUP(CONCATENATE($F1278," ",$G1278),AllocFactorMatrix,(V$4+1),FALSE)*$E1278</f>
        <v>50239.880046677004</v>
      </c>
      <c r="W1278" s="54">
        <f>VLOOKUP(CONCATENATE($F1278," ",$G1278),AllocFactorMatrix,(W$4+1),FALSE)*$E1278</f>
        <v>7109.1759104139564</v>
      </c>
      <c r="X1278" s="54">
        <f t="shared" si="683"/>
        <v>66909.075748736883</v>
      </c>
      <c r="Y1278" s="54">
        <f>VLOOKUP(CONCATENATE($F1278," ",$G1278),AllocFactorMatrix,(Y$4+1),FALSE)*$E1278</f>
        <v>4823.2257668444545</v>
      </c>
      <c r="Z1278" s="54">
        <f>VLOOKUP(CONCATENATE($F1278," ",$G1278),AllocFactorMatrix,(Z$4+1),FALSE)*$E1278</f>
        <v>80.721791366001341</v>
      </c>
      <c r="AA1278" s="54">
        <f t="shared" si="674"/>
        <v>4903.947558210456</v>
      </c>
      <c r="AB1278" s="54">
        <f>VLOOKUP(CONCATENATE($F1278," ",$G1278),AllocFactorMatrix,(AB$4+1),FALSE)*$E1278</f>
        <v>62.898408364452052</v>
      </c>
      <c r="AC1278" s="54">
        <f>VLOOKUP(CONCATENATE($F1278," ",$G1278),AllocFactorMatrix,(AC$4+1),FALSE)*$E1278</f>
        <v>37.307753550683771</v>
      </c>
      <c r="AD1278" s="54">
        <f>VLOOKUP(CONCATENATE($F1278," ",$G1278),AllocFactorMatrix,(AD$4+1),FALSE)*$E1278</f>
        <v>8.0423555201988588</v>
      </c>
    </row>
    <row r="1279" spans="1:30" s="51" customFormat="1" hidden="1" outlineLevel="1">
      <c r="A1279" s="56"/>
      <c r="B1279" s="111"/>
      <c r="C1279" s="55"/>
      <c r="D1279" s="55"/>
      <c r="F1279" s="52" t="str">
        <f>F1286</f>
        <v>TRANS_TOTAL</v>
      </c>
      <c r="G1279" s="55" t="str">
        <f>$G$8</f>
        <v>PRODUCTION</v>
      </c>
      <c r="H1279" s="53">
        <f t="shared" ref="H1279:H1310" si="684">SUBTOTAL(9,I1279:AD1279)</f>
        <v>0</v>
      </c>
      <c r="I1279" s="54">
        <f>VLOOKUP(CONCATENATE($F1279," ",$G1279),AllocFactorMatrix,(I$4+1),FALSE)*$E1286</f>
        <v>0</v>
      </c>
      <c r="J1279" s="54">
        <f>VLOOKUP(CONCATENATE($F1279," ",$G1279),AllocFactorMatrix,(J$4+1),FALSE)*$E1286</f>
        <v>0</v>
      </c>
      <c r="K1279" s="54">
        <f>VLOOKUP(CONCATENATE($F1279," ",$G1279),AllocFactorMatrix,(K$4+1),FALSE)*$E1286</f>
        <v>0</v>
      </c>
      <c r="L1279" s="54">
        <f>VLOOKUP(CONCATENATE($F1279," ",$G1279),AllocFactorMatrix,(L$4+1),FALSE)*$E1286</f>
        <v>0</v>
      </c>
      <c r="M1279" s="54">
        <f>VLOOKUP(CONCATENATE($F1279," ",$G1279),AllocFactorMatrix,(M$4+1),FALSE)*$E1286</f>
        <v>0</v>
      </c>
      <c r="N1279" s="54">
        <f t="shared" ref="N1279:N1310" si="685">SUBTOTAL(9,K1279:M1279)</f>
        <v>0</v>
      </c>
      <c r="O1279" s="54">
        <f>VLOOKUP(CONCATENATE($F1279," ",$G1279),AllocFactorMatrix,(O$4+1),FALSE)*$E1286</f>
        <v>0</v>
      </c>
      <c r="P1279" s="54">
        <f>VLOOKUP(CONCATENATE($F1279," ",$G1279),AllocFactorMatrix,(P$4+1),FALSE)*$E1286</f>
        <v>0</v>
      </c>
      <c r="Q1279" s="54">
        <f>VLOOKUP(CONCATENATE($F1279," ",$G1279),AllocFactorMatrix,(Q$4+1),FALSE)*$E1286</f>
        <v>0</v>
      </c>
      <c r="R1279" s="54">
        <f>VLOOKUP(CONCATENATE($F1279," ",$G1279),AllocFactorMatrix,(R$4+1),FALSE)*$E1286</f>
        <v>0</v>
      </c>
      <c r="S1279" s="54">
        <f>SUBTOTAL(9,O1279:R1279)</f>
        <v>0</v>
      </c>
      <c r="T1279" s="54">
        <f>VLOOKUP(CONCATENATE($F1279," ",$G1279),AllocFactorMatrix,(T$4+1),FALSE)*$E1286</f>
        <v>0</v>
      </c>
      <c r="U1279" s="54">
        <f>VLOOKUP(CONCATENATE($F1279," ",$G1279),AllocFactorMatrix,(U$4+1),FALSE)*$E1286</f>
        <v>0</v>
      </c>
      <c r="V1279" s="54">
        <f>VLOOKUP(CONCATENATE($F1279," ",$G1279),AllocFactorMatrix,(V$4+1),FALSE)*$E1286</f>
        <v>0</v>
      </c>
      <c r="W1279" s="54">
        <f>VLOOKUP(CONCATENATE($F1279," ",$G1279),AllocFactorMatrix,(W$4+1),FALSE)*$E1286</f>
        <v>0</v>
      </c>
      <c r="X1279" s="54">
        <f>SUBTOTAL(9,T1279:W1279)</f>
        <v>0</v>
      </c>
      <c r="Y1279" s="54">
        <f>VLOOKUP(CONCATENATE($F1279," ",$G1279),AllocFactorMatrix,(Y$4+1),FALSE)*$E1286</f>
        <v>0</v>
      </c>
      <c r="Z1279" s="54">
        <f>VLOOKUP(CONCATENATE($F1279," ",$G1279),AllocFactorMatrix,(Z$4+1),FALSE)*$E1286</f>
        <v>0</v>
      </c>
      <c r="AA1279" s="54">
        <f t="shared" ref="AA1279:AA1310" si="686">SUBTOTAL(9,Y1279:Z1279)</f>
        <v>0</v>
      </c>
      <c r="AB1279" s="54">
        <f>VLOOKUP(CONCATENATE($F1279," ",$G1279),AllocFactorMatrix,(AB$4+1),FALSE)*$E1286</f>
        <v>0</v>
      </c>
      <c r="AC1279" s="54">
        <f>VLOOKUP(CONCATENATE($F1279," ",$G1279),AllocFactorMatrix,(AC$4+1),FALSE)*$E1286</f>
        <v>0</v>
      </c>
      <c r="AD1279" s="54">
        <f>VLOOKUP(CONCATENATE($F1279," ",$G1279),AllocFactorMatrix,(AD$4+1),FALSE)*$E1286</f>
        <v>0</v>
      </c>
    </row>
    <row r="1280" spans="1:30" s="51" customFormat="1" hidden="1" outlineLevel="1">
      <c r="A1280" s="56"/>
      <c r="B1280" s="111"/>
      <c r="C1280" s="55"/>
      <c r="D1280" s="55"/>
      <c r="F1280" s="52" t="str">
        <f>F1286</f>
        <v>TRANS_TOTAL</v>
      </c>
      <c r="G1280" s="55" t="str">
        <f>$G$9</f>
        <v>BULKTRAN</v>
      </c>
      <c r="H1280" s="53">
        <f t="shared" si="684"/>
        <v>130643.78599999993</v>
      </c>
      <c r="I1280" s="54">
        <f>VLOOKUP(CONCATENATE($F1280," ",$G1280),AllocFactorMatrix,(I$4+1),FALSE)*$E1286</f>
        <v>64352.906792491311</v>
      </c>
      <c r="J1280" s="54">
        <f>VLOOKUP(CONCATENATE($F1280," ",$G1280),AllocFactorMatrix,(J$4+1),FALSE)*$E1286</f>
        <v>3181.1941301025572</v>
      </c>
      <c r="K1280" s="54">
        <f>VLOOKUP(CONCATENATE($F1280," ",$G1280),AllocFactorMatrix,(K$4+1),FALSE)*$E1286</f>
        <v>11652.531781831964</v>
      </c>
      <c r="L1280" s="54">
        <f>VLOOKUP(CONCATENATE($F1280," ",$G1280),AllocFactorMatrix,(L$4+1),FALSE)*$E1286</f>
        <v>366.78032936958135</v>
      </c>
      <c r="M1280" s="54">
        <f>VLOOKUP(CONCATENATE($F1280," ",$G1280),AllocFactorMatrix,(M$4+1),FALSE)*$E1286</f>
        <v>34.395485652699293</v>
      </c>
      <c r="N1280" s="54">
        <f t="shared" si="685"/>
        <v>12053.707596854245</v>
      </c>
      <c r="O1280" s="54">
        <f>VLOOKUP(CONCATENATE($F1280," ",$G1280),AllocFactorMatrix,(O$4+1),FALSE)*$E1286</f>
        <v>8857.7368309270751</v>
      </c>
      <c r="P1280" s="54">
        <f>VLOOKUP(CONCATENATE($F1280," ",$G1280),AllocFactorMatrix,(P$4+1),FALSE)*$E1286</f>
        <v>1650.4544324473545</v>
      </c>
      <c r="Q1280" s="54">
        <f>VLOOKUP(CONCATENATE($F1280," ",$G1280),AllocFactorMatrix,(Q$4+1),FALSE)*$E1286</f>
        <v>745.80962656063502</v>
      </c>
      <c r="R1280" s="54">
        <f>VLOOKUP(CONCATENATE($F1280," ",$G1280),AllocFactorMatrix,(R$4+1),FALSE)*$E1286</f>
        <v>33.538225233737521</v>
      </c>
      <c r="S1280" s="54">
        <f t="shared" ref="S1280:S1286" si="687">SUBTOTAL(9,O1280:R1280)</f>
        <v>11287.5391151688</v>
      </c>
      <c r="T1280" s="54">
        <f>VLOOKUP(CONCATENATE($F1280," ",$G1280),AllocFactorMatrix,(T$4+1),FALSE)*$E1286</f>
        <v>309.42343516902895</v>
      </c>
      <c r="U1280" s="54">
        <f>VLOOKUP(CONCATENATE($F1280," ",$G1280),AllocFactorMatrix,(U$4+1),FALSE)*$E1286</f>
        <v>5063.6617964060251</v>
      </c>
      <c r="V1280" s="54">
        <f>VLOOKUP(CONCATENATE($F1280," ",$G1280),AllocFactorMatrix,(V$4+1),FALSE)*$E1286</f>
        <v>26761.594875023951</v>
      </c>
      <c r="W1280" s="54">
        <f>VLOOKUP(CONCATENATE($F1280," ",$G1280),AllocFactorMatrix,(W$4+1),FALSE)*$E1286</f>
        <v>4832.7004806927343</v>
      </c>
      <c r="X1280" s="54">
        <f t="shared" ref="X1280:X1286" si="688">SUBTOTAL(9,T1280:W1280)</f>
        <v>36967.380587291744</v>
      </c>
      <c r="Y1280" s="54">
        <f>VLOOKUP(CONCATENATE($F1280," ",$G1280),AllocFactorMatrix,(Y$4+1),FALSE)*$E1286</f>
        <v>2720.1969253162983</v>
      </c>
      <c r="Z1280" s="54">
        <f>VLOOKUP(CONCATENATE($F1280," ",$G1280),AllocFactorMatrix,(Z$4+1),FALSE)*$E1286</f>
        <v>45.562258715644532</v>
      </c>
      <c r="AA1280" s="54">
        <f t="shared" si="686"/>
        <v>2765.7591840319428</v>
      </c>
      <c r="AB1280" s="54">
        <f>VLOOKUP(CONCATENATE($F1280," ",$G1280),AllocFactorMatrix,(AB$4+1),FALSE)*$E1286</f>
        <v>35.298594059370572</v>
      </c>
      <c r="AC1280" s="54">
        <f>VLOOKUP(CONCATENATE($F1280," ",$G1280),AllocFactorMatrix,(AC$4+1),FALSE)*$E1286</f>
        <v>0</v>
      </c>
      <c r="AD1280" s="54">
        <f>VLOOKUP(CONCATENATE($F1280," ",$G1280),AllocFactorMatrix,(AD$4+1),FALSE)*$E1286</f>
        <v>0</v>
      </c>
    </row>
    <row r="1281" spans="1:30" s="51" customFormat="1" hidden="1" outlineLevel="1">
      <c r="A1281" s="56"/>
      <c r="B1281" s="111"/>
      <c r="C1281" s="55"/>
      <c r="D1281" s="55"/>
      <c r="F1281" s="52" t="str">
        <f>F1286</f>
        <v>TRANS_TOTAL</v>
      </c>
      <c r="G1281" s="55" t="str">
        <f>$G$10</f>
        <v>SUBTRAN</v>
      </c>
      <c r="H1281" s="53">
        <f t="shared" si="684"/>
        <v>28736.214000000007</v>
      </c>
      <c r="I1281" s="54">
        <f>VLOOKUP(CONCATENATE($F1281," ",$G1281),AllocFactorMatrix,(I$4+1),FALSE)*$E1286</f>
        <v>13990.726724787341</v>
      </c>
      <c r="J1281" s="54">
        <f>VLOOKUP(CONCATENATE($F1281," ",$G1281),AllocFactorMatrix,(J$4+1),FALSE)*$E1286</f>
        <v>675.2107737816948</v>
      </c>
      <c r="K1281" s="54">
        <f>VLOOKUP(CONCATENATE($F1281," ",$G1281),AllocFactorMatrix,(K$4+1),FALSE)*$E1286</f>
        <v>2456.383780328274</v>
      </c>
      <c r="L1281" s="54">
        <f>VLOOKUP(CONCATENATE($F1281," ",$G1281),AllocFactorMatrix,(L$4+1),FALSE)*$E1286</f>
        <v>75.875383816857081</v>
      </c>
      <c r="M1281" s="54">
        <f>VLOOKUP(CONCATENATE($F1281," ",$G1281),AllocFactorMatrix,(M$4+1),FALSE)*$E1286</f>
        <v>9.4498777744995319</v>
      </c>
      <c r="N1281" s="54">
        <f t="shared" si="685"/>
        <v>2541.7090419196306</v>
      </c>
      <c r="O1281" s="54">
        <f>VLOOKUP(CONCATENATE($F1281," ",$G1281),AllocFactorMatrix,(O$4+1),FALSE)*$E1286</f>
        <v>1855.8363388622079</v>
      </c>
      <c r="P1281" s="54">
        <f>VLOOKUP(CONCATENATE($F1281," ",$G1281),AllocFactorMatrix,(P$4+1),FALSE)*$E1286</f>
        <v>344.99781082882879</v>
      </c>
      <c r="Q1281" s="54">
        <f>VLOOKUP(CONCATENATE($F1281," ",$G1281),AllocFactorMatrix,(Q$4+1),FALSE)*$E1286</f>
        <v>205.27780822515047</v>
      </c>
      <c r="R1281" s="54">
        <f>VLOOKUP(CONCATENATE($F1281," ",$G1281),AllocFactorMatrix,(R$4+1),FALSE)*$E1286</f>
        <v>0</v>
      </c>
      <c r="S1281" s="54">
        <f t="shared" si="687"/>
        <v>2406.1119579161868</v>
      </c>
      <c r="T1281" s="54">
        <f>VLOOKUP(CONCATENATE($F1281," ",$G1281),AllocFactorMatrix,(T$4+1),FALSE)*$E1286</f>
        <v>64.802618383661041</v>
      </c>
      <c r="U1281" s="54">
        <f>VLOOKUP(CONCATENATE($F1281," ",$G1281),AllocFactorMatrix,(U$4+1),FALSE)*$E1286</f>
        <v>1060.8558616494913</v>
      </c>
      <c r="V1281" s="54">
        <f>VLOOKUP(CONCATENATE($F1281," ",$G1281),AllocFactorMatrix,(V$4+1),FALSE)*$E1286</f>
        <v>7390.6466099365343</v>
      </c>
      <c r="W1281" s="54">
        <f>VLOOKUP(CONCATENATE($F1281," ",$G1281),AllocFactorMatrix,(W$4+1),FALSE)*$E1286</f>
        <v>0</v>
      </c>
      <c r="X1281" s="54">
        <f t="shared" si="688"/>
        <v>8516.3050899696864</v>
      </c>
      <c r="Y1281" s="54">
        <f>VLOOKUP(CONCATENATE($F1281," ",$G1281),AllocFactorMatrix,(Y$4+1),FALSE)*$E1286</f>
        <v>558.552366535381</v>
      </c>
      <c r="Z1281" s="54">
        <f>VLOOKUP(CONCATENATE($F1281," ",$G1281),AllocFactorMatrix,(Z$4+1),FALSE)*$E1286</f>
        <v>9.3110831249202288</v>
      </c>
      <c r="AA1281" s="54">
        <f t="shared" si="686"/>
        <v>567.86344966030117</v>
      </c>
      <c r="AB1281" s="54">
        <f>VLOOKUP(CONCATENATE($F1281," ",$G1281),AllocFactorMatrix,(AB$4+1),FALSE)*$E1286</f>
        <v>7.4587061070836977</v>
      </c>
      <c r="AC1281" s="54">
        <f>VLOOKUP(CONCATENATE($F1281," ",$G1281),AllocFactorMatrix,(AC$4+1),FALSE)*$E1286</f>
        <v>25.36119527635336</v>
      </c>
      <c r="AD1281" s="54">
        <f>VLOOKUP(CONCATENATE($F1281," ",$G1281),AllocFactorMatrix,(AD$4+1),FALSE)*$E1286</f>
        <v>5.4670605817241293</v>
      </c>
    </row>
    <row r="1282" spans="1:30" s="51" customFormat="1" hidden="1" outlineLevel="1">
      <c r="A1282" s="56"/>
      <c r="B1282" s="111"/>
      <c r="C1282" s="55"/>
      <c r="D1282" s="55"/>
      <c r="F1282" s="52" t="str">
        <f>F1286</f>
        <v>TRANS_TOTAL</v>
      </c>
      <c r="G1282" s="55" t="str">
        <f>$G$11</f>
        <v>DISTPRI</v>
      </c>
      <c r="H1282" s="53">
        <f t="shared" si="684"/>
        <v>0</v>
      </c>
      <c r="I1282" s="54">
        <f>VLOOKUP(CONCATENATE($F1282," ",$G1282),AllocFactorMatrix,(I$4+1),FALSE)*$E1286</f>
        <v>0</v>
      </c>
      <c r="J1282" s="54">
        <f>VLOOKUP(CONCATENATE($F1282," ",$G1282),AllocFactorMatrix,(J$4+1),FALSE)*$E1286</f>
        <v>0</v>
      </c>
      <c r="K1282" s="54">
        <f>VLOOKUP(CONCATENATE($F1282," ",$G1282),AllocFactorMatrix,(K$4+1),FALSE)*$E1286</f>
        <v>0</v>
      </c>
      <c r="L1282" s="54">
        <f>VLOOKUP(CONCATENATE($F1282," ",$G1282),AllocFactorMatrix,(L$4+1),FALSE)*$E1286</f>
        <v>0</v>
      </c>
      <c r="M1282" s="54">
        <f>VLOOKUP(CONCATENATE($F1282," ",$G1282),AllocFactorMatrix,(M$4+1),FALSE)*$E1286</f>
        <v>0</v>
      </c>
      <c r="N1282" s="54">
        <f t="shared" si="685"/>
        <v>0</v>
      </c>
      <c r="O1282" s="54">
        <f>VLOOKUP(CONCATENATE($F1282," ",$G1282),AllocFactorMatrix,(O$4+1),FALSE)*$E1286</f>
        <v>0</v>
      </c>
      <c r="P1282" s="54">
        <f>VLOOKUP(CONCATENATE($F1282," ",$G1282),AllocFactorMatrix,(P$4+1),FALSE)*$E1286</f>
        <v>0</v>
      </c>
      <c r="Q1282" s="54">
        <f>VLOOKUP(CONCATENATE($F1282," ",$G1282),AllocFactorMatrix,(Q$4+1),FALSE)*$E1286</f>
        <v>0</v>
      </c>
      <c r="R1282" s="54">
        <f>VLOOKUP(CONCATENATE($F1282," ",$G1282),AllocFactorMatrix,(R$4+1),FALSE)*$E1286</f>
        <v>0</v>
      </c>
      <c r="S1282" s="54">
        <f t="shared" si="687"/>
        <v>0</v>
      </c>
      <c r="T1282" s="54">
        <f>VLOOKUP(CONCATENATE($F1282," ",$G1282),AllocFactorMatrix,(T$4+1),FALSE)*$E1286</f>
        <v>0</v>
      </c>
      <c r="U1282" s="54">
        <f>VLOOKUP(CONCATENATE($F1282," ",$G1282),AllocFactorMatrix,(U$4+1),FALSE)*$E1286</f>
        <v>0</v>
      </c>
      <c r="V1282" s="54">
        <f>VLOOKUP(CONCATENATE($F1282," ",$G1282),AllocFactorMatrix,(V$4+1),FALSE)*$E1286</f>
        <v>0</v>
      </c>
      <c r="W1282" s="54">
        <f>VLOOKUP(CONCATENATE($F1282," ",$G1282),AllocFactorMatrix,(W$4+1),FALSE)*$E1286</f>
        <v>0</v>
      </c>
      <c r="X1282" s="54">
        <f t="shared" si="688"/>
        <v>0</v>
      </c>
      <c r="Y1282" s="54">
        <f>VLOOKUP(CONCATENATE($F1282," ",$G1282),AllocFactorMatrix,(Y$4+1),FALSE)*$E1286</f>
        <v>0</v>
      </c>
      <c r="Z1282" s="54">
        <f>VLOOKUP(CONCATENATE($F1282," ",$G1282),AllocFactorMatrix,(Z$4+1),FALSE)*$E1286</f>
        <v>0</v>
      </c>
      <c r="AA1282" s="54">
        <f t="shared" si="686"/>
        <v>0</v>
      </c>
      <c r="AB1282" s="54">
        <f>VLOOKUP(CONCATENATE($F1282," ",$G1282),AllocFactorMatrix,(AB$4+1),FALSE)*$E1286</f>
        <v>0</v>
      </c>
      <c r="AC1282" s="54">
        <f>VLOOKUP(CONCATENATE($F1282," ",$G1282),AllocFactorMatrix,(AC$4+1),FALSE)*$E1286</f>
        <v>0</v>
      </c>
      <c r="AD1282" s="54">
        <f>VLOOKUP(CONCATENATE($F1282," ",$G1282),AllocFactorMatrix,(AD$4+1),FALSE)*$E1286</f>
        <v>0</v>
      </c>
    </row>
    <row r="1283" spans="1:30" s="51" customFormat="1" hidden="1" outlineLevel="1">
      <c r="A1283" s="56"/>
      <c r="B1283" s="111"/>
      <c r="C1283" s="55"/>
      <c r="D1283" s="55"/>
      <c r="F1283" s="52" t="str">
        <f>F1286</f>
        <v>TRANS_TOTAL</v>
      </c>
      <c r="G1283" s="55" t="str">
        <f>$G$12</f>
        <v>DISTSEC</v>
      </c>
      <c r="H1283" s="53">
        <f t="shared" si="684"/>
        <v>0</v>
      </c>
      <c r="I1283" s="54">
        <f>VLOOKUP(CONCATENATE($F1283," ",$G1283),AllocFactorMatrix,(I$4+1),FALSE)*$E1286</f>
        <v>0</v>
      </c>
      <c r="J1283" s="54">
        <f>VLOOKUP(CONCATENATE($F1283," ",$G1283),AllocFactorMatrix,(J$4+1),FALSE)*$E1286</f>
        <v>0</v>
      </c>
      <c r="K1283" s="54">
        <f>VLOOKUP(CONCATENATE($F1283," ",$G1283),AllocFactorMatrix,(K$4+1),FALSE)*$E1286</f>
        <v>0</v>
      </c>
      <c r="L1283" s="54">
        <f>VLOOKUP(CONCATENATE($F1283," ",$G1283),AllocFactorMatrix,(L$4+1),FALSE)*$E1286</f>
        <v>0</v>
      </c>
      <c r="M1283" s="54">
        <f>VLOOKUP(CONCATENATE($F1283," ",$G1283),AllocFactorMatrix,(M$4+1),FALSE)*$E1286</f>
        <v>0</v>
      </c>
      <c r="N1283" s="54">
        <f t="shared" si="685"/>
        <v>0</v>
      </c>
      <c r="O1283" s="54">
        <f>VLOOKUP(CONCATENATE($F1283," ",$G1283),AllocFactorMatrix,(O$4+1),FALSE)*$E1286</f>
        <v>0</v>
      </c>
      <c r="P1283" s="54">
        <f>VLOOKUP(CONCATENATE($F1283," ",$G1283),AllocFactorMatrix,(P$4+1),FALSE)*$E1286</f>
        <v>0</v>
      </c>
      <c r="Q1283" s="54">
        <f>VLOOKUP(CONCATENATE($F1283," ",$G1283),AllocFactorMatrix,(Q$4+1),FALSE)*$E1286</f>
        <v>0</v>
      </c>
      <c r="R1283" s="54">
        <f>VLOOKUP(CONCATENATE($F1283," ",$G1283),AllocFactorMatrix,(R$4+1),FALSE)*$E1286</f>
        <v>0</v>
      </c>
      <c r="S1283" s="54">
        <f t="shared" si="687"/>
        <v>0</v>
      </c>
      <c r="T1283" s="54">
        <f>VLOOKUP(CONCATENATE($F1283," ",$G1283),AllocFactorMatrix,(T$4+1),FALSE)*$E1286</f>
        <v>0</v>
      </c>
      <c r="U1283" s="54">
        <f>VLOOKUP(CONCATENATE($F1283," ",$G1283),AllocFactorMatrix,(U$4+1),FALSE)*$E1286</f>
        <v>0</v>
      </c>
      <c r="V1283" s="54">
        <f>VLOOKUP(CONCATENATE($F1283," ",$G1283),AllocFactorMatrix,(V$4+1),FALSE)*$E1286</f>
        <v>0</v>
      </c>
      <c r="W1283" s="54">
        <f>VLOOKUP(CONCATENATE($F1283," ",$G1283),AllocFactorMatrix,(W$4+1),FALSE)*$E1286</f>
        <v>0</v>
      </c>
      <c r="X1283" s="54">
        <f t="shared" si="688"/>
        <v>0</v>
      </c>
      <c r="Y1283" s="54">
        <f>VLOOKUP(CONCATENATE($F1283," ",$G1283),AllocFactorMatrix,(Y$4+1),FALSE)*$E1286</f>
        <v>0</v>
      </c>
      <c r="Z1283" s="54">
        <f>VLOOKUP(CONCATENATE($F1283," ",$G1283),AllocFactorMatrix,(Z$4+1),FALSE)*$E1286</f>
        <v>0</v>
      </c>
      <c r="AA1283" s="54">
        <f t="shared" si="686"/>
        <v>0</v>
      </c>
      <c r="AB1283" s="54">
        <f>VLOOKUP(CONCATENATE($F1283," ",$G1283),AllocFactorMatrix,(AB$4+1),FALSE)*$E1286</f>
        <v>0</v>
      </c>
      <c r="AC1283" s="54">
        <f>VLOOKUP(CONCATENATE($F1283," ",$G1283),AllocFactorMatrix,(AC$4+1),FALSE)*$E1286</f>
        <v>0</v>
      </c>
      <c r="AD1283" s="54">
        <f>VLOOKUP(CONCATENATE($F1283," ",$G1283),AllocFactorMatrix,(AD$4+1),FALSE)*$E1286</f>
        <v>0</v>
      </c>
    </row>
    <row r="1284" spans="1:30" s="51" customFormat="1" hidden="1" outlineLevel="1">
      <c r="A1284" s="56"/>
      <c r="B1284" s="111"/>
      <c r="C1284" s="55"/>
      <c r="D1284" s="55"/>
      <c r="F1284" s="52" t="str">
        <f>F1286</f>
        <v>TRANS_TOTAL</v>
      </c>
      <c r="G1284" s="55" t="str">
        <f>$G$13</f>
        <v>ENERGY</v>
      </c>
      <c r="H1284" s="53">
        <f t="shared" si="684"/>
        <v>0</v>
      </c>
      <c r="I1284" s="54">
        <f>VLOOKUP(CONCATENATE($F1284," ",$G1284),AllocFactorMatrix,(I$4+1),FALSE)*$E1286</f>
        <v>0</v>
      </c>
      <c r="J1284" s="54">
        <f>VLOOKUP(CONCATENATE($F1284," ",$G1284),AllocFactorMatrix,(J$4+1),FALSE)*$E1286</f>
        <v>0</v>
      </c>
      <c r="K1284" s="54">
        <f>VLOOKUP(CONCATENATE($F1284," ",$G1284),AllocFactorMatrix,(K$4+1),FALSE)*$E1286</f>
        <v>0</v>
      </c>
      <c r="L1284" s="54">
        <f>VLOOKUP(CONCATENATE($F1284," ",$G1284),AllocFactorMatrix,(L$4+1),FALSE)*$E1286</f>
        <v>0</v>
      </c>
      <c r="M1284" s="54">
        <f>VLOOKUP(CONCATENATE($F1284," ",$G1284),AllocFactorMatrix,(M$4+1),FALSE)*$E1286</f>
        <v>0</v>
      </c>
      <c r="N1284" s="54">
        <f t="shared" si="685"/>
        <v>0</v>
      </c>
      <c r="O1284" s="54">
        <f>VLOOKUP(CONCATENATE($F1284," ",$G1284),AllocFactorMatrix,(O$4+1),FALSE)*$E1286</f>
        <v>0</v>
      </c>
      <c r="P1284" s="54">
        <f>VLOOKUP(CONCATENATE($F1284," ",$G1284),AllocFactorMatrix,(P$4+1),FALSE)*$E1286</f>
        <v>0</v>
      </c>
      <c r="Q1284" s="54">
        <f>VLOOKUP(CONCATENATE($F1284," ",$G1284),AllocFactorMatrix,(Q$4+1),FALSE)*$E1286</f>
        <v>0</v>
      </c>
      <c r="R1284" s="54">
        <f>VLOOKUP(CONCATENATE($F1284," ",$G1284),AllocFactorMatrix,(R$4+1),FALSE)*$E1286</f>
        <v>0</v>
      </c>
      <c r="S1284" s="54">
        <f t="shared" si="687"/>
        <v>0</v>
      </c>
      <c r="T1284" s="54">
        <f>VLOOKUP(CONCATENATE($F1284," ",$G1284),AllocFactorMatrix,(T$4+1),FALSE)*$E1286</f>
        <v>0</v>
      </c>
      <c r="U1284" s="54">
        <f>VLOOKUP(CONCATENATE($F1284," ",$G1284),AllocFactorMatrix,(U$4+1),FALSE)*$E1286</f>
        <v>0</v>
      </c>
      <c r="V1284" s="54">
        <f>VLOOKUP(CONCATENATE($F1284," ",$G1284),AllocFactorMatrix,(V$4+1),FALSE)*$E1286</f>
        <v>0</v>
      </c>
      <c r="W1284" s="54">
        <f>VLOOKUP(CONCATENATE($F1284," ",$G1284),AllocFactorMatrix,(W$4+1),FALSE)*$E1286</f>
        <v>0</v>
      </c>
      <c r="X1284" s="54">
        <f t="shared" si="688"/>
        <v>0</v>
      </c>
      <c r="Y1284" s="54">
        <f>VLOOKUP(CONCATENATE($F1284," ",$G1284),AllocFactorMatrix,(Y$4+1),FALSE)*$E1286</f>
        <v>0</v>
      </c>
      <c r="Z1284" s="54">
        <f>VLOOKUP(CONCATENATE($F1284," ",$G1284),AllocFactorMatrix,(Z$4+1),FALSE)*$E1286</f>
        <v>0</v>
      </c>
      <c r="AA1284" s="54">
        <f t="shared" si="686"/>
        <v>0</v>
      </c>
      <c r="AB1284" s="54">
        <f>VLOOKUP(CONCATENATE($F1284," ",$G1284),AllocFactorMatrix,(AB$4+1),FALSE)*$E1286</f>
        <v>0</v>
      </c>
      <c r="AC1284" s="54">
        <f>VLOOKUP(CONCATENATE($F1284," ",$G1284),AllocFactorMatrix,(AC$4+1),FALSE)*$E1286</f>
        <v>0</v>
      </c>
      <c r="AD1284" s="54">
        <f>VLOOKUP(CONCATENATE($F1284," ",$G1284),AllocFactorMatrix,(AD$4+1),FALSE)*$E1286</f>
        <v>0</v>
      </c>
    </row>
    <row r="1285" spans="1:30" s="51" customFormat="1" hidden="1" outlineLevel="1">
      <c r="A1285" s="56"/>
      <c r="B1285" s="111"/>
      <c r="C1285" s="55"/>
      <c r="D1285" s="55"/>
      <c r="F1285" s="52" t="str">
        <f>F1286</f>
        <v>TRANS_TOTAL</v>
      </c>
      <c r="G1285" s="55" t="str">
        <f>$G$14</f>
        <v>CUSTOMER</v>
      </c>
      <c r="H1285" s="53">
        <f t="shared" si="684"/>
        <v>0</v>
      </c>
      <c r="I1285" s="54">
        <f>VLOOKUP(CONCATENATE($F1285," ",$G1285),AllocFactorMatrix,(I$4+1),FALSE)*$E1286</f>
        <v>0</v>
      </c>
      <c r="J1285" s="54">
        <f>VLOOKUP(CONCATENATE($F1285," ",$G1285),AllocFactorMatrix,(J$4+1),FALSE)*$E1286</f>
        <v>0</v>
      </c>
      <c r="K1285" s="54">
        <f>VLOOKUP(CONCATENATE($F1285," ",$G1285),AllocFactorMatrix,(K$4+1),FALSE)*$E1286</f>
        <v>0</v>
      </c>
      <c r="L1285" s="54">
        <f>VLOOKUP(CONCATENATE($F1285," ",$G1285),AllocFactorMatrix,(L$4+1),FALSE)*$E1286</f>
        <v>0</v>
      </c>
      <c r="M1285" s="54">
        <f>VLOOKUP(CONCATENATE($F1285," ",$G1285),AllocFactorMatrix,(M$4+1),FALSE)*$E1286</f>
        <v>0</v>
      </c>
      <c r="N1285" s="54">
        <f t="shared" si="685"/>
        <v>0</v>
      </c>
      <c r="O1285" s="54">
        <f>VLOOKUP(CONCATENATE($F1285," ",$G1285),AllocFactorMatrix,(O$4+1),FALSE)*$E1286</f>
        <v>0</v>
      </c>
      <c r="P1285" s="54">
        <f>VLOOKUP(CONCATENATE($F1285," ",$G1285),AllocFactorMatrix,(P$4+1),FALSE)*$E1286</f>
        <v>0</v>
      </c>
      <c r="Q1285" s="54">
        <f>VLOOKUP(CONCATENATE($F1285," ",$G1285),AllocFactorMatrix,(Q$4+1),FALSE)*$E1286</f>
        <v>0</v>
      </c>
      <c r="R1285" s="54">
        <f>VLOOKUP(CONCATENATE($F1285," ",$G1285),AllocFactorMatrix,(R$4+1),FALSE)*$E1286</f>
        <v>0</v>
      </c>
      <c r="S1285" s="54">
        <f t="shared" si="687"/>
        <v>0</v>
      </c>
      <c r="T1285" s="54">
        <f>VLOOKUP(CONCATENATE($F1285," ",$G1285),AllocFactorMatrix,(T$4+1),FALSE)*$E1286</f>
        <v>0</v>
      </c>
      <c r="U1285" s="54">
        <f>VLOOKUP(CONCATENATE($F1285," ",$G1285),AllocFactorMatrix,(U$4+1),FALSE)*$E1286</f>
        <v>0</v>
      </c>
      <c r="V1285" s="54">
        <f>VLOOKUP(CONCATENATE($F1285," ",$G1285),AllocFactorMatrix,(V$4+1),FALSE)*$E1286</f>
        <v>0</v>
      </c>
      <c r="W1285" s="54">
        <f>VLOOKUP(CONCATENATE($F1285," ",$G1285),AllocFactorMatrix,(W$4+1),FALSE)*$E1286</f>
        <v>0</v>
      </c>
      <c r="X1285" s="54">
        <f t="shared" si="688"/>
        <v>0</v>
      </c>
      <c r="Y1285" s="54">
        <f>VLOOKUP(CONCATENATE($F1285," ",$G1285),AllocFactorMatrix,(Y$4+1),FALSE)*$E1286</f>
        <v>0</v>
      </c>
      <c r="Z1285" s="54">
        <f>VLOOKUP(CONCATENATE($F1285," ",$G1285),AllocFactorMatrix,(Z$4+1),FALSE)*$E1286</f>
        <v>0</v>
      </c>
      <c r="AA1285" s="54">
        <f t="shared" si="686"/>
        <v>0</v>
      </c>
      <c r="AB1285" s="54">
        <f>VLOOKUP(CONCATENATE($F1285," ",$G1285),AllocFactorMatrix,(AB$4+1),FALSE)*$E1286</f>
        <v>0</v>
      </c>
      <c r="AC1285" s="54">
        <f>VLOOKUP(CONCATENATE($F1285," ",$G1285),AllocFactorMatrix,(AC$4+1),FALSE)*$E1286</f>
        <v>0</v>
      </c>
      <c r="AD1285" s="54">
        <f>VLOOKUP(CONCATENATE($F1285," ",$G1285),AllocFactorMatrix,(AD$4+1),FALSE)*$E1286</f>
        <v>0</v>
      </c>
    </row>
    <row r="1286" spans="1:30" s="51" customFormat="1" collapsed="1">
      <c r="A1286" s="167"/>
      <c r="B1286" s="103"/>
      <c r="C1286" s="91"/>
      <c r="D1286" s="91" t="s">
        <v>499</v>
      </c>
      <c r="E1286" s="63">
        <v>159380</v>
      </c>
      <c r="F1286" s="63" t="s">
        <v>194</v>
      </c>
      <c r="G1286" s="55" t="str">
        <f>$G$15</f>
        <v>TOTAL</v>
      </c>
      <c r="H1286" s="53">
        <f t="shared" si="684"/>
        <v>159379.99999999997</v>
      </c>
      <c r="I1286" s="54">
        <f>VLOOKUP(CONCATENATE($F1286," ",$G1286),AllocFactorMatrix,(I$4+1),FALSE)*$E1286</f>
        <v>78343.633517278649</v>
      </c>
      <c r="J1286" s="54">
        <f>VLOOKUP(CONCATENATE($F1286," ",$G1286),AllocFactorMatrix,(J$4+1),FALSE)*$E1286</f>
        <v>3856.4049038842518</v>
      </c>
      <c r="K1286" s="54">
        <f>VLOOKUP(CONCATENATE($F1286," ",$G1286),AllocFactorMatrix,(K$4+1),FALSE)*$E1286</f>
        <v>14108.915562160237</v>
      </c>
      <c r="L1286" s="54">
        <f>VLOOKUP(CONCATENATE($F1286," ",$G1286),AllocFactorMatrix,(L$4+1),FALSE)*$E1286</f>
        <v>442.65571318643845</v>
      </c>
      <c r="M1286" s="54">
        <f>VLOOKUP(CONCATENATE($F1286," ",$G1286),AllocFactorMatrix,(M$4+1),FALSE)*$E1286</f>
        <v>43.845363427198826</v>
      </c>
      <c r="N1286" s="54">
        <f t="shared" si="685"/>
        <v>14595.416638773875</v>
      </c>
      <c r="O1286" s="54">
        <f>VLOOKUP(CONCATENATE($F1286," ",$G1286),AllocFactorMatrix,(O$4+1),FALSE)*$E1286</f>
        <v>10713.573169789284</v>
      </c>
      <c r="P1286" s="54">
        <f>VLOOKUP(CONCATENATE($F1286," ",$G1286),AllocFactorMatrix,(P$4+1),FALSE)*$E1286</f>
        <v>1995.4522432761833</v>
      </c>
      <c r="Q1286" s="54">
        <f>VLOOKUP(CONCATENATE($F1286," ",$G1286),AllocFactorMatrix,(Q$4+1),FALSE)*$E1286</f>
        <v>951.08743478578549</v>
      </c>
      <c r="R1286" s="54">
        <f>VLOOKUP(CONCATENATE($F1286," ",$G1286),AllocFactorMatrix,(R$4+1),FALSE)*$E1286</f>
        <v>33.538225233737521</v>
      </c>
      <c r="S1286" s="54">
        <f t="shared" si="687"/>
        <v>13693.651073084991</v>
      </c>
      <c r="T1286" s="54">
        <f>VLOOKUP(CONCATENATE($F1286," ",$G1286),AllocFactorMatrix,(T$4+1),FALSE)*$E1286</f>
        <v>374.22605355268996</v>
      </c>
      <c r="U1286" s="54">
        <f>VLOOKUP(CONCATENATE($F1286," ",$G1286),AllocFactorMatrix,(U$4+1),FALSE)*$E1286</f>
        <v>6124.5176580555171</v>
      </c>
      <c r="V1286" s="54">
        <f>VLOOKUP(CONCATENATE($F1286," ",$G1286),AllocFactorMatrix,(V$4+1),FALSE)*$E1286</f>
        <v>34152.24148496049</v>
      </c>
      <c r="W1286" s="54">
        <f>VLOOKUP(CONCATENATE($F1286," ",$G1286),AllocFactorMatrix,(W$4+1),FALSE)*$E1286</f>
        <v>4832.7004806927343</v>
      </c>
      <c r="X1286" s="54">
        <f t="shared" si="688"/>
        <v>45483.685677261434</v>
      </c>
      <c r="Y1286" s="54">
        <f>VLOOKUP(CONCATENATE($F1286," ",$G1286),AllocFactorMatrix,(Y$4+1),FALSE)*$E1286</f>
        <v>3278.7492918516791</v>
      </c>
      <c r="Z1286" s="54">
        <f>VLOOKUP(CONCATENATE($F1286," ",$G1286),AllocFactorMatrix,(Z$4+1),FALSE)*$E1286</f>
        <v>54.873341840564763</v>
      </c>
      <c r="AA1286" s="54">
        <f t="shared" si="686"/>
        <v>3333.6226336922437</v>
      </c>
      <c r="AB1286" s="54">
        <f>VLOOKUP(CONCATENATE($F1286," ",$G1286),AllocFactorMatrix,(AB$4+1),FALSE)*$E1286</f>
        <v>42.757300166454264</v>
      </c>
      <c r="AC1286" s="54">
        <f>VLOOKUP(CONCATENATE($F1286," ",$G1286),AllocFactorMatrix,(AC$4+1),FALSE)*$E1286</f>
        <v>25.36119527635336</v>
      </c>
      <c r="AD1286" s="54">
        <f>VLOOKUP(CONCATENATE($F1286," ",$G1286),AllocFactorMatrix,(AD$4+1),FALSE)*$E1286</f>
        <v>5.4670605817241293</v>
      </c>
    </row>
    <row r="1287" spans="1:30" s="51" customFormat="1" hidden="1" outlineLevel="1">
      <c r="A1287" s="167"/>
      <c r="B1287" s="103"/>
      <c r="C1287" s="91"/>
      <c r="D1287" s="91"/>
      <c r="F1287" s="52" t="str">
        <f>F1294</f>
        <v>TRANS_TOTAL</v>
      </c>
      <c r="G1287" s="55" t="str">
        <f>$G$8</f>
        <v>PRODUCTION</v>
      </c>
      <c r="H1287" s="53">
        <f t="shared" si="684"/>
        <v>0</v>
      </c>
      <c r="I1287" s="54">
        <f>VLOOKUP(CONCATENATE($F1287," ",$G1287),AllocFactorMatrix,(I$4+1),FALSE)*$E1294</f>
        <v>0</v>
      </c>
      <c r="J1287" s="54">
        <f>VLOOKUP(CONCATENATE($F1287," ",$G1287),AllocFactorMatrix,(J$4+1),FALSE)*$E1294</f>
        <v>0</v>
      </c>
      <c r="K1287" s="54">
        <f>VLOOKUP(CONCATENATE($F1287," ",$G1287),AllocFactorMatrix,(K$4+1),FALSE)*$E1294</f>
        <v>0</v>
      </c>
      <c r="L1287" s="54">
        <f>VLOOKUP(CONCATENATE($F1287," ",$G1287),AllocFactorMatrix,(L$4+1),FALSE)*$E1294</f>
        <v>0</v>
      </c>
      <c r="M1287" s="54">
        <f>VLOOKUP(CONCATENATE($F1287," ",$G1287),AllocFactorMatrix,(M$4+1),FALSE)*$E1294</f>
        <v>0</v>
      </c>
      <c r="N1287" s="54">
        <f t="shared" si="685"/>
        <v>0</v>
      </c>
      <c r="O1287" s="54">
        <f>VLOOKUP(CONCATENATE($F1287," ",$G1287),AllocFactorMatrix,(O$4+1),FALSE)*$E1294</f>
        <v>0</v>
      </c>
      <c r="P1287" s="54">
        <f>VLOOKUP(CONCATENATE($F1287," ",$G1287),AllocFactorMatrix,(P$4+1),FALSE)*$E1294</f>
        <v>0</v>
      </c>
      <c r="Q1287" s="54">
        <f>VLOOKUP(CONCATENATE($F1287," ",$G1287),AllocFactorMatrix,(Q$4+1),FALSE)*$E1294</f>
        <v>0</v>
      </c>
      <c r="R1287" s="54">
        <f>VLOOKUP(CONCATENATE($F1287," ",$G1287),AllocFactorMatrix,(R$4+1),FALSE)*$E1294</f>
        <v>0</v>
      </c>
      <c r="S1287" s="54">
        <f>SUBTOTAL(9,O1287:R1287)</f>
        <v>0</v>
      </c>
      <c r="T1287" s="54">
        <f>VLOOKUP(CONCATENATE($F1287," ",$G1287),AllocFactorMatrix,(T$4+1),FALSE)*$E1294</f>
        <v>0</v>
      </c>
      <c r="U1287" s="54">
        <f>VLOOKUP(CONCATENATE($F1287," ",$G1287),AllocFactorMatrix,(U$4+1),FALSE)*$E1294</f>
        <v>0</v>
      </c>
      <c r="V1287" s="54">
        <f>VLOOKUP(CONCATENATE($F1287," ",$G1287),AllocFactorMatrix,(V$4+1),FALSE)*$E1294</f>
        <v>0</v>
      </c>
      <c r="W1287" s="54">
        <f>VLOOKUP(CONCATENATE($F1287," ",$G1287),AllocFactorMatrix,(W$4+1),FALSE)*$E1294</f>
        <v>0</v>
      </c>
      <c r="X1287" s="54">
        <f>SUBTOTAL(9,T1287:W1287)</f>
        <v>0</v>
      </c>
      <c r="Y1287" s="54">
        <f>VLOOKUP(CONCATENATE($F1287," ",$G1287),AllocFactorMatrix,(Y$4+1),FALSE)*$E1294</f>
        <v>0</v>
      </c>
      <c r="Z1287" s="54">
        <f>VLOOKUP(CONCATENATE($F1287," ",$G1287),AllocFactorMatrix,(Z$4+1),FALSE)*$E1294</f>
        <v>0</v>
      </c>
      <c r="AA1287" s="54">
        <f t="shared" si="686"/>
        <v>0</v>
      </c>
      <c r="AB1287" s="54">
        <f>VLOOKUP(CONCATENATE($F1287," ",$G1287),AllocFactorMatrix,(AB$4+1),FALSE)*$E1294</f>
        <v>0</v>
      </c>
      <c r="AC1287" s="54">
        <f>VLOOKUP(CONCATENATE($F1287," ",$G1287),AllocFactorMatrix,(AC$4+1),FALSE)*$E1294</f>
        <v>0</v>
      </c>
      <c r="AD1287" s="54">
        <f>VLOOKUP(CONCATENATE($F1287," ",$G1287),AllocFactorMatrix,(AD$4+1),FALSE)*$E1294</f>
        <v>0</v>
      </c>
    </row>
    <row r="1288" spans="1:30" s="51" customFormat="1" hidden="1" outlineLevel="1">
      <c r="A1288" s="167"/>
      <c r="B1288" s="103"/>
      <c r="C1288" s="91"/>
      <c r="D1288" s="91"/>
      <c r="F1288" s="52" t="str">
        <f>F1294</f>
        <v>TRANS_TOTAL</v>
      </c>
      <c r="G1288" s="55" t="str">
        <f>$G$9</f>
        <v>BULKTRAN</v>
      </c>
      <c r="H1288" s="53">
        <f t="shared" si="684"/>
        <v>0</v>
      </c>
      <c r="I1288" s="54">
        <f>VLOOKUP(CONCATENATE($F1288," ",$G1288),AllocFactorMatrix,(I$4+1),FALSE)*$E1294</f>
        <v>0</v>
      </c>
      <c r="J1288" s="54">
        <f>VLOOKUP(CONCATENATE($F1288," ",$G1288),AllocFactorMatrix,(J$4+1),FALSE)*$E1294</f>
        <v>0</v>
      </c>
      <c r="K1288" s="54">
        <f>VLOOKUP(CONCATENATE($F1288," ",$G1288),AllocFactorMatrix,(K$4+1),FALSE)*$E1294</f>
        <v>0</v>
      </c>
      <c r="L1288" s="54">
        <f>VLOOKUP(CONCATENATE($F1288," ",$G1288),AllocFactorMatrix,(L$4+1),FALSE)*$E1294</f>
        <v>0</v>
      </c>
      <c r="M1288" s="54">
        <f>VLOOKUP(CONCATENATE($F1288," ",$G1288),AllocFactorMatrix,(M$4+1),FALSE)*$E1294</f>
        <v>0</v>
      </c>
      <c r="N1288" s="54">
        <f t="shared" si="685"/>
        <v>0</v>
      </c>
      <c r="O1288" s="54">
        <f>VLOOKUP(CONCATENATE($F1288," ",$G1288),AllocFactorMatrix,(O$4+1),FALSE)*$E1294</f>
        <v>0</v>
      </c>
      <c r="P1288" s="54">
        <f>VLOOKUP(CONCATENATE($F1288," ",$G1288),AllocFactorMatrix,(P$4+1),FALSE)*$E1294</f>
        <v>0</v>
      </c>
      <c r="Q1288" s="54">
        <f>VLOOKUP(CONCATENATE($F1288," ",$G1288),AllocFactorMatrix,(Q$4+1),FALSE)*$E1294</f>
        <v>0</v>
      </c>
      <c r="R1288" s="54">
        <f>VLOOKUP(CONCATENATE($F1288," ",$G1288),AllocFactorMatrix,(R$4+1),FALSE)*$E1294</f>
        <v>0</v>
      </c>
      <c r="S1288" s="54">
        <f t="shared" ref="S1288:S1294" si="689">SUBTOTAL(9,O1288:R1288)</f>
        <v>0</v>
      </c>
      <c r="T1288" s="54">
        <f>VLOOKUP(CONCATENATE($F1288," ",$G1288),AllocFactorMatrix,(T$4+1),FALSE)*$E1294</f>
        <v>0</v>
      </c>
      <c r="U1288" s="54">
        <f>VLOOKUP(CONCATENATE($F1288," ",$G1288),AllocFactorMatrix,(U$4+1),FALSE)*$E1294</f>
        <v>0</v>
      </c>
      <c r="V1288" s="54">
        <f>VLOOKUP(CONCATENATE($F1288," ",$G1288),AllocFactorMatrix,(V$4+1),FALSE)*$E1294</f>
        <v>0</v>
      </c>
      <c r="W1288" s="54">
        <f>VLOOKUP(CONCATENATE($F1288," ",$G1288),AllocFactorMatrix,(W$4+1),FALSE)*$E1294</f>
        <v>0</v>
      </c>
      <c r="X1288" s="54">
        <f t="shared" ref="X1288:X1294" si="690">SUBTOTAL(9,T1288:W1288)</f>
        <v>0</v>
      </c>
      <c r="Y1288" s="54">
        <f>VLOOKUP(CONCATENATE($F1288," ",$G1288),AllocFactorMatrix,(Y$4+1),FALSE)*$E1294</f>
        <v>0</v>
      </c>
      <c r="Z1288" s="54">
        <f>VLOOKUP(CONCATENATE($F1288," ",$G1288),AllocFactorMatrix,(Z$4+1),FALSE)*$E1294</f>
        <v>0</v>
      </c>
      <c r="AA1288" s="54">
        <f t="shared" si="686"/>
        <v>0</v>
      </c>
      <c r="AB1288" s="54">
        <f>VLOOKUP(CONCATENATE($F1288," ",$G1288),AllocFactorMatrix,(AB$4+1),FALSE)*$E1294</f>
        <v>0</v>
      </c>
      <c r="AC1288" s="54">
        <f>VLOOKUP(CONCATENATE($F1288," ",$G1288),AllocFactorMatrix,(AC$4+1),FALSE)*$E1294</f>
        <v>0</v>
      </c>
      <c r="AD1288" s="54">
        <f>VLOOKUP(CONCATENATE($F1288," ",$G1288),AllocFactorMatrix,(AD$4+1),FALSE)*$E1294</f>
        <v>0</v>
      </c>
    </row>
    <row r="1289" spans="1:30" s="51" customFormat="1" hidden="1" outlineLevel="1">
      <c r="A1289" s="167"/>
      <c r="B1289" s="103"/>
      <c r="C1289" s="91"/>
      <c r="D1289" s="91"/>
      <c r="F1289" s="52" t="str">
        <f>F1294</f>
        <v>TRANS_TOTAL</v>
      </c>
      <c r="G1289" s="55" t="str">
        <f>$G$10</f>
        <v>SUBTRAN</v>
      </c>
      <c r="H1289" s="53">
        <f t="shared" si="684"/>
        <v>0</v>
      </c>
      <c r="I1289" s="54">
        <f>VLOOKUP(CONCATENATE($F1289," ",$G1289),AllocFactorMatrix,(I$4+1),FALSE)*$E1294</f>
        <v>0</v>
      </c>
      <c r="J1289" s="54">
        <f>VLOOKUP(CONCATENATE($F1289," ",$G1289),AllocFactorMatrix,(J$4+1),FALSE)*$E1294</f>
        <v>0</v>
      </c>
      <c r="K1289" s="54">
        <f>VLOOKUP(CONCATENATE($F1289," ",$G1289),AllocFactorMatrix,(K$4+1),FALSE)*$E1294</f>
        <v>0</v>
      </c>
      <c r="L1289" s="54">
        <f>VLOOKUP(CONCATENATE($F1289," ",$G1289),AllocFactorMatrix,(L$4+1),FALSE)*$E1294</f>
        <v>0</v>
      </c>
      <c r="M1289" s="54">
        <f>VLOOKUP(CONCATENATE($F1289," ",$G1289),AllocFactorMatrix,(M$4+1),FALSE)*$E1294</f>
        <v>0</v>
      </c>
      <c r="N1289" s="54">
        <f t="shared" si="685"/>
        <v>0</v>
      </c>
      <c r="O1289" s="54">
        <f>VLOOKUP(CONCATENATE($F1289," ",$G1289),AllocFactorMatrix,(O$4+1),FALSE)*$E1294</f>
        <v>0</v>
      </c>
      <c r="P1289" s="54">
        <f>VLOOKUP(CONCATENATE($F1289," ",$G1289),AllocFactorMatrix,(P$4+1),FALSE)*$E1294</f>
        <v>0</v>
      </c>
      <c r="Q1289" s="54">
        <f>VLOOKUP(CONCATENATE($F1289," ",$G1289),AllocFactorMatrix,(Q$4+1),FALSE)*$E1294</f>
        <v>0</v>
      </c>
      <c r="R1289" s="54">
        <f>VLOOKUP(CONCATENATE($F1289," ",$G1289),AllocFactorMatrix,(R$4+1),FALSE)*$E1294</f>
        <v>0</v>
      </c>
      <c r="S1289" s="54">
        <f t="shared" si="689"/>
        <v>0</v>
      </c>
      <c r="T1289" s="54">
        <f>VLOOKUP(CONCATENATE($F1289," ",$G1289),AllocFactorMatrix,(T$4+1),FALSE)*$E1294</f>
        <v>0</v>
      </c>
      <c r="U1289" s="54">
        <f>VLOOKUP(CONCATENATE($F1289," ",$G1289),AllocFactorMatrix,(U$4+1),FALSE)*$E1294</f>
        <v>0</v>
      </c>
      <c r="V1289" s="54">
        <f>VLOOKUP(CONCATENATE($F1289," ",$G1289),AllocFactorMatrix,(V$4+1),FALSE)*$E1294</f>
        <v>0</v>
      </c>
      <c r="W1289" s="54">
        <f>VLOOKUP(CONCATENATE($F1289," ",$G1289),AllocFactorMatrix,(W$4+1),FALSE)*$E1294</f>
        <v>0</v>
      </c>
      <c r="X1289" s="54">
        <f t="shared" si="690"/>
        <v>0</v>
      </c>
      <c r="Y1289" s="54">
        <f>VLOOKUP(CONCATENATE($F1289," ",$G1289),AllocFactorMatrix,(Y$4+1),FALSE)*$E1294</f>
        <v>0</v>
      </c>
      <c r="Z1289" s="54">
        <f>VLOOKUP(CONCATENATE($F1289," ",$G1289),AllocFactorMatrix,(Z$4+1),FALSE)*$E1294</f>
        <v>0</v>
      </c>
      <c r="AA1289" s="54">
        <f t="shared" si="686"/>
        <v>0</v>
      </c>
      <c r="AB1289" s="54">
        <f>VLOOKUP(CONCATENATE($F1289," ",$G1289),AllocFactorMatrix,(AB$4+1),FALSE)*$E1294</f>
        <v>0</v>
      </c>
      <c r="AC1289" s="54">
        <f>VLOOKUP(CONCATENATE($F1289," ",$G1289),AllocFactorMatrix,(AC$4+1),FALSE)*$E1294</f>
        <v>0</v>
      </c>
      <c r="AD1289" s="54">
        <f>VLOOKUP(CONCATENATE($F1289," ",$G1289),AllocFactorMatrix,(AD$4+1),FALSE)*$E1294</f>
        <v>0</v>
      </c>
    </row>
    <row r="1290" spans="1:30" s="51" customFormat="1" hidden="1" outlineLevel="1">
      <c r="A1290" s="167"/>
      <c r="B1290" s="103"/>
      <c r="C1290" s="91"/>
      <c r="D1290" s="91"/>
      <c r="F1290" s="52" t="str">
        <f>F1294</f>
        <v>TRANS_TOTAL</v>
      </c>
      <c r="G1290" s="55" t="str">
        <f>$G$11</f>
        <v>DISTPRI</v>
      </c>
      <c r="H1290" s="53">
        <f t="shared" si="684"/>
        <v>0</v>
      </c>
      <c r="I1290" s="54">
        <f>VLOOKUP(CONCATENATE($F1290," ",$G1290),AllocFactorMatrix,(I$4+1),FALSE)*$E1294</f>
        <v>0</v>
      </c>
      <c r="J1290" s="54">
        <f>VLOOKUP(CONCATENATE($F1290," ",$G1290),AllocFactorMatrix,(J$4+1),FALSE)*$E1294</f>
        <v>0</v>
      </c>
      <c r="K1290" s="54">
        <f>VLOOKUP(CONCATENATE($F1290," ",$G1290),AllocFactorMatrix,(K$4+1),FALSE)*$E1294</f>
        <v>0</v>
      </c>
      <c r="L1290" s="54">
        <f>VLOOKUP(CONCATENATE($F1290," ",$G1290),AllocFactorMatrix,(L$4+1),FALSE)*$E1294</f>
        <v>0</v>
      </c>
      <c r="M1290" s="54">
        <f>VLOOKUP(CONCATENATE($F1290," ",$G1290),AllocFactorMatrix,(M$4+1),FALSE)*$E1294</f>
        <v>0</v>
      </c>
      <c r="N1290" s="54">
        <f t="shared" si="685"/>
        <v>0</v>
      </c>
      <c r="O1290" s="54">
        <f>VLOOKUP(CONCATENATE($F1290," ",$G1290),AllocFactorMatrix,(O$4+1),FALSE)*$E1294</f>
        <v>0</v>
      </c>
      <c r="P1290" s="54">
        <f>VLOOKUP(CONCATENATE($F1290," ",$G1290),AllocFactorMatrix,(P$4+1),FALSE)*$E1294</f>
        <v>0</v>
      </c>
      <c r="Q1290" s="54">
        <f>VLOOKUP(CONCATENATE($F1290," ",$G1290),AllocFactorMatrix,(Q$4+1),FALSE)*$E1294</f>
        <v>0</v>
      </c>
      <c r="R1290" s="54">
        <f>VLOOKUP(CONCATENATE($F1290," ",$G1290),AllocFactorMatrix,(R$4+1),FALSE)*$E1294</f>
        <v>0</v>
      </c>
      <c r="S1290" s="54">
        <f t="shared" si="689"/>
        <v>0</v>
      </c>
      <c r="T1290" s="54">
        <f>VLOOKUP(CONCATENATE($F1290," ",$G1290),AllocFactorMatrix,(T$4+1),FALSE)*$E1294</f>
        <v>0</v>
      </c>
      <c r="U1290" s="54">
        <f>VLOOKUP(CONCATENATE($F1290," ",$G1290),AllocFactorMatrix,(U$4+1),FALSE)*$E1294</f>
        <v>0</v>
      </c>
      <c r="V1290" s="54">
        <f>VLOOKUP(CONCATENATE($F1290," ",$G1290),AllocFactorMatrix,(V$4+1),FALSE)*$E1294</f>
        <v>0</v>
      </c>
      <c r="W1290" s="54">
        <f>VLOOKUP(CONCATENATE($F1290," ",$G1290),AllocFactorMatrix,(W$4+1),FALSE)*$E1294</f>
        <v>0</v>
      </c>
      <c r="X1290" s="54">
        <f t="shared" si="690"/>
        <v>0</v>
      </c>
      <c r="Y1290" s="54">
        <f>VLOOKUP(CONCATENATE($F1290," ",$G1290),AllocFactorMatrix,(Y$4+1),FALSE)*$E1294</f>
        <v>0</v>
      </c>
      <c r="Z1290" s="54">
        <f>VLOOKUP(CONCATENATE($F1290," ",$G1290),AllocFactorMatrix,(Z$4+1),FALSE)*$E1294</f>
        <v>0</v>
      </c>
      <c r="AA1290" s="54">
        <f t="shared" si="686"/>
        <v>0</v>
      </c>
      <c r="AB1290" s="54">
        <f>VLOOKUP(CONCATENATE($F1290," ",$G1290),AllocFactorMatrix,(AB$4+1),FALSE)*$E1294</f>
        <v>0</v>
      </c>
      <c r="AC1290" s="54">
        <f>VLOOKUP(CONCATENATE($F1290," ",$G1290),AllocFactorMatrix,(AC$4+1),FALSE)*$E1294</f>
        <v>0</v>
      </c>
      <c r="AD1290" s="54">
        <f>VLOOKUP(CONCATENATE($F1290," ",$G1290),AllocFactorMatrix,(AD$4+1),FALSE)*$E1294</f>
        <v>0</v>
      </c>
    </row>
    <row r="1291" spans="1:30" s="51" customFormat="1" hidden="1" outlineLevel="1">
      <c r="A1291" s="167"/>
      <c r="B1291" s="103"/>
      <c r="C1291" s="91"/>
      <c r="D1291" s="91"/>
      <c r="F1291" s="52" t="str">
        <f>F1294</f>
        <v>TRANS_TOTAL</v>
      </c>
      <c r="G1291" s="55" t="str">
        <f>$G$12</f>
        <v>DISTSEC</v>
      </c>
      <c r="H1291" s="53">
        <f t="shared" si="684"/>
        <v>0</v>
      </c>
      <c r="I1291" s="54">
        <f>VLOOKUP(CONCATENATE($F1291," ",$G1291),AllocFactorMatrix,(I$4+1),FALSE)*$E1294</f>
        <v>0</v>
      </c>
      <c r="J1291" s="54">
        <f>VLOOKUP(CONCATENATE($F1291," ",$G1291),AllocFactorMatrix,(J$4+1),FALSE)*$E1294</f>
        <v>0</v>
      </c>
      <c r="K1291" s="54">
        <f>VLOOKUP(CONCATENATE($F1291," ",$G1291),AllocFactorMatrix,(K$4+1),FALSE)*$E1294</f>
        <v>0</v>
      </c>
      <c r="L1291" s="54">
        <f>VLOOKUP(CONCATENATE($F1291," ",$G1291),AllocFactorMatrix,(L$4+1),FALSE)*$E1294</f>
        <v>0</v>
      </c>
      <c r="M1291" s="54">
        <f>VLOOKUP(CONCATENATE($F1291," ",$G1291),AllocFactorMatrix,(M$4+1),FALSE)*$E1294</f>
        <v>0</v>
      </c>
      <c r="N1291" s="54">
        <f t="shared" si="685"/>
        <v>0</v>
      </c>
      <c r="O1291" s="54">
        <f>VLOOKUP(CONCATENATE($F1291," ",$G1291),AllocFactorMatrix,(O$4+1),FALSE)*$E1294</f>
        <v>0</v>
      </c>
      <c r="P1291" s="54">
        <f>VLOOKUP(CONCATENATE($F1291," ",$G1291),AllocFactorMatrix,(P$4+1),FALSE)*$E1294</f>
        <v>0</v>
      </c>
      <c r="Q1291" s="54">
        <f>VLOOKUP(CONCATENATE($F1291," ",$G1291),AllocFactorMatrix,(Q$4+1),FALSE)*$E1294</f>
        <v>0</v>
      </c>
      <c r="R1291" s="54">
        <f>VLOOKUP(CONCATENATE($F1291," ",$G1291),AllocFactorMatrix,(R$4+1),FALSE)*$E1294</f>
        <v>0</v>
      </c>
      <c r="S1291" s="54">
        <f t="shared" si="689"/>
        <v>0</v>
      </c>
      <c r="T1291" s="54">
        <f>VLOOKUP(CONCATENATE($F1291," ",$G1291),AllocFactorMatrix,(T$4+1),FALSE)*$E1294</f>
        <v>0</v>
      </c>
      <c r="U1291" s="54">
        <f>VLOOKUP(CONCATENATE($F1291," ",$G1291),AllocFactorMatrix,(U$4+1),FALSE)*$E1294</f>
        <v>0</v>
      </c>
      <c r="V1291" s="54">
        <f>VLOOKUP(CONCATENATE($F1291," ",$G1291),AllocFactorMatrix,(V$4+1),FALSE)*$E1294</f>
        <v>0</v>
      </c>
      <c r="W1291" s="54">
        <f>VLOOKUP(CONCATENATE($F1291," ",$G1291),AllocFactorMatrix,(W$4+1),FALSE)*$E1294</f>
        <v>0</v>
      </c>
      <c r="X1291" s="54">
        <f t="shared" si="690"/>
        <v>0</v>
      </c>
      <c r="Y1291" s="54">
        <f>VLOOKUP(CONCATENATE($F1291," ",$G1291),AllocFactorMatrix,(Y$4+1),FALSE)*$E1294</f>
        <v>0</v>
      </c>
      <c r="Z1291" s="54">
        <f>VLOOKUP(CONCATENATE($F1291," ",$G1291),AllocFactorMatrix,(Z$4+1),FALSE)*$E1294</f>
        <v>0</v>
      </c>
      <c r="AA1291" s="54">
        <f t="shared" si="686"/>
        <v>0</v>
      </c>
      <c r="AB1291" s="54">
        <f>VLOOKUP(CONCATENATE($F1291," ",$G1291),AllocFactorMatrix,(AB$4+1),FALSE)*$E1294</f>
        <v>0</v>
      </c>
      <c r="AC1291" s="54">
        <f>VLOOKUP(CONCATENATE($F1291," ",$G1291),AllocFactorMatrix,(AC$4+1),FALSE)*$E1294</f>
        <v>0</v>
      </c>
      <c r="AD1291" s="54">
        <f>VLOOKUP(CONCATENATE($F1291," ",$G1291),AllocFactorMatrix,(AD$4+1),FALSE)*$E1294</f>
        <v>0</v>
      </c>
    </row>
    <row r="1292" spans="1:30" s="51" customFormat="1" hidden="1" outlineLevel="1">
      <c r="A1292" s="167"/>
      <c r="B1292" s="103"/>
      <c r="C1292" s="91"/>
      <c r="D1292" s="91"/>
      <c r="F1292" s="52" t="str">
        <f>F1294</f>
        <v>TRANS_TOTAL</v>
      </c>
      <c r="G1292" s="55" t="str">
        <f>$G$13</f>
        <v>ENERGY</v>
      </c>
      <c r="H1292" s="53">
        <f t="shared" si="684"/>
        <v>0</v>
      </c>
      <c r="I1292" s="54">
        <f>VLOOKUP(CONCATENATE($F1292," ",$G1292),AllocFactorMatrix,(I$4+1),FALSE)*$E1294</f>
        <v>0</v>
      </c>
      <c r="J1292" s="54">
        <f>VLOOKUP(CONCATENATE($F1292," ",$G1292),AllocFactorMatrix,(J$4+1),FALSE)*$E1294</f>
        <v>0</v>
      </c>
      <c r="K1292" s="54">
        <f>VLOOKUP(CONCATENATE($F1292," ",$G1292),AllocFactorMatrix,(K$4+1),FALSE)*$E1294</f>
        <v>0</v>
      </c>
      <c r="L1292" s="54">
        <f>VLOOKUP(CONCATENATE($F1292," ",$G1292),AllocFactorMatrix,(L$4+1),FALSE)*$E1294</f>
        <v>0</v>
      </c>
      <c r="M1292" s="54">
        <f>VLOOKUP(CONCATENATE($F1292," ",$G1292),AllocFactorMatrix,(M$4+1),FALSE)*$E1294</f>
        <v>0</v>
      </c>
      <c r="N1292" s="54">
        <f t="shared" si="685"/>
        <v>0</v>
      </c>
      <c r="O1292" s="54">
        <f>VLOOKUP(CONCATENATE($F1292," ",$G1292),AllocFactorMatrix,(O$4+1),FALSE)*$E1294</f>
        <v>0</v>
      </c>
      <c r="P1292" s="54">
        <f>VLOOKUP(CONCATENATE($F1292," ",$G1292),AllocFactorMatrix,(P$4+1),FALSE)*$E1294</f>
        <v>0</v>
      </c>
      <c r="Q1292" s="54">
        <f>VLOOKUP(CONCATENATE($F1292," ",$G1292),AllocFactorMatrix,(Q$4+1),FALSE)*$E1294</f>
        <v>0</v>
      </c>
      <c r="R1292" s="54">
        <f>VLOOKUP(CONCATENATE($F1292," ",$G1292),AllocFactorMatrix,(R$4+1),FALSE)*$E1294</f>
        <v>0</v>
      </c>
      <c r="S1292" s="54">
        <f t="shared" si="689"/>
        <v>0</v>
      </c>
      <c r="T1292" s="54">
        <f>VLOOKUP(CONCATENATE($F1292," ",$G1292),AllocFactorMatrix,(T$4+1),FALSE)*$E1294</f>
        <v>0</v>
      </c>
      <c r="U1292" s="54">
        <f>VLOOKUP(CONCATENATE($F1292," ",$G1292),AllocFactorMatrix,(U$4+1),FALSE)*$E1294</f>
        <v>0</v>
      </c>
      <c r="V1292" s="54">
        <f>VLOOKUP(CONCATENATE($F1292," ",$G1292),AllocFactorMatrix,(V$4+1),FALSE)*$E1294</f>
        <v>0</v>
      </c>
      <c r="W1292" s="54">
        <f>VLOOKUP(CONCATENATE($F1292," ",$G1292),AllocFactorMatrix,(W$4+1),FALSE)*$E1294</f>
        <v>0</v>
      </c>
      <c r="X1292" s="54">
        <f t="shared" si="690"/>
        <v>0</v>
      </c>
      <c r="Y1292" s="54">
        <f>VLOOKUP(CONCATENATE($F1292," ",$G1292),AllocFactorMatrix,(Y$4+1),FALSE)*$E1294</f>
        <v>0</v>
      </c>
      <c r="Z1292" s="54">
        <f>VLOOKUP(CONCATENATE($F1292," ",$G1292),AllocFactorMatrix,(Z$4+1),FALSE)*$E1294</f>
        <v>0</v>
      </c>
      <c r="AA1292" s="54">
        <f t="shared" si="686"/>
        <v>0</v>
      </c>
      <c r="AB1292" s="54">
        <f>VLOOKUP(CONCATENATE($F1292," ",$G1292),AllocFactorMatrix,(AB$4+1),FALSE)*$E1294</f>
        <v>0</v>
      </c>
      <c r="AC1292" s="54">
        <f>VLOOKUP(CONCATENATE($F1292," ",$G1292),AllocFactorMatrix,(AC$4+1),FALSE)*$E1294</f>
        <v>0</v>
      </c>
      <c r="AD1292" s="54">
        <f>VLOOKUP(CONCATENATE($F1292," ",$G1292),AllocFactorMatrix,(AD$4+1),FALSE)*$E1294</f>
        <v>0</v>
      </c>
    </row>
    <row r="1293" spans="1:30" s="51" customFormat="1" hidden="1" outlineLevel="1">
      <c r="A1293" s="167"/>
      <c r="B1293" s="103"/>
      <c r="C1293" s="91"/>
      <c r="D1293" s="91"/>
      <c r="F1293" s="52" t="str">
        <f>F1294</f>
        <v>TRANS_TOTAL</v>
      </c>
      <c r="G1293" s="55" t="str">
        <f>$G$14</f>
        <v>CUSTOMER</v>
      </c>
      <c r="H1293" s="53">
        <f t="shared" si="684"/>
        <v>0</v>
      </c>
      <c r="I1293" s="54">
        <f>VLOOKUP(CONCATENATE($F1293," ",$G1293),AllocFactorMatrix,(I$4+1),FALSE)*$E1294</f>
        <v>0</v>
      </c>
      <c r="J1293" s="54">
        <f>VLOOKUP(CONCATENATE($F1293," ",$G1293),AllocFactorMatrix,(J$4+1),FALSE)*$E1294</f>
        <v>0</v>
      </c>
      <c r="K1293" s="54">
        <f>VLOOKUP(CONCATENATE($F1293," ",$G1293),AllocFactorMatrix,(K$4+1),FALSE)*$E1294</f>
        <v>0</v>
      </c>
      <c r="L1293" s="54">
        <f>VLOOKUP(CONCATENATE($F1293," ",$G1293),AllocFactorMatrix,(L$4+1),FALSE)*$E1294</f>
        <v>0</v>
      </c>
      <c r="M1293" s="54">
        <f>VLOOKUP(CONCATENATE($F1293," ",$G1293),AllocFactorMatrix,(M$4+1),FALSE)*$E1294</f>
        <v>0</v>
      </c>
      <c r="N1293" s="54">
        <f t="shared" si="685"/>
        <v>0</v>
      </c>
      <c r="O1293" s="54">
        <f>VLOOKUP(CONCATENATE($F1293," ",$G1293),AllocFactorMatrix,(O$4+1),FALSE)*$E1294</f>
        <v>0</v>
      </c>
      <c r="P1293" s="54">
        <f>VLOOKUP(CONCATENATE($F1293," ",$G1293),AllocFactorMatrix,(P$4+1),FALSE)*$E1294</f>
        <v>0</v>
      </c>
      <c r="Q1293" s="54">
        <f>VLOOKUP(CONCATENATE($F1293," ",$G1293),AllocFactorMatrix,(Q$4+1),FALSE)*$E1294</f>
        <v>0</v>
      </c>
      <c r="R1293" s="54">
        <f>VLOOKUP(CONCATENATE($F1293," ",$G1293),AllocFactorMatrix,(R$4+1),FALSE)*$E1294</f>
        <v>0</v>
      </c>
      <c r="S1293" s="54">
        <f t="shared" si="689"/>
        <v>0</v>
      </c>
      <c r="T1293" s="54">
        <f>VLOOKUP(CONCATENATE($F1293," ",$G1293),AllocFactorMatrix,(T$4+1),FALSE)*$E1294</f>
        <v>0</v>
      </c>
      <c r="U1293" s="54">
        <f>VLOOKUP(CONCATENATE($F1293," ",$G1293),AllocFactorMatrix,(U$4+1),FALSE)*$E1294</f>
        <v>0</v>
      </c>
      <c r="V1293" s="54">
        <f>VLOOKUP(CONCATENATE($F1293," ",$G1293),AllocFactorMatrix,(V$4+1),FALSE)*$E1294</f>
        <v>0</v>
      </c>
      <c r="W1293" s="54">
        <f>VLOOKUP(CONCATENATE($F1293," ",$G1293),AllocFactorMatrix,(W$4+1),FALSE)*$E1294</f>
        <v>0</v>
      </c>
      <c r="X1293" s="54">
        <f t="shared" si="690"/>
        <v>0</v>
      </c>
      <c r="Y1293" s="54">
        <f>VLOOKUP(CONCATENATE($F1293," ",$G1293),AllocFactorMatrix,(Y$4+1),FALSE)*$E1294</f>
        <v>0</v>
      </c>
      <c r="Z1293" s="54">
        <f>VLOOKUP(CONCATENATE($F1293," ",$G1293),AllocFactorMatrix,(Z$4+1),FALSE)*$E1294</f>
        <v>0</v>
      </c>
      <c r="AA1293" s="54">
        <f t="shared" si="686"/>
        <v>0</v>
      </c>
      <c r="AB1293" s="54">
        <f>VLOOKUP(CONCATENATE($F1293," ",$G1293),AllocFactorMatrix,(AB$4+1),FALSE)*$E1294</f>
        <v>0</v>
      </c>
      <c r="AC1293" s="54">
        <f>VLOOKUP(CONCATENATE($F1293," ",$G1293),AllocFactorMatrix,(AC$4+1),FALSE)*$E1294</f>
        <v>0</v>
      </c>
      <c r="AD1293" s="54">
        <f>VLOOKUP(CONCATENATE($F1293," ",$G1293),AllocFactorMatrix,(AD$4+1),FALSE)*$E1294</f>
        <v>0</v>
      </c>
    </row>
    <row r="1294" spans="1:30" s="51" customFormat="1" collapsed="1">
      <c r="A1294" s="167"/>
      <c r="B1294" s="103"/>
      <c r="C1294" s="91"/>
      <c r="D1294" s="91" t="s">
        <v>500</v>
      </c>
      <c r="E1294" s="63">
        <v>0</v>
      </c>
      <c r="F1294" s="63" t="s">
        <v>194</v>
      </c>
      <c r="G1294" s="55" t="str">
        <f>$G$15</f>
        <v>TOTAL</v>
      </c>
      <c r="H1294" s="53">
        <f t="shared" si="684"/>
        <v>0</v>
      </c>
      <c r="I1294" s="54">
        <f>VLOOKUP(CONCATENATE($F1294," ",$G1294),AllocFactorMatrix,(I$4+1),FALSE)*$E1294</f>
        <v>0</v>
      </c>
      <c r="J1294" s="54">
        <f>VLOOKUP(CONCATENATE($F1294," ",$G1294),AllocFactorMatrix,(J$4+1),FALSE)*$E1294</f>
        <v>0</v>
      </c>
      <c r="K1294" s="54">
        <f>VLOOKUP(CONCATENATE($F1294," ",$G1294),AllocFactorMatrix,(K$4+1),FALSE)*$E1294</f>
        <v>0</v>
      </c>
      <c r="L1294" s="54">
        <f>VLOOKUP(CONCATENATE($F1294," ",$G1294),AllocFactorMatrix,(L$4+1),FALSE)*$E1294</f>
        <v>0</v>
      </c>
      <c r="M1294" s="54">
        <f>VLOOKUP(CONCATENATE($F1294," ",$G1294),AllocFactorMatrix,(M$4+1),FALSE)*$E1294</f>
        <v>0</v>
      </c>
      <c r="N1294" s="54">
        <f t="shared" si="685"/>
        <v>0</v>
      </c>
      <c r="O1294" s="54">
        <f>VLOOKUP(CONCATENATE($F1294," ",$G1294),AllocFactorMatrix,(O$4+1),FALSE)*$E1294</f>
        <v>0</v>
      </c>
      <c r="P1294" s="54">
        <f>VLOOKUP(CONCATENATE($F1294," ",$G1294),AllocFactorMatrix,(P$4+1),FALSE)*$E1294</f>
        <v>0</v>
      </c>
      <c r="Q1294" s="54">
        <f>VLOOKUP(CONCATENATE($F1294," ",$G1294),AllocFactorMatrix,(Q$4+1),FALSE)*$E1294</f>
        <v>0</v>
      </c>
      <c r="R1294" s="54">
        <f>VLOOKUP(CONCATENATE($F1294," ",$G1294),AllocFactorMatrix,(R$4+1),FALSE)*$E1294</f>
        <v>0</v>
      </c>
      <c r="S1294" s="54">
        <f t="shared" si="689"/>
        <v>0</v>
      </c>
      <c r="T1294" s="54">
        <f>VLOOKUP(CONCATENATE($F1294," ",$G1294),AllocFactorMatrix,(T$4+1),FALSE)*$E1294</f>
        <v>0</v>
      </c>
      <c r="U1294" s="54">
        <f>VLOOKUP(CONCATENATE($F1294," ",$G1294),AllocFactorMatrix,(U$4+1),FALSE)*$E1294</f>
        <v>0</v>
      </c>
      <c r="V1294" s="54">
        <f>VLOOKUP(CONCATENATE($F1294," ",$G1294),AllocFactorMatrix,(V$4+1),FALSE)*$E1294</f>
        <v>0</v>
      </c>
      <c r="W1294" s="54">
        <f>VLOOKUP(CONCATENATE($F1294," ",$G1294),AllocFactorMatrix,(W$4+1),FALSE)*$E1294</f>
        <v>0</v>
      </c>
      <c r="X1294" s="54">
        <f t="shared" si="690"/>
        <v>0</v>
      </c>
      <c r="Y1294" s="54">
        <f>VLOOKUP(CONCATENATE($F1294," ",$G1294),AllocFactorMatrix,(Y$4+1),FALSE)*$E1294</f>
        <v>0</v>
      </c>
      <c r="Z1294" s="54">
        <f>VLOOKUP(CONCATENATE($F1294," ",$G1294),AllocFactorMatrix,(Z$4+1),FALSE)*$E1294</f>
        <v>0</v>
      </c>
      <c r="AA1294" s="54">
        <f t="shared" si="686"/>
        <v>0</v>
      </c>
      <c r="AB1294" s="54">
        <f>VLOOKUP(CONCATENATE($F1294," ",$G1294),AllocFactorMatrix,(AB$4+1),FALSE)*$E1294</f>
        <v>0</v>
      </c>
      <c r="AC1294" s="54">
        <f>VLOOKUP(CONCATENATE($F1294," ",$G1294),AllocFactorMatrix,(AC$4+1),FALSE)*$E1294</f>
        <v>0</v>
      </c>
      <c r="AD1294" s="54">
        <f>VLOOKUP(CONCATENATE($F1294," ",$G1294),AllocFactorMatrix,(AD$4+1),FALSE)*$E1294</f>
        <v>0</v>
      </c>
    </row>
    <row r="1295" spans="1:30" s="51" customFormat="1" hidden="1" outlineLevel="1">
      <c r="A1295" s="56"/>
      <c r="B1295" s="111"/>
      <c r="C1295" s="55"/>
      <c r="D1295" s="55"/>
      <c r="F1295" s="52" t="str">
        <f>F1302</f>
        <v>TRAN_LSE</v>
      </c>
      <c r="G1295" s="55" t="str">
        <f>$G$8</f>
        <v>PRODUCTION</v>
      </c>
      <c r="H1295" s="53">
        <f t="shared" si="684"/>
        <v>27040522.999999989</v>
      </c>
      <c r="I1295" s="54">
        <f>VLOOKUP(CONCATENATE($F1295," ",$G1295),AllocFactorMatrix,(I$4+1),FALSE)*$E1302</f>
        <v>13319701.68285859</v>
      </c>
      <c r="J1295" s="54">
        <f>VLOOKUP(CONCATENATE($F1295," ",$G1295),AllocFactorMatrix,(J$4+1),FALSE)*$E1302</f>
        <v>658440.44846115517</v>
      </c>
      <c r="K1295" s="54">
        <f>VLOOKUP(CONCATENATE($F1295," ",$G1295),AllocFactorMatrix,(K$4+1),FALSE)*$E1302</f>
        <v>2411829.6269740541</v>
      </c>
      <c r="L1295" s="54">
        <f>VLOOKUP(CONCATENATE($F1295," ",$G1295),AllocFactorMatrix,(L$4+1),FALSE)*$E1302</f>
        <v>75915.833702689386</v>
      </c>
      <c r="M1295" s="54">
        <f>VLOOKUP(CONCATENATE($F1295," ",$G1295),AllocFactorMatrix,(M$4+1),FALSE)*$E1302</f>
        <v>7119.1439666941778</v>
      </c>
      <c r="N1295" s="54">
        <f t="shared" si="685"/>
        <v>2494864.604643438</v>
      </c>
      <c r="O1295" s="54">
        <f>VLOOKUP(CONCATENATE($F1295," ",$G1295),AllocFactorMatrix,(O$4+1),FALSE)*$E1302</f>
        <v>1833365.702557263</v>
      </c>
      <c r="P1295" s="54">
        <f>VLOOKUP(CONCATENATE($F1295," ",$G1295),AllocFactorMatrix,(P$4+1),FALSE)*$E1302</f>
        <v>341609.4435677533</v>
      </c>
      <c r="Q1295" s="54">
        <f>VLOOKUP(CONCATENATE($F1295," ",$G1295),AllocFactorMatrix,(Q$4+1),FALSE)*$E1302</f>
        <v>154366.94678026449</v>
      </c>
      <c r="R1295" s="54">
        <f>VLOOKUP(CONCATENATE($F1295," ",$G1295),AllocFactorMatrix,(R$4+1),FALSE)*$E1302</f>
        <v>6941.7090439499334</v>
      </c>
      <c r="S1295" s="54">
        <f>SUBTOTAL(9,O1295:R1295)</f>
        <v>2336283.8019492305</v>
      </c>
      <c r="T1295" s="54">
        <f>VLOOKUP(CONCATENATE($F1295," ",$G1295),AllocFactorMatrix,(T$4+1),FALSE)*$E1302</f>
        <v>64044.159860975989</v>
      </c>
      <c r="U1295" s="54">
        <f>VLOOKUP(CONCATENATE($F1295," ",$G1295),AllocFactorMatrix,(U$4+1),FALSE)*$E1302</f>
        <v>1048071.7641628854</v>
      </c>
      <c r="V1295" s="54">
        <f>VLOOKUP(CONCATENATE($F1295," ",$G1295),AllocFactorMatrix,(V$4+1),FALSE)*$E1302</f>
        <v>5539088.7227867637</v>
      </c>
      <c r="W1295" s="54">
        <f>VLOOKUP(CONCATENATE($F1295," ",$G1295),AllocFactorMatrix,(W$4+1),FALSE)*$E1302</f>
        <v>1000267.6170168777</v>
      </c>
      <c r="X1295" s="54">
        <f>SUBTOTAL(9,T1295:W1295)</f>
        <v>7651472.2638275027</v>
      </c>
      <c r="Y1295" s="54">
        <f>VLOOKUP(CONCATENATE($F1295," ",$G1295),AllocFactorMatrix,(Y$4+1),FALSE)*$E1302</f>
        <v>563023.69806968572</v>
      </c>
      <c r="Z1295" s="54">
        <f>VLOOKUP(CONCATENATE($F1295," ",$G1295),AllocFactorMatrix,(Z$4+1),FALSE)*$E1302</f>
        <v>9430.4317293157492</v>
      </c>
      <c r="AA1295" s="54">
        <f t="shared" si="686"/>
        <v>572454.1297990015</v>
      </c>
      <c r="AB1295" s="54">
        <f>VLOOKUP(CONCATENATE($F1295," ",$G1295),AllocFactorMatrix,(AB$4+1),FALSE)*$E1302</f>
        <v>7306.0684610753196</v>
      </c>
      <c r="AC1295" s="54">
        <f>VLOOKUP(CONCATENATE($F1295," ",$G1295),AllocFactorMatrix,(AC$4+1),FALSE)*$E1302</f>
        <v>0</v>
      </c>
      <c r="AD1295" s="54">
        <f>VLOOKUP(CONCATENATE($F1295," ",$G1295),AllocFactorMatrix,(AD$4+1),FALSE)*$E1302</f>
        <v>0</v>
      </c>
    </row>
    <row r="1296" spans="1:30" s="51" customFormat="1" hidden="1" outlineLevel="1">
      <c r="A1296" s="56"/>
      <c r="B1296" s="111"/>
      <c r="C1296" s="55"/>
      <c r="D1296" s="55"/>
      <c r="F1296" s="52" t="str">
        <f>F1302</f>
        <v>TRAN_LSE</v>
      </c>
      <c r="G1296" s="55" t="str">
        <f>$G$9</f>
        <v>BULKTRAN</v>
      </c>
      <c r="H1296" s="53">
        <f t="shared" si="684"/>
        <v>0</v>
      </c>
      <c r="I1296" s="54">
        <f>VLOOKUP(CONCATENATE($F1296," ",$G1296),AllocFactorMatrix,(I$4+1),FALSE)*$E1302</f>
        <v>0</v>
      </c>
      <c r="J1296" s="54">
        <f>VLOOKUP(CONCATENATE($F1296," ",$G1296),AllocFactorMatrix,(J$4+1),FALSE)*$E1302</f>
        <v>0</v>
      </c>
      <c r="K1296" s="54">
        <f>VLOOKUP(CONCATENATE($F1296," ",$G1296),AllocFactorMatrix,(K$4+1),FALSE)*$E1302</f>
        <v>0</v>
      </c>
      <c r="L1296" s="54">
        <f>VLOOKUP(CONCATENATE($F1296," ",$G1296),AllocFactorMatrix,(L$4+1),FALSE)*$E1302</f>
        <v>0</v>
      </c>
      <c r="M1296" s="54">
        <f>VLOOKUP(CONCATENATE($F1296," ",$G1296),AllocFactorMatrix,(M$4+1),FALSE)*$E1302</f>
        <v>0</v>
      </c>
      <c r="N1296" s="54">
        <f t="shared" si="685"/>
        <v>0</v>
      </c>
      <c r="O1296" s="54">
        <f>VLOOKUP(CONCATENATE($F1296," ",$G1296),AllocFactorMatrix,(O$4+1),FALSE)*$E1302</f>
        <v>0</v>
      </c>
      <c r="P1296" s="54">
        <f>VLOOKUP(CONCATENATE($F1296," ",$G1296),AllocFactorMatrix,(P$4+1),FALSE)*$E1302</f>
        <v>0</v>
      </c>
      <c r="Q1296" s="54">
        <f>VLOOKUP(CONCATENATE($F1296," ",$G1296),AllocFactorMatrix,(Q$4+1),FALSE)*$E1302</f>
        <v>0</v>
      </c>
      <c r="R1296" s="54">
        <f>VLOOKUP(CONCATENATE($F1296," ",$G1296),AllocFactorMatrix,(R$4+1),FALSE)*$E1302</f>
        <v>0</v>
      </c>
      <c r="S1296" s="54">
        <f t="shared" ref="S1296:S1302" si="691">SUBTOTAL(9,O1296:R1296)</f>
        <v>0</v>
      </c>
      <c r="T1296" s="54">
        <f>VLOOKUP(CONCATENATE($F1296," ",$G1296),AllocFactorMatrix,(T$4+1),FALSE)*$E1302</f>
        <v>0</v>
      </c>
      <c r="U1296" s="54">
        <f>VLOOKUP(CONCATENATE($F1296," ",$G1296),AllocFactorMatrix,(U$4+1),FALSE)*$E1302</f>
        <v>0</v>
      </c>
      <c r="V1296" s="54">
        <f>VLOOKUP(CONCATENATE($F1296," ",$G1296),AllocFactorMatrix,(V$4+1),FALSE)*$E1302</f>
        <v>0</v>
      </c>
      <c r="W1296" s="54">
        <f>VLOOKUP(CONCATENATE($F1296," ",$G1296),AllocFactorMatrix,(W$4+1),FALSE)*$E1302</f>
        <v>0</v>
      </c>
      <c r="X1296" s="54">
        <f t="shared" ref="X1296:X1302" si="692">SUBTOTAL(9,T1296:W1296)</f>
        <v>0</v>
      </c>
      <c r="Y1296" s="54">
        <f>VLOOKUP(CONCATENATE($F1296," ",$G1296),AllocFactorMatrix,(Y$4+1),FALSE)*$E1302</f>
        <v>0</v>
      </c>
      <c r="Z1296" s="54">
        <f>VLOOKUP(CONCATENATE($F1296," ",$G1296),AllocFactorMatrix,(Z$4+1),FALSE)*$E1302</f>
        <v>0</v>
      </c>
      <c r="AA1296" s="54">
        <f t="shared" si="686"/>
        <v>0</v>
      </c>
      <c r="AB1296" s="54">
        <f>VLOOKUP(CONCATENATE($F1296," ",$G1296),AllocFactorMatrix,(AB$4+1),FALSE)*$E1302</f>
        <v>0</v>
      </c>
      <c r="AC1296" s="54">
        <f>VLOOKUP(CONCATENATE($F1296," ",$G1296),AllocFactorMatrix,(AC$4+1),FALSE)*$E1302</f>
        <v>0</v>
      </c>
      <c r="AD1296" s="54">
        <f>VLOOKUP(CONCATENATE($F1296," ",$G1296),AllocFactorMatrix,(AD$4+1),FALSE)*$E1302</f>
        <v>0</v>
      </c>
    </row>
    <row r="1297" spans="1:30" s="51" customFormat="1" hidden="1" outlineLevel="1">
      <c r="A1297" s="56"/>
      <c r="B1297" s="111"/>
      <c r="C1297" s="55"/>
      <c r="D1297" s="55"/>
      <c r="F1297" s="52" t="str">
        <f>F1302</f>
        <v>TRAN_LSE</v>
      </c>
      <c r="G1297" s="55" t="str">
        <f>$G$10</f>
        <v>SUBTRAN</v>
      </c>
      <c r="H1297" s="53">
        <f t="shared" si="684"/>
        <v>0</v>
      </c>
      <c r="I1297" s="54">
        <f>VLOOKUP(CONCATENATE($F1297," ",$G1297),AllocFactorMatrix,(I$4+1),FALSE)*$E1302</f>
        <v>0</v>
      </c>
      <c r="J1297" s="54">
        <f>VLOOKUP(CONCATENATE($F1297," ",$G1297),AllocFactorMatrix,(J$4+1),FALSE)*$E1302</f>
        <v>0</v>
      </c>
      <c r="K1297" s="54">
        <f>VLOOKUP(CONCATENATE($F1297," ",$G1297),AllocFactorMatrix,(K$4+1),FALSE)*$E1302</f>
        <v>0</v>
      </c>
      <c r="L1297" s="54">
        <f>VLOOKUP(CONCATENATE($F1297," ",$G1297),AllocFactorMatrix,(L$4+1),FALSE)*$E1302</f>
        <v>0</v>
      </c>
      <c r="M1297" s="54">
        <f>VLOOKUP(CONCATENATE($F1297," ",$G1297),AllocFactorMatrix,(M$4+1),FALSE)*$E1302</f>
        <v>0</v>
      </c>
      <c r="N1297" s="54">
        <f t="shared" si="685"/>
        <v>0</v>
      </c>
      <c r="O1297" s="54">
        <f>VLOOKUP(CONCATENATE($F1297," ",$G1297),AllocFactorMatrix,(O$4+1),FALSE)*$E1302</f>
        <v>0</v>
      </c>
      <c r="P1297" s="54">
        <f>VLOOKUP(CONCATENATE($F1297," ",$G1297),AllocFactorMatrix,(P$4+1),FALSE)*$E1302</f>
        <v>0</v>
      </c>
      <c r="Q1297" s="54">
        <f>VLOOKUP(CONCATENATE($F1297," ",$G1297),AllocFactorMatrix,(Q$4+1),FALSE)*$E1302</f>
        <v>0</v>
      </c>
      <c r="R1297" s="54">
        <f>VLOOKUP(CONCATENATE($F1297," ",$G1297),AllocFactorMatrix,(R$4+1),FALSE)*$E1302</f>
        <v>0</v>
      </c>
      <c r="S1297" s="54">
        <f t="shared" si="691"/>
        <v>0</v>
      </c>
      <c r="T1297" s="54">
        <f>VLOOKUP(CONCATENATE($F1297," ",$G1297),AllocFactorMatrix,(T$4+1),FALSE)*$E1302</f>
        <v>0</v>
      </c>
      <c r="U1297" s="54">
        <f>VLOOKUP(CONCATENATE($F1297," ",$G1297),AllocFactorMatrix,(U$4+1),FALSE)*$E1302</f>
        <v>0</v>
      </c>
      <c r="V1297" s="54">
        <f>VLOOKUP(CONCATENATE($F1297," ",$G1297),AllocFactorMatrix,(V$4+1),FALSE)*$E1302</f>
        <v>0</v>
      </c>
      <c r="W1297" s="54">
        <f>VLOOKUP(CONCATENATE($F1297," ",$G1297),AllocFactorMatrix,(W$4+1),FALSE)*$E1302</f>
        <v>0</v>
      </c>
      <c r="X1297" s="54">
        <f t="shared" si="692"/>
        <v>0</v>
      </c>
      <c r="Y1297" s="54">
        <f>VLOOKUP(CONCATENATE($F1297," ",$G1297),AllocFactorMatrix,(Y$4+1),FALSE)*$E1302</f>
        <v>0</v>
      </c>
      <c r="Z1297" s="54">
        <f>VLOOKUP(CONCATENATE($F1297," ",$G1297),AllocFactorMatrix,(Z$4+1),FALSE)*$E1302</f>
        <v>0</v>
      </c>
      <c r="AA1297" s="54">
        <f t="shared" si="686"/>
        <v>0</v>
      </c>
      <c r="AB1297" s="54">
        <f>VLOOKUP(CONCATENATE($F1297," ",$G1297),AllocFactorMatrix,(AB$4+1),FALSE)*$E1302</f>
        <v>0</v>
      </c>
      <c r="AC1297" s="54">
        <f>VLOOKUP(CONCATENATE($F1297," ",$G1297),AllocFactorMatrix,(AC$4+1),FALSE)*$E1302</f>
        <v>0</v>
      </c>
      <c r="AD1297" s="54">
        <f>VLOOKUP(CONCATENATE($F1297," ",$G1297),AllocFactorMatrix,(AD$4+1),FALSE)*$E1302</f>
        <v>0</v>
      </c>
    </row>
    <row r="1298" spans="1:30" s="51" customFormat="1" hidden="1" outlineLevel="1">
      <c r="A1298" s="56"/>
      <c r="B1298" s="111"/>
      <c r="C1298" s="55"/>
      <c r="D1298" s="55"/>
      <c r="F1298" s="52" t="str">
        <f>F1302</f>
        <v>TRAN_LSE</v>
      </c>
      <c r="G1298" s="55" t="str">
        <f>$G$11</f>
        <v>DISTPRI</v>
      </c>
      <c r="H1298" s="53">
        <f t="shared" si="684"/>
        <v>0</v>
      </c>
      <c r="I1298" s="54">
        <f>VLOOKUP(CONCATENATE($F1298," ",$G1298),AllocFactorMatrix,(I$4+1),FALSE)*$E1302</f>
        <v>0</v>
      </c>
      <c r="J1298" s="54">
        <f>VLOOKUP(CONCATENATE($F1298," ",$G1298),AllocFactorMatrix,(J$4+1),FALSE)*$E1302</f>
        <v>0</v>
      </c>
      <c r="K1298" s="54">
        <f>VLOOKUP(CONCATENATE($F1298," ",$G1298),AllocFactorMatrix,(K$4+1),FALSE)*$E1302</f>
        <v>0</v>
      </c>
      <c r="L1298" s="54">
        <f>VLOOKUP(CONCATENATE($F1298," ",$G1298),AllocFactorMatrix,(L$4+1),FALSE)*$E1302</f>
        <v>0</v>
      </c>
      <c r="M1298" s="54">
        <f>VLOOKUP(CONCATENATE($F1298," ",$G1298),AllocFactorMatrix,(M$4+1),FALSE)*$E1302</f>
        <v>0</v>
      </c>
      <c r="N1298" s="54">
        <f t="shared" si="685"/>
        <v>0</v>
      </c>
      <c r="O1298" s="54">
        <f>VLOOKUP(CONCATENATE($F1298," ",$G1298),AllocFactorMatrix,(O$4+1),FALSE)*$E1302</f>
        <v>0</v>
      </c>
      <c r="P1298" s="54">
        <f>VLOOKUP(CONCATENATE($F1298," ",$G1298),AllocFactorMatrix,(P$4+1),FALSE)*$E1302</f>
        <v>0</v>
      </c>
      <c r="Q1298" s="54">
        <f>VLOOKUP(CONCATENATE($F1298," ",$G1298),AllocFactorMatrix,(Q$4+1),FALSE)*$E1302</f>
        <v>0</v>
      </c>
      <c r="R1298" s="54">
        <f>VLOOKUP(CONCATENATE($F1298," ",$G1298),AllocFactorMatrix,(R$4+1),FALSE)*$E1302</f>
        <v>0</v>
      </c>
      <c r="S1298" s="54">
        <f t="shared" si="691"/>
        <v>0</v>
      </c>
      <c r="T1298" s="54">
        <f>VLOOKUP(CONCATENATE($F1298," ",$G1298),AllocFactorMatrix,(T$4+1),FALSE)*$E1302</f>
        <v>0</v>
      </c>
      <c r="U1298" s="54">
        <f>VLOOKUP(CONCATENATE($F1298," ",$G1298),AllocFactorMatrix,(U$4+1),FALSE)*$E1302</f>
        <v>0</v>
      </c>
      <c r="V1298" s="54">
        <f>VLOOKUP(CONCATENATE($F1298," ",$G1298),AllocFactorMatrix,(V$4+1),FALSE)*$E1302</f>
        <v>0</v>
      </c>
      <c r="W1298" s="54">
        <f>VLOOKUP(CONCATENATE($F1298," ",$G1298),AllocFactorMatrix,(W$4+1),FALSE)*$E1302</f>
        <v>0</v>
      </c>
      <c r="X1298" s="54">
        <f t="shared" si="692"/>
        <v>0</v>
      </c>
      <c r="Y1298" s="54">
        <f>VLOOKUP(CONCATENATE($F1298," ",$G1298),AllocFactorMatrix,(Y$4+1),FALSE)*$E1302</f>
        <v>0</v>
      </c>
      <c r="Z1298" s="54">
        <f>VLOOKUP(CONCATENATE($F1298," ",$G1298),AllocFactorMatrix,(Z$4+1),FALSE)*$E1302</f>
        <v>0</v>
      </c>
      <c r="AA1298" s="54">
        <f t="shared" si="686"/>
        <v>0</v>
      </c>
      <c r="AB1298" s="54">
        <f>VLOOKUP(CONCATENATE($F1298," ",$G1298),AllocFactorMatrix,(AB$4+1),FALSE)*$E1302</f>
        <v>0</v>
      </c>
      <c r="AC1298" s="54">
        <f>VLOOKUP(CONCATENATE($F1298," ",$G1298),AllocFactorMatrix,(AC$4+1),FALSE)*$E1302</f>
        <v>0</v>
      </c>
      <c r="AD1298" s="54">
        <f>VLOOKUP(CONCATENATE($F1298," ",$G1298),AllocFactorMatrix,(AD$4+1),FALSE)*$E1302</f>
        <v>0</v>
      </c>
    </row>
    <row r="1299" spans="1:30" s="51" customFormat="1" hidden="1" outlineLevel="1">
      <c r="A1299" s="56"/>
      <c r="B1299" s="111"/>
      <c r="C1299" s="55"/>
      <c r="D1299" s="55"/>
      <c r="F1299" s="52" t="str">
        <f>F1302</f>
        <v>TRAN_LSE</v>
      </c>
      <c r="G1299" s="55" t="str">
        <f>$G$12</f>
        <v>DISTSEC</v>
      </c>
      <c r="H1299" s="53">
        <f t="shared" si="684"/>
        <v>0</v>
      </c>
      <c r="I1299" s="54">
        <f>VLOOKUP(CONCATENATE($F1299," ",$G1299),AllocFactorMatrix,(I$4+1),FALSE)*$E1302</f>
        <v>0</v>
      </c>
      <c r="J1299" s="54">
        <f>VLOOKUP(CONCATENATE($F1299," ",$G1299),AllocFactorMatrix,(J$4+1),FALSE)*$E1302</f>
        <v>0</v>
      </c>
      <c r="K1299" s="54">
        <f>VLOOKUP(CONCATENATE($F1299," ",$G1299),AllocFactorMatrix,(K$4+1),FALSE)*$E1302</f>
        <v>0</v>
      </c>
      <c r="L1299" s="54">
        <f>VLOOKUP(CONCATENATE($F1299," ",$G1299),AllocFactorMatrix,(L$4+1),FALSE)*$E1302</f>
        <v>0</v>
      </c>
      <c r="M1299" s="54">
        <f>VLOOKUP(CONCATENATE($F1299," ",$G1299),AllocFactorMatrix,(M$4+1),FALSE)*$E1302</f>
        <v>0</v>
      </c>
      <c r="N1299" s="54">
        <f t="shared" si="685"/>
        <v>0</v>
      </c>
      <c r="O1299" s="54">
        <f>VLOOKUP(CONCATENATE($F1299," ",$G1299),AllocFactorMatrix,(O$4+1),FALSE)*$E1302</f>
        <v>0</v>
      </c>
      <c r="P1299" s="54">
        <f>VLOOKUP(CONCATENATE($F1299," ",$G1299),AllocFactorMatrix,(P$4+1),FALSE)*$E1302</f>
        <v>0</v>
      </c>
      <c r="Q1299" s="54">
        <f>VLOOKUP(CONCATENATE($F1299," ",$G1299),AllocFactorMatrix,(Q$4+1),FALSE)*$E1302</f>
        <v>0</v>
      </c>
      <c r="R1299" s="54">
        <f>VLOOKUP(CONCATENATE($F1299," ",$G1299),AllocFactorMatrix,(R$4+1),FALSE)*$E1302</f>
        <v>0</v>
      </c>
      <c r="S1299" s="54">
        <f t="shared" si="691"/>
        <v>0</v>
      </c>
      <c r="T1299" s="54">
        <f>VLOOKUP(CONCATENATE($F1299," ",$G1299),AllocFactorMatrix,(T$4+1),FALSE)*$E1302</f>
        <v>0</v>
      </c>
      <c r="U1299" s="54">
        <f>VLOOKUP(CONCATENATE($F1299," ",$G1299),AllocFactorMatrix,(U$4+1),FALSE)*$E1302</f>
        <v>0</v>
      </c>
      <c r="V1299" s="54">
        <f>VLOOKUP(CONCATENATE($F1299," ",$G1299),AllocFactorMatrix,(V$4+1),FALSE)*$E1302</f>
        <v>0</v>
      </c>
      <c r="W1299" s="54">
        <f>VLOOKUP(CONCATENATE($F1299," ",$G1299),AllocFactorMatrix,(W$4+1),FALSE)*$E1302</f>
        <v>0</v>
      </c>
      <c r="X1299" s="54">
        <f t="shared" si="692"/>
        <v>0</v>
      </c>
      <c r="Y1299" s="54">
        <f>VLOOKUP(CONCATENATE($F1299," ",$G1299),AllocFactorMatrix,(Y$4+1),FALSE)*$E1302</f>
        <v>0</v>
      </c>
      <c r="Z1299" s="54">
        <f>VLOOKUP(CONCATENATE($F1299," ",$G1299),AllocFactorMatrix,(Z$4+1),FALSE)*$E1302</f>
        <v>0</v>
      </c>
      <c r="AA1299" s="54">
        <f t="shared" si="686"/>
        <v>0</v>
      </c>
      <c r="AB1299" s="54">
        <f>VLOOKUP(CONCATENATE($F1299," ",$G1299),AllocFactorMatrix,(AB$4+1),FALSE)*$E1302</f>
        <v>0</v>
      </c>
      <c r="AC1299" s="54">
        <f>VLOOKUP(CONCATENATE($F1299," ",$G1299),AllocFactorMatrix,(AC$4+1),FALSE)*$E1302</f>
        <v>0</v>
      </c>
      <c r="AD1299" s="54">
        <f>VLOOKUP(CONCATENATE($F1299," ",$G1299),AllocFactorMatrix,(AD$4+1),FALSE)*$E1302</f>
        <v>0</v>
      </c>
    </row>
    <row r="1300" spans="1:30" s="51" customFormat="1" hidden="1" outlineLevel="1">
      <c r="A1300" s="56"/>
      <c r="B1300" s="111"/>
      <c r="C1300" s="55"/>
      <c r="D1300" s="55"/>
      <c r="F1300" s="52" t="str">
        <f>F1302</f>
        <v>TRAN_LSE</v>
      </c>
      <c r="G1300" s="55" t="str">
        <f>$G$13</f>
        <v>ENERGY</v>
      </c>
      <c r="H1300" s="53">
        <f t="shared" si="684"/>
        <v>0</v>
      </c>
      <c r="I1300" s="54">
        <f>VLOOKUP(CONCATENATE($F1300," ",$G1300),AllocFactorMatrix,(I$4+1),FALSE)*$E1302</f>
        <v>0</v>
      </c>
      <c r="J1300" s="54">
        <f>VLOOKUP(CONCATENATE($F1300," ",$G1300),AllocFactorMatrix,(J$4+1),FALSE)*$E1302</f>
        <v>0</v>
      </c>
      <c r="K1300" s="54">
        <f>VLOOKUP(CONCATENATE($F1300," ",$G1300),AllocFactorMatrix,(K$4+1),FALSE)*$E1302</f>
        <v>0</v>
      </c>
      <c r="L1300" s="54">
        <f>VLOOKUP(CONCATENATE($F1300," ",$G1300),AllocFactorMatrix,(L$4+1),FALSE)*$E1302</f>
        <v>0</v>
      </c>
      <c r="M1300" s="54">
        <f>VLOOKUP(CONCATENATE($F1300," ",$G1300),AllocFactorMatrix,(M$4+1),FALSE)*$E1302</f>
        <v>0</v>
      </c>
      <c r="N1300" s="54">
        <f t="shared" si="685"/>
        <v>0</v>
      </c>
      <c r="O1300" s="54">
        <f>VLOOKUP(CONCATENATE($F1300," ",$G1300),AllocFactorMatrix,(O$4+1),FALSE)*$E1302</f>
        <v>0</v>
      </c>
      <c r="P1300" s="54">
        <f>VLOOKUP(CONCATENATE($F1300," ",$G1300),AllocFactorMatrix,(P$4+1),FALSE)*$E1302</f>
        <v>0</v>
      </c>
      <c r="Q1300" s="54">
        <f>VLOOKUP(CONCATENATE($F1300," ",$G1300),AllocFactorMatrix,(Q$4+1),FALSE)*$E1302</f>
        <v>0</v>
      </c>
      <c r="R1300" s="54">
        <f>VLOOKUP(CONCATENATE($F1300," ",$G1300),AllocFactorMatrix,(R$4+1),FALSE)*$E1302</f>
        <v>0</v>
      </c>
      <c r="S1300" s="54">
        <f t="shared" si="691"/>
        <v>0</v>
      </c>
      <c r="T1300" s="54">
        <f>VLOOKUP(CONCATENATE($F1300," ",$G1300),AllocFactorMatrix,(T$4+1),FALSE)*$E1302</f>
        <v>0</v>
      </c>
      <c r="U1300" s="54">
        <f>VLOOKUP(CONCATENATE($F1300," ",$G1300),AllocFactorMatrix,(U$4+1),FALSE)*$E1302</f>
        <v>0</v>
      </c>
      <c r="V1300" s="54">
        <f>VLOOKUP(CONCATENATE($F1300," ",$G1300),AllocFactorMatrix,(V$4+1),FALSE)*$E1302</f>
        <v>0</v>
      </c>
      <c r="W1300" s="54">
        <f>VLOOKUP(CONCATENATE($F1300," ",$G1300),AllocFactorMatrix,(W$4+1),FALSE)*$E1302</f>
        <v>0</v>
      </c>
      <c r="X1300" s="54">
        <f t="shared" si="692"/>
        <v>0</v>
      </c>
      <c r="Y1300" s="54">
        <f>VLOOKUP(CONCATENATE($F1300," ",$G1300),AllocFactorMatrix,(Y$4+1),FALSE)*$E1302</f>
        <v>0</v>
      </c>
      <c r="Z1300" s="54">
        <f>VLOOKUP(CONCATENATE($F1300," ",$G1300),AllocFactorMatrix,(Z$4+1),FALSE)*$E1302</f>
        <v>0</v>
      </c>
      <c r="AA1300" s="54">
        <f t="shared" si="686"/>
        <v>0</v>
      </c>
      <c r="AB1300" s="54">
        <f>VLOOKUP(CONCATENATE($F1300," ",$G1300),AllocFactorMatrix,(AB$4+1),FALSE)*$E1302</f>
        <v>0</v>
      </c>
      <c r="AC1300" s="54">
        <f>VLOOKUP(CONCATENATE($F1300," ",$G1300),AllocFactorMatrix,(AC$4+1),FALSE)*$E1302</f>
        <v>0</v>
      </c>
      <c r="AD1300" s="54">
        <f>VLOOKUP(CONCATENATE($F1300," ",$G1300),AllocFactorMatrix,(AD$4+1),FALSE)*$E1302</f>
        <v>0</v>
      </c>
    </row>
    <row r="1301" spans="1:30" s="51" customFormat="1" hidden="1" outlineLevel="1">
      <c r="A1301" s="56"/>
      <c r="B1301" s="111"/>
      <c r="C1301" s="55"/>
      <c r="D1301" s="55"/>
      <c r="F1301" s="52" t="str">
        <f>F1302</f>
        <v>TRAN_LSE</v>
      </c>
      <c r="G1301" s="55" t="str">
        <f>$G$14</f>
        <v>CUSTOMER</v>
      </c>
      <c r="H1301" s="53">
        <f t="shared" si="684"/>
        <v>0</v>
      </c>
      <c r="I1301" s="54">
        <f>VLOOKUP(CONCATENATE($F1301," ",$G1301),AllocFactorMatrix,(I$4+1),FALSE)*$E1302</f>
        <v>0</v>
      </c>
      <c r="J1301" s="54">
        <f>VLOOKUP(CONCATENATE($F1301," ",$G1301),AllocFactorMatrix,(J$4+1),FALSE)*$E1302</f>
        <v>0</v>
      </c>
      <c r="K1301" s="54">
        <f>VLOOKUP(CONCATENATE($F1301," ",$G1301),AllocFactorMatrix,(K$4+1),FALSE)*$E1302</f>
        <v>0</v>
      </c>
      <c r="L1301" s="54">
        <f>VLOOKUP(CONCATENATE($F1301," ",$G1301),AllocFactorMatrix,(L$4+1),FALSE)*$E1302</f>
        <v>0</v>
      </c>
      <c r="M1301" s="54">
        <f>VLOOKUP(CONCATENATE($F1301," ",$G1301),AllocFactorMatrix,(M$4+1),FALSE)*$E1302</f>
        <v>0</v>
      </c>
      <c r="N1301" s="54">
        <f t="shared" si="685"/>
        <v>0</v>
      </c>
      <c r="O1301" s="54">
        <f>VLOOKUP(CONCATENATE($F1301," ",$G1301),AllocFactorMatrix,(O$4+1),FALSE)*$E1302</f>
        <v>0</v>
      </c>
      <c r="P1301" s="54">
        <f>VLOOKUP(CONCATENATE($F1301," ",$G1301),AllocFactorMatrix,(P$4+1),FALSE)*$E1302</f>
        <v>0</v>
      </c>
      <c r="Q1301" s="54">
        <f>VLOOKUP(CONCATENATE($F1301," ",$G1301),AllocFactorMatrix,(Q$4+1),FALSE)*$E1302</f>
        <v>0</v>
      </c>
      <c r="R1301" s="54">
        <f>VLOOKUP(CONCATENATE($F1301," ",$G1301),AllocFactorMatrix,(R$4+1),FALSE)*$E1302</f>
        <v>0</v>
      </c>
      <c r="S1301" s="54">
        <f t="shared" si="691"/>
        <v>0</v>
      </c>
      <c r="T1301" s="54">
        <f>VLOOKUP(CONCATENATE($F1301," ",$G1301),AllocFactorMatrix,(T$4+1),FALSE)*$E1302</f>
        <v>0</v>
      </c>
      <c r="U1301" s="54">
        <f>VLOOKUP(CONCATENATE($F1301," ",$G1301),AllocFactorMatrix,(U$4+1),FALSE)*$E1302</f>
        <v>0</v>
      </c>
      <c r="V1301" s="54">
        <f>VLOOKUP(CONCATENATE($F1301," ",$G1301),AllocFactorMatrix,(V$4+1),FALSE)*$E1302</f>
        <v>0</v>
      </c>
      <c r="W1301" s="54">
        <f>VLOOKUP(CONCATENATE($F1301," ",$G1301),AllocFactorMatrix,(W$4+1),FALSE)*$E1302</f>
        <v>0</v>
      </c>
      <c r="X1301" s="54">
        <f t="shared" si="692"/>
        <v>0</v>
      </c>
      <c r="Y1301" s="54">
        <f>VLOOKUP(CONCATENATE($F1301," ",$G1301),AllocFactorMatrix,(Y$4+1),FALSE)*$E1302</f>
        <v>0</v>
      </c>
      <c r="Z1301" s="54">
        <f>VLOOKUP(CONCATENATE($F1301," ",$G1301),AllocFactorMatrix,(Z$4+1),FALSE)*$E1302</f>
        <v>0</v>
      </c>
      <c r="AA1301" s="54">
        <f t="shared" si="686"/>
        <v>0</v>
      </c>
      <c r="AB1301" s="54">
        <f>VLOOKUP(CONCATENATE($F1301," ",$G1301),AllocFactorMatrix,(AB$4+1),FALSE)*$E1302</f>
        <v>0</v>
      </c>
      <c r="AC1301" s="54">
        <f>VLOOKUP(CONCATENATE($F1301," ",$G1301),AllocFactorMatrix,(AC$4+1),FALSE)*$E1302</f>
        <v>0</v>
      </c>
      <c r="AD1301" s="54">
        <f>VLOOKUP(CONCATENATE($F1301," ",$G1301),AllocFactorMatrix,(AD$4+1),FALSE)*$E1302</f>
        <v>0</v>
      </c>
    </row>
    <row r="1302" spans="1:30" s="51" customFormat="1" collapsed="1">
      <c r="A1302" s="167"/>
      <c r="B1302" s="103"/>
      <c r="C1302" s="91"/>
      <c r="D1302" s="91" t="s">
        <v>501</v>
      </c>
      <c r="E1302" s="63">
        <v>27040523</v>
      </c>
      <c r="F1302" s="99" t="s">
        <v>546</v>
      </c>
      <c r="G1302" s="55" t="str">
        <f>$G$15</f>
        <v>TOTAL</v>
      </c>
      <c r="H1302" s="53">
        <f t="shared" si="684"/>
        <v>27040522.999999989</v>
      </c>
      <c r="I1302" s="54">
        <f>VLOOKUP(CONCATENATE($F1302," ",$G1302),AllocFactorMatrix,(I$4+1),FALSE)*$E1302</f>
        <v>13319701.68285859</v>
      </c>
      <c r="J1302" s="54">
        <f>VLOOKUP(CONCATENATE($F1302," ",$G1302),AllocFactorMatrix,(J$4+1),FALSE)*$E1302</f>
        <v>658440.44846115517</v>
      </c>
      <c r="K1302" s="54">
        <f>VLOOKUP(CONCATENATE($F1302," ",$G1302),AllocFactorMatrix,(K$4+1),FALSE)*$E1302</f>
        <v>2411829.6269740541</v>
      </c>
      <c r="L1302" s="54">
        <f>VLOOKUP(CONCATENATE($F1302," ",$G1302),AllocFactorMatrix,(L$4+1),FALSE)*$E1302</f>
        <v>75915.833702689386</v>
      </c>
      <c r="M1302" s="54">
        <f>VLOOKUP(CONCATENATE($F1302," ",$G1302),AllocFactorMatrix,(M$4+1),FALSE)*$E1302</f>
        <v>7119.1439666941778</v>
      </c>
      <c r="N1302" s="54">
        <f t="shared" si="685"/>
        <v>2494864.604643438</v>
      </c>
      <c r="O1302" s="54">
        <f>VLOOKUP(CONCATENATE($F1302," ",$G1302),AllocFactorMatrix,(O$4+1),FALSE)*$E1302</f>
        <v>1833365.702557263</v>
      </c>
      <c r="P1302" s="54">
        <f>VLOOKUP(CONCATENATE($F1302," ",$G1302),AllocFactorMatrix,(P$4+1),FALSE)*$E1302</f>
        <v>341609.4435677533</v>
      </c>
      <c r="Q1302" s="54">
        <f>VLOOKUP(CONCATENATE($F1302," ",$G1302),AllocFactorMatrix,(Q$4+1),FALSE)*$E1302</f>
        <v>154366.94678026449</v>
      </c>
      <c r="R1302" s="54">
        <f>VLOOKUP(CONCATENATE($F1302," ",$G1302),AllocFactorMatrix,(R$4+1),FALSE)*$E1302</f>
        <v>6941.7090439499334</v>
      </c>
      <c r="S1302" s="54">
        <f t="shared" si="691"/>
        <v>2336283.8019492305</v>
      </c>
      <c r="T1302" s="54">
        <f>VLOOKUP(CONCATENATE($F1302," ",$G1302),AllocFactorMatrix,(T$4+1),FALSE)*$E1302</f>
        <v>64044.159860975989</v>
      </c>
      <c r="U1302" s="54">
        <f>VLOOKUP(CONCATENATE($F1302," ",$G1302),AllocFactorMatrix,(U$4+1),FALSE)*$E1302</f>
        <v>1048071.7641628854</v>
      </c>
      <c r="V1302" s="54">
        <f>VLOOKUP(CONCATENATE($F1302," ",$G1302),AllocFactorMatrix,(V$4+1),FALSE)*$E1302</f>
        <v>5539088.7227867637</v>
      </c>
      <c r="W1302" s="54">
        <f>VLOOKUP(CONCATENATE($F1302," ",$G1302),AllocFactorMatrix,(W$4+1),FALSE)*$E1302</f>
        <v>1000267.6170168777</v>
      </c>
      <c r="X1302" s="54">
        <f t="shared" si="692"/>
        <v>7651472.2638275027</v>
      </c>
      <c r="Y1302" s="54">
        <f>VLOOKUP(CONCATENATE($F1302," ",$G1302),AllocFactorMatrix,(Y$4+1),FALSE)*$E1302</f>
        <v>563023.69806968572</v>
      </c>
      <c r="Z1302" s="54">
        <f>VLOOKUP(CONCATENATE($F1302," ",$G1302),AllocFactorMatrix,(Z$4+1),FALSE)*$E1302</f>
        <v>9430.4317293157492</v>
      </c>
      <c r="AA1302" s="54">
        <f t="shared" si="686"/>
        <v>572454.1297990015</v>
      </c>
      <c r="AB1302" s="54">
        <f>VLOOKUP(CONCATENATE($F1302," ",$G1302),AllocFactorMatrix,(AB$4+1),FALSE)*$E1302</f>
        <v>7306.0684610753196</v>
      </c>
      <c r="AC1302" s="54">
        <f>VLOOKUP(CONCATENATE($F1302," ",$G1302),AllocFactorMatrix,(AC$4+1),FALSE)*$E1302</f>
        <v>0</v>
      </c>
      <c r="AD1302" s="54">
        <f>VLOOKUP(CONCATENATE($F1302," ",$G1302),AllocFactorMatrix,(AD$4+1),FALSE)*$E1302</f>
        <v>0</v>
      </c>
    </row>
    <row r="1303" spans="1:30" s="51" customFormat="1" hidden="1" outlineLevel="1">
      <c r="A1303" s="167"/>
      <c r="B1303" s="103"/>
      <c r="C1303" s="91"/>
      <c r="D1303" s="91"/>
      <c r="F1303" s="52" t="str">
        <f>F1310</f>
        <v>PROD_ENERGY</v>
      </c>
      <c r="G1303" s="55" t="str">
        <f>$G$8</f>
        <v>PRODUCTION</v>
      </c>
      <c r="H1303" s="53">
        <f t="shared" si="684"/>
        <v>0</v>
      </c>
      <c r="I1303" s="54">
        <f>VLOOKUP(CONCATENATE($F1303," ",$G1303),AllocFactorMatrix,(I$4+1),FALSE)*$E1310</f>
        <v>0</v>
      </c>
      <c r="J1303" s="54">
        <f>VLOOKUP(CONCATENATE($F1303," ",$G1303),AllocFactorMatrix,(J$4+1),FALSE)*$E1310</f>
        <v>0</v>
      </c>
      <c r="K1303" s="54">
        <f>VLOOKUP(CONCATENATE($F1303," ",$G1303),AllocFactorMatrix,(K$4+1),FALSE)*$E1310</f>
        <v>0</v>
      </c>
      <c r="L1303" s="54">
        <f>VLOOKUP(CONCATENATE($F1303," ",$G1303),AllocFactorMatrix,(L$4+1),FALSE)*$E1310</f>
        <v>0</v>
      </c>
      <c r="M1303" s="54">
        <f>VLOOKUP(CONCATENATE($F1303," ",$G1303),AllocFactorMatrix,(M$4+1),FALSE)*$E1310</f>
        <v>0</v>
      </c>
      <c r="N1303" s="54">
        <f t="shared" si="685"/>
        <v>0</v>
      </c>
      <c r="O1303" s="54">
        <f>VLOOKUP(CONCATENATE($F1303," ",$G1303),AllocFactorMatrix,(O$4+1),FALSE)*$E1310</f>
        <v>0</v>
      </c>
      <c r="P1303" s="54">
        <f>VLOOKUP(CONCATENATE($F1303," ",$G1303),AllocFactorMatrix,(P$4+1),FALSE)*$E1310</f>
        <v>0</v>
      </c>
      <c r="Q1303" s="54">
        <f>VLOOKUP(CONCATENATE($F1303," ",$G1303),AllocFactorMatrix,(Q$4+1),FALSE)*$E1310</f>
        <v>0</v>
      </c>
      <c r="R1303" s="54">
        <f>VLOOKUP(CONCATENATE($F1303," ",$G1303),AllocFactorMatrix,(R$4+1),FALSE)*$E1310</f>
        <v>0</v>
      </c>
      <c r="S1303" s="54">
        <f>SUBTOTAL(9,O1303:R1303)</f>
        <v>0</v>
      </c>
      <c r="T1303" s="54">
        <f>VLOOKUP(CONCATENATE($F1303," ",$G1303),AllocFactorMatrix,(T$4+1),FALSE)*$E1310</f>
        <v>0</v>
      </c>
      <c r="U1303" s="54">
        <f>VLOOKUP(CONCATENATE($F1303," ",$G1303),AllocFactorMatrix,(U$4+1),FALSE)*$E1310</f>
        <v>0</v>
      </c>
      <c r="V1303" s="54">
        <f>VLOOKUP(CONCATENATE($F1303," ",$G1303),AllocFactorMatrix,(V$4+1),FALSE)*$E1310</f>
        <v>0</v>
      </c>
      <c r="W1303" s="54">
        <f>VLOOKUP(CONCATENATE($F1303," ",$G1303),AllocFactorMatrix,(W$4+1),FALSE)*$E1310</f>
        <v>0</v>
      </c>
      <c r="X1303" s="54">
        <f>SUBTOTAL(9,T1303:W1303)</f>
        <v>0</v>
      </c>
      <c r="Y1303" s="54">
        <f>VLOOKUP(CONCATENATE($F1303," ",$G1303),AllocFactorMatrix,(Y$4+1),FALSE)*$E1310</f>
        <v>0</v>
      </c>
      <c r="Z1303" s="54">
        <f>VLOOKUP(CONCATENATE($F1303," ",$G1303),AllocFactorMatrix,(Z$4+1),FALSE)*$E1310</f>
        <v>0</v>
      </c>
      <c r="AA1303" s="54">
        <f t="shared" si="686"/>
        <v>0</v>
      </c>
      <c r="AB1303" s="54">
        <f>VLOOKUP(CONCATENATE($F1303," ",$G1303),AllocFactorMatrix,(AB$4+1),FALSE)*$E1310</f>
        <v>0</v>
      </c>
      <c r="AC1303" s="54">
        <f>VLOOKUP(CONCATENATE($F1303," ",$G1303),AllocFactorMatrix,(AC$4+1),FALSE)*$E1310</f>
        <v>0</v>
      </c>
      <c r="AD1303" s="54">
        <f>VLOOKUP(CONCATENATE($F1303," ",$G1303),AllocFactorMatrix,(AD$4+1),FALSE)*$E1310</f>
        <v>0</v>
      </c>
    </row>
    <row r="1304" spans="1:30" s="51" customFormat="1" hidden="1" outlineLevel="1">
      <c r="A1304" s="167"/>
      <c r="B1304" s="103"/>
      <c r="C1304" s="91"/>
      <c r="D1304" s="91"/>
      <c r="F1304" s="52" t="str">
        <f>F1310</f>
        <v>PROD_ENERGY</v>
      </c>
      <c r="G1304" s="55" t="str">
        <f>$G$9</f>
        <v>BULKTRAN</v>
      </c>
      <c r="H1304" s="53">
        <f t="shared" si="684"/>
        <v>0</v>
      </c>
      <c r="I1304" s="54">
        <f>VLOOKUP(CONCATENATE($F1304," ",$G1304),AllocFactorMatrix,(I$4+1),FALSE)*$E1310</f>
        <v>0</v>
      </c>
      <c r="J1304" s="54">
        <f>VLOOKUP(CONCATENATE($F1304," ",$G1304),AllocFactorMatrix,(J$4+1),FALSE)*$E1310</f>
        <v>0</v>
      </c>
      <c r="K1304" s="54">
        <f>VLOOKUP(CONCATENATE($F1304," ",$G1304),AllocFactorMatrix,(K$4+1),FALSE)*$E1310</f>
        <v>0</v>
      </c>
      <c r="L1304" s="54">
        <f>VLOOKUP(CONCATENATE($F1304," ",$G1304),AllocFactorMatrix,(L$4+1),FALSE)*$E1310</f>
        <v>0</v>
      </c>
      <c r="M1304" s="54">
        <f>VLOOKUP(CONCATENATE($F1304," ",$G1304),AllocFactorMatrix,(M$4+1),FALSE)*$E1310</f>
        <v>0</v>
      </c>
      <c r="N1304" s="54">
        <f t="shared" si="685"/>
        <v>0</v>
      </c>
      <c r="O1304" s="54">
        <f>VLOOKUP(CONCATENATE($F1304," ",$G1304),AllocFactorMatrix,(O$4+1),FALSE)*$E1310</f>
        <v>0</v>
      </c>
      <c r="P1304" s="54">
        <f>VLOOKUP(CONCATENATE($F1304," ",$G1304),AllocFactorMatrix,(P$4+1),FALSE)*$E1310</f>
        <v>0</v>
      </c>
      <c r="Q1304" s="54">
        <f>VLOOKUP(CONCATENATE($F1304," ",$G1304),AllocFactorMatrix,(Q$4+1),FALSE)*$E1310</f>
        <v>0</v>
      </c>
      <c r="R1304" s="54">
        <f>VLOOKUP(CONCATENATE($F1304," ",$G1304),AllocFactorMatrix,(R$4+1),FALSE)*$E1310</f>
        <v>0</v>
      </c>
      <c r="S1304" s="54">
        <f t="shared" ref="S1304:S1310" si="693">SUBTOTAL(9,O1304:R1304)</f>
        <v>0</v>
      </c>
      <c r="T1304" s="54">
        <f>VLOOKUP(CONCATENATE($F1304," ",$G1304),AllocFactorMatrix,(T$4+1),FALSE)*$E1310</f>
        <v>0</v>
      </c>
      <c r="U1304" s="54">
        <f>VLOOKUP(CONCATENATE($F1304," ",$G1304),AllocFactorMatrix,(U$4+1),FALSE)*$E1310</f>
        <v>0</v>
      </c>
      <c r="V1304" s="54">
        <f>VLOOKUP(CONCATENATE($F1304," ",$G1304),AllocFactorMatrix,(V$4+1),FALSE)*$E1310</f>
        <v>0</v>
      </c>
      <c r="W1304" s="54">
        <f>VLOOKUP(CONCATENATE($F1304," ",$G1304),AllocFactorMatrix,(W$4+1),FALSE)*$E1310</f>
        <v>0</v>
      </c>
      <c r="X1304" s="54">
        <f t="shared" ref="X1304:X1310" si="694">SUBTOTAL(9,T1304:W1304)</f>
        <v>0</v>
      </c>
      <c r="Y1304" s="54">
        <f>VLOOKUP(CONCATENATE($F1304," ",$G1304),AllocFactorMatrix,(Y$4+1),FALSE)*$E1310</f>
        <v>0</v>
      </c>
      <c r="Z1304" s="54">
        <f>VLOOKUP(CONCATENATE($F1304," ",$G1304),AllocFactorMatrix,(Z$4+1),FALSE)*$E1310</f>
        <v>0</v>
      </c>
      <c r="AA1304" s="54">
        <f t="shared" si="686"/>
        <v>0</v>
      </c>
      <c r="AB1304" s="54">
        <f>VLOOKUP(CONCATENATE($F1304," ",$G1304),AllocFactorMatrix,(AB$4+1),FALSE)*$E1310</f>
        <v>0</v>
      </c>
      <c r="AC1304" s="54">
        <f>VLOOKUP(CONCATENATE($F1304," ",$G1304),AllocFactorMatrix,(AC$4+1),FALSE)*$E1310</f>
        <v>0</v>
      </c>
      <c r="AD1304" s="54">
        <f>VLOOKUP(CONCATENATE($F1304," ",$G1304),AllocFactorMatrix,(AD$4+1),FALSE)*$E1310</f>
        <v>0</v>
      </c>
    </row>
    <row r="1305" spans="1:30" s="51" customFormat="1" hidden="1" outlineLevel="1">
      <c r="A1305" s="167"/>
      <c r="B1305" s="103"/>
      <c r="C1305" s="91"/>
      <c r="D1305" s="91"/>
      <c r="F1305" s="52" t="str">
        <f>F1310</f>
        <v>PROD_ENERGY</v>
      </c>
      <c r="G1305" s="55" t="str">
        <f>$G$10</f>
        <v>SUBTRAN</v>
      </c>
      <c r="H1305" s="53">
        <f t="shared" si="684"/>
        <v>0</v>
      </c>
      <c r="I1305" s="54">
        <f>VLOOKUP(CONCATENATE($F1305," ",$G1305),AllocFactorMatrix,(I$4+1),FALSE)*$E1310</f>
        <v>0</v>
      </c>
      <c r="J1305" s="54">
        <f>VLOOKUP(CONCATENATE($F1305," ",$G1305),AllocFactorMatrix,(J$4+1),FALSE)*$E1310</f>
        <v>0</v>
      </c>
      <c r="K1305" s="54">
        <f>VLOOKUP(CONCATENATE($F1305," ",$G1305),AllocFactorMatrix,(K$4+1),FALSE)*$E1310</f>
        <v>0</v>
      </c>
      <c r="L1305" s="54">
        <f>VLOOKUP(CONCATENATE($F1305," ",$G1305),AllocFactorMatrix,(L$4+1),FALSE)*$E1310</f>
        <v>0</v>
      </c>
      <c r="M1305" s="54">
        <f>VLOOKUP(CONCATENATE($F1305," ",$G1305),AllocFactorMatrix,(M$4+1),FALSE)*$E1310</f>
        <v>0</v>
      </c>
      <c r="N1305" s="54">
        <f t="shared" si="685"/>
        <v>0</v>
      </c>
      <c r="O1305" s="54">
        <f>VLOOKUP(CONCATENATE($F1305," ",$G1305),AllocFactorMatrix,(O$4+1),FALSE)*$E1310</f>
        <v>0</v>
      </c>
      <c r="P1305" s="54">
        <f>VLOOKUP(CONCATENATE($F1305," ",$G1305),AllocFactorMatrix,(P$4+1),FALSE)*$E1310</f>
        <v>0</v>
      </c>
      <c r="Q1305" s="54">
        <f>VLOOKUP(CONCATENATE($F1305," ",$G1305),AllocFactorMatrix,(Q$4+1),FALSE)*$E1310</f>
        <v>0</v>
      </c>
      <c r="R1305" s="54">
        <f>VLOOKUP(CONCATENATE($F1305," ",$G1305),AllocFactorMatrix,(R$4+1),FALSE)*$E1310</f>
        <v>0</v>
      </c>
      <c r="S1305" s="54">
        <f t="shared" si="693"/>
        <v>0</v>
      </c>
      <c r="T1305" s="54">
        <f>VLOOKUP(CONCATENATE($F1305," ",$G1305),AllocFactorMatrix,(T$4+1),FALSE)*$E1310</f>
        <v>0</v>
      </c>
      <c r="U1305" s="54">
        <f>VLOOKUP(CONCATENATE($F1305," ",$G1305),AllocFactorMatrix,(U$4+1),FALSE)*$E1310</f>
        <v>0</v>
      </c>
      <c r="V1305" s="54">
        <f>VLOOKUP(CONCATENATE($F1305," ",$G1305),AllocFactorMatrix,(V$4+1),FALSE)*$E1310</f>
        <v>0</v>
      </c>
      <c r="W1305" s="54">
        <f>VLOOKUP(CONCATENATE($F1305," ",$G1305),AllocFactorMatrix,(W$4+1),FALSE)*$E1310</f>
        <v>0</v>
      </c>
      <c r="X1305" s="54">
        <f t="shared" si="694"/>
        <v>0</v>
      </c>
      <c r="Y1305" s="54">
        <f>VLOOKUP(CONCATENATE($F1305," ",$G1305),AllocFactorMatrix,(Y$4+1),FALSE)*$E1310</f>
        <v>0</v>
      </c>
      <c r="Z1305" s="54">
        <f>VLOOKUP(CONCATENATE($F1305," ",$G1305),AllocFactorMatrix,(Z$4+1),FALSE)*$E1310</f>
        <v>0</v>
      </c>
      <c r="AA1305" s="54">
        <f t="shared" si="686"/>
        <v>0</v>
      </c>
      <c r="AB1305" s="54">
        <f>VLOOKUP(CONCATENATE($F1305," ",$G1305),AllocFactorMatrix,(AB$4+1),FALSE)*$E1310</f>
        <v>0</v>
      </c>
      <c r="AC1305" s="54">
        <f>VLOOKUP(CONCATENATE($F1305," ",$G1305),AllocFactorMatrix,(AC$4+1),FALSE)*$E1310</f>
        <v>0</v>
      </c>
      <c r="AD1305" s="54">
        <f>VLOOKUP(CONCATENATE($F1305," ",$G1305),AllocFactorMatrix,(AD$4+1),FALSE)*$E1310</f>
        <v>0</v>
      </c>
    </row>
    <row r="1306" spans="1:30" s="51" customFormat="1" hidden="1" outlineLevel="1">
      <c r="A1306" s="167"/>
      <c r="B1306" s="103"/>
      <c r="C1306" s="91"/>
      <c r="D1306" s="91"/>
      <c r="F1306" s="52" t="str">
        <f>F1310</f>
        <v>PROD_ENERGY</v>
      </c>
      <c r="G1306" s="55" t="str">
        <f>$G$11</f>
        <v>DISTPRI</v>
      </c>
      <c r="H1306" s="53">
        <f t="shared" si="684"/>
        <v>0</v>
      </c>
      <c r="I1306" s="54">
        <f>VLOOKUP(CONCATENATE($F1306," ",$G1306),AllocFactorMatrix,(I$4+1),FALSE)*$E1310</f>
        <v>0</v>
      </c>
      <c r="J1306" s="54">
        <f>VLOOKUP(CONCATENATE($F1306," ",$G1306),AllocFactorMatrix,(J$4+1),FALSE)*$E1310</f>
        <v>0</v>
      </c>
      <c r="K1306" s="54">
        <f>VLOOKUP(CONCATENATE($F1306," ",$G1306),AllocFactorMatrix,(K$4+1),FALSE)*$E1310</f>
        <v>0</v>
      </c>
      <c r="L1306" s="54">
        <f>VLOOKUP(CONCATENATE($F1306," ",$G1306),AllocFactorMatrix,(L$4+1),FALSE)*$E1310</f>
        <v>0</v>
      </c>
      <c r="M1306" s="54">
        <f>VLOOKUP(CONCATENATE($F1306," ",$G1306),AllocFactorMatrix,(M$4+1),FALSE)*$E1310</f>
        <v>0</v>
      </c>
      <c r="N1306" s="54">
        <f t="shared" si="685"/>
        <v>0</v>
      </c>
      <c r="O1306" s="54">
        <f>VLOOKUP(CONCATENATE($F1306," ",$G1306),AllocFactorMatrix,(O$4+1),FALSE)*$E1310</f>
        <v>0</v>
      </c>
      <c r="P1306" s="54">
        <f>VLOOKUP(CONCATENATE($F1306," ",$G1306),AllocFactorMatrix,(P$4+1),FALSE)*$E1310</f>
        <v>0</v>
      </c>
      <c r="Q1306" s="54">
        <f>VLOOKUP(CONCATENATE($F1306," ",$G1306),AllocFactorMatrix,(Q$4+1),FALSE)*$E1310</f>
        <v>0</v>
      </c>
      <c r="R1306" s="54">
        <f>VLOOKUP(CONCATENATE($F1306," ",$G1306),AllocFactorMatrix,(R$4+1),FALSE)*$E1310</f>
        <v>0</v>
      </c>
      <c r="S1306" s="54">
        <f t="shared" si="693"/>
        <v>0</v>
      </c>
      <c r="T1306" s="54">
        <f>VLOOKUP(CONCATENATE($F1306," ",$G1306),AllocFactorMatrix,(T$4+1),FALSE)*$E1310</f>
        <v>0</v>
      </c>
      <c r="U1306" s="54">
        <f>VLOOKUP(CONCATENATE($F1306," ",$G1306),AllocFactorMatrix,(U$4+1),FALSE)*$E1310</f>
        <v>0</v>
      </c>
      <c r="V1306" s="54">
        <f>VLOOKUP(CONCATENATE($F1306," ",$G1306),AllocFactorMatrix,(V$4+1),FALSE)*$E1310</f>
        <v>0</v>
      </c>
      <c r="W1306" s="54">
        <f>VLOOKUP(CONCATENATE($F1306," ",$G1306),AllocFactorMatrix,(W$4+1),FALSE)*$E1310</f>
        <v>0</v>
      </c>
      <c r="X1306" s="54">
        <f t="shared" si="694"/>
        <v>0</v>
      </c>
      <c r="Y1306" s="54">
        <f>VLOOKUP(CONCATENATE($F1306," ",$G1306),AllocFactorMatrix,(Y$4+1),FALSE)*$E1310</f>
        <v>0</v>
      </c>
      <c r="Z1306" s="54">
        <f>VLOOKUP(CONCATENATE($F1306," ",$G1306),AllocFactorMatrix,(Z$4+1),FALSE)*$E1310</f>
        <v>0</v>
      </c>
      <c r="AA1306" s="54">
        <f t="shared" si="686"/>
        <v>0</v>
      </c>
      <c r="AB1306" s="54">
        <f>VLOOKUP(CONCATENATE($F1306," ",$G1306),AllocFactorMatrix,(AB$4+1),FALSE)*$E1310</f>
        <v>0</v>
      </c>
      <c r="AC1306" s="54">
        <f>VLOOKUP(CONCATENATE($F1306," ",$G1306),AllocFactorMatrix,(AC$4+1),FALSE)*$E1310</f>
        <v>0</v>
      </c>
      <c r="AD1306" s="54">
        <f>VLOOKUP(CONCATENATE($F1306," ",$G1306),AllocFactorMatrix,(AD$4+1),FALSE)*$E1310</f>
        <v>0</v>
      </c>
    </row>
    <row r="1307" spans="1:30" s="51" customFormat="1" hidden="1" outlineLevel="1">
      <c r="A1307" s="167"/>
      <c r="B1307" s="103"/>
      <c r="C1307" s="91"/>
      <c r="D1307" s="91"/>
      <c r="F1307" s="52" t="str">
        <f>F1310</f>
        <v>PROD_ENERGY</v>
      </c>
      <c r="G1307" s="55" t="str">
        <f>$G$12</f>
        <v>DISTSEC</v>
      </c>
      <c r="H1307" s="53">
        <f t="shared" si="684"/>
        <v>0</v>
      </c>
      <c r="I1307" s="54">
        <f>VLOOKUP(CONCATENATE($F1307," ",$G1307),AllocFactorMatrix,(I$4+1),FALSE)*$E1310</f>
        <v>0</v>
      </c>
      <c r="J1307" s="54">
        <f>VLOOKUP(CONCATENATE($F1307," ",$G1307),AllocFactorMatrix,(J$4+1),FALSE)*$E1310</f>
        <v>0</v>
      </c>
      <c r="K1307" s="54">
        <f>VLOOKUP(CONCATENATE($F1307," ",$G1307),AllocFactorMatrix,(K$4+1),FALSE)*$E1310</f>
        <v>0</v>
      </c>
      <c r="L1307" s="54">
        <f>VLOOKUP(CONCATENATE($F1307," ",$G1307),AllocFactorMatrix,(L$4+1),FALSE)*$E1310</f>
        <v>0</v>
      </c>
      <c r="M1307" s="54">
        <f>VLOOKUP(CONCATENATE($F1307," ",$G1307),AllocFactorMatrix,(M$4+1),FALSE)*$E1310</f>
        <v>0</v>
      </c>
      <c r="N1307" s="54">
        <f t="shared" si="685"/>
        <v>0</v>
      </c>
      <c r="O1307" s="54">
        <f>VLOOKUP(CONCATENATE($F1307," ",$G1307),AllocFactorMatrix,(O$4+1),FALSE)*$E1310</f>
        <v>0</v>
      </c>
      <c r="P1307" s="54">
        <f>VLOOKUP(CONCATENATE($F1307," ",$G1307),AllocFactorMatrix,(P$4+1),FALSE)*$E1310</f>
        <v>0</v>
      </c>
      <c r="Q1307" s="54">
        <f>VLOOKUP(CONCATENATE($F1307," ",$G1307),AllocFactorMatrix,(Q$4+1),FALSE)*$E1310</f>
        <v>0</v>
      </c>
      <c r="R1307" s="54">
        <f>VLOOKUP(CONCATENATE($F1307," ",$G1307),AllocFactorMatrix,(R$4+1),FALSE)*$E1310</f>
        <v>0</v>
      </c>
      <c r="S1307" s="54">
        <f t="shared" si="693"/>
        <v>0</v>
      </c>
      <c r="T1307" s="54">
        <f>VLOOKUP(CONCATENATE($F1307," ",$G1307),AllocFactorMatrix,(T$4+1),FALSE)*$E1310</f>
        <v>0</v>
      </c>
      <c r="U1307" s="54">
        <f>VLOOKUP(CONCATENATE($F1307," ",$G1307),AllocFactorMatrix,(U$4+1),FALSE)*$E1310</f>
        <v>0</v>
      </c>
      <c r="V1307" s="54">
        <f>VLOOKUP(CONCATENATE($F1307," ",$G1307),AllocFactorMatrix,(V$4+1),FALSE)*$E1310</f>
        <v>0</v>
      </c>
      <c r="W1307" s="54">
        <f>VLOOKUP(CONCATENATE($F1307," ",$G1307),AllocFactorMatrix,(W$4+1),FALSE)*$E1310</f>
        <v>0</v>
      </c>
      <c r="X1307" s="54">
        <f t="shared" si="694"/>
        <v>0</v>
      </c>
      <c r="Y1307" s="54">
        <f>VLOOKUP(CONCATENATE($F1307," ",$G1307),AllocFactorMatrix,(Y$4+1),FALSE)*$E1310</f>
        <v>0</v>
      </c>
      <c r="Z1307" s="54">
        <f>VLOOKUP(CONCATENATE($F1307," ",$G1307),AllocFactorMatrix,(Z$4+1),FALSE)*$E1310</f>
        <v>0</v>
      </c>
      <c r="AA1307" s="54">
        <f t="shared" si="686"/>
        <v>0</v>
      </c>
      <c r="AB1307" s="54">
        <f>VLOOKUP(CONCATENATE($F1307," ",$G1307),AllocFactorMatrix,(AB$4+1),FALSE)*$E1310</f>
        <v>0</v>
      </c>
      <c r="AC1307" s="54">
        <f>VLOOKUP(CONCATENATE($F1307," ",$G1307),AllocFactorMatrix,(AC$4+1),FALSE)*$E1310</f>
        <v>0</v>
      </c>
      <c r="AD1307" s="54">
        <f>VLOOKUP(CONCATENATE($F1307," ",$G1307),AllocFactorMatrix,(AD$4+1),FALSE)*$E1310</f>
        <v>0</v>
      </c>
    </row>
    <row r="1308" spans="1:30" s="51" customFormat="1" hidden="1" outlineLevel="1">
      <c r="A1308" s="167"/>
      <c r="B1308" s="103"/>
      <c r="C1308" s="91"/>
      <c r="D1308" s="91"/>
      <c r="F1308" s="52" t="str">
        <f>F1310</f>
        <v>PROD_ENERGY</v>
      </c>
      <c r="G1308" s="55" t="str">
        <f>$G$13</f>
        <v>ENERGY</v>
      </c>
      <c r="H1308" s="53">
        <f t="shared" si="684"/>
        <v>0</v>
      </c>
      <c r="I1308" s="54">
        <f>VLOOKUP(CONCATENATE($F1308," ",$G1308),AllocFactorMatrix,(I$4+1),FALSE)*$E1310</f>
        <v>0</v>
      </c>
      <c r="J1308" s="54">
        <f>VLOOKUP(CONCATENATE($F1308," ",$G1308),AllocFactorMatrix,(J$4+1),FALSE)*$E1310</f>
        <v>0</v>
      </c>
      <c r="K1308" s="54">
        <f>VLOOKUP(CONCATENATE($F1308," ",$G1308),AllocFactorMatrix,(K$4+1),FALSE)*$E1310</f>
        <v>0</v>
      </c>
      <c r="L1308" s="54">
        <f>VLOOKUP(CONCATENATE($F1308," ",$G1308),AllocFactorMatrix,(L$4+1),FALSE)*$E1310</f>
        <v>0</v>
      </c>
      <c r="M1308" s="54">
        <f>VLOOKUP(CONCATENATE($F1308," ",$G1308),AllocFactorMatrix,(M$4+1),FALSE)*$E1310</f>
        <v>0</v>
      </c>
      <c r="N1308" s="54">
        <f t="shared" si="685"/>
        <v>0</v>
      </c>
      <c r="O1308" s="54">
        <f>VLOOKUP(CONCATENATE($F1308," ",$G1308),AllocFactorMatrix,(O$4+1),FALSE)*$E1310</f>
        <v>0</v>
      </c>
      <c r="P1308" s="54">
        <f>VLOOKUP(CONCATENATE($F1308," ",$G1308),AllocFactorMatrix,(P$4+1),FALSE)*$E1310</f>
        <v>0</v>
      </c>
      <c r="Q1308" s="54">
        <f>VLOOKUP(CONCATENATE($F1308," ",$G1308),AllocFactorMatrix,(Q$4+1),FALSE)*$E1310</f>
        <v>0</v>
      </c>
      <c r="R1308" s="54">
        <f>VLOOKUP(CONCATENATE($F1308," ",$G1308),AllocFactorMatrix,(R$4+1),FALSE)*$E1310</f>
        <v>0</v>
      </c>
      <c r="S1308" s="54">
        <f t="shared" si="693"/>
        <v>0</v>
      </c>
      <c r="T1308" s="54">
        <f>VLOOKUP(CONCATENATE($F1308," ",$G1308),AllocFactorMatrix,(T$4+1),FALSE)*$E1310</f>
        <v>0</v>
      </c>
      <c r="U1308" s="54">
        <f>VLOOKUP(CONCATENATE($F1308," ",$G1308),AllocFactorMatrix,(U$4+1),FALSE)*$E1310</f>
        <v>0</v>
      </c>
      <c r="V1308" s="54">
        <f>VLOOKUP(CONCATENATE($F1308," ",$G1308),AllocFactorMatrix,(V$4+1),FALSE)*$E1310</f>
        <v>0</v>
      </c>
      <c r="W1308" s="54">
        <f>VLOOKUP(CONCATENATE($F1308," ",$G1308),AllocFactorMatrix,(W$4+1),FALSE)*$E1310</f>
        <v>0</v>
      </c>
      <c r="X1308" s="54">
        <f t="shared" si="694"/>
        <v>0</v>
      </c>
      <c r="Y1308" s="54">
        <f>VLOOKUP(CONCATENATE($F1308," ",$G1308),AllocFactorMatrix,(Y$4+1),FALSE)*$E1310</f>
        <v>0</v>
      </c>
      <c r="Z1308" s="54">
        <f>VLOOKUP(CONCATENATE($F1308," ",$G1308),AllocFactorMatrix,(Z$4+1),FALSE)*$E1310</f>
        <v>0</v>
      </c>
      <c r="AA1308" s="54">
        <f t="shared" si="686"/>
        <v>0</v>
      </c>
      <c r="AB1308" s="54">
        <f>VLOOKUP(CONCATENATE($F1308," ",$G1308),AllocFactorMatrix,(AB$4+1),FALSE)*$E1310</f>
        <v>0</v>
      </c>
      <c r="AC1308" s="54">
        <f>VLOOKUP(CONCATENATE($F1308," ",$G1308),AllocFactorMatrix,(AC$4+1),FALSE)*$E1310</f>
        <v>0</v>
      </c>
      <c r="AD1308" s="54">
        <f>VLOOKUP(CONCATENATE($F1308," ",$G1308),AllocFactorMatrix,(AD$4+1),FALSE)*$E1310</f>
        <v>0</v>
      </c>
    </row>
    <row r="1309" spans="1:30" s="51" customFormat="1" hidden="1" outlineLevel="1">
      <c r="A1309" s="167"/>
      <c r="B1309" s="103"/>
      <c r="C1309" s="91"/>
      <c r="D1309" s="91"/>
      <c r="F1309" s="52" t="str">
        <f>F1310</f>
        <v>PROD_ENERGY</v>
      </c>
      <c r="G1309" s="55" t="str">
        <f>$G$14</f>
        <v>CUSTOMER</v>
      </c>
      <c r="H1309" s="53">
        <f t="shared" si="684"/>
        <v>0</v>
      </c>
      <c r="I1309" s="54">
        <f>VLOOKUP(CONCATENATE($F1309," ",$G1309),AllocFactorMatrix,(I$4+1),FALSE)*$E1310</f>
        <v>0</v>
      </c>
      <c r="J1309" s="54">
        <f>VLOOKUP(CONCATENATE($F1309," ",$G1309),AllocFactorMatrix,(J$4+1),FALSE)*$E1310</f>
        <v>0</v>
      </c>
      <c r="K1309" s="54">
        <f>VLOOKUP(CONCATENATE($F1309," ",$G1309),AllocFactorMatrix,(K$4+1),FALSE)*$E1310</f>
        <v>0</v>
      </c>
      <c r="L1309" s="54">
        <f>VLOOKUP(CONCATENATE($F1309," ",$G1309),AllocFactorMatrix,(L$4+1),FALSE)*$E1310</f>
        <v>0</v>
      </c>
      <c r="M1309" s="54">
        <f>VLOOKUP(CONCATENATE($F1309," ",$G1309),AllocFactorMatrix,(M$4+1),FALSE)*$E1310</f>
        <v>0</v>
      </c>
      <c r="N1309" s="54">
        <f t="shared" si="685"/>
        <v>0</v>
      </c>
      <c r="O1309" s="54">
        <f>VLOOKUP(CONCATENATE($F1309," ",$G1309),AllocFactorMatrix,(O$4+1),FALSE)*$E1310</f>
        <v>0</v>
      </c>
      <c r="P1309" s="54">
        <f>VLOOKUP(CONCATENATE($F1309," ",$G1309),AllocFactorMatrix,(P$4+1),FALSE)*$E1310</f>
        <v>0</v>
      </c>
      <c r="Q1309" s="54">
        <f>VLOOKUP(CONCATENATE($F1309," ",$G1309),AllocFactorMatrix,(Q$4+1),FALSE)*$E1310</f>
        <v>0</v>
      </c>
      <c r="R1309" s="54">
        <f>VLOOKUP(CONCATENATE($F1309," ",$G1309),AllocFactorMatrix,(R$4+1),FALSE)*$E1310</f>
        <v>0</v>
      </c>
      <c r="S1309" s="54">
        <f t="shared" si="693"/>
        <v>0</v>
      </c>
      <c r="T1309" s="54">
        <f>VLOOKUP(CONCATENATE($F1309," ",$G1309),AllocFactorMatrix,(T$4+1),FALSE)*$E1310</f>
        <v>0</v>
      </c>
      <c r="U1309" s="54">
        <f>VLOOKUP(CONCATENATE($F1309," ",$G1309),AllocFactorMatrix,(U$4+1),FALSE)*$E1310</f>
        <v>0</v>
      </c>
      <c r="V1309" s="54">
        <f>VLOOKUP(CONCATENATE($F1309," ",$G1309),AllocFactorMatrix,(V$4+1),FALSE)*$E1310</f>
        <v>0</v>
      </c>
      <c r="W1309" s="54">
        <f>VLOOKUP(CONCATENATE($F1309," ",$G1309),AllocFactorMatrix,(W$4+1),FALSE)*$E1310</f>
        <v>0</v>
      </c>
      <c r="X1309" s="54">
        <f t="shared" si="694"/>
        <v>0</v>
      </c>
      <c r="Y1309" s="54">
        <f>VLOOKUP(CONCATENATE($F1309," ",$G1309),AllocFactorMatrix,(Y$4+1),FALSE)*$E1310</f>
        <v>0</v>
      </c>
      <c r="Z1309" s="54">
        <f>VLOOKUP(CONCATENATE($F1309," ",$G1309),AllocFactorMatrix,(Z$4+1),FALSE)*$E1310</f>
        <v>0</v>
      </c>
      <c r="AA1309" s="54">
        <f t="shared" si="686"/>
        <v>0</v>
      </c>
      <c r="AB1309" s="54">
        <f>VLOOKUP(CONCATENATE($F1309," ",$G1309),AllocFactorMatrix,(AB$4+1),FALSE)*$E1310</f>
        <v>0</v>
      </c>
      <c r="AC1309" s="54">
        <f>VLOOKUP(CONCATENATE($F1309," ",$G1309),AllocFactorMatrix,(AC$4+1),FALSE)*$E1310</f>
        <v>0</v>
      </c>
      <c r="AD1309" s="54">
        <f>VLOOKUP(CONCATENATE($F1309," ",$G1309),AllocFactorMatrix,(AD$4+1),FALSE)*$E1310</f>
        <v>0</v>
      </c>
    </row>
    <row r="1310" spans="1:30" s="51" customFormat="1" collapsed="1">
      <c r="A1310" s="167"/>
      <c r="B1310" s="103"/>
      <c r="C1310" s="91"/>
      <c r="D1310" s="91" t="s">
        <v>502</v>
      </c>
      <c r="E1310" s="63">
        <v>0</v>
      </c>
      <c r="F1310" s="99" t="s">
        <v>32</v>
      </c>
      <c r="G1310" s="55" t="str">
        <f>$G$15</f>
        <v>TOTAL</v>
      </c>
      <c r="H1310" s="53">
        <f t="shared" si="684"/>
        <v>0</v>
      </c>
      <c r="I1310" s="54">
        <f>VLOOKUP(CONCATENATE($F1310," ",$G1310),AllocFactorMatrix,(I$4+1),FALSE)*$E1310</f>
        <v>0</v>
      </c>
      <c r="J1310" s="54">
        <f>VLOOKUP(CONCATENATE($F1310," ",$G1310),AllocFactorMatrix,(J$4+1),FALSE)*$E1310</f>
        <v>0</v>
      </c>
      <c r="K1310" s="54">
        <f>VLOOKUP(CONCATENATE($F1310," ",$G1310),AllocFactorMatrix,(K$4+1),FALSE)*$E1310</f>
        <v>0</v>
      </c>
      <c r="L1310" s="54">
        <f>VLOOKUP(CONCATENATE($F1310," ",$G1310),AllocFactorMatrix,(L$4+1),FALSE)*$E1310</f>
        <v>0</v>
      </c>
      <c r="M1310" s="54">
        <f>VLOOKUP(CONCATENATE($F1310," ",$G1310),AllocFactorMatrix,(M$4+1),FALSE)*$E1310</f>
        <v>0</v>
      </c>
      <c r="N1310" s="54">
        <f t="shared" si="685"/>
        <v>0</v>
      </c>
      <c r="O1310" s="54">
        <f>VLOOKUP(CONCATENATE($F1310," ",$G1310),AllocFactorMatrix,(O$4+1),FALSE)*$E1310</f>
        <v>0</v>
      </c>
      <c r="P1310" s="54">
        <f>VLOOKUP(CONCATENATE($F1310," ",$G1310),AllocFactorMatrix,(P$4+1),FALSE)*$E1310</f>
        <v>0</v>
      </c>
      <c r="Q1310" s="54">
        <f>VLOOKUP(CONCATENATE($F1310," ",$G1310),AllocFactorMatrix,(Q$4+1),FALSE)*$E1310</f>
        <v>0</v>
      </c>
      <c r="R1310" s="54">
        <f>VLOOKUP(CONCATENATE($F1310," ",$G1310),AllocFactorMatrix,(R$4+1),FALSE)*$E1310</f>
        <v>0</v>
      </c>
      <c r="S1310" s="54">
        <f t="shared" si="693"/>
        <v>0</v>
      </c>
      <c r="T1310" s="54">
        <f>VLOOKUP(CONCATENATE($F1310," ",$G1310),AllocFactorMatrix,(T$4+1),FALSE)*$E1310</f>
        <v>0</v>
      </c>
      <c r="U1310" s="54">
        <f>VLOOKUP(CONCATENATE($F1310," ",$G1310),AllocFactorMatrix,(U$4+1),FALSE)*$E1310</f>
        <v>0</v>
      </c>
      <c r="V1310" s="54">
        <f>VLOOKUP(CONCATENATE($F1310," ",$G1310),AllocFactorMatrix,(V$4+1),FALSE)*$E1310</f>
        <v>0</v>
      </c>
      <c r="W1310" s="54">
        <f>VLOOKUP(CONCATENATE($F1310," ",$G1310),AllocFactorMatrix,(W$4+1),FALSE)*$E1310</f>
        <v>0</v>
      </c>
      <c r="X1310" s="54">
        <f t="shared" si="694"/>
        <v>0</v>
      </c>
      <c r="Y1310" s="54">
        <f>VLOOKUP(CONCATENATE($F1310," ",$G1310),AllocFactorMatrix,(Y$4+1),FALSE)*$E1310</f>
        <v>0</v>
      </c>
      <c r="Z1310" s="54">
        <f>VLOOKUP(CONCATENATE($F1310," ",$G1310),AllocFactorMatrix,(Z$4+1),FALSE)*$E1310</f>
        <v>0</v>
      </c>
      <c r="AA1310" s="54">
        <f t="shared" si="686"/>
        <v>0</v>
      </c>
      <c r="AB1310" s="54">
        <f>VLOOKUP(CONCATENATE($F1310," ",$G1310),AllocFactorMatrix,(AB$4+1),FALSE)*$E1310</f>
        <v>0</v>
      </c>
      <c r="AC1310" s="54">
        <f>VLOOKUP(CONCATENATE($F1310," ",$G1310),AllocFactorMatrix,(AC$4+1),FALSE)*$E1310</f>
        <v>0</v>
      </c>
      <c r="AD1310" s="54">
        <f>VLOOKUP(CONCATENATE($F1310," ",$G1310),AllocFactorMatrix,(AD$4+1),FALSE)*$E1310</f>
        <v>0</v>
      </c>
    </row>
    <row r="1311" spans="1:30" s="51" customFormat="1" hidden="1" outlineLevel="1">
      <c r="A1311" s="56"/>
      <c r="B1311" s="111"/>
      <c r="C1311" s="55"/>
      <c r="D1311" s="55"/>
      <c r="F1311" s="52" t="str">
        <f>F1318</f>
        <v>TRANS_TOTAL</v>
      </c>
      <c r="G1311" s="55" t="str">
        <f>$G$8</f>
        <v>PRODUCTION</v>
      </c>
      <c r="H1311" s="53">
        <f t="shared" ref="H1311:H1326" si="695">SUBTOTAL(9,I1311:AD1311)</f>
        <v>0</v>
      </c>
      <c r="I1311" s="54">
        <f>VLOOKUP(CONCATENATE($F1311," ",$G1311),AllocFactorMatrix,(I$4+1),FALSE)*$E1318</f>
        <v>0</v>
      </c>
      <c r="J1311" s="54">
        <f>VLOOKUP(CONCATENATE($F1311," ",$G1311),AllocFactorMatrix,(J$4+1),FALSE)*$E1318</f>
        <v>0</v>
      </c>
      <c r="K1311" s="54">
        <f>VLOOKUP(CONCATENATE($F1311," ",$G1311),AllocFactorMatrix,(K$4+1),FALSE)*$E1318</f>
        <v>0</v>
      </c>
      <c r="L1311" s="54">
        <f>VLOOKUP(CONCATENATE($F1311," ",$G1311),AllocFactorMatrix,(L$4+1),FALSE)*$E1318</f>
        <v>0</v>
      </c>
      <c r="M1311" s="54">
        <f>VLOOKUP(CONCATENATE($F1311," ",$G1311),AllocFactorMatrix,(M$4+1),FALSE)*$E1318</f>
        <v>0</v>
      </c>
      <c r="N1311" s="54">
        <f t="shared" ref="N1311:N1326" si="696">SUBTOTAL(9,K1311:M1311)</f>
        <v>0</v>
      </c>
      <c r="O1311" s="54">
        <f>VLOOKUP(CONCATENATE($F1311," ",$G1311),AllocFactorMatrix,(O$4+1),FALSE)*$E1318</f>
        <v>0</v>
      </c>
      <c r="P1311" s="54">
        <f>VLOOKUP(CONCATENATE($F1311," ",$G1311),AllocFactorMatrix,(P$4+1),FALSE)*$E1318</f>
        <v>0</v>
      </c>
      <c r="Q1311" s="54">
        <f>VLOOKUP(CONCATENATE($F1311," ",$G1311),AllocFactorMatrix,(Q$4+1),FALSE)*$E1318</f>
        <v>0</v>
      </c>
      <c r="R1311" s="54">
        <f>VLOOKUP(CONCATENATE($F1311," ",$G1311),AllocFactorMatrix,(R$4+1),FALSE)*$E1318</f>
        <v>0</v>
      </c>
      <c r="S1311" s="54">
        <f>SUBTOTAL(9,O1311:R1311)</f>
        <v>0</v>
      </c>
      <c r="T1311" s="54">
        <f>VLOOKUP(CONCATENATE($F1311," ",$G1311),AllocFactorMatrix,(T$4+1),FALSE)*$E1318</f>
        <v>0</v>
      </c>
      <c r="U1311" s="54">
        <f>VLOOKUP(CONCATENATE($F1311," ",$G1311),AllocFactorMatrix,(U$4+1),FALSE)*$E1318</f>
        <v>0</v>
      </c>
      <c r="V1311" s="54">
        <f>VLOOKUP(CONCATENATE($F1311," ",$G1311),AllocFactorMatrix,(V$4+1),FALSE)*$E1318</f>
        <v>0</v>
      </c>
      <c r="W1311" s="54">
        <f>VLOOKUP(CONCATENATE($F1311," ",$G1311),AllocFactorMatrix,(W$4+1),FALSE)*$E1318</f>
        <v>0</v>
      </c>
      <c r="X1311" s="54">
        <f>SUBTOTAL(9,T1311:W1311)</f>
        <v>0</v>
      </c>
      <c r="Y1311" s="54">
        <f>VLOOKUP(CONCATENATE($F1311," ",$G1311),AllocFactorMatrix,(Y$4+1),FALSE)*$E1318</f>
        <v>0</v>
      </c>
      <c r="Z1311" s="54">
        <f>VLOOKUP(CONCATENATE($F1311," ",$G1311),AllocFactorMatrix,(Z$4+1),FALSE)*$E1318</f>
        <v>0</v>
      </c>
      <c r="AA1311" s="54">
        <f t="shared" ref="AA1311:AA1326" si="697">SUBTOTAL(9,Y1311:Z1311)</f>
        <v>0</v>
      </c>
      <c r="AB1311" s="54">
        <f>VLOOKUP(CONCATENATE($F1311," ",$G1311),AllocFactorMatrix,(AB$4+1),FALSE)*$E1318</f>
        <v>0</v>
      </c>
      <c r="AC1311" s="54">
        <f>VLOOKUP(CONCATENATE($F1311," ",$G1311),AllocFactorMatrix,(AC$4+1),FALSE)*$E1318</f>
        <v>0</v>
      </c>
      <c r="AD1311" s="54">
        <f>VLOOKUP(CONCATENATE($F1311," ",$G1311),AllocFactorMatrix,(AD$4+1),FALSE)*$E1318</f>
        <v>0</v>
      </c>
    </row>
    <row r="1312" spans="1:30" s="51" customFormat="1" hidden="1" outlineLevel="1">
      <c r="A1312" s="56"/>
      <c r="B1312" s="111"/>
      <c r="C1312" s="55"/>
      <c r="D1312" s="55"/>
      <c r="F1312" s="52" t="str">
        <f>F1318</f>
        <v>TRANS_TOTAL</v>
      </c>
      <c r="G1312" s="55" t="str">
        <f>$G$9</f>
        <v>BULKTRAN</v>
      </c>
      <c r="H1312" s="53">
        <f t="shared" si="695"/>
        <v>95765.550999999963</v>
      </c>
      <c r="I1312" s="54">
        <f>VLOOKUP(CONCATENATE($F1312," ",$G1312),AllocFactorMatrix,(I$4+1),FALSE)*$E1318</f>
        <v>47172.481494332787</v>
      </c>
      <c r="J1312" s="54">
        <f>VLOOKUP(CONCATENATE($F1312," ",$G1312),AllocFactorMatrix,(J$4+1),FALSE)*$E1318</f>
        <v>2331.9043181069251</v>
      </c>
      <c r="K1312" s="54">
        <f>VLOOKUP(CONCATENATE($F1312," ",$G1312),AllocFactorMatrix,(K$4+1),FALSE)*$E1318</f>
        <v>8541.6318739580147</v>
      </c>
      <c r="L1312" s="54">
        <f>VLOOKUP(CONCATENATE($F1312," ",$G1312),AllocFactorMatrix,(L$4+1),FALSE)*$E1318</f>
        <v>268.86024520170776</v>
      </c>
      <c r="M1312" s="54">
        <f>VLOOKUP(CONCATENATE($F1312," ",$G1312),AllocFactorMatrix,(M$4+1),FALSE)*$E1318</f>
        <v>25.212853487293629</v>
      </c>
      <c r="N1312" s="54">
        <f t="shared" si="696"/>
        <v>8835.7049726470159</v>
      </c>
      <c r="O1312" s="54">
        <f>VLOOKUP(CONCATENATE($F1312," ",$G1312),AllocFactorMatrix,(O$4+1),FALSE)*$E1318</f>
        <v>6492.9689669796098</v>
      </c>
      <c r="P1312" s="54">
        <f>VLOOKUP(CONCATENATE($F1312," ",$G1312),AllocFactorMatrix,(P$4+1),FALSE)*$E1318</f>
        <v>1209.8292843695849</v>
      </c>
      <c r="Q1312" s="54">
        <f>VLOOKUP(CONCATENATE($F1312," ",$G1312),AllocFactorMatrix,(Q$4+1),FALSE)*$E1318</f>
        <v>546.69932658475966</v>
      </c>
      <c r="R1312" s="54">
        <f>VLOOKUP(CONCATENATE($F1312," ",$G1312),AllocFactorMatrix,(R$4+1),FALSE)*$E1318</f>
        <v>24.584457611102735</v>
      </c>
      <c r="S1312" s="54">
        <f t="shared" ref="S1312:S1318" si="698">SUBTOTAL(9,O1312:R1312)</f>
        <v>8274.0820355450578</v>
      </c>
      <c r="T1312" s="54">
        <f>VLOOKUP(CONCATENATE($F1312," ",$G1312),AllocFactorMatrix,(T$4+1),FALSE)*$E1318</f>
        <v>226.81603670973556</v>
      </c>
      <c r="U1312" s="54">
        <f>VLOOKUP(CONCATENATE($F1312," ",$G1312),AllocFactorMatrix,(U$4+1),FALSE)*$E1318</f>
        <v>3711.8057954204792</v>
      </c>
      <c r="V1312" s="54">
        <f>VLOOKUP(CONCATENATE($F1312," ",$G1312),AllocFactorMatrix,(V$4+1),FALSE)*$E1318</f>
        <v>19616.997924765015</v>
      </c>
      <c r="W1312" s="54">
        <f>VLOOKUP(CONCATENATE($F1312," ",$G1312),AllocFactorMatrix,(W$4+1),FALSE)*$E1318</f>
        <v>3542.5046879114825</v>
      </c>
      <c r="X1312" s="54">
        <f t="shared" ref="X1312:X1318" si="699">SUBTOTAL(9,T1312:W1312)</f>
        <v>27098.124444806712</v>
      </c>
      <c r="Y1312" s="54">
        <f>VLOOKUP(CONCATENATE($F1312," ",$G1312),AllocFactorMatrix,(Y$4+1),FALSE)*$E1318</f>
        <v>1993.9804667129069</v>
      </c>
      <c r="Z1312" s="54">
        <f>VLOOKUP(CONCATENATE($F1312," ",$G1312),AllocFactorMatrix,(Z$4+1),FALSE)*$E1318</f>
        <v>33.39841062710974</v>
      </c>
      <c r="AA1312" s="54">
        <f t="shared" si="697"/>
        <v>2027.3788773400167</v>
      </c>
      <c r="AB1312" s="54">
        <f>VLOOKUP(CONCATENATE($F1312," ",$G1312),AllocFactorMatrix,(AB$4+1),FALSE)*$E1318</f>
        <v>25.874857221459806</v>
      </c>
      <c r="AC1312" s="54">
        <f>VLOOKUP(CONCATENATE($F1312," ",$G1312),AllocFactorMatrix,(AC$4+1),FALSE)*$E1318</f>
        <v>0</v>
      </c>
      <c r="AD1312" s="54">
        <f>VLOOKUP(CONCATENATE($F1312," ",$G1312),AllocFactorMatrix,(AD$4+1),FALSE)*$E1318</f>
        <v>0</v>
      </c>
    </row>
    <row r="1313" spans="1:30" s="51" customFormat="1" hidden="1" outlineLevel="1">
      <c r="A1313" s="56"/>
      <c r="B1313" s="111"/>
      <c r="C1313" s="55"/>
      <c r="D1313" s="55"/>
      <c r="F1313" s="52" t="str">
        <f>F1318</f>
        <v>TRANS_TOTAL</v>
      </c>
      <c r="G1313" s="55" t="str">
        <f>$G$10</f>
        <v>SUBTRAN</v>
      </c>
      <c r="H1313" s="53">
        <f t="shared" si="695"/>
        <v>21064.449000000001</v>
      </c>
      <c r="I1313" s="54">
        <f>VLOOKUP(CONCATENATE($F1313," ",$G1313),AllocFactorMatrix,(I$4+1),FALSE)*$E1318</f>
        <v>10255.594197872411</v>
      </c>
      <c r="J1313" s="54">
        <f>VLOOKUP(CONCATENATE($F1313," ",$G1313),AllocFactorMatrix,(J$4+1),FALSE)*$E1318</f>
        <v>494.94839189933117</v>
      </c>
      <c r="K1313" s="54">
        <f>VLOOKUP(CONCATENATE($F1313," ",$G1313),AllocFactorMatrix,(K$4+1),FALSE)*$E1318</f>
        <v>1800.5980490384757</v>
      </c>
      <c r="L1313" s="54">
        <f>VLOOKUP(CONCATENATE($F1313," ",$G1313),AllocFactorMatrix,(L$4+1),FALSE)*$E1318</f>
        <v>55.618779591689126</v>
      </c>
      <c r="M1313" s="54">
        <f>VLOOKUP(CONCATENATE($F1313," ",$G1313),AllocFactorMatrix,(M$4+1),FALSE)*$E1318</f>
        <v>6.9270248487563082</v>
      </c>
      <c r="N1313" s="54">
        <f t="shared" si="696"/>
        <v>1863.1438534789211</v>
      </c>
      <c r="O1313" s="54">
        <f>VLOOKUP(CONCATENATE($F1313," ",$G1313),AllocFactorMatrix,(O$4+1),FALSE)*$E1318</f>
        <v>1360.3799690630678</v>
      </c>
      <c r="P1313" s="54">
        <f>VLOOKUP(CONCATENATE($F1313," ",$G1313),AllocFactorMatrix,(P$4+1),FALSE)*$E1318</f>
        <v>252.89304956162673</v>
      </c>
      <c r="Q1313" s="54">
        <f>VLOOKUP(CONCATENATE($F1313," ",$G1313),AllocFactorMatrix,(Q$4+1),FALSE)*$E1318</f>
        <v>150.47437780740574</v>
      </c>
      <c r="R1313" s="54">
        <f>VLOOKUP(CONCATENATE($F1313," ",$G1313),AllocFactorMatrix,(R$4+1),FALSE)*$E1318</f>
        <v>0</v>
      </c>
      <c r="S1313" s="54">
        <f t="shared" si="698"/>
        <v>1763.7473964321002</v>
      </c>
      <c r="T1313" s="54">
        <f>VLOOKUP(CONCATENATE($F1313," ",$G1313),AllocFactorMatrix,(T$4+1),FALSE)*$E1318</f>
        <v>47.502132675135648</v>
      </c>
      <c r="U1313" s="54">
        <f>VLOOKUP(CONCATENATE($F1313," ",$G1313),AllocFactorMatrix,(U$4+1),FALSE)*$E1318</f>
        <v>777.63703298098926</v>
      </c>
      <c r="V1313" s="54">
        <f>VLOOKUP(CONCATENATE($F1313," ",$G1313),AllocFactorMatrix,(V$4+1),FALSE)*$E1318</f>
        <v>5417.5507807685108</v>
      </c>
      <c r="W1313" s="54">
        <f>VLOOKUP(CONCATENATE($F1313," ",$G1313),AllocFactorMatrix,(W$4+1),FALSE)*$E1318</f>
        <v>0</v>
      </c>
      <c r="X1313" s="54">
        <f t="shared" si="699"/>
        <v>6242.6899464246353</v>
      </c>
      <c r="Y1313" s="54">
        <f>VLOOKUP(CONCATENATE($F1313," ",$G1313),AllocFactorMatrix,(Y$4+1),FALSE)*$E1318</f>
        <v>409.43451488473187</v>
      </c>
      <c r="Z1313" s="54">
        <f>VLOOKUP(CONCATENATE($F1313," ",$G1313),AllocFactorMatrix,(Z$4+1),FALSE)*$E1318</f>
        <v>6.8252844866635112</v>
      </c>
      <c r="AA1313" s="54">
        <f t="shared" si="697"/>
        <v>416.25979937139539</v>
      </c>
      <c r="AB1313" s="54">
        <f>VLOOKUP(CONCATENATE($F1313," ",$G1313),AllocFactorMatrix,(AB$4+1),FALSE)*$E1318</f>
        <v>5.4674402967159512</v>
      </c>
      <c r="AC1313" s="54">
        <f>VLOOKUP(CONCATENATE($F1313," ",$G1313),AllocFactorMatrix,(AC$4+1),FALSE)*$E1318</f>
        <v>18.590465830947188</v>
      </c>
      <c r="AD1313" s="54">
        <f>VLOOKUP(CONCATENATE($F1313," ",$G1313),AllocFactorMatrix,(AD$4+1),FALSE)*$E1318</f>
        <v>4.0075083935426656</v>
      </c>
    </row>
    <row r="1314" spans="1:30" s="51" customFormat="1" hidden="1" outlineLevel="1">
      <c r="A1314" s="56"/>
      <c r="B1314" s="111"/>
      <c r="C1314" s="55"/>
      <c r="D1314" s="55"/>
      <c r="F1314" s="52" t="str">
        <f>F1318</f>
        <v>TRANS_TOTAL</v>
      </c>
      <c r="G1314" s="55" t="str">
        <f>$G$11</f>
        <v>DISTPRI</v>
      </c>
      <c r="H1314" s="53">
        <f t="shared" si="695"/>
        <v>0</v>
      </c>
      <c r="I1314" s="54">
        <f>VLOOKUP(CONCATENATE($F1314," ",$G1314),AllocFactorMatrix,(I$4+1),FALSE)*$E1318</f>
        <v>0</v>
      </c>
      <c r="J1314" s="54">
        <f>VLOOKUP(CONCATENATE($F1314," ",$G1314),AllocFactorMatrix,(J$4+1),FALSE)*$E1318</f>
        <v>0</v>
      </c>
      <c r="K1314" s="54">
        <f>VLOOKUP(CONCATENATE($F1314," ",$G1314),AllocFactorMatrix,(K$4+1),FALSE)*$E1318</f>
        <v>0</v>
      </c>
      <c r="L1314" s="54">
        <f>VLOOKUP(CONCATENATE($F1314," ",$G1314),AllocFactorMatrix,(L$4+1),FALSE)*$E1318</f>
        <v>0</v>
      </c>
      <c r="M1314" s="54">
        <f>VLOOKUP(CONCATENATE($F1314," ",$G1314),AllocFactorMatrix,(M$4+1),FALSE)*$E1318</f>
        <v>0</v>
      </c>
      <c r="N1314" s="54">
        <f t="shared" si="696"/>
        <v>0</v>
      </c>
      <c r="O1314" s="54">
        <f>VLOOKUP(CONCATENATE($F1314," ",$G1314),AllocFactorMatrix,(O$4+1),FALSE)*$E1318</f>
        <v>0</v>
      </c>
      <c r="P1314" s="54">
        <f>VLOOKUP(CONCATENATE($F1314," ",$G1314),AllocFactorMatrix,(P$4+1),FALSE)*$E1318</f>
        <v>0</v>
      </c>
      <c r="Q1314" s="54">
        <f>VLOOKUP(CONCATENATE($F1314," ",$G1314),AllocFactorMatrix,(Q$4+1),FALSE)*$E1318</f>
        <v>0</v>
      </c>
      <c r="R1314" s="54">
        <f>VLOOKUP(CONCATENATE($F1314," ",$G1314),AllocFactorMatrix,(R$4+1),FALSE)*$E1318</f>
        <v>0</v>
      </c>
      <c r="S1314" s="54">
        <f t="shared" si="698"/>
        <v>0</v>
      </c>
      <c r="T1314" s="54">
        <f>VLOOKUP(CONCATENATE($F1314," ",$G1314),AllocFactorMatrix,(T$4+1),FALSE)*$E1318</f>
        <v>0</v>
      </c>
      <c r="U1314" s="54">
        <f>VLOOKUP(CONCATENATE($F1314," ",$G1314),AllocFactorMatrix,(U$4+1),FALSE)*$E1318</f>
        <v>0</v>
      </c>
      <c r="V1314" s="54">
        <f>VLOOKUP(CONCATENATE($F1314," ",$G1314),AllocFactorMatrix,(V$4+1),FALSE)*$E1318</f>
        <v>0</v>
      </c>
      <c r="W1314" s="54">
        <f>VLOOKUP(CONCATENATE($F1314," ",$G1314),AllocFactorMatrix,(W$4+1),FALSE)*$E1318</f>
        <v>0</v>
      </c>
      <c r="X1314" s="54">
        <f t="shared" si="699"/>
        <v>0</v>
      </c>
      <c r="Y1314" s="54">
        <f>VLOOKUP(CONCATENATE($F1314," ",$G1314),AllocFactorMatrix,(Y$4+1),FALSE)*$E1318</f>
        <v>0</v>
      </c>
      <c r="Z1314" s="54">
        <f>VLOOKUP(CONCATENATE($F1314," ",$G1314),AllocFactorMatrix,(Z$4+1),FALSE)*$E1318</f>
        <v>0</v>
      </c>
      <c r="AA1314" s="54">
        <f t="shared" si="697"/>
        <v>0</v>
      </c>
      <c r="AB1314" s="54">
        <f>VLOOKUP(CONCATENATE($F1314," ",$G1314),AllocFactorMatrix,(AB$4+1),FALSE)*$E1318</f>
        <v>0</v>
      </c>
      <c r="AC1314" s="54">
        <f>VLOOKUP(CONCATENATE($F1314," ",$G1314),AllocFactorMatrix,(AC$4+1),FALSE)*$E1318</f>
        <v>0</v>
      </c>
      <c r="AD1314" s="54">
        <f>VLOOKUP(CONCATENATE($F1314," ",$G1314),AllocFactorMatrix,(AD$4+1),FALSE)*$E1318</f>
        <v>0</v>
      </c>
    </row>
    <row r="1315" spans="1:30" s="51" customFormat="1" hidden="1" outlineLevel="1">
      <c r="A1315" s="56"/>
      <c r="B1315" s="111"/>
      <c r="C1315" s="55"/>
      <c r="D1315" s="55"/>
      <c r="F1315" s="52" t="str">
        <f>F1318</f>
        <v>TRANS_TOTAL</v>
      </c>
      <c r="G1315" s="55" t="str">
        <f>$G$12</f>
        <v>DISTSEC</v>
      </c>
      <c r="H1315" s="53">
        <f t="shared" si="695"/>
        <v>0</v>
      </c>
      <c r="I1315" s="54">
        <f>VLOOKUP(CONCATENATE($F1315," ",$G1315),AllocFactorMatrix,(I$4+1),FALSE)*$E1318</f>
        <v>0</v>
      </c>
      <c r="J1315" s="54">
        <f>VLOOKUP(CONCATENATE($F1315," ",$G1315),AllocFactorMatrix,(J$4+1),FALSE)*$E1318</f>
        <v>0</v>
      </c>
      <c r="K1315" s="54">
        <f>VLOOKUP(CONCATENATE($F1315," ",$G1315),AllocFactorMatrix,(K$4+1),FALSE)*$E1318</f>
        <v>0</v>
      </c>
      <c r="L1315" s="54">
        <f>VLOOKUP(CONCATENATE($F1315," ",$G1315),AllocFactorMatrix,(L$4+1),FALSE)*$E1318</f>
        <v>0</v>
      </c>
      <c r="M1315" s="54">
        <f>VLOOKUP(CONCATENATE($F1315," ",$G1315),AllocFactorMatrix,(M$4+1),FALSE)*$E1318</f>
        <v>0</v>
      </c>
      <c r="N1315" s="54">
        <f t="shared" si="696"/>
        <v>0</v>
      </c>
      <c r="O1315" s="54">
        <f>VLOOKUP(CONCATENATE($F1315," ",$G1315),AllocFactorMatrix,(O$4+1),FALSE)*$E1318</f>
        <v>0</v>
      </c>
      <c r="P1315" s="54">
        <f>VLOOKUP(CONCATENATE($F1315," ",$G1315),AllocFactorMatrix,(P$4+1),FALSE)*$E1318</f>
        <v>0</v>
      </c>
      <c r="Q1315" s="54">
        <f>VLOOKUP(CONCATENATE($F1315," ",$G1315),AllocFactorMatrix,(Q$4+1),FALSE)*$E1318</f>
        <v>0</v>
      </c>
      <c r="R1315" s="54">
        <f>VLOOKUP(CONCATENATE($F1315," ",$G1315),AllocFactorMatrix,(R$4+1),FALSE)*$E1318</f>
        <v>0</v>
      </c>
      <c r="S1315" s="54">
        <f t="shared" si="698"/>
        <v>0</v>
      </c>
      <c r="T1315" s="54">
        <f>VLOOKUP(CONCATENATE($F1315," ",$G1315),AllocFactorMatrix,(T$4+1),FALSE)*$E1318</f>
        <v>0</v>
      </c>
      <c r="U1315" s="54">
        <f>VLOOKUP(CONCATENATE($F1315," ",$G1315),AllocFactorMatrix,(U$4+1),FALSE)*$E1318</f>
        <v>0</v>
      </c>
      <c r="V1315" s="54">
        <f>VLOOKUP(CONCATENATE($F1315," ",$G1315),AllocFactorMatrix,(V$4+1),FALSE)*$E1318</f>
        <v>0</v>
      </c>
      <c r="W1315" s="54">
        <f>VLOOKUP(CONCATENATE($F1315," ",$G1315),AllocFactorMatrix,(W$4+1),FALSE)*$E1318</f>
        <v>0</v>
      </c>
      <c r="X1315" s="54">
        <f t="shared" si="699"/>
        <v>0</v>
      </c>
      <c r="Y1315" s="54">
        <f>VLOOKUP(CONCATENATE($F1315," ",$G1315),AllocFactorMatrix,(Y$4+1),FALSE)*$E1318</f>
        <v>0</v>
      </c>
      <c r="Z1315" s="54">
        <f>VLOOKUP(CONCATENATE($F1315," ",$G1315),AllocFactorMatrix,(Z$4+1),FALSE)*$E1318</f>
        <v>0</v>
      </c>
      <c r="AA1315" s="54">
        <f t="shared" si="697"/>
        <v>0</v>
      </c>
      <c r="AB1315" s="54">
        <f>VLOOKUP(CONCATENATE($F1315," ",$G1315),AllocFactorMatrix,(AB$4+1),FALSE)*$E1318</f>
        <v>0</v>
      </c>
      <c r="AC1315" s="54">
        <f>VLOOKUP(CONCATENATE($F1315," ",$G1315),AllocFactorMatrix,(AC$4+1),FALSE)*$E1318</f>
        <v>0</v>
      </c>
      <c r="AD1315" s="54">
        <f>VLOOKUP(CONCATENATE($F1315," ",$G1315),AllocFactorMatrix,(AD$4+1),FALSE)*$E1318</f>
        <v>0</v>
      </c>
    </row>
    <row r="1316" spans="1:30" s="51" customFormat="1" hidden="1" outlineLevel="1">
      <c r="A1316" s="56"/>
      <c r="B1316" s="111"/>
      <c r="C1316" s="55"/>
      <c r="D1316" s="55"/>
      <c r="F1316" s="52" t="str">
        <f>F1318</f>
        <v>TRANS_TOTAL</v>
      </c>
      <c r="G1316" s="55" t="str">
        <f>$G$13</f>
        <v>ENERGY</v>
      </c>
      <c r="H1316" s="53">
        <f t="shared" si="695"/>
        <v>0</v>
      </c>
      <c r="I1316" s="54">
        <f>VLOOKUP(CONCATENATE($F1316," ",$G1316),AllocFactorMatrix,(I$4+1),FALSE)*$E1318</f>
        <v>0</v>
      </c>
      <c r="J1316" s="54">
        <f>VLOOKUP(CONCATENATE($F1316," ",$G1316),AllocFactorMatrix,(J$4+1),FALSE)*$E1318</f>
        <v>0</v>
      </c>
      <c r="K1316" s="54">
        <f>VLOOKUP(CONCATENATE($F1316," ",$G1316),AllocFactorMatrix,(K$4+1),FALSE)*$E1318</f>
        <v>0</v>
      </c>
      <c r="L1316" s="54">
        <f>VLOOKUP(CONCATENATE($F1316," ",$G1316),AllocFactorMatrix,(L$4+1),FALSE)*$E1318</f>
        <v>0</v>
      </c>
      <c r="M1316" s="54">
        <f>VLOOKUP(CONCATENATE($F1316," ",$G1316),AllocFactorMatrix,(M$4+1),FALSE)*$E1318</f>
        <v>0</v>
      </c>
      <c r="N1316" s="54">
        <f t="shared" si="696"/>
        <v>0</v>
      </c>
      <c r="O1316" s="54">
        <f>VLOOKUP(CONCATENATE($F1316," ",$G1316),AllocFactorMatrix,(O$4+1),FALSE)*$E1318</f>
        <v>0</v>
      </c>
      <c r="P1316" s="54">
        <f>VLOOKUP(CONCATENATE($F1316," ",$G1316),AllocFactorMatrix,(P$4+1),FALSE)*$E1318</f>
        <v>0</v>
      </c>
      <c r="Q1316" s="54">
        <f>VLOOKUP(CONCATENATE($F1316," ",$G1316),AllocFactorMatrix,(Q$4+1),FALSE)*$E1318</f>
        <v>0</v>
      </c>
      <c r="R1316" s="54">
        <f>VLOOKUP(CONCATENATE($F1316," ",$G1316),AllocFactorMatrix,(R$4+1),FALSE)*$E1318</f>
        <v>0</v>
      </c>
      <c r="S1316" s="54">
        <f t="shared" si="698"/>
        <v>0</v>
      </c>
      <c r="T1316" s="54">
        <f>VLOOKUP(CONCATENATE($F1316," ",$G1316),AllocFactorMatrix,(T$4+1),FALSE)*$E1318</f>
        <v>0</v>
      </c>
      <c r="U1316" s="54">
        <f>VLOOKUP(CONCATENATE($F1316," ",$G1316),AllocFactorMatrix,(U$4+1),FALSE)*$E1318</f>
        <v>0</v>
      </c>
      <c r="V1316" s="54">
        <f>VLOOKUP(CONCATENATE($F1316," ",$G1316),AllocFactorMatrix,(V$4+1),FALSE)*$E1318</f>
        <v>0</v>
      </c>
      <c r="W1316" s="54">
        <f>VLOOKUP(CONCATENATE($F1316," ",$G1316),AllocFactorMatrix,(W$4+1),FALSE)*$E1318</f>
        <v>0</v>
      </c>
      <c r="X1316" s="54">
        <f t="shared" si="699"/>
        <v>0</v>
      </c>
      <c r="Y1316" s="54">
        <f>VLOOKUP(CONCATENATE($F1316," ",$G1316),AllocFactorMatrix,(Y$4+1),FALSE)*$E1318</f>
        <v>0</v>
      </c>
      <c r="Z1316" s="54">
        <f>VLOOKUP(CONCATENATE($F1316," ",$G1316),AllocFactorMatrix,(Z$4+1),FALSE)*$E1318</f>
        <v>0</v>
      </c>
      <c r="AA1316" s="54">
        <f t="shared" si="697"/>
        <v>0</v>
      </c>
      <c r="AB1316" s="54">
        <f>VLOOKUP(CONCATENATE($F1316," ",$G1316),AllocFactorMatrix,(AB$4+1),FALSE)*$E1318</f>
        <v>0</v>
      </c>
      <c r="AC1316" s="54">
        <f>VLOOKUP(CONCATENATE($F1316," ",$G1316),AllocFactorMatrix,(AC$4+1),FALSE)*$E1318</f>
        <v>0</v>
      </c>
      <c r="AD1316" s="54">
        <f>VLOOKUP(CONCATENATE($F1316," ",$G1316),AllocFactorMatrix,(AD$4+1),FALSE)*$E1318</f>
        <v>0</v>
      </c>
    </row>
    <row r="1317" spans="1:30" s="51" customFormat="1" hidden="1" outlineLevel="1">
      <c r="A1317" s="56"/>
      <c r="B1317" s="111"/>
      <c r="C1317" s="55"/>
      <c r="D1317" s="55"/>
      <c r="F1317" s="52" t="str">
        <f>F1318</f>
        <v>TRANS_TOTAL</v>
      </c>
      <c r="G1317" s="55" t="str">
        <f>$G$14</f>
        <v>CUSTOMER</v>
      </c>
      <c r="H1317" s="53">
        <f t="shared" si="695"/>
        <v>0</v>
      </c>
      <c r="I1317" s="54">
        <f>VLOOKUP(CONCATENATE($F1317," ",$G1317),AllocFactorMatrix,(I$4+1),FALSE)*$E1318</f>
        <v>0</v>
      </c>
      <c r="J1317" s="54">
        <f>VLOOKUP(CONCATENATE($F1317," ",$G1317),AllocFactorMatrix,(J$4+1),FALSE)*$E1318</f>
        <v>0</v>
      </c>
      <c r="K1317" s="54">
        <f>VLOOKUP(CONCATENATE($F1317," ",$G1317),AllocFactorMatrix,(K$4+1),FALSE)*$E1318</f>
        <v>0</v>
      </c>
      <c r="L1317" s="54">
        <f>VLOOKUP(CONCATENATE($F1317," ",$G1317),AllocFactorMatrix,(L$4+1),FALSE)*$E1318</f>
        <v>0</v>
      </c>
      <c r="M1317" s="54">
        <f>VLOOKUP(CONCATENATE($F1317," ",$G1317),AllocFactorMatrix,(M$4+1),FALSE)*$E1318</f>
        <v>0</v>
      </c>
      <c r="N1317" s="54">
        <f t="shared" si="696"/>
        <v>0</v>
      </c>
      <c r="O1317" s="54">
        <f>VLOOKUP(CONCATENATE($F1317," ",$G1317),AllocFactorMatrix,(O$4+1),FALSE)*$E1318</f>
        <v>0</v>
      </c>
      <c r="P1317" s="54">
        <f>VLOOKUP(CONCATENATE($F1317," ",$G1317),AllocFactorMatrix,(P$4+1),FALSE)*$E1318</f>
        <v>0</v>
      </c>
      <c r="Q1317" s="54">
        <f>VLOOKUP(CONCATENATE($F1317," ",$G1317),AllocFactorMatrix,(Q$4+1),FALSE)*$E1318</f>
        <v>0</v>
      </c>
      <c r="R1317" s="54">
        <f>VLOOKUP(CONCATENATE($F1317," ",$G1317),AllocFactorMatrix,(R$4+1),FALSE)*$E1318</f>
        <v>0</v>
      </c>
      <c r="S1317" s="54">
        <f t="shared" si="698"/>
        <v>0</v>
      </c>
      <c r="T1317" s="54">
        <f>VLOOKUP(CONCATENATE($F1317," ",$G1317),AllocFactorMatrix,(T$4+1),FALSE)*$E1318</f>
        <v>0</v>
      </c>
      <c r="U1317" s="54">
        <f>VLOOKUP(CONCATENATE($F1317," ",$G1317),AllocFactorMatrix,(U$4+1),FALSE)*$E1318</f>
        <v>0</v>
      </c>
      <c r="V1317" s="54">
        <f>VLOOKUP(CONCATENATE($F1317," ",$G1317),AllocFactorMatrix,(V$4+1),FALSE)*$E1318</f>
        <v>0</v>
      </c>
      <c r="W1317" s="54">
        <f>VLOOKUP(CONCATENATE($F1317," ",$G1317),AllocFactorMatrix,(W$4+1),FALSE)*$E1318</f>
        <v>0</v>
      </c>
      <c r="X1317" s="54">
        <f t="shared" si="699"/>
        <v>0</v>
      </c>
      <c r="Y1317" s="54">
        <f>VLOOKUP(CONCATENATE($F1317," ",$G1317),AllocFactorMatrix,(Y$4+1),FALSE)*$E1318</f>
        <v>0</v>
      </c>
      <c r="Z1317" s="54">
        <f>VLOOKUP(CONCATENATE($F1317," ",$G1317),AllocFactorMatrix,(Z$4+1),FALSE)*$E1318</f>
        <v>0</v>
      </c>
      <c r="AA1317" s="54">
        <f t="shared" si="697"/>
        <v>0</v>
      </c>
      <c r="AB1317" s="54">
        <f>VLOOKUP(CONCATENATE($F1317," ",$G1317),AllocFactorMatrix,(AB$4+1),FALSE)*$E1318</f>
        <v>0</v>
      </c>
      <c r="AC1317" s="54">
        <f>VLOOKUP(CONCATENATE($F1317," ",$G1317),AllocFactorMatrix,(AC$4+1),FALSE)*$E1318</f>
        <v>0</v>
      </c>
      <c r="AD1317" s="54">
        <f>VLOOKUP(CONCATENATE($F1317," ",$G1317),AllocFactorMatrix,(AD$4+1),FALSE)*$E1318</f>
        <v>0</v>
      </c>
    </row>
    <row r="1318" spans="1:30" s="51" customFormat="1" collapsed="1">
      <c r="A1318" s="167"/>
      <c r="B1318" s="103"/>
      <c r="C1318" s="91"/>
      <c r="D1318" s="91" t="s">
        <v>503</v>
      </c>
      <c r="E1318" s="63">
        <v>116830</v>
      </c>
      <c r="F1318" s="63" t="s">
        <v>194</v>
      </c>
      <c r="G1318" s="55" t="str">
        <f>$G$15</f>
        <v>TOTAL</v>
      </c>
      <c r="H1318" s="53">
        <f t="shared" si="695"/>
        <v>116829.99999999997</v>
      </c>
      <c r="I1318" s="54">
        <f>VLOOKUP(CONCATENATE($F1318," ",$G1318),AllocFactorMatrix,(I$4+1),FALSE)*$E1318</f>
        <v>57428.075692205195</v>
      </c>
      <c r="J1318" s="54">
        <f>VLOOKUP(CONCATENATE($F1318," ",$G1318),AllocFactorMatrix,(J$4+1),FALSE)*$E1318</f>
        <v>2826.8527100062565</v>
      </c>
      <c r="K1318" s="54">
        <f>VLOOKUP(CONCATENATE($F1318," ",$G1318),AllocFactorMatrix,(K$4+1),FALSE)*$E1318</f>
        <v>10342.229922996488</v>
      </c>
      <c r="L1318" s="54">
        <f>VLOOKUP(CONCATENATE($F1318," ",$G1318),AllocFactorMatrix,(L$4+1),FALSE)*$E1318</f>
        <v>324.47902479339695</v>
      </c>
      <c r="M1318" s="54">
        <f>VLOOKUP(CONCATENATE($F1318," ",$G1318),AllocFactorMatrix,(M$4+1),FALSE)*$E1318</f>
        <v>32.139878336049939</v>
      </c>
      <c r="N1318" s="54">
        <f t="shared" si="696"/>
        <v>10698.848826125934</v>
      </c>
      <c r="O1318" s="54">
        <f>VLOOKUP(CONCATENATE($F1318," ",$G1318),AllocFactorMatrix,(O$4+1),FALSE)*$E1318</f>
        <v>7853.3489360426784</v>
      </c>
      <c r="P1318" s="54">
        <f>VLOOKUP(CONCATENATE($F1318," ",$G1318),AllocFactorMatrix,(P$4+1),FALSE)*$E1318</f>
        <v>1462.7223339312116</v>
      </c>
      <c r="Q1318" s="54">
        <f>VLOOKUP(CONCATENATE($F1318," ",$G1318),AllocFactorMatrix,(Q$4+1),FALSE)*$E1318</f>
        <v>697.1737043921654</v>
      </c>
      <c r="R1318" s="54">
        <f>VLOOKUP(CONCATENATE($F1318," ",$G1318),AllocFactorMatrix,(R$4+1),FALSE)*$E1318</f>
        <v>24.584457611102735</v>
      </c>
      <c r="S1318" s="54">
        <f t="shared" si="698"/>
        <v>10037.829431977159</v>
      </c>
      <c r="T1318" s="54">
        <f>VLOOKUP(CONCATENATE($F1318," ",$G1318),AllocFactorMatrix,(T$4+1),FALSE)*$E1318</f>
        <v>274.31816938487117</v>
      </c>
      <c r="U1318" s="54">
        <f>VLOOKUP(CONCATENATE($F1318," ",$G1318),AllocFactorMatrix,(U$4+1),FALSE)*$E1318</f>
        <v>4489.4428284014684</v>
      </c>
      <c r="V1318" s="54">
        <f>VLOOKUP(CONCATENATE($F1318," ",$G1318),AllocFactorMatrix,(V$4+1),FALSE)*$E1318</f>
        <v>25034.548705533529</v>
      </c>
      <c r="W1318" s="54">
        <f>VLOOKUP(CONCATENATE($F1318," ",$G1318),AllocFactorMatrix,(W$4+1),FALSE)*$E1318</f>
        <v>3542.5046879114825</v>
      </c>
      <c r="X1318" s="54">
        <f t="shared" si="699"/>
        <v>33340.814391231354</v>
      </c>
      <c r="Y1318" s="54">
        <f>VLOOKUP(CONCATENATE($F1318," ",$G1318),AllocFactorMatrix,(Y$4+1),FALSE)*$E1318</f>
        <v>2403.4149815976389</v>
      </c>
      <c r="Z1318" s="54">
        <f>VLOOKUP(CONCATENATE($F1318," ",$G1318),AllocFactorMatrix,(Z$4+1),FALSE)*$E1318</f>
        <v>40.223695113773253</v>
      </c>
      <c r="AA1318" s="54">
        <f t="shared" si="697"/>
        <v>2443.6386767114122</v>
      </c>
      <c r="AB1318" s="54">
        <f>VLOOKUP(CONCATENATE($F1318," ",$G1318),AllocFactorMatrix,(AB$4+1),FALSE)*$E1318</f>
        <v>31.342297518175755</v>
      </c>
      <c r="AC1318" s="54">
        <f>VLOOKUP(CONCATENATE($F1318," ",$G1318),AllocFactorMatrix,(AC$4+1),FALSE)*$E1318</f>
        <v>18.590465830947188</v>
      </c>
      <c r="AD1318" s="54">
        <f>VLOOKUP(CONCATENATE($F1318," ",$G1318),AllocFactorMatrix,(AD$4+1),FALSE)*$E1318</f>
        <v>4.0075083935426656</v>
      </c>
    </row>
    <row r="1319" spans="1:30" s="51" customFormat="1" hidden="1" outlineLevel="1">
      <c r="A1319" s="167"/>
      <c r="B1319" s="103"/>
      <c r="C1319" s="91"/>
      <c r="D1319" s="91"/>
      <c r="F1319" s="52" t="str">
        <f>F1326</f>
        <v>TRANS_TOTAL</v>
      </c>
      <c r="G1319" s="55" t="str">
        <f>$G$8</f>
        <v>PRODUCTION</v>
      </c>
      <c r="H1319" s="53">
        <f t="shared" si="695"/>
        <v>0</v>
      </c>
      <c r="I1319" s="54">
        <f>VLOOKUP(CONCATENATE($F1319," ",$G1319),AllocFactorMatrix,(I$4+1),FALSE)*$E1326</f>
        <v>0</v>
      </c>
      <c r="J1319" s="54">
        <f>VLOOKUP(CONCATENATE($F1319," ",$G1319),AllocFactorMatrix,(J$4+1),FALSE)*$E1326</f>
        <v>0</v>
      </c>
      <c r="K1319" s="54">
        <f>VLOOKUP(CONCATENATE($F1319," ",$G1319),AllocFactorMatrix,(K$4+1),FALSE)*$E1326</f>
        <v>0</v>
      </c>
      <c r="L1319" s="54">
        <f>VLOOKUP(CONCATENATE($F1319," ",$G1319),AllocFactorMatrix,(L$4+1),FALSE)*$E1326</f>
        <v>0</v>
      </c>
      <c r="M1319" s="54">
        <f>VLOOKUP(CONCATENATE($F1319," ",$G1319),AllocFactorMatrix,(M$4+1),FALSE)*$E1326</f>
        <v>0</v>
      </c>
      <c r="N1319" s="54">
        <f t="shared" si="696"/>
        <v>0</v>
      </c>
      <c r="O1319" s="54">
        <f>VLOOKUP(CONCATENATE($F1319," ",$G1319),AllocFactorMatrix,(O$4+1),FALSE)*$E1326</f>
        <v>0</v>
      </c>
      <c r="P1319" s="54">
        <f>VLOOKUP(CONCATENATE($F1319," ",$G1319),AllocFactorMatrix,(P$4+1),FALSE)*$E1326</f>
        <v>0</v>
      </c>
      <c r="Q1319" s="54">
        <f>VLOOKUP(CONCATENATE($F1319," ",$G1319),AllocFactorMatrix,(Q$4+1),FALSE)*$E1326</f>
        <v>0</v>
      </c>
      <c r="R1319" s="54">
        <f>VLOOKUP(CONCATENATE($F1319," ",$G1319),AllocFactorMatrix,(R$4+1),FALSE)*$E1326</f>
        <v>0</v>
      </c>
      <c r="S1319" s="54">
        <f>SUBTOTAL(9,O1319:R1319)</f>
        <v>0</v>
      </c>
      <c r="T1319" s="54">
        <f>VLOOKUP(CONCATENATE($F1319," ",$G1319),AllocFactorMatrix,(T$4+1),FALSE)*$E1326</f>
        <v>0</v>
      </c>
      <c r="U1319" s="54">
        <f>VLOOKUP(CONCATENATE($F1319," ",$G1319),AllocFactorMatrix,(U$4+1),FALSE)*$E1326</f>
        <v>0</v>
      </c>
      <c r="V1319" s="54">
        <f>VLOOKUP(CONCATENATE($F1319," ",$G1319),AllocFactorMatrix,(V$4+1),FALSE)*$E1326</f>
        <v>0</v>
      </c>
      <c r="W1319" s="54">
        <f>VLOOKUP(CONCATENATE($F1319," ",$G1319),AllocFactorMatrix,(W$4+1),FALSE)*$E1326</f>
        <v>0</v>
      </c>
      <c r="X1319" s="54">
        <f>SUBTOTAL(9,T1319:W1319)</f>
        <v>0</v>
      </c>
      <c r="Y1319" s="54">
        <f>VLOOKUP(CONCATENATE($F1319," ",$G1319),AllocFactorMatrix,(Y$4+1),FALSE)*$E1326</f>
        <v>0</v>
      </c>
      <c r="Z1319" s="54">
        <f>VLOOKUP(CONCATENATE($F1319," ",$G1319),AllocFactorMatrix,(Z$4+1),FALSE)*$E1326</f>
        <v>0</v>
      </c>
      <c r="AA1319" s="54">
        <f t="shared" si="697"/>
        <v>0</v>
      </c>
      <c r="AB1319" s="54">
        <f>VLOOKUP(CONCATENATE($F1319," ",$G1319),AllocFactorMatrix,(AB$4+1),FALSE)*$E1326</f>
        <v>0</v>
      </c>
      <c r="AC1319" s="54">
        <f>VLOOKUP(CONCATENATE($F1319," ",$G1319),AllocFactorMatrix,(AC$4+1),FALSE)*$E1326</f>
        <v>0</v>
      </c>
      <c r="AD1319" s="54">
        <f>VLOOKUP(CONCATENATE($F1319," ",$G1319),AllocFactorMatrix,(AD$4+1),FALSE)*$E1326</f>
        <v>0</v>
      </c>
    </row>
    <row r="1320" spans="1:30" s="51" customFormat="1" hidden="1" outlineLevel="1">
      <c r="A1320" s="167"/>
      <c r="B1320" s="103"/>
      <c r="C1320" s="91"/>
      <c r="D1320" s="91"/>
      <c r="F1320" s="52" t="str">
        <f>F1326</f>
        <v>TRANS_TOTAL</v>
      </c>
      <c r="G1320" s="55" t="str">
        <f>$G$9</f>
        <v>BULKTRAN</v>
      </c>
      <c r="H1320" s="53">
        <f t="shared" si="695"/>
        <v>0</v>
      </c>
      <c r="I1320" s="54">
        <f>VLOOKUP(CONCATENATE($F1320," ",$G1320),AllocFactorMatrix,(I$4+1),FALSE)*$E1326</f>
        <v>0</v>
      </c>
      <c r="J1320" s="54">
        <f>VLOOKUP(CONCATENATE($F1320," ",$G1320),AllocFactorMatrix,(J$4+1),FALSE)*$E1326</f>
        <v>0</v>
      </c>
      <c r="K1320" s="54">
        <f>VLOOKUP(CONCATENATE($F1320," ",$G1320),AllocFactorMatrix,(K$4+1),FALSE)*$E1326</f>
        <v>0</v>
      </c>
      <c r="L1320" s="54">
        <f>VLOOKUP(CONCATENATE($F1320," ",$G1320),AllocFactorMatrix,(L$4+1),FALSE)*$E1326</f>
        <v>0</v>
      </c>
      <c r="M1320" s="54">
        <f>VLOOKUP(CONCATENATE($F1320," ",$G1320),AllocFactorMatrix,(M$4+1),FALSE)*$E1326</f>
        <v>0</v>
      </c>
      <c r="N1320" s="54">
        <f t="shared" si="696"/>
        <v>0</v>
      </c>
      <c r="O1320" s="54">
        <f>VLOOKUP(CONCATENATE($F1320," ",$G1320),AllocFactorMatrix,(O$4+1),FALSE)*$E1326</f>
        <v>0</v>
      </c>
      <c r="P1320" s="54">
        <f>VLOOKUP(CONCATENATE($F1320," ",$G1320),AllocFactorMatrix,(P$4+1),FALSE)*$E1326</f>
        <v>0</v>
      </c>
      <c r="Q1320" s="54">
        <f>VLOOKUP(CONCATENATE($F1320," ",$G1320),AllocFactorMatrix,(Q$4+1),FALSE)*$E1326</f>
        <v>0</v>
      </c>
      <c r="R1320" s="54">
        <f>VLOOKUP(CONCATENATE($F1320," ",$G1320),AllocFactorMatrix,(R$4+1),FALSE)*$E1326</f>
        <v>0</v>
      </c>
      <c r="S1320" s="54">
        <f t="shared" ref="S1320:S1326" si="700">SUBTOTAL(9,O1320:R1320)</f>
        <v>0</v>
      </c>
      <c r="T1320" s="54">
        <f>VLOOKUP(CONCATENATE($F1320," ",$G1320),AllocFactorMatrix,(T$4+1),FALSE)*$E1326</f>
        <v>0</v>
      </c>
      <c r="U1320" s="54">
        <f>VLOOKUP(CONCATENATE($F1320," ",$G1320),AllocFactorMatrix,(U$4+1),FALSE)*$E1326</f>
        <v>0</v>
      </c>
      <c r="V1320" s="54">
        <f>VLOOKUP(CONCATENATE($F1320," ",$G1320),AllocFactorMatrix,(V$4+1),FALSE)*$E1326</f>
        <v>0</v>
      </c>
      <c r="W1320" s="54">
        <f>VLOOKUP(CONCATENATE($F1320," ",$G1320),AllocFactorMatrix,(W$4+1),FALSE)*$E1326</f>
        <v>0</v>
      </c>
      <c r="X1320" s="54">
        <f t="shared" ref="X1320:X1326" si="701">SUBTOTAL(9,T1320:W1320)</f>
        <v>0</v>
      </c>
      <c r="Y1320" s="54">
        <f>VLOOKUP(CONCATENATE($F1320," ",$G1320),AllocFactorMatrix,(Y$4+1),FALSE)*$E1326</f>
        <v>0</v>
      </c>
      <c r="Z1320" s="54">
        <f>VLOOKUP(CONCATENATE($F1320," ",$G1320),AllocFactorMatrix,(Z$4+1),FALSE)*$E1326</f>
        <v>0</v>
      </c>
      <c r="AA1320" s="54">
        <f t="shared" si="697"/>
        <v>0</v>
      </c>
      <c r="AB1320" s="54">
        <f>VLOOKUP(CONCATENATE($F1320," ",$G1320),AllocFactorMatrix,(AB$4+1),FALSE)*$E1326</f>
        <v>0</v>
      </c>
      <c r="AC1320" s="54">
        <f>VLOOKUP(CONCATENATE($F1320," ",$G1320),AllocFactorMatrix,(AC$4+1),FALSE)*$E1326</f>
        <v>0</v>
      </c>
      <c r="AD1320" s="54">
        <f>VLOOKUP(CONCATENATE($F1320," ",$G1320),AllocFactorMatrix,(AD$4+1),FALSE)*$E1326</f>
        <v>0</v>
      </c>
    </row>
    <row r="1321" spans="1:30" s="51" customFormat="1" hidden="1" outlineLevel="1">
      <c r="A1321" s="167"/>
      <c r="B1321" s="103"/>
      <c r="C1321" s="91"/>
      <c r="D1321" s="91"/>
      <c r="F1321" s="52" t="str">
        <f>F1326</f>
        <v>TRANS_TOTAL</v>
      </c>
      <c r="G1321" s="55" t="str">
        <f>$G$10</f>
        <v>SUBTRAN</v>
      </c>
      <c r="H1321" s="53">
        <f t="shared" si="695"/>
        <v>0</v>
      </c>
      <c r="I1321" s="54">
        <f>VLOOKUP(CONCATENATE($F1321," ",$G1321),AllocFactorMatrix,(I$4+1),FALSE)*$E1326</f>
        <v>0</v>
      </c>
      <c r="J1321" s="54">
        <f>VLOOKUP(CONCATENATE($F1321," ",$G1321),AllocFactorMatrix,(J$4+1),FALSE)*$E1326</f>
        <v>0</v>
      </c>
      <c r="K1321" s="54">
        <f>VLOOKUP(CONCATENATE($F1321," ",$G1321),AllocFactorMatrix,(K$4+1),FALSE)*$E1326</f>
        <v>0</v>
      </c>
      <c r="L1321" s="54">
        <f>VLOOKUP(CONCATENATE($F1321," ",$G1321),AllocFactorMatrix,(L$4+1),FALSE)*$E1326</f>
        <v>0</v>
      </c>
      <c r="M1321" s="54">
        <f>VLOOKUP(CONCATENATE($F1321," ",$G1321),AllocFactorMatrix,(M$4+1),FALSE)*$E1326</f>
        <v>0</v>
      </c>
      <c r="N1321" s="54">
        <f t="shared" si="696"/>
        <v>0</v>
      </c>
      <c r="O1321" s="54">
        <f>VLOOKUP(CONCATENATE($F1321," ",$G1321),AllocFactorMatrix,(O$4+1),FALSE)*$E1326</f>
        <v>0</v>
      </c>
      <c r="P1321" s="54">
        <f>VLOOKUP(CONCATENATE($F1321," ",$G1321),AllocFactorMatrix,(P$4+1),FALSE)*$E1326</f>
        <v>0</v>
      </c>
      <c r="Q1321" s="54">
        <f>VLOOKUP(CONCATENATE($F1321," ",$G1321),AllocFactorMatrix,(Q$4+1),FALSE)*$E1326</f>
        <v>0</v>
      </c>
      <c r="R1321" s="54">
        <f>VLOOKUP(CONCATENATE($F1321," ",$G1321),AllocFactorMatrix,(R$4+1),FALSE)*$E1326</f>
        <v>0</v>
      </c>
      <c r="S1321" s="54">
        <f t="shared" si="700"/>
        <v>0</v>
      </c>
      <c r="T1321" s="54">
        <f>VLOOKUP(CONCATENATE($F1321," ",$G1321),AllocFactorMatrix,(T$4+1),FALSE)*$E1326</f>
        <v>0</v>
      </c>
      <c r="U1321" s="54">
        <f>VLOOKUP(CONCATENATE($F1321," ",$G1321),AllocFactorMatrix,(U$4+1),FALSE)*$E1326</f>
        <v>0</v>
      </c>
      <c r="V1321" s="54">
        <f>VLOOKUP(CONCATENATE($F1321," ",$G1321),AllocFactorMatrix,(V$4+1),FALSE)*$E1326</f>
        <v>0</v>
      </c>
      <c r="W1321" s="54">
        <f>VLOOKUP(CONCATENATE($F1321," ",$G1321),AllocFactorMatrix,(W$4+1),FALSE)*$E1326</f>
        <v>0</v>
      </c>
      <c r="X1321" s="54">
        <f t="shared" si="701"/>
        <v>0</v>
      </c>
      <c r="Y1321" s="54">
        <f>VLOOKUP(CONCATENATE($F1321," ",$G1321),AllocFactorMatrix,(Y$4+1),FALSE)*$E1326</f>
        <v>0</v>
      </c>
      <c r="Z1321" s="54">
        <f>VLOOKUP(CONCATENATE($F1321," ",$G1321),AllocFactorMatrix,(Z$4+1),FALSE)*$E1326</f>
        <v>0</v>
      </c>
      <c r="AA1321" s="54">
        <f t="shared" si="697"/>
        <v>0</v>
      </c>
      <c r="AB1321" s="54">
        <f>VLOOKUP(CONCATENATE($F1321," ",$G1321),AllocFactorMatrix,(AB$4+1),FALSE)*$E1326</f>
        <v>0</v>
      </c>
      <c r="AC1321" s="54">
        <f>VLOOKUP(CONCATENATE($F1321," ",$G1321),AllocFactorMatrix,(AC$4+1),FALSE)*$E1326</f>
        <v>0</v>
      </c>
      <c r="AD1321" s="54">
        <f>VLOOKUP(CONCATENATE($F1321," ",$G1321),AllocFactorMatrix,(AD$4+1),FALSE)*$E1326</f>
        <v>0</v>
      </c>
    </row>
    <row r="1322" spans="1:30" s="51" customFormat="1" hidden="1" outlineLevel="1">
      <c r="A1322" s="167"/>
      <c r="B1322" s="103"/>
      <c r="C1322" s="91"/>
      <c r="D1322" s="91"/>
      <c r="F1322" s="52" t="str">
        <f>F1326</f>
        <v>TRANS_TOTAL</v>
      </c>
      <c r="G1322" s="55" t="str">
        <f>$G$11</f>
        <v>DISTPRI</v>
      </c>
      <c r="H1322" s="53">
        <f t="shared" si="695"/>
        <v>0</v>
      </c>
      <c r="I1322" s="54">
        <f>VLOOKUP(CONCATENATE($F1322," ",$G1322),AllocFactorMatrix,(I$4+1),FALSE)*$E1326</f>
        <v>0</v>
      </c>
      <c r="J1322" s="54">
        <f>VLOOKUP(CONCATENATE($F1322," ",$G1322),AllocFactorMatrix,(J$4+1),FALSE)*$E1326</f>
        <v>0</v>
      </c>
      <c r="K1322" s="54">
        <f>VLOOKUP(CONCATENATE($F1322," ",$G1322),AllocFactorMatrix,(K$4+1),FALSE)*$E1326</f>
        <v>0</v>
      </c>
      <c r="L1322" s="54">
        <f>VLOOKUP(CONCATENATE($F1322," ",$G1322),AllocFactorMatrix,(L$4+1),FALSE)*$E1326</f>
        <v>0</v>
      </c>
      <c r="M1322" s="54">
        <f>VLOOKUP(CONCATENATE($F1322," ",$G1322),AllocFactorMatrix,(M$4+1),FALSE)*$E1326</f>
        <v>0</v>
      </c>
      <c r="N1322" s="54">
        <f t="shared" si="696"/>
        <v>0</v>
      </c>
      <c r="O1322" s="54">
        <f>VLOOKUP(CONCATENATE($F1322," ",$G1322),AllocFactorMatrix,(O$4+1),FALSE)*$E1326</f>
        <v>0</v>
      </c>
      <c r="P1322" s="54">
        <f>VLOOKUP(CONCATENATE($F1322," ",$G1322),AllocFactorMatrix,(P$4+1),FALSE)*$E1326</f>
        <v>0</v>
      </c>
      <c r="Q1322" s="54">
        <f>VLOOKUP(CONCATENATE($F1322," ",$G1322),AllocFactorMatrix,(Q$4+1),FALSE)*$E1326</f>
        <v>0</v>
      </c>
      <c r="R1322" s="54">
        <f>VLOOKUP(CONCATENATE($F1322," ",$G1322),AllocFactorMatrix,(R$4+1),FALSE)*$E1326</f>
        <v>0</v>
      </c>
      <c r="S1322" s="54">
        <f t="shared" si="700"/>
        <v>0</v>
      </c>
      <c r="T1322" s="54">
        <f>VLOOKUP(CONCATENATE($F1322," ",$G1322),AllocFactorMatrix,(T$4+1),FALSE)*$E1326</f>
        <v>0</v>
      </c>
      <c r="U1322" s="54">
        <f>VLOOKUP(CONCATENATE($F1322," ",$G1322),AllocFactorMatrix,(U$4+1),FALSE)*$E1326</f>
        <v>0</v>
      </c>
      <c r="V1322" s="54">
        <f>VLOOKUP(CONCATENATE($F1322," ",$G1322),AllocFactorMatrix,(V$4+1),FALSE)*$E1326</f>
        <v>0</v>
      </c>
      <c r="W1322" s="54">
        <f>VLOOKUP(CONCATENATE($F1322," ",$G1322),AllocFactorMatrix,(W$4+1),FALSE)*$E1326</f>
        <v>0</v>
      </c>
      <c r="X1322" s="54">
        <f t="shared" si="701"/>
        <v>0</v>
      </c>
      <c r="Y1322" s="54">
        <f>VLOOKUP(CONCATENATE($F1322," ",$G1322),AllocFactorMatrix,(Y$4+1),FALSE)*$E1326</f>
        <v>0</v>
      </c>
      <c r="Z1322" s="54">
        <f>VLOOKUP(CONCATENATE($F1322," ",$G1322),AllocFactorMatrix,(Z$4+1),FALSE)*$E1326</f>
        <v>0</v>
      </c>
      <c r="AA1322" s="54">
        <f t="shared" si="697"/>
        <v>0</v>
      </c>
      <c r="AB1322" s="54">
        <f>VLOOKUP(CONCATENATE($F1322," ",$G1322),AllocFactorMatrix,(AB$4+1),FALSE)*$E1326</f>
        <v>0</v>
      </c>
      <c r="AC1322" s="54">
        <f>VLOOKUP(CONCATENATE($F1322," ",$G1322),AllocFactorMatrix,(AC$4+1),FALSE)*$E1326</f>
        <v>0</v>
      </c>
      <c r="AD1322" s="54">
        <f>VLOOKUP(CONCATENATE($F1322," ",$G1322),AllocFactorMatrix,(AD$4+1),FALSE)*$E1326</f>
        <v>0</v>
      </c>
    </row>
    <row r="1323" spans="1:30" s="51" customFormat="1" hidden="1" outlineLevel="1">
      <c r="A1323" s="167"/>
      <c r="B1323" s="103"/>
      <c r="C1323" s="91"/>
      <c r="D1323" s="91"/>
      <c r="F1323" s="52" t="str">
        <f>F1326</f>
        <v>TRANS_TOTAL</v>
      </c>
      <c r="G1323" s="55" t="str">
        <f>$G$12</f>
        <v>DISTSEC</v>
      </c>
      <c r="H1323" s="53">
        <f t="shared" si="695"/>
        <v>0</v>
      </c>
      <c r="I1323" s="54">
        <f>VLOOKUP(CONCATENATE($F1323," ",$G1323),AllocFactorMatrix,(I$4+1),FALSE)*$E1326</f>
        <v>0</v>
      </c>
      <c r="J1323" s="54">
        <f>VLOOKUP(CONCATENATE($F1323," ",$G1323),AllocFactorMatrix,(J$4+1),FALSE)*$E1326</f>
        <v>0</v>
      </c>
      <c r="K1323" s="54">
        <f>VLOOKUP(CONCATENATE($F1323," ",$G1323),AllocFactorMatrix,(K$4+1),FALSE)*$E1326</f>
        <v>0</v>
      </c>
      <c r="L1323" s="54">
        <f>VLOOKUP(CONCATENATE($F1323," ",$G1323),AllocFactorMatrix,(L$4+1),FALSE)*$E1326</f>
        <v>0</v>
      </c>
      <c r="M1323" s="54">
        <f>VLOOKUP(CONCATENATE($F1323," ",$G1323),AllocFactorMatrix,(M$4+1),FALSE)*$E1326</f>
        <v>0</v>
      </c>
      <c r="N1323" s="54">
        <f t="shared" si="696"/>
        <v>0</v>
      </c>
      <c r="O1323" s="54">
        <f>VLOOKUP(CONCATENATE($F1323," ",$G1323),AllocFactorMatrix,(O$4+1),FALSE)*$E1326</f>
        <v>0</v>
      </c>
      <c r="P1323" s="54">
        <f>VLOOKUP(CONCATENATE($F1323," ",$G1323),AllocFactorMatrix,(P$4+1),FALSE)*$E1326</f>
        <v>0</v>
      </c>
      <c r="Q1323" s="54">
        <f>VLOOKUP(CONCATENATE($F1323," ",$G1323),AllocFactorMatrix,(Q$4+1),FALSE)*$E1326</f>
        <v>0</v>
      </c>
      <c r="R1323" s="54">
        <f>VLOOKUP(CONCATENATE($F1323," ",$G1323),AllocFactorMatrix,(R$4+1),FALSE)*$E1326</f>
        <v>0</v>
      </c>
      <c r="S1323" s="54">
        <f t="shared" si="700"/>
        <v>0</v>
      </c>
      <c r="T1323" s="54">
        <f>VLOOKUP(CONCATENATE($F1323," ",$G1323),AllocFactorMatrix,(T$4+1),FALSE)*$E1326</f>
        <v>0</v>
      </c>
      <c r="U1323" s="54">
        <f>VLOOKUP(CONCATENATE($F1323," ",$G1323),AllocFactorMatrix,(U$4+1),FALSE)*$E1326</f>
        <v>0</v>
      </c>
      <c r="V1323" s="54">
        <f>VLOOKUP(CONCATENATE($F1323," ",$G1323),AllocFactorMatrix,(V$4+1),FALSE)*$E1326</f>
        <v>0</v>
      </c>
      <c r="W1323" s="54">
        <f>VLOOKUP(CONCATENATE($F1323," ",$G1323),AllocFactorMatrix,(W$4+1),FALSE)*$E1326</f>
        <v>0</v>
      </c>
      <c r="X1323" s="54">
        <f t="shared" si="701"/>
        <v>0</v>
      </c>
      <c r="Y1323" s="54">
        <f>VLOOKUP(CONCATENATE($F1323," ",$G1323),AllocFactorMatrix,(Y$4+1),FALSE)*$E1326</f>
        <v>0</v>
      </c>
      <c r="Z1323" s="54">
        <f>VLOOKUP(CONCATENATE($F1323," ",$G1323),AllocFactorMatrix,(Z$4+1),FALSE)*$E1326</f>
        <v>0</v>
      </c>
      <c r="AA1323" s="54">
        <f t="shared" si="697"/>
        <v>0</v>
      </c>
      <c r="AB1323" s="54">
        <f>VLOOKUP(CONCATENATE($F1323," ",$G1323),AllocFactorMatrix,(AB$4+1),FALSE)*$E1326</f>
        <v>0</v>
      </c>
      <c r="AC1323" s="54">
        <f>VLOOKUP(CONCATENATE($F1323," ",$G1323),AllocFactorMatrix,(AC$4+1),FALSE)*$E1326</f>
        <v>0</v>
      </c>
      <c r="AD1323" s="54">
        <f>VLOOKUP(CONCATENATE($F1323," ",$G1323),AllocFactorMatrix,(AD$4+1),FALSE)*$E1326</f>
        <v>0</v>
      </c>
    </row>
    <row r="1324" spans="1:30" s="51" customFormat="1" hidden="1" outlineLevel="1">
      <c r="A1324" s="167"/>
      <c r="B1324" s="103"/>
      <c r="C1324" s="91"/>
      <c r="D1324" s="91"/>
      <c r="F1324" s="52" t="str">
        <f>F1326</f>
        <v>TRANS_TOTAL</v>
      </c>
      <c r="G1324" s="55" t="str">
        <f>$G$13</f>
        <v>ENERGY</v>
      </c>
      <c r="H1324" s="53">
        <f t="shared" si="695"/>
        <v>0</v>
      </c>
      <c r="I1324" s="54">
        <f>VLOOKUP(CONCATENATE($F1324," ",$G1324),AllocFactorMatrix,(I$4+1),FALSE)*$E1326</f>
        <v>0</v>
      </c>
      <c r="J1324" s="54">
        <f>VLOOKUP(CONCATENATE($F1324," ",$G1324),AllocFactorMatrix,(J$4+1),FALSE)*$E1326</f>
        <v>0</v>
      </c>
      <c r="K1324" s="54">
        <f>VLOOKUP(CONCATENATE($F1324," ",$G1324),AllocFactorMatrix,(K$4+1),FALSE)*$E1326</f>
        <v>0</v>
      </c>
      <c r="L1324" s="54">
        <f>VLOOKUP(CONCATENATE($F1324," ",$G1324),AllocFactorMatrix,(L$4+1),FALSE)*$E1326</f>
        <v>0</v>
      </c>
      <c r="M1324" s="54">
        <f>VLOOKUP(CONCATENATE($F1324," ",$G1324),AllocFactorMatrix,(M$4+1),FALSE)*$E1326</f>
        <v>0</v>
      </c>
      <c r="N1324" s="54">
        <f t="shared" si="696"/>
        <v>0</v>
      </c>
      <c r="O1324" s="54">
        <f>VLOOKUP(CONCATENATE($F1324," ",$G1324),AllocFactorMatrix,(O$4+1),FALSE)*$E1326</f>
        <v>0</v>
      </c>
      <c r="P1324" s="54">
        <f>VLOOKUP(CONCATENATE($F1324," ",$G1324),AllocFactorMatrix,(P$4+1),FALSE)*$E1326</f>
        <v>0</v>
      </c>
      <c r="Q1324" s="54">
        <f>VLOOKUP(CONCATENATE($F1324," ",$G1324),AllocFactorMatrix,(Q$4+1),FALSE)*$E1326</f>
        <v>0</v>
      </c>
      <c r="R1324" s="54">
        <f>VLOOKUP(CONCATENATE($F1324," ",$G1324),AllocFactorMatrix,(R$4+1),FALSE)*$E1326</f>
        <v>0</v>
      </c>
      <c r="S1324" s="54">
        <f t="shared" si="700"/>
        <v>0</v>
      </c>
      <c r="T1324" s="54">
        <f>VLOOKUP(CONCATENATE($F1324," ",$G1324),AllocFactorMatrix,(T$4+1),FALSE)*$E1326</f>
        <v>0</v>
      </c>
      <c r="U1324" s="54">
        <f>VLOOKUP(CONCATENATE($F1324," ",$G1324),AllocFactorMatrix,(U$4+1),FALSE)*$E1326</f>
        <v>0</v>
      </c>
      <c r="V1324" s="54">
        <f>VLOOKUP(CONCATENATE($F1324," ",$G1324),AllocFactorMatrix,(V$4+1),FALSE)*$E1326</f>
        <v>0</v>
      </c>
      <c r="W1324" s="54">
        <f>VLOOKUP(CONCATENATE($F1324," ",$G1324),AllocFactorMatrix,(W$4+1),FALSE)*$E1326</f>
        <v>0</v>
      </c>
      <c r="X1324" s="54">
        <f t="shared" si="701"/>
        <v>0</v>
      </c>
      <c r="Y1324" s="54">
        <f>VLOOKUP(CONCATENATE($F1324," ",$G1324),AllocFactorMatrix,(Y$4+1),FALSE)*$E1326</f>
        <v>0</v>
      </c>
      <c r="Z1324" s="54">
        <f>VLOOKUP(CONCATENATE($F1324," ",$G1324),AllocFactorMatrix,(Z$4+1),FALSE)*$E1326</f>
        <v>0</v>
      </c>
      <c r="AA1324" s="54">
        <f t="shared" si="697"/>
        <v>0</v>
      </c>
      <c r="AB1324" s="54">
        <f>VLOOKUP(CONCATENATE($F1324," ",$G1324),AllocFactorMatrix,(AB$4+1),FALSE)*$E1326</f>
        <v>0</v>
      </c>
      <c r="AC1324" s="54">
        <f>VLOOKUP(CONCATENATE($F1324," ",$G1324),AllocFactorMatrix,(AC$4+1),FALSE)*$E1326</f>
        <v>0</v>
      </c>
      <c r="AD1324" s="54">
        <f>VLOOKUP(CONCATENATE($F1324," ",$G1324),AllocFactorMatrix,(AD$4+1),FALSE)*$E1326</f>
        <v>0</v>
      </c>
    </row>
    <row r="1325" spans="1:30" s="51" customFormat="1" hidden="1" outlineLevel="1">
      <c r="A1325" s="167"/>
      <c r="B1325" s="103"/>
      <c r="C1325" s="91"/>
      <c r="D1325" s="91"/>
      <c r="F1325" s="52" t="str">
        <f>F1326</f>
        <v>TRANS_TOTAL</v>
      </c>
      <c r="G1325" s="55" t="str">
        <f>$G$14</f>
        <v>CUSTOMER</v>
      </c>
      <c r="H1325" s="53">
        <f t="shared" si="695"/>
        <v>0</v>
      </c>
      <c r="I1325" s="54">
        <f>VLOOKUP(CONCATENATE($F1325," ",$G1325),AllocFactorMatrix,(I$4+1),FALSE)*$E1326</f>
        <v>0</v>
      </c>
      <c r="J1325" s="54">
        <f>VLOOKUP(CONCATENATE($F1325," ",$G1325),AllocFactorMatrix,(J$4+1),FALSE)*$E1326</f>
        <v>0</v>
      </c>
      <c r="K1325" s="54">
        <f>VLOOKUP(CONCATENATE($F1325," ",$G1325),AllocFactorMatrix,(K$4+1),FALSE)*$E1326</f>
        <v>0</v>
      </c>
      <c r="L1325" s="54">
        <f>VLOOKUP(CONCATENATE($F1325," ",$G1325),AllocFactorMatrix,(L$4+1),FALSE)*$E1326</f>
        <v>0</v>
      </c>
      <c r="M1325" s="54">
        <f>VLOOKUP(CONCATENATE($F1325," ",$G1325),AllocFactorMatrix,(M$4+1),FALSE)*$E1326</f>
        <v>0</v>
      </c>
      <c r="N1325" s="54">
        <f t="shared" si="696"/>
        <v>0</v>
      </c>
      <c r="O1325" s="54">
        <f>VLOOKUP(CONCATENATE($F1325," ",$G1325),AllocFactorMatrix,(O$4+1),FALSE)*$E1326</f>
        <v>0</v>
      </c>
      <c r="P1325" s="54">
        <f>VLOOKUP(CONCATENATE($F1325," ",$G1325),AllocFactorMatrix,(P$4+1),FALSE)*$E1326</f>
        <v>0</v>
      </c>
      <c r="Q1325" s="54">
        <f>VLOOKUP(CONCATENATE($F1325," ",$G1325),AllocFactorMatrix,(Q$4+1),FALSE)*$E1326</f>
        <v>0</v>
      </c>
      <c r="R1325" s="54">
        <f>VLOOKUP(CONCATENATE($F1325," ",$G1325),AllocFactorMatrix,(R$4+1),FALSE)*$E1326</f>
        <v>0</v>
      </c>
      <c r="S1325" s="54">
        <f t="shared" si="700"/>
        <v>0</v>
      </c>
      <c r="T1325" s="54">
        <f>VLOOKUP(CONCATENATE($F1325," ",$G1325),AllocFactorMatrix,(T$4+1),FALSE)*$E1326</f>
        <v>0</v>
      </c>
      <c r="U1325" s="54">
        <f>VLOOKUP(CONCATENATE($F1325," ",$G1325),AllocFactorMatrix,(U$4+1),FALSE)*$E1326</f>
        <v>0</v>
      </c>
      <c r="V1325" s="54">
        <f>VLOOKUP(CONCATENATE($F1325," ",$G1325),AllocFactorMatrix,(V$4+1),FALSE)*$E1326</f>
        <v>0</v>
      </c>
      <c r="W1325" s="54">
        <f>VLOOKUP(CONCATENATE($F1325," ",$G1325),AllocFactorMatrix,(W$4+1),FALSE)*$E1326</f>
        <v>0</v>
      </c>
      <c r="X1325" s="54">
        <f t="shared" si="701"/>
        <v>0</v>
      </c>
      <c r="Y1325" s="54">
        <f>VLOOKUP(CONCATENATE($F1325," ",$G1325),AllocFactorMatrix,(Y$4+1),FALSE)*$E1326</f>
        <v>0</v>
      </c>
      <c r="Z1325" s="54">
        <f>VLOOKUP(CONCATENATE($F1325," ",$G1325),AllocFactorMatrix,(Z$4+1),FALSE)*$E1326</f>
        <v>0</v>
      </c>
      <c r="AA1325" s="54">
        <f t="shared" si="697"/>
        <v>0</v>
      </c>
      <c r="AB1325" s="54">
        <f>VLOOKUP(CONCATENATE($F1325," ",$G1325),AllocFactorMatrix,(AB$4+1),FALSE)*$E1326</f>
        <v>0</v>
      </c>
      <c r="AC1325" s="54">
        <f>VLOOKUP(CONCATENATE($F1325," ",$G1325),AllocFactorMatrix,(AC$4+1),FALSE)*$E1326</f>
        <v>0</v>
      </c>
      <c r="AD1325" s="54">
        <f>VLOOKUP(CONCATENATE($F1325," ",$G1325),AllocFactorMatrix,(AD$4+1),FALSE)*$E1326</f>
        <v>0</v>
      </c>
    </row>
    <row r="1326" spans="1:30" s="51" customFormat="1" collapsed="1">
      <c r="A1326" s="167"/>
      <c r="B1326" s="103"/>
      <c r="C1326" s="91"/>
      <c r="D1326" s="91" t="s">
        <v>504</v>
      </c>
      <c r="E1326" s="63">
        <v>0</v>
      </c>
      <c r="F1326" s="63" t="s">
        <v>194</v>
      </c>
      <c r="G1326" s="55" t="str">
        <f>$G$15</f>
        <v>TOTAL</v>
      </c>
      <c r="H1326" s="53">
        <f t="shared" si="695"/>
        <v>0</v>
      </c>
      <c r="I1326" s="54">
        <f>VLOOKUP(CONCATENATE($F1326," ",$G1326),AllocFactorMatrix,(I$4+1),FALSE)*$E1326</f>
        <v>0</v>
      </c>
      <c r="J1326" s="54">
        <f>VLOOKUP(CONCATENATE($F1326," ",$G1326),AllocFactorMatrix,(J$4+1),FALSE)*$E1326</f>
        <v>0</v>
      </c>
      <c r="K1326" s="54">
        <f>VLOOKUP(CONCATENATE($F1326," ",$G1326),AllocFactorMatrix,(K$4+1),FALSE)*$E1326</f>
        <v>0</v>
      </c>
      <c r="L1326" s="54">
        <f>VLOOKUP(CONCATENATE($F1326," ",$G1326),AllocFactorMatrix,(L$4+1),FALSE)*$E1326</f>
        <v>0</v>
      </c>
      <c r="M1326" s="54">
        <f>VLOOKUP(CONCATENATE($F1326," ",$G1326),AllocFactorMatrix,(M$4+1),FALSE)*$E1326</f>
        <v>0</v>
      </c>
      <c r="N1326" s="54">
        <f t="shared" si="696"/>
        <v>0</v>
      </c>
      <c r="O1326" s="54">
        <f>VLOOKUP(CONCATENATE($F1326," ",$G1326),AllocFactorMatrix,(O$4+1),FALSE)*$E1326</f>
        <v>0</v>
      </c>
      <c r="P1326" s="54">
        <f>VLOOKUP(CONCATENATE($F1326," ",$G1326),AllocFactorMatrix,(P$4+1),FALSE)*$E1326</f>
        <v>0</v>
      </c>
      <c r="Q1326" s="54">
        <f>VLOOKUP(CONCATENATE($F1326," ",$G1326),AllocFactorMatrix,(Q$4+1),FALSE)*$E1326</f>
        <v>0</v>
      </c>
      <c r="R1326" s="54">
        <f>VLOOKUP(CONCATENATE($F1326," ",$G1326),AllocFactorMatrix,(R$4+1),FALSE)*$E1326</f>
        <v>0</v>
      </c>
      <c r="S1326" s="54">
        <f t="shared" si="700"/>
        <v>0</v>
      </c>
      <c r="T1326" s="54">
        <f>VLOOKUP(CONCATENATE($F1326," ",$G1326),AllocFactorMatrix,(T$4+1),FALSE)*$E1326</f>
        <v>0</v>
      </c>
      <c r="U1326" s="54">
        <f>VLOOKUP(CONCATENATE($F1326," ",$G1326),AllocFactorMatrix,(U$4+1),FALSE)*$E1326</f>
        <v>0</v>
      </c>
      <c r="V1326" s="54">
        <f>VLOOKUP(CONCATENATE($F1326," ",$G1326),AllocFactorMatrix,(V$4+1),FALSE)*$E1326</f>
        <v>0</v>
      </c>
      <c r="W1326" s="54">
        <f>VLOOKUP(CONCATENATE($F1326," ",$G1326),AllocFactorMatrix,(W$4+1),FALSE)*$E1326</f>
        <v>0</v>
      </c>
      <c r="X1326" s="54">
        <f t="shared" si="701"/>
        <v>0</v>
      </c>
      <c r="Y1326" s="54">
        <f>VLOOKUP(CONCATENATE($F1326," ",$G1326),AllocFactorMatrix,(Y$4+1),FALSE)*$E1326</f>
        <v>0</v>
      </c>
      <c r="Z1326" s="54">
        <f>VLOOKUP(CONCATENATE($F1326," ",$G1326),AllocFactorMatrix,(Z$4+1),FALSE)*$E1326</f>
        <v>0</v>
      </c>
      <c r="AA1326" s="54">
        <f t="shared" si="697"/>
        <v>0</v>
      </c>
      <c r="AB1326" s="54">
        <f>VLOOKUP(CONCATENATE($F1326," ",$G1326),AllocFactorMatrix,(AB$4+1),FALSE)*$E1326</f>
        <v>0</v>
      </c>
      <c r="AC1326" s="54">
        <f>VLOOKUP(CONCATENATE($F1326," ",$G1326),AllocFactorMatrix,(AC$4+1),FALSE)*$E1326</f>
        <v>0</v>
      </c>
      <c r="AD1326" s="54">
        <f>VLOOKUP(CONCATENATE($F1326," ",$G1326),AllocFactorMatrix,(AD$4+1),FALSE)*$E1326</f>
        <v>0</v>
      </c>
    </row>
    <row r="1327" spans="1:30" s="51" customFormat="1" hidden="1" outlineLevel="1">
      <c r="A1327" s="56"/>
      <c r="B1327" s="111"/>
      <c r="C1327" s="55"/>
      <c r="D1327" s="55"/>
      <c r="F1327" s="52" t="str">
        <f>F1334</f>
        <v>TRANS_TOTAL</v>
      </c>
      <c r="G1327" s="55" t="str">
        <f>$G$8</f>
        <v>PRODUCTION</v>
      </c>
      <c r="H1327" s="53">
        <f t="shared" ref="H1327:H1334" si="702">SUBTOTAL(9,I1327:AD1327)</f>
        <v>0</v>
      </c>
      <c r="I1327" s="54">
        <f>VLOOKUP(CONCATENATE($F1327," ",$G1327),AllocFactorMatrix,(I$4+1),FALSE)*$E1334</f>
        <v>0</v>
      </c>
      <c r="J1327" s="54">
        <f>VLOOKUP(CONCATENATE($F1327," ",$G1327),AllocFactorMatrix,(J$4+1),FALSE)*$E1334</f>
        <v>0</v>
      </c>
      <c r="K1327" s="54">
        <f>VLOOKUP(CONCATENATE($F1327," ",$G1327),AllocFactorMatrix,(K$4+1),FALSE)*$E1334</f>
        <v>0</v>
      </c>
      <c r="L1327" s="54">
        <f>VLOOKUP(CONCATENATE($F1327," ",$G1327),AllocFactorMatrix,(L$4+1),FALSE)*$E1334</f>
        <v>0</v>
      </c>
      <c r="M1327" s="54">
        <f>VLOOKUP(CONCATENATE($F1327," ",$G1327),AllocFactorMatrix,(M$4+1),FALSE)*$E1334</f>
        <v>0</v>
      </c>
      <c r="N1327" s="54">
        <f t="shared" ref="N1327:N1334" si="703">SUBTOTAL(9,K1327:M1327)</f>
        <v>0</v>
      </c>
      <c r="O1327" s="54">
        <f>VLOOKUP(CONCATENATE($F1327," ",$G1327),AllocFactorMatrix,(O$4+1),FALSE)*$E1334</f>
        <v>0</v>
      </c>
      <c r="P1327" s="54">
        <f>VLOOKUP(CONCATENATE($F1327," ",$G1327),AllocFactorMatrix,(P$4+1),FALSE)*$E1334</f>
        <v>0</v>
      </c>
      <c r="Q1327" s="54">
        <f>VLOOKUP(CONCATENATE($F1327," ",$G1327),AllocFactorMatrix,(Q$4+1),FALSE)*$E1334</f>
        <v>0</v>
      </c>
      <c r="R1327" s="54">
        <f>VLOOKUP(CONCATENATE($F1327," ",$G1327),AllocFactorMatrix,(R$4+1),FALSE)*$E1334</f>
        <v>0</v>
      </c>
      <c r="S1327" s="54">
        <f>SUBTOTAL(9,O1327:R1327)</f>
        <v>0</v>
      </c>
      <c r="T1327" s="54">
        <f>VLOOKUP(CONCATENATE($F1327," ",$G1327),AllocFactorMatrix,(T$4+1),FALSE)*$E1334</f>
        <v>0</v>
      </c>
      <c r="U1327" s="54">
        <f>VLOOKUP(CONCATENATE($F1327," ",$G1327),AllocFactorMatrix,(U$4+1),FALSE)*$E1334</f>
        <v>0</v>
      </c>
      <c r="V1327" s="54">
        <f>VLOOKUP(CONCATENATE($F1327," ",$G1327),AllocFactorMatrix,(V$4+1),FALSE)*$E1334</f>
        <v>0</v>
      </c>
      <c r="W1327" s="54">
        <f>VLOOKUP(CONCATENATE($F1327," ",$G1327),AllocFactorMatrix,(W$4+1),FALSE)*$E1334</f>
        <v>0</v>
      </c>
      <c r="X1327" s="54">
        <f>SUBTOTAL(9,T1327:W1327)</f>
        <v>0</v>
      </c>
      <c r="Y1327" s="54">
        <f>VLOOKUP(CONCATENATE($F1327," ",$G1327),AllocFactorMatrix,(Y$4+1),FALSE)*$E1334</f>
        <v>0</v>
      </c>
      <c r="Z1327" s="54">
        <f>VLOOKUP(CONCATENATE($F1327," ",$G1327),AllocFactorMatrix,(Z$4+1),FALSE)*$E1334</f>
        <v>0</v>
      </c>
      <c r="AA1327" s="54">
        <f t="shared" ref="AA1327:AA1334" si="704">SUBTOTAL(9,Y1327:Z1327)</f>
        <v>0</v>
      </c>
      <c r="AB1327" s="54">
        <f>VLOOKUP(CONCATENATE($F1327," ",$G1327),AllocFactorMatrix,(AB$4+1),FALSE)*$E1334</f>
        <v>0</v>
      </c>
      <c r="AC1327" s="54">
        <f>VLOOKUP(CONCATENATE($F1327," ",$G1327),AllocFactorMatrix,(AC$4+1),FALSE)*$E1334</f>
        <v>0</v>
      </c>
      <c r="AD1327" s="54">
        <f>VLOOKUP(CONCATENATE($F1327," ",$G1327),AllocFactorMatrix,(AD$4+1),FALSE)*$E1334</f>
        <v>0</v>
      </c>
    </row>
    <row r="1328" spans="1:30" s="51" customFormat="1" hidden="1" outlineLevel="1">
      <c r="A1328" s="56"/>
      <c r="B1328" s="111"/>
      <c r="C1328" s="55"/>
      <c r="D1328" s="55"/>
      <c r="F1328" s="52" t="str">
        <f>F1334</f>
        <v>TRANS_TOTAL</v>
      </c>
      <c r="G1328" s="55" t="str">
        <f>$G$9</f>
        <v>BULKTRAN</v>
      </c>
      <c r="H1328" s="53">
        <f t="shared" si="702"/>
        <v>1141028.1378999995</v>
      </c>
      <c r="I1328" s="54">
        <f>VLOOKUP(CONCATENATE($F1328," ",$G1328),AllocFactorMatrix,(I$4+1),FALSE)*$E1334</f>
        <v>562051.05236225028</v>
      </c>
      <c r="J1328" s="54">
        <f>VLOOKUP(CONCATENATE($F1328," ",$G1328),AllocFactorMatrix,(J$4+1),FALSE)*$E1334</f>
        <v>27784.191852564123</v>
      </c>
      <c r="K1328" s="54">
        <f>VLOOKUP(CONCATENATE($F1328," ",$G1328),AllocFactorMatrix,(K$4+1),FALSE)*$E1334</f>
        <v>101771.90242208913</v>
      </c>
      <c r="L1328" s="54">
        <f>VLOOKUP(CONCATENATE($F1328," ",$G1328),AllocFactorMatrix,(L$4+1),FALSE)*$E1334</f>
        <v>3203.4181575151388</v>
      </c>
      <c r="M1328" s="54">
        <f>VLOOKUP(CONCATENATE($F1328," ",$G1328),AllocFactorMatrix,(M$4+1),FALSE)*$E1334</f>
        <v>300.40630441057215</v>
      </c>
      <c r="N1328" s="54">
        <f t="shared" si="703"/>
        <v>105275.72688401485</v>
      </c>
      <c r="O1328" s="54">
        <f>VLOOKUP(CONCATENATE($F1328," ",$G1328),AllocFactorMatrix,(O$4+1),FALSE)*$E1334</f>
        <v>77362.477555579782</v>
      </c>
      <c r="P1328" s="54">
        <f>VLOOKUP(CONCATENATE($F1328," ",$G1328),AllocFactorMatrix,(P$4+1),FALSE)*$E1334</f>
        <v>14414.883443015087</v>
      </c>
      <c r="Q1328" s="54">
        <f>VLOOKUP(CONCATENATE($F1328," ",$G1328),AllocFactorMatrix,(Q$4+1),FALSE)*$E1334</f>
        <v>6513.8174227618892</v>
      </c>
      <c r="R1328" s="54">
        <f>VLOOKUP(CONCATENATE($F1328," ",$G1328),AllocFactorMatrix,(R$4+1),FALSE)*$E1334</f>
        <v>292.9190882980252</v>
      </c>
      <c r="S1328" s="54">
        <f t="shared" ref="S1328:S1334" si="705">SUBTOTAL(9,O1328:R1328)</f>
        <v>98584.097509654777</v>
      </c>
      <c r="T1328" s="54">
        <f>VLOOKUP(CONCATENATE($F1328," ",$G1328),AllocFactorMatrix,(T$4+1),FALSE)*$E1334</f>
        <v>2702.469492529392</v>
      </c>
      <c r="U1328" s="54">
        <f>VLOOKUP(CONCATENATE($F1328," ",$G1328),AllocFactorMatrix,(U$4+1),FALSE)*$E1334</f>
        <v>44225.452793510871</v>
      </c>
      <c r="V1328" s="54">
        <f>VLOOKUP(CONCATENATE($F1328," ",$G1328),AllocFactorMatrix,(V$4+1),FALSE)*$E1334</f>
        <v>233732.76068011962</v>
      </c>
      <c r="W1328" s="54">
        <f>VLOOKUP(CONCATENATE($F1328," ",$G1328),AllocFactorMatrix,(W$4+1),FALSE)*$E1334</f>
        <v>42208.262630365483</v>
      </c>
      <c r="X1328" s="54">
        <f t="shared" ref="X1328:X1334" si="706">SUBTOTAL(9,T1328:W1328)</f>
        <v>322868.94559652539</v>
      </c>
      <c r="Y1328" s="54">
        <f>VLOOKUP(CONCATENATE($F1328," ",$G1328),AllocFactorMatrix,(Y$4+1),FALSE)*$E1334</f>
        <v>23757.89409849896</v>
      </c>
      <c r="Z1328" s="54">
        <f>VLOOKUP(CONCATENATE($F1328," ",$G1328),AllocFactorMatrix,(Z$4+1),FALSE)*$E1334</f>
        <v>397.93564479852051</v>
      </c>
      <c r="AA1328" s="54">
        <f t="shared" si="704"/>
        <v>24155.82974329748</v>
      </c>
      <c r="AB1328" s="54">
        <f>VLOOKUP(CONCATENATE($F1328," ",$G1328),AllocFactorMatrix,(AB$4+1),FALSE)*$E1334</f>
        <v>308.29395169282378</v>
      </c>
      <c r="AC1328" s="54">
        <f>VLOOKUP(CONCATENATE($F1328," ",$G1328),AllocFactorMatrix,(AC$4+1),FALSE)*$E1334</f>
        <v>0</v>
      </c>
      <c r="AD1328" s="54">
        <f>VLOOKUP(CONCATENATE($F1328," ",$G1328),AllocFactorMatrix,(AD$4+1),FALSE)*$E1334</f>
        <v>0</v>
      </c>
    </row>
    <row r="1329" spans="1:30" s="51" customFormat="1" hidden="1" outlineLevel="1">
      <c r="A1329" s="56"/>
      <c r="B1329" s="111"/>
      <c r="C1329" s="55"/>
      <c r="D1329" s="55"/>
      <c r="F1329" s="52" t="str">
        <f>F1334</f>
        <v>TRANS_TOTAL</v>
      </c>
      <c r="G1329" s="55" t="str">
        <f>$G$10</f>
        <v>SUBTRAN</v>
      </c>
      <c r="H1329" s="53">
        <f t="shared" si="702"/>
        <v>250978.8621</v>
      </c>
      <c r="I1329" s="54">
        <f>VLOOKUP(CONCATENATE($F1329," ",$G1329),AllocFactorMatrix,(I$4+1),FALSE)*$E1334</f>
        <v>122193.43415730362</v>
      </c>
      <c r="J1329" s="54">
        <f>VLOOKUP(CONCATENATE($F1329," ",$G1329),AllocFactorMatrix,(J$4+1),FALSE)*$E1334</f>
        <v>5897.2149804212304</v>
      </c>
      <c r="K1329" s="54">
        <f>VLOOKUP(CONCATENATE($F1329," ",$G1329),AllocFactorMatrix,(K$4+1),FALSE)*$E1334</f>
        <v>21453.779752186096</v>
      </c>
      <c r="L1329" s="54">
        <f>VLOOKUP(CONCATENATE($F1329," ",$G1329),AllocFactorMatrix,(L$4+1),FALSE)*$E1334</f>
        <v>662.68707115542588</v>
      </c>
      <c r="M1329" s="54">
        <f>VLOOKUP(CONCATENATE($F1329," ",$G1329),AllocFactorMatrix,(M$4+1),FALSE)*$E1334</f>
        <v>82.534169978967071</v>
      </c>
      <c r="N1329" s="54">
        <f t="shared" si="703"/>
        <v>22199.000993320489</v>
      </c>
      <c r="O1329" s="54">
        <f>VLOOKUP(CONCATENATE($F1329," ",$G1329),AllocFactorMatrix,(O$4+1),FALSE)*$E1334</f>
        <v>16208.665921386406</v>
      </c>
      <c r="P1329" s="54">
        <f>VLOOKUP(CONCATENATE($F1329," ",$G1329),AllocFactorMatrix,(P$4+1),FALSE)*$E1334</f>
        <v>3013.1720897126706</v>
      </c>
      <c r="Q1329" s="54">
        <f>VLOOKUP(CONCATENATE($F1329," ",$G1329),AllocFactorMatrix,(Q$4+1),FALSE)*$E1334</f>
        <v>1792.8732964868052</v>
      </c>
      <c r="R1329" s="54">
        <f>VLOOKUP(CONCATENATE($F1329," ",$G1329),AllocFactorMatrix,(R$4+1),FALSE)*$E1334</f>
        <v>0</v>
      </c>
      <c r="S1329" s="54">
        <f t="shared" si="705"/>
        <v>21014.711307585883</v>
      </c>
      <c r="T1329" s="54">
        <f>VLOOKUP(CONCATENATE($F1329," ",$G1329),AllocFactorMatrix,(T$4+1),FALSE)*$E1334</f>
        <v>565.97878283589444</v>
      </c>
      <c r="U1329" s="54">
        <f>VLOOKUP(CONCATENATE($F1329," ",$G1329),AllocFactorMatrix,(U$4+1),FALSE)*$E1334</f>
        <v>9265.3958175876742</v>
      </c>
      <c r="V1329" s="54">
        <f>VLOOKUP(CONCATENATE($F1329," ",$G1329),AllocFactorMatrix,(V$4+1),FALSE)*$E1334</f>
        <v>64549.076518747177</v>
      </c>
      <c r="W1329" s="54">
        <f>VLOOKUP(CONCATENATE($F1329," ",$G1329),AllocFactorMatrix,(W$4+1),FALSE)*$E1334</f>
        <v>0</v>
      </c>
      <c r="X1329" s="54">
        <f t="shared" si="706"/>
        <v>74380.451119170742</v>
      </c>
      <c r="Y1329" s="54">
        <f>VLOOKUP(CONCATENATE($F1329," ",$G1329),AllocFactorMatrix,(Y$4+1),FALSE)*$E1334</f>
        <v>4878.3335681002391</v>
      </c>
      <c r="Z1329" s="54">
        <f>VLOOKUP(CONCATENATE($F1329," ",$G1329),AllocFactorMatrix,(Z$4+1),FALSE)*$E1334</f>
        <v>81.321953115013386</v>
      </c>
      <c r="AA1329" s="54">
        <f t="shared" si="704"/>
        <v>4959.6555212152525</v>
      </c>
      <c r="AB1329" s="54">
        <f>VLOOKUP(CONCATENATE($F1329," ",$G1329),AllocFactorMatrix,(AB$4+1),FALSE)*$E1334</f>
        <v>65.143500514514088</v>
      </c>
      <c r="AC1329" s="54">
        <f>VLOOKUP(CONCATENATE($F1329," ",$G1329),AllocFactorMatrix,(AC$4+1),FALSE)*$E1334</f>
        <v>221.50182804022344</v>
      </c>
      <c r="AD1329" s="54">
        <f>VLOOKUP(CONCATENATE($F1329," ",$G1329),AllocFactorMatrix,(AD$4+1),FALSE)*$E1334</f>
        <v>47.748692428059101</v>
      </c>
    </row>
    <row r="1330" spans="1:30" s="51" customFormat="1" hidden="1" outlineLevel="1">
      <c r="A1330" s="56"/>
      <c r="B1330" s="111"/>
      <c r="C1330" s="55"/>
      <c r="D1330" s="55"/>
      <c r="F1330" s="52" t="str">
        <f>F1334</f>
        <v>TRANS_TOTAL</v>
      </c>
      <c r="G1330" s="55" t="str">
        <f>$G$11</f>
        <v>DISTPRI</v>
      </c>
      <c r="H1330" s="53">
        <f t="shared" si="702"/>
        <v>0</v>
      </c>
      <c r="I1330" s="54">
        <f>VLOOKUP(CONCATENATE($F1330," ",$G1330),AllocFactorMatrix,(I$4+1),FALSE)*$E1334</f>
        <v>0</v>
      </c>
      <c r="J1330" s="54">
        <f>VLOOKUP(CONCATENATE($F1330," ",$G1330),AllocFactorMatrix,(J$4+1),FALSE)*$E1334</f>
        <v>0</v>
      </c>
      <c r="K1330" s="54">
        <f>VLOOKUP(CONCATENATE($F1330," ",$G1330),AllocFactorMatrix,(K$4+1),FALSE)*$E1334</f>
        <v>0</v>
      </c>
      <c r="L1330" s="54">
        <f>VLOOKUP(CONCATENATE($F1330," ",$G1330),AllocFactorMatrix,(L$4+1),FALSE)*$E1334</f>
        <v>0</v>
      </c>
      <c r="M1330" s="54">
        <f>VLOOKUP(CONCATENATE($F1330," ",$G1330),AllocFactorMatrix,(M$4+1),FALSE)*$E1334</f>
        <v>0</v>
      </c>
      <c r="N1330" s="54">
        <f t="shared" si="703"/>
        <v>0</v>
      </c>
      <c r="O1330" s="54">
        <f>VLOOKUP(CONCATENATE($F1330," ",$G1330),AllocFactorMatrix,(O$4+1),FALSE)*$E1334</f>
        <v>0</v>
      </c>
      <c r="P1330" s="54">
        <f>VLOOKUP(CONCATENATE($F1330," ",$G1330),AllocFactorMatrix,(P$4+1),FALSE)*$E1334</f>
        <v>0</v>
      </c>
      <c r="Q1330" s="54">
        <f>VLOOKUP(CONCATENATE($F1330," ",$G1330),AllocFactorMatrix,(Q$4+1),FALSE)*$E1334</f>
        <v>0</v>
      </c>
      <c r="R1330" s="54">
        <f>VLOOKUP(CONCATENATE($F1330," ",$G1330),AllocFactorMatrix,(R$4+1),FALSE)*$E1334</f>
        <v>0</v>
      </c>
      <c r="S1330" s="54">
        <f t="shared" si="705"/>
        <v>0</v>
      </c>
      <c r="T1330" s="54">
        <f>VLOOKUP(CONCATENATE($F1330," ",$G1330),AllocFactorMatrix,(T$4+1),FALSE)*$E1334</f>
        <v>0</v>
      </c>
      <c r="U1330" s="54">
        <f>VLOOKUP(CONCATENATE($F1330," ",$G1330),AllocFactorMatrix,(U$4+1),FALSE)*$E1334</f>
        <v>0</v>
      </c>
      <c r="V1330" s="54">
        <f>VLOOKUP(CONCATENATE($F1330," ",$G1330),AllocFactorMatrix,(V$4+1),FALSE)*$E1334</f>
        <v>0</v>
      </c>
      <c r="W1330" s="54">
        <f>VLOOKUP(CONCATENATE($F1330," ",$G1330),AllocFactorMatrix,(W$4+1),FALSE)*$E1334</f>
        <v>0</v>
      </c>
      <c r="X1330" s="54">
        <f t="shared" si="706"/>
        <v>0</v>
      </c>
      <c r="Y1330" s="54">
        <f>VLOOKUP(CONCATENATE($F1330," ",$G1330),AllocFactorMatrix,(Y$4+1),FALSE)*$E1334</f>
        <v>0</v>
      </c>
      <c r="Z1330" s="54">
        <f>VLOOKUP(CONCATENATE($F1330," ",$G1330),AllocFactorMatrix,(Z$4+1),FALSE)*$E1334</f>
        <v>0</v>
      </c>
      <c r="AA1330" s="54">
        <f t="shared" si="704"/>
        <v>0</v>
      </c>
      <c r="AB1330" s="54">
        <f>VLOOKUP(CONCATENATE($F1330," ",$G1330),AllocFactorMatrix,(AB$4+1),FALSE)*$E1334</f>
        <v>0</v>
      </c>
      <c r="AC1330" s="54">
        <f>VLOOKUP(CONCATENATE($F1330," ",$G1330),AllocFactorMatrix,(AC$4+1),FALSE)*$E1334</f>
        <v>0</v>
      </c>
      <c r="AD1330" s="54">
        <f>VLOOKUP(CONCATENATE($F1330," ",$G1330),AllocFactorMatrix,(AD$4+1),FALSE)*$E1334</f>
        <v>0</v>
      </c>
    </row>
    <row r="1331" spans="1:30" s="51" customFormat="1" hidden="1" outlineLevel="1">
      <c r="A1331" s="56"/>
      <c r="B1331" s="111"/>
      <c r="C1331" s="55"/>
      <c r="D1331" s="55"/>
      <c r="F1331" s="52" t="str">
        <f>F1334</f>
        <v>TRANS_TOTAL</v>
      </c>
      <c r="G1331" s="55" t="str">
        <f>$G$12</f>
        <v>DISTSEC</v>
      </c>
      <c r="H1331" s="53">
        <f t="shared" si="702"/>
        <v>0</v>
      </c>
      <c r="I1331" s="54">
        <f>VLOOKUP(CONCATENATE($F1331," ",$G1331),AllocFactorMatrix,(I$4+1),FALSE)*$E1334</f>
        <v>0</v>
      </c>
      <c r="J1331" s="54">
        <f>VLOOKUP(CONCATENATE($F1331," ",$G1331),AllocFactorMatrix,(J$4+1),FALSE)*$E1334</f>
        <v>0</v>
      </c>
      <c r="K1331" s="54">
        <f>VLOOKUP(CONCATENATE($F1331," ",$G1331),AllocFactorMatrix,(K$4+1),FALSE)*$E1334</f>
        <v>0</v>
      </c>
      <c r="L1331" s="54">
        <f>VLOOKUP(CONCATENATE($F1331," ",$G1331),AllocFactorMatrix,(L$4+1),FALSE)*$E1334</f>
        <v>0</v>
      </c>
      <c r="M1331" s="54">
        <f>VLOOKUP(CONCATENATE($F1331," ",$G1331),AllocFactorMatrix,(M$4+1),FALSE)*$E1334</f>
        <v>0</v>
      </c>
      <c r="N1331" s="54">
        <f t="shared" si="703"/>
        <v>0</v>
      </c>
      <c r="O1331" s="54">
        <f>VLOOKUP(CONCATENATE($F1331," ",$G1331),AllocFactorMatrix,(O$4+1),FALSE)*$E1334</f>
        <v>0</v>
      </c>
      <c r="P1331" s="54">
        <f>VLOOKUP(CONCATENATE($F1331," ",$G1331),AllocFactorMatrix,(P$4+1),FALSE)*$E1334</f>
        <v>0</v>
      </c>
      <c r="Q1331" s="54">
        <f>VLOOKUP(CONCATENATE($F1331," ",$G1331),AllocFactorMatrix,(Q$4+1),FALSE)*$E1334</f>
        <v>0</v>
      </c>
      <c r="R1331" s="54">
        <f>VLOOKUP(CONCATENATE($F1331," ",$G1331),AllocFactorMatrix,(R$4+1),FALSE)*$E1334</f>
        <v>0</v>
      </c>
      <c r="S1331" s="54">
        <f t="shared" si="705"/>
        <v>0</v>
      </c>
      <c r="T1331" s="54">
        <f>VLOOKUP(CONCATENATE($F1331," ",$G1331),AllocFactorMatrix,(T$4+1),FALSE)*$E1334</f>
        <v>0</v>
      </c>
      <c r="U1331" s="54">
        <f>VLOOKUP(CONCATENATE($F1331," ",$G1331),AllocFactorMatrix,(U$4+1),FALSE)*$E1334</f>
        <v>0</v>
      </c>
      <c r="V1331" s="54">
        <f>VLOOKUP(CONCATENATE($F1331," ",$G1331),AllocFactorMatrix,(V$4+1),FALSE)*$E1334</f>
        <v>0</v>
      </c>
      <c r="W1331" s="54">
        <f>VLOOKUP(CONCATENATE($F1331," ",$G1331),AllocFactorMatrix,(W$4+1),FALSE)*$E1334</f>
        <v>0</v>
      </c>
      <c r="X1331" s="54">
        <f t="shared" si="706"/>
        <v>0</v>
      </c>
      <c r="Y1331" s="54">
        <f>VLOOKUP(CONCATENATE($F1331," ",$G1331),AllocFactorMatrix,(Y$4+1),FALSE)*$E1334</f>
        <v>0</v>
      </c>
      <c r="Z1331" s="54">
        <f>VLOOKUP(CONCATENATE($F1331," ",$G1331),AllocFactorMatrix,(Z$4+1),FALSE)*$E1334</f>
        <v>0</v>
      </c>
      <c r="AA1331" s="54">
        <f t="shared" si="704"/>
        <v>0</v>
      </c>
      <c r="AB1331" s="54">
        <f>VLOOKUP(CONCATENATE($F1331," ",$G1331),AllocFactorMatrix,(AB$4+1),FALSE)*$E1334</f>
        <v>0</v>
      </c>
      <c r="AC1331" s="54">
        <f>VLOOKUP(CONCATENATE($F1331," ",$G1331),AllocFactorMatrix,(AC$4+1),FALSE)*$E1334</f>
        <v>0</v>
      </c>
      <c r="AD1331" s="54">
        <f>VLOOKUP(CONCATENATE($F1331," ",$G1331),AllocFactorMatrix,(AD$4+1),FALSE)*$E1334</f>
        <v>0</v>
      </c>
    </row>
    <row r="1332" spans="1:30" s="51" customFormat="1" hidden="1" outlineLevel="1">
      <c r="A1332" s="56"/>
      <c r="B1332" s="111"/>
      <c r="C1332" s="55"/>
      <c r="D1332" s="55"/>
      <c r="F1332" s="52" t="str">
        <f>F1334</f>
        <v>TRANS_TOTAL</v>
      </c>
      <c r="G1332" s="55" t="str">
        <f>$G$13</f>
        <v>ENERGY</v>
      </c>
      <c r="H1332" s="53">
        <f t="shared" si="702"/>
        <v>0</v>
      </c>
      <c r="I1332" s="54">
        <f>VLOOKUP(CONCATENATE($F1332," ",$G1332),AllocFactorMatrix,(I$4+1),FALSE)*$E1334</f>
        <v>0</v>
      </c>
      <c r="J1332" s="54">
        <f>VLOOKUP(CONCATENATE($F1332," ",$G1332),AllocFactorMatrix,(J$4+1),FALSE)*$E1334</f>
        <v>0</v>
      </c>
      <c r="K1332" s="54">
        <f>VLOOKUP(CONCATENATE($F1332," ",$G1332),AllocFactorMatrix,(K$4+1),FALSE)*$E1334</f>
        <v>0</v>
      </c>
      <c r="L1332" s="54">
        <f>VLOOKUP(CONCATENATE($F1332," ",$G1332),AllocFactorMatrix,(L$4+1),FALSE)*$E1334</f>
        <v>0</v>
      </c>
      <c r="M1332" s="54">
        <f>VLOOKUP(CONCATENATE($F1332," ",$G1332),AllocFactorMatrix,(M$4+1),FALSE)*$E1334</f>
        <v>0</v>
      </c>
      <c r="N1332" s="54">
        <f t="shared" si="703"/>
        <v>0</v>
      </c>
      <c r="O1332" s="54">
        <f>VLOOKUP(CONCATENATE($F1332," ",$G1332),AllocFactorMatrix,(O$4+1),FALSE)*$E1334</f>
        <v>0</v>
      </c>
      <c r="P1332" s="54">
        <f>VLOOKUP(CONCATENATE($F1332," ",$G1332),AllocFactorMatrix,(P$4+1),FALSE)*$E1334</f>
        <v>0</v>
      </c>
      <c r="Q1332" s="54">
        <f>VLOOKUP(CONCATENATE($F1332," ",$G1332),AllocFactorMatrix,(Q$4+1),FALSE)*$E1334</f>
        <v>0</v>
      </c>
      <c r="R1332" s="54">
        <f>VLOOKUP(CONCATENATE($F1332," ",$G1332),AllocFactorMatrix,(R$4+1),FALSE)*$E1334</f>
        <v>0</v>
      </c>
      <c r="S1332" s="54">
        <f t="shared" si="705"/>
        <v>0</v>
      </c>
      <c r="T1332" s="54">
        <f>VLOOKUP(CONCATENATE($F1332," ",$G1332),AllocFactorMatrix,(T$4+1),FALSE)*$E1334</f>
        <v>0</v>
      </c>
      <c r="U1332" s="54">
        <f>VLOOKUP(CONCATENATE($F1332," ",$G1332),AllocFactorMatrix,(U$4+1),FALSE)*$E1334</f>
        <v>0</v>
      </c>
      <c r="V1332" s="54">
        <f>VLOOKUP(CONCATENATE($F1332," ",$G1332),AllocFactorMatrix,(V$4+1),FALSE)*$E1334</f>
        <v>0</v>
      </c>
      <c r="W1332" s="54">
        <f>VLOOKUP(CONCATENATE($F1332," ",$G1332),AllocFactorMatrix,(W$4+1),FALSE)*$E1334</f>
        <v>0</v>
      </c>
      <c r="X1332" s="54">
        <f t="shared" si="706"/>
        <v>0</v>
      </c>
      <c r="Y1332" s="54">
        <f>VLOOKUP(CONCATENATE($F1332," ",$G1332),AllocFactorMatrix,(Y$4+1),FALSE)*$E1334</f>
        <v>0</v>
      </c>
      <c r="Z1332" s="54">
        <f>VLOOKUP(CONCATENATE($F1332," ",$G1332),AllocFactorMatrix,(Z$4+1),FALSE)*$E1334</f>
        <v>0</v>
      </c>
      <c r="AA1332" s="54">
        <f t="shared" si="704"/>
        <v>0</v>
      </c>
      <c r="AB1332" s="54">
        <f>VLOOKUP(CONCATENATE($F1332," ",$G1332),AllocFactorMatrix,(AB$4+1),FALSE)*$E1334</f>
        <v>0</v>
      </c>
      <c r="AC1332" s="54">
        <f>VLOOKUP(CONCATENATE($F1332," ",$G1332),AllocFactorMatrix,(AC$4+1),FALSE)*$E1334</f>
        <v>0</v>
      </c>
      <c r="AD1332" s="54">
        <f>VLOOKUP(CONCATENATE($F1332," ",$G1332),AllocFactorMatrix,(AD$4+1),FALSE)*$E1334</f>
        <v>0</v>
      </c>
    </row>
    <row r="1333" spans="1:30" s="51" customFormat="1" hidden="1" outlineLevel="1">
      <c r="A1333" s="56"/>
      <c r="B1333" s="111"/>
      <c r="C1333" s="55"/>
      <c r="D1333" s="55"/>
      <c r="F1333" s="52" t="str">
        <f>F1334</f>
        <v>TRANS_TOTAL</v>
      </c>
      <c r="G1333" s="55" t="str">
        <f>$G$14</f>
        <v>CUSTOMER</v>
      </c>
      <c r="H1333" s="53">
        <f t="shared" si="702"/>
        <v>0</v>
      </c>
      <c r="I1333" s="54">
        <f>VLOOKUP(CONCATENATE($F1333," ",$G1333),AllocFactorMatrix,(I$4+1),FALSE)*$E1334</f>
        <v>0</v>
      </c>
      <c r="J1333" s="54">
        <f>VLOOKUP(CONCATENATE($F1333," ",$G1333),AllocFactorMatrix,(J$4+1),FALSE)*$E1334</f>
        <v>0</v>
      </c>
      <c r="K1333" s="54">
        <f>VLOOKUP(CONCATENATE($F1333," ",$G1333),AllocFactorMatrix,(K$4+1),FALSE)*$E1334</f>
        <v>0</v>
      </c>
      <c r="L1333" s="54">
        <f>VLOOKUP(CONCATENATE($F1333," ",$G1333),AllocFactorMatrix,(L$4+1),FALSE)*$E1334</f>
        <v>0</v>
      </c>
      <c r="M1333" s="54">
        <f>VLOOKUP(CONCATENATE($F1333," ",$G1333),AllocFactorMatrix,(M$4+1),FALSE)*$E1334</f>
        <v>0</v>
      </c>
      <c r="N1333" s="54">
        <f t="shared" si="703"/>
        <v>0</v>
      </c>
      <c r="O1333" s="54">
        <f>VLOOKUP(CONCATENATE($F1333," ",$G1333),AllocFactorMatrix,(O$4+1),FALSE)*$E1334</f>
        <v>0</v>
      </c>
      <c r="P1333" s="54">
        <f>VLOOKUP(CONCATENATE($F1333," ",$G1333),AllocFactorMatrix,(P$4+1),FALSE)*$E1334</f>
        <v>0</v>
      </c>
      <c r="Q1333" s="54">
        <f>VLOOKUP(CONCATENATE($F1333," ",$G1333),AllocFactorMatrix,(Q$4+1),FALSE)*$E1334</f>
        <v>0</v>
      </c>
      <c r="R1333" s="54">
        <f>VLOOKUP(CONCATENATE($F1333," ",$G1333),AllocFactorMatrix,(R$4+1),FALSE)*$E1334</f>
        <v>0</v>
      </c>
      <c r="S1333" s="54">
        <f t="shared" si="705"/>
        <v>0</v>
      </c>
      <c r="T1333" s="54">
        <f>VLOOKUP(CONCATENATE($F1333," ",$G1333),AllocFactorMatrix,(T$4+1),FALSE)*$E1334</f>
        <v>0</v>
      </c>
      <c r="U1333" s="54">
        <f>VLOOKUP(CONCATENATE($F1333," ",$G1333),AllocFactorMatrix,(U$4+1),FALSE)*$E1334</f>
        <v>0</v>
      </c>
      <c r="V1333" s="54">
        <f>VLOOKUP(CONCATENATE($F1333," ",$G1333),AllocFactorMatrix,(V$4+1),FALSE)*$E1334</f>
        <v>0</v>
      </c>
      <c r="W1333" s="54">
        <f>VLOOKUP(CONCATENATE($F1333," ",$G1333),AllocFactorMatrix,(W$4+1),FALSE)*$E1334</f>
        <v>0</v>
      </c>
      <c r="X1333" s="54">
        <f t="shared" si="706"/>
        <v>0</v>
      </c>
      <c r="Y1333" s="54">
        <f>VLOOKUP(CONCATENATE($F1333," ",$G1333),AllocFactorMatrix,(Y$4+1),FALSE)*$E1334</f>
        <v>0</v>
      </c>
      <c r="Z1333" s="54">
        <f>VLOOKUP(CONCATENATE($F1333," ",$G1333),AllocFactorMatrix,(Z$4+1),FALSE)*$E1334</f>
        <v>0</v>
      </c>
      <c r="AA1333" s="54">
        <f t="shared" si="704"/>
        <v>0</v>
      </c>
      <c r="AB1333" s="54">
        <f>VLOOKUP(CONCATENATE($F1333," ",$G1333),AllocFactorMatrix,(AB$4+1),FALSE)*$E1334</f>
        <v>0</v>
      </c>
      <c r="AC1333" s="54">
        <f>VLOOKUP(CONCATENATE($F1333," ",$G1333),AllocFactorMatrix,(AC$4+1),FALSE)*$E1334</f>
        <v>0</v>
      </c>
      <c r="AD1333" s="54">
        <f>VLOOKUP(CONCATENATE($F1333," ",$G1333),AllocFactorMatrix,(AD$4+1),FALSE)*$E1334</f>
        <v>0</v>
      </c>
    </row>
    <row r="1334" spans="1:30" s="51" customFormat="1" collapsed="1">
      <c r="A1334" s="167"/>
      <c r="B1334" s="103"/>
      <c r="C1334" s="91"/>
      <c r="D1334" s="91" t="s">
        <v>505</v>
      </c>
      <c r="E1334" s="63">
        <v>1392007</v>
      </c>
      <c r="F1334" s="63" t="s">
        <v>194</v>
      </c>
      <c r="G1334" s="55" t="str">
        <f>$G$15</f>
        <v>TOTAL</v>
      </c>
      <c r="H1334" s="53">
        <f t="shared" si="702"/>
        <v>1392006.9999999998</v>
      </c>
      <c r="I1334" s="54">
        <f>VLOOKUP(CONCATENATE($F1334," ",$G1334),AllocFactorMatrix,(I$4+1),FALSE)*$E1334</f>
        <v>684244.48651955393</v>
      </c>
      <c r="J1334" s="54">
        <f>VLOOKUP(CONCATENATE($F1334," ",$G1334),AllocFactorMatrix,(J$4+1),FALSE)*$E1334</f>
        <v>33681.406832985354</v>
      </c>
      <c r="K1334" s="54">
        <f>VLOOKUP(CONCATENATE($F1334," ",$G1334),AllocFactorMatrix,(K$4+1),FALSE)*$E1334</f>
        <v>123225.68217427522</v>
      </c>
      <c r="L1334" s="54">
        <f>VLOOKUP(CONCATENATE($F1334," ",$G1334),AllocFactorMatrix,(L$4+1),FALSE)*$E1334</f>
        <v>3866.1052286705644</v>
      </c>
      <c r="M1334" s="54">
        <f>VLOOKUP(CONCATENATE($F1334," ",$G1334),AllocFactorMatrix,(M$4+1),FALSE)*$E1334</f>
        <v>382.94047438953919</v>
      </c>
      <c r="N1334" s="54">
        <f t="shared" si="703"/>
        <v>127474.72787733533</v>
      </c>
      <c r="O1334" s="54">
        <f>VLOOKUP(CONCATENATE($F1334," ",$G1334),AllocFactorMatrix,(O$4+1),FALSE)*$E1334</f>
        <v>93571.143476966186</v>
      </c>
      <c r="P1334" s="54">
        <f>VLOOKUP(CONCATENATE($F1334," ",$G1334),AllocFactorMatrix,(P$4+1),FALSE)*$E1334</f>
        <v>17428.055532727758</v>
      </c>
      <c r="Q1334" s="54">
        <f>VLOOKUP(CONCATENATE($F1334," ",$G1334),AllocFactorMatrix,(Q$4+1),FALSE)*$E1334</f>
        <v>8306.6907192486942</v>
      </c>
      <c r="R1334" s="54">
        <f>VLOOKUP(CONCATENATE($F1334," ",$G1334),AllocFactorMatrix,(R$4+1),FALSE)*$E1334</f>
        <v>292.9190882980252</v>
      </c>
      <c r="S1334" s="54">
        <f t="shared" si="705"/>
        <v>119598.80881724066</v>
      </c>
      <c r="T1334" s="54">
        <f>VLOOKUP(CONCATENATE($F1334," ",$G1334),AllocFactorMatrix,(T$4+1),FALSE)*$E1334</f>
        <v>3268.448275365286</v>
      </c>
      <c r="U1334" s="54">
        <f>VLOOKUP(CONCATENATE($F1334," ",$G1334),AllocFactorMatrix,(U$4+1),FALSE)*$E1334</f>
        <v>53490.848611098547</v>
      </c>
      <c r="V1334" s="54">
        <f>VLOOKUP(CONCATENATE($F1334," ",$G1334),AllocFactorMatrix,(V$4+1),FALSE)*$E1334</f>
        <v>298281.83719886682</v>
      </c>
      <c r="W1334" s="54">
        <f>VLOOKUP(CONCATENATE($F1334," ",$G1334),AllocFactorMatrix,(W$4+1),FALSE)*$E1334</f>
        <v>42208.262630365483</v>
      </c>
      <c r="X1334" s="54">
        <f t="shared" si="706"/>
        <v>397249.39671569614</v>
      </c>
      <c r="Y1334" s="54">
        <f>VLOOKUP(CONCATENATE($F1334," ",$G1334),AllocFactorMatrix,(Y$4+1),FALSE)*$E1334</f>
        <v>28636.227666599199</v>
      </c>
      <c r="Z1334" s="54">
        <f>VLOOKUP(CONCATENATE($F1334," ",$G1334),AllocFactorMatrix,(Z$4+1),FALSE)*$E1334</f>
        <v>479.25759791353391</v>
      </c>
      <c r="AA1334" s="54">
        <f t="shared" si="704"/>
        <v>29115.485264512732</v>
      </c>
      <c r="AB1334" s="54">
        <f>VLOOKUP(CONCATENATE($F1334," ",$G1334),AllocFactorMatrix,(AB$4+1),FALSE)*$E1334</f>
        <v>373.43745220733786</v>
      </c>
      <c r="AC1334" s="54">
        <f>VLOOKUP(CONCATENATE($F1334," ",$G1334),AllocFactorMatrix,(AC$4+1),FALSE)*$E1334</f>
        <v>221.50182804022344</v>
      </c>
      <c r="AD1334" s="54">
        <f>VLOOKUP(CONCATENATE($F1334," ",$G1334),AllocFactorMatrix,(AD$4+1),FALSE)*$E1334</f>
        <v>47.748692428059101</v>
      </c>
    </row>
    <row r="1335" spans="1:30" s="51" customFormat="1" hidden="1" outlineLevel="1">
      <c r="A1335" s="167"/>
      <c r="B1335" s="103"/>
      <c r="C1335" s="91"/>
      <c r="D1335" s="91"/>
      <c r="F1335" s="52" t="str">
        <f>F1342</f>
        <v>TRANS_TOTAL</v>
      </c>
      <c r="G1335" s="55" t="str">
        <f>$G$8</f>
        <v>PRODUCTION</v>
      </c>
      <c r="H1335" s="53">
        <f t="shared" ref="H1335:H1341" si="707">SUBTOTAL(9,I1335:AD1335)</f>
        <v>0</v>
      </c>
      <c r="I1335" s="54">
        <f>VLOOKUP(CONCATENATE($F1335," ",$G1335),AllocFactorMatrix,(I$4+1),FALSE)*$E1342</f>
        <v>0</v>
      </c>
      <c r="J1335" s="54">
        <f>VLOOKUP(CONCATENATE($F1335," ",$G1335),AllocFactorMatrix,(J$4+1),FALSE)*$E1342</f>
        <v>0</v>
      </c>
      <c r="K1335" s="54">
        <f>VLOOKUP(CONCATENATE($F1335," ",$G1335),AllocFactorMatrix,(K$4+1),FALSE)*$E1342</f>
        <v>0</v>
      </c>
      <c r="L1335" s="54">
        <f>VLOOKUP(CONCATENATE($F1335," ",$G1335),AllocFactorMatrix,(L$4+1),FALSE)*$E1342</f>
        <v>0</v>
      </c>
      <c r="M1335" s="54">
        <f>VLOOKUP(CONCATENATE($F1335," ",$G1335),AllocFactorMatrix,(M$4+1),FALSE)*$E1342</f>
        <v>0</v>
      </c>
      <c r="N1335" s="54">
        <f t="shared" ref="N1335:N1342" si="708">SUBTOTAL(9,K1335:M1335)</f>
        <v>0</v>
      </c>
      <c r="O1335" s="54">
        <f>VLOOKUP(CONCATENATE($F1335," ",$G1335),AllocFactorMatrix,(O$4+1),FALSE)*$E1342</f>
        <v>0</v>
      </c>
      <c r="P1335" s="54">
        <f>VLOOKUP(CONCATENATE($F1335," ",$G1335),AllocFactorMatrix,(P$4+1),FALSE)*$E1342</f>
        <v>0</v>
      </c>
      <c r="Q1335" s="54">
        <f>VLOOKUP(CONCATENATE($F1335," ",$G1335),AllocFactorMatrix,(Q$4+1),FALSE)*$E1342</f>
        <v>0</v>
      </c>
      <c r="R1335" s="54">
        <f>VLOOKUP(CONCATENATE($F1335," ",$G1335),AllocFactorMatrix,(R$4+1),FALSE)*$E1342</f>
        <v>0</v>
      </c>
      <c r="S1335" s="54">
        <f>SUBTOTAL(9,O1335:R1335)</f>
        <v>0</v>
      </c>
      <c r="T1335" s="54">
        <f>VLOOKUP(CONCATENATE($F1335," ",$G1335),AllocFactorMatrix,(T$4+1),FALSE)*$E1342</f>
        <v>0</v>
      </c>
      <c r="U1335" s="54">
        <f>VLOOKUP(CONCATENATE($F1335," ",$G1335),AllocFactorMatrix,(U$4+1),FALSE)*$E1342</f>
        <v>0</v>
      </c>
      <c r="V1335" s="54">
        <f>VLOOKUP(CONCATENATE($F1335," ",$G1335),AllocFactorMatrix,(V$4+1),FALSE)*$E1342</f>
        <v>0</v>
      </c>
      <c r="W1335" s="54">
        <f>VLOOKUP(CONCATENATE($F1335," ",$G1335),AllocFactorMatrix,(W$4+1),FALSE)*$E1342</f>
        <v>0</v>
      </c>
      <c r="X1335" s="54">
        <f>SUBTOTAL(9,T1335:W1335)</f>
        <v>0</v>
      </c>
      <c r="Y1335" s="54">
        <f>VLOOKUP(CONCATENATE($F1335," ",$G1335),AllocFactorMatrix,(Y$4+1),FALSE)*$E1342</f>
        <v>0</v>
      </c>
      <c r="Z1335" s="54">
        <f>VLOOKUP(CONCATENATE($F1335," ",$G1335),AllocFactorMatrix,(Z$4+1),FALSE)*$E1342</f>
        <v>0</v>
      </c>
      <c r="AA1335" s="54">
        <f t="shared" ref="AA1335:AA1342" si="709">SUBTOTAL(9,Y1335:Z1335)</f>
        <v>0</v>
      </c>
      <c r="AB1335" s="54">
        <f>VLOOKUP(CONCATENATE($F1335," ",$G1335),AllocFactorMatrix,(AB$4+1),FALSE)*$E1342</f>
        <v>0</v>
      </c>
      <c r="AC1335" s="54">
        <f>VLOOKUP(CONCATENATE($F1335," ",$G1335),AllocFactorMatrix,(AC$4+1),FALSE)*$E1342</f>
        <v>0</v>
      </c>
      <c r="AD1335" s="54">
        <f>VLOOKUP(CONCATENATE($F1335," ",$G1335),AllocFactorMatrix,(AD$4+1),FALSE)*$E1342</f>
        <v>0</v>
      </c>
    </row>
    <row r="1336" spans="1:30" s="51" customFormat="1" hidden="1" outlineLevel="1">
      <c r="A1336" s="167"/>
      <c r="B1336" s="103"/>
      <c r="C1336" s="91"/>
      <c r="D1336" s="91"/>
      <c r="F1336" s="52" t="str">
        <f>F1342</f>
        <v>TRANS_TOTAL</v>
      </c>
      <c r="G1336" s="55" t="str">
        <f>$G$9</f>
        <v>BULKTRAN</v>
      </c>
      <c r="H1336" s="53">
        <f>SUBTOTAL(9,I1336:AD1336)</f>
        <v>34342.970899999993</v>
      </c>
      <c r="I1336" s="54">
        <f>VLOOKUP(CONCATENATE($F1336," ",$G1336),AllocFactorMatrix,(I$4+1),FALSE)*$E1342</f>
        <v>16916.763307096302</v>
      </c>
      <c r="J1336" s="54">
        <f>VLOOKUP(CONCATENATE($F1336," ",$G1336),AllocFactorMatrix,(J$4+1),FALSE)*$E1342</f>
        <v>836.25605765407727</v>
      </c>
      <c r="K1336" s="54">
        <f>VLOOKUP(CONCATENATE($F1336," ",$G1336),AllocFactorMatrix,(K$4+1),FALSE)*$E1342</f>
        <v>3063.1580126955314</v>
      </c>
      <c r="L1336" s="54">
        <f>VLOOKUP(CONCATENATE($F1336," ",$G1336),AllocFactorMatrix,(L$4+1),FALSE)*$E1342</f>
        <v>96.417338810373622</v>
      </c>
      <c r="M1336" s="54">
        <f>VLOOKUP(CONCATENATE($F1336," ",$G1336),AllocFactorMatrix,(M$4+1),FALSE)*$E1342</f>
        <v>9.0417095143126005</v>
      </c>
      <c r="N1336" s="54">
        <f t="shared" si="708"/>
        <v>3168.6170610202175</v>
      </c>
      <c r="O1336" s="54">
        <f>VLOOKUP(CONCATENATE($F1336," ",$G1336),AllocFactorMatrix,(O$4+1),FALSE)*$E1342</f>
        <v>2328.476596846227</v>
      </c>
      <c r="P1336" s="54">
        <f>VLOOKUP(CONCATENATE($F1336," ",$G1336),AllocFactorMatrix,(P$4+1),FALSE)*$E1342</f>
        <v>433.86302770891461</v>
      </c>
      <c r="Q1336" s="54">
        <f>VLOOKUP(CONCATENATE($F1336," ",$G1336),AllocFactorMatrix,(Q$4+1),FALSE)*$E1342</f>
        <v>196.0546236918743</v>
      </c>
      <c r="R1336" s="54">
        <f>VLOOKUP(CONCATENATE($F1336," ",$G1336),AllocFactorMatrix,(R$4+1),FALSE)*$E1342</f>
        <v>8.8163572758056272</v>
      </c>
      <c r="S1336" s="54">
        <f t="shared" ref="S1336:S1342" si="710">SUBTOTAL(9,O1336:R1336)</f>
        <v>2967.2106055228219</v>
      </c>
      <c r="T1336" s="54">
        <f>VLOOKUP(CONCATENATE($F1336," ",$G1336),AllocFactorMatrix,(T$4+1),FALSE)*$E1342</f>
        <v>81.339651545217762</v>
      </c>
      <c r="U1336" s="54">
        <f>VLOOKUP(CONCATENATE($F1336," ",$G1336),AllocFactorMatrix,(U$4+1),FALSE)*$E1342</f>
        <v>1331.1095387377541</v>
      </c>
      <c r="V1336" s="54">
        <f>VLOOKUP(CONCATENATE($F1336," ",$G1336),AllocFactorMatrix,(V$4+1),FALSE)*$E1342</f>
        <v>7034.9513143360427</v>
      </c>
      <c r="W1336" s="54">
        <f>VLOOKUP(CONCATENATE($F1336," ",$G1336),AllocFactorMatrix,(W$4+1),FALSE)*$E1342</f>
        <v>1270.3956082292852</v>
      </c>
      <c r="X1336" s="54">
        <f t="shared" ref="X1336:X1342" si="711">SUBTOTAL(9,T1336:W1336)</f>
        <v>9717.7961128483003</v>
      </c>
      <c r="Y1336" s="54">
        <f>VLOOKUP(CONCATENATE($F1336," ",$G1336),AllocFactorMatrix,(Y$4+1),FALSE)*$E1342</f>
        <v>715.07146806360231</v>
      </c>
      <c r="Z1336" s="54">
        <f>VLOOKUP(CONCATENATE($F1336," ",$G1336),AllocFactorMatrix,(Z$4+1),FALSE)*$E1342</f>
        <v>11.977173757117324</v>
      </c>
      <c r="AA1336" s="54">
        <f t="shared" si="709"/>
        <v>727.04864182071958</v>
      </c>
      <c r="AB1336" s="54">
        <f>VLOOKUP(CONCATENATE($F1336," ",$G1336),AllocFactorMatrix,(AB$4+1),FALSE)*$E1342</f>
        <v>9.2791140375545798</v>
      </c>
      <c r="AC1336" s="54">
        <f>VLOOKUP(CONCATENATE($F1336," ",$G1336),AllocFactorMatrix,(AC$4+1),FALSE)*$E1342</f>
        <v>0</v>
      </c>
      <c r="AD1336" s="54">
        <f>VLOOKUP(CONCATENATE($F1336," ",$G1336),AllocFactorMatrix,(AD$4+1),FALSE)*$E1342</f>
        <v>0</v>
      </c>
    </row>
    <row r="1337" spans="1:30" s="51" customFormat="1" hidden="1" outlineLevel="1">
      <c r="A1337" s="167"/>
      <c r="B1337" s="103"/>
      <c r="C1337" s="91"/>
      <c r="D1337" s="91"/>
      <c r="F1337" s="52" t="str">
        <f>F1342</f>
        <v>TRANS_TOTAL</v>
      </c>
      <c r="G1337" s="55" t="str">
        <f>$G$10</f>
        <v>SUBTRAN</v>
      </c>
      <c r="H1337" s="53">
        <f t="shared" si="707"/>
        <v>7554.0290999999997</v>
      </c>
      <c r="I1337" s="54">
        <f>VLOOKUP(CONCATENATE($F1337," ",$G1337),AllocFactorMatrix,(I$4+1),FALSE)*$E1342</f>
        <v>3677.8107515900065</v>
      </c>
      <c r="J1337" s="54">
        <f>VLOOKUP(CONCATENATE($F1337," ",$G1337),AllocFactorMatrix,(J$4+1),FALSE)*$E1342</f>
        <v>177.49595801939807</v>
      </c>
      <c r="K1337" s="54">
        <f>VLOOKUP(CONCATENATE($F1337," ",$G1337),AllocFactorMatrix,(K$4+1),FALSE)*$E1342</f>
        <v>645.72161654168463</v>
      </c>
      <c r="L1337" s="54">
        <f>VLOOKUP(CONCATENATE($F1337," ",$G1337),AllocFactorMatrix,(L$4+1),FALSE)*$E1342</f>
        <v>19.945733189702981</v>
      </c>
      <c r="M1337" s="54">
        <f>VLOOKUP(CONCATENATE($F1337," ",$G1337),AllocFactorMatrix,(M$4+1),FALSE)*$E1342</f>
        <v>2.4841355823704787</v>
      </c>
      <c r="N1337" s="54">
        <f t="shared" si="708"/>
        <v>668.15148531375814</v>
      </c>
      <c r="O1337" s="54">
        <f>VLOOKUP(CONCATENATE($F1337," ",$G1337),AllocFactorMatrix,(O$4+1),FALSE)*$E1342</f>
        <v>487.85277380668794</v>
      </c>
      <c r="P1337" s="54">
        <f>VLOOKUP(CONCATENATE($F1337," ",$G1337),AllocFactorMatrix,(P$4+1),FALSE)*$E1342</f>
        <v>90.691261640704226</v>
      </c>
      <c r="Q1337" s="54">
        <f>VLOOKUP(CONCATENATE($F1337," ",$G1337),AllocFactorMatrix,(Q$4+1),FALSE)*$E1342</f>
        <v>53.962381297585196</v>
      </c>
      <c r="R1337" s="54">
        <f>VLOOKUP(CONCATENATE($F1337," ",$G1337),AllocFactorMatrix,(R$4+1),FALSE)*$E1342</f>
        <v>0</v>
      </c>
      <c r="S1337" s="54">
        <f t="shared" si="710"/>
        <v>632.5064167449774</v>
      </c>
      <c r="T1337" s="54">
        <f>VLOOKUP(CONCATENATE($F1337," ",$G1337),AllocFactorMatrix,(T$4+1),FALSE)*$E1342</f>
        <v>17.034981192246498</v>
      </c>
      <c r="U1337" s="54">
        <f>VLOOKUP(CONCATENATE($F1337," ",$G1337),AllocFactorMatrix,(U$4+1),FALSE)*$E1342</f>
        <v>278.87236814863058</v>
      </c>
      <c r="V1337" s="54">
        <f>VLOOKUP(CONCATENATE($F1337," ",$G1337),AllocFactorMatrix,(V$4+1),FALSE)*$E1342</f>
        <v>1942.8154160905444</v>
      </c>
      <c r="W1337" s="54">
        <f>VLOOKUP(CONCATENATE($F1337," ",$G1337),AllocFactorMatrix,(W$4+1),FALSE)*$E1342</f>
        <v>0</v>
      </c>
      <c r="X1337" s="54">
        <f t="shared" si="711"/>
        <v>2238.7227654314215</v>
      </c>
      <c r="Y1337" s="54">
        <f>VLOOKUP(CONCATENATE($F1337," ",$G1337),AllocFactorMatrix,(Y$4+1),FALSE)*$E1342</f>
        <v>146.82939202367211</v>
      </c>
      <c r="Z1337" s="54">
        <f>VLOOKUP(CONCATENATE($F1337," ",$G1337),AllocFactorMatrix,(Z$4+1),FALSE)*$E1342</f>
        <v>2.4476499541020384</v>
      </c>
      <c r="AA1337" s="54">
        <f t="shared" si="709"/>
        <v>149.27704197777416</v>
      </c>
      <c r="AB1337" s="54">
        <f>VLOOKUP(CONCATENATE($F1337," ",$G1337),AllocFactorMatrix,(AB$4+1),FALSE)*$E1342</f>
        <v>1.9607065489301396</v>
      </c>
      <c r="AC1337" s="54">
        <f>VLOOKUP(CONCATENATE($F1337," ",$G1337),AllocFactorMatrix,(AC$4+1),FALSE)*$E1342</f>
        <v>6.6668214236000543</v>
      </c>
      <c r="AD1337" s="54">
        <f>VLOOKUP(CONCATENATE($F1337," ",$G1337),AllocFactorMatrix,(AD$4+1),FALSE)*$E1342</f>
        <v>1.4371529501348717</v>
      </c>
    </row>
    <row r="1338" spans="1:30" s="51" customFormat="1" hidden="1" outlineLevel="1">
      <c r="A1338" s="167"/>
      <c r="B1338" s="103"/>
      <c r="C1338" s="91"/>
      <c r="D1338" s="91"/>
      <c r="F1338" s="52" t="str">
        <f>F1342</f>
        <v>TRANS_TOTAL</v>
      </c>
      <c r="G1338" s="55" t="str">
        <f>$G$11</f>
        <v>DISTPRI</v>
      </c>
      <c r="H1338" s="53">
        <f t="shared" si="707"/>
        <v>0</v>
      </c>
      <c r="I1338" s="54">
        <f>VLOOKUP(CONCATENATE($F1338," ",$G1338),AllocFactorMatrix,(I$4+1),FALSE)*$E1342</f>
        <v>0</v>
      </c>
      <c r="J1338" s="54">
        <f>VLOOKUP(CONCATENATE($F1338," ",$G1338),AllocFactorMatrix,(J$4+1),FALSE)*$E1342</f>
        <v>0</v>
      </c>
      <c r="K1338" s="54">
        <f>VLOOKUP(CONCATENATE($F1338," ",$G1338),AllocFactorMatrix,(K$4+1),FALSE)*$E1342</f>
        <v>0</v>
      </c>
      <c r="L1338" s="54">
        <f>VLOOKUP(CONCATENATE($F1338," ",$G1338),AllocFactorMatrix,(L$4+1),FALSE)*$E1342</f>
        <v>0</v>
      </c>
      <c r="M1338" s="54">
        <f>VLOOKUP(CONCATENATE($F1338," ",$G1338),AllocFactorMatrix,(M$4+1),FALSE)*$E1342</f>
        <v>0</v>
      </c>
      <c r="N1338" s="54">
        <f t="shared" si="708"/>
        <v>0</v>
      </c>
      <c r="O1338" s="54">
        <f>VLOOKUP(CONCATENATE($F1338," ",$G1338),AllocFactorMatrix,(O$4+1),FALSE)*$E1342</f>
        <v>0</v>
      </c>
      <c r="P1338" s="54">
        <f>VLOOKUP(CONCATENATE($F1338," ",$G1338),AllocFactorMatrix,(P$4+1),FALSE)*$E1342</f>
        <v>0</v>
      </c>
      <c r="Q1338" s="54">
        <f>VLOOKUP(CONCATENATE($F1338," ",$G1338),AllocFactorMatrix,(Q$4+1),FALSE)*$E1342</f>
        <v>0</v>
      </c>
      <c r="R1338" s="54">
        <f>VLOOKUP(CONCATENATE($F1338," ",$G1338),AllocFactorMatrix,(R$4+1),FALSE)*$E1342</f>
        <v>0</v>
      </c>
      <c r="S1338" s="54">
        <f t="shared" si="710"/>
        <v>0</v>
      </c>
      <c r="T1338" s="54">
        <f>VLOOKUP(CONCATENATE($F1338," ",$G1338),AllocFactorMatrix,(T$4+1),FALSE)*$E1342</f>
        <v>0</v>
      </c>
      <c r="U1338" s="54">
        <f>VLOOKUP(CONCATENATE($F1338," ",$G1338),AllocFactorMatrix,(U$4+1),FALSE)*$E1342</f>
        <v>0</v>
      </c>
      <c r="V1338" s="54">
        <f>VLOOKUP(CONCATENATE($F1338," ",$G1338),AllocFactorMatrix,(V$4+1),FALSE)*$E1342</f>
        <v>0</v>
      </c>
      <c r="W1338" s="54">
        <f>VLOOKUP(CONCATENATE($F1338," ",$G1338),AllocFactorMatrix,(W$4+1),FALSE)*$E1342</f>
        <v>0</v>
      </c>
      <c r="X1338" s="54">
        <f t="shared" si="711"/>
        <v>0</v>
      </c>
      <c r="Y1338" s="54">
        <f>VLOOKUP(CONCATENATE($F1338," ",$G1338),AllocFactorMatrix,(Y$4+1),FALSE)*$E1342</f>
        <v>0</v>
      </c>
      <c r="Z1338" s="54">
        <f>VLOOKUP(CONCATENATE($F1338," ",$G1338),AllocFactorMatrix,(Z$4+1),FALSE)*$E1342</f>
        <v>0</v>
      </c>
      <c r="AA1338" s="54">
        <f t="shared" si="709"/>
        <v>0</v>
      </c>
      <c r="AB1338" s="54">
        <f>VLOOKUP(CONCATENATE($F1338," ",$G1338),AllocFactorMatrix,(AB$4+1),FALSE)*$E1342</f>
        <v>0</v>
      </c>
      <c r="AC1338" s="54">
        <f>VLOOKUP(CONCATENATE($F1338," ",$G1338),AllocFactorMatrix,(AC$4+1),FALSE)*$E1342</f>
        <v>0</v>
      </c>
      <c r="AD1338" s="54">
        <f>VLOOKUP(CONCATENATE($F1338," ",$G1338),AllocFactorMatrix,(AD$4+1),FALSE)*$E1342</f>
        <v>0</v>
      </c>
    </row>
    <row r="1339" spans="1:30" s="51" customFormat="1" hidden="1" outlineLevel="1">
      <c r="A1339" s="167"/>
      <c r="B1339" s="103"/>
      <c r="C1339" s="91"/>
      <c r="D1339" s="91"/>
      <c r="F1339" s="52" t="str">
        <f>F1342</f>
        <v>TRANS_TOTAL</v>
      </c>
      <c r="G1339" s="55" t="str">
        <f>$G$12</f>
        <v>DISTSEC</v>
      </c>
      <c r="H1339" s="53">
        <f t="shared" si="707"/>
        <v>0</v>
      </c>
      <c r="I1339" s="54">
        <f>VLOOKUP(CONCATENATE($F1339," ",$G1339),AllocFactorMatrix,(I$4+1),FALSE)*$E1342</f>
        <v>0</v>
      </c>
      <c r="J1339" s="54">
        <f>VLOOKUP(CONCATENATE($F1339," ",$G1339),AllocFactorMatrix,(J$4+1),FALSE)*$E1342</f>
        <v>0</v>
      </c>
      <c r="K1339" s="54">
        <f>VLOOKUP(CONCATENATE($F1339," ",$G1339),AllocFactorMatrix,(K$4+1),FALSE)*$E1342</f>
        <v>0</v>
      </c>
      <c r="L1339" s="54">
        <f>VLOOKUP(CONCATENATE($F1339," ",$G1339),AllocFactorMatrix,(L$4+1),FALSE)*$E1342</f>
        <v>0</v>
      </c>
      <c r="M1339" s="54">
        <f>VLOOKUP(CONCATENATE($F1339," ",$G1339),AllocFactorMatrix,(M$4+1),FALSE)*$E1342</f>
        <v>0</v>
      </c>
      <c r="N1339" s="54">
        <f t="shared" si="708"/>
        <v>0</v>
      </c>
      <c r="O1339" s="54">
        <f>VLOOKUP(CONCATENATE($F1339," ",$G1339),AllocFactorMatrix,(O$4+1),FALSE)*$E1342</f>
        <v>0</v>
      </c>
      <c r="P1339" s="54">
        <f>VLOOKUP(CONCATENATE($F1339," ",$G1339),AllocFactorMatrix,(P$4+1),FALSE)*$E1342</f>
        <v>0</v>
      </c>
      <c r="Q1339" s="54">
        <f>VLOOKUP(CONCATENATE($F1339," ",$G1339),AllocFactorMatrix,(Q$4+1),FALSE)*$E1342</f>
        <v>0</v>
      </c>
      <c r="R1339" s="54">
        <f>VLOOKUP(CONCATENATE($F1339," ",$G1339),AllocFactorMatrix,(R$4+1),FALSE)*$E1342</f>
        <v>0</v>
      </c>
      <c r="S1339" s="54">
        <f t="shared" si="710"/>
        <v>0</v>
      </c>
      <c r="T1339" s="54">
        <f>VLOOKUP(CONCATENATE($F1339," ",$G1339),AllocFactorMatrix,(T$4+1),FALSE)*$E1342</f>
        <v>0</v>
      </c>
      <c r="U1339" s="54">
        <f>VLOOKUP(CONCATENATE($F1339," ",$G1339),AllocFactorMatrix,(U$4+1),FALSE)*$E1342</f>
        <v>0</v>
      </c>
      <c r="V1339" s="54">
        <f>VLOOKUP(CONCATENATE($F1339," ",$G1339),AllocFactorMatrix,(V$4+1),FALSE)*$E1342</f>
        <v>0</v>
      </c>
      <c r="W1339" s="54">
        <f>VLOOKUP(CONCATENATE($F1339," ",$G1339),AllocFactorMatrix,(W$4+1),FALSE)*$E1342</f>
        <v>0</v>
      </c>
      <c r="X1339" s="54">
        <f t="shared" si="711"/>
        <v>0</v>
      </c>
      <c r="Y1339" s="54">
        <f>VLOOKUP(CONCATENATE($F1339," ",$G1339),AllocFactorMatrix,(Y$4+1),FALSE)*$E1342</f>
        <v>0</v>
      </c>
      <c r="Z1339" s="54">
        <f>VLOOKUP(CONCATENATE($F1339," ",$G1339),AllocFactorMatrix,(Z$4+1),FALSE)*$E1342</f>
        <v>0</v>
      </c>
      <c r="AA1339" s="54">
        <f t="shared" si="709"/>
        <v>0</v>
      </c>
      <c r="AB1339" s="54">
        <f>VLOOKUP(CONCATENATE($F1339," ",$G1339),AllocFactorMatrix,(AB$4+1),FALSE)*$E1342</f>
        <v>0</v>
      </c>
      <c r="AC1339" s="54">
        <f>VLOOKUP(CONCATENATE($F1339," ",$G1339),AllocFactorMatrix,(AC$4+1),FALSE)*$E1342</f>
        <v>0</v>
      </c>
      <c r="AD1339" s="54">
        <f>VLOOKUP(CONCATENATE($F1339," ",$G1339),AllocFactorMatrix,(AD$4+1),FALSE)*$E1342</f>
        <v>0</v>
      </c>
    </row>
    <row r="1340" spans="1:30" s="51" customFormat="1" hidden="1" outlineLevel="1">
      <c r="A1340" s="167"/>
      <c r="B1340" s="103"/>
      <c r="C1340" s="91"/>
      <c r="D1340" s="91"/>
      <c r="F1340" s="52" t="str">
        <f>F1342</f>
        <v>TRANS_TOTAL</v>
      </c>
      <c r="G1340" s="55" t="str">
        <f>$G$13</f>
        <v>ENERGY</v>
      </c>
      <c r="H1340" s="53">
        <f t="shared" si="707"/>
        <v>0</v>
      </c>
      <c r="I1340" s="54">
        <f>VLOOKUP(CONCATENATE($F1340," ",$G1340),AllocFactorMatrix,(I$4+1),FALSE)*$E1342</f>
        <v>0</v>
      </c>
      <c r="J1340" s="54">
        <f>VLOOKUP(CONCATENATE($F1340," ",$G1340),AllocFactorMatrix,(J$4+1),FALSE)*$E1342</f>
        <v>0</v>
      </c>
      <c r="K1340" s="54">
        <f>VLOOKUP(CONCATENATE($F1340," ",$G1340),AllocFactorMatrix,(K$4+1),FALSE)*$E1342</f>
        <v>0</v>
      </c>
      <c r="L1340" s="54">
        <f>VLOOKUP(CONCATENATE($F1340," ",$G1340),AllocFactorMatrix,(L$4+1),FALSE)*$E1342</f>
        <v>0</v>
      </c>
      <c r="M1340" s="54">
        <f>VLOOKUP(CONCATENATE($F1340," ",$G1340),AllocFactorMatrix,(M$4+1),FALSE)*$E1342</f>
        <v>0</v>
      </c>
      <c r="N1340" s="54">
        <f t="shared" si="708"/>
        <v>0</v>
      </c>
      <c r="O1340" s="54">
        <f>VLOOKUP(CONCATENATE($F1340," ",$G1340),AllocFactorMatrix,(O$4+1),FALSE)*$E1342</f>
        <v>0</v>
      </c>
      <c r="P1340" s="54">
        <f>VLOOKUP(CONCATENATE($F1340," ",$G1340),AllocFactorMatrix,(P$4+1),FALSE)*$E1342</f>
        <v>0</v>
      </c>
      <c r="Q1340" s="54">
        <f>VLOOKUP(CONCATENATE($F1340," ",$G1340),AllocFactorMatrix,(Q$4+1),FALSE)*$E1342</f>
        <v>0</v>
      </c>
      <c r="R1340" s="54">
        <f>VLOOKUP(CONCATENATE($F1340," ",$G1340),AllocFactorMatrix,(R$4+1),FALSE)*$E1342</f>
        <v>0</v>
      </c>
      <c r="S1340" s="54">
        <f t="shared" si="710"/>
        <v>0</v>
      </c>
      <c r="T1340" s="54">
        <f>VLOOKUP(CONCATENATE($F1340," ",$G1340),AllocFactorMatrix,(T$4+1),FALSE)*$E1342</f>
        <v>0</v>
      </c>
      <c r="U1340" s="54">
        <f>VLOOKUP(CONCATENATE($F1340," ",$G1340),AllocFactorMatrix,(U$4+1),FALSE)*$E1342</f>
        <v>0</v>
      </c>
      <c r="V1340" s="54">
        <f>VLOOKUP(CONCATENATE($F1340," ",$G1340),AllocFactorMatrix,(V$4+1),FALSE)*$E1342</f>
        <v>0</v>
      </c>
      <c r="W1340" s="54">
        <f>VLOOKUP(CONCATENATE($F1340," ",$G1340),AllocFactorMatrix,(W$4+1),FALSE)*$E1342</f>
        <v>0</v>
      </c>
      <c r="X1340" s="54">
        <f t="shared" si="711"/>
        <v>0</v>
      </c>
      <c r="Y1340" s="54">
        <f>VLOOKUP(CONCATENATE($F1340," ",$G1340),AllocFactorMatrix,(Y$4+1),FALSE)*$E1342</f>
        <v>0</v>
      </c>
      <c r="Z1340" s="54">
        <f>VLOOKUP(CONCATENATE($F1340," ",$G1340),AllocFactorMatrix,(Z$4+1),FALSE)*$E1342</f>
        <v>0</v>
      </c>
      <c r="AA1340" s="54">
        <f t="shared" si="709"/>
        <v>0</v>
      </c>
      <c r="AB1340" s="54">
        <f>VLOOKUP(CONCATENATE($F1340," ",$G1340),AllocFactorMatrix,(AB$4+1),FALSE)*$E1342</f>
        <v>0</v>
      </c>
      <c r="AC1340" s="54">
        <f>VLOOKUP(CONCATENATE($F1340," ",$G1340),AllocFactorMatrix,(AC$4+1),FALSE)*$E1342</f>
        <v>0</v>
      </c>
      <c r="AD1340" s="54">
        <f>VLOOKUP(CONCATENATE($F1340," ",$G1340),AllocFactorMatrix,(AD$4+1),FALSE)*$E1342</f>
        <v>0</v>
      </c>
    </row>
    <row r="1341" spans="1:30" s="51" customFormat="1" hidden="1" outlineLevel="1">
      <c r="A1341" s="167"/>
      <c r="B1341" s="103"/>
      <c r="C1341" s="91"/>
      <c r="D1341" s="91"/>
      <c r="F1341" s="52" t="str">
        <f>F1342</f>
        <v>TRANS_TOTAL</v>
      </c>
      <c r="G1341" s="55" t="str">
        <f>$G$14</f>
        <v>CUSTOMER</v>
      </c>
      <c r="H1341" s="53">
        <f t="shared" si="707"/>
        <v>0</v>
      </c>
      <c r="I1341" s="54">
        <f>VLOOKUP(CONCATENATE($F1341," ",$G1341),AllocFactorMatrix,(I$4+1),FALSE)*$E1342</f>
        <v>0</v>
      </c>
      <c r="J1341" s="54">
        <f>VLOOKUP(CONCATENATE($F1341," ",$G1341),AllocFactorMatrix,(J$4+1),FALSE)*$E1342</f>
        <v>0</v>
      </c>
      <c r="K1341" s="54">
        <f>VLOOKUP(CONCATENATE($F1341," ",$G1341),AllocFactorMatrix,(K$4+1),FALSE)*$E1342</f>
        <v>0</v>
      </c>
      <c r="L1341" s="54">
        <f>VLOOKUP(CONCATENATE($F1341," ",$G1341),AllocFactorMatrix,(L$4+1),FALSE)*$E1342</f>
        <v>0</v>
      </c>
      <c r="M1341" s="54">
        <f>VLOOKUP(CONCATENATE($F1341," ",$G1341),AllocFactorMatrix,(M$4+1),FALSE)*$E1342</f>
        <v>0</v>
      </c>
      <c r="N1341" s="54">
        <f t="shared" si="708"/>
        <v>0</v>
      </c>
      <c r="O1341" s="54">
        <f>VLOOKUP(CONCATENATE($F1341," ",$G1341),AllocFactorMatrix,(O$4+1),FALSE)*$E1342</f>
        <v>0</v>
      </c>
      <c r="P1341" s="54">
        <f>VLOOKUP(CONCATENATE($F1341," ",$G1341),AllocFactorMatrix,(P$4+1),FALSE)*$E1342</f>
        <v>0</v>
      </c>
      <c r="Q1341" s="54">
        <f>VLOOKUP(CONCATENATE($F1341," ",$G1341),AllocFactorMatrix,(Q$4+1),FALSE)*$E1342</f>
        <v>0</v>
      </c>
      <c r="R1341" s="54">
        <f>VLOOKUP(CONCATENATE($F1341," ",$G1341),AllocFactorMatrix,(R$4+1),FALSE)*$E1342</f>
        <v>0</v>
      </c>
      <c r="S1341" s="54">
        <f t="shared" si="710"/>
        <v>0</v>
      </c>
      <c r="T1341" s="54">
        <f>VLOOKUP(CONCATENATE($F1341," ",$G1341),AllocFactorMatrix,(T$4+1),FALSE)*$E1342</f>
        <v>0</v>
      </c>
      <c r="U1341" s="54">
        <f>VLOOKUP(CONCATENATE($F1341," ",$G1341),AllocFactorMatrix,(U$4+1),FALSE)*$E1342</f>
        <v>0</v>
      </c>
      <c r="V1341" s="54">
        <f>VLOOKUP(CONCATENATE($F1341," ",$G1341),AllocFactorMatrix,(V$4+1),FALSE)*$E1342</f>
        <v>0</v>
      </c>
      <c r="W1341" s="54">
        <f>VLOOKUP(CONCATENATE($F1341," ",$G1341),AllocFactorMatrix,(W$4+1),FALSE)*$E1342</f>
        <v>0</v>
      </c>
      <c r="X1341" s="54">
        <f t="shared" si="711"/>
        <v>0</v>
      </c>
      <c r="Y1341" s="54">
        <f>VLOOKUP(CONCATENATE($F1341," ",$G1341),AllocFactorMatrix,(Y$4+1),FALSE)*$E1342</f>
        <v>0</v>
      </c>
      <c r="Z1341" s="54">
        <f>VLOOKUP(CONCATENATE($F1341," ",$G1341),AllocFactorMatrix,(Z$4+1),FALSE)*$E1342</f>
        <v>0</v>
      </c>
      <c r="AA1341" s="54">
        <f t="shared" si="709"/>
        <v>0</v>
      </c>
      <c r="AB1341" s="54">
        <f>VLOOKUP(CONCATENATE($F1341," ",$G1341),AllocFactorMatrix,(AB$4+1),FALSE)*$E1342</f>
        <v>0</v>
      </c>
      <c r="AC1341" s="54">
        <f>VLOOKUP(CONCATENATE($F1341," ",$G1341),AllocFactorMatrix,(AC$4+1),FALSE)*$E1342</f>
        <v>0</v>
      </c>
      <c r="AD1341" s="54">
        <f>VLOOKUP(CONCATENATE($F1341," ",$G1341),AllocFactorMatrix,(AD$4+1),FALSE)*$E1342</f>
        <v>0</v>
      </c>
    </row>
    <row r="1342" spans="1:30" s="51" customFormat="1" collapsed="1">
      <c r="A1342" s="167"/>
      <c r="B1342" s="103"/>
      <c r="C1342" s="91"/>
      <c r="D1342" s="91" t="s">
        <v>506</v>
      </c>
      <c r="E1342" s="63">
        <v>41897</v>
      </c>
      <c r="F1342" s="63" t="s">
        <v>194</v>
      </c>
      <c r="G1342" s="55" t="str">
        <f>$G$15</f>
        <v>TOTAL</v>
      </c>
      <c r="H1342" s="53">
        <f>SUBTOTAL(9,I1342:AD1342)</f>
        <v>41897</v>
      </c>
      <c r="I1342" s="54">
        <f>VLOOKUP(CONCATENATE($F1342," ",$G1342),AllocFactorMatrix,(I$4+1),FALSE)*$E1342</f>
        <v>20594.574058686307</v>
      </c>
      <c r="J1342" s="54">
        <f>VLOOKUP(CONCATENATE($F1342," ",$G1342),AllocFactorMatrix,(J$4+1),FALSE)*$E1342</f>
        <v>1013.7520156734754</v>
      </c>
      <c r="K1342" s="54">
        <f>VLOOKUP(CONCATENATE($F1342," ",$G1342),AllocFactorMatrix,(K$4+1),FALSE)*$E1342</f>
        <v>3708.8796292372153</v>
      </c>
      <c r="L1342" s="54">
        <f>VLOOKUP(CONCATENATE($F1342," ",$G1342),AllocFactorMatrix,(L$4+1),FALSE)*$E1342</f>
        <v>116.36307200007661</v>
      </c>
      <c r="M1342" s="54">
        <f>VLOOKUP(CONCATENATE($F1342," ",$G1342),AllocFactorMatrix,(M$4+1),FALSE)*$E1342</f>
        <v>11.52584509668308</v>
      </c>
      <c r="N1342" s="54">
        <f t="shared" si="708"/>
        <v>3836.7685463339749</v>
      </c>
      <c r="O1342" s="54">
        <f>VLOOKUP(CONCATENATE($F1342," ",$G1342),AllocFactorMatrix,(O$4+1),FALSE)*$E1342</f>
        <v>2816.3293706529153</v>
      </c>
      <c r="P1342" s="54">
        <f>VLOOKUP(CONCATENATE($F1342," ",$G1342),AllocFactorMatrix,(P$4+1),FALSE)*$E1342</f>
        <v>524.55428934961878</v>
      </c>
      <c r="Q1342" s="54">
        <f>VLOOKUP(CONCATENATE($F1342," ",$G1342),AllocFactorMatrix,(Q$4+1),FALSE)*$E1342</f>
        <v>250.01700498945951</v>
      </c>
      <c r="R1342" s="54">
        <f>VLOOKUP(CONCATENATE($F1342," ",$G1342),AllocFactorMatrix,(R$4+1),FALSE)*$E1342</f>
        <v>8.8163572758056272</v>
      </c>
      <c r="S1342" s="54">
        <f t="shared" si="710"/>
        <v>3599.7170222677996</v>
      </c>
      <c r="T1342" s="54">
        <f>VLOOKUP(CONCATENATE($F1342," ",$G1342),AllocFactorMatrix,(T$4+1),FALSE)*$E1342</f>
        <v>98.374632737464253</v>
      </c>
      <c r="U1342" s="54">
        <f>VLOOKUP(CONCATENATE($F1342," ",$G1342),AllocFactorMatrix,(U$4+1),FALSE)*$E1342</f>
        <v>1609.9819068863849</v>
      </c>
      <c r="V1342" s="54">
        <f>VLOOKUP(CONCATENATE($F1342," ",$G1342),AllocFactorMatrix,(V$4+1),FALSE)*$E1342</f>
        <v>8977.7667304265869</v>
      </c>
      <c r="W1342" s="54">
        <f>VLOOKUP(CONCATENATE($F1342," ",$G1342),AllocFactorMatrix,(W$4+1),FALSE)*$E1342</f>
        <v>1270.3956082292852</v>
      </c>
      <c r="X1342" s="54">
        <f t="shared" si="711"/>
        <v>11956.518878279723</v>
      </c>
      <c r="Y1342" s="54">
        <f>VLOOKUP(CONCATENATE($F1342," ",$G1342),AllocFactorMatrix,(Y$4+1),FALSE)*$E1342</f>
        <v>861.9008600872744</v>
      </c>
      <c r="Z1342" s="54">
        <f>VLOOKUP(CONCATENATE($F1342," ",$G1342),AllocFactorMatrix,(Z$4+1),FALSE)*$E1342</f>
        <v>14.424823711219362</v>
      </c>
      <c r="AA1342" s="54">
        <f t="shared" si="709"/>
        <v>876.32568379849374</v>
      </c>
      <c r="AB1342" s="54">
        <f>VLOOKUP(CONCATENATE($F1342," ",$G1342),AllocFactorMatrix,(AB$4+1),FALSE)*$E1342</f>
        <v>11.239820586484718</v>
      </c>
      <c r="AC1342" s="54">
        <f>VLOOKUP(CONCATENATE($F1342," ",$G1342),AllocFactorMatrix,(AC$4+1),FALSE)*$E1342</f>
        <v>6.6668214236000543</v>
      </c>
      <c r="AD1342" s="54">
        <f>VLOOKUP(CONCATENATE($F1342," ",$G1342),AllocFactorMatrix,(AD$4+1),FALSE)*$E1342</f>
        <v>1.4371529501348717</v>
      </c>
    </row>
    <row r="1343" spans="1:30" s="51" customFormat="1" hidden="1" outlineLevel="1">
      <c r="A1343" s="167"/>
      <c r="B1343" s="103"/>
      <c r="C1343" s="91"/>
      <c r="D1343" s="91"/>
      <c r="E1343" s="104"/>
      <c r="F1343" s="109"/>
      <c r="G1343" s="55" t="str">
        <f>$G$8</f>
        <v>PRODUCTION</v>
      </c>
      <c r="H1343" s="58">
        <f t="shared" ref="H1343:W1349" ca="1" si="712">+H1327+H1335+H1319+H1311+H1303++H1295+H1287+H1279+H1271+H1263+H1255+H1247</f>
        <v>28432168.999999989</v>
      </c>
      <c r="I1343" s="58">
        <f t="shared" ca="1" si="712"/>
        <v>14005202.831195973</v>
      </c>
      <c r="J1343" s="58">
        <f t="shared" ca="1" si="712"/>
        <v>692327.21967261331</v>
      </c>
      <c r="K1343" s="58">
        <f t="shared" ca="1" si="712"/>
        <v>2535954.927844157</v>
      </c>
      <c r="L1343" s="58">
        <f t="shared" ca="1" si="712"/>
        <v>79822.857479892686</v>
      </c>
      <c r="M1343" s="58">
        <f t="shared" ca="1" si="712"/>
        <v>7485.5321546990508</v>
      </c>
      <c r="N1343" s="58">
        <f t="shared" ca="1" si="712"/>
        <v>2623263.317478749</v>
      </c>
      <c r="O1343" s="58">
        <f t="shared" ca="1" si="712"/>
        <v>1927720.2402450512</v>
      </c>
      <c r="P1343" s="58">
        <f t="shared" ca="1" si="712"/>
        <v>359190.44285919785</v>
      </c>
      <c r="Q1343" s="58">
        <f t="shared" ca="1" si="712"/>
        <v>162311.47300185304</v>
      </c>
      <c r="R1343" s="58">
        <f t="shared" ca="1" si="712"/>
        <v>7298.9655076720574</v>
      </c>
      <c r="S1343" s="58">
        <f t="shared" ca="1" si="712"/>
        <v>2456521.121613774</v>
      </c>
      <c r="T1343" s="58">
        <f t="shared" ca="1" si="712"/>
        <v>67340.205536345791</v>
      </c>
      <c r="U1343" s="58">
        <f t="shared" ca="1" si="712"/>
        <v>1102010.9900539757</v>
      </c>
      <c r="V1343" s="58">
        <f t="shared" ca="1" si="712"/>
        <v>5824159.0472295014</v>
      </c>
      <c r="W1343" s="58">
        <f t="shared" ca="1" si="712"/>
        <v>1051746.5927804408</v>
      </c>
      <c r="X1343" s="58">
        <f t="shared" ref="I1343:AD1349" ca="1" si="713">+X1327+X1335+X1319+X1311+X1303++X1295+X1287+X1279+X1271+X1263+X1255+X1247</f>
        <v>8045256.8356002634</v>
      </c>
      <c r="Y1343" s="58">
        <f t="shared" ca="1" si="713"/>
        <v>591999.82687177602</v>
      </c>
      <c r="Z1343" s="58">
        <f t="shared" ca="1" si="713"/>
        <v>9915.7708107519829</v>
      </c>
      <c r="AA1343" s="58">
        <f t="shared" ca="1" si="713"/>
        <v>601915.59768252808</v>
      </c>
      <c r="AB1343" s="58">
        <f t="shared" ca="1" si="713"/>
        <v>7682.0767560917147</v>
      </c>
      <c r="AC1343" s="58">
        <f t="shared" ca="1" si="713"/>
        <v>0</v>
      </c>
      <c r="AD1343" s="58">
        <f t="shared" ca="1" si="713"/>
        <v>0</v>
      </c>
    </row>
    <row r="1344" spans="1:30" s="51" customFormat="1" hidden="1" outlineLevel="1">
      <c r="A1344" s="167"/>
      <c r="B1344" s="103"/>
      <c r="C1344" s="91"/>
      <c r="D1344" s="91"/>
      <c r="E1344" s="104"/>
      <c r="F1344" s="109"/>
      <c r="G1344" s="55" t="str">
        <f>$G$9</f>
        <v>BULKTRAN</v>
      </c>
      <c r="H1344" s="58">
        <f t="shared" ca="1" si="712"/>
        <v>3466651.4686999992</v>
      </c>
      <c r="I1344" s="58">
        <f t="shared" ca="1" si="713"/>
        <v>1707613.5473240511</v>
      </c>
      <c r="J1344" s="58">
        <f t="shared" ca="1" si="713"/>
        <v>84413.439329903136</v>
      </c>
      <c r="K1344" s="58">
        <f t="shared" ca="1" si="713"/>
        <v>309201.5904649396</v>
      </c>
      <c r="L1344" s="58">
        <f t="shared" ca="1" si="713"/>
        <v>9732.5682792086955</v>
      </c>
      <c r="M1344" s="58">
        <f t="shared" ca="1" si="713"/>
        <v>912.6891106369178</v>
      </c>
      <c r="N1344" s="58">
        <f t="shared" ca="1" si="713"/>
        <v>319846.84785478521</v>
      </c>
      <c r="O1344" s="58">
        <f t="shared" ca="1" si="713"/>
        <v>235041.30838868552</v>
      </c>
      <c r="P1344" s="58">
        <f t="shared" ca="1" si="713"/>
        <v>43795.043434105988</v>
      </c>
      <c r="Q1344" s="58">
        <f t="shared" ca="1" si="713"/>
        <v>19790.164664142729</v>
      </c>
      <c r="R1344" s="58">
        <f t="shared" ca="1" si="713"/>
        <v>889.94158332281927</v>
      </c>
      <c r="S1344" s="58">
        <f t="shared" ca="1" si="713"/>
        <v>299516.45807025698</v>
      </c>
      <c r="T1344" s="58">
        <f t="shared" ca="1" si="713"/>
        <v>8210.5949224321594</v>
      </c>
      <c r="U1344" s="58">
        <f t="shared" ca="1" si="713"/>
        <v>134364.98696930776</v>
      </c>
      <c r="V1344" s="58">
        <f t="shared" ca="1" si="713"/>
        <v>710122.73157987162</v>
      </c>
      <c r="W1344" s="58">
        <f t="shared" ca="1" si="713"/>
        <v>128236.39556175037</v>
      </c>
      <c r="X1344" s="58">
        <f t="shared" ca="1" si="713"/>
        <v>980934.70903336187</v>
      </c>
      <c r="Y1344" s="58">
        <f t="shared" ca="1" si="713"/>
        <v>72180.812842495012</v>
      </c>
      <c r="Z1344" s="58">
        <f t="shared" ca="1" si="713"/>
        <v>1209.0010243110873</v>
      </c>
      <c r="AA1344" s="58">
        <f t="shared" ca="1" si="713"/>
        <v>73389.8138668061</v>
      </c>
      <c r="AB1344" s="58">
        <f t="shared" ca="1" si="713"/>
        <v>936.65322083487467</v>
      </c>
      <c r="AC1344" s="58">
        <f t="shared" ca="1" si="713"/>
        <v>0</v>
      </c>
      <c r="AD1344" s="58">
        <f t="shared" ca="1" si="713"/>
        <v>0</v>
      </c>
    </row>
    <row r="1345" spans="1:30" s="51" customFormat="1" hidden="1" outlineLevel="1">
      <c r="A1345" s="167"/>
      <c r="B1345" s="103"/>
      <c r="C1345" s="91"/>
      <c r="D1345" s="91"/>
      <c r="E1345" s="104"/>
      <c r="F1345" s="109"/>
      <c r="G1345" s="55" t="str">
        <f>$G$10</f>
        <v>SUBTRAN</v>
      </c>
      <c r="H1345" s="58">
        <f t="shared" ca="1" si="712"/>
        <v>762519.53130000015</v>
      </c>
      <c r="I1345" s="58">
        <f t="shared" ca="1" si="713"/>
        <v>371245.92629812786</v>
      </c>
      <c r="J1345" s="58">
        <f t="shared" ca="1" si="713"/>
        <v>17916.814050477504</v>
      </c>
      <c r="K1345" s="58">
        <f t="shared" ca="1" si="713"/>
        <v>65180.493466148248</v>
      </c>
      <c r="L1345" s="58">
        <f t="shared" ca="1" si="713"/>
        <v>2013.3641162763288</v>
      </c>
      <c r="M1345" s="58">
        <f t="shared" ca="1" si="713"/>
        <v>250.75385266318216</v>
      </c>
      <c r="N1345" s="58">
        <f t="shared" ca="1" si="713"/>
        <v>67444.611435087776</v>
      </c>
      <c r="O1345" s="58">
        <f t="shared" ca="1" si="713"/>
        <v>49244.881572733248</v>
      </c>
      <c r="P1345" s="58">
        <f t="shared" ca="1" si="713"/>
        <v>9154.5660473131429</v>
      </c>
      <c r="Q1345" s="58">
        <f t="shared" ca="1" si="713"/>
        <v>5447.0758783371057</v>
      </c>
      <c r="R1345" s="58">
        <f t="shared" ca="1" si="713"/>
        <v>0</v>
      </c>
      <c r="S1345" s="58">
        <f t="shared" ca="1" si="713"/>
        <v>63846.523498383496</v>
      </c>
      <c r="T1345" s="58">
        <f t="shared" ca="1" si="713"/>
        <v>1719.54670844677</v>
      </c>
      <c r="U1345" s="58">
        <f t="shared" ca="1" si="713"/>
        <v>28149.961383285488</v>
      </c>
      <c r="V1345" s="58">
        <f t="shared" ca="1" si="713"/>
        <v>196111.86042158306</v>
      </c>
      <c r="W1345" s="58">
        <f t="shared" ca="1" si="713"/>
        <v>0</v>
      </c>
      <c r="X1345" s="58">
        <f t="shared" ca="1" si="713"/>
        <v>225981.36851331533</v>
      </c>
      <c r="Y1345" s="58">
        <f t="shared" ca="1" si="713"/>
        <v>14821.266598900767</v>
      </c>
      <c r="Z1345" s="58">
        <f t="shared" ca="1" si="713"/>
        <v>247.07091686850302</v>
      </c>
      <c r="AA1345" s="58">
        <f t="shared" ca="1" si="713"/>
        <v>15068.33751576927</v>
      </c>
      <c r="AB1345" s="58">
        <f t="shared" ca="1" si="713"/>
        <v>197.91782887188648</v>
      </c>
      <c r="AC1345" s="58">
        <f t="shared" ca="1" si="713"/>
        <v>672.9629287745679</v>
      </c>
      <c r="AD1345" s="58">
        <f t="shared" ca="1" si="713"/>
        <v>145.06923119256379</v>
      </c>
    </row>
    <row r="1346" spans="1:30" s="51" customFormat="1" hidden="1" outlineLevel="1">
      <c r="A1346" s="167"/>
      <c r="B1346" s="103"/>
      <c r="C1346" s="91"/>
      <c r="D1346" s="91"/>
      <c r="E1346" s="104"/>
      <c r="F1346" s="109"/>
      <c r="G1346" s="55" t="str">
        <f>$G$11</f>
        <v>DISTPRI</v>
      </c>
      <c r="H1346" s="58">
        <f t="shared" ca="1" si="712"/>
        <v>0</v>
      </c>
      <c r="I1346" s="58">
        <f t="shared" ca="1" si="713"/>
        <v>0</v>
      </c>
      <c r="J1346" s="58">
        <f t="shared" ca="1" si="713"/>
        <v>0</v>
      </c>
      <c r="K1346" s="58">
        <f t="shared" ca="1" si="713"/>
        <v>0</v>
      </c>
      <c r="L1346" s="58">
        <f t="shared" ca="1" si="713"/>
        <v>0</v>
      </c>
      <c r="M1346" s="58">
        <f t="shared" ca="1" si="713"/>
        <v>0</v>
      </c>
      <c r="N1346" s="58">
        <f t="shared" ca="1" si="713"/>
        <v>0</v>
      </c>
      <c r="O1346" s="58">
        <f t="shared" ca="1" si="713"/>
        <v>0</v>
      </c>
      <c r="P1346" s="58">
        <f t="shared" ca="1" si="713"/>
        <v>0</v>
      </c>
      <c r="Q1346" s="58">
        <f t="shared" ca="1" si="713"/>
        <v>0</v>
      </c>
      <c r="R1346" s="58">
        <f t="shared" ca="1" si="713"/>
        <v>0</v>
      </c>
      <c r="S1346" s="58">
        <f t="shared" ca="1" si="713"/>
        <v>0</v>
      </c>
      <c r="T1346" s="58">
        <f t="shared" ca="1" si="713"/>
        <v>0</v>
      </c>
      <c r="U1346" s="58">
        <f t="shared" ca="1" si="713"/>
        <v>0</v>
      </c>
      <c r="V1346" s="58">
        <f t="shared" ca="1" si="713"/>
        <v>0</v>
      </c>
      <c r="W1346" s="58">
        <f t="shared" ca="1" si="713"/>
        <v>0</v>
      </c>
      <c r="X1346" s="58">
        <f t="shared" ca="1" si="713"/>
        <v>0</v>
      </c>
      <c r="Y1346" s="58">
        <f t="shared" ca="1" si="713"/>
        <v>0</v>
      </c>
      <c r="Z1346" s="58">
        <f t="shared" ca="1" si="713"/>
        <v>0</v>
      </c>
      <c r="AA1346" s="58">
        <f t="shared" ca="1" si="713"/>
        <v>0</v>
      </c>
      <c r="AB1346" s="58">
        <f t="shared" ca="1" si="713"/>
        <v>0</v>
      </c>
      <c r="AC1346" s="58">
        <f t="shared" ca="1" si="713"/>
        <v>0</v>
      </c>
      <c r="AD1346" s="58">
        <f t="shared" ca="1" si="713"/>
        <v>0</v>
      </c>
    </row>
    <row r="1347" spans="1:30" s="51" customFormat="1" hidden="1" outlineLevel="1">
      <c r="A1347" s="167"/>
      <c r="B1347" s="103"/>
      <c r="C1347" s="91"/>
      <c r="D1347" s="91"/>
      <c r="E1347" s="104"/>
      <c r="F1347" s="109"/>
      <c r="G1347" s="55" t="str">
        <f>$G$12</f>
        <v>DISTSEC</v>
      </c>
      <c r="H1347" s="58">
        <f t="shared" ca="1" si="712"/>
        <v>0</v>
      </c>
      <c r="I1347" s="58">
        <f t="shared" ca="1" si="713"/>
        <v>0</v>
      </c>
      <c r="J1347" s="58">
        <f t="shared" ca="1" si="713"/>
        <v>0</v>
      </c>
      <c r="K1347" s="58">
        <f t="shared" ca="1" si="713"/>
        <v>0</v>
      </c>
      <c r="L1347" s="58">
        <f t="shared" ca="1" si="713"/>
        <v>0</v>
      </c>
      <c r="M1347" s="58">
        <f t="shared" ca="1" si="713"/>
        <v>0</v>
      </c>
      <c r="N1347" s="58">
        <f t="shared" ca="1" si="713"/>
        <v>0</v>
      </c>
      <c r="O1347" s="58">
        <f t="shared" ca="1" si="713"/>
        <v>0</v>
      </c>
      <c r="P1347" s="58">
        <f t="shared" ca="1" si="713"/>
        <v>0</v>
      </c>
      <c r="Q1347" s="58">
        <f t="shared" ca="1" si="713"/>
        <v>0</v>
      </c>
      <c r="R1347" s="58">
        <f t="shared" ca="1" si="713"/>
        <v>0</v>
      </c>
      <c r="S1347" s="58">
        <f t="shared" ca="1" si="713"/>
        <v>0</v>
      </c>
      <c r="T1347" s="58">
        <f t="shared" ca="1" si="713"/>
        <v>0</v>
      </c>
      <c r="U1347" s="58">
        <f t="shared" ca="1" si="713"/>
        <v>0</v>
      </c>
      <c r="V1347" s="58">
        <f t="shared" ca="1" si="713"/>
        <v>0</v>
      </c>
      <c r="W1347" s="58">
        <f t="shared" ca="1" si="713"/>
        <v>0</v>
      </c>
      <c r="X1347" s="58">
        <f t="shared" ca="1" si="713"/>
        <v>0</v>
      </c>
      <c r="Y1347" s="58">
        <f t="shared" ca="1" si="713"/>
        <v>0</v>
      </c>
      <c r="Z1347" s="58">
        <f t="shared" ca="1" si="713"/>
        <v>0</v>
      </c>
      <c r="AA1347" s="58">
        <f t="shared" ca="1" si="713"/>
        <v>0</v>
      </c>
      <c r="AB1347" s="58">
        <f t="shared" ca="1" si="713"/>
        <v>0</v>
      </c>
      <c r="AC1347" s="58">
        <f t="shared" ca="1" si="713"/>
        <v>0</v>
      </c>
      <c r="AD1347" s="58">
        <f t="shared" ca="1" si="713"/>
        <v>0</v>
      </c>
    </row>
    <row r="1348" spans="1:30" s="51" customFormat="1" hidden="1" outlineLevel="1">
      <c r="A1348" s="167"/>
      <c r="B1348" s="103"/>
      <c r="C1348" s="91"/>
      <c r="D1348" s="91"/>
      <c r="E1348" s="104"/>
      <c r="F1348" s="109"/>
      <c r="G1348" s="55" t="str">
        <f>$G$13</f>
        <v>ENERGY</v>
      </c>
      <c r="H1348" s="58">
        <f t="shared" ca="1" si="712"/>
        <v>0</v>
      </c>
      <c r="I1348" s="58">
        <f t="shared" ca="1" si="713"/>
        <v>0</v>
      </c>
      <c r="J1348" s="58">
        <f t="shared" ca="1" si="713"/>
        <v>0</v>
      </c>
      <c r="K1348" s="58">
        <f t="shared" ca="1" si="713"/>
        <v>0</v>
      </c>
      <c r="L1348" s="58">
        <f t="shared" ca="1" si="713"/>
        <v>0</v>
      </c>
      <c r="M1348" s="58">
        <f t="shared" ca="1" si="713"/>
        <v>0</v>
      </c>
      <c r="N1348" s="58">
        <f t="shared" ca="1" si="713"/>
        <v>0</v>
      </c>
      <c r="O1348" s="58">
        <f t="shared" ca="1" si="713"/>
        <v>0</v>
      </c>
      <c r="P1348" s="58">
        <f t="shared" ca="1" si="713"/>
        <v>0</v>
      </c>
      <c r="Q1348" s="58">
        <f t="shared" ca="1" si="713"/>
        <v>0</v>
      </c>
      <c r="R1348" s="58">
        <f t="shared" ca="1" si="713"/>
        <v>0</v>
      </c>
      <c r="S1348" s="58">
        <f t="shared" ca="1" si="713"/>
        <v>0</v>
      </c>
      <c r="T1348" s="58">
        <f t="shared" ca="1" si="713"/>
        <v>0</v>
      </c>
      <c r="U1348" s="58">
        <f t="shared" ca="1" si="713"/>
        <v>0</v>
      </c>
      <c r="V1348" s="58">
        <f t="shared" ca="1" si="713"/>
        <v>0</v>
      </c>
      <c r="W1348" s="58">
        <f t="shared" ca="1" si="713"/>
        <v>0</v>
      </c>
      <c r="X1348" s="58">
        <f t="shared" ca="1" si="713"/>
        <v>0</v>
      </c>
      <c r="Y1348" s="58">
        <f t="shared" ca="1" si="713"/>
        <v>0</v>
      </c>
      <c r="Z1348" s="58">
        <f t="shared" ca="1" si="713"/>
        <v>0</v>
      </c>
      <c r="AA1348" s="58">
        <f t="shared" ca="1" si="713"/>
        <v>0</v>
      </c>
      <c r="AB1348" s="58">
        <f t="shared" ca="1" si="713"/>
        <v>0</v>
      </c>
      <c r="AC1348" s="58">
        <f t="shared" ca="1" si="713"/>
        <v>0</v>
      </c>
      <c r="AD1348" s="58">
        <f t="shared" ca="1" si="713"/>
        <v>0</v>
      </c>
    </row>
    <row r="1349" spans="1:30" s="51" customFormat="1" hidden="1" outlineLevel="1">
      <c r="A1349" s="167"/>
      <c r="B1349" s="103"/>
      <c r="C1349" s="91"/>
      <c r="D1349" s="91"/>
      <c r="E1349" s="104"/>
      <c r="F1349" s="109"/>
      <c r="G1349" s="55" t="str">
        <f>$G$14</f>
        <v>CUSTOMER</v>
      </c>
      <c r="H1349" s="58">
        <f t="shared" ca="1" si="712"/>
        <v>0</v>
      </c>
      <c r="I1349" s="58">
        <f t="shared" ca="1" si="713"/>
        <v>0</v>
      </c>
      <c r="J1349" s="58">
        <f t="shared" ca="1" si="713"/>
        <v>0</v>
      </c>
      <c r="K1349" s="58">
        <f t="shared" ca="1" si="713"/>
        <v>0</v>
      </c>
      <c r="L1349" s="58">
        <f t="shared" ca="1" si="713"/>
        <v>0</v>
      </c>
      <c r="M1349" s="58">
        <f t="shared" ca="1" si="713"/>
        <v>0</v>
      </c>
      <c r="N1349" s="58">
        <f t="shared" ca="1" si="713"/>
        <v>0</v>
      </c>
      <c r="O1349" s="58">
        <f t="shared" ca="1" si="713"/>
        <v>0</v>
      </c>
      <c r="P1349" s="58">
        <f t="shared" ca="1" si="713"/>
        <v>0</v>
      </c>
      <c r="Q1349" s="58">
        <f t="shared" ca="1" si="713"/>
        <v>0</v>
      </c>
      <c r="R1349" s="58">
        <f t="shared" ca="1" si="713"/>
        <v>0</v>
      </c>
      <c r="S1349" s="58">
        <f t="shared" ca="1" si="713"/>
        <v>0</v>
      </c>
      <c r="T1349" s="58">
        <f t="shared" ca="1" si="713"/>
        <v>0</v>
      </c>
      <c r="U1349" s="58">
        <f t="shared" ca="1" si="713"/>
        <v>0</v>
      </c>
      <c r="V1349" s="58">
        <f t="shared" ca="1" si="713"/>
        <v>0</v>
      </c>
      <c r="W1349" s="58">
        <f t="shared" ca="1" si="713"/>
        <v>0</v>
      </c>
      <c r="X1349" s="58">
        <f t="shared" ca="1" si="713"/>
        <v>0</v>
      </c>
      <c r="Y1349" s="58">
        <f t="shared" ca="1" si="713"/>
        <v>0</v>
      </c>
      <c r="Z1349" s="58">
        <f t="shared" ca="1" si="713"/>
        <v>0</v>
      </c>
      <c r="AA1349" s="58">
        <f t="shared" ca="1" si="713"/>
        <v>0</v>
      </c>
      <c r="AB1349" s="58">
        <f t="shared" ca="1" si="713"/>
        <v>0</v>
      </c>
      <c r="AC1349" s="58">
        <f t="shared" ca="1" si="713"/>
        <v>0</v>
      </c>
      <c r="AD1349" s="58">
        <f t="shared" ca="1" si="713"/>
        <v>0</v>
      </c>
    </row>
    <row r="1350" spans="1:30" s="51" customFormat="1" collapsed="1">
      <c r="A1350" s="167"/>
      <c r="B1350" s="103"/>
      <c r="C1350" s="91" t="s">
        <v>227</v>
      </c>
      <c r="D1350" s="104"/>
      <c r="E1350" s="105">
        <f>+E1334+E1342+E1326+E1318+E1310++E1302+E1294+E1286+E1278+E1270+E1262+E1254</f>
        <v>32661340</v>
      </c>
      <c r="F1350" s="109"/>
      <c r="G1350" s="55" t="str">
        <f>$G$15</f>
        <v>TOTAL</v>
      </c>
      <c r="H1350" s="58">
        <f ca="1">+H1334+H1342+H1326+H1318+H1310++H1302+H1294+H1286+H1278+H1270+H1262+H1254</f>
        <v>32661339.999999989</v>
      </c>
      <c r="I1350" s="58">
        <f ca="1">+I1334+I1342+I1326+I1318+I1310++I1302+I1294+I1286+I1278+I1270+I1262+I1254</f>
        <v>16084062.304818152</v>
      </c>
      <c r="J1350" s="58">
        <f t="shared" ref="J1350:AD1350" ca="1" si="714">+J1334+J1342+J1326+J1318+J1310++J1302+J1294+J1286+J1278+J1270+J1262+J1254</f>
        <v>794657.47305299388</v>
      </c>
      <c r="K1350" s="58">
        <f t="shared" ca="1" si="714"/>
        <v>2910337.011775245</v>
      </c>
      <c r="L1350" s="58">
        <f t="shared" ca="1" si="714"/>
        <v>91568.789875377697</v>
      </c>
      <c r="M1350" s="58">
        <f t="shared" ca="1" si="714"/>
        <v>8648.9751179991526</v>
      </c>
      <c r="N1350" s="58">
        <f t="shared" ca="1" si="714"/>
        <v>3010554.776768622</v>
      </c>
      <c r="O1350" s="58">
        <f t="shared" ca="1" si="714"/>
        <v>2212006.4302064702</v>
      </c>
      <c r="P1350" s="58">
        <f t="shared" ca="1" si="714"/>
        <v>412140.05234061694</v>
      </c>
      <c r="Q1350" s="58">
        <f t="shared" ca="1" si="714"/>
        <v>187548.71354433286</v>
      </c>
      <c r="R1350" s="58">
        <f t="shared" ca="1" si="714"/>
        <v>8188.9070909948769</v>
      </c>
      <c r="S1350" s="58">
        <f t="shared" ca="1" si="714"/>
        <v>2819884.103182415</v>
      </c>
      <c r="T1350" s="58">
        <f t="shared" ca="1" si="714"/>
        <v>77270.347167224725</v>
      </c>
      <c r="U1350" s="58">
        <f t="shared" ca="1" si="714"/>
        <v>1264525.938406569</v>
      </c>
      <c r="V1350" s="58">
        <f t="shared" ca="1" si="714"/>
        <v>6730393.6392309573</v>
      </c>
      <c r="W1350" s="58">
        <f t="shared" ca="1" si="714"/>
        <v>1179982.9883421911</v>
      </c>
      <c r="X1350" s="58">
        <f t="shared" ca="1" si="714"/>
        <v>9252172.9131469429</v>
      </c>
      <c r="Y1350" s="58">
        <f t="shared" ca="1" si="714"/>
        <v>679001.90631317184</v>
      </c>
      <c r="Z1350" s="58">
        <f t="shared" ca="1" si="714"/>
        <v>11371.842751931572</v>
      </c>
      <c r="AA1350" s="58">
        <f t="shared" ca="1" si="714"/>
        <v>690373.74906510348</v>
      </c>
      <c r="AB1350" s="58">
        <f t="shared" ca="1" si="714"/>
        <v>8816.647805798475</v>
      </c>
      <c r="AC1350" s="58">
        <f t="shared" ca="1" si="714"/>
        <v>672.9629287745679</v>
      </c>
      <c r="AD1350" s="58">
        <f t="shared" ca="1" si="714"/>
        <v>145.06923119256379</v>
      </c>
    </row>
    <row r="1351" spans="1:30">
      <c r="A1351" s="167"/>
      <c r="B1351" s="103"/>
      <c r="C1351" s="91"/>
      <c r="D1351" s="91"/>
      <c r="E1351" s="106"/>
      <c r="F1351" s="104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</row>
    <row r="1352" spans="1:30" s="51" customFormat="1" hidden="1" outlineLevel="1">
      <c r="A1352" s="167"/>
      <c r="B1352" s="103"/>
      <c r="C1352" s="91"/>
      <c r="D1352" s="91"/>
      <c r="F1352" s="52" t="str">
        <f>F1359</f>
        <v>EXP_OM_TRAN</v>
      </c>
      <c r="G1352" s="55" t="str">
        <f>$G$8</f>
        <v>PRODUCTION</v>
      </c>
      <c r="H1352" s="53">
        <f t="shared" ref="H1352:H1383" ca="1" si="715">SUBTOTAL(9,I1352:AD1352)</f>
        <v>3.7623340639507331E-12</v>
      </c>
      <c r="I1352" s="54">
        <f ca="1">VLOOKUP(CONCATENATE($F1352," ",$G1352),AllocFactorMatrix,(I$4+1),FALSE)*$E1359</f>
        <v>3.0919984602612765E-12</v>
      </c>
      <c r="J1352" s="54">
        <f ca="1">VLOOKUP(CONCATENATE($F1352," ",$G1352),AllocFactorMatrix,(J$4+1),FALSE)*$E1359</f>
        <v>1.087030708685605E-13</v>
      </c>
      <c r="K1352" s="54">
        <f ca="1">VLOOKUP(CONCATENATE($F1352," ",$G1352),AllocFactorMatrix,(K$4+1),FALSE)*$E1359</f>
        <v>3.8649980753265957E-13</v>
      </c>
      <c r="L1352" s="54">
        <f ca="1">VLOOKUP(CONCATENATE($F1352," ",$G1352),AllocFactorMatrix,(L$4+1),FALSE)*$E1359</f>
        <v>0</v>
      </c>
      <c r="M1352" s="54">
        <f ca="1">VLOOKUP(CONCATENATE($F1352," ",$G1352),AllocFactorMatrix,(M$4+1),FALSE)*$E1359</f>
        <v>0</v>
      </c>
      <c r="N1352" s="54">
        <f t="shared" ref="N1352:N1383" ca="1" si="716">SUBTOTAL(9,K1352:M1352)</f>
        <v>3.8649980753265957E-13</v>
      </c>
      <c r="O1352" s="54">
        <f ca="1">VLOOKUP(CONCATENATE($F1352," ",$G1352),AllocFactorMatrix,(O$4+1),FALSE)*$E1359</f>
        <v>0</v>
      </c>
      <c r="P1352" s="54">
        <f ca="1">VLOOKUP(CONCATENATE($F1352," ",$G1352),AllocFactorMatrix,(P$4+1),FALSE)*$E1359</f>
        <v>9.058589239046708E-14</v>
      </c>
      <c r="Q1352" s="54">
        <f ca="1">VLOOKUP(CONCATENATE($F1352," ",$G1352),AllocFactorMatrix,(Q$4+1),FALSE)*$E1359</f>
        <v>0</v>
      </c>
      <c r="R1352" s="54">
        <f ca="1">VLOOKUP(CONCATENATE($F1352," ",$G1352),AllocFactorMatrix,(R$4+1),FALSE)*$E1359</f>
        <v>0</v>
      </c>
      <c r="S1352" s="54">
        <f ca="1">SUBTOTAL(9,O1352:R1352)</f>
        <v>9.058589239046708E-14</v>
      </c>
      <c r="T1352" s="54">
        <f ca="1">VLOOKUP(CONCATENATE($F1352," ",$G1352),AllocFactorMatrix,(T$4+1),FALSE)*$E1359</f>
        <v>-3.7744121829361284E-14</v>
      </c>
      <c r="U1352" s="54">
        <f ca="1">VLOOKUP(CONCATENATE($F1352," ",$G1352),AllocFactorMatrix,(U$4+1),FALSE)*$E1359</f>
        <v>2.1740614173712101E-13</v>
      </c>
      <c r="V1352" s="54">
        <f ca="1">VLOOKUP(CONCATENATE($F1352," ",$G1352),AllocFactorMatrix,(V$4+1),FALSE)*$E1359</f>
        <v>0</v>
      </c>
      <c r="W1352" s="54">
        <f ca="1">VLOOKUP(CONCATENATE($F1352," ",$G1352),AllocFactorMatrix,(W$4+1),FALSE)*$E1359</f>
        <v>0</v>
      </c>
      <c r="X1352" s="54">
        <f ca="1">SUBTOTAL(9,T1352:W1352)</f>
        <v>1.7966201990775972E-13</v>
      </c>
      <c r="Y1352" s="54">
        <f ca="1">VLOOKUP(CONCATENATE($F1352," ",$G1352),AllocFactorMatrix,(Y$4+1),FALSE)*$E1359</f>
        <v>-9.6624951883164892E-14</v>
      </c>
      <c r="Z1352" s="54">
        <f ca="1">VLOOKUP(CONCATENATE($F1352," ",$G1352),AllocFactorMatrix,(Z$4+1),FALSE)*$E1359</f>
        <v>0</v>
      </c>
      <c r="AA1352" s="54">
        <f t="shared" ref="AA1352:AA1383" ca="1" si="717">SUBTOTAL(9,Y1352:Z1352)</f>
        <v>-9.6624951883164892E-14</v>
      </c>
      <c r="AB1352" s="54">
        <f ca="1">VLOOKUP(CONCATENATE($F1352," ",$G1352),AllocFactorMatrix,(AB$4+1),FALSE)*$E1359</f>
        <v>1.5097648731744514E-15</v>
      </c>
      <c r="AC1352" s="54">
        <f ca="1">VLOOKUP(CONCATENATE($F1352," ",$G1352),AllocFactorMatrix,(AC$4+1),FALSE)*$E1359</f>
        <v>0</v>
      </c>
      <c r="AD1352" s="54">
        <f ca="1">VLOOKUP(CONCATENATE($F1352," ",$G1352),AllocFactorMatrix,(AD$4+1),FALSE)*$E1359</f>
        <v>0</v>
      </c>
    </row>
    <row r="1353" spans="1:30" s="51" customFormat="1" hidden="1" outlineLevel="1">
      <c r="A1353" s="167"/>
      <c r="B1353" s="103"/>
      <c r="C1353" s="91"/>
      <c r="D1353" s="91"/>
      <c r="F1353" s="52" t="str">
        <f>F1359</f>
        <v>EXP_OM_TRAN</v>
      </c>
      <c r="G1353" s="55" t="str">
        <f>$G$9</f>
        <v>BULKTRAN</v>
      </c>
      <c r="H1353" s="53">
        <f t="shared" ca="1" si="715"/>
        <v>20134.291100000002</v>
      </c>
      <c r="I1353" s="54">
        <f ca="1">VLOOKUP(CONCATENATE($F1353," ",$G1353),AllocFactorMatrix,(I$4+1),FALSE)*$E1359</f>
        <v>9917.8093207677521</v>
      </c>
      <c r="J1353" s="54">
        <f ca="1">VLOOKUP(CONCATENATE($F1353," ",$G1353),AllocFactorMatrix,(J$4+1),FALSE)*$E1359</f>
        <v>490.27275327964077</v>
      </c>
      <c r="K1353" s="54">
        <f ca="1">VLOOKUP(CONCATENATE($F1353," ",$G1353),AllocFactorMatrix,(K$4+1),FALSE)*$E1359</f>
        <v>1795.8409973468354</v>
      </c>
      <c r="L1353" s="54">
        <f ca="1">VLOOKUP(CONCATENATE($F1353," ",$G1353),AllocFactorMatrix,(L$4+1),FALSE)*$E1359</f>
        <v>56.526698646662254</v>
      </c>
      <c r="M1353" s="54">
        <f ca="1">VLOOKUP(CONCATENATE($F1353," ",$G1353),AllocFactorMatrix,(M$4+1),FALSE)*$E1359</f>
        <v>5.3008929231224329</v>
      </c>
      <c r="N1353" s="54">
        <f t="shared" ca="1" si="716"/>
        <v>1857.6685889166201</v>
      </c>
      <c r="O1353" s="54">
        <f ca="1">VLOOKUP(CONCATENATE($F1353," ",$G1353),AllocFactorMatrix,(O$4+1),FALSE)*$E1359</f>
        <v>1365.1185203793566</v>
      </c>
      <c r="P1353" s="54">
        <f ca="1">VLOOKUP(CONCATENATE($F1353," ",$G1353),AllocFactorMatrix,(P$4+1),FALSE)*$E1359</f>
        <v>254.36135163887809</v>
      </c>
      <c r="Q1353" s="54">
        <f ca="1">VLOOKUP(CONCATENATE($F1353," ",$G1353),AllocFactorMatrix,(Q$4+1),FALSE)*$E1359</f>
        <v>114.94115859711937</v>
      </c>
      <c r="R1353" s="54">
        <f ca="1">VLOOKUP(CONCATENATE($F1353," ",$G1353),AllocFactorMatrix,(R$4+1),FALSE)*$E1359</f>
        <v>5.1687754198537768</v>
      </c>
      <c r="S1353" s="54">
        <f t="shared" ref="S1353:S1359" ca="1" si="718">SUBTOTAL(9,O1353:R1353)</f>
        <v>1739.5898060352079</v>
      </c>
      <c r="T1353" s="54">
        <f ca="1">VLOOKUP(CONCATENATE($F1353," ",$G1353),AllocFactorMatrix,(T$4+1),FALSE)*$E1359</f>
        <v>47.687086447840777</v>
      </c>
      <c r="U1353" s="54">
        <f ca="1">VLOOKUP(CONCATENATE($F1353," ",$G1353),AllocFactorMatrix,(U$4+1),FALSE)*$E1359</f>
        <v>780.39104470524069</v>
      </c>
      <c r="V1353" s="54">
        <f ca="1">VLOOKUP(CONCATENATE($F1353," ",$G1353),AllocFactorMatrix,(V$4+1),FALSE)*$E1359</f>
        <v>4124.388599041371</v>
      </c>
      <c r="W1353" s="54">
        <f ca="1">VLOOKUP(CONCATENATE($F1353," ",$G1353),AllocFactorMatrix,(W$4+1),FALSE)*$E1359</f>
        <v>744.79622228168955</v>
      </c>
      <c r="X1353" s="54">
        <f t="shared" ref="X1353:X1359" ca="1" si="719">SUBTOTAL(9,T1353:W1353)</f>
        <v>5697.2629524761423</v>
      </c>
      <c r="Y1353" s="54">
        <f ca="1">VLOOKUP(CONCATENATE($F1353," ",$G1353),AllocFactorMatrix,(Y$4+1),FALSE)*$E1359</f>
        <v>419.2257314377228</v>
      </c>
      <c r="Z1353" s="54">
        <f ca="1">VLOOKUP(CONCATENATE($F1353," ",$G1353),AllocFactorMatrix,(Z$4+1),FALSE)*$E1359</f>
        <v>7.0218707543755619</v>
      </c>
      <c r="AA1353" s="54">
        <f t="shared" ca="1" si="717"/>
        <v>426.24760219209838</v>
      </c>
      <c r="AB1353" s="54">
        <f ca="1">VLOOKUP(CONCATENATE($F1353," ",$G1353),AllocFactorMatrix,(AB$4+1),FALSE)*$E1359</f>
        <v>5.4400763325405928</v>
      </c>
      <c r="AC1353" s="54">
        <f ca="1">VLOOKUP(CONCATENATE($F1353," ",$G1353),AllocFactorMatrix,(AC$4+1),FALSE)*$E1359</f>
        <v>0</v>
      </c>
      <c r="AD1353" s="54">
        <f ca="1">VLOOKUP(CONCATENATE($F1353," ",$G1353),AllocFactorMatrix,(AD$4+1),FALSE)*$E1359</f>
        <v>0</v>
      </c>
    </row>
    <row r="1354" spans="1:30" s="51" customFormat="1" hidden="1" outlineLevel="1">
      <c r="A1354" s="167"/>
      <c r="B1354" s="103"/>
      <c r="C1354" s="91"/>
      <c r="D1354" s="91"/>
      <c r="F1354" s="52" t="str">
        <f>F1359</f>
        <v>EXP_OM_TRAN</v>
      </c>
      <c r="G1354" s="55" t="str">
        <f>$G$10</f>
        <v>SUBTRAN</v>
      </c>
      <c r="H1354" s="53">
        <f t="shared" ca="1" si="715"/>
        <v>4428.7089000000042</v>
      </c>
      <c r="I1354" s="54">
        <f ca="1">VLOOKUP(CONCATENATE($F1354," ",$G1354),AllocFactorMatrix,(I$4+1),FALSE)*$E1359</f>
        <v>2156.1941306371668</v>
      </c>
      <c r="J1354" s="54">
        <f ca="1">VLOOKUP(CONCATENATE($F1354," ",$G1354),AllocFactorMatrix,(J$4+1),FALSE)*$E1359</f>
        <v>104.06074938135134</v>
      </c>
      <c r="K1354" s="54">
        <f ca="1">VLOOKUP(CONCATENATE($F1354," ",$G1354),AllocFactorMatrix,(K$4+1),FALSE)*$E1359</f>
        <v>378.567918159138</v>
      </c>
      <c r="L1354" s="54">
        <f ca="1">VLOOKUP(CONCATENATE($F1354," ",$G1354),AllocFactorMatrix,(L$4+1),FALSE)*$E1359</f>
        <v>11.693606805706242</v>
      </c>
      <c r="M1354" s="54">
        <f ca="1">VLOOKUP(CONCATENATE($F1354," ",$G1354),AllocFactorMatrix,(M$4+1),FALSE)*$E1359</f>
        <v>1.4563768840195266</v>
      </c>
      <c r="N1354" s="54">
        <f t="shared" ca="1" si="716"/>
        <v>391.71790184886373</v>
      </c>
      <c r="O1354" s="54">
        <f ca="1">VLOOKUP(CONCATENATE($F1354," ",$G1354),AllocFactorMatrix,(O$4+1),FALSE)*$E1359</f>
        <v>286.01397911577635</v>
      </c>
      <c r="P1354" s="54">
        <f ca="1">VLOOKUP(CONCATENATE($F1354," ",$G1354),AllocFactorMatrix,(P$4+1),FALSE)*$E1359</f>
        <v>53.169665123531971</v>
      </c>
      <c r="Q1354" s="54">
        <f ca="1">VLOOKUP(CONCATENATE($F1354," ",$G1354),AllocFactorMatrix,(Q$4+1),FALSE)*$E1359</f>
        <v>31.63658428557142</v>
      </c>
      <c r="R1354" s="54">
        <f ca="1">VLOOKUP(CONCATENATE($F1354," ",$G1354),AllocFactorMatrix,(R$4+1),FALSE)*$E1359</f>
        <v>0</v>
      </c>
      <c r="S1354" s="54">
        <f t="shared" ca="1" si="718"/>
        <v>370.82022852487972</v>
      </c>
      <c r="T1354" s="54">
        <f ca="1">VLOOKUP(CONCATENATE($F1354," ",$G1354),AllocFactorMatrix,(T$4+1),FALSE)*$E1359</f>
        <v>9.9871170495536905</v>
      </c>
      <c r="U1354" s="54">
        <f ca="1">VLOOKUP(CONCATENATE($F1354," ",$G1354),AllocFactorMatrix,(U$4+1),FALSE)*$E1359</f>
        <v>163.49480819234827</v>
      </c>
      <c r="V1354" s="54">
        <f ca="1">VLOOKUP(CONCATENATE($F1354," ",$G1354),AllocFactorMatrix,(V$4+1),FALSE)*$E1359</f>
        <v>1139.0165182574424</v>
      </c>
      <c r="W1354" s="54">
        <f ca="1">VLOOKUP(CONCATENATE($F1354," ",$G1354),AllocFactorMatrix,(W$4+1),FALSE)*$E1359</f>
        <v>0</v>
      </c>
      <c r="X1354" s="54">
        <f t="shared" ca="1" si="719"/>
        <v>1312.4984434993444</v>
      </c>
      <c r="Y1354" s="54">
        <f ca="1">VLOOKUP(CONCATENATE($F1354," ",$G1354),AllocFactorMatrix,(Y$4+1),FALSE)*$E1359</f>
        <v>86.081828204345413</v>
      </c>
      <c r="Z1354" s="54">
        <f ca="1">VLOOKUP(CONCATENATE($F1354," ",$G1354),AllocFactorMatrix,(Z$4+1),FALSE)*$E1359</f>
        <v>1.4349864148413582</v>
      </c>
      <c r="AA1354" s="54">
        <f t="shared" ca="1" si="717"/>
        <v>87.516814619186775</v>
      </c>
      <c r="AB1354" s="54">
        <f ca="1">VLOOKUP(CONCATENATE($F1354," ",$G1354),AllocFactorMatrix,(AB$4+1),FALSE)*$E1359</f>
        <v>1.1495055722693999</v>
      </c>
      <c r="AC1354" s="54">
        <f ca="1">VLOOKUP(CONCATENATE($F1354," ",$G1354),AllocFactorMatrix,(AC$4+1),FALSE)*$E1359</f>
        <v>3.9085646854879394</v>
      </c>
      <c r="AD1354" s="54">
        <f ca="1">VLOOKUP(CONCATENATE($F1354," ",$G1354),AllocFactorMatrix,(AD$4+1),FALSE)*$E1359</f>
        <v>0.84256123145243966</v>
      </c>
    </row>
    <row r="1355" spans="1:30" s="51" customFormat="1" hidden="1" outlineLevel="1">
      <c r="A1355" s="167"/>
      <c r="B1355" s="103"/>
      <c r="C1355" s="91"/>
      <c r="D1355" s="91"/>
      <c r="F1355" s="52" t="str">
        <f>F1359</f>
        <v>EXP_OM_TRAN</v>
      </c>
      <c r="G1355" s="55" t="str">
        <f>$G$11</f>
        <v>DISTPRI</v>
      </c>
      <c r="H1355" s="53">
        <f t="shared" ca="1" si="715"/>
        <v>0</v>
      </c>
      <c r="I1355" s="54">
        <f ca="1">VLOOKUP(CONCATENATE($F1355," ",$G1355),AllocFactorMatrix,(I$4+1),FALSE)*$E1359</f>
        <v>0</v>
      </c>
      <c r="J1355" s="54">
        <f ca="1">VLOOKUP(CONCATENATE($F1355," ",$G1355),AllocFactorMatrix,(J$4+1),FALSE)*$E1359</f>
        <v>0</v>
      </c>
      <c r="K1355" s="54">
        <f ca="1">VLOOKUP(CONCATENATE($F1355," ",$G1355),AllocFactorMatrix,(K$4+1),FALSE)*$E1359</f>
        <v>0</v>
      </c>
      <c r="L1355" s="54">
        <f ca="1">VLOOKUP(CONCATENATE($F1355," ",$G1355),AllocFactorMatrix,(L$4+1),FALSE)*$E1359</f>
        <v>0</v>
      </c>
      <c r="M1355" s="54">
        <f ca="1">VLOOKUP(CONCATENATE($F1355," ",$G1355),AllocFactorMatrix,(M$4+1),FALSE)*$E1359</f>
        <v>0</v>
      </c>
      <c r="N1355" s="54">
        <f t="shared" ca="1" si="716"/>
        <v>0</v>
      </c>
      <c r="O1355" s="54">
        <f ca="1">VLOOKUP(CONCATENATE($F1355," ",$G1355),AllocFactorMatrix,(O$4+1),FALSE)*$E1359</f>
        <v>0</v>
      </c>
      <c r="P1355" s="54">
        <f ca="1">VLOOKUP(CONCATENATE($F1355," ",$G1355),AllocFactorMatrix,(P$4+1),FALSE)*$E1359</f>
        <v>0</v>
      </c>
      <c r="Q1355" s="54">
        <f ca="1">VLOOKUP(CONCATENATE($F1355," ",$G1355),AllocFactorMatrix,(Q$4+1),FALSE)*$E1359</f>
        <v>0</v>
      </c>
      <c r="R1355" s="54">
        <f ca="1">VLOOKUP(CONCATENATE($F1355," ",$G1355),AllocFactorMatrix,(R$4+1),FALSE)*$E1359</f>
        <v>0</v>
      </c>
      <c r="S1355" s="54">
        <f t="shared" ca="1" si="718"/>
        <v>0</v>
      </c>
      <c r="T1355" s="54">
        <f ca="1">VLOOKUP(CONCATENATE($F1355," ",$G1355),AllocFactorMatrix,(T$4+1),FALSE)*$E1359</f>
        <v>0</v>
      </c>
      <c r="U1355" s="54">
        <f ca="1">VLOOKUP(CONCATENATE($F1355," ",$G1355),AllocFactorMatrix,(U$4+1),FALSE)*$E1359</f>
        <v>0</v>
      </c>
      <c r="V1355" s="54">
        <f ca="1">VLOOKUP(CONCATENATE($F1355," ",$G1355),AllocFactorMatrix,(V$4+1),FALSE)*$E1359</f>
        <v>0</v>
      </c>
      <c r="W1355" s="54">
        <f ca="1">VLOOKUP(CONCATENATE($F1355," ",$G1355),AllocFactorMatrix,(W$4+1),FALSE)*$E1359</f>
        <v>0</v>
      </c>
      <c r="X1355" s="54">
        <f t="shared" ca="1" si="719"/>
        <v>0</v>
      </c>
      <c r="Y1355" s="54">
        <f ca="1">VLOOKUP(CONCATENATE($F1355," ",$G1355),AllocFactorMatrix,(Y$4+1),FALSE)*$E1359</f>
        <v>0</v>
      </c>
      <c r="Z1355" s="54">
        <f ca="1">VLOOKUP(CONCATENATE($F1355," ",$G1355),AllocFactorMatrix,(Z$4+1),FALSE)*$E1359</f>
        <v>0</v>
      </c>
      <c r="AA1355" s="54">
        <f t="shared" ca="1" si="717"/>
        <v>0</v>
      </c>
      <c r="AB1355" s="54">
        <f ca="1">VLOOKUP(CONCATENATE($F1355," ",$G1355),AllocFactorMatrix,(AB$4+1),FALSE)*$E1359</f>
        <v>0</v>
      </c>
      <c r="AC1355" s="54">
        <f ca="1">VLOOKUP(CONCATENATE($F1355," ",$G1355),AllocFactorMatrix,(AC$4+1),FALSE)*$E1359</f>
        <v>0</v>
      </c>
      <c r="AD1355" s="54">
        <f ca="1">VLOOKUP(CONCATENATE($F1355," ",$G1355),AllocFactorMatrix,(AD$4+1),FALSE)*$E1359</f>
        <v>0</v>
      </c>
    </row>
    <row r="1356" spans="1:30" s="51" customFormat="1" hidden="1" outlineLevel="1">
      <c r="A1356" s="167"/>
      <c r="B1356" s="103"/>
      <c r="C1356" s="91"/>
      <c r="D1356" s="91"/>
      <c r="F1356" s="52" t="str">
        <f>F1359</f>
        <v>EXP_OM_TRAN</v>
      </c>
      <c r="G1356" s="55" t="str">
        <f>$G$12</f>
        <v>DISTSEC</v>
      </c>
      <c r="H1356" s="53">
        <f t="shared" ca="1" si="715"/>
        <v>0</v>
      </c>
      <c r="I1356" s="54">
        <f ca="1">VLOOKUP(CONCATENATE($F1356," ",$G1356),AllocFactorMatrix,(I$4+1),FALSE)*$E1359</f>
        <v>0</v>
      </c>
      <c r="J1356" s="54">
        <f ca="1">VLOOKUP(CONCATENATE($F1356," ",$G1356),AllocFactorMatrix,(J$4+1),FALSE)*$E1359</f>
        <v>0</v>
      </c>
      <c r="K1356" s="54">
        <f ca="1">VLOOKUP(CONCATENATE($F1356," ",$G1356),AllocFactorMatrix,(K$4+1),FALSE)*$E1359</f>
        <v>0</v>
      </c>
      <c r="L1356" s="54">
        <f ca="1">VLOOKUP(CONCATENATE($F1356," ",$G1356),AllocFactorMatrix,(L$4+1),FALSE)*$E1359</f>
        <v>0</v>
      </c>
      <c r="M1356" s="54">
        <f ca="1">VLOOKUP(CONCATENATE($F1356," ",$G1356),AllocFactorMatrix,(M$4+1),FALSE)*$E1359</f>
        <v>0</v>
      </c>
      <c r="N1356" s="54">
        <f t="shared" ca="1" si="716"/>
        <v>0</v>
      </c>
      <c r="O1356" s="54">
        <f ca="1">VLOOKUP(CONCATENATE($F1356," ",$G1356),AllocFactorMatrix,(O$4+1),FALSE)*$E1359</f>
        <v>0</v>
      </c>
      <c r="P1356" s="54">
        <f ca="1">VLOOKUP(CONCATENATE($F1356," ",$G1356),AllocFactorMatrix,(P$4+1),FALSE)*$E1359</f>
        <v>0</v>
      </c>
      <c r="Q1356" s="54">
        <f ca="1">VLOOKUP(CONCATENATE($F1356," ",$G1356),AllocFactorMatrix,(Q$4+1),FALSE)*$E1359</f>
        <v>0</v>
      </c>
      <c r="R1356" s="54">
        <f ca="1">VLOOKUP(CONCATENATE($F1356," ",$G1356),AllocFactorMatrix,(R$4+1),FALSE)*$E1359</f>
        <v>0</v>
      </c>
      <c r="S1356" s="54">
        <f t="shared" ca="1" si="718"/>
        <v>0</v>
      </c>
      <c r="T1356" s="54">
        <f ca="1">VLOOKUP(CONCATENATE($F1356," ",$G1356),AllocFactorMatrix,(T$4+1),FALSE)*$E1359</f>
        <v>0</v>
      </c>
      <c r="U1356" s="54">
        <f ca="1">VLOOKUP(CONCATENATE($F1356," ",$G1356),AllocFactorMatrix,(U$4+1),FALSE)*$E1359</f>
        <v>0</v>
      </c>
      <c r="V1356" s="54">
        <f ca="1">VLOOKUP(CONCATENATE($F1356," ",$G1356),AllocFactorMatrix,(V$4+1),FALSE)*$E1359</f>
        <v>0</v>
      </c>
      <c r="W1356" s="54">
        <f ca="1">VLOOKUP(CONCATENATE($F1356," ",$G1356),AllocFactorMatrix,(W$4+1),FALSE)*$E1359</f>
        <v>0</v>
      </c>
      <c r="X1356" s="54">
        <f t="shared" ca="1" si="719"/>
        <v>0</v>
      </c>
      <c r="Y1356" s="54">
        <f ca="1">VLOOKUP(CONCATENATE($F1356," ",$G1356),AllocFactorMatrix,(Y$4+1),FALSE)*$E1359</f>
        <v>0</v>
      </c>
      <c r="Z1356" s="54">
        <f ca="1">VLOOKUP(CONCATENATE($F1356," ",$G1356),AllocFactorMatrix,(Z$4+1),FALSE)*$E1359</f>
        <v>0</v>
      </c>
      <c r="AA1356" s="54">
        <f t="shared" ca="1" si="717"/>
        <v>0</v>
      </c>
      <c r="AB1356" s="54">
        <f ca="1">VLOOKUP(CONCATENATE($F1356," ",$G1356),AllocFactorMatrix,(AB$4+1),FALSE)*$E1359</f>
        <v>0</v>
      </c>
      <c r="AC1356" s="54">
        <f ca="1">VLOOKUP(CONCATENATE($F1356," ",$G1356),AllocFactorMatrix,(AC$4+1),FALSE)*$E1359</f>
        <v>0</v>
      </c>
      <c r="AD1356" s="54">
        <f ca="1">VLOOKUP(CONCATENATE($F1356," ",$G1356),AllocFactorMatrix,(AD$4+1),FALSE)*$E1359</f>
        <v>0</v>
      </c>
    </row>
    <row r="1357" spans="1:30" s="51" customFormat="1" hidden="1" outlineLevel="1">
      <c r="A1357" s="167"/>
      <c r="B1357" s="103"/>
      <c r="C1357" s="91"/>
      <c r="D1357" s="91"/>
      <c r="F1357" s="52" t="str">
        <f>F1359</f>
        <v>EXP_OM_TRAN</v>
      </c>
      <c r="G1357" s="55" t="str">
        <f>$G$13</f>
        <v>ENERGY</v>
      </c>
      <c r="H1357" s="53">
        <f t="shared" ca="1" si="715"/>
        <v>0</v>
      </c>
      <c r="I1357" s="54">
        <f ca="1">VLOOKUP(CONCATENATE($F1357," ",$G1357),AllocFactorMatrix,(I$4+1),FALSE)*$E1359</f>
        <v>0</v>
      </c>
      <c r="J1357" s="54">
        <f ca="1">VLOOKUP(CONCATENATE($F1357," ",$G1357),AllocFactorMatrix,(J$4+1),FALSE)*$E1359</f>
        <v>0</v>
      </c>
      <c r="K1357" s="54">
        <f ca="1">VLOOKUP(CONCATENATE($F1357," ",$G1357),AllocFactorMatrix,(K$4+1),FALSE)*$E1359</f>
        <v>0</v>
      </c>
      <c r="L1357" s="54">
        <f ca="1">VLOOKUP(CONCATENATE($F1357," ",$G1357),AllocFactorMatrix,(L$4+1),FALSE)*$E1359</f>
        <v>0</v>
      </c>
      <c r="M1357" s="54">
        <f ca="1">VLOOKUP(CONCATENATE($F1357," ",$G1357),AllocFactorMatrix,(M$4+1),FALSE)*$E1359</f>
        <v>0</v>
      </c>
      <c r="N1357" s="54">
        <f t="shared" ca="1" si="716"/>
        <v>0</v>
      </c>
      <c r="O1357" s="54">
        <f ca="1">VLOOKUP(CONCATENATE($F1357," ",$G1357),AllocFactorMatrix,(O$4+1),FALSE)*$E1359</f>
        <v>0</v>
      </c>
      <c r="P1357" s="54">
        <f ca="1">VLOOKUP(CONCATENATE($F1357," ",$G1357),AllocFactorMatrix,(P$4+1),FALSE)*$E1359</f>
        <v>0</v>
      </c>
      <c r="Q1357" s="54">
        <f ca="1">VLOOKUP(CONCATENATE($F1357," ",$G1357),AllocFactorMatrix,(Q$4+1),FALSE)*$E1359</f>
        <v>0</v>
      </c>
      <c r="R1357" s="54">
        <f ca="1">VLOOKUP(CONCATENATE($F1357," ",$G1357),AllocFactorMatrix,(R$4+1),FALSE)*$E1359</f>
        <v>0</v>
      </c>
      <c r="S1357" s="54">
        <f t="shared" ca="1" si="718"/>
        <v>0</v>
      </c>
      <c r="T1357" s="54">
        <f ca="1">VLOOKUP(CONCATENATE($F1357," ",$G1357),AllocFactorMatrix,(T$4+1),FALSE)*$E1359</f>
        <v>0</v>
      </c>
      <c r="U1357" s="54">
        <f ca="1">VLOOKUP(CONCATENATE($F1357," ",$G1357),AllocFactorMatrix,(U$4+1),FALSE)*$E1359</f>
        <v>0</v>
      </c>
      <c r="V1357" s="54">
        <f ca="1">VLOOKUP(CONCATENATE($F1357," ",$G1357),AllocFactorMatrix,(V$4+1),FALSE)*$E1359</f>
        <v>0</v>
      </c>
      <c r="W1357" s="54">
        <f ca="1">VLOOKUP(CONCATENATE($F1357," ",$G1357),AllocFactorMatrix,(W$4+1),FALSE)*$E1359</f>
        <v>0</v>
      </c>
      <c r="X1357" s="54">
        <f t="shared" ca="1" si="719"/>
        <v>0</v>
      </c>
      <c r="Y1357" s="54">
        <f ca="1">VLOOKUP(CONCATENATE($F1357," ",$G1357),AllocFactorMatrix,(Y$4+1),FALSE)*$E1359</f>
        <v>0</v>
      </c>
      <c r="Z1357" s="54">
        <f ca="1">VLOOKUP(CONCATENATE($F1357," ",$G1357),AllocFactorMatrix,(Z$4+1),FALSE)*$E1359</f>
        <v>0</v>
      </c>
      <c r="AA1357" s="54">
        <f t="shared" ca="1" si="717"/>
        <v>0</v>
      </c>
      <c r="AB1357" s="54">
        <f ca="1">VLOOKUP(CONCATENATE($F1357," ",$G1357),AllocFactorMatrix,(AB$4+1),FALSE)*$E1359</f>
        <v>0</v>
      </c>
      <c r="AC1357" s="54">
        <f ca="1">VLOOKUP(CONCATENATE($F1357," ",$G1357),AllocFactorMatrix,(AC$4+1),FALSE)*$E1359</f>
        <v>0</v>
      </c>
      <c r="AD1357" s="54">
        <f ca="1">VLOOKUP(CONCATENATE($F1357," ",$G1357),AllocFactorMatrix,(AD$4+1),FALSE)*$E1359</f>
        <v>0</v>
      </c>
    </row>
    <row r="1358" spans="1:30" s="51" customFormat="1" hidden="1" outlineLevel="1">
      <c r="A1358" s="167"/>
      <c r="B1358" s="103"/>
      <c r="C1358" s="91"/>
      <c r="D1358" s="91"/>
      <c r="F1358" s="52" t="str">
        <f>F1359</f>
        <v>EXP_OM_TRAN</v>
      </c>
      <c r="G1358" s="55" t="str">
        <f>$G$14</f>
        <v>CUSTOMER</v>
      </c>
      <c r="H1358" s="53">
        <f t="shared" ca="1" si="715"/>
        <v>0</v>
      </c>
      <c r="I1358" s="54">
        <f ca="1">VLOOKUP(CONCATENATE($F1358," ",$G1358),AllocFactorMatrix,(I$4+1),FALSE)*$E1359</f>
        <v>0</v>
      </c>
      <c r="J1358" s="54">
        <f ca="1">VLOOKUP(CONCATENATE($F1358," ",$G1358),AllocFactorMatrix,(J$4+1),FALSE)*$E1359</f>
        <v>0</v>
      </c>
      <c r="K1358" s="54">
        <f ca="1">VLOOKUP(CONCATENATE($F1358," ",$G1358),AllocFactorMatrix,(K$4+1),FALSE)*$E1359</f>
        <v>0</v>
      </c>
      <c r="L1358" s="54">
        <f ca="1">VLOOKUP(CONCATENATE($F1358," ",$G1358),AllocFactorMatrix,(L$4+1),FALSE)*$E1359</f>
        <v>0</v>
      </c>
      <c r="M1358" s="54">
        <f ca="1">VLOOKUP(CONCATENATE($F1358," ",$G1358),AllocFactorMatrix,(M$4+1),FALSE)*$E1359</f>
        <v>0</v>
      </c>
      <c r="N1358" s="54">
        <f t="shared" ca="1" si="716"/>
        <v>0</v>
      </c>
      <c r="O1358" s="54">
        <f ca="1">VLOOKUP(CONCATENATE($F1358," ",$G1358),AllocFactorMatrix,(O$4+1),FALSE)*$E1359</f>
        <v>0</v>
      </c>
      <c r="P1358" s="54">
        <f ca="1">VLOOKUP(CONCATENATE($F1358," ",$G1358),AllocFactorMatrix,(P$4+1),FALSE)*$E1359</f>
        <v>0</v>
      </c>
      <c r="Q1358" s="54">
        <f ca="1">VLOOKUP(CONCATENATE($F1358," ",$G1358),AllocFactorMatrix,(Q$4+1),FALSE)*$E1359</f>
        <v>0</v>
      </c>
      <c r="R1358" s="54">
        <f ca="1">VLOOKUP(CONCATENATE($F1358," ",$G1358),AllocFactorMatrix,(R$4+1),FALSE)*$E1359</f>
        <v>0</v>
      </c>
      <c r="S1358" s="54">
        <f t="shared" ca="1" si="718"/>
        <v>0</v>
      </c>
      <c r="T1358" s="54">
        <f ca="1">VLOOKUP(CONCATENATE($F1358," ",$G1358),AllocFactorMatrix,(T$4+1),FALSE)*$E1359</f>
        <v>0</v>
      </c>
      <c r="U1358" s="54">
        <f ca="1">VLOOKUP(CONCATENATE($F1358," ",$G1358),AllocFactorMatrix,(U$4+1),FALSE)*$E1359</f>
        <v>0</v>
      </c>
      <c r="V1358" s="54">
        <f ca="1">VLOOKUP(CONCATENATE($F1358," ",$G1358),AllocFactorMatrix,(V$4+1),FALSE)*$E1359</f>
        <v>0</v>
      </c>
      <c r="W1358" s="54">
        <f ca="1">VLOOKUP(CONCATENATE($F1358," ",$G1358),AllocFactorMatrix,(W$4+1),FALSE)*$E1359</f>
        <v>0</v>
      </c>
      <c r="X1358" s="54">
        <f t="shared" ca="1" si="719"/>
        <v>0</v>
      </c>
      <c r="Y1358" s="54">
        <f ca="1">VLOOKUP(CONCATENATE($F1358," ",$G1358),AllocFactorMatrix,(Y$4+1),FALSE)*$E1359</f>
        <v>0</v>
      </c>
      <c r="Z1358" s="54">
        <f ca="1">VLOOKUP(CONCATENATE($F1358," ",$G1358),AllocFactorMatrix,(Z$4+1),FALSE)*$E1359</f>
        <v>0</v>
      </c>
      <c r="AA1358" s="54">
        <f t="shared" ca="1" si="717"/>
        <v>0</v>
      </c>
      <c r="AB1358" s="54">
        <f ca="1">VLOOKUP(CONCATENATE($F1358," ",$G1358),AllocFactorMatrix,(AB$4+1),FALSE)*$E1359</f>
        <v>0</v>
      </c>
      <c r="AC1358" s="54">
        <f ca="1">VLOOKUP(CONCATENATE($F1358," ",$G1358),AllocFactorMatrix,(AC$4+1),FALSE)*$E1359</f>
        <v>0</v>
      </c>
      <c r="AD1358" s="54">
        <f ca="1">VLOOKUP(CONCATENATE($F1358," ",$G1358),AllocFactorMatrix,(AD$4+1),FALSE)*$E1359</f>
        <v>0</v>
      </c>
    </row>
    <row r="1359" spans="1:30" s="51" customFormat="1" collapsed="1">
      <c r="A1359" s="167"/>
      <c r="B1359" s="103"/>
      <c r="C1359" s="91"/>
      <c r="D1359" s="91" t="s">
        <v>508</v>
      </c>
      <c r="E1359" s="63">
        <v>24563</v>
      </c>
      <c r="F1359" s="61" t="s">
        <v>228</v>
      </c>
      <c r="G1359" s="55" t="str">
        <f>$G$15</f>
        <v>TOTAL</v>
      </c>
      <c r="H1359" s="53">
        <f t="shared" ca="1" si="715"/>
        <v>24563.000000000011</v>
      </c>
      <c r="I1359" s="54">
        <f ca="1">VLOOKUP(CONCATENATE($F1359," ",$G1359),AllocFactorMatrix,(I$4+1),FALSE)*$E1359</f>
        <v>12074.00345140492</v>
      </c>
      <c r="J1359" s="54">
        <f ca="1">VLOOKUP(CONCATENATE($F1359," ",$G1359),AllocFactorMatrix,(J$4+1),FALSE)*$E1359</f>
        <v>594.33350266099205</v>
      </c>
      <c r="K1359" s="54">
        <f ca="1">VLOOKUP(CONCATENATE($F1359," ",$G1359),AllocFactorMatrix,(K$4+1),FALSE)*$E1359</f>
        <v>2174.4089155059746</v>
      </c>
      <c r="L1359" s="54">
        <f ca="1">VLOOKUP(CONCATENATE($F1359," ",$G1359),AllocFactorMatrix,(L$4+1),FALSE)*$E1359</f>
        <v>68.22030545236845</v>
      </c>
      <c r="M1359" s="54">
        <f ca="1">VLOOKUP(CONCATENATE($F1359," ",$G1359),AllocFactorMatrix,(M$4+1),FALSE)*$E1359</f>
        <v>6.7572698071419666</v>
      </c>
      <c r="N1359" s="54">
        <f t="shared" ca="1" si="716"/>
        <v>2249.3864907654852</v>
      </c>
      <c r="O1359" s="54">
        <f ca="1">VLOOKUP(CONCATENATE($F1359," ",$G1359),AllocFactorMatrix,(O$4+1),FALSE)*$E1359</f>
        <v>1651.1324994951331</v>
      </c>
      <c r="P1359" s="54">
        <f ca="1">VLOOKUP(CONCATENATE($F1359," ",$G1359),AllocFactorMatrix,(P$4+1),FALSE)*$E1359</f>
        <v>307.53101676240988</v>
      </c>
      <c r="Q1359" s="54">
        <f ca="1">VLOOKUP(CONCATENATE($F1359," ",$G1359),AllocFactorMatrix,(Q$4+1),FALSE)*$E1359</f>
        <v>146.57774288269073</v>
      </c>
      <c r="R1359" s="54">
        <f ca="1">VLOOKUP(CONCATENATE($F1359," ",$G1359),AllocFactorMatrix,(R$4+1),FALSE)*$E1359</f>
        <v>5.1687754198537794</v>
      </c>
      <c r="S1359" s="54">
        <f t="shared" ca="1" si="718"/>
        <v>2110.4100345600878</v>
      </c>
      <c r="T1359" s="54">
        <f ca="1">VLOOKUP(CONCATENATE($F1359," ",$G1359),AllocFactorMatrix,(T$4+1),FALSE)*$E1359</f>
        <v>57.674203497394458</v>
      </c>
      <c r="U1359" s="54">
        <f ca="1">VLOOKUP(CONCATENATE($F1359," ",$G1359),AllocFactorMatrix,(U$4+1),FALSE)*$E1359</f>
        <v>943.8858528975893</v>
      </c>
      <c r="V1359" s="54">
        <f ca="1">VLOOKUP(CONCATENATE($F1359," ",$G1359),AllocFactorMatrix,(V$4+1),FALSE)*$E1359</f>
        <v>5263.4051172988175</v>
      </c>
      <c r="W1359" s="54">
        <f ca="1">VLOOKUP(CONCATENATE($F1359," ",$G1359),AllocFactorMatrix,(W$4+1),FALSE)*$E1359</f>
        <v>744.79622228168955</v>
      </c>
      <c r="X1359" s="54">
        <f t="shared" ca="1" si="719"/>
        <v>7009.7613959754908</v>
      </c>
      <c r="Y1359" s="54">
        <f ca="1">VLOOKUP(CONCATENATE($F1359," ",$G1359),AllocFactorMatrix,(Y$4+1),FALSE)*$E1359</f>
        <v>505.30755964206833</v>
      </c>
      <c r="Z1359" s="54">
        <f ca="1">VLOOKUP(CONCATENATE($F1359," ",$G1359),AllocFactorMatrix,(Z$4+1),FALSE)*$E1359</f>
        <v>8.4568571692169172</v>
      </c>
      <c r="AA1359" s="54">
        <f t="shared" ca="1" si="717"/>
        <v>513.76441681128529</v>
      </c>
      <c r="AB1359" s="54">
        <f ca="1">VLOOKUP(CONCATENATE($F1359," ",$G1359),AllocFactorMatrix,(AB$4+1),FALSE)*$E1359</f>
        <v>6.5895819048099868</v>
      </c>
      <c r="AC1359" s="54">
        <f ca="1">VLOOKUP(CONCATENATE($F1359," ",$G1359),AllocFactorMatrix,(AC$4+1),FALSE)*$E1359</f>
        <v>3.9085646854879394</v>
      </c>
      <c r="AD1359" s="54">
        <f ca="1">VLOOKUP(CONCATENATE($F1359," ",$G1359),AllocFactorMatrix,(AD$4+1),FALSE)*$E1359</f>
        <v>0.84256123145243966</v>
      </c>
    </row>
    <row r="1360" spans="1:30" s="51" customFormat="1" hidden="1" outlineLevel="1">
      <c r="A1360" s="167"/>
      <c r="B1360" s="103"/>
      <c r="C1360" s="91"/>
      <c r="D1360" s="91"/>
      <c r="F1360" s="52" t="str">
        <f>F1367</f>
        <v>TRANS_TOTAL</v>
      </c>
      <c r="G1360" s="55" t="str">
        <f>$G$8</f>
        <v>PRODUCTION</v>
      </c>
      <c r="H1360" s="53">
        <f t="shared" si="715"/>
        <v>0</v>
      </c>
      <c r="I1360" s="54">
        <f>VLOOKUP(CONCATENATE($F1360," ",$G1360),AllocFactorMatrix,(I$4+1),FALSE)*$E1367</f>
        <v>0</v>
      </c>
      <c r="J1360" s="54">
        <f>VLOOKUP(CONCATENATE($F1360," ",$G1360),AllocFactorMatrix,(J$4+1),FALSE)*$E1367</f>
        <v>0</v>
      </c>
      <c r="K1360" s="54">
        <f>VLOOKUP(CONCATENATE($F1360," ",$G1360),AllocFactorMatrix,(K$4+1),FALSE)*$E1367</f>
        <v>0</v>
      </c>
      <c r="L1360" s="54">
        <f>VLOOKUP(CONCATENATE($F1360," ",$G1360),AllocFactorMatrix,(L$4+1),FALSE)*$E1367</f>
        <v>0</v>
      </c>
      <c r="M1360" s="54">
        <f>VLOOKUP(CONCATENATE($F1360," ",$G1360),AllocFactorMatrix,(M$4+1),FALSE)*$E1367</f>
        <v>0</v>
      </c>
      <c r="N1360" s="54">
        <f t="shared" si="716"/>
        <v>0</v>
      </c>
      <c r="O1360" s="54">
        <f>VLOOKUP(CONCATENATE($F1360," ",$G1360),AllocFactorMatrix,(O$4+1),FALSE)*$E1367</f>
        <v>0</v>
      </c>
      <c r="P1360" s="54">
        <f>VLOOKUP(CONCATENATE($F1360," ",$G1360),AllocFactorMatrix,(P$4+1),FALSE)*$E1367</f>
        <v>0</v>
      </c>
      <c r="Q1360" s="54">
        <f>VLOOKUP(CONCATENATE($F1360," ",$G1360),AllocFactorMatrix,(Q$4+1),FALSE)*$E1367</f>
        <v>0</v>
      </c>
      <c r="R1360" s="54">
        <f>VLOOKUP(CONCATENATE($F1360," ",$G1360),AllocFactorMatrix,(R$4+1),FALSE)*$E1367</f>
        <v>0</v>
      </c>
      <c r="S1360" s="54">
        <f>SUBTOTAL(9,O1360:R1360)</f>
        <v>0</v>
      </c>
      <c r="T1360" s="54">
        <f>VLOOKUP(CONCATENATE($F1360," ",$G1360),AllocFactorMatrix,(T$4+1),FALSE)*$E1367</f>
        <v>0</v>
      </c>
      <c r="U1360" s="54">
        <f>VLOOKUP(CONCATENATE($F1360," ",$G1360),AllocFactorMatrix,(U$4+1),FALSE)*$E1367</f>
        <v>0</v>
      </c>
      <c r="V1360" s="54">
        <f>VLOOKUP(CONCATENATE($F1360," ",$G1360),AllocFactorMatrix,(V$4+1),FALSE)*$E1367</f>
        <v>0</v>
      </c>
      <c r="W1360" s="54">
        <f>VLOOKUP(CONCATENATE($F1360," ",$G1360),AllocFactorMatrix,(W$4+1),FALSE)*$E1367</f>
        <v>0</v>
      </c>
      <c r="X1360" s="54">
        <f>SUBTOTAL(9,T1360:W1360)</f>
        <v>0</v>
      </c>
      <c r="Y1360" s="54">
        <f>VLOOKUP(CONCATENATE($F1360," ",$G1360),AllocFactorMatrix,(Y$4+1),FALSE)*$E1367</f>
        <v>0</v>
      </c>
      <c r="Z1360" s="54">
        <f>VLOOKUP(CONCATENATE($F1360," ",$G1360),AllocFactorMatrix,(Z$4+1),FALSE)*$E1367</f>
        <v>0</v>
      </c>
      <c r="AA1360" s="54">
        <f t="shared" si="717"/>
        <v>0</v>
      </c>
      <c r="AB1360" s="54">
        <f>VLOOKUP(CONCATENATE($F1360," ",$G1360),AllocFactorMatrix,(AB$4+1),FALSE)*$E1367</f>
        <v>0</v>
      </c>
      <c r="AC1360" s="54">
        <f>VLOOKUP(CONCATENATE($F1360," ",$G1360),AllocFactorMatrix,(AC$4+1),FALSE)*$E1367</f>
        <v>0</v>
      </c>
      <c r="AD1360" s="54">
        <f>VLOOKUP(CONCATENATE($F1360," ",$G1360),AllocFactorMatrix,(AD$4+1),FALSE)*$E1367</f>
        <v>0</v>
      </c>
    </row>
    <row r="1361" spans="1:30" s="51" customFormat="1" hidden="1" outlineLevel="1">
      <c r="A1361" s="167"/>
      <c r="B1361" s="103"/>
      <c r="C1361" s="91"/>
      <c r="D1361" s="91"/>
      <c r="F1361" s="52" t="str">
        <f>F1367</f>
        <v>TRANS_TOTAL</v>
      </c>
      <c r="G1361" s="55" t="str">
        <f>$G$9</f>
        <v>BULKTRAN</v>
      </c>
      <c r="H1361" s="53">
        <f t="shared" si="715"/>
        <v>116621.17809999999</v>
      </c>
      <c r="I1361" s="54">
        <f>VLOOKUP(CONCATENATE($F1361," ",$G1361),AllocFactorMatrix,(I$4+1),FALSE)*$E1367</f>
        <v>57445.608659104757</v>
      </c>
      <c r="J1361" s="54">
        <f>VLOOKUP(CONCATENATE($F1361," ",$G1361),AllocFactorMatrix,(J$4+1),FALSE)*$E1367</f>
        <v>2839.7417020459347</v>
      </c>
      <c r="K1361" s="54">
        <f>VLOOKUP(CONCATENATE($F1361," ",$G1361),AllocFactorMatrix,(K$4+1),FALSE)*$E1367</f>
        <v>10401.811106767342</v>
      </c>
      <c r="L1361" s="54">
        <f>VLOOKUP(CONCATENATE($F1361," ",$G1361),AllocFactorMatrix,(L$4+1),FALSE)*$E1367</f>
        <v>327.4120830744036</v>
      </c>
      <c r="M1361" s="54">
        <f>VLOOKUP(CONCATENATE($F1361," ",$G1361),AllocFactorMatrix,(M$4+1),FALSE)*$E1367</f>
        <v>30.703657486927387</v>
      </c>
      <c r="N1361" s="54">
        <f t="shared" si="716"/>
        <v>10759.926847328672</v>
      </c>
      <c r="O1361" s="54">
        <f>VLOOKUP(CONCATENATE($F1361," ",$G1361),AllocFactorMatrix,(O$4+1),FALSE)*$E1367</f>
        <v>7906.9945548154592</v>
      </c>
      <c r="P1361" s="54">
        <f>VLOOKUP(CONCATENATE($F1361," ",$G1361),AllocFactorMatrix,(P$4+1),FALSE)*$E1367</f>
        <v>1473.3034475315753</v>
      </c>
      <c r="Q1361" s="54">
        <f>VLOOKUP(CONCATENATE($F1361," ",$G1361),AllocFactorMatrix,(Q$4+1),FALSE)*$E1367</f>
        <v>665.75839502861857</v>
      </c>
      <c r="R1361" s="54">
        <f>VLOOKUP(CONCATENATE($F1361," ",$G1361),AllocFactorMatrix,(R$4+1),FALSE)*$E1367</f>
        <v>29.938410833727808</v>
      </c>
      <c r="S1361" s="54">
        <f t="shared" ref="S1361:S1367" si="720">SUBTOTAL(9,O1361:R1361)</f>
        <v>10075.99480820938</v>
      </c>
      <c r="T1361" s="54">
        <f>VLOOKUP(CONCATENATE($F1361," ",$G1361),AllocFactorMatrix,(T$4+1),FALSE)*$E1367</f>
        <v>276.21157229139953</v>
      </c>
      <c r="U1361" s="54">
        <f>VLOOKUP(CONCATENATE($F1361," ",$G1361),AllocFactorMatrix,(U$4+1),FALSE)*$E1367</f>
        <v>4520.1553191120247</v>
      </c>
      <c r="V1361" s="54">
        <f>VLOOKUP(CONCATENATE($F1361," ",$G1361),AllocFactorMatrix,(V$4+1),FALSE)*$E1367</f>
        <v>23889.147870838766</v>
      </c>
      <c r="W1361" s="54">
        <f>VLOOKUP(CONCATENATE($F1361," ",$G1361),AllocFactorMatrix,(W$4+1),FALSE)*$E1367</f>
        <v>4313.9841604316562</v>
      </c>
      <c r="X1361" s="54">
        <f t="shared" ref="X1361:X1367" si="721">SUBTOTAL(9,T1361:W1361)</f>
        <v>32999.498922673847</v>
      </c>
      <c r="Y1361" s="54">
        <f>VLOOKUP(CONCATENATE($F1361," ",$G1361),AllocFactorMatrix,(Y$4+1),FALSE)*$E1367</f>
        <v>2428.2254809607584</v>
      </c>
      <c r="Z1361" s="54">
        <f>VLOOKUP(CONCATENATE($F1361," ",$G1361),AllocFactorMatrix,(Z$4+1),FALSE)*$E1367</f>
        <v>40.671848627499649</v>
      </c>
      <c r="AA1361" s="54">
        <f t="shared" si="717"/>
        <v>2468.8973295882579</v>
      </c>
      <c r="AB1361" s="54">
        <f>VLOOKUP(CONCATENATE($F1361," ",$G1361),AllocFactorMatrix,(AB$4+1),FALSE)*$E1367</f>
        <v>31.509831049120525</v>
      </c>
      <c r="AC1361" s="54">
        <f>VLOOKUP(CONCATENATE($F1361," ",$G1361),AllocFactorMatrix,(AC$4+1),FALSE)*$E1367</f>
        <v>0</v>
      </c>
      <c r="AD1361" s="54">
        <f>VLOOKUP(CONCATENATE($F1361," ",$G1361),AllocFactorMatrix,(AD$4+1),FALSE)*$E1367</f>
        <v>0</v>
      </c>
    </row>
    <row r="1362" spans="1:30" s="51" customFormat="1" hidden="1" outlineLevel="1">
      <c r="A1362" s="167"/>
      <c r="B1362" s="103"/>
      <c r="C1362" s="91"/>
      <c r="D1362" s="91"/>
      <c r="F1362" s="52" t="str">
        <f>F1367</f>
        <v>TRANS_TOTAL</v>
      </c>
      <c r="G1362" s="55" t="str">
        <f>$G$10</f>
        <v>SUBTRAN</v>
      </c>
      <c r="H1362" s="53">
        <f t="shared" si="715"/>
        <v>25651.821900000003</v>
      </c>
      <c r="I1362" s="54">
        <f>VLOOKUP(CONCATENATE($F1362," ",$G1362),AllocFactorMatrix,(I$4+1),FALSE)*$E1367</f>
        <v>12489.03666279125</v>
      </c>
      <c r="J1362" s="54">
        <f>VLOOKUP(CONCATENATE($F1362," ",$G1362),AllocFactorMatrix,(J$4+1),FALSE)*$E1367</f>
        <v>602.73724694593466</v>
      </c>
      <c r="K1362" s="54">
        <f>VLOOKUP(CONCATENATE($F1362," ",$G1362),AllocFactorMatrix,(K$4+1),FALSE)*$E1367</f>
        <v>2192.7286333206457</v>
      </c>
      <c r="L1362" s="54">
        <f>VLOOKUP(CONCATENATE($F1362," ",$G1362),AllocFactorMatrix,(L$4+1),FALSE)*$E1367</f>
        <v>67.731324393121511</v>
      </c>
      <c r="M1362" s="54">
        <f>VLOOKUP(CONCATENATE($F1362," ",$G1362),AllocFactorMatrix,(M$4+1),FALSE)*$E1367</f>
        <v>8.4355782445185845</v>
      </c>
      <c r="N1362" s="54">
        <f t="shared" si="716"/>
        <v>2268.895535958286</v>
      </c>
      <c r="O1362" s="54">
        <f>VLOOKUP(CONCATENATE($F1362," ",$G1362),AllocFactorMatrix,(O$4+1),FALSE)*$E1367</f>
        <v>1656.640754416758</v>
      </c>
      <c r="P1362" s="54">
        <f>VLOOKUP(CONCATENATE($F1362," ",$G1362),AllocFactorMatrix,(P$4+1),FALSE)*$E1367</f>
        <v>307.96758401336405</v>
      </c>
      <c r="Q1362" s="54">
        <f>VLOOKUP(CONCATENATE($F1362," ",$G1362),AllocFactorMatrix,(Q$4+1),FALSE)*$E1367</f>
        <v>183.24438204051216</v>
      </c>
      <c r="R1362" s="54">
        <f>VLOOKUP(CONCATENATE($F1362," ",$G1362),AllocFactorMatrix,(R$4+1),FALSE)*$E1367</f>
        <v>0</v>
      </c>
      <c r="S1362" s="54">
        <f t="shared" si="720"/>
        <v>2147.8527204706343</v>
      </c>
      <c r="T1362" s="54">
        <f>VLOOKUP(CONCATENATE($F1362," ",$G1362),AllocFactorMatrix,(T$4+1),FALSE)*$E1367</f>
        <v>57.847050604207602</v>
      </c>
      <c r="U1362" s="54">
        <f>VLOOKUP(CONCATENATE($F1362," ",$G1362),AllocFactorMatrix,(U$4+1),FALSE)*$E1367</f>
        <v>946.98924585555324</v>
      </c>
      <c r="V1362" s="54">
        <f>VLOOKUP(CONCATENATE($F1362," ",$G1362),AllocFactorMatrix,(V$4+1),FALSE)*$E1367</f>
        <v>6597.3739812743161</v>
      </c>
      <c r="W1362" s="54">
        <f>VLOOKUP(CONCATENATE($F1362," ",$G1362),AllocFactorMatrix,(W$4+1),FALSE)*$E1367</f>
        <v>0</v>
      </c>
      <c r="X1362" s="54">
        <f t="shared" si="721"/>
        <v>7602.210277734077</v>
      </c>
      <c r="Y1362" s="54">
        <f>VLOOKUP(CONCATENATE($F1362," ",$G1362),AllocFactorMatrix,(Y$4+1),FALSE)*$E1367</f>
        <v>498.60033156034802</v>
      </c>
      <c r="Z1362" s="54">
        <f>VLOOKUP(CONCATENATE($F1362," ",$G1362),AllocFactorMatrix,(Z$4+1),FALSE)*$E1367</f>
        <v>8.3116810731068878</v>
      </c>
      <c r="AA1362" s="54">
        <f t="shared" si="717"/>
        <v>506.91201263345494</v>
      </c>
      <c r="AB1362" s="54">
        <f>VLOOKUP(CONCATENATE($F1362," ",$G1362),AllocFactorMatrix,(AB$4+1),FALSE)*$E1367</f>
        <v>6.658128334628679</v>
      </c>
      <c r="AC1362" s="54">
        <f>VLOOKUP(CONCATENATE($F1362," ",$G1362),AllocFactorMatrix,(AC$4+1),FALSE)*$E1367</f>
        <v>22.639059703555162</v>
      </c>
      <c r="AD1362" s="54">
        <f>VLOOKUP(CONCATENATE($F1362," ",$G1362),AllocFactorMatrix,(AD$4+1),FALSE)*$E1367</f>
        <v>4.8802554281819361</v>
      </c>
    </row>
    <row r="1363" spans="1:30" s="51" customFormat="1" hidden="1" outlineLevel="1">
      <c r="A1363" s="167"/>
      <c r="B1363" s="103"/>
      <c r="C1363" s="91"/>
      <c r="D1363" s="91"/>
      <c r="F1363" s="52" t="str">
        <f>F1367</f>
        <v>TRANS_TOTAL</v>
      </c>
      <c r="G1363" s="55" t="str">
        <f>$G$11</f>
        <v>DISTPRI</v>
      </c>
      <c r="H1363" s="53">
        <f t="shared" si="715"/>
        <v>0</v>
      </c>
      <c r="I1363" s="54">
        <f>VLOOKUP(CONCATENATE($F1363," ",$G1363),AllocFactorMatrix,(I$4+1),FALSE)*$E1367</f>
        <v>0</v>
      </c>
      <c r="J1363" s="54">
        <f>VLOOKUP(CONCATENATE($F1363," ",$G1363),AllocFactorMatrix,(J$4+1),FALSE)*$E1367</f>
        <v>0</v>
      </c>
      <c r="K1363" s="54">
        <f>VLOOKUP(CONCATENATE($F1363," ",$G1363),AllocFactorMatrix,(K$4+1),FALSE)*$E1367</f>
        <v>0</v>
      </c>
      <c r="L1363" s="54">
        <f>VLOOKUP(CONCATENATE($F1363," ",$G1363),AllocFactorMatrix,(L$4+1),FALSE)*$E1367</f>
        <v>0</v>
      </c>
      <c r="M1363" s="54">
        <f>VLOOKUP(CONCATENATE($F1363," ",$G1363),AllocFactorMatrix,(M$4+1),FALSE)*$E1367</f>
        <v>0</v>
      </c>
      <c r="N1363" s="54">
        <f t="shared" si="716"/>
        <v>0</v>
      </c>
      <c r="O1363" s="54">
        <f>VLOOKUP(CONCATENATE($F1363," ",$G1363),AllocFactorMatrix,(O$4+1),FALSE)*$E1367</f>
        <v>0</v>
      </c>
      <c r="P1363" s="54">
        <f>VLOOKUP(CONCATENATE($F1363," ",$G1363),AllocFactorMatrix,(P$4+1),FALSE)*$E1367</f>
        <v>0</v>
      </c>
      <c r="Q1363" s="54">
        <f>VLOOKUP(CONCATENATE($F1363," ",$G1363),AllocFactorMatrix,(Q$4+1),FALSE)*$E1367</f>
        <v>0</v>
      </c>
      <c r="R1363" s="54">
        <f>VLOOKUP(CONCATENATE($F1363," ",$G1363),AllocFactorMatrix,(R$4+1),FALSE)*$E1367</f>
        <v>0</v>
      </c>
      <c r="S1363" s="54">
        <f t="shared" si="720"/>
        <v>0</v>
      </c>
      <c r="T1363" s="54">
        <f>VLOOKUP(CONCATENATE($F1363," ",$G1363),AllocFactorMatrix,(T$4+1),FALSE)*$E1367</f>
        <v>0</v>
      </c>
      <c r="U1363" s="54">
        <f>VLOOKUP(CONCATENATE($F1363," ",$G1363),AllocFactorMatrix,(U$4+1),FALSE)*$E1367</f>
        <v>0</v>
      </c>
      <c r="V1363" s="54">
        <f>VLOOKUP(CONCATENATE($F1363," ",$G1363),AllocFactorMatrix,(V$4+1),FALSE)*$E1367</f>
        <v>0</v>
      </c>
      <c r="W1363" s="54">
        <f>VLOOKUP(CONCATENATE($F1363," ",$G1363),AllocFactorMatrix,(W$4+1),FALSE)*$E1367</f>
        <v>0</v>
      </c>
      <c r="X1363" s="54">
        <f t="shared" si="721"/>
        <v>0</v>
      </c>
      <c r="Y1363" s="54">
        <f>VLOOKUP(CONCATENATE($F1363," ",$G1363),AllocFactorMatrix,(Y$4+1),FALSE)*$E1367</f>
        <v>0</v>
      </c>
      <c r="Z1363" s="54">
        <f>VLOOKUP(CONCATENATE($F1363," ",$G1363),AllocFactorMatrix,(Z$4+1),FALSE)*$E1367</f>
        <v>0</v>
      </c>
      <c r="AA1363" s="54">
        <f t="shared" si="717"/>
        <v>0</v>
      </c>
      <c r="AB1363" s="54">
        <f>VLOOKUP(CONCATENATE($F1363," ",$G1363),AllocFactorMatrix,(AB$4+1),FALSE)*$E1367</f>
        <v>0</v>
      </c>
      <c r="AC1363" s="54">
        <f>VLOOKUP(CONCATENATE($F1363," ",$G1363),AllocFactorMatrix,(AC$4+1),FALSE)*$E1367</f>
        <v>0</v>
      </c>
      <c r="AD1363" s="54">
        <f>VLOOKUP(CONCATENATE($F1363," ",$G1363),AllocFactorMatrix,(AD$4+1),FALSE)*$E1367</f>
        <v>0</v>
      </c>
    </row>
    <row r="1364" spans="1:30" s="51" customFormat="1" hidden="1" outlineLevel="1">
      <c r="A1364" s="167"/>
      <c r="B1364" s="103"/>
      <c r="C1364" s="91"/>
      <c r="D1364" s="91"/>
      <c r="F1364" s="52" t="str">
        <f>F1367</f>
        <v>TRANS_TOTAL</v>
      </c>
      <c r="G1364" s="55" t="str">
        <f>$G$12</f>
        <v>DISTSEC</v>
      </c>
      <c r="H1364" s="53">
        <f t="shared" si="715"/>
        <v>0</v>
      </c>
      <c r="I1364" s="54">
        <f>VLOOKUP(CONCATENATE($F1364," ",$G1364),AllocFactorMatrix,(I$4+1),FALSE)*$E1367</f>
        <v>0</v>
      </c>
      <c r="J1364" s="54">
        <f>VLOOKUP(CONCATENATE($F1364," ",$G1364),AllocFactorMatrix,(J$4+1),FALSE)*$E1367</f>
        <v>0</v>
      </c>
      <c r="K1364" s="54">
        <f>VLOOKUP(CONCATENATE($F1364," ",$G1364),AllocFactorMatrix,(K$4+1),FALSE)*$E1367</f>
        <v>0</v>
      </c>
      <c r="L1364" s="54">
        <f>VLOOKUP(CONCATENATE($F1364," ",$G1364),AllocFactorMatrix,(L$4+1),FALSE)*$E1367</f>
        <v>0</v>
      </c>
      <c r="M1364" s="54">
        <f>VLOOKUP(CONCATENATE($F1364," ",$G1364),AllocFactorMatrix,(M$4+1),FALSE)*$E1367</f>
        <v>0</v>
      </c>
      <c r="N1364" s="54">
        <f t="shared" si="716"/>
        <v>0</v>
      </c>
      <c r="O1364" s="54">
        <f>VLOOKUP(CONCATENATE($F1364," ",$G1364),AllocFactorMatrix,(O$4+1),FALSE)*$E1367</f>
        <v>0</v>
      </c>
      <c r="P1364" s="54">
        <f>VLOOKUP(CONCATENATE($F1364," ",$G1364),AllocFactorMatrix,(P$4+1),FALSE)*$E1367</f>
        <v>0</v>
      </c>
      <c r="Q1364" s="54">
        <f>VLOOKUP(CONCATENATE($F1364," ",$G1364),AllocFactorMatrix,(Q$4+1),FALSE)*$E1367</f>
        <v>0</v>
      </c>
      <c r="R1364" s="54">
        <f>VLOOKUP(CONCATENATE($F1364," ",$G1364),AllocFactorMatrix,(R$4+1),FALSE)*$E1367</f>
        <v>0</v>
      </c>
      <c r="S1364" s="54">
        <f t="shared" si="720"/>
        <v>0</v>
      </c>
      <c r="T1364" s="54">
        <f>VLOOKUP(CONCATENATE($F1364," ",$G1364),AllocFactorMatrix,(T$4+1),FALSE)*$E1367</f>
        <v>0</v>
      </c>
      <c r="U1364" s="54">
        <f>VLOOKUP(CONCATENATE($F1364," ",$G1364),AllocFactorMatrix,(U$4+1),FALSE)*$E1367</f>
        <v>0</v>
      </c>
      <c r="V1364" s="54">
        <f>VLOOKUP(CONCATENATE($F1364," ",$G1364),AllocFactorMatrix,(V$4+1),FALSE)*$E1367</f>
        <v>0</v>
      </c>
      <c r="W1364" s="54">
        <f>VLOOKUP(CONCATENATE($F1364," ",$G1364),AllocFactorMatrix,(W$4+1),FALSE)*$E1367</f>
        <v>0</v>
      </c>
      <c r="X1364" s="54">
        <f t="shared" si="721"/>
        <v>0</v>
      </c>
      <c r="Y1364" s="54">
        <f>VLOOKUP(CONCATENATE($F1364," ",$G1364),AllocFactorMatrix,(Y$4+1),FALSE)*$E1367</f>
        <v>0</v>
      </c>
      <c r="Z1364" s="54">
        <f>VLOOKUP(CONCATENATE($F1364," ",$G1364),AllocFactorMatrix,(Z$4+1),FALSE)*$E1367</f>
        <v>0</v>
      </c>
      <c r="AA1364" s="54">
        <f t="shared" si="717"/>
        <v>0</v>
      </c>
      <c r="AB1364" s="54">
        <f>VLOOKUP(CONCATENATE($F1364," ",$G1364),AllocFactorMatrix,(AB$4+1),FALSE)*$E1367</f>
        <v>0</v>
      </c>
      <c r="AC1364" s="54">
        <f>VLOOKUP(CONCATENATE($F1364," ",$G1364),AllocFactorMatrix,(AC$4+1),FALSE)*$E1367</f>
        <v>0</v>
      </c>
      <c r="AD1364" s="54">
        <f>VLOOKUP(CONCATENATE($F1364," ",$G1364),AllocFactorMatrix,(AD$4+1),FALSE)*$E1367</f>
        <v>0</v>
      </c>
    </row>
    <row r="1365" spans="1:30" s="51" customFormat="1" hidden="1" outlineLevel="1">
      <c r="A1365" s="167"/>
      <c r="B1365" s="103"/>
      <c r="C1365" s="91"/>
      <c r="D1365" s="91"/>
      <c r="F1365" s="52" t="str">
        <f>F1367</f>
        <v>TRANS_TOTAL</v>
      </c>
      <c r="G1365" s="55" t="str">
        <f>$G$13</f>
        <v>ENERGY</v>
      </c>
      <c r="H1365" s="53">
        <f t="shared" si="715"/>
        <v>0</v>
      </c>
      <c r="I1365" s="54">
        <f>VLOOKUP(CONCATENATE($F1365," ",$G1365),AllocFactorMatrix,(I$4+1),FALSE)*$E1367</f>
        <v>0</v>
      </c>
      <c r="J1365" s="54">
        <f>VLOOKUP(CONCATENATE($F1365," ",$G1365),AllocFactorMatrix,(J$4+1),FALSE)*$E1367</f>
        <v>0</v>
      </c>
      <c r="K1365" s="54">
        <f>VLOOKUP(CONCATENATE($F1365," ",$G1365),AllocFactorMatrix,(K$4+1),FALSE)*$E1367</f>
        <v>0</v>
      </c>
      <c r="L1365" s="54">
        <f>VLOOKUP(CONCATENATE($F1365," ",$G1365),AllocFactorMatrix,(L$4+1),FALSE)*$E1367</f>
        <v>0</v>
      </c>
      <c r="M1365" s="54">
        <f>VLOOKUP(CONCATENATE($F1365," ",$G1365),AllocFactorMatrix,(M$4+1),FALSE)*$E1367</f>
        <v>0</v>
      </c>
      <c r="N1365" s="54">
        <f t="shared" si="716"/>
        <v>0</v>
      </c>
      <c r="O1365" s="54">
        <f>VLOOKUP(CONCATENATE($F1365," ",$G1365),AllocFactorMatrix,(O$4+1),FALSE)*$E1367</f>
        <v>0</v>
      </c>
      <c r="P1365" s="54">
        <f>VLOOKUP(CONCATENATE($F1365," ",$G1365),AllocFactorMatrix,(P$4+1),FALSE)*$E1367</f>
        <v>0</v>
      </c>
      <c r="Q1365" s="54">
        <f>VLOOKUP(CONCATENATE($F1365," ",$G1365),AllocFactorMatrix,(Q$4+1),FALSE)*$E1367</f>
        <v>0</v>
      </c>
      <c r="R1365" s="54">
        <f>VLOOKUP(CONCATENATE($F1365," ",$G1365),AllocFactorMatrix,(R$4+1),FALSE)*$E1367</f>
        <v>0</v>
      </c>
      <c r="S1365" s="54">
        <f t="shared" si="720"/>
        <v>0</v>
      </c>
      <c r="T1365" s="54">
        <f>VLOOKUP(CONCATENATE($F1365," ",$G1365),AllocFactorMatrix,(T$4+1),FALSE)*$E1367</f>
        <v>0</v>
      </c>
      <c r="U1365" s="54">
        <f>VLOOKUP(CONCATENATE($F1365," ",$G1365),AllocFactorMatrix,(U$4+1),FALSE)*$E1367</f>
        <v>0</v>
      </c>
      <c r="V1365" s="54">
        <f>VLOOKUP(CONCATENATE($F1365," ",$G1365),AllocFactorMatrix,(V$4+1),FALSE)*$E1367</f>
        <v>0</v>
      </c>
      <c r="W1365" s="54">
        <f>VLOOKUP(CONCATENATE($F1365," ",$G1365),AllocFactorMatrix,(W$4+1),FALSE)*$E1367</f>
        <v>0</v>
      </c>
      <c r="X1365" s="54">
        <f t="shared" si="721"/>
        <v>0</v>
      </c>
      <c r="Y1365" s="54">
        <f>VLOOKUP(CONCATENATE($F1365," ",$G1365),AllocFactorMatrix,(Y$4+1),FALSE)*$E1367</f>
        <v>0</v>
      </c>
      <c r="Z1365" s="54">
        <f>VLOOKUP(CONCATENATE($F1365," ",$G1365),AllocFactorMatrix,(Z$4+1),FALSE)*$E1367</f>
        <v>0</v>
      </c>
      <c r="AA1365" s="54">
        <f t="shared" si="717"/>
        <v>0</v>
      </c>
      <c r="AB1365" s="54">
        <f>VLOOKUP(CONCATENATE($F1365," ",$G1365),AllocFactorMatrix,(AB$4+1),FALSE)*$E1367</f>
        <v>0</v>
      </c>
      <c r="AC1365" s="54">
        <f>VLOOKUP(CONCATENATE($F1365," ",$G1365),AllocFactorMatrix,(AC$4+1),FALSE)*$E1367</f>
        <v>0</v>
      </c>
      <c r="AD1365" s="54">
        <f>VLOOKUP(CONCATENATE($F1365," ",$G1365),AllocFactorMatrix,(AD$4+1),FALSE)*$E1367</f>
        <v>0</v>
      </c>
    </row>
    <row r="1366" spans="1:30" s="51" customFormat="1" hidden="1" outlineLevel="1">
      <c r="A1366" s="167"/>
      <c r="B1366" s="103"/>
      <c r="C1366" s="91"/>
      <c r="D1366" s="91"/>
      <c r="F1366" s="52" t="str">
        <f>F1367</f>
        <v>TRANS_TOTAL</v>
      </c>
      <c r="G1366" s="55" t="str">
        <f>$G$14</f>
        <v>CUSTOMER</v>
      </c>
      <c r="H1366" s="53">
        <f t="shared" si="715"/>
        <v>0</v>
      </c>
      <c r="I1366" s="54">
        <f>VLOOKUP(CONCATENATE($F1366," ",$G1366),AllocFactorMatrix,(I$4+1),FALSE)*$E1367</f>
        <v>0</v>
      </c>
      <c r="J1366" s="54">
        <f>VLOOKUP(CONCATENATE($F1366," ",$G1366),AllocFactorMatrix,(J$4+1),FALSE)*$E1367</f>
        <v>0</v>
      </c>
      <c r="K1366" s="54">
        <f>VLOOKUP(CONCATENATE($F1366," ",$G1366),AllocFactorMatrix,(K$4+1),FALSE)*$E1367</f>
        <v>0</v>
      </c>
      <c r="L1366" s="54">
        <f>VLOOKUP(CONCATENATE($F1366," ",$G1366),AllocFactorMatrix,(L$4+1),FALSE)*$E1367</f>
        <v>0</v>
      </c>
      <c r="M1366" s="54">
        <f>VLOOKUP(CONCATENATE($F1366," ",$G1366),AllocFactorMatrix,(M$4+1),FALSE)*$E1367</f>
        <v>0</v>
      </c>
      <c r="N1366" s="54">
        <f t="shared" si="716"/>
        <v>0</v>
      </c>
      <c r="O1366" s="54">
        <f>VLOOKUP(CONCATENATE($F1366," ",$G1366),AllocFactorMatrix,(O$4+1),FALSE)*$E1367</f>
        <v>0</v>
      </c>
      <c r="P1366" s="54">
        <f>VLOOKUP(CONCATENATE($F1366," ",$G1366),AllocFactorMatrix,(P$4+1),FALSE)*$E1367</f>
        <v>0</v>
      </c>
      <c r="Q1366" s="54">
        <f>VLOOKUP(CONCATENATE($F1366," ",$G1366),AllocFactorMatrix,(Q$4+1),FALSE)*$E1367</f>
        <v>0</v>
      </c>
      <c r="R1366" s="54">
        <f>VLOOKUP(CONCATENATE($F1366," ",$G1366),AllocFactorMatrix,(R$4+1),FALSE)*$E1367</f>
        <v>0</v>
      </c>
      <c r="S1366" s="54">
        <f t="shared" si="720"/>
        <v>0</v>
      </c>
      <c r="T1366" s="54">
        <f>VLOOKUP(CONCATENATE($F1366," ",$G1366),AllocFactorMatrix,(T$4+1),FALSE)*$E1367</f>
        <v>0</v>
      </c>
      <c r="U1366" s="54">
        <f>VLOOKUP(CONCATENATE($F1366," ",$G1366),AllocFactorMatrix,(U$4+1),FALSE)*$E1367</f>
        <v>0</v>
      </c>
      <c r="V1366" s="54">
        <f>VLOOKUP(CONCATENATE($F1366," ",$G1366),AllocFactorMatrix,(V$4+1),FALSE)*$E1367</f>
        <v>0</v>
      </c>
      <c r="W1366" s="54">
        <f>VLOOKUP(CONCATENATE($F1366," ",$G1366),AllocFactorMatrix,(W$4+1),FALSE)*$E1367</f>
        <v>0</v>
      </c>
      <c r="X1366" s="54">
        <f t="shared" si="721"/>
        <v>0</v>
      </c>
      <c r="Y1366" s="54">
        <f>VLOOKUP(CONCATENATE($F1366," ",$G1366),AllocFactorMatrix,(Y$4+1),FALSE)*$E1367</f>
        <v>0</v>
      </c>
      <c r="Z1366" s="54">
        <f>VLOOKUP(CONCATENATE($F1366," ",$G1366),AllocFactorMatrix,(Z$4+1),FALSE)*$E1367</f>
        <v>0</v>
      </c>
      <c r="AA1366" s="54">
        <f t="shared" si="717"/>
        <v>0</v>
      </c>
      <c r="AB1366" s="54">
        <f>VLOOKUP(CONCATENATE($F1366," ",$G1366),AllocFactorMatrix,(AB$4+1),FALSE)*$E1367</f>
        <v>0</v>
      </c>
      <c r="AC1366" s="54">
        <f>VLOOKUP(CONCATENATE($F1366," ",$G1366),AllocFactorMatrix,(AC$4+1),FALSE)*$E1367</f>
        <v>0</v>
      </c>
      <c r="AD1366" s="54">
        <f>VLOOKUP(CONCATENATE($F1366," ",$G1366),AllocFactorMatrix,(AD$4+1),FALSE)*$E1367</f>
        <v>0</v>
      </c>
    </row>
    <row r="1367" spans="1:30" s="51" customFormat="1" collapsed="1">
      <c r="A1367" s="167"/>
      <c r="B1367" s="103"/>
      <c r="C1367" s="91"/>
      <c r="D1367" s="91" t="s">
        <v>509</v>
      </c>
      <c r="E1367" s="63">
        <v>142273</v>
      </c>
      <c r="F1367" s="63" t="s">
        <v>194</v>
      </c>
      <c r="G1367" s="55" t="str">
        <f>$G$15</f>
        <v>TOTAL</v>
      </c>
      <c r="H1367" s="53">
        <f t="shared" si="715"/>
        <v>142272.99999999997</v>
      </c>
      <c r="I1367" s="54">
        <f>VLOOKUP(CONCATENATE($F1367," ",$G1367),AllocFactorMatrix,(I$4+1),FALSE)*$E1367</f>
        <v>69934.645321896009</v>
      </c>
      <c r="J1367" s="54">
        <f>VLOOKUP(CONCATENATE($F1367," ",$G1367),AllocFactorMatrix,(J$4+1),FALSE)*$E1367</f>
        <v>3442.4789489918694</v>
      </c>
      <c r="K1367" s="54">
        <f>VLOOKUP(CONCATENATE($F1367," ",$G1367),AllocFactorMatrix,(K$4+1),FALSE)*$E1367</f>
        <v>12594.539740087987</v>
      </c>
      <c r="L1367" s="54">
        <f>VLOOKUP(CONCATENATE($F1367," ",$G1367),AllocFactorMatrix,(L$4+1),FALSE)*$E1367</f>
        <v>395.14340746752509</v>
      </c>
      <c r="M1367" s="54">
        <f>VLOOKUP(CONCATENATE($F1367," ",$G1367),AllocFactorMatrix,(M$4+1),FALSE)*$E1367</f>
        <v>39.139235731445972</v>
      </c>
      <c r="N1367" s="54">
        <f t="shared" si="716"/>
        <v>13028.822383286957</v>
      </c>
      <c r="O1367" s="54">
        <f>VLOOKUP(CONCATENATE($F1367," ",$G1367),AllocFactorMatrix,(O$4+1),FALSE)*$E1367</f>
        <v>9563.635309232217</v>
      </c>
      <c r="P1367" s="54">
        <f>VLOOKUP(CONCATENATE($F1367," ",$G1367),AllocFactorMatrix,(P$4+1),FALSE)*$E1367</f>
        <v>1781.2710315449392</v>
      </c>
      <c r="Q1367" s="54">
        <f>VLOOKUP(CONCATENATE($F1367," ",$G1367),AllocFactorMatrix,(Q$4+1),FALSE)*$E1367</f>
        <v>849.00277706913073</v>
      </c>
      <c r="R1367" s="54">
        <f>VLOOKUP(CONCATENATE($F1367," ",$G1367),AllocFactorMatrix,(R$4+1),FALSE)*$E1367</f>
        <v>29.938410833727808</v>
      </c>
      <c r="S1367" s="54">
        <f t="shared" si="720"/>
        <v>12223.847528680013</v>
      </c>
      <c r="T1367" s="54">
        <f>VLOOKUP(CONCATENATE($F1367," ",$G1367),AllocFactorMatrix,(T$4+1),FALSE)*$E1367</f>
        <v>334.05862289560713</v>
      </c>
      <c r="U1367" s="54">
        <f>VLOOKUP(CONCATENATE($F1367," ",$G1367),AllocFactorMatrix,(U$4+1),FALSE)*$E1367</f>
        <v>5467.1445649675779</v>
      </c>
      <c r="V1367" s="54">
        <f>VLOOKUP(CONCATENATE($F1367," ",$G1367),AllocFactorMatrix,(V$4+1),FALSE)*$E1367</f>
        <v>30486.521852113085</v>
      </c>
      <c r="W1367" s="54">
        <f>VLOOKUP(CONCATENATE($F1367," ",$G1367),AllocFactorMatrix,(W$4+1),FALSE)*$E1367</f>
        <v>4313.9841604316562</v>
      </c>
      <c r="X1367" s="54">
        <f t="shared" si="721"/>
        <v>40601.709200407924</v>
      </c>
      <c r="Y1367" s="54">
        <f>VLOOKUP(CONCATENATE($F1367," ",$G1367),AllocFactorMatrix,(Y$4+1),FALSE)*$E1367</f>
        <v>2926.8258125211064</v>
      </c>
      <c r="Z1367" s="54">
        <f>VLOOKUP(CONCATENATE($F1367," ",$G1367),AllocFactorMatrix,(Z$4+1),FALSE)*$E1367</f>
        <v>48.983529700606539</v>
      </c>
      <c r="AA1367" s="54">
        <f t="shared" si="717"/>
        <v>2975.809342221713</v>
      </c>
      <c r="AB1367" s="54">
        <f>VLOOKUP(CONCATENATE($F1367," ",$G1367),AllocFactorMatrix,(AB$4+1),FALSE)*$E1367</f>
        <v>38.167959383749199</v>
      </c>
      <c r="AC1367" s="54">
        <f>VLOOKUP(CONCATENATE($F1367," ",$G1367),AllocFactorMatrix,(AC$4+1),FALSE)*$E1367</f>
        <v>22.639059703555162</v>
      </c>
      <c r="AD1367" s="54">
        <f>VLOOKUP(CONCATENATE($F1367," ",$G1367),AllocFactorMatrix,(AD$4+1),FALSE)*$E1367</f>
        <v>4.8802554281819361</v>
      </c>
    </row>
    <row r="1368" spans="1:30" s="51" customFormat="1" hidden="1" outlineLevel="1">
      <c r="A1368" s="167"/>
      <c r="B1368" s="103"/>
      <c r="C1368" s="91"/>
      <c r="D1368" s="91"/>
      <c r="F1368" s="52" t="str">
        <f>F1375</f>
        <v>TRANS_TOTAL</v>
      </c>
      <c r="G1368" s="55" t="str">
        <f>$G$8</f>
        <v>PRODUCTION</v>
      </c>
      <c r="H1368" s="53">
        <f t="shared" si="715"/>
        <v>0</v>
      </c>
      <c r="I1368" s="54">
        <f>VLOOKUP(CONCATENATE($F1368," ",$G1368),AllocFactorMatrix,(I$4+1),FALSE)*$E1375</f>
        <v>0</v>
      </c>
      <c r="J1368" s="54">
        <f>VLOOKUP(CONCATENATE($F1368," ",$G1368),AllocFactorMatrix,(J$4+1),FALSE)*$E1375</f>
        <v>0</v>
      </c>
      <c r="K1368" s="54">
        <f>VLOOKUP(CONCATENATE($F1368," ",$G1368),AllocFactorMatrix,(K$4+1),FALSE)*$E1375</f>
        <v>0</v>
      </c>
      <c r="L1368" s="54">
        <f>VLOOKUP(CONCATENATE($F1368," ",$G1368),AllocFactorMatrix,(L$4+1),FALSE)*$E1375</f>
        <v>0</v>
      </c>
      <c r="M1368" s="54">
        <f>VLOOKUP(CONCATENATE($F1368," ",$G1368),AllocFactorMatrix,(M$4+1),FALSE)*$E1375</f>
        <v>0</v>
      </c>
      <c r="N1368" s="54">
        <f t="shared" si="716"/>
        <v>0</v>
      </c>
      <c r="O1368" s="54">
        <f>VLOOKUP(CONCATENATE($F1368," ",$G1368),AllocFactorMatrix,(O$4+1),FALSE)*$E1375</f>
        <v>0</v>
      </c>
      <c r="P1368" s="54">
        <f>VLOOKUP(CONCATENATE($F1368," ",$G1368),AllocFactorMatrix,(P$4+1),FALSE)*$E1375</f>
        <v>0</v>
      </c>
      <c r="Q1368" s="54">
        <f>VLOOKUP(CONCATENATE($F1368," ",$G1368),AllocFactorMatrix,(Q$4+1),FALSE)*$E1375</f>
        <v>0</v>
      </c>
      <c r="R1368" s="54">
        <f>VLOOKUP(CONCATENATE($F1368," ",$G1368),AllocFactorMatrix,(R$4+1),FALSE)*$E1375</f>
        <v>0</v>
      </c>
      <c r="S1368" s="54">
        <f>SUBTOTAL(9,O1368:R1368)</f>
        <v>0</v>
      </c>
      <c r="T1368" s="54">
        <f>VLOOKUP(CONCATENATE($F1368," ",$G1368),AllocFactorMatrix,(T$4+1),FALSE)*$E1375</f>
        <v>0</v>
      </c>
      <c r="U1368" s="54">
        <f>VLOOKUP(CONCATENATE($F1368," ",$G1368),AllocFactorMatrix,(U$4+1),FALSE)*$E1375</f>
        <v>0</v>
      </c>
      <c r="V1368" s="54">
        <f>VLOOKUP(CONCATENATE($F1368," ",$G1368),AllocFactorMatrix,(V$4+1),FALSE)*$E1375</f>
        <v>0</v>
      </c>
      <c r="W1368" s="54">
        <f>VLOOKUP(CONCATENATE($F1368," ",$G1368),AllocFactorMatrix,(W$4+1),FALSE)*$E1375</f>
        <v>0</v>
      </c>
      <c r="X1368" s="54">
        <f>SUBTOTAL(9,T1368:W1368)</f>
        <v>0</v>
      </c>
      <c r="Y1368" s="54">
        <f>VLOOKUP(CONCATENATE($F1368," ",$G1368),AllocFactorMatrix,(Y$4+1),FALSE)*$E1375</f>
        <v>0</v>
      </c>
      <c r="Z1368" s="54">
        <f>VLOOKUP(CONCATENATE($F1368," ",$G1368),AllocFactorMatrix,(Z$4+1),FALSE)*$E1375</f>
        <v>0</v>
      </c>
      <c r="AA1368" s="54">
        <f t="shared" si="717"/>
        <v>0</v>
      </c>
      <c r="AB1368" s="54">
        <f>VLOOKUP(CONCATENATE($F1368," ",$G1368),AllocFactorMatrix,(AB$4+1),FALSE)*$E1375</f>
        <v>0</v>
      </c>
      <c r="AC1368" s="54">
        <f>VLOOKUP(CONCATENATE($F1368," ",$G1368),AllocFactorMatrix,(AC$4+1),FALSE)*$E1375</f>
        <v>0</v>
      </c>
      <c r="AD1368" s="54">
        <f>VLOOKUP(CONCATENATE($F1368," ",$G1368),AllocFactorMatrix,(AD$4+1),FALSE)*$E1375</f>
        <v>0</v>
      </c>
    </row>
    <row r="1369" spans="1:30" s="51" customFormat="1" hidden="1" outlineLevel="1">
      <c r="A1369" s="167"/>
      <c r="B1369" s="103"/>
      <c r="C1369" s="91"/>
      <c r="D1369" s="91"/>
      <c r="F1369" s="52" t="str">
        <f>F1375</f>
        <v>TRANS_TOTAL</v>
      </c>
      <c r="G1369" s="55" t="str">
        <f>$G$9</f>
        <v>BULKTRAN</v>
      </c>
      <c r="H1369" s="53">
        <f t="shared" si="715"/>
        <v>588303.60819999978</v>
      </c>
      <c r="I1369" s="54">
        <f>VLOOKUP(CONCATENATE($F1369," ",$G1369),AllocFactorMatrix,(I$4+1),FALSE)*$E1375</f>
        <v>289788.35062374052</v>
      </c>
      <c r="J1369" s="54">
        <f>VLOOKUP(CONCATENATE($F1369," ",$G1369),AllocFactorMatrix,(J$4+1),FALSE)*$E1375</f>
        <v>14325.273650014969</v>
      </c>
      <c r="K1369" s="54">
        <f>VLOOKUP(CONCATENATE($F1369," ",$G1369),AllocFactorMatrix,(K$4+1),FALSE)*$E1375</f>
        <v>52472.656387322691</v>
      </c>
      <c r="L1369" s="54">
        <f>VLOOKUP(CONCATENATE($F1369," ",$G1369),AllocFactorMatrix,(L$4+1),FALSE)*$E1375</f>
        <v>1651.652924272335</v>
      </c>
      <c r="M1369" s="54">
        <f>VLOOKUP(CONCATENATE($F1369," ",$G1369),AllocFactorMatrix,(M$4+1),FALSE)*$E1375</f>
        <v>154.88672622572594</v>
      </c>
      <c r="N1369" s="54">
        <f t="shared" si="716"/>
        <v>54279.196037820751</v>
      </c>
      <c r="O1369" s="54">
        <f>VLOOKUP(CONCATENATE($F1369," ",$G1369),AllocFactorMatrix,(O$4+1),FALSE)*$E1375</f>
        <v>39887.381540829134</v>
      </c>
      <c r="P1369" s="54">
        <f>VLOOKUP(CONCATENATE($F1369," ",$G1369),AllocFactorMatrix,(P$4+1),FALSE)*$E1375</f>
        <v>7432.1812579624857</v>
      </c>
      <c r="Q1369" s="54">
        <f>VLOOKUP(CONCATENATE($F1369," ",$G1369),AllocFactorMatrix,(Q$4+1),FALSE)*$E1375</f>
        <v>3358.4643232546564</v>
      </c>
      <c r="R1369" s="54">
        <f>VLOOKUP(CONCATENATE($F1369," ",$G1369),AllocFactorMatrix,(R$4+1),FALSE)*$E1375</f>
        <v>151.02638649519901</v>
      </c>
      <c r="S1369" s="54">
        <f t="shared" ref="S1369:S1375" si="722">SUBTOTAL(9,O1369:R1369)</f>
        <v>50829.053508541481</v>
      </c>
      <c r="T1369" s="54">
        <f>VLOOKUP(CONCATENATE($F1369," ",$G1369),AllocFactorMatrix,(T$4+1),FALSE)*$E1375</f>
        <v>1393.3684023178762</v>
      </c>
      <c r="U1369" s="54">
        <f>VLOOKUP(CONCATENATE($F1369," ",$G1369),AllocFactorMatrix,(U$4+1),FALSE)*$E1375</f>
        <v>22802.23649925576</v>
      </c>
      <c r="V1369" s="54">
        <f>VLOOKUP(CONCATENATE($F1369," ",$G1369),AllocFactorMatrix,(V$4+1),FALSE)*$E1375</f>
        <v>120510.46060593512</v>
      </c>
      <c r="W1369" s="54">
        <f>VLOOKUP(CONCATENATE($F1369," ",$G1369),AllocFactorMatrix,(W$4+1),FALSE)*$E1375</f>
        <v>21762.19181325172</v>
      </c>
      <c r="X1369" s="54">
        <f t="shared" ref="X1369:X1375" si="723">SUBTOTAL(9,T1369:W1369)</f>
        <v>166468.25732076049</v>
      </c>
      <c r="Y1369" s="54">
        <f>VLOOKUP(CONCATENATE($F1369," ",$G1369),AllocFactorMatrix,(Y$4+1),FALSE)*$E1375</f>
        <v>12249.35157787087</v>
      </c>
      <c r="Z1369" s="54">
        <f>VLOOKUP(CONCATENATE($F1369," ",$G1369),AllocFactorMatrix,(Z$4+1),FALSE)*$E1375</f>
        <v>205.17195666815394</v>
      </c>
      <c r="AA1369" s="54">
        <f t="shared" si="717"/>
        <v>12454.523534539023</v>
      </c>
      <c r="AB1369" s="54">
        <f>VLOOKUP(CONCATENATE($F1369," ",$G1369),AllocFactorMatrix,(AB$4+1),FALSE)*$E1375</f>
        <v>158.95352458259893</v>
      </c>
      <c r="AC1369" s="54">
        <f>VLOOKUP(CONCATENATE($F1369," ",$G1369),AllocFactorMatrix,(AC$4+1),FALSE)*$E1375</f>
        <v>0</v>
      </c>
      <c r="AD1369" s="54">
        <f>VLOOKUP(CONCATENATE($F1369," ",$G1369),AllocFactorMatrix,(AD$4+1),FALSE)*$E1375</f>
        <v>0</v>
      </c>
    </row>
    <row r="1370" spans="1:30" s="51" customFormat="1" hidden="1" outlineLevel="1">
      <c r="A1370" s="167"/>
      <c r="B1370" s="103"/>
      <c r="C1370" s="91"/>
      <c r="D1370" s="91"/>
      <c r="F1370" s="52" t="str">
        <f>F1375</f>
        <v>TRANS_TOTAL</v>
      </c>
      <c r="G1370" s="55" t="str">
        <f>$G$10</f>
        <v>SUBTRAN</v>
      </c>
      <c r="H1370" s="53">
        <f t="shared" si="715"/>
        <v>129402.39180000003</v>
      </c>
      <c r="I1370" s="54">
        <f>VLOOKUP(CONCATENATE($F1370," ",$G1370),AllocFactorMatrix,(I$4+1),FALSE)*$E1375</f>
        <v>63001.810231774522</v>
      </c>
      <c r="J1370" s="54">
        <f>VLOOKUP(CONCATENATE($F1370," ",$G1370),AllocFactorMatrix,(J$4+1),FALSE)*$E1375</f>
        <v>3040.5497779380416</v>
      </c>
      <c r="K1370" s="54">
        <f>VLOOKUP(CONCATENATE($F1370," ",$G1370),AllocFactorMatrix,(K$4+1),FALSE)*$E1375</f>
        <v>11061.371423292034</v>
      </c>
      <c r="L1370" s="54">
        <f>VLOOKUP(CONCATENATE($F1370," ",$G1370),AllocFactorMatrix,(L$4+1),FALSE)*$E1375</f>
        <v>341.67535586435707</v>
      </c>
      <c r="M1370" s="54">
        <f>VLOOKUP(CONCATENATE($F1370," ",$G1370),AllocFactorMatrix,(M$4+1),FALSE)*$E1375</f>
        <v>42.55385856459381</v>
      </c>
      <c r="N1370" s="54">
        <f t="shared" si="716"/>
        <v>11445.600637720985</v>
      </c>
      <c r="O1370" s="54">
        <f>VLOOKUP(CONCATENATE($F1370," ",$G1370),AllocFactorMatrix,(O$4+1),FALSE)*$E1375</f>
        <v>8357.0389974867594</v>
      </c>
      <c r="P1370" s="54">
        <f>VLOOKUP(CONCATENATE($F1370," ",$G1370),AllocFactorMatrix,(P$4+1),FALSE)*$E1375</f>
        <v>1553.5638023510817</v>
      </c>
      <c r="Q1370" s="54">
        <f>VLOOKUP(CONCATENATE($F1370," ",$G1370),AllocFactorMatrix,(Q$4+1),FALSE)*$E1375</f>
        <v>924.38897371087864</v>
      </c>
      <c r="R1370" s="54">
        <f>VLOOKUP(CONCATENATE($F1370," ",$G1370),AllocFactorMatrix,(R$4+1),FALSE)*$E1375</f>
        <v>0</v>
      </c>
      <c r="S1370" s="54">
        <f t="shared" si="722"/>
        <v>10834.99177354872</v>
      </c>
      <c r="T1370" s="54">
        <f>VLOOKUP(CONCATENATE($F1370," ",$G1370),AllocFactorMatrix,(T$4+1),FALSE)*$E1375</f>
        <v>291.81345231311229</v>
      </c>
      <c r="U1370" s="54">
        <f>VLOOKUP(CONCATENATE($F1370," ",$G1370),AllocFactorMatrix,(U$4+1),FALSE)*$E1375</f>
        <v>4777.1528236981421</v>
      </c>
      <c r="V1370" s="54">
        <f>VLOOKUP(CONCATENATE($F1370," ",$G1370),AllocFactorMatrix,(V$4+1),FALSE)*$E1375</f>
        <v>33280.909874708937</v>
      </c>
      <c r="W1370" s="54">
        <f>VLOOKUP(CONCATENATE($F1370," ",$G1370),AllocFactorMatrix,(W$4+1),FALSE)*$E1375</f>
        <v>0</v>
      </c>
      <c r="X1370" s="54">
        <f t="shared" si="723"/>
        <v>38349.876150720193</v>
      </c>
      <c r="Y1370" s="54">
        <f>VLOOKUP(CONCATENATE($F1370," ",$G1370),AllocFactorMatrix,(Y$4+1),FALSE)*$E1375</f>
        <v>2515.2238974566581</v>
      </c>
      <c r="Z1370" s="54">
        <f>VLOOKUP(CONCATENATE($F1370," ",$G1370),AllocFactorMatrix,(Z$4+1),FALSE)*$E1375</f>
        <v>41.928850704316716</v>
      </c>
      <c r="AA1370" s="54">
        <f t="shared" si="717"/>
        <v>2557.1527481609746</v>
      </c>
      <c r="AB1370" s="54">
        <f>VLOOKUP(CONCATENATE($F1370," ",$G1370),AllocFactorMatrix,(AB$4+1),FALSE)*$E1375</f>
        <v>33.587389417057423</v>
      </c>
      <c r="AC1370" s="54">
        <f>VLOOKUP(CONCATENATE($F1370," ",$G1370),AllocFactorMatrix,(AC$4+1),FALSE)*$E1375</f>
        <v>114.20430428542141</v>
      </c>
      <c r="AD1370" s="54">
        <f>VLOOKUP(CONCATENATE($F1370," ",$G1370),AllocFactorMatrix,(AD$4+1),FALSE)*$E1375</f>
        <v>24.618786434100251</v>
      </c>
    </row>
    <row r="1371" spans="1:30" s="51" customFormat="1" hidden="1" outlineLevel="1">
      <c r="A1371" s="167"/>
      <c r="B1371" s="103"/>
      <c r="C1371" s="91"/>
      <c r="D1371" s="91"/>
      <c r="F1371" s="52" t="str">
        <f>F1375</f>
        <v>TRANS_TOTAL</v>
      </c>
      <c r="G1371" s="55" t="str">
        <f>$G$11</f>
        <v>DISTPRI</v>
      </c>
      <c r="H1371" s="53">
        <f t="shared" si="715"/>
        <v>0</v>
      </c>
      <c r="I1371" s="54">
        <f>VLOOKUP(CONCATENATE($F1371," ",$G1371),AllocFactorMatrix,(I$4+1),FALSE)*$E1375</f>
        <v>0</v>
      </c>
      <c r="J1371" s="54">
        <f>VLOOKUP(CONCATENATE($F1371," ",$G1371),AllocFactorMatrix,(J$4+1),FALSE)*$E1375</f>
        <v>0</v>
      </c>
      <c r="K1371" s="54">
        <f>VLOOKUP(CONCATENATE($F1371," ",$G1371),AllocFactorMatrix,(K$4+1),FALSE)*$E1375</f>
        <v>0</v>
      </c>
      <c r="L1371" s="54">
        <f>VLOOKUP(CONCATENATE($F1371," ",$G1371),AllocFactorMatrix,(L$4+1),FALSE)*$E1375</f>
        <v>0</v>
      </c>
      <c r="M1371" s="54">
        <f>VLOOKUP(CONCATENATE($F1371," ",$G1371),AllocFactorMatrix,(M$4+1),FALSE)*$E1375</f>
        <v>0</v>
      </c>
      <c r="N1371" s="54">
        <f t="shared" si="716"/>
        <v>0</v>
      </c>
      <c r="O1371" s="54">
        <f>VLOOKUP(CONCATENATE($F1371," ",$G1371),AllocFactorMatrix,(O$4+1),FALSE)*$E1375</f>
        <v>0</v>
      </c>
      <c r="P1371" s="54">
        <f>VLOOKUP(CONCATENATE($F1371," ",$G1371),AllocFactorMatrix,(P$4+1),FALSE)*$E1375</f>
        <v>0</v>
      </c>
      <c r="Q1371" s="54">
        <f>VLOOKUP(CONCATENATE($F1371," ",$G1371),AllocFactorMatrix,(Q$4+1),FALSE)*$E1375</f>
        <v>0</v>
      </c>
      <c r="R1371" s="54">
        <f>VLOOKUP(CONCATENATE($F1371," ",$G1371),AllocFactorMatrix,(R$4+1),FALSE)*$E1375</f>
        <v>0</v>
      </c>
      <c r="S1371" s="54">
        <f t="shared" si="722"/>
        <v>0</v>
      </c>
      <c r="T1371" s="54">
        <f>VLOOKUP(CONCATENATE($F1371," ",$G1371),AllocFactorMatrix,(T$4+1),FALSE)*$E1375</f>
        <v>0</v>
      </c>
      <c r="U1371" s="54">
        <f>VLOOKUP(CONCATENATE($F1371," ",$G1371),AllocFactorMatrix,(U$4+1),FALSE)*$E1375</f>
        <v>0</v>
      </c>
      <c r="V1371" s="54">
        <f>VLOOKUP(CONCATENATE($F1371," ",$G1371),AllocFactorMatrix,(V$4+1),FALSE)*$E1375</f>
        <v>0</v>
      </c>
      <c r="W1371" s="54">
        <f>VLOOKUP(CONCATENATE($F1371," ",$G1371),AllocFactorMatrix,(W$4+1),FALSE)*$E1375</f>
        <v>0</v>
      </c>
      <c r="X1371" s="54">
        <f t="shared" si="723"/>
        <v>0</v>
      </c>
      <c r="Y1371" s="54">
        <f>VLOOKUP(CONCATENATE($F1371," ",$G1371),AllocFactorMatrix,(Y$4+1),FALSE)*$E1375</f>
        <v>0</v>
      </c>
      <c r="Z1371" s="54">
        <f>VLOOKUP(CONCATENATE($F1371," ",$G1371),AllocFactorMatrix,(Z$4+1),FALSE)*$E1375</f>
        <v>0</v>
      </c>
      <c r="AA1371" s="54">
        <f t="shared" si="717"/>
        <v>0</v>
      </c>
      <c r="AB1371" s="54">
        <f>VLOOKUP(CONCATENATE($F1371," ",$G1371),AllocFactorMatrix,(AB$4+1),FALSE)*$E1375</f>
        <v>0</v>
      </c>
      <c r="AC1371" s="54">
        <f>VLOOKUP(CONCATENATE($F1371," ",$G1371),AllocFactorMatrix,(AC$4+1),FALSE)*$E1375</f>
        <v>0</v>
      </c>
      <c r="AD1371" s="54">
        <f>VLOOKUP(CONCATENATE($F1371," ",$G1371),AllocFactorMatrix,(AD$4+1),FALSE)*$E1375</f>
        <v>0</v>
      </c>
    </row>
    <row r="1372" spans="1:30" s="51" customFormat="1" hidden="1" outlineLevel="1">
      <c r="A1372" s="167"/>
      <c r="B1372" s="103"/>
      <c r="C1372" s="91"/>
      <c r="D1372" s="91"/>
      <c r="F1372" s="52" t="str">
        <f>F1375</f>
        <v>TRANS_TOTAL</v>
      </c>
      <c r="G1372" s="55" t="str">
        <f>$G$12</f>
        <v>DISTSEC</v>
      </c>
      <c r="H1372" s="53">
        <f t="shared" si="715"/>
        <v>0</v>
      </c>
      <c r="I1372" s="54">
        <f>VLOOKUP(CONCATENATE($F1372," ",$G1372),AllocFactorMatrix,(I$4+1),FALSE)*$E1375</f>
        <v>0</v>
      </c>
      <c r="J1372" s="54">
        <f>VLOOKUP(CONCATENATE($F1372," ",$G1372),AllocFactorMatrix,(J$4+1),FALSE)*$E1375</f>
        <v>0</v>
      </c>
      <c r="K1372" s="54">
        <f>VLOOKUP(CONCATENATE($F1372," ",$G1372),AllocFactorMatrix,(K$4+1),FALSE)*$E1375</f>
        <v>0</v>
      </c>
      <c r="L1372" s="54">
        <f>VLOOKUP(CONCATENATE($F1372," ",$G1372),AllocFactorMatrix,(L$4+1),FALSE)*$E1375</f>
        <v>0</v>
      </c>
      <c r="M1372" s="54">
        <f>VLOOKUP(CONCATENATE($F1372," ",$G1372),AllocFactorMatrix,(M$4+1),FALSE)*$E1375</f>
        <v>0</v>
      </c>
      <c r="N1372" s="54">
        <f t="shared" si="716"/>
        <v>0</v>
      </c>
      <c r="O1372" s="54">
        <f>VLOOKUP(CONCATENATE($F1372," ",$G1372),AllocFactorMatrix,(O$4+1),FALSE)*$E1375</f>
        <v>0</v>
      </c>
      <c r="P1372" s="54">
        <f>VLOOKUP(CONCATENATE($F1372," ",$G1372),AllocFactorMatrix,(P$4+1),FALSE)*$E1375</f>
        <v>0</v>
      </c>
      <c r="Q1372" s="54">
        <f>VLOOKUP(CONCATENATE($F1372," ",$G1372),AllocFactorMatrix,(Q$4+1),FALSE)*$E1375</f>
        <v>0</v>
      </c>
      <c r="R1372" s="54">
        <f>VLOOKUP(CONCATENATE($F1372," ",$G1372),AllocFactorMatrix,(R$4+1),FALSE)*$E1375</f>
        <v>0</v>
      </c>
      <c r="S1372" s="54">
        <f t="shared" si="722"/>
        <v>0</v>
      </c>
      <c r="T1372" s="54">
        <f>VLOOKUP(CONCATENATE($F1372," ",$G1372),AllocFactorMatrix,(T$4+1),FALSE)*$E1375</f>
        <v>0</v>
      </c>
      <c r="U1372" s="54">
        <f>VLOOKUP(CONCATENATE($F1372," ",$G1372),AllocFactorMatrix,(U$4+1),FALSE)*$E1375</f>
        <v>0</v>
      </c>
      <c r="V1372" s="54">
        <f>VLOOKUP(CONCATENATE($F1372," ",$G1372),AllocFactorMatrix,(V$4+1),FALSE)*$E1375</f>
        <v>0</v>
      </c>
      <c r="W1372" s="54">
        <f>VLOOKUP(CONCATENATE($F1372," ",$G1372),AllocFactorMatrix,(W$4+1),FALSE)*$E1375</f>
        <v>0</v>
      </c>
      <c r="X1372" s="54">
        <f t="shared" si="723"/>
        <v>0</v>
      </c>
      <c r="Y1372" s="54">
        <f>VLOOKUP(CONCATENATE($F1372," ",$G1372),AllocFactorMatrix,(Y$4+1),FALSE)*$E1375</f>
        <v>0</v>
      </c>
      <c r="Z1372" s="54">
        <f>VLOOKUP(CONCATENATE($F1372," ",$G1372),AllocFactorMatrix,(Z$4+1),FALSE)*$E1375</f>
        <v>0</v>
      </c>
      <c r="AA1372" s="54">
        <f t="shared" si="717"/>
        <v>0</v>
      </c>
      <c r="AB1372" s="54">
        <f>VLOOKUP(CONCATENATE($F1372," ",$G1372),AllocFactorMatrix,(AB$4+1),FALSE)*$E1375</f>
        <v>0</v>
      </c>
      <c r="AC1372" s="54">
        <f>VLOOKUP(CONCATENATE($F1372," ",$G1372),AllocFactorMatrix,(AC$4+1),FALSE)*$E1375</f>
        <v>0</v>
      </c>
      <c r="AD1372" s="54">
        <f>VLOOKUP(CONCATENATE($F1372," ",$G1372),AllocFactorMatrix,(AD$4+1),FALSE)*$E1375</f>
        <v>0</v>
      </c>
    </row>
    <row r="1373" spans="1:30" s="51" customFormat="1" hidden="1" outlineLevel="1">
      <c r="A1373" s="167"/>
      <c r="B1373" s="103"/>
      <c r="C1373" s="91"/>
      <c r="D1373" s="91"/>
      <c r="F1373" s="52" t="str">
        <f>F1375</f>
        <v>TRANS_TOTAL</v>
      </c>
      <c r="G1373" s="55" t="str">
        <f>$G$13</f>
        <v>ENERGY</v>
      </c>
      <c r="H1373" s="53">
        <f t="shared" si="715"/>
        <v>0</v>
      </c>
      <c r="I1373" s="54">
        <f>VLOOKUP(CONCATENATE($F1373," ",$G1373),AllocFactorMatrix,(I$4+1),FALSE)*$E1375</f>
        <v>0</v>
      </c>
      <c r="J1373" s="54">
        <f>VLOOKUP(CONCATENATE($F1373," ",$G1373),AllocFactorMatrix,(J$4+1),FALSE)*$E1375</f>
        <v>0</v>
      </c>
      <c r="K1373" s="54">
        <f>VLOOKUP(CONCATENATE($F1373," ",$G1373),AllocFactorMatrix,(K$4+1),FALSE)*$E1375</f>
        <v>0</v>
      </c>
      <c r="L1373" s="54">
        <f>VLOOKUP(CONCATENATE($F1373," ",$G1373),AllocFactorMatrix,(L$4+1),FALSE)*$E1375</f>
        <v>0</v>
      </c>
      <c r="M1373" s="54">
        <f>VLOOKUP(CONCATENATE($F1373," ",$G1373),AllocFactorMatrix,(M$4+1),FALSE)*$E1375</f>
        <v>0</v>
      </c>
      <c r="N1373" s="54">
        <f t="shared" si="716"/>
        <v>0</v>
      </c>
      <c r="O1373" s="54">
        <f>VLOOKUP(CONCATENATE($F1373," ",$G1373),AllocFactorMatrix,(O$4+1),FALSE)*$E1375</f>
        <v>0</v>
      </c>
      <c r="P1373" s="54">
        <f>VLOOKUP(CONCATENATE($F1373," ",$G1373),AllocFactorMatrix,(P$4+1),FALSE)*$E1375</f>
        <v>0</v>
      </c>
      <c r="Q1373" s="54">
        <f>VLOOKUP(CONCATENATE($F1373," ",$G1373),AllocFactorMatrix,(Q$4+1),FALSE)*$E1375</f>
        <v>0</v>
      </c>
      <c r="R1373" s="54">
        <f>VLOOKUP(CONCATENATE($F1373," ",$G1373),AllocFactorMatrix,(R$4+1),FALSE)*$E1375</f>
        <v>0</v>
      </c>
      <c r="S1373" s="54">
        <f t="shared" si="722"/>
        <v>0</v>
      </c>
      <c r="T1373" s="54">
        <f>VLOOKUP(CONCATENATE($F1373," ",$G1373),AllocFactorMatrix,(T$4+1),FALSE)*$E1375</f>
        <v>0</v>
      </c>
      <c r="U1373" s="54">
        <f>VLOOKUP(CONCATENATE($F1373," ",$G1373),AllocFactorMatrix,(U$4+1),FALSE)*$E1375</f>
        <v>0</v>
      </c>
      <c r="V1373" s="54">
        <f>VLOOKUP(CONCATENATE($F1373," ",$G1373),AllocFactorMatrix,(V$4+1),FALSE)*$E1375</f>
        <v>0</v>
      </c>
      <c r="W1373" s="54">
        <f>VLOOKUP(CONCATENATE($F1373," ",$G1373),AllocFactorMatrix,(W$4+1),FALSE)*$E1375</f>
        <v>0</v>
      </c>
      <c r="X1373" s="54">
        <f t="shared" si="723"/>
        <v>0</v>
      </c>
      <c r="Y1373" s="54">
        <f>VLOOKUP(CONCATENATE($F1373," ",$G1373),AllocFactorMatrix,(Y$4+1),FALSE)*$E1375</f>
        <v>0</v>
      </c>
      <c r="Z1373" s="54">
        <f>VLOOKUP(CONCATENATE($F1373," ",$G1373),AllocFactorMatrix,(Z$4+1),FALSE)*$E1375</f>
        <v>0</v>
      </c>
      <c r="AA1373" s="54">
        <f t="shared" si="717"/>
        <v>0</v>
      </c>
      <c r="AB1373" s="54">
        <f>VLOOKUP(CONCATENATE($F1373," ",$G1373),AllocFactorMatrix,(AB$4+1),FALSE)*$E1375</f>
        <v>0</v>
      </c>
      <c r="AC1373" s="54">
        <f>VLOOKUP(CONCATENATE($F1373," ",$G1373),AllocFactorMatrix,(AC$4+1),FALSE)*$E1375</f>
        <v>0</v>
      </c>
      <c r="AD1373" s="54">
        <f>VLOOKUP(CONCATENATE($F1373," ",$G1373),AllocFactorMatrix,(AD$4+1),FALSE)*$E1375</f>
        <v>0</v>
      </c>
    </row>
    <row r="1374" spans="1:30" s="51" customFormat="1" hidden="1" outlineLevel="1">
      <c r="A1374" s="167"/>
      <c r="B1374" s="103"/>
      <c r="C1374" s="91"/>
      <c r="D1374" s="91"/>
      <c r="F1374" s="52" t="str">
        <f>F1375</f>
        <v>TRANS_TOTAL</v>
      </c>
      <c r="G1374" s="55" t="str">
        <f>$G$14</f>
        <v>CUSTOMER</v>
      </c>
      <c r="H1374" s="53">
        <f t="shared" si="715"/>
        <v>0</v>
      </c>
      <c r="I1374" s="54">
        <f>VLOOKUP(CONCATENATE($F1374," ",$G1374),AllocFactorMatrix,(I$4+1),FALSE)*$E1375</f>
        <v>0</v>
      </c>
      <c r="J1374" s="54">
        <f>VLOOKUP(CONCATENATE($F1374," ",$G1374),AllocFactorMatrix,(J$4+1),FALSE)*$E1375</f>
        <v>0</v>
      </c>
      <c r="K1374" s="54">
        <f>VLOOKUP(CONCATENATE($F1374," ",$G1374),AllocFactorMatrix,(K$4+1),FALSE)*$E1375</f>
        <v>0</v>
      </c>
      <c r="L1374" s="54">
        <f>VLOOKUP(CONCATENATE($F1374," ",$G1374),AllocFactorMatrix,(L$4+1),FALSE)*$E1375</f>
        <v>0</v>
      </c>
      <c r="M1374" s="54">
        <f>VLOOKUP(CONCATENATE($F1374," ",$G1374),AllocFactorMatrix,(M$4+1),FALSE)*$E1375</f>
        <v>0</v>
      </c>
      <c r="N1374" s="54">
        <f t="shared" si="716"/>
        <v>0</v>
      </c>
      <c r="O1374" s="54">
        <f>VLOOKUP(CONCATENATE($F1374," ",$G1374),AllocFactorMatrix,(O$4+1),FALSE)*$E1375</f>
        <v>0</v>
      </c>
      <c r="P1374" s="54">
        <f>VLOOKUP(CONCATENATE($F1374," ",$G1374),AllocFactorMatrix,(P$4+1),FALSE)*$E1375</f>
        <v>0</v>
      </c>
      <c r="Q1374" s="54">
        <f>VLOOKUP(CONCATENATE($F1374," ",$G1374),AllocFactorMatrix,(Q$4+1),FALSE)*$E1375</f>
        <v>0</v>
      </c>
      <c r="R1374" s="54">
        <f>VLOOKUP(CONCATENATE($F1374," ",$G1374),AllocFactorMatrix,(R$4+1),FALSE)*$E1375</f>
        <v>0</v>
      </c>
      <c r="S1374" s="54">
        <f t="shared" si="722"/>
        <v>0</v>
      </c>
      <c r="T1374" s="54">
        <f>VLOOKUP(CONCATENATE($F1374," ",$G1374),AllocFactorMatrix,(T$4+1),FALSE)*$E1375</f>
        <v>0</v>
      </c>
      <c r="U1374" s="54">
        <f>VLOOKUP(CONCATENATE($F1374," ",$G1374),AllocFactorMatrix,(U$4+1),FALSE)*$E1375</f>
        <v>0</v>
      </c>
      <c r="V1374" s="54">
        <f>VLOOKUP(CONCATENATE($F1374," ",$G1374),AllocFactorMatrix,(V$4+1),FALSE)*$E1375</f>
        <v>0</v>
      </c>
      <c r="W1374" s="54">
        <f>VLOOKUP(CONCATENATE($F1374," ",$G1374),AllocFactorMatrix,(W$4+1),FALSE)*$E1375</f>
        <v>0</v>
      </c>
      <c r="X1374" s="54">
        <f t="shared" si="723"/>
        <v>0</v>
      </c>
      <c r="Y1374" s="54">
        <f>VLOOKUP(CONCATENATE($F1374," ",$G1374),AllocFactorMatrix,(Y$4+1),FALSE)*$E1375</f>
        <v>0</v>
      </c>
      <c r="Z1374" s="54">
        <f>VLOOKUP(CONCATENATE($F1374," ",$G1374),AllocFactorMatrix,(Z$4+1),FALSE)*$E1375</f>
        <v>0</v>
      </c>
      <c r="AA1374" s="54">
        <f t="shared" si="717"/>
        <v>0</v>
      </c>
      <c r="AB1374" s="54">
        <f>VLOOKUP(CONCATENATE($F1374," ",$G1374),AllocFactorMatrix,(AB$4+1),FALSE)*$E1375</f>
        <v>0</v>
      </c>
      <c r="AC1374" s="54">
        <f>VLOOKUP(CONCATENATE($F1374," ",$G1374),AllocFactorMatrix,(AC$4+1),FALSE)*$E1375</f>
        <v>0</v>
      </c>
      <c r="AD1374" s="54">
        <f>VLOOKUP(CONCATENATE($F1374," ",$G1374),AllocFactorMatrix,(AD$4+1),FALSE)*$E1375</f>
        <v>0</v>
      </c>
    </row>
    <row r="1375" spans="1:30" s="51" customFormat="1" collapsed="1">
      <c r="A1375" s="167"/>
      <c r="B1375" s="103"/>
      <c r="C1375" s="91"/>
      <c r="D1375" s="91" t="s">
        <v>510</v>
      </c>
      <c r="E1375" s="63">
        <v>717706</v>
      </c>
      <c r="F1375" s="63" t="s">
        <v>194</v>
      </c>
      <c r="G1375" s="55" t="str">
        <f>$G$15</f>
        <v>TOTAL</v>
      </c>
      <c r="H1375" s="53">
        <f t="shared" si="715"/>
        <v>717705.99999999988</v>
      </c>
      <c r="I1375" s="54">
        <f>VLOOKUP(CONCATENATE($F1375," ",$G1375),AllocFactorMatrix,(I$4+1),FALSE)*$E1375</f>
        <v>352790.16085551505</v>
      </c>
      <c r="J1375" s="54">
        <f>VLOOKUP(CONCATENATE($F1375," ",$G1375),AllocFactorMatrix,(J$4+1),FALSE)*$E1375</f>
        <v>17365.823427953012</v>
      </c>
      <c r="K1375" s="54">
        <f>VLOOKUP(CONCATENATE($F1375," ",$G1375),AllocFactorMatrix,(K$4+1),FALSE)*$E1375</f>
        <v>63534.027810614723</v>
      </c>
      <c r="L1375" s="54">
        <f>VLOOKUP(CONCATENATE($F1375," ",$G1375),AllocFactorMatrix,(L$4+1),FALSE)*$E1375</f>
        <v>1993.328280136692</v>
      </c>
      <c r="M1375" s="54">
        <f>VLOOKUP(CONCATENATE($F1375," ",$G1375),AllocFactorMatrix,(M$4+1),FALSE)*$E1375</f>
        <v>197.44058479031975</v>
      </c>
      <c r="N1375" s="54">
        <f t="shared" si="716"/>
        <v>65724.796675541744</v>
      </c>
      <c r="O1375" s="54">
        <f>VLOOKUP(CONCATENATE($F1375," ",$G1375),AllocFactorMatrix,(O$4+1),FALSE)*$E1375</f>
        <v>48244.420538315899</v>
      </c>
      <c r="P1375" s="54">
        <f>VLOOKUP(CONCATENATE($F1375," ",$G1375),AllocFactorMatrix,(P$4+1),FALSE)*$E1375</f>
        <v>8985.7450603135676</v>
      </c>
      <c r="Q1375" s="54">
        <f>VLOOKUP(CONCATENATE($F1375," ",$G1375),AllocFactorMatrix,(Q$4+1),FALSE)*$E1375</f>
        <v>4282.8532969655353</v>
      </c>
      <c r="R1375" s="54">
        <f>VLOOKUP(CONCATENATE($F1375," ",$G1375),AllocFactorMatrix,(R$4+1),FALSE)*$E1375</f>
        <v>151.02638649519901</v>
      </c>
      <c r="S1375" s="54">
        <f t="shared" si="722"/>
        <v>61664.045282090199</v>
      </c>
      <c r="T1375" s="54">
        <f>VLOOKUP(CONCATENATE($F1375," ",$G1375),AllocFactorMatrix,(T$4+1),FALSE)*$E1375</f>
        <v>1685.1818546309883</v>
      </c>
      <c r="U1375" s="54">
        <f>VLOOKUP(CONCATENATE($F1375," ",$G1375),AllocFactorMatrix,(U$4+1),FALSE)*$E1375</f>
        <v>27579.389322953903</v>
      </c>
      <c r="V1375" s="54">
        <f>VLOOKUP(CONCATENATE($F1375," ",$G1375),AllocFactorMatrix,(V$4+1),FALSE)*$E1375</f>
        <v>153791.37048064408</v>
      </c>
      <c r="W1375" s="54">
        <f>VLOOKUP(CONCATENATE($F1375," ",$G1375),AllocFactorMatrix,(W$4+1),FALSE)*$E1375</f>
        <v>21762.19181325172</v>
      </c>
      <c r="X1375" s="54">
        <f t="shared" si="723"/>
        <v>204818.13347148072</v>
      </c>
      <c r="Y1375" s="54">
        <f>VLOOKUP(CONCATENATE($F1375," ",$G1375),AllocFactorMatrix,(Y$4+1),FALSE)*$E1375</f>
        <v>14764.575475327527</v>
      </c>
      <c r="Z1375" s="54">
        <f>VLOOKUP(CONCATENATE($F1375," ",$G1375),AllocFactorMatrix,(Z$4+1),FALSE)*$E1375</f>
        <v>247.10080737247065</v>
      </c>
      <c r="AA1375" s="54">
        <f t="shared" si="717"/>
        <v>15011.676282699998</v>
      </c>
      <c r="AB1375" s="54">
        <f>VLOOKUP(CONCATENATE($F1375," ",$G1375),AllocFactorMatrix,(AB$4+1),FALSE)*$E1375</f>
        <v>192.54091399965634</v>
      </c>
      <c r="AC1375" s="54">
        <f>VLOOKUP(CONCATENATE($F1375," ",$G1375),AllocFactorMatrix,(AC$4+1),FALSE)*$E1375</f>
        <v>114.20430428542141</v>
      </c>
      <c r="AD1375" s="54">
        <f>VLOOKUP(CONCATENATE($F1375," ",$G1375),AllocFactorMatrix,(AD$4+1),FALSE)*$E1375</f>
        <v>24.618786434100251</v>
      </c>
    </row>
    <row r="1376" spans="1:30" s="51" customFormat="1" hidden="1" outlineLevel="1">
      <c r="A1376" s="167"/>
      <c r="B1376" s="103"/>
      <c r="C1376" s="91"/>
      <c r="D1376" s="91"/>
      <c r="F1376" s="52" t="str">
        <f>F1383</f>
        <v>TRANS_TOTAL</v>
      </c>
      <c r="G1376" s="55" t="str">
        <f>$G$8</f>
        <v>PRODUCTION</v>
      </c>
      <c r="H1376" s="53">
        <f t="shared" si="715"/>
        <v>0</v>
      </c>
      <c r="I1376" s="54">
        <f>VLOOKUP(CONCATENATE($F1376," ",$G1376),AllocFactorMatrix,(I$4+1),FALSE)*$E1383</f>
        <v>0</v>
      </c>
      <c r="J1376" s="54">
        <f>VLOOKUP(CONCATENATE($F1376," ",$G1376),AllocFactorMatrix,(J$4+1),FALSE)*$E1383</f>
        <v>0</v>
      </c>
      <c r="K1376" s="54">
        <f>VLOOKUP(CONCATENATE($F1376," ",$G1376),AllocFactorMatrix,(K$4+1),FALSE)*$E1383</f>
        <v>0</v>
      </c>
      <c r="L1376" s="54">
        <f>VLOOKUP(CONCATENATE($F1376," ",$G1376),AllocFactorMatrix,(L$4+1),FALSE)*$E1383</f>
        <v>0</v>
      </c>
      <c r="M1376" s="54">
        <f>VLOOKUP(CONCATENATE($F1376," ",$G1376),AllocFactorMatrix,(M$4+1),FALSE)*$E1383</f>
        <v>0</v>
      </c>
      <c r="N1376" s="54">
        <f t="shared" si="716"/>
        <v>0</v>
      </c>
      <c r="O1376" s="54">
        <f>VLOOKUP(CONCATENATE($F1376," ",$G1376),AllocFactorMatrix,(O$4+1),FALSE)*$E1383</f>
        <v>0</v>
      </c>
      <c r="P1376" s="54">
        <f>VLOOKUP(CONCATENATE($F1376," ",$G1376),AllocFactorMatrix,(P$4+1),FALSE)*$E1383</f>
        <v>0</v>
      </c>
      <c r="Q1376" s="54">
        <f>VLOOKUP(CONCATENATE($F1376," ",$G1376),AllocFactorMatrix,(Q$4+1),FALSE)*$E1383</f>
        <v>0</v>
      </c>
      <c r="R1376" s="54">
        <f>VLOOKUP(CONCATENATE($F1376," ",$G1376),AllocFactorMatrix,(R$4+1),FALSE)*$E1383</f>
        <v>0</v>
      </c>
      <c r="S1376" s="54">
        <f>SUBTOTAL(9,O1376:R1376)</f>
        <v>0</v>
      </c>
      <c r="T1376" s="54">
        <f>VLOOKUP(CONCATENATE($F1376," ",$G1376),AllocFactorMatrix,(T$4+1),FALSE)*$E1383</f>
        <v>0</v>
      </c>
      <c r="U1376" s="54">
        <f>VLOOKUP(CONCATENATE($F1376," ",$G1376),AllocFactorMatrix,(U$4+1),FALSE)*$E1383</f>
        <v>0</v>
      </c>
      <c r="V1376" s="54">
        <f>VLOOKUP(CONCATENATE($F1376," ",$G1376),AllocFactorMatrix,(V$4+1),FALSE)*$E1383</f>
        <v>0</v>
      </c>
      <c r="W1376" s="54">
        <f>VLOOKUP(CONCATENATE($F1376," ",$G1376),AllocFactorMatrix,(W$4+1),FALSE)*$E1383</f>
        <v>0</v>
      </c>
      <c r="X1376" s="54">
        <f>SUBTOTAL(9,T1376:W1376)</f>
        <v>0</v>
      </c>
      <c r="Y1376" s="54">
        <f>VLOOKUP(CONCATENATE($F1376," ",$G1376),AllocFactorMatrix,(Y$4+1),FALSE)*$E1383</f>
        <v>0</v>
      </c>
      <c r="Z1376" s="54">
        <f>VLOOKUP(CONCATENATE($F1376," ",$G1376),AllocFactorMatrix,(Z$4+1),FALSE)*$E1383</f>
        <v>0</v>
      </c>
      <c r="AA1376" s="54">
        <f t="shared" si="717"/>
        <v>0</v>
      </c>
      <c r="AB1376" s="54">
        <f>VLOOKUP(CONCATENATE($F1376," ",$G1376),AllocFactorMatrix,(AB$4+1),FALSE)*$E1383</f>
        <v>0</v>
      </c>
      <c r="AC1376" s="54">
        <f>VLOOKUP(CONCATENATE($F1376," ",$G1376),AllocFactorMatrix,(AC$4+1),FALSE)*$E1383</f>
        <v>0</v>
      </c>
      <c r="AD1376" s="54">
        <f>VLOOKUP(CONCATENATE($F1376," ",$G1376),AllocFactorMatrix,(AD$4+1),FALSE)*$E1383</f>
        <v>0</v>
      </c>
    </row>
    <row r="1377" spans="1:30" s="51" customFormat="1" hidden="1" outlineLevel="1">
      <c r="A1377" s="167"/>
      <c r="B1377" s="103"/>
      <c r="C1377" s="91"/>
      <c r="D1377" s="91"/>
      <c r="F1377" s="52" t="str">
        <f>F1383</f>
        <v>TRANS_TOTAL</v>
      </c>
      <c r="G1377" s="55" t="str">
        <f>$G$9</f>
        <v>BULKTRAN</v>
      </c>
      <c r="H1377" s="53">
        <f t="shared" si="715"/>
        <v>1504054.4147999994</v>
      </c>
      <c r="I1377" s="54">
        <f>VLOOKUP(CONCATENATE($F1377," ",$G1377),AllocFactorMatrix,(I$4+1),FALSE)*$E1383</f>
        <v>740871.62145208695</v>
      </c>
      <c r="J1377" s="54">
        <f>VLOOKUP(CONCATENATE($F1377," ",$G1377),AllocFactorMatrix,(J$4+1),FALSE)*$E1383</f>
        <v>36623.931548620283</v>
      </c>
      <c r="K1377" s="54">
        <f>VLOOKUP(CONCATENATE($F1377," ",$G1377),AllocFactorMatrix,(K$4+1),FALSE)*$E1383</f>
        <v>134151.36231631922</v>
      </c>
      <c r="L1377" s="54">
        <f>VLOOKUP(CONCATENATE($F1377," ",$G1377),AllocFactorMatrix,(L$4+1),FALSE)*$E1383</f>
        <v>4222.6085950243123</v>
      </c>
      <c r="M1377" s="54">
        <f>VLOOKUP(CONCATENATE($F1377," ",$G1377),AllocFactorMatrix,(M$4+1),FALSE)*$E1383</f>
        <v>395.98272240160304</v>
      </c>
      <c r="N1377" s="54">
        <f t="shared" si="716"/>
        <v>138769.95363374511</v>
      </c>
      <c r="O1377" s="54">
        <f>VLOOKUP(CONCATENATE($F1377," ",$G1377),AllocFactorMatrix,(O$4+1),FALSE)*$E1383</f>
        <v>101975.90404868111</v>
      </c>
      <c r="P1377" s="54">
        <f>VLOOKUP(CONCATENATE($F1377," ",$G1377),AllocFactorMatrix,(P$4+1),FALSE)*$E1383</f>
        <v>19001.081884971336</v>
      </c>
      <c r="Q1377" s="54">
        <f>VLOOKUP(CONCATENATE($F1377," ",$G1377),AllocFactorMatrix,(Q$4+1),FALSE)*$E1383</f>
        <v>8586.2351036647269</v>
      </c>
      <c r="R1377" s="54">
        <f>VLOOKUP(CONCATENATE($F1377," ",$G1377),AllocFactorMatrix,(R$4+1),FALSE)*$E1383</f>
        <v>386.11339484114211</v>
      </c>
      <c r="S1377" s="54">
        <f t="shared" ref="S1377:S1383" si="724">SUBTOTAL(9,O1377:R1377)</f>
        <v>129949.33443215833</v>
      </c>
      <c r="T1377" s="54">
        <f>VLOOKUP(CONCATENATE($F1377," ",$G1377),AllocFactorMatrix,(T$4+1),FALSE)*$E1383</f>
        <v>3562.2795232569238</v>
      </c>
      <c r="U1377" s="54">
        <f>VLOOKUP(CONCATENATE($F1377," ",$G1377),AllocFactorMatrix,(U$4+1),FALSE)*$E1383</f>
        <v>58296.097450349313</v>
      </c>
      <c r="V1377" s="54">
        <f>VLOOKUP(CONCATENATE($F1377," ",$G1377),AllocFactorMatrix,(V$4+1),FALSE)*$E1383</f>
        <v>308096.51305473363</v>
      </c>
      <c r="W1377" s="54">
        <f>VLOOKUP(CONCATENATE($F1377," ",$G1377),AllocFactorMatrix,(W$4+1),FALSE)*$E1383</f>
        <v>55637.123784762247</v>
      </c>
      <c r="X1377" s="54">
        <f t="shared" ref="X1377:X1383" si="725">SUBTOTAL(9,T1377:W1377)</f>
        <v>425592.01381310209</v>
      </c>
      <c r="Y1377" s="54">
        <f>VLOOKUP(CONCATENATE($F1377," ",$G1377),AllocFactorMatrix,(Y$4+1),FALSE)*$E1383</f>
        <v>31316.638317932429</v>
      </c>
      <c r="Z1377" s="54">
        <f>VLOOKUP(CONCATENATE($F1377," ",$G1377),AllocFactorMatrix,(Z$4+1),FALSE)*$E1383</f>
        <v>524.54172117704047</v>
      </c>
      <c r="AA1377" s="54">
        <f t="shared" si="717"/>
        <v>31841.180039109469</v>
      </c>
      <c r="AB1377" s="54">
        <f>VLOOKUP(CONCATENATE($F1377," ",$G1377),AllocFactorMatrix,(AB$4+1),FALSE)*$E1383</f>
        <v>406.37988117727514</v>
      </c>
      <c r="AC1377" s="54">
        <f>VLOOKUP(CONCATENATE($F1377," ",$G1377),AllocFactorMatrix,(AC$4+1),FALSE)*$E1383</f>
        <v>0</v>
      </c>
      <c r="AD1377" s="54">
        <f>VLOOKUP(CONCATENATE($F1377," ",$G1377),AllocFactorMatrix,(AD$4+1),FALSE)*$E1383</f>
        <v>0</v>
      </c>
    </row>
    <row r="1378" spans="1:30" s="51" customFormat="1" hidden="1" outlineLevel="1">
      <c r="A1378" s="167"/>
      <c r="B1378" s="103"/>
      <c r="C1378" s="91"/>
      <c r="D1378" s="91"/>
      <c r="F1378" s="52" t="str">
        <f>F1383</f>
        <v>TRANS_TOTAL</v>
      </c>
      <c r="G1378" s="55" t="str">
        <f>$G$10</f>
        <v>SUBTRAN</v>
      </c>
      <c r="H1378" s="53">
        <f t="shared" si="715"/>
        <v>330829.58520000003</v>
      </c>
      <c r="I1378" s="54">
        <f>VLOOKUP(CONCATENATE($F1378," ",$G1378),AllocFactorMatrix,(I$4+1),FALSE)*$E1383</f>
        <v>161070.15068192178</v>
      </c>
      <c r="J1378" s="54">
        <f>VLOOKUP(CONCATENATE($F1378," ",$G1378),AllocFactorMatrix,(J$4+1),FALSE)*$E1383</f>
        <v>7773.4561766824654</v>
      </c>
      <c r="K1378" s="54">
        <f>VLOOKUP(CONCATENATE($F1378," ",$G1378),AllocFactorMatrix,(K$4+1),FALSE)*$E1383</f>
        <v>28279.453484652182</v>
      </c>
      <c r="L1378" s="54">
        <f>VLOOKUP(CONCATENATE($F1378," ",$G1378),AllocFactorMatrix,(L$4+1),FALSE)*$E1383</f>
        <v>873.52571062498419</v>
      </c>
      <c r="M1378" s="54">
        <f>VLOOKUP(CONCATENATE($F1378," ",$G1378),AllocFactorMatrix,(M$4+1),FALSE)*$E1383</f>
        <v>108.79300746884678</v>
      </c>
      <c r="N1378" s="54">
        <f t="shared" si="716"/>
        <v>29261.772202746015</v>
      </c>
      <c r="O1378" s="54">
        <f>VLOOKUP(CONCATENATE($F1378," ",$G1378),AllocFactorMatrix,(O$4+1),FALSE)*$E1383</f>
        <v>21365.569110282617</v>
      </c>
      <c r="P1378" s="54">
        <f>VLOOKUP(CONCATENATE($F1378," ",$G1378),AllocFactorMatrix,(P$4+1),FALSE)*$E1383</f>
        <v>3971.8343777440373</v>
      </c>
      <c r="Q1378" s="54">
        <f>VLOOKUP(CONCATENATE($F1378," ",$G1378),AllocFactorMatrix,(Q$4+1),FALSE)*$E1383</f>
        <v>2363.2887806964295</v>
      </c>
      <c r="R1378" s="54">
        <f>VLOOKUP(CONCATENATE($F1378," ",$G1378),AllocFactorMatrix,(R$4+1),FALSE)*$E1383</f>
        <v>0</v>
      </c>
      <c r="S1378" s="54">
        <f t="shared" si="724"/>
        <v>27700.692268723084</v>
      </c>
      <c r="T1378" s="54">
        <f>VLOOKUP(CONCATENATE($F1378," ",$G1378),AllocFactorMatrix,(T$4+1),FALSE)*$E1383</f>
        <v>746.04898751590861</v>
      </c>
      <c r="U1378" s="54">
        <f>VLOOKUP(CONCATENATE($F1378," ",$G1378),AllocFactorMatrix,(U$4+1),FALSE)*$E1383</f>
        <v>12213.247878321403</v>
      </c>
      <c r="V1378" s="54">
        <f>VLOOKUP(CONCATENATE($F1378," ",$G1378),AllocFactorMatrix,(V$4+1),FALSE)*$E1383</f>
        <v>85085.82767114311</v>
      </c>
      <c r="W1378" s="54">
        <f>VLOOKUP(CONCATENATE($F1378," ",$G1378),AllocFactorMatrix,(W$4+1),FALSE)*$E1383</f>
        <v>0</v>
      </c>
      <c r="X1378" s="54">
        <f t="shared" si="725"/>
        <v>98045.124536980424</v>
      </c>
      <c r="Y1378" s="54">
        <f>VLOOKUP(CONCATENATE($F1378," ",$G1378),AllocFactorMatrix,(Y$4+1),FALSE)*$E1383</f>
        <v>6430.4103433172677</v>
      </c>
      <c r="Z1378" s="54">
        <f>VLOOKUP(CONCATENATE($F1378," ",$G1378),AllocFactorMatrix,(Z$4+1),FALSE)*$E1383</f>
        <v>107.1951151247718</v>
      </c>
      <c r="AA1378" s="54">
        <f t="shared" si="717"/>
        <v>6537.6054584420399</v>
      </c>
      <c r="AB1378" s="54">
        <f>VLOOKUP(CONCATENATE($F1378," ",$G1378),AllocFactorMatrix,(AB$4+1),FALSE)*$E1383</f>
        <v>85.869371919878049</v>
      </c>
      <c r="AC1378" s="54">
        <f>VLOOKUP(CONCATENATE($F1378," ",$G1378),AllocFactorMatrix,(AC$4+1),FALSE)*$E1383</f>
        <v>291.97422156767698</v>
      </c>
      <c r="AD1378" s="54">
        <f>VLOOKUP(CONCATENATE($F1378," ",$G1378),AllocFactorMatrix,(AD$4+1),FALSE)*$E1383</f>
        <v>62.940281016666439</v>
      </c>
    </row>
    <row r="1379" spans="1:30" s="51" customFormat="1" hidden="1" outlineLevel="1">
      <c r="A1379" s="167"/>
      <c r="B1379" s="103"/>
      <c r="C1379" s="91"/>
      <c r="D1379" s="91"/>
      <c r="F1379" s="52" t="str">
        <f>F1383</f>
        <v>TRANS_TOTAL</v>
      </c>
      <c r="G1379" s="55" t="str">
        <f>$G$11</f>
        <v>DISTPRI</v>
      </c>
      <c r="H1379" s="53">
        <f t="shared" si="715"/>
        <v>0</v>
      </c>
      <c r="I1379" s="54">
        <f>VLOOKUP(CONCATENATE($F1379," ",$G1379),AllocFactorMatrix,(I$4+1),FALSE)*$E1383</f>
        <v>0</v>
      </c>
      <c r="J1379" s="54">
        <f>VLOOKUP(CONCATENATE($F1379," ",$G1379),AllocFactorMatrix,(J$4+1),FALSE)*$E1383</f>
        <v>0</v>
      </c>
      <c r="K1379" s="54">
        <f>VLOOKUP(CONCATENATE($F1379," ",$G1379),AllocFactorMatrix,(K$4+1),FALSE)*$E1383</f>
        <v>0</v>
      </c>
      <c r="L1379" s="54">
        <f>VLOOKUP(CONCATENATE($F1379," ",$G1379),AllocFactorMatrix,(L$4+1),FALSE)*$E1383</f>
        <v>0</v>
      </c>
      <c r="M1379" s="54">
        <f>VLOOKUP(CONCATENATE($F1379," ",$G1379),AllocFactorMatrix,(M$4+1),FALSE)*$E1383</f>
        <v>0</v>
      </c>
      <c r="N1379" s="54">
        <f t="shared" si="716"/>
        <v>0</v>
      </c>
      <c r="O1379" s="54">
        <f>VLOOKUP(CONCATENATE($F1379," ",$G1379),AllocFactorMatrix,(O$4+1),FALSE)*$E1383</f>
        <v>0</v>
      </c>
      <c r="P1379" s="54">
        <f>VLOOKUP(CONCATENATE($F1379," ",$G1379),AllocFactorMatrix,(P$4+1),FALSE)*$E1383</f>
        <v>0</v>
      </c>
      <c r="Q1379" s="54">
        <f>VLOOKUP(CONCATENATE($F1379," ",$G1379),AllocFactorMatrix,(Q$4+1),FALSE)*$E1383</f>
        <v>0</v>
      </c>
      <c r="R1379" s="54">
        <f>VLOOKUP(CONCATENATE($F1379," ",$G1379),AllocFactorMatrix,(R$4+1),FALSE)*$E1383</f>
        <v>0</v>
      </c>
      <c r="S1379" s="54">
        <f t="shared" si="724"/>
        <v>0</v>
      </c>
      <c r="T1379" s="54">
        <f>VLOOKUP(CONCATENATE($F1379," ",$G1379),AllocFactorMatrix,(T$4+1),FALSE)*$E1383</f>
        <v>0</v>
      </c>
      <c r="U1379" s="54">
        <f>VLOOKUP(CONCATENATE($F1379," ",$G1379),AllocFactorMatrix,(U$4+1),FALSE)*$E1383</f>
        <v>0</v>
      </c>
      <c r="V1379" s="54">
        <f>VLOOKUP(CONCATENATE($F1379," ",$G1379),AllocFactorMatrix,(V$4+1),FALSE)*$E1383</f>
        <v>0</v>
      </c>
      <c r="W1379" s="54">
        <f>VLOOKUP(CONCATENATE($F1379," ",$G1379),AllocFactorMatrix,(W$4+1),FALSE)*$E1383</f>
        <v>0</v>
      </c>
      <c r="X1379" s="54">
        <f t="shared" si="725"/>
        <v>0</v>
      </c>
      <c r="Y1379" s="54">
        <f>VLOOKUP(CONCATENATE($F1379," ",$G1379),AllocFactorMatrix,(Y$4+1),FALSE)*$E1383</f>
        <v>0</v>
      </c>
      <c r="Z1379" s="54">
        <f>VLOOKUP(CONCATENATE($F1379," ",$G1379),AllocFactorMatrix,(Z$4+1),FALSE)*$E1383</f>
        <v>0</v>
      </c>
      <c r="AA1379" s="54">
        <f t="shared" si="717"/>
        <v>0</v>
      </c>
      <c r="AB1379" s="54">
        <f>VLOOKUP(CONCATENATE($F1379," ",$G1379),AllocFactorMatrix,(AB$4+1),FALSE)*$E1383</f>
        <v>0</v>
      </c>
      <c r="AC1379" s="54">
        <f>VLOOKUP(CONCATENATE($F1379," ",$G1379),AllocFactorMatrix,(AC$4+1),FALSE)*$E1383</f>
        <v>0</v>
      </c>
      <c r="AD1379" s="54">
        <f>VLOOKUP(CONCATENATE($F1379," ",$G1379),AllocFactorMatrix,(AD$4+1),FALSE)*$E1383</f>
        <v>0</v>
      </c>
    </row>
    <row r="1380" spans="1:30" s="51" customFormat="1" hidden="1" outlineLevel="1">
      <c r="A1380" s="167"/>
      <c r="B1380" s="103"/>
      <c r="C1380" s="91"/>
      <c r="D1380" s="91"/>
      <c r="F1380" s="52" t="str">
        <f>F1383</f>
        <v>TRANS_TOTAL</v>
      </c>
      <c r="G1380" s="55" t="str">
        <f>$G$12</f>
        <v>DISTSEC</v>
      </c>
      <c r="H1380" s="53">
        <f t="shared" si="715"/>
        <v>0</v>
      </c>
      <c r="I1380" s="54">
        <f>VLOOKUP(CONCATENATE($F1380," ",$G1380),AllocFactorMatrix,(I$4+1),FALSE)*$E1383</f>
        <v>0</v>
      </c>
      <c r="J1380" s="54">
        <f>VLOOKUP(CONCATENATE($F1380," ",$G1380),AllocFactorMatrix,(J$4+1),FALSE)*$E1383</f>
        <v>0</v>
      </c>
      <c r="K1380" s="54">
        <f>VLOOKUP(CONCATENATE($F1380," ",$G1380),AllocFactorMatrix,(K$4+1),FALSE)*$E1383</f>
        <v>0</v>
      </c>
      <c r="L1380" s="54">
        <f>VLOOKUP(CONCATENATE($F1380," ",$G1380),AllocFactorMatrix,(L$4+1),FALSE)*$E1383</f>
        <v>0</v>
      </c>
      <c r="M1380" s="54">
        <f>VLOOKUP(CONCATENATE($F1380," ",$G1380),AllocFactorMatrix,(M$4+1),FALSE)*$E1383</f>
        <v>0</v>
      </c>
      <c r="N1380" s="54">
        <f t="shared" si="716"/>
        <v>0</v>
      </c>
      <c r="O1380" s="54">
        <f>VLOOKUP(CONCATENATE($F1380," ",$G1380),AllocFactorMatrix,(O$4+1),FALSE)*$E1383</f>
        <v>0</v>
      </c>
      <c r="P1380" s="54">
        <f>VLOOKUP(CONCATENATE($F1380," ",$G1380),AllocFactorMatrix,(P$4+1),FALSE)*$E1383</f>
        <v>0</v>
      </c>
      <c r="Q1380" s="54">
        <f>VLOOKUP(CONCATENATE($F1380," ",$G1380),AllocFactorMatrix,(Q$4+1),FALSE)*$E1383</f>
        <v>0</v>
      </c>
      <c r="R1380" s="54">
        <f>VLOOKUP(CONCATENATE($F1380," ",$G1380),AllocFactorMatrix,(R$4+1),FALSE)*$E1383</f>
        <v>0</v>
      </c>
      <c r="S1380" s="54">
        <f t="shared" si="724"/>
        <v>0</v>
      </c>
      <c r="T1380" s="54">
        <f>VLOOKUP(CONCATENATE($F1380," ",$G1380),AllocFactorMatrix,(T$4+1),FALSE)*$E1383</f>
        <v>0</v>
      </c>
      <c r="U1380" s="54">
        <f>VLOOKUP(CONCATENATE($F1380," ",$G1380),AllocFactorMatrix,(U$4+1),FALSE)*$E1383</f>
        <v>0</v>
      </c>
      <c r="V1380" s="54">
        <f>VLOOKUP(CONCATENATE($F1380," ",$G1380),AllocFactorMatrix,(V$4+1),FALSE)*$E1383</f>
        <v>0</v>
      </c>
      <c r="W1380" s="54">
        <f>VLOOKUP(CONCATENATE($F1380," ",$G1380),AllocFactorMatrix,(W$4+1),FALSE)*$E1383</f>
        <v>0</v>
      </c>
      <c r="X1380" s="54">
        <f t="shared" si="725"/>
        <v>0</v>
      </c>
      <c r="Y1380" s="54">
        <f>VLOOKUP(CONCATENATE($F1380," ",$G1380),AllocFactorMatrix,(Y$4+1),FALSE)*$E1383</f>
        <v>0</v>
      </c>
      <c r="Z1380" s="54">
        <f>VLOOKUP(CONCATENATE($F1380," ",$G1380),AllocFactorMatrix,(Z$4+1),FALSE)*$E1383</f>
        <v>0</v>
      </c>
      <c r="AA1380" s="54">
        <f t="shared" si="717"/>
        <v>0</v>
      </c>
      <c r="AB1380" s="54">
        <f>VLOOKUP(CONCATENATE($F1380," ",$G1380),AllocFactorMatrix,(AB$4+1),FALSE)*$E1383</f>
        <v>0</v>
      </c>
      <c r="AC1380" s="54">
        <f>VLOOKUP(CONCATENATE($F1380," ",$G1380),AllocFactorMatrix,(AC$4+1),FALSE)*$E1383</f>
        <v>0</v>
      </c>
      <c r="AD1380" s="54">
        <f>VLOOKUP(CONCATENATE($F1380," ",$G1380),AllocFactorMatrix,(AD$4+1),FALSE)*$E1383</f>
        <v>0</v>
      </c>
    </row>
    <row r="1381" spans="1:30" s="51" customFormat="1" hidden="1" outlineLevel="1">
      <c r="A1381" s="167"/>
      <c r="B1381" s="103"/>
      <c r="C1381" s="91"/>
      <c r="D1381" s="91"/>
      <c r="F1381" s="52" t="str">
        <f>F1383</f>
        <v>TRANS_TOTAL</v>
      </c>
      <c r="G1381" s="55" t="str">
        <f>$G$13</f>
        <v>ENERGY</v>
      </c>
      <c r="H1381" s="53">
        <f t="shared" si="715"/>
        <v>0</v>
      </c>
      <c r="I1381" s="54">
        <f>VLOOKUP(CONCATENATE($F1381," ",$G1381),AllocFactorMatrix,(I$4+1),FALSE)*$E1383</f>
        <v>0</v>
      </c>
      <c r="J1381" s="54">
        <f>VLOOKUP(CONCATENATE($F1381," ",$G1381),AllocFactorMatrix,(J$4+1),FALSE)*$E1383</f>
        <v>0</v>
      </c>
      <c r="K1381" s="54">
        <f>VLOOKUP(CONCATENATE($F1381," ",$G1381),AllocFactorMatrix,(K$4+1),FALSE)*$E1383</f>
        <v>0</v>
      </c>
      <c r="L1381" s="54">
        <f>VLOOKUP(CONCATENATE($F1381," ",$G1381),AllocFactorMatrix,(L$4+1),FALSE)*$E1383</f>
        <v>0</v>
      </c>
      <c r="M1381" s="54">
        <f>VLOOKUP(CONCATENATE($F1381," ",$G1381),AllocFactorMatrix,(M$4+1),FALSE)*$E1383</f>
        <v>0</v>
      </c>
      <c r="N1381" s="54">
        <f t="shared" si="716"/>
        <v>0</v>
      </c>
      <c r="O1381" s="54">
        <f>VLOOKUP(CONCATENATE($F1381," ",$G1381),AllocFactorMatrix,(O$4+1),FALSE)*$E1383</f>
        <v>0</v>
      </c>
      <c r="P1381" s="54">
        <f>VLOOKUP(CONCATENATE($F1381," ",$G1381),AllocFactorMatrix,(P$4+1),FALSE)*$E1383</f>
        <v>0</v>
      </c>
      <c r="Q1381" s="54">
        <f>VLOOKUP(CONCATENATE($F1381," ",$G1381),AllocFactorMatrix,(Q$4+1),FALSE)*$E1383</f>
        <v>0</v>
      </c>
      <c r="R1381" s="54">
        <f>VLOOKUP(CONCATENATE($F1381," ",$G1381),AllocFactorMatrix,(R$4+1),FALSE)*$E1383</f>
        <v>0</v>
      </c>
      <c r="S1381" s="54">
        <f t="shared" si="724"/>
        <v>0</v>
      </c>
      <c r="T1381" s="54">
        <f>VLOOKUP(CONCATENATE($F1381," ",$G1381),AllocFactorMatrix,(T$4+1),FALSE)*$E1383</f>
        <v>0</v>
      </c>
      <c r="U1381" s="54">
        <f>VLOOKUP(CONCATENATE($F1381," ",$G1381),AllocFactorMatrix,(U$4+1),FALSE)*$E1383</f>
        <v>0</v>
      </c>
      <c r="V1381" s="54">
        <f>VLOOKUP(CONCATENATE($F1381," ",$G1381),AllocFactorMatrix,(V$4+1),FALSE)*$E1383</f>
        <v>0</v>
      </c>
      <c r="W1381" s="54">
        <f>VLOOKUP(CONCATENATE($F1381," ",$G1381),AllocFactorMatrix,(W$4+1),FALSE)*$E1383</f>
        <v>0</v>
      </c>
      <c r="X1381" s="54">
        <f t="shared" si="725"/>
        <v>0</v>
      </c>
      <c r="Y1381" s="54">
        <f>VLOOKUP(CONCATENATE($F1381," ",$G1381),AllocFactorMatrix,(Y$4+1),FALSE)*$E1383</f>
        <v>0</v>
      </c>
      <c r="Z1381" s="54">
        <f>VLOOKUP(CONCATENATE($F1381," ",$G1381),AllocFactorMatrix,(Z$4+1),FALSE)*$E1383</f>
        <v>0</v>
      </c>
      <c r="AA1381" s="54">
        <f t="shared" si="717"/>
        <v>0</v>
      </c>
      <c r="AB1381" s="54">
        <f>VLOOKUP(CONCATENATE($F1381," ",$G1381),AllocFactorMatrix,(AB$4+1),FALSE)*$E1383</f>
        <v>0</v>
      </c>
      <c r="AC1381" s="54">
        <f>VLOOKUP(CONCATENATE($F1381," ",$G1381),AllocFactorMatrix,(AC$4+1),FALSE)*$E1383</f>
        <v>0</v>
      </c>
      <c r="AD1381" s="54">
        <f>VLOOKUP(CONCATENATE($F1381," ",$G1381),AllocFactorMatrix,(AD$4+1),FALSE)*$E1383</f>
        <v>0</v>
      </c>
    </row>
    <row r="1382" spans="1:30" s="51" customFormat="1" hidden="1" outlineLevel="1">
      <c r="A1382" s="167"/>
      <c r="B1382" s="103"/>
      <c r="C1382" s="91"/>
      <c r="D1382" s="91"/>
      <c r="F1382" s="52" t="str">
        <f>F1383</f>
        <v>TRANS_TOTAL</v>
      </c>
      <c r="G1382" s="55" t="str">
        <f>$G$14</f>
        <v>CUSTOMER</v>
      </c>
      <c r="H1382" s="53">
        <f t="shared" si="715"/>
        <v>0</v>
      </c>
      <c r="I1382" s="54">
        <f>VLOOKUP(CONCATENATE($F1382," ",$G1382),AllocFactorMatrix,(I$4+1),FALSE)*$E1383</f>
        <v>0</v>
      </c>
      <c r="J1382" s="54">
        <f>VLOOKUP(CONCATENATE($F1382," ",$G1382),AllocFactorMatrix,(J$4+1),FALSE)*$E1383</f>
        <v>0</v>
      </c>
      <c r="K1382" s="54">
        <f>VLOOKUP(CONCATENATE($F1382," ",$G1382),AllocFactorMatrix,(K$4+1),FALSE)*$E1383</f>
        <v>0</v>
      </c>
      <c r="L1382" s="54">
        <f>VLOOKUP(CONCATENATE($F1382," ",$G1382),AllocFactorMatrix,(L$4+1),FALSE)*$E1383</f>
        <v>0</v>
      </c>
      <c r="M1382" s="54">
        <f>VLOOKUP(CONCATENATE($F1382," ",$G1382),AllocFactorMatrix,(M$4+1),FALSE)*$E1383</f>
        <v>0</v>
      </c>
      <c r="N1382" s="54">
        <f t="shared" si="716"/>
        <v>0</v>
      </c>
      <c r="O1382" s="54">
        <f>VLOOKUP(CONCATENATE($F1382," ",$G1382),AllocFactorMatrix,(O$4+1),FALSE)*$E1383</f>
        <v>0</v>
      </c>
      <c r="P1382" s="54">
        <f>VLOOKUP(CONCATENATE($F1382," ",$G1382),AllocFactorMatrix,(P$4+1),FALSE)*$E1383</f>
        <v>0</v>
      </c>
      <c r="Q1382" s="54">
        <f>VLOOKUP(CONCATENATE($F1382," ",$G1382),AllocFactorMatrix,(Q$4+1),FALSE)*$E1383</f>
        <v>0</v>
      </c>
      <c r="R1382" s="54">
        <f>VLOOKUP(CONCATENATE($F1382," ",$G1382),AllocFactorMatrix,(R$4+1),FALSE)*$E1383</f>
        <v>0</v>
      </c>
      <c r="S1382" s="54">
        <f t="shared" si="724"/>
        <v>0</v>
      </c>
      <c r="T1382" s="54">
        <f>VLOOKUP(CONCATENATE($F1382," ",$G1382),AllocFactorMatrix,(T$4+1),FALSE)*$E1383</f>
        <v>0</v>
      </c>
      <c r="U1382" s="54">
        <f>VLOOKUP(CONCATENATE($F1382," ",$G1382),AllocFactorMatrix,(U$4+1),FALSE)*$E1383</f>
        <v>0</v>
      </c>
      <c r="V1382" s="54">
        <f>VLOOKUP(CONCATENATE($F1382," ",$G1382),AllocFactorMatrix,(V$4+1),FALSE)*$E1383</f>
        <v>0</v>
      </c>
      <c r="W1382" s="54">
        <f>VLOOKUP(CONCATENATE($F1382," ",$G1382),AllocFactorMatrix,(W$4+1),FALSE)*$E1383</f>
        <v>0</v>
      </c>
      <c r="X1382" s="54">
        <f t="shared" si="725"/>
        <v>0</v>
      </c>
      <c r="Y1382" s="54">
        <f>VLOOKUP(CONCATENATE($F1382," ",$G1382),AllocFactorMatrix,(Y$4+1),FALSE)*$E1383</f>
        <v>0</v>
      </c>
      <c r="Z1382" s="54">
        <f>VLOOKUP(CONCATENATE($F1382," ",$G1382),AllocFactorMatrix,(Z$4+1),FALSE)*$E1383</f>
        <v>0</v>
      </c>
      <c r="AA1382" s="54">
        <f t="shared" si="717"/>
        <v>0</v>
      </c>
      <c r="AB1382" s="54">
        <f>VLOOKUP(CONCATENATE($F1382," ",$G1382),AllocFactorMatrix,(AB$4+1),FALSE)*$E1383</f>
        <v>0</v>
      </c>
      <c r="AC1382" s="54">
        <f>VLOOKUP(CONCATENATE($F1382," ",$G1382),AllocFactorMatrix,(AC$4+1),FALSE)*$E1383</f>
        <v>0</v>
      </c>
      <c r="AD1382" s="54">
        <f>VLOOKUP(CONCATENATE($F1382," ",$G1382),AllocFactorMatrix,(AD$4+1),FALSE)*$E1383</f>
        <v>0</v>
      </c>
    </row>
    <row r="1383" spans="1:30" s="51" customFormat="1" collapsed="1">
      <c r="A1383" s="167"/>
      <c r="B1383" s="103"/>
      <c r="C1383" s="91"/>
      <c r="D1383" s="91" t="s">
        <v>511</v>
      </c>
      <c r="E1383" s="63">
        <v>1834884</v>
      </c>
      <c r="F1383" s="63" t="s">
        <v>194</v>
      </c>
      <c r="G1383" s="55" t="str">
        <f>$G$15</f>
        <v>TOTAL</v>
      </c>
      <c r="H1383" s="53">
        <f t="shared" si="715"/>
        <v>1834883.9999999995</v>
      </c>
      <c r="I1383" s="54">
        <f>VLOOKUP(CONCATENATE($F1383," ",$G1383),AllocFactorMatrix,(I$4+1),FALSE)*$E1383</f>
        <v>901941.77213400882</v>
      </c>
      <c r="J1383" s="54">
        <f>VLOOKUP(CONCATENATE($F1383," ",$G1383),AllocFactorMatrix,(J$4+1),FALSE)*$E1383</f>
        <v>44397.387725302746</v>
      </c>
      <c r="K1383" s="54">
        <f>VLOOKUP(CONCATENATE($F1383," ",$G1383),AllocFactorMatrix,(K$4+1),FALSE)*$E1383</f>
        <v>162430.81580097141</v>
      </c>
      <c r="L1383" s="54">
        <f>VLOOKUP(CONCATENATE($F1383," ",$G1383),AllocFactorMatrix,(L$4+1),FALSE)*$E1383</f>
        <v>5096.1343056492969</v>
      </c>
      <c r="M1383" s="54">
        <f>VLOOKUP(CONCATENATE($F1383," ",$G1383),AllocFactorMatrix,(M$4+1),FALSE)*$E1383</f>
        <v>504.77572987044982</v>
      </c>
      <c r="N1383" s="54">
        <f t="shared" si="716"/>
        <v>168031.72583649115</v>
      </c>
      <c r="O1383" s="54">
        <f>VLOOKUP(CONCATENATE($F1383," ",$G1383),AllocFactorMatrix,(O$4+1),FALSE)*$E1383</f>
        <v>123341.47315896374</v>
      </c>
      <c r="P1383" s="54">
        <f>VLOOKUP(CONCATENATE($F1383," ",$G1383),AllocFactorMatrix,(P$4+1),FALSE)*$E1383</f>
        <v>22972.916262715371</v>
      </c>
      <c r="Q1383" s="54">
        <f>VLOOKUP(CONCATENATE($F1383," ",$G1383),AllocFactorMatrix,(Q$4+1),FALSE)*$E1383</f>
        <v>10949.523884361157</v>
      </c>
      <c r="R1383" s="54">
        <f>VLOOKUP(CONCATENATE($F1383," ",$G1383),AllocFactorMatrix,(R$4+1),FALSE)*$E1383</f>
        <v>386.11339484114211</v>
      </c>
      <c r="S1383" s="54">
        <f t="shared" si="724"/>
        <v>157650.0267008814</v>
      </c>
      <c r="T1383" s="54">
        <f>VLOOKUP(CONCATENATE($F1383," ",$G1383),AllocFactorMatrix,(T$4+1),FALSE)*$E1383</f>
        <v>4308.3285107728325</v>
      </c>
      <c r="U1383" s="54">
        <f>VLOOKUP(CONCATENATE($F1383," ",$G1383),AllocFactorMatrix,(U$4+1),FALSE)*$E1383</f>
        <v>70509.345328670723</v>
      </c>
      <c r="V1383" s="54">
        <f>VLOOKUP(CONCATENATE($F1383," ",$G1383),AllocFactorMatrix,(V$4+1),FALSE)*$E1383</f>
        <v>393182.34072587674</v>
      </c>
      <c r="W1383" s="54">
        <f>VLOOKUP(CONCATENATE($F1383," ",$G1383),AllocFactorMatrix,(W$4+1),FALSE)*$E1383</f>
        <v>55637.123784762247</v>
      </c>
      <c r="X1383" s="54">
        <f t="shared" si="725"/>
        <v>523637.1383500825</v>
      </c>
      <c r="Y1383" s="54">
        <f>VLOOKUP(CONCATENATE($F1383," ",$G1383),AllocFactorMatrix,(Y$4+1),FALSE)*$E1383</f>
        <v>37747.048661249697</v>
      </c>
      <c r="Z1383" s="54">
        <f>VLOOKUP(CONCATENATE($F1383," ",$G1383),AllocFactorMatrix,(Z$4+1),FALSE)*$E1383</f>
        <v>631.73683630181222</v>
      </c>
      <c r="AA1383" s="54">
        <f t="shared" si="717"/>
        <v>38378.785497551507</v>
      </c>
      <c r="AB1383" s="54">
        <f>VLOOKUP(CONCATENATE($F1383," ",$G1383),AllocFactorMatrix,(AB$4+1),FALSE)*$E1383</f>
        <v>492.24925309715314</v>
      </c>
      <c r="AC1383" s="54">
        <f>VLOOKUP(CONCATENATE($F1383," ",$G1383),AllocFactorMatrix,(AC$4+1),FALSE)*$E1383</f>
        <v>291.97422156767698</v>
      </c>
      <c r="AD1383" s="54">
        <f>VLOOKUP(CONCATENATE($F1383," ",$G1383),AllocFactorMatrix,(AD$4+1),FALSE)*$E1383</f>
        <v>62.940281016666439</v>
      </c>
    </row>
    <row r="1384" spans="1:30" s="51" customFormat="1" hidden="1" outlineLevel="1">
      <c r="A1384" s="167"/>
      <c r="B1384" s="103"/>
      <c r="C1384" s="91"/>
      <c r="D1384" s="91"/>
      <c r="F1384" s="52" t="str">
        <f>F1391</f>
        <v>TRANS_TOTAL</v>
      </c>
      <c r="G1384" s="55" t="str">
        <f>$G$8</f>
        <v>PRODUCTION</v>
      </c>
      <c r="H1384" s="53">
        <f t="shared" ref="H1384:H1399" si="726">SUBTOTAL(9,I1384:AD1384)</f>
        <v>0</v>
      </c>
      <c r="I1384" s="54">
        <f>VLOOKUP(CONCATENATE($F1384," ",$G1384),AllocFactorMatrix,(I$4+1),FALSE)*$E1391</f>
        <v>0</v>
      </c>
      <c r="J1384" s="54">
        <f>VLOOKUP(CONCATENATE($F1384," ",$G1384),AllocFactorMatrix,(J$4+1),FALSE)*$E1391</f>
        <v>0</v>
      </c>
      <c r="K1384" s="54">
        <f>VLOOKUP(CONCATENATE($F1384," ",$G1384),AllocFactorMatrix,(K$4+1),FALSE)*$E1391</f>
        <v>0</v>
      </c>
      <c r="L1384" s="54">
        <f>VLOOKUP(CONCATENATE($F1384," ",$G1384),AllocFactorMatrix,(L$4+1),FALSE)*$E1391</f>
        <v>0</v>
      </c>
      <c r="M1384" s="54">
        <f>VLOOKUP(CONCATENATE($F1384," ",$G1384),AllocFactorMatrix,(M$4+1),FALSE)*$E1391</f>
        <v>0</v>
      </c>
      <c r="N1384" s="54">
        <f t="shared" ref="N1384:N1399" si="727">SUBTOTAL(9,K1384:M1384)</f>
        <v>0</v>
      </c>
      <c r="O1384" s="54">
        <f>VLOOKUP(CONCATENATE($F1384," ",$G1384),AllocFactorMatrix,(O$4+1),FALSE)*$E1391</f>
        <v>0</v>
      </c>
      <c r="P1384" s="54">
        <f>VLOOKUP(CONCATENATE($F1384," ",$G1384),AllocFactorMatrix,(P$4+1),FALSE)*$E1391</f>
        <v>0</v>
      </c>
      <c r="Q1384" s="54">
        <f>VLOOKUP(CONCATENATE($F1384," ",$G1384),AllocFactorMatrix,(Q$4+1),FALSE)*$E1391</f>
        <v>0</v>
      </c>
      <c r="R1384" s="54">
        <f>VLOOKUP(CONCATENATE($F1384," ",$G1384),AllocFactorMatrix,(R$4+1),FALSE)*$E1391</f>
        <v>0</v>
      </c>
      <c r="S1384" s="54">
        <f>SUBTOTAL(9,O1384:R1384)</f>
        <v>0</v>
      </c>
      <c r="T1384" s="54">
        <f>VLOOKUP(CONCATENATE($F1384," ",$G1384),AllocFactorMatrix,(T$4+1),FALSE)*$E1391</f>
        <v>0</v>
      </c>
      <c r="U1384" s="54">
        <f>VLOOKUP(CONCATENATE($F1384," ",$G1384),AllocFactorMatrix,(U$4+1),FALSE)*$E1391</f>
        <v>0</v>
      </c>
      <c r="V1384" s="54">
        <f>VLOOKUP(CONCATENATE($F1384," ",$G1384),AllocFactorMatrix,(V$4+1),FALSE)*$E1391</f>
        <v>0</v>
      </c>
      <c r="W1384" s="54">
        <f>VLOOKUP(CONCATENATE($F1384," ",$G1384),AllocFactorMatrix,(W$4+1),FALSE)*$E1391</f>
        <v>0</v>
      </c>
      <c r="X1384" s="54">
        <f>SUBTOTAL(9,T1384:W1384)</f>
        <v>0</v>
      </c>
      <c r="Y1384" s="54">
        <f>VLOOKUP(CONCATENATE($F1384," ",$G1384),AllocFactorMatrix,(Y$4+1),FALSE)*$E1391</f>
        <v>0</v>
      </c>
      <c r="Z1384" s="54">
        <f>VLOOKUP(CONCATENATE($F1384," ",$G1384),AllocFactorMatrix,(Z$4+1),FALSE)*$E1391</f>
        <v>0</v>
      </c>
      <c r="AA1384" s="54">
        <f t="shared" ref="AA1384:AA1399" si="728">SUBTOTAL(9,Y1384:Z1384)</f>
        <v>0</v>
      </c>
      <c r="AB1384" s="54">
        <f>VLOOKUP(CONCATENATE($F1384," ",$G1384),AllocFactorMatrix,(AB$4+1),FALSE)*$E1391</f>
        <v>0</v>
      </c>
      <c r="AC1384" s="54">
        <f>VLOOKUP(CONCATENATE($F1384," ",$G1384),AllocFactorMatrix,(AC$4+1),FALSE)*$E1391</f>
        <v>0</v>
      </c>
      <c r="AD1384" s="54">
        <f>VLOOKUP(CONCATENATE($F1384," ",$G1384),AllocFactorMatrix,(AD$4+1),FALSE)*$E1391</f>
        <v>0</v>
      </c>
    </row>
    <row r="1385" spans="1:30" s="51" customFormat="1" hidden="1" outlineLevel="1">
      <c r="A1385" s="167"/>
      <c r="B1385" s="103"/>
      <c r="C1385" s="91"/>
      <c r="D1385" s="91"/>
      <c r="F1385" s="52" t="str">
        <f>F1391</f>
        <v>TRANS_TOTAL</v>
      </c>
      <c r="G1385" s="55" t="str">
        <f>$G$9</f>
        <v>BULKTRAN</v>
      </c>
      <c r="H1385" s="53">
        <f t="shared" si="726"/>
        <v>137.70959999999994</v>
      </c>
      <c r="I1385" s="54">
        <f>VLOOKUP(CONCATENATE($F1385," ",$G1385),AllocFactorMatrix,(I$4+1),FALSE)*$E1391</f>
        <v>67.833406582623539</v>
      </c>
      <c r="J1385" s="54">
        <f>VLOOKUP(CONCATENATE($F1385," ",$G1385),AllocFactorMatrix,(J$4+1),FALSE)*$E1391</f>
        <v>3.3532476713341044</v>
      </c>
      <c r="K1385" s="54">
        <f>VLOOKUP(CONCATENATE($F1385," ",$G1385),AllocFactorMatrix,(K$4+1),FALSE)*$E1391</f>
        <v>12.282754042839565</v>
      </c>
      <c r="L1385" s="54">
        <f>VLOOKUP(CONCATENATE($F1385," ",$G1385),AllocFactorMatrix,(L$4+1),FALSE)*$E1391</f>
        <v>0.38661748860641021</v>
      </c>
      <c r="M1385" s="54">
        <f>VLOOKUP(CONCATENATE($F1385," ",$G1385),AllocFactorMatrix,(M$4+1),FALSE)*$E1391</f>
        <v>3.6255750970344343E-2</v>
      </c>
      <c r="N1385" s="54">
        <f t="shared" si="727"/>
        <v>12.705627282416319</v>
      </c>
      <c r="O1385" s="54">
        <f>VLOOKUP(CONCATENATE($F1385," ",$G1385),AllocFactorMatrix,(O$4+1),FALSE)*$E1391</f>
        <v>9.3368037871486305</v>
      </c>
      <c r="P1385" s="54">
        <f>VLOOKUP(CONCATENATE($F1385," ",$G1385),AllocFactorMatrix,(P$4+1),FALSE)*$E1391</f>
        <v>1.7397185635032975</v>
      </c>
      <c r="Q1385" s="54">
        <f>VLOOKUP(CONCATENATE($F1385," ",$G1385),AllocFactorMatrix,(Q$4+1),FALSE)*$E1391</f>
        <v>0.78614642528665257</v>
      </c>
      <c r="R1385" s="54">
        <f>VLOOKUP(CONCATENATE($F1385," ",$G1385),AllocFactorMatrix,(R$4+1),FALSE)*$E1391</f>
        <v>3.5352125983610885E-2</v>
      </c>
      <c r="S1385" s="54">
        <f t="shared" ref="S1385:S1391" si="729">SUBTOTAL(9,O1385:R1385)</f>
        <v>11.898020901922191</v>
      </c>
      <c r="T1385" s="54">
        <f>VLOOKUP(CONCATENATE($F1385," ",$G1385),AllocFactorMatrix,(T$4+1),FALSE)*$E1391</f>
        <v>0.32615847100261552</v>
      </c>
      <c r="U1385" s="54">
        <f>VLOOKUP(CONCATENATE($F1385," ",$G1385),AllocFactorMatrix,(U$4+1),FALSE)*$E1391</f>
        <v>5.3375278064764231</v>
      </c>
      <c r="V1385" s="54">
        <f>VLOOKUP(CONCATENATE($F1385," ",$G1385),AllocFactorMatrix,(V$4+1),FALSE)*$E1391</f>
        <v>28.208984433454788</v>
      </c>
      <c r="W1385" s="54">
        <f>VLOOKUP(CONCATENATE($F1385," ",$G1385),AllocFactorMatrix,(W$4+1),FALSE)*$E1391</f>
        <v>5.0940750455287951</v>
      </c>
      <c r="X1385" s="54">
        <f t="shared" ref="X1385:X1391" si="730">SUBTOTAL(9,T1385:W1385)</f>
        <v>38.966745756462622</v>
      </c>
      <c r="Y1385" s="54">
        <f>VLOOKUP(CONCATENATE($F1385," ",$G1385),AllocFactorMatrix,(Y$4+1),FALSE)*$E1391</f>
        <v>2.8673176273882426</v>
      </c>
      <c r="Z1385" s="54">
        <f>VLOOKUP(CONCATENATE($F1385," ",$G1385),AllocFactorMatrix,(Z$4+1),FALSE)*$E1391</f>
        <v>4.8026474239103285E-2</v>
      </c>
      <c r="AA1385" s="54">
        <f t="shared" si="728"/>
        <v>2.9153441016273458</v>
      </c>
      <c r="AB1385" s="54">
        <f>VLOOKUP(CONCATENATE($F1385," ",$G1385),AllocFactorMatrix,(AB$4+1),FALSE)*$E1391</f>
        <v>3.7207703613842742E-2</v>
      </c>
      <c r="AC1385" s="54">
        <f>VLOOKUP(CONCATENATE($F1385," ",$G1385),AllocFactorMatrix,(AC$4+1),FALSE)*$E1391</f>
        <v>0</v>
      </c>
      <c r="AD1385" s="54">
        <f>VLOOKUP(CONCATENATE($F1385," ",$G1385),AllocFactorMatrix,(AD$4+1),FALSE)*$E1391</f>
        <v>0</v>
      </c>
    </row>
    <row r="1386" spans="1:30" s="51" customFormat="1" hidden="1" outlineLevel="1">
      <c r="A1386" s="167"/>
      <c r="B1386" s="103"/>
      <c r="C1386" s="91"/>
      <c r="D1386" s="91"/>
      <c r="F1386" s="52" t="str">
        <f>F1391</f>
        <v>TRANS_TOTAL</v>
      </c>
      <c r="G1386" s="55" t="str">
        <f>$G$10</f>
        <v>SUBTRAN</v>
      </c>
      <c r="H1386" s="53">
        <f t="shared" si="726"/>
        <v>30.290400000000002</v>
      </c>
      <c r="I1386" s="54">
        <f>VLOOKUP(CONCATENATE($F1386," ",$G1386),AllocFactorMatrix,(I$4+1),FALSE)*$E1391</f>
        <v>14.747409271955535</v>
      </c>
      <c r="J1386" s="54">
        <f>VLOOKUP(CONCATENATE($F1386," ",$G1386),AllocFactorMatrix,(J$4+1),FALSE)*$E1391</f>
        <v>0.71172926336632403</v>
      </c>
      <c r="K1386" s="54">
        <f>VLOOKUP(CONCATENATE($F1386," ",$G1386),AllocFactorMatrix,(K$4+1),FALSE)*$E1391</f>
        <v>2.5892362598516128</v>
      </c>
      <c r="L1386" s="54">
        <f>VLOOKUP(CONCATENATE($F1386," ",$G1386),AllocFactorMatrix,(L$4+1),FALSE)*$E1391</f>
        <v>7.9979071911356434E-2</v>
      </c>
      <c r="M1386" s="54">
        <f>VLOOKUP(CONCATENATE($F1386," ",$G1386),AllocFactorMatrix,(M$4+1),FALSE)*$E1391</f>
        <v>9.960970423616022E-3</v>
      </c>
      <c r="N1386" s="54">
        <f t="shared" si="727"/>
        <v>2.6791763021865851</v>
      </c>
      <c r="O1386" s="54">
        <f>VLOOKUP(CONCATENATE($F1386," ",$G1386),AllocFactorMatrix,(O$4+1),FALSE)*$E1391</f>
        <v>1.9562084636017751</v>
      </c>
      <c r="P1386" s="54">
        <f>VLOOKUP(CONCATENATE($F1386," ",$G1386),AllocFactorMatrix,(P$4+1),FALSE)*$E1391</f>
        <v>0.36365687174829486</v>
      </c>
      <c r="Q1386" s="54">
        <f>VLOOKUP(CONCATENATE($F1386," ",$G1386),AllocFactorMatrix,(Q$4+1),FALSE)*$E1391</f>
        <v>0.21638017180214128</v>
      </c>
      <c r="R1386" s="54">
        <f>VLOOKUP(CONCATENATE($F1386," ",$G1386),AllocFactorMatrix,(R$4+1),FALSE)*$E1391</f>
        <v>0</v>
      </c>
      <c r="S1386" s="54">
        <f t="shared" si="729"/>
        <v>2.5362455071522114</v>
      </c>
      <c r="T1386" s="54">
        <f>VLOOKUP(CONCATENATE($F1386," ",$G1386),AllocFactorMatrix,(T$4+1),FALSE)*$E1391</f>
        <v>6.8307440635305902E-2</v>
      </c>
      <c r="U1386" s="54">
        <f>VLOOKUP(CONCATENATE($F1386," ",$G1386),AllocFactorMatrix,(U$4+1),FALSE)*$E1391</f>
        <v>1.1182318029684688</v>
      </c>
      <c r="V1386" s="54">
        <f>VLOOKUP(CONCATENATE($F1386," ",$G1386),AllocFactorMatrix,(V$4+1),FALSE)*$E1391</f>
        <v>7.7903666110511844</v>
      </c>
      <c r="W1386" s="54">
        <f>VLOOKUP(CONCATENATE($F1386," ",$G1386),AllocFactorMatrix,(W$4+1),FALSE)*$E1391</f>
        <v>0</v>
      </c>
      <c r="X1386" s="54">
        <f t="shared" si="730"/>
        <v>8.9769058546549587</v>
      </c>
      <c r="Y1386" s="54">
        <f>VLOOKUP(CONCATENATE($F1386," ",$G1386),AllocFactorMatrix,(Y$4+1),FALSE)*$E1391</f>
        <v>0.58876143542441972</v>
      </c>
      <c r="Z1386" s="54">
        <f>VLOOKUP(CONCATENATE($F1386," ",$G1386),AllocFactorMatrix,(Z$4+1),FALSE)*$E1391</f>
        <v>9.8146691240218256E-3</v>
      </c>
      <c r="AA1386" s="54">
        <f t="shared" si="728"/>
        <v>0.59857610454844157</v>
      </c>
      <c r="AB1386" s="54">
        <f>VLOOKUP(CONCATENATE($F1386," ",$G1386),AllocFactorMatrix,(AB$4+1),FALSE)*$E1391</f>
        <v>7.8621070773626633E-3</v>
      </c>
      <c r="AC1386" s="54">
        <f>VLOOKUP(CONCATENATE($F1386," ",$G1386),AllocFactorMatrix,(AC$4+1),FALSE)*$E1391</f>
        <v>2.6732844813824597E-2</v>
      </c>
      <c r="AD1386" s="54">
        <f>VLOOKUP(CONCATENATE($F1386," ",$G1386),AllocFactorMatrix,(AD$4+1),FALSE)*$E1391</f>
        <v>5.7627442447587759E-3</v>
      </c>
    </row>
    <row r="1387" spans="1:30" s="51" customFormat="1" hidden="1" outlineLevel="1">
      <c r="A1387" s="167"/>
      <c r="B1387" s="103"/>
      <c r="C1387" s="91"/>
      <c r="D1387" s="91"/>
      <c r="F1387" s="52" t="str">
        <f>F1391</f>
        <v>TRANS_TOTAL</v>
      </c>
      <c r="G1387" s="55" t="str">
        <f>$G$11</f>
        <v>DISTPRI</v>
      </c>
      <c r="H1387" s="53">
        <f t="shared" si="726"/>
        <v>0</v>
      </c>
      <c r="I1387" s="54">
        <f>VLOOKUP(CONCATENATE($F1387," ",$G1387),AllocFactorMatrix,(I$4+1),FALSE)*$E1391</f>
        <v>0</v>
      </c>
      <c r="J1387" s="54">
        <f>VLOOKUP(CONCATENATE($F1387," ",$G1387),AllocFactorMatrix,(J$4+1),FALSE)*$E1391</f>
        <v>0</v>
      </c>
      <c r="K1387" s="54">
        <f>VLOOKUP(CONCATENATE($F1387," ",$G1387),AllocFactorMatrix,(K$4+1),FALSE)*$E1391</f>
        <v>0</v>
      </c>
      <c r="L1387" s="54">
        <f>VLOOKUP(CONCATENATE($F1387," ",$G1387),AllocFactorMatrix,(L$4+1),FALSE)*$E1391</f>
        <v>0</v>
      </c>
      <c r="M1387" s="54">
        <f>VLOOKUP(CONCATENATE($F1387," ",$G1387),AllocFactorMatrix,(M$4+1),FALSE)*$E1391</f>
        <v>0</v>
      </c>
      <c r="N1387" s="54">
        <f t="shared" si="727"/>
        <v>0</v>
      </c>
      <c r="O1387" s="54">
        <f>VLOOKUP(CONCATENATE($F1387," ",$G1387),AllocFactorMatrix,(O$4+1),FALSE)*$E1391</f>
        <v>0</v>
      </c>
      <c r="P1387" s="54">
        <f>VLOOKUP(CONCATENATE($F1387," ",$G1387),AllocFactorMatrix,(P$4+1),FALSE)*$E1391</f>
        <v>0</v>
      </c>
      <c r="Q1387" s="54">
        <f>VLOOKUP(CONCATENATE($F1387," ",$G1387),AllocFactorMatrix,(Q$4+1),FALSE)*$E1391</f>
        <v>0</v>
      </c>
      <c r="R1387" s="54">
        <f>VLOOKUP(CONCATENATE($F1387," ",$G1387),AllocFactorMatrix,(R$4+1),FALSE)*$E1391</f>
        <v>0</v>
      </c>
      <c r="S1387" s="54">
        <f t="shared" si="729"/>
        <v>0</v>
      </c>
      <c r="T1387" s="54">
        <f>VLOOKUP(CONCATENATE($F1387," ",$G1387),AllocFactorMatrix,(T$4+1),FALSE)*$E1391</f>
        <v>0</v>
      </c>
      <c r="U1387" s="54">
        <f>VLOOKUP(CONCATENATE($F1387," ",$G1387),AllocFactorMatrix,(U$4+1),FALSE)*$E1391</f>
        <v>0</v>
      </c>
      <c r="V1387" s="54">
        <f>VLOOKUP(CONCATENATE($F1387," ",$G1387),AllocFactorMatrix,(V$4+1),FALSE)*$E1391</f>
        <v>0</v>
      </c>
      <c r="W1387" s="54">
        <f>VLOOKUP(CONCATENATE($F1387," ",$G1387),AllocFactorMatrix,(W$4+1),FALSE)*$E1391</f>
        <v>0</v>
      </c>
      <c r="X1387" s="54">
        <f t="shared" si="730"/>
        <v>0</v>
      </c>
      <c r="Y1387" s="54">
        <f>VLOOKUP(CONCATENATE($F1387," ",$G1387),AllocFactorMatrix,(Y$4+1),FALSE)*$E1391</f>
        <v>0</v>
      </c>
      <c r="Z1387" s="54">
        <f>VLOOKUP(CONCATENATE($F1387," ",$G1387),AllocFactorMatrix,(Z$4+1),FALSE)*$E1391</f>
        <v>0</v>
      </c>
      <c r="AA1387" s="54">
        <f t="shared" si="728"/>
        <v>0</v>
      </c>
      <c r="AB1387" s="54">
        <f>VLOOKUP(CONCATENATE($F1387," ",$G1387),AllocFactorMatrix,(AB$4+1),FALSE)*$E1391</f>
        <v>0</v>
      </c>
      <c r="AC1387" s="54">
        <f>VLOOKUP(CONCATENATE($F1387," ",$G1387),AllocFactorMatrix,(AC$4+1),FALSE)*$E1391</f>
        <v>0</v>
      </c>
      <c r="AD1387" s="54">
        <f>VLOOKUP(CONCATENATE($F1387," ",$G1387),AllocFactorMatrix,(AD$4+1),FALSE)*$E1391</f>
        <v>0</v>
      </c>
    </row>
    <row r="1388" spans="1:30" s="51" customFormat="1" hidden="1" outlineLevel="1">
      <c r="A1388" s="167"/>
      <c r="B1388" s="103"/>
      <c r="C1388" s="91"/>
      <c r="D1388" s="91"/>
      <c r="F1388" s="52" t="str">
        <f>F1391</f>
        <v>TRANS_TOTAL</v>
      </c>
      <c r="G1388" s="55" t="str">
        <f>$G$12</f>
        <v>DISTSEC</v>
      </c>
      <c r="H1388" s="53">
        <f t="shared" si="726"/>
        <v>0</v>
      </c>
      <c r="I1388" s="54">
        <f>VLOOKUP(CONCATENATE($F1388," ",$G1388),AllocFactorMatrix,(I$4+1),FALSE)*$E1391</f>
        <v>0</v>
      </c>
      <c r="J1388" s="54">
        <f>VLOOKUP(CONCATENATE($F1388," ",$G1388),AllocFactorMatrix,(J$4+1),FALSE)*$E1391</f>
        <v>0</v>
      </c>
      <c r="K1388" s="54">
        <f>VLOOKUP(CONCATENATE($F1388," ",$G1388),AllocFactorMatrix,(K$4+1),FALSE)*$E1391</f>
        <v>0</v>
      </c>
      <c r="L1388" s="54">
        <f>VLOOKUP(CONCATENATE($F1388," ",$G1388),AllocFactorMatrix,(L$4+1),FALSE)*$E1391</f>
        <v>0</v>
      </c>
      <c r="M1388" s="54">
        <f>VLOOKUP(CONCATENATE($F1388," ",$G1388),AllocFactorMatrix,(M$4+1),FALSE)*$E1391</f>
        <v>0</v>
      </c>
      <c r="N1388" s="54">
        <f t="shared" si="727"/>
        <v>0</v>
      </c>
      <c r="O1388" s="54">
        <f>VLOOKUP(CONCATENATE($F1388," ",$G1388),AllocFactorMatrix,(O$4+1),FALSE)*$E1391</f>
        <v>0</v>
      </c>
      <c r="P1388" s="54">
        <f>VLOOKUP(CONCATENATE($F1388," ",$G1388),AllocFactorMatrix,(P$4+1),FALSE)*$E1391</f>
        <v>0</v>
      </c>
      <c r="Q1388" s="54">
        <f>VLOOKUP(CONCATENATE($F1388," ",$G1388),AllocFactorMatrix,(Q$4+1),FALSE)*$E1391</f>
        <v>0</v>
      </c>
      <c r="R1388" s="54">
        <f>VLOOKUP(CONCATENATE($F1388," ",$G1388),AllocFactorMatrix,(R$4+1),FALSE)*$E1391</f>
        <v>0</v>
      </c>
      <c r="S1388" s="54">
        <f t="shared" si="729"/>
        <v>0</v>
      </c>
      <c r="T1388" s="54">
        <f>VLOOKUP(CONCATENATE($F1388," ",$G1388),AllocFactorMatrix,(T$4+1),FALSE)*$E1391</f>
        <v>0</v>
      </c>
      <c r="U1388" s="54">
        <f>VLOOKUP(CONCATENATE($F1388," ",$G1388),AllocFactorMatrix,(U$4+1),FALSE)*$E1391</f>
        <v>0</v>
      </c>
      <c r="V1388" s="54">
        <f>VLOOKUP(CONCATENATE($F1388," ",$G1388),AllocFactorMatrix,(V$4+1),FALSE)*$E1391</f>
        <v>0</v>
      </c>
      <c r="W1388" s="54">
        <f>VLOOKUP(CONCATENATE($F1388," ",$G1388),AllocFactorMatrix,(W$4+1),FALSE)*$E1391</f>
        <v>0</v>
      </c>
      <c r="X1388" s="54">
        <f t="shared" si="730"/>
        <v>0</v>
      </c>
      <c r="Y1388" s="54">
        <f>VLOOKUP(CONCATENATE($F1388," ",$G1388),AllocFactorMatrix,(Y$4+1),FALSE)*$E1391</f>
        <v>0</v>
      </c>
      <c r="Z1388" s="54">
        <f>VLOOKUP(CONCATENATE($F1388," ",$G1388),AllocFactorMatrix,(Z$4+1),FALSE)*$E1391</f>
        <v>0</v>
      </c>
      <c r="AA1388" s="54">
        <f t="shared" si="728"/>
        <v>0</v>
      </c>
      <c r="AB1388" s="54">
        <f>VLOOKUP(CONCATENATE($F1388," ",$G1388),AllocFactorMatrix,(AB$4+1),FALSE)*$E1391</f>
        <v>0</v>
      </c>
      <c r="AC1388" s="54">
        <f>VLOOKUP(CONCATENATE($F1388," ",$G1388),AllocFactorMatrix,(AC$4+1),FALSE)*$E1391</f>
        <v>0</v>
      </c>
      <c r="AD1388" s="54">
        <f>VLOOKUP(CONCATENATE($F1388," ",$G1388),AllocFactorMatrix,(AD$4+1),FALSE)*$E1391</f>
        <v>0</v>
      </c>
    </row>
    <row r="1389" spans="1:30" s="51" customFormat="1" hidden="1" outlineLevel="1">
      <c r="A1389" s="167"/>
      <c r="B1389" s="103"/>
      <c r="C1389" s="91"/>
      <c r="D1389" s="91"/>
      <c r="F1389" s="52" t="str">
        <f>F1391</f>
        <v>TRANS_TOTAL</v>
      </c>
      <c r="G1389" s="55" t="str">
        <f>$G$13</f>
        <v>ENERGY</v>
      </c>
      <c r="H1389" s="53">
        <f t="shared" si="726"/>
        <v>0</v>
      </c>
      <c r="I1389" s="54">
        <f>VLOOKUP(CONCATENATE($F1389," ",$G1389),AllocFactorMatrix,(I$4+1),FALSE)*$E1391</f>
        <v>0</v>
      </c>
      <c r="J1389" s="54">
        <f>VLOOKUP(CONCATENATE($F1389," ",$G1389),AllocFactorMatrix,(J$4+1),FALSE)*$E1391</f>
        <v>0</v>
      </c>
      <c r="K1389" s="54">
        <f>VLOOKUP(CONCATENATE($F1389," ",$G1389),AllocFactorMatrix,(K$4+1),FALSE)*$E1391</f>
        <v>0</v>
      </c>
      <c r="L1389" s="54">
        <f>VLOOKUP(CONCATENATE($F1389," ",$G1389),AllocFactorMatrix,(L$4+1),FALSE)*$E1391</f>
        <v>0</v>
      </c>
      <c r="M1389" s="54">
        <f>VLOOKUP(CONCATENATE($F1389," ",$G1389),AllocFactorMatrix,(M$4+1),FALSE)*$E1391</f>
        <v>0</v>
      </c>
      <c r="N1389" s="54">
        <f t="shared" si="727"/>
        <v>0</v>
      </c>
      <c r="O1389" s="54">
        <f>VLOOKUP(CONCATENATE($F1389," ",$G1389),AllocFactorMatrix,(O$4+1),FALSE)*$E1391</f>
        <v>0</v>
      </c>
      <c r="P1389" s="54">
        <f>VLOOKUP(CONCATENATE($F1389," ",$G1389),AllocFactorMatrix,(P$4+1),FALSE)*$E1391</f>
        <v>0</v>
      </c>
      <c r="Q1389" s="54">
        <f>VLOOKUP(CONCATENATE($F1389," ",$G1389),AllocFactorMatrix,(Q$4+1),FALSE)*$E1391</f>
        <v>0</v>
      </c>
      <c r="R1389" s="54">
        <f>VLOOKUP(CONCATENATE($F1389," ",$G1389),AllocFactorMatrix,(R$4+1),FALSE)*$E1391</f>
        <v>0</v>
      </c>
      <c r="S1389" s="54">
        <f t="shared" si="729"/>
        <v>0</v>
      </c>
      <c r="T1389" s="54">
        <f>VLOOKUP(CONCATENATE($F1389," ",$G1389),AllocFactorMatrix,(T$4+1),FALSE)*$E1391</f>
        <v>0</v>
      </c>
      <c r="U1389" s="54">
        <f>VLOOKUP(CONCATENATE($F1389," ",$G1389),AllocFactorMatrix,(U$4+1),FALSE)*$E1391</f>
        <v>0</v>
      </c>
      <c r="V1389" s="54">
        <f>VLOOKUP(CONCATENATE($F1389," ",$G1389),AllocFactorMatrix,(V$4+1),FALSE)*$E1391</f>
        <v>0</v>
      </c>
      <c r="W1389" s="54">
        <f>VLOOKUP(CONCATENATE($F1389," ",$G1389),AllocFactorMatrix,(W$4+1),FALSE)*$E1391</f>
        <v>0</v>
      </c>
      <c r="X1389" s="54">
        <f t="shared" si="730"/>
        <v>0</v>
      </c>
      <c r="Y1389" s="54">
        <f>VLOOKUP(CONCATENATE($F1389," ",$G1389),AllocFactorMatrix,(Y$4+1),FALSE)*$E1391</f>
        <v>0</v>
      </c>
      <c r="Z1389" s="54">
        <f>VLOOKUP(CONCATENATE($F1389," ",$G1389),AllocFactorMatrix,(Z$4+1),FALSE)*$E1391</f>
        <v>0</v>
      </c>
      <c r="AA1389" s="54">
        <f t="shared" si="728"/>
        <v>0</v>
      </c>
      <c r="AB1389" s="54">
        <f>VLOOKUP(CONCATENATE($F1389," ",$G1389),AllocFactorMatrix,(AB$4+1),FALSE)*$E1391</f>
        <v>0</v>
      </c>
      <c r="AC1389" s="54">
        <f>VLOOKUP(CONCATENATE($F1389," ",$G1389),AllocFactorMatrix,(AC$4+1),FALSE)*$E1391</f>
        <v>0</v>
      </c>
      <c r="AD1389" s="54">
        <f>VLOOKUP(CONCATENATE($F1389," ",$G1389),AllocFactorMatrix,(AD$4+1),FALSE)*$E1391</f>
        <v>0</v>
      </c>
    </row>
    <row r="1390" spans="1:30" s="51" customFormat="1" hidden="1" outlineLevel="1">
      <c r="A1390" s="167"/>
      <c r="B1390" s="103"/>
      <c r="C1390" s="91"/>
      <c r="D1390" s="91"/>
      <c r="F1390" s="52" t="str">
        <f>F1391</f>
        <v>TRANS_TOTAL</v>
      </c>
      <c r="G1390" s="55" t="str">
        <f>$G$14</f>
        <v>CUSTOMER</v>
      </c>
      <c r="H1390" s="53">
        <f t="shared" si="726"/>
        <v>0</v>
      </c>
      <c r="I1390" s="54">
        <f>VLOOKUP(CONCATENATE($F1390," ",$G1390),AllocFactorMatrix,(I$4+1),FALSE)*$E1391</f>
        <v>0</v>
      </c>
      <c r="J1390" s="54">
        <f>VLOOKUP(CONCATENATE($F1390," ",$G1390),AllocFactorMatrix,(J$4+1),FALSE)*$E1391</f>
        <v>0</v>
      </c>
      <c r="K1390" s="54">
        <f>VLOOKUP(CONCATENATE($F1390," ",$G1390),AllocFactorMatrix,(K$4+1),FALSE)*$E1391</f>
        <v>0</v>
      </c>
      <c r="L1390" s="54">
        <f>VLOOKUP(CONCATENATE($F1390," ",$G1390),AllocFactorMatrix,(L$4+1),FALSE)*$E1391</f>
        <v>0</v>
      </c>
      <c r="M1390" s="54">
        <f>VLOOKUP(CONCATENATE($F1390," ",$G1390),AllocFactorMatrix,(M$4+1),FALSE)*$E1391</f>
        <v>0</v>
      </c>
      <c r="N1390" s="54">
        <f t="shared" si="727"/>
        <v>0</v>
      </c>
      <c r="O1390" s="54">
        <f>VLOOKUP(CONCATENATE($F1390," ",$G1390),AllocFactorMatrix,(O$4+1),FALSE)*$E1391</f>
        <v>0</v>
      </c>
      <c r="P1390" s="54">
        <f>VLOOKUP(CONCATENATE($F1390," ",$G1390),AllocFactorMatrix,(P$4+1),FALSE)*$E1391</f>
        <v>0</v>
      </c>
      <c r="Q1390" s="54">
        <f>VLOOKUP(CONCATENATE($F1390," ",$G1390),AllocFactorMatrix,(Q$4+1),FALSE)*$E1391</f>
        <v>0</v>
      </c>
      <c r="R1390" s="54">
        <f>VLOOKUP(CONCATENATE($F1390," ",$G1390),AllocFactorMatrix,(R$4+1),FALSE)*$E1391</f>
        <v>0</v>
      </c>
      <c r="S1390" s="54">
        <f t="shared" si="729"/>
        <v>0</v>
      </c>
      <c r="T1390" s="54">
        <f>VLOOKUP(CONCATENATE($F1390," ",$G1390),AllocFactorMatrix,(T$4+1),FALSE)*$E1391</f>
        <v>0</v>
      </c>
      <c r="U1390" s="54">
        <f>VLOOKUP(CONCATENATE($F1390," ",$G1390),AllocFactorMatrix,(U$4+1),FALSE)*$E1391</f>
        <v>0</v>
      </c>
      <c r="V1390" s="54">
        <f>VLOOKUP(CONCATENATE($F1390," ",$G1390),AllocFactorMatrix,(V$4+1),FALSE)*$E1391</f>
        <v>0</v>
      </c>
      <c r="W1390" s="54">
        <f>VLOOKUP(CONCATENATE($F1390," ",$G1390),AllocFactorMatrix,(W$4+1),FALSE)*$E1391</f>
        <v>0</v>
      </c>
      <c r="X1390" s="54">
        <f t="shared" si="730"/>
        <v>0</v>
      </c>
      <c r="Y1390" s="54">
        <f>VLOOKUP(CONCATENATE($F1390," ",$G1390),AllocFactorMatrix,(Y$4+1),FALSE)*$E1391</f>
        <v>0</v>
      </c>
      <c r="Z1390" s="54">
        <f>VLOOKUP(CONCATENATE($F1390," ",$G1390),AllocFactorMatrix,(Z$4+1),FALSE)*$E1391</f>
        <v>0</v>
      </c>
      <c r="AA1390" s="54">
        <f t="shared" si="728"/>
        <v>0</v>
      </c>
      <c r="AB1390" s="54">
        <f>VLOOKUP(CONCATENATE($F1390," ",$G1390),AllocFactorMatrix,(AB$4+1),FALSE)*$E1391</f>
        <v>0</v>
      </c>
      <c r="AC1390" s="54">
        <f>VLOOKUP(CONCATENATE($F1390," ",$G1390),AllocFactorMatrix,(AC$4+1),FALSE)*$E1391</f>
        <v>0</v>
      </c>
      <c r="AD1390" s="54">
        <f>VLOOKUP(CONCATENATE($F1390," ",$G1390),AllocFactorMatrix,(AD$4+1),FALSE)*$E1391</f>
        <v>0</v>
      </c>
    </row>
    <row r="1391" spans="1:30" s="51" customFormat="1" collapsed="1">
      <c r="A1391" s="167"/>
      <c r="B1391" s="103"/>
      <c r="C1391" s="91"/>
      <c r="D1391" s="91" t="s">
        <v>512</v>
      </c>
      <c r="E1391" s="63">
        <v>168</v>
      </c>
      <c r="F1391" s="63" t="s">
        <v>194</v>
      </c>
      <c r="G1391" s="55" t="str">
        <f>$G$15</f>
        <v>TOTAL</v>
      </c>
      <c r="H1391" s="53">
        <f t="shared" si="726"/>
        <v>167.99999999999997</v>
      </c>
      <c r="I1391" s="54">
        <f>VLOOKUP(CONCATENATE($F1391," ",$G1391),AllocFactorMatrix,(I$4+1),FALSE)*$E1391</f>
        <v>82.580815854579072</v>
      </c>
      <c r="J1391" s="54">
        <f>VLOOKUP(CONCATENATE($F1391," ",$G1391),AllocFactorMatrix,(J$4+1),FALSE)*$E1391</f>
        <v>4.0649769347004288</v>
      </c>
      <c r="K1391" s="54">
        <f>VLOOKUP(CONCATENATE($F1391," ",$G1391),AllocFactorMatrix,(K$4+1),FALSE)*$E1391</f>
        <v>14.871990302691176</v>
      </c>
      <c r="L1391" s="54">
        <f>VLOOKUP(CONCATENATE($F1391," ",$G1391),AllocFactorMatrix,(L$4+1),FALSE)*$E1391</f>
        <v>0.46659656051776671</v>
      </c>
      <c r="M1391" s="54">
        <f>VLOOKUP(CONCATENATE($F1391," ",$G1391),AllocFactorMatrix,(M$4+1),FALSE)*$E1391</f>
        <v>4.6216721393960367E-2</v>
      </c>
      <c r="N1391" s="54">
        <f t="shared" si="727"/>
        <v>15.384803584602903</v>
      </c>
      <c r="O1391" s="54">
        <f>VLOOKUP(CONCATENATE($F1391," ",$G1391),AllocFactorMatrix,(O$4+1),FALSE)*$E1391</f>
        <v>11.293012250750406</v>
      </c>
      <c r="P1391" s="54">
        <f>VLOOKUP(CONCATENATE($F1391," ",$G1391),AllocFactorMatrix,(P$4+1),FALSE)*$E1391</f>
        <v>2.1033754352515923</v>
      </c>
      <c r="Q1391" s="54">
        <f>VLOOKUP(CONCATENATE($F1391," ",$G1391),AllocFactorMatrix,(Q$4+1),FALSE)*$E1391</f>
        <v>1.0025265970887938</v>
      </c>
      <c r="R1391" s="54">
        <f>VLOOKUP(CONCATENATE($F1391," ",$G1391),AllocFactorMatrix,(R$4+1),FALSE)*$E1391</f>
        <v>3.5352125983610885E-2</v>
      </c>
      <c r="S1391" s="54">
        <f t="shared" si="729"/>
        <v>14.434266409074404</v>
      </c>
      <c r="T1391" s="54">
        <f>VLOOKUP(CONCATENATE($F1391," ",$G1391),AllocFactorMatrix,(T$4+1),FALSE)*$E1391</f>
        <v>0.39446591163792144</v>
      </c>
      <c r="U1391" s="54">
        <f>VLOOKUP(CONCATENATE($F1391," ",$G1391),AllocFactorMatrix,(U$4+1),FALSE)*$E1391</f>
        <v>6.4557596094448924</v>
      </c>
      <c r="V1391" s="54">
        <f>VLOOKUP(CONCATENATE($F1391," ",$G1391),AllocFactorMatrix,(V$4+1),FALSE)*$E1391</f>
        <v>35.999351044505971</v>
      </c>
      <c r="W1391" s="54">
        <f>VLOOKUP(CONCATENATE($F1391," ",$G1391),AllocFactorMatrix,(W$4+1),FALSE)*$E1391</f>
        <v>5.0940750455287951</v>
      </c>
      <c r="X1391" s="54">
        <f t="shared" si="730"/>
        <v>47.943651611117581</v>
      </c>
      <c r="Y1391" s="54">
        <f>VLOOKUP(CONCATENATE($F1391," ",$G1391),AllocFactorMatrix,(Y$4+1),FALSE)*$E1391</f>
        <v>3.4560790628126621</v>
      </c>
      <c r="Z1391" s="54">
        <f>VLOOKUP(CONCATENATE($F1391," ",$G1391),AllocFactorMatrix,(Z$4+1),FALSE)*$E1391</f>
        <v>5.7841143363125111E-2</v>
      </c>
      <c r="AA1391" s="54">
        <f t="shared" si="728"/>
        <v>3.5139202061757873</v>
      </c>
      <c r="AB1391" s="54">
        <f>VLOOKUP(CONCATENATE($F1391," ",$G1391),AllocFactorMatrix,(AB$4+1),FALSE)*$E1391</f>
        <v>4.50698106912054E-2</v>
      </c>
      <c r="AC1391" s="54">
        <f>VLOOKUP(CONCATENATE($F1391," ",$G1391),AllocFactorMatrix,(AC$4+1),FALSE)*$E1391</f>
        <v>2.6732844813824597E-2</v>
      </c>
      <c r="AD1391" s="54">
        <f>VLOOKUP(CONCATENATE($F1391," ",$G1391),AllocFactorMatrix,(AD$4+1),FALSE)*$E1391</f>
        <v>5.7627442447587759E-3</v>
      </c>
    </row>
    <row r="1392" spans="1:30" s="51" customFormat="1" hidden="1" outlineLevel="1">
      <c r="A1392" s="167"/>
      <c r="B1392" s="103"/>
      <c r="C1392" s="91"/>
      <c r="D1392" s="91"/>
      <c r="F1392" s="52" t="str">
        <f>F1399</f>
        <v>TRANS_TOTAL</v>
      </c>
      <c r="G1392" s="55" t="str">
        <f>$G$8</f>
        <v>PRODUCTION</v>
      </c>
      <c r="H1392" s="53">
        <f t="shared" si="726"/>
        <v>0</v>
      </c>
      <c r="I1392" s="54">
        <f>VLOOKUP(CONCATENATE($F1392," ",$G1392),AllocFactorMatrix,(I$4+1),FALSE)*$E1399</f>
        <v>0</v>
      </c>
      <c r="J1392" s="54">
        <f>VLOOKUP(CONCATENATE($F1392," ",$G1392),AllocFactorMatrix,(J$4+1),FALSE)*$E1399</f>
        <v>0</v>
      </c>
      <c r="K1392" s="54">
        <f>VLOOKUP(CONCATENATE($F1392," ",$G1392),AllocFactorMatrix,(K$4+1),FALSE)*$E1399</f>
        <v>0</v>
      </c>
      <c r="L1392" s="54">
        <f>VLOOKUP(CONCATENATE($F1392," ",$G1392),AllocFactorMatrix,(L$4+1),FALSE)*$E1399</f>
        <v>0</v>
      </c>
      <c r="M1392" s="54">
        <f>VLOOKUP(CONCATENATE($F1392," ",$G1392),AllocFactorMatrix,(M$4+1),FALSE)*$E1399</f>
        <v>0</v>
      </c>
      <c r="N1392" s="54">
        <f t="shared" si="727"/>
        <v>0</v>
      </c>
      <c r="O1392" s="54">
        <f>VLOOKUP(CONCATENATE($F1392," ",$G1392),AllocFactorMatrix,(O$4+1),FALSE)*$E1399</f>
        <v>0</v>
      </c>
      <c r="P1392" s="54">
        <f>VLOOKUP(CONCATENATE($F1392," ",$G1392),AllocFactorMatrix,(P$4+1),FALSE)*$E1399</f>
        <v>0</v>
      </c>
      <c r="Q1392" s="54">
        <f>VLOOKUP(CONCATENATE($F1392," ",$G1392),AllocFactorMatrix,(Q$4+1),FALSE)*$E1399</f>
        <v>0</v>
      </c>
      <c r="R1392" s="54">
        <f>VLOOKUP(CONCATENATE($F1392," ",$G1392),AllocFactorMatrix,(R$4+1),FALSE)*$E1399</f>
        <v>0</v>
      </c>
      <c r="S1392" s="54">
        <f>SUBTOTAL(9,O1392:R1392)</f>
        <v>0</v>
      </c>
      <c r="T1392" s="54">
        <f>VLOOKUP(CONCATENATE($F1392," ",$G1392),AllocFactorMatrix,(T$4+1),FALSE)*$E1399</f>
        <v>0</v>
      </c>
      <c r="U1392" s="54">
        <f>VLOOKUP(CONCATENATE($F1392," ",$G1392),AllocFactorMatrix,(U$4+1),FALSE)*$E1399</f>
        <v>0</v>
      </c>
      <c r="V1392" s="54">
        <f>VLOOKUP(CONCATENATE($F1392," ",$G1392),AllocFactorMatrix,(V$4+1),FALSE)*$E1399</f>
        <v>0</v>
      </c>
      <c r="W1392" s="54">
        <f>VLOOKUP(CONCATENATE($F1392," ",$G1392),AllocFactorMatrix,(W$4+1),FALSE)*$E1399</f>
        <v>0</v>
      </c>
      <c r="X1392" s="54">
        <f>SUBTOTAL(9,T1392:W1392)</f>
        <v>0</v>
      </c>
      <c r="Y1392" s="54">
        <f>VLOOKUP(CONCATENATE($F1392," ",$G1392),AllocFactorMatrix,(Y$4+1),FALSE)*$E1399</f>
        <v>0</v>
      </c>
      <c r="Z1392" s="54">
        <f>VLOOKUP(CONCATENATE($F1392," ",$G1392),AllocFactorMatrix,(Z$4+1),FALSE)*$E1399</f>
        <v>0</v>
      </c>
      <c r="AA1392" s="54">
        <f t="shared" si="728"/>
        <v>0</v>
      </c>
      <c r="AB1392" s="54">
        <f>VLOOKUP(CONCATENATE($F1392," ",$G1392),AllocFactorMatrix,(AB$4+1),FALSE)*$E1399</f>
        <v>0</v>
      </c>
      <c r="AC1392" s="54">
        <f>VLOOKUP(CONCATENATE($F1392," ",$G1392),AllocFactorMatrix,(AC$4+1),FALSE)*$E1399</f>
        <v>0</v>
      </c>
      <c r="AD1392" s="54">
        <f>VLOOKUP(CONCATENATE($F1392," ",$G1392),AllocFactorMatrix,(AD$4+1),FALSE)*$E1399</f>
        <v>0</v>
      </c>
    </row>
    <row r="1393" spans="1:30" s="51" customFormat="1" hidden="1" outlineLevel="1">
      <c r="A1393" s="167"/>
      <c r="B1393" s="103"/>
      <c r="C1393" s="91"/>
      <c r="D1393" s="91"/>
      <c r="F1393" s="52" t="str">
        <f>F1399</f>
        <v>TRANS_TOTAL</v>
      </c>
      <c r="G1393" s="55" t="str">
        <f>$G$9</f>
        <v>BULKTRAN</v>
      </c>
      <c r="H1393" s="53">
        <f t="shared" si="726"/>
        <v>368628.10669999995</v>
      </c>
      <c r="I1393" s="54">
        <f>VLOOKUP(CONCATENATE($F1393," ",$G1393),AllocFactorMatrix,(I$4+1),FALSE)*$E1399</f>
        <v>181579.93516475128</v>
      </c>
      <c r="J1393" s="54">
        <f>VLOOKUP(CONCATENATE($F1393," ",$G1393),AllocFactorMatrix,(J$4+1),FALSE)*$E1399</f>
        <v>8976.1450209722116</v>
      </c>
      <c r="K1393" s="54">
        <f>VLOOKUP(CONCATENATE($F1393," ",$G1393),AllocFactorMatrix,(K$4+1),FALSE)*$E1399</f>
        <v>32879.104781901333</v>
      </c>
      <c r="L1393" s="54">
        <f>VLOOKUP(CONCATENATE($F1393," ",$G1393),AllocFactorMatrix,(L$4+1),FALSE)*$E1399</f>
        <v>1034.9174846349842</v>
      </c>
      <c r="M1393" s="54">
        <f>VLOOKUP(CONCATENATE($F1393," ",$G1393),AllocFactorMatrix,(M$4+1),FALSE)*$E1399</f>
        <v>97.05125014657456</v>
      </c>
      <c r="N1393" s="54">
        <f t="shared" si="727"/>
        <v>34011.073516682889</v>
      </c>
      <c r="O1393" s="54">
        <f>VLOOKUP(CONCATENATE($F1393," ",$G1393),AllocFactorMatrix,(O$4+1),FALSE)*$E1399</f>
        <v>24993.234332871416</v>
      </c>
      <c r="P1393" s="54">
        <f>VLOOKUP(CONCATENATE($F1393," ",$G1393),AllocFactorMatrix,(P$4+1),FALSE)*$E1399</f>
        <v>4656.96770780733</v>
      </c>
      <c r="Q1393" s="54">
        <f>VLOOKUP(CONCATENATE($F1393," ",$G1393),AllocFactorMatrix,(Q$4+1),FALSE)*$E1399</f>
        <v>2104.3969944171777</v>
      </c>
      <c r="R1393" s="54">
        <f>VLOOKUP(CONCATENATE($F1393," ",$G1393),AllocFactorMatrix,(R$4+1),FALSE)*$E1399</f>
        <v>94.632380525093069</v>
      </c>
      <c r="S1393" s="54">
        <f t="shared" ref="S1393:S1399" si="731">SUBTOTAL(9,O1393:R1393)</f>
        <v>31849.231415621016</v>
      </c>
      <c r="T1393" s="54">
        <f>VLOOKUP(CONCATENATE($F1393," ",$G1393),AllocFactorMatrix,(T$4+1),FALSE)*$E1399</f>
        <v>873.07769138724541</v>
      </c>
      <c r="U1393" s="54">
        <f>VLOOKUP(CONCATENATE($F1393," ",$G1393),AllocFactorMatrix,(U$4+1),FALSE)*$E1399</f>
        <v>14287.767662966182</v>
      </c>
      <c r="V1393" s="54">
        <f>VLOOKUP(CONCATENATE($F1393," ",$G1393),AllocFactorMatrix,(V$4+1),FALSE)*$E1399</f>
        <v>75511.253562817772</v>
      </c>
      <c r="W1393" s="54">
        <f>VLOOKUP(CONCATENATE($F1393," ",$G1393),AllocFactorMatrix,(W$4+1),FALSE)*$E1399</f>
        <v>13636.080849998809</v>
      </c>
      <c r="X1393" s="54">
        <f t="shared" ref="X1393:X1399" si="732">SUBTOTAL(9,T1393:W1393)</f>
        <v>104308.17976717</v>
      </c>
      <c r="Y1393" s="54">
        <f>VLOOKUP(CONCATENATE($F1393," ",$G1393),AllocFactorMatrix,(Y$4+1),FALSE)*$E1399</f>
        <v>7675.3826043475829</v>
      </c>
      <c r="Z1393" s="54">
        <f>VLOOKUP(CONCATENATE($F1393," ",$G1393),AllocFactorMatrix,(Z$4+1),FALSE)*$E1399</f>
        <v>128.55972474131772</v>
      </c>
      <c r="AA1393" s="54">
        <f t="shared" si="728"/>
        <v>7803.9423290889008</v>
      </c>
      <c r="AB1393" s="54">
        <f>VLOOKUP(CONCATENATE($F1393," ",$G1393),AllocFactorMatrix,(AB$4+1),FALSE)*$E1399</f>
        <v>99.599485713600203</v>
      </c>
      <c r="AC1393" s="54">
        <f>VLOOKUP(CONCATENATE($F1393," ",$G1393),AllocFactorMatrix,(AC$4+1),FALSE)*$E1399</f>
        <v>0</v>
      </c>
      <c r="AD1393" s="54">
        <f>VLOOKUP(CONCATENATE($F1393," ",$G1393),AllocFactorMatrix,(AD$4+1),FALSE)*$E1399</f>
        <v>0</v>
      </c>
    </row>
    <row r="1394" spans="1:30" s="51" customFormat="1" hidden="1" outlineLevel="1">
      <c r="A1394" s="167"/>
      <c r="B1394" s="103"/>
      <c r="C1394" s="91"/>
      <c r="D1394" s="91"/>
      <c r="F1394" s="52" t="str">
        <f>F1399</f>
        <v>TRANS_TOTAL</v>
      </c>
      <c r="G1394" s="55" t="str">
        <f>$G$10</f>
        <v>SUBTRAN</v>
      </c>
      <c r="H1394" s="53">
        <f t="shared" si="726"/>
        <v>81082.893299999996</v>
      </c>
      <c r="I1394" s="54">
        <f>VLOOKUP(CONCATENATE($F1394," ",$G1394),AllocFactorMatrix,(I$4+1),FALSE)*$E1399</f>
        <v>39476.620066073781</v>
      </c>
      <c r="J1394" s="54">
        <f>VLOOKUP(CONCATENATE($F1394," ",$G1394),AllocFactorMatrix,(J$4+1),FALSE)*$E1399</f>
        <v>1905.1933259388866</v>
      </c>
      <c r="K1394" s="54">
        <f>VLOOKUP(CONCATENATE($F1394," ",$G1394),AllocFactorMatrix,(K$4+1),FALSE)*$E1399</f>
        <v>6931.0001646079081</v>
      </c>
      <c r="L1394" s="54">
        <f>VLOOKUP(CONCATENATE($F1394," ",$G1394),AllocFactorMatrix,(L$4+1),FALSE)*$E1399</f>
        <v>214.09207385909534</v>
      </c>
      <c r="M1394" s="54">
        <f>VLOOKUP(CONCATENATE($F1394," ",$G1394),AllocFactorMatrix,(M$4+1),FALSE)*$E1399</f>
        <v>26.664035536754671</v>
      </c>
      <c r="N1394" s="54">
        <f t="shared" si="727"/>
        <v>7171.7562740037583</v>
      </c>
      <c r="O1394" s="54">
        <f>VLOOKUP(CONCATENATE($F1394," ",$G1394),AllocFactorMatrix,(O$4+1),FALSE)*$E1399</f>
        <v>5236.478954612011</v>
      </c>
      <c r="P1394" s="54">
        <f>VLOOKUP(CONCATENATE($F1394," ",$G1394),AllocFactorMatrix,(P$4+1),FALSE)*$E1399</f>
        <v>973.45533006427047</v>
      </c>
      <c r="Q1394" s="54">
        <f>VLOOKUP(CONCATENATE($F1394," ",$G1394),AllocFactorMatrix,(Q$4+1),FALSE)*$E1399</f>
        <v>579.21752048400447</v>
      </c>
      <c r="R1394" s="54">
        <f>VLOOKUP(CONCATENATE($F1394," ",$G1394),AllocFactorMatrix,(R$4+1),FALSE)*$E1399</f>
        <v>0</v>
      </c>
      <c r="S1394" s="54">
        <f t="shared" si="731"/>
        <v>6789.1518051602852</v>
      </c>
      <c r="T1394" s="54">
        <f>VLOOKUP(CONCATENATE($F1394," ",$G1394),AllocFactorMatrix,(T$4+1),FALSE)*$E1399</f>
        <v>182.84885378300032</v>
      </c>
      <c r="U1394" s="54">
        <f>VLOOKUP(CONCATENATE($F1394," ",$G1394),AllocFactorMatrix,(U$4+1),FALSE)*$E1399</f>
        <v>2993.3401330044821</v>
      </c>
      <c r="V1394" s="54">
        <f>VLOOKUP(CONCATENATE($F1394," ",$G1394),AllocFactorMatrix,(V$4+1),FALSE)*$E1399</f>
        <v>20853.652137038327</v>
      </c>
      <c r="W1394" s="54">
        <f>VLOOKUP(CONCATENATE($F1394," ",$G1394),AllocFactorMatrix,(W$4+1),FALSE)*$E1399</f>
        <v>0</v>
      </c>
      <c r="X1394" s="54">
        <f t="shared" si="732"/>
        <v>24029.841123825809</v>
      </c>
      <c r="Y1394" s="54">
        <f>VLOOKUP(CONCATENATE($F1394," ",$G1394),AllocFactorMatrix,(Y$4+1),FALSE)*$E1399</f>
        <v>1576.0267493223287</v>
      </c>
      <c r="Z1394" s="54">
        <f>VLOOKUP(CONCATENATE($F1394," ",$G1394),AllocFactorMatrix,(Z$4+1),FALSE)*$E1399</f>
        <v>26.272408728767733</v>
      </c>
      <c r="AA1394" s="54">
        <f t="shared" si="728"/>
        <v>1602.2991580510964</v>
      </c>
      <c r="AB1394" s="54">
        <f>VLOOKUP(CONCATENATE($F1394," ",$G1394),AllocFactorMatrix,(AB$4+1),FALSE)*$E1399</f>
        <v>21.045690689689525</v>
      </c>
      <c r="AC1394" s="54">
        <f>VLOOKUP(CONCATENATE($F1394," ",$G1394),AllocFactorMatrix,(AC$4+1),FALSE)*$E1399</f>
        <v>71.559847464701633</v>
      </c>
      <c r="AD1394" s="54">
        <f>VLOOKUP(CONCATENATE($F1394," ",$G1394),AllocFactorMatrix,(AD$4+1),FALSE)*$E1399</f>
        <v>15.426008791992345</v>
      </c>
    </row>
    <row r="1395" spans="1:30" s="51" customFormat="1" hidden="1" outlineLevel="1">
      <c r="A1395" s="167"/>
      <c r="B1395" s="103"/>
      <c r="C1395" s="91"/>
      <c r="D1395" s="91"/>
      <c r="F1395" s="52" t="str">
        <f>F1399</f>
        <v>TRANS_TOTAL</v>
      </c>
      <c r="G1395" s="55" t="str">
        <f>$G$11</f>
        <v>DISTPRI</v>
      </c>
      <c r="H1395" s="53">
        <f t="shared" si="726"/>
        <v>0</v>
      </c>
      <c r="I1395" s="54">
        <f>VLOOKUP(CONCATENATE($F1395," ",$G1395),AllocFactorMatrix,(I$4+1),FALSE)*$E1399</f>
        <v>0</v>
      </c>
      <c r="J1395" s="54">
        <f>VLOOKUP(CONCATENATE($F1395," ",$G1395),AllocFactorMatrix,(J$4+1),FALSE)*$E1399</f>
        <v>0</v>
      </c>
      <c r="K1395" s="54">
        <f>VLOOKUP(CONCATENATE($F1395," ",$G1395),AllocFactorMatrix,(K$4+1),FALSE)*$E1399</f>
        <v>0</v>
      </c>
      <c r="L1395" s="54">
        <f>VLOOKUP(CONCATENATE($F1395," ",$G1395),AllocFactorMatrix,(L$4+1),FALSE)*$E1399</f>
        <v>0</v>
      </c>
      <c r="M1395" s="54">
        <f>VLOOKUP(CONCATENATE($F1395," ",$G1395),AllocFactorMatrix,(M$4+1),FALSE)*$E1399</f>
        <v>0</v>
      </c>
      <c r="N1395" s="54">
        <f t="shared" si="727"/>
        <v>0</v>
      </c>
      <c r="O1395" s="54">
        <f>VLOOKUP(CONCATENATE($F1395," ",$G1395),AllocFactorMatrix,(O$4+1),FALSE)*$E1399</f>
        <v>0</v>
      </c>
      <c r="P1395" s="54">
        <f>VLOOKUP(CONCATENATE($F1395," ",$G1395),AllocFactorMatrix,(P$4+1),FALSE)*$E1399</f>
        <v>0</v>
      </c>
      <c r="Q1395" s="54">
        <f>VLOOKUP(CONCATENATE($F1395," ",$G1395),AllocFactorMatrix,(Q$4+1),FALSE)*$E1399</f>
        <v>0</v>
      </c>
      <c r="R1395" s="54">
        <f>VLOOKUP(CONCATENATE($F1395," ",$G1395),AllocFactorMatrix,(R$4+1),FALSE)*$E1399</f>
        <v>0</v>
      </c>
      <c r="S1395" s="54">
        <f t="shared" si="731"/>
        <v>0</v>
      </c>
      <c r="T1395" s="54">
        <f>VLOOKUP(CONCATENATE($F1395," ",$G1395),AllocFactorMatrix,(T$4+1),FALSE)*$E1399</f>
        <v>0</v>
      </c>
      <c r="U1395" s="54">
        <f>VLOOKUP(CONCATENATE($F1395," ",$G1395),AllocFactorMatrix,(U$4+1),FALSE)*$E1399</f>
        <v>0</v>
      </c>
      <c r="V1395" s="54">
        <f>VLOOKUP(CONCATENATE($F1395," ",$G1395),AllocFactorMatrix,(V$4+1),FALSE)*$E1399</f>
        <v>0</v>
      </c>
      <c r="W1395" s="54">
        <f>VLOOKUP(CONCATENATE($F1395," ",$G1395),AllocFactorMatrix,(W$4+1),FALSE)*$E1399</f>
        <v>0</v>
      </c>
      <c r="X1395" s="54">
        <f t="shared" si="732"/>
        <v>0</v>
      </c>
      <c r="Y1395" s="54">
        <f>VLOOKUP(CONCATENATE($F1395," ",$G1395),AllocFactorMatrix,(Y$4+1),FALSE)*$E1399</f>
        <v>0</v>
      </c>
      <c r="Z1395" s="54">
        <f>VLOOKUP(CONCATENATE($F1395," ",$G1395),AllocFactorMatrix,(Z$4+1),FALSE)*$E1399</f>
        <v>0</v>
      </c>
      <c r="AA1395" s="54">
        <f t="shared" si="728"/>
        <v>0</v>
      </c>
      <c r="AB1395" s="54">
        <f>VLOOKUP(CONCATENATE($F1395," ",$G1395),AllocFactorMatrix,(AB$4+1),FALSE)*$E1399</f>
        <v>0</v>
      </c>
      <c r="AC1395" s="54">
        <f>VLOOKUP(CONCATENATE($F1395," ",$G1395),AllocFactorMatrix,(AC$4+1),FALSE)*$E1399</f>
        <v>0</v>
      </c>
      <c r="AD1395" s="54">
        <f>VLOOKUP(CONCATENATE($F1395," ",$G1395),AllocFactorMatrix,(AD$4+1),FALSE)*$E1399</f>
        <v>0</v>
      </c>
    </row>
    <row r="1396" spans="1:30" s="51" customFormat="1" hidden="1" outlineLevel="1">
      <c r="A1396" s="167"/>
      <c r="B1396" s="103"/>
      <c r="C1396" s="91"/>
      <c r="D1396" s="91"/>
      <c r="F1396" s="52" t="str">
        <f>F1399</f>
        <v>TRANS_TOTAL</v>
      </c>
      <c r="G1396" s="55" t="str">
        <f>$G$12</f>
        <v>DISTSEC</v>
      </c>
      <c r="H1396" s="53">
        <f t="shared" si="726"/>
        <v>0</v>
      </c>
      <c r="I1396" s="54">
        <f>VLOOKUP(CONCATENATE($F1396," ",$G1396),AllocFactorMatrix,(I$4+1),FALSE)*$E1399</f>
        <v>0</v>
      </c>
      <c r="J1396" s="54">
        <f>VLOOKUP(CONCATENATE($F1396," ",$G1396),AllocFactorMatrix,(J$4+1),FALSE)*$E1399</f>
        <v>0</v>
      </c>
      <c r="K1396" s="54">
        <f>VLOOKUP(CONCATENATE($F1396," ",$G1396),AllocFactorMatrix,(K$4+1),FALSE)*$E1399</f>
        <v>0</v>
      </c>
      <c r="L1396" s="54">
        <f>VLOOKUP(CONCATENATE($F1396," ",$G1396),AllocFactorMatrix,(L$4+1),FALSE)*$E1399</f>
        <v>0</v>
      </c>
      <c r="M1396" s="54">
        <f>VLOOKUP(CONCATENATE($F1396," ",$G1396),AllocFactorMatrix,(M$4+1),FALSE)*$E1399</f>
        <v>0</v>
      </c>
      <c r="N1396" s="54">
        <f t="shared" si="727"/>
        <v>0</v>
      </c>
      <c r="O1396" s="54">
        <f>VLOOKUP(CONCATENATE($F1396," ",$G1396),AllocFactorMatrix,(O$4+1),FALSE)*$E1399</f>
        <v>0</v>
      </c>
      <c r="P1396" s="54">
        <f>VLOOKUP(CONCATENATE($F1396," ",$G1396),AllocFactorMatrix,(P$4+1),FALSE)*$E1399</f>
        <v>0</v>
      </c>
      <c r="Q1396" s="54">
        <f>VLOOKUP(CONCATENATE($F1396," ",$G1396),AllocFactorMatrix,(Q$4+1),FALSE)*$E1399</f>
        <v>0</v>
      </c>
      <c r="R1396" s="54">
        <f>VLOOKUP(CONCATENATE($F1396," ",$G1396),AllocFactorMatrix,(R$4+1),FALSE)*$E1399</f>
        <v>0</v>
      </c>
      <c r="S1396" s="54">
        <f t="shared" si="731"/>
        <v>0</v>
      </c>
      <c r="T1396" s="54">
        <f>VLOOKUP(CONCATENATE($F1396," ",$G1396),AllocFactorMatrix,(T$4+1),FALSE)*$E1399</f>
        <v>0</v>
      </c>
      <c r="U1396" s="54">
        <f>VLOOKUP(CONCATENATE($F1396," ",$G1396),AllocFactorMatrix,(U$4+1),FALSE)*$E1399</f>
        <v>0</v>
      </c>
      <c r="V1396" s="54">
        <f>VLOOKUP(CONCATENATE($F1396," ",$G1396),AllocFactorMatrix,(V$4+1),FALSE)*$E1399</f>
        <v>0</v>
      </c>
      <c r="W1396" s="54">
        <f>VLOOKUP(CONCATENATE($F1396," ",$G1396),AllocFactorMatrix,(W$4+1),FALSE)*$E1399</f>
        <v>0</v>
      </c>
      <c r="X1396" s="54">
        <f t="shared" si="732"/>
        <v>0</v>
      </c>
      <c r="Y1396" s="54">
        <f>VLOOKUP(CONCATENATE($F1396," ",$G1396),AllocFactorMatrix,(Y$4+1),FALSE)*$E1399</f>
        <v>0</v>
      </c>
      <c r="Z1396" s="54">
        <f>VLOOKUP(CONCATENATE($F1396," ",$G1396),AllocFactorMatrix,(Z$4+1),FALSE)*$E1399</f>
        <v>0</v>
      </c>
      <c r="AA1396" s="54">
        <f t="shared" si="728"/>
        <v>0</v>
      </c>
      <c r="AB1396" s="54">
        <f>VLOOKUP(CONCATENATE($F1396," ",$G1396),AllocFactorMatrix,(AB$4+1),FALSE)*$E1399</f>
        <v>0</v>
      </c>
      <c r="AC1396" s="54">
        <f>VLOOKUP(CONCATENATE($F1396," ",$G1396),AllocFactorMatrix,(AC$4+1),FALSE)*$E1399</f>
        <v>0</v>
      </c>
      <c r="AD1396" s="54">
        <f>VLOOKUP(CONCATENATE($F1396," ",$G1396),AllocFactorMatrix,(AD$4+1),FALSE)*$E1399</f>
        <v>0</v>
      </c>
    </row>
    <row r="1397" spans="1:30" s="51" customFormat="1" hidden="1" outlineLevel="1">
      <c r="A1397" s="167"/>
      <c r="B1397" s="103"/>
      <c r="C1397" s="91"/>
      <c r="D1397" s="91"/>
      <c r="F1397" s="52" t="str">
        <f>F1399</f>
        <v>TRANS_TOTAL</v>
      </c>
      <c r="G1397" s="55" t="str">
        <f>$G$13</f>
        <v>ENERGY</v>
      </c>
      <c r="H1397" s="53">
        <f t="shared" si="726"/>
        <v>0</v>
      </c>
      <c r="I1397" s="54">
        <f>VLOOKUP(CONCATENATE($F1397," ",$G1397),AllocFactorMatrix,(I$4+1),FALSE)*$E1399</f>
        <v>0</v>
      </c>
      <c r="J1397" s="54">
        <f>VLOOKUP(CONCATENATE($F1397," ",$G1397),AllocFactorMatrix,(J$4+1),FALSE)*$E1399</f>
        <v>0</v>
      </c>
      <c r="K1397" s="54">
        <f>VLOOKUP(CONCATENATE($F1397," ",$G1397),AllocFactorMatrix,(K$4+1),FALSE)*$E1399</f>
        <v>0</v>
      </c>
      <c r="L1397" s="54">
        <f>VLOOKUP(CONCATENATE($F1397," ",$G1397),AllocFactorMatrix,(L$4+1),FALSE)*$E1399</f>
        <v>0</v>
      </c>
      <c r="M1397" s="54">
        <f>VLOOKUP(CONCATENATE($F1397," ",$G1397),AllocFactorMatrix,(M$4+1),FALSE)*$E1399</f>
        <v>0</v>
      </c>
      <c r="N1397" s="54">
        <f t="shared" si="727"/>
        <v>0</v>
      </c>
      <c r="O1397" s="54">
        <f>VLOOKUP(CONCATENATE($F1397," ",$G1397),AllocFactorMatrix,(O$4+1),FALSE)*$E1399</f>
        <v>0</v>
      </c>
      <c r="P1397" s="54">
        <f>VLOOKUP(CONCATENATE($F1397," ",$G1397),AllocFactorMatrix,(P$4+1),FALSE)*$E1399</f>
        <v>0</v>
      </c>
      <c r="Q1397" s="54">
        <f>VLOOKUP(CONCATENATE($F1397," ",$G1397),AllocFactorMatrix,(Q$4+1),FALSE)*$E1399</f>
        <v>0</v>
      </c>
      <c r="R1397" s="54">
        <f>VLOOKUP(CONCATENATE($F1397," ",$G1397),AllocFactorMatrix,(R$4+1),FALSE)*$E1399</f>
        <v>0</v>
      </c>
      <c r="S1397" s="54">
        <f t="shared" si="731"/>
        <v>0</v>
      </c>
      <c r="T1397" s="54">
        <f>VLOOKUP(CONCATENATE($F1397," ",$G1397),AllocFactorMatrix,(T$4+1),FALSE)*$E1399</f>
        <v>0</v>
      </c>
      <c r="U1397" s="54">
        <f>VLOOKUP(CONCATENATE($F1397," ",$G1397),AllocFactorMatrix,(U$4+1),FALSE)*$E1399</f>
        <v>0</v>
      </c>
      <c r="V1397" s="54">
        <f>VLOOKUP(CONCATENATE($F1397," ",$G1397),AllocFactorMatrix,(V$4+1),FALSE)*$E1399</f>
        <v>0</v>
      </c>
      <c r="W1397" s="54">
        <f>VLOOKUP(CONCATENATE($F1397," ",$G1397),AllocFactorMatrix,(W$4+1),FALSE)*$E1399</f>
        <v>0</v>
      </c>
      <c r="X1397" s="54">
        <f t="shared" si="732"/>
        <v>0</v>
      </c>
      <c r="Y1397" s="54">
        <f>VLOOKUP(CONCATENATE($F1397," ",$G1397),AllocFactorMatrix,(Y$4+1),FALSE)*$E1399</f>
        <v>0</v>
      </c>
      <c r="Z1397" s="54">
        <f>VLOOKUP(CONCATENATE($F1397," ",$G1397),AllocFactorMatrix,(Z$4+1),FALSE)*$E1399</f>
        <v>0</v>
      </c>
      <c r="AA1397" s="54">
        <f t="shared" si="728"/>
        <v>0</v>
      </c>
      <c r="AB1397" s="54">
        <f>VLOOKUP(CONCATENATE($F1397," ",$G1397),AllocFactorMatrix,(AB$4+1),FALSE)*$E1399</f>
        <v>0</v>
      </c>
      <c r="AC1397" s="54">
        <f>VLOOKUP(CONCATENATE($F1397," ",$G1397),AllocFactorMatrix,(AC$4+1),FALSE)*$E1399</f>
        <v>0</v>
      </c>
      <c r="AD1397" s="54">
        <f>VLOOKUP(CONCATENATE($F1397," ",$G1397),AllocFactorMatrix,(AD$4+1),FALSE)*$E1399</f>
        <v>0</v>
      </c>
    </row>
    <row r="1398" spans="1:30" s="51" customFormat="1" hidden="1" outlineLevel="1">
      <c r="A1398" s="167"/>
      <c r="B1398" s="103"/>
      <c r="C1398" s="91"/>
      <c r="D1398" s="91"/>
      <c r="F1398" s="52" t="str">
        <f>F1399</f>
        <v>TRANS_TOTAL</v>
      </c>
      <c r="G1398" s="55" t="str">
        <f>$G$14</f>
        <v>CUSTOMER</v>
      </c>
      <c r="H1398" s="53">
        <f t="shared" si="726"/>
        <v>0</v>
      </c>
      <c r="I1398" s="54">
        <f>VLOOKUP(CONCATENATE($F1398," ",$G1398),AllocFactorMatrix,(I$4+1),FALSE)*$E1399</f>
        <v>0</v>
      </c>
      <c r="J1398" s="54">
        <f>VLOOKUP(CONCATENATE($F1398," ",$G1398),AllocFactorMatrix,(J$4+1),FALSE)*$E1399</f>
        <v>0</v>
      </c>
      <c r="K1398" s="54">
        <f>VLOOKUP(CONCATENATE($F1398," ",$G1398),AllocFactorMatrix,(K$4+1),FALSE)*$E1399</f>
        <v>0</v>
      </c>
      <c r="L1398" s="54">
        <f>VLOOKUP(CONCATENATE($F1398," ",$G1398),AllocFactorMatrix,(L$4+1),FALSE)*$E1399</f>
        <v>0</v>
      </c>
      <c r="M1398" s="54">
        <f>VLOOKUP(CONCATENATE($F1398," ",$G1398),AllocFactorMatrix,(M$4+1),FALSE)*$E1399</f>
        <v>0</v>
      </c>
      <c r="N1398" s="54">
        <f t="shared" si="727"/>
        <v>0</v>
      </c>
      <c r="O1398" s="54">
        <f>VLOOKUP(CONCATENATE($F1398," ",$G1398),AllocFactorMatrix,(O$4+1),FALSE)*$E1399</f>
        <v>0</v>
      </c>
      <c r="P1398" s="54">
        <f>VLOOKUP(CONCATENATE($F1398," ",$G1398),AllocFactorMatrix,(P$4+1),FALSE)*$E1399</f>
        <v>0</v>
      </c>
      <c r="Q1398" s="54">
        <f>VLOOKUP(CONCATENATE($F1398," ",$G1398),AllocFactorMatrix,(Q$4+1),FALSE)*$E1399</f>
        <v>0</v>
      </c>
      <c r="R1398" s="54">
        <f>VLOOKUP(CONCATENATE($F1398," ",$G1398),AllocFactorMatrix,(R$4+1),FALSE)*$E1399</f>
        <v>0</v>
      </c>
      <c r="S1398" s="54">
        <f t="shared" si="731"/>
        <v>0</v>
      </c>
      <c r="T1398" s="54">
        <f>VLOOKUP(CONCATENATE($F1398," ",$G1398),AllocFactorMatrix,(T$4+1),FALSE)*$E1399</f>
        <v>0</v>
      </c>
      <c r="U1398" s="54">
        <f>VLOOKUP(CONCATENATE($F1398," ",$G1398),AllocFactorMatrix,(U$4+1),FALSE)*$E1399</f>
        <v>0</v>
      </c>
      <c r="V1398" s="54">
        <f>VLOOKUP(CONCATENATE($F1398," ",$G1398),AllocFactorMatrix,(V$4+1),FALSE)*$E1399</f>
        <v>0</v>
      </c>
      <c r="W1398" s="54">
        <f>VLOOKUP(CONCATENATE($F1398," ",$G1398),AllocFactorMatrix,(W$4+1),FALSE)*$E1399</f>
        <v>0</v>
      </c>
      <c r="X1398" s="54">
        <f t="shared" si="732"/>
        <v>0</v>
      </c>
      <c r="Y1398" s="54">
        <f>VLOOKUP(CONCATENATE($F1398," ",$G1398),AllocFactorMatrix,(Y$4+1),FALSE)*$E1399</f>
        <v>0</v>
      </c>
      <c r="Z1398" s="54">
        <f>VLOOKUP(CONCATENATE($F1398," ",$G1398),AllocFactorMatrix,(Z$4+1),FALSE)*$E1399</f>
        <v>0</v>
      </c>
      <c r="AA1398" s="54">
        <f t="shared" si="728"/>
        <v>0</v>
      </c>
      <c r="AB1398" s="54">
        <f>VLOOKUP(CONCATENATE($F1398," ",$G1398),AllocFactorMatrix,(AB$4+1),FALSE)*$E1399</f>
        <v>0</v>
      </c>
      <c r="AC1398" s="54">
        <f>VLOOKUP(CONCATENATE($F1398," ",$G1398),AllocFactorMatrix,(AC$4+1),FALSE)*$E1399</f>
        <v>0</v>
      </c>
      <c r="AD1398" s="54">
        <f>VLOOKUP(CONCATENATE($F1398," ",$G1398),AllocFactorMatrix,(AD$4+1),FALSE)*$E1399</f>
        <v>0</v>
      </c>
    </row>
    <row r="1399" spans="1:30" s="51" customFormat="1" collapsed="1">
      <c r="A1399" s="167"/>
      <c r="B1399" s="103"/>
      <c r="C1399" s="91"/>
      <c r="D1399" s="91" t="s">
        <v>513</v>
      </c>
      <c r="E1399" s="63">
        <v>449711</v>
      </c>
      <c r="F1399" s="63" t="s">
        <v>194</v>
      </c>
      <c r="G1399" s="55" t="str">
        <f>$G$15</f>
        <v>TOTAL</v>
      </c>
      <c r="H1399" s="53">
        <f t="shared" si="726"/>
        <v>449711.00000000006</v>
      </c>
      <c r="I1399" s="54">
        <f>VLOOKUP(CONCATENATE($F1399," ",$G1399),AllocFactorMatrix,(I$4+1),FALSE)*$E1399</f>
        <v>221056.55523082506</v>
      </c>
      <c r="J1399" s="54">
        <f>VLOOKUP(CONCATENATE($F1399," ",$G1399),AllocFactorMatrix,(J$4+1),FALSE)*$E1399</f>
        <v>10881.338346911098</v>
      </c>
      <c r="K1399" s="54">
        <f>VLOOKUP(CONCATENATE($F1399," ",$G1399),AllocFactorMatrix,(K$4+1),FALSE)*$E1399</f>
        <v>39810.104946509236</v>
      </c>
      <c r="L1399" s="54">
        <f>VLOOKUP(CONCATENATE($F1399," ",$G1399),AllocFactorMatrix,(L$4+1),FALSE)*$E1399</f>
        <v>1249.0095584940796</v>
      </c>
      <c r="M1399" s="54">
        <f>VLOOKUP(CONCATENATE($F1399," ",$G1399),AllocFactorMatrix,(M$4+1),FALSE)*$E1399</f>
        <v>123.71528568332923</v>
      </c>
      <c r="N1399" s="54">
        <f t="shared" si="727"/>
        <v>41182.829790686643</v>
      </c>
      <c r="O1399" s="54">
        <f>VLOOKUP(CONCATENATE($F1399," ",$G1399),AllocFactorMatrix,(O$4+1),FALSE)*$E1399</f>
        <v>30229.713287483428</v>
      </c>
      <c r="P1399" s="54">
        <f>VLOOKUP(CONCATENATE($F1399," ",$G1399),AllocFactorMatrix,(P$4+1),FALSE)*$E1399</f>
        <v>5630.4230378716002</v>
      </c>
      <c r="Q1399" s="54">
        <f>VLOOKUP(CONCATENATE($F1399," ",$G1399),AllocFactorMatrix,(Q$4+1),FALSE)*$E1399</f>
        <v>2683.6145149011818</v>
      </c>
      <c r="R1399" s="54">
        <f>VLOOKUP(CONCATENATE($F1399," ",$G1399),AllocFactorMatrix,(R$4+1),FALSE)*$E1399</f>
        <v>94.632380525093069</v>
      </c>
      <c r="S1399" s="54">
        <f t="shared" si="731"/>
        <v>38638.383220781303</v>
      </c>
      <c r="T1399" s="54">
        <f>VLOOKUP(CONCATENATE($F1399," ",$G1399),AllocFactorMatrix,(T$4+1),FALSE)*$E1399</f>
        <v>1055.9265451702456</v>
      </c>
      <c r="U1399" s="54">
        <f>VLOOKUP(CONCATENATE($F1399," ",$G1399),AllocFactorMatrix,(U$4+1),FALSE)*$E1399</f>
        <v>17281.107795970667</v>
      </c>
      <c r="V1399" s="54">
        <f>VLOOKUP(CONCATENATE($F1399," ",$G1399),AllocFactorMatrix,(V$4+1),FALSE)*$E1399</f>
        <v>96364.905699856099</v>
      </c>
      <c r="W1399" s="54">
        <f>VLOOKUP(CONCATENATE($F1399," ",$G1399),AllocFactorMatrix,(W$4+1),FALSE)*$E1399</f>
        <v>13636.080849998809</v>
      </c>
      <c r="X1399" s="54">
        <f t="shared" si="732"/>
        <v>128338.02089099582</v>
      </c>
      <c r="Y1399" s="54">
        <f>VLOOKUP(CONCATENATE($F1399," ",$G1399),AllocFactorMatrix,(Y$4+1),FALSE)*$E1399</f>
        <v>9251.4093536699111</v>
      </c>
      <c r="Z1399" s="54">
        <f>VLOOKUP(CONCATENATE($F1399," ",$G1399),AllocFactorMatrix,(Z$4+1),FALSE)*$E1399</f>
        <v>154.83213347008547</v>
      </c>
      <c r="AA1399" s="54">
        <f t="shared" si="728"/>
        <v>9406.241487139996</v>
      </c>
      <c r="AB1399" s="54">
        <f>VLOOKUP(CONCATENATE($F1399," ",$G1399),AllocFactorMatrix,(AB$4+1),FALSE)*$E1399</f>
        <v>120.64517640328971</v>
      </c>
      <c r="AC1399" s="54">
        <f>VLOOKUP(CONCATENATE($F1399," ",$G1399),AllocFactorMatrix,(AC$4+1),FALSE)*$E1399</f>
        <v>71.559847464701633</v>
      </c>
      <c r="AD1399" s="54">
        <f>VLOOKUP(CONCATENATE($F1399," ",$G1399),AllocFactorMatrix,(AD$4+1),FALSE)*$E1399</f>
        <v>15.426008791992345</v>
      </c>
    </row>
    <row r="1400" spans="1:30" s="51" customFormat="1" hidden="1" outlineLevel="1">
      <c r="A1400" s="167"/>
      <c r="B1400" s="103"/>
      <c r="C1400" s="91"/>
      <c r="D1400" s="91"/>
      <c r="F1400" s="52" t="str">
        <f>F1407</f>
        <v>TRAN_LSE</v>
      </c>
      <c r="G1400" s="55" t="str">
        <f>$G$8</f>
        <v>PRODUCTION</v>
      </c>
      <c r="H1400" s="53">
        <f t="shared" ref="H1400:H1407" si="733">SUBTOTAL(9,I1400:AD1400)</f>
        <v>992258.99999999942</v>
      </c>
      <c r="I1400" s="54">
        <f>VLOOKUP(CONCATENATE($F1400," ",$G1400),AllocFactorMatrix,(I$4+1),FALSE)*$E1407</f>
        <v>488769.90552777331</v>
      </c>
      <c r="J1400" s="54">
        <f>VLOOKUP(CONCATENATE($F1400," ",$G1400),AllocFactorMatrix,(J$4+1),FALSE)*$E1407</f>
        <v>24161.642914584805</v>
      </c>
      <c r="K1400" s="54">
        <f>VLOOKUP(CONCATENATE($F1400," ",$G1400),AllocFactorMatrix,(K$4+1),FALSE)*$E1407</f>
        <v>88502.713273395202</v>
      </c>
      <c r="L1400" s="54">
        <f>VLOOKUP(CONCATENATE($F1400," ",$G1400),AllocFactorMatrix,(L$4+1),FALSE)*$E1407</f>
        <v>2785.7511940134023</v>
      </c>
      <c r="M1400" s="54">
        <f>VLOOKUP(CONCATENATE($F1400," ",$G1400),AllocFactorMatrix,(M$4+1),FALSE)*$E1407</f>
        <v>261.23883303765973</v>
      </c>
      <c r="N1400" s="54">
        <f t="shared" ref="N1400:N1407" si="734">SUBTOTAL(9,K1400:M1400)</f>
        <v>91549.703300446257</v>
      </c>
      <c r="O1400" s="54">
        <f>VLOOKUP(CONCATENATE($F1400," ",$G1400),AllocFactorMatrix,(O$4+1),FALSE)*$E1407</f>
        <v>67275.829637384129</v>
      </c>
      <c r="P1400" s="54">
        <f>VLOOKUP(CONCATENATE($F1400," ",$G1400),AllocFactorMatrix,(P$4+1),FALSE)*$E1407</f>
        <v>12535.447071977689</v>
      </c>
      <c r="Q1400" s="54">
        <f>VLOOKUP(CONCATENATE($F1400," ",$G1400),AllocFactorMatrix,(Q$4+1),FALSE)*$E1407</f>
        <v>5664.5351217962188</v>
      </c>
      <c r="R1400" s="54">
        <f>VLOOKUP(CONCATENATE($F1400," ",$G1400),AllocFactorMatrix,(R$4+1),FALSE)*$E1407</f>
        <v>254.72781255897738</v>
      </c>
      <c r="S1400" s="54">
        <f>SUBTOTAL(9,O1400:R1400)</f>
        <v>85730.539643717013</v>
      </c>
      <c r="T1400" s="54">
        <f>VLOOKUP(CONCATENATE($F1400," ",$G1400),AllocFactorMatrix,(T$4+1),FALSE)*$E1407</f>
        <v>2350.1170454244607</v>
      </c>
      <c r="U1400" s="54">
        <f>VLOOKUP(CONCATENATE($F1400," ",$G1400),AllocFactorMatrix,(U$4+1),FALSE)*$E1407</f>
        <v>38459.265031097973</v>
      </c>
      <c r="V1400" s="54">
        <f>VLOOKUP(CONCATENATE($F1400," ",$G1400),AllocFactorMatrix,(V$4+1),FALSE)*$E1407</f>
        <v>203258.29633486274</v>
      </c>
      <c r="W1400" s="54">
        <f>VLOOKUP(CONCATENATE($F1400," ",$G1400),AllocFactorMatrix,(W$4+1),FALSE)*$E1407</f>
        <v>36705.079461427209</v>
      </c>
      <c r="X1400" s="54">
        <f>SUBTOTAL(9,T1400:W1400)</f>
        <v>280772.75787281239</v>
      </c>
      <c r="Y1400" s="54">
        <f>VLOOKUP(CONCATENATE($F1400," ",$G1400),AllocFactorMatrix,(Y$4+1),FALSE)*$E1407</f>
        <v>20660.300528319232</v>
      </c>
      <c r="Z1400" s="54">
        <f>VLOOKUP(CONCATENATE($F1400," ",$G1400),AllocFactorMatrix,(Z$4+1),FALSE)*$E1407</f>
        <v>346.05213653963403</v>
      </c>
      <c r="AA1400" s="54">
        <f t="shared" ref="AA1400:AA1407" si="735">SUBTOTAL(9,Y1400:Z1400)</f>
        <v>21006.352664858867</v>
      </c>
      <c r="AB1400" s="54">
        <f>VLOOKUP(CONCATENATE($F1400," ",$G1400),AllocFactorMatrix,(AB$4+1),FALSE)*$E1407</f>
        <v>268.09807580711868</v>
      </c>
      <c r="AC1400" s="54">
        <f>VLOOKUP(CONCATENATE($F1400," ",$G1400),AllocFactorMatrix,(AC$4+1),FALSE)*$E1407</f>
        <v>0</v>
      </c>
      <c r="AD1400" s="54">
        <f>VLOOKUP(CONCATENATE($F1400," ",$G1400),AllocFactorMatrix,(AD$4+1),FALSE)*$E1407</f>
        <v>0</v>
      </c>
    </row>
    <row r="1401" spans="1:30" s="51" customFormat="1" hidden="1" outlineLevel="1">
      <c r="A1401" s="167"/>
      <c r="B1401" s="103"/>
      <c r="C1401" s="91"/>
      <c r="D1401" s="91"/>
      <c r="F1401" s="52" t="str">
        <f>F1407</f>
        <v>TRAN_LSE</v>
      </c>
      <c r="G1401" s="55" t="str">
        <f>$G$9</f>
        <v>BULKTRAN</v>
      </c>
      <c r="H1401" s="53">
        <f t="shared" si="733"/>
        <v>0</v>
      </c>
      <c r="I1401" s="54">
        <f>VLOOKUP(CONCATENATE($F1401," ",$G1401),AllocFactorMatrix,(I$4+1),FALSE)*$E1407</f>
        <v>0</v>
      </c>
      <c r="J1401" s="54">
        <f>VLOOKUP(CONCATENATE($F1401," ",$G1401),AllocFactorMatrix,(J$4+1),FALSE)*$E1407</f>
        <v>0</v>
      </c>
      <c r="K1401" s="54">
        <f>VLOOKUP(CONCATENATE($F1401," ",$G1401),AllocFactorMatrix,(K$4+1),FALSE)*$E1407</f>
        <v>0</v>
      </c>
      <c r="L1401" s="54">
        <f>VLOOKUP(CONCATENATE($F1401," ",$G1401),AllocFactorMatrix,(L$4+1),FALSE)*$E1407</f>
        <v>0</v>
      </c>
      <c r="M1401" s="54">
        <f>VLOOKUP(CONCATENATE($F1401," ",$G1401),AllocFactorMatrix,(M$4+1),FALSE)*$E1407</f>
        <v>0</v>
      </c>
      <c r="N1401" s="54">
        <f t="shared" si="734"/>
        <v>0</v>
      </c>
      <c r="O1401" s="54">
        <f>VLOOKUP(CONCATENATE($F1401," ",$G1401),AllocFactorMatrix,(O$4+1),FALSE)*$E1407</f>
        <v>0</v>
      </c>
      <c r="P1401" s="54">
        <f>VLOOKUP(CONCATENATE($F1401," ",$G1401),AllocFactorMatrix,(P$4+1),FALSE)*$E1407</f>
        <v>0</v>
      </c>
      <c r="Q1401" s="54">
        <f>VLOOKUP(CONCATENATE($F1401," ",$G1401),AllocFactorMatrix,(Q$4+1),FALSE)*$E1407</f>
        <v>0</v>
      </c>
      <c r="R1401" s="54">
        <f>VLOOKUP(CONCATENATE($F1401," ",$G1401),AllocFactorMatrix,(R$4+1),FALSE)*$E1407</f>
        <v>0</v>
      </c>
      <c r="S1401" s="54">
        <f t="shared" ref="S1401:S1407" si="736">SUBTOTAL(9,O1401:R1401)</f>
        <v>0</v>
      </c>
      <c r="T1401" s="54">
        <f>VLOOKUP(CONCATENATE($F1401," ",$G1401),AllocFactorMatrix,(T$4+1),FALSE)*$E1407</f>
        <v>0</v>
      </c>
      <c r="U1401" s="54">
        <f>VLOOKUP(CONCATENATE($F1401," ",$G1401),AllocFactorMatrix,(U$4+1),FALSE)*$E1407</f>
        <v>0</v>
      </c>
      <c r="V1401" s="54">
        <f>VLOOKUP(CONCATENATE($F1401," ",$G1401),AllocFactorMatrix,(V$4+1),FALSE)*$E1407</f>
        <v>0</v>
      </c>
      <c r="W1401" s="54">
        <f>VLOOKUP(CONCATENATE($F1401," ",$G1401),AllocFactorMatrix,(W$4+1),FALSE)*$E1407</f>
        <v>0</v>
      </c>
      <c r="X1401" s="54">
        <f t="shared" ref="X1401:X1407" si="737">SUBTOTAL(9,T1401:W1401)</f>
        <v>0</v>
      </c>
      <c r="Y1401" s="54">
        <f>VLOOKUP(CONCATENATE($F1401," ",$G1401),AllocFactorMatrix,(Y$4+1),FALSE)*$E1407</f>
        <v>0</v>
      </c>
      <c r="Z1401" s="54">
        <f>VLOOKUP(CONCATENATE($F1401," ",$G1401),AllocFactorMatrix,(Z$4+1),FALSE)*$E1407</f>
        <v>0</v>
      </c>
      <c r="AA1401" s="54">
        <f t="shared" si="735"/>
        <v>0</v>
      </c>
      <c r="AB1401" s="54">
        <f>VLOOKUP(CONCATENATE($F1401," ",$G1401),AllocFactorMatrix,(AB$4+1),FALSE)*$E1407</f>
        <v>0</v>
      </c>
      <c r="AC1401" s="54">
        <f>VLOOKUP(CONCATENATE($F1401," ",$G1401),AllocFactorMatrix,(AC$4+1),FALSE)*$E1407</f>
        <v>0</v>
      </c>
      <c r="AD1401" s="54">
        <f>VLOOKUP(CONCATENATE($F1401," ",$G1401),AllocFactorMatrix,(AD$4+1),FALSE)*$E1407</f>
        <v>0</v>
      </c>
    </row>
    <row r="1402" spans="1:30" s="51" customFormat="1" hidden="1" outlineLevel="1">
      <c r="A1402" s="167"/>
      <c r="B1402" s="103"/>
      <c r="C1402" s="91"/>
      <c r="D1402" s="91"/>
      <c r="F1402" s="52" t="str">
        <f>F1407</f>
        <v>TRAN_LSE</v>
      </c>
      <c r="G1402" s="55" t="str">
        <f>$G$10</f>
        <v>SUBTRAN</v>
      </c>
      <c r="H1402" s="53">
        <f t="shared" si="733"/>
        <v>0</v>
      </c>
      <c r="I1402" s="54">
        <f>VLOOKUP(CONCATENATE($F1402," ",$G1402),AllocFactorMatrix,(I$4+1),FALSE)*$E1407</f>
        <v>0</v>
      </c>
      <c r="J1402" s="54">
        <f>VLOOKUP(CONCATENATE($F1402," ",$G1402),AllocFactorMatrix,(J$4+1),FALSE)*$E1407</f>
        <v>0</v>
      </c>
      <c r="K1402" s="54">
        <f>VLOOKUP(CONCATENATE($F1402," ",$G1402),AllocFactorMatrix,(K$4+1),FALSE)*$E1407</f>
        <v>0</v>
      </c>
      <c r="L1402" s="54">
        <f>VLOOKUP(CONCATENATE($F1402," ",$G1402),AllocFactorMatrix,(L$4+1),FALSE)*$E1407</f>
        <v>0</v>
      </c>
      <c r="M1402" s="54">
        <f>VLOOKUP(CONCATENATE($F1402," ",$G1402),AllocFactorMatrix,(M$4+1),FALSE)*$E1407</f>
        <v>0</v>
      </c>
      <c r="N1402" s="54">
        <f t="shared" si="734"/>
        <v>0</v>
      </c>
      <c r="O1402" s="54">
        <f>VLOOKUP(CONCATENATE($F1402," ",$G1402),AllocFactorMatrix,(O$4+1),FALSE)*$E1407</f>
        <v>0</v>
      </c>
      <c r="P1402" s="54">
        <f>VLOOKUP(CONCATENATE($F1402," ",$G1402),AllocFactorMatrix,(P$4+1),FALSE)*$E1407</f>
        <v>0</v>
      </c>
      <c r="Q1402" s="54">
        <f>VLOOKUP(CONCATENATE($F1402," ",$G1402),AllocFactorMatrix,(Q$4+1),FALSE)*$E1407</f>
        <v>0</v>
      </c>
      <c r="R1402" s="54">
        <f>VLOOKUP(CONCATENATE($F1402," ",$G1402),AllocFactorMatrix,(R$4+1),FALSE)*$E1407</f>
        <v>0</v>
      </c>
      <c r="S1402" s="54">
        <f t="shared" si="736"/>
        <v>0</v>
      </c>
      <c r="T1402" s="54">
        <f>VLOOKUP(CONCATENATE($F1402," ",$G1402),AllocFactorMatrix,(T$4+1),FALSE)*$E1407</f>
        <v>0</v>
      </c>
      <c r="U1402" s="54">
        <f>VLOOKUP(CONCATENATE($F1402," ",$G1402),AllocFactorMatrix,(U$4+1),FALSE)*$E1407</f>
        <v>0</v>
      </c>
      <c r="V1402" s="54">
        <f>VLOOKUP(CONCATENATE($F1402," ",$G1402),AllocFactorMatrix,(V$4+1),FALSE)*$E1407</f>
        <v>0</v>
      </c>
      <c r="W1402" s="54">
        <f>VLOOKUP(CONCATENATE($F1402," ",$G1402),AllocFactorMatrix,(W$4+1),FALSE)*$E1407</f>
        <v>0</v>
      </c>
      <c r="X1402" s="54">
        <f t="shared" si="737"/>
        <v>0</v>
      </c>
      <c r="Y1402" s="54">
        <f>VLOOKUP(CONCATENATE($F1402," ",$G1402),AllocFactorMatrix,(Y$4+1),FALSE)*$E1407</f>
        <v>0</v>
      </c>
      <c r="Z1402" s="54">
        <f>VLOOKUP(CONCATENATE($F1402," ",$G1402),AllocFactorMatrix,(Z$4+1),FALSE)*$E1407</f>
        <v>0</v>
      </c>
      <c r="AA1402" s="54">
        <f t="shared" si="735"/>
        <v>0</v>
      </c>
      <c r="AB1402" s="54">
        <f>VLOOKUP(CONCATENATE($F1402," ",$G1402),AllocFactorMatrix,(AB$4+1),FALSE)*$E1407</f>
        <v>0</v>
      </c>
      <c r="AC1402" s="54">
        <f>VLOOKUP(CONCATENATE($F1402," ",$G1402),AllocFactorMatrix,(AC$4+1),FALSE)*$E1407</f>
        <v>0</v>
      </c>
      <c r="AD1402" s="54">
        <f>VLOOKUP(CONCATENATE($F1402," ",$G1402),AllocFactorMatrix,(AD$4+1),FALSE)*$E1407</f>
        <v>0</v>
      </c>
    </row>
    <row r="1403" spans="1:30" s="51" customFormat="1" hidden="1" outlineLevel="1">
      <c r="A1403" s="167"/>
      <c r="B1403" s="103"/>
      <c r="C1403" s="91"/>
      <c r="D1403" s="91"/>
      <c r="F1403" s="52" t="str">
        <f>F1407</f>
        <v>TRAN_LSE</v>
      </c>
      <c r="G1403" s="55" t="str">
        <f>$G$11</f>
        <v>DISTPRI</v>
      </c>
      <c r="H1403" s="53">
        <f t="shared" si="733"/>
        <v>0</v>
      </c>
      <c r="I1403" s="54">
        <f>VLOOKUP(CONCATENATE($F1403," ",$G1403),AllocFactorMatrix,(I$4+1),FALSE)*$E1407</f>
        <v>0</v>
      </c>
      <c r="J1403" s="54">
        <f>VLOOKUP(CONCATENATE($F1403," ",$G1403),AllocFactorMatrix,(J$4+1),FALSE)*$E1407</f>
        <v>0</v>
      </c>
      <c r="K1403" s="54">
        <f>VLOOKUP(CONCATENATE($F1403," ",$G1403),AllocFactorMatrix,(K$4+1),FALSE)*$E1407</f>
        <v>0</v>
      </c>
      <c r="L1403" s="54">
        <f>VLOOKUP(CONCATENATE($F1403," ",$G1403),AllocFactorMatrix,(L$4+1),FALSE)*$E1407</f>
        <v>0</v>
      </c>
      <c r="M1403" s="54">
        <f>VLOOKUP(CONCATENATE($F1403," ",$G1403),AllocFactorMatrix,(M$4+1),FALSE)*$E1407</f>
        <v>0</v>
      </c>
      <c r="N1403" s="54">
        <f t="shared" si="734"/>
        <v>0</v>
      </c>
      <c r="O1403" s="54">
        <f>VLOOKUP(CONCATENATE($F1403," ",$G1403),AllocFactorMatrix,(O$4+1),FALSE)*$E1407</f>
        <v>0</v>
      </c>
      <c r="P1403" s="54">
        <f>VLOOKUP(CONCATENATE($F1403," ",$G1403),AllocFactorMatrix,(P$4+1),FALSE)*$E1407</f>
        <v>0</v>
      </c>
      <c r="Q1403" s="54">
        <f>VLOOKUP(CONCATENATE($F1403," ",$G1403),AllocFactorMatrix,(Q$4+1),FALSE)*$E1407</f>
        <v>0</v>
      </c>
      <c r="R1403" s="54">
        <f>VLOOKUP(CONCATENATE($F1403," ",$G1403),AllocFactorMatrix,(R$4+1),FALSE)*$E1407</f>
        <v>0</v>
      </c>
      <c r="S1403" s="54">
        <f t="shared" si="736"/>
        <v>0</v>
      </c>
      <c r="T1403" s="54">
        <f>VLOOKUP(CONCATENATE($F1403," ",$G1403),AllocFactorMatrix,(T$4+1),FALSE)*$E1407</f>
        <v>0</v>
      </c>
      <c r="U1403" s="54">
        <f>VLOOKUP(CONCATENATE($F1403," ",$G1403),AllocFactorMatrix,(U$4+1),FALSE)*$E1407</f>
        <v>0</v>
      </c>
      <c r="V1403" s="54">
        <f>VLOOKUP(CONCATENATE($F1403," ",$G1403),AllocFactorMatrix,(V$4+1),FALSE)*$E1407</f>
        <v>0</v>
      </c>
      <c r="W1403" s="54">
        <f>VLOOKUP(CONCATENATE($F1403," ",$G1403),AllocFactorMatrix,(W$4+1),FALSE)*$E1407</f>
        <v>0</v>
      </c>
      <c r="X1403" s="54">
        <f t="shared" si="737"/>
        <v>0</v>
      </c>
      <c r="Y1403" s="54">
        <f>VLOOKUP(CONCATENATE($F1403," ",$G1403),AllocFactorMatrix,(Y$4+1),FALSE)*$E1407</f>
        <v>0</v>
      </c>
      <c r="Z1403" s="54">
        <f>VLOOKUP(CONCATENATE($F1403," ",$G1403),AllocFactorMatrix,(Z$4+1),FALSE)*$E1407</f>
        <v>0</v>
      </c>
      <c r="AA1403" s="54">
        <f t="shared" si="735"/>
        <v>0</v>
      </c>
      <c r="AB1403" s="54">
        <f>VLOOKUP(CONCATENATE($F1403," ",$G1403),AllocFactorMatrix,(AB$4+1),FALSE)*$E1407</f>
        <v>0</v>
      </c>
      <c r="AC1403" s="54">
        <f>VLOOKUP(CONCATENATE($F1403," ",$G1403),AllocFactorMatrix,(AC$4+1),FALSE)*$E1407</f>
        <v>0</v>
      </c>
      <c r="AD1403" s="54">
        <f>VLOOKUP(CONCATENATE($F1403," ",$G1403),AllocFactorMatrix,(AD$4+1),FALSE)*$E1407</f>
        <v>0</v>
      </c>
    </row>
    <row r="1404" spans="1:30" s="51" customFormat="1" hidden="1" outlineLevel="1">
      <c r="A1404" s="167"/>
      <c r="B1404" s="103"/>
      <c r="C1404" s="91"/>
      <c r="D1404" s="91"/>
      <c r="F1404" s="52" t="str">
        <f>F1407</f>
        <v>TRAN_LSE</v>
      </c>
      <c r="G1404" s="55" t="str">
        <f>$G$12</f>
        <v>DISTSEC</v>
      </c>
      <c r="H1404" s="53">
        <f t="shared" si="733"/>
        <v>0</v>
      </c>
      <c r="I1404" s="54">
        <f>VLOOKUP(CONCATENATE($F1404," ",$G1404),AllocFactorMatrix,(I$4+1),FALSE)*$E1407</f>
        <v>0</v>
      </c>
      <c r="J1404" s="54">
        <f>VLOOKUP(CONCATENATE($F1404," ",$G1404),AllocFactorMatrix,(J$4+1),FALSE)*$E1407</f>
        <v>0</v>
      </c>
      <c r="K1404" s="54">
        <f>VLOOKUP(CONCATENATE($F1404," ",$G1404),AllocFactorMatrix,(K$4+1),FALSE)*$E1407</f>
        <v>0</v>
      </c>
      <c r="L1404" s="54">
        <f>VLOOKUP(CONCATENATE($F1404," ",$G1404),AllocFactorMatrix,(L$4+1),FALSE)*$E1407</f>
        <v>0</v>
      </c>
      <c r="M1404" s="54">
        <f>VLOOKUP(CONCATENATE($F1404," ",$G1404),AllocFactorMatrix,(M$4+1),FALSE)*$E1407</f>
        <v>0</v>
      </c>
      <c r="N1404" s="54">
        <f t="shared" si="734"/>
        <v>0</v>
      </c>
      <c r="O1404" s="54">
        <f>VLOOKUP(CONCATENATE($F1404," ",$G1404),AllocFactorMatrix,(O$4+1),FALSE)*$E1407</f>
        <v>0</v>
      </c>
      <c r="P1404" s="54">
        <f>VLOOKUP(CONCATENATE($F1404," ",$G1404),AllocFactorMatrix,(P$4+1),FALSE)*$E1407</f>
        <v>0</v>
      </c>
      <c r="Q1404" s="54">
        <f>VLOOKUP(CONCATENATE($F1404," ",$G1404),AllocFactorMatrix,(Q$4+1),FALSE)*$E1407</f>
        <v>0</v>
      </c>
      <c r="R1404" s="54">
        <f>VLOOKUP(CONCATENATE($F1404," ",$G1404),AllocFactorMatrix,(R$4+1),FALSE)*$E1407</f>
        <v>0</v>
      </c>
      <c r="S1404" s="54">
        <f t="shared" si="736"/>
        <v>0</v>
      </c>
      <c r="T1404" s="54">
        <f>VLOOKUP(CONCATENATE($F1404," ",$G1404),AllocFactorMatrix,(T$4+1),FALSE)*$E1407</f>
        <v>0</v>
      </c>
      <c r="U1404" s="54">
        <f>VLOOKUP(CONCATENATE($F1404," ",$G1404),AllocFactorMatrix,(U$4+1),FALSE)*$E1407</f>
        <v>0</v>
      </c>
      <c r="V1404" s="54">
        <f>VLOOKUP(CONCATENATE($F1404," ",$G1404),AllocFactorMatrix,(V$4+1),FALSE)*$E1407</f>
        <v>0</v>
      </c>
      <c r="W1404" s="54">
        <f>VLOOKUP(CONCATENATE($F1404," ",$G1404),AllocFactorMatrix,(W$4+1),FALSE)*$E1407</f>
        <v>0</v>
      </c>
      <c r="X1404" s="54">
        <f t="shared" si="737"/>
        <v>0</v>
      </c>
      <c r="Y1404" s="54">
        <f>VLOOKUP(CONCATENATE($F1404," ",$G1404),AllocFactorMatrix,(Y$4+1),FALSE)*$E1407</f>
        <v>0</v>
      </c>
      <c r="Z1404" s="54">
        <f>VLOOKUP(CONCATENATE($F1404," ",$G1404),AllocFactorMatrix,(Z$4+1),FALSE)*$E1407</f>
        <v>0</v>
      </c>
      <c r="AA1404" s="54">
        <f t="shared" si="735"/>
        <v>0</v>
      </c>
      <c r="AB1404" s="54">
        <f>VLOOKUP(CONCATENATE($F1404," ",$G1404),AllocFactorMatrix,(AB$4+1),FALSE)*$E1407</f>
        <v>0</v>
      </c>
      <c r="AC1404" s="54">
        <f>VLOOKUP(CONCATENATE($F1404," ",$G1404),AllocFactorMatrix,(AC$4+1),FALSE)*$E1407</f>
        <v>0</v>
      </c>
      <c r="AD1404" s="54">
        <f>VLOOKUP(CONCATENATE($F1404," ",$G1404),AllocFactorMatrix,(AD$4+1),FALSE)*$E1407</f>
        <v>0</v>
      </c>
    </row>
    <row r="1405" spans="1:30" s="51" customFormat="1" hidden="1" outlineLevel="1">
      <c r="A1405" s="167"/>
      <c r="B1405" s="103"/>
      <c r="C1405" s="91"/>
      <c r="D1405" s="91"/>
      <c r="F1405" s="52" t="str">
        <f>F1407</f>
        <v>TRAN_LSE</v>
      </c>
      <c r="G1405" s="55" t="str">
        <f>$G$13</f>
        <v>ENERGY</v>
      </c>
      <c r="H1405" s="53">
        <f t="shared" si="733"/>
        <v>0</v>
      </c>
      <c r="I1405" s="54">
        <f>VLOOKUP(CONCATENATE($F1405," ",$G1405),AllocFactorMatrix,(I$4+1),FALSE)*$E1407</f>
        <v>0</v>
      </c>
      <c r="J1405" s="54">
        <f>VLOOKUP(CONCATENATE($F1405," ",$G1405),AllocFactorMatrix,(J$4+1),FALSE)*$E1407</f>
        <v>0</v>
      </c>
      <c r="K1405" s="54">
        <f>VLOOKUP(CONCATENATE($F1405," ",$G1405),AllocFactorMatrix,(K$4+1),FALSE)*$E1407</f>
        <v>0</v>
      </c>
      <c r="L1405" s="54">
        <f>VLOOKUP(CONCATENATE($F1405," ",$G1405),AllocFactorMatrix,(L$4+1),FALSE)*$E1407</f>
        <v>0</v>
      </c>
      <c r="M1405" s="54">
        <f>VLOOKUP(CONCATENATE($F1405," ",$G1405),AllocFactorMatrix,(M$4+1),FALSE)*$E1407</f>
        <v>0</v>
      </c>
      <c r="N1405" s="54">
        <f t="shared" si="734"/>
        <v>0</v>
      </c>
      <c r="O1405" s="54">
        <f>VLOOKUP(CONCATENATE($F1405," ",$G1405),AllocFactorMatrix,(O$4+1),FALSE)*$E1407</f>
        <v>0</v>
      </c>
      <c r="P1405" s="54">
        <f>VLOOKUP(CONCATENATE($F1405," ",$G1405),AllocFactorMatrix,(P$4+1),FALSE)*$E1407</f>
        <v>0</v>
      </c>
      <c r="Q1405" s="54">
        <f>VLOOKUP(CONCATENATE($F1405," ",$G1405),AllocFactorMatrix,(Q$4+1),FALSE)*$E1407</f>
        <v>0</v>
      </c>
      <c r="R1405" s="54">
        <f>VLOOKUP(CONCATENATE($F1405," ",$G1405),AllocFactorMatrix,(R$4+1),FALSE)*$E1407</f>
        <v>0</v>
      </c>
      <c r="S1405" s="54">
        <f t="shared" si="736"/>
        <v>0</v>
      </c>
      <c r="T1405" s="54">
        <f>VLOOKUP(CONCATENATE($F1405," ",$G1405),AllocFactorMatrix,(T$4+1),FALSE)*$E1407</f>
        <v>0</v>
      </c>
      <c r="U1405" s="54">
        <f>VLOOKUP(CONCATENATE($F1405," ",$G1405),AllocFactorMatrix,(U$4+1),FALSE)*$E1407</f>
        <v>0</v>
      </c>
      <c r="V1405" s="54">
        <f>VLOOKUP(CONCATENATE($F1405," ",$G1405),AllocFactorMatrix,(V$4+1),FALSE)*$E1407</f>
        <v>0</v>
      </c>
      <c r="W1405" s="54">
        <f>VLOOKUP(CONCATENATE($F1405," ",$G1405),AllocFactorMatrix,(W$4+1),FALSE)*$E1407</f>
        <v>0</v>
      </c>
      <c r="X1405" s="54">
        <f t="shared" si="737"/>
        <v>0</v>
      </c>
      <c r="Y1405" s="54">
        <f>VLOOKUP(CONCATENATE($F1405," ",$G1405),AllocFactorMatrix,(Y$4+1),FALSE)*$E1407</f>
        <v>0</v>
      </c>
      <c r="Z1405" s="54">
        <f>VLOOKUP(CONCATENATE($F1405," ",$G1405),AllocFactorMatrix,(Z$4+1),FALSE)*$E1407</f>
        <v>0</v>
      </c>
      <c r="AA1405" s="54">
        <f t="shared" si="735"/>
        <v>0</v>
      </c>
      <c r="AB1405" s="54">
        <f>VLOOKUP(CONCATENATE($F1405," ",$G1405),AllocFactorMatrix,(AB$4+1),FALSE)*$E1407</f>
        <v>0</v>
      </c>
      <c r="AC1405" s="54">
        <f>VLOOKUP(CONCATENATE($F1405," ",$G1405),AllocFactorMatrix,(AC$4+1),FALSE)*$E1407</f>
        <v>0</v>
      </c>
      <c r="AD1405" s="54">
        <f>VLOOKUP(CONCATENATE($F1405," ",$G1405),AllocFactorMatrix,(AD$4+1),FALSE)*$E1407</f>
        <v>0</v>
      </c>
    </row>
    <row r="1406" spans="1:30" s="51" customFormat="1" hidden="1" outlineLevel="1">
      <c r="A1406" s="167"/>
      <c r="B1406" s="103"/>
      <c r="C1406" s="91"/>
      <c r="D1406" s="91"/>
      <c r="F1406" s="52" t="str">
        <f>F1407</f>
        <v>TRAN_LSE</v>
      </c>
      <c r="G1406" s="55" t="str">
        <f>$G$14</f>
        <v>CUSTOMER</v>
      </c>
      <c r="H1406" s="53">
        <f t="shared" si="733"/>
        <v>0</v>
      </c>
      <c r="I1406" s="54">
        <f>VLOOKUP(CONCATENATE($F1406," ",$G1406),AllocFactorMatrix,(I$4+1),FALSE)*$E1407</f>
        <v>0</v>
      </c>
      <c r="J1406" s="54">
        <f>VLOOKUP(CONCATENATE($F1406," ",$G1406),AllocFactorMatrix,(J$4+1),FALSE)*$E1407</f>
        <v>0</v>
      </c>
      <c r="K1406" s="54">
        <f>VLOOKUP(CONCATENATE($F1406," ",$G1406),AllocFactorMatrix,(K$4+1),FALSE)*$E1407</f>
        <v>0</v>
      </c>
      <c r="L1406" s="54">
        <f>VLOOKUP(CONCATENATE($F1406," ",$G1406),AllocFactorMatrix,(L$4+1),FALSE)*$E1407</f>
        <v>0</v>
      </c>
      <c r="M1406" s="54">
        <f>VLOOKUP(CONCATENATE($F1406," ",$G1406),AllocFactorMatrix,(M$4+1),FALSE)*$E1407</f>
        <v>0</v>
      </c>
      <c r="N1406" s="54">
        <f t="shared" si="734"/>
        <v>0</v>
      </c>
      <c r="O1406" s="54">
        <f>VLOOKUP(CONCATENATE($F1406," ",$G1406),AllocFactorMatrix,(O$4+1),FALSE)*$E1407</f>
        <v>0</v>
      </c>
      <c r="P1406" s="54">
        <f>VLOOKUP(CONCATENATE($F1406," ",$G1406),AllocFactorMatrix,(P$4+1),FALSE)*$E1407</f>
        <v>0</v>
      </c>
      <c r="Q1406" s="54">
        <f>VLOOKUP(CONCATENATE($F1406," ",$G1406),AllocFactorMatrix,(Q$4+1),FALSE)*$E1407</f>
        <v>0</v>
      </c>
      <c r="R1406" s="54">
        <f>VLOOKUP(CONCATENATE($F1406," ",$G1406),AllocFactorMatrix,(R$4+1),FALSE)*$E1407</f>
        <v>0</v>
      </c>
      <c r="S1406" s="54">
        <f t="shared" si="736"/>
        <v>0</v>
      </c>
      <c r="T1406" s="54">
        <f>VLOOKUP(CONCATENATE($F1406," ",$G1406),AllocFactorMatrix,(T$4+1),FALSE)*$E1407</f>
        <v>0</v>
      </c>
      <c r="U1406" s="54">
        <f>VLOOKUP(CONCATENATE($F1406," ",$G1406),AllocFactorMatrix,(U$4+1),FALSE)*$E1407</f>
        <v>0</v>
      </c>
      <c r="V1406" s="54">
        <f>VLOOKUP(CONCATENATE($F1406," ",$G1406),AllocFactorMatrix,(V$4+1),FALSE)*$E1407</f>
        <v>0</v>
      </c>
      <c r="W1406" s="54">
        <f>VLOOKUP(CONCATENATE($F1406," ",$G1406),AllocFactorMatrix,(W$4+1),FALSE)*$E1407</f>
        <v>0</v>
      </c>
      <c r="X1406" s="54">
        <f t="shared" si="737"/>
        <v>0</v>
      </c>
      <c r="Y1406" s="54">
        <f>VLOOKUP(CONCATENATE($F1406," ",$G1406),AllocFactorMatrix,(Y$4+1),FALSE)*$E1407</f>
        <v>0</v>
      </c>
      <c r="Z1406" s="54">
        <f>VLOOKUP(CONCATENATE($F1406," ",$G1406),AllocFactorMatrix,(Z$4+1),FALSE)*$E1407</f>
        <v>0</v>
      </c>
      <c r="AA1406" s="54">
        <f t="shared" si="735"/>
        <v>0</v>
      </c>
      <c r="AB1406" s="54">
        <f>VLOOKUP(CONCATENATE($F1406," ",$G1406),AllocFactorMatrix,(AB$4+1),FALSE)*$E1407</f>
        <v>0</v>
      </c>
      <c r="AC1406" s="54">
        <f>VLOOKUP(CONCATENATE($F1406," ",$G1406),AllocFactorMatrix,(AC$4+1),FALSE)*$E1407</f>
        <v>0</v>
      </c>
      <c r="AD1406" s="54">
        <f>VLOOKUP(CONCATENATE($F1406," ",$G1406),AllocFactorMatrix,(AD$4+1),FALSE)*$E1407</f>
        <v>0</v>
      </c>
    </row>
    <row r="1407" spans="1:30" s="51" customFormat="1" collapsed="1">
      <c r="A1407" s="167"/>
      <c r="B1407" s="103"/>
      <c r="C1407" s="91"/>
      <c r="D1407" s="91" t="s">
        <v>514</v>
      </c>
      <c r="E1407" s="63">
        <v>992259</v>
      </c>
      <c r="F1407" s="99" t="s">
        <v>546</v>
      </c>
      <c r="G1407" s="55" t="str">
        <f>$G$15</f>
        <v>TOTAL</v>
      </c>
      <c r="H1407" s="53">
        <f t="shared" si="733"/>
        <v>992258.99999999942</v>
      </c>
      <c r="I1407" s="54">
        <f>VLOOKUP(CONCATENATE($F1407," ",$G1407),AllocFactorMatrix,(I$4+1),FALSE)*$E1407</f>
        <v>488769.90552777331</v>
      </c>
      <c r="J1407" s="54">
        <f>VLOOKUP(CONCATENATE($F1407," ",$G1407),AllocFactorMatrix,(J$4+1),FALSE)*$E1407</f>
        <v>24161.642914584805</v>
      </c>
      <c r="K1407" s="54">
        <f>VLOOKUP(CONCATENATE($F1407," ",$G1407),AllocFactorMatrix,(K$4+1),FALSE)*$E1407</f>
        <v>88502.713273395202</v>
      </c>
      <c r="L1407" s="54">
        <f>VLOOKUP(CONCATENATE($F1407," ",$G1407),AllocFactorMatrix,(L$4+1),FALSE)*$E1407</f>
        <v>2785.7511940134023</v>
      </c>
      <c r="M1407" s="54">
        <f>VLOOKUP(CONCATENATE($F1407," ",$G1407),AllocFactorMatrix,(M$4+1),FALSE)*$E1407</f>
        <v>261.23883303765973</v>
      </c>
      <c r="N1407" s="54">
        <f t="shared" si="734"/>
        <v>91549.703300446257</v>
      </c>
      <c r="O1407" s="54">
        <f>VLOOKUP(CONCATENATE($F1407," ",$G1407),AllocFactorMatrix,(O$4+1),FALSE)*$E1407</f>
        <v>67275.829637384129</v>
      </c>
      <c r="P1407" s="54">
        <f>VLOOKUP(CONCATENATE($F1407," ",$G1407),AllocFactorMatrix,(P$4+1),FALSE)*$E1407</f>
        <v>12535.447071977689</v>
      </c>
      <c r="Q1407" s="54">
        <f>VLOOKUP(CONCATENATE($F1407," ",$G1407),AllocFactorMatrix,(Q$4+1),FALSE)*$E1407</f>
        <v>5664.5351217962188</v>
      </c>
      <c r="R1407" s="54">
        <f>VLOOKUP(CONCATENATE($F1407," ",$G1407),AllocFactorMatrix,(R$4+1),FALSE)*$E1407</f>
        <v>254.72781255897738</v>
      </c>
      <c r="S1407" s="54">
        <f t="shared" si="736"/>
        <v>85730.539643717013</v>
      </c>
      <c r="T1407" s="54">
        <f>VLOOKUP(CONCATENATE($F1407," ",$G1407),AllocFactorMatrix,(T$4+1),FALSE)*$E1407</f>
        <v>2350.1170454244607</v>
      </c>
      <c r="U1407" s="54">
        <f>VLOOKUP(CONCATENATE($F1407," ",$G1407),AllocFactorMatrix,(U$4+1),FALSE)*$E1407</f>
        <v>38459.265031097973</v>
      </c>
      <c r="V1407" s="54">
        <f>VLOOKUP(CONCATENATE($F1407," ",$G1407),AllocFactorMatrix,(V$4+1),FALSE)*$E1407</f>
        <v>203258.29633486274</v>
      </c>
      <c r="W1407" s="54">
        <f>VLOOKUP(CONCATENATE($F1407," ",$G1407),AllocFactorMatrix,(W$4+1),FALSE)*$E1407</f>
        <v>36705.079461427209</v>
      </c>
      <c r="X1407" s="54">
        <f t="shared" si="737"/>
        <v>280772.75787281239</v>
      </c>
      <c r="Y1407" s="54">
        <f>VLOOKUP(CONCATENATE($F1407," ",$G1407),AllocFactorMatrix,(Y$4+1),FALSE)*$E1407</f>
        <v>20660.300528319232</v>
      </c>
      <c r="Z1407" s="54">
        <f>VLOOKUP(CONCATENATE($F1407," ",$G1407),AllocFactorMatrix,(Z$4+1),FALSE)*$E1407</f>
        <v>346.05213653963403</v>
      </c>
      <c r="AA1407" s="54">
        <f t="shared" si="735"/>
        <v>21006.352664858867</v>
      </c>
      <c r="AB1407" s="54">
        <f>VLOOKUP(CONCATENATE($F1407," ",$G1407),AllocFactorMatrix,(AB$4+1),FALSE)*$E1407</f>
        <v>268.09807580711868</v>
      </c>
      <c r="AC1407" s="54">
        <f>VLOOKUP(CONCATENATE($F1407," ",$G1407),AllocFactorMatrix,(AC$4+1),FALSE)*$E1407</f>
        <v>0</v>
      </c>
      <c r="AD1407" s="54">
        <f>VLOOKUP(CONCATENATE($F1407," ",$G1407),AllocFactorMatrix,(AD$4+1),FALSE)*$E1407</f>
        <v>0</v>
      </c>
    </row>
    <row r="1408" spans="1:30" hidden="1" outlineLevel="1">
      <c r="A1408" s="167"/>
      <c r="B1408" s="103"/>
      <c r="C1408" s="91"/>
      <c r="D1408" s="91"/>
      <c r="E1408" s="104"/>
      <c r="F1408" s="109"/>
      <c r="G1408" s="55" t="str">
        <f>$G$8</f>
        <v>PRODUCTION</v>
      </c>
      <c r="H1408" s="105">
        <f t="shared" ref="H1408:AD1408" ca="1" si="738">+H1400+H1392+H1384+H1376+H1368+H1360+H1352</f>
        <v>992258.99999999942</v>
      </c>
      <c r="I1408" s="105">
        <f t="shared" ca="1" si="738"/>
        <v>488769.90552777331</v>
      </c>
      <c r="J1408" s="105">
        <f t="shared" ca="1" si="738"/>
        <v>24161.642914584805</v>
      </c>
      <c r="K1408" s="105">
        <f t="shared" ca="1" si="738"/>
        <v>88502.713273395202</v>
      </c>
      <c r="L1408" s="105">
        <f t="shared" ca="1" si="738"/>
        <v>2785.7511940134023</v>
      </c>
      <c r="M1408" s="105">
        <f t="shared" ca="1" si="738"/>
        <v>261.23883303765973</v>
      </c>
      <c r="N1408" s="105">
        <f t="shared" ca="1" si="738"/>
        <v>91549.703300446257</v>
      </c>
      <c r="O1408" s="105">
        <f t="shared" ca="1" si="738"/>
        <v>67275.829637384129</v>
      </c>
      <c r="P1408" s="105">
        <f t="shared" ca="1" si="738"/>
        <v>12535.447071977689</v>
      </c>
      <c r="Q1408" s="105">
        <f t="shared" ca="1" si="738"/>
        <v>5664.5351217962188</v>
      </c>
      <c r="R1408" s="105">
        <f t="shared" ca="1" si="738"/>
        <v>254.72781255897738</v>
      </c>
      <c r="S1408" s="105">
        <f t="shared" ca="1" si="738"/>
        <v>85730.539643717013</v>
      </c>
      <c r="T1408" s="105">
        <f t="shared" ca="1" si="738"/>
        <v>2350.1170454244607</v>
      </c>
      <c r="U1408" s="105">
        <f t="shared" ca="1" si="738"/>
        <v>38459.265031097973</v>
      </c>
      <c r="V1408" s="105">
        <f t="shared" ca="1" si="738"/>
        <v>203258.29633486274</v>
      </c>
      <c r="W1408" s="105">
        <f t="shared" ca="1" si="738"/>
        <v>36705.079461427209</v>
      </c>
      <c r="X1408" s="105">
        <f t="shared" ca="1" si="738"/>
        <v>280772.75787281239</v>
      </c>
      <c r="Y1408" s="105">
        <f t="shared" ca="1" si="738"/>
        <v>20660.300528319232</v>
      </c>
      <c r="Z1408" s="105">
        <f t="shared" ca="1" si="738"/>
        <v>346.05213653963403</v>
      </c>
      <c r="AA1408" s="105">
        <f t="shared" ca="1" si="738"/>
        <v>21006.352664858867</v>
      </c>
      <c r="AB1408" s="105">
        <f t="shared" ca="1" si="738"/>
        <v>268.09807580711868</v>
      </c>
      <c r="AC1408" s="105">
        <f t="shared" ca="1" si="738"/>
        <v>0</v>
      </c>
      <c r="AD1408" s="105">
        <f t="shared" ca="1" si="738"/>
        <v>0</v>
      </c>
    </row>
    <row r="1409" spans="1:30" hidden="1" outlineLevel="1">
      <c r="A1409" s="167"/>
      <c r="B1409" s="103"/>
      <c r="C1409" s="91"/>
      <c r="D1409" s="91"/>
      <c r="E1409" s="104"/>
      <c r="F1409" s="109"/>
      <c r="G1409" s="55" t="str">
        <f>$G$9</f>
        <v>BULKTRAN</v>
      </c>
      <c r="H1409" s="105">
        <f t="shared" ref="H1409:AD1409" ca="1" si="739">+H1401+H1393+H1385+H1377+H1369+H1361+H1353</f>
        <v>2597879.3084999993</v>
      </c>
      <c r="I1409" s="105">
        <f t="shared" ca="1" si="739"/>
        <v>1279671.1586270337</v>
      </c>
      <c r="J1409" s="105">
        <f t="shared" ca="1" si="739"/>
        <v>63258.717922604374</v>
      </c>
      <c r="K1409" s="105">
        <f t="shared" ca="1" si="739"/>
        <v>231713.05834370025</v>
      </c>
      <c r="L1409" s="105">
        <f t="shared" ca="1" si="739"/>
        <v>7293.5044031413026</v>
      </c>
      <c r="M1409" s="105">
        <f t="shared" ca="1" si="739"/>
        <v>683.96150493492371</v>
      </c>
      <c r="N1409" s="105">
        <f t="shared" ca="1" si="739"/>
        <v>239690.52425177646</v>
      </c>
      <c r="O1409" s="105">
        <f t="shared" ca="1" si="739"/>
        <v>176137.96980136362</v>
      </c>
      <c r="P1409" s="105">
        <f t="shared" ca="1" si="739"/>
        <v>32819.635368475108</v>
      </c>
      <c r="Q1409" s="105">
        <f t="shared" ca="1" si="739"/>
        <v>14830.582121387586</v>
      </c>
      <c r="R1409" s="105">
        <f t="shared" ca="1" si="739"/>
        <v>666.91470024099942</v>
      </c>
      <c r="S1409" s="105">
        <f t="shared" ca="1" si="739"/>
        <v>224455.10199146735</v>
      </c>
      <c r="T1409" s="105">
        <f t="shared" ca="1" si="739"/>
        <v>6152.9504341722886</v>
      </c>
      <c r="U1409" s="105">
        <f t="shared" ca="1" si="739"/>
        <v>100691.98550419499</v>
      </c>
      <c r="V1409" s="105">
        <f t="shared" ca="1" si="739"/>
        <v>532159.97267780022</v>
      </c>
      <c r="W1409" s="105">
        <f t="shared" ca="1" si="739"/>
        <v>96099.270905771642</v>
      </c>
      <c r="X1409" s="105">
        <f t="shared" ca="1" si="739"/>
        <v>735104.17952193914</v>
      </c>
      <c r="Y1409" s="105">
        <f t="shared" ca="1" si="739"/>
        <v>54091.691030176749</v>
      </c>
      <c r="Z1409" s="105">
        <f t="shared" ca="1" si="739"/>
        <v>906.01514844262647</v>
      </c>
      <c r="AA1409" s="105">
        <f t="shared" ca="1" si="739"/>
        <v>54997.706178619381</v>
      </c>
      <c r="AB1409" s="105">
        <f t="shared" ca="1" si="739"/>
        <v>701.92000655874915</v>
      </c>
      <c r="AC1409" s="105">
        <f t="shared" ca="1" si="739"/>
        <v>0</v>
      </c>
      <c r="AD1409" s="105">
        <f t="shared" ca="1" si="739"/>
        <v>0</v>
      </c>
    </row>
    <row r="1410" spans="1:30" hidden="1" outlineLevel="1">
      <c r="A1410" s="167"/>
      <c r="B1410" s="103"/>
      <c r="C1410" s="91"/>
      <c r="D1410" s="91"/>
      <c r="E1410" s="104"/>
      <c r="F1410" s="109"/>
      <c r="G1410" s="55" t="str">
        <f>$G$10</f>
        <v>SUBTRAN</v>
      </c>
      <c r="H1410" s="105">
        <f t="shared" ref="H1410:AD1410" ca="1" si="740">+H1402+H1394+H1386+H1378+H1370+H1362+H1354</f>
        <v>571425.69149999996</v>
      </c>
      <c r="I1410" s="105">
        <f t="shared" ca="1" si="740"/>
        <v>278208.55918247049</v>
      </c>
      <c r="J1410" s="105">
        <f t="shared" ca="1" si="740"/>
        <v>13426.709006150048</v>
      </c>
      <c r="K1410" s="105">
        <f t="shared" ca="1" si="740"/>
        <v>48845.710860291758</v>
      </c>
      <c r="L1410" s="105">
        <f t="shared" ca="1" si="740"/>
        <v>1508.7980506191755</v>
      </c>
      <c r="M1410" s="105">
        <f t="shared" ca="1" si="740"/>
        <v>187.91281766915699</v>
      </c>
      <c r="N1410" s="105">
        <f t="shared" ca="1" si="740"/>
        <v>50542.421728580091</v>
      </c>
      <c r="O1410" s="105">
        <f t="shared" ca="1" si="740"/>
        <v>36903.698004377526</v>
      </c>
      <c r="P1410" s="105">
        <f t="shared" ca="1" si="740"/>
        <v>6860.3544161680338</v>
      </c>
      <c r="Q1410" s="105">
        <f t="shared" ca="1" si="740"/>
        <v>4081.992621389199</v>
      </c>
      <c r="R1410" s="105">
        <f t="shared" ca="1" si="740"/>
        <v>0</v>
      </c>
      <c r="S1410" s="105">
        <f t="shared" ca="1" si="740"/>
        <v>47846.045041934747</v>
      </c>
      <c r="T1410" s="105">
        <f t="shared" ca="1" si="740"/>
        <v>1288.6137687064179</v>
      </c>
      <c r="U1410" s="105">
        <f t="shared" ca="1" si="740"/>
        <v>21095.343120874899</v>
      </c>
      <c r="V1410" s="105">
        <f t="shared" ca="1" si="740"/>
        <v>146964.57054903317</v>
      </c>
      <c r="W1410" s="105">
        <f t="shared" ca="1" si="740"/>
        <v>0</v>
      </c>
      <c r="X1410" s="105">
        <f t="shared" ca="1" si="740"/>
        <v>169348.52743861449</v>
      </c>
      <c r="Y1410" s="105">
        <f t="shared" ca="1" si="740"/>
        <v>11106.931911296373</v>
      </c>
      <c r="Z1410" s="105">
        <f t="shared" ca="1" si="740"/>
        <v>185.1528567149285</v>
      </c>
      <c r="AA1410" s="105">
        <f t="shared" ca="1" si="740"/>
        <v>11292.0847680113</v>
      </c>
      <c r="AB1410" s="105">
        <f t="shared" ca="1" si="740"/>
        <v>148.31794804060044</v>
      </c>
      <c r="AC1410" s="105">
        <f t="shared" ca="1" si="740"/>
        <v>504.31273055165695</v>
      </c>
      <c r="AD1410" s="105">
        <f t="shared" ca="1" si="740"/>
        <v>108.71365564663817</v>
      </c>
    </row>
    <row r="1411" spans="1:30" hidden="1" outlineLevel="1">
      <c r="A1411" s="167"/>
      <c r="B1411" s="103"/>
      <c r="C1411" s="91"/>
      <c r="D1411" s="91"/>
      <c r="E1411" s="104"/>
      <c r="F1411" s="109"/>
      <c r="G1411" s="55" t="str">
        <f>$G$11</f>
        <v>DISTPRI</v>
      </c>
      <c r="H1411" s="105">
        <f t="shared" ref="H1411:AD1411" ca="1" si="741">+H1403+H1395+H1387+H1379+H1371+H1363+H1355</f>
        <v>0</v>
      </c>
      <c r="I1411" s="105">
        <f t="shared" ca="1" si="741"/>
        <v>0</v>
      </c>
      <c r="J1411" s="105">
        <f t="shared" ca="1" si="741"/>
        <v>0</v>
      </c>
      <c r="K1411" s="105">
        <f t="shared" ca="1" si="741"/>
        <v>0</v>
      </c>
      <c r="L1411" s="105">
        <f t="shared" ca="1" si="741"/>
        <v>0</v>
      </c>
      <c r="M1411" s="105">
        <f t="shared" ca="1" si="741"/>
        <v>0</v>
      </c>
      <c r="N1411" s="105">
        <f t="shared" ca="1" si="741"/>
        <v>0</v>
      </c>
      <c r="O1411" s="105">
        <f t="shared" ca="1" si="741"/>
        <v>0</v>
      </c>
      <c r="P1411" s="105">
        <f t="shared" ca="1" si="741"/>
        <v>0</v>
      </c>
      <c r="Q1411" s="105">
        <f t="shared" ca="1" si="741"/>
        <v>0</v>
      </c>
      <c r="R1411" s="105">
        <f t="shared" ca="1" si="741"/>
        <v>0</v>
      </c>
      <c r="S1411" s="105">
        <f t="shared" ca="1" si="741"/>
        <v>0</v>
      </c>
      <c r="T1411" s="105">
        <f t="shared" ca="1" si="741"/>
        <v>0</v>
      </c>
      <c r="U1411" s="105">
        <f t="shared" ca="1" si="741"/>
        <v>0</v>
      </c>
      <c r="V1411" s="105">
        <f t="shared" ca="1" si="741"/>
        <v>0</v>
      </c>
      <c r="W1411" s="105">
        <f t="shared" ca="1" si="741"/>
        <v>0</v>
      </c>
      <c r="X1411" s="105">
        <f t="shared" ca="1" si="741"/>
        <v>0</v>
      </c>
      <c r="Y1411" s="105">
        <f t="shared" ca="1" si="741"/>
        <v>0</v>
      </c>
      <c r="Z1411" s="105">
        <f t="shared" ca="1" si="741"/>
        <v>0</v>
      </c>
      <c r="AA1411" s="105">
        <f t="shared" ca="1" si="741"/>
        <v>0</v>
      </c>
      <c r="AB1411" s="105">
        <f t="shared" ca="1" si="741"/>
        <v>0</v>
      </c>
      <c r="AC1411" s="105">
        <f t="shared" ca="1" si="741"/>
        <v>0</v>
      </c>
      <c r="AD1411" s="105">
        <f t="shared" ca="1" si="741"/>
        <v>0</v>
      </c>
    </row>
    <row r="1412" spans="1:30" hidden="1" outlineLevel="1">
      <c r="A1412" s="167"/>
      <c r="B1412" s="103"/>
      <c r="C1412" s="91"/>
      <c r="D1412" s="91"/>
      <c r="E1412" s="104"/>
      <c r="F1412" s="109"/>
      <c r="G1412" s="55" t="str">
        <f>$G$12</f>
        <v>DISTSEC</v>
      </c>
      <c r="H1412" s="105">
        <f t="shared" ref="H1412:AD1412" ca="1" si="742">+H1404+H1396+H1388+H1380+H1372+H1364+H1356</f>
        <v>0</v>
      </c>
      <c r="I1412" s="105">
        <f t="shared" ca="1" si="742"/>
        <v>0</v>
      </c>
      <c r="J1412" s="105">
        <f t="shared" ca="1" si="742"/>
        <v>0</v>
      </c>
      <c r="K1412" s="105">
        <f t="shared" ca="1" si="742"/>
        <v>0</v>
      </c>
      <c r="L1412" s="105">
        <f t="shared" ca="1" si="742"/>
        <v>0</v>
      </c>
      <c r="M1412" s="105">
        <f t="shared" ca="1" si="742"/>
        <v>0</v>
      </c>
      <c r="N1412" s="105">
        <f t="shared" ca="1" si="742"/>
        <v>0</v>
      </c>
      <c r="O1412" s="105">
        <f t="shared" ca="1" si="742"/>
        <v>0</v>
      </c>
      <c r="P1412" s="105">
        <f t="shared" ca="1" si="742"/>
        <v>0</v>
      </c>
      <c r="Q1412" s="105">
        <f t="shared" ca="1" si="742"/>
        <v>0</v>
      </c>
      <c r="R1412" s="105">
        <f t="shared" ca="1" si="742"/>
        <v>0</v>
      </c>
      <c r="S1412" s="105">
        <f t="shared" ca="1" si="742"/>
        <v>0</v>
      </c>
      <c r="T1412" s="105">
        <f t="shared" ca="1" si="742"/>
        <v>0</v>
      </c>
      <c r="U1412" s="105">
        <f t="shared" ca="1" si="742"/>
        <v>0</v>
      </c>
      <c r="V1412" s="105">
        <f t="shared" ca="1" si="742"/>
        <v>0</v>
      </c>
      <c r="W1412" s="105">
        <f t="shared" ca="1" si="742"/>
        <v>0</v>
      </c>
      <c r="X1412" s="105">
        <f t="shared" ca="1" si="742"/>
        <v>0</v>
      </c>
      <c r="Y1412" s="105">
        <f t="shared" ca="1" si="742"/>
        <v>0</v>
      </c>
      <c r="Z1412" s="105">
        <f t="shared" ca="1" si="742"/>
        <v>0</v>
      </c>
      <c r="AA1412" s="105">
        <f t="shared" ca="1" si="742"/>
        <v>0</v>
      </c>
      <c r="AB1412" s="105">
        <f t="shared" ca="1" si="742"/>
        <v>0</v>
      </c>
      <c r="AC1412" s="105">
        <f t="shared" ca="1" si="742"/>
        <v>0</v>
      </c>
      <c r="AD1412" s="105">
        <f t="shared" ca="1" si="742"/>
        <v>0</v>
      </c>
    </row>
    <row r="1413" spans="1:30" hidden="1" outlineLevel="1">
      <c r="A1413" s="167"/>
      <c r="B1413" s="103"/>
      <c r="C1413" s="91"/>
      <c r="D1413" s="91"/>
      <c r="E1413" s="104"/>
      <c r="F1413" s="109"/>
      <c r="G1413" s="55" t="str">
        <f>$G$13</f>
        <v>ENERGY</v>
      </c>
      <c r="H1413" s="105">
        <f t="shared" ref="H1413:AD1413" ca="1" si="743">+H1405+H1397+H1389+H1381+H1373+H1365+H1357</f>
        <v>0</v>
      </c>
      <c r="I1413" s="105">
        <f t="shared" ca="1" si="743"/>
        <v>0</v>
      </c>
      <c r="J1413" s="105">
        <f t="shared" ca="1" si="743"/>
        <v>0</v>
      </c>
      <c r="K1413" s="105">
        <f t="shared" ca="1" si="743"/>
        <v>0</v>
      </c>
      <c r="L1413" s="105">
        <f t="shared" ca="1" si="743"/>
        <v>0</v>
      </c>
      <c r="M1413" s="105">
        <f t="shared" ca="1" si="743"/>
        <v>0</v>
      </c>
      <c r="N1413" s="105">
        <f t="shared" ca="1" si="743"/>
        <v>0</v>
      </c>
      <c r="O1413" s="105">
        <f t="shared" ca="1" si="743"/>
        <v>0</v>
      </c>
      <c r="P1413" s="105">
        <f t="shared" ca="1" si="743"/>
        <v>0</v>
      </c>
      <c r="Q1413" s="105">
        <f t="shared" ca="1" si="743"/>
        <v>0</v>
      </c>
      <c r="R1413" s="105">
        <f t="shared" ca="1" si="743"/>
        <v>0</v>
      </c>
      <c r="S1413" s="105">
        <f t="shared" ca="1" si="743"/>
        <v>0</v>
      </c>
      <c r="T1413" s="105">
        <f t="shared" ca="1" si="743"/>
        <v>0</v>
      </c>
      <c r="U1413" s="105">
        <f t="shared" ca="1" si="743"/>
        <v>0</v>
      </c>
      <c r="V1413" s="105">
        <f t="shared" ca="1" si="743"/>
        <v>0</v>
      </c>
      <c r="W1413" s="105">
        <f t="shared" ca="1" si="743"/>
        <v>0</v>
      </c>
      <c r="X1413" s="105">
        <f t="shared" ca="1" si="743"/>
        <v>0</v>
      </c>
      <c r="Y1413" s="105">
        <f t="shared" ca="1" si="743"/>
        <v>0</v>
      </c>
      <c r="Z1413" s="105">
        <f t="shared" ca="1" si="743"/>
        <v>0</v>
      </c>
      <c r="AA1413" s="105">
        <f t="shared" ca="1" si="743"/>
        <v>0</v>
      </c>
      <c r="AB1413" s="105">
        <f t="shared" ca="1" si="743"/>
        <v>0</v>
      </c>
      <c r="AC1413" s="105">
        <f t="shared" ca="1" si="743"/>
        <v>0</v>
      </c>
      <c r="AD1413" s="105">
        <f t="shared" ca="1" si="743"/>
        <v>0</v>
      </c>
    </row>
    <row r="1414" spans="1:30" hidden="1" outlineLevel="1">
      <c r="A1414" s="167"/>
      <c r="B1414" s="103"/>
      <c r="C1414" s="91"/>
      <c r="D1414" s="91"/>
      <c r="E1414" s="104"/>
      <c r="F1414" s="109"/>
      <c r="G1414" s="55" t="str">
        <f>$G$14</f>
        <v>CUSTOMER</v>
      </c>
      <c r="H1414" s="105">
        <f t="shared" ref="H1414:AD1414" ca="1" si="744">+H1406+H1398+H1390+H1382+H1374+H1366+H1358</f>
        <v>0</v>
      </c>
      <c r="I1414" s="105">
        <f t="shared" ca="1" si="744"/>
        <v>0</v>
      </c>
      <c r="J1414" s="105">
        <f t="shared" ca="1" si="744"/>
        <v>0</v>
      </c>
      <c r="K1414" s="105">
        <f t="shared" ca="1" si="744"/>
        <v>0</v>
      </c>
      <c r="L1414" s="105">
        <f t="shared" ca="1" si="744"/>
        <v>0</v>
      </c>
      <c r="M1414" s="105">
        <f t="shared" ca="1" si="744"/>
        <v>0</v>
      </c>
      <c r="N1414" s="105">
        <f t="shared" ca="1" si="744"/>
        <v>0</v>
      </c>
      <c r="O1414" s="105">
        <f t="shared" ca="1" si="744"/>
        <v>0</v>
      </c>
      <c r="P1414" s="105">
        <f t="shared" ca="1" si="744"/>
        <v>0</v>
      </c>
      <c r="Q1414" s="105">
        <f t="shared" ca="1" si="744"/>
        <v>0</v>
      </c>
      <c r="R1414" s="105">
        <f t="shared" ca="1" si="744"/>
        <v>0</v>
      </c>
      <c r="S1414" s="105">
        <f t="shared" ca="1" si="744"/>
        <v>0</v>
      </c>
      <c r="T1414" s="105">
        <f t="shared" ca="1" si="744"/>
        <v>0</v>
      </c>
      <c r="U1414" s="105">
        <f t="shared" ca="1" si="744"/>
        <v>0</v>
      </c>
      <c r="V1414" s="105">
        <f t="shared" ca="1" si="744"/>
        <v>0</v>
      </c>
      <c r="W1414" s="105">
        <f t="shared" ca="1" si="744"/>
        <v>0</v>
      </c>
      <c r="X1414" s="105">
        <f t="shared" ca="1" si="744"/>
        <v>0</v>
      </c>
      <c r="Y1414" s="105">
        <f t="shared" ca="1" si="744"/>
        <v>0</v>
      </c>
      <c r="Z1414" s="105">
        <f t="shared" ca="1" si="744"/>
        <v>0</v>
      </c>
      <c r="AA1414" s="105">
        <f t="shared" ca="1" si="744"/>
        <v>0</v>
      </c>
      <c r="AB1414" s="105">
        <f t="shared" ca="1" si="744"/>
        <v>0</v>
      </c>
      <c r="AC1414" s="105">
        <f t="shared" ca="1" si="744"/>
        <v>0</v>
      </c>
      <c r="AD1414" s="105">
        <f t="shared" ca="1" si="744"/>
        <v>0</v>
      </c>
    </row>
    <row r="1415" spans="1:30" collapsed="1">
      <c r="A1415" s="167"/>
      <c r="B1415" s="103"/>
      <c r="C1415" s="91" t="s">
        <v>507</v>
      </c>
      <c r="D1415" s="104"/>
      <c r="E1415" s="105">
        <f>+E1407+E1399+E1391+E1383+E1375+E1367+E1359</f>
        <v>4161564</v>
      </c>
      <c r="F1415" s="109"/>
      <c r="G1415" s="55" t="str">
        <f>$G$15</f>
        <v>TOTAL</v>
      </c>
      <c r="H1415" s="105">
        <f ca="1">+H1407+H1399+H1391+H1383+H1375+H1367+H1359</f>
        <v>4161563.9999999991</v>
      </c>
      <c r="I1415" s="105">
        <f t="shared" ref="I1415:AD1415" ca="1" si="745">+I1407+I1399+I1391+I1383+I1375+I1367+I1359</f>
        <v>2046649.6233372777</v>
      </c>
      <c r="J1415" s="105">
        <f t="shared" ca="1" si="745"/>
        <v>100847.06984333922</v>
      </c>
      <c r="K1415" s="105">
        <f t="shared" ca="1" si="745"/>
        <v>369061.48247738724</v>
      </c>
      <c r="L1415" s="105">
        <f t="shared" ca="1" si="745"/>
        <v>11588.053647773882</v>
      </c>
      <c r="M1415" s="105">
        <f t="shared" ca="1" si="745"/>
        <v>1133.1131556417404</v>
      </c>
      <c r="N1415" s="105">
        <f t="shared" ca="1" si="745"/>
        <v>381782.64928080281</v>
      </c>
      <c r="O1415" s="105">
        <f t="shared" ca="1" si="745"/>
        <v>280317.49744312529</v>
      </c>
      <c r="P1415" s="105">
        <f t="shared" ca="1" si="745"/>
        <v>52215.436856620829</v>
      </c>
      <c r="Q1415" s="105">
        <f t="shared" ca="1" si="745"/>
        <v>24577.109864573002</v>
      </c>
      <c r="R1415" s="105">
        <f t="shared" ca="1" si="745"/>
        <v>921.64251279997666</v>
      </c>
      <c r="S1415" s="105">
        <f t="shared" ca="1" si="745"/>
        <v>358031.68667711905</v>
      </c>
      <c r="T1415" s="105">
        <f t="shared" ca="1" si="745"/>
        <v>9791.6812483031663</v>
      </c>
      <c r="U1415" s="105">
        <f t="shared" ca="1" si="745"/>
        <v>160246.59365616788</v>
      </c>
      <c r="V1415" s="105">
        <f t="shared" ca="1" si="745"/>
        <v>882382.83956169605</v>
      </c>
      <c r="W1415" s="105">
        <f t="shared" ca="1" si="745"/>
        <v>132804.35036719887</v>
      </c>
      <c r="X1415" s="105">
        <f t="shared" ca="1" si="745"/>
        <v>1185225.464833366</v>
      </c>
      <c r="Y1415" s="105">
        <f t="shared" ca="1" si="745"/>
        <v>85858.923469792353</v>
      </c>
      <c r="Z1415" s="105">
        <f t="shared" ca="1" si="745"/>
        <v>1437.2201416971889</v>
      </c>
      <c r="AA1415" s="105">
        <f t="shared" ca="1" si="745"/>
        <v>87296.143611489533</v>
      </c>
      <c r="AB1415" s="105">
        <f t="shared" ca="1" si="745"/>
        <v>1118.3360304064684</v>
      </c>
      <c r="AC1415" s="105">
        <f t="shared" ca="1" si="745"/>
        <v>504.31273055165695</v>
      </c>
      <c r="AD1415" s="105">
        <f t="shared" ca="1" si="745"/>
        <v>108.71365564663817</v>
      </c>
    </row>
    <row r="1416" spans="1:30">
      <c r="G1416" s="7"/>
      <c r="H1416" s="4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</row>
    <row r="1417" spans="1:30" s="51" customFormat="1" hidden="1" outlineLevel="1">
      <c r="A1417" s="56"/>
      <c r="B1417" s="111"/>
      <c r="C1417" s="55"/>
      <c r="E1417" s="58"/>
      <c r="F1417" s="58"/>
      <c r="G1417" s="55" t="str">
        <f>$G$8</f>
        <v>PRODUCTION</v>
      </c>
      <c r="H1417" s="60">
        <f t="shared" ref="H1417:AD1417" ca="1" si="746">+H1408+H1343</f>
        <v>29424427.999999989</v>
      </c>
      <c r="I1417" s="60">
        <f t="shared" ca="1" si="746"/>
        <v>14493972.736723747</v>
      </c>
      <c r="J1417" s="60">
        <f t="shared" ca="1" si="746"/>
        <v>716488.86258719815</v>
      </c>
      <c r="K1417" s="60">
        <f t="shared" ca="1" si="746"/>
        <v>2624457.6411175523</v>
      </c>
      <c r="L1417" s="60">
        <f t="shared" ca="1" si="746"/>
        <v>82608.608673906085</v>
      </c>
      <c r="M1417" s="60">
        <f t="shared" ca="1" si="746"/>
        <v>7746.7709877367106</v>
      </c>
      <c r="N1417" s="60">
        <f t="shared" ca="1" si="746"/>
        <v>2714813.0207791952</v>
      </c>
      <c r="O1417" s="60">
        <f t="shared" ca="1" si="746"/>
        <v>1994996.0698824353</v>
      </c>
      <c r="P1417" s="60">
        <f t="shared" ca="1" si="746"/>
        <v>371725.88993117557</v>
      </c>
      <c r="Q1417" s="60">
        <f t="shared" ca="1" si="746"/>
        <v>167976.00812364926</v>
      </c>
      <c r="R1417" s="60">
        <f t="shared" ca="1" si="746"/>
        <v>7553.6933202310347</v>
      </c>
      <c r="S1417" s="60">
        <f t="shared" ca="1" si="746"/>
        <v>2542251.661257491</v>
      </c>
      <c r="T1417" s="60">
        <f t="shared" ca="1" si="746"/>
        <v>69690.322581770248</v>
      </c>
      <c r="U1417" s="60">
        <f t="shared" ca="1" si="746"/>
        <v>1140470.2550850736</v>
      </c>
      <c r="V1417" s="60">
        <f t="shared" ca="1" si="746"/>
        <v>6027417.3435643641</v>
      </c>
      <c r="W1417" s="60">
        <f t="shared" ca="1" si="746"/>
        <v>1088451.672241868</v>
      </c>
      <c r="X1417" s="60">
        <f t="shared" ca="1" si="746"/>
        <v>8326029.5934730759</v>
      </c>
      <c r="Y1417" s="60">
        <f t="shared" ca="1" si="746"/>
        <v>612660.12740009523</v>
      </c>
      <c r="Z1417" s="60">
        <f t="shared" ca="1" si="746"/>
        <v>10261.822947291617</v>
      </c>
      <c r="AA1417" s="60">
        <f t="shared" ca="1" si="746"/>
        <v>622921.950347387</v>
      </c>
      <c r="AB1417" s="60">
        <f t="shared" ca="1" si="746"/>
        <v>7950.1748318988339</v>
      </c>
      <c r="AC1417" s="60">
        <f t="shared" ca="1" si="746"/>
        <v>0</v>
      </c>
      <c r="AD1417" s="60">
        <f t="shared" ca="1" si="746"/>
        <v>0</v>
      </c>
    </row>
    <row r="1418" spans="1:30" s="51" customFormat="1" hidden="1" outlineLevel="1">
      <c r="A1418" s="56"/>
      <c r="B1418" s="111"/>
      <c r="C1418" s="55"/>
      <c r="E1418" s="58"/>
      <c r="F1418" s="58"/>
      <c r="G1418" s="55" t="str">
        <f>$G$9</f>
        <v>BULKTRAN</v>
      </c>
      <c r="H1418" s="60">
        <f t="shared" ref="H1418:AD1418" ca="1" si="747">+H1409+H1344</f>
        <v>6064530.7771999985</v>
      </c>
      <c r="I1418" s="60">
        <f t="shared" ca="1" si="747"/>
        <v>2987284.7059510848</v>
      </c>
      <c r="J1418" s="60">
        <f t="shared" ca="1" si="747"/>
        <v>147672.15725250752</v>
      </c>
      <c r="K1418" s="60">
        <f t="shared" ca="1" si="747"/>
        <v>540914.64880863985</v>
      </c>
      <c r="L1418" s="60">
        <f t="shared" ca="1" si="747"/>
        <v>17026.072682349997</v>
      </c>
      <c r="M1418" s="60">
        <f t="shared" ca="1" si="747"/>
        <v>1596.6506155718416</v>
      </c>
      <c r="N1418" s="60">
        <f t="shared" ca="1" si="747"/>
        <v>559537.37210656167</v>
      </c>
      <c r="O1418" s="60">
        <f t="shared" ca="1" si="747"/>
        <v>411179.27819004911</v>
      </c>
      <c r="P1418" s="60">
        <f t="shared" ca="1" si="747"/>
        <v>76614.678802581097</v>
      </c>
      <c r="Q1418" s="60">
        <f t="shared" ca="1" si="747"/>
        <v>34620.746785530311</v>
      </c>
      <c r="R1418" s="60">
        <f t="shared" ca="1" si="747"/>
        <v>1556.8562835638186</v>
      </c>
      <c r="S1418" s="60">
        <f t="shared" ca="1" si="747"/>
        <v>523971.56006172433</v>
      </c>
      <c r="T1418" s="60">
        <f t="shared" ca="1" si="747"/>
        <v>14363.545356604449</v>
      </c>
      <c r="U1418" s="60">
        <f t="shared" ca="1" si="747"/>
        <v>235056.97247350274</v>
      </c>
      <c r="V1418" s="60">
        <f t="shared" ca="1" si="747"/>
        <v>1242282.7042576717</v>
      </c>
      <c r="W1418" s="60">
        <f t="shared" ca="1" si="747"/>
        <v>224335.66646752201</v>
      </c>
      <c r="X1418" s="60">
        <f t="shared" ca="1" si="747"/>
        <v>1716038.8885553009</v>
      </c>
      <c r="Y1418" s="60">
        <f t="shared" ca="1" si="747"/>
        <v>126272.50387267176</v>
      </c>
      <c r="Z1418" s="60">
        <f t="shared" ca="1" si="747"/>
        <v>2115.0161727537138</v>
      </c>
      <c r="AA1418" s="60">
        <f t="shared" ca="1" si="747"/>
        <v>128387.52004542548</v>
      </c>
      <c r="AB1418" s="60">
        <f t="shared" ca="1" si="747"/>
        <v>1638.5732273936237</v>
      </c>
      <c r="AC1418" s="60">
        <f t="shared" ca="1" si="747"/>
        <v>0</v>
      </c>
      <c r="AD1418" s="60">
        <f t="shared" ca="1" si="747"/>
        <v>0</v>
      </c>
    </row>
    <row r="1419" spans="1:30" s="51" customFormat="1" hidden="1" outlineLevel="1">
      <c r="A1419" s="56"/>
      <c r="B1419" s="111"/>
      <c r="C1419" s="55"/>
      <c r="E1419" s="58"/>
      <c r="F1419" s="58"/>
      <c r="G1419" s="55" t="str">
        <f>$G$10</f>
        <v>SUBTRAN</v>
      </c>
      <c r="H1419" s="60">
        <f t="shared" ref="H1419:AD1419" ca="1" si="748">+H1410+H1345</f>
        <v>1333945.2228000001</v>
      </c>
      <c r="I1419" s="60">
        <f t="shared" ca="1" si="748"/>
        <v>649454.48548059841</v>
      </c>
      <c r="J1419" s="60">
        <f t="shared" ca="1" si="748"/>
        <v>31343.52305662755</v>
      </c>
      <c r="K1419" s="60">
        <f t="shared" ca="1" si="748"/>
        <v>114026.20432644</v>
      </c>
      <c r="L1419" s="60">
        <f t="shared" ca="1" si="748"/>
        <v>3522.162166895504</v>
      </c>
      <c r="M1419" s="60">
        <f t="shared" ca="1" si="748"/>
        <v>438.66667033233915</v>
      </c>
      <c r="N1419" s="60">
        <f t="shared" ca="1" si="748"/>
        <v>117987.03316366786</v>
      </c>
      <c r="O1419" s="60">
        <f t="shared" ca="1" si="748"/>
        <v>86148.579577110766</v>
      </c>
      <c r="P1419" s="60">
        <f t="shared" ca="1" si="748"/>
        <v>16014.920463481176</v>
      </c>
      <c r="Q1419" s="60">
        <f t="shared" ca="1" si="748"/>
        <v>9529.0684997263052</v>
      </c>
      <c r="R1419" s="60">
        <f t="shared" ca="1" si="748"/>
        <v>0</v>
      </c>
      <c r="S1419" s="60">
        <f t="shared" ca="1" si="748"/>
        <v>111692.56854031824</v>
      </c>
      <c r="T1419" s="60">
        <f t="shared" ca="1" si="748"/>
        <v>3008.1604771531879</v>
      </c>
      <c r="U1419" s="60">
        <f t="shared" ca="1" si="748"/>
        <v>49245.304504160391</v>
      </c>
      <c r="V1419" s="60">
        <f t="shared" ca="1" si="748"/>
        <v>343076.43097061623</v>
      </c>
      <c r="W1419" s="60">
        <f t="shared" ca="1" si="748"/>
        <v>0</v>
      </c>
      <c r="X1419" s="60">
        <f t="shared" ca="1" si="748"/>
        <v>395329.89595192985</v>
      </c>
      <c r="Y1419" s="60">
        <f t="shared" ca="1" si="748"/>
        <v>25928.19851019714</v>
      </c>
      <c r="Z1419" s="60">
        <f t="shared" ca="1" si="748"/>
        <v>432.22377358343152</v>
      </c>
      <c r="AA1419" s="60">
        <f t="shared" ca="1" si="748"/>
        <v>26360.422283780572</v>
      </c>
      <c r="AB1419" s="60">
        <f t="shared" ca="1" si="748"/>
        <v>346.23577691248693</v>
      </c>
      <c r="AC1419" s="60">
        <f t="shared" ca="1" si="748"/>
        <v>1177.2756593262247</v>
      </c>
      <c r="AD1419" s="60">
        <f t="shared" ca="1" si="748"/>
        <v>253.78288683920198</v>
      </c>
    </row>
    <row r="1420" spans="1:30" s="51" customFormat="1" hidden="1" outlineLevel="1">
      <c r="A1420" s="56"/>
      <c r="B1420" s="111"/>
      <c r="C1420" s="55"/>
      <c r="E1420" s="58"/>
      <c r="F1420" s="58"/>
      <c r="G1420" s="55" t="str">
        <f>$G$11</f>
        <v>DISTPRI</v>
      </c>
      <c r="H1420" s="60">
        <f t="shared" ref="H1420:AD1420" ca="1" si="749">+H1411+H1346</f>
        <v>0</v>
      </c>
      <c r="I1420" s="60">
        <f t="shared" ca="1" si="749"/>
        <v>0</v>
      </c>
      <c r="J1420" s="60">
        <f t="shared" ca="1" si="749"/>
        <v>0</v>
      </c>
      <c r="K1420" s="60">
        <f t="shared" ca="1" si="749"/>
        <v>0</v>
      </c>
      <c r="L1420" s="60">
        <f t="shared" ca="1" si="749"/>
        <v>0</v>
      </c>
      <c r="M1420" s="60">
        <f t="shared" ca="1" si="749"/>
        <v>0</v>
      </c>
      <c r="N1420" s="60">
        <f t="shared" ca="1" si="749"/>
        <v>0</v>
      </c>
      <c r="O1420" s="60">
        <f t="shared" ca="1" si="749"/>
        <v>0</v>
      </c>
      <c r="P1420" s="60">
        <f t="shared" ca="1" si="749"/>
        <v>0</v>
      </c>
      <c r="Q1420" s="60">
        <f t="shared" ca="1" si="749"/>
        <v>0</v>
      </c>
      <c r="R1420" s="60">
        <f t="shared" ca="1" si="749"/>
        <v>0</v>
      </c>
      <c r="S1420" s="60">
        <f t="shared" ca="1" si="749"/>
        <v>0</v>
      </c>
      <c r="T1420" s="60">
        <f t="shared" ca="1" si="749"/>
        <v>0</v>
      </c>
      <c r="U1420" s="60">
        <f t="shared" ca="1" si="749"/>
        <v>0</v>
      </c>
      <c r="V1420" s="60">
        <f t="shared" ca="1" si="749"/>
        <v>0</v>
      </c>
      <c r="W1420" s="60">
        <f t="shared" ca="1" si="749"/>
        <v>0</v>
      </c>
      <c r="X1420" s="60">
        <f t="shared" ca="1" si="749"/>
        <v>0</v>
      </c>
      <c r="Y1420" s="60">
        <f t="shared" ca="1" si="749"/>
        <v>0</v>
      </c>
      <c r="Z1420" s="60">
        <f t="shared" ca="1" si="749"/>
        <v>0</v>
      </c>
      <c r="AA1420" s="60">
        <f t="shared" ca="1" si="749"/>
        <v>0</v>
      </c>
      <c r="AB1420" s="60">
        <f t="shared" ca="1" si="749"/>
        <v>0</v>
      </c>
      <c r="AC1420" s="60">
        <f t="shared" ca="1" si="749"/>
        <v>0</v>
      </c>
      <c r="AD1420" s="60">
        <f t="shared" ca="1" si="749"/>
        <v>0</v>
      </c>
    </row>
    <row r="1421" spans="1:30" s="51" customFormat="1" hidden="1" outlineLevel="1">
      <c r="A1421" s="56"/>
      <c r="B1421" s="111"/>
      <c r="C1421" s="55"/>
      <c r="E1421" s="58"/>
      <c r="F1421" s="58"/>
      <c r="G1421" s="55" t="str">
        <f>$G$12</f>
        <v>DISTSEC</v>
      </c>
      <c r="H1421" s="60">
        <f t="shared" ref="H1421:AD1421" ca="1" si="750">+H1412+H1347</f>
        <v>0</v>
      </c>
      <c r="I1421" s="60">
        <f t="shared" ca="1" si="750"/>
        <v>0</v>
      </c>
      <c r="J1421" s="60">
        <f t="shared" ca="1" si="750"/>
        <v>0</v>
      </c>
      <c r="K1421" s="60">
        <f t="shared" ca="1" si="750"/>
        <v>0</v>
      </c>
      <c r="L1421" s="60">
        <f t="shared" ca="1" si="750"/>
        <v>0</v>
      </c>
      <c r="M1421" s="60">
        <f t="shared" ca="1" si="750"/>
        <v>0</v>
      </c>
      <c r="N1421" s="60">
        <f t="shared" ca="1" si="750"/>
        <v>0</v>
      </c>
      <c r="O1421" s="60">
        <f t="shared" ca="1" si="750"/>
        <v>0</v>
      </c>
      <c r="P1421" s="60">
        <f t="shared" ca="1" si="750"/>
        <v>0</v>
      </c>
      <c r="Q1421" s="60">
        <f t="shared" ca="1" si="750"/>
        <v>0</v>
      </c>
      <c r="R1421" s="60">
        <f t="shared" ca="1" si="750"/>
        <v>0</v>
      </c>
      <c r="S1421" s="60">
        <f t="shared" ca="1" si="750"/>
        <v>0</v>
      </c>
      <c r="T1421" s="60">
        <f t="shared" ca="1" si="750"/>
        <v>0</v>
      </c>
      <c r="U1421" s="60">
        <f t="shared" ca="1" si="750"/>
        <v>0</v>
      </c>
      <c r="V1421" s="60">
        <f t="shared" ca="1" si="750"/>
        <v>0</v>
      </c>
      <c r="W1421" s="60">
        <f t="shared" ca="1" si="750"/>
        <v>0</v>
      </c>
      <c r="X1421" s="60">
        <f t="shared" ca="1" si="750"/>
        <v>0</v>
      </c>
      <c r="Y1421" s="60">
        <f t="shared" ca="1" si="750"/>
        <v>0</v>
      </c>
      <c r="Z1421" s="60">
        <f t="shared" ca="1" si="750"/>
        <v>0</v>
      </c>
      <c r="AA1421" s="60">
        <f t="shared" ca="1" si="750"/>
        <v>0</v>
      </c>
      <c r="AB1421" s="60">
        <f t="shared" ca="1" si="750"/>
        <v>0</v>
      </c>
      <c r="AC1421" s="60">
        <f t="shared" ca="1" si="750"/>
        <v>0</v>
      </c>
      <c r="AD1421" s="60">
        <f t="shared" ca="1" si="750"/>
        <v>0</v>
      </c>
    </row>
    <row r="1422" spans="1:30" s="51" customFormat="1" hidden="1" outlineLevel="1">
      <c r="A1422" s="56"/>
      <c r="B1422" s="111"/>
      <c r="C1422" s="55"/>
      <c r="E1422" s="58"/>
      <c r="F1422" s="58"/>
      <c r="G1422" s="55" t="str">
        <f>$G$13</f>
        <v>ENERGY</v>
      </c>
      <c r="H1422" s="60">
        <f t="shared" ref="H1422:AD1422" ca="1" si="751">+H1413+H1348</f>
        <v>0</v>
      </c>
      <c r="I1422" s="60">
        <f t="shared" ca="1" si="751"/>
        <v>0</v>
      </c>
      <c r="J1422" s="60">
        <f t="shared" ca="1" si="751"/>
        <v>0</v>
      </c>
      <c r="K1422" s="60">
        <f t="shared" ca="1" si="751"/>
        <v>0</v>
      </c>
      <c r="L1422" s="60">
        <f t="shared" ca="1" si="751"/>
        <v>0</v>
      </c>
      <c r="M1422" s="60">
        <f t="shared" ca="1" si="751"/>
        <v>0</v>
      </c>
      <c r="N1422" s="60">
        <f t="shared" ca="1" si="751"/>
        <v>0</v>
      </c>
      <c r="O1422" s="60">
        <f t="shared" ca="1" si="751"/>
        <v>0</v>
      </c>
      <c r="P1422" s="60">
        <f t="shared" ca="1" si="751"/>
        <v>0</v>
      </c>
      <c r="Q1422" s="60">
        <f t="shared" ca="1" si="751"/>
        <v>0</v>
      </c>
      <c r="R1422" s="60">
        <f t="shared" ca="1" si="751"/>
        <v>0</v>
      </c>
      <c r="S1422" s="60">
        <f t="shared" ca="1" si="751"/>
        <v>0</v>
      </c>
      <c r="T1422" s="60">
        <f t="shared" ca="1" si="751"/>
        <v>0</v>
      </c>
      <c r="U1422" s="60">
        <f t="shared" ca="1" si="751"/>
        <v>0</v>
      </c>
      <c r="V1422" s="60">
        <f t="shared" ca="1" si="751"/>
        <v>0</v>
      </c>
      <c r="W1422" s="60">
        <f t="shared" ca="1" si="751"/>
        <v>0</v>
      </c>
      <c r="X1422" s="60">
        <f t="shared" ca="1" si="751"/>
        <v>0</v>
      </c>
      <c r="Y1422" s="60">
        <f t="shared" ca="1" si="751"/>
        <v>0</v>
      </c>
      <c r="Z1422" s="60">
        <f t="shared" ca="1" si="751"/>
        <v>0</v>
      </c>
      <c r="AA1422" s="60">
        <f t="shared" ca="1" si="751"/>
        <v>0</v>
      </c>
      <c r="AB1422" s="60">
        <f t="shared" ca="1" si="751"/>
        <v>0</v>
      </c>
      <c r="AC1422" s="60">
        <f t="shared" ca="1" si="751"/>
        <v>0</v>
      </c>
      <c r="AD1422" s="60">
        <f t="shared" ca="1" si="751"/>
        <v>0</v>
      </c>
    </row>
    <row r="1423" spans="1:30" s="51" customFormat="1" hidden="1" outlineLevel="1">
      <c r="A1423" s="56"/>
      <c r="B1423" s="111"/>
      <c r="C1423" s="55"/>
      <c r="E1423" s="58"/>
      <c r="F1423" s="58"/>
      <c r="G1423" s="55" t="str">
        <f>$G$14</f>
        <v>CUSTOMER</v>
      </c>
      <c r="H1423" s="60">
        <f t="shared" ref="H1423:AD1423" ca="1" si="752">+H1414+H1349</f>
        <v>0</v>
      </c>
      <c r="I1423" s="60">
        <f t="shared" ca="1" si="752"/>
        <v>0</v>
      </c>
      <c r="J1423" s="60">
        <f t="shared" ca="1" si="752"/>
        <v>0</v>
      </c>
      <c r="K1423" s="60">
        <f t="shared" ca="1" si="752"/>
        <v>0</v>
      </c>
      <c r="L1423" s="60">
        <f t="shared" ca="1" si="752"/>
        <v>0</v>
      </c>
      <c r="M1423" s="60">
        <f t="shared" ca="1" si="752"/>
        <v>0</v>
      </c>
      <c r="N1423" s="60">
        <f t="shared" ca="1" si="752"/>
        <v>0</v>
      </c>
      <c r="O1423" s="60">
        <f t="shared" ca="1" si="752"/>
        <v>0</v>
      </c>
      <c r="P1423" s="60">
        <f t="shared" ca="1" si="752"/>
        <v>0</v>
      </c>
      <c r="Q1423" s="60">
        <f t="shared" ca="1" si="752"/>
        <v>0</v>
      </c>
      <c r="R1423" s="60">
        <f t="shared" ca="1" si="752"/>
        <v>0</v>
      </c>
      <c r="S1423" s="60">
        <f t="shared" ca="1" si="752"/>
        <v>0</v>
      </c>
      <c r="T1423" s="60">
        <f t="shared" ca="1" si="752"/>
        <v>0</v>
      </c>
      <c r="U1423" s="60">
        <f t="shared" ca="1" si="752"/>
        <v>0</v>
      </c>
      <c r="V1423" s="60">
        <f t="shared" ca="1" si="752"/>
        <v>0</v>
      </c>
      <c r="W1423" s="60">
        <f t="shared" ca="1" si="752"/>
        <v>0</v>
      </c>
      <c r="X1423" s="60">
        <f t="shared" ca="1" si="752"/>
        <v>0</v>
      </c>
      <c r="Y1423" s="60">
        <f t="shared" ca="1" si="752"/>
        <v>0</v>
      </c>
      <c r="Z1423" s="60">
        <f t="shared" ca="1" si="752"/>
        <v>0</v>
      </c>
      <c r="AA1423" s="60">
        <f t="shared" ca="1" si="752"/>
        <v>0</v>
      </c>
      <c r="AB1423" s="60">
        <f t="shared" ca="1" si="752"/>
        <v>0</v>
      </c>
      <c r="AC1423" s="60">
        <f t="shared" ca="1" si="752"/>
        <v>0</v>
      </c>
      <c r="AD1423" s="60">
        <f t="shared" ca="1" si="752"/>
        <v>0</v>
      </c>
    </row>
    <row r="1424" spans="1:30" s="51" customFormat="1" collapsed="1">
      <c r="A1424" s="56"/>
      <c r="B1424" s="111"/>
      <c r="C1424" s="55" t="s">
        <v>515</v>
      </c>
      <c r="E1424" s="60">
        <f>E1350+E1415</f>
        <v>36822904</v>
      </c>
      <c r="F1424" s="52"/>
      <c r="G1424" s="55" t="str">
        <f>$G$15</f>
        <v>TOTAL</v>
      </c>
      <c r="H1424" s="60">
        <f ca="1">H1350+H1415</f>
        <v>36822903.999999985</v>
      </c>
      <c r="I1424" s="60">
        <f t="shared" ref="I1424:AD1424" ca="1" si="753">I1350+I1415</f>
        <v>18130711.92815543</v>
      </c>
      <c r="J1424" s="60">
        <f t="shared" ca="1" si="753"/>
        <v>895504.54289633315</v>
      </c>
      <c r="K1424" s="60">
        <f t="shared" ca="1" si="753"/>
        <v>3279398.4942526324</v>
      </c>
      <c r="L1424" s="60">
        <f t="shared" ca="1" si="753"/>
        <v>103156.84352315158</v>
      </c>
      <c r="M1424" s="60">
        <f t="shared" ca="1" si="753"/>
        <v>9782.088273640893</v>
      </c>
      <c r="N1424" s="60">
        <f t="shared" ca="1" si="753"/>
        <v>3392337.4260494248</v>
      </c>
      <c r="O1424" s="60">
        <f t="shared" ca="1" si="753"/>
        <v>2492323.9276495953</v>
      </c>
      <c r="P1424" s="60">
        <f t="shared" ca="1" si="753"/>
        <v>464355.48919723777</v>
      </c>
      <c r="Q1424" s="60">
        <f t="shared" ca="1" si="753"/>
        <v>212125.82340890585</v>
      </c>
      <c r="R1424" s="60">
        <f t="shared" ca="1" si="753"/>
        <v>9110.5496037948542</v>
      </c>
      <c r="S1424" s="60">
        <f t="shared" ca="1" si="753"/>
        <v>3177915.7898595342</v>
      </c>
      <c r="T1424" s="60">
        <f t="shared" ca="1" si="753"/>
        <v>87062.028415527893</v>
      </c>
      <c r="U1424" s="60">
        <f t="shared" ca="1" si="753"/>
        <v>1424772.5320627368</v>
      </c>
      <c r="V1424" s="60">
        <f t="shared" ca="1" si="753"/>
        <v>7612776.4787926534</v>
      </c>
      <c r="W1424" s="60">
        <f t="shared" ca="1" si="753"/>
        <v>1312787.33870939</v>
      </c>
      <c r="X1424" s="60">
        <f t="shared" ca="1" si="753"/>
        <v>10437398.377980309</v>
      </c>
      <c r="Y1424" s="60">
        <f t="shared" ca="1" si="753"/>
        <v>764860.8297829642</v>
      </c>
      <c r="Z1424" s="60">
        <f t="shared" ca="1" si="753"/>
        <v>12809.062893628761</v>
      </c>
      <c r="AA1424" s="60">
        <f t="shared" ca="1" si="753"/>
        <v>777669.89267659304</v>
      </c>
      <c r="AB1424" s="60">
        <f t="shared" ca="1" si="753"/>
        <v>9934.9838362049431</v>
      </c>
      <c r="AC1424" s="60">
        <f t="shared" ca="1" si="753"/>
        <v>1177.2756593262247</v>
      </c>
      <c r="AD1424" s="60">
        <f t="shared" ca="1" si="753"/>
        <v>253.78288683920198</v>
      </c>
    </row>
    <row r="1425" spans="1:30" s="55" customFormat="1">
      <c r="A1425" s="56"/>
      <c r="B1425" s="111"/>
      <c r="E1425" s="58"/>
      <c r="F1425" s="58"/>
      <c r="H1425" s="60"/>
      <c r="I1425" s="62"/>
      <c r="J1425" s="62"/>
      <c r="K1425" s="62"/>
      <c r="L1425" s="62"/>
      <c r="M1425" s="62"/>
      <c r="N1425" s="62"/>
      <c r="O1425" s="62"/>
      <c r="P1425" s="62"/>
      <c r="Q1425" s="62"/>
      <c r="R1425" s="62"/>
      <c r="S1425" s="62"/>
      <c r="T1425" s="62"/>
      <c r="U1425" s="62"/>
      <c r="V1425" s="62"/>
      <c r="W1425" s="62"/>
      <c r="X1425" s="62"/>
      <c r="Y1425" s="62"/>
      <c r="Z1425" s="62"/>
      <c r="AA1425" s="62"/>
      <c r="AB1425" s="62"/>
      <c r="AC1425" s="62"/>
      <c r="AD1425" s="62"/>
    </row>
    <row r="1426" spans="1:30">
      <c r="C1426" s="55" t="s">
        <v>100</v>
      </c>
      <c r="E1426" s="3"/>
      <c r="F1426" s="3"/>
      <c r="G1426" s="3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6"/>
    </row>
    <row r="1427" spans="1:30" hidden="1" outlineLevel="1">
      <c r="E1427" s="51"/>
      <c r="F1427" s="52" t="str">
        <f>F1434</f>
        <v>TOTOXEXP</v>
      </c>
      <c r="G1427" s="55" t="str">
        <f>$G$8</f>
        <v>PRODUCTION</v>
      </c>
      <c r="H1427" s="4">
        <f t="shared" ref="H1427:H1458" si="754">SUBTOTAL(9,I1427:AD1427)</f>
        <v>0</v>
      </c>
      <c r="I1427" s="5">
        <f>VLOOKUP(CONCATENATE($F1427," ",$G1427),AllocFactorMatrix,(I$4+1),FALSE)*$E1434</f>
        <v>0</v>
      </c>
      <c r="J1427" s="5">
        <f>VLOOKUP(CONCATENATE($F1427," ",$G1427),AllocFactorMatrix,(J$4+1),FALSE)*$E1434</f>
        <v>0</v>
      </c>
      <c r="K1427" s="5">
        <f>VLOOKUP(CONCATENATE($F1427," ",$G1427),AllocFactorMatrix,(K$4+1),FALSE)*$E1434</f>
        <v>0</v>
      </c>
      <c r="L1427" s="5">
        <f>VLOOKUP(CONCATENATE($F1427," ",$G1427),AllocFactorMatrix,(L$4+1),FALSE)*$E1434</f>
        <v>0</v>
      </c>
      <c r="M1427" s="5">
        <f>VLOOKUP(CONCATENATE($F1427," ",$G1427),AllocFactorMatrix,(M$4+1),FALSE)*$E1434</f>
        <v>0</v>
      </c>
      <c r="N1427" s="5">
        <f t="shared" ref="N1427:N1490" si="755">SUBTOTAL(9,K1427:M1427)</f>
        <v>0</v>
      </c>
      <c r="O1427" s="5">
        <f>VLOOKUP(CONCATENATE($F1427," ",$G1427),AllocFactorMatrix,(O$4+1),FALSE)*$E1434</f>
        <v>0</v>
      </c>
      <c r="P1427" s="5">
        <f>VLOOKUP(CONCATENATE($F1427," ",$G1427),AllocFactorMatrix,(P$4+1),FALSE)*$E1434</f>
        <v>0</v>
      </c>
      <c r="Q1427" s="5">
        <f>VLOOKUP(CONCATENATE($F1427," ",$G1427),AllocFactorMatrix,(Q$4+1),FALSE)*$E1434</f>
        <v>0</v>
      </c>
      <c r="R1427" s="54">
        <f>VLOOKUP(CONCATENATE($F1427," ",$G1427),AllocFactorMatrix,(R$4+1),FALSE)*$E1434</f>
        <v>0</v>
      </c>
      <c r="S1427" s="5">
        <f>SUBTOTAL(9,O1427:R1427)</f>
        <v>0</v>
      </c>
      <c r="T1427" s="5">
        <f>VLOOKUP(CONCATENATE($F1427," ",$G1427),AllocFactorMatrix,(T$4+1),FALSE)*$E1434</f>
        <v>0</v>
      </c>
      <c r="U1427" s="5">
        <f>VLOOKUP(CONCATENATE($F1427," ",$G1427),AllocFactorMatrix,(U$4+1),FALSE)*$E1434</f>
        <v>0</v>
      </c>
      <c r="V1427" s="5">
        <f>VLOOKUP(CONCATENATE($F1427," ",$G1427),AllocFactorMatrix,(V$4+1),FALSE)*$E1434</f>
        <v>0</v>
      </c>
      <c r="W1427" s="5">
        <f>VLOOKUP(CONCATENATE($F1427," ",$G1427),AllocFactorMatrix,(W$4+1),FALSE)*$E1434</f>
        <v>0</v>
      </c>
      <c r="X1427" s="5">
        <f>SUBTOTAL(9,T1427:W1427)</f>
        <v>0</v>
      </c>
      <c r="Y1427" s="5">
        <f>VLOOKUP(CONCATENATE($F1427," ",$G1427),AllocFactorMatrix,(Y$4+1),FALSE)*$E1434</f>
        <v>0</v>
      </c>
      <c r="Z1427" s="5">
        <f>VLOOKUP(CONCATENATE($F1427," ",$G1427),AllocFactorMatrix,(Z$4+1),FALSE)*$E1434</f>
        <v>0</v>
      </c>
      <c r="AA1427" s="5">
        <f t="shared" ref="AA1427:AA1458" si="756">SUBTOTAL(9,Y1427:Z1427)</f>
        <v>0</v>
      </c>
      <c r="AB1427" s="5">
        <f>VLOOKUP(CONCATENATE($F1427," ",$G1427),AllocFactorMatrix,(AB$4+1),FALSE)*$E1434</f>
        <v>0</v>
      </c>
      <c r="AC1427" s="5">
        <f>VLOOKUP(CONCATENATE($F1427," ",$G1427),AllocFactorMatrix,(AC$4+1),FALSE)*$E1434</f>
        <v>0</v>
      </c>
      <c r="AD1427" s="5">
        <f>VLOOKUP(CONCATENATE($F1427," ",$G1427),AllocFactorMatrix,(AD$4+1),FALSE)*$E1434</f>
        <v>0</v>
      </c>
    </row>
    <row r="1428" spans="1:30" hidden="1" outlineLevel="1">
      <c r="E1428" s="51"/>
      <c r="F1428" s="52" t="str">
        <f>F1434</f>
        <v>TOTOXEXP</v>
      </c>
      <c r="G1428" s="55" t="str">
        <f>$G$9</f>
        <v>BULKTRAN</v>
      </c>
      <c r="H1428" s="4">
        <f t="shared" si="754"/>
        <v>0</v>
      </c>
      <c r="I1428" s="5">
        <f>VLOOKUP(CONCATENATE($F1428," ",$G1428),AllocFactorMatrix,(I$4+1),FALSE)*$E1434</f>
        <v>0</v>
      </c>
      <c r="J1428" s="5">
        <f>VLOOKUP(CONCATENATE($F1428," ",$G1428),AllocFactorMatrix,(J$4+1),FALSE)*$E1434</f>
        <v>0</v>
      </c>
      <c r="K1428" s="5">
        <f>VLOOKUP(CONCATENATE($F1428," ",$G1428),AllocFactorMatrix,(K$4+1),FALSE)*$E1434</f>
        <v>0</v>
      </c>
      <c r="L1428" s="5">
        <f>VLOOKUP(CONCATENATE($F1428," ",$G1428),AllocFactorMatrix,(L$4+1),FALSE)*$E1434</f>
        <v>0</v>
      </c>
      <c r="M1428" s="5">
        <f>VLOOKUP(CONCATENATE($F1428," ",$G1428),AllocFactorMatrix,(M$4+1),FALSE)*$E1434</f>
        <v>0</v>
      </c>
      <c r="N1428" s="5">
        <f t="shared" si="755"/>
        <v>0</v>
      </c>
      <c r="O1428" s="5">
        <f>VLOOKUP(CONCATENATE($F1428," ",$G1428),AllocFactorMatrix,(O$4+1),FALSE)*$E1434</f>
        <v>0</v>
      </c>
      <c r="P1428" s="5">
        <f>VLOOKUP(CONCATENATE($F1428," ",$G1428),AllocFactorMatrix,(P$4+1),FALSE)*$E1434</f>
        <v>0</v>
      </c>
      <c r="Q1428" s="5">
        <f>VLOOKUP(CONCATENATE($F1428," ",$G1428),AllocFactorMatrix,(Q$4+1),FALSE)*$E1434</f>
        <v>0</v>
      </c>
      <c r="R1428" s="54">
        <f>VLOOKUP(CONCATENATE($F1428," ",$G1428),AllocFactorMatrix,(R$4+1),FALSE)*$E1434</f>
        <v>0</v>
      </c>
      <c r="S1428" s="5">
        <f t="shared" ref="S1428:S1491" si="757">SUBTOTAL(9,O1428:R1428)</f>
        <v>0</v>
      </c>
      <c r="T1428" s="5">
        <f>VLOOKUP(CONCATENATE($F1428," ",$G1428),AllocFactorMatrix,(T$4+1),FALSE)*$E1434</f>
        <v>0</v>
      </c>
      <c r="U1428" s="5">
        <f>VLOOKUP(CONCATENATE($F1428," ",$G1428),AllocFactorMatrix,(U$4+1),FALSE)*$E1434</f>
        <v>0</v>
      </c>
      <c r="V1428" s="5">
        <f>VLOOKUP(CONCATENATE($F1428," ",$G1428),AllocFactorMatrix,(V$4+1),FALSE)*$E1434</f>
        <v>0</v>
      </c>
      <c r="W1428" s="5">
        <f>VLOOKUP(CONCATENATE($F1428," ",$G1428),AllocFactorMatrix,(W$4+1),FALSE)*$E1434</f>
        <v>0</v>
      </c>
      <c r="X1428" s="5">
        <f t="shared" ref="X1428:X1434" si="758">SUBTOTAL(9,T1428:W1428)</f>
        <v>0</v>
      </c>
      <c r="Y1428" s="5">
        <f>VLOOKUP(CONCATENATE($F1428," ",$G1428),AllocFactorMatrix,(Y$4+1),FALSE)*$E1434</f>
        <v>0</v>
      </c>
      <c r="Z1428" s="5">
        <f>VLOOKUP(CONCATENATE($F1428," ",$G1428),AllocFactorMatrix,(Z$4+1),FALSE)*$E1434</f>
        <v>0</v>
      </c>
      <c r="AA1428" s="5">
        <f t="shared" si="756"/>
        <v>0</v>
      </c>
      <c r="AB1428" s="5">
        <f>VLOOKUP(CONCATENATE($F1428," ",$G1428),AllocFactorMatrix,(AB$4+1),FALSE)*$E1434</f>
        <v>0</v>
      </c>
      <c r="AC1428" s="5">
        <f>VLOOKUP(CONCATENATE($F1428," ",$G1428),AllocFactorMatrix,(AC$4+1),FALSE)*$E1434</f>
        <v>0</v>
      </c>
      <c r="AD1428" s="5">
        <f>VLOOKUP(CONCATENATE($F1428," ",$G1428),AllocFactorMatrix,(AD$4+1),FALSE)*$E1434</f>
        <v>0</v>
      </c>
    </row>
    <row r="1429" spans="1:30" hidden="1" outlineLevel="1">
      <c r="E1429" s="51"/>
      <c r="F1429" s="52" t="str">
        <f>F1434</f>
        <v>TOTOXEXP</v>
      </c>
      <c r="G1429" s="55" t="str">
        <f>$G$10</f>
        <v>SUBTRAN</v>
      </c>
      <c r="H1429" s="4">
        <f t="shared" si="754"/>
        <v>0</v>
      </c>
      <c r="I1429" s="5">
        <f>VLOOKUP(CONCATENATE($F1429," ",$G1429),AllocFactorMatrix,(I$4+1),FALSE)*$E1434</f>
        <v>0</v>
      </c>
      <c r="J1429" s="5">
        <f>VLOOKUP(CONCATENATE($F1429," ",$G1429),AllocFactorMatrix,(J$4+1),FALSE)*$E1434</f>
        <v>0</v>
      </c>
      <c r="K1429" s="5">
        <f>VLOOKUP(CONCATENATE($F1429," ",$G1429),AllocFactorMatrix,(K$4+1),FALSE)*$E1434</f>
        <v>0</v>
      </c>
      <c r="L1429" s="5">
        <f>VLOOKUP(CONCATENATE($F1429," ",$G1429),AllocFactorMatrix,(L$4+1),FALSE)*$E1434</f>
        <v>0</v>
      </c>
      <c r="M1429" s="5">
        <f>VLOOKUP(CONCATENATE($F1429," ",$G1429),AllocFactorMatrix,(M$4+1),FALSE)*$E1434</f>
        <v>0</v>
      </c>
      <c r="N1429" s="5">
        <f t="shared" si="755"/>
        <v>0</v>
      </c>
      <c r="O1429" s="5">
        <f>VLOOKUP(CONCATENATE($F1429," ",$G1429),AllocFactorMatrix,(O$4+1),FALSE)*$E1434</f>
        <v>0</v>
      </c>
      <c r="P1429" s="5">
        <f>VLOOKUP(CONCATENATE($F1429," ",$G1429),AllocFactorMatrix,(P$4+1),FALSE)*$E1434</f>
        <v>0</v>
      </c>
      <c r="Q1429" s="5">
        <f>VLOOKUP(CONCATENATE($F1429," ",$G1429),AllocFactorMatrix,(Q$4+1),FALSE)*$E1434</f>
        <v>0</v>
      </c>
      <c r="R1429" s="54">
        <f>VLOOKUP(CONCATENATE($F1429," ",$G1429),AllocFactorMatrix,(R$4+1),FALSE)*$E1434</f>
        <v>0</v>
      </c>
      <c r="S1429" s="5">
        <f t="shared" si="757"/>
        <v>0</v>
      </c>
      <c r="T1429" s="5">
        <f>VLOOKUP(CONCATENATE($F1429," ",$G1429),AllocFactorMatrix,(T$4+1),FALSE)*$E1434</f>
        <v>0</v>
      </c>
      <c r="U1429" s="5">
        <f>VLOOKUP(CONCATENATE($F1429," ",$G1429),AllocFactorMatrix,(U$4+1),FALSE)*$E1434</f>
        <v>0</v>
      </c>
      <c r="V1429" s="5">
        <f>VLOOKUP(CONCATENATE($F1429," ",$G1429),AllocFactorMatrix,(V$4+1),FALSE)*$E1434</f>
        <v>0</v>
      </c>
      <c r="W1429" s="5">
        <f>VLOOKUP(CONCATENATE($F1429," ",$G1429),AllocFactorMatrix,(W$4+1),FALSE)*$E1434</f>
        <v>0</v>
      </c>
      <c r="X1429" s="5">
        <f t="shared" si="758"/>
        <v>0</v>
      </c>
      <c r="Y1429" s="5">
        <f>VLOOKUP(CONCATENATE($F1429," ",$G1429),AllocFactorMatrix,(Y$4+1),FALSE)*$E1434</f>
        <v>0</v>
      </c>
      <c r="Z1429" s="5">
        <f>VLOOKUP(CONCATENATE($F1429," ",$G1429),AllocFactorMatrix,(Z$4+1),FALSE)*$E1434</f>
        <v>0</v>
      </c>
      <c r="AA1429" s="5">
        <f t="shared" si="756"/>
        <v>0</v>
      </c>
      <c r="AB1429" s="5">
        <f>VLOOKUP(CONCATENATE($F1429," ",$G1429),AllocFactorMatrix,(AB$4+1),FALSE)*$E1434</f>
        <v>0</v>
      </c>
      <c r="AC1429" s="5">
        <f>VLOOKUP(CONCATENATE($F1429," ",$G1429),AllocFactorMatrix,(AC$4+1),FALSE)*$E1434</f>
        <v>0</v>
      </c>
      <c r="AD1429" s="5">
        <f>VLOOKUP(CONCATENATE($F1429," ",$G1429),AllocFactorMatrix,(AD$4+1),FALSE)*$E1434</f>
        <v>0</v>
      </c>
    </row>
    <row r="1430" spans="1:30" hidden="1" outlineLevel="1">
      <c r="E1430" s="51"/>
      <c r="F1430" s="52" t="str">
        <f>F1434</f>
        <v>TOTOXEXP</v>
      </c>
      <c r="G1430" s="55" t="str">
        <f>$G$11</f>
        <v>DISTPRI</v>
      </c>
      <c r="H1430" s="4">
        <f t="shared" si="754"/>
        <v>362874.19945280103</v>
      </c>
      <c r="I1430" s="5">
        <f>VLOOKUP(CONCATENATE($F1430," ",$G1430),AllocFactorMatrix,(I$4+1),FALSE)*$E1434</f>
        <v>242524.3042702832</v>
      </c>
      <c r="J1430" s="5">
        <f>VLOOKUP(CONCATENATE($F1430," ",$G1430),AllocFactorMatrix,(J$4+1),FALSE)*$E1434</f>
        <v>11431.96258464635</v>
      </c>
      <c r="K1430" s="5">
        <f>VLOOKUP(CONCATENATE($F1430," ",$G1430),AllocFactorMatrix,(K$4+1),FALSE)*$E1434</f>
        <v>41510.157762821989</v>
      </c>
      <c r="L1430" s="5">
        <f>VLOOKUP(CONCATENATE($F1430," ",$G1430),AllocFactorMatrix,(L$4+1),FALSE)*$E1434</f>
        <v>1282.8798702187732</v>
      </c>
      <c r="M1430" s="5">
        <f>VLOOKUP(CONCATENATE($F1430," ",$G1430),AllocFactorMatrix,(M$4+1),FALSE)*$E1434</f>
        <v>0</v>
      </c>
      <c r="N1430" s="5">
        <f t="shared" si="755"/>
        <v>42793.03763304076</v>
      </c>
      <c r="O1430" s="5">
        <f>VLOOKUP(CONCATENATE($F1430," ",$G1430),AllocFactorMatrix,(O$4+1),FALSE)*$E1434</f>
        <v>31125.362966906028</v>
      </c>
      <c r="P1430" s="5">
        <f>VLOOKUP(CONCATENATE($F1430," ",$G1430),AllocFactorMatrix,(P$4+1),FALSE)*$E1434</f>
        <v>5797.1009471369607</v>
      </c>
      <c r="Q1430" s="5">
        <f>VLOOKUP(CONCATENATE($F1430," ",$G1430),AllocFactorMatrix,(Q$4+1),FALSE)*$E1434</f>
        <v>0</v>
      </c>
      <c r="R1430" s="54">
        <f>VLOOKUP(CONCATENATE($F1430," ",$G1430),AllocFactorMatrix,(R$4+1),FALSE)*$E1434</f>
        <v>0</v>
      </c>
      <c r="S1430" s="5">
        <f t="shared" si="757"/>
        <v>36922.463914042986</v>
      </c>
      <c r="T1430" s="5">
        <f>VLOOKUP(CONCATENATE($F1430," ",$G1430),AllocFactorMatrix,(T$4+1),FALSE)*$E1434</f>
        <v>1109.6000086670726</v>
      </c>
      <c r="U1430" s="5">
        <f>VLOOKUP(CONCATENATE($F1430," ",$G1430),AllocFactorMatrix,(U$4+1),FALSE)*$E1434</f>
        <v>17895.337285745652</v>
      </c>
      <c r="V1430" s="5">
        <f>VLOOKUP(CONCATENATE($F1430," ",$G1430),AllocFactorMatrix,(V$4+1),FALSE)*$E1434</f>
        <v>0</v>
      </c>
      <c r="W1430" s="5">
        <f>VLOOKUP(CONCATENATE($F1430," ",$G1430),AllocFactorMatrix,(W$4+1),FALSE)*$E1434</f>
        <v>0</v>
      </c>
      <c r="X1430" s="5">
        <f t="shared" si="758"/>
        <v>19004.937294412724</v>
      </c>
      <c r="Y1430" s="5">
        <f>VLOOKUP(CONCATENATE($F1430," ",$G1430),AllocFactorMatrix,(Y$4+1),FALSE)*$E1434</f>
        <v>9385.7273197204468</v>
      </c>
      <c r="Z1430" s="5">
        <f>VLOOKUP(CONCATENATE($F1430," ",$G1430),AllocFactorMatrix,(Z$4+1),FALSE)*$E1434</f>
        <v>156.59067224182874</v>
      </c>
      <c r="AA1430" s="5">
        <f t="shared" si="756"/>
        <v>9542.3179919622762</v>
      </c>
      <c r="AB1430" s="5">
        <f>VLOOKUP(CONCATENATE($F1430," ",$G1430),AllocFactorMatrix,(AB$4+1),FALSE)*$E1434</f>
        <v>126.86468250615565</v>
      </c>
      <c r="AC1430" s="5">
        <f>VLOOKUP(CONCATENATE($F1430," ",$G1430),AllocFactorMatrix,(AC$4+1),FALSE)*$E1434</f>
        <v>434.62077700983588</v>
      </c>
      <c r="AD1430" s="5">
        <f>VLOOKUP(CONCATENATE($F1430," ",$G1430),AllocFactorMatrix,(AD$4+1),FALSE)*$E1434</f>
        <v>93.690304896798253</v>
      </c>
    </row>
    <row r="1431" spans="1:30" hidden="1" outlineLevel="1">
      <c r="E1431" s="51"/>
      <c r="F1431" s="52" t="str">
        <f>F1434</f>
        <v>TOTOXEXP</v>
      </c>
      <c r="G1431" s="55" t="str">
        <f>$G$12</f>
        <v>DISTSEC</v>
      </c>
      <c r="H1431" s="4">
        <f t="shared" si="754"/>
        <v>152745.73298444445</v>
      </c>
      <c r="I1431" s="5">
        <f>VLOOKUP(CONCATENATE($F1431," ",$G1431),AllocFactorMatrix,(I$4+1),FALSE)*$E1434</f>
        <v>114208.20627875513</v>
      </c>
      <c r="J1431" s="5">
        <f>VLOOKUP(CONCATENATE($F1431," ",$G1431),AllocFactorMatrix,(J$4+1),FALSE)*$E1434</f>
        <v>5506.0140239242419</v>
      </c>
      <c r="K1431" s="5">
        <f>VLOOKUP(CONCATENATE($F1431," ",$G1431),AllocFactorMatrix,(K$4+1),FALSE)*$E1434</f>
        <v>16613.938872302628</v>
      </c>
      <c r="L1431" s="5">
        <f>VLOOKUP(CONCATENATE($F1431," ",$G1431),AllocFactorMatrix,(L$4+1),FALSE)*$E1434</f>
        <v>0</v>
      </c>
      <c r="M1431" s="5">
        <f>VLOOKUP(CONCATENATE($F1431," ",$G1431),AllocFactorMatrix,(M$4+1),FALSE)*$E1434</f>
        <v>0</v>
      </c>
      <c r="N1431" s="5">
        <f t="shared" si="755"/>
        <v>16613.938872302628</v>
      </c>
      <c r="O1431" s="5">
        <f>VLOOKUP(CONCATENATE($F1431," ",$G1431),AllocFactorMatrix,(O$4+1),FALSE)*$E1434</f>
        <v>10586.466514836058</v>
      </c>
      <c r="P1431" s="5">
        <f>VLOOKUP(CONCATENATE($F1431," ",$G1431),AllocFactorMatrix,(P$4+1),FALSE)*$E1434</f>
        <v>0</v>
      </c>
      <c r="Q1431" s="5">
        <f>VLOOKUP(CONCATENATE($F1431," ",$G1431),AllocFactorMatrix,(Q$4+1),FALSE)*$E1434</f>
        <v>0</v>
      </c>
      <c r="R1431" s="54">
        <f>VLOOKUP(CONCATENATE($F1431," ",$G1431),AllocFactorMatrix,(R$4+1),FALSE)*$E1434</f>
        <v>0</v>
      </c>
      <c r="S1431" s="5">
        <f t="shared" si="757"/>
        <v>10586.466514836058</v>
      </c>
      <c r="T1431" s="5">
        <f>VLOOKUP(CONCATENATE($F1431," ",$G1431),AllocFactorMatrix,(T$4+1),FALSE)*$E1434</f>
        <v>286.23584556866285</v>
      </c>
      <c r="U1431" s="5">
        <f>VLOOKUP(CONCATENATE($F1431," ",$G1431),AllocFactorMatrix,(U$4+1),FALSE)*$E1434</f>
        <v>0</v>
      </c>
      <c r="V1431" s="5">
        <f>VLOOKUP(CONCATENATE($F1431," ",$G1431),AllocFactorMatrix,(V$4+1),FALSE)*$E1434</f>
        <v>0</v>
      </c>
      <c r="W1431" s="5">
        <f>VLOOKUP(CONCATENATE($F1431," ",$G1431),AllocFactorMatrix,(W$4+1),FALSE)*$E1434</f>
        <v>0</v>
      </c>
      <c r="X1431" s="5">
        <f t="shared" si="758"/>
        <v>286.23584556866285</v>
      </c>
      <c r="Y1431" s="5">
        <f>VLOOKUP(CONCATENATE($F1431," ",$G1431),AllocFactorMatrix,(Y$4+1),FALSE)*$E1434</f>
        <v>3904.7556384780596</v>
      </c>
      <c r="Z1431" s="5">
        <f>VLOOKUP(CONCATENATE($F1431," ",$G1431),AllocFactorMatrix,(Z$4+1),FALSE)*$E1434</f>
        <v>0</v>
      </c>
      <c r="AA1431" s="5">
        <f t="shared" si="756"/>
        <v>3904.7556384780596</v>
      </c>
      <c r="AB1431" s="5">
        <f>VLOOKUP(CONCATENATE($F1431," ",$G1431),AllocFactorMatrix,(AB$4+1),FALSE)*$E1434</f>
        <v>40.519774871788918</v>
      </c>
      <c r="AC1431" s="5">
        <f>VLOOKUP(CONCATENATE($F1431," ",$G1431),AllocFactorMatrix,(AC$4+1),FALSE)*$E1434</f>
        <v>1375.8022021852025</v>
      </c>
      <c r="AD1431" s="5">
        <f>VLOOKUP(CONCATENATE($F1431," ",$G1431),AllocFactorMatrix,(AD$4+1),FALSE)*$E1434</f>
        <v>223.79383352264961</v>
      </c>
    </row>
    <row r="1432" spans="1:30" hidden="1" outlineLevel="1">
      <c r="E1432" s="51"/>
      <c r="F1432" s="52" t="str">
        <f>F1434</f>
        <v>TOTOXEXP</v>
      </c>
      <c r="G1432" s="55" t="str">
        <f>$G$13</f>
        <v>ENERGY</v>
      </c>
      <c r="H1432" s="4">
        <f t="shared" si="754"/>
        <v>0</v>
      </c>
      <c r="I1432" s="5">
        <f>VLOOKUP(CONCATENATE($F1432," ",$G1432),AllocFactorMatrix,(I$4+1),FALSE)*$E1434</f>
        <v>0</v>
      </c>
      <c r="J1432" s="5">
        <f>VLOOKUP(CONCATENATE($F1432," ",$G1432),AllocFactorMatrix,(J$4+1),FALSE)*$E1434</f>
        <v>0</v>
      </c>
      <c r="K1432" s="5">
        <f>VLOOKUP(CONCATENATE($F1432," ",$G1432),AllocFactorMatrix,(K$4+1),FALSE)*$E1434</f>
        <v>0</v>
      </c>
      <c r="L1432" s="5">
        <f>VLOOKUP(CONCATENATE($F1432," ",$G1432),AllocFactorMatrix,(L$4+1),FALSE)*$E1434</f>
        <v>0</v>
      </c>
      <c r="M1432" s="5">
        <f>VLOOKUP(CONCATENATE($F1432," ",$G1432),AllocFactorMatrix,(M$4+1),FALSE)*$E1434</f>
        <v>0</v>
      </c>
      <c r="N1432" s="5">
        <f t="shared" si="755"/>
        <v>0</v>
      </c>
      <c r="O1432" s="5">
        <f>VLOOKUP(CONCATENATE($F1432," ",$G1432),AllocFactorMatrix,(O$4+1),FALSE)*$E1434</f>
        <v>0</v>
      </c>
      <c r="P1432" s="5">
        <f>VLOOKUP(CONCATENATE($F1432," ",$G1432),AllocFactorMatrix,(P$4+1),FALSE)*$E1434</f>
        <v>0</v>
      </c>
      <c r="Q1432" s="5">
        <f>VLOOKUP(CONCATENATE($F1432," ",$G1432),AllocFactorMatrix,(Q$4+1),FALSE)*$E1434</f>
        <v>0</v>
      </c>
      <c r="R1432" s="54">
        <f>VLOOKUP(CONCATENATE($F1432," ",$G1432),AllocFactorMatrix,(R$4+1),FALSE)*$E1434</f>
        <v>0</v>
      </c>
      <c r="S1432" s="5">
        <f t="shared" si="757"/>
        <v>0</v>
      </c>
      <c r="T1432" s="5">
        <f>VLOOKUP(CONCATENATE($F1432," ",$G1432),AllocFactorMatrix,(T$4+1),FALSE)*$E1434</f>
        <v>0</v>
      </c>
      <c r="U1432" s="5">
        <f>VLOOKUP(CONCATENATE($F1432," ",$G1432),AllocFactorMatrix,(U$4+1),FALSE)*$E1434</f>
        <v>0</v>
      </c>
      <c r="V1432" s="5">
        <f>VLOOKUP(CONCATENATE($F1432," ",$G1432),AllocFactorMatrix,(V$4+1),FALSE)*$E1434</f>
        <v>0</v>
      </c>
      <c r="W1432" s="5">
        <f>VLOOKUP(CONCATENATE($F1432," ",$G1432),AllocFactorMatrix,(W$4+1),FALSE)*$E1434</f>
        <v>0</v>
      </c>
      <c r="X1432" s="5">
        <f t="shared" si="758"/>
        <v>0</v>
      </c>
      <c r="Y1432" s="5">
        <f>VLOOKUP(CONCATENATE($F1432," ",$G1432),AllocFactorMatrix,(Y$4+1),FALSE)*$E1434</f>
        <v>0</v>
      </c>
      <c r="Z1432" s="5">
        <f>VLOOKUP(CONCATENATE($F1432," ",$G1432),AllocFactorMatrix,(Z$4+1),FALSE)*$E1434</f>
        <v>0</v>
      </c>
      <c r="AA1432" s="5">
        <f t="shared" si="756"/>
        <v>0</v>
      </c>
      <c r="AB1432" s="5">
        <f>VLOOKUP(CONCATENATE($F1432," ",$G1432),AllocFactorMatrix,(AB$4+1),FALSE)*$E1434</f>
        <v>0</v>
      </c>
      <c r="AC1432" s="5">
        <f>VLOOKUP(CONCATENATE($F1432," ",$G1432),AllocFactorMatrix,(AC$4+1),FALSE)*$E1434</f>
        <v>0</v>
      </c>
      <c r="AD1432" s="5">
        <f>VLOOKUP(CONCATENATE($F1432," ",$G1432),AllocFactorMatrix,(AD$4+1),FALSE)*$E1434</f>
        <v>0</v>
      </c>
    </row>
    <row r="1433" spans="1:30" hidden="1" outlineLevel="1">
      <c r="E1433" s="51"/>
      <c r="F1433" s="52" t="str">
        <f>F1434</f>
        <v>TOTOXEXP</v>
      </c>
      <c r="G1433" s="55" t="str">
        <f>$G$14</f>
        <v>CUSTOMER</v>
      </c>
      <c r="H1433" s="4">
        <f t="shared" si="754"/>
        <v>184377.06756275467</v>
      </c>
      <c r="I1433" s="5">
        <f>VLOOKUP(CONCATENATE($F1433," ",$G1433),AllocFactorMatrix,(I$4+1),FALSE)*$E1434</f>
        <v>77777.483821998481</v>
      </c>
      <c r="J1433" s="5">
        <f>VLOOKUP(CONCATENATE($F1433," ",$G1433),AllocFactorMatrix,(J$4+1),FALSE)*$E1434</f>
        <v>33245.252253638122</v>
      </c>
      <c r="K1433" s="5">
        <f>VLOOKUP(CONCATENATE($F1433," ",$G1433),AllocFactorMatrix,(K$4+1),FALSE)*$E1434</f>
        <v>9494.8509613608749</v>
      </c>
      <c r="L1433" s="5">
        <f>VLOOKUP(CONCATENATE($F1433," ",$G1433),AllocFactorMatrix,(L$4+1),FALSE)*$E1434</f>
        <v>5268.68580189352</v>
      </c>
      <c r="M1433" s="5">
        <f>VLOOKUP(CONCATENATE($F1433," ",$G1433),AllocFactorMatrix,(M$4+1),FALSE)*$E1434</f>
        <v>855.05504743237464</v>
      </c>
      <c r="N1433" s="5">
        <f t="shared" si="755"/>
        <v>15618.59181068677</v>
      </c>
      <c r="O1433" s="5">
        <f>VLOOKUP(CONCATENATE($F1433," ",$G1433),AllocFactorMatrix,(O$4+1),FALSE)*$E1434</f>
        <v>4033.9003467479911</v>
      </c>
      <c r="P1433" s="5">
        <f>VLOOKUP(CONCATENATE($F1433," ",$G1433),AllocFactorMatrix,(P$4+1),FALSE)*$E1434</f>
        <v>1370.2792876016501</v>
      </c>
      <c r="Q1433" s="5">
        <f>VLOOKUP(CONCATENATE($F1433," ",$G1433),AllocFactorMatrix,(Q$4+1),FALSE)*$E1434</f>
        <v>2979.1380184429754</v>
      </c>
      <c r="R1433" s="54">
        <f>VLOOKUP(CONCATENATE($F1433," ",$G1433),AllocFactorMatrix,(R$4+1),FALSE)*$E1434</f>
        <v>523.59474031045318</v>
      </c>
      <c r="S1433" s="5">
        <f t="shared" si="757"/>
        <v>8906.9123931030681</v>
      </c>
      <c r="T1433" s="5">
        <f>VLOOKUP(CONCATENATE($F1433," ",$G1433),AllocFactorMatrix,(T$4+1),FALSE)*$E1434</f>
        <v>27.791389047612956</v>
      </c>
      <c r="U1433" s="5">
        <f>VLOOKUP(CONCATENATE($F1433," ",$G1433),AllocFactorMatrix,(U$4+1),FALSE)*$E1434</f>
        <v>812.87765261958657</v>
      </c>
      <c r="V1433" s="5">
        <f>VLOOKUP(CONCATENATE($F1433," ",$G1433),AllocFactorMatrix,(V$4+1),FALSE)*$E1434</f>
        <v>4381.0822913583352</v>
      </c>
      <c r="W1433" s="5">
        <f>VLOOKUP(CONCATENATE($F1433," ",$G1433),AllocFactorMatrix,(W$4+1),FALSE)*$E1434</f>
        <v>785.39372009013903</v>
      </c>
      <c r="X1433" s="5">
        <f t="shared" si="758"/>
        <v>6007.1450531156743</v>
      </c>
      <c r="Y1433" s="5">
        <f>VLOOKUP(CONCATENATE($F1433," ",$G1433),AllocFactorMatrix,(Y$4+1),FALSE)*$E1434</f>
        <v>1118.5929466074369</v>
      </c>
      <c r="Z1433" s="5">
        <f>VLOOKUP(CONCATENATE($F1433," ",$G1433),AllocFactorMatrix,(Z$4+1),FALSE)*$E1434</f>
        <v>23.224799853509477</v>
      </c>
      <c r="AA1433" s="5">
        <f t="shared" si="756"/>
        <v>1141.8177464609464</v>
      </c>
      <c r="AB1433" s="5">
        <f>VLOOKUP(CONCATENATE($F1433," ",$G1433),AllocFactorMatrix,(AB$4+1),FALSE)*$E1434</f>
        <v>13.91584591431803</v>
      </c>
      <c r="AC1433" s="5">
        <f>VLOOKUP(CONCATENATE($F1433," ",$G1433),AllocFactorMatrix,(AC$4+1),FALSE)*$E1434</f>
        <v>22112.230859431878</v>
      </c>
      <c r="AD1433" s="5">
        <f>VLOOKUP(CONCATENATE($F1433," ",$G1433),AllocFactorMatrix,(AD$4+1),FALSE)*$E1434</f>
        <v>19553.717778405437</v>
      </c>
    </row>
    <row r="1434" spans="1:30" collapsed="1">
      <c r="D1434" s="1" t="s">
        <v>101</v>
      </c>
      <c r="E1434" s="61">
        <v>699997</v>
      </c>
      <c r="F1434" s="10" t="s">
        <v>77</v>
      </c>
      <c r="G1434" s="55" t="str">
        <f>$G$15</f>
        <v>TOTAL</v>
      </c>
      <c r="H1434" s="4">
        <f t="shared" si="754"/>
        <v>699997.00000000035</v>
      </c>
      <c r="I1434" s="5">
        <f>VLOOKUP(CONCATENATE($F1434," ",$G1434),AllocFactorMatrix,(I$4+1),FALSE)*$E1434</f>
        <v>434509.99437103682</v>
      </c>
      <c r="J1434" s="5">
        <f>VLOOKUP(CONCATENATE($F1434," ",$G1434),AllocFactorMatrix,(J$4+1),FALSE)*$E1434</f>
        <v>50183.228862208714</v>
      </c>
      <c r="K1434" s="5">
        <f>VLOOKUP(CONCATENATE($F1434," ",$G1434),AllocFactorMatrix,(K$4+1),FALSE)*$E1434</f>
        <v>67618.947596485494</v>
      </c>
      <c r="L1434" s="5">
        <f>VLOOKUP(CONCATENATE($F1434," ",$G1434),AllocFactorMatrix,(L$4+1),FALSE)*$E1434</f>
        <v>6551.5656721122932</v>
      </c>
      <c r="M1434" s="5">
        <f>VLOOKUP(CONCATENATE($F1434," ",$G1434),AllocFactorMatrix,(M$4+1),FALSE)*$E1434</f>
        <v>855.05504743237464</v>
      </c>
      <c r="N1434" s="5">
        <f t="shared" si="755"/>
        <v>75025.568316030156</v>
      </c>
      <c r="O1434" s="5">
        <f>VLOOKUP(CONCATENATE($F1434," ",$G1434),AllocFactorMatrix,(O$4+1),FALSE)*$E1434</f>
        <v>45745.729828490075</v>
      </c>
      <c r="P1434" s="5">
        <f>VLOOKUP(CONCATENATE($F1434," ",$G1434),AllocFactorMatrix,(P$4+1),FALSE)*$E1434</f>
        <v>7167.3802347386118</v>
      </c>
      <c r="Q1434" s="5">
        <f>VLOOKUP(CONCATENATE($F1434," ",$G1434),AllocFactorMatrix,(Q$4+1),FALSE)*$E1434</f>
        <v>2979.1380184429754</v>
      </c>
      <c r="R1434" s="54">
        <f>VLOOKUP(CONCATENATE($F1434," ",$G1434),AllocFactorMatrix,(R$4+1),FALSE)*$E1434</f>
        <v>523.59474031045318</v>
      </c>
      <c r="S1434" s="5">
        <f t="shared" si="757"/>
        <v>56415.842821982107</v>
      </c>
      <c r="T1434" s="5">
        <f>VLOOKUP(CONCATENATE($F1434," ",$G1434),AllocFactorMatrix,(T$4+1),FALSE)*$E1434</f>
        <v>1423.6272432833484</v>
      </c>
      <c r="U1434" s="5">
        <f>VLOOKUP(CONCATENATE($F1434," ",$G1434),AllocFactorMatrix,(U$4+1),FALSE)*$E1434</f>
        <v>18708.21493836524</v>
      </c>
      <c r="V1434" s="5">
        <f>VLOOKUP(CONCATENATE($F1434," ",$G1434),AllocFactorMatrix,(V$4+1),FALSE)*$E1434</f>
        <v>4381.0822913583352</v>
      </c>
      <c r="W1434" s="5">
        <f>VLOOKUP(CONCATENATE($F1434," ",$G1434),AllocFactorMatrix,(W$4+1),FALSE)*$E1434</f>
        <v>785.39372009013903</v>
      </c>
      <c r="X1434" s="5">
        <f t="shared" si="758"/>
        <v>25298.31819309706</v>
      </c>
      <c r="Y1434" s="5">
        <f>VLOOKUP(CONCATENATE($F1434," ",$G1434),AllocFactorMatrix,(Y$4+1),FALSE)*$E1434</f>
        <v>14409.075904805943</v>
      </c>
      <c r="Z1434" s="5">
        <f>VLOOKUP(CONCATENATE($F1434," ",$G1434),AllocFactorMatrix,(Z$4+1),FALSE)*$E1434</f>
        <v>179.81547209533821</v>
      </c>
      <c r="AA1434" s="5">
        <f t="shared" si="756"/>
        <v>14588.891376901282</v>
      </c>
      <c r="AB1434" s="5">
        <f>VLOOKUP(CONCATENATE($F1434," ",$G1434),AllocFactorMatrix,(AB$4+1),FALSE)*$E1434</f>
        <v>181.30030329226258</v>
      </c>
      <c r="AC1434" s="5">
        <f>VLOOKUP(CONCATENATE($F1434," ",$G1434),AllocFactorMatrix,(AC$4+1),FALSE)*$E1434</f>
        <v>23922.65383862692</v>
      </c>
      <c r="AD1434" s="5">
        <f>VLOOKUP(CONCATENATE($F1434," ",$G1434),AllocFactorMatrix,(AD$4+1),FALSE)*$E1434</f>
        <v>19871.201916824884</v>
      </c>
    </row>
    <row r="1435" spans="1:30" hidden="1" outlineLevel="1">
      <c r="E1435" s="51"/>
      <c r="F1435" s="52" t="str">
        <f>F1442</f>
        <v>DIST_CPD</v>
      </c>
      <c r="G1435" s="55" t="str">
        <f>$G$8</f>
        <v>PRODUCTION</v>
      </c>
      <c r="H1435" s="4">
        <f t="shared" si="754"/>
        <v>0</v>
      </c>
      <c r="I1435" s="5">
        <f>VLOOKUP(CONCATENATE($F1435," ",$G1435),AllocFactorMatrix,(I$4+1),FALSE)*$E1442</f>
        <v>0</v>
      </c>
      <c r="J1435" s="5">
        <f>VLOOKUP(CONCATENATE($F1435," ",$G1435),AllocFactorMatrix,(J$4+1),FALSE)*$E1442</f>
        <v>0</v>
      </c>
      <c r="K1435" s="5">
        <f>VLOOKUP(CONCATENATE($F1435," ",$G1435),AllocFactorMatrix,(K$4+1),FALSE)*$E1442</f>
        <v>0</v>
      </c>
      <c r="L1435" s="5">
        <f>VLOOKUP(CONCATENATE($F1435," ",$G1435),AllocFactorMatrix,(L$4+1),FALSE)*$E1442</f>
        <v>0</v>
      </c>
      <c r="M1435" s="5">
        <f>VLOOKUP(CONCATENATE($F1435," ",$G1435),AllocFactorMatrix,(M$4+1),FALSE)*$E1442</f>
        <v>0</v>
      </c>
      <c r="N1435" s="5">
        <f t="shared" si="755"/>
        <v>0</v>
      </c>
      <c r="O1435" s="5">
        <f>VLOOKUP(CONCATENATE($F1435," ",$G1435),AllocFactorMatrix,(O$4+1),FALSE)*$E1442</f>
        <v>0</v>
      </c>
      <c r="P1435" s="5">
        <f>VLOOKUP(CONCATENATE($F1435," ",$G1435),AllocFactorMatrix,(P$4+1),FALSE)*$E1442</f>
        <v>0</v>
      </c>
      <c r="Q1435" s="5">
        <f>VLOOKUP(CONCATENATE($F1435," ",$G1435),AllocFactorMatrix,(Q$4+1),FALSE)*$E1442</f>
        <v>0</v>
      </c>
      <c r="R1435" s="5">
        <f t="shared" ref="R1435:R1459" si="759">VLOOKUP(CONCATENATE($F1435," ",$G1435),AllocFactorMatrix,(R$4+1),FALSE)*$E1442</f>
        <v>0</v>
      </c>
      <c r="S1435" s="5">
        <f t="shared" si="757"/>
        <v>0</v>
      </c>
      <c r="T1435" s="5">
        <f>VLOOKUP(CONCATENATE($F1435," ",$G1435),AllocFactorMatrix,(T$4+1),FALSE)*$E1442</f>
        <v>0</v>
      </c>
      <c r="U1435" s="5">
        <f>VLOOKUP(CONCATENATE($F1435," ",$G1435),AllocFactorMatrix,(U$4+1),FALSE)*$E1442</f>
        <v>0</v>
      </c>
      <c r="V1435" s="5">
        <f>VLOOKUP(CONCATENATE($F1435," ",$G1435),AllocFactorMatrix,(V$4+1),FALSE)*$E1442</f>
        <v>0</v>
      </c>
      <c r="W1435" s="5">
        <f>VLOOKUP(CONCATENATE($F1435," ",$G1435),AllocFactorMatrix,(W$4+1),FALSE)*$E1442</f>
        <v>0</v>
      </c>
      <c r="X1435" s="5">
        <f>SUBTOTAL(9,T1435:W1435)</f>
        <v>0</v>
      </c>
      <c r="Y1435" s="5">
        <f>VLOOKUP(CONCATENATE($F1435," ",$G1435),AllocFactorMatrix,(Y$4+1),FALSE)*$E1442</f>
        <v>0</v>
      </c>
      <c r="Z1435" s="5">
        <f>VLOOKUP(CONCATENATE($F1435," ",$G1435),AllocFactorMatrix,(Z$4+1),FALSE)*$E1442</f>
        <v>0</v>
      </c>
      <c r="AA1435" s="5">
        <f t="shared" si="756"/>
        <v>0</v>
      </c>
      <c r="AB1435" s="5">
        <f>VLOOKUP(CONCATENATE($F1435," ",$G1435),AllocFactorMatrix,(AB$4+1),FALSE)*$E1442</f>
        <v>0</v>
      </c>
      <c r="AC1435" s="5">
        <f>VLOOKUP(CONCATENATE($F1435," ",$G1435),AllocFactorMatrix,(AC$4+1),FALSE)*$E1442</f>
        <v>0</v>
      </c>
      <c r="AD1435" s="5">
        <f>VLOOKUP(CONCATENATE($F1435," ",$G1435),AllocFactorMatrix,(AD$4+1),FALSE)*$E1442</f>
        <v>0</v>
      </c>
    </row>
    <row r="1436" spans="1:30" hidden="1" outlineLevel="1">
      <c r="E1436" s="51"/>
      <c r="F1436" s="52" t="str">
        <f>F1442</f>
        <v>DIST_CPD</v>
      </c>
      <c r="G1436" s="55" t="str">
        <f>$G$9</f>
        <v>BULKTRAN</v>
      </c>
      <c r="H1436" s="4">
        <f t="shared" si="754"/>
        <v>0</v>
      </c>
      <c r="I1436" s="5">
        <f>VLOOKUP(CONCATENATE($F1436," ",$G1436),AllocFactorMatrix,(I$4+1),FALSE)*$E1442</f>
        <v>0</v>
      </c>
      <c r="J1436" s="5">
        <f>VLOOKUP(CONCATENATE($F1436," ",$G1436),AllocFactorMatrix,(J$4+1),FALSE)*$E1442</f>
        <v>0</v>
      </c>
      <c r="K1436" s="5">
        <f>VLOOKUP(CONCATENATE($F1436," ",$G1436),AllocFactorMatrix,(K$4+1),FALSE)*$E1442</f>
        <v>0</v>
      </c>
      <c r="L1436" s="5">
        <f>VLOOKUP(CONCATENATE($F1436," ",$G1436),AllocFactorMatrix,(L$4+1),FALSE)*$E1442</f>
        <v>0</v>
      </c>
      <c r="M1436" s="5">
        <f>VLOOKUP(CONCATENATE($F1436," ",$G1436),AllocFactorMatrix,(M$4+1),FALSE)*$E1442</f>
        <v>0</v>
      </c>
      <c r="N1436" s="5">
        <f t="shared" si="755"/>
        <v>0</v>
      </c>
      <c r="O1436" s="5">
        <f>VLOOKUP(CONCATENATE($F1436," ",$G1436),AllocFactorMatrix,(O$4+1),FALSE)*$E1442</f>
        <v>0</v>
      </c>
      <c r="P1436" s="5">
        <f>VLOOKUP(CONCATENATE($F1436," ",$G1436),AllocFactorMatrix,(P$4+1),FALSE)*$E1442</f>
        <v>0</v>
      </c>
      <c r="Q1436" s="5">
        <f>VLOOKUP(CONCATENATE($F1436," ",$G1436),AllocFactorMatrix,(Q$4+1),FALSE)*$E1442</f>
        <v>0</v>
      </c>
      <c r="R1436" s="5">
        <f t="shared" si="759"/>
        <v>0</v>
      </c>
      <c r="S1436" s="5">
        <f t="shared" si="757"/>
        <v>0</v>
      </c>
      <c r="T1436" s="5">
        <f>VLOOKUP(CONCATENATE($F1436," ",$G1436),AllocFactorMatrix,(T$4+1),FALSE)*$E1442</f>
        <v>0</v>
      </c>
      <c r="U1436" s="5">
        <f>VLOOKUP(CONCATENATE($F1436," ",$G1436),AllocFactorMatrix,(U$4+1),FALSE)*$E1442</f>
        <v>0</v>
      </c>
      <c r="V1436" s="5">
        <f>VLOOKUP(CONCATENATE($F1436," ",$G1436),AllocFactorMatrix,(V$4+1),FALSE)*$E1442</f>
        <v>0</v>
      </c>
      <c r="W1436" s="5">
        <f>VLOOKUP(CONCATENATE($F1436," ",$G1436),AllocFactorMatrix,(W$4+1),FALSE)*$E1442</f>
        <v>0</v>
      </c>
      <c r="X1436" s="5">
        <f t="shared" ref="X1436:X1442" si="760">SUBTOTAL(9,T1436:W1436)</f>
        <v>0</v>
      </c>
      <c r="Y1436" s="5">
        <f>VLOOKUP(CONCATENATE($F1436," ",$G1436),AllocFactorMatrix,(Y$4+1),FALSE)*$E1442</f>
        <v>0</v>
      </c>
      <c r="Z1436" s="5">
        <f>VLOOKUP(CONCATENATE($F1436," ",$G1436),AllocFactorMatrix,(Z$4+1),FALSE)*$E1442</f>
        <v>0</v>
      </c>
      <c r="AA1436" s="5">
        <f t="shared" si="756"/>
        <v>0</v>
      </c>
      <c r="AB1436" s="5">
        <f>VLOOKUP(CONCATENATE($F1436," ",$G1436),AllocFactorMatrix,(AB$4+1),FALSE)*$E1442</f>
        <v>0</v>
      </c>
      <c r="AC1436" s="5">
        <f>VLOOKUP(CONCATENATE($F1436," ",$G1436),AllocFactorMatrix,(AC$4+1),FALSE)*$E1442</f>
        <v>0</v>
      </c>
      <c r="AD1436" s="5">
        <f>VLOOKUP(CONCATENATE($F1436," ",$G1436),AllocFactorMatrix,(AD$4+1),FALSE)*$E1442</f>
        <v>0</v>
      </c>
    </row>
    <row r="1437" spans="1:30" hidden="1" outlineLevel="1">
      <c r="E1437" s="51"/>
      <c r="F1437" s="52" t="str">
        <f>F1442</f>
        <v>DIST_CPD</v>
      </c>
      <c r="G1437" s="55" t="str">
        <f>$G$10</f>
        <v>SUBTRAN</v>
      </c>
      <c r="H1437" s="4">
        <f t="shared" si="754"/>
        <v>0</v>
      </c>
      <c r="I1437" s="5">
        <f>VLOOKUP(CONCATENATE($F1437," ",$G1437),AllocFactorMatrix,(I$4+1),FALSE)*$E1442</f>
        <v>0</v>
      </c>
      <c r="J1437" s="5">
        <f>VLOOKUP(CONCATENATE($F1437," ",$G1437),AllocFactorMatrix,(J$4+1),FALSE)*$E1442</f>
        <v>0</v>
      </c>
      <c r="K1437" s="5">
        <f>VLOOKUP(CONCATENATE($F1437," ",$G1437),AllocFactorMatrix,(K$4+1),FALSE)*$E1442</f>
        <v>0</v>
      </c>
      <c r="L1437" s="5">
        <f>VLOOKUP(CONCATENATE($F1437," ",$G1437),AllocFactorMatrix,(L$4+1),FALSE)*$E1442</f>
        <v>0</v>
      </c>
      <c r="M1437" s="5">
        <f>VLOOKUP(CONCATENATE($F1437," ",$G1437),AllocFactorMatrix,(M$4+1),FALSE)*$E1442</f>
        <v>0</v>
      </c>
      <c r="N1437" s="5">
        <f t="shared" si="755"/>
        <v>0</v>
      </c>
      <c r="O1437" s="5">
        <f>VLOOKUP(CONCATENATE($F1437," ",$G1437),AllocFactorMatrix,(O$4+1),FALSE)*$E1442</f>
        <v>0</v>
      </c>
      <c r="P1437" s="5">
        <f>VLOOKUP(CONCATENATE($F1437," ",$G1437),AllocFactorMatrix,(P$4+1),FALSE)*$E1442</f>
        <v>0</v>
      </c>
      <c r="Q1437" s="5">
        <f>VLOOKUP(CONCATENATE($F1437," ",$G1437),AllocFactorMatrix,(Q$4+1),FALSE)*$E1442</f>
        <v>0</v>
      </c>
      <c r="R1437" s="5">
        <f t="shared" si="759"/>
        <v>0</v>
      </c>
      <c r="S1437" s="5">
        <f t="shared" si="757"/>
        <v>0</v>
      </c>
      <c r="T1437" s="5">
        <f>VLOOKUP(CONCATENATE($F1437," ",$G1437),AllocFactorMatrix,(T$4+1),FALSE)*$E1442</f>
        <v>0</v>
      </c>
      <c r="U1437" s="5">
        <f>VLOOKUP(CONCATENATE($F1437," ",$G1437),AllocFactorMatrix,(U$4+1),FALSE)*$E1442</f>
        <v>0</v>
      </c>
      <c r="V1437" s="5">
        <f>VLOOKUP(CONCATENATE($F1437," ",$G1437),AllocFactorMatrix,(V$4+1),FALSE)*$E1442</f>
        <v>0</v>
      </c>
      <c r="W1437" s="5">
        <f>VLOOKUP(CONCATENATE($F1437," ",$G1437),AllocFactorMatrix,(W$4+1),FALSE)*$E1442</f>
        <v>0</v>
      </c>
      <c r="X1437" s="5">
        <f t="shared" si="760"/>
        <v>0</v>
      </c>
      <c r="Y1437" s="5">
        <f>VLOOKUP(CONCATENATE($F1437," ",$G1437),AllocFactorMatrix,(Y$4+1),FALSE)*$E1442</f>
        <v>0</v>
      </c>
      <c r="Z1437" s="5">
        <f>VLOOKUP(CONCATENATE($F1437," ",$G1437),AllocFactorMatrix,(Z$4+1),FALSE)*$E1442</f>
        <v>0</v>
      </c>
      <c r="AA1437" s="5">
        <f t="shared" si="756"/>
        <v>0</v>
      </c>
      <c r="AB1437" s="5">
        <f>VLOOKUP(CONCATENATE($F1437," ",$G1437),AllocFactorMatrix,(AB$4+1),FALSE)*$E1442</f>
        <v>0</v>
      </c>
      <c r="AC1437" s="5">
        <f>VLOOKUP(CONCATENATE($F1437," ",$G1437),AllocFactorMatrix,(AC$4+1),FALSE)*$E1442</f>
        <v>0</v>
      </c>
      <c r="AD1437" s="5">
        <f>VLOOKUP(CONCATENATE($F1437," ",$G1437),AllocFactorMatrix,(AD$4+1),FALSE)*$E1442</f>
        <v>0</v>
      </c>
    </row>
    <row r="1438" spans="1:30" hidden="1" outlineLevel="1">
      <c r="E1438" s="51"/>
      <c r="F1438" s="52" t="str">
        <f>F1442</f>
        <v>DIST_CPD</v>
      </c>
      <c r="G1438" s="55" t="str">
        <f>$G$11</f>
        <v>DISTPRI</v>
      </c>
      <c r="H1438" s="4">
        <f t="shared" si="754"/>
        <v>2197</v>
      </c>
      <c r="I1438" s="5">
        <f>VLOOKUP(CONCATENATE($F1438," ",$G1438),AllocFactorMatrix,(I$4+1),FALSE)*$E1442</f>
        <v>1468.3488032086354</v>
      </c>
      <c r="J1438" s="5">
        <f>VLOOKUP(CONCATENATE($F1438," ",$G1438),AllocFactorMatrix,(J$4+1),FALSE)*$E1442</f>
        <v>69.214129404465581</v>
      </c>
      <c r="K1438" s="5">
        <f>VLOOKUP(CONCATENATE($F1438," ",$G1438),AllocFactorMatrix,(K$4+1),FALSE)*$E1442</f>
        <v>251.32075177139166</v>
      </c>
      <c r="L1438" s="5">
        <f>VLOOKUP(CONCATENATE($F1438," ",$G1438),AllocFactorMatrix,(L$4+1),FALSE)*$E1442</f>
        <v>7.767118960567613</v>
      </c>
      <c r="M1438" s="5">
        <f>VLOOKUP(CONCATENATE($F1438," ",$G1438),AllocFactorMatrix,(M$4+1),FALSE)*$E1442</f>
        <v>0</v>
      </c>
      <c r="N1438" s="5">
        <f t="shared" si="755"/>
        <v>259.08787073195924</v>
      </c>
      <c r="O1438" s="5">
        <f>VLOOKUP(CONCATENATE($F1438," ",$G1438),AllocFactorMatrix,(O$4+1),FALSE)*$E1442</f>
        <v>188.44663671710563</v>
      </c>
      <c r="P1438" s="5">
        <f>VLOOKUP(CONCATENATE($F1438," ",$G1438),AllocFactorMatrix,(P$4+1),FALSE)*$E1442</f>
        <v>35.098198769892157</v>
      </c>
      <c r="Q1438" s="5">
        <f>VLOOKUP(CONCATENATE($F1438," ",$G1438),AllocFactorMatrix,(Q$4+1),FALSE)*$E1442</f>
        <v>0</v>
      </c>
      <c r="R1438" s="5">
        <f t="shared" si="759"/>
        <v>0</v>
      </c>
      <c r="S1438" s="5">
        <f t="shared" si="757"/>
        <v>223.54483548699778</v>
      </c>
      <c r="T1438" s="5">
        <f>VLOOKUP(CONCATENATE($F1438," ",$G1438),AllocFactorMatrix,(T$4+1),FALSE)*$E1442</f>
        <v>6.718006468130401</v>
      </c>
      <c r="U1438" s="5">
        <f>VLOOKUP(CONCATENATE($F1438," ",$G1438),AllocFactorMatrix,(U$4+1),FALSE)*$E1442</f>
        <v>108.34624251619471</v>
      </c>
      <c r="V1438" s="5">
        <f>VLOOKUP(CONCATENATE($F1438," ",$G1438),AllocFactorMatrix,(V$4+1),FALSE)*$E1442</f>
        <v>0</v>
      </c>
      <c r="W1438" s="5">
        <f>VLOOKUP(CONCATENATE($F1438," ",$G1438),AllocFactorMatrix,(W$4+1),FALSE)*$E1442</f>
        <v>0</v>
      </c>
      <c r="X1438" s="5">
        <f t="shared" si="760"/>
        <v>115.0642489843251</v>
      </c>
      <c r="Y1438" s="5">
        <f>VLOOKUP(CONCATENATE($F1438," ",$G1438),AllocFactorMatrix,(Y$4+1),FALSE)*$E1442</f>
        <v>56.825321151298645</v>
      </c>
      <c r="Z1438" s="5">
        <f>VLOOKUP(CONCATENATE($F1438," ",$G1438),AllocFactorMatrix,(Z$4+1),FALSE)*$E1442</f>
        <v>0.9480688002455947</v>
      </c>
      <c r="AA1438" s="5">
        <f t="shared" si="756"/>
        <v>57.773389951544239</v>
      </c>
      <c r="AB1438" s="5">
        <f>VLOOKUP(CONCATENATE($F1438," ",$G1438),AllocFactorMatrix,(AB$4+1),FALSE)*$E1442</f>
        <v>0.76809458453184187</v>
      </c>
      <c r="AC1438" s="5">
        <f>VLOOKUP(CONCATENATE($F1438," ",$G1438),AllocFactorMatrix,(AC$4+1),FALSE)*$E1442</f>
        <v>2.6313853355529289</v>
      </c>
      <c r="AD1438" s="5">
        <f>VLOOKUP(CONCATENATE($F1438," ",$G1438),AllocFactorMatrix,(AD$4+1),FALSE)*$E1442</f>
        <v>0.56724231198762587</v>
      </c>
    </row>
    <row r="1439" spans="1:30" hidden="1" outlineLevel="1">
      <c r="E1439" s="51"/>
      <c r="F1439" s="52" t="str">
        <f>F1442</f>
        <v>DIST_CPD</v>
      </c>
      <c r="G1439" s="55" t="str">
        <f>$G$12</f>
        <v>DISTSEC</v>
      </c>
      <c r="H1439" s="4">
        <f t="shared" si="754"/>
        <v>0</v>
      </c>
      <c r="I1439" s="5">
        <f>VLOOKUP(CONCATENATE($F1439," ",$G1439),AllocFactorMatrix,(I$4+1),FALSE)*$E1442</f>
        <v>0</v>
      </c>
      <c r="J1439" s="5">
        <f>VLOOKUP(CONCATENATE($F1439," ",$G1439),AllocFactorMatrix,(J$4+1),FALSE)*$E1442</f>
        <v>0</v>
      </c>
      <c r="K1439" s="5">
        <f>VLOOKUP(CONCATENATE($F1439," ",$G1439),AllocFactorMatrix,(K$4+1),FALSE)*$E1442</f>
        <v>0</v>
      </c>
      <c r="L1439" s="5">
        <f>VLOOKUP(CONCATENATE($F1439," ",$G1439),AllocFactorMatrix,(L$4+1),FALSE)*$E1442</f>
        <v>0</v>
      </c>
      <c r="M1439" s="5">
        <f>VLOOKUP(CONCATENATE($F1439," ",$G1439),AllocFactorMatrix,(M$4+1),FALSE)*$E1442</f>
        <v>0</v>
      </c>
      <c r="N1439" s="5">
        <f t="shared" si="755"/>
        <v>0</v>
      </c>
      <c r="O1439" s="5">
        <f>VLOOKUP(CONCATENATE($F1439," ",$G1439),AllocFactorMatrix,(O$4+1),FALSE)*$E1442</f>
        <v>0</v>
      </c>
      <c r="P1439" s="5">
        <f>VLOOKUP(CONCATENATE($F1439," ",$G1439),AllocFactorMatrix,(P$4+1),FALSE)*$E1442</f>
        <v>0</v>
      </c>
      <c r="Q1439" s="5">
        <f>VLOOKUP(CONCATENATE($F1439," ",$G1439),AllocFactorMatrix,(Q$4+1),FALSE)*$E1442</f>
        <v>0</v>
      </c>
      <c r="R1439" s="5">
        <f t="shared" si="759"/>
        <v>0</v>
      </c>
      <c r="S1439" s="5">
        <f t="shared" si="757"/>
        <v>0</v>
      </c>
      <c r="T1439" s="5">
        <f>VLOOKUP(CONCATENATE($F1439," ",$G1439),AllocFactorMatrix,(T$4+1),FALSE)*$E1442</f>
        <v>0</v>
      </c>
      <c r="U1439" s="5">
        <f>VLOOKUP(CONCATENATE($F1439," ",$G1439),AllocFactorMatrix,(U$4+1),FALSE)*$E1442</f>
        <v>0</v>
      </c>
      <c r="V1439" s="5">
        <f>VLOOKUP(CONCATENATE($F1439," ",$G1439),AllocFactorMatrix,(V$4+1),FALSE)*$E1442</f>
        <v>0</v>
      </c>
      <c r="W1439" s="5">
        <f>VLOOKUP(CONCATENATE($F1439," ",$G1439),AllocFactorMatrix,(W$4+1),FALSE)*$E1442</f>
        <v>0</v>
      </c>
      <c r="X1439" s="5">
        <f t="shared" si="760"/>
        <v>0</v>
      </c>
      <c r="Y1439" s="5">
        <f>VLOOKUP(CONCATENATE($F1439," ",$G1439),AllocFactorMatrix,(Y$4+1),FALSE)*$E1442</f>
        <v>0</v>
      </c>
      <c r="Z1439" s="5">
        <f>VLOOKUP(CONCATENATE($F1439," ",$G1439),AllocFactorMatrix,(Z$4+1),FALSE)*$E1442</f>
        <v>0</v>
      </c>
      <c r="AA1439" s="5">
        <f t="shared" si="756"/>
        <v>0</v>
      </c>
      <c r="AB1439" s="5">
        <f>VLOOKUP(CONCATENATE($F1439," ",$G1439),AllocFactorMatrix,(AB$4+1),FALSE)*$E1442</f>
        <v>0</v>
      </c>
      <c r="AC1439" s="5">
        <f>VLOOKUP(CONCATENATE($F1439," ",$G1439),AllocFactorMatrix,(AC$4+1),FALSE)*$E1442</f>
        <v>0</v>
      </c>
      <c r="AD1439" s="5">
        <f>VLOOKUP(CONCATENATE($F1439," ",$G1439),AllocFactorMatrix,(AD$4+1),FALSE)*$E1442</f>
        <v>0</v>
      </c>
    </row>
    <row r="1440" spans="1:30" hidden="1" outlineLevel="1">
      <c r="E1440" s="51"/>
      <c r="F1440" s="52" t="str">
        <f>F1442</f>
        <v>DIST_CPD</v>
      </c>
      <c r="G1440" s="55" t="str">
        <f>$G$13</f>
        <v>ENERGY</v>
      </c>
      <c r="H1440" s="4">
        <f t="shared" si="754"/>
        <v>0</v>
      </c>
      <c r="I1440" s="5">
        <f>VLOOKUP(CONCATENATE($F1440," ",$G1440),AllocFactorMatrix,(I$4+1),FALSE)*$E1442</f>
        <v>0</v>
      </c>
      <c r="J1440" s="5">
        <f>VLOOKUP(CONCATENATE($F1440," ",$G1440),AllocFactorMatrix,(J$4+1),FALSE)*$E1442</f>
        <v>0</v>
      </c>
      <c r="K1440" s="5">
        <f>VLOOKUP(CONCATENATE($F1440," ",$G1440),AllocFactorMatrix,(K$4+1),FALSE)*$E1442</f>
        <v>0</v>
      </c>
      <c r="L1440" s="5">
        <f>VLOOKUP(CONCATENATE($F1440," ",$G1440),AllocFactorMatrix,(L$4+1),FALSE)*$E1442</f>
        <v>0</v>
      </c>
      <c r="M1440" s="5">
        <f>VLOOKUP(CONCATENATE($F1440," ",$G1440),AllocFactorMatrix,(M$4+1),FALSE)*$E1442</f>
        <v>0</v>
      </c>
      <c r="N1440" s="5">
        <f t="shared" si="755"/>
        <v>0</v>
      </c>
      <c r="O1440" s="5">
        <f>VLOOKUP(CONCATENATE($F1440," ",$G1440),AllocFactorMatrix,(O$4+1),FALSE)*$E1442</f>
        <v>0</v>
      </c>
      <c r="P1440" s="5">
        <f>VLOOKUP(CONCATENATE($F1440," ",$G1440),AllocFactorMatrix,(P$4+1),FALSE)*$E1442</f>
        <v>0</v>
      </c>
      <c r="Q1440" s="5">
        <f>VLOOKUP(CONCATENATE($F1440," ",$G1440),AllocFactorMatrix,(Q$4+1),FALSE)*$E1442</f>
        <v>0</v>
      </c>
      <c r="R1440" s="5">
        <f t="shared" si="759"/>
        <v>0</v>
      </c>
      <c r="S1440" s="5">
        <f t="shared" si="757"/>
        <v>0</v>
      </c>
      <c r="T1440" s="5">
        <f>VLOOKUP(CONCATENATE($F1440," ",$G1440),AllocFactorMatrix,(T$4+1),FALSE)*$E1442</f>
        <v>0</v>
      </c>
      <c r="U1440" s="5">
        <f>VLOOKUP(CONCATENATE($F1440," ",$G1440),AllocFactorMatrix,(U$4+1),FALSE)*$E1442</f>
        <v>0</v>
      </c>
      <c r="V1440" s="5">
        <f>VLOOKUP(CONCATENATE($F1440," ",$G1440),AllocFactorMatrix,(V$4+1),FALSE)*$E1442</f>
        <v>0</v>
      </c>
      <c r="W1440" s="5">
        <f>VLOOKUP(CONCATENATE($F1440," ",$G1440),AllocFactorMatrix,(W$4+1),FALSE)*$E1442</f>
        <v>0</v>
      </c>
      <c r="X1440" s="5">
        <f t="shared" si="760"/>
        <v>0</v>
      </c>
      <c r="Y1440" s="5">
        <f>VLOOKUP(CONCATENATE($F1440," ",$G1440),AllocFactorMatrix,(Y$4+1),FALSE)*$E1442</f>
        <v>0</v>
      </c>
      <c r="Z1440" s="5">
        <f>VLOOKUP(CONCATENATE($F1440," ",$G1440),AllocFactorMatrix,(Z$4+1),FALSE)*$E1442</f>
        <v>0</v>
      </c>
      <c r="AA1440" s="5">
        <f t="shared" si="756"/>
        <v>0</v>
      </c>
      <c r="AB1440" s="5">
        <f>VLOOKUP(CONCATENATE($F1440," ",$G1440),AllocFactorMatrix,(AB$4+1),FALSE)*$E1442</f>
        <v>0</v>
      </c>
      <c r="AC1440" s="5">
        <f>VLOOKUP(CONCATENATE($F1440," ",$G1440),AllocFactorMatrix,(AC$4+1),FALSE)*$E1442</f>
        <v>0</v>
      </c>
      <c r="AD1440" s="5">
        <f>VLOOKUP(CONCATENATE($F1440," ",$G1440),AllocFactorMatrix,(AD$4+1),FALSE)*$E1442</f>
        <v>0</v>
      </c>
    </row>
    <row r="1441" spans="4:30" hidden="1" outlineLevel="1">
      <c r="E1441" s="51"/>
      <c r="F1441" s="52" t="str">
        <f>F1442</f>
        <v>DIST_CPD</v>
      </c>
      <c r="G1441" s="55" t="str">
        <f>$G$14</f>
        <v>CUSTOMER</v>
      </c>
      <c r="H1441" s="4">
        <f t="shared" si="754"/>
        <v>0</v>
      </c>
      <c r="I1441" s="5">
        <f>VLOOKUP(CONCATENATE($F1441," ",$G1441),AllocFactorMatrix,(I$4+1),FALSE)*$E1442</f>
        <v>0</v>
      </c>
      <c r="J1441" s="5">
        <f>VLOOKUP(CONCATENATE($F1441," ",$G1441),AllocFactorMatrix,(J$4+1),FALSE)*$E1442</f>
        <v>0</v>
      </c>
      <c r="K1441" s="5">
        <f>VLOOKUP(CONCATENATE($F1441," ",$G1441),AllocFactorMatrix,(K$4+1),FALSE)*$E1442</f>
        <v>0</v>
      </c>
      <c r="L1441" s="5">
        <f>VLOOKUP(CONCATENATE($F1441," ",$G1441),AllocFactorMatrix,(L$4+1),FALSE)*$E1442</f>
        <v>0</v>
      </c>
      <c r="M1441" s="5">
        <f>VLOOKUP(CONCATENATE($F1441," ",$G1441),AllocFactorMatrix,(M$4+1),FALSE)*$E1442</f>
        <v>0</v>
      </c>
      <c r="N1441" s="5">
        <f t="shared" si="755"/>
        <v>0</v>
      </c>
      <c r="O1441" s="5">
        <f>VLOOKUP(CONCATENATE($F1441," ",$G1441),AllocFactorMatrix,(O$4+1),FALSE)*$E1442</f>
        <v>0</v>
      </c>
      <c r="P1441" s="5">
        <f>VLOOKUP(CONCATENATE($F1441," ",$G1441),AllocFactorMatrix,(P$4+1),FALSE)*$E1442</f>
        <v>0</v>
      </c>
      <c r="Q1441" s="5">
        <f>VLOOKUP(CONCATENATE($F1441," ",$G1441),AllocFactorMatrix,(Q$4+1),FALSE)*$E1442</f>
        <v>0</v>
      </c>
      <c r="R1441" s="5">
        <f t="shared" si="759"/>
        <v>0</v>
      </c>
      <c r="S1441" s="5">
        <f t="shared" si="757"/>
        <v>0</v>
      </c>
      <c r="T1441" s="5">
        <f>VLOOKUP(CONCATENATE($F1441," ",$G1441),AllocFactorMatrix,(T$4+1),FALSE)*$E1442</f>
        <v>0</v>
      </c>
      <c r="U1441" s="5">
        <f>VLOOKUP(CONCATENATE($F1441," ",$G1441),AllocFactorMatrix,(U$4+1),FALSE)*$E1442</f>
        <v>0</v>
      </c>
      <c r="V1441" s="5">
        <f>VLOOKUP(CONCATENATE($F1441," ",$G1441),AllocFactorMatrix,(V$4+1),FALSE)*$E1442</f>
        <v>0</v>
      </c>
      <c r="W1441" s="5">
        <f>VLOOKUP(CONCATENATE($F1441," ",$G1441),AllocFactorMatrix,(W$4+1),FALSE)*$E1442</f>
        <v>0</v>
      </c>
      <c r="X1441" s="5">
        <f t="shared" si="760"/>
        <v>0</v>
      </c>
      <c r="Y1441" s="5">
        <f>VLOOKUP(CONCATENATE($F1441," ",$G1441),AllocFactorMatrix,(Y$4+1),FALSE)*$E1442</f>
        <v>0</v>
      </c>
      <c r="Z1441" s="5">
        <f>VLOOKUP(CONCATENATE($F1441," ",$G1441),AllocFactorMatrix,(Z$4+1),FALSE)*$E1442</f>
        <v>0</v>
      </c>
      <c r="AA1441" s="5">
        <f t="shared" si="756"/>
        <v>0</v>
      </c>
      <c r="AB1441" s="5">
        <f>VLOOKUP(CONCATENATE($F1441," ",$G1441),AllocFactorMatrix,(AB$4+1),FALSE)*$E1442</f>
        <v>0</v>
      </c>
      <c r="AC1441" s="5">
        <f>VLOOKUP(CONCATENATE($F1441," ",$G1441),AllocFactorMatrix,(AC$4+1),FALSE)*$E1442</f>
        <v>0</v>
      </c>
      <c r="AD1441" s="5">
        <f>VLOOKUP(CONCATENATE($F1441," ",$G1441),AllocFactorMatrix,(AD$4+1),FALSE)*$E1442</f>
        <v>0</v>
      </c>
    </row>
    <row r="1442" spans="4:30" collapsed="1">
      <c r="D1442" s="1" t="s">
        <v>102</v>
      </c>
      <c r="E1442" s="61">
        <v>2197</v>
      </c>
      <c r="F1442" s="10" t="s">
        <v>38</v>
      </c>
      <c r="G1442" s="55" t="str">
        <f>$G$15</f>
        <v>TOTAL</v>
      </c>
      <c r="H1442" s="4">
        <f t="shared" si="754"/>
        <v>2197</v>
      </c>
      <c r="I1442" s="5">
        <f>VLOOKUP(CONCATENATE($F1442," ",$G1442),AllocFactorMatrix,(I$4+1),FALSE)*$E1442</f>
        <v>1468.3488032086354</v>
      </c>
      <c r="J1442" s="5">
        <f>VLOOKUP(CONCATENATE($F1442," ",$G1442),AllocFactorMatrix,(J$4+1),FALSE)*$E1442</f>
        <v>69.214129404465581</v>
      </c>
      <c r="K1442" s="5">
        <f>VLOOKUP(CONCATENATE($F1442," ",$G1442),AllocFactorMatrix,(K$4+1),FALSE)*$E1442</f>
        <v>251.32075177139166</v>
      </c>
      <c r="L1442" s="5">
        <f>VLOOKUP(CONCATENATE($F1442," ",$G1442),AllocFactorMatrix,(L$4+1),FALSE)*$E1442</f>
        <v>7.767118960567613</v>
      </c>
      <c r="M1442" s="5">
        <f>VLOOKUP(CONCATENATE($F1442," ",$G1442),AllocFactorMatrix,(M$4+1),FALSE)*$E1442</f>
        <v>0</v>
      </c>
      <c r="N1442" s="5">
        <f t="shared" si="755"/>
        <v>259.08787073195924</v>
      </c>
      <c r="O1442" s="5">
        <f>VLOOKUP(CONCATENATE($F1442," ",$G1442),AllocFactorMatrix,(O$4+1),FALSE)*$E1442</f>
        <v>188.44663671710563</v>
      </c>
      <c r="P1442" s="5">
        <f>VLOOKUP(CONCATENATE($F1442," ",$G1442),AllocFactorMatrix,(P$4+1),FALSE)*$E1442</f>
        <v>35.098198769892157</v>
      </c>
      <c r="Q1442" s="5">
        <f>VLOOKUP(CONCATENATE($F1442," ",$G1442),AllocFactorMatrix,(Q$4+1),FALSE)*$E1442</f>
        <v>0</v>
      </c>
      <c r="R1442" s="5">
        <f t="shared" si="759"/>
        <v>0</v>
      </c>
      <c r="S1442" s="5">
        <f t="shared" si="757"/>
        <v>223.54483548699778</v>
      </c>
      <c r="T1442" s="5">
        <f>VLOOKUP(CONCATENATE($F1442," ",$G1442),AllocFactorMatrix,(T$4+1),FALSE)*$E1442</f>
        <v>6.718006468130401</v>
      </c>
      <c r="U1442" s="5">
        <f>VLOOKUP(CONCATENATE($F1442," ",$G1442),AllocFactorMatrix,(U$4+1),FALSE)*$E1442</f>
        <v>108.34624251619471</v>
      </c>
      <c r="V1442" s="5">
        <f>VLOOKUP(CONCATENATE($F1442," ",$G1442),AllocFactorMatrix,(V$4+1),FALSE)*$E1442</f>
        <v>0</v>
      </c>
      <c r="W1442" s="5">
        <f>VLOOKUP(CONCATENATE($F1442," ",$G1442),AllocFactorMatrix,(W$4+1),FALSE)*$E1442</f>
        <v>0</v>
      </c>
      <c r="X1442" s="5">
        <f t="shared" si="760"/>
        <v>115.0642489843251</v>
      </c>
      <c r="Y1442" s="5">
        <f>VLOOKUP(CONCATENATE($F1442," ",$G1442),AllocFactorMatrix,(Y$4+1),FALSE)*$E1442</f>
        <v>56.825321151298645</v>
      </c>
      <c r="Z1442" s="5">
        <f>VLOOKUP(CONCATENATE($F1442," ",$G1442),AllocFactorMatrix,(Z$4+1),FALSE)*$E1442</f>
        <v>0.9480688002455947</v>
      </c>
      <c r="AA1442" s="5">
        <f t="shared" si="756"/>
        <v>57.773389951544239</v>
      </c>
      <c r="AB1442" s="5">
        <f>VLOOKUP(CONCATENATE($F1442," ",$G1442),AllocFactorMatrix,(AB$4+1),FALSE)*$E1442</f>
        <v>0.76809458453184187</v>
      </c>
      <c r="AC1442" s="5">
        <f>VLOOKUP(CONCATENATE($F1442," ",$G1442),AllocFactorMatrix,(AC$4+1),FALSE)*$E1442</f>
        <v>2.6313853355529289</v>
      </c>
      <c r="AD1442" s="5">
        <f>VLOOKUP(CONCATENATE($F1442," ",$G1442),AllocFactorMatrix,(AD$4+1),FALSE)*$E1442</f>
        <v>0.56724231198762587</v>
      </c>
    </row>
    <row r="1443" spans="4:30" hidden="1" outlineLevel="1">
      <c r="E1443" s="51"/>
      <c r="F1443" s="52" t="str">
        <f>F1450</f>
        <v>DIST_CPD</v>
      </c>
      <c r="G1443" s="55" t="str">
        <f>$G$8</f>
        <v>PRODUCTION</v>
      </c>
      <c r="H1443" s="4">
        <f t="shared" si="754"/>
        <v>0</v>
      </c>
      <c r="I1443" s="5">
        <f>VLOOKUP(CONCATENATE($F1443," ",$G1443),AllocFactorMatrix,(I$4+1),FALSE)*$E1450</f>
        <v>0</v>
      </c>
      <c r="J1443" s="5">
        <f>VLOOKUP(CONCATENATE($F1443," ",$G1443),AllocFactorMatrix,(J$4+1),FALSE)*$E1450</f>
        <v>0</v>
      </c>
      <c r="K1443" s="5">
        <f>VLOOKUP(CONCATENATE($F1443," ",$G1443),AllocFactorMatrix,(K$4+1),FALSE)*$E1450</f>
        <v>0</v>
      </c>
      <c r="L1443" s="5">
        <f>VLOOKUP(CONCATENATE($F1443," ",$G1443),AllocFactorMatrix,(L$4+1),FALSE)*$E1450</f>
        <v>0</v>
      </c>
      <c r="M1443" s="5">
        <f>VLOOKUP(CONCATENATE($F1443," ",$G1443),AllocFactorMatrix,(M$4+1),FALSE)*$E1450</f>
        <v>0</v>
      </c>
      <c r="N1443" s="5">
        <f t="shared" si="755"/>
        <v>0</v>
      </c>
      <c r="O1443" s="5">
        <f>VLOOKUP(CONCATENATE($F1443," ",$G1443),AllocFactorMatrix,(O$4+1),FALSE)*$E1450</f>
        <v>0</v>
      </c>
      <c r="P1443" s="5">
        <f>VLOOKUP(CONCATENATE($F1443," ",$G1443),AllocFactorMatrix,(P$4+1),FALSE)*$E1450</f>
        <v>0</v>
      </c>
      <c r="Q1443" s="5">
        <f>VLOOKUP(CONCATENATE($F1443," ",$G1443),AllocFactorMatrix,(Q$4+1),FALSE)*$E1450</f>
        <v>0</v>
      </c>
      <c r="R1443" s="5">
        <f t="shared" si="759"/>
        <v>0</v>
      </c>
      <c r="S1443" s="5">
        <f t="shared" si="757"/>
        <v>0</v>
      </c>
      <c r="T1443" s="5">
        <f>VLOOKUP(CONCATENATE($F1443," ",$G1443),AllocFactorMatrix,(T$4+1),FALSE)*$E1450</f>
        <v>0</v>
      </c>
      <c r="U1443" s="5">
        <f>VLOOKUP(CONCATENATE($F1443," ",$G1443),AllocFactorMatrix,(U$4+1),FALSE)*$E1450</f>
        <v>0</v>
      </c>
      <c r="V1443" s="5">
        <f>VLOOKUP(CONCATENATE($F1443," ",$G1443),AllocFactorMatrix,(V$4+1),FALSE)*$E1450</f>
        <v>0</v>
      </c>
      <c r="W1443" s="5">
        <f>VLOOKUP(CONCATENATE($F1443," ",$G1443),AllocFactorMatrix,(W$4+1),FALSE)*$E1450</f>
        <v>0</v>
      </c>
      <c r="X1443" s="5">
        <f>SUBTOTAL(9,T1443:W1443)</f>
        <v>0</v>
      </c>
      <c r="Y1443" s="5">
        <f>VLOOKUP(CONCATENATE($F1443," ",$G1443),AllocFactorMatrix,(Y$4+1),FALSE)*$E1450</f>
        <v>0</v>
      </c>
      <c r="Z1443" s="5">
        <f>VLOOKUP(CONCATENATE($F1443," ",$G1443),AllocFactorMatrix,(Z$4+1),FALSE)*$E1450</f>
        <v>0</v>
      </c>
      <c r="AA1443" s="5">
        <f t="shared" si="756"/>
        <v>0</v>
      </c>
      <c r="AB1443" s="5">
        <f>VLOOKUP(CONCATENATE($F1443," ",$G1443),AllocFactorMatrix,(AB$4+1),FALSE)*$E1450</f>
        <v>0</v>
      </c>
      <c r="AC1443" s="5">
        <f>VLOOKUP(CONCATENATE($F1443," ",$G1443),AllocFactorMatrix,(AC$4+1),FALSE)*$E1450</f>
        <v>0</v>
      </c>
      <c r="AD1443" s="5">
        <f>VLOOKUP(CONCATENATE($F1443," ",$G1443),AllocFactorMatrix,(AD$4+1),FALSE)*$E1450</f>
        <v>0</v>
      </c>
    </row>
    <row r="1444" spans="4:30" hidden="1" outlineLevel="1">
      <c r="E1444" s="51"/>
      <c r="F1444" s="52" t="str">
        <f>F1450</f>
        <v>DIST_CPD</v>
      </c>
      <c r="G1444" s="55" t="str">
        <f>$G$9</f>
        <v>BULKTRAN</v>
      </c>
      <c r="H1444" s="4">
        <f t="shared" si="754"/>
        <v>0</v>
      </c>
      <c r="I1444" s="5">
        <f>VLOOKUP(CONCATENATE($F1444," ",$G1444),AllocFactorMatrix,(I$4+1),FALSE)*$E1450</f>
        <v>0</v>
      </c>
      <c r="J1444" s="5">
        <f>VLOOKUP(CONCATENATE($F1444," ",$G1444),AllocFactorMatrix,(J$4+1),FALSE)*$E1450</f>
        <v>0</v>
      </c>
      <c r="K1444" s="5">
        <f>VLOOKUP(CONCATENATE($F1444," ",$G1444),AllocFactorMatrix,(K$4+1),FALSE)*$E1450</f>
        <v>0</v>
      </c>
      <c r="L1444" s="5">
        <f>VLOOKUP(CONCATENATE($F1444," ",$G1444),AllocFactorMatrix,(L$4+1),FALSE)*$E1450</f>
        <v>0</v>
      </c>
      <c r="M1444" s="5">
        <f>VLOOKUP(CONCATENATE($F1444," ",$G1444),AllocFactorMatrix,(M$4+1),FALSE)*$E1450</f>
        <v>0</v>
      </c>
      <c r="N1444" s="5">
        <f t="shared" si="755"/>
        <v>0</v>
      </c>
      <c r="O1444" s="5">
        <f>VLOOKUP(CONCATENATE($F1444," ",$G1444),AllocFactorMatrix,(O$4+1),FALSE)*$E1450</f>
        <v>0</v>
      </c>
      <c r="P1444" s="5">
        <f>VLOOKUP(CONCATENATE($F1444," ",$G1444),AllocFactorMatrix,(P$4+1),FALSE)*$E1450</f>
        <v>0</v>
      </c>
      <c r="Q1444" s="5">
        <f>VLOOKUP(CONCATENATE($F1444," ",$G1444),AllocFactorMatrix,(Q$4+1),FALSE)*$E1450</f>
        <v>0</v>
      </c>
      <c r="R1444" s="5">
        <f t="shared" si="759"/>
        <v>0</v>
      </c>
      <c r="S1444" s="5">
        <f t="shared" si="757"/>
        <v>0</v>
      </c>
      <c r="T1444" s="5">
        <f>VLOOKUP(CONCATENATE($F1444," ",$G1444),AllocFactorMatrix,(T$4+1),FALSE)*$E1450</f>
        <v>0</v>
      </c>
      <c r="U1444" s="5">
        <f>VLOOKUP(CONCATENATE($F1444," ",$G1444),AllocFactorMatrix,(U$4+1),FALSE)*$E1450</f>
        <v>0</v>
      </c>
      <c r="V1444" s="5">
        <f>VLOOKUP(CONCATENATE($F1444," ",$G1444),AllocFactorMatrix,(V$4+1),FALSE)*$E1450</f>
        <v>0</v>
      </c>
      <c r="W1444" s="5">
        <f>VLOOKUP(CONCATENATE($F1444," ",$G1444),AllocFactorMatrix,(W$4+1),FALSE)*$E1450</f>
        <v>0</v>
      </c>
      <c r="X1444" s="5">
        <f t="shared" ref="X1444:X1450" si="761">SUBTOTAL(9,T1444:W1444)</f>
        <v>0</v>
      </c>
      <c r="Y1444" s="5">
        <f>VLOOKUP(CONCATENATE($F1444," ",$G1444),AllocFactorMatrix,(Y$4+1),FALSE)*$E1450</f>
        <v>0</v>
      </c>
      <c r="Z1444" s="5">
        <f>VLOOKUP(CONCATENATE($F1444," ",$G1444),AllocFactorMatrix,(Z$4+1),FALSE)*$E1450</f>
        <v>0</v>
      </c>
      <c r="AA1444" s="5">
        <f t="shared" si="756"/>
        <v>0</v>
      </c>
      <c r="AB1444" s="5">
        <f>VLOOKUP(CONCATENATE($F1444," ",$G1444),AllocFactorMatrix,(AB$4+1),FALSE)*$E1450</f>
        <v>0</v>
      </c>
      <c r="AC1444" s="5">
        <f>VLOOKUP(CONCATENATE($F1444," ",$G1444),AllocFactorMatrix,(AC$4+1),FALSE)*$E1450</f>
        <v>0</v>
      </c>
      <c r="AD1444" s="5">
        <f>VLOOKUP(CONCATENATE($F1444," ",$G1444),AllocFactorMatrix,(AD$4+1),FALSE)*$E1450</f>
        <v>0</v>
      </c>
    </row>
    <row r="1445" spans="4:30" hidden="1" outlineLevel="1">
      <c r="E1445" s="51"/>
      <c r="F1445" s="52" t="str">
        <f>F1450</f>
        <v>DIST_CPD</v>
      </c>
      <c r="G1445" s="55" t="str">
        <f>$G$10</f>
        <v>SUBTRAN</v>
      </c>
      <c r="H1445" s="4">
        <f t="shared" si="754"/>
        <v>0</v>
      </c>
      <c r="I1445" s="5">
        <f>VLOOKUP(CONCATENATE($F1445," ",$G1445),AllocFactorMatrix,(I$4+1),FALSE)*$E1450</f>
        <v>0</v>
      </c>
      <c r="J1445" s="5">
        <f>VLOOKUP(CONCATENATE($F1445," ",$G1445),AllocFactorMatrix,(J$4+1),FALSE)*$E1450</f>
        <v>0</v>
      </c>
      <c r="K1445" s="5">
        <f>VLOOKUP(CONCATENATE($F1445," ",$G1445),AllocFactorMatrix,(K$4+1),FALSE)*$E1450</f>
        <v>0</v>
      </c>
      <c r="L1445" s="5">
        <f>VLOOKUP(CONCATENATE($F1445," ",$G1445),AllocFactorMatrix,(L$4+1),FALSE)*$E1450</f>
        <v>0</v>
      </c>
      <c r="M1445" s="5">
        <f>VLOOKUP(CONCATENATE($F1445," ",$G1445),AllocFactorMatrix,(M$4+1),FALSE)*$E1450</f>
        <v>0</v>
      </c>
      <c r="N1445" s="5">
        <f t="shared" si="755"/>
        <v>0</v>
      </c>
      <c r="O1445" s="5">
        <f>VLOOKUP(CONCATENATE($F1445," ",$G1445),AllocFactorMatrix,(O$4+1),FALSE)*$E1450</f>
        <v>0</v>
      </c>
      <c r="P1445" s="5">
        <f>VLOOKUP(CONCATENATE($F1445," ",$G1445),AllocFactorMatrix,(P$4+1),FALSE)*$E1450</f>
        <v>0</v>
      </c>
      <c r="Q1445" s="5">
        <f>VLOOKUP(CONCATENATE($F1445," ",$G1445),AllocFactorMatrix,(Q$4+1),FALSE)*$E1450</f>
        <v>0</v>
      </c>
      <c r="R1445" s="5">
        <f t="shared" si="759"/>
        <v>0</v>
      </c>
      <c r="S1445" s="5">
        <f t="shared" si="757"/>
        <v>0</v>
      </c>
      <c r="T1445" s="5">
        <f>VLOOKUP(CONCATENATE($F1445," ",$G1445),AllocFactorMatrix,(T$4+1),FALSE)*$E1450</f>
        <v>0</v>
      </c>
      <c r="U1445" s="5">
        <f>VLOOKUP(CONCATENATE($F1445," ",$G1445),AllocFactorMatrix,(U$4+1),FALSE)*$E1450</f>
        <v>0</v>
      </c>
      <c r="V1445" s="5">
        <f>VLOOKUP(CONCATENATE($F1445," ",$G1445),AllocFactorMatrix,(V$4+1),FALSE)*$E1450</f>
        <v>0</v>
      </c>
      <c r="W1445" s="5">
        <f>VLOOKUP(CONCATENATE($F1445," ",$G1445),AllocFactorMatrix,(W$4+1),FALSE)*$E1450</f>
        <v>0</v>
      </c>
      <c r="X1445" s="5">
        <f t="shared" si="761"/>
        <v>0</v>
      </c>
      <c r="Y1445" s="5">
        <f>VLOOKUP(CONCATENATE($F1445," ",$G1445),AllocFactorMatrix,(Y$4+1),FALSE)*$E1450</f>
        <v>0</v>
      </c>
      <c r="Z1445" s="5">
        <f>VLOOKUP(CONCATENATE($F1445," ",$G1445),AllocFactorMatrix,(Z$4+1),FALSE)*$E1450</f>
        <v>0</v>
      </c>
      <c r="AA1445" s="5">
        <f t="shared" si="756"/>
        <v>0</v>
      </c>
      <c r="AB1445" s="5">
        <f>VLOOKUP(CONCATENATE($F1445," ",$G1445),AllocFactorMatrix,(AB$4+1),FALSE)*$E1450</f>
        <v>0</v>
      </c>
      <c r="AC1445" s="5">
        <f>VLOOKUP(CONCATENATE($F1445," ",$G1445),AllocFactorMatrix,(AC$4+1),FALSE)*$E1450</f>
        <v>0</v>
      </c>
      <c r="AD1445" s="5">
        <f>VLOOKUP(CONCATENATE($F1445," ",$G1445),AllocFactorMatrix,(AD$4+1),FALSE)*$E1450</f>
        <v>0</v>
      </c>
    </row>
    <row r="1446" spans="4:30" hidden="1" outlineLevel="1">
      <c r="E1446" s="51"/>
      <c r="F1446" s="52" t="str">
        <f>F1450</f>
        <v>DIST_CPD</v>
      </c>
      <c r="G1446" s="55" t="str">
        <f>$G$11</f>
        <v>DISTPRI</v>
      </c>
      <c r="H1446" s="4">
        <f t="shared" si="754"/>
        <v>246721.99999999997</v>
      </c>
      <c r="I1446" s="5">
        <f>VLOOKUP(CONCATENATE($F1446," ",$G1446),AllocFactorMatrix,(I$4+1),FALSE)*$E1450</f>
        <v>164894.83542341419</v>
      </c>
      <c r="J1446" s="5">
        <f>VLOOKUP(CONCATENATE($F1446," ",$G1446),AllocFactorMatrix,(J$4+1),FALSE)*$E1450</f>
        <v>7772.7120778008912</v>
      </c>
      <c r="K1446" s="5">
        <f>VLOOKUP(CONCATENATE($F1446," ",$G1446),AllocFactorMatrix,(K$4+1),FALSE)*$E1450</f>
        <v>28223.194591962354</v>
      </c>
      <c r="L1446" s="5">
        <f>VLOOKUP(CONCATENATE($F1446," ",$G1446),AllocFactorMatrix,(L$4+1),FALSE)*$E1450</f>
        <v>872.24357040926839</v>
      </c>
      <c r="M1446" s="5">
        <f>VLOOKUP(CONCATENATE($F1446," ",$G1446),AllocFactorMatrix,(M$4+1),FALSE)*$E1450</f>
        <v>0</v>
      </c>
      <c r="N1446" s="5">
        <f t="shared" si="755"/>
        <v>29095.438162371622</v>
      </c>
      <c r="O1446" s="5">
        <f>VLOOKUP(CONCATENATE($F1446," ",$G1446),AllocFactorMatrix,(O$4+1),FALSE)*$E1450</f>
        <v>21162.462951350812</v>
      </c>
      <c r="P1446" s="5">
        <f>VLOOKUP(CONCATENATE($F1446," ",$G1446),AllocFactorMatrix,(P$4+1),FALSE)*$E1450</f>
        <v>3941.5101487962374</v>
      </c>
      <c r="Q1446" s="5">
        <f>VLOOKUP(CONCATENATE($F1446," ",$G1446),AllocFactorMatrix,(Q$4+1),FALSE)*$E1450</f>
        <v>0</v>
      </c>
      <c r="R1446" s="5">
        <f t="shared" si="759"/>
        <v>0</v>
      </c>
      <c r="S1446" s="5">
        <f t="shared" si="757"/>
        <v>25103.97310014705</v>
      </c>
      <c r="T1446" s="5">
        <f>VLOOKUP(CONCATENATE($F1446," ",$G1446),AllocFactorMatrix,(T$4+1),FALSE)*$E1450</f>
        <v>754.42876278109645</v>
      </c>
      <c r="U1446" s="5">
        <f>VLOOKUP(CONCATENATE($F1446," ",$G1446),AllocFactorMatrix,(U$4+1),FALSE)*$E1450</f>
        <v>12167.228787474098</v>
      </c>
      <c r="V1446" s="5">
        <f>VLOOKUP(CONCATENATE($F1446," ",$G1446),AllocFactorMatrix,(V$4+1),FALSE)*$E1450</f>
        <v>0</v>
      </c>
      <c r="W1446" s="5">
        <f>VLOOKUP(CONCATENATE($F1446," ",$G1446),AllocFactorMatrix,(W$4+1),FALSE)*$E1450</f>
        <v>0</v>
      </c>
      <c r="X1446" s="5">
        <f t="shared" si="761"/>
        <v>12921.657550255195</v>
      </c>
      <c r="Y1446" s="5">
        <f>VLOOKUP(CONCATENATE($F1446," ",$G1446),AllocFactorMatrix,(Y$4+1),FALSE)*$E1450</f>
        <v>6381.4551138328197</v>
      </c>
      <c r="Z1446" s="5">
        <f>VLOOKUP(CONCATENATE($F1446," ",$G1446),AllocFactorMatrix,(Z$4+1),FALSE)*$E1450</f>
        <v>106.46765158588694</v>
      </c>
      <c r="AA1446" s="5">
        <f t="shared" si="756"/>
        <v>6487.9227654187071</v>
      </c>
      <c r="AB1446" s="5">
        <f>VLOOKUP(CONCATENATE($F1446," ",$G1446),AllocFactorMatrix,(AB$4+1),FALSE)*$E1450</f>
        <v>86.256637271217613</v>
      </c>
      <c r="AC1446" s="5">
        <f>VLOOKUP(CONCATENATE($F1446," ",$G1446),AllocFactorMatrix,(AC$4+1),FALSE)*$E1450</f>
        <v>295.50325569334984</v>
      </c>
      <c r="AD1446" s="5">
        <f>VLOOKUP(CONCATENATE($F1446," ",$G1446),AllocFactorMatrix,(AD$4+1),FALSE)*$E1450</f>
        <v>63.701027627770152</v>
      </c>
    </row>
    <row r="1447" spans="4:30" hidden="1" outlineLevel="1">
      <c r="E1447" s="51"/>
      <c r="F1447" s="52" t="str">
        <f>F1450</f>
        <v>DIST_CPD</v>
      </c>
      <c r="G1447" s="55" t="str">
        <f>$G$12</f>
        <v>DISTSEC</v>
      </c>
      <c r="H1447" s="4">
        <f t="shared" si="754"/>
        <v>0</v>
      </c>
      <c r="I1447" s="5">
        <f>VLOOKUP(CONCATENATE($F1447," ",$G1447),AllocFactorMatrix,(I$4+1),FALSE)*$E1450</f>
        <v>0</v>
      </c>
      <c r="J1447" s="5">
        <f>VLOOKUP(CONCATENATE($F1447," ",$G1447),AllocFactorMatrix,(J$4+1),FALSE)*$E1450</f>
        <v>0</v>
      </c>
      <c r="K1447" s="5">
        <f>VLOOKUP(CONCATENATE($F1447," ",$G1447),AllocFactorMatrix,(K$4+1),FALSE)*$E1450</f>
        <v>0</v>
      </c>
      <c r="L1447" s="5">
        <f>VLOOKUP(CONCATENATE($F1447," ",$G1447),AllocFactorMatrix,(L$4+1),FALSE)*$E1450</f>
        <v>0</v>
      </c>
      <c r="M1447" s="5">
        <f>VLOOKUP(CONCATENATE($F1447," ",$G1447),AllocFactorMatrix,(M$4+1),FALSE)*$E1450</f>
        <v>0</v>
      </c>
      <c r="N1447" s="5">
        <f t="shared" si="755"/>
        <v>0</v>
      </c>
      <c r="O1447" s="5">
        <f>VLOOKUP(CONCATENATE($F1447," ",$G1447),AllocFactorMatrix,(O$4+1),FALSE)*$E1450</f>
        <v>0</v>
      </c>
      <c r="P1447" s="5">
        <f>VLOOKUP(CONCATENATE($F1447," ",$G1447),AllocFactorMatrix,(P$4+1),FALSE)*$E1450</f>
        <v>0</v>
      </c>
      <c r="Q1447" s="5">
        <f>VLOOKUP(CONCATENATE($F1447," ",$G1447),AllocFactorMatrix,(Q$4+1),FALSE)*$E1450</f>
        <v>0</v>
      </c>
      <c r="R1447" s="5">
        <f t="shared" si="759"/>
        <v>0</v>
      </c>
      <c r="S1447" s="5">
        <f t="shared" si="757"/>
        <v>0</v>
      </c>
      <c r="T1447" s="5">
        <f>VLOOKUP(CONCATENATE($F1447," ",$G1447),AllocFactorMatrix,(T$4+1),FALSE)*$E1450</f>
        <v>0</v>
      </c>
      <c r="U1447" s="5">
        <f>VLOOKUP(CONCATENATE($F1447," ",$G1447),AllocFactorMatrix,(U$4+1),FALSE)*$E1450</f>
        <v>0</v>
      </c>
      <c r="V1447" s="5">
        <f>VLOOKUP(CONCATENATE($F1447," ",$G1447),AllocFactorMatrix,(V$4+1),FALSE)*$E1450</f>
        <v>0</v>
      </c>
      <c r="W1447" s="5">
        <f>VLOOKUP(CONCATENATE($F1447," ",$G1447),AllocFactorMatrix,(W$4+1),FALSE)*$E1450</f>
        <v>0</v>
      </c>
      <c r="X1447" s="5">
        <f t="shared" si="761"/>
        <v>0</v>
      </c>
      <c r="Y1447" s="5">
        <f>VLOOKUP(CONCATENATE($F1447," ",$G1447),AllocFactorMatrix,(Y$4+1),FALSE)*$E1450</f>
        <v>0</v>
      </c>
      <c r="Z1447" s="5">
        <f>VLOOKUP(CONCATENATE($F1447," ",$G1447),AllocFactorMatrix,(Z$4+1),FALSE)*$E1450</f>
        <v>0</v>
      </c>
      <c r="AA1447" s="5">
        <f t="shared" si="756"/>
        <v>0</v>
      </c>
      <c r="AB1447" s="5">
        <f>VLOOKUP(CONCATENATE($F1447," ",$G1447),AllocFactorMatrix,(AB$4+1),FALSE)*$E1450</f>
        <v>0</v>
      </c>
      <c r="AC1447" s="5">
        <f>VLOOKUP(CONCATENATE($F1447," ",$G1447),AllocFactorMatrix,(AC$4+1),FALSE)*$E1450</f>
        <v>0</v>
      </c>
      <c r="AD1447" s="5">
        <f>VLOOKUP(CONCATENATE($F1447," ",$G1447),AllocFactorMatrix,(AD$4+1),FALSE)*$E1450</f>
        <v>0</v>
      </c>
    </row>
    <row r="1448" spans="4:30" hidden="1" outlineLevel="1">
      <c r="E1448" s="51"/>
      <c r="F1448" s="52" t="str">
        <f>F1450</f>
        <v>DIST_CPD</v>
      </c>
      <c r="G1448" s="55" t="str">
        <f>$G$13</f>
        <v>ENERGY</v>
      </c>
      <c r="H1448" s="4">
        <f t="shared" si="754"/>
        <v>0</v>
      </c>
      <c r="I1448" s="5">
        <f>VLOOKUP(CONCATENATE($F1448," ",$G1448),AllocFactorMatrix,(I$4+1),FALSE)*$E1450</f>
        <v>0</v>
      </c>
      <c r="J1448" s="5">
        <f>VLOOKUP(CONCATENATE($F1448," ",$G1448),AllocFactorMatrix,(J$4+1),FALSE)*$E1450</f>
        <v>0</v>
      </c>
      <c r="K1448" s="5">
        <f>VLOOKUP(CONCATENATE($F1448," ",$G1448),AllocFactorMatrix,(K$4+1),FALSE)*$E1450</f>
        <v>0</v>
      </c>
      <c r="L1448" s="5">
        <f>VLOOKUP(CONCATENATE($F1448," ",$G1448),AllocFactorMatrix,(L$4+1),FALSE)*$E1450</f>
        <v>0</v>
      </c>
      <c r="M1448" s="5">
        <f>VLOOKUP(CONCATENATE($F1448," ",$G1448),AllocFactorMatrix,(M$4+1),FALSE)*$E1450</f>
        <v>0</v>
      </c>
      <c r="N1448" s="5">
        <f t="shared" si="755"/>
        <v>0</v>
      </c>
      <c r="O1448" s="5">
        <f>VLOOKUP(CONCATENATE($F1448," ",$G1448),AllocFactorMatrix,(O$4+1),FALSE)*$E1450</f>
        <v>0</v>
      </c>
      <c r="P1448" s="5">
        <f>VLOOKUP(CONCATENATE($F1448," ",$G1448),AllocFactorMatrix,(P$4+1),FALSE)*$E1450</f>
        <v>0</v>
      </c>
      <c r="Q1448" s="5">
        <f>VLOOKUP(CONCATENATE($F1448," ",$G1448),AllocFactorMatrix,(Q$4+1),FALSE)*$E1450</f>
        <v>0</v>
      </c>
      <c r="R1448" s="5">
        <f t="shared" si="759"/>
        <v>0</v>
      </c>
      <c r="S1448" s="5">
        <f t="shared" si="757"/>
        <v>0</v>
      </c>
      <c r="T1448" s="5">
        <f>VLOOKUP(CONCATENATE($F1448," ",$G1448),AllocFactorMatrix,(T$4+1),FALSE)*$E1450</f>
        <v>0</v>
      </c>
      <c r="U1448" s="5">
        <f>VLOOKUP(CONCATENATE($F1448," ",$G1448),AllocFactorMatrix,(U$4+1),FALSE)*$E1450</f>
        <v>0</v>
      </c>
      <c r="V1448" s="5">
        <f>VLOOKUP(CONCATENATE($F1448," ",$G1448),AllocFactorMatrix,(V$4+1),FALSE)*$E1450</f>
        <v>0</v>
      </c>
      <c r="W1448" s="5">
        <f>VLOOKUP(CONCATENATE($F1448," ",$G1448),AllocFactorMatrix,(W$4+1),FALSE)*$E1450</f>
        <v>0</v>
      </c>
      <c r="X1448" s="5">
        <f t="shared" si="761"/>
        <v>0</v>
      </c>
      <c r="Y1448" s="5">
        <f>VLOOKUP(CONCATENATE($F1448," ",$G1448),AllocFactorMatrix,(Y$4+1),FALSE)*$E1450</f>
        <v>0</v>
      </c>
      <c r="Z1448" s="5">
        <f>VLOOKUP(CONCATENATE($F1448," ",$G1448),AllocFactorMatrix,(Z$4+1),FALSE)*$E1450</f>
        <v>0</v>
      </c>
      <c r="AA1448" s="5">
        <f t="shared" si="756"/>
        <v>0</v>
      </c>
      <c r="AB1448" s="5">
        <f>VLOOKUP(CONCATENATE($F1448," ",$G1448),AllocFactorMatrix,(AB$4+1),FALSE)*$E1450</f>
        <v>0</v>
      </c>
      <c r="AC1448" s="5">
        <f>VLOOKUP(CONCATENATE($F1448," ",$G1448),AllocFactorMatrix,(AC$4+1),FALSE)*$E1450</f>
        <v>0</v>
      </c>
      <c r="AD1448" s="5">
        <f>VLOOKUP(CONCATENATE($F1448," ",$G1448),AllocFactorMatrix,(AD$4+1),FALSE)*$E1450</f>
        <v>0</v>
      </c>
    </row>
    <row r="1449" spans="4:30" hidden="1" outlineLevel="1">
      <c r="E1449" s="51"/>
      <c r="F1449" s="52" t="str">
        <f>F1450</f>
        <v>DIST_CPD</v>
      </c>
      <c r="G1449" s="55" t="str">
        <f>$G$14</f>
        <v>CUSTOMER</v>
      </c>
      <c r="H1449" s="4">
        <f t="shared" si="754"/>
        <v>0</v>
      </c>
      <c r="I1449" s="5">
        <f>VLOOKUP(CONCATENATE($F1449," ",$G1449),AllocFactorMatrix,(I$4+1),FALSE)*$E1450</f>
        <v>0</v>
      </c>
      <c r="J1449" s="5">
        <f>VLOOKUP(CONCATENATE($F1449," ",$G1449),AllocFactorMatrix,(J$4+1),FALSE)*$E1450</f>
        <v>0</v>
      </c>
      <c r="K1449" s="5">
        <f>VLOOKUP(CONCATENATE($F1449," ",$G1449),AllocFactorMatrix,(K$4+1),FALSE)*$E1450</f>
        <v>0</v>
      </c>
      <c r="L1449" s="5">
        <f>VLOOKUP(CONCATENATE($F1449," ",$G1449),AllocFactorMatrix,(L$4+1),FALSE)*$E1450</f>
        <v>0</v>
      </c>
      <c r="M1449" s="5">
        <f>VLOOKUP(CONCATENATE($F1449," ",$G1449),AllocFactorMatrix,(M$4+1),FALSE)*$E1450</f>
        <v>0</v>
      </c>
      <c r="N1449" s="5">
        <f t="shared" si="755"/>
        <v>0</v>
      </c>
      <c r="O1449" s="5">
        <f>VLOOKUP(CONCATENATE($F1449," ",$G1449),AllocFactorMatrix,(O$4+1),FALSE)*$E1450</f>
        <v>0</v>
      </c>
      <c r="P1449" s="5">
        <f>VLOOKUP(CONCATENATE($F1449," ",$G1449),AllocFactorMatrix,(P$4+1),FALSE)*$E1450</f>
        <v>0</v>
      </c>
      <c r="Q1449" s="5">
        <f>VLOOKUP(CONCATENATE($F1449," ",$G1449),AllocFactorMatrix,(Q$4+1),FALSE)*$E1450</f>
        <v>0</v>
      </c>
      <c r="R1449" s="5">
        <f t="shared" si="759"/>
        <v>0</v>
      </c>
      <c r="S1449" s="5">
        <f t="shared" si="757"/>
        <v>0</v>
      </c>
      <c r="T1449" s="5">
        <f>VLOOKUP(CONCATENATE($F1449," ",$G1449),AllocFactorMatrix,(T$4+1),FALSE)*$E1450</f>
        <v>0</v>
      </c>
      <c r="U1449" s="5">
        <f>VLOOKUP(CONCATENATE($F1449," ",$G1449),AllocFactorMatrix,(U$4+1),FALSE)*$E1450</f>
        <v>0</v>
      </c>
      <c r="V1449" s="5">
        <f>VLOOKUP(CONCATENATE($F1449," ",$G1449),AllocFactorMatrix,(V$4+1),FALSE)*$E1450</f>
        <v>0</v>
      </c>
      <c r="W1449" s="5">
        <f>VLOOKUP(CONCATENATE($F1449," ",$G1449),AllocFactorMatrix,(W$4+1),FALSE)*$E1450</f>
        <v>0</v>
      </c>
      <c r="X1449" s="5">
        <f t="shared" si="761"/>
        <v>0</v>
      </c>
      <c r="Y1449" s="5">
        <f>VLOOKUP(CONCATENATE($F1449," ",$G1449),AllocFactorMatrix,(Y$4+1),FALSE)*$E1450</f>
        <v>0</v>
      </c>
      <c r="Z1449" s="5">
        <f>VLOOKUP(CONCATENATE($F1449," ",$G1449),AllocFactorMatrix,(Z$4+1),FALSE)*$E1450</f>
        <v>0</v>
      </c>
      <c r="AA1449" s="5">
        <f t="shared" si="756"/>
        <v>0</v>
      </c>
      <c r="AB1449" s="5">
        <f>VLOOKUP(CONCATENATE($F1449," ",$G1449),AllocFactorMatrix,(AB$4+1),FALSE)*$E1450</f>
        <v>0</v>
      </c>
      <c r="AC1449" s="5">
        <f>VLOOKUP(CONCATENATE($F1449," ",$G1449),AllocFactorMatrix,(AC$4+1),FALSE)*$E1450</f>
        <v>0</v>
      </c>
      <c r="AD1449" s="5">
        <f>VLOOKUP(CONCATENATE($F1449," ",$G1449),AllocFactorMatrix,(AD$4+1),FALSE)*$E1450</f>
        <v>0</v>
      </c>
    </row>
    <row r="1450" spans="4:30" collapsed="1">
      <c r="D1450" s="1" t="s">
        <v>103</v>
      </c>
      <c r="E1450" s="61">
        <v>246722</v>
      </c>
      <c r="F1450" s="10" t="s">
        <v>38</v>
      </c>
      <c r="G1450" s="55" t="str">
        <f>$G$15</f>
        <v>TOTAL</v>
      </c>
      <c r="H1450" s="4">
        <f t="shared" si="754"/>
        <v>246721.99999999997</v>
      </c>
      <c r="I1450" s="5">
        <f>VLOOKUP(CONCATENATE($F1450," ",$G1450),AllocFactorMatrix,(I$4+1),FALSE)*$E1450</f>
        <v>164894.83542341419</v>
      </c>
      <c r="J1450" s="5">
        <f>VLOOKUP(CONCATENATE($F1450," ",$G1450),AllocFactorMatrix,(J$4+1),FALSE)*$E1450</f>
        <v>7772.7120778008912</v>
      </c>
      <c r="K1450" s="5">
        <f>VLOOKUP(CONCATENATE($F1450," ",$G1450),AllocFactorMatrix,(K$4+1),FALSE)*$E1450</f>
        <v>28223.194591962354</v>
      </c>
      <c r="L1450" s="5">
        <f>VLOOKUP(CONCATENATE($F1450," ",$G1450),AllocFactorMatrix,(L$4+1),FALSE)*$E1450</f>
        <v>872.24357040926839</v>
      </c>
      <c r="M1450" s="5">
        <f>VLOOKUP(CONCATENATE($F1450," ",$G1450),AllocFactorMatrix,(M$4+1),FALSE)*$E1450</f>
        <v>0</v>
      </c>
      <c r="N1450" s="5">
        <f t="shared" si="755"/>
        <v>29095.438162371622</v>
      </c>
      <c r="O1450" s="5">
        <f>VLOOKUP(CONCATENATE($F1450," ",$G1450),AllocFactorMatrix,(O$4+1),FALSE)*$E1450</f>
        <v>21162.462951350812</v>
      </c>
      <c r="P1450" s="5">
        <f>VLOOKUP(CONCATENATE($F1450," ",$G1450),AllocFactorMatrix,(P$4+1),FALSE)*$E1450</f>
        <v>3941.5101487962374</v>
      </c>
      <c r="Q1450" s="5">
        <f>VLOOKUP(CONCATENATE($F1450," ",$G1450),AllocFactorMatrix,(Q$4+1),FALSE)*$E1450</f>
        <v>0</v>
      </c>
      <c r="R1450" s="5">
        <f t="shared" si="759"/>
        <v>0</v>
      </c>
      <c r="S1450" s="5">
        <f t="shared" si="757"/>
        <v>25103.97310014705</v>
      </c>
      <c r="T1450" s="5">
        <f>VLOOKUP(CONCATENATE($F1450," ",$G1450),AllocFactorMatrix,(T$4+1),FALSE)*$E1450</f>
        <v>754.42876278109645</v>
      </c>
      <c r="U1450" s="5">
        <f>VLOOKUP(CONCATENATE($F1450," ",$G1450),AllocFactorMatrix,(U$4+1),FALSE)*$E1450</f>
        <v>12167.228787474098</v>
      </c>
      <c r="V1450" s="5">
        <f>VLOOKUP(CONCATENATE($F1450," ",$G1450),AllocFactorMatrix,(V$4+1),FALSE)*$E1450</f>
        <v>0</v>
      </c>
      <c r="W1450" s="5">
        <f>VLOOKUP(CONCATENATE($F1450," ",$G1450),AllocFactorMatrix,(W$4+1),FALSE)*$E1450</f>
        <v>0</v>
      </c>
      <c r="X1450" s="5">
        <f t="shared" si="761"/>
        <v>12921.657550255195</v>
      </c>
      <c r="Y1450" s="5">
        <f>VLOOKUP(CONCATENATE($F1450," ",$G1450),AllocFactorMatrix,(Y$4+1),FALSE)*$E1450</f>
        <v>6381.4551138328197</v>
      </c>
      <c r="Z1450" s="5">
        <f>VLOOKUP(CONCATENATE($F1450," ",$G1450),AllocFactorMatrix,(Z$4+1),FALSE)*$E1450</f>
        <v>106.46765158588694</v>
      </c>
      <c r="AA1450" s="5">
        <f t="shared" si="756"/>
        <v>6487.9227654187071</v>
      </c>
      <c r="AB1450" s="5">
        <f>VLOOKUP(CONCATENATE($F1450," ",$G1450),AllocFactorMatrix,(AB$4+1),FALSE)*$E1450</f>
        <v>86.256637271217613</v>
      </c>
      <c r="AC1450" s="5">
        <f>VLOOKUP(CONCATENATE($F1450," ",$G1450),AllocFactorMatrix,(AC$4+1),FALSE)*$E1450</f>
        <v>295.50325569334984</v>
      </c>
      <c r="AD1450" s="5">
        <f>VLOOKUP(CONCATENATE($F1450," ",$G1450),AllocFactorMatrix,(AD$4+1),FALSE)*$E1450</f>
        <v>63.701027627770152</v>
      </c>
    </row>
    <row r="1451" spans="4:30" hidden="1" outlineLevel="1">
      <c r="E1451" s="51"/>
      <c r="F1451" s="52" t="str">
        <f>F1458</f>
        <v>DIST_OHLINES</v>
      </c>
      <c r="G1451" s="55" t="str">
        <f>$G$8</f>
        <v>PRODUCTION</v>
      </c>
      <c r="H1451" s="4">
        <f t="shared" si="754"/>
        <v>0</v>
      </c>
      <c r="I1451" s="5">
        <f>VLOOKUP(CONCATENATE($F1451," ",$G1451),AllocFactorMatrix,(I$4+1),FALSE)*$E1458</f>
        <v>0</v>
      </c>
      <c r="J1451" s="5">
        <f>VLOOKUP(CONCATENATE($F1451," ",$G1451),AllocFactorMatrix,(J$4+1),FALSE)*$E1458</f>
        <v>0</v>
      </c>
      <c r="K1451" s="5">
        <f>VLOOKUP(CONCATENATE($F1451," ",$G1451),AllocFactorMatrix,(K$4+1),FALSE)*$E1458</f>
        <v>0</v>
      </c>
      <c r="L1451" s="5">
        <f>VLOOKUP(CONCATENATE($F1451," ",$G1451),AllocFactorMatrix,(L$4+1),FALSE)*$E1458</f>
        <v>0</v>
      </c>
      <c r="M1451" s="5">
        <f>VLOOKUP(CONCATENATE($F1451," ",$G1451),AllocFactorMatrix,(M$4+1),FALSE)*$E1458</f>
        <v>0</v>
      </c>
      <c r="N1451" s="5">
        <f t="shared" si="755"/>
        <v>0</v>
      </c>
      <c r="O1451" s="5">
        <f>VLOOKUP(CONCATENATE($F1451," ",$G1451),AllocFactorMatrix,(O$4+1),FALSE)*$E1458</f>
        <v>0</v>
      </c>
      <c r="P1451" s="5">
        <f>VLOOKUP(CONCATENATE($F1451," ",$G1451),AllocFactorMatrix,(P$4+1),FALSE)*$E1458</f>
        <v>0</v>
      </c>
      <c r="Q1451" s="5">
        <f>VLOOKUP(CONCATENATE($F1451," ",$G1451),AllocFactorMatrix,(Q$4+1),FALSE)*$E1458</f>
        <v>0</v>
      </c>
      <c r="R1451" s="5">
        <f t="shared" si="759"/>
        <v>0</v>
      </c>
      <c r="S1451" s="5">
        <f t="shared" si="757"/>
        <v>0</v>
      </c>
      <c r="T1451" s="5">
        <f>VLOOKUP(CONCATENATE($F1451," ",$G1451),AllocFactorMatrix,(T$4+1),FALSE)*$E1458</f>
        <v>0</v>
      </c>
      <c r="U1451" s="5">
        <f>VLOOKUP(CONCATENATE($F1451," ",$G1451),AllocFactorMatrix,(U$4+1),FALSE)*$E1458</f>
        <v>0</v>
      </c>
      <c r="V1451" s="5">
        <f>VLOOKUP(CONCATENATE($F1451," ",$G1451),AllocFactorMatrix,(V$4+1),FALSE)*$E1458</f>
        <v>0</v>
      </c>
      <c r="W1451" s="5">
        <f>VLOOKUP(CONCATENATE($F1451," ",$G1451),AllocFactorMatrix,(W$4+1),FALSE)*$E1458</f>
        <v>0</v>
      </c>
      <c r="X1451" s="5">
        <f>SUBTOTAL(9,T1451:W1451)</f>
        <v>0</v>
      </c>
      <c r="Y1451" s="5">
        <f>VLOOKUP(CONCATENATE($F1451," ",$G1451),AllocFactorMatrix,(Y$4+1),FALSE)*$E1458</f>
        <v>0</v>
      </c>
      <c r="Z1451" s="5">
        <f>VLOOKUP(CONCATENATE($F1451," ",$G1451),AllocFactorMatrix,(Z$4+1),FALSE)*$E1458</f>
        <v>0</v>
      </c>
      <c r="AA1451" s="5">
        <f t="shared" si="756"/>
        <v>0</v>
      </c>
      <c r="AB1451" s="5">
        <f>VLOOKUP(CONCATENATE($F1451," ",$G1451),AllocFactorMatrix,(AB$4+1),FALSE)*$E1458</f>
        <v>0</v>
      </c>
      <c r="AC1451" s="5">
        <f>VLOOKUP(CONCATENATE($F1451," ",$G1451),AllocFactorMatrix,(AC$4+1),FALSE)*$E1458</f>
        <v>0</v>
      </c>
      <c r="AD1451" s="5">
        <f>VLOOKUP(CONCATENATE($F1451," ",$G1451),AllocFactorMatrix,(AD$4+1),FALSE)*$E1458</f>
        <v>0</v>
      </c>
    </row>
    <row r="1452" spans="4:30" hidden="1" outlineLevel="1">
      <c r="E1452" s="51"/>
      <c r="F1452" s="52" t="str">
        <f>F1458</f>
        <v>DIST_OHLINES</v>
      </c>
      <c r="G1452" s="55" t="str">
        <f>$G$9</f>
        <v>BULKTRAN</v>
      </c>
      <c r="H1452" s="4">
        <f t="shared" si="754"/>
        <v>0</v>
      </c>
      <c r="I1452" s="5">
        <f>VLOOKUP(CONCATENATE($F1452," ",$G1452),AllocFactorMatrix,(I$4+1),FALSE)*$E1458</f>
        <v>0</v>
      </c>
      <c r="J1452" s="5">
        <f>VLOOKUP(CONCATENATE($F1452," ",$G1452),AllocFactorMatrix,(J$4+1),FALSE)*$E1458</f>
        <v>0</v>
      </c>
      <c r="K1452" s="5">
        <f>VLOOKUP(CONCATENATE($F1452," ",$G1452),AllocFactorMatrix,(K$4+1),FALSE)*$E1458</f>
        <v>0</v>
      </c>
      <c r="L1452" s="5">
        <f>VLOOKUP(CONCATENATE($F1452," ",$G1452),AllocFactorMatrix,(L$4+1),FALSE)*$E1458</f>
        <v>0</v>
      </c>
      <c r="M1452" s="5">
        <f>VLOOKUP(CONCATENATE($F1452," ",$G1452),AllocFactorMatrix,(M$4+1),FALSE)*$E1458</f>
        <v>0</v>
      </c>
      <c r="N1452" s="5">
        <f t="shared" si="755"/>
        <v>0</v>
      </c>
      <c r="O1452" s="5">
        <f>VLOOKUP(CONCATENATE($F1452," ",$G1452),AllocFactorMatrix,(O$4+1),FALSE)*$E1458</f>
        <v>0</v>
      </c>
      <c r="P1452" s="5">
        <f>VLOOKUP(CONCATENATE($F1452," ",$G1452),AllocFactorMatrix,(P$4+1),FALSE)*$E1458</f>
        <v>0</v>
      </c>
      <c r="Q1452" s="5">
        <f>VLOOKUP(CONCATENATE($F1452," ",$G1452),AllocFactorMatrix,(Q$4+1),FALSE)*$E1458</f>
        <v>0</v>
      </c>
      <c r="R1452" s="5">
        <f t="shared" si="759"/>
        <v>0</v>
      </c>
      <c r="S1452" s="5">
        <f t="shared" si="757"/>
        <v>0</v>
      </c>
      <c r="T1452" s="5">
        <f>VLOOKUP(CONCATENATE($F1452," ",$G1452),AllocFactorMatrix,(T$4+1),FALSE)*$E1458</f>
        <v>0</v>
      </c>
      <c r="U1452" s="5">
        <f>VLOOKUP(CONCATENATE($F1452," ",$G1452),AllocFactorMatrix,(U$4+1),FALSE)*$E1458</f>
        <v>0</v>
      </c>
      <c r="V1452" s="5">
        <f>VLOOKUP(CONCATENATE($F1452," ",$G1452),AllocFactorMatrix,(V$4+1),FALSE)*$E1458</f>
        <v>0</v>
      </c>
      <c r="W1452" s="5">
        <f>VLOOKUP(CONCATENATE($F1452," ",$G1452),AllocFactorMatrix,(W$4+1),FALSE)*$E1458</f>
        <v>0</v>
      </c>
      <c r="X1452" s="5">
        <f t="shared" ref="X1452:X1458" si="762">SUBTOTAL(9,T1452:W1452)</f>
        <v>0</v>
      </c>
      <c r="Y1452" s="5">
        <f>VLOOKUP(CONCATENATE($F1452," ",$G1452),AllocFactorMatrix,(Y$4+1),FALSE)*$E1458</f>
        <v>0</v>
      </c>
      <c r="Z1452" s="5">
        <f>VLOOKUP(CONCATENATE($F1452," ",$G1452),AllocFactorMatrix,(Z$4+1),FALSE)*$E1458</f>
        <v>0</v>
      </c>
      <c r="AA1452" s="5">
        <f t="shared" si="756"/>
        <v>0</v>
      </c>
      <c r="AB1452" s="5">
        <f>VLOOKUP(CONCATENATE($F1452," ",$G1452),AllocFactorMatrix,(AB$4+1),FALSE)*$E1458</f>
        <v>0</v>
      </c>
      <c r="AC1452" s="5">
        <f>VLOOKUP(CONCATENATE($F1452," ",$G1452),AllocFactorMatrix,(AC$4+1),FALSE)*$E1458</f>
        <v>0</v>
      </c>
      <c r="AD1452" s="5">
        <f>VLOOKUP(CONCATENATE($F1452," ",$G1452),AllocFactorMatrix,(AD$4+1),FALSE)*$E1458</f>
        <v>0</v>
      </c>
    </row>
    <row r="1453" spans="4:30" hidden="1" outlineLevel="1">
      <c r="E1453" s="51"/>
      <c r="F1453" s="52" t="str">
        <f>F1458</f>
        <v>DIST_OHLINES</v>
      </c>
      <c r="G1453" s="55" t="str">
        <f>$G$10</f>
        <v>SUBTRAN</v>
      </c>
      <c r="H1453" s="4">
        <f t="shared" si="754"/>
        <v>0</v>
      </c>
      <c r="I1453" s="5">
        <f>VLOOKUP(CONCATENATE($F1453," ",$G1453),AllocFactorMatrix,(I$4+1),FALSE)*$E1458</f>
        <v>0</v>
      </c>
      <c r="J1453" s="5">
        <f>VLOOKUP(CONCATENATE($F1453," ",$G1453),AllocFactorMatrix,(J$4+1),FALSE)*$E1458</f>
        <v>0</v>
      </c>
      <c r="K1453" s="5">
        <f>VLOOKUP(CONCATENATE($F1453," ",$G1453),AllocFactorMatrix,(K$4+1),FALSE)*$E1458</f>
        <v>0</v>
      </c>
      <c r="L1453" s="5">
        <f>VLOOKUP(CONCATENATE($F1453," ",$G1453),AllocFactorMatrix,(L$4+1),FALSE)*$E1458</f>
        <v>0</v>
      </c>
      <c r="M1453" s="5">
        <f>VLOOKUP(CONCATENATE($F1453," ",$G1453),AllocFactorMatrix,(M$4+1),FALSE)*$E1458</f>
        <v>0</v>
      </c>
      <c r="N1453" s="5">
        <f t="shared" si="755"/>
        <v>0</v>
      </c>
      <c r="O1453" s="5">
        <f>VLOOKUP(CONCATENATE($F1453," ",$G1453),AllocFactorMatrix,(O$4+1),FALSE)*$E1458</f>
        <v>0</v>
      </c>
      <c r="P1453" s="5">
        <f>VLOOKUP(CONCATENATE($F1453," ",$G1453),AllocFactorMatrix,(P$4+1),FALSE)*$E1458</f>
        <v>0</v>
      </c>
      <c r="Q1453" s="5">
        <f>VLOOKUP(CONCATENATE($F1453," ",$G1453),AllocFactorMatrix,(Q$4+1),FALSE)*$E1458</f>
        <v>0</v>
      </c>
      <c r="R1453" s="5">
        <f t="shared" si="759"/>
        <v>0</v>
      </c>
      <c r="S1453" s="5">
        <f t="shared" si="757"/>
        <v>0</v>
      </c>
      <c r="T1453" s="5">
        <f>VLOOKUP(CONCATENATE($F1453," ",$G1453),AllocFactorMatrix,(T$4+1),FALSE)*$E1458</f>
        <v>0</v>
      </c>
      <c r="U1453" s="5">
        <f>VLOOKUP(CONCATENATE($F1453," ",$G1453),AllocFactorMatrix,(U$4+1),FALSE)*$E1458</f>
        <v>0</v>
      </c>
      <c r="V1453" s="5">
        <f>VLOOKUP(CONCATENATE($F1453," ",$G1453),AllocFactorMatrix,(V$4+1),FALSE)*$E1458</f>
        <v>0</v>
      </c>
      <c r="W1453" s="5">
        <f>VLOOKUP(CONCATENATE($F1453," ",$G1453),AllocFactorMatrix,(W$4+1),FALSE)*$E1458</f>
        <v>0</v>
      </c>
      <c r="X1453" s="5">
        <f t="shared" si="762"/>
        <v>0</v>
      </c>
      <c r="Y1453" s="5">
        <f>VLOOKUP(CONCATENATE($F1453," ",$G1453),AllocFactorMatrix,(Y$4+1),FALSE)*$E1458</f>
        <v>0</v>
      </c>
      <c r="Z1453" s="5">
        <f>VLOOKUP(CONCATENATE($F1453," ",$G1453),AllocFactorMatrix,(Z$4+1),FALSE)*$E1458</f>
        <v>0</v>
      </c>
      <c r="AA1453" s="5">
        <f t="shared" si="756"/>
        <v>0</v>
      </c>
      <c r="AB1453" s="5">
        <f>VLOOKUP(CONCATENATE($F1453," ",$G1453),AllocFactorMatrix,(AB$4+1),FALSE)*$E1458</f>
        <v>0</v>
      </c>
      <c r="AC1453" s="5">
        <f>VLOOKUP(CONCATENATE($F1453," ",$G1453),AllocFactorMatrix,(AC$4+1),FALSE)*$E1458</f>
        <v>0</v>
      </c>
      <c r="AD1453" s="5">
        <f>VLOOKUP(CONCATENATE($F1453," ",$G1453),AllocFactorMatrix,(AD$4+1),FALSE)*$E1458</f>
        <v>0</v>
      </c>
    </row>
    <row r="1454" spans="4:30" hidden="1" outlineLevel="1">
      <c r="E1454" s="51"/>
      <c r="F1454" s="52" t="str">
        <f>F1458</f>
        <v>DIST_OHLINES</v>
      </c>
      <c r="G1454" s="55" t="str">
        <f>$G$11</f>
        <v>DISTPRI</v>
      </c>
      <c r="H1454" s="4">
        <f t="shared" si="754"/>
        <v>813635.63079999993</v>
      </c>
      <c r="I1454" s="5">
        <f>VLOOKUP(CONCATENATE($F1454," ",$G1454),AllocFactorMatrix,(I$4+1),FALSE)*$E1458</f>
        <v>543787.39405238209</v>
      </c>
      <c r="J1454" s="5">
        <f>VLOOKUP(CONCATENATE($F1454," ",$G1454),AllocFactorMatrix,(J$4+1),FALSE)*$E1458</f>
        <v>25632.718178550382</v>
      </c>
      <c r="K1454" s="5">
        <f>VLOOKUP(CONCATENATE($F1454," ",$G1454),AllocFactorMatrix,(K$4+1),FALSE)*$E1458</f>
        <v>93073.97287239258</v>
      </c>
      <c r="L1454" s="5">
        <f>VLOOKUP(CONCATENATE($F1454," ",$G1454),AllocFactorMatrix,(L$4+1),FALSE)*$E1458</f>
        <v>2876.4700659900186</v>
      </c>
      <c r="M1454" s="5">
        <f>VLOOKUP(CONCATENATE($F1454," ",$G1454),AllocFactorMatrix,(M$4+1),FALSE)*$E1458</f>
        <v>0</v>
      </c>
      <c r="N1454" s="5">
        <f t="shared" si="755"/>
        <v>95950.442938382592</v>
      </c>
      <c r="O1454" s="5">
        <f>VLOOKUP(CONCATENATE($F1454," ",$G1454),AllocFactorMatrix,(O$4+1),FALSE)*$E1458</f>
        <v>69789.211714820529</v>
      </c>
      <c r="P1454" s="5">
        <f>VLOOKUP(CONCATENATE($F1454," ",$G1454),AllocFactorMatrix,(P$4+1),FALSE)*$E1458</f>
        <v>12998.245378281745</v>
      </c>
      <c r="Q1454" s="5">
        <f>VLOOKUP(CONCATENATE($F1454," ",$G1454),AllocFactorMatrix,(Q$4+1),FALSE)*$E1458</f>
        <v>0</v>
      </c>
      <c r="R1454" s="5">
        <f t="shared" si="759"/>
        <v>0</v>
      </c>
      <c r="S1454" s="5">
        <f t="shared" si="757"/>
        <v>82787.457093102275</v>
      </c>
      <c r="T1454" s="5">
        <f>VLOOKUP(CONCATENATE($F1454," ",$G1454),AllocFactorMatrix,(T$4+1),FALSE)*$E1458</f>
        <v>2487.9423898114519</v>
      </c>
      <c r="U1454" s="5">
        <f>VLOOKUP(CONCATENATE($F1454," ",$G1454),AllocFactorMatrix,(U$4+1),FALSE)*$E1458</f>
        <v>40124.880916920287</v>
      </c>
      <c r="V1454" s="5">
        <f>VLOOKUP(CONCATENATE($F1454," ",$G1454),AllocFactorMatrix,(V$4+1),FALSE)*$E1458</f>
        <v>0</v>
      </c>
      <c r="W1454" s="5">
        <f>VLOOKUP(CONCATENATE($F1454," ",$G1454),AllocFactorMatrix,(W$4+1),FALSE)*$E1458</f>
        <v>0</v>
      </c>
      <c r="X1454" s="5">
        <f t="shared" si="762"/>
        <v>42612.823306731741</v>
      </c>
      <c r="Y1454" s="5">
        <f>VLOOKUP(CONCATENATE($F1454," ",$G1454),AllocFactorMatrix,(Y$4+1),FALSE)*$E1458</f>
        <v>21044.654538165436</v>
      </c>
      <c r="Z1454" s="5">
        <f>VLOOKUP(CONCATENATE($F1454," ",$G1454),AllocFactorMatrix,(Z$4+1),FALSE)*$E1458</f>
        <v>351.10721726428022</v>
      </c>
      <c r="AA1454" s="5">
        <f t="shared" si="756"/>
        <v>21395.761755429718</v>
      </c>
      <c r="AB1454" s="5">
        <f>VLOOKUP(CONCATENATE($F1454," ",$G1454),AllocFactorMatrix,(AB$4+1),FALSE)*$E1458</f>
        <v>284.45567674084168</v>
      </c>
      <c r="AC1454" s="5">
        <f>VLOOKUP(CONCATENATE($F1454," ",$G1454),AllocFactorMatrix,(AC$4+1),FALSE)*$E1458</f>
        <v>974.5056292082279</v>
      </c>
      <c r="AD1454" s="5">
        <f>VLOOKUP(CONCATENATE($F1454," ",$G1454),AllocFactorMatrix,(AD$4+1),FALSE)*$E1458</f>
        <v>210.07216947223594</v>
      </c>
    </row>
    <row r="1455" spans="4:30" hidden="1" outlineLevel="1">
      <c r="E1455" s="51"/>
      <c r="F1455" s="52" t="str">
        <f>F1458</f>
        <v>DIST_OHLINES</v>
      </c>
      <c r="G1455" s="55" t="str">
        <f>$G$12</f>
        <v>DISTSEC</v>
      </c>
      <c r="H1455" s="4">
        <f t="shared" si="754"/>
        <v>162883.36919999999</v>
      </c>
      <c r="I1455" s="5">
        <f>VLOOKUP(CONCATENATE($F1455," ",$G1455),AllocFactorMatrix,(I$4+1),FALSE)*$E1458</f>
        <v>121788.13159295727</v>
      </c>
      <c r="J1455" s="5">
        <f>VLOOKUP(CONCATENATE($F1455," ",$G1455),AllocFactorMatrix,(J$4+1),FALSE)*$E1458</f>
        <v>5871.4446391151487</v>
      </c>
      <c r="K1455" s="5">
        <f>VLOOKUP(CONCATENATE($F1455," ",$G1455),AllocFactorMatrix,(K$4+1),FALSE)*$E1458</f>
        <v>17716.5953269483</v>
      </c>
      <c r="L1455" s="5">
        <f>VLOOKUP(CONCATENATE($F1455," ",$G1455),AllocFactorMatrix,(L$4+1),FALSE)*$E1458</f>
        <v>0</v>
      </c>
      <c r="M1455" s="5">
        <f>VLOOKUP(CONCATENATE($F1455," ",$G1455),AllocFactorMatrix,(M$4+1),FALSE)*$E1458</f>
        <v>0</v>
      </c>
      <c r="N1455" s="5">
        <f t="shared" si="755"/>
        <v>17716.5953269483</v>
      </c>
      <c r="O1455" s="5">
        <f>VLOOKUP(CONCATENATE($F1455," ",$G1455),AllocFactorMatrix,(O$4+1),FALSE)*$E1458</f>
        <v>11289.083499537674</v>
      </c>
      <c r="P1455" s="5">
        <f>VLOOKUP(CONCATENATE($F1455," ",$G1455),AllocFactorMatrix,(P$4+1),FALSE)*$E1458</f>
        <v>0</v>
      </c>
      <c r="Q1455" s="5">
        <f>VLOOKUP(CONCATENATE($F1455," ",$G1455),AllocFactorMatrix,(Q$4+1),FALSE)*$E1458</f>
        <v>0</v>
      </c>
      <c r="R1455" s="5">
        <f t="shared" si="759"/>
        <v>0</v>
      </c>
      <c r="S1455" s="5">
        <f t="shared" si="757"/>
        <v>11289.083499537674</v>
      </c>
      <c r="T1455" s="5">
        <f>VLOOKUP(CONCATENATE($F1455," ",$G1455),AllocFactorMatrix,(T$4+1),FALSE)*$E1458</f>
        <v>305.2331348384231</v>
      </c>
      <c r="U1455" s="5">
        <f>VLOOKUP(CONCATENATE($F1455," ",$G1455),AllocFactorMatrix,(U$4+1),FALSE)*$E1458</f>
        <v>0</v>
      </c>
      <c r="V1455" s="5">
        <f>VLOOKUP(CONCATENATE($F1455," ",$G1455),AllocFactorMatrix,(V$4+1),FALSE)*$E1458</f>
        <v>0</v>
      </c>
      <c r="W1455" s="5">
        <f>VLOOKUP(CONCATENATE($F1455," ",$G1455),AllocFactorMatrix,(W$4+1),FALSE)*$E1458</f>
        <v>0</v>
      </c>
      <c r="X1455" s="5">
        <f t="shared" si="762"/>
        <v>305.2331348384231</v>
      </c>
      <c r="Y1455" s="5">
        <f>VLOOKUP(CONCATENATE($F1455," ",$G1455),AllocFactorMatrix,(Y$4+1),FALSE)*$E1458</f>
        <v>4163.9117628429967</v>
      </c>
      <c r="Z1455" s="5">
        <f>VLOOKUP(CONCATENATE($F1455," ",$G1455),AllocFactorMatrix,(Z$4+1),FALSE)*$E1458</f>
        <v>0</v>
      </c>
      <c r="AA1455" s="5">
        <f t="shared" si="756"/>
        <v>4163.9117628429967</v>
      </c>
      <c r="AB1455" s="5">
        <f>VLOOKUP(CONCATENATE($F1455," ",$G1455),AllocFactorMatrix,(AB$4+1),FALSE)*$E1458</f>
        <v>43.209046311065343</v>
      </c>
      <c r="AC1455" s="5">
        <f>VLOOKUP(CONCATENATE($F1455," ",$G1455),AllocFactorMatrix,(AC$4+1),FALSE)*$E1458</f>
        <v>1467.1133109003265</v>
      </c>
      <c r="AD1455" s="5">
        <f>VLOOKUP(CONCATENATE($F1455," ",$G1455),AllocFactorMatrix,(AD$4+1),FALSE)*$E1458</f>
        <v>238.64688654880703</v>
      </c>
    </row>
    <row r="1456" spans="4:30" hidden="1" outlineLevel="1">
      <c r="E1456" s="51"/>
      <c r="F1456" s="52" t="str">
        <f>F1458</f>
        <v>DIST_OHLINES</v>
      </c>
      <c r="G1456" s="55" t="str">
        <f>$G$13</f>
        <v>ENERGY</v>
      </c>
      <c r="H1456" s="4">
        <f t="shared" si="754"/>
        <v>0</v>
      </c>
      <c r="I1456" s="5">
        <f>VLOOKUP(CONCATENATE($F1456," ",$G1456),AllocFactorMatrix,(I$4+1),FALSE)*$E1458</f>
        <v>0</v>
      </c>
      <c r="J1456" s="5">
        <f>VLOOKUP(CONCATENATE($F1456," ",$G1456),AllocFactorMatrix,(J$4+1),FALSE)*$E1458</f>
        <v>0</v>
      </c>
      <c r="K1456" s="5">
        <f>VLOOKUP(CONCATENATE($F1456," ",$G1456),AllocFactorMatrix,(K$4+1),FALSE)*$E1458</f>
        <v>0</v>
      </c>
      <c r="L1456" s="5">
        <f>VLOOKUP(CONCATENATE($F1456," ",$G1456),AllocFactorMatrix,(L$4+1),FALSE)*$E1458</f>
        <v>0</v>
      </c>
      <c r="M1456" s="5">
        <f>VLOOKUP(CONCATENATE($F1456," ",$G1456),AllocFactorMatrix,(M$4+1),FALSE)*$E1458</f>
        <v>0</v>
      </c>
      <c r="N1456" s="5">
        <f t="shared" si="755"/>
        <v>0</v>
      </c>
      <c r="O1456" s="5">
        <f>VLOOKUP(CONCATENATE($F1456," ",$G1456),AllocFactorMatrix,(O$4+1),FALSE)*$E1458</f>
        <v>0</v>
      </c>
      <c r="P1456" s="5">
        <f>VLOOKUP(CONCATENATE($F1456," ",$G1456),AllocFactorMatrix,(P$4+1),FALSE)*$E1458</f>
        <v>0</v>
      </c>
      <c r="Q1456" s="5">
        <f>VLOOKUP(CONCATENATE($F1456," ",$G1456),AllocFactorMatrix,(Q$4+1),FALSE)*$E1458</f>
        <v>0</v>
      </c>
      <c r="R1456" s="5">
        <f t="shared" si="759"/>
        <v>0</v>
      </c>
      <c r="S1456" s="5">
        <f t="shared" si="757"/>
        <v>0</v>
      </c>
      <c r="T1456" s="5">
        <f>VLOOKUP(CONCATENATE($F1456," ",$G1456),AllocFactorMatrix,(T$4+1),FALSE)*$E1458</f>
        <v>0</v>
      </c>
      <c r="U1456" s="5">
        <f>VLOOKUP(CONCATENATE($F1456," ",$G1456),AllocFactorMatrix,(U$4+1),FALSE)*$E1458</f>
        <v>0</v>
      </c>
      <c r="V1456" s="5">
        <f>VLOOKUP(CONCATENATE($F1456," ",$G1456),AllocFactorMatrix,(V$4+1),FALSE)*$E1458</f>
        <v>0</v>
      </c>
      <c r="W1456" s="5">
        <f>VLOOKUP(CONCATENATE($F1456," ",$G1456),AllocFactorMatrix,(W$4+1),FALSE)*$E1458</f>
        <v>0</v>
      </c>
      <c r="X1456" s="5">
        <f t="shared" si="762"/>
        <v>0</v>
      </c>
      <c r="Y1456" s="5">
        <f>VLOOKUP(CONCATENATE($F1456," ",$G1456),AllocFactorMatrix,(Y$4+1),FALSE)*$E1458</f>
        <v>0</v>
      </c>
      <c r="Z1456" s="5">
        <f>VLOOKUP(CONCATENATE($F1456," ",$G1456),AllocFactorMatrix,(Z$4+1),FALSE)*$E1458</f>
        <v>0</v>
      </c>
      <c r="AA1456" s="5">
        <f t="shared" si="756"/>
        <v>0</v>
      </c>
      <c r="AB1456" s="5">
        <f>VLOOKUP(CONCATENATE($F1456," ",$G1456),AllocFactorMatrix,(AB$4+1),FALSE)*$E1458</f>
        <v>0</v>
      </c>
      <c r="AC1456" s="5">
        <f>VLOOKUP(CONCATENATE($F1456," ",$G1456),AllocFactorMatrix,(AC$4+1),FALSE)*$E1458</f>
        <v>0</v>
      </c>
      <c r="AD1456" s="5">
        <f>VLOOKUP(CONCATENATE($F1456," ",$G1456),AllocFactorMatrix,(AD$4+1),FALSE)*$E1458</f>
        <v>0</v>
      </c>
    </row>
    <row r="1457" spans="4:30" hidden="1" outlineLevel="1">
      <c r="E1457" s="51"/>
      <c r="F1457" s="52" t="str">
        <f>F1458</f>
        <v>DIST_OHLINES</v>
      </c>
      <c r="G1457" s="55" t="str">
        <f>$G$14</f>
        <v>CUSTOMER</v>
      </c>
      <c r="H1457" s="4">
        <f t="shared" si="754"/>
        <v>0</v>
      </c>
      <c r="I1457" s="5">
        <f>VLOOKUP(CONCATENATE($F1457," ",$G1457),AllocFactorMatrix,(I$4+1),FALSE)*$E1458</f>
        <v>0</v>
      </c>
      <c r="J1457" s="5">
        <f>VLOOKUP(CONCATENATE($F1457," ",$G1457),AllocFactorMatrix,(J$4+1),FALSE)*$E1458</f>
        <v>0</v>
      </c>
      <c r="K1457" s="5">
        <f>VLOOKUP(CONCATENATE($F1457," ",$G1457),AllocFactorMatrix,(K$4+1),FALSE)*$E1458</f>
        <v>0</v>
      </c>
      <c r="L1457" s="5">
        <f>VLOOKUP(CONCATENATE($F1457," ",$G1457),AllocFactorMatrix,(L$4+1),FALSE)*$E1458</f>
        <v>0</v>
      </c>
      <c r="M1457" s="5">
        <f>VLOOKUP(CONCATENATE($F1457," ",$G1457),AllocFactorMatrix,(M$4+1),FALSE)*$E1458</f>
        <v>0</v>
      </c>
      <c r="N1457" s="5">
        <f t="shared" si="755"/>
        <v>0</v>
      </c>
      <c r="O1457" s="5">
        <f>VLOOKUP(CONCATENATE($F1457," ",$G1457),AllocFactorMatrix,(O$4+1),FALSE)*$E1458</f>
        <v>0</v>
      </c>
      <c r="P1457" s="5">
        <f>VLOOKUP(CONCATENATE($F1457," ",$G1457),AllocFactorMatrix,(P$4+1),FALSE)*$E1458</f>
        <v>0</v>
      </c>
      <c r="Q1457" s="5">
        <f>VLOOKUP(CONCATENATE($F1457," ",$G1457),AllocFactorMatrix,(Q$4+1),FALSE)*$E1458</f>
        <v>0</v>
      </c>
      <c r="R1457" s="5">
        <f t="shared" si="759"/>
        <v>0</v>
      </c>
      <c r="S1457" s="5">
        <f t="shared" si="757"/>
        <v>0</v>
      </c>
      <c r="T1457" s="5">
        <f>VLOOKUP(CONCATENATE($F1457," ",$G1457),AllocFactorMatrix,(T$4+1),FALSE)*$E1458</f>
        <v>0</v>
      </c>
      <c r="U1457" s="5">
        <f>VLOOKUP(CONCATENATE($F1457," ",$G1457),AllocFactorMatrix,(U$4+1),FALSE)*$E1458</f>
        <v>0</v>
      </c>
      <c r="V1457" s="5">
        <f>VLOOKUP(CONCATENATE($F1457," ",$G1457),AllocFactorMatrix,(V$4+1),FALSE)*$E1458</f>
        <v>0</v>
      </c>
      <c r="W1457" s="5">
        <f>VLOOKUP(CONCATENATE($F1457," ",$G1457),AllocFactorMatrix,(W$4+1),FALSE)*$E1458</f>
        <v>0</v>
      </c>
      <c r="X1457" s="5">
        <f t="shared" si="762"/>
        <v>0</v>
      </c>
      <c r="Y1457" s="5">
        <f>VLOOKUP(CONCATENATE($F1457," ",$G1457),AllocFactorMatrix,(Y$4+1),FALSE)*$E1458</f>
        <v>0</v>
      </c>
      <c r="Z1457" s="5">
        <f>VLOOKUP(CONCATENATE($F1457," ",$G1457),AllocFactorMatrix,(Z$4+1),FALSE)*$E1458</f>
        <v>0</v>
      </c>
      <c r="AA1457" s="5">
        <f t="shared" si="756"/>
        <v>0</v>
      </c>
      <c r="AB1457" s="5">
        <f>VLOOKUP(CONCATENATE($F1457," ",$G1457),AllocFactorMatrix,(AB$4+1),FALSE)*$E1458</f>
        <v>0</v>
      </c>
      <c r="AC1457" s="5">
        <f>VLOOKUP(CONCATENATE($F1457," ",$G1457),AllocFactorMatrix,(AC$4+1),FALSE)*$E1458</f>
        <v>0</v>
      </c>
      <c r="AD1457" s="5">
        <f>VLOOKUP(CONCATENATE($F1457," ",$G1457),AllocFactorMatrix,(AD$4+1),FALSE)*$E1458</f>
        <v>0</v>
      </c>
    </row>
    <row r="1458" spans="4:30" collapsed="1">
      <c r="D1458" s="1" t="s">
        <v>104</v>
      </c>
      <c r="E1458" s="61">
        <v>976519</v>
      </c>
      <c r="F1458" s="10" t="s">
        <v>61</v>
      </c>
      <c r="G1458" s="55" t="str">
        <f>$G$15</f>
        <v>TOTAL</v>
      </c>
      <c r="H1458" s="4">
        <f t="shared" si="754"/>
        <v>976519.00000000012</v>
      </c>
      <c r="I1458" s="5">
        <f>VLOOKUP(CONCATENATE($F1458," ",$G1458),AllocFactorMatrix,(I$4+1),FALSE)*$E1458</f>
        <v>665575.5256453394</v>
      </c>
      <c r="J1458" s="5">
        <f>VLOOKUP(CONCATENATE($F1458," ",$G1458),AllocFactorMatrix,(J$4+1),FALSE)*$E1458</f>
        <v>31504.162817665525</v>
      </c>
      <c r="K1458" s="5">
        <f>VLOOKUP(CONCATENATE($F1458," ",$G1458),AllocFactorMatrix,(K$4+1),FALSE)*$E1458</f>
        <v>110790.56819934088</v>
      </c>
      <c r="L1458" s="5">
        <f>VLOOKUP(CONCATENATE($F1458," ",$G1458),AllocFactorMatrix,(L$4+1),FALSE)*$E1458</f>
        <v>2876.4700659900186</v>
      </c>
      <c r="M1458" s="5">
        <f>VLOOKUP(CONCATENATE($F1458," ",$G1458),AllocFactorMatrix,(M$4+1),FALSE)*$E1458</f>
        <v>0</v>
      </c>
      <c r="N1458" s="5">
        <f t="shared" si="755"/>
        <v>113667.03826533089</v>
      </c>
      <c r="O1458" s="5">
        <f>VLOOKUP(CONCATENATE($F1458," ",$G1458),AllocFactorMatrix,(O$4+1),FALSE)*$E1458</f>
        <v>81078.295214358208</v>
      </c>
      <c r="P1458" s="5">
        <f>VLOOKUP(CONCATENATE($F1458," ",$G1458),AllocFactorMatrix,(P$4+1),FALSE)*$E1458</f>
        <v>12998.245378281745</v>
      </c>
      <c r="Q1458" s="5">
        <f>VLOOKUP(CONCATENATE($F1458," ",$G1458),AllocFactorMatrix,(Q$4+1),FALSE)*$E1458</f>
        <v>0</v>
      </c>
      <c r="R1458" s="5">
        <f t="shared" si="759"/>
        <v>0</v>
      </c>
      <c r="S1458" s="5">
        <f t="shared" si="757"/>
        <v>94076.540592639954</v>
      </c>
      <c r="T1458" s="5">
        <f>VLOOKUP(CONCATENATE($F1458," ",$G1458),AllocFactorMatrix,(T$4+1),FALSE)*$E1458</f>
        <v>2793.1755246498747</v>
      </c>
      <c r="U1458" s="5">
        <f>VLOOKUP(CONCATENATE($F1458," ",$G1458),AllocFactorMatrix,(U$4+1),FALSE)*$E1458</f>
        <v>40124.880916920287</v>
      </c>
      <c r="V1458" s="5">
        <f>VLOOKUP(CONCATENATE($F1458," ",$G1458),AllocFactorMatrix,(V$4+1),FALSE)*$E1458</f>
        <v>0</v>
      </c>
      <c r="W1458" s="5">
        <f>VLOOKUP(CONCATENATE($F1458," ",$G1458),AllocFactorMatrix,(W$4+1),FALSE)*$E1458</f>
        <v>0</v>
      </c>
      <c r="X1458" s="5">
        <f t="shared" si="762"/>
        <v>42918.056441570159</v>
      </c>
      <c r="Y1458" s="5">
        <f>VLOOKUP(CONCATENATE($F1458," ",$G1458),AllocFactorMatrix,(Y$4+1),FALSE)*$E1458</f>
        <v>25208.566301008435</v>
      </c>
      <c r="Z1458" s="5">
        <f>VLOOKUP(CONCATENATE($F1458," ",$G1458),AllocFactorMatrix,(Z$4+1),FALSE)*$E1458</f>
        <v>351.10721726428022</v>
      </c>
      <c r="AA1458" s="5">
        <f t="shared" si="756"/>
        <v>25559.673518272717</v>
      </c>
      <c r="AB1458" s="5">
        <f>VLOOKUP(CONCATENATE($F1458," ",$G1458),AllocFactorMatrix,(AB$4+1),FALSE)*$E1458</f>
        <v>327.664723051907</v>
      </c>
      <c r="AC1458" s="5">
        <f>VLOOKUP(CONCATENATE($F1458," ",$G1458),AllocFactorMatrix,(AC$4+1),FALSE)*$E1458</f>
        <v>2441.6189401085544</v>
      </c>
      <c r="AD1458" s="5">
        <f>VLOOKUP(CONCATENATE($F1458," ",$G1458),AllocFactorMatrix,(AD$4+1),FALSE)*$E1458</f>
        <v>448.719056021043</v>
      </c>
    </row>
    <row r="1459" spans="4:30" hidden="1" outlineLevel="1">
      <c r="E1459" s="51"/>
      <c r="F1459" s="52" t="str">
        <f>F1466</f>
        <v>DIST_UGLINES</v>
      </c>
      <c r="G1459" s="55" t="str">
        <f>$G$8</f>
        <v>PRODUCTION</v>
      </c>
      <c r="H1459" s="4">
        <f t="shared" ref="H1459:H1498" si="763">SUBTOTAL(9,I1459:AD1459)</f>
        <v>0</v>
      </c>
      <c r="I1459" s="5">
        <f>VLOOKUP(CONCATENATE($F1459," ",$G1459),AllocFactorMatrix,(I$4+1),FALSE)*$E1466</f>
        <v>0</v>
      </c>
      <c r="J1459" s="5">
        <f>VLOOKUP(CONCATENATE($F1459," ",$G1459),AllocFactorMatrix,(J$4+1),FALSE)*$E1466</f>
        <v>0</v>
      </c>
      <c r="K1459" s="5">
        <f>VLOOKUP(CONCATENATE($F1459," ",$G1459),AllocFactorMatrix,(K$4+1),FALSE)*$E1466</f>
        <v>0</v>
      </c>
      <c r="L1459" s="5">
        <f>VLOOKUP(CONCATENATE($F1459," ",$G1459),AllocFactorMatrix,(L$4+1),FALSE)*$E1466</f>
        <v>0</v>
      </c>
      <c r="M1459" s="5">
        <f>VLOOKUP(CONCATENATE($F1459," ",$G1459),AllocFactorMatrix,(M$4+1),FALSE)*$E1466</f>
        <v>0</v>
      </c>
      <c r="N1459" s="5">
        <f t="shared" si="755"/>
        <v>0</v>
      </c>
      <c r="O1459" s="5">
        <f>VLOOKUP(CONCATENATE($F1459," ",$G1459),AllocFactorMatrix,(O$4+1),FALSE)*$E1466</f>
        <v>0</v>
      </c>
      <c r="P1459" s="5">
        <f>VLOOKUP(CONCATENATE($F1459," ",$G1459),AllocFactorMatrix,(P$4+1),FALSE)*$E1466</f>
        <v>0</v>
      </c>
      <c r="Q1459" s="5">
        <f>VLOOKUP(CONCATENATE($F1459," ",$G1459),AllocFactorMatrix,(Q$4+1),FALSE)*$E1466</f>
        <v>0</v>
      </c>
      <c r="R1459" s="5">
        <f t="shared" si="759"/>
        <v>0</v>
      </c>
      <c r="S1459" s="5">
        <f t="shared" si="757"/>
        <v>0</v>
      </c>
      <c r="T1459" s="5">
        <f>VLOOKUP(CONCATENATE($F1459," ",$G1459),AllocFactorMatrix,(T$4+1),FALSE)*$E1466</f>
        <v>0</v>
      </c>
      <c r="U1459" s="5">
        <f>VLOOKUP(CONCATENATE($F1459," ",$G1459),AllocFactorMatrix,(U$4+1),FALSE)*$E1466</f>
        <v>0</v>
      </c>
      <c r="V1459" s="5">
        <f>VLOOKUP(CONCATENATE($F1459," ",$G1459),AllocFactorMatrix,(V$4+1),FALSE)*$E1466</f>
        <v>0</v>
      </c>
      <c r="W1459" s="5">
        <f>VLOOKUP(CONCATENATE($F1459," ",$G1459),AllocFactorMatrix,(W$4+1),FALSE)*$E1466</f>
        <v>0</v>
      </c>
      <c r="X1459" s="5">
        <f>SUBTOTAL(9,T1459:W1459)</f>
        <v>0</v>
      </c>
      <c r="Y1459" s="5">
        <f>VLOOKUP(CONCATENATE($F1459," ",$G1459),AllocFactorMatrix,(Y$4+1),FALSE)*$E1466</f>
        <v>0</v>
      </c>
      <c r="Z1459" s="5">
        <f>VLOOKUP(CONCATENATE($F1459," ",$G1459),AllocFactorMatrix,(Z$4+1),FALSE)*$E1466</f>
        <v>0</v>
      </c>
      <c r="AA1459" s="5">
        <f t="shared" ref="AA1459:AA1490" si="764">SUBTOTAL(9,Y1459:Z1459)</f>
        <v>0</v>
      </c>
      <c r="AB1459" s="5">
        <f>VLOOKUP(CONCATENATE($F1459," ",$G1459),AllocFactorMatrix,(AB$4+1),FALSE)*$E1466</f>
        <v>0</v>
      </c>
      <c r="AC1459" s="5">
        <f>VLOOKUP(CONCATENATE($F1459," ",$G1459),AllocFactorMatrix,(AC$4+1),FALSE)*$E1466</f>
        <v>0</v>
      </c>
      <c r="AD1459" s="5">
        <f>VLOOKUP(CONCATENATE($F1459," ",$G1459),AllocFactorMatrix,(AD$4+1),FALSE)*$E1466</f>
        <v>0</v>
      </c>
    </row>
    <row r="1460" spans="4:30" hidden="1" outlineLevel="1">
      <c r="E1460" s="51"/>
      <c r="F1460" s="52" t="str">
        <f>F1466</f>
        <v>DIST_UGLINES</v>
      </c>
      <c r="G1460" s="55" t="str">
        <f>$G$9</f>
        <v>BULKTRAN</v>
      </c>
      <c r="H1460" s="4">
        <f t="shared" si="763"/>
        <v>0</v>
      </c>
      <c r="I1460" s="5">
        <f>VLOOKUP(CONCATENATE($F1460," ",$G1460),AllocFactorMatrix,(I$4+1),FALSE)*$E1466</f>
        <v>0</v>
      </c>
      <c r="J1460" s="5">
        <f>VLOOKUP(CONCATENATE($F1460," ",$G1460),AllocFactorMatrix,(J$4+1),FALSE)*$E1466</f>
        <v>0</v>
      </c>
      <c r="K1460" s="5">
        <f>VLOOKUP(CONCATENATE($F1460," ",$G1460),AllocFactorMatrix,(K$4+1),FALSE)*$E1466</f>
        <v>0</v>
      </c>
      <c r="L1460" s="5">
        <f>VLOOKUP(CONCATENATE($F1460," ",$G1460),AllocFactorMatrix,(L$4+1),FALSE)*$E1466</f>
        <v>0</v>
      </c>
      <c r="M1460" s="5">
        <f>VLOOKUP(CONCATENATE($F1460," ",$G1460),AllocFactorMatrix,(M$4+1),FALSE)*$E1466</f>
        <v>0</v>
      </c>
      <c r="N1460" s="5">
        <f t="shared" si="755"/>
        <v>0</v>
      </c>
      <c r="O1460" s="5">
        <f>VLOOKUP(CONCATENATE($F1460," ",$G1460),AllocFactorMatrix,(O$4+1),FALSE)*$E1466</f>
        <v>0</v>
      </c>
      <c r="P1460" s="5">
        <f>VLOOKUP(CONCATENATE($F1460," ",$G1460),AllocFactorMatrix,(P$4+1),FALSE)*$E1466</f>
        <v>0</v>
      </c>
      <c r="Q1460" s="5">
        <f>VLOOKUP(CONCATENATE($F1460," ",$G1460),AllocFactorMatrix,(Q$4+1),FALSE)*$E1466</f>
        <v>0</v>
      </c>
      <c r="R1460" s="5">
        <f t="shared" ref="R1460:R1474" si="765">VLOOKUP(CONCATENATE($F1460," ",$G1460),AllocFactorMatrix,(R$4+1),FALSE)*$E1467</f>
        <v>0</v>
      </c>
      <c r="S1460" s="5">
        <f t="shared" si="757"/>
        <v>0</v>
      </c>
      <c r="T1460" s="5">
        <f>VLOOKUP(CONCATENATE($F1460," ",$G1460),AllocFactorMatrix,(T$4+1),FALSE)*$E1466</f>
        <v>0</v>
      </c>
      <c r="U1460" s="5">
        <f>VLOOKUP(CONCATENATE($F1460," ",$G1460),AllocFactorMatrix,(U$4+1),FALSE)*$E1466</f>
        <v>0</v>
      </c>
      <c r="V1460" s="5">
        <f>VLOOKUP(CONCATENATE($F1460," ",$G1460),AllocFactorMatrix,(V$4+1),FALSE)*$E1466</f>
        <v>0</v>
      </c>
      <c r="W1460" s="5">
        <f>VLOOKUP(CONCATENATE($F1460," ",$G1460),AllocFactorMatrix,(W$4+1),FALSE)*$E1466</f>
        <v>0</v>
      </c>
      <c r="X1460" s="5">
        <f t="shared" ref="X1460:X1466" si="766">SUBTOTAL(9,T1460:W1460)</f>
        <v>0</v>
      </c>
      <c r="Y1460" s="5">
        <f>VLOOKUP(CONCATENATE($F1460," ",$G1460),AllocFactorMatrix,(Y$4+1),FALSE)*$E1466</f>
        <v>0</v>
      </c>
      <c r="Z1460" s="5">
        <f>VLOOKUP(CONCATENATE($F1460," ",$G1460),AllocFactorMatrix,(Z$4+1),FALSE)*$E1466</f>
        <v>0</v>
      </c>
      <c r="AA1460" s="5">
        <f t="shared" si="764"/>
        <v>0</v>
      </c>
      <c r="AB1460" s="5">
        <f>VLOOKUP(CONCATENATE($F1460," ",$G1460),AllocFactorMatrix,(AB$4+1),FALSE)*$E1466</f>
        <v>0</v>
      </c>
      <c r="AC1460" s="5">
        <f>VLOOKUP(CONCATENATE($F1460," ",$G1460),AllocFactorMatrix,(AC$4+1),FALSE)*$E1466</f>
        <v>0</v>
      </c>
      <c r="AD1460" s="5">
        <f>VLOOKUP(CONCATENATE($F1460," ",$G1460),AllocFactorMatrix,(AD$4+1),FALSE)*$E1466</f>
        <v>0</v>
      </c>
    </row>
    <row r="1461" spans="4:30" hidden="1" outlineLevel="1">
      <c r="E1461" s="51"/>
      <c r="F1461" s="52" t="str">
        <f>F1466</f>
        <v>DIST_UGLINES</v>
      </c>
      <c r="G1461" s="55" t="str">
        <f>$G$10</f>
        <v>SUBTRAN</v>
      </c>
      <c r="H1461" s="4">
        <f t="shared" si="763"/>
        <v>0</v>
      </c>
      <c r="I1461" s="5">
        <f>VLOOKUP(CONCATENATE($F1461," ",$G1461),AllocFactorMatrix,(I$4+1),FALSE)*$E1466</f>
        <v>0</v>
      </c>
      <c r="J1461" s="5">
        <f>VLOOKUP(CONCATENATE($F1461," ",$G1461),AllocFactorMatrix,(J$4+1),FALSE)*$E1466</f>
        <v>0</v>
      </c>
      <c r="K1461" s="5">
        <f>VLOOKUP(CONCATENATE($F1461," ",$G1461),AllocFactorMatrix,(K$4+1),FALSE)*$E1466</f>
        <v>0</v>
      </c>
      <c r="L1461" s="5">
        <f>VLOOKUP(CONCATENATE($F1461," ",$G1461),AllocFactorMatrix,(L$4+1),FALSE)*$E1466</f>
        <v>0</v>
      </c>
      <c r="M1461" s="5">
        <f>VLOOKUP(CONCATENATE($F1461," ",$G1461),AllocFactorMatrix,(M$4+1),FALSE)*$E1466</f>
        <v>0</v>
      </c>
      <c r="N1461" s="5">
        <f t="shared" si="755"/>
        <v>0</v>
      </c>
      <c r="O1461" s="5">
        <f>VLOOKUP(CONCATENATE($F1461," ",$G1461),AllocFactorMatrix,(O$4+1),FALSE)*$E1466</f>
        <v>0</v>
      </c>
      <c r="P1461" s="5">
        <f>VLOOKUP(CONCATENATE($F1461," ",$G1461),AllocFactorMatrix,(P$4+1),FALSE)*$E1466</f>
        <v>0</v>
      </c>
      <c r="Q1461" s="5">
        <f>VLOOKUP(CONCATENATE($F1461," ",$G1461),AllocFactorMatrix,(Q$4+1),FALSE)*$E1466</f>
        <v>0</v>
      </c>
      <c r="R1461" s="5">
        <f t="shared" si="765"/>
        <v>0</v>
      </c>
      <c r="S1461" s="5">
        <f t="shared" si="757"/>
        <v>0</v>
      </c>
      <c r="T1461" s="5">
        <f>VLOOKUP(CONCATENATE($F1461," ",$G1461),AllocFactorMatrix,(T$4+1),FALSE)*$E1466</f>
        <v>0</v>
      </c>
      <c r="U1461" s="5">
        <f>VLOOKUP(CONCATENATE($F1461," ",$G1461),AllocFactorMatrix,(U$4+1),FALSE)*$E1466</f>
        <v>0</v>
      </c>
      <c r="V1461" s="5">
        <f>VLOOKUP(CONCATENATE($F1461," ",$G1461),AllocFactorMatrix,(V$4+1),FALSE)*$E1466</f>
        <v>0</v>
      </c>
      <c r="W1461" s="5">
        <f>VLOOKUP(CONCATENATE($F1461," ",$G1461),AllocFactorMatrix,(W$4+1),FALSE)*$E1466</f>
        <v>0</v>
      </c>
      <c r="X1461" s="5">
        <f t="shared" si="766"/>
        <v>0</v>
      </c>
      <c r="Y1461" s="5">
        <f>VLOOKUP(CONCATENATE($F1461," ",$G1461),AllocFactorMatrix,(Y$4+1),FALSE)*$E1466</f>
        <v>0</v>
      </c>
      <c r="Z1461" s="5">
        <f>VLOOKUP(CONCATENATE($F1461," ",$G1461),AllocFactorMatrix,(Z$4+1),FALSE)*$E1466</f>
        <v>0</v>
      </c>
      <c r="AA1461" s="5">
        <f t="shared" si="764"/>
        <v>0</v>
      </c>
      <c r="AB1461" s="5">
        <f>VLOOKUP(CONCATENATE($F1461," ",$G1461),AllocFactorMatrix,(AB$4+1),FALSE)*$E1466</f>
        <v>0</v>
      </c>
      <c r="AC1461" s="5">
        <f>VLOOKUP(CONCATENATE($F1461," ",$G1461),AllocFactorMatrix,(AC$4+1),FALSE)*$E1466</f>
        <v>0</v>
      </c>
      <c r="AD1461" s="5">
        <f>VLOOKUP(CONCATENATE($F1461," ",$G1461),AllocFactorMatrix,(AD$4+1),FALSE)*$E1466</f>
        <v>0</v>
      </c>
    </row>
    <row r="1462" spans="4:30" hidden="1" outlineLevel="1">
      <c r="E1462" s="51"/>
      <c r="F1462" s="52" t="str">
        <f>F1466</f>
        <v>DIST_UGLINES</v>
      </c>
      <c r="G1462" s="55" t="str">
        <f>$G$11</f>
        <v>DISTPRI</v>
      </c>
      <c r="H1462" s="4">
        <f t="shared" si="763"/>
        <v>99621.926999999981</v>
      </c>
      <c r="I1462" s="5">
        <f>VLOOKUP(CONCATENATE($F1462," ",$G1462),AllocFactorMatrix,(I$4+1),FALSE)*$E1466</f>
        <v>66581.582741824328</v>
      </c>
      <c r="J1462" s="5">
        <f>VLOOKUP(CONCATENATE($F1462," ",$G1462),AllocFactorMatrix,(J$4+1),FALSE)*$E1466</f>
        <v>3138.4819967684221</v>
      </c>
      <c r="K1462" s="5">
        <f>VLOOKUP(CONCATENATE($F1462," ",$G1462),AllocFactorMatrix,(K$4+1),FALSE)*$E1466</f>
        <v>11396.02074945594</v>
      </c>
      <c r="L1462" s="5">
        <f>VLOOKUP(CONCATENATE($F1462," ",$G1462),AllocFactorMatrix,(L$4+1),FALSE)*$E1466</f>
        <v>352.19633959489425</v>
      </c>
      <c r="M1462" s="5">
        <f>VLOOKUP(CONCATENATE($F1462," ",$G1462),AllocFactorMatrix,(M$4+1),FALSE)*$E1466</f>
        <v>0</v>
      </c>
      <c r="N1462" s="5">
        <f t="shared" si="755"/>
        <v>11748.217089050835</v>
      </c>
      <c r="O1462" s="5">
        <f>VLOOKUP(CONCATENATE($F1462," ",$G1462),AllocFactorMatrix,(O$4+1),FALSE)*$E1466</f>
        <v>8545.0237079777035</v>
      </c>
      <c r="P1462" s="5">
        <f>VLOOKUP(CONCATENATE($F1462," ",$G1462),AllocFactorMatrix,(P$4+1),FALSE)*$E1466</f>
        <v>1591.5112406398209</v>
      </c>
      <c r="Q1462" s="5">
        <f>VLOOKUP(CONCATENATE($F1462," ",$G1462),AllocFactorMatrix,(Q$4+1),FALSE)*$E1466</f>
        <v>0</v>
      </c>
      <c r="R1462" s="5">
        <f t="shared" si="765"/>
        <v>0</v>
      </c>
      <c r="S1462" s="5">
        <f t="shared" si="757"/>
        <v>10136.534948617524</v>
      </c>
      <c r="T1462" s="5">
        <f>VLOOKUP(CONCATENATE($F1462," ",$G1462),AllocFactorMatrix,(T$4+1),FALSE)*$E1466</f>
        <v>304.62482929158608</v>
      </c>
      <c r="U1462" s="5">
        <f>VLOOKUP(CONCATENATE($F1462," ",$G1462),AllocFactorMatrix,(U$4+1),FALSE)*$E1466</f>
        <v>4912.9091773657919</v>
      </c>
      <c r="V1462" s="5">
        <f>VLOOKUP(CONCATENATE($F1462," ",$G1462),AllocFactorMatrix,(V$4+1),FALSE)*$E1466</f>
        <v>0</v>
      </c>
      <c r="W1462" s="5">
        <f>VLOOKUP(CONCATENATE($F1462," ",$G1462),AllocFactorMatrix,(W$4+1),FALSE)*$E1466</f>
        <v>0</v>
      </c>
      <c r="X1462" s="5">
        <f t="shared" si="766"/>
        <v>5217.5340066573781</v>
      </c>
      <c r="Y1462" s="5">
        <f>VLOOKUP(CONCATENATE($F1462," ",$G1462),AllocFactorMatrix,(Y$4+1),FALSE)*$E1466</f>
        <v>2576.7173397752522</v>
      </c>
      <c r="Z1462" s="5">
        <f>VLOOKUP(CONCATENATE($F1462," ",$G1462),AllocFactorMatrix,(Z$4+1),FALSE)*$E1466</f>
        <v>42.989731820229501</v>
      </c>
      <c r="AA1462" s="5">
        <f t="shared" si="764"/>
        <v>2619.7070715954815</v>
      </c>
      <c r="AB1462" s="5">
        <f>VLOOKUP(CONCATENATE($F1462," ",$G1462),AllocFactorMatrix,(AB$4+1),FALSE)*$E1466</f>
        <v>34.828886039748056</v>
      </c>
      <c r="AC1462" s="5">
        <f>VLOOKUP(CONCATENATE($F1462," ",$G1462),AllocFactorMatrix,(AC$4+1),FALSE)*$E1466</f>
        <v>119.31892480988819</v>
      </c>
      <c r="AD1462" s="5">
        <f>VLOOKUP(CONCATENATE($F1462," ",$G1462),AllocFactorMatrix,(AD$4+1),FALSE)*$E1466</f>
        <v>25.721334636387112</v>
      </c>
    </row>
    <row r="1463" spans="4:30" hidden="1" outlineLevel="1">
      <c r="E1463" s="51"/>
      <c r="F1463" s="52" t="str">
        <f>F1466</f>
        <v>DIST_UGLINES</v>
      </c>
      <c r="G1463" s="55" t="str">
        <f>$G$12</f>
        <v>DISTSEC</v>
      </c>
      <c r="H1463" s="4">
        <f t="shared" si="763"/>
        <v>23444.072999999997</v>
      </c>
      <c r="I1463" s="5">
        <f>VLOOKUP(CONCATENATE($F1463," ",$G1463),AllocFactorMatrix,(I$4+1),FALSE)*$E1466</f>
        <v>17529.167413605392</v>
      </c>
      <c r="J1463" s="5">
        <f>VLOOKUP(CONCATENATE($F1463," ",$G1463),AllocFactorMatrix,(J$4+1),FALSE)*$E1466</f>
        <v>845.08674771981691</v>
      </c>
      <c r="K1463" s="5">
        <f>VLOOKUP(CONCATENATE($F1463," ",$G1463),AllocFactorMatrix,(K$4+1),FALSE)*$E1466</f>
        <v>2549.978897148419</v>
      </c>
      <c r="L1463" s="5">
        <f>VLOOKUP(CONCATENATE($F1463," ",$G1463),AllocFactorMatrix,(L$4+1),FALSE)*$E1466</f>
        <v>0</v>
      </c>
      <c r="M1463" s="5">
        <f>VLOOKUP(CONCATENATE($F1463," ",$G1463),AllocFactorMatrix,(M$4+1),FALSE)*$E1466</f>
        <v>0</v>
      </c>
      <c r="N1463" s="5">
        <f t="shared" si="755"/>
        <v>2549.978897148419</v>
      </c>
      <c r="O1463" s="5">
        <f>VLOOKUP(CONCATENATE($F1463," ",$G1463),AllocFactorMatrix,(O$4+1),FALSE)*$E1466</f>
        <v>1624.8564783878296</v>
      </c>
      <c r="P1463" s="5">
        <f>VLOOKUP(CONCATENATE($F1463," ",$G1463),AllocFactorMatrix,(P$4+1),FALSE)*$E1466</f>
        <v>0</v>
      </c>
      <c r="Q1463" s="5">
        <f>VLOOKUP(CONCATENATE($F1463," ",$G1463),AllocFactorMatrix,(Q$4+1),FALSE)*$E1466</f>
        <v>0</v>
      </c>
      <c r="R1463" s="5">
        <f t="shared" si="765"/>
        <v>0</v>
      </c>
      <c r="S1463" s="5">
        <f t="shared" si="757"/>
        <v>1624.8564783878296</v>
      </c>
      <c r="T1463" s="5">
        <f>VLOOKUP(CONCATENATE($F1463," ",$G1463),AllocFactorMatrix,(T$4+1),FALSE)*$E1466</f>
        <v>43.93271044377952</v>
      </c>
      <c r="U1463" s="5">
        <f>VLOOKUP(CONCATENATE($F1463," ",$G1463),AllocFactorMatrix,(U$4+1),FALSE)*$E1466</f>
        <v>0</v>
      </c>
      <c r="V1463" s="5">
        <f>VLOOKUP(CONCATENATE($F1463," ",$G1463),AllocFactorMatrix,(V$4+1),FALSE)*$E1466</f>
        <v>0</v>
      </c>
      <c r="W1463" s="5">
        <f>VLOOKUP(CONCATENATE($F1463," ",$G1463),AllocFactorMatrix,(W$4+1),FALSE)*$E1466</f>
        <v>0</v>
      </c>
      <c r="X1463" s="5">
        <f t="shared" si="766"/>
        <v>43.93271044377952</v>
      </c>
      <c r="Y1463" s="5">
        <f>VLOOKUP(CONCATENATE($F1463," ",$G1463),AllocFactorMatrix,(Y$4+1),FALSE)*$E1466</f>
        <v>599.31871383251018</v>
      </c>
      <c r="Z1463" s="5">
        <f>VLOOKUP(CONCATENATE($F1463," ",$G1463),AllocFactorMatrix,(Z$4+1),FALSE)*$E1466</f>
        <v>0</v>
      </c>
      <c r="AA1463" s="5">
        <f t="shared" si="764"/>
        <v>599.31871383251018</v>
      </c>
      <c r="AB1463" s="5">
        <f>VLOOKUP(CONCATENATE($F1463," ",$G1463),AllocFactorMatrix,(AB$4+1),FALSE)*$E1466</f>
        <v>6.2191495728036337</v>
      </c>
      <c r="AC1463" s="5">
        <f>VLOOKUP(CONCATENATE($F1463," ",$G1463),AllocFactorMatrix,(AC$4+1),FALSE)*$E1466</f>
        <v>211.16404780273263</v>
      </c>
      <c r="AD1463" s="5">
        <f>VLOOKUP(CONCATENATE($F1463," ",$G1463),AllocFactorMatrix,(AD$4+1),FALSE)*$E1466</f>
        <v>34.348841486715457</v>
      </c>
    </row>
    <row r="1464" spans="4:30" hidden="1" outlineLevel="1">
      <c r="E1464" s="51"/>
      <c r="F1464" s="52" t="str">
        <f>F1466</f>
        <v>DIST_UGLINES</v>
      </c>
      <c r="G1464" s="55" t="str">
        <f>$G$13</f>
        <v>ENERGY</v>
      </c>
      <c r="H1464" s="4">
        <f t="shared" si="763"/>
        <v>0</v>
      </c>
      <c r="I1464" s="5">
        <f>VLOOKUP(CONCATENATE($F1464," ",$G1464),AllocFactorMatrix,(I$4+1),FALSE)*$E1466</f>
        <v>0</v>
      </c>
      <c r="J1464" s="5">
        <f>VLOOKUP(CONCATENATE($F1464," ",$G1464),AllocFactorMatrix,(J$4+1),FALSE)*$E1466</f>
        <v>0</v>
      </c>
      <c r="K1464" s="5">
        <f>VLOOKUP(CONCATENATE($F1464," ",$G1464),AllocFactorMatrix,(K$4+1),FALSE)*$E1466</f>
        <v>0</v>
      </c>
      <c r="L1464" s="5">
        <f>VLOOKUP(CONCATENATE($F1464," ",$G1464),AllocFactorMatrix,(L$4+1),FALSE)*$E1466</f>
        <v>0</v>
      </c>
      <c r="M1464" s="5">
        <f>VLOOKUP(CONCATENATE($F1464," ",$G1464),AllocFactorMatrix,(M$4+1),FALSE)*$E1466</f>
        <v>0</v>
      </c>
      <c r="N1464" s="5">
        <f t="shared" si="755"/>
        <v>0</v>
      </c>
      <c r="O1464" s="5">
        <f>VLOOKUP(CONCATENATE($F1464," ",$G1464),AllocFactorMatrix,(O$4+1),FALSE)*$E1466</f>
        <v>0</v>
      </c>
      <c r="P1464" s="5">
        <f>VLOOKUP(CONCATENATE($F1464," ",$G1464),AllocFactorMatrix,(P$4+1),FALSE)*$E1466</f>
        <v>0</v>
      </c>
      <c r="Q1464" s="5">
        <f>VLOOKUP(CONCATENATE($F1464," ",$G1464),AllocFactorMatrix,(Q$4+1),FALSE)*$E1466</f>
        <v>0</v>
      </c>
      <c r="R1464" s="5">
        <f t="shared" si="765"/>
        <v>0</v>
      </c>
      <c r="S1464" s="5">
        <f t="shared" si="757"/>
        <v>0</v>
      </c>
      <c r="T1464" s="5">
        <f>VLOOKUP(CONCATENATE($F1464," ",$G1464),AllocFactorMatrix,(T$4+1),FALSE)*$E1466</f>
        <v>0</v>
      </c>
      <c r="U1464" s="5">
        <f>VLOOKUP(CONCATENATE($F1464," ",$G1464),AllocFactorMatrix,(U$4+1),FALSE)*$E1466</f>
        <v>0</v>
      </c>
      <c r="V1464" s="5">
        <f>VLOOKUP(CONCATENATE($F1464," ",$G1464),AllocFactorMatrix,(V$4+1),FALSE)*$E1466</f>
        <v>0</v>
      </c>
      <c r="W1464" s="5">
        <f>VLOOKUP(CONCATENATE($F1464," ",$G1464),AllocFactorMatrix,(W$4+1),FALSE)*$E1466</f>
        <v>0</v>
      </c>
      <c r="X1464" s="5">
        <f t="shared" si="766"/>
        <v>0</v>
      </c>
      <c r="Y1464" s="5">
        <f>VLOOKUP(CONCATENATE($F1464," ",$G1464),AllocFactorMatrix,(Y$4+1),FALSE)*$E1466</f>
        <v>0</v>
      </c>
      <c r="Z1464" s="5">
        <f>VLOOKUP(CONCATENATE($F1464," ",$G1464),AllocFactorMatrix,(Z$4+1),FALSE)*$E1466</f>
        <v>0</v>
      </c>
      <c r="AA1464" s="5">
        <f t="shared" si="764"/>
        <v>0</v>
      </c>
      <c r="AB1464" s="5">
        <f>VLOOKUP(CONCATENATE($F1464," ",$G1464),AllocFactorMatrix,(AB$4+1),FALSE)*$E1466</f>
        <v>0</v>
      </c>
      <c r="AC1464" s="5">
        <f>VLOOKUP(CONCATENATE($F1464," ",$G1464),AllocFactorMatrix,(AC$4+1),FALSE)*$E1466</f>
        <v>0</v>
      </c>
      <c r="AD1464" s="5">
        <f>VLOOKUP(CONCATENATE($F1464," ",$G1464),AllocFactorMatrix,(AD$4+1),FALSE)*$E1466</f>
        <v>0</v>
      </c>
    </row>
    <row r="1465" spans="4:30" hidden="1" outlineLevel="1">
      <c r="E1465" s="51"/>
      <c r="F1465" s="52" t="str">
        <f>F1466</f>
        <v>DIST_UGLINES</v>
      </c>
      <c r="G1465" s="55" t="str">
        <f>$G$14</f>
        <v>CUSTOMER</v>
      </c>
      <c r="H1465" s="4">
        <f t="shared" si="763"/>
        <v>0</v>
      </c>
      <c r="I1465" s="5">
        <f>VLOOKUP(CONCATENATE($F1465," ",$G1465),AllocFactorMatrix,(I$4+1),FALSE)*$E1466</f>
        <v>0</v>
      </c>
      <c r="J1465" s="5">
        <f>VLOOKUP(CONCATENATE($F1465," ",$G1465),AllocFactorMatrix,(J$4+1),FALSE)*$E1466</f>
        <v>0</v>
      </c>
      <c r="K1465" s="5">
        <f>VLOOKUP(CONCATENATE($F1465," ",$G1465),AllocFactorMatrix,(K$4+1),FALSE)*$E1466</f>
        <v>0</v>
      </c>
      <c r="L1465" s="5">
        <f>VLOOKUP(CONCATENATE($F1465," ",$G1465),AllocFactorMatrix,(L$4+1),FALSE)*$E1466</f>
        <v>0</v>
      </c>
      <c r="M1465" s="5">
        <f>VLOOKUP(CONCATENATE($F1465," ",$G1465),AllocFactorMatrix,(M$4+1),FALSE)*$E1466</f>
        <v>0</v>
      </c>
      <c r="N1465" s="5">
        <f t="shared" si="755"/>
        <v>0</v>
      </c>
      <c r="O1465" s="5">
        <f>VLOOKUP(CONCATENATE($F1465," ",$G1465),AllocFactorMatrix,(O$4+1),FALSE)*$E1466</f>
        <v>0</v>
      </c>
      <c r="P1465" s="5">
        <f>VLOOKUP(CONCATENATE($F1465," ",$G1465),AllocFactorMatrix,(P$4+1),FALSE)*$E1466</f>
        <v>0</v>
      </c>
      <c r="Q1465" s="5">
        <f>VLOOKUP(CONCATENATE($F1465," ",$G1465),AllocFactorMatrix,(Q$4+1),FALSE)*$E1466</f>
        <v>0</v>
      </c>
      <c r="R1465" s="5">
        <f t="shared" si="765"/>
        <v>0</v>
      </c>
      <c r="S1465" s="5">
        <f t="shared" si="757"/>
        <v>0</v>
      </c>
      <c r="T1465" s="5">
        <f>VLOOKUP(CONCATENATE($F1465," ",$G1465),AllocFactorMatrix,(T$4+1),FALSE)*$E1466</f>
        <v>0</v>
      </c>
      <c r="U1465" s="5">
        <f>VLOOKUP(CONCATENATE($F1465," ",$G1465),AllocFactorMatrix,(U$4+1),FALSE)*$E1466</f>
        <v>0</v>
      </c>
      <c r="V1465" s="5">
        <f>VLOOKUP(CONCATENATE($F1465," ",$G1465),AllocFactorMatrix,(V$4+1),FALSE)*$E1466</f>
        <v>0</v>
      </c>
      <c r="W1465" s="5">
        <f>VLOOKUP(CONCATENATE($F1465," ",$G1465),AllocFactorMatrix,(W$4+1),FALSE)*$E1466</f>
        <v>0</v>
      </c>
      <c r="X1465" s="5">
        <f t="shared" si="766"/>
        <v>0</v>
      </c>
      <c r="Y1465" s="5">
        <f>VLOOKUP(CONCATENATE($F1465," ",$G1465),AllocFactorMatrix,(Y$4+1),FALSE)*$E1466</f>
        <v>0</v>
      </c>
      <c r="Z1465" s="5">
        <f>VLOOKUP(CONCATENATE($F1465," ",$G1465),AllocFactorMatrix,(Z$4+1),FALSE)*$E1466</f>
        <v>0</v>
      </c>
      <c r="AA1465" s="5">
        <f t="shared" si="764"/>
        <v>0</v>
      </c>
      <c r="AB1465" s="5">
        <f>VLOOKUP(CONCATENATE($F1465," ",$G1465),AllocFactorMatrix,(AB$4+1),FALSE)*$E1466</f>
        <v>0</v>
      </c>
      <c r="AC1465" s="5">
        <f>VLOOKUP(CONCATENATE($F1465," ",$G1465),AllocFactorMatrix,(AC$4+1),FALSE)*$E1466</f>
        <v>0</v>
      </c>
      <c r="AD1465" s="5">
        <f>VLOOKUP(CONCATENATE($F1465," ",$G1465),AllocFactorMatrix,(AD$4+1),FALSE)*$E1466</f>
        <v>0</v>
      </c>
    </row>
    <row r="1466" spans="4:30" collapsed="1">
      <c r="D1466" s="95" t="s">
        <v>547</v>
      </c>
      <c r="E1466" s="61">
        <v>123066</v>
      </c>
      <c r="F1466" s="10" t="s">
        <v>62</v>
      </c>
      <c r="G1466" s="55" t="str">
        <f>$G$15</f>
        <v>TOTAL</v>
      </c>
      <c r="H1466" s="4">
        <f t="shared" si="763"/>
        <v>123066.00000000001</v>
      </c>
      <c r="I1466" s="5">
        <f>VLOOKUP(CONCATENATE($F1466," ",$G1466),AllocFactorMatrix,(I$4+1),FALSE)*$E1466</f>
        <v>84110.750155429734</v>
      </c>
      <c r="J1466" s="5">
        <f>VLOOKUP(CONCATENATE($F1466," ",$G1466),AllocFactorMatrix,(J$4+1),FALSE)*$E1466</f>
        <v>3983.5687444882396</v>
      </c>
      <c r="K1466" s="5">
        <f>VLOOKUP(CONCATENATE($F1466," ",$G1466),AllocFactorMatrix,(K$4+1),FALSE)*$E1466</f>
        <v>13945.999646604361</v>
      </c>
      <c r="L1466" s="5">
        <f>VLOOKUP(CONCATENATE($F1466," ",$G1466),AllocFactorMatrix,(L$4+1),FALSE)*$E1466</f>
        <v>352.19633959489425</v>
      </c>
      <c r="M1466" s="5">
        <f>VLOOKUP(CONCATENATE($F1466," ",$G1466),AllocFactorMatrix,(M$4+1),FALSE)*$E1466</f>
        <v>0</v>
      </c>
      <c r="N1466" s="5">
        <f t="shared" si="755"/>
        <v>14298.195986199256</v>
      </c>
      <c r="O1466" s="5">
        <f>VLOOKUP(CONCATENATE($F1466," ",$G1466),AllocFactorMatrix,(O$4+1),FALSE)*$E1466</f>
        <v>10169.880186365534</v>
      </c>
      <c r="P1466" s="5">
        <f>VLOOKUP(CONCATENATE($F1466," ",$G1466),AllocFactorMatrix,(P$4+1),FALSE)*$E1466</f>
        <v>1591.5112406398209</v>
      </c>
      <c r="Q1466" s="5">
        <f>VLOOKUP(CONCATENATE($F1466," ",$G1466),AllocFactorMatrix,(Q$4+1),FALSE)*$E1466</f>
        <v>0</v>
      </c>
      <c r="R1466" s="5">
        <f t="shared" si="765"/>
        <v>0</v>
      </c>
      <c r="S1466" s="5">
        <f t="shared" si="757"/>
        <v>11761.391427005354</v>
      </c>
      <c r="T1466" s="5">
        <f>VLOOKUP(CONCATENATE($F1466," ",$G1466),AllocFactorMatrix,(T$4+1),FALSE)*$E1466</f>
        <v>348.55753973536559</v>
      </c>
      <c r="U1466" s="5">
        <f>VLOOKUP(CONCATENATE($F1466," ",$G1466),AllocFactorMatrix,(U$4+1),FALSE)*$E1466</f>
        <v>4912.9091773657919</v>
      </c>
      <c r="V1466" s="5">
        <f>VLOOKUP(CONCATENATE($F1466," ",$G1466),AllocFactorMatrix,(V$4+1),FALSE)*$E1466</f>
        <v>0</v>
      </c>
      <c r="W1466" s="5">
        <f>VLOOKUP(CONCATENATE($F1466," ",$G1466),AllocFactorMatrix,(W$4+1),FALSE)*$E1466</f>
        <v>0</v>
      </c>
      <c r="X1466" s="5">
        <f t="shared" si="766"/>
        <v>5261.4667171011579</v>
      </c>
      <c r="Y1466" s="5">
        <f>VLOOKUP(CONCATENATE($F1466," ",$G1466),AllocFactorMatrix,(Y$4+1),FALSE)*$E1466</f>
        <v>3176.0360536077624</v>
      </c>
      <c r="Z1466" s="5">
        <f>VLOOKUP(CONCATENATE($F1466," ",$G1466),AllocFactorMatrix,(Z$4+1),FALSE)*$E1466</f>
        <v>42.989731820229501</v>
      </c>
      <c r="AA1466" s="5">
        <f t="shared" si="764"/>
        <v>3219.0257854279917</v>
      </c>
      <c r="AB1466" s="5">
        <f>VLOOKUP(CONCATENATE($F1466," ",$G1466),AllocFactorMatrix,(AB$4+1),FALSE)*$E1466</f>
        <v>41.048035612551693</v>
      </c>
      <c r="AC1466" s="5">
        <f>VLOOKUP(CONCATENATE($F1466," ",$G1466),AllocFactorMatrix,(AC$4+1),FALSE)*$E1466</f>
        <v>330.48297261262081</v>
      </c>
      <c r="AD1466" s="5">
        <f>VLOOKUP(CONCATENATE($F1466," ",$G1466),AllocFactorMatrix,(AD$4+1),FALSE)*$E1466</f>
        <v>60.070176123102563</v>
      </c>
    </row>
    <row r="1467" spans="4:30" hidden="1" outlineLevel="1">
      <c r="E1467" s="51"/>
      <c r="F1467" s="52" t="str">
        <f>F1474</f>
        <v>DIST_SL</v>
      </c>
      <c r="G1467" s="55" t="str">
        <f>$G$8</f>
        <v>PRODUCTION</v>
      </c>
      <c r="H1467" s="4">
        <f t="shared" si="763"/>
        <v>0</v>
      </c>
      <c r="I1467" s="5">
        <f>VLOOKUP(CONCATENATE($F1467," ",$G1467),AllocFactorMatrix,(I$4+1),FALSE)*$E1474</f>
        <v>0</v>
      </c>
      <c r="J1467" s="5">
        <f>VLOOKUP(CONCATENATE($F1467," ",$G1467),AllocFactorMatrix,(J$4+1),FALSE)*$E1474</f>
        <v>0</v>
      </c>
      <c r="K1467" s="5">
        <f>VLOOKUP(CONCATENATE($F1467," ",$G1467),AllocFactorMatrix,(K$4+1),FALSE)*$E1474</f>
        <v>0</v>
      </c>
      <c r="L1467" s="5">
        <f>VLOOKUP(CONCATENATE($F1467," ",$G1467),AllocFactorMatrix,(L$4+1),FALSE)*$E1474</f>
        <v>0</v>
      </c>
      <c r="M1467" s="5">
        <f>VLOOKUP(CONCATENATE($F1467," ",$G1467),AllocFactorMatrix,(M$4+1),FALSE)*$E1474</f>
        <v>0</v>
      </c>
      <c r="N1467" s="5">
        <f t="shared" si="755"/>
        <v>0</v>
      </c>
      <c r="O1467" s="5">
        <f>VLOOKUP(CONCATENATE($F1467," ",$G1467),AllocFactorMatrix,(O$4+1),FALSE)*$E1474</f>
        <v>0</v>
      </c>
      <c r="P1467" s="5">
        <f>VLOOKUP(CONCATENATE($F1467," ",$G1467),AllocFactorMatrix,(P$4+1),FALSE)*$E1474</f>
        <v>0</v>
      </c>
      <c r="Q1467" s="5">
        <f>VLOOKUP(CONCATENATE($F1467," ",$G1467),AllocFactorMatrix,(Q$4+1),FALSE)*$E1474</f>
        <v>0</v>
      </c>
      <c r="R1467" s="5">
        <f t="shared" si="765"/>
        <v>0</v>
      </c>
      <c r="S1467" s="5">
        <f t="shared" si="757"/>
        <v>0</v>
      </c>
      <c r="T1467" s="5">
        <f>VLOOKUP(CONCATENATE($F1467," ",$G1467),AllocFactorMatrix,(T$4+1),FALSE)*$E1474</f>
        <v>0</v>
      </c>
      <c r="U1467" s="5">
        <f>VLOOKUP(CONCATENATE($F1467," ",$G1467),AllocFactorMatrix,(U$4+1),FALSE)*$E1474</f>
        <v>0</v>
      </c>
      <c r="V1467" s="5">
        <f>VLOOKUP(CONCATENATE($F1467," ",$G1467),AllocFactorMatrix,(V$4+1),FALSE)*$E1474</f>
        <v>0</v>
      </c>
      <c r="W1467" s="5">
        <f>VLOOKUP(CONCATENATE($F1467," ",$G1467),AllocFactorMatrix,(W$4+1),FALSE)*$E1474</f>
        <v>0</v>
      </c>
      <c r="X1467" s="5">
        <f>SUBTOTAL(9,T1467:W1467)</f>
        <v>0</v>
      </c>
      <c r="Y1467" s="5">
        <f>VLOOKUP(CONCATENATE($F1467," ",$G1467),AllocFactorMatrix,(Y$4+1),FALSE)*$E1474</f>
        <v>0</v>
      </c>
      <c r="Z1467" s="5">
        <f>VLOOKUP(CONCATENATE($F1467," ",$G1467),AllocFactorMatrix,(Z$4+1),FALSE)*$E1474</f>
        <v>0</v>
      </c>
      <c r="AA1467" s="5">
        <f t="shared" si="764"/>
        <v>0</v>
      </c>
      <c r="AB1467" s="5">
        <f>VLOOKUP(CONCATENATE($F1467," ",$G1467),AllocFactorMatrix,(AB$4+1),FALSE)*$E1474</f>
        <v>0</v>
      </c>
      <c r="AC1467" s="5">
        <f>VLOOKUP(CONCATENATE($F1467," ",$G1467),AllocFactorMatrix,(AC$4+1),FALSE)*$E1474</f>
        <v>0</v>
      </c>
      <c r="AD1467" s="5">
        <f>VLOOKUP(CONCATENATE($F1467," ",$G1467),AllocFactorMatrix,(AD$4+1),FALSE)*$E1474</f>
        <v>0</v>
      </c>
    </row>
    <row r="1468" spans="4:30" hidden="1" outlineLevel="1">
      <c r="E1468" s="51"/>
      <c r="F1468" s="52" t="str">
        <f>F1474</f>
        <v>DIST_SL</v>
      </c>
      <c r="G1468" s="55" t="str">
        <f>$G$9</f>
        <v>BULKTRAN</v>
      </c>
      <c r="H1468" s="4">
        <f t="shared" si="763"/>
        <v>0</v>
      </c>
      <c r="I1468" s="5">
        <f>VLOOKUP(CONCATENATE($F1468," ",$G1468),AllocFactorMatrix,(I$4+1),FALSE)*$E1474</f>
        <v>0</v>
      </c>
      <c r="J1468" s="5">
        <f>VLOOKUP(CONCATENATE($F1468," ",$G1468),AllocFactorMatrix,(J$4+1),FALSE)*$E1474</f>
        <v>0</v>
      </c>
      <c r="K1468" s="5">
        <f>VLOOKUP(CONCATENATE($F1468," ",$G1468),AllocFactorMatrix,(K$4+1),FALSE)*$E1474</f>
        <v>0</v>
      </c>
      <c r="L1468" s="5">
        <f>VLOOKUP(CONCATENATE($F1468," ",$G1468),AllocFactorMatrix,(L$4+1),FALSE)*$E1474</f>
        <v>0</v>
      </c>
      <c r="M1468" s="5">
        <f>VLOOKUP(CONCATENATE($F1468," ",$G1468),AllocFactorMatrix,(M$4+1),FALSE)*$E1474</f>
        <v>0</v>
      </c>
      <c r="N1468" s="5">
        <f t="shared" si="755"/>
        <v>0</v>
      </c>
      <c r="O1468" s="5">
        <f>VLOOKUP(CONCATENATE($F1468," ",$G1468),AllocFactorMatrix,(O$4+1),FALSE)*$E1474</f>
        <v>0</v>
      </c>
      <c r="P1468" s="5">
        <f>VLOOKUP(CONCATENATE($F1468," ",$G1468),AllocFactorMatrix,(P$4+1),FALSE)*$E1474</f>
        <v>0</v>
      </c>
      <c r="Q1468" s="5">
        <f>VLOOKUP(CONCATENATE($F1468," ",$G1468),AllocFactorMatrix,(Q$4+1),FALSE)*$E1474</f>
        <v>0</v>
      </c>
      <c r="R1468" s="5">
        <f t="shared" si="765"/>
        <v>0</v>
      </c>
      <c r="S1468" s="5">
        <f t="shared" si="757"/>
        <v>0</v>
      </c>
      <c r="T1468" s="5">
        <f>VLOOKUP(CONCATENATE($F1468," ",$G1468),AllocFactorMatrix,(T$4+1),FALSE)*$E1474</f>
        <v>0</v>
      </c>
      <c r="U1468" s="5">
        <f>VLOOKUP(CONCATENATE($F1468," ",$G1468),AllocFactorMatrix,(U$4+1),FALSE)*$E1474</f>
        <v>0</v>
      </c>
      <c r="V1468" s="5">
        <f>VLOOKUP(CONCATENATE($F1468," ",$G1468),AllocFactorMatrix,(V$4+1),FALSE)*$E1474</f>
        <v>0</v>
      </c>
      <c r="W1468" s="5">
        <f>VLOOKUP(CONCATENATE($F1468," ",$G1468),AllocFactorMatrix,(W$4+1),FALSE)*$E1474</f>
        <v>0</v>
      </c>
      <c r="X1468" s="5">
        <f t="shared" ref="X1468:X1474" si="767">SUBTOTAL(9,T1468:W1468)</f>
        <v>0</v>
      </c>
      <c r="Y1468" s="5">
        <f>VLOOKUP(CONCATENATE($F1468," ",$G1468),AllocFactorMatrix,(Y$4+1),FALSE)*$E1474</f>
        <v>0</v>
      </c>
      <c r="Z1468" s="5">
        <f>VLOOKUP(CONCATENATE($F1468," ",$G1468),AllocFactorMatrix,(Z$4+1),FALSE)*$E1474</f>
        <v>0</v>
      </c>
      <c r="AA1468" s="5">
        <f t="shared" si="764"/>
        <v>0</v>
      </c>
      <c r="AB1468" s="5">
        <f>VLOOKUP(CONCATENATE($F1468," ",$G1468),AllocFactorMatrix,(AB$4+1),FALSE)*$E1474</f>
        <v>0</v>
      </c>
      <c r="AC1468" s="5">
        <f>VLOOKUP(CONCATENATE($F1468," ",$G1468),AllocFactorMatrix,(AC$4+1),FALSE)*$E1474</f>
        <v>0</v>
      </c>
      <c r="AD1468" s="5">
        <f>VLOOKUP(CONCATENATE($F1468," ",$G1468),AllocFactorMatrix,(AD$4+1),FALSE)*$E1474</f>
        <v>0</v>
      </c>
    </row>
    <row r="1469" spans="4:30" hidden="1" outlineLevel="1">
      <c r="E1469" s="51"/>
      <c r="F1469" s="52" t="str">
        <f>F1474</f>
        <v>DIST_SL</v>
      </c>
      <c r="G1469" s="55" t="str">
        <f>$G$10</f>
        <v>SUBTRAN</v>
      </c>
      <c r="H1469" s="4">
        <f t="shared" si="763"/>
        <v>0</v>
      </c>
      <c r="I1469" s="5">
        <f>VLOOKUP(CONCATENATE($F1469," ",$G1469),AllocFactorMatrix,(I$4+1),FALSE)*$E1474</f>
        <v>0</v>
      </c>
      <c r="J1469" s="5">
        <f>VLOOKUP(CONCATENATE($F1469," ",$G1469),AllocFactorMatrix,(J$4+1),FALSE)*$E1474</f>
        <v>0</v>
      </c>
      <c r="K1469" s="5">
        <f>VLOOKUP(CONCATENATE($F1469," ",$G1469),AllocFactorMatrix,(K$4+1),FALSE)*$E1474</f>
        <v>0</v>
      </c>
      <c r="L1469" s="5">
        <f>VLOOKUP(CONCATENATE($F1469," ",$G1469),AllocFactorMatrix,(L$4+1),FALSE)*$E1474</f>
        <v>0</v>
      </c>
      <c r="M1469" s="5">
        <f>VLOOKUP(CONCATENATE($F1469," ",$G1469),AllocFactorMatrix,(M$4+1),FALSE)*$E1474</f>
        <v>0</v>
      </c>
      <c r="N1469" s="5">
        <f t="shared" si="755"/>
        <v>0</v>
      </c>
      <c r="O1469" s="5">
        <f>VLOOKUP(CONCATENATE($F1469," ",$G1469),AllocFactorMatrix,(O$4+1),FALSE)*$E1474</f>
        <v>0</v>
      </c>
      <c r="P1469" s="5">
        <f>VLOOKUP(CONCATENATE($F1469," ",$G1469),AllocFactorMatrix,(P$4+1),FALSE)*$E1474</f>
        <v>0</v>
      </c>
      <c r="Q1469" s="5">
        <f>VLOOKUP(CONCATENATE($F1469," ",$G1469),AllocFactorMatrix,(Q$4+1),FALSE)*$E1474</f>
        <v>0</v>
      </c>
      <c r="R1469" s="5">
        <f t="shared" si="765"/>
        <v>0</v>
      </c>
      <c r="S1469" s="5">
        <f t="shared" si="757"/>
        <v>0</v>
      </c>
      <c r="T1469" s="5">
        <f>VLOOKUP(CONCATENATE($F1469," ",$G1469),AllocFactorMatrix,(T$4+1),FALSE)*$E1474</f>
        <v>0</v>
      </c>
      <c r="U1469" s="5">
        <f>VLOOKUP(CONCATENATE($F1469," ",$G1469),AllocFactorMatrix,(U$4+1),FALSE)*$E1474</f>
        <v>0</v>
      </c>
      <c r="V1469" s="5">
        <f>VLOOKUP(CONCATENATE($F1469," ",$G1469),AllocFactorMatrix,(V$4+1),FALSE)*$E1474</f>
        <v>0</v>
      </c>
      <c r="W1469" s="5">
        <f>VLOOKUP(CONCATENATE($F1469," ",$G1469),AllocFactorMatrix,(W$4+1),FALSE)*$E1474</f>
        <v>0</v>
      </c>
      <c r="X1469" s="5">
        <f t="shared" si="767"/>
        <v>0</v>
      </c>
      <c r="Y1469" s="5">
        <f>VLOOKUP(CONCATENATE($F1469," ",$G1469),AllocFactorMatrix,(Y$4+1),FALSE)*$E1474</f>
        <v>0</v>
      </c>
      <c r="Z1469" s="5">
        <f>VLOOKUP(CONCATENATE($F1469," ",$G1469),AllocFactorMatrix,(Z$4+1),FALSE)*$E1474</f>
        <v>0</v>
      </c>
      <c r="AA1469" s="5">
        <f t="shared" si="764"/>
        <v>0</v>
      </c>
      <c r="AB1469" s="5">
        <f>VLOOKUP(CONCATENATE($F1469," ",$G1469),AllocFactorMatrix,(AB$4+1),FALSE)*$E1474</f>
        <v>0</v>
      </c>
      <c r="AC1469" s="5">
        <f>VLOOKUP(CONCATENATE($F1469," ",$G1469),AllocFactorMatrix,(AC$4+1),FALSE)*$E1474</f>
        <v>0</v>
      </c>
      <c r="AD1469" s="5">
        <f>VLOOKUP(CONCATENATE($F1469," ",$G1469),AllocFactorMatrix,(AD$4+1),FALSE)*$E1474</f>
        <v>0</v>
      </c>
    </row>
    <row r="1470" spans="4:30" hidden="1" outlineLevel="1">
      <c r="E1470" s="51"/>
      <c r="F1470" s="52" t="str">
        <f>F1474</f>
        <v>DIST_SL</v>
      </c>
      <c r="G1470" s="55" t="str">
        <f>$G$11</f>
        <v>DISTPRI</v>
      </c>
      <c r="H1470" s="4">
        <f t="shared" si="763"/>
        <v>0</v>
      </c>
      <c r="I1470" s="5">
        <f>VLOOKUP(CONCATENATE($F1470," ",$G1470),AllocFactorMatrix,(I$4+1),FALSE)*$E1474</f>
        <v>0</v>
      </c>
      <c r="J1470" s="5">
        <f>VLOOKUP(CONCATENATE($F1470," ",$G1470),AllocFactorMatrix,(J$4+1),FALSE)*$E1474</f>
        <v>0</v>
      </c>
      <c r="K1470" s="5">
        <f>VLOOKUP(CONCATENATE($F1470," ",$G1470),AllocFactorMatrix,(K$4+1),FALSE)*$E1474</f>
        <v>0</v>
      </c>
      <c r="L1470" s="5">
        <f>VLOOKUP(CONCATENATE($F1470," ",$G1470),AllocFactorMatrix,(L$4+1),FALSE)*$E1474</f>
        <v>0</v>
      </c>
      <c r="M1470" s="5">
        <f>VLOOKUP(CONCATENATE($F1470," ",$G1470),AllocFactorMatrix,(M$4+1),FALSE)*$E1474</f>
        <v>0</v>
      </c>
      <c r="N1470" s="5">
        <f t="shared" si="755"/>
        <v>0</v>
      </c>
      <c r="O1470" s="5">
        <f>VLOOKUP(CONCATENATE($F1470," ",$G1470),AllocFactorMatrix,(O$4+1),FALSE)*$E1474</f>
        <v>0</v>
      </c>
      <c r="P1470" s="5">
        <f>VLOOKUP(CONCATENATE($F1470," ",$G1470),AllocFactorMatrix,(P$4+1),FALSE)*$E1474</f>
        <v>0</v>
      </c>
      <c r="Q1470" s="5">
        <f>VLOOKUP(CONCATENATE($F1470," ",$G1470),AllocFactorMatrix,(Q$4+1),FALSE)*$E1474</f>
        <v>0</v>
      </c>
      <c r="R1470" s="5">
        <f t="shared" si="765"/>
        <v>0</v>
      </c>
      <c r="S1470" s="5">
        <f t="shared" si="757"/>
        <v>0</v>
      </c>
      <c r="T1470" s="5">
        <f>VLOOKUP(CONCATENATE($F1470," ",$G1470),AllocFactorMatrix,(T$4+1),FALSE)*$E1474</f>
        <v>0</v>
      </c>
      <c r="U1470" s="5">
        <f>VLOOKUP(CONCATENATE($F1470," ",$G1470),AllocFactorMatrix,(U$4+1),FALSE)*$E1474</f>
        <v>0</v>
      </c>
      <c r="V1470" s="5">
        <f>VLOOKUP(CONCATENATE($F1470," ",$G1470),AllocFactorMatrix,(V$4+1),FALSE)*$E1474</f>
        <v>0</v>
      </c>
      <c r="W1470" s="5">
        <f>VLOOKUP(CONCATENATE($F1470," ",$G1470),AllocFactorMatrix,(W$4+1),FALSE)*$E1474</f>
        <v>0</v>
      </c>
      <c r="X1470" s="5">
        <f t="shared" si="767"/>
        <v>0</v>
      </c>
      <c r="Y1470" s="5">
        <f>VLOOKUP(CONCATENATE($F1470," ",$G1470),AllocFactorMatrix,(Y$4+1),FALSE)*$E1474</f>
        <v>0</v>
      </c>
      <c r="Z1470" s="5">
        <f>VLOOKUP(CONCATENATE($F1470," ",$G1470),AllocFactorMatrix,(Z$4+1),FALSE)*$E1474</f>
        <v>0</v>
      </c>
      <c r="AA1470" s="5">
        <f t="shared" si="764"/>
        <v>0</v>
      </c>
      <c r="AB1470" s="5">
        <f>VLOOKUP(CONCATENATE($F1470," ",$G1470),AllocFactorMatrix,(AB$4+1),FALSE)*$E1474</f>
        <v>0</v>
      </c>
      <c r="AC1470" s="5">
        <f>VLOOKUP(CONCATENATE($F1470," ",$G1470),AllocFactorMatrix,(AC$4+1),FALSE)*$E1474</f>
        <v>0</v>
      </c>
      <c r="AD1470" s="5">
        <f>VLOOKUP(CONCATENATE($F1470," ",$G1470),AllocFactorMatrix,(AD$4+1),FALSE)*$E1474</f>
        <v>0</v>
      </c>
    </row>
    <row r="1471" spans="4:30" hidden="1" outlineLevel="1">
      <c r="E1471" s="51"/>
      <c r="F1471" s="52" t="str">
        <f>F1474</f>
        <v>DIST_SL</v>
      </c>
      <c r="G1471" s="55" t="str">
        <f>$G$12</f>
        <v>DISTSEC</v>
      </c>
      <c r="H1471" s="4">
        <f t="shared" si="763"/>
        <v>0</v>
      </c>
      <c r="I1471" s="5">
        <f>VLOOKUP(CONCATENATE($F1471," ",$G1471),AllocFactorMatrix,(I$4+1),FALSE)*$E1474</f>
        <v>0</v>
      </c>
      <c r="J1471" s="5">
        <f>VLOOKUP(CONCATENATE($F1471," ",$G1471),AllocFactorMatrix,(J$4+1),FALSE)*$E1474</f>
        <v>0</v>
      </c>
      <c r="K1471" s="5">
        <f>VLOOKUP(CONCATENATE($F1471," ",$G1471),AllocFactorMatrix,(K$4+1),FALSE)*$E1474</f>
        <v>0</v>
      </c>
      <c r="L1471" s="5">
        <f>VLOOKUP(CONCATENATE($F1471," ",$G1471),AllocFactorMatrix,(L$4+1),FALSE)*$E1474</f>
        <v>0</v>
      </c>
      <c r="M1471" s="5">
        <f>VLOOKUP(CONCATENATE($F1471," ",$G1471),AllocFactorMatrix,(M$4+1),FALSE)*$E1474</f>
        <v>0</v>
      </c>
      <c r="N1471" s="5">
        <f t="shared" si="755"/>
        <v>0</v>
      </c>
      <c r="O1471" s="5">
        <f>VLOOKUP(CONCATENATE($F1471," ",$G1471),AllocFactorMatrix,(O$4+1),FALSE)*$E1474</f>
        <v>0</v>
      </c>
      <c r="P1471" s="5">
        <f>VLOOKUP(CONCATENATE($F1471," ",$G1471),AllocFactorMatrix,(P$4+1),FALSE)*$E1474</f>
        <v>0</v>
      </c>
      <c r="Q1471" s="5">
        <f>VLOOKUP(CONCATENATE($F1471," ",$G1471),AllocFactorMatrix,(Q$4+1),FALSE)*$E1474</f>
        <v>0</v>
      </c>
      <c r="R1471" s="5">
        <f t="shared" si="765"/>
        <v>0</v>
      </c>
      <c r="S1471" s="5">
        <f t="shared" si="757"/>
        <v>0</v>
      </c>
      <c r="T1471" s="5">
        <f>VLOOKUP(CONCATENATE($F1471," ",$G1471),AllocFactorMatrix,(T$4+1),FALSE)*$E1474</f>
        <v>0</v>
      </c>
      <c r="U1471" s="5">
        <f>VLOOKUP(CONCATENATE($F1471," ",$G1471),AllocFactorMatrix,(U$4+1),FALSE)*$E1474</f>
        <v>0</v>
      </c>
      <c r="V1471" s="5">
        <f>VLOOKUP(CONCATENATE($F1471," ",$G1471),AllocFactorMatrix,(V$4+1),FALSE)*$E1474</f>
        <v>0</v>
      </c>
      <c r="W1471" s="5">
        <f>VLOOKUP(CONCATENATE($F1471," ",$G1471),AllocFactorMatrix,(W$4+1),FALSE)*$E1474</f>
        <v>0</v>
      </c>
      <c r="X1471" s="5">
        <f t="shared" si="767"/>
        <v>0</v>
      </c>
      <c r="Y1471" s="5">
        <f>VLOOKUP(CONCATENATE($F1471," ",$G1471),AllocFactorMatrix,(Y$4+1),FALSE)*$E1474</f>
        <v>0</v>
      </c>
      <c r="Z1471" s="5">
        <f>VLOOKUP(CONCATENATE($F1471," ",$G1471),AllocFactorMatrix,(Z$4+1),FALSE)*$E1474</f>
        <v>0</v>
      </c>
      <c r="AA1471" s="5">
        <f t="shared" si="764"/>
        <v>0</v>
      </c>
      <c r="AB1471" s="5">
        <f>VLOOKUP(CONCATENATE($F1471," ",$G1471),AllocFactorMatrix,(AB$4+1),FALSE)*$E1474</f>
        <v>0</v>
      </c>
      <c r="AC1471" s="5">
        <f>VLOOKUP(CONCATENATE($F1471," ",$G1471),AllocFactorMatrix,(AC$4+1),FALSE)*$E1474</f>
        <v>0</v>
      </c>
      <c r="AD1471" s="5">
        <f>VLOOKUP(CONCATENATE($F1471," ",$G1471),AllocFactorMatrix,(AD$4+1),FALSE)*$E1474</f>
        <v>0</v>
      </c>
    </row>
    <row r="1472" spans="4:30" hidden="1" outlineLevel="1">
      <c r="E1472" s="51"/>
      <c r="F1472" s="52" t="str">
        <f>F1474</f>
        <v>DIST_SL</v>
      </c>
      <c r="G1472" s="55" t="str">
        <f>$G$13</f>
        <v>ENERGY</v>
      </c>
      <c r="H1472" s="4">
        <f t="shared" si="763"/>
        <v>0</v>
      </c>
      <c r="I1472" s="5">
        <f>VLOOKUP(CONCATENATE($F1472," ",$G1472),AllocFactorMatrix,(I$4+1),FALSE)*$E1474</f>
        <v>0</v>
      </c>
      <c r="J1472" s="5">
        <f>VLOOKUP(CONCATENATE($F1472," ",$G1472),AllocFactorMatrix,(J$4+1),FALSE)*$E1474</f>
        <v>0</v>
      </c>
      <c r="K1472" s="5">
        <f>VLOOKUP(CONCATENATE($F1472," ",$G1472),AllocFactorMatrix,(K$4+1),FALSE)*$E1474</f>
        <v>0</v>
      </c>
      <c r="L1472" s="5">
        <f>VLOOKUP(CONCATENATE($F1472," ",$G1472),AllocFactorMatrix,(L$4+1),FALSE)*$E1474</f>
        <v>0</v>
      </c>
      <c r="M1472" s="5">
        <f>VLOOKUP(CONCATENATE($F1472," ",$G1472),AllocFactorMatrix,(M$4+1),FALSE)*$E1474</f>
        <v>0</v>
      </c>
      <c r="N1472" s="5">
        <f t="shared" si="755"/>
        <v>0</v>
      </c>
      <c r="O1472" s="5">
        <f>VLOOKUP(CONCATENATE($F1472," ",$G1472),AllocFactorMatrix,(O$4+1),FALSE)*$E1474</f>
        <v>0</v>
      </c>
      <c r="P1472" s="5">
        <f>VLOOKUP(CONCATENATE($F1472," ",$G1472),AllocFactorMatrix,(P$4+1),FALSE)*$E1474</f>
        <v>0</v>
      </c>
      <c r="Q1472" s="5">
        <f>VLOOKUP(CONCATENATE($F1472," ",$G1472),AllocFactorMatrix,(Q$4+1),FALSE)*$E1474</f>
        <v>0</v>
      </c>
      <c r="R1472" s="5">
        <f t="shared" si="765"/>
        <v>0</v>
      </c>
      <c r="S1472" s="5">
        <f t="shared" si="757"/>
        <v>0</v>
      </c>
      <c r="T1472" s="5">
        <f>VLOOKUP(CONCATENATE($F1472," ",$G1472),AllocFactorMatrix,(T$4+1),FALSE)*$E1474</f>
        <v>0</v>
      </c>
      <c r="U1472" s="5">
        <f>VLOOKUP(CONCATENATE($F1472," ",$G1472),AllocFactorMatrix,(U$4+1),FALSE)*$E1474</f>
        <v>0</v>
      </c>
      <c r="V1472" s="5">
        <f>VLOOKUP(CONCATENATE($F1472," ",$G1472),AllocFactorMatrix,(V$4+1),FALSE)*$E1474</f>
        <v>0</v>
      </c>
      <c r="W1472" s="5">
        <f>VLOOKUP(CONCATENATE($F1472," ",$G1472),AllocFactorMatrix,(W$4+1),FALSE)*$E1474</f>
        <v>0</v>
      </c>
      <c r="X1472" s="5">
        <f t="shared" si="767"/>
        <v>0</v>
      </c>
      <c r="Y1472" s="5">
        <f>VLOOKUP(CONCATENATE($F1472," ",$G1472),AllocFactorMatrix,(Y$4+1),FALSE)*$E1474</f>
        <v>0</v>
      </c>
      <c r="Z1472" s="5">
        <f>VLOOKUP(CONCATENATE($F1472," ",$G1472),AllocFactorMatrix,(Z$4+1),FALSE)*$E1474</f>
        <v>0</v>
      </c>
      <c r="AA1472" s="5">
        <f t="shared" si="764"/>
        <v>0</v>
      </c>
      <c r="AB1472" s="5">
        <f>VLOOKUP(CONCATENATE($F1472," ",$G1472),AllocFactorMatrix,(AB$4+1),FALSE)*$E1474</f>
        <v>0</v>
      </c>
      <c r="AC1472" s="5">
        <f>VLOOKUP(CONCATENATE($F1472," ",$G1472),AllocFactorMatrix,(AC$4+1),FALSE)*$E1474</f>
        <v>0</v>
      </c>
      <c r="AD1472" s="5">
        <f>VLOOKUP(CONCATENATE($F1472," ",$G1472),AllocFactorMatrix,(AD$4+1),FALSE)*$E1474</f>
        <v>0</v>
      </c>
    </row>
    <row r="1473" spans="4:30" hidden="1" outlineLevel="1">
      <c r="E1473" s="51"/>
      <c r="F1473" s="52" t="str">
        <f>F1474</f>
        <v>DIST_SL</v>
      </c>
      <c r="G1473" s="55" t="str">
        <f>$G$14</f>
        <v>CUSTOMER</v>
      </c>
      <c r="H1473" s="4">
        <f t="shared" si="763"/>
        <v>203417</v>
      </c>
      <c r="I1473" s="5">
        <f>VLOOKUP(CONCATENATE($F1473," ",$G1473),AllocFactorMatrix,(I$4+1),FALSE)*$E1474</f>
        <v>0</v>
      </c>
      <c r="J1473" s="5">
        <f>VLOOKUP(CONCATENATE($F1473," ",$G1473),AllocFactorMatrix,(J$4+1),FALSE)*$E1474</f>
        <v>0</v>
      </c>
      <c r="K1473" s="5">
        <f>VLOOKUP(CONCATENATE($F1473," ",$G1473),AllocFactorMatrix,(K$4+1),FALSE)*$E1474</f>
        <v>0</v>
      </c>
      <c r="L1473" s="5">
        <f>VLOOKUP(CONCATENATE($F1473," ",$G1473),AllocFactorMatrix,(L$4+1),FALSE)*$E1474</f>
        <v>0</v>
      </c>
      <c r="M1473" s="5">
        <f>VLOOKUP(CONCATENATE($F1473," ",$G1473),AllocFactorMatrix,(M$4+1),FALSE)*$E1474</f>
        <v>0</v>
      </c>
      <c r="N1473" s="5">
        <f t="shared" si="755"/>
        <v>0</v>
      </c>
      <c r="O1473" s="5">
        <f>VLOOKUP(CONCATENATE($F1473," ",$G1473),AllocFactorMatrix,(O$4+1),FALSE)*$E1474</f>
        <v>0</v>
      </c>
      <c r="P1473" s="5">
        <f>VLOOKUP(CONCATENATE($F1473," ",$G1473),AllocFactorMatrix,(P$4+1),FALSE)*$E1474</f>
        <v>0</v>
      </c>
      <c r="Q1473" s="5">
        <f>VLOOKUP(CONCATENATE($F1473," ",$G1473),AllocFactorMatrix,(Q$4+1),FALSE)*$E1474</f>
        <v>0</v>
      </c>
      <c r="R1473" s="5">
        <f t="shared" si="765"/>
        <v>0</v>
      </c>
      <c r="S1473" s="5">
        <f t="shared" si="757"/>
        <v>0</v>
      </c>
      <c r="T1473" s="5">
        <f>VLOOKUP(CONCATENATE($F1473," ",$G1473),AllocFactorMatrix,(T$4+1),FALSE)*$E1474</f>
        <v>0</v>
      </c>
      <c r="U1473" s="5">
        <f>VLOOKUP(CONCATENATE($F1473," ",$G1473),AllocFactorMatrix,(U$4+1),FALSE)*$E1474</f>
        <v>0</v>
      </c>
      <c r="V1473" s="5">
        <f>VLOOKUP(CONCATENATE($F1473," ",$G1473),AllocFactorMatrix,(V$4+1),FALSE)*$E1474</f>
        <v>0</v>
      </c>
      <c r="W1473" s="5">
        <f>VLOOKUP(CONCATENATE($F1473," ",$G1473),AllocFactorMatrix,(W$4+1),FALSE)*$E1474</f>
        <v>0</v>
      </c>
      <c r="X1473" s="5">
        <f t="shared" si="767"/>
        <v>0</v>
      </c>
      <c r="Y1473" s="5">
        <f>VLOOKUP(CONCATENATE($F1473," ",$G1473),AllocFactorMatrix,(Y$4+1),FALSE)*$E1474</f>
        <v>0</v>
      </c>
      <c r="Z1473" s="5">
        <f>VLOOKUP(CONCATENATE($F1473," ",$G1473),AllocFactorMatrix,(Z$4+1),FALSE)*$E1474</f>
        <v>0</v>
      </c>
      <c r="AA1473" s="5">
        <f t="shared" si="764"/>
        <v>0</v>
      </c>
      <c r="AB1473" s="5">
        <f>VLOOKUP(CONCATENATE($F1473," ",$G1473),AllocFactorMatrix,(AB$4+1),FALSE)*$E1474</f>
        <v>0</v>
      </c>
      <c r="AC1473" s="5">
        <f>VLOOKUP(CONCATENATE($F1473," ",$G1473),AllocFactorMatrix,(AC$4+1),FALSE)*$E1474</f>
        <v>0</v>
      </c>
      <c r="AD1473" s="5">
        <f>VLOOKUP(CONCATENATE($F1473," ",$G1473),AllocFactorMatrix,(AD$4+1),FALSE)*$E1474</f>
        <v>203417</v>
      </c>
    </row>
    <row r="1474" spans="4:30" collapsed="1">
      <c r="D1474" s="1" t="s">
        <v>105</v>
      </c>
      <c r="E1474" s="61">
        <v>203417</v>
      </c>
      <c r="F1474" s="10" t="s">
        <v>52</v>
      </c>
      <c r="G1474" s="55" t="str">
        <f>$G$15</f>
        <v>TOTAL</v>
      </c>
      <c r="H1474" s="4">
        <f t="shared" si="763"/>
        <v>203417</v>
      </c>
      <c r="I1474" s="5">
        <f>VLOOKUP(CONCATENATE($F1474," ",$G1474),AllocFactorMatrix,(I$4+1),FALSE)*$E1474</f>
        <v>0</v>
      </c>
      <c r="J1474" s="5">
        <f>VLOOKUP(CONCATENATE($F1474," ",$G1474),AllocFactorMatrix,(J$4+1),FALSE)*$E1474</f>
        <v>0</v>
      </c>
      <c r="K1474" s="5">
        <f>VLOOKUP(CONCATENATE($F1474," ",$G1474),AllocFactorMatrix,(K$4+1),FALSE)*$E1474</f>
        <v>0</v>
      </c>
      <c r="L1474" s="5">
        <f>VLOOKUP(CONCATENATE($F1474," ",$G1474),AllocFactorMatrix,(L$4+1),FALSE)*$E1474</f>
        <v>0</v>
      </c>
      <c r="M1474" s="5">
        <f>VLOOKUP(CONCATENATE($F1474," ",$G1474),AllocFactorMatrix,(M$4+1),FALSE)*$E1474</f>
        <v>0</v>
      </c>
      <c r="N1474" s="5">
        <f t="shared" si="755"/>
        <v>0</v>
      </c>
      <c r="O1474" s="5">
        <f>VLOOKUP(CONCATENATE($F1474," ",$G1474),AllocFactorMatrix,(O$4+1),FALSE)*$E1474</f>
        <v>0</v>
      </c>
      <c r="P1474" s="5">
        <f>VLOOKUP(CONCATENATE($F1474," ",$G1474),AllocFactorMatrix,(P$4+1),FALSE)*$E1474</f>
        <v>0</v>
      </c>
      <c r="Q1474" s="5">
        <f>VLOOKUP(CONCATENATE($F1474," ",$G1474),AllocFactorMatrix,(Q$4+1),FALSE)*$E1474</f>
        <v>0</v>
      </c>
      <c r="R1474" s="5">
        <f t="shared" si="765"/>
        <v>0</v>
      </c>
      <c r="S1474" s="5">
        <f t="shared" si="757"/>
        <v>0</v>
      </c>
      <c r="T1474" s="5">
        <f>VLOOKUP(CONCATENATE($F1474," ",$G1474),AllocFactorMatrix,(T$4+1),FALSE)*$E1474</f>
        <v>0</v>
      </c>
      <c r="U1474" s="5">
        <f>VLOOKUP(CONCATENATE($F1474," ",$G1474),AllocFactorMatrix,(U$4+1),FALSE)*$E1474</f>
        <v>0</v>
      </c>
      <c r="V1474" s="5">
        <f>VLOOKUP(CONCATENATE($F1474," ",$G1474),AllocFactorMatrix,(V$4+1),FALSE)*$E1474</f>
        <v>0</v>
      </c>
      <c r="W1474" s="5">
        <f>VLOOKUP(CONCATENATE($F1474," ",$G1474),AllocFactorMatrix,(W$4+1),FALSE)*$E1474</f>
        <v>0</v>
      </c>
      <c r="X1474" s="5">
        <f t="shared" si="767"/>
        <v>0</v>
      </c>
      <c r="Y1474" s="5">
        <f>VLOOKUP(CONCATENATE($F1474," ",$G1474),AllocFactorMatrix,(Y$4+1),FALSE)*$E1474</f>
        <v>0</v>
      </c>
      <c r="Z1474" s="5">
        <f>VLOOKUP(CONCATENATE($F1474," ",$G1474),AllocFactorMatrix,(Z$4+1),FALSE)*$E1474</f>
        <v>0</v>
      </c>
      <c r="AA1474" s="5">
        <f t="shared" si="764"/>
        <v>0</v>
      </c>
      <c r="AB1474" s="5">
        <f>VLOOKUP(CONCATENATE($F1474," ",$G1474),AllocFactorMatrix,(AB$4+1),FALSE)*$E1474</f>
        <v>0</v>
      </c>
      <c r="AC1474" s="5">
        <f>VLOOKUP(CONCATENATE($F1474," ",$G1474),AllocFactorMatrix,(AC$4+1),FALSE)*$E1474</f>
        <v>0</v>
      </c>
      <c r="AD1474" s="5">
        <f>VLOOKUP(CONCATENATE($F1474," ",$G1474),AllocFactorMatrix,(AD$4+1),FALSE)*$E1474</f>
        <v>203417</v>
      </c>
    </row>
    <row r="1475" spans="4:30" hidden="1" outlineLevel="1">
      <c r="E1475" s="51"/>
      <c r="F1475" s="52" t="str">
        <f>F1482</f>
        <v>DIST_METERS</v>
      </c>
      <c r="G1475" s="55" t="str">
        <f>$G$8</f>
        <v>PRODUCTION</v>
      </c>
      <c r="H1475" s="4">
        <f t="shared" si="763"/>
        <v>0</v>
      </c>
      <c r="I1475" s="5">
        <f>VLOOKUP(CONCATENATE($F1475," ",$G1475),AllocFactorMatrix,(I$4+1),FALSE)*$E1482</f>
        <v>0</v>
      </c>
      <c r="J1475" s="5">
        <f>VLOOKUP(CONCATENATE($F1475," ",$G1475),AllocFactorMatrix,(J$4+1),FALSE)*$E1482</f>
        <v>0</v>
      </c>
      <c r="K1475" s="5">
        <f>VLOOKUP(CONCATENATE($F1475," ",$G1475),AllocFactorMatrix,(K$4+1),FALSE)*$E1482</f>
        <v>0</v>
      </c>
      <c r="L1475" s="5">
        <f>VLOOKUP(CONCATENATE($F1475," ",$G1475),AllocFactorMatrix,(L$4+1),FALSE)*$E1482</f>
        <v>0</v>
      </c>
      <c r="M1475" s="5">
        <f>VLOOKUP(CONCATENATE($F1475," ",$G1475),AllocFactorMatrix,(M$4+1),FALSE)*$E1482</f>
        <v>0</v>
      </c>
      <c r="N1475" s="5">
        <f t="shared" si="755"/>
        <v>0</v>
      </c>
      <c r="O1475" s="5">
        <f>VLOOKUP(CONCATENATE($F1475," ",$G1475),AllocFactorMatrix,(O$4+1),FALSE)*$E1482</f>
        <v>0</v>
      </c>
      <c r="P1475" s="5">
        <f>VLOOKUP(CONCATENATE($F1475," ",$G1475),AllocFactorMatrix,(P$4+1),FALSE)*$E1482</f>
        <v>0</v>
      </c>
      <c r="Q1475" s="5">
        <f>VLOOKUP(CONCATENATE($F1475," ",$G1475),AllocFactorMatrix,(Q$4+1),FALSE)*$E1482</f>
        <v>0</v>
      </c>
      <c r="R1475" s="54">
        <f>VLOOKUP(CONCATENATE($F1475," ",$G1475),AllocFactorMatrix,(R$4+1),FALSE)*$E1482</f>
        <v>0</v>
      </c>
      <c r="S1475" s="5">
        <f t="shared" si="757"/>
        <v>0</v>
      </c>
      <c r="T1475" s="5">
        <f>VLOOKUP(CONCATENATE($F1475," ",$G1475),AllocFactorMatrix,(T$4+1),FALSE)*$E1482</f>
        <v>0</v>
      </c>
      <c r="U1475" s="5">
        <f>VLOOKUP(CONCATENATE($F1475," ",$G1475),AllocFactorMatrix,(U$4+1),FALSE)*$E1482</f>
        <v>0</v>
      </c>
      <c r="V1475" s="5">
        <f>VLOOKUP(CONCATENATE($F1475," ",$G1475),AllocFactorMatrix,(V$4+1),FALSE)*$E1482</f>
        <v>0</v>
      </c>
      <c r="W1475" s="5">
        <f>VLOOKUP(CONCATENATE($F1475," ",$G1475),AllocFactorMatrix,(W$4+1),FALSE)*$E1482</f>
        <v>0</v>
      </c>
      <c r="X1475" s="5">
        <f>SUBTOTAL(9,T1475:W1475)</f>
        <v>0</v>
      </c>
      <c r="Y1475" s="5">
        <f>VLOOKUP(CONCATENATE($F1475," ",$G1475),AllocFactorMatrix,(Y$4+1),FALSE)*$E1482</f>
        <v>0</v>
      </c>
      <c r="Z1475" s="5">
        <f>VLOOKUP(CONCATENATE($F1475," ",$G1475),AllocFactorMatrix,(Z$4+1),FALSE)*$E1482</f>
        <v>0</v>
      </c>
      <c r="AA1475" s="5">
        <f t="shared" si="764"/>
        <v>0</v>
      </c>
      <c r="AB1475" s="5">
        <f>VLOOKUP(CONCATENATE($F1475," ",$G1475),AllocFactorMatrix,(AB$4+1),FALSE)*$E1482</f>
        <v>0</v>
      </c>
      <c r="AC1475" s="5">
        <f>VLOOKUP(CONCATENATE($F1475," ",$G1475),AllocFactorMatrix,(AC$4+1),FALSE)*$E1482</f>
        <v>0</v>
      </c>
      <c r="AD1475" s="5">
        <f>VLOOKUP(CONCATENATE($F1475," ",$G1475),AllocFactorMatrix,(AD$4+1),FALSE)*$E1482</f>
        <v>0</v>
      </c>
    </row>
    <row r="1476" spans="4:30" hidden="1" outlineLevel="1">
      <c r="E1476" s="51"/>
      <c r="F1476" s="52" t="str">
        <f>F1482</f>
        <v>DIST_METERS</v>
      </c>
      <c r="G1476" s="55" t="str">
        <f>$G$9</f>
        <v>BULKTRAN</v>
      </c>
      <c r="H1476" s="4">
        <f t="shared" si="763"/>
        <v>0</v>
      </c>
      <c r="I1476" s="5">
        <f>VLOOKUP(CONCATENATE($F1476," ",$G1476),AllocFactorMatrix,(I$4+1),FALSE)*$E1482</f>
        <v>0</v>
      </c>
      <c r="J1476" s="5">
        <f>VLOOKUP(CONCATENATE($F1476," ",$G1476),AllocFactorMatrix,(J$4+1),FALSE)*$E1482</f>
        <v>0</v>
      </c>
      <c r="K1476" s="5">
        <f>VLOOKUP(CONCATENATE($F1476," ",$G1476),AllocFactorMatrix,(K$4+1),FALSE)*$E1482</f>
        <v>0</v>
      </c>
      <c r="L1476" s="5">
        <f>VLOOKUP(CONCATENATE($F1476," ",$G1476),AllocFactorMatrix,(L$4+1),FALSE)*$E1482</f>
        <v>0</v>
      </c>
      <c r="M1476" s="5">
        <f>VLOOKUP(CONCATENATE($F1476," ",$G1476),AllocFactorMatrix,(M$4+1),FALSE)*$E1482</f>
        <v>0</v>
      </c>
      <c r="N1476" s="5">
        <f t="shared" si="755"/>
        <v>0</v>
      </c>
      <c r="O1476" s="5">
        <f>VLOOKUP(CONCATENATE($F1476," ",$G1476),AllocFactorMatrix,(O$4+1),FALSE)*$E1482</f>
        <v>0</v>
      </c>
      <c r="P1476" s="5">
        <f>VLOOKUP(CONCATENATE($F1476," ",$G1476),AllocFactorMatrix,(P$4+1),FALSE)*$E1482</f>
        <v>0</v>
      </c>
      <c r="Q1476" s="5">
        <f>VLOOKUP(CONCATENATE($F1476," ",$G1476),AllocFactorMatrix,(Q$4+1),FALSE)*$E1482</f>
        <v>0</v>
      </c>
      <c r="R1476" s="54">
        <f>VLOOKUP(CONCATENATE($F1476," ",$G1476),AllocFactorMatrix,(R$4+1),FALSE)*$E1482</f>
        <v>0</v>
      </c>
      <c r="S1476" s="5">
        <f t="shared" si="757"/>
        <v>0</v>
      </c>
      <c r="T1476" s="5">
        <f>VLOOKUP(CONCATENATE($F1476," ",$G1476),AllocFactorMatrix,(T$4+1),FALSE)*$E1482</f>
        <v>0</v>
      </c>
      <c r="U1476" s="5">
        <f>VLOOKUP(CONCATENATE($F1476," ",$G1476),AllocFactorMatrix,(U$4+1),FALSE)*$E1482</f>
        <v>0</v>
      </c>
      <c r="V1476" s="5">
        <f>VLOOKUP(CONCATENATE($F1476," ",$G1476),AllocFactorMatrix,(V$4+1),FALSE)*$E1482</f>
        <v>0</v>
      </c>
      <c r="W1476" s="5">
        <f>VLOOKUP(CONCATENATE($F1476," ",$G1476),AllocFactorMatrix,(W$4+1),FALSE)*$E1482</f>
        <v>0</v>
      </c>
      <c r="X1476" s="5">
        <f t="shared" ref="X1476:X1482" si="768">SUBTOTAL(9,T1476:W1476)</f>
        <v>0</v>
      </c>
      <c r="Y1476" s="5">
        <f>VLOOKUP(CONCATENATE($F1476," ",$G1476),AllocFactorMatrix,(Y$4+1),FALSE)*$E1482</f>
        <v>0</v>
      </c>
      <c r="Z1476" s="5">
        <f>VLOOKUP(CONCATENATE($F1476," ",$G1476),AllocFactorMatrix,(Z$4+1),FALSE)*$E1482</f>
        <v>0</v>
      </c>
      <c r="AA1476" s="5">
        <f t="shared" si="764"/>
        <v>0</v>
      </c>
      <c r="AB1476" s="5">
        <f>VLOOKUP(CONCATENATE($F1476," ",$G1476),AllocFactorMatrix,(AB$4+1),FALSE)*$E1482</f>
        <v>0</v>
      </c>
      <c r="AC1476" s="5">
        <f>VLOOKUP(CONCATENATE($F1476," ",$G1476),AllocFactorMatrix,(AC$4+1),FALSE)*$E1482</f>
        <v>0</v>
      </c>
      <c r="AD1476" s="5">
        <f>VLOOKUP(CONCATENATE($F1476," ",$G1476),AllocFactorMatrix,(AD$4+1),FALSE)*$E1482</f>
        <v>0</v>
      </c>
    </row>
    <row r="1477" spans="4:30" hidden="1" outlineLevel="1">
      <c r="E1477" s="51"/>
      <c r="F1477" s="52" t="str">
        <f>F1482</f>
        <v>DIST_METERS</v>
      </c>
      <c r="G1477" s="55" t="str">
        <f>$G$10</f>
        <v>SUBTRAN</v>
      </c>
      <c r="H1477" s="4">
        <f t="shared" si="763"/>
        <v>0</v>
      </c>
      <c r="I1477" s="5">
        <f>VLOOKUP(CONCATENATE($F1477," ",$G1477),AllocFactorMatrix,(I$4+1),FALSE)*$E1482</f>
        <v>0</v>
      </c>
      <c r="J1477" s="5">
        <f>VLOOKUP(CONCATENATE($F1477," ",$G1477),AllocFactorMatrix,(J$4+1),FALSE)*$E1482</f>
        <v>0</v>
      </c>
      <c r="K1477" s="5">
        <f>VLOOKUP(CONCATENATE($F1477," ",$G1477),AllocFactorMatrix,(K$4+1),FALSE)*$E1482</f>
        <v>0</v>
      </c>
      <c r="L1477" s="5">
        <f>VLOOKUP(CONCATENATE($F1477," ",$G1477),AllocFactorMatrix,(L$4+1),FALSE)*$E1482</f>
        <v>0</v>
      </c>
      <c r="M1477" s="5">
        <f>VLOOKUP(CONCATENATE($F1477," ",$G1477),AllocFactorMatrix,(M$4+1),FALSE)*$E1482</f>
        <v>0</v>
      </c>
      <c r="N1477" s="5">
        <f t="shared" si="755"/>
        <v>0</v>
      </c>
      <c r="O1477" s="5">
        <f>VLOOKUP(CONCATENATE($F1477," ",$G1477),AllocFactorMatrix,(O$4+1),FALSE)*$E1482</f>
        <v>0</v>
      </c>
      <c r="P1477" s="5">
        <f>VLOOKUP(CONCATENATE($F1477," ",$G1477),AllocFactorMatrix,(P$4+1),FALSE)*$E1482</f>
        <v>0</v>
      </c>
      <c r="Q1477" s="5">
        <f>VLOOKUP(CONCATENATE($F1477," ",$G1477),AllocFactorMatrix,(Q$4+1),FALSE)*$E1482</f>
        <v>0</v>
      </c>
      <c r="R1477" s="54">
        <f>VLOOKUP(CONCATENATE($F1477," ",$G1477),AllocFactorMatrix,(R$4+1),FALSE)*$E1482</f>
        <v>0</v>
      </c>
      <c r="S1477" s="5">
        <f t="shared" si="757"/>
        <v>0</v>
      </c>
      <c r="T1477" s="5">
        <f>VLOOKUP(CONCATENATE($F1477," ",$G1477),AllocFactorMatrix,(T$4+1),FALSE)*$E1482</f>
        <v>0</v>
      </c>
      <c r="U1477" s="5">
        <f>VLOOKUP(CONCATENATE($F1477," ",$G1477),AllocFactorMatrix,(U$4+1),FALSE)*$E1482</f>
        <v>0</v>
      </c>
      <c r="V1477" s="5">
        <f>VLOOKUP(CONCATENATE($F1477," ",$G1477),AllocFactorMatrix,(V$4+1),FALSE)*$E1482</f>
        <v>0</v>
      </c>
      <c r="W1477" s="5">
        <f>VLOOKUP(CONCATENATE($F1477," ",$G1477),AllocFactorMatrix,(W$4+1),FALSE)*$E1482</f>
        <v>0</v>
      </c>
      <c r="X1477" s="5">
        <f t="shared" si="768"/>
        <v>0</v>
      </c>
      <c r="Y1477" s="5">
        <f>VLOOKUP(CONCATENATE($F1477," ",$G1477),AllocFactorMatrix,(Y$4+1),FALSE)*$E1482</f>
        <v>0</v>
      </c>
      <c r="Z1477" s="5">
        <f>VLOOKUP(CONCATENATE($F1477," ",$G1477),AllocFactorMatrix,(Z$4+1),FALSE)*$E1482</f>
        <v>0</v>
      </c>
      <c r="AA1477" s="5">
        <f t="shared" si="764"/>
        <v>0</v>
      </c>
      <c r="AB1477" s="5">
        <f>VLOOKUP(CONCATENATE($F1477," ",$G1477),AllocFactorMatrix,(AB$4+1),FALSE)*$E1482</f>
        <v>0</v>
      </c>
      <c r="AC1477" s="5">
        <f>VLOOKUP(CONCATENATE($F1477," ",$G1477),AllocFactorMatrix,(AC$4+1),FALSE)*$E1482</f>
        <v>0</v>
      </c>
      <c r="AD1477" s="5">
        <f>VLOOKUP(CONCATENATE($F1477," ",$G1477),AllocFactorMatrix,(AD$4+1),FALSE)*$E1482</f>
        <v>0</v>
      </c>
    </row>
    <row r="1478" spans="4:30" hidden="1" outlineLevel="1">
      <c r="E1478" s="51"/>
      <c r="F1478" s="52" t="str">
        <f>F1482</f>
        <v>DIST_METERS</v>
      </c>
      <c r="G1478" s="55" t="str">
        <f>$G$11</f>
        <v>DISTPRI</v>
      </c>
      <c r="H1478" s="4">
        <f t="shared" si="763"/>
        <v>0</v>
      </c>
      <c r="I1478" s="5">
        <f>VLOOKUP(CONCATENATE($F1478," ",$G1478),AllocFactorMatrix,(I$4+1),FALSE)*$E1482</f>
        <v>0</v>
      </c>
      <c r="J1478" s="5">
        <f>VLOOKUP(CONCATENATE($F1478," ",$G1478),AllocFactorMatrix,(J$4+1),FALSE)*$E1482</f>
        <v>0</v>
      </c>
      <c r="K1478" s="5">
        <f>VLOOKUP(CONCATENATE($F1478," ",$G1478),AllocFactorMatrix,(K$4+1),FALSE)*$E1482</f>
        <v>0</v>
      </c>
      <c r="L1478" s="5">
        <f>VLOOKUP(CONCATENATE($F1478," ",$G1478),AllocFactorMatrix,(L$4+1),FALSE)*$E1482</f>
        <v>0</v>
      </c>
      <c r="M1478" s="5">
        <f>VLOOKUP(CONCATENATE($F1478," ",$G1478),AllocFactorMatrix,(M$4+1),FALSE)*$E1482</f>
        <v>0</v>
      </c>
      <c r="N1478" s="5">
        <f t="shared" si="755"/>
        <v>0</v>
      </c>
      <c r="O1478" s="5">
        <f>VLOOKUP(CONCATENATE($F1478," ",$G1478),AllocFactorMatrix,(O$4+1),FALSE)*$E1482</f>
        <v>0</v>
      </c>
      <c r="P1478" s="5">
        <f>VLOOKUP(CONCATENATE($F1478," ",$G1478),AllocFactorMatrix,(P$4+1),FALSE)*$E1482</f>
        <v>0</v>
      </c>
      <c r="Q1478" s="5">
        <f>VLOOKUP(CONCATENATE($F1478," ",$G1478),AllocFactorMatrix,(Q$4+1),FALSE)*$E1482</f>
        <v>0</v>
      </c>
      <c r="R1478" s="54">
        <f>VLOOKUP(CONCATENATE($F1478," ",$G1478),AllocFactorMatrix,(R$4+1),FALSE)*$E1482</f>
        <v>0</v>
      </c>
      <c r="S1478" s="5">
        <f t="shared" si="757"/>
        <v>0</v>
      </c>
      <c r="T1478" s="5">
        <f>VLOOKUP(CONCATENATE($F1478," ",$G1478),AllocFactorMatrix,(T$4+1),FALSE)*$E1482</f>
        <v>0</v>
      </c>
      <c r="U1478" s="5">
        <f>VLOOKUP(CONCATENATE($F1478," ",$G1478),AllocFactorMatrix,(U$4+1),FALSE)*$E1482</f>
        <v>0</v>
      </c>
      <c r="V1478" s="5">
        <f>VLOOKUP(CONCATENATE($F1478," ",$G1478),AllocFactorMatrix,(V$4+1),FALSE)*$E1482</f>
        <v>0</v>
      </c>
      <c r="W1478" s="5">
        <f>VLOOKUP(CONCATENATE($F1478," ",$G1478),AllocFactorMatrix,(W$4+1),FALSE)*$E1482</f>
        <v>0</v>
      </c>
      <c r="X1478" s="5">
        <f t="shared" si="768"/>
        <v>0</v>
      </c>
      <c r="Y1478" s="5">
        <f>VLOOKUP(CONCATENATE($F1478," ",$G1478),AllocFactorMatrix,(Y$4+1),FALSE)*$E1482</f>
        <v>0</v>
      </c>
      <c r="Z1478" s="5">
        <f>VLOOKUP(CONCATENATE($F1478," ",$G1478),AllocFactorMatrix,(Z$4+1),FALSE)*$E1482</f>
        <v>0</v>
      </c>
      <c r="AA1478" s="5">
        <f t="shared" si="764"/>
        <v>0</v>
      </c>
      <c r="AB1478" s="5">
        <f>VLOOKUP(CONCATENATE($F1478," ",$G1478),AllocFactorMatrix,(AB$4+1),FALSE)*$E1482</f>
        <v>0</v>
      </c>
      <c r="AC1478" s="5">
        <f>VLOOKUP(CONCATENATE($F1478," ",$G1478),AllocFactorMatrix,(AC$4+1),FALSE)*$E1482</f>
        <v>0</v>
      </c>
      <c r="AD1478" s="5">
        <f>VLOOKUP(CONCATENATE($F1478," ",$G1478),AllocFactorMatrix,(AD$4+1),FALSE)*$E1482</f>
        <v>0</v>
      </c>
    </row>
    <row r="1479" spans="4:30" hidden="1" outlineLevel="1">
      <c r="E1479" s="51"/>
      <c r="F1479" s="52" t="str">
        <f>F1482</f>
        <v>DIST_METERS</v>
      </c>
      <c r="G1479" s="55" t="str">
        <f>$G$12</f>
        <v>DISTSEC</v>
      </c>
      <c r="H1479" s="4">
        <f t="shared" si="763"/>
        <v>0</v>
      </c>
      <c r="I1479" s="5">
        <f>VLOOKUP(CONCATENATE($F1479," ",$G1479),AllocFactorMatrix,(I$4+1),FALSE)*$E1482</f>
        <v>0</v>
      </c>
      <c r="J1479" s="5">
        <f>VLOOKUP(CONCATENATE($F1479," ",$G1479),AllocFactorMatrix,(J$4+1),FALSE)*$E1482</f>
        <v>0</v>
      </c>
      <c r="K1479" s="5">
        <f>VLOOKUP(CONCATENATE($F1479," ",$G1479),AllocFactorMatrix,(K$4+1),FALSE)*$E1482</f>
        <v>0</v>
      </c>
      <c r="L1479" s="5">
        <f>VLOOKUP(CONCATENATE($F1479," ",$G1479),AllocFactorMatrix,(L$4+1),FALSE)*$E1482</f>
        <v>0</v>
      </c>
      <c r="M1479" s="5">
        <f>VLOOKUP(CONCATENATE($F1479," ",$G1479),AllocFactorMatrix,(M$4+1),FALSE)*$E1482</f>
        <v>0</v>
      </c>
      <c r="N1479" s="5">
        <f t="shared" si="755"/>
        <v>0</v>
      </c>
      <c r="O1479" s="5">
        <f>VLOOKUP(CONCATENATE($F1479," ",$G1479),AllocFactorMatrix,(O$4+1),FALSE)*$E1482</f>
        <v>0</v>
      </c>
      <c r="P1479" s="5">
        <f>VLOOKUP(CONCATENATE($F1479," ",$G1479),AllocFactorMatrix,(P$4+1),FALSE)*$E1482</f>
        <v>0</v>
      </c>
      <c r="Q1479" s="5">
        <f>VLOOKUP(CONCATENATE($F1479," ",$G1479),AllocFactorMatrix,(Q$4+1),FALSE)*$E1482</f>
        <v>0</v>
      </c>
      <c r="R1479" s="54">
        <f>VLOOKUP(CONCATENATE($F1479," ",$G1479),AllocFactorMatrix,(R$4+1),FALSE)*$E1482</f>
        <v>0</v>
      </c>
      <c r="S1479" s="5">
        <f t="shared" si="757"/>
        <v>0</v>
      </c>
      <c r="T1479" s="5">
        <f>VLOOKUP(CONCATENATE($F1479," ",$G1479),AllocFactorMatrix,(T$4+1),FALSE)*$E1482</f>
        <v>0</v>
      </c>
      <c r="U1479" s="5">
        <f>VLOOKUP(CONCATENATE($F1479," ",$G1479),AllocFactorMatrix,(U$4+1),FALSE)*$E1482</f>
        <v>0</v>
      </c>
      <c r="V1479" s="5">
        <f>VLOOKUP(CONCATENATE($F1479," ",$G1479),AllocFactorMatrix,(V$4+1),FALSE)*$E1482</f>
        <v>0</v>
      </c>
      <c r="W1479" s="5">
        <f>VLOOKUP(CONCATENATE($F1479," ",$G1479),AllocFactorMatrix,(W$4+1),FALSE)*$E1482</f>
        <v>0</v>
      </c>
      <c r="X1479" s="5">
        <f t="shared" si="768"/>
        <v>0</v>
      </c>
      <c r="Y1479" s="5">
        <f>VLOOKUP(CONCATENATE($F1479," ",$G1479),AllocFactorMatrix,(Y$4+1),FALSE)*$E1482</f>
        <v>0</v>
      </c>
      <c r="Z1479" s="5">
        <f>VLOOKUP(CONCATENATE($F1479," ",$G1479),AllocFactorMatrix,(Z$4+1),FALSE)*$E1482</f>
        <v>0</v>
      </c>
      <c r="AA1479" s="5">
        <f t="shared" si="764"/>
        <v>0</v>
      </c>
      <c r="AB1479" s="5">
        <f>VLOOKUP(CONCATENATE($F1479," ",$G1479),AllocFactorMatrix,(AB$4+1),FALSE)*$E1482</f>
        <v>0</v>
      </c>
      <c r="AC1479" s="5">
        <f>VLOOKUP(CONCATENATE($F1479," ",$G1479),AllocFactorMatrix,(AC$4+1),FALSE)*$E1482</f>
        <v>0</v>
      </c>
      <c r="AD1479" s="5">
        <f>VLOOKUP(CONCATENATE($F1479," ",$G1479),AllocFactorMatrix,(AD$4+1),FALSE)*$E1482</f>
        <v>0</v>
      </c>
    </row>
    <row r="1480" spans="4:30" hidden="1" outlineLevel="1">
      <c r="E1480" s="51"/>
      <c r="F1480" s="52" t="str">
        <f>F1482</f>
        <v>DIST_METERS</v>
      </c>
      <c r="G1480" s="55" t="str">
        <f>$G$13</f>
        <v>ENERGY</v>
      </c>
      <c r="H1480" s="4">
        <f t="shared" si="763"/>
        <v>0</v>
      </c>
      <c r="I1480" s="5">
        <f>VLOOKUP(CONCATENATE($F1480," ",$G1480),AllocFactorMatrix,(I$4+1),FALSE)*$E1482</f>
        <v>0</v>
      </c>
      <c r="J1480" s="5">
        <f>VLOOKUP(CONCATENATE($F1480," ",$G1480),AllocFactorMatrix,(J$4+1),FALSE)*$E1482</f>
        <v>0</v>
      </c>
      <c r="K1480" s="5">
        <f>VLOOKUP(CONCATENATE($F1480," ",$G1480),AllocFactorMatrix,(K$4+1),FALSE)*$E1482</f>
        <v>0</v>
      </c>
      <c r="L1480" s="5">
        <f>VLOOKUP(CONCATENATE($F1480," ",$G1480),AllocFactorMatrix,(L$4+1),FALSE)*$E1482</f>
        <v>0</v>
      </c>
      <c r="M1480" s="5">
        <f>VLOOKUP(CONCATENATE($F1480," ",$G1480),AllocFactorMatrix,(M$4+1),FALSE)*$E1482</f>
        <v>0</v>
      </c>
      <c r="N1480" s="5">
        <f t="shared" si="755"/>
        <v>0</v>
      </c>
      <c r="O1480" s="5">
        <f>VLOOKUP(CONCATENATE($F1480," ",$G1480),AllocFactorMatrix,(O$4+1),FALSE)*$E1482</f>
        <v>0</v>
      </c>
      <c r="P1480" s="5">
        <f>VLOOKUP(CONCATENATE($F1480," ",$G1480),AllocFactorMatrix,(P$4+1),FALSE)*$E1482</f>
        <v>0</v>
      </c>
      <c r="Q1480" s="5">
        <f>VLOOKUP(CONCATENATE($F1480," ",$G1480),AllocFactorMatrix,(Q$4+1),FALSE)*$E1482</f>
        <v>0</v>
      </c>
      <c r="R1480" s="54">
        <f>VLOOKUP(CONCATENATE($F1480," ",$G1480),AllocFactorMatrix,(R$4+1),FALSE)*$E1482</f>
        <v>0</v>
      </c>
      <c r="S1480" s="5">
        <f t="shared" si="757"/>
        <v>0</v>
      </c>
      <c r="T1480" s="5">
        <f>VLOOKUP(CONCATENATE($F1480," ",$G1480),AllocFactorMatrix,(T$4+1),FALSE)*$E1482</f>
        <v>0</v>
      </c>
      <c r="U1480" s="5">
        <f>VLOOKUP(CONCATENATE($F1480," ",$G1480),AllocFactorMatrix,(U$4+1),FALSE)*$E1482</f>
        <v>0</v>
      </c>
      <c r="V1480" s="5">
        <f>VLOOKUP(CONCATENATE($F1480," ",$G1480),AllocFactorMatrix,(V$4+1),FALSE)*$E1482</f>
        <v>0</v>
      </c>
      <c r="W1480" s="5">
        <f>VLOOKUP(CONCATENATE($F1480," ",$G1480),AllocFactorMatrix,(W$4+1),FALSE)*$E1482</f>
        <v>0</v>
      </c>
      <c r="X1480" s="5">
        <f t="shared" si="768"/>
        <v>0</v>
      </c>
      <c r="Y1480" s="5">
        <f>VLOOKUP(CONCATENATE($F1480," ",$G1480),AllocFactorMatrix,(Y$4+1),FALSE)*$E1482</f>
        <v>0</v>
      </c>
      <c r="Z1480" s="5">
        <f>VLOOKUP(CONCATENATE($F1480," ",$G1480),AllocFactorMatrix,(Z$4+1),FALSE)*$E1482</f>
        <v>0</v>
      </c>
      <c r="AA1480" s="5">
        <f t="shared" si="764"/>
        <v>0</v>
      </c>
      <c r="AB1480" s="5">
        <f>VLOOKUP(CONCATENATE($F1480," ",$G1480),AllocFactorMatrix,(AB$4+1),FALSE)*$E1482</f>
        <v>0</v>
      </c>
      <c r="AC1480" s="5">
        <f>VLOOKUP(CONCATENATE($F1480," ",$G1480),AllocFactorMatrix,(AC$4+1),FALSE)*$E1482</f>
        <v>0</v>
      </c>
      <c r="AD1480" s="5">
        <f>VLOOKUP(CONCATENATE($F1480," ",$G1480),AllocFactorMatrix,(AD$4+1),FALSE)*$E1482</f>
        <v>0</v>
      </c>
    </row>
    <row r="1481" spans="4:30" hidden="1" outlineLevel="1">
      <c r="E1481" s="51"/>
      <c r="F1481" s="52" t="str">
        <f>F1482</f>
        <v>DIST_METERS</v>
      </c>
      <c r="G1481" s="55" t="str">
        <f>$G$14</f>
        <v>CUSTOMER</v>
      </c>
      <c r="H1481" s="4">
        <f t="shared" si="763"/>
        <v>1065113.0000000002</v>
      </c>
      <c r="I1481" s="5">
        <f>VLOOKUP(CONCATENATE($F1481," ",$G1481),AllocFactorMatrix,(I$4+1),FALSE)*$E1482</f>
        <v>477550.80843705341</v>
      </c>
      <c r="J1481" s="5">
        <f>VLOOKUP(CONCATENATE($F1481," ",$G1481),AllocFactorMatrix,(J$4+1),FALSE)*$E1482</f>
        <v>282961.77644506743</v>
      </c>
      <c r="K1481" s="5">
        <f>VLOOKUP(CONCATENATE($F1481," ",$G1481),AllocFactorMatrix,(K$4+1),FALSE)*$E1482</f>
        <v>81073.374720772597</v>
      </c>
      <c r="L1481" s="5">
        <f>VLOOKUP(CONCATENATE($F1481," ",$G1481),AllocFactorMatrix,(L$4+1),FALSE)*$E1482</f>
        <v>53456.354716611895</v>
      </c>
      <c r="M1481" s="5">
        <f>VLOOKUP(CONCATENATE($F1481," ",$G1481),AllocFactorMatrix,(M$4+1),FALSE)*$E1482</f>
        <v>8683.027277117455</v>
      </c>
      <c r="N1481" s="5">
        <f t="shared" si="755"/>
        <v>143212.75671450194</v>
      </c>
      <c r="O1481" s="5">
        <f>VLOOKUP(CONCATENATE($F1481," ",$G1481),AllocFactorMatrix,(O$4+1),FALSE)*$E1482</f>
        <v>39621.283066447497</v>
      </c>
      <c r="P1481" s="5">
        <f>VLOOKUP(CONCATENATE($F1481," ",$G1481),AllocFactorMatrix,(P$4+1),FALSE)*$E1482</f>
        <v>13879.695218945586</v>
      </c>
      <c r="Q1481" s="5">
        <f>VLOOKUP(CONCATENATE($F1481," ",$G1481),AllocFactorMatrix,(Q$4+1),FALSE)*$E1482</f>
        <v>30252.94892313219</v>
      </c>
      <c r="R1481" s="54">
        <f>VLOOKUP(CONCATENATE($F1481," ",$G1481),AllocFactorMatrix,(R$4+1),FALSE)*$E1482</f>
        <v>5317.0698493893915</v>
      </c>
      <c r="S1481" s="5">
        <f t="shared" si="757"/>
        <v>89070.997057914661</v>
      </c>
      <c r="T1481" s="5">
        <f>VLOOKUP(CONCATENATE($F1481," ",$G1481),AllocFactorMatrix,(T$4+1),FALSE)*$E1482</f>
        <v>273.07008793353373</v>
      </c>
      <c r="U1481" s="5">
        <f>VLOOKUP(CONCATENATE($F1481," ",$G1481),AllocFactorMatrix,(U$4+1),FALSE)*$E1482</f>
        <v>8233.7186109426075</v>
      </c>
      <c r="V1481" s="5">
        <f>VLOOKUP(CONCATENATE($F1481," ",$G1481),AllocFactorMatrix,(V$4+1),FALSE)*$E1482</f>
        <v>44489.600001068109</v>
      </c>
      <c r="W1481" s="5">
        <f>VLOOKUP(CONCATENATE($F1481," ",$G1481),AllocFactorMatrix,(W$4+1),FALSE)*$E1482</f>
        <v>7975.6211197136781</v>
      </c>
      <c r="X1481" s="5">
        <f t="shared" si="768"/>
        <v>60972.009819657927</v>
      </c>
      <c r="Y1481" s="5">
        <f>VLOOKUP(CONCATENATE($F1481," ",$G1481),AllocFactorMatrix,(Y$4+1),FALSE)*$E1482</f>
        <v>10990.964792732395</v>
      </c>
      <c r="Z1481" s="5">
        <f>VLOOKUP(CONCATENATE($F1481," ",$G1481),AllocFactorMatrix,(Z$4+1),FALSE)*$E1482</f>
        <v>235.24630106185907</v>
      </c>
      <c r="AA1481" s="5">
        <f t="shared" si="764"/>
        <v>11226.211093794254</v>
      </c>
      <c r="AB1481" s="5">
        <f>VLOOKUP(CONCATENATE($F1481," ",$G1481),AllocFactorMatrix,(AB$4+1),FALSE)*$E1482</f>
        <v>118.44043201043849</v>
      </c>
      <c r="AC1481" s="5">
        <f>VLOOKUP(CONCATENATE($F1481," ",$G1481),AllocFactorMatrix,(AC$4+1),FALSE)*$E1482</f>
        <v>0</v>
      </c>
      <c r="AD1481" s="5">
        <f>VLOOKUP(CONCATENATE($F1481," ",$G1481),AllocFactorMatrix,(AD$4+1),FALSE)*$E1482</f>
        <v>0</v>
      </c>
    </row>
    <row r="1482" spans="4:30" collapsed="1">
      <c r="D1482" s="1" t="s">
        <v>106</v>
      </c>
      <c r="E1482" s="61">
        <v>1065113</v>
      </c>
      <c r="F1482" s="10" t="s">
        <v>48</v>
      </c>
      <c r="G1482" s="55" t="str">
        <f>$G$15</f>
        <v>TOTAL</v>
      </c>
      <c r="H1482" s="4">
        <f t="shared" si="763"/>
        <v>1065113.0000000002</v>
      </c>
      <c r="I1482" s="5">
        <f>VLOOKUP(CONCATENATE($F1482," ",$G1482),AllocFactorMatrix,(I$4+1),FALSE)*$E1482</f>
        <v>477550.80843705341</v>
      </c>
      <c r="J1482" s="5">
        <f>VLOOKUP(CONCATENATE($F1482," ",$G1482),AllocFactorMatrix,(J$4+1),FALSE)*$E1482</f>
        <v>282961.77644506743</v>
      </c>
      <c r="K1482" s="5">
        <f>VLOOKUP(CONCATENATE($F1482," ",$G1482),AllocFactorMatrix,(K$4+1),FALSE)*$E1482</f>
        <v>81073.374720772597</v>
      </c>
      <c r="L1482" s="5">
        <f>VLOOKUP(CONCATENATE($F1482," ",$G1482),AllocFactorMatrix,(L$4+1),FALSE)*$E1482</f>
        <v>53456.354716611895</v>
      </c>
      <c r="M1482" s="5">
        <f>VLOOKUP(CONCATENATE($F1482," ",$G1482),AllocFactorMatrix,(M$4+1),FALSE)*$E1482</f>
        <v>8683.027277117455</v>
      </c>
      <c r="N1482" s="5">
        <f t="shared" si="755"/>
        <v>143212.75671450194</v>
      </c>
      <c r="O1482" s="5">
        <f>VLOOKUP(CONCATENATE($F1482," ",$G1482),AllocFactorMatrix,(O$4+1),FALSE)*$E1482</f>
        <v>39621.283066447497</v>
      </c>
      <c r="P1482" s="5">
        <f>VLOOKUP(CONCATENATE($F1482," ",$G1482),AllocFactorMatrix,(P$4+1),FALSE)*$E1482</f>
        <v>13879.695218945586</v>
      </c>
      <c r="Q1482" s="5">
        <f>VLOOKUP(CONCATENATE($F1482," ",$G1482),AllocFactorMatrix,(Q$4+1),FALSE)*$E1482</f>
        <v>30252.94892313219</v>
      </c>
      <c r="R1482" s="54">
        <f>VLOOKUP(CONCATENATE($F1482," ",$G1482),AllocFactorMatrix,(R$4+1),FALSE)*$E1482</f>
        <v>5317.0698493893915</v>
      </c>
      <c r="S1482" s="5">
        <f t="shared" si="757"/>
        <v>89070.997057914661</v>
      </c>
      <c r="T1482" s="5">
        <f>VLOOKUP(CONCATENATE($F1482," ",$G1482),AllocFactorMatrix,(T$4+1),FALSE)*$E1482</f>
        <v>273.07008793353373</v>
      </c>
      <c r="U1482" s="5">
        <f>VLOOKUP(CONCATENATE($F1482," ",$G1482),AllocFactorMatrix,(U$4+1),FALSE)*$E1482</f>
        <v>8233.7186109426075</v>
      </c>
      <c r="V1482" s="5">
        <f>VLOOKUP(CONCATENATE($F1482," ",$G1482),AllocFactorMatrix,(V$4+1),FALSE)*$E1482</f>
        <v>44489.600001068109</v>
      </c>
      <c r="W1482" s="5">
        <f>VLOOKUP(CONCATENATE($F1482," ",$G1482),AllocFactorMatrix,(W$4+1),FALSE)*$E1482</f>
        <v>7975.6211197136781</v>
      </c>
      <c r="X1482" s="5">
        <f t="shared" si="768"/>
        <v>60972.009819657927</v>
      </c>
      <c r="Y1482" s="5">
        <f>VLOOKUP(CONCATENATE($F1482," ",$G1482),AllocFactorMatrix,(Y$4+1),FALSE)*$E1482</f>
        <v>10990.964792732395</v>
      </c>
      <c r="Z1482" s="5">
        <f>VLOOKUP(CONCATENATE($F1482," ",$G1482),AllocFactorMatrix,(Z$4+1),FALSE)*$E1482</f>
        <v>235.24630106185907</v>
      </c>
      <c r="AA1482" s="5">
        <f t="shared" si="764"/>
        <v>11226.211093794254</v>
      </c>
      <c r="AB1482" s="5">
        <f>VLOOKUP(CONCATENATE($F1482," ",$G1482),AllocFactorMatrix,(AB$4+1),FALSE)*$E1482</f>
        <v>118.44043201043849</v>
      </c>
      <c r="AC1482" s="5">
        <f>VLOOKUP(CONCATENATE($F1482," ",$G1482),AllocFactorMatrix,(AC$4+1),FALSE)*$E1482</f>
        <v>0</v>
      </c>
      <c r="AD1482" s="5">
        <f>VLOOKUP(CONCATENATE($F1482," ",$G1482),AllocFactorMatrix,(AD$4+1),FALSE)*$E1482</f>
        <v>0</v>
      </c>
    </row>
    <row r="1483" spans="4:30" hidden="1" outlineLevel="1">
      <c r="E1483" s="51"/>
      <c r="F1483" s="52" t="str">
        <f>F1490</f>
        <v>DIST_PCUST</v>
      </c>
      <c r="G1483" s="55" t="str">
        <f>$G$8</f>
        <v>PRODUCTION</v>
      </c>
      <c r="H1483" s="4">
        <f t="shared" si="763"/>
        <v>0</v>
      </c>
      <c r="I1483" s="5">
        <f>VLOOKUP(CONCATENATE($F1483," ",$G1483),AllocFactorMatrix,(I$4+1),FALSE)*$E1490</f>
        <v>0</v>
      </c>
      <c r="J1483" s="5">
        <f>VLOOKUP(CONCATENATE($F1483," ",$G1483),AllocFactorMatrix,(J$4+1),FALSE)*$E1490</f>
        <v>0</v>
      </c>
      <c r="K1483" s="5">
        <f>VLOOKUP(CONCATENATE($F1483," ",$G1483),AllocFactorMatrix,(K$4+1),FALSE)*$E1490</f>
        <v>0</v>
      </c>
      <c r="L1483" s="5">
        <f>VLOOKUP(CONCATENATE($F1483," ",$G1483),AllocFactorMatrix,(L$4+1),FALSE)*$E1490</f>
        <v>0</v>
      </c>
      <c r="M1483" s="5">
        <f>VLOOKUP(CONCATENATE($F1483," ",$G1483),AllocFactorMatrix,(M$4+1),FALSE)*$E1490</f>
        <v>0</v>
      </c>
      <c r="N1483" s="5">
        <f t="shared" si="755"/>
        <v>0</v>
      </c>
      <c r="O1483" s="5">
        <f>VLOOKUP(CONCATENATE($F1483," ",$G1483),AllocFactorMatrix,(O$4+1),FALSE)*$E1490</f>
        <v>0</v>
      </c>
      <c r="P1483" s="5">
        <f>VLOOKUP(CONCATENATE($F1483," ",$G1483),AllocFactorMatrix,(P$4+1),FALSE)*$E1490</f>
        <v>0</v>
      </c>
      <c r="Q1483" s="5">
        <f>VLOOKUP(CONCATENATE($F1483," ",$G1483),AllocFactorMatrix,(Q$4+1),FALSE)*$E1490</f>
        <v>0</v>
      </c>
      <c r="R1483" s="54">
        <f>VLOOKUP(CONCATENATE($F1483," ",$G1483),AllocFactorMatrix,(R$4+1),FALSE)*$E1490</f>
        <v>0</v>
      </c>
      <c r="S1483" s="5">
        <f t="shared" si="757"/>
        <v>0</v>
      </c>
      <c r="T1483" s="5">
        <f>VLOOKUP(CONCATENATE($F1483," ",$G1483),AllocFactorMatrix,(T$4+1),FALSE)*$E1490</f>
        <v>0</v>
      </c>
      <c r="U1483" s="5">
        <f>VLOOKUP(CONCATENATE($F1483," ",$G1483),AllocFactorMatrix,(U$4+1),FALSE)*$E1490</f>
        <v>0</v>
      </c>
      <c r="V1483" s="5">
        <f>VLOOKUP(CONCATENATE($F1483," ",$G1483),AllocFactorMatrix,(V$4+1),FALSE)*$E1490</f>
        <v>0</v>
      </c>
      <c r="W1483" s="5">
        <f>VLOOKUP(CONCATENATE($F1483," ",$G1483),AllocFactorMatrix,(W$4+1),FALSE)*$E1490</f>
        <v>0</v>
      </c>
      <c r="X1483" s="5">
        <f>SUBTOTAL(9,T1483:W1483)</f>
        <v>0</v>
      </c>
      <c r="Y1483" s="5">
        <f>VLOOKUP(CONCATENATE($F1483," ",$G1483),AllocFactorMatrix,(Y$4+1),FALSE)*$E1490</f>
        <v>0</v>
      </c>
      <c r="Z1483" s="5">
        <f>VLOOKUP(CONCATENATE($F1483," ",$G1483),AllocFactorMatrix,(Z$4+1),FALSE)*$E1490</f>
        <v>0</v>
      </c>
      <c r="AA1483" s="5">
        <f t="shared" si="764"/>
        <v>0</v>
      </c>
      <c r="AB1483" s="5">
        <f>VLOOKUP(CONCATENATE($F1483," ",$G1483),AllocFactorMatrix,(AB$4+1),FALSE)*$E1490</f>
        <v>0</v>
      </c>
      <c r="AC1483" s="5">
        <f>VLOOKUP(CONCATENATE($F1483," ",$G1483),AllocFactorMatrix,(AC$4+1),FALSE)*$E1490</f>
        <v>0</v>
      </c>
      <c r="AD1483" s="5">
        <f>VLOOKUP(CONCATENATE($F1483," ",$G1483),AllocFactorMatrix,(AD$4+1),FALSE)*$E1490</f>
        <v>0</v>
      </c>
    </row>
    <row r="1484" spans="4:30" hidden="1" outlineLevel="1">
      <c r="E1484" s="51"/>
      <c r="F1484" s="52" t="str">
        <f>F1490</f>
        <v>DIST_PCUST</v>
      </c>
      <c r="G1484" s="55" t="str">
        <f>$G$9</f>
        <v>BULKTRAN</v>
      </c>
      <c r="H1484" s="4">
        <f t="shared" si="763"/>
        <v>0</v>
      </c>
      <c r="I1484" s="5">
        <f>VLOOKUP(CONCATENATE($F1484," ",$G1484),AllocFactorMatrix,(I$4+1),FALSE)*$E1490</f>
        <v>0</v>
      </c>
      <c r="J1484" s="5">
        <f>VLOOKUP(CONCATENATE($F1484," ",$G1484),AllocFactorMatrix,(J$4+1),FALSE)*$E1490</f>
        <v>0</v>
      </c>
      <c r="K1484" s="5">
        <f>VLOOKUP(CONCATENATE($F1484," ",$G1484),AllocFactorMatrix,(K$4+1),FALSE)*$E1490</f>
        <v>0</v>
      </c>
      <c r="L1484" s="5">
        <f>VLOOKUP(CONCATENATE($F1484," ",$G1484),AllocFactorMatrix,(L$4+1),FALSE)*$E1490</f>
        <v>0</v>
      </c>
      <c r="M1484" s="5">
        <f>VLOOKUP(CONCATENATE($F1484," ",$G1484),AllocFactorMatrix,(M$4+1),FALSE)*$E1490</f>
        <v>0</v>
      </c>
      <c r="N1484" s="5">
        <f t="shared" si="755"/>
        <v>0</v>
      </c>
      <c r="O1484" s="5">
        <f>VLOOKUP(CONCATENATE($F1484," ",$G1484),AllocFactorMatrix,(O$4+1),FALSE)*$E1490</f>
        <v>0</v>
      </c>
      <c r="P1484" s="5">
        <f>VLOOKUP(CONCATENATE($F1484," ",$G1484),AllocFactorMatrix,(P$4+1),FALSE)*$E1490</f>
        <v>0</v>
      </c>
      <c r="Q1484" s="5">
        <f>VLOOKUP(CONCATENATE($F1484," ",$G1484),AllocFactorMatrix,(Q$4+1),FALSE)*$E1490</f>
        <v>0</v>
      </c>
      <c r="R1484" s="54">
        <f>VLOOKUP(CONCATENATE($F1484," ",$G1484),AllocFactorMatrix,(R$4+1),FALSE)*$E1490</f>
        <v>0</v>
      </c>
      <c r="S1484" s="5">
        <f t="shared" si="757"/>
        <v>0</v>
      </c>
      <c r="T1484" s="5">
        <f>VLOOKUP(CONCATENATE($F1484," ",$G1484),AllocFactorMatrix,(T$4+1),FALSE)*$E1490</f>
        <v>0</v>
      </c>
      <c r="U1484" s="5">
        <f>VLOOKUP(CONCATENATE($F1484," ",$G1484),AllocFactorMatrix,(U$4+1),FALSE)*$E1490</f>
        <v>0</v>
      </c>
      <c r="V1484" s="5">
        <f>VLOOKUP(CONCATENATE($F1484," ",$G1484),AllocFactorMatrix,(V$4+1),FALSE)*$E1490</f>
        <v>0</v>
      </c>
      <c r="W1484" s="5">
        <f>VLOOKUP(CONCATENATE($F1484," ",$G1484),AllocFactorMatrix,(W$4+1),FALSE)*$E1490</f>
        <v>0</v>
      </c>
      <c r="X1484" s="5">
        <f t="shared" ref="X1484:X1490" si="769">SUBTOTAL(9,T1484:W1484)</f>
        <v>0</v>
      </c>
      <c r="Y1484" s="5">
        <f>VLOOKUP(CONCATENATE($F1484," ",$G1484),AllocFactorMatrix,(Y$4+1),FALSE)*$E1490</f>
        <v>0</v>
      </c>
      <c r="Z1484" s="5">
        <f>VLOOKUP(CONCATENATE($F1484," ",$G1484),AllocFactorMatrix,(Z$4+1),FALSE)*$E1490</f>
        <v>0</v>
      </c>
      <c r="AA1484" s="5">
        <f t="shared" si="764"/>
        <v>0</v>
      </c>
      <c r="AB1484" s="5">
        <f>VLOOKUP(CONCATENATE($F1484," ",$G1484),AllocFactorMatrix,(AB$4+1),FALSE)*$E1490</f>
        <v>0</v>
      </c>
      <c r="AC1484" s="5">
        <f>VLOOKUP(CONCATENATE($F1484," ",$G1484),AllocFactorMatrix,(AC$4+1),FALSE)*$E1490</f>
        <v>0</v>
      </c>
      <c r="AD1484" s="5">
        <f>VLOOKUP(CONCATENATE($F1484," ",$G1484),AllocFactorMatrix,(AD$4+1),FALSE)*$E1490</f>
        <v>0</v>
      </c>
    </row>
    <row r="1485" spans="4:30" hidden="1" outlineLevel="1">
      <c r="E1485" s="51"/>
      <c r="F1485" s="52" t="str">
        <f>F1490</f>
        <v>DIST_PCUST</v>
      </c>
      <c r="G1485" s="55" t="str">
        <f>$G$10</f>
        <v>SUBTRAN</v>
      </c>
      <c r="H1485" s="4">
        <f t="shared" si="763"/>
        <v>0</v>
      </c>
      <c r="I1485" s="5">
        <f>VLOOKUP(CONCATENATE($F1485," ",$G1485),AllocFactorMatrix,(I$4+1),FALSE)*$E1490</f>
        <v>0</v>
      </c>
      <c r="J1485" s="5">
        <f>VLOOKUP(CONCATENATE($F1485," ",$G1485),AllocFactorMatrix,(J$4+1),FALSE)*$E1490</f>
        <v>0</v>
      </c>
      <c r="K1485" s="5">
        <f>VLOOKUP(CONCATENATE($F1485," ",$G1485),AllocFactorMatrix,(K$4+1),FALSE)*$E1490</f>
        <v>0</v>
      </c>
      <c r="L1485" s="5">
        <f>VLOOKUP(CONCATENATE($F1485," ",$G1485),AllocFactorMatrix,(L$4+1),FALSE)*$E1490</f>
        <v>0</v>
      </c>
      <c r="M1485" s="5">
        <f>VLOOKUP(CONCATENATE($F1485," ",$G1485),AllocFactorMatrix,(M$4+1),FALSE)*$E1490</f>
        <v>0</v>
      </c>
      <c r="N1485" s="5">
        <f t="shared" si="755"/>
        <v>0</v>
      </c>
      <c r="O1485" s="5">
        <f>VLOOKUP(CONCATENATE($F1485," ",$G1485),AllocFactorMatrix,(O$4+1),FALSE)*$E1490</f>
        <v>0</v>
      </c>
      <c r="P1485" s="5">
        <f>VLOOKUP(CONCATENATE($F1485," ",$G1485),AllocFactorMatrix,(P$4+1),FALSE)*$E1490</f>
        <v>0</v>
      </c>
      <c r="Q1485" s="5">
        <f>VLOOKUP(CONCATENATE($F1485," ",$G1485),AllocFactorMatrix,(Q$4+1),FALSE)*$E1490</f>
        <v>0</v>
      </c>
      <c r="R1485" s="54">
        <f>VLOOKUP(CONCATENATE($F1485," ",$G1485),AllocFactorMatrix,(R$4+1),FALSE)*$E1490</f>
        <v>0</v>
      </c>
      <c r="S1485" s="5">
        <f t="shared" si="757"/>
        <v>0</v>
      </c>
      <c r="T1485" s="5">
        <f>VLOOKUP(CONCATENATE($F1485," ",$G1485),AllocFactorMatrix,(T$4+1),FALSE)*$E1490</f>
        <v>0</v>
      </c>
      <c r="U1485" s="5">
        <f>VLOOKUP(CONCATENATE($F1485," ",$G1485),AllocFactorMatrix,(U$4+1),FALSE)*$E1490</f>
        <v>0</v>
      </c>
      <c r="V1485" s="5">
        <f>VLOOKUP(CONCATENATE($F1485," ",$G1485),AllocFactorMatrix,(V$4+1),FALSE)*$E1490</f>
        <v>0</v>
      </c>
      <c r="W1485" s="5">
        <f>VLOOKUP(CONCATENATE($F1485," ",$G1485),AllocFactorMatrix,(W$4+1),FALSE)*$E1490</f>
        <v>0</v>
      </c>
      <c r="X1485" s="5">
        <f t="shared" si="769"/>
        <v>0</v>
      </c>
      <c r="Y1485" s="5">
        <f>VLOOKUP(CONCATENATE($F1485," ",$G1485),AllocFactorMatrix,(Y$4+1),FALSE)*$E1490</f>
        <v>0</v>
      </c>
      <c r="Z1485" s="5">
        <f>VLOOKUP(CONCATENATE($F1485," ",$G1485),AllocFactorMatrix,(Z$4+1),FALSE)*$E1490</f>
        <v>0</v>
      </c>
      <c r="AA1485" s="5">
        <f t="shared" si="764"/>
        <v>0</v>
      </c>
      <c r="AB1485" s="5">
        <f>VLOOKUP(CONCATENATE($F1485," ",$G1485),AllocFactorMatrix,(AB$4+1),FALSE)*$E1490</f>
        <v>0</v>
      </c>
      <c r="AC1485" s="5">
        <f>VLOOKUP(CONCATENATE($F1485," ",$G1485),AllocFactorMatrix,(AC$4+1),FALSE)*$E1490</f>
        <v>0</v>
      </c>
      <c r="AD1485" s="5">
        <f>VLOOKUP(CONCATENATE($F1485," ",$G1485),AllocFactorMatrix,(AD$4+1),FALSE)*$E1490</f>
        <v>0</v>
      </c>
    </row>
    <row r="1486" spans="4:30" hidden="1" outlineLevel="1">
      <c r="E1486" s="51"/>
      <c r="F1486" s="52" t="str">
        <f>F1490</f>
        <v>DIST_PCUST</v>
      </c>
      <c r="G1486" s="55" t="str">
        <f>$G$11</f>
        <v>DISTPRI</v>
      </c>
      <c r="H1486" s="4">
        <f t="shared" si="763"/>
        <v>0</v>
      </c>
      <c r="I1486" s="5">
        <f>VLOOKUP(CONCATENATE($F1486," ",$G1486),AllocFactorMatrix,(I$4+1),FALSE)*$E1490</f>
        <v>0</v>
      </c>
      <c r="J1486" s="5">
        <f>VLOOKUP(CONCATENATE($F1486," ",$G1486),AllocFactorMatrix,(J$4+1),FALSE)*$E1490</f>
        <v>0</v>
      </c>
      <c r="K1486" s="5">
        <f>VLOOKUP(CONCATENATE($F1486," ",$G1486),AllocFactorMatrix,(K$4+1),FALSE)*$E1490</f>
        <v>0</v>
      </c>
      <c r="L1486" s="5">
        <f>VLOOKUP(CONCATENATE($F1486," ",$G1486),AllocFactorMatrix,(L$4+1),FALSE)*$E1490</f>
        <v>0</v>
      </c>
      <c r="M1486" s="5">
        <f>VLOOKUP(CONCATENATE($F1486," ",$G1486),AllocFactorMatrix,(M$4+1),FALSE)*$E1490</f>
        <v>0</v>
      </c>
      <c r="N1486" s="5">
        <f t="shared" si="755"/>
        <v>0</v>
      </c>
      <c r="O1486" s="5">
        <f>VLOOKUP(CONCATENATE($F1486," ",$G1486),AllocFactorMatrix,(O$4+1),FALSE)*$E1490</f>
        <v>0</v>
      </c>
      <c r="P1486" s="5">
        <f>VLOOKUP(CONCATENATE($F1486," ",$G1486),AllocFactorMatrix,(P$4+1),FALSE)*$E1490</f>
        <v>0</v>
      </c>
      <c r="Q1486" s="5">
        <f>VLOOKUP(CONCATENATE($F1486," ",$G1486),AllocFactorMatrix,(Q$4+1),FALSE)*$E1490</f>
        <v>0</v>
      </c>
      <c r="R1486" s="54">
        <f>VLOOKUP(CONCATENATE($F1486," ",$G1486),AllocFactorMatrix,(R$4+1),FALSE)*$E1490</f>
        <v>0</v>
      </c>
      <c r="S1486" s="5">
        <f t="shared" si="757"/>
        <v>0</v>
      </c>
      <c r="T1486" s="5">
        <f>VLOOKUP(CONCATENATE($F1486," ",$G1486),AllocFactorMatrix,(T$4+1),FALSE)*$E1490</f>
        <v>0</v>
      </c>
      <c r="U1486" s="5">
        <f>VLOOKUP(CONCATENATE($F1486," ",$G1486),AllocFactorMatrix,(U$4+1),FALSE)*$E1490</f>
        <v>0</v>
      </c>
      <c r="V1486" s="5">
        <f>VLOOKUP(CONCATENATE($F1486," ",$G1486),AllocFactorMatrix,(V$4+1),FALSE)*$E1490</f>
        <v>0</v>
      </c>
      <c r="W1486" s="5">
        <f>VLOOKUP(CONCATENATE($F1486," ",$G1486),AllocFactorMatrix,(W$4+1),FALSE)*$E1490</f>
        <v>0</v>
      </c>
      <c r="X1486" s="5">
        <f t="shared" si="769"/>
        <v>0</v>
      </c>
      <c r="Y1486" s="5">
        <f>VLOOKUP(CONCATENATE($F1486," ",$G1486),AllocFactorMatrix,(Y$4+1),FALSE)*$E1490</f>
        <v>0</v>
      </c>
      <c r="Z1486" s="5">
        <f>VLOOKUP(CONCATENATE($F1486," ",$G1486),AllocFactorMatrix,(Z$4+1),FALSE)*$E1490</f>
        <v>0</v>
      </c>
      <c r="AA1486" s="5">
        <f t="shared" si="764"/>
        <v>0</v>
      </c>
      <c r="AB1486" s="5">
        <f>VLOOKUP(CONCATENATE($F1486," ",$G1486),AllocFactorMatrix,(AB$4+1),FALSE)*$E1490</f>
        <v>0</v>
      </c>
      <c r="AC1486" s="5">
        <f>VLOOKUP(CONCATENATE($F1486," ",$G1486),AllocFactorMatrix,(AC$4+1),FALSE)*$E1490</f>
        <v>0</v>
      </c>
      <c r="AD1486" s="5">
        <f>VLOOKUP(CONCATENATE($F1486," ",$G1486),AllocFactorMatrix,(AD$4+1),FALSE)*$E1490</f>
        <v>0</v>
      </c>
    </row>
    <row r="1487" spans="4:30" hidden="1" outlineLevel="1">
      <c r="E1487" s="51"/>
      <c r="F1487" s="52" t="str">
        <f>F1490</f>
        <v>DIST_PCUST</v>
      </c>
      <c r="G1487" s="55" t="str">
        <f>$G$12</f>
        <v>DISTSEC</v>
      </c>
      <c r="H1487" s="4">
        <f t="shared" si="763"/>
        <v>0</v>
      </c>
      <c r="I1487" s="5">
        <f>VLOOKUP(CONCATENATE($F1487," ",$G1487),AllocFactorMatrix,(I$4+1),FALSE)*$E1490</f>
        <v>0</v>
      </c>
      <c r="J1487" s="5">
        <f>VLOOKUP(CONCATENATE($F1487," ",$G1487),AllocFactorMatrix,(J$4+1),FALSE)*$E1490</f>
        <v>0</v>
      </c>
      <c r="K1487" s="5">
        <f>VLOOKUP(CONCATENATE($F1487," ",$G1487),AllocFactorMatrix,(K$4+1),FALSE)*$E1490</f>
        <v>0</v>
      </c>
      <c r="L1487" s="5">
        <f>VLOOKUP(CONCATENATE($F1487," ",$G1487),AllocFactorMatrix,(L$4+1),FALSE)*$E1490</f>
        <v>0</v>
      </c>
      <c r="M1487" s="5">
        <f>VLOOKUP(CONCATENATE($F1487," ",$G1487),AllocFactorMatrix,(M$4+1),FALSE)*$E1490</f>
        <v>0</v>
      </c>
      <c r="N1487" s="5">
        <f t="shared" si="755"/>
        <v>0</v>
      </c>
      <c r="O1487" s="5">
        <f>VLOOKUP(CONCATENATE($F1487," ",$G1487),AllocFactorMatrix,(O$4+1),FALSE)*$E1490</f>
        <v>0</v>
      </c>
      <c r="P1487" s="5">
        <f>VLOOKUP(CONCATENATE($F1487," ",$G1487),AllocFactorMatrix,(P$4+1),FALSE)*$E1490</f>
        <v>0</v>
      </c>
      <c r="Q1487" s="5">
        <f>VLOOKUP(CONCATENATE($F1487," ",$G1487),AllocFactorMatrix,(Q$4+1),FALSE)*$E1490</f>
        <v>0</v>
      </c>
      <c r="R1487" s="54">
        <f>VLOOKUP(CONCATENATE($F1487," ",$G1487),AllocFactorMatrix,(R$4+1),FALSE)*$E1490</f>
        <v>0</v>
      </c>
      <c r="S1487" s="5">
        <f t="shared" si="757"/>
        <v>0</v>
      </c>
      <c r="T1487" s="5">
        <f>VLOOKUP(CONCATENATE($F1487," ",$G1487),AllocFactorMatrix,(T$4+1),FALSE)*$E1490</f>
        <v>0</v>
      </c>
      <c r="U1487" s="5">
        <f>VLOOKUP(CONCATENATE($F1487," ",$G1487),AllocFactorMatrix,(U$4+1),FALSE)*$E1490</f>
        <v>0</v>
      </c>
      <c r="V1487" s="5">
        <f>VLOOKUP(CONCATENATE($F1487," ",$G1487),AllocFactorMatrix,(V$4+1),FALSE)*$E1490</f>
        <v>0</v>
      </c>
      <c r="W1487" s="5">
        <f>VLOOKUP(CONCATENATE($F1487," ",$G1487),AllocFactorMatrix,(W$4+1),FALSE)*$E1490</f>
        <v>0</v>
      </c>
      <c r="X1487" s="5">
        <f t="shared" si="769"/>
        <v>0</v>
      </c>
      <c r="Y1487" s="5">
        <f>VLOOKUP(CONCATENATE($F1487," ",$G1487),AllocFactorMatrix,(Y$4+1),FALSE)*$E1490</f>
        <v>0</v>
      </c>
      <c r="Z1487" s="5">
        <f>VLOOKUP(CONCATENATE($F1487," ",$G1487),AllocFactorMatrix,(Z$4+1),FALSE)*$E1490</f>
        <v>0</v>
      </c>
      <c r="AA1487" s="5">
        <f t="shared" si="764"/>
        <v>0</v>
      </c>
      <c r="AB1487" s="5">
        <f>VLOOKUP(CONCATENATE($F1487," ",$G1487),AllocFactorMatrix,(AB$4+1),FALSE)*$E1490</f>
        <v>0</v>
      </c>
      <c r="AC1487" s="5">
        <f>VLOOKUP(CONCATENATE($F1487," ",$G1487),AllocFactorMatrix,(AC$4+1),FALSE)*$E1490</f>
        <v>0</v>
      </c>
      <c r="AD1487" s="5">
        <f>VLOOKUP(CONCATENATE($F1487," ",$G1487),AllocFactorMatrix,(AD$4+1),FALSE)*$E1490</f>
        <v>0</v>
      </c>
    </row>
    <row r="1488" spans="4:30" hidden="1" outlineLevel="1">
      <c r="E1488" s="51"/>
      <c r="F1488" s="52" t="str">
        <f>F1490</f>
        <v>DIST_PCUST</v>
      </c>
      <c r="G1488" s="55" t="str">
        <f>$G$13</f>
        <v>ENERGY</v>
      </c>
      <c r="H1488" s="4">
        <f t="shared" si="763"/>
        <v>0</v>
      </c>
      <c r="I1488" s="5">
        <f>VLOOKUP(CONCATENATE($F1488," ",$G1488),AllocFactorMatrix,(I$4+1),FALSE)*$E1490</f>
        <v>0</v>
      </c>
      <c r="J1488" s="5">
        <f>VLOOKUP(CONCATENATE($F1488," ",$G1488),AllocFactorMatrix,(J$4+1),FALSE)*$E1490</f>
        <v>0</v>
      </c>
      <c r="K1488" s="5">
        <f>VLOOKUP(CONCATENATE($F1488," ",$G1488),AllocFactorMatrix,(K$4+1),FALSE)*$E1490</f>
        <v>0</v>
      </c>
      <c r="L1488" s="5">
        <f>VLOOKUP(CONCATENATE($F1488," ",$G1488),AllocFactorMatrix,(L$4+1),FALSE)*$E1490</f>
        <v>0</v>
      </c>
      <c r="M1488" s="5">
        <f>VLOOKUP(CONCATENATE($F1488," ",$G1488),AllocFactorMatrix,(M$4+1),FALSE)*$E1490</f>
        <v>0</v>
      </c>
      <c r="N1488" s="5">
        <f t="shared" si="755"/>
        <v>0</v>
      </c>
      <c r="O1488" s="5">
        <f>VLOOKUP(CONCATENATE($F1488," ",$G1488),AllocFactorMatrix,(O$4+1),FALSE)*$E1490</f>
        <v>0</v>
      </c>
      <c r="P1488" s="5">
        <f>VLOOKUP(CONCATENATE($F1488," ",$G1488),AllocFactorMatrix,(P$4+1),FALSE)*$E1490</f>
        <v>0</v>
      </c>
      <c r="Q1488" s="5">
        <f>VLOOKUP(CONCATENATE($F1488," ",$G1488),AllocFactorMatrix,(Q$4+1),FALSE)*$E1490</f>
        <v>0</v>
      </c>
      <c r="R1488" s="54">
        <f>VLOOKUP(CONCATENATE($F1488," ",$G1488),AllocFactorMatrix,(R$4+1),FALSE)*$E1490</f>
        <v>0</v>
      </c>
      <c r="S1488" s="5">
        <f t="shared" si="757"/>
        <v>0</v>
      </c>
      <c r="T1488" s="5">
        <f>VLOOKUP(CONCATENATE($F1488," ",$G1488),AllocFactorMatrix,(T$4+1),FALSE)*$E1490</f>
        <v>0</v>
      </c>
      <c r="U1488" s="5">
        <f>VLOOKUP(CONCATENATE($F1488," ",$G1488),AllocFactorMatrix,(U$4+1),FALSE)*$E1490</f>
        <v>0</v>
      </c>
      <c r="V1488" s="5">
        <f>VLOOKUP(CONCATENATE($F1488," ",$G1488),AllocFactorMatrix,(V$4+1),FALSE)*$E1490</f>
        <v>0</v>
      </c>
      <c r="W1488" s="5">
        <f>VLOOKUP(CONCATENATE($F1488," ",$G1488),AllocFactorMatrix,(W$4+1),FALSE)*$E1490</f>
        <v>0</v>
      </c>
      <c r="X1488" s="5">
        <f t="shared" si="769"/>
        <v>0</v>
      </c>
      <c r="Y1488" s="5">
        <f>VLOOKUP(CONCATENATE($F1488," ",$G1488),AllocFactorMatrix,(Y$4+1),FALSE)*$E1490</f>
        <v>0</v>
      </c>
      <c r="Z1488" s="5">
        <f>VLOOKUP(CONCATENATE($F1488," ",$G1488),AllocFactorMatrix,(Z$4+1),FALSE)*$E1490</f>
        <v>0</v>
      </c>
      <c r="AA1488" s="5">
        <f t="shared" si="764"/>
        <v>0</v>
      </c>
      <c r="AB1488" s="5">
        <f>VLOOKUP(CONCATENATE($F1488," ",$G1488),AllocFactorMatrix,(AB$4+1),FALSE)*$E1490</f>
        <v>0</v>
      </c>
      <c r="AC1488" s="5">
        <f>VLOOKUP(CONCATENATE($F1488," ",$G1488),AllocFactorMatrix,(AC$4+1),FALSE)*$E1490</f>
        <v>0</v>
      </c>
      <c r="AD1488" s="5">
        <f>VLOOKUP(CONCATENATE($F1488," ",$G1488),AllocFactorMatrix,(AD$4+1),FALSE)*$E1490</f>
        <v>0</v>
      </c>
    </row>
    <row r="1489" spans="4:30" hidden="1" outlineLevel="1">
      <c r="E1489" s="51"/>
      <c r="F1489" s="52" t="str">
        <f>F1490</f>
        <v>DIST_PCUST</v>
      </c>
      <c r="G1489" s="55" t="str">
        <f>$G$14</f>
        <v>CUSTOMER</v>
      </c>
      <c r="H1489" s="4">
        <f t="shared" si="763"/>
        <v>149538</v>
      </c>
      <c r="I1489" s="5">
        <f>VLOOKUP(CONCATENATE($F1489," ",$G1489),AllocFactorMatrix,(I$4+1),FALSE)*$E1490</f>
        <v>95307.977768233133</v>
      </c>
      <c r="J1489" s="5">
        <f>VLOOKUP(CONCATENATE($F1489," ",$G1489),AllocFactorMatrix,(J$4+1),FALSE)*$E1490</f>
        <v>16676.923892846808</v>
      </c>
      <c r="K1489" s="5">
        <f>VLOOKUP(CONCATENATE($F1489," ",$G1489),AllocFactorMatrix,(K$4+1),FALSE)*$E1490</f>
        <v>4683.7526120692073</v>
      </c>
      <c r="L1489" s="5">
        <f>VLOOKUP(CONCATENATE($F1489," ",$G1489),AllocFactorMatrix,(L$4+1),FALSE)*$E1490</f>
        <v>54.454121887225838</v>
      </c>
      <c r="M1489" s="5">
        <f>VLOOKUP(CONCATENATE($F1489," ",$G1489),AllocFactorMatrix,(M$4+1),FALSE)*$E1490</f>
        <v>0</v>
      </c>
      <c r="N1489" s="5">
        <f t="shared" si="755"/>
        <v>4738.2067339564328</v>
      </c>
      <c r="O1489" s="5">
        <f>VLOOKUP(CONCATENATE($F1489," ",$G1489),AllocFactorMatrix,(O$4+1),FALSE)*$E1490</f>
        <v>409.80217368976372</v>
      </c>
      <c r="P1489" s="5">
        <f>VLOOKUP(CONCATENATE($F1489," ",$G1489),AllocFactorMatrix,(P$4+1),FALSE)*$E1490</f>
        <v>41.189656299311849</v>
      </c>
      <c r="Q1489" s="5">
        <f>VLOOKUP(CONCATENATE($F1489," ",$G1489),AllocFactorMatrix,(Q$4+1),FALSE)*$E1490</f>
        <v>0</v>
      </c>
      <c r="R1489" s="54">
        <f>VLOOKUP(CONCATENATE($F1489," ",$G1489),AllocFactorMatrix,(R$4+1),FALSE)*$E1490</f>
        <v>0</v>
      </c>
      <c r="S1489" s="5">
        <f t="shared" si="757"/>
        <v>450.99182998907554</v>
      </c>
      <c r="T1489" s="5">
        <f>VLOOKUP(CONCATENATE($F1489," ",$G1489),AllocFactorMatrix,(T$4+1),FALSE)*$E1490</f>
        <v>2.7925190711397869</v>
      </c>
      <c r="U1489" s="5">
        <f>VLOOKUP(CONCATENATE($F1489," ",$G1489),AllocFactorMatrix,(U$4+1),FALSE)*$E1490</f>
        <v>24.43454187247313</v>
      </c>
      <c r="V1489" s="5">
        <f>VLOOKUP(CONCATENATE($F1489," ",$G1489),AllocFactorMatrix,(V$4+1),FALSE)*$E1490</f>
        <v>0</v>
      </c>
      <c r="W1489" s="5">
        <f>VLOOKUP(CONCATENATE($F1489," ",$G1489),AllocFactorMatrix,(W$4+1),FALSE)*$E1490</f>
        <v>0</v>
      </c>
      <c r="X1489" s="5">
        <f t="shared" si="769"/>
        <v>27.227060943612916</v>
      </c>
      <c r="Y1489" s="5">
        <f>VLOOKUP(CONCATENATE($F1489," ",$G1489),AllocFactorMatrix,(Y$4+1),FALSE)*$E1490</f>
        <v>112.39889261337642</v>
      </c>
      <c r="Z1489" s="5">
        <f>VLOOKUP(CONCATENATE($F1489," ",$G1489),AllocFactorMatrix,(Z$4+1),FALSE)*$E1490</f>
        <v>0.69812976778494673</v>
      </c>
      <c r="AA1489" s="5">
        <f t="shared" si="764"/>
        <v>113.09702238116137</v>
      </c>
      <c r="AB1489" s="5">
        <f>VLOOKUP(CONCATENATE($F1489," ",$G1489),AllocFactorMatrix,(AB$4+1),FALSE)*$E1490</f>
        <v>6.9812976778494669</v>
      </c>
      <c r="AC1489" s="5">
        <f>VLOOKUP(CONCATENATE($F1489," ",$G1489),AllocFactorMatrix,(AC$4+1),FALSE)*$E1490</f>
        <v>32178.197256743759</v>
      </c>
      <c r="AD1489" s="5">
        <f>VLOOKUP(CONCATENATE($F1489," ",$G1489),AllocFactorMatrix,(AD$4+1),FALSE)*$E1490</f>
        <v>38.397137228172063</v>
      </c>
    </row>
    <row r="1490" spans="4:30" collapsed="1">
      <c r="D1490" s="1" t="s">
        <v>107</v>
      </c>
      <c r="E1490" s="61">
        <v>149538</v>
      </c>
      <c r="F1490" s="10" t="s">
        <v>45</v>
      </c>
      <c r="G1490" s="55" t="str">
        <f>$G$15</f>
        <v>TOTAL</v>
      </c>
      <c r="H1490" s="4">
        <f t="shared" si="763"/>
        <v>149538</v>
      </c>
      <c r="I1490" s="5">
        <f>VLOOKUP(CONCATENATE($F1490," ",$G1490),AllocFactorMatrix,(I$4+1),FALSE)*$E1490</f>
        <v>95307.977768233133</v>
      </c>
      <c r="J1490" s="5">
        <f>VLOOKUP(CONCATENATE($F1490," ",$G1490),AllocFactorMatrix,(J$4+1),FALSE)*$E1490</f>
        <v>16676.923892846808</v>
      </c>
      <c r="K1490" s="5">
        <f>VLOOKUP(CONCATENATE($F1490," ",$G1490),AllocFactorMatrix,(K$4+1),FALSE)*$E1490</f>
        <v>4683.7526120692073</v>
      </c>
      <c r="L1490" s="5">
        <f>VLOOKUP(CONCATENATE($F1490," ",$G1490),AllocFactorMatrix,(L$4+1),FALSE)*$E1490</f>
        <v>54.454121887225838</v>
      </c>
      <c r="M1490" s="5">
        <f>VLOOKUP(CONCATENATE($F1490," ",$G1490),AllocFactorMatrix,(M$4+1),FALSE)*$E1490</f>
        <v>0</v>
      </c>
      <c r="N1490" s="5">
        <f t="shared" si="755"/>
        <v>4738.2067339564328</v>
      </c>
      <c r="O1490" s="5">
        <f>VLOOKUP(CONCATENATE($F1490," ",$G1490),AllocFactorMatrix,(O$4+1),FALSE)*$E1490</f>
        <v>409.80217368976372</v>
      </c>
      <c r="P1490" s="5">
        <f>VLOOKUP(CONCATENATE($F1490," ",$G1490),AllocFactorMatrix,(P$4+1),FALSE)*$E1490</f>
        <v>41.189656299311849</v>
      </c>
      <c r="Q1490" s="5">
        <f>VLOOKUP(CONCATENATE($F1490," ",$G1490),AllocFactorMatrix,(Q$4+1),FALSE)*$E1490</f>
        <v>0</v>
      </c>
      <c r="R1490" s="54">
        <f>VLOOKUP(CONCATENATE($F1490," ",$G1490),AllocFactorMatrix,(R$4+1),FALSE)*$E1490</f>
        <v>0</v>
      </c>
      <c r="S1490" s="5">
        <f t="shared" si="757"/>
        <v>450.99182998907554</v>
      </c>
      <c r="T1490" s="5">
        <f>VLOOKUP(CONCATENATE($F1490," ",$G1490),AllocFactorMatrix,(T$4+1),FALSE)*$E1490</f>
        <v>2.7925190711397869</v>
      </c>
      <c r="U1490" s="5">
        <f>VLOOKUP(CONCATENATE($F1490," ",$G1490),AllocFactorMatrix,(U$4+1),FALSE)*$E1490</f>
        <v>24.43454187247313</v>
      </c>
      <c r="V1490" s="5">
        <f>VLOOKUP(CONCATENATE($F1490," ",$G1490),AllocFactorMatrix,(V$4+1),FALSE)*$E1490</f>
        <v>0</v>
      </c>
      <c r="W1490" s="5">
        <f>VLOOKUP(CONCATENATE($F1490," ",$G1490),AllocFactorMatrix,(W$4+1),FALSE)*$E1490</f>
        <v>0</v>
      </c>
      <c r="X1490" s="5">
        <f t="shared" si="769"/>
        <v>27.227060943612916</v>
      </c>
      <c r="Y1490" s="5">
        <f>VLOOKUP(CONCATENATE($F1490," ",$G1490),AllocFactorMatrix,(Y$4+1),FALSE)*$E1490</f>
        <v>112.39889261337642</v>
      </c>
      <c r="Z1490" s="5">
        <f>VLOOKUP(CONCATENATE($F1490," ",$G1490),AllocFactorMatrix,(Z$4+1),FALSE)*$E1490</f>
        <v>0.69812976778494673</v>
      </c>
      <c r="AA1490" s="5">
        <f t="shared" si="764"/>
        <v>113.09702238116137</v>
      </c>
      <c r="AB1490" s="5">
        <f>VLOOKUP(CONCATENATE($F1490," ",$G1490),AllocFactorMatrix,(AB$4+1),FALSE)*$E1490</f>
        <v>6.9812976778494669</v>
      </c>
      <c r="AC1490" s="5">
        <f>VLOOKUP(CONCATENATE($F1490," ",$G1490),AllocFactorMatrix,(AC$4+1),FALSE)*$E1490</f>
        <v>32178.197256743759</v>
      </c>
      <c r="AD1490" s="5">
        <f>VLOOKUP(CONCATENATE($F1490," ",$G1490),AllocFactorMatrix,(AD$4+1),FALSE)*$E1490</f>
        <v>38.397137228172063</v>
      </c>
    </row>
    <row r="1491" spans="4:30" hidden="1" outlineLevel="1">
      <c r="E1491" s="51"/>
      <c r="F1491" s="52" t="str">
        <f>F1498</f>
        <v>RB_GUP_EPIS_D</v>
      </c>
      <c r="G1491" s="55" t="str">
        <f>$G$8</f>
        <v>PRODUCTION</v>
      </c>
      <c r="H1491" s="4">
        <f t="shared" si="763"/>
        <v>0</v>
      </c>
      <c r="I1491" s="5">
        <f>VLOOKUP(CONCATENATE($F1491," ",$G1491),AllocFactorMatrix,(I$4+1),FALSE)*$E1498</f>
        <v>0</v>
      </c>
      <c r="J1491" s="5">
        <f>VLOOKUP(CONCATENATE($F1491," ",$G1491),AllocFactorMatrix,(J$4+1),FALSE)*$E1498</f>
        <v>0</v>
      </c>
      <c r="K1491" s="5">
        <f>VLOOKUP(CONCATENATE($F1491," ",$G1491),AllocFactorMatrix,(K$4+1),FALSE)*$E1498</f>
        <v>0</v>
      </c>
      <c r="L1491" s="5">
        <f>VLOOKUP(CONCATENATE($F1491," ",$G1491),AllocFactorMatrix,(L$4+1),FALSE)*$E1498</f>
        <v>0</v>
      </c>
      <c r="M1491" s="5">
        <f>VLOOKUP(CONCATENATE($F1491," ",$G1491),AllocFactorMatrix,(M$4+1),FALSE)*$E1498</f>
        <v>0</v>
      </c>
      <c r="N1491" s="5">
        <f t="shared" ref="N1491:N1498" si="770">SUBTOTAL(9,K1491:M1491)</f>
        <v>0</v>
      </c>
      <c r="O1491" s="5">
        <f>VLOOKUP(CONCATENATE($F1491," ",$G1491),AllocFactorMatrix,(O$4+1),FALSE)*$E1498</f>
        <v>0</v>
      </c>
      <c r="P1491" s="5">
        <f>VLOOKUP(CONCATENATE($F1491," ",$G1491),AllocFactorMatrix,(P$4+1),FALSE)*$E1498</f>
        <v>0</v>
      </c>
      <c r="Q1491" s="5">
        <f>VLOOKUP(CONCATENATE($F1491," ",$G1491),AllocFactorMatrix,(Q$4+1),FALSE)*$E1498</f>
        <v>0</v>
      </c>
      <c r="R1491" s="54">
        <f>VLOOKUP(CONCATENATE($F1491," ",$G1491),AllocFactorMatrix,(R$4+1),FALSE)*$E1498</f>
        <v>0</v>
      </c>
      <c r="S1491" s="5">
        <f t="shared" si="757"/>
        <v>0</v>
      </c>
      <c r="T1491" s="5">
        <f>VLOOKUP(CONCATENATE($F1491," ",$G1491),AllocFactorMatrix,(T$4+1),FALSE)*$E1498</f>
        <v>0</v>
      </c>
      <c r="U1491" s="5">
        <f>VLOOKUP(CONCATENATE($F1491," ",$G1491),AllocFactorMatrix,(U$4+1),FALSE)*$E1498</f>
        <v>0</v>
      </c>
      <c r="V1491" s="5">
        <f>VLOOKUP(CONCATENATE($F1491," ",$G1491),AllocFactorMatrix,(V$4+1),FALSE)*$E1498</f>
        <v>0</v>
      </c>
      <c r="W1491" s="5">
        <f>VLOOKUP(CONCATENATE($F1491," ",$G1491),AllocFactorMatrix,(W$4+1),FALSE)*$E1498</f>
        <v>0</v>
      </c>
      <c r="X1491" s="5">
        <f>SUBTOTAL(9,T1491:W1491)</f>
        <v>0</v>
      </c>
      <c r="Y1491" s="5">
        <f>VLOOKUP(CONCATENATE($F1491," ",$G1491),AllocFactorMatrix,(Y$4+1),FALSE)*$E1498</f>
        <v>0</v>
      </c>
      <c r="Z1491" s="5">
        <f>VLOOKUP(CONCATENATE($F1491," ",$G1491),AllocFactorMatrix,(Z$4+1),FALSE)*$E1498</f>
        <v>0</v>
      </c>
      <c r="AA1491" s="5">
        <f t="shared" ref="AA1491:AA1506" si="771">SUBTOTAL(9,Y1491:Z1491)</f>
        <v>0</v>
      </c>
      <c r="AB1491" s="5">
        <f>VLOOKUP(CONCATENATE($F1491," ",$G1491),AllocFactorMatrix,(AB$4+1),FALSE)*$E1498</f>
        <v>0</v>
      </c>
      <c r="AC1491" s="5">
        <f>VLOOKUP(CONCATENATE($F1491," ",$G1491),AllocFactorMatrix,(AC$4+1),FALSE)*$E1498</f>
        <v>0</v>
      </c>
      <c r="AD1491" s="5">
        <f>VLOOKUP(CONCATENATE($F1491," ",$G1491),AllocFactorMatrix,(AD$4+1),FALSE)*$E1498</f>
        <v>0</v>
      </c>
    </row>
    <row r="1492" spans="4:30" hidden="1" outlineLevel="1">
      <c r="E1492" s="51"/>
      <c r="F1492" s="52" t="str">
        <f>F1498</f>
        <v>RB_GUP_EPIS_D</v>
      </c>
      <c r="G1492" s="55" t="str">
        <f>$G$9</f>
        <v>BULKTRAN</v>
      </c>
      <c r="H1492" s="4">
        <f t="shared" si="763"/>
        <v>0</v>
      </c>
      <c r="I1492" s="5">
        <f>VLOOKUP(CONCATENATE($F1492," ",$G1492),AllocFactorMatrix,(I$4+1),FALSE)*$E1498</f>
        <v>0</v>
      </c>
      <c r="J1492" s="5">
        <f>VLOOKUP(CONCATENATE($F1492," ",$G1492),AllocFactorMatrix,(J$4+1),FALSE)*$E1498</f>
        <v>0</v>
      </c>
      <c r="K1492" s="5">
        <f>VLOOKUP(CONCATENATE($F1492," ",$G1492),AllocFactorMatrix,(K$4+1),FALSE)*$E1498</f>
        <v>0</v>
      </c>
      <c r="L1492" s="5">
        <f>VLOOKUP(CONCATENATE($F1492," ",$G1492),AllocFactorMatrix,(L$4+1),FALSE)*$E1498</f>
        <v>0</v>
      </c>
      <c r="M1492" s="5">
        <f>VLOOKUP(CONCATENATE($F1492," ",$G1492),AllocFactorMatrix,(M$4+1),FALSE)*$E1498</f>
        <v>0</v>
      </c>
      <c r="N1492" s="5">
        <f t="shared" si="770"/>
        <v>0</v>
      </c>
      <c r="O1492" s="5">
        <f>VLOOKUP(CONCATENATE($F1492," ",$G1492),AllocFactorMatrix,(O$4+1),FALSE)*$E1498</f>
        <v>0</v>
      </c>
      <c r="P1492" s="5">
        <f>VLOOKUP(CONCATENATE($F1492," ",$G1492),AllocFactorMatrix,(P$4+1),FALSE)*$E1498</f>
        <v>0</v>
      </c>
      <c r="Q1492" s="5">
        <f>VLOOKUP(CONCATENATE($F1492," ",$G1492),AllocFactorMatrix,(Q$4+1),FALSE)*$E1498</f>
        <v>0</v>
      </c>
      <c r="R1492" s="54">
        <f>VLOOKUP(CONCATENATE($F1492," ",$G1492),AllocFactorMatrix,(R$4+1),FALSE)*$E1498</f>
        <v>0</v>
      </c>
      <c r="S1492" s="5">
        <f t="shared" ref="S1492:S1506" si="772">SUBTOTAL(9,O1492:R1492)</f>
        <v>0</v>
      </c>
      <c r="T1492" s="5">
        <f>VLOOKUP(CONCATENATE($F1492," ",$G1492),AllocFactorMatrix,(T$4+1),FALSE)*$E1498</f>
        <v>0</v>
      </c>
      <c r="U1492" s="5">
        <f>VLOOKUP(CONCATENATE($F1492," ",$G1492),AllocFactorMatrix,(U$4+1),FALSE)*$E1498</f>
        <v>0</v>
      </c>
      <c r="V1492" s="5">
        <f>VLOOKUP(CONCATENATE($F1492," ",$G1492),AllocFactorMatrix,(V$4+1),FALSE)*$E1498</f>
        <v>0</v>
      </c>
      <c r="W1492" s="5">
        <f>VLOOKUP(CONCATENATE($F1492," ",$G1492),AllocFactorMatrix,(W$4+1),FALSE)*$E1498</f>
        <v>0</v>
      </c>
      <c r="X1492" s="5">
        <f t="shared" ref="X1492:X1498" si="773">SUBTOTAL(9,T1492:W1492)</f>
        <v>0</v>
      </c>
      <c r="Y1492" s="5">
        <f>VLOOKUP(CONCATENATE($F1492," ",$G1492),AllocFactorMatrix,(Y$4+1),FALSE)*$E1498</f>
        <v>0</v>
      </c>
      <c r="Z1492" s="5">
        <f>VLOOKUP(CONCATENATE($F1492," ",$G1492),AllocFactorMatrix,(Z$4+1),FALSE)*$E1498</f>
        <v>0</v>
      </c>
      <c r="AA1492" s="5">
        <f t="shared" si="771"/>
        <v>0</v>
      </c>
      <c r="AB1492" s="5">
        <f>VLOOKUP(CONCATENATE($F1492," ",$G1492),AllocFactorMatrix,(AB$4+1),FALSE)*$E1498</f>
        <v>0</v>
      </c>
      <c r="AC1492" s="5">
        <f>VLOOKUP(CONCATENATE($F1492," ",$G1492),AllocFactorMatrix,(AC$4+1),FALSE)*$E1498</f>
        <v>0</v>
      </c>
      <c r="AD1492" s="5">
        <f>VLOOKUP(CONCATENATE($F1492," ",$G1492),AllocFactorMatrix,(AD$4+1),FALSE)*$E1498</f>
        <v>0</v>
      </c>
    </row>
    <row r="1493" spans="4:30" hidden="1" outlineLevel="1">
      <c r="E1493" s="51"/>
      <c r="F1493" s="52" t="str">
        <f>F1498</f>
        <v>RB_GUP_EPIS_D</v>
      </c>
      <c r="G1493" s="55" t="str">
        <f>$G$10</f>
        <v>SUBTRAN</v>
      </c>
      <c r="H1493" s="4">
        <f t="shared" si="763"/>
        <v>0</v>
      </c>
      <c r="I1493" s="5">
        <f>VLOOKUP(CONCATENATE($F1493," ",$G1493),AllocFactorMatrix,(I$4+1),FALSE)*$E1498</f>
        <v>0</v>
      </c>
      <c r="J1493" s="5">
        <f>VLOOKUP(CONCATENATE($F1493," ",$G1493),AllocFactorMatrix,(J$4+1),FALSE)*$E1498</f>
        <v>0</v>
      </c>
      <c r="K1493" s="5">
        <f>VLOOKUP(CONCATENATE($F1493," ",$G1493),AllocFactorMatrix,(K$4+1),FALSE)*$E1498</f>
        <v>0</v>
      </c>
      <c r="L1493" s="5">
        <f>VLOOKUP(CONCATENATE($F1493," ",$G1493),AllocFactorMatrix,(L$4+1),FALSE)*$E1498</f>
        <v>0</v>
      </c>
      <c r="M1493" s="5">
        <f>VLOOKUP(CONCATENATE($F1493," ",$G1493),AllocFactorMatrix,(M$4+1),FALSE)*$E1498</f>
        <v>0</v>
      </c>
      <c r="N1493" s="5">
        <f t="shared" si="770"/>
        <v>0</v>
      </c>
      <c r="O1493" s="5">
        <f>VLOOKUP(CONCATENATE($F1493," ",$G1493),AllocFactorMatrix,(O$4+1),FALSE)*$E1498</f>
        <v>0</v>
      </c>
      <c r="P1493" s="5">
        <f>VLOOKUP(CONCATENATE($F1493," ",$G1493),AllocFactorMatrix,(P$4+1),FALSE)*$E1498</f>
        <v>0</v>
      </c>
      <c r="Q1493" s="5">
        <f>VLOOKUP(CONCATENATE($F1493," ",$G1493),AllocFactorMatrix,(Q$4+1),FALSE)*$E1498</f>
        <v>0</v>
      </c>
      <c r="R1493" s="54">
        <f>VLOOKUP(CONCATENATE($F1493," ",$G1493),AllocFactorMatrix,(R$4+1),FALSE)*$E1498</f>
        <v>0</v>
      </c>
      <c r="S1493" s="5">
        <f t="shared" si="772"/>
        <v>0</v>
      </c>
      <c r="T1493" s="5">
        <f>VLOOKUP(CONCATENATE($F1493," ",$G1493),AllocFactorMatrix,(T$4+1),FALSE)*$E1498</f>
        <v>0</v>
      </c>
      <c r="U1493" s="5">
        <f>VLOOKUP(CONCATENATE($F1493," ",$G1493),AllocFactorMatrix,(U$4+1),FALSE)*$E1498</f>
        <v>0</v>
      </c>
      <c r="V1493" s="5">
        <f>VLOOKUP(CONCATENATE($F1493," ",$G1493),AllocFactorMatrix,(V$4+1),FALSE)*$E1498</f>
        <v>0</v>
      </c>
      <c r="W1493" s="5">
        <f>VLOOKUP(CONCATENATE($F1493," ",$G1493),AllocFactorMatrix,(W$4+1),FALSE)*$E1498</f>
        <v>0</v>
      </c>
      <c r="X1493" s="5">
        <f t="shared" si="773"/>
        <v>0</v>
      </c>
      <c r="Y1493" s="5">
        <f>VLOOKUP(CONCATENATE($F1493," ",$G1493),AllocFactorMatrix,(Y$4+1),FALSE)*$E1498</f>
        <v>0</v>
      </c>
      <c r="Z1493" s="5">
        <f>VLOOKUP(CONCATENATE($F1493," ",$G1493),AllocFactorMatrix,(Z$4+1),FALSE)*$E1498</f>
        <v>0</v>
      </c>
      <c r="AA1493" s="5">
        <f t="shared" si="771"/>
        <v>0</v>
      </c>
      <c r="AB1493" s="5">
        <f>VLOOKUP(CONCATENATE($F1493," ",$G1493),AllocFactorMatrix,(AB$4+1),FALSE)*$E1498</f>
        <v>0</v>
      </c>
      <c r="AC1493" s="5">
        <f>VLOOKUP(CONCATENATE($F1493," ",$G1493),AllocFactorMatrix,(AC$4+1),FALSE)*$E1498</f>
        <v>0</v>
      </c>
      <c r="AD1493" s="5">
        <f>VLOOKUP(CONCATENATE($F1493," ",$G1493),AllocFactorMatrix,(AD$4+1),FALSE)*$E1498</f>
        <v>0</v>
      </c>
    </row>
    <row r="1494" spans="4:30" hidden="1" outlineLevel="1">
      <c r="E1494" s="51"/>
      <c r="F1494" s="52" t="str">
        <f>F1498</f>
        <v>RB_GUP_EPIS_D</v>
      </c>
      <c r="G1494" s="55" t="str">
        <f>$G$11</f>
        <v>DISTPRI</v>
      </c>
      <c r="H1494" s="4">
        <f t="shared" si="763"/>
        <v>2153878.0279741804</v>
      </c>
      <c r="I1494" s="5">
        <f>VLOOKUP(CONCATENATE($F1494," ",$G1494),AllocFactorMatrix,(I$4+1),FALSE)*$E1498</f>
        <v>1439528.5501289321</v>
      </c>
      <c r="J1494" s="5">
        <f>VLOOKUP(CONCATENATE($F1494," ",$G1494),AllocFactorMatrix,(J$4+1),FALSE)*$E1498</f>
        <v>67855.617910623609</v>
      </c>
      <c r="K1494" s="5">
        <f>VLOOKUP(CONCATENATE($F1494," ",$G1494),AllocFactorMatrix,(K$4+1),FALSE)*$E1498</f>
        <v>246387.91316083461</v>
      </c>
      <c r="L1494" s="5">
        <f>VLOOKUP(CONCATENATE($F1494," ",$G1494),AllocFactorMatrix,(L$4+1),FALSE)*$E1498</f>
        <v>7614.668579803476</v>
      </c>
      <c r="M1494" s="5">
        <f>VLOOKUP(CONCATENATE($F1494," ",$G1494),AllocFactorMatrix,(M$4+1),FALSE)*$E1498</f>
        <v>0</v>
      </c>
      <c r="N1494" s="5">
        <f t="shared" si="770"/>
        <v>254002.5817406381</v>
      </c>
      <c r="O1494" s="5">
        <f>VLOOKUP(CONCATENATE($F1494," ",$G1494),AllocFactorMatrix,(O$4+1),FALSE)*$E1498</f>
        <v>184747.86994565601</v>
      </c>
      <c r="P1494" s="5">
        <f>VLOOKUP(CONCATENATE($F1494," ",$G1494),AllocFactorMatrix,(P$4+1),FALSE)*$E1498</f>
        <v>34409.303209804792</v>
      </c>
      <c r="Q1494" s="5">
        <f>VLOOKUP(CONCATENATE($F1494," ",$G1494),AllocFactorMatrix,(Q$4+1),FALSE)*$E1498</f>
        <v>0</v>
      </c>
      <c r="R1494" s="54">
        <f>VLOOKUP(CONCATENATE($F1494," ",$G1494),AllocFactorMatrix,(R$4+1),FALSE)*$E1498</f>
        <v>0</v>
      </c>
      <c r="S1494" s="5">
        <f t="shared" si="772"/>
        <v>219157.1731554608</v>
      </c>
      <c r="T1494" s="5">
        <f>VLOOKUP(CONCATENATE($F1494," ",$G1494),AllocFactorMatrix,(T$4+1),FALSE)*$E1498</f>
        <v>6586.1477121049138</v>
      </c>
      <c r="U1494" s="5">
        <f>VLOOKUP(CONCATENATE($F1494," ",$G1494),AllocFactorMatrix,(U$4+1),FALSE)*$E1498</f>
        <v>106219.65915757568</v>
      </c>
      <c r="V1494" s="5">
        <f>VLOOKUP(CONCATENATE($F1494," ",$G1494),AllocFactorMatrix,(V$4+1),FALSE)*$E1498</f>
        <v>0</v>
      </c>
      <c r="W1494" s="5">
        <f>VLOOKUP(CONCATENATE($F1494," ",$G1494),AllocFactorMatrix,(W$4+1),FALSE)*$E1498</f>
        <v>0</v>
      </c>
      <c r="X1494" s="5">
        <f t="shared" si="773"/>
        <v>112805.80686968059</v>
      </c>
      <c r="Y1494" s="5">
        <f>VLOOKUP(CONCATENATE($F1494," ",$G1494),AllocFactorMatrix,(Y$4+1),FALSE)*$E1498</f>
        <v>55709.972990604729</v>
      </c>
      <c r="Z1494" s="5">
        <f>VLOOKUP(CONCATENATE($F1494," ",$G1494),AllocFactorMatrix,(Z$4+1),FALSE)*$E1498</f>
        <v>929.46042688066836</v>
      </c>
      <c r="AA1494" s="5">
        <f t="shared" si="771"/>
        <v>56639.433417485394</v>
      </c>
      <c r="AB1494" s="5">
        <f>VLOOKUP(CONCATENATE($F1494," ",$G1494),AllocFactorMatrix,(AB$4+1),FALSE)*$E1498</f>
        <v>753.01868412794295</v>
      </c>
      <c r="AC1494" s="5">
        <f>VLOOKUP(CONCATENATE($F1494," ",$G1494),AllocFactorMatrix,(AC$4+1),FALSE)*$E1498</f>
        <v>2579.7373952575872</v>
      </c>
      <c r="AD1494" s="5">
        <f>VLOOKUP(CONCATENATE($F1494," ",$G1494),AllocFactorMatrix,(AD$4+1),FALSE)*$E1498</f>
        <v>556.10867197424773</v>
      </c>
    </row>
    <row r="1495" spans="4:30" hidden="1" outlineLevel="1">
      <c r="E1495" s="51"/>
      <c r="F1495" s="52" t="str">
        <f>F1498</f>
        <v>RB_GUP_EPIS_D</v>
      </c>
      <c r="G1495" s="55" t="str">
        <f>$G$12</f>
        <v>DISTSEC</v>
      </c>
      <c r="H1495" s="4">
        <f t="shared" si="763"/>
        <v>1115358.9897563485</v>
      </c>
      <c r="I1495" s="5">
        <f>VLOOKUP(CONCATENATE($F1495," ",$G1495),AllocFactorMatrix,(I$4+1),FALSE)*$E1498</f>
        <v>833955.53570016683</v>
      </c>
      <c r="J1495" s="5">
        <f>VLOOKUP(CONCATENATE($F1495," ",$G1495),AllocFactorMatrix,(J$4+1),FALSE)*$E1498</f>
        <v>40205.262165548324</v>
      </c>
      <c r="K1495" s="5">
        <f>VLOOKUP(CONCATENATE($F1495," ",$G1495),AllocFactorMatrix,(K$4+1),FALSE)*$E1498</f>
        <v>121316.03099100864</v>
      </c>
      <c r="L1495" s="5">
        <f>VLOOKUP(CONCATENATE($F1495," ",$G1495),AllocFactorMatrix,(L$4+1),FALSE)*$E1498</f>
        <v>0</v>
      </c>
      <c r="M1495" s="5">
        <f>VLOOKUP(CONCATENATE($F1495," ",$G1495),AllocFactorMatrix,(M$4+1),FALSE)*$E1498</f>
        <v>0</v>
      </c>
      <c r="N1495" s="5">
        <f t="shared" si="770"/>
        <v>121316.03099100864</v>
      </c>
      <c r="O1495" s="5">
        <f>VLOOKUP(CONCATENATE($F1495," ",$G1495),AllocFactorMatrix,(O$4+1),FALSE)*$E1498</f>
        <v>77303.047138341019</v>
      </c>
      <c r="P1495" s="5">
        <f>VLOOKUP(CONCATENATE($F1495," ",$G1495),AllocFactorMatrix,(P$4+1),FALSE)*$E1498</f>
        <v>0</v>
      </c>
      <c r="Q1495" s="5">
        <f>VLOOKUP(CONCATENATE($F1495," ",$G1495),AllocFactorMatrix,(Q$4+1),FALSE)*$E1498</f>
        <v>0</v>
      </c>
      <c r="R1495" s="54">
        <f>VLOOKUP(CONCATENATE($F1495," ",$G1495),AllocFactorMatrix,(R$4+1),FALSE)*$E1498</f>
        <v>0</v>
      </c>
      <c r="S1495" s="5">
        <f t="shared" si="772"/>
        <v>77303.047138341019</v>
      </c>
      <c r="T1495" s="5">
        <f>VLOOKUP(CONCATENATE($F1495," ",$G1495),AllocFactorMatrix,(T$4+1),FALSE)*$E1498</f>
        <v>2090.1122231547438</v>
      </c>
      <c r="U1495" s="5">
        <f>VLOOKUP(CONCATENATE($F1495," ",$G1495),AllocFactorMatrix,(U$4+1),FALSE)*$E1498</f>
        <v>0</v>
      </c>
      <c r="V1495" s="5">
        <f>VLOOKUP(CONCATENATE($F1495," ",$G1495),AllocFactorMatrix,(V$4+1),FALSE)*$E1498</f>
        <v>0</v>
      </c>
      <c r="W1495" s="5">
        <f>VLOOKUP(CONCATENATE($F1495," ",$G1495),AllocFactorMatrix,(W$4+1),FALSE)*$E1498</f>
        <v>0</v>
      </c>
      <c r="X1495" s="5">
        <f t="shared" si="773"/>
        <v>2090.1122231547438</v>
      </c>
      <c r="Y1495" s="5">
        <f>VLOOKUP(CONCATENATE($F1495," ",$G1495),AllocFactorMatrix,(Y$4+1),FALSE)*$E1498</f>
        <v>28512.772298665965</v>
      </c>
      <c r="Z1495" s="5">
        <f>VLOOKUP(CONCATENATE($F1495," ",$G1495),AllocFactorMatrix,(Z$4+1),FALSE)*$E1498</f>
        <v>0</v>
      </c>
      <c r="AA1495" s="5">
        <f t="shared" si="771"/>
        <v>28512.772298665965</v>
      </c>
      <c r="AB1495" s="5">
        <f>VLOOKUP(CONCATENATE($F1495," ",$G1495),AllocFactorMatrix,(AB$4+1),FALSE)*$E1498</f>
        <v>295.87795536491825</v>
      </c>
      <c r="AC1495" s="5">
        <f>VLOOKUP(CONCATENATE($F1495," ",$G1495),AllocFactorMatrix,(AC$4+1),FALSE)*$E1498</f>
        <v>10046.194576774997</v>
      </c>
      <c r="AD1495" s="5">
        <f>VLOOKUP(CONCATENATE($F1495," ",$G1495),AllocFactorMatrix,(AD$4+1),FALSE)*$E1498</f>
        <v>1634.156707323164</v>
      </c>
    </row>
    <row r="1496" spans="4:30" hidden="1" outlineLevel="1">
      <c r="E1496" s="51"/>
      <c r="F1496" s="52" t="str">
        <f>F1498</f>
        <v>RB_GUP_EPIS_D</v>
      </c>
      <c r="G1496" s="55" t="str">
        <f>$G$13</f>
        <v>ENERGY</v>
      </c>
      <c r="H1496" s="4">
        <f t="shared" si="763"/>
        <v>0</v>
      </c>
      <c r="I1496" s="5">
        <f>VLOOKUP(CONCATENATE($F1496," ",$G1496),AllocFactorMatrix,(I$4+1),FALSE)*$E1498</f>
        <v>0</v>
      </c>
      <c r="J1496" s="5">
        <f>VLOOKUP(CONCATENATE($F1496," ",$G1496),AllocFactorMatrix,(J$4+1),FALSE)*$E1498</f>
        <v>0</v>
      </c>
      <c r="K1496" s="5">
        <f>VLOOKUP(CONCATENATE($F1496," ",$G1496),AllocFactorMatrix,(K$4+1),FALSE)*$E1498</f>
        <v>0</v>
      </c>
      <c r="L1496" s="5">
        <f>VLOOKUP(CONCATENATE($F1496," ",$G1496),AllocFactorMatrix,(L$4+1),FALSE)*$E1498</f>
        <v>0</v>
      </c>
      <c r="M1496" s="5">
        <f>VLOOKUP(CONCATENATE($F1496," ",$G1496),AllocFactorMatrix,(M$4+1),FALSE)*$E1498</f>
        <v>0</v>
      </c>
      <c r="N1496" s="5">
        <f t="shared" si="770"/>
        <v>0</v>
      </c>
      <c r="O1496" s="5">
        <f>VLOOKUP(CONCATENATE($F1496," ",$G1496),AllocFactorMatrix,(O$4+1),FALSE)*$E1498</f>
        <v>0</v>
      </c>
      <c r="P1496" s="5">
        <f>VLOOKUP(CONCATENATE($F1496," ",$G1496),AllocFactorMatrix,(P$4+1),FALSE)*$E1498</f>
        <v>0</v>
      </c>
      <c r="Q1496" s="5">
        <f>VLOOKUP(CONCATENATE($F1496," ",$G1496),AllocFactorMatrix,(Q$4+1),FALSE)*$E1498</f>
        <v>0</v>
      </c>
      <c r="R1496" s="54">
        <f>VLOOKUP(CONCATENATE($F1496," ",$G1496),AllocFactorMatrix,(R$4+1),FALSE)*$E1498</f>
        <v>0</v>
      </c>
      <c r="S1496" s="5">
        <f t="shared" si="772"/>
        <v>0</v>
      </c>
      <c r="T1496" s="5">
        <f>VLOOKUP(CONCATENATE($F1496," ",$G1496),AllocFactorMatrix,(T$4+1),FALSE)*$E1498</f>
        <v>0</v>
      </c>
      <c r="U1496" s="5">
        <f>VLOOKUP(CONCATENATE($F1496," ",$G1496),AllocFactorMatrix,(U$4+1),FALSE)*$E1498</f>
        <v>0</v>
      </c>
      <c r="V1496" s="5">
        <f>VLOOKUP(CONCATENATE($F1496," ",$G1496),AllocFactorMatrix,(V$4+1),FALSE)*$E1498</f>
        <v>0</v>
      </c>
      <c r="W1496" s="5">
        <f>VLOOKUP(CONCATENATE($F1496," ",$G1496),AllocFactorMatrix,(W$4+1),FALSE)*$E1498</f>
        <v>0</v>
      </c>
      <c r="X1496" s="5">
        <f t="shared" si="773"/>
        <v>0</v>
      </c>
      <c r="Y1496" s="5">
        <f>VLOOKUP(CONCATENATE($F1496," ",$G1496),AllocFactorMatrix,(Y$4+1),FALSE)*$E1498</f>
        <v>0</v>
      </c>
      <c r="Z1496" s="5">
        <f>VLOOKUP(CONCATENATE($F1496," ",$G1496),AllocFactorMatrix,(Z$4+1),FALSE)*$E1498</f>
        <v>0</v>
      </c>
      <c r="AA1496" s="5">
        <f t="shared" si="771"/>
        <v>0</v>
      </c>
      <c r="AB1496" s="5">
        <f>VLOOKUP(CONCATENATE($F1496," ",$G1496),AllocFactorMatrix,(AB$4+1),FALSE)*$E1498</f>
        <v>0</v>
      </c>
      <c r="AC1496" s="5">
        <f>VLOOKUP(CONCATENATE($F1496," ",$G1496),AllocFactorMatrix,(AC$4+1),FALSE)*$E1498</f>
        <v>0</v>
      </c>
      <c r="AD1496" s="5">
        <f>VLOOKUP(CONCATENATE($F1496," ",$G1496),AllocFactorMatrix,(AD$4+1),FALSE)*$E1498</f>
        <v>0</v>
      </c>
    </row>
    <row r="1497" spans="4:30" hidden="1" outlineLevel="1">
      <c r="E1497" s="51"/>
      <c r="F1497" s="52" t="str">
        <f>F1498</f>
        <v>RB_GUP_EPIS_D</v>
      </c>
      <c r="G1497" s="55" t="str">
        <f>$G$14</f>
        <v>CUSTOMER</v>
      </c>
      <c r="H1497" s="4">
        <f t="shared" si="763"/>
        <v>524081.98226947023</v>
      </c>
      <c r="I1497" s="5">
        <f>VLOOKUP(CONCATENATE($F1497," ",$G1497),AllocFactorMatrix,(I$4+1),FALSE)*$E1498</f>
        <v>238539.75257897703</v>
      </c>
      <c r="J1497" s="5">
        <f>VLOOKUP(CONCATENATE($F1497," ",$G1497),AllocFactorMatrix,(J$4+1),FALSE)*$E1498</f>
        <v>64213.493643782203</v>
      </c>
      <c r="K1497" s="5">
        <f>VLOOKUP(CONCATENATE($F1497," ",$G1497),AllocFactorMatrix,(K$4+1),FALSE)*$E1498</f>
        <v>18215.168137314951</v>
      </c>
      <c r="L1497" s="5">
        <f>VLOOKUP(CONCATENATE($F1497," ",$G1497),AllocFactorMatrix,(L$4+1),FALSE)*$E1498</f>
        <v>6024.9501889792837</v>
      </c>
      <c r="M1497" s="5">
        <f>VLOOKUP(CONCATENATE($F1497," ",$G1497),AllocFactorMatrix,(M$4+1),FALSE)*$E1498</f>
        <v>978.64523519266311</v>
      </c>
      <c r="N1497" s="5">
        <f t="shared" si="770"/>
        <v>25218.7635614869</v>
      </c>
      <c r="O1497" s="5">
        <f>VLOOKUP(CONCATENATE($F1497," ",$G1497),AllocFactorMatrix,(O$4+1),FALSE)*$E1498</f>
        <v>5259.8652205953422</v>
      </c>
      <c r="P1497" s="5">
        <f>VLOOKUP(CONCATENATE($F1497," ",$G1497),AllocFactorMatrix,(P$4+1),FALSE)*$E1498</f>
        <v>1564.3504458109678</v>
      </c>
      <c r="Q1497" s="5">
        <f>VLOOKUP(CONCATENATE($F1497," ",$G1497),AllocFactorMatrix,(Q$4+1),FALSE)*$E1498</f>
        <v>3409.7444784233212</v>
      </c>
      <c r="R1497" s="54">
        <f>VLOOKUP(CONCATENATE($F1497," ",$G1497),AllocFactorMatrix,(R$4+1),FALSE)*$E1498</f>
        <v>599.27544935905553</v>
      </c>
      <c r="S1497" s="5">
        <f t="shared" si="772"/>
        <v>10833.235594188685</v>
      </c>
      <c r="T1497" s="5">
        <f>VLOOKUP(CONCATENATE($F1497," ",$G1497),AllocFactorMatrix,(T$4+1),FALSE)*$E1498</f>
        <v>36.189310051664968</v>
      </c>
      <c r="U1497" s="5">
        <f>VLOOKUP(CONCATENATE($F1497," ",$G1497),AllocFactorMatrix,(U$4+1),FALSE)*$E1498</f>
        <v>928.0046266526474</v>
      </c>
      <c r="V1497" s="5">
        <f>VLOOKUP(CONCATENATE($F1497," ",$G1497),AllocFactorMatrix,(V$4+1),FALSE)*$E1498</f>
        <v>5014.3266475061491</v>
      </c>
      <c r="W1497" s="5">
        <f>VLOOKUP(CONCATENATE($F1497," ",$G1497),AllocFactorMatrix,(W$4+1),FALSE)*$E1498</f>
        <v>898.91501631916185</v>
      </c>
      <c r="X1497" s="5">
        <f t="shared" si="773"/>
        <v>6877.4356005296231</v>
      </c>
      <c r="Y1497" s="5">
        <f>VLOOKUP(CONCATENATE($F1497," ",$G1497),AllocFactorMatrix,(Y$4+1),FALSE)*$E1498</f>
        <v>1456.6077547557552</v>
      </c>
      <c r="Z1497" s="5">
        <f>VLOOKUP(CONCATENATE($F1497," ",$G1497),AllocFactorMatrix,(Z$4+1),FALSE)*$E1498</f>
        <v>26.51410208483362</v>
      </c>
      <c r="AA1497" s="5">
        <f t="shared" si="771"/>
        <v>1483.1218568405889</v>
      </c>
      <c r="AB1497" s="5">
        <f>VLOOKUP(CONCATENATE($F1497," ",$G1497),AllocFactorMatrix,(AB$4+1),FALSE)*$E1498</f>
        <v>26.879591842171614</v>
      </c>
      <c r="AC1497" s="5">
        <f>VLOOKUP(CONCATENATE($F1497," ",$G1497),AllocFactorMatrix,(AC$4+1),FALSE)*$E1498</f>
        <v>157878.26848657237</v>
      </c>
      <c r="AD1497" s="5">
        <f>VLOOKUP(CONCATENATE($F1497," ",$G1497),AllocFactorMatrix,(AD$4+1),FALSE)*$E1498</f>
        <v>19011.031355250598</v>
      </c>
    </row>
    <row r="1498" spans="4:30" collapsed="1">
      <c r="D1498" s="1" t="s">
        <v>108</v>
      </c>
      <c r="E1498" s="61">
        <v>3793319</v>
      </c>
      <c r="F1498" s="10" t="s">
        <v>66</v>
      </c>
      <c r="G1498" s="55" t="str">
        <f>$G$15</f>
        <v>TOTAL</v>
      </c>
      <c r="H1498" s="4">
        <f t="shared" si="763"/>
        <v>3793318.9999999986</v>
      </c>
      <c r="I1498" s="5">
        <f>VLOOKUP(CONCATENATE($F1498," ",$G1498),AllocFactorMatrix,(I$4+1),FALSE)*$E1498</f>
        <v>2512023.8384080762</v>
      </c>
      <c r="J1498" s="5">
        <f>VLOOKUP(CONCATENATE($F1498," ",$G1498),AllocFactorMatrix,(J$4+1),FALSE)*$E1498</f>
        <v>172274.37371995411</v>
      </c>
      <c r="K1498" s="5">
        <f>VLOOKUP(CONCATENATE($F1498," ",$G1498),AllocFactorMatrix,(K$4+1),FALSE)*$E1498</f>
        <v>385919.11228915822</v>
      </c>
      <c r="L1498" s="5">
        <f>VLOOKUP(CONCATENATE($F1498," ",$G1498),AllocFactorMatrix,(L$4+1),FALSE)*$E1498</f>
        <v>13639.618768782759</v>
      </c>
      <c r="M1498" s="5">
        <f>VLOOKUP(CONCATENATE($F1498," ",$G1498),AllocFactorMatrix,(M$4+1),FALSE)*$E1498</f>
        <v>978.64523519266311</v>
      </c>
      <c r="N1498" s="5">
        <f t="shared" si="770"/>
        <v>400537.37629313365</v>
      </c>
      <c r="O1498" s="5">
        <f>VLOOKUP(CONCATENATE($F1498," ",$G1498),AllocFactorMatrix,(O$4+1),FALSE)*$E1498</f>
        <v>267310.78230459243</v>
      </c>
      <c r="P1498" s="5">
        <f>VLOOKUP(CONCATENATE($F1498," ",$G1498),AllocFactorMatrix,(P$4+1),FALSE)*$E1498</f>
        <v>35973.653655615759</v>
      </c>
      <c r="Q1498" s="5">
        <f>VLOOKUP(CONCATENATE($F1498," ",$G1498),AllocFactorMatrix,(Q$4+1),FALSE)*$E1498</f>
        <v>3409.7444784233212</v>
      </c>
      <c r="R1498" s="54">
        <f>VLOOKUP(CONCATENATE($F1498," ",$G1498),AllocFactorMatrix,(R$4+1),FALSE)*$E1498</f>
        <v>599.27544935905553</v>
      </c>
      <c r="S1498" s="5">
        <f t="shared" si="772"/>
        <v>307293.45588799054</v>
      </c>
      <c r="T1498" s="5">
        <f>VLOOKUP(CONCATENATE($F1498," ",$G1498),AllocFactorMatrix,(T$4+1),FALSE)*$E1498</f>
        <v>8712.4492453113235</v>
      </c>
      <c r="U1498" s="5">
        <f>VLOOKUP(CONCATENATE($F1498," ",$G1498),AllocFactorMatrix,(U$4+1),FALSE)*$E1498</f>
        <v>107147.66378422832</v>
      </c>
      <c r="V1498" s="5">
        <f>VLOOKUP(CONCATENATE($F1498," ",$G1498),AllocFactorMatrix,(V$4+1),FALSE)*$E1498</f>
        <v>5014.3266475061491</v>
      </c>
      <c r="W1498" s="5">
        <f>VLOOKUP(CONCATENATE($F1498," ",$G1498),AllocFactorMatrix,(W$4+1),FALSE)*$E1498</f>
        <v>898.91501631916185</v>
      </c>
      <c r="X1498" s="5">
        <f t="shared" si="773"/>
        <v>121773.35469336496</v>
      </c>
      <c r="Y1498" s="5">
        <f>VLOOKUP(CONCATENATE($F1498," ",$G1498),AllocFactorMatrix,(Y$4+1),FALSE)*$E1498</f>
        <v>85679.353044026459</v>
      </c>
      <c r="Z1498" s="5">
        <f>VLOOKUP(CONCATENATE($F1498," ",$G1498),AllocFactorMatrix,(Z$4+1),FALSE)*$E1498</f>
        <v>955.97452896550192</v>
      </c>
      <c r="AA1498" s="5">
        <f t="shared" si="771"/>
        <v>86635.327572991955</v>
      </c>
      <c r="AB1498" s="5">
        <f>VLOOKUP(CONCATENATE($F1498," ",$G1498),AllocFactorMatrix,(AB$4+1),FALSE)*$E1498</f>
        <v>1075.7762313350329</v>
      </c>
      <c r="AC1498" s="5">
        <f>VLOOKUP(CONCATENATE($F1498," ",$G1498),AllocFactorMatrix,(AC$4+1),FALSE)*$E1498</f>
        <v>170504.20045860493</v>
      </c>
      <c r="AD1498" s="5">
        <f>VLOOKUP(CONCATENATE($F1498," ",$G1498),AllocFactorMatrix,(AD$4+1),FALSE)*$E1498</f>
        <v>21201.29673454801</v>
      </c>
    </row>
    <row r="1499" spans="4:30" hidden="1" outlineLevel="1">
      <c r="E1499" s="51"/>
      <c r="F1499" s="52" t="str">
        <f>F1506</f>
        <v>RB_GUP_EPIS_D</v>
      </c>
      <c r="G1499" s="55" t="str">
        <f>$G$8</f>
        <v>PRODUCTION</v>
      </c>
      <c r="H1499" s="4">
        <f t="shared" ref="H1499:H1506" si="774">SUBTOTAL(9,I1499:AD1499)</f>
        <v>0</v>
      </c>
      <c r="I1499" s="5">
        <f>VLOOKUP(CONCATENATE($F1499," ",$G1499),AllocFactorMatrix,(I$4+1),FALSE)*$E1506</f>
        <v>0</v>
      </c>
      <c r="J1499" s="5">
        <f>VLOOKUP(CONCATENATE($F1499," ",$G1499),AllocFactorMatrix,(J$4+1),FALSE)*$E1506</f>
        <v>0</v>
      </c>
      <c r="K1499" s="5">
        <f>VLOOKUP(CONCATENATE($F1499," ",$G1499),AllocFactorMatrix,(K$4+1),FALSE)*$E1506</f>
        <v>0</v>
      </c>
      <c r="L1499" s="5">
        <f>VLOOKUP(CONCATENATE($F1499," ",$G1499),AllocFactorMatrix,(L$4+1),FALSE)*$E1506</f>
        <v>0</v>
      </c>
      <c r="M1499" s="5">
        <f>VLOOKUP(CONCATENATE($F1499," ",$G1499),AllocFactorMatrix,(M$4+1),FALSE)*$E1506</f>
        <v>0</v>
      </c>
      <c r="N1499" s="5">
        <f t="shared" ref="N1499:N1506" si="775">SUBTOTAL(9,K1499:M1499)</f>
        <v>0</v>
      </c>
      <c r="O1499" s="5">
        <f>VLOOKUP(CONCATENATE($F1499," ",$G1499),AllocFactorMatrix,(O$4+1),FALSE)*$E1506</f>
        <v>0</v>
      </c>
      <c r="P1499" s="5">
        <f>VLOOKUP(CONCATENATE($F1499," ",$G1499),AllocFactorMatrix,(P$4+1),FALSE)*$E1506</f>
        <v>0</v>
      </c>
      <c r="Q1499" s="5">
        <f>VLOOKUP(CONCATENATE($F1499," ",$G1499),AllocFactorMatrix,(Q$4+1),FALSE)*$E1506</f>
        <v>0</v>
      </c>
      <c r="R1499" s="54">
        <f>VLOOKUP(CONCATENATE($F1499," ",$G1499),AllocFactorMatrix,(R$4+1),FALSE)*$E1506</f>
        <v>0</v>
      </c>
      <c r="S1499" s="5">
        <f t="shared" si="772"/>
        <v>0</v>
      </c>
      <c r="T1499" s="5">
        <f>VLOOKUP(CONCATENATE($F1499," ",$G1499),AllocFactorMatrix,(T$4+1),FALSE)*$E1506</f>
        <v>0</v>
      </c>
      <c r="U1499" s="5">
        <f>VLOOKUP(CONCATENATE($F1499," ",$G1499),AllocFactorMatrix,(U$4+1),FALSE)*$E1506</f>
        <v>0</v>
      </c>
      <c r="V1499" s="5">
        <f>VLOOKUP(CONCATENATE($F1499," ",$G1499),AllocFactorMatrix,(V$4+1),FALSE)*$E1506</f>
        <v>0</v>
      </c>
      <c r="W1499" s="5">
        <f>VLOOKUP(CONCATENATE($F1499," ",$G1499),AllocFactorMatrix,(W$4+1),FALSE)*$E1506</f>
        <v>0</v>
      </c>
      <c r="X1499" s="5">
        <f>SUBTOTAL(9,T1499:W1499)</f>
        <v>0</v>
      </c>
      <c r="Y1499" s="5">
        <f>VLOOKUP(CONCATENATE($F1499," ",$G1499),AllocFactorMatrix,(Y$4+1),FALSE)*$E1506</f>
        <v>0</v>
      </c>
      <c r="Z1499" s="5">
        <f>VLOOKUP(CONCATENATE($F1499," ",$G1499),AllocFactorMatrix,(Z$4+1),FALSE)*$E1506</f>
        <v>0</v>
      </c>
      <c r="AA1499" s="5">
        <f t="shared" si="771"/>
        <v>0</v>
      </c>
      <c r="AB1499" s="5">
        <f>VLOOKUP(CONCATENATE($F1499," ",$G1499),AllocFactorMatrix,(AB$4+1),FALSE)*$E1506</f>
        <v>0</v>
      </c>
      <c r="AC1499" s="5">
        <f>VLOOKUP(CONCATENATE($F1499," ",$G1499),AllocFactorMatrix,(AC$4+1),FALSE)*$E1506</f>
        <v>0</v>
      </c>
      <c r="AD1499" s="5">
        <f>VLOOKUP(CONCATENATE($F1499," ",$G1499),AllocFactorMatrix,(AD$4+1),FALSE)*$E1506</f>
        <v>0</v>
      </c>
    </row>
    <row r="1500" spans="4:30" hidden="1" outlineLevel="1">
      <c r="E1500" s="51"/>
      <c r="F1500" s="52" t="str">
        <f>F1506</f>
        <v>RB_GUP_EPIS_D</v>
      </c>
      <c r="G1500" s="55" t="str">
        <f>$G$9</f>
        <v>BULKTRAN</v>
      </c>
      <c r="H1500" s="4">
        <f t="shared" si="774"/>
        <v>0</v>
      </c>
      <c r="I1500" s="5">
        <f>VLOOKUP(CONCATENATE($F1500," ",$G1500),AllocFactorMatrix,(I$4+1),FALSE)*$E1506</f>
        <v>0</v>
      </c>
      <c r="J1500" s="5">
        <f>VLOOKUP(CONCATENATE($F1500," ",$G1500),AllocFactorMatrix,(J$4+1),FALSE)*$E1506</f>
        <v>0</v>
      </c>
      <c r="K1500" s="5">
        <f>VLOOKUP(CONCATENATE($F1500," ",$G1500),AllocFactorMatrix,(K$4+1),FALSE)*$E1506</f>
        <v>0</v>
      </c>
      <c r="L1500" s="5">
        <f>VLOOKUP(CONCATENATE($F1500," ",$G1500),AllocFactorMatrix,(L$4+1),FALSE)*$E1506</f>
        <v>0</v>
      </c>
      <c r="M1500" s="5">
        <f>VLOOKUP(CONCATENATE($F1500," ",$G1500),AllocFactorMatrix,(M$4+1),FALSE)*$E1506</f>
        <v>0</v>
      </c>
      <c r="N1500" s="5">
        <f t="shared" si="775"/>
        <v>0</v>
      </c>
      <c r="O1500" s="5">
        <f>VLOOKUP(CONCATENATE($F1500," ",$G1500),AllocFactorMatrix,(O$4+1),FALSE)*$E1506</f>
        <v>0</v>
      </c>
      <c r="P1500" s="5">
        <f>VLOOKUP(CONCATENATE($F1500," ",$G1500),AllocFactorMatrix,(P$4+1),FALSE)*$E1506</f>
        <v>0</v>
      </c>
      <c r="Q1500" s="5">
        <f>VLOOKUP(CONCATENATE($F1500," ",$G1500),AllocFactorMatrix,(Q$4+1),FALSE)*$E1506</f>
        <v>0</v>
      </c>
      <c r="R1500" s="54">
        <f>VLOOKUP(CONCATENATE($F1500," ",$G1500),AllocFactorMatrix,(R$4+1),FALSE)*$E1506</f>
        <v>0</v>
      </c>
      <c r="S1500" s="5">
        <f t="shared" si="772"/>
        <v>0</v>
      </c>
      <c r="T1500" s="5">
        <f>VLOOKUP(CONCATENATE($F1500," ",$G1500),AllocFactorMatrix,(T$4+1),FALSE)*$E1506</f>
        <v>0</v>
      </c>
      <c r="U1500" s="5">
        <f>VLOOKUP(CONCATENATE($F1500," ",$G1500),AllocFactorMatrix,(U$4+1),FALSE)*$E1506</f>
        <v>0</v>
      </c>
      <c r="V1500" s="5">
        <f>VLOOKUP(CONCATENATE($F1500," ",$G1500),AllocFactorMatrix,(V$4+1),FALSE)*$E1506</f>
        <v>0</v>
      </c>
      <c r="W1500" s="5">
        <f>VLOOKUP(CONCATENATE($F1500," ",$G1500),AllocFactorMatrix,(W$4+1),FALSE)*$E1506</f>
        <v>0</v>
      </c>
      <c r="X1500" s="5">
        <f t="shared" ref="X1500:X1506" si="776">SUBTOTAL(9,T1500:W1500)</f>
        <v>0</v>
      </c>
      <c r="Y1500" s="5">
        <f>VLOOKUP(CONCATENATE($F1500," ",$G1500),AllocFactorMatrix,(Y$4+1),FALSE)*$E1506</f>
        <v>0</v>
      </c>
      <c r="Z1500" s="5">
        <f>VLOOKUP(CONCATENATE($F1500," ",$G1500),AllocFactorMatrix,(Z$4+1),FALSE)*$E1506</f>
        <v>0</v>
      </c>
      <c r="AA1500" s="5">
        <f t="shared" si="771"/>
        <v>0</v>
      </c>
      <c r="AB1500" s="5">
        <f>VLOOKUP(CONCATENATE($F1500," ",$G1500),AllocFactorMatrix,(AB$4+1),FALSE)*$E1506</f>
        <v>0</v>
      </c>
      <c r="AC1500" s="5">
        <f>VLOOKUP(CONCATENATE($F1500," ",$G1500),AllocFactorMatrix,(AC$4+1),FALSE)*$E1506</f>
        <v>0</v>
      </c>
      <c r="AD1500" s="5">
        <f>VLOOKUP(CONCATENATE($F1500," ",$G1500),AllocFactorMatrix,(AD$4+1),FALSE)*$E1506</f>
        <v>0</v>
      </c>
    </row>
    <row r="1501" spans="4:30" hidden="1" outlineLevel="1">
      <c r="E1501" s="51"/>
      <c r="F1501" s="52" t="str">
        <f>F1506</f>
        <v>RB_GUP_EPIS_D</v>
      </c>
      <c r="G1501" s="55" t="str">
        <f>$G$10</f>
        <v>SUBTRAN</v>
      </c>
      <c r="H1501" s="4">
        <f t="shared" si="774"/>
        <v>0</v>
      </c>
      <c r="I1501" s="5">
        <f>VLOOKUP(CONCATENATE($F1501," ",$G1501),AllocFactorMatrix,(I$4+1),FALSE)*$E1506</f>
        <v>0</v>
      </c>
      <c r="J1501" s="5">
        <f>VLOOKUP(CONCATENATE($F1501," ",$G1501),AllocFactorMatrix,(J$4+1),FALSE)*$E1506</f>
        <v>0</v>
      </c>
      <c r="K1501" s="5">
        <f>VLOOKUP(CONCATENATE($F1501," ",$G1501),AllocFactorMatrix,(K$4+1),FALSE)*$E1506</f>
        <v>0</v>
      </c>
      <c r="L1501" s="5">
        <f>VLOOKUP(CONCATENATE($F1501," ",$G1501),AllocFactorMatrix,(L$4+1),FALSE)*$E1506</f>
        <v>0</v>
      </c>
      <c r="M1501" s="5">
        <f>VLOOKUP(CONCATENATE($F1501," ",$G1501),AllocFactorMatrix,(M$4+1),FALSE)*$E1506</f>
        <v>0</v>
      </c>
      <c r="N1501" s="5">
        <f t="shared" si="775"/>
        <v>0</v>
      </c>
      <c r="O1501" s="5">
        <f>VLOOKUP(CONCATENATE($F1501," ",$G1501),AllocFactorMatrix,(O$4+1),FALSE)*$E1506</f>
        <v>0</v>
      </c>
      <c r="P1501" s="5">
        <f>VLOOKUP(CONCATENATE($F1501," ",$G1501),AllocFactorMatrix,(P$4+1),FALSE)*$E1506</f>
        <v>0</v>
      </c>
      <c r="Q1501" s="5">
        <f>VLOOKUP(CONCATENATE($F1501," ",$G1501),AllocFactorMatrix,(Q$4+1),FALSE)*$E1506</f>
        <v>0</v>
      </c>
      <c r="R1501" s="54">
        <f>VLOOKUP(CONCATENATE($F1501," ",$G1501),AllocFactorMatrix,(R$4+1),FALSE)*$E1506</f>
        <v>0</v>
      </c>
      <c r="S1501" s="5">
        <f t="shared" si="772"/>
        <v>0</v>
      </c>
      <c r="T1501" s="5">
        <f>VLOOKUP(CONCATENATE($F1501," ",$G1501),AllocFactorMatrix,(T$4+1),FALSE)*$E1506</f>
        <v>0</v>
      </c>
      <c r="U1501" s="5">
        <f>VLOOKUP(CONCATENATE($F1501," ",$G1501),AllocFactorMatrix,(U$4+1),FALSE)*$E1506</f>
        <v>0</v>
      </c>
      <c r="V1501" s="5">
        <f>VLOOKUP(CONCATENATE($F1501," ",$G1501),AllocFactorMatrix,(V$4+1),FALSE)*$E1506</f>
        <v>0</v>
      </c>
      <c r="W1501" s="5">
        <f>VLOOKUP(CONCATENATE($F1501," ",$G1501),AllocFactorMatrix,(W$4+1),FALSE)*$E1506</f>
        <v>0</v>
      </c>
      <c r="X1501" s="5">
        <f t="shared" si="776"/>
        <v>0</v>
      </c>
      <c r="Y1501" s="5">
        <f>VLOOKUP(CONCATENATE($F1501," ",$G1501),AllocFactorMatrix,(Y$4+1),FALSE)*$E1506</f>
        <v>0</v>
      </c>
      <c r="Z1501" s="5">
        <f>VLOOKUP(CONCATENATE($F1501," ",$G1501),AllocFactorMatrix,(Z$4+1),FALSE)*$E1506</f>
        <v>0</v>
      </c>
      <c r="AA1501" s="5">
        <f t="shared" si="771"/>
        <v>0</v>
      </c>
      <c r="AB1501" s="5">
        <f>VLOOKUP(CONCATENATE($F1501," ",$G1501),AllocFactorMatrix,(AB$4+1),FALSE)*$E1506</f>
        <v>0</v>
      </c>
      <c r="AC1501" s="5">
        <f>VLOOKUP(CONCATENATE($F1501," ",$G1501),AllocFactorMatrix,(AC$4+1),FALSE)*$E1506</f>
        <v>0</v>
      </c>
      <c r="AD1501" s="5">
        <f>VLOOKUP(CONCATENATE($F1501," ",$G1501),AllocFactorMatrix,(AD$4+1),FALSE)*$E1506</f>
        <v>0</v>
      </c>
    </row>
    <row r="1502" spans="4:30" hidden="1" outlineLevel="1">
      <c r="E1502" s="51"/>
      <c r="F1502" s="52" t="str">
        <f>F1506</f>
        <v>RB_GUP_EPIS_D</v>
      </c>
      <c r="G1502" s="55" t="str">
        <f>$G$11</f>
        <v>DISTPRI</v>
      </c>
      <c r="H1502" s="4">
        <f t="shared" si="774"/>
        <v>971579.06023161556</v>
      </c>
      <c r="I1502" s="5">
        <f>VLOOKUP(CONCATENATE($F1502," ",$G1502),AllocFactorMatrix,(I$4+1),FALSE)*$E1506</f>
        <v>649347.7243120909</v>
      </c>
      <c r="J1502" s="5">
        <f>VLOOKUP(CONCATENATE($F1502," ",$G1502),AllocFactorMatrix,(J$4+1),FALSE)*$E1506</f>
        <v>30608.556577851665</v>
      </c>
      <c r="K1502" s="5">
        <f>VLOOKUP(CONCATENATE($F1502," ",$G1502),AllocFactorMatrix,(K$4+1),FALSE)*$E1506</f>
        <v>111141.54748418384</v>
      </c>
      <c r="L1502" s="5">
        <f>VLOOKUP(CONCATENATE($F1502," ",$G1502),AllocFactorMatrix,(L$4+1),FALSE)*$E1506</f>
        <v>3434.8521349182724</v>
      </c>
      <c r="M1502" s="5">
        <f>VLOOKUP(CONCATENATE($F1502," ",$G1502),AllocFactorMatrix,(M$4+1),FALSE)*$E1506</f>
        <v>0</v>
      </c>
      <c r="N1502" s="5">
        <f t="shared" si="775"/>
        <v>114576.39961910211</v>
      </c>
      <c r="O1502" s="5">
        <f>VLOOKUP(CONCATENATE($F1502," ",$G1502),AllocFactorMatrix,(O$4+1),FALSE)*$E1506</f>
        <v>83336.734731640492</v>
      </c>
      <c r="P1502" s="5">
        <f>VLOOKUP(CONCATENATE($F1502," ",$G1502),AllocFactorMatrix,(P$4+1),FALSE)*$E1506</f>
        <v>15521.472451831713</v>
      </c>
      <c r="Q1502" s="5">
        <f>VLOOKUP(CONCATENATE($F1502," ",$G1502),AllocFactorMatrix,(Q$4+1),FALSE)*$E1506</f>
        <v>0</v>
      </c>
      <c r="R1502" s="54">
        <f>VLOOKUP(CONCATENATE($F1502," ",$G1502),AllocFactorMatrix,(R$4+1),FALSE)*$E1506</f>
        <v>0</v>
      </c>
      <c r="S1502" s="5">
        <f t="shared" si="772"/>
        <v>98858.207183472201</v>
      </c>
      <c r="T1502" s="5">
        <f>VLOOKUP(CONCATENATE($F1502," ",$G1502),AllocFactorMatrix,(T$4+1),FALSE)*$E1506</f>
        <v>2970.9032366572828</v>
      </c>
      <c r="U1502" s="5">
        <f>VLOOKUP(CONCATENATE($F1502," ",$G1502),AllocFactorMatrix,(U$4+1),FALSE)*$E1506</f>
        <v>47913.946510473907</v>
      </c>
      <c r="V1502" s="5">
        <f>VLOOKUP(CONCATENATE($F1502," ",$G1502),AllocFactorMatrix,(V$4+1),FALSE)*$E1506</f>
        <v>0</v>
      </c>
      <c r="W1502" s="5">
        <f>VLOOKUP(CONCATENATE($F1502," ",$G1502),AllocFactorMatrix,(W$4+1),FALSE)*$E1506</f>
        <v>0</v>
      </c>
      <c r="X1502" s="5">
        <f t="shared" si="776"/>
        <v>50884.849747131186</v>
      </c>
      <c r="Y1502" s="5">
        <f>VLOOKUP(CONCATENATE($F1502," ",$G1502),AllocFactorMatrix,(Y$4+1),FALSE)*$E1506</f>
        <v>25129.855312489068</v>
      </c>
      <c r="Z1502" s="5">
        <f>VLOOKUP(CONCATENATE($F1502," ",$G1502),AllocFactorMatrix,(Z$4+1),FALSE)*$E1506</f>
        <v>419.26435775035503</v>
      </c>
      <c r="AA1502" s="5">
        <f t="shared" si="771"/>
        <v>25549.119670239423</v>
      </c>
      <c r="AB1502" s="5">
        <f>VLOOKUP(CONCATENATE($F1502," ",$G1502),AllocFactorMatrix,(AB$4+1),FALSE)*$E1506</f>
        <v>339.6743807958307</v>
      </c>
      <c r="AC1502" s="5">
        <f>VLOOKUP(CONCATENATE($F1502," ",$G1502),AllocFactorMatrix,(AC$4+1),FALSE)*$E1506</f>
        <v>1163.6772377896082</v>
      </c>
      <c r="AD1502" s="5">
        <f>VLOOKUP(CONCATENATE($F1502," ",$G1502),AllocFactorMatrix,(AD$4+1),FALSE)*$E1506</f>
        <v>250.85150314271573</v>
      </c>
    </row>
    <row r="1503" spans="4:30" hidden="1" outlineLevel="1">
      <c r="E1503" s="51"/>
      <c r="F1503" s="52" t="str">
        <f>F1506</f>
        <v>RB_GUP_EPIS_D</v>
      </c>
      <c r="G1503" s="55" t="str">
        <f>$G$12</f>
        <v>DISTSEC</v>
      </c>
      <c r="H1503" s="4">
        <f t="shared" si="774"/>
        <v>503120.15119425679</v>
      </c>
      <c r="I1503" s="5">
        <f>VLOOKUP(CONCATENATE($F1503," ",$G1503),AllocFactorMatrix,(I$4+1),FALSE)*$E1506</f>
        <v>376183.6673790678</v>
      </c>
      <c r="J1503" s="5">
        <f>VLOOKUP(CONCATENATE($F1503," ",$G1503),AllocFactorMatrix,(J$4+1),FALSE)*$E1506</f>
        <v>18135.934497604445</v>
      </c>
      <c r="K1503" s="5">
        <f>VLOOKUP(CONCATENATE($F1503," ",$G1503),AllocFactorMatrix,(K$4+1),FALSE)*$E1506</f>
        <v>54723.672301970611</v>
      </c>
      <c r="L1503" s="5">
        <f>VLOOKUP(CONCATENATE($F1503," ",$G1503),AllocFactorMatrix,(L$4+1),FALSE)*$E1506</f>
        <v>0</v>
      </c>
      <c r="M1503" s="5">
        <f>VLOOKUP(CONCATENATE($F1503," ",$G1503),AllocFactorMatrix,(M$4+1),FALSE)*$E1506</f>
        <v>0</v>
      </c>
      <c r="N1503" s="5">
        <f t="shared" si="775"/>
        <v>54723.672301970611</v>
      </c>
      <c r="O1503" s="5">
        <f>VLOOKUP(CONCATENATE($F1503," ",$G1503),AllocFactorMatrix,(O$4+1),FALSE)*$E1506</f>
        <v>34870.136988374521</v>
      </c>
      <c r="P1503" s="5">
        <f>VLOOKUP(CONCATENATE($F1503," ",$G1503),AllocFactorMatrix,(P$4+1),FALSE)*$E1506</f>
        <v>0</v>
      </c>
      <c r="Q1503" s="5">
        <f>VLOOKUP(CONCATENATE($F1503," ",$G1503),AllocFactorMatrix,(Q$4+1),FALSE)*$E1506</f>
        <v>0</v>
      </c>
      <c r="R1503" s="54">
        <f>VLOOKUP(CONCATENATE($F1503," ",$G1503),AllocFactorMatrix,(R$4+1),FALSE)*$E1506</f>
        <v>0</v>
      </c>
      <c r="S1503" s="5">
        <f t="shared" si="772"/>
        <v>34870.136988374521</v>
      </c>
      <c r="T1503" s="5">
        <f>VLOOKUP(CONCATENATE($F1503," ",$G1503),AllocFactorMatrix,(T$4+1),FALSE)*$E1506</f>
        <v>942.81535127654024</v>
      </c>
      <c r="U1503" s="5">
        <f>VLOOKUP(CONCATENATE($F1503," ",$G1503),AllocFactorMatrix,(U$4+1),FALSE)*$E1506</f>
        <v>0</v>
      </c>
      <c r="V1503" s="5">
        <f>VLOOKUP(CONCATENATE($F1503," ",$G1503),AllocFactorMatrix,(V$4+1),FALSE)*$E1506</f>
        <v>0</v>
      </c>
      <c r="W1503" s="5">
        <f>VLOOKUP(CONCATENATE($F1503," ",$G1503),AllocFactorMatrix,(W$4+1),FALSE)*$E1506</f>
        <v>0</v>
      </c>
      <c r="X1503" s="5">
        <f t="shared" si="776"/>
        <v>942.81535127654024</v>
      </c>
      <c r="Y1503" s="5">
        <f>VLOOKUP(CONCATENATE($F1503," ",$G1503),AllocFactorMatrix,(Y$4+1),FALSE)*$E1506</f>
        <v>12861.64404610752</v>
      </c>
      <c r="Z1503" s="5">
        <f>VLOOKUP(CONCATENATE($F1503," ",$G1503),AllocFactorMatrix,(Z$4+1),FALSE)*$E1506</f>
        <v>0</v>
      </c>
      <c r="AA1503" s="5">
        <f t="shared" si="771"/>
        <v>12861.64404610752</v>
      </c>
      <c r="AB1503" s="5">
        <f>VLOOKUP(CONCATENATE($F1503," ",$G1503),AllocFactorMatrix,(AB$4+1),FALSE)*$E1506</f>
        <v>133.46569401010913</v>
      </c>
      <c r="AC1503" s="5">
        <f>VLOOKUP(CONCATENATE($F1503," ",$G1503),AllocFactorMatrix,(AC$4+1),FALSE)*$E1506</f>
        <v>4531.6736412355522</v>
      </c>
      <c r="AD1503" s="5">
        <f>VLOOKUP(CONCATENATE($F1503," ",$G1503),AllocFactorMatrix,(AD$4+1),FALSE)*$E1506</f>
        <v>737.14129460967968</v>
      </c>
    </row>
    <row r="1504" spans="4:30" hidden="1" outlineLevel="1">
      <c r="E1504" s="51"/>
      <c r="F1504" s="52" t="str">
        <f>F1506</f>
        <v>RB_GUP_EPIS_D</v>
      </c>
      <c r="G1504" s="55" t="str">
        <f>$G$13</f>
        <v>ENERGY</v>
      </c>
      <c r="H1504" s="4">
        <f t="shared" si="774"/>
        <v>0</v>
      </c>
      <c r="I1504" s="5">
        <f>VLOOKUP(CONCATENATE($F1504," ",$G1504),AllocFactorMatrix,(I$4+1),FALSE)*$E1506</f>
        <v>0</v>
      </c>
      <c r="J1504" s="5">
        <f>VLOOKUP(CONCATENATE($F1504," ",$G1504),AllocFactorMatrix,(J$4+1),FALSE)*$E1506</f>
        <v>0</v>
      </c>
      <c r="K1504" s="5">
        <f>VLOOKUP(CONCATENATE($F1504," ",$G1504),AllocFactorMatrix,(K$4+1),FALSE)*$E1506</f>
        <v>0</v>
      </c>
      <c r="L1504" s="5">
        <f>VLOOKUP(CONCATENATE($F1504," ",$G1504),AllocFactorMatrix,(L$4+1),FALSE)*$E1506</f>
        <v>0</v>
      </c>
      <c r="M1504" s="5">
        <f>VLOOKUP(CONCATENATE($F1504," ",$G1504),AllocFactorMatrix,(M$4+1),FALSE)*$E1506</f>
        <v>0</v>
      </c>
      <c r="N1504" s="5">
        <f t="shared" si="775"/>
        <v>0</v>
      </c>
      <c r="O1504" s="5">
        <f>VLOOKUP(CONCATENATE($F1504," ",$G1504),AllocFactorMatrix,(O$4+1),FALSE)*$E1506</f>
        <v>0</v>
      </c>
      <c r="P1504" s="5">
        <f>VLOOKUP(CONCATENATE($F1504," ",$G1504),AllocFactorMatrix,(P$4+1),FALSE)*$E1506</f>
        <v>0</v>
      </c>
      <c r="Q1504" s="5">
        <f>VLOOKUP(CONCATENATE($F1504," ",$G1504),AllocFactorMatrix,(Q$4+1),FALSE)*$E1506</f>
        <v>0</v>
      </c>
      <c r="R1504" s="54">
        <f>VLOOKUP(CONCATENATE($F1504," ",$G1504),AllocFactorMatrix,(R$4+1),FALSE)*$E1506</f>
        <v>0</v>
      </c>
      <c r="S1504" s="5">
        <f t="shared" si="772"/>
        <v>0</v>
      </c>
      <c r="T1504" s="5">
        <f>VLOOKUP(CONCATENATE($F1504," ",$G1504),AllocFactorMatrix,(T$4+1),FALSE)*$E1506</f>
        <v>0</v>
      </c>
      <c r="U1504" s="5">
        <f>VLOOKUP(CONCATENATE($F1504," ",$G1504),AllocFactorMatrix,(U$4+1),FALSE)*$E1506</f>
        <v>0</v>
      </c>
      <c r="V1504" s="5">
        <f>VLOOKUP(CONCATENATE($F1504," ",$G1504),AllocFactorMatrix,(V$4+1),FALSE)*$E1506</f>
        <v>0</v>
      </c>
      <c r="W1504" s="5">
        <f>VLOOKUP(CONCATENATE($F1504," ",$G1504),AllocFactorMatrix,(W$4+1),FALSE)*$E1506</f>
        <v>0</v>
      </c>
      <c r="X1504" s="5">
        <f t="shared" si="776"/>
        <v>0</v>
      </c>
      <c r="Y1504" s="5">
        <f>VLOOKUP(CONCATENATE($F1504," ",$G1504),AllocFactorMatrix,(Y$4+1),FALSE)*$E1506</f>
        <v>0</v>
      </c>
      <c r="Z1504" s="5">
        <f>VLOOKUP(CONCATENATE($F1504," ",$G1504),AllocFactorMatrix,(Z$4+1),FALSE)*$E1506</f>
        <v>0</v>
      </c>
      <c r="AA1504" s="5">
        <f t="shared" si="771"/>
        <v>0</v>
      </c>
      <c r="AB1504" s="5">
        <f>VLOOKUP(CONCATENATE($F1504," ",$G1504),AllocFactorMatrix,(AB$4+1),FALSE)*$E1506</f>
        <v>0</v>
      </c>
      <c r="AC1504" s="5">
        <f>VLOOKUP(CONCATENATE($F1504," ",$G1504),AllocFactorMatrix,(AC$4+1),FALSE)*$E1506</f>
        <v>0</v>
      </c>
      <c r="AD1504" s="5">
        <f>VLOOKUP(CONCATENATE($F1504," ",$G1504),AllocFactorMatrix,(AD$4+1),FALSE)*$E1506</f>
        <v>0</v>
      </c>
    </row>
    <row r="1505" spans="3:30" hidden="1" outlineLevel="1">
      <c r="E1505" s="51"/>
      <c r="F1505" s="52" t="str">
        <f>F1506</f>
        <v>RB_GUP_EPIS_D</v>
      </c>
      <c r="G1505" s="55" t="str">
        <f>$G$14</f>
        <v>CUSTOMER</v>
      </c>
      <c r="H1505" s="4">
        <f t="shared" si="774"/>
        <v>236404.78857412719</v>
      </c>
      <c r="I1505" s="5">
        <f>VLOOKUP(CONCATENATE($F1505," ",$G1505),AllocFactorMatrix,(I$4+1),FALSE)*$E1506</f>
        <v>107601.37093582109</v>
      </c>
      <c r="J1505" s="5">
        <f>VLOOKUP(CONCATENATE($F1505," ",$G1505),AllocFactorMatrix,(J$4+1),FALSE)*$E1506</f>
        <v>28965.654042765796</v>
      </c>
      <c r="K1505" s="5">
        <f>VLOOKUP(CONCATENATE($F1505," ",$G1505),AllocFactorMatrix,(K$4+1),FALSE)*$E1506</f>
        <v>8216.563663755187</v>
      </c>
      <c r="L1505" s="5">
        <f>VLOOKUP(CONCATENATE($F1505," ",$G1505),AllocFactorMatrix,(L$4+1),FALSE)*$E1506</f>
        <v>2717.7562362045501</v>
      </c>
      <c r="M1505" s="5">
        <f>VLOOKUP(CONCATENATE($F1505," ",$G1505),AllocFactorMatrix,(M$4+1),FALSE)*$E1506</f>
        <v>441.45081827262788</v>
      </c>
      <c r="N1505" s="5">
        <f t="shared" si="775"/>
        <v>11375.770718232365</v>
      </c>
      <c r="O1505" s="5">
        <f>VLOOKUP(CONCATENATE($F1505," ",$G1505),AllocFactorMatrix,(O$4+1),FALSE)*$E1506</f>
        <v>2372.6389524375809</v>
      </c>
      <c r="P1505" s="5">
        <f>VLOOKUP(CONCATENATE($F1505," ",$G1505),AllocFactorMatrix,(P$4+1),FALSE)*$E1506</f>
        <v>705.65283468881216</v>
      </c>
      <c r="Q1505" s="5">
        <f>VLOOKUP(CONCATENATE($F1505," ",$G1505),AllocFactorMatrix,(Q$4+1),FALSE)*$E1506</f>
        <v>1538.0798229750935</v>
      </c>
      <c r="R1505" s="54">
        <f>VLOOKUP(CONCATENATE($F1505," ",$G1505),AllocFactorMatrix,(R$4+1),FALSE)*$E1506</f>
        <v>270.32332859432</v>
      </c>
      <c r="S1505" s="5">
        <f t="shared" si="772"/>
        <v>4886.6949386958067</v>
      </c>
      <c r="T1505" s="5">
        <f>VLOOKUP(CONCATENATE($F1505," ",$G1505),AllocFactorMatrix,(T$4+1),FALSE)*$E1506</f>
        <v>16.324404350555316</v>
      </c>
      <c r="U1505" s="5">
        <f>VLOOKUP(CONCATENATE($F1505," ",$G1505),AllocFactorMatrix,(U$4+1),FALSE)*$E1506</f>
        <v>418.60767013896049</v>
      </c>
      <c r="V1505" s="5">
        <f>VLOOKUP(CONCATENATE($F1505," ",$G1505),AllocFactorMatrix,(V$4+1),FALSE)*$E1506</f>
        <v>2261.8805283326715</v>
      </c>
      <c r="W1505" s="5">
        <f>VLOOKUP(CONCATENATE($F1505," ",$G1505),AllocFactorMatrix,(W$4+1),FALSE)*$E1506</f>
        <v>405.48582391404022</v>
      </c>
      <c r="X1505" s="5">
        <f t="shared" si="776"/>
        <v>3102.2984267362276</v>
      </c>
      <c r="Y1505" s="5">
        <f>VLOOKUP(CONCATENATE($F1505," ",$G1505),AllocFactorMatrix,(Y$4+1),FALSE)*$E1506</f>
        <v>657.05187346321043</v>
      </c>
      <c r="Z1505" s="5">
        <f>VLOOKUP(CONCATENATE($F1505," ",$G1505),AllocFactorMatrix,(Z$4+1),FALSE)*$E1506</f>
        <v>11.96007668581713</v>
      </c>
      <c r="AA1505" s="5">
        <f t="shared" si="771"/>
        <v>669.0119501490276</v>
      </c>
      <c r="AB1505" s="5">
        <f>VLOOKUP(CONCATENATE($F1505," ",$G1505),AllocFactorMatrix,(AB$4+1),FALSE)*$E1506</f>
        <v>12.124943122238657</v>
      </c>
      <c r="AC1505" s="5">
        <f>VLOOKUP(CONCATENATE($F1505," ",$G1505),AllocFactorMatrix,(AC$4+1),FALSE)*$E1506</f>
        <v>71216.298107395647</v>
      </c>
      <c r="AD1505" s="5">
        <f>VLOOKUP(CONCATENATE($F1505," ",$G1505),AllocFactorMatrix,(AD$4+1),FALSE)*$E1506</f>
        <v>8575.5645112089751</v>
      </c>
    </row>
    <row r="1506" spans="3:30" collapsed="1">
      <c r="D1506" s="1" t="s">
        <v>109</v>
      </c>
      <c r="E1506" s="61">
        <v>1711104</v>
      </c>
      <c r="F1506" s="10" t="s">
        <v>66</v>
      </c>
      <c r="G1506" s="55" t="str">
        <f>$G$15</f>
        <v>TOTAL</v>
      </c>
      <c r="H1506" s="4">
        <f t="shared" si="774"/>
        <v>1711103.9999999986</v>
      </c>
      <c r="I1506" s="5">
        <f>VLOOKUP(CONCATENATE($F1506," ",$G1506),AllocFactorMatrix,(I$4+1),FALSE)*$E1506</f>
        <v>1133132.7626269797</v>
      </c>
      <c r="J1506" s="5">
        <f>VLOOKUP(CONCATENATE($F1506," ",$G1506),AllocFactorMatrix,(J$4+1),FALSE)*$E1506</f>
        <v>77710.145118221903</v>
      </c>
      <c r="K1506" s="5">
        <f>VLOOKUP(CONCATENATE($F1506," ",$G1506),AllocFactorMatrix,(K$4+1),FALSE)*$E1506</f>
        <v>174081.78344990965</v>
      </c>
      <c r="L1506" s="5">
        <f>VLOOKUP(CONCATENATE($F1506," ",$G1506),AllocFactorMatrix,(L$4+1),FALSE)*$E1506</f>
        <v>6152.608371122823</v>
      </c>
      <c r="M1506" s="5">
        <f>VLOOKUP(CONCATENATE($F1506," ",$G1506),AllocFactorMatrix,(M$4+1),FALSE)*$E1506</f>
        <v>441.45081827262788</v>
      </c>
      <c r="N1506" s="5">
        <f t="shared" si="775"/>
        <v>180675.8426393051</v>
      </c>
      <c r="O1506" s="5">
        <f>VLOOKUP(CONCATENATE($F1506," ",$G1506),AllocFactorMatrix,(O$4+1),FALSE)*$E1506</f>
        <v>120579.51067245261</v>
      </c>
      <c r="P1506" s="5">
        <f>VLOOKUP(CONCATENATE($F1506," ",$G1506),AllocFactorMatrix,(P$4+1),FALSE)*$E1506</f>
        <v>16227.125286520524</v>
      </c>
      <c r="Q1506" s="5">
        <f>VLOOKUP(CONCATENATE($F1506," ",$G1506),AllocFactorMatrix,(Q$4+1),FALSE)*$E1506</f>
        <v>1538.0798229750935</v>
      </c>
      <c r="R1506" s="54">
        <f>VLOOKUP(CONCATENATE($F1506," ",$G1506),AllocFactorMatrix,(R$4+1),FALSE)*$E1506</f>
        <v>270.32332859432</v>
      </c>
      <c r="S1506" s="5">
        <f t="shared" si="772"/>
        <v>138615.03911054257</v>
      </c>
      <c r="T1506" s="5">
        <f>VLOOKUP(CONCATENATE($F1506," ",$G1506),AllocFactorMatrix,(T$4+1),FALSE)*$E1506</f>
        <v>3930.0429922843787</v>
      </c>
      <c r="U1506" s="5">
        <f>VLOOKUP(CONCATENATE($F1506," ",$G1506),AllocFactorMatrix,(U$4+1),FALSE)*$E1506</f>
        <v>48332.554180612868</v>
      </c>
      <c r="V1506" s="5">
        <f>VLOOKUP(CONCATENATE($F1506," ",$G1506),AllocFactorMatrix,(V$4+1),FALSE)*$E1506</f>
        <v>2261.8805283326715</v>
      </c>
      <c r="W1506" s="5">
        <f>VLOOKUP(CONCATENATE($F1506," ",$G1506),AllocFactorMatrix,(W$4+1),FALSE)*$E1506</f>
        <v>405.48582391404022</v>
      </c>
      <c r="X1506" s="5">
        <f t="shared" si="776"/>
        <v>54929.963525143954</v>
      </c>
      <c r="Y1506" s="5">
        <f>VLOOKUP(CONCATENATE($F1506," ",$G1506),AllocFactorMatrix,(Y$4+1),FALSE)*$E1506</f>
        <v>38648.551232059799</v>
      </c>
      <c r="Z1506" s="5">
        <f>VLOOKUP(CONCATENATE($F1506," ",$G1506),AllocFactorMatrix,(Z$4+1),FALSE)*$E1506</f>
        <v>431.2244344361722</v>
      </c>
      <c r="AA1506" s="5">
        <f t="shared" si="771"/>
        <v>39079.775666495974</v>
      </c>
      <c r="AB1506" s="5">
        <f>VLOOKUP(CONCATENATE($F1506," ",$G1506),AllocFactorMatrix,(AB$4+1),FALSE)*$E1506</f>
        <v>485.26501792817851</v>
      </c>
      <c r="AC1506" s="5">
        <f>VLOOKUP(CONCATENATE($F1506," ",$G1506),AllocFactorMatrix,(AC$4+1),FALSE)*$E1506</f>
        <v>76911.648986420798</v>
      </c>
      <c r="AD1506" s="5">
        <f>VLOOKUP(CONCATENATE($F1506," ",$G1506),AllocFactorMatrix,(AD$4+1),FALSE)*$E1506</f>
        <v>9563.5573089613699</v>
      </c>
    </row>
    <row r="1507" spans="3:30" hidden="1" outlineLevel="1">
      <c r="E1507" s="11"/>
      <c r="F1507" s="11"/>
      <c r="G1507" s="55" t="str">
        <f>$G$8</f>
        <v>PRODUCTION</v>
      </c>
      <c r="H1507" s="53">
        <f t="shared" ref="H1507:AD1507" si="777">H1427+H1435+H1443+H1451+H1459+H1467+H1475+H1483+H1491+H1499</f>
        <v>0</v>
      </c>
      <c r="I1507" s="53">
        <f t="shared" si="777"/>
        <v>0</v>
      </c>
      <c r="J1507" s="53">
        <f t="shared" si="777"/>
        <v>0</v>
      </c>
      <c r="K1507" s="53">
        <f t="shared" si="777"/>
        <v>0</v>
      </c>
      <c r="L1507" s="53">
        <f t="shared" si="777"/>
        <v>0</v>
      </c>
      <c r="M1507" s="53">
        <f t="shared" si="777"/>
        <v>0</v>
      </c>
      <c r="N1507" s="53">
        <f t="shared" si="777"/>
        <v>0</v>
      </c>
      <c r="O1507" s="53">
        <f t="shared" si="777"/>
        <v>0</v>
      </c>
      <c r="P1507" s="53">
        <f t="shared" si="777"/>
        <v>0</v>
      </c>
      <c r="Q1507" s="53">
        <f t="shared" si="777"/>
        <v>0</v>
      </c>
      <c r="R1507" s="53">
        <f t="shared" si="777"/>
        <v>0</v>
      </c>
      <c r="S1507" s="53">
        <f t="shared" si="777"/>
        <v>0</v>
      </c>
      <c r="T1507" s="53">
        <f t="shared" si="777"/>
        <v>0</v>
      </c>
      <c r="U1507" s="53">
        <f t="shared" si="777"/>
        <v>0</v>
      </c>
      <c r="V1507" s="53">
        <f t="shared" si="777"/>
        <v>0</v>
      </c>
      <c r="W1507" s="53">
        <f t="shared" si="777"/>
        <v>0</v>
      </c>
      <c r="X1507" s="53">
        <f t="shared" si="777"/>
        <v>0</v>
      </c>
      <c r="Y1507" s="53">
        <f t="shared" si="777"/>
        <v>0</v>
      </c>
      <c r="Z1507" s="53">
        <f t="shared" si="777"/>
        <v>0</v>
      </c>
      <c r="AA1507" s="53">
        <f t="shared" si="777"/>
        <v>0</v>
      </c>
      <c r="AB1507" s="53">
        <f t="shared" si="777"/>
        <v>0</v>
      </c>
      <c r="AC1507" s="53">
        <f t="shared" si="777"/>
        <v>0</v>
      </c>
      <c r="AD1507" s="53">
        <f t="shared" si="777"/>
        <v>0</v>
      </c>
    </row>
    <row r="1508" spans="3:30" hidden="1" outlineLevel="1">
      <c r="E1508" s="11"/>
      <c r="F1508" s="11"/>
      <c r="G1508" s="55" t="str">
        <f>$G$9</f>
        <v>BULKTRAN</v>
      </c>
      <c r="H1508" s="53">
        <f t="shared" ref="H1508:AD1508" si="778">H1428+H1436+H1444+H1452+H1460+H1468+H1476+H1484+H1492+H1500</f>
        <v>0</v>
      </c>
      <c r="I1508" s="53">
        <f t="shared" si="778"/>
        <v>0</v>
      </c>
      <c r="J1508" s="53">
        <f t="shared" si="778"/>
        <v>0</v>
      </c>
      <c r="K1508" s="53">
        <f t="shared" si="778"/>
        <v>0</v>
      </c>
      <c r="L1508" s="53">
        <f t="shared" si="778"/>
        <v>0</v>
      </c>
      <c r="M1508" s="53">
        <f t="shared" si="778"/>
        <v>0</v>
      </c>
      <c r="N1508" s="53">
        <f t="shared" si="778"/>
        <v>0</v>
      </c>
      <c r="O1508" s="53">
        <f t="shared" si="778"/>
        <v>0</v>
      </c>
      <c r="P1508" s="53">
        <f t="shared" si="778"/>
        <v>0</v>
      </c>
      <c r="Q1508" s="53">
        <f t="shared" si="778"/>
        <v>0</v>
      </c>
      <c r="R1508" s="53">
        <f t="shared" si="778"/>
        <v>0</v>
      </c>
      <c r="S1508" s="53">
        <f t="shared" si="778"/>
        <v>0</v>
      </c>
      <c r="T1508" s="53">
        <f t="shared" si="778"/>
        <v>0</v>
      </c>
      <c r="U1508" s="53">
        <f t="shared" si="778"/>
        <v>0</v>
      </c>
      <c r="V1508" s="53">
        <f t="shared" si="778"/>
        <v>0</v>
      </c>
      <c r="W1508" s="53">
        <f t="shared" si="778"/>
        <v>0</v>
      </c>
      <c r="X1508" s="53">
        <f t="shared" si="778"/>
        <v>0</v>
      </c>
      <c r="Y1508" s="53">
        <f t="shared" si="778"/>
        <v>0</v>
      </c>
      <c r="Z1508" s="53">
        <f t="shared" si="778"/>
        <v>0</v>
      </c>
      <c r="AA1508" s="53">
        <f t="shared" si="778"/>
        <v>0</v>
      </c>
      <c r="AB1508" s="53">
        <f t="shared" si="778"/>
        <v>0</v>
      </c>
      <c r="AC1508" s="53">
        <f t="shared" si="778"/>
        <v>0</v>
      </c>
      <c r="AD1508" s="53">
        <f t="shared" si="778"/>
        <v>0</v>
      </c>
    </row>
    <row r="1509" spans="3:30" hidden="1" outlineLevel="1">
      <c r="E1509" s="11"/>
      <c r="F1509" s="11"/>
      <c r="G1509" s="55" t="str">
        <f>$G$10</f>
        <v>SUBTRAN</v>
      </c>
      <c r="H1509" s="53">
        <f t="shared" ref="H1509:AD1509" si="779">H1429+H1437+H1445+H1453+H1461+H1469+H1477+H1485+H1493+H1501</f>
        <v>0</v>
      </c>
      <c r="I1509" s="53">
        <f t="shared" si="779"/>
        <v>0</v>
      </c>
      <c r="J1509" s="53">
        <f t="shared" si="779"/>
        <v>0</v>
      </c>
      <c r="K1509" s="53">
        <f t="shared" si="779"/>
        <v>0</v>
      </c>
      <c r="L1509" s="53">
        <f t="shared" si="779"/>
        <v>0</v>
      </c>
      <c r="M1509" s="53">
        <f t="shared" si="779"/>
        <v>0</v>
      </c>
      <c r="N1509" s="53">
        <f t="shared" si="779"/>
        <v>0</v>
      </c>
      <c r="O1509" s="53">
        <f t="shared" si="779"/>
        <v>0</v>
      </c>
      <c r="P1509" s="53">
        <f t="shared" si="779"/>
        <v>0</v>
      </c>
      <c r="Q1509" s="53">
        <f t="shared" si="779"/>
        <v>0</v>
      </c>
      <c r="R1509" s="53">
        <f t="shared" si="779"/>
        <v>0</v>
      </c>
      <c r="S1509" s="53">
        <f t="shared" si="779"/>
        <v>0</v>
      </c>
      <c r="T1509" s="53">
        <f t="shared" si="779"/>
        <v>0</v>
      </c>
      <c r="U1509" s="53">
        <f t="shared" si="779"/>
        <v>0</v>
      </c>
      <c r="V1509" s="53">
        <f t="shared" si="779"/>
        <v>0</v>
      </c>
      <c r="W1509" s="53">
        <f t="shared" si="779"/>
        <v>0</v>
      </c>
      <c r="X1509" s="53">
        <f t="shared" si="779"/>
        <v>0</v>
      </c>
      <c r="Y1509" s="53">
        <f t="shared" si="779"/>
        <v>0</v>
      </c>
      <c r="Z1509" s="53">
        <f t="shared" si="779"/>
        <v>0</v>
      </c>
      <c r="AA1509" s="53">
        <f t="shared" si="779"/>
        <v>0</v>
      </c>
      <c r="AB1509" s="53">
        <f t="shared" si="779"/>
        <v>0</v>
      </c>
      <c r="AC1509" s="53">
        <f t="shared" si="779"/>
        <v>0</v>
      </c>
      <c r="AD1509" s="53">
        <f t="shared" si="779"/>
        <v>0</v>
      </c>
    </row>
    <row r="1510" spans="3:30" hidden="1" outlineLevel="1">
      <c r="E1510" s="11"/>
      <c r="F1510" s="11"/>
      <c r="G1510" s="55" t="str">
        <f>$G$11</f>
        <v>DISTPRI</v>
      </c>
      <c r="H1510" s="53">
        <f t="shared" ref="H1510:AD1510" si="780">H1430+H1438+H1446+H1454+H1462+H1470+H1478+H1486+H1494+H1502</f>
        <v>4650507.8454585969</v>
      </c>
      <c r="I1510" s="53">
        <f t="shared" si="780"/>
        <v>3108132.7397321356</v>
      </c>
      <c r="J1510" s="53">
        <f t="shared" si="780"/>
        <v>146509.26345564579</v>
      </c>
      <c r="K1510" s="53">
        <f t="shared" si="780"/>
        <v>531984.12737342273</v>
      </c>
      <c r="L1510" s="53">
        <f t="shared" si="780"/>
        <v>16441.077679895272</v>
      </c>
      <c r="M1510" s="53">
        <f t="shared" si="780"/>
        <v>0</v>
      </c>
      <c r="N1510" s="53">
        <f t="shared" si="780"/>
        <v>548425.20505331794</v>
      </c>
      <c r="O1510" s="53">
        <f t="shared" si="780"/>
        <v>398895.11265506869</v>
      </c>
      <c r="P1510" s="53">
        <f t="shared" si="780"/>
        <v>74294.241575261156</v>
      </c>
      <c r="Q1510" s="53">
        <f t="shared" si="780"/>
        <v>0</v>
      </c>
      <c r="R1510" s="53">
        <f t="shared" si="780"/>
        <v>0</v>
      </c>
      <c r="S1510" s="53">
        <f t="shared" si="780"/>
        <v>473189.35423032986</v>
      </c>
      <c r="T1510" s="53">
        <f t="shared" si="780"/>
        <v>14220.364945781534</v>
      </c>
      <c r="U1510" s="53">
        <f t="shared" si="780"/>
        <v>229342.3080780716</v>
      </c>
      <c r="V1510" s="53">
        <f t="shared" si="780"/>
        <v>0</v>
      </c>
      <c r="W1510" s="53">
        <f t="shared" si="780"/>
        <v>0</v>
      </c>
      <c r="X1510" s="53">
        <f t="shared" si="780"/>
        <v>243562.67302385316</v>
      </c>
      <c r="Y1510" s="53">
        <f t="shared" si="780"/>
        <v>120285.20793573905</v>
      </c>
      <c r="Z1510" s="53">
        <f t="shared" si="780"/>
        <v>2006.8281263434944</v>
      </c>
      <c r="AA1510" s="53">
        <f t="shared" si="780"/>
        <v>122292.03606208254</v>
      </c>
      <c r="AB1510" s="53">
        <f t="shared" si="780"/>
        <v>1625.8670420662686</v>
      </c>
      <c r="AC1510" s="53">
        <f t="shared" si="780"/>
        <v>5569.9946051040497</v>
      </c>
      <c r="AD1510" s="53">
        <f t="shared" si="780"/>
        <v>1200.7122540621426</v>
      </c>
    </row>
    <row r="1511" spans="3:30" hidden="1" outlineLevel="1">
      <c r="E1511" s="11"/>
      <c r="F1511" s="11"/>
      <c r="G1511" s="55" t="str">
        <f>$G$12</f>
        <v>DISTSEC</v>
      </c>
      <c r="H1511" s="53">
        <f t="shared" ref="H1511:AD1511" si="781">H1431+H1439+H1447+H1455+H1463+H1471+H1479+H1487+H1495+H1503</f>
        <v>1957552.3161350498</v>
      </c>
      <c r="I1511" s="53">
        <f t="shared" si="781"/>
        <v>1463664.7083645524</v>
      </c>
      <c r="J1511" s="53">
        <f t="shared" si="781"/>
        <v>70563.74207391197</v>
      </c>
      <c r="K1511" s="53">
        <f t="shared" si="781"/>
        <v>212920.21638937859</v>
      </c>
      <c r="L1511" s="53">
        <f t="shared" si="781"/>
        <v>0</v>
      </c>
      <c r="M1511" s="53">
        <f t="shared" si="781"/>
        <v>0</v>
      </c>
      <c r="N1511" s="53">
        <f t="shared" si="781"/>
        <v>212920.21638937859</v>
      </c>
      <c r="O1511" s="53">
        <f t="shared" si="781"/>
        <v>135673.59061947709</v>
      </c>
      <c r="P1511" s="53">
        <f t="shared" si="781"/>
        <v>0</v>
      </c>
      <c r="Q1511" s="53">
        <f t="shared" si="781"/>
        <v>0</v>
      </c>
      <c r="R1511" s="53">
        <f t="shared" si="781"/>
        <v>0</v>
      </c>
      <c r="S1511" s="53">
        <f t="shared" si="781"/>
        <v>135673.59061947709</v>
      </c>
      <c r="T1511" s="53">
        <f t="shared" si="781"/>
        <v>3668.3292652821497</v>
      </c>
      <c r="U1511" s="53">
        <f t="shared" si="781"/>
        <v>0</v>
      </c>
      <c r="V1511" s="53">
        <f t="shared" si="781"/>
        <v>0</v>
      </c>
      <c r="W1511" s="53">
        <f t="shared" si="781"/>
        <v>0</v>
      </c>
      <c r="X1511" s="53">
        <f t="shared" si="781"/>
        <v>3668.3292652821497</v>
      </c>
      <c r="Y1511" s="53">
        <f t="shared" si="781"/>
        <v>50042.402459927049</v>
      </c>
      <c r="Z1511" s="53">
        <f t="shared" si="781"/>
        <v>0</v>
      </c>
      <c r="AA1511" s="53">
        <f t="shared" si="781"/>
        <v>50042.402459927049</v>
      </c>
      <c r="AB1511" s="53">
        <f t="shared" si="781"/>
        <v>519.29162013068526</v>
      </c>
      <c r="AC1511" s="53">
        <f t="shared" si="781"/>
        <v>17631.947778898812</v>
      </c>
      <c r="AD1511" s="53">
        <f t="shared" si="781"/>
        <v>2868.0875634910158</v>
      </c>
    </row>
    <row r="1512" spans="3:30" hidden="1" outlineLevel="1">
      <c r="E1512" s="11"/>
      <c r="F1512" s="11"/>
      <c r="G1512" s="55" t="str">
        <f>$G$13</f>
        <v>ENERGY</v>
      </c>
      <c r="H1512" s="53">
        <f t="shared" ref="H1512:AD1512" si="782">H1432+H1440+H1448+H1456+H1464+H1472+H1480+H1488+H1496+H1504</f>
        <v>0</v>
      </c>
      <c r="I1512" s="53">
        <f t="shared" si="782"/>
        <v>0</v>
      </c>
      <c r="J1512" s="53">
        <f t="shared" si="782"/>
        <v>0</v>
      </c>
      <c r="K1512" s="53">
        <f t="shared" si="782"/>
        <v>0</v>
      </c>
      <c r="L1512" s="53">
        <f t="shared" si="782"/>
        <v>0</v>
      </c>
      <c r="M1512" s="53">
        <f t="shared" si="782"/>
        <v>0</v>
      </c>
      <c r="N1512" s="53">
        <f t="shared" si="782"/>
        <v>0</v>
      </c>
      <c r="O1512" s="53">
        <f t="shared" si="782"/>
        <v>0</v>
      </c>
      <c r="P1512" s="53">
        <f t="shared" si="782"/>
        <v>0</v>
      </c>
      <c r="Q1512" s="53">
        <f t="shared" si="782"/>
        <v>0</v>
      </c>
      <c r="R1512" s="53">
        <f t="shared" si="782"/>
        <v>0</v>
      </c>
      <c r="S1512" s="53">
        <f t="shared" si="782"/>
        <v>0</v>
      </c>
      <c r="T1512" s="53">
        <f t="shared" si="782"/>
        <v>0</v>
      </c>
      <c r="U1512" s="53">
        <f t="shared" si="782"/>
        <v>0</v>
      </c>
      <c r="V1512" s="53">
        <f t="shared" si="782"/>
        <v>0</v>
      </c>
      <c r="W1512" s="53">
        <f t="shared" si="782"/>
        <v>0</v>
      </c>
      <c r="X1512" s="53">
        <f t="shared" si="782"/>
        <v>0</v>
      </c>
      <c r="Y1512" s="53">
        <f t="shared" si="782"/>
        <v>0</v>
      </c>
      <c r="Z1512" s="53">
        <f t="shared" si="782"/>
        <v>0</v>
      </c>
      <c r="AA1512" s="53">
        <f t="shared" si="782"/>
        <v>0</v>
      </c>
      <c r="AB1512" s="53">
        <f t="shared" si="782"/>
        <v>0</v>
      </c>
      <c r="AC1512" s="53">
        <f t="shared" si="782"/>
        <v>0</v>
      </c>
      <c r="AD1512" s="53">
        <f t="shared" si="782"/>
        <v>0</v>
      </c>
    </row>
    <row r="1513" spans="3:30" hidden="1" outlineLevel="1">
      <c r="E1513" s="11"/>
      <c r="F1513" s="11"/>
      <c r="G1513" s="55" t="str">
        <f>$G$14</f>
        <v>CUSTOMER</v>
      </c>
      <c r="H1513" s="53">
        <f t="shared" ref="H1513:AD1513" si="783">H1433+H1441+H1449+H1457+H1465+H1473+H1481+H1489+H1497+H1505</f>
        <v>2362931.8384063523</v>
      </c>
      <c r="I1513" s="53">
        <f t="shared" si="783"/>
        <v>996777.39354208321</v>
      </c>
      <c r="J1513" s="53">
        <f t="shared" si="783"/>
        <v>426063.10027810035</v>
      </c>
      <c r="K1513" s="53">
        <f t="shared" si="783"/>
        <v>121683.71009527281</v>
      </c>
      <c r="L1513" s="53">
        <f t="shared" si="783"/>
        <v>67522.201065576461</v>
      </c>
      <c r="M1513" s="53">
        <f t="shared" si="783"/>
        <v>10958.178378015122</v>
      </c>
      <c r="N1513" s="53">
        <f t="shared" si="783"/>
        <v>200164.08953886444</v>
      </c>
      <c r="O1513" s="53">
        <f t="shared" si="783"/>
        <v>51697.489759918171</v>
      </c>
      <c r="P1513" s="53">
        <f t="shared" si="783"/>
        <v>17561.167443346327</v>
      </c>
      <c r="Q1513" s="53">
        <f t="shared" si="783"/>
        <v>38179.911242973583</v>
      </c>
      <c r="R1513" s="53">
        <f t="shared" si="783"/>
        <v>6710.2633676532196</v>
      </c>
      <c r="S1513" s="53">
        <f t="shared" si="783"/>
        <v>114148.83181389129</v>
      </c>
      <c r="T1513" s="53">
        <f t="shared" si="783"/>
        <v>356.16771045450673</v>
      </c>
      <c r="U1513" s="53">
        <f t="shared" si="783"/>
        <v>10417.643102226277</v>
      </c>
      <c r="V1513" s="53">
        <f t="shared" si="783"/>
        <v>56146.889468265261</v>
      </c>
      <c r="W1513" s="53">
        <f t="shared" si="783"/>
        <v>10065.415680037018</v>
      </c>
      <c r="X1513" s="53">
        <f t="shared" si="783"/>
        <v>76986.115960983079</v>
      </c>
      <c r="Y1513" s="53">
        <f t="shared" si="783"/>
        <v>14335.616260172173</v>
      </c>
      <c r="Z1513" s="53">
        <f t="shared" si="783"/>
        <v>297.64340945380422</v>
      </c>
      <c r="AA1513" s="53">
        <f t="shared" si="783"/>
        <v>14633.259669625981</v>
      </c>
      <c r="AB1513" s="53">
        <f t="shared" si="783"/>
        <v>178.34211056701622</v>
      </c>
      <c r="AC1513" s="53">
        <f t="shared" si="783"/>
        <v>283384.99471014366</v>
      </c>
      <c r="AD1513" s="53">
        <f t="shared" si="783"/>
        <v>250595.71078209317</v>
      </c>
    </row>
    <row r="1514" spans="3:30" collapsed="1">
      <c r="D1514" s="1" t="s">
        <v>231</v>
      </c>
      <c r="E1514" s="4">
        <f>E1434+E1442+E1450+E1458+E1466+E1474+E1482+E1490+E1498+E1506</f>
        <v>8970992</v>
      </c>
      <c r="F1514" s="3"/>
      <c r="G1514" s="55" t="str">
        <f>$G$15</f>
        <v>TOTAL</v>
      </c>
      <c r="H1514" s="53">
        <f t="shared" ref="H1514:AD1514" si="784">H1434+H1442+H1450+H1458+H1466+H1474+H1482+H1490+H1498+H1506</f>
        <v>8970991.9999999981</v>
      </c>
      <c r="I1514" s="53">
        <f t="shared" si="784"/>
        <v>5568574.8416387709</v>
      </c>
      <c r="J1514" s="53">
        <f t="shared" si="784"/>
        <v>643136.10580765805</v>
      </c>
      <c r="K1514" s="53">
        <f t="shared" si="784"/>
        <v>866588.05385807413</v>
      </c>
      <c r="L1514" s="53">
        <f t="shared" si="784"/>
        <v>83963.278745471747</v>
      </c>
      <c r="M1514" s="53">
        <f t="shared" si="784"/>
        <v>10958.178378015122</v>
      </c>
      <c r="N1514" s="53">
        <f t="shared" si="784"/>
        <v>961509.51098156092</v>
      </c>
      <c r="O1514" s="53">
        <f t="shared" si="784"/>
        <v>586266.19303446403</v>
      </c>
      <c r="P1514" s="53">
        <f t="shared" si="784"/>
        <v>91855.40901860749</v>
      </c>
      <c r="Q1514" s="53">
        <f t="shared" si="784"/>
        <v>38179.911242973583</v>
      </c>
      <c r="R1514" s="53">
        <f t="shared" si="784"/>
        <v>6710.2633676532196</v>
      </c>
      <c r="S1514" s="53">
        <f t="shared" si="784"/>
        <v>723011.77666369826</v>
      </c>
      <c r="T1514" s="53">
        <f t="shared" si="784"/>
        <v>18244.861921518193</v>
      </c>
      <c r="U1514" s="53">
        <f t="shared" si="784"/>
        <v>239759.95118029788</v>
      </c>
      <c r="V1514" s="53">
        <f t="shared" si="784"/>
        <v>56146.889468265261</v>
      </c>
      <c r="W1514" s="53">
        <f t="shared" si="784"/>
        <v>10065.415680037018</v>
      </c>
      <c r="X1514" s="53">
        <f t="shared" si="784"/>
        <v>324217.11825011839</v>
      </c>
      <c r="Y1514" s="53">
        <f t="shared" si="784"/>
        <v>184663.22665583828</v>
      </c>
      <c r="Z1514" s="53">
        <f t="shared" si="784"/>
        <v>2304.4715357972987</v>
      </c>
      <c r="AA1514" s="53">
        <f t="shared" si="784"/>
        <v>186967.6981916356</v>
      </c>
      <c r="AB1514" s="53">
        <f t="shared" si="784"/>
        <v>2323.50077276397</v>
      </c>
      <c r="AC1514" s="53">
        <f t="shared" si="784"/>
        <v>306586.9370941465</v>
      </c>
      <c r="AD1514" s="53">
        <f t="shared" si="784"/>
        <v>254664.51059964634</v>
      </c>
    </row>
    <row r="1515" spans="3:30">
      <c r="H1515" s="53"/>
      <c r="I1515" s="53"/>
      <c r="J1515" s="53"/>
      <c r="K1515" s="53"/>
      <c r="L1515" s="53"/>
      <c r="M1515" s="53"/>
      <c r="N1515" s="53"/>
      <c r="O1515" s="53"/>
      <c r="P1515" s="53"/>
      <c r="Q1515" s="53"/>
      <c r="R1515" s="53"/>
      <c r="S1515" s="53"/>
      <c r="T1515" s="53"/>
      <c r="U1515" s="53"/>
      <c r="V1515" s="53"/>
      <c r="W1515" s="53"/>
      <c r="X1515" s="53"/>
      <c r="Y1515" s="53"/>
      <c r="Z1515" s="53"/>
      <c r="AA1515" s="53"/>
      <c r="AB1515" s="53"/>
      <c r="AC1515" s="53"/>
      <c r="AD1515" s="53"/>
    </row>
    <row r="1516" spans="3:30">
      <c r="C1516" s="55" t="s">
        <v>110</v>
      </c>
      <c r="E1516" s="3"/>
      <c r="F1516" s="3"/>
      <c r="G1516" s="3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6"/>
    </row>
    <row r="1517" spans="3:30" hidden="1" outlineLevel="1">
      <c r="E1517" s="51"/>
      <c r="F1517" s="52" t="str">
        <f>F1524</f>
        <v>TOTMXEXP</v>
      </c>
      <c r="G1517" s="55" t="str">
        <f>$G$8</f>
        <v>PRODUCTION</v>
      </c>
      <c r="H1517" s="4">
        <f t="shared" ref="H1517:H1564" si="785">SUBTOTAL(9,I1517:AD1517)</f>
        <v>0</v>
      </c>
      <c r="I1517" s="5">
        <f>VLOOKUP(CONCATENATE($F1517," ",$G1517),AllocFactorMatrix,(I$4+1),FALSE)*$E1524</f>
        <v>0</v>
      </c>
      <c r="J1517" s="5">
        <f>VLOOKUP(CONCATENATE($F1517," ",$G1517),AllocFactorMatrix,(J$4+1),FALSE)*$E1524</f>
        <v>0</v>
      </c>
      <c r="K1517" s="5">
        <f>VLOOKUP(CONCATENATE($F1517," ",$G1517),AllocFactorMatrix,(K$4+1),FALSE)*$E1524</f>
        <v>0</v>
      </c>
      <c r="L1517" s="5">
        <f>VLOOKUP(CONCATENATE($F1517," ",$G1517),AllocFactorMatrix,(L$4+1),FALSE)*$E1524</f>
        <v>0</v>
      </c>
      <c r="M1517" s="5">
        <f>VLOOKUP(CONCATENATE($F1517," ",$G1517),AllocFactorMatrix,(M$4+1),FALSE)*$E1524</f>
        <v>0</v>
      </c>
      <c r="N1517" s="5">
        <f t="shared" ref="N1517:N1596" si="786">SUBTOTAL(9,K1517:M1517)</f>
        <v>0</v>
      </c>
      <c r="O1517" s="5">
        <f>VLOOKUP(CONCATENATE($F1517," ",$G1517),AllocFactorMatrix,(O$4+1),FALSE)*$E1524</f>
        <v>0</v>
      </c>
      <c r="P1517" s="5">
        <f>VLOOKUP(CONCATENATE($F1517," ",$G1517),AllocFactorMatrix,(P$4+1),FALSE)*$E1524</f>
        <v>0</v>
      </c>
      <c r="Q1517" s="5">
        <f>VLOOKUP(CONCATENATE($F1517," ",$G1517),AllocFactorMatrix,(Q$4+1),FALSE)*$E1524</f>
        <v>0</v>
      </c>
      <c r="R1517" s="54">
        <f>VLOOKUP(CONCATENATE($F1517," ",$G1517),AllocFactorMatrix,(R$4+1),FALSE)*$E1524</f>
        <v>0</v>
      </c>
      <c r="S1517" s="5">
        <f>SUBTOTAL(9,O1517:R1517)</f>
        <v>0</v>
      </c>
      <c r="T1517" s="5">
        <f>VLOOKUP(CONCATENATE($F1517," ",$G1517),AllocFactorMatrix,(T$4+1),FALSE)*$E1524</f>
        <v>0</v>
      </c>
      <c r="U1517" s="5">
        <f>VLOOKUP(CONCATENATE($F1517," ",$G1517),AllocFactorMatrix,(U$4+1),FALSE)*$E1524</f>
        <v>0</v>
      </c>
      <c r="V1517" s="5">
        <f>VLOOKUP(CONCATENATE($F1517," ",$G1517),AllocFactorMatrix,(V$4+1),FALSE)*$E1524</f>
        <v>0</v>
      </c>
      <c r="W1517" s="5">
        <f>VLOOKUP(CONCATENATE($F1517," ",$G1517),AllocFactorMatrix,(W$4+1),FALSE)*$E1524</f>
        <v>0</v>
      </c>
      <c r="X1517" s="5">
        <f>SUBTOTAL(9,T1517:W1517)</f>
        <v>0</v>
      </c>
      <c r="Y1517" s="5">
        <f>VLOOKUP(CONCATENATE($F1517," ",$G1517),AllocFactorMatrix,(Y$4+1),FALSE)*$E1524</f>
        <v>0</v>
      </c>
      <c r="Z1517" s="5">
        <f>VLOOKUP(CONCATENATE($F1517," ",$G1517),AllocFactorMatrix,(Z$4+1),FALSE)*$E1524</f>
        <v>0</v>
      </c>
      <c r="AA1517" s="5">
        <f t="shared" ref="AA1517:AA1564" si="787">SUBTOTAL(9,Y1517:Z1517)</f>
        <v>0</v>
      </c>
      <c r="AB1517" s="5">
        <f>VLOOKUP(CONCATENATE($F1517," ",$G1517),AllocFactorMatrix,(AB$4+1),FALSE)*$E1524</f>
        <v>0</v>
      </c>
      <c r="AC1517" s="5">
        <f>VLOOKUP(CONCATENATE($F1517," ",$G1517),AllocFactorMatrix,(AC$4+1),FALSE)*$E1524</f>
        <v>0</v>
      </c>
      <c r="AD1517" s="5">
        <f>VLOOKUP(CONCATENATE($F1517," ",$G1517),AllocFactorMatrix,(AD$4+1),FALSE)*$E1524</f>
        <v>0</v>
      </c>
    </row>
    <row r="1518" spans="3:30" hidden="1" outlineLevel="1">
      <c r="E1518" s="51"/>
      <c r="F1518" s="52" t="str">
        <f>F1524</f>
        <v>TOTMXEXP</v>
      </c>
      <c r="G1518" s="55" t="str">
        <f>$G$9</f>
        <v>BULKTRAN</v>
      </c>
      <c r="H1518" s="4">
        <f t="shared" si="785"/>
        <v>0</v>
      </c>
      <c r="I1518" s="5">
        <f>VLOOKUP(CONCATENATE($F1518," ",$G1518),AllocFactorMatrix,(I$4+1),FALSE)*$E1524</f>
        <v>0</v>
      </c>
      <c r="J1518" s="5">
        <f>VLOOKUP(CONCATENATE($F1518," ",$G1518),AllocFactorMatrix,(J$4+1),FALSE)*$E1524</f>
        <v>0</v>
      </c>
      <c r="K1518" s="5">
        <f>VLOOKUP(CONCATENATE($F1518," ",$G1518),AllocFactorMatrix,(K$4+1),FALSE)*$E1524</f>
        <v>0</v>
      </c>
      <c r="L1518" s="5">
        <f>VLOOKUP(CONCATENATE($F1518," ",$G1518),AllocFactorMatrix,(L$4+1),FALSE)*$E1524</f>
        <v>0</v>
      </c>
      <c r="M1518" s="5">
        <f>VLOOKUP(CONCATENATE($F1518," ",$G1518),AllocFactorMatrix,(M$4+1),FALSE)*$E1524</f>
        <v>0</v>
      </c>
      <c r="N1518" s="5">
        <f t="shared" si="786"/>
        <v>0</v>
      </c>
      <c r="O1518" s="5">
        <f>VLOOKUP(CONCATENATE($F1518," ",$G1518),AllocFactorMatrix,(O$4+1),FALSE)*$E1524</f>
        <v>0</v>
      </c>
      <c r="P1518" s="5">
        <f>VLOOKUP(CONCATENATE($F1518," ",$G1518),AllocFactorMatrix,(P$4+1),FALSE)*$E1524</f>
        <v>0</v>
      </c>
      <c r="Q1518" s="5">
        <f>VLOOKUP(CONCATENATE($F1518," ",$G1518),AllocFactorMatrix,(Q$4+1),FALSE)*$E1524</f>
        <v>0</v>
      </c>
      <c r="R1518" s="54">
        <f>VLOOKUP(CONCATENATE($F1518," ",$G1518),AllocFactorMatrix,(R$4+1),FALSE)*$E1524</f>
        <v>0</v>
      </c>
      <c r="S1518" s="5">
        <f t="shared" ref="S1518:S1597" si="788">SUBTOTAL(9,O1518:R1518)</f>
        <v>0</v>
      </c>
      <c r="T1518" s="5">
        <f>VLOOKUP(CONCATENATE($F1518," ",$G1518),AllocFactorMatrix,(T$4+1),FALSE)*$E1524</f>
        <v>0</v>
      </c>
      <c r="U1518" s="5">
        <f>VLOOKUP(CONCATENATE($F1518," ",$G1518),AllocFactorMatrix,(U$4+1),FALSE)*$E1524</f>
        <v>0</v>
      </c>
      <c r="V1518" s="5">
        <f>VLOOKUP(CONCATENATE($F1518," ",$G1518),AllocFactorMatrix,(V$4+1),FALSE)*$E1524</f>
        <v>0</v>
      </c>
      <c r="W1518" s="5">
        <f>VLOOKUP(CONCATENATE($F1518," ",$G1518),AllocFactorMatrix,(W$4+1),FALSE)*$E1524</f>
        <v>0</v>
      </c>
      <c r="X1518" s="5">
        <f t="shared" ref="X1518:X1524" si="789">SUBTOTAL(9,T1518:W1518)</f>
        <v>0</v>
      </c>
      <c r="Y1518" s="5">
        <f>VLOOKUP(CONCATENATE($F1518," ",$G1518),AllocFactorMatrix,(Y$4+1),FALSE)*$E1524</f>
        <v>0</v>
      </c>
      <c r="Z1518" s="5">
        <f>VLOOKUP(CONCATENATE($F1518," ",$G1518),AllocFactorMatrix,(Z$4+1),FALSE)*$E1524</f>
        <v>0</v>
      </c>
      <c r="AA1518" s="5">
        <f t="shared" si="787"/>
        <v>0</v>
      </c>
      <c r="AB1518" s="5">
        <f>VLOOKUP(CONCATENATE($F1518," ",$G1518),AllocFactorMatrix,(AB$4+1),FALSE)*$E1524</f>
        <v>0</v>
      </c>
      <c r="AC1518" s="5">
        <f>VLOOKUP(CONCATENATE($F1518," ",$G1518),AllocFactorMatrix,(AC$4+1),FALSE)*$E1524</f>
        <v>0</v>
      </c>
      <c r="AD1518" s="5">
        <f>VLOOKUP(CONCATENATE($F1518," ",$G1518),AllocFactorMatrix,(AD$4+1),FALSE)*$E1524</f>
        <v>0</v>
      </c>
    </row>
    <row r="1519" spans="3:30" hidden="1" outlineLevel="1">
      <c r="E1519" s="51"/>
      <c r="F1519" s="52" t="str">
        <f>F1524</f>
        <v>TOTMXEXP</v>
      </c>
      <c r="G1519" s="55" t="str">
        <f>$G$10</f>
        <v>SUBTRAN</v>
      </c>
      <c r="H1519" s="4">
        <f t="shared" si="785"/>
        <v>0</v>
      </c>
      <c r="I1519" s="5">
        <f>VLOOKUP(CONCATENATE($F1519," ",$G1519),AllocFactorMatrix,(I$4+1),FALSE)*$E1524</f>
        <v>0</v>
      </c>
      <c r="J1519" s="5">
        <f>VLOOKUP(CONCATENATE($F1519," ",$G1519),AllocFactorMatrix,(J$4+1),FALSE)*$E1524</f>
        <v>0</v>
      </c>
      <c r="K1519" s="5">
        <f>VLOOKUP(CONCATENATE($F1519," ",$G1519),AllocFactorMatrix,(K$4+1),FALSE)*$E1524</f>
        <v>0</v>
      </c>
      <c r="L1519" s="5">
        <f>VLOOKUP(CONCATENATE($F1519," ",$G1519),AllocFactorMatrix,(L$4+1),FALSE)*$E1524</f>
        <v>0</v>
      </c>
      <c r="M1519" s="5">
        <f>VLOOKUP(CONCATENATE($F1519," ",$G1519),AllocFactorMatrix,(M$4+1),FALSE)*$E1524</f>
        <v>0</v>
      </c>
      <c r="N1519" s="5">
        <f t="shared" si="786"/>
        <v>0</v>
      </c>
      <c r="O1519" s="5">
        <f>VLOOKUP(CONCATENATE($F1519," ",$G1519),AllocFactorMatrix,(O$4+1),FALSE)*$E1524</f>
        <v>0</v>
      </c>
      <c r="P1519" s="5">
        <f>VLOOKUP(CONCATENATE($F1519," ",$G1519),AllocFactorMatrix,(P$4+1),FALSE)*$E1524</f>
        <v>0</v>
      </c>
      <c r="Q1519" s="5">
        <f>VLOOKUP(CONCATENATE($F1519," ",$G1519),AllocFactorMatrix,(Q$4+1),FALSE)*$E1524</f>
        <v>0</v>
      </c>
      <c r="R1519" s="54">
        <f>VLOOKUP(CONCATENATE($F1519," ",$G1519),AllocFactorMatrix,(R$4+1),FALSE)*$E1524</f>
        <v>0</v>
      </c>
      <c r="S1519" s="5">
        <f t="shared" si="788"/>
        <v>0</v>
      </c>
      <c r="T1519" s="5">
        <f>VLOOKUP(CONCATENATE($F1519," ",$G1519),AllocFactorMatrix,(T$4+1),FALSE)*$E1524</f>
        <v>0</v>
      </c>
      <c r="U1519" s="5">
        <f>VLOOKUP(CONCATENATE($F1519," ",$G1519),AllocFactorMatrix,(U$4+1),FALSE)*$E1524</f>
        <v>0</v>
      </c>
      <c r="V1519" s="5">
        <f>VLOOKUP(CONCATENATE($F1519," ",$G1519),AllocFactorMatrix,(V$4+1),FALSE)*$E1524</f>
        <v>0</v>
      </c>
      <c r="W1519" s="5">
        <f>VLOOKUP(CONCATENATE($F1519," ",$G1519),AllocFactorMatrix,(W$4+1),FALSE)*$E1524</f>
        <v>0</v>
      </c>
      <c r="X1519" s="5">
        <f t="shared" si="789"/>
        <v>0</v>
      </c>
      <c r="Y1519" s="5">
        <f>VLOOKUP(CONCATENATE($F1519," ",$G1519),AllocFactorMatrix,(Y$4+1),FALSE)*$E1524</f>
        <v>0</v>
      </c>
      <c r="Z1519" s="5">
        <f>VLOOKUP(CONCATENATE($F1519," ",$G1519),AllocFactorMatrix,(Z$4+1),FALSE)*$E1524</f>
        <v>0</v>
      </c>
      <c r="AA1519" s="5">
        <f t="shared" si="787"/>
        <v>0</v>
      </c>
      <c r="AB1519" s="5">
        <f>VLOOKUP(CONCATENATE($F1519," ",$G1519),AllocFactorMatrix,(AB$4+1),FALSE)*$E1524</f>
        <v>0</v>
      </c>
      <c r="AC1519" s="5">
        <f>VLOOKUP(CONCATENATE($F1519," ",$G1519),AllocFactorMatrix,(AC$4+1),FALSE)*$E1524</f>
        <v>0</v>
      </c>
      <c r="AD1519" s="5">
        <f>VLOOKUP(CONCATENATE($F1519," ",$G1519),AllocFactorMatrix,(AD$4+1),FALSE)*$E1524</f>
        <v>0</v>
      </c>
    </row>
    <row r="1520" spans="3:30" hidden="1" outlineLevel="1">
      <c r="E1520" s="51"/>
      <c r="F1520" s="52" t="str">
        <f>F1524</f>
        <v>TOTMXEXP</v>
      </c>
      <c r="G1520" s="55" t="str">
        <f>$G$11</f>
        <v>DISTPRI</v>
      </c>
      <c r="H1520" s="4">
        <f t="shared" si="785"/>
        <v>2890.37003379833</v>
      </c>
      <c r="I1520" s="5">
        <f>VLOOKUP(CONCATENATE($F1520," ",$G1520),AllocFactorMatrix,(I$4+1),FALSE)*$E1524</f>
        <v>1931.7575693936649</v>
      </c>
      <c r="J1520" s="5">
        <f>VLOOKUP(CONCATENATE($F1520," ",$G1520),AllocFactorMatrix,(J$4+1),FALSE)*$E1524</f>
        <v>91.058008896726093</v>
      </c>
      <c r="K1520" s="5">
        <f>VLOOKUP(CONCATENATE($F1520," ",$G1520),AllocFactorMatrix,(K$4+1),FALSE)*$E1524</f>
        <v>330.63721884009971</v>
      </c>
      <c r="L1520" s="5">
        <f>VLOOKUP(CONCATENATE($F1520," ",$G1520),AllocFactorMatrix,(L$4+1),FALSE)*$E1524</f>
        <v>10.218410510956517</v>
      </c>
      <c r="M1520" s="5">
        <f>VLOOKUP(CONCATENATE($F1520," ",$G1520),AllocFactorMatrix,(M$4+1),FALSE)*$E1524</f>
        <v>0</v>
      </c>
      <c r="N1520" s="5">
        <f t="shared" si="786"/>
        <v>340.85562935105622</v>
      </c>
      <c r="O1520" s="5">
        <f>VLOOKUP(CONCATENATE($F1520," ",$G1520),AllocFactorMatrix,(O$4+1),FALSE)*$E1524</f>
        <v>247.92012368557229</v>
      </c>
      <c r="P1520" s="5">
        <f>VLOOKUP(CONCATENATE($F1520," ",$G1520),AllocFactorMatrix,(P$4+1),FALSE)*$E1524</f>
        <v>46.175139719978922</v>
      </c>
      <c r="Q1520" s="5">
        <f>VLOOKUP(CONCATENATE($F1520," ",$G1520),AllocFactorMatrix,(Q$4+1),FALSE)*$E1524</f>
        <v>0</v>
      </c>
      <c r="R1520" s="54">
        <f>VLOOKUP(CONCATENATE($F1520," ",$G1520),AllocFactorMatrix,(R$4+1),FALSE)*$E1524</f>
        <v>0</v>
      </c>
      <c r="S1520" s="5">
        <f t="shared" si="788"/>
        <v>294.09526340555124</v>
      </c>
      <c r="T1520" s="5">
        <f>VLOOKUP(CONCATENATE($F1520," ",$G1520),AllocFactorMatrix,(T$4+1),FALSE)*$E1524</f>
        <v>8.8381996278322568</v>
      </c>
      <c r="U1520" s="5">
        <f>VLOOKUP(CONCATENATE($F1520," ",$G1520),AllocFactorMatrix,(U$4+1),FALSE)*$E1524</f>
        <v>142.54016051135903</v>
      </c>
      <c r="V1520" s="5">
        <f>VLOOKUP(CONCATENATE($F1520," ",$G1520),AllocFactorMatrix,(V$4+1),FALSE)*$E1524</f>
        <v>0</v>
      </c>
      <c r="W1520" s="5">
        <f>VLOOKUP(CONCATENATE($F1520," ",$G1520),AllocFactorMatrix,(W$4+1),FALSE)*$E1524</f>
        <v>0</v>
      </c>
      <c r="X1520" s="5">
        <f t="shared" si="789"/>
        <v>151.3783601391913</v>
      </c>
      <c r="Y1520" s="5">
        <f>VLOOKUP(CONCATENATE($F1520," ",$G1520),AllocFactorMatrix,(Y$4+1),FALSE)*$E1524</f>
        <v>74.759310612963134</v>
      </c>
      <c r="Z1520" s="5">
        <f>VLOOKUP(CONCATENATE($F1520," ",$G1520),AllocFactorMatrix,(Z$4+1),FALSE)*$E1524</f>
        <v>1.2472779472958591</v>
      </c>
      <c r="AA1520" s="5">
        <f t="shared" si="787"/>
        <v>76.00658856025899</v>
      </c>
      <c r="AB1520" s="5">
        <f>VLOOKUP(CONCATENATE($F1520," ",$G1520),AllocFactorMatrix,(AB$4+1),FALSE)*$E1524</f>
        <v>1.0105041284722869</v>
      </c>
      <c r="AC1520" s="5">
        <f>VLOOKUP(CONCATENATE($F1520," ",$G1520),AllocFactorMatrix,(AC$4+1),FALSE)*$E1524</f>
        <v>3.4618467552383017</v>
      </c>
      <c r="AD1520" s="5">
        <f>VLOOKUP(CONCATENATE($F1520," ",$G1520),AllocFactorMatrix,(AD$4+1),FALSE)*$E1524</f>
        <v>0.74626316817092264</v>
      </c>
    </row>
    <row r="1521" spans="4:30" hidden="1" outlineLevel="1">
      <c r="E1521" s="51"/>
      <c r="F1521" s="52" t="str">
        <f>F1524</f>
        <v>TOTMXEXP</v>
      </c>
      <c r="G1521" s="55" t="str">
        <f>$G$12</f>
        <v>DISTSEC</v>
      </c>
      <c r="H1521" s="4">
        <f t="shared" si="785"/>
        <v>1187.9413242173634</v>
      </c>
      <c r="I1521" s="5">
        <f>VLOOKUP(CONCATENATE($F1521," ",$G1521),AllocFactorMatrix,(I$4+1),FALSE)*$E1524</f>
        <v>888.22545253746011</v>
      </c>
      <c r="J1521" s="5">
        <f>VLOOKUP(CONCATENATE($F1521," ",$G1521),AllocFactorMatrix,(J$4+1),FALSE)*$E1524</f>
        <v>42.82163215260524</v>
      </c>
      <c r="K1521" s="5">
        <f>VLOOKUP(CONCATENATE($F1521," ",$G1521),AllocFactorMatrix,(K$4+1),FALSE)*$E1524</f>
        <v>129.21070958125858</v>
      </c>
      <c r="L1521" s="5">
        <f>VLOOKUP(CONCATENATE($F1521," ",$G1521),AllocFactorMatrix,(L$4+1),FALSE)*$E1524</f>
        <v>0</v>
      </c>
      <c r="M1521" s="5">
        <f>VLOOKUP(CONCATENATE($F1521," ",$G1521),AllocFactorMatrix,(M$4+1),FALSE)*$E1524</f>
        <v>0</v>
      </c>
      <c r="N1521" s="5">
        <f t="shared" si="786"/>
        <v>129.21070958125858</v>
      </c>
      <c r="O1521" s="5">
        <f>VLOOKUP(CONCATENATE($F1521," ",$G1521),AllocFactorMatrix,(O$4+1),FALSE)*$E1524</f>
        <v>82.333567064016592</v>
      </c>
      <c r="P1521" s="5">
        <f>VLOOKUP(CONCATENATE($F1521," ",$G1521),AllocFactorMatrix,(P$4+1),FALSE)*$E1524</f>
        <v>0</v>
      </c>
      <c r="Q1521" s="5">
        <f>VLOOKUP(CONCATENATE($F1521," ",$G1521),AllocFactorMatrix,(Q$4+1),FALSE)*$E1524</f>
        <v>0</v>
      </c>
      <c r="R1521" s="54">
        <f>VLOOKUP(CONCATENATE($F1521," ",$G1521),AllocFactorMatrix,(R$4+1),FALSE)*$E1524</f>
        <v>0</v>
      </c>
      <c r="S1521" s="5">
        <f t="shared" si="788"/>
        <v>82.333567064016592</v>
      </c>
      <c r="T1521" s="5">
        <f>VLOOKUP(CONCATENATE($F1521," ",$G1521),AllocFactorMatrix,(T$4+1),FALSE)*$E1524</f>
        <v>2.2261269285862335</v>
      </c>
      <c r="U1521" s="5">
        <f>VLOOKUP(CONCATENATE($F1521," ",$G1521),AllocFactorMatrix,(U$4+1),FALSE)*$E1524</f>
        <v>0</v>
      </c>
      <c r="V1521" s="5">
        <f>VLOOKUP(CONCATENATE($F1521," ",$G1521),AllocFactorMatrix,(V$4+1),FALSE)*$E1524</f>
        <v>0</v>
      </c>
      <c r="W1521" s="5">
        <f>VLOOKUP(CONCATENATE($F1521," ",$G1521),AllocFactorMatrix,(W$4+1),FALSE)*$E1524</f>
        <v>0</v>
      </c>
      <c r="X1521" s="5">
        <f t="shared" si="789"/>
        <v>2.2261269285862335</v>
      </c>
      <c r="Y1521" s="5">
        <f>VLOOKUP(CONCATENATE($F1521," ",$G1521),AllocFactorMatrix,(Y$4+1),FALSE)*$E1524</f>
        <v>30.368249857370753</v>
      </c>
      <c r="Z1521" s="5">
        <f>VLOOKUP(CONCATENATE($F1521," ",$G1521),AllocFactorMatrix,(Z$4+1),FALSE)*$E1524</f>
        <v>0</v>
      </c>
      <c r="AA1521" s="5">
        <f t="shared" si="787"/>
        <v>30.368249857370753</v>
      </c>
      <c r="AB1521" s="5">
        <f>VLOOKUP(CONCATENATE($F1521," ",$G1521),AllocFactorMatrix,(AB$4+1),FALSE)*$E1524</f>
        <v>0.31513230568008382</v>
      </c>
      <c r="AC1521" s="5">
        <f>VLOOKUP(CONCATENATE($F1521," ",$G1521),AllocFactorMatrix,(AC$4+1),FALSE)*$E1524</f>
        <v>10.699953825168384</v>
      </c>
      <c r="AD1521" s="5">
        <f>VLOOKUP(CONCATENATE($F1521," ",$G1521),AllocFactorMatrix,(AD$4+1),FALSE)*$E1524</f>
        <v>1.7404999652176938</v>
      </c>
    </row>
    <row r="1522" spans="4:30" hidden="1" outlineLevel="1">
      <c r="E1522" s="51"/>
      <c r="F1522" s="52" t="str">
        <f>F1524</f>
        <v>TOTMXEXP</v>
      </c>
      <c r="G1522" s="55" t="str">
        <f>$G$13</f>
        <v>ENERGY</v>
      </c>
      <c r="H1522" s="4">
        <f t="shared" si="785"/>
        <v>0</v>
      </c>
      <c r="I1522" s="5">
        <f>VLOOKUP(CONCATENATE($F1522," ",$G1522),AllocFactorMatrix,(I$4+1),FALSE)*$E1524</f>
        <v>0</v>
      </c>
      <c r="J1522" s="5">
        <f>VLOOKUP(CONCATENATE($F1522," ",$G1522),AllocFactorMatrix,(J$4+1),FALSE)*$E1524</f>
        <v>0</v>
      </c>
      <c r="K1522" s="5">
        <f>VLOOKUP(CONCATENATE($F1522," ",$G1522),AllocFactorMatrix,(K$4+1),FALSE)*$E1524</f>
        <v>0</v>
      </c>
      <c r="L1522" s="5">
        <f>VLOOKUP(CONCATENATE($F1522," ",$G1522),AllocFactorMatrix,(L$4+1),FALSE)*$E1524</f>
        <v>0</v>
      </c>
      <c r="M1522" s="5">
        <f>VLOOKUP(CONCATENATE($F1522," ",$G1522),AllocFactorMatrix,(M$4+1),FALSE)*$E1524</f>
        <v>0</v>
      </c>
      <c r="N1522" s="5">
        <f t="shared" si="786"/>
        <v>0</v>
      </c>
      <c r="O1522" s="5">
        <f>VLOOKUP(CONCATENATE($F1522," ",$G1522),AllocFactorMatrix,(O$4+1),FALSE)*$E1524</f>
        <v>0</v>
      </c>
      <c r="P1522" s="5">
        <f>VLOOKUP(CONCATENATE($F1522," ",$G1522),AllocFactorMatrix,(P$4+1),FALSE)*$E1524</f>
        <v>0</v>
      </c>
      <c r="Q1522" s="5">
        <f>VLOOKUP(CONCATENATE($F1522," ",$G1522),AllocFactorMatrix,(Q$4+1),FALSE)*$E1524</f>
        <v>0</v>
      </c>
      <c r="R1522" s="54">
        <f>VLOOKUP(CONCATENATE($F1522," ",$G1522),AllocFactorMatrix,(R$4+1),FALSE)*$E1524</f>
        <v>0</v>
      </c>
      <c r="S1522" s="5">
        <f t="shared" si="788"/>
        <v>0</v>
      </c>
      <c r="T1522" s="5">
        <f>VLOOKUP(CONCATENATE($F1522," ",$G1522),AllocFactorMatrix,(T$4+1),FALSE)*$E1524</f>
        <v>0</v>
      </c>
      <c r="U1522" s="5">
        <f>VLOOKUP(CONCATENATE($F1522," ",$G1522),AllocFactorMatrix,(U$4+1),FALSE)*$E1524</f>
        <v>0</v>
      </c>
      <c r="V1522" s="5">
        <f>VLOOKUP(CONCATENATE($F1522," ",$G1522),AllocFactorMatrix,(V$4+1),FALSE)*$E1524</f>
        <v>0</v>
      </c>
      <c r="W1522" s="5">
        <f>VLOOKUP(CONCATENATE($F1522," ",$G1522),AllocFactorMatrix,(W$4+1),FALSE)*$E1524</f>
        <v>0</v>
      </c>
      <c r="X1522" s="5">
        <f t="shared" si="789"/>
        <v>0</v>
      </c>
      <c r="Y1522" s="5">
        <f>VLOOKUP(CONCATENATE($F1522," ",$G1522),AllocFactorMatrix,(Y$4+1),FALSE)*$E1524</f>
        <v>0</v>
      </c>
      <c r="Z1522" s="5">
        <f>VLOOKUP(CONCATENATE($F1522," ",$G1522),AllocFactorMatrix,(Z$4+1),FALSE)*$E1524</f>
        <v>0</v>
      </c>
      <c r="AA1522" s="5">
        <f t="shared" si="787"/>
        <v>0</v>
      </c>
      <c r="AB1522" s="5">
        <f>VLOOKUP(CONCATENATE($F1522," ",$G1522),AllocFactorMatrix,(AB$4+1),FALSE)*$E1524</f>
        <v>0</v>
      </c>
      <c r="AC1522" s="5">
        <f>VLOOKUP(CONCATENATE($F1522," ",$G1522),AllocFactorMatrix,(AC$4+1),FALSE)*$E1524</f>
        <v>0</v>
      </c>
      <c r="AD1522" s="5">
        <f>VLOOKUP(CONCATENATE($F1522," ",$G1522),AllocFactorMatrix,(AD$4+1),FALSE)*$E1524</f>
        <v>0</v>
      </c>
    </row>
    <row r="1523" spans="4:30" hidden="1" outlineLevel="1">
      <c r="E1523" s="51"/>
      <c r="F1523" s="52" t="str">
        <f>F1524</f>
        <v>TOTMXEXP</v>
      </c>
      <c r="G1523" s="55" t="str">
        <f>$G$14</f>
        <v>CUSTOMER</v>
      </c>
      <c r="H1523" s="4">
        <f t="shared" si="785"/>
        <v>17.688641984306248</v>
      </c>
      <c r="I1523" s="5">
        <f>VLOOKUP(CONCATENATE($F1523," ",$G1523),AllocFactorMatrix,(I$4+1),FALSE)*$E1524</f>
        <v>3.7548082705000385</v>
      </c>
      <c r="J1523" s="5">
        <f>VLOOKUP(CONCATENATE($F1523," ",$G1523),AllocFactorMatrix,(J$4+1),FALSE)*$E1524</f>
        <v>2.2248255047637877</v>
      </c>
      <c r="K1523" s="5">
        <f>VLOOKUP(CONCATENATE($F1523," ",$G1523),AllocFactorMatrix,(K$4+1),FALSE)*$E1524</f>
        <v>0.63745045038287496</v>
      </c>
      <c r="L1523" s="5">
        <f>VLOOKUP(CONCATENATE($F1523," ",$G1523),AllocFactorMatrix,(L$4+1),FALSE)*$E1524</f>
        <v>0.4203078693503563</v>
      </c>
      <c r="M1523" s="5">
        <f>VLOOKUP(CONCATENATE($F1523," ",$G1523),AllocFactorMatrix,(M$4+1),FALSE)*$E1524</f>
        <v>6.8271484535441865E-2</v>
      </c>
      <c r="N1523" s="5">
        <f t="shared" si="786"/>
        <v>1.1260298042686732</v>
      </c>
      <c r="O1523" s="5">
        <f>VLOOKUP(CONCATENATE($F1523," ",$G1523),AllocFactorMatrix,(O$4+1),FALSE)*$E1524</f>
        <v>0.31152773425852087</v>
      </c>
      <c r="P1523" s="5">
        <f>VLOOKUP(CONCATENATE($F1523," ",$G1523),AllocFactorMatrix,(P$4+1),FALSE)*$E1524</f>
        <v>0.10913099397880331</v>
      </c>
      <c r="Q1523" s="5">
        <f>VLOOKUP(CONCATENATE($F1523," ",$G1523),AllocFactorMatrix,(Q$4+1),FALSE)*$E1524</f>
        <v>0.23786793115347632</v>
      </c>
      <c r="R1523" s="54">
        <f>VLOOKUP(CONCATENATE($F1523," ",$G1523),AllocFactorMatrix,(R$4+1),FALSE)*$E1524</f>
        <v>4.1806185839480661E-2</v>
      </c>
      <c r="S1523" s="5">
        <f t="shared" si="788"/>
        <v>0.70033284523028128</v>
      </c>
      <c r="T1523" s="5">
        <f>VLOOKUP(CONCATENATE($F1523," ",$G1523),AllocFactorMatrix,(T$4+1),FALSE)*$E1524</f>
        <v>2.1470507566613297E-3</v>
      </c>
      <c r="U1523" s="5">
        <f>VLOOKUP(CONCATENATE($F1523," ",$G1523),AllocFactorMatrix,(U$4+1),FALSE)*$E1524</f>
        <v>6.473873395486561E-2</v>
      </c>
      <c r="V1523" s="5">
        <f>VLOOKUP(CONCATENATE($F1523," ",$G1523),AllocFactorMatrix,(V$4+1),FALSE)*$E1524</f>
        <v>0.34980553918854507</v>
      </c>
      <c r="W1523" s="5">
        <f>VLOOKUP(CONCATENATE($F1523," ",$G1523),AllocFactorMatrix,(W$4+1),FALSE)*$E1524</f>
        <v>6.2709407278959808E-2</v>
      </c>
      <c r="X1523" s="5">
        <f t="shared" si="789"/>
        <v>0.47940073117903181</v>
      </c>
      <c r="Y1523" s="5">
        <f>VLOOKUP(CONCATENATE($F1523," ",$G1523),AllocFactorMatrix,(Y$4+1),FALSE)*$E1524</f>
        <v>8.6417957577316212E-2</v>
      </c>
      <c r="Z1523" s="5">
        <f>VLOOKUP(CONCATENATE($F1523," ",$G1523),AllocFactorMatrix,(Z$4+1),FALSE)*$E1524</f>
        <v>1.8496560810409349E-3</v>
      </c>
      <c r="AA1523" s="5">
        <f t="shared" si="787"/>
        <v>8.8267613658357141E-2</v>
      </c>
      <c r="AB1523" s="5">
        <f>VLOOKUP(CONCATENATE($F1523," ",$G1523),AllocFactorMatrix,(AB$4+1),FALSE)*$E1524</f>
        <v>9.3125402746127106E-4</v>
      </c>
      <c r="AC1523" s="5">
        <f>VLOOKUP(CONCATENATE($F1523," ",$G1523),AllocFactorMatrix,(AC$4+1),FALSE)*$E1524</f>
        <v>6.5948069854973994</v>
      </c>
      <c r="AD1523" s="5">
        <f>VLOOKUP(CONCATENATE($F1523," ",$G1523),AllocFactorMatrix,(AD$4+1),FALSE)*$E1524</f>
        <v>2.7192389751812174</v>
      </c>
    </row>
    <row r="1524" spans="4:30" collapsed="1">
      <c r="D1524" s="1" t="s">
        <v>111</v>
      </c>
      <c r="E1524" s="61">
        <v>4096</v>
      </c>
      <c r="F1524" s="10" t="s">
        <v>79</v>
      </c>
      <c r="G1524" s="55" t="str">
        <f>$G$15</f>
        <v>TOTAL</v>
      </c>
      <c r="H1524" s="4">
        <f t="shared" si="785"/>
        <v>4096</v>
      </c>
      <c r="I1524" s="5">
        <f>VLOOKUP(CONCATENATE($F1524," ",$G1524),AllocFactorMatrix,(I$4+1),FALSE)*$E1524</f>
        <v>2823.7378302016255</v>
      </c>
      <c r="J1524" s="5">
        <f>VLOOKUP(CONCATENATE($F1524," ",$G1524),AllocFactorMatrix,(J$4+1),FALSE)*$E1524</f>
        <v>136.10446655409513</v>
      </c>
      <c r="K1524" s="5">
        <f>VLOOKUP(CONCATENATE($F1524," ",$G1524),AllocFactorMatrix,(K$4+1),FALSE)*$E1524</f>
        <v>460.48537887174115</v>
      </c>
      <c r="L1524" s="5">
        <f>VLOOKUP(CONCATENATE($F1524," ",$G1524),AllocFactorMatrix,(L$4+1),FALSE)*$E1524</f>
        <v>10.638718380306873</v>
      </c>
      <c r="M1524" s="5">
        <f>VLOOKUP(CONCATENATE($F1524," ",$G1524),AllocFactorMatrix,(M$4+1),FALSE)*$E1524</f>
        <v>6.8271484535441865E-2</v>
      </c>
      <c r="N1524" s="5">
        <f t="shared" si="786"/>
        <v>471.19236873658349</v>
      </c>
      <c r="O1524" s="5">
        <f>VLOOKUP(CONCATENATE($F1524," ",$G1524),AllocFactorMatrix,(O$4+1),FALSE)*$E1524</f>
        <v>330.56521848384739</v>
      </c>
      <c r="P1524" s="5">
        <f>VLOOKUP(CONCATENATE($F1524," ",$G1524),AllocFactorMatrix,(P$4+1),FALSE)*$E1524</f>
        <v>46.284270713957724</v>
      </c>
      <c r="Q1524" s="5">
        <f>VLOOKUP(CONCATENATE($F1524," ",$G1524),AllocFactorMatrix,(Q$4+1),FALSE)*$E1524</f>
        <v>0.23786793115347632</v>
      </c>
      <c r="R1524" s="54">
        <f>VLOOKUP(CONCATENATE($F1524," ",$G1524),AllocFactorMatrix,(R$4+1),FALSE)*$E1524</f>
        <v>4.1806185839480661E-2</v>
      </c>
      <c r="S1524" s="5">
        <f t="shared" si="788"/>
        <v>377.12916331479806</v>
      </c>
      <c r="T1524" s="5">
        <f>VLOOKUP(CONCATENATE($F1524," ",$G1524),AllocFactorMatrix,(T$4+1),FALSE)*$E1524</f>
        <v>11.066473607175151</v>
      </c>
      <c r="U1524" s="5">
        <f>VLOOKUP(CONCATENATE($F1524," ",$G1524),AllocFactorMatrix,(U$4+1),FALSE)*$E1524</f>
        <v>142.6048992453139</v>
      </c>
      <c r="V1524" s="5">
        <f>VLOOKUP(CONCATENATE($F1524," ",$G1524),AllocFactorMatrix,(V$4+1),FALSE)*$E1524</f>
        <v>0.34980553918854507</v>
      </c>
      <c r="W1524" s="5">
        <f>VLOOKUP(CONCATENATE($F1524," ",$G1524),AllocFactorMatrix,(W$4+1),FALSE)*$E1524</f>
        <v>6.2709407278959808E-2</v>
      </c>
      <c r="X1524" s="5">
        <f t="shared" si="789"/>
        <v>154.08388779895654</v>
      </c>
      <c r="Y1524" s="5">
        <f>VLOOKUP(CONCATENATE($F1524," ",$G1524),AllocFactorMatrix,(Y$4+1),FALSE)*$E1524</f>
        <v>105.2139784279112</v>
      </c>
      <c r="Z1524" s="5">
        <f>VLOOKUP(CONCATENATE($F1524," ",$G1524),AllocFactorMatrix,(Z$4+1),FALSE)*$E1524</f>
        <v>1.2491276033769001</v>
      </c>
      <c r="AA1524" s="5">
        <f t="shared" si="787"/>
        <v>106.46310603128811</v>
      </c>
      <c r="AB1524" s="5">
        <f>VLOOKUP(CONCATENATE($F1524," ",$G1524),AllocFactorMatrix,(AB$4+1),FALSE)*$E1524</f>
        <v>1.3265676881798321</v>
      </c>
      <c r="AC1524" s="5">
        <f>VLOOKUP(CONCATENATE($F1524," ",$G1524),AllocFactorMatrix,(AC$4+1),FALSE)*$E1524</f>
        <v>20.756607565904083</v>
      </c>
      <c r="AD1524" s="5">
        <f>VLOOKUP(CONCATENATE($F1524," ",$G1524),AllocFactorMatrix,(AD$4+1),FALSE)*$E1524</f>
        <v>5.2060021085698338</v>
      </c>
    </row>
    <row r="1525" spans="4:30" hidden="1" outlineLevel="1">
      <c r="E1525" s="51"/>
      <c r="F1525" s="52" t="str">
        <f>F1532</f>
        <v>DIST_CPD</v>
      </c>
      <c r="G1525" s="55" t="str">
        <f>$G$8</f>
        <v>PRODUCTION</v>
      </c>
      <c r="H1525" s="4">
        <f t="shared" si="785"/>
        <v>0</v>
      </c>
      <c r="I1525" s="5">
        <f>VLOOKUP(CONCATENATE($F1525," ",$G1525),AllocFactorMatrix,(I$4+1),FALSE)*$E1532</f>
        <v>0</v>
      </c>
      <c r="J1525" s="5">
        <f>VLOOKUP(CONCATENATE($F1525," ",$G1525),AllocFactorMatrix,(J$4+1),FALSE)*$E1532</f>
        <v>0</v>
      </c>
      <c r="K1525" s="5">
        <f>VLOOKUP(CONCATENATE($F1525," ",$G1525),AllocFactorMatrix,(K$4+1),FALSE)*$E1532</f>
        <v>0</v>
      </c>
      <c r="L1525" s="5">
        <f>VLOOKUP(CONCATENATE($F1525," ",$G1525),AllocFactorMatrix,(L$4+1),FALSE)*$E1532</f>
        <v>0</v>
      </c>
      <c r="M1525" s="5">
        <f>VLOOKUP(CONCATENATE($F1525," ",$G1525),AllocFactorMatrix,(M$4+1),FALSE)*$E1532</f>
        <v>0</v>
      </c>
      <c r="N1525" s="5">
        <f t="shared" si="786"/>
        <v>0</v>
      </c>
      <c r="O1525" s="5">
        <f>VLOOKUP(CONCATENATE($F1525," ",$G1525),AllocFactorMatrix,(O$4+1),FALSE)*$E1532</f>
        <v>0</v>
      </c>
      <c r="P1525" s="5">
        <f>VLOOKUP(CONCATENATE($F1525," ",$G1525),AllocFactorMatrix,(P$4+1),FALSE)*$E1532</f>
        <v>0</v>
      </c>
      <c r="Q1525" s="5">
        <f>VLOOKUP(CONCATENATE($F1525," ",$G1525),AllocFactorMatrix,(Q$4+1),FALSE)*$E1532</f>
        <v>0</v>
      </c>
      <c r="R1525" s="54">
        <f>VLOOKUP(CONCATENATE($F1525," ",$G1525),AllocFactorMatrix,(R$4+1),FALSE)*$E1532</f>
        <v>0</v>
      </c>
      <c r="S1525" s="5">
        <f t="shared" si="788"/>
        <v>0</v>
      </c>
      <c r="T1525" s="5">
        <f>VLOOKUP(CONCATENATE($F1525," ",$G1525),AllocFactorMatrix,(T$4+1),FALSE)*$E1532</f>
        <v>0</v>
      </c>
      <c r="U1525" s="5">
        <f>VLOOKUP(CONCATENATE($F1525," ",$G1525),AllocFactorMatrix,(U$4+1),FALSE)*$E1532</f>
        <v>0</v>
      </c>
      <c r="V1525" s="5">
        <f>VLOOKUP(CONCATENATE($F1525," ",$G1525),AllocFactorMatrix,(V$4+1),FALSE)*$E1532</f>
        <v>0</v>
      </c>
      <c r="W1525" s="5">
        <f>VLOOKUP(CONCATENATE($F1525," ",$G1525),AllocFactorMatrix,(W$4+1),FALSE)*$E1532</f>
        <v>0</v>
      </c>
      <c r="X1525" s="5">
        <f>SUBTOTAL(9,T1525:W1525)</f>
        <v>0</v>
      </c>
      <c r="Y1525" s="5">
        <f>VLOOKUP(CONCATENATE($F1525," ",$G1525),AllocFactorMatrix,(Y$4+1),FALSE)*$E1532</f>
        <v>0</v>
      </c>
      <c r="Z1525" s="5">
        <f>VLOOKUP(CONCATENATE($F1525," ",$G1525),AllocFactorMatrix,(Z$4+1),FALSE)*$E1532</f>
        <v>0</v>
      </c>
      <c r="AA1525" s="5">
        <f t="shared" si="787"/>
        <v>0</v>
      </c>
      <c r="AB1525" s="5">
        <f>VLOOKUP(CONCATENATE($F1525," ",$G1525),AllocFactorMatrix,(AB$4+1),FALSE)*$E1532</f>
        <v>0</v>
      </c>
      <c r="AC1525" s="5">
        <f>VLOOKUP(CONCATENATE($F1525," ",$G1525),AllocFactorMatrix,(AC$4+1),FALSE)*$E1532</f>
        <v>0</v>
      </c>
      <c r="AD1525" s="5">
        <f>VLOOKUP(CONCATENATE($F1525," ",$G1525),AllocFactorMatrix,(AD$4+1),FALSE)*$E1532</f>
        <v>0</v>
      </c>
    </row>
    <row r="1526" spans="4:30" hidden="1" outlineLevel="1">
      <c r="E1526" s="51"/>
      <c r="F1526" s="52" t="str">
        <f>F1532</f>
        <v>DIST_CPD</v>
      </c>
      <c r="G1526" s="55" t="str">
        <f>$G$9</f>
        <v>BULKTRAN</v>
      </c>
      <c r="H1526" s="4">
        <f t="shared" si="785"/>
        <v>0</v>
      </c>
      <c r="I1526" s="5">
        <f>VLOOKUP(CONCATENATE($F1526," ",$G1526),AllocFactorMatrix,(I$4+1),FALSE)*$E1532</f>
        <v>0</v>
      </c>
      <c r="J1526" s="5">
        <f>VLOOKUP(CONCATENATE($F1526," ",$G1526),AllocFactorMatrix,(J$4+1),FALSE)*$E1532</f>
        <v>0</v>
      </c>
      <c r="K1526" s="5">
        <f>VLOOKUP(CONCATENATE($F1526," ",$G1526),AllocFactorMatrix,(K$4+1),FALSE)*$E1532</f>
        <v>0</v>
      </c>
      <c r="L1526" s="5">
        <f>VLOOKUP(CONCATENATE($F1526," ",$G1526),AllocFactorMatrix,(L$4+1),FALSE)*$E1532</f>
        <v>0</v>
      </c>
      <c r="M1526" s="5">
        <f>VLOOKUP(CONCATENATE($F1526," ",$G1526),AllocFactorMatrix,(M$4+1),FALSE)*$E1532</f>
        <v>0</v>
      </c>
      <c r="N1526" s="5">
        <f t="shared" si="786"/>
        <v>0</v>
      </c>
      <c r="O1526" s="5">
        <f>VLOOKUP(CONCATENATE($F1526," ",$G1526),AllocFactorMatrix,(O$4+1),FALSE)*$E1532</f>
        <v>0</v>
      </c>
      <c r="P1526" s="5">
        <f>VLOOKUP(CONCATENATE($F1526," ",$G1526),AllocFactorMatrix,(P$4+1),FALSE)*$E1532</f>
        <v>0</v>
      </c>
      <c r="Q1526" s="5">
        <f>VLOOKUP(CONCATENATE($F1526," ",$G1526),AllocFactorMatrix,(Q$4+1),FALSE)*$E1532</f>
        <v>0</v>
      </c>
      <c r="R1526" s="54">
        <f>VLOOKUP(CONCATENATE($F1526," ",$G1526),AllocFactorMatrix,(R$4+1),FALSE)*$E1532</f>
        <v>0</v>
      </c>
      <c r="S1526" s="5">
        <f t="shared" si="788"/>
        <v>0</v>
      </c>
      <c r="T1526" s="5">
        <f>VLOOKUP(CONCATENATE($F1526," ",$G1526),AllocFactorMatrix,(T$4+1),FALSE)*$E1532</f>
        <v>0</v>
      </c>
      <c r="U1526" s="5">
        <f>VLOOKUP(CONCATENATE($F1526," ",$G1526),AllocFactorMatrix,(U$4+1),FALSE)*$E1532</f>
        <v>0</v>
      </c>
      <c r="V1526" s="5">
        <f>VLOOKUP(CONCATENATE($F1526," ",$G1526),AllocFactorMatrix,(V$4+1),FALSE)*$E1532</f>
        <v>0</v>
      </c>
      <c r="W1526" s="5">
        <f>VLOOKUP(CONCATENATE($F1526," ",$G1526),AllocFactorMatrix,(W$4+1),FALSE)*$E1532</f>
        <v>0</v>
      </c>
      <c r="X1526" s="5">
        <f t="shared" ref="X1526:X1532" si="790">SUBTOTAL(9,T1526:W1526)</f>
        <v>0</v>
      </c>
      <c r="Y1526" s="5">
        <f>VLOOKUP(CONCATENATE($F1526," ",$G1526),AllocFactorMatrix,(Y$4+1),FALSE)*$E1532</f>
        <v>0</v>
      </c>
      <c r="Z1526" s="5">
        <f>VLOOKUP(CONCATENATE($F1526," ",$G1526),AllocFactorMatrix,(Z$4+1),FALSE)*$E1532</f>
        <v>0</v>
      </c>
      <c r="AA1526" s="5">
        <f t="shared" si="787"/>
        <v>0</v>
      </c>
      <c r="AB1526" s="5">
        <f>VLOOKUP(CONCATENATE($F1526," ",$G1526),AllocFactorMatrix,(AB$4+1),FALSE)*$E1532</f>
        <v>0</v>
      </c>
      <c r="AC1526" s="5">
        <f>VLOOKUP(CONCATENATE($F1526," ",$G1526),AllocFactorMatrix,(AC$4+1),FALSE)*$E1532</f>
        <v>0</v>
      </c>
      <c r="AD1526" s="5">
        <f>VLOOKUP(CONCATENATE($F1526," ",$G1526),AllocFactorMatrix,(AD$4+1),FALSE)*$E1532</f>
        <v>0</v>
      </c>
    </row>
    <row r="1527" spans="4:30" hidden="1" outlineLevel="1">
      <c r="E1527" s="51"/>
      <c r="F1527" s="52" t="str">
        <f>F1532</f>
        <v>DIST_CPD</v>
      </c>
      <c r="G1527" s="55" t="str">
        <f>$G$10</f>
        <v>SUBTRAN</v>
      </c>
      <c r="H1527" s="4">
        <f t="shared" si="785"/>
        <v>0</v>
      </c>
      <c r="I1527" s="5">
        <f>VLOOKUP(CONCATENATE($F1527," ",$G1527),AllocFactorMatrix,(I$4+1),FALSE)*$E1532</f>
        <v>0</v>
      </c>
      <c r="J1527" s="5">
        <f>VLOOKUP(CONCATENATE($F1527," ",$G1527),AllocFactorMatrix,(J$4+1),FALSE)*$E1532</f>
        <v>0</v>
      </c>
      <c r="K1527" s="5">
        <f>VLOOKUP(CONCATENATE($F1527," ",$G1527),AllocFactorMatrix,(K$4+1),FALSE)*$E1532</f>
        <v>0</v>
      </c>
      <c r="L1527" s="5">
        <f>VLOOKUP(CONCATENATE($F1527," ",$G1527),AllocFactorMatrix,(L$4+1),FALSE)*$E1532</f>
        <v>0</v>
      </c>
      <c r="M1527" s="5">
        <f>VLOOKUP(CONCATENATE($F1527," ",$G1527),AllocFactorMatrix,(M$4+1),FALSE)*$E1532</f>
        <v>0</v>
      </c>
      <c r="N1527" s="5">
        <f t="shared" si="786"/>
        <v>0</v>
      </c>
      <c r="O1527" s="5">
        <f>VLOOKUP(CONCATENATE($F1527," ",$G1527),AllocFactorMatrix,(O$4+1),FALSE)*$E1532</f>
        <v>0</v>
      </c>
      <c r="P1527" s="5">
        <f>VLOOKUP(CONCATENATE($F1527," ",$G1527),AllocFactorMatrix,(P$4+1),FALSE)*$E1532</f>
        <v>0</v>
      </c>
      <c r="Q1527" s="5">
        <f>VLOOKUP(CONCATENATE($F1527," ",$G1527),AllocFactorMatrix,(Q$4+1),FALSE)*$E1532</f>
        <v>0</v>
      </c>
      <c r="R1527" s="54">
        <f>VLOOKUP(CONCATENATE($F1527," ",$G1527),AllocFactorMatrix,(R$4+1),FALSE)*$E1532</f>
        <v>0</v>
      </c>
      <c r="S1527" s="5">
        <f t="shared" si="788"/>
        <v>0</v>
      </c>
      <c r="T1527" s="5">
        <f>VLOOKUP(CONCATENATE($F1527," ",$G1527),AllocFactorMatrix,(T$4+1),FALSE)*$E1532</f>
        <v>0</v>
      </c>
      <c r="U1527" s="5">
        <f>VLOOKUP(CONCATENATE($F1527," ",$G1527),AllocFactorMatrix,(U$4+1),FALSE)*$E1532</f>
        <v>0</v>
      </c>
      <c r="V1527" s="5">
        <f>VLOOKUP(CONCATENATE($F1527," ",$G1527),AllocFactorMatrix,(V$4+1),FALSE)*$E1532</f>
        <v>0</v>
      </c>
      <c r="W1527" s="5">
        <f>VLOOKUP(CONCATENATE($F1527," ",$G1527),AllocFactorMatrix,(W$4+1),FALSE)*$E1532</f>
        <v>0</v>
      </c>
      <c r="X1527" s="5">
        <f t="shared" si="790"/>
        <v>0</v>
      </c>
      <c r="Y1527" s="5">
        <f>VLOOKUP(CONCATENATE($F1527," ",$G1527),AllocFactorMatrix,(Y$4+1),FALSE)*$E1532</f>
        <v>0</v>
      </c>
      <c r="Z1527" s="5">
        <f>VLOOKUP(CONCATENATE($F1527," ",$G1527),AllocFactorMatrix,(Z$4+1),FALSE)*$E1532</f>
        <v>0</v>
      </c>
      <c r="AA1527" s="5">
        <f t="shared" si="787"/>
        <v>0</v>
      </c>
      <c r="AB1527" s="5">
        <f>VLOOKUP(CONCATENATE($F1527," ",$G1527),AllocFactorMatrix,(AB$4+1),FALSE)*$E1532</f>
        <v>0</v>
      </c>
      <c r="AC1527" s="5">
        <f>VLOOKUP(CONCATENATE($F1527," ",$G1527),AllocFactorMatrix,(AC$4+1),FALSE)*$E1532</f>
        <v>0</v>
      </c>
      <c r="AD1527" s="5">
        <f>VLOOKUP(CONCATENATE($F1527," ",$G1527),AllocFactorMatrix,(AD$4+1),FALSE)*$E1532</f>
        <v>0</v>
      </c>
    </row>
    <row r="1528" spans="4:30" hidden="1" outlineLevel="1">
      <c r="E1528" s="51"/>
      <c r="F1528" s="52" t="str">
        <f>F1532</f>
        <v>DIST_CPD</v>
      </c>
      <c r="G1528" s="55" t="str">
        <f>$G$11</f>
        <v>DISTPRI</v>
      </c>
      <c r="H1528" s="4">
        <f t="shared" si="785"/>
        <v>27594.999999999996</v>
      </c>
      <c r="I1528" s="5">
        <f>VLOOKUP(CONCATENATE($F1528," ",$G1528),AllocFactorMatrix,(I$4+1),FALSE)*$E1532</f>
        <v>18442.915441302819</v>
      </c>
      <c r="J1528" s="5">
        <f>VLOOKUP(CONCATENATE($F1528," ",$G1528),AllocFactorMatrix,(J$4+1),FALSE)*$E1532</f>
        <v>869.35088799100038</v>
      </c>
      <c r="K1528" s="5">
        <f>VLOOKUP(CONCATENATE($F1528," ",$G1528),AllocFactorMatrix,(K$4+1),FALSE)*$E1532</f>
        <v>3156.6664292815444</v>
      </c>
      <c r="L1528" s="5">
        <f>VLOOKUP(CONCATENATE($F1528," ",$G1528),AllocFactorMatrix,(L$4+1),FALSE)*$E1532</f>
        <v>97.557418168804418</v>
      </c>
      <c r="M1528" s="5">
        <f>VLOOKUP(CONCATENATE($F1528," ",$G1528),AllocFactorMatrix,(M$4+1),FALSE)*$E1532</f>
        <v>0</v>
      </c>
      <c r="N1528" s="5">
        <f t="shared" si="786"/>
        <v>3254.2238474503488</v>
      </c>
      <c r="O1528" s="5">
        <f>VLOOKUP(CONCATENATE($F1528," ",$G1528),AllocFactorMatrix,(O$4+1),FALSE)*$E1532</f>
        <v>2366.9480838454847</v>
      </c>
      <c r="P1528" s="5">
        <f>VLOOKUP(CONCATENATE($F1528," ",$G1528),AllocFactorMatrix,(P$4+1),FALSE)*$E1532</f>
        <v>440.84423989766691</v>
      </c>
      <c r="Q1528" s="5">
        <f>VLOOKUP(CONCATENATE($F1528," ",$G1528),AllocFactorMatrix,(Q$4+1),FALSE)*$E1532</f>
        <v>0</v>
      </c>
      <c r="R1528" s="54">
        <f>VLOOKUP(CONCATENATE($F1528," ",$G1528),AllocFactorMatrix,(R$4+1),FALSE)*$E1532</f>
        <v>0</v>
      </c>
      <c r="S1528" s="5">
        <f t="shared" si="788"/>
        <v>2807.7923237431514</v>
      </c>
      <c r="T1528" s="5">
        <f>VLOOKUP(CONCATENATE($F1528," ",$G1528),AllocFactorMatrix,(T$4+1),FALSE)*$E1532</f>
        <v>84.380240549867281</v>
      </c>
      <c r="U1528" s="5">
        <f>VLOOKUP(CONCATENATE($F1528," ",$G1528),AllocFactorMatrix,(U$4+1),FALSE)*$E1532</f>
        <v>1360.8623405709573</v>
      </c>
      <c r="V1528" s="5">
        <f>VLOOKUP(CONCATENATE($F1528," ",$G1528),AllocFactorMatrix,(V$4+1),FALSE)*$E1532</f>
        <v>0</v>
      </c>
      <c r="W1528" s="5">
        <f>VLOOKUP(CONCATENATE($F1528," ",$G1528),AllocFactorMatrix,(W$4+1),FALSE)*$E1532</f>
        <v>0</v>
      </c>
      <c r="X1528" s="5">
        <f t="shared" si="790"/>
        <v>1445.2425811208245</v>
      </c>
      <c r="Y1528" s="5">
        <f>VLOOKUP(CONCATENATE($F1528," ",$G1528),AllocFactorMatrix,(Y$4+1),FALSE)*$E1532</f>
        <v>713.74362183435869</v>
      </c>
      <c r="Z1528" s="5">
        <f>VLOOKUP(CONCATENATE($F1528," ",$G1528),AllocFactorMatrix,(Z$4+1),FALSE)*$E1532</f>
        <v>11.908037570676916</v>
      </c>
      <c r="AA1528" s="5">
        <f t="shared" si="787"/>
        <v>725.65165940503562</v>
      </c>
      <c r="AB1528" s="5">
        <f>VLOOKUP(CONCATENATE($F1528," ",$G1528),AllocFactorMatrix,(AB$4+1),FALSE)*$E1532</f>
        <v>9.6475057169577489</v>
      </c>
      <c r="AC1528" s="5">
        <f>VLOOKUP(CONCATENATE($F1528," ",$G1528),AllocFactorMatrix,(AC$4+1),FALSE)*$E1532</f>
        <v>33.051014262441086</v>
      </c>
      <c r="AD1528" s="5">
        <f>VLOOKUP(CONCATENATE($F1528," ",$G1528),AllocFactorMatrix,(AD$4+1),FALSE)*$E1532</f>
        <v>7.1247390074185413</v>
      </c>
    </row>
    <row r="1529" spans="4:30" hidden="1" outlineLevel="1">
      <c r="E1529" s="51"/>
      <c r="F1529" s="52" t="str">
        <f>F1532</f>
        <v>DIST_CPD</v>
      </c>
      <c r="G1529" s="55" t="str">
        <f>$G$12</f>
        <v>DISTSEC</v>
      </c>
      <c r="H1529" s="4">
        <f t="shared" si="785"/>
        <v>0</v>
      </c>
      <c r="I1529" s="5">
        <f>VLOOKUP(CONCATENATE($F1529," ",$G1529),AllocFactorMatrix,(I$4+1),FALSE)*$E1532</f>
        <v>0</v>
      </c>
      <c r="J1529" s="5">
        <f>VLOOKUP(CONCATENATE($F1529," ",$G1529),AllocFactorMatrix,(J$4+1),FALSE)*$E1532</f>
        <v>0</v>
      </c>
      <c r="K1529" s="5">
        <f>VLOOKUP(CONCATENATE($F1529," ",$G1529),AllocFactorMatrix,(K$4+1),FALSE)*$E1532</f>
        <v>0</v>
      </c>
      <c r="L1529" s="5">
        <f>VLOOKUP(CONCATENATE($F1529," ",$G1529),AllocFactorMatrix,(L$4+1),FALSE)*$E1532</f>
        <v>0</v>
      </c>
      <c r="M1529" s="5">
        <f>VLOOKUP(CONCATENATE($F1529," ",$G1529),AllocFactorMatrix,(M$4+1),FALSE)*$E1532</f>
        <v>0</v>
      </c>
      <c r="N1529" s="5">
        <f t="shared" si="786"/>
        <v>0</v>
      </c>
      <c r="O1529" s="5">
        <f>VLOOKUP(CONCATENATE($F1529," ",$G1529),AllocFactorMatrix,(O$4+1),FALSE)*$E1532</f>
        <v>0</v>
      </c>
      <c r="P1529" s="5">
        <f>VLOOKUP(CONCATENATE($F1529," ",$G1529),AllocFactorMatrix,(P$4+1),FALSE)*$E1532</f>
        <v>0</v>
      </c>
      <c r="Q1529" s="5">
        <f>VLOOKUP(CONCATENATE($F1529," ",$G1529),AllocFactorMatrix,(Q$4+1),FALSE)*$E1532</f>
        <v>0</v>
      </c>
      <c r="R1529" s="54">
        <f>VLOOKUP(CONCATENATE($F1529," ",$G1529),AllocFactorMatrix,(R$4+1),FALSE)*$E1532</f>
        <v>0</v>
      </c>
      <c r="S1529" s="5">
        <f t="shared" si="788"/>
        <v>0</v>
      </c>
      <c r="T1529" s="5">
        <f>VLOOKUP(CONCATENATE($F1529," ",$G1529),AllocFactorMatrix,(T$4+1),FALSE)*$E1532</f>
        <v>0</v>
      </c>
      <c r="U1529" s="5">
        <f>VLOOKUP(CONCATENATE($F1529," ",$G1529),AllocFactorMatrix,(U$4+1),FALSE)*$E1532</f>
        <v>0</v>
      </c>
      <c r="V1529" s="5">
        <f>VLOOKUP(CONCATENATE($F1529," ",$G1529),AllocFactorMatrix,(V$4+1),FALSE)*$E1532</f>
        <v>0</v>
      </c>
      <c r="W1529" s="5">
        <f>VLOOKUP(CONCATENATE($F1529," ",$G1529),AllocFactorMatrix,(W$4+1),FALSE)*$E1532</f>
        <v>0</v>
      </c>
      <c r="X1529" s="5">
        <f t="shared" si="790"/>
        <v>0</v>
      </c>
      <c r="Y1529" s="5">
        <f>VLOOKUP(CONCATENATE($F1529," ",$G1529),AllocFactorMatrix,(Y$4+1),FALSE)*$E1532</f>
        <v>0</v>
      </c>
      <c r="Z1529" s="5">
        <f>VLOOKUP(CONCATENATE($F1529," ",$G1529),AllocFactorMatrix,(Z$4+1),FALSE)*$E1532</f>
        <v>0</v>
      </c>
      <c r="AA1529" s="5">
        <f t="shared" si="787"/>
        <v>0</v>
      </c>
      <c r="AB1529" s="5">
        <f>VLOOKUP(CONCATENATE($F1529," ",$G1529),AllocFactorMatrix,(AB$4+1),FALSE)*$E1532</f>
        <v>0</v>
      </c>
      <c r="AC1529" s="5">
        <f>VLOOKUP(CONCATENATE($F1529," ",$G1529),AllocFactorMatrix,(AC$4+1),FALSE)*$E1532</f>
        <v>0</v>
      </c>
      <c r="AD1529" s="5">
        <f>VLOOKUP(CONCATENATE($F1529," ",$G1529),AllocFactorMatrix,(AD$4+1),FALSE)*$E1532</f>
        <v>0</v>
      </c>
    </row>
    <row r="1530" spans="4:30" hidden="1" outlineLevel="1">
      <c r="E1530" s="51"/>
      <c r="F1530" s="52" t="str">
        <f>F1532</f>
        <v>DIST_CPD</v>
      </c>
      <c r="G1530" s="55" t="str">
        <f>$G$13</f>
        <v>ENERGY</v>
      </c>
      <c r="H1530" s="4">
        <f t="shared" si="785"/>
        <v>0</v>
      </c>
      <c r="I1530" s="5">
        <f>VLOOKUP(CONCATENATE($F1530," ",$G1530),AllocFactorMatrix,(I$4+1),FALSE)*$E1532</f>
        <v>0</v>
      </c>
      <c r="J1530" s="5">
        <f>VLOOKUP(CONCATENATE($F1530," ",$G1530),AllocFactorMatrix,(J$4+1),FALSE)*$E1532</f>
        <v>0</v>
      </c>
      <c r="K1530" s="5">
        <f>VLOOKUP(CONCATENATE($F1530," ",$G1530),AllocFactorMatrix,(K$4+1),FALSE)*$E1532</f>
        <v>0</v>
      </c>
      <c r="L1530" s="5">
        <f>VLOOKUP(CONCATENATE($F1530," ",$G1530),AllocFactorMatrix,(L$4+1),FALSE)*$E1532</f>
        <v>0</v>
      </c>
      <c r="M1530" s="5">
        <f>VLOOKUP(CONCATENATE($F1530," ",$G1530),AllocFactorMatrix,(M$4+1),FALSE)*$E1532</f>
        <v>0</v>
      </c>
      <c r="N1530" s="5">
        <f t="shared" si="786"/>
        <v>0</v>
      </c>
      <c r="O1530" s="5">
        <f>VLOOKUP(CONCATENATE($F1530," ",$G1530),AllocFactorMatrix,(O$4+1),FALSE)*$E1532</f>
        <v>0</v>
      </c>
      <c r="P1530" s="5">
        <f>VLOOKUP(CONCATENATE($F1530," ",$G1530),AllocFactorMatrix,(P$4+1),FALSE)*$E1532</f>
        <v>0</v>
      </c>
      <c r="Q1530" s="5">
        <f>VLOOKUP(CONCATENATE($F1530," ",$G1530),AllocFactorMatrix,(Q$4+1),FALSE)*$E1532</f>
        <v>0</v>
      </c>
      <c r="R1530" s="54">
        <f>VLOOKUP(CONCATENATE($F1530," ",$G1530),AllocFactorMatrix,(R$4+1),FALSE)*$E1532</f>
        <v>0</v>
      </c>
      <c r="S1530" s="5">
        <f t="shared" si="788"/>
        <v>0</v>
      </c>
      <c r="T1530" s="5">
        <f>VLOOKUP(CONCATENATE($F1530," ",$G1530),AllocFactorMatrix,(T$4+1),FALSE)*$E1532</f>
        <v>0</v>
      </c>
      <c r="U1530" s="5">
        <f>VLOOKUP(CONCATENATE($F1530," ",$G1530),AllocFactorMatrix,(U$4+1),FALSE)*$E1532</f>
        <v>0</v>
      </c>
      <c r="V1530" s="5">
        <f>VLOOKUP(CONCATENATE($F1530," ",$G1530),AllocFactorMatrix,(V$4+1),FALSE)*$E1532</f>
        <v>0</v>
      </c>
      <c r="W1530" s="5">
        <f>VLOOKUP(CONCATENATE($F1530," ",$G1530),AllocFactorMatrix,(W$4+1),FALSE)*$E1532</f>
        <v>0</v>
      </c>
      <c r="X1530" s="5">
        <f t="shared" si="790"/>
        <v>0</v>
      </c>
      <c r="Y1530" s="5">
        <f>VLOOKUP(CONCATENATE($F1530," ",$G1530),AllocFactorMatrix,(Y$4+1),FALSE)*$E1532</f>
        <v>0</v>
      </c>
      <c r="Z1530" s="5">
        <f>VLOOKUP(CONCATENATE($F1530," ",$G1530),AllocFactorMatrix,(Z$4+1),FALSE)*$E1532</f>
        <v>0</v>
      </c>
      <c r="AA1530" s="5">
        <f t="shared" si="787"/>
        <v>0</v>
      </c>
      <c r="AB1530" s="5">
        <f>VLOOKUP(CONCATENATE($F1530," ",$G1530),AllocFactorMatrix,(AB$4+1),FALSE)*$E1532</f>
        <v>0</v>
      </c>
      <c r="AC1530" s="5">
        <f>VLOOKUP(CONCATENATE($F1530," ",$G1530),AllocFactorMatrix,(AC$4+1),FALSE)*$E1532</f>
        <v>0</v>
      </c>
      <c r="AD1530" s="5">
        <f>VLOOKUP(CONCATENATE($F1530," ",$G1530),AllocFactorMatrix,(AD$4+1),FALSE)*$E1532</f>
        <v>0</v>
      </c>
    </row>
    <row r="1531" spans="4:30" hidden="1" outlineLevel="1">
      <c r="E1531" s="51"/>
      <c r="F1531" s="52" t="str">
        <f>F1532</f>
        <v>DIST_CPD</v>
      </c>
      <c r="G1531" s="55" t="str">
        <f>$G$14</f>
        <v>CUSTOMER</v>
      </c>
      <c r="H1531" s="4">
        <f t="shared" si="785"/>
        <v>0</v>
      </c>
      <c r="I1531" s="5">
        <f>VLOOKUP(CONCATENATE($F1531," ",$G1531),AllocFactorMatrix,(I$4+1),FALSE)*$E1532</f>
        <v>0</v>
      </c>
      <c r="J1531" s="5">
        <f>VLOOKUP(CONCATENATE($F1531," ",$G1531),AllocFactorMatrix,(J$4+1),FALSE)*$E1532</f>
        <v>0</v>
      </c>
      <c r="K1531" s="5">
        <f>VLOOKUP(CONCATENATE($F1531," ",$G1531),AllocFactorMatrix,(K$4+1),FALSE)*$E1532</f>
        <v>0</v>
      </c>
      <c r="L1531" s="5">
        <f>VLOOKUP(CONCATENATE($F1531," ",$G1531),AllocFactorMatrix,(L$4+1),FALSE)*$E1532</f>
        <v>0</v>
      </c>
      <c r="M1531" s="5">
        <f>VLOOKUP(CONCATENATE($F1531," ",$G1531),AllocFactorMatrix,(M$4+1),FALSE)*$E1532</f>
        <v>0</v>
      </c>
      <c r="N1531" s="5">
        <f t="shared" si="786"/>
        <v>0</v>
      </c>
      <c r="O1531" s="5">
        <f>VLOOKUP(CONCATENATE($F1531," ",$G1531),AllocFactorMatrix,(O$4+1),FALSE)*$E1532</f>
        <v>0</v>
      </c>
      <c r="P1531" s="5">
        <f>VLOOKUP(CONCATENATE($F1531," ",$G1531),AllocFactorMatrix,(P$4+1),FALSE)*$E1532</f>
        <v>0</v>
      </c>
      <c r="Q1531" s="5">
        <f>VLOOKUP(CONCATENATE($F1531," ",$G1531),AllocFactorMatrix,(Q$4+1),FALSE)*$E1532</f>
        <v>0</v>
      </c>
      <c r="R1531" s="54">
        <f>VLOOKUP(CONCATENATE($F1531," ",$G1531),AllocFactorMatrix,(R$4+1),FALSE)*$E1532</f>
        <v>0</v>
      </c>
      <c r="S1531" s="5">
        <f t="shared" si="788"/>
        <v>0</v>
      </c>
      <c r="T1531" s="5">
        <f>VLOOKUP(CONCATENATE($F1531," ",$G1531),AllocFactorMatrix,(T$4+1),FALSE)*$E1532</f>
        <v>0</v>
      </c>
      <c r="U1531" s="5">
        <f>VLOOKUP(CONCATENATE($F1531," ",$G1531),AllocFactorMatrix,(U$4+1),FALSE)*$E1532</f>
        <v>0</v>
      </c>
      <c r="V1531" s="5">
        <f>VLOOKUP(CONCATENATE($F1531," ",$G1531),AllocFactorMatrix,(V$4+1),FALSE)*$E1532</f>
        <v>0</v>
      </c>
      <c r="W1531" s="5">
        <f>VLOOKUP(CONCATENATE($F1531," ",$G1531),AllocFactorMatrix,(W$4+1),FALSE)*$E1532</f>
        <v>0</v>
      </c>
      <c r="X1531" s="5">
        <f t="shared" si="790"/>
        <v>0</v>
      </c>
      <c r="Y1531" s="5">
        <f>VLOOKUP(CONCATENATE($F1531," ",$G1531),AllocFactorMatrix,(Y$4+1),FALSE)*$E1532</f>
        <v>0</v>
      </c>
      <c r="Z1531" s="5">
        <f>VLOOKUP(CONCATENATE($F1531," ",$G1531),AllocFactorMatrix,(Z$4+1),FALSE)*$E1532</f>
        <v>0</v>
      </c>
      <c r="AA1531" s="5">
        <f t="shared" si="787"/>
        <v>0</v>
      </c>
      <c r="AB1531" s="5">
        <f>VLOOKUP(CONCATENATE($F1531," ",$G1531),AllocFactorMatrix,(AB$4+1),FALSE)*$E1532</f>
        <v>0</v>
      </c>
      <c r="AC1531" s="5">
        <f>VLOOKUP(CONCATENATE($F1531," ",$G1531),AllocFactorMatrix,(AC$4+1),FALSE)*$E1532</f>
        <v>0</v>
      </c>
      <c r="AD1531" s="5">
        <f>VLOOKUP(CONCATENATE($F1531," ",$G1531),AllocFactorMatrix,(AD$4+1),FALSE)*$E1532</f>
        <v>0</v>
      </c>
    </row>
    <row r="1532" spans="4:30" collapsed="1">
      <c r="D1532" s="1" t="s">
        <v>112</v>
      </c>
      <c r="E1532" s="61">
        <v>27595</v>
      </c>
      <c r="F1532" s="10" t="s">
        <v>38</v>
      </c>
      <c r="G1532" s="55" t="str">
        <f>$G$15</f>
        <v>TOTAL</v>
      </c>
      <c r="H1532" s="4">
        <f t="shared" si="785"/>
        <v>27594.999999999996</v>
      </c>
      <c r="I1532" s="5">
        <f>VLOOKUP(CONCATENATE($F1532," ",$G1532),AllocFactorMatrix,(I$4+1),FALSE)*$E1532</f>
        <v>18442.915441302819</v>
      </c>
      <c r="J1532" s="5">
        <f>VLOOKUP(CONCATENATE($F1532," ",$G1532),AllocFactorMatrix,(J$4+1),FALSE)*$E1532</f>
        <v>869.35088799100038</v>
      </c>
      <c r="K1532" s="5">
        <f>VLOOKUP(CONCATENATE($F1532," ",$G1532),AllocFactorMatrix,(K$4+1),FALSE)*$E1532</f>
        <v>3156.6664292815444</v>
      </c>
      <c r="L1532" s="5">
        <f>VLOOKUP(CONCATENATE($F1532," ",$G1532),AllocFactorMatrix,(L$4+1),FALSE)*$E1532</f>
        <v>97.557418168804418</v>
      </c>
      <c r="M1532" s="5">
        <f>VLOOKUP(CONCATENATE($F1532," ",$G1532),AllocFactorMatrix,(M$4+1),FALSE)*$E1532</f>
        <v>0</v>
      </c>
      <c r="N1532" s="5">
        <f t="shared" si="786"/>
        <v>3254.2238474503488</v>
      </c>
      <c r="O1532" s="5">
        <f>VLOOKUP(CONCATENATE($F1532," ",$G1532),AllocFactorMatrix,(O$4+1),FALSE)*$E1532</f>
        <v>2366.9480838454847</v>
      </c>
      <c r="P1532" s="5">
        <f>VLOOKUP(CONCATENATE($F1532," ",$G1532),AllocFactorMatrix,(P$4+1),FALSE)*$E1532</f>
        <v>440.84423989766691</v>
      </c>
      <c r="Q1532" s="5">
        <f>VLOOKUP(CONCATENATE($F1532," ",$G1532),AllocFactorMatrix,(Q$4+1),FALSE)*$E1532</f>
        <v>0</v>
      </c>
      <c r="R1532" s="54">
        <f>VLOOKUP(CONCATENATE($F1532," ",$G1532),AllocFactorMatrix,(R$4+1),FALSE)*$E1532</f>
        <v>0</v>
      </c>
      <c r="S1532" s="5">
        <f t="shared" si="788"/>
        <v>2807.7923237431514</v>
      </c>
      <c r="T1532" s="5">
        <f>VLOOKUP(CONCATENATE($F1532," ",$G1532),AllocFactorMatrix,(T$4+1),FALSE)*$E1532</f>
        <v>84.380240549867281</v>
      </c>
      <c r="U1532" s="5">
        <f>VLOOKUP(CONCATENATE($F1532," ",$G1532),AllocFactorMatrix,(U$4+1),FALSE)*$E1532</f>
        <v>1360.8623405709573</v>
      </c>
      <c r="V1532" s="5">
        <f>VLOOKUP(CONCATENATE($F1532," ",$G1532),AllocFactorMatrix,(V$4+1),FALSE)*$E1532</f>
        <v>0</v>
      </c>
      <c r="W1532" s="5">
        <f>VLOOKUP(CONCATENATE($F1532," ",$G1532),AllocFactorMatrix,(W$4+1),FALSE)*$E1532</f>
        <v>0</v>
      </c>
      <c r="X1532" s="5">
        <f t="shared" si="790"/>
        <v>1445.2425811208245</v>
      </c>
      <c r="Y1532" s="5">
        <f>VLOOKUP(CONCATENATE($F1532," ",$G1532),AllocFactorMatrix,(Y$4+1),FALSE)*$E1532</f>
        <v>713.74362183435869</v>
      </c>
      <c r="Z1532" s="5">
        <f>VLOOKUP(CONCATENATE($F1532," ",$G1532),AllocFactorMatrix,(Z$4+1),FALSE)*$E1532</f>
        <v>11.908037570676916</v>
      </c>
      <c r="AA1532" s="5">
        <f t="shared" si="787"/>
        <v>725.65165940503562</v>
      </c>
      <c r="AB1532" s="5">
        <f>VLOOKUP(CONCATENATE($F1532," ",$G1532),AllocFactorMatrix,(AB$4+1),FALSE)*$E1532</f>
        <v>9.6475057169577489</v>
      </c>
      <c r="AC1532" s="5">
        <f>VLOOKUP(CONCATENATE($F1532," ",$G1532),AllocFactorMatrix,(AC$4+1),FALSE)*$E1532</f>
        <v>33.051014262441086</v>
      </c>
      <c r="AD1532" s="5">
        <f>VLOOKUP(CONCATENATE($F1532," ",$G1532),AllocFactorMatrix,(AD$4+1),FALSE)*$E1532</f>
        <v>7.1247390074185413</v>
      </c>
    </row>
    <row r="1533" spans="4:30" hidden="1" outlineLevel="1">
      <c r="E1533" s="51"/>
      <c r="F1533" s="52" t="str">
        <f>F1540</f>
        <v>DIST_CPD</v>
      </c>
      <c r="G1533" s="55" t="str">
        <f>$G$8</f>
        <v>PRODUCTION</v>
      </c>
      <c r="H1533" s="4">
        <f t="shared" si="785"/>
        <v>0</v>
      </c>
      <c r="I1533" s="5">
        <f>VLOOKUP(CONCATENATE($F1533," ",$G1533),AllocFactorMatrix,(I$4+1),FALSE)*$E1540</f>
        <v>0</v>
      </c>
      <c r="J1533" s="5">
        <f>VLOOKUP(CONCATENATE($F1533," ",$G1533),AllocFactorMatrix,(J$4+1),FALSE)*$E1540</f>
        <v>0</v>
      </c>
      <c r="K1533" s="5">
        <f>VLOOKUP(CONCATENATE($F1533," ",$G1533),AllocFactorMatrix,(K$4+1),FALSE)*$E1540</f>
        <v>0</v>
      </c>
      <c r="L1533" s="5">
        <f>VLOOKUP(CONCATENATE($F1533," ",$G1533),AllocFactorMatrix,(L$4+1),FALSE)*$E1540</f>
        <v>0</v>
      </c>
      <c r="M1533" s="5">
        <f>VLOOKUP(CONCATENATE($F1533," ",$G1533),AllocFactorMatrix,(M$4+1),FALSE)*$E1540</f>
        <v>0</v>
      </c>
      <c r="N1533" s="5">
        <f t="shared" si="786"/>
        <v>0</v>
      </c>
      <c r="O1533" s="5">
        <f>VLOOKUP(CONCATENATE($F1533," ",$G1533),AllocFactorMatrix,(O$4+1),FALSE)*$E1540</f>
        <v>0</v>
      </c>
      <c r="P1533" s="5">
        <f>VLOOKUP(CONCATENATE($F1533," ",$G1533),AllocFactorMatrix,(P$4+1),FALSE)*$E1540</f>
        <v>0</v>
      </c>
      <c r="Q1533" s="5">
        <f>VLOOKUP(CONCATENATE($F1533," ",$G1533),AllocFactorMatrix,(Q$4+1),FALSE)*$E1540</f>
        <v>0</v>
      </c>
      <c r="R1533" s="54">
        <f>VLOOKUP(CONCATENATE($F1533," ",$G1533),AllocFactorMatrix,(R$4+1),FALSE)*$E1540</f>
        <v>0</v>
      </c>
      <c r="S1533" s="5">
        <f t="shared" si="788"/>
        <v>0</v>
      </c>
      <c r="T1533" s="5">
        <f>VLOOKUP(CONCATENATE($F1533," ",$G1533),AllocFactorMatrix,(T$4+1),FALSE)*$E1540</f>
        <v>0</v>
      </c>
      <c r="U1533" s="5">
        <f>VLOOKUP(CONCATENATE($F1533," ",$G1533),AllocFactorMatrix,(U$4+1),FALSE)*$E1540</f>
        <v>0</v>
      </c>
      <c r="V1533" s="5">
        <f>VLOOKUP(CONCATENATE($F1533," ",$G1533),AllocFactorMatrix,(V$4+1),FALSE)*$E1540</f>
        <v>0</v>
      </c>
      <c r="W1533" s="5">
        <f>VLOOKUP(CONCATENATE($F1533," ",$G1533),AllocFactorMatrix,(W$4+1),FALSE)*$E1540</f>
        <v>0</v>
      </c>
      <c r="X1533" s="5">
        <f>SUBTOTAL(9,T1533:W1533)</f>
        <v>0</v>
      </c>
      <c r="Y1533" s="5">
        <f>VLOOKUP(CONCATENATE($F1533," ",$G1533),AllocFactorMatrix,(Y$4+1),FALSE)*$E1540</f>
        <v>0</v>
      </c>
      <c r="Z1533" s="5">
        <f>VLOOKUP(CONCATENATE($F1533," ",$G1533),AllocFactorMatrix,(Z$4+1),FALSE)*$E1540</f>
        <v>0</v>
      </c>
      <c r="AA1533" s="5">
        <f t="shared" si="787"/>
        <v>0</v>
      </c>
      <c r="AB1533" s="5">
        <f>VLOOKUP(CONCATENATE($F1533," ",$G1533),AllocFactorMatrix,(AB$4+1),FALSE)*$E1540</f>
        <v>0</v>
      </c>
      <c r="AC1533" s="5">
        <f>VLOOKUP(CONCATENATE($F1533," ",$G1533),AllocFactorMatrix,(AC$4+1),FALSE)*$E1540</f>
        <v>0</v>
      </c>
      <c r="AD1533" s="5">
        <f>VLOOKUP(CONCATENATE($F1533," ",$G1533),AllocFactorMatrix,(AD$4+1),FALSE)*$E1540</f>
        <v>0</v>
      </c>
    </row>
    <row r="1534" spans="4:30" hidden="1" outlineLevel="1">
      <c r="E1534" s="51"/>
      <c r="F1534" s="52" t="str">
        <f>F1540</f>
        <v>DIST_CPD</v>
      </c>
      <c r="G1534" s="55" t="str">
        <f>$G$9</f>
        <v>BULKTRAN</v>
      </c>
      <c r="H1534" s="4">
        <f t="shared" si="785"/>
        <v>0</v>
      </c>
      <c r="I1534" s="5">
        <f>VLOOKUP(CONCATENATE($F1534," ",$G1534),AllocFactorMatrix,(I$4+1),FALSE)*$E1540</f>
        <v>0</v>
      </c>
      <c r="J1534" s="5">
        <f>VLOOKUP(CONCATENATE($F1534," ",$G1534),AllocFactorMatrix,(J$4+1),FALSE)*$E1540</f>
        <v>0</v>
      </c>
      <c r="K1534" s="5">
        <f>VLOOKUP(CONCATENATE($F1534," ",$G1534),AllocFactorMatrix,(K$4+1),FALSE)*$E1540</f>
        <v>0</v>
      </c>
      <c r="L1534" s="5">
        <f>VLOOKUP(CONCATENATE($F1534," ",$G1534),AllocFactorMatrix,(L$4+1),FALSE)*$E1540</f>
        <v>0</v>
      </c>
      <c r="M1534" s="5">
        <f>VLOOKUP(CONCATENATE($F1534," ",$G1534),AllocFactorMatrix,(M$4+1),FALSE)*$E1540</f>
        <v>0</v>
      </c>
      <c r="N1534" s="5">
        <f t="shared" si="786"/>
        <v>0</v>
      </c>
      <c r="O1534" s="5">
        <f>VLOOKUP(CONCATENATE($F1534," ",$G1534),AllocFactorMatrix,(O$4+1),FALSE)*$E1540</f>
        <v>0</v>
      </c>
      <c r="P1534" s="5">
        <f>VLOOKUP(CONCATENATE($F1534," ",$G1534),AllocFactorMatrix,(P$4+1),FALSE)*$E1540</f>
        <v>0</v>
      </c>
      <c r="Q1534" s="5">
        <f>VLOOKUP(CONCATENATE($F1534," ",$G1534),AllocFactorMatrix,(Q$4+1),FALSE)*$E1540</f>
        <v>0</v>
      </c>
      <c r="R1534" s="54">
        <f>VLOOKUP(CONCATENATE($F1534," ",$G1534),AllocFactorMatrix,(R$4+1),FALSE)*$E1540</f>
        <v>0</v>
      </c>
      <c r="S1534" s="5">
        <f t="shared" si="788"/>
        <v>0</v>
      </c>
      <c r="T1534" s="5">
        <f>VLOOKUP(CONCATENATE($F1534," ",$G1534),AllocFactorMatrix,(T$4+1),FALSE)*$E1540</f>
        <v>0</v>
      </c>
      <c r="U1534" s="5">
        <f>VLOOKUP(CONCATENATE($F1534," ",$G1534),AllocFactorMatrix,(U$4+1),FALSE)*$E1540</f>
        <v>0</v>
      </c>
      <c r="V1534" s="5">
        <f>VLOOKUP(CONCATENATE($F1534," ",$G1534),AllocFactorMatrix,(V$4+1),FALSE)*$E1540</f>
        <v>0</v>
      </c>
      <c r="W1534" s="5">
        <f>VLOOKUP(CONCATENATE($F1534," ",$G1534),AllocFactorMatrix,(W$4+1),FALSE)*$E1540</f>
        <v>0</v>
      </c>
      <c r="X1534" s="5">
        <f t="shared" ref="X1534:X1540" si="791">SUBTOTAL(9,T1534:W1534)</f>
        <v>0</v>
      </c>
      <c r="Y1534" s="5">
        <f>VLOOKUP(CONCATENATE($F1534," ",$G1534),AllocFactorMatrix,(Y$4+1),FALSE)*$E1540</f>
        <v>0</v>
      </c>
      <c r="Z1534" s="5">
        <f>VLOOKUP(CONCATENATE($F1534," ",$G1534),AllocFactorMatrix,(Z$4+1),FALSE)*$E1540</f>
        <v>0</v>
      </c>
      <c r="AA1534" s="5">
        <f t="shared" si="787"/>
        <v>0</v>
      </c>
      <c r="AB1534" s="5">
        <f>VLOOKUP(CONCATENATE($F1534," ",$G1534),AllocFactorMatrix,(AB$4+1),FALSE)*$E1540</f>
        <v>0</v>
      </c>
      <c r="AC1534" s="5">
        <f>VLOOKUP(CONCATENATE($F1534," ",$G1534),AllocFactorMatrix,(AC$4+1),FALSE)*$E1540</f>
        <v>0</v>
      </c>
      <c r="AD1534" s="5">
        <f>VLOOKUP(CONCATENATE($F1534," ",$G1534),AllocFactorMatrix,(AD$4+1),FALSE)*$E1540</f>
        <v>0</v>
      </c>
    </row>
    <row r="1535" spans="4:30" hidden="1" outlineLevel="1">
      <c r="E1535" s="51"/>
      <c r="F1535" s="52" t="str">
        <f>F1540</f>
        <v>DIST_CPD</v>
      </c>
      <c r="G1535" s="55" t="str">
        <f>$G$10</f>
        <v>SUBTRAN</v>
      </c>
      <c r="H1535" s="4">
        <f t="shared" si="785"/>
        <v>0</v>
      </c>
      <c r="I1535" s="5">
        <f>VLOOKUP(CONCATENATE($F1535," ",$G1535),AllocFactorMatrix,(I$4+1),FALSE)*$E1540</f>
        <v>0</v>
      </c>
      <c r="J1535" s="5">
        <f>VLOOKUP(CONCATENATE($F1535," ",$G1535),AllocFactorMatrix,(J$4+1),FALSE)*$E1540</f>
        <v>0</v>
      </c>
      <c r="K1535" s="5">
        <f>VLOOKUP(CONCATENATE($F1535," ",$G1535),AllocFactorMatrix,(K$4+1),FALSE)*$E1540</f>
        <v>0</v>
      </c>
      <c r="L1535" s="5">
        <f>VLOOKUP(CONCATENATE($F1535," ",$G1535),AllocFactorMatrix,(L$4+1),FALSE)*$E1540</f>
        <v>0</v>
      </c>
      <c r="M1535" s="5">
        <f>VLOOKUP(CONCATENATE($F1535," ",$G1535),AllocFactorMatrix,(M$4+1),FALSE)*$E1540</f>
        <v>0</v>
      </c>
      <c r="N1535" s="5">
        <f t="shared" si="786"/>
        <v>0</v>
      </c>
      <c r="O1535" s="5">
        <f>VLOOKUP(CONCATENATE($F1535," ",$G1535),AllocFactorMatrix,(O$4+1),FALSE)*$E1540</f>
        <v>0</v>
      </c>
      <c r="P1535" s="5">
        <f>VLOOKUP(CONCATENATE($F1535," ",$G1535),AllocFactorMatrix,(P$4+1),FALSE)*$E1540</f>
        <v>0</v>
      </c>
      <c r="Q1535" s="5">
        <f>VLOOKUP(CONCATENATE($F1535," ",$G1535),AllocFactorMatrix,(Q$4+1),FALSE)*$E1540</f>
        <v>0</v>
      </c>
      <c r="R1535" s="54">
        <f>VLOOKUP(CONCATENATE($F1535," ",$G1535),AllocFactorMatrix,(R$4+1),FALSE)*$E1540</f>
        <v>0</v>
      </c>
      <c r="S1535" s="5">
        <f t="shared" si="788"/>
        <v>0</v>
      </c>
      <c r="T1535" s="5">
        <f>VLOOKUP(CONCATENATE($F1535," ",$G1535),AllocFactorMatrix,(T$4+1),FALSE)*$E1540</f>
        <v>0</v>
      </c>
      <c r="U1535" s="5">
        <f>VLOOKUP(CONCATENATE($F1535," ",$G1535),AllocFactorMatrix,(U$4+1),FALSE)*$E1540</f>
        <v>0</v>
      </c>
      <c r="V1535" s="5">
        <f>VLOOKUP(CONCATENATE($F1535," ",$G1535),AllocFactorMatrix,(V$4+1),FALSE)*$E1540</f>
        <v>0</v>
      </c>
      <c r="W1535" s="5">
        <f>VLOOKUP(CONCATENATE($F1535," ",$G1535),AllocFactorMatrix,(W$4+1),FALSE)*$E1540</f>
        <v>0</v>
      </c>
      <c r="X1535" s="5">
        <f t="shared" si="791"/>
        <v>0</v>
      </c>
      <c r="Y1535" s="5">
        <f>VLOOKUP(CONCATENATE($F1535," ",$G1535),AllocFactorMatrix,(Y$4+1),FALSE)*$E1540</f>
        <v>0</v>
      </c>
      <c r="Z1535" s="5">
        <f>VLOOKUP(CONCATENATE($F1535," ",$G1535),AllocFactorMatrix,(Z$4+1),FALSE)*$E1540</f>
        <v>0</v>
      </c>
      <c r="AA1535" s="5">
        <f t="shared" si="787"/>
        <v>0</v>
      </c>
      <c r="AB1535" s="5">
        <f>VLOOKUP(CONCATENATE($F1535," ",$G1535),AllocFactorMatrix,(AB$4+1),FALSE)*$E1540</f>
        <v>0</v>
      </c>
      <c r="AC1535" s="5">
        <f>VLOOKUP(CONCATENATE($F1535," ",$G1535),AllocFactorMatrix,(AC$4+1),FALSE)*$E1540</f>
        <v>0</v>
      </c>
      <c r="AD1535" s="5">
        <f>VLOOKUP(CONCATENATE($F1535," ",$G1535),AllocFactorMatrix,(AD$4+1),FALSE)*$E1540</f>
        <v>0</v>
      </c>
    </row>
    <row r="1536" spans="4:30" hidden="1" outlineLevel="1">
      <c r="E1536" s="51"/>
      <c r="F1536" s="52" t="str">
        <f>F1540</f>
        <v>DIST_CPD</v>
      </c>
      <c r="G1536" s="55" t="str">
        <f>$G$11</f>
        <v>DISTPRI</v>
      </c>
      <c r="H1536" s="4">
        <f t="shared" si="785"/>
        <v>430036.99999999994</v>
      </c>
      <c r="I1536" s="5">
        <f>VLOOKUP(CONCATENATE($F1536," ",$G1536),AllocFactorMatrix,(I$4+1),FALSE)*$E1540</f>
        <v>287412.06840483932</v>
      </c>
      <c r="J1536" s="5">
        <f>VLOOKUP(CONCATENATE($F1536," ",$G1536),AllocFactorMatrix,(J$4+1),FALSE)*$E1540</f>
        <v>13547.854604782962</v>
      </c>
      <c r="K1536" s="5">
        <f>VLOOKUP(CONCATENATE($F1536," ",$G1536),AllocFactorMatrix,(K$4+1),FALSE)*$E1540</f>
        <v>49193.091547343633</v>
      </c>
      <c r="L1536" s="5">
        <f>VLOOKUP(CONCATENATE($F1536," ",$G1536),AllocFactorMatrix,(L$4+1),FALSE)*$E1540</f>
        <v>1520.3225017959103</v>
      </c>
      <c r="M1536" s="5">
        <f>VLOOKUP(CONCATENATE($F1536," ",$G1536),AllocFactorMatrix,(M$4+1),FALSE)*$E1540</f>
        <v>0</v>
      </c>
      <c r="N1536" s="5">
        <f t="shared" si="786"/>
        <v>50713.414049139545</v>
      </c>
      <c r="O1536" s="5">
        <f>VLOOKUP(CONCATENATE($F1536," ",$G1536),AllocFactorMatrix,(O$4+1),FALSE)*$E1540</f>
        <v>36886.220443292652</v>
      </c>
      <c r="P1536" s="5">
        <f>VLOOKUP(CONCATENATE($F1536," ",$G1536),AllocFactorMatrix,(P$4+1),FALSE)*$E1540</f>
        <v>6870.0610397852133</v>
      </c>
      <c r="Q1536" s="5">
        <f>VLOOKUP(CONCATENATE($F1536," ",$G1536),AllocFactorMatrix,(Q$4+1),FALSE)*$E1540</f>
        <v>0</v>
      </c>
      <c r="R1536" s="54">
        <f>VLOOKUP(CONCATENATE($F1536," ",$G1536),AllocFactorMatrix,(R$4+1),FALSE)*$E1540</f>
        <v>0</v>
      </c>
      <c r="S1536" s="5">
        <f t="shared" si="788"/>
        <v>43756.281483077866</v>
      </c>
      <c r="T1536" s="5">
        <f>VLOOKUP(CONCATENATE($F1536," ",$G1536),AllocFactorMatrix,(T$4+1),FALSE)*$E1540</f>
        <v>1314.9710275536611</v>
      </c>
      <c r="U1536" s="5">
        <f>VLOOKUP(CONCATENATE($F1536," ",$G1536),AllocFactorMatrix,(U$4+1),FALSE)*$E1540</f>
        <v>21207.507097376798</v>
      </c>
      <c r="V1536" s="5">
        <f>VLOOKUP(CONCATENATE($F1536," ",$G1536),AllocFactorMatrix,(V$4+1),FALSE)*$E1540</f>
        <v>0</v>
      </c>
      <c r="W1536" s="5">
        <f>VLOOKUP(CONCATENATE($F1536," ",$G1536),AllocFactorMatrix,(W$4+1),FALSE)*$E1540</f>
        <v>0</v>
      </c>
      <c r="X1536" s="5">
        <f t="shared" si="791"/>
        <v>22522.478124930458</v>
      </c>
      <c r="Y1536" s="5">
        <f>VLOOKUP(CONCATENATE($F1536," ",$G1536),AllocFactorMatrix,(Y$4+1),FALSE)*$E1540</f>
        <v>11122.89059259946</v>
      </c>
      <c r="Z1536" s="5">
        <f>VLOOKUP(CONCATENATE($F1536," ",$G1536),AllocFactorMatrix,(Z$4+1),FALSE)*$E1540</f>
        <v>185.57335578116286</v>
      </c>
      <c r="AA1536" s="5">
        <f t="shared" si="787"/>
        <v>11308.463948380624</v>
      </c>
      <c r="AB1536" s="5">
        <f>VLOOKUP(CONCATENATE($F1536," ",$G1536),AllocFactorMatrix,(AB$4+1),FALSE)*$E1540</f>
        <v>150.34551244802898</v>
      </c>
      <c r="AC1536" s="5">
        <f>VLOOKUP(CONCATENATE($F1536," ",$G1536),AllocFactorMatrix,(AC$4+1),FALSE)*$E1540</f>
        <v>515.0628382090008</v>
      </c>
      <c r="AD1536" s="5">
        <f>VLOOKUP(CONCATENATE($F1536," ",$G1536),AllocFactorMatrix,(AD$4+1),FALSE)*$E1540</f>
        <v>111.03103419218145</v>
      </c>
    </row>
    <row r="1537" spans="1:30" hidden="1" outlineLevel="1">
      <c r="E1537" s="51"/>
      <c r="F1537" s="52" t="str">
        <f>F1540</f>
        <v>DIST_CPD</v>
      </c>
      <c r="G1537" s="55" t="str">
        <f>$G$12</f>
        <v>DISTSEC</v>
      </c>
      <c r="H1537" s="4">
        <f t="shared" si="785"/>
        <v>0</v>
      </c>
      <c r="I1537" s="5">
        <f>VLOOKUP(CONCATENATE($F1537," ",$G1537),AllocFactorMatrix,(I$4+1),FALSE)*$E1540</f>
        <v>0</v>
      </c>
      <c r="J1537" s="5">
        <f>VLOOKUP(CONCATENATE($F1537," ",$G1537),AllocFactorMatrix,(J$4+1),FALSE)*$E1540</f>
        <v>0</v>
      </c>
      <c r="K1537" s="5">
        <f>VLOOKUP(CONCATENATE($F1537," ",$G1537),AllocFactorMatrix,(K$4+1),FALSE)*$E1540</f>
        <v>0</v>
      </c>
      <c r="L1537" s="5">
        <f>VLOOKUP(CONCATENATE($F1537," ",$G1537),AllocFactorMatrix,(L$4+1),FALSE)*$E1540</f>
        <v>0</v>
      </c>
      <c r="M1537" s="5">
        <f>VLOOKUP(CONCATENATE($F1537," ",$G1537),AllocFactorMatrix,(M$4+1),FALSE)*$E1540</f>
        <v>0</v>
      </c>
      <c r="N1537" s="5">
        <f t="shared" si="786"/>
        <v>0</v>
      </c>
      <c r="O1537" s="5">
        <f>VLOOKUP(CONCATENATE($F1537," ",$G1537),AllocFactorMatrix,(O$4+1),FALSE)*$E1540</f>
        <v>0</v>
      </c>
      <c r="P1537" s="5">
        <f>VLOOKUP(CONCATENATE($F1537," ",$G1537),AllocFactorMatrix,(P$4+1),FALSE)*$E1540</f>
        <v>0</v>
      </c>
      <c r="Q1537" s="5">
        <f>VLOOKUP(CONCATENATE($F1537," ",$G1537),AllocFactorMatrix,(Q$4+1),FALSE)*$E1540</f>
        <v>0</v>
      </c>
      <c r="R1537" s="54">
        <f>VLOOKUP(CONCATENATE($F1537," ",$G1537),AllocFactorMatrix,(R$4+1),FALSE)*$E1540</f>
        <v>0</v>
      </c>
      <c r="S1537" s="5">
        <f t="shared" si="788"/>
        <v>0</v>
      </c>
      <c r="T1537" s="5">
        <f>VLOOKUP(CONCATENATE($F1537," ",$G1537),AllocFactorMatrix,(T$4+1),FALSE)*$E1540</f>
        <v>0</v>
      </c>
      <c r="U1537" s="5">
        <f>VLOOKUP(CONCATENATE($F1537," ",$G1537),AllocFactorMatrix,(U$4+1),FALSE)*$E1540</f>
        <v>0</v>
      </c>
      <c r="V1537" s="5">
        <f>VLOOKUP(CONCATENATE($F1537," ",$G1537),AllocFactorMatrix,(V$4+1),FALSE)*$E1540</f>
        <v>0</v>
      </c>
      <c r="W1537" s="5">
        <f>VLOOKUP(CONCATENATE($F1537," ",$G1537),AllocFactorMatrix,(W$4+1),FALSE)*$E1540</f>
        <v>0</v>
      </c>
      <c r="X1537" s="5">
        <f t="shared" si="791"/>
        <v>0</v>
      </c>
      <c r="Y1537" s="5">
        <f>VLOOKUP(CONCATENATE($F1537," ",$G1537),AllocFactorMatrix,(Y$4+1),FALSE)*$E1540</f>
        <v>0</v>
      </c>
      <c r="Z1537" s="5">
        <f>VLOOKUP(CONCATENATE($F1537," ",$G1537),AllocFactorMatrix,(Z$4+1),FALSE)*$E1540</f>
        <v>0</v>
      </c>
      <c r="AA1537" s="5">
        <f t="shared" si="787"/>
        <v>0</v>
      </c>
      <c r="AB1537" s="5">
        <f>VLOOKUP(CONCATENATE($F1537," ",$G1537),AllocFactorMatrix,(AB$4+1),FALSE)*$E1540</f>
        <v>0</v>
      </c>
      <c r="AC1537" s="5">
        <f>VLOOKUP(CONCATENATE($F1537," ",$G1537),AllocFactorMatrix,(AC$4+1),FALSE)*$E1540</f>
        <v>0</v>
      </c>
      <c r="AD1537" s="5">
        <f>VLOOKUP(CONCATENATE($F1537," ",$G1537),AllocFactorMatrix,(AD$4+1),FALSE)*$E1540</f>
        <v>0</v>
      </c>
    </row>
    <row r="1538" spans="1:30" hidden="1" outlineLevel="1">
      <c r="E1538" s="51"/>
      <c r="F1538" s="52" t="str">
        <f>F1540</f>
        <v>DIST_CPD</v>
      </c>
      <c r="G1538" s="55" t="str">
        <f>$G$13</f>
        <v>ENERGY</v>
      </c>
      <c r="H1538" s="4">
        <f t="shared" si="785"/>
        <v>0</v>
      </c>
      <c r="I1538" s="5">
        <f>VLOOKUP(CONCATENATE($F1538," ",$G1538),AllocFactorMatrix,(I$4+1),FALSE)*$E1540</f>
        <v>0</v>
      </c>
      <c r="J1538" s="5">
        <f>VLOOKUP(CONCATENATE($F1538," ",$G1538),AllocFactorMatrix,(J$4+1),FALSE)*$E1540</f>
        <v>0</v>
      </c>
      <c r="K1538" s="5">
        <f>VLOOKUP(CONCATENATE($F1538," ",$G1538),AllocFactorMatrix,(K$4+1),FALSE)*$E1540</f>
        <v>0</v>
      </c>
      <c r="L1538" s="5">
        <f>VLOOKUP(CONCATENATE($F1538," ",$G1538),AllocFactorMatrix,(L$4+1),FALSE)*$E1540</f>
        <v>0</v>
      </c>
      <c r="M1538" s="5">
        <f>VLOOKUP(CONCATENATE($F1538," ",$G1538),AllocFactorMatrix,(M$4+1),FALSE)*$E1540</f>
        <v>0</v>
      </c>
      <c r="N1538" s="5">
        <f t="shared" si="786"/>
        <v>0</v>
      </c>
      <c r="O1538" s="5">
        <f>VLOOKUP(CONCATENATE($F1538," ",$G1538),AllocFactorMatrix,(O$4+1),FALSE)*$E1540</f>
        <v>0</v>
      </c>
      <c r="P1538" s="5">
        <f>VLOOKUP(CONCATENATE($F1538," ",$G1538),AllocFactorMatrix,(P$4+1),FALSE)*$E1540</f>
        <v>0</v>
      </c>
      <c r="Q1538" s="5">
        <f>VLOOKUP(CONCATENATE($F1538," ",$G1538),AllocFactorMatrix,(Q$4+1),FALSE)*$E1540</f>
        <v>0</v>
      </c>
      <c r="R1538" s="54">
        <f>VLOOKUP(CONCATENATE($F1538," ",$G1538),AllocFactorMatrix,(R$4+1),FALSE)*$E1540</f>
        <v>0</v>
      </c>
      <c r="S1538" s="5">
        <f t="shared" si="788"/>
        <v>0</v>
      </c>
      <c r="T1538" s="5">
        <f>VLOOKUP(CONCATENATE($F1538," ",$G1538),AllocFactorMatrix,(T$4+1),FALSE)*$E1540</f>
        <v>0</v>
      </c>
      <c r="U1538" s="5">
        <f>VLOOKUP(CONCATENATE($F1538," ",$G1538),AllocFactorMatrix,(U$4+1),FALSE)*$E1540</f>
        <v>0</v>
      </c>
      <c r="V1538" s="5">
        <f>VLOOKUP(CONCATENATE($F1538," ",$G1538),AllocFactorMatrix,(V$4+1),FALSE)*$E1540</f>
        <v>0</v>
      </c>
      <c r="W1538" s="5">
        <f>VLOOKUP(CONCATENATE($F1538," ",$G1538),AllocFactorMatrix,(W$4+1),FALSE)*$E1540</f>
        <v>0</v>
      </c>
      <c r="X1538" s="5">
        <f t="shared" si="791"/>
        <v>0</v>
      </c>
      <c r="Y1538" s="5">
        <f>VLOOKUP(CONCATENATE($F1538," ",$G1538),AllocFactorMatrix,(Y$4+1),FALSE)*$E1540</f>
        <v>0</v>
      </c>
      <c r="Z1538" s="5">
        <f>VLOOKUP(CONCATENATE($F1538," ",$G1538),AllocFactorMatrix,(Z$4+1),FALSE)*$E1540</f>
        <v>0</v>
      </c>
      <c r="AA1538" s="5">
        <f t="shared" si="787"/>
        <v>0</v>
      </c>
      <c r="AB1538" s="5">
        <f>VLOOKUP(CONCATENATE($F1538," ",$G1538),AllocFactorMatrix,(AB$4+1),FALSE)*$E1540</f>
        <v>0</v>
      </c>
      <c r="AC1538" s="5">
        <f>VLOOKUP(CONCATENATE($F1538," ",$G1538),AllocFactorMatrix,(AC$4+1),FALSE)*$E1540</f>
        <v>0</v>
      </c>
      <c r="AD1538" s="5">
        <f>VLOOKUP(CONCATENATE($F1538," ",$G1538),AllocFactorMatrix,(AD$4+1),FALSE)*$E1540</f>
        <v>0</v>
      </c>
    </row>
    <row r="1539" spans="1:30" hidden="1" outlineLevel="1">
      <c r="E1539" s="51"/>
      <c r="F1539" s="52" t="str">
        <f>F1540</f>
        <v>DIST_CPD</v>
      </c>
      <c r="G1539" s="55" t="str">
        <f>$G$14</f>
        <v>CUSTOMER</v>
      </c>
      <c r="H1539" s="4">
        <f t="shared" si="785"/>
        <v>0</v>
      </c>
      <c r="I1539" s="5">
        <f>VLOOKUP(CONCATENATE($F1539," ",$G1539),AllocFactorMatrix,(I$4+1),FALSE)*$E1540</f>
        <v>0</v>
      </c>
      <c r="J1539" s="5">
        <f>VLOOKUP(CONCATENATE($F1539," ",$G1539),AllocFactorMatrix,(J$4+1),FALSE)*$E1540</f>
        <v>0</v>
      </c>
      <c r="K1539" s="5">
        <f>VLOOKUP(CONCATENATE($F1539," ",$G1539),AllocFactorMatrix,(K$4+1),FALSE)*$E1540</f>
        <v>0</v>
      </c>
      <c r="L1539" s="5">
        <f>VLOOKUP(CONCATENATE($F1539," ",$G1539),AllocFactorMatrix,(L$4+1),FALSE)*$E1540</f>
        <v>0</v>
      </c>
      <c r="M1539" s="5">
        <f>VLOOKUP(CONCATENATE($F1539," ",$G1539),AllocFactorMatrix,(M$4+1),FALSE)*$E1540</f>
        <v>0</v>
      </c>
      <c r="N1539" s="5">
        <f t="shared" si="786"/>
        <v>0</v>
      </c>
      <c r="O1539" s="5">
        <f>VLOOKUP(CONCATENATE($F1539," ",$G1539),AllocFactorMatrix,(O$4+1),FALSE)*$E1540</f>
        <v>0</v>
      </c>
      <c r="P1539" s="5">
        <f>VLOOKUP(CONCATENATE($F1539," ",$G1539),AllocFactorMatrix,(P$4+1),FALSE)*$E1540</f>
        <v>0</v>
      </c>
      <c r="Q1539" s="5">
        <f>VLOOKUP(CONCATENATE($F1539," ",$G1539),AllocFactorMatrix,(Q$4+1),FALSE)*$E1540</f>
        <v>0</v>
      </c>
      <c r="R1539" s="54">
        <f>VLOOKUP(CONCATENATE($F1539," ",$G1539),AllocFactorMatrix,(R$4+1),FALSE)*$E1540</f>
        <v>0</v>
      </c>
      <c r="S1539" s="5">
        <f t="shared" si="788"/>
        <v>0</v>
      </c>
      <c r="T1539" s="5">
        <f>VLOOKUP(CONCATENATE($F1539," ",$G1539),AllocFactorMatrix,(T$4+1),FALSE)*$E1540</f>
        <v>0</v>
      </c>
      <c r="U1539" s="5">
        <f>VLOOKUP(CONCATENATE($F1539," ",$G1539),AllocFactorMatrix,(U$4+1),FALSE)*$E1540</f>
        <v>0</v>
      </c>
      <c r="V1539" s="5">
        <f>VLOOKUP(CONCATENATE($F1539," ",$G1539),AllocFactorMatrix,(V$4+1),FALSE)*$E1540</f>
        <v>0</v>
      </c>
      <c r="W1539" s="5">
        <f>VLOOKUP(CONCATENATE($F1539," ",$G1539),AllocFactorMatrix,(W$4+1),FALSE)*$E1540</f>
        <v>0</v>
      </c>
      <c r="X1539" s="5">
        <f t="shared" si="791"/>
        <v>0</v>
      </c>
      <c r="Y1539" s="5">
        <f>VLOOKUP(CONCATENATE($F1539," ",$G1539),AllocFactorMatrix,(Y$4+1),FALSE)*$E1540</f>
        <v>0</v>
      </c>
      <c r="Z1539" s="5">
        <f>VLOOKUP(CONCATENATE($F1539," ",$G1539),AllocFactorMatrix,(Z$4+1),FALSE)*$E1540</f>
        <v>0</v>
      </c>
      <c r="AA1539" s="5">
        <f t="shared" si="787"/>
        <v>0</v>
      </c>
      <c r="AB1539" s="5">
        <f>VLOOKUP(CONCATENATE($F1539," ",$G1539),AllocFactorMatrix,(AB$4+1),FALSE)*$E1540</f>
        <v>0</v>
      </c>
      <c r="AC1539" s="5">
        <f>VLOOKUP(CONCATENATE($F1539," ",$G1539),AllocFactorMatrix,(AC$4+1),FALSE)*$E1540</f>
        <v>0</v>
      </c>
      <c r="AD1539" s="5">
        <f>VLOOKUP(CONCATENATE($F1539," ",$G1539),AllocFactorMatrix,(AD$4+1),FALSE)*$E1540</f>
        <v>0</v>
      </c>
    </row>
    <row r="1540" spans="1:30" collapsed="1">
      <c r="D1540" s="1" t="s">
        <v>113</v>
      </c>
      <c r="E1540" s="61">
        <v>430037</v>
      </c>
      <c r="F1540" s="10" t="s">
        <v>38</v>
      </c>
      <c r="G1540" s="55" t="str">
        <f>$G$15</f>
        <v>TOTAL</v>
      </c>
      <c r="H1540" s="4">
        <f t="shared" si="785"/>
        <v>430036.99999999994</v>
      </c>
      <c r="I1540" s="5">
        <f>VLOOKUP(CONCATENATE($F1540," ",$G1540),AllocFactorMatrix,(I$4+1),FALSE)*$E1540</f>
        <v>287412.06840483932</v>
      </c>
      <c r="J1540" s="5">
        <f>VLOOKUP(CONCATENATE($F1540," ",$G1540),AllocFactorMatrix,(J$4+1),FALSE)*$E1540</f>
        <v>13547.854604782962</v>
      </c>
      <c r="K1540" s="5">
        <f>VLOOKUP(CONCATENATE($F1540," ",$G1540),AllocFactorMatrix,(K$4+1),FALSE)*$E1540</f>
        <v>49193.091547343633</v>
      </c>
      <c r="L1540" s="5">
        <f>VLOOKUP(CONCATENATE($F1540," ",$G1540),AllocFactorMatrix,(L$4+1),FALSE)*$E1540</f>
        <v>1520.3225017959103</v>
      </c>
      <c r="M1540" s="5">
        <f>VLOOKUP(CONCATENATE($F1540," ",$G1540),AllocFactorMatrix,(M$4+1),FALSE)*$E1540</f>
        <v>0</v>
      </c>
      <c r="N1540" s="5">
        <f t="shared" si="786"/>
        <v>50713.414049139545</v>
      </c>
      <c r="O1540" s="5">
        <f>VLOOKUP(CONCATENATE($F1540," ",$G1540),AllocFactorMatrix,(O$4+1),FALSE)*$E1540</f>
        <v>36886.220443292652</v>
      </c>
      <c r="P1540" s="5">
        <f>VLOOKUP(CONCATENATE($F1540," ",$G1540),AllocFactorMatrix,(P$4+1),FALSE)*$E1540</f>
        <v>6870.0610397852133</v>
      </c>
      <c r="Q1540" s="5">
        <f>VLOOKUP(CONCATENATE($F1540," ",$G1540),AllocFactorMatrix,(Q$4+1),FALSE)*$E1540</f>
        <v>0</v>
      </c>
      <c r="R1540" s="54">
        <f>VLOOKUP(CONCATENATE($F1540," ",$G1540),AllocFactorMatrix,(R$4+1),FALSE)*$E1540</f>
        <v>0</v>
      </c>
      <c r="S1540" s="5">
        <f t="shared" si="788"/>
        <v>43756.281483077866</v>
      </c>
      <c r="T1540" s="5">
        <f>VLOOKUP(CONCATENATE($F1540," ",$G1540),AllocFactorMatrix,(T$4+1),FALSE)*$E1540</f>
        <v>1314.9710275536611</v>
      </c>
      <c r="U1540" s="5">
        <f>VLOOKUP(CONCATENATE($F1540," ",$G1540),AllocFactorMatrix,(U$4+1),FALSE)*$E1540</f>
        <v>21207.507097376798</v>
      </c>
      <c r="V1540" s="5">
        <f>VLOOKUP(CONCATENATE($F1540," ",$G1540),AllocFactorMatrix,(V$4+1),FALSE)*$E1540</f>
        <v>0</v>
      </c>
      <c r="W1540" s="5">
        <f>VLOOKUP(CONCATENATE($F1540," ",$G1540),AllocFactorMatrix,(W$4+1),FALSE)*$E1540</f>
        <v>0</v>
      </c>
      <c r="X1540" s="5">
        <f t="shared" si="791"/>
        <v>22522.478124930458</v>
      </c>
      <c r="Y1540" s="5">
        <f>VLOOKUP(CONCATENATE($F1540," ",$G1540),AllocFactorMatrix,(Y$4+1),FALSE)*$E1540</f>
        <v>11122.89059259946</v>
      </c>
      <c r="Z1540" s="5">
        <f>VLOOKUP(CONCATENATE($F1540," ",$G1540),AllocFactorMatrix,(Z$4+1),FALSE)*$E1540</f>
        <v>185.57335578116286</v>
      </c>
      <c r="AA1540" s="5">
        <f t="shared" si="787"/>
        <v>11308.463948380624</v>
      </c>
      <c r="AB1540" s="5">
        <f>VLOOKUP(CONCATENATE($F1540," ",$G1540),AllocFactorMatrix,(AB$4+1),FALSE)*$E1540</f>
        <v>150.34551244802898</v>
      </c>
      <c r="AC1540" s="5">
        <f>VLOOKUP(CONCATENATE($F1540," ",$G1540),AllocFactorMatrix,(AC$4+1),FALSE)*$E1540</f>
        <v>515.0628382090008</v>
      </c>
      <c r="AD1540" s="5">
        <f>VLOOKUP(CONCATENATE($F1540," ",$G1540),AllocFactorMatrix,(AD$4+1),FALSE)*$E1540</f>
        <v>111.03103419218145</v>
      </c>
    </row>
    <row r="1541" spans="1:30" s="51" customFormat="1" hidden="1" outlineLevel="1">
      <c r="A1541" s="56"/>
      <c r="B1541" s="111"/>
      <c r="C1541" s="55"/>
      <c r="F1541" s="52" t="str">
        <f>F1548</f>
        <v>TOTOHLINES</v>
      </c>
      <c r="G1541" s="55" t="str">
        <f>$G$8</f>
        <v>PRODUCTION</v>
      </c>
      <c r="H1541" s="53">
        <f t="shared" si="785"/>
        <v>0</v>
      </c>
      <c r="I1541" s="54">
        <f>VLOOKUP(CONCATENATE($F1541," ",$G1541),AllocFactorMatrix,(I$4+1),FALSE)*$E1548</f>
        <v>0</v>
      </c>
      <c r="J1541" s="54">
        <f>VLOOKUP(CONCATENATE($F1541," ",$G1541),AllocFactorMatrix,(J$4+1),FALSE)*$E1548</f>
        <v>0</v>
      </c>
      <c r="K1541" s="54">
        <f>VLOOKUP(CONCATENATE($F1541," ",$G1541),AllocFactorMatrix,(K$4+1),FALSE)*$E1548</f>
        <v>0</v>
      </c>
      <c r="L1541" s="54">
        <f>VLOOKUP(CONCATENATE($F1541," ",$G1541),AllocFactorMatrix,(L$4+1),FALSE)*$E1548</f>
        <v>0</v>
      </c>
      <c r="M1541" s="54">
        <f>VLOOKUP(CONCATENATE($F1541," ",$G1541),AllocFactorMatrix,(M$4+1),FALSE)*$E1548</f>
        <v>0</v>
      </c>
      <c r="N1541" s="54">
        <f t="shared" si="786"/>
        <v>0</v>
      </c>
      <c r="O1541" s="54">
        <f>VLOOKUP(CONCATENATE($F1541," ",$G1541),AllocFactorMatrix,(O$4+1),FALSE)*$E1548</f>
        <v>0</v>
      </c>
      <c r="P1541" s="54">
        <f>VLOOKUP(CONCATENATE($F1541," ",$G1541),AllocFactorMatrix,(P$4+1),FALSE)*$E1548</f>
        <v>0</v>
      </c>
      <c r="Q1541" s="54">
        <f>VLOOKUP(CONCATENATE($F1541," ",$G1541),AllocFactorMatrix,(Q$4+1),FALSE)*$E1548</f>
        <v>0</v>
      </c>
      <c r="R1541" s="54">
        <f>VLOOKUP(CONCATENATE($F1541," ",$G1541),AllocFactorMatrix,(R$4+1),FALSE)*$E1548</f>
        <v>0</v>
      </c>
      <c r="S1541" s="54">
        <f t="shared" si="788"/>
        <v>0</v>
      </c>
      <c r="T1541" s="54">
        <f>VLOOKUP(CONCATENATE($F1541," ",$G1541),AllocFactorMatrix,(T$4+1),FALSE)*$E1548</f>
        <v>0</v>
      </c>
      <c r="U1541" s="54">
        <f>VLOOKUP(CONCATENATE($F1541," ",$G1541),AllocFactorMatrix,(U$4+1),FALSE)*$E1548</f>
        <v>0</v>
      </c>
      <c r="V1541" s="54">
        <f>VLOOKUP(CONCATENATE($F1541," ",$G1541),AllocFactorMatrix,(V$4+1),FALSE)*$E1548</f>
        <v>0</v>
      </c>
      <c r="W1541" s="54">
        <f>VLOOKUP(CONCATENATE($F1541," ",$G1541),AllocFactorMatrix,(W$4+1),FALSE)*$E1548</f>
        <v>0</v>
      </c>
      <c r="X1541" s="54">
        <f>SUBTOTAL(9,T1541:W1541)</f>
        <v>0</v>
      </c>
      <c r="Y1541" s="54">
        <f>VLOOKUP(CONCATENATE($F1541," ",$G1541),AllocFactorMatrix,(Y$4+1),FALSE)*$E1548</f>
        <v>0</v>
      </c>
      <c r="Z1541" s="54">
        <f>VLOOKUP(CONCATENATE($F1541," ",$G1541),AllocFactorMatrix,(Z$4+1),FALSE)*$E1548</f>
        <v>0</v>
      </c>
      <c r="AA1541" s="54">
        <f t="shared" si="787"/>
        <v>0</v>
      </c>
      <c r="AB1541" s="54">
        <f>VLOOKUP(CONCATENATE($F1541," ",$G1541),AllocFactorMatrix,(AB$4+1),FALSE)*$E1548</f>
        <v>0</v>
      </c>
      <c r="AC1541" s="54">
        <f>VLOOKUP(CONCATENATE($F1541," ",$G1541),AllocFactorMatrix,(AC$4+1),FALSE)*$E1548</f>
        <v>0</v>
      </c>
      <c r="AD1541" s="54">
        <f>VLOOKUP(CONCATENATE($F1541," ",$G1541),AllocFactorMatrix,(AD$4+1),FALSE)*$E1548</f>
        <v>0</v>
      </c>
    </row>
    <row r="1542" spans="1:30" s="51" customFormat="1" hidden="1" outlineLevel="1">
      <c r="A1542" s="56"/>
      <c r="B1542" s="111"/>
      <c r="C1542" s="55"/>
      <c r="F1542" s="52" t="str">
        <f>F1548</f>
        <v>TOTOHLINES</v>
      </c>
      <c r="G1542" s="55" t="str">
        <f>$G$9</f>
        <v>BULKTRAN</v>
      </c>
      <c r="H1542" s="53">
        <f t="shared" si="785"/>
        <v>0</v>
      </c>
      <c r="I1542" s="54">
        <f>VLOOKUP(CONCATENATE($F1542," ",$G1542),AllocFactorMatrix,(I$4+1),FALSE)*$E1548</f>
        <v>0</v>
      </c>
      <c r="J1542" s="54">
        <f>VLOOKUP(CONCATENATE($F1542," ",$G1542),AllocFactorMatrix,(J$4+1),FALSE)*$E1548</f>
        <v>0</v>
      </c>
      <c r="K1542" s="54">
        <f>VLOOKUP(CONCATENATE($F1542," ",$G1542),AllocFactorMatrix,(K$4+1),FALSE)*$E1548</f>
        <v>0</v>
      </c>
      <c r="L1542" s="54">
        <f>VLOOKUP(CONCATENATE($F1542," ",$G1542),AllocFactorMatrix,(L$4+1),FALSE)*$E1548</f>
        <v>0</v>
      </c>
      <c r="M1542" s="54">
        <f>VLOOKUP(CONCATENATE($F1542," ",$G1542),AllocFactorMatrix,(M$4+1),FALSE)*$E1548</f>
        <v>0</v>
      </c>
      <c r="N1542" s="54">
        <f t="shared" si="786"/>
        <v>0</v>
      </c>
      <c r="O1542" s="54">
        <f>VLOOKUP(CONCATENATE($F1542," ",$G1542),AllocFactorMatrix,(O$4+1),FALSE)*$E1548</f>
        <v>0</v>
      </c>
      <c r="P1542" s="54">
        <f>VLOOKUP(CONCATENATE($F1542," ",$G1542),AllocFactorMatrix,(P$4+1),FALSE)*$E1548</f>
        <v>0</v>
      </c>
      <c r="Q1542" s="54">
        <f>VLOOKUP(CONCATENATE($F1542," ",$G1542),AllocFactorMatrix,(Q$4+1),FALSE)*$E1548</f>
        <v>0</v>
      </c>
      <c r="R1542" s="54">
        <f>VLOOKUP(CONCATENATE($F1542," ",$G1542),AllocFactorMatrix,(R$4+1),FALSE)*$E1548</f>
        <v>0</v>
      </c>
      <c r="S1542" s="54">
        <f t="shared" si="788"/>
        <v>0</v>
      </c>
      <c r="T1542" s="54">
        <f>VLOOKUP(CONCATENATE($F1542," ",$G1542),AllocFactorMatrix,(T$4+1),FALSE)*$E1548</f>
        <v>0</v>
      </c>
      <c r="U1542" s="54">
        <f>VLOOKUP(CONCATENATE($F1542," ",$G1542),AllocFactorMatrix,(U$4+1),FALSE)*$E1548</f>
        <v>0</v>
      </c>
      <c r="V1542" s="54">
        <f>VLOOKUP(CONCATENATE($F1542," ",$G1542),AllocFactorMatrix,(V$4+1),FALSE)*$E1548</f>
        <v>0</v>
      </c>
      <c r="W1542" s="54">
        <f>VLOOKUP(CONCATENATE($F1542," ",$G1542),AllocFactorMatrix,(W$4+1),FALSE)*$E1548</f>
        <v>0</v>
      </c>
      <c r="X1542" s="54">
        <f t="shared" ref="X1542:X1548" si="792">SUBTOTAL(9,T1542:W1542)</f>
        <v>0</v>
      </c>
      <c r="Y1542" s="54">
        <f>VLOOKUP(CONCATENATE($F1542," ",$G1542),AllocFactorMatrix,(Y$4+1),FALSE)*$E1548</f>
        <v>0</v>
      </c>
      <c r="Z1542" s="54">
        <f>VLOOKUP(CONCATENATE($F1542," ",$G1542),AllocFactorMatrix,(Z$4+1),FALSE)*$E1548</f>
        <v>0</v>
      </c>
      <c r="AA1542" s="54">
        <f t="shared" si="787"/>
        <v>0</v>
      </c>
      <c r="AB1542" s="54">
        <f>VLOOKUP(CONCATENATE($F1542," ",$G1542),AllocFactorMatrix,(AB$4+1),FALSE)*$E1548</f>
        <v>0</v>
      </c>
      <c r="AC1542" s="54">
        <f>VLOOKUP(CONCATENATE($F1542," ",$G1542),AllocFactorMatrix,(AC$4+1),FALSE)*$E1548</f>
        <v>0</v>
      </c>
      <c r="AD1542" s="54">
        <f>VLOOKUP(CONCATENATE($F1542," ",$G1542),AllocFactorMatrix,(AD$4+1),FALSE)*$E1548</f>
        <v>0</v>
      </c>
    </row>
    <row r="1543" spans="1:30" s="51" customFormat="1" hidden="1" outlineLevel="1">
      <c r="A1543" s="56"/>
      <c r="B1543" s="111"/>
      <c r="C1543" s="55"/>
      <c r="F1543" s="52" t="str">
        <f>F1548</f>
        <v>TOTOHLINES</v>
      </c>
      <c r="G1543" s="55" t="str">
        <f>$G$10</f>
        <v>SUBTRAN</v>
      </c>
      <c r="H1543" s="53">
        <f t="shared" si="785"/>
        <v>0</v>
      </c>
      <c r="I1543" s="54">
        <f>VLOOKUP(CONCATENATE($F1543," ",$G1543),AllocFactorMatrix,(I$4+1),FALSE)*$E1548</f>
        <v>0</v>
      </c>
      <c r="J1543" s="54">
        <f>VLOOKUP(CONCATENATE($F1543," ",$G1543),AllocFactorMatrix,(J$4+1),FALSE)*$E1548</f>
        <v>0</v>
      </c>
      <c r="K1543" s="54">
        <f>VLOOKUP(CONCATENATE($F1543," ",$G1543),AllocFactorMatrix,(K$4+1),FALSE)*$E1548</f>
        <v>0</v>
      </c>
      <c r="L1543" s="54">
        <f>VLOOKUP(CONCATENATE($F1543," ",$G1543),AllocFactorMatrix,(L$4+1),FALSE)*$E1548</f>
        <v>0</v>
      </c>
      <c r="M1543" s="54">
        <f>VLOOKUP(CONCATENATE($F1543," ",$G1543),AllocFactorMatrix,(M$4+1),FALSE)*$E1548</f>
        <v>0</v>
      </c>
      <c r="N1543" s="54">
        <f t="shared" si="786"/>
        <v>0</v>
      </c>
      <c r="O1543" s="54">
        <f>VLOOKUP(CONCATENATE($F1543," ",$G1543),AllocFactorMatrix,(O$4+1),FALSE)*$E1548</f>
        <v>0</v>
      </c>
      <c r="P1543" s="54">
        <f>VLOOKUP(CONCATENATE($F1543," ",$G1543),AllocFactorMatrix,(P$4+1),FALSE)*$E1548</f>
        <v>0</v>
      </c>
      <c r="Q1543" s="54">
        <f>VLOOKUP(CONCATENATE($F1543," ",$G1543),AllocFactorMatrix,(Q$4+1),FALSE)*$E1548</f>
        <v>0</v>
      </c>
      <c r="R1543" s="54">
        <f>VLOOKUP(CONCATENATE($F1543," ",$G1543),AllocFactorMatrix,(R$4+1),FALSE)*$E1548</f>
        <v>0</v>
      </c>
      <c r="S1543" s="54">
        <f t="shared" si="788"/>
        <v>0</v>
      </c>
      <c r="T1543" s="54">
        <f>VLOOKUP(CONCATENATE($F1543," ",$G1543),AllocFactorMatrix,(T$4+1),FALSE)*$E1548</f>
        <v>0</v>
      </c>
      <c r="U1543" s="54">
        <f>VLOOKUP(CONCATENATE($F1543," ",$G1543),AllocFactorMatrix,(U$4+1),FALSE)*$E1548</f>
        <v>0</v>
      </c>
      <c r="V1543" s="54">
        <f>VLOOKUP(CONCATENATE($F1543," ",$G1543),AllocFactorMatrix,(V$4+1),FALSE)*$E1548</f>
        <v>0</v>
      </c>
      <c r="W1543" s="54">
        <f>VLOOKUP(CONCATENATE($F1543," ",$G1543),AllocFactorMatrix,(W$4+1),FALSE)*$E1548</f>
        <v>0</v>
      </c>
      <c r="X1543" s="54">
        <f t="shared" si="792"/>
        <v>0</v>
      </c>
      <c r="Y1543" s="54">
        <f>VLOOKUP(CONCATENATE($F1543," ",$G1543),AllocFactorMatrix,(Y$4+1),FALSE)*$E1548</f>
        <v>0</v>
      </c>
      <c r="Z1543" s="54">
        <f>VLOOKUP(CONCATENATE($F1543," ",$G1543),AllocFactorMatrix,(Z$4+1),FALSE)*$E1548</f>
        <v>0</v>
      </c>
      <c r="AA1543" s="54">
        <f t="shared" si="787"/>
        <v>0</v>
      </c>
      <c r="AB1543" s="54">
        <f>VLOOKUP(CONCATENATE($F1543," ",$G1543),AllocFactorMatrix,(AB$4+1),FALSE)*$E1548</f>
        <v>0</v>
      </c>
      <c r="AC1543" s="54">
        <f>VLOOKUP(CONCATENATE($F1543," ",$G1543),AllocFactorMatrix,(AC$4+1),FALSE)*$E1548</f>
        <v>0</v>
      </c>
      <c r="AD1543" s="54">
        <f>VLOOKUP(CONCATENATE($F1543," ",$G1543),AllocFactorMatrix,(AD$4+1),FALSE)*$E1548</f>
        <v>0</v>
      </c>
    </row>
    <row r="1544" spans="1:30" s="51" customFormat="1" hidden="1" outlineLevel="1">
      <c r="A1544" s="56"/>
      <c r="B1544" s="111"/>
      <c r="C1544" s="55"/>
      <c r="F1544" s="52" t="str">
        <f>F1548</f>
        <v>TOTOHLINES</v>
      </c>
      <c r="G1544" s="55" t="str">
        <f>$G$11</f>
        <v>DISTPRI</v>
      </c>
      <c r="H1544" s="53">
        <f t="shared" si="785"/>
        <v>25738203.469355002</v>
      </c>
      <c r="I1544" s="54">
        <f>VLOOKUP(CONCATENATE($F1544," ",$G1544),AllocFactorMatrix,(I$4+1),FALSE)*$E1548</f>
        <v>17201939.126521509</v>
      </c>
      <c r="J1544" s="54">
        <f>VLOOKUP(CONCATENATE($F1544," ",$G1544),AllocFactorMatrix,(J$4+1),FALSE)*$E1548</f>
        <v>810854.50412671908</v>
      </c>
      <c r="K1544" s="54">
        <f>VLOOKUP(CONCATENATE($F1544," ",$G1544),AllocFactorMatrix,(K$4+1),FALSE)*$E1548</f>
        <v>2944262.4693506318</v>
      </c>
      <c r="L1544" s="54">
        <f>VLOOKUP(CONCATENATE($F1544," ",$G1544),AllocFactorMatrix,(L$4+1),FALSE)*$E1548</f>
        <v>90993.030577047932</v>
      </c>
      <c r="M1544" s="54">
        <f>VLOOKUP(CONCATENATE($F1544," ",$G1544),AllocFactorMatrix,(M$4+1),FALSE)*$E1548</f>
        <v>0</v>
      </c>
      <c r="N1544" s="54">
        <f t="shared" si="786"/>
        <v>3035255.4999276795</v>
      </c>
      <c r="O1544" s="54">
        <f>VLOOKUP(CONCATENATE($F1544," ",$G1544),AllocFactorMatrix,(O$4+1),FALSE)*$E1548</f>
        <v>2207682.2389351339</v>
      </c>
      <c r="P1544" s="54">
        <f>VLOOKUP(CONCATENATE($F1544," ",$G1544),AllocFactorMatrix,(P$4+1),FALSE)*$E1548</f>
        <v>411180.9655654754</v>
      </c>
      <c r="Q1544" s="54">
        <f>VLOOKUP(CONCATENATE($F1544," ",$G1544),AllocFactorMatrix,(Q$4+1),FALSE)*$E1548</f>
        <v>0</v>
      </c>
      <c r="R1544" s="54">
        <f>VLOOKUP(CONCATENATE($F1544," ",$G1544),AllocFactorMatrix,(R$4+1),FALSE)*$E1548</f>
        <v>0</v>
      </c>
      <c r="S1544" s="54">
        <f t="shared" si="788"/>
        <v>2618863.2045006091</v>
      </c>
      <c r="T1544" s="54">
        <f>VLOOKUP(CONCATENATE($F1544," ",$G1544),AllocFactorMatrix,(T$4+1),FALSE)*$E1548</f>
        <v>78702.511326892665</v>
      </c>
      <c r="U1544" s="54">
        <f>VLOOKUP(CONCATENATE($F1544," ",$G1544),AllocFactorMatrix,(U$4+1),FALSE)*$E1548</f>
        <v>1269293.4160318163</v>
      </c>
      <c r="V1544" s="54">
        <f>VLOOKUP(CONCATENATE($F1544," ",$G1544),AllocFactorMatrix,(V$4+1),FALSE)*$E1548</f>
        <v>0</v>
      </c>
      <c r="W1544" s="54">
        <f>VLOOKUP(CONCATENATE($F1544," ",$G1544),AllocFactorMatrix,(W$4+1),FALSE)*$E1548</f>
        <v>0</v>
      </c>
      <c r="X1544" s="54">
        <f t="shared" si="792"/>
        <v>1347995.927358709</v>
      </c>
      <c r="Y1544" s="54">
        <f>VLOOKUP(CONCATENATE($F1544," ",$G1544),AllocFactorMatrix,(Y$4+1),FALSE)*$E1548</f>
        <v>665717.65043403115</v>
      </c>
      <c r="Z1544" s="54">
        <f>VLOOKUP(CONCATENATE($F1544," ",$G1544),AllocFactorMatrix,(Z$4+1),FALSE)*$E1548</f>
        <v>11106.776369443965</v>
      </c>
      <c r="AA1544" s="54">
        <f t="shared" si="787"/>
        <v>676824.42680347513</v>
      </c>
      <c r="AB1544" s="54">
        <f>VLOOKUP(CONCATENATE($F1544," ",$G1544),AllocFactorMatrix,(AB$4+1),FALSE)*$E1548</f>
        <v>8998.3498863860877</v>
      </c>
      <c r="AC1544" s="54">
        <f>VLOOKUP(CONCATENATE($F1544," ",$G1544),AllocFactorMatrix,(AC$4+1),FALSE)*$E1548</f>
        <v>30827.096573845352</v>
      </c>
      <c r="AD1544" s="54">
        <f>VLOOKUP(CONCATENATE($F1544," ",$G1544),AllocFactorMatrix,(AD$4+1),FALSE)*$E1548</f>
        <v>6645.3336560604721</v>
      </c>
    </row>
    <row r="1545" spans="1:30" s="51" customFormat="1" hidden="1" outlineLevel="1">
      <c r="A1545" s="56"/>
      <c r="B1545" s="111"/>
      <c r="C1545" s="55"/>
      <c r="F1545" s="52" t="str">
        <f>F1548</f>
        <v>TOTOHLINES</v>
      </c>
      <c r="G1545" s="55" t="str">
        <f>$G$12</f>
        <v>DISTSEC</v>
      </c>
      <c r="H1545" s="53">
        <f t="shared" si="785"/>
        <v>10737795.530645</v>
      </c>
      <c r="I1545" s="54">
        <f>VLOOKUP(CONCATENATE($F1545," ",$G1545),AllocFactorMatrix,(I$4+1),FALSE)*$E1548</f>
        <v>8028665.3052880345</v>
      </c>
      <c r="J1545" s="54">
        <f>VLOOKUP(CONCATENATE($F1545," ",$G1545),AllocFactorMatrix,(J$4+1),FALSE)*$E1548</f>
        <v>387064.51317879657</v>
      </c>
      <c r="K1545" s="54">
        <f>VLOOKUP(CONCATENATE($F1545," ",$G1545),AllocFactorMatrix,(K$4+1),FALSE)*$E1548</f>
        <v>1167934.9405301444</v>
      </c>
      <c r="L1545" s="54">
        <f>VLOOKUP(CONCATENATE($F1545," ",$G1545),AllocFactorMatrix,(L$4+1),FALSE)*$E1548</f>
        <v>0</v>
      </c>
      <c r="M1545" s="54">
        <f>VLOOKUP(CONCATENATE($F1545," ",$G1545),AllocFactorMatrix,(M$4+1),FALSE)*$E1548</f>
        <v>0</v>
      </c>
      <c r="N1545" s="54">
        <f t="shared" si="786"/>
        <v>1167934.9405301444</v>
      </c>
      <c r="O1545" s="54">
        <f>VLOOKUP(CONCATENATE($F1545," ",$G1545),AllocFactorMatrix,(O$4+1),FALSE)*$E1548</f>
        <v>744212.68998660822</v>
      </c>
      <c r="P1545" s="54">
        <f>VLOOKUP(CONCATENATE($F1545," ",$G1545),AllocFactorMatrix,(P$4+1),FALSE)*$E1548</f>
        <v>0</v>
      </c>
      <c r="Q1545" s="54">
        <f>VLOOKUP(CONCATENATE($F1545," ",$G1545),AllocFactorMatrix,(Q$4+1),FALSE)*$E1548</f>
        <v>0</v>
      </c>
      <c r="R1545" s="54">
        <f>VLOOKUP(CONCATENATE($F1545," ",$G1545),AllocFactorMatrix,(R$4+1),FALSE)*$E1548</f>
        <v>0</v>
      </c>
      <c r="S1545" s="54">
        <f t="shared" si="788"/>
        <v>744212.68998660822</v>
      </c>
      <c r="T1545" s="54">
        <f>VLOOKUP(CONCATENATE($F1545," ",$G1545),AllocFactorMatrix,(T$4+1),FALSE)*$E1548</f>
        <v>20121.949878433523</v>
      </c>
      <c r="U1545" s="54">
        <f>VLOOKUP(CONCATENATE($F1545," ",$G1545),AllocFactorMatrix,(U$4+1),FALSE)*$E1548</f>
        <v>0</v>
      </c>
      <c r="V1545" s="54">
        <f>VLOOKUP(CONCATENATE($F1545," ",$G1545),AllocFactorMatrix,(V$4+1),FALSE)*$E1548</f>
        <v>0</v>
      </c>
      <c r="W1545" s="54">
        <f>VLOOKUP(CONCATENATE($F1545," ",$G1545),AllocFactorMatrix,(W$4+1),FALSE)*$E1548</f>
        <v>0</v>
      </c>
      <c r="X1545" s="54">
        <f t="shared" si="792"/>
        <v>20121.949878433523</v>
      </c>
      <c r="Y1545" s="54">
        <f>VLOOKUP(CONCATENATE($F1545," ",$G1545),AllocFactorMatrix,(Y$4+1),FALSE)*$E1548</f>
        <v>274498.45454851806</v>
      </c>
      <c r="Z1545" s="54">
        <f>VLOOKUP(CONCATENATE($F1545," ",$G1545),AllocFactorMatrix,(Z$4+1),FALSE)*$E1548</f>
        <v>0</v>
      </c>
      <c r="AA1545" s="54">
        <f t="shared" si="787"/>
        <v>274498.45454851806</v>
      </c>
      <c r="AB1545" s="54">
        <f>VLOOKUP(CONCATENATE($F1545," ",$G1545),AllocFactorMatrix,(AB$4+1),FALSE)*$E1548</f>
        <v>2848.4792931357797</v>
      </c>
      <c r="AC1545" s="54">
        <f>VLOOKUP(CONCATENATE($F1545," ",$G1545),AllocFactorMatrix,(AC$4+1),FALSE)*$E1548</f>
        <v>96716.827691548708</v>
      </c>
      <c r="AD1545" s="54">
        <f>VLOOKUP(CONCATENATE($F1545," ",$G1545),AllocFactorMatrix,(AD$4+1),FALSE)*$E1548</f>
        <v>15732.370249780692</v>
      </c>
    </row>
    <row r="1546" spans="1:30" s="51" customFormat="1" hidden="1" outlineLevel="1">
      <c r="A1546" s="56"/>
      <c r="B1546" s="111"/>
      <c r="C1546" s="55"/>
      <c r="F1546" s="52" t="str">
        <f>F1548</f>
        <v>TOTOHLINES</v>
      </c>
      <c r="G1546" s="55" t="str">
        <f>$G$13</f>
        <v>ENERGY</v>
      </c>
      <c r="H1546" s="53">
        <f t="shared" si="785"/>
        <v>0</v>
      </c>
      <c r="I1546" s="54">
        <f>VLOOKUP(CONCATENATE($F1546," ",$G1546),AllocFactorMatrix,(I$4+1),FALSE)*$E1548</f>
        <v>0</v>
      </c>
      <c r="J1546" s="54">
        <f>VLOOKUP(CONCATENATE($F1546," ",$G1546),AllocFactorMatrix,(J$4+1),FALSE)*$E1548</f>
        <v>0</v>
      </c>
      <c r="K1546" s="54">
        <f>VLOOKUP(CONCATENATE($F1546," ",$G1546),AllocFactorMatrix,(K$4+1),FALSE)*$E1548</f>
        <v>0</v>
      </c>
      <c r="L1546" s="54">
        <f>VLOOKUP(CONCATENATE($F1546," ",$G1546),AllocFactorMatrix,(L$4+1),FALSE)*$E1548</f>
        <v>0</v>
      </c>
      <c r="M1546" s="54">
        <f>VLOOKUP(CONCATENATE($F1546," ",$G1546),AllocFactorMatrix,(M$4+1),FALSE)*$E1548</f>
        <v>0</v>
      </c>
      <c r="N1546" s="54">
        <f t="shared" si="786"/>
        <v>0</v>
      </c>
      <c r="O1546" s="54">
        <f>VLOOKUP(CONCATENATE($F1546," ",$G1546),AllocFactorMatrix,(O$4+1),FALSE)*$E1548</f>
        <v>0</v>
      </c>
      <c r="P1546" s="54">
        <f>VLOOKUP(CONCATENATE($F1546," ",$G1546),AllocFactorMatrix,(P$4+1),FALSE)*$E1548</f>
        <v>0</v>
      </c>
      <c r="Q1546" s="54">
        <f>VLOOKUP(CONCATENATE($F1546," ",$G1546),AllocFactorMatrix,(Q$4+1),FALSE)*$E1548</f>
        <v>0</v>
      </c>
      <c r="R1546" s="54">
        <f>VLOOKUP(CONCATENATE($F1546," ",$G1546),AllocFactorMatrix,(R$4+1),FALSE)*$E1548</f>
        <v>0</v>
      </c>
      <c r="S1546" s="54">
        <f t="shared" si="788"/>
        <v>0</v>
      </c>
      <c r="T1546" s="54">
        <f>VLOOKUP(CONCATENATE($F1546," ",$G1546),AllocFactorMatrix,(T$4+1),FALSE)*$E1548</f>
        <v>0</v>
      </c>
      <c r="U1546" s="54">
        <f>VLOOKUP(CONCATENATE($F1546," ",$G1546),AllocFactorMatrix,(U$4+1),FALSE)*$E1548</f>
        <v>0</v>
      </c>
      <c r="V1546" s="54">
        <f>VLOOKUP(CONCATENATE($F1546," ",$G1546),AllocFactorMatrix,(V$4+1),FALSE)*$E1548</f>
        <v>0</v>
      </c>
      <c r="W1546" s="54">
        <f>VLOOKUP(CONCATENATE($F1546," ",$G1546),AllocFactorMatrix,(W$4+1),FALSE)*$E1548</f>
        <v>0</v>
      </c>
      <c r="X1546" s="54">
        <f t="shared" si="792"/>
        <v>0</v>
      </c>
      <c r="Y1546" s="54">
        <f>VLOOKUP(CONCATENATE($F1546," ",$G1546),AllocFactorMatrix,(Y$4+1),FALSE)*$E1548</f>
        <v>0</v>
      </c>
      <c r="Z1546" s="54">
        <f>VLOOKUP(CONCATENATE($F1546," ",$G1546),AllocFactorMatrix,(Z$4+1),FALSE)*$E1548</f>
        <v>0</v>
      </c>
      <c r="AA1546" s="54">
        <f t="shared" si="787"/>
        <v>0</v>
      </c>
      <c r="AB1546" s="54">
        <f>VLOOKUP(CONCATENATE($F1546," ",$G1546),AllocFactorMatrix,(AB$4+1),FALSE)*$E1548</f>
        <v>0</v>
      </c>
      <c r="AC1546" s="54">
        <f>VLOOKUP(CONCATENATE($F1546," ",$G1546),AllocFactorMatrix,(AC$4+1),FALSE)*$E1548</f>
        <v>0</v>
      </c>
      <c r="AD1546" s="54">
        <f>VLOOKUP(CONCATENATE($F1546," ",$G1546),AllocFactorMatrix,(AD$4+1),FALSE)*$E1548</f>
        <v>0</v>
      </c>
    </row>
    <row r="1547" spans="1:30" s="51" customFormat="1" hidden="1" outlineLevel="1">
      <c r="A1547" s="56"/>
      <c r="B1547" s="111"/>
      <c r="C1547" s="55"/>
      <c r="F1547" s="52" t="str">
        <f>F1548</f>
        <v>TOTOHLINES</v>
      </c>
      <c r="G1547" s="55" t="str">
        <f>$G$14</f>
        <v>CUSTOMER</v>
      </c>
      <c r="H1547" s="53">
        <f t="shared" si="785"/>
        <v>0</v>
      </c>
      <c r="I1547" s="54">
        <f>VLOOKUP(CONCATENATE($F1547," ",$G1547),AllocFactorMatrix,(I$4+1),FALSE)*$E1548</f>
        <v>0</v>
      </c>
      <c r="J1547" s="54">
        <f>VLOOKUP(CONCATENATE($F1547," ",$G1547),AllocFactorMatrix,(J$4+1),FALSE)*$E1548</f>
        <v>0</v>
      </c>
      <c r="K1547" s="54">
        <f>VLOOKUP(CONCATENATE($F1547," ",$G1547),AllocFactorMatrix,(K$4+1),FALSE)*$E1548</f>
        <v>0</v>
      </c>
      <c r="L1547" s="54">
        <f>VLOOKUP(CONCATENATE($F1547," ",$G1547),AllocFactorMatrix,(L$4+1),FALSE)*$E1548</f>
        <v>0</v>
      </c>
      <c r="M1547" s="54">
        <f>VLOOKUP(CONCATENATE($F1547," ",$G1547),AllocFactorMatrix,(M$4+1),FALSE)*$E1548</f>
        <v>0</v>
      </c>
      <c r="N1547" s="54">
        <f t="shared" si="786"/>
        <v>0</v>
      </c>
      <c r="O1547" s="54">
        <f>VLOOKUP(CONCATENATE($F1547," ",$G1547),AllocFactorMatrix,(O$4+1),FALSE)*$E1548</f>
        <v>0</v>
      </c>
      <c r="P1547" s="54">
        <f>VLOOKUP(CONCATENATE($F1547," ",$G1547),AllocFactorMatrix,(P$4+1),FALSE)*$E1548</f>
        <v>0</v>
      </c>
      <c r="Q1547" s="54">
        <f>VLOOKUP(CONCATENATE($F1547," ",$G1547),AllocFactorMatrix,(Q$4+1),FALSE)*$E1548</f>
        <v>0</v>
      </c>
      <c r="R1547" s="54">
        <f>VLOOKUP(CONCATENATE($F1547," ",$G1547),AllocFactorMatrix,(R$4+1),FALSE)*$E1548</f>
        <v>0</v>
      </c>
      <c r="S1547" s="54">
        <f t="shared" si="788"/>
        <v>0</v>
      </c>
      <c r="T1547" s="54">
        <f>VLOOKUP(CONCATENATE($F1547," ",$G1547),AllocFactorMatrix,(T$4+1),FALSE)*$E1548</f>
        <v>0</v>
      </c>
      <c r="U1547" s="54">
        <f>VLOOKUP(CONCATENATE($F1547," ",$G1547),AllocFactorMatrix,(U$4+1),FALSE)*$E1548</f>
        <v>0</v>
      </c>
      <c r="V1547" s="54">
        <f>VLOOKUP(CONCATENATE($F1547," ",$G1547),AllocFactorMatrix,(V$4+1),FALSE)*$E1548</f>
        <v>0</v>
      </c>
      <c r="W1547" s="54">
        <f>VLOOKUP(CONCATENATE($F1547," ",$G1547),AllocFactorMatrix,(W$4+1),FALSE)*$E1548</f>
        <v>0</v>
      </c>
      <c r="X1547" s="54">
        <f t="shared" si="792"/>
        <v>0</v>
      </c>
      <c r="Y1547" s="54">
        <f>VLOOKUP(CONCATENATE($F1547," ",$G1547),AllocFactorMatrix,(Y$4+1),FALSE)*$E1548</f>
        <v>0</v>
      </c>
      <c r="Z1547" s="54">
        <f>VLOOKUP(CONCATENATE($F1547," ",$G1547),AllocFactorMatrix,(Z$4+1),FALSE)*$E1548</f>
        <v>0</v>
      </c>
      <c r="AA1547" s="54">
        <f t="shared" si="787"/>
        <v>0</v>
      </c>
      <c r="AB1547" s="54">
        <f>VLOOKUP(CONCATENATE($F1547," ",$G1547),AllocFactorMatrix,(AB$4+1),FALSE)*$E1548</f>
        <v>0</v>
      </c>
      <c r="AC1547" s="54">
        <f>VLOOKUP(CONCATENATE($F1547," ",$G1547),AllocFactorMatrix,(AC$4+1),FALSE)*$E1548</f>
        <v>0</v>
      </c>
      <c r="AD1547" s="54">
        <f>VLOOKUP(CONCATENATE($F1547," ",$G1547),AllocFactorMatrix,(AD$4+1),FALSE)*$E1548</f>
        <v>0</v>
      </c>
    </row>
    <row r="1548" spans="1:30" s="51" customFormat="1" collapsed="1">
      <c r="A1548" s="56"/>
      <c r="B1548" s="111"/>
      <c r="C1548" s="55"/>
      <c r="D1548" s="51" t="s">
        <v>114</v>
      </c>
      <c r="E1548" s="61">
        <v>36475999</v>
      </c>
      <c r="F1548" s="57" t="s">
        <v>67</v>
      </c>
      <c r="G1548" s="55" t="str">
        <f>$G$15</f>
        <v>TOTAL</v>
      </c>
      <c r="H1548" s="53">
        <f t="shared" si="785"/>
        <v>36475998.999999993</v>
      </c>
      <c r="I1548" s="54">
        <f>VLOOKUP(CONCATENATE($F1548," ",$G1548),AllocFactorMatrix,(I$4+1),FALSE)*$E1548</f>
        <v>25230604.431809545</v>
      </c>
      <c r="J1548" s="54">
        <f>VLOOKUP(CONCATENATE($F1548," ",$G1548),AllocFactorMatrix,(J$4+1),FALSE)*$E1548</f>
        <v>1197919.0173055157</v>
      </c>
      <c r="K1548" s="54">
        <f>VLOOKUP(CONCATENATE($F1548," ",$G1548),AllocFactorMatrix,(K$4+1),FALSE)*$E1548</f>
        <v>4112197.4098807764</v>
      </c>
      <c r="L1548" s="54">
        <f>VLOOKUP(CONCATENATE($F1548," ",$G1548),AllocFactorMatrix,(L$4+1),FALSE)*$E1548</f>
        <v>90993.030577047932</v>
      </c>
      <c r="M1548" s="54">
        <f>VLOOKUP(CONCATENATE($F1548," ",$G1548),AllocFactorMatrix,(M$4+1),FALSE)*$E1548</f>
        <v>0</v>
      </c>
      <c r="N1548" s="54">
        <f t="shared" si="786"/>
        <v>4203190.4404578246</v>
      </c>
      <c r="O1548" s="54">
        <f>VLOOKUP(CONCATENATE($F1548," ",$G1548),AllocFactorMatrix,(O$4+1),FALSE)*$E1548</f>
        <v>2951894.9289217419</v>
      </c>
      <c r="P1548" s="54">
        <f>VLOOKUP(CONCATENATE($F1548," ",$G1548),AllocFactorMatrix,(P$4+1),FALSE)*$E1548</f>
        <v>411180.9655654754</v>
      </c>
      <c r="Q1548" s="54">
        <f>VLOOKUP(CONCATENATE($F1548," ",$G1548),AllocFactorMatrix,(Q$4+1),FALSE)*$E1548</f>
        <v>0</v>
      </c>
      <c r="R1548" s="54">
        <f>VLOOKUP(CONCATENATE($F1548," ",$G1548),AllocFactorMatrix,(R$4+1),FALSE)*$E1548</f>
        <v>0</v>
      </c>
      <c r="S1548" s="54">
        <f t="shared" si="788"/>
        <v>3363075.8944872171</v>
      </c>
      <c r="T1548" s="54">
        <f>VLOOKUP(CONCATENATE($F1548," ",$G1548),AllocFactorMatrix,(T$4+1),FALSE)*$E1548</f>
        <v>98824.461205326181</v>
      </c>
      <c r="U1548" s="54">
        <f>VLOOKUP(CONCATENATE($F1548," ",$G1548),AllocFactorMatrix,(U$4+1),FALSE)*$E1548</f>
        <v>1269293.4160318163</v>
      </c>
      <c r="V1548" s="54">
        <f>VLOOKUP(CONCATENATE($F1548," ",$G1548),AllocFactorMatrix,(V$4+1),FALSE)*$E1548</f>
        <v>0</v>
      </c>
      <c r="W1548" s="54">
        <f>VLOOKUP(CONCATENATE($F1548," ",$G1548),AllocFactorMatrix,(W$4+1),FALSE)*$E1548</f>
        <v>0</v>
      </c>
      <c r="X1548" s="54">
        <f t="shared" si="792"/>
        <v>1368117.8772371425</v>
      </c>
      <c r="Y1548" s="54">
        <f>VLOOKUP(CONCATENATE($F1548," ",$G1548),AllocFactorMatrix,(Y$4+1),FALSE)*$E1548</f>
        <v>940216.10498254921</v>
      </c>
      <c r="Z1548" s="54">
        <f>VLOOKUP(CONCATENATE($F1548," ",$G1548),AllocFactorMatrix,(Z$4+1),FALSE)*$E1548</f>
        <v>11106.776369443965</v>
      </c>
      <c r="AA1548" s="54">
        <f t="shared" si="787"/>
        <v>951322.88135199319</v>
      </c>
      <c r="AB1548" s="54">
        <f>VLOOKUP(CONCATENATE($F1548," ",$G1548),AllocFactorMatrix,(AB$4+1),FALSE)*$E1548</f>
        <v>11846.829179521868</v>
      </c>
      <c r="AC1548" s="54">
        <f>VLOOKUP(CONCATENATE($F1548," ",$G1548),AllocFactorMatrix,(AC$4+1),FALSE)*$E1548</f>
        <v>127543.92426539407</v>
      </c>
      <c r="AD1548" s="54">
        <f>VLOOKUP(CONCATENATE($F1548," ",$G1548),AllocFactorMatrix,(AD$4+1),FALSE)*$E1548</f>
        <v>22377.703905841161</v>
      </c>
    </row>
    <row r="1549" spans="1:30" s="51" customFormat="1" hidden="1" outlineLevel="1">
      <c r="A1549" s="56"/>
      <c r="B1549" s="111"/>
      <c r="C1549" s="55"/>
      <c r="F1549" s="52" t="str">
        <f>F1556</f>
        <v>TOTOHLINES</v>
      </c>
      <c r="G1549" s="55" t="str">
        <f>$G$8</f>
        <v>PRODUCTION</v>
      </c>
      <c r="H1549" s="53">
        <f t="shared" ref="H1549:H1556" si="793">SUBTOTAL(9,I1549:AD1549)</f>
        <v>0</v>
      </c>
      <c r="I1549" s="54">
        <f>VLOOKUP(CONCATENATE($F1549," ",$G1549),AllocFactorMatrix,(I$4+1),FALSE)*$E1556</f>
        <v>0</v>
      </c>
      <c r="J1549" s="54">
        <f>VLOOKUP(CONCATENATE($F1549," ",$G1549),AllocFactorMatrix,(J$4+1),FALSE)*$E1556</f>
        <v>0</v>
      </c>
      <c r="K1549" s="54">
        <f>VLOOKUP(CONCATENATE($F1549," ",$G1549),AllocFactorMatrix,(K$4+1),FALSE)*$E1556</f>
        <v>0</v>
      </c>
      <c r="L1549" s="54">
        <f>VLOOKUP(CONCATENATE($F1549," ",$G1549),AllocFactorMatrix,(L$4+1),FALSE)*$E1556</f>
        <v>0</v>
      </c>
      <c r="M1549" s="54">
        <f>VLOOKUP(CONCATENATE($F1549," ",$G1549),AllocFactorMatrix,(M$4+1),FALSE)*$E1556</f>
        <v>0</v>
      </c>
      <c r="N1549" s="54">
        <f t="shared" ref="N1549:N1556" si="794">SUBTOTAL(9,K1549:M1549)</f>
        <v>0</v>
      </c>
      <c r="O1549" s="54">
        <f>VLOOKUP(CONCATENATE($F1549," ",$G1549),AllocFactorMatrix,(O$4+1),FALSE)*$E1556</f>
        <v>0</v>
      </c>
      <c r="P1549" s="54">
        <f>VLOOKUP(CONCATENATE($F1549," ",$G1549),AllocFactorMatrix,(P$4+1),FALSE)*$E1556</f>
        <v>0</v>
      </c>
      <c r="Q1549" s="54">
        <f>VLOOKUP(CONCATENATE($F1549," ",$G1549),AllocFactorMatrix,(Q$4+1),FALSE)*$E1556</f>
        <v>0</v>
      </c>
      <c r="R1549" s="54">
        <f>VLOOKUP(CONCATENATE($F1549," ",$G1549),AllocFactorMatrix,(R$4+1),FALSE)*$E1556</f>
        <v>0</v>
      </c>
      <c r="S1549" s="54">
        <f t="shared" ref="S1549:S1556" si="795">SUBTOTAL(9,O1549:R1549)</f>
        <v>0</v>
      </c>
      <c r="T1549" s="54">
        <f>VLOOKUP(CONCATENATE($F1549," ",$G1549),AllocFactorMatrix,(T$4+1),FALSE)*$E1556</f>
        <v>0</v>
      </c>
      <c r="U1549" s="54">
        <f>VLOOKUP(CONCATENATE($F1549," ",$G1549),AllocFactorMatrix,(U$4+1),FALSE)*$E1556</f>
        <v>0</v>
      </c>
      <c r="V1549" s="54">
        <f>VLOOKUP(CONCATENATE($F1549," ",$G1549),AllocFactorMatrix,(V$4+1),FALSE)*$E1556</f>
        <v>0</v>
      </c>
      <c r="W1549" s="54">
        <f>VLOOKUP(CONCATENATE($F1549," ",$G1549),AllocFactorMatrix,(W$4+1),FALSE)*$E1556</f>
        <v>0</v>
      </c>
      <c r="X1549" s="54">
        <f>SUBTOTAL(9,T1549:W1549)</f>
        <v>0</v>
      </c>
      <c r="Y1549" s="54">
        <f>VLOOKUP(CONCATENATE($F1549," ",$G1549),AllocFactorMatrix,(Y$4+1),FALSE)*$E1556</f>
        <v>0</v>
      </c>
      <c r="Z1549" s="54">
        <f>VLOOKUP(CONCATENATE($F1549," ",$G1549),AllocFactorMatrix,(Z$4+1),FALSE)*$E1556</f>
        <v>0</v>
      </c>
      <c r="AA1549" s="54">
        <f t="shared" ref="AA1549:AA1556" si="796">SUBTOTAL(9,Y1549:Z1549)</f>
        <v>0</v>
      </c>
      <c r="AB1549" s="54">
        <f>VLOOKUP(CONCATENATE($F1549," ",$G1549),AllocFactorMatrix,(AB$4+1),FALSE)*$E1556</f>
        <v>0</v>
      </c>
      <c r="AC1549" s="54">
        <f>VLOOKUP(CONCATENATE($F1549," ",$G1549),AllocFactorMatrix,(AC$4+1),FALSE)*$E1556</f>
        <v>0</v>
      </c>
      <c r="AD1549" s="54">
        <f>VLOOKUP(CONCATENATE($F1549," ",$G1549),AllocFactorMatrix,(AD$4+1),FALSE)*$E1556</f>
        <v>0</v>
      </c>
    </row>
    <row r="1550" spans="1:30" s="51" customFormat="1" hidden="1" outlineLevel="1">
      <c r="A1550" s="56"/>
      <c r="B1550" s="111"/>
      <c r="C1550" s="55"/>
      <c r="F1550" s="52" t="str">
        <f>F1556</f>
        <v>TOTOHLINES</v>
      </c>
      <c r="G1550" s="55" t="str">
        <f>$G$9</f>
        <v>BULKTRAN</v>
      </c>
      <c r="H1550" s="53">
        <f t="shared" si="793"/>
        <v>0</v>
      </c>
      <c r="I1550" s="54">
        <f>VLOOKUP(CONCATENATE($F1550," ",$G1550),AllocFactorMatrix,(I$4+1),FALSE)*$E1556</f>
        <v>0</v>
      </c>
      <c r="J1550" s="54">
        <f>VLOOKUP(CONCATENATE($F1550," ",$G1550),AllocFactorMatrix,(J$4+1),FALSE)*$E1556</f>
        <v>0</v>
      </c>
      <c r="K1550" s="54">
        <f>VLOOKUP(CONCATENATE($F1550," ",$G1550),AllocFactorMatrix,(K$4+1),FALSE)*$E1556</f>
        <v>0</v>
      </c>
      <c r="L1550" s="54">
        <f>VLOOKUP(CONCATENATE($F1550," ",$G1550),AllocFactorMatrix,(L$4+1),FALSE)*$E1556</f>
        <v>0</v>
      </c>
      <c r="M1550" s="54">
        <f>VLOOKUP(CONCATENATE($F1550," ",$G1550),AllocFactorMatrix,(M$4+1),FALSE)*$E1556</f>
        <v>0</v>
      </c>
      <c r="N1550" s="54">
        <f t="shared" si="794"/>
        <v>0</v>
      </c>
      <c r="O1550" s="54">
        <f>VLOOKUP(CONCATENATE($F1550," ",$G1550),AllocFactorMatrix,(O$4+1),FALSE)*$E1556</f>
        <v>0</v>
      </c>
      <c r="P1550" s="54">
        <f>VLOOKUP(CONCATENATE($F1550," ",$G1550),AllocFactorMatrix,(P$4+1),FALSE)*$E1556</f>
        <v>0</v>
      </c>
      <c r="Q1550" s="54">
        <f>VLOOKUP(CONCATENATE($F1550," ",$G1550),AllocFactorMatrix,(Q$4+1),FALSE)*$E1556</f>
        <v>0</v>
      </c>
      <c r="R1550" s="54">
        <f>VLOOKUP(CONCATENATE($F1550," ",$G1550),AllocFactorMatrix,(R$4+1),FALSE)*$E1556</f>
        <v>0</v>
      </c>
      <c r="S1550" s="54">
        <f t="shared" si="795"/>
        <v>0</v>
      </c>
      <c r="T1550" s="54">
        <f>VLOOKUP(CONCATENATE($F1550," ",$G1550),AllocFactorMatrix,(T$4+1),FALSE)*$E1556</f>
        <v>0</v>
      </c>
      <c r="U1550" s="54">
        <f>VLOOKUP(CONCATENATE($F1550," ",$G1550),AllocFactorMatrix,(U$4+1),FALSE)*$E1556</f>
        <v>0</v>
      </c>
      <c r="V1550" s="54">
        <f>VLOOKUP(CONCATENATE($F1550," ",$G1550),AllocFactorMatrix,(V$4+1),FALSE)*$E1556</f>
        <v>0</v>
      </c>
      <c r="W1550" s="54">
        <f>VLOOKUP(CONCATENATE($F1550," ",$G1550),AllocFactorMatrix,(W$4+1),FALSE)*$E1556</f>
        <v>0</v>
      </c>
      <c r="X1550" s="54">
        <f t="shared" ref="X1550:X1556" si="797">SUBTOTAL(9,T1550:W1550)</f>
        <v>0</v>
      </c>
      <c r="Y1550" s="54">
        <f>VLOOKUP(CONCATENATE($F1550," ",$G1550),AllocFactorMatrix,(Y$4+1),FALSE)*$E1556</f>
        <v>0</v>
      </c>
      <c r="Z1550" s="54">
        <f>VLOOKUP(CONCATENATE($F1550," ",$G1550),AllocFactorMatrix,(Z$4+1),FALSE)*$E1556</f>
        <v>0</v>
      </c>
      <c r="AA1550" s="54">
        <f t="shared" si="796"/>
        <v>0</v>
      </c>
      <c r="AB1550" s="54">
        <f>VLOOKUP(CONCATENATE($F1550," ",$G1550),AllocFactorMatrix,(AB$4+1),FALSE)*$E1556</f>
        <v>0</v>
      </c>
      <c r="AC1550" s="54">
        <f>VLOOKUP(CONCATENATE($F1550," ",$G1550),AllocFactorMatrix,(AC$4+1),FALSE)*$E1556</f>
        <v>0</v>
      </c>
      <c r="AD1550" s="54">
        <f>VLOOKUP(CONCATENATE($F1550," ",$G1550),AllocFactorMatrix,(AD$4+1),FALSE)*$E1556</f>
        <v>0</v>
      </c>
    </row>
    <row r="1551" spans="1:30" s="51" customFormat="1" hidden="1" outlineLevel="1">
      <c r="A1551" s="56"/>
      <c r="B1551" s="111"/>
      <c r="C1551" s="55"/>
      <c r="F1551" s="52" t="str">
        <f>F1556</f>
        <v>TOTOHLINES</v>
      </c>
      <c r="G1551" s="55" t="str">
        <f>$G$10</f>
        <v>SUBTRAN</v>
      </c>
      <c r="H1551" s="53">
        <f t="shared" si="793"/>
        <v>0</v>
      </c>
      <c r="I1551" s="54">
        <f>VLOOKUP(CONCATENATE($F1551," ",$G1551),AllocFactorMatrix,(I$4+1),FALSE)*$E1556</f>
        <v>0</v>
      </c>
      <c r="J1551" s="54">
        <f>VLOOKUP(CONCATENATE($F1551," ",$G1551),AllocFactorMatrix,(J$4+1),FALSE)*$E1556</f>
        <v>0</v>
      </c>
      <c r="K1551" s="54">
        <f>VLOOKUP(CONCATENATE($F1551," ",$G1551),AllocFactorMatrix,(K$4+1),FALSE)*$E1556</f>
        <v>0</v>
      </c>
      <c r="L1551" s="54">
        <f>VLOOKUP(CONCATENATE($F1551," ",$G1551),AllocFactorMatrix,(L$4+1),FALSE)*$E1556</f>
        <v>0</v>
      </c>
      <c r="M1551" s="54">
        <f>VLOOKUP(CONCATENATE($F1551," ",$G1551),AllocFactorMatrix,(M$4+1),FALSE)*$E1556</f>
        <v>0</v>
      </c>
      <c r="N1551" s="54">
        <f t="shared" si="794"/>
        <v>0</v>
      </c>
      <c r="O1551" s="54">
        <f>VLOOKUP(CONCATENATE($F1551," ",$G1551),AllocFactorMatrix,(O$4+1),FALSE)*$E1556</f>
        <v>0</v>
      </c>
      <c r="P1551" s="54">
        <f>VLOOKUP(CONCATENATE($F1551," ",$G1551),AllocFactorMatrix,(P$4+1),FALSE)*$E1556</f>
        <v>0</v>
      </c>
      <c r="Q1551" s="54">
        <f>VLOOKUP(CONCATENATE($F1551," ",$G1551),AllocFactorMatrix,(Q$4+1),FALSE)*$E1556</f>
        <v>0</v>
      </c>
      <c r="R1551" s="54">
        <f>VLOOKUP(CONCATENATE($F1551," ",$G1551),AllocFactorMatrix,(R$4+1),FALSE)*$E1556</f>
        <v>0</v>
      </c>
      <c r="S1551" s="54">
        <f t="shared" si="795"/>
        <v>0</v>
      </c>
      <c r="T1551" s="54">
        <f>VLOOKUP(CONCATENATE($F1551," ",$G1551),AllocFactorMatrix,(T$4+1),FALSE)*$E1556</f>
        <v>0</v>
      </c>
      <c r="U1551" s="54">
        <f>VLOOKUP(CONCATENATE($F1551," ",$G1551),AllocFactorMatrix,(U$4+1),FALSE)*$E1556</f>
        <v>0</v>
      </c>
      <c r="V1551" s="54">
        <f>VLOOKUP(CONCATENATE($F1551," ",$G1551),AllocFactorMatrix,(V$4+1),FALSE)*$E1556</f>
        <v>0</v>
      </c>
      <c r="W1551" s="54">
        <f>VLOOKUP(CONCATENATE($F1551," ",$G1551),AllocFactorMatrix,(W$4+1),FALSE)*$E1556</f>
        <v>0</v>
      </c>
      <c r="X1551" s="54">
        <f t="shared" si="797"/>
        <v>0</v>
      </c>
      <c r="Y1551" s="54">
        <f>VLOOKUP(CONCATENATE($F1551," ",$G1551),AllocFactorMatrix,(Y$4+1),FALSE)*$E1556</f>
        <v>0</v>
      </c>
      <c r="Z1551" s="54">
        <f>VLOOKUP(CONCATENATE($F1551," ",$G1551),AllocFactorMatrix,(Z$4+1),FALSE)*$E1556</f>
        <v>0</v>
      </c>
      <c r="AA1551" s="54">
        <f t="shared" si="796"/>
        <v>0</v>
      </c>
      <c r="AB1551" s="54">
        <f>VLOOKUP(CONCATENATE($F1551," ",$G1551),AllocFactorMatrix,(AB$4+1),FALSE)*$E1556</f>
        <v>0</v>
      </c>
      <c r="AC1551" s="54">
        <f>VLOOKUP(CONCATENATE($F1551," ",$G1551),AllocFactorMatrix,(AC$4+1),FALSE)*$E1556</f>
        <v>0</v>
      </c>
      <c r="AD1551" s="54">
        <f>VLOOKUP(CONCATENATE($F1551," ",$G1551),AllocFactorMatrix,(AD$4+1),FALSE)*$E1556</f>
        <v>0</v>
      </c>
    </row>
    <row r="1552" spans="1:30" s="51" customFormat="1" hidden="1" outlineLevel="1">
      <c r="A1552" s="56"/>
      <c r="B1552" s="111"/>
      <c r="C1552" s="55"/>
      <c r="F1552" s="52" t="str">
        <f>F1556</f>
        <v>TOTOHLINES</v>
      </c>
      <c r="G1552" s="55" t="str">
        <f>$G$11</f>
        <v>DISTPRI</v>
      </c>
      <c r="H1552" s="53">
        <f t="shared" si="793"/>
        <v>1712378.7554531428</v>
      </c>
      <c r="I1552" s="54">
        <f>VLOOKUP(CONCATENATE($F1552," ",$G1552),AllocFactorMatrix,(I$4+1),FALSE)*$E1556</f>
        <v>1144455.7561263156</v>
      </c>
      <c r="J1552" s="54">
        <f>VLOOKUP(CONCATENATE($F1552," ",$G1552),AllocFactorMatrix,(J$4+1),FALSE)*$E1556</f>
        <v>53946.656699768588</v>
      </c>
      <c r="K1552" s="54">
        <f>VLOOKUP(CONCATENATE($F1552," ",$G1552),AllocFactorMatrix,(K$4+1),FALSE)*$E1556</f>
        <v>195883.62136451705</v>
      </c>
      <c r="L1552" s="54">
        <f>VLOOKUP(CONCATENATE($F1552," ",$G1552),AllocFactorMatrix,(L$4+1),FALSE)*$E1556</f>
        <v>6053.8231675709058</v>
      </c>
      <c r="M1552" s="54">
        <f>VLOOKUP(CONCATENATE($F1552," ",$G1552),AllocFactorMatrix,(M$4+1),FALSE)*$E1556</f>
        <v>0</v>
      </c>
      <c r="N1552" s="54">
        <f t="shared" si="794"/>
        <v>201937.44453208795</v>
      </c>
      <c r="O1552" s="54">
        <f>VLOOKUP(CONCATENATE($F1552," ",$G1552),AllocFactorMatrix,(O$4+1),FALSE)*$E1556</f>
        <v>146878.47849384067</v>
      </c>
      <c r="P1552" s="54">
        <f>VLOOKUP(CONCATENATE($F1552," ",$G1552),AllocFactorMatrix,(P$4+1),FALSE)*$E1556</f>
        <v>27356.126503520692</v>
      </c>
      <c r="Q1552" s="54">
        <f>VLOOKUP(CONCATENATE($F1552," ",$G1552),AllocFactorMatrix,(Q$4+1),FALSE)*$E1556</f>
        <v>0</v>
      </c>
      <c r="R1552" s="54">
        <f>VLOOKUP(CONCATENATE($F1552," ",$G1552),AllocFactorMatrix,(R$4+1),FALSE)*$E1556</f>
        <v>0</v>
      </c>
      <c r="S1552" s="54">
        <f t="shared" si="795"/>
        <v>174234.60499736137</v>
      </c>
      <c r="T1552" s="54">
        <f>VLOOKUP(CONCATENATE($F1552," ",$G1552),AllocFactorMatrix,(T$4+1),FALSE)*$E1556</f>
        <v>5236.1272439796539</v>
      </c>
      <c r="U1552" s="54">
        <f>VLOOKUP(CONCATENATE($F1552," ",$G1552),AllocFactorMatrix,(U$4+1),FALSE)*$E1556</f>
        <v>84446.883895268969</v>
      </c>
      <c r="V1552" s="54">
        <f>VLOOKUP(CONCATENATE($F1552," ",$G1552),AllocFactorMatrix,(V$4+1),FALSE)*$E1556</f>
        <v>0</v>
      </c>
      <c r="W1552" s="54">
        <f>VLOOKUP(CONCATENATE($F1552," ",$G1552),AllocFactorMatrix,(W$4+1),FALSE)*$E1556</f>
        <v>0</v>
      </c>
      <c r="X1552" s="54">
        <f t="shared" si="797"/>
        <v>89683.011139248629</v>
      </c>
      <c r="Y1552" s="54">
        <f>VLOOKUP(CONCATENATE($F1552," ",$G1552),AllocFactorMatrix,(Y$4+1),FALSE)*$E1556</f>
        <v>44290.611156707302</v>
      </c>
      <c r="Z1552" s="54">
        <f>VLOOKUP(CONCATENATE($F1552," ",$G1552),AllocFactorMatrix,(Z$4+1),FALSE)*$E1556</f>
        <v>738.94077025421302</v>
      </c>
      <c r="AA1552" s="54">
        <f t="shared" si="796"/>
        <v>45029.551926961518</v>
      </c>
      <c r="AB1552" s="54">
        <f>VLOOKUP(CONCATENATE($F1552," ",$G1552),AllocFactorMatrix,(AB$4+1),FALSE)*$E1556</f>
        <v>598.6658392038845</v>
      </c>
      <c r="AC1552" s="54">
        <f>VLOOKUP(CONCATENATE($F1552," ",$G1552),AllocFactorMatrix,(AC$4+1),FALSE)*$E1556</f>
        <v>2050.9459927227012</v>
      </c>
      <c r="AD1552" s="54">
        <f>VLOOKUP(CONCATENATE($F1552," ",$G1552),AllocFactorMatrix,(AD$4+1),FALSE)*$E1556</f>
        <v>442.11819947279656</v>
      </c>
    </row>
    <row r="1553" spans="1:30" s="51" customFormat="1" hidden="1" outlineLevel="1">
      <c r="A1553" s="56"/>
      <c r="B1553" s="111"/>
      <c r="C1553" s="55"/>
      <c r="F1553" s="52" t="str">
        <f>F1556</f>
        <v>TOTOHLINES</v>
      </c>
      <c r="G1553" s="55" t="str">
        <f>$G$12</f>
        <v>DISTSEC</v>
      </c>
      <c r="H1553" s="53">
        <f t="shared" si="793"/>
        <v>714392.24454685661</v>
      </c>
      <c r="I1553" s="54">
        <f>VLOOKUP(CONCATENATE($F1553," ",$G1553),AllocFactorMatrix,(I$4+1),FALSE)*$E1556</f>
        <v>534152.11826217978</v>
      </c>
      <c r="J1553" s="54">
        <f>VLOOKUP(CONCATENATE($F1553," ",$G1553),AllocFactorMatrix,(J$4+1),FALSE)*$E1556</f>
        <v>25751.643860704713</v>
      </c>
      <c r="K1553" s="54">
        <f>VLOOKUP(CONCATENATE($F1553," ",$G1553),AllocFactorMatrix,(K$4+1),FALSE)*$E1556</f>
        <v>77703.441201576934</v>
      </c>
      <c r="L1553" s="54">
        <f>VLOOKUP(CONCATENATE($F1553," ",$G1553),AllocFactorMatrix,(L$4+1),FALSE)*$E1556</f>
        <v>0</v>
      </c>
      <c r="M1553" s="54">
        <f>VLOOKUP(CONCATENATE($F1553," ",$G1553),AllocFactorMatrix,(M$4+1),FALSE)*$E1556</f>
        <v>0</v>
      </c>
      <c r="N1553" s="54">
        <f t="shared" si="794"/>
        <v>77703.441201576934</v>
      </c>
      <c r="O1553" s="54">
        <f>VLOOKUP(CONCATENATE($F1553," ",$G1553),AllocFactorMatrix,(O$4+1),FALSE)*$E1556</f>
        <v>49512.935173934267</v>
      </c>
      <c r="P1553" s="54">
        <f>VLOOKUP(CONCATENATE($F1553," ",$G1553),AllocFactorMatrix,(P$4+1),FALSE)*$E1556</f>
        <v>0</v>
      </c>
      <c r="Q1553" s="54">
        <f>VLOOKUP(CONCATENATE($F1553," ",$G1553),AllocFactorMatrix,(Q$4+1),FALSE)*$E1556</f>
        <v>0</v>
      </c>
      <c r="R1553" s="54">
        <f>VLOOKUP(CONCATENATE($F1553," ",$G1553),AllocFactorMatrix,(R$4+1),FALSE)*$E1556</f>
        <v>0</v>
      </c>
      <c r="S1553" s="54">
        <f t="shared" si="795"/>
        <v>49512.935173934267</v>
      </c>
      <c r="T1553" s="54">
        <f>VLOOKUP(CONCATENATE($F1553," ",$G1553),AllocFactorMatrix,(T$4+1),FALSE)*$E1556</f>
        <v>1338.7258955796112</v>
      </c>
      <c r="U1553" s="54">
        <f>VLOOKUP(CONCATENATE($F1553," ",$G1553),AllocFactorMatrix,(U$4+1),FALSE)*$E1556</f>
        <v>0</v>
      </c>
      <c r="V1553" s="54">
        <f>VLOOKUP(CONCATENATE($F1553," ",$G1553),AllocFactorMatrix,(V$4+1),FALSE)*$E1556</f>
        <v>0</v>
      </c>
      <c r="W1553" s="54">
        <f>VLOOKUP(CONCATENATE($F1553," ",$G1553),AllocFactorMatrix,(W$4+1),FALSE)*$E1556</f>
        <v>0</v>
      </c>
      <c r="X1553" s="54">
        <f t="shared" si="797"/>
        <v>1338.7258955796112</v>
      </c>
      <c r="Y1553" s="54">
        <f>VLOOKUP(CONCATENATE($F1553," ",$G1553),AllocFactorMatrix,(Y$4+1),FALSE)*$E1556</f>
        <v>18262.55366009747</v>
      </c>
      <c r="Z1553" s="54">
        <f>VLOOKUP(CONCATENATE($F1553," ",$G1553),AllocFactorMatrix,(Z$4+1),FALSE)*$E1556</f>
        <v>0</v>
      </c>
      <c r="AA1553" s="54">
        <f t="shared" si="796"/>
        <v>18262.55366009747</v>
      </c>
      <c r="AB1553" s="54">
        <f>VLOOKUP(CONCATENATE($F1553," ",$G1553),AllocFactorMatrix,(AB$4+1),FALSE)*$E1556</f>
        <v>189.51110681526254</v>
      </c>
      <c r="AC1553" s="54">
        <f>VLOOKUP(CONCATENATE($F1553," ",$G1553),AllocFactorMatrix,(AC$4+1),FALSE)*$E1556</f>
        <v>6434.6309652505297</v>
      </c>
      <c r="AD1553" s="54">
        <f>VLOOKUP(CONCATENATE($F1553," ",$G1553),AllocFactorMatrix,(AD$4+1),FALSE)*$E1556</f>
        <v>1046.6844207181423</v>
      </c>
    </row>
    <row r="1554" spans="1:30" s="51" customFormat="1" hidden="1" outlineLevel="1">
      <c r="A1554" s="56"/>
      <c r="B1554" s="111"/>
      <c r="C1554" s="55"/>
      <c r="F1554" s="52" t="str">
        <f>F1556</f>
        <v>TOTOHLINES</v>
      </c>
      <c r="G1554" s="55" t="str">
        <f>$G$13</f>
        <v>ENERGY</v>
      </c>
      <c r="H1554" s="53">
        <f t="shared" si="793"/>
        <v>0</v>
      </c>
      <c r="I1554" s="54">
        <f>VLOOKUP(CONCATENATE($F1554," ",$G1554),AllocFactorMatrix,(I$4+1),FALSE)*$E1556</f>
        <v>0</v>
      </c>
      <c r="J1554" s="54">
        <f>VLOOKUP(CONCATENATE($F1554," ",$G1554),AllocFactorMatrix,(J$4+1),FALSE)*$E1556</f>
        <v>0</v>
      </c>
      <c r="K1554" s="54">
        <f>VLOOKUP(CONCATENATE($F1554," ",$G1554),AllocFactorMatrix,(K$4+1),FALSE)*$E1556</f>
        <v>0</v>
      </c>
      <c r="L1554" s="54">
        <f>VLOOKUP(CONCATENATE($F1554," ",$G1554),AllocFactorMatrix,(L$4+1),FALSE)*$E1556</f>
        <v>0</v>
      </c>
      <c r="M1554" s="54">
        <f>VLOOKUP(CONCATENATE($F1554," ",$G1554),AllocFactorMatrix,(M$4+1),FALSE)*$E1556</f>
        <v>0</v>
      </c>
      <c r="N1554" s="54">
        <f t="shared" si="794"/>
        <v>0</v>
      </c>
      <c r="O1554" s="54">
        <f>VLOOKUP(CONCATENATE($F1554," ",$G1554),AllocFactorMatrix,(O$4+1),FALSE)*$E1556</f>
        <v>0</v>
      </c>
      <c r="P1554" s="54">
        <f>VLOOKUP(CONCATENATE($F1554," ",$G1554),AllocFactorMatrix,(P$4+1),FALSE)*$E1556</f>
        <v>0</v>
      </c>
      <c r="Q1554" s="54">
        <f>VLOOKUP(CONCATENATE($F1554," ",$G1554),AllocFactorMatrix,(Q$4+1),FALSE)*$E1556</f>
        <v>0</v>
      </c>
      <c r="R1554" s="54">
        <f>VLOOKUP(CONCATENATE($F1554," ",$G1554),AllocFactorMatrix,(R$4+1),FALSE)*$E1556</f>
        <v>0</v>
      </c>
      <c r="S1554" s="54">
        <f t="shared" si="795"/>
        <v>0</v>
      </c>
      <c r="T1554" s="54">
        <f>VLOOKUP(CONCATENATE($F1554," ",$G1554),AllocFactorMatrix,(T$4+1),FALSE)*$E1556</f>
        <v>0</v>
      </c>
      <c r="U1554" s="54">
        <f>VLOOKUP(CONCATENATE($F1554," ",$G1554),AllocFactorMatrix,(U$4+1),FALSE)*$E1556</f>
        <v>0</v>
      </c>
      <c r="V1554" s="54">
        <f>VLOOKUP(CONCATENATE($F1554," ",$G1554),AllocFactorMatrix,(V$4+1),FALSE)*$E1556</f>
        <v>0</v>
      </c>
      <c r="W1554" s="54">
        <f>VLOOKUP(CONCATENATE($F1554," ",$G1554),AllocFactorMatrix,(W$4+1),FALSE)*$E1556</f>
        <v>0</v>
      </c>
      <c r="X1554" s="54">
        <f t="shared" si="797"/>
        <v>0</v>
      </c>
      <c r="Y1554" s="54">
        <f>VLOOKUP(CONCATENATE($F1554," ",$G1554),AllocFactorMatrix,(Y$4+1),FALSE)*$E1556</f>
        <v>0</v>
      </c>
      <c r="Z1554" s="54">
        <f>VLOOKUP(CONCATENATE($F1554," ",$G1554),AllocFactorMatrix,(Z$4+1),FALSE)*$E1556</f>
        <v>0</v>
      </c>
      <c r="AA1554" s="54">
        <f t="shared" si="796"/>
        <v>0</v>
      </c>
      <c r="AB1554" s="54">
        <f>VLOOKUP(CONCATENATE($F1554," ",$G1554),AllocFactorMatrix,(AB$4+1),FALSE)*$E1556</f>
        <v>0</v>
      </c>
      <c r="AC1554" s="54">
        <f>VLOOKUP(CONCATENATE($F1554," ",$G1554),AllocFactorMatrix,(AC$4+1),FALSE)*$E1556</f>
        <v>0</v>
      </c>
      <c r="AD1554" s="54">
        <f>VLOOKUP(CONCATENATE($F1554," ",$G1554),AllocFactorMatrix,(AD$4+1),FALSE)*$E1556</f>
        <v>0</v>
      </c>
    </row>
    <row r="1555" spans="1:30" s="51" customFormat="1" hidden="1" outlineLevel="1">
      <c r="A1555" s="56"/>
      <c r="B1555" s="111"/>
      <c r="C1555" s="55"/>
      <c r="F1555" s="52" t="str">
        <f>F1556</f>
        <v>TOTOHLINES</v>
      </c>
      <c r="G1555" s="55" t="str">
        <f>$G$14</f>
        <v>CUSTOMER</v>
      </c>
      <c r="H1555" s="53">
        <f t="shared" si="793"/>
        <v>0</v>
      </c>
      <c r="I1555" s="54">
        <f>VLOOKUP(CONCATENATE($F1555," ",$G1555),AllocFactorMatrix,(I$4+1),FALSE)*$E1556</f>
        <v>0</v>
      </c>
      <c r="J1555" s="54">
        <f>VLOOKUP(CONCATENATE($F1555," ",$G1555),AllocFactorMatrix,(J$4+1),FALSE)*$E1556</f>
        <v>0</v>
      </c>
      <c r="K1555" s="54">
        <f>VLOOKUP(CONCATENATE($F1555," ",$G1555),AllocFactorMatrix,(K$4+1),FALSE)*$E1556</f>
        <v>0</v>
      </c>
      <c r="L1555" s="54">
        <f>VLOOKUP(CONCATENATE($F1555," ",$G1555),AllocFactorMatrix,(L$4+1),FALSE)*$E1556</f>
        <v>0</v>
      </c>
      <c r="M1555" s="54">
        <f>VLOOKUP(CONCATENATE($F1555," ",$G1555),AllocFactorMatrix,(M$4+1),FALSE)*$E1556</f>
        <v>0</v>
      </c>
      <c r="N1555" s="54">
        <f t="shared" si="794"/>
        <v>0</v>
      </c>
      <c r="O1555" s="54">
        <f>VLOOKUP(CONCATENATE($F1555," ",$G1555),AllocFactorMatrix,(O$4+1),FALSE)*$E1556</f>
        <v>0</v>
      </c>
      <c r="P1555" s="54">
        <f>VLOOKUP(CONCATENATE($F1555," ",$G1555),AllocFactorMatrix,(P$4+1),FALSE)*$E1556</f>
        <v>0</v>
      </c>
      <c r="Q1555" s="54">
        <f>VLOOKUP(CONCATENATE($F1555," ",$G1555),AllocFactorMatrix,(Q$4+1),FALSE)*$E1556</f>
        <v>0</v>
      </c>
      <c r="R1555" s="54">
        <f>VLOOKUP(CONCATENATE($F1555," ",$G1555),AllocFactorMatrix,(R$4+1),FALSE)*$E1556</f>
        <v>0</v>
      </c>
      <c r="S1555" s="54">
        <f t="shared" si="795"/>
        <v>0</v>
      </c>
      <c r="T1555" s="54">
        <f>VLOOKUP(CONCATENATE($F1555," ",$G1555),AllocFactorMatrix,(T$4+1),FALSE)*$E1556</f>
        <v>0</v>
      </c>
      <c r="U1555" s="54">
        <f>VLOOKUP(CONCATENATE($F1555," ",$G1555),AllocFactorMatrix,(U$4+1),FALSE)*$E1556</f>
        <v>0</v>
      </c>
      <c r="V1555" s="54">
        <f>VLOOKUP(CONCATENATE($F1555," ",$G1555),AllocFactorMatrix,(V$4+1),FALSE)*$E1556</f>
        <v>0</v>
      </c>
      <c r="W1555" s="54">
        <f>VLOOKUP(CONCATENATE($F1555," ",$G1555),AllocFactorMatrix,(W$4+1),FALSE)*$E1556</f>
        <v>0</v>
      </c>
      <c r="X1555" s="54">
        <f t="shared" si="797"/>
        <v>0</v>
      </c>
      <c r="Y1555" s="54">
        <f>VLOOKUP(CONCATENATE($F1555," ",$G1555),AllocFactorMatrix,(Y$4+1),FALSE)*$E1556</f>
        <v>0</v>
      </c>
      <c r="Z1555" s="54">
        <f>VLOOKUP(CONCATENATE($F1555," ",$G1555),AllocFactorMatrix,(Z$4+1),FALSE)*$E1556</f>
        <v>0</v>
      </c>
      <c r="AA1555" s="54">
        <f t="shared" si="796"/>
        <v>0</v>
      </c>
      <c r="AB1555" s="54">
        <f>VLOOKUP(CONCATENATE($F1555," ",$G1555),AllocFactorMatrix,(AB$4+1),FALSE)*$E1556</f>
        <v>0</v>
      </c>
      <c r="AC1555" s="54">
        <f>VLOOKUP(CONCATENATE($F1555," ",$G1555),AllocFactorMatrix,(AC$4+1),FALSE)*$E1556</f>
        <v>0</v>
      </c>
      <c r="AD1555" s="54">
        <f>VLOOKUP(CONCATENATE($F1555," ",$G1555),AllocFactorMatrix,(AD$4+1),FALSE)*$E1556</f>
        <v>0</v>
      </c>
    </row>
    <row r="1556" spans="1:30" s="51" customFormat="1" collapsed="1">
      <c r="A1556" s="56"/>
      <c r="B1556" s="111"/>
      <c r="C1556" s="55"/>
      <c r="D1556" s="51" t="s">
        <v>516</v>
      </c>
      <c r="E1556" s="61">
        <v>2426771</v>
      </c>
      <c r="F1556" s="57" t="s">
        <v>67</v>
      </c>
      <c r="G1556" s="55" t="str">
        <f>$G$15</f>
        <v>TOTAL</v>
      </c>
      <c r="H1556" s="53">
        <f t="shared" si="793"/>
        <v>2426770.9999999995</v>
      </c>
      <c r="I1556" s="54">
        <f>VLOOKUP(CONCATENATE($F1556," ",$G1556),AllocFactorMatrix,(I$4+1),FALSE)*$E1556</f>
        <v>1678607.8743884952</v>
      </c>
      <c r="J1556" s="54">
        <f>VLOOKUP(CONCATENATE($F1556," ",$G1556),AllocFactorMatrix,(J$4+1),FALSE)*$E1556</f>
        <v>79698.300560473304</v>
      </c>
      <c r="K1556" s="54">
        <f>VLOOKUP(CONCATENATE($F1556," ",$G1556),AllocFactorMatrix,(K$4+1),FALSE)*$E1556</f>
        <v>273587.06256609398</v>
      </c>
      <c r="L1556" s="54">
        <f>VLOOKUP(CONCATENATE($F1556," ",$G1556),AllocFactorMatrix,(L$4+1),FALSE)*$E1556</f>
        <v>6053.8231675709058</v>
      </c>
      <c r="M1556" s="54">
        <f>VLOOKUP(CONCATENATE($F1556," ",$G1556),AllocFactorMatrix,(M$4+1),FALSE)*$E1556</f>
        <v>0</v>
      </c>
      <c r="N1556" s="54">
        <f t="shared" si="794"/>
        <v>279640.88573366491</v>
      </c>
      <c r="O1556" s="54">
        <f>VLOOKUP(CONCATENATE($F1556," ",$G1556),AllocFactorMatrix,(O$4+1),FALSE)*$E1556</f>
        <v>196391.41366777493</v>
      </c>
      <c r="P1556" s="54">
        <f>VLOOKUP(CONCATENATE($F1556," ",$G1556),AllocFactorMatrix,(P$4+1),FALSE)*$E1556</f>
        <v>27356.126503520692</v>
      </c>
      <c r="Q1556" s="54">
        <f>VLOOKUP(CONCATENATE($F1556," ",$G1556),AllocFactorMatrix,(Q$4+1),FALSE)*$E1556</f>
        <v>0</v>
      </c>
      <c r="R1556" s="54">
        <f>VLOOKUP(CONCATENATE($F1556," ",$G1556),AllocFactorMatrix,(R$4+1),FALSE)*$E1556</f>
        <v>0</v>
      </c>
      <c r="S1556" s="54">
        <f t="shared" si="795"/>
        <v>223747.54017129564</v>
      </c>
      <c r="T1556" s="54">
        <f>VLOOKUP(CONCATENATE($F1556," ",$G1556),AllocFactorMatrix,(T$4+1),FALSE)*$E1556</f>
        <v>6574.8531395592645</v>
      </c>
      <c r="U1556" s="54">
        <f>VLOOKUP(CONCATENATE($F1556," ",$G1556),AllocFactorMatrix,(U$4+1),FALSE)*$E1556</f>
        <v>84446.883895268969</v>
      </c>
      <c r="V1556" s="54">
        <f>VLOOKUP(CONCATENATE($F1556," ",$G1556),AllocFactorMatrix,(V$4+1),FALSE)*$E1556</f>
        <v>0</v>
      </c>
      <c r="W1556" s="54">
        <f>VLOOKUP(CONCATENATE($F1556," ",$G1556),AllocFactorMatrix,(W$4+1),FALSE)*$E1556</f>
        <v>0</v>
      </c>
      <c r="X1556" s="54">
        <f t="shared" si="797"/>
        <v>91021.737034828227</v>
      </c>
      <c r="Y1556" s="54">
        <f>VLOOKUP(CONCATENATE($F1556," ",$G1556),AllocFactorMatrix,(Y$4+1),FALSE)*$E1556</f>
        <v>62553.164816804769</v>
      </c>
      <c r="Z1556" s="54">
        <f>VLOOKUP(CONCATENATE($F1556," ",$G1556),AllocFactorMatrix,(Z$4+1),FALSE)*$E1556</f>
        <v>738.94077025421302</v>
      </c>
      <c r="AA1556" s="54">
        <f t="shared" si="796"/>
        <v>63292.105587058984</v>
      </c>
      <c r="AB1556" s="54">
        <f>VLOOKUP(CONCATENATE($F1556," ",$G1556),AllocFactorMatrix,(AB$4+1),FALSE)*$E1556</f>
        <v>788.17694601914707</v>
      </c>
      <c r="AC1556" s="54">
        <f>VLOOKUP(CONCATENATE($F1556," ",$G1556),AllocFactorMatrix,(AC$4+1),FALSE)*$E1556</f>
        <v>8485.5769579732314</v>
      </c>
      <c r="AD1556" s="54">
        <f>VLOOKUP(CONCATENATE($F1556," ",$G1556),AllocFactorMatrix,(AD$4+1),FALSE)*$E1556</f>
        <v>1488.8026201909388</v>
      </c>
    </row>
    <row r="1557" spans="1:30" hidden="1" outlineLevel="1">
      <c r="E1557" s="51"/>
      <c r="F1557" s="52" t="str">
        <f>F1564</f>
        <v>TOTOHLINES</v>
      </c>
      <c r="G1557" s="55" t="str">
        <f>$G$8</f>
        <v>PRODUCTION</v>
      </c>
      <c r="H1557" s="4">
        <f t="shared" si="785"/>
        <v>0</v>
      </c>
      <c r="I1557" s="5">
        <f>VLOOKUP(CONCATENATE($F1557," ",$G1557),AllocFactorMatrix,(I$4+1),FALSE)*$E1564</f>
        <v>0</v>
      </c>
      <c r="J1557" s="5">
        <f>VLOOKUP(CONCATENATE($F1557," ",$G1557),AllocFactorMatrix,(J$4+1),FALSE)*$E1564</f>
        <v>0</v>
      </c>
      <c r="K1557" s="5">
        <f>VLOOKUP(CONCATENATE($F1557," ",$G1557),AllocFactorMatrix,(K$4+1),FALSE)*$E1564</f>
        <v>0</v>
      </c>
      <c r="L1557" s="5">
        <f>VLOOKUP(CONCATENATE($F1557," ",$G1557),AllocFactorMatrix,(L$4+1),FALSE)*$E1564</f>
        <v>0</v>
      </c>
      <c r="M1557" s="5">
        <f>VLOOKUP(CONCATENATE($F1557," ",$G1557),AllocFactorMatrix,(M$4+1),FALSE)*$E1564</f>
        <v>0</v>
      </c>
      <c r="N1557" s="5">
        <f t="shared" si="786"/>
        <v>0</v>
      </c>
      <c r="O1557" s="5">
        <f>VLOOKUP(CONCATENATE($F1557," ",$G1557),AllocFactorMatrix,(O$4+1),FALSE)*$E1564</f>
        <v>0</v>
      </c>
      <c r="P1557" s="5">
        <f>VLOOKUP(CONCATENATE($F1557," ",$G1557),AllocFactorMatrix,(P$4+1),FALSE)*$E1564</f>
        <v>0</v>
      </c>
      <c r="Q1557" s="5">
        <f>VLOOKUP(CONCATENATE($F1557," ",$G1557),AllocFactorMatrix,(Q$4+1),FALSE)*$E1564</f>
        <v>0</v>
      </c>
      <c r="R1557" s="54">
        <f>VLOOKUP(CONCATENATE($F1557," ",$G1557),AllocFactorMatrix,(R$4+1),FALSE)*$E1564</f>
        <v>0</v>
      </c>
      <c r="S1557" s="5">
        <f t="shared" si="788"/>
        <v>0</v>
      </c>
      <c r="T1557" s="5">
        <f>VLOOKUP(CONCATENATE($F1557," ",$G1557),AllocFactorMatrix,(T$4+1),FALSE)*$E1564</f>
        <v>0</v>
      </c>
      <c r="U1557" s="5">
        <f>VLOOKUP(CONCATENATE($F1557," ",$G1557),AllocFactorMatrix,(U$4+1),FALSE)*$E1564</f>
        <v>0</v>
      </c>
      <c r="V1557" s="5">
        <f>VLOOKUP(CONCATENATE($F1557," ",$G1557),AllocFactorMatrix,(V$4+1),FALSE)*$E1564</f>
        <v>0</v>
      </c>
      <c r="W1557" s="5">
        <f>VLOOKUP(CONCATENATE($F1557," ",$G1557),AllocFactorMatrix,(W$4+1),FALSE)*$E1564</f>
        <v>0</v>
      </c>
      <c r="X1557" s="5">
        <f>SUBTOTAL(9,T1557:W1557)</f>
        <v>0</v>
      </c>
      <c r="Y1557" s="5">
        <f>VLOOKUP(CONCATENATE($F1557," ",$G1557),AllocFactorMatrix,(Y$4+1),FALSE)*$E1564</f>
        <v>0</v>
      </c>
      <c r="Z1557" s="5">
        <f>VLOOKUP(CONCATENATE($F1557," ",$G1557),AllocFactorMatrix,(Z$4+1),FALSE)*$E1564</f>
        <v>0</v>
      </c>
      <c r="AA1557" s="5">
        <f t="shared" si="787"/>
        <v>0</v>
      </c>
      <c r="AB1557" s="5">
        <f>VLOOKUP(CONCATENATE($F1557," ",$G1557),AllocFactorMatrix,(AB$4+1),FALSE)*$E1564</f>
        <v>0</v>
      </c>
      <c r="AC1557" s="5">
        <f>VLOOKUP(CONCATENATE($F1557," ",$G1557),AllocFactorMatrix,(AC$4+1),FALSE)*$E1564</f>
        <v>0</v>
      </c>
      <c r="AD1557" s="5">
        <f>VLOOKUP(CONCATENATE($F1557," ",$G1557),AllocFactorMatrix,(AD$4+1),FALSE)*$E1564</f>
        <v>0</v>
      </c>
    </row>
    <row r="1558" spans="1:30" hidden="1" outlineLevel="1">
      <c r="E1558" s="51"/>
      <c r="F1558" s="52" t="str">
        <f>F1564</f>
        <v>TOTOHLINES</v>
      </c>
      <c r="G1558" s="55" t="str">
        <f>$G$9</f>
        <v>BULKTRAN</v>
      </c>
      <c r="H1558" s="4">
        <f t="shared" si="785"/>
        <v>0</v>
      </c>
      <c r="I1558" s="5">
        <f>VLOOKUP(CONCATENATE($F1558," ",$G1558),AllocFactorMatrix,(I$4+1),FALSE)*$E1564</f>
        <v>0</v>
      </c>
      <c r="J1558" s="5">
        <f>VLOOKUP(CONCATENATE($F1558," ",$G1558),AllocFactorMatrix,(J$4+1),FALSE)*$E1564</f>
        <v>0</v>
      </c>
      <c r="K1558" s="5">
        <f>VLOOKUP(CONCATENATE($F1558," ",$G1558),AllocFactorMatrix,(K$4+1),FALSE)*$E1564</f>
        <v>0</v>
      </c>
      <c r="L1558" s="5">
        <f>VLOOKUP(CONCATENATE($F1558," ",$G1558),AllocFactorMatrix,(L$4+1),FALSE)*$E1564</f>
        <v>0</v>
      </c>
      <c r="M1558" s="5">
        <f>VLOOKUP(CONCATENATE($F1558," ",$G1558),AllocFactorMatrix,(M$4+1),FALSE)*$E1564</f>
        <v>0</v>
      </c>
      <c r="N1558" s="5">
        <f t="shared" si="786"/>
        <v>0</v>
      </c>
      <c r="O1558" s="5">
        <f>VLOOKUP(CONCATENATE($F1558," ",$G1558),AllocFactorMatrix,(O$4+1),FALSE)*$E1564</f>
        <v>0</v>
      </c>
      <c r="P1558" s="5">
        <f>VLOOKUP(CONCATENATE($F1558," ",$G1558),AllocFactorMatrix,(P$4+1),FALSE)*$E1564</f>
        <v>0</v>
      </c>
      <c r="Q1558" s="5">
        <f>VLOOKUP(CONCATENATE($F1558," ",$G1558),AllocFactorMatrix,(Q$4+1),FALSE)*$E1564</f>
        <v>0</v>
      </c>
      <c r="R1558" s="54">
        <f>VLOOKUP(CONCATENATE($F1558," ",$G1558),AllocFactorMatrix,(R$4+1),FALSE)*$E1564</f>
        <v>0</v>
      </c>
      <c r="S1558" s="5">
        <f t="shared" si="788"/>
        <v>0</v>
      </c>
      <c r="T1558" s="5">
        <f>VLOOKUP(CONCATENATE($F1558," ",$G1558),AllocFactorMatrix,(T$4+1),FALSE)*$E1564</f>
        <v>0</v>
      </c>
      <c r="U1558" s="5">
        <f>VLOOKUP(CONCATENATE($F1558," ",$G1558),AllocFactorMatrix,(U$4+1),FALSE)*$E1564</f>
        <v>0</v>
      </c>
      <c r="V1558" s="5">
        <f>VLOOKUP(CONCATENATE($F1558," ",$G1558),AllocFactorMatrix,(V$4+1),FALSE)*$E1564</f>
        <v>0</v>
      </c>
      <c r="W1558" s="5">
        <f>VLOOKUP(CONCATENATE($F1558," ",$G1558),AllocFactorMatrix,(W$4+1),FALSE)*$E1564</f>
        <v>0</v>
      </c>
      <c r="X1558" s="5">
        <f t="shared" ref="X1558:X1564" si="798">SUBTOTAL(9,T1558:W1558)</f>
        <v>0</v>
      </c>
      <c r="Y1558" s="5">
        <f>VLOOKUP(CONCATENATE($F1558," ",$G1558),AllocFactorMatrix,(Y$4+1),FALSE)*$E1564</f>
        <v>0</v>
      </c>
      <c r="Z1558" s="5">
        <f>VLOOKUP(CONCATENATE($F1558," ",$G1558),AllocFactorMatrix,(Z$4+1),FALSE)*$E1564</f>
        <v>0</v>
      </c>
      <c r="AA1558" s="5">
        <f t="shared" si="787"/>
        <v>0</v>
      </c>
      <c r="AB1558" s="5">
        <f>VLOOKUP(CONCATENATE($F1558," ",$G1558),AllocFactorMatrix,(AB$4+1),FALSE)*$E1564</f>
        <v>0</v>
      </c>
      <c r="AC1558" s="5">
        <f>VLOOKUP(CONCATENATE($F1558," ",$G1558),AllocFactorMatrix,(AC$4+1),FALSE)*$E1564</f>
        <v>0</v>
      </c>
      <c r="AD1558" s="5">
        <f>VLOOKUP(CONCATENATE($F1558," ",$G1558),AllocFactorMatrix,(AD$4+1),FALSE)*$E1564</f>
        <v>0</v>
      </c>
    </row>
    <row r="1559" spans="1:30" hidden="1" outlineLevel="1">
      <c r="E1559" s="51"/>
      <c r="F1559" s="52" t="str">
        <f>F1564</f>
        <v>TOTOHLINES</v>
      </c>
      <c r="G1559" s="55" t="str">
        <f>$G$10</f>
        <v>SUBTRAN</v>
      </c>
      <c r="H1559" s="4">
        <f t="shared" si="785"/>
        <v>0</v>
      </c>
      <c r="I1559" s="5">
        <f>VLOOKUP(CONCATENATE($F1559," ",$G1559),AllocFactorMatrix,(I$4+1),FALSE)*$E1564</f>
        <v>0</v>
      </c>
      <c r="J1559" s="5">
        <f>VLOOKUP(CONCATENATE($F1559," ",$G1559),AllocFactorMatrix,(J$4+1),FALSE)*$E1564</f>
        <v>0</v>
      </c>
      <c r="K1559" s="5">
        <f>VLOOKUP(CONCATENATE($F1559," ",$G1559),AllocFactorMatrix,(K$4+1),FALSE)*$E1564</f>
        <v>0</v>
      </c>
      <c r="L1559" s="5">
        <f>VLOOKUP(CONCATENATE($F1559," ",$G1559),AllocFactorMatrix,(L$4+1),FALSE)*$E1564</f>
        <v>0</v>
      </c>
      <c r="M1559" s="5">
        <f>VLOOKUP(CONCATENATE($F1559," ",$G1559),AllocFactorMatrix,(M$4+1),FALSE)*$E1564</f>
        <v>0</v>
      </c>
      <c r="N1559" s="5">
        <f t="shared" si="786"/>
        <v>0</v>
      </c>
      <c r="O1559" s="5">
        <f>VLOOKUP(CONCATENATE($F1559," ",$G1559),AllocFactorMatrix,(O$4+1),FALSE)*$E1564</f>
        <v>0</v>
      </c>
      <c r="P1559" s="5">
        <f>VLOOKUP(CONCATENATE($F1559," ",$G1559),AllocFactorMatrix,(P$4+1),FALSE)*$E1564</f>
        <v>0</v>
      </c>
      <c r="Q1559" s="5">
        <f>VLOOKUP(CONCATENATE($F1559," ",$G1559),AllocFactorMatrix,(Q$4+1),FALSE)*$E1564</f>
        <v>0</v>
      </c>
      <c r="R1559" s="54">
        <f>VLOOKUP(CONCATENATE($F1559," ",$G1559),AllocFactorMatrix,(R$4+1),FALSE)*$E1564</f>
        <v>0</v>
      </c>
      <c r="S1559" s="5">
        <f t="shared" si="788"/>
        <v>0</v>
      </c>
      <c r="T1559" s="5">
        <f>VLOOKUP(CONCATENATE($F1559," ",$G1559),AllocFactorMatrix,(T$4+1),FALSE)*$E1564</f>
        <v>0</v>
      </c>
      <c r="U1559" s="5">
        <f>VLOOKUP(CONCATENATE($F1559," ",$G1559),AllocFactorMatrix,(U$4+1),FALSE)*$E1564</f>
        <v>0</v>
      </c>
      <c r="V1559" s="5">
        <f>VLOOKUP(CONCATENATE($F1559," ",$G1559),AllocFactorMatrix,(V$4+1),FALSE)*$E1564</f>
        <v>0</v>
      </c>
      <c r="W1559" s="5">
        <f>VLOOKUP(CONCATENATE($F1559," ",$G1559),AllocFactorMatrix,(W$4+1),FALSE)*$E1564</f>
        <v>0</v>
      </c>
      <c r="X1559" s="5">
        <f t="shared" si="798"/>
        <v>0</v>
      </c>
      <c r="Y1559" s="5">
        <f>VLOOKUP(CONCATENATE($F1559," ",$G1559),AllocFactorMatrix,(Y$4+1),FALSE)*$E1564</f>
        <v>0</v>
      </c>
      <c r="Z1559" s="5">
        <f>VLOOKUP(CONCATENATE($F1559," ",$G1559),AllocFactorMatrix,(Z$4+1),FALSE)*$E1564</f>
        <v>0</v>
      </c>
      <c r="AA1559" s="5">
        <f t="shared" si="787"/>
        <v>0</v>
      </c>
      <c r="AB1559" s="5">
        <f>VLOOKUP(CONCATENATE($F1559," ",$G1559),AllocFactorMatrix,(AB$4+1),FALSE)*$E1564</f>
        <v>0</v>
      </c>
      <c r="AC1559" s="5">
        <f>VLOOKUP(CONCATENATE($F1559," ",$G1559),AllocFactorMatrix,(AC$4+1),FALSE)*$E1564</f>
        <v>0</v>
      </c>
      <c r="AD1559" s="5">
        <f>VLOOKUP(CONCATENATE($F1559," ",$G1559),AllocFactorMatrix,(AD$4+1),FALSE)*$E1564</f>
        <v>0</v>
      </c>
    </row>
    <row r="1560" spans="1:30" hidden="1" outlineLevel="1">
      <c r="E1560" s="51"/>
      <c r="F1560" s="52" t="str">
        <f>F1564</f>
        <v>TOTOHLINES</v>
      </c>
      <c r="G1560" s="55" t="str">
        <f>$G$11</f>
        <v>DISTPRI</v>
      </c>
      <c r="H1560" s="4">
        <f t="shared" si="785"/>
        <v>524608.19158276729</v>
      </c>
      <c r="I1560" s="5">
        <f>VLOOKUP(CONCATENATE($F1560," ",$G1560),AllocFactorMatrix,(I$4+1),FALSE)*$E1564</f>
        <v>350618.02925079787</v>
      </c>
      <c r="J1560" s="5">
        <f>VLOOKUP(CONCATENATE($F1560," ",$G1560),AllocFactorMatrix,(J$4+1),FALSE)*$E1564</f>
        <v>16527.218597565923</v>
      </c>
      <c r="K1560" s="5">
        <f>VLOOKUP(CONCATENATE($F1560," ",$G1560),AllocFactorMatrix,(K$4+1),FALSE)*$E1564</f>
        <v>60011.345058721592</v>
      </c>
      <c r="L1560" s="5">
        <f>VLOOKUP(CONCATENATE($F1560," ",$G1560),AllocFactorMatrix,(L$4+1),FALSE)*$E1564</f>
        <v>1854.6628273607641</v>
      </c>
      <c r="M1560" s="5">
        <f>VLOOKUP(CONCATENATE($F1560," ",$G1560),AllocFactorMatrix,(M$4+1),FALSE)*$E1564</f>
        <v>0</v>
      </c>
      <c r="N1560" s="5">
        <f t="shared" si="786"/>
        <v>61866.007886082356</v>
      </c>
      <c r="O1560" s="5">
        <f>VLOOKUP(CONCATENATE($F1560," ",$G1560),AllocFactorMatrix,(O$4+1),FALSE)*$E1564</f>
        <v>44998.019707790401</v>
      </c>
      <c r="P1560" s="5">
        <f>VLOOKUP(CONCATENATE($F1560," ",$G1560),AllocFactorMatrix,(P$4+1),FALSE)*$E1564</f>
        <v>8380.8841986734769</v>
      </c>
      <c r="Q1560" s="5">
        <f>VLOOKUP(CONCATENATE($F1560," ",$G1560),AllocFactorMatrix,(Q$4+1),FALSE)*$E1564</f>
        <v>0</v>
      </c>
      <c r="R1560" s="54">
        <f>VLOOKUP(CONCATENATE($F1560," ",$G1560),AllocFactorMatrix,(R$4+1),FALSE)*$E1564</f>
        <v>0</v>
      </c>
      <c r="S1560" s="5">
        <f t="shared" si="788"/>
        <v>53378.903906463878</v>
      </c>
      <c r="T1560" s="5">
        <f>VLOOKUP(CONCATENATE($F1560," ",$G1560),AllocFactorMatrix,(T$4+1),FALSE)*$E1564</f>
        <v>1604.1516724111166</v>
      </c>
      <c r="U1560" s="5">
        <f>VLOOKUP(CONCATENATE($F1560," ",$G1560),AllocFactorMatrix,(U$4+1),FALSE)*$E1564</f>
        <v>25871.336527632608</v>
      </c>
      <c r="V1560" s="5">
        <f>VLOOKUP(CONCATENATE($F1560," ",$G1560),AllocFactorMatrix,(V$4+1),FALSE)*$E1564</f>
        <v>0</v>
      </c>
      <c r="W1560" s="5">
        <f>VLOOKUP(CONCATENATE($F1560," ",$G1560),AllocFactorMatrix,(W$4+1),FALSE)*$E1564</f>
        <v>0</v>
      </c>
      <c r="X1560" s="5">
        <f t="shared" si="798"/>
        <v>27475.488200043725</v>
      </c>
      <c r="Y1560" s="5">
        <f>VLOOKUP(CONCATENATE($F1560," ",$G1560),AllocFactorMatrix,(Y$4+1),FALSE)*$E1564</f>
        <v>13568.970853569757</v>
      </c>
      <c r="Z1560" s="5">
        <f>VLOOKUP(CONCATENATE($F1560," ",$G1560),AllocFactorMatrix,(Z$4+1),FALSE)*$E1564</f>
        <v>226.38354974642024</v>
      </c>
      <c r="AA1560" s="5">
        <f t="shared" si="787"/>
        <v>13795.354403316178</v>
      </c>
      <c r="AB1560" s="5">
        <f>VLOOKUP(CONCATENATE($F1560," ",$G1560),AllocFactorMatrix,(AB$4+1),FALSE)*$E1564</f>
        <v>183.4086076266575</v>
      </c>
      <c r="AC1560" s="5">
        <f>VLOOKUP(CONCATENATE($F1560," ",$G1560),AllocFactorMatrix,(AC$4+1),FALSE)*$E1564</f>
        <v>628.33240884926488</v>
      </c>
      <c r="AD1560" s="5">
        <f>VLOOKUP(CONCATENATE($F1560," ",$G1560),AllocFactorMatrix,(AD$4+1),FALSE)*$E1564</f>
        <v>135.44832202141839</v>
      </c>
    </row>
    <row r="1561" spans="1:30" hidden="1" outlineLevel="1">
      <c r="E1561" s="51"/>
      <c r="F1561" s="52" t="str">
        <f>F1564</f>
        <v>TOTOHLINES</v>
      </c>
      <c r="G1561" s="55" t="str">
        <f>$G$12</f>
        <v>DISTSEC</v>
      </c>
      <c r="H1561" s="4">
        <f t="shared" si="785"/>
        <v>218862.80841723262</v>
      </c>
      <c r="I1561" s="5">
        <f>VLOOKUP(CONCATENATE($F1561," ",$G1561),AllocFactorMatrix,(I$4+1),FALSE)*$E1564</f>
        <v>163644.03955564863</v>
      </c>
      <c r="J1561" s="5">
        <f>VLOOKUP(CONCATENATE($F1561," ",$G1561),AllocFactorMatrix,(J$4+1),FALSE)*$E1564</f>
        <v>7889.3313018665522</v>
      </c>
      <c r="K1561" s="5">
        <f>VLOOKUP(CONCATENATE($F1561," ",$G1561),AllocFactorMatrix,(K$4+1),FALSE)*$E1564</f>
        <v>23805.400317367235</v>
      </c>
      <c r="L1561" s="5">
        <f>VLOOKUP(CONCATENATE($F1561," ",$G1561),AllocFactorMatrix,(L$4+1),FALSE)*$E1564</f>
        <v>0</v>
      </c>
      <c r="M1561" s="5">
        <f>VLOOKUP(CONCATENATE($F1561," ",$G1561),AllocFactorMatrix,(M$4+1),FALSE)*$E1564</f>
        <v>0</v>
      </c>
      <c r="N1561" s="5">
        <f t="shared" si="786"/>
        <v>23805.400317367235</v>
      </c>
      <c r="O1561" s="5">
        <f>VLOOKUP(CONCATENATE($F1561," ",$G1561),AllocFactorMatrix,(O$4+1),FALSE)*$E1564</f>
        <v>15168.893738511002</v>
      </c>
      <c r="P1561" s="5">
        <f>VLOOKUP(CONCATENATE($F1561," ",$G1561),AllocFactorMatrix,(P$4+1),FALSE)*$E1564</f>
        <v>0</v>
      </c>
      <c r="Q1561" s="5">
        <f>VLOOKUP(CONCATENATE($F1561," ",$G1561),AllocFactorMatrix,(Q$4+1),FALSE)*$E1564</f>
        <v>0</v>
      </c>
      <c r="R1561" s="54">
        <f>VLOOKUP(CONCATENATE($F1561," ",$G1561),AllocFactorMatrix,(R$4+1),FALSE)*$E1564</f>
        <v>0</v>
      </c>
      <c r="S1561" s="5">
        <f t="shared" si="788"/>
        <v>15168.893738511002</v>
      </c>
      <c r="T1561" s="5">
        <f>VLOOKUP(CONCATENATE($F1561," ",$G1561),AllocFactorMatrix,(T$4+1),FALSE)*$E1564</f>
        <v>410.13506437668372</v>
      </c>
      <c r="U1561" s="5">
        <f>VLOOKUP(CONCATENATE($F1561," ",$G1561),AllocFactorMatrix,(U$4+1),FALSE)*$E1564</f>
        <v>0</v>
      </c>
      <c r="V1561" s="5">
        <f>VLOOKUP(CONCATENATE($F1561," ",$G1561),AllocFactorMatrix,(V$4+1),FALSE)*$E1564</f>
        <v>0</v>
      </c>
      <c r="W1561" s="5">
        <f>VLOOKUP(CONCATENATE($F1561," ",$G1561),AllocFactorMatrix,(W$4+1),FALSE)*$E1564</f>
        <v>0</v>
      </c>
      <c r="X1561" s="5">
        <f t="shared" si="798"/>
        <v>410.13506437668372</v>
      </c>
      <c r="Y1561" s="5">
        <f>VLOOKUP(CONCATENATE($F1561," ",$G1561),AllocFactorMatrix,(Y$4+1),FALSE)*$E1564</f>
        <v>5594.9568509868986</v>
      </c>
      <c r="Z1561" s="5">
        <f>VLOOKUP(CONCATENATE($F1561," ",$G1561),AllocFactorMatrix,(Z$4+1),FALSE)*$E1564</f>
        <v>0</v>
      </c>
      <c r="AA1561" s="5">
        <f t="shared" si="787"/>
        <v>5594.9568509868986</v>
      </c>
      <c r="AB1561" s="5">
        <f>VLOOKUP(CONCATENATE($F1561," ",$G1561),AllocFactorMatrix,(AB$4+1),FALSE)*$E1564</f>
        <v>58.05904722573743</v>
      </c>
      <c r="AC1561" s="5">
        <f>VLOOKUP(CONCATENATE($F1561," ",$G1561),AllocFactorMatrix,(AC$4+1),FALSE)*$E1564</f>
        <v>1971.3279573415773</v>
      </c>
      <c r="AD1561" s="5">
        <f>VLOOKUP(CONCATENATE($F1561," ",$G1561),AllocFactorMatrix,(AD$4+1),FALSE)*$E1564</f>
        <v>320.66458390830365</v>
      </c>
    </row>
    <row r="1562" spans="1:30" hidden="1" outlineLevel="1">
      <c r="E1562" s="51"/>
      <c r="F1562" s="52" t="str">
        <f>F1564</f>
        <v>TOTOHLINES</v>
      </c>
      <c r="G1562" s="55" t="str">
        <f>$G$13</f>
        <v>ENERGY</v>
      </c>
      <c r="H1562" s="4">
        <f t="shared" si="785"/>
        <v>0</v>
      </c>
      <c r="I1562" s="5">
        <f>VLOOKUP(CONCATENATE($F1562," ",$G1562),AllocFactorMatrix,(I$4+1),FALSE)*$E1564</f>
        <v>0</v>
      </c>
      <c r="J1562" s="5">
        <f>VLOOKUP(CONCATENATE($F1562," ",$G1562),AllocFactorMatrix,(J$4+1),FALSE)*$E1564</f>
        <v>0</v>
      </c>
      <c r="K1562" s="5">
        <f>VLOOKUP(CONCATENATE($F1562," ",$G1562),AllocFactorMatrix,(K$4+1),FALSE)*$E1564</f>
        <v>0</v>
      </c>
      <c r="L1562" s="5">
        <f>VLOOKUP(CONCATENATE($F1562," ",$G1562),AllocFactorMatrix,(L$4+1),FALSE)*$E1564</f>
        <v>0</v>
      </c>
      <c r="M1562" s="5">
        <f>VLOOKUP(CONCATENATE($F1562," ",$G1562),AllocFactorMatrix,(M$4+1),FALSE)*$E1564</f>
        <v>0</v>
      </c>
      <c r="N1562" s="5">
        <f t="shared" si="786"/>
        <v>0</v>
      </c>
      <c r="O1562" s="5">
        <f>VLOOKUP(CONCATENATE($F1562," ",$G1562),AllocFactorMatrix,(O$4+1),FALSE)*$E1564</f>
        <v>0</v>
      </c>
      <c r="P1562" s="5">
        <f>VLOOKUP(CONCATENATE($F1562," ",$G1562),AllocFactorMatrix,(P$4+1),FALSE)*$E1564</f>
        <v>0</v>
      </c>
      <c r="Q1562" s="5">
        <f>VLOOKUP(CONCATENATE($F1562," ",$G1562),AllocFactorMatrix,(Q$4+1),FALSE)*$E1564</f>
        <v>0</v>
      </c>
      <c r="R1562" s="54">
        <f>VLOOKUP(CONCATENATE($F1562," ",$G1562),AllocFactorMatrix,(R$4+1),FALSE)*$E1564</f>
        <v>0</v>
      </c>
      <c r="S1562" s="5">
        <f t="shared" si="788"/>
        <v>0</v>
      </c>
      <c r="T1562" s="5">
        <f>VLOOKUP(CONCATENATE($F1562," ",$G1562),AllocFactorMatrix,(T$4+1),FALSE)*$E1564</f>
        <v>0</v>
      </c>
      <c r="U1562" s="5">
        <f>VLOOKUP(CONCATENATE($F1562," ",$G1562),AllocFactorMatrix,(U$4+1),FALSE)*$E1564</f>
        <v>0</v>
      </c>
      <c r="V1562" s="5">
        <f>VLOOKUP(CONCATENATE($F1562," ",$G1562),AllocFactorMatrix,(V$4+1),FALSE)*$E1564</f>
        <v>0</v>
      </c>
      <c r="W1562" s="5">
        <f>VLOOKUP(CONCATENATE($F1562," ",$G1562),AllocFactorMatrix,(W$4+1),FALSE)*$E1564</f>
        <v>0</v>
      </c>
      <c r="X1562" s="5">
        <f t="shared" si="798"/>
        <v>0</v>
      </c>
      <c r="Y1562" s="5">
        <f>VLOOKUP(CONCATENATE($F1562," ",$G1562),AllocFactorMatrix,(Y$4+1),FALSE)*$E1564</f>
        <v>0</v>
      </c>
      <c r="Z1562" s="5">
        <f>VLOOKUP(CONCATENATE($F1562," ",$G1562),AllocFactorMatrix,(Z$4+1),FALSE)*$E1564</f>
        <v>0</v>
      </c>
      <c r="AA1562" s="5">
        <f t="shared" si="787"/>
        <v>0</v>
      </c>
      <c r="AB1562" s="5">
        <f>VLOOKUP(CONCATENATE($F1562," ",$G1562),AllocFactorMatrix,(AB$4+1),FALSE)*$E1564</f>
        <v>0</v>
      </c>
      <c r="AC1562" s="5">
        <f>VLOOKUP(CONCATENATE($F1562," ",$G1562),AllocFactorMatrix,(AC$4+1),FALSE)*$E1564</f>
        <v>0</v>
      </c>
      <c r="AD1562" s="5">
        <f>VLOOKUP(CONCATENATE($F1562," ",$G1562),AllocFactorMatrix,(AD$4+1),FALSE)*$E1564</f>
        <v>0</v>
      </c>
    </row>
    <row r="1563" spans="1:30" hidden="1" outlineLevel="1">
      <c r="E1563" s="51"/>
      <c r="F1563" s="52" t="str">
        <f>F1564</f>
        <v>TOTOHLINES</v>
      </c>
      <c r="G1563" s="55" t="str">
        <f>$G$14</f>
        <v>CUSTOMER</v>
      </c>
      <c r="H1563" s="4">
        <f t="shared" si="785"/>
        <v>0</v>
      </c>
      <c r="I1563" s="5">
        <f>VLOOKUP(CONCATENATE($F1563," ",$G1563),AllocFactorMatrix,(I$4+1),FALSE)*$E1564</f>
        <v>0</v>
      </c>
      <c r="J1563" s="5">
        <f>VLOOKUP(CONCATENATE($F1563," ",$G1563),AllocFactorMatrix,(J$4+1),FALSE)*$E1564</f>
        <v>0</v>
      </c>
      <c r="K1563" s="5">
        <f>VLOOKUP(CONCATENATE($F1563," ",$G1563),AllocFactorMatrix,(K$4+1),FALSE)*$E1564</f>
        <v>0</v>
      </c>
      <c r="L1563" s="5">
        <f>VLOOKUP(CONCATENATE($F1563," ",$G1563),AllocFactorMatrix,(L$4+1),FALSE)*$E1564</f>
        <v>0</v>
      </c>
      <c r="M1563" s="5">
        <f>VLOOKUP(CONCATENATE($F1563," ",$G1563),AllocFactorMatrix,(M$4+1),FALSE)*$E1564</f>
        <v>0</v>
      </c>
      <c r="N1563" s="5">
        <f t="shared" si="786"/>
        <v>0</v>
      </c>
      <c r="O1563" s="5">
        <f>VLOOKUP(CONCATENATE($F1563," ",$G1563),AllocFactorMatrix,(O$4+1),FALSE)*$E1564</f>
        <v>0</v>
      </c>
      <c r="P1563" s="5">
        <f>VLOOKUP(CONCATENATE($F1563," ",$G1563),AllocFactorMatrix,(P$4+1),FALSE)*$E1564</f>
        <v>0</v>
      </c>
      <c r="Q1563" s="5">
        <f>VLOOKUP(CONCATENATE($F1563," ",$G1563),AllocFactorMatrix,(Q$4+1),FALSE)*$E1564</f>
        <v>0</v>
      </c>
      <c r="R1563" s="54">
        <f>VLOOKUP(CONCATENATE($F1563," ",$G1563),AllocFactorMatrix,(R$4+1),FALSE)*$E1564</f>
        <v>0</v>
      </c>
      <c r="S1563" s="5">
        <f t="shared" si="788"/>
        <v>0</v>
      </c>
      <c r="T1563" s="5">
        <f>VLOOKUP(CONCATENATE($F1563," ",$G1563),AllocFactorMatrix,(T$4+1),FALSE)*$E1564</f>
        <v>0</v>
      </c>
      <c r="U1563" s="5">
        <f>VLOOKUP(CONCATENATE($F1563," ",$G1563),AllocFactorMatrix,(U$4+1),FALSE)*$E1564</f>
        <v>0</v>
      </c>
      <c r="V1563" s="5">
        <f>VLOOKUP(CONCATENATE($F1563," ",$G1563),AllocFactorMatrix,(V$4+1),FALSE)*$E1564</f>
        <v>0</v>
      </c>
      <c r="W1563" s="5">
        <f>VLOOKUP(CONCATENATE($F1563," ",$G1563),AllocFactorMatrix,(W$4+1),FALSE)*$E1564</f>
        <v>0</v>
      </c>
      <c r="X1563" s="5">
        <f t="shared" si="798"/>
        <v>0</v>
      </c>
      <c r="Y1563" s="5">
        <f>VLOOKUP(CONCATENATE($F1563," ",$G1563),AllocFactorMatrix,(Y$4+1),FALSE)*$E1564</f>
        <v>0</v>
      </c>
      <c r="Z1563" s="5">
        <f>VLOOKUP(CONCATENATE($F1563," ",$G1563),AllocFactorMatrix,(Z$4+1),FALSE)*$E1564</f>
        <v>0</v>
      </c>
      <c r="AA1563" s="5">
        <f t="shared" si="787"/>
        <v>0</v>
      </c>
      <c r="AB1563" s="5">
        <f>VLOOKUP(CONCATENATE($F1563," ",$G1563),AllocFactorMatrix,(AB$4+1),FALSE)*$E1564</f>
        <v>0</v>
      </c>
      <c r="AC1563" s="5">
        <f>VLOOKUP(CONCATENATE($F1563," ",$G1563),AllocFactorMatrix,(AC$4+1),FALSE)*$E1564</f>
        <v>0</v>
      </c>
      <c r="AD1563" s="5">
        <f>VLOOKUP(CONCATENATE($F1563," ",$G1563),AllocFactorMatrix,(AD$4+1),FALSE)*$E1564</f>
        <v>0</v>
      </c>
    </row>
    <row r="1564" spans="1:30" collapsed="1">
      <c r="D1564" s="1" t="s">
        <v>517</v>
      </c>
      <c r="E1564" s="61">
        <v>743471</v>
      </c>
      <c r="F1564" s="10" t="s">
        <v>67</v>
      </c>
      <c r="G1564" s="55" t="str">
        <f>$G$15</f>
        <v>TOTAL</v>
      </c>
      <c r="H1564" s="4">
        <f t="shared" si="785"/>
        <v>743470.99999999977</v>
      </c>
      <c r="I1564" s="5">
        <f>VLOOKUP(CONCATENATE($F1564," ",$G1564),AllocFactorMatrix,(I$4+1),FALSE)*$E1564</f>
        <v>514262.06880644651</v>
      </c>
      <c r="J1564" s="5">
        <f>VLOOKUP(CONCATENATE($F1564," ",$G1564),AllocFactorMatrix,(J$4+1),FALSE)*$E1564</f>
        <v>24416.549899432473</v>
      </c>
      <c r="K1564" s="5">
        <f>VLOOKUP(CONCATENATE($F1564," ",$G1564),AllocFactorMatrix,(K$4+1),FALSE)*$E1564</f>
        <v>83816.745376088831</v>
      </c>
      <c r="L1564" s="5">
        <f>VLOOKUP(CONCATENATE($F1564," ",$G1564),AllocFactorMatrix,(L$4+1),FALSE)*$E1564</f>
        <v>1854.6628273607641</v>
      </c>
      <c r="M1564" s="5">
        <f>VLOOKUP(CONCATENATE($F1564," ",$G1564),AllocFactorMatrix,(M$4+1),FALSE)*$E1564</f>
        <v>0</v>
      </c>
      <c r="N1564" s="5">
        <f t="shared" si="786"/>
        <v>85671.408203449595</v>
      </c>
      <c r="O1564" s="5">
        <f>VLOOKUP(CONCATENATE($F1564," ",$G1564),AllocFactorMatrix,(O$4+1),FALSE)*$E1564</f>
        <v>60166.913446301398</v>
      </c>
      <c r="P1564" s="5">
        <f>VLOOKUP(CONCATENATE($F1564," ",$G1564),AllocFactorMatrix,(P$4+1),FALSE)*$E1564</f>
        <v>8380.8841986734769</v>
      </c>
      <c r="Q1564" s="5">
        <f>VLOOKUP(CONCATENATE($F1564," ",$G1564),AllocFactorMatrix,(Q$4+1),FALSE)*$E1564</f>
        <v>0</v>
      </c>
      <c r="R1564" s="54">
        <f>VLOOKUP(CONCATENATE($F1564," ",$G1564),AllocFactorMatrix,(R$4+1),FALSE)*$E1564</f>
        <v>0</v>
      </c>
      <c r="S1564" s="5">
        <f t="shared" si="788"/>
        <v>68547.797644974868</v>
      </c>
      <c r="T1564" s="5">
        <f>VLOOKUP(CONCATENATE($F1564," ",$G1564),AllocFactorMatrix,(T$4+1),FALSE)*$E1564</f>
        <v>2014.2867367878</v>
      </c>
      <c r="U1564" s="5">
        <f>VLOOKUP(CONCATENATE($F1564," ",$G1564),AllocFactorMatrix,(U$4+1),FALSE)*$E1564</f>
        <v>25871.336527632608</v>
      </c>
      <c r="V1564" s="5">
        <f>VLOOKUP(CONCATENATE($F1564," ",$G1564),AllocFactorMatrix,(V$4+1),FALSE)*$E1564</f>
        <v>0</v>
      </c>
      <c r="W1564" s="5">
        <f>VLOOKUP(CONCATENATE($F1564," ",$G1564),AllocFactorMatrix,(W$4+1),FALSE)*$E1564</f>
        <v>0</v>
      </c>
      <c r="X1564" s="5">
        <f t="shared" si="798"/>
        <v>27885.623264420406</v>
      </c>
      <c r="Y1564" s="5">
        <f>VLOOKUP(CONCATENATE($F1564," ",$G1564),AllocFactorMatrix,(Y$4+1),FALSE)*$E1564</f>
        <v>19163.927704556656</v>
      </c>
      <c r="Z1564" s="5">
        <f>VLOOKUP(CONCATENATE($F1564," ",$G1564),AllocFactorMatrix,(Z$4+1),FALSE)*$E1564</f>
        <v>226.38354974642024</v>
      </c>
      <c r="AA1564" s="5">
        <f t="shared" si="787"/>
        <v>19390.311254303077</v>
      </c>
      <c r="AB1564" s="5">
        <f>VLOOKUP(CONCATENATE($F1564," ",$G1564),AllocFactorMatrix,(AB$4+1),FALSE)*$E1564</f>
        <v>241.46765485239493</v>
      </c>
      <c r="AC1564" s="5">
        <f>VLOOKUP(CONCATENATE($F1564," ",$G1564),AllocFactorMatrix,(AC$4+1),FALSE)*$E1564</f>
        <v>2599.6603661908421</v>
      </c>
      <c r="AD1564" s="5">
        <f>VLOOKUP(CONCATENATE($F1564," ",$G1564),AllocFactorMatrix,(AD$4+1),FALSE)*$E1564</f>
        <v>456.11290592972205</v>
      </c>
    </row>
    <row r="1565" spans="1:30" hidden="1" outlineLevel="1">
      <c r="E1565" s="51"/>
      <c r="F1565" s="52" t="str">
        <f>F1572</f>
        <v>TOTUGLINES</v>
      </c>
      <c r="G1565" s="55" t="str">
        <f>$G$8</f>
        <v>PRODUCTION</v>
      </c>
      <c r="H1565" s="4">
        <f t="shared" ref="H1565:H1595" si="799">SUBTOTAL(9,I1565:AD1565)</f>
        <v>0</v>
      </c>
      <c r="I1565" s="5">
        <f>VLOOKUP(CONCATENATE($F1565," ",$G1565),AllocFactorMatrix,(I$4+1),FALSE)*$E1572</f>
        <v>0</v>
      </c>
      <c r="J1565" s="5">
        <f>VLOOKUP(CONCATENATE($F1565," ",$G1565),AllocFactorMatrix,(J$4+1),FALSE)*$E1572</f>
        <v>0</v>
      </c>
      <c r="K1565" s="5">
        <f>VLOOKUP(CONCATENATE($F1565," ",$G1565),AllocFactorMatrix,(K$4+1),FALSE)*$E1572</f>
        <v>0</v>
      </c>
      <c r="L1565" s="5">
        <f>VLOOKUP(CONCATENATE($F1565," ",$G1565),AllocFactorMatrix,(L$4+1),FALSE)*$E1572</f>
        <v>0</v>
      </c>
      <c r="M1565" s="5">
        <f>VLOOKUP(CONCATENATE($F1565," ",$G1565),AllocFactorMatrix,(M$4+1),FALSE)*$E1572</f>
        <v>0</v>
      </c>
      <c r="N1565" s="5">
        <f t="shared" si="786"/>
        <v>0</v>
      </c>
      <c r="O1565" s="5">
        <f>VLOOKUP(CONCATENATE($F1565," ",$G1565),AllocFactorMatrix,(O$4+1),FALSE)*$E1572</f>
        <v>0</v>
      </c>
      <c r="P1565" s="5">
        <f>VLOOKUP(CONCATENATE($F1565," ",$G1565),AllocFactorMatrix,(P$4+1),FALSE)*$E1572</f>
        <v>0</v>
      </c>
      <c r="Q1565" s="5">
        <f>VLOOKUP(CONCATENATE($F1565," ",$G1565),AllocFactorMatrix,(Q$4+1),FALSE)*$E1572</f>
        <v>0</v>
      </c>
      <c r="R1565" s="54">
        <f>VLOOKUP(CONCATENATE($F1565," ",$G1565),AllocFactorMatrix,(R$4+1),FALSE)*$E1572</f>
        <v>0</v>
      </c>
      <c r="S1565" s="5">
        <f t="shared" si="788"/>
        <v>0</v>
      </c>
      <c r="T1565" s="5">
        <f>VLOOKUP(CONCATENATE($F1565," ",$G1565),AllocFactorMatrix,(T$4+1),FALSE)*$E1572</f>
        <v>0</v>
      </c>
      <c r="U1565" s="5">
        <f>VLOOKUP(CONCATENATE($F1565," ",$G1565),AllocFactorMatrix,(U$4+1),FALSE)*$E1572</f>
        <v>0</v>
      </c>
      <c r="V1565" s="5">
        <f>VLOOKUP(CONCATENATE($F1565," ",$G1565),AllocFactorMatrix,(V$4+1),FALSE)*$E1572</f>
        <v>0</v>
      </c>
      <c r="W1565" s="5">
        <f>VLOOKUP(CONCATENATE($F1565," ",$G1565),AllocFactorMatrix,(W$4+1),FALSE)*$E1572</f>
        <v>0</v>
      </c>
      <c r="X1565" s="5">
        <f>SUBTOTAL(9,T1565:W1565)</f>
        <v>0</v>
      </c>
      <c r="Y1565" s="5">
        <f>VLOOKUP(CONCATENATE($F1565," ",$G1565),AllocFactorMatrix,(Y$4+1),FALSE)*$E1572</f>
        <v>0</v>
      </c>
      <c r="Z1565" s="5">
        <f>VLOOKUP(CONCATENATE($F1565," ",$G1565),AllocFactorMatrix,(Z$4+1),FALSE)*$E1572</f>
        <v>0</v>
      </c>
      <c r="AA1565" s="5">
        <f t="shared" ref="AA1565:AA1596" si="800">SUBTOTAL(9,Y1565:Z1565)</f>
        <v>0</v>
      </c>
      <c r="AB1565" s="5">
        <f>VLOOKUP(CONCATENATE($F1565," ",$G1565),AllocFactorMatrix,(AB$4+1),FALSE)*$E1572</f>
        <v>0</v>
      </c>
      <c r="AC1565" s="5">
        <f>VLOOKUP(CONCATENATE($F1565," ",$G1565),AllocFactorMatrix,(AC$4+1),FALSE)*$E1572</f>
        <v>0</v>
      </c>
      <c r="AD1565" s="5">
        <f>VLOOKUP(CONCATENATE($F1565," ",$G1565),AllocFactorMatrix,(AD$4+1),FALSE)*$E1572</f>
        <v>0</v>
      </c>
    </row>
    <row r="1566" spans="1:30" hidden="1" outlineLevel="1">
      <c r="E1566" s="51"/>
      <c r="F1566" s="52" t="str">
        <f>F1572</f>
        <v>TOTUGLINES</v>
      </c>
      <c r="G1566" s="55" t="str">
        <f>$G$9</f>
        <v>BULKTRAN</v>
      </c>
      <c r="H1566" s="4">
        <f t="shared" si="799"/>
        <v>0</v>
      </c>
      <c r="I1566" s="5">
        <f>VLOOKUP(CONCATENATE($F1566," ",$G1566),AllocFactorMatrix,(I$4+1),FALSE)*$E1572</f>
        <v>0</v>
      </c>
      <c r="J1566" s="5">
        <f>VLOOKUP(CONCATENATE($F1566," ",$G1566),AllocFactorMatrix,(J$4+1),FALSE)*$E1572</f>
        <v>0</v>
      </c>
      <c r="K1566" s="5">
        <f>VLOOKUP(CONCATENATE($F1566," ",$G1566),AllocFactorMatrix,(K$4+1),FALSE)*$E1572</f>
        <v>0</v>
      </c>
      <c r="L1566" s="5">
        <f>VLOOKUP(CONCATENATE($F1566," ",$G1566),AllocFactorMatrix,(L$4+1),FALSE)*$E1572</f>
        <v>0</v>
      </c>
      <c r="M1566" s="5">
        <f>VLOOKUP(CONCATENATE($F1566," ",$G1566),AllocFactorMatrix,(M$4+1),FALSE)*$E1572</f>
        <v>0</v>
      </c>
      <c r="N1566" s="5">
        <f t="shared" si="786"/>
        <v>0</v>
      </c>
      <c r="O1566" s="5">
        <f>VLOOKUP(CONCATENATE($F1566," ",$G1566),AllocFactorMatrix,(O$4+1),FALSE)*$E1572</f>
        <v>0</v>
      </c>
      <c r="P1566" s="5">
        <f>VLOOKUP(CONCATENATE($F1566," ",$G1566),AllocFactorMatrix,(P$4+1),FALSE)*$E1572</f>
        <v>0</v>
      </c>
      <c r="Q1566" s="5">
        <f>VLOOKUP(CONCATENATE($F1566," ",$G1566),AllocFactorMatrix,(Q$4+1),FALSE)*$E1572</f>
        <v>0</v>
      </c>
      <c r="R1566" s="54">
        <f>VLOOKUP(CONCATENATE($F1566," ",$G1566),AllocFactorMatrix,(R$4+1),FALSE)*$E1572</f>
        <v>0</v>
      </c>
      <c r="S1566" s="5">
        <f t="shared" si="788"/>
        <v>0</v>
      </c>
      <c r="T1566" s="5">
        <f>VLOOKUP(CONCATENATE($F1566," ",$G1566),AllocFactorMatrix,(T$4+1),FALSE)*$E1572</f>
        <v>0</v>
      </c>
      <c r="U1566" s="5">
        <f>VLOOKUP(CONCATENATE($F1566," ",$G1566),AllocFactorMatrix,(U$4+1),FALSE)*$E1572</f>
        <v>0</v>
      </c>
      <c r="V1566" s="5">
        <f>VLOOKUP(CONCATENATE($F1566," ",$G1566),AllocFactorMatrix,(V$4+1),FALSE)*$E1572</f>
        <v>0</v>
      </c>
      <c r="W1566" s="5">
        <f>VLOOKUP(CONCATENATE($F1566," ",$G1566),AllocFactorMatrix,(W$4+1),FALSE)*$E1572</f>
        <v>0</v>
      </c>
      <c r="X1566" s="5">
        <f t="shared" ref="X1566:X1572" si="801">SUBTOTAL(9,T1566:W1566)</f>
        <v>0</v>
      </c>
      <c r="Y1566" s="5">
        <f>VLOOKUP(CONCATENATE($F1566," ",$G1566),AllocFactorMatrix,(Y$4+1),FALSE)*$E1572</f>
        <v>0</v>
      </c>
      <c r="Z1566" s="5">
        <f>VLOOKUP(CONCATENATE($F1566," ",$G1566),AllocFactorMatrix,(Z$4+1),FALSE)*$E1572</f>
        <v>0</v>
      </c>
      <c r="AA1566" s="5">
        <f t="shared" si="800"/>
        <v>0</v>
      </c>
      <c r="AB1566" s="5">
        <f>VLOOKUP(CONCATENATE($F1566," ",$G1566),AllocFactorMatrix,(AB$4+1),FALSE)*$E1572</f>
        <v>0</v>
      </c>
      <c r="AC1566" s="5">
        <f>VLOOKUP(CONCATENATE($F1566," ",$G1566),AllocFactorMatrix,(AC$4+1),FALSE)*$E1572</f>
        <v>0</v>
      </c>
      <c r="AD1566" s="5">
        <f>VLOOKUP(CONCATENATE($F1566," ",$G1566),AllocFactorMatrix,(AD$4+1),FALSE)*$E1572</f>
        <v>0</v>
      </c>
    </row>
    <row r="1567" spans="1:30" hidden="1" outlineLevel="1">
      <c r="E1567" s="51"/>
      <c r="F1567" s="52" t="str">
        <f>F1572</f>
        <v>TOTUGLINES</v>
      </c>
      <c r="G1567" s="55" t="str">
        <f>$G$10</f>
        <v>SUBTRAN</v>
      </c>
      <c r="H1567" s="4">
        <f t="shared" si="799"/>
        <v>0</v>
      </c>
      <c r="I1567" s="5">
        <f>VLOOKUP(CONCATENATE($F1567," ",$G1567),AllocFactorMatrix,(I$4+1),FALSE)*$E1572</f>
        <v>0</v>
      </c>
      <c r="J1567" s="5">
        <f>VLOOKUP(CONCATENATE($F1567," ",$G1567),AllocFactorMatrix,(J$4+1),FALSE)*$E1572</f>
        <v>0</v>
      </c>
      <c r="K1567" s="5">
        <f>VLOOKUP(CONCATENATE($F1567," ",$G1567),AllocFactorMatrix,(K$4+1),FALSE)*$E1572</f>
        <v>0</v>
      </c>
      <c r="L1567" s="5">
        <f>VLOOKUP(CONCATENATE($F1567," ",$G1567),AllocFactorMatrix,(L$4+1),FALSE)*$E1572</f>
        <v>0</v>
      </c>
      <c r="M1567" s="5">
        <f>VLOOKUP(CONCATENATE($F1567," ",$G1567),AllocFactorMatrix,(M$4+1),FALSE)*$E1572</f>
        <v>0</v>
      </c>
      <c r="N1567" s="5">
        <f t="shared" si="786"/>
        <v>0</v>
      </c>
      <c r="O1567" s="5">
        <f>VLOOKUP(CONCATENATE($F1567," ",$G1567),AllocFactorMatrix,(O$4+1),FALSE)*$E1572</f>
        <v>0</v>
      </c>
      <c r="P1567" s="5">
        <f>VLOOKUP(CONCATENATE($F1567," ",$G1567),AllocFactorMatrix,(P$4+1),FALSE)*$E1572</f>
        <v>0</v>
      </c>
      <c r="Q1567" s="5">
        <f>VLOOKUP(CONCATENATE($F1567," ",$G1567),AllocFactorMatrix,(Q$4+1),FALSE)*$E1572</f>
        <v>0</v>
      </c>
      <c r="R1567" s="54">
        <f>VLOOKUP(CONCATENATE($F1567," ",$G1567),AllocFactorMatrix,(R$4+1),FALSE)*$E1572</f>
        <v>0</v>
      </c>
      <c r="S1567" s="5">
        <f t="shared" si="788"/>
        <v>0</v>
      </c>
      <c r="T1567" s="5">
        <f>VLOOKUP(CONCATENATE($F1567," ",$G1567),AllocFactorMatrix,(T$4+1),FALSE)*$E1572</f>
        <v>0</v>
      </c>
      <c r="U1567" s="5">
        <f>VLOOKUP(CONCATENATE($F1567," ",$G1567),AllocFactorMatrix,(U$4+1),FALSE)*$E1572</f>
        <v>0</v>
      </c>
      <c r="V1567" s="5">
        <f>VLOOKUP(CONCATENATE($F1567," ",$G1567),AllocFactorMatrix,(V$4+1),FALSE)*$E1572</f>
        <v>0</v>
      </c>
      <c r="W1567" s="5">
        <f>VLOOKUP(CONCATENATE($F1567," ",$G1567),AllocFactorMatrix,(W$4+1),FALSE)*$E1572</f>
        <v>0</v>
      </c>
      <c r="X1567" s="5">
        <f t="shared" si="801"/>
        <v>0</v>
      </c>
      <c r="Y1567" s="5">
        <f>VLOOKUP(CONCATENATE($F1567," ",$G1567),AllocFactorMatrix,(Y$4+1),FALSE)*$E1572</f>
        <v>0</v>
      </c>
      <c r="Z1567" s="5">
        <f>VLOOKUP(CONCATENATE($F1567," ",$G1567),AllocFactorMatrix,(Z$4+1),FALSE)*$E1572</f>
        <v>0</v>
      </c>
      <c r="AA1567" s="5">
        <f t="shared" si="800"/>
        <v>0</v>
      </c>
      <c r="AB1567" s="5">
        <f>VLOOKUP(CONCATENATE($F1567," ",$G1567),AllocFactorMatrix,(AB$4+1),FALSE)*$E1572</f>
        <v>0</v>
      </c>
      <c r="AC1567" s="5">
        <f>VLOOKUP(CONCATENATE($F1567," ",$G1567),AllocFactorMatrix,(AC$4+1),FALSE)*$E1572</f>
        <v>0</v>
      </c>
      <c r="AD1567" s="5">
        <f>VLOOKUP(CONCATENATE($F1567," ",$G1567),AllocFactorMatrix,(AD$4+1),FALSE)*$E1572</f>
        <v>0</v>
      </c>
    </row>
    <row r="1568" spans="1:30" hidden="1" outlineLevel="1">
      <c r="E1568" s="51"/>
      <c r="F1568" s="52" t="str">
        <f>F1572</f>
        <v>TOTUGLINES</v>
      </c>
      <c r="G1568" s="55" t="str">
        <f>$G$11</f>
        <v>DISTPRI</v>
      </c>
      <c r="H1568" s="4">
        <f t="shared" si="799"/>
        <v>69730.329999999987</v>
      </c>
      <c r="I1568" s="5">
        <f>VLOOKUP(CONCATENATE($F1568," ",$G1568),AllocFactorMatrix,(I$4+1),FALSE)*$E1572</f>
        <v>46603.753574348302</v>
      </c>
      <c r="J1568" s="5">
        <f>VLOOKUP(CONCATENATE($F1568," ",$G1568),AllocFactorMatrix,(J$4+1),FALSE)*$E1572</f>
        <v>2196.7792826745963</v>
      </c>
      <c r="K1568" s="5">
        <f>VLOOKUP(CONCATENATE($F1568," ",$G1568),AllocFactorMatrix,(K$4+1),FALSE)*$E1572</f>
        <v>7976.6403991202651</v>
      </c>
      <c r="L1568" s="5">
        <f>VLOOKUP(CONCATENATE($F1568," ",$G1568),AllocFactorMatrix,(L$4+1),FALSE)*$E1572</f>
        <v>246.51969425108629</v>
      </c>
      <c r="M1568" s="5">
        <f>VLOOKUP(CONCATENATE($F1568," ",$G1568),AllocFactorMatrix,(M$4+1),FALSE)*$E1572</f>
        <v>0</v>
      </c>
      <c r="N1568" s="5">
        <f t="shared" si="786"/>
        <v>8223.1600933713507</v>
      </c>
      <c r="O1568" s="5">
        <f>VLOOKUP(CONCATENATE($F1568," ",$G1568),AllocFactorMatrix,(O$4+1),FALSE)*$E1572</f>
        <v>5981.0861018087799</v>
      </c>
      <c r="P1568" s="5">
        <f>VLOOKUP(CONCATENATE($F1568," ",$G1568),AllocFactorMatrix,(P$4+1),FALSE)*$E1572</f>
        <v>1113.9776889531972</v>
      </c>
      <c r="Q1568" s="5">
        <f>VLOOKUP(CONCATENATE($F1568," ",$G1568),AllocFactorMatrix,(Q$4+1),FALSE)*$E1572</f>
        <v>0</v>
      </c>
      <c r="R1568" s="54">
        <f>VLOOKUP(CONCATENATE($F1568," ",$G1568),AllocFactorMatrix,(R$4+1),FALSE)*$E1572</f>
        <v>0</v>
      </c>
      <c r="S1568" s="5">
        <f t="shared" si="788"/>
        <v>7095.0637907619766</v>
      </c>
      <c r="T1568" s="5">
        <f>VLOOKUP(CONCATENATE($F1568," ",$G1568),AllocFactorMatrix,(T$4+1),FALSE)*$E1572</f>
        <v>213.22203366630285</v>
      </c>
      <c r="U1568" s="5">
        <f>VLOOKUP(CONCATENATE($F1568," ",$G1568),AllocFactorMatrix,(U$4+1),FALSE)*$E1572</f>
        <v>3438.7889143897523</v>
      </c>
      <c r="V1568" s="5">
        <f>VLOOKUP(CONCATENATE($F1568," ",$G1568),AllocFactorMatrix,(V$4+1),FALSE)*$E1572</f>
        <v>0</v>
      </c>
      <c r="W1568" s="5">
        <f>VLOOKUP(CONCATENATE($F1568," ",$G1568),AllocFactorMatrix,(W$4+1),FALSE)*$E1572</f>
        <v>0</v>
      </c>
      <c r="X1568" s="5">
        <f t="shared" si="801"/>
        <v>3652.010948056055</v>
      </c>
      <c r="Y1568" s="5">
        <f>VLOOKUP(CONCATENATE($F1568," ",$G1568),AllocFactorMatrix,(Y$4+1),FALSE)*$E1572</f>
        <v>1803.5723241857231</v>
      </c>
      <c r="Z1568" s="5">
        <f>VLOOKUP(CONCATENATE($F1568," ",$G1568),AllocFactorMatrix,(Z$4+1),FALSE)*$E1572</f>
        <v>30.09064647420546</v>
      </c>
      <c r="AA1568" s="5">
        <f t="shared" si="800"/>
        <v>1833.6629706599285</v>
      </c>
      <c r="AB1568" s="5">
        <f>VLOOKUP(CONCATENATE($F1568," ",$G1568),AllocFactorMatrix,(AB$4+1),FALSE)*$E1572</f>
        <v>24.378465566963232</v>
      </c>
      <c r="AC1568" s="5">
        <f>VLOOKUP(CONCATENATE($F1568," ",$G1568),AllocFactorMatrix,(AC$4+1),FALSE)*$E1572</f>
        <v>83.517236142588274</v>
      </c>
      <c r="AD1568" s="5">
        <f>VLOOKUP(CONCATENATE($F1568," ",$G1568),AllocFactorMatrix,(AD$4+1),FALSE)*$E1572</f>
        <v>18.003638418234004</v>
      </c>
    </row>
    <row r="1569" spans="4:30" hidden="1" outlineLevel="1">
      <c r="E1569" s="51"/>
      <c r="F1569" s="52" t="str">
        <f>F1572</f>
        <v>TOTUGLINES</v>
      </c>
      <c r="G1569" s="55" t="str">
        <f>$G$12</f>
        <v>DISTSEC</v>
      </c>
      <c r="H1569" s="4">
        <f t="shared" si="799"/>
        <v>16409.670000000002</v>
      </c>
      <c r="I1569" s="5">
        <f>VLOOKUP(CONCATENATE($F1569," ",$G1569),AllocFactorMatrix,(I$4+1),FALSE)*$E1572</f>
        <v>12269.534079339286</v>
      </c>
      <c r="J1569" s="5">
        <f>VLOOKUP(CONCATENATE($F1569," ",$G1569),AllocFactorMatrix,(J$4+1),FALSE)*$E1572</f>
        <v>591.51814838042208</v>
      </c>
      <c r="K1569" s="5">
        <f>VLOOKUP(CONCATENATE($F1569," ",$G1569),AllocFactorMatrix,(K$4+1),FALSE)*$E1572</f>
        <v>1784.8567614155399</v>
      </c>
      <c r="L1569" s="5">
        <f>VLOOKUP(CONCATENATE($F1569," ",$G1569),AllocFactorMatrix,(L$4+1),FALSE)*$E1572</f>
        <v>0</v>
      </c>
      <c r="M1569" s="5">
        <f>VLOOKUP(CONCATENATE($F1569," ",$G1569),AllocFactorMatrix,(M$4+1),FALSE)*$E1572</f>
        <v>0</v>
      </c>
      <c r="N1569" s="5">
        <f t="shared" si="786"/>
        <v>1784.8567614155399</v>
      </c>
      <c r="O1569" s="5">
        <f>VLOOKUP(CONCATENATE($F1569," ",$G1569),AllocFactorMatrix,(O$4+1),FALSE)*$E1572</f>
        <v>1137.3176754613592</v>
      </c>
      <c r="P1569" s="5">
        <f>VLOOKUP(CONCATENATE($F1569," ",$G1569),AllocFactorMatrix,(P$4+1),FALSE)*$E1572</f>
        <v>0</v>
      </c>
      <c r="Q1569" s="5">
        <f>VLOOKUP(CONCATENATE($F1569," ",$G1569),AllocFactorMatrix,(Q$4+1),FALSE)*$E1572</f>
        <v>0</v>
      </c>
      <c r="R1569" s="54">
        <f>VLOOKUP(CONCATENATE($F1569," ",$G1569),AllocFactorMatrix,(R$4+1),FALSE)*$E1572</f>
        <v>0</v>
      </c>
      <c r="S1569" s="5">
        <f t="shared" si="788"/>
        <v>1137.3176754613592</v>
      </c>
      <c r="T1569" s="5">
        <f>VLOOKUP(CONCATENATE($F1569," ",$G1569),AllocFactorMatrix,(T$4+1),FALSE)*$E1572</f>
        <v>30.750684003926082</v>
      </c>
      <c r="U1569" s="5">
        <f>VLOOKUP(CONCATENATE($F1569," ",$G1569),AllocFactorMatrix,(U$4+1),FALSE)*$E1572</f>
        <v>0</v>
      </c>
      <c r="V1569" s="5">
        <f>VLOOKUP(CONCATENATE($F1569," ",$G1569),AllocFactorMatrix,(V$4+1),FALSE)*$E1572</f>
        <v>0</v>
      </c>
      <c r="W1569" s="5">
        <f>VLOOKUP(CONCATENATE($F1569," ",$G1569),AllocFactorMatrix,(W$4+1),FALSE)*$E1572</f>
        <v>0</v>
      </c>
      <c r="X1569" s="5">
        <f t="shared" si="801"/>
        <v>30.750684003926082</v>
      </c>
      <c r="Y1569" s="5">
        <f>VLOOKUP(CONCATENATE($F1569," ",$G1569),AllocFactorMatrix,(Y$4+1),FALSE)*$E1572</f>
        <v>419.49290632288705</v>
      </c>
      <c r="Z1569" s="5">
        <f>VLOOKUP(CONCATENATE($F1569," ",$G1569),AllocFactorMatrix,(Z$4+1),FALSE)*$E1572</f>
        <v>0</v>
      </c>
      <c r="AA1569" s="5">
        <f t="shared" si="800"/>
        <v>419.49290632288705</v>
      </c>
      <c r="AB1569" s="5">
        <f>VLOOKUP(CONCATENATE($F1569," ",$G1569),AllocFactorMatrix,(AB$4+1),FALSE)*$E1572</f>
        <v>4.3530913834958884</v>
      </c>
      <c r="AC1569" s="5">
        <f>VLOOKUP(CONCATENATE($F1569," ",$G1569),AllocFactorMatrix,(AC$4+1),FALSE)*$E1572</f>
        <v>147.80419512885271</v>
      </c>
      <c r="AD1569" s="5">
        <f>VLOOKUP(CONCATENATE($F1569," ",$G1569),AllocFactorMatrix,(AD$4+1),FALSE)*$E1572</f>
        <v>24.042458564231136</v>
      </c>
    </row>
    <row r="1570" spans="4:30" hidden="1" outlineLevel="1">
      <c r="E1570" s="51"/>
      <c r="F1570" s="52" t="str">
        <f>F1572</f>
        <v>TOTUGLINES</v>
      </c>
      <c r="G1570" s="55" t="str">
        <f>$G$13</f>
        <v>ENERGY</v>
      </c>
      <c r="H1570" s="4">
        <f t="shared" si="799"/>
        <v>0</v>
      </c>
      <c r="I1570" s="5">
        <f>VLOOKUP(CONCATENATE($F1570," ",$G1570),AllocFactorMatrix,(I$4+1),FALSE)*$E1572</f>
        <v>0</v>
      </c>
      <c r="J1570" s="5">
        <f>VLOOKUP(CONCATENATE($F1570," ",$G1570),AllocFactorMatrix,(J$4+1),FALSE)*$E1572</f>
        <v>0</v>
      </c>
      <c r="K1570" s="5">
        <f>VLOOKUP(CONCATENATE($F1570," ",$G1570),AllocFactorMatrix,(K$4+1),FALSE)*$E1572</f>
        <v>0</v>
      </c>
      <c r="L1570" s="5">
        <f>VLOOKUP(CONCATENATE($F1570," ",$G1570),AllocFactorMatrix,(L$4+1),FALSE)*$E1572</f>
        <v>0</v>
      </c>
      <c r="M1570" s="5">
        <f>VLOOKUP(CONCATENATE($F1570," ",$G1570),AllocFactorMatrix,(M$4+1),FALSE)*$E1572</f>
        <v>0</v>
      </c>
      <c r="N1570" s="5">
        <f t="shared" si="786"/>
        <v>0</v>
      </c>
      <c r="O1570" s="5">
        <f>VLOOKUP(CONCATENATE($F1570," ",$G1570),AllocFactorMatrix,(O$4+1),FALSE)*$E1572</f>
        <v>0</v>
      </c>
      <c r="P1570" s="5">
        <f>VLOOKUP(CONCATENATE($F1570," ",$G1570),AllocFactorMatrix,(P$4+1),FALSE)*$E1572</f>
        <v>0</v>
      </c>
      <c r="Q1570" s="5">
        <f>VLOOKUP(CONCATENATE($F1570," ",$G1570),AllocFactorMatrix,(Q$4+1),FALSE)*$E1572</f>
        <v>0</v>
      </c>
      <c r="R1570" s="54">
        <f>VLOOKUP(CONCATENATE($F1570," ",$G1570),AllocFactorMatrix,(R$4+1),FALSE)*$E1572</f>
        <v>0</v>
      </c>
      <c r="S1570" s="5">
        <f t="shared" si="788"/>
        <v>0</v>
      </c>
      <c r="T1570" s="5">
        <f>VLOOKUP(CONCATENATE($F1570," ",$G1570),AllocFactorMatrix,(T$4+1),FALSE)*$E1572</f>
        <v>0</v>
      </c>
      <c r="U1570" s="5">
        <f>VLOOKUP(CONCATENATE($F1570," ",$G1570),AllocFactorMatrix,(U$4+1),FALSE)*$E1572</f>
        <v>0</v>
      </c>
      <c r="V1570" s="5">
        <f>VLOOKUP(CONCATENATE($F1570," ",$G1570),AllocFactorMatrix,(V$4+1),FALSE)*$E1572</f>
        <v>0</v>
      </c>
      <c r="W1570" s="5">
        <f>VLOOKUP(CONCATENATE($F1570," ",$G1570),AllocFactorMatrix,(W$4+1),FALSE)*$E1572</f>
        <v>0</v>
      </c>
      <c r="X1570" s="5">
        <f t="shared" si="801"/>
        <v>0</v>
      </c>
      <c r="Y1570" s="5">
        <f>VLOOKUP(CONCATENATE($F1570," ",$G1570),AllocFactorMatrix,(Y$4+1),FALSE)*$E1572</f>
        <v>0</v>
      </c>
      <c r="Z1570" s="5">
        <f>VLOOKUP(CONCATENATE($F1570," ",$G1570),AllocFactorMatrix,(Z$4+1),FALSE)*$E1572</f>
        <v>0</v>
      </c>
      <c r="AA1570" s="5">
        <f t="shared" si="800"/>
        <v>0</v>
      </c>
      <c r="AB1570" s="5">
        <f>VLOOKUP(CONCATENATE($F1570," ",$G1570),AllocFactorMatrix,(AB$4+1),FALSE)*$E1572</f>
        <v>0</v>
      </c>
      <c r="AC1570" s="5">
        <f>VLOOKUP(CONCATENATE($F1570," ",$G1570),AllocFactorMatrix,(AC$4+1),FALSE)*$E1572</f>
        <v>0</v>
      </c>
      <c r="AD1570" s="5">
        <f>VLOOKUP(CONCATENATE($F1570," ",$G1570),AllocFactorMatrix,(AD$4+1),FALSE)*$E1572</f>
        <v>0</v>
      </c>
    </row>
    <row r="1571" spans="4:30" hidden="1" outlineLevel="1">
      <c r="E1571" s="51"/>
      <c r="F1571" s="52" t="str">
        <f>F1572</f>
        <v>TOTUGLINES</v>
      </c>
      <c r="G1571" s="55" t="str">
        <f>$G$14</f>
        <v>CUSTOMER</v>
      </c>
      <c r="H1571" s="4">
        <f t="shared" si="799"/>
        <v>0</v>
      </c>
      <c r="I1571" s="5">
        <f>VLOOKUP(CONCATENATE($F1571," ",$G1571),AllocFactorMatrix,(I$4+1),FALSE)*$E1572</f>
        <v>0</v>
      </c>
      <c r="J1571" s="5">
        <f>VLOOKUP(CONCATENATE($F1571," ",$G1571),AllocFactorMatrix,(J$4+1),FALSE)*$E1572</f>
        <v>0</v>
      </c>
      <c r="K1571" s="5">
        <f>VLOOKUP(CONCATENATE($F1571," ",$G1571),AllocFactorMatrix,(K$4+1),FALSE)*$E1572</f>
        <v>0</v>
      </c>
      <c r="L1571" s="5">
        <f>VLOOKUP(CONCATENATE($F1571," ",$G1571),AllocFactorMatrix,(L$4+1),FALSE)*$E1572</f>
        <v>0</v>
      </c>
      <c r="M1571" s="5">
        <f>VLOOKUP(CONCATENATE($F1571," ",$G1571),AllocFactorMatrix,(M$4+1),FALSE)*$E1572</f>
        <v>0</v>
      </c>
      <c r="N1571" s="5">
        <f t="shared" si="786"/>
        <v>0</v>
      </c>
      <c r="O1571" s="5">
        <f>VLOOKUP(CONCATENATE($F1571," ",$G1571),AllocFactorMatrix,(O$4+1),FALSE)*$E1572</f>
        <v>0</v>
      </c>
      <c r="P1571" s="5">
        <f>VLOOKUP(CONCATENATE($F1571," ",$G1571),AllocFactorMatrix,(P$4+1),FALSE)*$E1572</f>
        <v>0</v>
      </c>
      <c r="Q1571" s="5">
        <f>VLOOKUP(CONCATENATE($F1571," ",$G1571),AllocFactorMatrix,(Q$4+1),FALSE)*$E1572</f>
        <v>0</v>
      </c>
      <c r="R1571" s="54">
        <f>VLOOKUP(CONCATENATE($F1571," ",$G1571),AllocFactorMatrix,(R$4+1),FALSE)*$E1572</f>
        <v>0</v>
      </c>
      <c r="S1571" s="5">
        <f t="shared" si="788"/>
        <v>0</v>
      </c>
      <c r="T1571" s="5">
        <f>VLOOKUP(CONCATENATE($F1571," ",$G1571),AllocFactorMatrix,(T$4+1),FALSE)*$E1572</f>
        <v>0</v>
      </c>
      <c r="U1571" s="5">
        <f>VLOOKUP(CONCATENATE($F1571," ",$G1571),AllocFactorMatrix,(U$4+1),FALSE)*$E1572</f>
        <v>0</v>
      </c>
      <c r="V1571" s="5">
        <f>VLOOKUP(CONCATENATE($F1571," ",$G1571),AllocFactorMatrix,(V$4+1),FALSE)*$E1572</f>
        <v>0</v>
      </c>
      <c r="W1571" s="5">
        <f>VLOOKUP(CONCATENATE($F1571," ",$G1571),AllocFactorMatrix,(W$4+1),FALSE)*$E1572</f>
        <v>0</v>
      </c>
      <c r="X1571" s="5">
        <f t="shared" si="801"/>
        <v>0</v>
      </c>
      <c r="Y1571" s="5">
        <f>VLOOKUP(CONCATENATE($F1571," ",$G1571),AllocFactorMatrix,(Y$4+1),FALSE)*$E1572</f>
        <v>0</v>
      </c>
      <c r="Z1571" s="5">
        <f>VLOOKUP(CONCATENATE($F1571," ",$G1571),AllocFactorMatrix,(Z$4+1),FALSE)*$E1572</f>
        <v>0</v>
      </c>
      <c r="AA1571" s="5">
        <f t="shared" si="800"/>
        <v>0</v>
      </c>
      <c r="AB1571" s="5">
        <f>VLOOKUP(CONCATENATE($F1571," ",$G1571),AllocFactorMatrix,(AB$4+1),FALSE)*$E1572</f>
        <v>0</v>
      </c>
      <c r="AC1571" s="5">
        <f>VLOOKUP(CONCATENATE($F1571," ",$G1571),AllocFactorMatrix,(AC$4+1),FALSE)*$E1572</f>
        <v>0</v>
      </c>
      <c r="AD1571" s="5">
        <f>VLOOKUP(CONCATENATE($F1571," ",$G1571),AllocFactorMatrix,(AD$4+1),FALSE)*$E1572</f>
        <v>0</v>
      </c>
    </row>
    <row r="1572" spans="4:30" collapsed="1">
      <c r="D1572" s="1" t="s">
        <v>150</v>
      </c>
      <c r="E1572" s="61">
        <v>86140</v>
      </c>
      <c r="F1572" s="10" t="s">
        <v>68</v>
      </c>
      <c r="G1572" s="55" t="str">
        <f>$G$15</f>
        <v>TOTAL</v>
      </c>
      <c r="H1572" s="4">
        <f t="shared" si="799"/>
        <v>86139.999999999985</v>
      </c>
      <c r="I1572" s="5">
        <f>VLOOKUP(CONCATENATE($F1572," ",$G1572),AllocFactorMatrix,(I$4+1),FALSE)*$E1572</f>
        <v>58873.287653687592</v>
      </c>
      <c r="J1572" s="5">
        <f>VLOOKUP(CONCATENATE($F1572," ",$G1572),AllocFactorMatrix,(J$4+1),FALSE)*$E1572</f>
        <v>2788.2974310550189</v>
      </c>
      <c r="K1572" s="5">
        <f>VLOOKUP(CONCATENATE($F1572," ",$G1572),AllocFactorMatrix,(K$4+1),FALSE)*$E1572</f>
        <v>9761.497160535806</v>
      </c>
      <c r="L1572" s="5">
        <f>VLOOKUP(CONCATENATE($F1572," ",$G1572),AllocFactorMatrix,(L$4+1),FALSE)*$E1572</f>
        <v>246.51969425108629</v>
      </c>
      <c r="M1572" s="5">
        <f>VLOOKUP(CONCATENATE($F1572," ",$G1572),AllocFactorMatrix,(M$4+1),FALSE)*$E1572</f>
        <v>0</v>
      </c>
      <c r="N1572" s="5">
        <f t="shared" si="786"/>
        <v>10008.016854786893</v>
      </c>
      <c r="O1572" s="5">
        <f>VLOOKUP(CONCATENATE($F1572," ",$G1572),AllocFactorMatrix,(O$4+1),FALSE)*$E1572</f>
        <v>7118.4037772701395</v>
      </c>
      <c r="P1572" s="5">
        <f>VLOOKUP(CONCATENATE($F1572," ",$G1572),AllocFactorMatrix,(P$4+1),FALSE)*$E1572</f>
        <v>1113.9776889531972</v>
      </c>
      <c r="Q1572" s="5">
        <f>VLOOKUP(CONCATENATE($F1572," ",$G1572),AllocFactorMatrix,(Q$4+1),FALSE)*$E1572</f>
        <v>0</v>
      </c>
      <c r="R1572" s="54">
        <f>VLOOKUP(CONCATENATE($F1572," ",$G1572),AllocFactorMatrix,(R$4+1),FALSE)*$E1572</f>
        <v>0</v>
      </c>
      <c r="S1572" s="5">
        <f t="shared" si="788"/>
        <v>8232.3814662233362</v>
      </c>
      <c r="T1572" s="5">
        <f>VLOOKUP(CONCATENATE($F1572," ",$G1572),AllocFactorMatrix,(T$4+1),FALSE)*$E1572</f>
        <v>243.97271767022892</v>
      </c>
      <c r="U1572" s="5">
        <f>VLOOKUP(CONCATENATE($F1572," ",$G1572),AllocFactorMatrix,(U$4+1),FALSE)*$E1572</f>
        <v>3438.7889143897523</v>
      </c>
      <c r="V1572" s="5">
        <f>VLOOKUP(CONCATENATE($F1572," ",$G1572),AllocFactorMatrix,(V$4+1),FALSE)*$E1572</f>
        <v>0</v>
      </c>
      <c r="W1572" s="5">
        <f>VLOOKUP(CONCATENATE($F1572," ",$G1572),AllocFactorMatrix,(W$4+1),FALSE)*$E1572</f>
        <v>0</v>
      </c>
      <c r="X1572" s="5">
        <f t="shared" si="801"/>
        <v>3682.7616320599814</v>
      </c>
      <c r="Y1572" s="5">
        <f>VLOOKUP(CONCATENATE($F1572," ",$G1572),AllocFactorMatrix,(Y$4+1),FALSE)*$E1572</f>
        <v>2223.0652305086101</v>
      </c>
      <c r="Z1572" s="5">
        <f>VLOOKUP(CONCATENATE($F1572," ",$G1572),AllocFactorMatrix,(Z$4+1),FALSE)*$E1572</f>
        <v>30.09064647420546</v>
      </c>
      <c r="AA1572" s="5">
        <f t="shared" si="800"/>
        <v>2253.1558769828157</v>
      </c>
      <c r="AB1572" s="5">
        <f>VLOOKUP(CONCATENATE($F1572," ",$G1572),AllocFactorMatrix,(AB$4+1),FALSE)*$E1572</f>
        <v>28.731556950459122</v>
      </c>
      <c r="AC1572" s="5">
        <f>VLOOKUP(CONCATENATE($F1572," ",$G1572),AllocFactorMatrix,(AC$4+1),FALSE)*$E1572</f>
        <v>231.32143127144099</v>
      </c>
      <c r="AD1572" s="5">
        <f>VLOOKUP(CONCATENATE($F1572," ",$G1572),AllocFactorMatrix,(AD$4+1),FALSE)*$E1572</f>
        <v>42.046096982465137</v>
      </c>
    </row>
    <row r="1573" spans="4:30" hidden="1" outlineLevel="1">
      <c r="E1573" s="51"/>
      <c r="F1573" s="52" t="str">
        <f>F1580</f>
        <v>DIST_TRANSF</v>
      </c>
      <c r="G1573" s="55" t="str">
        <f>$G$8</f>
        <v>PRODUCTION</v>
      </c>
      <c r="H1573" s="4">
        <f t="shared" si="799"/>
        <v>0</v>
      </c>
      <c r="I1573" s="5">
        <f>VLOOKUP(CONCATENATE($F1573," ",$G1573),AllocFactorMatrix,(I$4+1),FALSE)*$E1580</f>
        <v>0</v>
      </c>
      <c r="J1573" s="5">
        <f>VLOOKUP(CONCATENATE($F1573," ",$G1573),AllocFactorMatrix,(J$4+1),FALSE)*$E1580</f>
        <v>0</v>
      </c>
      <c r="K1573" s="5">
        <f>VLOOKUP(CONCATENATE($F1573," ",$G1573),AllocFactorMatrix,(K$4+1),FALSE)*$E1580</f>
        <v>0</v>
      </c>
      <c r="L1573" s="5">
        <f>VLOOKUP(CONCATENATE($F1573," ",$G1573),AllocFactorMatrix,(L$4+1),FALSE)*$E1580</f>
        <v>0</v>
      </c>
      <c r="M1573" s="5">
        <f>VLOOKUP(CONCATENATE($F1573," ",$G1573),AllocFactorMatrix,(M$4+1),FALSE)*$E1580</f>
        <v>0</v>
      </c>
      <c r="N1573" s="5">
        <f t="shared" si="786"/>
        <v>0</v>
      </c>
      <c r="O1573" s="5">
        <f>VLOOKUP(CONCATENATE($F1573," ",$G1573),AllocFactorMatrix,(O$4+1),FALSE)*$E1580</f>
        <v>0</v>
      </c>
      <c r="P1573" s="5">
        <f>VLOOKUP(CONCATENATE($F1573," ",$G1573),AllocFactorMatrix,(P$4+1),FALSE)*$E1580</f>
        <v>0</v>
      </c>
      <c r="Q1573" s="5">
        <f>VLOOKUP(CONCATENATE($F1573," ",$G1573),AllocFactorMatrix,(Q$4+1),FALSE)*$E1580</f>
        <v>0</v>
      </c>
      <c r="R1573" s="54">
        <f>VLOOKUP(CONCATENATE($F1573," ",$G1573),AllocFactorMatrix,(R$4+1),FALSE)*$E1580</f>
        <v>0</v>
      </c>
      <c r="S1573" s="5">
        <f t="shared" si="788"/>
        <v>0</v>
      </c>
      <c r="T1573" s="5">
        <f>VLOOKUP(CONCATENATE($F1573," ",$G1573),AllocFactorMatrix,(T$4+1),FALSE)*$E1580</f>
        <v>0</v>
      </c>
      <c r="U1573" s="5">
        <f>VLOOKUP(CONCATENATE($F1573," ",$G1573),AllocFactorMatrix,(U$4+1),FALSE)*$E1580</f>
        <v>0</v>
      </c>
      <c r="V1573" s="5">
        <f>VLOOKUP(CONCATENATE($F1573," ",$G1573),AllocFactorMatrix,(V$4+1),FALSE)*$E1580</f>
        <v>0</v>
      </c>
      <c r="W1573" s="5">
        <f>VLOOKUP(CONCATENATE($F1573," ",$G1573),AllocFactorMatrix,(W$4+1),FALSE)*$E1580</f>
        <v>0</v>
      </c>
      <c r="X1573" s="5">
        <f>SUBTOTAL(9,T1573:W1573)</f>
        <v>0</v>
      </c>
      <c r="Y1573" s="5">
        <f>VLOOKUP(CONCATENATE($F1573," ",$G1573),AllocFactorMatrix,(Y$4+1),FALSE)*$E1580</f>
        <v>0</v>
      </c>
      <c r="Z1573" s="5">
        <f>VLOOKUP(CONCATENATE($F1573," ",$G1573),AllocFactorMatrix,(Z$4+1),FALSE)*$E1580</f>
        <v>0</v>
      </c>
      <c r="AA1573" s="5">
        <f t="shared" si="800"/>
        <v>0</v>
      </c>
      <c r="AB1573" s="5">
        <f>VLOOKUP(CONCATENATE($F1573," ",$G1573),AllocFactorMatrix,(AB$4+1),FALSE)*$E1580</f>
        <v>0</v>
      </c>
      <c r="AC1573" s="5">
        <f>VLOOKUP(CONCATENATE($F1573," ",$G1573),AllocFactorMatrix,(AC$4+1),FALSE)*$E1580</f>
        <v>0</v>
      </c>
      <c r="AD1573" s="5">
        <f>VLOOKUP(CONCATENATE($F1573," ",$G1573),AllocFactorMatrix,(AD$4+1),FALSE)*$E1580</f>
        <v>0</v>
      </c>
    </row>
    <row r="1574" spans="4:30" hidden="1" outlineLevel="1">
      <c r="E1574" s="51"/>
      <c r="F1574" s="52" t="str">
        <f>F1580</f>
        <v>DIST_TRANSF</v>
      </c>
      <c r="G1574" s="55" t="str">
        <f>$G$9</f>
        <v>BULKTRAN</v>
      </c>
      <c r="H1574" s="4">
        <f t="shared" si="799"/>
        <v>0</v>
      </c>
      <c r="I1574" s="5">
        <f>VLOOKUP(CONCATENATE($F1574," ",$G1574),AllocFactorMatrix,(I$4+1),FALSE)*$E1580</f>
        <v>0</v>
      </c>
      <c r="J1574" s="5">
        <f>VLOOKUP(CONCATENATE($F1574," ",$G1574),AllocFactorMatrix,(J$4+1),FALSE)*$E1580</f>
        <v>0</v>
      </c>
      <c r="K1574" s="5">
        <f>VLOOKUP(CONCATENATE($F1574," ",$G1574),AllocFactorMatrix,(K$4+1),FALSE)*$E1580</f>
        <v>0</v>
      </c>
      <c r="L1574" s="5">
        <f>VLOOKUP(CONCATENATE($F1574," ",$G1574),AllocFactorMatrix,(L$4+1),FALSE)*$E1580</f>
        <v>0</v>
      </c>
      <c r="M1574" s="5">
        <f>VLOOKUP(CONCATENATE($F1574," ",$G1574),AllocFactorMatrix,(M$4+1),FALSE)*$E1580</f>
        <v>0</v>
      </c>
      <c r="N1574" s="5">
        <f t="shared" si="786"/>
        <v>0</v>
      </c>
      <c r="O1574" s="5">
        <f>VLOOKUP(CONCATENATE($F1574," ",$G1574),AllocFactorMatrix,(O$4+1),FALSE)*$E1580</f>
        <v>0</v>
      </c>
      <c r="P1574" s="5">
        <f>VLOOKUP(CONCATENATE($F1574," ",$G1574),AllocFactorMatrix,(P$4+1),FALSE)*$E1580</f>
        <v>0</v>
      </c>
      <c r="Q1574" s="5">
        <f>VLOOKUP(CONCATENATE($F1574," ",$G1574),AllocFactorMatrix,(Q$4+1),FALSE)*$E1580</f>
        <v>0</v>
      </c>
      <c r="R1574" s="54">
        <f>VLOOKUP(CONCATENATE($F1574," ",$G1574),AllocFactorMatrix,(R$4+1),FALSE)*$E1580</f>
        <v>0</v>
      </c>
      <c r="S1574" s="5">
        <f t="shared" si="788"/>
        <v>0</v>
      </c>
      <c r="T1574" s="5">
        <f>VLOOKUP(CONCATENATE($F1574," ",$G1574),AllocFactorMatrix,(T$4+1),FALSE)*$E1580</f>
        <v>0</v>
      </c>
      <c r="U1574" s="5">
        <f>VLOOKUP(CONCATENATE($F1574," ",$G1574),AllocFactorMatrix,(U$4+1),FALSE)*$E1580</f>
        <v>0</v>
      </c>
      <c r="V1574" s="5">
        <f>VLOOKUP(CONCATENATE($F1574," ",$G1574),AllocFactorMatrix,(V$4+1),FALSE)*$E1580</f>
        <v>0</v>
      </c>
      <c r="W1574" s="5">
        <f>VLOOKUP(CONCATENATE($F1574," ",$G1574),AllocFactorMatrix,(W$4+1),FALSE)*$E1580</f>
        <v>0</v>
      </c>
      <c r="X1574" s="5">
        <f t="shared" ref="X1574:X1580" si="802">SUBTOTAL(9,T1574:W1574)</f>
        <v>0</v>
      </c>
      <c r="Y1574" s="5">
        <f>VLOOKUP(CONCATENATE($F1574," ",$G1574),AllocFactorMatrix,(Y$4+1),FALSE)*$E1580</f>
        <v>0</v>
      </c>
      <c r="Z1574" s="5">
        <f>VLOOKUP(CONCATENATE($F1574," ",$G1574),AllocFactorMatrix,(Z$4+1),FALSE)*$E1580</f>
        <v>0</v>
      </c>
      <c r="AA1574" s="5">
        <f t="shared" si="800"/>
        <v>0</v>
      </c>
      <c r="AB1574" s="5">
        <f>VLOOKUP(CONCATENATE($F1574," ",$G1574),AllocFactorMatrix,(AB$4+1),FALSE)*$E1580</f>
        <v>0</v>
      </c>
      <c r="AC1574" s="5">
        <f>VLOOKUP(CONCATENATE($F1574," ",$G1574),AllocFactorMatrix,(AC$4+1),FALSE)*$E1580</f>
        <v>0</v>
      </c>
      <c r="AD1574" s="5">
        <f>VLOOKUP(CONCATENATE($F1574," ",$G1574),AllocFactorMatrix,(AD$4+1),FALSE)*$E1580</f>
        <v>0</v>
      </c>
    </row>
    <row r="1575" spans="4:30" hidden="1" outlineLevel="1">
      <c r="E1575" s="51"/>
      <c r="F1575" s="52" t="str">
        <f>F1580</f>
        <v>DIST_TRANSF</v>
      </c>
      <c r="G1575" s="55" t="str">
        <f>$G$10</f>
        <v>SUBTRAN</v>
      </c>
      <c r="H1575" s="4">
        <f t="shared" si="799"/>
        <v>0</v>
      </c>
      <c r="I1575" s="5">
        <f>VLOOKUP(CONCATENATE($F1575," ",$G1575),AllocFactorMatrix,(I$4+1),FALSE)*$E1580</f>
        <v>0</v>
      </c>
      <c r="J1575" s="5">
        <f>VLOOKUP(CONCATENATE($F1575," ",$G1575),AllocFactorMatrix,(J$4+1),FALSE)*$E1580</f>
        <v>0</v>
      </c>
      <c r="K1575" s="5">
        <f>VLOOKUP(CONCATENATE($F1575," ",$G1575),AllocFactorMatrix,(K$4+1),FALSE)*$E1580</f>
        <v>0</v>
      </c>
      <c r="L1575" s="5">
        <f>VLOOKUP(CONCATENATE($F1575," ",$G1575),AllocFactorMatrix,(L$4+1),FALSE)*$E1580</f>
        <v>0</v>
      </c>
      <c r="M1575" s="5">
        <f>VLOOKUP(CONCATENATE($F1575," ",$G1575),AllocFactorMatrix,(M$4+1),FALSE)*$E1580</f>
        <v>0</v>
      </c>
      <c r="N1575" s="5">
        <f t="shared" si="786"/>
        <v>0</v>
      </c>
      <c r="O1575" s="5">
        <f>VLOOKUP(CONCATENATE($F1575," ",$G1575),AllocFactorMatrix,(O$4+1),FALSE)*$E1580</f>
        <v>0</v>
      </c>
      <c r="P1575" s="5">
        <f>VLOOKUP(CONCATENATE($F1575," ",$G1575),AllocFactorMatrix,(P$4+1),FALSE)*$E1580</f>
        <v>0</v>
      </c>
      <c r="Q1575" s="5">
        <f>VLOOKUP(CONCATENATE($F1575," ",$G1575),AllocFactorMatrix,(Q$4+1),FALSE)*$E1580</f>
        <v>0</v>
      </c>
      <c r="R1575" s="54">
        <f>VLOOKUP(CONCATENATE($F1575," ",$G1575),AllocFactorMatrix,(R$4+1),FALSE)*$E1580</f>
        <v>0</v>
      </c>
      <c r="S1575" s="5">
        <f t="shared" si="788"/>
        <v>0</v>
      </c>
      <c r="T1575" s="5">
        <f>VLOOKUP(CONCATENATE($F1575," ",$G1575),AllocFactorMatrix,(T$4+1),FALSE)*$E1580</f>
        <v>0</v>
      </c>
      <c r="U1575" s="5">
        <f>VLOOKUP(CONCATENATE($F1575," ",$G1575),AllocFactorMatrix,(U$4+1),FALSE)*$E1580</f>
        <v>0</v>
      </c>
      <c r="V1575" s="5">
        <f>VLOOKUP(CONCATENATE($F1575," ",$G1575),AllocFactorMatrix,(V$4+1),FALSE)*$E1580</f>
        <v>0</v>
      </c>
      <c r="W1575" s="5">
        <f>VLOOKUP(CONCATENATE($F1575," ",$G1575),AllocFactorMatrix,(W$4+1),FALSE)*$E1580</f>
        <v>0</v>
      </c>
      <c r="X1575" s="5">
        <f t="shared" si="802"/>
        <v>0</v>
      </c>
      <c r="Y1575" s="5">
        <f>VLOOKUP(CONCATENATE($F1575," ",$G1575),AllocFactorMatrix,(Y$4+1),FALSE)*$E1580</f>
        <v>0</v>
      </c>
      <c r="Z1575" s="5">
        <f>VLOOKUP(CONCATENATE($F1575," ",$G1575),AllocFactorMatrix,(Z$4+1),FALSE)*$E1580</f>
        <v>0</v>
      </c>
      <c r="AA1575" s="5">
        <f t="shared" si="800"/>
        <v>0</v>
      </c>
      <c r="AB1575" s="5">
        <f>VLOOKUP(CONCATENATE($F1575," ",$G1575),AllocFactorMatrix,(AB$4+1),FALSE)*$E1580</f>
        <v>0</v>
      </c>
      <c r="AC1575" s="5">
        <f>VLOOKUP(CONCATENATE($F1575," ",$G1575),AllocFactorMatrix,(AC$4+1),FALSE)*$E1580</f>
        <v>0</v>
      </c>
      <c r="AD1575" s="5">
        <f>VLOOKUP(CONCATENATE($F1575," ",$G1575),AllocFactorMatrix,(AD$4+1),FALSE)*$E1580</f>
        <v>0</v>
      </c>
    </row>
    <row r="1576" spans="4:30" hidden="1" outlineLevel="1">
      <c r="E1576" s="51"/>
      <c r="F1576" s="52" t="str">
        <f>F1580</f>
        <v>DIST_TRANSF</v>
      </c>
      <c r="G1576" s="55" t="str">
        <f>$G$11</f>
        <v>DISTPRI</v>
      </c>
      <c r="H1576" s="4">
        <f t="shared" si="799"/>
        <v>10629.7256</v>
      </c>
      <c r="I1576" s="5">
        <f>VLOOKUP(CONCATENATE($F1576," ",$G1576),AllocFactorMatrix,(I$4+1),FALSE)*$E1580</f>
        <v>7104.2989818826563</v>
      </c>
      <c r="J1576" s="5">
        <f>VLOOKUP(CONCATENATE($F1576," ",$G1576),AllocFactorMatrix,(J$4+1),FALSE)*$E1580</f>
        <v>334.8781079710335</v>
      </c>
      <c r="K1576" s="5">
        <f>VLOOKUP(CONCATENATE($F1576," ",$G1576),AllocFactorMatrix,(K$4+1),FALSE)*$E1580</f>
        <v>1215.9629626379642</v>
      </c>
      <c r="L1576" s="5">
        <f>VLOOKUP(CONCATENATE($F1576," ",$G1576),AllocFactorMatrix,(L$4+1),FALSE)*$E1580</f>
        <v>37.579582727988594</v>
      </c>
      <c r="M1576" s="5">
        <f>VLOOKUP(CONCATENATE($F1576," ",$G1576),AllocFactorMatrix,(M$4+1),FALSE)*$E1580</f>
        <v>0</v>
      </c>
      <c r="N1576" s="5">
        <f t="shared" si="786"/>
        <v>1253.5425453659527</v>
      </c>
      <c r="O1576" s="5">
        <f>VLOOKUP(CONCATENATE($F1576," ",$G1576),AllocFactorMatrix,(O$4+1),FALSE)*$E1580</f>
        <v>911.75968982508766</v>
      </c>
      <c r="P1576" s="5">
        <f>VLOOKUP(CONCATENATE($F1576," ",$G1576),AllocFactorMatrix,(P$4+1),FALSE)*$E1580</f>
        <v>169.81530358589492</v>
      </c>
      <c r="Q1576" s="5">
        <f>VLOOKUP(CONCATENATE($F1576," ",$G1576),AllocFactorMatrix,(Q$4+1),FALSE)*$E1580</f>
        <v>0</v>
      </c>
      <c r="R1576" s="54">
        <f>VLOOKUP(CONCATENATE($F1576," ",$G1576),AllocFactorMatrix,(R$4+1),FALSE)*$E1580</f>
        <v>0</v>
      </c>
      <c r="S1576" s="5">
        <f t="shared" si="788"/>
        <v>1081.5749934109826</v>
      </c>
      <c r="T1576" s="5">
        <f>VLOOKUP(CONCATENATE($F1576," ",$G1576),AllocFactorMatrix,(T$4+1),FALSE)*$E1580</f>
        <v>32.503671067478976</v>
      </c>
      <c r="U1576" s="5">
        <f>VLOOKUP(CONCATENATE($F1576," ",$G1576),AllocFactorMatrix,(U$4+1),FALSE)*$E1580</f>
        <v>524.21066351306479</v>
      </c>
      <c r="V1576" s="5">
        <f>VLOOKUP(CONCATENATE($F1576," ",$G1576),AllocFactorMatrix,(V$4+1),FALSE)*$E1580</f>
        <v>0</v>
      </c>
      <c r="W1576" s="5">
        <f>VLOOKUP(CONCATENATE($F1576," ",$G1576),AllocFactorMatrix,(W$4+1),FALSE)*$E1580</f>
        <v>0</v>
      </c>
      <c r="X1576" s="5">
        <f t="shared" si="802"/>
        <v>556.71433458054378</v>
      </c>
      <c r="Y1576" s="5">
        <f>VLOOKUP(CONCATENATE($F1576," ",$G1576),AllocFactorMatrix,(Y$4+1),FALSE)*$E1580</f>
        <v>274.93744695957247</v>
      </c>
      <c r="Z1576" s="5">
        <f>VLOOKUP(CONCATENATE($F1576," ",$G1576),AllocFactorMatrix,(Z$4+1),FALSE)*$E1580</f>
        <v>4.5870328614164242</v>
      </c>
      <c r="AA1576" s="5">
        <f t="shared" si="800"/>
        <v>279.52447982098892</v>
      </c>
      <c r="AB1576" s="5">
        <f>VLOOKUP(CONCATENATE($F1576," ",$G1576),AllocFactorMatrix,(AB$4+1),FALSE)*$E1580</f>
        <v>3.7162652109328556</v>
      </c>
      <c r="AC1576" s="5">
        <f>VLOOKUP(CONCATENATE($F1576," ",$G1576),AllocFactorMatrix,(AC$4+1),FALSE)*$E1580</f>
        <v>12.73140831351459</v>
      </c>
      <c r="AD1576" s="5">
        <f>VLOOKUP(CONCATENATE($F1576," ",$G1576),AllocFactorMatrix,(AD$4+1),FALSE)*$E1580</f>
        <v>2.7444834433946532</v>
      </c>
    </row>
    <row r="1577" spans="4:30" hidden="1" outlineLevel="1">
      <c r="E1577" s="51"/>
      <c r="F1577" s="52" t="str">
        <f>F1580</f>
        <v>DIST_TRANSF</v>
      </c>
      <c r="G1577" s="55" t="str">
        <f>$G$12</f>
        <v>DISTSEC</v>
      </c>
      <c r="H1577" s="4">
        <f t="shared" si="799"/>
        <v>42055.274399999995</v>
      </c>
      <c r="I1577" s="5">
        <f>VLOOKUP(CONCATENATE($F1577," ",$G1577),AllocFactorMatrix,(I$4+1),FALSE)*$E1580</f>
        <v>31444.789716476018</v>
      </c>
      <c r="J1577" s="5">
        <f>VLOOKUP(CONCATENATE($F1577," ",$G1577),AllocFactorMatrix,(J$4+1),FALSE)*$E1580</f>
        <v>1515.9633339804254</v>
      </c>
      <c r="K1577" s="5">
        <f>VLOOKUP(CONCATENATE($F1577," ",$G1577),AllocFactorMatrix,(K$4+1),FALSE)*$E1580</f>
        <v>4574.2931372797784</v>
      </c>
      <c r="L1577" s="5">
        <f>VLOOKUP(CONCATENATE($F1577," ",$G1577),AllocFactorMatrix,(L$4+1),FALSE)*$E1580</f>
        <v>0</v>
      </c>
      <c r="M1577" s="5">
        <f>VLOOKUP(CONCATENATE($F1577," ",$G1577),AllocFactorMatrix,(M$4+1),FALSE)*$E1580</f>
        <v>0</v>
      </c>
      <c r="N1577" s="5">
        <f t="shared" si="786"/>
        <v>4574.2931372797784</v>
      </c>
      <c r="O1577" s="5">
        <f>VLOOKUP(CONCATENATE($F1577," ",$G1577),AllocFactorMatrix,(O$4+1),FALSE)*$E1580</f>
        <v>2914.7573913124156</v>
      </c>
      <c r="P1577" s="5">
        <f>VLOOKUP(CONCATENATE($F1577," ",$G1577),AllocFactorMatrix,(P$4+1),FALSE)*$E1580</f>
        <v>0</v>
      </c>
      <c r="Q1577" s="5">
        <f>VLOOKUP(CONCATENATE($F1577," ",$G1577),AllocFactorMatrix,(Q$4+1),FALSE)*$E1580</f>
        <v>0</v>
      </c>
      <c r="R1577" s="54">
        <f>VLOOKUP(CONCATENATE($F1577," ",$G1577),AllocFactorMatrix,(R$4+1),FALSE)*$E1580</f>
        <v>0</v>
      </c>
      <c r="S1577" s="5">
        <f t="shared" si="788"/>
        <v>2914.7573913124156</v>
      </c>
      <c r="T1577" s="5">
        <f>VLOOKUP(CONCATENATE($F1577," ",$G1577),AllocFactorMatrix,(T$4+1),FALSE)*$E1580</f>
        <v>78.808925089462619</v>
      </c>
      <c r="U1577" s="5">
        <f>VLOOKUP(CONCATENATE($F1577," ",$G1577),AllocFactorMatrix,(U$4+1),FALSE)*$E1580</f>
        <v>0</v>
      </c>
      <c r="V1577" s="5">
        <f>VLOOKUP(CONCATENATE($F1577," ",$G1577),AllocFactorMatrix,(V$4+1),FALSE)*$E1580</f>
        <v>0</v>
      </c>
      <c r="W1577" s="5">
        <f>VLOOKUP(CONCATENATE($F1577," ",$G1577),AllocFactorMatrix,(W$4+1),FALSE)*$E1580</f>
        <v>0</v>
      </c>
      <c r="X1577" s="5">
        <f t="shared" si="802"/>
        <v>78.808925089462619</v>
      </c>
      <c r="Y1577" s="5">
        <f>VLOOKUP(CONCATENATE($F1577," ",$G1577),AllocFactorMatrix,(Y$4+1),FALSE)*$E1580</f>
        <v>1075.0910459663426</v>
      </c>
      <c r="Z1577" s="5">
        <f>VLOOKUP(CONCATENATE($F1577," ",$G1577),AllocFactorMatrix,(Z$4+1),FALSE)*$E1580</f>
        <v>0</v>
      </c>
      <c r="AA1577" s="5">
        <f t="shared" si="800"/>
        <v>1075.0910459663426</v>
      </c>
      <c r="AB1577" s="5">
        <f>VLOOKUP(CONCATENATE($F1577," ",$G1577),AllocFactorMatrix,(AB$4+1),FALSE)*$E1580</f>
        <v>11.156254368381278</v>
      </c>
      <c r="AC1577" s="5">
        <f>VLOOKUP(CONCATENATE($F1577," ",$G1577),AllocFactorMatrix,(AC$4+1),FALSE)*$E1580</f>
        <v>378.79774447719205</v>
      </c>
      <c r="AD1577" s="5">
        <f>VLOOKUP(CONCATENATE($F1577," ",$G1577),AllocFactorMatrix,(AD$4+1),FALSE)*$E1580</f>
        <v>61.616851049982749</v>
      </c>
    </row>
    <row r="1578" spans="4:30" hidden="1" outlineLevel="1">
      <c r="E1578" s="51"/>
      <c r="F1578" s="52" t="str">
        <f>F1580</f>
        <v>DIST_TRANSF</v>
      </c>
      <c r="G1578" s="55" t="str">
        <f>$G$13</f>
        <v>ENERGY</v>
      </c>
      <c r="H1578" s="4">
        <f t="shared" si="799"/>
        <v>0</v>
      </c>
      <c r="I1578" s="5">
        <f>VLOOKUP(CONCATENATE($F1578," ",$G1578),AllocFactorMatrix,(I$4+1),FALSE)*$E1580</f>
        <v>0</v>
      </c>
      <c r="J1578" s="5">
        <f>VLOOKUP(CONCATENATE($F1578," ",$G1578),AllocFactorMatrix,(J$4+1),FALSE)*$E1580</f>
        <v>0</v>
      </c>
      <c r="K1578" s="5">
        <f>VLOOKUP(CONCATENATE($F1578," ",$G1578),AllocFactorMatrix,(K$4+1),FALSE)*$E1580</f>
        <v>0</v>
      </c>
      <c r="L1578" s="5">
        <f>VLOOKUP(CONCATENATE($F1578," ",$G1578),AllocFactorMatrix,(L$4+1),FALSE)*$E1580</f>
        <v>0</v>
      </c>
      <c r="M1578" s="5">
        <f>VLOOKUP(CONCATENATE($F1578," ",$G1578),AllocFactorMatrix,(M$4+1),FALSE)*$E1580</f>
        <v>0</v>
      </c>
      <c r="N1578" s="5">
        <f t="shared" si="786"/>
        <v>0</v>
      </c>
      <c r="O1578" s="5">
        <f>VLOOKUP(CONCATENATE($F1578," ",$G1578),AllocFactorMatrix,(O$4+1),FALSE)*$E1580</f>
        <v>0</v>
      </c>
      <c r="P1578" s="5">
        <f>VLOOKUP(CONCATENATE($F1578," ",$G1578),AllocFactorMatrix,(P$4+1),FALSE)*$E1580</f>
        <v>0</v>
      </c>
      <c r="Q1578" s="5">
        <f>VLOOKUP(CONCATENATE($F1578," ",$G1578),AllocFactorMatrix,(Q$4+1),FALSE)*$E1580</f>
        <v>0</v>
      </c>
      <c r="R1578" s="54">
        <f>VLOOKUP(CONCATENATE($F1578," ",$G1578),AllocFactorMatrix,(R$4+1),FALSE)*$E1580</f>
        <v>0</v>
      </c>
      <c r="S1578" s="5">
        <f t="shared" si="788"/>
        <v>0</v>
      </c>
      <c r="T1578" s="5">
        <f>VLOOKUP(CONCATENATE($F1578," ",$G1578),AllocFactorMatrix,(T$4+1),FALSE)*$E1580</f>
        <v>0</v>
      </c>
      <c r="U1578" s="5">
        <f>VLOOKUP(CONCATENATE($F1578," ",$G1578),AllocFactorMatrix,(U$4+1),FALSE)*$E1580</f>
        <v>0</v>
      </c>
      <c r="V1578" s="5">
        <f>VLOOKUP(CONCATENATE($F1578," ",$G1578),AllocFactorMatrix,(V$4+1),FALSE)*$E1580</f>
        <v>0</v>
      </c>
      <c r="W1578" s="5">
        <f>VLOOKUP(CONCATENATE($F1578," ",$G1578),AllocFactorMatrix,(W$4+1),FALSE)*$E1580</f>
        <v>0</v>
      </c>
      <c r="X1578" s="5">
        <f t="shared" si="802"/>
        <v>0</v>
      </c>
      <c r="Y1578" s="5">
        <f>VLOOKUP(CONCATENATE($F1578," ",$G1578),AllocFactorMatrix,(Y$4+1),FALSE)*$E1580</f>
        <v>0</v>
      </c>
      <c r="Z1578" s="5">
        <f>VLOOKUP(CONCATENATE($F1578," ",$G1578),AllocFactorMatrix,(Z$4+1),FALSE)*$E1580</f>
        <v>0</v>
      </c>
      <c r="AA1578" s="5">
        <f t="shared" si="800"/>
        <v>0</v>
      </c>
      <c r="AB1578" s="5">
        <f>VLOOKUP(CONCATENATE($F1578," ",$G1578),AllocFactorMatrix,(AB$4+1),FALSE)*$E1580</f>
        <v>0</v>
      </c>
      <c r="AC1578" s="5">
        <f>VLOOKUP(CONCATENATE($F1578," ",$G1578),AllocFactorMatrix,(AC$4+1),FALSE)*$E1580</f>
        <v>0</v>
      </c>
      <c r="AD1578" s="5">
        <f>VLOOKUP(CONCATENATE($F1578," ",$G1578),AllocFactorMatrix,(AD$4+1),FALSE)*$E1580</f>
        <v>0</v>
      </c>
    </row>
    <row r="1579" spans="4:30" hidden="1" outlineLevel="1">
      <c r="E1579" s="51"/>
      <c r="F1579" s="52" t="str">
        <f>F1580</f>
        <v>DIST_TRANSF</v>
      </c>
      <c r="G1579" s="55" t="str">
        <f>$G$14</f>
        <v>CUSTOMER</v>
      </c>
      <c r="H1579" s="4">
        <f t="shared" si="799"/>
        <v>0</v>
      </c>
      <c r="I1579" s="5">
        <f>VLOOKUP(CONCATENATE($F1579," ",$G1579),AllocFactorMatrix,(I$4+1),FALSE)*$E1580</f>
        <v>0</v>
      </c>
      <c r="J1579" s="5">
        <f>VLOOKUP(CONCATENATE($F1579," ",$G1579),AllocFactorMatrix,(J$4+1),FALSE)*$E1580</f>
        <v>0</v>
      </c>
      <c r="K1579" s="5">
        <f>VLOOKUP(CONCATENATE($F1579," ",$G1579),AllocFactorMatrix,(K$4+1),FALSE)*$E1580</f>
        <v>0</v>
      </c>
      <c r="L1579" s="5">
        <f>VLOOKUP(CONCATENATE($F1579," ",$G1579),AllocFactorMatrix,(L$4+1),FALSE)*$E1580</f>
        <v>0</v>
      </c>
      <c r="M1579" s="5">
        <f>VLOOKUP(CONCATENATE($F1579," ",$G1579),AllocFactorMatrix,(M$4+1),FALSE)*$E1580</f>
        <v>0</v>
      </c>
      <c r="N1579" s="5">
        <f t="shared" si="786"/>
        <v>0</v>
      </c>
      <c r="O1579" s="5">
        <f>VLOOKUP(CONCATENATE($F1579," ",$G1579),AllocFactorMatrix,(O$4+1),FALSE)*$E1580</f>
        <v>0</v>
      </c>
      <c r="P1579" s="5">
        <f>VLOOKUP(CONCATENATE($F1579," ",$G1579),AllocFactorMatrix,(P$4+1),FALSE)*$E1580</f>
        <v>0</v>
      </c>
      <c r="Q1579" s="5">
        <f>VLOOKUP(CONCATENATE($F1579," ",$G1579),AllocFactorMatrix,(Q$4+1),FALSE)*$E1580</f>
        <v>0</v>
      </c>
      <c r="R1579" s="54">
        <f>VLOOKUP(CONCATENATE($F1579," ",$G1579),AllocFactorMatrix,(R$4+1),FALSE)*$E1580</f>
        <v>0</v>
      </c>
      <c r="S1579" s="5">
        <f t="shared" si="788"/>
        <v>0</v>
      </c>
      <c r="T1579" s="5">
        <f>VLOOKUP(CONCATENATE($F1579," ",$G1579),AllocFactorMatrix,(T$4+1),FALSE)*$E1580</f>
        <v>0</v>
      </c>
      <c r="U1579" s="5">
        <f>VLOOKUP(CONCATENATE($F1579," ",$G1579),AllocFactorMatrix,(U$4+1),FALSE)*$E1580</f>
        <v>0</v>
      </c>
      <c r="V1579" s="5">
        <f>VLOOKUP(CONCATENATE($F1579," ",$G1579),AllocFactorMatrix,(V$4+1),FALSE)*$E1580</f>
        <v>0</v>
      </c>
      <c r="W1579" s="5">
        <f>VLOOKUP(CONCATENATE($F1579," ",$G1579),AllocFactorMatrix,(W$4+1),FALSE)*$E1580</f>
        <v>0</v>
      </c>
      <c r="X1579" s="5">
        <f t="shared" si="802"/>
        <v>0</v>
      </c>
      <c r="Y1579" s="5">
        <f>VLOOKUP(CONCATENATE($F1579," ",$G1579),AllocFactorMatrix,(Y$4+1),FALSE)*$E1580</f>
        <v>0</v>
      </c>
      <c r="Z1579" s="5">
        <f>VLOOKUP(CONCATENATE($F1579," ",$G1579),AllocFactorMatrix,(Z$4+1),FALSE)*$E1580</f>
        <v>0</v>
      </c>
      <c r="AA1579" s="5">
        <f t="shared" si="800"/>
        <v>0</v>
      </c>
      <c r="AB1579" s="5">
        <f>VLOOKUP(CONCATENATE($F1579," ",$G1579),AllocFactorMatrix,(AB$4+1),FALSE)*$E1580</f>
        <v>0</v>
      </c>
      <c r="AC1579" s="5">
        <f>VLOOKUP(CONCATENATE($F1579," ",$G1579),AllocFactorMatrix,(AC$4+1),FALSE)*$E1580</f>
        <v>0</v>
      </c>
      <c r="AD1579" s="5">
        <f>VLOOKUP(CONCATENATE($F1579," ",$G1579),AllocFactorMatrix,(AD$4+1),FALSE)*$E1580</f>
        <v>0</v>
      </c>
    </row>
    <row r="1580" spans="4:30" collapsed="1">
      <c r="D1580" s="1" t="s">
        <v>115</v>
      </c>
      <c r="E1580" s="61">
        <v>52685</v>
      </c>
      <c r="F1580" s="10" t="s">
        <v>63</v>
      </c>
      <c r="G1580" s="55" t="str">
        <f>$G$15</f>
        <v>TOTAL</v>
      </c>
      <c r="H1580" s="4">
        <f t="shared" si="799"/>
        <v>52685</v>
      </c>
      <c r="I1580" s="5">
        <f>VLOOKUP(CONCATENATE($F1580," ",$G1580),AllocFactorMatrix,(I$4+1),FALSE)*$E1580</f>
        <v>38549.088698358675</v>
      </c>
      <c r="J1580" s="5">
        <f>VLOOKUP(CONCATENATE($F1580," ",$G1580),AllocFactorMatrix,(J$4+1),FALSE)*$E1580</f>
        <v>1850.8414419514588</v>
      </c>
      <c r="K1580" s="5">
        <f>VLOOKUP(CONCATENATE($F1580," ",$G1580),AllocFactorMatrix,(K$4+1),FALSE)*$E1580</f>
        <v>5790.2560999177422</v>
      </c>
      <c r="L1580" s="5">
        <f>VLOOKUP(CONCATENATE($F1580," ",$G1580),AllocFactorMatrix,(L$4+1),FALSE)*$E1580</f>
        <v>37.579582727988594</v>
      </c>
      <c r="M1580" s="5">
        <f>VLOOKUP(CONCATENATE($F1580," ",$G1580),AllocFactorMatrix,(M$4+1),FALSE)*$E1580</f>
        <v>0</v>
      </c>
      <c r="N1580" s="5">
        <f t="shared" si="786"/>
        <v>5827.8356826457311</v>
      </c>
      <c r="O1580" s="5">
        <f>VLOOKUP(CONCATENATE($F1580," ",$G1580),AllocFactorMatrix,(O$4+1),FALSE)*$E1580</f>
        <v>3826.5170811375033</v>
      </c>
      <c r="P1580" s="5">
        <f>VLOOKUP(CONCATENATE($F1580," ",$G1580),AllocFactorMatrix,(P$4+1),FALSE)*$E1580</f>
        <v>169.81530358589492</v>
      </c>
      <c r="Q1580" s="5">
        <f>VLOOKUP(CONCATENATE($F1580," ",$G1580),AllocFactorMatrix,(Q$4+1),FALSE)*$E1580</f>
        <v>0</v>
      </c>
      <c r="R1580" s="54">
        <f>VLOOKUP(CONCATENATE($F1580," ",$G1580),AllocFactorMatrix,(R$4+1),FALSE)*$E1580</f>
        <v>0</v>
      </c>
      <c r="S1580" s="5">
        <f t="shared" si="788"/>
        <v>3996.3323847233983</v>
      </c>
      <c r="T1580" s="5">
        <f>VLOOKUP(CONCATENATE($F1580," ",$G1580),AllocFactorMatrix,(T$4+1),FALSE)*$E1580</f>
        <v>111.31259615694161</v>
      </c>
      <c r="U1580" s="5">
        <f>VLOOKUP(CONCATENATE($F1580," ",$G1580),AllocFactorMatrix,(U$4+1),FALSE)*$E1580</f>
        <v>524.21066351306479</v>
      </c>
      <c r="V1580" s="5">
        <f>VLOOKUP(CONCATENATE($F1580," ",$G1580),AllocFactorMatrix,(V$4+1),FALSE)*$E1580</f>
        <v>0</v>
      </c>
      <c r="W1580" s="5">
        <f>VLOOKUP(CONCATENATE($F1580," ",$G1580),AllocFactorMatrix,(W$4+1),FALSE)*$E1580</f>
        <v>0</v>
      </c>
      <c r="X1580" s="5">
        <f t="shared" si="802"/>
        <v>635.52325967000638</v>
      </c>
      <c r="Y1580" s="5">
        <f>VLOOKUP(CONCATENATE($F1580," ",$G1580),AllocFactorMatrix,(Y$4+1),FALSE)*$E1580</f>
        <v>1350.0284929259149</v>
      </c>
      <c r="Z1580" s="5">
        <f>VLOOKUP(CONCATENATE($F1580," ",$G1580),AllocFactorMatrix,(Z$4+1),FALSE)*$E1580</f>
        <v>4.5870328614164242</v>
      </c>
      <c r="AA1580" s="5">
        <f t="shared" si="800"/>
        <v>1354.6155257873313</v>
      </c>
      <c r="AB1580" s="5">
        <f>VLOOKUP(CONCATENATE($F1580," ",$G1580),AllocFactorMatrix,(AB$4+1),FALSE)*$E1580</f>
        <v>14.872519579314133</v>
      </c>
      <c r="AC1580" s="5">
        <f>VLOOKUP(CONCATENATE($F1580," ",$G1580),AllocFactorMatrix,(AC$4+1),FALSE)*$E1580</f>
        <v>391.52915279070663</v>
      </c>
      <c r="AD1580" s="5">
        <f>VLOOKUP(CONCATENATE($F1580," ",$G1580),AllocFactorMatrix,(AD$4+1),FALSE)*$E1580</f>
        <v>64.361334493377413</v>
      </c>
    </row>
    <row r="1581" spans="4:30" hidden="1" outlineLevel="1">
      <c r="E1581" s="51"/>
      <c r="F1581" s="52" t="str">
        <f>F1588</f>
        <v>DIST_SL</v>
      </c>
      <c r="G1581" s="55" t="str">
        <f>$G$8</f>
        <v>PRODUCTION</v>
      </c>
      <c r="H1581" s="4">
        <f t="shared" si="799"/>
        <v>0</v>
      </c>
      <c r="I1581" s="5">
        <f>VLOOKUP(CONCATENATE($F1581," ",$G1581),AllocFactorMatrix,(I$4+1),FALSE)*$E1588</f>
        <v>0</v>
      </c>
      <c r="J1581" s="5">
        <f>VLOOKUP(CONCATENATE($F1581," ",$G1581),AllocFactorMatrix,(J$4+1),FALSE)*$E1588</f>
        <v>0</v>
      </c>
      <c r="K1581" s="5">
        <f>VLOOKUP(CONCATENATE($F1581," ",$G1581),AllocFactorMatrix,(K$4+1),FALSE)*$E1588</f>
        <v>0</v>
      </c>
      <c r="L1581" s="5">
        <f>VLOOKUP(CONCATENATE($F1581," ",$G1581),AllocFactorMatrix,(L$4+1),FALSE)*$E1588</f>
        <v>0</v>
      </c>
      <c r="M1581" s="5">
        <f>VLOOKUP(CONCATENATE($F1581," ",$G1581),AllocFactorMatrix,(M$4+1),FALSE)*$E1588</f>
        <v>0</v>
      </c>
      <c r="N1581" s="5">
        <f t="shared" si="786"/>
        <v>0</v>
      </c>
      <c r="O1581" s="5">
        <f>VLOOKUP(CONCATENATE($F1581," ",$G1581),AllocFactorMatrix,(O$4+1),FALSE)*$E1588</f>
        <v>0</v>
      </c>
      <c r="P1581" s="5">
        <f>VLOOKUP(CONCATENATE($F1581," ",$G1581),AllocFactorMatrix,(P$4+1),FALSE)*$E1588</f>
        <v>0</v>
      </c>
      <c r="Q1581" s="5">
        <f>VLOOKUP(CONCATENATE($F1581," ",$G1581),AllocFactorMatrix,(Q$4+1),FALSE)*$E1588</f>
        <v>0</v>
      </c>
      <c r="R1581" s="54">
        <f>VLOOKUP(CONCATENATE($F1581," ",$G1581),AllocFactorMatrix,(R$4+1),FALSE)*$E1588</f>
        <v>0</v>
      </c>
      <c r="S1581" s="5">
        <f t="shared" si="788"/>
        <v>0</v>
      </c>
      <c r="T1581" s="5">
        <f>VLOOKUP(CONCATENATE($F1581," ",$G1581),AllocFactorMatrix,(T$4+1),FALSE)*$E1588</f>
        <v>0</v>
      </c>
      <c r="U1581" s="5">
        <f>VLOOKUP(CONCATENATE($F1581," ",$G1581),AllocFactorMatrix,(U$4+1),FALSE)*$E1588</f>
        <v>0</v>
      </c>
      <c r="V1581" s="5">
        <f>VLOOKUP(CONCATENATE($F1581," ",$G1581),AllocFactorMatrix,(V$4+1),FALSE)*$E1588</f>
        <v>0</v>
      </c>
      <c r="W1581" s="5">
        <f>VLOOKUP(CONCATENATE($F1581," ",$G1581),AllocFactorMatrix,(W$4+1),FALSE)*$E1588</f>
        <v>0</v>
      </c>
      <c r="X1581" s="5">
        <f>SUBTOTAL(9,T1581:W1581)</f>
        <v>0</v>
      </c>
      <c r="Y1581" s="5">
        <f>VLOOKUP(CONCATENATE($F1581," ",$G1581),AllocFactorMatrix,(Y$4+1),FALSE)*$E1588</f>
        <v>0</v>
      </c>
      <c r="Z1581" s="5">
        <f>VLOOKUP(CONCATENATE($F1581," ",$G1581),AllocFactorMatrix,(Z$4+1),FALSE)*$E1588</f>
        <v>0</v>
      </c>
      <c r="AA1581" s="5">
        <f t="shared" si="800"/>
        <v>0</v>
      </c>
      <c r="AB1581" s="5">
        <f>VLOOKUP(CONCATENATE($F1581," ",$G1581),AllocFactorMatrix,(AB$4+1),FALSE)*$E1588</f>
        <v>0</v>
      </c>
      <c r="AC1581" s="5">
        <f>VLOOKUP(CONCATENATE($F1581," ",$G1581),AllocFactorMatrix,(AC$4+1),FALSE)*$E1588</f>
        <v>0</v>
      </c>
      <c r="AD1581" s="5">
        <f>VLOOKUP(CONCATENATE($F1581," ",$G1581),AllocFactorMatrix,(AD$4+1),FALSE)*$E1588</f>
        <v>0</v>
      </c>
    </row>
    <row r="1582" spans="4:30" hidden="1" outlineLevel="1">
      <c r="E1582" s="51"/>
      <c r="F1582" s="52" t="str">
        <f>F1588</f>
        <v>DIST_SL</v>
      </c>
      <c r="G1582" s="55" t="str">
        <f>$G$9</f>
        <v>BULKTRAN</v>
      </c>
      <c r="H1582" s="4">
        <f t="shared" si="799"/>
        <v>0</v>
      </c>
      <c r="I1582" s="5">
        <f>VLOOKUP(CONCATENATE($F1582," ",$G1582),AllocFactorMatrix,(I$4+1),FALSE)*$E1588</f>
        <v>0</v>
      </c>
      <c r="J1582" s="5">
        <f>VLOOKUP(CONCATENATE($F1582," ",$G1582),AllocFactorMatrix,(J$4+1),FALSE)*$E1588</f>
        <v>0</v>
      </c>
      <c r="K1582" s="5">
        <f>VLOOKUP(CONCATENATE($F1582," ",$G1582),AllocFactorMatrix,(K$4+1),FALSE)*$E1588</f>
        <v>0</v>
      </c>
      <c r="L1582" s="5">
        <f>VLOOKUP(CONCATENATE($F1582," ",$G1582),AllocFactorMatrix,(L$4+1),FALSE)*$E1588</f>
        <v>0</v>
      </c>
      <c r="M1582" s="5">
        <f>VLOOKUP(CONCATENATE($F1582," ",$G1582),AllocFactorMatrix,(M$4+1),FALSE)*$E1588</f>
        <v>0</v>
      </c>
      <c r="N1582" s="5">
        <f t="shared" si="786"/>
        <v>0</v>
      </c>
      <c r="O1582" s="5">
        <f>VLOOKUP(CONCATENATE($F1582," ",$G1582),AllocFactorMatrix,(O$4+1),FALSE)*$E1588</f>
        <v>0</v>
      </c>
      <c r="P1582" s="5">
        <f>VLOOKUP(CONCATENATE($F1582," ",$G1582),AllocFactorMatrix,(P$4+1),FALSE)*$E1588</f>
        <v>0</v>
      </c>
      <c r="Q1582" s="5">
        <f>VLOOKUP(CONCATENATE($F1582," ",$G1582),AllocFactorMatrix,(Q$4+1),FALSE)*$E1588</f>
        <v>0</v>
      </c>
      <c r="R1582" s="54">
        <f>VLOOKUP(CONCATENATE($F1582," ",$G1582),AllocFactorMatrix,(R$4+1),FALSE)*$E1588</f>
        <v>0</v>
      </c>
      <c r="S1582" s="5">
        <f t="shared" si="788"/>
        <v>0</v>
      </c>
      <c r="T1582" s="5">
        <f>VLOOKUP(CONCATENATE($F1582," ",$G1582),AllocFactorMatrix,(T$4+1),FALSE)*$E1588</f>
        <v>0</v>
      </c>
      <c r="U1582" s="5">
        <f>VLOOKUP(CONCATENATE($F1582," ",$G1582),AllocFactorMatrix,(U$4+1),FALSE)*$E1588</f>
        <v>0</v>
      </c>
      <c r="V1582" s="5">
        <f>VLOOKUP(CONCATENATE($F1582," ",$G1582),AllocFactorMatrix,(V$4+1),FALSE)*$E1588</f>
        <v>0</v>
      </c>
      <c r="W1582" s="5">
        <f>VLOOKUP(CONCATENATE($F1582," ",$G1582),AllocFactorMatrix,(W$4+1),FALSE)*$E1588</f>
        <v>0</v>
      </c>
      <c r="X1582" s="5">
        <f t="shared" ref="X1582:X1588" si="803">SUBTOTAL(9,T1582:W1582)</f>
        <v>0</v>
      </c>
      <c r="Y1582" s="5">
        <f>VLOOKUP(CONCATENATE($F1582," ",$G1582),AllocFactorMatrix,(Y$4+1),FALSE)*$E1588</f>
        <v>0</v>
      </c>
      <c r="Z1582" s="5">
        <f>VLOOKUP(CONCATENATE($F1582," ",$G1582),AllocFactorMatrix,(Z$4+1),FALSE)*$E1588</f>
        <v>0</v>
      </c>
      <c r="AA1582" s="5">
        <f t="shared" si="800"/>
        <v>0</v>
      </c>
      <c r="AB1582" s="5">
        <f>VLOOKUP(CONCATENATE($F1582," ",$G1582),AllocFactorMatrix,(AB$4+1),FALSE)*$E1588</f>
        <v>0</v>
      </c>
      <c r="AC1582" s="5">
        <f>VLOOKUP(CONCATENATE($F1582," ",$G1582),AllocFactorMatrix,(AC$4+1),FALSE)*$E1588</f>
        <v>0</v>
      </c>
      <c r="AD1582" s="5">
        <f>VLOOKUP(CONCATENATE($F1582," ",$G1582),AllocFactorMatrix,(AD$4+1),FALSE)*$E1588</f>
        <v>0</v>
      </c>
    </row>
    <row r="1583" spans="4:30" hidden="1" outlineLevel="1">
      <c r="E1583" s="51"/>
      <c r="F1583" s="52" t="str">
        <f>F1588</f>
        <v>DIST_SL</v>
      </c>
      <c r="G1583" s="55" t="str">
        <f>$G$10</f>
        <v>SUBTRAN</v>
      </c>
      <c r="H1583" s="4">
        <f t="shared" si="799"/>
        <v>0</v>
      </c>
      <c r="I1583" s="5">
        <f>VLOOKUP(CONCATENATE($F1583," ",$G1583),AllocFactorMatrix,(I$4+1),FALSE)*$E1588</f>
        <v>0</v>
      </c>
      <c r="J1583" s="5">
        <f>VLOOKUP(CONCATENATE($F1583," ",$G1583),AllocFactorMatrix,(J$4+1),FALSE)*$E1588</f>
        <v>0</v>
      </c>
      <c r="K1583" s="5">
        <f>VLOOKUP(CONCATENATE($F1583," ",$G1583),AllocFactorMatrix,(K$4+1),FALSE)*$E1588</f>
        <v>0</v>
      </c>
      <c r="L1583" s="5">
        <f>VLOOKUP(CONCATENATE($F1583," ",$G1583),AllocFactorMatrix,(L$4+1),FALSE)*$E1588</f>
        <v>0</v>
      </c>
      <c r="M1583" s="5">
        <f>VLOOKUP(CONCATENATE($F1583," ",$G1583),AllocFactorMatrix,(M$4+1),FALSE)*$E1588</f>
        <v>0</v>
      </c>
      <c r="N1583" s="5">
        <f t="shared" si="786"/>
        <v>0</v>
      </c>
      <c r="O1583" s="5">
        <f>VLOOKUP(CONCATENATE($F1583," ",$G1583),AllocFactorMatrix,(O$4+1),FALSE)*$E1588</f>
        <v>0</v>
      </c>
      <c r="P1583" s="5">
        <f>VLOOKUP(CONCATENATE($F1583," ",$G1583),AllocFactorMatrix,(P$4+1),FALSE)*$E1588</f>
        <v>0</v>
      </c>
      <c r="Q1583" s="5">
        <f>VLOOKUP(CONCATENATE($F1583," ",$G1583),AllocFactorMatrix,(Q$4+1),FALSE)*$E1588</f>
        <v>0</v>
      </c>
      <c r="R1583" s="54">
        <f>VLOOKUP(CONCATENATE($F1583," ",$G1583),AllocFactorMatrix,(R$4+1),FALSE)*$E1588</f>
        <v>0</v>
      </c>
      <c r="S1583" s="5">
        <f t="shared" si="788"/>
        <v>0</v>
      </c>
      <c r="T1583" s="5">
        <f>VLOOKUP(CONCATENATE($F1583," ",$G1583),AllocFactorMatrix,(T$4+1),FALSE)*$E1588</f>
        <v>0</v>
      </c>
      <c r="U1583" s="5">
        <f>VLOOKUP(CONCATENATE($F1583," ",$G1583),AllocFactorMatrix,(U$4+1),FALSE)*$E1588</f>
        <v>0</v>
      </c>
      <c r="V1583" s="5">
        <f>VLOOKUP(CONCATENATE($F1583," ",$G1583),AllocFactorMatrix,(V$4+1),FALSE)*$E1588</f>
        <v>0</v>
      </c>
      <c r="W1583" s="5">
        <f>VLOOKUP(CONCATENATE($F1583," ",$G1583),AllocFactorMatrix,(W$4+1),FALSE)*$E1588</f>
        <v>0</v>
      </c>
      <c r="X1583" s="5">
        <f t="shared" si="803"/>
        <v>0</v>
      </c>
      <c r="Y1583" s="5">
        <f>VLOOKUP(CONCATENATE($F1583," ",$G1583),AllocFactorMatrix,(Y$4+1),FALSE)*$E1588</f>
        <v>0</v>
      </c>
      <c r="Z1583" s="5">
        <f>VLOOKUP(CONCATENATE($F1583," ",$G1583),AllocFactorMatrix,(Z$4+1),FALSE)*$E1588</f>
        <v>0</v>
      </c>
      <c r="AA1583" s="5">
        <f t="shared" si="800"/>
        <v>0</v>
      </c>
      <c r="AB1583" s="5">
        <f>VLOOKUP(CONCATENATE($F1583," ",$G1583),AllocFactorMatrix,(AB$4+1),FALSE)*$E1588</f>
        <v>0</v>
      </c>
      <c r="AC1583" s="5">
        <f>VLOOKUP(CONCATENATE($F1583," ",$G1583),AllocFactorMatrix,(AC$4+1),FALSE)*$E1588</f>
        <v>0</v>
      </c>
      <c r="AD1583" s="5">
        <f>VLOOKUP(CONCATENATE($F1583," ",$G1583),AllocFactorMatrix,(AD$4+1),FALSE)*$E1588</f>
        <v>0</v>
      </c>
    </row>
    <row r="1584" spans="4:30" hidden="1" outlineLevel="1">
      <c r="E1584" s="51"/>
      <c r="F1584" s="52" t="str">
        <f>F1588</f>
        <v>DIST_SL</v>
      </c>
      <c r="G1584" s="55" t="str">
        <f>$G$11</f>
        <v>DISTPRI</v>
      </c>
      <c r="H1584" s="4">
        <f t="shared" si="799"/>
        <v>0</v>
      </c>
      <c r="I1584" s="5">
        <f>VLOOKUP(CONCATENATE($F1584," ",$G1584),AllocFactorMatrix,(I$4+1),FALSE)*$E1588</f>
        <v>0</v>
      </c>
      <c r="J1584" s="5">
        <f>VLOOKUP(CONCATENATE($F1584," ",$G1584),AllocFactorMatrix,(J$4+1),FALSE)*$E1588</f>
        <v>0</v>
      </c>
      <c r="K1584" s="5">
        <f>VLOOKUP(CONCATENATE($F1584," ",$G1584),AllocFactorMatrix,(K$4+1),FALSE)*$E1588</f>
        <v>0</v>
      </c>
      <c r="L1584" s="5">
        <f>VLOOKUP(CONCATENATE($F1584," ",$G1584),AllocFactorMatrix,(L$4+1),FALSE)*$E1588</f>
        <v>0</v>
      </c>
      <c r="M1584" s="5">
        <f>VLOOKUP(CONCATENATE($F1584," ",$G1584),AllocFactorMatrix,(M$4+1),FALSE)*$E1588</f>
        <v>0</v>
      </c>
      <c r="N1584" s="5">
        <f t="shared" si="786"/>
        <v>0</v>
      </c>
      <c r="O1584" s="5">
        <f>VLOOKUP(CONCATENATE($F1584," ",$G1584),AllocFactorMatrix,(O$4+1),FALSE)*$E1588</f>
        <v>0</v>
      </c>
      <c r="P1584" s="5">
        <f>VLOOKUP(CONCATENATE($F1584," ",$G1584),AllocFactorMatrix,(P$4+1),FALSE)*$E1588</f>
        <v>0</v>
      </c>
      <c r="Q1584" s="5">
        <f>VLOOKUP(CONCATENATE($F1584," ",$G1584),AllocFactorMatrix,(Q$4+1),FALSE)*$E1588</f>
        <v>0</v>
      </c>
      <c r="R1584" s="54">
        <f>VLOOKUP(CONCATENATE($F1584," ",$G1584),AllocFactorMatrix,(R$4+1),FALSE)*$E1588</f>
        <v>0</v>
      </c>
      <c r="S1584" s="5">
        <f t="shared" si="788"/>
        <v>0</v>
      </c>
      <c r="T1584" s="5">
        <f>VLOOKUP(CONCATENATE($F1584," ",$G1584),AllocFactorMatrix,(T$4+1),FALSE)*$E1588</f>
        <v>0</v>
      </c>
      <c r="U1584" s="5">
        <f>VLOOKUP(CONCATENATE($F1584," ",$G1584),AllocFactorMatrix,(U$4+1),FALSE)*$E1588</f>
        <v>0</v>
      </c>
      <c r="V1584" s="5">
        <f>VLOOKUP(CONCATENATE($F1584," ",$G1584),AllocFactorMatrix,(V$4+1),FALSE)*$E1588</f>
        <v>0</v>
      </c>
      <c r="W1584" s="5">
        <f>VLOOKUP(CONCATENATE($F1584," ",$G1584),AllocFactorMatrix,(W$4+1),FALSE)*$E1588</f>
        <v>0</v>
      </c>
      <c r="X1584" s="5">
        <f t="shared" si="803"/>
        <v>0</v>
      </c>
      <c r="Y1584" s="5">
        <f>VLOOKUP(CONCATENATE($F1584," ",$G1584),AllocFactorMatrix,(Y$4+1),FALSE)*$E1588</f>
        <v>0</v>
      </c>
      <c r="Z1584" s="5">
        <f>VLOOKUP(CONCATENATE($F1584," ",$G1584),AllocFactorMatrix,(Z$4+1),FALSE)*$E1588</f>
        <v>0</v>
      </c>
      <c r="AA1584" s="5">
        <f t="shared" si="800"/>
        <v>0</v>
      </c>
      <c r="AB1584" s="5">
        <f>VLOOKUP(CONCATENATE($F1584," ",$G1584),AllocFactorMatrix,(AB$4+1),FALSE)*$E1588</f>
        <v>0</v>
      </c>
      <c r="AC1584" s="5">
        <f>VLOOKUP(CONCATENATE($F1584," ",$G1584),AllocFactorMatrix,(AC$4+1),FALSE)*$E1588</f>
        <v>0</v>
      </c>
      <c r="AD1584" s="5">
        <f>VLOOKUP(CONCATENATE($F1584," ",$G1584),AllocFactorMatrix,(AD$4+1),FALSE)*$E1588</f>
        <v>0</v>
      </c>
    </row>
    <row r="1585" spans="4:30" hidden="1" outlineLevel="1">
      <c r="E1585" s="51"/>
      <c r="F1585" s="52" t="str">
        <f>F1588</f>
        <v>DIST_SL</v>
      </c>
      <c r="G1585" s="55" t="str">
        <f>$G$12</f>
        <v>DISTSEC</v>
      </c>
      <c r="H1585" s="4">
        <f t="shared" si="799"/>
        <v>0</v>
      </c>
      <c r="I1585" s="5">
        <f>VLOOKUP(CONCATENATE($F1585," ",$G1585),AllocFactorMatrix,(I$4+1),FALSE)*$E1588</f>
        <v>0</v>
      </c>
      <c r="J1585" s="5">
        <f>VLOOKUP(CONCATENATE($F1585," ",$G1585),AllocFactorMatrix,(J$4+1),FALSE)*$E1588</f>
        <v>0</v>
      </c>
      <c r="K1585" s="5">
        <f>VLOOKUP(CONCATENATE($F1585," ",$G1585),AllocFactorMatrix,(K$4+1),FALSE)*$E1588</f>
        <v>0</v>
      </c>
      <c r="L1585" s="5">
        <f>VLOOKUP(CONCATENATE($F1585," ",$G1585),AllocFactorMatrix,(L$4+1),FALSE)*$E1588</f>
        <v>0</v>
      </c>
      <c r="M1585" s="5">
        <f>VLOOKUP(CONCATENATE($F1585," ",$G1585),AllocFactorMatrix,(M$4+1),FALSE)*$E1588</f>
        <v>0</v>
      </c>
      <c r="N1585" s="5">
        <f t="shared" si="786"/>
        <v>0</v>
      </c>
      <c r="O1585" s="5">
        <f>VLOOKUP(CONCATENATE($F1585," ",$G1585),AllocFactorMatrix,(O$4+1),FALSE)*$E1588</f>
        <v>0</v>
      </c>
      <c r="P1585" s="5">
        <f>VLOOKUP(CONCATENATE($F1585," ",$G1585),AllocFactorMatrix,(P$4+1),FALSE)*$E1588</f>
        <v>0</v>
      </c>
      <c r="Q1585" s="5">
        <f>VLOOKUP(CONCATENATE($F1585," ",$G1585),AllocFactorMatrix,(Q$4+1),FALSE)*$E1588</f>
        <v>0</v>
      </c>
      <c r="R1585" s="54">
        <f>VLOOKUP(CONCATENATE($F1585," ",$G1585),AllocFactorMatrix,(R$4+1),FALSE)*$E1588</f>
        <v>0</v>
      </c>
      <c r="S1585" s="5">
        <f t="shared" si="788"/>
        <v>0</v>
      </c>
      <c r="T1585" s="5">
        <f>VLOOKUP(CONCATENATE($F1585," ",$G1585),AllocFactorMatrix,(T$4+1),FALSE)*$E1588</f>
        <v>0</v>
      </c>
      <c r="U1585" s="5">
        <f>VLOOKUP(CONCATENATE($F1585," ",$G1585),AllocFactorMatrix,(U$4+1),FALSE)*$E1588</f>
        <v>0</v>
      </c>
      <c r="V1585" s="5">
        <f>VLOOKUP(CONCATENATE($F1585," ",$G1585),AllocFactorMatrix,(V$4+1),FALSE)*$E1588</f>
        <v>0</v>
      </c>
      <c r="W1585" s="5">
        <f>VLOOKUP(CONCATENATE($F1585," ",$G1585),AllocFactorMatrix,(W$4+1),FALSE)*$E1588</f>
        <v>0</v>
      </c>
      <c r="X1585" s="5">
        <f t="shared" si="803"/>
        <v>0</v>
      </c>
      <c r="Y1585" s="5">
        <f>VLOOKUP(CONCATENATE($F1585," ",$G1585),AllocFactorMatrix,(Y$4+1),FALSE)*$E1588</f>
        <v>0</v>
      </c>
      <c r="Z1585" s="5">
        <f>VLOOKUP(CONCATENATE($F1585," ",$G1585),AllocFactorMatrix,(Z$4+1),FALSE)*$E1588</f>
        <v>0</v>
      </c>
      <c r="AA1585" s="5">
        <f t="shared" si="800"/>
        <v>0</v>
      </c>
      <c r="AB1585" s="5">
        <f>VLOOKUP(CONCATENATE($F1585," ",$G1585),AllocFactorMatrix,(AB$4+1),FALSE)*$E1588</f>
        <v>0</v>
      </c>
      <c r="AC1585" s="5">
        <f>VLOOKUP(CONCATENATE($F1585," ",$G1585),AllocFactorMatrix,(AC$4+1),FALSE)*$E1588</f>
        <v>0</v>
      </c>
      <c r="AD1585" s="5">
        <f>VLOOKUP(CONCATENATE($F1585," ",$G1585),AllocFactorMatrix,(AD$4+1),FALSE)*$E1588</f>
        <v>0</v>
      </c>
    </row>
    <row r="1586" spans="4:30" hidden="1" outlineLevel="1">
      <c r="E1586" s="51"/>
      <c r="F1586" s="52" t="str">
        <f>F1588</f>
        <v>DIST_SL</v>
      </c>
      <c r="G1586" s="55" t="str">
        <f>$G$13</f>
        <v>ENERGY</v>
      </c>
      <c r="H1586" s="4">
        <f t="shared" si="799"/>
        <v>0</v>
      </c>
      <c r="I1586" s="5">
        <f>VLOOKUP(CONCATENATE($F1586," ",$G1586),AllocFactorMatrix,(I$4+1),FALSE)*$E1588</f>
        <v>0</v>
      </c>
      <c r="J1586" s="5">
        <f>VLOOKUP(CONCATENATE($F1586," ",$G1586),AllocFactorMatrix,(J$4+1),FALSE)*$E1588</f>
        <v>0</v>
      </c>
      <c r="K1586" s="5">
        <f>VLOOKUP(CONCATENATE($F1586," ",$G1586),AllocFactorMatrix,(K$4+1),FALSE)*$E1588</f>
        <v>0</v>
      </c>
      <c r="L1586" s="5">
        <f>VLOOKUP(CONCATENATE($F1586," ",$G1586),AllocFactorMatrix,(L$4+1),FALSE)*$E1588</f>
        <v>0</v>
      </c>
      <c r="M1586" s="5">
        <f>VLOOKUP(CONCATENATE($F1586," ",$G1586),AllocFactorMatrix,(M$4+1),FALSE)*$E1588</f>
        <v>0</v>
      </c>
      <c r="N1586" s="5">
        <f t="shared" si="786"/>
        <v>0</v>
      </c>
      <c r="O1586" s="5">
        <f>VLOOKUP(CONCATENATE($F1586," ",$G1586),AllocFactorMatrix,(O$4+1),FALSE)*$E1588</f>
        <v>0</v>
      </c>
      <c r="P1586" s="5">
        <f>VLOOKUP(CONCATENATE($F1586," ",$G1586),AllocFactorMatrix,(P$4+1),FALSE)*$E1588</f>
        <v>0</v>
      </c>
      <c r="Q1586" s="5">
        <f>VLOOKUP(CONCATENATE($F1586," ",$G1586),AllocFactorMatrix,(Q$4+1),FALSE)*$E1588</f>
        <v>0</v>
      </c>
      <c r="R1586" s="54">
        <f>VLOOKUP(CONCATENATE($F1586," ",$G1586),AllocFactorMatrix,(R$4+1),FALSE)*$E1588</f>
        <v>0</v>
      </c>
      <c r="S1586" s="5">
        <f t="shared" si="788"/>
        <v>0</v>
      </c>
      <c r="T1586" s="5">
        <f>VLOOKUP(CONCATENATE($F1586," ",$G1586),AllocFactorMatrix,(T$4+1),FALSE)*$E1588</f>
        <v>0</v>
      </c>
      <c r="U1586" s="5">
        <f>VLOOKUP(CONCATENATE($F1586," ",$G1586),AllocFactorMatrix,(U$4+1),FALSE)*$E1588</f>
        <v>0</v>
      </c>
      <c r="V1586" s="5">
        <f>VLOOKUP(CONCATENATE($F1586," ",$G1586),AllocFactorMatrix,(V$4+1),FALSE)*$E1588</f>
        <v>0</v>
      </c>
      <c r="W1586" s="5">
        <f>VLOOKUP(CONCATENATE($F1586," ",$G1586),AllocFactorMatrix,(W$4+1),FALSE)*$E1588</f>
        <v>0</v>
      </c>
      <c r="X1586" s="5">
        <f t="shared" si="803"/>
        <v>0</v>
      </c>
      <c r="Y1586" s="5">
        <f>VLOOKUP(CONCATENATE($F1586," ",$G1586),AllocFactorMatrix,(Y$4+1),FALSE)*$E1588</f>
        <v>0</v>
      </c>
      <c r="Z1586" s="5">
        <f>VLOOKUP(CONCATENATE($F1586," ",$G1586),AllocFactorMatrix,(Z$4+1),FALSE)*$E1588</f>
        <v>0</v>
      </c>
      <c r="AA1586" s="5">
        <f t="shared" si="800"/>
        <v>0</v>
      </c>
      <c r="AB1586" s="5">
        <f>VLOOKUP(CONCATENATE($F1586," ",$G1586),AllocFactorMatrix,(AB$4+1),FALSE)*$E1588</f>
        <v>0</v>
      </c>
      <c r="AC1586" s="5">
        <f>VLOOKUP(CONCATENATE($F1586," ",$G1586),AllocFactorMatrix,(AC$4+1),FALSE)*$E1588</f>
        <v>0</v>
      </c>
      <c r="AD1586" s="5">
        <f>VLOOKUP(CONCATENATE($F1586," ",$G1586),AllocFactorMatrix,(AD$4+1),FALSE)*$E1588</f>
        <v>0</v>
      </c>
    </row>
    <row r="1587" spans="4:30" hidden="1" outlineLevel="1">
      <c r="E1587" s="51"/>
      <c r="F1587" s="52" t="str">
        <f>F1588</f>
        <v>DIST_SL</v>
      </c>
      <c r="G1587" s="55" t="str">
        <f>$G$14</f>
        <v>CUSTOMER</v>
      </c>
      <c r="H1587" s="4">
        <f t="shared" si="799"/>
        <v>25214</v>
      </c>
      <c r="I1587" s="5">
        <f>VLOOKUP(CONCATENATE($F1587," ",$G1587),AllocFactorMatrix,(I$4+1),FALSE)*$E1588</f>
        <v>0</v>
      </c>
      <c r="J1587" s="5">
        <f>VLOOKUP(CONCATENATE($F1587," ",$G1587),AllocFactorMatrix,(J$4+1),FALSE)*$E1588</f>
        <v>0</v>
      </c>
      <c r="K1587" s="5">
        <f>VLOOKUP(CONCATENATE($F1587," ",$G1587),AllocFactorMatrix,(K$4+1),FALSE)*$E1588</f>
        <v>0</v>
      </c>
      <c r="L1587" s="5">
        <f>VLOOKUP(CONCATENATE($F1587," ",$G1587),AllocFactorMatrix,(L$4+1),FALSE)*$E1588</f>
        <v>0</v>
      </c>
      <c r="M1587" s="5">
        <f>VLOOKUP(CONCATENATE($F1587," ",$G1587),AllocFactorMatrix,(M$4+1),FALSE)*$E1588</f>
        <v>0</v>
      </c>
      <c r="N1587" s="5">
        <f t="shared" si="786"/>
        <v>0</v>
      </c>
      <c r="O1587" s="5">
        <f>VLOOKUP(CONCATENATE($F1587," ",$G1587),AllocFactorMatrix,(O$4+1),FALSE)*$E1588</f>
        <v>0</v>
      </c>
      <c r="P1587" s="5">
        <f>VLOOKUP(CONCATENATE($F1587," ",$G1587),AllocFactorMatrix,(P$4+1),FALSE)*$E1588</f>
        <v>0</v>
      </c>
      <c r="Q1587" s="5">
        <f>VLOOKUP(CONCATENATE($F1587," ",$G1587),AllocFactorMatrix,(Q$4+1),FALSE)*$E1588</f>
        <v>0</v>
      </c>
      <c r="R1587" s="54">
        <f>VLOOKUP(CONCATENATE($F1587," ",$G1587),AllocFactorMatrix,(R$4+1),FALSE)*$E1588</f>
        <v>0</v>
      </c>
      <c r="S1587" s="5">
        <f t="shared" si="788"/>
        <v>0</v>
      </c>
      <c r="T1587" s="5">
        <f>VLOOKUP(CONCATENATE($F1587," ",$G1587),AllocFactorMatrix,(T$4+1),FALSE)*$E1588</f>
        <v>0</v>
      </c>
      <c r="U1587" s="5">
        <f>VLOOKUP(CONCATENATE($F1587," ",$G1587),AllocFactorMatrix,(U$4+1),FALSE)*$E1588</f>
        <v>0</v>
      </c>
      <c r="V1587" s="5">
        <f>VLOOKUP(CONCATENATE($F1587," ",$G1587),AllocFactorMatrix,(V$4+1),FALSE)*$E1588</f>
        <v>0</v>
      </c>
      <c r="W1587" s="5">
        <f>VLOOKUP(CONCATENATE($F1587," ",$G1587),AllocFactorMatrix,(W$4+1),FALSE)*$E1588</f>
        <v>0</v>
      </c>
      <c r="X1587" s="5">
        <f t="shared" si="803"/>
        <v>0</v>
      </c>
      <c r="Y1587" s="5">
        <f>VLOOKUP(CONCATENATE($F1587," ",$G1587),AllocFactorMatrix,(Y$4+1),FALSE)*$E1588</f>
        <v>0</v>
      </c>
      <c r="Z1587" s="5">
        <f>VLOOKUP(CONCATENATE($F1587," ",$G1587),AllocFactorMatrix,(Z$4+1),FALSE)*$E1588</f>
        <v>0</v>
      </c>
      <c r="AA1587" s="5">
        <f t="shared" si="800"/>
        <v>0</v>
      </c>
      <c r="AB1587" s="5">
        <f>VLOOKUP(CONCATENATE($F1587," ",$G1587),AllocFactorMatrix,(AB$4+1),FALSE)*$E1588</f>
        <v>0</v>
      </c>
      <c r="AC1587" s="5">
        <f>VLOOKUP(CONCATENATE($F1587," ",$G1587),AllocFactorMatrix,(AC$4+1),FALSE)*$E1588</f>
        <v>0</v>
      </c>
      <c r="AD1587" s="5">
        <f>VLOOKUP(CONCATENATE($F1587," ",$G1587),AllocFactorMatrix,(AD$4+1),FALSE)*$E1588</f>
        <v>25214</v>
      </c>
    </row>
    <row r="1588" spans="4:30" collapsed="1">
      <c r="D1588" s="1" t="s">
        <v>116</v>
      </c>
      <c r="E1588" s="61">
        <v>25214</v>
      </c>
      <c r="F1588" s="10" t="s">
        <v>52</v>
      </c>
      <c r="G1588" s="55" t="str">
        <f>$G$15</f>
        <v>TOTAL</v>
      </c>
      <c r="H1588" s="4">
        <f t="shared" si="799"/>
        <v>25214</v>
      </c>
      <c r="I1588" s="5">
        <f>VLOOKUP(CONCATENATE($F1588," ",$G1588),AllocFactorMatrix,(I$4+1),FALSE)*$E1588</f>
        <v>0</v>
      </c>
      <c r="J1588" s="5">
        <f>VLOOKUP(CONCATENATE($F1588," ",$G1588),AllocFactorMatrix,(J$4+1),FALSE)*$E1588</f>
        <v>0</v>
      </c>
      <c r="K1588" s="5">
        <f>VLOOKUP(CONCATENATE($F1588," ",$G1588),AllocFactorMatrix,(K$4+1),FALSE)*$E1588</f>
        <v>0</v>
      </c>
      <c r="L1588" s="5">
        <f>VLOOKUP(CONCATENATE($F1588," ",$G1588),AllocFactorMatrix,(L$4+1),FALSE)*$E1588</f>
        <v>0</v>
      </c>
      <c r="M1588" s="5">
        <f>VLOOKUP(CONCATENATE($F1588," ",$G1588),AllocFactorMatrix,(M$4+1),FALSE)*$E1588</f>
        <v>0</v>
      </c>
      <c r="N1588" s="5">
        <f t="shared" si="786"/>
        <v>0</v>
      </c>
      <c r="O1588" s="5">
        <f>VLOOKUP(CONCATENATE($F1588," ",$G1588),AllocFactorMatrix,(O$4+1),FALSE)*$E1588</f>
        <v>0</v>
      </c>
      <c r="P1588" s="5">
        <f>VLOOKUP(CONCATENATE($F1588," ",$G1588),AllocFactorMatrix,(P$4+1),FALSE)*$E1588</f>
        <v>0</v>
      </c>
      <c r="Q1588" s="5">
        <f>VLOOKUP(CONCATENATE($F1588," ",$G1588),AllocFactorMatrix,(Q$4+1),FALSE)*$E1588</f>
        <v>0</v>
      </c>
      <c r="R1588" s="54">
        <f>VLOOKUP(CONCATENATE($F1588," ",$G1588),AllocFactorMatrix,(R$4+1),FALSE)*$E1588</f>
        <v>0</v>
      </c>
      <c r="S1588" s="5">
        <f t="shared" si="788"/>
        <v>0</v>
      </c>
      <c r="T1588" s="5">
        <f>VLOOKUP(CONCATENATE($F1588," ",$G1588),AllocFactorMatrix,(T$4+1),FALSE)*$E1588</f>
        <v>0</v>
      </c>
      <c r="U1588" s="5">
        <f>VLOOKUP(CONCATENATE($F1588," ",$G1588),AllocFactorMatrix,(U$4+1),FALSE)*$E1588</f>
        <v>0</v>
      </c>
      <c r="V1588" s="5">
        <f>VLOOKUP(CONCATENATE($F1588," ",$G1588),AllocFactorMatrix,(V$4+1),FALSE)*$E1588</f>
        <v>0</v>
      </c>
      <c r="W1588" s="5">
        <f>VLOOKUP(CONCATENATE($F1588," ",$G1588),AllocFactorMatrix,(W$4+1),FALSE)*$E1588</f>
        <v>0</v>
      </c>
      <c r="X1588" s="5">
        <f t="shared" si="803"/>
        <v>0</v>
      </c>
      <c r="Y1588" s="5">
        <f>VLOOKUP(CONCATENATE($F1588," ",$G1588),AllocFactorMatrix,(Y$4+1),FALSE)*$E1588</f>
        <v>0</v>
      </c>
      <c r="Z1588" s="5">
        <f>VLOOKUP(CONCATENATE($F1588," ",$G1588),AllocFactorMatrix,(Z$4+1),FALSE)*$E1588</f>
        <v>0</v>
      </c>
      <c r="AA1588" s="5">
        <f t="shared" si="800"/>
        <v>0</v>
      </c>
      <c r="AB1588" s="5">
        <f>VLOOKUP(CONCATENATE($F1588," ",$G1588),AllocFactorMatrix,(AB$4+1),FALSE)*$E1588</f>
        <v>0</v>
      </c>
      <c r="AC1588" s="5">
        <f>VLOOKUP(CONCATENATE($F1588," ",$G1588),AllocFactorMatrix,(AC$4+1),FALSE)*$E1588</f>
        <v>0</v>
      </c>
      <c r="AD1588" s="5">
        <f>VLOOKUP(CONCATENATE($F1588," ",$G1588),AllocFactorMatrix,(AD$4+1),FALSE)*$E1588</f>
        <v>25214</v>
      </c>
    </row>
    <row r="1589" spans="4:30" hidden="1" outlineLevel="1">
      <c r="E1589" s="51"/>
      <c r="F1589" s="52" t="str">
        <f>F1596</f>
        <v>DIST_METERS</v>
      </c>
      <c r="G1589" s="55" t="str">
        <f>$G$8</f>
        <v>PRODUCTION</v>
      </c>
      <c r="H1589" s="4">
        <f t="shared" si="799"/>
        <v>0</v>
      </c>
      <c r="I1589" s="5">
        <f>VLOOKUP(CONCATENATE($F1589," ",$G1589),AllocFactorMatrix,(I$4+1),FALSE)*$E1596</f>
        <v>0</v>
      </c>
      <c r="J1589" s="5">
        <f>VLOOKUP(CONCATENATE($F1589," ",$G1589),AllocFactorMatrix,(J$4+1),FALSE)*$E1596</f>
        <v>0</v>
      </c>
      <c r="K1589" s="5">
        <f>VLOOKUP(CONCATENATE($F1589," ",$G1589),AllocFactorMatrix,(K$4+1),FALSE)*$E1596</f>
        <v>0</v>
      </c>
      <c r="L1589" s="5">
        <f>VLOOKUP(CONCATENATE($F1589," ",$G1589),AllocFactorMatrix,(L$4+1),FALSE)*$E1596</f>
        <v>0</v>
      </c>
      <c r="M1589" s="5">
        <f>VLOOKUP(CONCATENATE($F1589," ",$G1589),AllocFactorMatrix,(M$4+1),FALSE)*$E1596</f>
        <v>0</v>
      </c>
      <c r="N1589" s="5">
        <f t="shared" si="786"/>
        <v>0</v>
      </c>
      <c r="O1589" s="5">
        <f>VLOOKUP(CONCATENATE($F1589," ",$G1589),AllocFactorMatrix,(O$4+1),FALSE)*$E1596</f>
        <v>0</v>
      </c>
      <c r="P1589" s="5">
        <f>VLOOKUP(CONCATENATE($F1589," ",$G1589),AllocFactorMatrix,(P$4+1),FALSE)*$E1596</f>
        <v>0</v>
      </c>
      <c r="Q1589" s="5">
        <f>VLOOKUP(CONCATENATE($F1589," ",$G1589),AllocFactorMatrix,(Q$4+1),FALSE)*$E1596</f>
        <v>0</v>
      </c>
      <c r="R1589" s="54">
        <f>VLOOKUP(CONCATENATE($F1589," ",$G1589),AllocFactorMatrix,(R$4+1),FALSE)*$E1596</f>
        <v>0</v>
      </c>
      <c r="S1589" s="5">
        <f t="shared" si="788"/>
        <v>0</v>
      </c>
      <c r="T1589" s="5">
        <f>VLOOKUP(CONCATENATE($F1589," ",$G1589),AllocFactorMatrix,(T$4+1),FALSE)*$E1596</f>
        <v>0</v>
      </c>
      <c r="U1589" s="5">
        <f>VLOOKUP(CONCATENATE($F1589," ",$G1589),AllocFactorMatrix,(U$4+1),FALSE)*$E1596</f>
        <v>0</v>
      </c>
      <c r="V1589" s="5">
        <f>VLOOKUP(CONCATENATE($F1589," ",$G1589),AllocFactorMatrix,(V$4+1),FALSE)*$E1596</f>
        <v>0</v>
      </c>
      <c r="W1589" s="5">
        <f>VLOOKUP(CONCATENATE($F1589," ",$G1589),AllocFactorMatrix,(W$4+1),FALSE)*$E1596</f>
        <v>0</v>
      </c>
      <c r="X1589" s="5">
        <f>SUBTOTAL(9,T1589:W1589)</f>
        <v>0</v>
      </c>
      <c r="Y1589" s="5">
        <f>VLOOKUP(CONCATENATE($F1589," ",$G1589),AllocFactorMatrix,(Y$4+1),FALSE)*$E1596</f>
        <v>0</v>
      </c>
      <c r="Z1589" s="5">
        <f>VLOOKUP(CONCATENATE($F1589," ",$G1589),AllocFactorMatrix,(Z$4+1),FALSE)*$E1596</f>
        <v>0</v>
      </c>
      <c r="AA1589" s="5">
        <f t="shared" si="800"/>
        <v>0</v>
      </c>
      <c r="AB1589" s="5">
        <f>VLOOKUP(CONCATENATE($F1589," ",$G1589),AllocFactorMatrix,(AB$4+1),FALSE)*$E1596</f>
        <v>0</v>
      </c>
      <c r="AC1589" s="5">
        <f>VLOOKUP(CONCATENATE($F1589," ",$G1589),AllocFactorMatrix,(AC$4+1),FALSE)*$E1596</f>
        <v>0</v>
      </c>
      <c r="AD1589" s="5">
        <f>VLOOKUP(CONCATENATE($F1589," ",$G1589),AllocFactorMatrix,(AD$4+1),FALSE)*$E1596</f>
        <v>0</v>
      </c>
    </row>
    <row r="1590" spans="4:30" hidden="1" outlineLevel="1">
      <c r="E1590" s="51"/>
      <c r="F1590" s="52" t="str">
        <f>F1596</f>
        <v>DIST_METERS</v>
      </c>
      <c r="G1590" s="55" t="str">
        <f>$G$9</f>
        <v>BULKTRAN</v>
      </c>
      <c r="H1590" s="4">
        <f t="shared" si="799"/>
        <v>0</v>
      </c>
      <c r="I1590" s="5">
        <f>VLOOKUP(CONCATENATE($F1590," ",$G1590),AllocFactorMatrix,(I$4+1),FALSE)*$E1596</f>
        <v>0</v>
      </c>
      <c r="J1590" s="5">
        <f>VLOOKUP(CONCATENATE($F1590," ",$G1590),AllocFactorMatrix,(J$4+1),FALSE)*$E1596</f>
        <v>0</v>
      </c>
      <c r="K1590" s="5">
        <f>VLOOKUP(CONCATENATE($F1590," ",$G1590),AllocFactorMatrix,(K$4+1),FALSE)*$E1596</f>
        <v>0</v>
      </c>
      <c r="L1590" s="5">
        <f>VLOOKUP(CONCATENATE($F1590," ",$G1590),AllocFactorMatrix,(L$4+1),FALSE)*$E1596</f>
        <v>0</v>
      </c>
      <c r="M1590" s="5">
        <f>VLOOKUP(CONCATENATE($F1590," ",$G1590),AllocFactorMatrix,(M$4+1),FALSE)*$E1596</f>
        <v>0</v>
      </c>
      <c r="N1590" s="5">
        <f t="shared" si="786"/>
        <v>0</v>
      </c>
      <c r="O1590" s="5">
        <f>VLOOKUP(CONCATENATE($F1590," ",$G1590),AllocFactorMatrix,(O$4+1),FALSE)*$E1596</f>
        <v>0</v>
      </c>
      <c r="P1590" s="5">
        <f>VLOOKUP(CONCATENATE($F1590," ",$G1590),AllocFactorMatrix,(P$4+1),FALSE)*$E1596</f>
        <v>0</v>
      </c>
      <c r="Q1590" s="5">
        <f>VLOOKUP(CONCATENATE($F1590," ",$G1590),AllocFactorMatrix,(Q$4+1),FALSE)*$E1596</f>
        <v>0</v>
      </c>
      <c r="R1590" s="54">
        <f>VLOOKUP(CONCATENATE($F1590," ",$G1590),AllocFactorMatrix,(R$4+1),FALSE)*$E1596</f>
        <v>0</v>
      </c>
      <c r="S1590" s="5">
        <f t="shared" si="788"/>
        <v>0</v>
      </c>
      <c r="T1590" s="5">
        <f>VLOOKUP(CONCATENATE($F1590," ",$G1590),AllocFactorMatrix,(T$4+1),FALSE)*$E1596</f>
        <v>0</v>
      </c>
      <c r="U1590" s="5">
        <f>VLOOKUP(CONCATENATE($F1590," ",$G1590),AllocFactorMatrix,(U$4+1),FALSE)*$E1596</f>
        <v>0</v>
      </c>
      <c r="V1590" s="5">
        <f>VLOOKUP(CONCATENATE($F1590," ",$G1590),AllocFactorMatrix,(V$4+1),FALSE)*$E1596</f>
        <v>0</v>
      </c>
      <c r="W1590" s="5">
        <f>VLOOKUP(CONCATENATE($F1590," ",$G1590),AllocFactorMatrix,(W$4+1),FALSE)*$E1596</f>
        <v>0</v>
      </c>
      <c r="X1590" s="5">
        <f t="shared" ref="X1590:X1596" si="804">SUBTOTAL(9,T1590:W1590)</f>
        <v>0</v>
      </c>
      <c r="Y1590" s="5">
        <f>VLOOKUP(CONCATENATE($F1590," ",$G1590),AllocFactorMatrix,(Y$4+1),FALSE)*$E1596</f>
        <v>0</v>
      </c>
      <c r="Z1590" s="5">
        <f>VLOOKUP(CONCATENATE($F1590," ",$G1590),AllocFactorMatrix,(Z$4+1),FALSE)*$E1596</f>
        <v>0</v>
      </c>
      <c r="AA1590" s="5">
        <f t="shared" si="800"/>
        <v>0</v>
      </c>
      <c r="AB1590" s="5">
        <f>VLOOKUP(CONCATENATE($F1590," ",$G1590),AllocFactorMatrix,(AB$4+1),FALSE)*$E1596</f>
        <v>0</v>
      </c>
      <c r="AC1590" s="5">
        <f>VLOOKUP(CONCATENATE($F1590," ",$G1590),AllocFactorMatrix,(AC$4+1),FALSE)*$E1596</f>
        <v>0</v>
      </c>
      <c r="AD1590" s="5">
        <f>VLOOKUP(CONCATENATE($F1590," ",$G1590),AllocFactorMatrix,(AD$4+1),FALSE)*$E1596</f>
        <v>0</v>
      </c>
    </row>
    <row r="1591" spans="4:30" hidden="1" outlineLevel="1">
      <c r="E1591" s="51"/>
      <c r="F1591" s="52" t="str">
        <f>F1596</f>
        <v>DIST_METERS</v>
      </c>
      <c r="G1591" s="55" t="str">
        <f>$G$10</f>
        <v>SUBTRAN</v>
      </c>
      <c r="H1591" s="4">
        <f t="shared" si="799"/>
        <v>0</v>
      </c>
      <c r="I1591" s="5">
        <f>VLOOKUP(CONCATENATE($F1591," ",$G1591),AllocFactorMatrix,(I$4+1),FALSE)*$E1596</f>
        <v>0</v>
      </c>
      <c r="J1591" s="5">
        <f>VLOOKUP(CONCATENATE($F1591," ",$G1591),AllocFactorMatrix,(J$4+1),FALSE)*$E1596</f>
        <v>0</v>
      </c>
      <c r="K1591" s="5">
        <f>VLOOKUP(CONCATENATE($F1591," ",$G1591),AllocFactorMatrix,(K$4+1),FALSE)*$E1596</f>
        <v>0</v>
      </c>
      <c r="L1591" s="5">
        <f>VLOOKUP(CONCATENATE($F1591," ",$G1591),AllocFactorMatrix,(L$4+1),FALSE)*$E1596</f>
        <v>0</v>
      </c>
      <c r="M1591" s="5">
        <f>VLOOKUP(CONCATENATE($F1591," ",$G1591),AllocFactorMatrix,(M$4+1),FALSE)*$E1596</f>
        <v>0</v>
      </c>
      <c r="N1591" s="5">
        <f t="shared" si="786"/>
        <v>0</v>
      </c>
      <c r="O1591" s="5">
        <f>VLOOKUP(CONCATENATE($F1591," ",$G1591),AllocFactorMatrix,(O$4+1),FALSE)*$E1596</f>
        <v>0</v>
      </c>
      <c r="P1591" s="5">
        <f>VLOOKUP(CONCATENATE($F1591," ",$G1591),AllocFactorMatrix,(P$4+1),FALSE)*$E1596</f>
        <v>0</v>
      </c>
      <c r="Q1591" s="5">
        <f>VLOOKUP(CONCATENATE($F1591," ",$G1591),AllocFactorMatrix,(Q$4+1),FALSE)*$E1596</f>
        <v>0</v>
      </c>
      <c r="R1591" s="54">
        <f>VLOOKUP(CONCATENATE($F1591," ",$G1591),AllocFactorMatrix,(R$4+1),FALSE)*$E1596</f>
        <v>0</v>
      </c>
      <c r="S1591" s="5">
        <f t="shared" si="788"/>
        <v>0</v>
      </c>
      <c r="T1591" s="5">
        <f>VLOOKUP(CONCATENATE($F1591," ",$G1591),AllocFactorMatrix,(T$4+1),FALSE)*$E1596</f>
        <v>0</v>
      </c>
      <c r="U1591" s="5">
        <f>VLOOKUP(CONCATENATE($F1591," ",$G1591),AllocFactorMatrix,(U$4+1),FALSE)*$E1596</f>
        <v>0</v>
      </c>
      <c r="V1591" s="5">
        <f>VLOOKUP(CONCATENATE($F1591," ",$G1591),AllocFactorMatrix,(V$4+1),FALSE)*$E1596</f>
        <v>0</v>
      </c>
      <c r="W1591" s="5">
        <f>VLOOKUP(CONCATENATE($F1591," ",$G1591),AllocFactorMatrix,(W$4+1),FALSE)*$E1596</f>
        <v>0</v>
      </c>
      <c r="X1591" s="5">
        <f t="shared" si="804"/>
        <v>0</v>
      </c>
      <c r="Y1591" s="5">
        <f>VLOOKUP(CONCATENATE($F1591," ",$G1591),AllocFactorMatrix,(Y$4+1),FALSE)*$E1596</f>
        <v>0</v>
      </c>
      <c r="Z1591" s="5">
        <f>VLOOKUP(CONCATENATE($F1591," ",$G1591),AllocFactorMatrix,(Z$4+1),FALSE)*$E1596</f>
        <v>0</v>
      </c>
      <c r="AA1591" s="5">
        <f t="shared" si="800"/>
        <v>0</v>
      </c>
      <c r="AB1591" s="5">
        <f>VLOOKUP(CONCATENATE($F1591," ",$G1591),AllocFactorMatrix,(AB$4+1),FALSE)*$E1596</f>
        <v>0</v>
      </c>
      <c r="AC1591" s="5">
        <f>VLOOKUP(CONCATENATE($F1591," ",$G1591),AllocFactorMatrix,(AC$4+1),FALSE)*$E1596</f>
        <v>0</v>
      </c>
      <c r="AD1591" s="5">
        <f>VLOOKUP(CONCATENATE($F1591," ",$G1591),AllocFactorMatrix,(AD$4+1),FALSE)*$E1596</f>
        <v>0</v>
      </c>
    </row>
    <row r="1592" spans="4:30" hidden="1" outlineLevel="1">
      <c r="E1592" s="51"/>
      <c r="F1592" s="52" t="str">
        <f>F1596</f>
        <v>DIST_METERS</v>
      </c>
      <c r="G1592" s="55" t="str">
        <f>$G$11</f>
        <v>DISTPRI</v>
      </c>
      <c r="H1592" s="4">
        <f t="shared" si="799"/>
        <v>0</v>
      </c>
      <c r="I1592" s="5">
        <f>VLOOKUP(CONCATENATE($F1592," ",$G1592),AllocFactorMatrix,(I$4+1),FALSE)*$E1596</f>
        <v>0</v>
      </c>
      <c r="J1592" s="5">
        <f>VLOOKUP(CONCATENATE($F1592," ",$G1592),AllocFactorMatrix,(J$4+1),FALSE)*$E1596</f>
        <v>0</v>
      </c>
      <c r="K1592" s="5">
        <f>VLOOKUP(CONCATENATE($F1592," ",$G1592),AllocFactorMatrix,(K$4+1),FALSE)*$E1596</f>
        <v>0</v>
      </c>
      <c r="L1592" s="5">
        <f>VLOOKUP(CONCATENATE($F1592," ",$G1592),AllocFactorMatrix,(L$4+1),FALSE)*$E1596</f>
        <v>0</v>
      </c>
      <c r="M1592" s="5">
        <f>VLOOKUP(CONCATENATE($F1592," ",$G1592),AllocFactorMatrix,(M$4+1),FALSE)*$E1596</f>
        <v>0</v>
      </c>
      <c r="N1592" s="5">
        <f t="shared" si="786"/>
        <v>0</v>
      </c>
      <c r="O1592" s="5">
        <f>VLOOKUP(CONCATENATE($F1592," ",$G1592),AllocFactorMatrix,(O$4+1),FALSE)*$E1596</f>
        <v>0</v>
      </c>
      <c r="P1592" s="5">
        <f>VLOOKUP(CONCATENATE($F1592," ",$G1592),AllocFactorMatrix,(P$4+1),FALSE)*$E1596</f>
        <v>0</v>
      </c>
      <c r="Q1592" s="5">
        <f>VLOOKUP(CONCATENATE($F1592," ",$G1592),AllocFactorMatrix,(Q$4+1),FALSE)*$E1596</f>
        <v>0</v>
      </c>
      <c r="R1592" s="54">
        <f>VLOOKUP(CONCATENATE($F1592," ",$G1592),AllocFactorMatrix,(R$4+1),FALSE)*$E1596</f>
        <v>0</v>
      </c>
      <c r="S1592" s="5">
        <f t="shared" si="788"/>
        <v>0</v>
      </c>
      <c r="T1592" s="5">
        <f>VLOOKUP(CONCATENATE($F1592," ",$G1592),AllocFactorMatrix,(T$4+1),FALSE)*$E1596</f>
        <v>0</v>
      </c>
      <c r="U1592" s="5">
        <f>VLOOKUP(CONCATENATE($F1592," ",$G1592),AllocFactorMatrix,(U$4+1),FALSE)*$E1596</f>
        <v>0</v>
      </c>
      <c r="V1592" s="5">
        <f>VLOOKUP(CONCATENATE($F1592," ",$G1592),AllocFactorMatrix,(V$4+1),FALSE)*$E1596</f>
        <v>0</v>
      </c>
      <c r="W1592" s="5">
        <f>VLOOKUP(CONCATENATE($F1592," ",$G1592),AllocFactorMatrix,(W$4+1),FALSE)*$E1596</f>
        <v>0</v>
      </c>
      <c r="X1592" s="5">
        <f t="shared" si="804"/>
        <v>0</v>
      </c>
      <c r="Y1592" s="5">
        <f>VLOOKUP(CONCATENATE($F1592," ",$G1592),AllocFactorMatrix,(Y$4+1),FALSE)*$E1596</f>
        <v>0</v>
      </c>
      <c r="Z1592" s="5">
        <f>VLOOKUP(CONCATENATE($F1592," ",$G1592),AllocFactorMatrix,(Z$4+1),FALSE)*$E1596</f>
        <v>0</v>
      </c>
      <c r="AA1592" s="5">
        <f t="shared" si="800"/>
        <v>0</v>
      </c>
      <c r="AB1592" s="5">
        <f>VLOOKUP(CONCATENATE($F1592," ",$G1592),AllocFactorMatrix,(AB$4+1),FALSE)*$E1596</f>
        <v>0</v>
      </c>
      <c r="AC1592" s="5">
        <f>VLOOKUP(CONCATENATE($F1592," ",$G1592),AllocFactorMatrix,(AC$4+1),FALSE)*$E1596</f>
        <v>0</v>
      </c>
      <c r="AD1592" s="5">
        <f>VLOOKUP(CONCATENATE($F1592," ",$G1592),AllocFactorMatrix,(AD$4+1),FALSE)*$E1596</f>
        <v>0</v>
      </c>
    </row>
    <row r="1593" spans="4:30" hidden="1" outlineLevel="1">
      <c r="E1593" s="51"/>
      <c r="F1593" s="52" t="str">
        <f>F1596</f>
        <v>DIST_METERS</v>
      </c>
      <c r="G1593" s="55" t="str">
        <f>$G$12</f>
        <v>DISTSEC</v>
      </c>
      <c r="H1593" s="4">
        <f t="shared" si="799"/>
        <v>0</v>
      </c>
      <c r="I1593" s="5">
        <f>VLOOKUP(CONCATENATE($F1593," ",$G1593),AllocFactorMatrix,(I$4+1),FALSE)*$E1596</f>
        <v>0</v>
      </c>
      <c r="J1593" s="5">
        <f>VLOOKUP(CONCATENATE($F1593," ",$G1593),AllocFactorMatrix,(J$4+1),FALSE)*$E1596</f>
        <v>0</v>
      </c>
      <c r="K1593" s="5">
        <f>VLOOKUP(CONCATENATE($F1593," ",$G1593),AllocFactorMatrix,(K$4+1),FALSE)*$E1596</f>
        <v>0</v>
      </c>
      <c r="L1593" s="5">
        <f>VLOOKUP(CONCATENATE($F1593," ",$G1593),AllocFactorMatrix,(L$4+1),FALSE)*$E1596</f>
        <v>0</v>
      </c>
      <c r="M1593" s="5">
        <f>VLOOKUP(CONCATENATE($F1593," ",$G1593),AllocFactorMatrix,(M$4+1),FALSE)*$E1596</f>
        <v>0</v>
      </c>
      <c r="N1593" s="5">
        <f t="shared" si="786"/>
        <v>0</v>
      </c>
      <c r="O1593" s="5">
        <f>VLOOKUP(CONCATENATE($F1593," ",$G1593),AllocFactorMatrix,(O$4+1),FALSE)*$E1596</f>
        <v>0</v>
      </c>
      <c r="P1593" s="5">
        <f>VLOOKUP(CONCATENATE($F1593," ",$G1593),AllocFactorMatrix,(P$4+1),FALSE)*$E1596</f>
        <v>0</v>
      </c>
      <c r="Q1593" s="5">
        <f>VLOOKUP(CONCATENATE($F1593," ",$G1593),AllocFactorMatrix,(Q$4+1),FALSE)*$E1596</f>
        <v>0</v>
      </c>
      <c r="R1593" s="54">
        <f>VLOOKUP(CONCATENATE($F1593," ",$G1593),AllocFactorMatrix,(R$4+1),FALSE)*$E1596</f>
        <v>0</v>
      </c>
      <c r="S1593" s="5">
        <f t="shared" si="788"/>
        <v>0</v>
      </c>
      <c r="T1593" s="5">
        <f>VLOOKUP(CONCATENATE($F1593," ",$G1593),AllocFactorMatrix,(T$4+1),FALSE)*$E1596</f>
        <v>0</v>
      </c>
      <c r="U1593" s="5">
        <f>VLOOKUP(CONCATENATE($F1593," ",$G1593),AllocFactorMatrix,(U$4+1),FALSE)*$E1596</f>
        <v>0</v>
      </c>
      <c r="V1593" s="5">
        <f>VLOOKUP(CONCATENATE($F1593," ",$G1593),AllocFactorMatrix,(V$4+1),FALSE)*$E1596</f>
        <v>0</v>
      </c>
      <c r="W1593" s="5">
        <f>VLOOKUP(CONCATENATE($F1593," ",$G1593),AllocFactorMatrix,(W$4+1),FALSE)*$E1596</f>
        <v>0</v>
      </c>
      <c r="X1593" s="5">
        <f t="shared" si="804"/>
        <v>0</v>
      </c>
      <c r="Y1593" s="5">
        <f>VLOOKUP(CONCATENATE($F1593," ",$G1593),AllocFactorMatrix,(Y$4+1),FALSE)*$E1596</f>
        <v>0</v>
      </c>
      <c r="Z1593" s="5">
        <f>VLOOKUP(CONCATENATE($F1593," ",$G1593),AllocFactorMatrix,(Z$4+1),FALSE)*$E1596</f>
        <v>0</v>
      </c>
      <c r="AA1593" s="5">
        <f t="shared" si="800"/>
        <v>0</v>
      </c>
      <c r="AB1593" s="5">
        <f>VLOOKUP(CONCATENATE($F1593," ",$G1593),AllocFactorMatrix,(AB$4+1),FALSE)*$E1596</f>
        <v>0</v>
      </c>
      <c r="AC1593" s="5">
        <f>VLOOKUP(CONCATENATE($F1593," ",$G1593),AllocFactorMatrix,(AC$4+1),FALSE)*$E1596</f>
        <v>0</v>
      </c>
      <c r="AD1593" s="5">
        <f>VLOOKUP(CONCATENATE($F1593," ",$G1593),AllocFactorMatrix,(AD$4+1),FALSE)*$E1596</f>
        <v>0</v>
      </c>
    </row>
    <row r="1594" spans="4:30" hidden="1" outlineLevel="1">
      <c r="E1594" s="51"/>
      <c r="F1594" s="52" t="str">
        <f>F1596</f>
        <v>DIST_METERS</v>
      </c>
      <c r="G1594" s="55" t="str">
        <f>$G$13</f>
        <v>ENERGY</v>
      </c>
      <c r="H1594" s="4">
        <f t="shared" si="799"/>
        <v>0</v>
      </c>
      <c r="I1594" s="5">
        <f>VLOOKUP(CONCATENATE($F1594," ",$G1594),AllocFactorMatrix,(I$4+1),FALSE)*$E1596</f>
        <v>0</v>
      </c>
      <c r="J1594" s="5">
        <f>VLOOKUP(CONCATENATE($F1594," ",$G1594),AllocFactorMatrix,(J$4+1),FALSE)*$E1596</f>
        <v>0</v>
      </c>
      <c r="K1594" s="5">
        <f>VLOOKUP(CONCATENATE($F1594," ",$G1594),AllocFactorMatrix,(K$4+1),FALSE)*$E1596</f>
        <v>0</v>
      </c>
      <c r="L1594" s="5">
        <f>VLOOKUP(CONCATENATE($F1594," ",$G1594),AllocFactorMatrix,(L$4+1),FALSE)*$E1596</f>
        <v>0</v>
      </c>
      <c r="M1594" s="5">
        <f>VLOOKUP(CONCATENATE($F1594," ",$G1594),AllocFactorMatrix,(M$4+1),FALSE)*$E1596</f>
        <v>0</v>
      </c>
      <c r="N1594" s="5">
        <f t="shared" si="786"/>
        <v>0</v>
      </c>
      <c r="O1594" s="5">
        <f>VLOOKUP(CONCATENATE($F1594," ",$G1594),AllocFactorMatrix,(O$4+1),FALSE)*$E1596</f>
        <v>0</v>
      </c>
      <c r="P1594" s="5">
        <f>VLOOKUP(CONCATENATE($F1594," ",$G1594),AllocFactorMatrix,(P$4+1),FALSE)*$E1596</f>
        <v>0</v>
      </c>
      <c r="Q1594" s="5">
        <f>VLOOKUP(CONCATENATE($F1594," ",$G1594),AllocFactorMatrix,(Q$4+1),FALSE)*$E1596</f>
        <v>0</v>
      </c>
      <c r="R1594" s="54">
        <f>VLOOKUP(CONCATENATE($F1594," ",$G1594),AllocFactorMatrix,(R$4+1),FALSE)*$E1596</f>
        <v>0</v>
      </c>
      <c r="S1594" s="5">
        <f t="shared" si="788"/>
        <v>0</v>
      </c>
      <c r="T1594" s="5">
        <f>VLOOKUP(CONCATENATE($F1594," ",$G1594),AllocFactorMatrix,(T$4+1),FALSE)*$E1596</f>
        <v>0</v>
      </c>
      <c r="U1594" s="5">
        <f>VLOOKUP(CONCATENATE($F1594," ",$G1594),AllocFactorMatrix,(U$4+1),FALSE)*$E1596</f>
        <v>0</v>
      </c>
      <c r="V1594" s="5">
        <f>VLOOKUP(CONCATENATE($F1594," ",$G1594),AllocFactorMatrix,(V$4+1),FALSE)*$E1596</f>
        <v>0</v>
      </c>
      <c r="W1594" s="5">
        <f>VLOOKUP(CONCATENATE($F1594," ",$G1594),AllocFactorMatrix,(W$4+1),FALSE)*$E1596</f>
        <v>0</v>
      </c>
      <c r="X1594" s="5">
        <f t="shared" si="804"/>
        <v>0</v>
      </c>
      <c r="Y1594" s="5">
        <f>VLOOKUP(CONCATENATE($F1594," ",$G1594),AllocFactorMatrix,(Y$4+1),FALSE)*$E1596</f>
        <v>0</v>
      </c>
      <c r="Z1594" s="5">
        <f>VLOOKUP(CONCATENATE($F1594," ",$G1594),AllocFactorMatrix,(Z$4+1),FALSE)*$E1596</f>
        <v>0</v>
      </c>
      <c r="AA1594" s="5">
        <f t="shared" si="800"/>
        <v>0</v>
      </c>
      <c r="AB1594" s="5">
        <f>VLOOKUP(CONCATENATE($F1594," ",$G1594),AllocFactorMatrix,(AB$4+1),FALSE)*$E1596</f>
        <v>0</v>
      </c>
      <c r="AC1594" s="5">
        <f>VLOOKUP(CONCATENATE($F1594," ",$G1594),AllocFactorMatrix,(AC$4+1),FALSE)*$E1596</f>
        <v>0</v>
      </c>
      <c r="AD1594" s="5">
        <f>VLOOKUP(CONCATENATE($F1594," ",$G1594),AllocFactorMatrix,(AD$4+1),FALSE)*$E1596</f>
        <v>0</v>
      </c>
    </row>
    <row r="1595" spans="4:30" hidden="1" outlineLevel="1">
      <c r="E1595" s="51"/>
      <c r="F1595" s="52" t="str">
        <f>F1596</f>
        <v>DIST_METERS</v>
      </c>
      <c r="G1595" s="55" t="str">
        <f>$G$14</f>
        <v>CUSTOMER</v>
      </c>
      <c r="H1595" s="4">
        <f t="shared" si="799"/>
        <v>77653</v>
      </c>
      <c r="I1595" s="5">
        <f>VLOOKUP(CONCATENATE($F1595," ",$G1595),AllocFactorMatrix,(I$4+1),FALSE)*$E1596</f>
        <v>34816.26168074421</v>
      </c>
      <c r="J1595" s="5">
        <f>VLOOKUP(CONCATENATE($F1595," ",$G1595),AllocFactorMatrix,(J$4+1),FALSE)*$E1596</f>
        <v>20629.577168139738</v>
      </c>
      <c r="K1595" s="5">
        <f>VLOOKUP(CONCATENATE($F1595," ",$G1595),AllocFactorMatrix,(K$4+1),FALSE)*$E1596</f>
        <v>5910.725685624112</v>
      </c>
      <c r="L1595" s="5">
        <f>VLOOKUP(CONCATENATE($F1595," ",$G1595),AllocFactorMatrix,(L$4+1),FALSE)*$E1596</f>
        <v>3897.2825538783804</v>
      </c>
      <c r="M1595" s="5">
        <f>VLOOKUP(CONCATENATE($F1595," ",$G1595),AllocFactorMatrix,(M$4+1),FALSE)*$E1596</f>
        <v>633.04374010081722</v>
      </c>
      <c r="N1595" s="5">
        <f t="shared" si="786"/>
        <v>10441.05197960331</v>
      </c>
      <c r="O1595" s="5">
        <f>VLOOKUP(CONCATENATE($F1595," ",$G1595),AllocFactorMatrix,(O$4+1),FALSE)*$E1596</f>
        <v>2888.6244876917731</v>
      </c>
      <c r="P1595" s="5">
        <f>VLOOKUP(CONCATENATE($F1595," ",$G1595),AllocFactorMatrix,(P$4+1),FALSE)*$E1596</f>
        <v>1011.9113867136929</v>
      </c>
      <c r="Q1595" s="5">
        <f>VLOOKUP(CONCATENATE($F1595," ",$G1595),AllocFactorMatrix,(Q$4+1),FALSE)*$E1596</f>
        <v>2205.6178478039269</v>
      </c>
      <c r="R1595" s="54">
        <f>VLOOKUP(CONCATENATE($F1595," ",$G1595),AllocFactorMatrix,(R$4+1),FALSE)*$E1596</f>
        <v>387.64565357350295</v>
      </c>
      <c r="S1595" s="5">
        <f t="shared" si="788"/>
        <v>6493.7993757828963</v>
      </c>
      <c r="T1595" s="5">
        <f>VLOOKUP(CONCATENATE($F1595," ",$G1595),AllocFactorMatrix,(T$4+1),FALSE)*$E1596</f>
        <v>19.908414917762428</v>
      </c>
      <c r="U1595" s="5">
        <f>VLOOKUP(CONCATENATE($F1595," ",$G1595),AllocFactorMatrix,(U$4+1),FALSE)*$E1596</f>
        <v>600.28649663981787</v>
      </c>
      <c r="V1595" s="5">
        <f>VLOOKUP(CONCATENATE($F1595," ",$G1595),AllocFactorMatrix,(V$4+1),FALSE)*$E1596</f>
        <v>3243.5534153493027</v>
      </c>
      <c r="W1595" s="5">
        <f>VLOOKUP(CONCATENATE($F1595," ",$G1595),AllocFactorMatrix,(W$4+1),FALSE)*$E1596</f>
        <v>581.46967205275519</v>
      </c>
      <c r="X1595" s="5">
        <f t="shared" si="804"/>
        <v>4445.217998959638</v>
      </c>
      <c r="Y1595" s="5">
        <f>VLOOKUP(CONCATENATE($F1595," ",$G1595),AllocFactorMatrix,(Y$4+1),FALSE)*$E1596</f>
        <v>801.30595443868276</v>
      </c>
      <c r="Z1595" s="5">
        <f>VLOOKUP(CONCATENATE($F1595," ",$G1595),AllocFactorMatrix,(Z$4+1),FALSE)*$E1596</f>
        <v>17.150838470994668</v>
      </c>
      <c r="AA1595" s="5">
        <f t="shared" si="800"/>
        <v>818.45679290967746</v>
      </c>
      <c r="AB1595" s="5">
        <f>VLOOKUP(CONCATENATE($F1595," ",$G1595),AllocFactorMatrix,(AB$4+1),FALSE)*$E1596</f>
        <v>8.6350038605355302</v>
      </c>
      <c r="AC1595" s="5">
        <f>VLOOKUP(CONCATENATE($F1595," ",$G1595),AllocFactorMatrix,(AC$4+1),FALSE)*$E1596</f>
        <v>0</v>
      </c>
      <c r="AD1595" s="5">
        <f>VLOOKUP(CONCATENATE($F1595," ",$G1595),AllocFactorMatrix,(AD$4+1),FALSE)*$E1596</f>
        <v>0</v>
      </c>
    </row>
    <row r="1596" spans="4:30" collapsed="1">
      <c r="D1596" s="1" t="s">
        <v>117</v>
      </c>
      <c r="E1596" s="61">
        <v>77653</v>
      </c>
      <c r="F1596" s="10" t="s">
        <v>48</v>
      </c>
      <c r="G1596" s="55" t="str">
        <f>$G$15</f>
        <v>TOTAL</v>
      </c>
      <c r="H1596" s="4">
        <f>SUBTOTAL(9,I1596:AD1596)</f>
        <v>77653</v>
      </c>
      <c r="I1596" s="5">
        <f>VLOOKUP(CONCATENATE($F1596," ",$G1596),AllocFactorMatrix,(I$4+1),FALSE)*$E1596</f>
        <v>34816.26168074421</v>
      </c>
      <c r="J1596" s="5">
        <f>VLOOKUP(CONCATENATE($F1596," ",$G1596),AllocFactorMatrix,(J$4+1),FALSE)*$E1596</f>
        <v>20629.577168139738</v>
      </c>
      <c r="K1596" s="5">
        <f>VLOOKUP(CONCATENATE($F1596," ",$G1596),AllocFactorMatrix,(K$4+1),FALSE)*$E1596</f>
        <v>5910.725685624112</v>
      </c>
      <c r="L1596" s="5">
        <f>VLOOKUP(CONCATENATE($F1596," ",$G1596),AllocFactorMatrix,(L$4+1),FALSE)*$E1596</f>
        <v>3897.2825538783804</v>
      </c>
      <c r="M1596" s="5">
        <f>VLOOKUP(CONCATENATE($F1596," ",$G1596),AllocFactorMatrix,(M$4+1),FALSE)*$E1596</f>
        <v>633.04374010081722</v>
      </c>
      <c r="N1596" s="5">
        <f t="shared" si="786"/>
        <v>10441.05197960331</v>
      </c>
      <c r="O1596" s="5">
        <f>VLOOKUP(CONCATENATE($F1596," ",$G1596),AllocFactorMatrix,(O$4+1),FALSE)*$E1596</f>
        <v>2888.6244876917731</v>
      </c>
      <c r="P1596" s="5">
        <f>VLOOKUP(CONCATENATE($F1596," ",$G1596),AllocFactorMatrix,(P$4+1),FALSE)*$E1596</f>
        <v>1011.9113867136929</v>
      </c>
      <c r="Q1596" s="5">
        <f>VLOOKUP(CONCATENATE($F1596," ",$G1596),AllocFactorMatrix,(Q$4+1),FALSE)*$E1596</f>
        <v>2205.6178478039269</v>
      </c>
      <c r="R1596" s="54">
        <f>VLOOKUP(CONCATENATE($F1596," ",$G1596),AllocFactorMatrix,(R$4+1),FALSE)*$E1596</f>
        <v>387.64565357350295</v>
      </c>
      <c r="S1596" s="5">
        <f t="shared" si="788"/>
        <v>6493.7993757828963</v>
      </c>
      <c r="T1596" s="5">
        <f>VLOOKUP(CONCATENATE($F1596," ",$G1596),AllocFactorMatrix,(T$4+1),FALSE)*$E1596</f>
        <v>19.908414917762428</v>
      </c>
      <c r="U1596" s="5">
        <f>VLOOKUP(CONCATENATE($F1596," ",$G1596),AllocFactorMatrix,(U$4+1),FALSE)*$E1596</f>
        <v>600.28649663981787</v>
      </c>
      <c r="V1596" s="5">
        <f>VLOOKUP(CONCATENATE($F1596," ",$G1596),AllocFactorMatrix,(V$4+1),FALSE)*$E1596</f>
        <v>3243.5534153493027</v>
      </c>
      <c r="W1596" s="5">
        <f>VLOOKUP(CONCATENATE($F1596," ",$G1596),AllocFactorMatrix,(W$4+1),FALSE)*$E1596</f>
        <v>581.46967205275519</v>
      </c>
      <c r="X1596" s="5">
        <f t="shared" si="804"/>
        <v>4445.217998959638</v>
      </c>
      <c r="Y1596" s="5">
        <f>VLOOKUP(CONCATENATE($F1596," ",$G1596),AllocFactorMatrix,(Y$4+1),FALSE)*$E1596</f>
        <v>801.30595443868276</v>
      </c>
      <c r="Z1596" s="5">
        <f>VLOOKUP(CONCATENATE($F1596," ",$G1596),AllocFactorMatrix,(Z$4+1),FALSE)*$E1596</f>
        <v>17.150838470994668</v>
      </c>
      <c r="AA1596" s="5">
        <f t="shared" si="800"/>
        <v>818.45679290967746</v>
      </c>
      <c r="AB1596" s="5">
        <f>VLOOKUP(CONCATENATE($F1596," ",$G1596),AllocFactorMatrix,(AB$4+1),FALSE)*$E1596</f>
        <v>8.6350038605355302</v>
      </c>
      <c r="AC1596" s="5">
        <f>VLOOKUP(CONCATENATE($F1596," ",$G1596),AllocFactorMatrix,(AC$4+1),FALSE)*$E1596</f>
        <v>0</v>
      </c>
      <c r="AD1596" s="5">
        <f>VLOOKUP(CONCATENATE($F1596," ",$G1596),AllocFactorMatrix,(AD$4+1),FALSE)*$E1596</f>
        <v>0</v>
      </c>
    </row>
    <row r="1597" spans="4:30" hidden="1" outlineLevel="1">
      <c r="E1597" s="51"/>
      <c r="F1597" s="52" t="str">
        <f>F1604</f>
        <v>DIST_OL</v>
      </c>
      <c r="G1597" s="55" t="str">
        <f>$G$8</f>
        <v>PRODUCTION</v>
      </c>
      <c r="H1597" s="4">
        <f t="shared" ref="H1597:H1603" si="805">SUBTOTAL(9,I1597:AD1597)</f>
        <v>0</v>
      </c>
      <c r="I1597" s="5">
        <f>VLOOKUP(CONCATENATE($F1597," ",$G1597),AllocFactorMatrix,(I$4+1),FALSE)*$E1604</f>
        <v>0</v>
      </c>
      <c r="J1597" s="5">
        <f>VLOOKUP(CONCATENATE($F1597," ",$G1597),AllocFactorMatrix,(J$4+1),FALSE)*$E1604</f>
        <v>0</v>
      </c>
      <c r="K1597" s="5">
        <f>VLOOKUP(CONCATENATE($F1597," ",$G1597),AllocFactorMatrix,(K$4+1),FALSE)*$E1604</f>
        <v>0</v>
      </c>
      <c r="L1597" s="5">
        <f>VLOOKUP(CONCATENATE($F1597," ",$G1597),AllocFactorMatrix,(L$4+1),FALSE)*$E1604</f>
        <v>0</v>
      </c>
      <c r="M1597" s="5">
        <f>VLOOKUP(CONCATENATE($F1597," ",$G1597),AllocFactorMatrix,(M$4+1),FALSE)*$E1604</f>
        <v>0</v>
      </c>
      <c r="N1597" s="5">
        <f t="shared" ref="N1597:N1604" si="806">SUBTOTAL(9,K1597:M1597)</f>
        <v>0</v>
      </c>
      <c r="O1597" s="5">
        <f>VLOOKUP(CONCATENATE($F1597," ",$G1597),AllocFactorMatrix,(O$4+1),FALSE)*$E1604</f>
        <v>0</v>
      </c>
      <c r="P1597" s="5">
        <f>VLOOKUP(CONCATENATE($F1597," ",$G1597),AllocFactorMatrix,(P$4+1),FALSE)*$E1604</f>
        <v>0</v>
      </c>
      <c r="Q1597" s="5">
        <f>VLOOKUP(CONCATENATE($F1597," ",$G1597),AllocFactorMatrix,(Q$4+1),FALSE)*$E1604</f>
        <v>0</v>
      </c>
      <c r="R1597" s="54">
        <f>VLOOKUP(CONCATENATE($F1597," ",$G1597),AllocFactorMatrix,(R$4+1),FALSE)*$E1604</f>
        <v>0</v>
      </c>
      <c r="S1597" s="5">
        <f t="shared" si="788"/>
        <v>0</v>
      </c>
      <c r="T1597" s="5">
        <f>VLOOKUP(CONCATENATE($F1597," ",$G1597),AllocFactorMatrix,(T$4+1),FALSE)*$E1604</f>
        <v>0</v>
      </c>
      <c r="U1597" s="5">
        <f>VLOOKUP(CONCATENATE($F1597," ",$G1597),AllocFactorMatrix,(U$4+1),FALSE)*$E1604</f>
        <v>0</v>
      </c>
      <c r="V1597" s="5">
        <f>VLOOKUP(CONCATENATE($F1597," ",$G1597),AllocFactorMatrix,(V$4+1),FALSE)*$E1604</f>
        <v>0</v>
      </c>
      <c r="W1597" s="5">
        <f>VLOOKUP(CONCATENATE($F1597," ",$G1597),AllocFactorMatrix,(W$4+1),FALSE)*$E1604</f>
        <v>0</v>
      </c>
      <c r="X1597" s="5">
        <f>SUBTOTAL(9,T1597:W1597)</f>
        <v>0</v>
      </c>
      <c r="Y1597" s="5">
        <f>VLOOKUP(CONCATENATE($F1597," ",$G1597),AllocFactorMatrix,(Y$4+1),FALSE)*$E1604</f>
        <v>0</v>
      </c>
      <c r="Z1597" s="5">
        <f>VLOOKUP(CONCATENATE($F1597," ",$G1597),AllocFactorMatrix,(Z$4+1),FALSE)*$E1604</f>
        <v>0</v>
      </c>
      <c r="AA1597" s="5">
        <f t="shared" ref="AA1597:AA1604" si="807">SUBTOTAL(9,Y1597:Z1597)</f>
        <v>0</v>
      </c>
      <c r="AB1597" s="5">
        <f>VLOOKUP(CONCATENATE($F1597," ",$G1597),AllocFactorMatrix,(AB$4+1),FALSE)*$E1604</f>
        <v>0</v>
      </c>
      <c r="AC1597" s="5">
        <f>VLOOKUP(CONCATENATE($F1597," ",$G1597),AllocFactorMatrix,(AC$4+1),FALSE)*$E1604</f>
        <v>0</v>
      </c>
      <c r="AD1597" s="5">
        <f>VLOOKUP(CONCATENATE($F1597," ",$G1597),AllocFactorMatrix,(AD$4+1),FALSE)*$E1604</f>
        <v>0</v>
      </c>
    </row>
    <row r="1598" spans="4:30" hidden="1" outlineLevel="1">
      <c r="E1598" s="51"/>
      <c r="F1598" s="52" t="str">
        <f>F1604</f>
        <v>DIST_OL</v>
      </c>
      <c r="G1598" s="55" t="str">
        <f>$G$9</f>
        <v>BULKTRAN</v>
      </c>
      <c r="H1598" s="4">
        <f t="shared" si="805"/>
        <v>0</v>
      </c>
      <c r="I1598" s="5">
        <f>VLOOKUP(CONCATENATE($F1598," ",$G1598),AllocFactorMatrix,(I$4+1),FALSE)*$E1604</f>
        <v>0</v>
      </c>
      <c r="J1598" s="5">
        <f>VLOOKUP(CONCATENATE($F1598," ",$G1598),AllocFactorMatrix,(J$4+1),FALSE)*$E1604</f>
        <v>0</v>
      </c>
      <c r="K1598" s="5">
        <f>VLOOKUP(CONCATENATE($F1598," ",$G1598),AllocFactorMatrix,(K$4+1),FALSE)*$E1604</f>
        <v>0</v>
      </c>
      <c r="L1598" s="5">
        <f>VLOOKUP(CONCATENATE($F1598," ",$G1598),AllocFactorMatrix,(L$4+1),FALSE)*$E1604</f>
        <v>0</v>
      </c>
      <c r="M1598" s="5">
        <f>VLOOKUP(CONCATENATE($F1598," ",$G1598),AllocFactorMatrix,(M$4+1),FALSE)*$E1604</f>
        <v>0</v>
      </c>
      <c r="N1598" s="5">
        <f t="shared" si="806"/>
        <v>0</v>
      </c>
      <c r="O1598" s="5">
        <f>VLOOKUP(CONCATENATE($F1598," ",$G1598),AllocFactorMatrix,(O$4+1),FALSE)*$E1604</f>
        <v>0</v>
      </c>
      <c r="P1598" s="5">
        <f>VLOOKUP(CONCATENATE($F1598," ",$G1598),AllocFactorMatrix,(P$4+1),FALSE)*$E1604</f>
        <v>0</v>
      </c>
      <c r="Q1598" s="5">
        <f>VLOOKUP(CONCATENATE($F1598," ",$G1598),AllocFactorMatrix,(Q$4+1),FALSE)*$E1604</f>
        <v>0</v>
      </c>
      <c r="R1598" s="54">
        <f>VLOOKUP(CONCATENATE($F1598," ",$G1598),AllocFactorMatrix,(R$4+1),FALSE)*$E1604</f>
        <v>0</v>
      </c>
      <c r="S1598" s="5">
        <f t="shared" ref="S1598:S1604" si="808">SUBTOTAL(9,O1598:R1598)</f>
        <v>0</v>
      </c>
      <c r="T1598" s="5">
        <f>VLOOKUP(CONCATENATE($F1598," ",$G1598),AllocFactorMatrix,(T$4+1),FALSE)*$E1604</f>
        <v>0</v>
      </c>
      <c r="U1598" s="5">
        <f>VLOOKUP(CONCATENATE($F1598," ",$G1598),AllocFactorMatrix,(U$4+1),FALSE)*$E1604</f>
        <v>0</v>
      </c>
      <c r="V1598" s="5">
        <f>VLOOKUP(CONCATENATE($F1598," ",$G1598),AllocFactorMatrix,(V$4+1),FALSE)*$E1604</f>
        <v>0</v>
      </c>
      <c r="W1598" s="5">
        <f>VLOOKUP(CONCATENATE($F1598," ",$G1598),AllocFactorMatrix,(W$4+1),FALSE)*$E1604</f>
        <v>0</v>
      </c>
      <c r="X1598" s="5">
        <f t="shared" ref="X1598:X1604" si="809">SUBTOTAL(9,T1598:W1598)</f>
        <v>0</v>
      </c>
      <c r="Y1598" s="5">
        <f>VLOOKUP(CONCATENATE($F1598," ",$G1598),AllocFactorMatrix,(Y$4+1),FALSE)*$E1604</f>
        <v>0</v>
      </c>
      <c r="Z1598" s="5">
        <f>VLOOKUP(CONCATENATE($F1598," ",$G1598),AllocFactorMatrix,(Z$4+1),FALSE)*$E1604</f>
        <v>0</v>
      </c>
      <c r="AA1598" s="5">
        <f t="shared" si="807"/>
        <v>0</v>
      </c>
      <c r="AB1598" s="5">
        <f>VLOOKUP(CONCATENATE($F1598," ",$G1598),AllocFactorMatrix,(AB$4+1),FALSE)*$E1604</f>
        <v>0</v>
      </c>
      <c r="AC1598" s="5">
        <f>VLOOKUP(CONCATENATE($F1598," ",$G1598),AllocFactorMatrix,(AC$4+1),FALSE)*$E1604</f>
        <v>0</v>
      </c>
      <c r="AD1598" s="5">
        <f>VLOOKUP(CONCATENATE($F1598," ",$G1598),AllocFactorMatrix,(AD$4+1),FALSE)*$E1604</f>
        <v>0</v>
      </c>
    </row>
    <row r="1599" spans="4:30" hidden="1" outlineLevel="1">
      <c r="E1599" s="51"/>
      <c r="F1599" s="52" t="str">
        <f>F1604</f>
        <v>DIST_OL</v>
      </c>
      <c r="G1599" s="55" t="str">
        <f>$G$10</f>
        <v>SUBTRAN</v>
      </c>
      <c r="H1599" s="4">
        <f t="shared" si="805"/>
        <v>0</v>
      </c>
      <c r="I1599" s="5">
        <f>VLOOKUP(CONCATENATE($F1599," ",$G1599),AllocFactorMatrix,(I$4+1),FALSE)*$E1604</f>
        <v>0</v>
      </c>
      <c r="J1599" s="5">
        <f>VLOOKUP(CONCATENATE($F1599," ",$G1599),AllocFactorMatrix,(J$4+1),FALSE)*$E1604</f>
        <v>0</v>
      </c>
      <c r="K1599" s="5">
        <f>VLOOKUP(CONCATENATE($F1599," ",$G1599),AllocFactorMatrix,(K$4+1),FALSE)*$E1604</f>
        <v>0</v>
      </c>
      <c r="L1599" s="5">
        <f>VLOOKUP(CONCATENATE($F1599," ",$G1599),AllocFactorMatrix,(L$4+1),FALSE)*$E1604</f>
        <v>0</v>
      </c>
      <c r="M1599" s="5">
        <f>VLOOKUP(CONCATENATE($F1599," ",$G1599),AllocFactorMatrix,(M$4+1),FALSE)*$E1604</f>
        <v>0</v>
      </c>
      <c r="N1599" s="5">
        <f t="shared" si="806"/>
        <v>0</v>
      </c>
      <c r="O1599" s="5">
        <f>VLOOKUP(CONCATENATE($F1599," ",$G1599),AllocFactorMatrix,(O$4+1),FALSE)*$E1604</f>
        <v>0</v>
      </c>
      <c r="P1599" s="5">
        <f>VLOOKUP(CONCATENATE($F1599," ",$G1599),AllocFactorMatrix,(P$4+1),FALSE)*$E1604</f>
        <v>0</v>
      </c>
      <c r="Q1599" s="5">
        <f>VLOOKUP(CONCATENATE($F1599," ",$G1599),AllocFactorMatrix,(Q$4+1),FALSE)*$E1604</f>
        <v>0</v>
      </c>
      <c r="R1599" s="54">
        <f>VLOOKUP(CONCATENATE($F1599," ",$G1599),AllocFactorMatrix,(R$4+1),FALSE)*$E1604</f>
        <v>0</v>
      </c>
      <c r="S1599" s="5">
        <f t="shared" si="808"/>
        <v>0</v>
      </c>
      <c r="T1599" s="5">
        <f>VLOOKUP(CONCATENATE($F1599," ",$G1599),AllocFactorMatrix,(T$4+1),FALSE)*$E1604</f>
        <v>0</v>
      </c>
      <c r="U1599" s="5">
        <f>VLOOKUP(CONCATENATE($F1599," ",$G1599),AllocFactorMatrix,(U$4+1),FALSE)*$E1604</f>
        <v>0</v>
      </c>
      <c r="V1599" s="5">
        <f>VLOOKUP(CONCATENATE($F1599," ",$G1599),AllocFactorMatrix,(V$4+1),FALSE)*$E1604</f>
        <v>0</v>
      </c>
      <c r="W1599" s="5">
        <f>VLOOKUP(CONCATENATE($F1599," ",$G1599),AllocFactorMatrix,(W$4+1),FALSE)*$E1604</f>
        <v>0</v>
      </c>
      <c r="X1599" s="5">
        <f t="shared" si="809"/>
        <v>0</v>
      </c>
      <c r="Y1599" s="5">
        <f>VLOOKUP(CONCATENATE($F1599," ",$G1599),AllocFactorMatrix,(Y$4+1),FALSE)*$E1604</f>
        <v>0</v>
      </c>
      <c r="Z1599" s="5">
        <f>VLOOKUP(CONCATENATE($F1599," ",$G1599),AllocFactorMatrix,(Z$4+1),FALSE)*$E1604</f>
        <v>0</v>
      </c>
      <c r="AA1599" s="5">
        <f t="shared" si="807"/>
        <v>0</v>
      </c>
      <c r="AB1599" s="5">
        <f>VLOOKUP(CONCATENATE($F1599," ",$G1599),AllocFactorMatrix,(AB$4+1),FALSE)*$E1604</f>
        <v>0</v>
      </c>
      <c r="AC1599" s="5">
        <f>VLOOKUP(CONCATENATE($F1599," ",$G1599),AllocFactorMatrix,(AC$4+1),FALSE)*$E1604</f>
        <v>0</v>
      </c>
      <c r="AD1599" s="5">
        <f>VLOOKUP(CONCATENATE($F1599," ",$G1599),AllocFactorMatrix,(AD$4+1),FALSE)*$E1604</f>
        <v>0</v>
      </c>
    </row>
    <row r="1600" spans="4:30" hidden="1" outlineLevel="1">
      <c r="E1600" s="51"/>
      <c r="F1600" s="52" t="str">
        <f>F1604</f>
        <v>DIST_OL</v>
      </c>
      <c r="G1600" s="55" t="str">
        <f>$G$11</f>
        <v>DISTPRI</v>
      </c>
      <c r="H1600" s="4">
        <f t="shared" si="805"/>
        <v>0</v>
      </c>
      <c r="I1600" s="5">
        <f>VLOOKUP(CONCATENATE($F1600," ",$G1600),AllocFactorMatrix,(I$4+1),FALSE)*$E1604</f>
        <v>0</v>
      </c>
      <c r="J1600" s="5">
        <f>VLOOKUP(CONCATENATE($F1600," ",$G1600),AllocFactorMatrix,(J$4+1),FALSE)*$E1604</f>
        <v>0</v>
      </c>
      <c r="K1600" s="5">
        <f>VLOOKUP(CONCATENATE($F1600," ",$G1600),AllocFactorMatrix,(K$4+1),FALSE)*$E1604</f>
        <v>0</v>
      </c>
      <c r="L1600" s="5">
        <f>VLOOKUP(CONCATENATE($F1600," ",$G1600),AllocFactorMatrix,(L$4+1),FALSE)*$E1604</f>
        <v>0</v>
      </c>
      <c r="M1600" s="5">
        <f>VLOOKUP(CONCATENATE($F1600," ",$G1600),AllocFactorMatrix,(M$4+1),FALSE)*$E1604</f>
        <v>0</v>
      </c>
      <c r="N1600" s="5">
        <f t="shared" si="806"/>
        <v>0</v>
      </c>
      <c r="O1600" s="5">
        <f>VLOOKUP(CONCATENATE($F1600," ",$G1600),AllocFactorMatrix,(O$4+1),FALSE)*$E1604</f>
        <v>0</v>
      </c>
      <c r="P1600" s="5">
        <f>VLOOKUP(CONCATENATE($F1600," ",$G1600),AllocFactorMatrix,(P$4+1),FALSE)*$E1604</f>
        <v>0</v>
      </c>
      <c r="Q1600" s="5">
        <f>VLOOKUP(CONCATENATE($F1600," ",$G1600),AllocFactorMatrix,(Q$4+1),FALSE)*$E1604</f>
        <v>0</v>
      </c>
      <c r="R1600" s="54">
        <f>VLOOKUP(CONCATENATE($F1600," ",$G1600),AllocFactorMatrix,(R$4+1),FALSE)*$E1604</f>
        <v>0</v>
      </c>
      <c r="S1600" s="5">
        <f t="shared" si="808"/>
        <v>0</v>
      </c>
      <c r="T1600" s="5">
        <f>VLOOKUP(CONCATENATE($F1600," ",$G1600),AllocFactorMatrix,(T$4+1),FALSE)*$E1604</f>
        <v>0</v>
      </c>
      <c r="U1600" s="5">
        <f>VLOOKUP(CONCATENATE($F1600," ",$G1600),AllocFactorMatrix,(U$4+1),FALSE)*$E1604</f>
        <v>0</v>
      </c>
      <c r="V1600" s="5">
        <f>VLOOKUP(CONCATENATE($F1600," ",$G1600),AllocFactorMatrix,(V$4+1),FALSE)*$E1604</f>
        <v>0</v>
      </c>
      <c r="W1600" s="5">
        <f>VLOOKUP(CONCATENATE($F1600," ",$G1600),AllocFactorMatrix,(W$4+1),FALSE)*$E1604</f>
        <v>0</v>
      </c>
      <c r="X1600" s="5">
        <f t="shared" si="809"/>
        <v>0</v>
      </c>
      <c r="Y1600" s="5">
        <f>VLOOKUP(CONCATENATE($F1600," ",$G1600),AllocFactorMatrix,(Y$4+1),FALSE)*$E1604</f>
        <v>0</v>
      </c>
      <c r="Z1600" s="5">
        <f>VLOOKUP(CONCATENATE($F1600," ",$G1600),AllocFactorMatrix,(Z$4+1),FALSE)*$E1604</f>
        <v>0</v>
      </c>
      <c r="AA1600" s="5">
        <f t="shared" si="807"/>
        <v>0</v>
      </c>
      <c r="AB1600" s="5">
        <f>VLOOKUP(CONCATENATE($F1600," ",$G1600),AllocFactorMatrix,(AB$4+1),FALSE)*$E1604</f>
        <v>0</v>
      </c>
      <c r="AC1600" s="5">
        <f>VLOOKUP(CONCATENATE($F1600," ",$G1600),AllocFactorMatrix,(AC$4+1),FALSE)*$E1604</f>
        <v>0</v>
      </c>
      <c r="AD1600" s="5">
        <f>VLOOKUP(CONCATENATE($F1600," ",$G1600),AllocFactorMatrix,(AD$4+1),FALSE)*$E1604</f>
        <v>0</v>
      </c>
    </row>
    <row r="1601" spans="4:30" hidden="1" outlineLevel="1">
      <c r="E1601" s="51"/>
      <c r="F1601" s="52" t="str">
        <f>F1604</f>
        <v>DIST_OL</v>
      </c>
      <c r="G1601" s="55" t="str">
        <f>$G$12</f>
        <v>DISTSEC</v>
      </c>
      <c r="H1601" s="4">
        <f t="shared" si="805"/>
        <v>0</v>
      </c>
      <c r="I1601" s="5">
        <f>VLOOKUP(CONCATENATE($F1601," ",$G1601),AllocFactorMatrix,(I$4+1),FALSE)*$E1604</f>
        <v>0</v>
      </c>
      <c r="J1601" s="5">
        <f>VLOOKUP(CONCATENATE($F1601," ",$G1601),AllocFactorMatrix,(J$4+1),FALSE)*$E1604</f>
        <v>0</v>
      </c>
      <c r="K1601" s="5">
        <f>VLOOKUP(CONCATENATE($F1601," ",$G1601),AllocFactorMatrix,(K$4+1),FALSE)*$E1604</f>
        <v>0</v>
      </c>
      <c r="L1601" s="5">
        <f>VLOOKUP(CONCATENATE($F1601," ",$G1601),AllocFactorMatrix,(L$4+1),FALSE)*$E1604</f>
        <v>0</v>
      </c>
      <c r="M1601" s="5">
        <f>VLOOKUP(CONCATENATE($F1601," ",$G1601),AllocFactorMatrix,(M$4+1),FALSE)*$E1604</f>
        <v>0</v>
      </c>
      <c r="N1601" s="5">
        <f t="shared" si="806"/>
        <v>0</v>
      </c>
      <c r="O1601" s="5">
        <f>VLOOKUP(CONCATENATE($F1601," ",$G1601),AllocFactorMatrix,(O$4+1),FALSE)*$E1604</f>
        <v>0</v>
      </c>
      <c r="P1601" s="5">
        <f>VLOOKUP(CONCATENATE($F1601," ",$G1601),AllocFactorMatrix,(P$4+1),FALSE)*$E1604</f>
        <v>0</v>
      </c>
      <c r="Q1601" s="5">
        <f>VLOOKUP(CONCATENATE($F1601," ",$G1601),AllocFactorMatrix,(Q$4+1),FALSE)*$E1604</f>
        <v>0</v>
      </c>
      <c r="R1601" s="54">
        <f>VLOOKUP(CONCATENATE($F1601," ",$G1601),AllocFactorMatrix,(R$4+1),FALSE)*$E1604</f>
        <v>0</v>
      </c>
      <c r="S1601" s="5">
        <f t="shared" si="808"/>
        <v>0</v>
      </c>
      <c r="T1601" s="5">
        <f>VLOOKUP(CONCATENATE($F1601," ",$G1601),AllocFactorMatrix,(T$4+1),FALSE)*$E1604</f>
        <v>0</v>
      </c>
      <c r="U1601" s="5">
        <f>VLOOKUP(CONCATENATE($F1601," ",$G1601),AllocFactorMatrix,(U$4+1),FALSE)*$E1604</f>
        <v>0</v>
      </c>
      <c r="V1601" s="5">
        <f>VLOOKUP(CONCATENATE($F1601," ",$G1601),AllocFactorMatrix,(V$4+1),FALSE)*$E1604</f>
        <v>0</v>
      </c>
      <c r="W1601" s="5">
        <f>VLOOKUP(CONCATENATE($F1601," ",$G1601),AllocFactorMatrix,(W$4+1),FALSE)*$E1604</f>
        <v>0</v>
      </c>
      <c r="X1601" s="5">
        <f t="shared" si="809"/>
        <v>0</v>
      </c>
      <c r="Y1601" s="5">
        <f>VLOOKUP(CONCATENATE($F1601," ",$G1601),AllocFactorMatrix,(Y$4+1),FALSE)*$E1604</f>
        <v>0</v>
      </c>
      <c r="Z1601" s="5">
        <f>VLOOKUP(CONCATENATE($F1601," ",$G1601),AllocFactorMatrix,(Z$4+1),FALSE)*$E1604</f>
        <v>0</v>
      </c>
      <c r="AA1601" s="5">
        <f t="shared" si="807"/>
        <v>0</v>
      </c>
      <c r="AB1601" s="5">
        <f>VLOOKUP(CONCATENATE($F1601," ",$G1601),AllocFactorMatrix,(AB$4+1),FALSE)*$E1604</f>
        <v>0</v>
      </c>
      <c r="AC1601" s="5">
        <f>VLOOKUP(CONCATENATE($F1601," ",$G1601),AllocFactorMatrix,(AC$4+1),FALSE)*$E1604</f>
        <v>0</v>
      </c>
      <c r="AD1601" s="5">
        <f>VLOOKUP(CONCATENATE($F1601," ",$G1601),AllocFactorMatrix,(AD$4+1),FALSE)*$E1604</f>
        <v>0</v>
      </c>
    </row>
    <row r="1602" spans="4:30" hidden="1" outlineLevel="1">
      <c r="E1602" s="51"/>
      <c r="F1602" s="52" t="str">
        <f>F1604</f>
        <v>DIST_OL</v>
      </c>
      <c r="G1602" s="55" t="str">
        <f>$G$13</f>
        <v>ENERGY</v>
      </c>
      <c r="H1602" s="4">
        <f t="shared" si="805"/>
        <v>0</v>
      </c>
      <c r="I1602" s="5">
        <f>VLOOKUP(CONCATENATE($F1602," ",$G1602),AllocFactorMatrix,(I$4+1),FALSE)*$E1604</f>
        <v>0</v>
      </c>
      <c r="J1602" s="5">
        <f>VLOOKUP(CONCATENATE($F1602," ",$G1602),AllocFactorMatrix,(J$4+1),FALSE)*$E1604</f>
        <v>0</v>
      </c>
      <c r="K1602" s="5">
        <f>VLOOKUP(CONCATENATE($F1602," ",$G1602),AllocFactorMatrix,(K$4+1),FALSE)*$E1604</f>
        <v>0</v>
      </c>
      <c r="L1602" s="5">
        <f>VLOOKUP(CONCATENATE($F1602," ",$G1602),AllocFactorMatrix,(L$4+1),FALSE)*$E1604</f>
        <v>0</v>
      </c>
      <c r="M1602" s="5">
        <f>VLOOKUP(CONCATENATE($F1602," ",$G1602),AllocFactorMatrix,(M$4+1),FALSE)*$E1604</f>
        <v>0</v>
      </c>
      <c r="N1602" s="5">
        <f t="shared" si="806"/>
        <v>0</v>
      </c>
      <c r="O1602" s="5">
        <f>VLOOKUP(CONCATENATE($F1602," ",$G1602),AllocFactorMatrix,(O$4+1),FALSE)*$E1604</f>
        <v>0</v>
      </c>
      <c r="P1602" s="5">
        <f>VLOOKUP(CONCATENATE($F1602," ",$G1602),AllocFactorMatrix,(P$4+1),FALSE)*$E1604</f>
        <v>0</v>
      </c>
      <c r="Q1602" s="5">
        <f>VLOOKUP(CONCATENATE($F1602," ",$G1602),AllocFactorMatrix,(Q$4+1),FALSE)*$E1604</f>
        <v>0</v>
      </c>
      <c r="R1602" s="54">
        <f>VLOOKUP(CONCATENATE($F1602," ",$G1602),AllocFactorMatrix,(R$4+1),FALSE)*$E1604</f>
        <v>0</v>
      </c>
      <c r="S1602" s="5">
        <f t="shared" si="808"/>
        <v>0</v>
      </c>
      <c r="T1602" s="5">
        <f>VLOOKUP(CONCATENATE($F1602," ",$G1602),AllocFactorMatrix,(T$4+1),FALSE)*$E1604</f>
        <v>0</v>
      </c>
      <c r="U1602" s="5">
        <f>VLOOKUP(CONCATENATE($F1602," ",$G1602),AllocFactorMatrix,(U$4+1),FALSE)*$E1604</f>
        <v>0</v>
      </c>
      <c r="V1602" s="5">
        <f>VLOOKUP(CONCATENATE($F1602," ",$G1602),AllocFactorMatrix,(V$4+1),FALSE)*$E1604</f>
        <v>0</v>
      </c>
      <c r="W1602" s="5">
        <f>VLOOKUP(CONCATENATE($F1602," ",$G1602),AllocFactorMatrix,(W$4+1),FALSE)*$E1604</f>
        <v>0</v>
      </c>
      <c r="X1602" s="5">
        <f t="shared" si="809"/>
        <v>0</v>
      </c>
      <c r="Y1602" s="5">
        <f>VLOOKUP(CONCATENATE($F1602," ",$G1602),AllocFactorMatrix,(Y$4+1),FALSE)*$E1604</f>
        <v>0</v>
      </c>
      <c r="Z1602" s="5">
        <f>VLOOKUP(CONCATENATE($F1602," ",$G1602),AllocFactorMatrix,(Z$4+1),FALSE)*$E1604</f>
        <v>0</v>
      </c>
      <c r="AA1602" s="5">
        <f t="shared" si="807"/>
        <v>0</v>
      </c>
      <c r="AB1602" s="5">
        <f>VLOOKUP(CONCATENATE($F1602," ",$G1602),AllocFactorMatrix,(AB$4+1),FALSE)*$E1604</f>
        <v>0</v>
      </c>
      <c r="AC1602" s="5">
        <f>VLOOKUP(CONCATENATE($F1602," ",$G1602),AllocFactorMatrix,(AC$4+1),FALSE)*$E1604</f>
        <v>0</v>
      </c>
      <c r="AD1602" s="5">
        <f>VLOOKUP(CONCATENATE($F1602," ",$G1602),AllocFactorMatrix,(AD$4+1),FALSE)*$E1604</f>
        <v>0</v>
      </c>
    </row>
    <row r="1603" spans="4:30" hidden="1" outlineLevel="1">
      <c r="E1603" s="51"/>
      <c r="F1603" s="52" t="str">
        <f>F1604</f>
        <v>DIST_OL</v>
      </c>
      <c r="G1603" s="55" t="str">
        <f>$G$14</f>
        <v>CUSTOMER</v>
      </c>
      <c r="H1603" s="4">
        <f t="shared" si="805"/>
        <v>61150</v>
      </c>
      <c r="I1603" s="5">
        <f>VLOOKUP(CONCATENATE($F1603," ",$G1603),AllocFactorMatrix,(I$4+1),FALSE)*$E1604</f>
        <v>0</v>
      </c>
      <c r="J1603" s="5">
        <f>VLOOKUP(CONCATENATE($F1603," ",$G1603),AllocFactorMatrix,(J$4+1),FALSE)*$E1604</f>
        <v>0</v>
      </c>
      <c r="K1603" s="5">
        <f>VLOOKUP(CONCATENATE($F1603," ",$G1603),AllocFactorMatrix,(K$4+1),FALSE)*$E1604</f>
        <v>0</v>
      </c>
      <c r="L1603" s="5">
        <f>VLOOKUP(CONCATENATE($F1603," ",$G1603),AllocFactorMatrix,(L$4+1),FALSE)*$E1604</f>
        <v>0</v>
      </c>
      <c r="M1603" s="5">
        <f>VLOOKUP(CONCATENATE($F1603," ",$G1603),AllocFactorMatrix,(M$4+1),FALSE)*$E1604</f>
        <v>0</v>
      </c>
      <c r="N1603" s="5">
        <f t="shared" si="806"/>
        <v>0</v>
      </c>
      <c r="O1603" s="5">
        <f>VLOOKUP(CONCATENATE($F1603," ",$G1603),AllocFactorMatrix,(O$4+1),FALSE)*$E1604</f>
        <v>0</v>
      </c>
      <c r="P1603" s="5">
        <f>VLOOKUP(CONCATENATE($F1603," ",$G1603),AllocFactorMatrix,(P$4+1),FALSE)*$E1604</f>
        <v>0</v>
      </c>
      <c r="Q1603" s="5">
        <f>VLOOKUP(CONCATENATE($F1603," ",$G1603),AllocFactorMatrix,(Q$4+1),FALSE)*$E1604</f>
        <v>0</v>
      </c>
      <c r="R1603" s="54">
        <f>VLOOKUP(CONCATENATE($F1603," ",$G1603),AllocFactorMatrix,(R$4+1),FALSE)*$E1604</f>
        <v>0</v>
      </c>
      <c r="S1603" s="5">
        <f t="shared" si="808"/>
        <v>0</v>
      </c>
      <c r="T1603" s="5">
        <f>VLOOKUP(CONCATENATE($F1603," ",$G1603),AllocFactorMatrix,(T$4+1),FALSE)*$E1604</f>
        <v>0</v>
      </c>
      <c r="U1603" s="5">
        <f>VLOOKUP(CONCATENATE($F1603," ",$G1603),AllocFactorMatrix,(U$4+1),FALSE)*$E1604</f>
        <v>0</v>
      </c>
      <c r="V1603" s="5">
        <f>VLOOKUP(CONCATENATE($F1603," ",$G1603),AllocFactorMatrix,(V$4+1),FALSE)*$E1604</f>
        <v>0</v>
      </c>
      <c r="W1603" s="5">
        <f>VLOOKUP(CONCATENATE($F1603," ",$G1603),AllocFactorMatrix,(W$4+1),FALSE)*$E1604</f>
        <v>0</v>
      </c>
      <c r="X1603" s="5">
        <f t="shared" si="809"/>
        <v>0</v>
      </c>
      <c r="Y1603" s="5">
        <f>VLOOKUP(CONCATENATE($F1603," ",$G1603),AllocFactorMatrix,(Y$4+1),FALSE)*$E1604</f>
        <v>0</v>
      </c>
      <c r="Z1603" s="5">
        <f>VLOOKUP(CONCATENATE($F1603," ",$G1603),AllocFactorMatrix,(Z$4+1),FALSE)*$E1604</f>
        <v>0</v>
      </c>
      <c r="AA1603" s="5">
        <f t="shared" si="807"/>
        <v>0</v>
      </c>
      <c r="AB1603" s="5">
        <f>VLOOKUP(CONCATENATE($F1603," ",$G1603),AllocFactorMatrix,(AB$4+1),FALSE)*$E1604</f>
        <v>0</v>
      </c>
      <c r="AC1603" s="5">
        <f>VLOOKUP(CONCATENATE($F1603," ",$G1603),AllocFactorMatrix,(AC$4+1),FALSE)*$E1604</f>
        <v>61150</v>
      </c>
      <c r="AD1603" s="5">
        <f>VLOOKUP(CONCATENATE($F1603," ",$G1603),AllocFactorMatrix,(AD$4+1),FALSE)*$E1604</f>
        <v>0</v>
      </c>
    </row>
    <row r="1604" spans="4:30" collapsed="1">
      <c r="D1604" s="1" t="s">
        <v>118</v>
      </c>
      <c r="E1604" s="61">
        <v>61150</v>
      </c>
      <c r="F1604" s="10" t="s">
        <v>50</v>
      </c>
      <c r="G1604" s="55" t="str">
        <f>$G$15</f>
        <v>TOTAL</v>
      </c>
      <c r="H1604" s="4">
        <f>SUBTOTAL(9,I1604:AD1604)</f>
        <v>61150</v>
      </c>
      <c r="I1604" s="5">
        <f>VLOOKUP(CONCATENATE($F1604," ",$G1604),AllocFactorMatrix,(I$4+1),FALSE)*$E1604</f>
        <v>0</v>
      </c>
      <c r="J1604" s="5">
        <f>VLOOKUP(CONCATENATE($F1604," ",$G1604),AllocFactorMatrix,(J$4+1),FALSE)*$E1604</f>
        <v>0</v>
      </c>
      <c r="K1604" s="5">
        <f>VLOOKUP(CONCATENATE($F1604," ",$G1604),AllocFactorMatrix,(K$4+1),FALSE)*$E1604</f>
        <v>0</v>
      </c>
      <c r="L1604" s="5">
        <f>VLOOKUP(CONCATENATE($F1604," ",$G1604),AllocFactorMatrix,(L$4+1),FALSE)*$E1604</f>
        <v>0</v>
      </c>
      <c r="M1604" s="5">
        <f>VLOOKUP(CONCATENATE($F1604," ",$G1604),AllocFactorMatrix,(M$4+1),FALSE)*$E1604</f>
        <v>0</v>
      </c>
      <c r="N1604" s="5">
        <f t="shared" si="806"/>
        <v>0</v>
      </c>
      <c r="O1604" s="5">
        <f>VLOOKUP(CONCATENATE($F1604," ",$G1604),AllocFactorMatrix,(O$4+1),FALSE)*$E1604</f>
        <v>0</v>
      </c>
      <c r="P1604" s="5">
        <f>VLOOKUP(CONCATENATE($F1604," ",$G1604),AllocFactorMatrix,(P$4+1),FALSE)*$E1604</f>
        <v>0</v>
      </c>
      <c r="Q1604" s="5">
        <f>VLOOKUP(CONCATENATE($F1604," ",$G1604),AllocFactorMatrix,(Q$4+1),FALSE)*$E1604</f>
        <v>0</v>
      </c>
      <c r="R1604" s="54">
        <f>VLOOKUP(CONCATENATE($F1604," ",$G1604),AllocFactorMatrix,(R$4+1),FALSE)*$E1604</f>
        <v>0</v>
      </c>
      <c r="S1604" s="5">
        <f t="shared" si="808"/>
        <v>0</v>
      </c>
      <c r="T1604" s="5">
        <f>VLOOKUP(CONCATENATE($F1604," ",$G1604),AllocFactorMatrix,(T$4+1),FALSE)*$E1604</f>
        <v>0</v>
      </c>
      <c r="U1604" s="5">
        <f>VLOOKUP(CONCATENATE($F1604," ",$G1604),AllocFactorMatrix,(U$4+1),FALSE)*$E1604</f>
        <v>0</v>
      </c>
      <c r="V1604" s="5">
        <f>VLOOKUP(CONCATENATE($F1604," ",$G1604),AllocFactorMatrix,(V$4+1),FALSE)*$E1604</f>
        <v>0</v>
      </c>
      <c r="W1604" s="5">
        <f>VLOOKUP(CONCATENATE($F1604," ",$G1604),AllocFactorMatrix,(W$4+1),FALSE)*$E1604</f>
        <v>0</v>
      </c>
      <c r="X1604" s="5">
        <f t="shared" si="809"/>
        <v>0</v>
      </c>
      <c r="Y1604" s="5">
        <f>VLOOKUP(CONCATENATE($F1604," ",$G1604),AllocFactorMatrix,(Y$4+1),FALSE)*$E1604</f>
        <v>0</v>
      </c>
      <c r="Z1604" s="5">
        <f>VLOOKUP(CONCATENATE($F1604," ",$G1604),AllocFactorMatrix,(Z$4+1),FALSE)*$E1604</f>
        <v>0</v>
      </c>
      <c r="AA1604" s="5">
        <f t="shared" si="807"/>
        <v>0</v>
      </c>
      <c r="AB1604" s="5">
        <f>VLOOKUP(CONCATENATE($F1604," ",$G1604),AllocFactorMatrix,(AB$4+1),FALSE)*$E1604</f>
        <v>0</v>
      </c>
      <c r="AC1604" s="5">
        <f>VLOOKUP(CONCATENATE($F1604," ",$G1604),AllocFactorMatrix,(AC$4+1),FALSE)*$E1604</f>
        <v>61150</v>
      </c>
      <c r="AD1604" s="5">
        <f>VLOOKUP(CONCATENATE($F1604," ",$G1604),AllocFactorMatrix,(AD$4+1),FALSE)*$E1604</f>
        <v>0</v>
      </c>
    </row>
    <row r="1605" spans="4:30" hidden="1" outlineLevel="1">
      <c r="E1605" s="11"/>
      <c r="F1605" s="11"/>
      <c r="G1605" s="55" t="str">
        <f>$G$8</f>
        <v>PRODUCTION</v>
      </c>
      <c r="H1605" s="53">
        <f t="shared" ref="H1605:AD1611" si="810">H1517+H1525+H1533+H1557+H1565+H1573+H1581+H1589+H1597+H1541+H1549</f>
        <v>0</v>
      </c>
      <c r="I1605" s="53">
        <f t="shared" si="810"/>
        <v>0</v>
      </c>
      <c r="J1605" s="53">
        <f t="shared" si="810"/>
        <v>0</v>
      </c>
      <c r="K1605" s="53">
        <f t="shared" si="810"/>
        <v>0</v>
      </c>
      <c r="L1605" s="53">
        <f t="shared" si="810"/>
        <v>0</v>
      </c>
      <c r="M1605" s="53">
        <f t="shared" si="810"/>
        <v>0</v>
      </c>
      <c r="N1605" s="53">
        <f t="shared" si="810"/>
        <v>0</v>
      </c>
      <c r="O1605" s="53">
        <f t="shared" si="810"/>
        <v>0</v>
      </c>
      <c r="P1605" s="53">
        <f t="shared" si="810"/>
        <v>0</v>
      </c>
      <c r="Q1605" s="53">
        <f t="shared" si="810"/>
        <v>0</v>
      </c>
      <c r="R1605" s="53">
        <f t="shared" si="810"/>
        <v>0</v>
      </c>
      <c r="S1605" s="53">
        <f t="shared" si="810"/>
        <v>0</v>
      </c>
      <c r="T1605" s="53">
        <f t="shared" si="810"/>
        <v>0</v>
      </c>
      <c r="U1605" s="53">
        <f t="shared" si="810"/>
        <v>0</v>
      </c>
      <c r="V1605" s="53">
        <f t="shared" si="810"/>
        <v>0</v>
      </c>
      <c r="W1605" s="53">
        <f t="shared" si="810"/>
        <v>0</v>
      </c>
      <c r="X1605" s="53">
        <f t="shared" si="810"/>
        <v>0</v>
      </c>
      <c r="Y1605" s="53">
        <f t="shared" si="810"/>
        <v>0</v>
      </c>
      <c r="Z1605" s="53">
        <f t="shared" si="810"/>
        <v>0</v>
      </c>
      <c r="AA1605" s="53">
        <f t="shared" si="810"/>
        <v>0</v>
      </c>
      <c r="AB1605" s="53">
        <f t="shared" si="810"/>
        <v>0</v>
      </c>
      <c r="AC1605" s="53">
        <f t="shared" si="810"/>
        <v>0</v>
      </c>
      <c r="AD1605" s="53">
        <f t="shared" si="810"/>
        <v>0</v>
      </c>
    </row>
    <row r="1606" spans="4:30" hidden="1" outlineLevel="1">
      <c r="E1606" s="11"/>
      <c r="F1606" s="11"/>
      <c r="G1606" s="55" t="str">
        <f>$G$9</f>
        <v>BULKTRAN</v>
      </c>
      <c r="H1606" s="53">
        <f t="shared" ref="H1606:H1611" si="811">H1518+H1526+H1534+H1558+H1566+H1574+H1582+H1590+H1598+H1542+H1550</f>
        <v>0</v>
      </c>
      <c r="I1606" s="53">
        <f t="shared" si="810"/>
        <v>0</v>
      </c>
      <c r="J1606" s="53">
        <f t="shared" si="810"/>
        <v>0</v>
      </c>
      <c r="K1606" s="53">
        <f t="shared" si="810"/>
        <v>0</v>
      </c>
      <c r="L1606" s="53">
        <f t="shared" si="810"/>
        <v>0</v>
      </c>
      <c r="M1606" s="53">
        <f t="shared" si="810"/>
        <v>0</v>
      </c>
      <c r="N1606" s="53">
        <f t="shared" si="810"/>
        <v>0</v>
      </c>
      <c r="O1606" s="53">
        <f t="shared" si="810"/>
        <v>0</v>
      </c>
      <c r="P1606" s="53">
        <f t="shared" si="810"/>
        <v>0</v>
      </c>
      <c r="Q1606" s="53">
        <f t="shared" si="810"/>
        <v>0</v>
      </c>
      <c r="R1606" s="53">
        <f t="shared" si="810"/>
        <v>0</v>
      </c>
      <c r="S1606" s="53">
        <f t="shared" si="810"/>
        <v>0</v>
      </c>
      <c r="T1606" s="53">
        <f t="shared" si="810"/>
        <v>0</v>
      </c>
      <c r="U1606" s="53">
        <f t="shared" si="810"/>
        <v>0</v>
      </c>
      <c r="V1606" s="53">
        <f t="shared" si="810"/>
        <v>0</v>
      </c>
      <c r="W1606" s="53">
        <f t="shared" si="810"/>
        <v>0</v>
      </c>
      <c r="X1606" s="53">
        <f t="shared" si="810"/>
        <v>0</v>
      </c>
      <c r="Y1606" s="53">
        <f t="shared" si="810"/>
        <v>0</v>
      </c>
      <c r="Z1606" s="53">
        <f t="shared" si="810"/>
        <v>0</v>
      </c>
      <c r="AA1606" s="53">
        <f t="shared" si="810"/>
        <v>0</v>
      </c>
      <c r="AB1606" s="53">
        <f t="shared" si="810"/>
        <v>0</v>
      </c>
      <c r="AC1606" s="53">
        <f t="shared" si="810"/>
        <v>0</v>
      </c>
      <c r="AD1606" s="53">
        <f t="shared" si="810"/>
        <v>0</v>
      </c>
    </row>
    <row r="1607" spans="4:30" hidden="1" outlineLevel="1">
      <c r="E1607" s="11"/>
      <c r="F1607" s="11"/>
      <c r="G1607" s="55" t="str">
        <f>$G$10</f>
        <v>SUBTRAN</v>
      </c>
      <c r="H1607" s="53">
        <f t="shared" si="811"/>
        <v>0</v>
      </c>
      <c r="I1607" s="53">
        <f t="shared" si="810"/>
        <v>0</v>
      </c>
      <c r="J1607" s="53">
        <f t="shared" si="810"/>
        <v>0</v>
      </c>
      <c r="K1607" s="53">
        <f t="shared" si="810"/>
        <v>0</v>
      </c>
      <c r="L1607" s="53">
        <f t="shared" si="810"/>
        <v>0</v>
      </c>
      <c r="M1607" s="53">
        <f t="shared" si="810"/>
        <v>0</v>
      </c>
      <c r="N1607" s="53">
        <f t="shared" si="810"/>
        <v>0</v>
      </c>
      <c r="O1607" s="53">
        <f t="shared" si="810"/>
        <v>0</v>
      </c>
      <c r="P1607" s="53">
        <f t="shared" si="810"/>
        <v>0</v>
      </c>
      <c r="Q1607" s="53">
        <f t="shared" si="810"/>
        <v>0</v>
      </c>
      <c r="R1607" s="53">
        <f t="shared" si="810"/>
        <v>0</v>
      </c>
      <c r="S1607" s="53">
        <f t="shared" si="810"/>
        <v>0</v>
      </c>
      <c r="T1607" s="53">
        <f t="shared" si="810"/>
        <v>0</v>
      </c>
      <c r="U1607" s="53">
        <f t="shared" si="810"/>
        <v>0</v>
      </c>
      <c r="V1607" s="53">
        <f t="shared" si="810"/>
        <v>0</v>
      </c>
      <c r="W1607" s="53">
        <f t="shared" si="810"/>
        <v>0</v>
      </c>
      <c r="X1607" s="53">
        <f t="shared" si="810"/>
        <v>0</v>
      </c>
      <c r="Y1607" s="53">
        <f t="shared" si="810"/>
        <v>0</v>
      </c>
      <c r="Z1607" s="53">
        <f t="shared" si="810"/>
        <v>0</v>
      </c>
      <c r="AA1607" s="53">
        <f t="shared" si="810"/>
        <v>0</v>
      </c>
      <c r="AB1607" s="53">
        <f t="shared" si="810"/>
        <v>0</v>
      </c>
      <c r="AC1607" s="53">
        <f t="shared" si="810"/>
        <v>0</v>
      </c>
      <c r="AD1607" s="53">
        <f t="shared" si="810"/>
        <v>0</v>
      </c>
    </row>
    <row r="1608" spans="4:30" hidden="1" outlineLevel="1">
      <c r="E1608" s="11"/>
      <c r="F1608" s="11"/>
      <c r="G1608" s="55" t="str">
        <f>$G$11</f>
        <v>DISTPRI</v>
      </c>
      <c r="H1608" s="53">
        <f t="shared" si="811"/>
        <v>28516072.84202471</v>
      </c>
      <c r="I1608" s="53">
        <f t="shared" si="810"/>
        <v>19058507.70587039</v>
      </c>
      <c r="J1608" s="53">
        <f t="shared" si="810"/>
        <v>898368.30031636998</v>
      </c>
      <c r="K1608" s="53">
        <f t="shared" si="810"/>
        <v>3262030.4343310939</v>
      </c>
      <c r="L1608" s="53">
        <f t="shared" si="810"/>
        <v>100813.71417943435</v>
      </c>
      <c r="M1608" s="53">
        <f t="shared" si="810"/>
        <v>0</v>
      </c>
      <c r="N1608" s="53">
        <f t="shared" si="810"/>
        <v>3362844.1485105283</v>
      </c>
      <c r="O1608" s="53">
        <f t="shared" si="810"/>
        <v>2445952.6715792222</v>
      </c>
      <c r="P1608" s="53">
        <f t="shared" si="810"/>
        <v>455558.84967961157</v>
      </c>
      <c r="Q1608" s="53">
        <f t="shared" si="810"/>
        <v>0</v>
      </c>
      <c r="R1608" s="53">
        <f t="shared" si="810"/>
        <v>0</v>
      </c>
      <c r="S1608" s="53">
        <f t="shared" si="810"/>
        <v>2901511.5212588338</v>
      </c>
      <c r="T1608" s="53">
        <f t="shared" si="810"/>
        <v>87196.705415748584</v>
      </c>
      <c r="U1608" s="53">
        <f t="shared" si="810"/>
        <v>1406285.5456310797</v>
      </c>
      <c r="V1608" s="53">
        <f t="shared" si="810"/>
        <v>0</v>
      </c>
      <c r="W1608" s="53">
        <f t="shared" si="810"/>
        <v>0</v>
      </c>
      <c r="X1608" s="53">
        <f t="shared" si="810"/>
        <v>1493482.2510468287</v>
      </c>
      <c r="Y1608" s="53">
        <f t="shared" si="810"/>
        <v>737567.13574050029</v>
      </c>
      <c r="Z1608" s="53">
        <f t="shared" si="810"/>
        <v>12305.507040079356</v>
      </c>
      <c r="AA1608" s="53">
        <f t="shared" si="810"/>
        <v>749872.64278057963</v>
      </c>
      <c r="AB1608" s="53">
        <f t="shared" si="810"/>
        <v>9969.5225862879852</v>
      </c>
      <c r="AC1608" s="53">
        <f t="shared" si="810"/>
        <v>34154.199319100102</v>
      </c>
      <c r="AD1608" s="53">
        <f t="shared" si="810"/>
        <v>7362.5503357840871</v>
      </c>
    </row>
    <row r="1609" spans="4:30" hidden="1" outlineLevel="1">
      <c r="E1609" s="11"/>
      <c r="F1609" s="11"/>
      <c r="G1609" s="55" t="str">
        <f>$G$12</f>
        <v>DISTSEC</v>
      </c>
      <c r="H1609" s="53">
        <f t="shared" si="811"/>
        <v>11730703.469333306</v>
      </c>
      <c r="I1609" s="53">
        <f t="shared" si="810"/>
        <v>8771064.0123542156</v>
      </c>
      <c r="J1609" s="53">
        <f t="shared" si="810"/>
        <v>422855.79145588132</v>
      </c>
      <c r="K1609" s="53">
        <f t="shared" si="810"/>
        <v>1275932.1426573652</v>
      </c>
      <c r="L1609" s="53">
        <f t="shared" si="810"/>
        <v>0</v>
      </c>
      <c r="M1609" s="53">
        <f t="shared" si="810"/>
        <v>0</v>
      </c>
      <c r="N1609" s="53">
        <f t="shared" si="810"/>
        <v>1275932.1426573652</v>
      </c>
      <c r="O1609" s="53">
        <f t="shared" si="810"/>
        <v>813028.92753289128</v>
      </c>
      <c r="P1609" s="53">
        <f t="shared" si="810"/>
        <v>0</v>
      </c>
      <c r="Q1609" s="53">
        <f t="shared" si="810"/>
        <v>0</v>
      </c>
      <c r="R1609" s="53">
        <f t="shared" si="810"/>
        <v>0</v>
      </c>
      <c r="S1609" s="53">
        <f t="shared" si="810"/>
        <v>813028.92753289128</v>
      </c>
      <c r="T1609" s="53">
        <f t="shared" si="810"/>
        <v>21982.596574411789</v>
      </c>
      <c r="U1609" s="53">
        <f t="shared" si="810"/>
        <v>0</v>
      </c>
      <c r="V1609" s="53">
        <f t="shared" si="810"/>
        <v>0</v>
      </c>
      <c r="W1609" s="53">
        <f t="shared" si="810"/>
        <v>0</v>
      </c>
      <c r="X1609" s="53">
        <f t="shared" si="810"/>
        <v>21982.596574411789</v>
      </c>
      <c r="Y1609" s="53">
        <f t="shared" si="810"/>
        <v>299880.91726174904</v>
      </c>
      <c r="Z1609" s="53">
        <f t="shared" si="810"/>
        <v>0</v>
      </c>
      <c r="AA1609" s="53">
        <f t="shared" si="810"/>
        <v>299880.91726174904</v>
      </c>
      <c r="AB1609" s="53">
        <f t="shared" si="810"/>
        <v>3111.8739252343366</v>
      </c>
      <c r="AC1609" s="53">
        <f t="shared" si="810"/>
        <v>105660.08850757203</v>
      </c>
      <c r="AD1609" s="53">
        <f t="shared" si="810"/>
        <v>17187.119063986571</v>
      </c>
    </row>
    <row r="1610" spans="4:30" hidden="1" outlineLevel="1">
      <c r="E1610" s="11"/>
      <c r="F1610" s="11"/>
      <c r="G1610" s="55" t="str">
        <f>$G$13</f>
        <v>ENERGY</v>
      </c>
      <c r="H1610" s="53">
        <f t="shared" si="811"/>
        <v>0</v>
      </c>
      <c r="I1610" s="53">
        <f t="shared" si="810"/>
        <v>0</v>
      </c>
      <c r="J1610" s="53">
        <f t="shared" si="810"/>
        <v>0</v>
      </c>
      <c r="K1610" s="53">
        <f t="shared" si="810"/>
        <v>0</v>
      </c>
      <c r="L1610" s="53">
        <f t="shared" si="810"/>
        <v>0</v>
      </c>
      <c r="M1610" s="53">
        <f t="shared" si="810"/>
        <v>0</v>
      </c>
      <c r="N1610" s="53">
        <f t="shared" si="810"/>
        <v>0</v>
      </c>
      <c r="O1610" s="53">
        <f t="shared" si="810"/>
        <v>0</v>
      </c>
      <c r="P1610" s="53">
        <f t="shared" si="810"/>
        <v>0</v>
      </c>
      <c r="Q1610" s="53">
        <f t="shared" si="810"/>
        <v>0</v>
      </c>
      <c r="R1610" s="53">
        <f t="shared" si="810"/>
        <v>0</v>
      </c>
      <c r="S1610" s="53">
        <f t="shared" si="810"/>
        <v>0</v>
      </c>
      <c r="T1610" s="53">
        <f t="shared" si="810"/>
        <v>0</v>
      </c>
      <c r="U1610" s="53">
        <f t="shared" si="810"/>
        <v>0</v>
      </c>
      <c r="V1610" s="53">
        <f t="shared" si="810"/>
        <v>0</v>
      </c>
      <c r="W1610" s="53">
        <f t="shared" si="810"/>
        <v>0</v>
      </c>
      <c r="X1610" s="53">
        <f t="shared" si="810"/>
        <v>0</v>
      </c>
      <c r="Y1610" s="53">
        <f t="shared" si="810"/>
        <v>0</v>
      </c>
      <c r="Z1610" s="53">
        <f t="shared" si="810"/>
        <v>0</v>
      </c>
      <c r="AA1610" s="53">
        <f t="shared" si="810"/>
        <v>0</v>
      </c>
      <c r="AB1610" s="53">
        <f t="shared" si="810"/>
        <v>0</v>
      </c>
      <c r="AC1610" s="53">
        <f t="shared" si="810"/>
        <v>0</v>
      </c>
      <c r="AD1610" s="53">
        <f t="shared" si="810"/>
        <v>0</v>
      </c>
    </row>
    <row r="1611" spans="4:30" hidden="1" outlineLevel="1">
      <c r="E1611" s="11"/>
      <c r="F1611" s="11"/>
      <c r="G1611" s="55" t="str">
        <f>$G$14</f>
        <v>CUSTOMER</v>
      </c>
      <c r="H1611" s="53">
        <f t="shared" si="811"/>
        <v>164034.68864198431</v>
      </c>
      <c r="I1611" s="53">
        <f t="shared" si="810"/>
        <v>34820.016489014713</v>
      </c>
      <c r="J1611" s="53">
        <f t="shared" si="810"/>
        <v>20631.801993644502</v>
      </c>
      <c r="K1611" s="53">
        <f t="shared" si="810"/>
        <v>5911.3631360744948</v>
      </c>
      <c r="L1611" s="53">
        <f t="shared" si="810"/>
        <v>3897.7028617477308</v>
      </c>
      <c r="M1611" s="53">
        <f t="shared" si="810"/>
        <v>633.11201158535266</v>
      </c>
      <c r="N1611" s="53">
        <f t="shared" si="810"/>
        <v>10442.178009407578</v>
      </c>
      <c r="O1611" s="53">
        <f t="shared" si="810"/>
        <v>2888.9360154260316</v>
      </c>
      <c r="P1611" s="53">
        <f t="shared" si="810"/>
        <v>1012.0205177076717</v>
      </c>
      <c r="Q1611" s="53">
        <f t="shared" si="810"/>
        <v>2205.8557157350806</v>
      </c>
      <c r="R1611" s="53">
        <f t="shared" si="810"/>
        <v>387.68745975934246</v>
      </c>
      <c r="S1611" s="53">
        <f t="shared" si="810"/>
        <v>6494.4997086281264</v>
      </c>
      <c r="T1611" s="53">
        <f t="shared" si="810"/>
        <v>19.91056196851909</v>
      </c>
      <c r="U1611" s="53">
        <f t="shared" si="810"/>
        <v>600.35123537377274</v>
      </c>
      <c r="V1611" s="53">
        <f t="shared" si="810"/>
        <v>3243.9032208884914</v>
      </c>
      <c r="W1611" s="53">
        <f t="shared" si="810"/>
        <v>581.53238146003412</v>
      </c>
      <c r="X1611" s="53">
        <f t="shared" si="810"/>
        <v>4445.6973996908173</v>
      </c>
      <c r="Y1611" s="53">
        <f t="shared" si="810"/>
        <v>801.39237239626004</v>
      </c>
      <c r="Z1611" s="53">
        <f t="shared" si="810"/>
        <v>17.152688127075709</v>
      </c>
      <c r="AA1611" s="53">
        <f t="shared" si="810"/>
        <v>818.54506052333579</v>
      </c>
      <c r="AB1611" s="53">
        <f t="shared" si="810"/>
        <v>8.6359351145629919</v>
      </c>
      <c r="AC1611" s="53">
        <f t="shared" si="810"/>
        <v>61156.5948069855</v>
      </c>
      <c r="AD1611" s="53">
        <f t="shared" si="810"/>
        <v>25216.71923897518</v>
      </c>
    </row>
    <row r="1612" spans="4:30" collapsed="1">
      <c r="D1612" s="1" t="s">
        <v>232</v>
      </c>
      <c r="E1612" s="15">
        <f>E1524+E1532+E1540+E1564+E1572+E1580+E1588+E1596+E1604+E1548+E1556</f>
        <v>40410811</v>
      </c>
      <c r="F1612" s="3"/>
      <c r="G1612" s="55" t="str">
        <f>$G$15</f>
        <v>TOTAL</v>
      </c>
      <c r="H1612" s="4">
        <f>H1524+H1532+H1540+H1564+H1572+H1580+H1588+H1596+H1604+H1548+H1556</f>
        <v>40410810.999999993</v>
      </c>
      <c r="I1612" s="53">
        <f t="shared" ref="I1612" si="812">I1524+I1532+I1540+I1564+I1572+I1580+I1588+I1596+I1604+I1548+I1556</f>
        <v>27864391.734713618</v>
      </c>
      <c r="J1612" s="53">
        <f t="shared" ref="J1612:AD1612" si="813">J1524+J1532+J1540+J1564+J1572+J1580+J1588+J1596+J1604+J1548+J1556</f>
        <v>1341855.8937658956</v>
      </c>
      <c r="K1612" s="53">
        <f t="shared" si="813"/>
        <v>4543873.9401245341</v>
      </c>
      <c r="L1612" s="53">
        <f t="shared" si="813"/>
        <v>104711.41704118208</v>
      </c>
      <c r="M1612" s="53">
        <f t="shared" si="813"/>
        <v>633.11201158535266</v>
      </c>
      <c r="N1612" s="53">
        <f t="shared" si="813"/>
        <v>4649218.469177302</v>
      </c>
      <c r="O1612" s="53">
        <f t="shared" si="813"/>
        <v>3261870.5351275397</v>
      </c>
      <c r="P1612" s="53">
        <f t="shared" si="813"/>
        <v>456570.87019731919</v>
      </c>
      <c r="Q1612" s="53">
        <f t="shared" si="813"/>
        <v>2205.8557157350806</v>
      </c>
      <c r="R1612" s="53">
        <f t="shared" si="813"/>
        <v>387.68745975934246</v>
      </c>
      <c r="S1612" s="53">
        <f t="shared" si="813"/>
        <v>3721034.9485003529</v>
      </c>
      <c r="T1612" s="53">
        <f t="shared" si="813"/>
        <v>109199.21255212887</v>
      </c>
      <c r="U1612" s="53">
        <f t="shared" si="813"/>
        <v>1406885.8968664536</v>
      </c>
      <c r="V1612" s="53">
        <f t="shared" si="813"/>
        <v>3243.9032208884914</v>
      </c>
      <c r="W1612" s="53">
        <f t="shared" si="813"/>
        <v>581.53238146003412</v>
      </c>
      <c r="X1612" s="53">
        <f t="shared" si="813"/>
        <v>1519910.5450209309</v>
      </c>
      <c r="Y1612" s="53">
        <f t="shared" si="813"/>
        <v>1038249.4453746456</v>
      </c>
      <c r="Z1612" s="53">
        <f t="shared" si="813"/>
        <v>12322.659728206432</v>
      </c>
      <c r="AA1612" s="53">
        <f t="shared" si="813"/>
        <v>1050572.105102852</v>
      </c>
      <c r="AB1612" s="53">
        <f t="shared" si="813"/>
        <v>13090.032446636886</v>
      </c>
      <c r="AC1612" s="53">
        <f t="shared" si="813"/>
        <v>200970.88263365766</v>
      </c>
      <c r="AD1612" s="53">
        <f t="shared" si="813"/>
        <v>49766.388638745833</v>
      </c>
    </row>
    <row r="1614" spans="4:30" hidden="1" outlineLevel="1">
      <c r="E1614" s="11"/>
      <c r="F1614" s="11"/>
      <c r="G1614" s="55" t="str">
        <f>$G$8</f>
        <v>PRODUCTION</v>
      </c>
      <c r="H1614" s="15">
        <f t="shared" ref="H1614:AD1614" si="814">+H1605+H1507</f>
        <v>0</v>
      </c>
      <c r="I1614" s="15">
        <f t="shared" si="814"/>
        <v>0</v>
      </c>
      <c r="J1614" s="15">
        <f t="shared" si="814"/>
        <v>0</v>
      </c>
      <c r="K1614" s="15">
        <f t="shared" si="814"/>
        <v>0</v>
      </c>
      <c r="L1614" s="15">
        <f t="shared" si="814"/>
        <v>0</v>
      </c>
      <c r="M1614" s="15">
        <f t="shared" si="814"/>
        <v>0</v>
      </c>
      <c r="N1614" s="15">
        <f t="shared" si="814"/>
        <v>0</v>
      </c>
      <c r="O1614" s="15">
        <f t="shared" si="814"/>
        <v>0</v>
      </c>
      <c r="P1614" s="15">
        <f t="shared" si="814"/>
        <v>0</v>
      </c>
      <c r="Q1614" s="15">
        <f t="shared" si="814"/>
        <v>0</v>
      </c>
      <c r="R1614" s="15">
        <f t="shared" si="814"/>
        <v>0</v>
      </c>
      <c r="S1614" s="15">
        <f t="shared" si="814"/>
        <v>0</v>
      </c>
      <c r="T1614" s="15">
        <f t="shared" si="814"/>
        <v>0</v>
      </c>
      <c r="U1614" s="15">
        <f t="shared" si="814"/>
        <v>0</v>
      </c>
      <c r="V1614" s="15">
        <f t="shared" si="814"/>
        <v>0</v>
      </c>
      <c r="W1614" s="15">
        <f t="shared" si="814"/>
        <v>0</v>
      </c>
      <c r="X1614" s="15">
        <f t="shared" si="814"/>
        <v>0</v>
      </c>
      <c r="Y1614" s="15">
        <f t="shared" si="814"/>
        <v>0</v>
      </c>
      <c r="Z1614" s="15">
        <f t="shared" si="814"/>
        <v>0</v>
      </c>
      <c r="AA1614" s="15">
        <f t="shared" si="814"/>
        <v>0</v>
      </c>
      <c r="AB1614" s="15">
        <f t="shared" si="814"/>
        <v>0</v>
      </c>
      <c r="AC1614" s="15">
        <f t="shared" si="814"/>
        <v>0</v>
      </c>
      <c r="AD1614" s="15">
        <f t="shared" si="814"/>
        <v>0</v>
      </c>
    </row>
    <row r="1615" spans="4:30" hidden="1" outlineLevel="1">
      <c r="E1615" s="11"/>
      <c r="F1615" s="11"/>
      <c r="G1615" s="55" t="str">
        <f>$G$9</f>
        <v>BULKTRAN</v>
      </c>
      <c r="H1615" s="15">
        <f t="shared" ref="H1615:AD1615" si="815">+H1606+H1508</f>
        <v>0</v>
      </c>
      <c r="I1615" s="15">
        <f t="shared" si="815"/>
        <v>0</v>
      </c>
      <c r="J1615" s="15">
        <f t="shared" si="815"/>
        <v>0</v>
      </c>
      <c r="K1615" s="15">
        <f t="shared" si="815"/>
        <v>0</v>
      </c>
      <c r="L1615" s="15">
        <f t="shared" si="815"/>
        <v>0</v>
      </c>
      <c r="M1615" s="15">
        <f t="shared" si="815"/>
        <v>0</v>
      </c>
      <c r="N1615" s="15">
        <f t="shared" si="815"/>
        <v>0</v>
      </c>
      <c r="O1615" s="15">
        <f t="shared" si="815"/>
        <v>0</v>
      </c>
      <c r="P1615" s="15">
        <f t="shared" si="815"/>
        <v>0</v>
      </c>
      <c r="Q1615" s="15">
        <f t="shared" si="815"/>
        <v>0</v>
      </c>
      <c r="R1615" s="15">
        <f t="shared" si="815"/>
        <v>0</v>
      </c>
      <c r="S1615" s="15">
        <f t="shared" si="815"/>
        <v>0</v>
      </c>
      <c r="T1615" s="15">
        <f t="shared" si="815"/>
        <v>0</v>
      </c>
      <c r="U1615" s="15">
        <f t="shared" si="815"/>
        <v>0</v>
      </c>
      <c r="V1615" s="15">
        <f t="shared" si="815"/>
        <v>0</v>
      </c>
      <c r="W1615" s="15">
        <f t="shared" si="815"/>
        <v>0</v>
      </c>
      <c r="X1615" s="15">
        <f t="shared" si="815"/>
        <v>0</v>
      </c>
      <c r="Y1615" s="15">
        <f t="shared" si="815"/>
        <v>0</v>
      </c>
      <c r="Z1615" s="15">
        <f t="shared" si="815"/>
        <v>0</v>
      </c>
      <c r="AA1615" s="15">
        <f t="shared" si="815"/>
        <v>0</v>
      </c>
      <c r="AB1615" s="15">
        <f t="shared" si="815"/>
        <v>0</v>
      </c>
      <c r="AC1615" s="15">
        <f t="shared" si="815"/>
        <v>0</v>
      </c>
      <c r="AD1615" s="15">
        <f t="shared" si="815"/>
        <v>0</v>
      </c>
    </row>
    <row r="1616" spans="4:30" hidden="1" outlineLevel="1">
      <c r="E1616" s="11"/>
      <c r="F1616" s="11"/>
      <c r="G1616" s="55" t="str">
        <f>$G$10</f>
        <v>SUBTRAN</v>
      </c>
      <c r="H1616" s="15">
        <f t="shared" ref="H1616:AD1616" si="816">+H1607+H1509</f>
        <v>0</v>
      </c>
      <c r="I1616" s="15">
        <f t="shared" si="816"/>
        <v>0</v>
      </c>
      <c r="J1616" s="15">
        <f t="shared" si="816"/>
        <v>0</v>
      </c>
      <c r="K1616" s="15">
        <f t="shared" si="816"/>
        <v>0</v>
      </c>
      <c r="L1616" s="15">
        <f t="shared" si="816"/>
        <v>0</v>
      </c>
      <c r="M1616" s="15">
        <f t="shared" si="816"/>
        <v>0</v>
      </c>
      <c r="N1616" s="15">
        <f t="shared" si="816"/>
        <v>0</v>
      </c>
      <c r="O1616" s="15">
        <f t="shared" si="816"/>
        <v>0</v>
      </c>
      <c r="P1616" s="15">
        <f t="shared" si="816"/>
        <v>0</v>
      </c>
      <c r="Q1616" s="15">
        <f t="shared" si="816"/>
        <v>0</v>
      </c>
      <c r="R1616" s="15">
        <f t="shared" si="816"/>
        <v>0</v>
      </c>
      <c r="S1616" s="15">
        <f t="shared" si="816"/>
        <v>0</v>
      </c>
      <c r="T1616" s="15">
        <f t="shared" si="816"/>
        <v>0</v>
      </c>
      <c r="U1616" s="15">
        <f t="shared" si="816"/>
        <v>0</v>
      </c>
      <c r="V1616" s="15">
        <f t="shared" si="816"/>
        <v>0</v>
      </c>
      <c r="W1616" s="15">
        <f t="shared" si="816"/>
        <v>0</v>
      </c>
      <c r="X1616" s="15">
        <f t="shared" si="816"/>
        <v>0</v>
      </c>
      <c r="Y1616" s="15">
        <f t="shared" si="816"/>
        <v>0</v>
      </c>
      <c r="Z1616" s="15">
        <f t="shared" si="816"/>
        <v>0</v>
      </c>
      <c r="AA1616" s="15">
        <f t="shared" si="816"/>
        <v>0</v>
      </c>
      <c r="AB1616" s="15">
        <f t="shared" si="816"/>
        <v>0</v>
      </c>
      <c r="AC1616" s="15">
        <f t="shared" si="816"/>
        <v>0</v>
      </c>
      <c r="AD1616" s="15">
        <f t="shared" si="816"/>
        <v>0</v>
      </c>
    </row>
    <row r="1617" spans="3:30" hidden="1" outlineLevel="1">
      <c r="E1617" s="11"/>
      <c r="F1617" s="11"/>
      <c r="G1617" s="55" t="str">
        <f>$G$11</f>
        <v>DISTPRI</v>
      </c>
      <c r="H1617" s="15">
        <f t="shared" ref="H1617:AD1617" si="817">+H1608+H1510</f>
        <v>33166580.687483307</v>
      </c>
      <c r="I1617" s="15">
        <f t="shared" si="817"/>
        <v>22166640.445602525</v>
      </c>
      <c r="J1617" s="15">
        <f t="shared" si="817"/>
        <v>1044877.5637720157</v>
      </c>
      <c r="K1617" s="15">
        <f t="shared" si="817"/>
        <v>3794014.5617045164</v>
      </c>
      <c r="L1617" s="15">
        <f t="shared" si="817"/>
        <v>117254.79185932962</v>
      </c>
      <c r="M1617" s="15">
        <f t="shared" si="817"/>
        <v>0</v>
      </c>
      <c r="N1617" s="15">
        <f t="shared" si="817"/>
        <v>3911269.3535638461</v>
      </c>
      <c r="O1617" s="15">
        <f t="shared" si="817"/>
        <v>2844847.7842342909</v>
      </c>
      <c r="P1617" s="15">
        <f t="shared" si="817"/>
        <v>529853.09125487274</v>
      </c>
      <c r="Q1617" s="15">
        <f t="shared" si="817"/>
        <v>0</v>
      </c>
      <c r="R1617" s="15">
        <f t="shared" si="817"/>
        <v>0</v>
      </c>
      <c r="S1617" s="15">
        <f t="shared" si="817"/>
        <v>3374700.8754891637</v>
      </c>
      <c r="T1617" s="15">
        <f t="shared" si="817"/>
        <v>101417.07036153012</v>
      </c>
      <c r="U1617" s="15">
        <f t="shared" si="817"/>
        <v>1635627.8537091513</v>
      </c>
      <c r="V1617" s="15">
        <f t="shared" si="817"/>
        <v>0</v>
      </c>
      <c r="W1617" s="15">
        <f t="shared" si="817"/>
        <v>0</v>
      </c>
      <c r="X1617" s="15">
        <f t="shared" si="817"/>
        <v>1737044.9240706819</v>
      </c>
      <c r="Y1617" s="15">
        <f t="shared" si="817"/>
        <v>857852.34367623937</v>
      </c>
      <c r="Z1617" s="15">
        <f t="shared" si="817"/>
        <v>14312.33516642285</v>
      </c>
      <c r="AA1617" s="15">
        <f t="shared" si="817"/>
        <v>872164.67884266214</v>
      </c>
      <c r="AB1617" s="15">
        <f t="shared" si="817"/>
        <v>11595.389628354254</v>
      </c>
      <c r="AC1617" s="15">
        <f t="shared" si="817"/>
        <v>39724.193924204155</v>
      </c>
      <c r="AD1617" s="15">
        <f t="shared" si="817"/>
        <v>8563.2625898462302</v>
      </c>
    </row>
    <row r="1618" spans="3:30" hidden="1" outlineLevel="1">
      <c r="E1618" s="11"/>
      <c r="F1618" s="11"/>
      <c r="G1618" s="55" t="str">
        <f>$G$12</f>
        <v>DISTSEC</v>
      </c>
      <c r="H1618" s="15">
        <f t="shared" ref="H1618:AD1618" si="818">+H1609+H1511</f>
        <v>13688255.785468355</v>
      </c>
      <c r="I1618" s="15">
        <f t="shared" si="818"/>
        <v>10234728.720718767</v>
      </c>
      <c r="J1618" s="15">
        <f t="shared" si="818"/>
        <v>493419.53352979326</v>
      </c>
      <c r="K1618" s="15">
        <f t="shared" si="818"/>
        <v>1488852.3590467437</v>
      </c>
      <c r="L1618" s="15">
        <f t="shared" si="818"/>
        <v>0</v>
      </c>
      <c r="M1618" s="15">
        <f t="shared" si="818"/>
        <v>0</v>
      </c>
      <c r="N1618" s="15">
        <f t="shared" si="818"/>
        <v>1488852.3590467437</v>
      </c>
      <c r="O1618" s="15">
        <f t="shared" si="818"/>
        <v>948702.51815236837</v>
      </c>
      <c r="P1618" s="15">
        <f t="shared" si="818"/>
        <v>0</v>
      </c>
      <c r="Q1618" s="15">
        <f t="shared" si="818"/>
        <v>0</v>
      </c>
      <c r="R1618" s="15">
        <f t="shared" si="818"/>
        <v>0</v>
      </c>
      <c r="S1618" s="15">
        <f t="shared" si="818"/>
        <v>948702.51815236837</v>
      </c>
      <c r="T1618" s="15">
        <f t="shared" si="818"/>
        <v>25650.92583969394</v>
      </c>
      <c r="U1618" s="15">
        <f t="shared" si="818"/>
        <v>0</v>
      </c>
      <c r="V1618" s="15">
        <f t="shared" si="818"/>
        <v>0</v>
      </c>
      <c r="W1618" s="15">
        <f t="shared" si="818"/>
        <v>0</v>
      </c>
      <c r="X1618" s="15">
        <f t="shared" si="818"/>
        <v>25650.92583969394</v>
      </c>
      <c r="Y1618" s="15">
        <f t="shared" si="818"/>
        <v>349923.31972167606</v>
      </c>
      <c r="Z1618" s="15">
        <f t="shared" si="818"/>
        <v>0</v>
      </c>
      <c r="AA1618" s="15">
        <f t="shared" si="818"/>
        <v>349923.31972167606</v>
      </c>
      <c r="AB1618" s="15">
        <f t="shared" si="818"/>
        <v>3631.1655453650219</v>
      </c>
      <c r="AC1618" s="15">
        <f t="shared" si="818"/>
        <v>123292.03628647084</v>
      </c>
      <c r="AD1618" s="15">
        <f t="shared" si="818"/>
        <v>20055.206627477586</v>
      </c>
    </row>
    <row r="1619" spans="3:30" hidden="1" outlineLevel="1">
      <c r="E1619" s="11"/>
      <c r="F1619" s="11"/>
      <c r="G1619" s="55" t="str">
        <f>$G$13</f>
        <v>ENERGY</v>
      </c>
      <c r="H1619" s="15">
        <f t="shared" ref="H1619:AD1619" si="819">+H1610+H1512</f>
        <v>0</v>
      </c>
      <c r="I1619" s="15">
        <f t="shared" si="819"/>
        <v>0</v>
      </c>
      <c r="J1619" s="15">
        <f t="shared" si="819"/>
        <v>0</v>
      </c>
      <c r="K1619" s="15">
        <f t="shared" si="819"/>
        <v>0</v>
      </c>
      <c r="L1619" s="15">
        <f t="shared" si="819"/>
        <v>0</v>
      </c>
      <c r="M1619" s="15">
        <f t="shared" si="819"/>
        <v>0</v>
      </c>
      <c r="N1619" s="15">
        <f t="shared" si="819"/>
        <v>0</v>
      </c>
      <c r="O1619" s="15">
        <f t="shared" si="819"/>
        <v>0</v>
      </c>
      <c r="P1619" s="15">
        <f t="shared" si="819"/>
        <v>0</v>
      </c>
      <c r="Q1619" s="15">
        <f t="shared" si="819"/>
        <v>0</v>
      </c>
      <c r="R1619" s="15">
        <f t="shared" si="819"/>
        <v>0</v>
      </c>
      <c r="S1619" s="15">
        <f t="shared" si="819"/>
        <v>0</v>
      </c>
      <c r="T1619" s="15">
        <f t="shared" si="819"/>
        <v>0</v>
      </c>
      <c r="U1619" s="15">
        <f t="shared" si="819"/>
        <v>0</v>
      </c>
      <c r="V1619" s="15">
        <f t="shared" si="819"/>
        <v>0</v>
      </c>
      <c r="W1619" s="15">
        <f t="shared" si="819"/>
        <v>0</v>
      </c>
      <c r="X1619" s="15">
        <f t="shared" si="819"/>
        <v>0</v>
      </c>
      <c r="Y1619" s="15">
        <f t="shared" si="819"/>
        <v>0</v>
      </c>
      <c r="Z1619" s="15">
        <f t="shared" si="819"/>
        <v>0</v>
      </c>
      <c r="AA1619" s="15">
        <f t="shared" si="819"/>
        <v>0</v>
      </c>
      <c r="AB1619" s="15">
        <f t="shared" si="819"/>
        <v>0</v>
      </c>
      <c r="AC1619" s="15">
        <f t="shared" si="819"/>
        <v>0</v>
      </c>
      <c r="AD1619" s="15">
        <f t="shared" si="819"/>
        <v>0</v>
      </c>
    </row>
    <row r="1620" spans="3:30" hidden="1" outlineLevel="1">
      <c r="E1620" s="11"/>
      <c r="F1620" s="11"/>
      <c r="G1620" s="55" t="str">
        <f>$G$14</f>
        <v>CUSTOMER</v>
      </c>
      <c r="H1620" s="15">
        <f t="shared" ref="H1620:AD1620" si="820">+H1611+H1513</f>
        <v>2526966.5270483368</v>
      </c>
      <c r="I1620" s="15">
        <f t="shared" si="820"/>
        <v>1031597.4100310979</v>
      </c>
      <c r="J1620" s="15">
        <f t="shared" si="820"/>
        <v>446694.90227174485</v>
      </c>
      <c r="K1620" s="15">
        <f t="shared" si="820"/>
        <v>127595.0732313473</v>
      </c>
      <c r="L1620" s="15">
        <f t="shared" si="820"/>
        <v>71419.903927324194</v>
      </c>
      <c r="M1620" s="15">
        <f t="shared" si="820"/>
        <v>11591.290389600474</v>
      </c>
      <c r="N1620" s="15">
        <f t="shared" si="820"/>
        <v>210606.26754827201</v>
      </c>
      <c r="O1620" s="15">
        <f t="shared" si="820"/>
        <v>54586.4257753442</v>
      </c>
      <c r="P1620" s="15">
        <f t="shared" si="820"/>
        <v>18573.187961053998</v>
      </c>
      <c r="Q1620" s="15">
        <f t="shared" si="820"/>
        <v>40385.766958708664</v>
      </c>
      <c r="R1620" s="15">
        <f t="shared" si="820"/>
        <v>7097.9508274125619</v>
      </c>
      <c r="S1620" s="15">
        <f t="shared" si="820"/>
        <v>120643.33152251941</v>
      </c>
      <c r="T1620" s="15">
        <f t="shared" si="820"/>
        <v>376.07827242302585</v>
      </c>
      <c r="U1620" s="15">
        <f t="shared" si="820"/>
        <v>11017.99433760005</v>
      </c>
      <c r="V1620" s="15">
        <f t="shared" si="820"/>
        <v>59390.79268915375</v>
      </c>
      <c r="W1620" s="15">
        <f t="shared" si="820"/>
        <v>10646.948061497053</v>
      </c>
      <c r="X1620" s="15">
        <f t="shared" si="820"/>
        <v>81431.813360673899</v>
      </c>
      <c r="Y1620" s="15">
        <f t="shared" si="820"/>
        <v>15137.008632568433</v>
      </c>
      <c r="Z1620" s="15">
        <f t="shared" si="820"/>
        <v>314.79609758087992</v>
      </c>
      <c r="AA1620" s="15">
        <f t="shared" si="820"/>
        <v>15451.804730149317</v>
      </c>
      <c r="AB1620" s="15">
        <f t="shared" si="820"/>
        <v>186.9780456815792</v>
      </c>
      <c r="AC1620" s="15">
        <f t="shared" si="820"/>
        <v>344541.58951712918</v>
      </c>
      <c r="AD1620" s="15">
        <f t="shared" si="820"/>
        <v>275812.43002106837</v>
      </c>
    </row>
    <row r="1621" spans="3:30" collapsed="1">
      <c r="C1621" s="55" t="s">
        <v>233</v>
      </c>
      <c r="E1621" s="15">
        <f>+E1612+E1514</f>
        <v>49381803</v>
      </c>
      <c r="F1621" s="3"/>
      <c r="G1621" s="55" t="str">
        <f>$G$15</f>
        <v>TOTAL</v>
      </c>
      <c r="H1621" s="15">
        <f>+H1612+H1514</f>
        <v>49381802.999999993</v>
      </c>
      <c r="I1621" s="15">
        <f t="shared" ref="I1621:AD1621" si="821">+I1612+I1514</f>
        <v>33432966.576352388</v>
      </c>
      <c r="J1621" s="15">
        <f t="shared" si="821"/>
        <v>1984991.9995735537</v>
      </c>
      <c r="K1621" s="15">
        <f t="shared" si="821"/>
        <v>5410461.9939826084</v>
      </c>
      <c r="L1621" s="15">
        <f t="shared" si="821"/>
        <v>188674.69578665384</v>
      </c>
      <c r="M1621" s="15">
        <f t="shared" si="821"/>
        <v>11591.290389600474</v>
      </c>
      <c r="N1621" s="15">
        <f t="shared" si="821"/>
        <v>5610727.9801588627</v>
      </c>
      <c r="O1621" s="15">
        <f t="shared" si="821"/>
        <v>3848136.7281620037</v>
      </c>
      <c r="P1621" s="15">
        <f t="shared" si="821"/>
        <v>548426.27921592665</v>
      </c>
      <c r="Q1621" s="15">
        <f t="shared" si="821"/>
        <v>40385.766958708664</v>
      </c>
      <c r="R1621" s="15">
        <f t="shared" si="821"/>
        <v>7097.9508274125619</v>
      </c>
      <c r="S1621" s="15">
        <f t="shared" si="821"/>
        <v>4444046.7251640512</v>
      </c>
      <c r="T1621" s="15">
        <f t="shared" si="821"/>
        <v>127444.07447364707</v>
      </c>
      <c r="U1621" s="15">
        <f t="shared" si="821"/>
        <v>1646645.8480467515</v>
      </c>
      <c r="V1621" s="15">
        <f t="shared" si="821"/>
        <v>59390.79268915375</v>
      </c>
      <c r="W1621" s="15">
        <f t="shared" si="821"/>
        <v>10646.948061497053</v>
      </c>
      <c r="X1621" s="15">
        <f t="shared" si="821"/>
        <v>1844127.6632710493</v>
      </c>
      <c r="Y1621" s="15">
        <f t="shared" si="821"/>
        <v>1222912.6720304838</v>
      </c>
      <c r="Z1621" s="15">
        <f t="shared" si="821"/>
        <v>14627.13126400373</v>
      </c>
      <c r="AA1621" s="15">
        <f t="shared" si="821"/>
        <v>1237539.8032944875</v>
      </c>
      <c r="AB1621" s="15">
        <f t="shared" si="821"/>
        <v>15413.533219400855</v>
      </c>
      <c r="AC1621" s="15">
        <f t="shared" si="821"/>
        <v>507557.81972780416</v>
      </c>
      <c r="AD1621" s="15">
        <f t="shared" si="821"/>
        <v>304430.89923839219</v>
      </c>
    </row>
    <row r="1623" spans="3:30">
      <c r="C1623" s="55" t="s">
        <v>20</v>
      </c>
    </row>
    <row r="1624" spans="3:30" hidden="1" outlineLevel="1">
      <c r="E1624" s="51"/>
      <c r="F1624" s="52" t="str">
        <f>F1631</f>
        <v>TOTOX234</v>
      </c>
      <c r="G1624" s="55" t="str">
        <f>$G$8</f>
        <v>PRODUCTION</v>
      </c>
      <c r="H1624" s="4">
        <f t="shared" ref="H1624:H1663" si="822">SUBTOTAL(9,I1624:AD1624)</f>
        <v>0</v>
      </c>
      <c r="I1624" s="5">
        <f>VLOOKUP(CONCATENATE($F1624," ",$G1624),AllocFactorMatrix,(I$4+1),FALSE)*$E1631</f>
        <v>0</v>
      </c>
      <c r="J1624" s="5">
        <f>VLOOKUP(CONCATENATE($F1624," ",$G1624),AllocFactorMatrix,(J$4+1),FALSE)*$E1631</f>
        <v>0</v>
      </c>
      <c r="K1624" s="5">
        <f>VLOOKUP(CONCATENATE($F1624," ",$G1624),AllocFactorMatrix,(K$4+1),FALSE)*$E1631</f>
        <v>0</v>
      </c>
      <c r="L1624" s="5">
        <f>VLOOKUP(CONCATENATE($F1624," ",$G1624),AllocFactorMatrix,(L$4+1),FALSE)*$E1631</f>
        <v>0</v>
      </c>
      <c r="M1624" s="5">
        <f>VLOOKUP(CONCATENATE($F1624," ",$G1624),AllocFactorMatrix,(M$4+1),FALSE)*$E1631</f>
        <v>0</v>
      </c>
      <c r="N1624" s="5">
        <f t="shared" ref="N1624:N1663" si="823">SUBTOTAL(9,K1624:M1624)</f>
        <v>0</v>
      </c>
      <c r="O1624" s="5">
        <f>VLOOKUP(CONCATENATE($F1624," ",$G1624),AllocFactorMatrix,(O$4+1),FALSE)*$E1631</f>
        <v>0</v>
      </c>
      <c r="P1624" s="5">
        <f>VLOOKUP(CONCATENATE($F1624," ",$G1624),AllocFactorMatrix,(P$4+1),FALSE)*$E1631</f>
        <v>0</v>
      </c>
      <c r="Q1624" s="5">
        <f>VLOOKUP(CONCATENATE($F1624," ",$G1624),AllocFactorMatrix,(Q$4+1),FALSE)*$E1631</f>
        <v>0</v>
      </c>
      <c r="R1624" s="5">
        <f>VLOOKUP(CONCATENATE($F1624," ",$G1624),AllocFactorMatrix,(R$4+1),FALSE)*$E1631</f>
        <v>0</v>
      </c>
      <c r="S1624" s="5">
        <f>SUBTOTAL(9,O1624:R1624)</f>
        <v>0</v>
      </c>
      <c r="T1624" s="5">
        <f>VLOOKUP(CONCATENATE($F1624," ",$G1624),AllocFactorMatrix,(T$4+1),FALSE)*$E1631</f>
        <v>0</v>
      </c>
      <c r="U1624" s="5">
        <f>VLOOKUP(CONCATENATE($F1624," ",$G1624),AllocFactorMatrix,(U$4+1),FALSE)*$E1631</f>
        <v>0</v>
      </c>
      <c r="V1624" s="5">
        <f>VLOOKUP(CONCATENATE($F1624," ",$G1624),AllocFactorMatrix,(V$4+1),FALSE)*$E1631</f>
        <v>0</v>
      </c>
      <c r="W1624" s="5">
        <f>VLOOKUP(CONCATENATE($F1624," ",$G1624),AllocFactorMatrix,(W$4+1),FALSE)*$E1631</f>
        <v>0</v>
      </c>
      <c r="X1624" s="5">
        <f>SUBTOTAL(9,T1624:W1624)</f>
        <v>0</v>
      </c>
      <c r="Y1624" s="5">
        <f>VLOOKUP(CONCATENATE($F1624," ",$G1624),AllocFactorMatrix,(Y$4+1),FALSE)*$E1631</f>
        <v>0</v>
      </c>
      <c r="Z1624" s="5">
        <f>VLOOKUP(CONCATENATE($F1624," ",$G1624),AllocFactorMatrix,(Z$4+1),FALSE)*$E1631</f>
        <v>0</v>
      </c>
      <c r="AA1624" s="5">
        <f t="shared" ref="AA1624:AA1663" si="824">SUBTOTAL(9,Y1624:Z1624)</f>
        <v>0</v>
      </c>
      <c r="AB1624" s="5">
        <f>VLOOKUP(CONCATENATE($F1624," ",$G1624),AllocFactorMatrix,(AB$4+1),FALSE)*$E1631</f>
        <v>0</v>
      </c>
      <c r="AC1624" s="5">
        <f>VLOOKUP(CONCATENATE($F1624," ",$G1624),AllocFactorMatrix,(AC$4+1),FALSE)*$E1631</f>
        <v>0</v>
      </c>
      <c r="AD1624" s="5">
        <f>VLOOKUP(CONCATENATE($F1624," ",$G1624),AllocFactorMatrix,(AD$4+1),FALSE)*$E1631</f>
        <v>0</v>
      </c>
    </row>
    <row r="1625" spans="3:30" hidden="1" outlineLevel="1">
      <c r="E1625" s="51"/>
      <c r="F1625" s="52" t="str">
        <f>F1631</f>
        <v>TOTOX234</v>
      </c>
      <c r="G1625" s="55" t="str">
        <f>$G$9</f>
        <v>BULKTRAN</v>
      </c>
      <c r="H1625" s="4">
        <f t="shared" si="822"/>
        <v>0</v>
      </c>
      <c r="I1625" s="5">
        <f>VLOOKUP(CONCATENATE($F1625," ",$G1625),AllocFactorMatrix,(I$4+1),FALSE)*$E1631</f>
        <v>0</v>
      </c>
      <c r="J1625" s="5">
        <f>VLOOKUP(CONCATENATE($F1625," ",$G1625),AllocFactorMatrix,(J$4+1),FALSE)*$E1631</f>
        <v>0</v>
      </c>
      <c r="K1625" s="5">
        <f>VLOOKUP(CONCATENATE($F1625," ",$G1625),AllocFactorMatrix,(K$4+1),FALSE)*$E1631</f>
        <v>0</v>
      </c>
      <c r="L1625" s="5">
        <f>VLOOKUP(CONCATENATE($F1625," ",$G1625),AllocFactorMatrix,(L$4+1),FALSE)*$E1631</f>
        <v>0</v>
      </c>
      <c r="M1625" s="5">
        <f>VLOOKUP(CONCATENATE($F1625," ",$G1625),AllocFactorMatrix,(M$4+1),FALSE)*$E1631</f>
        <v>0</v>
      </c>
      <c r="N1625" s="5">
        <f t="shared" si="823"/>
        <v>0</v>
      </c>
      <c r="O1625" s="5">
        <f>VLOOKUP(CONCATENATE($F1625," ",$G1625),AllocFactorMatrix,(O$4+1),FALSE)*$E1631</f>
        <v>0</v>
      </c>
      <c r="P1625" s="5">
        <f>VLOOKUP(CONCATENATE($F1625," ",$G1625),AllocFactorMatrix,(P$4+1),FALSE)*$E1631</f>
        <v>0</v>
      </c>
      <c r="Q1625" s="5">
        <f>VLOOKUP(CONCATENATE($F1625," ",$G1625),AllocFactorMatrix,(Q$4+1),FALSE)*$E1631</f>
        <v>0</v>
      </c>
      <c r="R1625" s="5">
        <f>VLOOKUP(CONCATENATE($F1625," ",$G1625),AllocFactorMatrix,(R$4+1),FALSE)*$E1631</f>
        <v>0</v>
      </c>
      <c r="S1625" s="5">
        <f t="shared" ref="S1625:S1663" si="825">SUBTOTAL(9,O1625:R1625)</f>
        <v>0</v>
      </c>
      <c r="T1625" s="5">
        <f>VLOOKUP(CONCATENATE($F1625," ",$G1625),AllocFactorMatrix,(T$4+1),FALSE)*$E1631</f>
        <v>0</v>
      </c>
      <c r="U1625" s="5">
        <f>VLOOKUP(CONCATENATE($F1625," ",$G1625),AllocFactorMatrix,(U$4+1),FALSE)*$E1631</f>
        <v>0</v>
      </c>
      <c r="V1625" s="5">
        <f>VLOOKUP(CONCATENATE($F1625," ",$G1625),AllocFactorMatrix,(V$4+1),FALSE)*$E1631</f>
        <v>0</v>
      </c>
      <c r="W1625" s="5">
        <f>VLOOKUP(CONCATENATE($F1625," ",$G1625),AllocFactorMatrix,(W$4+1),FALSE)*$E1631</f>
        <v>0</v>
      </c>
      <c r="X1625" s="5">
        <f t="shared" ref="X1625:X1631" si="826">SUBTOTAL(9,T1625:W1625)</f>
        <v>0</v>
      </c>
      <c r="Y1625" s="5">
        <f>VLOOKUP(CONCATENATE($F1625," ",$G1625),AllocFactorMatrix,(Y$4+1),FALSE)*$E1631</f>
        <v>0</v>
      </c>
      <c r="Z1625" s="5">
        <f>VLOOKUP(CONCATENATE($F1625," ",$G1625),AllocFactorMatrix,(Z$4+1),FALSE)*$E1631</f>
        <v>0</v>
      </c>
      <c r="AA1625" s="5">
        <f t="shared" si="824"/>
        <v>0</v>
      </c>
      <c r="AB1625" s="5">
        <f>VLOOKUP(CONCATENATE($F1625," ",$G1625),AllocFactorMatrix,(AB$4+1),FALSE)*$E1631</f>
        <v>0</v>
      </c>
      <c r="AC1625" s="5">
        <f>VLOOKUP(CONCATENATE($F1625," ",$G1625),AllocFactorMatrix,(AC$4+1),FALSE)*$E1631</f>
        <v>0</v>
      </c>
      <c r="AD1625" s="5">
        <f>VLOOKUP(CONCATENATE($F1625," ",$G1625),AllocFactorMatrix,(AD$4+1),FALSE)*$E1631</f>
        <v>0</v>
      </c>
    </row>
    <row r="1626" spans="3:30" hidden="1" outlineLevel="1">
      <c r="E1626" s="51"/>
      <c r="F1626" s="52" t="str">
        <f>F1631</f>
        <v>TOTOX234</v>
      </c>
      <c r="G1626" s="55" t="str">
        <f>$G$10</f>
        <v>SUBTRAN</v>
      </c>
      <c r="H1626" s="4">
        <f t="shared" si="822"/>
        <v>0</v>
      </c>
      <c r="I1626" s="5">
        <f>VLOOKUP(CONCATENATE($F1626," ",$G1626),AllocFactorMatrix,(I$4+1),FALSE)*$E1631</f>
        <v>0</v>
      </c>
      <c r="J1626" s="5">
        <f>VLOOKUP(CONCATENATE($F1626," ",$G1626),AllocFactorMatrix,(J$4+1),FALSE)*$E1631</f>
        <v>0</v>
      </c>
      <c r="K1626" s="5">
        <f>VLOOKUP(CONCATENATE($F1626," ",$G1626),AllocFactorMatrix,(K$4+1),FALSE)*$E1631</f>
        <v>0</v>
      </c>
      <c r="L1626" s="5">
        <f>VLOOKUP(CONCATENATE($F1626," ",$G1626),AllocFactorMatrix,(L$4+1),FALSE)*$E1631</f>
        <v>0</v>
      </c>
      <c r="M1626" s="5">
        <f>VLOOKUP(CONCATENATE($F1626," ",$G1626),AllocFactorMatrix,(M$4+1),FALSE)*$E1631</f>
        <v>0</v>
      </c>
      <c r="N1626" s="5">
        <f t="shared" si="823"/>
        <v>0</v>
      </c>
      <c r="O1626" s="5">
        <f>VLOOKUP(CONCATENATE($F1626," ",$G1626),AllocFactorMatrix,(O$4+1),FALSE)*$E1631</f>
        <v>0</v>
      </c>
      <c r="P1626" s="5">
        <f>VLOOKUP(CONCATENATE($F1626," ",$G1626),AllocFactorMatrix,(P$4+1),FALSE)*$E1631</f>
        <v>0</v>
      </c>
      <c r="Q1626" s="5">
        <f>VLOOKUP(CONCATENATE($F1626," ",$G1626),AllocFactorMatrix,(Q$4+1),FALSE)*$E1631</f>
        <v>0</v>
      </c>
      <c r="R1626" s="5">
        <f>VLOOKUP(CONCATENATE($F1626," ",$G1626),AllocFactorMatrix,(R$4+1),FALSE)*$E1631</f>
        <v>0</v>
      </c>
      <c r="S1626" s="5">
        <f t="shared" si="825"/>
        <v>0</v>
      </c>
      <c r="T1626" s="5">
        <f>VLOOKUP(CONCATENATE($F1626," ",$G1626),AllocFactorMatrix,(T$4+1),FALSE)*$E1631</f>
        <v>0</v>
      </c>
      <c r="U1626" s="5">
        <f>VLOOKUP(CONCATENATE($F1626," ",$G1626),AllocFactorMatrix,(U$4+1),FALSE)*$E1631</f>
        <v>0</v>
      </c>
      <c r="V1626" s="5">
        <f>VLOOKUP(CONCATENATE($F1626," ",$G1626),AllocFactorMatrix,(V$4+1),FALSE)*$E1631</f>
        <v>0</v>
      </c>
      <c r="W1626" s="5">
        <f>VLOOKUP(CONCATENATE($F1626," ",$G1626),AllocFactorMatrix,(W$4+1),FALSE)*$E1631</f>
        <v>0</v>
      </c>
      <c r="X1626" s="5">
        <f t="shared" si="826"/>
        <v>0</v>
      </c>
      <c r="Y1626" s="5">
        <f>VLOOKUP(CONCATENATE($F1626," ",$G1626),AllocFactorMatrix,(Y$4+1),FALSE)*$E1631</f>
        <v>0</v>
      </c>
      <c r="Z1626" s="5">
        <f>VLOOKUP(CONCATENATE($F1626," ",$G1626),AllocFactorMatrix,(Z$4+1),FALSE)*$E1631</f>
        <v>0</v>
      </c>
      <c r="AA1626" s="5">
        <f t="shared" si="824"/>
        <v>0</v>
      </c>
      <c r="AB1626" s="5">
        <f>VLOOKUP(CONCATENATE($F1626," ",$G1626),AllocFactorMatrix,(AB$4+1),FALSE)*$E1631</f>
        <v>0</v>
      </c>
      <c r="AC1626" s="5">
        <f>VLOOKUP(CONCATENATE($F1626," ",$G1626),AllocFactorMatrix,(AC$4+1),FALSE)*$E1631</f>
        <v>0</v>
      </c>
      <c r="AD1626" s="5">
        <f>VLOOKUP(CONCATENATE($F1626," ",$G1626),AllocFactorMatrix,(AD$4+1),FALSE)*$E1631</f>
        <v>0</v>
      </c>
    </row>
    <row r="1627" spans="3:30" hidden="1" outlineLevel="1">
      <c r="E1627" s="51"/>
      <c r="F1627" s="52" t="str">
        <f>F1631</f>
        <v>TOTOX234</v>
      </c>
      <c r="G1627" s="55" t="str">
        <f>$G$11</f>
        <v>DISTPRI</v>
      </c>
      <c r="H1627" s="4">
        <f t="shared" si="822"/>
        <v>0</v>
      </c>
      <c r="I1627" s="5">
        <f>VLOOKUP(CONCATENATE($F1627," ",$G1627),AllocFactorMatrix,(I$4+1),FALSE)*$E1631</f>
        <v>0</v>
      </c>
      <c r="J1627" s="5">
        <f>VLOOKUP(CONCATENATE($F1627," ",$G1627),AllocFactorMatrix,(J$4+1),FALSE)*$E1631</f>
        <v>0</v>
      </c>
      <c r="K1627" s="5">
        <f>VLOOKUP(CONCATENATE($F1627," ",$G1627),AllocFactorMatrix,(K$4+1),FALSE)*$E1631</f>
        <v>0</v>
      </c>
      <c r="L1627" s="5">
        <f>VLOOKUP(CONCATENATE($F1627," ",$G1627),AllocFactorMatrix,(L$4+1),FALSE)*$E1631</f>
        <v>0</v>
      </c>
      <c r="M1627" s="5">
        <f>VLOOKUP(CONCATENATE($F1627," ",$G1627),AllocFactorMatrix,(M$4+1),FALSE)*$E1631</f>
        <v>0</v>
      </c>
      <c r="N1627" s="5">
        <f t="shared" si="823"/>
        <v>0</v>
      </c>
      <c r="O1627" s="5">
        <f>VLOOKUP(CONCATENATE($F1627," ",$G1627),AllocFactorMatrix,(O$4+1),FALSE)*$E1631</f>
        <v>0</v>
      </c>
      <c r="P1627" s="5">
        <f>VLOOKUP(CONCATENATE($F1627," ",$G1627),AllocFactorMatrix,(P$4+1),FALSE)*$E1631</f>
        <v>0</v>
      </c>
      <c r="Q1627" s="5">
        <f>VLOOKUP(CONCATENATE($F1627," ",$G1627),AllocFactorMatrix,(Q$4+1),FALSE)*$E1631</f>
        <v>0</v>
      </c>
      <c r="R1627" s="5">
        <f>VLOOKUP(CONCATENATE($F1627," ",$G1627),AllocFactorMatrix,(R$4+1),FALSE)*$E1631</f>
        <v>0</v>
      </c>
      <c r="S1627" s="5">
        <f t="shared" si="825"/>
        <v>0</v>
      </c>
      <c r="T1627" s="5">
        <f>VLOOKUP(CONCATENATE($F1627," ",$G1627),AllocFactorMatrix,(T$4+1),FALSE)*$E1631</f>
        <v>0</v>
      </c>
      <c r="U1627" s="5">
        <f>VLOOKUP(CONCATENATE($F1627," ",$G1627),AllocFactorMatrix,(U$4+1),FALSE)*$E1631</f>
        <v>0</v>
      </c>
      <c r="V1627" s="5">
        <f>VLOOKUP(CONCATENATE($F1627," ",$G1627),AllocFactorMatrix,(V$4+1),FALSE)*$E1631</f>
        <v>0</v>
      </c>
      <c r="W1627" s="5">
        <f>VLOOKUP(CONCATENATE($F1627," ",$G1627),AllocFactorMatrix,(W$4+1),FALSE)*$E1631</f>
        <v>0</v>
      </c>
      <c r="X1627" s="5">
        <f t="shared" si="826"/>
        <v>0</v>
      </c>
      <c r="Y1627" s="5">
        <f>VLOOKUP(CONCATENATE($F1627," ",$G1627),AllocFactorMatrix,(Y$4+1),FALSE)*$E1631</f>
        <v>0</v>
      </c>
      <c r="Z1627" s="5">
        <f>VLOOKUP(CONCATENATE($F1627," ",$G1627),AllocFactorMatrix,(Z$4+1),FALSE)*$E1631</f>
        <v>0</v>
      </c>
      <c r="AA1627" s="5">
        <f t="shared" si="824"/>
        <v>0</v>
      </c>
      <c r="AB1627" s="5">
        <f>VLOOKUP(CONCATENATE($F1627," ",$G1627),AllocFactorMatrix,(AB$4+1),FALSE)*$E1631</f>
        <v>0</v>
      </c>
      <c r="AC1627" s="5">
        <f>VLOOKUP(CONCATENATE($F1627," ",$G1627),AllocFactorMatrix,(AC$4+1),FALSE)*$E1631</f>
        <v>0</v>
      </c>
      <c r="AD1627" s="5">
        <f>VLOOKUP(CONCATENATE($F1627," ",$G1627),AllocFactorMatrix,(AD$4+1),FALSE)*$E1631</f>
        <v>0</v>
      </c>
    </row>
    <row r="1628" spans="3:30" hidden="1" outlineLevel="1">
      <c r="E1628" s="51"/>
      <c r="F1628" s="52" t="str">
        <f>F1631</f>
        <v>TOTOX234</v>
      </c>
      <c r="G1628" s="55" t="str">
        <f>$G$12</f>
        <v>DISTSEC</v>
      </c>
      <c r="H1628" s="4">
        <f t="shared" si="822"/>
        <v>0</v>
      </c>
      <c r="I1628" s="5">
        <f>VLOOKUP(CONCATENATE($F1628," ",$G1628),AllocFactorMatrix,(I$4+1),FALSE)*$E1631</f>
        <v>0</v>
      </c>
      <c r="J1628" s="5">
        <f>VLOOKUP(CONCATENATE($F1628," ",$G1628),AllocFactorMatrix,(J$4+1),FALSE)*$E1631</f>
        <v>0</v>
      </c>
      <c r="K1628" s="5">
        <f>VLOOKUP(CONCATENATE($F1628," ",$G1628),AllocFactorMatrix,(K$4+1),FALSE)*$E1631</f>
        <v>0</v>
      </c>
      <c r="L1628" s="5">
        <f>VLOOKUP(CONCATENATE($F1628," ",$G1628),AllocFactorMatrix,(L$4+1),FALSE)*$E1631</f>
        <v>0</v>
      </c>
      <c r="M1628" s="5">
        <f>VLOOKUP(CONCATENATE($F1628," ",$G1628),AllocFactorMatrix,(M$4+1),FALSE)*$E1631</f>
        <v>0</v>
      </c>
      <c r="N1628" s="5">
        <f t="shared" si="823"/>
        <v>0</v>
      </c>
      <c r="O1628" s="5">
        <f>VLOOKUP(CONCATENATE($F1628," ",$G1628),AllocFactorMatrix,(O$4+1),FALSE)*$E1631</f>
        <v>0</v>
      </c>
      <c r="P1628" s="5">
        <f>VLOOKUP(CONCATENATE($F1628," ",$G1628),AllocFactorMatrix,(P$4+1),FALSE)*$E1631</f>
        <v>0</v>
      </c>
      <c r="Q1628" s="5">
        <f>VLOOKUP(CONCATENATE($F1628," ",$G1628),AllocFactorMatrix,(Q$4+1),FALSE)*$E1631</f>
        <v>0</v>
      </c>
      <c r="R1628" s="5">
        <f>VLOOKUP(CONCATENATE($F1628," ",$G1628),AllocFactorMatrix,(R$4+1),FALSE)*$E1631</f>
        <v>0</v>
      </c>
      <c r="S1628" s="5">
        <f t="shared" si="825"/>
        <v>0</v>
      </c>
      <c r="T1628" s="5">
        <f>VLOOKUP(CONCATENATE($F1628," ",$G1628),AllocFactorMatrix,(T$4+1),FALSE)*$E1631</f>
        <v>0</v>
      </c>
      <c r="U1628" s="5">
        <f>VLOOKUP(CONCATENATE($F1628," ",$G1628),AllocFactorMatrix,(U$4+1),FALSE)*$E1631</f>
        <v>0</v>
      </c>
      <c r="V1628" s="5">
        <f>VLOOKUP(CONCATENATE($F1628," ",$G1628),AllocFactorMatrix,(V$4+1),FALSE)*$E1631</f>
        <v>0</v>
      </c>
      <c r="W1628" s="5">
        <f>VLOOKUP(CONCATENATE($F1628," ",$G1628),AllocFactorMatrix,(W$4+1),FALSE)*$E1631</f>
        <v>0</v>
      </c>
      <c r="X1628" s="5">
        <f t="shared" si="826"/>
        <v>0</v>
      </c>
      <c r="Y1628" s="5">
        <f>VLOOKUP(CONCATENATE($F1628," ",$G1628),AllocFactorMatrix,(Y$4+1),FALSE)*$E1631</f>
        <v>0</v>
      </c>
      <c r="Z1628" s="5">
        <f>VLOOKUP(CONCATENATE($F1628," ",$G1628),AllocFactorMatrix,(Z$4+1),FALSE)*$E1631</f>
        <v>0</v>
      </c>
      <c r="AA1628" s="5">
        <f t="shared" si="824"/>
        <v>0</v>
      </c>
      <c r="AB1628" s="5">
        <f>VLOOKUP(CONCATENATE($F1628," ",$G1628),AllocFactorMatrix,(AB$4+1),FALSE)*$E1631</f>
        <v>0</v>
      </c>
      <c r="AC1628" s="5">
        <f>VLOOKUP(CONCATENATE($F1628," ",$G1628),AllocFactorMatrix,(AC$4+1),FALSE)*$E1631</f>
        <v>0</v>
      </c>
      <c r="AD1628" s="5">
        <f>VLOOKUP(CONCATENATE($F1628," ",$G1628),AllocFactorMatrix,(AD$4+1),FALSE)*$E1631</f>
        <v>0</v>
      </c>
    </row>
    <row r="1629" spans="3:30" hidden="1" outlineLevel="1">
      <c r="E1629" s="51"/>
      <c r="F1629" s="52" t="str">
        <f>F1631</f>
        <v>TOTOX234</v>
      </c>
      <c r="G1629" s="55" t="str">
        <f>$G$13</f>
        <v>ENERGY</v>
      </c>
      <c r="H1629" s="4">
        <f t="shared" si="822"/>
        <v>0</v>
      </c>
      <c r="I1629" s="5">
        <f>VLOOKUP(CONCATENATE($F1629," ",$G1629),AllocFactorMatrix,(I$4+1),FALSE)*$E1631</f>
        <v>0</v>
      </c>
      <c r="J1629" s="5">
        <f>VLOOKUP(CONCATENATE($F1629," ",$G1629),AllocFactorMatrix,(J$4+1),FALSE)*$E1631</f>
        <v>0</v>
      </c>
      <c r="K1629" s="5">
        <f>VLOOKUP(CONCATENATE($F1629," ",$G1629),AllocFactorMatrix,(K$4+1),FALSE)*$E1631</f>
        <v>0</v>
      </c>
      <c r="L1629" s="5">
        <f>VLOOKUP(CONCATENATE($F1629," ",$G1629),AllocFactorMatrix,(L$4+1),FALSE)*$E1631</f>
        <v>0</v>
      </c>
      <c r="M1629" s="5">
        <f>VLOOKUP(CONCATENATE($F1629," ",$G1629),AllocFactorMatrix,(M$4+1),FALSE)*$E1631</f>
        <v>0</v>
      </c>
      <c r="N1629" s="5">
        <f t="shared" si="823"/>
        <v>0</v>
      </c>
      <c r="O1629" s="5">
        <f>VLOOKUP(CONCATENATE($F1629," ",$G1629),AllocFactorMatrix,(O$4+1),FALSE)*$E1631</f>
        <v>0</v>
      </c>
      <c r="P1629" s="5">
        <f>VLOOKUP(CONCATENATE($F1629," ",$G1629),AllocFactorMatrix,(P$4+1),FALSE)*$E1631</f>
        <v>0</v>
      </c>
      <c r="Q1629" s="5">
        <f>VLOOKUP(CONCATENATE($F1629," ",$G1629),AllocFactorMatrix,(Q$4+1),FALSE)*$E1631</f>
        <v>0</v>
      </c>
      <c r="R1629" s="5">
        <f>VLOOKUP(CONCATENATE($F1629," ",$G1629),AllocFactorMatrix,(R$4+1),FALSE)*$E1631</f>
        <v>0</v>
      </c>
      <c r="S1629" s="5">
        <f t="shared" si="825"/>
        <v>0</v>
      </c>
      <c r="T1629" s="5">
        <f>VLOOKUP(CONCATENATE($F1629," ",$G1629),AllocFactorMatrix,(T$4+1),FALSE)*$E1631</f>
        <v>0</v>
      </c>
      <c r="U1629" s="5">
        <f>VLOOKUP(CONCATENATE($F1629," ",$G1629),AllocFactorMatrix,(U$4+1),FALSE)*$E1631</f>
        <v>0</v>
      </c>
      <c r="V1629" s="5">
        <f>VLOOKUP(CONCATENATE($F1629," ",$G1629),AllocFactorMatrix,(V$4+1),FALSE)*$E1631</f>
        <v>0</v>
      </c>
      <c r="W1629" s="5">
        <f>VLOOKUP(CONCATENATE($F1629," ",$G1629),AllocFactorMatrix,(W$4+1),FALSE)*$E1631</f>
        <v>0</v>
      </c>
      <c r="X1629" s="5">
        <f t="shared" si="826"/>
        <v>0</v>
      </c>
      <c r="Y1629" s="5">
        <f>VLOOKUP(CONCATENATE($F1629," ",$G1629),AllocFactorMatrix,(Y$4+1),FALSE)*$E1631</f>
        <v>0</v>
      </c>
      <c r="Z1629" s="5">
        <f>VLOOKUP(CONCATENATE($F1629," ",$G1629),AllocFactorMatrix,(Z$4+1),FALSE)*$E1631</f>
        <v>0</v>
      </c>
      <c r="AA1629" s="5">
        <f t="shared" si="824"/>
        <v>0</v>
      </c>
      <c r="AB1629" s="5">
        <f>VLOOKUP(CONCATENATE($F1629," ",$G1629),AllocFactorMatrix,(AB$4+1),FALSE)*$E1631</f>
        <v>0</v>
      </c>
      <c r="AC1629" s="5">
        <f>VLOOKUP(CONCATENATE($F1629," ",$G1629),AllocFactorMatrix,(AC$4+1),FALSE)*$E1631</f>
        <v>0</v>
      </c>
      <c r="AD1629" s="5">
        <f>VLOOKUP(CONCATENATE($F1629," ",$G1629),AllocFactorMatrix,(AD$4+1),FALSE)*$E1631</f>
        <v>0</v>
      </c>
    </row>
    <row r="1630" spans="3:30" hidden="1" outlineLevel="1">
      <c r="E1630" s="51"/>
      <c r="F1630" s="52" t="str">
        <f>F1631</f>
        <v>TOTOX234</v>
      </c>
      <c r="G1630" s="55" t="str">
        <f>$G$14</f>
        <v>CUSTOMER</v>
      </c>
      <c r="H1630" s="4">
        <f t="shared" si="822"/>
        <v>202235.99999999997</v>
      </c>
      <c r="I1630" s="5">
        <f>VLOOKUP(CONCATENATE($F1630," ",$G1630),AllocFactorMatrix,(I$4+1),FALSE)*$E1631</f>
        <v>174444.32977301482</v>
      </c>
      <c r="J1630" s="5">
        <f>VLOOKUP(CONCATENATE($F1630," ",$G1630),AllocFactorMatrix,(J$4+1),FALSE)*$E1631</f>
        <v>21757.474234785266</v>
      </c>
      <c r="K1630" s="5">
        <f>VLOOKUP(CONCATENATE($F1630," ",$G1630),AllocFactorMatrix,(K$4+1),FALSE)*$E1631</f>
        <v>6370.923665977477</v>
      </c>
      <c r="L1630" s="5">
        <f>VLOOKUP(CONCATENATE($F1630," ",$G1630),AllocFactorMatrix,(L$4+1),FALSE)*$E1631</f>
        <v>75.621032901729848</v>
      </c>
      <c r="M1630" s="5">
        <f>VLOOKUP(CONCATENATE($F1630," ",$G1630),AllocFactorMatrix,(M$4+1),FALSE)*$E1631</f>
        <v>5.84348723743246</v>
      </c>
      <c r="N1630" s="5">
        <f t="shared" si="823"/>
        <v>6452.3881861166392</v>
      </c>
      <c r="O1630" s="5">
        <f>VLOOKUP(CONCATENATE($F1630," ",$G1630),AllocFactorMatrix,(O$4+1),FALSE)*$E1631</f>
        <v>591.60357905519766</v>
      </c>
      <c r="P1630" s="5">
        <f>VLOOKUP(CONCATENATE($F1630," ",$G1630),AllocFactorMatrix,(P$4+1),FALSE)*$E1631</f>
        <v>60.600229455584234</v>
      </c>
      <c r="Q1630" s="5">
        <f>VLOOKUP(CONCATENATE($F1630," ",$G1630),AllocFactorMatrix,(Q$4+1),FALSE)*$E1631</f>
        <v>17.466918676776679</v>
      </c>
      <c r="R1630" s="5">
        <f>VLOOKUP(CONCATENATE($F1630," ",$G1630),AllocFactorMatrix,(R$4+1),FALSE)*$E1631</f>
        <v>2.0498683563135489</v>
      </c>
      <c r="S1630" s="5">
        <f t="shared" si="825"/>
        <v>671.72059554387215</v>
      </c>
      <c r="T1630" s="5">
        <f>VLOOKUP(CONCATENATE($F1630," ",$G1630),AllocFactorMatrix,(T$4+1),FALSE)*$E1631</f>
        <v>4.2549169257914112</v>
      </c>
      <c r="U1630" s="5">
        <f>VLOOKUP(CONCATENATE($F1630," ",$G1630),AllocFactorMatrix,(U$4+1),FALSE)*$E1631</f>
        <v>37.273560748786359</v>
      </c>
      <c r="V1630" s="5">
        <f>VLOOKUP(CONCATENATE($F1630," ",$G1630),AllocFactorMatrix,(V$4+1),FALSE)*$E1631</f>
        <v>26.636268434307834</v>
      </c>
      <c r="W1630" s="5">
        <f>VLOOKUP(CONCATENATE($F1630," ",$G1630),AllocFactorMatrix,(W$4+1),FALSE)*$E1631</f>
        <v>3.1911876943435575</v>
      </c>
      <c r="X1630" s="5">
        <f t="shared" si="826"/>
        <v>71.355933803229163</v>
      </c>
      <c r="Y1630" s="5">
        <f>VLOOKUP(CONCATENATE($F1630," ",$G1630),AllocFactorMatrix,(Y$4+1),FALSE)*$E1631</f>
        <v>156.05213367309449</v>
      </c>
      <c r="Z1630" s="5">
        <f>VLOOKUP(CONCATENATE($F1630," ",$G1630),AllocFactorMatrix,(Z$4+1),FALSE)*$E1631</f>
        <v>0.98613912486569621</v>
      </c>
      <c r="AA1630" s="5">
        <f t="shared" si="824"/>
        <v>157.03827279796019</v>
      </c>
      <c r="AB1630" s="5">
        <f>VLOOKUP(CONCATENATE($F1630," ",$G1630),AllocFactorMatrix,(AB$4+1),FALSE)*$E1631</f>
        <v>9.1285278309469167</v>
      </c>
      <c r="AC1630" s="5">
        <f>VLOOKUP(CONCATENATE($F1630," ",$G1630),AllocFactorMatrix,(AC$4+1),FALSE)*$E1631</f>
        <v>-1373.2673769807011</v>
      </c>
      <c r="AD1630" s="5">
        <f>VLOOKUP(CONCATENATE($F1630," ",$G1630),AllocFactorMatrix,(AD$4+1),FALSE)*$E1631</f>
        <v>45.831853087910638</v>
      </c>
    </row>
    <row r="1631" spans="3:30" collapsed="1">
      <c r="D1631" s="1" t="s">
        <v>121</v>
      </c>
      <c r="E1631" s="61">
        <v>202236</v>
      </c>
      <c r="F1631" s="10" t="s">
        <v>81</v>
      </c>
      <c r="G1631" s="55" t="str">
        <f>$G$15</f>
        <v>TOTAL</v>
      </c>
      <c r="H1631" s="4">
        <f t="shared" si="822"/>
        <v>202235.99999999997</v>
      </c>
      <c r="I1631" s="5">
        <f>VLOOKUP(CONCATENATE($F1631," ",$G1631),AllocFactorMatrix,(I$4+1),FALSE)*$E1631</f>
        <v>174444.32977301482</v>
      </c>
      <c r="J1631" s="5">
        <f>VLOOKUP(CONCATENATE($F1631," ",$G1631),AllocFactorMatrix,(J$4+1),FALSE)*$E1631</f>
        <v>21757.474234785266</v>
      </c>
      <c r="K1631" s="5">
        <f>VLOOKUP(CONCATENATE($F1631," ",$G1631),AllocFactorMatrix,(K$4+1),FALSE)*$E1631</f>
        <v>6370.923665977477</v>
      </c>
      <c r="L1631" s="5">
        <f>VLOOKUP(CONCATENATE($F1631," ",$G1631),AllocFactorMatrix,(L$4+1),FALSE)*$E1631</f>
        <v>75.621032901729848</v>
      </c>
      <c r="M1631" s="5">
        <f>VLOOKUP(CONCATENATE($F1631," ",$G1631),AllocFactorMatrix,(M$4+1),FALSE)*$E1631</f>
        <v>5.84348723743246</v>
      </c>
      <c r="N1631" s="5">
        <f t="shared" si="823"/>
        <v>6452.3881861166392</v>
      </c>
      <c r="O1631" s="5">
        <f>VLOOKUP(CONCATENATE($F1631," ",$G1631),AllocFactorMatrix,(O$4+1),FALSE)*$E1631</f>
        <v>591.60357905519766</v>
      </c>
      <c r="P1631" s="5">
        <f>VLOOKUP(CONCATENATE($F1631," ",$G1631),AllocFactorMatrix,(P$4+1),FALSE)*$E1631</f>
        <v>60.600229455584234</v>
      </c>
      <c r="Q1631" s="5">
        <f>VLOOKUP(CONCATENATE($F1631," ",$G1631),AllocFactorMatrix,(Q$4+1),FALSE)*$E1631</f>
        <v>17.466918676776679</v>
      </c>
      <c r="R1631" s="5">
        <f>VLOOKUP(CONCATENATE($F1631," ",$G1631),AllocFactorMatrix,(R$4+1),FALSE)*$E1631</f>
        <v>2.0498683563135489</v>
      </c>
      <c r="S1631" s="5">
        <f t="shared" si="825"/>
        <v>671.72059554387215</v>
      </c>
      <c r="T1631" s="5">
        <f>VLOOKUP(CONCATENATE($F1631," ",$G1631),AllocFactorMatrix,(T$4+1),FALSE)*$E1631</f>
        <v>4.2549169257914112</v>
      </c>
      <c r="U1631" s="5">
        <f>VLOOKUP(CONCATENATE($F1631," ",$G1631),AllocFactorMatrix,(U$4+1),FALSE)*$E1631</f>
        <v>37.273560748786359</v>
      </c>
      <c r="V1631" s="5">
        <f>VLOOKUP(CONCATENATE($F1631," ",$G1631),AllocFactorMatrix,(V$4+1),FALSE)*$E1631</f>
        <v>26.636268434307834</v>
      </c>
      <c r="W1631" s="5">
        <f>VLOOKUP(CONCATENATE($F1631," ",$G1631),AllocFactorMatrix,(W$4+1),FALSE)*$E1631</f>
        <v>3.1911876943435575</v>
      </c>
      <c r="X1631" s="5">
        <f t="shared" si="826"/>
        <v>71.355933803229163</v>
      </c>
      <c r="Y1631" s="5">
        <f>VLOOKUP(CONCATENATE($F1631," ",$G1631),AllocFactorMatrix,(Y$4+1),FALSE)*$E1631</f>
        <v>156.05213367309449</v>
      </c>
      <c r="Z1631" s="5">
        <f>VLOOKUP(CONCATENATE($F1631," ",$G1631),AllocFactorMatrix,(Z$4+1),FALSE)*$E1631</f>
        <v>0.98613912486569621</v>
      </c>
      <c r="AA1631" s="5">
        <f t="shared" si="824"/>
        <v>157.03827279796019</v>
      </c>
      <c r="AB1631" s="5">
        <f>VLOOKUP(CONCATENATE($F1631," ",$G1631),AllocFactorMatrix,(AB$4+1),FALSE)*$E1631</f>
        <v>9.1285278309469167</v>
      </c>
      <c r="AC1631" s="5">
        <f>VLOOKUP(CONCATENATE($F1631," ",$G1631),AllocFactorMatrix,(AC$4+1),FALSE)*$E1631</f>
        <v>-1373.2673769807011</v>
      </c>
      <c r="AD1631" s="5">
        <f>VLOOKUP(CONCATENATE($F1631," ",$G1631),AllocFactorMatrix,(AD$4+1),FALSE)*$E1631</f>
        <v>45.831853087910638</v>
      </c>
    </row>
    <row r="1632" spans="3:30" hidden="1" outlineLevel="1">
      <c r="E1632" s="51"/>
      <c r="F1632" s="52" t="str">
        <f>F1639</f>
        <v>CUST_902</v>
      </c>
      <c r="G1632" s="55" t="str">
        <f>$G$8</f>
        <v>PRODUCTION</v>
      </c>
      <c r="H1632" s="4">
        <f t="shared" si="822"/>
        <v>0</v>
      </c>
      <c r="I1632" s="5">
        <f>VLOOKUP(CONCATENATE($F1632," ",$G1632),AllocFactorMatrix,(I$4+1),FALSE)*$E1639</f>
        <v>0</v>
      </c>
      <c r="J1632" s="5">
        <f>VLOOKUP(CONCATENATE($F1632," ",$G1632),AllocFactorMatrix,(J$4+1),FALSE)*$E1639</f>
        <v>0</v>
      </c>
      <c r="K1632" s="5">
        <f>VLOOKUP(CONCATENATE($F1632," ",$G1632),AllocFactorMatrix,(K$4+1),FALSE)*$E1639</f>
        <v>0</v>
      </c>
      <c r="L1632" s="5">
        <f>VLOOKUP(CONCATENATE($F1632," ",$G1632),AllocFactorMatrix,(L$4+1),FALSE)*$E1639</f>
        <v>0</v>
      </c>
      <c r="M1632" s="5">
        <f>VLOOKUP(CONCATENATE($F1632," ",$G1632),AllocFactorMatrix,(M$4+1),FALSE)*$E1639</f>
        <v>0</v>
      </c>
      <c r="N1632" s="5">
        <f t="shared" si="823"/>
        <v>0</v>
      </c>
      <c r="O1632" s="5">
        <f>VLOOKUP(CONCATENATE($F1632," ",$G1632),AllocFactorMatrix,(O$4+1),FALSE)*$E1639</f>
        <v>0</v>
      </c>
      <c r="P1632" s="5">
        <f>VLOOKUP(CONCATENATE($F1632," ",$G1632),AllocFactorMatrix,(P$4+1),FALSE)*$E1639</f>
        <v>0</v>
      </c>
      <c r="Q1632" s="5">
        <f>VLOOKUP(CONCATENATE($F1632," ",$G1632),AllocFactorMatrix,(Q$4+1),FALSE)*$E1639</f>
        <v>0</v>
      </c>
      <c r="R1632" s="5">
        <f>VLOOKUP(CONCATENATE($F1632," ",$G1632),AllocFactorMatrix,(R$4+1),FALSE)*$E1639</f>
        <v>0</v>
      </c>
      <c r="S1632" s="5">
        <f t="shared" si="825"/>
        <v>0</v>
      </c>
      <c r="T1632" s="5">
        <f>VLOOKUP(CONCATENATE($F1632," ",$G1632),AllocFactorMatrix,(T$4+1),FALSE)*$E1639</f>
        <v>0</v>
      </c>
      <c r="U1632" s="5">
        <f>VLOOKUP(CONCATENATE($F1632," ",$G1632),AllocFactorMatrix,(U$4+1),FALSE)*$E1639</f>
        <v>0</v>
      </c>
      <c r="V1632" s="5">
        <f>VLOOKUP(CONCATENATE($F1632," ",$G1632),AllocFactorMatrix,(V$4+1),FALSE)*$E1639</f>
        <v>0</v>
      </c>
      <c r="W1632" s="5">
        <f>VLOOKUP(CONCATENATE($F1632," ",$G1632),AllocFactorMatrix,(W$4+1),FALSE)*$E1639</f>
        <v>0</v>
      </c>
      <c r="X1632" s="5">
        <f>SUBTOTAL(9,T1632:W1632)</f>
        <v>0</v>
      </c>
      <c r="Y1632" s="5">
        <f>VLOOKUP(CONCATENATE($F1632," ",$G1632),AllocFactorMatrix,(Y$4+1),FALSE)*$E1639</f>
        <v>0</v>
      </c>
      <c r="Z1632" s="5">
        <f>VLOOKUP(CONCATENATE($F1632," ",$G1632),AllocFactorMatrix,(Z$4+1),FALSE)*$E1639</f>
        <v>0</v>
      </c>
      <c r="AA1632" s="5">
        <f t="shared" si="824"/>
        <v>0</v>
      </c>
      <c r="AB1632" s="5">
        <f>VLOOKUP(CONCATENATE($F1632," ",$G1632),AllocFactorMatrix,(AB$4+1),FALSE)*$E1639</f>
        <v>0</v>
      </c>
      <c r="AC1632" s="5">
        <f>VLOOKUP(CONCATENATE($F1632," ",$G1632),AllocFactorMatrix,(AC$4+1),FALSE)*$E1639</f>
        <v>0</v>
      </c>
      <c r="AD1632" s="5">
        <f>VLOOKUP(CONCATENATE($F1632," ",$G1632),AllocFactorMatrix,(AD$4+1),FALSE)*$E1639</f>
        <v>0</v>
      </c>
    </row>
    <row r="1633" spans="4:30" hidden="1" outlineLevel="1">
      <c r="E1633" s="51"/>
      <c r="F1633" s="52" t="str">
        <f>F1639</f>
        <v>CUST_902</v>
      </c>
      <c r="G1633" s="55" t="str">
        <f>$G$9</f>
        <v>BULKTRAN</v>
      </c>
      <c r="H1633" s="4">
        <f t="shared" si="822"/>
        <v>0</v>
      </c>
      <c r="I1633" s="5">
        <f>VLOOKUP(CONCATENATE($F1633," ",$G1633),AllocFactorMatrix,(I$4+1),FALSE)*$E1639</f>
        <v>0</v>
      </c>
      <c r="J1633" s="5">
        <f>VLOOKUP(CONCATENATE($F1633," ",$G1633),AllocFactorMatrix,(J$4+1),FALSE)*$E1639</f>
        <v>0</v>
      </c>
      <c r="K1633" s="5">
        <f>VLOOKUP(CONCATENATE($F1633," ",$G1633),AllocFactorMatrix,(K$4+1),FALSE)*$E1639</f>
        <v>0</v>
      </c>
      <c r="L1633" s="5">
        <f>VLOOKUP(CONCATENATE($F1633," ",$G1633),AllocFactorMatrix,(L$4+1),FALSE)*$E1639</f>
        <v>0</v>
      </c>
      <c r="M1633" s="5">
        <f>VLOOKUP(CONCATENATE($F1633," ",$G1633),AllocFactorMatrix,(M$4+1),FALSE)*$E1639</f>
        <v>0</v>
      </c>
      <c r="N1633" s="5">
        <f t="shared" si="823"/>
        <v>0</v>
      </c>
      <c r="O1633" s="5">
        <f>VLOOKUP(CONCATENATE($F1633," ",$G1633),AllocFactorMatrix,(O$4+1),FALSE)*$E1639</f>
        <v>0</v>
      </c>
      <c r="P1633" s="5">
        <f>VLOOKUP(CONCATENATE($F1633," ",$G1633),AllocFactorMatrix,(P$4+1),FALSE)*$E1639</f>
        <v>0</v>
      </c>
      <c r="Q1633" s="5">
        <f>VLOOKUP(CONCATENATE($F1633," ",$G1633),AllocFactorMatrix,(Q$4+1),FALSE)*$E1639</f>
        <v>0</v>
      </c>
      <c r="R1633" s="5">
        <f>VLOOKUP(CONCATENATE($F1633," ",$G1633),AllocFactorMatrix,(R$4+1),FALSE)*$E1639</f>
        <v>0</v>
      </c>
      <c r="S1633" s="5">
        <f t="shared" si="825"/>
        <v>0</v>
      </c>
      <c r="T1633" s="5">
        <f>VLOOKUP(CONCATENATE($F1633," ",$G1633),AllocFactorMatrix,(T$4+1),FALSE)*$E1639</f>
        <v>0</v>
      </c>
      <c r="U1633" s="5">
        <f>VLOOKUP(CONCATENATE($F1633," ",$G1633),AllocFactorMatrix,(U$4+1),FALSE)*$E1639</f>
        <v>0</v>
      </c>
      <c r="V1633" s="5">
        <f>VLOOKUP(CONCATENATE($F1633," ",$G1633),AllocFactorMatrix,(V$4+1),FALSE)*$E1639</f>
        <v>0</v>
      </c>
      <c r="W1633" s="5">
        <f>VLOOKUP(CONCATENATE($F1633," ",$G1633),AllocFactorMatrix,(W$4+1),FALSE)*$E1639</f>
        <v>0</v>
      </c>
      <c r="X1633" s="5">
        <f t="shared" ref="X1633:X1639" si="827">SUBTOTAL(9,T1633:W1633)</f>
        <v>0</v>
      </c>
      <c r="Y1633" s="5">
        <f>VLOOKUP(CONCATENATE($F1633," ",$G1633),AllocFactorMatrix,(Y$4+1),FALSE)*$E1639</f>
        <v>0</v>
      </c>
      <c r="Z1633" s="5">
        <f>VLOOKUP(CONCATENATE($F1633," ",$G1633),AllocFactorMatrix,(Z$4+1),FALSE)*$E1639</f>
        <v>0</v>
      </c>
      <c r="AA1633" s="5">
        <f t="shared" si="824"/>
        <v>0</v>
      </c>
      <c r="AB1633" s="5">
        <f>VLOOKUP(CONCATENATE($F1633," ",$G1633),AllocFactorMatrix,(AB$4+1),FALSE)*$E1639</f>
        <v>0</v>
      </c>
      <c r="AC1633" s="5">
        <f>VLOOKUP(CONCATENATE($F1633," ",$G1633),AllocFactorMatrix,(AC$4+1),FALSE)*$E1639</f>
        <v>0</v>
      </c>
      <c r="AD1633" s="5">
        <f>VLOOKUP(CONCATENATE($F1633," ",$G1633),AllocFactorMatrix,(AD$4+1),FALSE)*$E1639</f>
        <v>0</v>
      </c>
    </row>
    <row r="1634" spans="4:30" hidden="1" outlineLevel="1">
      <c r="E1634" s="51"/>
      <c r="F1634" s="52" t="str">
        <f>F1639</f>
        <v>CUST_902</v>
      </c>
      <c r="G1634" s="55" t="str">
        <f>$G$10</f>
        <v>SUBTRAN</v>
      </c>
      <c r="H1634" s="4">
        <f t="shared" si="822"/>
        <v>0</v>
      </c>
      <c r="I1634" s="5">
        <f>VLOOKUP(CONCATENATE($F1634," ",$G1634),AllocFactorMatrix,(I$4+1),FALSE)*$E1639</f>
        <v>0</v>
      </c>
      <c r="J1634" s="5">
        <f>VLOOKUP(CONCATENATE($F1634," ",$G1634),AllocFactorMatrix,(J$4+1),FALSE)*$E1639</f>
        <v>0</v>
      </c>
      <c r="K1634" s="5">
        <f>VLOOKUP(CONCATENATE($F1634," ",$G1634),AllocFactorMatrix,(K$4+1),FALSE)*$E1639</f>
        <v>0</v>
      </c>
      <c r="L1634" s="5">
        <f>VLOOKUP(CONCATENATE($F1634," ",$G1634),AllocFactorMatrix,(L$4+1),FALSE)*$E1639</f>
        <v>0</v>
      </c>
      <c r="M1634" s="5">
        <f>VLOOKUP(CONCATENATE($F1634," ",$G1634),AllocFactorMatrix,(M$4+1),FALSE)*$E1639</f>
        <v>0</v>
      </c>
      <c r="N1634" s="5">
        <f t="shared" si="823"/>
        <v>0</v>
      </c>
      <c r="O1634" s="5">
        <f>VLOOKUP(CONCATENATE($F1634," ",$G1634),AllocFactorMatrix,(O$4+1),FALSE)*$E1639</f>
        <v>0</v>
      </c>
      <c r="P1634" s="5">
        <f>VLOOKUP(CONCATENATE($F1634," ",$G1634),AllocFactorMatrix,(P$4+1),FALSE)*$E1639</f>
        <v>0</v>
      </c>
      <c r="Q1634" s="5">
        <f>VLOOKUP(CONCATENATE($F1634," ",$G1634),AllocFactorMatrix,(Q$4+1),FALSE)*$E1639</f>
        <v>0</v>
      </c>
      <c r="R1634" s="5">
        <f>VLOOKUP(CONCATENATE($F1634," ",$G1634),AllocFactorMatrix,(R$4+1),FALSE)*$E1639</f>
        <v>0</v>
      </c>
      <c r="S1634" s="5">
        <f t="shared" si="825"/>
        <v>0</v>
      </c>
      <c r="T1634" s="5">
        <f>VLOOKUP(CONCATENATE($F1634," ",$G1634),AllocFactorMatrix,(T$4+1),FALSE)*$E1639</f>
        <v>0</v>
      </c>
      <c r="U1634" s="5">
        <f>VLOOKUP(CONCATENATE($F1634," ",$G1634),AllocFactorMatrix,(U$4+1),FALSE)*$E1639</f>
        <v>0</v>
      </c>
      <c r="V1634" s="5">
        <f>VLOOKUP(CONCATENATE($F1634," ",$G1634),AllocFactorMatrix,(V$4+1),FALSE)*$E1639</f>
        <v>0</v>
      </c>
      <c r="W1634" s="5">
        <f>VLOOKUP(CONCATENATE($F1634," ",$G1634),AllocFactorMatrix,(W$4+1),FALSE)*$E1639</f>
        <v>0</v>
      </c>
      <c r="X1634" s="5">
        <f t="shared" si="827"/>
        <v>0</v>
      </c>
      <c r="Y1634" s="5">
        <f>VLOOKUP(CONCATENATE($F1634," ",$G1634),AllocFactorMatrix,(Y$4+1),FALSE)*$E1639</f>
        <v>0</v>
      </c>
      <c r="Z1634" s="5">
        <f>VLOOKUP(CONCATENATE($F1634," ",$G1634),AllocFactorMatrix,(Z$4+1),FALSE)*$E1639</f>
        <v>0</v>
      </c>
      <c r="AA1634" s="5">
        <f t="shared" si="824"/>
        <v>0</v>
      </c>
      <c r="AB1634" s="5">
        <f>VLOOKUP(CONCATENATE($F1634," ",$G1634),AllocFactorMatrix,(AB$4+1),FALSE)*$E1639</f>
        <v>0</v>
      </c>
      <c r="AC1634" s="5">
        <f>VLOOKUP(CONCATENATE($F1634," ",$G1634),AllocFactorMatrix,(AC$4+1),FALSE)*$E1639</f>
        <v>0</v>
      </c>
      <c r="AD1634" s="5">
        <f>VLOOKUP(CONCATENATE($F1634," ",$G1634),AllocFactorMatrix,(AD$4+1),FALSE)*$E1639</f>
        <v>0</v>
      </c>
    </row>
    <row r="1635" spans="4:30" hidden="1" outlineLevel="1">
      <c r="E1635" s="51"/>
      <c r="F1635" s="52" t="str">
        <f>F1639</f>
        <v>CUST_902</v>
      </c>
      <c r="G1635" s="55" t="str">
        <f>$G$11</f>
        <v>DISTPRI</v>
      </c>
      <c r="H1635" s="4">
        <f t="shared" si="822"/>
        <v>0</v>
      </c>
      <c r="I1635" s="5">
        <f>VLOOKUP(CONCATENATE($F1635," ",$G1635),AllocFactorMatrix,(I$4+1),FALSE)*$E1639</f>
        <v>0</v>
      </c>
      <c r="J1635" s="5">
        <f>VLOOKUP(CONCATENATE($F1635," ",$G1635),AllocFactorMatrix,(J$4+1),FALSE)*$E1639</f>
        <v>0</v>
      </c>
      <c r="K1635" s="5">
        <f>VLOOKUP(CONCATENATE($F1635," ",$G1635),AllocFactorMatrix,(K$4+1),FALSE)*$E1639</f>
        <v>0</v>
      </c>
      <c r="L1635" s="5">
        <f>VLOOKUP(CONCATENATE($F1635," ",$G1635),AllocFactorMatrix,(L$4+1),FALSE)*$E1639</f>
        <v>0</v>
      </c>
      <c r="M1635" s="5">
        <f>VLOOKUP(CONCATENATE($F1635," ",$G1635),AllocFactorMatrix,(M$4+1),FALSE)*$E1639</f>
        <v>0</v>
      </c>
      <c r="N1635" s="5">
        <f t="shared" si="823"/>
        <v>0</v>
      </c>
      <c r="O1635" s="5">
        <f>VLOOKUP(CONCATENATE($F1635," ",$G1635),AllocFactorMatrix,(O$4+1),FALSE)*$E1639</f>
        <v>0</v>
      </c>
      <c r="P1635" s="5">
        <f>VLOOKUP(CONCATENATE($F1635," ",$G1635),AllocFactorMatrix,(P$4+1),FALSE)*$E1639</f>
        <v>0</v>
      </c>
      <c r="Q1635" s="5">
        <f>VLOOKUP(CONCATENATE($F1635," ",$G1635),AllocFactorMatrix,(Q$4+1),FALSE)*$E1639</f>
        <v>0</v>
      </c>
      <c r="R1635" s="5">
        <f>VLOOKUP(CONCATENATE($F1635," ",$G1635),AllocFactorMatrix,(R$4+1),FALSE)*$E1639</f>
        <v>0</v>
      </c>
      <c r="S1635" s="5">
        <f t="shared" si="825"/>
        <v>0</v>
      </c>
      <c r="T1635" s="5">
        <f>VLOOKUP(CONCATENATE($F1635," ",$G1635),AllocFactorMatrix,(T$4+1),FALSE)*$E1639</f>
        <v>0</v>
      </c>
      <c r="U1635" s="5">
        <f>VLOOKUP(CONCATENATE($F1635," ",$G1635),AllocFactorMatrix,(U$4+1),FALSE)*$E1639</f>
        <v>0</v>
      </c>
      <c r="V1635" s="5">
        <f>VLOOKUP(CONCATENATE($F1635," ",$G1635),AllocFactorMatrix,(V$4+1),FALSE)*$E1639</f>
        <v>0</v>
      </c>
      <c r="W1635" s="5">
        <f>VLOOKUP(CONCATENATE($F1635," ",$G1635),AllocFactorMatrix,(W$4+1),FALSE)*$E1639</f>
        <v>0</v>
      </c>
      <c r="X1635" s="5">
        <f t="shared" si="827"/>
        <v>0</v>
      </c>
      <c r="Y1635" s="5">
        <f>VLOOKUP(CONCATENATE($F1635," ",$G1635),AllocFactorMatrix,(Y$4+1),FALSE)*$E1639</f>
        <v>0</v>
      </c>
      <c r="Z1635" s="5">
        <f>VLOOKUP(CONCATENATE($F1635," ",$G1635),AllocFactorMatrix,(Z$4+1),FALSE)*$E1639</f>
        <v>0</v>
      </c>
      <c r="AA1635" s="5">
        <f t="shared" si="824"/>
        <v>0</v>
      </c>
      <c r="AB1635" s="5">
        <f>VLOOKUP(CONCATENATE($F1635," ",$G1635),AllocFactorMatrix,(AB$4+1),FALSE)*$E1639</f>
        <v>0</v>
      </c>
      <c r="AC1635" s="5">
        <f>VLOOKUP(CONCATENATE($F1635," ",$G1635),AllocFactorMatrix,(AC$4+1),FALSE)*$E1639</f>
        <v>0</v>
      </c>
      <c r="AD1635" s="5">
        <f>VLOOKUP(CONCATENATE($F1635," ",$G1635),AllocFactorMatrix,(AD$4+1),FALSE)*$E1639</f>
        <v>0</v>
      </c>
    </row>
    <row r="1636" spans="4:30" hidden="1" outlineLevel="1">
      <c r="E1636" s="51"/>
      <c r="F1636" s="52" t="str">
        <f>F1639</f>
        <v>CUST_902</v>
      </c>
      <c r="G1636" s="55" t="str">
        <f>$G$12</f>
        <v>DISTSEC</v>
      </c>
      <c r="H1636" s="4">
        <f t="shared" si="822"/>
        <v>0</v>
      </c>
      <c r="I1636" s="5">
        <f>VLOOKUP(CONCATENATE($F1636," ",$G1636),AllocFactorMatrix,(I$4+1),FALSE)*$E1639</f>
        <v>0</v>
      </c>
      <c r="J1636" s="5">
        <f>VLOOKUP(CONCATENATE($F1636," ",$G1636),AllocFactorMatrix,(J$4+1),FALSE)*$E1639</f>
        <v>0</v>
      </c>
      <c r="K1636" s="5">
        <f>VLOOKUP(CONCATENATE($F1636," ",$G1636),AllocFactorMatrix,(K$4+1),FALSE)*$E1639</f>
        <v>0</v>
      </c>
      <c r="L1636" s="5">
        <f>VLOOKUP(CONCATENATE($F1636," ",$G1636),AllocFactorMatrix,(L$4+1),FALSE)*$E1639</f>
        <v>0</v>
      </c>
      <c r="M1636" s="5">
        <f>VLOOKUP(CONCATENATE($F1636," ",$G1636),AllocFactorMatrix,(M$4+1),FALSE)*$E1639</f>
        <v>0</v>
      </c>
      <c r="N1636" s="5">
        <f t="shared" si="823"/>
        <v>0</v>
      </c>
      <c r="O1636" s="5">
        <f>VLOOKUP(CONCATENATE($F1636," ",$G1636),AllocFactorMatrix,(O$4+1),FALSE)*$E1639</f>
        <v>0</v>
      </c>
      <c r="P1636" s="5">
        <f>VLOOKUP(CONCATENATE($F1636," ",$G1636),AllocFactorMatrix,(P$4+1),FALSE)*$E1639</f>
        <v>0</v>
      </c>
      <c r="Q1636" s="5">
        <f>VLOOKUP(CONCATENATE($F1636," ",$G1636),AllocFactorMatrix,(Q$4+1),FALSE)*$E1639</f>
        <v>0</v>
      </c>
      <c r="R1636" s="5">
        <f>VLOOKUP(CONCATENATE($F1636," ",$G1636),AllocFactorMatrix,(R$4+1),FALSE)*$E1639</f>
        <v>0</v>
      </c>
      <c r="S1636" s="5">
        <f t="shared" si="825"/>
        <v>0</v>
      </c>
      <c r="T1636" s="5">
        <f>VLOOKUP(CONCATENATE($F1636," ",$G1636),AllocFactorMatrix,(T$4+1),FALSE)*$E1639</f>
        <v>0</v>
      </c>
      <c r="U1636" s="5">
        <f>VLOOKUP(CONCATENATE($F1636," ",$G1636),AllocFactorMatrix,(U$4+1),FALSE)*$E1639</f>
        <v>0</v>
      </c>
      <c r="V1636" s="5">
        <f>VLOOKUP(CONCATENATE($F1636," ",$G1636),AllocFactorMatrix,(V$4+1),FALSE)*$E1639</f>
        <v>0</v>
      </c>
      <c r="W1636" s="5">
        <f>VLOOKUP(CONCATENATE($F1636," ",$G1636),AllocFactorMatrix,(W$4+1),FALSE)*$E1639</f>
        <v>0</v>
      </c>
      <c r="X1636" s="5">
        <f t="shared" si="827"/>
        <v>0</v>
      </c>
      <c r="Y1636" s="5">
        <f>VLOOKUP(CONCATENATE($F1636," ",$G1636),AllocFactorMatrix,(Y$4+1),FALSE)*$E1639</f>
        <v>0</v>
      </c>
      <c r="Z1636" s="5">
        <f>VLOOKUP(CONCATENATE($F1636," ",$G1636),AllocFactorMatrix,(Z$4+1),FALSE)*$E1639</f>
        <v>0</v>
      </c>
      <c r="AA1636" s="5">
        <f t="shared" si="824"/>
        <v>0</v>
      </c>
      <c r="AB1636" s="5">
        <f>VLOOKUP(CONCATENATE($F1636," ",$G1636),AllocFactorMatrix,(AB$4+1),FALSE)*$E1639</f>
        <v>0</v>
      </c>
      <c r="AC1636" s="5">
        <f>VLOOKUP(CONCATENATE($F1636," ",$G1636),AllocFactorMatrix,(AC$4+1),FALSE)*$E1639</f>
        <v>0</v>
      </c>
      <c r="AD1636" s="5">
        <f>VLOOKUP(CONCATENATE($F1636," ",$G1636),AllocFactorMatrix,(AD$4+1),FALSE)*$E1639</f>
        <v>0</v>
      </c>
    </row>
    <row r="1637" spans="4:30" hidden="1" outlineLevel="1">
      <c r="E1637" s="51"/>
      <c r="F1637" s="52" t="str">
        <f>F1639</f>
        <v>CUST_902</v>
      </c>
      <c r="G1637" s="55" t="str">
        <f>$G$13</f>
        <v>ENERGY</v>
      </c>
      <c r="H1637" s="4">
        <f t="shared" si="822"/>
        <v>0</v>
      </c>
      <c r="I1637" s="5">
        <f>VLOOKUP(CONCATENATE($F1637," ",$G1637),AllocFactorMatrix,(I$4+1),FALSE)*$E1639</f>
        <v>0</v>
      </c>
      <c r="J1637" s="5">
        <f>VLOOKUP(CONCATENATE($F1637," ",$G1637),AllocFactorMatrix,(J$4+1),FALSE)*$E1639</f>
        <v>0</v>
      </c>
      <c r="K1637" s="5">
        <f>VLOOKUP(CONCATENATE($F1637," ",$G1637),AllocFactorMatrix,(K$4+1),FALSE)*$E1639</f>
        <v>0</v>
      </c>
      <c r="L1637" s="5">
        <f>VLOOKUP(CONCATENATE($F1637," ",$G1637),AllocFactorMatrix,(L$4+1),FALSE)*$E1639</f>
        <v>0</v>
      </c>
      <c r="M1637" s="5">
        <f>VLOOKUP(CONCATENATE($F1637," ",$G1637),AllocFactorMatrix,(M$4+1),FALSE)*$E1639</f>
        <v>0</v>
      </c>
      <c r="N1637" s="5">
        <f t="shared" si="823"/>
        <v>0</v>
      </c>
      <c r="O1637" s="5">
        <f>VLOOKUP(CONCATENATE($F1637," ",$G1637),AllocFactorMatrix,(O$4+1),FALSE)*$E1639</f>
        <v>0</v>
      </c>
      <c r="P1637" s="5">
        <f>VLOOKUP(CONCATENATE($F1637," ",$G1637),AllocFactorMatrix,(P$4+1),FALSE)*$E1639</f>
        <v>0</v>
      </c>
      <c r="Q1637" s="5">
        <f>VLOOKUP(CONCATENATE($F1637," ",$G1637),AllocFactorMatrix,(Q$4+1),FALSE)*$E1639</f>
        <v>0</v>
      </c>
      <c r="R1637" s="5">
        <f>VLOOKUP(CONCATENATE($F1637," ",$G1637),AllocFactorMatrix,(R$4+1),FALSE)*$E1639</f>
        <v>0</v>
      </c>
      <c r="S1637" s="5">
        <f t="shared" si="825"/>
        <v>0</v>
      </c>
      <c r="T1637" s="5">
        <f>VLOOKUP(CONCATENATE($F1637," ",$G1637),AllocFactorMatrix,(T$4+1),FALSE)*$E1639</f>
        <v>0</v>
      </c>
      <c r="U1637" s="5">
        <f>VLOOKUP(CONCATENATE($F1637," ",$G1637),AllocFactorMatrix,(U$4+1),FALSE)*$E1639</f>
        <v>0</v>
      </c>
      <c r="V1637" s="5">
        <f>VLOOKUP(CONCATENATE($F1637," ",$G1637),AllocFactorMatrix,(V$4+1),FALSE)*$E1639</f>
        <v>0</v>
      </c>
      <c r="W1637" s="5">
        <f>VLOOKUP(CONCATENATE($F1637," ",$G1637),AllocFactorMatrix,(W$4+1),FALSE)*$E1639</f>
        <v>0</v>
      </c>
      <c r="X1637" s="5">
        <f t="shared" si="827"/>
        <v>0</v>
      </c>
      <c r="Y1637" s="5">
        <f>VLOOKUP(CONCATENATE($F1637," ",$G1637),AllocFactorMatrix,(Y$4+1),FALSE)*$E1639</f>
        <v>0</v>
      </c>
      <c r="Z1637" s="5">
        <f>VLOOKUP(CONCATENATE($F1637," ",$G1637),AllocFactorMatrix,(Z$4+1),FALSE)*$E1639</f>
        <v>0</v>
      </c>
      <c r="AA1637" s="5">
        <f t="shared" si="824"/>
        <v>0</v>
      </c>
      <c r="AB1637" s="5">
        <f>VLOOKUP(CONCATENATE($F1637," ",$G1637),AllocFactorMatrix,(AB$4+1),FALSE)*$E1639</f>
        <v>0</v>
      </c>
      <c r="AC1637" s="5">
        <f>VLOOKUP(CONCATENATE($F1637," ",$G1637),AllocFactorMatrix,(AC$4+1),FALSE)*$E1639</f>
        <v>0</v>
      </c>
      <c r="AD1637" s="5">
        <f>VLOOKUP(CONCATENATE($F1637," ",$G1637),AllocFactorMatrix,(AD$4+1),FALSE)*$E1639</f>
        <v>0</v>
      </c>
    </row>
    <row r="1638" spans="4:30" hidden="1" outlineLevel="1">
      <c r="E1638" s="51"/>
      <c r="F1638" s="52" t="str">
        <f>F1639</f>
        <v>CUST_902</v>
      </c>
      <c r="G1638" s="55" t="str">
        <f>$G$14</f>
        <v>CUSTOMER</v>
      </c>
      <c r="H1638" s="4">
        <f t="shared" si="822"/>
        <v>367488.99999999994</v>
      </c>
      <c r="I1638" s="5">
        <f>VLOOKUP(CONCATENATE($F1638," ",$G1638),AllocFactorMatrix,(I$4+1),FALSE)*$E1639</f>
        <v>290619.62996260758</v>
      </c>
      <c r="J1638" s="5">
        <f>VLOOKUP(CONCATENATE($F1638," ",$G1638),AllocFactorMatrix,(J$4+1),FALSE)*$E1639</f>
        <v>50852.421425199202</v>
      </c>
      <c r="K1638" s="5">
        <f>VLOOKUP(CONCATENATE($F1638," ",$G1638),AllocFactorMatrix,(K$4+1),FALSE)*$E1639</f>
        <v>21423.030099317319</v>
      </c>
      <c r="L1638" s="5">
        <f>VLOOKUP(CONCATENATE($F1638," ",$G1638),AllocFactorMatrix,(L$4+1),FALSE)*$E1639</f>
        <v>290.57918304335612</v>
      </c>
      <c r="M1638" s="5">
        <f>VLOOKUP(CONCATENATE($F1638," ",$G1638),AllocFactorMatrix,(M$4+1),FALSE)*$E1639</f>
        <v>22.35224484948893</v>
      </c>
      <c r="N1638" s="5">
        <f t="shared" si="823"/>
        <v>21735.961527210162</v>
      </c>
      <c r="O1638" s="5">
        <f>VLOOKUP(CONCATENATE($F1638," ",$G1638),AllocFactorMatrix,(O$4+1),FALSE)*$E1639</f>
        <v>2812.1252805880836</v>
      </c>
      <c r="P1638" s="5">
        <f>VLOOKUP(CONCATENATE($F1638," ",$G1638),AllocFactorMatrix,(P$4+1),FALSE)*$E1639</f>
        <v>313.99582050472543</v>
      </c>
      <c r="Q1638" s="5">
        <f>VLOOKUP(CONCATENATE($F1638," ",$G1638),AllocFactorMatrix,(Q$4+1),FALSE)*$E1639</f>
        <v>90.473372009836154</v>
      </c>
      <c r="R1638" s="5">
        <f>VLOOKUP(CONCATENATE($F1638," ",$G1638),AllocFactorMatrix,(R$4+1),FALSE)*$E1639</f>
        <v>10.643926118804252</v>
      </c>
      <c r="S1638" s="5">
        <f t="shared" si="825"/>
        <v>3227.2383992214495</v>
      </c>
      <c r="T1638" s="5">
        <f>VLOOKUP(CONCATENATE($F1638," ",$G1638),AllocFactorMatrix,(T$4+1),FALSE)*$E1639</f>
        <v>25.545422685130209</v>
      </c>
      <c r="U1638" s="5">
        <f>VLOOKUP(CONCATENATE($F1638," ",$G1638),AllocFactorMatrix,(U$4+1),FALSE)*$E1639</f>
        <v>223.52244849488932</v>
      </c>
      <c r="V1638" s="5">
        <f>VLOOKUP(CONCATENATE($F1638," ",$G1638),AllocFactorMatrix,(V$4+1),FALSE)*$E1639</f>
        <v>159.65889178206379</v>
      </c>
      <c r="W1638" s="5">
        <f>VLOOKUP(CONCATENATE($F1638," ",$G1638),AllocFactorMatrix,(W$4+1),FALSE)*$E1639</f>
        <v>19.159067013847658</v>
      </c>
      <c r="X1638" s="5">
        <f t="shared" si="827"/>
        <v>427.88582997593096</v>
      </c>
      <c r="Y1638" s="5">
        <f>VLOOKUP(CONCATENATE($F1638," ",$G1638),AllocFactorMatrix,(Y$4+1),FALSE)*$E1639</f>
        <v>600.31743310055992</v>
      </c>
      <c r="Z1638" s="5">
        <f>VLOOKUP(CONCATENATE($F1638," ",$G1638),AllocFactorMatrix,(Z$4+1),FALSE)*$E1639</f>
        <v>4.2575704475217009</v>
      </c>
      <c r="AA1638" s="5">
        <f t="shared" si="824"/>
        <v>604.57500354808167</v>
      </c>
      <c r="AB1638" s="5">
        <f>VLOOKUP(CONCATENATE($F1638," ",$G1638),AllocFactorMatrix,(AB$4+1),FALSE)*$E1639</f>
        <v>21.287852237608504</v>
      </c>
      <c r="AC1638" s="5">
        <f>VLOOKUP(CONCATENATE($F1638," ",$G1638),AllocFactorMatrix,(AC$4+1),FALSE)*$E1639</f>
        <v>0</v>
      </c>
      <c r="AD1638" s="5">
        <f>VLOOKUP(CONCATENATE($F1638," ",$G1638),AllocFactorMatrix,(AD$4+1),FALSE)*$E1639</f>
        <v>0</v>
      </c>
    </row>
    <row r="1639" spans="4:30" collapsed="1">
      <c r="D1639" s="1" t="s">
        <v>122</v>
      </c>
      <c r="E1639" s="61">
        <v>367489</v>
      </c>
      <c r="F1639" s="10" t="s">
        <v>54</v>
      </c>
      <c r="G1639" s="55" t="str">
        <f>$G$15</f>
        <v>TOTAL</v>
      </c>
      <c r="H1639" s="4">
        <f t="shared" si="822"/>
        <v>367488.99999999994</v>
      </c>
      <c r="I1639" s="5">
        <f>VLOOKUP(CONCATENATE($F1639," ",$G1639),AllocFactorMatrix,(I$4+1),FALSE)*$E1639</f>
        <v>290619.62996260758</v>
      </c>
      <c r="J1639" s="5">
        <f>VLOOKUP(CONCATENATE($F1639," ",$G1639),AllocFactorMatrix,(J$4+1),FALSE)*$E1639</f>
        <v>50852.421425199202</v>
      </c>
      <c r="K1639" s="5">
        <f>VLOOKUP(CONCATENATE($F1639," ",$G1639),AllocFactorMatrix,(K$4+1),FALSE)*$E1639</f>
        <v>21423.030099317319</v>
      </c>
      <c r="L1639" s="5">
        <f>VLOOKUP(CONCATENATE($F1639," ",$G1639),AllocFactorMatrix,(L$4+1),FALSE)*$E1639</f>
        <v>290.57918304335612</v>
      </c>
      <c r="M1639" s="5">
        <f>VLOOKUP(CONCATENATE($F1639," ",$G1639),AllocFactorMatrix,(M$4+1),FALSE)*$E1639</f>
        <v>22.35224484948893</v>
      </c>
      <c r="N1639" s="5">
        <f t="shared" si="823"/>
        <v>21735.961527210162</v>
      </c>
      <c r="O1639" s="5">
        <f>VLOOKUP(CONCATENATE($F1639," ",$G1639),AllocFactorMatrix,(O$4+1),FALSE)*$E1639</f>
        <v>2812.1252805880836</v>
      </c>
      <c r="P1639" s="5">
        <f>VLOOKUP(CONCATENATE($F1639," ",$G1639),AllocFactorMatrix,(P$4+1),FALSE)*$E1639</f>
        <v>313.99582050472543</v>
      </c>
      <c r="Q1639" s="5">
        <f>VLOOKUP(CONCATENATE($F1639," ",$G1639),AllocFactorMatrix,(Q$4+1),FALSE)*$E1639</f>
        <v>90.473372009836154</v>
      </c>
      <c r="R1639" s="5">
        <f>VLOOKUP(CONCATENATE($F1639," ",$G1639),AllocFactorMatrix,(R$4+1),FALSE)*$E1639</f>
        <v>10.643926118804252</v>
      </c>
      <c r="S1639" s="5">
        <f t="shared" si="825"/>
        <v>3227.2383992214495</v>
      </c>
      <c r="T1639" s="5">
        <f>VLOOKUP(CONCATENATE($F1639," ",$G1639),AllocFactorMatrix,(T$4+1),FALSE)*$E1639</f>
        <v>25.545422685130209</v>
      </c>
      <c r="U1639" s="5">
        <f>VLOOKUP(CONCATENATE($F1639," ",$G1639),AllocFactorMatrix,(U$4+1),FALSE)*$E1639</f>
        <v>223.52244849488932</v>
      </c>
      <c r="V1639" s="5">
        <f>VLOOKUP(CONCATENATE($F1639," ",$G1639),AllocFactorMatrix,(V$4+1),FALSE)*$E1639</f>
        <v>159.65889178206379</v>
      </c>
      <c r="W1639" s="5">
        <f>VLOOKUP(CONCATENATE($F1639," ",$G1639),AllocFactorMatrix,(W$4+1),FALSE)*$E1639</f>
        <v>19.159067013847658</v>
      </c>
      <c r="X1639" s="5">
        <f t="shared" si="827"/>
        <v>427.88582997593096</v>
      </c>
      <c r="Y1639" s="5">
        <f>VLOOKUP(CONCATENATE($F1639," ",$G1639),AllocFactorMatrix,(Y$4+1),FALSE)*$E1639</f>
        <v>600.31743310055992</v>
      </c>
      <c r="Z1639" s="5">
        <f>VLOOKUP(CONCATENATE($F1639," ",$G1639),AllocFactorMatrix,(Z$4+1),FALSE)*$E1639</f>
        <v>4.2575704475217009</v>
      </c>
      <c r="AA1639" s="5">
        <f t="shared" si="824"/>
        <v>604.57500354808167</v>
      </c>
      <c r="AB1639" s="5">
        <f>VLOOKUP(CONCATENATE($F1639," ",$G1639),AllocFactorMatrix,(AB$4+1),FALSE)*$E1639</f>
        <v>21.287852237608504</v>
      </c>
      <c r="AC1639" s="5">
        <f>VLOOKUP(CONCATENATE($F1639," ",$G1639),AllocFactorMatrix,(AC$4+1),FALSE)*$E1639</f>
        <v>0</v>
      </c>
      <c r="AD1639" s="5">
        <f>VLOOKUP(CONCATENATE($F1639," ",$G1639),AllocFactorMatrix,(AD$4+1),FALSE)*$E1639</f>
        <v>0</v>
      </c>
    </row>
    <row r="1640" spans="4:30" hidden="1" outlineLevel="1">
      <c r="E1640" s="51"/>
      <c r="F1640" s="52" t="str">
        <f>F1647</f>
        <v>CUST_903</v>
      </c>
      <c r="G1640" s="55" t="str">
        <f>$G$8</f>
        <v>PRODUCTION</v>
      </c>
      <c r="H1640" s="4">
        <f t="shared" si="822"/>
        <v>0</v>
      </c>
      <c r="I1640" s="5">
        <f>VLOOKUP(CONCATENATE($F1640," ",$G1640),AllocFactorMatrix,(I$4+1),FALSE)*$E1647</f>
        <v>0</v>
      </c>
      <c r="J1640" s="5">
        <f>VLOOKUP(CONCATENATE($F1640," ",$G1640),AllocFactorMatrix,(J$4+1),FALSE)*$E1647</f>
        <v>0</v>
      </c>
      <c r="K1640" s="5">
        <f>VLOOKUP(CONCATENATE($F1640," ",$G1640),AllocFactorMatrix,(K$4+1),FALSE)*$E1647</f>
        <v>0</v>
      </c>
      <c r="L1640" s="5">
        <f>VLOOKUP(CONCATENATE($F1640," ",$G1640),AllocFactorMatrix,(L$4+1),FALSE)*$E1647</f>
        <v>0</v>
      </c>
      <c r="M1640" s="5">
        <f>VLOOKUP(CONCATENATE($F1640," ",$G1640),AllocFactorMatrix,(M$4+1),FALSE)*$E1647</f>
        <v>0</v>
      </c>
      <c r="N1640" s="5">
        <f t="shared" si="823"/>
        <v>0</v>
      </c>
      <c r="O1640" s="5">
        <f>VLOOKUP(CONCATENATE($F1640," ",$G1640),AllocFactorMatrix,(O$4+1),FALSE)*$E1647</f>
        <v>0</v>
      </c>
      <c r="P1640" s="5">
        <f>VLOOKUP(CONCATENATE($F1640," ",$G1640),AllocFactorMatrix,(P$4+1),FALSE)*$E1647</f>
        <v>0</v>
      </c>
      <c r="Q1640" s="5">
        <f>VLOOKUP(CONCATENATE($F1640," ",$G1640),AllocFactorMatrix,(Q$4+1),FALSE)*$E1647</f>
        <v>0</v>
      </c>
      <c r="R1640" s="5">
        <f>VLOOKUP(CONCATENATE($F1640," ",$G1640),AllocFactorMatrix,(R$4+1),FALSE)*$E1647</f>
        <v>0</v>
      </c>
      <c r="S1640" s="5">
        <f t="shared" si="825"/>
        <v>0</v>
      </c>
      <c r="T1640" s="5">
        <f>VLOOKUP(CONCATENATE($F1640," ",$G1640),AllocFactorMatrix,(T$4+1),FALSE)*$E1647</f>
        <v>0</v>
      </c>
      <c r="U1640" s="5">
        <f>VLOOKUP(CONCATENATE($F1640," ",$G1640),AllocFactorMatrix,(U$4+1),FALSE)*$E1647</f>
        <v>0</v>
      </c>
      <c r="V1640" s="5">
        <f>VLOOKUP(CONCATENATE($F1640," ",$G1640),AllocFactorMatrix,(V$4+1),FALSE)*$E1647</f>
        <v>0</v>
      </c>
      <c r="W1640" s="5">
        <f>VLOOKUP(CONCATENATE($F1640," ",$G1640),AllocFactorMatrix,(W$4+1),FALSE)*$E1647</f>
        <v>0</v>
      </c>
      <c r="X1640" s="5">
        <f>SUBTOTAL(9,T1640:W1640)</f>
        <v>0</v>
      </c>
      <c r="Y1640" s="5">
        <f>VLOOKUP(CONCATENATE($F1640," ",$G1640),AllocFactorMatrix,(Y$4+1),FALSE)*$E1647</f>
        <v>0</v>
      </c>
      <c r="Z1640" s="5">
        <f>VLOOKUP(CONCATENATE($F1640," ",$G1640),AllocFactorMatrix,(Z$4+1),FALSE)*$E1647</f>
        <v>0</v>
      </c>
      <c r="AA1640" s="5">
        <f t="shared" si="824"/>
        <v>0</v>
      </c>
      <c r="AB1640" s="5">
        <f>VLOOKUP(CONCATENATE($F1640," ",$G1640),AllocFactorMatrix,(AB$4+1),FALSE)*$E1647</f>
        <v>0</v>
      </c>
      <c r="AC1640" s="5">
        <f>VLOOKUP(CONCATENATE($F1640," ",$G1640),AllocFactorMatrix,(AC$4+1),FALSE)*$E1647</f>
        <v>0</v>
      </c>
      <c r="AD1640" s="5">
        <f>VLOOKUP(CONCATENATE($F1640," ",$G1640),AllocFactorMatrix,(AD$4+1),FALSE)*$E1647</f>
        <v>0</v>
      </c>
    </row>
    <row r="1641" spans="4:30" hidden="1" outlineLevel="1">
      <c r="E1641" s="51"/>
      <c r="F1641" s="52" t="str">
        <f>F1647</f>
        <v>CUST_903</v>
      </c>
      <c r="G1641" s="55" t="str">
        <f>$G$9</f>
        <v>BULKTRAN</v>
      </c>
      <c r="H1641" s="4">
        <f t="shared" si="822"/>
        <v>0</v>
      </c>
      <c r="I1641" s="5">
        <f>VLOOKUP(CONCATENATE($F1641," ",$G1641),AllocFactorMatrix,(I$4+1),FALSE)*$E1647</f>
        <v>0</v>
      </c>
      <c r="J1641" s="5">
        <f>VLOOKUP(CONCATENATE($F1641," ",$G1641),AllocFactorMatrix,(J$4+1),FALSE)*$E1647</f>
        <v>0</v>
      </c>
      <c r="K1641" s="5">
        <f>VLOOKUP(CONCATENATE($F1641," ",$G1641),AllocFactorMatrix,(K$4+1),FALSE)*$E1647</f>
        <v>0</v>
      </c>
      <c r="L1641" s="5">
        <f>VLOOKUP(CONCATENATE($F1641," ",$G1641),AllocFactorMatrix,(L$4+1),FALSE)*$E1647</f>
        <v>0</v>
      </c>
      <c r="M1641" s="5">
        <f>VLOOKUP(CONCATENATE($F1641," ",$G1641),AllocFactorMatrix,(M$4+1),FALSE)*$E1647</f>
        <v>0</v>
      </c>
      <c r="N1641" s="5">
        <f t="shared" si="823"/>
        <v>0</v>
      </c>
      <c r="O1641" s="5">
        <f>VLOOKUP(CONCATENATE($F1641," ",$G1641),AllocFactorMatrix,(O$4+1),FALSE)*$E1647</f>
        <v>0</v>
      </c>
      <c r="P1641" s="5">
        <f>VLOOKUP(CONCATENATE($F1641," ",$G1641),AllocFactorMatrix,(P$4+1),FALSE)*$E1647</f>
        <v>0</v>
      </c>
      <c r="Q1641" s="5">
        <f>VLOOKUP(CONCATENATE($F1641," ",$G1641),AllocFactorMatrix,(Q$4+1),FALSE)*$E1647</f>
        <v>0</v>
      </c>
      <c r="R1641" s="5">
        <f>VLOOKUP(CONCATENATE($F1641," ",$G1641),AllocFactorMatrix,(R$4+1),FALSE)*$E1647</f>
        <v>0</v>
      </c>
      <c r="S1641" s="5">
        <f t="shared" si="825"/>
        <v>0</v>
      </c>
      <c r="T1641" s="5">
        <f>VLOOKUP(CONCATENATE($F1641," ",$G1641),AllocFactorMatrix,(T$4+1),FALSE)*$E1647</f>
        <v>0</v>
      </c>
      <c r="U1641" s="5">
        <f>VLOOKUP(CONCATENATE($F1641," ",$G1641),AllocFactorMatrix,(U$4+1),FALSE)*$E1647</f>
        <v>0</v>
      </c>
      <c r="V1641" s="5">
        <f>VLOOKUP(CONCATENATE($F1641," ",$G1641),AllocFactorMatrix,(V$4+1),FALSE)*$E1647</f>
        <v>0</v>
      </c>
      <c r="W1641" s="5">
        <f>VLOOKUP(CONCATENATE($F1641," ",$G1641),AllocFactorMatrix,(W$4+1),FALSE)*$E1647</f>
        <v>0</v>
      </c>
      <c r="X1641" s="5">
        <f t="shared" ref="X1641:X1647" si="828">SUBTOTAL(9,T1641:W1641)</f>
        <v>0</v>
      </c>
      <c r="Y1641" s="5">
        <f>VLOOKUP(CONCATENATE($F1641," ",$G1641),AllocFactorMatrix,(Y$4+1),FALSE)*$E1647</f>
        <v>0</v>
      </c>
      <c r="Z1641" s="5">
        <f>VLOOKUP(CONCATENATE($F1641," ",$G1641),AllocFactorMatrix,(Z$4+1),FALSE)*$E1647</f>
        <v>0</v>
      </c>
      <c r="AA1641" s="5">
        <f t="shared" si="824"/>
        <v>0</v>
      </c>
      <c r="AB1641" s="5">
        <f>VLOOKUP(CONCATENATE($F1641," ",$G1641),AllocFactorMatrix,(AB$4+1),FALSE)*$E1647</f>
        <v>0</v>
      </c>
      <c r="AC1641" s="5">
        <f>VLOOKUP(CONCATENATE($F1641," ",$G1641),AllocFactorMatrix,(AC$4+1),FALSE)*$E1647</f>
        <v>0</v>
      </c>
      <c r="AD1641" s="5">
        <f>VLOOKUP(CONCATENATE($F1641," ",$G1641),AllocFactorMatrix,(AD$4+1),FALSE)*$E1647</f>
        <v>0</v>
      </c>
    </row>
    <row r="1642" spans="4:30" hidden="1" outlineLevel="1">
      <c r="E1642" s="51"/>
      <c r="F1642" s="52" t="str">
        <f>F1647</f>
        <v>CUST_903</v>
      </c>
      <c r="G1642" s="55" t="str">
        <f>$G$10</f>
        <v>SUBTRAN</v>
      </c>
      <c r="H1642" s="4">
        <f t="shared" si="822"/>
        <v>0</v>
      </c>
      <c r="I1642" s="5">
        <f>VLOOKUP(CONCATENATE($F1642," ",$G1642),AllocFactorMatrix,(I$4+1),FALSE)*$E1647</f>
        <v>0</v>
      </c>
      <c r="J1642" s="5">
        <f>VLOOKUP(CONCATENATE($F1642," ",$G1642),AllocFactorMatrix,(J$4+1),FALSE)*$E1647</f>
        <v>0</v>
      </c>
      <c r="K1642" s="5">
        <f>VLOOKUP(CONCATENATE($F1642," ",$G1642),AllocFactorMatrix,(K$4+1),FALSE)*$E1647</f>
        <v>0</v>
      </c>
      <c r="L1642" s="5">
        <f>VLOOKUP(CONCATENATE($F1642," ",$G1642),AllocFactorMatrix,(L$4+1),FALSE)*$E1647</f>
        <v>0</v>
      </c>
      <c r="M1642" s="5">
        <f>VLOOKUP(CONCATENATE($F1642," ",$G1642),AllocFactorMatrix,(M$4+1),FALSE)*$E1647</f>
        <v>0</v>
      </c>
      <c r="N1642" s="5">
        <f t="shared" si="823"/>
        <v>0</v>
      </c>
      <c r="O1642" s="5">
        <f>VLOOKUP(CONCATENATE($F1642," ",$G1642),AllocFactorMatrix,(O$4+1),FALSE)*$E1647</f>
        <v>0</v>
      </c>
      <c r="P1642" s="5">
        <f>VLOOKUP(CONCATENATE($F1642," ",$G1642),AllocFactorMatrix,(P$4+1),FALSE)*$E1647</f>
        <v>0</v>
      </c>
      <c r="Q1642" s="5">
        <f>VLOOKUP(CONCATENATE($F1642," ",$G1642),AllocFactorMatrix,(Q$4+1),FALSE)*$E1647</f>
        <v>0</v>
      </c>
      <c r="R1642" s="5">
        <f>VLOOKUP(CONCATENATE($F1642," ",$G1642),AllocFactorMatrix,(R$4+1),FALSE)*$E1647</f>
        <v>0</v>
      </c>
      <c r="S1642" s="5">
        <f t="shared" si="825"/>
        <v>0</v>
      </c>
      <c r="T1642" s="5">
        <f>VLOOKUP(CONCATENATE($F1642," ",$G1642),AllocFactorMatrix,(T$4+1),FALSE)*$E1647</f>
        <v>0</v>
      </c>
      <c r="U1642" s="5">
        <f>VLOOKUP(CONCATENATE($F1642," ",$G1642),AllocFactorMatrix,(U$4+1),FALSE)*$E1647</f>
        <v>0</v>
      </c>
      <c r="V1642" s="5">
        <f>VLOOKUP(CONCATENATE($F1642," ",$G1642),AllocFactorMatrix,(V$4+1),FALSE)*$E1647</f>
        <v>0</v>
      </c>
      <c r="W1642" s="5">
        <f>VLOOKUP(CONCATENATE($F1642," ",$G1642),AllocFactorMatrix,(W$4+1),FALSE)*$E1647</f>
        <v>0</v>
      </c>
      <c r="X1642" s="5">
        <f t="shared" si="828"/>
        <v>0</v>
      </c>
      <c r="Y1642" s="5">
        <f>VLOOKUP(CONCATENATE($F1642," ",$G1642),AllocFactorMatrix,(Y$4+1),FALSE)*$E1647</f>
        <v>0</v>
      </c>
      <c r="Z1642" s="5">
        <f>VLOOKUP(CONCATENATE($F1642," ",$G1642),AllocFactorMatrix,(Z$4+1),FALSE)*$E1647</f>
        <v>0</v>
      </c>
      <c r="AA1642" s="5">
        <f t="shared" si="824"/>
        <v>0</v>
      </c>
      <c r="AB1642" s="5">
        <f>VLOOKUP(CONCATENATE($F1642," ",$G1642),AllocFactorMatrix,(AB$4+1),FALSE)*$E1647</f>
        <v>0</v>
      </c>
      <c r="AC1642" s="5">
        <f>VLOOKUP(CONCATENATE($F1642," ",$G1642),AllocFactorMatrix,(AC$4+1),FALSE)*$E1647</f>
        <v>0</v>
      </c>
      <c r="AD1642" s="5">
        <f>VLOOKUP(CONCATENATE($F1642," ",$G1642),AllocFactorMatrix,(AD$4+1),FALSE)*$E1647</f>
        <v>0</v>
      </c>
    </row>
    <row r="1643" spans="4:30" hidden="1" outlineLevel="1">
      <c r="E1643" s="51"/>
      <c r="F1643" s="52" t="str">
        <f>F1647</f>
        <v>CUST_903</v>
      </c>
      <c r="G1643" s="55" t="str">
        <f>$G$11</f>
        <v>DISTPRI</v>
      </c>
      <c r="H1643" s="4">
        <f t="shared" si="822"/>
        <v>0</v>
      </c>
      <c r="I1643" s="5">
        <f>VLOOKUP(CONCATENATE($F1643," ",$G1643),AllocFactorMatrix,(I$4+1),FALSE)*$E1647</f>
        <v>0</v>
      </c>
      <c r="J1643" s="5">
        <f>VLOOKUP(CONCATENATE($F1643," ",$G1643),AllocFactorMatrix,(J$4+1),FALSE)*$E1647</f>
        <v>0</v>
      </c>
      <c r="K1643" s="5">
        <f>VLOOKUP(CONCATENATE($F1643," ",$G1643),AllocFactorMatrix,(K$4+1),FALSE)*$E1647</f>
        <v>0</v>
      </c>
      <c r="L1643" s="5">
        <f>VLOOKUP(CONCATENATE($F1643," ",$G1643),AllocFactorMatrix,(L$4+1),FALSE)*$E1647</f>
        <v>0</v>
      </c>
      <c r="M1643" s="5">
        <f>VLOOKUP(CONCATENATE($F1643," ",$G1643),AllocFactorMatrix,(M$4+1),FALSE)*$E1647</f>
        <v>0</v>
      </c>
      <c r="N1643" s="5">
        <f t="shared" si="823"/>
        <v>0</v>
      </c>
      <c r="O1643" s="5">
        <f>VLOOKUP(CONCATENATE($F1643," ",$G1643),AllocFactorMatrix,(O$4+1),FALSE)*$E1647</f>
        <v>0</v>
      </c>
      <c r="P1643" s="5">
        <f>VLOOKUP(CONCATENATE($F1643," ",$G1643),AllocFactorMatrix,(P$4+1),FALSE)*$E1647</f>
        <v>0</v>
      </c>
      <c r="Q1643" s="5">
        <f>VLOOKUP(CONCATENATE($F1643," ",$G1643),AllocFactorMatrix,(Q$4+1),FALSE)*$E1647</f>
        <v>0</v>
      </c>
      <c r="R1643" s="5">
        <f>VLOOKUP(CONCATENATE($F1643," ",$G1643),AllocFactorMatrix,(R$4+1),FALSE)*$E1647</f>
        <v>0</v>
      </c>
      <c r="S1643" s="5">
        <f t="shared" si="825"/>
        <v>0</v>
      </c>
      <c r="T1643" s="5">
        <f>VLOOKUP(CONCATENATE($F1643," ",$G1643),AllocFactorMatrix,(T$4+1),FALSE)*$E1647</f>
        <v>0</v>
      </c>
      <c r="U1643" s="5">
        <f>VLOOKUP(CONCATENATE($F1643," ",$G1643),AllocFactorMatrix,(U$4+1),FALSE)*$E1647</f>
        <v>0</v>
      </c>
      <c r="V1643" s="5">
        <f>VLOOKUP(CONCATENATE($F1643," ",$G1643),AllocFactorMatrix,(V$4+1),FALSE)*$E1647</f>
        <v>0</v>
      </c>
      <c r="W1643" s="5">
        <f>VLOOKUP(CONCATENATE($F1643," ",$G1643),AllocFactorMatrix,(W$4+1),FALSE)*$E1647</f>
        <v>0</v>
      </c>
      <c r="X1643" s="5">
        <f t="shared" si="828"/>
        <v>0</v>
      </c>
      <c r="Y1643" s="5">
        <f>VLOOKUP(CONCATENATE($F1643," ",$G1643),AllocFactorMatrix,(Y$4+1),FALSE)*$E1647</f>
        <v>0</v>
      </c>
      <c r="Z1643" s="5">
        <f>VLOOKUP(CONCATENATE($F1643," ",$G1643),AllocFactorMatrix,(Z$4+1),FALSE)*$E1647</f>
        <v>0</v>
      </c>
      <c r="AA1643" s="5">
        <f t="shared" si="824"/>
        <v>0</v>
      </c>
      <c r="AB1643" s="5">
        <f>VLOOKUP(CONCATENATE($F1643," ",$G1643),AllocFactorMatrix,(AB$4+1),FALSE)*$E1647</f>
        <v>0</v>
      </c>
      <c r="AC1643" s="5">
        <f>VLOOKUP(CONCATENATE($F1643," ",$G1643),AllocFactorMatrix,(AC$4+1),FALSE)*$E1647</f>
        <v>0</v>
      </c>
      <c r="AD1643" s="5">
        <f>VLOOKUP(CONCATENATE($F1643," ",$G1643),AllocFactorMatrix,(AD$4+1),FALSE)*$E1647</f>
        <v>0</v>
      </c>
    </row>
    <row r="1644" spans="4:30" hidden="1" outlineLevel="1">
      <c r="E1644" s="51"/>
      <c r="F1644" s="52" t="str">
        <f>F1647</f>
        <v>CUST_903</v>
      </c>
      <c r="G1644" s="55" t="str">
        <f>$G$12</f>
        <v>DISTSEC</v>
      </c>
      <c r="H1644" s="4">
        <f t="shared" si="822"/>
        <v>0</v>
      </c>
      <c r="I1644" s="5">
        <f>VLOOKUP(CONCATENATE($F1644," ",$G1644),AllocFactorMatrix,(I$4+1),FALSE)*$E1647</f>
        <v>0</v>
      </c>
      <c r="J1644" s="5">
        <f>VLOOKUP(CONCATENATE($F1644," ",$G1644),AllocFactorMatrix,(J$4+1),FALSE)*$E1647</f>
        <v>0</v>
      </c>
      <c r="K1644" s="5">
        <f>VLOOKUP(CONCATENATE($F1644," ",$G1644),AllocFactorMatrix,(K$4+1),FALSE)*$E1647</f>
        <v>0</v>
      </c>
      <c r="L1644" s="5">
        <f>VLOOKUP(CONCATENATE($F1644," ",$G1644),AllocFactorMatrix,(L$4+1),FALSE)*$E1647</f>
        <v>0</v>
      </c>
      <c r="M1644" s="5">
        <f>VLOOKUP(CONCATENATE($F1644," ",$G1644),AllocFactorMatrix,(M$4+1),FALSE)*$E1647</f>
        <v>0</v>
      </c>
      <c r="N1644" s="5">
        <f t="shared" si="823"/>
        <v>0</v>
      </c>
      <c r="O1644" s="5">
        <f>VLOOKUP(CONCATENATE($F1644," ",$G1644),AllocFactorMatrix,(O$4+1),FALSE)*$E1647</f>
        <v>0</v>
      </c>
      <c r="P1644" s="5">
        <f>VLOOKUP(CONCATENATE($F1644," ",$G1644),AllocFactorMatrix,(P$4+1),FALSE)*$E1647</f>
        <v>0</v>
      </c>
      <c r="Q1644" s="5">
        <f>VLOOKUP(CONCATENATE($F1644," ",$G1644),AllocFactorMatrix,(Q$4+1),FALSE)*$E1647</f>
        <v>0</v>
      </c>
      <c r="R1644" s="5">
        <f>VLOOKUP(CONCATENATE($F1644," ",$G1644),AllocFactorMatrix,(R$4+1),FALSE)*$E1647</f>
        <v>0</v>
      </c>
      <c r="S1644" s="5">
        <f t="shared" si="825"/>
        <v>0</v>
      </c>
      <c r="T1644" s="5">
        <f>VLOOKUP(CONCATENATE($F1644," ",$G1644),AllocFactorMatrix,(T$4+1),FALSE)*$E1647</f>
        <v>0</v>
      </c>
      <c r="U1644" s="5">
        <f>VLOOKUP(CONCATENATE($F1644," ",$G1644),AllocFactorMatrix,(U$4+1),FALSE)*$E1647</f>
        <v>0</v>
      </c>
      <c r="V1644" s="5">
        <f>VLOOKUP(CONCATENATE($F1644," ",$G1644),AllocFactorMatrix,(V$4+1),FALSE)*$E1647</f>
        <v>0</v>
      </c>
      <c r="W1644" s="5">
        <f>VLOOKUP(CONCATENATE($F1644," ",$G1644),AllocFactorMatrix,(W$4+1),FALSE)*$E1647</f>
        <v>0</v>
      </c>
      <c r="X1644" s="5">
        <f t="shared" si="828"/>
        <v>0</v>
      </c>
      <c r="Y1644" s="5">
        <f>VLOOKUP(CONCATENATE($F1644," ",$G1644),AllocFactorMatrix,(Y$4+1),FALSE)*$E1647</f>
        <v>0</v>
      </c>
      <c r="Z1644" s="5">
        <f>VLOOKUP(CONCATENATE($F1644," ",$G1644),AllocFactorMatrix,(Z$4+1),FALSE)*$E1647</f>
        <v>0</v>
      </c>
      <c r="AA1644" s="5">
        <f t="shared" si="824"/>
        <v>0</v>
      </c>
      <c r="AB1644" s="5">
        <f>VLOOKUP(CONCATENATE($F1644," ",$G1644),AllocFactorMatrix,(AB$4+1),FALSE)*$E1647</f>
        <v>0</v>
      </c>
      <c r="AC1644" s="5">
        <f>VLOOKUP(CONCATENATE($F1644," ",$G1644),AllocFactorMatrix,(AC$4+1),FALSE)*$E1647</f>
        <v>0</v>
      </c>
      <c r="AD1644" s="5">
        <f>VLOOKUP(CONCATENATE($F1644," ",$G1644),AllocFactorMatrix,(AD$4+1),FALSE)*$E1647</f>
        <v>0</v>
      </c>
    </row>
    <row r="1645" spans="4:30" hidden="1" outlineLevel="1">
      <c r="E1645" s="51"/>
      <c r="F1645" s="52" t="str">
        <f>F1647</f>
        <v>CUST_903</v>
      </c>
      <c r="G1645" s="55" t="str">
        <f>$G$13</f>
        <v>ENERGY</v>
      </c>
      <c r="H1645" s="4">
        <f t="shared" si="822"/>
        <v>0</v>
      </c>
      <c r="I1645" s="5">
        <f>VLOOKUP(CONCATENATE($F1645," ",$G1645),AllocFactorMatrix,(I$4+1),FALSE)*$E1647</f>
        <v>0</v>
      </c>
      <c r="J1645" s="5">
        <f>VLOOKUP(CONCATENATE($F1645," ",$G1645),AllocFactorMatrix,(J$4+1),FALSE)*$E1647</f>
        <v>0</v>
      </c>
      <c r="K1645" s="5">
        <f>VLOOKUP(CONCATENATE($F1645," ",$G1645),AllocFactorMatrix,(K$4+1),FALSE)*$E1647</f>
        <v>0</v>
      </c>
      <c r="L1645" s="5">
        <f>VLOOKUP(CONCATENATE($F1645," ",$G1645),AllocFactorMatrix,(L$4+1),FALSE)*$E1647</f>
        <v>0</v>
      </c>
      <c r="M1645" s="5">
        <f>VLOOKUP(CONCATENATE($F1645," ",$G1645),AllocFactorMatrix,(M$4+1),FALSE)*$E1647</f>
        <v>0</v>
      </c>
      <c r="N1645" s="5">
        <f t="shared" si="823"/>
        <v>0</v>
      </c>
      <c r="O1645" s="5">
        <f>VLOOKUP(CONCATENATE($F1645," ",$G1645),AllocFactorMatrix,(O$4+1),FALSE)*$E1647</f>
        <v>0</v>
      </c>
      <c r="P1645" s="5">
        <f>VLOOKUP(CONCATENATE($F1645," ",$G1645),AllocFactorMatrix,(P$4+1),FALSE)*$E1647</f>
        <v>0</v>
      </c>
      <c r="Q1645" s="5">
        <f>VLOOKUP(CONCATENATE($F1645," ",$G1645),AllocFactorMatrix,(Q$4+1),FALSE)*$E1647</f>
        <v>0</v>
      </c>
      <c r="R1645" s="5">
        <f>VLOOKUP(CONCATENATE($F1645," ",$G1645),AllocFactorMatrix,(R$4+1),FALSE)*$E1647</f>
        <v>0</v>
      </c>
      <c r="S1645" s="5">
        <f t="shared" si="825"/>
        <v>0</v>
      </c>
      <c r="T1645" s="5">
        <f>VLOOKUP(CONCATENATE($F1645," ",$G1645),AllocFactorMatrix,(T$4+1),FALSE)*$E1647</f>
        <v>0</v>
      </c>
      <c r="U1645" s="5">
        <f>VLOOKUP(CONCATENATE($F1645," ",$G1645),AllocFactorMatrix,(U$4+1),FALSE)*$E1647</f>
        <v>0</v>
      </c>
      <c r="V1645" s="5">
        <f>VLOOKUP(CONCATENATE($F1645," ",$G1645),AllocFactorMatrix,(V$4+1),FALSE)*$E1647</f>
        <v>0</v>
      </c>
      <c r="W1645" s="5">
        <f>VLOOKUP(CONCATENATE($F1645," ",$G1645),AllocFactorMatrix,(W$4+1),FALSE)*$E1647</f>
        <v>0</v>
      </c>
      <c r="X1645" s="5">
        <f t="shared" si="828"/>
        <v>0</v>
      </c>
      <c r="Y1645" s="5">
        <f>VLOOKUP(CONCATENATE($F1645," ",$G1645),AllocFactorMatrix,(Y$4+1),FALSE)*$E1647</f>
        <v>0</v>
      </c>
      <c r="Z1645" s="5">
        <f>VLOOKUP(CONCATENATE($F1645," ",$G1645),AllocFactorMatrix,(Z$4+1),FALSE)*$E1647</f>
        <v>0</v>
      </c>
      <c r="AA1645" s="5">
        <f t="shared" si="824"/>
        <v>0</v>
      </c>
      <c r="AB1645" s="5">
        <f>VLOOKUP(CONCATENATE($F1645," ",$G1645),AllocFactorMatrix,(AB$4+1),FALSE)*$E1647</f>
        <v>0</v>
      </c>
      <c r="AC1645" s="5">
        <f>VLOOKUP(CONCATENATE($F1645," ",$G1645),AllocFactorMatrix,(AC$4+1),FALSE)*$E1647</f>
        <v>0</v>
      </c>
      <c r="AD1645" s="5">
        <f>VLOOKUP(CONCATENATE($F1645," ",$G1645),AllocFactorMatrix,(AD$4+1),FALSE)*$E1647</f>
        <v>0</v>
      </c>
    </row>
    <row r="1646" spans="4:30" hidden="1" outlineLevel="1">
      <c r="E1646" s="51"/>
      <c r="F1646" s="52" t="str">
        <f>F1647</f>
        <v>CUST_903</v>
      </c>
      <c r="G1646" s="55" t="str">
        <f>$G$14</f>
        <v>CUSTOMER</v>
      </c>
      <c r="H1646" s="4">
        <f t="shared" si="822"/>
        <v>5356255.0000000019</v>
      </c>
      <c r="I1646" s="5">
        <f>VLOOKUP(CONCATENATE($F1646," ",$G1646),AllocFactorMatrix,(I$4+1),FALSE)*$E1647</f>
        <v>4607082.7224255027</v>
      </c>
      <c r="J1646" s="5">
        <f>VLOOKUP(CONCATENATE($F1646," ",$G1646),AllocFactorMatrix,(J$4+1),FALSE)*$E1647</f>
        <v>565619.07704069617</v>
      </c>
      <c r="K1646" s="5">
        <f>VLOOKUP(CONCATENATE($F1646," ",$G1646),AllocFactorMatrix,(K$4+1),FALSE)*$E1647</f>
        <v>158855.71941545999</v>
      </c>
      <c r="L1646" s="5">
        <f>VLOOKUP(CONCATENATE($F1646," ",$G1646),AllocFactorMatrix,(L$4+1),FALSE)*$E1647</f>
        <v>1847.9421471698013</v>
      </c>
      <c r="M1646" s="5">
        <f>VLOOKUP(CONCATENATE($F1646," ",$G1646),AllocFactorMatrix,(M$4+1),FALSE)*$E1647</f>
        <v>142.87603821568433</v>
      </c>
      <c r="N1646" s="5">
        <f t="shared" si="823"/>
        <v>160846.53760084548</v>
      </c>
      <c r="O1646" s="5">
        <f>VLOOKUP(CONCATENATE($F1646," ",$G1646),AllocFactorMatrix,(O$4+1),FALSE)*$E1647</f>
        <v>13899.122692866282</v>
      </c>
      <c r="P1646" s="5">
        <f>VLOOKUP(CONCATENATE($F1646," ",$G1646),AllocFactorMatrix,(P$4+1),FALSE)*$E1647</f>
        <v>1396.878952141773</v>
      </c>
      <c r="Q1646" s="5">
        <f>VLOOKUP(CONCATENATE($F1646," ",$G1646),AllocFactorMatrix,(Q$4+1),FALSE)*$E1647</f>
        <v>402.65065315329213</v>
      </c>
      <c r="R1646" s="5">
        <f>VLOOKUP(CONCATENATE($F1646," ",$G1646),AllocFactorMatrix,(R$4+1),FALSE)*$E1647</f>
        <v>47.231748170474155</v>
      </c>
      <c r="S1646" s="5">
        <f t="shared" si="825"/>
        <v>15745.884046331821</v>
      </c>
      <c r="T1646" s="5">
        <f>VLOOKUP(CONCATENATE($F1646," ",$G1646),AllocFactorMatrix,(T$4+1),FALSE)*$E1647</f>
        <v>94.463496340948311</v>
      </c>
      <c r="U1646" s="5">
        <f>VLOOKUP(CONCATENATE($F1646," ",$G1646),AllocFactorMatrix,(U$4+1),FALSE)*$E1647</f>
        <v>827.73638668755962</v>
      </c>
      <c r="V1646" s="5">
        <f>VLOOKUP(CONCATENATE($F1646," ",$G1646),AllocFactorMatrix,(V$4+1),FALSE)*$E1647</f>
        <v>591.57764583518872</v>
      </c>
      <c r="W1646" s="5">
        <f>VLOOKUP(CONCATENATE($F1646," ",$G1646),AllocFactorMatrix,(W$4+1),FALSE)*$E1647</f>
        <v>70.847622255711229</v>
      </c>
      <c r="X1646" s="5">
        <f t="shared" si="828"/>
        <v>1584.625151119408</v>
      </c>
      <c r="Y1646" s="5">
        <f>VLOOKUP(CONCATENATE($F1646," ",$G1646),AllocFactorMatrix,(Y$4+1),FALSE)*$E1647</f>
        <v>3812.7828710615258</v>
      </c>
      <c r="Z1646" s="5">
        <f>VLOOKUP(CONCATENATE($F1646," ",$G1646),AllocFactorMatrix,(Z$4+1),FALSE)*$E1647</f>
        <v>23.615874085237078</v>
      </c>
      <c r="AA1646" s="5">
        <f t="shared" si="824"/>
        <v>3836.3987451467628</v>
      </c>
      <c r="AB1646" s="5">
        <f>VLOOKUP(CONCATENATE($F1646," ",$G1646),AllocFactorMatrix,(AB$4+1),FALSE)*$E1647</f>
        <v>237.33953455663266</v>
      </c>
      <c r="AC1646" s="5">
        <f>VLOOKUP(CONCATENATE($F1646," ",$G1646),AllocFactorMatrix,(AC$4+1),FALSE)*$E1647</f>
        <v>0</v>
      </c>
      <c r="AD1646" s="5">
        <f>VLOOKUP(CONCATENATE($F1646," ",$G1646),AllocFactorMatrix,(AD$4+1),FALSE)*$E1647</f>
        <v>1302.4154558008249</v>
      </c>
    </row>
    <row r="1647" spans="4:30" collapsed="1">
      <c r="D1647" s="1" t="s">
        <v>123</v>
      </c>
      <c r="E1647" s="61">
        <v>5356255</v>
      </c>
      <c r="F1647" s="10" t="s">
        <v>56</v>
      </c>
      <c r="G1647" s="55" t="str">
        <f>$G$15</f>
        <v>TOTAL</v>
      </c>
      <c r="H1647" s="4">
        <f t="shared" si="822"/>
        <v>5356255.0000000019</v>
      </c>
      <c r="I1647" s="5">
        <f>VLOOKUP(CONCATENATE($F1647," ",$G1647),AllocFactorMatrix,(I$4+1),FALSE)*$E1647</f>
        <v>4607082.7224255027</v>
      </c>
      <c r="J1647" s="5">
        <f>VLOOKUP(CONCATENATE($F1647," ",$G1647),AllocFactorMatrix,(J$4+1),FALSE)*$E1647</f>
        <v>565619.07704069617</v>
      </c>
      <c r="K1647" s="5">
        <f>VLOOKUP(CONCATENATE($F1647," ",$G1647),AllocFactorMatrix,(K$4+1),FALSE)*$E1647</f>
        <v>158855.71941545999</v>
      </c>
      <c r="L1647" s="5">
        <f>VLOOKUP(CONCATENATE($F1647," ",$G1647),AllocFactorMatrix,(L$4+1),FALSE)*$E1647</f>
        <v>1847.9421471698013</v>
      </c>
      <c r="M1647" s="5">
        <f>VLOOKUP(CONCATENATE($F1647," ",$G1647),AllocFactorMatrix,(M$4+1),FALSE)*$E1647</f>
        <v>142.87603821568433</v>
      </c>
      <c r="N1647" s="5">
        <f t="shared" si="823"/>
        <v>160846.53760084548</v>
      </c>
      <c r="O1647" s="5">
        <f>VLOOKUP(CONCATENATE($F1647," ",$G1647),AllocFactorMatrix,(O$4+1),FALSE)*$E1647</f>
        <v>13899.122692866282</v>
      </c>
      <c r="P1647" s="5">
        <f>VLOOKUP(CONCATENATE($F1647," ",$G1647),AllocFactorMatrix,(P$4+1),FALSE)*$E1647</f>
        <v>1396.878952141773</v>
      </c>
      <c r="Q1647" s="5">
        <f>VLOOKUP(CONCATENATE($F1647," ",$G1647),AllocFactorMatrix,(Q$4+1),FALSE)*$E1647</f>
        <v>402.65065315329213</v>
      </c>
      <c r="R1647" s="5">
        <f>VLOOKUP(CONCATENATE($F1647," ",$G1647),AllocFactorMatrix,(R$4+1),FALSE)*$E1647</f>
        <v>47.231748170474155</v>
      </c>
      <c r="S1647" s="5">
        <f t="shared" si="825"/>
        <v>15745.884046331821</v>
      </c>
      <c r="T1647" s="5">
        <f>VLOOKUP(CONCATENATE($F1647," ",$G1647),AllocFactorMatrix,(T$4+1),FALSE)*$E1647</f>
        <v>94.463496340948311</v>
      </c>
      <c r="U1647" s="5">
        <f>VLOOKUP(CONCATENATE($F1647," ",$G1647),AllocFactorMatrix,(U$4+1),FALSE)*$E1647</f>
        <v>827.73638668755962</v>
      </c>
      <c r="V1647" s="5">
        <f>VLOOKUP(CONCATENATE($F1647," ",$G1647),AllocFactorMatrix,(V$4+1),FALSE)*$E1647</f>
        <v>591.57764583518872</v>
      </c>
      <c r="W1647" s="5">
        <f>VLOOKUP(CONCATENATE($F1647," ",$G1647),AllocFactorMatrix,(W$4+1),FALSE)*$E1647</f>
        <v>70.847622255711229</v>
      </c>
      <c r="X1647" s="5">
        <f t="shared" si="828"/>
        <v>1584.625151119408</v>
      </c>
      <c r="Y1647" s="5">
        <f>VLOOKUP(CONCATENATE($F1647," ",$G1647),AllocFactorMatrix,(Y$4+1),FALSE)*$E1647</f>
        <v>3812.7828710615258</v>
      </c>
      <c r="Z1647" s="5">
        <f>VLOOKUP(CONCATENATE($F1647," ",$G1647),AllocFactorMatrix,(Z$4+1),FALSE)*$E1647</f>
        <v>23.615874085237078</v>
      </c>
      <c r="AA1647" s="5">
        <f t="shared" si="824"/>
        <v>3836.3987451467628</v>
      </c>
      <c r="AB1647" s="5">
        <f>VLOOKUP(CONCATENATE($F1647," ",$G1647),AllocFactorMatrix,(AB$4+1),FALSE)*$E1647</f>
        <v>237.33953455663266</v>
      </c>
      <c r="AC1647" s="5">
        <f>VLOOKUP(CONCATENATE($F1647," ",$G1647),AllocFactorMatrix,(AC$4+1),FALSE)*$E1647</f>
        <v>0</v>
      </c>
      <c r="AD1647" s="5">
        <f>VLOOKUP(CONCATENATE($F1647," ",$G1647),AllocFactorMatrix,(AD$4+1),FALSE)*$E1647</f>
        <v>1302.4154558008249</v>
      </c>
    </row>
    <row r="1648" spans="4:30" hidden="1" outlineLevel="1">
      <c r="E1648" s="51"/>
      <c r="F1648" s="52" t="str">
        <f>F1655</f>
        <v>CUST_TOTAL</v>
      </c>
      <c r="G1648" s="55" t="str">
        <f>$G$8</f>
        <v>PRODUCTION</v>
      </c>
      <c r="H1648" s="4">
        <f t="shared" si="822"/>
        <v>0</v>
      </c>
      <c r="I1648" s="5">
        <f>VLOOKUP(CONCATENATE($F1648," ",$G1648),AllocFactorMatrix,(I$4+1),FALSE)*$E1655</f>
        <v>0</v>
      </c>
      <c r="J1648" s="5">
        <f>VLOOKUP(CONCATENATE($F1648," ",$G1648),AllocFactorMatrix,(J$4+1),FALSE)*$E1655</f>
        <v>0</v>
      </c>
      <c r="K1648" s="5">
        <f>VLOOKUP(CONCATENATE($F1648," ",$G1648),AllocFactorMatrix,(K$4+1),FALSE)*$E1655</f>
        <v>0</v>
      </c>
      <c r="L1648" s="5">
        <f>VLOOKUP(CONCATENATE($F1648," ",$G1648),AllocFactorMatrix,(L$4+1),FALSE)*$E1655</f>
        <v>0</v>
      </c>
      <c r="M1648" s="5">
        <f>VLOOKUP(CONCATENATE($F1648," ",$G1648),AllocFactorMatrix,(M$4+1),FALSE)*$E1655</f>
        <v>0</v>
      </c>
      <c r="N1648" s="5">
        <f t="shared" si="823"/>
        <v>0</v>
      </c>
      <c r="O1648" s="5">
        <f>VLOOKUP(CONCATENATE($F1648," ",$G1648),AllocFactorMatrix,(O$4+1),FALSE)*$E1655</f>
        <v>0</v>
      </c>
      <c r="P1648" s="5">
        <f>VLOOKUP(CONCATENATE($F1648," ",$G1648),AllocFactorMatrix,(P$4+1),FALSE)*$E1655</f>
        <v>0</v>
      </c>
      <c r="Q1648" s="5">
        <f>VLOOKUP(CONCATENATE($F1648," ",$G1648),AllocFactorMatrix,(Q$4+1),FALSE)*$E1655</f>
        <v>0</v>
      </c>
      <c r="R1648" s="5">
        <f>VLOOKUP(CONCATENATE($F1648," ",$G1648),AllocFactorMatrix,(R$4+1),FALSE)*$E1655</f>
        <v>0</v>
      </c>
      <c r="S1648" s="5">
        <f t="shared" si="825"/>
        <v>0</v>
      </c>
      <c r="T1648" s="5">
        <f>VLOOKUP(CONCATENATE($F1648," ",$G1648),AllocFactorMatrix,(T$4+1),FALSE)*$E1655</f>
        <v>0</v>
      </c>
      <c r="U1648" s="5">
        <f>VLOOKUP(CONCATENATE($F1648," ",$G1648),AllocFactorMatrix,(U$4+1),FALSE)*$E1655</f>
        <v>0</v>
      </c>
      <c r="V1648" s="5">
        <f>VLOOKUP(CONCATENATE($F1648," ",$G1648),AllocFactorMatrix,(V$4+1),FALSE)*$E1655</f>
        <v>0</v>
      </c>
      <c r="W1648" s="5">
        <f>VLOOKUP(CONCATENATE($F1648," ",$G1648),AllocFactorMatrix,(W$4+1),FALSE)*$E1655</f>
        <v>0</v>
      </c>
      <c r="X1648" s="5">
        <f>SUBTOTAL(9,T1648:W1648)</f>
        <v>0</v>
      </c>
      <c r="Y1648" s="5">
        <f>VLOOKUP(CONCATENATE($F1648," ",$G1648),AllocFactorMatrix,(Y$4+1),FALSE)*$E1655</f>
        <v>0</v>
      </c>
      <c r="Z1648" s="5">
        <f>VLOOKUP(CONCATENATE($F1648," ",$G1648),AllocFactorMatrix,(Z$4+1),FALSE)*$E1655</f>
        <v>0</v>
      </c>
      <c r="AA1648" s="5">
        <f t="shared" si="824"/>
        <v>0</v>
      </c>
      <c r="AB1648" s="5">
        <f>VLOOKUP(CONCATENATE($F1648," ",$G1648),AllocFactorMatrix,(AB$4+1),FALSE)*$E1655</f>
        <v>0</v>
      </c>
      <c r="AC1648" s="5">
        <f>VLOOKUP(CONCATENATE($F1648," ",$G1648),AllocFactorMatrix,(AC$4+1),FALSE)*$E1655</f>
        <v>0</v>
      </c>
      <c r="AD1648" s="5">
        <f>VLOOKUP(CONCATENATE($F1648," ",$G1648),AllocFactorMatrix,(AD$4+1),FALSE)*$E1655</f>
        <v>0</v>
      </c>
    </row>
    <row r="1649" spans="4:30" hidden="1" outlineLevel="1">
      <c r="E1649" s="51"/>
      <c r="F1649" s="52" t="str">
        <f>F1655</f>
        <v>CUST_TOTAL</v>
      </c>
      <c r="G1649" s="55" t="str">
        <f>$G$9</f>
        <v>BULKTRAN</v>
      </c>
      <c r="H1649" s="4">
        <f t="shared" si="822"/>
        <v>0</v>
      </c>
      <c r="I1649" s="5">
        <f>VLOOKUP(CONCATENATE($F1649," ",$G1649),AllocFactorMatrix,(I$4+1),FALSE)*$E1655</f>
        <v>0</v>
      </c>
      <c r="J1649" s="5">
        <f>VLOOKUP(CONCATENATE($F1649," ",$G1649),AllocFactorMatrix,(J$4+1),FALSE)*$E1655</f>
        <v>0</v>
      </c>
      <c r="K1649" s="5">
        <f>VLOOKUP(CONCATENATE($F1649," ",$G1649),AllocFactorMatrix,(K$4+1),FALSE)*$E1655</f>
        <v>0</v>
      </c>
      <c r="L1649" s="5">
        <f>VLOOKUP(CONCATENATE($F1649," ",$G1649),AllocFactorMatrix,(L$4+1),FALSE)*$E1655</f>
        <v>0</v>
      </c>
      <c r="M1649" s="5">
        <f>VLOOKUP(CONCATENATE($F1649," ",$G1649),AllocFactorMatrix,(M$4+1),FALSE)*$E1655</f>
        <v>0</v>
      </c>
      <c r="N1649" s="5">
        <f t="shared" si="823"/>
        <v>0</v>
      </c>
      <c r="O1649" s="5">
        <f>VLOOKUP(CONCATENATE($F1649," ",$G1649),AllocFactorMatrix,(O$4+1),FALSE)*$E1655</f>
        <v>0</v>
      </c>
      <c r="P1649" s="5">
        <f>VLOOKUP(CONCATENATE($F1649," ",$G1649),AllocFactorMatrix,(P$4+1),FALSE)*$E1655</f>
        <v>0</v>
      </c>
      <c r="Q1649" s="5">
        <f>VLOOKUP(CONCATENATE($F1649," ",$G1649),AllocFactorMatrix,(Q$4+1),FALSE)*$E1655</f>
        <v>0</v>
      </c>
      <c r="R1649" s="5">
        <f>VLOOKUP(CONCATENATE($F1649," ",$G1649),AllocFactorMatrix,(R$4+1),FALSE)*$E1655</f>
        <v>0</v>
      </c>
      <c r="S1649" s="5">
        <f t="shared" si="825"/>
        <v>0</v>
      </c>
      <c r="T1649" s="5">
        <f>VLOOKUP(CONCATENATE($F1649," ",$G1649),AllocFactorMatrix,(T$4+1),FALSE)*$E1655</f>
        <v>0</v>
      </c>
      <c r="U1649" s="5">
        <f>VLOOKUP(CONCATENATE($F1649," ",$G1649),AllocFactorMatrix,(U$4+1),FALSE)*$E1655</f>
        <v>0</v>
      </c>
      <c r="V1649" s="5">
        <f>VLOOKUP(CONCATENATE($F1649," ",$G1649),AllocFactorMatrix,(V$4+1),FALSE)*$E1655</f>
        <v>0</v>
      </c>
      <c r="W1649" s="5">
        <f>VLOOKUP(CONCATENATE($F1649," ",$G1649),AllocFactorMatrix,(W$4+1),FALSE)*$E1655</f>
        <v>0</v>
      </c>
      <c r="X1649" s="5">
        <f t="shared" ref="X1649:X1655" si="829">SUBTOTAL(9,T1649:W1649)</f>
        <v>0</v>
      </c>
      <c r="Y1649" s="5">
        <f>VLOOKUP(CONCATENATE($F1649," ",$G1649),AllocFactorMatrix,(Y$4+1),FALSE)*$E1655</f>
        <v>0</v>
      </c>
      <c r="Z1649" s="5">
        <f>VLOOKUP(CONCATENATE($F1649," ",$G1649),AllocFactorMatrix,(Z$4+1),FALSE)*$E1655</f>
        <v>0</v>
      </c>
      <c r="AA1649" s="5">
        <f t="shared" si="824"/>
        <v>0</v>
      </c>
      <c r="AB1649" s="5">
        <f>VLOOKUP(CONCATENATE($F1649," ",$G1649),AllocFactorMatrix,(AB$4+1),FALSE)*$E1655</f>
        <v>0</v>
      </c>
      <c r="AC1649" s="5">
        <f>VLOOKUP(CONCATENATE($F1649," ",$G1649),AllocFactorMatrix,(AC$4+1),FALSE)*$E1655</f>
        <v>0</v>
      </c>
      <c r="AD1649" s="5">
        <f>VLOOKUP(CONCATENATE($F1649," ",$G1649),AllocFactorMatrix,(AD$4+1),FALSE)*$E1655</f>
        <v>0</v>
      </c>
    </row>
    <row r="1650" spans="4:30" hidden="1" outlineLevel="1">
      <c r="E1650" s="51"/>
      <c r="F1650" s="52" t="str">
        <f>F1655</f>
        <v>CUST_TOTAL</v>
      </c>
      <c r="G1650" s="55" t="str">
        <f>$G$10</f>
        <v>SUBTRAN</v>
      </c>
      <c r="H1650" s="4">
        <f t="shared" si="822"/>
        <v>0</v>
      </c>
      <c r="I1650" s="5">
        <f>VLOOKUP(CONCATENATE($F1650," ",$G1650),AllocFactorMatrix,(I$4+1),FALSE)*$E1655</f>
        <v>0</v>
      </c>
      <c r="J1650" s="5">
        <f>VLOOKUP(CONCATENATE($F1650," ",$G1650),AllocFactorMatrix,(J$4+1),FALSE)*$E1655</f>
        <v>0</v>
      </c>
      <c r="K1650" s="5">
        <f>VLOOKUP(CONCATENATE($F1650," ",$G1650),AllocFactorMatrix,(K$4+1),FALSE)*$E1655</f>
        <v>0</v>
      </c>
      <c r="L1650" s="5">
        <f>VLOOKUP(CONCATENATE($F1650," ",$G1650),AllocFactorMatrix,(L$4+1),FALSE)*$E1655</f>
        <v>0</v>
      </c>
      <c r="M1650" s="5">
        <f>VLOOKUP(CONCATENATE($F1650," ",$G1650),AllocFactorMatrix,(M$4+1),FALSE)*$E1655</f>
        <v>0</v>
      </c>
      <c r="N1650" s="5">
        <f t="shared" si="823"/>
        <v>0</v>
      </c>
      <c r="O1650" s="5">
        <f>VLOOKUP(CONCATENATE($F1650," ",$G1650),AllocFactorMatrix,(O$4+1),FALSE)*$E1655</f>
        <v>0</v>
      </c>
      <c r="P1650" s="5">
        <f>VLOOKUP(CONCATENATE($F1650," ",$G1650),AllocFactorMatrix,(P$4+1),FALSE)*$E1655</f>
        <v>0</v>
      </c>
      <c r="Q1650" s="5">
        <f>VLOOKUP(CONCATENATE($F1650," ",$G1650),AllocFactorMatrix,(Q$4+1),FALSE)*$E1655</f>
        <v>0</v>
      </c>
      <c r="R1650" s="5">
        <f>VLOOKUP(CONCATENATE($F1650," ",$G1650),AllocFactorMatrix,(R$4+1),FALSE)*$E1655</f>
        <v>0</v>
      </c>
      <c r="S1650" s="5">
        <f t="shared" si="825"/>
        <v>0</v>
      </c>
      <c r="T1650" s="5">
        <f>VLOOKUP(CONCATENATE($F1650," ",$G1650),AllocFactorMatrix,(T$4+1),FALSE)*$E1655</f>
        <v>0</v>
      </c>
      <c r="U1650" s="5">
        <f>VLOOKUP(CONCATENATE($F1650," ",$G1650),AllocFactorMatrix,(U$4+1),FALSE)*$E1655</f>
        <v>0</v>
      </c>
      <c r="V1650" s="5">
        <f>VLOOKUP(CONCATENATE($F1650," ",$G1650),AllocFactorMatrix,(V$4+1),FALSE)*$E1655</f>
        <v>0</v>
      </c>
      <c r="W1650" s="5">
        <f>VLOOKUP(CONCATENATE($F1650," ",$G1650),AllocFactorMatrix,(W$4+1),FALSE)*$E1655</f>
        <v>0</v>
      </c>
      <c r="X1650" s="5">
        <f t="shared" si="829"/>
        <v>0</v>
      </c>
      <c r="Y1650" s="5">
        <f>VLOOKUP(CONCATENATE($F1650," ",$G1650),AllocFactorMatrix,(Y$4+1),FALSE)*$E1655</f>
        <v>0</v>
      </c>
      <c r="Z1650" s="5">
        <f>VLOOKUP(CONCATENATE($F1650," ",$G1650),AllocFactorMatrix,(Z$4+1),FALSE)*$E1655</f>
        <v>0</v>
      </c>
      <c r="AA1650" s="5">
        <f t="shared" si="824"/>
        <v>0</v>
      </c>
      <c r="AB1650" s="5">
        <f>VLOOKUP(CONCATENATE($F1650," ",$G1650),AllocFactorMatrix,(AB$4+1),FALSE)*$E1655</f>
        <v>0</v>
      </c>
      <c r="AC1650" s="5">
        <f>VLOOKUP(CONCATENATE($F1650," ",$G1650),AllocFactorMatrix,(AC$4+1),FALSE)*$E1655</f>
        <v>0</v>
      </c>
      <c r="AD1650" s="5">
        <f>VLOOKUP(CONCATENATE($F1650," ",$G1650),AllocFactorMatrix,(AD$4+1),FALSE)*$E1655</f>
        <v>0</v>
      </c>
    </row>
    <row r="1651" spans="4:30" hidden="1" outlineLevel="1">
      <c r="E1651" s="51"/>
      <c r="F1651" s="52" t="str">
        <f>F1655</f>
        <v>CUST_TOTAL</v>
      </c>
      <c r="G1651" s="55" t="str">
        <f>$G$11</f>
        <v>DISTPRI</v>
      </c>
      <c r="H1651" s="4">
        <f t="shared" si="822"/>
        <v>0</v>
      </c>
      <c r="I1651" s="5">
        <f>VLOOKUP(CONCATENATE($F1651," ",$G1651),AllocFactorMatrix,(I$4+1),FALSE)*$E1655</f>
        <v>0</v>
      </c>
      <c r="J1651" s="5">
        <f>VLOOKUP(CONCATENATE($F1651," ",$G1651),AllocFactorMatrix,(J$4+1),FALSE)*$E1655</f>
        <v>0</v>
      </c>
      <c r="K1651" s="5">
        <f>VLOOKUP(CONCATENATE($F1651," ",$G1651),AllocFactorMatrix,(K$4+1),FALSE)*$E1655</f>
        <v>0</v>
      </c>
      <c r="L1651" s="5">
        <f>VLOOKUP(CONCATENATE($F1651," ",$G1651),AllocFactorMatrix,(L$4+1),FALSE)*$E1655</f>
        <v>0</v>
      </c>
      <c r="M1651" s="5">
        <f>VLOOKUP(CONCATENATE($F1651," ",$G1651),AllocFactorMatrix,(M$4+1),FALSE)*$E1655</f>
        <v>0</v>
      </c>
      <c r="N1651" s="5">
        <f t="shared" si="823"/>
        <v>0</v>
      </c>
      <c r="O1651" s="5">
        <f>VLOOKUP(CONCATENATE($F1651," ",$G1651),AllocFactorMatrix,(O$4+1),FALSE)*$E1655</f>
        <v>0</v>
      </c>
      <c r="P1651" s="5">
        <f>VLOOKUP(CONCATENATE($F1651," ",$G1651),AllocFactorMatrix,(P$4+1),FALSE)*$E1655</f>
        <v>0</v>
      </c>
      <c r="Q1651" s="5">
        <f>VLOOKUP(CONCATENATE($F1651," ",$G1651),AllocFactorMatrix,(Q$4+1),FALSE)*$E1655</f>
        <v>0</v>
      </c>
      <c r="R1651" s="5">
        <f>VLOOKUP(CONCATENATE($F1651," ",$G1651),AllocFactorMatrix,(R$4+1),FALSE)*$E1655</f>
        <v>0</v>
      </c>
      <c r="S1651" s="5">
        <f t="shared" si="825"/>
        <v>0</v>
      </c>
      <c r="T1651" s="5">
        <f>VLOOKUP(CONCATENATE($F1651," ",$G1651),AllocFactorMatrix,(T$4+1),FALSE)*$E1655</f>
        <v>0</v>
      </c>
      <c r="U1651" s="5">
        <f>VLOOKUP(CONCATENATE($F1651," ",$G1651),AllocFactorMatrix,(U$4+1),FALSE)*$E1655</f>
        <v>0</v>
      </c>
      <c r="V1651" s="5">
        <f>VLOOKUP(CONCATENATE($F1651," ",$G1651),AllocFactorMatrix,(V$4+1),FALSE)*$E1655</f>
        <v>0</v>
      </c>
      <c r="W1651" s="5">
        <f>VLOOKUP(CONCATENATE($F1651," ",$G1651),AllocFactorMatrix,(W$4+1),FALSE)*$E1655</f>
        <v>0</v>
      </c>
      <c r="X1651" s="5">
        <f t="shared" si="829"/>
        <v>0</v>
      </c>
      <c r="Y1651" s="5">
        <f>VLOOKUP(CONCATENATE($F1651," ",$G1651),AllocFactorMatrix,(Y$4+1),FALSE)*$E1655</f>
        <v>0</v>
      </c>
      <c r="Z1651" s="5">
        <f>VLOOKUP(CONCATENATE($F1651," ",$G1651),AllocFactorMatrix,(Z$4+1),FALSE)*$E1655</f>
        <v>0</v>
      </c>
      <c r="AA1651" s="5">
        <f t="shared" si="824"/>
        <v>0</v>
      </c>
      <c r="AB1651" s="5">
        <f>VLOOKUP(CONCATENATE($F1651," ",$G1651),AllocFactorMatrix,(AB$4+1),FALSE)*$E1655</f>
        <v>0</v>
      </c>
      <c r="AC1651" s="5">
        <f>VLOOKUP(CONCATENATE($F1651," ",$G1651),AllocFactorMatrix,(AC$4+1),FALSE)*$E1655</f>
        <v>0</v>
      </c>
      <c r="AD1651" s="5">
        <f>VLOOKUP(CONCATENATE($F1651," ",$G1651),AllocFactorMatrix,(AD$4+1),FALSE)*$E1655</f>
        <v>0</v>
      </c>
    </row>
    <row r="1652" spans="4:30" hidden="1" outlineLevel="1">
      <c r="E1652" s="51"/>
      <c r="F1652" s="52" t="str">
        <f>F1655</f>
        <v>CUST_TOTAL</v>
      </c>
      <c r="G1652" s="55" t="str">
        <f>$G$12</f>
        <v>DISTSEC</v>
      </c>
      <c r="H1652" s="4">
        <f t="shared" si="822"/>
        <v>0</v>
      </c>
      <c r="I1652" s="5">
        <f>VLOOKUP(CONCATENATE($F1652," ",$G1652),AllocFactorMatrix,(I$4+1),FALSE)*$E1655</f>
        <v>0</v>
      </c>
      <c r="J1652" s="5">
        <f>VLOOKUP(CONCATENATE($F1652," ",$G1652),AllocFactorMatrix,(J$4+1),FALSE)*$E1655</f>
        <v>0</v>
      </c>
      <c r="K1652" s="5">
        <f>VLOOKUP(CONCATENATE($F1652," ",$G1652),AllocFactorMatrix,(K$4+1),FALSE)*$E1655</f>
        <v>0</v>
      </c>
      <c r="L1652" s="5">
        <f>VLOOKUP(CONCATENATE($F1652," ",$G1652),AllocFactorMatrix,(L$4+1),FALSE)*$E1655</f>
        <v>0</v>
      </c>
      <c r="M1652" s="5">
        <f>VLOOKUP(CONCATENATE($F1652," ",$G1652),AllocFactorMatrix,(M$4+1),FALSE)*$E1655</f>
        <v>0</v>
      </c>
      <c r="N1652" s="5">
        <f t="shared" si="823"/>
        <v>0</v>
      </c>
      <c r="O1652" s="5">
        <f>VLOOKUP(CONCATENATE($F1652," ",$G1652),AllocFactorMatrix,(O$4+1),FALSE)*$E1655</f>
        <v>0</v>
      </c>
      <c r="P1652" s="5">
        <f>VLOOKUP(CONCATENATE($F1652," ",$G1652),AllocFactorMatrix,(P$4+1),FALSE)*$E1655</f>
        <v>0</v>
      </c>
      <c r="Q1652" s="5">
        <f>VLOOKUP(CONCATENATE($F1652," ",$G1652),AllocFactorMatrix,(Q$4+1),FALSE)*$E1655</f>
        <v>0</v>
      </c>
      <c r="R1652" s="5">
        <f>VLOOKUP(CONCATENATE($F1652," ",$G1652),AllocFactorMatrix,(R$4+1),FALSE)*$E1655</f>
        <v>0</v>
      </c>
      <c r="S1652" s="5">
        <f t="shared" si="825"/>
        <v>0</v>
      </c>
      <c r="T1652" s="5">
        <f>VLOOKUP(CONCATENATE($F1652," ",$G1652),AllocFactorMatrix,(T$4+1),FALSE)*$E1655</f>
        <v>0</v>
      </c>
      <c r="U1652" s="5">
        <f>VLOOKUP(CONCATENATE($F1652," ",$G1652),AllocFactorMatrix,(U$4+1),FALSE)*$E1655</f>
        <v>0</v>
      </c>
      <c r="V1652" s="5">
        <f>VLOOKUP(CONCATENATE($F1652," ",$G1652),AllocFactorMatrix,(V$4+1),FALSE)*$E1655</f>
        <v>0</v>
      </c>
      <c r="W1652" s="5">
        <f>VLOOKUP(CONCATENATE($F1652," ",$G1652),AllocFactorMatrix,(W$4+1),FALSE)*$E1655</f>
        <v>0</v>
      </c>
      <c r="X1652" s="5">
        <f t="shared" si="829"/>
        <v>0</v>
      </c>
      <c r="Y1652" s="5">
        <f>VLOOKUP(CONCATENATE($F1652," ",$G1652),AllocFactorMatrix,(Y$4+1),FALSE)*$E1655</f>
        <v>0</v>
      </c>
      <c r="Z1652" s="5">
        <f>VLOOKUP(CONCATENATE($F1652," ",$G1652),AllocFactorMatrix,(Z$4+1),FALSE)*$E1655</f>
        <v>0</v>
      </c>
      <c r="AA1652" s="5">
        <f t="shared" si="824"/>
        <v>0</v>
      </c>
      <c r="AB1652" s="5">
        <f>VLOOKUP(CONCATENATE($F1652," ",$G1652),AllocFactorMatrix,(AB$4+1),FALSE)*$E1655</f>
        <v>0</v>
      </c>
      <c r="AC1652" s="5">
        <f>VLOOKUP(CONCATENATE($F1652," ",$G1652),AllocFactorMatrix,(AC$4+1),FALSE)*$E1655</f>
        <v>0</v>
      </c>
      <c r="AD1652" s="5">
        <f>VLOOKUP(CONCATENATE($F1652," ",$G1652),AllocFactorMatrix,(AD$4+1),FALSE)*$E1655</f>
        <v>0</v>
      </c>
    </row>
    <row r="1653" spans="4:30" hidden="1" outlineLevel="1">
      <c r="E1653" s="51"/>
      <c r="F1653" s="52" t="str">
        <f>F1655</f>
        <v>CUST_TOTAL</v>
      </c>
      <c r="G1653" s="55" t="str">
        <f>$G$13</f>
        <v>ENERGY</v>
      </c>
      <c r="H1653" s="4">
        <f t="shared" si="822"/>
        <v>0</v>
      </c>
      <c r="I1653" s="5">
        <f>VLOOKUP(CONCATENATE($F1653," ",$G1653),AllocFactorMatrix,(I$4+1),FALSE)*$E1655</f>
        <v>0</v>
      </c>
      <c r="J1653" s="5">
        <f>VLOOKUP(CONCATENATE($F1653," ",$G1653),AllocFactorMatrix,(J$4+1),FALSE)*$E1655</f>
        <v>0</v>
      </c>
      <c r="K1653" s="5">
        <f>VLOOKUP(CONCATENATE($F1653," ",$G1653),AllocFactorMatrix,(K$4+1),FALSE)*$E1655</f>
        <v>0</v>
      </c>
      <c r="L1653" s="5">
        <f>VLOOKUP(CONCATENATE($F1653," ",$G1653),AllocFactorMatrix,(L$4+1),FALSE)*$E1655</f>
        <v>0</v>
      </c>
      <c r="M1653" s="5">
        <f>VLOOKUP(CONCATENATE($F1653," ",$G1653),AllocFactorMatrix,(M$4+1),FALSE)*$E1655</f>
        <v>0</v>
      </c>
      <c r="N1653" s="5">
        <f t="shared" si="823"/>
        <v>0</v>
      </c>
      <c r="O1653" s="5">
        <f>VLOOKUP(CONCATENATE($F1653," ",$G1653),AllocFactorMatrix,(O$4+1),FALSE)*$E1655</f>
        <v>0</v>
      </c>
      <c r="P1653" s="5">
        <f>VLOOKUP(CONCATENATE($F1653," ",$G1653),AllocFactorMatrix,(P$4+1),FALSE)*$E1655</f>
        <v>0</v>
      </c>
      <c r="Q1653" s="5">
        <f>VLOOKUP(CONCATENATE($F1653," ",$G1653),AllocFactorMatrix,(Q$4+1),FALSE)*$E1655</f>
        <v>0</v>
      </c>
      <c r="R1653" s="5">
        <f>VLOOKUP(CONCATENATE($F1653," ",$G1653),AllocFactorMatrix,(R$4+1),FALSE)*$E1655</f>
        <v>0</v>
      </c>
      <c r="S1653" s="5">
        <f t="shared" si="825"/>
        <v>0</v>
      </c>
      <c r="T1653" s="5">
        <f>VLOOKUP(CONCATENATE($F1653," ",$G1653),AllocFactorMatrix,(T$4+1),FALSE)*$E1655</f>
        <v>0</v>
      </c>
      <c r="U1653" s="5">
        <f>VLOOKUP(CONCATENATE($F1653," ",$G1653),AllocFactorMatrix,(U$4+1),FALSE)*$E1655</f>
        <v>0</v>
      </c>
      <c r="V1653" s="5">
        <f>VLOOKUP(CONCATENATE($F1653," ",$G1653),AllocFactorMatrix,(V$4+1),FALSE)*$E1655</f>
        <v>0</v>
      </c>
      <c r="W1653" s="5">
        <f>VLOOKUP(CONCATENATE($F1653," ",$G1653),AllocFactorMatrix,(W$4+1),FALSE)*$E1655</f>
        <v>0</v>
      </c>
      <c r="X1653" s="5">
        <f t="shared" si="829"/>
        <v>0</v>
      </c>
      <c r="Y1653" s="5">
        <f>VLOOKUP(CONCATENATE($F1653," ",$G1653),AllocFactorMatrix,(Y$4+1),FALSE)*$E1655</f>
        <v>0</v>
      </c>
      <c r="Z1653" s="5">
        <f>VLOOKUP(CONCATENATE($F1653," ",$G1653),AllocFactorMatrix,(Z$4+1),FALSE)*$E1655</f>
        <v>0</v>
      </c>
      <c r="AA1653" s="5">
        <f t="shared" si="824"/>
        <v>0</v>
      </c>
      <c r="AB1653" s="5">
        <f>VLOOKUP(CONCATENATE($F1653," ",$G1653),AllocFactorMatrix,(AB$4+1),FALSE)*$E1655</f>
        <v>0</v>
      </c>
      <c r="AC1653" s="5">
        <f>VLOOKUP(CONCATENATE($F1653," ",$G1653),AllocFactorMatrix,(AC$4+1),FALSE)*$E1655</f>
        <v>0</v>
      </c>
      <c r="AD1653" s="5">
        <f>VLOOKUP(CONCATENATE($F1653," ",$G1653),AllocFactorMatrix,(AD$4+1),FALSE)*$E1655</f>
        <v>0</v>
      </c>
    </row>
    <row r="1654" spans="4:30" hidden="1" outlineLevel="1">
      <c r="E1654" s="51"/>
      <c r="F1654" s="52" t="str">
        <f>F1655</f>
        <v>CUST_TOTAL</v>
      </c>
      <c r="G1654" s="55" t="str">
        <f>$G$14</f>
        <v>CUSTOMER</v>
      </c>
      <c r="H1654" s="4">
        <f t="shared" si="822"/>
        <v>-175136.99999999997</v>
      </c>
      <c r="I1654" s="5">
        <f>VLOOKUP(CONCATENATE($F1654," ",$G1654),AllocFactorMatrix,(I$4+1),FALSE)*$E1655</f>
        <v>-111595.87634596803</v>
      </c>
      <c r="J1654" s="5">
        <f>VLOOKUP(CONCATENATE($F1654," ",$G1654),AllocFactorMatrix,(J$4+1),FALSE)*$E1655</f>
        <v>-19526.969096993715</v>
      </c>
      <c r="K1654" s="5">
        <f>VLOOKUP(CONCATENATE($F1654," ",$G1654),AllocFactorMatrix,(K$4+1),FALSE)*$E1655</f>
        <v>-5484.1943934917454</v>
      </c>
      <c r="L1654" s="5">
        <f>VLOOKUP(CONCATENATE($F1654," ",$G1654),AllocFactorMatrix,(L$4+1),FALSE)*$E1655</f>
        <v>-63.760197151938613</v>
      </c>
      <c r="M1654" s="5">
        <f>VLOOKUP(CONCATENATE($F1654," ",$G1654),AllocFactorMatrix,(M$4+1),FALSE)*$E1655</f>
        <v>-4.9046305501491245</v>
      </c>
      <c r="N1654" s="5">
        <f t="shared" si="823"/>
        <v>-5552.859221193833</v>
      </c>
      <c r="O1654" s="5">
        <f>VLOOKUP(CONCATENATE($F1654," ",$G1654),AllocFactorMatrix,(O$4+1),FALSE)*$E1655</f>
        <v>-479.83635548958927</v>
      </c>
      <c r="P1654" s="5">
        <f>VLOOKUP(CONCATENATE($F1654," ",$G1654),AllocFactorMatrix,(P$4+1),FALSE)*$E1655</f>
        <v>-48.228867076466393</v>
      </c>
      <c r="Q1654" s="5">
        <f>VLOOKUP(CONCATENATE($F1654," ",$G1654),AllocFactorMatrix,(Q$4+1),FALSE)*$E1655</f>
        <v>-13.896453225422519</v>
      </c>
      <c r="R1654" s="5">
        <f>VLOOKUP(CONCATENATE($F1654," ",$G1654),AllocFactorMatrix,(R$4+1),FALSE)*$E1655</f>
        <v>-1.634876850049708</v>
      </c>
      <c r="S1654" s="5">
        <f t="shared" si="825"/>
        <v>-543.59655264152798</v>
      </c>
      <c r="T1654" s="5">
        <f>VLOOKUP(CONCATENATE($F1654," ",$G1654),AllocFactorMatrix,(T$4+1),FALSE)*$E1655</f>
        <v>-3.2697537000994159</v>
      </c>
      <c r="U1654" s="5">
        <f>VLOOKUP(CONCATENATE($F1654," ",$G1654),AllocFactorMatrix,(U$4+1),FALSE)*$E1655</f>
        <v>-28.610344875869892</v>
      </c>
      <c r="V1654" s="5">
        <f>VLOOKUP(CONCATENATE($F1654," ",$G1654),AllocFactorMatrix,(V$4+1),FALSE)*$E1655</f>
        <v>-20.435960625621352</v>
      </c>
      <c r="W1654" s="5">
        <f>VLOOKUP(CONCATENATE($F1654," ",$G1654),AllocFactorMatrix,(W$4+1),FALSE)*$E1655</f>
        <v>-2.4523152750745623</v>
      </c>
      <c r="X1654" s="5">
        <f t="shared" si="829"/>
        <v>-54.768374476665223</v>
      </c>
      <c r="Y1654" s="5">
        <f>VLOOKUP(CONCATENATE($F1654," ",$G1654),AllocFactorMatrix,(Y$4+1),FALSE)*$E1655</f>
        <v>-131.60758642900151</v>
      </c>
      <c r="Z1654" s="5">
        <f>VLOOKUP(CONCATENATE($F1654," ",$G1654),AllocFactorMatrix,(Z$4+1),FALSE)*$E1655</f>
        <v>-0.81743842502485398</v>
      </c>
      <c r="AA1654" s="5">
        <f t="shared" si="824"/>
        <v>-132.42502485402636</v>
      </c>
      <c r="AB1654" s="5">
        <f>VLOOKUP(CONCATENATE($F1654," ",$G1654),AllocFactorMatrix,(AB$4+1),FALSE)*$E1655</f>
        <v>-8.17438425024854</v>
      </c>
      <c r="AC1654" s="5">
        <f>VLOOKUP(CONCATENATE($F1654," ",$G1654),AllocFactorMatrix,(AC$4+1),FALSE)*$E1655</f>
        <v>-37677.371886245572</v>
      </c>
      <c r="AD1654" s="5">
        <f>VLOOKUP(CONCATENATE($F1654," ",$G1654),AllocFactorMatrix,(AD$4+1),FALSE)*$E1655</f>
        <v>-44.959113376366972</v>
      </c>
    </row>
    <row r="1655" spans="4:30" collapsed="1">
      <c r="D1655" s="1" t="s">
        <v>124</v>
      </c>
      <c r="E1655" s="61">
        <v>-175137</v>
      </c>
      <c r="F1655" s="10" t="s">
        <v>42</v>
      </c>
      <c r="G1655" s="55" t="str">
        <f>$G$15</f>
        <v>TOTAL</v>
      </c>
      <c r="H1655" s="4">
        <f t="shared" si="822"/>
        <v>-175136.99999999997</v>
      </c>
      <c r="I1655" s="5">
        <f>VLOOKUP(CONCATENATE($F1655," ",$G1655),AllocFactorMatrix,(I$4+1),FALSE)*$E1655</f>
        <v>-111595.87634596803</v>
      </c>
      <c r="J1655" s="5">
        <f>VLOOKUP(CONCATENATE($F1655," ",$G1655),AllocFactorMatrix,(J$4+1),FALSE)*$E1655</f>
        <v>-19526.969096993715</v>
      </c>
      <c r="K1655" s="5">
        <f>VLOOKUP(CONCATENATE($F1655," ",$G1655),AllocFactorMatrix,(K$4+1),FALSE)*$E1655</f>
        <v>-5484.1943934917454</v>
      </c>
      <c r="L1655" s="5">
        <f>VLOOKUP(CONCATENATE($F1655," ",$G1655),AllocFactorMatrix,(L$4+1),FALSE)*$E1655</f>
        <v>-63.760197151938613</v>
      </c>
      <c r="M1655" s="5">
        <f>VLOOKUP(CONCATENATE($F1655," ",$G1655),AllocFactorMatrix,(M$4+1),FALSE)*$E1655</f>
        <v>-4.9046305501491245</v>
      </c>
      <c r="N1655" s="5">
        <f t="shared" si="823"/>
        <v>-5552.859221193833</v>
      </c>
      <c r="O1655" s="5">
        <f>VLOOKUP(CONCATENATE($F1655," ",$G1655),AllocFactorMatrix,(O$4+1),FALSE)*$E1655</f>
        <v>-479.83635548958927</v>
      </c>
      <c r="P1655" s="5">
        <f>VLOOKUP(CONCATENATE($F1655," ",$G1655),AllocFactorMatrix,(P$4+1),FALSE)*$E1655</f>
        <v>-48.228867076466393</v>
      </c>
      <c r="Q1655" s="5">
        <f>VLOOKUP(CONCATENATE($F1655," ",$G1655),AllocFactorMatrix,(Q$4+1),FALSE)*$E1655</f>
        <v>-13.896453225422519</v>
      </c>
      <c r="R1655" s="5">
        <f>VLOOKUP(CONCATENATE($F1655," ",$G1655),AllocFactorMatrix,(R$4+1),FALSE)*$E1655</f>
        <v>-1.634876850049708</v>
      </c>
      <c r="S1655" s="5">
        <f t="shared" si="825"/>
        <v>-543.59655264152798</v>
      </c>
      <c r="T1655" s="5">
        <f>VLOOKUP(CONCATENATE($F1655," ",$G1655),AllocFactorMatrix,(T$4+1),FALSE)*$E1655</f>
        <v>-3.2697537000994159</v>
      </c>
      <c r="U1655" s="5">
        <f>VLOOKUP(CONCATENATE($F1655," ",$G1655),AllocFactorMatrix,(U$4+1),FALSE)*$E1655</f>
        <v>-28.610344875869892</v>
      </c>
      <c r="V1655" s="5">
        <f>VLOOKUP(CONCATENATE($F1655," ",$G1655),AllocFactorMatrix,(V$4+1),FALSE)*$E1655</f>
        <v>-20.435960625621352</v>
      </c>
      <c r="W1655" s="5">
        <f>VLOOKUP(CONCATENATE($F1655," ",$G1655),AllocFactorMatrix,(W$4+1),FALSE)*$E1655</f>
        <v>-2.4523152750745623</v>
      </c>
      <c r="X1655" s="5">
        <f t="shared" si="829"/>
        <v>-54.768374476665223</v>
      </c>
      <c r="Y1655" s="5">
        <f>VLOOKUP(CONCATENATE($F1655," ",$G1655),AllocFactorMatrix,(Y$4+1),FALSE)*$E1655</f>
        <v>-131.60758642900151</v>
      </c>
      <c r="Z1655" s="5">
        <f>VLOOKUP(CONCATENATE($F1655," ",$G1655),AllocFactorMatrix,(Z$4+1),FALSE)*$E1655</f>
        <v>-0.81743842502485398</v>
      </c>
      <c r="AA1655" s="5">
        <f t="shared" si="824"/>
        <v>-132.42502485402636</v>
      </c>
      <c r="AB1655" s="5">
        <f>VLOOKUP(CONCATENATE($F1655," ",$G1655),AllocFactorMatrix,(AB$4+1),FALSE)*$E1655</f>
        <v>-8.17438425024854</v>
      </c>
      <c r="AC1655" s="5">
        <f>VLOOKUP(CONCATENATE($F1655," ",$G1655),AllocFactorMatrix,(AC$4+1),FALSE)*$E1655</f>
        <v>-37677.371886245572</v>
      </c>
      <c r="AD1655" s="5">
        <f>VLOOKUP(CONCATENATE($F1655," ",$G1655),AllocFactorMatrix,(AD$4+1),FALSE)*$E1655</f>
        <v>-44.959113376366972</v>
      </c>
    </row>
    <row r="1656" spans="4:30" hidden="1" outlineLevel="1">
      <c r="E1656" s="51"/>
      <c r="F1656" s="52" t="str">
        <f>F1663</f>
        <v>TOTOX234</v>
      </c>
      <c r="G1656" s="55" t="str">
        <f>$G$8</f>
        <v>PRODUCTION</v>
      </c>
      <c r="H1656" s="4">
        <f t="shared" si="822"/>
        <v>0</v>
      </c>
      <c r="I1656" s="5">
        <f>VLOOKUP(CONCATENATE($F1656," ",$G1656),AllocFactorMatrix,(I$4+1),FALSE)*$E1663</f>
        <v>0</v>
      </c>
      <c r="J1656" s="5">
        <f>VLOOKUP(CONCATENATE($F1656," ",$G1656),AllocFactorMatrix,(J$4+1),FALSE)*$E1663</f>
        <v>0</v>
      </c>
      <c r="K1656" s="5">
        <f>VLOOKUP(CONCATENATE($F1656," ",$G1656),AllocFactorMatrix,(K$4+1),FALSE)*$E1663</f>
        <v>0</v>
      </c>
      <c r="L1656" s="5">
        <f>VLOOKUP(CONCATENATE($F1656," ",$G1656),AllocFactorMatrix,(L$4+1),FALSE)*$E1663</f>
        <v>0</v>
      </c>
      <c r="M1656" s="5">
        <f>VLOOKUP(CONCATENATE($F1656," ",$G1656),AllocFactorMatrix,(M$4+1),FALSE)*$E1663</f>
        <v>0</v>
      </c>
      <c r="N1656" s="5">
        <f t="shared" si="823"/>
        <v>0</v>
      </c>
      <c r="O1656" s="5">
        <f>VLOOKUP(CONCATENATE($F1656," ",$G1656),AllocFactorMatrix,(O$4+1),FALSE)*$E1663</f>
        <v>0</v>
      </c>
      <c r="P1656" s="5">
        <f>VLOOKUP(CONCATENATE($F1656," ",$G1656),AllocFactorMatrix,(P$4+1),FALSE)*$E1663</f>
        <v>0</v>
      </c>
      <c r="Q1656" s="5">
        <f>VLOOKUP(CONCATENATE($F1656," ",$G1656),AllocFactorMatrix,(Q$4+1),FALSE)*$E1663</f>
        <v>0</v>
      </c>
      <c r="R1656" s="5">
        <f>VLOOKUP(CONCATENATE($F1656," ",$G1656),AllocFactorMatrix,(R$4+1),FALSE)*$E1663</f>
        <v>0</v>
      </c>
      <c r="S1656" s="5">
        <f t="shared" si="825"/>
        <v>0</v>
      </c>
      <c r="T1656" s="5">
        <f>VLOOKUP(CONCATENATE($F1656," ",$G1656),AllocFactorMatrix,(T$4+1),FALSE)*$E1663</f>
        <v>0</v>
      </c>
      <c r="U1656" s="5">
        <f>VLOOKUP(CONCATENATE($F1656," ",$G1656),AllocFactorMatrix,(U$4+1),FALSE)*$E1663</f>
        <v>0</v>
      </c>
      <c r="V1656" s="5">
        <f>VLOOKUP(CONCATENATE($F1656," ",$G1656),AllocFactorMatrix,(V$4+1),FALSE)*$E1663</f>
        <v>0</v>
      </c>
      <c r="W1656" s="5">
        <f>VLOOKUP(CONCATENATE($F1656," ",$G1656),AllocFactorMatrix,(W$4+1),FALSE)*$E1663</f>
        <v>0</v>
      </c>
      <c r="X1656" s="5">
        <f>SUBTOTAL(9,T1656:W1656)</f>
        <v>0</v>
      </c>
      <c r="Y1656" s="5">
        <f>VLOOKUP(CONCATENATE($F1656," ",$G1656),AllocFactorMatrix,(Y$4+1),FALSE)*$E1663</f>
        <v>0</v>
      </c>
      <c r="Z1656" s="5">
        <f>VLOOKUP(CONCATENATE($F1656," ",$G1656),AllocFactorMatrix,(Z$4+1),FALSE)*$E1663</f>
        <v>0</v>
      </c>
      <c r="AA1656" s="5">
        <f t="shared" si="824"/>
        <v>0</v>
      </c>
      <c r="AB1656" s="5">
        <f>VLOOKUP(CONCATENATE($F1656," ",$G1656),AllocFactorMatrix,(AB$4+1),FALSE)*$E1663</f>
        <v>0</v>
      </c>
      <c r="AC1656" s="5">
        <f>VLOOKUP(CONCATENATE($F1656," ",$G1656),AllocFactorMatrix,(AC$4+1),FALSE)*$E1663</f>
        <v>0</v>
      </c>
      <c r="AD1656" s="5">
        <f>VLOOKUP(CONCATENATE($F1656," ",$G1656),AllocFactorMatrix,(AD$4+1),FALSE)*$E1663</f>
        <v>0</v>
      </c>
    </row>
    <row r="1657" spans="4:30" hidden="1" outlineLevel="1">
      <c r="E1657" s="51"/>
      <c r="F1657" s="52" t="str">
        <f>F1663</f>
        <v>TOTOX234</v>
      </c>
      <c r="G1657" s="55" t="str">
        <f>$G$9</f>
        <v>BULKTRAN</v>
      </c>
      <c r="H1657" s="4">
        <f t="shared" si="822"/>
        <v>0</v>
      </c>
      <c r="I1657" s="5">
        <f>VLOOKUP(CONCATENATE($F1657," ",$G1657),AllocFactorMatrix,(I$4+1),FALSE)*$E1663</f>
        <v>0</v>
      </c>
      <c r="J1657" s="5">
        <f>VLOOKUP(CONCATENATE($F1657," ",$G1657),AllocFactorMatrix,(J$4+1),FALSE)*$E1663</f>
        <v>0</v>
      </c>
      <c r="K1657" s="5">
        <f>VLOOKUP(CONCATENATE($F1657," ",$G1657),AllocFactorMatrix,(K$4+1),FALSE)*$E1663</f>
        <v>0</v>
      </c>
      <c r="L1657" s="5">
        <f>VLOOKUP(CONCATENATE($F1657," ",$G1657),AllocFactorMatrix,(L$4+1),FALSE)*$E1663</f>
        <v>0</v>
      </c>
      <c r="M1657" s="5">
        <f>VLOOKUP(CONCATENATE($F1657," ",$G1657),AllocFactorMatrix,(M$4+1),FALSE)*$E1663</f>
        <v>0</v>
      </c>
      <c r="N1657" s="5">
        <f t="shared" si="823"/>
        <v>0</v>
      </c>
      <c r="O1657" s="5">
        <f>VLOOKUP(CONCATENATE($F1657," ",$G1657),AllocFactorMatrix,(O$4+1),FALSE)*$E1663</f>
        <v>0</v>
      </c>
      <c r="P1657" s="5">
        <f>VLOOKUP(CONCATENATE($F1657," ",$G1657),AllocFactorMatrix,(P$4+1),FALSE)*$E1663</f>
        <v>0</v>
      </c>
      <c r="Q1657" s="5">
        <f>VLOOKUP(CONCATENATE($F1657," ",$G1657),AllocFactorMatrix,(Q$4+1),FALSE)*$E1663</f>
        <v>0</v>
      </c>
      <c r="R1657" s="5">
        <f>VLOOKUP(CONCATENATE($F1657," ",$G1657),AllocFactorMatrix,(R$4+1),FALSE)*$E1663</f>
        <v>0</v>
      </c>
      <c r="S1657" s="5">
        <f t="shared" si="825"/>
        <v>0</v>
      </c>
      <c r="T1657" s="5">
        <f>VLOOKUP(CONCATENATE($F1657," ",$G1657),AllocFactorMatrix,(T$4+1),FALSE)*$E1663</f>
        <v>0</v>
      </c>
      <c r="U1657" s="5">
        <f>VLOOKUP(CONCATENATE($F1657," ",$G1657),AllocFactorMatrix,(U$4+1),FALSE)*$E1663</f>
        <v>0</v>
      </c>
      <c r="V1657" s="5">
        <f>VLOOKUP(CONCATENATE($F1657," ",$G1657),AllocFactorMatrix,(V$4+1),FALSE)*$E1663</f>
        <v>0</v>
      </c>
      <c r="W1657" s="5">
        <f>VLOOKUP(CONCATENATE($F1657," ",$G1657),AllocFactorMatrix,(W$4+1),FALSE)*$E1663</f>
        <v>0</v>
      </c>
      <c r="X1657" s="5">
        <f t="shared" ref="X1657:X1663" si="830">SUBTOTAL(9,T1657:W1657)</f>
        <v>0</v>
      </c>
      <c r="Y1657" s="5">
        <f>VLOOKUP(CONCATENATE($F1657," ",$G1657),AllocFactorMatrix,(Y$4+1),FALSE)*$E1663</f>
        <v>0</v>
      </c>
      <c r="Z1657" s="5">
        <f>VLOOKUP(CONCATENATE($F1657," ",$G1657),AllocFactorMatrix,(Z$4+1),FALSE)*$E1663</f>
        <v>0</v>
      </c>
      <c r="AA1657" s="5">
        <f t="shared" si="824"/>
        <v>0</v>
      </c>
      <c r="AB1657" s="5">
        <f>VLOOKUP(CONCATENATE($F1657," ",$G1657),AllocFactorMatrix,(AB$4+1),FALSE)*$E1663</f>
        <v>0</v>
      </c>
      <c r="AC1657" s="5">
        <f>VLOOKUP(CONCATENATE($F1657," ",$G1657),AllocFactorMatrix,(AC$4+1),FALSE)*$E1663</f>
        <v>0</v>
      </c>
      <c r="AD1657" s="5">
        <f>VLOOKUP(CONCATENATE($F1657," ",$G1657),AllocFactorMatrix,(AD$4+1),FALSE)*$E1663</f>
        <v>0</v>
      </c>
    </row>
    <row r="1658" spans="4:30" hidden="1" outlineLevel="1">
      <c r="E1658" s="51"/>
      <c r="F1658" s="52" t="str">
        <f>F1663</f>
        <v>TOTOX234</v>
      </c>
      <c r="G1658" s="55" t="str">
        <f>$G$10</f>
        <v>SUBTRAN</v>
      </c>
      <c r="H1658" s="4">
        <f t="shared" si="822"/>
        <v>0</v>
      </c>
      <c r="I1658" s="5">
        <f>VLOOKUP(CONCATENATE($F1658," ",$G1658),AllocFactorMatrix,(I$4+1),FALSE)*$E1663</f>
        <v>0</v>
      </c>
      <c r="J1658" s="5">
        <f>VLOOKUP(CONCATENATE($F1658," ",$G1658),AllocFactorMatrix,(J$4+1),FALSE)*$E1663</f>
        <v>0</v>
      </c>
      <c r="K1658" s="5">
        <f>VLOOKUP(CONCATENATE($F1658," ",$G1658),AllocFactorMatrix,(K$4+1),FALSE)*$E1663</f>
        <v>0</v>
      </c>
      <c r="L1658" s="5">
        <f>VLOOKUP(CONCATENATE($F1658," ",$G1658),AllocFactorMatrix,(L$4+1),FALSE)*$E1663</f>
        <v>0</v>
      </c>
      <c r="M1658" s="5">
        <f>VLOOKUP(CONCATENATE($F1658," ",$G1658),AllocFactorMatrix,(M$4+1),FALSE)*$E1663</f>
        <v>0</v>
      </c>
      <c r="N1658" s="5">
        <f t="shared" si="823"/>
        <v>0</v>
      </c>
      <c r="O1658" s="5">
        <f>VLOOKUP(CONCATENATE($F1658," ",$G1658),AllocFactorMatrix,(O$4+1),FALSE)*$E1663</f>
        <v>0</v>
      </c>
      <c r="P1658" s="5">
        <f>VLOOKUP(CONCATENATE($F1658," ",$G1658),AllocFactorMatrix,(P$4+1),FALSE)*$E1663</f>
        <v>0</v>
      </c>
      <c r="Q1658" s="5">
        <f>VLOOKUP(CONCATENATE($F1658," ",$G1658),AllocFactorMatrix,(Q$4+1),FALSE)*$E1663</f>
        <v>0</v>
      </c>
      <c r="R1658" s="5">
        <f>VLOOKUP(CONCATENATE($F1658," ",$G1658),AllocFactorMatrix,(R$4+1),FALSE)*$E1663</f>
        <v>0</v>
      </c>
      <c r="S1658" s="5">
        <f t="shared" si="825"/>
        <v>0</v>
      </c>
      <c r="T1658" s="5">
        <f>VLOOKUP(CONCATENATE($F1658," ",$G1658),AllocFactorMatrix,(T$4+1),FALSE)*$E1663</f>
        <v>0</v>
      </c>
      <c r="U1658" s="5">
        <f>VLOOKUP(CONCATENATE($F1658," ",$G1658),AllocFactorMatrix,(U$4+1),FALSE)*$E1663</f>
        <v>0</v>
      </c>
      <c r="V1658" s="5">
        <f>VLOOKUP(CONCATENATE($F1658," ",$G1658),AllocFactorMatrix,(V$4+1),FALSE)*$E1663</f>
        <v>0</v>
      </c>
      <c r="W1658" s="5">
        <f>VLOOKUP(CONCATENATE($F1658," ",$G1658),AllocFactorMatrix,(W$4+1),FALSE)*$E1663</f>
        <v>0</v>
      </c>
      <c r="X1658" s="5">
        <f t="shared" si="830"/>
        <v>0</v>
      </c>
      <c r="Y1658" s="5">
        <f>VLOOKUP(CONCATENATE($F1658," ",$G1658),AllocFactorMatrix,(Y$4+1),FALSE)*$E1663</f>
        <v>0</v>
      </c>
      <c r="Z1658" s="5">
        <f>VLOOKUP(CONCATENATE($F1658," ",$G1658),AllocFactorMatrix,(Z$4+1),FALSE)*$E1663</f>
        <v>0</v>
      </c>
      <c r="AA1658" s="5">
        <f t="shared" si="824"/>
        <v>0</v>
      </c>
      <c r="AB1658" s="5">
        <f>VLOOKUP(CONCATENATE($F1658," ",$G1658),AllocFactorMatrix,(AB$4+1),FALSE)*$E1663</f>
        <v>0</v>
      </c>
      <c r="AC1658" s="5">
        <f>VLOOKUP(CONCATENATE($F1658," ",$G1658),AllocFactorMatrix,(AC$4+1),FALSE)*$E1663</f>
        <v>0</v>
      </c>
      <c r="AD1658" s="5">
        <f>VLOOKUP(CONCATENATE($F1658," ",$G1658),AllocFactorMatrix,(AD$4+1),FALSE)*$E1663</f>
        <v>0</v>
      </c>
    </row>
    <row r="1659" spans="4:30" hidden="1" outlineLevel="1">
      <c r="E1659" s="51"/>
      <c r="F1659" s="52" t="str">
        <f>F1663</f>
        <v>TOTOX234</v>
      </c>
      <c r="G1659" s="55" t="str">
        <f>$G$11</f>
        <v>DISTPRI</v>
      </c>
      <c r="H1659" s="4">
        <f t="shared" si="822"/>
        <v>0</v>
      </c>
      <c r="I1659" s="5">
        <f>VLOOKUP(CONCATENATE($F1659," ",$G1659),AllocFactorMatrix,(I$4+1),FALSE)*$E1663</f>
        <v>0</v>
      </c>
      <c r="J1659" s="5">
        <f>VLOOKUP(CONCATENATE($F1659," ",$G1659),AllocFactorMatrix,(J$4+1),FALSE)*$E1663</f>
        <v>0</v>
      </c>
      <c r="K1659" s="5">
        <f>VLOOKUP(CONCATENATE($F1659," ",$G1659),AllocFactorMatrix,(K$4+1),FALSE)*$E1663</f>
        <v>0</v>
      </c>
      <c r="L1659" s="5">
        <f>VLOOKUP(CONCATENATE($F1659," ",$G1659),AllocFactorMatrix,(L$4+1),FALSE)*$E1663</f>
        <v>0</v>
      </c>
      <c r="M1659" s="5">
        <f>VLOOKUP(CONCATENATE($F1659," ",$G1659),AllocFactorMatrix,(M$4+1),FALSE)*$E1663</f>
        <v>0</v>
      </c>
      <c r="N1659" s="5">
        <f t="shared" si="823"/>
        <v>0</v>
      </c>
      <c r="O1659" s="5">
        <f>VLOOKUP(CONCATENATE($F1659," ",$G1659),AllocFactorMatrix,(O$4+1),FALSE)*$E1663</f>
        <v>0</v>
      </c>
      <c r="P1659" s="5">
        <f>VLOOKUP(CONCATENATE($F1659," ",$G1659),AllocFactorMatrix,(P$4+1),FALSE)*$E1663</f>
        <v>0</v>
      </c>
      <c r="Q1659" s="5">
        <f>VLOOKUP(CONCATENATE($F1659," ",$G1659),AllocFactorMatrix,(Q$4+1),FALSE)*$E1663</f>
        <v>0</v>
      </c>
      <c r="R1659" s="5">
        <f>VLOOKUP(CONCATENATE($F1659," ",$G1659),AllocFactorMatrix,(R$4+1),FALSE)*$E1663</f>
        <v>0</v>
      </c>
      <c r="S1659" s="5">
        <f t="shared" si="825"/>
        <v>0</v>
      </c>
      <c r="T1659" s="5">
        <f>VLOOKUP(CONCATENATE($F1659," ",$G1659),AllocFactorMatrix,(T$4+1),FALSE)*$E1663</f>
        <v>0</v>
      </c>
      <c r="U1659" s="5">
        <f>VLOOKUP(CONCATENATE($F1659," ",$G1659),AllocFactorMatrix,(U$4+1),FALSE)*$E1663</f>
        <v>0</v>
      </c>
      <c r="V1659" s="5">
        <f>VLOOKUP(CONCATENATE($F1659," ",$G1659),AllocFactorMatrix,(V$4+1),FALSE)*$E1663</f>
        <v>0</v>
      </c>
      <c r="W1659" s="5">
        <f>VLOOKUP(CONCATENATE($F1659," ",$G1659),AllocFactorMatrix,(W$4+1),FALSE)*$E1663</f>
        <v>0</v>
      </c>
      <c r="X1659" s="5">
        <f t="shared" si="830"/>
        <v>0</v>
      </c>
      <c r="Y1659" s="5">
        <f>VLOOKUP(CONCATENATE($F1659," ",$G1659),AllocFactorMatrix,(Y$4+1),FALSE)*$E1663</f>
        <v>0</v>
      </c>
      <c r="Z1659" s="5">
        <f>VLOOKUP(CONCATENATE($F1659," ",$G1659),AllocFactorMatrix,(Z$4+1),FALSE)*$E1663</f>
        <v>0</v>
      </c>
      <c r="AA1659" s="5">
        <f t="shared" si="824"/>
        <v>0</v>
      </c>
      <c r="AB1659" s="5">
        <f>VLOOKUP(CONCATENATE($F1659," ",$G1659),AllocFactorMatrix,(AB$4+1),FALSE)*$E1663</f>
        <v>0</v>
      </c>
      <c r="AC1659" s="5">
        <f>VLOOKUP(CONCATENATE($F1659," ",$G1659),AllocFactorMatrix,(AC$4+1),FALSE)*$E1663</f>
        <v>0</v>
      </c>
      <c r="AD1659" s="5">
        <f>VLOOKUP(CONCATENATE($F1659," ",$G1659),AllocFactorMatrix,(AD$4+1),FALSE)*$E1663</f>
        <v>0</v>
      </c>
    </row>
    <row r="1660" spans="4:30" hidden="1" outlineLevel="1">
      <c r="E1660" s="51"/>
      <c r="F1660" s="52" t="str">
        <f>F1663</f>
        <v>TOTOX234</v>
      </c>
      <c r="G1660" s="55" t="str">
        <f>$G$12</f>
        <v>DISTSEC</v>
      </c>
      <c r="H1660" s="4">
        <f t="shared" si="822"/>
        <v>0</v>
      </c>
      <c r="I1660" s="5">
        <f>VLOOKUP(CONCATENATE($F1660," ",$G1660),AllocFactorMatrix,(I$4+1),FALSE)*$E1663</f>
        <v>0</v>
      </c>
      <c r="J1660" s="5">
        <f>VLOOKUP(CONCATENATE($F1660," ",$G1660),AllocFactorMatrix,(J$4+1),FALSE)*$E1663</f>
        <v>0</v>
      </c>
      <c r="K1660" s="5">
        <f>VLOOKUP(CONCATENATE($F1660," ",$G1660),AllocFactorMatrix,(K$4+1),FALSE)*$E1663</f>
        <v>0</v>
      </c>
      <c r="L1660" s="5">
        <f>VLOOKUP(CONCATENATE($F1660," ",$G1660),AllocFactorMatrix,(L$4+1),FALSE)*$E1663</f>
        <v>0</v>
      </c>
      <c r="M1660" s="5">
        <f>VLOOKUP(CONCATENATE($F1660," ",$G1660),AllocFactorMatrix,(M$4+1),FALSE)*$E1663</f>
        <v>0</v>
      </c>
      <c r="N1660" s="5">
        <f t="shared" si="823"/>
        <v>0</v>
      </c>
      <c r="O1660" s="5">
        <f>VLOOKUP(CONCATENATE($F1660," ",$G1660),AllocFactorMatrix,(O$4+1),FALSE)*$E1663</f>
        <v>0</v>
      </c>
      <c r="P1660" s="5">
        <f>VLOOKUP(CONCATENATE($F1660," ",$G1660),AllocFactorMatrix,(P$4+1),FALSE)*$E1663</f>
        <v>0</v>
      </c>
      <c r="Q1660" s="5">
        <f>VLOOKUP(CONCATENATE($F1660," ",$G1660),AllocFactorMatrix,(Q$4+1),FALSE)*$E1663</f>
        <v>0</v>
      </c>
      <c r="R1660" s="5">
        <f>VLOOKUP(CONCATENATE($F1660," ",$G1660),AllocFactorMatrix,(R$4+1),FALSE)*$E1663</f>
        <v>0</v>
      </c>
      <c r="S1660" s="5">
        <f t="shared" si="825"/>
        <v>0</v>
      </c>
      <c r="T1660" s="5">
        <f>VLOOKUP(CONCATENATE($F1660," ",$G1660),AllocFactorMatrix,(T$4+1),FALSE)*$E1663</f>
        <v>0</v>
      </c>
      <c r="U1660" s="5">
        <f>VLOOKUP(CONCATENATE($F1660," ",$G1660),AllocFactorMatrix,(U$4+1),FALSE)*$E1663</f>
        <v>0</v>
      </c>
      <c r="V1660" s="5">
        <f>VLOOKUP(CONCATENATE($F1660," ",$G1660),AllocFactorMatrix,(V$4+1),FALSE)*$E1663</f>
        <v>0</v>
      </c>
      <c r="W1660" s="5">
        <f>VLOOKUP(CONCATENATE($F1660," ",$G1660),AllocFactorMatrix,(W$4+1),FALSE)*$E1663</f>
        <v>0</v>
      </c>
      <c r="X1660" s="5">
        <f t="shared" si="830"/>
        <v>0</v>
      </c>
      <c r="Y1660" s="5">
        <f>VLOOKUP(CONCATENATE($F1660," ",$G1660),AllocFactorMatrix,(Y$4+1),FALSE)*$E1663</f>
        <v>0</v>
      </c>
      <c r="Z1660" s="5">
        <f>VLOOKUP(CONCATENATE($F1660," ",$G1660),AllocFactorMatrix,(Z$4+1),FALSE)*$E1663</f>
        <v>0</v>
      </c>
      <c r="AA1660" s="5">
        <f t="shared" si="824"/>
        <v>0</v>
      </c>
      <c r="AB1660" s="5">
        <f>VLOOKUP(CONCATENATE($F1660," ",$G1660),AllocFactorMatrix,(AB$4+1),FALSE)*$E1663</f>
        <v>0</v>
      </c>
      <c r="AC1660" s="5">
        <f>VLOOKUP(CONCATENATE($F1660," ",$G1660),AllocFactorMatrix,(AC$4+1),FALSE)*$E1663</f>
        <v>0</v>
      </c>
      <c r="AD1660" s="5">
        <f>VLOOKUP(CONCATENATE($F1660," ",$G1660),AllocFactorMatrix,(AD$4+1),FALSE)*$E1663</f>
        <v>0</v>
      </c>
    </row>
    <row r="1661" spans="4:30" hidden="1" outlineLevel="1">
      <c r="E1661" s="51"/>
      <c r="F1661" s="52" t="str">
        <f>F1663</f>
        <v>TOTOX234</v>
      </c>
      <c r="G1661" s="55" t="str">
        <f>$G$13</f>
        <v>ENERGY</v>
      </c>
      <c r="H1661" s="4">
        <f t="shared" si="822"/>
        <v>0</v>
      </c>
      <c r="I1661" s="5">
        <f>VLOOKUP(CONCATENATE($F1661," ",$G1661),AllocFactorMatrix,(I$4+1),FALSE)*$E1663</f>
        <v>0</v>
      </c>
      <c r="J1661" s="5">
        <f>VLOOKUP(CONCATENATE($F1661," ",$G1661),AllocFactorMatrix,(J$4+1),FALSE)*$E1663</f>
        <v>0</v>
      </c>
      <c r="K1661" s="5">
        <f>VLOOKUP(CONCATENATE($F1661," ",$G1661),AllocFactorMatrix,(K$4+1),FALSE)*$E1663</f>
        <v>0</v>
      </c>
      <c r="L1661" s="5">
        <f>VLOOKUP(CONCATENATE($F1661," ",$G1661),AllocFactorMatrix,(L$4+1),FALSE)*$E1663</f>
        <v>0</v>
      </c>
      <c r="M1661" s="5">
        <f>VLOOKUP(CONCATENATE($F1661," ",$G1661),AllocFactorMatrix,(M$4+1),FALSE)*$E1663</f>
        <v>0</v>
      </c>
      <c r="N1661" s="5">
        <f t="shared" si="823"/>
        <v>0</v>
      </c>
      <c r="O1661" s="5">
        <f>VLOOKUP(CONCATENATE($F1661," ",$G1661),AllocFactorMatrix,(O$4+1),FALSE)*$E1663</f>
        <v>0</v>
      </c>
      <c r="P1661" s="5">
        <f>VLOOKUP(CONCATENATE($F1661," ",$G1661),AllocFactorMatrix,(P$4+1),FALSE)*$E1663</f>
        <v>0</v>
      </c>
      <c r="Q1661" s="5">
        <f>VLOOKUP(CONCATENATE($F1661," ",$G1661),AllocFactorMatrix,(Q$4+1),FALSE)*$E1663</f>
        <v>0</v>
      </c>
      <c r="R1661" s="5">
        <f>VLOOKUP(CONCATENATE($F1661," ",$G1661),AllocFactorMatrix,(R$4+1),FALSE)*$E1663</f>
        <v>0</v>
      </c>
      <c r="S1661" s="5">
        <f t="shared" si="825"/>
        <v>0</v>
      </c>
      <c r="T1661" s="5">
        <f>VLOOKUP(CONCATENATE($F1661," ",$G1661),AllocFactorMatrix,(T$4+1),FALSE)*$E1663</f>
        <v>0</v>
      </c>
      <c r="U1661" s="5">
        <f>VLOOKUP(CONCATENATE($F1661," ",$G1661),AllocFactorMatrix,(U$4+1),FALSE)*$E1663</f>
        <v>0</v>
      </c>
      <c r="V1661" s="5">
        <f>VLOOKUP(CONCATENATE($F1661," ",$G1661),AllocFactorMatrix,(V$4+1),FALSE)*$E1663</f>
        <v>0</v>
      </c>
      <c r="W1661" s="5">
        <f>VLOOKUP(CONCATENATE($F1661," ",$G1661),AllocFactorMatrix,(W$4+1),FALSE)*$E1663</f>
        <v>0</v>
      </c>
      <c r="X1661" s="5">
        <f t="shared" si="830"/>
        <v>0</v>
      </c>
      <c r="Y1661" s="5">
        <f>VLOOKUP(CONCATENATE($F1661," ",$G1661),AllocFactorMatrix,(Y$4+1),FALSE)*$E1663</f>
        <v>0</v>
      </c>
      <c r="Z1661" s="5">
        <f>VLOOKUP(CONCATENATE($F1661," ",$G1661),AllocFactorMatrix,(Z$4+1),FALSE)*$E1663</f>
        <v>0</v>
      </c>
      <c r="AA1661" s="5">
        <f t="shared" si="824"/>
        <v>0</v>
      </c>
      <c r="AB1661" s="5">
        <f>VLOOKUP(CONCATENATE($F1661," ",$G1661),AllocFactorMatrix,(AB$4+1),FALSE)*$E1663</f>
        <v>0</v>
      </c>
      <c r="AC1661" s="5">
        <f>VLOOKUP(CONCATENATE($F1661," ",$G1661),AllocFactorMatrix,(AC$4+1),FALSE)*$E1663</f>
        <v>0</v>
      </c>
      <c r="AD1661" s="5">
        <f>VLOOKUP(CONCATENATE($F1661," ",$G1661),AllocFactorMatrix,(AD$4+1),FALSE)*$E1663</f>
        <v>0</v>
      </c>
    </row>
    <row r="1662" spans="4:30" hidden="1" outlineLevel="1">
      <c r="E1662" s="51"/>
      <c r="F1662" s="52" t="str">
        <f>F1663</f>
        <v>TOTOX234</v>
      </c>
      <c r="G1662" s="55" t="str">
        <f>$G$14</f>
        <v>CUSTOMER</v>
      </c>
      <c r="H1662" s="4">
        <f t="shared" si="822"/>
        <v>16983.999999999996</v>
      </c>
      <c r="I1662" s="5">
        <f>VLOOKUP(CONCATENATE($F1662," ",$G1662),AllocFactorMatrix,(I$4+1),FALSE)*$E1663</f>
        <v>14650.025202559798</v>
      </c>
      <c r="J1662" s="5">
        <f>VLOOKUP(CONCATENATE($F1662," ",$G1662),AllocFactorMatrix,(J$4+1),FALSE)*$E1663</f>
        <v>1827.2164323047971</v>
      </c>
      <c r="K1662" s="5">
        <f>VLOOKUP(CONCATENATE($F1662," ",$G1662),AllocFactorMatrix,(K$4+1),FALSE)*$E1663</f>
        <v>535.03712268320908</v>
      </c>
      <c r="L1662" s="5">
        <f>VLOOKUP(CONCATENATE($F1662," ",$G1662),AllocFactorMatrix,(L$4+1),FALSE)*$E1663</f>
        <v>6.3507368757440794</v>
      </c>
      <c r="M1662" s="5">
        <f>VLOOKUP(CONCATENATE($F1662," ",$G1662),AllocFactorMatrix,(M$4+1),FALSE)*$E1663</f>
        <v>0.49074243577084642</v>
      </c>
      <c r="N1662" s="5">
        <f t="shared" si="823"/>
        <v>541.87860199472402</v>
      </c>
      <c r="O1662" s="5">
        <f>VLOOKUP(CONCATENATE($F1662," ",$G1662),AllocFactorMatrix,(O$4+1),FALSE)*$E1663</f>
        <v>49.683514244118143</v>
      </c>
      <c r="P1662" s="5">
        <f>VLOOKUP(CONCATENATE($F1662," ",$G1662),AllocFactorMatrix,(P$4+1),FALSE)*$E1663</f>
        <v>5.0892734086594009</v>
      </c>
      <c r="Q1662" s="5">
        <f>VLOOKUP(CONCATENATE($F1662," ",$G1662),AllocFactorMatrix,(Q$4+1),FALSE)*$E1663</f>
        <v>1.4668908938387584</v>
      </c>
      <c r="R1662" s="5">
        <f>VLOOKUP(CONCATENATE($F1662," ",$G1662),AllocFactorMatrix,(R$4+1),FALSE)*$E1663</f>
        <v>0.17215018178578154</v>
      </c>
      <c r="S1662" s="5">
        <f t="shared" si="825"/>
        <v>56.411828728402085</v>
      </c>
      <c r="T1662" s="5">
        <f>VLOOKUP(CONCATENATE($F1662," ",$G1662),AllocFactorMatrix,(T$4+1),FALSE)*$E1663</f>
        <v>0.35733256723650253</v>
      </c>
      <c r="U1662" s="5">
        <f>VLOOKUP(CONCATENATE($F1662," ",$G1662),AllocFactorMatrix,(U$4+1),FALSE)*$E1663</f>
        <v>3.1302743119790124</v>
      </c>
      <c r="V1662" s="5">
        <f>VLOOKUP(CONCATENATE($F1662," ",$G1662),AllocFactorMatrix,(V$4+1),FALSE)*$E1663</f>
        <v>2.2369428938877562</v>
      </c>
      <c r="W1662" s="5">
        <f>VLOOKUP(CONCATENATE($F1662," ",$G1662),AllocFactorMatrix,(W$4+1),FALSE)*$E1663</f>
        <v>0.26799942542737681</v>
      </c>
      <c r="X1662" s="5">
        <f t="shared" si="830"/>
        <v>5.9925491985306483</v>
      </c>
      <c r="Y1662" s="5">
        <f>VLOOKUP(CONCATENATE($F1662," ",$G1662),AllocFactorMatrix,(Y$4+1),FALSE)*$E1663</f>
        <v>13.105428500879354</v>
      </c>
      <c r="Z1662" s="5">
        <f>VLOOKUP(CONCATENATE($F1662," ",$G1662),AllocFactorMatrix,(Z$4+1),FALSE)*$E1663</f>
        <v>8.2817039976655918E-2</v>
      </c>
      <c r="AA1662" s="5">
        <f t="shared" si="824"/>
        <v>13.188245540856009</v>
      </c>
      <c r="AB1662" s="5">
        <f>VLOOKUP(CONCATENATE($F1662," ",$G1662),AllocFactorMatrix,(AB$4+1),FALSE)*$E1663</f>
        <v>0.76662373010147755</v>
      </c>
      <c r="AC1662" s="5">
        <f>VLOOKUP(CONCATENATE($F1662," ",$G1662),AllocFactorMatrix,(AC$4+1),FALSE)*$E1663</f>
        <v>-115.32849310033934</v>
      </c>
      <c r="AD1662" s="5">
        <f>VLOOKUP(CONCATENATE($F1662," ",$G1662),AllocFactorMatrix,(AD$4+1),FALSE)*$E1663</f>
        <v>3.8490090431232535</v>
      </c>
    </row>
    <row r="1663" spans="4:30" collapsed="1">
      <c r="D1663" s="1" t="s">
        <v>125</v>
      </c>
      <c r="E1663" s="61">
        <v>16984</v>
      </c>
      <c r="F1663" s="10" t="s">
        <v>81</v>
      </c>
      <c r="G1663" s="55" t="str">
        <f>$G$15</f>
        <v>TOTAL</v>
      </c>
      <c r="H1663" s="4">
        <f t="shared" si="822"/>
        <v>16983.999999999996</v>
      </c>
      <c r="I1663" s="5">
        <f>VLOOKUP(CONCATENATE($F1663," ",$G1663),AllocFactorMatrix,(I$4+1),FALSE)*$E1663</f>
        <v>14650.025202559798</v>
      </c>
      <c r="J1663" s="5">
        <f>VLOOKUP(CONCATENATE($F1663," ",$G1663),AllocFactorMatrix,(J$4+1),FALSE)*$E1663</f>
        <v>1827.2164323047971</v>
      </c>
      <c r="K1663" s="5">
        <f>VLOOKUP(CONCATENATE($F1663," ",$G1663),AllocFactorMatrix,(K$4+1),FALSE)*$E1663</f>
        <v>535.03712268320908</v>
      </c>
      <c r="L1663" s="5">
        <f>VLOOKUP(CONCATENATE($F1663," ",$G1663),AllocFactorMatrix,(L$4+1),FALSE)*$E1663</f>
        <v>6.3507368757440794</v>
      </c>
      <c r="M1663" s="5">
        <f>VLOOKUP(CONCATENATE($F1663," ",$G1663),AllocFactorMatrix,(M$4+1),FALSE)*$E1663</f>
        <v>0.49074243577084642</v>
      </c>
      <c r="N1663" s="5">
        <f t="shared" si="823"/>
        <v>541.87860199472402</v>
      </c>
      <c r="O1663" s="5">
        <f>VLOOKUP(CONCATENATE($F1663," ",$G1663),AllocFactorMatrix,(O$4+1),FALSE)*$E1663</f>
        <v>49.683514244118143</v>
      </c>
      <c r="P1663" s="5">
        <f>VLOOKUP(CONCATENATE($F1663," ",$G1663),AllocFactorMatrix,(P$4+1),FALSE)*$E1663</f>
        <v>5.0892734086594009</v>
      </c>
      <c r="Q1663" s="5">
        <f>VLOOKUP(CONCATENATE($F1663," ",$G1663),AllocFactorMatrix,(Q$4+1),FALSE)*$E1663</f>
        <v>1.4668908938387584</v>
      </c>
      <c r="R1663" s="5">
        <f>VLOOKUP(CONCATENATE($F1663," ",$G1663),AllocFactorMatrix,(R$4+1),FALSE)*$E1663</f>
        <v>0.17215018178578154</v>
      </c>
      <c r="S1663" s="5">
        <f t="shared" si="825"/>
        <v>56.411828728402085</v>
      </c>
      <c r="T1663" s="5">
        <f>VLOOKUP(CONCATENATE($F1663," ",$G1663),AllocFactorMatrix,(T$4+1),FALSE)*$E1663</f>
        <v>0.35733256723650253</v>
      </c>
      <c r="U1663" s="5">
        <f>VLOOKUP(CONCATENATE($F1663," ",$G1663),AllocFactorMatrix,(U$4+1),FALSE)*$E1663</f>
        <v>3.1302743119790124</v>
      </c>
      <c r="V1663" s="5">
        <f>VLOOKUP(CONCATENATE($F1663," ",$G1663),AllocFactorMatrix,(V$4+1),FALSE)*$E1663</f>
        <v>2.2369428938877562</v>
      </c>
      <c r="W1663" s="5">
        <f>VLOOKUP(CONCATENATE($F1663," ",$G1663),AllocFactorMatrix,(W$4+1),FALSE)*$E1663</f>
        <v>0.26799942542737681</v>
      </c>
      <c r="X1663" s="5">
        <f t="shared" si="830"/>
        <v>5.9925491985306483</v>
      </c>
      <c r="Y1663" s="5">
        <f>VLOOKUP(CONCATENATE($F1663," ",$G1663),AllocFactorMatrix,(Y$4+1),FALSE)*$E1663</f>
        <v>13.105428500879354</v>
      </c>
      <c r="Z1663" s="5">
        <f>VLOOKUP(CONCATENATE($F1663," ",$G1663),AllocFactorMatrix,(Z$4+1),FALSE)*$E1663</f>
        <v>8.2817039976655918E-2</v>
      </c>
      <c r="AA1663" s="5">
        <f t="shared" si="824"/>
        <v>13.188245540856009</v>
      </c>
      <c r="AB1663" s="5">
        <f>VLOOKUP(CONCATENATE($F1663," ",$G1663),AllocFactorMatrix,(AB$4+1),FALSE)*$E1663</f>
        <v>0.76662373010147755</v>
      </c>
      <c r="AC1663" s="5">
        <f>VLOOKUP(CONCATENATE($F1663," ",$G1663),AllocFactorMatrix,(AC$4+1),FALSE)*$E1663</f>
        <v>-115.32849310033934</v>
      </c>
      <c r="AD1663" s="5">
        <f>VLOOKUP(CONCATENATE($F1663," ",$G1663),AllocFactorMatrix,(AD$4+1),FALSE)*$E1663</f>
        <v>3.8490090431232535</v>
      </c>
    </row>
    <row r="1664" spans="4:30" hidden="1" outlineLevel="1">
      <c r="E1664" s="11"/>
      <c r="F1664" s="11"/>
      <c r="G1664" s="55" t="str">
        <f>$G$8</f>
        <v>PRODUCTION</v>
      </c>
      <c r="H1664" s="4">
        <f t="shared" ref="H1664:AD1665" si="831">H1624+H1632+H1640+H1648+H1656</f>
        <v>0</v>
      </c>
      <c r="I1664" s="4">
        <f t="shared" si="831"/>
        <v>0</v>
      </c>
      <c r="J1664" s="4">
        <f t="shared" si="831"/>
        <v>0</v>
      </c>
      <c r="K1664" s="4">
        <f t="shared" si="831"/>
        <v>0</v>
      </c>
      <c r="L1664" s="4">
        <f t="shared" ref="L1664:M1671" si="832">L1624+L1632+L1640+L1648+L1656</f>
        <v>0</v>
      </c>
      <c r="M1664" s="4">
        <f t="shared" si="832"/>
        <v>0</v>
      </c>
      <c r="N1664" s="4">
        <f t="shared" si="831"/>
        <v>0</v>
      </c>
      <c r="O1664" s="4">
        <f t="shared" si="831"/>
        <v>0</v>
      </c>
      <c r="P1664" s="4">
        <f t="shared" si="831"/>
        <v>0</v>
      </c>
      <c r="Q1664" s="4">
        <f t="shared" si="831"/>
        <v>0</v>
      </c>
      <c r="R1664" s="4">
        <f t="shared" ref="R1664" si="833">R1624+R1632+R1640+R1648+R1656</f>
        <v>0</v>
      </c>
      <c r="S1664" s="4">
        <f t="shared" si="831"/>
        <v>0</v>
      </c>
      <c r="T1664" s="4">
        <f t="shared" ref="T1664:T1671" si="834">T1624+T1632+T1640+T1648+T1656</f>
        <v>0</v>
      </c>
      <c r="U1664" s="4">
        <f t="shared" si="831"/>
        <v>0</v>
      </c>
      <c r="V1664" s="4">
        <f t="shared" si="831"/>
        <v>0</v>
      </c>
      <c r="W1664" s="4">
        <f t="shared" ref="W1664:W1671" si="835">W1624+W1632+W1640+W1648+W1656</f>
        <v>0</v>
      </c>
      <c r="X1664" s="4">
        <f t="shared" si="831"/>
        <v>0</v>
      </c>
      <c r="Y1664" s="4">
        <f t="shared" si="831"/>
        <v>0</v>
      </c>
      <c r="Z1664" s="4">
        <f t="shared" si="831"/>
        <v>0</v>
      </c>
      <c r="AA1664" s="4">
        <f t="shared" si="831"/>
        <v>0</v>
      </c>
      <c r="AB1664" s="4">
        <f t="shared" ref="AB1664:AC1671" si="836">AB1624+AB1632+AB1640+AB1648+AB1656</f>
        <v>0</v>
      </c>
      <c r="AC1664" s="4">
        <f t="shared" si="836"/>
        <v>0</v>
      </c>
      <c r="AD1664" s="4">
        <f t="shared" si="831"/>
        <v>0</v>
      </c>
    </row>
    <row r="1665" spans="3:30" hidden="1" outlineLevel="1">
      <c r="E1665" s="11"/>
      <c r="F1665" s="11"/>
      <c r="G1665" s="55" t="str">
        <f>$G$9</f>
        <v>BULKTRAN</v>
      </c>
      <c r="H1665" s="4">
        <f t="shared" si="831"/>
        <v>0</v>
      </c>
      <c r="I1665" s="4">
        <f t="shared" si="831"/>
        <v>0</v>
      </c>
      <c r="J1665" s="4">
        <f t="shared" si="831"/>
        <v>0</v>
      </c>
      <c r="K1665" s="4">
        <f t="shared" si="831"/>
        <v>0</v>
      </c>
      <c r="L1665" s="4">
        <f t="shared" si="832"/>
        <v>0</v>
      </c>
      <c r="M1665" s="4">
        <f t="shared" si="832"/>
        <v>0</v>
      </c>
      <c r="N1665" s="4">
        <f t="shared" si="831"/>
        <v>0</v>
      </c>
      <c r="O1665" s="4">
        <f t="shared" si="831"/>
        <v>0</v>
      </c>
      <c r="P1665" s="4">
        <f t="shared" si="831"/>
        <v>0</v>
      </c>
      <c r="Q1665" s="4">
        <f t="shared" si="831"/>
        <v>0</v>
      </c>
      <c r="R1665" s="4">
        <f t="shared" ref="R1665" si="837">R1625+R1633+R1641+R1649+R1657</f>
        <v>0</v>
      </c>
      <c r="S1665" s="4">
        <f t="shared" si="831"/>
        <v>0</v>
      </c>
      <c r="T1665" s="4">
        <f t="shared" si="834"/>
        <v>0</v>
      </c>
      <c r="U1665" s="4">
        <f t="shared" si="831"/>
        <v>0</v>
      </c>
      <c r="V1665" s="4">
        <f t="shared" si="831"/>
        <v>0</v>
      </c>
      <c r="W1665" s="4">
        <f t="shared" si="835"/>
        <v>0</v>
      </c>
      <c r="X1665" s="4">
        <f t="shared" si="831"/>
        <v>0</v>
      </c>
      <c r="Y1665" s="4">
        <f t="shared" si="831"/>
        <v>0</v>
      </c>
      <c r="Z1665" s="4">
        <f t="shared" si="831"/>
        <v>0</v>
      </c>
      <c r="AA1665" s="4">
        <f t="shared" si="831"/>
        <v>0</v>
      </c>
      <c r="AB1665" s="4">
        <f t="shared" si="836"/>
        <v>0</v>
      </c>
      <c r="AC1665" s="4">
        <f t="shared" si="836"/>
        <v>0</v>
      </c>
      <c r="AD1665" s="4">
        <f t="shared" si="831"/>
        <v>0</v>
      </c>
    </row>
    <row r="1666" spans="3:30" hidden="1" outlineLevel="1">
      <c r="E1666" s="11"/>
      <c r="F1666" s="11"/>
      <c r="G1666" s="55" t="str">
        <f>$G$10</f>
        <v>SUBTRAN</v>
      </c>
      <c r="H1666" s="4">
        <f t="shared" ref="H1666:AD1666" si="838">H1626+H1634+H1642+H1650+H1658</f>
        <v>0</v>
      </c>
      <c r="I1666" s="4">
        <f t="shared" si="838"/>
        <v>0</v>
      </c>
      <c r="J1666" s="4">
        <f t="shared" si="838"/>
        <v>0</v>
      </c>
      <c r="K1666" s="4">
        <f t="shared" si="838"/>
        <v>0</v>
      </c>
      <c r="L1666" s="4">
        <f t="shared" si="832"/>
        <v>0</v>
      </c>
      <c r="M1666" s="4">
        <f t="shared" si="832"/>
        <v>0</v>
      </c>
      <c r="N1666" s="4">
        <f t="shared" si="838"/>
        <v>0</v>
      </c>
      <c r="O1666" s="4">
        <f t="shared" si="838"/>
        <v>0</v>
      </c>
      <c r="P1666" s="4">
        <f t="shared" si="838"/>
        <v>0</v>
      </c>
      <c r="Q1666" s="4">
        <f t="shared" si="838"/>
        <v>0</v>
      </c>
      <c r="R1666" s="4">
        <f t="shared" ref="R1666" si="839">R1626+R1634+R1642+R1650+R1658</f>
        <v>0</v>
      </c>
      <c r="S1666" s="4">
        <f t="shared" si="838"/>
        <v>0</v>
      </c>
      <c r="T1666" s="4">
        <f t="shared" si="834"/>
        <v>0</v>
      </c>
      <c r="U1666" s="4">
        <f t="shared" si="838"/>
        <v>0</v>
      </c>
      <c r="V1666" s="4">
        <f t="shared" si="838"/>
        <v>0</v>
      </c>
      <c r="W1666" s="4">
        <f t="shared" si="835"/>
        <v>0</v>
      </c>
      <c r="X1666" s="4">
        <f t="shared" si="838"/>
        <v>0</v>
      </c>
      <c r="Y1666" s="4">
        <f t="shared" si="838"/>
        <v>0</v>
      </c>
      <c r="Z1666" s="4">
        <f t="shared" si="838"/>
        <v>0</v>
      </c>
      <c r="AA1666" s="4">
        <f t="shared" si="838"/>
        <v>0</v>
      </c>
      <c r="AB1666" s="4">
        <f t="shared" si="836"/>
        <v>0</v>
      </c>
      <c r="AC1666" s="4">
        <f t="shared" si="836"/>
        <v>0</v>
      </c>
      <c r="AD1666" s="4">
        <f t="shared" si="838"/>
        <v>0</v>
      </c>
    </row>
    <row r="1667" spans="3:30" hidden="1" outlineLevel="1">
      <c r="E1667" s="11"/>
      <c r="F1667" s="11"/>
      <c r="G1667" s="55" t="str">
        <f>$G$11</f>
        <v>DISTPRI</v>
      </c>
      <c r="H1667" s="4">
        <f t="shared" ref="H1667:AD1667" si="840">H1627+H1635+H1643+H1651+H1659</f>
        <v>0</v>
      </c>
      <c r="I1667" s="4">
        <f t="shared" si="840"/>
        <v>0</v>
      </c>
      <c r="J1667" s="4">
        <f t="shared" si="840"/>
        <v>0</v>
      </c>
      <c r="K1667" s="4">
        <f t="shared" si="840"/>
        <v>0</v>
      </c>
      <c r="L1667" s="4">
        <f t="shared" si="832"/>
        <v>0</v>
      </c>
      <c r="M1667" s="4">
        <f t="shared" si="832"/>
        <v>0</v>
      </c>
      <c r="N1667" s="4">
        <f t="shared" si="840"/>
        <v>0</v>
      </c>
      <c r="O1667" s="4">
        <f t="shared" si="840"/>
        <v>0</v>
      </c>
      <c r="P1667" s="4">
        <f t="shared" si="840"/>
        <v>0</v>
      </c>
      <c r="Q1667" s="4">
        <f t="shared" si="840"/>
        <v>0</v>
      </c>
      <c r="R1667" s="4">
        <f t="shared" ref="R1667" si="841">R1627+R1635+R1643+R1651+R1659</f>
        <v>0</v>
      </c>
      <c r="S1667" s="4">
        <f t="shared" si="840"/>
        <v>0</v>
      </c>
      <c r="T1667" s="4">
        <f t="shared" si="834"/>
        <v>0</v>
      </c>
      <c r="U1667" s="4">
        <f t="shared" si="840"/>
        <v>0</v>
      </c>
      <c r="V1667" s="4">
        <f t="shared" si="840"/>
        <v>0</v>
      </c>
      <c r="W1667" s="4">
        <f t="shared" si="835"/>
        <v>0</v>
      </c>
      <c r="X1667" s="4">
        <f t="shared" si="840"/>
        <v>0</v>
      </c>
      <c r="Y1667" s="4">
        <f t="shared" si="840"/>
        <v>0</v>
      </c>
      <c r="Z1667" s="4">
        <f t="shared" si="840"/>
        <v>0</v>
      </c>
      <c r="AA1667" s="4">
        <f t="shared" si="840"/>
        <v>0</v>
      </c>
      <c r="AB1667" s="4">
        <f t="shared" si="836"/>
        <v>0</v>
      </c>
      <c r="AC1667" s="4">
        <f t="shared" si="836"/>
        <v>0</v>
      </c>
      <c r="AD1667" s="4">
        <f t="shared" si="840"/>
        <v>0</v>
      </c>
    </row>
    <row r="1668" spans="3:30" hidden="1" outlineLevel="1">
      <c r="E1668" s="11"/>
      <c r="F1668" s="11"/>
      <c r="G1668" s="55" t="str">
        <f>$G$12</f>
        <v>DISTSEC</v>
      </c>
      <c r="H1668" s="4">
        <f t="shared" ref="H1668:AD1668" si="842">H1628+H1636+H1644+H1652+H1660</f>
        <v>0</v>
      </c>
      <c r="I1668" s="4">
        <f t="shared" si="842"/>
        <v>0</v>
      </c>
      <c r="J1668" s="4">
        <f t="shared" si="842"/>
        <v>0</v>
      </c>
      <c r="K1668" s="4">
        <f t="shared" si="842"/>
        <v>0</v>
      </c>
      <c r="L1668" s="4">
        <f t="shared" si="832"/>
        <v>0</v>
      </c>
      <c r="M1668" s="4">
        <f t="shared" si="832"/>
        <v>0</v>
      </c>
      <c r="N1668" s="4">
        <f t="shared" si="842"/>
        <v>0</v>
      </c>
      <c r="O1668" s="4">
        <f t="shared" si="842"/>
        <v>0</v>
      </c>
      <c r="P1668" s="4">
        <f t="shared" si="842"/>
        <v>0</v>
      </c>
      <c r="Q1668" s="4">
        <f t="shared" si="842"/>
        <v>0</v>
      </c>
      <c r="R1668" s="4">
        <f t="shared" ref="R1668" si="843">R1628+R1636+R1644+R1652+R1660</f>
        <v>0</v>
      </c>
      <c r="S1668" s="4">
        <f t="shared" si="842"/>
        <v>0</v>
      </c>
      <c r="T1668" s="4">
        <f t="shared" si="834"/>
        <v>0</v>
      </c>
      <c r="U1668" s="4">
        <f t="shared" si="842"/>
        <v>0</v>
      </c>
      <c r="V1668" s="4">
        <f t="shared" si="842"/>
        <v>0</v>
      </c>
      <c r="W1668" s="4">
        <f t="shared" si="835"/>
        <v>0</v>
      </c>
      <c r="X1668" s="4">
        <f t="shared" si="842"/>
        <v>0</v>
      </c>
      <c r="Y1668" s="4">
        <f t="shared" si="842"/>
        <v>0</v>
      </c>
      <c r="Z1668" s="4">
        <f t="shared" si="842"/>
        <v>0</v>
      </c>
      <c r="AA1668" s="4">
        <f t="shared" si="842"/>
        <v>0</v>
      </c>
      <c r="AB1668" s="4">
        <f t="shared" si="836"/>
        <v>0</v>
      </c>
      <c r="AC1668" s="4">
        <f t="shared" si="836"/>
        <v>0</v>
      </c>
      <c r="AD1668" s="4">
        <f t="shared" si="842"/>
        <v>0</v>
      </c>
    </row>
    <row r="1669" spans="3:30" hidden="1" outlineLevel="1">
      <c r="E1669" s="11"/>
      <c r="F1669" s="11"/>
      <c r="G1669" s="55" t="str">
        <f>$G$13</f>
        <v>ENERGY</v>
      </c>
      <c r="H1669" s="4">
        <f t="shared" ref="H1669:AD1669" si="844">H1629+H1637+H1645+H1653+H1661</f>
        <v>0</v>
      </c>
      <c r="I1669" s="4">
        <f t="shared" si="844"/>
        <v>0</v>
      </c>
      <c r="J1669" s="4">
        <f t="shared" si="844"/>
        <v>0</v>
      </c>
      <c r="K1669" s="4">
        <f t="shared" si="844"/>
        <v>0</v>
      </c>
      <c r="L1669" s="4">
        <f t="shared" si="832"/>
        <v>0</v>
      </c>
      <c r="M1669" s="4">
        <f t="shared" si="832"/>
        <v>0</v>
      </c>
      <c r="N1669" s="4">
        <f t="shared" si="844"/>
        <v>0</v>
      </c>
      <c r="O1669" s="4">
        <f t="shared" si="844"/>
        <v>0</v>
      </c>
      <c r="P1669" s="4">
        <f t="shared" si="844"/>
        <v>0</v>
      </c>
      <c r="Q1669" s="4">
        <f t="shared" si="844"/>
        <v>0</v>
      </c>
      <c r="R1669" s="4">
        <f t="shared" ref="R1669" si="845">R1629+R1637+R1645+R1653+R1661</f>
        <v>0</v>
      </c>
      <c r="S1669" s="4">
        <f t="shared" si="844"/>
        <v>0</v>
      </c>
      <c r="T1669" s="4">
        <f t="shared" si="834"/>
        <v>0</v>
      </c>
      <c r="U1669" s="4">
        <f t="shared" si="844"/>
        <v>0</v>
      </c>
      <c r="V1669" s="4">
        <f t="shared" si="844"/>
        <v>0</v>
      </c>
      <c r="W1669" s="4">
        <f t="shared" si="835"/>
        <v>0</v>
      </c>
      <c r="X1669" s="4">
        <f t="shared" si="844"/>
        <v>0</v>
      </c>
      <c r="Y1669" s="4">
        <f t="shared" si="844"/>
        <v>0</v>
      </c>
      <c r="Z1669" s="4">
        <f t="shared" si="844"/>
        <v>0</v>
      </c>
      <c r="AA1669" s="4">
        <f t="shared" si="844"/>
        <v>0</v>
      </c>
      <c r="AB1669" s="4">
        <f t="shared" si="836"/>
        <v>0</v>
      </c>
      <c r="AC1669" s="4">
        <f t="shared" si="836"/>
        <v>0</v>
      </c>
      <c r="AD1669" s="4">
        <f t="shared" si="844"/>
        <v>0</v>
      </c>
    </row>
    <row r="1670" spans="3:30" hidden="1" outlineLevel="1">
      <c r="E1670" s="11"/>
      <c r="F1670" s="11"/>
      <c r="G1670" s="55" t="str">
        <f>$G$14</f>
        <v>CUSTOMER</v>
      </c>
      <c r="H1670" s="4">
        <f t="shared" ref="H1670:AD1670" si="846">H1630+H1638+H1646+H1654+H1662</f>
        <v>5767827.0000000019</v>
      </c>
      <c r="I1670" s="4">
        <f t="shared" si="846"/>
        <v>4975200.8310177177</v>
      </c>
      <c r="J1670" s="4">
        <f t="shared" si="846"/>
        <v>620529.22003599175</v>
      </c>
      <c r="K1670" s="4">
        <f t="shared" si="846"/>
        <v>181700.51590994626</v>
      </c>
      <c r="L1670" s="4">
        <f t="shared" si="832"/>
        <v>2156.732902838693</v>
      </c>
      <c r="M1670" s="4">
        <f t="shared" si="832"/>
        <v>166.65788218822743</v>
      </c>
      <c r="N1670" s="4">
        <f t="shared" si="846"/>
        <v>184023.90669497318</v>
      </c>
      <c r="O1670" s="4">
        <f t="shared" si="846"/>
        <v>16872.698711264096</v>
      </c>
      <c r="P1670" s="4">
        <f t="shared" si="846"/>
        <v>1728.3354084342757</v>
      </c>
      <c r="Q1670" s="4">
        <f t="shared" si="846"/>
        <v>498.1613815083212</v>
      </c>
      <c r="R1670" s="4">
        <f t="shared" ref="R1670" si="847">R1630+R1638+R1646+R1654+R1662</f>
        <v>58.462815977328034</v>
      </c>
      <c r="S1670" s="4">
        <f t="shared" si="846"/>
        <v>19157.658317184018</v>
      </c>
      <c r="T1670" s="4">
        <f t="shared" si="834"/>
        <v>121.35141481900702</v>
      </c>
      <c r="U1670" s="4">
        <f t="shared" si="846"/>
        <v>1063.0523253673443</v>
      </c>
      <c r="V1670" s="4">
        <f t="shared" si="846"/>
        <v>759.67378831982683</v>
      </c>
      <c r="W1670" s="4">
        <f t="shared" si="835"/>
        <v>91.013561114255253</v>
      </c>
      <c r="X1670" s="4">
        <f t="shared" si="846"/>
        <v>2035.0910896204336</v>
      </c>
      <c r="Y1670" s="4">
        <f t="shared" si="846"/>
        <v>4450.6502799070586</v>
      </c>
      <c r="Z1670" s="4">
        <f t="shared" si="846"/>
        <v>28.12496227257628</v>
      </c>
      <c r="AA1670" s="4">
        <f t="shared" si="846"/>
        <v>4478.775242179634</v>
      </c>
      <c r="AB1670" s="4">
        <f t="shared" si="836"/>
        <v>260.34815410504103</v>
      </c>
      <c r="AC1670" s="4">
        <f t="shared" si="836"/>
        <v>-39165.967756326609</v>
      </c>
      <c r="AD1670" s="4">
        <f t="shared" si="846"/>
        <v>1307.1372045554917</v>
      </c>
    </row>
    <row r="1671" spans="3:30" collapsed="1">
      <c r="D1671" s="1" t="s">
        <v>3</v>
      </c>
      <c r="E1671" s="15">
        <f>E1631+E1639+E1647+E1655+E1663</f>
        <v>5767827</v>
      </c>
      <c r="F1671" s="3"/>
      <c r="G1671" s="55" t="str">
        <f>$G$15</f>
        <v>TOTAL</v>
      </c>
      <c r="H1671" s="4">
        <f t="shared" ref="H1671:AD1671" si="848">H1631+H1639+H1647+H1655+H1663</f>
        <v>5767827.0000000019</v>
      </c>
      <c r="I1671" s="4">
        <f t="shared" si="848"/>
        <v>4975200.8310177177</v>
      </c>
      <c r="J1671" s="4">
        <f t="shared" si="848"/>
        <v>620529.22003599175</v>
      </c>
      <c r="K1671" s="4">
        <f t="shared" si="848"/>
        <v>181700.51590994626</v>
      </c>
      <c r="L1671" s="4">
        <f t="shared" si="832"/>
        <v>2156.732902838693</v>
      </c>
      <c r="M1671" s="4">
        <f t="shared" si="832"/>
        <v>166.65788218822743</v>
      </c>
      <c r="N1671" s="4">
        <f t="shared" si="848"/>
        <v>184023.90669497318</v>
      </c>
      <c r="O1671" s="4">
        <f t="shared" si="848"/>
        <v>16872.698711264096</v>
      </c>
      <c r="P1671" s="4">
        <f t="shared" si="848"/>
        <v>1728.3354084342757</v>
      </c>
      <c r="Q1671" s="4">
        <f t="shared" si="848"/>
        <v>498.1613815083212</v>
      </c>
      <c r="R1671" s="4">
        <f t="shared" ref="R1671" si="849">R1631+R1639+R1647+R1655+R1663</f>
        <v>58.462815977328034</v>
      </c>
      <c r="S1671" s="4">
        <f t="shared" si="848"/>
        <v>19157.658317184018</v>
      </c>
      <c r="T1671" s="4">
        <f t="shared" si="834"/>
        <v>121.35141481900702</v>
      </c>
      <c r="U1671" s="4">
        <f t="shared" si="848"/>
        <v>1063.0523253673443</v>
      </c>
      <c r="V1671" s="4">
        <f t="shared" si="848"/>
        <v>759.67378831982683</v>
      </c>
      <c r="W1671" s="4">
        <f t="shared" si="835"/>
        <v>91.013561114255253</v>
      </c>
      <c r="X1671" s="4">
        <f t="shared" si="848"/>
        <v>2035.0910896204336</v>
      </c>
      <c r="Y1671" s="4">
        <f t="shared" si="848"/>
        <v>4450.6502799070586</v>
      </c>
      <c r="Z1671" s="4">
        <f t="shared" si="848"/>
        <v>28.12496227257628</v>
      </c>
      <c r="AA1671" s="4">
        <f t="shared" si="848"/>
        <v>4478.775242179634</v>
      </c>
      <c r="AB1671" s="4">
        <f t="shared" si="836"/>
        <v>260.34815410504103</v>
      </c>
      <c r="AC1671" s="4">
        <f t="shared" si="836"/>
        <v>-39165.967756326609</v>
      </c>
      <c r="AD1671" s="4">
        <f t="shared" si="848"/>
        <v>1307.1372045554917</v>
      </c>
    </row>
    <row r="1673" spans="3:30" hidden="1" outlineLevel="1">
      <c r="E1673" s="51"/>
      <c r="F1673" s="52" t="str">
        <f>F1680</f>
        <v>CUST_TOTAL</v>
      </c>
      <c r="G1673" s="55" t="str">
        <f>$G$8</f>
        <v>PRODUCTION</v>
      </c>
      <c r="H1673" s="4">
        <f t="shared" ref="H1673:H1680" si="850">SUBTOTAL(9,I1673:AD1673)</f>
        <v>0</v>
      </c>
      <c r="I1673" s="5">
        <f>VLOOKUP(CONCATENATE($F1673," ",$G1673),AllocFactorMatrix,(I$4+1),FALSE)*$E1680</f>
        <v>0</v>
      </c>
      <c r="J1673" s="5">
        <f>VLOOKUP(CONCATENATE($F1673," ",$G1673),AllocFactorMatrix,(J$4+1),FALSE)*$E1680</f>
        <v>0</v>
      </c>
      <c r="K1673" s="5">
        <f>VLOOKUP(CONCATENATE($F1673," ",$G1673),AllocFactorMatrix,(K$4+1),FALSE)*$E1680</f>
        <v>0</v>
      </c>
      <c r="L1673" s="5">
        <f>VLOOKUP(CONCATENATE($F1673," ",$G1673),AllocFactorMatrix,(L$4+1),FALSE)*$E1680</f>
        <v>0</v>
      </c>
      <c r="M1673" s="5">
        <f>VLOOKUP(CONCATENATE($F1673," ",$G1673),AllocFactorMatrix,(M$4+1),FALSE)*$E1680</f>
        <v>0</v>
      </c>
      <c r="N1673" s="5">
        <f t="shared" ref="N1673:N1680" si="851">SUBTOTAL(9,K1673:M1673)</f>
        <v>0</v>
      </c>
      <c r="O1673" s="5">
        <f>VLOOKUP(CONCATENATE($F1673," ",$G1673),AllocFactorMatrix,(O$4+1),FALSE)*$E1680</f>
        <v>0</v>
      </c>
      <c r="P1673" s="5">
        <f>VLOOKUP(CONCATENATE($F1673," ",$G1673),AllocFactorMatrix,(P$4+1),FALSE)*$E1680</f>
        <v>0</v>
      </c>
      <c r="Q1673" s="5">
        <f>VLOOKUP(CONCATENATE($F1673," ",$G1673),AllocFactorMatrix,(Q$4+1),FALSE)*$E1680</f>
        <v>0</v>
      </c>
      <c r="R1673" s="5">
        <f>VLOOKUP(CONCATENATE($F1673," ",$G1673),AllocFactorMatrix,(R$4+1),FALSE)*$E1680</f>
        <v>0</v>
      </c>
      <c r="S1673" s="5">
        <f>SUBTOTAL(9,O1673:R1673)</f>
        <v>0</v>
      </c>
      <c r="T1673" s="5">
        <f>VLOOKUP(CONCATENATE($F1673," ",$G1673),AllocFactorMatrix,(T$4+1),FALSE)*$E1680</f>
        <v>0</v>
      </c>
      <c r="U1673" s="5">
        <f>VLOOKUP(CONCATENATE($F1673," ",$G1673),AllocFactorMatrix,(U$4+1),FALSE)*$E1680</f>
        <v>0</v>
      </c>
      <c r="V1673" s="5">
        <f>VLOOKUP(CONCATENATE($F1673," ",$G1673),AllocFactorMatrix,(V$4+1),FALSE)*$E1680</f>
        <v>0</v>
      </c>
      <c r="W1673" s="5">
        <f>VLOOKUP(CONCATENATE($F1673," ",$G1673),AllocFactorMatrix,(W$4+1),FALSE)*$E1680</f>
        <v>0</v>
      </c>
      <c r="X1673" s="5">
        <f>SUBTOTAL(9,T1673:W1673)</f>
        <v>0</v>
      </c>
      <c r="Y1673" s="5">
        <f>VLOOKUP(CONCATENATE($F1673," ",$G1673),AllocFactorMatrix,(Y$4+1),FALSE)*$E1680</f>
        <v>0</v>
      </c>
      <c r="Z1673" s="5">
        <f>VLOOKUP(CONCATENATE($F1673," ",$G1673),AllocFactorMatrix,(Z$4+1),FALSE)*$E1680</f>
        <v>0</v>
      </c>
      <c r="AA1673" s="5">
        <f t="shared" ref="AA1673:AA1680" si="852">SUBTOTAL(9,Y1673:Z1673)</f>
        <v>0</v>
      </c>
      <c r="AB1673" s="5">
        <f>VLOOKUP(CONCATENATE($F1673," ",$G1673),AllocFactorMatrix,(AB$4+1),FALSE)*$E1680</f>
        <v>0</v>
      </c>
      <c r="AC1673" s="5">
        <f>VLOOKUP(CONCATENATE($F1673," ",$G1673),AllocFactorMatrix,(AC$4+1),FALSE)*$E1680</f>
        <v>0</v>
      </c>
      <c r="AD1673" s="5">
        <f>VLOOKUP(CONCATENATE($F1673," ",$G1673),AllocFactorMatrix,(AD$4+1),FALSE)*$E1680</f>
        <v>0</v>
      </c>
    </row>
    <row r="1674" spans="3:30" hidden="1" outlineLevel="1">
      <c r="E1674" s="51"/>
      <c r="F1674" s="52" t="str">
        <f>F1680</f>
        <v>CUST_TOTAL</v>
      </c>
      <c r="G1674" s="55" t="str">
        <f>$G$9</f>
        <v>BULKTRAN</v>
      </c>
      <c r="H1674" s="4">
        <f t="shared" si="850"/>
        <v>0</v>
      </c>
      <c r="I1674" s="5">
        <f>VLOOKUP(CONCATENATE($F1674," ",$G1674),AllocFactorMatrix,(I$4+1),FALSE)*$E1680</f>
        <v>0</v>
      </c>
      <c r="J1674" s="5">
        <f>VLOOKUP(CONCATENATE($F1674," ",$G1674),AllocFactorMatrix,(J$4+1),FALSE)*$E1680</f>
        <v>0</v>
      </c>
      <c r="K1674" s="5">
        <f>VLOOKUP(CONCATENATE($F1674," ",$G1674),AllocFactorMatrix,(K$4+1),FALSE)*$E1680</f>
        <v>0</v>
      </c>
      <c r="L1674" s="5">
        <f>VLOOKUP(CONCATENATE($F1674," ",$G1674),AllocFactorMatrix,(L$4+1),FALSE)*$E1680</f>
        <v>0</v>
      </c>
      <c r="M1674" s="5">
        <f>VLOOKUP(CONCATENATE($F1674," ",$G1674),AllocFactorMatrix,(M$4+1),FALSE)*$E1680</f>
        <v>0</v>
      </c>
      <c r="N1674" s="5">
        <f t="shared" si="851"/>
        <v>0</v>
      </c>
      <c r="O1674" s="5">
        <f>VLOOKUP(CONCATENATE($F1674," ",$G1674),AllocFactorMatrix,(O$4+1),FALSE)*$E1680</f>
        <v>0</v>
      </c>
      <c r="P1674" s="5">
        <f>VLOOKUP(CONCATENATE($F1674," ",$G1674),AllocFactorMatrix,(P$4+1),FALSE)*$E1680</f>
        <v>0</v>
      </c>
      <c r="Q1674" s="5">
        <f>VLOOKUP(CONCATENATE($F1674," ",$G1674),AllocFactorMatrix,(Q$4+1),FALSE)*$E1680</f>
        <v>0</v>
      </c>
      <c r="R1674" s="5">
        <f>VLOOKUP(CONCATENATE($F1674," ",$G1674),AllocFactorMatrix,(R$4+1),FALSE)*$E1680</f>
        <v>0</v>
      </c>
      <c r="S1674" s="5">
        <f t="shared" ref="S1674:S1680" si="853">SUBTOTAL(9,O1674:R1674)</f>
        <v>0</v>
      </c>
      <c r="T1674" s="5">
        <f>VLOOKUP(CONCATENATE($F1674," ",$G1674),AllocFactorMatrix,(T$4+1),FALSE)*$E1680</f>
        <v>0</v>
      </c>
      <c r="U1674" s="5">
        <f>VLOOKUP(CONCATENATE($F1674," ",$G1674),AllocFactorMatrix,(U$4+1),FALSE)*$E1680</f>
        <v>0</v>
      </c>
      <c r="V1674" s="5">
        <f>VLOOKUP(CONCATENATE($F1674," ",$G1674),AllocFactorMatrix,(V$4+1),FALSE)*$E1680</f>
        <v>0</v>
      </c>
      <c r="W1674" s="5">
        <f>VLOOKUP(CONCATENATE($F1674," ",$G1674),AllocFactorMatrix,(W$4+1),FALSE)*$E1680</f>
        <v>0</v>
      </c>
      <c r="X1674" s="5">
        <f t="shared" ref="X1674:X1680" si="854">SUBTOTAL(9,T1674:W1674)</f>
        <v>0</v>
      </c>
      <c r="Y1674" s="5">
        <f>VLOOKUP(CONCATENATE($F1674," ",$G1674),AllocFactorMatrix,(Y$4+1),FALSE)*$E1680</f>
        <v>0</v>
      </c>
      <c r="Z1674" s="5">
        <f>VLOOKUP(CONCATENATE($F1674," ",$G1674),AllocFactorMatrix,(Z$4+1),FALSE)*$E1680</f>
        <v>0</v>
      </c>
      <c r="AA1674" s="5">
        <f t="shared" si="852"/>
        <v>0</v>
      </c>
      <c r="AB1674" s="5">
        <f>VLOOKUP(CONCATENATE($F1674," ",$G1674),AllocFactorMatrix,(AB$4+1),FALSE)*$E1680</f>
        <v>0</v>
      </c>
      <c r="AC1674" s="5">
        <f>VLOOKUP(CONCATENATE($F1674," ",$G1674),AllocFactorMatrix,(AC$4+1),FALSE)*$E1680</f>
        <v>0</v>
      </c>
      <c r="AD1674" s="5">
        <f>VLOOKUP(CONCATENATE($F1674," ",$G1674),AllocFactorMatrix,(AD$4+1),FALSE)*$E1680</f>
        <v>0</v>
      </c>
    </row>
    <row r="1675" spans="3:30" hidden="1" outlineLevel="1">
      <c r="E1675" s="51"/>
      <c r="F1675" s="52" t="str">
        <f>F1680</f>
        <v>CUST_TOTAL</v>
      </c>
      <c r="G1675" s="55" t="str">
        <f>$G$10</f>
        <v>SUBTRAN</v>
      </c>
      <c r="H1675" s="4">
        <f t="shared" si="850"/>
        <v>0</v>
      </c>
      <c r="I1675" s="5">
        <f>VLOOKUP(CONCATENATE($F1675," ",$G1675),AllocFactorMatrix,(I$4+1),FALSE)*$E1680</f>
        <v>0</v>
      </c>
      <c r="J1675" s="5">
        <f>VLOOKUP(CONCATENATE($F1675," ",$G1675),AllocFactorMatrix,(J$4+1),FALSE)*$E1680</f>
        <v>0</v>
      </c>
      <c r="K1675" s="5">
        <f>VLOOKUP(CONCATENATE($F1675," ",$G1675),AllocFactorMatrix,(K$4+1),FALSE)*$E1680</f>
        <v>0</v>
      </c>
      <c r="L1675" s="5">
        <f>VLOOKUP(CONCATENATE($F1675," ",$G1675),AllocFactorMatrix,(L$4+1),FALSE)*$E1680</f>
        <v>0</v>
      </c>
      <c r="M1675" s="5">
        <f>VLOOKUP(CONCATENATE($F1675," ",$G1675),AllocFactorMatrix,(M$4+1),FALSE)*$E1680</f>
        <v>0</v>
      </c>
      <c r="N1675" s="5">
        <f t="shared" si="851"/>
        <v>0</v>
      </c>
      <c r="O1675" s="5">
        <f>VLOOKUP(CONCATENATE($F1675," ",$G1675),AllocFactorMatrix,(O$4+1),FALSE)*$E1680</f>
        <v>0</v>
      </c>
      <c r="P1675" s="5">
        <f>VLOOKUP(CONCATENATE($F1675," ",$G1675),AllocFactorMatrix,(P$4+1),FALSE)*$E1680</f>
        <v>0</v>
      </c>
      <c r="Q1675" s="5">
        <f>VLOOKUP(CONCATENATE($F1675," ",$G1675),AllocFactorMatrix,(Q$4+1),FALSE)*$E1680</f>
        <v>0</v>
      </c>
      <c r="R1675" s="5">
        <f>VLOOKUP(CONCATENATE($F1675," ",$G1675),AllocFactorMatrix,(R$4+1),FALSE)*$E1680</f>
        <v>0</v>
      </c>
      <c r="S1675" s="5">
        <f t="shared" si="853"/>
        <v>0</v>
      </c>
      <c r="T1675" s="5">
        <f>VLOOKUP(CONCATENATE($F1675," ",$G1675),AllocFactorMatrix,(T$4+1),FALSE)*$E1680</f>
        <v>0</v>
      </c>
      <c r="U1675" s="5">
        <f>VLOOKUP(CONCATENATE($F1675," ",$G1675),AllocFactorMatrix,(U$4+1),FALSE)*$E1680</f>
        <v>0</v>
      </c>
      <c r="V1675" s="5">
        <f>VLOOKUP(CONCATENATE($F1675," ",$G1675),AllocFactorMatrix,(V$4+1),FALSE)*$E1680</f>
        <v>0</v>
      </c>
      <c r="W1675" s="5">
        <f>VLOOKUP(CONCATENATE($F1675," ",$G1675),AllocFactorMatrix,(W$4+1),FALSE)*$E1680</f>
        <v>0</v>
      </c>
      <c r="X1675" s="5">
        <f t="shared" si="854"/>
        <v>0</v>
      </c>
      <c r="Y1675" s="5">
        <f>VLOOKUP(CONCATENATE($F1675," ",$G1675),AllocFactorMatrix,(Y$4+1),FALSE)*$E1680</f>
        <v>0</v>
      </c>
      <c r="Z1675" s="5">
        <f>VLOOKUP(CONCATENATE($F1675," ",$G1675),AllocFactorMatrix,(Z$4+1),FALSE)*$E1680</f>
        <v>0</v>
      </c>
      <c r="AA1675" s="5">
        <f t="shared" si="852"/>
        <v>0</v>
      </c>
      <c r="AB1675" s="5">
        <f>VLOOKUP(CONCATENATE($F1675," ",$G1675),AllocFactorMatrix,(AB$4+1),FALSE)*$E1680</f>
        <v>0</v>
      </c>
      <c r="AC1675" s="5">
        <f>VLOOKUP(CONCATENATE($F1675," ",$G1675),AllocFactorMatrix,(AC$4+1),FALSE)*$E1680</f>
        <v>0</v>
      </c>
      <c r="AD1675" s="5">
        <f>VLOOKUP(CONCATENATE($F1675," ",$G1675),AllocFactorMatrix,(AD$4+1),FALSE)*$E1680</f>
        <v>0</v>
      </c>
    </row>
    <row r="1676" spans="3:30" hidden="1" outlineLevel="1">
      <c r="E1676" s="51"/>
      <c r="F1676" s="52" t="str">
        <f>F1680</f>
        <v>CUST_TOTAL</v>
      </c>
      <c r="G1676" s="55" t="str">
        <f>$G$11</f>
        <v>DISTPRI</v>
      </c>
      <c r="H1676" s="4">
        <f t="shared" si="850"/>
        <v>0</v>
      </c>
      <c r="I1676" s="5">
        <f>VLOOKUP(CONCATENATE($F1676," ",$G1676),AllocFactorMatrix,(I$4+1),FALSE)*$E1680</f>
        <v>0</v>
      </c>
      <c r="J1676" s="5">
        <f>VLOOKUP(CONCATENATE($F1676," ",$G1676),AllocFactorMatrix,(J$4+1),FALSE)*$E1680</f>
        <v>0</v>
      </c>
      <c r="K1676" s="5">
        <f>VLOOKUP(CONCATENATE($F1676," ",$G1676),AllocFactorMatrix,(K$4+1),FALSE)*$E1680</f>
        <v>0</v>
      </c>
      <c r="L1676" s="5">
        <f>VLOOKUP(CONCATENATE($F1676," ",$G1676),AllocFactorMatrix,(L$4+1),FALSE)*$E1680</f>
        <v>0</v>
      </c>
      <c r="M1676" s="5">
        <f>VLOOKUP(CONCATENATE($F1676," ",$G1676),AllocFactorMatrix,(M$4+1),FALSE)*$E1680</f>
        <v>0</v>
      </c>
      <c r="N1676" s="5">
        <f t="shared" si="851"/>
        <v>0</v>
      </c>
      <c r="O1676" s="5">
        <f>VLOOKUP(CONCATENATE($F1676," ",$G1676),AllocFactorMatrix,(O$4+1),FALSE)*$E1680</f>
        <v>0</v>
      </c>
      <c r="P1676" s="5">
        <f>VLOOKUP(CONCATENATE($F1676," ",$G1676),AllocFactorMatrix,(P$4+1),FALSE)*$E1680</f>
        <v>0</v>
      </c>
      <c r="Q1676" s="5">
        <f>VLOOKUP(CONCATENATE($F1676," ",$G1676),AllocFactorMatrix,(Q$4+1),FALSE)*$E1680</f>
        <v>0</v>
      </c>
      <c r="R1676" s="5">
        <f>VLOOKUP(CONCATENATE($F1676," ",$G1676),AllocFactorMatrix,(R$4+1),FALSE)*$E1680</f>
        <v>0</v>
      </c>
      <c r="S1676" s="5">
        <f t="shared" si="853"/>
        <v>0</v>
      </c>
      <c r="T1676" s="5">
        <f>VLOOKUP(CONCATENATE($F1676," ",$G1676),AllocFactorMatrix,(T$4+1),FALSE)*$E1680</f>
        <v>0</v>
      </c>
      <c r="U1676" s="5">
        <f>VLOOKUP(CONCATENATE($F1676," ",$G1676),AllocFactorMatrix,(U$4+1),FALSE)*$E1680</f>
        <v>0</v>
      </c>
      <c r="V1676" s="5">
        <f>VLOOKUP(CONCATENATE($F1676," ",$G1676),AllocFactorMatrix,(V$4+1),FALSE)*$E1680</f>
        <v>0</v>
      </c>
      <c r="W1676" s="5">
        <f>VLOOKUP(CONCATENATE($F1676," ",$G1676),AllocFactorMatrix,(W$4+1),FALSE)*$E1680</f>
        <v>0</v>
      </c>
      <c r="X1676" s="5">
        <f t="shared" si="854"/>
        <v>0</v>
      </c>
      <c r="Y1676" s="5">
        <f>VLOOKUP(CONCATENATE($F1676," ",$G1676),AllocFactorMatrix,(Y$4+1),FALSE)*$E1680</f>
        <v>0</v>
      </c>
      <c r="Z1676" s="5">
        <f>VLOOKUP(CONCATENATE($F1676," ",$G1676),AllocFactorMatrix,(Z$4+1),FALSE)*$E1680</f>
        <v>0</v>
      </c>
      <c r="AA1676" s="5">
        <f t="shared" si="852"/>
        <v>0</v>
      </c>
      <c r="AB1676" s="5">
        <f>VLOOKUP(CONCATENATE($F1676," ",$G1676),AllocFactorMatrix,(AB$4+1),FALSE)*$E1680</f>
        <v>0</v>
      </c>
      <c r="AC1676" s="5">
        <f>VLOOKUP(CONCATENATE($F1676," ",$G1676),AllocFactorMatrix,(AC$4+1),FALSE)*$E1680</f>
        <v>0</v>
      </c>
      <c r="AD1676" s="5">
        <f>VLOOKUP(CONCATENATE($F1676," ",$G1676),AllocFactorMatrix,(AD$4+1),FALSE)*$E1680</f>
        <v>0</v>
      </c>
    </row>
    <row r="1677" spans="3:30" hidden="1" outlineLevel="1">
      <c r="E1677" s="51"/>
      <c r="F1677" s="52" t="str">
        <f>F1680</f>
        <v>CUST_TOTAL</v>
      </c>
      <c r="G1677" s="55" t="str">
        <f>$G$12</f>
        <v>DISTSEC</v>
      </c>
      <c r="H1677" s="4">
        <f t="shared" si="850"/>
        <v>0</v>
      </c>
      <c r="I1677" s="5">
        <f>VLOOKUP(CONCATENATE($F1677," ",$G1677),AllocFactorMatrix,(I$4+1),FALSE)*$E1680</f>
        <v>0</v>
      </c>
      <c r="J1677" s="5">
        <f>VLOOKUP(CONCATENATE($F1677," ",$G1677),AllocFactorMatrix,(J$4+1),FALSE)*$E1680</f>
        <v>0</v>
      </c>
      <c r="K1677" s="5">
        <f>VLOOKUP(CONCATENATE($F1677," ",$G1677),AllocFactorMatrix,(K$4+1),FALSE)*$E1680</f>
        <v>0</v>
      </c>
      <c r="L1677" s="5">
        <f>VLOOKUP(CONCATENATE($F1677," ",$G1677),AllocFactorMatrix,(L$4+1),FALSE)*$E1680</f>
        <v>0</v>
      </c>
      <c r="M1677" s="5">
        <f>VLOOKUP(CONCATENATE($F1677," ",$G1677),AllocFactorMatrix,(M$4+1),FALSE)*$E1680</f>
        <v>0</v>
      </c>
      <c r="N1677" s="5">
        <f t="shared" si="851"/>
        <v>0</v>
      </c>
      <c r="O1677" s="5">
        <f>VLOOKUP(CONCATENATE($F1677," ",$G1677),AllocFactorMatrix,(O$4+1),FALSE)*$E1680</f>
        <v>0</v>
      </c>
      <c r="P1677" s="5">
        <f>VLOOKUP(CONCATENATE($F1677," ",$G1677),AllocFactorMatrix,(P$4+1),FALSE)*$E1680</f>
        <v>0</v>
      </c>
      <c r="Q1677" s="5">
        <f>VLOOKUP(CONCATENATE($F1677," ",$G1677),AllocFactorMatrix,(Q$4+1),FALSE)*$E1680</f>
        <v>0</v>
      </c>
      <c r="R1677" s="5">
        <f>VLOOKUP(CONCATENATE($F1677," ",$G1677),AllocFactorMatrix,(R$4+1),FALSE)*$E1680</f>
        <v>0</v>
      </c>
      <c r="S1677" s="5">
        <f t="shared" si="853"/>
        <v>0</v>
      </c>
      <c r="T1677" s="5">
        <f>VLOOKUP(CONCATENATE($F1677," ",$G1677),AllocFactorMatrix,(T$4+1),FALSE)*$E1680</f>
        <v>0</v>
      </c>
      <c r="U1677" s="5">
        <f>VLOOKUP(CONCATENATE($F1677," ",$G1677),AllocFactorMatrix,(U$4+1),FALSE)*$E1680</f>
        <v>0</v>
      </c>
      <c r="V1677" s="5">
        <f>VLOOKUP(CONCATENATE($F1677," ",$G1677),AllocFactorMatrix,(V$4+1),FALSE)*$E1680</f>
        <v>0</v>
      </c>
      <c r="W1677" s="5">
        <f>VLOOKUP(CONCATENATE($F1677," ",$G1677),AllocFactorMatrix,(W$4+1),FALSE)*$E1680</f>
        <v>0</v>
      </c>
      <c r="X1677" s="5">
        <f t="shared" si="854"/>
        <v>0</v>
      </c>
      <c r="Y1677" s="5">
        <f>VLOOKUP(CONCATENATE($F1677," ",$G1677),AllocFactorMatrix,(Y$4+1),FALSE)*$E1680</f>
        <v>0</v>
      </c>
      <c r="Z1677" s="5">
        <f>VLOOKUP(CONCATENATE($F1677," ",$G1677),AllocFactorMatrix,(Z$4+1),FALSE)*$E1680</f>
        <v>0</v>
      </c>
      <c r="AA1677" s="5">
        <f t="shared" si="852"/>
        <v>0</v>
      </c>
      <c r="AB1677" s="5">
        <f>VLOOKUP(CONCATENATE($F1677," ",$G1677),AllocFactorMatrix,(AB$4+1),FALSE)*$E1680</f>
        <v>0</v>
      </c>
      <c r="AC1677" s="5">
        <f>VLOOKUP(CONCATENATE($F1677," ",$G1677),AllocFactorMatrix,(AC$4+1),FALSE)*$E1680</f>
        <v>0</v>
      </c>
      <c r="AD1677" s="5">
        <f>VLOOKUP(CONCATENATE($F1677," ",$G1677),AllocFactorMatrix,(AD$4+1),FALSE)*$E1680</f>
        <v>0</v>
      </c>
    </row>
    <row r="1678" spans="3:30" hidden="1" outlineLevel="1">
      <c r="E1678" s="51"/>
      <c r="F1678" s="52" t="str">
        <f>F1680</f>
        <v>CUST_TOTAL</v>
      </c>
      <c r="G1678" s="55" t="str">
        <f>$G$13</f>
        <v>ENERGY</v>
      </c>
      <c r="H1678" s="4">
        <f t="shared" si="850"/>
        <v>0</v>
      </c>
      <c r="I1678" s="5">
        <f>VLOOKUP(CONCATENATE($F1678," ",$G1678),AllocFactorMatrix,(I$4+1),FALSE)*$E1680</f>
        <v>0</v>
      </c>
      <c r="J1678" s="5">
        <f>VLOOKUP(CONCATENATE($F1678," ",$G1678),AllocFactorMatrix,(J$4+1),FALSE)*$E1680</f>
        <v>0</v>
      </c>
      <c r="K1678" s="5">
        <f>VLOOKUP(CONCATENATE($F1678," ",$G1678),AllocFactorMatrix,(K$4+1),FALSE)*$E1680</f>
        <v>0</v>
      </c>
      <c r="L1678" s="5">
        <f>VLOOKUP(CONCATENATE($F1678," ",$G1678),AllocFactorMatrix,(L$4+1),FALSE)*$E1680</f>
        <v>0</v>
      </c>
      <c r="M1678" s="5">
        <f>VLOOKUP(CONCATENATE($F1678," ",$G1678),AllocFactorMatrix,(M$4+1),FALSE)*$E1680</f>
        <v>0</v>
      </c>
      <c r="N1678" s="5">
        <f t="shared" si="851"/>
        <v>0</v>
      </c>
      <c r="O1678" s="5">
        <f>VLOOKUP(CONCATENATE($F1678," ",$G1678),AllocFactorMatrix,(O$4+1),FALSE)*$E1680</f>
        <v>0</v>
      </c>
      <c r="P1678" s="5">
        <f>VLOOKUP(CONCATENATE($F1678," ",$G1678),AllocFactorMatrix,(P$4+1),FALSE)*$E1680</f>
        <v>0</v>
      </c>
      <c r="Q1678" s="5">
        <f>VLOOKUP(CONCATENATE($F1678," ",$G1678),AllocFactorMatrix,(Q$4+1),FALSE)*$E1680</f>
        <v>0</v>
      </c>
      <c r="R1678" s="5">
        <f>VLOOKUP(CONCATENATE($F1678," ",$G1678),AllocFactorMatrix,(R$4+1),FALSE)*$E1680</f>
        <v>0</v>
      </c>
      <c r="S1678" s="5">
        <f t="shared" si="853"/>
        <v>0</v>
      </c>
      <c r="T1678" s="5">
        <f>VLOOKUP(CONCATENATE($F1678," ",$G1678),AllocFactorMatrix,(T$4+1),FALSE)*$E1680</f>
        <v>0</v>
      </c>
      <c r="U1678" s="5">
        <f>VLOOKUP(CONCATENATE($F1678," ",$G1678),AllocFactorMatrix,(U$4+1),FALSE)*$E1680</f>
        <v>0</v>
      </c>
      <c r="V1678" s="5">
        <f>VLOOKUP(CONCATENATE($F1678," ",$G1678),AllocFactorMatrix,(V$4+1),FALSE)*$E1680</f>
        <v>0</v>
      </c>
      <c r="W1678" s="5">
        <f>VLOOKUP(CONCATENATE($F1678," ",$G1678),AllocFactorMatrix,(W$4+1),FALSE)*$E1680</f>
        <v>0</v>
      </c>
      <c r="X1678" s="5">
        <f t="shared" si="854"/>
        <v>0</v>
      </c>
      <c r="Y1678" s="5">
        <f>VLOOKUP(CONCATENATE($F1678," ",$G1678),AllocFactorMatrix,(Y$4+1),FALSE)*$E1680</f>
        <v>0</v>
      </c>
      <c r="Z1678" s="5">
        <f>VLOOKUP(CONCATENATE($F1678," ",$G1678),AllocFactorMatrix,(Z$4+1),FALSE)*$E1680</f>
        <v>0</v>
      </c>
      <c r="AA1678" s="5">
        <f t="shared" si="852"/>
        <v>0</v>
      </c>
      <c r="AB1678" s="5">
        <f>VLOOKUP(CONCATENATE($F1678," ",$G1678),AllocFactorMatrix,(AB$4+1),FALSE)*$E1680</f>
        <v>0</v>
      </c>
      <c r="AC1678" s="5">
        <f>VLOOKUP(CONCATENATE($F1678," ",$G1678),AllocFactorMatrix,(AC$4+1),FALSE)*$E1680</f>
        <v>0</v>
      </c>
      <c r="AD1678" s="5">
        <f>VLOOKUP(CONCATENATE($F1678," ",$G1678),AllocFactorMatrix,(AD$4+1),FALSE)*$E1680</f>
        <v>0</v>
      </c>
    </row>
    <row r="1679" spans="3:30" hidden="1" outlineLevel="1">
      <c r="E1679" s="51"/>
      <c r="F1679" s="52" t="str">
        <f>F1680</f>
        <v>CUST_TOTAL</v>
      </c>
      <c r="G1679" s="55" t="str">
        <f>$G$14</f>
        <v>CUSTOMER</v>
      </c>
      <c r="H1679" s="4">
        <f t="shared" si="850"/>
        <v>8570068</v>
      </c>
      <c r="I1679" s="5">
        <f>VLOOKUP(CONCATENATE($F1679," ",$G1679),AllocFactorMatrix,(I$4+1),FALSE)*$E1680</f>
        <v>5460777.8413729686</v>
      </c>
      <c r="J1679" s="5">
        <f>VLOOKUP(CONCATENATE($F1679," ",$G1679),AllocFactorMatrix,(J$4+1),FALSE)*$E1680</f>
        <v>955523.12187107652</v>
      </c>
      <c r="K1679" s="5">
        <f>VLOOKUP(CONCATENATE($F1679," ",$G1679),AllocFactorMatrix,(K$4+1),FALSE)*$E1680</f>
        <v>268360.87678470579</v>
      </c>
      <c r="L1679" s="5">
        <f>VLOOKUP(CONCATENATE($F1679," ",$G1679),AllocFactorMatrix,(L$4+1),FALSE)*$E1680</f>
        <v>3120.0101936513715</v>
      </c>
      <c r="M1679" s="5">
        <f>VLOOKUP(CONCATENATE($F1679," ",$G1679),AllocFactorMatrix,(M$4+1),FALSE)*$E1680</f>
        <v>240.00078412702857</v>
      </c>
      <c r="N1679" s="5">
        <f t="shared" si="851"/>
        <v>271720.8877624842</v>
      </c>
      <c r="O1679" s="5">
        <f>VLOOKUP(CONCATENATE($F1679," ",$G1679),AllocFactorMatrix,(O$4+1),FALSE)*$E1680</f>
        <v>23480.076713760962</v>
      </c>
      <c r="P1679" s="5">
        <f>VLOOKUP(CONCATENATE($F1679," ",$G1679),AllocFactorMatrix,(P$4+1),FALSE)*$E1680</f>
        <v>2360.007710582448</v>
      </c>
      <c r="Q1679" s="5">
        <f>VLOOKUP(CONCATENATE($F1679," ",$G1679),AllocFactorMatrix,(Q$4+1),FALSE)*$E1680</f>
        <v>680.00222169324763</v>
      </c>
      <c r="R1679" s="5">
        <f>VLOOKUP(CONCATENATE($F1679," ",$G1679),AllocFactorMatrix,(R$4+1),FALSE)*$E1680</f>
        <v>80.000261375676189</v>
      </c>
      <c r="S1679" s="5">
        <f t="shared" si="853"/>
        <v>26600.086907412337</v>
      </c>
      <c r="T1679" s="5">
        <f>VLOOKUP(CONCATENATE($F1679," ",$G1679),AllocFactorMatrix,(T$4+1),FALSE)*$E1680</f>
        <v>160.00052275135238</v>
      </c>
      <c r="U1679" s="5">
        <f>VLOOKUP(CONCATENATE($F1679," ",$G1679),AllocFactorMatrix,(U$4+1),FALSE)*$E1680</f>
        <v>1400.0045740743333</v>
      </c>
      <c r="V1679" s="5">
        <f>VLOOKUP(CONCATENATE($F1679," ",$G1679),AllocFactorMatrix,(V$4+1),FALSE)*$E1680</f>
        <v>1000.0032671959525</v>
      </c>
      <c r="W1679" s="5">
        <f>VLOOKUP(CONCATENATE($F1679," ",$G1679),AllocFactorMatrix,(W$4+1),FALSE)*$E1680</f>
        <v>120.00039206351428</v>
      </c>
      <c r="X1679" s="5">
        <f t="shared" si="854"/>
        <v>2680.0087560851525</v>
      </c>
      <c r="Y1679" s="5">
        <f>VLOOKUP(CONCATENATE($F1679," ",$G1679),AllocFactorMatrix,(Y$4+1),FALSE)*$E1680</f>
        <v>6440.0210407419336</v>
      </c>
      <c r="Z1679" s="5">
        <f>VLOOKUP(CONCATENATE($F1679," ",$G1679),AllocFactorMatrix,(Z$4+1),FALSE)*$E1680</f>
        <v>40.000130687838094</v>
      </c>
      <c r="AA1679" s="5">
        <f t="shared" si="852"/>
        <v>6480.021171429772</v>
      </c>
      <c r="AB1679" s="5">
        <f>VLOOKUP(CONCATENATE($F1679," ",$G1679),AllocFactorMatrix,(AB$4+1),FALSE)*$E1680</f>
        <v>400.001306878381</v>
      </c>
      <c r="AC1679" s="5">
        <f>VLOOKUP(CONCATENATE($F1679," ",$G1679),AllocFactorMatrix,(AC$4+1),FALSE)*$E1680</f>
        <v>1843686.0236638335</v>
      </c>
      <c r="AD1679" s="5">
        <f>VLOOKUP(CONCATENATE($F1679," ",$G1679),AllocFactorMatrix,(AD$4+1),FALSE)*$E1680</f>
        <v>2200.0071878310951</v>
      </c>
    </row>
    <row r="1680" spans="3:30" collapsed="1">
      <c r="C1680" s="55" t="s">
        <v>682</v>
      </c>
      <c r="E1680" s="61">
        <v>8570068</v>
      </c>
      <c r="F1680" s="10" t="s">
        <v>42</v>
      </c>
      <c r="G1680" s="55" t="str">
        <f>$G$15</f>
        <v>TOTAL</v>
      </c>
      <c r="H1680" s="4">
        <f t="shared" si="850"/>
        <v>8570068</v>
      </c>
      <c r="I1680" s="5">
        <f>VLOOKUP(CONCATENATE($F1680," ",$G1680),AllocFactorMatrix,(I$4+1),FALSE)*$E1680</f>
        <v>5460777.8413729686</v>
      </c>
      <c r="J1680" s="5">
        <f>VLOOKUP(CONCATENATE($F1680," ",$G1680),AllocFactorMatrix,(J$4+1),FALSE)*$E1680</f>
        <v>955523.12187107652</v>
      </c>
      <c r="K1680" s="5">
        <f>VLOOKUP(CONCATENATE($F1680," ",$G1680),AllocFactorMatrix,(K$4+1),FALSE)*$E1680</f>
        <v>268360.87678470579</v>
      </c>
      <c r="L1680" s="5">
        <f>VLOOKUP(CONCATENATE($F1680," ",$G1680),AllocFactorMatrix,(L$4+1),FALSE)*$E1680</f>
        <v>3120.0101936513715</v>
      </c>
      <c r="M1680" s="5">
        <f>VLOOKUP(CONCATENATE($F1680," ",$G1680),AllocFactorMatrix,(M$4+1),FALSE)*$E1680</f>
        <v>240.00078412702857</v>
      </c>
      <c r="N1680" s="5">
        <f t="shared" si="851"/>
        <v>271720.8877624842</v>
      </c>
      <c r="O1680" s="5">
        <f>VLOOKUP(CONCATENATE($F1680," ",$G1680),AllocFactorMatrix,(O$4+1),FALSE)*$E1680</f>
        <v>23480.076713760962</v>
      </c>
      <c r="P1680" s="5">
        <f>VLOOKUP(CONCATENATE($F1680," ",$G1680),AllocFactorMatrix,(P$4+1),FALSE)*$E1680</f>
        <v>2360.007710582448</v>
      </c>
      <c r="Q1680" s="5">
        <f>VLOOKUP(CONCATENATE($F1680," ",$G1680),AllocFactorMatrix,(Q$4+1),FALSE)*$E1680</f>
        <v>680.00222169324763</v>
      </c>
      <c r="R1680" s="5">
        <f>VLOOKUP(CONCATENATE($F1680," ",$G1680),AllocFactorMatrix,(R$4+1),FALSE)*$E1680</f>
        <v>80.000261375676189</v>
      </c>
      <c r="S1680" s="5">
        <f t="shared" si="853"/>
        <v>26600.086907412337</v>
      </c>
      <c r="T1680" s="5">
        <f>VLOOKUP(CONCATENATE($F1680," ",$G1680),AllocFactorMatrix,(T$4+1),FALSE)*$E1680</f>
        <v>160.00052275135238</v>
      </c>
      <c r="U1680" s="5">
        <f>VLOOKUP(CONCATENATE($F1680," ",$G1680),AllocFactorMatrix,(U$4+1),FALSE)*$E1680</f>
        <v>1400.0045740743333</v>
      </c>
      <c r="V1680" s="5">
        <f>VLOOKUP(CONCATENATE($F1680," ",$G1680),AllocFactorMatrix,(V$4+1),FALSE)*$E1680</f>
        <v>1000.0032671959525</v>
      </c>
      <c r="W1680" s="5">
        <f>VLOOKUP(CONCATENATE($F1680," ",$G1680),AllocFactorMatrix,(W$4+1),FALSE)*$E1680</f>
        <v>120.00039206351428</v>
      </c>
      <c r="X1680" s="5">
        <f t="shared" si="854"/>
        <v>2680.0087560851525</v>
      </c>
      <c r="Y1680" s="5">
        <f>VLOOKUP(CONCATENATE($F1680," ",$G1680),AllocFactorMatrix,(Y$4+1),FALSE)*$E1680</f>
        <v>6440.0210407419336</v>
      </c>
      <c r="Z1680" s="5">
        <f>VLOOKUP(CONCATENATE($F1680," ",$G1680),AllocFactorMatrix,(Z$4+1),FALSE)*$E1680</f>
        <v>40.000130687838094</v>
      </c>
      <c r="AA1680" s="5">
        <f t="shared" si="852"/>
        <v>6480.021171429772</v>
      </c>
      <c r="AB1680" s="5">
        <f>VLOOKUP(CONCATENATE($F1680," ",$G1680),AllocFactorMatrix,(AB$4+1),FALSE)*$E1680</f>
        <v>400.001306878381</v>
      </c>
      <c r="AC1680" s="5">
        <f>VLOOKUP(CONCATENATE($F1680," ",$G1680),AllocFactorMatrix,(AC$4+1),FALSE)*$E1680</f>
        <v>1843686.0236638335</v>
      </c>
      <c r="AD1680" s="5">
        <f>VLOOKUP(CONCATENATE($F1680," ",$G1680),AllocFactorMatrix,(AD$4+1),FALSE)*$E1680</f>
        <v>2200.0071878310951</v>
      </c>
    </row>
    <row r="1682" spans="1:30" hidden="1" outlineLevel="1">
      <c r="E1682" s="51"/>
      <c r="F1682" s="52" t="str">
        <f>F1689</f>
        <v>CUST_TOTAL</v>
      </c>
      <c r="G1682" s="55" t="str">
        <f>$G$8</f>
        <v>PRODUCTION</v>
      </c>
      <c r="H1682" s="4">
        <f t="shared" ref="H1682:H1689" si="855">SUBTOTAL(9,I1682:AD1682)</f>
        <v>0</v>
      </c>
      <c r="I1682" s="5">
        <f>VLOOKUP(CONCATENATE($F1682," ",$G1682),AllocFactorMatrix,(I$4+1),FALSE)*$E1689</f>
        <v>0</v>
      </c>
      <c r="J1682" s="5">
        <f>VLOOKUP(CONCATENATE($F1682," ",$G1682),AllocFactorMatrix,(J$4+1),FALSE)*$E1689</f>
        <v>0</v>
      </c>
      <c r="K1682" s="5">
        <f>VLOOKUP(CONCATENATE($F1682," ",$G1682),AllocFactorMatrix,(K$4+1),FALSE)*$E1689</f>
        <v>0</v>
      </c>
      <c r="L1682" s="5">
        <f>VLOOKUP(CONCATENATE($F1682," ",$G1682),AllocFactorMatrix,(L$4+1),FALSE)*$E1689</f>
        <v>0</v>
      </c>
      <c r="M1682" s="5">
        <f>VLOOKUP(CONCATENATE($F1682," ",$G1682),AllocFactorMatrix,(M$4+1),FALSE)*$E1689</f>
        <v>0</v>
      </c>
      <c r="N1682" s="5">
        <f t="shared" ref="N1682:N1689" si="856">SUBTOTAL(9,K1682:M1682)</f>
        <v>0</v>
      </c>
      <c r="O1682" s="5">
        <f>VLOOKUP(CONCATENATE($F1682," ",$G1682),AllocFactorMatrix,(O$4+1),FALSE)*$E1689</f>
        <v>0</v>
      </c>
      <c r="P1682" s="5">
        <f>VLOOKUP(CONCATENATE($F1682," ",$G1682),AllocFactorMatrix,(P$4+1),FALSE)*$E1689</f>
        <v>0</v>
      </c>
      <c r="Q1682" s="5">
        <f>VLOOKUP(CONCATENATE($F1682," ",$G1682),AllocFactorMatrix,(Q$4+1),FALSE)*$E1689</f>
        <v>0</v>
      </c>
      <c r="R1682" s="5">
        <f>VLOOKUP(CONCATENATE($F1682," ",$G1682),AllocFactorMatrix,(R$4+1),FALSE)*$E1689</f>
        <v>0</v>
      </c>
      <c r="S1682" s="5">
        <f>SUBTOTAL(9,O1682:R1682)</f>
        <v>0</v>
      </c>
      <c r="T1682" s="5">
        <f>VLOOKUP(CONCATENATE($F1682," ",$G1682),AllocFactorMatrix,(T$4+1),FALSE)*$E1689</f>
        <v>0</v>
      </c>
      <c r="U1682" s="5">
        <f>VLOOKUP(CONCATENATE($F1682," ",$G1682),AllocFactorMatrix,(U$4+1),FALSE)*$E1689</f>
        <v>0</v>
      </c>
      <c r="V1682" s="5">
        <f>VLOOKUP(CONCATENATE($F1682," ",$G1682),AllocFactorMatrix,(V$4+1),FALSE)*$E1689</f>
        <v>0</v>
      </c>
      <c r="W1682" s="5">
        <f>VLOOKUP(CONCATENATE($F1682," ",$G1682),AllocFactorMatrix,(W$4+1),FALSE)*$E1689</f>
        <v>0</v>
      </c>
      <c r="X1682" s="5">
        <f>SUBTOTAL(9,T1682:W1682)</f>
        <v>0</v>
      </c>
      <c r="Y1682" s="5">
        <f>VLOOKUP(CONCATENATE($F1682," ",$G1682),AllocFactorMatrix,(Y$4+1),FALSE)*$E1689</f>
        <v>0</v>
      </c>
      <c r="Z1682" s="5">
        <f>VLOOKUP(CONCATENATE($F1682," ",$G1682),AllocFactorMatrix,(Z$4+1),FALSE)*$E1689</f>
        <v>0</v>
      </c>
      <c r="AA1682" s="5">
        <f t="shared" ref="AA1682:AA1689" si="857">SUBTOTAL(9,Y1682:Z1682)</f>
        <v>0</v>
      </c>
      <c r="AB1682" s="5">
        <f>VLOOKUP(CONCATENATE($F1682," ",$G1682),AllocFactorMatrix,(AB$4+1),FALSE)*$E1689</f>
        <v>0</v>
      </c>
      <c r="AC1682" s="5">
        <f>VLOOKUP(CONCATENATE($F1682," ",$G1682),AllocFactorMatrix,(AC$4+1),FALSE)*$E1689</f>
        <v>0</v>
      </c>
      <c r="AD1682" s="5">
        <f>VLOOKUP(CONCATENATE($F1682," ",$G1682),AllocFactorMatrix,(AD$4+1),FALSE)*$E1689</f>
        <v>0</v>
      </c>
    </row>
    <row r="1683" spans="1:30" hidden="1" outlineLevel="1">
      <c r="E1683" s="51"/>
      <c r="F1683" s="52" t="str">
        <f>F1689</f>
        <v>CUST_TOTAL</v>
      </c>
      <c r="G1683" s="55" t="str">
        <f>$G$9</f>
        <v>BULKTRAN</v>
      </c>
      <c r="H1683" s="4">
        <f t="shared" si="855"/>
        <v>0</v>
      </c>
      <c r="I1683" s="5">
        <f>VLOOKUP(CONCATENATE($F1683," ",$G1683),AllocFactorMatrix,(I$4+1),FALSE)*$E1689</f>
        <v>0</v>
      </c>
      <c r="J1683" s="5">
        <f>VLOOKUP(CONCATENATE($F1683," ",$G1683),AllocFactorMatrix,(J$4+1),FALSE)*$E1689</f>
        <v>0</v>
      </c>
      <c r="K1683" s="5">
        <f>VLOOKUP(CONCATENATE($F1683," ",$G1683),AllocFactorMatrix,(K$4+1),FALSE)*$E1689</f>
        <v>0</v>
      </c>
      <c r="L1683" s="5">
        <f>VLOOKUP(CONCATENATE($F1683," ",$G1683),AllocFactorMatrix,(L$4+1),FALSE)*$E1689</f>
        <v>0</v>
      </c>
      <c r="M1683" s="5">
        <f>VLOOKUP(CONCATENATE($F1683," ",$G1683),AllocFactorMatrix,(M$4+1),FALSE)*$E1689</f>
        <v>0</v>
      </c>
      <c r="N1683" s="5">
        <f t="shared" si="856"/>
        <v>0</v>
      </c>
      <c r="O1683" s="5">
        <f>VLOOKUP(CONCATENATE($F1683," ",$G1683),AllocFactorMatrix,(O$4+1),FALSE)*$E1689</f>
        <v>0</v>
      </c>
      <c r="P1683" s="5">
        <f>VLOOKUP(CONCATENATE($F1683," ",$G1683),AllocFactorMatrix,(P$4+1),FALSE)*$E1689</f>
        <v>0</v>
      </c>
      <c r="Q1683" s="5">
        <f>VLOOKUP(CONCATENATE($F1683," ",$G1683),AllocFactorMatrix,(Q$4+1),FALSE)*$E1689</f>
        <v>0</v>
      </c>
      <c r="R1683" s="5">
        <f>VLOOKUP(CONCATENATE($F1683," ",$G1683),AllocFactorMatrix,(R$4+1),FALSE)*$E1689</f>
        <v>0</v>
      </c>
      <c r="S1683" s="5">
        <f t="shared" ref="S1683:S1689" si="858">SUBTOTAL(9,O1683:R1683)</f>
        <v>0</v>
      </c>
      <c r="T1683" s="5">
        <f>VLOOKUP(CONCATENATE($F1683," ",$G1683),AllocFactorMatrix,(T$4+1),FALSE)*$E1689</f>
        <v>0</v>
      </c>
      <c r="U1683" s="5">
        <f>VLOOKUP(CONCATENATE($F1683," ",$G1683),AllocFactorMatrix,(U$4+1),FALSE)*$E1689</f>
        <v>0</v>
      </c>
      <c r="V1683" s="5">
        <f>VLOOKUP(CONCATENATE($F1683," ",$G1683),AllocFactorMatrix,(V$4+1),FALSE)*$E1689</f>
        <v>0</v>
      </c>
      <c r="W1683" s="5">
        <f>VLOOKUP(CONCATENATE($F1683," ",$G1683),AllocFactorMatrix,(W$4+1),FALSE)*$E1689</f>
        <v>0</v>
      </c>
      <c r="X1683" s="5">
        <f t="shared" ref="X1683:X1689" si="859">SUBTOTAL(9,T1683:W1683)</f>
        <v>0</v>
      </c>
      <c r="Y1683" s="5">
        <f>VLOOKUP(CONCATENATE($F1683," ",$G1683),AllocFactorMatrix,(Y$4+1),FALSE)*$E1689</f>
        <v>0</v>
      </c>
      <c r="Z1683" s="5">
        <f>VLOOKUP(CONCATENATE($F1683," ",$G1683),AllocFactorMatrix,(Z$4+1),FALSE)*$E1689</f>
        <v>0</v>
      </c>
      <c r="AA1683" s="5">
        <f t="shared" si="857"/>
        <v>0</v>
      </c>
      <c r="AB1683" s="5">
        <f>VLOOKUP(CONCATENATE($F1683," ",$G1683),AllocFactorMatrix,(AB$4+1),FALSE)*$E1689</f>
        <v>0</v>
      </c>
      <c r="AC1683" s="5">
        <f>VLOOKUP(CONCATENATE($F1683," ",$G1683),AllocFactorMatrix,(AC$4+1),FALSE)*$E1689</f>
        <v>0</v>
      </c>
      <c r="AD1683" s="5">
        <f>VLOOKUP(CONCATENATE($F1683," ",$G1683),AllocFactorMatrix,(AD$4+1),FALSE)*$E1689</f>
        <v>0</v>
      </c>
    </row>
    <row r="1684" spans="1:30" hidden="1" outlineLevel="1">
      <c r="E1684" s="51"/>
      <c r="F1684" s="52" t="str">
        <f>F1689</f>
        <v>CUST_TOTAL</v>
      </c>
      <c r="G1684" s="55" t="str">
        <f>$G$10</f>
        <v>SUBTRAN</v>
      </c>
      <c r="H1684" s="4">
        <f t="shared" si="855"/>
        <v>0</v>
      </c>
      <c r="I1684" s="5">
        <f>VLOOKUP(CONCATENATE($F1684," ",$G1684),AllocFactorMatrix,(I$4+1),FALSE)*$E1689</f>
        <v>0</v>
      </c>
      <c r="J1684" s="5">
        <f>VLOOKUP(CONCATENATE($F1684," ",$G1684),AllocFactorMatrix,(J$4+1),FALSE)*$E1689</f>
        <v>0</v>
      </c>
      <c r="K1684" s="5">
        <f>VLOOKUP(CONCATENATE($F1684," ",$G1684),AllocFactorMatrix,(K$4+1),FALSE)*$E1689</f>
        <v>0</v>
      </c>
      <c r="L1684" s="5">
        <f>VLOOKUP(CONCATENATE($F1684," ",$G1684),AllocFactorMatrix,(L$4+1),FALSE)*$E1689</f>
        <v>0</v>
      </c>
      <c r="M1684" s="5">
        <f>VLOOKUP(CONCATENATE($F1684," ",$G1684),AllocFactorMatrix,(M$4+1),FALSE)*$E1689</f>
        <v>0</v>
      </c>
      <c r="N1684" s="5">
        <f t="shared" si="856"/>
        <v>0</v>
      </c>
      <c r="O1684" s="5">
        <f>VLOOKUP(CONCATENATE($F1684," ",$G1684),AllocFactorMatrix,(O$4+1),FALSE)*$E1689</f>
        <v>0</v>
      </c>
      <c r="P1684" s="5">
        <f>VLOOKUP(CONCATENATE($F1684," ",$G1684),AllocFactorMatrix,(P$4+1),FALSE)*$E1689</f>
        <v>0</v>
      </c>
      <c r="Q1684" s="5">
        <f>VLOOKUP(CONCATENATE($F1684," ",$G1684),AllocFactorMatrix,(Q$4+1),FALSE)*$E1689</f>
        <v>0</v>
      </c>
      <c r="R1684" s="5">
        <f>VLOOKUP(CONCATENATE($F1684," ",$G1684),AllocFactorMatrix,(R$4+1),FALSE)*$E1689</f>
        <v>0</v>
      </c>
      <c r="S1684" s="5">
        <f t="shared" si="858"/>
        <v>0</v>
      </c>
      <c r="T1684" s="5">
        <f>VLOOKUP(CONCATENATE($F1684," ",$G1684),AllocFactorMatrix,(T$4+1),FALSE)*$E1689</f>
        <v>0</v>
      </c>
      <c r="U1684" s="5">
        <f>VLOOKUP(CONCATENATE($F1684," ",$G1684),AllocFactorMatrix,(U$4+1),FALSE)*$E1689</f>
        <v>0</v>
      </c>
      <c r="V1684" s="5">
        <f>VLOOKUP(CONCATENATE($F1684," ",$G1684),AllocFactorMatrix,(V$4+1),FALSE)*$E1689</f>
        <v>0</v>
      </c>
      <c r="W1684" s="5">
        <f>VLOOKUP(CONCATENATE($F1684," ",$G1684),AllocFactorMatrix,(W$4+1),FALSE)*$E1689</f>
        <v>0</v>
      </c>
      <c r="X1684" s="5">
        <f t="shared" si="859"/>
        <v>0</v>
      </c>
      <c r="Y1684" s="5">
        <f>VLOOKUP(CONCATENATE($F1684," ",$G1684),AllocFactorMatrix,(Y$4+1),FALSE)*$E1689</f>
        <v>0</v>
      </c>
      <c r="Z1684" s="5">
        <f>VLOOKUP(CONCATENATE($F1684," ",$G1684),AllocFactorMatrix,(Z$4+1),FALSE)*$E1689</f>
        <v>0</v>
      </c>
      <c r="AA1684" s="5">
        <f t="shared" si="857"/>
        <v>0</v>
      </c>
      <c r="AB1684" s="5">
        <f>VLOOKUP(CONCATENATE($F1684," ",$G1684),AllocFactorMatrix,(AB$4+1),FALSE)*$E1689</f>
        <v>0</v>
      </c>
      <c r="AC1684" s="5">
        <f>VLOOKUP(CONCATENATE($F1684," ",$G1684),AllocFactorMatrix,(AC$4+1),FALSE)*$E1689</f>
        <v>0</v>
      </c>
      <c r="AD1684" s="5">
        <f>VLOOKUP(CONCATENATE($F1684," ",$G1684),AllocFactorMatrix,(AD$4+1),FALSE)*$E1689</f>
        <v>0</v>
      </c>
    </row>
    <row r="1685" spans="1:30" hidden="1" outlineLevel="1">
      <c r="E1685" s="51"/>
      <c r="F1685" s="52" t="str">
        <f>F1689</f>
        <v>CUST_TOTAL</v>
      </c>
      <c r="G1685" s="55" t="str">
        <f>$G$11</f>
        <v>DISTPRI</v>
      </c>
      <c r="H1685" s="4">
        <f t="shared" si="855"/>
        <v>0</v>
      </c>
      <c r="I1685" s="5">
        <f>VLOOKUP(CONCATENATE($F1685," ",$G1685),AllocFactorMatrix,(I$4+1),FALSE)*$E1689</f>
        <v>0</v>
      </c>
      <c r="J1685" s="5">
        <f>VLOOKUP(CONCATENATE($F1685," ",$G1685),AllocFactorMatrix,(J$4+1),FALSE)*$E1689</f>
        <v>0</v>
      </c>
      <c r="K1685" s="5">
        <f>VLOOKUP(CONCATENATE($F1685," ",$G1685),AllocFactorMatrix,(K$4+1),FALSE)*$E1689</f>
        <v>0</v>
      </c>
      <c r="L1685" s="5">
        <f>VLOOKUP(CONCATENATE($F1685," ",$G1685),AllocFactorMatrix,(L$4+1),FALSE)*$E1689</f>
        <v>0</v>
      </c>
      <c r="M1685" s="5">
        <f>VLOOKUP(CONCATENATE($F1685," ",$G1685),AllocFactorMatrix,(M$4+1),FALSE)*$E1689</f>
        <v>0</v>
      </c>
      <c r="N1685" s="5">
        <f t="shared" si="856"/>
        <v>0</v>
      </c>
      <c r="O1685" s="5">
        <f>VLOOKUP(CONCATENATE($F1685," ",$G1685),AllocFactorMatrix,(O$4+1),FALSE)*$E1689</f>
        <v>0</v>
      </c>
      <c r="P1685" s="5">
        <f>VLOOKUP(CONCATENATE($F1685," ",$G1685),AllocFactorMatrix,(P$4+1),FALSE)*$E1689</f>
        <v>0</v>
      </c>
      <c r="Q1685" s="5">
        <f>VLOOKUP(CONCATENATE($F1685," ",$G1685),AllocFactorMatrix,(Q$4+1),FALSE)*$E1689</f>
        <v>0</v>
      </c>
      <c r="R1685" s="5">
        <f>VLOOKUP(CONCATENATE($F1685," ",$G1685),AllocFactorMatrix,(R$4+1),FALSE)*$E1689</f>
        <v>0</v>
      </c>
      <c r="S1685" s="5">
        <f t="shared" si="858"/>
        <v>0</v>
      </c>
      <c r="T1685" s="5">
        <f>VLOOKUP(CONCATENATE($F1685," ",$G1685),AllocFactorMatrix,(T$4+1),FALSE)*$E1689</f>
        <v>0</v>
      </c>
      <c r="U1685" s="5">
        <f>VLOOKUP(CONCATENATE($F1685," ",$G1685),AllocFactorMatrix,(U$4+1),FALSE)*$E1689</f>
        <v>0</v>
      </c>
      <c r="V1685" s="5">
        <f>VLOOKUP(CONCATENATE($F1685," ",$G1685),AllocFactorMatrix,(V$4+1),FALSE)*$E1689</f>
        <v>0</v>
      </c>
      <c r="W1685" s="5">
        <f>VLOOKUP(CONCATENATE($F1685," ",$G1685),AllocFactorMatrix,(W$4+1),FALSE)*$E1689</f>
        <v>0</v>
      </c>
      <c r="X1685" s="5">
        <f t="shared" si="859"/>
        <v>0</v>
      </c>
      <c r="Y1685" s="5">
        <f>VLOOKUP(CONCATENATE($F1685," ",$G1685),AllocFactorMatrix,(Y$4+1),FALSE)*$E1689</f>
        <v>0</v>
      </c>
      <c r="Z1685" s="5">
        <f>VLOOKUP(CONCATENATE($F1685," ",$G1685),AllocFactorMatrix,(Z$4+1),FALSE)*$E1689</f>
        <v>0</v>
      </c>
      <c r="AA1685" s="5">
        <f t="shared" si="857"/>
        <v>0</v>
      </c>
      <c r="AB1685" s="5">
        <f>VLOOKUP(CONCATENATE($F1685," ",$G1685),AllocFactorMatrix,(AB$4+1),FALSE)*$E1689</f>
        <v>0</v>
      </c>
      <c r="AC1685" s="5">
        <f>VLOOKUP(CONCATENATE($F1685," ",$G1685),AllocFactorMatrix,(AC$4+1),FALSE)*$E1689</f>
        <v>0</v>
      </c>
      <c r="AD1685" s="5">
        <f>VLOOKUP(CONCATENATE($F1685," ",$G1685),AllocFactorMatrix,(AD$4+1),FALSE)*$E1689</f>
        <v>0</v>
      </c>
    </row>
    <row r="1686" spans="1:30" hidden="1" outlineLevel="1">
      <c r="E1686" s="51"/>
      <c r="F1686" s="52" t="str">
        <f>F1689</f>
        <v>CUST_TOTAL</v>
      </c>
      <c r="G1686" s="55" t="str">
        <f>$G$12</f>
        <v>DISTSEC</v>
      </c>
      <c r="H1686" s="4">
        <f t="shared" si="855"/>
        <v>0</v>
      </c>
      <c r="I1686" s="5">
        <f>VLOOKUP(CONCATENATE($F1686," ",$G1686),AllocFactorMatrix,(I$4+1),FALSE)*$E1689</f>
        <v>0</v>
      </c>
      <c r="J1686" s="5">
        <f>VLOOKUP(CONCATENATE($F1686," ",$G1686),AllocFactorMatrix,(J$4+1),FALSE)*$E1689</f>
        <v>0</v>
      </c>
      <c r="K1686" s="5">
        <f>VLOOKUP(CONCATENATE($F1686," ",$G1686),AllocFactorMatrix,(K$4+1),FALSE)*$E1689</f>
        <v>0</v>
      </c>
      <c r="L1686" s="5">
        <f>VLOOKUP(CONCATENATE($F1686," ",$G1686),AllocFactorMatrix,(L$4+1),FALSE)*$E1689</f>
        <v>0</v>
      </c>
      <c r="M1686" s="5">
        <f>VLOOKUP(CONCATENATE($F1686," ",$G1686),AllocFactorMatrix,(M$4+1),FALSE)*$E1689</f>
        <v>0</v>
      </c>
      <c r="N1686" s="5">
        <f t="shared" si="856"/>
        <v>0</v>
      </c>
      <c r="O1686" s="5">
        <f>VLOOKUP(CONCATENATE($F1686," ",$G1686),AllocFactorMatrix,(O$4+1),FALSE)*$E1689</f>
        <v>0</v>
      </c>
      <c r="P1686" s="5">
        <f>VLOOKUP(CONCATENATE($F1686," ",$G1686),AllocFactorMatrix,(P$4+1),FALSE)*$E1689</f>
        <v>0</v>
      </c>
      <c r="Q1686" s="5">
        <f>VLOOKUP(CONCATENATE($F1686," ",$G1686),AllocFactorMatrix,(Q$4+1),FALSE)*$E1689</f>
        <v>0</v>
      </c>
      <c r="R1686" s="5">
        <f>VLOOKUP(CONCATENATE($F1686," ",$G1686),AllocFactorMatrix,(R$4+1),FALSE)*$E1689</f>
        <v>0</v>
      </c>
      <c r="S1686" s="5">
        <f t="shared" si="858"/>
        <v>0</v>
      </c>
      <c r="T1686" s="5">
        <f>VLOOKUP(CONCATENATE($F1686," ",$G1686),AllocFactorMatrix,(T$4+1),FALSE)*$E1689</f>
        <v>0</v>
      </c>
      <c r="U1686" s="5">
        <f>VLOOKUP(CONCATENATE($F1686," ",$G1686),AllocFactorMatrix,(U$4+1),FALSE)*$E1689</f>
        <v>0</v>
      </c>
      <c r="V1686" s="5">
        <f>VLOOKUP(CONCATENATE($F1686," ",$G1686),AllocFactorMatrix,(V$4+1),FALSE)*$E1689</f>
        <v>0</v>
      </c>
      <c r="W1686" s="5">
        <f>VLOOKUP(CONCATENATE($F1686," ",$G1686),AllocFactorMatrix,(W$4+1),FALSE)*$E1689</f>
        <v>0</v>
      </c>
      <c r="X1686" s="5">
        <f t="shared" si="859"/>
        <v>0</v>
      </c>
      <c r="Y1686" s="5">
        <f>VLOOKUP(CONCATENATE($F1686," ",$G1686),AllocFactorMatrix,(Y$4+1),FALSE)*$E1689</f>
        <v>0</v>
      </c>
      <c r="Z1686" s="5">
        <f>VLOOKUP(CONCATENATE($F1686," ",$G1686),AllocFactorMatrix,(Z$4+1),FALSE)*$E1689</f>
        <v>0</v>
      </c>
      <c r="AA1686" s="5">
        <f t="shared" si="857"/>
        <v>0</v>
      </c>
      <c r="AB1686" s="5">
        <f>VLOOKUP(CONCATENATE($F1686," ",$G1686),AllocFactorMatrix,(AB$4+1),FALSE)*$E1689</f>
        <v>0</v>
      </c>
      <c r="AC1686" s="5">
        <f>VLOOKUP(CONCATENATE($F1686," ",$G1686),AllocFactorMatrix,(AC$4+1),FALSE)*$E1689</f>
        <v>0</v>
      </c>
      <c r="AD1686" s="5">
        <f>VLOOKUP(CONCATENATE($F1686," ",$G1686),AllocFactorMatrix,(AD$4+1),FALSE)*$E1689</f>
        <v>0</v>
      </c>
    </row>
    <row r="1687" spans="1:30" hidden="1" outlineLevel="1">
      <c r="E1687" s="51"/>
      <c r="F1687" s="52" t="str">
        <f>F1689</f>
        <v>CUST_TOTAL</v>
      </c>
      <c r="G1687" s="55" t="str">
        <f>$G$13</f>
        <v>ENERGY</v>
      </c>
      <c r="H1687" s="4">
        <f t="shared" si="855"/>
        <v>0</v>
      </c>
      <c r="I1687" s="5">
        <f>VLOOKUP(CONCATENATE($F1687," ",$G1687),AllocFactorMatrix,(I$4+1),FALSE)*$E1689</f>
        <v>0</v>
      </c>
      <c r="J1687" s="5">
        <f>VLOOKUP(CONCATENATE($F1687," ",$G1687),AllocFactorMatrix,(J$4+1),FALSE)*$E1689</f>
        <v>0</v>
      </c>
      <c r="K1687" s="5">
        <f>VLOOKUP(CONCATENATE($F1687," ",$G1687),AllocFactorMatrix,(K$4+1),FALSE)*$E1689</f>
        <v>0</v>
      </c>
      <c r="L1687" s="5">
        <f>VLOOKUP(CONCATENATE($F1687," ",$G1687),AllocFactorMatrix,(L$4+1),FALSE)*$E1689</f>
        <v>0</v>
      </c>
      <c r="M1687" s="5">
        <f>VLOOKUP(CONCATENATE($F1687," ",$G1687),AllocFactorMatrix,(M$4+1),FALSE)*$E1689</f>
        <v>0</v>
      </c>
      <c r="N1687" s="5">
        <f t="shared" si="856"/>
        <v>0</v>
      </c>
      <c r="O1687" s="5">
        <f>VLOOKUP(CONCATENATE($F1687," ",$G1687),AllocFactorMatrix,(O$4+1),FALSE)*$E1689</f>
        <v>0</v>
      </c>
      <c r="P1687" s="5">
        <f>VLOOKUP(CONCATENATE($F1687," ",$G1687),AllocFactorMatrix,(P$4+1),FALSE)*$E1689</f>
        <v>0</v>
      </c>
      <c r="Q1687" s="5">
        <f>VLOOKUP(CONCATENATE($F1687," ",$G1687),AllocFactorMatrix,(Q$4+1),FALSE)*$E1689</f>
        <v>0</v>
      </c>
      <c r="R1687" s="5">
        <f>VLOOKUP(CONCATENATE($F1687," ",$G1687),AllocFactorMatrix,(R$4+1),FALSE)*$E1689</f>
        <v>0</v>
      </c>
      <c r="S1687" s="5">
        <f t="shared" si="858"/>
        <v>0</v>
      </c>
      <c r="T1687" s="5">
        <f>VLOOKUP(CONCATENATE($F1687," ",$G1687),AllocFactorMatrix,(T$4+1),FALSE)*$E1689</f>
        <v>0</v>
      </c>
      <c r="U1687" s="5">
        <f>VLOOKUP(CONCATENATE($F1687," ",$G1687),AllocFactorMatrix,(U$4+1),FALSE)*$E1689</f>
        <v>0</v>
      </c>
      <c r="V1687" s="5">
        <f>VLOOKUP(CONCATENATE($F1687," ",$G1687),AllocFactorMatrix,(V$4+1),FALSE)*$E1689</f>
        <v>0</v>
      </c>
      <c r="W1687" s="5">
        <f>VLOOKUP(CONCATENATE($F1687," ",$G1687),AllocFactorMatrix,(W$4+1),FALSE)*$E1689</f>
        <v>0</v>
      </c>
      <c r="X1687" s="5">
        <f t="shared" si="859"/>
        <v>0</v>
      </c>
      <c r="Y1687" s="5">
        <f>VLOOKUP(CONCATENATE($F1687," ",$G1687),AllocFactorMatrix,(Y$4+1),FALSE)*$E1689</f>
        <v>0</v>
      </c>
      <c r="Z1687" s="5">
        <f>VLOOKUP(CONCATENATE($F1687," ",$G1687),AllocFactorMatrix,(Z$4+1),FALSE)*$E1689</f>
        <v>0</v>
      </c>
      <c r="AA1687" s="5">
        <f t="shared" si="857"/>
        <v>0</v>
      </c>
      <c r="AB1687" s="5">
        <f>VLOOKUP(CONCATENATE($F1687," ",$G1687),AllocFactorMatrix,(AB$4+1),FALSE)*$E1689</f>
        <v>0</v>
      </c>
      <c r="AC1687" s="5">
        <f>VLOOKUP(CONCATENATE($F1687," ",$G1687),AllocFactorMatrix,(AC$4+1),FALSE)*$E1689</f>
        <v>0</v>
      </c>
      <c r="AD1687" s="5">
        <f>VLOOKUP(CONCATENATE($F1687," ",$G1687),AllocFactorMatrix,(AD$4+1),FALSE)*$E1689</f>
        <v>0</v>
      </c>
    </row>
    <row r="1688" spans="1:30" hidden="1" outlineLevel="1">
      <c r="E1688" s="51"/>
      <c r="F1688" s="52" t="str">
        <f>F1689</f>
        <v>CUST_TOTAL</v>
      </c>
      <c r="G1688" s="55" t="str">
        <f>$G$14</f>
        <v>CUSTOMER</v>
      </c>
      <c r="H1688" s="4">
        <f t="shared" si="855"/>
        <v>95534.000000000015</v>
      </c>
      <c r="I1688" s="5">
        <f>VLOOKUP(CONCATENATE($F1688," ",$G1688),AllocFactorMatrix,(I$4+1),FALSE)*$E1689</f>
        <v>60873.490186743584</v>
      </c>
      <c r="J1688" s="5">
        <f>VLOOKUP(CONCATENATE($F1688," ",$G1688),AllocFactorMatrix,(J$4+1),FALSE)*$E1689</f>
        <v>10651.60112204844</v>
      </c>
      <c r="K1688" s="5">
        <f>VLOOKUP(CONCATENATE($F1688," ",$G1688),AllocFactorMatrix,(K$4+1),FALSE)*$E1689</f>
        <v>2991.5267886730981</v>
      </c>
      <c r="L1688" s="5">
        <f>VLOOKUP(CONCATENATE($F1688," ",$G1688),AllocFactorMatrix,(L$4+1),FALSE)*$E1689</f>
        <v>34.780010361678592</v>
      </c>
      <c r="M1688" s="5">
        <f>VLOOKUP(CONCATENATE($F1688," ",$G1688),AllocFactorMatrix,(M$4+1),FALSE)*$E1689</f>
        <v>2.6753854124368148</v>
      </c>
      <c r="N1688" s="5">
        <f t="shared" si="856"/>
        <v>3028.9821844472135</v>
      </c>
      <c r="O1688" s="5">
        <f>VLOOKUP(CONCATENATE($F1688," ",$G1688),AllocFactorMatrix,(O$4+1),FALSE)*$E1689</f>
        <v>261.74187285006838</v>
      </c>
      <c r="P1688" s="5">
        <f>VLOOKUP(CONCATENATE($F1688," ",$G1688),AllocFactorMatrix,(P$4+1),FALSE)*$E1689</f>
        <v>26.307956555628678</v>
      </c>
      <c r="Q1688" s="5">
        <f>VLOOKUP(CONCATENATE($F1688," ",$G1688),AllocFactorMatrix,(Q$4+1),FALSE)*$E1689</f>
        <v>7.5802586685709752</v>
      </c>
      <c r="R1688" s="5">
        <f>VLOOKUP(CONCATENATE($F1688," ",$G1688),AllocFactorMatrix,(R$4+1),FALSE)*$E1689</f>
        <v>0.89179513747893824</v>
      </c>
      <c r="S1688" s="5">
        <f t="shared" si="858"/>
        <v>296.52188321174697</v>
      </c>
      <c r="T1688" s="5">
        <f>VLOOKUP(CONCATENATE($F1688," ",$G1688),AllocFactorMatrix,(T$4+1),FALSE)*$E1689</f>
        <v>1.7835902749578765</v>
      </c>
      <c r="U1688" s="5">
        <f>VLOOKUP(CONCATENATE($F1688," ",$G1688),AllocFactorMatrix,(U$4+1),FALSE)*$E1689</f>
        <v>15.606414905881419</v>
      </c>
      <c r="V1688" s="5">
        <f>VLOOKUP(CONCATENATE($F1688," ",$G1688),AllocFactorMatrix,(V$4+1),FALSE)*$E1689</f>
        <v>11.147439218486729</v>
      </c>
      <c r="W1688" s="5">
        <f>VLOOKUP(CONCATENATE($F1688," ",$G1688),AllocFactorMatrix,(W$4+1),FALSE)*$E1689</f>
        <v>1.3376927062184074</v>
      </c>
      <c r="X1688" s="5">
        <f t="shared" si="859"/>
        <v>29.875137105544436</v>
      </c>
      <c r="Y1688" s="5">
        <f>VLOOKUP(CONCATENATE($F1688," ",$G1688),AllocFactorMatrix,(Y$4+1),FALSE)*$E1689</f>
        <v>71.789508567054526</v>
      </c>
      <c r="Z1688" s="5">
        <f>VLOOKUP(CONCATENATE($F1688," ",$G1688),AllocFactorMatrix,(Z$4+1),FALSE)*$E1689</f>
        <v>0.44589756873946912</v>
      </c>
      <c r="AA1688" s="5">
        <f t="shared" si="857"/>
        <v>72.235406135793994</v>
      </c>
      <c r="AB1688" s="5">
        <f>VLOOKUP(CONCATENATE($F1688," ",$G1688),AllocFactorMatrix,(AB$4+1),FALSE)*$E1689</f>
        <v>4.458975687394692</v>
      </c>
      <c r="AC1688" s="5">
        <f>VLOOKUP(CONCATENATE($F1688," ",$G1688),AllocFactorMatrix,(AC$4+1),FALSE)*$E1689</f>
        <v>20552.310738339609</v>
      </c>
      <c r="AD1688" s="5">
        <f>VLOOKUP(CONCATENATE($F1688," ",$G1688),AllocFactorMatrix,(AD$4+1),FALSE)*$E1689</f>
        <v>24.524366280670801</v>
      </c>
    </row>
    <row r="1689" spans="1:30" collapsed="1">
      <c r="C1689" s="55" t="s">
        <v>683</v>
      </c>
      <c r="E1689" s="61">
        <v>95534</v>
      </c>
      <c r="F1689" s="10" t="s">
        <v>42</v>
      </c>
      <c r="G1689" s="55" t="str">
        <f>$G$15</f>
        <v>TOTAL</v>
      </c>
      <c r="H1689" s="4">
        <f t="shared" si="855"/>
        <v>95534.000000000015</v>
      </c>
      <c r="I1689" s="5">
        <f>VLOOKUP(CONCATENATE($F1689," ",$G1689),AllocFactorMatrix,(I$4+1),FALSE)*$E1689</f>
        <v>60873.490186743584</v>
      </c>
      <c r="J1689" s="5">
        <f>VLOOKUP(CONCATENATE($F1689," ",$G1689),AllocFactorMatrix,(J$4+1),FALSE)*$E1689</f>
        <v>10651.60112204844</v>
      </c>
      <c r="K1689" s="5">
        <f>VLOOKUP(CONCATENATE($F1689," ",$G1689),AllocFactorMatrix,(K$4+1),FALSE)*$E1689</f>
        <v>2991.5267886730981</v>
      </c>
      <c r="L1689" s="5">
        <f>VLOOKUP(CONCATENATE($F1689," ",$G1689),AllocFactorMatrix,(L$4+1),FALSE)*$E1689</f>
        <v>34.780010361678592</v>
      </c>
      <c r="M1689" s="5">
        <f>VLOOKUP(CONCATENATE($F1689," ",$G1689),AllocFactorMatrix,(M$4+1),FALSE)*$E1689</f>
        <v>2.6753854124368148</v>
      </c>
      <c r="N1689" s="5">
        <f t="shared" si="856"/>
        <v>3028.9821844472135</v>
      </c>
      <c r="O1689" s="5">
        <f>VLOOKUP(CONCATENATE($F1689," ",$G1689),AllocFactorMatrix,(O$4+1),FALSE)*$E1689</f>
        <v>261.74187285006838</v>
      </c>
      <c r="P1689" s="5">
        <f>VLOOKUP(CONCATENATE($F1689," ",$G1689),AllocFactorMatrix,(P$4+1),FALSE)*$E1689</f>
        <v>26.307956555628678</v>
      </c>
      <c r="Q1689" s="5">
        <f>VLOOKUP(CONCATENATE($F1689," ",$G1689),AllocFactorMatrix,(Q$4+1),FALSE)*$E1689</f>
        <v>7.5802586685709752</v>
      </c>
      <c r="R1689" s="5">
        <f>VLOOKUP(CONCATENATE($F1689," ",$G1689),AllocFactorMatrix,(R$4+1),FALSE)*$E1689</f>
        <v>0.89179513747893824</v>
      </c>
      <c r="S1689" s="5">
        <f t="shared" si="858"/>
        <v>296.52188321174697</v>
      </c>
      <c r="T1689" s="5">
        <f>VLOOKUP(CONCATENATE($F1689," ",$G1689),AllocFactorMatrix,(T$4+1),FALSE)*$E1689</f>
        <v>1.7835902749578765</v>
      </c>
      <c r="U1689" s="5">
        <f>VLOOKUP(CONCATENATE($F1689," ",$G1689),AllocFactorMatrix,(U$4+1),FALSE)*$E1689</f>
        <v>15.606414905881419</v>
      </c>
      <c r="V1689" s="5">
        <f>VLOOKUP(CONCATENATE($F1689," ",$G1689),AllocFactorMatrix,(V$4+1),FALSE)*$E1689</f>
        <v>11.147439218486729</v>
      </c>
      <c r="W1689" s="5">
        <f>VLOOKUP(CONCATENATE($F1689," ",$G1689),AllocFactorMatrix,(W$4+1),FALSE)*$E1689</f>
        <v>1.3376927062184074</v>
      </c>
      <c r="X1689" s="5">
        <f t="shared" si="859"/>
        <v>29.875137105544436</v>
      </c>
      <c r="Y1689" s="5">
        <f>VLOOKUP(CONCATENATE($F1689," ",$G1689),AllocFactorMatrix,(Y$4+1),FALSE)*$E1689</f>
        <v>71.789508567054526</v>
      </c>
      <c r="Z1689" s="5">
        <f>VLOOKUP(CONCATENATE($F1689," ",$G1689),AllocFactorMatrix,(Z$4+1),FALSE)*$E1689</f>
        <v>0.44589756873946912</v>
      </c>
      <c r="AA1689" s="5">
        <f t="shared" si="857"/>
        <v>72.235406135793994</v>
      </c>
      <c r="AB1689" s="5">
        <f>VLOOKUP(CONCATENATE($F1689," ",$G1689),AllocFactorMatrix,(AB$4+1),FALSE)*$E1689</f>
        <v>4.458975687394692</v>
      </c>
      <c r="AC1689" s="5">
        <f>VLOOKUP(CONCATENATE($F1689," ",$G1689),AllocFactorMatrix,(AC$4+1),FALSE)*$E1689</f>
        <v>20552.310738339609</v>
      </c>
      <c r="AD1689" s="5">
        <f>VLOOKUP(CONCATENATE($F1689," ",$G1689),AllocFactorMatrix,(AD$4+1),FALSE)*$E1689</f>
        <v>24.524366280670801</v>
      </c>
    </row>
    <row r="1691" spans="1:30">
      <c r="C1691" s="55" t="s">
        <v>129</v>
      </c>
      <c r="E1691" s="3"/>
      <c r="F1691" s="3"/>
      <c r="G1691" s="3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6"/>
    </row>
    <row r="1692" spans="1:30" s="51" customFormat="1" hidden="1" outlineLevel="1">
      <c r="A1692" s="56"/>
      <c r="B1692" s="111"/>
      <c r="C1692" s="55"/>
      <c r="F1692" s="52" t="str">
        <f>F1699</f>
        <v>LABOR_M</v>
      </c>
      <c r="G1692" s="55" t="str">
        <f>$G$8</f>
        <v>PRODUCTION</v>
      </c>
      <c r="H1692" s="53">
        <f t="shared" ref="H1692:H1739" ca="1" si="860">SUBTOTAL(9,I1692:AD1692)</f>
        <v>4227054.859308878</v>
      </c>
      <c r="I1692" s="54">
        <f ca="1">VLOOKUP(CONCATENATE($F1692," ",$G1692),AllocFactorMatrix,(I$4+1),FALSE)*$E1699</f>
        <v>2082175.3234237384</v>
      </c>
      <c r="J1692" s="54">
        <f ca="1">VLOOKUP(CONCATENATE($F1692," ",$G1692),AllocFactorMatrix,(J$4+1),FALSE)*$E1699</f>
        <v>102929.3663156309</v>
      </c>
      <c r="K1692" s="54">
        <f ca="1">VLOOKUP(CONCATENATE($F1692," ",$G1692),AllocFactorMatrix,(K$4+1),FALSE)*$E1699</f>
        <v>377024.36985134473</v>
      </c>
      <c r="L1692" s="54">
        <f ca="1">VLOOKUP(CONCATENATE($F1692," ",$G1692),AllocFactorMatrix,(L$4+1),FALSE)*$E1699</f>
        <v>11867.388576450161</v>
      </c>
      <c r="M1692" s="54">
        <f ca="1">VLOOKUP(CONCATENATE($F1692," ",$G1692),AllocFactorMatrix,(M$4+1),FALSE)*$E1699</f>
        <v>1112.885727045076</v>
      </c>
      <c r="N1692" s="54">
        <f t="shared" ref="N1692:N1739" ca="1" si="861">SUBTOTAL(9,K1692:M1692)</f>
        <v>390004.64415483997</v>
      </c>
      <c r="O1692" s="54">
        <f ca="1">VLOOKUP(CONCATENATE($F1692," ",$G1692),AllocFactorMatrix,(O$4+1),FALSE)*$E1699</f>
        <v>286597.17128566309</v>
      </c>
      <c r="P1692" s="54">
        <f ca="1">VLOOKUP(CONCATENATE($F1692," ",$G1692),AllocFactorMatrix,(P$4+1),FALSE)*$E1699</f>
        <v>53401.402717649857</v>
      </c>
      <c r="Q1692" s="54">
        <f ca="1">VLOOKUP(CONCATENATE($F1692," ",$G1692),AllocFactorMatrix,(Q$4+1),FALSE)*$E1699</f>
        <v>24131.099553961729</v>
      </c>
      <c r="R1692" s="54">
        <f ca="1">VLOOKUP(CONCATENATE($F1692," ",$G1692),AllocFactorMatrix,(R$4+1),FALSE)*$E1699</f>
        <v>1085.1485729819999</v>
      </c>
      <c r="S1692" s="54">
        <f ca="1">SUBTOTAL(9,O1692:R1692)</f>
        <v>365214.82213025668</v>
      </c>
      <c r="T1692" s="54">
        <f ca="1">VLOOKUP(CONCATENATE($F1692," ",$G1692),AllocFactorMatrix,(T$4+1),FALSE)*$E1699</f>
        <v>10011.573265453968</v>
      </c>
      <c r="U1692" s="54">
        <f ca="1">VLOOKUP(CONCATENATE($F1692," ",$G1692),AllocFactorMatrix,(U$4+1),FALSE)*$E1699</f>
        <v>163837.69069885049</v>
      </c>
      <c r="V1692" s="54">
        <f ca="1">VLOOKUP(CONCATENATE($F1692," ",$G1692),AllocFactorMatrix,(V$4+1),FALSE)*$E1699</f>
        <v>865886.79892762413</v>
      </c>
      <c r="W1692" s="54">
        <f ca="1">VLOOKUP(CONCATENATE($F1692," ",$G1692),AllocFactorMatrix,(W$4+1),FALSE)*$E1699</f>
        <v>156364.80444999176</v>
      </c>
      <c r="X1692" s="54">
        <f ca="1">SUBTOTAL(9,T1692:W1692)</f>
        <v>1196100.8673419203</v>
      </c>
      <c r="Y1692" s="54">
        <f ca="1">VLOOKUP(CONCATENATE($F1692," ",$G1692),AllocFactorMatrix,(Y$4+1),FALSE)*$E1699</f>
        <v>88013.536529286794</v>
      </c>
      <c r="Z1692" s="54">
        <f ca="1">VLOOKUP(CONCATENATE($F1692," ",$G1692),AllocFactorMatrix,(Z$4+1),FALSE)*$E1699</f>
        <v>1474.1930940753164</v>
      </c>
      <c r="AA1692" s="54">
        <f t="shared" ref="AA1692:AA1739" ca="1" si="862">SUBTOTAL(9,Y1692:Z1692)</f>
        <v>89487.729623362116</v>
      </c>
      <c r="AB1692" s="54">
        <f ca="1">VLOOKUP(CONCATENATE($F1692," ",$G1692),AllocFactorMatrix,(AB$4+1),FALSE)*$E1699</f>
        <v>1142.1063191282121</v>
      </c>
      <c r="AC1692" s="54">
        <f ca="1">VLOOKUP(CONCATENATE($F1692," ",$G1692),AllocFactorMatrix,(AC$4+1),FALSE)*$E1699</f>
        <v>0</v>
      </c>
      <c r="AD1692" s="54">
        <f ca="1">VLOOKUP(CONCATENATE($F1692," ",$G1692),AllocFactorMatrix,(AD$4+1),FALSE)*$E1699</f>
        <v>0</v>
      </c>
    </row>
    <row r="1693" spans="1:30" s="51" customFormat="1" hidden="1" outlineLevel="1">
      <c r="A1693" s="56"/>
      <c r="B1693" s="111"/>
      <c r="C1693" s="55"/>
      <c r="F1693" s="52" t="str">
        <f>F1699</f>
        <v>LABOR_M</v>
      </c>
      <c r="G1693" s="55" t="str">
        <f>$G$9</f>
        <v>BULKTRAN</v>
      </c>
      <c r="H1693" s="53">
        <f t="shared" ca="1" si="860"/>
        <v>15444.889774991741</v>
      </c>
      <c r="I1693" s="54">
        <f ca="1">VLOOKUP(CONCATENATE($F1693," ",$G1693),AllocFactorMatrix,(I$4+1),FALSE)*$E1699</f>
        <v>7607.8899926426329</v>
      </c>
      <c r="J1693" s="54">
        <f ca="1">VLOOKUP(CONCATENATE($F1693," ",$G1693),AllocFactorMatrix,(J$4+1),FALSE)*$E1699</f>
        <v>376.08518703128169</v>
      </c>
      <c r="K1693" s="54">
        <f ca="1">VLOOKUP(CONCATENATE($F1693," ",$G1693),AllocFactorMatrix,(K$4+1),FALSE)*$E1699</f>
        <v>1377.5784863581862</v>
      </c>
      <c r="L1693" s="54">
        <f ca="1">VLOOKUP(CONCATENATE($F1693," ",$G1693),AllocFactorMatrix,(L$4+1),FALSE)*$E1699</f>
        <v>43.361279799012799</v>
      </c>
      <c r="M1693" s="54">
        <f ca="1">VLOOKUP(CONCATENATE($F1693," ",$G1693),AllocFactorMatrix,(M$4+1),FALSE)*$E1699</f>
        <v>4.0662820707235987</v>
      </c>
      <c r="N1693" s="54">
        <f t="shared" ca="1" si="861"/>
        <v>1425.0060482279227</v>
      </c>
      <c r="O1693" s="54">
        <f ca="1">VLOOKUP(CONCATENATE($F1693," ",$G1693),AllocFactorMatrix,(O$4+1),FALSE)*$E1699</f>
        <v>1047.1739467926425</v>
      </c>
      <c r="P1693" s="54">
        <f ca="1">VLOOKUP(CONCATENATE($F1693," ",$G1693),AllocFactorMatrix,(P$4+1),FALSE)*$E1699</f>
        <v>195.11901459894889</v>
      </c>
      <c r="Q1693" s="54">
        <f ca="1">VLOOKUP(CONCATENATE($F1693," ",$G1693),AllocFactorMatrix,(Q$4+1),FALSE)*$E1699</f>
        <v>88.170649581119477</v>
      </c>
      <c r="R1693" s="54">
        <f ca="1">VLOOKUP(CONCATENATE($F1693," ",$G1693),AllocFactorMatrix,(R$4+1),FALSE)*$E1699</f>
        <v>3.9649355537195063</v>
      </c>
      <c r="S1693" s="54">
        <f t="shared" ref="S1693:S1739" ca="1" si="863">SUBTOTAL(9,O1693:R1693)</f>
        <v>1334.4285465264304</v>
      </c>
      <c r="T1693" s="54">
        <f ca="1">VLOOKUP(CONCATENATE($F1693," ",$G1693),AllocFactorMatrix,(T$4+1),FALSE)*$E1699</f>
        <v>36.580468128694285</v>
      </c>
      <c r="U1693" s="54">
        <f ca="1">VLOOKUP(CONCATENATE($F1693," ",$G1693),AllocFactorMatrix,(U$4+1),FALSE)*$E1699</f>
        <v>598.63312827850655</v>
      </c>
      <c r="V1693" s="54">
        <f ca="1">VLOOKUP(CONCATENATE($F1693," ",$G1693),AllocFactorMatrix,(V$4+1),FALSE)*$E1699</f>
        <v>3163.7929036114197</v>
      </c>
      <c r="W1693" s="54">
        <f ca="1">VLOOKUP(CONCATENATE($F1693," ",$G1693),AllocFactorMatrix,(W$4+1),FALSE)*$E1699</f>
        <v>571.32856085362448</v>
      </c>
      <c r="X1693" s="54">
        <f t="shared" ref="X1693:X1699" ca="1" si="864">SUBTOTAL(9,T1693:W1693)</f>
        <v>4370.3350608722449</v>
      </c>
      <c r="Y1693" s="54">
        <f ca="1">VLOOKUP(CONCATENATE($F1693," ",$G1693),AllocFactorMatrix,(Y$4+1),FALSE)*$E1699</f>
        <v>321.58545740385756</v>
      </c>
      <c r="Z1693" s="54">
        <f ca="1">VLOOKUP(CONCATENATE($F1693," ",$G1693),AllocFactorMatrix,(Z$4+1),FALSE)*$E1699</f>
        <v>5.386433486876955</v>
      </c>
      <c r="AA1693" s="54">
        <f t="shared" ca="1" si="862"/>
        <v>326.97189089073453</v>
      </c>
      <c r="AB1693" s="54">
        <f ca="1">VLOOKUP(CONCATENATE($F1693," ",$G1693),AllocFactorMatrix,(AB$4+1),FALSE)*$E1699</f>
        <v>4.1730488004929436</v>
      </c>
      <c r="AC1693" s="54">
        <f ca="1">VLOOKUP(CONCATENATE($F1693," ",$G1693),AllocFactorMatrix,(AC$4+1),FALSE)*$E1699</f>
        <v>0</v>
      </c>
      <c r="AD1693" s="54">
        <f ca="1">VLOOKUP(CONCATENATE($F1693," ",$G1693),AllocFactorMatrix,(AD$4+1),FALSE)*$E1699</f>
        <v>0</v>
      </c>
    </row>
    <row r="1694" spans="1:30" s="51" customFormat="1" hidden="1" outlineLevel="1">
      <c r="A1694" s="56"/>
      <c r="B1694" s="111"/>
      <c r="C1694" s="55"/>
      <c r="F1694" s="52" t="str">
        <f>F1699</f>
        <v>LABOR_M</v>
      </c>
      <c r="G1694" s="55" t="str">
        <f>$G$10</f>
        <v>SUBTRAN</v>
      </c>
      <c r="H1694" s="53">
        <f t="shared" ca="1" si="860"/>
        <v>3397.2351182518146</v>
      </c>
      <c r="I1694" s="54">
        <f ca="1">VLOOKUP(CONCATENATE($F1694," ",$G1694),AllocFactorMatrix,(I$4+1),FALSE)*$E1699</f>
        <v>1654.0031390116922</v>
      </c>
      <c r="J1694" s="54">
        <f ca="1">VLOOKUP(CONCATENATE($F1694," ",$G1694),AllocFactorMatrix,(J$4+1),FALSE)*$E1699</f>
        <v>79.824355181693534</v>
      </c>
      <c r="K1694" s="54">
        <f ca="1">VLOOKUP(CONCATENATE($F1694," ",$G1694),AllocFactorMatrix,(K$4+1),FALSE)*$E1699</f>
        <v>290.39710110856498</v>
      </c>
      <c r="L1694" s="54">
        <f ca="1">VLOOKUP(CONCATENATE($F1694," ",$G1694),AllocFactorMatrix,(L$4+1),FALSE)*$E1699</f>
        <v>8.9700932249969387</v>
      </c>
      <c r="M1694" s="54">
        <f ca="1">VLOOKUP(CONCATENATE($F1694," ",$G1694),AllocFactorMatrix,(M$4+1),FALSE)*$E1699</f>
        <v>1.1171776713076089</v>
      </c>
      <c r="N1694" s="54">
        <f t="shared" ca="1" si="861"/>
        <v>300.48437200486956</v>
      </c>
      <c r="O1694" s="54">
        <f ca="1">VLOOKUP(CONCATENATE($F1694," ",$G1694),AllocFactorMatrix,(O$4+1),FALSE)*$E1699</f>
        <v>219.39954874050443</v>
      </c>
      <c r="P1694" s="54">
        <f ca="1">VLOOKUP(CONCATENATE($F1694," ",$G1694),AllocFactorMatrix,(P$4+1),FALSE)*$E1699</f>
        <v>40.786120212902546</v>
      </c>
      <c r="Q1694" s="54">
        <f ca="1">VLOOKUP(CONCATENATE($F1694," ",$G1694),AllocFactorMatrix,(Q$4+1),FALSE)*$E1699</f>
        <v>24.26822750903241</v>
      </c>
      <c r="R1694" s="54">
        <f ca="1">VLOOKUP(CONCATENATE($F1694," ",$G1694),AllocFactorMatrix,(R$4+1),FALSE)*$E1699</f>
        <v>0</v>
      </c>
      <c r="S1694" s="54">
        <f t="shared" ca="1" si="863"/>
        <v>284.45389646243939</v>
      </c>
      <c r="T1694" s="54">
        <f ca="1">VLOOKUP(CONCATENATE($F1694," ",$G1694),AllocFactorMatrix,(T$4+1),FALSE)*$E1699</f>
        <v>7.661055521358656</v>
      </c>
      <c r="U1694" s="54">
        <f ca="1">VLOOKUP(CONCATENATE($F1694," ",$G1694),AllocFactorMatrix,(U$4+1),FALSE)*$E1699</f>
        <v>125.4158529233858</v>
      </c>
      <c r="V1694" s="54">
        <f ca="1">VLOOKUP(CONCATENATE($F1694," ",$G1694),AllocFactorMatrix,(V$4+1),FALSE)*$E1699</f>
        <v>873.73250386655354</v>
      </c>
      <c r="W1694" s="54">
        <f ca="1">VLOOKUP(CONCATENATE($F1694," ",$G1694),AllocFactorMatrix,(W$4+1),FALSE)*$E1699</f>
        <v>0</v>
      </c>
      <c r="X1694" s="54">
        <f t="shared" ca="1" si="864"/>
        <v>1006.809412311298</v>
      </c>
      <c r="Y1694" s="54">
        <f ca="1">VLOOKUP(CONCATENATE($F1694," ",$G1694),AllocFactorMatrix,(Y$4+1),FALSE)*$E1699</f>
        <v>66.032836301144457</v>
      </c>
      <c r="Z1694" s="54">
        <f ca="1">VLOOKUP(CONCATENATE($F1694," ",$G1694),AllocFactorMatrix,(Z$4+1),FALSE)*$E1699</f>
        <v>1.1007691751230986</v>
      </c>
      <c r="AA1694" s="54">
        <f t="shared" ca="1" si="862"/>
        <v>67.133605476267562</v>
      </c>
      <c r="AB1694" s="54">
        <f ca="1">VLOOKUP(CONCATENATE($F1694," ",$G1694),AllocFactorMatrix,(AB$4+1),FALSE)*$E1699</f>
        <v>0.88177859211738907</v>
      </c>
      <c r="AC1694" s="54">
        <f ca="1">VLOOKUP(CONCATENATE($F1694," ",$G1694),AllocFactorMatrix,(AC$4+1),FALSE)*$E1699</f>
        <v>2.9982357186534605</v>
      </c>
      <c r="AD1694" s="54">
        <f ca="1">VLOOKUP(CONCATENATE($F1694," ",$G1694),AllocFactorMatrix,(AD$4+1),FALSE)*$E1699</f>
        <v>0.64632349278312717</v>
      </c>
    </row>
    <row r="1695" spans="1:30" s="51" customFormat="1" hidden="1" outlineLevel="1">
      <c r="A1695" s="56"/>
      <c r="B1695" s="111"/>
      <c r="C1695" s="55"/>
      <c r="F1695" s="52" t="str">
        <f>F1699</f>
        <v>LABOR_M</v>
      </c>
      <c r="G1695" s="55" t="str">
        <f>$G$11</f>
        <v>DISTPRI</v>
      </c>
      <c r="H1695" s="53">
        <f t="shared" ca="1" si="860"/>
        <v>2176603.3705811915</v>
      </c>
      <c r="I1695" s="54">
        <f ca="1">VLOOKUP(CONCATENATE($F1695," ",$G1695),AllocFactorMatrix,(I$4+1),FALSE)*$E1699</f>
        <v>1454716.8658410443</v>
      </c>
      <c r="J1695" s="54">
        <f ca="1">VLOOKUP(CONCATENATE($F1695," ",$G1695),AllocFactorMatrix,(J$4+1),FALSE)*$E1699</f>
        <v>68571.555463633398</v>
      </c>
      <c r="K1695" s="54">
        <f ca="1">VLOOKUP(CONCATENATE($F1695," ",$G1695),AllocFactorMatrix,(K$4+1),FALSE)*$E1699</f>
        <v>248987.5263553072</v>
      </c>
      <c r="L1695" s="54">
        <f ca="1">VLOOKUP(CONCATENATE($F1695," ",$G1695),AllocFactorMatrix,(L$4+1),FALSE)*$E1699</f>
        <v>7695.0101544271938</v>
      </c>
      <c r="M1695" s="54">
        <f ca="1">VLOOKUP(CONCATENATE($F1695," ",$G1695),AllocFactorMatrix,(M$4+1),FALSE)*$E1699</f>
        <v>0</v>
      </c>
      <c r="N1695" s="54">
        <f t="shared" ca="1" si="861"/>
        <v>256682.5365097344</v>
      </c>
      <c r="O1695" s="54">
        <f ca="1">VLOOKUP(CONCATENATE($F1695," ",$G1695),AllocFactorMatrix,(O$4+1),FALSE)*$E1699</f>
        <v>186697.12546797513</v>
      </c>
      <c r="P1695" s="54">
        <f ca="1">VLOOKUP(CONCATENATE($F1695," ",$G1695),AllocFactorMatrix,(P$4+1),FALSE)*$E1699</f>
        <v>34772.35218200997</v>
      </c>
      <c r="Q1695" s="54">
        <f ca="1">VLOOKUP(CONCATENATE($F1695," ",$G1695),AllocFactorMatrix,(Q$4+1),FALSE)*$E1699</f>
        <v>0</v>
      </c>
      <c r="R1695" s="54">
        <f ca="1">VLOOKUP(CONCATENATE($F1695," ",$G1695),AllocFactorMatrix,(R$4+1),FALSE)*$E1699</f>
        <v>0</v>
      </c>
      <c r="S1695" s="54">
        <f t="shared" ca="1" si="863"/>
        <v>221469.47764998511</v>
      </c>
      <c r="T1695" s="54">
        <f ca="1">VLOOKUP(CONCATENATE($F1695," ",$G1695),AllocFactorMatrix,(T$4+1),FALSE)*$E1699</f>
        <v>6655.6374702407256</v>
      </c>
      <c r="U1695" s="54">
        <f ca="1">VLOOKUP(CONCATENATE($F1695," ",$G1695),AllocFactorMatrix,(U$4+1),FALSE)*$E1699</f>
        <v>107340.37171167802</v>
      </c>
      <c r="V1695" s="54">
        <f ca="1">VLOOKUP(CONCATENATE($F1695," ",$G1695),AllocFactorMatrix,(V$4+1),FALSE)*$E1699</f>
        <v>0</v>
      </c>
      <c r="W1695" s="54">
        <f ca="1">VLOOKUP(CONCATENATE($F1695," ",$G1695),AllocFactorMatrix,(W$4+1),FALSE)*$E1699</f>
        <v>0</v>
      </c>
      <c r="X1695" s="54">
        <f t="shared" ca="1" si="864"/>
        <v>113996.00918191874</v>
      </c>
      <c r="Y1695" s="54">
        <f ca="1">VLOOKUP(CONCATENATE($F1695," ",$G1695),AllocFactorMatrix,(Y$4+1),FALSE)*$E1699</f>
        <v>56297.763109820335</v>
      </c>
      <c r="Z1695" s="54">
        <f ca="1">VLOOKUP(CONCATENATE($F1695," ",$G1695),AllocFactorMatrix,(Z$4+1),FALSE)*$E1699</f>
        <v>939.26706698107762</v>
      </c>
      <c r="AA1695" s="54">
        <f t="shared" ca="1" si="862"/>
        <v>57237.030176801411</v>
      </c>
      <c r="AB1695" s="54">
        <f ca="1">VLOOKUP(CONCATENATE($F1695," ",$G1695),AllocFactorMatrix,(AB$4+1),FALSE)*$E1699</f>
        <v>760.96370578842357</v>
      </c>
      <c r="AC1695" s="54">
        <f ca="1">VLOOKUP(CONCATENATE($F1695," ",$G1695),AllocFactorMatrix,(AC$4+1),FALSE)*$E1699</f>
        <v>2606.9559356679206</v>
      </c>
      <c r="AD1695" s="54">
        <f ca="1">VLOOKUP(CONCATENATE($F1695," ",$G1695),AllocFactorMatrix,(AD$4+1),FALSE)*$E1699</f>
        <v>561.97611661744827</v>
      </c>
    </row>
    <row r="1696" spans="1:30" s="51" customFormat="1" hidden="1" outlineLevel="1">
      <c r="A1696" s="56"/>
      <c r="B1696" s="111"/>
      <c r="C1696" s="55"/>
      <c r="F1696" s="52" t="str">
        <f>F1699</f>
        <v>LABOR_M</v>
      </c>
      <c r="G1696" s="55" t="str">
        <f>$G$12</f>
        <v>DISTSEC</v>
      </c>
      <c r="H1696" s="53">
        <f t="shared" ca="1" si="860"/>
        <v>898310.98239414848</v>
      </c>
      <c r="I1696" s="54">
        <f ca="1">VLOOKUP(CONCATENATE($F1696," ",$G1696),AllocFactorMatrix,(I$4+1),FALSE)*$E1699</f>
        <v>671668.42552773806</v>
      </c>
      <c r="J1696" s="54">
        <f ca="1">VLOOKUP(CONCATENATE($F1696," ",$G1696),AllocFactorMatrix,(J$4+1),FALSE)*$E1699</f>
        <v>32381.34886171293</v>
      </c>
      <c r="K1696" s="54">
        <f ca="1">VLOOKUP(CONCATENATE($F1696," ",$G1696),AllocFactorMatrix,(K$4+1),FALSE)*$E1699</f>
        <v>97708.0240358296</v>
      </c>
      <c r="L1696" s="54">
        <f ca="1">VLOOKUP(CONCATENATE($F1696," ",$G1696),AllocFactorMatrix,(L$4+1),FALSE)*$E1699</f>
        <v>0</v>
      </c>
      <c r="M1696" s="54">
        <f ca="1">VLOOKUP(CONCATENATE($F1696," ",$G1696),AllocFactorMatrix,(M$4+1),FALSE)*$E1699</f>
        <v>0</v>
      </c>
      <c r="N1696" s="54">
        <f t="shared" ca="1" si="861"/>
        <v>97708.0240358296</v>
      </c>
      <c r="O1696" s="54">
        <f ca="1">VLOOKUP(CONCATENATE($F1696," ",$G1696),AllocFactorMatrix,(O$4+1),FALSE)*$E1699</f>
        <v>62259.933218518294</v>
      </c>
      <c r="P1696" s="54">
        <f ca="1">VLOOKUP(CONCATENATE($F1696," ",$G1696),AllocFactorMatrix,(P$4+1),FALSE)*$E1699</f>
        <v>0</v>
      </c>
      <c r="Q1696" s="54">
        <f ca="1">VLOOKUP(CONCATENATE($F1696," ",$G1696),AllocFactorMatrix,(Q$4+1),FALSE)*$E1699</f>
        <v>0</v>
      </c>
      <c r="R1696" s="54">
        <f ca="1">VLOOKUP(CONCATENATE($F1696," ",$G1696),AllocFactorMatrix,(R$4+1),FALSE)*$E1699</f>
        <v>0</v>
      </c>
      <c r="S1696" s="54">
        <f t="shared" ca="1" si="863"/>
        <v>62259.933218518294</v>
      </c>
      <c r="T1696" s="54">
        <f ca="1">VLOOKUP(CONCATENATE($F1696," ",$G1696),AllocFactorMatrix,(T$4+1),FALSE)*$E1699</f>
        <v>1683.3779812061346</v>
      </c>
      <c r="U1696" s="54">
        <f ca="1">VLOOKUP(CONCATENATE($F1696," ",$G1696),AllocFactorMatrix,(U$4+1),FALSE)*$E1699</f>
        <v>0</v>
      </c>
      <c r="V1696" s="54">
        <f ca="1">VLOOKUP(CONCATENATE($F1696," ",$G1696),AllocFactorMatrix,(V$4+1),FALSE)*$E1699</f>
        <v>0</v>
      </c>
      <c r="W1696" s="54">
        <f ca="1">VLOOKUP(CONCATENATE($F1696," ",$G1696),AllocFactorMatrix,(W$4+1),FALSE)*$E1699</f>
        <v>0</v>
      </c>
      <c r="X1696" s="54">
        <f t="shared" ca="1" si="864"/>
        <v>1683.3779812061346</v>
      </c>
      <c r="Y1696" s="54">
        <f ca="1">VLOOKUP(CONCATENATE($F1696," ",$G1696),AllocFactorMatrix,(Y$4+1),FALSE)*$E1699</f>
        <v>22964.208590805865</v>
      </c>
      <c r="Z1696" s="54">
        <f ca="1">VLOOKUP(CONCATENATE($F1696," ",$G1696),AllocFactorMatrix,(Z$4+1),FALSE)*$E1699</f>
        <v>0</v>
      </c>
      <c r="AA1696" s="54">
        <f t="shared" ca="1" si="862"/>
        <v>22964.208590805865</v>
      </c>
      <c r="AB1696" s="54">
        <f ca="1">VLOOKUP(CONCATENATE($F1696," ",$G1696),AllocFactorMatrix,(AB$4+1),FALSE)*$E1699</f>
        <v>238.30033127781934</v>
      </c>
      <c r="AC1696" s="54">
        <f ca="1">VLOOKUP(CONCATENATE($F1696," ",$G1696),AllocFactorMatrix,(AC$4+1),FALSE)*$E1699</f>
        <v>8091.2127866176534</v>
      </c>
      <c r="AD1696" s="54">
        <f ca="1">VLOOKUP(CONCATENATE($F1696," ",$G1696),AllocFactorMatrix,(AD$4+1),FALSE)*$E1699</f>
        <v>1316.1510604421103</v>
      </c>
    </row>
    <row r="1697" spans="1:30" s="51" customFormat="1" hidden="1" outlineLevel="1">
      <c r="A1697" s="56"/>
      <c r="B1697" s="111"/>
      <c r="C1697" s="55"/>
      <c r="F1697" s="52" t="str">
        <f>F1699</f>
        <v>LABOR_M</v>
      </c>
      <c r="G1697" s="55" t="str">
        <f>$G$13</f>
        <v>ENERGY</v>
      </c>
      <c r="H1697" s="53">
        <f t="shared" ca="1" si="860"/>
        <v>1112791.4260737975</v>
      </c>
      <c r="I1697" s="54">
        <f ca="1">VLOOKUP(CONCATENATE($F1697," ",$G1697),AllocFactorMatrix,(I$4+1),FALSE)*$E1699</f>
        <v>417549.48718310852</v>
      </c>
      <c r="J1697" s="54">
        <f ca="1">VLOOKUP(CONCATENATE($F1697," ",$G1697),AllocFactorMatrix,(J$4+1),FALSE)*$E1699</f>
        <v>27059.904888541321</v>
      </c>
      <c r="K1697" s="54">
        <f ca="1">VLOOKUP(CONCATENATE($F1697," ",$G1697),AllocFactorMatrix,(K$4+1),FALSE)*$E1699</f>
        <v>90788.914295705443</v>
      </c>
      <c r="L1697" s="54">
        <f ca="1">VLOOKUP(CONCATENATE($F1697," ",$G1697),AllocFactorMatrix,(L$4+1),FALSE)*$E1699</f>
        <v>2885.4778083438473</v>
      </c>
      <c r="M1697" s="54">
        <f ca="1">VLOOKUP(CONCATENATE($F1697," ",$G1697),AllocFactorMatrix,(M$4+1),FALSE)*$E1699</f>
        <v>266.0073220878657</v>
      </c>
      <c r="N1697" s="54">
        <f t="shared" ca="1" si="861"/>
        <v>93940.399426137155</v>
      </c>
      <c r="O1697" s="54">
        <f ca="1">VLOOKUP(CONCATENATE($F1697," ",$G1697),AllocFactorMatrix,(O$4+1),FALSE)*$E1699</f>
        <v>82773.519964613559</v>
      </c>
      <c r="P1697" s="54">
        <f ca="1">VLOOKUP(CONCATENATE($F1697," ",$G1697),AllocFactorMatrix,(P$4+1),FALSE)*$E1699</f>
        <v>15344.617901029351</v>
      </c>
      <c r="Q1697" s="54">
        <f ca="1">VLOOKUP(CONCATENATE($F1697," ",$G1697),AllocFactorMatrix,(Q$4+1),FALSE)*$E1699</f>
        <v>6972.2016145099606</v>
      </c>
      <c r="R1697" s="54">
        <f ca="1">VLOOKUP(CONCATENATE($F1697," ",$G1697),AllocFactorMatrix,(R$4+1),FALSE)*$E1699</f>
        <v>323.05095310086841</v>
      </c>
      <c r="S1697" s="54">
        <f t="shared" ca="1" si="863"/>
        <v>105413.39043325375</v>
      </c>
      <c r="T1697" s="54">
        <f ca="1">VLOOKUP(CONCATENATE($F1697," ",$G1697),AllocFactorMatrix,(T$4+1),FALSE)*$E1699</f>
        <v>3172.0381405504095</v>
      </c>
      <c r="U1697" s="54">
        <f ca="1">VLOOKUP(CONCATENATE($F1697," ",$G1697),AllocFactorMatrix,(U$4+1),FALSE)*$E1699</f>
        <v>55696.237782395452</v>
      </c>
      <c r="V1697" s="54">
        <f ca="1">VLOOKUP(CONCATENATE($F1697," ",$G1697),AllocFactorMatrix,(V$4+1),FALSE)*$E1699</f>
        <v>316220.11422767764</v>
      </c>
      <c r="W1697" s="54">
        <f ca="1">VLOOKUP(CONCATENATE($F1697," ",$G1697),AllocFactorMatrix,(W$4+1),FALSE)*$E1699</f>
        <v>59994.356694110131</v>
      </c>
      <c r="X1697" s="54">
        <f t="shared" ca="1" si="864"/>
        <v>435082.74684473366</v>
      </c>
      <c r="Y1697" s="54">
        <f ca="1">VLOOKUP(CONCATENATE($F1697," ",$G1697),AllocFactorMatrix,(Y$4+1),FALSE)*$E1699</f>
        <v>22425.841639495131</v>
      </c>
      <c r="Z1697" s="54">
        <f ca="1">VLOOKUP(CONCATENATE($F1697," ",$G1697),AllocFactorMatrix,(Z$4+1),FALSE)*$E1699</f>
        <v>365.05695163508199</v>
      </c>
      <c r="AA1697" s="54">
        <f t="shared" ca="1" si="862"/>
        <v>22790.898591130212</v>
      </c>
      <c r="AB1697" s="54">
        <f ca="1">VLOOKUP(CONCATENATE($F1697," ",$G1697),AllocFactorMatrix,(AB$4+1),FALSE)*$E1699</f>
        <v>407.19166422708525</v>
      </c>
      <c r="AC1697" s="54">
        <f ca="1">VLOOKUP(CONCATENATE($F1697," ",$G1697),AllocFactorMatrix,(AC$4+1),FALSE)*$E1699</f>
        <v>8804.974476184645</v>
      </c>
      <c r="AD1697" s="54">
        <f ca="1">VLOOKUP(CONCATENATE($F1697," ",$G1697),AllocFactorMatrix,(AD$4+1),FALSE)*$E1699</f>
        <v>1742.4325664812259</v>
      </c>
    </row>
    <row r="1698" spans="1:30" s="51" customFormat="1" hidden="1" outlineLevel="1">
      <c r="A1698" s="56"/>
      <c r="B1698" s="111"/>
      <c r="C1698" s="55"/>
      <c r="F1698" s="52" t="str">
        <f>F1699</f>
        <v>LABOR_M</v>
      </c>
      <c r="G1698" s="55" t="str">
        <f>$G$14</f>
        <v>CUSTOMER</v>
      </c>
      <c r="H1698" s="53">
        <f t="shared" ca="1" si="860"/>
        <v>838750.23674874299</v>
      </c>
      <c r="I1698" s="54">
        <f ca="1">VLOOKUP(CONCATENATE($F1698," ",$G1698),AllocFactorMatrix,(I$4+1),FALSE)*$E1699</f>
        <v>599287.87647375721</v>
      </c>
      <c r="J1698" s="54">
        <f ca="1">VLOOKUP(CONCATENATE($F1698," ",$G1698),AllocFactorMatrix,(J$4+1),FALSE)*$E1699</f>
        <v>102557.88911286165</v>
      </c>
      <c r="K1698" s="54">
        <f ca="1">VLOOKUP(CONCATENATE($F1698," ",$G1698),AllocFactorMatrix,(K$4+1),FALSE)*$E1699</f>
        <v>29531.144537973694</v>
      </c>
      <c r="L1698" s="54">
        <f ca="1">VLOOKUP(CONCATENATE($F1698," ",$G1698),AllocFactorMatrix,(L$4+1),FALSE)*$E1699</f>
        <v>4936.5122684520147</v>
      </c>
      <c r="M1698" s="54">
        <f ca="1">VLOOKUP(CONCATENATE($F1698," ",$G1698),AllocFactorMatrix,(M$4+1),FALSE)*$E1699</f>
        <v>779.9452654705633</v>
      </c>
      <c r="N1698" s="54">
        <f t="shared" ca="1" si="861"/>
        <v>35247.602071896268</v>
      </c>
      <c r="O1698" s="54">
        <f ca="1">VLOOKUP(CONCATENATE($F1698," ",$G1698),AllocFactorMatrix,(O$4+1),FALSE)*$E1699</f>
        <v>5510.5805782501266</v>
      </c>
      <c r="P1698" s="54">
        <f ca="1">VLOOKUP(CONCATENATE($F1698," ",$G1698),AllocFactorMatrix,(P$4+1),FALSE)*$E1699</f>
        <v>1415.2697461638954</v>
      </c>
      <c r="Q1698" s="54">
        <f ca="1">VLOOKUP(CONCATENATE($F1698," ",$G1698),AllocFactorMatrix,(Q$4+1),FALSE)*$E1699</f>
        <v>2706.9693169803318</v>
      </c>
      <c r="R1698" s="54">
        <f ca="1">VLOOKUP(CONCATENATE($F1698," ",$G1698),AllocFactorMatrix,(R$4+1),FALSE)*$E1699</f>
        <v>472.45999467420501</v>
      </c>
      <c r="S1698" s="54">
        <f t="shared" ca="1" si="863"/>
        <v>10105.279636068559</v>
      </c>
      <c r="T1698" s="54">
        <f ca="1">VLOOKUP(CONCATENATE($F1698," ",$G1698),AllocFactorMatrix,(T$4+1),FALSE)*$E1699</f>
        <v>38.324720810293101</v>
      </c>
      <c r="U1698" s="54">
        <f ca="1">VLOOKUP(CONCATENATE($F1698," ",$G1698),AllocFactorMatrix,(U$4+1),FALSE)*$E1699</f>
        <v>842.55390182191491</v>
      </c>
      <c r="V1698" s="54">
        <f ca="1">VLOOKUP(CONCATENATE($F1698," ",$G1698),AllocFactorMatrix,(V$4+1),FALSE)*$E1699</f>
        <v>3982.9764899556358</v>
      </c>
      <c r="W1698" s="54">
        <f ca="1">VLOOKUP(CONCATENATE($F1698," ",$G1698),AllocFactorMatrix,(W$4+1),FALSE)*$E1699</f>
        <v>708.9539404410865</v>
      </c>
      <c r="X1698" s="54">
        <f t="shared" ca="1" si="864"/>
        <v>5572.8090530289301</v>
      </c>
      <c r="Y1698" s="54">
        <f ca="1">VLOOKUP(CONCATENATE($F1698," ",$G1698),AllocFactorMatrix,(Y$4+1),FALSE)*$E1699</f>
        <v>1508.2571771707073</v>
      </c>
      <c r="Z1698" s="54">
        <f ca="1">VLOOKUP(CONCATENATE($F1698," ",$G1698),AllocFactorMatrix,(Z$4+1),FALSE)*$E1699</f>
        <v>23.894938609491987</v>
      </c>
      <c r="AA1698" s="54">
        <f t="shared" ca="1" si="862"/>
        <v>1532.1521157801994</v>
      </c>
      <c r="AB1698" s="54">
        <f ca="1">VLOOKUP(CONCATENATE($F1698," ",$G1698),AllocFactorMatrix,(AB$4+1),FALSE)*$E1699</f>
        <v>42.977694235690684</v>
      </c>
      <c r="AC1698" s="54">
        <f ca="1">VLOOKUP(CONCATENATE($F1698," ",$G1698),AllocFactorMatrix,(AC$4+1),FALSE)*$E1699</f>
        <v>66144.052872832443</v>
      </c>
      <c r="AD1698" s="54">
        <f ca="1">VLOOKUP(CONCATENATE($F1698," ",$G1698),AllocFactorMatrix,(AD$4+1),FALSE)*$E1699</f>
        <v>18259.597718282177</v>
      </c>
    </row>
    <row r="1699" spans="1:30" s="51" customFormat="1" collapsed="1">
      <c r="A1699" s="56"/>
      <c r="B1699" s="111"/>
      <c r="C1699" s="55"/>
      <c r="D1699" s="51" t="s">
        <v>518</v>
      </c>
      <c r="E1699" s="61">
        <v>9272353</v>
      </c>
      <c r="F1699" s="96" t="s">
        <v>70</v>
      </c>
      <c r="G1699" s="55" t="str">
        <f>$G$15</f>
        <v>TOTAL</v>
      </c>
      <c r="H1699" s="53">
        <f t="shared" ca="1" si="860"/>
        <v>9272353.0000000019</v>
      </c>
      <c r="I1699" s="54">
        <f ca="1">VLOOKUP(CONCATENATE($F1699," ",$G1699),AllocFactorMatrix,(I$4+1),FALSE)*$E1699</f>
        <v>5234659.8715810403</v>
      </c>
      <c r="J1699" s="54">
        <f ca="1">VLOOKUP(CONCATENATE($F1699," ",$G1699),AllocFactorMatrix,(J$4+1),FALSE)*$E1699</f>
        <v>333955.97418459319</v>
      </c>
      <c r="K1699" s="54">
        <f ca="1">VLOOKUP(CONCATENATE($F1699," ",$G1699),AllocFactorMatrix,(K$4+1),FALSE)*$E1699</f>
        <v>845707.95466362755</v>
      </c>
      <c r="L1699" s="54">
        <f ca="1">VLOOKUP(CONCATENATE($F1699," ",$G1699),AllocFactorMatrix,(L$4+1),FALSE)*$E1699</f>
        <v>27436.720180697233</v>
      </c>
      <c r="M1699" s="54">
        <f ca="1">VLOOKUP(CONCATENATE($F1699," ",$G1699),AllocFactorMatrix,(M$4+1),FALSE)*$E1699</f>
        <v>2164.0217743455364</v>
      </c>
      <c r="N1699" s="54">
        <f t="shared" ca="1" si="861"/>
        <v>875308.69661867036</v>
      </c>
      <c r="O1699" s="54">
        <f ca="1">VLOOKUP(CONCATENATE($F1699," ",$G1699),AllocFactorMatrix,(O$4+1),FALSE)*$E1699</f>
        <v>625104.90401055326</v>
      </c>
      <c r="P1699" s="54">
        <f ca="1">VLOOKUP(CONCATENATE($F1699," ",$G1699),AllocFactorMatrix,(P$4+1),FALSE)*$E1699</f>
        <v>105169.54768166492</v>
      </c>
      <c r="Q1699" s="54">
        <f ca="1">VLOOKUP(CONCATENATE($F1699," ",$G1699),AllocFactorMatrix,(Q$4+1),FALSE)*$E1699</f>
        <v>33922.709362542177</v>
      </c>
      <c r="R1699" s="54">
        <f ca="1">VLOOKUP(CONCATENATE($F1699," ",$G1699),AllocFactorMatrix,(R$4+1),FALSE)*$E1699</f>
        <v>1884.624456310793</v>
      </c>
      <c r="S1699" s="54">
        <f t="shared" ca="1" si="863"/>
        <v>766081.7855110711</v>
      </c>
      <c r="T1699" s="54">
        <f ca="1">VLOOKUP(CONCATENATE($F1699," ",$G1699),AllocFactorMatrix,(T$4+1),FALSE)*$E1699</f>
        <v>21605.193101911584</v>
      </c>
      <c r="U1699" s="54">
        <f ca="1">VLOOKUP(CONCATENATE($F1699," ",$G1699),AllocFactorMatrix,(U$4+1),FALSE)*$E1699</f>
        <v>328440.90307594778</v>
      </c>
      <c r="V1699" s="54">
        <f ca="1">VLOOKUP(CONCATENATE($F1699," ",$G1699),AllocFactorMatrix,(V$4+1),FALSE)*$E1699</f>
        <v>1190127.4150527355</v>
      </c>
      <c r="W1699" s="54">
        <f ca="1">VLOOKUP(CONCATENATE($F1699," ",$G1699),AllocFactorMatrix,(W$4+1),FALSE)*$E1699</f>
        <v>217639.44364539659</v>
      </c>
      <c r="X1699" s="54">
        <f t="shared" ca="1" si="864"/>
        <v>1757812.9548759914</v>
      </c>
      <c r="Y1699" s="54">
        <f ca="1">VLOOKUP(CONCATENATE($F1699," ",$G1699),AllocFactorMatrix,(Y$4+1),FALSE)*$E1699</f>
        <v>191597.22534028383</v>
      </c>
      <c r="Z1699" s="54">
        <f ca="1">VLOOKUP(CONCATENATE($F1699," ",$G1699),AllocFactorMatrix,(Z$4+1),FALSE)*$E1699</f>
        <v>2808.899253962968</v>
      </c>
      <c r="AA1699" s="54">
        <f t="shared" ca="1" si="862"/>
        <v>194406.12459424679</v>
      </c>
      <c r="AB1699" s="54">
        <f ca="1">VLOOKUP(CONCATENATE($F1699," ",$G1699),AllocFactorMatrix,(AB$4+1),FALSE)*$E1699</f>
        <v>2596.5945420498415</v>
      </c>
      <c r="AC1699" s="54">
        <f ca="1">VLOOKUP(CONCATENATE($F1699," ",$G1699),AllocFactorMatrix,(AC$4+1),FALSE)*$E1699</f>
        <v>85650.194307021302</v>
      </c>
      <c r="AD1699" s="54">
        <f ca="1">VLOOKUP(CONCATENATE($F1699," ",$G1699),AllocFactorMatrix,(AD$4+1),FALSE)*$E1699</f>
        <v>21880.80378531574</v>
      </c>
    </row>
    <row r="1700" spans="1:30" s="51" customFormat="1" hidden="1" outlineLevel="1">
      <c r="A1700" s="56"/>
      <c r="B1700" s="111"/>
      <c r="C1700" s="55"/>
      <c r="F1700" s="52" t="str">
        <f>F1707</f>
        <v>LABOR_M</v>
      </c>
      <c r="G1700" s="55" t="str">
        <f>$G$8</f>
        <v>PRODUCTION</v>
      </c>
      <c r="H1700" s="53">
        <f t="shared" ca="1" si="860"/>
        <v>318829.61307491257</v>
      </c>
      <c r="I1700" s="54">
        <f ca="1">VLOOKUP(CONCATENATE($F1700," ",$G1700),AllocFactorMatrix,(I$4+1),FALSE)*$E1707</f>
        <v>157050.04425465688</v>
      </c>
      <c r="J1700" s="54">
        <f ca="1">VLOOKUP(CONCATENATE($F1700," ",$G1700),AllocFactorMatrix,(J$4+1),FALSE)*$E1707</f>
        <v>7763.5448624918272</v>
      </c>
      <c r="K1700" s="54">
        <f ca="1">VLOOKUP(CONCATENATE($F1700," ",$G1700),AllocFactorMatrix,(K$4+1),FALSE)*$E1707</f>
        <v>28437.419896454983</v>
      </c>
      <c r="L1700" s="54">
        <f ca="1">VLOOKUP(CONCATENATE($F1700," ",$G1700),AllocFactorMatrix,(L$4+1),FALSE)*$E1707</f>
        <v>895.10901418910692</v>
      </c>
      <c r="M1700" s="54">
        <f ca="1">VLOOKUP(CONCATENATE($F1700," ",$G1700),AllocFactorMatrix,(M$4+1),FALSE)*$E1707</f>
        <v>83.94045915183311</v>
      </c>
      <c r="N1700" s="54">
        <f t="shared" ca="1" si="861"/>
        <v>29416.469369795923</v>
      </c>
      <c r="O1700" s="54">
        <f ca="1">VLOOKUP(CONCATENATE($F1700," ",$G1700),AllocFactorMatrix,(O$4+1),FALSE)*$E1707</f>
        <v>21616.862868042441</v>
      </c>
      <c r="P1700" s="54">
        <f ca="1">VLOOKUP(CONCATENATE($F1700," ",$G1700),AllocFactorMatrix,(P$4+1),FALSE)*$E1707</f>
        <v>4027.8513368784693</v>
      </c>
      <c r="Q1700" s="54">
        <f ca="1">VLOOKUP(CONCATENATE($F1700," ",$G1700),AllocFactorMatrix,(Q$4+1),FALSE)*$E1707</f>
        <v>1820.1110205415539</v>
      </c>
      <c r="R1700" s="54">
        <f ca="1">VLOOKUP(CONCATENATE($F1700," ",$G1700),AllocFactorMatrix,(R$4+1),FALSE)*$E1707</f>
        <v>81.848358057319345</v>
      </c>
      <c r="S1700" s="54">
        <f t="shared" ca="1" si="863"/>
        <v>27546.673583519783</v>
      </c>
      <c r="T1700" s="54">
        <f ca="1">VLOOKUP(CONCATENATE($F1700," ",$G1700),AllocFactorMatrix,(T$4+1),FALSE)*$E1707</f>
        <v>755.13238808963956</v>
      </c>
      <c r="U1700" s="54">
        <f ca="1">VLOOKUP(CONCATENATE($F1700," ",$G1700),AllocFactorMatrix,(U$4+1),FALSE)*$E1707</f>
        <v>12357.612870239005</v>
      </c>
      <c r="V1700" s="54">
        <f ca="1">VLOOKUP(CONCATENATE($F1700," ",$G1700),AllocFactorMatrix,(V$4+1),FALSE)*$E1707</f>
        <v>65310.331248908027</v>
      </c>
      <c r="W1700" s="54">
        <f ca="1">VLOOKUP(CONCATENATE($F1700," ",$G1700),AllocFactorMatrix,(W$4+1),FALSE)*$E1707</f>
        <v>11793.963352885447</v>
      </c>
      <c r="X1700" s="54">
        <f ca="1">SUBTOTAL(9,T1700:W1700)</f>
        <v>90217.039860122124</v>
      </c>
      <c r="Y1700" s="54">
        <f ca="1">VLOOKUP(CONCATENATE($F1700," ",$G1700),AllocFactorMatrix,(Y$4+1),FALSE)*$E1707</f>
        <v>6638.5042851265989</v>
      </c>
      <c r="Z1700" s="54">
        <f ca="1">VLOOKUP(CONCATENATE($F1700," ",$G1700),AllocFactorMatrix,(Z$4+1),FALSE)*$E1707</f>
        <v>111.19240923657873</v>
      </c>
      <c r="AA1700" s="54">
        <f t="shared" ca="1" si="862"/>
        <v>6749.6966943631778</v>
      </c>
      <c r="AB1700" s="54">
        <f ca="1">VLOOKUP(CONCATENATE($F1700," ",$G1700),AllocFactorMatrix,(AB$4+1),FALSE)*$E1707</f>
        <v>86.144449962874859</v>
      </c>
      <c r="AC1700" s="54">
        <f ca="1">VLOOKUP(CONCATENATE($F1700," ",$G1700),AllocFactorMatrix,(AC$4+1),FALSE)*$E1707</f>
        <v>0</v>
      </c>
      <c r="AD1700" s="54">
        <f ca="1">VLOOKUP(CONCATENATE($F1700," ",$G1700),AllocFactorMatrix,(AD$4+1),FALSE)*$E1707</f>
        <v>0</v>
      </c>
    </row>
    <row r="1701" spans="1:30" s="51" customFormat="1" hidden="1" outlineLevel="1">
      <c r="A1701" s="56"/>
      <c r="B1701" s="111"/>
      <c r="C1701" s="55"/>
      <c r="F1701" s="52" t="str">
        <f>F1707</f>
        <v>LABOR_M</v>
      </c>
      <c r="G1701" s="55" t="str">
        <f>$G$9</f>
        <v>BULKTRAN</v>
      </c>
      <c r="H1701" s="53">
        <f t="shared" ca="1" si="860"/>
        <v>1164.9454276896734</v>
      </c>
      <c r="I1701" s="54">
        <f ca="1">VLOOKUP(CONCATENATE($F1701," ",$G1701),AllocFactorMatrix,(I$4+1),FALSE)*$E1707</f>
        <v>573.83230249047187</v>
      </c>
      <c r="J1701" s="54">
        <f ca="1">VLOOKUP(CONCATENATE($F1701," ",$G1701),AllocFactorMatrix,(J$4+1),FALSE)*$E1707</f>
        <v>28.366581143447586</v>
      </c>
      <c r="K1701" s="54">
        <f ca="1">VLOOKUP(CONCATENATE($F1701," ",$G1701),AllocFactorMatrix,(K$4+1),FALSE)*$E1707</f>
        <v>103.90516101740765</v>
      </c>
      <c r="L1701" s="54">
        <f ca="1">VLOOKUP(CONCATENATE($F1701," ",$G1701),AllocFactorMatrix,(L$4+1),FALSE)*$E1707</f>
        <v>3.270565564179273</v>
      </c>
      <c r="M1701" s="54">
        <f ca="1">VLOOKUP(CONCATENATE($F1701," ",$G1701),AllocFactorMatrix,(M$4+1),FALSE)*$E1707</f>
        <v>0.30670317334708758</v>
      </c>
      <c r="N1701" s="54">
        <f t="shared" ca="1" si="861"/>
        <v>107.48242975493402</v>
      </c>
      <c r="O1701" s="54">
        <f ca="1">VLOOKUP(CONCATENATE($F1701," ",$G1701),AllocFactorMatrix,(O$4+1),FALSE)*$E1707</f>
        <v>78.984085939356603</v>
      </c>
      <c r="P1701" s="54">
        <f ca="1">VLOOKUP(CONCATENATE($F1701," ",$G1701),AllocFactorMatrix,(P$4+1),FALSE)*$E1707</f>
        <v>14.717036328767302</v>
      </c>
      <c r="Q1701" s="54">
        <f ca="1">VLOOKUP(CONCATENATE($F1701," ",$G1701),AllocFactorMatrix,(Q$4+1),FALSE)*$E1707</f>
        <v>6.6503546857464348</v>
      </c>
      <c r="R1701" s="54">
        <f ca="1">VLOOKUP(CONCATENATE($F1701," ",$G1701),AllocFactorMatrix,(R$4+1),FALSE)*$E1707</f>
        <v>0.29905901639186228</v>
      </c>
      <c r="S1701" s="54">
        <f t="shared" ca="1" si="863"/>
        <v>100.65053597026221</v>
      </c>
      <c r="T1701" s="54">
        <f ca="1">VLOOKUP(CONCATENATE($F1701," ",$G1701),AllocFactorMatrix,(T$4+1),FALSE)*$E1707</f>
        <v>2.7591164268631374</v>
      </c>
      <c r="U1701" s="54">
        <f ca="1">VLOOKUP(CONCATENATE($F1701," ",$G1701),AllocFactorMatrix,(U$4+1),FALSE)*$E1707</f>
        <v>45.152470222273543</v>
      </c>
      <c r="V1701" s="54">
        <f ca="1">VLOOKUP(CONCATENATE($F1701," ",$G1701),AllocFactorMatrix,(V$4+1),FALSE)*$E1707</f>
        <v>238.63207383887783</v>
      </c>
      <c r="W1701" s="54">
        <f ca="1">VLOOKUP(CONCATENATE($F1701," ",$G1701),AllocFactorMatrix,(W$4+1),FALSE)*$E1707</f>
        <v>43.092997384327845</v>
      </c>
      <c r="X1701" s="54">
        <f t="shared" ref="X1701:X1707" ca="1" si="865">SUBTOTAL(9,T1701:W1701)</f>
        <v>329.63665787234231</v>
      </c>
      <c r="Y1701" s="54">
        <f ca="1">VLOOKUP(CONCATENATE($F1701," ",$G1701),AllocFactorMatrix,(Y$4+1),FALSE)*$E1707</f>
        <v>24.2558874599878</v>
      </c>
      <c r="Z1701" s="54">
        <f ca="1">VLOOKUP(CONCATENATE($F1701," ",$G1701),AllocFactorMatrix,(Z$4+1),FALSE)*$E1707</f>
        <v>0.40627684324766944</v>
      </c>
      <c r="AA1701" s="54">
        <f t="shared" ca="1" si="862"/>
        <v>24.662164303235471</v>
      </c>
      <c r="AB1701" s="54">
        <f ca="1">VLOOKUP(CONCATENATE($F1701," ",$G1701),AllocFactorMatrix,(AB$4+1),FALSE)*$E1707</f>
        <v>0.31475615497959936</v>
      </c>
      <c r="AC1701" s="54">
        <f ca="1">VLOOKUP(CONCATENATE($F1701," ",$G1701),AllocFactorMatrix,(AC$4+1),FALSE)*$E1707</f>
        <v>0</v>
      </c>
      <c r="AD1701" s="54">
        <f ca="1">VLOOKUP(CONCATENATE($F1701," ",$G1701),AllocFactorMatrix,(AD$4+1),FALSE)*$E1707</f>
        <v>0</v>
      </c>
    </row>
    <row r="1702" spans="1:30" s="51" customFormat="1" hidden="1" outlineLevel="1">
      <c r="A1702" s="56"/>
      <c r="B1702" s="111"/>
      <c r="C1702" s="55"/>
      <c r="F1702" s="52" t="str">
        <f>F1707</f>
        <v>LABOR_M</v>
      </c>
      <c r="G1702" s="55" t="str">
        <f>$G$10</f>
        <v>SUBTRAN</v>
      </c>
      <c r="H1702" s="53">
        <f t="shared" ca="1" si="860"/>
        <v>256.23967379827758</v>
      </c>
      <c r="I1702" s="54">
        <f ca="1">VLOOKUP(CONCATENATE($F1702," ",$G1702),AllocFactorMatrix,(I$4+1),FALSE)*$E1707</f>
        <v>124.75475204076476</v>
      </c>
      <c r="J1702" s="54">
        <f ca="1">VLOOKUP(CONCATENATE($F1702," ",$G1702),AllocFactorMatrix,(J$4+1),FALSE)*$E1707</f>
        <v>6.0208275320786537</v>
      </c>
      <c r="K1702" s="54">
        <f ca="1">VLOOKUP(CONCATENATE($F1702," ",$G1702),AllocFactorMatrix,(K$4+1),FALSE)*$E1707</f>
        <v>21.903476171032718</v>
      </c>
      <c r="L1702" s="54">
        <f ca="1">VLOOKUP(CONCATENATE($F1702," ",$G1702),AllocFactorMatrix,(L$4+1),FALSE)*$E1707</f>
        <v>0.67657777042412637</v>
      </c>
      <c r="M1702" s="54">
        <f ca="1">VLOOKUP(CONCATENATE($F1702," ",$G1702),AllocFactorMatrix,(M$4+1),FALSE)*$E1707</f>
        <v>8.4264183109554858E-2</v>
      </c>
      <c r="N1702" s="54">
        <f t="shared" ca="1" si="861"/>
        <v>22.6643181245664</v>
      </c>
      <c r="O1702" s="54">
        <f ca="1">VLOOKUP(CONCATENATE($F1702," ",$G1702),AllocFactorMatrix,(O$4+1),FALSE)*$E1707</f>
        <v>16.548418594496891</v>
      </c>
      <c r="P1702" s="54">
        <f ca="1">VLOOKUP(CONCATENATE($F1702," ",$G1702),AllocFactorMatrix,(P$4+1),FALSE)*$E1707</f>
        <v>3.0763317153713765</v>
      </c>
      <c r="Q1702" s="54">
        <f ca="1">VLOOKUP(CONCATENATE($F1702," ",$G1702),AllocFactorMatrix,(Q$4+1),FALSE)*$E1707</f>
        <v>1.8304540263250386</v>
      </c>
      <c r="R1702" s="54">
        <f ca="1">VLOOKUP(CONCATENATE($F1702," ",$G1702),AllocFactorMatrix,(R$4+1),FALSE)*$E1707</f>
        <v>0</v>
      </c>
      <c r="S1702" s="54">
        <f t="shared" ca="1" si="863"/>
        <v>21.455204336193308</v>
      </c>
      <c r="T1702" s="54">
        <f ca="1">VLOOKUP(CONCATENATE($F1702," ",$G1702),AllocFactorMatrix,(T$4+1),FALSE)*$E1707</f>
        <v>0.57784236280755608</v>
      </c>
      <c r="U1702" s="54">
        <f ca="1">VLOOKUP(CONCATENATE($F1702," ",$G1702),AllocFactorMatrix,(U$4+1),FALSE)*$E1707</f>
        <v>9.459609395171416</v>
      </c>
      <c r="V1702" s="54">
        <f ca="1">VLOOKUP(CONCATENATE($F1702," ",$G1702),AllocFactorMatrix,(V$4+1),FALSE)*$E1707</f>
        <v>65.902100968780488</v>
      </c>
      <c r="W1702" s="54">
        <f ca="1">VLOOKUP(CONCATENATE($F1702," ",$G1702),AllocFactorMatrix,(W$4+1),FALSE)*$E1707</f>
        <v>0</v>
      </c>
      <c r="X1702" s="54">
        <f t="shared" ca="1" si="865"/>
        <v>75.939552726759459</v>
      </c>
      <c r="Y1702" s="54">
        <f ca="1">VLOOKUP(CONCATENATE($F1702," ",$G1702),AllocFactorMatrix,(Y$4+1),FALSE)*$E1707</f>
        <v>4.9805891687847952</v>
      </c>
      <c r="Z1702" s="54">
        <f ca="1">VLOOKUP(CONCATENATE($F1702," ",$G1702),AllocFactorMatrix,(Z$4+1),FALSE)*$E1707</f>
        <v>8.3026556756509606E-2</v>
      </c>
      <c r="AA1702" s="54">
        <f t="shared" ca="1" si="862"/>
        <v>5.0636157255413048</v>
      </c>
      <c r="AB1702" s="54">
        <f ca="1">VLOOKUP(CONCATENATE($F1702," ",$G1702),AllocFactorMatrix,(AB$4+1),FALSE)*$E1707</f>
        <v>6.6508984789588041E-2</v>
      </c>
      <c r="AC1702" s="54">
        <f ca="1">VLOOKUP(CONCATENATE($F1702," ",$G1702),AllocFactorMatrix,(AC$4+1),FALSE)*$E1707</f>
        <v>0.22614476648688664</v>
      </c>
      <c r="AD1702" s="54">
        <f ca="1">VLOOKUP(CONCATENATE($F1702," ",$G1702),AllocFactorMatrix,(AD$4+1),FALSE)*$E1707</f>
        <v>4.8749561097241698E-2</v>
      </c>
    </row>
    <row r="1703" spans="1:30" s="51" customFormat="1" hidden="1" outlineLevel="1">
      <c r="A1703" s="56"/>
      <c r="B1703" s="111"/>
      <c r="C1703" s="55"/>
      <c r="F1703" s="52" t="str">
        <f>F1707</f>
        <v>LABOR_M</v>
      </c>
      <c r="G1703" s="55" t="str">
        <f>$G$11</f>
        <v>DISTPRI</v>
      </c>
      <c r="H1703" s="53">
        <f t="shared" ca="1" si="860"/>
        <v>164172.36907434298</v>
      </c>
      <c r="I1703" s="54">
        <f ca="1">VLOOKUP(CONCATENATE($F1703," ",$G1703),AllocFactorMatrix,(I$4+1),FALSE)*$E1707</f>
        <v>109723.39629050427</v>
      </c>
      <c r="J1703" s="54">
        <f ca="1">VLOOKUP(CONCATENATE($F1703," ",$G1703),AllocFactorMatrix,(J$4+1),FALSE)*$E1707</f>
        <v>5172.0744641553301</v>
      </c>
      <c r="K1703" s="54">
        <f ca="1">VLOOKUP(CONCATENATE($F1703," ",$G1703),AllocFactorMatrix,(K$4+1),FALSE)*$E1707</f>
        <v>18780.119806943214</v>
      </c>
      <c r="L1703" s="54">
        <f ca="1">VLOOKUP(CONCATENATE($F1703," ",$G1703),AllocFactorMatrix,(L$4+1),FALSE)*$E1707</f>
        <v>580.4034231400243</v>
      </c>
      <c r="M1703" s="54">
        <f ca="1">VLOOKUP(CONCATENATE($F1703," ",$G1703),AllocFactorMatrix,(M$4+1),FALSE)*$E1707</f>
        <v>0</v>
      </c>
      <c r="N1703" s="54">
        <f t="shared" ca="1" si="861"/>
        <v>19360.523230083239</v>
      </c>
      <c r="O1703" s="54">
        <f ca="1">VLOOKUP(CONCATENATE($F1703," ",$G1703),AllocFactorMatrix,(O$4+1),FALSE)*$E1707</f>
        <v>14081.807370932769</v>
      </c>
      <c r="P1703" s="54">
        <f ca="1">VLOOKUP(CONCATENATE($F1703," ",$G1703),AllocFactorMatrix,(P$4+1),FALSE)*$E1707</f>
        <v>2622.7375704576179</v>
      </c>
      <c r="Q1703" s="54">
        <f ca="1">VLOOKUP(CONCATENATE($F1703," ",$G1703),AllocFactorMatrix,(Q$4+1),FALSE)*$E1707</f>
        <v>0</v>
      </c>
      <c r="R1703" s="54">
        <f ca="1">VLOOKUP(CONCATENATE($F1703," ",$G1703),AllocFactorMatrix,(R$4+1),FALSE)*$E1707</f>
        <v>0</v>
      </c>
      <c r="S1703" s="54">
        <f t="shared" ca="1" si="863"/>
        <v>16704.544941390388</v>
      </c>
      <c r="T1703" s="54">
        <f ca="1">VLOOKUP(CONCATENATE($F1703," ",$G1703),AllocFactorMatrix,(T$4+1),FALSE)*$E1707</f>
        <v>502.00775481553364</v>
      </c>
      <c r="U1703" s="54">
        <f ca="1">VLOOKUP(CONCATENATE($F1703," ",$G1703),AllocFactorMatrix,(U$4+1),FALSE)*$E1707</f>
        <v>8096.249118883472</v>
      </c>
      <c r="V1703" s="54">
        <f ca="1">VLOOKUP(CONCATENATE($F1703," ",$G1703),AllocFactorMatrix,(V$4+1),FALSE)*$E1707</f>
        <v>0</v>
      </c>
      <c r="W1703" s="54">
        <f ca="1">VLOOKUP(CONCATENATE($F1703," ",$G1703),AllocFactorMatrix,(W$4+1),FALSE)*$E1707</f>
        <v>0</v>
      </c>
      <c r="X1703" s="54">
        <f t="shared" ca="1" si="865"/>
        <v>8598.2568736990052</v>
      </c>
      <c r="Y1703" s="54">
        <f ca="1">VLOOKUP(CONCATENATE($F1703," ",$G1703),AllocFactorMatrix,(Y$4+1),FALSE)*$E1707</f>
        <v>4246.3120604547412</v>
      </c>
      <c r="Z1703" s="54">
        <f ca="1">VLOOKUP(CONCATENATE($F1703," ",$G1703),AllocFactorMatrix,(Z$4+1),FALSE)*$E1707</f>
        <v>70.845107410919127</v>
      </c>
      <c r="AA1703" s="54">
        <f t="shared" ca="1" si="862"/>
        <v>4317.1571678656601</v>
      </c>
      <c r="AB1703" s="54">
        <f ca="1">VLOOKUP(CONCATENATE($F1703," ",$G1703),AllocFactorMatrix,(AB$4+1),FALSE)*$E1707</f>
        <v>57.396407653967074</v>
      </c>
      <c r="AC1703" s="54">
        <f ca="1">VLOOKUP(CONCATENATE($F1703," ",$G1703),AllocFactorMatrix,(AC$4+1),FALSE)*$E1707</f>
        <v>196.63211856404601</v>
      </c>
      <c r="AD1703" s="54">
        <f ca="1">VLOOKUP(CONCATENATE($F1703," ",$G1703),AllocFactorMatrix,(AD$4+1),FALSE)*$E1707</f>
        <v>42.387580427044192</v>
      </c>
    </row>
    <row r="1704" spans="1:30" s="51" customFormat="1" hidden="1" outlineLevel="1">
      <c r="A1704" s="56"/>
      <c r="B1704" s="111"/>
      <c r="C1704" s="55"/>
      <c r="F1704" s="52" t="str">
        <f>F1707</f>
        <v>LABOR_M</v>
      </c>
      <c r="G1704" s="55" t="str">
        <f>$G$12</f>
        <v>DISTSEC</v>
      </c>
      <c r="H1704" s="53">
        <f t="shared" ca="1" si="860"/>
        <v>67755.955971789474</v>
      </c>
      <c r="I1704" s="54">
        <f ca="1">VLOOKUP(CONCATENATE($F1704," ",$G1704),AllocFactorMatrix,(I$4+1),FALSE)*$E1707</f>
        <v>50661.226634909966</v>
      </c>
      <c r="J1704" s="54">
        <f ca="1">VLOOKUP(CONCATENATE($F1704," ",$G1704),AllocFactorMatrix,(J$4+1),FALSE)*$E1707</f>
        <v>2442.3938822766281</v>
      </c>
      <c r="K1704" s="54">
        <f ca="1">VLOOKUP(CONCATENATE($F1704," ",$G1704),AllocFactorMatrix,(K$4+1),FALSE)*$E1707</f>
        <v>7369.7201797733933</v>
      </c>
      <c r="L1704" s="54">
        <f ca="1">VLOOKUP(CONCATENATE($F1704," ",$G1704),AllocFactorMatrix,(L$4+1),FALSE)*$E1707</f>
        <v>0</v>
      </c>
      <c r="M1704" s="54">
        <f ca="1">VLOOKUP(CONCATENATE($F1704," ",$G1704),AllocFactorMatrix,(M$4+1),FALSE)*$E1707</f>
        <v>0</v>
      </c>
      <c r="N1704" s="54">
        <f t="shared" ca="1" si="861"/>
        <v>7369.7201797733933</v>
      </c>
      <c r="O1704" s="54">
        <f ca="1">VLOOKUP(CONCATENATE($F1704," ",$G1704),AllocFactorMatrix,(O$4+1),FALSE)*$E1707</f>
        <v>4696.0143832568119</v>
      </c>
      <c r="P1704" s="54">
        <f ca="1">VLOOKUP(CONCATENATE($F1704," ",$G1704),AllocFactorMatrix,(P$4+1),FALSE)*$E1707</f>
        <v>0</v>
      </c>
      <c r="Q1704" s="54">
        <f ca="1">VLOOKUP(CONCATENATE($F1704," ",$G1704),AllocFactorMatrix,(Q$4+1),FALSE)*$E1707</f>
        <v>0</v>
      </c>
      <c r="R1704" s="54">
        <f ca="1">VLOOKUP(CONCATENATE($F1704," ",$G1704),AllocFactorMatrix,(R$4+1),FALSE)*$E1707</f>
        <v>0</v>
      </c>
      <c r="S1704" s="54">
        <f t="shared" ca="1" si="863"/>
        <v>4696.0143832568119</v>
      </c>
      <c r="T1704" s="54">
        <f ca="1">VLOOKUP(CONCATENATE($F1704," ",$G1704),AllocFactorMatrix,(T$4+1),FALSE)*$E1707</f>
        <v>126.97037731242777</v>
      </c>
      <c r="U1704" s="54">
        <f ca="1">VLOOKUP(CONCATENATE($F1704," ",$G1704),AllocFactorMatrix,(U$4+1),FALSE)*$E1707</f>
        <v>0</v>
      </c>
      <c r="V1704" s="54">
        <f ca="1">VLOOKUP(CONCATENATE($F1704," ",$G1704),AllocFactorMatrix,(V$4+1),FALSE)*$E1707</f>
        <v>0</v>
      </c>
      <c r="W1704" s="54">
        <f ca="1">VLOOKUP(CONCATENATE($F1704," ",$G1704),AllocFactorMatrix,(W$4+1),FALSE)*$E1707</f>
        <v>0</v>
      </c>
      <c r="X1704" s="54">
        <f t="shared" ca="1" si="865"/>
        <v>126.97037731242777</v>
      </c>
      <c r="Y1704" s="54">
        <f ca="1">VLOOKUP(CONCATENATE($F1704," ",$G1704),AllocFactorMatrix,(Y$4+1),FALSE)*$E1707</f>
        <v>1732.0971653477216</v>
      </c>
      <c r="Z1704" s="54">
        <f ca="1">VLOOKUP(CONCATENATE($F1704," ",$G1704),AllocFactorMatrix,(Z$4+1),FALSE)*$E1707</f>
        <v>0</v>
      </c>
      <c r="AA1704" s="54">
        <f t="shared" ca="1" si="862"/>
        <v>1732.0971653477216</v>
      </c>
      <c r="AB1704" s="54">
        <f ca="1">VLOOKUP(CONCATENATE($F1704," ",$G1704),AllocFactorMatrix,(AB$4+1),FALSE)*$E1707</f>
        <v>17.974028004300113</v>
      </c>
      <c r="AC1704" s="54">
        <f ca="1">VLOOKUP(CONCATENATE($F1704," ",$G1704),AllocFactorMatrix,(AC$4+1),FALSE)*$E1707</f>
        <v>610.28738162292871</v>
      </c>
      <c r="AD1704" s="54">
        <f ca="1">VLOOKUP(CONCATENATE($F1704," ",$G1704),AllocFactorMatrix,(AD$4+1),FALSE)*$E1707</f>
        <v>99.271939285288354</v>
      </c>
    </row>
    <row r="1705" spans="1:30" s="51" customFormat="1" hidden="1" outlineLevel="1">
      <c r="A1705" s="56"/>
      <c r="B1705" s="111"/>
      <c r="C1705" s="55"/>
      <c r="F1705" s="52" t="str">
        <f>F1707</f>
        <v>LABOR_M</v>
      </c>
      <c r="G1705" s="55" t="str">
        <f>$G$13</f>
        <v>ENERGY</v>
      </c>
      <c r="H1705" s="53">
        <f t="shared" ca="1" si="860"/>
        <v>83933.346411831852</v>
      </c>
      <c r="I1705" s="54">
        <f ca="1">VLOOKUP(CONCATENATE($F1705," ",$G1705),AllocFactorMatrix,(I$4+1),FALSE)*$E1707</f>
        <v>31494.065222514037</v>
      </c>
      <c r="J1705" s="54">
        <f ca="1">VLOOKUP(CONCATENATE($F1705," ",$G1705),AllocFactorMatrix,(J$4+1),FALSE)*$E1707</f>
        <v>2041.0189346035979</v>
      </c>
      <c r="K1705" s="54">
        <f ca="1">VLOOKUP(CONCATENATE($F1705," ",$G1705),AllocFactorMatrix,(K$4+1),FALSE)*$E1707</f>
        <v>6847.8397796625395</v>
      </c>
      <c r="L1705" s="54">
        <f ca="1">VLOOKUP(CONCATENATE($F1705," ",$G1705),AllocFactorMatrix,(L$4+1),FALSE)*$E1707</f>
        <v>217.6398943923173</v>
      </c>
      <c r="M1705" s="54">
        <f ca="1">VLOOKUP(CONCATENATE($F1705," ",$G1705),AllocFactorMatrix,(M$4+1),FALSE)*$E1707</f>
        <v>20.063854006908837</v>
      </c>
      <c r="N1705" s="54">
        <f t="shared" ca="1" si="861"/>
        <v>7085.5435280617658</v>
      </c>
      <c r="O1705" s="54">
        <f ca="1">VLOOKUP(CONCATENATE($F1705," ",$G1705),AllocFactorMatrix,(O$4+1),FALSE)*$E1707</f>
        <v>6243.2710767991221</v>
      </c>
      <c r="P1705" s="54">
        <f ca="1">VLOOKUP(CONCATENATE($F1705," ",$G1705),AllocFactorMatrix,(P$4+1),FALSE)*$E1707</f>
        <v>1157.3823267028663</v>
      </c>
      <c r="Q1705" s="54">
        <f ca="1">VLOOKUP(CONCATENATE($F1705," ",$G1705),AllocFactorMatrix,(Q$4+1),FALSE)*$E1707</f>
        <v>525.88490498037754</v>
      </c>
      <c r="R1705" s="54">
        <f ca="1">VLOOKUP(CONCATENATE($F1705," ",$G1705),AllocFactorMatrix,(R$4+1),FALSE)*$E1707</f>
        <v>24.366423859819932</v>
      </c>
      <c r="S1705" s="54">
        <f t="shared" ca="1" si="863"/>
        <v>7950.9047323421864</v>
      </c>
      <c r="T1705" s="54">
        <f ca="1">VLOOKUP(CONCATENATE($F1705," ",$G1705),AllocFactorMatrix,(T$4+1),FALSE)*$E1707</f>
        <v>239.25397863795558</v>
      </c>
      <c r="U1705" s="54">
        <f ca="1">VLOOKUP(CONCATENATE($F1705," ",$G1705),AllocFactorMatrix,(U$4+1),FALSE)*$E1707</f>
        <v>4200.9414433747943</v>
      </c>
      <c r="V1705" s="54">
        <f ca="1">VLOOKUP(CONCATENATE($F1705," ",$G1705),AllocFactorMatrix,(V$4+1),FALSE)*$E1707</f>
        <v>23851.201373383465</v>
      </c>
      <c r="W1705" s="54">
        <f ca="1">VLOOKUP(CONCATENATE($F1705," ",$G1705),AllocFactorMatrix,(W$4+1),FALSE)*$E1707</f>
        <v>4525.1311298545224</v>
      </c>
      <c r="X1705" s="54">
        <f t="shared" ca="1" si="865"/>
        <v>32816.527925250732</v>
      </c>
      <c r="Y1705" s="54">
        <f ca="1">VLOOKUP(CONCATENATE($F1705," ",$G1705),AllocFactorMatrix,(Y$4+1),FALSE)*$E1707</f>
        <v>1691.4903285566832</v>
      </c>
      <c r="Z1705" s="54">
        <f ca="1">VLOOKUP(CONCATENATE($F1705," ",$G1705),AllocFactorMatrix,(Z$4+1),FALSE)*$E1707</f>
        <v>27.534766052019059</v>
      </c>
      <c r="AA1705" s="54">
        <f t="shared" ca="1" si="862"/>
        <v>1719.0250946087021</v>
      </c>
      <c r="AB1705" s="54">
        <f ca="1">VLOOKUP(CONCATENATE($F1705," ",$G1705),AllocFactorMatrix,(AB$4+1),FALSE)*$E1707</f>
        <v>30.712816623836687</v>
      </c>
      <c r="AC1705" s="54">
        <f ca="1">VLOOKUP(CONCATENATE($F1705," ",$G1705),AllocFactorMatrix,(AC$4+1),FALSE)*$E1707</f>
        <v>664.12353253333993</v>
      </c>
      <c r="AD1705" s="54">
        <f ca="1">VLOOKUP(CONCATENATE($F1705," ",$G1705),AllocFactorMatrix,(AD$4+1),FALSE)*$E1707</f>
        <v>131.42462529364164</v>
      </c>
    </row>
    <row r="1706" spans="1:30" s="51" customFormat="1" hidden="1" outlineLevel="1">
      <c r="A1706" s="56"/>
      <c r="B1706" s="111"/>
      <c r="C1706" s="55"/>
      <c r="F1706" s="52" t="str">
        <f>F1707</f>
        <v>LABOR_M</v>
      </c>
      <c r="G1706" s="55" t="str">
        <f>$G$14</f>
        <v>CUSTOMER</v>
      </c>
      <c r="H1706" s="53">
        <f t="shared" ca="1" si="860"/>
        <v>63263.530365635233</v>
      </c>
      <c r="I1706" s="54">
        <f ca="1">VLOOKUP(CONCATENATE($F1706," ",$G1706),AllocFactorMatrix,(I$4+1),FALSE)*$E1707</f>
        <v>45201.855224527193</v>
      </c>
      <c r="J1706" s="54">
        <f ca="1">VLOOKUP(CONCATENATE($F1706," ",$G1706),AllocFactorMatrix,(J$4+1),FALSE)*$E1707</f>
        <v>7735.5258429221503</v>
      </c>
      <c r="K1706" s="54">
        <f ca="1">VLOOKUP(CONCATENATE($F1706," ",$G1706),AllocFactorMatrix,(K$4+1),FALSE)*$E1707</f>
        <v>2227.4145238419947</v>
      </c>
      <c r="L1706" s="54">
        <f ca="1">VLOOKUP(CONCATENATE($F1706," ",$G1706),AllocFactorMatrix,(L$4+1),FALSE)*$E1707</f>
        <v>372.34110956096004</v>
      </c>
      <c r="M1706" s="54">
        <f ca="1">VLOOKUP(CONCATENATE($F1706," ",$G1706),AllocFactorMatrix,(M$4+1),FALSE)*$E1707</f>
        <v>58.828109756362885</v>
      </c>
      <c r="N1706" s="54">
        <f t="shared" ca="1" si="861"/>
        <v>2658.5837431593172</v>
      </c>
      <c r="O1706" s="54">
        <f ca="1">VLOOKUP(CONCATENATE($F1706," ",$G1706),AllocFactorMatrix,(O$4+1),FALSE)*$E1707</f>
        <v>415.64075510221193</v>
      </c>
      <c r="P1706" s="54">
        <f ca="1">VLOOKUP(CONCATENATE($F1706," ",$G1706),AllocFactorMatrix,(P$4+1),FALSE)*$E1707</f>
        <v>106.74805995771736</v>
      </c>
      <c r="Q1706" s="54">
        <f ca="1">VLOOKUP(CONCATENATE($F1706," ",$G1706),AllocFactorMatrix,(Q$4+1),FALSE)*$E1707</f>
        <v>204.17572249810124</v>
      </c>
      <c r="R1706" s="54">
        <f ca="1">VLOOKUP(CONCATENATE($F1706," ",$G1706),AllocFactorMatrix,(R$4+1),FALSE)*$E1707</f>
        <v>35.635742215084655</v>
      </c>
      <c r="S1706" s="54">
        <f t="shared" ca="1" si="863"/>
        <v>762.20027977311508</v>
      </c>
      <c r="T1706" s="54">
        <f ca="1">VLOOKUP(CONCATENATE($F1706," ",$G1706),AllocFactorMatrix,(T$4+1),FALSE)*$E1707</f>
        <v>2.8906783360620056</v>
      </c>
      <c r="U1706" s="54">
        <f ca="1">VLOOKUP(CONCATENATE($F1706," ",$G1706),AllocFactorMatrix,(U$4+1),FALSE)*$E1707</f>
        <v>63.550425403412007</v>
      </c>
      <c r="V1706" s="54">
        <f ca="1">VLOOKUP(CONCATENATE($F1706," ",$G1706),AllocFactorMatrix,(V$4+1),FALSE)*$E1707</f>
        <v>300.41977108067528</v>
      </c>
      <c r="W1706" s="54">
        <f ca="1">VLOOKUP(CONCATENATE($F1706," ",$G1706),AllocFactorMatrix,(W$4+1),FALSE)*$E1707</f>
        <v>53.473521882733039</v>
      </c>
      <c r="X1706" s="54">
        <f t="shared" ca="1" si="865"/>
        <v>420.33439670288237</v>
      </c>
      <c r="Y1706" s="54">
        <f ca="1">VLOOKUP(CONCATENATE($F1706," ",$G1706),AllocFactorMatrix,(Y$4+1),FALSE)*$E1707</f>
        <v>113.76172494090126</v>
      </c>
      <c r="Z1706" s="54">
        <f ca="1">VLOOKUP(CONCATENATE($F1706," ",$G1706),AllocFactorMatrix,(Z$4+1),FALSE)*$E1707</f>
        <v>1.802298357811881</v>
      </c>
      <c r="AA1706" s="54">
        <f t="shared" ca="1" si="862"/>
        <v>115.56402329871314</v>
      </c>
      <c r="AB1706" s="54">
        <f ca="1">VLOOKUP(CONCATENATE($F1706," ",$G1706),AllocFactorMatrix,(AB$4+1),FALSE)*$E1707</f>
        <v>3.2416332600560409</v>
      </c>
      <c r="AC1706" s="54">
        <f ca="1">VLOOKUP(CONCATENATE($F1706," ",$G1706),AllocFactorMatrix,(AC$4+1),FALSE)*$E1707</f>
        <v>4988.9777839551689</v>
      </c>
      <c r="AD1706" s="54">
        <f ca="1">VLOOKUP(CONCATENATE($F1706," ",$G1706),AllocFactorMatrix,(AD$4+1),FALSE)*$E1707</f>
        <v>1377.2474380366359</v>
      </c>
    </row>
    <row r="1707" spans="1:30" s="51" customFormat="1" collapsed="1">
      <c r="A1707" s="56"/>
      <c r="B1707" s="111"/>
      <c r="C1707" s="55"/>
      <c r="D1707" s="51" t="s">
        <v>519</v>
      </c>
      <c r="E1707" s="61">
        <v>699376</v>
      </c>
      <c r="F1707" s="96" t="s">
        <v>70</v>
      </c>
      <c r="G1707" s="55" t="str">
        <f>$G$15</f>
        <v>TOTAL</v>
      </c>
      <c r="H1707" s="53">
        <f t="shared" ca="1" si="860"/>
        <v>699376.00000000012</v>
      </c>
      <c r="I1707" s="54">
        <f ca="1">VLOOKUP(CONCATENATE($F1707," ",$G1707),AllocFactorMatrix,(I$4+1),FALSE)*$E1707</f>
        <v>394829.17468164355</v>
      </c>
      <c r="J1707" s="54">
        <f ca="1">VLOOKUP(CONCATENATE($F1707," ",$G1707),AllocFactorMatrix,(J$4+1),FALSE)*$E1707</f>
        <v>25188.945395125062</v>
      </c>
      <c r="K1707" s="54">
        <f ca="1">VLOOKUP(CONCATENATE($F1707," ",$G1707),AllocFactorMatrix,(K$4+1),FALSE)*$E1707</f>
        <v>63788.322823864575</v>
      </c>
      <c r="L1707" s="54">
        <f ca="1">VLOOKUP(CONCATENATE($F1707," ",$G1707),AllocFactorMatrix,(L$4+1),FALSE)*$E1707</f>
        <v>2069.4405846170121</v>
      </c>
      <c r="M1707" s="54">
        <f ca="1">VLOOKUP(CONCATENATE($F1707," ",$G1707),AllocFactorMatrix,(M$4+1),FALSE)*$E1707</f>
        <v>163.22339027156147</v>
      </c>
      <c r="N1707" s="54">
        <f t="shared" ca="1" si="861"/>
        <v>66020.986798753147</v>
      </c>
      <c r="O1707" s="54">
        <f ca="1">VLOOKUP(CONCATENATE($F1707," ",$G1707),AllocFactorMatrix,(O$4+1),FALSE)*$E1707</f>
        <v>47149.128958667206</v>
      </c>
      <c r="P1707" s="54">
        <f ca="1">VLOOKUP(CONCATENATE($F1707," ",$G1707),AllocFactorMatrix,(P$4+1),FALSE)*$E1707</f>
        <v>7932.5126620408091</v>
      </c>
      <c r="Q1707" s="54">
        <f ca="1">VLOOKUP(CONCATENATE($F1707," ",$G1707),AllocFactorMatrix,(Q$4+1),FALSE)*$E1707</f>
        <v>2558.6524567321039</v>
      </c>
      <c r="R1707" s="54">
        <f ca="1">VLOOKUP(CONCATENATE($F1707," ",$G1707),AllocFactorMatrix,(R$4+1),FALSE)*$E1707</f>
        <v>142.14958314861579</v>
      </c>
      <c r="S1707" s="54">
        <f t="shared" ca="1" si="863"/>
        <v>57782.443660588739</v>
      </c>
      <c r="T1707" s="54">
        <f ca="1">VLOOKUP(CONCATENATE($F1707," ",$G1707),AllocFactorMatrix,(T$4+1),FALSE)*$E1707</f>
        <v>1629.5921359812892</v>
      </c>
      <c r="U1707" s="54">
        <f ca="1">VLOOKUP(CONCATENATE($F1707," ",$G1707),AllocFactorMatrix,(U$4+1),FALSE)*$E1707</f>
        <v>24772.965937518133</v>
      </c>
      <c r="V1707" s="54">
        <f ca="1">VLOOKUP(CONCATENATE($F1707," ",$G1707),AllocFactorMatrix,(V$4+1),FALSE)*$E1707</f>
        <v>89766.486568179826</v>
      </c>
      <c r="W1707" s="54">
        <f ca="1">VLOOKUP(CONCATENATE($F1707," ",$G1707),AllocFactorMatrix,(W$4+1),FALSE)*$E1707</f>
        <v>16415.661002007029</v>
      </c>
      <c r="X1707" s="54">
        <f t="shared" ca="1" si="865"/>
        <v>132584.70564368626</v>
      </c>
      <c r="Y1707" s="54">
        <f ca="1">VLOOKUP(CONCATENATE($F1707," ",$G1707),AllocFactorMatrix,(Y$4+1),FALSE)*$E1707</f>
        <v>14451.40204105542</v>
      </c>
      <c r="Z1707" s="54">
        <f ca="1">VLOOKUP(CONCATENATE($F1707," ",$G1707),AllocFactorMatrix,(Z$4+1),FALSE)*$E1707</f>
        <v>211.86388445733297</v>
      </c>
      <c r="AA1707" s="54">
        <f t="shared" ca="1" si="862"/>
        <v>14663.265925512753</v>
      </c>
      <c r="AB1707" s="54">
        <f ca="1">VLOOKUP(CONCATENATE($F1707," ",$G1707),AllocFactorMatrix,(AB$4+1),FALSE)*$E1707</f>
        <v>195.85060064480396</v>
      </c>
      <c r="AC1707" s="54">
        <f ca="1">VLOOKUP(CONCATENATE($F1707," ",$G1707),AllocFactorMatrix,(AC$4+1),FALSE)*$E1707</f>
        <v>6460.2469614419697</v>
      </c>
      <c r="AD1707" s="54">
        <f ca="1">VLOOKUP(CONCATENATE($F1707," ",$G1707),AllocFactorMatrix,(AD$4+1),FALSE)*$E1707</f>
        <v>1650.3803326037071</v>
      </c>
    </row>
    <row r="1708" spans="1:30" s="51" customFormat="1" hidden="1" outlineLevel="1">
      <c r="A1708" s="56"/>
      <c r="B1708" s="111"/>
      <c r="C1708" s="55"/>
      <c r="F1708" s="52" t="str">
        <f>F1715</f>
        <v>LABOR_M</v>
      </c>
      <c r="G1708" s="55" t="str">
        <f>$G$8</f>
        <v>PRODUCTION</v>
      </c>
      <c r="H1708" s="53">
        <f t="shared" ca="1" si="860"/>
        <v>-610625.70476026891</v>
      </c>
      <c r="I1708" s="54">
        <f ca="1">VLOOKUP(CONCATENATE($F1708," ",$G1708),AllocFactorMatrix,(I$4+1),FALSE)*$E1715</f>
        <v>-300783.83570066554</v>
      </c>
      <c r="J1708" s="54">
        <f ca="1">VLOOKUP(CONCATENATE($F1708," ",$G1708),AllocFactorMatrix,(J$4+1),FALSE)*$E1715</f>
        <v>-14868.81976669832</v>
      </c>
      <c r="K1708" s="54">
        <f ca="1">VLOOKUP(CONCATENATE($F1708," ",$G1708),AllocFactorMatrix,(K$4+1),FALSE)*$E1715</f>
        <v>-54463.634661679011</v>
      </c>
      <c r="L1708" s="54">
        <f ca="1">VLOOKUP(CONCATENATE($F1708," ",$G1708),AllocFactorMatrix,(L$4+1),FALSE)*$E1715</f>
        <v>-1714.3218515843089</v>
      </c>
      <c r="M1708" s="54">
        <f ca="1">VLOOKUP(CONCATENATE($F1708," ",$G1708),AllocFactorMatrix,(M$4+1),FALSE)*$E1715</f>
        <v>-160.76361769897903</v>
      </c>
      <c r="N1708" s="54">
        <f t="shared" ca="1" si="861"/>
        <v>-56338.720130962298</v>
      </c>
      <c r="O1708" s="54">
        <f ca="1">VLOOKUP(CONCATENATE($F1708," ",$G1708),AllocFactorMatrix,(O$4+1),FALSE)*$E1715</f>
        <v>-41400.834747439403</v>
      </c>
      <c r="P1708" s="54">
        <f ca="1">VLOOKUP(CONCATENATE($F1708," ",$G1708),AllocFactorMatrix,(P$4+1),FALSE)*$E1715</f>
        <v>-7714.1816832212426</v>
      </c>
      <c r="Q1708" s="54">
        <f ca="1">VLOOKUP(CONCATENATE($F1708," ",$G1708),AllocFactorMatrix,(Q$4+1),FALSE)*$E1715</f>
        <v>-3485.8950645810346</v>
      </c>
      <c r="R1708" s="54">
        <f ca="1">VLOOKUP(CONCATENATE($F1708," ",$G1708),AllocFactorMatrix,(R$4+1),FALSE)*$E1715</f>
        <v>-156.75680448941986</v>
      </c>
      <c r="S1708" s="54">
        <f t="shared" ca="1" si="863"/>
        <v>-52757.6682997311</v>
      </c>
      <c r="T1708" s="54">
        <f ca="1">VLOOKUP(CONCATENATE($F1708," ",$G1708),AllocFactorMatrix,(T$4+1),FALSE)*$E1715</f>
        <v>-1446.2371992911451</v>
      </c>
      <c r="U1708" s="54">
        <f ca="1">VLOOKUP(CONCATENATE($F1708," ",$G1708),AllocFactorMatrix,(U$4+1),FALSE)*$E1715</f>
        <v>-23667.425353840248</v>
      </c>
      <c r="V1708" s="54">
        <f ca="1">VLOOKUP(CONCATENATE($F1708," ",$G1708),AllocFactorMatrix,(V$4+1),FALSE)*$E1715</f>
        <v>-125083.00801287484</v>
      </c>
      <c r="W1708" s="54">
        <f ca="1">VLOOKUP(CONCATENATE($F1708," ",$G1708),AllocFactorMatrix,(W$4+1),FALSE)*$E1715</f>
        <v>-22587.918088337487</v>
      </c>
      <c r="X1708" s="54">
        <f ca="1">SUBTOTAL(9,T1708:W1708)</f>
        <v>-172784.58865434374</v>
      </c>
      <c r="Y1708" s="54">
        <f ca="1">VLOOKUP(CONCATENATE($F1708," ",$G1708),AllocFactorMatrix,(Y$4+1),FALSE)*$E1715</f>
        <v>-12714.130656072546</v>
      </c>
      <c r="Z1708" s="54">
        <f ca="1">VLOOKUP(CONCATENATE($F1708," ",$G1708),AllocFactorMatrix,(Z$4+1),FALSE)*$E1715</f>
        <v>-212.95682856825778</v>
      </c>
      <c r="AA1708" s="54">
        <f t="shared" ca="1" si="862"/>
        <v>-12927.087484640804</v>
      </c>
      <c r="AB1708" s="54">
        <f ca="1">VLOOKUP(CONCATENATE($F1708," ",$G1708),AllocFactorMatrix,(AB$4+1),FALSE)*$E1715</f>
        <v>-164.9847232270948</v>
      </c>
      <c r="AC1708" s="54">
        <f ca="1">VLOOKUP(CONCATENATE($F1708," ",$G1708),AllocFactorMatrix,(AC$4+1),FALSE)*$E1715</f>
        <v>0</v>
      </c>
      <c r="AD1708" s="54">
        <f ca="1">VLOOKUP(CONCATENATE($F1708," ",$G1708),AllocFactorMatrix,(AD$4+1),FALSE)*$E1715</f>
        <v>0</v>
      </c>
    </row>
    <row r="1709" spans="1:30" s="51" customFormat="1" hidden="1" outlineLevel="1">
      <c r="A1709" s="56"/>
      <c r="B1709" s="111"/>
      <c r="C1709" s="55"/>
      <c r="F1709" s="52" t="str">
        <f>F1715</f>
        <v>LABOR_M</v>
      </c>
      <c r="G1709" s="55" t="str">
        <f>$G$9</f>
        <v>BULKTRAN</v>
      </c>
      <c r="H1709" s="53">
        <f t="shared" ca="1" si="860"/>
        <v>-2231.1152842101933</v>
      </c>
      <c r="I1709" s="54">
        <f ca="1">VLOOKUP(CONCATENATE($F1709," ",$G1709),AllocFactorMatrix,(I$4+1),FALSE)*$E1715</f>
        <v>-1099.0094387503539</v>
      </c>
      <c r="J1709" s="54">
        <f ca="1">VLOOKUP(CONCATENATE($F1709," ",$G1709),AllocFactorMatrix,(J$4+1),FALSE)*$E1715</f>
        <v>-54.327963564310409</v>
      </c>
      <c r="K1709" s="54">
        <f ca="1">VLOOKUP(CONCATENATE($F1709," ",$G1709),AllocFactorMatrix,(K$4+1),FALSE)*$E1715</f>
        <v>-199.00021695781484</v>
      </c>
      <c r="L1709" s="54">
        <f ca="1">VLOOKUP(CONCATENATE($F1709," ",$G1709),AllocFactorMatrix,(L$4+1),FALSE)*$E1715</f>
        <v>-6.263820299911715</v>
      </c>
      <c r="M1709" s="54">
        <f ca="1">VLOOKUP(CONCATENATE($F1709," ",$G1709),AllocFactorMatrix,(M$4+1),FALSE)*$E1715</f>
        <v>-0.58740102455060395</v>
      </c>
      <c r="N1709" s="54">
        <f t="shared" ca="1" si="861"/>
        <v>-205.85143828227717</v>
      </c>
      <c r="O1709" s="54">
        <f ca="1">VLOOKUP(CONCATENATE($F1709," ",$G1709),AllocFactorMatrix,(O$4+1),FALSE)*$E1715</f>
        <v>-151.27112151352503</v>
      </c>
      <c r="P1709" s="54">
        <f ca="1">VLOOKUP(CONCATENATE($F1709," ",$G1709),AllocFactorMatrix,(P$4+1),FALSE)*$E1715</f>
        <v>-28.186217062981886</v>
      </c>
      <c r="Q1709" s="54">
        <f ca="1">VLOOKUP(CONCATENATE($F1709," ",$G1709),AllocFactorMatrix,(Q$4+1),FALSE)*$E1715</f>
        <v>-12.736826663386267</v>
      </c>
      <c r="R1709" s="54">
        <f ca="1">VLOOKUP(CONCATENATE($F1709," ",$G1709),AllocFactorMatrix,(R$4+1),FALSE)*$E1715</f>
        <v>-0.57276085771332264</v>
      </c>
      <c r="S1709" s="54">
        <f t="shared" ca="1" si="863"/>
        <v>-192.7669260976065</v>
      </c>
      <c r="T1709" s="54">
        <f ca="1">VLOOKUP(CONCATENATE($F1709," ",$G1709),AllocFactorMatrix,(T$4+1),FALSE)*$E1715</f>
        <v>-5.2842877310555174</v>
      </c>
      <c r="U1709" s="54">
        <f ca="1">VLOOKUP(CONCATENATE($F1709," ",$G1709),AllocFactorMatrix,(U$4+1),FALSE)*$E1715</f>
        <v>-86.476468372041282</v>
      </c>
      <c r="V1709" s="54">
        <f ca="1">VLOOKUP(CONCATENATE($F1709," ",$G1709),AllocFactorMatrix,(V$4+1),FALSE)*$E1715</f>
        <v>-457.03056520045379</v>
      </c>
      <c r="W1709" s="54">
        <f ca="1">VLOOKUP(CONCATENATE($F1709," ",$G1709),AllocFactorMatrix,(W$4+1),FALSE)*$E1715</f>
        <v>-82.532145129991164</v>
      </c>
      <c r="X1709" s="54">
        <f t="shared" ref="X1709:X1715" ca="1" si="866">SUBTOTAL(9,T1709:W1709)</f>
        <v>-631.32346643354174</v>
      </c>
      <c r="Y1709" s="54">
        <f ca="1">VLOOKUP(CONCATENATE($F1709," ",$G1709),AllocFactorMatrix,(Y$4+1),FALSE)*$E1715</f>
        <v>-46.455121379709311</v>
      </c>
      <c r="Z1709" s="54">
        <f ca="1">VLOOKUP(CONCATENATE($F1709," ",$G1709),AllocFactorMatrix,(Z$4+1),FALSE)*$E1715</f>
        <v>-0.77810552584271886</v>
      </c>
      <c r="AA1709" s="54">
        <f t="shared" ca="1" si="862"/>
        <v>-47.23322690555203</v>
      </c>
      <c r="AB1709" s="54">
        <f ca="1">VLOOKUP(CONCATENATE($F1709," ",$G1709),AllocFactorMatrix,(AB$4+1),FALSE)*$E1715</f>
        <v>-0.60282417655128906</v>
      </c>
      <c r="AC1709" s="54">
        <f ca="1">VLOOKUP(CONCATENATE($F1709," ",$G1709),AllocFactorMatrix,(AC$4+1),FALSE)*$E1715</f>
        <v>0</v>
      </c>
      <c r="AD1709" s="54">
        <f ca="1">VLOOKUP(CONCATENATE($F1709," ",$G1709),AllocFactorMatrix,(AD$4+1),FALSE)*$E1715</f>
        <v>0</v>
      </c>
    </row>
    <row r="1710" spans="1:30" s="51" customFormat="1" hidden="1" outlineLevel="1">
      <c r="A1710" s="56"/>
      <c r="B1710" s="111"/>
      <c r="C1710" s="55"/>
      <c r="F1710" s="52" t="str">
        <f>F1715</f>
        <v>LABOR_M</v>
      </c>
      <c r="G1710" s="55" t="str">
        <f>$G$10</f>
        <v>SUBTRAN</v>
      </c>
      <c r="H1710" s="53">
        <f t="shared" ca="1" si="860"/>
        <v>-490.75281901073311</v>
      </c>
      <c r="I1710" s="54">
        <f ca="1">VLOOKUP(CONCATENATE($F1710," ",$G1710),AllocFactorMatrix,(I$4+1),FALSE)*$E1715</f>
        <v>-238.93156489571624</v>
      </c>
      <c r="J1710" s="54">
        <f ca="1">VLOOKUP(CONCATENATE($F1710," ",$G1710),AllocFactorMatrix,(J$4+1),FALSE)*$E1715</f>
        <v>-11.531149881462643</v>
      </c>
      <c r="K1710" s="54">
        <f ca="1">VLOOKUP(CONCATENATE($F1710," ",$G1710),AllocFactorMatrix,(K$4+1),FALSE)*$E1715</f>
        <v>-41.949759448768781</v>
      </c>
      <c r="L1710" s="54">
        <f ca="1">VLOOKUP(CONCATENATE($F1710," ",$G1710),AllocFactorMatrix,(L$4+1),FALSE)*$E1715</f>
        <v>-1.2957885997662728</v>
      </c>
      <c r="M1710" s="54">
        <f ca="1">VLOOKUP(CONCATENATE($F1710," ",$G1710),AllocFactorMatrix,(M$4+1),FALSE)*$E1715</f>
        <v>-0.16138361710218746</v>
      </c>
      <c r="N1710" s="54">
        <f t="shared" ca="1" si="861"/>
        <v>-43.406931665637245</v>
      </c>
      <c r="O1710" s="54">
        <f ca="1">VLOOKUP(CONCATENATE($F1710," ",$G1710),AllocFactorMatrix,(O$4+1),FALSE)*$E1715</f>
        <v>-31.693698930526711</v>
      </c>
      <c r="P1710" s="54">
        <f ca="1">VLOOKUP(CONCATENATE($F1710," ",$G1710),AllocFactorMatrix,(P$4+1),FALSE)*$E1715</f>
        <v>-5.891821665052305</v>
      </c>
      <c r="Q1710" s="54">
        <f ca="1">VLOOKUP(CONCATENATE($F1710," ",$G1710),AllocFactorMatrix,(Q$4+1),FALSE)*$E1715</f>
        <v>-3.5057040940340038</v>
      </c>
      <c r="R1710" s="54">
        <f ca="1">VLOOKUP(CONCATENATE($F1710," ",$G1710),AllocFactorMatrix,(R$4+1),FALSE)*$E1715</f>
        <v>0</v>
      </c>
      <c r="S1710" s="54">
        <f t="shared" ca="1" si="863"/>
        <v>-41.091224689613014</v>
      </c>
      <c r="T1710" s="54">
        <f ca="1">VLOOKUP(CONCATENATE($F1710," ",$G1710),AllocFactorMatrix,(T$4+1),FALSE)*$E1715</f>
        <v>-1.1066895468922391</v>
      </c>
      <c r="U1710" s="54">
        <f ca="1">VLOOKUP(CONCATENATE($F1710," ",$G1710),AllocFactorMatrix,(U$4+1),FALSE)*$E1715</f>
        <v>-18.117139741113711</v>
      </c>
      <c r="V1710" s="54">
        <f ca="1">VLOOKUP(CONCATENATE($F1710," ",$G1710),AllocFactorMatrix,(V$4+1),FALSE)*$E1715</f>
        <v>-126.21637137510433</v>
      </c>
      <c r="W1710" s="54">
        <f ca="1">VLOOKUP(CONCATENATE($F1710," ",$G1710),AllocFactorMatrix,(W$4+1),FALSE)*$E1715</f>
        <v>0</v>
      </c>
      <c r="X1710" s="54">
        <f t="shared" ca="1" si="866"/>
        <v>-145.44020066311029</v>
      </c>
      <c r="Y1710" s="54">
        <f ca="1">VLOOKUP(CONCATENATE($F1710," ",$G1710),AllocFactorMatrix,(Y$4+1),FALSE)*$E1715</f>
        <v>-9.5388748302874724</v>
      </c>
      <c r="Z1710" s="54">
        <f ca="1">VLOOKUP(CONCATENATE($F1710," ",$G1710),AllocFactorMatrix,(Z$4+1),FALSE)*$E1715</f>
        <v>-0.15901330257346594</v>
      </c>
      <c r="AA1710" s="54">
        <f t="shared" ca="1" si="862"/>
        <v>-9.697888132860939</v>
      </c>
      <c r="AB1710" s="54">
        <f ca="1">VLOOKUP(CONCATENATE($F1710," ",$G1710),AllocFactorMatrix,(AB$4+1),FALSE)*$E1715</f>
        <v>-0.12737868141655317</v>
      </c>
      <c r="AC1710" s="54">
        <f ca="1">VLOOKUP(CONCATENATE($F1710," ",$G1710),AllocFactorMatrix,(AC$4+1),FALSE)*$E1715</f>
        <v>-0.43311474766133423</v>
      </c>
      <c r="AD1710" s="54">
        <f ca="1">VLOOKUP(CONCATENATE($F1710," ",$G1710),AllocFactorMatrix,(AD$4+1),FALSE)*$E1715</f>
        <v>-9.3365653254933817E-2</v>
      </c>
    </row>
    <row r="1711" spans="1:30" s="51" customFormat="1" hidden="1" outlineLevel="1">
      <c r="A1711" s="56"/>
      <c r="B1711" s="111"/>
      <c r="C1711" s="55"/>
      <c r="F1711" s="52" t="str">
        <f>F1715</f>
        <v>LABOR_M</v>
      </c>
      <c r="G1711" s="55" t="str">
        <f>$G$11</f>
        <v>DISTPRI</v>
      </c>
      <c r="H1711" s="53">
        <f t="shared" ca="1" si="860"/>
        <v>-314424.58434571215</v>
      </c>
      <c r="I1711" s="54">
        <f ca="1">VLOOKUP(CONCATENATE($F1711," ",$G1711),AllocFactorMatrix,(I$4+1),FALSE)*$E1715</f>
        <v>-210143.36009258043</v>
      </c>
      <c r="J1711" s="54">
        <f ca="1">VLOOKUP(CONCATENATE($F1711," ",$G1711),AllocFactorMatrix,(J$4+1),FALSE)*$E1715</f>
        <v>-9905.6094077603248</v>
      </c>
      <c r="K1711" s="54">
        <f ca="1">VLOOKUP(CONCATENATE($F1711," ",$G1711),AllocFactorMatrix,(K$4+1),FALSE)*$E1715</f>
        <v>-35967.875700123688</v>
      </c>
      <c r="L1711" s="54">
        <f ca="1">VLOOKUP(CONCATENATE($F1711," ",$G1711),AllocFactorMatrix,(L$4+1),FALSE)*$E1715</f>
        <v>-1111.5945155849668</v>
      </c>
      <c r="M1711" s="54">
        <f ca="1">VLOOKUP(CONCATENATE($F1711," ",$G1711),AllocFactorMatrix,(M$4+1),FALSE)*$E1715</f>
        <v>0</v>
      </c>
      <c r="N1711" s="54">
        <f t="shared" ca="1" si="861"/>
        <v>-37079.470215708658</v>
      </c>
      <c r="O1711" s="54">
        <f ca="1">VLOOKUP(CONCATENATE($F1711," ",$G1711),AllocFactorMatrix,(O$4+1),FALSE)*$E1715</f>
        <v>-26969.620127957834</v>
      </c>
      <c r="P1711" s="54">
        <f ca="1">VLOOKUP(CONCATENATE($F1711," ",$G1711),AllocFactorMatrix,(P$4+1),FALSE)*$E1715</f>
        <v>-5023.0935637262319</v>
      </c>
      <c r="Q1711" s="54">
        <f ca="1">VLOOKUP(CONCATENATE($F1711," ",$G1711),AllocFactorMatrix,(Q$4+1),FALSE)*$E1715</f>
        <v>0</v>
      </c>
      <c r="R1711" s="54">
        <f ca="1">VLOOKUP(CONCATENATE($F1711," ",$G1711),AllocFactorMatrix,(R$4+1),FALSE)*$E1715</f>
        <v>0</v>
      </c>
      <c r="S1711" s="54">
        <f t="shared" ca="1" si="863"/>
        <v>-31992.713691684068</v>
      </c>
      <c r="T1711" s="54">
        <f ca="1">VLOOKUP(CONCATENATE($F1711," ",$G1711),AllocFactorMatrix,(T$4+1),FALSE)*$E1715</f>
        <v>-961.45033744820546</v>
      </c>
      <c r="U1711" s="54">
        <f ca="1">VLOOKUP(CONCATENATE($F1711," ",$G1711),AllocFactorMatrix,(U$4+1),FALSE)*$E1715</f>
        <v>-15506.018328891332</v>
      </c>
      <c r="V1711" s="54">
        <f ca="1">VLOOKUP(CONCATENATE($F1711," ",$G1711),AllocFactorMatrix,(V$4+1),FALSE)*$E1715</f>
        <v>0</v>
      </c>
      <c r="W1711" s="54">
        <f ca="1">VLOOKUP(CONCATENATE($F1711," ",$G1711),AllocFactorMatrix,(W$4+1),FALSE)*$E1715</f>
        <v>0</v>
      </c>
      <c r="X1711" s="54">
        <f t="shared" ca="1" si="866"/>
        <v>-16467.468666339537</v>
      </c>
      <c r="Y1711" s="54">
        <f ca="1">VLOOKUP(CONCATENATE($F1711," ",$G1711),AllocFactorMatrix,(Y$4+1),FALSE)*$E1715</f>
        <v>-8132.5798740594819</v>
      </c>
      <c r="Z1711" s="54">
        <f ca="1">VLOOKUP(CONCATENATE($F1711," ",$G1711),AllocFactorMatrix,(Z$4+1),FALSE)*$E1715</f>
        <v>-135.68326738659954</v>
      </c>
      <c r="AA1711" s="54">
        <f t="shared" ca="1" si="862"/>
        <v>-8268.2631414460811</v>
      </c>
      <c r="AB1711" s="54">
        <f ca="1">VLOOKUP(CONCATENATE($F1711," ",$G1711),AllocFactorMatrix,(AB$4+1),FALSE)*$E1715</f>
        <v>-109.92618137442736</v>
      </c>
      <c r="AC1711" s="54">
        <f ca="1">VLOOKUP(CONCATENATE($F1711," ",$G1711),AllocFactorMatrix,(AC$4+1),FALSE)*$E1715</f>
        <v>-376.59182539127534</v>
      </c>
      <c r="AD1711" s="54">
        <f ca="1">VLOOKUP(CONCATENATE($F1711," ",$G1711),AllocFactorMatrix,(AD$4+1),FALSE)*$E1715</f>
        <v>-81.181123427405566</v>
      </c>
    </row>
    <row r="1712" spans="1:30" s="51" customFormat="1" hidden="1" outlineLevel="1">
      <c r="A1712" s="56"/>
      <c r="B1712" s="111"/>
      <c r="C1712" s="55"/>
      <c r="F1712" s="52" t="str">
        <f>F1715</f>
        <v>LABOR_M</v>
      </c>
      <c r="G1712" s="55" t="str">
        <f>$G$12</f>
        <v>DISTSEC</v>
      </c>
      <c r="H1712" s="53">
        <f t="shared" ca="1" si="860"/>
        <v>-129766.89325673936</v>
      </c>
      <c r="I1712" s="54">
        <f ca="1">VLOOKUP(CONCATENATE($F1712," ",$G1712),AllocFactorMatrix,(I$4+1),FALSE)*$E1715</f>
        <v>-97026.894458179042</v>
      </c>
      <c r="J1712" s="54">
        <f ca="1">VLOOKUP(CONCATENATE($F1712," ",$G1712),AllocFactorMatrix,(J$4+1),FALSE)*$E1715</f>
        <v>-4677.6975052092066</v>
      </c>
      <c r="K1712" s="54">
        <f ca="1">VLOOKUP(CONCATENATE($F1712," ",$G1712),AllocFactorMatrix,(K$4+1),FALSE)*$E1715</f>
        <v>-14114.562744843735</v>
      </c>
      <c r="L1712" s="54">
        <f ca="1">VLOOKUP(CONCATENATE($F1712," ",$G1712),AllocFactorMatrix,(L$4+1),FALSE)*$E1715</f>
        <v>0</v>
      </c>
      <c r="M1712" s="54">
        <f ca="1">VLOOKUP(CONCATENATE($F1712," ",$G1712),AllocFactorMatrix,(M$4+1),FALSE)*$E1715</f>
        <v>0</v>
      </c>
      <c r="N1712" s="54">
        <f t="shared" ca="1" si="861"/>
        <v>-14114.562744843735</v>
      </c>
      <c r="O1712" s="54">
        <f ca="1">VLOOKUP(CONCATENATE($F1712," ",$G1712),AllocFactorMatrix,(O$4+1),FALSE)*$E1715</f>
        <v>-8993.854318252419</v>
      </c>
      <c r="P1712" s="54">
        <f ca="1">VLOOKUP(CONCATENATE($F1712," ",$G1712),AllocFactorMatrix,(P$4+1),FALSE)*$E1715</f>
        <v>0</v>
      </c>
      <c r="Q1712" s="54">
        <f ca="1">VLOOKUP(CONCATENATE($F1712," ",$G1712),AllocFactorMatrix,(Q$4+1),FALSE)*$E1715</f>
        <v>0</v>
      </c>
      <c r="R1712" s="54">
        <f ca="1">VLOOKUP(CONCATENATE($F1712," ",$G1712),AllocFactorMatrix,(R$4+1),FALSE)*$E1715</f>
        <v>0</v>
      </c>
      <c r="S1712" s="54">
        <f t="shared" ca="1" si="863"/>
        <v>-8993.854318252419</v>
      </c>
      <c r="T1712" s="54">
        <f ca="1">VLOOKUP(CONCATENATE($F1712," ",$G1712),AllocFactorMatrix,(T$4+1),FALSE)*$E1715</f>
        <v>-243.17495286067293</v>
      </c>
      <c r="U1712" s="54">
        <f ca="1">VLOOKUP(CONCATENATE($F1712," ",$G1712),AllocFactorMatrix,(U$4+1),FALSE)*$E1715</f>
        <v>0</v>
      </c>
      <c r="V1712" s="54">
        <f ca="1">VLOOKUP(CONCATENATE($F1712," ",$G1712),AllocFactorMatrix,(V$4+1),FALSE)*$E1715</f>
        <v>0</v>
      </c>
      <c r="W1712" s="54">
        <f ca="1">VLOOKUP(CONCATENATE($F1712," ",$G1712),AllocFactorMatrix,(W$4+1),FALSE)*$E1715</f>
        <v>0</v>
      </c>
      <c r="X1712" s="54">
        <f t="shared" ca="1" si="866"/>
        <v>-243.17495286067293</v>
      </c>
      <c r="Y1712" s="54">
        <f ca="1">VLOOKUP(CONCATENATE($F1712," ",$G1712),AllocFactorMatrix,(Y$4+1),FALSE)*$E1715</f>
        <v>-3317.3300375182112</v>
      </c>
      <c r="Z1712" s="54">
        <f ca="1">VLOOKUP(CONCATENATE($F1712," ",$G1712),AllocFactorMatrix,(Z$4+1),FALSE)*$E1715</f>
        <v>0</v>
      </c>
      <c r="AA1712" s="54">
        <f t="shared" ca="1" si="862"/>
        <v>-3317.3300375182112</v>
      </c>
      <c r="AB1712" s="54">
        <f ca="1">VLOOKUP(CONCATENATE($F1712," ",$G1712),AllocFactorMatrix,(AB$4+1),FALSE)*$E1715</f>
        <v>-34.424040513852056</v>
      </c>
      <c r="AC1712" s="54">
        <f ca="1">VLOOKUP(CONCATENATE($F1712," ",$G1712),AllocFactorMatrix,(AC$4+1),FALSE)*$E1715</f>
        <v>-1168.8285756011003</v>
      </c>
      <c r="AD1712" s="54">
        <f ca="1">VLOOKUP(CONCATENATE($F1712," ",$G1712),AllocFactorMatrix,(AD$4+1),FALSE)*$E1715</f>
        <v>-190.12662376112141</v>
      </c>
    </row>
    <row r="1713" spans="1:30" s="51" customFormat="1" hidden="1" outlineLevel="1">
      <c r="A1713" s="56"/>
      <c r="B1713" s="111"/>
      <c r="C1713" s="55"/>
      <c r="F1713" s="52" t="str">
        <f>F1715</f>
        <v>LABOR_M</v>
      </c>
      <c r="G1713" s="55" t="str">
        <f>$G$13</f>
        <v>ENERGY</v>
      </c>
      <c r="H1713" s="53">
        <f t="shared" ca="1" si="860"/>
        <v>-160749.99530727533</v>
      </c>
      <c r="I1713" s="54">
        <f ca="1">VLOOKUP(CONCATENATE($F1713," ",$G1713),AllocFactorMatrix,(I$4+1),FALSE)*$E1715</f>
        <v>-60317.75275449382</v>
      </c>
      <c r="J1713" s="54">
        <f ca="1">VLOOKUP(CONCATENATE($F1713," ",$G1713),AllocFactorMatrix,(J$4+1),FALSE)*$E1715</f>
        <v>-3908.980139428088</v>
      </c>
      <c r="K1713" s="54">
        <f ca="1">VLOOKUP(CONCATENATE($F1713," ",$G1713),AllocFactorMatrix,(K$4+1),FALSE)*$E1715</f>
        <v>-13115.052115812592</v>
      </c>
      <c r="L1713" s="54">
        <f ca="1">VLOOKUP(CONCATENATE($F1713," ",$G1713),AllocFactorMatrix,(L$4+1),FALSE)*$E1715</f>
        <v>-416.82613046998785</v>
      </c>
      <c r="M1713" s="54">
        <f ca="1">VLOOKUP(CONCATENATE($F1713," ",$G1713),AllocFactorMatrix,(M$4+1),FALSE)*$E1715</f>
        <v>-38.426496444347613</v>
      </c>
      <c r="N1713" s="54">
        <f t="shared" ca="1" si="861"/>
        <v>-13570.304742726928</v>
      </c>
      <c r="O1713" s="54">
        <f ca="1">VLOOKUP(CONCATENATE($F1713," ",$G1713),AllocFactorMatrix,(O$4+1),FALSE)*$E1715</f>
        <v>-11957.176011702913</v>
      </c>
      <c r="P1713" s="54">
        <f ca="1">VLOOKUP(CONCATENATE($F1713," ",$G1713),AllocFactorMatrix,(P$4+1),FALSE)*$E1715</f>
        <v>-2216.6303565847379</v>
      </c>
      <c r="Q1713" s="54">
        <f ca="1">VLOOKUP(CONCATENATE($F1713," ",$G1713),AllocFactorMatrix,(Q$4+1),FALSE)*$E1715</f>
        <v>-1007.1800973235808</v>
      </c>
      <c r="R1713" s="54">
        <f ca="1">VLOOKUP(CONCATENATE($F1713," ",$G1713),AllocFactorMatrix,(R$4+1),FALSE)*$E1715</f>
        <v>-46.666821812420686</v>
      </c>
      <c r="S1713" s="54">
        <f t="shared" ca="1" si="863"/>
        <v>-15227.653287423653</v>
      </c>
      <c r="T1713" s="54">
        <f ca="1">VLOOKUP(CONCATENATE($F1713," ",$G1713),AllocFactorMatrix,(T$4+1),FALSE)*$E1715</f>
        <v>-458.22164357165082</v>
      </c>
      <c r="U1713" s="54">
        <f ca="1">VLOOKUP(CONCATENATE($F1713," ",$G1713),AllocFactorMatrix,(U$4+1),FALSE)*$E1715</f>
        <v>-8045.6856086157586</v>
      </c>
      <c r="V1713" s="54">
        <f ca="1">VLOOKUP(CONCATENATE($F1713," ",$G1713),AllocFactorMatrix,(V$4+1),FALSE)*$E1715</f>
        <v>-45680.062487104544</v>
      </c>
      <c r="W1713" s="54">
        <f ca="1">VLOOKUP(CONCATENATE($F1713," ",$G1713),AllocFactorMatrix,(W$4+1),FALSE)*$E1715</f>
        <v>-8666.5769802594023</v>
      </c>
      <c r="X1713" s="54">
        <f t="shared" ca="1" si="866"/>
        <v>-62850.546719551356</v>
      </c>
      <c r="Y1713" s="54">
        <f ca="1">VLOOKUP(CONCATENATE($F1713," ",$G1713),AllocFactorMatrix,(Y$4+1),FALSE)*$E1715</f>
        <v>-3239.559412341725</v>
      </c>
      <c r="Z1713" s="54">
        <f ca="1">VLOOKUP(CONCATENATE($F1713," ",$G1713),AllocFactorMatrix,(Z$4+1),FALSE)*$E1715</f>
        <v>-52.734862874775565</v>
      </c>
      <c r="AA1713" s="54">
        <f t="shared" ca="1" si="862"/>
        <v>-3292.2942752165004</v>
      </c>
      <c r="AB1713" s="54">
        <f ca="1">VLOOKUP(CONCATENATE($F1713," ",$G1713),AllocFactorMatrix,(AB$4+1),FALSE)*$E1715</f>
        <v>-58.821497524123359</v>
      </c>
      <c r="AC1713" s="54">
        <f ca="1">VLOOKUP(CONCATENATE($F1713," ",$G1713),AllocFactorMatrix,(AC$4+1),FALSE)*$E1715</f>
        <v>-1271.9361171942521</v>
      </c>
      <c r="AD1713" s="54">
        <f ca="1">VLOOKUP(CONCATENATE($F1713," ",$G1713),AllocFactorMatrix,(AD$4+1),FALSE)*$E1715</f>
        <v>-251.70577371659718</v>
      </c>
    </row>
    <row r="1714" spans="1:30" s="51" customFormat="1" hidden="1" outlineLevel="1">
      <c r="A1714" s="56"/>
      <c r="B1714" s="111"/>
      <c r="C1714" s="55"/>
      <c r="F1714" s="52" t="str">
        <f>F1715</f>
        <v>LABOR_M</v>
      </c>
      <c r="G1714" s="55" t="str">
        <f>$G$14</f>
        <v>CUSTOMER</v>
      </c>
      <c r="H1714" s="53">
        <f t="shared" ca="1" si="860"/>
        <v>-121162.95422678336</v>
      </c>
      <c r="I1714" s="54">
        <f ca="1">VLOOKUP(CONCATENATE($F1714," ",$G1714),AllocFactorMatrix,(I$4+1),FALSE)*$E1715</f>
        <v>-86571.051028636095</v>
      </c>
      <c r="J1714" s="54">
        <f ca="1">VLOOKUP(CONCATENATE($F1714," ",$G1714),AllocFactorMatrix,(J$4+1),FALSE)*$E1715</f>
        <v>-14815.157456580951</v>
      </c>
      <c r="K1714" s="54">
        <f ca="1">VLOOKUP(CONCATENATE($F1714," ",$G1714),AllocFactorMatrix,(K$4+1),FALSE)*$E1715</f>
        <v>-4265.9668601570647</v>
      </c>
      <c r="L1714" s="54">
        <f ca="1">VLOOKUP(CONCATENATE($F1714," ",$G1714),AllocFactorMatrix,(L$4+1),FALSE)*$E1715</f>
        <v>-713.11146491107365</v>
      </c>
      <c r="M1714" s="54">
        <f ca="1">VLOOKUP(CONCATENATE($F1714," ",$G1714),AllocFactorMatrix,(M$4+1),FALSE)*$E1715</f>
        <v>-112.66819174432605</v>
      </c>
      <c r="N1714" s="54">
        <f t="shared" ca="1" si="861"/>
        <v>-5091.7465168124636</v>
      </c>
      <c r="O1714" s="54">
        <f ca="1">VLOOKUP(CONCATENATE($F1714," ",$G1714),AllocFactorMatrix,(O$4+1),FALSE)*$E1715</f>
        <v>-796.03938468458739</v>
      </c>
      <c r="P1714" s="54">
        <f ca="1">VLOOKUP(CONCATENATE($F1714," ",$G1714),AllocFactorMatrix,(P$4+1),FALSE)*$E1715</f>
        <v>-204.44496580735461</v>
      </c>
      <c r="Q1714" s="54">
        <f ca="1">VLOOKUP(CONCATENATE($F1714," ",$G1714),AllocFactorMatrix,(Q$4+1),FALSE)*$E1715</f>
        <v>-391.03941206379216</v>
      </c>
      <c r="R1714" s="54">
        <f ca="1">VLOOKUP(CONCATENATE($F1714," ",$G1714),AllocFactorMatrix,(R$4+1),FALSE)*$E1715</f>
        <v>-68.249934486570268</v>
      </c>
      <c r="S1714" s="54">
        <f t="shared" ca="1" si="863"/>
        <v>-1459.7736970423045</v>
      </c>
      <c r="T1714" s="54">
        <f ca="1">VLOOKUP(CONCATENATE($F1714," ",$G1714),AllocFactorMatrix,(T$4+1),FALSE)*$E1715</f>
        <v>-5.5362564322981145</v>
      </c>
      <c r="U1714" s="54">
        <f ca="1">VLOOKUP(CONCATENATE($F1714," ",$G1714),AllocFactorMatrix,(U$4+1),FALSE)*$E1715</f>
        <v>-121.71241850942987</v>
      </c>
      <c r="V1714" s="54">
        <f ca="1">VLOOKUP(CONCATENATE($F1714," ",$G1714),AllocFactorMatrix,(V$4+1),FALSE)*$E1715</f>
        <v>-575.36698887801788</v>
      </c>
      <c r="W1714" s="54">
        <f ca="1">VLOOKUP(CONCATENATE($F1714," ",$G1714),AllocFactorMatrix,(W$4+1),FALSE)*$E1715</f>
        <v>-102.41303080584768</v>
      </c>
      <c r="X1714" s="54">
        <f t="shared" ca="1" si="866"/>
        <v>-805.02869462559352</v>
      </c>
      <c r="Y1714" s="54">
        <f ca="1">VLOOKUP(CONCATENATE($F1714," ",$G1714),AllocFactorMatrix,(Y$4+1),FALSE)*$E1715</f>
        <v>-217.87760803278931</v>
      </c>
      <c r="Z1714" s="54">
        <f ca="1">VLOOKUP(CONCATENATE($F1714," ",$G1714),AllocFactorMatrix,(Z$4+1),FALSE)*$E1715</f>
        <v>-3.4517800724758065</v>
      </c>
      <c r="AA1714" s="54">
        <f t="shared" ca="1" si="862"/>
        <v>-221.32938810526511</v>
      </c>
      <c r="AB1714" s="54">
        <f ca="1">VLOOKUP(CONCATENATE($F1714," ",$G1714),AllocFactorMatrix,(AB$4+1),FALSE)*$E1715</f>
        <v>-6.2084088579656491</v>
      </c>
      <c r="AC1714" s="54">
        <f ca="1">VLOOKUP(CONCATENATE($F1714," ",$G1714),AllocFactorMatrix,(AC$4+1),FALSE)*$E1715</f>
        <v>-9554.9407910398968</v>
      </c>
      <c r="AD1714" s="54">
        <f ca="1">VLOOKUP(CONCATENATE($F1714," ",$G1714),AllocFactorMatrix,(AD$4+1),FALSE)*$E1715</f>
        <v>-2637.7182450828282</v>
      </c>
    </row>
    <row r="1715" spans="1:30" s="51" customFormat="1" collapsed="1">
      <c r="A1715" s="56"/>
      <c r="B1715" s="111"/>
      <c r="C1715" s="55"/>
      <c r="D1715" s="51" t="s">
        <v>520</v>
      </c>
      <c r="E1715" s="61">
        <v>-1339452</v>
      </c>
      <c r="F1715" s="96" t="s">
        <v>70</v>
      </c>
      <c r="G1715" s="55" t="str">
        <f>$G$15</f>
        <v>TOTAL</v>
      </c>
      <c r="H1715" s="53">
        <f t="shared" ca="1" si="860"/>
        <v>-1339451.9999999998</v>
      </c>
      <c r="I1715" s="54">
        <f ca="1">VLOOKUP(CONCATENATE($F1715," ",$G1715),AllocFactorMatrix,(I$4+1),FALSE)*$E1715</f>
        <v>-756180.83503820095</v>
      </c>
      <c r="J1715" s="54">
        <f ca="1">VLOOKUP(CONCATENATE($F1715," ",$G1715),AllocFactorMatrix,(J$4+1),FALSE)*$E1715</f>
        <v>-48242.123389122666</v>
      </c>
      <c r="K1715" s="54">
        <f ca="1">VLOOKUP(CONCATENATE($F1715," ",$G1715),AllocFactorMatrix,(K$4+1),FALSE)*$E1715</f>
        <v>-122168.04205902269</v>
      </c>
      <c r="L1715" s="54">
        <f ca="1">VLOOKUP(CONCATENATE($F1715," ",$G1715),AllocFactorMatrix,(L$4+1),FALSE)*$E1715</f>
        <v>-3963.4135714500158</v>
      </c>
      <c r="M1715" s="54">
        <f ca="1">VLOOKUP(CONCATENATE($F1715," ",$G1715),AllocFactorMatrix,(M$4+1),FALSE)*$E1715</f>
        <v>-312.60709052930548</v>
      </c>
      <c r="N1715" s="54">
        <f t="shared" ca="1" si="861"/>
        <v>-126444.062721002</v>
      </c>
      <c r="O1715" s="54">
        <f ca="1">VLOOKUP(CONCATENATE($F1715," ",$G1715),AllocFactorMatrix,(O$4+1),FALSE)*$E1715</f>
        <v>-90300.489410481212</v>
      </c>
      <c r="P1715" s="54">
        <f ca="1">VLOOKUP(CONCATENATE($F1715," ",$G1715),AllocFactorMatrix,(P$4+1),FALSE)*$E1715</f>
        <v>-15192.428608067599</v>
      </c>
      <c r="Q1715" s="54">
        <f ca="1">VLOOKUP(CONCATENATE($F1715," ",$G1715),AllocFactorMatrix,(Q$4+1),FALSE)*$E1715</f>
        <v>-4900.3571047258274</v>
      </c>
      <c r="R1715" s="54">
        <f ca="1">VLOOKUP(CONCATENATE($F1715," ",$G1715),AllocFactorMatrix,(R$4+1),FALSE)*$E1715</f>
        <v>-272.24632164612416</v>
      </c>
      <c r="S1715" s="54">
        <f t="shared" ca="1" si="863"/>
        <v>-110665.52144492076</v>
      </c>
      <c r="T1715" s="54">
        <f ca="1">VLOOKUP(CONCATENATE($F1715," ",$G1715),AllocFactorMatrix,(T$4+1),FALSE)*$E1715</f>
        <v>-3121.0113668819204</v>
      </c>
      <c r="U1715" s="54">
        <f ca="1">VLOOKUP(CONCATENATE($F1715," ",$G1715),AllocFactorMatrix,(U$4+1),FALSE)*$E1715</f>
        <v>-47445.435317969932</v>
      </c>
      <c r="V1715" s="54">
        <f ca="1">VLOOKUP(CONCATENATE($F1715," ",$G1715),AllocFactorMatrix,(V$4+1),FALSE)*$E1715</f>
        <v>-171921.68442543296</v>
      </c>
      <c r="W1715" s="54">
        <f ca="1">VLOOKUP(CONCATENATE($F1715," ",$G1715),AllocFactorMatrix,(W$4+1),FALSE)*$E1715</f>
        <v>-31439.440244532725</v>
      </c>
      <c r="X1715" s="54">
        <f t="shared" ca="1" si="866"/>
        <v>-253927.57135481754</v>
      </c>
      <c r="Y1715" s="54">
        <f ca="1">VLOOKUP(CONCATENATE($F1715," ",$G1715),AllocFactorMatrix,(Y$4+1),FALSE)*$E1715</f>
        <v>-27677.471584234754</v>
      </c>
      <c r="Z1715" s="54">
        <f ca="1">VLOOKUP(CONCATENATE($F1715," ",$G1715),AllocFactorMatrix,(Z$4+1),FALSE)*$E1715</f>
        <v>-405.76385773052488</v>
      </c>
      <c r="AA1715" s="54">
        <f t="shared" ca="1" si="862"/>
        <v>-28083.23544196528</v>
      </c>
      <c r="AB1715" s="54">
        <f ca="1">VLOOKUP(CONCATENATE($F1715," ",$G1715),AllocFactorMatrix,(AB$4+1),FALSE)*$E1715</f>
        <v>-375.09505435543105</v>
      </c>
      <c r="AC1715" s="54">
        <f ca="1">VLOOKUP(CONCATENATE($F1715," ",$G1715),AllocFactorMatrix,(AC$4+1),FALSE)*$E1715</f>
        <v>-12372.730423974184</v>
      </c>
      <c r="AD1715" s="54">
        <f ca="1">VLOOKUP(CONCATENATE($F1715," ",$G1715),AllocFactorMatrix,(AD$4+1),FALSE)*$E1715</f>
        <v>-3160.825131641207</v>
      </c>
    </row>
    <row r="1716" spans="1:30" s="51" customFormat="1" hidden="1" outlineLevel="1">
      <c r="A1716" s="56"/>
      <c r="B1716" s="111"/>
      <c r="C1716" s="55"/>
      <c r="F1716" s="52" t="str">
        <f>F1723</f>
        <v>LABOR_M</v>
      </c>
      <c r="G1716" s="55" t="str">
        <f>$G$8</f>
        <v>PRODUCTION</v>
      </c>
      <c r="H1716" s="53">
        <f t="shared" ca="1" si="860"/>
        <v>581819.73259225406</v>
      </c>
      <c r="I1716" s="54">
        <f ca="1">VLOOKUP(CONCATENATE($F1716," ",$G1716),AllocFactorMatrix,(I$4+1),FALSE)*$E1723</f>
        <v>286594.50378712657</v>
      </c>
      <c r="J1716" s="54">
        <f ca="1">VLOOKUP(CONCATENATE($F1716," ",$G1716),AllocFactorMatrix,(J$4+1),FALSE)*$E1723</f>
        <v>14167.390388551037</v>
      </c>
      <c r="K1716" s="54">
        <f ca="1">VLOOKUP(CONCATENATE($F1716," ",$G1716),AllocFactorMatrix,(K$4+1),FALSE)*$E1723</f>
        <v>51894.339048993992</v>
      </c>
      <c r="L1716" s="54">
        <f ca="1">VLOOKUP(CONCATENATE($F1716," ",$G1716),AllocFactorMatrix,(L$4+1),FALSE)*$E1723</f>
        <v>1633.4495477183179</v>
      </c>
      <c r="M1716" s="54">
        <f ca="1">VLOOKUP(CONCATENATE($F1716," ",$G1716),AllocFactorMatrix,(M$4+1),FALSE)*$E1723</f>
        <v>153.17967182024424</v>
      </c>
      <c r="N1716" s="54">
        <f t="shared" ca="1" si="861"/>
        <v>53680.968268532553</v>
      </c>
      <c r="O1716" s="54">
        <f ca="1">VLOOKUP(CONCATENATE($F1716," ",$G1716),AllocFactorMatrix,(O$4+1),FALSE)*$E1723</f>
        <v>39447.770400212925</v>
      </c>
      <c r="P1716" s="54">
        <f ca="1">VLOOKUP(CONCATENATE($F1716," ",$G1716),AllocFactorMatrix,(P$4+1),FALSE)*$E1723</f>
        <v>7350.268894857506</v>
      </c>
      <c r="Q1716" s="54">
        <f ca="1">VLOOKUP(CONCATENATE($F1716," ",$G1716),AllocFactorMatrix,(Q$4+1),FALSE)*$E1723</f>
        <v>3321.449651575756</v>
      </c>
      <c r="R1716" s="54">
        <f ca="1">VLOOKUP(CONCATENATE($F1716," ",$G1716),AllocFactorMatrix,(R$4+1),FALSE)*$E1723</f>
        <v>149.36187808513105</v>
      </c>
      <c r="S1716" s="54">
        <f t="shared" ca="1" si="863"/>
        <v>50268.850824731322</v>
      </c>
      <c r="T1716" s="54">
        <f ca="1">VLOOKUP(CONCATENATE($F1716," ",$G1716),AllocFactorMatrix,(T$4+1),FALSE)*$E1723</f>
        <v>1378.0116591830943</v>
      </c>
      <c r="U1716" s="54">
        <f ca="1">VLOOKUP(CONCATENATE($F1716," ",$G1716),AllocFactorMatrix,(U$4+1),FALSE)*$E1723</f>
        <v>22550.926014365254</v>
      </c>
      <c r="V1716" s="54">
        <f ca="1">VLOOKUP(CONCATENATE($F1716," ",$G1716),AllocFactorMatrix,(V$4+1),FALSE)*$E1723</f>
        <v>119182.27763185519</v>
      </c>
      <c r="W1716" s="54">
        <f ca="1">VLOOKUP(CONCATENATE($F1716," ",$G1716),AllocFactorMatrix,(W$4+1),FALSE)*$E1723</f>
        <v>21522.343981788039</v>
      </c>
      <c r="X1716" s="54">
        <f ca="1">SUBTOTAL(9,T1716:W1716)</f>
        <v>164633.55928719157</v>
      </c>
      <c r="Y1716" s="54">
        <f ca="1">VLOOKUP(CONCATENATE($F1716," ",$G1716),AllocFactorMatrix,(Y$4+1),FALSE)*$E1723</f>
        <v>12114.347694162816</v>
      </c>
      <c r="Z1716" s="54">
        <f ca="1">VLOOKUP(CONCATENATE($F1716," ",$G1716),AllocFactorMatrix,(Z$4+1),FALSE)*$E1723</f>
        <v>202.91069322068944</v>
      </c>
      <c r="AA1716" s="54">
        <f t="shared" ca="1" si="862"/>
        <v>12317.258387383505</v>
      </c>
      <c r="AB1716" s="54">
        <f ca="1">VLOOKUP(CONCATENATE($F1716," ",$G1716),AllocFactorMatrix,(AB$4+1),FALSE)*$E1723</f>
        <v>157.20164873747242</v>
      </c>
      <c r="AC1716" s="54">
        <f ca="1">VLOOKUP(CONCATENATE($F1716," ",$G1716),AllocFactorMatrix,(AC$4+1),FALSE)*$E1723</f>
        <v>0</v>
      </c>
      <c r="AD1716" s="54">
        <f ca="1">VLOOKUP(CONCATENATE($F1716," ",$G1716),AllocFactorMatrix,(AD$4+1),FALSE)*$E1723</f>
        <v>0</v>
      </c>
    </row>
    <row r="1717" spans="1:30" s="51" customFormat="1" hidden="1" outlineLevel="1">
      <c r="A1717" s="56"/>
      <c r="B1717" s="111"/>
      <c r="C1717" s="55"/>
      <c r="F1717" s="52" t="str">
        <f>F1723</f>
        <v>LABOR_M</v>
      </c>
      <c r="G1717" s="55" t="str">
        <f>$G$9</f>
        <v>BULKTRAN</v>
      </c>
      <c r="H1717" s="53">
        <f t="shared" ca="1" si="860"/>
        <v>2125.8635002129508</v>
      </c>
      <c r="I1717" s="54">
        <f ca="1">VLOOKUP(CONCATENATE($F1717," ",$G1717),AllocFactorMatrix,(I$4+1),FALSE)*$E1723</f>
        <v>1047.1642002380686</v>
      </c>
      <c r="J1717" s="54">
        <f ca="1">VLOOKUP(CONCATENATE($F1717," ",$G1717),AllocFactorMatrix,(J$4+1),FALSE)*$E1723</f>
        <v>51.765068169998671</v>
      </c>
      <c r="K1717" s="54">
        <f ca="1">VLOOKUP(CONCATENATE($F1717," ",$G1717),AllocFactorMatrix,(K$4+1),FALSE)*$E1723</f>
        <v>189.61247800999857</v>
      </c>
      <c r="L1717" s="54">
        <f ca="1">VLOOKUP(CONCATENATE($F1717," ",$G1717),AllocFactorMatrix,(L$4+1),FALSE)*$E1723</f>
        <v>5.9683276080415908</v>
      </c>
      <c r="M1717" s="54">
        <f ca="1">VLOOKUP(CONCATENATE($F1717," ",$G1717),AllocFactorMatrix,(M$4+1),FALSE)*$E1723</f>
        <v>0.55969066543411183</v>
      </c>
      <c r="N1717" s="54">
        <f t="shared" ca="1" si="861"/>
        <v>196.14049628347428</v>
      </c>
      <c r="O1717" s="54">
        <f ca="1">VLOOKUP(CONCATENATE($F1717," ",$G1717),AllocFactorMatrix,(O$4+1),FALSE)*$E1723</f>
        <v>144.13497954935116</v>
      </c>
      <c r="P1717" s="54">
        <f ca="1">VLOOKUP(CONCATENATE($F1717," ",$G1717),AllocFactorMatrix,(P$4+1),FALSE)*$E1723</f>
        <v>26.856545911066252</v>
      </c>
      <c r="Q1717" s="54">
        <f ca="1">VLOOKUP(CONCATENATE($F1717," ",$G1717),AllocFactorMatrix,(Q$4+1),FALSE)*$E1723</f>
        <v>12.13597302831308</v>
      </c>
      <c r="R1717" s="54">
        <f ca="1">VLOOKUP(CONCATENATE($F1717," ",$G1717),AllocFactorMatrix,(R$4+1),FALSE)*$E1723</f>
        <v>0.54574114138366736</v>
      </c>
      <c r="S1717" s="54">
        <f t="shared" ca="1" si="863"/>
        <v>183.67323963011418</v>
      </c>
      <c r="T1717" s="54">
        <f ca="1">VLOOKUP(CONCATENATE($F1717," ",$G1717),AllocFactorMatrix,(T$4+1),FALSE)*$E1723</f>
        <v>5.0350040141698535</v>
      </c>
      <c r="U1717" s="54">
        <f ca="1">VLOOKUP(CONCATENATE($F1717," ",$G1717),AllocFactorMatrix,(U$4+1),FALSE)*$E1723</f>
        <v>82.396982818626498</v>
      </c>
      <c r="V1717" s="54">
        <f ca="1">VLOOKUP(CONCATENATE($F1717," ",$G1717),AllocFactorMatrix,(V$4+1),FALSE)*$E1723</f>
        <v>435.47036942345972</v>
      </c>
      <c r="W1717" s="54">
        <f ca="1">VLOOKUP(CONCATENATE($F1717," ",$G1717),AllocFactorMatrix,(W$4+1),FALSE)*$E1723</f>
        <v>78.638731117041189</v>
      </c>
      <c r="X1717" s="54">
        <f t="shared" ref="X1717:X1723" ca="1" si="867">SUBTOTAL(9,T1717:W1717)</f>
        <v>601.54108737329727</v>
      </c>
      <c r="Y1717" s="54">
        <f ca="1">VLOOKUP(CONCATENATE($F1717," ",$G1717),AllocFactorMatrix,(Y$4+1),FALSE)*$E1723</f>
        <v>44.263623506145294</v>
      </c>
      <c r="Z1717" s="54">
        <f ca="1">VLOOKUP(CONCATENATE($F1717," ",$G1717),AllocFactorMatrix,(Z$4+1),FALSE)*$E1723</f>
        <v>0.74139877415101973</v>
      </c>
      <c r="AA1717" s="54">
        <f t="shared" ca="1" si="862"/>
        <v>45.005022280296316</v>
      </c>
      <c r="AB1717" s="54">
        <f ca="1">VLOOKUP(CONCATENATE($F1717," ",$G1717),AllocFactorMatrix,(AB$4+1),FALSE)*$E1723</f>
        <v>0.57438623770172759</v>
      </c>
      <c r="AC1717" s="54">
        <f ca="1">VLOOKUP(CONCATENATE($F1717," ",$G1717),AllocFactorMatrix,(AC$4+1),FALSE)*$E1723</f>
        <v>0</v>
      </c>
      <c r="AD1717" s="54">
        <f ca="1">VLOOKUP(CONCATENATE($F1717," ",$G1717),AllocFactorMatrix,(AD$4+1),FALSE)*$E1723</f>
        <v>0</v>
      </c>
    </row>
    <row r="1718" spans="1:30" s="51" customFormat="1" hidden="1" outlineLevel="1">
      <c r="A1718" s="56"/>
      <c r="B1718" s="111"/>
      <c r="C1718" s="55"/>
      <c r="F1718" s="52" t="str">
        <f>F1723</f>
        <v>LABOR_M</v>
      </c>
      <c r="G1718" s="55" t="str">
        <f>$G$10</f>
        <v>SUBTRAN</v>
      </c>
      <c r="H1718" s="53">
        <f t="shared" ca="1" si="860"/>
        <v>467.60179222690658</v>
      </c>
      <c r="I1718" s="54">
        <f ca="1">VLOOKUP(CONCATENATE($F1718," ",$G1718),AllocFactorMatrix,(I$4+1),FALSE)*$E1723</f>
        <v>227.66008392989551</v>
      </c>
      <c r="J1718" s="54">
        <f ca="1">VLOOKUP(CONCATENATE($F1718," ",$G1718),AllocFactorMatrix,(J$4+1),FALSE)*$E1723</f>
        <v>10.987173465204455</v>
      </c>
      <c r="K1718" s="54">
        <f ca="1">VLOOKUP(CONCATENATE($F1718," ",$G1718),AllocFactorMatrix,(K$4+1),FALSE)*$E1723</f>
        <v>39.970799844356826</v>
      </c>
      <c r="L1718" s="54">
        <f ca="1">VLOOKUP(CONCATENATE($F1718," ",$G1718),AllocFactorMatrix,(L$4+1),FALSE)*$E1723</f>
        <v>1.2346603995455623</v>
      </c>
      <c r="M1718" s="54">
        <f ca="1">VLOOKUP(CONCATENATE($F1718," ",$G1718),AllocFactorMatrix,(M$4+1),FALSE)*$E1723</f>
        <v>0.15377042305159586</v>
      </c>
      <c r="N1718" s="54">
        <f t="shared" ca="1" si="861"/>
        <v>41.359230666953984</v>
      </c>
      <c r="O1718" s="54">
        <f ca="1">VLOOKUP(CONCATENATE($F1718," ",$G1718),AllocFactorMatrix,(O$4+1),FALSE)*$E1723</f>
        <v>30.198564018620857</v>
      </c>
      <c r="P1718" s="54">
        <f ca="1">VLOOKUP(CONCATENATE($F1718," ",$G1718),AllocFactorMatrix,(P$4+1),FALSE)*$E1723</f>
        <v>5.6138778287884268</v>
      </c>
      <c r="Q1718" s="54">
        <f ca="1">VLOOKUP(CONCATENATE($F1718," ",$G1718),AllocFactorMatrix,(Q$4+1),FALSE)*$E1723</f>
        <v>3.3403241996489714</v>
      </c>
      <c r="R1718" s="54">
        <f ca="1">VLOOKUP(CONCATENATE($F1718," ",$G1718),AllocFactorMatrix,(R$4+1),FALSE)*$E1723</f>
        <v>0</v>
      </c>
      <c r="S1718" s="54">
        <f t="shared" ca="1" si="863"/>
        <v>39.15276604705825</v>
      </c>
      <c r="T1718" s="54">
        <f ca="1">VLOOKUP(CONCATENATE($F1718," ",$G1718),AllocFactorMatrix,(T$4+1),FALSE)*$E1723</f>
        <v>1.0544820029944162</v>
      </c>
      <c r="U1718" s="54">
        <f ca="1">VLOOKUP(CONCATENATE($F1718," ",$G1718),AllocFactorMatrix,(U$4+1),FALSE)*$E1723</f>
        <v>17.262472439887919</v>
      </c>
      <c r="V1718" s="54">
        <f ca="1">VLOOKUP(CONCATENATE($F1718," ",$G1718),AllocFactorMatrix,(V$4+1),FALSE)*$E1723</f>
        <v>120.26217512585457</v>
      </c>
      <c r="W1718" s="54">
        <f ca="1">VLOOKUP(CONCATENATE($F1718," ",$G1718),AllocFactorMatrix,(W$4+1),FALSE)*$E1723</f>
        <v>0</v>
      </c>
      <c r="X1718" s="54">
        <f t="shared" ca="1" si="867"/>
        <v>138.5791295687369</v>
      </c>
      <c r="Y1718" s="54">
        <f ca="1">VLOOKUP(CONCATENATE($F1718," ",$G1718),AllocFactorMatrix,(Y$4+1),FALSE)*$E1723</f>
        <v>9.0888830255970436</v>
      </c>
      <c r="Z1718" s="54">
        <f ca="1">VLOOKUP(CONCATENATE($F1718," ",$G1718),AllocFactorMatrix,(Z$4+1),FALSE)*$E1723</f>
        <v>0.15151192696387922</v>
      </c>
      <c r="AA1718" s="54">
        <f t="shared" ca="1" si="862"/>
        <v>9.2403949525609228</v>
      </c>
      <c r="AB1718" s="54">
        <f ca="1">VLOOKUP(CONCATENATE($F1718," ",$G1718),AllocFactorMatrix,(AB$4+1),FALSE)*$E1723</f>
        <v>0.12136965375348711</v>
      </c>
      <c r="AC1718" s="54">
        <f ca="1">VLOOKUP(CONCATENATE($F1718," ",$G1718),AllocFactorMatrix,(AC$4+1),FALSE)*$E1723</f>
        <v>0.41268276900496997</v>
      </c>
      <c r="AD1718" s="54">
        <f ca="1">VLOOKUP(CONCATENATE($F1718," ",$G1718),AllocFactorMatrix,(AD$4+1),FALSE)*$E1723</f>
        <v>8.8961173738032306E-2</v>
      </c>
    </row>
    <row r="1719" spans="1:30" s="51" customFormat="1" hidden="1" outlineLevel="1">
      <c r="A1719" s="56"/>
      <c r="B1719" s="111"/>
      <c r="C1719" s="55"/>
      <c r="F1719" s="52" t="str">
        <f>F1723</f>
        <v>LABOR_M</v>
      </c>
      <c r="G1719" s="55" t="str">
        <f>$G$11</f>
        <v>DISTPRI</v>
      </c>
      <c r="H1719" s="53">
        <f t="shared" ca="1" si="860"/>
        <v>299591.75671498204</v>
      </c>
      <c r="I1719" s="54">
        <f ca="1">VLOOKUP(CONCATENATE($F1719," ",$G1719),AllocFactorMatrix,(I$4+1),FALSE)*$E1723</f>
        <v>200229.94875904257</v>
      </c>
      <c r="J1719" s="54">
        <f ca="1">VLOOKUP(CONCATENATE($F1719," ",$G1719),AllocFactorMatrix,(J$4+1),FALSE)*$E1723</f>
        <v>9438.3170768238233</v>
      </c>
      <c r="K1719" s="54">
        <f ca="1">VLOOKUP(CONCATENATE($F1719," ",$G1719),AllocFactorMatrix,(K$4+1),FALSE)*$E1723</f>
        <v>34271.108567192146</v>
      </c>
      <c r="L1719" s="54">
        <f ca="1">VLOOKUP(CONCATENATE($F1719," ",$G1719),AllocFactorMatrix,(L$4+1),FALSE)*$E1723</f>
        <v>1059.155582162356</v>
      </c>
      <c r="M1719" s="54">
        <f ca="1">VLOOKUP(CONCATENATE($F1719," ",$G1719),AllocFactorMatrix,(M$4+1),FALSE)*$E1723</f>
        <v>0</v>
      </c>
      <c r="N1719" s="54">
        <f t="shared" ca="1" si="861"/>
        <v>35330.264149354502</v>
      </c>
      <c r="O1719" s="54">
        <f ca="1">VLOOKUP(CONCATENATE($F1719," ",$G1719),AllocFactorMatrix,(O$4+1),FALSE)*$E1723</f>
        <v>25697.341347795948</v>
      </c>
      <c r="P1719" s="54">
        <f ca="1">VLOOKUP(CONCATENATE($F1719," ",$G1719),AllocFactorMatrix,(P$4+1),FALSE)*$E1723</f>
        <v>4786.1315553043305</v>
      </c>
      <c r="Q1719" s="54">
        <f ca="1">VLOOKUP(CONCATENATE($F1719," ",$G1719),AllocFactorMatrix,(Q$4+1),FALSE)*$E1723</f>
        <v>0</v>
      </c>
      <c r="R1719" s="54">
        <f ca="1">VLOOKUP(CONCATENATE($F1719," ",$G1719),AllocFactorMatrix,(R$4+1),FALSE)*$E1723</f>
        <v>0</v>
      </c>
      <c r="S1719" s="54">
        <f t="shared" ca="1" si="863"/>
        <v>30483.472903100279</v>
      </c>
      <c r="T1719" s="54">
        <f ca="1">VLOOKUP(CONCATENATE($F1719," ",$G1719),AllocFactorMatrix,(T$4+1),FALSE)*$E1723</f>
        <v>916.09438298124644</v>
      </c>
      <c r="U1719" s="54">
        <f ca="1">VLOOKUP(CONCATENATE($F1719," ",$G1719),AllocFactorMatrix,(U$4+1),FALSE)*$E1723</f>
        <v>14774.529416884045</v>
      </c>
      <c r="V1719" s="54">
        <f ca="1">VLOOKUP(CONCATENATE($F1719," ",$G1719),AllocFactorMatrix,(V$4+1),FALSE)*$E1723</f>
        <v>0</v>
      </c>
      <c r="W1719" s="54">
        <f ca="1">VLOOKUP(CONCATENATE($F1719," ",$G1719),AllocFactorMatrix,(W$4+1),FALSE)*$E1723</f>
        <v>0</v>
      </c>
      <c r="X1719" s="54">
        <f t="shared" ca="1" si="867"/>
        <v>15690.62379986529</v>
      </c>
      <c r="Y1719" s="54">
        <f ca="1">VLOOKUP(CONCATENATE($F1719," ",$G1719),AllocFactorMatrix,(Y$4+1),FALSE)*$E1723</f>
        <v>7748.9293534868375</v>
      </c>
      <c r="Z1719" s="54">
        <f ca="1">VLOOKUP(CONCATENATE($F1719," ",$G1719),AllocFactorMatrix,(Z$4+1),FALSE)*$E1723</f>
        <v>129.2824748986086</v>
      </c>
      <c r="AA1719" s="54">
        <f t="shared" ca="1" si="862"/>
        <v>7878.2118283854461</v>
      </c>
      <c r="AB1719" s="54">
        <f ca="1">VLOOKUP(CONCATENATE($F1719," ",$G1719),AllocFactorMatrix,(AB$4+1),FALSE)*$E1723</f>
        <v>104.7404669563763</v>
      </c>
      <c r="AC1719" s="54">
        <f ca="1">VLOOKUP(CONCATENATE($F1719," ",$G1719),AllocFactorMatrix,(AC$4+1),FALSE)*$E1723</f>
        <v>358.82628824412564</v>
      </c>
      <c r="AD1719" s="54">
        <f ca="1">VLOOKUP(CONCATENATE($F1719," ",$G1719),AllocFactorMatrix,(AD$4+1),FALSE)*$E1723</f>
        <v>77.351443209577013</v>
      </c>
    </row>
    <row r="1720" spans="1:30" s="51" customFormat="1" hidden="1" outlineLevel="1">
      <c r="A1720" s="56"/>
      <c r="B1720" s="111"/>
      <c r="C1720" s="55"/>
      <c r="F1720" s="52" t="str">
        <f>F1723</f>
        <v>LABOR_M</v>
      </c>
      <c r="G1720" s="55" t="str">
        <f>$G$12</f>
        <v>DISTSEC</v>
      </c>
      <c r="H1720" s="53">
        <f t="shared" ca="1" si="860"/>
        <v>123645.20285565977</v>
      </c>
      <c r="I1720" s="54">
        <f ca="1">VLOOKUP(CONCATENATE($F1720," ",$G1720),AllocFactorMatrix,(I$4+1),FALSE)*$E1723</f>
        <v>92449.697659022801</v>
      </c>
      <c r="J1720" s="54">
        <f ca="1">VLOOKUP(CONCATENATE($F1720," ",$G1720),AllocFactorMatrix,(J$4+1),FALSE)*$E1723</f>
        <v>4457.029388726377</v>
      </c>
      <c r="K1720" s="54">
        <f ca="1">VLOOKUP(CONCATENATE($F1720," ",$G1720),AllocFactorMatrix,(K$4+1),FALSE)*$E1723</f>
        <v>13448.71507675172</v>
      </c>
      <c r="L1720" s="54">
        <f ca="1">VLOOKUP(CONCATENATE($F1720," ",$G1720),AllocFactorMatrix,(L$4+1),FALSE)*$E1723</f>
        <v>0</v>
      </c>
      <c r="M1720" s="54">
        <f ca="1">VLOOKUP(CONCATENATE($F1720," ",$G1720),AllocFactorMatrix,(M$4+1),FALSE)*$E1723</f>
        <v>0</v>
      </c>
      <c r="N1720" s="54">
        <f t="shared" ca="1" si="861"/>
        <v>13448.71507675172</v>
      </c>
      <c r="O1720" s="54">
        <f ca="1">VLOOKUP(CONCATENATE($F1720," ",$G1720),AllocFactorMatrix,(O$4+1),FALSE)*$E1723</f>
        <v>8569.5735925065655</v>
      </c>
      <c r="P1720" s="54">
        <f ca="1">VLOOKUP(CONCATENATE($F1720," ",$G1720),AllocFactorMatrix,(P$4+1),FALSE)*$E1723</f>
        <v>0</v>
      </c>
      <c r="Q1720" s="54">
        <f ca="1">VLOOKUP(CONCATENATE($F1720," ",$G1720),AllocFactorMatrix,(Q$4+1),FALSE)*$E1723</f>
        <v>0</v>
      </c>
      <c r="R1720" s="54">
        <f ca="1">VLOOKUP(CONCATENATE($F1720," ",$G1720),AllocFactorMatrix,(R$4+1),FALSE)*$E1723</f>
        <v>0</v>
      </c>
      <c r="S1720" s="54">
        <f t="shared" ca="1" si="863"/>
        <v>8569.5735925065655</v>
      </c>
      <c r="T1720" s="54">
        <f ca="1">VLOOKUP(CONCATENATE($F1720," ",$G1720),AllocFactorMatrix,(T$4+1),FALSE)*$E1723</f>
        <v>231.70329212078812</v>
      </c>
      <c r="U1720" s="54">
        <f ca="1">VLOOKUP(CONCATENATE($F1720," ",$G1720),AllocFactorMatrix,(U$4+1),FALSE)*$E1723</f>
        <v>0</v>
      </c>
      <c r="V1720" s="54">
        <f ca="1">VLOOKUP(CONCATENATE($F1720," ",$G1720),AllocFactorMatrix,(V$4+1),FALSE)*$E1723</f>
        <v>0</v>
      </c>
      <c r="W1720" s="54">
        <f ca="1">VLOOKUP(CONCATENATE($F1720," ",$G1720),AllocFactorMatrix,(W$4+1),FALSE)*$E1723</f>
        <v>0</v>
      </c>
      <c r="X1720" s="54">
        <f t="shared" ca="1" si="867"/>
        <v>231.70329212078812</v>
      </c>
      <c r="Y1720" s="54">
        <f ca="1">VLOOKUP(CONCATENATE($F1720," ",$G1720),AllocFactorMatrix,(Y$4+1),FALSE)*$E1723</f>
        <v>3160.8365981036591</v>
      </c>
      <c r="Z1720" s="54">
        <f ca="1">VLOOKUP(CONCATENATE($F1720," ",$G1720),AllocFactorMatrix,(Z$4+1),FALSE)*$E1723</f>
        <v>0</v>
      </c>
      <c r="AA1720" s="54">
        <f t="shared" ca="1" si="862"/>
        <v>3160.8365981036591</v>
      </c>
      <c r="AB1720" s="54">
        <f ca="1">VLOOKUP(CONCATENATE($F1720," ",$G1720),AllocFactorMatrix,(AB$4+1),FALSE)*$E1723</f>
        <v>32.800103058841138</v>
      </c>
      <c r="AC1720" s="54">
        <f ca="1">VLOOKUP(CONCATENATE($F1720," ",$G1720),AllocFactorMatrix,(AC$4+1),FALSE)*$E1723</f>
        <v>1113.6896530901911</v>
      </c>
      <c r="AD1720" s="54">
        <f ca="1">VLOOKUP(CONCATENATE($F1720," ",$G1720),AllocFactorMatrix,(AD$4+1),FALSE)*$E1723</f>
        <v>181.15749227883035</v>
      </c>
    </row>
    <row r="1721" spans="1:30" s="51" customFormat="1" hidden="1" outlineLevel="1">
      <c r="A1721" s="56"/>
      <c r="B1721" s="111"/>
      <c r="C1721" s="55"/>
      <c r="F1721" s="52" t="str">
        <f>F1723</f>
        <v>LABOR_M</v>
      </c>
      <c r="G1721" s="55" t="str">
        <f>$G$13</f>
        <v>ENERGY</v>
      </c>
      <c r="H1721" s="53">
        <f t="shared" ca="1" si="860"/>
        <v>153166.6920582779</v>
      </c>
      <c r="I1721" s="54">
        <f ca="1">VLOOKUP(CONCATENATE($F1721," ",$G1721),AllocFactorMatrix,(I$4+1),FALSE)*$E1723</f>
        <v>57472.291953322179</v>
      </c>
      <c r="J1721" s="54">
        <f ca="1">VLOOKUP(CONCATENATE($F1721," ",$G1721),AllocFactorMatrix,(J$4+1),FALSE)*$E1723</f>
        <v>3724.5758927285556</v>
      </c>
      <c r="K1721" s="54">
        <f ca="1">VLOOKUP(CONCATENATE($F1721," ",$G1721),AllocFactorMatrix,(K$4+1),FALSE)*$E1723</f>
        <v>12496.355878027314</v>
      </c>
      <c r="L1721" s="54">
        <f ca="1">VLOOKUP(CONCATENATE($F1721," ",$G1721),AllocFactorMatrix,(L$4+1),FALSE)*$E1723</f>
        <v>397.16255944830317</v>
      </c>
      <c r="M1721" s="54">
        <f ca="1">VLOOKUP(CONCATENATE($F1721," ",$G1721),AllocFactorMatrix,(M$4+1),FALSE)*$E1723</f>
        <v>36.613745067422244</v>
      </c>
      <c r="N1721" s="54">
        <f t="shared" ca="1" si="861"/>
        <v>12930.132182543039</v>
      </c>
      <c r="O1721" s="54">
        <f ca="1">VLOOKUP(CONCATENATE($F1721," ",$G1721),AllocFactorMatrix,(O$4+1),FALSE)*$E1723</f>
        <v>11393.102018885342</v>
      </c>
      <c r="P1721" s="54">
        <f ca="1">VLOOKUP(CONCATENATE($F1721," ",$G1721),AllocFactorMatrix,(P$4+1),FALSE)*$E1723</f>
        <v>2112.0618920396282</v>
      </c>
      <c r="Q1721" s="54">
        <f ca="1">VLOOKUP(CONCATENATE($F1721," ",$G1721),AllocFactorMatrix,(Q$4+1),FALSE)*$E1723</f>
        <v>959.66686356105515</v>
      </c>
      <c r="R1721" s="54">
        <f ca="1">VLOOKUP(CONCATENATE($F1721," ",$G1721),AllocFactorMatrix,(R$4+1),FALSE)*$E1723</f>
        <v>44.465337073375736</v>
      </c>
      <c r="S1721" s="54">
        <f t="shared" ca="1" si="863"/>
        <v>14509.296111559401</v>
      </c>
      <c r="T1721" s="54">
        <f ca="1">VLOOKUP(CONCATENATE($F1721," ",$G1721),AllocFactorMatrix,(T$4+1),FALSE)*$E1723</f>
        <v>436.60525924880426</v>
      </c>
      <c r="U1721" s="54">
        <f ca="1">VLOOKUP(CONCATENATE($F1721," ",$G1721),AllocFactorMatrix,(U$4+1),FALSE)*$E1723</f>
        <v>7666.1342829712312</v>
      </c>
      <c r="V1721" s="54">
        <f ca="1">VLOOKUP(CONCATENATE($F1721," ",$G1721),AllocFactorMatrix,(V$4+1),FALSE)*$E1723</f>
        <v>43525.127641783351</v>
      </c>
      <c r="W1721" s="54">
        <f ca="1">VLOOKUP(CONCATENATE($F1721," ",$G1721),AllocFactorMatrix,(W$4+1),FALSE)*$E1723</f>
        <v>8257.735404578727</v>
      </c>
      <c r="X1721" s="54">
        <f t="shared" ca="1" si="867"/>
        <v>59885.602588582115</v>
      </c>
      <c r="Y1721" s="54">
        <f ca="1">VLOOKUP(CONCATENATE($F1721," ",$G1721),AllocFactorMatrix,(Y$4+1),FALSE)*$E1723</f>
        <v>3086.7347645401996</v>
      </c>
      <c r="Z1721" s="54">
        <f ca="1">VLOOKUP(CONCATENATE($F1721," ",$G1721),AllocFactorMatrix,(Z$4+1),FALSE)*$E1723</f>
        <v>50.247121234663545</v>
      </c>
      <c r="AA1721" s="54">
        <f t="shared" ca="1" si="862"/>
        <v>3136.9818857748633</v>
      </c>
      <c r="AB1721" s="54">
        <f ca="1">VLOOKUP(CONCATENATE($F1721," ",$G1721),AllocFactorMatrix,(AB$4+1),FALSE)*$E1723</f>
        <v>56.046621839474483</v>
      </c>
      <c r="AC1721" s="54">
        <f ca="1">VLOOKUP(CONCATENATE($F1721," ",$G1721),AllocFactorMatrix,(AC$4+1),FALSE)*$E1723</f>
        <v>1211.9331462977432</v>
      </c>
      <c r="AD1721" s="54">
        <f ca="1">VLOOKUP(CONCATENATE($F1721," ",$G1721),AllocFactorMatrix,(AD$4+1),FALSE)*$E1723</f>
        <v>239.83167563051097</v>
      </c>
    </row>
    <row r="1722" spans="1:30" s="51" customFormat="1" hidden="1" outlineLevel="1">
      <c r="A1722" s="56"/>
      <c r="B1722" s="111"/>
      <c r="C1722" s="55"/>
      <c r="F1722" s="52" t="str">
        <f>F1723</f>
        <v>LABOR_M</v>
      </c>
      <c r="G1722" s="55" t="str">
        <f>$G$14</f>
        <v>CUSTOMER</v>
      </c>
      <c r="H1722" s="53">
        <f t="shared" ca="1" si="860"/>
        <v>115447.15048638656</v>
      </c>
      <c r="I1722" s="54">
        <f ca="1">VLOOKUP(CONCATENATE($F1722," ",$G1722),AllocFactorMatrix,(I$4+1),FALSE)*$E1723</f>
        <v>82487.103584160694</v>
      </c>
      <c r="J1722" s="54">
        <f ca="1">VLOOKUP(CONCATENATE($F1722," ",$G1722),AllocFactorMatrix,(J$4+1),FALSE)*$E1723</f>
        <v>14116.259571948702</v>
      </c>
      <c r="K1722" s="54">
        <f ca="1">VLOOKUP(CONCATENATE($F1722," ",$G1722),AllocFactorMatrix,(K$4+1),FALSE)*$E1723</f>
        <v>4064.7219376368066</v>
      </c>
      <c r="L1722" s="54">
        <f ca="1">VLOOKUP(CONCATENATE($F1722," ",$G1722),AllocFactorMatrix,(L$4+1),FALSE)*$E1723</f>
        <v>679.47077659615013</v>
      </c>
      <c r="M1722" s="54">
        <f ca="1">VLOOKUP(CONCATENATE($F1722," ",$G1722),AllocFactorMatrix,(M$4+1),FALSE)*$E1723</f>
        <v>107.35312431380933</v>
      </c>
      <c r="N1722" s="54">
        <f t="shared" ca="1" si="861"/>
        <v>4851.5458385467664</v>
      </c>
      <c r="O1722" s="54">
        <f ca="1">VLOOKUP(CONCATENATE($F1722," ",$G1722),AllocFactorMatrix,(O$4+1),FALSE)*$E1723</f>
        <v>758.48661187940309</v>
      </c>
      <c r="P1722" s="54">
        <f ca="1">VLOOKUP(CONCATENATE($F1722," ",$G1722),AllocFactorMatrix,(P$4+1),FALSE)*$E1723</f>
        <v>194.80037346702804</v>
      </c>
      <c r="Q1722" s="54">
        <f ca="1">VLOOKUP(CONCATENATE($F1722," ",$G1722),AllocFactorMatrix,(Q$4+1),FALSE)*$E1723</f>
        <v>372.59231700589766</v>
      </c>
      <c r="R1722" s="54">
        <f ca="1">VLOOKUP(CONCATENATE($F1722," ",$G1722),AllocFactorMatrix,(R$4+1),FALSE)*$E1723</f>
        <v>65.03027685021047</v>
      </c>
      <c r="S1722" s="54">
        <f t="shared" ca="1" si="863"/>
        <v>1390.9095792025391</v>
      </c>
      <c r="T1722" s="54">
        <f ca="1">VLOOKUP(CONCATENATE($F1722," ",$G1722),AllocFactorMatrix,(T$4+1),FALSE)*$E1723</f>
        <v>5.2750862138475441</v>
      </c>
      <c r="U1722" s="54">
        <f ca="1">VLOOKUP(CONCATENATE($F1722," ",$G1722),AllocFactorMatrix,(U$4+1),FALSE)*$E1723</f>
        <v>115.97069405736002</v>
      </c>
      <c r="V1722" s="54">
        <f ca="1">VLOOKUP(CONCATENATE($F1722," ",$G1722),AllocFactorMatrix,(V$4+1),FALSE)*$E1723</f>
        <v>548.22432957165665</v>
      </c>
      <c r="W1722" s="54">
        <f ca="1">VLOOKUP(CONCATENATE($F1722," ",$G1722),AllocFactorMatrix,(W$4+1),FALSE)*$E1723</f>
        <v>97.581745630596984</v>
      </c>
      <c r="X1722" s="54">
        <f t="shared" ca="1" si="867"/>
        <v>767.05185547346116</v>
      </c>
      <c r="Y1722" s="54">
        <f ca="1">VLOOKUP(CONCATENATE($F1722," ",$G1722),AllocFactorMatrix,(Y$4+1),FALSE)*$E1723</f>
        <v>207.59933729492346</v>
      </c>
      <c r="Z1722" s="54">
        <f ca="1">VLOOKUP(CONCATENATE($F1722," ",$G1722),AllocFactorMatrix,(Z$4+1),FALSE)*$E1723</f>
        <v>3.2889440177163967</v>
      </c>
      <c r="AA1722" s="54">
        <f t="shared" ca="1" si="862"/>
        <v>210.88828131263986</v>
      </c>
      <c r="AB1722" s="54">
        <f ca="1">VLOOKUP(CONCATENATE($F1722," ",$G1722),AllocFactorMatrix,(AB$4+1),FALSE)*$E1723</f>
        <v>5.91553017405825</v>
      </c>
      <c r="AC1722" s="54">
        <f ca="1">VLOOKUP(CONCATENATE($F1722," ",$G1722),AllocFactorMatrix,(AC$4+1),FALSE)*$E1723</f>
        <v>9104.1910824245606</v>
      </c>
      <c r="AD1722" s="54">
        <f ca="1">VLOOKUP(CONCATENATE($F1722," ",$G1722),AllocFactorMatrix,(AD$4+1),FALSE)*$E1723</f>
        <v>2513.285163143129</v>
      </c>
    </row>
    <row r="1723" spans="1:30" s="51" customFormat="1" collapsed="1">
      <c r="A1723" s="56"/>
      <c r="B1723" s="111"/>
      <c r="C1723" s="55"/>
      <c r="D1723" s="51" t="s">
        <v>521</v>
      </c>
      <c r="E1723" s="61">
        <v>1276264</v>
      </c>
      <c r="F1723" s="96" t="s">
        <v>70</v>
      </c>
      <c r="G1723" s="55" t="str">
        <f>$G$15</f>
        <v>TOTAL</v>
      </c>
      <c r="H1723" s="53">
        <f t="shared" ca="1" si="860"/>
        <v>1276264.0000000005</v>
      </c>
      <c r="I1723" s="54">
        <f ca="1">VLOOKUP(CONCATENATE($F1723," ",$G1723),AllocFactorMatrix,(I$4+1),FALSE)*$E1723</f>
        <v>720508.37002684269</v>
      </c>
      <c r="J1723" s="54">
        <f ca="1">VLOOKUP(CONCATENATE($F1723," ",$G1723),AllocFactorMatrix,(J$4+1),FALSE)*$E1723</f>
        <v>45966.324560413697</v>
      </c>
      <c r="K1723" s="54">
        <f ca="1">VLOOKUP(CONCATENATE($F1723," ",$G1723),AllocFactorMatrix,(K$4+1),FALSE)*$E1723</f>
        <v>116404.82378645636</v>
      </c>
      <c r="L1723" s="54">
        <f ca="1">VLOOKUP(CONCATENATE($F1723," ",$G1723),AllocFactorMatrix,(L$4+1),FALSE)*$E1723</f>
        <v>3776.4414539327149</v>
      </c>
      <c r="M1723" s="54">
        <f ca="1">VLOOKUP(CONCATENATE($F1723," ",$G1723),AllocFactorMatrix,(M$4+1),FALSE)*$E1723</f>
        <v>297.86000228996153</v>
      </c>
      <c r="N1723" s="54">
        <f t="shared" ca="1" si="861"/>
        <v>120479.12524267903</v>
      </c>
      <c r="O1723" s="54">
        <f ca="1">VLOOKUP(CONCATENATE($F1723," ",$G1723),AllocFactorMatrix,(O$4+1),FALSE)*$E1723</f>
        <v>86040.607514848147</v>
      </c>
      <c r="P1723" s="54">
        <f ca="1">VLOOKUP(CONCATENATE($F1723," ",$G1723),AllocFactorMatrix,(P$4+1),FALSE)*$E1723</f>
        <v>14475.733139408345</v>
      </c>
      <c r="Q1723" s="54">
        <f ca="1">VLOOKUP(CONCATENATE($F1723," ",$G1723),AllocFactorMatrix,(Q$4+1),FALSE)*$E1723</f>
        <v>4669.1851293706704</v>
      </c>
      <c r="R1723" s="54">
        <f ca="1">VLOOKUP(CONCATENATE($F1723," ",$G1723),AllocFactorMatrix,(R$4+1),FALSE)*$E1723</f>
        <v>259.40323315010096</v>
      </c>
      <c r="S1723" s="54">
        <f t="shared" ca="1" si="863"/>
        <v>105444.92901677727</v>
      </c>
      <c r="T1723" s="54">
        <f ca="1">VLOOKUP(CONCATENATE($F1723," ",$G1723),AllocFactorMatrix,(T$4+1),FALSE)*$E1723</f>
        <v>2973.779165764945</v>
      </c>
      <c r="U1723" s="54">
        <f ca="1">VLOOKUP(CONCATENATE($F1723," ",$G1723),AllocFactorMatrix,(U$4+1),FALSE)*$E1723</f>
        <v>45207.219863536411</v>
      </c>
      <c r="V1723" s="54">
        <f ca="1">VLOOKUP(CONCATENATE($F1723," ",$G1723),AllocFactorMatrix,(V$4+1),FALSE)*$E1723</f>
        <v>163811.36214775953</v>
      </c>
      <c r="W1723" s="54">
        <f ca="1">VLOOKUP(CONCATENATE($F1723," ",$G1723),AllocFactorMatrix,(W$4+1),FALSE)*$E1723</f>
        <v>29956.299863114404</v>
      </c>
      <c r="X1723" s="54">
        <f t="shared" ca="1" si="867"/>
        <v>241948.66104017527</v>
      </c>
      <c r="Y1723" s="54">
        <f ca="1">VLOOKUP(CONCATENATE($F1723," ",$G1723),AllocFactorMatrix,(Y$4+1),FALSE)*$E1723</f>
        <v>26371.800254120179</v>
      </c>
      <c r="Z1723" s="54">
        <f ca="1">VLOOKUP(CONCATENATE($F1723," ",$G1723),AllocFactorMatrix,(Z$4+1),FALSE)*$E1723</f>
        <v>386.62214407279288</v>
      </c>
      <c r="AA1723" s="54">
        <f t="shared" ca="1" si="862"/>
        <v>26758.422398192972</v>
      </c>
      <c r="AB1723" s="54">
        <f ca="1">VLOOKUP(CONCATENATE($F1723," ",$G1723),AllocFactorMatrix,(AB$4+1),FALSE)*$E1723</f>
        <v>357.40012665767779</v>
      </c>
      <c r="AC1723" s="54">
        <f ca="1">VLOOKUP(CONCATENATE($F1723," ",$G1723),AllocFactorMatrix,(AC$4+1),FALSE)*$E1723</f>
        <v>11789.052852825624</v>
      </c>
      <c r="AD1723" s="54">
        <f ca="1">VLOOKUP(CONCATENATE($F1723," ",$G1723),AllocFactorMatrix,(AD$4+1),FALSE)*$E1723</f>
        <v>3011.7147354357853</v>
      </c>
    </row>
    <row r="1724" spans="1:30" s="51" customFormat="1" hidden="1" outlineLevel="1">
      <c r="A1724" s="56"/>
      <c r="B1724" s="111"/>
      <c r="C1724" s="55"/>
      <c r="F1724" s="52" t="str">
        <f>F1731</f>
        <v>RB_GUP_EPIS</v>
      </c>
      <c r="G1724" s="55" t="str">
        <f>$G$8</f>
        <v>PRODUCTION</v>
      </c>
      <c r="H1724" s="53">
        <f t="shared" ca="1" si="860"/>
        <v>279432.76748089801</v>
      </c>
      <c r="I1724" s="54">
        <f ca="1">VLOOKUP(CONCATENATE($F1724," ",$G1724),AllocFactorMatrix,(I$4+1),FALSE)*$E1731</f>
        <v>137643.82823738843</v>
      </c>
      <c r="J1724" s="54">
        <f ca="1">VLOOKUP(CONCATENATE($F1724," ",$G1724),AllocFactorMatrix,(J$4+1),FALSE)*$E1731</f>
        <v>6804.2262620018191</v>
      </c>
      <c r="K1724" s="54">
        <f ca="1">VLOOKUP(CONCATENATE($F1724," ",$G1724),AllocFactorMatrix,(K$4+1),FALSE)*$E1731</f>
        <v>24923.490842162413</v>
      </c>
      <c r="L1724" s="54">
        <f ca="1">VLOOKUP(CONCATENATE($F1724," ",$G1724),AllocFactorMatrix,(L$4+1),FALSE)*$E1731</f>
        <v>784.50300340574495</v>
      </c>
      <c r="M1724" s="54">
        <f ca="1">VLOOKUP(CONCATENATE($F1724," ",$G1724),AllocFactorMatrix,(M$4+1),FALSE)*$E1731</f>
        <v>73.568181381265902</v>
      </c>
      <c r="N1724" s="54">
        <f t="shared" ca="1" si="861"/>
        <v>25781.562026949425</v>
      </c>
      <c r="O1724" s="54">
        <f ca="1">VLOOKUP(CONCATENATE($F1724," ",$G1724),AllocFactorMatrix,(O$4+1),FALSE)*$E1731</f>
        <v>18945.730157295293</v>
      </c>
      <c r="P1724" s="54">
        <f ca="1">VLOOKUP(CONCATENATE($F1724," ",$G1724),AllocFactorMatrix,(P$4+1),FALSE)*$E1731</f>
        <v>3530.1414922243548</v>
      </c>
      <c r="Q1724" s="54">
        <f ca="1">VLOOKUP(CONCATENATE($F1724," ",$G1724),AllocFactorMatrix,(Q$4+1),FALSE)*$E1731</f>
        <v>1595.2052090999057</v>
      </c>
      <c r="R1724" s="54">
        <f ca="1">VLOOKUP(CONCATENATE($F1724," ",$G1724),AllocFactorMatrix,(R$4+1),FALSE)*$E1731</f>
        <v>71.734595118522989</v>
      </c>
      <c r="S1724" s="54">
        <f t="shared" ca="1" si="863"/>
        <v>24142.811453738079</v>
      </c>
      <c r="T1724" s="54">
        <f ca="1">VLOOKUP(CONCATENATE($F1724," ",$G1724),AllocFactorMatrix,(T$4+1),FALSE)*$E1731</f>
        <v>661.82288082747402</v>
      </c>
      <c r="U1724" s="54">
        <f ca="1">VLOOKUP(CONCATENATE($F1724," ",$G1724),AllocFactorMatrix,(U$4+1),FALSE)*$E1731</f>
        <v>10830.618682139475</v>
      </c>
      <c r="V1724" s="54">
        <f ca="1">VLOOKUP(CONCATENATE($F1724," ",$G1724),AllocFactorMatrix,(V$4+1),FALSE)*$E1731</f>
        <v>57240.124058641115</v>
      </c>
      <c r="W1724" s="54">
        <f ca="1">VLOOKUP(CONCATENATE($F1724," ",$G1724),AllocFactorMatrix,(W$4+1),FALSE)*$E1731</f>
        <v>10336.617692067168</v>
      </c>
      <c r="X1724" s="54">
        <f ca="1">SUBTOTAL(9,T1724:W1724)</f>
        <v>79069.183313675239</v>
      </c>
      <c r="Y1724" s="54">
        <f ca="1">VLOOKUP(CONCATENATE($F1724," ",$G1724),AllocFactorMatrix,(Y$4+1),FALSE)*$E1731</f>
        <v>5818.2036682109247</v>
      </c>
      <c r="Z1724" s="54">
        <f ca="1">VLOOKUP(CONCATENATE($F1724," ",$G1724),AllocFactorMatrix,(Z$4+1),FALSE)*$E1731</f>
        <v>97.452687459572118</v>
      </c>
      <c r="AA1724" s="54">
        <f t="shared" ca="1" si="862"/>
        <v>5915.6563556704969</v>
      </c>
      <c r="AB1724" s="54">
        <f ca="1">VLOOKUP(CONCATENATE($F1724," ",$G1724),AllocFactorMatrix,(AB$4+1),FALSE)*$E1731</f>
        <v>75.499831474531106</v>
      </c>
      <c r="AC1724" s="54">
        <f ca="1">VLOOKUP(CONCATENATE($F1724," ",$G1724),AllocFactorMatrix,(AC$4+1),FALSE)*$E1731</f>
        <v>0</v>
      </c>
      <c r="AD1724" s="54">
        <f ca="1">VLOOKUP(CONCATENATE($F1724," ",$G1724),AllocFactorMatrix,(AD$4+1),FALSE)*$E1731</f>
        <v>0</v>
      </c>
    </row>
    <row r="1725" spans="1:30" s="51" customFormat="1" hidden="1" outlineLevel="1">
      <c r="A1725" s="56"/>
      <c r="B1725" s="111"/>
      <c r="C1725" s="55"/>
      <c r="F1725" s="52" t="str">
        <f>F1731</f>
        <v>RB_GUP_EPIS</v>
      </c>
      <c r="G1725" s="55" t="str">
        <f>$G$9</f>
        <v>BULKTRAN</v>
      </c>
      <c r="H1725" s="53">
        <f t="shared" ca="1" si="860"/>
        <v>148105.51910076241</v>
      </c>
      <c r="I1725" s="54">
        <f ca="1">VLOOKUP(CONCATENATE($F1725," ",$G1725),AllocFactorMatrix,(I$4+1),FALSE)*$E1731</f>
        <v>72954.259501825116</v>
      </c>
      <c r="J1725" s="54">
        <f ca="1">VLOOKUP(CONCATENATE($F1725," ",$G1725),AllocFactorMatrix,(J$4+1),FALSE)*$E1731</f>
        <v>3606.3897290846867</v>
      </c>
      <c r="K1725" s="54">
        <f ca="1">VLOOKUP(CONCATENATE($F1725," ",$G1725),AllocFactorMatrix,(K$4+1),FALSE)*$E1731</f>
        <v>13209.998892609829</v>
      </c>
      <c r="L1725" s="54">
        <f ca="1">VLOOKUP(CONCATENATE($F1725," ",$G1725),AllocFactorMatrix,(L$4+1),FALSE)*$E1731</f>
        <v>415.80386438916025</v>
      </c>
      <c r="M1725" s="54">
        <f ca="1">VLOOKUP(CONCATENATE($F1725," ",$G1725),AllocFactorMatrix,(M$4+1),FALSE)*$E1731</f>
        <v>38.992755899739905</v>
      </c>
      <c r="N1725" s="54">
        <f t="shared" ca="1" si="861"/>
        <v>13664.795512898729</v>
      </c>
      <c r="O1725" s="54">
        <f ca="1">VLOOKUP(CONCATENATE($F1725," ",$G1725),AllocFactorMatrix,(O$4+1),FALSE)*$E1731</f>
        <v>10041.654115890344</v>
      </c>
      <c r="P1725" s="54">
        <f ca="1">VLOOKUP(CONCATENATE($F1725," ",$G1725),AllocFactorMatrix,(P$4+1),FALSE)*$E1731</f>
        <v>1871.0527148208162</v>
      </c>
      <c r="Q1725" s="54">
        <f ca="1">VLOOKUP(CONCATENATE($F1725," ",$G1725),AllocFactorMatrix,(Q$4+1),FALSE)*$E1731</f>
        <v>845.49388282507891</v>
      </c>
      <c r="R1725" s="54">
        <f ca="1">VLOOKUP(CONCATENATE($F1725," ",$G1725),AllocFactorMatrix,(R$4+1),FALSE)*$E1731</f>
        <v>38.020914809993222</v>
      </c>
      <c r="S1725" s="54">
        <f t="shared" ca="1" si="863"/>
        <v>12796.221628346233</v>
      </c>
      <c r="T1725" s="54">
        <f ca="1">VLOOKUP(CONCATENATE($F1725," ",$G1725),AllocFactorMatrix,(T$4+1),FALSE)*$E1731</f>
        <v>350.78069834603656</v>
      </c>
      <c r="U1725" s="54">
        <f ca="1">VLOOKUP(CONCATENATE($F1725," ",$G1725),AllocFactorMatrix,(U$4+1),FALSE)*$E1731</f>
        <v>5740.4663617710357</v>
      </c>
      <c r="V1725" s="54">
        <f ca="1">VLOOKUP(CONCATENATE($F1725," ",$G1725),AllocFactorMatrix,(V$4+1),FALSE)*$E1731</f>
        <v>30338.526020133297</v>
      </c>
      <c r="W1725" s="54">
        <f ca="1">VLOOKUP(CONCATENATE($F1725," ",$G1725),AllocFactorMatrix,(W$4+1),FALSE)*$E1731</f>
        <v>5478.6349604986308</v>
      </c>
      <c r="X1725" s="54">
        <f t="shared" ref="X1725:X1731" ca="1" si="868">SUBTOTAL(9,T1725:W1725)</f>
        <v>41908.408040749004</v>
      </c>
      <c r="Y1725" s="54">
        <f ca="1">VLOOKUP(CONCATENATE($F1725," ",$G1725),AllocFactorMatrix,(Y$4+1),FALSE)*$E1731</f>
        <v>3083.7760448879549</v>
      </c>
      <c r="Z1725" s="54">
        <f ca="1">VLOOKUP(CONCATENATE($F1725," ",$G1725),AllocFactorMatrix,(Z$4+1),FALSE)*$E1731</f>
        <v>51.652069991938028</v>
      </c>
      <c r="AA1725" s="54">
        <f t="shared" ca="1" si="862"/>
        <v>3135.4281148798927</v>
      </c>
      <c r="AB1725" s="54">
        <f ca="1">VLOOKUP(CONCATENATE($F1725," ",$G1725),AllocFactorMatrix,(AB$4+1),FALSE)*$E1731</f>
        <v>40.016572978757431</v>
      </c>
      <c r="AC1725" s="54">
        <f ca="1">VLOOKUP(CONCATENATE($F1725," ",$G1725),AllocFactorMatrix,(AC$4+1),FALSE)*$E1731</f>
        <v>0</v>
      </c>
      <c r="AD1725" s="54">
        <f ca="1">VLOOKUP(CONCATENATE($F1725," ",$G1725),AllocFactorMatrix,(AD$4+1),FALSE)*$E1731</f>
        <v>0</v>
      </c>
    </row>
    <row r="1726" spans="1:30" s="51" customFormat="1" hidden="1" outlineLevel="1">
      <c r="A1726" s="56"/>
      <c r="B1726" s="111"/>
      <c r="C1726" s="55"/>
      <c r="F1726" s="52" t="str">
        <f>F1731</f>
        <v>RB_GUP_EPIS</v>
      </c>
      <c r="G1726" s="55" t="str">
        <f>$G$10</f>
        <v>SUBTRAN</v>
      </c>
      <c r="H1726" s="53">
        <f t="shared" ca="1" si="860"/>
        <v>32534.336211860918</v>
      </c>
      <c r="I1726" s="54">
        <f ca="1">VLOOKUP(CONCATENATE($F1726," ",$G1726),AllocFactorMatrix,(I$4+1),FALSE)*$E1731</f>
        <v>15839.908733714852</v>
      </c>
      <c r="J1726" s="54">
        <f ca="1">VLOOKUP(CONCATENATE($F1726," ",$G1726),AllocFactorMatrix,(J$4+1),FALSE)*$E1731</f>
        <v>764.45471654980099</v>
      </c>
      <c r="K1726" s="54">
        <f ca="1">VLOOKUP(CONCATENATE($F1726," ",$G1726),AllocFactorMatrix,(K$4+1),FALSE)*$E1731</f>
        <v>2781.0488805018631</v>
      </c>
      <c r="L1726" s="54">
        <f ca="1">VLOOKUP(CONCATENATE($F1726," ",$G1726),AllocFactorMatrix,(L$4+1),FALSE)*$E1731</f>
        <v>85.903983290965868</v>
      </c>
      <c r="M1726" s="54">
        <f ca="1">VLOOKUP(CONCATENATE($F1726," ",$G1726),AllocFactorMatrix,(M$4+1),FALSE)*$E1731</f>
        <v>10.698886801043443</v>
      </c>
      <c r="N1726" s="54">
        <f t="shared" ca="1" si="861"/>
        <v>2877.6517505938723</v>
      </c>
      <c r="O1726" s="54">
        <f ca="1">VLOOKUP(CONCATENATE($F1726," ",$G1726),AllocFactorMatrix,(O$4+1),FALSE)*$E1731</f>
        <v>2101.1258964988256</v>
      </c>
      <c r="P1726" s="54">
        <f ca="1">VLOOKUP(CONCATENATE($F1726," ",$G1726),AllocFactorMatrix,(P$4+1),FALSE)*$E1731</f>
        <v>390.59685349855437</v>
      </c>
      <c r="Q1726" s="54">
        <f ca="1">VLOOKUP(CONCATENATE($F1726," ",$G1726),AllocFactorMatrix,(Q$4+1),FALSE)*$E1731</f>
        <v>232.40978194382024</v>
      </c>
      <c r="R1726" s="54">
        <f ca="1">VLOOKUP(CONCATENATE($F1726," ",$G1726),AllocFactorMatrix,(R$4+1),FALSE)*$E1731</f>
        <v>0</v>
      </c>
      <c r="S1726" s="54">
        <f t="shared" ca="1" si="863"/>
        <v>2724.1325319412003</v>
      </c>
      <c r="T1726" s="54">
        <f ca="1">VLOOKUP(CONCATENATE($F1726," ",$G1726),AllocFactorMatrix,(T$4+1),FALSE)*$E1731</f>
        <v>73.36770856115379</v>
      </c>
      <c r="U1726" s="54">
        <f ca="1">VLOOKUP(CONCATENATE($F1726," ",$G1726),AllocFactorMatrix,(U$4+1),FALSE)*$E1731</f>
        <v>1201.0712780475521</v>
      </c>
      <c r="V1726" s="54">
        <f ca="1">VLOOKUP(CONCATENATE($F1726," ",$G1726),AllocFactorMatrix,(V$4+1),FALSE)*$E1731</f>
        <v>8367.4829826477944</v>
      </c>
      <c r="W1726" s="54">
        <f ca="1">VLOOKUP(CONCATENATE($F1726," ",$G1726),AllocFactorMatrix,(W$4+1),FALSE)*$E1731</f>
        <v>0</v>
      </c>
      <c r="X1726" s="54">
        <f t="shared" ca="1" si="868"/>
        <v>9641.9219692565002</v>
      </c>
      <c r="Y1726" s="54">
        <f ca="1">VLOOKUP(CONCATENATE($F1726," ",$G1726),AllocFactorMatrix,(Y$4+1),FALSE)*$E1731</f>
        <v>632.37733700036688</v>
      </c>
      <c r="Z1726" s="54">
        <f ca="1">VLOOKUP(CONCATENATE($F1726," ",$G1726),AllocFactorMatrix,(Z$4+1),FALSE)*$E1731</f>
        <v>10.54174738825161</v>
      </c>
      <c r="AA1726" s="54">
        <f t="shared" ca="1" si="862"/>
        <v>642.91908438861844</v>
      </c>
      <c r="AB1726" s="54">
        <f ca="1">VLOOKUP(CONCATENATE($F1726," ",$G1726),AllocFactorMatrix,(AB$4+1),FALSE)*$E1731</f>
        <v>8.4445380380770168</v>
      </c>
      <c r="AC1726" s="54">
        <f ca="1">VLOOKUP(CONCATENATE($F1726," ",$G1726),AllocFactorMatrix,(AC$4+1),FALSE)*$E1731</f>
        <v>28.713234591569339</v>
      </c>
      <c r="AD1726" s="54">
        <f ca="1">VLOOKUP(CONCATENATE($F1726," ",$G1726),AllocFactorMatrix,(AD$4+1),FALSE)*$E1731</f>
        <v>6.1896527864256843</v>
      </c>
    </row>
    <row r="1727" spans="1:30" s="51" customFormat="1" hidden="1" outlineLevel="1">
      <c r="A1727" s="56"/>
      <c r="B1727" s="111"/>
      <c r="C1727" s="55"/>
      <c r="F1727" s="52" t="str">
        <f>F1731</f>
        <v>RB_GUP_EPIS</v>
      </c>
      <c r="G1727" s="55" t="str">
        <f>$G$11</f>
        <v>DISTPRI</v>
      </c>
      <c r="H1727" s="53">
        <f t="shared" ca="1" si="860"/>
        <v>149277.85963166045</v>
      </c>
      <c r="I1727" s="54">
        <f ca="1">VLOOKUP(CONCATENATE($F1727," ",$G1727),AllocFactorMatrix,(I$4+1),FALSE)*$E1731</f>
        <v>99768.760371276861</v>
      </c>
      <c r="J1727" s="54">
        <f ca="1">VLOOKUP(CONCATENATE($F1727," ",$G1727),AllocFactorMatrix,(J$4+1),FALSE)*$E1731</f>
        <v>4702.8389138677258</v>
      </c>
      <c r="K1727" s="54">
        <f ca="1">VLOOKUP(CONCATENATE($F1727," ",$G1727),AllocFactorMatrix,(K$4+1),FALSE)*$E1731</f>
        <v>17076.296725285927</v>
      </c>
      <c r="L1727" s="54">
        <f ca="1">VLOOKUP(CONCATENATE($F1727," ",$G1727),AllocFactorMatrix,(L$4+1),FALSE)*$E1731</f>
        <v>527.74642418662734</v>
      </c>
      <c r="M1727" s="54">
        <f ca="1">VLOOKUP(CONCATENATE($F1727," ",$G1727),AllocFactorMatrix,(M$4+1),FALSE)*$E1731</f>
        <v>0</v>
      </c>
      <c r="N1727" s="54">
        <f t="shared" ca="1" si="861"/>
        <v>17604.043149472556</v>
      </c>
      <c r="O1727" s="54">
        <f ca="1">VLOOKUP(CONCATENATE($F1727," ",$G1727),AllocFactorMatrix,(O$4+1),FALSE)*$E1731</f>
        <v>12804.237862500955</v>
      </c>
      <c r="P1727" s="54">
        <f ca="1">VLOOKUP(CONCATENATE($F1727," ",$G1727),AllocFactorMatrix,(P$4+1),FALSE)*$E1731</f>
        <v>2384.7901635394073</v>
      </c>
      <c r="Q1727" s="54">
        <f ca="1">VLOOKUP(CONCATENATE($F1727," ",$G1727),AllocFactorMatrix,(Q$4+1),FALSE)*$E1731</f>
        <v>0</v>
      </c>
      <c r="R1727" s="54">
        <f ca="1">VLOOKUP(CONCATENATE($F1727," ",$G1727),AllocFactorMatrix,(R$4+1),FALSE)*$E1731</f>
        <v>0</v>
      </c>
      <c r="S1727" s="54">
        <f t="shared" ca="1" si="863"/>
        <v>15189.028026040363</v>
      </c>
      <c r="T1727" s="54">
        <f ca="1">VLOOKUP(CONCATENATE($F1727," ",$G1727),AllocFactorMatrix,(T$4+1),FALSE)*$E1731</f>
        <v>456.46318914617967</v>
      </c>
      <c r="U1727" s="54">
        <f ca="1">VLOOKUP(CONCATENATE($F1727," ",$G1727),AllocFactorMatrix,(U$4+1),FALSE)*$E1731</f>
        <v>7361.7183349796778</v>
      </c>
      <c r="V1727" s="54">
        <f ca="1">VLOOKUP(CONCATENATE($F1727," ",$G1727),AllocFactorMatrix,(V$4+1),FALSE)*$E1731</f>
        <v>0</v>
      </c>
      <c r="W1727" s="54">
        <f ca="1">VLOOKUP(CONCATENATE($F1727," ",$G1727),AllocFactorMatrix,(W$4+1),FALSE)*$E1731</f>
        <v>0</v>
      </c>
      <c r="X1727" s="54">
        <f t="shared" ca="1" si="868"/>
        <v>7818.1815241258573</v>
      </c>
      <c r="Y1727" s="54">
        <f ca="1">VLOOKUP(CONCATENATE($F1727," ",$G1727),AllocFactorMatrix,(Y$4+1),FALSE)*$E1731</f>
        <v>3861.066142170042</v>
      </c>
      <c r="Z1727" s="54">
        <f ca="1">VLOOKUP(CONCATENATE($F1727," ",$G1727),AllocFactorMatrix,(Z$4+1),FALSE)*$E1731</f>
        <v>64.417697443886468</v>
      </c>
      <c r="AA1727" s="54">
        <f t="shared" ca="1" si="862"/>
        <v>3925.4838396139285</v>
      </c>
      <c r="AB1727" s="54">
        <f ca="1">VLOOKUP(CONCATENATE($F1727," ",$G1727),AllocFactorMatrix,(AB$4+1),FALSE)*$E1731</f>
        <v>52.189128617925718</v>
      </c>
      <c r="AC1727" s="54">
        <f ca="1">VLOOKUP(CONCATENATE($F1727," ",$G1727),AllocFactorMatrix,(AC$4+1),FALSE)*$E1731</f>
        <v>178.79270403162482</v>
      </c>
      <c r="AD1727" s="54">
        <f ca="1">VLOOKUP(CONCATENATE($F1727," ",$G1727),AllocFactorMatrix,(AD$4+1),FALSE)*$E1731</f>
        <v>38.541974613576393</v>
      </c>
    </row>
    <row r="1728" spans="1:30" s="51" customFormat="1" hidden="1" outlineLevel="1">
      <c r="A1728" s="56"/>
      <c r="B1728" s="111"/>
      <c r="C1728" s="55"/>
      <c r="F1728" s="52" t="str">
        <f>F1731</f>
        <v>RB_GUP_EPIS</v>
      </c>
      <c r="G1728" s="55" t="str">
        <f>$G$12</f>
        <v>DISTSEC</v>
      </c>
      <c r="H1728" s="53">
        <f t="shared" ca="1" si="860"/>
        <v>76816.19030709067</v>
      </c>
      <c r="I1728" s="54">
        <f ca="1">VLOOKUP(CONCATENATE($F1728," ",$G1728),AllocFactorMatrix,(I$4+1),FALSE)*$E1731</f>
        <v>57435.576999285251</v>
      </c>
      <c r="J1728" s="54">
        <f ca="1">VLOOKUP(CONCATENATE($F1728," ",$G1728),AllocFactorMatrix,(J$4+1),FALSE)*$E1731</f>
        <v>2768.9874723920957</v>
      </c>
      <c r="K1728" s="54">
        <f ca="1">VLOOKUP(CONCATENATE($F1728," ",$G1728),AllocFactorMatrix,(K$4+1),FALSE)*$E1731</f>
        <v>8355.1891449245286</v>
      </c>
      <c r="L1728" s="54">
        <f ca="1">VLOOKUP(CONCATENATE($F1728," ",$G1728),AllocFactorMatrix,(L$4+1),FALSE)*$E1731</f>
        <v>0</v>
      </c>
      <c r="M1728" s="54">
        <f ca="1">VLOOKUP(CONCATENATE($F1728," ",$G1728),AllocFactorMatrix,(M$4+1),FALSE)*$E1731</f>
        <v>0</v>
      </c>
      <c r="N1728" s="54">
        <f t="shared" ca="1" si="861"/>
        <v>8355.1891449245286</v>
      </c>
      <c r="O1728" s="54">
        <f ca="1">VLOOKUP(CONCATENATE($F1728," ",$G1728),AllocFactorMatrix,(O$4+1),FALSE)*$E1731</f>
        <v>5323.9590435309037</v>
      </c>
      <c r="P1728" s="54">
        <f ca="1">VLOOKUP(CONCATENATE($F1728," ",$G1728),AllocFactorMatrix,(P$4+1),FALSE)*$E1731</f>
        <v>0</v>
      </c>
      <c r="Q1728" s="54">
        <f ca="1">VLOOKUP(CONCATENATE($F1728," ",$G1728),AllocFactorMatrix,(Q$4+1),FALSE)*$E1731</f>
        <v>0</v>
      </c>
      <c r="R1728" s="54">
        <f ca="1">VLOOKUP(CONCATENATE($F1728," ",$G1728),AllocFactorMatrix,(R$4+1),FALSE)*$E1731</f>
        <v>0</v>
      </c>
      <c r="S1728" s="54">
        <f t="shared" ca="1" si="863"/>
        <v>5323.9590435309037</v>
      </c>
      <c r="T1728" s="54">
        <f ca="1">VLOOKUP(CONCATENATE($F1728," ",$G1728),AllocFactorMatrix,(T$4+1),FALSE)*$E1731</f>
        <v>143.94868358222897</v>
      </c>
      <c r="U1728" s="54">
        <f ca="1">VLOOKUP(CONCATENATE($F1728," ",$G1728),AllocFactorMatrix,(U$4+1),FALSE)*$E1731</f>
        <v>0</v>
      </c>
      <c r="V1728" s="54">
        <f ca="1">VLOOKUP(CONCATENATE($F1728," ",$G1728),AllocFactorMatrix,(V$4+1),FALSE)*$E1731</f>
        <v>0</v>
      </c>
      <c r="W1728" s="54">
        <f ca="1">VLOOKUP(CONCATENATE($F1728," ",$G1728),AllocFactorMatrix,(W$4+1),FALSE)*$E1731</f>
        <v>0</v>
      </c>
      <c r="X1728" s="54">
        <f t="shared" ca="1" si="868"/>
        <v>143.94868358222897</v>
      </c>
      <c r="Y1728" s="54">
        <f ca="1">VLOOKUP(CONCATENATE($F1728," ",$G1728),AllocFactorMatrix,(Y$4+1),FALSE)*$E1731</f>
        <v>1963.7108439458848</v>
      </c>
      <c r="Z1728" s="54">
        <f ca="1">VLOOKUP(CONCATENATE($F1728," ",$G1728),AllocFactorMatrix,(Z$4+1),FALSE)*$E1731</f>
        <v>0</v>
      </c>
      <c r="AA1728" s="54">
        <f t="shared" ca="1" si="862"/>
        <v>1963.7108439458848</v>
      </c>
      <c r="AB1728" s="54">
        <f ca="1">VLOOKUP(CONCATENATE($F1728," ",$G1728),AllocFactorMatrix,(AB$4+1),FALSE)*$E1731</f>
        <v>20.377490597847292</v>
      </c>
      <c r="AC1728" s="54">
        <f ca="1">VLOOKUP(CONCATENATE($F1728," ",$G1728),AllocFactorMatrix,(AC$4+1),FALSE)*$E1731</f>
        <v>691.89418076075367</v>
      </c>
      <c r="AD1728" s="54">
        <f ca="1">VLOOKUP(CONCATENATE($F1728," ",$G1728),AllocFactorMatrix,(AD$4+1),FALSE)*$E1731</f>
        <v>112.54644807118736</v>
      </c>
    </row>
    <row r="1729" spans="1:30" s="51" customFormat="1" hidden="1" outlineLevel="1">
      <c r="A1729" s="56"/>
      <c r="B1729" s="111"/>
      <c r="C1729" s="55"/>
      <c r="F1729" s="52" t="str">
        <f>F1731</f>
        <v>RB_GUP_EPIS</v>
      </c>
      <c r="G1729" s="55" t="str">
        <f>$G$13</f>
        <v>ENERGY</v>
      </c>
      <c r="H1729" s="53">
        <f t="shared" ca="1" si="860"/>
        <v>2361.0900971829074</v>
      </c>
      <c r="I1729" s="54">
        <f ca="1">VLOOKUP(CONCATENATE($F1729," ",$G1729),AllocFactorMatrix,(I$4+1),FALSE)*$E1731</f>
        <v>885.94496342431228</v>
      </c>
      <c r="J1729" s="54">
        <f ca="1">VLOOKUP(CONCATENATE($F1729," ",$G1729),AllocFactorMatrix,(J$4+1),FALSE)*$E1731</f>
        <v>57.414958424391358</v>
      </c>
      <c r="K1729" s="54">
        <f ca="1">VLOOKUP(CONCATENATE($F1729," ",$G1729),AllocFactorMatrix,(K$4+1),FALSE)*$E1731</f>
        <v>192.63340950953904</v>
      </c>
      <c r="L1729" s="54">
        <f ca="1">VLOOKUP(CONCATENATE($F1729," ",$G1729),AllocFactorMatrix,(L$4+1),FALSE)*$E1731</f>
        <v>6.1223270770149556</v>
      </c>
      <c r="M1729" s="54">
        <f ca="1">VLOOKUP(CONCATENATE($F1729," ",$G1729),AllocFactorMatrix,(M$4+1),FALSE)*$E1731</f>
        <v>0.56440698521175692</v>
      </c>
      <c r="N1729" s="54">
        <f t="shared" ca="1" si="861"/>
        <v>199.32014357176573</v>
      </c>
      <c r="O1729" s="54">
        <f ca="1">VLOOKUP(CONCATENATE($F1729," ",$G1729),AllocFactorMatrix,(O$4+1),FALSE)*$E1731</f>
        <v>175.6265673136665</v>
      </c>
      <c r="P1729" s="54">
        <f ca="1">VLOOKUP(CONCATENATE($F1729," ",$G1729),AllocFactorMatrix,(P$4+1),FALSE)*$E1731</f>
        <v>32.55778623223619</v>
      </c>
      <c r="Q1729" s="54">
        <f ca="1">VLOOKUP(CONCATENATE($F1729," ",$G1729),AllocFactorMatrix,(Q$4+1),FALSE)*$E1731</f>
        <v>14.793424717212394</v>
      </c>
      <c r="R1729" s="54">
        <f ca="1">VLOOKUP(CONCATENATE($F1729," ",$G1729),AllocFactorMatrix,(R$4+1),FALSE)*$E1731</f>
        <v>0.68544058516261097</v>
      </c>
      <c r="S1729" s="54">
        <f t="shared" ca="1" si="863"/>
        <v>223.66321884827769</v>
      </c>
      <c r="T1729" s="54">
        <f ca="1">VLOOKUP(CONCATENATE($F1729," ",$G1729),AllocFactorMatrix,(T$4+1),FALSE)*$E1731</f>
        <v>6.7303428711387046</v>
      </c>
      <c r="U1729" s="54">
        <f ca="1">VLOOKUP(CONCATENATE($F1729," ",$G1729),AllocFactorMatrix,(U$4+1),FALSE)*$E1731</f>
        <v>118.17473822775247</v>
      </c>
      <c r="V1729" s="54">
        <f ca="1">VLOOKUP(CONCATENATE($F1729," ",$G1729),AllocFactorMatrix,(V$4+1),FALSE)*$E1731</f>
        <v>670.94710000353939</v>
      </c>
      <c r="W1729" s="54">
        <f ca="1">VLOOKUP(CONCATENATE($F1729," ",$G1729),AllocFactorMatrix,(W$4+1),FALSE)*$E1731</f>
        <v>127.29436816125188</v>
      </c>
      <c r="X1729" s="54">
        <f t="shared" ca="1" si="868"/>
        <v>923.14654926368246</v>
      </c>
      <c r="Y1729" s="54">
        <f ca="1">VLOOKUP(CONCATENATE($F1729," ",$G1729),AllocFactorMatrix,(Y$4+1),FALSE)*$E1731</f>
        <v>47.58253107936202</v>
      </c>
      <c r="Z1729" s="54">
        <f ca="1">VLOOKUP(CONCATENATE($F1729," ",$G1729),AllocFactorMatrix,(Z$4+1),FALSE)*$E1731</f>
        <v>0.77456775206696316</v>
      </c>
      <c r="AA1729" s="54">
        <f t="shared" ca="1" si="862"/>
        <v>48.357098831428985</v>
      </c>
      <c r="AB1729" s="54">
        <f ca="1">VLOOKUP(CONCATENATE($F1729," ",$G1729),AllocFactorMatrix,(AB$4+1),FALSE)*$E1731</f>
        <v>0.86396802090227443</v>
      </c>
      <c r="AC1729" s="54">
        <f ca="1">VLOOKUP(CONCATENATE($F1729," ",$G1729),AllocFactorMatrix,(AC$4+1),FALSE)*$E1731</f>
        <v>18.682151528627184</v>
      </c>
      <c r="AD1729" s="54">
        <f ca="1">VLOOKUP(CONCATENATE($F1729," ",$G1729),AllocFactorMatrix,(AD$4+1),FALSE)*$E1731</f>
        <v>3.6970452695193461</v>
      </c>
    </row>
    <row r="1730" spans="1:30" s="51" customFormat="1" hidden="1" outlineLevel="1">
      <c r="A1730" s="56"/>
      <c r="B1730" s="111"/>
      <c r="C1730" s="55"/>
      <c r="F1730" s="52" t="str">
        <f>F1731</f>
        <v>RB_GUP_EPIS</v>
      </c>
      <c r="G1730" s="55" t="str">
        <f>$G$14</f>
        <v>CUSTOMER</v>
      </c>
      <c r="H1730" s="53">
        <f t="shared" ca="1" si="860"/>
        <v>36978.237170544664</v>
      </c>
      <c r="I1730" s="54">
        <f ca="1">VLOOKUP(CONCATENATE($F1730," ",$G1730),AllocFactorMatrix,(I$4+1),FALSE)*$E1731</f>
        <v>17292.453082131025</v>
      </c>
      <c r="J1730" s="54">
        <f ca="1">VLOOKUP(CONCATENATE($F1730," ",$G1730),AllocFactorMatrix,(J$4+1),FALSE)*$E1731</f>
        <v>4530.3363957997899</v>
      </c>
      <c r="K1730" s="54">
        <f ca="1">VLOOKUP(CONCATENATE($F1730," ",$G1730),AllocFactorMatrix,(K$4+1),FALSE)*$E1731</f>
        <v>1286.0326487662519</v>
      </c>
      <c r="L1730" s="54">
        <f ca="1">VLOOKUP(CONCATENATE($F1730," ",$G1730),AllocFactorMatrix,(L$4+1),FALSE)*$E1731</f>
        <v>415.12422815879512</v>
      </c>
      <c r="M1730" s="54">
        <f ca="1">VLOOKUP(CONCATENATE($F1730," ",$G1730),AllocFactorMatrix,(M$4+1),FALSE)*$E1731</f>
        <v>67.383022277217947</v>
      </c>
      <c r="N1730" s="54">
        <f t="shared" ca="1" si="861"/>
        <v>1768.5398992022651</v>
      </c>
      <c r="O1730" s="54">
        <f ca="1">VLOOKUP(CONCATENATE($F1730," ",$G1730),AllocFactorMatrix,(O$4+1),FALSE)*$E1731</f>
        <v>364.95733305338604</v>
      </c>
      <c r="P1730" s="54">
        <f ca="1">VLOOKUP(CONCATENATE($F1730," ",$G1730),AllocFactorMatrix,(P$4+1),FALSE)*$E1731</f>
        <v>108.06839978483187</v>
      </c>
      <c r="Q1730" s="54">
        <f ca="1">VLOOKUP(CONCATENATE($F1730," ",$G1730),AllocFactorMatrix,(Q$4+1),FALSE)*$E1731</f>
        <v>234.75017163394691</v>
      </c>
      <c r="R1730" s="54">
        <f ca="1">VLOOKUP(CONCATENATE($F1730," ",$G1730),AllocFactorMatrix,(R$4+1),FALSE)*$E1731</f>
        <v>41.251225850155286</v>
      </c>
      <c r="S1730" s="54">
        <f t="shared" ca="1" si="863"/>
        <v>749.02713032232009</v>
      </c>
      <c r="T1730" s="54">
        <f ca="1">VLOOKUP(CONCATENATE($F1730," ",$G1730),AllocFactorMatrix,(T$4+1),FALSE)*$E1731</f>
        <v>2.5118770003164808</v>
      </c>
      <c r="U1730" s="54">
        <f ca="1">VLOOKUP(CONCATENATE($F1730," ",$G1730),AllocFactorMatrix,(U$4+1),FALSE)*$E1731</f>
        <v>64.114719095453182</v>
      </c>
      <c r="V1730" s="54">
        <f ca="1">VLOOKUP(CONCATENATE($F1730," ",$G1730),AllocFactorMatrix,(V$4+1),FALSE)*$E1731</f>
        <v>345.22514675176228</v>
      </c>
      <c r="W1730" s="54">
        <f ca="1">VLOOKUP(CONCATENATE($F1730," ",$G1730),AllocFactorMatrix,(W$4+1),FALSE)*$E1731</f>
        <v>61.877522545689708</v>
      </c>
      <c r="X1730" s="54">
        <f t="shared" ca="1" si="868"/>
        <v>473.72926539322162</v>
      </c>
      <c r="Y1730" s="54">
        <f ca="1">VLOOKUP(CONCATENATE($F1730," ",$G1730),AllocFactorMatrix,(Y$4+1),FALSE)*$E1731</f>
        <v>101.02944097886797</v>
      </c>
      <c r="Z1730" s="54">
        <f ca="1">VLOOKUP(CONCATENATE($F1730," ",$G1730),AllocFactorMatrix,(Z$4+1),FALSE)*$E1731</f>
        <v>1.831450166653646</v>
      </c>
      <c r="AA1730" s="54">
        <f t="shared" ca="1" si="862"/>
        <v>102.86089114552162</v>
      </c>
      <c r="AB1730" s="54">
        <f ca="1">VLOOKUP(CONCATENATE($F1730," ",$G1730),AllocFactorMatrix,(AB$4+1),FALSE)*$E1731</f>
        <v>1.896486596958957</v>
      </c>
      <c r="AC1730" s="54">
        <f ca="1">VLOOKUP(CONCATENATE($F1730," ",$G1730),AllocFactorMatrix,(AC$4+1),FALSE)*$E1731</f>
        <v>10743.824949477648</v>
      </c>
      <c r="AD1730" s="54">
        <f ca="1">VLOOKUP(CONCATENATE($F1730," ",$G1730),AllocFactorMatrix,(AD$4+1),FALSE)*$E1731</f>
        <v>1315.5690704759113</v>
      </c>
    </row>
    <row r="1731" spans="1:30" s="51" customFormat="1" collapsed="1">
      <c r="A1731" s="56"/>
      <c r="B1731" s="111"/>
      <c r="C1731" s="55"/>
      <c r="D1731" s="51" t="s">
        <v>522</v>
      </c>
      <c r="E1731" s="61">
        <v>725506</v>
      </c>
      <c r="F1731" s="96" t="s">
        <v>319</v>
      </c>
      <c r="G1731" s="55" t="str">
        <f>$G$15</f>
        <v>TOTAL</v>
      </c>
      <c r="H1731" s="53">
        <f t="shared" ca="1" si="860"/>
        <v>725505.99999999988</v>
      </c>
      <c r="I1731" s="54">
        <f ca="1">VLOOKUP(CONCATENATE($F1731," ",$G1731),AllocFactorMatrix,(I$4+1),FALSE)*$E1731</f>
        <v>401820.7318890458</v>
      </c>
      <c r="J1731" s="54">
        <f ca="1">VLOOKUP(CONCATENATE($F1731," ",$G1731),AllocFactorMatrix,(J$4+1),FALSE)*$E1731</f>
        <v>23234.648448120308</v>
      </c>
      <c r="K1731" s="54">
        <f ca="1">VLOOKUP(CONCATENATE($F1731," ",$G1731),AllocFactorMatrix,(K$4+1),FALSE)*$E1731</f>
        <v>67824.690543760342</v>
      </c>
      <c r="L1731" s="54">
        <f ca="1">VLOOKUP(CONCATENATE($F1731," ",$G1731),AllocFactorMatrix,(L$4+1),FALSE)*$E1731</f>
        <v>2235.2038305083083</v>
      </c>
      <c r="M1731" s="54">
        <f ca="1">VLOOKUP(CONCATENATE($F1731," ",$G1731),AllocFactorMatrix,(M$4+1),FALSE)*$E1731</f>
        <v>191.20725334447894</v>
      </c>
      <c r="N1731" s="54">
        <f t="shared" ca="1" si="861"/>
        <v>70251.101627613127</v>
      </c>
      <c r="O1731" s="54">
        <f ca="1">VLOOKUP(CONCATENATE($F1731," ",$G1731),AllocFactorMatrix,(O$4+1),FALSE)*$E1731</f>
        <v>49757.290976083379</v>
      </c>
      <c r="P1731" s="54">
        <f ca="1">VLOOKUP(CONCATENATE($F1731," ",$G1731),AllocFactorMatrix,(P$4+1),FALSE)*$E1731</f>
        <v>8317.2074101002017</v>
      </c>
      <c r="Q1731" s="54">
        <f ca="1">VLOOKUP(CONCATENATE($F1731," ",$G1731),AllocFactorMatrix,(Q$4+1),FALSE)*$E1731</f>
        <v>2922.6524702199636</v>
      </c>
      <c r="R1731" s="54">
        <f ca="1">VLOOKUP(CONCATENATE($F1731," ",$G1731),AllocFactorMatrix,(R$4+1),FALSE)*$E1731</f>
        <v>151.69217636383408</v>
      </c>
      <c r="S1731" s="54">
        <f t="shared" ca="1" si="863"/>
        <v>61148.84303276737</v>
      </c>
      <c r="T1731" s="54">
        <f ca="1">VLOOKUP(CONCATENATE($F1731," ",$G1731),AllocFactorMatrix,(T$4+1),FALSE)*$E1731</f>
        <v>1695.6253803345282</v>
      </c>
      <c r="U1731" s="54">
        <f ca="1">VLOOKUP(CONCATENATE($F1731," ",$G1731),AllocFactorMatrix,(U$4+1),FALSE)*$E1731</f>
        <v>25316.164114260944</v>
      </c>
      <c r="V1731" s="54">
        <f ca="1">VLOOKUP(CONCATENATE($F1731," ",$G1731),AllocFactorMatrix,(V$4+1),FALSE)*$E1731</f>
        <v>96962.305308177514</v>
      </c>
      <c r="W1731" s="54">
        <f ca="1">VLOOKUP(CONCATENATE($F1731," ",$G1731),AllocFactorMatrix,(W$4+1),FALSE)*$E1731</f>
        <v>16004.42454327274</v>
      </c>
      <c r="X1731" s="54">
        <f t="shared" ca="1" si="868"/>
        <v>139978.51934604574</v>
      </c>
      <c r="Y1731" s="54">
        <f ca="1">VLOOKUP(CONCATENATE($F1731," ",$G1731),AllocFactorMatrix,(Y$4+1),FALSE)*$E1731</f>
        <v>15507.7460082734</v>
      </c>
      <c r="Z1731" s="54">
        <f ca="1">VLOOKUP(CONCATENATE($F1731," ",$G1731),AllocFactorMatrix,(Z$4+1),FALSE)*$E1731</f>
        <v>226.67022020236882</v>
      </c>
      <c r="AA1731" s="54">
        <f t="shared" ca="1" si="862"/>
        <v>15734.416228475768</v>
      </c>
      <c r="AB1731" s="54">
        <f ca="1">VLOOKUP(CONCATENATE($F1731," ",$G1731),AllocFactorMatrix,(AB$4+1),FALSE)*$E1731</f>
        <v>199.2880163249998</v>
      </c>
      <c r="AC1731" s="54">
        <f ca="1">VLOOKUP(CONCATENATE($F1731," ",$G1731),AllocFactorMatrix,(AC$4+1),FALSE)*$E1731</f>
        <v>11661.907220390221</v>
      </c>
      <c r="AD1731" s="54">
        <f ca="1">VLOOKUP(CONCATENATE($F1731," ",$G1731),AllocFactorMatrix,(AD$4+1),FALSE)*$E1731</f>
        <v>1476.54419121662</v>
      </c>
    </row>
    <row r="1732" spans="1:30" s="51" customFormat="1" hidden="1" outlineLevel="1">
      <c r="A1732" s="56"/>
      <c r="B1732" s="111"/>
      <c r="C1732" s="55"/>
      <c r="F1732" s="52" t="str">
        <f>F1739</f>
        <v>LABOR_M</v>
      </c>
      <c r="G1732" s="55" t="str">
        <f>$G$8</f>
        <v>PRODUCTION</v>
      </c>
      <c r="H1732" s="53">
        <f t="shared" ca="1" si="860"/>
        <v>956584.11757162504</v>
      </c>
      <c r="I1732" s="54">
        <f ca="1">VLOOKUP(CONCATENATE($F1732," ",$G1732),AllocFactorMatrix,(I$4+1),FALSE)*$E1739</f>
        <v>471197.06525700621</v>
      </c>
      <c r="J1732" s="54">
        <f ca="1">VLOOKUP(CONCATENATE($F1732," ",$G1732),AllocFactorMatrix,(J$4+1),FALSE)*$E1739</f>
        <v>23292.954628306539</v>
      </c>
      <c r="K1732" s="54">
        <f ca="1">VLOOKUP(CONCATENATE($F1732," ",$G1732),AllocFactorMatrix,(K$4+1),FALSE)*$E1739</f>
        <v>85320.757865965745</v>
      </c>
      <c r="L1732" s="54">
        <f ca="1">VLOOKUP(CONCATENATE($F1732," ",$G1732),AllocFactorMatrix,(L$4+1),FALSE)*$E1739</f>
        <v>2685.594534994807</v>
      </c>
      <c r="M1732" s="54">
        <f ca="1">VLOOKUP(CONCATENATE($F1732," ",$G1732),AllocFactorMatrix,(M$4+1),FALSE)*$E1739</f>
        <v>251.84646203941801</v>
      </c>
      <c r="N1732" s="54">
        <f t="shared" ca="1" si="861"/>
        <v>88258.198862999969</v>
      </c>
      <c r="O1732" s="54">
        <f ca="1">VLOOKUP(CONCATENATE($F1732," ",$G1732),AllocFactorMatrix,(O$4+1),FALSE)*$E1739</f>
        <v>64857.048540326759</v>
      </c>
      <c r="P1732" s="54">
        <f ca="1">VLOOKUP(CONCATENATE($F1732," ",$G1732),AllocFactorMatrix,(P$4+1),FALSE)*$E1739</f>
        <v>12084.75768495281</v>
      </c>
      <c r="Q1732" s="54">
        <f ca="1">VLOOKUP(CONCATENATE($F1732," ",$G1732),AllocFactorMatrix,(Q$4+1),FALSE)*$E1739</f>
        <v>5460.8769796362794</v>
      </c>
      <c r="R1732" s="54">
        <f ca="1">VLOOKUP(CONCATENATE($F1732," ",$G1732),AllocFactorMatrix,(R$4+1),FALSE)*$E1739</f>
        <v>245.56953355694404</v>
      </c>
      <c r="S1732" s="54">
        <f t="shared" ca="1" si="863"/>
        <v>82648.252738472787</v>
      </c>
      <c r="T1732" s="54">
        <f ca="1">VLOOKUP(CONCATENATE($F1732," ",$G1732),AllocFactorMatrix,(T$4+1),FALSE)*$E1739</f>
        <v>2265.6228263864505</v>
      </c>
      <c r="U1732" s="54">
        <f ca="1">VLOOKUP(CONCATENATE($F1732," ",$G1732),AllocFactorMatrix,(U$4+1),FALSE)*$E1739</f>
        <v>37076.531532821689</v>
      </c>
      <c r="V1732" s="54">
        <f ca="1">VLOOKUP(CONCATENATE($F1732," ",$G1732),AllocFactorMatrix,(V$4+1),FALSE)*$E1739</f>
        <v>195950.51094381267</v>
      </c>
      <c r="W1732" s="54">
        <f ca="1">VLOOKUP(CONCATENATE($F1732," ",$G1732),AllocFactorMatrix,(W$4+1),FALSE)*$E1739</f>
        <v>35385.414540967358</v>
      </c>
      <c r="X1732" s="54">
        <f ca="1">SUBTOTAL(9,T1732:W1732)</f>
        <v>270678.07984398818</v>
      </c>
      <c r="Y1732" s="54">
        <f ca="1">VLOOKUP(CONCATENATE($F1732," ",$G1732),AllocFactorMatrix,(Y$4+1),FALSE)*$E1739</f>
        <v>19917.496691536016</v>
      </c>
      <c r="Z1732" s="54">
        <f ca="1">VLOOKUP(CONCATENATE($F1732," ",$G1732),AllocFactorMatrix,(Z$4+1),FALSE)*$E1739</f>
        <v>333.6104562070401</v>
      </c>
      <c r="AA1732" s="54">
        <f t="shared" ca="1" si="862"/>
        <v>20251.107147743056</v>
      </c>
      <c r="AB1732" s="54">
        <f ca="1">VLOOKUP(CONCATENATE($F1732," ",$G1732),AllocFactorMatrix,(AB$4+1),FALSE)*$E1739</f>
        <v>258.45909310835509</v>
      </c>
      <c r="AC1732" s="54">
        <f ca="1">VLOOKUP(CONCATENATE($F1732," ",$G1732),AllocFactorMatrix,(AC$4+1),FALSE)*$E1739</f>
        <v>0</v>
      </c>
      <c r="AD1732" s="54">
        <f ca="1">VLOOKUP(CONCATENATE($F1732," ",$G1732),AllocFactorMatrix,(AD$4+1),FALSE)*$E1739</f>
        <v>0</v>
      </c>
    </row>
    <row r="1733" spans="1:30" s="51" customFormat="1" hidden="1" outlineLevel="1">
      <c r="A1733" s="56"/>
      <c r="B1733" s="111"/>
      <c r="C1733" s="55"/>
      <c r="F1733" s="52" t="str">
        <f>F1739</f>
        <v>LABOR_M</v>
      </c>
      <c r="G1733" s="55" t="str">
        <f>$G$9</f>
        <v>BULKTRAN</v>
      </c>
      <c r="H1733" s="53">
        <f t="shared" ca="1" si="860"/>
        <v>3495.1844128223811</v>
      </c>
      <c r="I1733" s="54">
        <f ca="1">VLOOKUP(CONCATENATE($F1733," ",$G1733),AllocFactorMatrix,(I$4+1),FALSE)*$E1739</f>
        <v>1721.6683902663935</v>
      </c>
      <c r="J1733" s="54">
        <f ca="1">VLOOKUP(CONCATENATE($F1733," ",$G1733),AllocFactorMatrix,(J$4+1),FALSE)*$E1739</f>
        <v>85.108220437644945</v>
      </c>
      <c r="K1733" s="54">
        <f ca="1">VLOOKUP(CONCATENATE($F1733," ",$G1733),AllocFactorMatrix,(K$4+1),FALSE)*$E1739</f>
        <v>311.74653384414694</v>
      </c>
      <c r="L1733" s="54">
        <f ca="1">VLOOKUP(CONCATENATE($F1733," ",$G1733),AllocFactorMatrix,(L$4+1),FALSE)*$E1739</f>
        <v>9.812674061224925</v>
      </c>
      <c r="M1733" s="54">
        <f ca="1">VLOOKUP(CONCATENATE($F1733," ",$G1733),AllocFactorMatrix,(M$4+1),FALSE)*$E1739</f>
        <v>0.9202011745493236</v>
      </c>
      <c r="N1733" s="54">
        <f t="shared" ca="1" si="861"/>
        <v>322.4794090799212</v>
      </c>
      <c r="O1733" s="54">
        <f ca="1">VLOOKUP(CONCATENATE($F1733," ",$G1733),AllocFactorMatrix,(O$4+1),FALSE)*$E1739</f>
        <v>236.97586125021695</v>
      </c>
      <c r="P1733" s="54">
        <f ca="1">VLOOKUP(CONCATENATE($F1733," ",$G1733),AllocFactorMatrix,(P$4+1),FALSE)*$E1739</f>
        <v>44.155506993372079</v>
      </c>
      <c r="Q1733" s="54">
        <f ca="1">VLOOKUP(CONCATENATE($F1733," ",$G1733),AllocFactorMatrix,(Q$4+1),FALSE)*$E1739</f>
        <v>19.953051434743426</v>
      </c>
      <c r="R1733" s="54">
        <f ca="1">VLOOKUP(CONCATENATE($F1733," ",$G1733),AllocFactorMatrix,(R$4+1),FALSE)*$E1739</f>
        <v>0.89726641932043871</v>
      </c>
      <c r="S1733" s="54">
        <f t="shared" ca="1" si="863"/>
        <v>301.98168609765287</v>
      </c>
      <c r="T1733" s="54">
        <f ca="1">VLOOKUP(CONCATENATE($F1733," ",$G1733),AllocFactorMatrix,(T$4+1),FALSE)*$E1739</f>
        <v>8.2781738089306973</v>
      </c>
      <c r="U1733" s="54">
        <f ca="1">VLOOKUP(CONCATENATE($F1733," ",$G1733),AllocFactorMatrix,(U$4+1),FALSE)*$E1739</f>
        <v>135.47090393264111</v>
      </c>
      <c r="V1733" s="54">
        <f ca="1">VLOOKUP(CONCATENATE($F1733," ",$G1733),AllocFactorMatrix,(V$4+1),FALSE)*$E1739</f>
        <v>715.96753380563439</v>
      </c>
      <c r="W1733" s="54">
        <f ca="1">VLOOKUP(CONCATENATE($F1733," ",$G1733),AllocFactorMatrix,(W$4+1),FALSE)*$E1739</f>
        <v>129.29186997042842</v>
      </c>
      <c r="X1733" s="54">
        <f t="shared" ref="X1733:X1739" ca="1" si="869">SUBTOTAL(9,T1733:W1733)</f>
        <v>989.00848151763466</v>
      </c>
      <c r="Y1733" s="54">
        <f ca="1">VLOOKUP(CONCATENATE($F1733," ",$G1733),AllocFactorMatrix,(Y$4+1),FALSE)*$E1739</f>
        <v>72.77491095652185</v>
      </c>
      <c r="Z1733" s="54">
        <f ca="1">VLOOKUP(CONCATENATE($F1733," ",$G1733),AllocFactorMatrix,(Z$4+1),FALSE)*$E1739</f>
        <v>1.2189519406296254</v>
      </c>
      <c r="AA1733" s="54">
        <f t="shared" ca="1" si="862"/>
        <v>73.993862897151473</v>
      </c>
      <c r="AB1733" s="54">
        <f ca="1">VLOOKUP(CONCATENATE($F1733," ",$G1733),AllocFactorMatrix,(AB$4+1),FALSE)*$E1739</f>
        <v>0.94436252598234371</v>
      </c>
      <c r="AC1733" s="54">
        <f ca="1">VLOOKUP(CONCATENATE($F1733," ",$G1733),AllocFactorMatrix,(AC$4+1),FALSE)*$E1739</f>
        <v>0</v>
      </c>
      <c r="AD1733" s="54">
        <f ca="1">VLOOKUP(CONCATENATE($F1733," ",$G1733),AllocFactorMatrix,(AD$4+1),FALSE)*$E1739</f>
        <v>0</v>
      </c>
    </row>
    <row r="1734" spans="1:30" s="51" customFormat="1" hidden="1" outlineLevel="1">
      <c r="A1734" s="56"/>
      <c r="B1734" s="111"/>
      <c r="C1734" s="55"/>
      <c r="F1734" s="52" t="str">
        <f>F1739</f>
        <v>LABOR_M</v>
      </c>
      <c r="G1734" s="55" t="str">
        <f>$G$10</f>
        <v>SUBTRAN</v>
      </c>
      <c r="H1734" s="53">
        <f t="shared" ca="1" si="860"/>
        <v>768.7955955006413</v>
      </c>
      <c r="I1734" s="54">
        <f ca="1">VLOOKUP(CONCATENATE($F1734," ",$G1734),AllocFactorMatrix,(I$4+1),FALSE)*$E1739</f>
        <v>374.30153756057143</v>
      </c>
      <c r="J1734" s="54">
        <f ca="1">VLOOKUP(CONCATENATE($F1734," ",$G1734),AllocFactorMatrix,(J$4+1),FALSE)*$E1739</f>
        <v>18.064281847217128</v>
      </c>
      <c r="K1734" s="54">
        <f ca="1">VLOOKUP(CONCATENATE($F1734," ",$G1734),AllocFactorMatrix,(K$4+1),FALSE)*$E1739</f>
        <v>65.716974100192573</v>
      </c>
      <c r="L1734" s="54">
        <f ca="1">VLOOKUP(CONCATENATE($F1734," ",$G1734),AllocFactorMatrix,(L$4+1),FALSE)*$E1739</f>
        <v>2.0299354982991265</v>
      </c>
      <c r="M1734" s="54">
        <f ca="1">VLOOKUP(CONCATENATE($F1734," ",$G1734),AllocFactorMatrix,(M$4+1),FALSE)*$E1739</f>
        <v>0.25281773065354546</v>
      </c>
      <c r="N1734" s="54">
        <f t="shared" ca="1" si="861"/>
        <v>67.999727329145244</v>
      </c>
      <c r="O1734" s="54">
        <f ca="1">VLOOKUP(CONCATENATE($F1734," ",$G1734),AllocFactorMatrix,(O$4+1),FALSE)*$E1739</f>
        <v>49.65020107684682</v>
      </c>
      <c r="P1734" s="54">
        <f ca="1">VLOOKUP(CONCATENATE($F1734," ",$G1734),AllocFactorMatrix,(P$4+1),FALSE)*$E1739</f>
        <v>9.2299144703810665</v>
      </c>
      <c r="Q1734" s="54">
        <f ca="1">VLOOKUP(CONCATENATE($F1734," ",$G1734),AllocFactorMatrix,(Q$4+1),FALSE)*$E1739</f>
        <v>5.4919090878680459</v>
      </c>
      <c r="R1734" s="54">
        <f ca="1">VLOOKUP(CONCATENATE($F1734," ",$G1734),AllocFactorMatrix,(R$4+1),FALSE)*$E1739</f>
        <v>0</v>
      </c>
      <c r="S1734" s="54">
        <f t="shared" ca="1" si="863"/>
        <v>64.37202463509594</v>
      </c>
      <c r="T1734" s="54">
        <f ca="1">VLOOKUP(CONCATENATE($F1734," ",$G1734),AllocFactorMatrix,(T$4+1),FALSE)*$E1739</f>
        <v>1.7336997695753342</v>
      </c>
      <c r="U1734" s="54">
        <f ca="1">VLOOKUP(CONCATENATE($F1734," ",$G1734),AllocFactorMatrix,(U$4+1),FALSE)*$E1739</f>
        <v>28.38165507457477</v>
      </c>
      <c r="V1734" s="54">
        <f ca="1">VLOOKUP(CONCATENATE($F1734," ",$G1734),AllocFactorMatrix,(V$4+1),FALSE)*$E1739</f>
        <v>197.72599694660377</v>
      </c>
      <c r="W1734" s="54">
        <f ca="1">VLOOKUP(CONCATENATE($F1734," ",$G1734),AllocFactorMatrix,(W$4+1),FALSE)*$E1739</f>
        <v>0</v>
      </c>
      <c r="X1734" s="54">
        <f t="shared" ca="1" si="869"/>
        <v>227.84135179075389</v>
      </c>
      <c r="Y1734" s="54">
        <f ca="1">VLOOKUP(CONCATENATE($F1734," ",$G1734),AllocFactorMatrix,(Y$4+1),FALSE)*$E1739</f>
        <v>14.943255894769596</v>
      </c>
      <c r="Z1734" s="54">
        <f ca="1">VLOOKUP(CONCATENATE($F1734," ",$G1734),AllocFactorMatrix,(Z$4+1),FALSE)*$E1739</f>
        <v>0.24910448174484701</v>
      </c>
      <c r="AA1734" s="54">
        <f t="shared" ca="1" si="862"/>
        <v>15.192360376514443</v>
      </c>
      <c r="AB1734" s="54">
        <f ca="1">VLOOKUP(CONCATENATE($F1734," ",$G1734),AllocFactorMatrix,(AB$4+1),FALSE)*$E1739</f>
        <v>0.19954682976886512</v>
      </c>
      <c r="AC1734" s="54">
        <f ca="1">VLOOKUP(CONCATENATE($F1734," ",$G1734),AllocFactorMatrix,(AC$4+1),FALSE)*$E1739</f>
        <v>0.67850188006993983</v>
      </c>
      <c r="AD1734" s="54">
        <f ca="1">VLOOKUP(CONCATENATE($F1734," ",$G1734),AllocFactorMatrix,(AD$4+1),FALSE)*$E1739</f>
        <v>0.1462632515043451</v>
      </c>
    </row>
    <row r="1735" spans="1:30" s="51" customFormat="1" hidden="1" outlineLevel="1">
      <c r="A1735" s="56"/>
      <c r="B1735" s="111"/>
      <c r="C1735" s="55"/>
      <c r="F1735" s="52" t="str">
        <f>F1739</f>
        <v>LABOR_M</v>
      </c>
      <c r="G1735" s="55" t="str">
        <f>$G$11</f>
        <v>DISTPRI</v>
      </c>
      <c r="H1735" s="53">
        <f t="shared" ca="1" si="860"/>
        <v>492566.16813609499</v>
      </c>
      <c r="I1735" s="54">
        <f ca="1">VLOOKUP(CONCATENATE($F1735," ",$G1735),AllocFactorMatrix,(I$4+1),FALSE)*$E1739</f>
        <v>329202.97837218875</v>
      </c>
      <c r="J1735" s="54">
        <f ca="1">VLOOKUP(CONCATENATE($F1735," ",$G1735),AllocFactorMatrix,(J$4+1),FALSE)*$E1739</f>
        <v>15517.76900392965</v>
      </c>
      <c r="K1735" s="54">
        <f ca="1">VLOOKUP(CONCATENATE($F1735," ",$G1735),AllocFactorMatrix,(K$4+1),FALSE)*$E1739</f>
        <v>56345.971630913562</v>
      </c>
      <c r="L1735" s="54">
        <f ca="1">VLOOKUP(CONCATENATE($F1735," ",$G1735),AllocFactorMatrix,(L$4+1),FALSE)*$E1739</f>
        <v>1741.3837159144282</v>
      </c>
      <c r="M1735" s="54">
        <f ca="1">VLOOKUP(CONCATENATE($F1735," ",$G1735),AllocFactorMatrix,(M$4+1),FALSE)*$E1739</f>
        <v>0</v>
      </c>
      <c r="N1735" s="54">
        <f t="shared" ca="1" si="861"/>
        <v>58087.355346827993</v>
      </c>
      <c r="O1735" s="54">
        <f ca="1">VLOOKUP(CONCATENATE($F1735," ",$G1735),AllocFactorMatrix,(O$4+1),FALSE)*$E1739</f>
        <v>42249.630289430796</v>
      </c>
      <c r="P1735" s="54">
        <f ca="1">VLOOKUP(CONCATENATE($F1735," ",$G1735),AllocFactorMatrix,(P$4+1),FALSE)*$E1739</f>
        <v>7868.9964845538398</v>
      </c>
      <c r="Q1735" s="54">
        <f ca="1">VLOOKUP(CONCATENATE($F1735," ",$G1735),AllocFactorMatrix,(Q$4+1),FALSE)*$E1739</f>
        <v>0</v>
      </c>
      <c r="R1735" s="54">
        <f ca="1">VLOOKUP(CONCATENATE($F1735," ",$G1735),AllocFactorMatrix,(R$4+1),FALSE)*$E1739</f>
        <v>0</v>
      </c>
      <c r="S1735" s="54">
        <f t="shared" ca="1" si="863"/>
        <v>50118.626773984637</v>
      </c>
      <c r="T1735" s="54">
        <f ca="1">VLOOKUP(CONCATENATE($F1735," ",$G1735),AllocFactorMatrix,(T$4+1),FALSE)*$E1739</f>
        <v>1506.1732833502469</v>
      </c>
      <c r="U1735" s="54">
        <f ca="1">VLOOKUP(CONCATENATE($F1735," ",$G1735),AllocFactorMatrix,(U$4+1),FALSE)*$E1739</f>
        <v>24291.16682209654</v>
      </c>
      <c r="V1735" s="54">
        <f ca="1">VLOOKUP(CONCATENATE($F1735," ",$G1735),AllocFactorMatrix,(V$4+1),FALSE)*$E1739</f>
        <v>0</v>
      </c>
      <c r="W1735" s="54">
        <f ca="1">VLOOKUP(CONCATENATE($F1735," ",$G1735),AllocFactorMatrix,(W$4+1),FALSE)*$E1739</f>
        <v>0</v>
      </c>
      <c r="X1735" s="54">
        <f t="shared" ca="1" si="869"/>
        <v>25797.340105446787</v>
      </c>
      <c r="Y1735" s="54">
        <f ca="1">VLOOKUP(CONCATENATE($F1735," ",$G1735),AllocFactorMatrix,(Y$4+1),FALSE)*$E1739</f>
        <v>12740.205140008266</v>
      </c>
      <c r="Z1735" s="54">
        <f ca="1">VLOOKUP(CONCATENATE($F1735," ",$G1735),AllocFactorMatrix,(Z$4+1),FALSE)*$E1739</f>
        <v>212.55649343029472</v>
      </c>
      <c r="AA1735" s="54">
        <f t="shared" ca="1" si="862"/>
        <v>12952.76163343856</v>
      </c>
      <c r="AB1735" s="54">
        <f ca="1">VLOOKUP(CONCATENATE($F1735," ",$G1735),AllocFactorMatrix,(AB$4+1),FALSE)*$E1739</f>
        <v>172.20637517930598</v>
      </c>
      <c r="AC1735" s="54">
        <f ca="1">VLOOKUP(CONCATENATE($F1735," ",$G1735),AllocFactorMatrix,(AC$4+1),FALSE)*$E1739</f>
        <v>589.95511680601658</v>
      </c>
      <c r="AD1735" s="54">
        <f ca="1">VLOOKUP(CONCATENATE($F1735," ",$G1735),AllocFactorMatrix,(AD$4+1),FALSE)*$E1739</f>
        <v>127.17540829331094</v>
      </c>
    </row>
    <row r="1736" spans="1:30" s="51" customFormat="1" hidden="1" outlineLevel="1">
      <c r="A1736" s="56"/>
      <c r="B1736" s="111"/>
      <c r="C1736" s="55"/>
      <c r="F1736" s="52" t="str">
        <f>F1739</f>
        <v>LABOR_M</v>
      </c>
      <c r="G1736" s="55" t="str">
        <f>$G$12</f>
        <v>DISTSEC</v>
      </c>
      <c r="H1736" s="53">
        <f t="shared" ca="1" si="860"/>
        <v>203288.11595762055</v>
      </c>
      <c r="I1736" s="54">
        <f ca="1">VLOOKUP(CONCATENATE($F1736," ",$G1736),AllocFactorMatrix,(I$4+1),FALSE)*$E1739</f>
        <v>151998.81939531394</v>
      </c>
      <c r="J1736" s="54">
        <f ca="1">VLOOKUP(CONCATENATE($F1736," ",$G1736),AllocFactorMatrix,(J$4+1),FALSE)*$E1739</f>
        <v>7327.9115264960383</v>
      </c>
      <c r="K1736" s="54">
        <f ca="1">VLOOKUP(CONCATENATE($F1736," ",$G1736),AllocFactorMatrix,(K$4+1),FALSE)*$E1739</f>
        <v>22111.362890441142</v>
      </c>
      <c r="L1736" s="54">
        <f ca="1">VLOOKUP(CONCATENATE($F1736," ",$G1736),AllocFactorMatrix,(L$4+1),FALSE)*$E1739</f>
        <v>0</v>
      </c>
      <c r="M1736" s="54">
        <f ca="1">VLOOKUP(CONCATENATE($F1736," ",$G1736),AllocFactorMatrix,(M$4+1),FALSE)*$E1739</f>
        <v>0</v>
      </c>
      <c r="N1736" s="54">
        <f t="shared" ca="1" si="861"/>
        <v>22111.362890441142</v>
      </c>
      <c r="O1736" s="54">
        <f ca="1">VLOOKUP(CONCATENATE($F1736," ",$G1736),AllocFactorMatrix,(O$4+1),FALSE)*$E1739</f>
        <v>14089.446496476787</v>
      </c>
      <c r="P1736" s="54">
        <f ca="1">VLOOKUP(CONCATENATE($F1736," ",$G1736),AllocFactorMatrix,(P$4+1),FALSE)*$E1739</f>
        <v>0</v>
      </c>
      <c r="Q1736" s="54">
        <f ca="1">VLOOKUP(CONCATENATE($F1736," ",$G1736),AllocFactorMatrix,(Q$4+1),FALSE)*$E1739</f>
        <v>0</v>
      </c>
      <c r="R1736" s="54">
        <f ca="1">VLOOKUP(CONCATENATE($F1736," ",$G1736),AllocFactorMatrix,(R$4+1),FALSE)*$E1739</f>
        <v>0</v>
      </c>
      <c r="S1736" s="54">
        <f t="shared" ca="1" si="863"/>
        <v>14089.446496476787</v>
      </c>
      <c r="T1736" s="54">
        <f ca="1">VLOOKUP(CONCATENATE($F1736," ",$G1736),AllocFactorMatrix,(T$4+1),FALSE)*$E1739</f>
        <v>380.94907548818912</v>
      </c>
      <c r="U1736" s="54">
        <f ca="1">VLOOKUP(CONCATENATE($F1736," ",$G1736),AllocFactorMatrix,(U$4+1),FALSE)*$E1739</f>
        <v>0</v>
      </c>
      <c r="V1736" s="54">
        <f ca="1">VLOOKUP(CONCATENATE($F1736," ",$G1736),AllocFactorMatrix,(V$4+1),FALSE)*$E1739</f>
        <v>0</v>
      </c>
      <c r="W1736" s="54">
        <f ca="1">VLOOKUP(CONCATENATE($F1736," ",$G1736),AllocFactorMatrix,(W$4+1),FALSE)*$E1739</f>
        <v>0</v>
      </c>
      <c r="X1736" s="54">
        <f t="shared" ca="1" si="869"/>
        <v>380.94907548818912</v>
      </c>
      <c r="Y1736" s="54">
        <f ca="1">VLOOKUP(CONCATENATE($F1736," ",$G1736),AllocFactorMatrix,(Y$4+1),FALSE)*$E1739</f>
        <v>5196.8091121860662</v>
      </c>
      <c r="Z1736" s="54">
        <f ca="1">VLOOKUP(CONCATENATE($F1736," ",$G1736),AllocFactorMatrix,(Z$4+1),FALSE)*$E1739</f>
        <v>0</v>
      </c>
      <c r="AA1736" s="54">
        <f t="shared" ca="1" si="862"/>
        <v>5196.8091121860662</v>
      </c>
      <c r="AB1736" s="54">
        <f ca="1">VLOOKUP(CONCATENATE($F1736," ",$G1736),AllocFactorMatrix,(AB$4+1),FALSE)*$E1739</f>
        <v>53.927455332266319</v>
      </c>
      <c r="AC1736" s="54">
        <f ca="1">VLOOKUP(CONCATENATE($F1736," ",$G1736),AllocFactorMatrix,(AC$4+1),FALSE)*$E1739</f>
        <v>1831.0445218201817</v>
      </c>
      <c r="AD1736" s="54">
        <f ca="1">VLOOKUP(CONCATENATE($F1736," ",$G1736),AllocFactorMatrix,(AD$4+1),FALSE)*$E1739</f>
        <v>297.84548406590176</v>
      </c>
    </row>
    <row r="1737" spans="1:30" s="51" customFormat="1" hidden="1" outlineLevel="1">
      <c r="A1737" s="56"/>
      <c r="B1737" s="111"/>
      <c r="C1737" s="55"/>
      <c r="F1737" s="52" t="str">
        <f>F1739</f>
        <v>LABOR_M</v>
      </c>
      <c r="G1737" s="55" t="str">
        <f>$G$13</f>
        <v>ENERGY</v>
      </c>
      <c r="H1737" s="53">
        <f t="shared" ca="1" si="860"/>
        <v>251825.1216938585</v>
      </c>
      <c r="I1737" s="54">
        <f ca="1">VLOOKUP(CONCATENATE($F1737," ",$G1737),AllocFactorMatrix,(I$4+1),FALSE)*$E1739</f>
        <v>94491.607285372156</v>
      </c>
      <c r="J1737" s="54">
        <f ca="1">VLOOKUP(CONCATENATE($F1737," ",$G1737),AllocFactorMatrix,(J$4+1),FALSE)*$E1739</f>
        <v>6123.6667374621229</v>
      </c>
      <c r="K1737" s="54">
        <f ca="1">VLOOKUP(CONCATENATE($F1737," ",$G1737),AllocFactorMatrix,(K$4+1),FALSE)*$E1739</f>
        <v>20545.565732506911</v>
      </c>
      <c r="L1737" s="54">
        <f ca="1">VLOOKUP(CONCATENATE($F1737," ",$G1737),AllocFactorMatrix,(L$4+1),FALSE)*$E1739</f>
        <v>652.98472220878602</v>
      </c>
      <c r="M1737" s="54">
        <f ca="1">VLOOKUP(CONCATENATE($F1737," ",$G1737),AllocFactorMatrix,(M$4+1),FALSE)*$E1739</f>
        <v>60.197557859141675</v>
      </c>
      <c r="N1737" s="54">
        <f t="shared" ca="1" si="861"/>
        <v>21258.748012574837</v>
      </c>
      <c r="O1737" s="54">
        <f ca="1">VLOOKUP(CONCATENATE($F1737," ",$G1737),AllocFactorMatrix,(O$4+1),FALSE)*$E1739</f>
        <v>18731.678955922765</v>
      </c>
      <c r="P1737" s="54">
        <f ca="1">VLOOKUP(CONCATENATE($F1737," ",$G1737),AllocFactorMatrix,(P$4+1),FALSE)*$E1739</f>
        <v>3472.4928497213409</v>
      </c>
      <c r="Q1737" s="54">
        <f ca="1">VLOOKUP(CONCATENATE($F1737," ",$G1737),AllocFactorMatrix,(Q$4+1),FALSE)*$E1739</f>
        <v>1577.8118692403091</v>
      </c>
      <c r="R1737" s="54">
        <f ca="1">VLOOKUP(CONCATENATE($F1737," ",$G1737),AllocFactorMatrix,(R$4+1),FALSE)*$E1739</f>
        <v>73.106553188475118</v>
      </c>
      <c r="S1737" s="54">
        <f t="shared" ca="1" si="863"/>
        <v>23855.090228072888</v>
      </c>
      <c r="T1737" s="54">
        <f ca="1">VLOOKUP(CONCATENATE($F1737," ",$G1737),AllocFactorMatrix,(T$4+1),FALSE)*$E1739</f>
        <v>717.83343405154278</v>
      </c>
      <c r="U1737" s="54">
        <f ca="1">VLOOKUP(CONCATENATE($F1737," ",$G1737),AllocFactorMatrix,(U$4+1),FALSE)*$E1739</f>
        <v>12604.079730312071</v>
      </c>
      <c r="V1737" s="54">
        <f ca="1">VLOOKUP(CONCATENATE($F1737," ",$G1737),AllocFactorMatrix,(V$4+1),FALSE)*$E1739</f>
        <v>71560.73176120047</v>
      </c>
      <c r="W1737" s="54">
        <f ca="1">VLOOKUP(CONCATENATE($F1737," ",$G1737),AllocFactorMatrix,(W$4+1),FALSE)*$E1739</f>
        <v>13576.745669890801</v>
      </c>
      <c r="X1737" s="54">
        <f t="shared" ca="1" si="869"/>
        <v>98459.390595454897</v>
      </c>
      <c r="Y1737" s="54">
        <f ca="1">VLOOKUP(CONCATENATE($F1737," ",$G1737),AllocFactorMatrix,(Y$4+1),FALSE)*$E1739</f>
        <v>5074.9764669543201</v>
      </c>
      <c r="Z1737" s="54">
        <f ca="1">VLOOKUP(CONCATENATE($F1737," ",$G1737),AllocFactorMatrix,(Z$4+1),FALSE)*$E1739</f>
        <v>82.612526585549858</v>
      </c>
      <c r="AA1737" s="54">
        <f t="shared" ca="1" si="862"/>
        <v>5157.58899353987</v>
      </c>
      <c r="AB1737" s="54">
        <f ca="1">VLOOKUP(CONCATENATE($F1737," ",$G1737),AllocFactorMatrix,(AB$4+1),FALSE)*$E1739</f>
        <v>92.147628022711103</v>
      </c>
      <c r="AC1737" s="54">
        <f ca="1">VLOOKUP(CONCATENATE($F1737," ",$G1737),AllocFactorMatrix,(AC$4+1),FALSE)*$E1739</f>
        <v>1992.5690628294519</v>
      </c>
      <c r="AD1737" s="54">
        <f ca="1">VLOOKUP(CONCATENATE($F1737," ",$G1737),AllocFactorMatrix,(AD$4+1),FALSE)*$E1739</f>
        <v>394.31315052959224</v>
      </c>
    </row>
    <row r="1738" spans="1:30" s="51" customFormat="1" hidden="1" outlineLevel="1">
      <c r="A1738" s="56"/>
      <c r="B1738" s="111"/>
      <c r="C1738" s="55"/>
      <c r="F1738" s="52" t="str">
        <f>F1739</f>
        <v>LABOR_M</v>
      </c>
      <c r="G1738" s="55" t="str">
        <f>$G$14</f>
        <v>CUSTOMER</v>
      </c>
      <c r="H1738" s="53">
        <f t="shared" ca="1" si="860"/>
        <v>189809.49663247797</v>
      </c>
      <c r="I1738" s="54">
        <f ca="1">VLOOKUP(CONCATENATE($F1738," ",$G1738),AllocFactorMatrix,(I$4+1),FALSE)*$E1739</f>
        <v>135619.07369750852</v>
      </c>
      <c r="J1738" s="54">
        <f ca="1">VLOOKUP(CONCATENATE($F1738," ",$G1738),AllocFactorMatrix,(J$4+1),FALSE)*$E1739</f>
        <v>23208.889196454747</v>
      </c>
      <c r="K1738" s="54">
        <f ca="1">VLOOKUP(CONCATENATE($F1738," ",$G1738),AllocFactorMatrix,(K$4+1),FALSE)*$E1739</f>
        <v>6682.9092072290723</v>
      </c>
      <c r="L1738" s="54">
        <f ca="1">VLOOKUP(CONCATENATE($F1738," ",$G1738),AllocFactorMatrix,(L$4+1),FALSE)*$E1739</f>
        <v>1117.1345982887835</v>
      </c>
      <c r="M1738" s="54">
        <f ca="1">VLOOKUP(CONCATENATE($F1738," ",$G1738),AllocFactorMatrix,(M$4+1),FALSE)*$E1739</f>
        <v>176.50190933323023</v>
      </c>
      <c r="N1738" s="54">
        <f t="shared" ca="1" si="861"/>
        <v>7976.5457148510859</v>
      </c>
      <c r="O1738" s="54">
        <f ca="1">VLOOKUP(CONCATENATE($F1738," ",$G1738),AllocFactorMatrix,(O$4+1),FALSE)*$E1739</f>
        <v>1247.0464744842691</v>
      </c>
      <c r="P1738" s="54">
        <f ca="1">VLOOKUP(CONCATENATE($F1738," ",$G1738),AllocFactorMatrix,(P$4+1),FALSE)*$E1739</f>
        <v>320.27608023080114</v>
      </c>
      <c r="Q1738" s="54">
        <f ca="1">VLOOKUP(CONCATENATE($F1738," ",$G1738),AllocFactorMatrix,(Q$4+1),FALSE)*$E1739</f>
        <v>612.58818292234537</v>
      </c>
      <c r="R1738" s="54">
        <f ca="1">VLOOKUP(CONCATENATE($F1738," ",$G1738),AllocFactorMatrix,(R$4+1),FALSE)*$E1739</f>
        <v>106.91787595281234</v>
      </c>
      <c r="S1738" s="54">
        <f t="shared" ca="1" si="863"/>
        <v>2286.8286135902281</v>
      </c>
      <c r="T1738" s="54">
        <f ca="1">VLOOKUP(CONCATENATE($F1738," ",$G1738),AllocFactorMatrix,(T$4+1),FALSE)*$E1739</f>
        <v>8.6728988522015928</v>
      </c>
      <c r="U1738" s="54">
        <f ca="1">VLOOKUP(CONCATENATE($F1738," ",$G1738),AllocFactorMatrix,(U$4+1),FALSE)*$E1739</f>
        <v>190.67026748089631</v>
      </c>
      <c r="V1738" s="54">
        <f ca="1">VLOOKUP(CONCATENATE($F1738," ",$G1738),AllocFactorMatrix,(V$4+1),FALSE)*$E1739</f>
        <v>901.34909003184396</v>
      </c>
      <c r="W1738" s="54">
        <f ca="1">VLOOKUP(CONCATENATE($F1738," ",$G1738),AllocFactorMatrix,(W$4+1),FALSE)*$E1739</f>
        <v>160.4365455589674</v>
      </c>
      <c r="X1738" s="54">
        <f t="shared" ca="1" si="869"/>
        <v>1261.1288019239091</v>
      </c>
      <c r="Y1738" s="54">
        <f ca="1">VLOOKUP(CONCATENATE($F1738," ",$G1738),AllocFactorMatrix,(Y$4+1),FALSE)*$E1739</f>
        <v>341.31917112871463</v>
      </c>
      <c r="Z1738" s="54">
        <f ca="1">VLOOKUP(CONCATENATE($F1738," ",$G1738),AllocFactorMatrix,(Z$4+1),FALSE)*$E1739</f>
        <v>5.4074336683499418</v>
      </c>
      <c r="AA1738" s="54">
        <f t="shared" ca="1" si="862"/>
        <v>346.72660479706457</v>
      </c>
      <c r="AB1738" s="54">
        <f ca="1">VLOOKUP(CONCATENATE($F1738," ",$G1738),AllocFactorMatrix,(AB$4+1),FALSE)*$E1739</f>
        <v>9.7258685027885043</v>
      </c>
      <c r="AC1738" s="54">
        <f ca="1">VLOOKUP(CONCATENATE($F1738," ",$G1738),AllocFactorMatrix,(AC$4+1),FALSE)*$E1739</f>
        <v>14968.424247116196</v>
      </c>
      <c r="AD1738" s="54">
        <f ca="1">VLOOKUP(CONCATENATE($F1738," ",$G1738),AllocFactorMatrix,(AD$4+1),FALSE)*$E1739</f>
        <v>4132.153887733466</v>
      </c>
    </row>
    <row r="1739" spans="1:30" s="51" customFormat="1" collapsed="1">
      <c r="A1739" s="56"/>
      <c r="B1739" s="111"/>
      <c r="C1739" s="55"/>
      <c r="D1739" s="51" t="s">
        <v>523</v>
      </c>
      <c r="E1739" s="61">
        <v>2098337</v>
      </c>
      <c r="F1739" s="96" t="s">
        <v>70</v>
      </c>
      <c r="G1739" s="55" t="str">
        <f>$G$15</f>
        <v>TOTAL</v>
      </c>
      <c r="H1739" s="53">
        <f t="shared" ca="1" si="860"/>
        <v>2098337.0000000005</v>
      </c>
      <c r="I1739" s="54">
        <f ca="1">VLOOKUP(CONCATENATE($F1739," ",$G1739),AllocFactorMatrix,(I$4+1),FALSE)*$E1739</f>
        <v>1184605.5139352165</v>
      </c>
      <c r="J1739" s="54">
        <f ca="1">VLOOKUP(CONCATENATE($F1739," ",$G1739),AllocFactorMatrix,(J$4+1),FALSE)*$E1739</f>
        <v>75574.363594933966</v>
      </c>
      <c r="K1739" s="54">
        <f ca="1">VLOOKUP(CONCATENATE($F1739," ",$G1739),AllocFactorMatrix,(K$4+1),FALSE)*$E1739</f>
        <v>191384.0308350008</v>
      </c>
      <c r="L1739" s="54">
        <f ca="1">VLOOKUP(CONCATENATE($F1739," ",$G1739),AllocFactorMatrix,(L$4+1),FALSE)*$E1739</f>
        <v>6208.9401809663295</v>
      </c>
      <c r="M1739" s="54">
        <f ca="1">VLOOKUP(CONCATENATE($F1739," ",$G1739),AllocFactorMatrix,(M$4+1),FALSE)*$E1739</f>
        <v>489.71894813699276</v>
      </c>
      <c r="N1739" s="54">
        <f t="shared" ca="1" si="861"/>
        <v>198082.68996410412</v>
      </c>
      <c r="O1739" s="54">
        <f ca="1">VLOOKUP(CONCATENATE($F1739," ",$G1739),AllocFactorMatrix,(O$4+1),FALSE)*$E1739</f>
        <v>141461.47681896843</v>
      </c>
      <c r="P1739" s="54">
        <f ca="1">VLOOKUP(CONCATENATE($F1739," ",$G1739),AllocFactorMatrix,(P$4+1),FALSE)*$E1739</f>
        <v>23799.908520922541</v>
      </c>
      <c r="Q1739" s="54">
        <f ca="1">VLOOKUP(CONCATENATE($F1739," ",$G1739),AllocFactorMatrix,(Q$4+1),FALSE)*$E1739</f>
        <v>7676.7219923215453</v>
      </c>
      <c r="R1739" s="54">
        <f ca="1">VLOOKUP(CONCATENATE($F1739," ",$G1739),AllocFactorMatrix,(R$4+1),FALSE)*$E1739</f>
        <v>426.491229117552</v>
      </c>
      <c r="S1739" s="54">
        <f t="shared" ca="1" si="863"/>
        <v>173364.59856133006</v>
      </c>
      <c r="T1739" s="54">
        <f ca="1">VLOOKUP(CONCATENATE($F1739," ",$G1739),AllocFactorMatrix,(T$4+1),FALSE)*$E1739</f>
        <v>4889.2633917071371</v>
      </c>
      <c r="U1739" s="54">
        <f ca="1">VLOOKUP(CONCATENATE($F1739," ",$G1739),AllocFactorMatrix,(U$4+1),FALSE)*$E1739</f>
        <v>74326.300911718427</v>
      </c>
      <c r="V1739" s="54">
        <f ca="1">VLOOKUP(CONCATENATE($F1739," ",$G1739),AllocFactorMatrix,(V$4+1),FALSE)*$E1739</f>
        <v>269326.28532579722</v>
      </c>
      <c r="W1739" s="54">
        <f ca="1">VLOOKUP(CONCATENATE($F1739," ",$G1739),AllocFactorMatrix,(W$4+1),FALSE)*$E1739</f>
        <v>49251.888626387561</v>
      </c>
      <c r="X1739" s="54">
        <f t="shared" ca="1" si="869"/>
        <v>397793.73825561034</v>
      </c>
      <c r="Y1739" s="54">
        <f ca="1">VLOOKUP(CONCATENATE($F1739," ",$G1739),AllocFactorMatrix,(Y$4+1),FALSE)*$E1739</f>
        <v>43358.524748664677</v>
      </c>
      <c r="Z1739" s="54">
        <f ca="1">VLOOKUP(CONCATENATE($F1739," ",$G1739),AllocFactorMatrix,(Z$4+1),FALSE)*$E1739</f>
        <v>635.65496631360907</v>
      </c>
      <c r="AA1739" s="54">
        <f t="shared" ca="1" si="862"/>
        <v>43994.179714978287</v>
      </c>
      <c r="AB1739" s="54">
        <f ca="1">VLOOKUP(CONCATENATE($F1739," ",$G1739),AllocFactorMatrix,(AB$4+1),FALSE)*$E1739</f>
        <v>587.61032950117817</v>
      </c>
      <c r="AC1739" s="54">
        <f ca="1">VLOOKUP(CONCATENATE($F1739," ",$G1739),AllocFactorMatrix,(AC$4+1),FALSE)*$E1739</f>
        <v>19382.671450451915</v>
      </c>
      <c r="AD1739" s="54">
        <f ca="1">VLOOKUP(CONCATENATE($F1739," ",$G1739),AllocFactorMatrix,(AD$4+1),FALSE)*$E1739</f>
        <v>4951.6341938737751</v>
      </c>
    </row>
    <row r="1740" spans="1:30" s="51" customFormat="1" hidden="1" outlineLevel="1">
      <c r="A1740" s="56"/>
      <c r="B1740" s="111"/>
      <c r="C1740" s="55"/>
      <c r="F1740" s="52" t="str">
        <f>F1747</f>
        <v>LABOR_M</v>
      </c>
      <c r="G1740" s="55" t="str">
        <f>$G$8</f>
        <v>PRODUCTION</v>
      </c>
      <c r="H1740" s="53">
        <f t="shared" ref="H1740:H1747" ca="1" si="870">SUBTOTAL(9,I1740:AD1740)</f>
        <v>1526756.1862262206</v>
      </c>
      <c r="I1740" s="54">
        <f ca="1">VLOOKUP(CONCATENATE($F1740," ",$G1740),AllocFactorMatrix,(I$4+1),FALSE)*$E1747</f>
        <v>752054.12790988374</v>
      </c>
      <c r="J1740" s="54">
        <f ca="1">VLOOKUP(CONCATENATE($F1740," ",$G1740),AllocFactorMatrix,(J$4+1),FALSE)*$E1747</f>
        <v>37176.722800429408</v>
      </c>
      <c r="K1740" s="54">
        <f ca="1">VLOOKUP(CONCATENATE($F1740," ",$G1740),AllocFactorMatrix,(K$4+1),FALSE)*$E1747</f>
        <v>136176.20499079532</v>
      </c>
      <c r="L1740" s="54">
        <f ca="1">VLOOKUP(CONCATENATE($F1740," ",$G1740),AllocFactorMatrix,(L$4+1),FALSE)*$E1747</f>
        <v>4286.3434534199669</v>
      </c>
      <c r="M1740" s="54">
        <f ca="1">VLOOKUP(CONCATENATE($F1740," ",$G1740),AllocFactorMatrix,(M$4+1),FALSE)*$E1747</f>
        <v>401.95957348108288</v>
      </c>
      <c r="N1740" s="54">
        <f t="shared" ref="N1740:N1747" ca="1" si="871">SUBTOTAL(9,K1740:M1740)</f>
        <v>140864.50801769638</v>
      </c>
      <c r="O1740" s="54">
        <f ca="1">VLOOKUP(CONCATENATE($F1740," ",$G1740),AllocFactorMatrix,(O$4+1),FALSE)*$E1747</f>
        <v>103515.09946735433</v>
      </c>
      <c r="P1740" s="54">
        <f ca="1">VLOOKUP(CONCATENATE($F1740," ",$G1740),AllocFactorMatrix,(P$4+1),FALSE)*$E1747</f>
        <v>19287.878834309693</v>
      </c>
      <c r="Q1740" s="54">
        <f ca="1">VLOOKUP(CONCATENATE($F1740," ",$G1740),AllocFactorMatrix,(Q$4+1),FALSE)*$E1747</f>
        <v>8715.8333049113953</v>
      </c>
      <c r="R1740" s="54">
        <f ca="1">VLOOKUP(CONCATENATE($F1740," ",$G1740),AllocFactorMatrix,(R$4+1),FALSE)*$E1747</f>
        <v>391.94128108517219</v>
      </c>
      <c r="S1740" s="54">
        <f ca="1">SUBTOTAL(9,O1740:R1740)</f>
        <v>131910.75288766058</v>
      </c>
      <c r="T1740" s="54">
        <f ca="1">VLOOKUP(CONCATENATE($F1740," ",$G1740),AllocFactorMatrix,(T$4+1),FALSE)*$E1747</f>
        <v>3616.0475616320773</v>
      </c>
      <c r="U1740" s="54">
        <f ca="1">VLOOKUP(CONCATENATE($F1740," ",$G1740),AllocFactorMatrix,(U$4+1),FALSE)*$E1747</f>
        <v>59176.002237261229</v>
      </c>
      <c r="V1740" s="54">
        <f ca="1">VLOOKUP(CONCATENATE($F1740," ",$G1740),AllocFactorMatrix,(V$4+1),FALSE)*$E1747</f>
        <v>312746.83457751863</v>
      </c>
      <c r="W1740" s="54">
        <f ca="1">VLOOKUP(CONCATENATE($F1740," ",$G1740),AllocFactorMatrix,(W$4+1),FALSE)*$E1747</f>
        <v>56476.894776120935</v>
      </c>
      <c r="X1740" s="54">
        <f ca="1">SUBTOTAL(9,T1740:W1740)</f>
        <v>432015.77915253286</v>
      </c>
      <c r="Y1740" s="54">
        <f ca="1">VLOOKUP(CONCATENATE($F1740," ",$G1740),AllocFactorMatrix,(Y$4+1),FALSE)*$E1747</f>
        <v>31789.32278861088</v>
      </c>
      <c r="Z1740" s="54">
        <f ca="1">VLOOKUP(CONCATENATE($F1740," ",$G1740),AllocFactorMatrix,(Z$4+1),FALSE)*$E1747</f>
        <v>532.45900537932846</v>
      </c>
      <c r="AA1740" s="54">
        <f t="shared" ref="AA1740:AA1747" ca="1" si="872">SUBTOTAL(9,Y1740:Z1740)</f>
        <v>32321.781793990209</v>
      </c>
      <c r="AB1740" s="54">
        <f ca="1">VLOOKUP(CONCATENATE($F1740," ",$G1740),AllocFactorMatrix,(AB$4+1),FALSE)*$E1747</f>
        <v>412.51366402709846</v>
      </c>
      <c r="AC1740" s="54">
        <f ca="1">VLOOKUP(CONCATENATE($F1740," ",$G1740),AllocFactorMatrix,(AC$4+1),FALSE)*$E1747</f>
        <v>0</v>
      </c>
      <c r="AD1740" s="54">
        <f ca="1">VLOOKUP(CONCATENATE($F1740," ",$G1740),AllocFactorMatrix,(AD$4+1),FALSE)*$E1747</f>
        <v>0</v>
      </c>
    </row>
    <row r="1741" spans="1:30" s="51" customFormat="1" hidden="1" outlineLevel="1">
      <c r="A1741" s="56"/>
      <c r="B1741" s="111"/>
      <c r="C1741" s="55"/>
      <c r="F1741" s="52" t="str">
        <f>F1747</f>
        <v>LABOR_M</v>
      </c>
      <c r="G1741" s="55" t="str">
        <f>$G$9</f>
        <v>BULKTRAN</v>
      </c>
      <c r="H1741" s="53">
        <f t="shared" ca="1" si="870"/>
        <v>5578.4894671100064</v>
      </c>
      <c r="I1741" s="54">
        <f ca="1">VLOOKUP(CONCATENATE($F1741," ",$G1741),AllocFactorMatrix,(I$4+1),FALSE)*$E1747</f>
        <v>2747.8690239413663</v>
      </c>
      <c r="J1741" s="54">
        <f ca="1">VLOOKUP(CONCATENATE($F1741," ",$G1741),AllocFactorMatrix,(J$4+1),FALSE)*$E1747</f>
        <v>135.83698460491107</v>
      </c>
      <c r="K1741" s="54">
        <f ca="1">VLOOKUP(CONCATENATE($F1741," ",$G1741),AllocFactorMatrix,(K$4+1),FALSE)*$E1747</f>
        <v>497.56308968353233</v>
      </c>
      <c r="L1741" s="54">
        <f ca="1">VLOOKUP(CONCATENATE($F1741," ",$G1741),AllocFactorMatrix,(L$4+1),FALSE)*$E1747</f>
        <v>15.661519516369104</v>
      </c>
      <c r="M1741" s="54">
        <f ca="1">VLOOKUP(CONCATENATE($F1741," ",$G1741),AllocFactorMatrix,(M$4+1),FALSE)*$E1747</f>
        <v>1.4686871860075796</v>
      </c>
      <c r="N1741" s="54">
        <f t="shared" ca="1" si="871"/>
        <v>514.69329638590909</v>
      </c>
      <c r="O1741" s="54">
        <f ca="1">VLOOKUP(CONCATENATE($F1741," ",$G1741),AllocFactorMatrix,(O$4+1),FALSE)*$E1747</f>
        <v>378.22534945335298</v>
      </c>
      <c r="P1741" s="54">
        <f ca="1">VLOOKUP(CONCATENATE($F1741," ",$G1741),AllocFactorMatrix,(P$4+1),FALSE)*$E1747</f>
        <v>70.474401800883157</v>
      </c>
      <c r="Q1741" s="54">
        <f ca="1">VLOOKUP(CONCATENATE($F1741," ",$G1741),AllocFactorMatrix,(Q$4+1),FALSE)*$E1747</f>
        <v>31.846069940423725</v>
      </c>
      <c r="R1741" s="54">
        <f ca="1">VLOOKUP(CONCATENATE($F1741," ",$G1741),AllocFactorMatrix,(R$4+1),FALSE)*$E1747</f>
        <v>1.4320821673980559</v>
      </c>
      <c r="S1741" s="54">
        <f t="shared" ref="S1741:S1747" ca="1" si="873">SUBTOTAL(9,O1741:R1741)</f>
        <v>481.97790336205793</v>
      </c>
      <c r="T1741" s="54">
        <f ca="1">VLOOKUP(CONCATENATE($F1741," ",$G1741),AllocFactorMatrix,(T$4+1),FALSE)*$E1747</f>
        <v>13.212380219656405</v>
      </c>
      <c r="U1741" s="54">
        <f ca="1">VLOOKUP(CONCATENATE($F1741," ",$G1741),AllocFactorMatrix,(U$4+1),FALSE)*$E1747</f>
        <v>216.21835114498558</v>
      </c>
      <c r="V1741" s="54">
        <f ca="1">VLOOKUP(CONCATENATE($F1741," ",$G1741),AllocFactorMatrix,(V$4+1),FALSE)*$E1747</f>
        <v>1142.7200612005097</v>
      </c>
      <c r="W1741" s="54">
        <f ca="1">VLOOKUP(CONCATENATE($F1741," ",$G1741),AllocFactorMatrix,(W$4+1),FALSE)*$E1747</f>
        <v>206.35630330892189</v>
      </c>
      <c r="X1741" s="54">
        <f t="shared" ref="X1741:X1747" ca="1" si="874">SUBTOTAL(9,T1741:W1741)</f>
        <v>1578.5070958740737</v>
      </c>
      <c r="Y1741" s="54">
        <f ca="1">VLOOKUP(CONCATENATE($F1741," ",$G1741),AllocFactorMatrix,(Y$4+1),FALSE)*$E1747</f>
        <v>116.15240464894364</v>
      </c>
      <c r="Z1741" s="54">
        <f ca="1">VLOOKUP(CONCATENATE($F1741," ",$G1741),AllocFactorMatrix,(Z$4+1),FALSE)*$E1747</f>
        <v>1.9455083791200307</v>
      </c>
      <c r="AA1741" s="54">
        <f t="shared" ca="1" si="872"/>
        <v>118.09791302806367</v>
      </c>
      <c r="AB1741" s="54">
        <f ca="1">VLOOKUP(CONCATENATE($F1741," ",$G1741),AllocFactorMatrix,(AB$4+1),FALSE)*$E1747</f>
        <v>1.5072499136238335</v>
      </c>
      <c r="AC1741" s="54">
        <f ca="1">VLOOKUP(CONCATENATE($F1741," ",$G1741),AllocFactorMatrix,(AC$4+1),FALSE)*$E1747</f>
        <v>0</v>
      </c>
      <c r="AD1741" s="54">
        <f ca="1">VLOOKUP(CONCATENATE($F1741," ",$G1741),AllocFactorMatrix,(AD$4+1),FALSE)*$E1747</f>
        <v>0</v>
      </c>
    </row>
    <row r="1742" spans="1:30" s="51" customFormat="1" hidden="1" outlineLevel="1">
      <c r="A1742" s="56"/>
      <c r="B1742" s="111"/>
      <c r="C1742" s="55"/>
      <c r="F1742" s="52" t="str">
        <f>F1747</f>
        <v>LABOR_M</v>
      </c>
      <c r="G1742" s="55" t="str">
        <f>$G$10</f>
        <v>SUBTRAN</v>
      </c>
      <c r="H1742" s="53">
        <f t="shared" ca="1" si="870"/>
        <v>1227.0362948882939</v>
      </c>
      <c r="I1742" s="54">
        <f ca="1">VLOOKUP(CONCATENATE($F1742," ",$G1742),AllocFactorMatrix,(I$4+1),FALSE)*$E1747</f>
        <v>597.4040102561072</v>
      </c>
      <c r="J1742" s="54">
        <f ca="1">VLOOKUP(CONCATENATE($F1742," ",$G1742),AllocFactorMatrix,(J$4+1),FALSE)*$E1747</f>
        <v>28.831499032188045</v>
      </c>
      <c r="K1742" s="54">
        <f ca="1">VLOOKUP(CONCATENATE($F1742," ",$G1742),AllocFactorMatrix,(K$4+1),FALSE)*$E1747</f>
        <v>104.8875837519064</v>
      </c>
      <c r="L1742" s="54">
        <f ca="1">VLOOKUP(CONCATENATE($F1742," ",$G1742),AllocFactorMatrix,(L$4+1),FALSE)*$E1747</f>
        <v>3.2398787756753031</v>
      </c>
      <c r="M1742" s="54">
        <f ca="1">VLOOKUP(CONCATENATE($F1742," ",$G1742),AllocFactorMatrix,(M$4+1),FALSE)*$E1747</f>
        <v>0.40350976685965456</v>
      </c>
      <c r="N1742" s="54">
        <f t="shared" ca="1" si="871"/>
        <v>108.53097229444137</v>
      </c>
      <c r="O1742" s="54">
        <f ca="1">VLOOKUP(CONCATENATE($F1742," ",$G1742),AllocFactorMatrix,(O$4+1),FALSE)*$E1747</f>
        <v>79.244208898101178</v>
      </c>
      <c r="P1742" s="54">
        <f ca="1">VLOOKUP(CONCATENATE($F1742," ",$G1742),AllocFactorMatrix,(P$4+1),FALSE)*$E1747</f>
        <v>14.731406007206743</v>
      </c>
      <c r="Q1742" s="54">
        <f ca="1">VLOOKUP(CONCATENATE($F1742," ",$G1742),AllocFactorMatrix,(Q$4+1),FALSE)*$E1747</f>
        <v>8.7653621046731605</v>
      </c>
      <c r="R1742" s="54">
        <f ca="1">VLOOKUP(CONCATENATE($F1742," ",$G1742),AllocFactorMatrix,(R$4+1),FALSE)*$E1747</f>
        <v>0</v>
      </c>
      <c r="S1742" s="54">
        <f t="shared" ca="1" si="873"/>
        <v>102.74097700998108</v>
      </c>
      <c r="T1742" s="54">
        <f ca="1">VLOOKUP(CONCATENATE($F1742," ",$G1742),AllocFactorMatrix,(T$4+1),FALSE)*$E1747</f>
        <v>2.7670717082127618</v>
      </c>
      <c r="U1742" s="54">
        <f ca="1">VLOOKUP(CONCATENATE($F1742," ",$G1742),AllocFactorMatrix,(U$4+1),FALSE)*$E1747</f>
        <v>45.298543708260254</v>
      </c>
      <c r="V1742" s="54">
        <f ca="1">VLOOKUP(CONCATENATE($F1742," ",$G1742),AllocFactorMatrix,(V$4+1),FALSE)*$E1747</f>
        <v>315.58059920785854</v>
      </c>
      <c r="W1742" s="54">
        <f ca="1">VLOOKUP(CONCATENATE($F1742," ",$G1742),AllocFactorMatrix,(W$4+1),FALSE)*$E1747</f>
        <v>0</v>
      </c>
      <c r="X1742" s="54">
        <f t="shared" ca="1" si="874"/>
        <v>363.64621462433155</v>
      </c>
      <c r="Y1742" s="54">
        <f ca="1">VLOOKUP(CONCATENATE($F1742," ",$G1742),AllocFactorMatrix,(Y$4+1),FALSE)*$E1747</f>
        <v>23.850185216976115</v>
      </c>
      <c r="Z1742" s="54">
        <f ca="1">VLOOKUP(CONCATENATE($F1742," ",$G1742),AllocFactorMatrix,(Z$4+1),FALSE)*$E1747</f>
        <v>0.3975832355298799</v>
      </c>
      <c r="AA1742" s="54">
        <f t="shared" ca="1" si="872"/>
        <v>24.247768452505994</v>
      </c>
      <c r="AB1742" s="54">
        <f ca="1">VLOOKUP(CONCATENATE($F1742," ",$G1742),AllocFactorMatrix,(AB$4+1),FALSE)*$E1747</f>
        <v>0.31848673963440932</v>
      </c>
      <c r="AC1742" s="54">
        <f ca="1">VLOOKUP(CONCATENATE($F1742," ",$G1742),AllocFactorMatrix,(AC$4+1),FALSE)*$E1747</f>
        <v>1.082923000428488</v>
      </c>
      <c r="AD1742" s="54">
        <f ca="1">VLOOKUP(CONCATENATE($F1742," ",$G1742),AllocFactorMatrix,(AD$4+1),FALSE)*$E1747</f>
        <v>0.23344347867567433</v>
      </c>
    </row>
    <row r="1743" spans="1:30" s="51" customFormat="1" hidden="1" outlineLevel="1">
      <c r="A1743" s="56"/>
      <c r="B1743" s="111"/>
      <c r="C1743" s="55"/>
      <c r="F1743" s="52" t="str">
        <f>F1747</f>
        <v>LABOR_M</v>
      </c>
      <c r="G1743" s="55" t="str">
        <f>$G$11</f>
        <v>DISTPRI</v>
      </c>
      <c r="H1743" s="53">
        <f t="shared" ca="1" si="870"/>
        <v>786160.28691404522</v>
      </c>
      <c r="I1743" s="54">
        <f ca="1">VLOOKUP(CONCATENATE($F1743," ",$G1743),AllocFactorMatrix,(I$4+1),FALSE)*$E1747</f>
        <v>525424.44989549206</v>
      </c>
      <c r="J1743" s="54">
        <f ca="1">VLOOKUP(CONCATENATE($F1743," ",$G1743),AllocFactorMatrix,(J$4+1),FALSE)*$E1747</f>
        <v>24767.136928138614</v>
      </c>
      <c r="K1743" s="54">
        <f ca="1">VLOOKUP(CONCATENATE($F1743," ",$G1743),AllocFactorMatrix,(K$4+1),FALSE)*$E1747</f>
        <v>89930.994228516531</v>
      </c>
      <c r="L1743" s="54">
        <f ca="1">VLOOKUP(CONCATENATE($F1743," ",$G1743),AllocFactorMatrix,(L$4+1),FALSE)*$E1747</f>
        <v>2779.3356716137264</v>
      </c>
      <c r="M1743" s="54">
        <f ca="1">VLOOKUP(CONCATENATE($F1743," ",$G1743),AllocFactorMatrix,(M$4+1),FALSE)*$E1747</f>
        <v>0</v>
      </c>
      <c r="N1743" s="54">
        <f t="shared" ca="1" si="871"/>
        <v>92710.329900130251</v>
      </c>
      <c r="O1743" s="54">
        <f ca="1">VLOOKUP(CONCATENATE($F1743," ",$G1743),AllocFactorMatrix,(O$4+1),FALSE)*$E1747</f>
        <v>67432.527077608844</v>
      </c>
      <c r="P1743" s="54">
        <f ca="1">VLOOKUP(CONCATENATE($F1743," ",$G1743),AllocFactorMatrix,(P$4+1),FALSE)*$E1747</f>
        <v>12559.312706010294</v>
      </c>
      <c r="Q1743" s="54">
        <f ca="1">VLOOKUP(CONCATENATE($F1743," ",$G1743),AllocFactorMatrix,(Q$4+1),FALSE)*$E1747</f>
        <v>0</v>
      </c>
      <c r="R1743" s="54">
        <f ca="1">VLOOKUP(CONCATENATE($F1743," ",$G1743),AllocFactorMatrix,(R$4+1),FALSE)*$E1747</f>
        <v>0</v>
      </c>
      <c r="S1743" s="54">
        <f t="shared" ca="1" si="873"/>
        <v>79991.839783619143</v>
      </c>
      <c r="T1743" s="54">
        <f ca="1">VLOOKUP(CONCATENATE($F1743," ",$G1743),AllocFactorMatrix,(T$4+1),FALSE)*$E1747</f>
        <v>2403.9280348091979</v>
      </c>
      <c r="U1743" s="54">
        <f ca="1">VLOOKUP(CONCATENATE($F1743," ",$G1743),AllocFactorMatrix,(U$4+1),FALSE)*$E1747</f>
        <v>38769.919482289661</v>
      </c>
      <c r="V1743" s="54">
        <f ca="1">VLOOKUP(CONCATENATE($F1743," ",$G1743),AllocFactorMatrix,(V$4+1),FALSE)*$E1747</f>
        <v>0</v>
      </c>
      <c r="W1743" s="54">
        <f ca="1">VLOOKUP(CONCATENATE($F1743," ",$G1743),AllocFactorMatrix,(W$4+1),FALSE)*$E1747</f>
        <v>0</v>
      </c>
      <c r="X1743" s="54">
        <f t="shared" ca="1" si="874"/>
        <v>41173.84751709886</v>
      </c>
      <c r="Y1743" s="54">
        <f ca="1">VLOOKUP(CONCATENATE($F1743," ",$G1743),AllocFactorMatrix,(Y$4+1),FALSE)*$E1747</f>
        <v>20334.005817154168</v>
      </c>
      <c r="Z1743" s="54">
        <f ca="1">VLOOKUP(CONCATENATE($F1743," ",$G1743),AllocFactorMatrix,(Z$4+1),FALSE)*$E1747</f>
        <v>339.25081475436116</v>
      </c>
      <c r="AA1743" s="54">
        <f t="shared" ca="1" si="872"/>
        <v>20673.256631908527</v>
      </c>
      <c r="AB1743" s="54">
        <f ca="1">VLOOKUP(CONCATENATE($F1743," ",$G1743),AllocFactorMatrix,(AB$4+1),FALSE)*$E1747</f>
        <v>274.85000407495551</v>
      </c>
      <c r="AC1743" s="54">
        <f ca="1">VLOOKUP(CONCATENATE($F1743," ",$G1743),AllocFactorMatrix,(AC$4+1),FALSE)*$E1747</f>
        <v>941.59792916691003</v>
      </c>
      <c r="AD1743" s="54">
        <f ca="1">VLOOKUP(CONCATENATE($F1743," ",$G1743),AllocFactorMatrix,(AD$4+1),FALSE)*$E1747</f>
        <v>202.97832441601196</v>
      </c>
    </row>
    <row r="1744" spans="1:30" s="51" customFormat="1" hidden="1" outlineLevel="1">
      <c r="A1744" s="56"/>
      <c r="B1744" s="111"/>
      <c r="C1744" s="55"/>
      <c r="F1744" s="52" t="str">
        <f>F1747</f>
        <v>LABOR_M</v>
      </c>
      <c r="G1744" s="55" t="str">
        <f>$G$12</f>
        <v>DISTSEC</v>
      </c>
      <c r="H1744" s="53">
        <f t="shared" ca="1" si="870"/>
        <v>324458.01986810745</v>
      </c>
      <c r="I1744" s="54">
        <f ca="1">VLOOKUP(CONCATENATE($F1744," ",$G1744),AllocFactorMatrix,(I$4+1),FALSE)*$E1747</f>
        <v>242597.73243987764</v>
      </c>
      <c r="J1744" s="54">
        <f ca="1">VLOOKUP(CONCATENATE($F1744," ",$G1744),AllocFactorMatrix,(J$4+1),FALSE)*$E1747</f>
        <v>11695.713999096944</v>
      </c>
      <c r="K1744" s="54">
        <f ca="1">VLOOKUP(CONCATENATE($F1744," ",$G1744),AllocFactorMatrix,(K$4+1),FALSE)*$E1747</f>
        <v>35290.843177046772</v>
      </c>
      <c r="L1744" s="54">
        <f ca="1">VLOOKUP(CONCATENATE($F1744," ",$G1744),AllocFactorMatrix,(L$4+1),FALSE)*$E1747</f>
        <v>0</v>
      </c>
      <c r="M1744" s="54">
        <f ca="1">VLOOKUP(CONCATENATE($F1744," ",$G1744),AllocFactorMatrix,(M$4+1),FALSE)*$E1747</f>
        <v>0</v>
      </c>
      <c r="N1744" s="54">
        <f t="shared" ca="1" si="871"/>
        <v>35290.843177046772</v>
      </c>
      <c r="O1744" s="54">
        <f ca="1">VLOOKUP(CONCATENATE($F1744," ",$G1744),AllocFactorMatrix,(O$4+1),FALSE)*$E1747</f>
        <v>22487.462632776376</v>
      </c>
      <c r="P1744" s="54">
        <f ca="1">VLOOKUP(CONCATENATE($F1744," ",$G1744),AllocFactorMatrix,(P$4+1),FALSE)*$E1747</f>
        <v>0</v>
      </c>
      <c r="Q1744" s="54">
        <f ca="1">VLOOKUP(CONCATENATE($F1744," ",$G1744),AllocFactorMatrix,(Q$4+1),FALSE)*$E1747</f>
        <v>0</v>
      </c>
      <c r="R1744" s="54">
        <f ca="1">VLOOKUP(CONCATENATE($F1744," ",$G1744),AllocFactorMatrix,(R$4+1),FALSE)*$E1747</f>
        <v>0</v>
      </c>
      <c r="S1744" s="54">
        <f t="shared" ca="1" si="873"/>
        <v>22487.462632776376</v>
      </c>
      <c r="T1744" s="54">
        <f ca="1">VLOOKUP(CONCATENATE($F1744," ",$G1744),AllocFactorMatrix,(T$4+1),FALSE)*$E1747</f>
        <v>608.01381389776532</v>
      </c>
      <c r="U1744" s="54">
        <f ca="1">VLOOKUP(CONCATENATE($F1744," ",$G1744),AllocFactorMatrix,(U$4+1),FALSE)*$E1747</f>
        <v>0</v>
      </c>
      <c r="V1744" s="54">
        <f ca="1">VLOOKUP(CONCATENATE($F1744," ",$G1744),AllocFactorMatrix,(V$4+1),FALSE)*$E1747</f>
        <v>0</v>
      </c>
      <c r="W1744" s="54">
        <f ca="1">VLOOKUP(CONCATENATE($F1744," ",$G1744),AllocFactorMatrix,(W$4+1),FALSE)*$E1747</f>
        <v>0</v>
      </c>
      <c r="X1744" s="54">
        <f t="shared" ca="1" si="874"/>
        <v>608.01381389776532</v>
      </c>
      <c r="Y1744" s="54">
        <f ca="1">VLOOKUP(CONCATENATE($F1744," ",$G1744),AllocFactorMatrix,(Y$4+1),FALSE)*$E1747</f>
        <v>8294.367755978119</v>
      </c>
      <c r="Z1744" s="54">
        <f ca="1">VLOOKUP(CONCATENATE($F1744," ",$G1744),AllocFactorMatrix,(Z$4+1),FALSE)*$E1747</f>
        <v>0</v>
      </c>
      <c r="AA1744" s="54">
        <f t="shared" ca="1" si="872"/>
        <v>8294.367755978119</v>
      </c>
      <c r="AB1744" s="54">
        <f ca="1">VLOOKUP(CONCATENATE($F1744," ",$G1744),AllocFactorMatrix,(AB$4+1),FALSE)*$E1747</f>
        <v>86.070921023640068</v>
      </c>
      <c r="AC1744" s="54">
        <f ca="1">VLOOKUP(CONCATENATE($F1744," ",$G1744),AllocFactorMatrix,(AC$4+1),FALSE)*$E1747</f>
        <v>2922.4388107565187</v>
      </c>
      <c r="AD1744" s="54">
        <f ca="1">VLOOKUP(CONCATENATE($F1744," ",$G1744),AllocFactorMatrix,(AD$4+1),FALSE)*$E1747</f>
        <v>475.37631765364301</v>
      </c>
    </row>
    <row r="1745" spans="1:30" s="51" customFormat="1" hidden="1" outlineLevel="1">
      <c r="A1745" s="56"/>
      <c r="B1745" s="111"/>
      <c r="C1745" s="55"/>
      <c r="F1745" s="52" t="str">
        <f>F1747</f>
        <v>LABOR_M</v>
      </c>
      <c r="G1745" s="55" t="str">
        <f>$G$13</f>
        <v>ENERGY</v>
      </c>
      <c r="H1745" s="53">
        <f t="shared" ca="1" si="870"/>
        <v>401925.51322020171</v>
      </c>
      <c r="I1745" s="54">
        <f ca="1">VLOOKUP(CONCATENATE($F1745," ",$G1745),AllocFactorMatrix,(I$4+1),FALSE)*$E1747</f>
        <v>150813.34021688742</v>
      </c>
      <c r="J1745" s="54">
        <f ca="1">VLOOKUP(CONCATENATE($F1745," ",$G1745),AllocFactorMatrix,(J$4+1),FALSE)*$E1747</f>
        <v>9773.6789709013665</v>
      </c>
      <c r="K1745" s="54">
        <f ca="1">VLOOKUP(CONCATENATE($F1745," ",$G1745),AllocFactorMatrix,(K$4+1),FALSE)*$E1747</f>
        <v>32791.752450639724</v>
      </c>
      <c r="L1745" s="54">
        <f ca="1">VLOOKUP(CONCATENATE($F1745," ",$G1745),AllocFactorMatrix,(L$4+1),FALSE)*$E1747</f>
        <v>1042.1963378132573</v>
      </c>
      <c r="M1745" s="54">
        <f ca="1">VLOOKUP(CONCATENATE($F1745," ",$G1745),AllocFactorMatrix,(M$4+1),FALSE)*$E1747</f>
        <v>96.078318852365598</v>
      </c>
      <c r="N1745" s="54">
        <f t="shared" ca="1" si="871"/>
        <v>33930.027107305345</v>
      </c>
      <c r="O1745" s="54">
        <f ca="1">VLOOKUP(CONCATENATE($F1745," ",$G1745),AllocFactorMatrix,(O$4+1),FALSE)*$E1747</f>
        <v>29896.698261057252</v>
      </c>
      <c r="P1745" s="54">
        <f ca="1">VLOOKUP(CONCATENATE($F1745," ",$G1745),AllocFactorMatrix,(P$4+1),FALSE)*$E1747</f>
        <v>5542.2725953229183</v>
      </c>
      <c r="Q1745" s="54">
        <f ca="1">VLOOKUP(CONCATENATE($F1745," ",$G1745),AllocFactorMatrix,(Q$4+1),FALSE)*$E1747</f>
        <v>2518.2668077106423</v>
      </c>
      <c r="R1745" s="54">
        <f ca="1">VLOOKUP(CONCATENATE($F1745," ",$G1745),AllocFactorMatrix,(R$4+1),FALSE)*$E1747</f>
        <v>116.68172226978594</v>
      </c>
      <c r="S1745" s="54">
        <f t="shared" ca="1" si="873"/>
        <v>38073.919386360598</v>
      </c>
      <c r="T1745" s="54">
        <f ca="1">VLOOKUP(CONCATENATE($F1745," ",$G1745),AllocFactorMatrix,(T$4+1),FALSE)*$E1747</f>
        <v>1145.6981314935367</v>
      </c>
      <c r="U1745" s="54">
        <f ca="1">VLOOKUP(CONCATENATE($F1745," ",$G1745),AllocFactorMatrix,(U$4+1),FALSE)*$E1747</f>
        <v>20116.742842013162</v>
      </c>
      <c r="V1745" s="54">
        <f ca="1">VLOOKUP(CONCATENATE($F1745," ",$G1745),AllocFactorMatrix,(V$4+1),FALSE)*$E1747</f>
        <v>114214.5138104986</v>
      </c>
      <c r="W1745" s="54">
        <f ca="1">VLOOKUP(CONCATENATE($F1745," ",$G1745),AllocFactorMatrix,(W$4+1),FALSE)*$E1747</f>
        <v>21669.166422025373</v>
      </c>
      <c r="X1745" s="54">
        <f t="shared" ca="1" si="874"/>
        <v>157146.12120603066</v>
      </c>
      <c r="Y1745" s="54">
        <f ca="1">VLOOKUP(CONCATENATE($F1745," ",$G1745),AllocFactorMatrix,(Y$4+1),FALSE)*$E1747</f>
        <v>8099.916749135069</v>
      </c>
      <c r="Z1745" s="54">
        <f ca="1">VLOOKUP(CONCATENATE($F1745," ",$G1745),AllocFactorMatrix,(Z$4+1),FALSE)*$E1747</f>
        <v>131.8537321573524</v>
      </c>
      <c r="AA1745" s="54">
        <f t="shared" ca="1" si="872"/>
        <v>8231.7704812924221</v>
      </c>
      <c r="AB1745" s="54">
        <f ca="1">VLOOKUP(CONCATENATE($F1745," ",$G1745),AllocFactorMatrix,(AB$4+1),FALSE)*$E1747</f>
        <v>147.07223185650761</v>
      </c>
      <c r="AC1745" s="54">
        <f ca="1">VLOOKUP(CONCATENATE($F1745," ",$G1745),AllocFactorMatrix,(AC$4+1),FALSE)*$E1747</f>
        <v>3180.2400722276921</v>
      </c>
      <c r="AD1745" s="54">
        <f ca="1">VLOOKUP(CONCATENATE($F1745," ",$G1745),AllocFactorMatrix,(AD$4+1),FALSE)*$E1747</f>
        <v>629.34354733976545</v>
      </c>
    </row>
    <row r="1746" spans="1:30" s="51" customFormat="1" hidden="1" outlineLevel="1">
      <c r="A1746" s="56"/>
      <c r="B1746" s="111"/>
      <c r="C1746" s="55"/>
      <c r="F1746" s="52" t="str">
        <f>F1747</f>
        <v>LABOR_M</v>
      </c>
      <c r="G1746" s="55" t="str">
        <f>$G$14</f>
        <v>CUSTOMER</v>
      </c>
      <c r="H1746" s="53">
        <f t="shared" ca="1" si="870"/>
        <v>302945.46800942707</v>
      </c>
      <c r="I1746" s="54">
        <f ca="1">VLOOKUP(CONCATENATE($F1746," ",$G1746),AllocFactorMatrix,(I$4+1),FALSE)*$E1747</f>
        <v>216454.83751452441</v>
      </c>
      <c r="J1746" s="54">
        <f ca="1">VLOOKUP(CONCATENATE($F1746," ",$G1746),AllocFactorMatrix,(J$4+1),FALSE)*$E1747</f>
        <v>37042.550158661819</v>
      </c>
      <c r="K1746" s="54">
        <f ca="1">VLOOKUP(CONCATENATE($F1746," ",$G1746),AllocFactorMatrix,(K$4+1),FALSE)*$E1747</f>
        <v>10666.257976378309</v>
      </c>
      <c r="L1746" s="54">
        <f ca="1">VLOOKUP(CONCATENATE($F1746," ",$G1746),AllocFactorMatrix,(L$4+1),FALSE)*$E1747</f>
        <v>1783.0027986608673</v>
      </c>
      <c r="M1746" s="54">
        <f ca="1">VLOOKUP(CONCATENATE($F1746," ",$G1746),AllocFactorMatrix,(M$4+1),FALSE)*$E1747</f>
        <v>281.70589183451659</v>
      </c>
      <c r="N1746" s="54">
        <f t="shared" ca="1" si="871"/>
        <v>12730.966666873694</v>
      </c>
      <c r="O1746" s="54">
        <f ca="1">VLOOKUP(CONCATENATE($F1746," ",$G1746),AllocFactorMatrix,(O$4+1),FALSE)*$E1747</f>
        <v>1990.3486629735908</v>
      </c>
      <c r="P1746" s="54">
        <f ca="1">VLOOKUP(CONCATENATE($F1746," ",$G1746),AllocFactorMatrix,(P$4+1),FALSE)*$E1747</f>
        <v>511.1766731335552</v>
      </c>
      <c r="Q1746" s="54">
        <f ca="1">VLOOKUP(CONCATENATE($F1746," ",$G1746),AllocFactorMatrix,(Q$4+1),FALSE)*$E1747</f>
        <v>977.72143683510501</v>
      </c>
      <c r="R1746" s="54">
        <f ca="1">VLOOKUP(CONCATENATE($F1746," ",$G1746),AllocFactorMatrix,(R$4+1),FALSE)*$E1747</f>
        <v>170.64628769241648</v>
      </c>
      <c r="S1746" s="54">
        <f t="shared" ca="1" si="873"/>
        <v>3649.8930606346676</v>
      </c>
      <c r="T1746" s="54">
        <f ca="1">VLOOKUP(CONCATENATE($F1746," ",$G1746),AllocFactorMatrix,(T$4+1),FALSE)*$E1747</f>
        <v>13.842381168451301</v>
      </c>
      <c r="U1746" s="54">
        <f ca="1">VLOOKUP(CONCATENATE($F1746," ",$G1746),AllocFactorMatrix,(U$4+1),FALSE)*$E1747</f>
        <v>304.31930141686644</v>
      </c>
      <c r="V1746" s="54">
        <f ca="1">VLOOKUP(CONCATENATE($F1746," ",$G1746),AllocFactorMatrix,(V$4+1),FALSE)*$E1747</f>
        <v>1438.5983144367358</v>
      </c>
      <c r="W1746" s="54">
        <f ca="1">VLOOKUP(CONCATENATE($F1746," ",$G1746),AllocFactorMatrix,(W$4+1),FALSE)*$E1747</f>
        <v>256.06476621286538</v>
      </c>
      <c r="X1746" s="54">
        <f t="shared" ca="1" si="874"/>
        <v>2012.8247632349189</v>
      </c>
      <c r="Y1746" s="54">
        <f ca="1">VLOOKUP(CONCATENATE($F1746," ",$G1746),AllocFactorMatrix,(Y$4+1),FALSE)*$E1747</f>
        <v>544.76250067924877</v>
      </c>
      <c r="Z1746" s="54">
        <f ca="1">VLOOKUP(CONCATENATE($F1746," ",$G1746),AllocFactorMatrix,(Z$4+1),FALSE)*$E1747</f>
        <v>8.6305351020455916</v>
      </c>
      <c r="AA1746" s="54">
        <f t="shared" ca="1" si="872"/>
        <v>553.39303578129432</v>
      </c>
      <c r="AB1746" s="54">
        <f ca="1">VLOOKUP(CONCATENATE($F1746," ",$G1746),AllocFactorMatrix,(AB$4+1),FALSE)*$E1747</f>
        <v>15.522973495264269</v>
      </c>
      <c r="AC1746" s="54">
        <f ca="1">VLOOKUP(CONCATENATE($F1746," ",$G1746),AllocFactorMatrix,(AC$4+1),FALSE)*$E1747</f>
        <v>23890.355168511418</v>
      </c>
      <c r="AD1746" s="54">
        <f ca="1">VLOOKUP(CONCATENATE($F1746," ",$G1746),AllocFactorMatrix,(AD$4+1),FALSE)*$E1747</f>
        <v>6595.1246677095487</v>
      </c>
    </row>
    <row r="1747" spans="1:30" s="51" customFormat="1" collapsed="1">
      <c r="A1747" s="56"/>
      <c r="B1747" s="111"/>
      <c r="C1747" s="55"/>
      <c r="D1747" s="51" t="s">
        <v>524</v>
      </c>
      <c r="E1747" s="61">
        <v>3349051</v>
      </c>
      <c r="F1747" s="96" t="s">
        <v>70</v>
      </c>
      <c r="G1747" s="55" t="str">
        <f>$G$15</f>
        <v>TOTAL</v>
      </c>
      <c r="H1747" s="53">
        <f t="shared" ca="1" si="870"/>
        <v>3349050.9999999995</v>
      </c>
      <c r="I1747" s="54">
        <f ca="1">VLOOKUP(CONCATENATE($F1747," ",$G1747),AllocFactorMatrix,(I$4+1),FALSE)*$E1747</f>
        <v>1890689.7610108627</v>
      </c>
      <c r="J1747" s="54">
        <f ca="1">VLOOKUP(CONCATENATE($F1747," ",$G1747),AllocFactorMatrix,(J$4+1),FALSE)*$E1747</f>
        <v>120620.47134086526</v>
      </c>
      <c r="K1747" s="54">
        <f ca="1">VLOOKUP(CONCATENATE($F1747," ",$G1747),AllocFactorMatrix,(K$4+1),FALSE)*$E1747</f>
        <v>305458.50349681213</v>
      </c>
      <c r="L1747" s="54">
        <f ca="1">VLOOKUP(CONCATENATE($F1747," ",$G1747),AllocFactorMatrix,(L$4+1),FALSE)*$E1747</f>
        <v>9909.779659799864</v>
      </c>
      <c r="M1747" s="54">
        <f ca="1">VLOOKUP(CONCATENATE($F1747," ",$G1747),AllocFactorMatrix,(M$4+1),FALSE)*$E1747</f>
        <v>781.61598112083232</v>
      </c>
      <c r="N1747" s="54">
        <f t="shared" ca="1" si="871"/>
        <v>316149.89913773286</v>
      </c>
      <c r="O1747" s="54">
        <f ca="1">VLOOKUP(CONCATENATE($F1747," ",$G1747),AllocFactorMatrix,(O$4+1),FALSE)*$E1747</f>
        <v>225779.60566012183</v>
      </c>
      <c r="P1747" s="54">
        <f ca="1">VLOOKUP(CONCATENATE($F1747," ",$G1747),AllocFactorMatrix,(P$4+1),FALSE)*$E1747</f>
        <v>37985.846616584546</v>
      </c>
      <c r="Q1747" s="54">
        <f ca="1">VLOOKUP(CONCATENATE($F1747," ",$G1747),AllocFactorMatrix,(Q$4+1),FALSE)*$E1747</f>
        <v>12252.432981502239</v>
      </c>
      <c r="R1747" s="54">
        <f ca="1">VLOOKUP(CONCATENATE($F1747," ",$G1747),AllocFactorMatrix,(R$4+1),FALSE)*$E1747</f>
        <v>680.70137321477273</v>
      </c>
      <c r="S1747" s="54">
        <f t="shared" ca="1" si="873"/>
        <v>276698.58663142339</v>
      </c>
      <c r="T1747" s="54">
        <f ca="1">VLOOKUP(CONCATENATE($F1747," ",$G1747),AllocFactorMatrix,(T$4+1),FALSE)*$E1747</f>
        <v>7803.5093749288972</v>
      </c>
      <c r="U1747" s="54">
        <f ca="1">VLOOKUP(CONCATENATE($F1747," ",$G1747),AllocFactorMatrix,(U$4+1),FALSE)*$E1747</f>
        <v>118628.50075783418</v>
      </c>
      <c r="V1747" s="54">
        <f ca="1">VLOOKUP(CONCATENATE($F1747," ",$G1747),AllocFactorMatrix,(V$4+1),FALSE)*$E1747</f>
        <v>429858.24736286234</v>
      </c>
      <c r="W1747" s="54">
        <f ca="1">VLOOKUP(CONCATENATE($F1747," ",$G1747),AllocFactorMatrix,(W$4+1),FALSE)*$E1747</f>
        <v>78608.482267668107</v>
      </c>
      <c r="X1747" s="54">
        <f t="shared" ca="1" si="874"/>
        <v>634898.73976329353</v>
      </c>
      <c r="Y1747" s="54">
        <f ca="1">VLOOKUP(CONCATENATE($F1747," ",$G1747),AllocFactorMatrix,(Y$4+1),FALSE)*$E1747</f>
        <v>69202.378201423402</v>
      </c>
      <c r="Z1747" s="54">
        <f ca="1">VLOOKUP(CONCATENATE($F1747," ",$G1747),AllocFactorMatrix,(Z$4+1),FALSE)*$E1747</f>
        <v>1014.5371790077376</v>
      </c>
      <c r="AA1747" s="54">
        <f t="shared" ca="1" si="872"/>
        <v>70216.915380431135</v>
      </c>
      <c r="AB1747" s="54">
        <f ca="1">VLOOKUP(CONCATENATE($F1747," ",$G1747),AllocFactorMatrix,(AB$4+1),FALSE)*$E1747</f>
        <v>937.8555311307241</v>
      </c>
      <c r="AC1747" s="54">
        <f ca="1">VLOOKUP(CONCATENATE($F1747," ",$G1747),AllocFactorMatrix,(AC$4+1),FALSE)*$E1747</f>
        <v>30935.714903662963</v>
      </c>
      <c r="AD1747" s="54">
        <f ca="1">VLOOKUP(CONCATENATE($F1747," ",$G1747),AllocFactorMatrix,(AD$4+1),FALSE)*$E1747</f>
        <v>7903.0563005976446</v>
      </c>
    </row>
    <row r="1748" spans="1:30" hidden="1" outlineLevel="1">
      <c r="E1748" s="51"/>
      <c r="F1748" s="52" t="str">
        <f>F1755</f>
        <v>LABOR_M</v>
      </c>
      <c r="G1748" s="55" t="str">
        <f>$G$8</f>
        <v>PRODUCTION</v>
      </c>
      <c r="H1748" s="4">
        <f t="shared" ref="H1748:H1795" ca="1" si="875">SUBTOTAL(9,I1748:AD1748)</f>
        <v>0</v>
      </c>
      <c r="I1748" s="5">
        <f ca="1">VLOOKUP(CONCATENATE($F1748," ",$G1748),AllocFactorMatrix,(I$4+1),FALSE)*$E1755</f>
        <v>0</v>
      </c>
      <c r="J1748" s="5">
        <f ca="1">VLOOKUP(CONCATENATE($F1748," ",$G1748),AllocFactorMatrix,(J$4+1),FALSE)*$E1755</f>
        <v>0</v>
      </c>
      <c r="K1748" s="5">
        <f ca="1">VLOOKUP(CONCATENATE($F1748," ",$G1748),AllocFactorMatrix,(K$4+1),FALSE)*$E1755</f>
        <v>0</v>
      </c>
      <c r="L1748" s="5">
        <f ca="1">VLOOKUP(CONCATENATE($F1748," ",$G1748),AllocFactorMatrix,(L$4+1),FALSE)*$E1755</f>
        <v>0</v>
      </c>
      <c r="M1748" s="5">
        <f ca="1">VLOOKUP(CONCATENATE($F1748," ",$G1748),AllocFactorMatrix,(M$4+1),FALSE)*$E1755</f>
        <v>0</v>
      </c>
      <c r="N1748" s="5">
        <f t="shared" ref="N1748:N1795" ca="1" si="876">SUBTOTAL(9,K1748:M1748)</f>
        <v>0</v>
      </c>
      <c r="O1748" s="5">
        <f ca="1">VLOOKUP(CONCATENATE($F1748," ",$G1748),AllocFactorMatrix,(O$4+1),FALSE)*$E1755</f>
        <v>0</v>
      </c>
      <c r="P1748" s="5">
        <f ca="1">VLOOKUP(CONCATENATE($F1748," ",$G1748),AllocFactorMatrix,(P$4+1),FALSE)*$E1755</f>
        <v>0</v>
      </c>
      <c r="Q1748" s="5">
        <f ca="1">VLOOKUP(CONCATENATE($F1748," ",$G1748),AllocFactorMatrix,(Q$4+1),FALSE)*$E1755</f>
        <v>0</v>
      </c>
      <c r="R1748" s="5">
        <f ca="1">VLOOKUP(CONCATENATE($F1748," ",$G1748),AllocFactorMatrix,(R$4+1),FALSE)*$E1755</f>
        <v>0</v>
      </c>
      <c r="S1748" s="5">
        <f ca="1">SUBTOTAL(9,O1748:R1748)</f>
        <v>0</v>
      </c>
      <c r="T1748" s="5">
        <f ca="1">VLOOKUP(CONCATENATE($F1748," ",$G1748),AllocFactorMatrix,(T$4+1),FALSE)*$E1755</f>
        <v>0</v>
      </c>
      <c r="U1748" s="5">
        <f ca="1">VLOOKUP(CONCATENATE($F1748," ",$G1748),AllocFactorMatrix,(U$4+1),FALSE)*$E1755</f>
        <v>0</v>
      </c>
      <c r="V1748" s="5">
        <f ca="1">VLOOKUP(CONCATENATE($F1748," ",$G1748),AllocFactorMatrix,(V$4+1),FALSE)*$E1755</f>
        <v>0</v>
      </c>
      <c r="W1748" s="5">
        <f ca="1">VLOOKUP(CONCATENATE($F1748," ",$G1748),AllocFactorMatrix,(W$4+1),FALSE)*$E1755</f>
        <v>0</v>
      </c>
      <c r="X1748" s="5">
        <f ca="1">SUBTOTAL(9,T1748:W1748)</f>
        <v>0</v>
      </c>
      <c r="Y1748" s="5">
        <f ca="1">VLOOKUP(CONCATENATE($F1748," ",$G1748),AllocFactorMatrix,(Y$4+1),FALSE)*$E1755</f>
        <v>0</v>
      </c>
      <c r="Z1748" s="5">
        <f ca="1">VLOOKUP(CONCATENATE($F1748," ",$G1748),AllocFactorMatrix,(Z$4+1),FALSE)*$E1755</f>
        <v>0</v>
      </c>
      <c r="AA1748" s="5">
        <f t="shared" ref="AA1748:AA1795" ca="1" si="877">SUBTOTAL(9,Y1748:Z1748)</f>
        <v>0</v>
      </c>
      <c r="AB1748" s="5">
        <f ca="1">VLOOKUP(CONCATENATE($F1748," ",$G1748),AllocFactorMatrix,(AB$4+1),FALSE)*$E1755</f>
        <v>0</v>
      </c>
      <c r="AC1748" s="5">
        <f ca="1">VLOOKUP(CONCATENATE($F1748," ",$G1748),AllocFactorMatrix,(AC$4+1),FALSE)*$E1755</f>
        <v>0</v>
      </c>
      <c r="AD1748" s="5">
        <f ca="1">VLOOKUP(CONCATENATE($F1748," ",$G1748),AllocFactorMatrix,(AD$4+1),FALSE)*$E1755</f>
        <v>0</v>
      </c>
    </row>
    <row r="1749" spans="1:30" hidden="1" outlineLevel="1">
      <c r="E1749" s="51"/>
      <c r="F1749" s="52" t="str">
        <f>F1755</f>
        <v>LABOR_M</v>
      </c>
      <c r="G1749" s="55" t="str">
        <f>$G$9</f>
        <v>BULKTRAN</v>
      </c>
      <c r="H1749" s="4">
        <f t="shared" ca="1" si="875"/>
        <v>0</v>
      </c>
      <c r="I1749" s="5">
        <f ca="1">VLOOKUP(CONCATENATE($F1749," ",$G1749),AllocFactorMatrix,(I$4+1),FALSE)*$E1755</f>
        <v>0</v>
      </c>
      <c r="J1749" s="5">
        <f ca="1">VLOOKUP(CONCATENATE($F1749," ",$G1749),AllocFactorMatrix,(J$4+1),FALSE)*$E1755</f>
        <v>0</v>
      </c>
      <c r="K1749" s="5">
        <f ca="1">VLOOKUP(CONCATENATE($F1749," ",$G1749),AllocFactorMatrix,(K$4+1),FALSE)*$E1755</f>
        <v>0</v>
      </c>
      <c r="L1749" s="5">
        <f ca="1">VLOOKUP(CONCATENATE($F1749," ",$G1749),AllocFactorMatrix,(L$4+1),FALSE)*$E1755</f>
        <v>0</v>
      </c>
      <c r="M1749" s="5">
        <f ca="1">VLOOKUP(CONCATENATE($F1749," ",$G1749),AllocFactorMatrix,(M$4+1),FALSE)*$E1755</f>
        <v>0</v>
      </c>
      <c r="N1749" s="5">
        <f t="shared" ca="1" si="876"/>
        <v>0</v>
      </c>
      <c r="O1749" s="5">
        <f ca="1">VLOOKUP(CONCATENATE($F1749," ",$G1749),AllocFactorMatrix,(O$4+1),FALSE)*$E1755</f>
        <v>0</v>
      </c>
      <c r="P1749" s="5">
        <f ca="1">VLOOKUP(CONCATENATE($F1749," ",$G1749),AllocFactorMatrix,(P$4+1),FALSE)*$E1755</f>
        <v>0</v>
      </c>
      <c r="Q1749" s="5">
        <f ca="1">VLOOKUP(CONCATENATE($F1749," ",$G1749),AllocFactorMatrix,(Q$4+1),FALSE)*$E1755</f>
        <v>0</v>
      </c>
      <c r="R1749" s="5">
        <f ca="1">VLOOKUP(CONCATENATE($F1749," ",$G1749),AllocFactorMatrix,(R$4+1),FALSE)*$E1755</f>
        <v>0</v>
      </c>
      <c r="S1749" s="5">
        <f t="shared" ref="S1749:S1795" ca="1" si="878">SUBTOTAL(9,O1749:R1749)</f>
        <v>0</v>
      </c>
      <c r="T1749" s="5">
        <f ca="1">VLOOKUP(CONCATENATE($F1749," ",$G1749),AllocFactorMatrix,(T$4+1),FALSE)*$E1755</f>
        <v>0</v>
      </c>
      <c r="U1749" s="5">
        <f ca="1">VLOOKUP(CONCATENATE($F1749," ",$G1749),AllocFactorMatrix,(U$4+1),FALSE)*$E1755</f>
        <v>0</v>
      </c>
      <c r="V1749" s="5">
        <f ca="1">VLOOKUP(CONCATENATE($F1749," ",$G1749),AllocFactorMatrix,(V$4+1),FALSE)*$E1755</f>
        <v>0</v>
      </c>
      <c r="W1749" s="5">
        <f ca="1">VLOOKUP(CONCATENATE($F1749," ",$G1749),AllocFactorMatrix,(W$4+1),FALSE)*$E1755</f>
        <v>0</v>
      </c>
      <c r="X1749" s="5">
        <f t="shared" ref="X1749:X1755" ca="1" si="879">SUBTOTAL(9,T1749:W1749)</f>
        <v>0</v>
      </c>
      <c r="Y1749" s="5">
        <f ca="1">VLOOKUP(CONCATENATE($F1749," ",$G1749),AllocFactorMatrix,(Y$4+1),FALSE)*$E1755</f>
        <v>0</v>
      </c>
      <c r="Z1749" s="5">
        <f ca="1">VLOOKUP(CONCATENATE($F1749," ",$G1749),AllocFactorMatrix,(Z$4+1),FALSE)*$E1755</f>
        <v>0</v>
      </c>
      <c r="AA1749" s="5">
        <f t="shared" ca="1" si="877"/>
        <v>0</v>
      </c>
      <c r="AB1749" s="5">
        <f ca="1">VLOOKUP(CONCATENATE($F1749," ",$G1749),AllocFactorMatrix,(AB$4+1),FALSE)*$E1755</f>
        <v>0</v>
      </c>
      <c r="AC1749" s="5">
        <f ca="1">VLOOKUP(CONCATENATE($F1749," ",$G1749),AllocFactorMatrix,(AC$4+1),FALSE)*$E1755</f>
        <v>0</v>
      </c>
      <c r="AD1749" s="5">
        <f ca="1">VLOOKUP(CONCATENATE($F1749," ",$G1749),AllocFactorMatrix,(AD$4+1),FALSE)*$E1755</f>
        <v>0</v>
      </c>
    </row>
    <row r="1750" spans="1:30" hidden="1" outlineLevel="1">
      <c r="E1750" s="51"/>
      <c r="F1750" s="52" t="str">
        <f>F1755</f>
        <v>LABOR_M</v>
      </c>
      <c r="G1750" s="55" t="str">
        <f>$G$10</f>
        <v>SUBTRAN</v>
      </c>
      <c r="H1750" s="4">
        <f t="shared" ca="1" si="875"/>
        <v>0</v>
      </c>
      <c r="I1750" s="5">
        <f ca="1">VLOOKUP(CONCATENATE($F1750," ",$G1750),AllocFactorMatrix,(I$4+1),FALSE)*$E1755</f>
        <v>0</v>
      </c>
      <c r="J1750" s="5">
        <f ca="1">VLOOKUP(CONCATENATE($F1750," ",$G1750),AllocFactorMatrix,(J$4+1),FALSE)*$E1755</f>
        <v>0</v>
      </c>
      <c r="K1750" s="5">
        <f ca="1">VLOOKUP(CONCATENATE($F1750," ",$G1750),AllocFactorMatrix,(K$4+1),FALSE)*$E1755</f>
        <v>0</v>
      </c>
      <c r="L1750" s="5">
        <f ca="1">VLOOKUP(CONCATENATE($F1750," ",$G1750),AllocFactorMatrix,(L$4+1),FALSE)*$E1755</f>
        <v>0</v>
      </c>
      <c r="M1750" s="5">
        <f ca="1">VLOOKUP(CONCATENATE($F1750," ",$G1750),AllocFactorMatrix,(M$4+1),FALSE)*$E1755</f>
        <v>0</v>
      </c>
      <c r="N1750" s="5">
        <f t="shared" ca="1" si="876"/>
        <v>0</v>
      </c>
      <c r="O1750" s="5">
        <f ca="1">VLOOKUP(CONCATENATE($F1750," ",$G1750),AllocFactorMatrix,(O$4+1),FALSE)*$E1755</f>
        <v>0</v>
      </c>
      <c r="P1750" s="5">
        <f ca="1">VLOOKUP(CONCATENATE($F1750," ",$G1750),AllocFactorMatrix,(P$4+1),FALSE)*$E1755</f>
        <v>0</v>
      </c>
      <c r="Q1750" s="5">
        <f ca="1">VLOOKUP(CONCATENATE($F1750," ",$G1750),AllocFactorMatrix,(Q$4+1),FALSE)*$E1755</f>
        <v>0</v>
      </c>
      <c r="R1750" s="5">
        <f ca="1">VLOOKUP(CONCATENATE($F1750," ",$G1750),AllocFactorMatrix,(R$4+1),FALSE)*$E1755</f>
        <v>0</v>
      </c>
      <c r="S1750" s="5">
        <f t="shared" ca="1" si="878"/>
        <v>0</v>
      </c>
      <c r="T1750" s="5">
        <f ca="1">VLOOKUP(CONCATENATE($F1750," ",$G1750),AllocFactorMatrix,(T$4+1),FALSE)*$E1755</f>
        <v>0</v>
      </c>
      <c r="U1750" s="5">
        <f ca="1">VLOOKUP(CONCATENATE($F1750," ",$G1750),AllocFactorMatrix,(U$4+1),FALSE)*$E1755</f>
        <v>0</v>
      </c>
      <c r="V1750" s="5">
        <f ca="1">VLOOKUP(CONCATENATE($F1750," ",$G1750),AllocFactorMatrix,(V$4+1),FALSE)*$E1755</f>
        <v>0</v>
      </c>
      <c r="W1750" s="5">
        <f ca="1">VLOOKUP(CONCATENATE($F1750," ",$G1750),AllocFactorMatrix,(W$4+1),FALSE)*$E1755</f>
        <v>0</v>
      </c>
      <c r="X1750" s="5">
        <f t="shared" ca="1" si="879"/>
        <v>0</v>
      </c>
      <c r="Y1750" s="5">
        <f ca="1">VLOOKUP(CONCATENATE($F1750," ",$G1750),AllocFactorMatrix,(Y$4+1),FALSE)*$E1755</f>
        <v>0</v>
      </c>
      <c r="Z1750" s="5">
        <f ca="1">VLOOKUP(CONCATENATE($F1750," ",$G1750),AllocFactorMatrix,(Z$4+1),FALSE)*$E1755</f>
        <v>0</v>
      </c>
      <c r="AA1750" s="5">
        <f t="shared" ca="1" si="877"/>
        <v>0</v>
      </c>
      <c r="AB1750" s="5">
        <f ca="1">VLOOKUP(CONCATENATE($F1750," ",$G1750),AllocFactorMatrix,(AB$4+1),FALSE)*$E1755</f>
        <v>0</v>
      </c>
      <c r="AC1750" s="5">
        <f ca="1">VLOOKUP(CONCATENATE($F1750," ",$G1750),AllocFactorMatrix,(AC$4+1),FALSE)*$E1755</f>
        <v>0</v>
      </c>
      <c r="AD1750" s="5">
        <f ca="1">VLOOKUP(CONCATENATE($F1750," ",$G1750),AllocFactorMatrix,(AD$4+1),FALSE)*$E1755</f>
        <v>0</v>
      </c>
    </row>
    <row r="1751" spans="1:30" hidden="1" outlineLevel="1">
      <c r="E1751" s="51"/>
      <c r="F1751" s="52" t="str">
        <f>F1755</f>
        <v>LABOR_M</v>
      </c>
      <c r="G1751" s="55" t="str">
        <f>$G$11</f>
        <v>DISTPRI</v>
      </c>
      <c r="H1751" s="4">
        <f t="shared" ca="1" si="875"/>
        <v>0</v>
      </c>
      <c r="I1751" s="5">
        <f ca="1">VLOOKUP(CONCATENATE($F1751," ",$G1751),AllocFactorMatrix,(I$4+1),FALSE)*$E1755</f>
        <v>0</v>
      </c>
      <c r="J1751" s="5">
        <f ca="1">VLOOKUP(CONCATENATE($F1751," ",$G1751),AllocFactorMatrix,(J$4+1),FALSE)*$E1755</f>
        <v>0</v>
      </c>
      <c r="K1751" s="5">
        <f ca="1">VLOOKUP(CONCATENATE($F1751," ",$G1751),AllocFactorMatrix,(K$4+1),FALSE)*$E1755</f>
        <v>0</v>
      </c>
      <c r="L1751" s="5">
        <f ca="1">VLOOKUP(CONCATENATE($F1751," ",$G1751),AllocFactorMatrix,(L$4+1),FALSE)*$E1755</f>
        <v>0</v>
      </c>
      <c r="M1751" s="5">
        <f ca="1">VLOOKUP(CONCATENATE($F1751," ",$G1751),AllocFactorMatrix,(M$4+1),FALSE)*$E1755</f>
        <v>0</v>
      </c>
      <c r="N1751" s="5">
        <f t="shared" ca="1" si="876"/>
        <v>0</v>
      </c>
      <c r="O1751" s="5">
        <f ca="1">VLOOKUP(CONCATENATE($F1751," ",$G1751),AllocFactorMatrix,(O$4+1),FALSE)*$E1755</f>
        <v>0</v>
      </c>
      <c r="P1751" s="5">
        <f ca="1">VLOOKUP(CONCATENATE($F1751," ",$G1751),AllocFactorMatrix,(P$4+1),FALSE)*$E1755</f>
        <v>0</v>
      </c>
      <c r="Q1751" s="5">
        <f ca="1">VLOOKUP(CONCATENATE($F1751," ",$G1751),AllocFactorMatrix,(Q$4+1),FALSE)*$E1755</f>
        <v>0</v>
      </c>
      <c r="R1751" s="5">
        <f ca="1">VLOOKUP(CONCATENATE($F1751," ",$G1751),AllocFactorMatrix,(R$4+1),FALSE)*$E1755</f>
        <v>0</v>
      </c>
      <c r="S1751" s="5">
        <f t="shared" ca="1" si="878"/>
        <v>0</v>
      </c>
      <c r="T1751" s="5">
        <f ca="1">VLOOKUP(CONCATENATE($F1751," ",$G1751),AllocFactorMatrix,(T$4+1),FALSE)*$E1755</f>
        <v>0</v>
      </c>
      <c r="U1751" s="5">
        <f ca="1">VLOOKUP(CONCATENATE($F1751," ",$G1751),AllocFactorMatrix,(U$4+1),FALSE)*$E1755</f>
        <v>0</v>
      </c>
      <c r="V1751" s="5">
        <f ca="1">VLOOKUP(CONCATENATE($F1751," ",$G1751),AllocFactorMatrix,(V$4+1),FALSE)*$E1755</f>
        <v>0</v>
      </c>
      <c r="W1751" s="5">
        <f ca="1">VLOOKUP(CONCATENATE($F1751," ",$G1751),AllocFactorMatrix,(W$4+1),FALSE)*$E1755</f>
        <v>0</v>
      </c>
      <c r="X1751" s="5">
        <f t="shared" ca="1" si="879"/>
        <v>0</v>
      </c>
      <c r="Y1751" s="5">
        <f ca="1">VLOOKUP(CONCATENATE($F1751," ",$G1751),AllocFactorMatrix,(Y$4+1),FALSE)*$E1755</f>
        <v>0</v>
      </c>
      <c r="Z1751" s="5">
        <f ca="1">VLOOKUP(CONCATENATE($F1751," ",$G1751),AllocFactorMatrix,(Z$4+1),FALSE)*$E1755</f>
        <v>0</v>
      </c>
      <c r="AA1751" s="5">
        <f t="shared" ca="1" si="877"/>
        <v>0</v>
      </c>
      <c r="AB1751" s="5">
        <f ca="1">VLOOKUP(CONCATENATE($F1751," ",$G1751),AllocFactorMatrix,(AB$4+1),FALSE)*$E1755</f>
        <v>0</v>
      </c>
      <c r="AC1751" s="5">
        <f ca="1">VLOOKUP(CONCATENATE($F1751," ",$G1751),AllocFactorMatrix,(AC$4+1),FALSE)*$E1755</f>
        <v>0</v>
      </c>
      <c r="AD1751" s="5">
        <f ca="1">VLOOKUP(CONCATENATE($F1751," ",$G1751),AllocFactorMatrix,(AD$4+1),FALSE)*$E1755</f>
        <v>0</v>
      </c>
    </row>
    <row r="1752" spans="1:30" hidden="1" outlineLevel="1">
      <c r="E1752" s="51"/>
      <c r="F1752" s="52" t="str">
        <f>F1755</f>
        <v>LABOR_M</v>
      </c>
      <c r="G1752" s="55" t="str">
        <f>$G$12</f>
        <v>DISTSEC</v>
      </c>
      <c r="H1752" s="4">
        <f t="shared" ca="1" si="875"/>
        <v>0</v>
      </c>
      <c r="I1752" s="5">
        <f ca="1">VLOOKUP(CONCATENATE($F1752," ",$G1752),AllocFactorMatrix,(I$4+1),FALSE)*$E1755</f>
        <v>0</v>
      </c>
      <c r="J1752" s="5">
        <f ca="1">VLOOKUP(CONCATENATE($F1752," ",$G1752),AllocFactorMatrix,(J$4+1),FALSE)*$E1755</f>
        <v>0</v>
      </c>
      <c r="K1752" s="5">
        <f ca="1">VLOOKUP(CONCATENATE($F1752," ",$G1752),AllocFactorMatrix,(K$4+1),FALSE)*$E1755</f>
        <v>0</v>
      </c>
      <c r="L1752" s="5">
        <f ca="1">VLOOKUP(CONCATENATE($F1752," ",$G1752),AllocFactorMatrix,(L$4+1),FALSE)*$E1755</f>
        <v>0</v>
      </c>
      <c r="M1752" s="5">
        <f ca="1">VLOOKUP(CONCATENATE($F1752," ",$G1752),AllocFactorMatrix,(M$4+1),FALSE)*$E1755</f>
        <v>0</v>
      </c>
      <c r="N1752" s="5">
        <f t="shared" ca="1" si="876"/>
        <v>0</v>
      </c>
      <c r="O1752" s="5">
        <f ca="1">VLOOKUP(CONCATENATE($F1752," ",$G1752),AllocFactorMatrix,(O$4+1),FALSE)*$E1755</f>
        <v>0</v>
      </c>
      <c r="P1752" s="5">
        <f ca="1">VLOOKUP(CONCATENATE($F1752," ",$G1752),AllocFactorMatrix,(P$4+1),FALSE)*$E1755</f>
        <v>0</v>
      </c>
      <c r="Q1752" s="5">
        <f ca="1">VLOOKUP(CONCATENATE($F1752," ",$G1752),AllocFactorMatrix,(Q$4+1),FALSE)*$E1755</f>
        <v>0</v>
      </c>
      <c r="R1752" s="5">
        <f ca="1">VLOOKUP(CONCATENATE($F1752," ",$G1752),AllocFactorMatrix,(R$4+1),FALSE)*$E1755</f>
        <v>0</v>
      </c>
      <c r="S1752" s="5">
        <f t="shared" ca="1" si="878"/>
        <v>0</v>
      </c>
      <c r="T1752" s="5">
        <f ca="1">VLOOKUP(CONCATENATE($F1752," ",$G1752),AllocFactorMatrix,(T$4+1),FALSE)*$E1755</f>
        <v>0</v>
      </c>
      <c r="U1752" s="5">
        <f ca="1">VLOOKUP(CONCATENATE($F1752," ",$G1752),AllocFactorMatrix,(U$4+1),FALSE)*$E1755</f>
        <v>0</v>
      </c>
      <c r="V1752" s="5">
        <f ca="1">VLOOKUP(CONCATENATE($F1752," ",$G1752),AllocFactorMatrix,(V$4+1),FALSE)*$E1755</f>
        <v>0</v>
      </c>
      <c r="W1752" s="5">
        <f ca="1">VLOOKUP(CONCATENATE($F1752," ",$G1752),AllocFactorMatrix,(W$4+1),FALSE)*$E1755</f>
        <v>0</v>
      </c>
      <c r="X1752" s="5">
        <f t="shared" ca="1" si="879"/>
        <v>0</v>
      </c>
      <c r="Y1752" s="5">
        <f ca="1">VLOOKUP(CONCATENATE($F1752," ",$G1752),AllocFactorMatrix,(Y$4+1),FALSE)*$E1755</f>
        <v>0</v>
      </c>
      <c r="Z1752" s="5">
        <f ca="1">VLOOKUP(CONCATENATE($F1752," ",$G1752),AllocFactorMatrix,(Z$4+1),FALSE)*$E1755</f>
        <v>0</v>
      </c>
      <c r="AA1752" s="5">
        <f t="shared" ca="1" si="877"/>
        <v>0</v>
      </c>
      <c r="AB1752" s="5">
        <f ca="1">VLOOKUP(CONCATENATE($F1752," ",$G1752),AllocFactorMatrix,(AB$4+1),FALSE)*$E1755</f>
        <v>0</v>
      </c>
      <c r="AC1752" s="5">
        <f ca="1">VLOOKUP(CONCATENATE($F1752," ",$G1752),AllocFactorMatrix,(AC$4+1),FALSE)*$E1755</f>
        <v>0</v>
      </c>
      <c r="AD1752" s="5">
        <f ca="1">VLOOKUP(CONCATENATE($F1752," ",$G1752),AllocFactorMatrix,(AD$4+1),FALSE)*$E1755</f>
        <v>0</v>
      </c>
    </row>
    <row r="1753" spans="1:30" hidden="1" outlineLevel="1">
      <c r="E1753" s="51"/>
      <c r="F1753" s="52" t="str">
        <f>F1755</f>
        <v>LABOR_M</v>
      </c>
      <c r="G1753" s="55" t="str">
        <f>$G$13</f>
        <v>ENERGY</v>
      </c>
      <c r="H1753" s="4">
        <f t="shared" ca="1" si="875"/>
        <v>0</v>
      </c>
      <c r="I1753" s="5">
        <f ca="1">VLOOKUP(CONCATENATE($F1753," ",$G1753),AllocFactorMatrix,(I$4+1),FALSE)*$E1755</f>
        <v>0</v>
      </c>
      <c r="J1753" s="5">
        <f ca="1">VLOOKUP(CONCATENATE($F1753," ",$G1753),AllocFactorMatrix,(J$4+1),FALSE)*$E1755</f>
        <v>0</v>
      </c>
      <c r="K1753" s="5">
        <f ca="1">VLOOKUP(CONCATENATE($F1753," ",$G1753),AllocFactorMatrix,(K$4+1),FALSE)*$E1755</f>
        <v>0</v>
      </c>
      <c r="L1753" s="5">
        <f ca="1">VLOOKUP(CONCATENATE($F1753," ",$G1753),AllocFactorMatrix,(L$4+1),FALSE)*$E1755</f>
        <v>0</v>
      </c>
      <c r="M1753" s="5">
        <f ca="1">VLOOKUP(CONCATENATE($F1753," ",$G1753),AllocFactorMatrix,(M$4+1),FALSE)*$E1755</f>
        <v>0</v>
      </c>
      <c r="N1753" s="5">
        <f t="shared" ca="1" si="876"/>
        <v>0</v>
      </c>
      <c r="O1753" s="5">
        <f ca="1">VLOOKUP(CONCATENATE($F1753," ",$G1753),AllocFactorMatrix,(O$4+1),FALSE)*$E1755</f>
        <v>0</v>
      </c>
      <c r="P1753" s="5">
        <f ca="1">VLOOKUP(CONCATENATE($F1753," ",$G1753),AllocFactorMatrix,(P$4+1),FALSE)*$E1755</f>
        <v>0</v>
      </c>
      <c r="Q1753" s="5">
        <f ca="1">VLOOKUP(CONCATENATE($F1753," ",$G1753),AllocFactorMatrix,(Q$4+1),FALSE)*$E1755</f>
        <v>0</v>
      </c>
      <c r="R1753" s="5">
        <f ca="1">VLOOKUP(CONCATENATE($F1753," ",$G1753),AllocFactorMatrix,(R$4+1),FALSE)*$E1755</f>
        <v>0</v>
      </c>
      <c r="S1753" s="5">
        <f t="shared" ca="1" si="878"/>
        <v>0</v>
      </c>
      <c r="T1753" s="5">
        <f ca="1">VLOOKUP(CONCATENATE($F1753," ",$G1753),AllocFactorMatrix,(T$4+1),FALSE)*$E1755</f>
        <v>0</v>
      </c>
      <c r="U1753" s="5">
        <f ca="1">VLOOKUP(CONCATENATE($F1753," ",$G1753),AllocFactorMatrix,(U$4+1),FALSE)*$E1755</f>
        <v>0</v>
      </c>
      <c r="V1753" s="5">
        <f ca="1">VLOOKUP(CONCATENATE($F1753," ",$G1753),AllocFactorMatrix,(V$4+1),FALSE)*$E1755</f>
        <v>0</v>
      </c>
      <c r="W1753" s="5">
        <f ca="1">VLOOKUP(CONCATENATE($F1753," ",$G1753),AllocFactorMatrix,(W$4+1),FALSE)*$E1755</f>
        <v>0</v>
      </c>
      <c r="X1753" s="5">
        <f t="shared" ca="1" si="879"/>
        <v>0</v>
      </c>
      <c r="Y1753" s="5">
        <f ca="1">VLOOKUP(CONCATENATE($F1753," ",$G1753),AllocFactorMatrix,(Y$4+1),FALSE)*$E1755</f>
        <v>0</v>
      </c>
      <c r="Z1753" s="5">
        <f ca="1">VLOOKUP(CONCATENATE($F1753," ",$G1753),AllocFactorMatrix,(Z$4+1),FALSE)*$E1755</f>
        <v>0</v>
      </c>
      <c r="AA1753" s="5">
        <f t="shared" ca="1" si="877"/>
        <v>0</v>
      </c>
      <c r="AB1753" s="5">
        <f ca="1">VLOOKUP(CONCATENATE($F1753," ",$G1753),AllocFactorMatrix,(AB$4+1),FALSE)*$E1755</f>
        <v>0</v>
      </c>
      <c r="AC1753" s="5">
        <f ca="1">VLOOKUP(CONCATENATE($F1753," ",$G1753),AllocFactorMatrix,(AC$4+1),FALSE)*$E1755</f>
        <v>0</v>
      </c>
      <c r="AD1753" s="5">
        <f ca="1">VLOOKUP(CONCATENATE($F1753," ",$G1753),AllocFactorMatrix,(AD$4+1),FALSE)*$E1755</f>
        <v>0</v>
      </c>
    </row>
    <row r="1754" spans="1:30" hidden="1" outlineLevel="1">
      <c r="E1754" s="51"/>
      <c r="F1754" s="52" t="str">
        <f>F1755</f>
        <v>LABOR_M</v>
      </c>
      <c r="G1754" s="55" t="str">
        <f>$G$14</f>
        <v>CUSTOMER</v>
      </c>
      <c r="H1754" s="4">
        <f t="shared" ca="1" si="875"/>
        <v>0</v>
      </c>
      <c r="I1754" s="5">
        <f ca="1">VLOOKUP(CONCATENATE($F1754," ",$G1754),AllocFactorMatrix,(I$4+1),FALSE)*$E1755</f>
        <v>0</v>
      </c>
      <c r="J1754" s="5">
        <f ca="1">VLOOKUP(CONCATENATE($F1754," ",$G1754),AllocFactorMatrix,(J$4+1),FALSE)*$E1755</f>
        <v>0</v>
      </c>
      <c r="K1754" s="5">
        <f ca="1">VLOOKUP(CONCATENATE($F1754," ",$G1754),AllocFactorMatrix,(K$4+1),FALSE)*$E1755</f>
        <v>0</v>
      </c>
      <c r="L1754" s="5">
        <f ca="1">VLOOKUP(CONCATENATE($F1754," ",$G1754),AllocFactorMatrix,(L$4+1),FALSE)*$E1755</f>
        <v>0</v>
      </c>
      <c r="M1754" s="5">
        <f ca="1">VLOOKUP(CONCATENATE($F1754," ",$G1754),AllocFactorMatrix,(M$4+1),FALSE)*$E1755</f>
        <v>0</v>
      </c>
      <c r="N1754" s="5">
        <f t="shared" ca="1" si="876"/>
        <v>0</v>
      </c>
      <c r="O1754" s="5">
        <f ca="1">VLOOKUP(CONCATENATE($F1754," ",$G1754),AllocFactorMatrix,(O$4+1),FALSE)*$E1755</f>
        <v>0</v>
      </c>
      <c r="P1754" s="5">
        <f ca="1">VLOOKUP(CONCATENATE($F1754," ",$G1754),AllocFactorMatrix,(P$4+1),FALSE)*$E1755</f>
        <v>0</v>
      </c>
      <c r="Q1754" s="5">
        <f ca="1">VLOOKUP(CONCATENATE($F1754," ",$G1754),AllocFactorMatrix,(Q$4+1),FALSE)*$E1755</f>
        <v>0</v>
      </c>
      <c r="R1754" s="5">
        <f ca="1">VLOOKUP(CONCATENATE($F1754," ",$G1754),AllocFactorMatrix,(R$4+1),FALSE)*$E1755</f>
        <v>0</v>
      </c>
      <c r="S1754" s="5">
        <f t="shared" ca="1" si="878"/>
        <v>0</v>
      </c>
      <c r="T1754" s="5">
        <f ca="1">VLOOKUP(CONCATENATE($F1754," ",$G1754),AllocFactorMatrix,(T$4+1),FALSE)*$E1755</f>
        <v>0</v>
      </c>
      <c r="U1754" s="5">
        <f ca="1">VLOOKUP(CONCATENATE($F1754," ",$G1754),AllocFactorMatrix,(U$4+1),FALSE)*$E1755</f>
        <v>0</v>
      </c>
      <c r="V1754" s="5">
        <f ca="1">VLOOKUP(CONCATENATE($F1754," ",$G1754),AllocFactorMatrix,(V$4+1),FALSE)*$E1755</f>
        <v>0</v>
      </c>
      <c r="W1754" s="5">
        <f ca="1">VLOOKUP(CONCATENATE($F1754," ",$G1754),AllocFactorMatrix,(W$4+1),FALSE)*$E1755</f>
        <v>0</v>
      </c>
      <c r="X1754" s="5">
        <f t="shared" ca="1" si="879"/>
        <v>0</v>
      </c>
      <c r="Y1754" s="5">
        <f ca="1">VLOOKUP(CONCATENATE($F1754," ",$G1754),AllocFactorMatrix,(Y$4+1),FALSE)*$E1755</f>
        <v>0</v>
      </c>
      <c r="Z1754" s="5">
        <f ca="1">VLOOKUP(CONCATENATE($F1754," ",$G1754),AllocFactorMatrix,(Z$4+1),FALSE)*$E1755</f>
        <v>0</v>
      </c>
      <c r="AA1754" s="5">
        <f t="shared" ca="1" si="877"/>
        <v>0</v>
      </c>
      <c r="AB1754" s="5">
        <f ca="1">VLOOKUP(CONCATENATE($F1754," ",$G1754),AllocFactorMatrix,(AB$4+1),FALSE)*$E1755</f>
        <v>0</v>
      </c>
      <c r="AC1754" s="5">
        <f ca="1">VLOOKUP(CONCATENATE($F1754," ",$G1754),AllocFactorMatrix,(AC$4+1),FALSE)*$E1755</f>
        <v>0</v>
      </c>
      <c r="AD1754" s="5">
        <f ca="1">VLOOKUP(CONCATENATE($F1754," ",$G1754),AllocFactorMatrix,(AD$4+1),FALSE)*$E1755</f>
        <v>0</v>
      </c>
    </row>
    <row r="1755" spans="1:30" collapsed="1">
      <c r="D1755" s="1" t="s">
        <v>525</v>
      </c>
      <c r="E1755" s="61">
        <v>0</v>
      </c>
      <c r="F1755" s="96" t="s">
        <v>70</v>
      </c>
      <c r="G1755" s="55" t="str">
        <f>$G$15</f>
        <v>TOTAL</v>
      </c>
      <c r="H1755" s="4">
        <f t="shared" ca="1" si="875"/>
        <v>0</v>
      </c>
      <c r="I1755" s="5">
        <f ca="1">VLOOKUP(CONCATENATE($F1755," ",$G1755),AllocFactorMatrix,(I$4+1),FALSE)*$E1755</f>
        <v>0</v>
      </c>
      <c r="J1755" s="5">
        <f ca="1">VLOOKUP(CONCATENATE($F1755," ",$G1755),AllocFactorMatrix,(J$4+1),FALSE)*$E1755</f>
        <v>0</v>
      </c>
      <c r="K1755" s="5">
        <f ca="1">VLOOKUP(CONCATENATE($F1755," ",$G1755),AllocFactorMatrix,(K$4+1),FALSE)*$E1755</f>
        <v>0</v>
      </c>
      <c r="L1755" s="5">
        <f ca="1">VLOOKUP(CONCATENATE($F1755," ",$G1755),AllocFactorMatrix,(L$4+1),FALSE)*$E1755</f>
        <v>0</v>
      </c>
      <c r="M1755" s="5">
        <f ca="1">VLOOKUP(CONCATENATE($F1755," ",$G1755),AllocFactorMatrix,(M$4+1),FALSE)*$E1755</f>
        <v>0</v>
      </c>
      <c r="N1755" s="5">
        <f t="shared" ca="1" si="876"/>
        <v>0</v>
      </c>
      <c r="O1755" s="5">
        <f ca="1">VLOOKUP(CONCATENATE($F1755," ",$G1755),AllocFactorMatrix,(O$4+1),FALSE)*$E1755</f>
        <v>0</v>
      </c>
      <c r="P1755" s="5">
        <f ca="1">VLOOKUP(CONCATENATE($F1755," ",$G1755),AllocFactorMatrix,(P$4+1),FALSE)*$E1755</f>
        <v>0</v>
      </c>
      <c r="Q1755" s="5">
        <f ca="1">VLOOKUP(CONCATENATE($F1755," ",$G1755),AllocFactorMatrix,(Q$4+1),FALSE)*$E1755</f>
        <v>0</v>
      </c>
      <c r="R1755" s="5">
        <f ca="1">VLOOKUP(CONCATENATE($F1755," ",$G1755),AllocFactorMatrix,(R$4+1),FALSE)*$E1755</f>
        <v>0</v>
      </c>
      <c r="S1755" s="5">
        <f t="shared" ca="1" si="878"/>
        <v>0</v>
      </c>
      <c r="T1755" s="5">
        <f ca="1">VLOOKUP(CONCATENATE($F1755," ",$G1755),AllocFactorMatrix,(T$4+1),FALSE)*$E1755</f>
        <v>0</v>
      </c>
      <c r="U1755" s="5">
        <f ca="1">VLOOKUP(CONCATENATE($F1755," ",$G1755),AllocFactorMatrix,(U$4+1),FALSE)*$E1755</f>
        <v>0</v>
      </c>
      <c r="V1755" s="5">
        <f ca="1">VLOOKUP(CONCATENATE($F1755," ",$G1755),AllocFactorMatrix,(V$4+1),FALSE)*$E1755</f>
        <v>0</v>
      </c>
      <c r="W1755" s="5">
        <f ca="1">VLOOKUP(CONCATENATE($F1755," ",$G1755),AllocFactorMatrix,(W$4+1),FALSE)*$E1755</f>
        <v>0</v>
      </c>
      <c r="X1755" s="5">
        <f t="shared" ca="1" si="879"/>
        <v>0</v>
      </c>
      <c r="Y1755" s="5">
        <f ca="1">VLOOKUP(CONCATENATE($F1755," ",$G1755),AllocFactorMatrix,(Y$4+1),FALSE)*$E1755</f>
        <v>0</v>
      </c>
      <c r="Z1755" s="5">
        <f ca="1">VLOOKUP(CONCATENATE($F1755," ",$G1755),AllocFactorMatrix,(Z$4+1),FALSE)*$E1755</f>
        <v>0</v>
      </c>
      <c r="AA1755" s="5">
        <f t="shared" ca="1" si="877"/>
        <v>0</v>
      </c>
      <c r="AB1755" s="5">
        <f ca="1">VLOOKUP(CONCATENATE($F1755," ",$G1755),AllocFactorMatrix,(AB$4+1),FALSE)*$E1755</f>
        <v>0</v>
      </c>
      <c r="AC1755" s="5">
        <f ca="1">VLOOKUP(CONCATENATE($F1755," ",$G1755),AllocFactorMatrix,(AC$4+1),FALSE)*$E1755</f>
        <v>0</v>
      </c>
      <c r="AD1755" s="5">
        <f ca="1">VLOOKUP(CONCATENATE($F1755," ",$G1755),AllocFactorMatrix,(AD$4+1),FALSE)*$E1755</f>
        <v>0</v>
      </c>
    </row>
    <row r="1756" spans="1:30" hidden="1" outlineLevel="1">
      <c r="E1756" s="51"/>
      <c r="F1756" s="52" t="str">
        <f>F1763</f>
        <v>LABOR_M</v>
      </c>
      <c r="G1756" s="55" t="str">
        <f>$G$8</f>
        <v>PRODUCTION</v>
      </c>
      <c r="H1756" s="4">
        <f t="shared" ca="1" si="875"/>
        <v>63372.409366020205</v>
      </c>
      <c r="I1756" s="5">
        <f ca="1">VLOOKUP(CONCATENATE($F1756," ",$G1756),AllocFactorMatrix,(I$4+1),FALSE)*$E1763</f>
        <v>31216.170917973112</v>
      </c>
      <c r="J1756" s="5">
        <f ca="1">VLOOKUP(CONCATENATE($F1756," ",$G1756),AllocFactorMatrix,(J$4+1),FALSE)*$E1763</f>
        <v>1543.1268708458883</v>
      </c>
      <c r="K1756" s="5">
        <f ca="1">VLOOKUP(CONCATENATE($F1756," ",$G1756),AllocFactorMatrix,(K$4+1),FALSE)*$E1763</f>
        <v>5652.3852900957427</v>
      </c>
      <c r="L1756" s="5">
        <f ca="1">VLOOKUP(CONCATENATE($F1756," ",$G1756),AllocFactorMatrix,(L$4+1),FALSE)*$E1763</f>
        <v>177.91702071626153</v>
      </c>
      <c r="M1756" s="5">
        <f ca="1">VLOOKUP(CONCATENATE($F1756," ",$G1756),AllocFactorMatrix,(M$4+1),FALSE)*$E1763</f>
        <v>16.684488898124361</v>
      </c>
      <c r="N1756" s="5">
        <f t="shared" ca="1" si="876"/>
        <v>5846.9867997101283</v>
      </c>
      <c r="O1756" s="5">
        <f ca="1">VLOOKUP(CONCATENATE($F1756," ",$G1756),AllocFactorMatrix,(O$4+1),FALSE)*$E1763</f>
        <v>4296.6921098412231</v>
      </c>
      <c r="P1756" s="5">
        <f ca="1">VLOOKUP(CONCATENATE($F1756," ",$G1756),AllocFactorMatrix,(P$4+1),FALSE)*$E1763</f>
        <v>800.59891966860425</v>
      </c>
      <c r="Q1756" s="5">
        <f ca="1">VLOOKUP(CONCATENATE($F1756," ",$G1756),AllocFactorMatrix,(Q$4+1),FALSE)*$E1763</f>
        <v>361.7757446459737</v>
      </c>
      <c r="R1756" s="5">
        <f ca="1">VLOOKUP(CONCATENATE($F1756," ",$G1756),AllocFactorMatrix,(R$4+1),FALSE)*$E1763</f>
        <v>16.268650840555118</v>
      </c>
      <c r="S1756" s="5">
        <f t="shared" ca="1" si="878"/>
        <v>5475.3354249963559</v>
      </c>
      <c r="T1756" s="5">
        <f ca="1">VLOOKUP(CONCATENATE($F1756," ",$G1756),AllocFactorMatrix,(T$4+1),FALSE)*$E1763</f>
        <v>150.09446068083116</v>
      </c>
      <c r="U1756" s="5">
        <f ca="1">VLOOKUP(CONCATENATE($F1756," ",$G1756),AllocFactorMatrix,(U$4+1),FALSE)*$E1763</f>
        <v>2456.2702756709764</v>
      </c>
      <c r="V1756" s="5">
        <f ca="1">VLOOKUP(CONCATENATE($F1756," ",$G1756),AllocFactorMatrix,(V$4+1),FALSE)*$E1763</f>
        <v>12981.457424294231</v>
      </c>
      <c r="W1756" s="5">
        <f ca="1">VLOOKUP(CONCATENATE($F1756," ",$G1756),AllocFactorMatrix,(W$4+1),FALSE)*$E1763</f>
        <v>2344.236052726018</v>
      </c>
      <c r="X1756" s="5">
        <f ca="1">SUBTOTAL(9,T1756:W1756)</f>
        <v>17932.058213372056</v>
      </c>
      <c r="Y1756" s="5">
        <f ca="1">VLOOKUP(CONCATENATE($F1756," ",$G1756),AllocFactorMatrix,(Y$4+1),FALSE)*$E1763</f>
        <v>1319.5073289389668</v>
      </c>
      <c r="Z1756" s="5">
        <f ca="1">VLOOKUP(CONCATENATE($F1756," ",$G1756),AllocFactorMatrix,(Z$4+1),FALSE)*$E1763</f>
        <v>22.101243383809685</v>
      </c>
      <c r="AA1756" s="5">
        <f t="shared" ca="1" si="877"/>
        <v>1341.6085723227766</v>
      </c>
      <c r="AB1756" s="5">
        <f ca="1">VLOOKUP(CONCATENATE($F1756," ",$G1756),AllocFactorMatrix,(AB$4+1),FALSE)*$E1763</f>
        <v>17.122566799888986</v>
      </c>
      <c r="AC1756" s="5">
        <f ca="1">VLOOKUP(CONCATENATE($F1756," ",$G1756),AllocFactorMatrix,(AC$4+1),FALSE)*$E1763</f>
        <v>0</v>
      </c>
      <c r="AD1756" s="5">
        <f ca="1">VLOOKUP(CONCATENATE($F1756," ",$G1756),AllocFactorMatrix,(AD$4+1),FALSE)*$E1763</f>
        <v>0</v>
      </c>
    </row>
    <row r="1757" spans="1:30" hidden="1" outlineLevel="1">
      <c r="E1757" s="51"/>
      <c r="F1757" s="52" t="str">
        <f>F1763</f>
        <v>LABOR_M</v>
      </c>
      <c r="G1757" s="55" t="str">
        <f>$G$9</f>
        <v>BULKTRAN</v>
      </c>
      <c r="H1757" s="4">
        <f t="shared" ca="1" si="875"/>
        <v>231.55125968577249</v>
      </c>
      <c r="I1757" s="5">
        <f ca="1">VLOOKUP(CONCATENATE($F1757," ",$G1757),AllocFactorMatrix,(I$4+1),FALSE)*$E1763</f>
        <v>114.05821194008011</v>
      </c>
      <c r="J1757" s="5">
        <f ca="1">VLOOKUP(CONCATENATE($F1757," ",$G1757),AllocFactorMatrix,(J$4+1),FALSE)*$E1763</f>
        <v>5.638304971736142</v>
      </c>
      <c r="K1757" s="5">
        <f ca="1">VLOOKUP(CONCATENATE($F1757," ",$G1757),AllocFactorMatrix,(K$4+1),FALSE)*$E1763</f>
        <v>20.652787975783944</v>
      </c>
      <c r="L1757" s="5">
        <f ca="1">VLOOKUP(CONCATENATE($F1757," ",$G1757),AllocFactorMatrix,(L$4+1),FALSE)*$E1763</f>
        <v>0.65007643986595065</v>
      </c>
      <c r="M1757" s="5">
        <f ca="1">VLOOKUP(CONCATENATE($F1757," ",$G1757),AllocFactorMatrix,(M$4+1),FALSE)*$E1763</f>
        <v>6.0962088394976861E-2</v>
      </c>
      <c r="N1757" s="5">
        <f t="shared" ca="1" si="876"/>
        <v>21.363826504044873</v>
      </c>
      <c r="O1757" s="5">
        <f ca="1">VLOOKUP(CONCATENATE($F1757," ",$G1757),AllocFactorMatrix,(O$4+1),FALSE)*$E1763</f>
        <v>15.699331625051247</v>
      </c>
      <c r="P1757" s="5">
        <f ca="1">VLOOKUP(CONCATENATE($F1757," ",$G1757),AllocFactorMatrix,(P$4+1),FALSE)*$E1763</f>
        <v>2.9252428652607469</v>
      </c>
      <c r="Q1757" s="5">
        <f ca="1">VLOOKUP(CONCATENATE($F1757," ",$G1757),AllocFactorMatrix,(Q$4+1),FALSE)*$E1763</f>
        <v>1.3218627827877756</v>
      </c>
      <c r="R1757" s="5">
        <f ca="1">VLOOKUP(CONCATENATE($F1757," ",$G1757),AllocFactorMatrix,(R$4+1),FALSE)*$E1763</f>
        <v>5.9442691751883908E-2</v>
      </c>
      <c r="S1757" s="5">
        <f t="shared" ca="1" si="878"/>
        <v>20.005879964851651</v>
      </c>
      <c r="T1757" s="5">
        <f ca="1">VLOOKUP(CONCATENATE($F1757," ",$G1757),AllocFactorMatrix,(T$4+1),FALSE)*$E1763</f>
        <v>0.54841786496977085</v>
      </c>
      <c r="U1757" s="5">
        <f ca="1">VLOOKUP(CONCATENATE($F1757," ",$G1757),AllocFactorMatrix,(U$4+1),FALSE)*$E1763</f>
        <v>8.9747649197837642</v>
      </c>
      <c r="V1757" s="5">
        <f ca="1">VLOOKUP(CONCATENATE($F1757," ",$G1757),AllocFactorMatrix,(V$4+1),FALSE)*$E1763</f>
        <v>47.431884777987925</v>
      </c>
      <c r="W1757" s="5">
        <f ca="1">VLOOKUP(CONCATENATE($F1757," ",$G1757),AllocFactorMatrix,(W$4+1),FALSE)*$E1763</f>
        <v>8.5654122423277066</v>
      </c>
      <c r="X1757" s="5">
        <f t="shared" ref="X1757:X1763" ca="1" si="880">SUBTOTAL(9,T1757:W1757)</f>
        <v>65.520479805069172</v>
      </c>
      <c r="Y1757" s="5">
        <f ca="1">VLOOKUP(CONCATENATE($F1757," ",$G1757),AllocFactorMatrix,(Y$4+1),FALSE)*$E1763</f>
        <v>4.8212398303456574</v>
      </c>
      <c r="Z1757" s="5">
        <f ca="1">VLOOKUP(CONCATENATE($F1757," ",$G1757),AllocFactorMatrix,(Z$4+1),FALSE)*$E1763</f>
        <v>8.0753924260405022E-2</v>
      </c>
      <c r="AA1757" s="5">
        <f t="shared" ca="1" si="877"/>
        <v>4.9019937546060621</v>
      </c>
      <c r="AB1757" s="5">
        <f ca="1">VLOOKUP(CONCATENATE($F1757," ",$G1757),AllocFactorMatrix,(AB$4+1),FALSE)*$E1763</f>
        <v>6.2562745384491414E-2</v>
      </c>
      <c r="AC1757" s="5">
        <f ca="1">VLOOKUP(CONCATENATE($F1757," ",$G1757),AllocFactorMatrix,(AC$4+1),FALSE)*$E1763</f>
        <v>0</v>
      </c>
      <c r="AD1757" s="5">
        <f ca="1">VLOOKUP(CONCATENATE($F1757," ",$G1757),AllocFactorMatrix,(AD$4+1),FALSE)*$E1763</f>
        <v>0</v>
      </c>
    </row>
    <row r="1758" spans="1:30" hidden="1" outlineLevel="1">
      <c r="E1758" s="51"/>
      <c r="F1758" s="52" t="str">
        <f>F1763</f>
        <v>LABOR_M</v>
      </c>
      <c r="G1758" s="55" t="str">
        <f>$G$10</f>
        <v>SUBTRAN</v>
      </c>
      <c r="H1758" s="4">
        <f t="shared" ca="1" si="875"/>
        <v>50.931672711168481</v>
      </c>
      <c r="I1758" s="5">
        <f ca="1">VLOOKUP(CONCATENATE($F1758," ",$G1758),AllocFactorMatrix,(I$4+1),FALSE)*$E1763</f>
        <v>24.796972716665699</v>
      </c>
      <c r="J1758" s="5">
        <f ca="1">VLOOKUP(CONCATENATE($F1758," ",$G1758),AllocFactorMatrix,(J$4+1),FALSE)*$E1763</f>
        <v>1.1967343415978211</v>
      </c>
      <c r="K1758" s="5">
        <f ca="1">VLOOKUP(CONCATENATE($F1758," ",$G1758),AllocFactorMatrix,(K$4+1),FALSE)*$E1763</f>
        <v>4.3536610199486399</v>
      </c>
      <c r="L1758" s="5">
        <f ca="1">VLOOKUP(CONCATENATE($F1758," ",$G1758),AllocFactorMatrix,(L$4+1),FALSE)*$E1763</f>
        <v>0.13448049264229633</v>
      </c>
      <c r="M1758" s="5">
        <f ca="1">VLOOKUP(CONCATENATE($F1758," ",$G1758),AllocFactorMatrix,(M$4+1),FALSE)*$E1763</f>
        <v>1.6748834135608657E-2</v>
      </c>
      <c r="N1758" s="5">
        <f t="shared" ca="1" si="876"/>
        <v>4.5048903467265449</v>
      </c>
      <c r="O1758" s="5">
        <f ca="1">VLOOKUP(CONCATENATE($F1758," ",$G1758),AllocFactorMatrix,(O$4+1),FALSE)*$E1763</f>
        <v>3.2892589474877632</v>
      </c>
      <c r="P1758" s="5">
        <f ca="1">VLOOKUP(CONCATENATE($F1758," ",$G1758),AllocFactorMatrix,(P$4+1),FALSE)*$E1763</f>
        <v>0.61146940189140864</v>
      </c>
      <c r="Q1758" s="5">
        <f ca="1">VLOOKUP(CONCATENATE($F1758," ",$G1758),AllocFactorMatrix,(Q$4+1),FALSE)*$E1763</f>
        <v>0.3638315800191832</v>
      </c>
      <c r="R1758" s="5">
        <f ca="1">VLOOKUP(CONCATENATE($F1758," ",$G1758),AllocFactorMatrix,(R$4+1),FALSE)*$E1763</f>
        <v>0</v>
      </c>
      <c r="S1758" s="5">
        <f t="shared" ca="1" si="878"/>
        <v>4.2645599293983549</v>
      </c>
      <c r="T1758" s="5">
        <f ca="1">VLOOKUP(CONCATENATE($F1758," ",$G1758),AllocFactorMatrix,(T$4+1),FALSE)*$E1763</f>
        <v>0.11485527461423324</v>
      </c>
      <c r="U1758" s="5">
        <f ca="1">VLOOKUP(CONCATENATE($F1758," ",$G1758),AllocFactorMatrix,(U$4+1),FALSE)*$E1763</f>
        <v>1.8802464214407828</v>
      </c>
      <c r="V1758" s="5">
        <f ca="1">VLOOKUP(CONCATENATE($F1758," ",$G1758),AllocFactorMatrix,(V$4+1),FALSE)*$E1763</f>
        <v>13.099080980577135</v>
      </c>
      <c r="W1758" s="5">
        <f ca="1">VLOOKUP(CONCATENATE($F1758," ",$G1758),AllocFactorMatrix,(W$4+1),FALSE)*$E1763</f>
        <v>0</v>
      </c>
      <c r="X1758" s="5">
        <f t="shared" ca="1" si="880"/>
        <v>15.094182676632151</v>
      </c>
      <c r="Y1758" s="5">
        <f ca="1">VLOOKUP(CONCATENATE($F1758," ",$G1758),AllocFactorMatrix,(Y$4+1),FALSE)*$E1763</f>
        <v>0.98997057595787097</v>
      </c>
      <c r="Z1758" s="5">
        <f ca="1">VLOOKUP(CONCATENATE($F1758," ",$G1758),AllocFactorMatrix,(Z$4+1),FALSE)*$E1763</f>
        <v>1.6502836396782152E-2</v>
      </c>
      <c r="AA1758" s="5">
        <f t="shared" ca="1" si="877"/>
        <v>1.006473412354653</v>
      </c>
      <c r="AB1758" s="5">
        <f ca="1">VLOOKUP(CONCATENATE($F1758," ",$G1758),AllocFactorMatrix,(AB$4+1),FALSE)*$E1763</f>
        <v>1.3219708702572313E-2</v>
      </c>
      <c r="AC1758" s="5">
        <f ca="1">VLOOKUP(CONCATENATE($F1758," ",$G1758),AllocFactorMatrix,(AC$4+1),FALSE)*$E1763</f>
        <v>4.4949835680485294E-2</v>
      </c>
      <c r="AD1758" s="5">
        <f ca="1">VLOOKUP(CONCATENATE($F1758," ",$G1758),AllocFactorMatrix,(AD$4+1),FALSE)*$E1763</f>
        <v>9.6897434101967522E-3</v>
      </c>
    </row>
    <row r="1759" spans="1:30" hidden="1" outlineLevel="1">
      <c r="E1759" s="51"/>
      <c r="F1759" s="52" t="str">
        <f>F1763</f>
        <v>LABOR_M</v>
      </c>
      <c r="G1759" s="55" t="str">
        <f>$G$11</f>
        <v>DISTPRI</v>
      </c>
      <c r="H1759" s="4">
        <f t="shared" ca="1" si="875"/>
        <v>32631.845201669155</v>
      </c>
      <c r="I1759" s="5">
        <f ca="1">VLOOKUP(CONCATENATE($F1759," ",$G1759),AllocFactorMatrix,(I$4+1),FALSE)*$E1763</f>
        <v>21809.253913682456</v>
      </c>
      <c r="J1759" s="5">
        <f ca="1">VLOOKUP(CONCATENATE($F1759," ",$G1759),AllocFactorMatrix,(J$4+1),FALSE)*$E1763</f>
        <v>1028.0312956280466</v>
      </c>
      <c r="K1759" s="5">
        <f ca="1">VLOOKUP(CONCATENATE($F1759," ",$G1759),AllocFactorMatrix,(K$4+1),FALSE)*$E1763</f>
        <v>3732.8447281616614</v>
      </c>
      <c r="L1759" s="5">
        <f ca="1">VLOOKUP(CONCATENATE($F1759," ",$G1759),AllocFactorMatrix,(L$4+1),FALSE)*$E1763</f>
        <v>115.36432570969129</v>
      </c>
      <c r="M1759" s="5">
        <f ca="1">VLOOKUP(CONCATENATE($F1759," ",$G1759),AllocFactorMatrix,(M$4+1),FALSE)*$E1763</f>
        <v>0</v>
      </c>
      <c r="N1759" s="5">
        <f t="shared" ca="1" si="876"/>
        <v>3848.2090538713528</v>
      </c>
      <c r="O1759" s="5">
        <f ca="1">VLOOKUP(CONCATENATE($F1759," ",$G1759),AllocFactorMatrix,(O$4+1),FALSE)*$E1763</f>
        <v>2798.9811006498735</v>
      </c>
      <c r="P1759" s="5">
        <f ca="1">VLOOKUP(CONCATENATE($F1759," ",$G1759),AllocFactorMatrix,(P$4+1),FALSE)*$E1763</f>
        <v>521.31041835072176</v>
      </c>
      <c r="Q1759" s="5">
        <f ca="1">VLOOKUP(CONCATENATE($F1759," ",$G1759),AllocFactorMatrix,(Q$4+1),FALSE)*$E1763</f>
        <v>0</v>
      </c>
      <c r="R1759" s="5">
        <f ca="1">VLOOKUP(CONCATENATE($F1759," ",$G1759),AllocFactorMatrix,(R$4+1),FALSE)*$E1763</f>
        <v>0</v>
      </c>
      <c r="S1759" s="5">
        <f t="shared" ca="1" si="878"/>
        <v>3320.2915190005951</v>
      </c>
      <c r="T1759" s="5">
        <f ca="1">VLOOKUP(CONCATENATE($F1759," ",$G1759),AllocFactorMatrix,(T$4+1),FALSE)*$E1763</f>
        <v>99.781951357234107</v>
      </c>
      <c r="U1759" s="5">
        <f ca="1">VLOOKUP(CONCATENATE($F1759," ",$G1759),AllocFactorMatrix,(U$4+1),FALSE)*$E1763</f>
        <v>1609.2570841925219</v>
      </c>
      <c r="V1759" s="5">
        <f ca="1">VLOOKUP(CONCATENATE($F1759," ",$G1759),AllocFactorMatrix,(V$4+1),FALSE)*$E1763</f>
        <v>0</v>
      </c>
      <c r="W1759" s="5">
        <f ca="1">VLOOKUP(CONCATENATE($F1759," ",$G1759),AllocFactorMatrix,(W$4+1),FALSE)*$E1763</f>
        <v>0</v>
      </c>
      <c r="X1759" s="5">
        <f t="shared" ca="1" si="880"/>
        <v>1709.0390355497561</v>
      </c>
      <c r="Y1759" s="5">
        <f ca="1">VLOOKUP(CONCATENATE($F1759," ",$G1759),AllocFactorMatrix,(Y$4+1),FALSE)*$E1763</f>
        <v>844.02143074388391</v>
      </c>
      <c r="Z1759" s="5">
        <f ca="1">VLOOKUP(CONCATENATE($F1759," ",$G1759),AllocFactorMatrix,(Z$4+1),FALSE)*$E1763</f>
        <v>14.081581397426691</v>
      </c>
      <c r="AA1759" s="5">
        <f t="shared" ca="1" si="877"/>
        <v>858.10301214131061</v>
      </c>
      <c r="AB1759" s="5">
        <f ca="1">VLOOKUP(CONCATENATE($F1759," ",$G1759),AllocFactorMatrix,(AB$4+1),FALSE)*$E1763</f>
        <v>11.408440410870934</v>
      </c>
      <c r="AC1759" s="5">
        <f ca="1">VLOOKUP(CONCATENATE($F1759," ",$G1759),AllocFactorMatrix,(AC$4+1),FALSE)*$E1763</f>
        <v>39.083731877881377</v>
      </c>
      <c r="AD1759" s="5">
        <f ca="1">VLOOKUP(CONCATENATE($F1759," ",$G1759),AllocFactorMatrix,(AD$4+1),FALSE)*$E1763</f>
        <v>8.4251995068808014</v>
      </c>
    </row>
    <row r="1760" spans="1:30" hidden="1" outlineLevel="1">
      <c r="E1760" s="51"/>
      <c r="F1760" s="52" t="str">
        <f>F1763</f>
        <v>LABOR_M</v>
      </c>
      <c r="G1760" s="55" t="str">
        <f>$G$12</f>
        <v>DISTSEC</v>
      </c>
      <c r="H1760" s="4">
        <f t="shared" ca="1" si="875"/>
        <v>13467.563873439178</v>
      </c>
      <c r="I1760" s="5">
        <f ca="1">VLOOKUP(CONCATENATE($F1760," ",$G1760),AllocFactorMatrix,(I$4+1),FALSE)*$E1763</f>
        <v>10069.717057737333</v>
      </c>
      <c r="J1760" s="5">
        <f ca="1">VLOOKUP(CONCATENATE($F1760," ",$G1760),AllocFactorMatrix,(J$4+1),FALSE)*$E1763</f>
        <v>485.4642686666952</v>
      </c>
      <c r="K1760" s="5">
        <f ca="1">VLOOKUP(CONCATENATE($F1760," ",$G1760),AllocFactorMatrix,(K$4+1),FALSE)*$E1763</f>
        <v>1464.8480096981582</v>
      </c>
      <c r="L1760" s="5">
        <f ca="1">VLOOKUP(CONCATENATE($F1760," ",$G1760),AllocFactorMatrix,(L$4+1),FALSE)*$E1763</f>
        <v>0</v>
      </c>
      <c r="M1760" s="5">
        <f ca="1">VLOOKUP(CONCATENATE($F1760," ",$G1760),AllocFactorMatrix,(M$4+1),FALSE)*$E1763</f>
        <v>0</v>
      </c>
      <c r="N1760" s="5">
        <f t="shared" ca="1" si="876"/>
        <v>1464.8480096981582</v>
      </c>
      <c r="O1760" s="5">
        <f ca="1">VLOOKUP(CONCATENATE($F1760," ",$G1760),AllocFactorMatrix,(O$4+1),FALSE)*$E1763</f>
        <v>933.40685331680811</v>
      </c>
      <c r="P1760" s="5">
        <f ca="1">VLOOKUP(CONCATENATE($F1760," ",$G1760),AllocFactorMatrix,(P$4+1),FALSE)*$E1763</f>
        <v>0</v>
      </c>
      <c r="Q1760" s="5">
        <f ca="1">VLOOKUP(CONCATENATE($F1760," ",$G1760),AllocFactorMatrix,(Q$4+1),FALSE)*$E1763</f>
        <v>0</v>
      </c>
      <c r="R1760" s="5">
        <f ca="1">VLOOKUP(CONCATENATE($F1760," ",$G1760),AllocFactorMatrix,(R$4+1),FALSE)*$E1763</f>
        <v>0</v>
      </c>
      <c r="S1760" s="5">
        <f t="shared" ca="1" si="878"/>
        <v>933.40685331680811</v>
      </c>
      <c r="T1760" s="5">
        <f ca="1">VLOOKUP(CONCATENATE($F1760," ",$G1760),AllocFactorMatrix,(T$4+1),FALSE)*$E1763</f>
        <v>25.237363150801869</v>
      </c>
      <c r="U1760" s="5">
        <f ca="1">VLOOKUP(CONCATENATE($F1760," ",$G1760),AllocFactorMatrix,(U$4+1),FALSE)*$E1763</f>
        <v>0</v>
      </c>
      <c r="V1760" s="5">
        <f ca="1">VLOOKUP(CONCATENATE($F1760," ",$G1760),AllocFactorMatrix,(V$4+1),FALSE)*$E1763</f>
        <v>0</v>
      </c>
      <c r="W1760" s="5">
        <f ca="1">VLOOKUP(CONCATENATE($F1760," ",$G1760),AllocFactorMatrix,(W$4+1),FALSE)*$E1763</f>
        <v>0</v>
      </c>
      <c r="X1760" s="5">
        <f t="shared" ca="1" si="880"/>
        <v>25.237363150801869</v>
      </c>
      <c r="Y1760" s="5">
        <f ca="1">VLOOKUP(CONCATENATE($F1760," ",$G1760),AllocFactorMatrix,(Y$4+1),FALSE)*$E1763</f>
        <v>344.28160410039447</v>
      </c>
      <c r="Z1760" s="5">
        <f ca="1">VLOOKUP(CONCATENATE($F1760," ",$G1760),AllocFactorMatrix,(Z$4+1),FALSE)*$E1763</f>
        <v>0</v>
      </c>
      <c r="AA1760" s="5">
        <f t="shared" ca="1" si="877"/>
        <v>344.28160410039447</v>
      </c>
      <c r="AB1760" s="5">
        <f ca="1">VLOOKUP(CONCATENATE($F1760," ",$G1760),AllocFactorMatrix,(AB$4+1),FALSE)*$E1763</f>
        <v>3.5726212808757629</v>
      </c>
      <c r="AC1760" s="5">
        <f ca="1">VLOOKUP(CONCATENATE($F1760," ",$G1760),AllocFactorMatrix,(AC$4+1),FALSE)*$E1763</f>
        <v>121.30423333681247</v>
      </c>
      <c r="AD1760" s="5">
        <f ca="1">VLOOKUP(CONCATENATE($F1760," ",$G1760),AllocFactorMatrix,(AD$4+1),FALSE)*$E1763</f>
        <v>19.731862151298447</v>
      </c>
    </row>
    <row r="1761" spans="4:30" hidden="1" outlineLevel="1">
      <c r="E1761" s="51"/>
      <c r="F1761" s="52" t="str">
        <f>F1763</f>
        <v>LABOR_M</v>
      </c>
      <c r="G1761" s="55" t="str">
        <f>$G$13</f>
        <v>ENERGY</v>
      </c>
      <c r="H1761" s="4">
        <f t="shared" ca="1" si="875"/>
        <v>16683.075128974353</v>
      </c>
      <c r="I1761" s="5">
        <f ca="1">VLOOKUP(CONCATENATE($F1761," ",$G1761),AllocFactorMatrix,(I$4+1),FALSE)*$E1763</f>
        <v>6259.9417119147938</v>
      </c>
      <c r="J1761" s="5">
        <f ca="1">VLOOKUP(CONCATENATE($F1761," ",$G1761),AllocFactorMatrix,(J$4+1),FALSE)*$E1763</f>
        <v>405.68467339044429</v>
      </c>
      <c r="K1761" s="5">
        <f ca="1">VLOOKUP(CONCATENATE($F1761," ",$G1761),AllocFactorMatrix,(K$4+1),FALSE)*$E1763</f>
        <v>1361.1160569571289</v>
      </c>
      <c r="L1761" s="5">
        <f ca="1">VLOOKUP(CONCATENATE($F1761," ",$G1761),AllocFactorMatrix,(L$4+1),FALSE)*$E1763</f>
        <v>43.259358341242503</v>
      </c>
      <c r="M1761" s="5">
        <f ca="1">VLOOKUP(CONCATENATE($F1761," ",$G1761),AllocFactorMatrix,(M$4+1),FALSE)*$E1763</f>
        <v>3.9880071280804761</v>
      </c>
      <c r="N1761" s="5">
        <f t="shared" ca="1" si="876"/>
        <v>1408.3634224264517</v>
      </c>
      <c r="O1761" s="5">
        <f ca="1">VLOOKUP(CONCATENATE($F1761," ",$G1761),AllocFactorMatrix,(O$4+1),FALSE)*$E1763</f>
        <v>1240.9485011324373</v>
      </c>
      <c r="P1761" s="5">
        <f ca="1">VLOOKUP(CONCATENATE($F1761," ",$G1761),AllocFactorMatrix,(P$4+1),FALSE)*$E1763</f>
        <v>230.0479741935938</v>
      </c>
      <c r="Q1761" s="5">
        <f ca="1">VLOOKUP(CONCATENATE($F1761," ",$G1761),AllocFactorMatrix,(Q$4+1),FALSE)*$E1763</f>
        <v>104.52791118244298</v>
      </c>
      <c r="R1761" s="5">
        <f ca="1">VLOOKUP(CONCATENATE($F1761," ",$G1761),AllocFactorMatrix,(R$4+1),FALSE)*$E1763</f>
        <v>4.8432106815236562</v>
      </c>
      <c r="S1761" s="5">
        <f t="shared" ca="1" si="878"/>
        <v>1580.3675971899977</v>
      </c>
      <c r="T1761" s="5">
        <f ca="1">VLOOKUP(CONCATENATE($F1761," ",$G1761),AllocFactorMatrix,(T$4+1),FALSE)*$E1763</f>
        <v>47.555498156098409</v>
      </c>
      <c r="U1761" s="5">
        <f ca="1">VLOOKUP(CONCATENATE($F1761," ",$G1761),AllocFactorMatrix,(U$4+1),FALSE)*$E1763</f>
        <v>835.00330569881851</v>
      </c>
      <c r="V1761" s="5">
        <f ca="1">VLOOKUP(CONCATENATE($F1761," ",$G1761),AllocFactorMatrix,(V$4+1),FALSE)*$E1763</f>
        <v>4740.8020940335127</v>
      </c>
      <c r="W1761" s="5">
        <f ca="1">VLOOKUP(CONCATENATE($F1761," ",$G1761),AllocFactorMatrix,(W$4+1),FALSE)*$E1763</f>
        <v>899.44111411220399</v>
      </c>
      <c r="X1761" s="5">
        <f t="shared" ca="1" si="880"/>
        <v>6522.8020120006331</v>
      </c>
      <c r="Y1761" s="5">
        <f ca="1">VLOOKUP(CONCATENATE($F1761," ",$G1761),AllocFactorMatrix,(Y$4+1),FALSE)*$E1763</f>
        <v>336.21035545017509</v>
      </c>
      <c r="Z1761" s="5">
        <f ca="1">VLOOKUP(CONCATENATE($F1761," ",$G1761),AllocFactorMatrix,(Z$4+1),FALSE)*$E1763</f>
        <v>5.4729686154847661</v>
      </c>
      <c r="AA1761" s="5">
        <f t="shared" ca="1" si="877"/>
        <v>341.68332406565986</v>
      </c>
      <c r="AB1761" s="5">
        <f ca="1">VLOOKUP(CONCATENATE($F1761," ",$G1761),AllocFactorMatrix,(AB$4+1),FALSE)*$E1763</f>
        <v>6.1046562428690514</v>
      </c>
      <c r="AC1761" s="5">
        <f ca="1">VLOOKUP(CONCATENATE($F1761," ",$G1761),AllocFactorMatrix,(AC$4+1),FALSE)*$E1763</f>
        <v>132.00501662128048</v>
      </c>
      <c r="AD1761" s="5">
        <f ca="1">VLOOKUP(CONCATENATE($F1761," ",$G1761),AllocFactorMatrix,(AD$4+1),FALSE)*$E1763</f>
        <v>26.122715122222825</v>
      </c>
    </row>
    <row r="1762" spans="4:30" hidden="1" outlineLevel="1">
      <c r="E1762" s="51"/>
      <c r="F1762" s="52" t="str">
        <f>F1763</f>
        <v>LABOR_M</v>
      </c>
      <c r="G1762" s="55" t="str">
        <f>$G$14</f>
        <v>CUSTOMER</v>
      </c>
      <c r="H1762" s="4">
        <f t="shared" ca="1" si="875"/>
        <v>12574.623497500177</v>
      </c>
      <c r="I1762" s="5">
        <f ca="1">VLOOKUP(CONCATENATE($F1762," ",$G1762),AllocFactorMatrix,(I$4+1),FALSE)*$E1763</f>
        <v>8984.5809671363822</v>
      </c>
      <c r="J1762" s="5">
        <f ca="1">VLOOKUP(CONCATENATE($F1762," ",$G1762),AllocFactorMatrix,(J$4+1),FALSE)*$E1763</f>
        <v>1537.557649213433</v>
      </c>
      <c r="K1762" s="5">
        <f ca="1">VLOOKUP(CONCATENATE($F1762," ",$G1762),AllocFactorMatrix,(K$4+1),FALSE)*$E1763</f>
        <v>442.73373376885019</v>
      </c>
      <c r="L1762" s="5">
        <f ca="1">VLOOKUP(CONCATENATE($F1762," ",$G1762),AllocFactorMatrix,(L$4+1),FALSE)*$E1763</f>
        <v>74.008662468097526</v>
      </c>
      <c r="M1762" s="5">
        <f ca="1">VLOOKUP(CONCATENATE($F1762," ",$G1762),AllocFactorMatrix,(M$4+1),FALSE)*$E1763</f>
        <v>11.693013762913679</v>
      </c>
      <c r="N1762" s="5">
        <f t="shared" ca="1" si="876"/>
        <v>528.43540999986135</v>
      </c>
      <c r="O1762" s="5">
        <f ca="1">VLOOKUP(CONCATENATE($F1762," ",$G1762),AllocFactorMatrix,(O$4+1),FALSE)*$E1763</f>
        <v>82.61514928774892</v>
      </c>
      <c r="P1762" s="5">
        <f ca="1">VLOOKUP(CONCATENATE($F1762," ",$G1762),AllocFactorMatrix,(P$4+1),FALSE)*$E1763</f>
        <v>21.217858935454185</v>
      </c>
      <c r="Q1762" s="5">
        <f ca="1">VLOOKUP(CONCATENATE($F1762," ",$G1762),AllocFactorMatrix,(Q$4+1),FALSE)*$E1763</f>
        <v>40.583142023612545</v>
      </c>
      <c r="R1762" s="5">
        <f ca="1">VLOOKUP(CONCATENATE($F1762," ",$G1762),AllocFactorMatrix,(R$4+1),FALSE)*$E1763</f>
        <v>7.0831652741920621</v>
      </c>
      <c r="S1762" s="5">
        <f t="shared" ca="1" si="878"/>
        <v>151.4993155210077</v>
      </c>
      <c r="T1762" s="5">
        <f ca="1">VLOOKUP(CONCATENATE($F1762," ",$G1762),AllocFactorMatrix,(T$4+1),FALSE)*$E1763</f>
        <v>0.57456786743132671</v>
      </c>
      <c r="U1762" s="5">
        <f ca="1">VLOOKUP(CONCATENATE($F1762," ",$G1762),AllocFactorMatrix,(U$4+1),FALSE)*$E1763</f>
        <v>12.631648406835678</v>
      </c>
      <c r="V1762" s="5">
        <f ca="1">VLOOKUP(CONCATENATE($F1762," ",$G1762),AllocFactorMatrix,(V$4+1),FALSE)*$E1763</f>
        <v>59.713163187565534</v>
      </c>
      <c r="W1762" s="5">
        <f ca="1">VLOOKUP(CONCATENATE($F1762," ",$G1762),AllocFactorMatrix,(W$4+1),FALSE)*$E1763</f>
        <v>10.628705051306428</v>
      </c>
      <c r="X1762" s="5">
        <f t="shared" ca="1" si="880"/>
        <v>83.54808451313896</v>
      </c>
      <c r="Y1762" s="5">
        <f ca="1">VLOOKUP(CONCATENATE($F1762," ",$G1762),AllocFactorMatrix,(Y$4+1),FALSE)*$E1763</f>
        <v>22.61193536450288</v>
      </c>
      <c r="Z1762" s="5">
        <f ca="1">VLOOKUP(CONCATENATE($F1762," ",$G1762),AllocFactorMatrix,(Z$4+1),FALSE)*$E1763</f>
        <v>0.35823519725604713</v>
      </c>
      <c r="AA1762" s="5">
        <f t="shared" ca="1" si="877"/>
        <v>22.970170561758927</v>
      </c>
      <c r="AB1762" s="5">
        <f ca="1">VLOOKUP(CONCATENATE($F1762," ",$G1762),AllocFactorMatrix,(AB$4+1),FALSE)*$E1763</f>
        <v>0.64432568853794003</v>
      </c>
      <c r="AC1762" s="5">
        <f ca="1">VLOOKUP(CONCATENATE($F1762," ",$G1762),AllocFactorMatrix,(AC$4+1),FALSE)*$E1763</f>
        <v>991.63794540158074</v>
      </c>
      <c r="AD1762" s="5">
        <f ca="1">VLOOKUP(CONCATENATE($F1762," ",$G1762),AllocFactorMatrix,(AD$4+1),FALSE)*$E1763</f>
        <v>273.74962946447806</v>
      </c>
    </row>
    <row r="1763" spans="4:30" collapsed="1">
      <c r="D1763" s="1" t="s">
        <v>526</v>
      </c>
      <c r="E1763" s="61">
        <v>139012</v>
      </c>
      <c r="F1763" s="96" t="s">
        <v>70</v>
      </c>
      <c r="G1763" s="55" t="str">
        <f>$G$15</f>
        <v>TOTAL</v>
      </c>
      <c r="H1763" s="4">
        <f t="shared" ca="1" si="875"/>
        <v>139012.00000000003</v>
      </c>
      <c r="I1763" s="5">
        <f ca="1">VLOOKUP(CONCATENATE($F1763," ",$G1763),AllocFactorMatrix,(I$4+1),FALSE)*$E1763</f>
        <v>78478.519753100816</v>
      </c>
      <c r="J1763" s="5">
        <f ca="1">VLOOKUP(CONCATENATE($F1763," ",$G1763),AllocFactorMatrix,(J$4+1),FALSE)*$E1763</f>
        <v>5006.6997970578414</v>
      </c>
      <c r="K1763" s="5">
        <f ca="1">VLOOKUP(CONCATENATE($F1763," ",$G1763),AllocFactorMatrix,(K$4+1),FALSE)*$E1763</f>
        <v>12678.934267677276</v>
      </c>
      <c r="L1763" s="5">
        <f ca="1">VLOOKUP(CONCATENATE($F1763," ",$G1763),AllocFactorMatrix,(L$4+1),FALSE)*$E1763</f>
        <v>411.33392416780117</v>
      </c>
      <c r="M1763" s="5">
        <f ca="1">VLOOKUP(CONCATENATE($F1763," ",$G1763),AllocFactorMatrix,(M$4+1),FALSE)*$E1763</f>
        <v>32.443220711649104</v>
      </c>
      <c r="N1763" s="5">
        <f t="shared" ca="1" si="876"/>
        <v>13122.711412556726</v>
      </c>
      <c r="O1763" s="5">
        <f ca="1">VLOOKUP(CONCATENATE($F1763," ",$G1763),AllocFactorMatrix,(O$4+1),FALSE)*$E1763</f>
        <v>9371.6323048006307</v>
      </c>
      <c r="P1763" s="5">
        <f ca="1">VLOOKUP(CONCATENATE($F1763," ",$G1763),AllocFactorMatrix,(P$4+1),FALSE)*$E1763</f>
        <v>1576.711883415526</v>
      </c>
      <c r="Q1763" s="5">
        <f ca="1">VLOOKUP(CONCATENATE($F1763," ",$G1763),AllocFactorMatrix,(Q$4+1),FALSE)*$E1763</f>
        <v>508.57249221483619</v>
      </c>
      <c r="R1763" s="5">
        <f ca="1">VLOOKUP(CONCATENATE($F1763," ",$G1763),AllocFactorMatrix,(R$4+1),FALSE)*$E1763</f>
        <v>28.254469488022721</v>
      </c>
      <c r="S1763" s="5">
        <f t="shared" ca="1" si="878"/>
        <v>11485.171149919017</v>
      </c>
      <c r="T1763" s="5">
        <f ca="1">VLOOKUP(CONCATENATE($F1763," ",$G1763),AllocFactorMatrix,(T$4+1),FALSE)*$E1763</f>
        <v>323.90711435198085</v>
      </c>
      <c r="U1763" s="5">
        <f ca="1">VLOOKUP(CONCATENATE($F1763," ",$G1763),AllocFactorMatrix,(U$4+1),FALSE)*$E1763</f>
        <v>4924.0173253103776</v>
      </c>
      <c r="V1763" s="5">
        <f ca="1">VLOOKUP(CONCATENATE($F1763," ",$G1763),AllocFactorMatrix,(V$4+1),FALSE)*$E1763</f>
        <v>17842.503647273876</v>
      </c>
      <c r="W1763" s="5">
        <f ca="1">VLOOKUP(CONCATENATE($F1763," ",$G1763),AllocFactorMatrix,(W$4+1),FALSE)*$E1763</f>
        <v>3262.8712841318566</v>
      </c>
      <c r="X1763" s="5">
        <f t="shared" ca="1" si="880"/>
        <v>26353.299371068089</v>
      </c>
      <c r="Y1763" s="5">
        <f ca="1">VLOOKUP(CONCATENATE($F1763," ",$G1763),AllocFactorMatrix,(Y$4+1),FALSE)*$E1763</f>
        <v>2872.4438650042266</v>
      </c>
      <c r="Z1763" s="5">
        <f ca="1">VLOOKUP(CONCATENATE($F1763," ",$G1763),AllocFactorMatrix,(Z$4+1),FALSE)*$E1763</f>
        <v>42.111285354634376</v>
      </c>
      <c r="AA1763" s="5">
        <f t="shared" ca="1" si="877"/>
        <v>2914.5551503588608</v>
      </c>
      <c r="AB1763" s="5">
        <f ca="1">VLOOKUP(CONCATENATE($F1763," ",$G1763),AllocFactorMatrix,(AB$4+1),FALSE)*$E1763</f>
        <v>38.928392877129738</v>
      </c>
      <c r="AC1763" s="5">
        <f ca="1">VLOOKUP(CONCATENATE($F1763," ",$G1763),AllocFactorMatrix,(AC$4+1),FALSE)*$E1763</f>
        <v>1284.0758770732355</v>
      </c>
      <c r="AD1763" s="5">
        <f ca="1">VLOOKUP(CONCATENATE($F1763," ",$G1763),AllocFactorMatrix,(AD$4+1),FALSE)*$E1763</f>
        <v>328.03909598829034</v>
      </c>
    </row>
    <row r="1764" spans="4:30" hidden="1" outlineLevel="1">
      <c r="E1764" s="51"/>
      <c r="F1764" s="52" t="str">
        <f>F1771</f>
        <v>LABOR_M</v>
      </c>
      <c r="G1764" s="55" t="str">
        <f>$G$8</f>
        <v>PRODUCTION</v>
      </c>
      <c r="H1764" s="4">
        <f t="shared" ca="1" si="875"/>
        <v>51.058252877408151</v>
      </c>
      <c r="I1764" s="5">
        <f ca="1">VLOOKUP(CONCATENATE($F1764," ",$G1764),AllocFactorMatrix,(I$4+1),FALSE)*$E1771</f>
        <v>25.150426889858345</v>
      </c>
      <c r="J1764" s="5">
        <f ca="1">VLOOKUP(CONCATENATE($F1764," ",$G1764),AllocFactorMatrix,(J$4+1),FALSE)*$E1771</f>
        <v>1.2432754692741597</v>
      </c>
      <c r="K1764" s="5">
        <f ca="1">VLOOKUP(CONCATENATE($F1764," ",$G1764),AllocFactorMatrix,(K$4+1),FALSE)*$E1771</f>
        <v>4.5540467908577904</v>
      </c>
      <c r="L1764" s="5">
        <f ca="1">VLOOKUP(CONCATENATE($F1764," ",$G1764),AllocFactorMatrix,(L$4+1),FALSE)*$E1771</f>
        <v>0.14334522429877486</v>
      </c>
      <c r="M1764" s="5">
        <f ca="1">VLOOKUP(CONCATENATE($F1764," ",$G1764),AllocFactorMatrix,(M$4+1),FALSE)*$E1771</f>
        <v>1.3442456454046618E-2</v>
      </c>
      <c r="N1764" s="5">
        <f t="shared" ca="1" si="876"/>
        <v>4.7108344716106121</v>
      </c>
      <c r="O1764" s="5">
        <f ca="1">VLOOKUP(CONCATENATE($F1764," ",$G1764),AllocFactorMatrix,(O$4+1),FALSE)*$E1771</f>
        <v>3.4617839920454134</v>
      </c>
      <c r="P1764" s="5">
        <f ca="1">VLOOKUP(CONCATENATE($F1764," ",$G1764),AllocFactorMatrix,(P$4+1),FALSE)*$E1771</f>
        <v>0.64503121315342327</v>
      </c>
      <c r="Q1764" s="5">
        <f ca="1">VLOOKUP(CONCATENATE($F1764," ",$G1764),AllocFactorMatrix,(Q$4+1),FALSE)*$E1771</f>
        <v>0.29147759474253343</v>
      </c>
      <c r="R1764" s="5">
        <f ca="1">VLOOKUP(CONCATENATE($F1764," ",$G1764),AllocFactorMatrix,(R$4+1),FALSE)*$E1771</f>
        <v>1.31074216193003E-2</v>
      </c>
      <c r="S1764" s="5">
        <f t="shared" ca="1" si="878"/>
        <v>4.4114002215606698</v>
      </c>
      <c r="T1764" s="5">
        <f ca="1">VLOOKUP(CONCATENATE($F1764," ",$G1764),AllocFactorMatrix,(T$4+1),FALSE)*$E1771</f>
        <v>0.12092898164369328</v>
      </c>
      <c r="U1764" s="5">
        <f ca="1">VLOOKUP(CONCATENATE($F1764," ",$G1764),AllocFactorMatrix,(U$4+1),FALSE)*$E1771</f>
        <v>1.9789821804962833</v>
      </c>
      <c r="V1764" s="5">
        <f ca="1">VLOOKUP(CONCATENATE($F1764," ",$G1764),AllocFactorMatrix,(V$4+1),FALSE)*$E1771</f>
        <v>10.458976430243101</v>
      </c>
      <c r="W1764" s="5">
        <f ca="1">VLOOKUP(CONCATENATE($F1764," ",$G1764),AllocFactorMatrix,(W$4+1),FALSE)*$E1771</f>
        <v>1.8887177934661326</v>
      </c>
      <c r="X1764" s="5">
        <f ca="1">SUBTOTAL(9,T1764:W1764)</f>
        <v>14.447605385849212</v>
      </c>
      <c r="Y1764" s="5">
        <f ca="1">VLOOKUP(CONCATENATE($F1764," ",$G1764),AllocFactorMatrix,(Y$4+1),FALSE)*$E1771</f>
        <v>1.0631083707965088</v>
      </c>
      <c r="Z1764" s="5">
        <f ca="1">VLOOKUP(CONCATENATE($F1764," ",$G1764),AllocFactorMatrix,(Z$4+1),FALSE)*$E1771</f>
        <v>1.7806658842306308E-2</v>
      </c>
      <c r="AA1764" s="5">
        <f t="shared" ca="1" si="877"/>
        <v>1.080915029638815</v>
      </c>
      <c r="AB1764" s="5">
        <f ca="1">VLOOKUP(CONCATENATE($F1764," ",$G1764),AllocFactorMatrix,(AB$4+1),FALSE)*$E1771</f>
        <v>1.3795409616346548E-2</v>
      </c>
      <c r="AC1764" s="5">
        <f ca="1">VLOOKUP(CONCATENATE($F1764," ",$G1764),AllocFactorMatrix,(AC$4+1),FALSE)*$E1771</f>
        <v>0</v>
      </c>
      <c r="AD1764" s="5">
        <f ca="1">VLOOKUP(CONCATENATE($F1764," ",$G1764),AllocFactorMatrix,(AD$4+1),FALSE)*$E1771</f>
        <v>0</v>
      </c>
    </row>
    <row r="1765" spans="4:30" hidden="1" outlineLevel="1">
      <c r="E1765" s="51"/>
      <c r="F1765" s="52" t="str">
        <f>F1771</f>
        <v>LABOR_M</v>
      </c>
      <c r="G1765" s="55" t="str">
        <f>$G$9</f>
        <v>BULKTRAN</v>
      </c>
      <c r="H1765" s="4">
        <f t="shared" ca="1" si="875"/>
        <v>0.18655757117951344</v>
      </c>
      <c r="I1765" s="5">
        <f ca="1">VLOOKUP(CONCATENATE($F1765," ",$G1765),AllocFactorMatrix,(I$4+1),FALSE)*$E1771</f>
        <v>9.1895086303980758E-2</v>
      </c>
      <c r="J1765" s="5">
        <f ca="1">VLOOKUP(CONCATENATE($F1765," ",$G1765),AllocFactorMatrix,(J$4+1),FALSE)*$E1771</f>
        <v>4.542702477731763E-3</v>
      </c>
      <c r="K1765" s="5">
        <f ca="1">VLOOKUP(CONCATENATE($F1765," ",$G1765),AllocFactorMatrix,(K$4+1),FALSE)*$E1771</f>
        <v>1.6639658830085186E-2</v>
      </c>
      <c r="L1765" s="5">
        <f ca="1">VLOOKUP(CONCATENATE($F1765," ",$G1765),AllocFactorMatrix,(L$4+1),FALSE)*$E1771</f>
        <v>5.2375738256399786E-4</v>
      </c>
      <c r="M1765" s="5">
        <f ca="1">VLOOKUP(CONCATENATE($F1765," ",$G1765),AllocFactorMatrix,(M$4+1),FALSE)*$E1771</f>
        <v>4.9116291401011484E-5</v>
      </c>
      <c r="N1765" s="5">
        <f t="shared" ca="1" si="876"/>
        <v>1.7212532504050197E-2</v>
      </c>
      <c r="O1765" s="5">
        <f ca="1">VLOOKUP(CONCATENATE($F1765," ",$G1765),AllocFactorMatrix,(O$4+1),FALSE)*$E1771</f>
        <v>1.2648729188888295E-2</v>
      </c>
      <c r="P1765" s="5">
        <f ca="1">VLOOKUP(CONCATENATE($F1765," ",$G1765),AllocFactorMatrix,(P$4+1),FALSE)*$E1771</f>
        <v>2.3568267553103592E-3</v>
      </c>
      <c r="Q1765" s="5">
        <f ca="1">VLOOKUP(CONCATENATE($F1765," ",$G1765),AllocFactorMatrix,(Q$4+1),FALSE)*$E1771</f>
        <v>1.0650061266094357E-3</v>
      </c>
      <c r="R1765" s="5">
        <f ca="1">VLOOKUP(CONCATENATE($F1765," ",$G1765),AllocFactorMatrix,(R$4+1),FALSE)*$E1771</f>
        <v>4.7892135040219534E-5</v>
      </c>
      <c r="S1765" s="5">
        <f t="shared" ca="1" si="878"/>
        <v>1.6118454205848308E-2</v>
      </c>
      <c r="T1765" s="5">
        <f ca="1">VLOOKUP(CONCATENATE($F1765," ",$G1765),AllocFactorMatrix,(T$4+1),FALSE)*$E1771</f>
        <v>4.4185250824831194E-4</v>
      </c>
      <c r="U1765" s="5">
        <f ca="1">VLOOKUP(CONCATENATE($F1765," ",$G1765),AllocFactorMatrix,(U$4+1),FALSE)*$E1771</f>
        <v>7.2308410138389612E-3</v>
      </c>
      <c r="V1765" s="5">
        <f ca="1">VLOOKUP(CONCATENATE($F1765," ",$G1765),AllocFactorMatrix,(V$4+1),FALSE)*$E1771</f>
        <v>3.821519793352119E-2</v>
      </c>
      <c r="W1765" s="5">
        <f ca="1">VLOOKUP(CONCATENATE($F1765," ",$G1765),AllocFactorMatrix,(W$4+1),FALSE)*$E1771</f>
        <v>6.9010313580173165E-3</v>
      </c>
      <c r="X1765" s="5">
        <f t="shared" ref="X1765:X1771" ca="1" si="881">SUBTOTAL(9,T1765:W1765)</f>
        <v>5.278892281362578E-2</v>
      </c>
      <c r="Y1765" s="5">
        <f ca="1">VLOOKUP(CONCATENATE($F1765," ",$G1765),AllocFactorMatrix,(Y$4+1),FALSE)*$E1771</f>
        <v>3.8844046628975456E-3</v>
      </c>
      <c r="Z1765" s="5">
        <f ca="1">VLOOKUP(CONCATENATE($F1765," ",$G1765),AllocFactorMatrix,(Z$4+1),FALSE)*$E1771</f>
        <v>6.5062293306803468E-5</v>
      </c>
      <c r="AA1765" s="5">
        <f t="shared" ca="1" si="877"/>
        <v>3.9494669562043488E-3</v>
      </c>
      <c r="AB1765" s="5">
        <f ca="1">VLOOKUP(CONCATENATE($F1765," ",$G1765),AllocFactorMatrix,(AB$4+1),FALSE)*$E1771</f>
        <v>5.0405918072274611E-5</v>
      </c>
      <c r="AC1765" s="5">
        <f ca="1">VLOOKUP(CONCATENATE($F1765," ",$G1765),AllocFactorMatrix,(AC$4+1),FALSE)*$E1771</f>
        <v>0</v>
      </c>
      <c r="AD1765" s="5">
        <f ca="1">VLOOKUP(CONCATENATE($F1765," ",$G1765),AllocFactorMatrix,(AD$4+1),FALSE)*$E1771</f>
        <v>0</v>
      </c>
    </row>
    <row r="1766" spans="4:30" hidden="1" outlineLevel="1">
      <c r="E1766" s="51"/>
      <c r="F1766" s="52" t="str">
        <f>F1771</f>
        <v>LABOR_M</v>
      </c>
      <c r="G1766" s="55" t="str">
        <f>$G$10</f>
        <v>SUBTRAN</v>
      </c>
      <c r="H1766" s="4">
        <f t="shared" ca="1" si="875"/>
        <v>4.1034927514537363E-2</v>
      </c>
      <c r="I1766" s="5">
        <f ca="1">VLOOKUP(CONCATENATE($F1766," ",$G1766),AllocFactorMatrix,(I$4+1),FALSE)*$E1771</f>
        <v>1.9978569794453418E-2</v>
      </c>
      <c r="J1766" s="5">
        <f ca="1">VLOOKUP(CONCATENATE($F1766," ",$G1766),AllocFactorMatrix,(J$4+1),FALSE)*$E1771</f>
        <v>9.6419191335248738E-4</v>
      </c>
      <c r="K1766" s="5">
        <f ca="1">VLOOKUP(CONCATENATE($F1766," ",$G1766),AllocFactorMatrix,(K$4+1),FALSE)*$E1771</f>
        <v>3.5076830362432572E-3</v>
      </c>
      <c r="L1766" s="5">
        <f ca="1">VLOOKUP(CONCATENATE($F1766," ",$G1766),AllocFactorMatrix,(L$4+1),FALSE)*$E1771</f>
        <v>1.0834902868771898E-4</v>
      </c>
      <c r="M1766" s="5">
        <f ca="1">VLOOKUP(CONCATENATE($F1766," ",$G1766),AllocFactorMatrix,(M$4+1),FALSE)*$E1771</f>
        <v>1.3494298500763742E-5</v>
      </c>
      <c r="N1766" s="5">
        <f t="shared" ca="1" si="876"/>
        <v>3.6295263634317401E-3</v>
      </c>
      <c r="O1766" s="5">
        <f ca="1">VLOOKUP(CONCATENATE($F1766," ",$G1766),AllocFactorMatrix,(O$4+1),FALSE)*$E1771</f>
        <v>2.6501093583189183E-3</v>
      </c>
      <c r="P1766" s="5">
        <f ca="1">VLOOKUP(CONCATENATE($F1766," ",$G1766),AllocFactorMatrix,(P$4+1),FALSE)*$E1771</f>
        <v>4.9265223874081206E-4</v>
      </c>
      <c r="Q1766" s="5">
        <f ca="1">VLOOKUP(CONCATENATE($F1766," ",$G1766),AllocFactorMatrix,(Q$4+1),FALSE)*$E1771</f>
        <v>2.9313395219224611E-4</v>
      </c>
      <c r="R1766" s="5">
        <f ca="1">VLOOKUP(CONCATENATE($F1766," ",$G1766),AllocFactorMatrix,(R$4+1),FALSE)*$E1771</f>
        <v>0</v>
      </c>
      <c r="S1766" s="5">
        <f t="shared" ca="1" si="878"/>
        <v>3.4358955492519764E-3</v>
      </c>
      <c r="T1766" s="5">
        <f ca="1">VLOOKUP(CONCATENATE($F1766," ",$G1766),AllocFactorMatrix,(T$4+1),FALSE)*$E1771</f>
        <v>9.2537268414195342E-5</v>
      </c>
      <c r="U1766" s="5">
        <f ca="1">VLOOKUP(CONCATENATE($F1766," ",$G1766),AllocFactorMatrix,(U$4+1),FALSE)*$E1771</f>
        <v>1.5148879175996869E-3</v>
      </c>
      <c r="V1766" s="5">
        <f ca="1">VLOOKUP(CONCATENATE($F1766," ",$G1766),AllocFactorMatrix,(V$4+1),FALSE)*$E1771</f>
        <v>1.0553744063999072E-2</v>
      </c>
      <c r="W1766" s="5">
        <f ca="1">VLOOKUP(CONCATENATE($F1766," ",$G1766),AllocFactorMatrix,(W$4+1),FALSE)*$E1771</f>
        <v>0</v>
      </c>
      <c r="X1766" s="5">
        <f t="shared" ca="1" si="881"/>
        <v>1.2161169250012954E-2</v>
      </c>
      <c r="Y1766" s="5">
        <f ca="1">VLOOKUP(CONCATENATE($F1766," ",$G1766),AllocFactorMatrix,(Y$4+1),FALSE)*$E1771</f>
        <v>7.9760527513654609E-4</v>
      </c>
      <c r="Z1766" s="5">
        <f ca="1">VLOOKUP(CONCATENATE($F1766," ",$G1766),AllocFactorMatrix,(Z$4+1),FALSE)*$E1771</f>
        <v>1.3296101605901657E-5</v>
      </c>
      <c r="AA1766" s="5">
        <f t="shared" ca="1" si="877"/>
        <v>8.1090137674244772E-4</v>
      </c>
      <c r="AB1766" s="5">
        <f ca="1">VLOOKUP(CONCATENATE($F1766," ",$G1766),AllocFactorMatrix,(AB$4+1),FALSE)*$E1771</f>
        <v>1.0650932111530652E-5</v>
      </c>
      <c r="AC1766" s="5">
        <f ca="1">VLOOKUP(CONCATENATE($F1766," ",$G1766),AllocFactorMatrix,(AC$4+1),FALSE)*$E1771</f>
        <v>3.6215446121301418E-5</v>
      </c>
      <c r="AD1766" s="5">
        <f ca="1">VLOOKUP(CONCATENATE($F1766," ",$G1766),AllocFactorMatrix,(AD$4+1),FALSE)*$E1771</f>
        <v>7.8068890595203018E-6</v>
      </c>
    </row>
    <row r="1767" spans="4:30" hidden="1" outlineLevel="1">
      <c r="E1767" s="51"/>
      <c r="F1767" s="52" t="str">
        <f>F1771</f>
        <v>LABOR_M</v>
      </c>
      <c r="G1767" s="55" t="str">
        <f>$G$11</f>
        <v>DISTPRI</v>
      </c>
      <c r="H1767" s="4">
        <f t="shared" ca="1" si="875"/>
        <v>26.291015614385412</v>
      </c>
      <c r="I1767" s="5">
        <f ca="1">VLOOKUP(CONCATENATE($F1767," ",$G1767),AllocFactorMatrix,(I$4+1),FALSE)*$E1771</f>
        <v>17.57140706077486</v>
      </c>
      <c r="J1767" s="5">
        <f ca="1">VLOOKUP(CONCATENATE($F1767," ",$G1767),AllocFactorMatrix,(J$4+1),FALSE)*$E1771</f>
        <v>0.82827025803773213</v>
      </c>
      <c r="K1767" s="5">
        <f ca="1">VLOOKUP(CONCATENATE($F1767," ",$G1767),AllocFactorMatrix,(K$4+1),FALSE)*$E1771</f>
        <v>3.0075001406648783</v>
      </c>
      <c r="L1767" s="5">
        <f ca="1">VLOOKUP(CONCATENATE($F1767," ",$G1767),AllocFactorMatrix,(L$4+1),FALSE)*$E1771</f>
        <v>9.2947403673678708E-2</v>
      </c>
      <c r="M1767" s="5">
        <f ca="1">VLOOKUP(CONCATENATE($F1767," ",$G1767),AllocFactorMatrix,(M$4+1),FALSE)*$E1771</f>
        <v>0</v>
      </c>
      <c r="N1767" s="5">
        <f t="shared" ca="1" si="876"/>
        <v>3.1004475443385568</v>
      </c>
      <c r="O1767" s="5">
        <f ca="1">VLOOKUP(CONCATENATE($F1767," ",$G1767),AllocFactorMatrix,(O$4+1),FALSE)*$E1771</f>
        <v>2.2550994394209551</v>
      </c>
      <c r="P1767" s="5">
        <f ca="1">VLOOKUP(CONCATENATE($F1767," ",$G1767),AllocFactorMatrix,(P$4+1),FALSE)*$E1771</f>
        <v>0.42001242234685376</v>
      </c>
      <c r="Q1767" s="5">
        <f ca="1">VLOOKUP(CONCATENATE($F1767," ",$G1767),AllocFactorMatrix,(Q$4+1),FALSE)*$E1771</f>
        <v>0</v>
      </c>
      <c r="R1767" s="5">
        <f ca="1">VLOOKUP(CONCATENATE($F1767," ",$G1767),AllocFactorMatrix,(R$4+1),FALSE)*$E1771</f>
        <v>0</v>
      </c>
      <c r="S1767" s="5">
        <f t="shared" ca="1" si="878"/>
        <v>2.6751118617678089</v>
      </c>
      <c r="T1767" s="5">
        <f ca="1">VLOOKUP(CONCATENATE($F1767," ",$G1767),AllocFactorMatrix,(T$4+1),FALSE)*$E1771</f>
        <v>8.0392905303212817E-2</v>
      </c>
      <c r="U1767" s="5">
        <f ca="1">VLOOKUP(CONCATENATE($F1767," ",$G1767),AllocFactorMatrix,(U$4+1),FALSE)*$E1771</f>
        <v>1.2965556457684406</v>
      </c>
      <c r="V1767" s="5">
        <f ca="1">VLOOKUP(CONCATENATE($F1767," ",$G1767),AllocFactorMatrix,(V$4+1),FALSE)*$E1771</f>
        <v>0</v>
      </c>
      <c r="W1767" s="5">
        <f ca="1">VLOOKUP(CONCATENATE($F1767," ",$G1767),AllocFactorMatrix,(W$4+1),FALSE)*$E1771</f>
        <v>0</v>
      </c>
      <c r="X1767" s="5">
        <f t="shared" ca="1" si="881"/>
        <v>1.3769485510716535</v>
      </c>
      <c r="Y1767" s="5">
        <f ca="1">VLOOKUP(CONCATENATE($F1767," ",$G1767),AllocFactorMatrix,(Y$4+1),FALSE)*$E1771</f>
        <v>0.68001611546711793</v>
      </c>
      <c r="Z1767" s="5">
        <f ca="1">VLOOKUP(CONCATENATE($F1767," ",$G1767),AllocFactorMatrix,(Z$4+1),FALSE)*$E1771</f>
        <v>1.134533073771897E-2</v>
      </c>
      <c r="AA1767" s="5">
        <f t="shared" ca="1" si="877"/>
        <v>0.69136144620483686</v>
      </c>
      <c r="AB1767" s="5">
        <f ca="1">VLOOKUP(CONCATENATE($F1767," ",$G1767),AllocFactorMatrix,(AB$4+1),FALSE)*$E1771</f>
        <v>9.1916188963366095E-3</v>
      </c>
      <c r="AC1767" s="5">
        <f ca="1">VLOOKUP(CONCATENATE($F1767," ",$G1767),AllocFactorMatrix,(AC$4+1),FALSE)*$E1771</f>
        <v>3.1489209351154679E-2</v>
      </c>
      <c r="AD1767" s="5">
        <f ca="1">VLOOKUP(CONCATENATE($F1767," ",$G1767),AllocFactorMatrix,(AD$4+1),FALSE)*$E1771</f>
        <v>6.7880639424700729E-3</v>
      </c>
    </row>
    <row r="1768" spans="4:30" hidden="1" outlineLevel="1">
      <c r="E1768" s="51"/>
      <c r="F1768" s="52" t="str">
        <f>F1771</f>
        <v>LABOR_M</v>
      </c>
      <c r="G1768" s="55" t="str">
        <f>$G$12</f>
        <v>DISTSEC</v>
      </c>
      <c r="H1768" s="4">
        <f t="shared" ca="1" si="875"/>
        <v>10.850625513086552</v>
      </c>
      <c r="I1768" s="5">
        <f ca="1">VLOOKUP(CONCATENATE($F1768," ",$G1768),AllocFactorMatrix,(I$4+1),FALSE)*$E1771</f>
        <v>8.1130284469440141</v>
      </c>
      <c r="J1768" s="5">
        <f ca="1">VLOOKUP(CONCATENATE($F1768," ",$G1768),AllocFactorMatrix,(J$4+1),FALSE)*$E1771</f>
        <v>0.39113168712535512</v>
      </c>
      <c r="K1768" s="5">
        <f ca="1">VLOOKUP(CONCATENATE($F1768," ",$G1768),AllocFactorMatrix,(K$4+1),FALSE)*$E1771</f>
        <v>1.1802072992705213</v>
      </c>
      <c r="L1768" s="5">
        <f ca="1">VLOOKUP(CONCATENATE($F1768," ",$G1768),AllocFactorMatrix,(L$4+1),FALSE)*$E1771</f>
        <v>0</v>
      </c>
      <c r="M1768" s="5">
        <f ca="1">VLOOKUP(CONCATENATE($F1768," ",$G1768),AllocFactorMatrix,(M$4+1),FALSE)*$E1771</f>
        <v>0</v>
      </c>
      <c r="N1768" s="5">
        <f t="shared" ca="1" si="876"/>
        <v>1.1802072992705213</v>
      </c>
      <c r="O1768" s="5">
        <f ca="1">VLOOKUP(CONCATENATE($F1768," ",$G1768),AllocFactorMatrix,(O$4+1),FALSE)*$E1771</f>
        <v>0.75203268474291796</v>
      </c>
      <c r="P1768" s="5">
        <f ca="1">VLOOKUP(CONCATENATE($F1768," ",$G1768),AllocFactorMatrix,(P$4+1),FALSE)*$E1771</f>
        <v>0</v>
      </c>
      <c r="Q1768" s="5">
        <f ca="1">VLOOKUP(CONCATENATE($F1768," ",$G1768),AllocFactorMatrix,(Q$4+1),FALSE)*$E1771</f>
        <v>0</v>
      </c>
      <c r="R1768" s="5">
        <f ca="1">VLOOKUP(CONCATENATE($F1768," ",$G1768),AllocFactorMatrix,(R$4+1),FALSE)*$E1771</f>
        <v>0</v>
      </c>
      <c r="S1768" s="5">
        <f t="shared" ca="1" si="878"/>
        <v>0.75203268474291796</v>
      </c>
      <c r="T1768" s="5">
        <f ca="1">VLOOKUP(CONCATENATE($F1768," ",$G1768),AllocFactorMatrix,(T$4+1),FALSE)*$E1771</f>
        <v>2.0333386131339809E-2</v>
      </c>
      <c r="U1768" s="5">
        <f ca="1">VLOOKUP(CONCATENATE($F1768," ",$G1768),AllocFactorMatrix,(U$4+1),FALSE)*$E1771</f>
        <v>0</v>
      </c>
      <c r="V1768" s="5">
        <f ca="1">VLOOKUP(CONCATENATE($F1768," ",$G1768),AllocFactorMatrix,(V$4+1),FALSE)*$E1771</f>
        <v>0</v>
      </c>
      <c r="W1768" s="5">
        <f ca="1">VLOOKUP(CONCATENATE($F1768," ",$G1768),AllocFactorMatrix,(W$4+1),FALSE)*$E1771</f>
        <v>0</v>
      </c>
      <c r="X1768" s="5">
        <f t="shared" ca="1" si="881"/>
        <v>2.0333386131339809E-2</v>
      </c>
      <c r="Y1768" s="5">
        <f ca="1">VLOOKUP(CONCATENATE($F1768," ",$G1768),AllocFactorMatrix,(Y$4+1),FALSE)*$E1771</f>
        <v>0.27738281342074195</v>
      </c>
      <c r="Z1768" s="5">
        <f ca="1">VLOOKUP(CONCATENATE($F1768," ",$G1768),AllocFactorMatrix,(Z$4+1),FALSE)*$E1771</f>
        <v>0</v>
      </c>
      <c r="AA1768" s="5">
        <f t="shared" ca="1" si="877"/>
        <v>0.27738281342074195</v>
      </c>
      <c r="AB1768" s="5">
        <f ca="1">VLOOKUP(CONCATENATE($F1768," ",$G1768),AllocFactorMatrix,(AB$4+1),FALSE)*$E1771</f>
        <v>2.87841037793921E-3</v>
      </c>
      <c r="AC1768" s="5">
        <f ca="1">VLOOKUP(CONCATENATE($F1768," ",$G1768),AllocFactorMatrix,(AC$4+1),FALSE)*$E1771</f>
        <v>9.7733103140182118E-2</v>
      </c>
      <c r="AD1768" s="5">
        <f ca="1">VLOOKUP(CONCATENATE($F1768," ",$G1768),AllocFactorMatrix,(AD$4+1),FALSE)*$E1771</f>
        <v>1.5897681933541179E-2</v>
      </c>
    </row>
    <row r="1769" spans="4:30" hidden="1" outlineLevel="1">
      <c r="E1769" s="51"/>
      <c r="F1769" s="52" t="str">
        <f>F1771</f>
        <v>LABOR_M</v>
      </c>
      <c r="G1769" s="55" t="str">
        <f>$G$13</f>
        <v>ENERGY</v>
      </c>
      <c r="H1769" s="4">
        <f t="shared" ca="1" si="875"/>
        <v>13.441317400261328</v>
      </c>
      <c r="I1769" s="5">
        <f ca="1">VLOOKUP(CONCATENATE($F1769," ",$G1769),AllocFactorMatrix,(I$4+1),FALSE)*$E1771</f>
        <v>5.0435463969618226</v>
      </c>
      <c r="J1769" s="5">
        <f ca="1">VLOOKUP(CONCATENATE($F1769," ",$G1769),AllocFactorMatrix,(J$4+1),FALSE)*$E1771</f>
        <v>0.32685439688465567</v>
      </c>
      <c r="K1769" s="5">
        <f ca="1">VLOOKUP(CONCATENATE($F1769," ",$G1769),AllocFactorMatrix,(K$4+1),FALSE)*$E1771</f>
        <v>1.0966319337841224</v>
      </c>
      <c r="L1769" s="5">
        <f ca="1">VLOOKUP(CONCATENATE($F1769," ",$G1769),AllocFactorMatrix,(L$4+1),FALSE)*$E1771</f>
        <v>3.4853452466111989E-2</v>
      </c>
      <c r="M1769" s="5">
        <f ca="1">VLOOKUP(CONCATENATE($F1769," ",$G1769),AllocFactorMatrix,(M$4+1),FALSE)*$E1771</f>
        <v>3.2130808731980934E-3</v>
      </c>
      <c r="N1769" s="5">
        <f t="shared" ca="1" si="876"/>
        <v>1.1346984671234324</v>
      </c>
      <c r="O1769" s="5">
        <f ca="1">VLOOKUP(CONCATENATE($F1769," ",$G1769),AllocFactorMatrix,(O$4+1),FALSE)*$E1771</f>
        <v>0.9998146356201838</v>
      </c>
      <c r="P1769" s="5">
        <f ca="1">VLOOKUP(CONCATENATE($F1769," ",$G1769),AllocFactorMatrix,(P$4+1),FALSE)*$E1771</f>
        <v>0.18534639534488034</v>
      </c>
      <c r="Q1769" s="5">
        <f ca="1">VLOOKUP(CONCATENATE($F1769," ",$G1769),AllocFactorMatrix,(Q$4+1),FALSE)*$E1771</f>
        <v>8.4216657931931158E-2</v>
      </c>
      <c r="R1769" s="5">
        <f ca="1">VLOOKUP(CONCATENATE($F1769," ",$G1769),AllocFactorMatrix,(R$4+1),FALSE)*$E1771</f>
        <v>3.9021062665859745E-3</v>
      </c>
      <c r="S1769" s="5">
        <f t="shared" ca="1" si="878"/>
        <v>1.2732797951635815</v>
      </c>
      <c r="T1769" s="5">
        <f ca="1">VLOOKUP(CONCATENATE($F1769," ",$G1769),AllocFactorMatrix,(T$4+1),FALSE)*$E1771</f>
        <v>3.8314791481908195E-2</v>
      </c>
      <c r="U1769" s="5">
        <f ca="1">VLOOKUP(CONCATENATE($F1769," ",$G1769),AllocFactorMatrix,(U$4+1),FALSE)*$E1771</f>
        <v>0.67275033981431576</v>
      </c>
      <c r="V1769" s="5">
        <f ca="1">VLOOKUP(CONCATENATE($F1769," ",$G1769),AllocFactorMatrix,(V$4+1),FALSE)*$E1771</f>
        <v>3.8195971177434571</v>
      </c>
      <c r="W1769" s="5">
        <f ca="1">VLOOKUP(CONCATENATE($F1769," ",$G1769),AllocFactorMatrix,(W$4+1),FALSE)*$E1771</f>
        <v>0.72466696961821175</v>
      </c>
      <c r="X1769" s="5">
        <f t="shared" ca="1" si="881"/>
        <v>5.2553292186578924</v>
      </c>
      <c r="Y1769" s="5">
        <f ca="1">VLOOKUP(CONCATENATE($F1769," ",$G1769),AllocFactorMatrix,(Y$4+1),FALSE)*$E1771</f>
        <v>0.27087992267156508</v>
      </c>
      <c r="Z1769" s="5">
        <f ca="1">VLOOKUP(CONCATENATE($F1769," ",$G1769),AllocFactorMatrix,(Z$4+1),FALSE)*$E1771</f>
        <v>4.4094933166510357E-3</v>
      </c>
      <c r="AA1769" s="5">
        <f t="shared" ca="1" si="877"/>
        <v>0.2752894159882161</v>
      </c>
      <c r="AB1769" s="5">
        <f ca="1">VLOOKUP(CONCATENATE($F1769," ",$G1769),AllocFactorMatrix,(AB$4+1),FALSE)*$E1771</f>
        <v>4.918435093382828E-3</v>
      </c>
      <c r="AC1769" s="5">
        <f ca="1">VLOOKUP(CONCATENATE($F1769," ",$G1769),AllocFactorMatrix,(AC$4+1),FALSE)*$E1771</f>
        <v>0.10635457271015029</v>
      </c>
      <c r="AD1769" s="5">
        <f ca="1">VLOOKUP(CONCATENATE($F1769," ",$G1769),AllocFactorMatrix,(AD$4+1),FALSE)*$E1771</f>
        <v>2.1046701678192937E-2</v>
      </c>
    </row>
    <row r="1770" spans="4:30" hidden="1" outlineLevel="1">
      <c r="E1770" s="51"/>
      <c r="F1770" s="52" t="str">
        <f>F1771</f>
        <v>LABOR_M</v>
      </c>
      <c r="G1770" s="55" t="str">
        <f>$G$14</f>
        <v>CUSTOMER</v>
      </c>
      <c r="H1770" s="4">
        <f t="shared" ca="1" si="875"/>
        <v>10.131196096164501</v>
      </c>
      <c r="I1770" s="5">
        <f ca="1">VLOOKUP(CONCATENATE($F1770," ",$G1770),AllocFactorMatrix,(I$4+1),FALSE)*$E1771</f>
        <v>7.2387496641964342</v>
      </c>
      <c r="J1770" s="5">
        <f ca="1">VLOOKUP(CONCATENATE($F1770," ",$G1770),AllocFactorMatrix,(J$4+1),FALSE)*$E1771</f>
        <v>1.2387884262646713</v>
      </c>
      <c r="K1770" s="5">
        <f ca="1">VLOOKUP(CONCATENATE($F1770," ",$G1770),AllocFactorMatrix,(K$4+1),FALSE)*$E1771</f>
        <v>0.35670430021948624</v>
      </c>
      <c r="L1770" s="5">
        <f ca="1">VLOOKUP(CONCATENATE($F1770," ",$G1770),AllocFactorMatrix,(L$4+1),FALSE)*$E1771</f>
        <v>5.9627731393166947E-2</v>
      </c>
      <c r="M1770" s="5">
        <f ca="1">VLOOKUP(CONCATENATE($F1770," ",$G1770),AllocFactorMatrix,(M$4+1),FALSE)*$E1771</f>
        <v>9.4208956165390909E-3</v>
      </c>
      <c r="N1770" s="5">
        <f t="shared" ca="1" si="876"/>
        <v>0.42575292722919228</v>
      </c>
      <c r="O1770" s="5">
        <f ca="1">VLOOKUP(CONCATENATE($F1770," ",$G1770),AllocFactorMatrix,(O$4+1),FALSE)*$E1771</f>
        <v>6.6561855956520866E-2</v>
      </c>
      <c r="P1770" s="5">
        <f ca="1">VLOOKUP(CONCATENATE($F1770," ",$G1770),AllocFactorMatrix,(P$4+1),FALSE)*$E1771</f>
        <v>1.7094928500927031E-2</v>
      </c>
      <c r="Q1770" s="5">
        <f ca="1">VLOOKUP(CONCATENATE($F1770," ",$G1770),AllocFactorMatrix,(Q$4+1),FALSE)*$E1771</f>
        <v>3.2697262874029617E-2</v>
      </c>
      <c r="R1770" s="5">
        <f ca="1">VLOOKUP(CONCATENATE($F1770," ",$G1770),AllocFactorMatrix,(R$4+1),FALSE)*$E1771</f>
        <v>5.7068059643017215E-3</v>
      </c>
      <c r="S1770" s="5">
        <f t="shared" ca="1" si="878"/>
        <v>0.12206085329577923</v>
      </c>
      <c r="T1770" s="5">
        <f ca="1">VLOOKUP(CONCATENATE($F1770," ",$G1770),AllocFactorMatrix,(T$4+1),FALSE)*$E1771</f>
        <v>4.6292119494941873E-4</v>
      </c>
      <c r="U1770" s="5">
        <f ca="1">VLOOKUP(CONCATENATE($F1770," ",$G1770),AllocFactorMatrix,(U$4+1),FALSE)*$E1771</f>
        <v>1.017714025814747E-2</v>
      </c>
      <c r="V1770" s="5">
        <f ca="1">VLOOKUP(CONCATENATE($F1770," ",$G1770),AllocFactorMatrix,(V$4+1),FALSE)*$E1771</f>
        <v>4.8110050046091986E-2</v>
      </c>
      <c r="W1770" s="5">
        <f ca="1">VLOOKUP(CONCATENATE($F1770," ",$G1770),AllocFactorMatrix,(W$4+1),FALSE)*$E1771</f>
        <v>8.5633971581325352E-3</v>
      </c>
      <c r="X1770" s="5">
        <f t="shared" ca="1" si="881"/>
        <v>6.7313508657321414E-2</v>
      </c>
      <c r="Y1770" s="5">
        <f ca="1">VLOOKUP(CONCATENATE($F1770," ",$G1770),AllocFactorMatrix,(Y$4+1),FALSE)*$E1771</f>
        <v>1.8218116139788812E-2</v>
      </c>
      <c r="Z1770" s="5">
        <f ca="1">VLOOKUP(CONCATENATE($F1770," ",$G1770),AllocFactorMatrix,(Z$4+1),FALSE)*$E1771</f>
        <v>2.8862502584436797E-4</v>
      </c>
      <c r="AA1770" s="5">
        <f t="shared" ca="1" si="877"/>
        <v>1.8506741165633181E-2</v>
      </c>
      <c r="AB1770" s="5">
        <f ca="1">VLOOKUP(CONCATENATE($F1770," ",$G1770),AllocFactorMatrix,(AB$4+1),FALSE)*$E1771</f>
        <v>5.1912408364924816E-4</v>
      </c>
      <c r="AC1770" s="5">
        <f ca="1">VLOOKUP(CONCATENATE($F1770," ",$G1770),AllocFactorMatrix,(AC$4+1),FALSE)*$E1771</f>
        <v>0.79894865108751068</v>
      </c>
      <c r="AD1770" s="5">
        <f ca="1">VLOOKUP(CONCATENATE($F1770," ",$G1770),AllocFactorMatrix,(AD$4+1),FALSE)*$E1771</f>
        <v>0.22055620018431177</v>
      </c>
    </row>
    <row r="1771" spans="4:30" collapsed="1">
      <c r="D1771" s="1" t="s">
        <v>527</v>
      </c>
      <c r="E1771" s="61">
        <v>112</v>
      </c>
      <c r="F1771" s="96" t="s">
        <v>70</v>
      </c>
      <c r="G1771" s="55" t="str">
        <f>$G$15</f>
        <v>TOTAL</v>
      </c>
      <c r="H1771" s="4">
        <f t="shared" ca="1" si="875"/>
        <v>111.99999999999997</v>
      </c>
      <c r="I1771" s="5">
        <f ca="1">VLOOKUP(CONCATENATE($F1771," ",$G1771),AllocFactorMatrix,(I$4+1),FALSE)*$E1771</f>
        <v>63.229032114833906</v>
      </c>
      <c r="J1771" s="5">
        <f ca="1">VLOOKUP(CONCATENATE($F1771," ",$G1771),AllocFactorMatrix,(J$4+1),FALSE)*$E1771</f>
        <v>4.0338271319776586</v>
      </c>
      <c r="K1771" s="5">
        <f ca="1">VLOOKUP(CONCATENATE($F1771," ",$G1771),AllocFactorMatrix,(K$4+1),FALSE)*$E1771</f>
        <v>10.215237806663129</v>
      </c>
      <c r="L1771" s="5">
        <f ca="1">VLOOKUP(CONCATENATE($F1771," ",$G1771),AllocFactorMatrix,(L$4+1),FALSE)*$E1771</f>
        <v>0.33140591824298427</v>
      </c>
      <c r="M1771" s="5">
        <f ca="1">VLOOKUP(CONCATENATE($F1771," ",$G1771),AllocFactorMatrix,(M$4+1),FALSE)*$E1771</f>
        <v>2.6139043533685576E-2</v>
      </c>
      <c r="N1771" s="5">
        <f t="shared" ca="1" si="876"/>
        <v>10.572782768439799</v>
      </c>
      <c r="O1771" s="5">
        <f ca="1">VLOOKUP(CONCATENATE($F1771," ",$G1771),AllocFactorMatrix,(O$4+1),FALSE)*$E1771</f>
        <v>7.5505914463331987</v>
      </c>
      <c r="P1771" s="5">
        <f ca="1">VLOOKUP(CONCATENATE($F1771," ",$G1771),AllocFactorMatrix,(P$4+1),FALSE)*$E1771</f>
        <v>1.2703344383401354</v>
      </c>
      <c r="Q1771" s="5">
        <f ca="1">VLOOKUP(CONCATENATE($F1771," ",$G1771),AllocFactorMatrix,(Q$4+1),FALSE)*$E1771</f>
        <v>0.40974965562729582</v>
      </c>
      <c r="R1771" s="5">
        <f ca="1">VLOOKUP(CONCATENATE($F1771," ",$G1771),AllocFactorMatrix,(R$4+1),FALSE)*$E1771</f>
        <v>2.2764225985228217E-2</v>
      </c>
      <c r="S1771" s="5">
        <f t="shared" ca="1" si="878"/>
        <v>9.2534397662858581</v>
      </c>
      <c r="T1771" s="5">
        <f ca="1">VLOOKUP(CONCATENATE($F1771," ",$G1771),AllocFactorMatrix,(T$4+1),FALSE)*$E1771</f>
        <v>0.26096737553176602</v>
      </c>
      <c r="U1771" s="5">
        <f ca="1">VLOOKUP(CONCATENATE($F1771," ",$G1771),AllocFactorMatrix,(U$4+1),FALSE)*$E1771</f>
        <v>3.9672110352686261</v>
      </c>
      <c r="V1771" s="5">
        <f ca="1">VLOOKUP(CONCATENATE($F1771," ",$G1771),AllocFactorMatrix,(V$4+1),FALSE)*$E1771</f>
        <v>14.375452540030171</v>
      </c>
      <c r="W1771" s="5">
        <f ca="1">VLOOKUP(CONCATENATE($F1771," ",$G1771),AllocFactorMatrix,(W$4+1),FALSE)*$E1771</f>
        <v>2.6288491916004944</v>
      </c>
      <c r="X1771" s="5">
        <f t="shared" ca="1" si="881"/>
        <v>21.232480142431058</v>
      </c>
      <c r="Y1771" s="5">
        <f ca="1">VLOOKUP(CONCATENATE($F1771," ",$G1771),AllocFactorMatrix,(Y$4+1),FALSE)*$E1771</f>
        <v>2.3142873484337567</v>
      </c>
      <c r="Z1771" s="5">
        <f ca="1">VLOOKUP(CONCATENATE($F1771," ",$G1771),AllocFactorMatrix,(Z$4+1),FALSE)*$E1771</f>
        <v>3.3928466317433389E-2</v>
      </c>
      <c r="AA1771" s="5">
        <f t="shared" ca="1" si="877"/>
        <v>2.3482158147511902</v>
      </c>
      <c r="AB1771" s="5">
        <f ca="1">VLOOKUP(CONCATENATE($F1771," ",$G1771),AllocFactorMatrix,(AB$4+1),FALSE)*$E1771</f>
        <v>3.1364054917838245E-2</v>
      </c>
      <c r="AC1771" s="5">
        <f ca="1">VLOOKUP(CONCATENATE($F1771," ",$G1771),AllocFactorMatrix,(AC$4+1),FALSE)*$E1771</f>
        <v>1.0345617517351191</v>
      </c>
      <c r="AD1771" s="5">
        <f ca="1">VLOOKUP(CONCATENATE($F1771," ",$G1771),AllocFactorMatrix,(AD$4+1),FALSE)*$E1771</f>
        <v>0.26429645462757545</v>
      </c>
    </row>
    <row r="1772" spans="4:30" hidden="1" outlineLevel="1">
      <c r="E1772" s="51"/>
      <c r="F1772" s="52" t="str">
        <f>F1779</f>
        <v>RSALE</v>
      </c>
      <c r="G1772" s="55" t="str">
        <f>$G$8</f>
        <v>PRODUCTION</v>
      </c>
      <c r="H1772" s="4">
        <f t="shared" ca="1" si="875"/>
        <v>427105.22420155653</v>
      </c>
      <c r="I1772" s="5">
        <f ca="1">VLOOKUP(CONCATENATE($F1772," ",$G1772),AllocFactorMatrix,(I$4+1),FALSE)*$E1779</f>
        <v>190488.00981062124</v>
      </c>
      <c r="J1772" s="5">
        <f ca="1">VLOOKUP(CONCATENATE($F1772," ",$G1772),AllocFactorMatrix,(J$4+1),FALSE)*$E1779</f>
        <v>12614.556116860602</v>
      </c>
      <c r="K1772" s="5">
        <f ca="1">VLOOKUP(CONCATENATE($F1772," ",$G1772),AllocFactorMatrix,(K$4+1),FALSE)*$E1779</f>
        <v>43557.325331076005</v>
      </c>
      <c r="L1772" s="5">
        <f ca="1">VLOOKUP(CONCATENATE($F1772," ",$G1772),AllocFactorMatrix,(L$4+1),FALSE)*$E1779</f>
        <v>1287.2154076925274</v>
      </c>
      <c r="M1772" s="5">
        <f ca="1">VLOOKUP(CONCATENATE($F1772," ",$G1772),AllocFactorMatrix,(M$4+1),FALSE)*$E1779</f>
        <v>125.3802342769616</v>
      </c>
      <c r="N1772" s="5">
        <f t="shared" ca="1" si="876"/>
        <v>44969.920973045497</v>
      </c>
      <c r="O1772" s="5">
        <f ca="1">VLOOKUP(CONCATENATE($F1772," ",$G1772),AllocFactorMatrix,(O$4+1),FALSE)*$E1779</f>
        <v>33390.432286709096</v>
      </c>
      <c r="P1772" s="5">
        <f ca="1">VLOOKUP(CONCATENATE($F1772," ",$G1772),AllocFactorMatrix,(P$4+1),FALSE)*$E1779</f>
        <v>6384.3194448473241</v>
      </c>
      <c r="Q1772" s="5">
        <f ca="1">VLOOKUP(CONCATENATE($F1772," ",$G1772),AllocFactorMatrix,(Q$4+1),FALSE)*$E1779</f>
        <v>2749.2451813318298</v>
      </c>
      <c r="R1772" s="5">
        <f ca="1">VLOOKUP(CONCATENATE($F1772," ",$G1772),AllocFactorMatrix,(R$4+1),FALSE)*$E1779</f>
        <v>120.72161185427187</v>
      </c>
      <c r="S1772" s="5">
        <f t="shared" ca="1" si="878"/>
        <v>42644.718524742522</v>
      </c>
      <c r="T1772" s="5">
        <f ca="1">VLOOKUP(CONCATENATE($F1772," ",$G1772),AllocFactorMatrix,(T$4+1),FALSE)*$E1779</f>
        <v>994.7513684534805</v>
      </c>
      <c r="U1772" s="5">
        <f ca="1">VLOOKUP(CONCATENATE($F1772," ",$G1772),AllocFactorMatrix,(U$4+1),FALSE)*$E1779</f>
        <v>17268.973111301882</v>
      </c>
      <c r="V1772" s="5">
        <f ca="1">VLOOKUP(CONCATENATE($F1772," ",$G1772),AllocFactorMatrix,(V$4+1),FALSE)*$E1779</f>
        <v>93006.939947065577</v>
      </c>
      <c r="W1772" s="5">
        <f ca="1">VLOOKUP(CONCATENATE($F1772," ",$G1772),AllocFactorMatrix,(W$4+1),FALSE)*$E1779</f>
        <v>15186.185407141042</v>
      </c>
      <c r="X1772" s="5">
        <f ca="1">SUBTOTAL(9,T1772:W1772)</f>
        <v>126456.84983396198</v>
      </c>
      <c r="Y1772" s="5">
        <f ca="1">VLOOKUP(CONCATENATE($F1772," ",$G1772),AllocFactorMatrix,(Y$4+1),FALSE)*$E1779</f>
        <v>9632.6261962475182</v>
      </c>
      <c r="Z1772" s="5">
        <f ca="1">VLOOKUP(CONCATENATE($F1772," ",$G1772),AllocFactorMatrix,(Z$4+1),FALSE)*$E1779</f>
        <v>152.71281775115028</v>
      </c>
      <c r="AA1772" s="5">
        <f t="shared" ca="1" si="877"/>
        <v>9785.3390139986677</v>
      </c>
      <c r="AB1772" s="5">
        <f ca="1">VLOOKUP(CONCATENATE($F1772," ",$G1772),AllocFactorMatrix,(AB$4+1),FALSE)*$E1779</f>
        <v>145.82992832598333</v>
      </c>
      <c r="AC1772" s="5">
        <f ca="1">VLOOKUP(CONCATENATE($F1772," ",$G1772),AllocFactorMatrix,(AC$4+1),FALSE)*$E1779</f>
        <v>0</v>
      </c>
      <c r="AD1772" s="5">
        <f ca="1">VLOOKUP(CONCATENATE($F1772," ",$G1772),AllocFactorMatrix,(AD$4+1),FALSE)*$E1779</f>
        <v>0</v>
      </c>
    </row>
    <row r="1773" spans="4:30" hidden="1" outlineLevel="1">
      <c r="E1773" s="51"/>
      <c r="F1773" s="52" t="str">
        <f>F1779</f>
        <v>RSALE</v>
      </c>
      <c r="G1773" s="55" t="str">
        <f>$G$9</f>
        <v>BULKTRAN</v>
      </c>
      <c r="H1773" s="4">
        <f t="shared" ca="1" si="875"/>
        <v>-33953.942332512139</v>
      </c>
      <c r="I1773" s="5">
        <f ca="1">VLOOKUP(CONCATENATE($F1773," ",$G1773),AllocFactorMatrix,(I$4+1),FALSE)*$E1779</f>
        <v>-26163.586868596256</v>
      </c>
      <c r="J1773" s="5">
        <f ca="1">VLOOKUP(CONCATENATE($F1773," ",$G1773),AllocFactorMatrix,(J$4+1),FALSE)*$E1779</f>
        <v>238.16693847463964</v>
      </c>
      <c r="K1773" s="5">
        <f ca="1">VLOOKUP(CONCATENATE($F1773," ",$G1773),AllocFactorMatrix,(K$4+1),FALSE)*$E1779</f>
        <v>-451.30388578262244</v>
      </c>
      <c r="L1773" s="5">
        <f ca="1">VLOOKUP(CONCATENATE($F1773," ",$G1773),AllocFactorMatrix,(L$4+1),FALSE)*$E1779</f>
        <v>-35.964731246964853</v>
      </c>
      <c r="M1773" s="5">
        <f ca="1">VLOOKUP(CONCATENATE($F1773," ",$G1773),AllocFactorMatrix,(M$4+1),FALSE)*$E1779</f>
        <v>30.560872202251314</v>
      </c>
      <c r="N1773" s="5">
        <f t="shared" ca="1" si="876"/>
        <v>-456.707744827336</v>
      </c>
      <c r="O1773" s="5">
        <f ca="1">VLOOKUP(CONCATENATE($F1773," ",$G1773),AllocFactorMatrix,(O$4+1),FALSE)*$E1779</f>
        <v>-354.56157200812788</v>
      </c>
      <c r="P1773" s="5">
        <f ca="1">VLOOKUP(CONCATENATE($F1773," ",$G1773),AllocFactorMatrix,(P$4+1),FALSE)*$E1779</f>
        <v>11.264272713477961</v>
      </c>
      <c r="Q1773" s="5">
        <f ca="1">VLOOKUP(CONCATENATE($F1773," ",$G1773),AllocFactorMatrix,(Q$4+1),FALSE)*$E1779</f>
        <v>-51.014279884572566</v>
      </c>
      <c r="R1773" s="5">
        <f ca="1">VLOOKUP(CONCATENATE($F1773," ",$G1773),AllocFactorMatrix,(R$4+1),FALSE)*$E1779</f>
        <v>-3.6846078226767598</v>
      </c>
      <c r="S1773" s="5">
        <f t="shared" ca="1" si="878"/>
        <v>-397.99618700189922</v>
      </c>
      <c r="T1773" s="5">
        <f ca="1">VLOOKUP(CONCATENATE($F1773," ",$G1773),AllocFactorMatrix,(T$4+1),FALSE)*$E1779</f>
        <v>-88.133887073100226</v>
      </c>
      <c r="U1773" s="5">
        <f ca="1">VLOOKUP(CONCATENATE($F1773," ",$G1773),AllocFactorMatrix,(U$4+1),FALSE)*$E1779</f>
        <v>-900.23531361863809</v>
      </c>
      <c r="V1773" s="5">
        <f ca="1">VLOOKUP(CONCATENATE($F1773," ",$G1773),AllocFactorMatrix,(V$4+1),FALSE)*$E1779</f>
        <v>-4350.3729765702692</v>
      </c>
      <c r="W1773" s="5">
        <f ca="1">VLOOKUP(CONCATENATE($F1773," ",$G1773),AllocFactorMatrix,(W$4+1),FALSE)*$E1779</f>
        <v>-1445.0346759575139</v>
      </c>
      <c r="X1773" s="5">
        <f t="shared" ref="X1773:X1779" ca="1" si="882">SUBTOTAL(9,T1773:W1773)</f>
        <v>-6783.7768532195214</v>
      </c>
      <c r="Y1773" s="5">
        <f ca="1">VLOOKUP(CONCATENATE($F1773," ",$G1773),AllocFactorMatrix,(Y$4+1),FALSE)*$E1779</f>
        <v>-384.06151479750611</v>
      </c>
      <c r="Z1773" s="5">
        <f ca="1">VLOOKUP(CONCATENATE($F1773," ",$G1773),AllocFactorMatrix,(Z$4+1),FALSE)*$E1779</f>
        <v>-10.478884335262826</v>
      </c>
      <c r="AA1773" s="5">
        <f t="shared" ca="1" si="877"/>
        <v>-394.54039913276893</v>
      </c>
      <c r="AB1773" s="5">
        <f ca="1">VLOOKUP(CONCATENATE($F1773," ",$G1773),AllocFactorMatrix,(AB$4+1),FALSE)*$E1779</f>
        <v>4.4987817910046379</v>
      </c>
      <c r="AC1773" s="5">
        <f ca="1">VLOOKUP(CONCATENATE($F1773," ",$G1773),AllocFactorMatrix,(AC$4+1),FALSE)*$E1779</f>
        <v>0</v>
      </c>
      <c r="AD1773" s="5">
        <f ca="1">VLOOKUP(CONCATENATE($F1773," ",$G1773),AllocFactorMatrix,(AD$4+1),FALSE)*$E1779</f>
        <v>0</v>
      </c>
    </row>
    <row r="1774" spans="4:30" hidden="1" outlineLevel="1">
      <c r="E1774" s="51"/>
      <c r="F1774" s="52" t="str">
        <f>F1779</f>
        <v>RSALE</v>
      </c>
      <c r="G1774" s="55" t="str">
        <f>$G$10</f>
        <v>SUBTRAN</v>
      </c>
      <c r="H1774" s="4">
        <f t="shared" ca="1" si="875"/>
        <v>-7127.0858933269001</v>
      </c>
      <c r="I1774" s="5">
        <f ca="1">VLOOKUP(CONCATENATE($F1774," ",$G1774),AllocFactorMatrix,(I$4+1),FALSE)*$E1779</f>
        <v>-5507.1847712580138</v>
      </c>
      <c r="J1774" s="5">
        <f ca="1">VLOOKUP(CONCATENATE($F1774," ",$G1774),AllocFactorMatrix,(J$4+1),FALSE)*$E1779</f>
        <v>43.880525316837698</v>
      </c>
      <c r="K1774" s="5">
        <f ca="1">VLOOKUP(CONCATENATE($F1774," ",$G1774),AllocFactorMatrix,(K$4+1),FALSE)*$E1779</f>
        <v>-105.74337474768066</v>
      </c>
      <c r="L1774" s="5">
        <f ca="1">VLOOKUP(CONCATENATE($F1774," ",$G1774),AllocFactorMatrix,(L$4+1),FALSE)*$E1779</f>
        <v>-7.6559956429650704</v>
      </c>
      <c r="M1774" s="5">
        <f ca="1">VLOOKUP(CONCATENATE($F1774," ",$G1774),AllocFactorMatrix,(M$4+1),FALSE)*$E1779</f>
        <v>10.355957172607239</v>
      </c>
      <c r="N1774" s="5">
        <f t="shared" ca="1" si="876"/>
        <v>-103.04341321803849</v>
      </c>
      <c r="O1774" s="5">
        <f ca="1">VLOOKUP(CONCATENATE($F1774," ",$G1774),AllocFactorMatrix,(O$4+1),FALSE)*$E1779</f>
        <v>-81.901849231418609</v>
      </c>
      <c r="P1774" s="5">
        <f ca="1">VLOOKUP(CONCATENATE($F1774," ",$G1774),AllocFactorMatrix,(P$4+1),FALSE)*$E1779</f>
        <v>4.706964994249966E-2</v>
      </c>
      <c r="Q1774" s="5">
        <f ca="1">VLOOKUP(CONCATENATE($F1774," ",$G1774),AllocFactorMatrix,(Q$4+1),FALSE)*$E1779</f>
        <v>-14.839236992062398</v>
      </c>
      <c r="R1774" s="5">
        <f ca="1">VLOOKUP(CONCATENATE($F1774," ",$G1774),AllocFactorMatrix,(R$4+1),FALSE)*$E1779</f>
        <v>0</v>
      </c>
      <c r="S1774" s="5">
        <f t="shared" ca="1" si="878"/>
        <v>-96.694016573538505</v>
      </c>
      <c r="T1774" s="5">
        <f ca="1">VLOOKUP(CONCATENATE($F1774," ",$G1774),AllocFactorMatrix,(T$4+1),FALSE)*$E1779</f>
        <v>-17.99240578266415</v>
      </c>
      <c r="U1774" s="5">
        <f ca="1">VLOOKUP(CONCATENATE($F1774," ",$G1774),AllocFactorMatrix,(U$4+1),FALSE)*$E1779</f>
        <v>-186.32490930455651</v>
      </c>
      <c r="V1774" s="5">
        <f ca="1">VLOOKUP(CONCATENATE($F1774," ",$G1774),AllocFactorMatrix,(V$4+1),FALSE)*$E1779</f>
        <v>-1189.9558501493682</v>
      </c>
      <c r="W1774" s="5">
        <f ca="1">VLOOKUP(CONCATENATE($F1774," ",$G1774),AllocFactorMatrix,(W$4+1),FALSE)*$E1779</f>
        <v>0</v>
      </c>
      <c r="X1774" s="5">
        <f t="shared" ca="1" si="882"/>
        <v>-1394.2731652365887</v>
      </c>
      <c r="Y1774" s="5">
        <f ca="1">VLOOKUP(CONCATENATE($F1774," ",$G1774),AllocFactorMatrix,(Y$4+1),FALSE)*$E1779</f>
        <v>-78.521538792318552</v>
      </c>
      <c r="Z1774" s="5">
        <f ca="1">VLOOKUP(CONCATENATE($F1774," ",$G1774),AllocFactorMatrix,(Z$4+1),FALSE)*$E1779</f>
        <v>-2.0980089019336634</v>
      </c>
      <c r="AA1774" s="5">
        <f t="shared" ca="1" si="877"/>
        <v>-80.619547694252219</v>
      </c>
      <c r="AB1774" s="5">
        <f ca="1">VLOOKUP(CONCATENATE($F1774," ",$G1774),AllocFactorMatrix,(AB$4+1),FALSE)*$E1779</f>
        <v>0.864332254735656</v>
      </c>
      <c r="AC1774" s="5">
        <f ca="1">VLOOKUP(CONCATENATE($F1774," ",$G1774),AllocFactorMatrix,(AC$4+1),FALSE)*$E1779</f>
        <v>8.0876453422505783</v>
      </c>
      <c r="AD1774" s="5">
        <f ca="1">VLOOKUP(CONCATENATE($F1774," ",$G1774),AllocFactorMatrix,(AD$4+1),FALSE)*$E1779</f>
        <v>1.8965177397076645</v>
      </c>
    </row>
    <row r="1775" spans="4:30" hidden="1" outlineLevel="1">
      <c r="E1775" s="51"/>
      <c r="F1775" s="52" t="str">
        <f>F1779</f>
        <v>RSALE</v>
      </c>
      <c r="G1775" s="55" t="str">
        <f>$G$11</f>
        <v>DISTPRI</v>
      </c>
      <c r="H1775" s="4">
        <f t="shared" ca="1" si="875"/>
        <v>112237.50189457745</v>
      </c>
      <c r="I1775" s="5">
        <f ca="1">VLOOKUP(CONCATENATE($F1775," ",$G1775),AllocFactorMatrix,(I$4+1),FALSE)*$E1779</f>
        <v>63867.830968635659</v>
      </c>
      <c r="J1775" s="5">
        <f ca="1">VLOOKUP(CONCATENATE($F1775," ",$G1775),AllocFactorMatrix,(J$4+1),FALSE)*$E1779</f>
        <v>5117.3118850223154</v>
      </c>
      <c r="K1775" s="5">
        <f ca="1">VLOOKUP(CONCATENATE($F1775," ",$G1775),AllocFactorMatrix,(K$4+1),FALSE)*$E1779</f>
        <v>16936.273122955503</v>
      </c>
      <c r="L1775" s="5">
        <f ca="1">VLOOKUP(CONCATENATE($F1775," ",$G1775),AllocFactorMatrix,(L$4+1),FALSE)*$E1779</f>
        <v>481.82310522053672</v>
      </c>
      <c r="M1775" s="5">
        <f ca="1">VLOOKUP(CONCATENATE($F1775," ",$G1775),AllocFactorMatrix,(M$4+1),FALSE)*$E1779</f>
        <v>0</v>
      </c>
      <c r="N1775" s="5">
        <f t="shared" ca="1" si="876"/>
        <v>17418.09622817604</v>
      </c>
      <c r="O1775" s="5">
        <f ca="1">VLOOKUP(CONCATENATE($F1775," ",$G1775),AllocFactorMatrix,(O$4+1),FALSE)*$E1779</f>
        <v>12806.162647026591</v>
      </c>
      <c r="P1775" s="5">
        <f ca="1">VLOOKUP(CONCATENATE($F1775," ",$G1775),AllocFactorMatrix,(P$4+1),FALSE)*$E1779</f>
        <v>2486.8719338341857</v>
      </c>
      <c r="Q1775" s="5">
        <f ca="1">VLOOKUP(CONCATENATE($F1775," ",$G1775),AllocFactorMatrix,(Q$4+1),FALSE)*$E1779</f>
        <v>0</v>
      </c>
      <c r="R1775" s="5">
        <f ca="1">VLOOKUP(CONCATENATE($F1775," ",$G1775),AllocFactorMatrix,(R$4+1),FALSE)*$E1779</f>
        <v>0</v>
      </c>
      <c r="S1775" s="5">
        <f t="shared" ca="1" si="878"/>
        <v>15293.034580860776</v>
      </c>
      <c r="T1775" s="5">
        <f ca="1">VLOOKUP(CONCATENATE($F1775," ",$G1775),AllocFactorMatrix,(T$4+1),FALSE)*$E1779</f>
        <v>348.01339232027686</v>
      </c>
      <c r="U1775" s="5">
        <f ca="1">VLOOKUP(CONCATENATE($F1775," ",$G1775),AllocFactorMatrix,(U$4+1),FALSE)*$E1779</f>
        <v>6294.6626006202359</v>
      </c>
      <c r="V1775" s="5">
        <f ca="1">VLOOKUP(CONCATENATE($F1775," ",$G1775),AllocFactorMatrix,(V$4+1),FALSE)*$E1779</f>
        <v>0</v>
      </c>
      <c r="W1775" s="5">
        <f ca="1">VLOOKUP(CONCATENATE($F1775," ",$G1775),AllocFactorMatrix,(W$4+1),FALSE)*$E1779</f>
        <v>0</v>
      </c>
      <c r="X1775" s="5">
        <f t="shared" ca="1" si="882"/>
        <v>6642.6759929405125</v>
      </c>
      <c r="Y1775" s="5">
        <f ca="1">VLOOKUP(CONCATENATE($F1775," ",$G1775),AllocFactorMatrix,(Y$4+1),FALSE)*$E1779</f>
        <v>3485.3447434699128</v>
      </c>
      <c r="Z1775" s="5">
        <f ca="1">VLOOKUP(CONCATENATE($F1775," ",$G1775),AllocFactorMatrix,(Z$4+1),FALSE)*$E1779</f>
        <v>52.772728161571315</v>
      </c>
      <c r="AA1775" s="5">
        <f t="shared" ca="1" si="877"/>
        <v>3538.117471631484</v>
      </c>
      <c r="AB1775" s="5">
        <f ca="1">VLOOKUP(CONCATENATE($F1775," ",$G1775),AllocFactorMatrix,(AB$4+1),FALSE)*$E1779</f>
        <v>60.49743341815519</v>
      </c>
      <c r="AC1775" s="5">
        <f ca="1">VLOOKUP(CONCATENATE($F1775," ",$G1775),AllocFactorMatrix,(AC$4+1),FALSE)*$E1779</f>
        <v>246.73105576982942</v>
      </c>
      <c r="AD1775" s="5">
        <f ca="1">VLOOKUP(CONCATENATE($F1775," ",$G1775),AllocFactorMatrix,(AD$4+1),FALSE)*$E1779</f>
        <v>53.206278122641947</v>
      </c>
    </row>
    <row r="1776" spans="4:30" hidden="1" outlineLevel="1">
      <c r="E1776" s="51"/>
      <c r="F1776" s="52" t="str">
        <f>F1779</f>
        <v>RSALE</v>
      </c>
      <c r="G1776" s="55" t="str">
        <f>$G$12</f>
        <v>DISTSEC</v>
      </c>
      <c r="H1776" s="4">
        <f t="shared" ca="1" si="875"/>
        <v>47725.152202986923</v>
      </c>
      <c r="I1776" s="5">
        <f ca="1">VLOOKUP(CONCATENATE($F1776," ",$G1776),AllocFactorMatrix,(I$4+1),FALSE)*$E1779</f>
        <v>30318.374408259209</v>
      </c>
      <c r="J1776" s="5">
        <f ca="1">VLOOKUP(CONCATENATE($F1776," ",$G1776),AllocFactorMatrix,(J$4+1),FALSE)*$E1779</f>
        <v>2694.3204193795582</v>
      </c>
      <c r="K1776" s="5">
        <f ca="1">VLOOKUP(CONCATENATE($F1776," ",$G1776),AllocFactorMatrix,(K$4+1),FALSE)*$E1779</f>
        <v>7330.6541703418916</v>
      </c>
      <c r="L1776" s="5">
        <f ca="1">VLOOKUP(CONCATENATE($F1776," ",$G1776),AllocFactorMatrix,(L$4+1),FALSE)*$E1779</f>
        <v>0</v>
      </c>
      <c r="M1776" s="5">
        <f ca="1">VLOOKUP(CONCATENATE($F1776," ",$G1776),AllocFactorMatrix,(M$4+1),FALSE)*$E1779</f>
        <v>0</v>
      </c>
      <c r="N1776" s="5">
        <f t="shared" ca="1" si="876"/>
        <v>7330.6541703418916</v>
      </c>
      <c r="O1776" s="5">
        <f ca="1">VLOOKUP(CONCATENATE($F1776," ",$G1776),AllocFactorMatrix,(O$4+1),FALSE)*$E1779</f>
        <v>4707.5624759316161</v>
      </c>
      <c r="P1776" s="5">
        <f ca="1">VLOOKUP(CONCATENATE($F1776," ",$G1776),AllocFactorMatrix,(P$4+1),FALSE)*$E1779</f>
        <v>0</v>
      </c>
      <c r="Q1776" s="5">
        <f ca="1">VLOOKUP(CONCATENATE($F1776," ",$G1776),AllocFactorMatrix,(Q$4+1),FALSE)*$E1779</f>
        <v>0</v>
      </c>
      <c r="R1776" s="5">
        <f ca="1">VLOOKUP(CONCATENATE($F1776," ",$G1776),AllocFactorMatrix,(R$4+1),FALSE)*$E1779</f>
        <v>0</v>
      </c>
      <c r="S1776" s="5">
        <f t="shared" ca="1" si="878"/>
        <v>4707.5624759316161</v>
      </c>
      <c r="T1776" s="5">
        <f ca="1">VLOOKUP(CONCATENATE($F1776," ",$G1776),AllocFactorMatrix,(T$4+1),FALSE)*$E1779</f>
        <v>93.611020404692184</v>
      </c>
      <c r="U1776" s="5">
        <f ca="1">VLOOKUP(CONCATENATE($F1776," ",$G1776),AllocFactorMatrix,(U$4+1),FALSE)*$E1779</f>
        <v>0</v>
      </c>
      <c r="V1776" s="5">
        <f ca="1">VLOOKUP(CONCATENATE($F1776," ",$G1776),AllocFactorMatrix,(V$4+1),FALSE)*$E1779</f>
        <v>0</v>
      </c>
      <c r="W1776" s="5">
        <f ca="1">VLOOKUP(CONCATENATE($F1776," ",$G1776),AllocFactorMatrix,(W$4+1),FALSE)*$E1779</f>
        <v>0</v>
      </c>
      <c r="X1776" s="5">
        <f t="shared" ca="1" si="882"/>
        <v>93.611020404692184</v>
      </c>
      <c r="Y1776" s="5">
        <f ca="1">VLOOKUP(CONCATENATE($F1776," ",$G1776),AllocFactorMatrix,(Y$4+1),FALSE)*$E1779</f>
        <v>1548.759656976667</v>
      </c>
      <c r="Z1776" s="5">
        <f ca="1">VLOOKUP(CONCATENATE($F1776," ",$G1776),AllocFactorMatrix,(Z$4+1),FALSE)*$E1779</f>
        <v>0</v>
      </c>
      <c r="AA1776" s="5">
        <f t="shared" ca="1" si="877"/>
        <v>1548.759656976667</v>
      </c>
      <c r="AB1776" s="5">
        <f ca="1">VLOOKUP(CONCATENATE($F1776," ",$G1776),AllocFactorMatrix,(AB$4+1),FALSE)*$E1779</f>
        <v>21.231680740901332</v>
      </c>
      <c r="AC1776" s="5">
        <f ca="1">VLOOKUP(CONCATENATE($F1776," ",$G1776),AllocFactorMatrix,(AC$4+1),FALSE)*$E1779</f>
        <v>868.52961143535879</v>
      </c>
      <c r="AD1776" s="5">
        <f ca="1">VLOOKUP(CONCATENATE($F1776," ",$G1776),AllocFactorMatrix,(AD$4+1),FALSE)*$E1779</f>
        <v>142.10875951702471</v>
      </c>
    </row>
    <row r="1777" spans="4:30" hidden="1" outlineLevel="1">
      <c r="E1777" s="51"/>
      <c r="F1777" s="52" t="str">
        <f>F1779</f>
        <v>RSALE</v>
      </c>
      <c r="G1777" s="55" t="str">
        <f>$G$13</f>
        <v>ENERGY</v>
      </c>
      <c r="H1777" s="4">
        <f t="shared" ca="1" si="875"/>
        <v>362648.83955098962</v>
      </c>
      <c r="I1777" s="5">
        <f ca="1">VLOOKUP(CONCATENATE($F1777," ",$G1777),AllocFactorMatrix,(I$4+1),FALSE)*$E1779</f>
        <v>138001.12089185885</v>
      </c>
      <c r="J1777" s="5">
        <f ca="1">VLOOKUP(CONCATENATE($F1777," ",$G1777),AllocFactorMatrix,(J$4+1),FALSE)*$E1779</f>
        <v>8797.286607789425</v>
      </c>
      <c r="K1777" s="5">
        <f ca="1">VLOOKUP(CONCATENATE($F1777," ",$G1777),AllocFactorMatrix,(K$4+1),FALSE)*$E1779</f>
        <v>29562.475811832672</v>
      </c>
      <c r="L1777" s="5">
        <f ca="1">VLOOKUP(CONCATENATE($F1777," ",$G1777),AllocFactorMatrix,(L$4+1),FALSE)*$E1779</f>
        <v>850.10367619486658</v>
      </c>
      <c r="M1777" s="5">
        <f ca="1">VLOOKUP(CONCATENATE($F1777," ",$G1777),AllocFactorMatrix,(M$4+1),FALSE)*$E1779</f>
        <v>40.494762974527312</v>
      </c>
      <c r="N1777" s="5">
        <f t="shared" ca="1" si="876"/>
        <v>30453.074251002065</v>
      </c>
      <c r="O1777" s="5">
        <f ca="1">VLOOKUP(CONCATENATE($F1777," ",$G1777),AllocFactorMatrix,(O$4+1),FALSE)*$E1779</f>
        <v>27465.096486313138</v>
      </c>
      <c r="P1777" s="5">
        <f ca="1">VLOOKUP(CONCATENATE($F1777," ",$G1777),AllocFactorMatrix,(P$4+1),FALSE)*$E1779</f>
        <v>5163.1642512909684</v>
      </c>
      <c r="Q1777" s="5">
        <f ca="1">VLOOKUP(CONCATENATE($F1777," ",$G1777),AllocFactorMatrix,(Q$4+1),FALSE)*$E1779</f>
        <v>2276.5086485905626</v>
      </c>
      <c r="R1777" s="5">
        <f ca="1">VLOOKUP(CONCATENATE($F1777," ",$G1777),AllocFactorMatrix,(R$4+1),FALSE)*$E1779</f>
        <v>105.48908232432538</v>
      </c>
      <c r="S1777" s="5">
        <f t="shared" ca="1" si="878"/>
        <v>35010.258468518994</v>
      </c>
      <c r="T1777" s="5">
        <f ca="1">VLOOKUP(CONCATENATE($F1777," ",$G1777),AllocFactorMatrix,(T$4+1),FALSE)*$E1779</f>
        <v>1026.6597864681066</v>
      </c>
      <c r="U1777" s="5">
        <f ca="1">VLOOKUP(CONCATENATE($F1777," ",$G1777),AllocFactorMatrix,(U$4+1),FALSE)*$E1779</f>
        <v>17634.588308409358</v>
      </c>
      <c r="V1777" s="5">
        <f ca="1">VLOOKUP(CONCATENATE($F1777," ",$G1777),AllocFactorMatrix,(V$4+1),FALSE)*$E1779</f>
        <v>101857.7740569312</v>
      </c>
      <c r="W1777" s="5">
        <f ca="1">VLOOKUP(CONCATENATE($F1777," ",$G1777),AllocFactorMatrix,(W$4+1),FALSE)*$E1779</f>
        <v>18582.995851526808</v>
      </c>
      <c r="X1777" s="5">
        <f t="shared" ca="1" si="882"/>
        <v>139102.01800333546</v>
      </c>
      <c r="Y1777" s="5">
        <f ca="1">VLOOKUP(CONCATENATE($F1777," ",$G1777),AllocFactorMatrix,(Y$4+1),FALSE)*$E1779</f>
        <v>7314.4936695938541</v>
      </c>
      <c r="Z1777" s="5">
        <f ca="1">VLOOKUP(CONCATENATE($F1777," ",$G1777),AllocFactorMatrix,(Z$4+1),FALSE)*$E1779</f>
        <v>118.99130113632533</v>
      </c>
      <c r="AA1777" s="5">
        <f t="shared" ca="1" si="877"/>
        <v>7433.4849707301792</v>
      </c>
      <c r="AB1777" s="5">
        <f ca="1">VLOOKUP(CONCATENATE($F1777," ",$G1777),AllocFactorMatrix,(AB$4+1),FALSE)*$E1779</f>
        <v>134.922208209068</v>
      </c>
      <c r="AC1777" s="5">
        <f ca="1">VLOOKUP(CONCATENATE($F1777," ",$G1777),AllocFactorMatrix,(AC$4+1),FALSE)*$E1779</f>
        <v>3150.5174133924797</v>
      </c>
      <c r="AD1777" s="5">
        <f ca="1">VLOOKUP(CONCATENATE($F1777," ",$G1777),AllocFactorMatrix,(AD$4+1),FALSE)*$E1779</f>
        <v>566.15673615307969</v>
      </c>
    </row>
    <row r="1778" spans="4:30" hidden="1" outlineLevel="1">
      <c r="E1778" s="51"/>
      <c r="F1778" s="52" t="str">
        <f>F1779</f>
        <v>RSALE</v>
      </c>
      <c r="G1778" s="55" t="str">
        <f>$G$14</f>
        <v>CUSTOMER</v>
      </c>
      <c r="H1778" s="4">
        <f t="shared" ca="1" si="875"/>
        <v>42819.310375728724</v>
      </c>
      <c r="I1778" s="5">
        <f ca="1">VLOOKUP(CONCATENATE($F1778," ",$G1778),AllocFactorMatrix,(I$4+1),FALSE)*$E1779</f>
        <v>20250.22802677063</v>
      </c>
      <c r="J1778" s="5">
        <f ca="1">VLOOKUP(CONCATENATE($F1778," ",$G1778),AllocFactorMatrix,(J$4+1),FALSE)*$E1779</f>
        <v>5905.1063530926585</v>
      </c>
      <c r="K1778" s="5">
        <f ca="1">VLOOKUP(CONCATENATE($F1778," ",$G1778),AllocFactorMatrix,(K$4+1),FALSE)*$E1779</f>
        <v>1568.7779479526898</v>
      </c>
      <c r="L1778" s="5">
        <f ca="1">VLOOKUP(CONCATENATE($F1778," ",$G1778),AllocFactorMatrix,(L$4+1),FALSE)*$E1779</f>
        <v>382.12290003661889</v>
      </c>
      <c r="M1778" s="5">
        <f ca="1">VLOOKUP(CONCATENATE($F1778," ",$G1778),AllocFactorMatrix,(M$4+1),FALSE)*$E1779</f>
        <v>96.602404263380464</v>
      </c>
      <c r="N1778" s="5">
        <f t="shared" ca="1" si="876"/>
        <v>2047.5032522526892</v>
      </c>
      <c r="O1778" s="5">
        <f ca="1">VLOOKUP(CONCATENATE($F1778," ",$G1778),AllocFactorMatrix,(O$4+1),FALSE)*$E1779</f>
        <v>390.4714940244055</v>
      </c>
      <c r="P1778" s="5">
        <f ca="1">VLOOKUP(CONCATENATE($F1778," ",$G1778),AllocFactorMatrix,(P$4+1),FALSE)*$E1779</f>
        <v>116.35163207815131</v>
      </c>
      <c r="Q1778" s="5">
        <f ca="1">VLOOKUP(CONCATENATE($F1778," ",$G1778),AllocFactorMatrix,(Q$4+1),FALSE)*$E1779</f>
        <v>226.0802319378038</v>
      </c>
      <c r="R1778" s="5">
        <f ca="1">VLOOKUP(CONCATENATE($F1778," ",$G1778),AllocFactorMatrix,(R$4+1),FALSE)*$E1779</f>
        <v>38.10042527945523</v>
      </c>
      <c r="S1778" s="5">
        <f t="shared" ca="1" si="878"/>
        <v>771.00378331981574</v>
      </c>
      <c r="T1778" s="5">
        <f ca="1">VLOOKUP(CONCATENATE($F1778," ",$G1778),AllocFactorMatrix,(T$4+1),FALSE)*$E1779</f>
        <v>2.1071091095750756</v>
      </c>
      <c r="U1778" s="5">
        <f ca="1">VLOOKUP(CONCATENATE($F1778," ",$G1778),AllocFactorMatrix,(U$4+1),FALSE)*$E1779</f>
        <v>57.22074572703923</v>
      </c>
      <c r="V1778" s="5">
        <f ca="1">VLOOKUP(CONCATENATE($F1778," ",$G1778),AllocFactorMatrix,(V$4+1),FALSE)*$E1779</f>
        <v>301.96336763060049</v>
      </c>
      <c r="W1778" s="5">
        <f ca="1">VLOOKUP(CONCATENATE($F1778," ",$G1778),AllocFactorMatrix,(W$4+1),FALSE)*$E1779</f>
        <v>45.628038210732512</v>
      </c>
      <c r="X1778" s="5">
        <f t="shared" ca="1" si="882"/>
        <v>406.91926067794725</v>
      </c>
      <c r="Y1778" s="5">
        <f ca="1">VLOOKUP(CONCATENATE($F1778," ",$G1778),AllocFactorMatrix,(Y$4+1),FALSE)*$E1779</f>
        <v>97.83698802253879</v>
      </c>
      <c r="Z1778" s="5">
        <f ca="1">VLOOKUP(CONCATENATE($F1778," ",$G1778),AllocFactorMatrix,(Z$4+1),FALSE)*$E1779</f>
        <v>1.5647825521482883</v>
      </c>
      <c r="AA1778" s="5">
        <f t="shared" ca="1" si="877"/>
        <v>99.401770574687077</v>
      </c>
      <c r="AB1778" s="5">
        <f ca="1">VLOOKUP(CONCATENATE($F1778," ",$G1778),AllocFactorMatrix,(AB$4+1),FALSE)*$E1779</f>
        <v>2.6141333457528151</v>
      </c>
      <c r="AC1778" s="5">
        <f ca="1">VLOOKUP(CONCATENATE($F1778," ",$G1778),AllocFactorMatrix,(AC$4+1),FALSE)*$E1779</f>
        <v>11417.659267448385</v>
      </c>
      <c r="AD1778" s="5">
        <f ca="1">VLOOKUP(CONCATENATE($F1778," ",$G1778),AllocFactorMatrix,(AD$4+1),FALSE)*$E1779</f>
        <v>1918.8745282461541</v>
      </c>
    </row>
    <row r="1779" spans="4:30" collapsed="1">
      <c r="D1779" s="1" t="s">
        <v>528</v>
      </c>
      <c r="E1779" s="61">
        <v>951455</v>
      </c>
      <c r="F1779" s="96" t="s">
        <v>73</v>
      </c>
      <c r="G1779" s="55" t="str">
        <f>$G$15</f>
        <v>TOTAL</v>
      </c>
      <c r="H1779" s="4">
        <f t="shared" ca="1" si="875"/>
        <v>951455.00000000012</v>
      </c>
      <c r="I1779" s="5">
        <f ca="1">VLOOKUP(CONCATENATE($F1779," ",$G1779),AllocFactorMatrix,(I$4+1),FALSE)*$E1779</f>
        <v>411254.79246629123</v>
      </c>
      <c r="J1779" s="5">
        <f ca="1">VLOOKUP(CONCATENATE($F1779," ",$G1779),AllocFactorMatrix,(J$4+1),FALSE)*$E1779</f>
        <v>35410.628845936029</v>
      </c>
      <c r="K1779" s="5">
        <f ca="1">VLOOKUP(CONCATENATE($F1779," ",$G1779),AllocFactorMatrix,(K$4+1),FALSE)*$E1779</f>
        <v>98398.459123628403</v>
      </c>
      <c r="L1779" s="5">
        <f ca="1">VLOOKUP(CONCATENATE($F1779," ",$G1779),AllocFactorMatrix,(L$4+1),FALSE)*$E1779</f>
        <v>2957.644362254619</v>
      </c>
      <c r="M1779" s="5">
        <f ca="1">VLOOKUP(CONCATENATE($F1779," ",$G1779),AllocFactorMatrix,(M$4+1),FALSE)*$E1779</f>
        <v>303.39423088972779</v>
      </c>
      <c r="N1779" s="5">
        <f t="shared" ca="1" si="876"/>
        <v>101659.49771677275</v>
      </c>
      <c r="O1779" s="5">
        <f ca="1">VLOOKUP(CONCATENATE($F1779," ",$G1779),AllocFactorMatrix,(O$4+1),FALSE)*$E1779</f>
        <v>78323.26196876532</v>
      </c>
      <c r="P1779" s="5">
        <f ca="1">VLOOKUP(CONCATENATE($F1779," ",$G1779),AllocFactorMatrix,(P$4+1),FALSE)*$E1779</f>
        <v>14162.018604414056</v>
      </c>
      <c r="Q1779" s="5">
        <f ca="1">VLOOKUP(CONCATENATE($F1779," ",$G1779),AllocFactorMatrix,(Q$4+1),FALSE)*$E1779</f>
        <v>5185.9805449835612</v>
      </c>
      <c r="R1779" s="5">
        <f ca="1">VLOOKUP(CONCATENATE($F1779," ",$G1779),AllocFactorMatrix,(R$4+1),FALSE)*$E1779</f>
        <v>260.62651163537572</v>
      </c>
      <c r="S1779" s="5">
        <f t="shared" ca="1" si="878"/>
        <v>97931.887629798308</v>
      </c>
      <c r="T1779" s="5">
        <f ca="1">VLOOKUP(CONCATENATE($F1779," ",$G1779),AllocFactorMatrix,(T$4+1),FALSE)*$E1779</f>
        <v>2359.0163839003676</v>
      </c>
      <c r="U1779" s="5">
        <f ca="1">VLOOKUP(CONCATENATE($F1779," ",$G1779),AllocFactorMatrix,(U$4+1),FALSE)*$E1779</f>
        <v>40168.884543135326</v>
      </c>
      <c r="V1779" s="5">
        <f ca="1">VLOOKUP(CONCATENATE($F1779," ",$G1779),AllocFactorMatrix,(V$4+1),FALSE)*$E1779</f>
        <v>189626.34854490773</v>
      </c>
      <c r="W1779" s="5">
        <f ca="1">VLOOKUP(CONCATENATE($F1779," ",$G1779),AllocFactorMatrix,(W$4+1),FALSE)*$E1779</f>
        <v>32369.774620921071</v>
      </c>
      <c r="X1779" s="5">
        <f t="shared" ca="1" si="882"/>
        <v>264524.02409286448</v>
      </c>
      <c r="Y1779" s="5">
        <f ca="1">VLOOKUP(CONCATENATE($F1779," ",$G1779),AllocFactorMatrix,(Y$4+1),FALSE)*$E1779</f>
        <v>21616.478200720667</v>
      </c>
      <c r="Z1779" s="5">
        <f ca="1">VLOOKUP(CONCATENATE($F1779," ",$G1779),AllocFactorMatrix,(Z$4+1),FALSE)*$E1779</f>
        <v>313.46473636399872</v>
      </c>
      <c r="AA1779" s="5">
        <f t="shared" ca="1" si="877"/>
        <v>21929.942937084666</v>
      </c>
      <c r="AB1779" s="5">
        <f ca="1">VLOOKUP(CONCATENATE($F1779," ",$G1779),AllocFactorMatrix,(AB$4+1),FALSE)*$E1779</f>
        <v>370.45849808560121</v>
      </c>
      <c r="AC1779" s="5">
        <f ca="1">VLOOKUP(CONCATENATE($F1779," ",$G1779),AllocFactorMatrix,(AC$4+1),FALSE)*$E1779</f>
        <v>15691.524993388304</v>
      </c>
      <c r="AD1779" s="5">
        <f ca="1">VLOOKUP(CONCATENATE($F1779," ",$G1779),AllocFactorMatrix,(AD$4+1),FALSE)*$E1779</f>
        <v>2682.2428197786085</v>
      </c>
    </row>
    <row r="1780" spans="4:30" hidden="1" outlineLevel="1">
      <c r="E1780" s="51"/>
      <c r="F1780" s="52" t="str">
        <f>F1787</f>
        <v>LABOR_M</v>
      </c>
      <c r="G1780" s="55" t="str">
        <f>$G$8</f>
        <v>PRODUCTION</v>
      </c>
      <c r="H1780" s="4">
        <f t="shared" ca="1" si="875"/>
        <v>289385.86862318794</v>
      </c>
      <c r="I1780" s="5">
        <f ca="1">VLOOKUP(CONCATENATE($F1780," ",$G1780),AllocFactorMatrix,(I$4+1),FALSE)*$E1787</f>
        <v>142546.55656237758</v>
      </c>
      <c r="J1780" s="5">
        <f ca="1">VLOOKUP(CONCATENATE($F1780," ",$G1780),AllocFactorMatrix,(J$4+1),FALSE)*$E1787</f>
        <v>7046.5856416524512</v>
      </c>
      <c r="K1780" s="5">
        <f ca="1">VLOOKUP(CONCATENATE($F1780," ",$G1780),AllocFactorMatrix,(K$4+1),FALSE)*$E1787</f>
        <v>25811.239360016305</v>
      </c>
      <c r="L1780" s="5">
        <f ca="1">VLOOKUP(CONCATENATE($F1780," ",$G1780),AllocFactorMatrix,(L$4+1),FALSE)*$E1787</f>
        <v>812.44617488745541</v>
      </c>
      <c r="M1780" s="5">
        <f ca="1">VLOOKUP(CONCATENATE($F1780," ",$G1780),AllocFactorMatrix,(M$4+1),FALSE)*$E1787</f>
        <v>76.188602589355341</v>
      </c>
      <c r="N1780" s="5">
        <f t="shared" ca="1" si="876"/>
        <v>26699.874137493116</v>
      </c>
      <c r="O1780" s="5">
        <f ca="1">VLOOKUP(CONCATENATE($F1780," ",$G1780),AllocFactorMatrix,(O$4+1),FALSE)*$E1787</f>
        <v>19620.557129701036</v>
      </c>
      <c r="P1780" s="5">
        <f ca="1">VLOOKUP(CONCATENATE($F1780," ",$G1780),AllocFactorMatrix,(P$4+1),FALSE)*$E1787</f>
        <v>3655.8814175575753</v>
      </c>
      <c r="Q1780" s="5">
        <f ca="1">VLOOKUP(CONCATENATE($F1780," ",$G1780),AllocFactorMatrix,(Q$4+1),FALSE)*$E1787</f>
        <v>1652.0247400805181</v>
      </c>
      <c r="R1780" s="5">
        <f ca="1">VLOOKUP(CONCATENATE($F1780," ",$G1780),AllocFactorMatrix,(R$4+1),FALSE)*$E1787</f>
        <v>74.289705913339446</v>
      </c>
      <c r="S1780" s="5">
        <f t="shared" ca="1" si="878"/>
        <v>25002.752993252467</v>
      </c>
      <c r="T1780" s="5">
        <f ca="1">VLOOKUP(CONCATENATE($F1780," ",$G1780),AllocFactorMatrix,(T$4+1),FALSE)*$E1787</f>
        <v>685.39631543409303</v>
      </c>
      <c r="U1780" s="5">
        <f ca="1">VLOOKUP(CONCATENATE($F1780," ",$G1780),AllocFactorMatrix,(U$4+1),FALSE)*$E1787</f>
        <v>11216.393922991563</v>
      </c>
      <c r="V1780" s="5">
        <f ca="1">VLOOKUP(CONCATENATE($F1780," ",$G1780),AllocFactorMatrix,(V$4+1),FALSE)*$E1787</f>
        <v>59278.957046228461</v>
      </c>
      <c r="W1780" s="5">
        <f ca="1">VLOOKUP(CONCATENATE($F1780," ",$G1780),AllocFactorMatrix,(W$4+1),FALSE)*$E1787</f>
        <v>10704.797137469401</v>
      </c>
      <c r="X1780" s="5">
        <f ca="1">SUBTOTAL(9,T1780:W1780)</f>
        <v>81885.544422123523</v>
      </c>
      <c r="Y1780" s="5">
        <f ca="1">VLOOKUP(CONCATENATE($F1780," ",$G1780),AllocFactorMatrix,(Y$4+1),FALSE)*$E1787</f>
        <v>6025.4419606209376</v>
      </c>
      <c r="Z1780" s="5">
        <f ca="1">VLOOKUP(CONCATENATE($F1780," ",$G1780),AllocFactorMatrix,(Z$4+1),FALSE)*$E1787</f>
        <v>100.92384964150696</v>
      </c>
      <c r="AA1780" s="5">
        <f t="shared" ca="1" si="877"/>
        <v>6126.3658102624449</v>
      </c>
      <c r="AB1780" s="5">
        <f ca="1">VLOOKUP(CONCATENATE($F1780," ",$G1780),AllocFactorMatrix,(AB$4+1),FALSE)*$E1787</f>
        <v>78.189056026348297</v>
      </c>
      <c r="AC1780" s="5">
        <f ca="1">VLOOKUP(CONCATENATE($F1780," ",$G1780),AllocFactorMatrix,(AC$4+1),FALSE)*$E1787</f>
        <v>0</v>
      </c>
      <c r="AD1780" s="5">
        <f ca="1">VLOOKUP(CONCATENATE($F1780," ",$G1780),AllocFactorMatrix,(AD$4+1),FALSE)*$E1787</f>
        <v>0</v>
      </c>
    </row>
    <row r="1781" spans="4:30" hidden="1" outlineLevel="1">
      <c r="E1781" s="51"/>
      <c r="F1781" s="52" t="str">
        <f>F1787</f>
        <v>LABOR_M</v>
      </c>
      <c r="G1781" s="55" t="str">
        <f>$G$9</f>
        <v>BULKTRAN</v>
      </c>
      <c r="H1781" s="4">
        <f t="shared" ca="1" si="875"/>
        <v>1057.363339745287</v>
      </c>
      <c r="I1781" s="5">
        <f ca="1">VLOOKUP(CONCATENATE($F1781," ",$G1781),AllocFactorMatrix,(I$4+1),FALSE)*$E1787</f>
        <v>520.83919589122888</v>
      </c>
      <c r="J1781" s="5">
        <f ca="1">VLOOKUP(CONCATENATE($F1781," ",$G1781),AllocFactorMatrix,(J$4+1),FALSE)*$E1787</f>
        <v>25.74694252800775</v>
      </c>
      <c r="K1781" s="5">
        <f ca="1">VLOOKUP(CONCATENATE($F1781," ",$G1781),AllocFactorMatrix,(K$4+1),FALSE)*$E1787</f>
        <v>94.309574902597717</v>
      </c>
      <c r="L1781" s="5">
        <f ca="1">VLOOKUP(CONCATENATE($F1781," ",$G1781),AllocFactorMatrix,(L$4+1),FALSE)*$E1787</f>
        <v>2.9685305814323004</v>
      </c>
      <c r="M1781" s="5">
        <f ca="1">VLOOKUP(CONCATENATE($F1781," ",$G1781),AllocFactorMatrix,(M$4+1),FALSE)*$E1787</f>
        <v>0.27837929912639892</v>
      </c>
      <c r="N1781" s="5">
        <f t="shared" ca="1" si="876"/>
        <v>97.556484783156421</v>
      </c>
      <c r="O1781" s="5">
        <f ca="1">VLOOKUP(CONCATENATE($F1781," ",$G1781),AllocFactorMatrix,(O$4+1),FALSE)*$E1787</f>
        <v>71.689947795403683</v>
      </c>
      <c r="P1781" s="5">
        <f ca="1">VLOOKUP(CONCATENATE($F1781," ",$G1781),AllocFactorMatrix,(P$4+1),FALSE)*$E1787</f>
        <v>13.357925885506319</v>
      </c>
      <c r="Q1781" s="5">
        <f ca="1">VLOOKUP(CONCATENATE($F1781," ",$G1781),AllocFactorMatrix,(Q$4+1),FALSE)*$E1787</f>
        <v>6.0361979830739028</v>
      </c>
      <c r="R1781" s="5">
        <f ca="1">VLOOKUP(CONCATENATE($F1781," ",$G1781),AllocFactorMatrix,(R$4+1),FALSE)*$E1787</f>
        <v>0.27144107598255285</v>
      </c>
      <c r="S1781" s="5">
        <f t="shared" ca="1" si="878"/>
        <v>91.355512739966457</v>
      </c>
      <c r="T1781" s="5">
        <f ca="1">VLOOKUP(CONCATENATE($F1781," ",$G1781),AllocFactorMatrix,(T$4+1),FALSE)*$E1787</f>
        <v>2.5043134987360509</v>
      </c>
      <c r="U1781" s="5">
        <f ca="1">VLOOKUP(CONCATENATE($F1781," ",$G1781),AllocFactorMatrix,(U$4+1),FALSE)*$E1787</f>
        <v>40.982663717266249</v>
      </c>
      <c r="V1781" s="5">
        <f ca="1">VLOOKUP(CONCATENATE($F1781," ",$G1781),AllocFactorMatrix,(V$4+1),FALSE)*$E1787</f>
        <v>216.59452929483913</v>
      </c>
      <c r="W1781" s="5">
        <f ca="1">VLOOKUP(CONCATENATE($F1781," ",$G1781),AllocFactorMatrix,(W$4+1),FALSE)*$E1787</f>
        <v>39.113382095754055</v>
      </c>
      <c r="X1781" s="5">
        <f t="shared" ref="X1781:X1787" ca="1" si="883">SUBTOTAL(9,T1781:W1781)</f>
        <v>299.1948886065955</v>
      </c>
      <c r="Y1781" s="5">
        <f ca="1">VLOOKUP(CONCATENATE($F1781," ",$G1781),AllocFactorMatrix,(Y$4+1),FALSE)*$E1787</f>
        <v>22.015869210322055</v>
      </c>
      <c r="Z1781" s="5">
        <f ca="1">VLOOKUP(CONCATENATE($F1781," ",$G1781),AllocFactorMatrix,(Z$4+1),FALSE)*$E1787</f>
        <v>0.3687573938029684</v>
      </c>
      <c r="AA1781" s="5">
        <f t="shared" ca="1" si="877"/>
        <v>22.384626604125025</v>
      </c>
      <c r="AB1781" s="5">
        <f ca="1">VLOOKUP(CONCATENATE($F1781," ",$G1781),AllocFactorMatrix,(AB$4+1),FALSE)*$E1787</f>
        <v>0.28568859220697435</v>
      </c>
      <c r="AC1781" s="5">
        <f ca="1">VLOOKUP(CONCATENATE($F1781," ",$G1781),AllocFactorMatrix,(AC$4+1),FALSE)*$E1787</f>
        <v>0</v>
      </c>
      <c r="AD1781" s="5">
        <f ca="1">VLOOKUP(CONCATENATE($F1781," ",$G1781),AllocFactorMatrix,(AD$4+1),FALSE)*$E1787</f>
        <v>0</v>
      </c>
    </row>
    <row r="1782" spans="4:30" hidden="1" outlineLevel="1">
      <c r="E1782" s="51"/>
      <c r="F1782" s="52" t="str">
        <f>F1787</f>
        <v>LABOR_M</v>
      </c>
      <c r="G1782" s="55" t="str">
        <f>$G$10</f>
        <v>SUBTRAN</v>
      </c>
      <c r="H1782" s="4">
        <f t="shared" ca="1" si="875"/>
        <v>232.57607680380059</v>
      </c>
      <c r="I1782" s="5">
        <f ca="1">VLOOKUP(CONCATENATE($F1782," ",$G1782),AllocFactorMatrix,(I$4+1),FALSE)*$E1787</f>
        <v>113.2337173326008</v>
      </c>
      <c r="J1782" s="5">
        <f ca="1">VLOOKUP(CONCATENATE($F1782," ",$G1782),AllocFactorMatrix,(J$4+1),FALSE)*$E1787</f>
        <v>5.4648073257599297</v>
      </c>
      <c r="K1782" s="5">
        <f ca="1">VLOOKUP(CONCATENATE($F1782," ",$G1782),AllocFactorMatrix,(K$4+1),FALSE)*$E1787</f>
        <v>19.880701847266259</v>
      </c>
      <c r="L1782" s="5">
        <f ca="1">VLOOKUP(CONCATENATE($F1782," ",$G1782),AllocFactorMatrix,(L$4+1),FALSE)*$E1787</f>
        <v>0.61409617474686107</v>
      </c>
      <c r="M1782" s="5">
        <f ca="1">VLOOKUP(CONCATENATE($F1782," ",$G1782),AllocFactorMatrix,(M$4+1),FALSE)*$E1787</f>
        <v>7.6482430812511742E-2</v>
      </c>
      <c r="N1782" s="5">
        <f t="shared" ca="1" si="876"/>
        <v>20.571280452825633</v>
      </c>
      <c r="O1782" s="5">
        <f ca="1">VLOOKUP(CONCATENATE($F1782," ",$G1782),AllocFactorMatrix,(O$4+1),FALSE)*$E1787</f>
        <v>15.020180977302749</v>
      </c>
      <c r="P1782" s="5">
        <f ca="1">VLOOKUP(CONCATENATE($F1782," ",$G1782),AllocFactorMatrix,(P$4+1),FALSE)*$E1787</f>
        <v>2.7922341248039406</v>
      </c>
      <c r="Q1782" s="5">
        <f ca="1">VLOOKUP(CONCATENATE($F1782," ",$G1782),AllocFactorMatrix,(Q$4+1),FALSE)*$E1787</f>
        <v>1.6614125748050332</v>
      </c>
      <c r="R1782" s="5">
        <f ca="1">VLOOKUP(CONCATENATE($F1782," ",$G1782),AllocFactorMatrix,(R$4+1),FALSE)*$E1787</f>
        <v>0</v>
      </c>
      <c r="S1782" s="5">
        <f t="shared" ca="1" si="878"/>
        <v>19.473827676911725</v>
      </c>
      <c r="T1782" s="5">
        <f ca="1">VLOOKUP(CONCATENATE($F1782," ",$G1782),AllocFactorMatrix,(T$4+1),FALSE)*$E1787</f>
        <v>0.52447892928016648</v>
      </c>
      <c r="U1782" s="5">
        <f ca="1">VLOOKUP(CONCATENATE($F1782," ",$G1782),AllocFactorMatrix,(U$4+1),FALSE)*$E1787</f>
        <v>8.5860195207606029</v>
      </c>
      <c r="V1782" s="5">
        <f ca="1">VLOOKUP(CONCATENATE($F1782," ",$G1782),AllocFactorMatrix,(V$4+1),FALSE)*$E1787</f>
        <v>59.816077148588455</v>
      </c>
      <c r="W1782" s="5">
        <f ca="1">VLOOKUP(CONCATENATE($F1782," ",$G1782),AllocFactorMatrix,(W$4+1),FALSE)*$E1787</f>
        <v>0</v>
      </c>
      <c r="X1782" s="5">
        <f t="shared" ca="1" si="883"/>
        <v>68.926575598629228</v>
      </c>
      <c r="Y1782" s="5">
        <f ca="1">VLOOKUP(CONCATENATE($F1782," ",$G1782),AllocFactorMatrix,(Y$4+1),FALSE)*$E1787</f>
        <v>4.5206344196308299</v>
      </c>
      <c r="Z1782" s="5">
        <f ca="1">VLOOKUP(CONCATENATE($F1782," ",$G1782),AllocFactorMatrix,(Z$4+1),FALSE)*$E1787</f>
        <v>7.5359098592042026E-2</v>
      </c>
      <c r="AA1782" s="5">
        <f t="shared" ca="1" si="877"/>
        <v>4.5959935182228717</v>
      </c>
      <c r="AB1782" s="5">
        <f ca="1">VLOOKUP(CONCATENATE($F1782," ",$G1782),AllocFactorMatrix,(AB$4+1),FALSE)*$E1787</f>
        <v>6.0366915572735991E-2</v>
      </c>
      <c r="AC1782" s="5">
        <f ca="1">VLOOKUP(CONCATENATE($F1782," ",$G1782),AllocFactorMatrix,(AC$4+1),FALSE)*$E1787</f>
        <v>0.20526041810620363</v>
      </c>
      <c r="AD1782" s="5">
        <f ca="1">VLOOKUP(CONCATENATE($F1782," ",$G1782),AllocFactorMatrix,(AD$4+1),FALSE)*$E1787</f>
        <v>4.4247565171462791E-2</v>
      </c>
    </row>
    <row r="1783" spans="4:30" hidden="1" outlineLevel="1">
      <c r="E1783" s="51"/>
      <c r="F1783" s="52" t="str">
        <f>F1787</f>
        <v>LABOR_M</v>
      </c>
      <c r="G1783" s="55" t="str">
        <f>$G$11</f>
        <v>DISTPRI</v>
      </c>
      <c r="H1783" s="4">
        <f t="shared" ca="1" si="875"/>
        <v>149011.13848964378</v>
      </c>
      <c r="I1783" s="5">
        <f ca="1">VLOOKUP(CONCATENATE($F1783," ",$G1783),AllocFactorMatrix,(I$4+1),FALSE)*$E1787</f>
        <v>99590.499256269759</v>
      </c>
      <c r="J1783" s="5">
        <f ca="1">VLOOKUP(CONCATENATE($F1783," ",$G1783),AllocFactorMatrix,(J$4+1),FALSE)*$E1787</f>
        <v>4694.4361502635174</v>
      </c>
      <c r="K1783" s="5">
        <f ca="1">VLOOKUP(CONCATENATE($F1783," ",$G1783),AllocFactorMatrix,(K$4+1),FALSE)*$E1787</f>
        <v>17045.785774933192</v>
      </c>
      <c r="L1783" s="5">
        <f ca="1">VLOOKUP(CONCATENATE($F1783," ",$G1783),AllocFactorMatrix,(L$4+1),FALSE)*$E1787</f>
        <v>526.80347705902523</v>
      </c>
      <c r="M1783" s="5">
        <f ca="1">VLOOKUP(CONCATENATE($F1783," ",$G1783),AllocFactorMatrix,(M$4+1),FALSE)*$E1787</f>
        <v>0</v>
      </c>
      <c r="N1783" s="5">
        <f t="shared" ca="1" si="876"/>
        <v>17572.589251992216</v>
      </c>
      <c r="O1783" s="5">
        <f ca="1">VLOOKUP(CONCATENATE($F1783," ",$G1783),AllocFactorMatrix,(O$4+1),FALSE)*$E1787</f>
        <v>12781.359982594542</v>
      </c>
      <c r="P1783" s="5">
        <f ca="1">VLOOKUP(CONCATENATE($F1783," ",$G1783),AllocFactorMatrix,(P$4+1),FALSE)*$E1787</f>
        <v>2380.5291568672942</v>
      </c>
      <c r="Q1783" s="5">
        <f ca="1">VLOOKUP(CONCATENATE($F1783," ",$G1783),AllocFactorMatrix,(Q$4+1),FALSE)*$E1787</f>
        <v>0</v>
      </c>
      <c r="R1783" s="5">
        <f ca="1">VLOOKUP(CONCATENATE($F1783," ",$G1783),AllocFactorMatrix,(R$4+1),FALSE)*$E1787</f>
        <v>0</v>
      </c>
      <c r="S1783" s="5">
        <f t="shared" ca="1" si="878"/>
        <v>15161.889139461837</v>
      </c>
      <c r="T1783" s="5">
        <f ca="1">VLOOKUP(CONCATENATE($F1783," ",$G1783),AllocFactorMatrix,(T$4+1),FALSE)*$E1787</f>
        <v>455.64760682608176</v>
      </c>
      <c r="U1783" s="5">
        <f ca="1">VLOOKUP(CONCATENATE($F1783," ",$G1783),AllocFactorMatrix,(U$4+1),FALSE)*$E1787</f>
        <v>7348.5648376937734</v>
      </c>
      <c r="V1783" s="5">
        <f ca="1">VLOOKUP(CONCATENATE($F1783," ",$G1783),AllocFactorMatrix,(V$4+1),FALSE)*$E1787</f>
        <v>0</v>
      </c>
      <c r="W1783" s="5">
        <f ca="1">VLOOKUP(CONCATENATE($F1783," ",$G1783),AllocFactorMatrix,(W$4+1),FALSE)*$E1787</f>
        <v>0</v>
      </c>
      <c r="X1783" s="5">
        <f t="shared" ca="1" si="883"/>
        <v>7804.2124445198551</v>
      </c>
      <c r="Y1783" s="5">
        <f ca="1">VLOOKUP(CONCATENATE($F1783," ",$G1783),AllocFactorMatrix,(Y$4+1),FALSE)*$E1787</f>
        <v>3854.1674100112168</v>
      </c>
      <c r="Z1783" s="5">
        <f ca="1">VLOOKUP(CONCATENATE($F1783," ",$G1783),AllocFactorMatrix,(Z$4+1),FALSE)*$E1787</f>
        <v>64.302599586302563</v>
      </c>
      <c r="AA1783" s="5">
        <f t="shared" ca="1" si="877"/>
        <v>3918.4700095975195</v>
      </c>
      <c r="AB1783" s="5">
        <f ca="1">VLOOKUP(CONCATENATE($F1783," ",$G1783),AllocFactorMatrix,(AB$4+1),FALSE)*$E1787</f>
        <v>52.095880067737674</v>
      </c>
      <c r="AC1783" s="5">
        <f ca="1">VLOOKUP(CONCATENATE($F1783," ",$G1783),AllocFactorMatrix,(AC$4+1),FALSE)*$E1787</f>
        <v>178.47324745366186</v>
      </c>
      <c r="AD1783" s="5">
        <f ca="1">VLOOKUP(CONCATENATE($F1783," ",$G1783),AllocFactorMatrix,(AD$4+1),FALSE)*$E1787</f>
        <v>38.47311001764853</v>
      </c>
    </row>
    <row r="1784" spans="4:30" hidden="1" outlineLevel="1">
      <c r="E1784" s="51"/>
      <c r="F1784" s="52" t="str">
        <f>F1787</f>
        <v>LABOR_M</v>
      </c>
      <c r="G1784" s="55" t="str">
        <f>$G$12</f>
        <v>DISTSEC</v>
      </c>
      <c r="H1784" s="4">
        <f t="shared" ca="1" si="875"/>
        <v>61498.729632381241</v>
      </c>
      <c r="I1784" s="5">
        <f ca="1">VLOOKUP(CONCATENATE($F1784," ",$G1784),AllocFactorMatrix,(I$4+1),FALSE)*$E1787</f>
        <v>45982.689417920919</v>
      </c>
      <c r="J1784" s="5">
        <f ca="1">VLOOKUP(CONCATENATE($F1784," ",$G1784),AllocFactorMatrix,(J$4+1),FALSE)*$E1787</f>
        <v>2216.8401119519381</v>
      </c>
      <c r="K1784" s="5">
        <f ca="1">VLOOKUP(CONCATENATE($F1784," ",$G1784),AllocFactorMatrix,(K$4+1),FALSE)*$E1787</f>
        <v>6689.1304580056694</v>
      </c>
      <c r="L1784" s="5">
        <f ca="1">VLOOKUP(CONCATENATE($F1784," ",$G1784),AllocFactorMatrix,(L$4+1),FALSE)*$E1787</f>
        <v>0</v>
      </c>
      <c r="M1784" s="5">
        <f ca="1">VLOOKUP(CONCATENATE($F1784," ",$G1784),AllocFactorMatrix,(M$4+1),FALSE)*$E1787</f>
        <v>0</v>
      </c>
      <c r="N1784" s="5">
        <f t="shared" ca="1" si="876"/>
        <v>6689.1304580056694</v>
      </c>
      <c r="O1784" s="5">
        <f ca="1">VLOOKUP(CONCATENATE($F1784," ",$G1784),AllocFactorMatrix,(O$4+1),FALSE)*$E1787</f>
        <v>4262.3399635292153</v>
      </c>
      <c r="P1784" s="5">
        <f ca="1">VLOOKUP(CONCATENATE($F1784," ",$G1784),AllocFactorMatrix,(P$4+1),FALSE)*$E1787</f>
        <v>0</v>
      </c>
      <c r="Q1784" s="5">
        <f ca="1">VLOOKUP(CONCATENATE($F1784," ",$G1784),AllocFactorMatrix,(Q$4+1),FALSE)*$E1787</f>
        <v>0</v>
      </c>
      <c r="R1784" s="5">
        <f ca="1">VLOOKUP(CONCATENATE($F1784," ",$G1784),AllocFactorMatrix,(R$4+1),FALSE)*$E1787</f>
        <v>0</v>
      </c>
      <c r="S1784" s="5">
        <f t="shared" ca="1" si="878"/>
        <v>4262.3399635292153</v>
      </c>
      <c r="T1784" s="5">
        <f ca="1">VLOOKUP(CONCATENATE($F1784," ",$G1784),AllocFactorMatrix,(T$4+1),FALSE)*$E1787</f>
        <v>115.24473079399166</v>
      </c>
      <c r="U1784" s="5">
        <f ca="1">VLOOKUP(CONCATENATE($F1784," ",$G1784),AllocFactorMatrix,(U$4+1),FALSE)*$E1787</f>
        <v>0</v>
      </c>
      <c r="V1784" s="5">
        <f ca="1">VLOOKUP(CONCATENATE($F1784," ",$G1784),AllocFactorMatrix,(V$4+1),FALSE)*$E1787</f>
        <v>0</v>
      </c>
      <c r="W1784" s="5">
        <f ca="1">VLOOKUP(CONCATENATE($F1784," ",$G1784),AllocFactorMatrix,(W$4+1),FALSE)*$E1787</f>
        <v>0</v>
      </c>
      <c r="X1784" s="5">
        <f t="shared" ca="1" si="883"/>
        <v>115.24473079399166</v>
      </c>
      <c r="Y1784" s="5">
        <f ca="1">VLOOKUP(CONCATENATE($F1784," ",$G1784),AllocFactorMatrix,(Y$4+1),FALSE)*$E1787</f>
        <v>1572.1389173976729</v>
      </c>
      <c r="Z1784" s="5">
        <f ca="1">VLOOKUP(CONCATENATE($F1784," ",$G1784),AllocFactorMatrix,(Z$4+1),FALSE)*$E1787</f>
        <v>0</v>
      </c>
      <c r="AA1784" s="5">
        <f t="shared" ca="1" si="877"/>
        <v>1572.1389173976729</v>
      </c>
      <c r="AB1784" s="5">
        <f ca="1">VLOOKUP(CONCATENATE($F1784," ",$G1784),AllocFactorMatrix,(AB$4+1),FALSE)*$E1787</f>
        <v>16.314136119657615</v>
      </c>
      <c r="AC1784" s="5">
        <f ca="1">VLOOKUP(CONCATENATE($F1784," ",$G1784),AllocFactorMatrix,(AC$4+1),FALSE)*$E1787</f>
        <v>553.92766793975954</v>
      </c>
      <c r="AD1784" s="5">
        <f ca="1">VLOOKUP(CONCATENATE($F1784," ",$G1784),AllocFactorMatrix,(AD$4+1),FALSE)*$E1787</f>
        <v>90.104228722416707</v>
      </c>
    </row>
    <row r="1785" spans="4:30" hidden="1" outlineLevel="1">
      <c r="E1785" s="51"/>
      <c r="F1785" s="52" t="str">
        <f>F1787</f>
        <v>LABOR_M</v>
      </c>
      <c r="G1785" s="55" t="str">
        <f>$G$13</f>
        <v>ENERGY</v>
      </c>
      <c r="H1785" s="4">
        <f t="shared" ca="1" si="875"/>
        <v>76182.146707093649</v>
      </c>
      <c r="I1785" s="5">
        <f ca="1">VLOOKUP(CONCATENATE($F1785," ",$G1785),AllocFactorMatrix,(I$4+1),FALSE)*$E1787</f>
        <v>28585.605123044632</v>
      </c>
      <c r="J1785" s="5">
        <f ca="1">VLOOKUP(CONCATENATE($F1785," ",$G1785),AllocFactorMatrix,(J$4+1),FALSE)*$E1787</f>
        <v>1852.5319262858368</v>
      </c>
      <c r="K1785" s="5">
        <f ca="1">VLOOKUP(CONCATENATE($F1785," ",$G1785),AllocFactorMatrix,(K$4+1),FALSE)*$E1787</f>
        <v>6215.4454340615112</v>
      </c>
      <c r="L1785" s="5">
        <f ca="1">VLOOKUP(CONCATENATE($F1785," ",$G1785),AllocFactorMatrix,(L$4+1),FALSE)*$E1787</f>
        <v>197.54096640634612</v>
      </c>
      <c r="M1785" s="5">
        <f ca="1">VLOOKUP(CONCATENATE($F1785," ",$G1785),AllocFactorMatrix,(M$4+1),FALSE)*$E1787</f>
        <v>18.210967807290576</v>
      </c>
      <c r="N1785" s="5">
        <f t="shared" ca="1" si="876"/>
        <v>6431.1973682751477</v>
      </c>
      <c r="O1785" s="5">
        <f ca="1">VLOOKUP(CONCATENATE($F1785," ",$G1785),AllocFactorMatrix,(O$4+1),FALSE)*$E1787</f>
        <v>5666.708327952686</v>
      </c>
      <c r="P1785" s="5">
        <f ca="1">VLOOKUP(CONCATENATE($F1785," ",$G1785),AllocFactorMatrix,(P$4+1),FALSE)*$E1787</f>
        <v>1050.4986870944754</v>
      </c>
      <c r="Q1785" s="5">
        <f ca="1">VLOOKUP(CONCATENATE($F1785," ",$G1785),AllocFactorMatrix,(Q$4+1),FALSE)*$E1787</f>
        <v>477.31971492814858</v>
      </c>
      <c r="R1785" s="5">
        <f ca="1">VLOOKUP(CONCATENATE($F1785," ",$G1785),AllocFactorMatrix,(R$4+1),FALSE)*$E1787</f>
        <v>22.116197632677181</v>
      </c>
      <c r="S1785" s="5">
        <f t="shared" ca="1" si="878"/>
        <v>7216.6429276079871</v>
      </c>
      <c r="T1785" s="5">
        <f ca="1">VLOOKUP(CONCATENATE($F1785," ",$G1785),AllocFactorMatrix,(T$4+1),FALSE)*$E1787</f>
        <v>217.15900151793767</v>
      </c>
      <c r="U1785" s="5">
        <f ca="1">VLOOKUP(CONCATENATE($F1785," ",$G1785),AllocFactorMatrix,(U$4+1),FALSE)*$E1787</f>
        <v>3812.986745182051</v>
      </c>
      <c r="V1785" s="5">
        <f ca="1">VLOOKUP(CONCATENATE($F1785," ",$G1785),AllocFactorMatrix,(V$4+1),FALSE)*$E1787</f>
        <v>21648.555667636174</v>
      </c>
      <c r="W1785" s="5">
        <f ca="1">VLOOKUP(CONCATENATE($F1785," ",$G1785),AllocFactorMatrix,(W$4+1),FALSE)*$E1787</f>
        <v>4107.2376872944196</v>
      </c>
      <c r="X1785" s="5">
        <f t="shared" ca="1" si="883"/>
        <v>29785.939101630582</v>
      </c>
      <c r="Y1785" s="5">
        <f ca="1">VLOOKUP(CONCATENATE($F1785," ",$G1785),AllocFactorMatrix,(Y$4+1),FALSE)*$E1787</f>
        <v>1535.2821002925011</v>
      </c>
      <c r="Z1785" s="5">
        <f ca="1">VLOOKUP(CONCATENATE($F1785," ",$G1785),AllocFactorMatrix,(Z$4+1),FALSE)*$E1787</f>
        <v>24.991945115924949</v>
      </c>
      <c r="AA1785" s="5">
        <f t="shared" ca="1" si="877"/>
        <v>1560.274045408426</v>
      </c>
      <c r="AB1785" s="5">
        <f ca="1">VLOOKUP(CONCATENATE($F1785," ",$G1785),AllocFactorMatrix,(AB$4+1),FALSE)*$E1787</f>
        <v>27.876504415119573</v>
      </c>
      <c r="AC1785" s="5">
        <f ca="1">VLOOKUP(CONCATENATE($F1785," ",$G1785),AllocFactorMatrix,(AC$4+1),FALSE)*$E1787</f>
        <v>602.79207907235354</v>
      </c>
      <c r="AD1785" s="5">
        <f ca="1">VLOOKUP(CONCATENATE($F1785," ",$G1785),AllocFactorMatrix,(AD$4+1),FALSE)*$E1787</f>
        <v>119.28763135355727</v>
      </c>
    </row>
    <row r="1786" spans="4:30" hidden="1" outlineLevel="1">
      <c r="E1786" s="51"/>
      <c r="F1786" s="52" t="str">
        <f>F1787</f>
        <v>LABOR_M</v>
      </c>
      <c r="G1786" s="55" t="str">
        <f>$G$14</f>
        <v>CUSTOMER</v>
      </c>
      <c r="H1786" s="4">
        <f t="shared" ca="1" si="875"/>
        <v>57421.177131144374</v>
      </c>
      <c r="I1786" s="5">
        <f ca="1">VLOOKUP(CONCATENATE($F1786," ",$G1786),AllocFactorMatrix,(I$4+1),FALSE)*$E1787</f>
        <v>41027.488040942771</v>
      </c>
      <c r="J1786" s="5">
        <f ca="1">VLOOKUP(CONCATENATE($F1786," ",$G1786),AllocFactorMatrix,(J$4+1),FALSE)*$E1787</f>
        <v>7021.1541635725398</v>
      </c>
      <c r="K1786" s="5">
        <f ca="1">VLOOKUP(CONCATENATE($F1786," ",$G1786),AllocFactorMatrix,(K$4+1),FALSE)*$E1787</f>
        <v>2021.7139824288165</v>
      </c>
      <c r="L1786" s="5">
        <f ca="1">VLOOKUP(CONCATENATE($F1786," ",$G1786),AllocFactorMatrix,(L$4+1),FALSE)*$E1787</f>
        <v>337.95560699408082</v>
      </c>
      <c r="M1786" s="5">
        <f ca="1">VLOOKUP(CONCATENATE($F1786," ",$G1786),AllocFactorMatrix,(M$4+1),FALSE)*$E1787</f>
        <v>53.395365245778862</v>
      </c>
      <c r="N1786" s="5">
        <f t="shared" ca="1" si="876"/>
        <v>2413.0649546686764</v>
      </c>
      <c r="O1786" s="5">
        <f ca="1">VLOOKUP(CONCATENATE($F1786," ",$G1786),AllocFactorMatrix,(O$4+1),FALSE)*$E1787</f>
        <v>377.2565533998565</v>
      </c>
      <c r="P1786" s="5">
        <f ca="1">VLOOKUP(CONCATENATE($F1786," ",$G1786),AllocFactorMatrix,(P$4+1),FALSE)*$E1787</f>
        <v>96.889933644419372</v>
      </c>
      <c r="Q1786" s="5">
        <f ca="1">VLOOKUP(CONCATENATE($F1786," ",$G1786),AllocFactorMatrix,(Q$4+1),FALSE)*$E1787</f>
        <v>185.32020359412846</v>
      </c>
      <c r="R1786" s="5">
        <f ca="1">VLOOKUP(CONCATENATE($F1786," ",$G1786),AllocFactorMatrix,(R$4+1),FALSE)*$E1787</f>
        <v>32.344800457795763</v>
      </c>
      <c r="S1786" s="5">
        <f t="shared" ca="1" si="878"/>
        <v>691.81149109620003</v>
      </c>
      <c r="T1786" s="5">
        <f ca="1">VLOOKUP(CONCATENATE($F1786," ",$G1786),AllocFactorMatrix,(T$4+1),FALSE)*$E1787</f>
        <v>2.623725735899523</v>
      </c>
      <c r="U1786" s="5">
        <f ca="1">VLOOKUP(CONCATENATE($F1786," ",$G1786),AllocFactorMatrix,(U$4+1),FALSE)*$E1787</f>
        <v>57.681577565439056</v>
      </c>
      <c r="V1786" s="5">
        <f ca="1">VLOOKUP(CONCATENATE($F1786," ",$G1786),AllocFactorMatrix,(V$4+1),FALSE)*$E1787</f>
        <v>272.67616570275612</v>
      </c>
      <c r="W1786" s="5">
        <f ca="1">VLOOKUP(CONCATENATE($F1786," ",$G1786),AllocFactorMatrix,(W$4+1),FALSE)*$E1787</f>
        <v>48.535270701908871</v>
      </c>
      <c r="X1786" s="5">
        <f t="shared" ca="1" si="883"/>
        <v>381.51673970600359</v>
      </c>
      <c r="Y1786" s="5">
        <f ca="1">VLOOKUP(CONCATENATE($F1786," ",$G1786),AllocFactorMatrix,(Y$4+1),FALSE)*$E1787</f>
        <v>103.2558904130393</v>
      </c>
      <c r="Z1786" s="5">
        <f ca="1">VLOOKUP(CONCATENATE($F1786," ",$G1786),AllocFactorMatrix,(Z$4+1),FALSE)*$E1787</f>
        <v>1.6358570672385757</v>
      </c>
      <c r="AA1786" s="5">
        <f t="shared" ca="1" si="877"/>
        <v>104.89174748027787</v>
      </c>
      <c r="AB1786" s="5">
        <f ca="1">VLOOKUP(CONCATENATE($F1786," ",$G1786),AllocFactorMatrix,(AB$4+1),FALSE)*$E1787</f>
        <v>2.9422701601394872</v>
      </c>
      <c r="AC1786" s="5">
        <f ca="1">VLOOKUP(CONCATENATE($F1786," ",$G1786),AllocFactorMatrix,(AC$4+1),FALSE)*$E1787</f>
        <v>4528.2483506713379</v>
      </c>
      <c r="AD1786" s="5">
        <f ca="1">VLOOKUP(CONCATENATE($F1786," ",$G1786),AllocFactorMatrix,(AD$4+1),FALSE)*$E1787</f>
        <v>1250.0593728464203</v>
      </c>
    </row>
    <row r="1787" spans="4:30" collapsed="1">
      <c r="D1787" s="55" t="s">
        <v>530</v>
      </c>
      <c r="E1787" s="61">
        <f>140678+494111</f>
        <v>634789</v>
      </c>
      <c r="F1787" s="96" t="s">
        <v>70</v>
      </c>
      <c r="G1787" s="55" t="str">
        <f>$G$15</f>
        <v>TOTAL</v>
      </c>
      <c r="H1787" s="4">
        <f t="shared" ca="1" si="875"/>
        <v>634789</v>
      </c>
      <c r="I1787" s="5">
        <f ca="1">VLOOKUP(CONCATENATE($F1787," ",$G1787),AllocFactorMatrix,(I$4+1),FALSE)*$E1787</f>
        <v>358366.91131377948</v>
      </c>
      <c r="J1787" s="5">
        <f ca="1">VLOOKUP(CONCATENATE($F1787," ",$G1787),AllocFactorMatrix,(J$4+1),FALSE)*$E1787</f>
        <v>22862.759743580053</v>
      </c>
      <c r="K1787" s="5">
        <f ca="1">VLOOKUP(CONCATENATE($F1787," ",$G1787),AllocFactorMatrix,(K$4+1),FALSE)*$E1787</f>
        <v>57897.505286195366</v>
      </c>
      <c r="L1787" s="5">
        <f ca="1">VLOOKUP(CONCATENATE($F1787," ",$G1787),AllocFactorMatrix,(L$4+1),FALSE)*$E1787</f>
        <v>1878.328852103087</v>
      </c>
      <c r="M1787" s="5">
        <f ca="1">VLOOKUP(CONCATENATE($F1787," ",$G1787),AllocFactorMatrix,(M$4+1),FALSE)*$E1787</f>
        <v>148.14979737236368</v>
      </c>
      <c r="N1787" s="5">
        <f t="shared" ca="1" si="876"/>
        <v>59923.983935670818</v>
      </c>
      <c r="O1787" s="5">
        <f ca="1">VLOOKUP(CONCATENATE($F1787," ",$G1787),AllocFactorMatrix,(O$4+1),FALSE)*$E1787</f>
        <v>42794.932085950044</v>
      </c>
      <c r="P1787" s="5">
        <f ca="1">VLOOKUP(CONCATENATE($F1787," ",$G1787),AllocFactorMatrix,(P$4+1),FALSE)*$E1787</f>
        <v>7199.9493551740734</v>
      </c>
      <c r="Q1787" s="5">
        <f ca="1">VLOOKUP(CONCATENATE($F1787," ",$G1787),AllocFactorMatrix,(Q$4+1),FALSE)*$E1787</f>
        <v>2322.3622691606743</v>
      </c>
      <c r="R1787" s="5">
        <f ca="1">VLOOKUP(CONCATENATE($F1787," ",$G1787),AllocFactorMatrix,(R$4+1),FALSE)*$E1787</f>
        <v>129.02214507979497</v>
      </c>
      <c r="S1787" s="5">
        <f t="shared" ca="1" si="878"/>
        <v>52446.265855364589</v>
      </c>
      <c r="T1787" s="5">
        <f ca="1">VLOOKUP(CONCATENATE($F1787," ",$G1787),AllocFactorMatrix,(T$4+1),FALSE)*$E1787</f>
        <v>1479.1001727360199</v>
      </c>
      <c r="U1787" s="5">
        <f ca="1">VLOOKUP(CONCATENATE($F1787," ",$G1787),AllocFactorMatrix,(U$4+1),FALSE)*$E1787</f>
        <v>22485.195766670859</v>
      </c>
      <c r="V1787" s="5">
        <f ca="1">VLOOKUP(CONCATENATE($F1787," ",$G1787),AllocFactorMatrix,(V$4+1),FALSE)*$E1787</f>
        <v>81476.599486010819</v>
      </c>
      <c r="W1787" s="5">
        <f ca="1">VLOOKUP(CONCATENATE($F1787," ",$G1787),AllocFactorMatrix,(W$4+1),FALSE)*$E1787</f>
        <v>14899.683477561484</v>
      </c>
      <c r="X1787" s="5">
        <f t="shared" ca="1" si="883"/>
        <v>120340.57890297918</v>
      </c>
      <c r="Y1787" s="5">
        <f ca="1">VLOOKUP(CONCATENATE($F1787," ",$G1787),AllocFactorMatrix,(Y$4+1),FALSE)*$E1787</f>
        <v>13116.822782365321</v>
      </c>
      <c r="Z1787" s="5">
        <f ca="1">VLOOKUP(CONCATENATE($F1787," ",$G1787),AllocFactorMatrix,(Z$4+1),FALSE)*$E1787</f>
        <v>192.29836790336805</v>
      </c>
      <c r="AA1787" s="5">
        <f t="shared" ca="1" si="877"/>
        <v>13309.121150268689</v>
      </c>
      <c r="AB1787" s="5">
        <f ca="1">VLOOKUP(CONCATENATE($F1787," ",$G1787),AllocFactorMatrix,(AB$4+1),FALSE)*$E1787</f>
        <v>177.76390229678236</v>
      </c>
      <c r="AC1787" s="5">
        <f ca="1">VLOOKUP(CONCATENATE($F1787," ",$G1787),AllocFactorMatrix,(AC$4+1),FALSE)*$E1787</f>
        <v>5863.6466055552182</v>
      </c>
      <c r="AD1787" s="5">
        <f ca="1">VLOOKUP(CONCATENATE($F1787," ",$G1787),AllocFactorMatrix,(AD$4+1),FALSE)*$E1787</f>
        <v>1497.9685905052143</v>
      </c>
    </row>
    <row r="1788" spans="4:30" hidden="1" outlineLevel="1">
      <c r="E1788" s="51"/>
      <c r="F1788" s="52" t="str">
        <f>F1795</f>
        <v>LABOR_M</v>
      </c>
      <c r="G1788" s="55" t="str">
        <f>$G$8</f>
        <v>PRODUCTION</v>
      </c>
      <c r="H1788" s="4">
        <f t="shared" ca="1" si="875"/>
        <v>159268.92581494935</v>
      </c>
      <c r="I1788" s="5">
        <f ca="1">VLOOKUP(CONCATENATE($F1788," ",$G1788),AllocFactorMatrix,(I$4+1),FALSE)*$E1795</f>
        <v>78453.16376478599</v>
      </c>
      <c r="J1788" s="5">
        <f ca="1">VLOOKUP(CONCATENATE($F1788," ",$G1788),AllocFactorMatrix,(J$4+1),FALSE)*$E1795</f>
        <v>3878.2202156194162</v>
      </c>
      <c r="K1788" s="5">
        <f ca="1">VLOOKUP(CONCATENATE($F1788," ",$G1788),AllocFactorMatrix,(K$4+1),FALSE)*$E1795</f>
        <v>14205.698385967899</v>
      </c>
      <c r="L1788" s="5">
        <f ca="1">VLOOKUP(CONCATENATE($F1788," ",$G1788),AllocFactorMatrix,(L$4+1),FALSE)*$E1795</f>
        <v>447.14494931084266</v>
      </c>
      <c r="M1788" s="5">
        <f ca="1">VLOOKUP(CONCATENATE($F1788," ",$G1788),AllocFactorMatrix,(M$4+1),FALSE)*$E1795</f>
        <v>41.931822557476416</v>
      </c>
      <c r="N1788" s="5">
        <f t="shared" ca="1" si="876"/>
        <v>14694.775157836219</v>
      </c>
      <c r="O1788" s="5">
        <f ca="1">VLOOKUP(CONCATENATE($F1788," ",$G1788),AllocFactorMatrix,(O$4+1),FALSE)*$E1795</f>
        <v>10798.540622615375</v>
      </c>
      <c r="P1788" s="5">
        <f ca="1">VLOOKUP(CONCATENATE($F1788," ",$G1788),AllocFactorMatrix,(P$4+1),FALSE)*$E1795</f>
        <v>2012.0827221159391</v>
      </c>
      <c r="Q1788" s="5">
        <f ca="1">VLOOKUP(CONCATENATE($F1788," ",$G1788),AllocFactorMatrix,(Q$4+1),FALSE)*$E1795</f>
        <v>909.22271714294118</v>
      </c>
      <c r="R1788" s="5">
        <f ca="1">VLOOKUP(CONCATENATE($F1788," ",$G1788),AllocFactorMatrix,(R$4+1),FALSE)*$E1795</f>
        <v>40.886729252604525</v>
      </c>
      <c r="S1788" s="5">
        <f t="shared" ca="1" si="878"/>
        <v>13760.73279112686</v>
      </c>
      <c r="T1788" s="5">
        <f ca="1">VLOOKUP(CONCATENATE($F1788," ",$G1788),AllocFactorMatrix,(T$4+1),FALSE)*$E1795</f>
        <v>377.22068266869496</v>
      </c>
      <c r="U1788" s="5">
        <f ca="1">VLOOKUP(CONCATENATE($F1788," ",$G1788),AllocFactorMatrix,(U$4+1),FALSE)*$E1795</f>
        <v>6173.1522003180844</v>
      </c>
      <c r="V1788" s="5">
        <f ca="1">VLOOKUP(CONCATENATE($F1788," ",$G1788),AllocFactorMatrix,(V$4+1),FALSE)*$E1795</f>
        <v>32625.282834653317</v>
      </c>
      <c r="W1788" s="5">
        <f ca="1">VLOOKUP(CONCATENATE($F1788," ",$G1788),AllocFactorMatrix,(W$4+1),FALSE)*$E1795</f>
        <v>5891.5853398899626</v>
      </c>
      <c r="X1788" s="5">
        <f ca="1">SUBTOTAL(9,T1788:W1788)</f>
        <v>45067.24105753006</v>
      </c>
      <c r="Y1788" s="5">
        <f ca="1">VLOOKUP(CONCATENATE($F1788," ",$G1788),AllocFactorMatrix,(Y$4+1),FALSE)*$E1795</f>
        <v>3316.2146900753096</v>
      </c>
      <c r="Z1788" s="5">
        <f ca="1">VLOOKUP(CONCATENATE($F1788," ",$G1788),AllocFactorMatrix,(Z$4+1),FALSE)*$E1795</f>
        <v>55.545328450168483</v>
      </c>
      <c r="AA1788" s="5">
        <f t="shared" ca="1" si="877"/>
        <v>3371.7600185254782</v>
      </c>
      <c r="AB1788" s="5">
        <f ca="1">VLOOKUP(CONCATENATE($F1788," ",$G1788),AllocFactorMatrix,(AB$4+1),FALSE)*$E1795</f>
        <v>43.032809525390725</v>
      </c>
      <c r="AC1788" s="5">
        <f ca="1">VLOOKUP(CONCATENATE($F1788," ",$G1788),AllocFactorMatrix,(AC$4+1),FALSE)*$E1795</f>
        <v>0</v>
      </c>
      <c r="AD1788" s="5">
        <f ca="1">VLOOKUP(CONCATENATE($F1788," ",$G1788),AllocFactorMatrix,(AD$4+1),FALSE)*$E1795</f>
        <v>0</v>
      </c>
    </row>
    <row r="1789" spans="4:30" hidden="1" outlineLevel="1">
      <c r="E1789" s="51"/>
      <c r="F1789" s="52" t="str">
        <f>F1795</f>
        <v>LABOR_M</v>
      </c>
      <c r="G1789" s="55" t="str">
        <f>$G$9</f>
        <v>BULKTRAN</v>
      </c>
      <c r="H1789" s="4">
        <f t="shared" ca="1" si="875"/>
        <v>581.93969221289512</v>
      </c>
      <c r="I1789" s="5">
        <f ca="1">VLOOKUP(CONCATENATE($F1789," ",$G1789),AllocFactorMatrix,(I$4+1),FALSE)*$E1795</f>
        <v>286.65359385579598</v>
      </c>
      <c r="J1789" s="5">
        <f ca="1">VLOOKUP(CONCATENATE($F1789," ",$G1789),AllocFactorMatrix,(J$4+1),FALSE)*$E1795</f>
        <v>14.170311421787416</v>
      </c>
      <c r="K1789" s="5">
        <f ca="1">VLOOKUP(CONCATENATE($F1789," ",$G1789),AllocFactorMatrix,(K$4+1),FALSE)*$E1795</f>
        <v>51.905038626332157</v>
      </c>
      <c r="L1789" s="5">
        <f ca="1">VLOOKUP(CONCATENATE($F1789," ",$G1789),AllocFactorMatrix,(L$4+1),FALSE)*$E1795</f>
        <v>1.633786332425168</v>
      </c>
      <c r="M1789" s="5">
        <f ca="1">VLOOKUP(CONCATENATE($F1789," ",$G1789),AllocFactorMatrix,(M$4+1),FALSE)*$E1795</f>
        <v>0.15321125441239805</v>
      </c>
      <c r="N1789" s="5">
        <f t="shared" ca="1" si="876"/>
        <v>53.692036213169722</v>
      </c>
      <c r="O1789" s="5">
        <f ca="1">VLOOKUP(CONCATENATE($F1789," ",$G1789),AllocFactorMatrix,(O$4+1),FALSE)*$E1795</f>
        <v>39.455903743424336</v>
      </c>
      <c r="P1789" s="5">
        <f ca="1">VLOOKUP(CONCATENATE($F1789," ",$G1789),AllocFactorMatrix,(P$4+1),FALSE)*$E1795</f>
        <v>7.3517843736541924</v>
      </c>
      <c r="Q1789" s="5">
        <f ca="1">VLOOKUP(CONCATENATE($F1789," ",$G1789),AllocFactorMatrix,(Q$4+1),FALSE)*$E1795</f>
        <v>3.3221344682257619</v>
      </c>
      <c r="R1789" s="5">
        <f ca="1">VLOOKUP(CONCATENATE($F1789," ",$G1789),AllocFactorMatrix,(R$4+1),FALSE)*$E1795</f>
        <v>0.14939267352438765</v>
      </c>
      <c r="S1789" s="5">
        <f t="shared" ca="1" si="878"/>
        <v>50.279215258828678</v>
      </c>
      <c r="T1789" s="5">
        <f ca="1">VLOOKUP(CONCATENATE($F1789," ",$G1789),AllocFactorMatrix,(T$4+1),FALSE)*$E1795</f>
        <v>1.3782957776937164</v>
      </c>
      <c r="U1789" s="5">
        <f ca="1">VLOOKUP(CONCATENATE($F1789," ",$G1789),AllocFactorMatrix,(U$4+1),FALSE)*$E1795</f>
        <v>22.555575565382949</v>
      </c>
      <c r="V1789" s="5">
        <f ca="1">VLOOKUP(CONCATENATE($F1789," ",$G1789),AllocFactorMatrix,(V$4+1),FALSE)*$E1795</f>
        <v>119.20685063962885</v>
      </c>
      <c r="W1789" s="5">
        <f ca="1">VLOOKUP(CONCATENATE($F1789," ",$G1789),AllocFactorMatrix,(W$4+1),FALSE)*$E1795</f>
        <v>21.526781459712446</v>
      </c>
      <c r="X1789" s="5">
        <f t="shared" ref="X1789:X1795" ca="1" si="884">SUBTOTAL(9,T1789:W1789)</f>
        <v>164.66750344241797</v>
      </c>
      <c r="Y1789" s="5">
        <f ca="1">VLOOKUP(CONCATENATE($F1789," ",$G1789),AllocFactorMatrix,(Y$4+1),FALSE)*$E1795</f>
        <v>12.116845430957051</v>
      </c>
      <c r="Z1789" s="5">
        <f ca="1">VLOOKUP(CONCATENATE($F1789," ",$G1789),AllocFactorMatrix,(Z$4+1),FALSE)*$E1795</f>
        <v>0.20295252935724387</v>
      </c>
      <c r="AA1789" s="5">
        <f t="shared" ca="1" si="877"/>
        <v>12.319797960314295</v>
      </c>
      <c r="AB1789" s="5">
        <f ca="1">VLOOKUP(CONCATENATE($F1789," ",$G1789),AllocFactorMatrix,(AB$4+1),FALSE)*$E1795</f>
        <v>0.15723406058102177</v>
      </c>
      <c r="AC1789" s="5">
        <f ca="1">VLOOKUP(CONCATENATE($F1789," ",$G1789),AllocFactorMatrix,(AC$4+1),FALSE)*$E1795</f>
        <v>0</v>
      </c>
      <c r="AD1789" s="5">
        <f ca="1">VLOOKUP(CONCATENATE($F1789," ",$G1789),AllocFactorMatrix,(AD$4+1),FALSE)*$E1795</f>
        <v>0</v>
      </c>
    </row>
    <row r="1790" spans="4:30" hidden="1" outlineLevel="1">
      <c r="E1790" s="51"/>
      <c r="F1790" s="52" t="str">
        <f>F1795</f>
        <v>LABOR_M</v>
      </c>
      <c r="G1790" s="55" t="str">
        <f>$G$10</f>
        <v>SUBTRAN</v>
      </c>
      <c r="H1790" s="4">
        <f t="shared" ca="1" si="875"/>
        <v>128.00259424909729</v>
      </c>
      <c r="I1790" s="5">
        <f ca="1">VLOOKUP(CONCATENATE($F1790," ",$G1790),AllocFactorMatrix,(I$4+1),FALSE)*$E1795</f>
        <v>62.320294392398225</v>
      </c>
      <c r="J1790" s="5">
        <f ca="1">VLOOKUP(CONCATENATE($F1790," ",$G1790),AllocFactorMatrix,(J$4+1),FALSE)*$E1795</f>
        <v>3.0076589320011768</v>
      </c>
      <c r="K1790" s="5">
        <f ca="1">VLOOKUP(CONCATENATE($F1790," ",$G1790),AllocFactorMatrix,(K$4+1),FALSE)*$E1795</f>
        <v>10.941716133984235</v>
      </c>
      <c r="L1790" s="5">
        <f ca="1">VLOOKUP(CONCATENATE($F1790," ",$G1790),AllocFactorMatrix,(L$4+1),FALSE)*$E1795</f>
        <v>0.3379793165586697</v>
      </c>
      <c r="M1790" s="5">
        <f ca="1">VLOOKUP(CONCATENATE($F1790," ",$G1790),AllocFactorMatrix,(M$4+1),FALSE)*$E1795</f>
        <v>4.2093536416203815E-2</v>
      </c>
      <c r="N1790" s="5">
        <f t="shared" ca="1" si="876"/>
        <v>11.321788986959108</v>
      </c>
      <c r="O1790" s="5">
        <f ca="1">VLOOKUP(CONCATENATE($F1790," ",$G1790),AllocFactorMatrix,(O$4+1),FALSE)*$E1795</f>
        <v>8.2666375562246763</v>
      </c>
      <c r="P1790" s="5">
        <f ca="1">VLOOKUP(CONCATENATE($F1790," ",$G1790),AllocFactorMatrix,(P$4+1),FALSE)*$E1795</f>
        <v>1.5367582798607144</v>
      </c>
      <c r="Q1790" s="5">
        <f ca="1">VLOOKUP(CONCATENATE($F1790," ",$G1790),AllocFactorMatrix,(Q$4+1),FALSE)*$E1795</f>
        <v>0.91438948758482719</v>
      </c>
      <c r="R1790" s="5">
        <f ca="1">VLOOKUP(CONCATENATE($F1790," ",$G1790),AllocFactorMatrix,(R$4+1),FALSE)*$E1795</f>
        <v>0</v>
      </c>
      <c r="S1790" s="5">
        <f t="shared" ca="1" si="878"/>
        <v>10.717785323670219</v>
      </c>
      <c r="T1790" s="5">
        <f ca="1">VLOOKUP(CONCATENATE($F1790," ",$G1790),AllocFactorMatrix,(T$4+1),FALSE)*$E1795</f>
        <v>0.28865678920830895</v>
      </c>
      <c r="U1790" s="5">
        <f ca="1">VLOOKUP(CONCATENATE($F1790," ",$G1790),AllocFactorMatrix,(U$4+1),FALSE)*$E1795</f>
        <v>4.725476446392566</v>
      </c>
      <c r="V1790" s="5">
        <f ca="1">VLOOKUP(CONCATENATE($F1790," ",$G1790),AllocFactorMatrix,(V$4+1),FALSE)*$E1795</f>
        <v>32.920896929921675</v>
      </c>
      <c r="W1790" s="5">
        <f ca="1">VLOOKUP(CONCATENATE($F1790," ",$G1790),AllocFactorMatrix,(W$4+1),FALSE)*$E1795</f>
        <v>0</v>
      </c>
      <c r="X1790" s="5">
        <f t="shared" ca="1" si="884"/>
        <v>37.935030165522548</v>
      </c>
      <c r="Y1790" s="5">
        <f ca="1">VLOOKUP(CONCATENATE($F1790," ",$G1790),AllocFactorMatrix,(Y$4+1),FALSE)*$E1795</f>
        <v>2.488015712177722</v>
      </c>
      <c r="Z1790" s="5">
        <f ca="1">VLOOKUP(CONCATENATE($F1790," ",$G1790),AllocFactorMatrix,(Z$4+1),FALSE)*$E1795</f>
        <v>4.1475289516523656E-2</v>
      </c>
      <c r="AA1790" s="5">
        <f t="shared" ca="1" si="877"/>
        <v>2.5294910016942458</v>
      </c>
      <c r="AB1790" s="5">
        <f ca="1">VLOOKUP(CONCATENATE($F1790," ",$G1790),AllocFactorMatrix,(AB$4+1),FALSE)*$E1795</f>
        <v>3.3224061160189652E-2</v>
      </c>
      <c r="AC1790" s="5">
        <f ca="1">VLOOKUP(CONCATENATE($F1790," ",$G1790),AllocFactorMatrix,(AC$4+1),FALSE)*$E1795</f>
        <v>0.11296891054023959</v>
      </c>
      <c r="AD1790" s="5">
        <f ca="1">VLOOKUP(CONCATENATE($F1790," ",$G1790),AllocFactorMatrix,(AD$4+1),FALSE)*$E1795</f>
        <v>2.4352475151307937E-2</v>
      </c>
    </row>
    <row r="1791" spans="4:30" hidden="1" outlineLevel="1">
      <c r="E1791" s="51"/>
      <c r="F1791" s="52" t="str">
        <f>F1795</f>
        <v>LABOR_M</v>
      </c>
      <c r="G1791" s="55" t="str">
        <f>$G$11</f>
        <v>DISTPRI</v>
      </c>
      <c r="H1791" s="4">
        <f t="shared" ca="1" si="875"/>
        <v>82011.0673497018</v>
      </c>
      <c r="I1791" s="5">
        <f ca="1">VLOOKUP(CONCATENATE($F1791," ",$G1791),AllocFactorMatrix,(I$4+1),FALSE)*$E1795</f>
        <v>54811.494125078498</v>
      </c>
      <c r="J1791" s="5">
        <f ca="1">VLOOKUP(CONCATENATE($F1791," ",$G1791),AllocFactorMatrix,(J$4+1),FALSE)*$E1795</f>
        <v>2583.6707456261288</v>
      </c>
      <c r="K1791" s="5">
        <f ca="1">VLOOKUP(CONCATENATE($F1791," ",$G1791),AllocFactorMatrix,(K$4+1),FALSE)*$E1795</f>
        <v>9381.4670459268509</v>
      </c>
      <c r="L1791" s="5">
        <f ca="1">VLOOKUP(CONCATENATE($F1791," ",$G1791),AllocFactorMatrix,(L$4+1),FALSE)*$E1795</f>
        <v>289.93614755951592</v>
      </c>
      <c r="M1791" s="5">
        <f ca="1">VLOOKUP(CONCATENATE($F1791," ",$G1791),AllocFactorMatrix,(M$4+1),FALSE)*$E1795</f>
        <v>0</v>
      </c>
      <c r="N1791" s="5">
        <f t="shared" ca="1" si="876"/>
        <v>9671.4031934863669</v>
      </c>
      <c r="O1791" s="5">
        <f ca="1">VLOOKUP(CONCATENATE($F1791," ",$G1791),AllocFactorMatrix,(O$4+1),FALSE)*$E1795</f>
        <v>7034.4605442108959</v>
      </c>
      <c r="P1791" s="5">
        <f ca="1">VLOOKUP(CONCATENATE($F1791," ",$G1791),AllocFactorMatrix,(P$4+1),FALSE)*$E1795</f>
        <v>1310.1687497363894</v>
      </c>
      <c r="Q1791" s="5">
        <f ca="1">VLOOKUP(CONCATENATE($F1791," ",$G1791),AllocFactorMatrix,(Q$4+1),FALSE)*$E1795</f>
        <v>0</v>
      </c>
      <c r="R1791" s="5">
        <f ca="1">VLOOKUP(CONCATENATE($F1791," ",$G1791),AllocFactorMatrix,(R$4+1),FALSE)*$E1795</f>
        <v>0</v>
      </c>
      <c r="S1791" s="5">
        <f t="shared" ca="1" si="878"/>
        <v>8344.629293947286</v>
      </c>
      <c r="T1791" s="5">
        <f ca="1">VLOOKUP(CONCATENATE($F1791," ",$G1791),AllocFactorMatrix,(T$4+1),FALSE)*$E1795</f>
        <v>250.77418339261479</v>
      </c>
      <c r="U1791" s="5">
        <f ca="1">VLOOKUP(CONCATENATE($F1791," ",$G1791),AllocFactorMatrix,(U$4+1),FALSE)*$E1795</f>
        <v>4044.4201147395406</v>
      </c>
      <c r="V1791" s="5">
        <f ca="1">VLOOKUP(CONCATENATE($F1791," ",$G1791),AllocFactorMatrix,(V$4+1),FALSE)*$E1795</f>
        <v>0</v>
      </c>
      <c r="W1791" s="5">
        <f ca="1">VLOOKUP(CONCATENATE($F1791," ",$G1791),AllocFactorMatrix,(W$4+1),FALSE)*$E1795</f>
        <v>0</v>
      </c>
      <c r="X1791" s="5">
        <f t="shared" ca="1" si="884"/>
        <v>4295.1942981321554</v>
      </c>
      <c r="Y1791" s="5">
        <f ca="1">VLOOKUP(CONCATENATE($F1791," ",$G1791),AllocFactorMatrix,(Y$4+1),FALSE)*$E1795</f>
        <v>2121.213127040322</v>
      </c>
      <c r="Z1791" s="5">
        <f ca="1">VLOOKUP(CONCATENATE($F1791," ",$G1791),AllocFactorMatrix,(Z$4+1),FALSE)*$E1795</f>
        <v>35.390138474780365</v>
      </c>
      <c r="AA1791" s="5">
        <f t="shared" ca="1" si="877"/>
        <v>2156.6032655151025</v>
      </c>
      <c r="AB1791" s="5">
        <f ca="1">VLOOKUP(CONCATENATE($F1791," ",$G1791),AllocFactorMatrix,(AB$4+1),FALSE)*$E1795</f>
        <v>28.671942058708289</v>
      </c>
      <c r="AC1791" s="5">
        <f ca="1">VLOOKUP(CONCATENATE($F1791," ",$G1791),AllocFactorMatrix,(AC$4+1),FALSE)*$E1795</f>
        <v>98.226090112448276</v>
      </c>
      <c r="AD1791" s="5">
        <f ca="1">VLOOKUP(CONCATENATE($F1791," ",$G1791),AllocFactorMatrix,(AD$4+1),FALSE)*$E1795</f>
        <v>21.174395745115039</v>
      </c>
    </row>
    <row r="1792" spans="4:30" hidden="1" outlineLevel="1">
      <c r="E1792" s="51"/>
      <c r="F1792" s="52" t="str">
        <f>F1795</f>
        <v>LABOR_M</v>
      </c>
      <c r="G1792" s="55" t="str">
        <f>$G$12</f>
        <v>DISTSEC</v>
      </c>
      <c r="H1792" s="4">
        <f t="shared" ca="1" si="875"/>
        <v>33846.976198714488</v>
      </c>
      <c r="I1792" s="5">
        <f ca="1">VLOOKUP(CONCATENATE($F1792," ",$G1792),AllocFactorMatrix,(I$4+1),FALSE)*$E1795</f>
        <v>25307.433236178</v>
      </c>
      <c r="J1792" s="5">
        <f ca="1">VLOOKUP(CONCATENATE($F1792," ",$G1792),AllocFactorMatrix,(J$4+1),FALSE)*$E1795</f>
        <v>1220.0794220322416</v>
      </c>
      <c r="K1792" s="5">
        <f ca="1">VLOOKUP(CONCATENATE($F1792," ",$G1792),AllocFactorMatrix,(K$4+1),FALSE)*$E1795</f>
        <v>3681.4880690316381</v>
      </c>
      <c r="L1792" s="5">
        <f ca="1">VLOOKUP(CONCATENATE($F1792," ",$G1792),AllocFactorMatrix,(L$4+1),FALSE)*$E1795</f>
        <v>0</v>
      </c>
      <c r="M1792" s="5">
        <f ca="1">VLOOKUP(CONCATENATE($F1792," ",$G1792),AllocFactorMatrix,(M$4+1),FALSE)*$E1795</f>
        <v>0</v>
      </c>
      <c r="N1792" s="5">
        <f t="shared" ca="1" si="876"/>
        <v>3681.4880690316381</v>
      </c>
      <c r="O1792" s="5">
        <f ca="1">VLOOKUP(CONCATENATE($F1792," ",$G1792),AllocFactorMatrix,(O$4+1),FALSE)*$E1795</f>
        <v>2345.8585268148549</v>
      </c>
      <c r="P1792" s="5">
        <f ca="1">VLOOKUP(CONCATENATE($F1792," ",$G1792),AllocFactorMatrix,(P$4+1),FALSE)*$E1795</f>
        <v>0</v>
      </c>
      <c r="Q1792" s="5">
        <f ca="1">VLOOKUP(CONCATENATE($F1792," ",$G1792),AllocFactorMatrix,(Q$4+1),FALSE)*$E1795</f>
        <v>0</v>
      </c>
      <c r="R1792" s="5">
        <f ca="1">VLOOKUP(CONCATENATE($F1792," ",$G1792),AllocFactorMatrix,(R$4+1),FALSE)*$E1795</f>
        <v>0</v>
      </c>
      <c r="S1792" s="5">
        <f t="shared" ca="1" si="878"/>
        <v>2345.8585268148549</v>
      </c>
      <c r="T1792" s="5">
        <f ca="1">VLOOKUP(CONCATENATE($F1792," ",$G1792),AllocFactorMatrix,(T$4+1),FALSE)*$E1795</f>
        <v>63.427093267267196</v>
      </c>
      <c r="U1792" s="5">
        <f ca="1">VLOOKUP(CONCATENATE($F1792," ",$G1792),AllocFactorMatrix,(U$4+1),FALSE)*$E1795</f>
        <v>0</v>
      </c>
      <c r="V1792" s="5">
        <f ca="1">VLOOKUP(CONCATENATE($F1792," ",$G1792),AllocFactorMatrix,(V$4+1),FALSE)*$E1795</f>
        <v>0</v>
      </c>
      <c r="W1792" s="5">
        <f ca="1">VLOOKUP(CONCATENATE($F1792," ",$G1792),AllocFactorMatrix,(W$4+1),FALSE)*$E1795</f>
        <v>0</v>
      </c>
      <c r="X1792" s="5">
        <f t="shared" ca="1" si="884"/>
        <v>63.427093267267196</v>
      </c>
      <c r="Y1792" s="5">
        <f ca="1">VLOOKUP(CONCATENATE($F1792," ",$G1792),AllocFactorMatrix,(Y$4+1),FALSE)*$E1795</f>
        <v>865.25606034980149</v>
      </c>
      <c r="Z1792" s="5">
        <f ca="1">VLOOKUP(CONCATENATE($F1792," ",$G1792),AllocFactorMatrix,(Z$4+1),FALSE)*$E1795</f>
        <v>0</v>
      </c>
      <c r="AA1792" s="5">
        <f t="shared" ca="1" si="877"/>
        <v>865.25606034980149</v>
      </c>
      <c r="AB1792" s="5">
        <f ca="1">VLOOKUP(CONCATENATE($F1792," ",$G1792),AllocFactorMatrix,(AB$4+1),FALSE)*$E1795</f>
        <v>8.9787899724988023</v>
      </c>
      <c r="AC1792" s="5">
        <f ca="1">VLOOKUP(CONCATENATE($F1792," ",$G1792),AllocFactorMatrix,(AC$4+1),FALSE)*$E1795</f>
        <v>304.86445337392098</v>
      </c>
      <c r="AD1792" s="5">
        <f ca="1">VLOOKUP(CONCATENATE($F1792," ",$G1792),AllocFactorMatrix,(AD$4+1),FALSE)*$E1795</f>
        <v>49.590547694262625</v>
      </c>
    </row>
    <row r="1793" spans="4:30" hidden="1" outlineLevel="1">
      <c r="E1793" s="51"/>
      <c r="F1793" s="52" t="str">
        <f>F1795</f>
        <v>LABOR_M</v>
      </c>
      <c r="G1793" s="55" t="str">
        <f>$G$13</f>
        <v>ENERGY</v>
      </c>
      <c r="H1793" s="4">
        <f t="shared" ca="1" si="875"/>
        <v>41928.269441915174</v>
      </c>
      <c r="I1793" s="5">
        <f ca="1">VLOOKUP(CONCATENATE($F1793," ",$G1793),AllocFactorMatrix,(I$4+1),FALSE)*$E1795</f>
        <v>15732.622478694269</v>
      </c>
      <c r="J1793" s="5">
        <f ca="1">VLOOKUP(CONCATENATE($F1793," ",$G1793),AllocFactorMatrix,(J$4+1),FALSE)*$E1795</f>
        <v>1019.5755975964142</v>
      </c>
      <c r="K1793" s="5">
        <f ca="1">VLOOKUP(CONCATENATE($F1793," ",$G1793),AllocFactorMatrix,(K$4+1),FALSE)*$E1795</f>
        <v>3420.7866557347438</v>
      </c>
      <c r="L1793" s="5">
        <f ca="1">VLOOKUP(CONCATENATE($F1793," ",$G1793),AllocFactorMatrix,(L$4+1),FALSE)*$E1795</f>
        <v>108.72036590339833</v>
      </c>
      <c r="M1793" s="5">
        <f ca="1">VLOOKUP(CONCATENATE($F1793," ",$G1793),AllocFactorMatrix,(M$4+1),FALSE)*$E1795</f>
        <v>10.022746772388137</v>
      </c>
      <c r="N1793" s="5">
        <f t="shared" ca="1" si="876"/>
        <v>3539.5297684105303</v>
      </c>
      <c r="O1793" s="5">
        <f ca="1">VLOOKUP(CONCATENATE($F1793," ",$G1793),AllocFactorMatrix,(O$4+1),FALSE)*$E1795</f>
        <v>3118.778925154932</v>
      </c>
      <c r="P1793" s="5">
        <f ca="1">VLOOKUP(CONCATENATE($F1793," ",$G1793),AllocFactorMatrix,(P$4+1),FALSE)*$E1795</f>
        <v>578.16160222187636</v>
      </c>
      <c r="Q1793" s="5">
        <f ca="1">VLOOKUP(CONCATENATE($F1793," ",$G1793),AllocFactorMatrix,(Q$4+1),FALSE)*$E1795</f>
        <v>262.70183346752611</v>
      </c>
      <c r="R1793" s="5">
        <f ca="1">VLOOKUP(CONCATENATE($F1793," ",$G1793),AllocFactorMatrix,(R$4+1),FALSE)*$E1795</f>
        <v>12.172063054862578</v>
      </c>
      <c r="S1793" s="5">
        <f t="shared" ca="1" si="878"/>
        <v>3971.8144238991972</v>
      </c>
      <c r="T1793" s="5">
        <f ca="1">VLOOKUP(CONCATENATE($F1793," ",$G1793),AllocFactorMatrix,(T$4+1),FALSE)*$E1795</f>
        <v>119.51751848617234</v>
      </c>
      <c r="U1793" s="5">
        <f ca="1">VLOOKUP(CONCATENATE($F1793," ",$G1793),AllocFactorMatrix,(U$4+1),FALSE)*$E1795</f>
        <v>2098.5485778593561</v>
      </c>
      <c r="V1793" s="5">
        <f ca="1">VLOOKUP(CONCATENATE($F1793," ",$G1793),AllocFactorMatrix,(V$4+1),FALSE)*$E1795</f>
        <v>11914.687552069609</v>
      </c>
      <c r="W1793" s="5">
        <f ca="1">VLOOKUP(CONCATENATE($F1793," ",$G1793),AllocFactorMatrix,(W$4+1),FALSE)*$E1795</f>
        <v>2260.4950878712089</v>
      </c>
      <c r="X1793" s="5">
        <f t="shared" ca="1" si="884"/>
        <v>16393.248736286347</v>
      </c>
      <c r="Y1793" s="5">
        <f ca="1">VLOOKUP(CONCATENATE($F1793," ",$G1793),AllocFactorMatrix,(Y$4+1),FALSE)*$E1795</f>
        <v>844.97122164213715</v>
      </c>
      <c r="Z1793" s="5">
        <f ca="1">VLOOKUP(CONCATENATE($F1793," ",$G1793),AllocFactorMatrix,(Z$4+1),FALSE)*$E1795</f>
        <v>13.754784473676242</v>
      </c>
      <c r="AA1793" s="5">
        <f t="shared" ca="1" si="877"/>
        <v>858.72600611581345</v>
      </c>
      <c r="AB1793" s="5">
        <f ca="1">VLOOKUP(CONCATENATE($F1793," ",$G1793),AllocFactorMatrix,(AB$4+1),FALSE)*$E1795</f>
        <v>15.342355640222964</v>
      </c>
      <c r="AC1793" s="5">
        <f ca="1">VLOOKUP(CONCATENATE($F1793," ",$G1793),AllocFactorMatrix,(AC$4+1),FALSE)*$E1795</f>
        <v>331.75789605892669</v>
      </c>
      <c r="AD1793" s="5">
        <f ca="1">VLOOKUP(CONCATENATE($F1793," ",$G1793),AllocFactorMatrix,(AD$4+1),FALSE)*$E1795</f>
        <v>65.652179213454545</v>
      </c>
    </row>
    <row r="1794" spans="4:30" hidden="1" outlineLevel="1">
      <c r="E1794" s="51"/>
      <c r="F1794" s="52" t="str">
        <f>F1795</f>
        <v>LABOR_M</v>
      </c>
      <c r="G1794" s="55" t="str">
        <f>$G$14</f>
        <v>CUSTOMER</v>
      </c>
      <c r="H1794" s="4">
        <f t="shared" ca="1" si="875"/>
        <v>31602.818908257144</v>
      </c>
      <c r="I1794" s="5">
        <f ca="1">VLOOKUP(CONCATENATE($F1794," ",$G1794),AllocFactorMatrix,(I$4+1),FALSE)*$E1795</f>
        <v>22580.245470365891</v>
      </c>
      <c r="J1794" s="5">
        <f ca="1">VLOOKUP(CONCATENATE($F1794," ",$G1794),AllocFactorMatrix,(J$4+1),FALSE)*$E1795</f>
        <v>3864.2235259574618</v>
      </c>
      <c r="K1794" s="5">
        <f ca="1">VLOOKUP(CONCATENATE($F1794," ",$G1794),AllocFactorMatrix,(K$4+1),FALSE)*$E1795</f>
        <v>1112.688106777513</v>
      </c>
      <c r="L1794" s="5">
        <f ca="1">VLOOKUP(CONCATENATE($F1794," ",$G1794),AllocFactorMatrix,(L$4+1),FALSE)*$E1795</f>
        <v>186.00018983364239</v>
      </c>
      <c r="M1794" s="5">
        <f ca="1">VLOOKUP(CONCATENATE($F1794," ",$G1794),AllocFactorMatrix,(M$4+1),FALSE)*$E1795</f>
        <v>29.38713803356276</v>
      </c>
      <c r="N1794" s="5">
        <f t="shared" ca="1" si="876"/>
        <v>1328.0754346447181</v>
      </c>
      <c r="O1794" s="5">
        <f ca="1">VLOOKUP(CONCATENATE($F1794," ",$G1794),AllocFactorMatrix,(O$4+1),FALSE)*$E1795</f>
        <v>207.63020081980162</v>
      </c>
      <c r="P1794" s="5">
        <f ca="1">VLOOKUP(CONCATENATE($F1794," ",$G1794),AllocFactorMatrix,(P$4+1),FALSE)*$E1795</f>
        <v>53.32518732599889</v>
      </c>
      <c r="Q1794" s="5">
        <f ca="1">VLOOKUP(CONCATENATE($F1794," ",$G1794),AllocFactorMatrix,(Q$4+1),FALSE)*$E1795</f>
        <v>101.99444049798196</v>
      </c>
      <c r="R1794" s="5">
        <f ca="1">VLOOKUP(CONCATENATE($F1794," ",$G1794),AllocFactorMatrix,(R$4+1),FALSE)*$E1795</f>
        <v>17.80156594764432</v>
      </c>
      <c r="S1794" s="5">
        <f t="shared" ca="1" si="878"/>
        <v>380.75139459142679</v>
      </c>
      <c r="T1794" s="5">
        <f ca="1">VLOOKUP(CONCATENATE($F1794," ",$G1794),AllocFactorMatrix,(T$4+1),FALSE)*$E1795</f>
        <v>1.4440165360454331</v>
      </c>
      <c r="U1794" s="5">
        <f ca="1">VLOOKUP(CONCATENATE($F1794," ",$G1794),AllocFactorMatrix,(U$4+1),FALSE)*$E1795</f>
        <v>31.746135158111297</v>
      </c>
      <c r="V1794" s="5">
        <f ca="1">VLOOKUP(CONCATENATE($F1794," ",$G1794),AllocFactorMatrix,(V$4+1),FALSE)*$E1795</f>
        <v>150.07242825449165</v>
      </c>
      <c r="W1794" s="5">
        <f ca="1">VLOOKUP(CONCATENATE($F1794," ",$G1794),AllocFactorMatrix,(W$4+1),FALSE)*$E1795</f>
        <v>26.712294092343281</v>
      </c>
      <c r="X1794" s="5">
        <f t="shared" ca="1" si="884"/>
        <v>209.97487404099166</v>
      </c>
      <c r="Y1794" s="5">
        <f ca="1">VLOOKUP(CONCATENATE($F1794," ",$G1794),AllocFactorMatrix,(Y$4+1),FALSE)*$E1795</f>
        <v>56.828810710051229</v>
      </c>
      <c r="Z1794" s="5">
        <f ca="1">VLOOKUP(CONCATENATE($F1794," ",$G1794),AllocFactorMatrix,(Z$4+1),FALSE)*$E1795</f>
        <v>0.90032453597495665</v>
      </c>
      <c r="AA1794" s="5">
        <f t="shared" ca="1" si="877"/>
        <v>57.729135246026189</v>
      </c>
      <c r="AB1794" s="5">
        <f ca="1">VLOOKUP(CONCATENATE($F1794," ",$G1794),AllocFactorMatrix,(AB$4+1),FALSE)*$E1795</f>
        <v>1.6193334183604511</v>
      </c>
      <c r="AC1794" s="5">
        <f ca="1">VLOOKUP(CONCATENATE($F1794," ",$G1794),AllocFactorMatrix,(AC$4+1),FALSE)*$E1795</f>
        <v>2492.2061815459056</v>
      </c>
      <c r="AD1794" s="5">
        <f ca="1">VLOOKUP(CONCATENATE($F1794," ",$G1794),AllocFactorMatrix,(AD$4+1),FALSE)*$E1795</f>
        <v>687.99355844636273</v>
      </c>
    </row>
    <row r="1795" spans="4:30" collapsed="1">
      <c r="D1795" s="1" t="s">
        <v>529</v>
      </c>
      <c r="E1795" s="61">
        <v>349368</v>
      </c>
      <c r="F1795" s="96" t="s">
        <v>70</v>
      </c>
      <c r="G1795" s="55" t="str">
        <f>$G$15</f>
        <v>TOTAL</v>
      </c>
      <c r="H1795" s="4">
        <f t="shared" ca="1" si="875"/>
        <v>349368</v>
      </c>
      <c r="I1795" s="5">
        <f ca="1">VLOOKUP(CONCATENATE($F1795," ",$G1795),AllocFactorMatrix,(I$4+1),FALSE)*$E1795</f>
        <v>197233.93296335082</v>
      </c>
      <c r="J1795" s="5">
        <f ca="1">VLOOKUP(CONCATENATE($F1795," ",$G1795),AllocFactorMatrix,(J$4+1),FALSE)*$E1795</f>
        <v>12582.947477185451</v>
      </c>
      <c r="K1795" s="5">
        <f ca="1">VLOOKUP(CONCATENATE($F1795," ",$G1795),AllocFactorMatrix,(K$4+1),FALSE)*$E1795</f>
        <v>31864.975018198966</v>
      </c>
      <c r="L1795" s="5">
        <f ca="1">VLOOKUP(CONCATENATE($F1795," ",$G1795),AllocFactorMatrix,(L$4+1),FALSE)*$E1795</f>
        <v>1033.7734182563834</v>
      </c>
      <c r="M1795" s="5">
        <f ca="1">VLOOKUP(CONCATENATE($F1795," ",$G1795),AllocFactorMatrix,(M$4+1),FALSE)*$E1795</f>
        <v>81.537012154255919</v>
      </c>
      <c r="N1795" s="5">
        <f t="shared" ca="1" si="876"/>
        <v>32980.285448609604</v>
      </c>
      <c r="O1795" s="5">
        <f ca="1">VLOOKUP(CONCATENATE($F1795," ",$G1795),AllocFactorMatrix,(O$4+1),FALSE)*$E1795</f>
        <v>23552.991360915508</v>
      </c>
      <c r="P1795" s="5">
        <f ca="1">VLOOKUP(CONCATENATE($F1795," ",$G1795),AllocFactorMatrix,(P$4+1),FALSE)*$E1795</f>
        <v>3962.6268040537184</v>
      </c>
      <c r="Q1795" s="5">
        <f ca="1">VLOOKUP(CONCATENATE($F1795," ",$G1795),AllocFactorMatrix,(Q$4+1),FALSE)*$E1795</f>
        <v>1278.1555150642598</v>
      </c>
      <c r="R1795" s="5">
        <f ca="1">VLOOKUP(CONCATENATE($F1795," ",$G1795),AllocFactorMatrix,(R$4+1),FALSE)*$E1795</f>
        <v>71.009750928635825</v>
      </c>
      <c r="S1795" s="5">
        <f t="shared" ca="1" si="878"/>
        <v>28864.783430962121</v>
      </c>
      <c r="T1795" s="5">
        <f ca="1">VLOOKUP(CONCATENATE($F1795," ",$G1795),AllocFactorMatrix,(T$4+1),FALSE)*$E1795</f>
        <v>814.05044691769672</v>
      </c>
      <c r="U1795" s="5">
        <f ca="1">VLOOKUP(CONCATENATE($F1795," ",$G1795),AllocFactorMatrix,(U$4+1),FALSE)*$E1795</f>
        <v>12375.14808008687</v>
      </c>
      <c r="V1795" s="5">
        <f ca="1">VLOOKUP(CONCATENATE($F1795," ",$G1795),AllocFactorMatrix,(V$4+1),FALSE)*$E1795</f>
        <v>44842.170562546969</v>
      </c>
      <c r="W1795" s="5">
        <f ca="1">VLOOKUP(CONCATENATE($F1795," ",$G1795),AllocFactorMatrix,(W$4+1),FALSE)*$E1795</f>
        <v>8200.319503313227</v>
      </c>
      <c r="X1795" s="5">
        <f t="shared" ca="1" si="884"/>
        <v>66231.688592864753</v>
      </c>
      <c r="Y1795" s="5">
        <f ca="1">VLOOKUP(CONCATENATE($F1795," ",$G1795),AllocFactorMatrix,(Y$4+1),FALSE)*$E1795</f>
        <v>7219.0887709607568</v>
      </c>
      <c r="Z1795" s="5">
        <f ca="1">VLOOKUP(CONCATENATE($F1795," ",$G1795),AllocFactorMatrix,(Z$4+1),FALSE)*$E1795</f>
        <v>105.83500375347381</v>
      </c>
      <c r="AA1795" s="5">
        <f t="shared" ca="1" si="877"/>
        <v>7324.9237747142306</v>
      </c>
      <c r="AB1795" s="5">
        <f ca="1">VLOOKUP(CONCATENATE($F1795," ",$G1795),AllocFactorMatrix,(AB$4+1),FALSE)*$E1795</f>
        <v>97.835688736922435</v>
      </c>
      <c r="AC1795" s="5">
        <f ca="1">VLOOKUP(CONCATENATE($F1795," ",$G1795),AllocFactorMatrix,(AC$4+1),FALSE)*$E1795</f>
        <v>3227.1675900017417</v>
      </c>
      <c r="AD1795" s="5">
        <f ca="1">VLOOKUP(CONCATENATE($F1795," ",$G1795),AllocFactorMatrix,(AD$4+1),FALSE)*$E1795</f>
        <v>824.43503357434622</v>
      </c>
    </row>
    <row r="1796" spans="4:30" hidden="1" outlineLevel="1">
      <c r="E1796" s="11"/>
      <c r="F1796" s="11"/>
      <c r="G1796" s="55" t="str">
        <f>$G$8</f>
        <v>PRODUCTION</v>
      </c>
      <c r="H1796" s="4">
        <f t="shared" ref="H1796:H1803" ca="1" si="885">H1748+H1756+H1764+H1772+H1780+H1788+H1740+H1732+H1724+H1716+H1708+H1700+H1692</f>
        <v>8219035.0577531103</v>
      </c>
      <c r="I1796" s="4">
        <f t="shared" ref="I1796:AD1796" ca="1" si="886">I1748+I1756+I1764+I1772+I1780+I1788+I1740+I1732+I1724+I1716+I1708+I1700+I1692</f>
        <v>4028660.1086517824</v>
      </c>
      <c r="J1796" s="4">
        <f t="shared" ca="1" si="886"/>
        <v>202349.11761116085</v>
      </c>
      <c r="K1796" s="4">
        <f t="shared" ca="1" si="886"/>
        <v>738544.15024798503</v>
      </c>
      <c r="L1796" s="4">
        <f t="shared" ca="1" si="886"/>
        <v>23162.933176425184</v>
      </c>
      <c r="M1796" s="4">
        <f t="shared" ca="1" si="886"/>
        <v>2176.8150479983128</v>
      </c>
      <c r="N1796" s="4">
        <f t="shared" ca="1" si="886"/>
        <v>763883.89847240853</v>
      </c>
      <c r="O1796" s="4">
        <f t="shared" ca="1" si="886"/>
        <v>561688.53190431418</v>
      </c>
      <c r="P1796" s="4">
        <f t="shared" ca="1" si="886"/>
        <v>104821.64681305405</v>
      </c>
      <c r="Q1796" s="4">
        <f t="shared" ca="1" si="886"/>
        <v>47231.240515941594</v>
      </c>
      <c r="R1796" s="4">
        <f t="shared" ca="1" si="886"/>
        <v>2121.0272196780597</v>
      </c>
      <c r="S1796" s="4">
        <f t="shared" ca="1" si="886"/>
        <v>715862.44645298785</v>
      </c>
      <c r="T1796" s="4">
        <f t="shared" ca="1" si="886"/>
        <v>19449.557138500302</v>
      </c>
      <c r="U1796" s="4">
        <f t="shared" ca="1" si="886"/>
        <v>319278.72517429991</v>
      </c>
      <c r="V1796" s="4">
        <f t="shared" ca="1" si="886"/>
        <v>1689136.9656041567</v>
      </c>
      <c r="W1796" s="4">
        <f t="shared" ca="1" si="886"/>
        <v>303420.81336050306</v>
      </c>
      <c r="X1796" s="4">
        <f t="shared" ca="1" si="886"/>
        <v>2331286.0612774603</v>
      </c>
      <c r="Y1796" s="4">
        <f t="shared" ca="1" si="886"/>
        <v>171872.134285115</v>
      </c>
      <c r="Z1796" s="4">
        <f t="shared" ca="1" si="886"/>
        <v>2870.1625628957454</v>
      </c>
      <c r="AA1796" s="4">
        <f t="shared" ca="1" si="886"/>
        <v>174742.29684801074</v>
      </c>
      <c r="AB1796" s="4">
        <f t="shared" ca="1" si="886"/>
        <v>2251.1284392986772</v>
      </c>
      <c r="AC1796" s="4">
        <f t="shared" ca="1" si="886"/>
        <v>0</v>
      </c>
      <c r="AD1796" s="4">
        <f t="shared" ca="1" si="886"/>
        <v>0</v>
      </c>
    </row>
    <row r="1797" spans="4:30" hidden="1" outlineLevel="1">
      <c r="E1797" s="11"/>
      <c r="F1797" s="11"/>
      <c r="G1797" s="55" t="str">
        <f>$G$9</f>
        <v>BULKTRAN</v>
      </c>
      <c r="H1797" s="4">
        <f t="shared" ca="1" si="885"/>
        <v>141600.87491608196</v>
      </c>
      <c r="I1797" s="4">
        <f t="shared" ref="I1797:AD1797" ca="1" si="887">I1749+I1757+I1765+I1773+I1781+I1789+I1741+I1733+I1725+I1717+I1709+I1701+I1693</f>
        <v>60311.730000830845</v>
      </c>
      <c r="J1797" s="4">
        <f t="shared" ca="1" si="887"/>
        <v>4512.9508470063092</v>
      </c>
      <c r="K1797" s="4">
        <f t="shared" ca="1" si="887"/>
        <v>15206.984579946207</v>
      </c>
      <c r="L1797" s="4">
        <f t="shared" ca="1" si="887"/>
        <v>456.90259650221731</v>
      </c>
      <c r="M1797" s="4">
        <f t="shared" ca="1" si="887"/>
        <v>76.780393105727498</v>
      </c>
      <c r="N1797" s="4">
        <f t="shared" ca="1" si="887"/>
        <v>15740.667569554153</v>
      </c>
      <c r="O1797" s="4">
        <f t="shared" ca="1" si="887"/>
        <v>11548.173477246679</v>
      </c>
      <c r="P1797" s="4">
        <f t="shared" ca="1" si="887"/>
        <v>2229.0905860555263</v>
      </c>
      <c r="Q1797" s="4">
        <f t="shared" ca="1" si="887"/>
        <v>951.18013518768021</v>
      </c>
      <c r="R1797" s="4">
        <f t="shared" ca="1" si="887"/>
        <v>41.382954761210542</v>
      </c>
      <c r="S1797" s="4">
        <f t="shared" ca="1" si="887"/>
        <v>14769.827153251097</v>
      </c>
      <c r="T1797" s="4">
        <f t="shared" ca="1" si="887"/>
        <v>327.659135134103</v>
      </c>
      <c r="U1797" s="4">
        <f t="shared" ca="1" si="887"/>
        <v>5904.1466512208362</v>
      </c>
      <c r="V1797" s="4">
        <f t="shared" ca="1" si="887"/>
        <v>31610.976900152866</v>
      </c>
      <c r="W1797" s="4">
        <f t="shared" ca="1" si="887"/>
        <v>5048.9890788746216</v>
      </c>
      <c r="X1797" s="4">
        <f t="shared" ca="1" si="887"/>
        <v>42891.771765382429</v>
      </c>
      <c r="Y1797" s="4">
        <f t="shared" ca="1" si="887"/>
        <v>3271.2495315624833</v>
      </c>
      <c r="Z1797" s="4">
        <f t="shared" ca="1" si="887"/>
        <v>50.746178464571706</v>
      </c>
      <c r="AA1797" s="4">
        <f t="shared" ca="1" si="887"/>
        <v>3321.9957100270549</v>
      </c>
      <c r="AB1797" s="4">
        <f t="shared" ca="1" si="887"/>
        <v>51.931870030081789</v>
      </c>
      <c r="AC1797" s="4">
        <f t="shared" ca="1" si="887"/>
        <v>0</v>
      </c>
      <c r="AD1797" s="4">
        <f t="shared" ca="1" si="887"/>
        <v>0</v>
      </c>
    </row>
    <row r="1798" spans="4:30" hidden="1" outlineLevel="1">
      <c r="E1798" s="11"/>
      <c r="F1798" s="11"/>
      <c r="G1798" s="55" t="str">
        <f>$G$10</f>
        <v>SUBTRAN</v>
      </c>
      <c r="H1798" s="4">
        <f t="shared" ca="1" si="885"/>
        <v>31444.9573528808</v>
      </c>
      <c r="I1798" s="4">
        <f t="shared" ref="I1798:AD1798" ca="1" si="888">I1750+I1758+I1766+I1774+I1782+I1790+I1742+I1734+I1726+I1718+I1710+I1702+I1694</f>
        <v>13272.286883371611</v>
      </c>
      <c r="J1798" s="4">
        <f t="shared" ca="1" si="888"/>
        <v>950.20239383483022</v>
      </c>
      <c r="K1798" s="4">
        <f t="shared" ca="1" si="888"/>
        <v>3191.4112679657023</v>
      </c>
      <c r="L1798" s="4">
        <f t="shared" ca="1" si="888"/>
        <v>94.190009050152113</v>
      </c>
      <c r="M1798" s="4">
        <f t="shared" ca="1" si="888"/>
        <v>23.040338427193277</v>
      </c>
      <c r="N1798" s="4">
        <f t="shared" ca="1" si="888"/>
        <v>3308.6416154430472</v>
      </c>
      <c r="O1798" s="4">
        <f t="shared" ca="1" si="888"/>
        <v>2409.150017255824</v>
      </c>
      <c r="P1798" s="4">
        <f t="shared" ca="1" si="888"/>
        <v>463.13070617688959</v>
      </c>
      <c r="Q1798" s="4">
        <f t="shared" ca="1" si="888"/>
        <v>260.70104456163267</v>
      </c>
      <c r="R1798" s="4">
        <f t="shared" ca="1" si="888"/>
        <v>0</v>
      </c>
      <c r="S1798" s="4">
        <f t="shared" ca="1" si="888"/>
        <v>3132.9817679943462</v>
      </c>
      <c r="T1798" s="4">
        <f t="shared" ca="1" si="888"/>
        <v>68.990848126917257</v>
      </c>
      <c r="U1798" s="4">
        <f t="shared" ca="1" si="888"/>
        <v>1237.6406198196735</v>
      </c>
      <c r="V1798" s="4">
        <f t="shared" ca="1" si="888"/>
        <v>8730.3607460421244</v>
      </c>
      <c r="W1798" s="4">
        <f t="shared" ca="1" si="888"/>
        <v>0</v>
      </c>
      <c r="X1798" s="4">
        <f t="shared" ca="1" si="888"/>
        <v>10036.992213988717</v>
      </c>
      <c r="Y1798" s="4">
        <f t="shared" ca="1" si="888"/>
        <v>671.21209129807448</v>
      </c>
      <c r="Z1798" s="4">
        <f t="shared" ca="1" si="888"/>
        <v>10.400071080469647</v>
      </c>
      <c r="AA1798" s="4">
        <f t="shared" ca="1" si="888"/>
        <v>681.6121623785441</v>
      </c>
      <c r="AB1798" s="4">
        <f t="shared" ca="1" si="888"/>
        <v>10.876003747827466</v>
      </c>
      <c r="AC1798" s="4">
        <f t="shared" ca="1" si="888"/>
        <v>42.129468700575373</v>
      </c>
      <c r="AD1798" s="4">
        <f t="shared" ca="1" si="888"/>
        <v>9.2348434212988639</v>
      </c>
    </row>
    <row r="1799" spans="4:30" hidden="1" outlineLevel="1">
      <c r="E1799" s="11"/>
      <c r="F1799" s="11"/>
      <c r="G1799" s="55" t="str">
        <f>$G$11</f>
        <v>DISTPRI</v>
      </c>
      <c r="H1799" s="4">
        <f t="shared" ca="1" si="885"/>
        <v>4129865.0706578116</v>
      </c>
      <c r="I1799" s="4">
        <f t="shared" ref="I1799:AD1799" ca="1" si="889">I1751+I1759+I1767+I1775+I1783+I1791+I1743+I1735+I1727+I1719+I1711+I1703+I1695</f>
        <v>2749019.6891076956</v>
      </c>
      <c r="J1799" s="4">
        <f t="shared" ca="1" si="889"/>
        <v>131688.36078958627</v>
      </c>
      <c r="K1799" s="4">
        <f t="shared" ca="1" si="889"/>
        <v>476523.51978615276</v>
      </c>
      <c r="L1799" s="4">
        <f t="shared" ca="1" si="889"/>
        <v>14685.460458811833</v>
      </c>
      <c r="M1799" s="4">
        <f t="shared" ca="1" si="889"/>
        <v>0</v>
      </c>
      <c r="N1799" s="4">
        <f t="shared" ca="1" si="889"/>
        <v>491208.98024496459</v>
      </c>
      <c r="O1799" s="4">
        <f t="shared" ca="1" si="889"/>
        <v>357416.26866220788</v>
      </c>
      <c r="P1799" s="4">
        <f t="shared" ca="1" si="889"/>
        <v>66670.527369360178</v>
      </c>
      <c r="Q1799" s="4">
        <f t="shared" ca="1" si="889"/>
        <v>0</v>
      </c>
      <c r="R1799" s="4">
        <f t="shared" ca="1" si="889"/>
        <v>0</v>
      </c>
      <c r="S1799" s="4">
        <f t="shared" ca="1" si="889"/>
        <v>424086.79603156808</v>
      </c>
      <c r="T1799" s="4">
        <f t="shared" ca="1" si="889"/>
        <v>12633.151304696436</v>
      </c>
      <c r="U1799" s="4">
        <f t="shared" ca="1" si="889"/>
        <v>204426.13775081193</v>
      </c>
      <c r="V1799" s="4">
        <f t="shared" ca="1" si="889"/>
        <v>0</v>
      </c>
      <c r="W1799" s="4">
        <f t="shared" ca="1" si="889"/>
        <v>0</v>
      </c>
      <c r="X1799" s="4">
        <f t="shared" ca="1" si="889"/>
        <v>217059.28905550836</v>
      </c>
      <c r="Y1799" s="4">
        <f t="shared" ca="1" si="889"/>
        <v>107401.1284764157</v>
      </c>
      <c r="Z1799" s="4">
        <f t="shared" ca="1" si="889"/>
        <v>1786.4947804833669</v>
      </c>
      <c r="AA1799" s="4">
        <f t="shared" ca="1" si="889"/>
        <v>109187.62325689907</v>
      </c>
      <c r="AB1799" s="4">
        <f t="shared" ca="1" si="889"/>
        <v>1465.1027944708951</v>
      </c>
      <c r="AC1799" s="4">
        <f t="shared" ca="1" si="889"/>
        <v>5058.71388151254</v>
      </c>
      <c r="AD1799" s="4">
        <f t="shared" ca="1" si="889"/>
        <v>1090.5154956057918</v>
      </c>
    </row>
    <row r="1800" spans="4:30" hidden="1" outlineLevel="1">
      <c r="E1800" s="11"/>
      <c r="F1800" s="11"/>
      <c r="G1800" s="55" t="str">
        <f>$G$12</f>
        <v>DISTSEC</v>
      </c>
      <c r="H1800" s="4">
        <f t="shared" ca="1" si="885"/>
        <v>1721056.846630712</v>
      </c>
      <c r="I1800" s="4">
        <f t="shared" ref="I1800:AD1800" ca="1" si="890">I1752+I1760+I1768+I1776+I1784+I1792+I1744+I1736+I1728+I1720+I1712+I1704+I1696</f>
        <v>1281470.911346511</v>
      </c>
      <c r="J1800" s="4">
        <f t="shared" ca="1" si="890"/>
        <v>63012.782979209369</v>
      </c>
      <c r="K1800" s="4">
        <f t="shared" ca="1" si="890"/>
        <v>189336.59267430005</v>
      </c>
      <c r="L1800" s="4">
        <f t="shared" ca="1" si="890"/>
        <v>0</v>
      </c>
      <c r="M1800" s="4">
        <f t="shared" ca="1" si="890"/>
        <v>0</v>
      </c>
      <c r="N1800" s="4">
        <f t="shared" ca="1" si="890"/>
        <v>189336.59267430005</v>
      </c>
      <c r="O1800" s="4">
        <f t="shared" ca="1" si="890"/>
        <v>120682.45490109056</v>
      </c>
      <c r="P1800" s="4">
        <f t="shared" ca="1" si="890"/>
        <v>0</v>
      </c>
      <c r="Q1800" s="4">
        <f t="shared" ca="1" si="890"/>
        <v>0</v>
      </c>
      <c r="R1800" s="4">
        <f t="shared" ca="1" si="890"/>
        <v>0</v>
      </c>
      <c r="S1800" s="4">
        <f t="shared" ca="1" si="890"/>
        <v>120682.45490109056</v>
      </c>
      <c r="T1800" s="4">
        <f t="shared" ca="1" si="890"/>
        <v>3229.328811749745</v>
      </c>
      <c r="U1800" s="4">
        <f t="shared" ca="1" si="890"/>
        <v>0</v>
      </c>
      <c r="V1800" s="4">
        <f t="shared" ca="1" si="890"/>
        <v>0</v>
      </c>
      <c r="W1800" s="4">
        <f t="shared" ca="1" si="890"/>
        <v>0</v>
      </c>
      <c r="X1800" s="4">
        <f t="shared" ca="1" si="890"/>
        <v>3229.328811749745</v>
      </c>
      <c r="Y1800" s="4">
        <f t="shared" ca="1" si="890"/>
        <v>44325.413650487062</v>
      </c>
      <c r="Z1800" s="4">
        <f t="shared" ca="1" si="890"/>
        <v>0</v>
      </c>
      <c r="AA1800" s="4">
        <f t="shared" ca="1" si="890"/>
        <v>44325.413650487062</v>
      </c>
      <c r="AB1800" s="4">
        <f t="shared" ca="1" si="890"/>
        <v>465.12639530517367</v>
      </c>
      <c r="AC1800" s="4">
        <f t="shared" ca="1" si="890"/>
        <v>15940.462458256119</v>
      </c>
      <c r="AD1800" s="4">
        <f t="shared" ca="1" si="890"/>
        <v>2593.7734138027758</v>
      </c>
    </row>
    <row r="1801" spans="4:30" hidden="1" outlineLevel="1">
      <c r="E1801" s="11"/>
      <c r="F1801" s="11"/>
      <c r="G1801" s="55" t="str">
        <f>$G$13</f>
        <v>ENERGY</v>
      </c>
      <c r="H1801" s="4">
        <f t="shared" ca="1" si="885"/>
        <v>2342708.966394248</v>
      </c>
      <c r="I1801" s="4">
        <f t="shared" ref="I1801:AD1801" ca="1" si="891">I1753+I1761+I1769+I1777+I1785+I1793+I1745+I1737+I1729+I1721+I1713+I1705+I1697</f>
        <v>880973.31782204437</v>
      </c>
      <c r="J1801" s="4">
        <f t="shared" ca="1" si="891"/>
        <v>56946.685902692276</v>
      </c>
      <c r="K1801" s="4">
        <f t="shared" ca="1" si="891"/>
        <v>191108.93002075871</v>
      </c>
      <c r="L1801" s="4">
        <f t="shared" ca="1" si="891"/>
        <v>5984.4167391118581</v>
      </c>
      <c r="M1801" s="4">
        <f t="shared" ca="1" si="891"/>
        <v>513.81840617772787</v>
      </c>
      <c r="N1801" s="4">
        <f t="shared" ca="1" si="891"/>
        <v>197607.16516604827</v>
      </c>
      <c r="O1801" s="4">
        <f t="shared" ca="1" si="891"/>
        <v>174749.25288807761</v>
      </c>
      <c r="P1801" s="4">
        <f t="shared" ca="1" si="891"/>
        <v>32466.81285565986</v>
      </c>
      <c r="Q1801" s="4">
        <f t="shared" ca="1" si="891"/>
        <v>14682.587712222588</v>
      </c>
      <c r="R1801" s="4">
        <f t="shared" ca="1" si="891"/>
        <v>680.31406406472252</v>
      </c>
      <c r="S1801" s="4">
        <f t="shared" ca="1" si="891"/>
        <v>222578.9675200248</v>
      </c>
      <c r="T1801" s="4">
        <f t="shared" ca="1" si="891"/>
        <v>6670.867762701534</v>
      </c>
      <c r="U1801" s="4">
        <f t="shared" ca="1" si="891"/>
        <v>116738.4248981681</v>
      </c>
      <c r="V1801" s="4">
        <f t="shared" ca="1" si="891"/>
        <v>664528.21239523077</v>
      </c>
      <c r="W1801" s="4">
        <f t="shared" ca="1" si="891"/>
        <v>125334.74711613565</v>
      </c>
      <c r="X1801" s="4">
        <f t="shared" ca="1" si="891"/>
        <v>913272.2521722361</v>
      </c>
      <c r="Y1801" s="4">
        <f t="shared" ca="1" si="891"/>
        <v>47218.211294320383</v>
      </c>
      <c r="Z1801" s="4">
        <f t="shared" ca="1" si="891"/>
        <v>768.5602113766862</v>
      </c>
      <c r="AA1801" s="4">
        <f t="shared" ca="1" si="891"/>
        <v>47986.771505697063</v>
      </c>
      <c r="AB1801" s="4">
        <f t="shared" ca="1" si="891"/>
        <v>859.46407600876705</v>
      </c>
      <c r="AC1801" s="4">
        <f t="shared" ca="1" si="891"/>
        <v>18817.765084124996</v>
      </c>
      <c r="AD1801" s="4">
        <f t="shared" ca="1" si="891"/>
        <v>3666.5771453716511</v>
      </c>
    </row>
    <row r="1802" spans="4:30" hidden="1" outlineLevel="1">
      <c r="E1802" s="11"/>
      <c r="F1802" s="11"/>
      <c r="G1802" s="55" t="str">
        <f>$G$14</f>
        <v>CUSTOMER</v>
      </c>
      <c r="H1802" s="4">
        <f t="shared" ca="1" si="885"/>
        <v>1570459.2262951578</v>
      </c>
      <c r="I1802" s="4">
        <f t="shared" ref="I1802:AD1802" ca="1" si="892">I1754+I1762+I1770+I1778+I1786+I1794+I1746+I1738+I1730+I1722+I1714+I1706+I1698</f>
        <v>1102621.9298028529</v>
      </c>
      <c r="J1802" s="4">
        <f t="shared" ca="1" si="892"/>
        <v>192705.57330233027</v>
      </c>
      <c r="K1802" s="4">
        <f t="shared" ca="1" si="892"/>
        <v>55338.78444689716</v>
      </c>
      <c r="L1802" s="4">
        <f t="shared" ca="1" si="892"/>
        <v>9570.6213018703293</v>
      </c>
      <c r="M1802" s="4">
        <f t="shared" ca="1" si="892"/>
        <v>1550.1364734426265</v>
      </c>
      <c r="N1802" s="4">
        <f t="shared" ca="1" si="892"/>
        <v>66459.542222210119</v>
      </c>
      <c r="O1802" s="4">
        <f t="shared" ca="1" si="892"/>
        <v>10549.060990446171</v>
      </c>
      <c r="P1802" s="4">
        <f t="shared" ca="1" si="892"/>
        <v>2739.6960738429989</v>
      </c>
      <c r="Q1802" s="4">
        <f t="shared" ca="1" si="892"/>
        <v>5271.7684511283369</v>
      </c>
      <c r="R1802" s="4">
        <f t="shared" ca="1" si="892"/>
        <v>919.02713251336559</v>
      </c>
      <c r="S1802" s="4">
        <f t="shared" ca="1" si="892"/>
        <v>19479.552647930868</v>
      </c>
      <c r="T1802" s="4">
        <f t="shared" ca="1" si="892"/>
        <v>72.731268119020228</v>
      </c>
      <c r="U1802" s="4">
        <f t="shared" ca="1" si="892"/>
        <v>1618.7571747641564</v>
      </c>
      <c r="V1802" s="4">
        <f t="shared" ca="1" si="892"/>
        <v>7725.8993877757512</v>
      </c>
      <c r="W1802" s="4">
        <f t="shared" ca="1" si="892"/>
        <v>1367.4878829195404</v>
      </c>
      <c r="X1802" s="4">
        <f t="shared" ca="1" si="892"/>
        <v>10784.875713578469</v>
      </c>
      <c r="Y1802" s="4">
        <f t="shared" ca="1" si="892"/>
        <v>2879.4035867868461</v>
      </c>
      <c r="Z1802" s="4">
        <f t="shared" ca="1" si="892"/>
        <v>45.86330782723735</v>
      </c>
      <c r="AA1802" s="4">
        <f t="shared" ca="1" si="892"/>
        <v>2925.2668946140839</v>
      </c>
      <c r="AB1802" s="4">
        <f t="shared" ca="1" si="892"/>
        <v>80.8923591437254</v>
      </c>
      <c r="AC1802" s="4">
        <f t="shared" ca="1" si="892"/>
        <v>139715.43600699585</v>
      </c>
      <c r="AD1802" s="4">
        <f t="shared" ca="1" si="892"/>
        <v>35686.157345501633</v>
      </c>
    </row>
    <row r="1803" spans="4:30" collapsed="1">
      <c r="D1803" s="1" t="s">
        <v>531</v>
      </c>
      <c r="E1803" s="15">
        <f>E1755+E1763+E1771+E1779+E1787+E1795+E1747+E1739+E1731+E1723+E1715+E1707+E1699</f>
        <v>18156171</v>
      </c>
      <c r="F1803" s="3"/>
      <c r="G1803" s="55" t="str">
        <f>$G$15</f>
        <v>TOTAL</v>
      </c>
      <c r="H1803" s="4">
        <f t="shared" ca="1" si="885"/>
        <v>18156171</v>
      </c>
      <c r="I1803" s="53">
        <f t="shared" ref="I1803:AD1803" ca="1" si="893">I1755+I1763+I1771+I1779+I1787+I1795+I1747+I1739+I1731+I1723+I1715+I1707+I1699</f>
        <v>10116329.973615088</v>
      </c>
      <c r="J1803" s="53">
        <f t="shared" ca="1" si="893"/>
        <v>652165.67382582021</v>
      </c>
      <c r="K1803" s="53">
        <f t="shared" ca="1" si="893"/>
        <v>1669250.3730240057</v>
      </c>
      <c r="L1803" s="53">
        <f t="shared" ca="1" si="893"/>
        <v>53954.524281771577</v>
      </c>
      <c r="M1803" s="53">
        <f t="shared" ca="1" si="893"/>
        <v>4340.5906591515886</v>
      </c>
      <c r="N1803" s="53">
        <f t="shared" ca="1" si="893"/>
        <v>1727545.4879649291</v>
      </c>
      <c r="O1803" s="53">
        <f t="shared" ca="1" si="893"/>
        <v>1239042.8928406388</v>
      </c>
      <c r="P1803" s="53">
        <f t="shared" ca="1" si="893"/>
        <v>209390.90440414951</v>
      </c>
      <c r="Q1803" s="53">
        <f t="shared" ca="1" si="893"/>
        <v>68397.477859041828</v>
      </c>
      <c r="R1803" s="53">
        <f t="shared" ca="1" si="893"/>
        <v>3761.7513710173589</v>
      </c>
      <c r="S1803" s="53">
        <f t="shared" ca="1" si="893"/>
        <v>1520593.0264748475</v>
      </c>
      <c r="T1803" s="53">
        <f t="shared" ca="1" si="893"/>
        <v>42452.28626902806</v>
      </c>
      <c r="U1803" s="53">
        <f t="shared" ca="1" si="893"/>
        <v>649203.83226908464</v>
      </c>
      <c r="V1803" s="53">
        <f t="shared" ca="1" si="893"/>
        <v>2401732.4150333586</v>
      </c>
      <c r="W1803" s="53">
        <f t="shared" ca="1" si="893"/>
        <v>435172.03743843292</v>
      </c>
      <c r="X1803" s="53">
        <f t="shared" ca="1" si="893"/>
        <v>3528560.5710099037</v>
      </c>
      <c r="Y1803" s="53">
        <f t="shared" ca="1" si="893"/>
        <v>377638.75291598553</v>
      </c>
      <c r="Z1803" s="53">
        <f t="shared" ca="1" si="893"/>
        <v>5532.2271121280774</v>
      </c>
      <c r="AA1803" s="53">
        <f t="shared" ca="1" si="893"/>
        <v>383170.9800281137</v>
      </c>
      <c r="AB1803" s="53">
        <f t="shared" ca="1" si="893"/>
        <v>5184.5219380051476</v>
      </c>
      <c r="AC1803" s="53">
        <f t="shared" ca="1" si="893"/>
        <v>179574.50689959005</v>
      </c>
      <c r="AD1803" s="53">
        <f t="shared" ca="1" si="893"/>
        <v>43046.258243703152</v>
      </c>
    </row>
    <row r="1804" spans="4:30">
      <c r="E1804" s="15"/>
      <c r="F1804" s="3"/>
      <c r="G1804" s="7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  <c r="AC1804" s="4"/>
      <c r="AD1804" s="4"/>
    </row>
    <row r="1805" spans="4:30" hidden="1" outlineLevel="1">
      <c r="E1805" s="51"/>
      <c r="F1805" s="52" t="str">
        <f>F1812</f>
        <v>LABOR_M</v>
      </c>
      <c r="G1805" s="55" t="str">
        <f>$G$8</f>
        <v>PRODUCTION</v>
      </c>
      <c r="H1805" s="4">
        <f ca="1">SUBTOTAL(9,I1805:AD1805)</f>
        <v>1224051.863515412</v>
      </c>
      <c r="I1805" s="5">
        <f ca="1">VLOOKUP(CONCATENATE($F1805," ",$G1805),AllocFactorMatrix,(I$4+1),FALSE)*$E1812</f>
        <v>602947.12740476325</v>
      </c>
      <c r="J1805" s="5">
        <f ca="1">VLOOKUP(CONCATENATE($F1805," ",$G1805),AllocFactorMatrix,(J$4+1),FALSE)*$E1812</f>
        <v>29805.830972751559</v>
      </c>
      <c r="K1805" s="5">
        <f ca="1">VLOOKUP(CONCATENATE($F1805," ",$G1805),AllocFactorMatrix,(K$4+1),FALSE)*$E1812</f>
        <v>109177.05065761016</v>
      </c>
      <c r="L1805" s="5">
        <f ca="1">VLOOKUP(CONCATENATE($F1805," ",$G1805),AllocFactorMatrix,(L$4+1),FALSE)*$E1812</f>
        <v>3436.5059327477907</v>
      </c>
      <c r="M1805" s="5">
        <f ca="1">VLOOKUP(CONCATENATE($F1805," ",$G1805),AllocFactorMatrix,(M$4+1),FALSE)*$E1812</f>
        <v>322.26453013007597</v>
      </c>
      <c r="N1805" s="5">
        <f t="shared" ref="N1805:N1812" ca="1" si="894">SUBTOTAL(9,K1805:M1805)</f>
        <v>112935.82112048804</v>
      </c>
      <c r="O1805" s="5">
        <f ca="1">VLOOKUP(CONCATENATE($F1805," ",$G1805),AllocFactorMatrix,(O$4+1),FALSE)*$E1812</f>
        <v>82991.542165085368</v>
      </c>
      <c r="P1805" s="5">
        <f ca="1">VLOOKUP(CONCATENATE($F1805," ",$G1805),AllocFactorMatrix,(P$4+1),FALSE)*$E1812</f>
        <v>15463.742176642498</v>
      </c>
      <c r="Q1805" s="5">
        <f ca="1">VLOOKUP(CONCATENATE($F1805," ",$G1805),AllocFactorMatrix,(Q$4+1),FALSE)*$E1812</f>
        <v>6987.7771547379916</v>
      </c>
      <c r="R1805" s="5">
        <f ca="1">VLOOKUP(CONCATENATE($F1805," ",$G1805),AllocFactorMatrix,(R$4+1),FALSE)*$E1812</f>
        <v>314.23252764854834</v>
      </c>
      <c r="S1805" s="5">
        <f ca="1">SUBTOTAL(9,O1805:R1805)</f>
        <v>105757.29402411441</v>
      </c>
      <c r="T1805" s="5">
        <f ca="1">VLOOKUP(CONCATENATE($F1805," ",$G1805),AllocFactorMatrix,(T$4+1),FALSE)*$E1812</f>
        <v>2899.1071372808369</v>
      </c>
      <c r="U1805" s="5">
        <f ca="1">VLOOKUP(CONCATENATE($F1805," ",$G1805),AllocFactorMatrix,(U$4+1),FALSE)*$E1812</f>
        <v>47443.394346383961</v>
      </c>
      <c r="V1805" s="5">
        <f ca="1">VLOOKUP(CONCATENATE($F1805," ",$G1805),AllocFactorMatrix,(V$4+1),FALSE)*$E1812</f>
        <v>250739.67220620488</v>
      </c>
      <c r="W1805" s="5">
        <f ca="1">VLOOKUP(CONCATENATE($F1805," ",$G1805),AllocFactorMatrix,(W$4+1),FALSE)*$E1812</f>
        <v>45279.428974936243</v>
      </c>
      <c r="X1805" s="5">
        <f ca="1">SUBTOTAL(9,T1805:W1805)</f>
        <v>346361.60266480595</v>
      </c>
      <c r="Y1805" s="5">
        <f ca="1">VLOOKUP(CONCATENATE($F1805," ",$G1805),AllocFactorMatrix,(Y$4+1),FALSE)*$E1812</f>
        <v>25486.570907875477</v>
      </c>
      <c r="Z1805" s="5">
        <f ca="1">VLOOKUP(CONCATENATE($F1805," ",$G1805),AllocFactorMatrix,(Z$4+1),FALSE)*$E1812</f>
        <v>426.89032057641094</v>
      </c>
      <c r="AA1805" s="5">
        <f t="shared" ref="AA1805:AA1812" ca="1" si="895">SUBTOTAL(9,Y1805:Z1805)</f>
        <v>25913.461228451888</v>
      </c>
      <c r="AB1805" s="5">
        <f ca="1">VLOOKUP(CONCATENATE($F1805," ",$G1805),AllocFactorMatrix,(AB$4+1),FALSE)*$E1812</f>
        <v>330.72610003698617</v>
      </c>
      <c r="AC1805" s="5">
        <f ca="1">VLOOKUP(CONCATENATE($F1805," ",$G1805),AllocFactorMatrix,(AC$4+1),FALSE)*$E1812</f>
        <v>0</v>
      </c>
      <c r="AD1805" s="5">
        <f ca="1">VLOOKUP(CONCATENATE($F1805," ",$G1805),AllocFactorMatrix,(AD$4+1),FALSE)*$E1812</f>
        <v>0</v>
      </c>
    </row>
    <row r="1806" spans="4:30" hidden="1" outlineLevel="1">
      <c r="E1806" s="51"/>
      <c r="F1806" s="52" t="str">
        <f>F1812</f>
        <v>LABOR_M</v>
      </c>
      <c r="G1806" s="55" t="str">
        <f>$G$9</f>
        <v>BULKTRAN</v>
      </c>
      <c r="H1806" s="4">
        <f t="shared" ref="H1806:H1812" ca="1" si="896">SUBTOTAL(9,I1806:AD1806)</f>
        <v>4472.4629180610618</v>
      </c>
      <c r="I1806" s="5">
        <f ca="1">VLOOKUP(CONCATENATE($F1806," ",$G1806),AllocFactorMatrix,(I$4+1),FALSE)*$E1812</f>
        <v>2203.0591588861125</v>
      </c>
      <c r="J1806" s="5">
        <f ca="1">VLOOKUP(CONCATENATE($F1806," ",$G1806),AllocFactorMatrix,(J$4+1),FALSE)*$E1812</f>
        <v>108.90508624755569</v>
      </c>
      <c r="K1806" s="5">
        <f ca="1">VLOOKUP(CONCATENATE($F1806," ",$G1806),AllocFactorMatrix,(K$4+1),FALSE)*$E1812</f>
        <v>398.91308948878338</v>
      </c>
      <c r="L1806" s="5">
        <f ca="1">VLOOKUP(CONCATENATE($F1806," ",$G1806),AllocFactorMatrix,(L$4+1),FALSE)*$E1812</f>
        <v>12.556367756976025</v>
      </c>
      <c r="M1806" s="5">
        <f ca="1">VLOOKUP(CONCATENATE($F1806," ",$G1806),AllocFactorMatrix,(M$4+1),FALSE)*$E1812</f>
        <v>1.17749598997689</v>
      </c>
      <c r="N1806" s="5">
        <f t="shared" ca="1" si="894"/>
        <v>412.64695323573631</v>
      </c>
      <c r="O1806" s="5">
        <f ca="1">VLOOKUP(CONCATENATE($F1806," ",$G1806),AllocFactorMatrix,(O$4+1),FALSE)*$E1812</f>
        <v>303.23600323604421</v>
      </c>
      <c r="P1806" s="5">
        <f ca="1">VLOOKUP(CONCATENATE($F1806," ",$G1806),AllocFactorMatrix,(P$4+1),FALSE)*$E1812</f>
        <v>56.50170186487334</v>
      </c>
      <c r="Q1806" s="5">
        <f ca="1">VLOOKUP(CONCATENATE($F1806," ",$G1806),AllocFactorMatrix,(Q$4+1),FALSE)*$E1812</f>
        <v>25.532067011020406</v>
      </c>
      <c r="R1806" s="5">
        <f ca="1">VLOOKUP(CONCATENATE($F1806," ",$G1806),AllocFactorMatrix,(R$4+1),FALSE)*$E1812</f>
        <v>1.1481485135119316</v>
      </c>
      <c r="S1806" s="5">
        <f t="shared" ref="S1806:S1812" ca="1" si="897">SUBTOTAL(9,O1806:R1806)</f>
        <v>386.41792062544988</v>
      </c>
      <c r="T1806" s="5">
        <f ca="1">VLOOKUP(CONCATENATE($F1806," ",$G1806),AllocFactorMatrix,(T$4+1),FALSE)*$E1812</f>
        <v>10.592810283166118</v>
      </c>
      <c r="U1806" s="5">
        <f ca="1">VLOOKUP(CONCATENATE($F1806," ",$G1806),AllocFactorMatrix,(U$4+1),FALSE)*$E1812</f>
        <v>173.34953546147554</v>
      </c>
      <c r="V1806" s="5">
        <f ca="1">VLOOKUP(CONCATENATE($F1806," ",$G1806),AllocFactorMatrix,(V$4+1),FALSE)*$E1812</f>
        <v>916.15716576613636</v>
      </c>
      <c r="W1806" s="5">
        <f ca="1">VLOOKUP(CONCATENATE($F1806," ",$G1806),AllocFactorMatrix,(W$4+1),FALSE)*$E1812</f>
        <v>165.44279950669929</v>
      </c>
      <c r="X1806" s="5">
        <f t="shared" ref="X1806:X1812" ca="1" si="898">SUBTOTAL(9,T1806:W1806)</f>
        <v>1265.5423110174772</v>
      </c>
      <c r="Y1806" s="5">
        <f ca="1">VLOOKUP(CONCATENATE($F1806," ",$G1806),AllocFactorMatrix,(Y$4+1),FALSE)*$E1812</f>
        <v>93.123295418741662</v>
      </c>
      <c r="Z1806" s="5">
        <f ca="1">VLOOKUP(CONCATENATE($F1806," ",$G1806),AllocFactorMatrix,(Z$4+1),FALSE)*$E1812</f>
        <v>1.5597796022906492</v>
      </c>
      <c r="AA1806" s="5">
        <f t="shared" ca="1" si="895"/>
        <v>94.683075021032309</v>
      </c>
      <c r="AB1806" s="5">
        <f ca="1">VLOOKUP(CONCATENATE($F1806," ",$G1806),AllocFactorMatrix,(AB$4+1),FALSE)*$E1812</f>
        <v>1.2084130276982743</v>
      </c>
      <c r="AC1806" s="5">
        <f ca="1">VLOOKUP(CONCATENATE($F1806," ",$G1806),AllocFactorMatrix,(AC$4+1),FALSE)*$E1812</f>
        <v>0</v>
      </c>
      <c r="AD1806" s="5">
        <f ca="1">VLOOKUP(CONCATENATE($F1806," ",$G1806),AllocFactorMatrix,(AD$4+1),FALSE)*$E1812</f>
        <v>0</v>
      </c>
    </row>
    <row r="1807" spans="4:30" hidden="1" outlineLevel="1">
      <c r="E1807" s="51"/>
      <c r="F1807" s="52" t="str">
        <f>F1812</f>
        <v>LABOR_M</v>
      </c>
      <c r="G1807" s="55" t="str">
        <f>$G$10</f>
        <v>SUBTRAN</v>
      </c>
      <c r="H1807" s="4">
        <f t="shared" ca="1" si="896"/>
        <v>983.75633051898251</v>
      </c>
      <c r="I1807" s="5">
        <f ca="1">VLOOKUP(CONCATENATE($F1807," ",$G1807),AllocFactorMatrix,(I$4+1),FALSE)*$E1812</f>
        <v>478.95891866864076</v>
      </c>
      <c r="J1807" s="5">
        <f ca="1">VLOOKUP(CONCATENATE($F1807," ",$G1807),AllocFactorMatrix,(J$4+1),FALSE)*$E1812</f>
        <v>23.115183967601393</v>
      </c>
      <c r="K1807" s="5">
        <f ca="1">VLOOKUP(CONCATENATE($F1807," ",$G1807),AllocFactorMatrix,(K$4+1),FALSE)*$E1812</f>
        <v>84.091909048355802</v>
      </c>
      <c r="L1807" s="5">
        <f ca="1">VLOOKUP(CONCATENATE($F1807," ",$G1807),AllocFactorMatrix,(L$4+1),FALSE)*$E1812</f>
        <v>2.5975199502756587</v>
      </c>
      <c r="M1807" s="5">
        <f ca="1">VLOOKUP(CONCATENATE($F1807," ",$G1807),AllocFactorMatrix,(M$4+1),FALSE)*$E1812</f>
        <v>0.32350737238018024</v>
      </c>
      <c r="N1807" s="5">
        <f t="shared" ca="1" si="894"/>
        <v>87.012936371011634</v>
      </c>
      <c r="O1807" s="5">
        <f ca="1">VLOOKUP(CONCATENATE($F1807," ",$G1807),AllocFactorMatrix,(O$4+1),FALSE)*$E1812</f>
        <v>63.532751627019074</v>
      </c>
      <c r="P1807" s="5">
        <f ca="1">VLOOKUP(CONCATENATE($F1807," ",$G1807),AllocFactorMatrix,(P$4+1),FALSE)*$E1812</f>
        <v>11.810664425663404</v>
      </c>
      <c r="Q1807" s="5">
        <f ca="1">VLOOKUP(CONCATENATE($F1807," ",$G1807),AllocFactorMatrix,(Q$4+1),FALSE)*$E1812</f>
        <v>7.0274860618922661</v>
      </c>
      <c r="R1807" s="5">
        <f ca="1">VLOOKUP(CONCATENATE($F1807," ",$G1807),AllocFactorMatrix,(R$4+1),FALSE)*$E1812</f>
        <v>0</v>
      </c>
      <c r="S1807" s="5">
        <f t="shared" ca="1" si="897"/>
        <v>82.370902114574733</v>
      </c>
      <c r="T1807" s="5">
        <f ca="1">VLOOKUP(CONCATENATE($F1807," ",$G1807),AllocFactorMatrix,(T$4+1),FALSE)*$E1812</f>
        <v>2.2184545977118746</v>
      </c>
      <c r="U1807" s="5">
        <f ca="1">VLOOKUP(CONCATENATE($F1807," ",$G1807),AllocFactorMatrix,(U$4+1),FALSE)*$E1812</f>
        <v>36.317368379350768</v>
      </c>
      <c r="V1807" s="5">
        <f ca="1">VLOOKUP(CONCATENATE($F1807," ",$G1807),AllocFactorMatrix,(V$4+1),FALSE)*$E1812</f>
        <v>253.01159676614748</v>
      </c>
      <c r="W1807" s="5">
        <f ca="1">VLOOKUP(CONCATENATE($F1807," ",$G1807),AllocFactorMatrix,(W$4+1),FALSE)*$E1812</f>
        <v>0</v>
      </c>
      <c r="X1807" s="5">
        <f t="shared" ca="1" si="898"/>
        <v>291.54741974321013</v>
      </c>
      <c r="Y1807" s="5">
        <f ca="1">VLOOKUP(CONCATENATE($F1807," ",$G1807),AllocFactorMatrix,(Y$4+1),FALSE)*$E1812</f>
        <v>19.121496885621053</v>
      </c>
      <c r="Z1807" s="5">
        <f ca="1">VLOOKUP(CONCATENATE($F1807," ",$G1807),AllocFactorMatrix,(Z$4+1),FALSE)*$E1812</f>
        <v>0.31875587257697702</v>
      </c>
      <c r="AA1807" s="5">
        <f t="shared" ca="1" si="895"/>
        <v>19.440252758198028</v>
      </c>
      <c r="AB1807" s="5">
        <f ca="1">VLOOKUP(CONCATENATE($F1807," ",$G1807),AllocFactorMatrix,(AB$4+1),FALSE)*$E1812</f>
        <v>0.25534154743990217</v>
      </c>
      <c r="AC1807" s="5">
        <f ca="1">VLOOKUP(CONCATENATE($F1807," ",$G1807),AllocFactorMatrix,(AC$4+1),FALSE)*$E1812</f>
        <v>0.86821584787198225</v>
      </c>
      <c r="AD1807" s="5">
        <f ca="1">VLOOKUP(CONCATENATE($F1807," ",$G1807),AllocFactorMatrix,(AD$4+1),FALSE)*$E1812</f>
        <v>0.187159500433909</v>
      </c>
    </row>
    <row r="1808" spans="4:30" hidden="1" outlineLevel="1">
      <c r="E1808" s="51"/>
      <c r="F1808" s="52" t="str">
        <f>F1812</f>
        <v>LABOR_M</v>
      </c>
      <c r="G1808" s="55" t="str">
        <f>$G$11</f>
        <v>DISTPRI</v>
      </c>
      <c r="H1808" s="4">
        <f t="shared" ca="1" si="896"/>
        <v>630291.18394963129</v>
      </c>
      <c r="I1808" s="5">
        <f ca="1">VLOOKUP(CONCATENATE($F1808," ",$G1808),AllocFactorMatrix,(I$4+1),FALSE)*$E1812</f>
        <v>421250.48048493173</v>
      </c>
      <c r="J1808" s="5">
        <f ca="1">VLOOKUP(CONCATENATE($F1808," ",$G1808),AllocFactorMatrix,(J$4+1),FALSE)*$E1812</f>
        <v>19856.647960119986</v>
      </c>
      <c r="K1808" s="5">
        <f ca="1">VLOOKUP(CONCATENATE($F1808," ",$G1808),AllocFactorMatrix,(K$4+1),FALSE)*$E1812</f>
        <v>72100.707412426869</v>
      </c>
      <c r="L1808" s="5">
        <f ca="1">VLOOKUP(CONCATENATE($F1808," ",$G1808),AllocFactorMatrix,(L$4+1),FALSE)*$E1812</f>
        <v>2228.2870302839283</v>
      </c>
      <c r="M1808" s="5">
        <f ca="1">VLOOKUP(CONCATENATE($F1808," ",$G1808),AllocFactorMatrix,(M$4+1),FALSE)*$E1812</f>
        <v>0</v>
      </c>
      <c r="N1808" s="5">
        <f t="shared" ca="1" si="894"/>
        <v>74328.994442710798</v>
      </c>
      <c r="O1808" s="5">
        <f ca="1">VLOOKUP(CONCATENATE($F1808," ",$G1808),AllocFactorMatrix,(O$4+1),FALSE)*$E1812</f>
        <v>54062.928433204623</v>
      </c>
      <c r="P1808" s="5">
        <f ca="1">VLOOKUP(CONCATENATE($F1808," ",$G1808),AllocFactorMatrix,(P$4+1),FALSE)*$E1812</f>
        <v>10069.224058796006</v>
      </c>
      <c r="Q1808" s="5">
        <f ca="1">VLOOKUP(CONCATENATE($F1808," ",$G1808),AllocFactorMatrix,(Q$4+1),FALSE)*$E1812</f>
        <v>0</v>
      </c>
      <c r="R1808" s="5">
        <f ca="1">VLOOKUP(CONCATENATE($F1808," ",$G1808),AllocFactorMatrix,(R$4+1),FALSE)*$E1812</f>
        <v>0</v>
      </c>
      <c r="S1808" s="5">
        <f t="shared" ca="1" si="897"/>
        <v>64132.152492000627</v>
      </c>
      <c r="T1808" s="5">
        <f ca="1">VLOOKUP(CONCATENATE($F1808," ",$G1808),AllocFactorMatrix,(T$4+1),FALSE)*$E1812</f>
        <v>1927.3100821935327</v>
      </c>
      <c r="U1808" s="5">
        <f ca="1">VLOOKUP(CONCATENATE($F1808," ",$G1808),AllocFactorMatrix,(U$4+1),FALSE)*$E1812</f>
        <v>31083.150419675127</v>
      </c>
      <c r="V1808" s="5">
        <f ca="1">VLOOKUP(CONCATENATE($F1808," ",$G1808),AllocFactorMatrix,(V$4+1),FALSE)*$E1812</f>
        <v>0</v>
      </c>
      <c r="W1808" s="5">
        <f ca="1">VLOOKUP(CONCATENATE($F1808," ",$G1808),AllocFactorMatrix,(W$4+1),FALSE)*$E1812</f>
        <v>0</v>
      </c>
      <c r="X1808" s="5">
        <f t="shared" ca="1" si="898"/>
        <v>33010.460501868656</v>
      </c>
      <c r="Y1808" s="5">
        <f ca="1">VLOOKUP(CONCATENATE($F1808," ",$G1808),AllocFactorMatrix,(Y$4+1),FALSE)*$E1812</f>
        <v>16302.457417737844</v>
      </c>
      <c r="Z1808" s="5">
        <f ca="1">VLOOKUP(CONCATENATE($F1808," ",$G1808),AllocFactorMatrix,(Z$4+1),FALSE)*$E1812</f>
        <v>271.98880590464381</v>
      </c>
      <c r="AA1808" s="5">
        <f t="shared" ca="1" si="895"/>
        <v>16574.446223642488</v>
      </c>
      <c r="AB1808" s="5">
        <f ca="1">VLOOKUP(CONCATENATE($F1808," ",$G1808),AllocFactorMatrix,(AB$4+1),FALSE)*$E1812</f>
        <v>220.35650663171359</v>
      </c>
      <c r="AC1808" s="5">
        <f ca="1">VLOOKUP(CONCATENATE($F1808," ",$G1808),AllocFactorMatrix,(AC$4+1),FALSE)*$E1812</f>
        <v>754.91077768473042</v>
      </c>
      <c r="AD1808" s="5">
        <f ca="1">VLOOKUP(CONCATENATE($F1808," ",$G1808),AllocFactorMatrix,(AD$4+1),FALSE)*$E1812</f>
        <v>162.73456004051286</v>
      </c>
    </row>
    <row r="1809" spans="1:30" hidden="1" outlineLevel="1">
      <c r="E1809" s="51"/>
      <c r="F1809" s="52" t="str">
        <f>F1812</f>
        <v>LABOR_M</v>
      </c>
      <c r="G1809" s="55" t="str">
        <f>$G$12</f>
        <v>DISTSEC</v>
      </c>
      <c r="H1809" s="4">
        <f t="shared" ca="1" si="896"/>
        <v>260128.92394675451</v>
      </c>
      <c r="I1809" s="5">
        <f ca="1">VLOOKUP(CONCATENATE($F1809," ",$G1809),AllocFactorMatrix,(I$4+1),FALSE)*$E1812</f>
        <v>194498.77403912216</v>
      </c>
      <c r="J1809" s="5">
        <f ca="1">VLOOKUP(CONCATENATE($F1809," ",$G1809),AllocFactorMatrix,(J$4+1),FALSE)*$E1812</f>
        <v>9376.8478850077972</v>
      </c>
      <c r="K1809" s="5">
        <f ca="1">VLOOKUP(CONCATENATE($F1809," ",$G1809),AllocFactorMatrix,(K$4+1),FALSE)*$E1812</f>
        <v>28293.857752539421</v>
      </c>
      <c r="L1809" s="5">
        <f ca="1">VLOOKUP(CONCATENATE($F1809," ",$G1809),AllocFactorMatrix,(L$4+1),FALSE)*$E1812</f>
        <v>0</v>
      </c>
      <c r="M1809" s="5">
        <f ca="1">VLOOKUP(CONCATENATE($F1809," ",$G1809),AllocFactorMatrix,(M$4+1),FALSE)*$E1812</f>
        <v>0</v>
      </c>
      <c r="N1809" s="5">
        <f t="shared" ca="1" si="894"/>
        <v>28293.857752539421</v>
      </c>
      <c r="O1809" s="5">
        <f ca="1">VLOOKUP(CONCATENATE($F1809," ",$G1809),AllocFactorMatrix,(O$4+1),FALSE)*$E1812</f>
        <v>18028.956286347478</v>
      </c>
      <c r="P1809" s="5">
        <f ca="1">VLOOKUP(CONCATENATE($F1809," ",$G1809),AllocFactorMatrix,(P$4+1),FALSE)*$E1812</f>
        <v>0</v>
      </c>
      <c r="Q1809" s="5">
        <f ca="1">VLOOKUP(CONCATENATE($F1809," ",$G1809),AllocFactorMatrix,(Q$4+1),FALSE)*$E1812</f>
        <v>0</v>
      </c>
      <c r="R1809" s="5">
        <f ca="1">VLOOKUP(CONCATENATE($F1809," ",$G1809),AllocFactorMatrix,(R$4+1),FALSE)*$E1812</f>
        <v>0</v>
      </c>
      <c r="S1809" s="5">
        <f t="shared" ca="1" si="897"/>
        <v>18028.956286347478</v>
      </c>
      <c r="T1809" s="5">
        <f ca="1">VLOOKUP(CONCATENATE($F1809," ",$G1809),AllocFactorMatrix,(T$4+1),FALSE)*$E1812</f>
        <v>487.4651556410318</v>
      </c>
      <c r="U1809" s="5">
        <f ca="1">VLOOKUP(CONCATENATE($F1809," ",$G1809),AllocFactorMatrix,(U$4+1),FALSE)*$E1812</f>
        <v>0</v>
      </c>
      <c r="V1809" s="5">
        <f ca="1">VLOOKUP(CONCATENATE($F1809," ",$G1809),AllocFactorMatrix,(V$4+1),FALSE)*$E1812</f>
        <v>0</v>
      </c>
      <c r="W1809" s="5">
        <f ca="1">VLOOKUP(CONCATENATE($F1809," ",$G1809),AllocFactorMatrix,(W$4+1),FALSE)*$E1812</f>
        <v>0</v>
      </c>
      <c r="X1809" s="5">
        <f t="shared" ca="1" si="898"/>
        <v>487.4651556410318</v>
      </c>
      <c r="Y1809" s="5">
        <f ca="1">VLOOKUP(CONCATENATE($F1809," ",$G1809),AllocFactorMatrix,(Y$4+1),FALSE)*$E1812</f>
        <v>6649.8740270260978</v>
      </c>
      <c r="Z1809" s="5">
        <f ca="1">VLOOKUP(CONCATENATE($F1809," ",$G1809),AllocFactorMatrix,(Z$4+1),FALSE)*$E1812</f>
        <v>0</v>
      </c>
      <c r="AA1809" s="5">
        <f t="shared" ca="1" si="895"/>
        <v>6649.8740270260978</v>
      </c>
      <c r="AB1809" s="5">
        <f ca="1">VLOOKUP(CONCATENATE($F1809," ",$G1809),AllocFactorMatrix,(AB$4+1),FALSE)*$E1812</f>
        <v>69.005956696915547</v>
      </c>
      <c r="AC1809" s="5">
        <f ca="1">VLOOKUP(CONCATENATE($F1809," ",$G1809),AllocFactorMatrix,(AC$4+1),FALSE)*$E1812</f>
        <v>2343.0176373860409</v>
      </c>
      <c r="AD1809" s="5">
        <f ca="1">VLOOKUP(CONCATENATE($F1809," ",$G1809),AllocFactorMatrix,(AD$4+1),FALSE)*$E1812</f>
        <v>381.12520698757982</v>
      </c>
    </row>
    <row r="1810" spans="1:30" hidden="1" outlineLevel="1">
      <c r="E1810" s="51"/>
      <c r="F1810" s="52" t="str">
        <f>F1812</f>
        <v>LABOR_M</v>
      </c>
      <c r="G1810" s="55" t="str">
        <f>$G$13</f>
        <v>ENERGY</v>
      </c>
      <c r="H1810" s="4">
        <f t="shared" ca="1" si="896"/>
        <v>322237.2228716024</v>
      </c>
      <c r="I1810" s="5">
        <f ca="1">VLOOKUP(CONCATENATE($F1810," ",$G1810),AllocFactorMatrix,(I$4+1),FALSE)*$E1812</f>
        <v>120912.13502252815</v>
      </c>
      <c r="J1810" s="5">
        <f ca="1">VLOOKUP(CONCATENATE($F1810," ",$G1810),AllocFactorMatrix,(J$4+1),FALSE)*$E1812</f>
        <v>7835.8876588567337</v>
      </c>
      <c r="K1810" s="5">
        <f ca="1">VLOOKUP(CONCATENATE($F1810," ",$G1810),AllocFactorMatrix,(K$4+1),FALSE)*$E1812</f>
        <v>26290.252534921932</v>
      </c>
      <c r="L1810" s="5">
        <f ca="1">VLOOKUP(CONCATENATE($F1810," ",$G1810),AllocFactorMatrix,(L$4+1),FALSE)*$E1812</f>
        <v>835.56391056943392</v>
      </c>
      <c r="M1810" s="5">
        <f ca="1">VLOOKUP(CONCATENATE($F1810," ",$G1810),AllocFactorMatrix,(M$4+1),FALSE)*$E1812</f>
        <v>77.029224636945713</v>
      </c>
      <c r="N1810" s="5">
        <f t="shared" ca="1" si="894"/>
        <v>27202.845670128314</v>
      </c>
      <c r="O1810" s="5">
        <f ca="1">VLOOKUP(CONCATENATE($F1810," ",$G1810),AllocFactorMatrix,(O$4+1),FALSE)*$E1812</f>
        <v>23969.190070786317</v>
      </c>
      <c r="P1810" s="5">
        <f ca="1">VLOOKUP(CONCATENATE($F1810," ",$G1810),AllocFactorMatrix,(P$4+1),FALSE)*$E1812</f>
        <v>4443.4266319784365</v>
      </c>
      <c r="Q1810" s="5">
        <f ca="1">VLOOKUP(CONCATENATE($F1810," ",$G1810),AllocFactorMatrix,(Q$4+1),FALSE)*$E1812</f>
        <v>2018.9793279478388</v>
      </c>
      <c r="R1810" s="5">
        <f ca="1">VLOOKUP(CONCATENATE($F1810," ",$G1810),AllocFactorMatrix,(R$4+1),FALSE)*$E1812</f>
        <v>93.547667185516701</v>
      </c>
      <c r="S1810" s="5">
        <f t="shared" ca="1" si="897"/>
        <v>30525.143697898111</v>
      </c>
      <c r="T1810" s="5">
        <f ca="1">VLOOKUP(CONCATENATE($F1810," ",$G1810),AllocFactorMatrix,(T$4+1),FALSE)*$E1812</f>
        <v>918.54478503681378</v>
      </c>
      <c r="U1810" s="5">
        <f ca="1">VLOOKUP(CONCATENATE($F1810," ",$G1810),AllocFactorMatrix,(U$4+1),FALSE)*$E1812</f>
        <v>16128.27037203044</v>
      </c>
      <c r="V1810" s="5">
        <f ca="1">VLOOKUP(CONCATENATE($F1810," ",$G1810),AllocFactorMatrix,(V$4+1),FALSE)*$E1812</f>
        <v>91569.623055408185</v>
      </c>
      <c r="W1810" s="5">
        <f ca="1">VLOOKUP(CONCATENATE($F1810," ",$G1810),AllocFactorMatrix,(W$4+1),FALSE)*$E1812</f>
        <v>17372.900649754203</v>
      </c>
      <c r="X1810" s="5">
        <f t="shared" ca="1" si="898"/>
        <v>125989.33886222963</v>
      </c>
      <c r="Y1810" s="5">
        <f ca="1">VLOOKUP(CONCATENATE($F1810," ",$G1810),AllocFactorMatrix,(Y$4+1),FALSE)*$E1812</f>
        <v>6493.976104727838</v>
      </c>
      <c r="Z1810" s="5">
        <f ca="1">VLOOKUP(CONCATENATE($F1810," ",$G1810),AllocFactorMatrix,(Z$4+1),FALSE)*$E1812</f>
        <v>105.71157858387423</v>
      </c>
      <c r="AA1810" s="5">
        <f t="shared" ca="1" si="895"/>
        <v>6599.6876833117121</v>
      </c>
      <c r="AB1810" s="5">
        <f ca="1">VLOOKUP(CONCATENATE($F1810," ",$G1810),AllocFactorMatrix,(AB$4+1),FALSE)*$E1812</f>
        <v>117.91276243019895</v>
      </c>
      <c r="AC1810" s="5">
        <f ca="1">VLOOKUP(CONCATENATE($F1810," ",$G1810),AllocFactorMatrix,(AC$4+1),FALSE)*$E1812</f>
        <v>2549.705592782776</v>
      </c>
      <c r="AD1810" s="5">
        <f ca="1">VLOOKUP(CONCATENATE($F1810," ",$G1810),AllocFactorMatrix,(AD$4+1),FALSE)*$E1812</f>
        <v>504.56592143684736</v>
      </c>
    </row>
    <row r="1811" spans="1:30" hidden="1" outlineLevel="1">
      <c r="E1811" s="51"/>
      <c r="F1811" s="52" t="str">
        <f>F1812</f>
        <v>LABOR_M</v>
      </c>
      <c r="G1811" s="55" t="str">
        <f>$G$14</f>
        <v>CUSTOMER</v>
      </c>
      <c r="H1811" s="4">
        <f t="shared" ca="1" si="896"/>
        <v>242881.58646801976</v>
      </c>
      <c r="I1811" s="5">
        <f ca="1">VLOOKUP(CONCATENATE($F1811," ",$G1811),AllocFactorMatrix,(I$4+1),FALSE)*$E1812</f>
        <v>173539.13455001469</v>
      </c>
      <c r="J1811" s="5">
        <f ca="1">VLOOKUP(CONCATENATE($F1811," ",$G1811),AllocFactorMatrix,(J$4+1),FALSE)*$E1812</f>
        <v>29698.260246220332</v>
      </c>
      <c r="K1811" s="5">
        <f ca="1">VLOOKUP(CONCATENATE($F1811," ",$G1811),AllocFactorMatrix,(K$4+1),FALSE)*$E1812</f>
        <v>8551.4983142092042</v>
      </c>
      <c r="L1811" s="5">
        <f ca="1">VLOOKUP(CONCATENATE($F1811," ",$G1811),AllocFactorMatrix,(L$4+1),FALSE)*$E1812</f>
        <v>1429.4934044109707</v>
      </c>
      <c r="M1811" s="5">
        <f ca="1">VLOOKUP(CONCATENATE($F1811," ",$G1811),AllocFactorMatrix,(M$4+1),FALSE)*$E1812</f>
        <v>225.8531027901914</v>
      </c>
      <c r="N1811" s="5">
        <f t="shared" ca="1" si="894"/>
        <v>10206.844821410366</v>
      </c>
      <c r="O1811" s="5">
        <f ca="1">VLOOKUP(CONCATENATE($F1811," ",$G1811),AllocFactorMatrix,(O$4+1),FALSE)*$E1812</f>
        <v>1595.7295683079328</v>
      </c>
      <c r="P1811" s="5">
        <f ca="1">VLOOKUP(CONCATENATE($F1811," ",$G1811),AllocFactorMatrix,(P$4+1),FALSE)*$E1812</f>
        <v>409.82755791632701</v>
      </c>
      <c r="Q1811" s="5">
        <f ca="1">VLOOKUP(CONCATENATE($F1811," ",$G1811),AllocFactorMatrix,(Q$4+1),FALSE)*$E1812</f>
        <v>783.87221060825539</v>
      </c>
      <c r="R1811" s="5">
        <f ca="1">VLOOKUP(CONCATENATE($F1811," ",$G1811),AllocFactorMatrix,(R$4+1),FALSE)*$E1812</f>
        <v>136.81287708955753</v>
      </c>
      <c r="S1811" s="5">
        <f t="shared" ca="1" si="897"/>
        <v>2926.2422139220726</v>
      </c>
      <c r="T1811" s="5">
        <f ca="1">VLOOKUP(CONCATENATE($F1811," ",$G1811),AllocFactorMatrix,(T$4+1),FALSE)*$E1812</f>
        <v>11.097903265494212</v>
      </c>
      <c r="U1811" s="5">
        <f ca="1">VLOOKUP(CONCATENATE($F1811," ",$G1811),AllocFactorMatrix,(U$4+1),FALSE)*$E1812</f>
        <v>243.98303498855438</v>
      </c>
      <c r="V1811" s="5">
        <f ca="1">VLOOKUP(CONCATENATE($F1811," ",$G1811),AllocFactorMatrix,(V$4+1),FALSE)*$E1812</f>
        <v>1153.3727280902604</v>
      </c>
      <c r="W1811" s="5">
        <f ca="1">VLOOKUP(CONCATENATE($F1811," ",$G1811),AllocFactorMatrix,(W$4+1),FALSE)*$E1812</f>
        <v>205.29574865403831</v>
      </c>
      <c r="X1811" s="5">
        <f t="shared" ca="1" si="898"/>
        <v>1613.7494149983472</v>
      </c>
      <c r="Y1811" s="5">
        <f ca="1">VLOOKUP(CONCATENATE($F1811," ",$G1811),AllocFactorMatrix,(Y$4+1),FALSE)*$E1812</f>
        <v>436.75444720349583</v>
      </c>
      <c r="Z1811" s="5">
        <f ca="1">VLOOKUP(CONCATENATE($F1811," ",$G1811),AllocFactorMatrix,(Z$4+1),FALSE)*$E1812</f>
        <v>6.9193907122173446</v>
      </c>
      <c r="AA1811" s="5">
        <f t="shared" ca="1" si="895"/>
        <v>443.67383791571319</v>
      </c>
      <c r="AB1811" s="5">
        <f ca="1">VLOOKUP(CONCATENATE($F1811," ",$G1811),AllocFactorMatrix,(AB$4+1),FALSE)*$E1812</f>
        <v>12.445290744912167</v>
      </c>
      <c r="AC1811" s="5">
        <f ca="1">VLOOKUP(CONCATENATE($F1811," ",$G1811),AllocFactorMatrix,(AC$4+1),FALSE)*$E1812</f>
        <v>19153.702488897921</v>
      </c>
      <c r="AD1811" s="5">
        <f ca="1">VLOOKUP(CONCATENATE($F1811," ",$G1811),AllocFactorMatrix,(AD$4+1),FALSE)*$E1812</f>
        <v>5287.5336038954083</v>
      </c>
    </row>
    <row r="1812" spans="1:30" collapsed="1">
      <c r="D1812" s="95" t="s">
        <v>548</v>
      </c>
      <c r="E1812" s="61">
        <f>1977518+707529</f>
        <v>2685047</v>
      </c>
      <c r="F1812" s="96" t="s">
        <v>70</v>
      </c>
      <c r="G1812" s="55" t="str">
        <f>$G$15</f>
        <v>TOTAL</v>
      </c>
      <c r="H1812" s="4">
        <f t="shared" ca="1" si="896"/>
        <v>2685047</v>
      </c>
      <c r="I1812" s="5">
        <f ca="1">VLOOKUP(CONCATENATE($F1812," ",$G1812),AllocFactorMatrix,(I$4+1),FALSE)*$E1812</f>
        <v>1515829.6695789145</v>
      </c>
      <c r="J1812" s="5">
        <f ca="1">VLOOKUP(CONCATENATE($F1812," ",$G1812),AllocFactorMatrix,(J$4+1),FALSE)*$E1812</f>
        <v>96705.494993171567</v>
      </c>
      <c r="K1812" s="5">
        <f ca="1">VLOOKUP(CONCATENATE($F1812," ",$G1812),AllocFactorMatrix,(K$4+1),FALSE)*$E1812</f>
        <v>244896.37167024479</v>
      </c>
      <c r="L1812" s="5">
        <f ca="1">VLOOKUP(CONCATENATE($F1812," ",$G1812),AllocFactorMatrix,(L$4+1),FALSE)*$E1812</f>
        <v>7945.0041657193769</v>
      </c>
      <c r="M1812" s="5">
        <f ca="1">VLOOKUP(CONCATENATE($F1812," ",$G1812),AllocFactorMatrix,(M$4+1),FALSE)*$E1812</f>
        <v>626.64786091957012</v>
      </c>
      <c r="N1812" s="5">
        <f t="shared" ca="1" si="894"/>
        <v>253468.02369688373</v>
      </c>
      <c r="O1812" s="5">
        <f ca="1">VLOOKUP(CONCATENATE($F1812," ",$G1812),AllocFactorMatrix,(O$4+1),FALSE)*$E1812</f>
        <v>181015.11527859478</v>
      </c>
      <c r="P1812" s="5">
        <f ca="1">VLOOKUP(CONCATENATE($F1812," ",$G1812),AllocFactorMatrix,(P$4+1),FALSE)*$E1812</f>
        <v>30454.532791623802</v>
      </c>
      <c r="Q1812" s="5">
        <f ca="1">VLOOKUP(CONCATENATE($F1812," ",$G1812),AllocFactorMatrix,(Q$4+1),FALSE)*$E1812</f>
        <v>9823.188246366999</v>
      </c>
      <c r="R1812" s="5">
        <f ca="1">VLOOKUP(CONCATENATE($F1812," ",$G1812),AllocFactorMatrix,(R$4+1),FALSE)*$E1812</f>
        <v>545.74122043713453</v>
      </c>
      <c r="S1812" s="5">
        <f t="shared" ca="1" si="897"/>
        <v>221838.57753702271</v>
      </c>
      <c r="T1812" s="5">
        <f ca="1">VLOOKUP(CONCATENATE($F1812," ",$G1812),AllocFactorMatrix,(T$4+1),FALSE)*$E1812</f>
        <v>6256.3363282985874</v>
      </c>
      <c r="U1812" s="5">
        <f ca="1">VLOOKUP(CONCATENATE($F1812," ",$G1812),AllocFactorMatrix,(U$4+1),FALSE)*$E1812</f>
        <v>95108.465076918917</v>
      </c>
      <c r="V1812" s="5">
        <f ca="1">VLOOKUP(CONCATENATE($F1812," ",$G1812),AllocFactorMatrix,(V$4+1),FALSE)*$E1812</f>
        <v>344631.83675223566</v>
      </c>
      <c r="W1812" s="5">
        <f ca="1">VLOOKUP(CONCATENATE($F1812," ",$G1812),AllocFactorMatrix,(W$4+1),FALSE)*$E1812</f>
        <v>63023.068172851184</v>
      </c>
      <c r="X1812" s="5">
        <f t="shared" ca="1" si="898"/>
        <v>509019.70633030433</v>
      </c>
      <c r="Y1812" s="5">
        <f ca="1">VLOOKUP(CONCATENATE($F1812," ",$G1812),AllocFactorMatrix,(Y$4+1),FALSE)*$E1812</f>
        <v>55481.877696875119</v>
      </c>
      <c r="Z1812" s="5">
        <f ca="1">VLOOKUP(CONCATENATE($F1812," ",$G1812),AllocFactorMatrix,(Z$4+1),FALSE)*$E1812</f>
        <v>813.38863125201397</v>
      </c>
      <c r="AA1812" s="5">
        <f t="shared" ca="1" si="895"/>
        <v>56295.266328127131</v>
      </c>
      <c r="AB1812" s="5">
        <f ca="1">VLOOKUP(CONCATENATE($F1812," ",$G1812),AllocFactorMatrix,(AB$4+1),FALSE)*$E1812</f>
        <v>751.91037111586456</v>
      </c>
      <c r="AC1812" s="5">
        <f ca="1">VLOOKUP(CONCATENATE($F1812," ",$G1812),AllocFactorMatrix,(AC$4+1),FALSE)*$E1812</f>
        <v>24802.204712599341</v>
      </c>
      <c r="AD1812" s="5">
        <f ca="1">VLOOKUP(CONCATENATE($F1812," ",$G1812),AllocFactorMatrix,(AD$4+1),FALSE)*$E1812</f>
        <v>6336.1464518607818</v>
      </c>
    </row>
    <row r="1813" spans="1:30">
      <c r="G1813" s="7"/>
      <c r="H1813" s="4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</row>
    <row r="1814" spans="1:30" hidden="1" outlineLevel="1">
      <c r="E1814" s="11"/>
      <c r="F1814" s="11"/>
      <c r="G1814" s="55" t="str">
        <f>$G$8</f>
        <v>PRODUCTION</v>
      </c>
      <c r="H1814" s="15">
        <f ca="1">+H1796+H1805</f>
        <v>9443086.9212685227</v>
      </c>
      <c r="I1814" s="15">
        <f ca="1">+I1796+I1805</f>
        <v>4631607.2360565457</v>
      </c>
      <c r="J1814" s="15">
        <f t="shared" ref="H1814:W1821" ca="1" si="899">+J1796+J1805</f>
        <v>232154.9485839124</v>
      </c>
      <c r="K1814" s="15">
        <f t="shared" ca="1" si="899"/>
        <v>847721.20090559521</v>
      </c>
      <c r="L1814" s="15">
        <f t="shared" ca="1" si="899"/>
        <v>26599.439109172974</v>
      </c>
      <c r="M1814" s="15">
        <f t="shared" ca="1" si="899"/>
        <v>2499.0795781283887</v>
      </c>
      <c r="N1814" s="15">
        <f t="shared" ca="1" si="899"/>
        <v>876819.71959289652</v>
      </c>
      <c r="O1814" s="15">
        <f t="shared" ca="1" si="899"/>
        <v>644680.0740693995</v>
      </c>
      <c r="P1814" s="15">
        <f t="shared" ca="1" si="899"/>
        <v>120285.38898969654</v>
      </c>
      <c r="Q1814" s="15">
        <f t="shared" ca="1" si="899"/>
        <v>54219.017670679583</v>
      </c>
      <c r="R1814" s="15">
        <f t="shared" ca="1" si="899"/>
        <v>2435.2597473266082</v>
      </c>
      <c r="S1814" s="15">
        <f t="shared" ca="1" si="899"/>
        <v>821619.74047710223</v>
      </c>
      <c r="T1814" s="15">
        <f t="shared" ca="1" si="899"/>
        <v>22348.664275781139</v>
      </c>
      <c r="U1814" s="15">
        <f t="shared" ca="1" si="899"/>
        <v>366722.11952068389</v>
      </c>
      <c r="V1814" s="15">
        <f t="shared" ca="1" si="899"/>
        <v>1939876.6378103616</v>
      </c>
      <c r="W1814" s="15">
        <f t="shared" ca="1" si="899"/>
        <v>348700.24233543931</v>
      </c>
      <c r="X1814" s="15">
        <f t="shared" ref="X1814:AD1814" ca="1" si="900">+X1796+X1805</f>
        <v>2677647.6639422663</v>
      </c>
      <c r="Y1814" s="15">
        <f t="shared" ca="1" si="900"/>
        <v>197358.70519299048</v>
      </c>
      <c r="Z1814" s="15">
        <f t="shared" ca="1" si="900"/>
        <v>3297.0528834721563</v>
      </c>
      <c r="AA1814" s="15">
        <f t="shared" ca="1" si="900"/>
        <v>200655.75807646263</v>
      </c>
      <c r="AB1814" s="15">
        <f t="shared" ca="1" si="900"/>
        <v>2581.8545393356635</v>
      </c>
      <c r="AC1814" s="15">
        <f t="shared" ca="1" si="900"/>
        <v>0</v>
      </c>
      <c r="AD1814" s="15">
        <f t="shared" ca="1" si="900"/>
        <v>0</v>
      </c>
    </row>
    <row r="1815" spans="1:30" hidden="1" outlineLevel="1">
      <c r="E1815" s="11"/>
      <c r="F1815" s="11"/>
      <c r="G1815" s="55" t="str">
        <f>$G$9</f>
        <v>BULKTRAN</v>
      </c>
      <c r="H1815" s="15">
        <f t="shared" ca="1" si="899"/>
        <v>146073.33783414302</v>
      </c>
      <c r="I1815" s="15">
        <f t="shared" ca="1" si="899"/>
        <v>62514.789159716958</v>
      </c>
      <c r="J1815" s="15">
        <f t="shared" ca="1" si="899"/>
        <v>4621.8559332538653</v>
      </c>
      <c r="K1815" s="15">
        <f t="shared" ca="1" si="899"/>
        <v>15605.897669434991</v>
      </c>
      <c r="L1815" s="15">
        <f t="shared" ca="1" si="899"/>
        <v>469.45896425919335</v>
      </c>
      <c r="M1815" s="15">
        <f t="shared" ca="1" si="899"/>
        <v>77.957889095704388</v>
      </c>
      <c r="N1815" s="15">
        <f t="shared" ca="1" si="899"/>
        <v>16153.314522789889</v>
      </c>
      <c r="O1815" s="15">
        <f t="shared" ca="1" si="899"/>
        <v>11851.409480482724</v>
      </c>
      <c r="P1815" s="15">
        <f t="shared" ca="1" si="899"/>
        <v>2285.5922879203995</v>
      </c>
      <c r="Q1815" s="15">
        <f t="shared" ca="1" si="899"/>
        <v>976.71220219870065</v>
      </c>
      <c r="R1815" s="15">
        <f t="shared" ca="1" si="899"/>
        <v>42.531103274722476</v>
      </c>
      <c r="S1815" s="15">
        <f t="shared" ca="1" si="899"/>
        <v>15156.245073876547</v>
      </c>
      <c r="T1815" s="15">
        <f t="shared" ca="1" si="899"/>
        <v>338.2519454172691</v>
      </c>
      <c r="U1815" s="15">
        <f t="shared" ca="1" si="899"/>
        <v>6077.4961866823114</v>
      </c>
      <c r="V1815" s="15">
        <f t="shared" ca="1" si="899"/>
        <v>32527.134065919003</v>
      </c>
      <c r="W1815" s="15">
        <f t="shared" ca="1" si="899"/>
        <v>5214.4318783813205</v>
      </c>
      <c r="X1815" s="15">
        <f t="shared" ref="X1815:AD1815" ca="1" si="901">+X1797+X1806</f>
        <v>44157.314076399904</v>
      </c>
      <c r="Y1815" s="15">
        <f t="shared" ca="1" si="901"/>
        <v>3364.372826981225</v>
      </c>
      <c r="Z1815" s="15">
        <f t="shared" ca="1" si="901"/>
        <v>52.305958066862352</v>
      </c>
      <c r="AA1815" s="15">
        <f t="shared" ca="1" si="901"/>
        <v>3416.6787850480873</v>
      </c>
      <c r="AB1815" s="15">
        <f t="shared" ca="1" si="901"/>
        <v>53.140283057780067</v>
      </c>
      <c r="AC1815" s="15">
        <f t="shared" ca="1" si="901"/>
        <v>0</v>
      </c>
      <c r="AD1815" s="15">
        <f t="shared" ca="1" si="901"/>
        <v>0</v>
      </c>
    </row>
    <row r="1816" spans="1:30" hidden="1" outlineLevel="1">
      <c r="E1816" s="11"/>
      <c r="F1816" s="11"/>
      <c r="G1816" s="55" t="str">
        <f>$G$10</f>
        <v>SUBTRAN</v>
      </c>
      <c r="H1816" s="15">
        <f t="shared" ca="1" si="899"/>
        <v>32428.713683399783</v>
      </c>
      <c r="I1816" s="15">
        <f t="shared" ca="1" si="899"/>
        <v>13751.245802040252</v>
      </c>
      <c r="J1816" s="15">
        <f t="shared" ca="1" si="899"/>
        <v>973.31757780243163</v>
      </c>
      <c r="K1816" s="15">
        <f t="shared" ca="1" si="899"/>
        <v>3275.5031770140581</v>
      </c>
      <c r="L1816" s="15">
        <f t="shared" ca="1" si="899"/>
        <v>96.787529000427767</v>
      </c>
      <c r="M1816" s="15">
        <f t="shared" ca="1" si="899"/>
        <v>23.363845799573458</v>
      </c>
      <c r="N1816" s="15">
        <f t="shared" ca="1" si="899"/>
        <v>3395.6545518140588</v>
      </c>
      <c r="O1816" s="15">
        <f t="shared" ca="1" si="899"/>
        <v>2472.682768882843</v>
      </c>
      <c r="P1816" s="15">
        <f t="shared" ca="1" si="899"/>
        <v>474.94137060255298</v>
      </c>
      <c r="Q1816" s="15">
        <f t="shared" ca="1" si="899"/>
        <v>267.72853062352493</v>
      </c>
      <c r="R1816" s="15">
        <f t="shared" ca="1" si="899"/>
        <v>0</v>
      </c>
      <c r="S1816" s="15">
        <f t="shared" ca="1" si="899"/>
        <v>3215.3526701089208</v>
      </c>
      <c r="T1816" s="15">
        <f t="shared" ca="1" si="899"/>
        <v>71.209302724629126</v>
      </c>
      <c r="U1816" s="15">
        <f t="shared" ca="1" si="899"/>
        <v>1273.9579881990242</v>
      </c>
      <c r="V1816" s="15">
        <f t="shared" ca="1" si="899"/>
        <v>8983.3723428082722</v>
      </c>
      <c r="W1816" s="15">
        <f t="shared" ca="1" si="899"/>
        <v>0</v>
      </c>
      <c r="X1816" s="15">
        <f t="shared" ref="X1816:AD1816" ca="1" si="902">+X1798+X1807</f>
        <v>10328.539633731927</v>
      </c>
      <c r="Y1816" s="15">
        <f t="shared" ca="1" si="902"/>
        <v>690.3335881836955</v>
      </c>
      <c r="Z1816" s="15">
        <f t="shared" ca="1" si="902"/>
        <v>10.718826953046625</v>
      </c>
      <c r="AA1816" s="15">
        <f t="shared" ca="1" si="902"/>
        <v>701.05241513674218</v>
      </c>
      <c r="AB1816" s="15">
        <f t="shared" ca="1" si="902"/>
        <v>11.131345295267369</v>
      </c>
      <c r="AC1816" s="15">
        <f t="shared" ca="1" si="902"/>
        <v>42.997684548447353</v>
      </c>
      <c r="AD1816" s="15">
        <f t="shared" ca="1" si="902"/>
        <v>9.4220029217327728</v>
      </c>
    </row>
    <row r="1817" spans="1:30" hidden="1" outlineLevel="1">
      <c r="E1817" s="11"/>
      <c r="F1817" s="11"/>
      <c r="G1817" s="55" t="str">
        <f>$G$11</f>
        <v>DISTPRI</v>
      </c>
      <c r="H1817" s="15">
        <f t="shared" ca="1" si="899"/>
        <v>4760156.2546074428</v>
      </c>
      <c r="I1817" s="15">
        <f t="shared" ca="1" si="899"/>
        <v>3170270.1695926273</v>
      </c>
      <c r="J1817" s="15">
        <f t="shared" ca="1" si="899"/>
        <v>151545.00874970626</v>
      </c>
      <c r="K1817" s="15">
        <f t="shared" ca="1" si="899"/>
        <v>548624.22719857958</v>
      </c>
      <c r="L1817" s="15">
        <f t="shared" ca="1" si="899"/>
        <v>16913.74748909576</v>
      </c>
      <c r="M1817" s="15">
        <f t="shared" ca="1" si="899"/>
        <v>0</v>
      </c>
      <c r="N1817" s="15">
        <f t="shared" ca="1" si="899"/>
        <v>565537.97468767536</v>
      </c>
      <c r="O1817" s="15">
        <f t="shared" ca="1" si="899"/>
        <v>411479.19709541253</v>
      </c>
      <c r="P1817" s="15">
        <f t="shared" ca="1" si="899"/>
        <v>76739.751428156189</v>
      </c>
      <c r="Q1817" s="15">
        <f t="shared" ca="1" si="899"/>
        <v>0</v>
      </c>
      <c r="R1817" s="15">
        <f t="shared" ca="1" si="899"/>
        <v>0</v>
      </c>
      <c r="S1817" s="15">
        <f t="shared" ca="1" si="899"/>
        <v>488218.94852356869</v>
      </c>
      <c r="T1817" s="15">
        <f t="shared" ca="1" si="899"/>
        <v>14560.461386889969</v>
      </c>
      <c r="U1817" s="15">
        <f t="shared" ca="1" si="899"/>
        <v>235509.28817048707</v>
      </c>
      <c r="V1817" s="15">
        <f t="shared" ca="1" si="899"/>
        <v>0</v>
      </c>
      <c r="W1817" s="15">
        <f t="shared" ca="1" si="899"/>
        <v>0</v>
      </c>
      <c r="X1817" s="15">
        <f t="shared" ref="X1817:AD1817" ca="1" si="903">+X1799+X1808</f>
        <v>250069.74955737701</v>
      </c>
      <c r="Y1817" s="15">
        <f t="shared" ca="1" si="903"/>
        <v>123703.58589415354</v>
      </c>
      <c r="Z1817" s="15">
        <f t="shared" ca="1" si="903"/>
        <v>2058.4835863880107</v>
      </c>
      <c r="AA1817" s="15">
        <f t="shared" ca="1" si="903"/>
        <v>125762.06948054156</v>
      </c>
      <c r="AB1817" s="15">
        <f t="shared" ca="1" si="903"/>
        <v>1685.4593011026086</v>
      </c>
      <c r="AC1817" s="15">
        <f t="shared" ca="1" si="903"/>
        <v>5813.6246591972704</v>
      </c>
      <c r="AD1817" s="15">
        <f t="shared" ca="1" si="903"/>
        <v>1253.2500556463046</v>
      </c>
    </row>
    <row r="1818" spans="1:30" hidden="1" outlineLevel="1">
      <c r="E1818" s="11"/>
      <c r="F1818" s="11"/>
      <c r="G1818" s="55" t="str">
        <f>$G$12</f>
        <v>DISTSEC</v>
      </c>
      <c r="H1818" s="15">
        <f t="shared" ca="1" si="899"/>
        <v>1981185.7705774666</v>
      </c>
      <c r="I1818" s="15">
        <f t="shared" ca="1" si="899"/>
        <v>1475969.6853856333</v>
      </c>
      <c r="J1818" s="15">
        <f t="shared" ca="1" si="899"/>
        <v>72389.630864217164</v>
      </c>
      <c r="K1818" s="15">
        <f t="shared" ca="1" si="899"/>
        <v>217630.45042683947</v>
      </c>
      <c r="L1818" s="15">
        <f t="shared" ca="1" si="899"/>
        <v>0</v>
      </c>
      <c r="M1818" s="15">
        <f t="shared" ca="1" si="899"/>
        <v>0</v>
      </c>
      <c r="N1818" s="15">
        <f t="shared" ca="1" si="899"/>
        <v>217630.45042683947</v>
      </c>
      <c r="O1818" s="15">
        <f t="shared" ca="1" si="899"/>
        <v>138711.41118743803</v>
      </c>
      <c r="P1818" s="15">
        <f t="shared" ca="1" si="899"/>
        <v>0</v>
      </c>
      <c r="Q1818" s="15">
        <f t="shared" ca="1" si="899"/>
        <v>0</v>
      </c>
      <c r="R1818" s="15">
        <f t="shared" ca="1" si="899"/>
        <v>0</v>
      </c>
      <c r="S1818" s="15">
        <f t="shared" ca="1" si="899"/>
        <v>138711.41118743803</v>
      </c>
      <c r="T1818" s="15">
        <f t="shared" ca="1" si="899"/>
        <v>3716.7939673907767</v>
      </c>
      <c r="U1818" s="15">
        <f t="shared" ca="1" si="899"/>
        <v>0</v>
      </c>
      <c r="V1818" s="15">
        <f t="shared" ca="1" si="899"/>
        <v>0</v>
      </c>
      <c r="W1818" s="15">
        <f t="shared" ca="1" si="899"/>
        <v>0</v>
      </c>
      <c r="X1818" s="15">
        <f t="shared" ref="X1818:AD1818" ca="1" si="904">+X1800+X1809</f>
        <v>3716.7939673907767</v>
      </c>
      <c r="Y1818" s="15">
        <f t="shared" ca="1" si="904"/>
        <v>50975.287677513159</v>
      </c>
      <c r="Z1818" s="15">
        <f t="shared" ca="1" si="904"/>
        <v>0</v>
      </c>
      <c r="AA1818" s="15">
        <f t="shared" ca="1" si="904"/>
        <v>50975.287677513159</v>
      </c>
      <c r="AB1818" s="15">
        <f t="shared" ca="1" si="904"/>
        <v>534.13235200208919</v>
      </c>
      <c r="AC1818" s="15">
        <f t="shared" ca="1" si="904"/>
        <v>18283.48009564216</v>
      </c>
      <c r="AD1818" s="15">
        <f t="shared" ca="1" si="904"/>
        <v>2974.8986207903558</v>
      </c>
    </row>
    <row r="1819" spans="1:30" hidden="1" outlineLevel="1">
      <c r="E1819" s="11"/>
      <c r="F1819" s="11"/>
      <c r="G1819" s="55" t="str">
        <f>$G$13</f>
        <v>ENERGY</v>
      </c>
      <c r="H1819" s="15">
        <f t="shared" ca="1" si="899"/>
        <v>2664946.1892658505</v>
      </c>
      <c r="I1819" s="15">
        <f t="shared" ca="1" si="899"/>
        <v>1001885.4528445725</v>
      </c>
      <c r="J1819" s="15">
        <f t="shared" ca="1" si="899"/>
        <v>64782.573561549012</v>
      </c>
      <c r="K1819" s="15">
        <f t="shared" ca="1" si="899"/>
        <v>217399.18255568063</v>
      </c>
      <c r="L1819" s="15">
        <f t="shared" ca="1" si="899"/>
        <v>6819.9806496812917</v>
      </c>
      <c r="M1819" s="15">
        <f t="shared" ca="1" si="899"/>
        <v>590.84763081467361</v>
      </c>
      <c r="N1819" s="15">
        <f t="shared" ca="1" si="899"/>
        <v>224810.01083617657</v>
      </c>
      <c r="O1819" s="15">
        <f t="shared" ca="1" si="899"/>
        <v>198718.44295886392</v>
      </c>
      <c r="P1819" s="15">
        <f t="shared" ca="1" si="899"/>
        <v>36910.239487638297</v>
      </c>
      <c r="Q1819" s="15">
        <f t="shared" ca="1" si="899"/>
        <v>16701.567040170426</v>
      </c>
      <c r="R1819" s="15">
        <f t="shared" ca="1" si="899"/>
        <v>773.86173125023925</v>
      </c>
      <c r="S1819" s="15">
        <f t="shared" ca="1" si="899"/>
        <v>253104.11121792291</v>
      </c>
      <c r="T1819" s="15">
        <f t="shared" ca="1" si="899"/>
        <v>7589.4125477383477</v>
      </c>
      <c r="U1819" s="15">
        <f t="shared" ca="1" si="899"/>
        <v>132866.69527019854</v>
      </c>
      <c r="V1819" s="15">
        <f t="shared" ca="1" si="899"/>
        <v>756097.83545063902</v>
      </c>
      <c r="W1819" s="15">
        <f t="shared" ca="1" si="899"/>
        <v>142707.64776588985</v>
      </c>
      <c r="X1819" s="15">
        <f t="shared" ref="X1819:AD1819" ca="1" si="905">+X1801+X1810</f>
        <v>1039261.5910344657</v>
      </c>
      <c r="Y1819" s="15">
        <f t="shared" ca="1" si="905"/>
        <v>53712.18739904822</v>
      </c>
      <c r="Z1819" s="15">
        <f t="shared" ca="1" si="905"/>
        <v>874.27178996056045</v>
      </c>
      <c r="AA1819" s="15">
        <f t="shared" ca="1" si="905"/>
        <v>54586.459189008776</v>
      </c>
      <c r="AB1819" s="15">
        <f t="shared" ca="1" si="905"/>
        <v>977.37683843896605</v>
      </c>
      <c r="AC1819" s="15">
        <f t="shared" ca="1" si="905"/>
        <v>21367.470676907771</v>
      </c>
      <c r="AD1819" s="15">
        <f t="shared" ca="1" si="905"/>
        <v>4171.1430668084986</v>
      </c>
    </row>
    <row r="1820" spans="1:30" hidden="1" outlineLevel="1">
      <c r="E1820" s="11"/>
      <c r="F1820" s="11"/>
      <c r="G1820" s="55" t="str">
        <f>$G$14</f>
        <v>CUSTOMER</v>
      </c>
      <c r="H1820" s="15">
        <f t="shared" ca="1" si="899"/>
        <v>1813340.8127631776</v>
      </c>
      <c r="I1820" s="15">
        <f t="shared" ca="1" si="899"/>
        <v>1276161.0643528677</v>
      </c>
      <c r="J1820" s="15">
        <f t="shared" ca="1" si="899"/>
        <v>222403.83354855061</v>
      </c>
      <c r="K1820" s="15">
        <f t="shared" ca="1" si="899"/>
        <v>63890.282761106362</v>
      </c>
      <c r="L1820" s="15">
        <f t="shared" ca="1" si="899"/>
        <v>11000.1147062813</v>
      </c>
      <c r="M1820" s="15">
        <f t="shared" ca="1" si="899"/>
        <v>1775.9895762328179</v>
      </c>
      <c r="N1820" s="15">
        <f t="shared" ca="1" si="899"/>
        <v>76666.387043620489</v>
      </c>
      <c r="O1820" s="15">
        <f t="shared" ca="1" si="899"/>
        <v>12144.790558754103</v>
      </c>
      <c r="P1820" s="15">
        <f t="shared" ca="1" si="899"/>
        <v>3149.5236317593258</v>
      </c>
      <c r="Q1820" s="15">
        <f t="shared" ca="1" si="899"/>
        <v>6055.6406617365919</v>
      </c>
      <c r="R1820" s="15">
        <f t="shared" ca="1" si="899"/>
        <v>1055.8400096029231</v>
      </c>
      <c r="S1820" s="15">
        <f t="shared" ca="1" si="899"/>
        <v>22405.794861852941</v>
      </c>
      <c r="T1820" s="15">
        <f t="shared" ca="1" si="899"/>
        <v>83.829171384514439</v>
      </c>
      <c r="U1820" s="15">
        <f t="shared" ca="1" si="899"/>
        <v>1862.7402097527108</v>
      </c>
      <c r="V1820" s="15">
        <f t="shared" ca="1" si="899"/>
        <v>8879.2721158660115</v>
      </c>
      <c r="W1820" s="15">
        <f t="shared" ca="1" si="899"/>
        <v>1572.7836315735788</v>
      </c>
      <c r="X1820" s="15">
        <f t="shared" ref="X1820:AD1820" ca="1" si="906">+X1802+X1811</f>
        <v>12398.625128576816</v>
      </c>
      <c r="Y1820" s="15">
        <f t="shared" ca="1" si="906"/>
        <v>3316.1580339903421</v>
      </c>
      <c r="Z1820" s="15">
        <f t="shared" ca="1" si="906"/>
        <v>52.782698539454692</v>
      </c>
      <c r="AA1820" s="15">
        <f t="shared" ca="1" si="906"/>
        <v>3368.9407325297971</v>
      </c>
      <c r="AB1820" s="15">
        <f t="shared" ca="1" si="906"/>
        <v>93.337649888637571</v>
      </c>
      <c r="AC1820" s="15">
        <f t="shared" ca="1" si="906"/>
        <v>158869.13849589377</v>
      </c>
      <c r="AD1820" s="15">
        <f t="shared" ca="1" si="906"/>
        <v>40973.690949397045</v>
      </c>
    </row>
    <row r="1821" spans="1:30" s="55" customFormat="1" collapsed="1">
      <c r="A1821" s="56"/>
      <c r="B1821" s="111"/>
      <c r="C1821" s="55" t="s">
        <v>229</v>
      </c>
      <c r="E1821" s="60">
        <f>+E1803+E1812</f>
        <v>20841218</v>
      </c>
      <c r="F1821" s="58"/>
      <c r="G1821" s="55" t="str">
        <f>$G$15</f>
        <v>TOTAL</v>
      </c>
      <c r="H1821" s="60">
        <f t="shared" ca="1" si="899"/>
        <v>20841218</v>
      </c>
      <c r="I1821" s="60">
        <f t="shared" ca="1" si="899"/>
        <v>11632159.643194001</v>
      </c>
      <c r="J1821" s="60">
        <f t="shared" ca="1" si="899"/>
        <v>748871.16881899175</v>
      </c>
      <c r="K1821" s="60">
        <f t="shared" ca="1" si="899"/>
        <v>1914146.7446942504</v>
      </c>
      <c r="L1821" s="60">
        <f t="shared" ca="1" si="899"/>
        <v>61899.528447490957</v>
      </c>
      <c r="M1821" s="60">
        <f t="shared" ca="1" si="899"/>
        <v>4967.2385200711587</v>
      </c>
      <c r="N1821" s="60">
        <f t="shared" ca="1" si="899"/>
        <v>1981013.5116618129</v>
      </c>
      <c r="O1821" s="60">
        <f t="shared" ca="1" si="899"/>
        <v>1420058.0081192334</v>
      </c>
      <c r="P1821" s="60">
        <f t="shared" ca="1" si="899"/>
        <v>239845.43719577329</v>
      </c>
      <c r="Q1821" s="60">
        <f t="shared" ca="1" si="899"/>
        <v>78220.666105408833</v>
      </c>
      <c r="R1821" s="60">
        <f t="shared" ca="1" si="899"/>
        <v>4307.4925914544938</v>
      </c>
      <c r="S1821" s="60">
        <f t="shared" ca="1" si="899"/>
        <v>1742431.6040118702</v>
      </c>
      <c r="T1821" s="60">
        <f t="shared" ca="1" si="899"/>
        <v>48708.622597326648</v>
      </c>
      <c r="U1821" s="60">
        <f t="shared" ca="1" si="899"/>
        <v>744312.29734600359</v>
      </c>
      <c r="V1821" s="60">
        <f t="shared" ca="1" si="899"/>
        <v>2746364.251785594</v>
      </c>
      <c r="W1821" s="60">
        <f t="shared" ca="1" si="899"/>
        <v>498195.10561128409</v>
      </c>
      <c r="X1821" s="60">
        <f t="shared" ref="X1821:AD1821" ca="1" si="907">+X1803+X1812</f>
        <v>4037580.2773402082</v>
      </c>
      <c r="Y1821" s="60">
        <f t="shared" ca="1" si="907"/>
        <v>433120.63061286067</v>
      </c>
      <c r="Z1821" s="60">
        <f t="shared" ca="1" si="907"/>
        <v>6345.6157433800909</v>
      </c>
      <c r="AA1821" s="60">
        <f t="shared" ca="1" si="907"/>
        <v>439466.24635624082</v>
      </c>
      <c r="AB1821" s="60">
        <f t="shared" ca="1" si="907"/>
        <v>5936.4323091210117</v>
      </c>
      <c r="AC1821" s="60">
        <f t="shared" ca="1" si="907"/>
        <v>204376.71161218939</v>
      </c>
      <c r="AD1821" s="60">
        <f t="shared" ca="1" si="907"/>
        <v>49382.404695563935</v>
      </c>
    </row>
    <row r="1822" spans="1:30">
      <c r="F1822" s="53"/>
      <c r="G1822" s="7"/>
      <c r="H1822" s="4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</row>
    <row r="1823" spans="1:30" s="55" customFormat="1" hidden="1" outlineLevel="1">
      <c r="A1823" s="56"/>
      <c r="B1823" s="111"/>
      <c r="E1823" s="58"/>
      <c r="F1823" s="58"/>
      <c r="G1823" s="55" t="str">
        <f>$G$8</f>
        <v>PRODUCTION</v>
      </c>
      <c r="H1823" s="60">
        <f t="shared" ref="H1823:AD1823" ca="1" si="908">+H1814+H1682+H1673+H1664+H1614+H1343+H1408+H1237</f>
        <v>118159827.16848761</v>
      </c>
      <c r="I1823" s="60">
        <f t="shared" ca="1" si="908"/>
        <v>58183624.259757772</v>
      </c>
      <c r="J1823" s="60">
        <f t="shared" ca="1" si="908"/>
        <v>2879422.5034168521</v>
      </c>
      <c r="K1823" s="60">
        <f t="shared" ca="1" si="908"/>
        <v>10544510.537276257</v>
      </c>
      <c r="L1823" s="60">
        <f t="shared" ca="1" si="908"/>
        <v>331819.93995918852</v>
      </c>
      <c r="M1823" s="60">
        <f t="shared" ca="1" si="908"/>
        <v>31121.681493396369</v>
      </c>
      <c r="N1823" s="60">
        <f t="shared" ca="1" si="908"/>
        <v>10907452.158728842</v>
      </c>
      <c r="O1823" s="60">
        <f t="shared" ca="1" si="908"/>
        <v>8015748.409658853</v>
      </c>
      <c r="P1823" s="60">
        <f t="shared" ca="1" si="908"/>
        <v>1493730.1682327788</v>
      </c>
      <c r="Q1823" s="60">
        <f t="shared" ca="1" si="908"/>
        <v>674853.13986817957</v>
      </c>
      <c r="R1823" s="60">
        <f t="shared" ca="1" si="908"/>
        <v>30344.482472156174</v>
      </c>
      <c r="S1823" s="60">
        <f t="shared" ca="1" si="908"/>
        <v>10214676.200231967</v>
      </c>
      <c r="T1823" s="60">
        <f t="shared" ca="1" si="908"/>
        <v>279838.96104101394</v>
      </c>
      <c r="U1823" s="60">
        <f t="shared" ca="1" si="908"/>
        <v>4580506.9544124166</v>
      </c>
      <c r="V1823" s="60">
        <f t="shared" ca="1" si="908"/>
        <v>24209847.891010948</v>
      </c>
      <c r="W1823" s="60">
        <f t="shared" ca="1" si="908"/>
        <v>4370287.9422822464</v>
      </c>
      <c r="X1823" s="60">
        <f t="shared" ca="1" si="908"/>
        <v>33440481.748746622</v>
      </c>
      <c r="Y1823" s="60">
        <f t="shared" ca="1" si="908"/>
        <v>2461002.0946374456</v>
      </c>
      <c r="Z1823" s="60">
        <f t="shared" ca="1" si="908"/>
        <v>41212.214388859968</v>
      </c>
      <c r="AA1823" s="60">
        <f t="shared" ca="1" si="908"/>
        <v>2502214.3090263056</v>
      </c>
      <c r="AB1823" s="60">
        <f t="shared" ca="1" si="908"/>
        <v>31955.988579240337</v>
      </c>
      <c r="AC1823" s="60">
        <f t="shared" ca="1" si="908"/>
        <v>0</v>
      </c>
      <c r="AD1823" s="60">
        <f t="shared" ca="1" si="908"/>
        <v>0</v>
      </c>
    </row>
    <row r="1824" spans="1:30" s="55" customFormat="1" hidden="1" outlineLevel="1">
      <c r="A1824" s="56"/>
      <c r="B1824" s="111"/>
      <c r="E1824" s="58"/>
      <c r="F1824" s="58"/>
      <c r="G1824" s="55" t="str">
        <f>$G$9</f>
        <v>BULKTRAN</v>
      </c>
      <c r="H1824" s="60">
        <f t="shared" ref="H1824:AD1824" ca="1" si="909">+H1815+H1683+H1674+H1665+H1615+H1344+H1409+H1238</f>
        <v>6210604.1150341416</v>
      </c>
      <c r="I1824" s="60">
        <f t="shared" ca="1" si="909"/>
        <v>3049799.4951108019</v>
      </c>
      <c r="J1824" s="60">
        <f t="shared" ca="1" si="909"/>
        <v>152294.01318576137</v>
      </c>
      <c r="K1824" s="60">
        <f t="shared" ca="1" si="909"/>
        <v>556520.54647807486</v>
      </c>
      <c r="L1824" s="60">
        <f t="shared" ca="1" si="909"/>
        <v>17495.53164660919</v>
      </c>
      <c r="M1824" s="60">
        <f t="shared" ca="1" si="909"/>
        <v>1674.6085046675457</v>
      </c>
      <c r="N1824" s="60">
        <f t="shared" ca="1" si="909"/>
        <v>575690.68662935158</v>
      </c>
      <c r="O1824" s="60">
        <f t="shared" ca="1" si="909"/>
        <v>423030.68767053186</v>
      </c>
      <c r="P1824" s="60">
        <f t="shared" ca="1" si="909"/>
        <v>78900.271090501497</v>
      </c>
      <c r="Q1824" s="60">
        <f t="shared" ca="1" si="909"/>
        <v>35597.458987729013</v>
      </c>
      <c r="R1824" s="60">
        <f t="shared" ca="1" si="909"/>
        <v>1599.3873868385413</v>
      </c>
      <c r="S1824" s="60">
        <f t="shared" ca="1" si="909"/>
        <v>539127.80513560097</v>
      </c>
      <c r="T1824" s="60">
        <f t="shared" ca="1" si="909"/>
        <v>14701.797302021718</v>
      </c>
      <c r="U1824" s="60">
        <f t="shared" ca="1" si="909"/>
        <v>241134.46866018506</v>
      </c>
      <c r="V1824" s="60">
        <f t="shared" ca="1" si="909"/>
        <v>1274809.8383235908</v>
      </c>
      <c r="W1824" s="60">
        <f t="shared" ca="1" si="909"/>
        <v>229550.09834590333</v>
      </c>
      <c r="X1824" s="60">
        <f t="shared" ca="1" si="909"/>
        <v>1760196.2026317008</v>
      </c>
      <c r="Y1824" s="60">
        <f t="shared" ca="1" si="909"/>
        <v>129636.87669965299</v>
      </c>
      <c r="Z1824" s="60">
        <f t="shared" ca="1" si="909"/>
        <v>2167.3221308205761</v>
      </c>
      <c r="AA1824" s="60">
        <f t="shared" ca="1" si="909"/>
        <v>131804.19883047359</v>
      </c>
      <c r="AB1824" s="60">
        <f t="shared" ca="1" si="909"/>
        <v>1691.7135104514039</v>
      </c>
      <c r="AC1824" s="60">
        <f t="shared" ca="1" si="909"/>
        <v>0</v>
      </c>
      <c r="AD1824" s="60">
        <f t="shared" ca="1" si="909"/>
        <v>0</v>
      </c>
    </row>
    <row r="1825" spans="1:30" s="55" customFormat="1" hidden="1" outlineLevel="1">
      <c r="A1825" s="56"/>
      <c r="B1825" s="111"/>
      <c r="E1825" s="58"/>
      <c r="F1825" s="58"/>
      <c r="G1825" s="55" t="str">
        <f>$G$10</f>
        <v>SUBTRAN</v>
      </c>
      <c r="H1825" s="60">
        <f t="shared" ref="H1825:AD1825" ca="1" si="910">+H1816+H1684+H1675+H1666+H1616+H1345+H1410+H1239</f>
        <v>1366373.9364833999</v>
      </c>
      <c r="I1825" s="60">
        <f t="shared" ca="1" si="910"/>
        <v>663205.73128263862</v>
      </c>
      <c r="J1825" s="60">
        <f t="shared" ca="1" si="910"/>
        <v>32316.84063442998</v>
      </c>
      <c r="K1825" s="60">
        <f t="shared" ca="1" si="910"/>
        <v>117301.70750345406</v>
      </c>
      <c r="L1825" s="60">
        <f t="shared" ca="1" si="910"/>
        <v>3618.9496958959317</v>
      </c>
      <c r="M1825" s="60">
        <f t="shared" ca="1" si="910"/>
        <v>462.03051613191263</v>
      </c>
      <c r="N1825" s="60">
        <f t="shared" ca="1" si="910"/>
        <v>121382.68771548194</v>
      </c>
      <c r="O1825" s="60">
        <f t="shared" ca="1" si="910"/>
        <v>88621.262345993615</v>
      </c>
      <c r="P1825" s="60">
        <f t="shared" ca="1" si="910"/>
        <v>16489.861834083731</v>
      </c>
      <c r="Q1825" s="60">
        <f t="shared" ca="1" si="910"/>
        <v>9796.7970303498296</v>
      </c>
      <c r="R1825" s="60">
        <f t="shared" ca="1" si="910"/>
        <v>0</v>
      </c>
      <c r="S1825" s="60">
        <f t="shared" ca="1" si="910"/>
        <v>114907.92121042716</v>
      </c>
      <c r="T1825" s="60">
        <f t="shared" ca="1" si="910"/>
        <v>3079.3697798778171</v>
      </c>
      <c r="U1825" s="60">
        <f t="shared" ca="1" si="910"/>
        <v>50519.262492359412</v>
      </c>
      <c r="V1825" s="60">
        <f t="shared" ca="1" si="910"/>
        <v>352059.80331342446</v>
      </c>
      <c r="W1825" s="60">
        <f t="shared" ca="1" si="910"/>
        <v>0</v>
      </c>
      <c r="X1825" s="60">
        <f t="shared" ca="1" si="910"/>
        <v>405658.43558566179</v>
      </c>
      <c r="Y1825" s="60">
        <f t="shared" ca="1" si="910"/>
        <v>26618.532098380834</v>
      </c>
      <c r="Z1825" s="60">
        <f t="shared" ca="1" si="910"/>
        <v>442.94260053647815</v>
      </c>
      <c r="AA1825" s="60">
        <f t="shared" ca="1" si="910"/>
        <v>27061.474698917315</v>
      </c>
      <c r="AB1825" s="60">
        <f t="shared" ca="1" si="910"/>
        <v>357.36712220775428</v>
      </c>
      <c r="AC1825" s="60">
        <f t="shared" ca="1" si="910"/>
        <v>1220.2733438746723</v>
      </c>
      <c r="AD1825" s="60">
        <f t="shared" ca="1" si="910"/>
        <v>263.20488976093475</v>
      </c>
    </row>
    <row r="1826" spans="1:30" s="55" customFormat="1" hidden="1" outlineLevel="1">
      <c r="A1826" s="56"/>
      <c r="B1826" s="111"/>
      <c r="E1826" s="58"/>
      <c r="F1826" s="58"/>
      <c r="G1826" s="55" t="str">
        <f>$G$11</f>
        <v>DISTPRI</v>
      </c>
      <c r="H1826" s="60">
        <f t="shared" ref="H1826:AD1826" ca="1" si="911">+H1817+H1685+H1676+H1667+H1617+H1346+H1411+H1240</f>
        <v>37926736.94209075</v>
      </c>
      <c r="I1826" s="60">
        <f t="shared" ca="1" si="911"/>
        <v>25336910.615195151</v>
      </c>
      <c r="J1826" s="60">
        <f t="shared" ca="1" si="911"/>
        <v>1196422.5725217219</v>
      </c>
      <c r="K1826" s="60">
        <f t="shared" ca="1" si="911"/>
        <v>4342638.7889030958</v>
      </c>
      <c r="L1826" s="60">
        <f t="shared" ca="1" si="911"/>
        <v>134168.53934842537</v>
      </c>
      <c r="M1826" s="60">
        <f t="shared" ca="1" si="911"/>
        <v>0</v>
      </c>
      <c r="N1826" s="60">
        <f t="shared" ca="1" si="911"/>
        <v>4476807.3282515211</v>
      </c>
      <c r="O1826" s="60">
        <f t="shared" ca="1" si="911"/>
        <v>3256326.9813297037</v>
      </c>
      <c r="P1826" s="60">
        <f t="shared" ca="1" si="911"/>
        <v>606592.8426830289</v>
      </c>
      <c r="Q1826" s="60">
        <f t="shared" ca="1" si="911"/>
        <v>0</v>
      </c>
      <c r="R1826" s="60">
        <f t="shared" ca="1" si="911"/>
        <v>0</v>
      </c>
      <c r="S1826" s="60">
        <f t="shared" ca="1" si="911"/>
        <v>3862919.8240127321</v>
      </c>
      <c r="T1826" s="60">
        <f t="shared" ca="1" si="911"/>
        <v>115977.53174842009</v>
      </c>
      <c r="U1826" s="60">
        <f t="shared" ca="1" si="911"/>
        <v>1871137.1418796384</v>
      </c>
      <c r="V1826" s="60">
        <f t="shared" ca="1" si="911"/>
        <v>0</v>
      </c>
      <c r="W1826" s="60">
        <f t="shared" ca="1" si="911"/>
        <v>0</v>
      </c>
      <c r="X1826" s="60">
        <f t="shared" ca="1" si="911"/>
        <v>1987114.673628059</v>
      </c>
      <c r="Y1826" s="60">
        <f t="shared" ca="1" si="911"/>
        <v>981555.92957039294</v>
      </c>
      <c r="Z1826" s="60">
        <f t="shared" ca="1" si="911"/>
        <v>16370.818752810861</v>
      </c>
      <c r="AA1826" s="60">
        <f t="shared" ca="1" si="911"/>
        <v>997926.74832320365</v>
      </c>
      <c r="AB1826" s="60">
        <f t="shared" ca="1" si="911"/>
        <v>13280.848929456863</v>
      </c>
      <c r="AC1826" s="60">
        <f t="shared" ca="1" si="911"/>
        <v>45537.818583401429</v>
      </c>
      <c r="AD1826" s="60">
        <f t="shared" ca="1" si="911"/>
        <v>9816.5126454925339</v>
      </c>
    </row>
    <row r="1827" spans="1:30" s="55" customFormat="1" hidden="1" outlineLevel="1">
      <c r="A1827" s="56"/>
      <c r="B1827" s="111"/>
      <c r="E1827" s="58"/>
      <c r="F1827" s="58"/>
      <c r="G1827" s="55" t="str">
        <f>$G$12</f>
        <v>DISTSEC</v>
      </c>
      <c r="H1827" s="60">
        <f t="shared" ref="H1827:AD1827" ca="1" si="912">+H1818+H1686+H1677+H1668+H1618+H1347+H1412+H1241</f>
        <v>15669441.556045821</v>
      </c>
      <c r="I1827" s="60">
        <f t="shared" ca="1" si="912"/>
        <v>11710698.406104401</v>
      </c>
      <c r="J1827" s="60">
        <f t="shared" ca="1" si="912"/>
        <v>565809.16439401044</v>
      </c>
      <c r="K1827" s="60">
        <f t="shared" ca="1" si="912"/>
        <v>1706482.8094735832</v>
      </c>
      <c r="L1827" s="60">
        <f t="shared" ca="1" si="912"/>
        <v>0</v>
      </c>
      <c r="M1827" s="60">
        <f t="shared" ca="1" si="912"/>
        <v>0</v>
      </c>
      <c r="N1827" s="60">
        <f t="shared" ca="1" si="912"/>
        <v>1706482.8094735832</v>
      </c>
      <c r="O1827" s="60">
        <f t="shared" ca="1" si="912"/>
        <v>1087413.9293398063</v>
      </c>
      <c r="P1827" s="60">
        <f t="shared" ca="1" si="912"/>
        <v>0</v>
      </c>
      <c r="Q1827" s="60">
        <f t="shared" ca="1" si="912"/>
        <v>0</v>
      </c>
      <c r="R1827" s="60">
        <f t="shared" ca="1" si="912"/>
        <v>0</v>
      </c>
      <c r="S1827" s="60">
        <f t="shared" ca="1" si="912"/>
        <v>1087413.9293398063</v>
      </c>
      <c r="T1827" s="60">
        <f t="shared" ca="1" si="912"/>
        <v>29367.719807084715</v>
      </c>
      <c r="U1827" s="60">
        <f t="shared" ca="1" si="912"/>
        <v>0</v>
      </c>
      <c r="V1827" s="60">
        <f t="shared" ca="1" si="912"/>
        <v>0</v>
      </c>
      <c r="W1827" s="60">
        <f t="shared" ca="1" si="912"/>
        <v>0</v>
      </c>
      <c r="X1827" s="60">
        <f t="shared" ca="1" si="912"/>
        <v>29367.719807084715</v>
      </c>
      <c r="Y1827" s="60">
        <f t="shared" ca="1" si="912"/>
        <v>400898.6073991892</v>
      </c>
      <c r="Z1827" s="60">
        <f t="shared" ca="1" si="912"/>
        <v>0</v>
      </c>
      <c r="AA1827" s="60">
        <f t="shared" ca="1" si="912"/>
        <v>400898.6073991892</v>
      </c>
      <c r="AB1827" s="60">
        <f t="shared" ca="1" si="912"/>
        <v>4165.2978973671106</v>
      </c>
      <c r="AC1827" s="60">
        <f t="shared" ca="1" si="912"/>
        <v>141575.51638211301</v>
      </c>
      <c r="AD1827" s="60">
        <f t="shared" ca="1" si="912"/>
        <v>23030.105248267941</v>
      </c>
    </row>
    <row r="1828" spans="1:30" s="55" customFormat="1" hidden="1" outlineLevel="1">
      <c r="A1828" s="56"/>
      <c r="B1828" s="111"/>
      <c r="E1828" s="58"/>
      <c r="F1828" s="58"/>
      <c r="G1828" s="55" t="str">
        <f>$G$13</f>
        <v>ENERGY</v>
      </c>
      <c r="H1828" s="60">
        <f t="shared" ref="H1828:AD1828" ca="1" si="913">+H1819+H1687+H1678+H1669+H1619+H1348+H1413+H1242</f>
        <v>229649359.9420467</v>
      </c>
      <c r="I1828" s="60">
        <f t="shared" ca="1" si="913"/>
        <v>86172586.215187415</v>
      </c>
      <c r="J1828" s="60">
        <f t="shared" ca="1" si="913"/>
        <v>5584394.3385467213</v>
      </c>
      <c r="K1828" s="60">
        <f t="shared" ca="1" si="913"/>
        <v>18736295.000589699</v>
      </c>
      <c r="L1828" s="60">
        <f t="shared" ca="1" si="913"/>
        <v>595392.53196277167</v>
      </c>
      <c r="M1828" s="60">
        <f t="shared" ca="1" si="913"/>
        <v>54850.356325175453</v>
      </c>
      <c r="N1828" s="60">
        <f t="shared" ca="1" si="913"/>
        <v>19386537.888877649</v>
      </c>
      <c r="O1828" s="60">
        <f t="shared" ca="1" si="913"/>
        <v>17082654.159206841</v>
      </c>
      <c r="P1828" s="60">
        <f t="shared" ca="1" si="913"/>
        <v>3166867.0462312144</v>
      </c>
      <c r="Q1828" s="60">
        <f t="shared" ca="1" si="913"/>
        <v>1438873.8258788926</v>
      </c>
      <c r="R1828" s="60">
        <f t="shared" ca="1" si="913"/>
        <v>66668.987703414954</v>
      </c>
      <c r="S1828" s="60">
        <f t="shared" ca="1" si="913"/>
        <v>21755064.019020364</v>
      </c>
      <c r="T1828" s="60">
        <f t="shared" ca="1" si="913"/>
        <v>654613.82418851147</v>
      </c>
      <c r="U1828" s="60">
        <f t="shared" ca="1" si="913"/>
        <v>11493646.069602041</v>
      </c>
      <c r="V1828" s="60">
        <f t="shared" ca="1" si="913"/>
        <v>65257886.367425494</v>
      </c>
      <c r="W1828" s="60">
        <f t="shared" ca="1" si="913"/>
        <v>12380206.57488713</v>
      </c>
      <c r="X1828" s="60">
        <f t="shared" ca="1" si="913"/>
        <v>89786352.836103171</v>
      </c>
      <c r="Y1828" s="60">
        <f t="shared" ca="1" si="913"/>
        <v>4628079.313333327</v>
      </c>
      <c r="Z1828" s="60">
        <f t="shared" ca="1" si="913"/>
        <v>75337.676352327442</v>
      </c>
      <c r="AA1828" s="60">
        <f t="shared" ca="1" si="913"/>
        <v>4703416.9896856546</v>
      </c>
      <c r="AB1828" s="60">
        <f t="shared" ca="1" si="913"/>
        <v>84035.314762804919</v>
      </c>
      <c r="AC1828" s="60">
        <f t="shared" ca="1" si="913"/>
        <v>1817384.1569632995</v>
      </c>
      <c r="AD1828" s="60">
        <f t="shared" ca="1" si="913"/>
        <v>359588.18289963115</v>
      </c>
    </row>
    <row r="1829" spans="1:30" s="55" customFormat="1" hidden="1" outlineLevel="1">
      <c r="A1829" s="56"/>
      <c r="B1829" s="111"/>
      <c r="E1829" s="58"/>
      <c r="F1829" s="58"/>
      <c r="G1829" s="55" t="str">
        <f>$G$14</f>
        <v>CUSTOMER</v>
      </c>
      <c r="H1829" s="60">
        <f t="shared" ref="H1829:AD1829" ca="1" si="914">+H1820+H1688+H1679+H1670+H1620+H1349+H1414+H1243</f>
        <v>18773736.339811515</v>
      </c>
      <c r="I1829" s="60">
        <f t="shared" ca="1" si="914"/>
        <v>12804610.636961397</v>
      </c>
      <c r="J1829" s="60">
        <f t="shared" ca="1" si="914"/>
        <v>2255802.6788494121</v>
      </c>
      <c r="K1829" s="60">
        <f t="shared" ca="1" si="914"/>
        <v>644538.27547577873</v>
      </c>
      <c r="L1829" s="60">
        <f t="shared" ca="1" si="914"/>
        <v>87731.541740457236</v>
      </c>
      <c r="M1829" s="60">
        <f t="shared" ca="1" si="914"/>
        <v>13776.614017560983</v>
      </c>
      <c r="N1829" s="60">
        <f t="shared" ca="1" si="914"/>
        <v>746046.43123379711</v>
      </c>
      <c r="O1829" s="60">
        <f t="shared" ca="1" si="914"/>
        <v>107345.73363197342</v>
      </c>
      <c r="P1829" s="60">
        <f t="shared" ca="1" si="914"/>
        <v>25837.362668385678</v>
      </c>
      <c r="Q1829" s="60">
        <f t="shared" ca="1" si="914"/>
        <v>47627.151482315399</v>
      </c>
      <c r="R1829" s="60">
        <f t="shared" ca="1" si="914"/>
        <v>8293.1457095059686</v>
      </c>
      <c r="S1829" s="60">
        <f t="shared" ca="1" si="914"/>
        <v>189103.39349218045</v>
      </c>
      <c r="T1829" s="60">
        <f t="shared" ca="1" si="914"/>
        <v>743.04297165285755</v>
      </c>
      <c r="U1829" s="60">
        <f t="shared" ca="1" si="914"/>
        <v>15359.397861700319</v>
      </c>
      <c r="V1829" s="60">
        <f t="shared" ca="1" si="914"/>
        <v>70040.889299754024</v>
      </c>
      <c r="W1829" s="60">
        <f t="shared" ca="1" si="914"/>
        <v>12432.083338954619</v>
      </c>
      <c r="X1829" s="60">
        <f t="shared" ca="1" si="914"/>
        <v>98575.413472061846</v>
      </c>
      <c r="Y1829" s="60">
        <f t="shared" ca="1" si="914"/>
        <v>29415.627495774825</v>
      </c>
      <c r="Z1829" s="60">
        <f t="shared" ca="1" si="914"/>
        <v>436.14978664948842</v>
      </c>
      <c r="AA1829" s="60">
        <f t="shared" ca="1" si="914"/>
        <v>29851.777282424315</v>
      </c>
      <c r="AB1829" s="60">
        <f t="shared" ca="1" si="914"/>
        <v>945.12413224103352</v>
      </c>
      <c r="AC1829" s="60">
        <f t="shared" ca="1" si="914"/>
        <v>2328483.0946588698</v>
      </c>
      <c r="AD1829" s="60">
        <f t="shared" ca="1" si="914"/>
        <v>320317.78972913267</v>
      </c>
    </row>
    <row r="1830" spans="1:30" s="55" customFormat="1" collapsed="1">
      <c r="A1830" s="56"/>
      <c r="B1830" s="111"/>
      <c r="C1830" s="55" t="s">
        <v>235</v>
      </c>
      <c r="E1830" s="60">
        <f>+E1821+E1689+E1680+E1671+E1621+E1350+E1415+E1244</f>
        <v>427756080</v>
      </c>
      <c r="F1830" s="58"/>
      <c r="G1830" s="55" t="str">
        <f>$G$15</f>
        <v>TOTAL</v>
      </c>
      <c r="H1830" s="60">
        <f ca="1">+H1821+H1689+H1680+H1671+H1621+H1350+H1415+H1244</f>
        <v>427756079.99999994</v>
      </c>
      <c r="I1830" s="60">
        <f t="shared" ref="I1830:AD1830" ca="1" si="915">+I1821+I1689+I1680+I1671+I1621+I1350+I1415+I1244</f>
        <v>197921435.35959953</v>
      </c>
      <c r="J1830" s="60">
        <f t="shared" ca="1" si="915"/>
        <v>12666462.111548908</v>
      </c>
      <c r="K1830" s="60">
        <f t="shared" ca="1" si="915"/>
        <v>36648287.665699944</v>
      </c>
      <c r="L1830" s="60">
        <f t="shared" ca="1" si="915"/>
        <v>1170227.034353348</v>
      </c>
      <c r="M1830" s="60">
        <f t="shared" ca="1" si="915"/>
        <v>101885.29085693226</v>
      </c>
      <c r="N1830" s="60">
        <f t="shared" ca="1" si="915"/>
        <v>37920399.990910225</v>
      </c>
      <c r="O1830" s="60">
        <f t="shared" ca="1" si="915"/>
        <v>30061141.1631837</v>
      </c>
      <c r="P1830" s="60">
        <f t="shared" ca="1" si="915"/>
        <v>5388417.5527399927</v>
      </c>
      <c r="Q1830" s="60">
        <f t="shared" ca="1" si="915"/>
        <v>2206748.3732474665</v>
      </c>
      <c r="R1830" s="60">
        <f t="shared" ca="1" si="915"/>
        <v>106906.00327191566</v>
      </c>
      <c r="S1830" s="60">
        <f t="shared" ca="1" si="915"/>
        <v>37763213.092443071</v>
      </c>
      <c r="T1830" s="60">
        <f t="shared" ca="1" si="915"/>
        <v>1098322.2468385827</v>
      </c>
      <c r="U1830" s="60">
        <f t="shared" ca="1" si="915"/>
        <v>18252303.294908337</v>
      </c>
      <c r="V1830" s="60">
        <f t="shared" ca="1" si="915"/>
        <v>91164644.789373219</v>
      </c>
      <c r="W1830" s="60">
        <f t="shared" ca="1" si="915"/>
        <v>16992476.698854234</v>
      </c>
      <c r="X1830" s="60">
        <f t="shared" ca="1" si="915"/>
        <v>127507747.02997436</v>
      </c>
      <c r="Y1830" s="60">
        <f t="shared" ca="1" si="915"/>
        <v>8657206.981234163</v>
      </c>
      <c r="Z1830" s="60">
        <f t="shared" ca="1" si="915"/>
        <v>135967.12401200479</v>
      </c>
      <c r="AA1830" s="60">
        <f t="shared" ca="1" si="915"/>
        <v>8793174.1052461676</v>
      </c>
      <c r="AB1830" s="60">
        <f t="shared" ca="1" si="915"/>
        <v>136431.65493376943</v>
      </c>
      <c r="AC1830" s="60">
        <f t="shared" ca="1" si="915"/>
        <v>4334200.8599315584</v>
      </c>
      <c r="AD1830" s="60">
        <f t="shared" ca="1" si="915"/>
        <v>713015.79541228525</v>
      </c>
    </row>
    <row r="1831" spans="1:30">
      <c r="E1831" s="15"/>
      <c r="F1831" s="3"/>
      <c r="G1831" s="7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  <c r="AC1831" s="4"/>
      <c r="AD1831" s="4"/>
    </row>
    <row r="1832" spans="1:30">
      <c r="C1832" s="55" t="s">
        <v>230</v>
      </c>
      <c r="E1832" s="15"/>
      <c r="F1832" s="58"/>
      <c r="G1832" s="7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  <c r="AC1832" s="4"/>
      <c r="AD1832" s="4"/>
    </row>
    <row r="1833" spans="1:30" hidden="1" outlineLevel="1">
      <c r="E1833" s="51"/>
      <c r="F1833" s="52" t="str">
        <f>F1840</f>
        <v>PROD_DEMAND</v>
      </c>
      <c r="G1833" s="55" t="str">
        <f>$G$8</f>
        <v>PRODUCTION</v>
      </c>
      <c r="H1833" s="4">
        <f t="shared" ref="H1833:H1840" si="916">SUBTOTAL(9,I1833:AD1833)</f>
        <v>52.999999999999979</v>
      </c>
      <c r="I1833" s="5">
        <f>VLOOKUP(CONCATENATE($F1833," ",$G1833),AllocFactorMatrix,(I$4+1),FALSE)*$E1840</f>
        <v>26.106898494215709</v>
      </c>
      <c r="J1833" s="5">
        <f>VLOOKUP(CONCATENATE($F1833," ",$G1833),AllocFactorMatrix,(J$4+1),FALSE)*$E1840</f>
        <v>1.2905572783648167</v>
      </c>
      <c r="K1833" s="5">
        <f>VLOOKUP(CONCATENATE($F1833," ",$G1833),AllocFactorMatrix,(K$4+1),FALSE)*$E1840</f>
        <v>4.7272373477992593</v>
      </c>
      <c r="L1833" s="5">
        <f>VLOOKUP(CONCATENATE($F1833," ",$G1833),AllocFactorMatrix,(L$4+1),FALSE)*$E1840</f>
        <v>0.14879664813593055</v>
      </c>
      <c r="M1833" s="5">
        <f>VLOOKUP(CONCATENATE($F1833," ",$G1833),AllocFactorMatrix,(M$4+1),FALSE)*$E1840</f>
        <v>1.3953673537852483E-2</v>
      </c>
      <c r="N1833" s="5">
        <f t="shared" ref="N1833:N1840" si="917">SUBTOTAL(9,K1833:M1833)</f>
        <v>4.889987669473042</v>
      </c>
      <c r="O1833" s="5">
        <f>VLOOKUP(CONCATENATE($F1833," ",$G1833),AllocFactorMatrix,(O$4+1),FALSE)*$E1840</f>
        <v>3.5934357569761106</v>
      </c>
      <c r="P1833" s="5">
        <f>VLOOKUP(CONCATENATE($F1833," ",$G1833),AllocFactorMatrix,(P$4+1),FALSE)*$E1840</f>
        <v>0.6695617724957067</v>
      </c>
      <c r="Q1833" s="5">
        <f>VLOOKUP(CONCATENATE($F1833," ",$G1833),AllocFactorMatrix,(Q$4+1),FALSE)*$E1840</f>
        <v>0.30256249775028454</v>
      </c>
      <c r="R1833" s="5">
        <f>VLOOKUP(CONCATENATE($F1833," ",$G1833),AllocFactorMatrix,(R$4+1),FALSE)*$E1840</f>
        <v>1.36058973167548E-2</v>
      </c>
      <c r="S1833" s="5">
        <f>SUBTOTAL(9,O1833:R1833)</f>
        <v>4.5791659245388567</v>
      </c>
      <c r="T1833" s="5">
        <f>VLOOKUP(CONCATENATE($F1833," ",$G1833),AllocFactorMatrix,(T$4+1),FALSE)*$E1840</f>
        <v>0.125527914997492</v>
      </c>
      <c r="U1833" s="5">
        <f>VLOOKUP(CONCATENATE($F1833," ",$G1833),AllocFactorMatrix,(U$4+1),FALSE)*$E1840</f>
        <v>2.0542429412564589</v>
      </c>
      <c r="V1833" s="5">
        <f>VLOOKUP(CONCATENATE($F1833," ",$G1833),AllocFactorMatrix,(V$4+1),FALSE)*$E1840</f>
        <v>10.856731665570909</v>
      </c>
      <c r="W1833" s="5">
        <f>VLOOKUP(CONCATENATE($F1833," ",$G1833),AllocFactorMatrix,(W$4+1),FALSE)*$E1840</f>
        <v>1.960545796466086</v>
      </c>
      <c r="X1833" s="5">
        <f>SUBTOTAL(9,T1833:W1833)</f>
        <v>14.997048318290945</v>
      </c>
      <c r="Y1833" s="5">
        <f>VLOOKUP(CONCATENATE($F1833," ",$G1833),AllocFactorMatrix,(Y$4+1),FALSE)*$E1840</f>
        <v>1.1035384189016368</v>
      </c>
      <c r="Z1833" s="5">
        <f>VLOOKUP(CONCATENATE($F1833," ",$G1833),AllocFactorMatrix,(Z$4+1),FALSE)*$E1840</f>
        <v>1.8483846693857758E-2</v>
      </c>
      <c r="AA1833" s="5">
        <f t="shared" ref="AA1833:AA1840" si="918">SUBTOTAL(9,Y1833:Z1833)</f>
        <v>1.1220222655954946</v>
      </c>
      <c r="AB1833" s="5">
        <f>VLOOKUP(CONCATENATE($F1833," ",$G1833),AllocFactorMatrix,(AB$4+1),FALSE)*$E1840</f>
        <v>1.432004952112028E-2</v>
      </c>
      <c r="AC1833" s="5">
        <f>VLOOKUP(CONCATENATE($F1833," ",$G1833),AllocFactorMatrix,(AC$4+1),FALSE)*$E1840</f>
        <v>0</v>
      </c>
      <c r="AD1833" s="5">
        <f>VLOOKUP(CONCATENATE($F1833," ",$G1833),AllocFactorMatrix,(AD$4+1),FALSE)*$E1840</f>
        <v>0</v>
      </c>
    </row>
    <row r="1834" spans="1:30" hidden="1" outlineLevel="1">
      <c r="E1834" s="51"/>
      <c r="F1834" s="52" t="str">
        <f>F1840</f>
        <v>PROD_DEMAND</v>
      </c>
      <c r="G1834" s="55" t="str">
        <f>$G$9</f>
        <v>BULKTRAN</v>
      </c>
      <c r="H1834" s="4">
        <f t="shared" si="916"/>
        <v>0</v>
      </c>
      <c r="I1834" s="5">
        <f>VLOOKUP(CONCATENATE($F1834," ",$G1834),AllocFactorMatrix,(I$4+1),FALSE)*$E1840</f>
        <v>0</v>
      </c>
      <c r="J1834" s="5">
        <f>VLOOKUP(CONCATENATE($F1834," ",$G1834),AllocFactorMatrix,(J$4+1),FALSE)*$E1840</f>
        <v>0</v>
      </c>
      <c r="K1834" s="5">
        <f>VLOOKUP(CONCATENATE($F1834," ",$G1834),AllocFactorMatrix,(K$4+1),FALSE)*$E1840</f>
        <v>0</v>
      </c>
      <c r="L1834" s="5">
        <f>VLOOKUP(CONCATENATE($F1834," ",$G1834),AllocFactorMatrix,(L$4+1),FALSE)*$E1840</f>
        <v>0</v>
      </c>
      <c r="M1834" s="5">
        <f>VLOOKUP(CONCATENATE($F1834," ",$G1834),AllocFactorMatrix,(M$4+1),FALSE)*$E1840</f>
        <v>0</v>
      </c>
      <c r="N1834" s="5">
        <f t="shared" si="917"/>
        <v>0</v>
      </c>
      <c r="O1834" s="5">
        <f>VLOOKUP(CONCATENATE($F1834," ",$G1834),AllocFactorMatrix,(O$4+1),FALSE)*$E1840</f>
        <v>0</v>
      </c>
      <c r="P1834" s="5">
        <f>VLOOKUP(CONCATENATE($F1834," ",$G1834),AllocFactorMatrix,(P$4+1),FALSE)*$E1840</f>
        <v>0</v>
      </c>
      <c r="Q1834" s="5">
        <f>VLOOKUP(CONCATENATE($F1834," ",$G1834),AllocFactorMatrix,(Q$4+1),FALSE)*$E1840</f>
        <v>0</v>
      </c>
      <c r="R1834" s="5">
        <f>VLOOKUP(CONCATENATE($F1834," ",$G1834),AllocFactorMatrix,(R$4+1),FALSE)*$E1840</f>
        <v>0</v>
      </c>
      <c r="S1834" s="5">
        <f t="shared" ref="S1834:S1840" si="919">SUBTOTAL(9,O1834:R1834)</f>
        <v>0</v>
      </c>
      <c r="T1834" s="5">
        <f>VLOOKUP(CONCATENATE($F1834," ",$G1834),AllocFactorMatrix,(T$4+1),FALSE)*$E1840</f>
        <v>0</v>
      </c>
      <c r="U1834" s="5">
        <f>VLOOKUP(CONCATENATE($F1834," ",$G1834),AllocFactorMatrix,(U$4+1),FALSE)*$E1840</f>
        <v>0</v>
      </c>
      <c r="V1834" s="5">
        <f>VLOOKUP(CONCATENATE($F1834," ",$G1834),AllocFactorMatrix,(V$4+1),FALSE)*$E1840</f>
        <v>0</v>
      </c>
      <c r="W1834" s="5">
        <f>VLOOKUP(CONCATENATE($F1834," ",$G1834),AllocFactorMatrix,(W$4+1),FALSE)*$E1840</f>
        <v>0</v>
      </c>
      <c r="X1834" s="5">
        <f t="shared" ref="X1834:X1840" si="920">SUBTOTAL(9,T1834:W1834)</f>
        <v>0</v>
      </c>
      <c r="Y1834" s="5">
        <f>VLOOKUP(CONCATENATE($F1834," ",$G1834),AllocFactorMatrix,(Y$4+1),FALSE)*$E1840</f>
        <v>0</v>
      </c>
      <c r="Z1834" s="5">
        <f>VLOOKUP(CONCATENATE($F1834," ",$G1834),AllocFactorMatrix,(Z$4+1),FALSE)*$E1840</f>
        <v>0</v>
      </c>
      <c r="AA1834" s="5">
        <f t="shared" si="918"/>
        <v>0</v>
      </c>
      <c r="AB1834" s="5">
        <f>VLOOKUP(CONCATENATE($F1834," ",$G1834),AllocFactorMatrix,(AB$4+1),FALSE)*$E1840</f>
        <v>0</v>
      </c>
      <c r="AC1834" s="5">
        <f>VLOOKUP(CONCATENATE($F1834," ",$G1834),AllocFactorMatrix,(AC$4+1),FALSE)*$E1840</f>
        <v>0</v>
      </c>
      <c r="AD1834" s="5">
        <f>VLOOKUP(CONCATENATE($F1834," ",$G1834),AllocFactorMatrix,(AD$4+1),FALSE)*$E1840</f>
        <v>0</v>
      </c>
    </row>
    <row r="1835" spans="1:30" hidden="1" outlineLevel="1">
      <c r="E1835" s="51"/>
      <c r="F1835" s="52" t="str">
        <f>F1840</f>
        <v>PROD_DEMAND</v>
      </c>
      <c r="G1835" s="55" t="str">
        <f>$G$10</f>
        <v>SUBTRAN</v>
      </c>
      <c r="H1835" s="4">
        <f t="shared" si="916"/>
        <v>0</v>
      </c>
      <c r="I1835" s="5">
        <f>VLOOKUP(CONCATENATE($F1835," ",$G1835),AllocFactorMatrix,(I$4+1),FALSE)*$E1840</f>
        <v>0</v>
      </c>
      <c r="J1835" s="5">
        <f>VLOOKUP(CONCATENATE($F1835," ",$G1835),AllocFactorMatrix,(J$4+1),FALSE)*$E1840</f>
        <v>0</v>
      </c>
      <c r="K1835" s="5">
        <f>VLOOKUP(CONCATENATE($F1835," ",$G1835),AllocFactorMatrix,(K$4+1),FALSE)*$E1840</f>
        <v>0</v>
      </c>
      <c r="L1835" s="5">
        <f>VLOOKUP(CONCATENATE($F1835," ",$G1835),AllocFactorMatrix,(L$4+1),FALSE)*$E1840</f>
        <v>0</v>
      </c>
      <c r="M1835" s="5">
        <f>VLOOKUP(CONCATENATE($F1835," ",$G1835),AllocFactorMatrix,(M$4+1),FALSE)*$E1840</f>
        <v>0</v>
      </c>
      <c r="N1835" s="5">
        <f t="shared" si="917"/>
        <v>0</v>
      </c>
      <c r="O1835" s="5">
        <f>VLOOKUP(CONCATENATE($F1835," ",$G1835),AllocFactorMatrix,(O$4+1),FALSE)*$E1840</f>
        <v>0</v>
      </c>
      <c r="P1835" s="5">
        <f>VLOOKUP(CONCATENATE($F1835," ",$G1835),AllocFactorMatrix,(P$4+1),FALSE)*$E1840</f>
        <v>0</v>
      </c>
      <c r="Q1835" s="5">
        <f>VLOOKUP(CONCATENATE($F1835," ",$G1835),AllocFactorMatrix,(Q$4+1),FALSE)*$E1840</f>
        <v>0</v>
      </c>
      <c r="R1835" s="5">
        <f>VLOOKUP(CONCATENATE($F1835," ",$G1835),AllocFactorMatrix,(R$4+1),FALSE)*$E1840</f>
        <v>0</v>
      </c>
      <c r="S1835" s="5">
        <f t="shared" si="919"/>
        <v>0</v>
      </c>
      <c r="T1835" s="5">
        <f>VLOOKUP(CONCATENATE($F1835," ",$G1835),AllocFactorMatrix,(T$4+1),FALSE)*$E1840</f>
        <v>0</v>
      </c>
      <c r="U1835" s="5">
        <f>VLOOKUP(CONCATENATE($F1835," ",$G1835),AllocFactorMatrix,(U$4+1),FALSE)*$E1840</f>
        <v>0</v>
      </c>
      <c r="V1835" s="5">
        <f>VLOOKUP(CONCATENATE($F1835," ",$G1835),AllocFactorMatrix,(V$4+1),FALSE)*$E1840</f>
        <v>0</v>
      </c>
      <c r="W1835" s="5">
        <f>VLOOKUP(CONCATENATE($F1835," ",$G1835),AllocFactorMatrix,(W$4+1),FALSE)*$E1840</f>
        <v>0</v>
      </c>
      <c r="X1835" s="5">
        <f t="shared" si="920"/>
        <v>0</v>
      </c>
      <c r="Y1835" s="5">
        <f>VLOOKUP(CONCATENATE($F1835," ",$G1835),AllocFactorMatrix,(Y$4+1),FALSE)*$E1840</f>
        <v>0</v>
      </c>
      <c r="Z1835" s="5">
        <f>VLOOKUP(CONCATENATE($F1835," ",$G1835),AllocFactorMatrix,(Z$4+1),FALSE)*$E1840</f>
        <v>0</v>
      </c>
      <c r="AA1835" s="5">
        <f t="shared" si="918"/>
        <v>0</v>
      </c>
      <c r="AB1835" s="5">
        <f>VLOOKUP(CONCATENATE($F1835," ",$G1835),AllocFactorMatrix,(AB$4+1),FALSE)*$E1840</f>
        <v>0</v>
      </c>
      <c r="AC1835" s="5">
        <f>VLOOKUP(CONCATENATE($F1835," ",$G1835),AllocFactorMatrix,(AC$4+1),FALSE)*$E1840</f>
        <v>0</v>
      </c>
      <c r="AD1835" s="5">
        <f>VLOOKUP(CONCATENATE($F1835," ",$G1835),AllocFactorMatrix,(AD$4+1),FALSE)*$E1840</f>
        <v>0</v>
      </c>
    </row>
    <row r="1836" spans="1:30" hidden="1" outlineLevel="1">
      <c r="E1836" s="51"/>
      <c r="F1836" s="52" t="str">
        <f>F1840</f>
        <v>PROD_DEMAND</v>
      </c>
      <c r="G1836" s="55" t="str">
        <f>$G$11</f>
        <v>DISTPRI</v>
      </c>
      <c r="H1836" s="4">
        <f t="shared" si="916"/>
        <v>0</v>
      </c>
      <c r="I1836" s="5">
        <f>VLOOKUP(CONCATENATE($F1836," ",$G1836),AllocFactorMatrix,(I$4+1),FALSE)*$E1840</f>
        <v>0</v>
      </c>
      <c r="J1836" s="5">
        <f>VLOOKUP(CONCATENATE($F1836," ",$G1836),AllocFactorMatrix,(J$4+1),FALSE)*$E1840</f>
        <v>0</v>
      </c>
      <c r="K1836" s="5">
        <f>VLOOKUP(CONCATENATE($F1836," ",$G1836),AllocFactorMatrix,(K$4+1),FALSE)*$E1840</f>
        <v>0</v>
      </c>
      <c r="L1836" s="5">
        <f>VLOOKUP(CONCATENATE($F1836," ",$G1836),AllocFactorMatrix,(L$4+1),FALSE)*$E1840</f>
        <v>0</v>
      </c>
      <c r="M1836" s="5">
        <f>VLOOKUP(CONCATENATE($F1836," ",$G1836),AllocFactorMatrix,(M$4+1),FALSE)*$E1840</f>
        <v>0</v>
      </c>
      <c r="N1836" s="5">
        <f t="shared" si="917"/>
        <v>0</v>
      </c>
      <c r="O1836" s="5">
        <f>VLOOKUP(CONCATENATE($F1836," ",$G1836),AllocFactorMatrix,(O$4+1),FALSE)*$E1840</f>
        <v>0</v>
      </c>
      <c r="P1836" s="5">
        <f>VLOOKUP(CONCATENATE($F1836," ",$G1836),AllocFactorMatrix,(P$4+1),FALSE)*$E1840</f>
        <v>0</v>
      </c>
      <c r="Q1836" s="5">
        <f>VLOOKUP(CONCATENATE($F1836," ",$G1836),AllocFactorMatrix,(Q$4+1),FALSE)*$E1840</f>
        <v>0</v>
      </c>
      <c r="R1836" s="5">
        <f>VLOOKUP(CONCATENATE($F1836," ",$G1836),AllocFactorMatrix,(R$4+1),FALSE)*$E1840</f>
        <v>0</v>
      </c>
      <c r="S1836" s="5">
        <f t="shared" si="919"/>
        <v>0</v>
      </c>
      <c r="T1836" s="5">
        <f>VLOOKUP(CONCATENATE($F1836," ",$G1836),AllocFactorMatrix,(T$4+1),FALSE)*$E1840</f>
        <v>0</v>
      </c>
      <c r="U1836" s="5">
        <f>VLOOKUP(CONCATENATE($F1836," ",$G1836),AllocFactorMatrix,(U$4+1),FALSE)*$E1840</f>
        <v>0</v>
      </c>
      <c r="V1836" s="5">
        <f>VLOOKUP(CONCATENATE($F1836," ",$G1836),AllocFactorMatrix,(V$4+1),FALSE)*$E1840</f>
        <v>0</v>
      </c>
      <c r="W1836" s="5">
        <f>VLOOKUP(CONCATENATE($F1836," ",$G1836),AllocFactorMatrix,(W$4+1),FALSE)*$E1840</f>
        <v>0</v>
      </c>
      <c r="X1836" s="5">
        <f t="shared" si="920"/>
        <v>0</v>
      </c>
      <c r="Y1836" s="5">
        <f>VLOOKUP(CONCATENATE($F1836," ",$G1836),AllocFactorMatrix,(Y$4+1),FALSE)*$E1840</f>
        <v>0</v>
      </c>
      <c r="Z1836" s="5">
        <f>VLOOKUP(CONCATENATE($F1836," ",$G1836),AllocFactorMatrix,(Z$4+1),FALSE)*$E1840</f>
        <v>0</v>
      </c>
      <c r="AA1836" s="5">
        <f t="shared" si="918"/>
        <v>0</v>
      </c>
      <c r="AB1836" s="5">
        <f>VLOOKUP(CONCATENATE($F1836," ",$G1836),AllocFactorMatrix,(AB$4+1),FALSE)*$E1840</f>
        <v>0</v>
      </c>
      <c r="AC1836" s="5">
        <f>VLOOKUP(CONCATENATE($F1836," ",$G1836),AllocFactorMatrix,(AC$4+1),FALSE)*$E1840</f>
        <v>0</v>
      </c>
      <c r="AD1836" s="5">
        <f>VLOOKUP(CONCATENATE($F1836," ",$G1836),AllocFactorMatrix,(AD$4+1),FALSE)*$E1840</f>
        <v>0</v>
      </c>
    </row>
    <row r="1837" spans="1:30" hidden="1" outlineLevel="1">
      <c r="E1837" s="51"/>
      <c r="F1837" s="52" t="str">
        <f>F1840</f>
        <v>PROD_DEMAND</v>
      </c>
      <c r="G1837" s="55" t="str">
        <f>$G$12</f>
        <v>DISTSEC</v>
      </c>
      <c r="H1837" s="4">
        <f t="shared" si="916"/>
        <v>0</v>
      </c>
      <c r="I1837" s="5">
        <f>VLOOKUP(CONCATENATE($F1837," ",$G1837),AllocFactorMatrix,(I$4+1),FALSE)*$E1840</f>
        <v>0</v>
      </c>
      <c r="J1837" s="5">
        <f>VLOOKUP(CONCATENATE($F1837," ",$G1837),AllocFactorMatrix,(J$4+1),FALSE)*$E1840</f>
        <v>0</v>
      </c>
      <c r="K1837" s="5">
        <f>VLOOKUP(CONCATENATE($F1837," ",$G1837),AllocFactorMatrix,(K$4+1),FALSE)*$E1840</f>
        <v>0</v>
      </c>
      <c r="L1837" s="5">
        <f>VLOOKUP(CONCATENATE($F1837," ",$G1837),AllocFactorMatrix,(L$4+1),FALSE)*$E1840</f>
        <v>0</v>
      </c>
      <c r="M1837" s="5">
        <f>VLOOKUP(CONCATENATE($F1837," ",$G1837),AllocFactorMatrix,(M$4+1),FALSE)*$E1840</f>
        <v>0</v>
      </c>
      <c r="N1837" s="5">
        <f t="shared" si="917"/>
        <v>0</v>
      </c>
      <c r="O1837" s="5">
        <f>VLOOKUP(CONCATENATE($F1837," ",$G1837),AllocFactorMatrix,(O$4+1),FALSE)*$E1840</f>
        <v>0</v>
      </c>
      <c r="P1837" s="5">
        <f>VLOOKUP(CONCATENATE($F1837," ",$G1837),AllocFactorMatrix,(P$4+1),FALSE)*$E1840</f>
        <v>0</v>
      </c>
      <c r="Q1837" s="5">
        <f>VLOOKUP(CONCATENATE($F1837," ",$G1837),AllocFactorMatrix,(Q$4+1),FALSE)*$E1840</f>
        <v>0</v>
      </c>
      <c r="R1837" s="5">
        <f>VLOOKUP(CONCATENATE($F1837," ",$G1837),AllocFactorMatrix,(R$4+1),FALSE)*$E1840</f>
        <v>0</v>
      </c>
      <c r="S1837" s="5">
        <f t="shared" si="919"/>
        <v>0</v>
      </c>
      <c r="T1837" s="5">
        <f>VLOOKUP(CONCATENATE($F1837," ",$G1837),AllocFactorMatrix,(T$4+1),FALSE)*$E1840</f>
        <v>0</v>
      </c>
      <c r="U1837" s="5">
        <f>VLOOKUP(CONCATENATE($F1837," ",$G1837),AllocFactorMatrix,(U$4+1),FALSE)*$E1840</f>
        <v>0</v>
      </c>
      <c r="V1837" s="5">
        <f>VLOOKUP(CONCATENATE($F1837," ",$G1837),AllocFactorMatrix,(V$4+1),FALSE)*$E1840</f>
        <v>0</v>
      </c>
      <c r="W1837" s="5">
        <f>VLOOKUP(CONCATENATE($F1837," ",$G1837),AllocFactorMatrix,(W$4+1),FALSE)*$E1840</f>
        <v>0</v>
      </c>
      <c r="X1837" s="5">
        <f t="shared" si="920"/>
        <v>0</v>
      </c>
      <c r="Y1837" s="5">
        <f>VLOOKUP(CONCATENATE($F1837," ",$G1837),AllocFactorMatrix,(Y$4+1),FALSE)*$E1840</f>
        <v>0</v>
      </c>
      <c r="Z1837" s="5">
        <f>VLOOKUP(CONCATENATE($F1837," ",$G1837),AllocFactorMatrix,(Z$4+1),FALSE)*$E1840</f>
        <v>0</v>
      </c>
      <c r="AA1837" s="5">
        <f t="shared" si="918"/>
        <v>0</v>
      </c>
      <c r="AB1837" s="5">
        <f>VLOOKUP(CONCATENATE($F1837," ",$G1837),AllocFactorMatrix,(AB$4+1),FALSE)*$E1840</f>
        <v>0</v>
      </c>
      <c r="AC1837" s="5">
        <f>VLOOKUP(CONCATENATE($F1837," ",$G1837),AllocFactorMatrix,(AC$4+1),FALSE)*$E1840</f>
        <v>0</v>
      </c>
      <c r="AD1837" s="5">
        <f>VLOOKUP(CONCATENATE($F1837," ",$G1837),AllocFactorMatrix,(AD$4+1),FALSE)*$E1840</f>
        <v>0</v>
      </c>
    </row>
    <row r="1838" spans="1:30" hidden="1" outlineLevel="1">
      <c r="E1838" s="51"/>
      <c r="F1838" s="52" t="str">
        <f>F1840</f>
        <v>PROD_DEMAND</v>
      </c>
      <c r="G1838" s="55" t="str">
        <f>$G$13</f>
        <v>ENERGY</v>
      </c>
      <c r="H1838" s="4">
        <f t="shared" si="916"/>
        <v>0</v>
      </c>
      <c r="I1838" s="5">
        <f>VLOOKUP(CONCATENATE($F1838," ",$G1838),AllocFactorMatrix,(I$4+1),FALSE)*$E1840</f>
        <v>0</v>
      </c>
      <c r="J1838" s="5">
        <f>VLOOKUP(CONCATENATE($F1838," ",$G1838),AllocFactorMatrix,(J$4+1),FALSE)*$E1840</f>
        <v>0</v>
      </c>
      <c r="K1838" s="5">
        <f>VLOOKUP(CONCATENATE($F1838," ",$G1838),AllocFactorMatrix,(K$4+1),FALSE)*$E1840</f>
        <v>0</v>
      </c>
      <c r="L1838" s="5">
        <f>VLOOKUP(CONCATENATE($F1838," ",$G1838),AllocFactorMatrix,(L$4+1),FALSE)*$E1840</f>
        <v>0</v>
      </c>
      <c r="M1838" s="5">
        <f>VLOOKUP(CONCATENATE($F1838," ",$G1838),AllocFactorMatrix,(M$4+1),FALSE)*$E1840</f>
        <v>0</v>
      </c>
      <c r="N1838" s="5">
        <f t="shared" si="917"/>
        <v>0</v>
      </c>
      <c r="O1838" s="5">
        <f>VLOOKUP(CONCATENATE($F1838," ",$G1838),AllocFactorMatrix,(O$4+1),FALSE)*$E1840</f>
        <v>0</v>
      </c>
      <c r="P1838" s="5">
        <f>VLOOKUP(CONCATENATE($F1838," ",$G1838),AllocFactorMatrix,(P$4+1),FALSE)*$E1840</f>
        <v>0</v>
      </c>
      <c r="Q1838" s="5">
        <f>VLOOKUP(CONCATENATE($F1838," ",$G1838),AllocFactorMatrix,(Q$4+1),FALSE)*$E1840</f>
        <v>0</v>
      </c>
      <c r="R1838" s="5">
        <f>VLOOKUP(CONCATENATE($F1838," ",$G1838),AllocFactorMatrix,(R$4+1),FALSE)*$E1840</f>
        <v>0</v>
      </c>
      <c r="S1838" s="5">
        <f t="shared" si="919"/>
        <v>0</v>
      </c>
      <c r="T1838" s="5">
        <f>VLOOKUP(CONCATENATE($F1838," ",$G1838),AllocFactorMatrix,(T$4+1),FALSE)*$E1840</f>
        <v>0</v>
      </c>
      <c r="U1838" s="5">
        <f>VLOOKUP(CONCATENATE($F1838," ",$G1838),AllocFactorMatrix,(U$4+1),FALSE)*$E1840</f>
        <v>0</v>
      </c>
      <c r="V1838" s="5">
        <f>VLOOKUP(CONCATENATE($F1838," ",$G1838),AllocFactorMatrix,(V$4+1),FALSE)*$E1840</f>
        <v>0</v>
      </c>
      <c r="W1838" s="5">
        <f>VLOOKUP(CONCATENATE($F1838," ",$G1838),AllocFactorMatrix,(W$4+1),FALSE)*$E1840</f>
        <v>0</v>
      </c>
      <c r="X1838" s="5">
        <f t="shared" si="920"/>
        <v>0</v>
      </c>
      <c r="Y1838" s="5">
        <f>VLOOKUP(CONCATENATE($F1838," ",$G1838),AllocFactorMatrix,(Y$4+1),FALSE)*$E1840</f>
        <v>0</v>
      </c>
      <c r="Z1838" s="5">
        <f>VLOOKUP(CONCATENATE($F1838," ",$G1838),AllocFactorMatrix,(Z$4+1),FALSE)*$E1840</f>
        <v>0</v>
      </c>
      <c r="AA1838" s="5">
        <f t="shared" si="918"/>
        <v>0</v>
      </c>
      <c r="AB1838" s="5">
        <f>VLOOKUP(CONCATENATE($F1838," ",$G1838),AllocFactorMatrix,(AB$4+1),FALSE)*$E1840</f>
        <v>0</v>
      </c>
      <c r="AC1838" s="5">
        <f>VLOOKUP(CONCATENATE($F1838," ",$G1838),AllocFactorMatrix,(AC$4+1),FALSE)*$E1840</f>
        <v>0</v>
      </c>
      <c r="AD1838" s="5">
        <f>VLOOKUP(CONCATENATE($F1838," ",$G1838),AllocFactorMatrix,(AD$4+1),FALSE)*$E1840</f>
        <v>0</v>
      </c>
    </row>
    <row r="1839" spans="1:30" hidden="1" outlineLevel="1">
      <c r="E1839" s="51"/>
      <c r="F1839" s="52" t="str">
        <f>F1840</f>
        <v>PROD_DEMAND</v>
      </c>
      <c r="G1839" s="55" t="str">
        <f>$G$14</f>
        <v>CUSTOMER</v>
      </c>
      <c r="H1839" s="4">
        <f t="shared" si="916"/>
        <v>0</v>
      </c>
      <c r="I1839" s="5">
        <f>VLOOKUP(CONCATENATE($F1839," ",$G1839),AllocFactorMatrix,(I$4+1),FALSE)*$E1840</f>
        <v>0</v>
      </c>
      <c r="J1839" s="5">
        <f>VLOOKUP(CONCATENATE($F1839," ",$G1839),AllocFactorMatrix,(J$4+1),FALSE)*$E1840</f>
        <v>0</v>
      </c>
      <c r="K1839" s="5">
        <f>VLOOKUP(CONCATENATE($F1839," ",$G1839),AllocFactorMatrix,(K$4+1),FALSE)*$E1840</f>
        <v>0</v>
      </c>
      <c r="L1839" s="5">
        <f>VLOOKUP(CONCATENATE($F1839," ",$G1839),AllocFactorMatrix,(L$4+1),FALSE)*$E1840</f>
        <v>0</v>
      </c>
      <c r="M1839" s="5">
        <f>VLOOKUP(CONCATENATE($F1839," ",$G1839),AllocFactorMatrix,(M$4+1),FALSE)*$E1840</f>
        <v>0</v>
      </c>
      <c r="N1839" s="5">
        <f t="shared" si="917"/>
        <v>0</v>
      </c>
      <c r="O1839" s="5">
        <f>VLOOKUP(CONCATENATE($F1839," ",$G1839),AllocFactorMatrix,(O$4+1),FALSE)*$E1840</f>
        <v>0</v>
      </c>
      <c r="P1839" s="5">
        <f>VLOOKUP(CONCATENATE($F1839," ",$G1839),AllocFactorMatrix,(P$4+1),FALSE)*$E1840</f>
        <v>0</v>
      </c>
      <c r="Q1839" s="5">
        <f>VLOOKUP(CONCATENATE($F1839," ",$G1839),AllocFactorMatrix,(Q$4+1),FALSE)*$E1840</f>
        <v>0</v>
      </c>
      <c r="R1839" s="5">
        <f>VLOOKUP(CONCATENATE($F1839," ",$G1839),AllocFactorMatrix,(R$4+1),FALSE)*$E1840</f>
        <v>0</v>
      </c>
      <c r="S1839" s="5">
        <f t="shared" si="919"/>
        <v>0</v>
      </c>
      <c r="T1839" s="5">
        <f>VLOOKUP(CONCATENATE($F1839," ",$G1839),AllocFactorMatrix,(T$4+1),FALSE)*$E1840</f>
        <v>0</v>
      </c>
      <c r="U1839" s="5">
        <f>VLOOKUP(CONCATENATE($F1839," ",$G1839),AllocFactorMatrix,(U$4+1),FALSE)*$E1840</f>
        <v>0</v>
      </c>
      <c r="V1839" s="5">
        <f>VLOOKUP(CONCATENATE($F1839," ",$G1839),AllocFactorMatrix,(V$4+1),FALSE)*$E1840</f>
        <v>0</v>
      </c>
      <c r="W1839" s="5">
        <f>VLOOKUP(CONCATENATE($F1839," ",$G1839),AllocFactorMatrix,(W$4+1),FALSE)*$E1840</f>
        <v>0</v>
      </c>
      <c r="X1839" s="5">
        <f t="shared" si="920"/>
        <v>0</v>
      </c>
      <c r="Y1839" s="5">
        <f>VLOOKUP(CONCATENATE($F1839," ",$G1839),AllocFactorMatrix,(Y$4+1),FALSE)*$E1840</f>
        <v>0</v>
      </c>
      <c r="Z1839" s="5">
        <f>VLOOKUP(CONCATENATE($F1839," ",$G1839),AllocFactorMatrix,(Z$4+1),FALSE)*$E1840</f>
        <v>0</v>
      </c>
      <c r="AA1839" s="5">
        <f t="shared" si="918"/>
        <v>0</v>
      </c>
      <c r="AB1839" s="5">
        <f>VLOOKUP(CONCATENATE($F1839," ",$G1839),AllocFactorMatrix,(AB$4+1),FALSE)*$E1840</f>
        <v>0</v>
      </c>
      <c r="AC1839" s="5">
        <f>VLOOKUP(CONCATENATE($F1839," ",$G1839),AllocFactorMatrix,(AC$4+1),FALSE)*$E1840</f>
        <v>0</v>
      </c>
      <c r="AD1839" s="5">
        <f>VLOOKUP(CONCATENATE($F1839," ",$G1839),AllocFactorMatrix,(AD$4+1),FALSE)*$E1840</f>
        <v>0</v>
      </c>
    </row>
    <row r="1840" spans="1:30" collapsed="1">
      <c r="D1840" s="95" t="s">
        <v>622</v>
      </c>
      <c r="E1840" s="61">
        <v>53</v>
      </c>
      <c r="F1840" s="61" t="s">
        <v>30</v>
      </c>
      <c r="G1840" s="55" t="str">
        <f>$G$15</f>
        <v>TOTAL</v>
      </c>
      <c r="H1840" s="4">
        <f t="shared" si="916"/>
        <v>52.999999999999979</v>
      </c>
      <c r="I1840" s="5">
        <f>VLOOKUP(CONCATENATE($F1840," ",$G1840),AllocFactorMatrix,(I$4+1),FALSE)*$E1840</f>
        <v>26.106898494215709</v>
      </c>
      <c r="J1840" s="5">
        <f>VLOOKUP(CONCATENATE($F1840," ",$G1840),AllocFactorMatrix,(J$4+1),FALSE)*$E1840</f>
        <v>1.2905572783648167</v>
      </c>
      <c r="K1840" s="5">
        <f>VLOOKUP(CONCATENATE($F1840," ",$G1840),AllocFactorMatrix,(K$4+1),FALSE)*$E1840</f>
        <v>4.7272373477992593</v>
      </c>
      <c r="L1840" s="5">
        <f>VLOOKUP(CONCATENATE($F1840," ",$G1840),AllocFactorMatrix,(L$4+1),FALSE)*$E1840</f>
        <v>0.14879664813593055</v>
      </c>
      <c r="M1840" s="5">
        <f>VLOOKUP(CONCATENATE($F1840," ",$G1840),AllocFactorMatrix,(M$4+1),FALSE)*$E1840</f>
        <v>1.3953673537852483E-2</v>
      </c>
      <c r="N1840" s="5">
        <f t="shared" si="917"/>
        <v>4.889987669473042</v>
      </c>
      <c r="O1840" s="5">
        <f>VLOOKUP(CONCATENATE($F1840," ",$G1840),AllocFactorMatrix,(O$4+1),FALSE)*$E1840</f>
        <v>3.5934357569761106</v>
      </c>
      <c r="P1840" s="5">
        <f>VLOOKUP(CONCATENATE($F1840," ",$G1840),AllocFactorMatrix,(P$4+1),FALSE)*$E1840</f>
        <v>0.6695617724957067</v>
      </c>
      <c r="Q1840" s="5">
        <f>VLOOKUP(CONCATENATE($F1840," ",$G1840),AllocFactorMatrix,(Q$4+1),FALSE)*$E1840</f>
        <v>0.30256249775028454</v>
      </c>
      <c r="R1840" s="5">
        <f>VLOOKUP(CONCATENATE($F1840," ",$G1840),AllocFactorMatrix,(R$4+1),FALSE)*$E1840</f>
        <v>1.36058973167548E-2</v>
      </c>
      <c r="S1840" s="5">
        <f t="shared" si="919"/>
        <v>4.5791659245388567</v>
      </c>
      <c r="T1840" s="5">
        <f>VLOOKUP(CONCATENATE($F1840," ",$G1840),AllocFactorMatrix,(T$4+1),FALSE)*$E1840</f>
        <v>0.125527914997492</v>
      </c>
      <c r="U1840" s="5">
        <f>VLOOKUP(CONCATENATE($F1840," ",$G1840),AllocFactorMatrix,(U$4+1),FALSE)*$E1840</f>
        <v>2.0542429412564589</v>
      </c>
      <c r="V1840" s="5">
        <f>VLOOKUP(CONCATENATE($F1840," ",$G1840),AllocFactorMatrix,(V$4+1),FALSE)*$E1840</f>
        <v>10.856731665570909</v>
      </c>
      <c r="W1840" s="5">
        <f>VLOOKUP(CONCATENATE($F1840," ",$G1840),AllocFactorMatrix,(W$4+1),FALSE)*$E1840</f>
        <v>1.960545796466086</v>
      </c>
      <c r="X1840" s="5">
        <f t="shared" si="920"/>
        <v>14.997048318290945</v>
      </c>
      <c r="Y1840" s="5">
        <f>VLOOKUP(CONCATENATE($F1840," ",$G1840),AllocFactorMatrix,(Y$4+1),FALSE)*$E1840</f>
        <v>1.1035384189016368</v>
      </c>
      <c r="Z1840" s="5">
        <f>VLOOKUP(CONCATENATE($F1840," ",$G1840),AllocFactorMatrix,(Z$4+1),FALSE)*$E1840</f>
        <v>1.8483846693857758E-2</v>
      </c>
      <c r="AA1840" s="5">
        <f t="shared" si="918"/>
        <v>1.1220222655954946</v>
      </c>
      <c r="AB1840" s="5">
        <f>VLOOKUP(CONCATENATE($F1840," ",$G1840),AllocFactorMatrix,(AB$4+1),FALSE)*$E1840</f>
        <v>1.432004952112028E-2</v>
      </c>
      <c r="AC1840" s="5">
        <f>VLOOKUP(CONCATENATE($F1840," ",$G1840),AllocFactorMatrix,(AC$4+1),FALSE)*$E1840</f>
        <v>0</v>
      </c>
      <c r="AD1840" s="5">
        <f>VLOOKUP(CONCATENATE($F1840," ",$G1840),AllocFactorMatrix,(AD$4+1),FALSE)*$E1840</f>
        <v>0</v>
      </c>
    </row>
    <row r="1841" spans="4:30" hidden="1" outlineLevel="1">
      <c r="E1841" s="51"/>
      <c r="F1841" s="52" t="str">
        <f>F1848</f>
        <v>PROD_ENERGY</v>
      </c>
      <c r="G1841" s="55" t="str">
        <f>$G$8</f>
        <v>PRODUCTION</v>
      </c>
      <c r="H1841" s="4">
        <f t="shared" ref="H1841:H1848" si="921">SUBTOTAL(9,I1841:AD1841)</f>
        <v>0</v>
      </c>
      <c r="I1841" s="5">
        <f>VLOOKUP(CONCATENATE($F1841," ",$G1841),AllocFactorMatrix,(I$4+1),FALSE)*$E1848</f>
        <v>0</v>
      </c>
      <c r="J1841" s="5">
        <f>VLOOKUP(CONCATENATE($F1841," ",$G1841),AllocFactorMatrix,(J$4+1),FALSE)*$E1848</f>
        <v>0</v>
      </c>
      <c r="K1841" s="5">
        <f>VLOOKUP(CONCATENATE($F1841," ",$G1841),AllocFactorMatrix,(K$4+1),FALSE)*$E1848</f>
        <v>0</v>
      </c>
      <c r="L1841" s="5">
        <f>VLOOKUP(CONCATENATE($F1841," ",$G1841),AllocFactorMatrix,(L$4+1),FALSE)*$E1848</f>
        <v>0</v>
      </c>
      <c r="M1841" s="5">
        <f>VLOOKUP(CONCATENATE($F1841," ",$G1841),AllocFactorMatrix,(M$4+1),FALSE)*$E1848</f>
        <v>0</v>
      </c>
      <c r="N1841" s="5">
        <f t="shared" ref="N1841:N1848" si="922">SUBTOTAL(9,K1841:M1841)</f>
        <v>0</v>
      </c>
      <c r="O1841" s="5">
        <f>VLOOKUP(CONCATENATE($F1841," ",$G1841),AllocFactorMatrix,(O$4+1),FALSE)*$E1848</f>
        <v>0</v>
      </c>
      <c r="P1841" s="5">
        <f>VLOOKUP(CONCATENATE($F1841," ",$G1841),AllocFactorMatrix,(P$4+1),FALSE)*$E1848</f>
        <v>0</v>
      </c>
      <c r="Q1841" s="5">
        <f>VLOOKUP(CONCATENATE($F1841," ",$G1841),AllocFactorMatrix,(Q$4+1),FALSE)*$E1848</f>
        <v>0</v>
      </c>
      <c r="R1841" s="5">
        <f>VLOOKUP(CONCATENATE($F1841," ",$G1841),AllocFactorMatrix,(R$4+1),FALSE)*$E1848</f>
        <v>0</v>
      </c>
      <c r="S1841" s="5">
        <f>SUBTOTAL(9,O1841:R1841)</f>
        <v>0</v>
      </c>
      <c r="T1841" s="5">
        <f>VLOOKUP(CONCATENATE($F1841," ",$G1841),AllocFactorMatrix,(T$4+1),FALSE)*$E1848</f>
        <v>0</v>
      </c>
      <c r="U1841" s="5">
        <f>VLOOKUP(CONCATENATE($F1841," ",$G1841),AllocFactorMatrix,(U$4+1),FALSE)*$E1848</f>
        <v>0</v>
      </c>
      <c r="V1841" s="5">
        <f>VLOOKUP(CONCATENATE($F1841," ",$G1841),AllocFactorMatrix,(V$4+1),FALSE)*$E1848</f>
        <v>0</v>
      </c>
      <c r="W1841" s="5">
        <f>VLOOKUP(CONCATENATE($F1841," ",$G1841),AllocFactorMatrix,(W$4+1),FALSE)*$E1848</f>
        <v>0</v>
      </c>
      <c r="X1841" s="5">
        <f>SUBTOTAL(9,T1841:W1841)</f>
        <v>0</v>
      </c>
      <c r="Y1841" s="5">
        <f>VLOOKUP(CONCATENATE($F1841," ",$G1841),AllocFactorMatrix,(Y$4+1),FALSE)*$E1848</f>
        <v>0</v>
      </c>
      <c r="Z1841" s="5">
        <f>VLOOKUP(CONCATENATE($F1841," ",$G1841),AllocFactorMatrix,(Z$4+1),FALSE)*$E1848</f>
        <v>0</v>
      </c>
      <c r="AA1841" s="5">
        <f t="shared" ref="AA1841:AA1848" si="923">SUBTOTAL(9,Y1841:Z1841)</f>
        <v>0</v>
      </c>
      <c r="AB1841" s="5">
        <f>VLOOKUP(CONCATENATE($F1841," ",$G1841),AllocFactorMatrix,(AB$4+1),FALSE)*$E1848</f>
        <v>0</v>
      </c>
      <c r="AC1841" s="5">
        <f>VLOOKUP(CONCATENATE($F1841," ",$G1841),AllocFactorMatrix,(AC$4+1),FALSE)*$E1848</f>
        <v>0</v>
      </c>
      <c r="AD1841" s="5">
        <f>VLOOKUP(CONCATENATE($F1841," ",$G1841),AllocFactorMatrix,(AD$4+1),FALSE)*$E1848</f>
        <v>0</v>
      </c>
    </row>
    <row r="1842" spans="4:30" hidden="1" outlineLevel="1">
      <c r="E1842" s="51"/>
      <c r="F1842" s="52" t="str">
        <f>F1848</f>
        <v>PROD_ENERGY</v>
      </c>
      <c r="G1842" s="55" t="str">
        <f>$G$9</f>
        <v>BULKTRAN</v>
      </c>
      <c r="H1842" s="4">
        <f t="shared" si="921"/>
        <v>0</v>
      </c>
      <c r="I1842" s="5">
        <f>VLOOKUP(CONCATENATE($F1842," ",$G1842),AllocFactorMatrix,(I$4+1),FALSE)*$E1848</f>
        <v>0</v>
      </c>
      <c r="J1842" s="5">
        <f>VLOOKUP(CONCATENATE($F1842," ",$G1842),AllocFactorMatrix,(J$4+1),FALSE)*$E1848</f>
        <v>0</v>
      </c>
      <c r="K1842" s="5">
        <f>VLOOKUP(CONCATENATE($F1842," ",$G1842),AllocFactorMatrix,(K$4+1),FALSE)*$E1848</f>
        <v>0</v>
      </c>
      <c r="L1842" s="5">
        <f>VLOOKUP(CONCATENATE($F1842," ",$G1842),AllocFactorMatrix,(L$4+1),FALSE)*$E1848</f>
        <v>0</v>
      </c>
      <c r="M1842" s="5">
        <f>VLOOKUP(CONCATENATE($F1842," ",$G1842),AllocFactorMatrix,(M$4+1),FALSE)*$E1848</f>
        <v>0</v>
      </c>
      <c r="N1842" s="5">
        <f t="shared" si="922"/>
        <v>0</v>
      </c>
      <c r="O1842" s="5">
        <f>VLOOKUP(CONCATENATE($F1842," ",$G1842),AllocFactorMatrix,(O$4+1),FALSE)*$E1848</f>
        <v>0</v>
      </c>
      <c r="P1842" s="5">
        <f>VLOOKUP(CONCATENATE($F1842," ",$G1842),AllocFactorMatrix,(P$4+1),FALSE)*$E1848</f>
        <v>0</v>
      </c>
      <c r="Q1842" s="5">
        <f>VLOOKUP(CONCATENATE($F1842," ",$G1842),AllocFactorMatrix,(Q$4+1),FALSE)*$E1848</f>
        <v>0</v>
      </c>
      <c r="R1842" s="5">
        <f>VLOOKUP(CONCATENATE($F1842," ",$G1842),AllocFactorMatrix,(R$4+1),FALSE)*$E1848</f>
        <v>0</v>
      </c>
      <c r="S1842" s="5">
        <f t="shared" ref="S1842:S1848" si="924">SUBTOTAL(9,O1842:R1842)</f>
        <v>0</v>
      </c>
      <c r="T1842" s="5">
        <f>VLOOKUP(CONCATENATE($F1842," ",$G1842),AllocFactorMatrix,(T$4+1),FALSE)*$E1848</f>
        <v>0</v>
      </c>
      <c r="U1842" s="5">
        <f>VLOOKUP(CONCATENATE($F1842," ",$G1842),AllocFactorMatrix,(U$4+1),FALSE)*$E1848</f>
        <v>0</v>
      </c>
      <c r="V1842" s="5">
        <f>VLOOKUP(CONCATENATE($F1842," ",$G1842),AllocFactorMatrix,(V$4+1),FALSE)*$E1848</f>
        <v>0</v>
      </c>
      <c r="W1842" s="5">
        <f>VLOOKUP(CONCATENATE($F1842," ",$G1842),AllocFactorMatrix,(W$4+1),FALSE)*$E1848</f>
        <v>0</v>
      </c>
      <c r="X1842" s="5">
        <f t="shared" ref="X1842:X1848" si="925">SUBTOTAL(9,T1842:W1842)</f>
        <v>0</v>
      </c>
      <c r="Y1842" s="5">
        <f>VLOOKUP(CONCATENATE($F1842," ",$G1842),AllocFactorMatrix,(Y$4+1),FALSE)*$E1848</f>
        <v>0</v>
      </c>
      <c r="Z1842" s="5">
        <f>VLOOKUP(CONCATENATE($F1842," ",$G1842),AllocFactorMatrix,(Z$4+1),FALSE)*$E1848</f>
        <v>0</v>
      </c>
      <c r="AA1842" s="5">
        <f t="shared" si="923"/>
        <v>0</v>
      </c>
      <c r="AB1842" s="5">
        <f>VLOOKUP(CONCATENATE($F1842," ",$G1842),AllocFactorMatrix,(AB$4+1),FALSE)*$E1848</f>
        <v>0</v>
      </c>
      <c r="AC1842" s="5">
        <f>VLOOKUP(CONCATENATE($F1842," ",$G1842),AllocFactorMatrix,(AC$4+1),FALSE)*$E1848</f>
        <v>0</v>
      </c>
      <c r="AD1842" s="5">
        <f>VLOOKUP(CONCATENATE($F1842," ",$G1842),AllocFactorMatrix,(AD$4+1),FALSE)*$E1848</f>
        <v>0</v>
      </c>
    </row>
    <row r="1843" spans="4:30" hidden="1" outlineLevel="1">
      <c r="E1843" s="51"/>
      <c r="F1843" s="52" t="str">
        <f>F1848</f>
        <v>PROD_ENERGY</v>
      </c>
      <c r="G1843" s="55" t="str">
        <f>$G$10</f>
        <v>SUBTRAN</v>
      </c>
      <c r="H1843" s="4">
        <f t="shared" si="921"/>
        <v>0</v>
      </c>
      <c r="I1843" s="5">
        <f>VLOOKUP(CONCATENATE($F1843," ",$G1843),AllocFactorMatrix,(I$4+1),FALSE)*$E1848</f>
        <v>0</v>
      </c>
      <c r="J1843" s="5">
        <f>VLOOKUP(CONCATENATE($F1843," ",$G1843),AllocFactorMatrix,(J$4+1),FALSE)*$E1848</f>
        <v>0</v>
      </c>
      <c r="K1843" s="5">
        <f>VLOOKUP(CONCATENATE($F1843," ",$G1843),AllocFactorMatrix,(K$4+1),FALSE)*$E1848</f>
        <v>0</v>
      </c>
      <c r="L1843" s="5">
        <f>VLOOKUP(CONCATENATE($F1843," ",$G1843),AllocFactorMatrix,(L$4+1),FALSE)*$E1848</f>
        <v>0</v>
      </c>
      <c r="M1843" s="5">
        <f>VLOOKUP(CONCATENATE($F1843," ",$G1843),AllocFactorMatrix,(M$4+1),FALSE)*$E1848</f>
        <v>0</v>
      </c>
      <c r="N1843" s="5">
        <f t="shared" si="922"/>
        <v>0</v>
      </c>
      <c r="O1843" s="5">
        <f>VLOOKUP(CONCATENATE($F1843," ",$G1843),AllocFactorMatrix,(O$4+1),FALSE)*$E1848</f>
        <v>0</v>
      </c>
      <c r="P1843" s="5">
        <f>VLOOKUP(CONCATENATE($F1843," ",$G1843),AllocFactorMatrix,(P$4+1),FALSE)*$E1848</f>
        <v>0</v>
      </c>
      <c r="Q1843" s="5">
        <f>VLOOKUP(CONCATENATE($F1843," ",$G1843),AllocFactorMatrix,(Q$4+1),FALSE)*$E1848</f>
        <v>0</v>
      </c>
      <c r="R1843" s="5">
        <f>VLOOKUP(CONCATENATE($F1843," ",$G1843),AllocFactorMatrix,(R$4+1),FALSE)*$E1848</f>
        <v>0</v>
      </c>
      <c r="S1843" s="5">
        <f t="shared" si="924"/>
        <v>0</v>
      </c>
      <c r="T1843" s="5">
        <f>VLOOKUP(CONCATENATE($F1843," ",$G1843),AllocFactorMatrix,(T$4+1),FALSE)*$E1848</f>
        <v>0</v>
      </c>
      <c r="U1843" s="5">
        <f>VLOOKUP(CONCATENATE($F1843," ",$G1843),AllocFactorMatrix,(U$4+1),FALSE)*$E1848</f>
        <v>0</v>
      </c>
      <c r="V1843" s="5">
        <f>VLOOKUP(CONCATENATE($F1843," ",$G1843),AllocFactorMatrix,(V$4+1),FALSE)*$E1848</f>
        <v>0</v>
      </c>
      <c r="W1843" s="5">
        <f>VLOOKUP(CONCATENATE($F1843," ",$G1843),AllocFactorMatrix,(W$4+1),FALSE)*$E1848</f>
        <v>0</v>
      </c>
      <c r="X1843" s="5">
        <f t="shared" si="925"/>
        <v>0</v>
      </c>
      <c r="Y1843" s="5">
        <f>VLOOKUP(CONCATENATE($F1843," ",$G1843),AllocFactorMatrix,(Y$4+1),FALSE)*$E1848</f>
        <v>0</v>
      </c>
      <c r="Z1843" s="5">
        <f>VLOOKUP(CONCATENATE($F1843," ",$G1843),AllocFactorMatrix,(Z$4+1),FALSE)*$E1848</f>
        <v>0</v>
      </c>
      <c r="AA1843" s="5">
        <f t="shared" si="923"/>
        <v>0</v>
      </c>
      <c r="AB1843" s="5">
        <f>VLOOKUP(CONCATENATE($F1843," ",$G1843),AllocFactorMatrix,(AB$4+1),FALSE)*$E1848</f>
        <v>0</v>
      </c>
      <c r="AC1843" s="5">
        <f>VLOOKUP(CONCATENATE($F1843," ",$G1843),AllocFactorMatrix,(AC$4+1),FALSE)*$E1848</f>
        <v>0</v>
      </c>
      <c r="AD1843" s="5">
        <f>VLOOKUP(CONCATENATE($F1843," ",$G1843),AllocFactorMatrix,(AD$4+1),FALSE)*$E1848</f>
        <v>0</v>
      </c>
    </row>
    <row r="1844" spans="4:30" hidden="1" outlineLevel="1">
      <c r="E1844" s="51"/>
      <c r="F1844" s="52" t="str">
        <f>F1848</f>
        <v>PROD_ENERGY</v>
      </c>
      <c r="G1844" s="55" t="str">
        <f>$G$11</f>
        <v>DISTPRI</v>
      </c>
      <c r="H1844" s="4">
        <f t="shared" si="921"/>
        <v>0</v>
      </c>
      <c r="I1844" s="5">
        <f>VLOOKUP(CONCATENATE($F1844," ",$G1844),AllocFactorMatrix,(I$4+1),FALSE)*$E1848</f>
        <v>0</v>
      </c>
      <c r="J1844" s="5">
        <f>VLOOKUP(CONCATENATE($F1844," ",$G1844),AllocFactorMatrix,(J$4+1),FALSE)*$E1848</f>
        <v>0</v>
      </c>
      <c r="K1844" s="5">
        <f>VLOOKUP(CONCATENATE($F1844," ",$G1844),AllocFactorMatrix,(K$4+1),FALSE)*$E1848</f>
        <v>0</v>
      </c>
      <c r="L1844" s="5">
        <f>VLOOKUP(CONCATENATE($F1844," ",$G1844),AllocFactorMatrix,(L$4+1),FALSE)*$E1848</f>
        <v>0</v>
      </c>
      <c r="M1844" s="5">
        <f>VLOOKUP(CONCATENATE($F1844," ",$G1844),AllocFactorMatrix,(M$4+1),FALSE)*$E1848</f>
        <v>0</v>
      </c>
      <c r="N1844" s="5">
        <f t="shared" si="922"/>
        <v>0</v>
      </c>
      <c r="O1844" s="5">
        <f>VLOOKUP(CONCATENATE($F1844," ",$G1844),AllocFactorMatrix,(O$4+1),FALSE)*$E1848</f>
        <v>0</v>
      </c>
      <c r="P1844" s="5">
        <f>VLOOKUP(CONCATENATE($F1844," ",$G1844),AllocFactorMatrix,(P$4+1),FALSE)*$E1848</f>
        <v>0</v>
      </c>
      <c r="Q1844" s="5">
        <f>VLOOKUP(CONCATENATE($F1844," ",$G1844),AllocFactorMatrix,(Q$4+1),FALSE)*$E1848</f>
        <v>0</v>
      </c>
      <c r="R1844" s="5">
        <f>VLOOKUP(CONCATENATE($F1844," ",$G1844),AllocFactorMatrix,(R$4+1),FALSE)*$E1848</f>
        <v>0</v>
      </c>
      <c r="S1844" s="5">
        <f t="shared" si="924"/>
        <v>0</v>
      </c>
      <c r="T1844" s="5">
        <f>VLOOKUP(CONCATENATE($F1844," ",$G1844),AllocFactorMatrix,(T$4+1),FALSE)*$E1848</f>
        <v>0</v>
      </c>
      <c r="U1844" s="5">
        <f>VLOOKUP(CONCATENATE($F1844," ",$G1844),AllocFactorMatrix,(U$4+1),FALSE)*$E1848</f>
        <v>0</v>
      </c>
      <c r="V1844" s="5">
        <f>VLOOKUP(CONCATENATE($F1844," ",$G1844),AllocFactorMatrix,(V$4+1),FALSE)*$E1848</f>
        <v>0</v>
      </c>
      <c r="W1844" s="5">
        <f>VLOOKUP(CONCATENATE($F1844," ",$G1844),AllocFactorMatrix,(W$4+1),FALSE)*$E1848</f>
        <v>0</v>
      </c>
      <c r="X1844" s="5">
        <f t="shared" si="925"/>
        <v>0</v>
      </c>
      <c r="Y1844" s="5">
        <f>VLOOKUP(CONCATENATE($F1844," ",$G1844),AllocFactorMatrix,(Y$4+1),FALSE)*$E1848</f>
        <v>0</v>
      </c>
      <c r="Z1844" s="5">
        <f>VLOOKUP(CONCATENATE($F1844," ",$G1844),AllocFactorMatrix,(Z$4+1),FALSE)*$E1848</f>
        <v>0</v>
      </c>
      <c r="AA1844" s="5">
        <f t="shared" si="923"/>
        <v>0</v>
      </c>
      <c r="AB1844" s="5">
        <f>VLOOKUP(CONCATENATE($F1844," ",$G1844),AllocFactorMatrix,(AB$4+1),FALSE)*$E1848</f>
        <v>0</v>
      </c>
      <c r="AC1844" s="5">
        <f>VLOOKUP(CONCATENATE($F1844," ",$G1844),AllocFactorMatrix,(AC$4+1),FALSE)*$E1848</f>
        <v>0</v>
      </c>
      <c r="AD1844" s="5">
        <f>VLOOKUP(CONCATENATE($F1844," ",$G1844),AllocFactorMatrix,(AD$4+1),FALSE)*$E1848</f>
        <v>0</v>
      </c>
    </row>
    <row r="1845" spans="4:30" hidden="1" outlineLevel="1">
      <c r="E1845" s="51"/>
      <c r="F1845" s="52" t="str">
        <f>F1848</f>
        <v>PROD_ENERGY</v>
      </c>
      <c r="G1845" s="55" t="str">
        <f>$G$12</f>
        <v>DISTSEC</v>
      </c>
      <c r="H1845" s="4">
        <f t="shared" si="921"/>
        <v>0</v>
      </c>
      <c r="I1845" s="5">
        <f>VLOOKUP(CONCATENATE($F1845," ",$G1845),AllocFactorMatrix,(I$4+1),FALSE)*$E1848</f>
        <v>0</v>
      </c>
      <c r="J1845" s="5">
        <f>VLOOKUP(CONCATENATE($F1845," ",$G1845),AllocFactorMatrix,(J$4+1),FALSE)*$E1848</f>
        <v>0</v>
      </c>
      <c r="K1845" s="5">
        <f>VLOOKUP(CONCATENATE($F1845," ",$G1845),AllocFactorMatrix,(K$4+1),FALSE)*$E1848</f>
        <v>0</v>
      </c>
      <c r="L1845" s="5">
        <f>VLOOKUP(CONCATENATE($F1845," ",$G1845),AllocFactorMatrix,(L$4+1),FALSE)*$E1848</f>
        <v>0</v>
      </c>
      <c r="M1845" s="5">
        <f>VLOOKUP(CONCATENATE($F1845," ",$G1845),AllocFactorMatrix,(M$4+1),FALSE)*$E1848</f>
        <v>0</v>
      </c>
      <c r="N1845" s="5">
        <f t="shared" si="922"/>
        <v>0</v>
      </c>
      <c r="O1845" s="5">
        <f>VLOOKUP(CONCATENATE($F1845," ",$G1845),AllocFactorMatrix,(O$4+1),FALSE)*$E1848</f>
        <v>0</v>
      </c>
      <c r="P1845" s="5">
        <f>VLOOKUP(CONCATENATE($F1845," ",$G1845),AllocFactorMatrix,(P$4+1),FALSE)*$E1848</f>
        <v>0</v>
      </c>
      <c r="Q1845" s="5">
        <f>VLOOKUP(CONCATENATE($F1845," ",$G1845),AllocFactorMatrix,(Q$4+1),FALSE)*$E1848</f>
        <v>0</v>
      </c>
      <c r="R1845" s="5">
        <f>VLOOKUP(CONCATENATE($F1845," ",$G1845),AllocFactorMatrix,(R$4+1),FALSE)*$E1848</f>
        <v>0</v>
      </c>
      <c r="S1845" s="5">
        <f t="shared" si="924"/>
        <v>0</v>
      </c>
      <c r="T1845" s="5">
        <f>VLOOKUP(CONCATENATE($F1845," ",$G1845),AllocFactorMatrix,(T$4+1),FALSE)*$E1848</f>
        <v>0</v>
      </c>
      <c r="U1845" s="5">
        <f>VLOOKUP(CONCATENATE($F1845," ",$G1845),AllocFactorMatrix,(U$4+1),FALSE)*$E1848</f>
        <v>0</v>
      </c>
      <c r="V1845" s="5">
        <f>VLOOKUP(CONCATENATE($F1845," ",$G1845),AllocFactorMatrix,(V$4+1),FALSE)*$E1848</f>
        <v>0</v>
      </c>
      <c r="W1845" s="5">
        <f>VLOOKUP(CONCATENATE($F1845," ",$G1845),AllocFactorMatrix,(W$4+1),FALSE)*$E1848</f>
        <v>0</v>
      </c>
      <c r="X1845" s="5">
        <f t="shared" si="925"/>
        <v>0</v>
      </c>
      <c r="Y1845" s="5">
        <f>VLOOKUP(CONCATENATE($F1845," ",$G1845),AllocFactorMatrix,(Y$4+1),FALSE)*$E1848</f>
        <v>0</v>
      </c>
      <c r="Z1845" s="5">
        <f>VLOOKUP(CONCATENATE($F1845," ",$G1845),AllocFactorMatrix,(Z$4+1),FALSE)*$E1848</f>
        <v>0</v>
      </c>
      <c r="AA1845" s="5">
        <f t="shared" si="923"/>
        <v>0</v>
      </c>
      <c r="AB1845" s="5">
        <f>VLOOKUP(CONCATENATE($F1845," ",$G1845),AllocFactorMatrix,(AB$4+1),FALSE)*$E1848</f>
        <v>0</v>
      </c>
      <c r="AC1845" s="5">
        <f>VLOOKUP(CONCATENATE($F1845," ",$G1845),AllocFactorMatrix,(AC$4+1),FALSE)*$E1848</f>
        <v>0</v>
      </c>
      <c r="AD1845" s="5">
        <f>VLOOKUP(CONCATENATE($F1845," ",$G1845),AllocFactorMatrix,(AD$4+1),FALSE)*$E1848</f>
        <v>0</v>
      </c>
    </row>
    <row r="1846" spans="4:30" hidden="1" outlineLevel="1">
      <c r="E1846" s="51"/>
      <c r="F1846" s="52" t="str">
        <f>F1848</f>
        <v>PROD_ENERGY</v>
      </c>
      <c r="G1846" s="55" t="str">
        <f>$G$13</f>
        <v>ENERGY</v>
      </c>
      <c r="H1846" s="4">
        <f t="shared" si="921"/>
        <v>-3927715.9999999995</v>
      </c>
      <c r="I1846" s="5">
        <f>VLOOKUP(CONCATENATE($F1846," ",$G1846),AllocFactorMatrix,(I$4+1),FALSE)*$E1848</f>
        <v>-1473785.4400867105</v>
      </c>
      <c r="J1846" s="5">
        <f>VLOOKUP(CONCATENATE($F1846," ",$G1846),AllocFactorMatrix,(J$4+1),FALSE)*$E1848</f>
        <v>-95510.819816609073</v>
      </c>
      <c r="K1846" s="5">
        <f>VLOOKUP(CONCATENATE($F1846," ",$G1846),AllocFactorMatrix,(K$4+1),FALSE)*$E1848</f>
        <v>-320449.15421393851</v>
      </c>
      <c r="L1846" s="5">
        <f>VLOOKUP(CONCATENATE($F1846," ",$G1846),AllocFactorMatrix,(L$4+1),FALSE)*$E1848</f>
        <v>-10184.601615294494</v>
      </c>
      <c r="M1846" s="5">
        <f>VLOOKUP(CONCATENATE($F1846," ",$G1846),AllocFactorMatrix,(M$4+1),FALSE)*$E1848</f>
        <v>-938.90120879883091</v>
      </c>
      <c r="N1846" s="5">
        <f t="shared" si="922"/>
        <v>-331572.65703803179</v>
      </c>
      <c r="O1846" s="5">
        <f>VLOOKUP(CONCATENATE($F1846," ",$G1846),AllocFactorMatrix,(O$4+1),FALSE)*$E1848</f>
        <v>-292157.96520683425</v>
      </c>
      <c r="P1846" s="5">
        <f>VLOOKUP(CONCATENATE($F1846," ",$G1846),AllocFactorMatrix,(P$4+1),FALSE)*$E1848</f>
        <v>-54160.465143413567</v>
      </c>
      <c r="Q1846" s="5">
        <f>VLOOKUP(CONCATENATE($F1846," ",$G1846),AllocFactorMatrix,(Q$4+1),FALSE)*$E1848</f>
        <v>-24609.129073861601</v>
      </c>
      <c r="R1846" s="5">
        <f>VLOOKUP(CONCATENATE($F1846," ",$G1846),AllocFactorMatrix,(R$4+1),FALSE)*$E1848</f>
        <v>-1140.2427872636963</v>
      </c>
      <c r="S1846" s="5">
        <f t="shared" si="924"/>
        <v>-372067.80221137311</v>
      </c>
      <c r="T1846" s="5">
        <f>VLOOKUP(CONCATENATE($F1846," ",$G1846),AllocFactorMatrix,(T$4+1),FALSE)*$E1848</f>
        <v>-11196.046864961962</v>
      </c>
      <c r="U1846" s="5">
        <f>VLOOKUP(CONCATENATE($F1846," ",$G1846),AllocFactorMatrix,(U$4+1),FALSE)*$E1848</f>
        <v>-196585.81037917844</v>
      </c>
      <c r="V1846" s="5">
        <f>VLOOKUP(CONCATENATE($F1846," ",$G1846),AllocFactorMatrix,(V$4+1),FALSE)*$E1848</f>
        <v>-1116132.6130594299</v>
      </c>
      <c r="W1846" s="5">
        <f>VLOOKUP(CONCATENATE($F1846," ",$G1846),AllocFactorMatrix,(W$4+1),FALSE)*$E1848</f>
        <v>-211756.47940473646</v>
      </c>
      <c r="X1846" s="5">
        <f t="shared" si="925"/>
        <v>-1535670.9497083069</v>
      </c>
      <c r="Y1846" s="5">
        <f>VLOOKUP(CONCATENATE($F1846," ",$G1846),AllocFactorMatrix,(Y$4+1),FALSE)*$E1848</f>
        <v>-79154.399429269004</v>
      </c>
      <c r="Z1846" s="5">
        <f>VLOOKUP(CONCATENATE($F1846," ",$G1846),AllocFactorMatrix,(Z$4+1),FALSE)*$E1848</f>
        <v>-1288.5074383681033</v>
      </c>
      <c r="AA1846" s="5">
        <f t="shared" si="923"/>
        <v>-80442.90686763711</v>
      </c>
      <c r="AB1846" s="5">
        <f>VLOOKUP(CONCATENATE($F1846," ",$G1846),AllocFactorMatrix,(AB$4+1),FALSE)*$E1848</f>
        <v>-1437.2263994648054</v>
      </c>
      <c r="AC1846" s="5">
        <f>VLOOKUP(CONCATENATE($F1846," ",$G1846),AllocFactorMatrix,(AC$4+1),FALSE)*$E1848</f>
        <v>-31078.096325491057</v>
      </c>
      <c r="AD1846" s="5">
        <f>VLOOKUP(CONCATENATE($F1846," ",$G1846),AllocFactorMatrix,(AD$4+1),FALSE)*$E1848</f>
        <v>-6150.1015463750628</v>
      </c>
    </row>
    <row r="1847" spans="4:30" hidden="1" outlineLevel="1">
      <c r="E1847" s="51"/>
      <c r="F1847" s="52" t="str">
        <f>F1848</f>
        <v>PROD_ENERGY</v>
      </c>
      <c r="G1847" s="55" t="str">
        <f>$G$14</f>
        <v>CUSTOMER</v>
      </c>
      <c r="H1847" s="4">
        <f t="shared" si="921"/>
        <v>0</v>
      </c>
      <c r="I1847" s="5">
        <f>VLOOKUP(CONCATENATE($F1847," ",$G1847),AllocFactorMatrix,(I$4+1),FALSE)*$E1848</f>
        <v>0</v>
      </c>
      <c r="J1847" s="5">
        <f>VLOOKUP(CONCATENATE($F1847," ",$G1847),AllocFactorMatrix,(J$4+1),FALSE)*$E1848</f>
        <v>0</v>
      </c>
      <c r="K1847" s="5">
        <f>VLOOKUP(CONCATENATE($F1847," ",$G1847),AllocFactorMatrix,(K$4+1),FALSE)*$E1848</f>
        <v>0</v>
      </c>
      <c r="L1847" s="5">
        <f>VLOOKUP(CONCATENATE($F1847," ",$G1847),AllocFactorMatrix,(L$4+1),FALSE)*$E1848</f>
        <v>0</v>
      </c>
      <c r="M1847" s="5">
        <f>VLOOKUP(CONCATENATE($F1847," ",$G1847),AllocFactorMatrix,(M$4+1),FALSE)*$E1848</f>
        <v>0</v>
      </c>
      <c r="N1847" s="5">
        <f t="shared" si="922"/>
        <v>0</v>
      </c>
      <c r="O1847" s="5">
        <f>VLOOKUP(CONCATENATE($F1847," ",$G1847),AllocFactorMatrix,(O$4+1),FALSE)*$E1848</f>
        <v>0</v>
      </c>
      <c r="P1847" s="5">
        <f>VLOOKUP(CONCATENATE($F1847," ",$G1847),AllocFactorMatrix,(P$4+1),FALSE)*$E1848</f>
        <v>0</v>
      </c>
      <c r="Q1847" s="5">
        <f>VLOOKUP(CONCATENATE($F1847," ",$G1847),AllocFactorMatrix,(Q$4+1),FALSE)*$E1848</f>
        <v>0</v>
      </c>
      <c r="R1847" s="5">
        <f>VLOOKUP(CONCATENATE($F1847," ",$G1847),AllocFactorMatrix,(R$4+1),FALSE)*$E1848</f>
        <v>0</v>
      </c>
      <c r="S1847" s="5">
        <f t="shared" si="924"/>
        <v>0</v>
      </c>
      <c r="T1847" s="5">
        <f>VLOOKUP(CONCATENATE($F1847," ",$G1847),AllocFactorMatrix,(T$4+1),FALSE)*$E1848</f>
        <v>0</v>
      </c>
      <c r="U1847" s="5">
        <f>VLOOKUP(CONCATENATE($F1847," ",$G1847),AllocFactorMatrix,(U$4+1),FALSE)*$E1848</f>
        <v>0</v>
      </c>
      <c r="V1847" s="5">
        <f>VLOOKUP(CONCATENATE($F1847," ",$G1847),AllocFactorMatrix,(V$4+1),FALSE)*$E1848</f>
        <v>0</v>
      </c>
      <c r="W1847" s="5">
        <f>VLOOKUP(CONCATENATE($F1847," ",$G1847),AllocFactorMatrix,(W$4+1),FALSE)*$E1848</f>
        <v>0</v>
      </c>
      <c r="X1847" s="5">
        <f t="shared" si="925"/>
        <v>0</v>
      </c>
      <c r="Y1847" s="5">
        <f>VLOOKUP(CONCATENATE($F1847," ",$G1847),AllocFactorMatrix,(Y$4+1),FALSE)*$E1848</f>
        <v>0</v>
      </c>
      <c r="Z1847" s="5">
        <f>VLOOKUP(CONCATENATE($F1847," ",$G1847),AllocFactorMatrix,(Z$4+1),FALSE)*$E1848</f>
        <v>0</v>
      </c>
      <c r="AA1847" s="5">
        <f t="shared" si="923"/>
        <v>0</v>
      </c>
      <c r="AB1847" s="5">
        <f>VLOOKUP(CONCATENATE($F1847," ",$G1847),AllocFactorMatrix,(AB$4+1),FALSE)*$E1848</f>
        <v>0</v>
      </c>
      <c r="AC1847" s="5">
        <f>VLOOKUP(CONCATENATE($F1847," ",$G1847),AllocFactorMatrix,(AC$4+1),FALSE)*$E1848</f>
        <v>0</v>
      </c>
      <c r="AD1847" s="5">
        <f>VLOOKUP(CONCATENATE($F1847," ",$G1847),AllocFactorMatrix,(AD$4+1),FALSE)*$E1848</f>
        <v>0</v>
      </c>
    </row>
    <row r="1848" spans="4:30" collapsed="1">
      <c r="D1848" s="108" t="s">
        <v>642</v>
      </c>
      <c r="E1848" s="61">
        <v>-3927716</v>
      </c>
      <c r="F1848" s="96" t="s">
        <v>32</v>
      </c>
      <c r="G1848" s="55" t="str">
        <f>$G$15</f>
        <v>TOTAL</v>
      </c>
      <c r="H1848" s="4">
        <f t="shared" si="921"/>
        <v>-3927715.9999999995</v>
      </c>
      <c r="I1848" s="5">
        <f>VLOOKUP(CONCATENATE($F1848," ",$G1848),AllocFactorMatrix,(I$4+1),FALSE)*$E1848</f>
        <v>-1473785.4400867105</v>
      </c>
      <c r="J1848" s="5">
        <f>VLOOKUP(CONCATENATE($F1848," ",$G1848),AllocFactorMatrix,(J$4+1),FALSE)*$E1848</f>
        <v>-95510.819816609073</v>
      </c>
      <c r="K1848" s="5">
        <f>VLOOKUP(CONCATENATE($F1848," ",$G1848),AllocFactorMatrix,(K$4+1),FALSE)*$E1848</f>
        <v>-320449.15421393851</v>
      </c>
      <c r="L1848" s="5">
        <f>VLOOKUP(CONCATENATE($F1848," ",$G1848),AllocFactorMatrix,(L$4+1),FALSE)*$E1848</f>
        <v>-10184.601615294494</v>
      </c>
      <c r="M1848" s="5">
        <f>VLOOKUP(CONCATENATE($F1848," ",$G1848),AllocFactorMatrix,(M$4+1),FALSE)*$E1848</f>
        <v>-938.90120879883091</v>
      </c>
      <c r="N1848" s="5">
        <f t="shared" si="922"/>
        <v>-331572.65703803179</v>
      </c>
      <c r="O1848" s="5">
        <f>VLOOKUP(CONCATENATE($F1848," ",$G1848),AllocFactorMatrix,(O$4+1),FALSE)*$E1848</f>
        <v>-292157.96520683425</v>
      </c>
      <c r="P1848" s="5">
        <f>VLOOKUP(CONCATENATE($F1848," ",$G1848),AllocFactorMatrix,(P$4+1),FALSE)*$E1848</f>
        <v>-54160.465143413567</v>
      </c>
      <c r="Q1848" s="5">
        <f>VLOOKUP(CONCATENATE($F1848," ",$G1848),AllocFactorMatrix,(Q$4+1),FALSE)*$E1848</f>
        <v>-24609.129073861601</v>
      </c>
      <c r="R1848" s="5">
        <f>VLOOKUP(CONCATENATE($F1848," ",$G1848),AllocFactorMatrix,(R$4+1),FALSE)*$E1848</f>
        <v>-1140.2427872636963</v>
      </c>
      <c r="S1848" s="5">
        <f t="shared" si="924"/>
        <v>-372067.80221137311</v>
      </c>
      <c r="T1848" s="5">
        <f>VLOOKUP(CONCATENATE($F1848," ",$G1848),AllocFactorMatrix,(T$4+1),FALSE)*$E1848</f>
        <v>-11196.046864961962</v>
      </c>
      <c r="U1848" s="5">
        <f>VLOOKUP(CONCATENATE($F1848," ",$G1848),AllocFactorMatrix,(U$4+1),FALSE)*$E1848</f>
        <v>-196585.81037917844</v>
      </c>
      <c r="V1848" s="5">
        <f>VLOOKUP(CONCATENATE($F1848," ",$G1848),AllocFactorMatrix,(V$4+1),FALSE)*$E1848</f>
        <v>-1116132.6130594299</v>
      </c>
      <c r="W1848" s="5">
        <f>VLOOKUP(CONCATENATE($F1848," ",$G1848),AllocFactorMatrix,(W$4+1),FALSE)*$E1848</f>
        <v>-211756.47940473646</v>
      </c>
      <c r="X1848" s="5">
        <f t="shared" si="925"/>
        <v>-1535670.9497083069</v>
      </c>
      <c r="Y1848" s="5">
        <f>VLOOKUP(CONCATENATE($F1848," ",$G1848),AllocFactorMatrix,(Y$4+1),FALSE)*$E1848</f>
        <v>-79154.399429269004</v>
      </c>
      <c r="Z1848" s="5">
        <f>VLOOKUP(CONCATENATE($F1848," ",$G1848),AllocFactorMatrix,(Z$4+1),FALSE)*$E1848</f>
        <v>-1288.5074383681033</v>
      </c>
      <c r="AA1848" s="5">
        <f t="shared" si="923"/>
        <v>-80442.90686763711</v>
      </c>
      <c r="AB1848" s="5">
        <f>VLOOKUP(CONCATENATE($F1848," ",$G1848),AllocFactorMatrix,(AB$4+1),FALSE)*$E1848</f>
        <v>-1437.2263994648054</v>
      </c>
      <c r="AC1848" s="5">
        <f>VLOOKUP(CONCATENATE($F1848," ",$G1848),AllocFactorMatrix,(AC$4+1),FALSE)*$E1848</f>
        <v>-31078.096325491057</v>
      </c>
      <c r="AD1848" s="5">
        <f>VLOOKUP(CONCATENATE($F1848," ",$G1848),AllocFactorMatrix,(AD$4+1),FALSE)*$E1848</f>
        <v>-6150.1015463750628</v>
      </c>
    </row>
    <row r="1849" spans="4:30" hidden="1" outlineLevel="1">
      <c r="D1849" s="55"/>
      <c r="E1849" s="51"/>
      <c r="F1849" s="52" t="str">
        <f>F1856</f>
        <v>PROD_ENERGY</v>
      </c>
      <c r="G1849" s="55" t="str">
        <f>$G$8</f>
        <v>PRODUCTION</v>
      </c>
      <c r="H1849" s="4">
        <f t="shared" ref="H1849:H1856" si="926">SUBTOTAL(9,I1849:AD1849)</f>
        <v>0</v>
      </c>
      <c r="I1849" s="5">
        <f>VLOOKUP(CONCATENATE($F1849," ",$G1849),AllocFactorMatrix,(I$4+1),FALSE)*$E1856</f>
        <v>0</v>
      </c>
      <c r="J1849" s="5">
        <f>VLOOKUP(CONCATENATE($F1849," ",$G1849),AllocFactorMatrix,(J$4+1),FALSE)*$E1856</f>
        <v>0</v>
      </c>
      <c r="K1849" s="5">
        <f>VLOOKUP(CONCATENATE($F1849," ",$G1849),AllocFactorMatrix,(K$4+1),FALSE)*$E1856</f>
        <v>0</v>
      </c>
      <c r="L1849" s="5">
        <f>VLOOKUP(CONCATENATE($F1849," ",$G1849),AllocFactorMatrix,(L$4+1),FALSE)*$E1856</f>
        <v>0</v>
      </c>
      <c r="M1849" s="5">
        <f>VLOOKUP(CONCATENATE($F1849," ",$G1849),AllocFactorMatrix,(M$4+1),FALSE)*$E1856</f>
        <v>0</v>
      </c>
      <c r="N1849" s="5">
        <f t="shared" ref="N1849:N1856" si="927">SUBTOTAL(9,K1849:M1849)</f>
        <v>0</v>
      </c>
      <c r="O1849" s="5">
        <f>VLOOKUP(CONCATENATE($F1849," ",$G1849),AllocFactorMatrix,(O$4+1),FALSE)*$E1856</f>
        <v>0</v>
      </c>
      <c r="P1849" s="5">
        <f>VLOOKUP(CONCATENATE($F1849," ",$G1849),AllocFactorMatrix,(P$4+1),FALSE)*$E1856</f>
        <v>0</v>
      </c>
      <c r="Q1849" s="5">
        <f>VLOOKUP(CONCATENATE($F1849," ",$G1849),AllocFactorMatrix,(Q$4+1),FALSE)*$E1856</f>
        <v>0</v>
      </c>
      <c r="R1849" s="5">
        <f>VLOOKUP(CONCATENATE($F1849," ",$G1849),AllocFactorMatrix,(R$4+1),FALSE)*$E1856</f>
        <v>0</v>
      </c>
      <c r="S1849" s="5">
        <f>SUBTOTAL(9,O1849:R1849)</f>
        <v>0</v>
      </c>
      <c r="T1849" s="5">
        <f>VLOOKUP(CONCATENATE($F1849," ",$G1849),AllocFactorMatrix,(T$4+1),FALSE)*$E1856</f>
        <v>0</v>
      </c>
      <c r="U1849" s="5">
        <f>VLOOKUP(CONCATENATE($F1849," ",$G1849),AllocFactorMatrix,(U$4+1),FALSE)*$E1856</f>
        <v>0</v>
      </c>
      <c r="V1849" s="5">
        <f>VLOOKUP(CONCATENATE($F1849," ",$G1849),AllocFactorMatrix,(V$4+1),FALSE)*$E1856</f>
        <v>0</v>
      </c>
      <c r="W1849" s="5">
        <f>VLOOKUP(CONCATENATE($F1849," ",$G1849),AllocFactorMatrix,(W$4+1),FALSE)*$E1856</f>
        <v>0</v>
      </c>
      <c r="X1849" s="5">
        <f>SUBTOTAL(9,T1849:W1849)</f>
        <v>0</v>
      </c>
      <c r="Y1849" s="5">
        <f>VLOOKUP(CONCATENATE($F1849," ",$G1849),AllocFactorMatrix,(Y$4+1),FALSE)*$E1856</f>
        <v>0</v>
      </c>
      <c r="Z1849" s="5">
        <f>VLOOKUP(CONCATENATE($F1849," ",$G1849),AllocFactorMatrix,(Z$4+1),FALSE)*$E1856</f>
        <v>0</v>
      </c>
      <c r="AA1849" s="5">
        <f t="shared" ref="AA1849:AA1856" si="928">SUBTOTAL(9,Y1849:Z1849)</f>
        <v>0</v>
      </c>
      <c r="AB1849" s="5">
        <f>VLOOKUP(CONCATENATE($F1849," ",$G1849),AllocFactorMatrix,(AB$4+1),FALSE)*$E1856</f>
        <v>0</v>
      </c>
      <c r="AC1849" s="5">
        <f>VLOOKUP(CONCATENATE($F1849," ",$G1849),AllocFactorMatrix,(AC$4+1),FALSE)*$E1856</f>
        <v>0</v>
      </c>
      <c r="AD1849" s="5">
        <f>VLOOKUP(CONCATENATE($F1849," ",$G1849),AllocFactorMatrix,(AD$4+1),FALSE)*$E1856</f>
        <v>0</v>
      </c>
    </row>
    <row r="1850" spans="4:30" hidden="1" outlineLevel="1">
      <c r="D1850" s="55"/>
      <c r="E1850" s="51"/>
      <c r="F1850" s="52" t="str">
        <f>F1856</f>
        <v>PROD_ENERGY</v>
      </c>
      <c r="G1850" s="55" t="str">
        <f>$G$9</f>
        <v>BULKTRAN</v>
      </c>
      <c r="H1850" s="4">
        <f t="shared" si="926"/>
        <v>0</v>
      </c>
      <c r="I1850" s="5">
        <f>VLOOKUP(CONCATENATE($F1850," ",$G1850),AllocFactorMatrix,(I$4+1),FALSE)*$E1856</f>
        <v>0</v>
      </c>
      <c r="J1850" s="5">
        <f>VLOOKUP(CONCATENATE($F1850," ",$G1850),AllocFactorMatrix,(J$4+1),FALSE)*$E1856</f>
        <v>0</v>
      </c>
      <c r="K1850" s="5">
        <f>VLOOKUP(CONCATENATE($F1850," ",$G1850),AllocFactorMatrix,(K$4+1),FALSE)*$E1856</f>
        <v>0</v>
      </c>
      <c r="L1850" s="5">
        <f>VLOOKUP(CONCATENATE($F1850," ",$G1850),AllocFactorMatrix,(L$4+1),FALSE)*$E1856</f>
        <v>0</v>
      </c>
      <c r="M1850" s="5">
        <f>VLOOKUP(CONCATENATE($F1850," ",$G1850),AllocFactorMatrix,(M$4+1),FALSE)*$E1856</f>
        <v>0</v>
      </c>
      <c r="N1850" s="5">
        <f t="shared" si="927"/>
        <v>0</v>
      </c>
      <c r="O1850" s="5">
        <f>VLOOKUP(CONCATENATE($F1850," ",$G1850),AllocFactorMatrix,(O$4+1),FALSE)*$E1856</f>
        <v>0</v>
      </c>
      <c r="P1850" s="5">
        <f>VLOOKUP(CONCATENATE($F1850," ",$G1850),AllocFactorMatrix,(P$4+1),FALSE)*$E1856</f>
        <v>0</v>
      </c>
      <c r="Q1850" s="5">
        <f>VLOOKUP(CONCATENATE($F1850," ",$G1850),AllocFactorMatrix,(Q$4+1),FALSE)*$E1856</f>
        <v>0</v>
      </c>
      <c r="R1850" s="5">
        <f>VLOOKUP(CONCATENATE($F1850," ",$G1850),AllocFactorMatrix,(R$4+1),FALSE)*$E1856</f>
        <v>0</v>
      </c>
      <c r="S1850" s="5">
        <f t="shared" ref="S1850:S1856" si="929">SUBTOTAL(9,O1850:R1850)</f>
        <v>0</v>
      </c>
      <c r="T1850" s="5">
        <f>VLOOKUP(CONCATENATE($F1850," ",$G1850),AllocFactorMatrix,(T$4+1),FALSE)*$E1856</f>
        <v>0</v>
      </c>
      <c r="U1850" s="5">
        <f>VLOOKUP(CONCATENATE($F1850," ",$G1850),AllocFactorMatrix,(U$4+1),FALSE)*$E1856</f>
        <v>0</v>
      </c>
      <c r="V1850" s="5">
        <f>VLOOKUP(CONCATENATE($F1850," ",$G1850),AllocFactorMatrix,(V$4+1),FALSE)*$E1856</f>
        <v>0</v>
      </c>
      <c r="W1850" s="5">
        <f>VLOOKUP(CONCATENATE($F1850," ",$G1850),AllocFactorMatrix,(W$4+1),FALSE)*$E1856</f>
        <v>0</v>
      </c>
      <c r="X1850" s="5">
        <f t="shared" ref="X1850:X1856" si="930">SUBTOTAL(9,T1850:W1850)</f>
        <v>0</v>
      </c>
      <c r="Y1850" s="5">
        <f>VLOOKUP(CONCATENATE($F1850," ",$G1850),AllocFactorMatrix,(Y$4+1),FALSE)*$E1856</f>
        <v>0</v>
      </c>
      <c r="Z1850" s="5">
        <f>VLOOKUP(CONCATENATE($F1850," ",$G1850),AllocFactorMatrix,(Z$4+1),FALSE)*$E1856</f>
        <v>0</v>
      </c>
      <c r="AA1850" s="5">
        <f t="shared" si="928"/>
        <v>0</v>
      </c>
      <c r="AB1850" s="5">
        <f>VLOOKUP(CONCATENATE($F1850," ",$G1850),AllocFactorMatrix,(AB$4+1),FALSE)*$E1856</f>
        <v>0</v>
      </c>
      <c r="AC1850" s="5">
        <f>VLOOKUP(CONCATENATE($F1850," ",$G1850),AllocFactorMatrix,(AC$4+1),FALSE)*$E1856</f>
        <v>0</v>
      </c>
      <c r="AD1850" s="5">
        <f>VLOOKUP(CONCATENATE($F1850," ",$G1850),AllocFactorMatrix,(AD$4+1),FALSE)*$E1856</f>
        <v>0</v>
      </c>
    </row>
    <row r="1851" spans="4:30" hidden="1" outlineLevel="1">
      <c r="D1851" s="55"/>
      <c r="E1851" s="51"/>
      <c r="F1851" s="52" t="str">
        <f>F1856</f>
        <v>PROD_ENERGY</v>
      </c>
      <c r="G1851" s="55" t="str">
        <f>$G$10</f>
        <v>SUBTRAN</v>
      </c>
      <c r="H1851" s="4">
        <f t="shared" si="926"/>
        <v>0</v>
      </c>
      <c r="I1851" s="5">
        <f>VLOOKUP(CONCATENATE($F1851," ",$G1851),AllocFactorMatrix,(I$4+1),FALSE)*$E1856</f>
        <v>0</v>
      </c>
      <c r="J1851" s="5">
        <f>VLOOKUP(CONCATENATE($F1851," ",$G1851),AllocFactorMatrix,(J$4+1),FALSE)*$E1856</f>
        <v>0</v>
      </c>
      <c r="K1851" s="5">
        <f>VLOOKUP(CONCATENATE($F1851," ",$G1851),AllocFactorMatrix,(K$4+1),FALSE)*$E1856</f>
        <v>0</v>
      </c>
      <c r="L1851" s="5">
        <f>VLOOKUP(CONCATENATE($F1851," ",$G1851),AllocFactorMatrix,(L$4+1),FALSE)*$E1856</f>
        <v>0</v>
      </c>
      <c r="M1851" s="5">
        <f>VLOOKUP(CONCATENATE($F1851," ",$G1851),AllocFactorMatrix,(M$4+1),FALSE)*$E1856</f>
        <v>0</v>
      </c>
      <c r="N1851" s="5">
        <f t="shared" si="927"/>
        <v>0</v>
      </c>
      <c r="O1851" s="5">
        <f>VLOOKUP(CONCATENATE($F1851," ",$G1851),AllocFactorMatrix,(O$4+1),FALSE)*$E1856</f>
        <v>0</v>
      </c>
      <c r="P1851" s="5">
        <f>VLOOKUP(CONCATENATE($F1851," ",$G1851),AllocFactorMatrix,(P$4+1),FALSE)*$E1856</f>
        <v>0</v>
      </c>
      <c r="Q1851" s="5">
        <f>VLOOKUP(CONCATENATE($F1851," ",$G1851),AllocFactorMatrix,(Q$4+1),FALSE)*$E1856</f>
        <v>0</v>
      </c>
      <c r="R1851" s="5">
        <f>VLOOKUP(CONCATENATE($F1851," ",$G1851),AllocFactorMatrix,(R$4+1),FALSE)*$E1856</f>
        <v>0</v>
      </c>
      <c r="S1851" s="5">
        <f t="shared" si="929"/>
        <v>0</v>
      </c>
      <c r="T1851" s="5">
        <f>VLOOKUP(CONCATENATE($F1851," ",$G1851),AllocFactorMatrix,(T$4+1),FALSE)*$E1856</f>
        <v>0</v>
      </c>
      <c r="U1851" s="5">
        <f>VLOOKUP(CONCATENATE($F1851," ",$G1851),AllocFactorMatrix,(U$4+1),FALSE)*$E1856</f>
        <v>0</v>
      </c>
      <c r="V1851" s="5">
        <f>VLOOKUP(CONCATENATE($F1851," ",$G1851),AllocFactorMatrix,(V$4+1),FALSE)*$E1856</f>
        <v>0</v>
      </c>
      <c r="W1851" s="5">
        <f>VLOOKUP(CONCATENATE($F1851," ",$G1851),AllocFactorMatrix,(W$4+1),FALSE)*$E1856</f>
        <v>0</v>
      </c>
      <c r="X1851" s="5">
        <f t="shared" si="930"/>
        <v>0</v>
      </c>
      <c r="Y1851" s="5">
        <f>VLOOKUP(CONCATENATE($F1851," ",$G1851),AllocFactorMatrix,(Y$4+1),FALSE)*$E1856</f>
        <v>0</v>
      </c>
      <c r="Z1851" s="5">
        <f>VLOOKUP(CONCATENATE($F1851," ",$G1851),AllocFactorMatrix,(Z$4+1),FALSE)*$E1856</f>
        <v>0</v>
      </c>
      <c r="AA1851" s="5">
        <f t="shared" si="928"/>
        <v>0</v>
      </c>
      <c r="AB1851" s="5">
        <f>VLOOKUP(CONCATENATE($F1851," ",$G1851),AllocFactorMatrix,(AB$4+1),FALSE)*$E1856</f>
        <v>0</v>
      </c>
      <c r="AC1851" s="5">
        <f>VLOOKUP(CONCATENATE($F1851," ",$G1851),AllocFactorMatrix,(AC$4+1),FALSE)*$E1856</f>
        <v>0</v>
      </c>
      <c r="AD1851" s="5">
        <f>VLOOKUP(CONCATENATE($F1851," ",$G1851),AllocFactorMatrix,(AD$4+1),FALSE)*$E1856</f>
        <v>0</v>
      </c>
    </row>
    <row r="1852" spans="4:30" hidden="1" outlineLevel="1">
      <c r="D1852" s="55"/>
      <c r="E1852" s="51"/>
      <c r="F1852" s="52" t="str">
        <f>F1856</f>
        <v>PROD_ENERGY</v>
      </c>
      <c r="G1852" s="55" t="str">
        <f>$G$11</f>
        <v>DISTPRI</v>
      </c>
      <c r="H1852" s="4">
        <f t="shared" si="926"/>
        <v>0</v>
      </c>
      <c r="I1852" s="5">
        <f>VLOOKUP(CONCATENATE($F1852," ",$G1852),AllocFactorMatrix,(I$4+1),FALSE)*$E1856</f>
        <v>0</v>
      </c>
      <c r="J1852" s="5">
        <f>VLOOKUP(CONCATENATE($F1852," ",$G1852),AllocFactorMatrix,(J$4+1),FALSE)*$E1856</f>
        <v>0</v>
      </c>
      <c r="K1852" s="5">
        <f>VLOOKUP(CONCATENATE($F1852," ",$G1852),AllocFactorMatrix,(K$4+1),FALSE)*$E1856</f>
        <v>0</v>
      </c>
      <c r="L1852" s="5">
        <f>VLOOKUP(CONCATENATE($F1852," ",$G1852),AllocFactorMatrix,(L$4+1),FALSE)*$E1856</f>
        <v>0</v>
      </c>
      <c r="M1852" s="5">
        <f>VLOOKUP(CONCATENATE($F1852," ",$G1852),AllocFactorMatrix,(M$4+1),FALSE)*$E1856</f>
        <v>0</v>
      </c>
      <c r="N1852" s="5">
        <f t="shared" si="927"/>
        <v>0</v>
      </c>
      <c r="O1852" s="5">
        <f>VLOOKUP(CONCATENATE($F1852," ",$G1852),AllocFactorMatrix,(O$4+1),FALSE)*$E1856</f>
        <v>0</v>
      </c>
      <c r="P1852" s="5">
        <f>VLOOKUP(CONCATENATE($F1852," ",$G1852),AllocFactorMatrix,(P$4+1),FALSE)*$E1856</f>
        <v>0</v>
      </c>
      <c r="Q1852" s="5">
        <f>VLOOKUP(CONCATENATE($F1852," ",$G1852),AllocFactorMatrix,(Q$4+1),FALSE)*$E1856</f>
        <v>0</v>
      </c>
      <c r="R1852" s="5">
        <f>VLOOKUP(CONCATENATE($F1852," ",$G1852),AllocFactorMatrix,(R$4+1),FALSE)*$E1856</f>
        <v>0</v>
      </c>
      <c r="S1852" s="5">
        <f t="shared" si="929"/>
        <v>0</v>
      </c>
      <c r="T1852" s="5">
        <f>VLOOKUP(CONCATENATE($F1852," ",$G1852),AllocFactorMatrix,(T$4+1),FALSE)*$E1856</f>
        <v>0</v>
      </c>
      <c r="U1852" s="5">
        <f>VLOOKUP(CONCATENATE($F1852," ",$G1852),AllocFactorMatrix,(U$4+1),FALSE)*$E1856</f>
        <v>0</v>
      </c>
      <c r="V1852" s="5">
        <f>VLOOKUP(CONCATENATE($F1852," ",$G1852),AllocFactorMatrix,(V$4+1),FALSE)*$E1856</f>
        <v>0</v>
      </c>
      <c r="W1852" s="5">
        <f>VLOOKUP(CONCATENATE($F1852," ",$G1852),AllocFactorMatrix,(W$4+1),FALSE)*$E1856</f>
        <v>0</v>
      </c>
      <c r="X1852" s="5">
        <f t="shared" si="930"/>
        <v>0</v>
      </c>
      <c r="Y1852" s="5">
        <f>VLOOKUP(CONCATENATE($F1852," ",$G1852),AllocFactorMatrix,(Y$4+1),FALSE)*$E1856</f>
        <v>0</v>
      </c>
      <c r="Z1852" s="5">
        <f>VLOOKUP(CONCATENATE($F1852," ",$G1852),AllocFactorMatrix,(Z$4+1),FALSE)*$E1856</f>
        <v>0</v>
      </c>
      <c r="AA1852" s="5">
        <f t="shared" si="928"/>
        <v>0</v>
      </c>
      <c r="AB1852" s="5">
        <f>VLOOKUP(CONCATENATE($F1852," ",$G1852),AllocFactorMatrix,(AB$4+1),FALSE)*$E1856</f>
        <v>0</v>
      </c>
      <c r="AC1852" s="5">
        <f>VLOOKUP(CONCATENATE($F1852," ",$G1852),AllocFactorMatrix,(AC$4+1),FALSE)*$E1856</f>
        <v>0</v>
      </c>
      <c r="AD1852" s="5">
        <f>VLOOKUP(CONCATENATE($F1852," ",$G1852),AllocFactorMatrix,(AD$4+1),FALSE)*$E1856</f>
        <v>0</v>
      </c>
    </row>
    <row r="1853" spans="4:30" hidden="1" outlineLevel="1">
      <c r="D1853" s="55"/>
      <c r="E1853" s="51"/>
      <c r="F1853" s="52" t="str">
        <f>F1856</f>
        <v>PROD_ENERGY</v>
      </c>
      <c r="G1853" s="55" t="str">
        <f>$G$12</f>
        <v>DISTSEC</v>
      </c>
      <c r="H1853" s="4">
        <f t="shared" si="926"/>
        <v>0</v>
      </c>
      <c r="I1853" s="5">
        <f>VLOOKUP(CONCATENATE($F1853," ",$G1853),AllocFactorMatrix,(I$4+1),FALSE)*$E1856</f>
        <v>0</v>
      </c>
      <c r="J1853" s="5">
        <f>VLOOKUP(CONCATENATE($F1853," ",$G1853),AllocFactorMatrix,(J$4+1),FALSE)*$E1856</f>
        <v>0</v>
      </c>
      <c r="K1853" s="5">
        <f>VLOOKUP(CONCATENATE($F1853," ",$G1853),AllocFactorMatrix,(K$4+1),FALSE)*$E1856</f>
        <v>0</v>
      </c>
      <c r="L1853" s="5">
        <f>VLOOKUP(CONCATENATE($F1853," ",$G1853),AllocFactorMatrix,(L$4+1),FALSE)*$E1856</f>
        <v>0</v>
      </c>
      <c r="M1853" s="5">
        <f>VLOOKUP(CONCATENATE($F1853," ",$G1853),AllocFactorMatrix,(M$4+1),FALSE)*$E1856</f>
        <v>0</v>
      </c>
      <c r="N1853" s="5">
        <f t="shared" si="927"/>
        <v>0</v>
      </c>
      <c r="O1853" s="5">
        <f>VLOOKUP(CONCATENATE($F1853," ",$G1853),AllocFactorMatrix,(O$4+1),FALSE)*$E1856</f>
        <v>0</v>
      </c>
      <c r="P1853" s="5">
        <f>VLOOKUP(CONCATENATE($F1853," ",$G1853),AllocFactorMatrix,(P$4+1),FALSE)*$E1856</f>
        <v>0</v>
      </c>
      <c r="Q1853" s="5">
        <f>VLOOKUP(CONCATENATE($F1853," ",$G1853),AllocFactorMatrix,(Q$4+1),FALSE)*$E1856</f>
        <v>0</v>
      </c>
      <c r="R1853" s="5">
        <f>VLOOKUP(CONCATENATE($F1853," ",$G1853),AllocFactorMatrix,(R$4+1),FALSE)*$E1856</f>
        <v>0</v>
      </c>
      <c r="S1853" s="5">
        <f t="shared" si="929"/>
        <v>0</v>
      </c>
      <c r="T1853" s="5">
        <f>VLOOKUP(CONCATENATE($F1853," ",$G1853),AllocFactorMatrix,(T$4+1),FALSE)*$E1856</f>
        <v>0</v>
      </c>
      <c r="U1853" s="5">
        <f>VLOOKUP(CONCATENATE($F1853," ",$G1853),AllocFactorMatrix,(U$4+1),FALSE)*$E1856</f>
        <v>0</v>
      </c>
      <c r="V1853" s="5">
        <f>VLOOKUP(CONCATENATE($F1853," ",$G1853),AllocFactorMatrix,(V$4+1),FALSE)*$E1856</f>
        <v>0</v>
      </c>
      <c r="W1853" s="5">
        <f>VLOOKUP(CONCATENATE($F1853," ",$G1853),AllocFactorMatrix,(W$4+1),FALSE)*$E1856</f>
        <v>0</v>
      </c>
      <c r="X1853" s="5">
        <f t="shared" si="930"/>
        <v>0</v>
      </c>
      <c r="Y1853" s="5">
        <f>VLOOKUP(CONCATENATE($F1853," ",$G1853),AllocFactorMatrix,(Y$4+1),FALSE)*$E1856</f>
        <v>0</v>
      </c>
      <c r="Z1853" s="5">
        <f>VLOOKUP(CONCATENATE($F1853," ",$G1853),AllocFactorMatrix,(Z$4+1),FALSE)*$E1856</f>
        <v>0</v>
      </c>
      <c r="AA1853" s="5">
        <f t="shared" si="928"/>
        <v>0</v>
      </c>
      <c r="AB1853" s="5">
        <f>VLOOKUP(CONCATENATE($F1853," ",$G1853),AllocFactorMatrix,(AB$4+1),FALSE)*$E1856</f>
        <v>0</v>
      </c>
      <c r="AC1853" s="5">
        <f>VLOOKUP(CONCATENATE($F1853," ",$G1853),AllocFactorMatrix,(AC$4+1),FALSE)*$E1856</f>
        <v>0</v>
      </c>
      <c r="AD1853" s="5">
        <f>VLOOKUP(CONCATENATE($F1853," ",$G1853),AllocFactorMatrix,(AD$4+1),FALSE)*$E1856</f>
        <v>0</v>
      </c>
    </row>
    <row r="1854" spans="4:30" hidden="1" outlineLevel="1">
      <c r="D1854" s="55"/>
      <c r="E1854" s="51"/>
      <c r="F1854" s="52" t="str">
        <f>F1856</f>
        <v>PROD_ENERGY</v>
      </c>
      <c r="G1854" s="55" t="str">
        <f>$G$13</f>
        <v>ENERGY</v>
      </c>
      <c r="H1854" s="4">
        <f t="shared" si="926"/>
        <v>-667402.99999999977</v>
      </c>
      <c r="I1854" s="5">
        <f>VLOOKUP(CONCATENATE($F1854," ",$G1854),AllocFactorMatrix,(I$4+1),FALSE)*$E1856</f>
        <v>-250427.68470790423</v>
      </c>
      <c r="J1854" s="5">
        <f>VLOOKUP(CONCATENATE($F1854," ",$G1854),AllocFactorMatrix,(J$4+1),FALSE)*$E1856</f>
        <v>-16229.332181365542</v>
      </c>
      <c r="K1854" s="5">
        <f>VLOOKUP(CONCATENATE($F1854," ",$G1854),AllocFactorMatrix,(K$4+1),FALSE)*$E1856</f>
        <v>-54451.168788640825</v>
      </c>
      <c r="L1854" s="5">
        <f>VLOOKUP(CONCATENATE($F1854," ",$G1854),AllocFactorMatrix,(L$4+1),FALSE)*$E1856</f>
        <v>-1730.5817609655053</v>
      </c>
      <c r="M1854" s="5">
        <f>VLOOKUP(CONCATENATE($F1854," ",$G1854),AllocFactorMatrix,(M$4+1),FALSE)*$E1856</f>
        <v>-159.53940749686743</v>
      </c>
      <c r="N1854" s="5">
        <f t="shared" si="927"/>
        <v>-56341.289957103196</v>
      </c>
      <c r="O1854" s="5">
        <f>VLOOKUP(CONCATENATE($F1854," ",$G1854),AllocFactorMatrix,(O$4+1),FALSE)*$E1856</f>
        <v>-49643.890355854855</v>
      </c>
      <c r="P1854" s="5">
        <f>VLOOKUP(CONCATENATE($F1854," ",$G1854),AllocFactorMatrix,(P$4+1),FALSE)*$E1856</f>
        <v>-9203.0220408271998</v>
      </c>
      <c r="Q1854" s="5">
        <f>VLOOKUP(CONCATENATE($F1854," ",$G1854),AllocFactorMatrix,(Q$4+1),FALSE)*$E1856</f>
        <v>-4181.6176554726599</v>
      </c>
      <c r="R1854" s="5">
        <f>VLOOKUP(CONCATENATE($F1854," ",$G1854),AllocFactorMatrix,(R$4+1),FALSE)*$E1856</f>
        <v>-193.7516503097863</v>
      </c>
      <c r="S1854" s="5">
        <f t="shared" si="929"/>
        <v>-63222.281702464505</v>
      </c>
      <c r="T1854" s="5">
        <f>VLOOKUP(CONCATENATE($F1854," ",$G1854),AllocFactorMatrix,(T$4+1),FALSE)*$E1856</f>
        <v>-1902.4479534203103</v>
      </c>
      <c r="U1854" s="5">
        <f>VLOOKUP(CONCATENATE($F1854," ",$G1854),AllocFactorMatrix,(U$4+1),FALSE)*$E1856</f>
        <v>-33404.136043567007</v>
      </c>
      <c r="V1854" s="5">
        <f>VLOOKUP(CONCATENATE($F1854," ",$G1854),AllocFactorMatrix,(V$4+1),FALSE)*$E1856</f>
        <v>-189654.81576409872</v>
      </c>
      <c r="W1854" s="5">
        <f>VLOOKUP(CONCATENATE($F1854," ",$G1854),AllocFactorMatrix,(W$4+1),FALSE)*$E1856</f>
        <v>-35981.957357446241</v>
      </c>
      <c r="X1854" s="5">
        <f t="shared" si="930"/>
        <v>-260943.35711853229</v>
      </c>
      <c r="Y1854" s="5">
        <f>VLOOKUP(CONCATENATE($F1854," ",$G1854),AllocFactorMatrix,(Y$4+1),FALSE)*$E1856</f>
        <v>-13450.026336499997</v>
      </c>
      <c r="Z1854" s="5">
        <f>VLOOKUP(CONCATENATE($F1854," ",$G1854),AllocFactorMatrix,(Z$4+1),FALSE)*$E1856</f>
        <v>-218.94498733849068</v>
      </c>
      <c r="AA1854" s="5">
        <f t="shared" si="928"/>
        <v>-13668.971323838488</v>
      </c>
      <c r="AB1854" s="5">
        <f>VLOOKUP(CONCATENATE($F1854," ",$G1854),AllocFactorMatrix,(AB$4+1),FALSE)*$E1856</f>
        <v>-244.21552135694373</v>
      </c>
      <c r="AC1854" s="5">
        <f>VLOOKUP(CONCATENATE($F1854," ",$G1854),AllocFactorMatrix,(AC$4+1),FALSE)*$E1856</f>
        <v>-5280.8336249162894</v>
      </c>
      <c r="AD1854" s="5">
        <f>VLOOKUP(CONCATENATE($F1854," ",$G1854),AllocFactorMatrix,(AD$4+1),FALSE)*$E1856</f>
        <v>-1045.033862518409</v>
      </c>
    </row>
    <row r="1855" spans="4:30" hidden="1" outlineLevel="1">
      <c r="D1855" s="55"/>
      <c r="E1855" s="51"/>
      <c r="F1855" s="52" t="str">
        <f>F1856</f>
        <v>PROD_ENERGY</v>
      </c>
      <c r="G1855" s="55" t="str">
        <f>$G$14</f>
        <v>CUSTOMER</v>
      </c>
      <c r="H1855" s="4">
        <f t="shared" si="926"/>
        <v>0</v>
      </c>
      <c r="I1855" s="5">
        <f>VLOOKUP(CONCATENATE($F1855," ",$G1855),AllocFactorMatrix,(I$4+1),FALSE)*$E1856</f>
        <v>0</v>
      </c>
      <c r="J1855" s="5">
        <f>VLOOKUP(CONCATENATE($F1855," ",$G1855),AllocFactorMatrix,(J$4+1),FALSE)*$E1856</f>
        <v>0</v>
      </c>
      <c r="K1855" s="5">
        <f>VLOOKUP(CONCATENATE($F1855," ",$G1855),AllocFactorMatrix,(K$4+1),FALSE)*$E1856</f>
        <v>0</v>
      </c>
      <c r="L1855" s="5">
        <f>VLOOKUP(CONCATENATE($F1855," ",$G1855),AllocFactorMatrix,(L$4+1),FALSE)*$E1856</f>
        <v>0</v>
      </c>
      <c r="M1855" s="5">
        <f>VLOOKUP(CONCATENATE($F1855," ",$G1855),AllocFactorMatrix,(M$4+1),FALSE)*$E1856</f>
        <v>0</v>
      </c>
      <c r="N1855" s="5">
        <f t="shared" si="927"/>
        <v>0</v>
      </c>
      <c r="O1855" s="5">
        <f>VLOOKUP(CONCATENATE($F1855," ",$G1855),AllocFactorMatrix,(O$4+1),FALSE)*$E1856</f>
        <v>0</v>
      </c>
      <c r="P1855" s="5">
        <f>VLOOKUP(CONCATENATE($F1855," ",$G1855),AllocFactorMatrix,(P$4+1),FALSE)*$E1856</f>
        <v>0</v>
      </c>
      <c r="Q1855" s="5">
        <f>VLOOKUP(CONCATENATE($F1855," ",$G1855),AllocFactorMatrix,(Q$4+1),FALSE)*$E1856</f>
        <v>0</v>
      </c>
      <c r="R1855" s="5">
        <f>VLOOKUP(CONCATENATE($F1855," ",$G1855),AllocFactorMatrix,(R$4+1),FALSE)*$E1856</f>
        <v>0</v>
      </c>
      <c r="S1855" s="5">
        <f t="shared" si="929"/>
        <v>0</v>
      </c>
      <c r="T1855" s="5">
        <f>VLOOKUP(CONCATENATE($F1855," ",$G1855),AllocFactorMatrix,(T$4+1),FALSE)*$E1856</f>
        <v>0</v>
      </c>
      <c r="U1855" s="5">
        <f>VLOOKUP(CONCATENATE($F1855," ",$G1855),AllocFactorMatrix,(U$4+1),FALSE)*$E1856</f>
        <v>0</v>
      </c>
      <c r="V1855" s="5">
        <f>VLOOKUP(CONCATENATE($F1855," ",$G1855),AllocFactorMatrix,(V$4+1),FALSE)*$E1856</f>
        <v>0</v>
      </c>
      <c r="W1855" s="5">
        <f>VLOOKUP(CONCATENATE($F1855," ",$G1855),AllocFactorMatrix,(W$4+1),FALSE)*$E1856</f>
        <v>0</v>
      </c>
      <c r="X1855" s="5">
        <f t="shared" si="930"/>
        <v>0</v>
      </c>
      <c r="Y1855" s="5">
        <f>VLOOKUP(CONCATENATE($F1855," ",$G1855),AllocFactorMatrix,(Y$4+1),FALSE)*$E1856</f>
        <v>0</v>
      </c>
      <c r="Z1855" s="5">
        <f>VLOOKUP(CONCATENATE($F1855," ",$G1855),AllocFactorMatrix,(Z$4+1),FALSE)*$E1856</f>
        <v>0</v>
      </c>
      <c r="AA1855" s="5">
        <f t="shared" si="928"/>
        <v>0</v>
      </c>
      <c r="AB1855" s="5">
        <f>VLOOKUP(CONCATENATE($F1855," ",$G1855),AllocFactorMatrix,(AB$4+1),FALSE)*$E1856</f>
        <v>0</v>
      </c>
      <c r="AC1855" s="5">
        <f>VLOOKUP(CONCATENATE($F1855," ",$G1855),AllocFactorMatrix,(AC$4+1),FALSE)*$E1856</f>
        <v>0</v>
      </c>
      <c r="AD1855" s="5">
        <f>VLOOKUP(CONCATENATE($F1855," ",$G1855),AllocFactorMatrix,(AD$4+1),FALSE)*$E1856</f>
        <v>0</v>
      </c>
    </row>
    <row r="1856" spans="4:30" collapsed="1">
      <c r="D1856" s="108" t="s">
        <v>643</v>
      </c>
      <c r="E1856" s="61">
        <f>-689963+22560</f>
        <v>-667403</v>
      </c>
      <c r="F1856" s="96" t="s">
        <v>32</v>
      </c>
      <c r="G1856" s="55" t="str">
        <f>$G$15</f>
        <v>TOTAL</v>
      </c>
      <c r="H1856" s="4">
        <f t="shared" si="926"/>
        <v>-667402.99999999977</v>
      </c>
      <c r="I1856" s="5">
        <f>VLOOKUP(CONCATENATE($F1856," ",$G1856),AllocFactorMatrix,(I$4+1),FALSE)*$E1856</f>
        <v>-250427.68470790423</v>
      </c>
      <c r="J1856" s="5">
        <f>VLOOKUP(CONCATENATE($F1856," ",$G1856),AllocFactorMatrix,(J$4+1),FALSE)*$E1856</f>
        <v>-16229.332181365542</v>
      </c>
      <c r="K1856" s="5">
        <f>VLOOKUP(CONCATENATE($F1856," ",$G1856),AllocFactorMatrix,(K$4+1),FALSE)*$E1856</f>
        <v>-54451.168788640825</v>
      </c>
      <c r="L1856" s="5">
        <f>VLOOKUP(CONCATENATE($F1856," ",$G1856),AllocFactorMatrix,(L$4+1),FALSE)*$E1856</f>
        <v>-1730.5817609655053</v>
      </c>
      <c r="M1856" s="5">
        <f>VLOOKUP(CONCATENATE($F1856," ",$G1856),AllocFactorMatrix,(M$4+1),FALSE)*$E1856</f>
        <v>-159.53940749686743</v>
      </c>
      <c r="N1856" s="5">
        <f t="shared" si="927"/>
        <v>-56341.289957103196</v>
      </c>
      <c r="O1856" s="5">
        <f>VLOOKUP(CONCATENATE($F1856," ",$G1856),AllocFactorMatrix,(O$4+1),FALSE)*$E1856</f>
        <v>-49643.890355854855</v>
      </c>
      <c r="P1856" s="5">
        <f>VLOOKUP(CONCATENATE($F1856," ",$G1856),AllocFactorMatrix,(P$4+1),FALSE)*$E1856</f>
        <v>-9203.0220408271998</v>
      </c>
      <c r="Q1856" s="5">
        <f>VLOOKUP(CONCATENATE($F1856," ",$G1856),AllocFactorMatrix,(Q$4+1),FALSE)*$E1856</f>
        <v>-4181.6176554726599</v>
      </c>
      <c r="R1856" s="5">
        <f>VLOOKUP(CONCATENATE($F1856," ",$G1856),AllocFactorMatrix,(R$4+1),FALSE)*$E1856</f>
        <v>-193.7516503097863</v>
      </c>
      <c r="S1856" s="5">
        <f t="shared" si="929"/>
        <v>-63222.281702464505</v>
      </c>
      <c r="T1856" s="5">
        <f>VLOOKUP(CONCATENATE($F1856," ",$G1856),AllocFactorMatrix,(T$4+1),FALSE)*$E1856</f>
        <v>-1902.4479534203103</v>
      </c>
      <c r="U1856" s="5">
        <f>VLOOKUP(CONCATENATE($F1856," ",$G1856),AllocFactorMatrix,(U$4+1),FALSE)*$E1856</f>
        <v>-33404.136043567007</v>
      </c>
      <c r="V1856" s="5">
        <f>VLOOKUP(CONCATENATE($F1856," ",$G1856),AllocFactorMatrix,(V$4+1),FALSE)*$E1856</f>
        <v>-189654.81576409872</v>
      </c>
      <c r="W1856" s="5">
        <f>VLOOKUP(CONCATENATE($F1856," ",$G1856),AllocFactorMatrix,(W$4+1),FALSE)*$E1856</f>
        <v>-35981.957357446241</v>
      </c>
      <c r="X1856" s="5">
        <f t="shared" si="930"/>
        <v>-260943.35711853229</v>
      </c>
      <c r="Y1856" s="5">
        <f>VLOOKUP(CONCATENATE($F1856," ",$G1856),AllocFactorMatrix,(Y$4+1),FALSE)*$E1856</f>
        <v>-13450.026336499997</v>
      </c>
      <c r="Z1856" s="5">
        <f>VLOOKUP(CONCATENATE($F1856," ",$G1856),AllocFactorMatrix,(Z$4+1),FALSE)*$E1856</f>
        <v>-218.94498733849068</v>
      </c>
      <c r="AA1856" s="5">
        <f t="shared" si="928"/>
        <v>-13668.971323838488</v>
      </c>
      <c r="AB1856" s="5">
        <f>VLOOKUP(CONCATENATE($F1856," ",$G1856),AllocFactorMatrix,(AB$4+1),FALSE)*$E1856</f>
        <v>-244.21552135694373</v>
      </c>
      <c r="AC1856" s="5">
        <f>VLOOKUP(CONCATENATE($F1856," ",$G1856),AllocFactorMatrix,(AC$4+1),FALSE)*$E1856</f>
        <v>-5280.8336249162894</v>
      </c>
      <c r="AD1856" s="5">
        <f>VLOOKUP(CONCATENATE($F1856," ",$G1856),AllocFactorMatrix,(AD$4+1),FALSE)*$E1856</f>
        <v>-1045.033862518409</v>
      </c>
    </row>
    <row r="1857" spans="1:30" hidden="1" outlineLevel="1">
      <c r="E1857" s="51"/>
      <c r="F1857" s="52" t="str">
        <f>F1864</f>
        <v>PROD_DEMAND</v>
      </c>
      <c r="G1857" s="55" t="str">
        <f>$G$8</f>
        <v>PRODUCTION</v>
      </c>
      <c r="H1857" s="4">
        <f t="shared" ref="H1857:H1871" si="931">SUBTOTAL(9,I1857:AD1857)</f>
        <v>-2639312.9999999991</v>
      </c>
      <c r="I1857" s="5">
        <f>VLOOKUP(CONCATENATE($F1857," ",$G1857),AllocFactorMatrix,(I$4+1),FALSE)*$E1864</f>
        <v>-1300080.6902917726</v>
      </c>
      <c r="J1857" s="5">
        <f>VLOOKUP(CONCATENATE($F1857," ",$G1857),AllocFactorMatrix,(J$4+1),FALSE)*$E1864</f>
        <v>-64267.634000620361</v>
      </c>
      <c r="K1857" s="5">
        <f>VLOOKUP(CONCATENATE($F1857," ",$G1857),AllocFactorMatrix,(K$4+1),FALSE)*$E1864</f>
        <v>-235408.66011570013</v>
      </c>
      <c r="L1857" s="5">
        <f>VLOOKUP(CONCATENATE($F1857," ",$G1857),AllocFactorMatrix,(L$4+1),FALSE)*$E1864</f>
        <v>-7409.8288260676845</v>
      </c>
      <c r="M1857" s="5">
        <f>VLOOKUP(CONCATENATE($F1857," ",$G1857),AllocFactorMatrix,(M$4+1),FALSE)*$E1864</f>
        <v>-694.87003709830276</v>
      </c>
      <c r="N1857" s="5">
        <f t="shared" ref="N1857:N1871" si="932">SUBTOTAL(9,K1857:M1857)</f>
        <v>-243513.3589788661</v>
      </c>
      <c r="O1857" s="5">
        <f>VLOOKUP(CONCATENATE($F1857," ",$G1857),AllocFactorMatrix,(O$4+1),FALSE)*$E1864</f>
        <v>-178947.2020387149</v>
      </c>
      <c r="P1857" s="5">
        <f>VLOOKUP(CONCATENATE($F1857," ",$G1857),AllocFactorMatrix,(P$4+1),FALSE)*$E1864</f>
        <v>-33343.077178320025</v>
      </c>
      <c r="Q1857" s="5">
        <f>VLOOKUP(CONCATENATE($F1857," ",$G1857),AllocFactorMatrix,(Q$4+1),FALSE)*$E1864</f>
        <v>-15067.115728769752</v>
      </c>
      <c r="R1857" s="5">
        <f>VLOOKUP(CONCATENATE($F1857," ",$G1857),AllocFactorMatrix,(R$4+1),FALSE)*$E1864</f>
        <v>-677.55135216558608</v>
      </c>
      <c r="S1857" s="5">
        <f>SUBTOTAL(9,O1857:R1857)</f>
        <v>-228034.94629797025</v>
      </c>
      <c r="T1857" s="5">
        <f>VLOOKUP(CONCATENATE($F1857," ",$G1857),AllocFactorMatrix,(T$4+1),FALSE)*$E1864</f>
        <v>-6251.0841116184074</v>
      </c>
      <c r="U1857" s="5">
        <f>VLOOKUP(CONCATENATE($F1857," ",$G1857),AllocFactorMatrix,(U$4+1),FALSE)*$E1864</f>
        <v>-102297.92641540393</v>
      </c>
      <c r="V1857" s="5">
        <f>VLOOKUP(CONCATENATE($F1857," ",$G1857),AllocFactorMatrix,(V$4+1),FALSE)*$E1864</f>
        <v>-540647.41551798023</v>
      </c>
      <c r="W1857" s="5">
        <f>VLOOKUP(CONCATENATE($F1857," ",$G1857),AllocFactorMatrix,(W$4+1),FALSE)*$E1864</f>
        <v>-97631.962409590473</v>
      </c>
      <c r="X1857" s="5">
        <f>SUBTOTAL(9,T1857:W1857)</f>
        <v>-746828.38845459302</v>
      </c>
      <c r="Y1857" s="5">
        <f>VLOOKUP(CONCATENATE($F1857," ",$G1857),AllocFactorMatrix,(Y$4+1),FALSE)*$E1864</f>
        <v>-54954.401792576144</v>
      </c>
      <c r="Z1857" s="5">
        <f>VLOOKUP(CONCATENATE($F1857," ",$G1857),AllocFactorMatrix,(Z$4+1),FALSE)*$E1864</f>
        <v>-920.46522394539249</v>
      </c>
      <c r="AA1857" s="5">
        <f t="shared" ref="AA1857:AA1871" si="933">SUBTOTAL(9,Y1857:Z1857)</f>
        <v>-55874.867016521537</v>
      </c>
      <c r="AB1857" s="5">
        <f>VLOOKUP(CONCATENATE($F1857," ",$G1857),AllocFactorMatrix,(AB$4+1),FALSE)*$E1864</f>
        <v>-713.11495965540621</v>
      </c>
      <c r="AC1857" s="5">
        <f>VLOOKUP(CONCATENATE($F1857," ",$G1857),AllocFactorMatrix,(AC$4+1),FALSE)*$E1864</f>
        <v>0</v>
      </c>
      <c r="AD1857" s="5">
        <f>VLOOKUP(CONCATENATE($F1857," ",$G1857),AllocFactorMatrix,(AD$4+1),FALSE)*$E1864</f>
        <v>0</v>
      </c>
    </row>
    <row r="1858" spans="1:30" hidden="1" outlineLevel="1">
      <c r="E1858" s="51"/>
      <c r="F1858" s="52" t="str">
        <f>F1864</f>
        <v>PROD_DEMAND</v>
      </c>
      <c r="G1858" s="55" t="str">
        <f>$G$9</f>
        <v>BULKTRAN</v>
      </c>
      <c r="H1858" s="4">
        <f t="shared" si="931"/>
        <v>0</v>
      </c>
      <c r="I1858" s="5">
        <f>VLOOKUP(CONCATENATE($F1858," ",$G1858),AllocFactorMatrix,(I$4+1),FALSE)*$E1864</f>
        <v>0</v>
      </c>
      <c r="J1858" s="5">
        <f>VLOOKUP(CONCATENATE($F1858," ",$G1858),AllocFactorMatrix,(J$4+1),FALSE)*$E1864</f>
        <v>0</v>
      </c>
      <c r="K1858" s="5">
        <f>VLOOKUP(CONCATENATE($F1858," ",$G1858),AllocFactorMatrix,(K$4+1),FALSE)*$E1864</f>
        <v>0</v>
      </c>
      <c r="L1858" s="5">
        <f>VLOOKUP(CONCATENATE($F1858," ",$G1858),AllocFactorMatrix,(L$4+1),FALSE)*$E1864</f>
        <v>0</v>
      </c>
      <c r="M1858" s="5">
        <f>VLOOKUP(CONCATENATE($F1858," ",$G1858),AllocFactorMatrix,(M$4+1),FALSE)*$E1864</f>
        <v>0</v>
      </c>
      <c r="N1858" s="5">
        <f t="shared" si="932"/>
        <v>0</v>
      </c>
      <c r="O1858" s="5">
        <f>VLOOKUP(CONCATENATE($F1858," ",$G1858),AllocFactorMatrix,(O$4+1),FALSE)*$E1864</f>
        <v>0</v>
      </c>
      <c r="P1858" s="5">
        <f>VLOOKUP(CONCATENATE($F1858," ",$G1858),AllocFactorMatrix,(P$4+1),FALSE)*$E1864</f>
        <v>0</v>
      </c>
      <c r="Q1858" s="5">
        <f>VLOOKUP(CONCATENATE($F1858," ",$G1858),AllocFactorMatrix,(Q$4+1),FALSE)*$E1864</f>
        <v>0</v>
      </c>
      <c r="R1858" s="5">
        <f>VLOOKUP(CONCATENATE($F1858," ",$G1858),AllocFactorMatrix,(R$4+1),FALSE)*$E1864</f>
        <v>0</v>
      </c>
      <c r="S1858" s="5">
        <f t="shared" ref="S1858:S1864" si="934">SUBTOTAL(9,O1858:R1858)</f>
        <v>0</v>
      </c>
      <c r="T1858" s="5">
        <f>VLOOKUP(CONCATENATE($F1858," ",$G1858),AllocFactorMatrix,(T$4+1),FALSE)*$E1864</f>
        <v>0</v>
      </c>
      <c r="U1858" s="5">
        <f>VLOOKUP(CONCATENATE($F1858," ",$G1858),AllocFactorMatrix,(U$4+1),FALSE)*$E1864</f>
        <v>0</v>
      </c>
      <c r="V1858" s="5">
        <f>VLOOKUP(CONCATENATE($F1858," ",$G1858),AllocFactorMatrix,(V$4+1),FALSE)*$E1864</f>
        <v>0</v>
      </c>
      <c r="W1858" s="5">
        <f>VLOOKUP(CONCATENATE($F1858," ",$G1858),AllocFactorMatrix,(W$4+1),FALSE)*$E1864</f>
        <v>0</v>
      </c>
      <c r="X1858" s="5">
        <f t="shared" ref="X1858:X1864" si="935">SUBTOTAL(9,T1858:W1858)</f>
        <v>0</v>
      </c>
      <c r="Y1858" s="5">
        <f>VLOOKUP(CONCATENATE($F1858," ",$G1858),AllocFactorMatrix,(Y$4+1),FALSE)*$E1864</f>
        <v>0</v>
      </c>
      <c r="Z1858" s="5">
        <f>VLOOKUP(CONCATENATE($F1858," ",$G1858),AllocFactorMatrix,(Z$4+1),FALSE)*$E1864</f>
        <v>0</v>
      </c>
      <c r="AA1858" s="5">
        <f t="shared" si="933"/>
        <v>0</v>
      </c>
      <c r="AB1858" s="5">
        <f>VLOOKUP(CONCATENATE($F1858," ",$G1858),AllocFactorMatrix,(AB$4+1),FALSE)*$E1864</f>
        <v>0</v>
      </c>
      <c r="AC1858" s="5">
        <f>VLOOKUP(CONCATENATE($F1858," ",$G1858),AllocFactorMatrix,(AC$4+1),FALSE)*$E1864</f>
        <v>0</v>
      </c>
      <c r="AD1858" s="5">
        <f>VLOOKUP(CONCATENATE($F1858," ",$G1858),AllocFactorMatrix,(AD$4+1),FALSE)*$E1864</f>
        <v>0</v>
      </c>
    </row>
    <row r="1859" spans="1:30" hidden="1" outlineLevel="1">
      <c r="E1859" s="51"/>
      <c r="F1859" s="52" t="str">
        <f>F1864</f>
        <v>PROD_DEMAND</v>
      </c>
      <c r="G1859" s="55" t="str">
        <f>$G$10</f>
        <v>SUBTRAN</v>
      </c>
      <c r="H1859" s="4">
        <f t="shared" si="931"/>
        <v>0</v>
      </c>
      <c r="I1859" s="5">
        <f>VLOOKUP(CONCATENATE($F1859," ",$G1859),AllocFactorMatrix,(I$4+1),FALSE)*$E1864</f>
        <v>0</v>
      </c>
      <c r="J1859" s="5">
        <f>VLOOKUP(CONCATENATE($F1859," ",$G1859),AllocFactorMatrix,(J$4+1),FALSE)*$E1864</f>
        <v>0</v>
      </c>
      <c r="K1859" s="5">
        <f>VLOOKUP(CONCATENATE($F1859," ",$G1859),AllocFactorMatrix,(K$4+1),FALSE)*$E1864</f>
        <v>0</v>
      </c>
      <c r="L1859" s="5">
        <f>VLOOKUP(CONCATENATE($F1859," ",$G1859),AllocFactorMatrix,(L$4+1),FALSE)*$E1864</f>
        <v>0</v>
      </c>
      <c r="M1859" s="5">
        <f>VLOOKUP(CONCATENATE($F1859," ",$G1859),AllocFactorMatrix,(M$4+1),FALSE)*$E1864</f>
        <v>0</v>
      </c>
      <c r="N1859" s="5">
        <f t="shared" si="932"/>
        <v>0</v>
      </c>
      <c r="O1859" s="5">
        <f>VLOOKUP(CONCATENATE($F1859," ",$G1859),AllocFactorMatrix,(O$4+1),FALSE)*$E1864</f>
        <v>0</v>
      </c>
      <c r="P1859" s="5">
        <f>VLOOKUP(CONCATENATE($F1859," ",$G1859),AllocFactorMatrix,(P$4+1),FALSE)*$E1864</f>
        <v>0</v>
      </c>
      <c r="Q1859" s="5">
        <f>VLOOKUP(CONCATENATE($F1859," ",$G1859),AllocFactorMatrix,(Q$4+1),FALSE)*$E1864</f>
        <v>0</v>
      </c>
      <c r="R1859" s="5">
        <f>VLOOKUP(CONCATENATE($F1859," ",$G1859),AllocFactorMatrix,(R$4+1),FALSE)*$E1864</f>
        <v>0</v>
      </c>
      <c r="S1859" s="5">
        <f t="shared" si="934"/>
        <v>0</v>
      </c>
      <c r="T1859" s="5">
        <f>VLOOKUP(CONCATENATE($F1859," ",$G1859),AllocFactorMatrix,(T$4+1),FALSE)*$E1864</f>
        <v>0</v>
      </c>
      <c r="U1859" s="5">
        <f>VLOOKUP(CONCATENATE($F1859," ",$G1859),AllocFactorMatrix,(U$4+1),FALSE)*$E1864</f>
        <v>0</v>
      </c>
      <c r="V1859" s="5">
        <f>VLOOKUP(CONCATENATE($F1859," ",$G1859),AllocFactorMatrix,(V$4+1),FALSE)*$E1864</f>
        <v>0</v>
      </c>
      <c r="W1859" s="5">
        <f>VLOOKUP(CONCATENATE($F1859," ",$G1859),AllocFactorMatrix,(W$4+1),FALSE)*$E1864</f>
        <v>0</v>
      </c>
      <c r="X1859" s="5">
        <f t="shared" si="935"/>
        <v>0</v>
      </c>
      <c r="Y1859" s="5">
        <f>VLOOKUP(CONCATENATE($F1859," ",$G1859),AllocFactorMatrix,(Y$4+1),FALSE)*$E1864</f>
        <v>0</v>
      </c>
      <c r="Z1859" s="5">
        <f>VLOOKUP(CONCATENATE($F1859," ",$G1859),AllocFactorMatrix,(Z$4+1),FALSE)*$E1864</f>
        <v>0</v>
      </c>
      <c r="AA1859" s="5">
        <f t="shared" si="933"/>
        <v>0</v>
      </c>
      <c r="AB1859" s="5">
        <f>VLOOKUP(CONCATENATE($F1859," ",$G1859),AllocFactorMatrix,(AB$4+1),FALSE)*$E1864</f>
        <v>0</v>
      </c>
      <c r="AC1859" s="5">
        <f>VLOOKUP(CONCATENATE($F1859," ",$G1859),AllocFactorMatrix,(AC$4+1),FALSE)*$E1864</f>
        <v>0</v>
      </c>
      <c r="AD1859" s="5">
        <f>VLOOKUP(CONCATENATE($F1859," ",$G1859),AllocFactorMatrix,(AD$4+1),FALSE)*$E1864</f>
        <v>0</v>
      </c>
    </row>
    <row r="1860" spans="1:30" hidden="1" outlineLevel="1">
      <c r="E1860" s="51"/>
      <c r="F1860" s="52" t="str">
        <f>F1864</f>
        <v>PROD_DEMAND</v>
      </c>
      <c r="G1860" s="55" t="str">
        <f>$G$11</f>
        <v>DISTPRI</v>
      </c>
      <c r="H1860" s="4">
        <f t="shared" si="931"/>
        <v>0</v>
      </c>
      <c r="I1860" s="5">
        <f>VLOOKUP(CONCATENATE($F1860," ",$G1860),AllocFactorMatrix,(I$4+1),FALSE)*$E1864</f>
        <v>0</v>
      </c>
      <c r="J1860" s="5">
        <f>VLOOKUP(CONCATENATE($F1860," ",$G1860),AllocFactorMatrix,(J$4+1),FALSE)*$E1864</f>
        <v>0</v>
      </c>
      <c r="K1860" s="5">
        <f>VLOOKUP(CONCATENATE($F1860," ",$G1860),AllocFactorMatrix,(K$4+1),FALSE)*$E1864</f>
        <v>0</v>
      </c>
      <c r="L1860" s="5">
        <f>VLOOKUP(CONCATENATE($F1860," ",$G1860),AllocFactorMatrix,(L$4+1),FALSE)*$E1864</f>
        <v>0</v>
      </c>
      <c r="M1860" s="5">
        <f>VLOOKUP(CONCATENATE($F1860," ",$G1860),AllocFactorMatrix,(M$4+1),FALSE)*$E1864</f>
        <v>0</v>
      </c>
      <c r="N1860" s="5">
        <f t="shared" si="932"/>
        <v>0</v>
      </c>
      <c r="O1860" s="5">
        <f>VLOOKUP(CONCATENATE($F1860," ",$G1860),AllocFactorMatrix,(O$4+1),FALSE)*$E1864</f>
        <v>0</v>
      </c>
      <c r="P1860" s="5">
        <f>VLOOKUP(CONCATENATE($F1860," ",$G1860),AllocFactorMatrix,(P$4+1),FALSE)*$E1864</f>
        <v>0</v>
      </c>
      <c r="Q1860" s="5">
        <f>VLOOKUP(CONCATENATE($F1860," ",$G1860),AllocFactorMatrix,(Q$4+1),FALSE)*$E1864</f>
        <v>0</v>
      </c>
      <c r="R1860" s="5">
        <f>VLOOKUP(CONCATENATE($F1860," ",$G1860),AllocFactorMatrix,(R$4+1),FALSE)*$E1864</f>
        <v>0</v>
      </c>
      <c r="S1860" s="5">
        <f t="shared" si="934"/>
        <v>0</v>
      </c>
      <c r="T1860" s="5">
        <f>VLOOKUP(CONCATENATE($F1860," ",$G1860),AllocFactorMatrix,(T$4+1),FALSE)*$E1864</f>
        <v>0</v>
      </c>
      <c r="U1860" s="5">
        <f>VLOOKUP(CONCATENATE($F1860," ",$G1860),AllocFactorMatrix,(U$4+1),FALSE)*$E1864</f>
        <v>0</v>
      </c>
      <c r="V1860" s="5">
        <f>VLOOKUP(CONCATENATE($F1860," ",$G1860),AllocFactorMatrix,(V$4+1),FALSE)*$E1864</f>
        <v>0</v>
      </c>
      <c r="W1860" s="5">
        <f>VLOOKUP(CONCATENATE($F1860," ",$G1860),AllocFactorMatrix,(W$4+1),FALSE)*$E1864</f>
        <v>0</v>
      </c>
      <c r="X1860" s="5">
        <f t="shared" si="935"/>
        <v>0</v>
      </c>
      <c r="Y1860" s="5">
        <f>VLOOKUP(CONCATENATE($F1860," ",$G1860),AllocFactorMatrix,(Y$4+1),FALSE)*$E1864</f>
        <v>0</v>
      </c>
      <c r="Z1860" s="5">
        <f>VLOOKUP(CONCATENATE($F1860," ",$G1860),AllocFactorMatrix,(Z$4+1),FALSE)*$E1864</f>
        <v>0</v>
      </c>
      <c r="AA1860" s="5">
        <f t="shared" si="933"/>
        <v>0</v>
      </c>
      <c r="AB1860" s="5">
        <f>VLOOKUP(CONCATENATE($F1860," ",$G1860),AllocFactorMatrix,(AB$4+1),FALSE)*$E1864</f>
        <v>0</v>
      </c>
      <c r="AC1860" s="5">
        <f>VLOOKUP(CONCATENATE($F1860," ",$G1860),AllocFactorMatrix,(AC$4+1),FALSE)*$E1864</f>
        <v>0</v>
      </c>
      <c r="AD1860" s="5">
        <f>VLOOKUP(CONCATENATE($F1860," ",$G1860),AllocFactorMatrix,(AD$4+1),FALSE)*$E1864</f>
        <v>0</v>
      </c>
    </row>
    <row r="1861" spans="1:30" hidden="1" outlineLevel="1">
      <c r="E1861" s="51"/>
      <c r="F1861" s="52" t="str">
        <f>F1864</f>
        <v>PROD_DEMAND</v>
      </c>
      <c r="G1861" s="55" t="str">
        <f>$G$12</f>
        <v>DISTSEC</v>
      </c>
      <c r="H1861" s="4">
        <f t="shared" si="931"/>
        <v>0</v>
      </c>
      <c r="I1861" s="5">
        <f>VLOOKUP(CONCATENATE($F1861," ",$G1861),AllocFactorMatrix,(I$4+1),FALSE)*$E1864</f>
        <v>0</v>
      </c>
      <c r="J1861" s="5">
        <f>VLOOKUP(CONCATENATE($F1861," ",$G1861),AllocFactorMatrix,(J$4+1),FALSE)*$E1864</f>
        <v>0</v>
      </c>
      <c r="K1861" s="5">
        <f>VLOOKUP(CONCATENATE($F1861," ",$G1861),AllocFactorMatrix,(K$4+1),FALSE)*$E1864</f>
        <v>0</v>
      </c>
      <c r="L1861" s="5">
        <f>VLOOKUP(CONCATENATE($F1861," ",$G1861),AllocFactorMatrix,(L$4+1),FALSE)*$E1864</f>
        <v>0</v>
      </c>
      <c r="M1861" s="5">
        <f>VLOOKUP(CONCATENATE($F1861," ",$G1861),AllocFactorMatrix,(M$4+1),FALSE)*$E1864</f>
        <v>0</v>
      </c>
      <c r="N1861" s="5">
        <f t="shared" si="932"/>
        <v>0</v>
      </c>
      <c r="O1861" s="5">
        <f>VLOOKUP(CONCATENATE($F1861," ",$G1861),AllocFactorMatrix,(O$4+1),FALSE)*$E1864</f>
        <v>0</v>
      </c>
      <c r="P1861" s="5">
        <f>VLOOKUP(CONCATENATE($F1861," ",$G1861),AllocFactorMatrix,(P$4+1),FALSE)*$E1864</f>
        <v>0</v>
      </c>
      <c r="Q1861" s="5">
        <f>VLOOKUP(CONCATENATE($F1861," ",$G1861),AllocFactorMatrix,(Q$4+1),FALSE)*$E1864</f>
        <v>0</v>
      </c>
      <c r="R1861" s="5">
        <f>VLOOKUP(CONCATENATE($F1861," ",$G1861),AllocFactorMatrix,(R$4+1),FALSE)*$E1864</f>
        <v>0</v>
      </c>
      <c r="S1861" s="5">
        <f t="shared" si="934"/>
        <v>0</v>
      </c>
      <c r="T1861" s="5">
        <f>VLOOKUP(CONCATENATE($F1861," ",$G1861),AllocFactorMatrix,(T$4+1),FALSE)*$E1864</f>
        <v>0</v>
      </c>
      <c r="U1861" s="5">
        <f>VLOOKUP(CONCATENATE($F1861," ",$G1861),AllocFactorMatrix,(U$4+1),FALSE)*$E1864</f>
        <v>0</v>
      </c>
      <c r="V1861" s="5">
        <f>VLOOKUP(CONCATENATE($F1861," ",$G1861),AllocFactorMatrix,(V$4+1),FALSE)*$E1864</f>
        <v>0</v>
      </c>
      <c r="W1861" s="5">
        <f>VLOOKUP(CONCATENATE($F1861," ",$G1861),AllocFactorMatrix,(W$4+1),FALSE)*$E1864</f>
        <v>0</v>
      </c>
      <c r="X1861" s="5">
        <f t="shared" si="935"/>
        <v>0</v>
      </c>
      <c r="Y1861" s="5">
        <f>VLOOKUP(CONCATENATE($F1861," ",$G1861),AllocFactorMatrix,(Y$4+1),FALSE)*$E1864</f>
        <v>0</v>
      </c>
      <c r="Z1861" s="5">
        <f>VLOOKUP(CONCATENATE($F1861," ",$G1861),AllocFactorMatrix,(Z$4+1),FALSE)*$E1864</f>
        <v>0</v>
      </c>
      <c r="AA1861" s="5">
        <f t="shared" si="933"/>
        <v>0</v>
      </c>
      <c r="AB1861" s="5">
        <f>VLOOKUP(CONCATENATE($F1861," ",$G1861),AllocFactorMatrix,(AB$4+1),FALSE)*$E1864</f>
        <v>0</v>
      </c>
      <c r="AC1861" s="5">
        <f>VLOOKUP(CONCATENATE($F1861," ",$G1861),AllocFactorMatrix,(AC$4+1),FALSE)*$E1864</f>
        <v>0</v>
      </c>
      <c r="AD1861" s="5">
        <f>VLOOKUP(CONCATENATE($F1861," ",$G1861),AllocFactorMatrix,(AD$4+1),FALSE)*$E1864</f>
        <v>0</v>
      </c>
    </row>
    <row r="1862" spans="1:30" hidden="1" outlineLevel="1">
      <c r="E1862" s="51"/>
      <c r="F1862" s="52" t="str">
        <f>F1864</f>
        <v>PROD_DEMAND</v>
      </c>
      <c r="G1862" s="55" t="str">
        <f>$G$13</f>
        <v>ENERGY</v>
      </c>
      <c r="H1862" s="4">
        <f t="shared" si="931"/>
        <v>0</v>
      </c>
      <c r="I1862" s="5">
        <f>VLOOKUP(CONCATENATE($F1862," ",$G1862),AllocFactorMatrix,(I$4+1),FALSE)*$E1864</f>
        <v>0</v>
      </c>
      <c r="J1862" s="5">
        <f>VLOOKUP(CONCATENATE($F1862," ",$G1862),AllocFactorMatrix,(J$4+1),FALSE)*$E1864</f>
        <v>0</v>
      </c>
      <c r="K1862" s="5">
        <f>VLOOKUP(CONCATENATE($F1862," ",$G1862),AllocFactorMatrix,(K$4+1),FALSE)*$E1864</f>
        <v>0</v>
      </c>
      <c r="L1862" s="5">
        <f>VLOOKUP(CONCATENATE($F1862," ",$G1862),AllocFactorMatrix,(L$4+1),FALSE)*$E1864</f>
        <v>0</v>
      </c>
      <c r="M1862" s="5">
        <f>VLOOKUP(CONCATENATE($F1862," ",$G1862),AllocFactorMatrix,(M$4+1),FALSE)*$E1864</f>
        <v>0</v>
      </c>
      <c r="N1862" s="5">
        <f t="shared" si="932"/>
        <v>0</v>
      </c>
      <c r="O1862" s="5">
        <f>VLOOKUP(CONCATENATE($F1862," ",$G1862),AllocFactorMatrix,(O$4+1),FALSE)*$E1864</f>
        <v>0</v>
      </c>
      <c r="P1862" s="5">
        <f>VLOOKUP(CONCATENATE($F1862," ",$G1862),AllocFactorMatrix,(P$4+1),FALSE)*$E1864</f>
        <v>0</v>
      </c>
      <c r="Q1862" s="5">
        <f>VLOOKUP(CONCATENATE($F1862," ",$G1862),AllocFactorMatrix,(Q$4+1),FALSE)*$E1864</f>
        <v>0</v>
      </c>
      <c r="R1862" s="5">
        <f>VLOOKUP(CONCATENATE($F1862," ",$G1862),AllocFactorMatrix,(R$4+1),FALSE)*$E1864</f>
        <v>0</v>
      </c>
      <c r="S1862" s="5">
        <f t="shared" si="934"/>
        <v>0</v>
      </c>
      <c r="T1862" s="5">
        <f>VLOOKUP(CONCATENATE($F1862," ",$G1862),AllocFactorMatrix,(T$4+1),FALSE)*$E1864</f>
        <v>0</v>
      </c>
      <c r="U1862" s="5">
        <f>VLOOKUP(CONCATENATE($F1862," ",$G1862),AllocFactorMatrix,(U$4+1),FALSE)*$E1864</f>
        <v>0</v>
      </c>
      <c r="V1862" s="5">
        <f>VLOOKUP(CONCATENATE($F1862," ",$G1862),AllocFactorMatrix,(V$4+1),FALSE)*$E1864</f>
        <v>0</v>
      </c>
      <c r="W1862" s="5">
        <f>VLOOKUP(CONCATENATE($F1862," ",$G1862),AllocFactorMatrix,(W$4+1),FALSE)*$E1864</f>
        <v>0</v>
      </c>
      <c r="X1862" s="5">
        <f t="shared" si="935"/>
        <v>0</v>
      </c>
      <c r="Y1862" s="5">
        <f>VLOOKUP(CONCATENATE($F1862," ",$G1862),AllocFactorMatrix,(Y$4+1),FALSE)*$E1864</f>
        <v>0</v>
      </c>
      <c r="Z1862" s="5">
        <f>VLOOKUP(CONCATENATE($F1862," ",$G1862),AllocFactorMatrix,(Z$4+1),FALSE)*$E1864</f>
        <v>0</v>
      </c>
      <c r="AA1862" s="5">
        <f t="shared" si="933"/>
        <v>0</v>
      </c>
      <c r="AB1862" s="5">
        <f>VLOOKUP(CONCATENATE($F1862," ",$G1862),AllocFactorMatrix,(AB$4+1),FALSE)*$E1864</f>
        <v>0</v>
      </c>
      <c r="AC1862" s="5">
        <f>VLOOKUP(CONCATENATE($F1862," ",$G1862),AllocFactorMatrix,(AC$4+1),FALSE)*$E1864</f>
        <v>0</v>
      </c>
      <c r="AD1862" s="5">
        <f>VLOOKUP(CONCATENATE($F1862," ",$G1862),AllocFactorMatrix,(AD$4+1),FALSE)*$E1864</f>
        <v>0</v>
      </c>
    </row>
    <row r="1863" spans="1:30" hidden="1" outlineLevel="1">
      <c r="E1863" s="51"/>
      <c r="F1863" s="52" t="str">
        <f>F1864</f>
        <v>PROD_DEMAND</v>
      </c>
      <c r="G1863" s="55" t="str">
        <f>$G$14</f>
        <v>CUSTOMER</v>
      </c>
      <c r="H1863" s="4">
        <f t="shared" si="931"/>
        <v>0</v>
      </c>
      <c r="I1863" s="5">
        <f>VLOOKUP(CONCATENATE($F1863," ",$G1863),AllocFactorMatrix,(I$4+1),FALSE)*$E1864</f>
        <v>0</v>
      </c>
      <c r="J1863" s="5">
        <f>VLOOKUP(CONCATENATE($F1863," ",$G1863),AllocFactorMatrix,(J$4+1),FALSE)*$E1864</f>
        <v>0</v>
      </c>
      <c r="K1863" s="5">
        <f>VLOOKUP(CONCATENATE($F1863," ",$G1863),AllocFactorMatrix,(K$4+1),FALSE)*$E1864</f>
        <v>0</v>
      </c>
      <c r="L1863" s="5">
        <f>VLOOKUP(CONCATENATE($F1863," ",$G1863),AllocFactorMatrix,(L$4+1),FALSE)*$E1864</f>
        <v>0</v>
      </c>
      <c r="M1863" s="5">
        <f>VLOOKUP(CONCATENATE($F1863," ",$G1863),AllocFactorMatrix,(M$4+1),FALSE)*$E1864</f>
        <v>0</v>
      </c>
      <c r="N1863" s="5">
        <f t="shared" si="932"/>
        <v>0</v>
      </c>
      <c r="O1863" s="5">
        <f>VLOOKUP(CONCATENATE($F1863," ",$G1863),AllocFactorMatrix,(O$4+1),FALSE)*$E1864</f>
        <v>0</v>
      </c>
      <c r="P1863" s="5">
        <f>VLOOKUP(CONCATENATE($F1863," ",$G1863),AllocFactorMatrix,(P$4+1),FALSE)*$E1864</f>
        <v>0</v>
      </c>
      <c r="Q1863" s="5">
        <f>VLOOKUP(CONCATENATE($F1863," ",$G1863),AllocFactorMatrix,(Q$4+1),FALSE)*$E1864</f>
        <v>0</v>
      </c>
      <c r="R1863" s="5">
        <f>VLOOKUP(CONCATENATE($F1863," ",$G1863),AllocFactorMatrix,(R$4+1),FALSE)*$E1864</f>
        <v>0</v>
      </c>
      <c r="S1863" s="5">
        <f t="shared" si="934"/>
        <v>0</v>
      </c>
      <c r="T1863" s="5">
        <f>VLOOKUP(CONCATENATE($F1863," ",$G1863),AllocFactorMatrix,(T$4+1),FALSE)*$E1864</f>
        <v>0</v>
      </c>
      <c r="U1863" s="5">
        <f>VLOOKUP(CONCATENATE($F1863," ",$G1863),AllocFactorMatrix,(U$4+1),FALSE)*$E1864</f>
        <v>0</v>
      </c>
      <c r="V1863" s="5">
        <f>VLOOKUP(CONCATENATE($F1863," ",$G1863),AllocFactorMatrix,(V$4+1),FALSE)*$E1864</f>
        <v>0</v>
      </c>
      <c r="W1863" s="5">
        <f>VLOOKUP(CONCATENATE($F1863," ",$G1863),AllocFactorMatrix,(W$4+1),FALSE)*$E1864</f>
        <v>0</v>
      </c>
      <c r="X1863" s="5">
        <f t="shared" si="935"/>
        <v>0</v>
      </c>
      <c r="Y1863" s="5">
        <f>VLOOKUP(CONCATENATE($F1863," ",$G1863),AllocFactorMatrix,(Y$4+1),FALSE)*$E1864</f>
        <v>0</v>
      </c>
      <c r="Z1863" s="5">
        <f>VLOOKUP(CONCATENATE($F1863," ",$G1863),AllocFactorMatrix,(Z$4+1),FALSE)*$E1864</f>
        <v>0</v>
      </c>
      <c r="AA1863" s="5">
        <f t="shared" si="933"/>
        <v>0</v>
      </c>
      <c r="AB1863" s="5">
        <f>VLOOKUP(CONCATENATE($F1863," ",$G1863),AllocFactorMatrix,(AB$4+1),FALSE)*$E1864</f>
        <v>0</v>
      </c>
      <c r="AC1863" s="5">
        <f>VLOOKUP(CONCATENATE($F1863," ",$G1863),AllocFactorMatrix,(AC$4+1),FALSE)*$E1864</f>
        <v>0</v>
      </c>
      <c r="AD1863" s="5">
        <f>VLOOKUP(CONCATENATE($F1863," ",$G1863),AllocFactorMatrix,(AD$4+1),FALSE)*$E1864</f>
        <v>0</v>
      </c>
    </row>
    <row r="1864" spans="1:30" collapsed="1">
      <c r="D1864" s="95" t="s">
        <v>673</v>
      </c>
      <c r="E1864" s="61">
        <v>-2639313</v>
      </c>
      <c r="F1864" s="96" t="s">
        <v>30</v>
      </c>
      <c r="G1864" s="55" t="str">
        <f>$G$15</f>
        <v>TOTAL</v>
      </c>
      <c r="H1864" s="4">
        <f t="shared" si="931"/>
        <v>-2639312.9999999991</v>
      </c>
      <c r="I1864" s="5">
        <f>VLOOKUP(CONCATENATE($F1864," ",$G1864),AllocFactorMatrix,(I$4+1),FALSE)*$E1864</f>
        <v>-1300080.6902917726</v>
      </c>
      <c r="J1864" s="5">
        <f>VLOOKUP(CONCATENATE($F1864," ",$G1864),AllocFactorMatrix,(J$4+1),FALSE)*$E1864</f>
        <v>-64267.634000620361</v>
      </c>
      <c r="K1864" s="5">
        <f>VLOOKUP(CONCATENATE($F1864," ",$G1864),AllocFactorMatrix,(K$4+1),FALSE)*$E1864</f>
        <v>-235408.66011570013</v>
      </c>
      <c r="L1864" s="5">
        <f>VLOOKUP(CONCATENATE($F1864," ",$G1864),AllocFactorMatrix,(L$4+1),FALSE)*$E1864</f>
        <v>-7409.8288260676845</v>
      </c>
      <c r="M1864" s="5">
        <f>VLOOKUP(CONCATENATE($F1864," ",$G1864),AllocFactorMatrix,(M$4+1),FALSE)*$E1864</f>
        <v>-694.87003709830276</v>
      </c>
      <c r="N1864" s="5">
        <f t="shared" si="932"/>
        <v>-243513.3589788661</v>
      </c>
      <c r="O1864" s="5">
        <f>VLOOKUP(CONCATENATE($F1864," ",$G1864),AllocFactorMatrix,(O$4+1),FALSE)*$E1864</f>
        <v>-178947.2020387149</v>
      </c>
      <c r="P1864" s="5">
        <f>VLOOKUP(CONCATENATE($F1864," ",$G1864),AllocFactorMatrix,(P$4+1),FALSE)*$E1864</f>
        <v>-33343.077178320025</v>
      </c>
      <c r="Q1864" s="5">
        <f>VLOOKUP(CONCATENATE($F1864," ",$G1864),AllocFactorMatrix,(Q$4+1),FALSE)*$E1864</f>
        <v>-15067.115728769752</v>
      </c>
      <c r="R1864" s="5">
        <f>VLOOKUP(CONCATENATE($F1864," ",$G1864),AllocFactorMatrix,(R$4+1),FALSE)*$E1864</f>
        <v>-677.55135216558608</v>
      </c>
      <c r="S1864" s="5">
        <f t="shared" si="934"/>
        <v>-228034.94629797025</v>
      </c>
      <c r="T1864" s="5">
        <f>VLOOKUP(CONCATENATE($F1864," ",$G1864),AllocFactorMatrix,(T$4+1),FALSE)*$E1864</f>
        <v>-6251.0841116184074</v>
      </c>
      <c r="U1864" s="5">
        <f>VLOOKUP(CONCATENATE($F1864," ",$G1864),AllocFactorMatrix,(U$4+1),FALSE)*$E1864</f>
        <v>-102297.92641540393</v>
      </c>
      <c r="V1864" s="5">
        <f>VLOOKUP(CONCATENATE($F1864," ",$G1864),AllocFactorMatrix,(V$4+1),FALSE)*$E1864</f>
        <v>-540647.41551798023</v>
      </c>
      <c r="W1864" s="5">
        <f>VLOOKUP(CONCATENATE($F1864," ",$G1864),AllocFactorMatrix,(W$4+1),FALSE)*$E1864</f>
        <v>-97631.962409590473</v>
      </c>
      <c r="X1864" s="5">
        <f t="shared" si="935"/>
        <v>-746828.38845459302</v>
      </c>
      <c r="Y1864" s="5">
        <f>VLOOKUP(CONCATENATE($F1864," ",$G1864),AllocFactorMatrix,(Y$4+1),FALSE)*$E1864</f>
        <v>-54954.401792576144</v>
      </c>
      <c r="Z1864" s="5">
        <f>VLOOKUP(CONCATENATE($F1864," ",$G1864),AllocFactorMatrix,(Z$4+1),FALSE)*$E1864</f>
        <v>-920.46522394539249</v>
      </c>
      <c r="AA1864" s="5">
        <f t="shared" si="933"/>
        <v>-55874.867016521537</v>
      </c>
      <c r="AB1864" s="5">
        <f>VLOOKUP(CONCATENATE($F1864," ",$G1864),AllocFactorMatrix,(AB$4+1),FALSE)*$E1864</f>
        <v>-713.11495965540621</v>
      </c>
      <c r="AC1864" s="5">
        <f>VLOOKUP(CONCATENATE($F1864," ",$G1864),AllocFactorMatrix,(AC$4+1),FALSE)*$E1864</f>
        <v>0</v>
      </c>
      <c r="AD1864" s="5">
        <f>VLOOKUP(CONCATENATE($F1864," ",$G1864),AllocFactorMatrix,(AD$4+1),FALSE)*$E1864</f>
        <v>0</v>
      </c>
    </row>
    <row r="1865" spans="1:30" s="51" customFormat="1" hidden="1" outlineLevel="1">
      <c r="A1865" s="56"/>
      <c r="B1865" s="111"/>
      <c r="C1865" s="55"/>
      <c r="F1865" s="52" t="str">
        <f>F1872</f>
        <v>PROD_ENERGY</v>
      </c>
      <c r="G1865" s="55" t="str">
        <f>$G$8</f>
        <v>PRODUCTION</v>
      </c>
      <c r="H1865" s="53">
        <f t="shared" si="931"/>
        <v>0</v>
      </c>
      <c r="I1865" s="54">
        <f>VLOOKUP(CONCATENATE($F1865," ",$G1865),AllocFactorMatrix,(I$4+1),FALSE)*$E1872</f>
        <v>0</v>
      </c>
      <c r="J1865" s="54">
        <f>VLOOKUP(CONCATENATE($F1865," ",$G1865),AllocFactorMatrix,(J$4+1),FALSE)*$E1872</f>
        <v>0</v>
      </c>
      <c r="K1865" s="54">
        <f>VLOOKUP(CONCATENATE($F1865," ",$G1865),AllocFactorMatrix,(K$4+1),FALSE)*$E1872</f>
        <v>0</v>
      </c>
      <c r="L1865" s="54">
        <f>VLOOKUP(CONCATENATE($F1865," ",$G1865),AllocFactorMatrix,(L$4+1),FALSE)*$E1872</f>
        <v>0</v>
      </c>
      <c r="M1865" s="54">
        <f>VLOOKUP(CONCATENATE($F1865," ",$G1865),AllocFactorMatrix,(M$4+1),FALSE)*$E1872</f>
        <v>0</v>
      </c>
      <c r="N1865" s="54">
        <f t="shared" si="932"/>
        <v>0</v>
      </c>
      <c r="O1865" s="54">
        <f>VLOOKUP(CONCATENATE($F1865," ",$G1865),AllocFactorMatrix,(O$4+1),FALSE)*$E1872</f>
        <v>0</v>
      </c>
      <c r="P1865" s="54">
        <f>VLOOKUP(CONCATENATE($F1865," ",$G1865),AllocFactorMatrix,(P$4+1),FALSE)*$E1872</f>
        <v>0</v>
      </c>
      <c r="Q1865" s="54">
        <f>VLOOKUP(CONCATENATE($F1865," ",$G1865),AllocFactorMatrix,(Q$4+1),FALSE)*$E1872</f>
        <v>0</v>
      </c>
      <c r="R1865" s="54">
        <f>VLOOKUP(CONCATENATE($F1865," ",$G1865),AllocFactorMatrix,(R$4+1),FALSE)*$E1872</f>
        <v>0</v>
      </c>
      <c r="S1865" s="54">
        <f t="shared" ref="S1865:S1873" si="936">SUBTOTAL(9,O1865:R1865)</f>
        <v>0</v>
      </c>
      <c r="T1865" s="54">
        <f>VLOOKUP(CONCATENATE($F1865," ",$G1865),AllocFactorMatrix,(T$4+1),FALSE)*$E1872</f>
        <v>0</v>
      </c>
      <c r="U1865" s="54">
        <f>VLOOKUP(CONCATENATE($F1865," ",$G1865),AllocFactorMatrix,(U$4+1),FALSE)*$E1872</f>
        <v>0</v>
      </c>
      <c r="V1865" s="54">
        <f>VLOOKUP(CONCATENATE($F1865," ",$G1865),AllocFactorMatrix,(V$4+1),FALSE)*$E1872</f>
        <v>0</v>
      </c>
      <c r="W1865" s="54">
        <f>VLOOKUP(CONCATENATE($F1865," ",$G1865),AllocFactorMatrix,(W$4+1),FALSE)*$E1872</f>
        <v>0</v>
      </c>
      <c r="X1865" s="54">
        <f t="shared" ref="X1865:X1873" si="937">SUBTOTAL(9,T1865:W1865)</f>
        <v>0</v>
      </c>
      <c r="Y1865" s="54">
        <f>VLOOKUP(CONCATENATE($F1865," ",$G1865),AllocFactorMatrix,(Y$4+1),FALSE)*$E1872</f>
        <v>0</v>
      </c>
      <c r="Z1865" s="54">
        <f>VLOOKUP(CONCATENATE($F1865," ",$G1865),AllocFactorMatrix,(Z$4+1),FALSE)*$E1872</f>
        <v>0</v>
      </c>
      <c r="AA1865" s="54">
        <f t="shared" si="933"/>
        <v>0</v>
      </c>
      <c r="AB1865" s="54">
        <f>VLOOKUP(CONCATENATE($F1865," ",$G1865),AllocFactorMatrix,(AB$4+1),FALSE)*$E1872</f>
        <v>0</v>
      </c>
      <c r="AC1865" s="54">
        <f>VLOOKUP(CONCATENATE($F1865," ",$G1865),AllocFactorMatrix,(AC$4+1),FALSE)*$E1872</f>
        <v>0</v>
      </c>
      <c r="AD1865" s="54">
        <f>VLOOKUP(CONCATENATE($F1865," ",$G1865),AllocFactorMatrix,(AD$4+1),FALSE)*$E1872</f>
        <v>0</v>
      </c>
    </row>
    <row r="1866" spans="1:30" s="51" customFormat="1" hidden="1" outlineLevel="1">
      <c r="A1866" s="56"/>
      <c r="B1866" s="111"/>
      <c r="C1866" s="55"/>
      <c r="F1866" s="52" t="str">
        <f>F1872</f>
        <v>PROD_ENERGY</v>
      </c>
      <c r="G1866" s="55" t="str">
        <f>$G$9</f>
        <v>BULKTRAN</v>
      </c>
      <c r="H1866" s="53">
        <f t="shared" si="931"/>
        <v>0</v>
      </c>
      <c r="I1866" s="54">
        <f>VLOOKUP(CONCATENATE($F1866," ",$G1866),AllocFactorMatrix,(I$4+1),FALSE)*$E1872</f>
        <v>0</v>
      </c>
      <c r="J1866" s="54">
        <f>VLOOKUP(CONCATENATE($F1866," ",$G1866),AllocFactorMatrix,(J$4+1),FALSE)*$E1872</f>
        <v>0</v>
      </c>
      <c r="K1866" s="54">
        <f>VLOOKUP(CONCATENATE($F1866," ",$G1866),AllocFactorMatrix,(K$4+1),FALSE)*$E1872</f>
        <v>0</v>
      </c>
      <c r="L1866" s="54">
        <f>VLOOKUP(CONCATENATE($F1866," ",$G1866),AllocFactorMatrix,(L$4+1),FALSE)*$E1872</f>
        <v>0</v>
      </c>
      <c r="M1866" s="54">
        <f>VLOOKUP(CONCATENATE($F1866," ",$G1866),AllocFactorMatrix,(M$4+1),FALSE)*$E1872</f>
        <v>0</v>
      </c>
      <c r="N1866" s="54">
        <f t="shared" si="932"/>
        <v>0</v>
      </c>
      <c r="O1866" s="54">
        <f>VLOOKUP(CONCATENATE($F1866," ",$G1866),AllocFactorMatrix,(O$4+1),FALSE)*$E1872</f>
        <v>0</v>
      </c>
      <c r="P1866" s="54">
        <f>VLOOKUP(CONCATENATE($F1866," ",$G1866),AllocFactorMatrix,(P$4+1),FALSE)*$E1872</f>
        <v>0</v>
      </c>
      <c r="Q1866" s="54">
        <f>VLOOKUP(CONCATENATE($F1866," ",$G1866),AllocFactorMatrix,(Q$4+1),FALSE)*$E1872</f>
        <v>0</v>
      </c>
      <c r="R1866" s="54">
        <f>VLOOKUP(CONCATENATE($F1866," ",$G1866),AllocFactorMatrix,(R$4+1),FALSE)*$E1872</f>
        <v>0</v>
      </c>
      <c r="S1866" s="54">
        <f t="shared" si="936"/>
        <v>0</v>
      </c>
      <c r="T1866" s="54">
        <f>VLOOKUP(CONCATENATE($F1866," ",$G1866),AllocFactorMatrix,(T$4+1),FALSE)*$E1872</f>
        <v>0</v>
      </c>
      <c r="U1866" s="54">
        <f>VLOOKUP(CONCATENATE($F1866," ",$G1866),AllocFactorMatrix,(U$4+1),FALSE)*$E1872</f>
        <v>0</v>
      </c>
      <c r="V1866" s="54">
        <f>VLOOKUP(CONCATENATE($F1866," ",$G1866),AllocFactorMatrix,(V$4+1),FALSE)*$E1872</f>
        <v>0</v>
      </c>
      <c r="W1866" s="54">
        <f>VLOOKUP(CONCATENATE($F1866," ",$G1866),AllocFactorMatrix,(W$4+1),FALSE)*$E1872</f>
        <v>0</v>
      </c>
      <c r="X1866" s="54">
        <f t="shared" si="937"/>
        <v>0</v>
      </c>
      <c r="Y1866" s="54">
        <f>VLOOKUP(CONCATENATE($F1866," ",$G1866),AllocFactorMatrix,(Y$4+1),FALSE)*$E1872</f>
        <v>0</v>
      </c>
      <c r="Z1866" s="54">
        <f>VLOOKUP(CONCATENATE($F1866," ",$G1866),AllocFactorMatrix,(Z$4+1),FALSE)*$E1872</f>
        <v>0</v>
      </c>
      <c r="AA1866" s="54">
        <f t="shared" si="933"/>
        <v>0</v>
      </c>
      <c r="AB1866" s="54">
        <f>VLOOKUP(CONCATENATE($F1866," ",$G1866),AllocFactorMatrix,(AB$4+1),FALSE)*$E1872</f>
        <v>0</v>
      </c>
      <c r="AC1866" s="54">
        <f>VLOOKUP(CONCATENATE($F1866," ",$G1866),AllocFactorMatrix,(AC$4+1),FALSE)*$E1872</f>
        <v>0</v>
      </c>
      <c r="AD1866" s="54">
        <f>VLOOKUP(CONCATENATE($F1866," ",$G1866),AllocFactorMatrix,(AD$4+1),FALSE)*$E1872</f>
        <v>0</v>
      </c>
    </row>
    <row r="1867" spans="1:30" s="51" customFormat="1" hidden="1" outlineLevel="1">
      <c r="A1867" s="56"/>
      <c r="B1867" s="111"/>
      <c r="C1867" s="55"/>
      <c r="F1867" s="52" t="str">
        <f>F1872</f>
        <v>PROD_ENERGY</v>
      </c>
      <c r="G1867" s="55" t="str">
        <f>$G$10</f>
        <v>SUBTRAN</v>
      </c>
      <c r="H1867" s="53">
        <f t="shared" si="931"/>
        <v>0</v>
      </c>
      <c r="I1867" s="54">
        <f>VLOOKUP(CONCATENATE($F1867," ",$G1867),AllocFactorMatrix,(I$4+1),FALSE)*$E1872</f>
        <v>0</v>
      </c>
      <c r="J1867" s="54">
        <f>VLOOKUP(CONCATENATE($F1867," ",$G1867),AllocFactorMatrix,(J$4+1),FALSE)*$E1872</f>
        <v>0</v>
      </c>
      <c r="K1867" s="54">
        <f>VLOOKUP(CONCATENATE($F1867," ",$G1867),AllocFactorMatrix,(K$4+1),FALSE)*$E1872</f>
        <v>0</v>
      </c>
      <c r="L1867" s="54">
        <f>VLOOKUP(CONCATENATE($F1867," ",$G1867),AllocFactorMatrix,(L$4+1),FALSE)*$E1872</f>
        <v>0</v>
      </c>
      <c r="M1867" s="54">
        <f>VLOOKUP(CONCATENATE($F1867," ",$G1867),AllocFactorMatrix,(M$4+1),FALSE)*$E1872</f>
        <v>0</v>
      </c>
      <c r="N1867" s="54">
        <f t="shared" si="932"/>
        <v>0</v>
      </c>
      <c r="O1867" s="54">
        <f>VLOOKUP(CONCATENATE($F1867," ",$G1867),AllocFactorMatrix,(O$4+1),FALSE)*$E1872</f>
        <v>0</v>
      </c>
      <c r="P1867" s="54">
        <f>VLOOKUP(CONCATENATE($F1867," ",$G1867),AllocFactorMatrix,(P$4+1),FALSE)*$E1872</f>
        <v>0</v>
      </c>
      <c r="Q1867" s="54">
        <f>VLOOKUP(CONCATENATE($F1867," ",$G1867),AllocFactorMatrix,(Q$4+1),FALSE)*$E1872</f>
        <v>0</v>
      </c>
      <c r="R1867" s="54">
        <f>VLOOKUP(CONCATENATE($F1867," ",$G1867),AllocFactorMatrix,(R$4+1),FALSE)*$E1872</f>
        <v>0</v>
      </c>
      <c r="S1867" s="54">
        <f t="shared" si="936"/>
        <v>0</v>
      </c>
      <c r="T1867" s="54">
        <f>VLOOKUP(CONCATENATE($F1867," ",$G1867),AllocFactorMatrix,(T$4+1),FALSE)*$E1872</f>
        <v>0</v>
      </c>
      <c r="U1867" s="54">
        <f>VLOOKUP(CONCATENATE($F1867," ",$G1867),AllocFactorMatrix,(U$4+1),FALSE)*$E1872</f>
        <v>0</v>
      </c>
      <c r="V1867" s="54">
        <f>VLOOKUP(CONCATENATE($F1867," ",$G1867),AllocFactorMatrix,(V$4+1),FALSE)*$E1872</f>
        <v>0</v>
      </c>
      <c r="W1867" s="54">
        <f>VLOOKUP(CONCATENATE($F1867," ",$G1867),AllocFactorMatrix,(W$4+1),FALSE)*$E1872</f>
        <v>0</v>
      </c>
      <c r="X1867" s="54">
        <f t="shared" si="937"/>
        <v>0</v>
      </c>
      <c r="Y1867" s="54">
        <f>VLOOKUP(CONCATENATE($F1867," ",$G1867),AllocFactorMatrix,(Y$4+1),FALSE)*$E1872</f>
        <v>0</v>
      </c>
      <c r="Z1867" s="54">
        <f>VLOOKUP(CONCATENATE($F1867," ",$G1867),AllocFactorMatrix,(Z$4+1),FALSE)*$E1872</f>
        <v>0</v>
      </c>
      <c r="AA1867" s="54">
        <f t="shared" si="933"/>
        <v>0</v>
      </c>
      <c r="AB1867" s="54">
        <f>VLOOKUP(CONCATENATE($F1867," ",$G1867),AllocFactorMatrix,(AB$4+1),FALSE)*$E1872</f>
        <v>0</v>
      </c>
      <c r="AC1867" s="54">
        <f>VLOOKUP(CONCATENATE($F1867," ",$G1867),AllocFactorMatrix,(AC$4+1),FALSE)*$E1872</f>
        <v>0</v>
      </c>
      <c r="AD1867" s="54">
        <f>VLOOKUP(CONCATENATE($F1867," ",$G1867),AllocFactorMatrix,(AD$4+1),FALSE)*$E1872</f>
        <v>0</v>
      </c>
    </row>
    <row r="1868" spans="1:30" s="51" customFormat="1" hidden="1" outlineLevel="1">
      <c r="A1868" s="56"/>
      <c r="B1868" s="111"/>
      <c r="C1868" s="55"/>
      <c r="F1868" s="52" t="str">
        <f>F1872</f>
        <v>PROD_ENERGY</v>
      </c>
      <c r="G1868" s="55" t="str">
        <f>$G$11</f>
        <v>DISTPRI</v>
      </c>
      <c r="H1868" s="53">
        <f t="shared" si="931"/>
        <v>0</v>
      </c>
      <c r="I1868" s="54">
        <f>VLOOKUP(CONCATENATE($F1868," ",$G1868),AllocFactorMatrix,(I$4+1),FALSE)*$E1872</f>
        <v>0</v>
      </c>
      <c r="J1868" s="54">
        <f>VLOOKUP(CONCATENATE($F1868," ",$G1868),AllocFactorMatrix,(J$4+1),FALSE)*$E1872</f>
        <v>0</v>
      </c>
      <c r="K1868" s="54">
        <f>VLOOKUP(CONCATENATE($F1868," ",$G1868),AllocFactorMatrix,(K$4+1),FALSE)*$E1872</f>
        <v>0</v>
      </c>
      <c r="L1868" s="54">
        <f>VLOOKUP(CONCATENATE($F1868," ",$G1868),AllocFactorMatrix,(L$4+1),FALSE)*$E1872</f>
        <v>0</v>
      </c>
      <c r="M1868" s="54">
        <f>VLOOKUP(CONCATENATE($F1868," ",$G1868),AllocFactorMatrix,(M$4+1),FALSE)*$E1872</f>
        <v>0</v>
      </c>
      <c r="N1868" s="54">
        <f t="shared" si="932"/>
        <v>0</v>
      </c>
      <c r="O1868" s="54">
        <f>VLOOKUP(CONCATENATE($F1868," ",$G1868),AllocFactorMatrix,(O$4+1),FALSE)*$E1872</f>
        <v>0</v>
      </c>
      <c r="P1868" s="54">
        <f>VLOOKUP(CONCATENATE($F1868," ",$G1868),AllocFactorMatrix,(P$4+1),FALSE)*$E1872</f>
        <v>0</v>
      </c>
      <c r="Q1868" s="54">
        <f>VLOOKUP(CONCATENATE($F1868," ",$G1868),AllocFactorMatrix,(Q$4+1),FALSE)*$E1872</f>
        <v>0</v>
      </c>
      <c r="R1868" s="54">
        <f>VLOOKUP(CONCATENATE($F1868," ",$G1868),AllocFactorMatrix,(R$4+1),FALSE)*$E1872</f>
        <v>0</v>
      </c>
      <c r="S1868" s="54">
        <f t="shared" si="936"/>
        <v>0</v>
      </c>
      <c r="T1868" s="54">
        <f>VLOOKUP(CONCATENATE($F1868," ",$G1868),AllocFactorMatrix,(T$4+1),FALSE)*$E1872</f>
        <v>0</v>
      </c>
      <c r="U1868" s="54">
        <f>VLOOKUP(CONCATENATE($F1868," ",$G1868),AllocFactorMatrix,(U$4+1),FALSE)*$E1872</f>
        <v>0</v>
      </c>
      <c r="V1868" s="54">
        <f>VLOOKUP(CONCATENATE($F1868," ",$G1868),AllocFactorMatrix,(V$4+1),FALSE)*$E1872</f>
        <v>0</v>
      </c>
      <c r="W1868" s="54">
        <f>VLOOKUP(CONCATENATE($F1868," ",$G1868),AllocFactorMatrix,(W$4+1),FALSE)*$E1872</f>
        <v>0</v>
      </c>
      <c r="X1868" s="54">
        <f t="shared" si="937"/>
        <v>0</v>
      </c>
      <c r="Y1868" s="54">
        <f>VLOOKUP(CONCATENATE($F1868," ",$G1868),AllocFactorMatrix,(Y$4+1),FALSE)*$E1872</f>
        <v>0</v>
      </c>
      <c r="Z1868" s="54">
        <f>VLOOKUP(CONCATENATE($F1868," ",$G1868),AllocFactorMatrix,(Z$4+1),FALSE)*$E1872</f>
        <v>0</v>
      </c>
      <c r="AA1868" s="54">
        <f t="shared" si="933"/>
        <v>0</v>
      </c>
      <c r="AB1868" s="54">
        <f>VLOOKUP(CONCATENATE($F1868," ",$G1868),AllocFactorMatrix,(AB$4+1),FALSE)*$E1872</f>
        <v>0</v>
      </c>
      <c r="AC1868" s="54">
        <f>VLOOKUP(CONCATENATE($F1868," ",$G1868),AllocFactorMatrix,(AC$4+1),FALSE)*$E1872</f>
        <v>0</v>
      </c>
      <c r="AD1868" s="54">
        <f>VLOOKUP(CONCATENATE($F1868," ",$G1868),AllocFactorMatrix,(AD$4+1),FALSE)*$E1872</f>
        <v>0</v>
      </c>
    </row>
    <row r="1869" spans="1:30" s="51" customFormat="1" hidden="1" outlineLevel="1">
      <c r="A1869" s="56"/>
      <c r="B1869" s="111"/>
      <c r="C1869" s="55"/>
      <c r="F1869" s="52" t="str">
        <f>F1872</f>
        <v>PROD_ENERGY</v>
      </c>
      <c r="G1869" s="55" t="str">
        <f>$G$12</f>
        <v>DISTSEC</v>
      </c>
      <c r="H1869" s="53">
        <f t="shared" si="931"/>
        <v>0</v>
      </c>
      <c r="I1869" s="54">
        <f>VLOOKUP(CONCATENATE($F1869," ",$G1869),AllocFactorMatrix,(I$4+1),FALSE)*$E1872</f>
        <v>0</v>
      </c>
      <c r="J1869" s="54">
        <f>VLOOKUP(CONCATENATE($F1869," ",$G1869),AllocFactorMatrix,(J$4+1),FALSE)*$E1872</f>
        <v>0</v>
      </c>
      <c r="K1869" s="54">
        <f>VLOOKUP(CONCATENATE($F1869," ",$G1869),AllocFactorMatrix,(K$4+1),FALSE)*$E1872</f>
        <v>0</v>
      </c>
      <c r="L1869" s="54">
        <f>VLOOKUP(CONCATENATE($F1869," ",$G1869),AllocFactorMatrix,(L$4+1),FALSE)*$E1872</f>
        <v>0</v>
      </c>
      <c r="M1869" s="54">
        <f>VLOOKUP(CONCATENATE($F1869," ",$G1869),AllocFactorMatrix,(M$4+1),FALSE)*$E1872</f>
        <v>0</v>
      </c>
      <c r="N1869" s="54">
        <f t="shared" si="932"/>
        <v>0</v>
      </c>
      <c r="O1869" s="54">
        <f>VLOOKUP(CONCATENATE($F1869," ",$G1869),AllocFactorMatrix,(O$4+1),FALSE)*$E1872</f>
        <v>0</v>
      </c>
      <c r="P1869" s="54">
        <f>VLOOKUP(CONCATENATE($F1869," ",$G1869),AllocFactorMatrix,(P$4+1),FALSE)*$E1872</f>
        <v>0</v>
      </c>
      <c r="Q1869" s="54">
        <f>VLOOKUP(CONCATENATE($F1869," ",$G1869),AllocFactorMatrix,(Q$4+1),FALSE)*$E1872</f>
        <v>0</v>
      </c>
      <c r="R1869" s="54">
        <f>VLOOKUP(CONCATENATE($F1869," ",$G1869),AllocFactorMatrix,(R$4+1),FALSE)*$E1872</f>
        <v>0</v>
      </c>
      <c r="S1869" s="54">
        <f t="shared" si="936"/>
        <v>0</v>
      </c>
      <c r="T1869" s="54">
        <f>VLOOKUP(CONCATENATE($F1869," ",$G1869),AllocFactorMatrix,(T$4+1),FALSE)*$E1872</f>
        <v>0</v>
      </c>
      <c r="U1869" s="54">
        <f>VLOOKUP(CONCATENATE($F1869," ",$G1869),AllocFactorMatrix,(U$4+1),FALSE)*$E1872</f>
        <v>0</v>
      </c>
      <c r="V1869" s="54">
        <f>VLOOKUP(CONCATENATE($F1869," ",$G1869),AllocFactorMatrix,(V$4+1),FALSE)*$E1872</f>
        <v>0</v>
      </c>
      <c r="W1869" s="54">
        <f>VLOOKUP(CONCATENATE($F1869," ",$G1869),AllocFactorMatrix,(W$4+1),FALSE)*$E1872</f>
        <v>0</v>
      </c>
      <c r="X1869" s="54">
        <f t="shared" si="937"/>
        <v>0</v>
      </c>
      <c r="Y1869" s="54">
        <f>VLOOKUP(CONCATENATE($F1869," ",$G1869),AllocFactorMatrix,(Y$4+1),FALSE)*$E1872</f>
        <v>0</v>
      </c>
      <c r="Z1869" s="54">
        <f>VLOOKUP(CONCATENATE($F1869," ",$G1869),AllocFactorMatrix,(Z$4+1),FALSE)*$E1872</f>
        <v>0</v>
      </c>
      <c r="AA1869" s="54">
        <f t="shared" si="933"/>
        <v>0</v>
      </c>
      <c r="AB1869" s="54">
        <f>VLOOKUP(CONCATENATE($F1869," ",$G1869),AllocFactorMatrix,(AB$4+1),FALSE)*$E1872</f>
        <v>0</v>
      </c>
      <c r="AC1869" s="54">
        <f>VLOOKUP(CONCATENATE($F1869," ",$G1869),AllocFactorMatrix,(AC$4+1),FALSE)*$E1872</f>
        <v>0</v>
      </c>
      <c r="AD1869" s="54">
        <f>VLOOKUP(CONCATENATE($F1869," ",$G1869),AllocFactorMatrix,(AD$4+1),FALSE)*$E1872</f>
        <v>0</v>
      </c>
    </row>
    <row r="1870" spans="1:30" s="51" customFormat="1" hidden="1" outlineLevel="1">
      <c r="A1870" s="56"/>
      <c r="B1870" s="111"/>
      <c r="C1870" s="55"/>
      <c r="F1870" s="52" t="str">
        <f>F1872</f>
        <v>PROD_ENERGY</v>
      </c>
      <c r="G1870" s="55" t="str">
        <f>$G$13</f>
        <v>ENERGY</v>
      </c>
      <c r="H1870" s="53">
        <f t="shared" si="931"/>
        <v>-2383767.9999999991</v>
      </c>
      <c r="I1870" s="54">
        <f>VLOOKUP(CONCATENATE($F1870," ",$G1870),AllocFactorMatrix,(I$4+1),FALSE)*$E1872</f>
        <v>-894454.32687715138</v>
      </c>
      <c r="J1870" s="54">
        <f>VLOOKUP(CONCATENATE($F1870," ",$G1870),AllocFactorMatrix,(J$4+1),FALSE)*$E1872</f>
        <v>-57966.42016189525</v>
      </c>
      <c r="K1870" s="54">
        <f>VLOOKUP(CONCATENATE($F1870," ",$G1870),AllocFactorMatrix,(K$4+1),FALSE)*$E1872</f>
        <v>-194483.62341937446</v>
      </c>
      <c r="L1870" s="54">
        <f>VLOOKUP(CONCATENATE($F1870," ",$G1870),AllocFactorMatrix,(L$4+1),FALSE)*$E1872</f>
        <v>-6181.1310754869555</v>
      </c>
      <c r="M1870" s="54">
        <f>VLOOKUP(CONCATENATE($F1870," ",$G1870),AllocFactorMatrix,(M$4+1),FALSE)*$E1872</f>
        <v>-569.8280264397863</v>
      </c>
      <c r="N1870" s="54">
        <f t="shared" si="932"/>
        <v>-201234.5825213012</v>
      </c>
      <c r="O1870" s="54">
        <f>VLOOKUP(CONCATENATE($F1870," ",$G1870),AllocFactorMatrix,(O$4+1),FALSE)*$E1872</f>
        <v>-177313.43315177699</v>
      </c>
      <c r="P1870" s="54">
        <f>VLOOKUP(CONCATENATE($F1870," ",$G1870),AllocFactorMatrix,(P$4+1),FALSE)*$E1872</f>
        <v>-32870.498700513141</v>
      </c>
      <c r="Q1870" s="54">
        <f>VLOOKUP(CONCATENATE($F1870," ",$G1870),AllocFactorMatrix,(Q$4+1),FALSE)*$E1872</f>
        <v>-14935.513258631967</v>
      </c>
      <c r="R1870" s="54">
        <f>VLOOKUP(CONCATENATE($F1870," ",$G1870),AllocFactorMatrix,(R$4+1),FALSE)*$E1872</f>
        <v>-692.02413527607564</v>
      </c>
      <c r="S1870" s="54">
        <f t="shared" si="936"/>
        <v>-225811.46924619816</v>
      </c>
      <c r="T1870" s="54">
        <f>VLOOKUP(CONCATENATE($F1870," ",$G1870),AllocFactorMatrix,(T$4+1),FALSE)*$E1872</f>
        <v>-6794.9867666594646</v>
      </c>
      <c r="U1870" s="54">
        <f>VLOOKUP(CONCATENATE($F1870," ",$G1870),AllocFactorMatrix,(U$4+1),FALSE)*$E1872</f>
        <v>-119309.78819139506</v>
      </c>
      <c r="V1870" s="54">
        <f>VLOOKUP(CONCATENATE($F1870," ",$G1870),AllocFactorMatrix,(V$4+1),FALSE)*$E1872</f>
        <v>-677391.44244834688</v>
      </c>
      <c r="W1870" s="54">
        <f>VLOOKUP(CONCATENATE($F1870," ",$G1870),AllocFactorMatrix,(W$4+1),FALSE)*$E1872</f>
        <v>-128517.01075069324</v>
      </c>
      <c r="X1870" s="54">
        <f t="shared" si="937"/>
        <v>-932013.22815709468</v>
      </c>
      <c r="Y1870" s="54">
        <f>VLOOKUP(CONCATENATE($F1870," ",$G1870),AllocFactorMatrix,(Y$4+1),FALSE)*$E1872</f>
        <v>-48039.553882895227</v>
      </c>
      <c r="Z1870" s="54">
        <f>VLOOKUP(CONCATENATE($F1870," ",$G1870),AllocFactorMatrix,(Z$4+1),FALSE)*$E1872</f>
        <v>-782.00735474353473</v>
      </c>
      <c r="AA1870" s="54">
        <f t="shared" si="933"/>
        <v>-48821.561237638758</v>
      </c>
      <c r="AB1870" s="54">
        <f>VLOOKUP(CONCATENATE($F1870," ",$G1870),AllocFactorMatrix,(AB$4+1),FALSE)*$E1872</f>
        <v>-872.26629924348401</v>
      </c>
      <c r="AC1870" s="54">
        <f>VLOOKUP(CONCATENATE($F1870," ",$G1870),AllocFactorMatrix,(AC$4+1),FALSE)*$E1872</f>
        <v>-18861.590685686839</v>
      </c>
      <c r="AD1870" s="54">
        <f>VLOOKUP(CONCATENATE($F1870," ",$G1870),AllocFactorMatrix,(AD$4+1),FALSE)*$E1872</f>
        <v>-3732.5548137898436</v>
      </c>
    </row>
    <row r="1871" spans="1:30" s="51" customFormat="1" hidden="1" outlineLevel="1">
      <c r="A1871" s="56"/>
      <c r="B1871" s="111"/>
      <c r="C1871" s="55"/>
      <c r="F1871" s="52" t="str">
        <f>F1872</f>
        <v>PROD_ENERGY</v>
      </c>
      <c r="G1871" s="55" t="str">
        <f>$G$14</f>
        <v>CUSTOMER</v>
      </c>
      <c r="H1871" s="53">
        <f t="shared" si="931"/>
        <v>0</v>
      </c>
      <c r="I1871" s="54">
        <f>VLOOKUP(CONCATENATE($F1871," ",$G1871),AllocFactorMatrix,(I$4+1),FALSE)*$E1872</f>
        <v>0</v>
      </c>
      <c r="J1871" s="54">
        <f>VLOOKUP(CONCATENATE($F1871," ",$G1871),AllocFactorMatrix,(J$4+1),FALSE)*$E1872</f>
        <v>0</v>
      </c>
      <c r="K1871" s="54">
        <f>VLOOKUP(CONCATENATE($F1871," ",$G1871),AllocFactorMatrix,(K$4+1),FALSE)*$E1872</f>
        <v>0</v>
      </c>
      <c r="L1871" s="54">
        <f>VLOOKUP(CONCATENATE($F1871," ",$G1871),AllocFactorMatrix,(L$4+1),FALSE)*$E1872</f>
        <v>0</v>
      </c>
      <c r="M1871" s="54">
        <f>VLOOKUP(CONCATENATE($F1871," ",$G1871),AllocFactorMatrix,(M$4+1),FALSE)*$E1872</f>
        <v>0</v>
      </c>
      <c r="N1871" s="54">
        <f t="shared" si="932"/>
        <v>0</v>
      </c>
      <c r="O1871" s="54">
        <f>VLOOKUP(CONCATENATE($F1871," ",$G1871),AllocFactorMatrix,(O$4+1),FALSE)*$E1872</f>
        <v>0</v>
      </c>
      <c r="P1871" s="54">
        <f>VLOOKUP(CONCATENATE($F1871," ",$G1871),AllocFactorMatrix,(P$4+1),FALSE)*$E1872</f>
        <v>0</v>
      </c>
      <c r="Q1871" s="54">
        <f>VLOOKUP(CONCATENATE($F1871," ",$G1871),AllocFactorMatrix,(Q$4+1),FALSE)*$E1872</f>
        <v>0</v>
      </c>
      <c r="R1871" s="54">
        <f>VLOOKUP(CONCATENATE($F1871," ",$G1871),AllocFactorMatrix,(R$4+1),FALSE)*$E1872</f>
        <v>0</v>
      </c>
      <c r="S1871" s="54">
        <f t="shared" si="936"/>
        <v>0</v>
      </c>
      <c r="T1871" s="54">
        <f>VLOOKUP(CONCATENATE($F1871," ",$G1871),AllocFactorMatrix,(T$4+1),FALSE)*$E1872</f>
        <v>0</v>
      </c>
      <c r="U1871" s="54">
        <f>VLOOKUP(CONCATENATE($F1871," ",$G1871),AllocFactorMatrix,(U$4+1),FALSE)*$E1872</f>
        <v>0</v>
      </c>
      <c r="V1871" s="54">
        <f>VLOOKUP(CONCATENATE($F1871," ",$G1871),AllocFactorMatrix,(V$4+1),FALSE)*$E1872</f>
        <v>0</v>
      </c>
      <c r="W1871" s="54">
        <f>VLOOKUP(CONCATENATE($F1871," ",$G1871),AllocFactorMatrix,(W$4+1),FALSE)*$E1872</f>
        <v>0</v>
      </c>
      <c r="X1871" s="54">
        <f t="shared" si="937"/>
        <v>0</v>
      </c>
      <c r="Y1871" s="54">
        <f>VLOOKUP(CONCATENATE($F1871," ",$G1871),AllocFactorMatrix,(Y$4+1),FALSE)*$E1872</f>
        <v>0</v>
      </c>
      <c r="Z1871" s="54">
        <f>VLOOKUP(CONCATENATE($F1871," ",$G1871),AllocFactorMatrix,(Z$4+1),FALSE)*$E1872</f>
        <v>0</v>
      </c>
      <c r="AA1871" s="54">
        <f t="shared" si="933"/>
        <v>0</v>
      </c>
      <c r="AB1871" s="54">
        <f>VLOOKUP(CONCATENATE($F1871," ",$G1871),AllocFactorMatrix,(AB$4+1),FALSE)*$E1872</f>
        <v>0</v>
      </c>
      <c r="AC1871" s="54">
        <f>VLOOKUP(CONCATENATE($F1871," ",$G1871),AllocFactorMatrix,(AC$4+1),FALSE)*$E1872</f>
        <v>0</v>
      </c>
      <c r="AD1871" s="54">
        <f>VLOOKUP(CONCATENATE($F1871," ",$G1871),AllocFactorMatrix,(AD$4+1),FALSE)*$E1872</f>
        <v>0</v>
      </c>
    </row>
    <row r="1872" spans="1:30" s="51" customFormat="1" collapsed="1">
      <c r="A1872" s="56"/>
      <c r="B1872" s="111"/>
      <c r="C1872" s="55"/>
      <c r="D1872" s="95" t="s">
        <v>646</v>
      </c>
      <c r="E1872" s="61">
        <v>-2383768</v>
      </c>
      <c r="F1872" s="96" t="s">
        <v>32</v>
      </c>
      <c r="G1872" s="55" t="str">
        <f>$G$15</f>
        <v>TOTAL</v>
      </c>
      <c r="H1872" s="53">
        <f t="shared" ref="H1872" si="938">SUBTOTAL(9,I1872:AD1872)</f>
        <v>-2383767.9999999991</v>
      </c>
      <c r="I1872" s="54">
        <f>VLOOKUP(CONCATENATE($F1872," ",$G1872),AllocFactorMatrix,(I$4+1),FALSE)*$E1872</f>
        <v>-894454.32687715138</v>
      </c>
      <c r="J1872" s="54">
        <f>VLOOKUP(CONCATENATE($F1872," ",$G1872),AllocFactorMatrix,(J$4+1),FALSE)*$E1872</f>
        <v>-57966.42016189525</v>
      </c>
      <c r="K1872" s="54">
        <f>VLOOKUP(CONCATENATE($F1872," ",$G1872),AllocFactorMatrix,(K$4+1),FALSE)*$E1872</f>
        <v>-194483.62341937446</v>
      </c>
      <c r="L1872" s="54">
        <f>VLOOKUP(CONCATENATE($F1872," ",$G1872),AllocFactorMatrix,(L$4+1),FALSE)*$E1872</f>
        <v>-6181.1310754869555</v>
      </c>
      <c r="M1872" s="54">
        <f>VLOOKUP(CONCATENATE($F1872," ",$G1872),AllocFactorMatrix,(M$4+1),FALSE)*$E1872</f>
        <v>-569.8280264397863</v>
      </c>
      <c r="N1872" s="54">
        <f t="shared" ref="N1872" si="939">SUBTOTAL(9,K1872:M1872)</f>
        <v>-201234.5825213012</v>
      </c>
      <c r="O1872" s="54">
        <f>VLOOKUP(CONCATENATE($F1872," ",$G1872),AllocFactorMatrix,(O$4+1),FALSE)*$E1872</f>
        <v>-177313.43315177699</v>
      </c>
      <c r="P1872" s="54">
        <f>VLOOKUP(CONCATENATE($F1872," ",$G1872),AllocFactorMatrix,(P$4+1),FALSE)*$E1872</f>
        <v>-32870.498700513141</v>
      </c>
      <c r="Q1872" s="54">
        <f>VLOOKUP(CONCATENATE($F1872," ",$G1872),AllocFactorMatrix,(Q$4+1),FALSE)*$E1872</f>
        <v>-14935.513258631967</v>
      </c>
      <c r="R1872" s="54">
        <f>VLOOKUP(CONCATENATE($F1872," ",$G1872),AllocFactorMatrix,(R$4+1),FALSE)*$E1872</f>
        <v>-692.02413527607564</v>
      </c>
      <c r="S1872" s="54">
        <f t="shared" si="936"/>
        <v>-225811.46924619816</v>
      </c>
      <c r="T1872" s="54">
        <f>VLOOKUP(CONCATENATE($F1872," ",$G1872),AllocFactorMatrix,(T$4+1),FALSE)*$E1872</f>
        <v>-6794.9867666594646</v>
      </c>
      <c r="U1872" s="54">
        <f>VLOOKUP(CONCATENATE($F1872," ",$G1872),AllocFactorMatrix,(U$4+1),FALSE)*$E1872</f>
        <v>-119309.78819139506</v>
      </c>
      <c r="V1872" s="54">
        <f>VLOOKUP(CONCATENATE($F1872," ",$G1872),AllocFactorMatrix,(V$4+1),FALSE)*$E1872</f>
        <v>-677391.44244834688</v>
      </c>
      <c r="W1872" s="54">
        <f>VLOOKUP(CONCATENATE($F1872," ",$G1872),AllocFactorMatrix,(W$4+1),FALSE)*$E1872</f>
        <v>-128517.01075069324</v>
      </c>
      <c r="X1872" s="54">
        <f t="shared" si="937"/>
        <v>-932013.22815709468</v>
      </c>
      <c r="Y1872" s="54">
        <f>VLOOKUP(CONCATENATE($F1872," ",$G1872),AllocFactorMatrix,(Y$4+1),FALSE)*$E1872</f>
        <v>-48039.553882895227</v>
      </c>
      <c r="Z1872" s="54">
        <f>VLOOKUP(CONCATENATE($F1872," ",$G1872),AllocFactorMatrix,(Z$4+1),FALSE)*$E1872</f>
        <v>-782.00735474353473</v>
      </c>
      <c r="AA1872" s="54">
        <f t="shared" ref="AA1872" si="940">SUBTOTAL(9,Y1872:Z1872)</f>
        <v>-48821.561237638758</v>
      </c>
      <c r="AB1872" s="54">
        <f>VLOOKUP(CONCATENATE($F1872," ",$G1872),AllocFactorMatrix,(AB$4+1),FALSE)*$E1872</f>
        <v>-872.26629924348401</v>
      </c>
      <c r="AC1872" s="54">
        <f>VLOOKUP(CONCATENATE($F1872," ",$G1872),AllocFactorMatrix,(AC$4+1),FALSE)*$E1872</f>
        <v>-18861.590685686839</v>
      </c>
      <c r="AD1872" s="54">
        <f>VLOOKUP(CONCATENATE($F1872," ",$G1872),AllocFactorMatrix,(AD$4+1),FALSE)*$E1872</f>
        <v>-3732.5548137898436</v>
      </c>
    </row>
    <row r="1873" spans="4:30" hidden="1" outlineLevel="1">
      <c r="E1873" s="51"/>
      <c r="F1873" s="52" t="str">
        <f>F1880</f>
        <v>PROD_ENERGY</v>
      </c>
      <c r="G1873" s="55" t="str">
        <f>$G$8</f>
        <v>PRODUCTION</v>
      </c>
      <c r="H1873" s="4">
        <f t="shared" ref="H1873:H1904" si="941">SUBTOTAL(9,I1873:AD1873)</f>
        <v>0</v>
      </c>
      <c r="I1873" s="5">
        <f>VLOOKUP(CONCATENATE($F1873," ",$G1873),AllocFactorMatrix,(I$4+1),FALSE)*$E1880</f>
        <v>0</v>
      </c>
      <c r="J1873" s="5">
        <f>VLOOKUP(CONCATENATE($F1873," ",$G1873),AllocFactorMatrix,(J$4+1),FALSE)*$E1880</f>
        <v>0</v>
      </c>
      <c r="K1873" s="5">
        <f>VLOOKUP(CONCATENATE($F1873," ",$G1873),AllocFactorMatrix,(K$4+1),FALSE)*$E1880</f>
        <v>0</v>
      </c>
      <c r="L1873" s="5">
        <f>VLOOKUP(CONCATENATE($F1873," ",$G1873),AllocFactorMatrix,(L$4+1),FALSE)*$E1880</f>
        <v>0</v>
      </c>
      <c r="M1873" s="5">
        <f>VLOOKUP(CONCATENATE($F1873," ",$G1873),AllocFactorMatrix,(M$4+1),FALSE)*$E1880</f>
        <v>0</v>
      </c>
      <c r="N1873" s="5">
        <f t="shared" ref="N1873:N1904" si="942">SUBTOTAL(9,K1873:M1873)</f>
        <v>0</v>
      </c>
      <c r="O1873" s="5">
        <f>VLOOKUP(CONCATENATE($F1873," ",$G1873),AllocFactorMatrix,(O$4+1),FALSE)*$E1880</f>
        <v>0</v>
      </c>
      <c r="P1873" s="5">
        <f>VLOOKUP(CONCATENATE($F1873," ",$G1873),AllocFactorMatrix,(P$4+1),FALSE)*$E1880</f>
        <v>0</v>
      </c>
      <c r="Q1873" s="5">
        <f>VLOOKUP(CONCATENATE($F1873," ",$G1873),AllocFactorMatrix,(Q$4+1),FALSE)*$E1880</f>
        <v>0</v>
      </c>
      <c r="R1873" s="5">
        <f>VLOOKUP(CONCATENATE($F1873," ",$G1873),AllocFactorMatrix,(R$4+1),FALSE)*$E1880</f>
        <v>0</v>
      </c>
      <c r="S1873" s="5">
        <f t="shared" si="936"/>
        <v>0</v>
      </c>
      <c r="T1873" s="5">
        <f>VLOOKUP(CONCATENATE($F1873," ",$G1873),AllocFactorMatrix,(T$4+1),FALSE)*$E1880</f>
        <v>0</v>
      </c>
      <c r="U1873" s="5">
        <f>VLOOKUP(CONCATENATE($F1873," ",$G1873),AllocFactorMatrix,(U$4+1),FALSE)*$E1880</f>
        <v>0</v>
      </c>
      <c r="V1873" s="5">
        <f>VLOOKUP(CONCATENATE($F1873," ",$G1873),AllocFactorMatrix,(V$4+1),FALSE)*$E1880</f>
        <v>0</v>
      </c>
      <c r="W1873" s="5">
        <f>VLOOKUP(CONCATENATE($F1873," ",$G1873),AllocFactorMatrix,(W$4+1),FALSE)*$E1880</f>
        <v>0</v>
      </c>
      <c r="X1873" s="5">
        <f t="shared" si="937"/>
        <v>0</v>
      </c>
      <c r="Y1873" s="5">
        <f>VLOOKUP(CONCATENATE($F1873," ",$G1873),AllocFactorMatrix,(Y$4+1),FALSE)*$E1880</f>
        <v>0</v>
      </c>
      <c r="Z1873" s="5">
        <f>VLOOKUP(CONCATENATE($F1873," ",$G1873),AllocFactorMatrix,(Z$4+1),FALSE)*$E1880</f>
        <v>0</v>
      </c>
      <c r="AA1873" s="5">
        <f t="shared" ref="AA1873:AA1904" si="943">SUBTOTAL(9,Y1873:Z1873)</f>
        <v>0</v>
      </c>
      <c r="AB1873" s="5">
        <f>VLOOKUP(CONCATENATE($F1873," ",$G1873),AllocFactorMatrix,(AB$4+1),FALSE)*$E1880</f>
        <v>0</v>
      </c>
      <c r="AC1873" s="5">
        <f>VLOOKUP(CONCATENATE($F1873," ",$G1873),AllocFactorMatrix,(AC$4+1),FALSE)*$E1880</f>
        <v>0</v>
      </c>
      <c r="AD1873" s="5">
        <f>VLOOKUP(CONCATENATE($F1873," ",$G1873),AllocFactorMatrix,(AD$4+1),FALSE)*$E1880</f>
        <v>0</v>
      </c>
    </row>
    <row r="1874" spans="4:30" hidden="1" outlineLevel="1">
      <c r="E1874" s="51"/>
      <c r="F1874" s="52" t="str">
        <f>F1880</f>
        <v>PROD_ENERGY</v>
      </c>
      <c r="G1874" s="55" t="str">
        <f>$G$9</f>
        <v>BULKTRAN</v>
      </c>
      <c r="H1874" s="4">
        <f t="shared" si="941"/>
        <v>0</v>
      </c>
      <c r="I1874" s="5">
        <f>VLOOKUP(CONCATENATE($F1874," ",$G1874),AllocFactorMatrix,(I$4+1),FALSE)*$E1880</f>
        <v>0</v>
      </c>
      <c r="J1874" s="5">
        <f>VLOOKUP(CONCATENATE($F1874," ",$G1874),AllocFactorMatrix,(J$4+1),FALSE)*$E1880</f>
        <v>0</v>
      </c>
      <c r="K1874" s="5">
        <f>VLOOKUP(CONCATENATE($F1874," ",$G1874),AllocFactorMatrix,(K$4+1),FALSE)*$E1880</f>
        <v>0</v>
      </c>
      <c r="L1874" s="5">
        <f>VLOOKUP(CONCATENATE($F1874," ",$G1874),AllocFactorMatrix,(L$4+1),FALSE)*$E1880</f>
        <v>0</v>
      </c>
      <c r="M1874" s="5">
        <f>VLOOKUP(CONCATENATE($F1874," ",$G1874),AllocFactorMatrix,(M$4+1),FALSE)*$E1880</f>
        <v>0</v>
      </c>
      <c r="N1874" s="5">
        <f t="shared" si="942"/>
        <v>0</v>
      </c>
      <c r="O1874" s="5">
        <f>VLOOKUP(CONCATENATE($F1874," ",$G1874),AllocFactorMatrix,(O$4+1),FALSE)*$E1880</f>
        <v>0</v>
      </c>
      <c r="P1874" s="5">
        <f>VLOOKUP(CONCATENATE($F1874," ",$G1874),AllocFactorMatrix,(P$4+1),FALSE)*$E1880</f>
        <v>0</v>
      </c>
      <c r="Q1874" s="5">
        <f>VLOOKUP(CONCATENATE($F1874," ",$G1874),AllocFactorMatrix,(Q$4+1),FALSE)*$E1880</f>
        <v>0</v>
      </c>
      <c r="R1874" s="5">
        <f>VLOOKUP(CONCATENATE($F1874," ",$G1874),AllocFactorMatrix,(R$4+1),FALSE)*$E1880</f>
        <v>0</v>
      </c>
      <c r="S1874" s="5">
        <f t="shared" ref="S1874:S1880" si="944">SUBTOTAL(9,O1874:R1874)</f>
        <v>0</v>
      </c>
      <c r="T1874" s="5">
        <f>VLOOKUP(CONCATENATE($F1874," ",$G1874),AllocFactorMatrix,(T$4+1),FALSE)*$E1880</f>
        <v>0</v>
      </c>
      <c r="U1874" s="5">
        <f>VLOOKUP(CONCATENATE($F1874," ",$G1874),AllocFactorMatrix,(U$4+1),FALSE)*$E1880</f>
        <v>0</v>
      </c>
      <c r="V1874" s="5">
        <f>VLOOKUP(CONCATENATE($F1874," ",$G1874),AllocFactorMatrix,(V$4+1),FALSE)*$E1880</f>
        <v>0</v>
      </c>
      <c r="W1874" s="5">
        <f>VLOOKUP(CONCATENATE($F1874," ",$G1874),AllocFactorMatrix,(W$4+1),FALSE)*$E1880</f>
        <v>0</v>
      </c>
      <c r="X1874" s="5">
        <f t="shared" ref="X1874:X1880" si="945">SUBTOTAL(9,T1874:W1874)</f>
        <v>0</v>
      </c>
      <c r="Y1874" s="5">
        <f>VLOOKUP(CONCATENATE($F1874," ",$G1874),AllocFactorMatrix,(Y$4+1),FALSE)*$E1880</f>
        <v>0</v>
      </c>
      <c r="Z1874" s="5">
        <f>VLOOKUP(CONCATENATE($F1874," ",$G1874),AllocFactorMatrix,(Z$4+1),FALSE)*$E1880</f>
        <v>0</v>
      </c>
      <c r="AA1874" s="5">
        <f t="shared" si="943"/>
        <v>0</v>
      </c>
      <c r="AB1874" s="5">
        <f>VLOOKUP(CONCATENATE($F1874," ",$G1874),AllocFactorMatrix,(AB$4+1),FALSE)*$E1880</f>
        <v>0</v>
      </c>
      <c r="AC1874" s="5">
        <f>VLOOKUP(CONCATENATE($F1874," ",$G1874),AllocFactorMatrix,(AC$4+1),FALSE)*$E1880</f>
        <v>0</v>
      </c>
      <c r="AD1874" s="5">
        <f>VLOOKUP(CONCATENATE($F1874," ",$G1874),AllocFactorMatrix,(AD$4+1),FALSE)*$E1880</f>
        <v>0</v>
      </c>
    </row>
    <row r="1875" spans="4:30" hidden="1" outlineLevel="1">
      <c r="E1875" s="51"/>
      <c r="F1875" s="52" t="str">
        <f>F1880</f>
        <v>PROD_ENERGY</v>
      </c>
      <c r="G1875" s="55" t="str">
        <f>$G$10</f>
        <v>SUBTRAN</v>
      </c>
      <c r="H1875" s="4">
        <f t="shared" si="941"/>
        <v>0</v>
      </c>
      <c r="I1875" s="5">
        <f>VLOOKUP(CONCATENATE($F1875," ",$G1875),AllocFactorMatrix,(I$4+1),FALSE)*$E1880</f>
        <v>0</v>
      </c>
      <c r="J1875" s="5">
        <f>VLOOKUP(CONCATENATE($F1875," ",$G1875),AllocFactorMatrix,(J$4+1),FALSE)*$E1880</f>
        <v>0</v>
      </c>
      <c r="K1875" s="5">
        <f>VLOOKUP(CONCATENATE($F1875," ",$G1875),AllocFactorMatrix,(K$4+1),FALSE)*$E1880</f>
        <v>0</v>
      </c>
      <c r="L1875" s="5">
        <f>VLOOKUP(CONCATENATE($F1875," ",$G1875),AllocFactorMatrix,(L$4+1),FALSE)*$E1880</f>
        <v>0</v>
      </c>
      <c r="M1875" s="5">
        <f>VLOOKUP(CONCATENATE($F1875," ",$G1875),AllocFactorMatrix,(M$4+1),FALSE)*$E1880</f>
        <v>0</v>
      </c>
      <c r="N1875" s="5">
        <f t="shared" si="942"/>
        <v>0</v>
      </c>
      <c r="O1875" s="5">
        <f>VLOOKUP(CONCATENATE($F1875," ",$G1875),AllocFactorMatrix,(O$4+1),FALSE)*$E1880</f>
        <v>0</v>
      </c>
      <c r="P1875" s="5">
        <f>VLOOKUP(CONCATENATE($F1875," ",$G1875),AllocFactorMatrix,(P$4+1),FALSE)*$E1880</f>
        <v>0</v>
      </c>
      <c r="Q1875" s="5">
        <f>VLOOKUP(CONCATENATE($F1875," ",$G1875),AllocFactorMatrix,(Q$4+1),FALSE)*$E1880</f>
        <v>0</v>
      </c>
      <c r="R1875" s="5">
        <f>VLOOKUP(CONCATENATE($F1875," ",$G1875),AllocFactorMatrix,(R$4+1),FALSE)*$E1880</f>
        <v>0</v>
      </c>
      <c r="S1875" s="5">
        <f t="shared" si="944"/>
        <v>0</v>
      </c>
      <c r="T1875" s="5">
        <f>VLOOKUP(CONCATENATE($F1875," ",$G1875),AllocFactorMatrix,(T$4+1),FALSE)*$E1880</f>
        <v>0</v>
      </c>
      <c r="U1875" s="5">
        <f>VLOOKUP(CONCATENATE($F1875," ",$G1875),AllocFactorMatrix,(U$4+1),FALSE)*$E1880</f>
        <v>0</v>
      </c>
      <c r="V1875" s="5">
        <f>VLOOKUP(CONCATENATE($F1875," ",$G1875),AllocFactorMatrix,(V$4+1),FALSE)*$E1880</f>
        <v>0</v>
      </c>
      <c r="W1875" s="5">
        <f>VLOOKUP(CONCATENATE($F1875," ",$G1875),AllocFactorMatrix,(W$4+1),FALSE)*$E1880</f>
        <v>0</v>
      </c>
      <c r="X1875" s="5">
        <f t="shared" si="945"/>
        <v>0</v>
      </c>
      <c r="Y1875" s="5">
        <f>VLOOKUP(CONCATENATE($F1875," ",$G1875),AllocFactorMatrix,(Y$4+1),FALSE)*$E1880</f>
        <v>0</v>
      </c>
      <c r="Z1875" s="5">
        <f>VLOOKUP(CONCATENATE($F1875," ",$G1875),AllocFactorMatrix,(Z$4+1),FALSE)*$E1880</f>
        <v>0</v>
      </c>
      <c r="AA1875" s="5">
        <f t="shared" si="943"/>
        <v>0</v>
      </c>
      <c r="AB1875" s="5">
        <f>VLOOKUP(CONCATENATE($F1875," ",$G1875),AllocFactorMatrix,(AB$4+1),FALSE)*$E1880</f>
        <v>0</v>
      </c>
      <c r="AC1875" s="5">
        <f>VLOOKUP(CONCATENATE($F1875," ",$G1875),AllocFactorMatrix,(AC$4+1),FALSE)*$E1880</f>
        <v>0</v>
      </c>
      <c r="AD1875" s="5">
        <f>VLOOKUP(CONCATENATE($F1875," ",$G1875),AllocFactorMatrix,(AD$4+1),FALSE)*$E1880</f>
        <v>0</v>
      </c>
    </row>
    <row r="1876" spans="4:30" hidden="1" outlineLevel="1">
      <c r="E1876" s="51"/>
      <c r="F1876" s="52" t="str">
        <f>F1880</f>
        <v>PROD_ENERGY</v>
      </c>
      <c r="G1876" s="55" t="str">
        <f>$G$11</f>
        <v>DISTPRI</v>
      </c>
      <c r="H1876" s="4">
        <f t="shared" si="941"/>
        <v>0</v>
      </c>
      <c r="I1876" s="5">
        <f>VLOOKUP(CONCATENATE($F1876," ",$G1876),AllocFactorMatrix,(I$4+1),FALSE)*$E1880</f>
        <v>0</v>
      </c>
      <c r="J1876" s="5">
        <f>VLOOKUP(CONCATENATE($F1876," ",$G1876),AllocFactorMatrix,(J$4+1),FALSE)*$E1880</f>
        <v>0</v>
      </c>
      <c r="K1876" s="5">
        <f>VLOOKUP(CONCATENATE($F1876," ",$G1876),AllocFactorMatrix,(K$4+1),FALSE)*$E1880</f>
        <v>0</v>
      </c>
      <c r="L1876" s="5">
        <f>VLOOKUP(CONCATENATE($F1876," ",$G1876),AllocFactorMatrix,(L$4+1),FALSE)*$E1880</f>
        <v>0</v>
      </c>
      <c r="M1876" s="5">
        <f>VLOOKUP(CONCATENATE($F1876," ",$G1876),AllocFactorMatrix,(M$4+1),FALSE)*$E1880</f>
        <v>0</v>
      </c>
      <c r="N1876" s="5">
        <f t="shared" si="942"/>
        <v>0</v>
      </c>
      <c r="O1876" s="5">
        <f>VLOOKUP(CONCATENATE($F1876," ",$G1876),AllocFactorMatrix,(O$4+1),FALSE)*$E1880</f>
        <v>0</v>
      </c>
      <c r="P1876" s="5">
        <f>VLOOKUP(CONCATENATE($F1876," ",$G1876),AllocFactorMatrix,(P$4+1),FALSE)*$E1880</f>
        <v>0</v>
      </c>
      <c r="Q1876" s="5">
        <f>VLOOKUP(CONCATENATE($F1876," ",$G1876),AllocFactorMatrix,(Q$4+1),FALSE)*$E1880</f>
        <v>0</v>
      </c>
      <c r="R1876" s="5">
        <f>VLOOKUP(CONCATENATE($F1876," ",$G1876),AllocFactorMatrix,(R$4+1),FALSE)*$E1880</f>
        <v>0</v>
      </c>
      <c r="S1876" s="5">
        <f t="shared" si="944"/>
        <v>0</v>
      </c>
      <c r="T1876" s="5">
        <f>VLOOKUP(CONCATENATE($F1876," ",$G1876),AllocFactorMatrix,(T$4+1),FALSE)*$E1880</f>
        <v>0</v>
      </c>
      <c r="U1876" s="5">
        <f>VLOOKUP(CONCATENATE($F1876," ",$G1876),AllocFactorMatrix,(U$4+1),FALSE)*$E1880</f>
        <v>0</v>
      </c>
      <c r="V1876" s="5">
        <f>VLOOKUP(CONCATENATE($F1876," ",$G1876),AllocFactorMatrix,(V$4+1),FALSE)*$E1880</f>
        <v>0</v>
      </c>
      <c r="W1876" s="5">
        <f>VLOOKUP(CONCATENATE($F1876," ",$G1876),AllocFactorMatrix,(W$4+1),FALSE)*$E1880</f>
        <v>0</v>
      </c>
      <c r="X1876" s="5">
        <f t="shared" si="945"/>
        <v>0</v>
      </c>
      <c r="Y1876" s="5">
        <f>VLOOKUP(CONCATENATE($F1876," ",$G1876),AllocFactorMatrix,(Y$4+1),FALSE)*$E1880</f>
        <v>0</v>
      </c>
      <c r="Z1876" s="5">
        <f>VLOOKUP(CONCATENATE($F1876," ",$G1876),AllocFactorMatrix,(Z$4+1),FALSE)*$E1880</f>
        <v>0</v>
      </c>
      <c r="AA1876" s="5">
        <f t="shared" si="943"/>
        <v>0</v>
      </c>
      <c r="AB1876" s="5">
        <f>VLOOKUP(CONCATENATE($F1876," ",$G1876),AllocFactorMatrix,(AB$4+1),FALSE)*$E1880</f>
        <v>0</v>
      </c>
      <c r="AC1876" s="5">
        <f>VLOOKUP(CONCATENATE($F1876," ",$G1876),AllocFactorMatrix,(AC$4+1),FALSE)*$E1880</f>
        <v>0</v>
      </c>
      <c r="AD1876" s="5">
        <f>VLOOKUP(CONCATENATE($F1876," ",$G1876),AllocFactorMatrix,(AD$4+1),FALSE)*$E1880</f>
        <v>0</v>
      </c>
    </row>
    <row r="1877" spans="4:30" hidden="1" outlineLevel="1">
      <c r="E1877" s="51"/>
      <c r="F1877" s="52" t="str">
        <f>F1880</f>
        <v>PROD_ENERGY</v>
      </c>
      <c r="G1877" s="55" t="str">
        <f>$G$12</f>
        <v>DISTSEC</v>
      </c>
      <c r="H1877" s="4">
        <f t="shared" si="941"/>
        <v>0</v>
      </c>
      <c r="I1877" s="5">
        <f>VLOOKUP(CONCATENATE($F1877," ",$G1877),AllocFactorMatrix,(I$4+1),FALSE)*$E1880</f>
        <v>0</v>
      </c>
      <c r="J1877" s="5">
        <f>VLOOKUP(CONCATENATE($F1877," ",$G1877),AllocFactorMatrix,(J$4+1),FALSE)*$E1880</f>
        <v>0</v>
      </c>
      <c r="K1877" s="5">
        <f>VLOOKUP(CONCATENATE($F1877," ",$G1877),AllocFactorMatrix,(K$4+1),FALSE)*$E1880</f>
        <v>0</v>
      </c>
      <c r="L1877" s="5">
        <f>VLOOKUP(CONCATENATE($F1877," ",$G1877),AllocFactorMatrix,(L$4+1),FALSE)*$E1880</f>
        <v>0</v>
      </c>
      <c r="M1877" s="5">
        <f>VLOOKUP(CONCATENATE($F1877," ",$G1877),AllocFactorMatrix,(M$4+1),FALSE)*$E1880</f>
        <v>0</v>
      </c>
      <c r="N1877" s="5">
        <f t="shared" si="942"/>
        <v>0</v>
      </c>
      <c r="O1877" s="5">
        <f>VLOOKUP(CONCATENATE($F1877," ",$G1877),AllocFactorMatrix,(O$4+1),FALSE)*$E1880</f>
        <v>0</v>
      </c>
      <c r="P1877" s="5">
        <f>VLOOKUP(CONCATENATE($F1877," ",$G1877),AllocFactorMatrix,(P$4+1),FALSE)*$E1880</f>
        <v>0</v>
      </c>
      <c r="Q1877" s="5">
        <f>VLOOKUP(CONCATENATE($F1877," ",$G1877),AllocFactorMatrix,(Q$4+1),FALSE)*$E1880</f>
        <v>0</v>
      </c>
      <c r="R1877" s="5">
        <f>VLOOKUP(CONCATENATE($F1877," ",$G1877),AllocFactorMatrix,(R$4+1),FALSE)*$E1880</f>
        <v>0</v>
      </c>
      <c r="S1877" s="5">
        <f t="shared" si="944"/>
        <v>0</v>
      </c>
      <c r="T1877" s="5">
        <f>VLOOKUP(CONCATENATE($F1877," ",$G1877),AllocFactorMatrix,(T$4+1),FALSE)*$E1880</f>
        <v>0</v>
      </c>
      <c r="U1877" s="5">
        <f>VLOOKUP(CONCATENATE($F1877," ",$G1877),AllocFactorMatrix,(U$4+1),FALSE)*$E1880</f>
        <v>0</v>
      </c>
      <c r="V1877" s="5">
        <f>VLOOKUP(CONCATENATE($F1877," ",$G1877),AllocFactorMatrix,(V$4+1),FALSE)*$E1880</f>
        <v>0</v>
      </c>
      <c r="W1877" s="5">
        <f>VLOOKUP(CONCATENATE($F1877," ",$G1877),AllocFactorMatrix,(W$4+1),FALSE)*$E1880</f>
        <v>0</v>
      </c>
      <c r="X1877" s="5">
        <f t="shared" si="945"/>
        <v>0</v>
      </c>
      <c r="Y1877" s="5">
        <f>VLOOKUP(CONCATENATE($F1877," ",$G1877),AllocFactorMatrix,(Y$4+1),FALSE)*$E1880</f>
        <v>0</v>
      </c>
      <c r="Z1877" s="5">
        <f>VLOOKUP(CONCATENATE($F1877," ",$G1877),AllocFactorMatrix,(Z$4+1),FALSE)*$E1880</f>
        <v>0</v>
      </c>
      <c r="AA1877" s="5">
        <f t="shared" si="943"/>
        <v>0</v>
      </c>
      <c r="AB1877" s="5">
        <f>VLOOKUP(CONCATENATE($F1877," ",$G1877),AllocFactorMatrix,(AB$4+1),FALSE)*$E1880</f>
        <v>0</v>
      </c>
      <c r="AC1877" s="5">
        <f>VLOOKUP(CONCATENATE($F1877," ",$G1877),AllocFactorMatrix,(AC$4+1),FALSE)*$E1880</f>
        <v>0</v>
      </c>
      <c r="AD1877" s="5">
        <f>VLOOKUP(CONCATENATE($F1877," ",$G1877),AllocFactorMatrix,(AD$4+1),FALSE)*$E1880</f>
        <v>0</v>
      </c>
    </row>
    <row r="1878" spans="4:30" hidden="1" outlineLevel="1">
      <c r="E1878" s="51"/>
      <c r="F1878" s="52" t="str">
        <f>F1880</f>
        <v>PROD_ENERGY</v>
      </c>
      <c r="G1878" s="55" t="str">
        <f>$G$13</f>
        <v>ENERGY</v>
      </c>
      <c r="H1878" s="4">
        <f t="shared" si="941"/>
        <v>2211941.9999999991</v>
      </c>
      <c r="I1878" s="5">
        <f>VLOOKUP(CONCATENATE($F1878," ",$G1878),AllocFactorMatrix,(I$4+1),FALSE)*$E1880</f>
        <v>829980.55712691008</v>
      </c>
      <c r="J1878" s="5">
        <f>VLOOKUP(CONCATENATE($F1878," ",$G1878),AllocFactorMatrix,(J$4+1),FALSE)*$E1880</f>
        <v>53788.103265814003</v>
      </c>
      <c r="K1878" s="5">
        <f>VLOOKUP(CONCATENATE($F1878," ",$G1878),AllocFactorMatrix,(K$4+1),FALSE)*$E1880</f>
        <v>180464.9172878812</v>
      </c>
      <c r="L1878" s="5">
        <f>VLOOKUP(CONCATENATE($F1878," ",$G1878),AllocFactorMatrix,(L$4+1),FALSE)*$E1880</f>
        <v>5735.5847688930999</v>
      </c>
      <c r="M1878" s="5">
        <f>VLOOKUP(CONCATENATE($F1878," ",$G1878),AllocFactorMatrix,(M$4+1),FALSE)*$E1880</f>
        <v>528.75386550170731</v>
      </c>
      <c r="N1878" s="5">
        <f t="shared" si="942"/>
        <v>186729.255922276</v>
      </c>
      <c r="O1878" s="5">
        <f>VLOOKUP(CONCATENATE($F1878," ",$G1878),AllocFactorMatrix,(O$4+1),FALSE)*$E1880</f>
        <v>164532.38316505964</v>
      </c>
      <c r="P1878" s="5">
        <f>VLOOKUP(CONCATENATE($F1878," ",$G1878),AllocFactorMatrix,(P$4+1),FALSE)*$E1880</f>
        <v>30501.137961668432</v>
      </c>
      <c r="Q1878" s="5">
        <f>VLOOKUP(CONCATENATE($F1878," ",$G1878),AllocFactorMatrix,(Q$4+1),FALSE)*$E1880</f>
        <v>13858.936384885154</v>
      </c>
      <c r="R1878" s="5">
        <f>VLOOKUP(CONCATENATE($F1878," ",$G1878),AllocFactorMatrix,(R$4+1),FALSE)*$E1880</f>
        <v>642.14187363486428</v>
      </c>
      <c r="S1878" s="5">
        <f t="shared" si="944"/>
        <v>209534.59938524809</v>
      </c>
      <c r="T1878" s="5">
        <f>VLOOKUP(CONCATENATE($F1878," ",$G1878),AllocFactorMatrix,(T$4+1),FALSE)*$E1880</f>
        <v>6305.1927111272025</v>
      </c>
      <c r="U1878" s="5">
        <f>VLOOKUP(CONCATENATE($F1878," ",$G1878),AllocFactorMatrix,(U$4+1),FALSE)*$E1880</f>
        <v>110709.73832673764</v>
      </c>
      <c r="V1878" s="5">
        <f>VLOOKUP(CONCATENATE($F1878," ",$G1878),AllocFactorMatrix,(V$4+1),FALSE)*$E1880</f>
        <v>628563.92987576034</v>
      </c>
      <c r="W1878" s="5">
        <f>VLOOKUP(CONCATENATE($F1878," ",$G1878),AllocFactorMatrix,(W$4+1),FALSE)*$E1880</f>
        <v>119253.28882421021</v>
      </c>
      <c r="X1878" s="5">
        <f t="shared" si="945"/>
        <v>864832.1497378354</v>
      </c>
      <c r="Y1878" s="5">
        <f>VLOOKUP(CONCATENATE($F1878," ",$G1878),AllocFactorMatrix,(Y$4+1),FALSE)*$E1880</f>
        <v>44576.782176301989</v>
      </c>
      <c r="Z1878" s="5">
        <f>VLOOKUP(CONCATENATE($F1878," ",$G1878),AllocFactorMatrix,(Z$4+1),FALSE)*$E1880</f>
        <v>725.63895155322314</v>
      </c>
      <c r="AA1878" s="5">
        <f t="shared" si="943"/>
        <v>45302.42112785521</v>
      </c>
      <c r="AB1878" s="5">
        <f>VLOOKUP(CONCATENATE($F1878," ",$G1878),AllocFactorMatrix,(AB$4+1),FALSE)*$E1880</f>
        <v>809.39187978076336</v>
      </c>
      <c r="AC1878" s="5">
        <f>VLOOKUP(CONCATENATE($F1878," ",$G1878),AllocFactorMatrix,(AC$4+1),FALSE)*$E1880</f>
        <v>17502.015558762228</v>
      </c>
      <c r="AD1878" s="5">
        <f>VLOOKUP(CONCATENATE($F1878," ",$G1878),AllocFactorMatrix,(AD$4+1),FALSE)*$E1880</f>
        <v>3463.5059955179927</v>
      </c>
    </row>
    <row r="1879" spans="4:30" hidden="1" outlineLevel="1">
      <c r="E1879" s="51"/>
      <c r="F1879" s="52" t="str">
        <f>F1880</f>
        <v>PROD_ENERGY</v>
      </c>
      <c r="G1879" s="55" t="str">
        <f>$G$14</f>
        <v>CUSTOMER</v>
      </c>
      <c r="H1879" s="4">
        <f t="shared" si="941"/>
        <v>0</v>
      </c>
      <c r="I1879" s="5">
        <f>VLOOKUP(CONCATENATE($F1879," ",$G1879),AllocFactorMatrix,(I$4+1),FALSE)*$E1880</f>
        <v>0</v>
      </c>
      <c r="J1879" s="5">
        <f>VLOOKUP(CONCATENATE($F1879," ",$G1879),AllocFactorMatrix,(J$4+1),FALSE)*$E1880</f>
        <v>0</v>
      </c>
      <c r="K1879" s="5">
        <f>VLOOKUP(CONCATENATE($F1879," ",$G1879),AllocFactorMatrix,(K$4+1),FALSE)*$E1880</f>
        <v>0</v>
      </c>
      <c r="L1879" s="5">
        <f>VLOOKUP(CONCATENATE($F1879," ",$G1879),AllocFactorMatrix,(L$4+1),FALSE)*$E1880</f>
        <v>0</v>
      </c>
      <c r="M1879" s="5">
        <f>VLOOKUP(CONCATENATE($F1879," ",$G1879),AllocFactorMatrix,(M$4+1),FALSE)*$E1880</f>
        <v>0</v>
      </c>
      <c r="N1879" s="5">
        <f t="shared" si="942"/>
        <v>0</v>
      </c>
      <c r="O1879" s="5">
        <f>VLOOKUP(CONCATENATE($F1879," ",$G1879),AllocFactorMatrix,(O$4+1),FALSE)*$E1880</f>
        <v>0</v>
      </c>
      <c r="P1879" s="5">
        <f>VLOOKUP(CONCATENATE($F1879," ",$G1879),AllocFactorMatrix,(P$4+1),FALSE)*$E1880</f>
        <v>0</v>
      </c>
      <c r="Q1879" s="5">
        <f>VLOOKUP(CONCATENATE($F1879," ",$G1879),AllocFactorMatrix,(Q$4+1),FALSE)*$E1880</f>
        <v>0</v>
      </c>
      <c r="R1879" s="5">
        <f>VLOOKUP(CONCATENATE($F1879," ",$G1879),AllocFactorMatrix,(R$4+1),FALSE)*$E1880</f>
        <v>0</v>
      </c>
      <c r="S1879" s="5">
        <f t="shared" si="944"/>
        <v>0</v>
      </c>
      <c r="T1879" s="5">
        <f>VLOOKUP(CONCATENATE($F1879," ",$G1879),AllocFactorMatrix,(T$4+1),FALSE)*$E1880</f>
        <v>0</v>
      </c>
      <c r="U1879" s="5">
        <f>VLOOKUP(CONCATENATE($F1879," ",$G1879),AllocFactorMatrix,(U$4+1),FALSE)*$E1880</f>
        <v>0</v>
      </c>
      <c r="V1879" s="5">
        <f>VLOOKUP(CONCATENATE($F1879," ",$G1879),AllocFactorMatrix,(V$4+1),FALSE)*$E1880</f>
        <v>0</v>
      </c>
      <c r="W1879" s="5">
        <f>VLOOKUP(CONCATENATE($F1879," ",$G1879),AllocFactorMatrix,(W$4+1),FALSE)*$E1880</f>
        <v>0</v>
      </c>
      <c r="X1879" s="5">
        <f t="shared" si="945"/>
        <v>0</v>
      </c>
      <c r="Y1879" s="5">
        <f>VLOOKUP(CONCATENATE($F1879," ",$G1879),AllocFactorMatrix,(Y$4+1),FALSE)*$E1880</f>
        <v>0</v>
      </c>
      <c r="Z1879" s="5">
        <f>VLOOKUP(CONCATENATE($F1879," ",$G1879),AllocFactorMatrix,(Z$4+1),FALSE)*$E1880</f>
        <v>0</v>
      </c>
      <c r="AA1879" s="5">
        <f t="shared" si="943"/>
        <v>0</v>
      </c>
      <c r="AB1879" s="5">
        <f>VLOOKUP(CONCATENATE($F1879," ",$G1879),AllocFactorMatrix,(AB$4+1),FALSE)*$E1880</f>
        <v>0</v>
      </c>
      <c r="AC1879" s="5">
        <f>VLOOKUP(CONCATENATE($F1879," ",$G1879),AllocFactorMatrix,(AC$4+1),FALSE)*$E1880</f>
        <v>0</v>
      </c>
      <c r="AD1879" s="5">
        <f>VLOOKUP(CONCATENATE($F1879," ",$G1879),AllocFactorMatrix,(AD$4+1),FALSE)*$E1880</f>
        <v>0</v>
      </c>
    </row>
    <row r="1880" spans="4:30" collapsed="1">
      <c r="D1880" s="95" t="s">
        <v>631</v>
      </c>
      <c r="E1880" s="61">
        <v>2211942</v>
      </c>
      <c r="F1880" s="61" t="s">
        <v>32</v>
      </c>
      <c r="G1880" s="55" t="str">
        <f>$G$15</f>
        <v>TOTAL</v>
      </c>
      <c r="H1880" s="4">
        <f t="shared" si="941"/>
        <v>2211941.9999999991</v>
      </c>
      <c r="I1880" s="5">
        <f>VLOOKUP(CONCATENATE($F1880," ",$G1880),AllocFactorMatrix,(I$4+1),FALSE)*$E1880</f>
        <v>829980.55712691008</v>
      </c>
      <c r="J1880" s="5">
        <f>VLOOKUP(CONCATENATE($F1880," ",$G1880),AllocFactorMatrix,(J$4+1),FALSE)*$E1880</f>
        <v>53788.103265814003</v>
      </c>
      <c r="K1880" s="5">
        <f>VLOOKUP(CONCATENATE($F1880," ",$G1880),AllocFactorMatrix,(K$4+1),FALSE)*$E1880</f>
        <v>180464.9172878812</v>
      </c>
      <c r="L1880" s="5">
        <f>VLOOKUP(CONCATENATE($F1880," ",$G1880),AllocFactorMatrix,(L$4+1),FALSE)*$E1880</f>
        <v>5735.5847688930999</v>
      </c>
      <c r="M1880" s="5">
        <f>VLOOKUP(CONCATENATE($F1880," ",$G1880),AllocFactorMatrix,(M$4+1),FALSE)*$E1880</f>
        <v>528.75386550170731</v>
      </c>
      <c r="N1880" s="5">
        <f t="shared" si="942"/>
        <v>186729.255922276</v>
      </c>
      <c r="O1880" s="5">
        <f>VLOOKUP(CONCATENATE($F1880," ",$G1880),AllocFactorMatrix,(O$4+1),FALSE)*$E1880</f>
        <v>164532.38316505964</v>
      </c>
      <c r="P1880" s="5">
        <f>VLOOKUP(CONCATENATE($F1880," ",$G1880),AllocFactorMatrix,(P$4+1),FALSE)*$E1880</f>
        <v>30501.137961668432</v>
      </c>
      <c r="Q1880" s="5">
        <f>VLOOKUP(CONCATENATE($F1880," ",$G1880),AllocFactorMatrix,(Q$4+1),FALSE)*$E1880</f>
        <v>13858.936384885154</v>
      </c>
      <c r="R1880" s="5">
        <f>VLOOKUP(CONCATENATE($F1880," ",$G1880),AllocFactorMatrix,(R$4+1),FALSE)*$E1880</f>
        <v>642.14187363486428</v>
      </c>
      <c r="S1880" s="5">
        <f t="shared" si="944"/>
        <v>209534.59938524809</v>
      </c>
      <c r="T1880" s="5">
        <f>VLOOKUP(CONCATENATE($F1880," ",$G1880),AllocFactorMatrix,(T$4+1),FALSE)*$E1880</f>
        <v>6305.1927111272025</v>
      </c>
      <c r="U1880" s="5">
        <f>VLOOKUP(CONCATENATE($F1880," ",$G1880),AllocFactorMatrix,(U$4+1),FALSE)*$E1880</f>
        <v>110709.73832673764</v>
      </c>
      <c r="V1880" s="5">
        <f>VLOOKUP(CONCATENATE($F1880," ",$G1880),AllocFactorMatrix,(V$4+1),FALSE)*$E1880</f>
        <v>628563.92987576034</v>
      </c>
      <c r="W1880" s="5">
        <f>VLOOKUP(CONCATENATE($F1880," ",$G1880),AllocFactorMatrix,(W$4+1),FALSE)*$E1880</f>
        <v>119253.28882421021</v>
      </c>
      <c r="X1880" s="5">
        <f t="shared" si="945"/>
        <v>864832.1497378354</v>
      </c>
      <c r="Y1880" s="5">
        <f>VLOOKUP(CONCATENATE($F1880," ",$G1880),AllocFactorMatrix,(Y$4+1),FALSE)*$E1880</f>
        <v>44576.782176301989</v>
      </c>
      <c r="Z1880" s="5">
        <f>VLOOKUP(CONCATENATE($F1880," ",$G1880),AllocFactorMatrix,(Z$4+1),FALSE)*$E1880</f>
        <v>725.63895155322314</v>
      </c>
      <c r="AA1880" s="5">
        <f t="shared" si="943"/>
        <v>45302.42112785521</v>
      </c>
      <c r="AB1880" s="5">
        <f>VLOOKUP(CONCATENATE($F1880," ",$G1880),AllocFactorMatrix,(AB$4+1),FALSE)*$E1880</f>
        <v>809.39187978076336</v>
      </c>
      <c r="AC1880" s="5">
        <f>VLOOKUP(CONCATENATE($F1880," ",$G1880),AllocFactorMatrix,(AC$4+1),FALSE)*$E1880</f>
        <v>17502.015558762228</v>
      </c>
      <c r="AD1880" s="5">
        <f>VLOOKUP(CONCATENATE($F1880," ",$G1880),AllocFactorMatrix,(AD$4+1),FALSE)*$E1880</f>
        <v>3463.5059955179927</v>
      </c>
    </row>
    <row r="1881" spans="4:30" hidden="1" outlineLevel="1">
      <c r="E1881" s="51"/>
      <c r="F1881" s="52" t="str">
        <f>F1888</f>
        <v>PROD_ENERGY</v>
      </c>
      <c r="G1881" s="55" t="str">
        <f>$G$8</f>
        <v>PRODUCTION</v>
      </c>
      <c r="H1881" s="4">
        <f t="shared" si="941"/>
        <v>0</v>
      </c>
      <c r="I1881" s="5">
        <f>VLOOKUP(CONCATENATE($F1881," ",$G1881),AllocFactorMatrix,(I$4+1),FALSE)*$E1888</f>
        <v>0</v>
      </c>
      <c r="J1881" s="5">
        <f>VLOOKUP(CONCATENATE($F1881," ",$G1881),AllocFactorMatrix,(J$4+1),FALSE)*$E1888</f>
        <v>0</v>
      </c>
      <c r="K1881" s="5">
        <f>VLOOKUP(CONCATENATE($F1881," ",$G1881),AllocFactorMatrix,(K$4+1),FALSE)*$E1888</f>
        <v>0</v>
      </c>
      <c r="L1881" s="5">
        <f>VLOOKUP(CONCATENATE($F1881," ",$G1881),AllocFactorMatrix,(L$4+1),FALSE)*$E1888</f>
        <v>0</v>
      </c>
      <c r="M1881" s="5">
        <f>VLOOKUP(CONCATENATE($F1881," ",$G1881),AllocFactorMatrix,(M$4+1),FALSE)*$E1888</f>
        <v>0</v>
      </c>
      <c r="N1881" s="5">
        <f t="shared" si="942"/>
        <v>0</v>
      </c>
      <c r="O1881" s="5">
        <f>VLOOKUP(CONCATENATE($F1881," ",$G1881),AllocFactorMatrix,(O$4+1),FALSE)*$E1888</f>
        <v>0</v>
      </c>
      <c r="P1881" s="5">
        <f>VLOOKUP(CONCATENATE($F1881," ",$G1881),AllocFactorMatrix,(P$4+1),FALSE)*$E1888</f>
        <v>0</v>
      </c>
      <c r="Q1881" s="5">
        <f>VLOOKUP(CONCATENATE($F1881," ",$G1881),AllocFactorMatrix,(Q$4+1),FALSE)*$E1888</f>
        <v>0</v>
      </c>
      <c r="R1881" s="5">
        <f>VLOOKUP(CONCATENATE($F1881," ",$G1881),AllocFactorMatrix,(R$4+1),FALSE)*$E1888</f>
        <v>0</v>
      </c>
      <c r="S1881" s="5">
        <f>SUBTOTAL(9,O1881:R1881)</f>
        <v>0</v>
      </c>
      <c r="T1881" s="5">
        <f>VLOOKUP(CONCATENATE($F1881," ",$G1881),AllocFactorMatrix,(T$4+1),FALSE)*$E1888</f>
        <v>0</v>
      </c>
      <c r="U1881" s="5">
        <f>VLOOKUP(CONCATENATE($F1881," ",$G1881),AllocFactorMatrix,(U$4+1),FALSE)*$E1888</f>
        <v>0</v>
      </c>
      <c r="V1881" s="5">
        <f>VLOOKUP(CONCATENATE($F1881," ",$G1881),AllocFactorMatrix,(V$4+1),FALSE)*$E1888</f>
        <v>0</v>
      </c>
      <c r="W1881" s="5">
        <f>VLOOKUP(CONCATENATE($F1881," ",$G1881),AllocFactorMatrix,(W$4+1),FALSE)*$E1888</f>
        <v>0</v>
      </c>
      <c r="X1881" s="5">
        <f>SUBTOTAL(9,T1881:W1881)</f>
        <v>0</v>
      </c>
      <c r="Y1881" s="5">
        <f>VLOOKUP(CONCATENATE($F1881," ",$G1881),AllocFactorMatrix,(Y$4+1),FALSE)*$E1888</f>
        <v>0</v>
      </c>
      <c r="Z1881" s="5">
        <f>VLOOKUP(CONCATENATE($F1881," ",$G1881),AllocFactorMatrix,(Z$4+1),FALSE)*$E1888</f>
        <v>0</v>
      </c>
      <c r="AA1881" s="5">
        <f t="shared" si="943"/>
        <v>0</v>
      </c>
      <c r="AB1881" s="5">
        <f>VLOOKUP(CONCATENATE($F1881," ",$G1881),AllocFactorMatrix,(AB$4+1),FALSE)*$E1888</f>
        <v>0</v>
      </c>
      <c r="AC1881" s="5">
        <f>VLOOKUP(CONCATENATE($F1881," ",$G1881),AllocFactorMatrix,(AC$4+1),FALSE)*$E1888</f>
        <v>0</v>
      </c>
      <c r="AD1881" s="5">
        <f>VLOOKUP(CONCATENATE($F1881," ",$G1881),AllocFactorMatrix,(AD$4+1),FALSE)*$E1888</f>
        <v>0</v>
      </c>
    </row>
    <row r="1882" spans="4:30" hidden="1" outlineLevel="1">
      <c r="E1882" s="51"/>
      <c r="F1882" s="52" t="str">
        <f>F1888</f>
        <v>PROD_ENERGY</v>
      </c>
      <c r="G1882" s="55" t="str">
        <f>$G$9</f>
        <v>BULKTRAN</v>
      </c>
      <c r="H1882" s="4">
        <f t="shared" si="941"/>
        <v>0</v>
      </c>
      <c r="I1882" s="5">
        <f>VLOOKUP(CONCATENATE($F1882," ",$G1882),AllocFactorMatrix,(I$4+1),FALSE)*$E1888</f>
        <v>0</v>
      </c>
      <c r="J1882" s="5">
        <f>VLOOKUP(CONCATENATE($F1882," ",$G1882),AllocFactorMatrix,(J$4+1),FALSE)*$E1888</f>
        <v>0</v>
      </c>
      <c r="K1882" s="5">
        <f>VLOOKUP(CONCATENATE($F1882," ",$G1882),AllocFactorMatrix,(K$4+1),FALSE)*$E1888</f>
        <v>0</v>
      </c>
      <c r="L1882" s="5">
        <f>VLOOKUP(CONCATENATE($F1882," ",$G1882),AllocFactorMatrix,(L$4+1),FALSE)*$E1888</f>
        <v>0</v>
      </c>
      <c r="M1882" s="5">
        <f>VLOOKUP(CONCATENATE($F1882," ",$G1882),AllocFactorMatrix,(M$4+1),FALSE)*$E1888</f>
        <v>0</v>
      </c>
      <c r="N1882" s="5">
        <f t="shared" si="942"/>
        <v>0</v>
      </c>
      <c r="O1882" s="5">
        <f>VLOOKUP(CONCATENATE($F1882," ",$G1882),AllocFactorMatrix,(O$4+1),FALSE)*$E1888</f>
        <v>0</v>
      </c>
      <c r="P1882" s="5">
        <f>VLOOKUP(CONCATENATE($F1882," ",$G1882),AllocFactorMatrix,(P$4+1),FALSE)*$E1888</f>
        <v>0</v>
      </c>
      <c r="Q1882" s="5">
        <f>VLOOKUP(CONCATENATE($F1882," ",$G1882),AllocFactorMatrix,(Q$4+1),FALSE)*$E1888</f>
        <v>0</v>
      </c>
      <c r="R1882" s="5">
        <f>VLOOKUP(CONCATENATE($F1882," ",$G1882),AllocFactorMatrix,(R$4+1),FALSE)*$E1888</f>
        <v>0</v>
      </c>
      <c r="S1882" s="5">
        <f t="shared" ref="S1882:S1888" si="946">SUBTOTAL(9,O1882:R1882)</f>
        <v>0</v>
      </c>
      <c r="T1882" s="5">
        <f>VLOOKUP(CONCATENATE($F1882," ",$G1882),AllocFactorMatrix,(T$4+1),FALSE)*$E1888</f>
        <v>0</v>
      </c>
      <c r="U1882" s="5">
        <f>VLOOKUP(CONCATENATE($F1882," ",$G1882),AllocFactorMatrix,(U$4+1),FALSE)*$E1888</f>
        <v>0</v>
      </c>
      <c r="V1882" s="5">
        <f>VLOOKUP(CONCATENATE($F1882," ",$G1882),AllocFactorMatrix,(V$4+1),FALSE)*$E1888</f>
        <v>0</v>
      </c>
      <c r="W1882" s="5">
        <f>VLOOKUP(CONCATENATE($F1882," ",$G1882),AllocFactorMatrix,(W$4+1),FALSE)*$E1888</f>
        <v>0</v>
      </c>
      <c r="X1882" s="5">
        <f t="shared" ref="X1882:X1888" si="947">SUBTOTAL(9,T1882:W1882)</f>
        <v>0</v>
      </c>
      <c r="Y1882" s="5">
        <f>VLOOKUP(CONCATENATE($F1882," ",$G1882),AllocFactorMatrix,(Y$4+1),FALSE)*$E1888</f>
        <v>0</v>
      </c>
      <c r="Z1882" s="5">
        <f>VLOOKUP(CONCATENATE($F1882," ",$G1882),AllocFactorMatrix,(Z$4+1),FALSE)*$E1888</f>
        <v>0</v>
      </c>
      <c r="AA1882" s="5">
        <f t="shared" si="943"/>
        <v>0</v>
      </c>
      <c r="AB1882" s="5">
        <f>VLOOKUP(CONCATENATE($F1882," ",$G1882),AllocFactorMatrix,(AB$4+1),FALSE)*$E1888</f>
        <v>0</v>
      </c>
      <c r="AC1882" s="5">
        <f>VLOOKUP(CONCATENATE($F1882," ",$G1882),AllocFactorMatrix,(AC$4+1),FALSE)*$E1888</f>
        <v>0</v>
      </c>
      <c r="AD1882" s="5">
        <f>VLOOKUP(CONCATENATE($F1882," ",$G1882),AllocFactorMatrix,(AD$4+1),FALSE)*$E1888</f>
        <v>0</v>
      </c>
    </row>
    <row r="1883" spans="4:30" hidden="1" outlineLevel="1">
      <c r="E1883" s="51"/>
      <c r="F1883" s="52" t="str">
        <f>F1888</f>
        <v>PROD_ENERGY</v>
      </c>
      <c r="G1883" s="55" t="str">
        <f>$G$10</f>
        <v>SUBTRAN</v>
      </c>
      <c r="H1883" s="4">
        <f t="shared" si="941"/>
        <v>0</v>
      </c>
      <c r="I1883" s="5">
        <f>VLOOKUP(CONCATENATE($F1883," ",$G1883),AllocFactorMatrix,(I$4+1),FALSE)*$E1888</f>
        <v>0</v>
      </c>
      <c r="J1883" s="5">
        <f>VLOOKUP(CONCATENATE($F1883," ",$G1883),AllocFactorMatrix,(J$4+1),FALSE)*$E1888</f>
        <v>0</v>
      </c>
      <c r="K1883" s="5">
        <f>VLOOKUP(CONCATENATE($F1883," ",$G1883),AllocFactorMatrix,(K$4+1),FALSE)*$E1888</f>
        <v>0</v>
      </c>
      <c r="L1883" s="5">
        <f>VLOOKUP(CONCATENATE($F1883," ",$G1883),AllocFactorMatrix,(L$4+1),FALSE)*$E1888</f>
        <v>0</v>
      </c>
      <c r="M1883" s="5">
        <f>VLOOKUP(CONCATENATE($F1883," ",$G1883),AllocFactorMatrix,(M$4+1),FALSE)*$E1888</f>
        <v>0</v>
      </c>
      <c r="N1883" s="5">
        <f t="shared" si="942"/>
        <v>0</v>
      </c>
      <c r="O1883" s="5">
        <f>VLOOKUP(CONCATENATE($F1883," ",$G1883),AllocFactorMatrix,(O$4+1),FALSE)*$E1888</f>
        <v>0</v>
      </c>
      <c r="P1883" s="5">
        <f>VLOOKUP(CONCATENATE($F1883," ",$G1883),AllocFactorMatrix,(P$4+1),FALSE)*$E1888</f>
        <v>0</v>
      </c>
      <c r="Q1883" s="5">
        <f>VLOOKUP(CONCATENATE($F1883," ",$G1883),AllocFactorMatrix,(Q$4+1),FALSE)*$E1888</f>
        <v>0</v>
      </c>
      <c r="R1883" s="5">
        <f>VLOOKUP(CONCATENATE($F1883," ",$G1883),AllocFactorMatrix,(R$4+1),FALSE)*$E1888</f>
        <v>0</v>
      </c>
      <c r="S1883" s="5">
        <f t="shared" si="946"/>
        <v>0</v>
      </c>
      <c r="T1883" s="5">
        <f>VLOOKUP(CONCATENATE($F1883," ",$G1883),AllocFactorMatrix,(T$4+1),FALSE)*$E1888</f>
        <v>0</v>
      </c>
      <c r="U1883" s="5">
        <f>VLOOKUP(CONCATENATE($F1883," ",$G1883),AllocFactorMatrix,(U$4+1),FALSE)*$E1888</f>
        <v>0</v>
      </c>
      <c r="V1883" s="5">
        <f>VLOOKUP(CONCATENATE($F1883," ",$G1883),AllocFactorMatrix,(V$4+1),FALSE)*$E1888</f>
        <v>0</v>
      </c>
      <c r="W1883" s="5">
        <f>VLOOKUP(CONCATENATE($F1883," ",$G1883),AllocFactorMatrix,(W$4+1),FALSE)*$E1888</f>
        <v>0</v>
      </c>
      <c r="X1883" s="5">
        <f t="shared" si="947"/>
        <v>0</v>
      </c>
      <c r="Y1883" s="5">
        <f>VLOOKUP(CONCATENATE($F1883," ",$G1883),AllocFactorMatrix,(Y$4+1),FALSE)*$E1888</f>
        <v>0</v>
      </c>
      <c r="Z1883" s="5">
        <f>VLOOKUP(CONCATENATE($F1883," ",$G1883),AllocFactorMatrix,(Z$4+1),FALSE)*$E1888</f>
        <v>0</v>
      </c>
      <c r="AA1883" s="5">
        <f t="shared" si="943"/>
        <v>0</v>
      </c>
      <c r="AB1883" s="5">
        <f>VLOOKUP(CONCATENATE($F1883," ",$G1883),AllocFactorMatrix,(AB$4+1),FALSE)*$E1888</f>
        <v>0</v>
      </c>
      <c r="AC1883" s="5">
        <f>VLOOKUP(CONCATENATE($F1883," ",$G1883),AllocFactorMatrix,(AC$4+1),FALSE)*$E1888</f>
        <v>0</v>
      </c>
      <c r="AD1883" s="5">
        <f>VLOOKUP(CONCATENATE($F1883," ",$G1883),AllocFactorMatrix,(AD$4+1),FALSE)*$E1888</f>
        <v>0</v>
      </c>
    </row>
    <row r="1884" spans="4:30" hidden="1" outlineLevel="1">
      <c r="E1884" s="51"/>
      <c r="F1884" s="52" t="str">
        <f>F1888</f>
        <v>PROD_ENERGY</v>
      </c>
      <c r="G1884" s="55" t="str">
        <f>$G$11</f>
        <v>DISTPRI</v>
      </c>
      <c r="H1884" s="4">
        <f t="shared" si="941"/>
        <v>0</v>
      </c>
      <c r="I1884" s="5">
        <f>VLOOKUP(CONCATENATE($F1884," ",$G1884),AllocFactorMatrix,(I$4+1),FALSE)*$E1888</f>
        <v>0</v>
      </c>
      <c r="J1884" s="5">
        <f>VLOOKUP(CONCATENATE($F1884," ",$G1884),AllocFactorMatrix,(J$4+1),FALSE)*$E1888</f>
        <v>0</v>
      </c>
      <c r="K1884" s="5">
        <f>VLOOKUP(CONCATENATE($F1884," ",$G1884),AllocFactorMatrix,(K$4+1),FALSE)*$E1888</f>
        <v>0</v>
      </c>
      <c r="L1884" s="5">
        <f>VLOOKUP(CONCATENATE($F1884," ",$G1884),AllocFactorMatrix,(L$4+1),FALSE)*$E1888</f>
        <v>0</v>
      </c>
      <c r="M1884" s="5">
        <f>VLOOKUP(CONCATENATE($F1884," ",$G1884),AllocFactorMatrix,(M$4+1),FALSE)*$E1888</f>
        <v>0</v>
      </c>
      <c r="N1884" s="5">
        <f t="shared" si="942"/>
        <v>0</v>
      </c>
      <c r="O1884" s="5">
        <f>VLOOKUP(CONCATENATE($F1884," ",$G1884),AllocFactorMatrix,(O$4+1),FALSE)*$E1888</f>
        <v>0</v>
      </c>
      <c r="P1884" s="5">
        <f>VLOOKUP(CONCATENATE($F1884," ",$G1884),AllocFactorMatrix,(P$4+1),FALSE)*$E1888</f>
        <v>0</v>
      </c>
      <c r="Q1884" s="5">
        <f>VLOOKUP(CONCATENATE($F1884," ",$G1884),AllocFactorMatrix,(Q$4+1),FALSE)*$E1888</f>
        <v>0</v>
      </c>
      <c r="R1884" s="5">
        <f>VLOOKUP(CONCATENATE($F1884," ",$G1884),AllocFactorMatrix,(R$4+1),FALSE)*$E1888</f>
        <v>0</v>
      </c>
      <c r="S1884" s="5">
        <f t="shared" si="946"/>
        <v>0</v>
      </c>
      <c r="T1884" s="5">
        <f>VLOOKUP(CONCATENATE($F1884," ",$G1884),AllocFactorMatrix,(T$4+1),FALSE)*$E1888</f>
        <v>0</v>
      </c>
      <c r="U1884" s="5">
        <f>VLOOKUP(CONCATENATE($F1884," ",$G1884),AllocFactorMatrix,(U$4+1),FALSE)*$E1888</f>
        <v>0</v>
      </c>
      <c r="V1884" s="5">
        <f>VLOOKUP(CONCATENATE($F1884," ",$G1884),AllocFactorMatrix,(V$4+1),FALSE)*$E1888</f>
        <v>0</v>
      </c>
      <c r="W1884" s="5">
        <f>VLOOKUP(CONCATENATE($F1884," ",$G1884),AllocFactorMatrix,(W$4+1),FALSE)*$E1888</f>
        <v>0</v>
      </c>
      <c r="X1884" s="5">
        <f t="shared" si="947"/>
        <v>0</v>
      </c>
      <c r="Y1884" s="5">
        <f>VLOOKUP(CONCATENATE($F1884," ",$G1884),AllocFactorMatrix,(Y$4+1),FALSE)*$E1888</f>
        <v>0</v>
      </c>
      <c r="Z1884" s="5">
        <f>VLOOKUP(CONCATENATE($F1884," ",$G1884),AllocFactorMatrix,(Z$4+1),FALSE)*$E1888</f>
        <v>0</v>
      </c>
      <c r="AA1884" s="5">
        <f t="shared" si="943"/>
        <v>0</v>
      </c>
      <c r="AB1884" s="5">
        <f>VLOOKUP(CONCATENATE($F1884," ",$G1884),AllocFactorMatrix,(AB$4+1),FALSE)*$E1888</f>
        <v>0</v>
      </c>
      <c r="AC1884" s="5">
        <f>VLOOKUP(CONCATENATE($F1884," ",$G1884),AllocFactorMatrix,(AC$4+1),FALSE)*$E1888</f>
        <v>0</v>
      </c>
      <c r="AD1884" s="5">
        <f>VLOOKUP(CONCATENATE($F1884," ",$G1884),AllocFactorMatrix,(AD$4+1),FALSE)*$E1888</f>
        <v>0</v>
      </c>
    </row>
    <row r="1885" spans="4:30" hidden="1" outlineLevel="1">
      <c r="E1885" s="51"/>
      <c r="F1885" s="52" t="str">
        <f>F1888</f>
        <v>PROD_ENERGY</v>
      </c>
      <c r="G1885" s="55" t="str">
        <f>$G$12</f>
        <v>DISTSEC</v>
      </c>
      <c r="H1885" s="4">
        <f t="shared" si="941"/>
        <v>0</v>
      </c>
      <c r="I1885" s="5">
        <f>VLOOKUP(CONCATENATE($F1885," ",$G1885),AllocFactorMatrix,(I$4+1),FALSE)*$E1888</f>
        <v>0</v>
      </c>
      <c r="J1885" s="5">
        <f>VLOOKUP(CONCATENATE($F1885," ",$G1885),AllocFactorMatrix,(J$4+1),FALSE)*$E1888</f>
        <v>0</v>
      </c>
      <c r="K1885" s="5">
        <f>VLOOKUP(CONCATENATE($F1885," ",$G1885),AllocFactorMatrix,(K$4+1),FALSE)*$E1888</f>
        <v>0</v>
      </c>
      <c r="L1885" s="5">
        <f>VLOOKUP(CONCATENATE($F1885," ",$G1885),AllocFactorMatrix,(L$4+1),FALSE)*$E1888</f>
        <v>0</v>
      </c>
      <c r="M1885" s="5">
        <f>VLOOKUP(CONCATENATE($F1885," ",$G1885),AllocFactorMatrix,(M$4+1),FALSE)*$E1888</f>
        <v>0</v>
      </c>
      <c r="N1885" s="5">
        <f t="shared" si="942"/>
        <v>0</v>
      </c>
      <c r="O1885" s="5">
        <f>VLOOKUP(CONCATENATE($F1885," ",$G1885),AllocFactorMatrix,(O$4+1),FALSE)*$E1888</f>
        <v>0</v>
      </c>
      <c r="P1885" s="5">
        <f>VLOOKUP(CONCATENATE($F1885," ",$G1885),AllocFactorMatrix,(P$4+1),FALSE)*$E1888</f>
        <v>0</v>
      </c>
      <c r="Q1885" s="5">
        <f>VLOOKUP(CONCATENATE($F1885," ",$G1885),AllocFactorMatrix,(Q$4+1),FALSE)*$E1888</f>
        <v>0</v>
      </c>
      <c r="R1885" s="5">
        <f>VLOOKUP(CONCATENATE($F1885," ",$G1885),AllocFactorMatrix,(R$4+1),FALSE)*$E1888</f>
        <v>0</v>
      </c>
      <c r="S1885" s="5">
        <f t="shared" si="946"/>
        <v>0</v>
      </c>
      <c r="T1885" s="5">
        <f>VLOOKUP(CONCATENATE($F1885," ",$G1885),AllocFactorMatrix,(T$4+1),FALSE)*$E1888</f>
        <v>0</v>
      </c>
      <c r="U1885" s="5">
        <f>VLOOKUP(CONCATENATE($F1885," ",$G1885),AllocFactorMatrix,(U$4+1),FALSE)*$E1888</f>
        <v>0</v>
      </c>
      <c r="V1885" s="5">
        <f>VLOOKUP(CONCATENATE($F1885," ",$G1885),AllocFactorMatrix,(V$4+1),FALSE)*$E1888</f>
        <v>0</v>
      </c>
      <c r="W1885" s="5">
        <f>VLOOKUP(CONCATENATE($F1885," ",$G1885),AllocFactorMatrix,(W$4+1),FALSE)*$E1888</f>
        <v>0</v>
      </c>
      <c r="X1885" s="5">
        <f t="shared" si="947"/>
        <v>0</v>
      </c>
      <c r="Y1885" s="5">
        <f>VLOOKUP(CONCATENATE($F1885," ",$G1885),AllocFactorMatrix,(Y$4+1),FALSE)*$E1888</f>
        <v>0</v>
      </c>
      <c r="Z1885" s="5">
        <f>VLOOKUP(CONCATENATE($F1885," ",$G1885),AllocFactorMatrix,(Z$4+1),FALSE)*$E1888</f>
        <v>0</v>
      </c>
      <c r="AA1885" s="5">
        <f t="shared" si="943"/>
        <v>0</v>
      </c>
      <c r="AB1885" s="5">
        <f>VLOOKUP(CONCATENATE($F1885," ",$G1885),AllocFactorMatrix,(AB$4+1),FALSE)*$E1888</f>
        <v>0</v>
      </c>
      <c r="AC1885" s="5">
        <f>VLOOKUP(CONCATENATE($F1885," ",$G1885),AllocFactorMatrix,(AC$4+1),FALSE)*$E1888</f>
        <v>0</v>
      </c>
      <c r="AD1885" s="5">
        <f>VLOOKUP(CONCATENATE($F1885," ",$G1885),AllocFactorMatrix,(AD$4+1),FALSE)*$E1888</f>
        <v>0</v>
      </c>
    </row>
    <row r="1886" spans="4:30" hidden="1" outlineLevel="1">
      <c r="E1886" s="51"/>
      <c r="F1886" s="52" t="str">
        <f>F1888</f>
        <v>PROD_ENERGY</v>
      </c>
      <c r="G1886" s="55" t="str">
        <f>$G$13</f>
        <v>ENERGY</v>
      </c>
      <c r="H1886" s="4">
        <f t="shared" si="941"/>
        <v>173874.99999999991</v>
      </c>
      <c r="I1886" s="5">
        <f>VLOOKUP(CONCATENATE($F1886," ",$G1886),AllocFactorMatrix,(I$4+1),FALSE)*$E1888</f>
        <v>65242.610055074445</v>
      </c>
      <c r="J1886" s="5">
        <f>VLOOKUP(CONCATENATE($F1886," ",$G1886),AllocFactorMatrix,(J$4+1),FALSE)*$E1888</f>
        <v>4228.1427159226641</v>
      </c>
      <c r="K1886" s="5">
        <f>VLOOKUP(CONCATENATE($F1886," ",$G1886),AllocFactorMatrix,(K$4+1),FALSE)*$E1888</f>
        <v>14185.877158365971</v>
      </c>
      <c r="L1886" s="5">
        <f>VLOOKUP(CONCATENATE($F1886," ",$G1886),AllocFactorMatrix,(L$4+1),FALSE)*$E1888</f>
        <v>450.85938134512014</v>
      </c>
      <c r="M1886" s="5">
        <f>VLOOKUP(CONCATENATE($F1886," ",$G1886),AllocFactorMatrix,(M$4+1),FALSE)*$E1888</f>
        <v>41.563964319186198</v>
      </c>
      <c r="N1886" s="5">
        <f t="shared" si="942"/>
        <v>14678.300504030278</v>
      </c>
      <c r="O1886" s="5">
        <f>VLOOKUP(CONCATENATE($F1886," ",$G1886),AllocFactorMatrix,(O$4+1),FALSE)*$E1888</f>
        <v>12933.462144497797</v>
      </c>
      <c r="P1886" s="5">
        <f>VLOOKUP(CONCATENATE($F1886," ",$G1886),AllocFactorMatrix,(P$4+1),FALSE)*$E1888</f>
        <v>2397.6150202333961</v>
      </c>
      <c r="Q1886" s="5">
        <f>VLOOKUP(CONCATENATE($F1886," ",$G1886),AllocFactorMatrix,(Q$4+1),FALSE)*$E1888</f>
        <v>1089.4148960153141</v>
      </c>
      <c r="R1886" s="5">
        <f>VLOOKUP(CONCATENATE($F1886," ",$G1886),AllocFactorMatrix,(R$4+1),FALSE)*$E1888</f>
        <v>50.477100339096609</v>
      </c>
      <c r="S1886" s="5">
        <f t="shared" si="946"/>
        <v>16470.969161085603</v>
      </c>
      <c r="T1886" s="5">
        <f>VLOOKUP(CONCATENATE($F1886," ",$G1886),AllocFactorMatrix,(T$4+1),FALSE)*$E1888</f>
        <v>495.63477823886984</v>
      </c>
      <c r="U1886" s="5">
        <f>VLOOKUP(CONCATENATE($F1886," ",$G1886),AllocFactorMatrix,(U$4+1),FALSE)*$E1888</f>
        <v>8702.6042055178241</v>
      </c>
      <c r="V1886" s="5">
        <f>VLOOKUP(CONCATENATE($F1886," ",$G1886),AllocFactorMatrix,(V$4+1),FALSE)*$E1888</f>
        <v>49409.7735415973</v>
      </c>
      <c r="W1886" s="5">
        <f>VLOOKUP(CONCATENATE($F1886," ",$G1886),AllocFactorMatrix,(W$4+1),FALSE)*$E1888</f>
        <v>9374.1904599259597</v>
      </c>
      <c r="X1886" s="5">
        <f t="shared" si="947"/>
        <v>67982.202985279961</v>
      </c>
      <c r="Y1886" s="5">
        <f>VLOOKUP(CONCATENATE($F1886," ",$G1886),AllocFactorMatrix,(Y$4+1),FALSE)*$E1888</f>
        <v>3504.0647543672067</v>
      </c>
      <c r="Z1886" s="5">
        <f>VLOOKUP(CONCATENATE($F1886," ",$G1886),AllocFactorMatrix,(Z$4+1),FALSE)*$E1888</f>
        <v>57.040588180574659</v>
      </c>
      <c r="AA1886" s="5">
        <f t="shared" si="943"/>
        <v>3561.1053425477812</v>
      </c>
      <c r="AB1886" s="5">
        <f>VLOOKUP(CONCATENATE($F1886," ",$G1886),AllocFactorMatrix,(AB$4+1),FALSE)*$E1888</f>
        <v>63.624187748539619</v>
      </c>
      <c r="AC1886" s="5">
        <f>VLOOKUP(CONCATENATE($F1886," ",$G1886),AllocFactorMatrix,(AC$4+1),FALSE)*$E1888</f>
        <v>1375.7878621047851</v>
      </c>
      <c r="AD1886" s="5">
        <f>VLOOKUP(CONCATENATE($F1886," ",$G1886),AllocFactorMatrix,(AD$4+1),FALSE)*$E1888</f>
        <v>272.25718620591812</v>
      </c>
    </row>
    <row r="1887" spans="4:30" hidden="1" outlineLevel="1">
      <c r="E1887" s="51"/>
      <c r="F1887" s="52" t="str">
        <f>F1888</f>
        <v>PROD_ENERGY</v>
      </c>
      <c r="G1887" s="55" t="str">
        <f>$G$14</f>
        <v>CUSTOMER</v>
      </c>
      <c r="H1887" s="4">
        <f t="shared" si="941"/>
        <v>0</v>
      </c>
      <c r="I1887" s="5">
        <f>VLOOKUP(CONCATENATE($F1887," ",$G1887),AllocFactorMatrix,(I$4+1),FALSE)*$E1888</f>
        <v>0</v>
      </c>
      <c r="J1887" s="5">
        <f>VLOOKUP(CONCATENATE($F1887," ",$G1887),AllocFactorMatrix,(J$4+1),FALSE)*$E1888</f>
        <v>0</v>
      </c>
      <c r="K1887" s="5">
        <f>VLOOKUP(CONCATENATE($F1887," ",$G1887),AllocFactorMatrix,(K$4+1),FALSE)*$E1888</f>
        <v>0</v>
      </c>
      <c r="L1887" s="5">
        <f>VLOOKUP(CONCATENATE($F1887," ",$G1887),AllocFactorMatrix,(L$4+1),FALSE)*$E1888</f>
        <v>0</v>
      </c>
      <c r="M1887" s="5">
        <f>VLOOKUP(CONCATENATE($F1887," ",$G1887),AllocFactorMatrix,(M$4+1),FALSE)*$E1888</f>
        <v>0</v>
      </c>
      <c r="N1887" s="5">
        <f t="shared" si="942"/>
        <v>0</v>
      </c>
      <c r="O1887" s="5">
        <f>VLOOKUP(CONCATENATE($F1887," ",$G1887),AllocFactorMatrix,(O$4+1),FALSE)*$E1888</f>
        <v>0</v>
      </c>
      <c r="P1887" s="5">
        <f>VLOOKUP(CONCATENATE($F1887," ",$G1887),AllocFactorMatrix,(P$4+1),FALSE)*$E1888</f>
        <v>0</v>
      </c>
      <c r="Q1887" s="5">
        <f>VLOOKUP(CONCATENATE($F1887," ",$G1887),AllocFactorMatrix,(Q$4+1),FALSE)*$E1888</f>
        <v>0</v>
      </c>
      <c r="R1887" s="5">
        <f>VLOOKUP(CONCATENATE($F1887," ",$G1887),AllocFactorMatrix,(R$4+1),FALSE)*$E1888</f>
        <v>0</v>
      </c>
      <c r="S1887" s="5">
        <f t="shared" si="946"/>
        <v>0</v>
      </c>
      <c r="T1887" s="5">
        <f>VLOOKUP(CONCATENATE($F1887," ",$G1887),AllocFactorMatrix,(T$4+1),FALSE)*$E1888</f>
        <v>0</v>
      </c>
      <c r="U1887" s="5">
        <f>VLOOKUP(CONCATENATE($F1887," ",$G1887),AllocFactorMatrix,(U$4+1),FALSE)*$E1888</f>
        <v>0</v>
      </c>
      <c r="V1887" s="5">
        <f>VLOOKUP(CONCATENATE($F1887," ",$G1887),AllocFactorMatrix,(V$4+1),FALSE)*$E1888</f>
        <v>0</v>
      </c>
      <c r="W1887" s="5">
        <f>VLOOKUP(CONCATENATE($F1887," ",$G1887),AllocFactorMatrix,(W$4+1),FALSE)*$E1888</f>
        <v>0</v>
      </c>
      <c r="X1887" s="5">
        <f t="shared" si="947"/>
        <v>0</v>
      </c>
      <c r="Y1887" s="5">
        <f>VLOOKUP(CONCATENATE($F1887," ",$G1887),AllocFactorMatrix,(Y$4+1),FALSE)*$E1888</f>
        <v>0</v>
      </c>
      <c r="Z1887" s="5">
        <f>VLOOKUP(CONCATENATE($F1887," ",$G1887),AllocFactorMatrix,(Z$4+1),FALSE)*$E1888</f>
        <v>0</v>
      </c>
      <c r="AA1887" s="5">
        <f t="shared" si="943"/>
        <v>0</v>
      </c>
      <c r="AB1887" s="5">
        <f>VLOOKUP(CONCATENATE($F1887," ",$G1887),AllocFactorMatrix,(AB$4+1),FALSE)*$E1888</f>
        <v>0</v>
      </c>
      <c r="AC1887" s="5">
        <f>VLOOKUP(CONCATENATE($F1887," ",$G1887),AllocFactorMatrix,(AC$4+1),FALSE)*$E1888</f>
        <v>0</v>
      </c>
      <c r="AD1887" s="5">
        <f>VLOOKUP(CONCATENATE($F1887," ",$G1887),AllocFactorMatrix,(AD$4+1),FALSE)*$E1888</f>
        <v>0</v>
      </c>
    </row>
    <row r="1888" spans="4:30" collapsed="1">
      <c r="D1888" s="95" t="s">
        <v>623</v>
      </c>
      <c r="E1888" s="61">
        <v>173875</v>
      </c>
      <c r="F1888" s="96" t="s">
        <v>32</v>
      </c>
      <c r="G1888" s="55" t="str">
        <f>$G$15</f>
        <v>TOTAL</v>
      </c>
      <c r="H1888" s="4">
        <f t="shared" si="941"/>
        <v>173874.99999999991</v>
      </c>
      <c r="I1888" s="5">
        <f>VLOOKUP(CONCATENATE($F1888," ",$G1888),AllocFactorMatrix,(I$4+1),FALSE)*$E1888</f>
        <v>65242.610055074445</v>
      </c>
      <c r="J1888" s="5">
        <f>VLOOKUP(CONCATENATE($F1888," ",$G1888),AllocFactorMatrix,(J$4+1),FALSE)*$E1888</f>
        <v>4228.1427159226641</v>
      </c>
      <c r="K1888" s="5">
        <f>VLOOKUP(CONCATENATE($F1888," ",$G1888),AllocFactorMatrix,(K$4+1),FALSE)*$E1888</f>
        <v>14185.877158365971</v>
      </c>
      <c r="L1888" s="5">
        <f>VLOOKUP(CONCATENATE($F1888," ",$G1888),AllocFactorMatrix,(L$4+1),FALSE)*$E1888</f>
        <v>450.85938134512014</v>
      </c>
      <c r="M1888" s="5">
        <f>VLOOKUP(CONCATENATE($F1888," ",$G1888),AllocFactorMatrix,(M$4+1),FALSE)*$E1888</f>
        <v>41.563964319186198</v>
      </c>
      <c r="N1888" s="5">
        <f t="shared" si="942"/>
        <v>14678.300504030278</v>
      </c>
      <c r="O1888" s="5">
        <f>VLOOKUP(CONCATENATE($F1888," ",$G1888),AllocFactorMatrix,(O$4+1),FALSE)*$E1888</f>
        <v>12933.462144497797</v>
      </c>
      <c r="P1888" s="5">
        <f>VLOOKUP(CONCATENATE($F1888," ",$G1888),AllocFactorMatrix,(P$4+1),FALSE)*$E1888</f>
        <v>2397.6150202333961</v>
      </c>
      <c r="Q1888" s="5">
        <f>VLOOKUP(CONCATENATE($F1888," ",$G1888),AllocFactorMatrix,(Q$4+1),FALSE)*$E1888</f>
        <v>1089.4148960153141</v>
      </c>
      <c r="R1888" s="5">
        <f>VLOOKUP(CONCATENATE($F1888," ",$G1888),AllocFactorMatrix,(R$4+1),FALSE)*$E1888</f>
        <v>50.477100339096609</v>
      </c>
      <c r="S1888" s="5">
        <f t="shared" si="946"/>
        <v>16470.969161085603</v>
      </c>
      <c r="T1888" s="5">
        <f>VLOOKUP(CONCATENATE($F1888," ",$G1888),AllocFactorMatrix,(T$4+1),FALSE)*$E1888</f>
        <v>495.63477823886984</v>
      </c>
      <c r="U1888" s="5">
        <f>VLOOKUP(CONCATENATE($F1888," ",$G1888),AllocFactorMatrix,(U$4+1),FALSE)*$E1888</f>
        <v>8702.6042055178241</v>
      </c>
      <c r="V1888" s="5">
        <f>VLOOKUP(CONCATENATE($F1888," ",$G1888),AllocFactorMatrix,(V$4+1),FALSE)*$E1888</f>
        <v>49409.7735415973</v>
      </c>
      <c r="W1888" s="5">
        <f>VLOOKUP(CONCATENATE($F1888," ",$G1888),AllocFactorMatrix,(W$4+1),FALSE)*$E1888</f>
        <v>9374.1904599259597</v>
      </c>
      <c r="X1888" s="5">
        <f t="shared" si="947"/>
        <v>67982.202985279961</v>
      </c>
      <c r="Y1888" s="5">
        <f>VLOOKUP(CONCATENATE($F1888," ",$G1888),AllocFactorMatrix,(Y$4+1),FALSE)*$E1888</f>
        <v>3504.0647543672067</v>
      </c>
      <c r="Z1888" s="5">
        <f>VLOOKUP(CONCATENATE($F1888," ",$G1888),AllocFactorMatrix,(Z$4+1),FALSE)*$E1888</f>
        <v>57.040588180574659</v>
      </c>
      <c r="AA1888" s="5">
        <f t="shared" si="943"/>
        <v>3561.1053425477812</v>
      </c>
      <c r="AB1888" s="5">
        <f>VLOOKUP(CONCATENATE($F1888," ",$G1888),AllocFactorMatrix,(AB$4+1),FALSE)*$E1888</f>
        <v>63.624187748539619</v>
      </c>
      <c r="AC1888" s="5">
        <f>VLOOKUP(CONCATENATE($F1888," ",$G1888),AllocFactorMatrix,(AC$4+1),FALSE)*$E1888</f>
        <v>1375.7878621047851</v>
      </c>
      <c r="AD1888" s="5">
        <f>VLOOKUP(CONCATENATE($F1888," ",$G1888),AllocFactorMatrix,(AD$4+1),FALSE)*$E1888</f>
        <v>272.25718620591812</v>
      </c>
    </row>
    <row r="1889" spans="4:30" hidden="1" outlineLevel="1">
      <c r="E1889" s="51"/>
      <c r="F1889" s="52" t="str">
        <f>F1896</f>
        <v>PROD_ENERGY</v>
      </c>
      <c r="G1889" s="55" t="str">
        <f>$G$8</f>
        <v>PRODUCTION</v>
      </c>
      <c r="H1889" s="4">
        <f t="shared" si="941"/>
        <v>0</v>
      </c>
      <c r="I1889" s="5">
        <f>VLOOKUP(CONCATENATE($F1889," ",$G1889),AllocFactorMatrix,(I$4+1),FALSE)*$E1896</f>
        <v>0</v>
      </c>
      <c r="J1889" s="5">
        <f>VLOOKUP(CONCATENATE($F1889," ",$G1889),AllocFactorMatrix,(J$4+1),FALSE)*$E1896</f>
        <v>0</v>
      </c>
      <c r="K1889" s="5">
        <f>VLOOKUP(CONCATENATE($F1889," ",$G1889),AllocFactorMatrix,(K$4+1),FALSE)*$E1896</f>
        <v>0</v>
      </c>
      <c r="L1889" s="5">
        <f>VLOOKUP(CONCATENATE($F1889," ",$G1889),AllocFactorMatrix,(L$4+1),FALSE)*$E1896</f>
        <v>0</v>
      </c>
      <c r="M1889" s="5">
        <f>VLOOKUP(CONCATENATE($F1889," ",$G1889),AllocFactorMatrix,(M$4+1),FALSE)*$E1896</f>
        <v>0</v>
      </c>
      <c r="N1889" s="5">
        <f t="shared" si="942"/>
        <v>0</v>
      </c>
      <c r="O1889" s="5">
        <f>VLOOKUP(CONCATENATE($F1889," ",$G1889),AllocFactorMatrix,(O$4+1),FALSE)*$E1896</f>
        <v>0</v>
      </c>
      <c r="P1889" s="5">
        <f>VLOOKUP(CONCATENATE($F1889," ",$G1889),AllocFactorMatrix,(P$4+1),FALSE)*$E1896</f>
        <v>0</v>
      </c>
      <c r="Q1889" s="5">
        <f>VLOOKUP(CONCATENATE($F1889," ",$G1889),AllocFactorMatrix,(Q$4+1),FALSE)*$E1896</f>
        <v>0</v>
      </c>
      <c r="R1889" s="5">
        <f>VLOOKUP(CONCATENATE($F1889," ",$G1889),AllocFactorMatrix,(R$4+1),FALSE)*$E1896</f>
        <v>0</v>
      </c>
      <c r="S1889" s="5">
        <f>SUBTOTAL(9,O1889:R1889)</f>
        <v>0</v>
      </c>
      <c r="T1889" s="5">
        <f>VLOOKUP(CONCATENATE($F1889," ",$G1889),AllocFactorMatrix,(T$4+1),FALSE)*$E1896</f>
        <v>0</v>
      </c>
      <c r="U1889" s="5">
        <f>VLOOKUP(CONCATENATE($F1889," ",$G1889),AllocFactorMatrix,(U$4+1),FALSE)*$E1896</f>
        <v>0</v>
      </c>
      <c r="V1889" s="5">
        <f>VLOOKUP(CONCATENATE($F1889," ",$G1889),AllocFactorMatrix,(V$4+1),FALSE)*$E1896</f>
        <v>0</v>
      </c>
      <c r="W1889" s="5">
        <f>VLOOKUP(CONCATENATE($F1889," ",$G1889),AllocFactorMatrix,(W$4+1),FALSE)*$E1896</f>
        <v>0</v>
      </c>
      <c r="X1889" s="5">
        <f>SUBTOTAL(9,T1889:W1889)</f>
        <v>0</v>
      </c>
      <c r="Y1889" s="5">
        <f>VLOOKUP(CONCATENATE($F1889," ",$G1889),AllocFactorMatrix,(Y$4+1),FALSE)*$E1896</f>
        <v>0</v>
      </c>
      <c r="Z1889" s="5">
        <f>VLOOKUP(CONCATENATE($F1889," ",$G1889),AllocFactorMatrix,(Z$4+1),FALSE)*$E1896</f>
        <v>0</v>
      </c>
      <c r="AA1889" s="5">
        <f t="shared" si="943"/>
        <v>0</v>
      </c>
      <c r="AB1889" s="5">
        <f>VLOOKUP(CONCATENATE($F1889," ",$G1889),AllocFactorMatrix,(AB$4+1),FALSE)*$E1896</f>
        <v>0</v>
      </c>
      <c r="AC1889" s="5">
        <f>VLOOKUP(CONCATENATE($F1889," ",$G1889),AllocFactorMatrix,(AC$4+1),FALSE)*$E1896</f>
        <v>0</v>
      </c>
      <c r="AD1889" s="5">
        <f>VLOOKUP(CONCATENATE($F1889," ",$G1889),AllocFactorMatrix,(AD$4+1),FALSE)*$E1896</f>
        <v>0</v>
      </c>
    </row>
    <row r="1890" spans="4:30" hidden="1" outlineLevel="1">
      <c r="E1890" s="51"/>
      <c r="F1890" s="52" t="str">
        <f>F1896</f>
        <v>PROD_ENERGY</v>
      </c>
      <c r="G1890" s="55" t="str">
        <f>$G$9</f>
        <v>BULKTRAN</v>
      </c>
      <c r="H1890" s="4">
        <f t="shared" si="941"/>
        <v>0</v>
      </c>
      <c r="I1890" s="5">
        <f>VLOOKUP(CONCATENATE($F1890," ",$G1890),AllocFactorMatrix,(I$4+1),FALSE)*$E1896</f>
        <v>0</v>
      </c>
      <c r="J1890" s="5">
        <f>VLOOKUP(CONCATENATE($F1890," ",$G1890),AllocFactorMatrix,(J$4+1),FALSE)*$E1896</f>
        <v>0</v>
      </c>
      <c r="K1890" s="5">
        <f>VLOOKUP(CONCATENATE($F1890," ",$G1890),AllocFactorMatrix,(K$4+1),FALSE)*$E1896</f>
        <v>0</v>
      </c>
      <c r="L1890" s="5">
        <f>VLOOKUP(CONCATENATE($F1890," ",$G1890),AllocFactorMatrix,(L$4+1),FALSE)*$E1896</f>
        <v>0</v>
      </c>
      <c r="M1890" s="5">
        <f>VLOOKUP(CONCATENATE($F1890," ",$G1890),AllocFactorMatrix,(M$4+1),FALSE)*$E1896</f>
        <v>0</v>
      </c>
      <c r="N1890" s="5">
        <f t="shared" si="942"/>
        <v>0</v>
      </c>
      <c r="O1890" s="5">
        <f>VLOOKUP(CONCATENATE($F1890," ",$G1890),AllocFactorMatrix,(O$4+1),FALSE)*$E1896</f>
        <v>0</v>
      </c>
      <c r="P1890" s="5">
        <f>VLOOKUP(CONCATENATE($F1890," ",$G1890),AllocFactorMatrix,(P$4+1),FALSE)*$E1896</f>
        <v>0</v>
      </c>
      <c r="Q1890" s="5">
        <f>VLOOKUP(CONCATENATE($F1890," ",$G1890),AllocFactorMatrix,(Q$4+1),FALSE)*$E1896</f>
        <v>0</v>
      </c>
      <c r="R1890" s="5">
        <f>VLOOKUP(CONCATENATE($F1890," ",$G1890),AllocFactorMatrix,(R$4+1),FALSE)*$E1896</f>
        <v>0</v>
      </c>
      <c r="S1890" s="5">
        <f t="shared" ref="S1890:S1896" si="948">SUBTOTAL(9,O1890:R1890)</f>
        <v>0</v>
      </c>
      <c r="T1890" s="5">
        <f>VLOOKUP(CONCATENATE($F1890," ",$G1890),AllocFactorMatrix,(T$4+1),FALSE)*$E1896</f>
        <v>0</v>
      </c>
      <c r="U1890" s="5">
        <f>VLOOKUP(CONCATENATE($F1890," ",$G1890),AllocFactorMatrix,(U$4+1),FALSE)*$E1896</f>
        <v>0</v>
      </c>
      <c r="V1890" s="5">
        <f>VLOOKUP(CONCATENATE($F1890," ",$G1890),AllocFactorMatrix,(V$4+1),FALSE)*$E1896</f>
        <v>0</v>
      </c>
      <c r="W1890" s="5">
        <f>VLOOKUP(CONCATENATE($F1890," ",$G1890),AllocFactorMatrix,(W$4+1),FALSE)*$E1896</f>
        <v>0</v>
      </c>
      <c r="X1890" s="5">
        <f t="shared" ref="X1890:X1896" si="949">SUBTOTAL(9,T1890:W1890)</f>
        <v>0</v>
      </c>
      <c r="Y1890" s="5">
        <f>VLOOKUP(CONCATENATE($F1890," ",$G1890),AllocFactorMatrix,(Y$4+1),FALSE)*$E1896</f>
        <v>0</v>
      </c>
      <c r="Z1890" s="5">
        <f>VLOOKUP(CONCATENATE($F1890," ",$G1890),AllocFactorMatrix,(Z$4+1),FALSE)*$E1896</f>
        <v>0</v>
      </c>
      <c r="AA1890" s="5">
        <f t="shared" si="943"/>
        <v>0</v>
      </c>
      <c r="AB1890" s="5">
        <f>VLOOKUP(CONCATENATE($F1890," ",$G1890),AllocFactorMatrix,(AB$4+1),FALSE)*$E1896</f>
        <v>0</v>
      </c>
      <c r="AC1890" s="5">
        <f>VLOOKUP(CONCATENATE($F1890," ",$G1890),AllocFactorMatrix,(AC$4+1),FALSE)*$E1896</f>
        <v>0</v>
      </c>
      <c r="AD1890" s="5">
        <f>VLOOKUP(CONCATENATE($F1890," ",$G1890),AllocFactorMatrix,(AD$4+1),FALSE)*$E1896</f>
        <v>0</v>
      </c>
    </row>
    <row r="1891" spans="4:30" hidden="1" outlineLevel="1">
      <c r="E1891" s="51"/>
      <c r="F1891" s="52" t="str">
        <f>F1896</f>
        <v>PROD_ENERGY</v>
      </c>
      <c r="G1891" s="55" t="str">
        <f>$G$10</f>
        <v>SUBTRAN</v>
      </c>
      <c r="H1891" s="4">
        <f t="shared" si="941"/>
        <v>0</v>
      </c>
      <c r="I1891" s="5">
        <f>VLOOKUP(CONCATENATE($F1891," ",$G1891),AllocFactorMatrix,(I$4+1),FALSE)*$E1896</f>
        <v>0</v>
      </c>
      <c r="J1891" s="5">
        <f>VLOOKUP(CONCATENATE($F1891," ",$G1891),AllocFactorMatrix,(J$4+1),FALSE)*$E1896</f>
        <v>0</v>
      </c>
      <c r="K1891" s="5">
        <f>VLOOKUP(CONCATENATE($F1891," ",$G1891),AllocFactorMatrix,(K$4+1),FALSE)*$E1896</f>
        <v>0</v>
      </c>
      <c r="L1891" s="5">
        <f>VLOOKUP(CONCATENATE($F1891," ",$G1891),AllocFactorMatrix,(L$4+1),FALSE)*$E1896</f>
        <v>0</v>
      </c>
      <c r="M1891" s="5">
        <f>VLOOKUP(CONCATENATE($F1891," ",$G1891),AllocFactorMatrix,(M$4+1),FALSE)*$E1896</f>
        <v>0</v>
      </c>
      <c r="N1891" s="5">
        <f t="shared" si="942"/>
        <v>0</v>
      </c>
      <c r="O1891" s="5">
        <f>VLOOKUP(CONCATENATE($F1891," ",$G1891),AllocFactorMatrix,(O$4+1),FALSE)*$E1896</f>
        <v>0</v>
      </c>
      <c r="P1891" s="5">
        <f>VLOOKUP(CONCATENATE($F1891," ",$G1891),AllocFactorMatrix,(P$4+1),FALSE)*$E1896</f>
        <v>0</v>
      </c>
      <c r="Q1891" s="5">
        <f>VLOOKUP(CONCATENATE($F1891," ",$G1891),AllocFactorMatrix,(Q$4+1),FALSE)*$E1896</f>
        <v>0</v>
      </c>
      <c r="R1891" s="5">
        <f>VLOOKUP(CONCATENATE($F1891," ",$G1891),AllocFactorMatrix,(R$4+1),FALSE)*$E1896</f>
        <v>0</v>
      </c>
      <c r="S1891" s="5">
        <f t="shared" si="948"/>
        <v>0</v>
      </c>
      <c r="T1891" s="5">
        <f>VLOOKUP(CONCATENATE($F1891," ",$G1891),AllocFactorMatrix,(T$4+1),FALSE)*$E1896</f>
        <v>0</v>
      </c>
      <c r="U1891" s="5">
        <f>VLOOKUP(CONCATENATE($F1891," ",$G1891),AllocFactorMatrix,(U$4+1),FALSE)*$E1896</f>
        <v>0</v>
      </c>
      <c r="V1891" s="5">
        <f>VLOOKUP(CONCATENATE($F1891," ",$G1891),AllocFactorMatrix,(V$4+1),FALSE)*$E1896</f>
        <v>0</v>
      </c>
      <c r="W1891" s="5">
        <f>VLOOKUP(CONCATENATE($F1891," ",$G1891),AllocFactorMatrix,(W$4+1),FALSE)*$E1896</f>
        <v>0</v>
      </c>
      <c r="X1891" s="5">
        <f t="shared" si="949"/>
        <v>0</v>
      </c>
      <c r="Y1891" s="5">
        <f>VLOOKUP(CONCATENATE($F1891," ",$G1891),AllocFactorMatrix,(Y$4+1),FALSE)*$E1896</f>
        <v>0</v>
      </c>
      <c r="Z1891" s="5">
        <f>VLOOKUP(CONCATENATE($F1891," ",$G1891),AllocFactorMatrix,(Z$4+1),FALSE)*$E1896</f>
        <v>0</v>
      </c>
      <c r="AA1891" s="5">
        <f t="shared" si="943"/>
        <v>0</v>
      </c>
      <c r="AB1891" s="5">
        <f>VLOOKUP(CONCATENATE($F1891," ",$G1891),AllocFactorMatrix,(AB$4+1),FALSE)*$E1896</f>
        <v>0</v>
      </c>
      <c r="AC1891" s="5">
        <f>VLOOKUP(CONCATENATE($F1891," ",$G1891),AllocFactorMatrix,(AC$4+1),FALSE)*$E1896</f>
        <v>0</v>
      </c>
      <c r="AD1891" s="5">
        <f>VLOOKUP(CONCATENATE($F1891," ",$G1891),AllocFactorMatrix,(AD$4+1),FALSE)*$E1896</f>
        <v>0</v>
      </c>
    </row>
    <row r="1892" spans="4:30" hidden="1" outlineLevel="1">
      <c r="E1892" s="51"/>
      <c r="F1892" s="52" t="str">
        <f>F1896</f>
        <v>PROD_ENERGY</v>
      </c>
      <c r="G1892" s="55" t="str">
        <f>$G$11</f>
        <v>DISTPRI</v>
      </c>
      <c r="H1892" s="4">
        <f t="shared" si="941"/>
        <v>0</v>
      </c>
      <c r="I1892" s="5">
        <f>VLOOKUP(CONCATENATE($F1892," ",$G1892),AllocFactorMatrix,(I$4+1),FALSE)*$E1896</f>
        <v>0</v>
      </c>
      <c r="J1892" s="5">
        <f>VLOOKUP(CONCATENATE($F1892," ",$G1892),AllocFactorMatrix,(J$4+1),FALSE)*$E1896</f>
        <v>0</v>
      </c>
      <c r="K1892" s="5">
        <f>VLOOKUP(CONCATENATE($F1892," ",$G1892),AllocFactorMatrix,(K$4+1),FALSE)*$E1896</f>
        <v>0</v>
      </c>
      <c r="L1892" s="5">
        <f>VLOOKUP(CONCATENATE($F1892," ",$G1892),AllocFactorMatrix,(L$4+1),FALSE)*$E1896</f>
        <v>0</v>
      </c>
      <c r="M1892" s="5">
        <f>VLOOKUP(CONCATENATE($F1892," ",$G1892),AllocFactorMatrix,(M$4+1),FALSE)*$E1896</f>
        <v>0</v>
      </c>
      <c r="N1892" s="5">
        <f t="shared" si="942"/>
        <v>0</v>
      </c>
      <c r="O1892" s="5">
        <f>VLOOKUP(CONCATENATE($F1892," ",$G1892),AllocFactorMatrix,(O$4+1),FALSE)*$E1896</f>
        <v>0</v>
      </c>
      <c r="P1892" s="5">
        <f>VLOOKUP(CONCATENATE($F1892," ",$G1892),AllocFactorMatrix,(P$4+1),FALSE)*$E1896</f>
        <v>0</v>
      </c>
      <c r="Q1892" s="5">
        <f>VLOOKUP(CONCATENATE($F1892," ",$G1892),AllocFactorMatrix,(Q$4+1),FALSE)*$E1896</f>
        <v>0</v>
      </c>
      <c r="R1892" s="5">
        <f>VLOOKUP(CONCATENATE($F1892," ",$G1892),AllocFactorMatrix,(R$4+1),FALSE)*$E1896</f>
        <v>0</v>
      </c>
      <c r="S1892" s="5">
        <f t="shared" si="948"/>
        <v>0</v>
      </c>
      <c r="T1892" s="5">
        <f>VLOOKUP(CONCATENATE($F1892," ",$G1892),AllocFactorMatrix,(T$4+1),FALSE)*$E1896</f>
        <v>0</v>
      </c>
      <c r="U1892" s="5">
        <f>VLOOKUP(CONCATENATE($F1892," ",$G1892),AllocFactorMatrix,(U$4+1),FALSE)*$E1896</f>
        <v>0</v>
      </c>
      <c r="V1892" s="5">
        <f>VLOOKUP(CONCATENATE($F1892," ",$G1892),AllocFactorMatrix,(V$4+1),FALSE)*$E1896</f>
        <v>0</v>
      </c>
      <c r="W1892" s="5">
        <f>VLOOKUP(CONCATENATE($F1892," ",$G1892),AllocFactorMatrix,(W$4+1),FALSE)*$E1896</f>
        <v>0</v>
      </c>
      <c r="X1892" s="5">
        <f t="shared" si="949"/>
        <v>0</v>
      </c>
      <c r="Y1892" s="5">
        <f>VLOOKUP(CONCATENATE($F1892," ",$G1892),AllocFactorMatrix,(Y$4+1),FALSE)*$E1896</f>
        <v>0</v>
      </c>
      <c r="Z1892" s="5">
        <f>VLOOKUP(CONCATENATE($F1892," ",$G1892),AllocFactorMatrix,(Z$4+1),FALSE)*$E1896</f>
        <v>0</v>
      </c>
      <c r="AA1892" s="5">
        <f t="shared" si="943"/>
        <v>0</v>
      </c>
      <c r="AB1892" s="5">
        <f>VLOOKUP(CONCATENATE($F1892," ",$G1892),AllocFactorMatrix,(AB$4+1),FALSE)*$E1896</f>
        <v>0</v>
      </c>
      <c r="AC1892" s="5">
        <f>VLOOKUP(CONCATENATE($F1892," ",$G1892),AllocFactorMatrix,(AC$4+1),FALSE)*$E1896</f>
        <v>0</v>
      </c>
      <c r="AD1892" s="5">
        <f>VLOOKUP(CONCATENATE($F1892," ",$G1892),AllocFactorMatrix,(AD$4+1),FALSE)*$E1896</f>
        <v>0</v>
      </c>
    </row>
    <row r="1893" spans="4:30" hidden="1" outlineLevel="1">
      <c r="E1893" s="51"/>
      <c r="F1893" s="52" t="str">
        <f>F1896</f>
        <v>PROD_ENERGY</v>
      </c>
      <c r="G1893" s="55" t="str">
        <f>$G$12</f>
        <v>DISTSEC</v>
      </c>
      <c r="H1893" s="4">
        <f t="shared" si="941"/>
        <v>0</v>
      </c>
      <c r="I1893" s="5">
        <f>VLOOKUP(CONCATENATE($F1893," ",$G1893),AllocFactorMatrix,(I$4+1),FALSE)*$E1896</f>
        <v>0</v>
      </c>
      <c r="J1893" s="5">
        <f>VLOOKUP(CONCATENATE($F1893," ",$G1893),AllocFactorMatrix,(J$4+1),FALSE)*$E1896</f>
        <v>0</v>
      </c>
      <c r="K1893" s="5">
        <f>VLOOKUP(CONCATENATE($F1893," ",$G1893),AllocFactorMatrix,(K$4+1),FALSE)*$E1896</f>
        <v>0</v>
      </c>
      <c r="L1893" s="5">
        <f>VLOOKUP(CONCATENATE($F1893," ",$G1893),AllocFactorMatrix,(L$4+1),FALSE)*$E1896</f>
        <v>0</v>
      </c>
      <c r="M1893" s="5">
        <f>VLOOKUP(CONCATENATE($F1893," ",$G1893),AllocFactorMatrix,(M$4+1),FALSE)*$E1896</f>
        <v>0</v>
      </c>
      <c r="N1893" s="5">
        <f t="shared" si="942"/>
        <v>0</v>
      </c>
      <c r="O1893" s="5">
        <f>VLOOKUP(CONCATENATE($F1893," ",$G1893),AllocFactorMatrix,(O$4+1),FALSE)*$E1896</f>
        <v>0</v>
      </c>
      <c r="P1893" s="5">
        <f>VLOOKUP(CONCATENATE($F1893," ",$G1893),AllocFactorMatrix,(P$4+1),FALSE)*$E1896</f>
        <v>0</v>
      </c>
      <c r="Q1893" s="5">
        <f>VLOOKUP(CONCATENATE($F1893," ",$G1893),AllocFactorMatrix,(Q$4+1),FALSE)*$E1896</f>
        <v>0</v>
      </c>
      <c r="R1893" s="5">
        <f>VLOOKUP(CONCATENATE($F1893," ",$G1893),AllocFactorMatrix,(R$4+1),FALSE)*$E1896</f>
        <v>0</v>
      </c>
      <c r="S1893" s="5">
        <f t="shared" si="948"/>
        <v>0</v>
      </c>
      <c r="T1893" s="5">
        <f>VLOOKUP(CONCATENATE($F1893," ",$G1893),AllocFactorMatrix,(T$4+1),FALSE)*$E1896</f>
        <v>0</v>
      </c>
      <c r="U1893" s="5">
        <f>VLOOKUP(CONCATENATE($F1893," ",$G1893),AllocFactorMatrix,(U$4+1),FALSE)*$E1896</f>
        <v>0</v>
      </c>
      <c r="V1893" s="5">
        <f>VLOOKUP(CONCATENATE($F1893," ",$G1893),AllocFactorMatrix,(V$4+1),FALSE)*$E1896</f>
        <v>0</v>
      </c>
      <c r="W1893" s="5">
        <f>VLOOKUP(CONCATENATE($F1893," ",$G1893),AllocFactorMatrix,(W$4+1),FALSE)*$E1896</f>
        <v>0</v>
      </c>
      <c r="X1893" s="5">
        <f t="shared" si="949"/>
        <v>0</v>
      </c>
      <c r="Y1893" s="5">
        <f>VLOOKUP(CONCATENATE($F1893," ",$G1893),AllocFactorMatrix,(Y$4+1),FALSE)*$E1896</f>
        <v>0</v>
      </c>
      <c r="Z1893" s="5">
        <f>VLOOKUP(CONCATENATE($F1893," ",$G1893),AllocFactorMatrix,(Z$4+1),FALSE)*$E1896</f>
        <v>0</v>
      </c>
      <c r="AA1893" s="5">
        <f t="shared" si="943"/>
        <v>0</v>
      </c>
      <c r="AB1893" s="5">
        <f>VLOOKUP(CONCATENATE($F1893," ",$G1893),AllocFactorMatrix,(AB$4+1),FALSE)*$E1896</f>
        <v>0</v>
      </c>
      <c r="AC1893" s="5">
        <f>VLOOKUP(CONCATENATE($F1893," ",$G1893),AllocFactorMatrix,(AC$4+1),FALSE)*$E1896</f>
        <v>0</v>
      </c>
      <c r="AD1893" s="5">
        <f>VLOOKUP(CONCATENATE($F1893," ",$G1893),AllocFactorMatrix,(AD$4+1),FALSE)*$E1896</f>
        <v>0</v>
      </c>
    </row>
    <row r="1894" spans="4:30" hidden="1" outlineLevel="1">
      <c r="E1894" s="51"/>
      <c r="F1894" s="52" t="str">
        <f>F1896</f>
        <v>PROD_ENERGY</v>
      </c>
      <c r="G1894" s="55" t="str">
        <f>$G$13</f>
        <v>ENERGY</v>
      </c>
      <c r="H1894" s="4">
        <f t="shared" si="941"/>
        <v>372541.99999999994</v>
      </c>
      <c r="I1894" s="5">
        <f>VLOOKUP(CONCATENATE($F1894," ",$G1894),AllocFactorMatrix,(I$4+1),FALSE)*$E1896</f>
        <v>139787.85009424901</v>
      </c>
      <c r="J1894" s="5">
        <f>VLOOKUP(CONCATENATE($F1894," ",$G1894),AllocFactorMatrix,(J$4+1),FALSE)*$E1896</f>
        <v>9059.1559665004243</v>
      </c>
      <c r="K1894" s="5">
        <f>VLOOKUP(CONCATENATE($F1894," ",$G1894),AllocFactorMatrix,(K$4+1),FALSE)*$E1896</f>
        <v>30394.450313915026</v>
      </c>
      <c r="L1894" s="5">
        <f>VLOOKUP(CONCATENATE($F1894," ",$G1894),AllocFactorMatrix,(L$4+1),FALSE)*$E1896</f>
        <v>966.00463347274626</v>
      </c>
      <c r="M1894" s="5">
        <f>VLOOKUP(CONCATENATE($F1894," ",$G1894),AllocFactorMatrix,(M$4+1),FALSE)*$E1896</f>
        <v>89.054334409192023</v>
      </c>
      <c r="N1894" s="5">
        <f t="shared" si="942"/>
        <v>31449.509281796963</v>
      </c>
      <c r="O1894" s="5">
        <f>VLOOKUP(CONCATENATE($F1894," ",$G1894),AllocFactorMatrix,(O$4+1),FALSE)*$E1896</f>
        <v>27711.04445282817</v>
      </c>
      <c r="P1894" s="5">
        <f>VLOOKUP(CONCATENATE($F1894," ",$G1894),AllocFactorMatrix,(P$4+1),FALSE)*$E1896</f>
        <v>5137.0944348974253</v>
      </c>
      <c r="Q1894" s="5">
        <f>VLOOKUP(CONCATENATE($F1894," ",$G1894),AllocFactorMatrix,(Q$4+1),FALSE)*$E1896</f>
        <v>2334.1642225238656</v>
      </c>
      <c r="R1894" s="5">
        <f>VLOOKUP(CONCATENATE($F1894," ",$G1894),AllocFactorMatrix,(R$4+1),FALSE)*$E1896</f>
        <v>108.1514876464571</v>
      </c>
      <c r="S1894" s="5">
        <f t="shared" si="948"/>
        <v>35290.454597895921</v>
      </c>
      <c r="T1894" s="5">
        <f>VLOOKUP(CONCATENATE($F1894," ",$G1894),AllocFactorMatrix,(T$4+1),FALSE)*$E1896</f>
        <v>1061.9397357565208</v>
      </c>
      <c r="U1894" s="5">
        <f>VLOOKUP(CONCATENATE($F1894," ",$G1894),AllocFactorMatrix,(U$4+1),FALSE)*$E1896</f>
        <v>18646.070889616229</v>
      </c>
      <c r="V1894" s="5">
        <f>VLOOKUP(CONCATENATE($F1894," ",$G1894),AllocFactorMatrix,(V$4+1),FALSE)*$E1896</f>
        <v>105864.64905670017</v>
      </c>
      <c r="W1894" s="5">
        <f>VLOOKUP(CONCATENATE($F1894," ",$G1894),AllocFactorMatrix,(W$4+1),FALSE)*$E1896</f>
        <v>20085.001652461466</v>
      </c>
      <c r="X1894" s="5">
        <f t="shared" si="949"/>
        <v>145657.66133453441</v>
      </c>
      <c r="Y1894" s="5">
        <f>VLOOKUP(CONCATENATE($F1894," ",$G1894),AllocFactorMatrix,(Y$4+1),FALSE)*$E1896</f>
        <v>7507.7572492967247</v>
      </c>
      <c r="Z1894" s="5">
        <f>VLOOKUP(CONCATENATE($F1894," ",$G1894),AllocFactorMatrix,(Z$4+1),FALSE)*$E1896</f>
        <v>122.2143194937032</v>
      </c>
      <c r="AA1894" s="5">
        <f t="shared" si="943"/>
        <v>7629.9715687904281</v>
      </c>
      <c r="AB1894" s="5">
        <f>VLOOKUP(CONCATENATE($F1894," ",$G1894),AllocFactorMatrix,(AB$4+1),FALSE)*$E1896</f>
        <v>136.32024242827575</v>
      </c>
      <c r="AC1894" s="5">
        <f>VLOOKUP(CONCATENATE($F1894," ",$G1894),AllocFactorMatrix,(AC$4+1),FALSE)*$E1896</f>
        <v>2947.74269862971</v>
      </c>
      <c r="AD1894" s="5">
        <f>VLOOKUP(CONCATENATE($F1894," ",$G1894),AllocFactorMatrix,(AD$4+1),FALSE)*$E1896</f>
        <v>583.33421517483919</v>
      </c>
    </row>
    <row r="1895" spans="4:30" hidden="1" outlineLevel="1">
      <c r="E1895" s="51"/>
      <c r="F1895" s="52" t="str">
        <f>F1896</f>
        <v>PROD_ENERGY</v>
      </c>
      <c r="G1895" s="55" t="str">
        <f>$G$14</f>
        <v>CUSTOMER</v>
      </c>
      <c r="H1895" s="4">
        <f t="shared" si="941"/>
        <v>0</v>
      </c>
      <c r="I1895" s="5">
        <f>VLOOKUP(CONCATENATE($F1895," ",$G1895),AllocFactorMatrix,(I$4+1),FALSE)*$E1896</f>
        <v>0</v>
      </c>
      <c r="J1895" s="5">
        <f>VLOOKUP(CONCATENATE($F1895," ",$G1895),AllocFactorMatrix,(J$4+1),FALSE)*$E1896</f>
        <v>0</v>
      </c>
      <c r="K1895" s="5">
        <f>VLOOKUP(CONCATENATE($F1895," ",$G1895),AllocFactorMatrix,(K$4+1),FALSE)*$E1896</f>
        <v>0</v>
      </c>
      <c r="L1895" s="5">
        <f>VLOOKUP(CONCATENATE($F1895," ",$G1895),AllocFactorMatrix,(L$4+1),FALSE)*$E1896</f>
        <v>0</v>
      </c>
      <c r="M1895" s="5">
        <f>VLOOKUP(CONCATENATE($F1895," ",$G1895),AllocFactorMatrix,(M$4+1),FALSE)*$E1896</f>
        <v>0</v>
      </c>
      <c r="N1895" s="5">
        <f t="shared" si="942"/>
        <v>0</v>
      </c>
      <c r="O1895" s="5">
        <f>VLOOKUP(CONCATENATE($F1895," ",$G1895),AllocFactorMatrix,(O$4+1),FALSE)*$E1896</f>
        <v>0</v>
      </c>
      <c r="P1895" s="5">
        <f>VLOOKUP(CONCATENATE($F1895," ",$G1895),AllocFactorMatrix,(P$4+1),FALSE)*$E1896</f>
        <v>0</v>
      </c>
      <c r="Q1895" s="5">
        <f>VLOOKUP(CONCATENATE($F1895," ",$G1895),AllocFactorMatrix,(Q$4+1),FALSE)*$E1896</f>
        <v>0</v>
      </c>
      <c r="R1895" s="5">
        <f>VLOOKUP(CONCATENATE($F1895," ",$G1895),AllocFactorMatrix,(R$4+1),FALSE)*$E1896</f>
        <v>0</v>
      </c>
      <c r="S1895" s="5">
        <f t="shared" si="948"/>
        <v>0</v>
      </c>
      <c r="T1895" s="5">
        <f>VLOOKUP(CONCATENATE($F1895," ",$G1895),AllocFactorMatrix,(T$4+1),FALSE)*$E1896</f>
        <v>0</v>
      </c>
      <c r="U1895" s="5">
        <f>VLOOKUP(CONCATENATE($F1895," ",$G1895),AllocFactorMatrix,(U$4+1),FALSE)*$E1896</f>
        <v>0</v>
      </c>
      <c r="V1895" s="5">
        <f>VLOOKUP(CONCATENATE($F1895," ",$G1895),AllocFactorMatrix,(V$4+1),FALSE)*$E1896</f>
        <v>0</v>
      </c>
      <c r="W1895" s="5">
        <f>VLOOKUP(CONCATENATE($F1895," ",$G1895),AllocFactorMatrix,(W$4+1),FALSE)*$E1896</f>
        <v>0</v>
      </c>
      <c r="X1895" s="5">
        <f t="shared" si="949"/>
        <v>0</v>
      </c>
      <c r="Y1895" s="5">
        <f>VLOOKUP(CONCATENATE($F1895," ",$G1895),AllocFactorMatrix,(Y$4+1),FALSE)*$E1896</f>
        <v>0</v>
      </c>
      <c r="Z1895" s="5">
        <f>VLOOKUP(CONCATENATE($F1895," ",$G1895),AllocFactorMatrix,(Z$4+1),FALSE)*$E1896</f>
        <v>0</v>
      </c>
      <c r="AA1895" s="5">
        <f t="shared" si="943"/>
        <v>0</v>
      </c>
      <c r="AB1895" s="5">
        <f>VLOOKUP(CONCATENATE($F1895," ",$G1895),AllocFactorMatrix,(AB$4+1),FALSE)*$E1896</f>
        <v>0</v>
      </c>
      <c r="AC1895" s="5">
        <f>VLOOKUP(CONCATENATE($F1895," ",$G1895),AllocFactorMatrix,(AC$4+1),FALSE)*$E1896</f>
        <v>0</v>
      </c>
      <c r="AD1895" s="5">
        <f>VLOOKUP(CONCATENATE($F1895," ",$G1895),AllocFactorMatrix,(AD$4+1),FALSE)*$E1896</f>
        <v>0</v>
      </c>
    </row>
    <row r="1896" spans="4:30" collapsed="1">
      <c r="D1896" s="95" t="s">
        <v>633</v>
      </c>
      <c r="E1896" s="61">
        <v>372542</v>
      </c>
      <c r="F1896" s="96" t="s">
        <v>32</v>
      </c>
      <c r="G1896" s="55" t="str">
        <f>$G$15</f>
        <v>TOTAL</v>
      </c>
      <c r="H1896" s="4">
        <f t="shared" si="941"/>
        <v>372541.99999999994</v>
      </c>
      <c r="I1896" s="5">
        <f>VLOOKUP(CONCATENATE($F1896," ",$G1896),AllocFactorMatrix,(I$4+1),FALSE)*$E1896</f>
        <v>139787.85009424901</v>
      </c>
      <c r="J1896" s="5">
        <f>VLOOKUP(CONCATENATE($F1896," ",$G1896),AllocFactorMatrix,(J$4+1),FALSE)*$E1896</f>
        <v>9059.1559665004243</v>
      </c>
      <c r="K1896" s="5">
        <f>VLOOKUP(CONCATENATE($F1896," ",$G1896),AllocFactorMatrix,(K$4+1),FALSE)*$E1896</f>
        <v>30394.450313915026</v>
      </c>
      <c r="L1896" s="5">
        <f>VLOOKUP(CONCATENATE($F1896," ",$G1896),AllocFactorMatrix,(L$4+1),FALSE)*$E1896</f>
        <v>966.00463347274626</v>
      </c>
      <c r="M1896" s="5">
        <f>VLOOKUP(CONCATENATE($F1896," ",$G1896),AllocFactorMatrix,(M$4+1),FALSE)*$E1896</f>
        <v>89.054334409192023</v>
      </c>
      <c r="N1896" s="5">
        <f t="shared" si="942"/>
        <v>31449.509281796963</v>
      </c>
      <c r="O1896" s="5">
        <f>VLOOKUP(CONCATENATE($F1896," ",$G1896),AllocFactorMatrix,(O$4+1),FALSE)*$E1896</f>
        <v>27711.04445282817</v>
      </c>
      <c r="P1896" s="5">
        <f>VLOOKUP(CONCATENATE($F1896," ",$G1896),AllocFactorMatrix,(P$4+1),FALSE)*$E1896</f>
        <v>5137.0944348974253</v>
      </c>
      <c r="Q1896" s="5">
        <f>VLOOKUP(CONCATENATE($F1896," ",$G1896),AllocFactorMatrix,(Q$4+1),FALSE)*$E1896</f>
        <v>2334.1642225238656</v>
      </c>
      <c r="R1896" s="5">
        <f>VLOOKUP(CONCATENATE($F1896," ",$G1896),AllocFactorMatrix,(R$4+1),FALSE)*$E1896</f>
        <v>108.1514876464571</v>
      </c>
      <c r="S1896" s="5">
        <f t="shared" si="948"/>
        <v>35290.454597895921</v>
      </c>
      <c r="T1896" s="5">
        <f>VLOOKUP(CONCATENATE($F1896," ",$G1896),AllocFactorMatrix,(T$4+1),FALSE)*$E1896</f>
        <v>1061.9397357565208</v>
      </c>
      <c r="U1896" s="5">
        <f>VLOOKUP(CONCATENATE($F1896," ",$G1896),AllocFactorMatrix,(U$4+1),FALSE)*$E1896</f>
        <v>18646.070889616229</v>
      </c>
      <c r="V1896" s="5">
        <f>VLOOKUP(CONCATENATE($F1896," ",$G1896),AllocFactorMatrix,(V$4+1),FALSE)*$E1896</f>
        <v>105864.64905670017</v>
      </c>
      <c r="W1896" s="5">
        <f>VLOOKUP(CONCATENATE($F1896," ",$G1896),AllocFactorMatrix,(W$4+1),FALSE)*$E1896</f>
        <v>20085.001652461466</v>
      </c>
      <c r="X1896" s="5">
        <f t="shared" si="949"/>
        <v>145657.66133453441</v>
      </c>
      <c r="Y1896" s="5">
        <f>VLOOKUP(CONCATENATE($F1896," ",$G1896),AllocFactorMatrix,(Y$4+1),FALSE)*$E1896</f>
        <v>7507.7572492967247</v>
      </c>
      <c r="Z1896" s="5">
        <f>VLOOKUP(CONCATENATE($F1896," ",$G1896),AllocFactorMatrix,(Z$4+1),FALSE)*$E1896</f>
        <v>122.2143194937032</v>
      </c>
      <c r="AA1896" s="5">
        <f t="shared" si="943"/>
        <v>7629.9715687904281</v>
      </c>
      <c r="AB1896" s="5">
        <f>VLOOKUP(CONCATENATE($F1896," ",$G1896),AllocFactorMatrix,(AB$4+1),FALSE)*$E1896</f>
        <v>136.32024242827575</v>
      </c>
      <c r="AC1896" s="5">
        <f>VLOOKUP(CONCATENATE($F1896," ",$G1896),AllocFactorMatrix,(AC$4+1),FALSE)*$E1896</f>
        <v>2947.74269862971</v>
      </c>
      <c r="AD1896" s="5">
        <f>VLOOKUP(CONCATENATE($F1896," ",$G1896),AllocFactorMatrix,(AD$4+1),FALSE)*$E1896</f>
        <v>583.33421517483919</v>
      </c>
    </row>
    <row r="1897" spans="4:30" hidden="1" outlineLevel="1">
      <c r="E1897" s="51"/>
      <c r="F1897" s="52" t="str">
        <f>F1904</f>
        <v>CUST_TOTAL</v>
      </c>
      <c r="G1897" s="55" t="str">
        <f>$G$8</f>
        <v>PRODUCTION</v>
      </c>
      <c r="H1897" s="4">
        <f t="shared" si="941"/>
        <v>0</v>
      </c>
      <c r="I1897" s="5">
        <f>VLOOKUP(CONCATENATE($F1897," ",$G1897),AllocFactorMatrix,(I$4+1),FALSE)*$E1904</f>
        <v>0</v>
      </c>
      <c r="J1897" s="5">
        <f>VLOOKUP(CONCATENATE($F1897," ",$G1897),AllocFactorMatrix,(J$4+1),FALSE)*$E1904</f>
        <v>0</v>
      </c>
      <c r="K1897" s="5">
        <f>VLOOKUP(CONCATENATE($F1897," ",$G1897),AllocFactorMatrix,(K$4+1),FALSE)*$E1904</f>
        <v>0</v>
      </c>
      <c r="L1897" s="5">
        <f>VLOOKUP(CONCATENATE($F1897," ",$G1897),AllocFactorMatrix,(L$4+1),FALSE)*$E1904</f>
        <v>0</v>
      </c>
      <c r="M1897" s="5">
        <f>VLOOKUP(CONCATENATE($F1897," ",$G1897),AllocFactorMatrix,(M$4+1),FALSE)*$E1904</f>
        <v>0</v>
      </c>
      <c r="N1897" s="5">
        <f t="shared" si="942"/>
        <v>0</v>
      </c>
      <c r="O1897" s="5">
        <f>VLOOKUP(CONCATENATE($F1897," ",$G1897),AllocFactorMatrix,(O$4+1),FALSE)*$E1904</f>
        <v>0</v>
      </c>
      <c r="P1897" s="5">
        <f>VLOOKUP(CONCATENATE($F1897," ",$G1897),AllocFactorMatrix,(P$4+1),FALSE)*$E1904</f>
        <v>0</v>
      </c>
      <c r="Q1897" s="5">
        <f>VLOOKUP(CONCATENATE($F1897," ",$G1897),AllocFactorMatrix,(Q$4+1),FALSE)*$E1904</f>
        <v>0</v>
      </c>
      <c r="R1897" s="5">
        <f>VLOOKUP(CONCATENATE($F1897," ",$G1897),AllocFactorMatrix,(R$4+1),FALSE)*$E1904</f>
        <v>0</v>
      </c>
      <c r="S1897" s="5">
        <f>SUBTOTAL(9,O1897:R1897)</f>
        <v>0</v>
      </c>
      <c r="T1897" s="5">
        <f>VLOOKUP(CONCATENATE($F1897," ",$G1897),AllocFactorMatrix,(T$4+1),FALSE)*$E1904</f>
        <v>0</v>
      </c>
      <c r="U1897" s="5">
        <f>VLOOKUP(CONCATENATE($F1897," ",$G1897),AllocFactorMatrix,(U$4+1),FALSE)*$E1904</f>
        <v>0</v>
      </c>
      <c r="V1897" s="5">
        <f>VLOOKUP(CONCATENATE($F1897," ",$G1897),AllocFactorMatrix,(V$4+1),FALSE)*$E1904</f>
        <v>0</v>
      </c>
      <c r="W1897" s="5">
        <f>VLOOKUP(CONCATENATE($F1897," ",$G1897),AllocFactorMatrix,(W$4+1),FALSE)*$E1904</f>
        <v>0</v>
      </c>
      <c r="X1897" s="5">
        <f>SUBTOTAL(9,T1897:W1897)</f>
        <v>0</v>
      </c>
      <c r="Y1897" s="5">
        <f>VLOOKUP(CONCATENATE($F1897," ",$G1897),AllocFactorMatrix,(Y$4+1),FALSE)*$E1904</f>
        <v>0</v>
      </c>
      <c r="Z1897" s="5">
        <f>VLOOKUP(CONCATENATE($F1897," ",$G1897),AllocFactorMatrix,(Z$4+1),FALSE)*$E1904</f>
        <v>0</v>
      </c>
      <c r="AA1897" s="5">
        <f t="shared" si="943"/>
        <v>0</v>
      </c>
      <c r="AB1897" s="5">
        <f>VLOOKUP(CONCATENATE($F1897," ",$G1897),AllocFactorMatrix,(AB$4+1),FALSE)*$E1904</f>
        <v>0</v>
      </c>
      <c r="AC1897" s="5">
        <f>VLOOKUP(CONCATENATE($F1897," ",$G1897),AllocFactorMatrix,(AC$4+1),FALSE)*$E1904</f>
        <v>0</v>
      </c>
      <c r="AD1897" s="5">
        <f>VLOOKUP(CONCATENATE($F1897," ",$G1897),AllocFactorMatrix,(AD$4+1),FALSE)*$E1904</f>
        <v>0</v>
      </c>
    </row>
    <row r="1898" spans="4:30" hidden="1" outlineLevel="1">
      <c r="E1898" s="51"/>
      <c r="F1898" s="52" t="str">
        <f>F1904</f>
        <v>CUST_TOTAL</v>
      </c>
      <c r="G1898" s="55" t="str">
        <f>$G$9</f>
        <v>BULKTRAN</v>
      </c>
      <c r="H1898" s="4">
        <f t="shared" si="941"/>
        <v>0</v>
      </c>
      <c r="I1898" s="5">
        <f>VLOOKUP(CONCATENATE($F1898," ",$G1898),AllocFactorMatrix,(I$4+1),FALSE)*$E1904</f>
        <v>0</v>
      </c>
      <c r="J1898" s="5">
        <f>VLOOKUP(CONCATENATE($F1898," ",$G1898),AllocFactorMatrix,(J$4+1),FALSE)*$E1904</f>
        <v>0</v>
      </c>
      <c r="K1898" s="5">
        <f>VLOOKUP(CONCATENATE($F1898," ",$G1898),AllocFactorMatrix,(K$4+1),FALSE)*$E1904</f>
        <v>0</v>
      </c>
      <c r="L1898" s="5">
        <f>VLOOKUP(CONCATENATE($F1898," ",$G1898),AllocFactorMatrix,(L$4+1),FALSE)*$E1904</f>
        <v>0</v>
      </c>
      <c r="M1898" s="5">
        <f>VLOOKUP(CONCATENATE($F1898," ",$G1898),AllocFactorMatrix,(M$4+1),FALSE)*$E1904</f>
        <v>0</v>
      </c>
      <c r="N1898" s="5">
        <f t="shared" si="942"/>
        <v>0</v>
      </c>
      <c r="O1898" s="5">
        <f>VLOOKUP(CONCATENATE($F1898," ",$G1898),AllocFactorMatrix,(O$4+1),FALSE)*$E1904</f>
        <v>0</v>
      </c>
      <c r="P1898" s="5">
        <f>VLOOKUP(CONCATENATE($F1898," ",$G1898),AllocFactorMatrix,(P$4+1),FALSE)*$E1904</f>
        <v>0</v>
      </c>
      <c r="Q1898" s="5">
        <f>VLOOKUP(CONCATENATE($F1898," ",$G1898),AllocFactorMatrix,(Q$4+1),FALSE)*$E1904</f>
        <v>0</v>
      </c>
      <c r="R1898" s="5">
        <f>VLOOKUP(CONCATENATE($F1898," ",$G1898),AllocFactorMatrix,(R$4+1),FALSE)*$E1904</f>
        <v>0</v>
      </c>
      <c r="S1898" s="5">
        <f t="shared" ref="S1898:S1904" si="950">SUBTOTAL(9,O1898:R1898)</f>
        <v>0</v>
      </c>
      <c r="T1898" s="5">
        <f>VLOOKUP(CONCATENATE($F1898," ",$G1898),AllocFactorMatrix,(T$4+1),FALSE)*$E1904</f>
        <v>0</v>
      </c>
      <c r="U1898" s="5">
        <f>VLOOKUP(CONCATENATE($F1898," ",$G1898),AllocFactorMatrix,(U$4+1),FALSE)*$E1904</f>
        <v>0</v>
      </c>
      <c r="V1898" s="5">
        <f>VLOOKUP(CONCATENATE($F1898," ",$G1898),AllocFactorMatrix,(V$4+1),FALSE)*$E1904</f>
        <v>0</v>
      </c>
      <c r="W1898" s="5">
        <f>VLOOKUP(CONCATENATE($F1898," ",$G1898),AllocFactorMatrix,(W$4+1),FALSE)*$E1904</f>
        <v>0</v>
      </c>
      <c r="X1898" s="5">
        <f t="shared" ref="X1898:X1904" si="951">SUBTOTAL(9,T1898:W1898)</f>
        <v>0</v>
      </c>
      <c r="Y1898" s="5">
        <f>VLOOKUP(CONCATENATE($F1898," ",$G1898),AllocFactorMatrix,(Y$4+1),FALSE)*$E1904</f>
        <v>0</v>
      </c>
      <c r="Z1898" s="5">
        <f>VLOOKUP(CONCATENATE($F1898," ",$G1898),AllocFactorMatrix,(Z$4+1),FALSE)*$E1904</f>
        <v>0</v>
      </c>
      <c r="AA1898" s="5">
        <f t="shared" si="943"/>
        <v>0</v>
      </c>
      <c r="AB1898" s="5">
        <f>VLOOKUP(CONCATENATE($F1898," ",$G1898),AllocFactorMatrix,(AB$4+1),FALSE)*$E1904</f>
        <v>0</v>
      </c>
      <c r="AC1898" s="5">
        <f>VLOOKUP(CONCATENATE($F1898," ",$G1898),AllocFactorMatrix,(AC$4+1),FALSE)*$E1904</f>
        <v>0</v>
      </c>
      <c r="AD1898" s="5">
        <f>VLOOKUP(CONCATENATE($F1898," ",$G1898),AllocFactorMatrix,(AD$4+1),FALSE)*$E1904</f>
        <v>0</v>
      </c>
    </row>
    <row r="1899" spans="4:30" hidden="1" outlineLevel="1">
      <c r="E1899" s="51"/>
      <c r="F1899" s="52" t="str">
        <f>F1904</f>
        <v>CUST_TOTAL</v>
      </c>
      <c r="G1899" s="55" t="str">
        <f>$G$10</f>
        <v>SUBTRAN</v>
      </c>
      <c r="H1899" s="4">
        <f t="shared" si="941"/>
        <v>0</v>
      </c>
      <c r="I1899" s="5">
        <f>VLOOKUP(CONCATENATE($F1899," ",$G1899),AllocFactorMatrix,(I$4+1),FALSE)*$E1904</f>
        <v>0</v>
      </c>
      <c r="J1899" s="5">
        <f>VLOOKUP(CONCATENATE($F1899," ",$G1899),AllocFactorMatrix,(J$4+1),FALSE)*$E1904</f>
        <v>0</v>
      </c>
      <c r="K1899" s="5">
        <f>VLOOKUP(CONCATENATE($F1899," ",$G1899),AllocFactorMatrix,(K$4+1),FALSE)*$E1904</f>
        <v>0</v>
      </c>
      <c r="L1899" s="5">
        <f>VLOOKUP(CONCATENATE($F1899," ",$G1899),AllocFactorMatrix,(L$4+1),FALSE)*$E1904</f>
        <v>0</v>
      </c>
      <c r="M1899" s="5">
        <f>VLOOKUP(CONCATENATE($F1899," ",$G1899),AllocFactorMatrix,(M$4+1),FALSE)*$E1904</f>
        <v>0</v>
      </c>
      <c r="N1899" s="5">
        <f t="shared" si="942"/>
        <v>0</v>
      </c>
      <c r="O1899" s="5">
        <f>VLOOKUP(CONCATENATE($F1899," ",$G1899),AllocFactorMatrix,(O$4+1),FALSE)*$E1904</f>
        <v>0</v>
      </c>
      <c r="P1899" s="5">
        <f>VLOOKUP(CONCATENATE($F1899," ",$G1899),AllocFactorMatrix,(P$4+1),FALSE)*$E1904</f>
        <v>0</v>
      </c>
      <c r="Q1899" s="5">
        <f>VLOOKUP(CONCATENATE($F1899," ",$G1899),AllocFactorMatrix,(Q$4+1),FALSE)*$E1904</f>
        <v>0</v>
      </c>
      <c r="R1899" s="5">
        <f>VLOOKUP(CONCATENATE($F1899," ",$G1899),AllocFactorMatrix,(R$4+1),FALSE)*$E1904</f>
        <v>0</v>
      </c>
      <c r="S1899" s="5">
        <f t="shared" si="950"/>
        <v>0</v>
      </c>
      <c r="T1899" s="5">
        <f>VLOOKUP(CONCATENATE($F1899," ",$G1899),AllocFactorMatrix,(T$4+1),FALSE)*$E1904</f>
        <v>0</v>
      </c>
      <c r="U1899" s="5">
        <f>VLOOKUP(CONCATENATE($F1899," ",$G1899),AllocFactorMatrix,(U$4+1),FALSE)*$E1904</f>
        <v>0</v>
      </c>
      <c r="V1899" s="5">
        <f>VLOOKUP(CONCATENATE($F1899," ",$G1899),AllocFactorMatrix,(V$4+1),FALSE)*$E1904</f>
        <v>0</v>
      </c>
      <c r="W1899" s="5">
        <f>VLOOKUP(CONCATENATE($F1899," ",$G1899),AllocFactorMatrix,(W$4+1),FALSE)*$E1904</f>
        <v>0</v>
      </c>
      <c r="X1899" s="5">
        <f t="shared" si="951"/>
        <v>0</v>
      </c>
      <c r="Y1899" s="5">
        <f>VLOOKUP(CONCATENATE($F1899," ",$G1899),AllocFactorMatrix,(Y$4+1),FALSE)*$E1904</f>
        <v>0</v>
      </c>
      <c r="Z1899" s="5">
        <f>VLOOKUP(CONCATENATE($F1899," ",$G1899),AllocFactorMatrix,(Z$4+1),FALSE)*$E1904</f>
        <v>0</v>
      </c>
      <c r="AA1899" s="5">
        <f t="shared" si="943"/>
        <v>0</v>
      </c>
      <c r="AB1899" s="5">
        <f>VLOOKUP(CONCATENATE($F1899," ",$G1899),AllocFactorMatrix,(AB$4+1),FALSE)*$E1904</f>
        <v>0</v>
      </c>
      <c r="AC1899" s="5">
        <f>VLOOKUP(CONCATENATE($F1899," ",$G1899),AllocFactorMatrix,(AC$4+1),FALSE)*$E1904</f>
        <v>0</v>
      </c>
      <c r="AD1899" s="5">
        <f>VLOOKUP(CONCATENATE($F1899," ",$G1899),AllocFactorMatrix,(AD$4+1),FALSE)*$E1904</f>
        <v>0</v>
      </c>
    </row>
    <row r="1900" spans="4:30" hidden="1" outlineLevel="1">
      <c r="E1900" s="51"/>
      <c r="F1900" s="52" t="str">
        <f>F1904</f>
        <v>CUST_TOTAL</v>
      </c>
      <c r="G1900" s="55" t="str">
        <f>$G$11</f>
        <v>DISTPRI</v>
      </c>
      <c r="H1900" s="4">
        <f t="shared" si="941"/>
        <v>0</v>
      </c>
      <c r="I1900" s="5">
        <f>VLOOKUP(CONCATENATE($F1900," ",$G1900),AllocFactorMatrix,(I$4+1),FALSE)*$E1904</f>
        <v>0</v>
      </c>
      <c r="J1900" s="5">
        <f>VLOOKUP(CONCATENATE($F1900," ",$G1900),AllocFactorMatrix,(J$4+1),FALSE)*$E1904</f>
        <v>0</v>
      </c>
      <c r="K1900" s="5">
        <f>VLOOKUP(CONCATENATE($F1900," ",$G1900),AllocFactorMatrix,(K$4+1),FALSE)*$E1904</f>
        <v>0</v>
      </c>
      <c r="L1900" s="5">
        <f>VLOOKUP(CONCATENATE($F1900," ",$G1900),AllocFactorMatrix,(L$4+1),FALSE)*$E1904</f>
        <v>0</v>
      </c>
      <c r="M1900" s="5">
        <f>VLOOKUP(CONCATENATE($F1900," ",$G1900),AllocFactorMatrix,(M$4+1),FALSE)*$E1904</f>
        <v>0</v>
      </c>
      <c r="N1900" s="5">
        <f t="shared" si="942"/>
        <v>0</v>
      </c>
      <c r="O1900" s="5">
        <f>VLOOKUP(CONCATENATE($F1900," ",$G1900),AllocFactorMatrix,(O$4+1),FALSE)*$E1904</f>
        <v>0</v>
      </c>
      <c r="P1900" s="5">
        <f>VLOOKUP(CONCATENATE($F1900," ",$G1900),AllocFactorMatrix,(P$4+1),FALSE)*$E1904</f>
        <v>0</v>
      </c>
      <c r="Q1900" s="5">
        <f>VLOOKUP(CONCATENATE($F1900," ",$G1900),AllocFactorMatrix,(Q$4+1),FALSE)*$E1904</f>
        <v>0</v>
      </c>
      <c r="R1900" s="5">
        <f>VLOOKUP(CONCATENATE($F1900," ",$G1900),AllocFactorMatrix,(R$4+1),FALSE)*$E1904</f>
        <v>0</v>
      </c>
      <c r="S1900" s="5">
        <f t="shared" si="950"/>
        <v>0</v>
      </c>
      <c r="T1900" s="5">
        <f>VLOOKUP(CONCATENATE($F1900," ",$G1900),AllocFactorMatrix,(T$4+1),FALSE)*$E1904</f>
        <v>0</v>
      </c>
      <c r="U1900" s="5">
        <f>VLOOKUP(CONCATENATE($F1900," ",$G1900),AllocFactorMatrix,(U$4+1),FALSE)*$E1904</f>
        <v>0</v>
      </c>
      <c r="V1900" s="5">
        <f>VLOOKUP(CONCATENATE($F1900," ",$G1900),AllocFactorMatrix,(V$4+1),FALSE)*$E1904</f>
        <v>0</v>
      </c>
      <c r="W1900" s="5">
        <f>VLOOKUP(CONCATENATE($F1900," ",$G1900),AllocFactorMatrix,(W$4+1),FALSE)*$E1904</f>
        <v>0</v>
      </c>
      <c r="X1900" s="5">
        <f t="shared" si="951"/>
        <v>0</v>
      </c>
      <c r="Y1900" s="5">
        <f>VLOOKUP(CONCATENATE($F1900," ",$G1900),AllocFactorMatrix,(Y$4+1),FALSE)*$E1904</f>
        <v>0</v>
      </c>
      <c r="Z1900" s="5">
        <f>VLOOKUP(CONCATENATE($F1900," ",$G1900),AllocFactorMatrix,(Z$4+1),FALSE)*$E1904</f>
        <v>0</v>
      </c>
      <c r="AA1900" s="5">
        <f t="shared" si="943"/>
        <v>0</v>
      </c>
      <c r="AB1900" s="5">
        <f>VLOOKUP(CONCATENATE($F1900," ",$G1900),AllocFactorMatrix,(AB$4+1),FALSE)*$E1904</f>
        <v>0</v>
      </c>
      <c r="AC1900" s="5">
        <f>VLOOKUP(CONCATENATE($F1900," ",$G1900),AllocFactorMatrix,(AC$4+1),FALSE)*$E1904</f>
        <v>0</v>
      </c>
      <c r="AD1900" s="5">
        <f>VLOOKUP(CONCATENATE($F1900," ",$G1900),AllocFactorMatrix,(AD$4+1),FALSE)*$E1904</f>
        <v>0</v>
      </c>
    </row>
    <row r="1901" spans="4:30" hidden="1" outlineLevel="1">
      <c r="E1901" s="51"/>
      <c r="F1901" s="52" t="str">
        <f>F1904</f>
        <v>CUST_TOTAL</v>
      </c>
      <c r="G1901" s="55" t="str">
        <f>$G$12</f>
        <v>DISTSEC</v>
      </c>
      <c r="H1901" s="4">
        <f t="shared" si="941"/>
        <v>0</v>
      </c>
      <c r="I1901" s="5">
        <f>VLOOKUP(CONCATENATE($F1901," ",$G1901),AllocFactorMatrix,(I$4+1),FALSE)*$E1904</f>
        <v>0</v>
      </c>
      <c r="J1901" s="5">
        <f>VLOOKUP(CONCATENATE($F1901," ",$G1901),AllocFactorMatrix,(J$4+1),FALSE)*$E1904</f>
        <v>0</v>
      </c>
      <c r="K1901" s="5">
        <f>VLOOKUP(CONCATENATE($F1901," ",$G1901),AllocFactorMatrix,(K$4+1),FALSE)*$E1904</f>
        <v>0</v>
      </c>
      <c r="L1901" s="5">
        <f>VLOOKUP(CONCATENATE($F1901," ",$G1901),AllocFactorMatrix,(L$4+1),FALSE)*$E1904</f>
        <v>0</v>
      </c>
      <c r="M1901" s="5">
        <f>VLOOKUP(CONCATENATE($F1901," ",$G1901),AllocFactorMatrix,(M$4+1),FALSE)*$E1904</f>
        <v>0</v>
      </c>
      <c r="N1901" s="5">
        <f t="shared" si="942"/>
        <v>0</v>
      </c>
      <c r="O1901" s="5">
        <f>VLOOKUP(CONCATENATE($F1901," ",$G1901),AllocFactorMatrix,(O$4+1),FALSE)*$E1904</f>
        <v>0</v>
      </c>
      <c r="P1901" s="5">
        <f>VLOOKUP(CONCATENATE($F1901," ",$G1901),AllocFactorMatrix,(P$4+1),FALSE)*$E1904</f>
        <v>0</v>
      </c>
      <c r="Q1901" s="5">
        <f>VLOOKUP(CONCATENATE($F1901," ",$G1901),AllocFactorMatrix,(Q$4+1),FALSE)*$E1904</f>
        <v>0</v>
      </c>
      <c r="R1901" s="5">
        <f>VLOOKUP(CONCATENATE($F1901," ",$G1901),AllocFactorMatrix,(R$4+1),FALSE)*$E1904</f>
        <v>0</v>
      </c>
      <c r="S1901" s="5">
        <f t="shared" si="950"/>
        <v>0</v>
      </c>
      <c r="T1901" s="5">
        <f>VLOOKUP(CONCATENATE($F1901," ",$G1901),AllocFactorMatrix,(T$4+1),FALSE)*$E1904</f>
        <v>0</v>
      </c>
      <c r="U1901" s="5">
        <f>VLOOKUP(CONCATENATE($F1901," ",$G1901),AllocFactorMatrix,(U$4+1),FALSE)*$E1904</f>
        <v>0</v>
      </c>
      <c r="V1901" s="5">
        <f>VLOOKUP(CONCATENATE($F1901," ",$G1901),AllocFactorMatrix,(V$4+1),FALSE)*$E1904</f>
        <v>0</v>
      </c>
      <c r="W1901" s="5">
        <f>VLOOKUP(CONCATENATE($F1901," ",$G1901),AllocFactorMatrix,(W$4+1),FALSE)*$E1904</f>
        <v>0</v>
      </c>
      <c r="X1901" s="5">
        <f t="shared" si="951"/>
        <v>0</v>
      </c>
      <c r="Y1901" s="5">
        <f>VLOOKUP(CONCATENATE($F1901," ",$G1901),AllocFactorMatrix,(Y$4+1),FALSE)*$E1904</f>
        <v>0</v>
      </c>
      <c r="Z1901" s="5">
        <f>VLOOKUP(CONCATENATE($F1901," ",$G1901),AllocFactorMatrix,(Z$4+1),FALSE)*$E1904</f>
        <v>0</v>
      </c>
      <c r="AA1901" s="5">
        <f t="shared" si="943"/>
        <v>0</v>
      </c>
      <c r="AB1901" s="5">
        <f>VLOOKUP(CONCATENATE($F1901," ",$G1901),AllocFactorMatrix,(AB$4+1),FALSE)*$E1904</f>
        <v>0</v>
      </c>
      <c r="AC1901" s="5">
        <f>VLOOKUP(CONCATENATE($F1901," ",$G1901),AllocFactorMatrix,(AC$4+1),FALSE)*$E1904</f>
        <v>0</v>
      </c>
      <c r="AD1901" s="5">
        <f>VLOOKUP(CONCATENATE($F1901," ",$G1901),AllocFactorMatrix,(AD$4+1),FALSE)*$E1904</f>
        <v>0</v>
      </c>
    </row>
    <row r="1902" spans="4:30" hidden="1" outlineLevel="1">
      <c r="E1902" s="51"/>
      <c r="F1902" s="52" t="str">
        <f>F1904</f>
        <v>CUST_TOTAL</v>
      </c>
      <c r="G1902" s="55" t="str">
        <f>$G$13</f>
        <v>ENERGY</v>
      </c>
      <c r="H1902" s="4">
        <f t="shared" si="941"/>
        <v>0</v>
      </c>
      <c r="I1902" s="5">
        <f>VLOOKUP(CONCATENATE($F1902," ",$G1902),AllocFactorMatrix,(I$4+1),FALSE)*$E1904</f>
        <v>0</v>
      </c>
      <c r="J1902" s="5">
        <f>VLOOKUP(CONCATENATE($F1902," ",$G1902),AllocFactorMatrix,(J$4+1),FALSE)*$E1904</f>
        <v>0</v>
      </c>
      <c r="K1902" s="5">
        <f>VLOOKUP(CONCATENATE($F1902," ",$G1902),AllocFactorMatrix,(K$4+1),FALSE)*$E1904</f>
        <v>0</v>
      </c>
      <c r="L1902" s="5">
        <f>VLOOKUP(CONCATENATE($F1902," ",$G1902),AllocFactorMatrix,(L$4+1),FALSE)*$E1904</f>
        <v>0</v>
      </c>
      <c r="M1902" s="5">
        <f>VLOOKUP(CONCATENATE($F1902," ",$G1902),AllocFactorMatrix,(M$4+1),FALSE)*$E1904</f>
        <v>0</v>
      </c>
      <c r="N1902" s="5">
        <f t="shared" si="942"/>
        <v>0</v>
      </c>
      <c r="O1902" s="5">
        <f>VLOOKUP(CONCATENATE($F1902," ",$G1902),AllocFactorMatrix,(O$4+1),FALSE)*$E1904</f>
        <v>0</v>
      </c>
      <c r="P1902" s="5">
        <f>VLOOKUP(CONCATENATE($F1902," ",$G1902),AllocFactorMatrix,(P$4+1),FALSE)*$E1904</f>
        <v>0</v>
      </c>
      <c r="Q1902" s="5">
        <f>VLOOKUP(CONCATENATE($F1902," ",$G1902),AllocFactorMatrix,(Q$4+1),FALSE)*$E1904</f>
        <v>0</v>
      </c>
      <c r="R1902" s="5">
        <f>VLOOKUP(CONCATENATE($F1902," ",$G1902),AllocFactorMatrix,(R$4+1),FALSE)*$E1904</f>
        <v>0</v>
      </c>
      <c r="S1902" s="5">
        <f t="shared" si="950"/>
        <v>0</v>
      </c>
      <c r="T1902" s="5">
        <f>VLOOKUP(CONCATENATE($F1902," ",$G1902),AllocFactorMatrix,(T$4+1),FALSE)*$E1904</f>
        <v>0</v>
      </c>
      <c r="U1902" s="5">
        <f>VLOOKUP(CONCATENATE($F1902," ",$G1902),AllocFactorMatrix,(U$4+1),FALSE)*$E1904</f>
        <v>0</v>
      </c>
      <c r="V1902" s="5">
        <f>VLOOKUP(CONCATENATE($F1902," ",$G1902),AllocFactorMatrix,(V$4+1),FALSE)*$E1904</f>
        <v>0</v>
      </c>
      <c r="W1902" s="5">
        <f>VLOOKUP(CONCATENATE($F1902," ",$G1902),AllocFactorMatrix,(W$4+1),FALSE)*$E1904</f>
        <v>0</v>
      </c>
      <c r="X1902" s="5">
        <f t="shared" si="951"/>
        <v>0</v>
      </c>
      <c r="Y1902" s="5">
        <f>VLOOKUP(CONCATENATE($F1902," ",$G1902),AllocFactorMatrix,(Y$4+1),FALSE)*$E1904</f>
        <v>0</v>
      </c>
      <c r="Z1902" s="5">
        <f>VLOOKUP(CONCATENATE($F1902," ",$G1902),AllocFactorMatrix,(Z$4+1),FALSE)*$E1904</f>
        <v>0</v>
      </c>
      <c r="AA1902" s="5">
        <f t="shared" si="943"/>
        <v>0</v>
      </c>
      <c r="AB1902" s="5">
        <f>VLOOKUP(CONCATENATE($F1902," ",$G1902),AllocFactorMatrix,(AB$4+1),FALSE)*$E1904</f>
        <v>0</v>
      </c>
      <c r="AC1902" s="5">
        <f>VLOOKUP(CONCATENATE($F1902," ",$G1902),AllocFactorMatrix,(AC$4+1),FALSE)*$E1904</f>
        <v>0</v>
      </c>
      <c r="AD1902" s="5">
        <f>VLOOKUP(CONCATENATE($F1902," ",$G1902),AllocFactorMatrix,(AD$4+1),FALSE)*$E1904</f>
        <v>0</v>
      </c>
    </row>
    <row r="1903" spans="4:30" hidden="1" outlineLevel="1">
      <c r="E1903" s="51"/>
      <c r="F1903" s="52" t="str">
        <f>F1904</f>
        <v>CUST_TOTAL</v>
      </c>
      <c r="G1903" s="55" t="str">
        <f>$G$14</f>
        <v>CUSTOMER</v>
      </c>
      <c r="H1903" s="4">
        <f t="shared" si="941"/>
        <v>-7060188.9999999991</v>
      </c>
      <c r="I1903" s="5">
        <f>VLOOKUP(CONCATENATE($F1903," ",$G1903),AllocFactorMatrix,(I$4+1),FALSE)*$E1904</f>
        <v>-4498695.1850446435</v>
      </c>
      <c r="J1903" s="5">
        <f>VLOOKUP(CONCATENATE($F1903," ",$G1903),AllocFactorMatrix,(J$4+1),FALSE)*$E1904</f>
        <v>-787178.5654769406</v>
      </c>
      <c r="K1903" s="5">
        <f>VLOOKUP(CONCATENATE($F1903," ",$G1903),AllocFactorMatrix,(K$4+1),FALSE)*$E1904</f>
        <v>-221080.91911356305</v>
      </c>
      <c r="L1903" s="5">
        <f>VLOOKUP(CONCATENATE($F1903," ",$G1903),AllocFactorMatrix,(L$4+1),FALSE)*$E1904</f>
        <v>-2570.325188680566</v>
      </c>
      <c r="M1903" s="5">
        <f>VLOOKUP(CONCATENATE($F1903," ",$G1903),AllocFactorMatrix,(M$4+1),FALSE)*$E1904</f>
        <v>-197.71732220619739</v>
      </c>
      <c r="N1903" s="5">
        <f t="shared" si="942"/>
        <v>-223848.96162444979</v>
      </c>
      <c r="O1903" s="5">
        <f>VLOOKUP(CONCATENATE($F1903," ",$G1903),AllocFactorMatrix,(O$4+1),FALSE)*$E1904</f>
        <v>-19343.344689172976</v>
      </c>
      <c r="P1903" s="5">
        <f>VLOOKUP(CONCATENATE($F1903," ",$G1903),AllocFactorMatrix,(P$4+1),FALSE)*$E1904</f>
        <v>-1944.2203350276079</v>
      </c>
      <c r="Q1903" s="5">
        <f>VLOOKUP(CONCATENATE($F1903," ",$G1903),AllocFactorMatrix,(Q$4+1),FALSE)*$E1904</f>
        <v>-560.19907958422596</v>
      </c>
      <c r="R1903" s="5">
        <f>VLOOKUP(CONCATENATE($F1903," ",$G1903),AllocFactorMatrix,(R$4+1),FALSE)*$E1904</f>
        <v>-65.90577406873247</v>
      </c>
      <c r="S1903" s="5">
        <f t="shared" si="950"/>
        <v>-21913.669877853539</v>
      </c>
      <c r="T1903" s="5">
        <f>VLOOKUP(CONCATENATE($F1903," ",$G1903),AllocFactorMatrix,(T$4+1),FALSE)*$E1904</f>
        <v>-131.81154813746494</v>
      </c>
      <c r="U1903" s="5">
        <f>VLOOKUP(CONCATENATE($F1903," ",$G1903),AllocFactorMatrix,(U$4+1),FALSE)*$E1904</f>
        <v>-1153.3510462028182</v>
      </c>
      <c r="V1903" s="5">
        <f>VLOOKUP(CONCATENATE($F1903," ",$G1903),AllocFactorMatrix,(V$4+1),FALSE)*$E1904</f>
        <v>-823.82217585915589</v>
      </c>
      <c r="W1903" s="5">
        <f>VLOOKUP(CONCATENATE($F1903," ",$G1903),AllocFactorMatrix,(W$4+1),FALSE)*$E1904</f>
        <v>-98.858661103098697</v>
      </c>
      <c r="X1903" s="5">
        <f t="shared" si="951"/>
        <v>-2207.8434313025377</v>
      </c>
      <c r="Y1903" s="5">
        <f>VLOOKUP(CONCATENATE($F1903," ",$G1903),AllocFactorMatrix,(Y$4+1),FALSE)*$E1904</f>
        <v>-5305.4148125329639</v>
      </c>
      <c r="Z1903" s="5">
        <f>VLOOKUP(CONCATENATE($F1903," ",$G1903),AllocFactorMatrix,(Z$4+1),FALSE)*$E1904</f>
        <v>-32.952887034366235</v>
      </c>
      <c r="AA1903" s="5">
        <f t="shared" si="943"/>
        <v>-5338.3676995673304</v>
      </c>
      <c r="AB1903" s="5">
        <f>VLOOKUP(CONCATENATE($F1903," ",$G1903),AllocFactorMatrix,(AB$4+1),FALSE)*$E1904</f>
        <v>-329.52887034366233</v>
      </c>
      <c r="AC1903" s="5">
        <f>VLOOKUP(CONCATENATE($F1903," ",$G1903),AllocFactorMatrix,(AC$4+1),FALSE)*$E1904</f>
        <v>-1518864.4691880085</v>
      </c>
      <c r="AD1903" s="5">
        <f>VLOOKUP(CONCATENATE($F1903," ",$G1903),AllocFactorMatrix,(AD$4+1),FALSE)*$E1904</f>
        <v>-1812.4087868901429</v>
      </c>
    </row>
    <row r="1904" spans="4:30" collapsed="1">
      <c r="D1904" s="95" t="s">
        <v>634</v>
      </c>
      <c r="E1904" s="61">
        <v>-7060189</v>
      </c>
      <c r="F1904" s="96" t="s">
        <v>42</v>
      </c>
      <c r="G1904" s="55" t="str">
        <f>$G$15</f>
        <v>TOTAL</v>
      </c>
      <c r="H1904" s="4">
        <f t="shared" si="941"/>
        <v>-7060188.9999999991</v>
      </c>
      <c r="I1904" s="5">
        <f>VLOOKUP(CONCATENATE($F1904," ",$G1904),AllocFactorMatrix,(I$4+1),FALSE)*$E1904</f>
        <v>-4498695.1850446435</v>
      </c>
      <c r="J1904" s="5">
        <f>VLOOKUP(CONCATENATE($F1904," ",$G1904),AllocFactorMatrix,(J$4+1),FALSE)*$E1904</f>
        <v>-787178.5654769406</v>
      </c>
      <c r="K1904" s="5">
        <f>VLOOKUP(CONCATENATE($F1904," ",$G1904),AllocFactorMatrix,(K$4+1),FALSE)*$E1904</f>
        <v>-221080.91911356305</v>
      </c>
      <c r="L1904" s="5">
        <f>VLOOKUP(CONCATENATE($F1904," ",$G1904),AllocFactorMatrix,(L$4+1),FALSE)*$E1904</f>
        <v>-2570.325188680566</v>
      </c>
      <c r="M1904" s="5">
        <f>VLOOKUP(CONCATENATE($F1904," ",$G1904),AllocFactorMatrix,(M$4+1),FALSE)*$E1904</f>
        <v>-197.71732220619739</v>
      </c>
      <c r="N1904" s="5">
        <f t="shared" si="942"/>
        <v>-223848.96162444979</v>
      </c>
      <c r="O1904" s="5">
        <f>VLOOKUP(CONCATENATE($F1904," ",$G1904),AllocFactorMatrix,(O$4+1),FALSE)*$E1904</f>
        <v>-19343.344689172976</v>
      </c>
      <c r="P1904" s="5">
        <f>VLOOKUP(CONCATENATE($F1904," ",$G1904),AllocFactorMatrix,(P$4+1),FALSE)*$E1904</f>
        <v>-1944.2203350276079</v>
      </c>
      <c r="Q1904" s="5">
        <f>VLOOKUP(CONCATENATE($F1904," ",$G1904),AllocFactorMatrix,(Q$4+1),FALSE)*$E1904</f>
        <v>-560.19907958422596</v>
      </c>
      <c r="R1904" s="5">
        <f>VLOOKUP(CONCATENATE($F1904," ",$G1904),AllocFactorMatrix,(R$4+1),FALSE)*$E1904</f>
        <v>-65.90577406873247</v>
      </c>
      <c r="S1904" s="5">
        <f t="shared" si="950"/>
        <v>-21913.669877853539</v>
      </c>
      <c r="T1904" s="5">
        <f>VLOOKUP(CONCATENATE($F1904," ",$G1904),AllocFactorMatrix,(T$4+1),FALSE)*$E1904</f>
        <v>-131.81154813746494</v>
      </c>
      <c r="U1904" s="5">
        <f>VLOOKUP(CONCATENATE($F1904," ",$G1904),AllocFactorMatrix,(U$4+1),FALSE)*$E1904</f>
        <v>-1153.3510462028182</v>
      </c>
      <c r="V1904" s="5">
        <f>VLOOKUP(CONCATENATE($F1904," ",$G1904),AllocFactorMatrix,(V$4+1),FALSE)*$E1904</f>
        <v>-823.82217585915589</v>
      </c>
      <c r="W1904" s="5">
        <f>VLOOKUP(CONCATENATE($F1904," ",$G1904),AllocFactorMatrix,(W$4+1),FALSE)*$E1904</f>
        <v>-98.858661103098697</v>
      </c>
      <c r="X1904" s="5">
        <f t="shared" si="951"/>
        <v>-2207.8434313025377</v>
      </c>
      <c r="Y1904" s="5">
        <f>VLOOKUP(CONCATENATE($F1904," ",$G1904),AllocFactorMatrix,(Y$4+1),FALSE)*$E1904</f>
        <v>-5305.4148125329639</v>
      </c>
      <c r="Z1904" s="5">
        <f>VLOOKUP(CONCATENATE($F1904," ",$G1904),AllocFactorMatrix,(Z$4+1),FALSE)*$E1904</f>
        <v>-32.952887034366235</v>
      </c>
      <c r="AA1904" s="5">
        <f t="shared" si="943"/>
        <v>-5338.3676995673304</v>
      </c>
      <c r="AB1904" s="5">
        <f>VLOOKUP(CONCATENATE($F1904," ",$G1904),AllocFactorMatrix,(AB$4+1),FALSE)*$E1904</f>
        <v>-329.52887034366233</v>
      </c>
      <c r="AC1904" s="5">
        <f>VLOOKUP(CONCATENATE($F1904," ",$G1904),AllocFactorMatrix,(AC$4+1),FALSE)*$E1904</f>
        <v>-1518864.4691880085</v>
      </c>
      <c r="AD1904" s="5">
        <f>VLOOKUP(CONCATENATE($F1904," ",$G1904),AllocFactorMatrix,(AD$4+1),FALSE)*$E1904</f>
        <v>-1812.4087868901429</v>
      </c>
    </row>
    <row r="1905" spans="4:30" hidden="1" outlineLevel="1">
      <c r="E1905" s="51"/>
      <c r="F1905" s="52" t="str">
        <f>F1912</f>
        <v>CUST_TOTAL</v>
      </c>
      <c r="G1905" s="55" t="str">
        <f>$G$8</f>
        <v>PRODUCTION</v>
      </c>
      <c r="H1905" s="4">
        <f t="shared" ref="H1905:H1928" si="952">SUBTOTAL(9,I1905:AD1905)</f>
        <v>0</v>
      </c>
      <c r="I1905" s="5">
        <f>VLOOKUP(CONCATENATE($F1905," ",$G1905),AllocFactorMatrix,(I$4+1),FALSE)*$E1912</f>
        <v>0</v>
      </c>
      <c r="J1905" s="5">
        <f>VLOOKUP(CONCATENATE($F1905," ",$G1905),AllocFactorMatrix,(J$4+1),FALSE)*$E1912</f>
        <v>0</v>
      </c>
      <c r="K1905" s="5">
        <f>VLOOKUP(CONCATENATE($F1905," ",$G1905),AllocFactorMatrix,(K$4+1),FALSE)*$E1912</f>
        <v>0</v>
      </c>
      <c r="L1905" s="5">
        <f>VLOOKUP(CONCATENATE($F1905," ",$G1905),AllocFactorMatrix,(L$4+1),FALSE)*$E1912</f>
        <v>0</v>
      </c>
      <c r="M1905" s="5">
        <f>VLOOKUP(CONCATENATE($F1905," ",$G1905),AllocFactorMatrix,(M$4+1),FALSE)*$E1912</f>
        <v>0</v>
      </c>
      <c r="N1905" s="5">
        <f t="shared" ref="N1905:N1928" si="953">SUBTOTAL(9,K1905:M1905)</f>
        <v>0</v>
      </c>
      <c r="O1905" s="5">
        <f>VLOOKUP(CONCATENATE($F1905," ",$G1905),AllocFactorMatrix,(O$4+1),FALSE)*$E1912</f>
        <v>0</v>
      </c>
      <c r="P1905" s="5">
        <f>VLOOKUP(CONCATENATE($F1905," ",$G1905),AllocFactorMatrix,(P$4+1),FALSE)*$E1912</f>
        <v>0</v>
      </c>
      <c r="Q1905" s="5">
        <f>VLOOKUP(CONCATENATE($F1905," ",$G1905),AllocFactorMatrix,(Q$4+1),FALSE)*$E1912</f>
        <v>0</v>
      </c>
      <c r="R1905" s="5">
        <f>VLOOKUP(CONCATENATE($F1905," ",$G1905),AllocFactorMatrix,(R$4+1),FALSE)*$E1912</f>
        <v>0</v>
      </c>
      <c r="S1905" s="5">
        <f>SUBTOTAL(9,O1905:R1905)</f>
        <v>0</v>
      </c>
      <c r="T1905" s="5">
        <f>VLOOKUP(CONCATENATE($F1905," ",$G1905),AllocFactorMatrix,(T$4+1),FALSE)*$E1912</f>
        <v>0</v>
      </c>
      <c r="U1905" s="5">
        <f>VLOOKUP(CONCATENATE($F1905," ",$G1905),AllocFactorMatrix,(U$4+1),FALSE)*$E1912</f>
        <v>0</v>
      </c>
      <c r="V1905" s="5">
        <f>VLOOKUP(CONCATENATE($F1905," ",$G1905),AllocFactorMatrix,(V$4+1),FALSE)*$E1912</f>
        <v>0</v>
      </c>
      <c r="W1905" s="5">
        <f>VLOOKUP(CONCATENATE($F1905," ",$G1905),AllocFactorMatrix,(W$4+1),FALSE)*$E1912</f>
        <v>0</v>
      </c>
      <c r="X1905" s="5">
        <f>SUBTOTAL(9,T1905:W1905)</f>
        <v>0</v>
      </c>
      <c r="Y1905" s="5">
        <f>VLOOKUP(CONCATENATE($F1905," ",$G1905),AllocFactorMatrix,(Y$4+1),FALSE)*$E1912</f>
        <v>0</v>
      </c>
      <c r="Z1905" s="5">
        <f>VLOOKUP(CONCATENATE($F1905," ",$G1905),AllocFactorMatrix,(Z$4+1),FALSE)*$E1912</f>
        <v>0</v>
      </c>
      <c r="AA1905" s="5">
        <f t="shared" ref="AA1905:AA1928" si="954">SUBTOTAL(9,Y1905:Z1905)</f>
        <v>0</v>
      </c>
      <c r="AB1905" s="5">
        <f>VLOOKUP(CONCATENATE($F1905," ",$G1905),AllocFactorMatrix,(AB$4+1),FALSE)*$E1912</f>
        <v>0</v>
      </c>
      <c r="AC1905" s="5">
        <f>VLOOKUP(CONCATENATE($F1905," ",$G1905),AllocFactorMatrix,(AC$4+1),FALSE)*$E1912</f>
        <v>0</v>
      </c>
      <c r="AD1905" s="5">
        <f>VLOOKUP(CONCATENATE($F1905," ",$G1905),AllocFactorMatrix,(AD$4+1),FALSE)*$E1912</f>
        <v>0</v>
      </c>
    </row>
    <row r="1906" spans="4:30" hidden="1" outlineLevel="1">
      <c r="E1906" s="51"/>
      <c r="F1906" s="52" t="str">
        <f>F1912</f>
        <v>CUST_TOTAL</v>
      </c>
      <c r="G1906" s="55" t="str">
        <f>$G$9</f>
        <v>BULKTRAN</v>
      </c>
      <c r="H1906" s="4">
        <f t="shared" si="952"/>
        <v>0</v>
      </c>
      <c r="I1906" s="5">
        <f>VLOOKUP(CONCATENATE($F1906," ",$G1906),AllocFactorMatrix,(I$4+1),FALSE)*$E1912</f>
        <v>0</v>
      </c>
      <c r="J1906" s="5">
        <f>VLOOKUP(CONCATENATE($F1906," ",$G1906),AllocFactorMatrix,(J$4+1),FALSE)*$E1912</f>
        <v>0</v>
      </c>
      <c r="K1906" s="5">
        <f>VLOOKUP(CONCATENATE($F1906," ",$G1906),AllocFactorMatrix,(K$4+1),FALSE)*$E1912</f>
        <v>0</v>
      </c>
      <c r="L1906" s="5">
        <f>VLOOKUP(CONCATENATE($F1906," ",$G1906),AllocFactorMatrix,(L$4+1),FALSE)*$E1912</f>
        <v>0</v>
      </c>
      <c r="M1906" s="5">
        <f>VLOOKUP(CONCATENATE($F1906," ",$G1906),AllocFactorMatrix,(M$4+1),FALSE)*$E1912</f>
        <v>0</v>
      </c>
      <c r="N1906" s="5">
        <f t="shared" si="953"/>
        <v>0</v>
      </c>
      <c r="O1906" s="5">
        <f>VLOOKUP(CONCATENATE($F1906," ",$G1906),AllocFactorMatrix,(O$4+1),FALSE)*$E1912</f>
        <v>0</v>
      </c>
      <c r="P1906" s="5">
        <f>VLOOKUP(CONCATENATE($F1906," ",$G1906),AllocFactorMatrix,(P$4+1),FALSE)*$E1912</f>
        <v>0</v>
      </c>
      <c r="Q1906" s="5">
        <f>VLOOKUP(CONCATENATE($F1906," ",$G1906),AllocFactorMatrix,(Q$4+1),FALSE)*$E1912</f>
        <v>0</v>
      </c>
      <c r="R1906" s="5">
        <f>VLOOKUP(CONCATENATE($F1906," ",$G1906),AllocFactorMatrix,(R$4+1),FALSE)*$E1912</f>
        <v>0</v>
      </c>
      <c r="S1906" s="5">
        <f t="shared" ref="S1906:S1912" si="955">SUBTOTAL(9,O1906:R1906)</f>
        <v>0</v>
      </c>
      <c r="T1906" s="5">
        <f>VLOOKUP(CONCATENATE($F1906," ",$G1906),AllocFactorMatrix,(T$4+1),FALSE)*$E1912</f>
        <v>0</v>
      </c>
      <c r="U1906" s="5">
        <f>VLOOKUP(CONCATENATE($F1906," ",$G1906),AllocFactorMatrix,(U$4+1),FALSE)*$E1912</f>
        <v>0</v>
      </c>
      <c r="V1906" s="5">
        <f>VLOOKUP(CONCATENATE($F1906," ",$G1906),AllocFactorMatrix,(V$4+1),FALSE)*$E1912</f>
        <v>0</v>
      </c>
      <c r="W1906" s="5">
        <f>VLOOKUP(CONCATENATE($F1906," ",$G1906),AllocFactorMatrix,(W$4+1),FALSE)*$E1912</f>
        <v>0</v>
      </c>
      <c r="X1906" s="5">
        <f t="shared" ref="X1906:X1912" si="956">SUBTOTAL(9,T1906:W1906)</f>
        <v>0</v>
      </c>
      <c r="Y1906" s="5">
        <f>VLOOKUP(CONCATENATE($F1906," ",$G1906),AllocFactorMatrix,(Y$4+1),FALSE)*$E1912</f>
        <v>0</v>
      </c>
      <c r="Z1906" s="5">
        <f>VLOOKUP(CONCATENATE($F1906," ",$G1906),AllocFactorMatrix,(Z$4+1),FALSE)*$E1912</f>
        <v>0</v>
      </c>
      <c r="AA1906" s="5">
        <f t="shared" si="954"/>
        <v>0</v>
      </c>
      <c r="AB1906" s="5">
        <f>VLOOKUP(CONCATENATE($F1906," ",$G1906),AllocFactorMatrix,(AB$4+1),FALSE)*$E1912</f>
        <v>0</v>
      </c>
      <c r="AC1906" s="5">
        <f>VLOOKUP(CONCATENATE($F1906," ",$G1906),AllocFactorMatrix,(AC$4+1),FALSE)*$E1912</f>
        <v>0</v>
      </c>
      <c r="AD1906" s="5">
        <f>VLOOKUP(CONCATENATE($F1906," ",$G1906),AllocFactorMatrix,(AD$4+1),FALSE)*$E1912</f>
        <v>0</v>
      </c>
    </row>
    <row r="1907" spans="4:30" hidden="1" outlineLevel="1">
      <c r="E1907" s="51"/>
      <c r="F1907" s="52" t="str">
        <f>F1912</f>
        <v>CUST_TOTAL</v>
      </c>
      <c r="G1907" s="55" t="str">
        <f>$G$10</f>
        <v>SUBTRAN</v>
      </c>
      <c r="H1907" s="4">
        <f t="shared" si="952"/>
        <v>0</v>
      </c>
      <c r="I1907" s="5">
        <f>VLOOKUP(CONCATENATE($F1907," ",$G1907),AllocFactorMatrix,(I$4+1),FALSE)*$E1912</f>
        <v>0</v>
      </c>
      <c r="J1907" s="5">
        <f>VLOOKUP(CONCATENATE($F1907," ",$G1907),AllocFactorMatrix,(J$4+1),FALSE)*$E1912</f>
        <v>0</v>
      </c>
      <c r="K1907" s="5">
        <f>VLOOKUP(CONCATENATE($F1907," ",$G1907),AllocFactorMatrix,(K$4+1),FALSE)*$E1912</f>
        <v>0</v>
      </c>
      <c r="L1907" s="5">
        <f>VLOOKUP(CONCATENATE($F1907," ",$G1907),AllocFactorMatrix,(L$4+1),FALSE)*$E1912</f>
        <v>0</v>
      </c>
      <c r="M1907" s="5">
        <f>VLOOKUP(CONCATENATE($F1907," ",$G1907),AllocFactorMatrix,(M$4+1),FALSE)*$E1912</f>
        <v>0</v>
      </c>
      <c r="N1907" s="5">
        <f t="shared" si="953"/>
        <v>0</v>
      </c>
      <c r="O1907" s="5">
        <f>VLOOKUP(CONCATENATE($F1907," ",$G1907),AllocFactorMatrix,(O$4+1),FALSE)*$E1912</f>
        <v>0</v>
      </c>
      <c r="P1907" s="5">
        <f>VLOOKUP(CONCATENATE($F1907," ",$G1907),AllocFactorMatrix,(P$4+1),FALSE)*$E1912</f>
        <v>0</v>
      </c>
      <c r="Q1907" s="5">
        <f>VLOOKUP(CONCATENATE($F1907," ",$G1907),AllocFactorMatrix,(Q$4+1),FALSE)*$E1912</f>
        <v>0</v>
      </c>
      <c r="R1907" s="5">
        <f>VLOOKUP(CONCATENATE($F1907," ",$G1907),AllocFactorMatrix,(R$4+1),FALSE)*$E1912</f>
        <v>0</v>
      </c>
      <c r="S1907" s="5">
        <f t="shared" si="955"/>
        <v>0</v>
      </c>
      <c r="T1907" s="5">
        <f>VLOOKUP(CONCATENATE($F1907," ",$G1907),AllocFactorMatrix,(T$4+1),FALSE)*$E1912</f>
        <v>0</v>
      </c>
      <c r="U1907" s="5">
        <f>VLOOKUP(CONCATENATE($F1907," ",$G1907),AllocFactorMatrix,(U$4+1),FALSE)*$E1912</f>
        <v>0</v>
      </c>
      <c r="V1907" s="5">
        <f>VLOOKUP(CONCATENATE($F1907," ",$G1907),AllocFactorMatrix,(V$4+1),FALSE)*$E1912</f>
        <v>0</v>
      </c>
      <c r="W1907" s="5">
        <f>VLOOKUP(CONCATENATE($F1907," ",$G1907),AllocFactorMatrix,(W$4+1),FALSE)*$E1912</f>
        <v>0</v>
      </c>
      <c r="X1907" s="5">
        <f t="shared" si="956"/>
        <v>0</v>
      </c>
      <c r="Y1907" s="5">
        <f>VLOOKUP(CONCATENATE($F1907," ",$G1907),AllocFactorMatrix,(Y$4+1),FALSE)*$E1912</f>
        <v>0</v>
      </c>
      <c r="Z1907" s="5">
        <f>VLOOKUP(CONCATENATE($F1907," ",$G1907),AllocFactorMatrix,(Z$4+1),FALSE)*$E1912</f>
        <v>0</v>
      </c>
      <c r="AA1907" s="5">
        <f t="shared" si="954"/>
        <v>0</v>
      </c>
      <c r="AB1907" s="5">
        <f>VLOOKUP(CONCATENATE($F1907," ",$G1907),AllocFactorMatrix,(AB$4+1),FALSE)*$E1912</f>
        <v>0</v>
      </c>
      <c r="AC1907" s="5">
        <f>VLOOKUP(CONCATENATE($F1907," ",$G1907),AllocFactorMatrix,(AC$4+1),FALSE)*$E1912</f>
        <v>0</v>
      </c>
      <c r="AD1907" s="5">
        <f>VLOOKUP(CONCATENATE($F1907," ",$G1907),AllocFactorMatrix,(AD$4+1),FALSE)*$E1912</f>
        <v>0</v>
      </c>
    </row>
    <row r="1908" spans="4:30" hidden="1" outlineLevel="1">
      <c r="E1908" s="51"/>
      <c r="F1908" s="52" t="str">
        <f>F1912</f>
        <v>CUST_TOTAL</v>
      </c>
      <c r="G1908" s="55" t="str">
        <f>$G$11</f>
        <v>DISTPRI</v>
      </c>
      <c r="H1908" s="4">
        <f t="shared" si="952"/>
        <v>0</v>
      </c>
      <c r="I1908" s="5">
        <f>VLOOKUP(CONCATENATE($F1908," ",$G1908),AllocFactorMatrix,(I$4+1),FALSE)*$E1912</f>
        <v>0</v>
      </c>
      <c r="J1908" s="5">
        <f>VLOOKUP(CONCATENATE($F1908," ",$G1908),AllocFactorMatrix,(J$4+1),FALSE)*$E1912</f>
        <v>0</v>
      </c>
      <c r="K1908" s="5">
        <f>VLOOKUP(CONCATENATE($F1908," ",$G1908),AllocFactorMatrix,(K$4+1),FALSE)*$E1912</f>
        <v>0</v>
      </c>
      <c r="L1908" s="5">
        <f>VLOOKUP(CONCATENATE($F1908," ",$G1908),AllocFactorMatrix,(L$4+1),FALSE)*$E1912</f>
        <v>0</v>
      </c>
      <c r="M1908" s="5">
        <f>VLOOKUP(CONCATENATE($F1908," ",$G1908),AllocFactorMatrix,(M$4+1),FALSE)*$E1912</f>
        <v>0</v>
      </c>
      <c r="N1908" s="5">
        <f t="shared" si="953"/>
        <v>0</v>
      </c>
      <c r="O1908" s="5">
        <f>VLOOKUP(CONCATENATE($F1908," ",$G1908),AllocFactorMatrix,(O$4+1),FALSE)*$E1912</f>
        <v>0</v>
      </c>
      <c r="P1908" s="5">
        <f>VLOOKUP(CONCATENATE($F1908," ",$G1908),AllocFactorMatrix,(P$4+1),FALSE)*$E1912</f>
        <v>0</v>
      </c>
      <c r="Q1908" s="5">
        <f>VLOOKUP(CONCATENATE($F1908," ",$G1908),AllocFactorMatrix,(Q$4+1),FALSE)*$E1912</f>
        <v>0</v>
      </c>
      <c r="R1908" s="5">
        <f>VLOOKUP(CONCATENATE($F1908," ",$G1908),AllocFactorMatrix,(R$4+1),FALSE)*$E1912</f>
        <v>0</v>
      </c>
      <c r="S1908" s="5">
        <f t="shared" si="955"/>
        <v>0</v>
      </c>
      <c r="T1908" s="5">
        <f>VLOOKUP(CONCATENATE($F1908," ",$G1908),AllocFactorMatrix,(T$4+1),FALSE)*$E1912</f>
        <v>0</v>
      </c>
      <c r="U1908" s="5">
        <f>VLOOKUP(CONCATENATE($F1908," ",$G1908),AllocFactorMatrix,(U$4+1),FALSE)*$E1912</f>
        <v>0</v>
      </c>
      <c r="V1908" s="5">
        <f>VLOOKUP(CONCATENATE($F1908," ",$G1908),AllocFactorMatrix,(V$4+1),FALSE)*$E1912</f>
        <v>0</v>
      </c>
      <c r="W1908" s="5">
        <f>VLOOKUP(CONCATENATE($F1908," ",$G1908),AllocFactorMatrix,(W$4+1),FALSE)*$E1912</f>
        <v>0</v>
      </c>
      <c r="X1908" s="5">
        <f t="shared" si="956"/>
        <v>0</v>
      </c>
      <c r="Y1908" s="5">
        <f>VLOOKUP(CONCATENATE($F1908," ",$G1908),AllocFactorMatrix,(Y$4+1),FALSE)*$E1912</f>
        <v>0</v>
      </c>
      <c r="Z1908" s="5">
        <f>VLOOKUP(CONCATENATE($F1908," ",$G1908),AllocFactorMatrix,(Z$4+1),FALSE)*$E1912</f>
        <v>0</v>
      </c>
      <c r="AA1908" s="5">
        <f t="shared" si="954"/>
        <v>0</v>
      </c>
      <c r="AB1908" s="5">
        <f>VLOOKUP(CONCATENATE($F1908," ",$G1908),AllocFactorMatrix,(AB$4+1),FALSE)*$E1912</f>
        <v>0</v>
      </c>
      <c r="AC1908" s="5">
        <f>VLOOKUP(CONCATENATE($F1908," ",$G1908),AllocFactorMatrix,(AC$4+1),FALSE)*$E1912</f>
        <v>0</v>
      </c>
      <c r="AD1908" s="5">
        <f>VLOOKUP(CONCATENATE($F1908," ",$G1908),AllocFactorMatrix,(AD$4+1),FALSE)*$E1912</f>
        <v>0</v>
      </c>
    </row>
    <row r="1909" spans="4:30" hidden="1" outlineLevel="1">
      <c r="E1909" s="51"/>
      <c r="F1909" s="52" t="str">
        <f>F1912</f>
        <v>CUST_TOTAL</v>
      </c>
      <c r="G1909" s="55" t="str">
        <f>$G$12</f>
        <v>DISTSEC</v>
      </c>
      <c r="H1909" s="4">
        <f t="shared" si="952"/>
        <v>0</v>
      </c>
      <c r="I1909" s="5">
        <f>VLOOKUP(CONCATENATE($F1909," ",$G1909),AllocFactorMatrix,(I$4+1),FALSE)*$E1912</f>
        <v>0</v>
      </c>
      <c r="J1909" s="5">
        <f>VLOOKUP(CONCATENATE($F1909," ",$G1909),AllocFactorMatrix,(J$4+1),FALSE)*$E1912</f>
        <v>0</v>
      </c>
      <c r="K1909" s="5">
        <f>VLOOKUP(CONCATENATE($F1909," ",$G1909),AllocFactorMatrix,(K$4+1),FALSE)*$E1912</f>
        <v>0</v>
      </c>
      <c r="L1909" s="5">
        <f>VLOOKUP(CONCATENATE($F1909," ",$G1909),AllocFactorMatrix,(L$4+1),FALSE)*$E1912</f>
        <v>0</v>
      </c>
      <c r="M1909" s="5">
        <f>VLOOKUP(CONCATENATE($F1909," ",$G1909),AllocFactorMatrix,(M$4+1),FALSE)*$E1912</f>
        <v>0</v>
      </c>
      <c r="N1909" s="5">
        <f t="shared" si="953"/>
        <v>0</v>
      </c>
      <c r="O1909" s="5">
        <f>VLOOKUP(CONCATENATE($F1909," ",$G1909),AllocFactorMatrix,(O$4+1),FALSE)*$E1912</f>
        <v>0</v>
      </c>
      <c r="P1909" s="5">
        <f>VLOOKUP(CONCATENATE($F1909," ",$G1909),AllocFactorMatrix,(P$4+1),FALSE)*$E1912</f>
        <v>0</v>
      </c>
      <c r="Q1909" s="5">
        <f>VLOOKUP(CONCATENATE($F1909," ",$G1909),AllocFactorMatrix,(Q$4+1),FALSE)*$E1912</f>
        <v>0</v>
      </c>
      <c r="R1909" s="5">
        <f>VLOOKUP(CONCATENATE($F1909," ",$G1909),AllocFactorMatrix,(R$4+1),FALSE)*$E1912</f>
        <v>0</v>
      </c>
      <c r="S1909" s="5">
        <f t="shared" si="955"/>
        <v>0</v>
      </c>
      <c r="T1909" s="5">
        <f>VLOOKUP(CONCATENATE($F1909," ",$G1909),AllocFactorMatrix,(T$4+1),FALSE)*$E1912</f>
        <v>0</v>
      </c>
      <c r="U1909" s="5">
        <f>VLOOKUP(CONCATENATE($F1909," ",$G1909),AllocFactorMatrix,(U$4+1),FALSE)*$E1912</f>
        <v>0</v>
      </c>
      <c r="V1909" s="5">
        <f>VLOOKUP(CONCATENATE($F1909," ",$G1909),AllocFactorMatrix,(V$4+1),FALSE)*$E1912</f>
        <v>0</v>
      </c>
      <c r="W1909" s="5">
        <f>VLOOKUP(CONCATENATE($F1909," ",$G1909),AllocFactorMatrix,(W$4+1),FALSE)*$E1912</f>
        <v>0</v>
      </c>
      <c r="X1909" s="5">
        <f t="shared" si="956"/>
        <v>0</v>
      </c>
      <c r="Y1909" s="5">
        <f>VLOOKUP(CONCATENATE($F1909," ",$G1909),AllocFactorMatrix,(Y$4+1),FALSE)*$E1912</f>
        <v>0</v>
      </c>
      <c r="Z1909" s="5">
        <f>VLOOKUP(CONCATENATE($F1909," ",$G1909),AllocFactorMatrix,(Z$4+1),FALSE)*$E1912</f>
        <v>0</v>
      </c>
      <c r="AA1909" s="5">
        <f t="shared" si="954"/>
        <v>0</v>
      </c>
      <c r="AB1909" s="5">
        <f>VLOOKUP(CONCATENATE($F1909," ",$G1909),AllocFactorMatrix,(AB$4+1),FALSE)*$E1912</f>
        <v>0</v>
      </c>
      <c r="AC1909" s="5">
        <f>VLOOKUP(CONCATENATE($F1909," ",$G1909),AllocFactorMatrix,(AC$4+1),FALSE)*$E1912</f>
        <v>0</v>
      </c>
      <c r="AD1909" s="5">
        <f>VLOOKUP(CONCATENATE($F1909," ",$G1909),AllocFactorMatrix,(AD$4+1),FALSE)*$E1912</f>
        <v>0</v>
      </c>
    </row>
    <row r="1910" spans="4:30" hidden="1" outlineLevel="1">
      <c r="E1910" s="51"/>
      <c r="F1910" s="52" t="str">
        <f>F1912</f>
        <v>CUST_TOTAL</v>
      </c>
      <c r="G1910" s="55" t="str">
        <f>$G$13</f>
        <v>ENERGY</v>
      </c>
      <c r="H1910" s="4">
        <f t="shared" si="952"/>
        <v>0</v>
      </c>
      <c r="I1910" s="5">
        <f>VLOOKUP(CONCATENATE($F1910," ",$G1910),AllocFactorMatrix,(I$4+1),FALSE)*$E1912</f>
        <v>0</v>
      </c>
      <c r="J1910" s="5">
        <f>VLOOKUP(CONCATENATE($F1910," ",$G1910),AllocFactorMatrix,(J$4+1),FALSE)*$E1912</f>
        <v>0</v>
      </c>
      <c r="K1910" s="5">
        <f>VLOOKUP(CONCATENATE($F1910," ",$G1910),AllocFactorMatrix,(K$4+1),FALSE)*$E1912</f>
        <v>0</v>
      </c>
      <c r="L1910" s="5">
        <f>VLOOKUP(CONCATENATE($F1910," ",$G1910),AllocFactorMatrix,(L$4+1),FALSE)*$E1912</f>
        <v>0</v>
      </c>
      <c r="M1910" s="5">
        <f>VLOOKUP(CONCATENATE($F1910," ",$G1910),AllocFactorMatrix,(M$4+1),FALSE)*$E1912</f>
        <v>0</v>
      </c>
      <c r="N1910" s="5">
        <f t="shared" si="953"/>
        <v>0</v>
      </c>
      <c r="O1910" s="5">
        <f>VLOOKUP(CONCATENATE($F1910," ",$G1910),AllocFactorMatrix,(O$4+1),FALSE)*$E1912</f>
        <v>0</v>
      </c>
      <c r="P1910" s="5">
        <f>VLOOKUP(CONCATENATE($F1910," ",$G1910),AllocFactorMatrix,(P$4+1),FALSE)*$E1912</f>
        <v>0</v>
      </c>
      <c r="Q1910" s="5">
        <f>VLOOKUP(CONCATENATE($F1910," ",$G1910),AllocFactorMatrix,(Q$4+1),FALSE)*$E1912</f>
        <v>0</v>
      </c>
      <c r="R1910" s="5">
        <f>VLOOKUP(CONCATENATE($F1910," ",$G1910),AllocFactorMatrix,(R$4+1),FALSE)*$E1912</f>
        <v>0</v>
      </c>
      <c r="S1910" s="5">
        <f t="shared" si="955"/>
        <v>0</v>
      </c>
      <c r="T1910" s="5">
        <f>VLOOKUP(CONCATENATE($F1910," ",$G1910),AllocFactorMatrix,(T$4+1),FALSE)*$E1912</f>
        <v>0</v>
      </c>
      <c r="U1910" s="5">
        <f>VLOOKUP(CONCATENATE($F1910," ",$G1910),AllocFactorMatrix,(U$4+1),FALSE)*$E1912</f>
        <v>0</v>
      </c>
      <c r="V1910" s="5">
        <f>VLOOKUP(CONCATENATE($F1910," ",$G1910),AllocFactorMatrix,(V$4+1),FALSE)*$E1912</f>
        <v>0</v>
      </c>
      <c r="W1910" s="5">
        <f>VLOOKUP(CONCATENATE($F1910," ",$G1910),AllocFactorMatrix,(W$4+1),FALSE)*$E1912</f>
        <v>0</v>
      </c>
      <c r="X1910" s="5">
        <f t="shared" si="956"/>
        <v>0</v>
      </c>
      <c r="Y1910" s="5">
        <f>VLOOKUP(CONCATENATE($F1910," ",$G1910),AllocFactorMatrix,(Y$4+1),FALSE)*$E1912</f>
        <v>0</v>
      </c>
      <c r="Z1910" s="5">
        <f>VLOOKUP(CONCATENATE($F1910," ",$G1910),AllocFactorMatrix,(Z$4+1),FALSE)*$E1912</f>
        <v>0</v>
      </c>
      <c r="AA1910" s="5">
        <f t="shared" si="954"/>
        <v>0</v>
      </c>
      <c r="AB1910" s="5">
        <f>VLOOKUP(CONCATENATE($F1910," ",$G1910),AllocFactorMatrix,(AB$4+1),FALSE)*$E1912</f>
        <v>0</v>
      </c>
      <c r="AC1910" s="5">
        <f>VLOOKUP(CONCATENATE($F1910," ",$G1910),AllocFactorMatrix,(AC$4+1),FALSE)*$E1912</f>
        <v>0</v>
      </c>
      <c r="AD1910" s="5">
        <f>VLOOKUP(CONCATENATE($F1910," ",$G1910),AllocFactorMatrix,(AD$4+1),FALSE)*$E1912</f>
        <v>0</v>
      </c>
    </row>
    <row r="1911" spans="4:30" hidden="1" outlineLevel="1">
      <c r="E1911" s="51"/>
      <c r="F1911" s="52" t="str">
        <f>F1912</f>
        <v>CUST_TOTAL</v>
      </c>
      <c r="G1911" s="55" t="str">
        <f>$G$14</f>
        <v>CUSTOMER</v>
      </c>
      <c r="H1911" s="4">
        <f t="shared" si="952"/>
        <v>-246772</v>
      </c>
      <c r="I1911" s="5">
        <f>VLOOKUP(CONCATENATE($F1911," ",$G1911),AllocFactorMatrix,(I$4+1),FALSE)*$E1912</f>
        <v>-157241.11751170355</v>
      </c>
      <c r="J1911" s="5">
        <f>VLOOKUP(CONCATENATE($F1911," ",$G1911),AllocFactorMatrix,(J$4+1),FALSE)*$E1912</f>
        <v>-27513.941759898436</v>
      </c>
      <c r="K1911" s="5">
        <f>VLOOKUP(CONCATENATE($F1911," ",$G1911),AllocFactorMatrix,(K$4+1),FALSE)*$E1912</f>
        <v>-7727.3541220344359</v>
      </c>
      <c r="L1911" s="5">
        <f>VLOOKUP(CONCATENATE($F1911," ",$G1911),AllocFactorMatrix,(L$4+1),FALSE)*$E1912</f>
        <v>-89.839562009045466</v>
      </c>
      <c r="M1911" s="5">
        <f>VLOOKUP(CONCATENATE($F1911," ",$G1911),AllocFactorMatrix,(M$4+1),FALSE)*$E1912</f>
        <v>-6.9107355391573435</v>
      </c>
      <c r="N1911" s="5">
        <f t="shared" si="953"/>
        <v>-7824.104419582638</v>
      </c>
      <c r="O1911" s="5">
        <f>VLOOKUP(CONCATENATE($F1911," ",$G1911),AllocFactorMatrix,(O$4+1),FALSE)*$E1912</f>
        <v>-676.10029358089344</v>
      </c>
      <c r="P1911" s="5">
        <f>VLOOKUP(CONCATENATE($F1911," ",$G1911),AllocFactorMatrix,(P$4+1),FALSE)*$E1912</f>
        <v>-67.955566135047221</v>
      </c>
      <c r="Q1911" s="5">
        <f>VLOOKUP(CONCATENATE($F1911," ",$G1911),AllocFactorMatrix,(Q$4+1),FALSE)*$E1912</f>
        <v>-19.580417360945809</v>
      </c>
      <c r="R1911" s="5">
        <f>VLOOKUP(CONCATENATE($F1911," ",$G1911),AllocFactorMatrix,(R$4+1),FALSE)*$E1912</f>
        <v>-2.303578513052448</v>
      </c>
      <c r="S1911" s="5">
        <f t="shared" si="955"/>
        <v>-765.93985558993893</v>
      </c>
      <c r="T1911" s="5">
        <f>VLOOKUP(CONCATENATE($F1911," ",$G1911),AllocFactorMatrix,(T$4+1),FALSE)*$E1912</f>
        <v>-4.607157026104896</v>
      </c>
      <c r="U1911" s="5">
        <f>VLOOKUP(CONCATENATE($F1911," ",$G1911),AllocFactorMatrix,(U$4+1),FALSE)*$E1912</f>
        <v>-40.31262397841784</v>
      </c>
      <c r="V1911" s="5">
        <f>VLOOKUP(CONCATENATE($F1911," ",$G1911),AllocFactorMatrix,(V$4+1),FALSE)*$E1912</f>
        <v>-28.794731413155599</v>
      </c>
      <c r="W1911" s="5">
        <f>VLOOKUP(CONCATENATE($F1911," ",$G1911),AllocFactorMatrix,(W$4+1),FALSE)*$E1912</f>
        <v>-3.4553677695786718</v>
      </c>
      <c r="X1911" s="5">
        <f t="shared" si="956"/>
        <v>-77.169880187257007</v>
      </c>
      <c r="Y1911" s="5">
        <f>VLOOKUP(CONCATENATE($F1911," ",$G1911),AllocFactorMatrix,(Y$4+1),FALSE)*$E1912</f>
        <v>-185.43807030072205</v>
      </c>
      <c r="Z1911" s="5">
        <f>VLOOKUP(CONCATENATE($F1911," ",$G1911),AllocFactorMatrix,(Z$4+1),FALSE)*$E1912</f>
        <v>-1.151789256526224</v>
      </c>
      <c r="AA1911" s="5">
        <f t="shared" si="954"/>
        <v>-186.58985955724827</v>
      </c>
      <c r="AB1911" s="5">
        <f>VLOOKUP(CONCATENATE($F1911," ",$G1911),AllocFactorMatrix,(AB$4+1),FALSE)*$E1912</f>
        <v>-11.51789256526224</v>
      </c>
      <c r="AC1911" s="5">
        <f>VLOOKUP(CONCATENATE($F1911," ",$G1911),AllocFactorMatrix,(AC$4+1),FALSE)*$E1912</f>
        <v>-53088.270411806712</v>
      </c>
      <c r="AD1911" s="5">
        <f>VLOOKUP(CONCATENATE($F1911," ",$G1911),AllocFactorMatrix,(AD$4+1),FALSE)*$E1912</f>
        <v>-63.348409108942313</v>
      </c>
    </row>
    <row r="1912" spans="4:30" collapsed="1">
      <c r="D1912" s="95" t="s">
        <v>635</v>
      </c>
      <c r="E1912" s="61">
        <v>-246772</v>
      </c>
      <c r="F1912" s="96" t="s">
        <v>42</v>
      </c>
      <c r="G1912" s="55" t="str">
        <f>$G$15</f>
        <v>TOTAL</v>
      </c>
      <c r="H1912" s="4">
        <f t="shared" si="952"/>
        <v>-246772</v>
      </c>
      <c r="I1912" s="5">
        <f>VLOOKUP(CONCATENATE($F1912," ",$G1912),AllocFactorMatrix,(I$4+1),FALSE)*$E1912</f>
        <v>-157241.11751170355</v>
      </c>
      <c r="J1912" s="5">
        <f>VLOOKUP(CONCATENATE($F1912," ",$G1912),AllocFactorMatrix,(J$4+1),FALSE)*$E1912</f>
        <v>-27513.941759898436</v>
      </c>
      <c r="K1912" s="5">
        <f>VLOOKUP(CONCATENATE($F1912," ",$G1912),AllocFactorMatrix,(K$4+1),FALSE)*$E1912</f>
        <v>-7727.3541220344359</v>
      </c>
      <c r="L1912" s="5">
        <f>VLOOKUP(CONCATENATE($F1912," ",$G1912),AllocFactorMatrix,(L$4+1),FALSE)*$E1912</f>
        <v>-89.839562009045466</v>
      </c>
      <c r="M1912" s="5">
        <f>VLOOKUP(CONCATENATE($F1912," ",$G1912),AllocFactorMatrix,(M$4+1),FALSE)*$E1912</f>
        <v>-6.9107355391573435</v>
      </c>
      <c r="N1912" s="5">
        <f t="shared" si="953"/>
        <v>-7824.104419582638</v>
      </c>
      <c r="O1912" s="5">
        <f>VLOOKUP(CONCATENATE($F1912," ",$G1912),AllocFactorMatrix,(O$4+1),FALSE)*$E1912</f>
        <v>-676.10029358089344</v>
      </c>
      <c r="P1912" s="5">
        <f>VLOOKUP(CONCATENATE($F1912," ",$G1912),AllocFactorMatrix,(P$4+1),FALSE)*$E1912</f>
        <v>-67.955566135047221</v>
      </c>
      <c r="Q1912" s="5">
        <f>VLOOKUP(CONCATENATE($F1912," ",$G1912),AllocFactorMatrix,(Q$4+1),FALSE)*$E1912</f>
        <v>-19.580417360945809</v>
      </c>
      <c r="R1912" s="5">
        <f>VLOOKUP(CONCATENATE($F1912," ",$G1912),AllocFactorMatrix,(R$4+1),FALSE)*$E1912</f>
        <v>-2.303578513052448</v>
      </c>
      <c r="S1912" s="5">
        <f t="shared" si="955"/>
        <v>-765.93985558993893</v>
      </c>
      <c r="T1912" s="5">
        <f>VLOOKUP(CONCATENATE($F1912," ",$G1912),AllocFactorMatrix,(T$4+1),FALSE)*$E1912</f>
        <v>-4.607157026104896</v>
      </c>
      <c r="U1912" s="5">
        <f>VLOOKUP(CONCATENATE($F1912," ",$G1912),AllocFactorMatrix,(U$4+1),FALSE)*$E1912</f>
        <v>-40.31262397841784</v>
      </c>
      <c r="V1912" s="5">
        <f>VLOOKUP(CONCATENATE($F1912," ",$G1912),AllocFactorMatrix,(V$4+1),FALSE)*$E1912</f>
        <v>-28.794731413155599</v>
      </c>
      <c r="W1912" s="5">
        <f>VLOOKUP(CONCATENATE($F1912," ",$G1912),AllocFactorMatrix,(W$4+1),FALSE)*$E1912</f>
        <v>-3.4553677695786718</v>
      </c>
      <c r="X1912" s="5">
        <f t="shared" si="956"/>
        <v>-77.169880187257007</v>
      </c>
      <c r="Y1912" s="5">
        <f>VLOOKUP(CONCATENATE($F1912," ",$G1912),AllocFactorMatrix,(Y$4+1),FALSE)*$E1912</f>
        <v>-185.43807030072205</v>
      </c>
      <c r="Z1912" s="5">
        <f>VLOOKUP(CONCATENATE($F1912," ",$G1912),AllocFactorMatrix,(Z$4+1),FALSE)*$E1912</f>
        <v>-1.151789256526224</v>
      </c>
      <c r="AA1912" s="5">
        <f t="shared" si="954"/>
        <v>-186.58985955724827</v>
      </c>
      <c r="AB1912" s="5">
        <f>VLOOKUP(CONCATENATE($F1912," ",$G1912),AllocFactorMatrix,(AB$4+1),FALSE)*$E1912</f>
        <v>-11.51789256526224</v>
      </c>
      <c r="AC1912" s="5">
        <f>VLOOKUP(CONCATENATE($F1912," ",$G1912),AllocFactorMatrix,(AC$4+1),FALSE)*$E1912</f>
        <v>-53088.270411806712</v>
      </c>
      <c r="AD1912" s="5">
        <f>VLOOKUP(CONCATENATE($F1912," ",$G1912),AllocFactorMatrix,(AD$4+1),FALSE)*$E1912</f>
        <v>-63.348409108942313</v>
      </c>
    </row>
    <row r="1913" spans="4:30" hidden="1" outlineLevel="1">
      <c r="E1913" s="51"/>
      <c r="F1913" s="52" t="str">
        <f>F1920</f>
        <v>CUST_TOTAL</v>
      </c>
      <c r="G1913" s="55" t="str">
        <f>$G$8</f>
        <v>PRODUCTION</v>
      </c>
      <c r="H1913" s="4">
        <f t="shared" si="952"/>
        <v>0</v>
      </c>
      <c r="I1913" s="5">
        <f>VLOOKUP(CONCATENATE($F1913," ",$G1913),AllocFactorMatrix,(I$4+1),FALSE)*$E1920</f>
        <v>0</v>
      </c>
      <c r="J1913" s="5">
        <f>VLOOKUP(CONCATENATE($F1913," ",$G1913),AllocFactorMatrix,(J$4+1),FALSE)*$E1920</f>
        <v>0</v>
      </c>
      <c r="K1913" s="5">
        <f>VLOOKUP(CONCATENATE($F1913," ",$G1913),AllocFactorMatrix,(K$4+1),FALSE)*$E1920</f>
        <v>0</v>
      </c>
      <c r="L1913" s="5">
        <f>VLOOKUP(CONCATENATE($F1913," ",$G1913),AllocFactorMatrix,(L$4+1),FALSE)*$E1920</f>
        <v>0</v>
      </c>
      <c r="M1913" s="5">
        <f>VLOOKUP(CONCATENATE($F1913," ",$G1913),AllocFactorMatrix,(M$4+1),FALSE)*$E1920</f>
        <v>0</v>
      </c>
      <c r="N1913" s="5">
        <f t="shared" si="953"/>
        <v>0</v>
      </c>
      <c r="O1913" s="5">
        <f>VLOOKUP(CONCATENATE($F1913," ",$G1913),AllocFactorMatrix,(O$4+1),FALSE)*$E1920</f>
        <v>0</v>
      </c>
      <c r="P1913" s="5">
        <f>VLOOKUP(CONCATENATE($F1913," ",$G1913),AllocFactorMatrix,(P$4+1),FALSE)*$E1920</f>
        <v>0</v>
      </c>
      <c r="Q1913" s="5">
        <f>VLOOKUP(CONCATENATE($F1913," ",$G1913),AllocFactorMatrix,(Q$4+1),FALSE)*$E1920</f>
        <v>0</v>
      </c>
      <c r="R1913" s="5">
        <f>VLOOKUP(CONCATENATE($F1913," ",$G1913),AllocFactorMatrix,(R$4+1),FALSE)*$E1920</f>
        <v>0</v>
      </c>
      <c r="S1913" s="5">
        <f>SUBTOTAL(9,O1913:R1913)</f>
        <v>0</v>
      </c>
      <c r="T1913" s="5">
        <f>VLOOKUP(CONCATENATE($F1913," ",$G1913),AllocFactorMatrix,(T$4+1),FALSE)*$E1920</f>
        <v>0</v>
      </c>
      <c r="U1913" s="5">
        <f>VLOOKUP(CONCATENATE($F1913," ",$G1913),AllocFactorMatrix,(U$4+1),FALSE)*$E1920</f>
        <v>0</v>
      </c>
      <c r="V1913" s="5">
        <f>VLOOKUP(CONCATENATE($F1913," ",$G1913),AllocFactorMatrix,(V$4+1),FALSE)*$E1920</f>
        <v>0</v>
      </c>
      <c r="W1913" s="5">
        <f>VLOOKUP(CONCATENATE($F1913," ",$G1913),AllocFactorMatrix,(W$4+1),FALSE)*$E1920</f>
        <v>0</v>
      </c>
      <c r="X1913" s="5">
        <f>SUBTOTAL(9,T1913:W1913)</f>
        <v>0</v>
      </c>
      <c r="Y1913" s="5">
        <f>VLOOKUP(CONCATENATE($F1913," ",$G1913),AllocFactorMatrix,(Y$4+1),FALSE)*$E1920</f>
        <v>0</v>
      </c>
      <c r="Z1913" s="5">
        <f>VLOOKUP(CONCATENATE($F1913," ",$G1913),AllocFactorMatrix,(Z$4+1),FALSE)*$E1920</f>
        <v>0</v>
      </c>
      <c r="AA1913" s="5">
        <f t="shared" si="954"/>
        <v>0</v>
      </c>
      <c r="AB1913" s="5">
        <f>VLOOKUP(CONCATENATE($F1913," ",$G1913),AllocFactorMatrix,(AB$4+1),FALSE)*$E1920</f>
        <v>0</v>
      </c>
      <c r="AC1913" s="5">
        <f>VLOOKUP(CONCATENATE($F1913," ",$G1913),AllocFactorMatrix,(AC$4+1),FALSE)*$E1920</f>
        <v>0</v>
      </c>
      <c r="AD1913" s="5">
        <f>VLOOKUP(CONCATENATE($F1913," ",$G1913),AllocFactorMatrix,(AD$4+1),FALSE)*$E1920</f>
        <v>0</v>
      </c>
    </row>
    <row r="1914" spans="4:30" hidden="1" outlineLevel="1">
      <c r="E1914" s="51"/>
      <c r="F1914" s="52" t="str">
        <f>F1920</f>
        <v>CUST_TOTAL</v>
      </c>
      <c r="G1914" s="55" t="str">
        <f>$G$9</f>
        <v>BULKTRAN</v>
      </c>
      <c r="H1914" s="4">
        <f t="shared" si="952"/>
        <v>0</v>
      </c>
      <c r="I1914" s="5">
        <f>VLOOKUP(CONCATENATE($F1914," ",$G1914),AllocFactorMatrix,(I$4+1),FALSE)*$E1920</f>
        <v>0</v>
      </c>
      <c r="J1914" s="5">
        <f>VLOOKUP(CONCATENATE($F1914," ",$G1914),AllocFactorMatrix,(J$4+1),FALSE)*$E1920</f>
        <v>0</v>
      </c>
      <c r="K1914" s="5">
        <f>VLOOKUP(CONCATENATE($F1914," ",$G1914),AllocFactorMatrix,(K$4+1),FALSE)*$E1920</f>
        <v>0</v>
      </c>
      <c r="L1914" s="5">
        <f>VLOOKUP(CONCATENATE($F1914," ",$G1914),AllocFactorMatrix,(L$4+1),FALSE)*$E1920</f>
        <v>0</v>
      </c>
      <c r="M1914" s="5">
        <f>VLOOKUP(CONCATENATE($F1914," ",$G1914),AllocFactorMatrix,(M$4+1),FALSE)*$E1920</f>
        <v>0</v>
      </c>
      <c r="N1914" s="5">
        <f t="shared" si="953"/>
        <v>0</v>
      </c>
      <c r="O1914" s="5">
        <f>VLOOKUP(CONCATENATE($F1914," ",$G1914),AllocFactorMatrix,(O$4+1),FALSE)*$E1920</f>
        <v>0</v>
      </c>
      <c r="P1914" s="5">
        <f>VLOOKUP(CONCATENATE($F1914," ",$G1914),AllocFactorMatrix,(P$4+1),FALSE)*$E1920</f>
        <v>0</v>
      </c>
      <c r="Q1914" s="5">
        <f>VLOOKUP(CONCATENATE($F1914," ",$G1914),AllocFactorMatrix,(Q$4+1),FALSE)*$E1920</f>
        <v>0</v>
      </c>
      <c r="R1914" s="5">
        <f>VLOOKUP(CONCATENATE($F1914," ",$G1914),AllocFactorMatrix,(R$4+1),FALSE)*$E1920</f>
        <v>0</v>
      </c>
      <c r="S1914" s="5">
        <f t="shared" ref="S1914:S1920" si="957">SUBTOTAL(9,O1914:R1914)</f>
        <v>0</v>
      </c>
      <c r="T1914" s="5">
        <f>VLOOKUP(CONCATENATE($F1914," ",$G1914),AllocFactorMatrix,(T$4+1),FALSE)*$E1920</f>
        <v>0</v>
      </c>
      <c r="U1914" s="5">
        <f>VLOOKUP(CONCATENATE($F1914," ",$G1914),AllocFactorMatrix,(U$4+1),FALSE)*$E1920</f>
        <v>0</v>
      </c>
      <c r="V1914" s="5">
        <f>VLOOKUP(CONCATENATE($F1914," ",$G1914),AllocFactorMatrix,(V$4+1),FALSE)*$E1920</f>
        <v>0</v>
      </c>
      <c r="W1914" s="5">
        <f>VLOOKUP(CONCATENATE($F1914," ",$G1914),AllocFactorMatrix,(W$4+1),FALSE)*$E1920</f>
        <v>0</v>
      </c>
      <c r="X1914" s="5">
        <f t="shared" ref="X1914:X1920" si="958">SUBTOTAL(9,T1914:W1914)</f>
        <v>0</v>
      </c>
      <c r="Y1914" s="5">
        <f>VLOOKUP(CONCATENATE($F1914," ",$G1914),AllocFactorMatrix,(Y$4+1),FALSE)*$E1920</f>
        <v>0</v>
      </c>
      <c r="Z1914" s="5">
        <f>VLOOKUP(CONCATENATE($F1914," ",$G1914),AllocFactorMatrix,(Z$4+1),FALSE)*$E1920</f>
        <v>0</v>
      </c>
      <c r="AA1914" s="5">
        <f t="shared" si="954"/>
        <v>0</v>
      </c>
      <c r="AB1914" s="5">
        <f>VLOOKUP(CONCATENATE($F1914," ",$G1914),AllocFactorMatrix,(AB$4+1),FALSE)*$E1920</f>
        <v>0</v>
      </c>
      <c r="AC1914" s="5">
        <f>VLOOKUP(CONCATENATE($F1914," ",$G1914),AllocFactorMatrix,(AC$4+1),FALSE)*$E1920</f>
        <v>0</v>
      </c>
      <c r="AD1914" s="5">
        <f>VLOOKUP(CONCATENATE($F1914," ",$G1914),AllocFactorMatrix,(AD$4+1),FALSE)*$E1920</f>
        <v>0</v>
      </c>
    </row>
    <row r="1915" spans="4:30" hidden="1" outlineLevel="1">
      <c r="E1915" s="51"/>
      <c r="F1915" s="52" t="str">
        <f>F1920</f>
        <v>CUST_TOTAL</v>
      </c>
      <c r="G1915" s="55" t="str">
        <f>$G$10</f>
        <v>SUBTRAN</v>
      </c>
      <c r="H1915" s="4">
        <f t="shared" si="952"/>
        <v>0</v>
      </c>
      <c r="I1915" s="5">
        <f>VLOOKUP(CONCATENATE($F1915," ",$G1915),AllocFactorMatrix,(I$4+1),FALSE)*$E1920</f>
        <v>0</v>
      </c>
      <c r="J1915" s="5">
        <f>VLOOKUP(CONCATENATE($F1915," ",$G1915),AllocFactorMatrix,(J$4+1),FALSE)*$E1920</f>
        <v>0</v>
      </c>
      <c r="K1915" s="5">
        <f>VLOOKUP(CONCATENATE($F1915," ",$G1915),AllocFactorMatrix,(K$4+1),FALSE)*$E1920</f>
        <v>0</v>
      </c>
      <c r="L1915" s="5">
        <f>VLOOKUP(CONCATENATE($F1915," ",$G1915),AllocFactorMatrix,(L$4+1),FALSE)*$E1920</f>
        <v>0</v>
      </c>
      <c r="M1915" s="5">
        <f>VLOOKUP(CONCATENATE($F1915," ",$G1915),AllocFactorMatrix,(M$4+1),FALSE)*$E1920</f>
        <v>0</v>
      </c>
      <c r="N1915" s="5">
        <f t="shared" si="953"/>
        <v>0</v>
      </c>
      <c r="O1915" s="5">
        <f>VLOOKUP(CONCATENATE($F1915," ",$G1915),AllocFactorMatrix,(O$4+1),FALSE)*$E1920</f>
        <v>0</v>
      </c>
      <c r="P1915" s="5">
        <f>VLOOKUP(CONCATENATE($F1915," ",$G1915),AllocFactorMatrix,(P$4+1),FALSE)*$E1920</f>
        <v>0</v>
      </c>
      <c r="Q1915" s="5">
        <f>VLOOKUP(CONCATENATE($F1915," ",$G1915),AllocFactorMatrix,(Q$4+1),FALSE)*$E1920</f>
        <v>0</v>
      </c>
      <c r="R1915" s="5">
        <f>VLOOKUP(CONCATENATE($F1915," ",$G1915),AllocFactorMatrix,(R$4+1),FALSE)*$E1920</f>
        <v>0</v>
      </c>
      <c r="S1915" s="5">
        <f t="shared" si="957"/>
        <v>0</v>
      </c>
      <c r="T1915" s="5">
        <f>VLOOKUP(CONCATENATE($F1915," ",$G1915),AllocFactorMatrix,(T$4+1),FALSE)*$E1920</f>
        <v>0</v>
      </c>
      <c r="U1915" s="5">
        <f>VLOOKUP(CONCATENATE($F1915," ",$G1915),AllocFactorMatrix,(U$4+1),FALSE)*$E1920</f>
        <v>0</v>
      </c>
      <c r="V1915" s="5">
        <f>VLOOKUP(CONCATENATE($F1915," ",$G1915),AllocFactorMatrix,(V$4+1),FALSE)*$E1920</f>
        <v>0</v>
      </c>
      <c r="W1915" s="5">
        <f>VLOOKUP(CONCATENATE($F1915," ",$G1915),AllocFactorMatrix,(W$4+1),FALSE)*$E1920</f>
        <v>0</v>
      </c>
      <c r="X1915" s="5">
        <f t="shared" si="958"/>
        <v>0</v>
      </c>
      <c r="Y1915" s="5">
        <f>VLOOKUP(CONCATENATE($F1915," ",$G1915),AllocFactorMatrix,(Y$4+1),FALSE)*$E1920</f>
        <v>0</v>
      </c>
      <c r="Z1915" s="5">
        <f>VLOOKUP(CONCATENATE($F1915," ",$G1915),AllocFactorMatrix,(Z$4+1),FALSE)*$E1920</f>
        <v>0</v>
      </c>
      <c r="AA1915" s="5">
        <f t="shared" si="954"/>
        <v>0</v>
      </c>
      <c r="AB1915" s="5">
        <f>VLOOKUP(CONCATENATE($F1915," ",$G1915),AllocFactorMatrix,(AB$4+1),FALSE)*$E1920</f>
        <v>0</v>
      </c>
      <c r="AC1915" s="5">
        <f>VLOOKUP(CONCATENATE($F1915," ",$G1915),AllocFactorMatrix,(AC$4+1),FALSE)*$E1920</f>
        <v>0</v>
      </c>
      <c r="AD1915" s="5">
        <f>VLOOKUP(CONCATENATE($F1915," ",$G1915),AllocFactorMatrix,(AD$4+1),FALSE)*$E1920</f>
        <v>0</v>
      </c>
    </row>
    <row r="1916" spans="4:30" hidden="1" outlineLevel="1">
      <c r="E1916" s="51"/>
      <c r="F1916" s="52" t="str">
        <f>F1920</f>
        <v>CUST_TOTAL</v>
      </c>
      <c r="G1916" s="55" t="str">
        <f>$G$11</f>
        <v>DISTPRI</v>
      </c>
      <c r="H1916" s="4">
        <f t="shared" si="952"/>
        <v>0</v>
      </c>
      <c r="I1916" s="5">
        <f>VLOOKUP(CONCATENATE($F1916," ",$G1916),AllocFactorMatrix,(I$4+1),FALSE)*$E1920</f>
        <v>0</v>
      </c>
      <c r="J1916" s="5">
        <f>VLOOKUP(CONCATENATE($F1916," ",$G1916),AllocFactorMatrix,(J$4+1),FALSE)*$E1920</f>
        <v>0</v>
      </c>
      <c r="K1916" s="5">
        <f>VLOOKUP(CONCATENATE($F1916," ",$G1916),AllocFactorMatrix,(K$4+1),FALSE)*$E1920</f>
        <v>0</v>
      </c>
      <c r="L1916" s="5">
        <f>VLOOKUP(CONCATENATE($F1916," ",$G1916),AllocFactorMatrix,(L$4+1),FALSE)*$E1920</f>
        <v>0</v>
      </c>
      <c r="M1916" s="5">
        <f>VLOOKUP(CONCATENATE($F1916," ",$G1916),AllocFactorMatrix,(M$4+1),FALSE)*$E1920</f>
        <v>0</v>
      </c>
      <c r="N1916" s="5">
        <f t="shared" si="953"/>
        <v>0</v>
      </c>
      <c r="O1916" s="5">
        <f>VLOOKUP(CONCATENATE($F1916," ",$G1916),AllocFactorMatrix,(O$4+1),FALSE)*$E1920</f>
        <v>0</v>
      </c>
      <c r="P1916" s="5">
        <f>VLOOKUP(CONCATENATE($F1916," ",$G1916),AllocFactorMatrix,(P$4+1),FALSE)*$E1920</f>
        <v>0</v>
      </c>
      <c r="Q1916" s="5">
        <f>VLOOKUP(CONCATENATE($F1916," ",$G1916),AllocFactorMatrix,(Q$4+1),FALSE)*$E1920</f>
        <v>0</v>
      </c>
      <c r="R1916" s="5">
        <f>VLOOKUP(CONCATENATE($F1916," ",$G1916),AllocFactorMatrix,(R$4+1),FALSE)*$E1920</f>
        <v>0</v>
      </c>
      <c r="S1916" s="5">
        <f t="shared" si="957"/>
        <v>0</v>
      </c>
      <c r="T1916" s="5">
        <f>VLOOKUP(CONCATENATE($F1916," ",$G1916),AllocFactorMatrix,(T$4+1),FALSE)*$E1920</f>
        <v>0</v>
      </c>
      <c r="U1916" s="5">
        <f>VLOOKUP(CONCATENATE($F1916," ",$G1916),AllocFactorMatrix,(U$4+1),FALSE)*$E1920</f>
        <v>0</v>
      </c>
      <c r="V1916" s="5">
        <f>VLOOKUP(CONCATENATE($F1916," ",$G1916),AllocFactorMatrix,(V$4+1),FALSE)*$E1920</f>
        <v>0</v>
      </c>
      <c r="W1916" s="5">
        <f>VLOOKUP(CONCATENATE($F1916," ",$G1916),AllocFactorMatrix,(W$4+1),FALSE)*$E1920</f>
        <v>0</v>
      </c>
      <c r="X1916" s="5">
        <f t="shared" si="958"/>
        <v>0</v>
      </c>
      <c r="Y1916" s="5">
        <f>VLOOKUP(CONCATENATE($F1916," ",$G1916),AllocFactorMatrix,(Y$4+1),FALSE)*$E1920</f>
        <v>0</v>
      </c>
      <c r="Z1916" s="5">
        <f>VLOOKUP(CONCATENATE($F1916," ",$G1916),AllocFactorMatrix,(Z$4+1),FALSE)*$E1920</f>
        <v>0</v>
      </c>
      <c r="AA1916" s="5">
        <f t="shared" si="954"/>
        <v>0</v>
      </c>
      <c r="AB1916" s="5">
        <f>VLOOKUP(CONCATENATE($F1916," ",$G1916),AllocFactorMatrix,(AB$4+1),FALSE)*$E1920</f>
        <v>0</v>
      </c>
      <c r="AC1916" s="5">
        <f>VLOOKUP(CONCATENATE($F1916," ",$G1916),AllocFactorMatrix,(AC$4+1),FALSE)*$E1920</f>
        <v>0</v>
      </c>
      <c r="AD1916" s="5">
        <f>VLOOKUP(CONCATENATE($F1916," ",$G1916),AllocFactorMatrix,(AD$4+1),FALSE)*$E1920</f>
        <v>0</v>
      </c>
    </row>
    <row r="1917" spans="4:30" hidden="1" outlineLevel="1">
      <c r="E1917" s="51"/>
      <c r="F1917" s="52" t="str">
        <f>F1920</f>
        <v>CUST_TOTAL</v>
      </c>
      <c r="G1917" s="55" t="str">
        <f>$G$12</f>
        <v>DISTSEC</v>
      </c>
      <c r="H1917" s="4">
        <f t="shared" si="952"/>
        <v>0</v>
      </c>
      <c r="I1917" s="5">
        <f>VLOOKUP(CONCATENATE($F1917," ",$G1917),AllocFactorMatrix,(I$4+1),FALSE)*$E1920</f>
        <v>0</v>
      </c>
      <c r="J1917" s="5">
        <f>VLOOKUP(CONCATENATE($F1917," ",$G1917),AllocFactorMatrix,(J$4+1),FALSE)*$E1920</f>
        <v>0</v>
      </c>
      <c r="K1917" s="5">
        <f>VLOOKUP(CONCATENATE($F1917," ",$G1917),AllocFactorMatrix,(K$4+1),FALSE)*$E1920</f>
        <v>0</v>
      </c>
      <c r="L1917" s="5">
        <f>VLOOKUP(CONCATENATE($F1917," ",$G1917),AllocFactorMatrix,(L$4+1),FALSE)*$E1920</f>
        <v>0</v>
      </c>
      <c r="M1917" s="5">
        <f>VLOOKUP(CONCATENATE($F1917," ",$G1917),AllocFactorMatrix,(M$4+1),FALSE)*$E1920</f>
        <v>0</v>
      </c>
      <c r="N1917" s="5">
        <f t="shared" si="953"/>
        <v>0</v>
      </c>
      <c r="O1917" s="5">
        <f>VLOOKUP(CONCATENATE($F1917," ",$G1917),AllocFactorMatrix,(O$4+1),FALSE)*$E1920</f>
        <v>0</v>
      </c>
      <c r="P1917" s="5">
        <f>VLOOKUP(CONCATENATE($F1917," ",$G1917),AllocFactorMatrix,(P$4+1),FALSE)*$E1920</f>
        <v>0</v>
      </c>
      <c r="Q1917" s="5">
        <f>VLOOKUP(CONCATENATE($F1917," ",$G1917),AllocFactorMatrix,(Q$4+1),FALSE)*$E1920</f>
        <v>0</v>
      </c>
      <c r="R1917" s="5">
        <f>VLOOKUP(CONCATENATE($F1917," ",$G1917),AllocFactorMatrix,(R$4+1),FALSE)*$E1920</f>
        <v>0</v>
      </c>
      <c r="S1917" s="5">
        <f t="shared" si="957"/>
        <v>0</v>
      </c>
      <c r="T1917" s="5">
        <f>VLOOKUP(CONCATENATE($F1917," ",$G1917),AllocFactorMatrix,(T$4+1),FALSE)*$E1920</f>
        <v>0</v>
      </c>
      <c r="U1917" s="5">
        <f>VLOOKUP(CONCATENATE($F1917," ",$G1917),AllocFactorMatrix,(U$4+1),FALSE)*$E1920</f>
        <v>0</v>
      </c>
      <c r="V1917" s="5">
        <f>VLOOKUP(CONCATENATE($F1917," ",$G1917),AllocFactorMatrix,(V$4+1),FALSE)*$E1920</f>
        <v>0</v>
      </c>
      <c r="W1917" s="5">
        <f>VLOOKUP(CONCATENATE($F1917," ",$G1917),AllocFactorMatrix,(W$4+1),FALSE)*$E1920</f>
        <v>0</v>
      </c>
      <c r="X1917" s="5">
        <f t="shared" si="958"/>
        <v>0</v>
      </c>
      <c r="Y1917" s="5">
        <f>VLOOKUP(CONCATENATE($F1917," ",$G1917),AllocFactorMatrix,(Y$4+1),FALSE)*$E1920</f>
        <v>0</v>
      </c>
      <c r="Z1917" s="5">
        <f>VLOOKUP(CONCATENATE($F1917," ",$G1917),AllocFactorMatrix,(Z$4+1),FALSE)*$E1920</f>
        <v>0</v>
      </c>
      <c r="AA1917" s="5">
        <f t="shared" si="954"/>
        <v>0</v>
      </c>
      <c r="AB1917" s="5">
        <f>VLOOKUP(CONCATENATE($F1917," ",$G1917),AllocFactorMatrix,(AB$4+1),FALSE)*$E1920</f>
        <v>0</v>
      </c>
      <c r="AC1917" s="5">
        <f>VLOOKUP(CONCATENATE($F1917," ",$G1917),AllocFactorMatrix,(AC$4+1),FALSE)*$E1920</f>
        <v>0</v>
      </c>
      <c r="AD1917" s="5">
        <f>VLOOKUP(CONCATENATE($F1917," ",$G1917),AllocFactorMatrix,(AD$4+1),FALSE)*$E1920</f>
        <v>0</v>
      </c>
    </row>
    <row r="1918" spans="4:30" hidden="1" outlineLevel="1">
      <c r="E1918" s="51"/>
      <c r="F1918" s="52" t="str">
        <f>F1920</f>
        <v>CUST_TOTAL</v>
      </c>
      <c r="G1918" s="55" t="str">
        <f>$G$13</f>
        <v>ENERGY</v>
      </c>
      <c r="H1918" s="4">
        <f t="shared" si="952"/>
        <v>0</v>
      </c>
      <c r="I1918" s="5">
        <f>VLOOKUP(CONCATENATE($F1918," ",$G1918),AllocFactorMatrix,(I$4+1),FALSE)*$E1920</f>
        <v>0</v>
      </c>
      <c r="J1918" s="5">
        <f>VLOOKUP(CONCATENATE($F1918," ",$G1918),AllocFactorMatrix,(J$4+1),FALSE)*$E1920</f>
        <v>0</v>
      </c>
      <c r="K1918" s="5">
        <f>VLOOKUP(CONCATENATE($F1918," ",$G1918),AllocFactorMatrix,(K$4+1),FALSE)*$E1920</f>
        <v>0</v>
      </c>
      <c r="L1918" s="5">
        <f>VLOOKUP(CONCATENATE($F1918," ",$G1918),AllocFactorMatrix,(L$4+1),FALSE)*$E1920</f>
        <v>0</v>
      </c>
      <c r="M1918" s="5">
        <f>VLOOKUP(CONCATENATE($F1918," ",$G1918),AllocFactorMatrix,(M$4+1),FALSE)*$E1920</f>
        <v>0</v>
      </c>
      <c r="N1918" s="5">
        <f t="shared" si="953"/>
        <v>0</v>
      </c>
      <c r="O1918" s="5">
        <f>VLOOKUP(CONCATENATE($F1918," ",$G1918),AllocFactorMatrix,(O$4+1),FALSE)*$E1920</f>
        <v>0</v>
      </c>
      <c r="P1918" s="5">
        <f>VLOOKUP(CONCATENATE($F1918," ",$G1918),AllocFactorMatrix,(P$4+1),FALSE)*$E1920</f>
        <v>0</v>
      </c>
      <c r="Q1918" s="5">
        <f>VLOOKUP(CONCATENATE($F1918," ",$G1918),AllocFactorMatrix,(Q$4+1),FALSE)*$E1920</f>
        <v>0</v>
      </c>
      <c r="R1918" s="5">
        <f>VLOOKUP(CONCATENATE($F1918," ",$G1918),AllocFactorMatrix,(R$4+1),FALSE)*$E1920</f>
        <v>0</v>
      </c>
      <c r="S1918" s="5">
        <f t="shared" si="957"/>
        <v>0</v>
      </c>
      <c r="T1918" s="5">
        <f>VLOOKUP(CONCATENATE($F1918," ",$G1918),AllocFactorMatrix,(T$4+1),FALSE)*$E1920</f>
        <v>0</v>
      </c>
      <c r="U1918" s="5">
        <f>VLOOKUP(CONCATENATE($F1918," ",$G1918),AllocFactorMatrix,(U$4+1),FALSE)*$E1920</f>
        <v>0</v>
      </c>
      <c r="V1918" s="5">
        <f>VLOOKUP(CONCATENATE($F1918," ",$G1918),AllocFactorMatrix,(V$4+1),FALSE)*$E1920</f>
        <v>0</v>
      </c>
      <c r="W1918" s="5">
        <f>VLOOKUP(CONCATENATE($F1918," ",$G1918),AllocFactorMatrix,(W$4+1),FALSE)*$E1920</f>
        <v>0</v>
      </c>
      <c r="X1918" s="5">
        <f t="shared" si="958"/>
        <v>0</v>
      </c>
      <c r="Y1918" s="5">
        <f>VLOOKUP(CONCATENATE($F1918," ",$G1918),AllocFactorMatrix,(Y$4+1),FALSE)*$E1920</f>
        <v>0</v>
      </c>
      <c r="Z1918" s="5">
        <f>VLOOKUP(CONCATENATE($F1918," ",$G1918),AllocFactorMatrix,(Z$4+1),FALSE)*$E1920</f>
        <v>0</v>
      </c>
      <c r="AA1918" s="5">
        <f t="shared" si="954"/>
        <v>0</v>
      </c>
      <c r="AB1918" s="5">
        <f>VLOOKUP(CONCATENATE($F1918," ",$G1918),AllocFactorMatrix,(AB$4+1),FALSE)*$E1920</f>
        <v>0</v>
      </c>
      <c r="AC1918" s="5">
        <f>VLOOKUP(CONCATENATE($F1918," ",$G1918),AllocFactorMatrix,(AC$4+1),FALSE)*$E1920</f>
        <v>0</v>
      </c>
      <c r="AD1918" s="5">
        <f>VLOOKUP(CONCATENATE($F1918," ",$G1918),AllocFactorMatrix,(AD$4+1),FALSE)*$E1920</f>
        <v>0</v>
      </c>
    </row>
    <row r="1919" spans="4:30" hidden="1" outlineLevel="1">
      <c r="E1919" s="51"/>
      <c r="F1919" s="52" t="str">
        <f>F1920</f>
        <v>CUST_TOTAL</v>
      </c>
      <c r="G1919" s="55" t="str">
        <f>$G$14</f>
        <v>CUSTOMER</v>
      </c>
      <c r="H1919" s="4">
        <f t="shared" si="952"/>
        <v>-303011</v>
      </c>
      <c r="I1919" s="5">
        <f>VLOOKUP(CONCATENATE($F1919," ",$G1919),AllocFactorMatrix,(I$4+1),FALSE)*$E1920</f>
        <v>-193076.15231200785</v>
      </c>
      <c r="J1919" s="5">
        <f>VLOOKUP(CONCATENATE($F1919," ",$G1919),AllocFactorMatrix,(J$4+1),FALSE)*$E1920</f>
        <v>-33784.331312339265</v>
      </c>
      <c r="K1919" s="5">
        <f>VLOOKUP(CONCATENATE($F1919," ",$G1919),AllocFactorMatrix,(K$4+1),FALSE)*$E1920</f>
        <v>-9488.4075173511446</v>
      </c>
      <c r="L1919" s="5">
        <f>VLOOKUP(CONCATENATE($F1919," ",$G1919),AllocFactorMatrix,(L$4+1),FALSE)*$E1920</f>
        <v>-110.31387484772533</v>
      </c>
      <c r="M1919" s="5">
        <f>VLOOKUP(CONCATENATE($F1919," ",$G1919),AllocFactorMatrix,(M$4+1),FALSE)*$E1920</f>
        <v>-8.4856826805942553</v>
      </c>
      <c r="N1919" s="5">
        <f t="shared" si="953"/>
        <v>-9607.2070748794631</v>
      </c>
      <c r="O1919" s="5">
        <f>VLOOKUP(CONCATENATE($F1919," ",$G1919),AllocFactorMatrix,(O$4+1),FALSE)*$E1920</f>
        <v>-830.18262225147134</v>
      </c>
      <c r="P1919" s="5">
        <f>VLOOKUP(CONCATENATE($F1919," ",$G1919),AllocFactorMatrix,(P$4+1),FALSE)*$E1920</f>
        <v>-83.442546359176859</v>
      </c>
      <c r="Q1919" s="5">
        <f>VLOOKUP(CONCATENATE($F1919," ",$G1919),AllocFactorMatrix,(Q$4+1),FALSE)*$E1920</f>
        <v>-24.042767595017061</v>
      </c>
      <c r="R1919" s="5">
        <f>VLOOKUP(CONCATENATE($F1919," ",$G1919),AllocFactorMatrix,(R$4+1),FALSE)*$E1920</f>
        <v>-2.8285608935314186</v>
      </c>
      <c r="S1919" s="5">
        <f t="shared" si="957"/>
        <v>-940.49649709919663</v>
      </c>
      <c r="T1919" s="5">
        <f>VLOOKUP(CONCATENATE($F1919," ",$G1919),AllocFactorMatrix,(T$4+1),FALSE)*$E1920</f>
        <v>-5.6571217870628372</v>
      </c>
      <c r="U1919" s="5">
        <f>VLOOKUP(CONCATENATE($F1919," ",$G1919),AllocFactorMatrix,(U$4+1),FALSE)*$E1920</f>
        <v>-49.499815636799831</v>
      </c>
      <c r="V1919" s="5">
        <f>VLOOKUP(CONCATENATE($F1919," ",$G1919),AllocFactorMatrix,(V$4+1),FALSE)*$E1920</f>
        <v>-35.357011169142737</v>
      </c>
      <c r="W1919" s="5">
        <f>VLOOKUP(CONCATENATE($F1919," ",$G1919),AllocFactorMatrix,(W$4+1),FALSE)*$E1920</f>
        <v>-4.2428413402971277</v>
      </c>
      <c r="X1919" s="5">
        <f t="shared" si="958"/>
        <v>-94.756789933302542</v>
      </c>
      <c r="Y1919" s="5">
        <f>VLOOKUP(CONCATENATE($F1919," ",$G1919),AllocFactorMatrix,(Y$4+1),FALSE)*$E1920</f>
        <v>-227.69915192927922</v>
      </c>
      <c r="Z1919" s="5">
        <f>VLOOKUP(CONCATENATE($F1919," ",$G1919),AllocFactorMatrix,(Z$4+1),FALSE)*$E1920</f>
        <v>-1.4142804467657093</v>
      </c>
      <c r="AA1919" s="5">
        <f t="shared" si="954"/>
        <v>-229.11343237604493</v>
      </c>
      <c r="AB1919" s="5">
        <f>VLOOKUP(CONCATENATE($F1919," ",$G1919),AllocFactorMatrix,(AB$4+1),FALSE)*$E1920</f>
        <v>-14.142804467657095</v>
      </c>
      <c r="AC1919" s="5">
        <f>VLOOKUP(CONCATENATE($F1919," ",$G1919),AllocFactorMatrix,(AC$4+1),FALSE)*$E1920</f>
        <v>-65187.014352325074</v>
      </c>
      <c r="AD1919" s="5">
        <f>VLOOKUP(CONCATENATE($F1919," ",$G1919),AllocFactorMatrix,(AD$4+1),FALSE)*$E1920</f>
        <v>-77.78542457211401</v>
      </c>
    </row>
    <row r="1920" spans="4:30" collapsed="1">
      <c r="D1920" s="95" t="s">
        <v>636</v>
      </c>
      <c r="E1920" s="61">
        <v>-303011</v>
      </c>
      <c r="F1920" s="96" t="s">
        <v>42</v>
      </c>
      <c r="G1920" s="55" t="str">
        <f>$G$15</f>
        <v>TOTAL</v>
      </c>
      <c r="H1920" s="4">
        <f t="shared" si="952"/>
        <v>-303011</v>
      </c>
      <c r="I1920" s="5">
        <f>VLOOKUP(CONCATENATE($F1920," ",$G1920),AllocFactorMatrix,(I$4+1),FALSE)*$E1920</f>
        <v>-193076.15231200785</v>
      </c>
      <c r="J1920" s="5">
        <f>VLOOKUP(CONCATENATE($F1920," ",$G1920),AllocFactorMatrix,(J$4+1),FALSE)*$E1920</f>
        <v>-33784.331312339265</v>
      </c>
      <c r="K1920" s="5">
        <f>VLOOKUP(CONCATENATE($F1920," ",$G1920),AllocFactorMatrix,(K$4+1),FALSE)*$E1920</f>
        <v>-9488.4075173511446</v>
      </c>
      <c r="L1920" s="5">
        <f>VLOOKUP(CONCATENATE($F1920," ",$G1920),AllocFactorMatrix,(L$4+1),FALSE)*$E1920</f>
        <v>-110.31387484772533</v>
      </c>
      <c r="M1920" s="5">
        <f>VLOOKUP(CONCATENATE($F1920," ",$G1920),AllocFactorMatrix,(M$4+1),FALSE)*$E1920</f>
        <v>-8.4856826805942553</v>
      </c>
      <c r="N1920" s="5">
        <f t="shared" si="953"/>
        <v>-9607.2070748794631</v>
      </c>
      <c r="O1920" s="5">
        <f>VLOOKUP(CONCATENATE($F1920," ",$G1920),AllocFactorMatrix,(O$4+1),FALSE)*$E1920</f>
        <v>-830.18262225147134</v>
      </c>
      <c r="P1920" s="5">
        <f>VLOOKUP(CONCATENATE($F1920," ",$G1920),AllocFactorMatrix,(P$4+1),FALSE)*$E1920</f>
        <v>-83.442546359176859</v>
      </c>
      <c r="Q1920" s="5">
        <f>VLOOKUP(CONCATENATE($F1920," ",$G1920),AllocFactorMatrix,(Q$4+1),FALSE)*$E1920</f>
        <v>-24.042767595017061</v>
      </c>
      <c r="R1920" s="5">
        <f>VLOOKUP(CONCATENATE($F1920," ",$G1920),AllocFactorMatrix,(R$4+1),FALSE)*$E1920</f>
        <v>-2.8285608935314186</v>
      </c>
      <c r="S1920" s="5">
        <f t="shared" si="957"/>
        <v>-940.49649709919663</v>
      </c>
      <c r="T1920" s="5">
        <f>VLOOKUP(CONCATENATE($F1920," ",$G1920),AllocFactorMatrix,(T$4+1),FALSE)*$E1920</f>
        <v>-5.6571217870628372</v>
      </c>
      <c r="U1920" s="5">
        <f>VLOOKUP(CONCATENATE($F1920," ",$G1920),AllocFactorMatrix,(U$4+1),FALSE)*$E1920</f>
        <v>-49.499815636799831</v>
      </c>
      <c r="V1920" s="5">
        <f>VLOOKUP(CONCATENATE($F1920," ",$G1920),AllocFactorMatrix,(V$4+1),FALSE)*$E1920</f>
        <v>-35.357011169142737</v>
      </c>
      <c r="W1920" s="5">
        <f>VLOOKUP(CONCATENATE($F1920," ",$G1920),AllocFactorMatrix,(W$4+1),FALSE)*$E1920</f>
        <v>-4.2428413402971277</v>
      </c>
      <c r="X1920" s="5">
        <f t="shared" si="958"/>
        <v>-94.756789933302542</v>
      </c>
      <c r="Y1920" s="5">
        <f>VLOOKUP(CONCATENATE($F1920," ",$G1920),AllocFactorMatrix,(Y$4+1),FALSE)*$E1920</f>
        <v>-227.69915192927922</v>
      </c>
      <c r="Z1920" s="5">
        <f>VLOOKUP(CONCATENATE($F1920," ",$G1920),AllocFactorMatrix,(Z$4+1),FALSE)*$E1920</f>
        <v>-1.4142804467657093</v>
      </c>
      <c r="AA1920" s="5">
        <f t="shared" si="954"/>
        <v>-229.11343237604493</v>
      </c>
      <c r="AB1920" s="5">
        <f>VLOOKUP(CONCATENATE($F1920," ",$G1920),AllocFactorMatrix,(AB$4+1),FALSE)*$E1920</f>
        <v>-14.142804467657095</v>
      </c>
      <c r="AC1920" s="5">
        <f>VLOOKUP(CONCATENATE($F1920," ",$G1920),AllocFactorMatrix,(AC$4+1),FALSE)*$E1920</f>
        <v>-65187.014352325074</v>
      </c>
      <c r="AD1920" s="5">
        <f>VLOOKUP(CONCATENATE($F1920," ",$G1920),AllocFactorMatrix,(AD$4+1),FALSE)*$E1920</f>
        <v>-77.78542457211401</v>
      </c>
    </row>
    <row r="1921" spans="4:30" hidden="1" outlineLevel="1">
      <c r="E1921" s="51"/>
      <c r="F1921" s="52" t="str">
        <f>F1928</f>
        <v>REVYEC_EXP_OM</v>
      </c>
      <c r="G1921" s="55" t="str">
        <f>$G$8</f>
        <v>PRODUCTION</v>
      </c>
      <c r="H1921" s="4">
        <f t="shared" ca="1" si="952"/>
        <v>-548178.47992133873</v>
      </c>
      <c r="I1921" s="5">
        <f ca="1">VLOOKUP(CONCATENATE($F1921," ",$G1921),AllocFactorMatrix,(I$4+1),FALSE)*$E1928</f>
        <v>-89175.044611168065</v>
      </c>
      <c r="J1921" s="5">
        <f ca="1">VLOOKUP(CONCATENATE($F1921," ",$G1921),AllocFactorMatrix,(J$4+1),FALSE)*$E1928</f>
        <v>-9137.0284656877848</v>
      </c>
      <c r="K1921" s="5">
        <f ca="1">VLOOKUP(CONCATENATE($F1921," ",$G1921),AllocFactorMatrix,(K$4+1),FALSE)*$E1928</f>
        <v>-19291.838251287983</v>
      </c>
      <c r="L1921" s="5">
        <f ca="1">VLOOKUP(CONCATENATE($F1921," ",$G1921),AllocFactorMatrix,(L$4+1),FALSE)*$E1928</f>
        <v>-26693.514356336473</v>
      </c>
      <c r="M1921" s="5">
        <f ca="1">VLOOKUP(CONCATENATE($F1921," ",$G1921),AllocFactorMatrix,(M$4+1),FALSE)*$E1928</f>
        <v>-10645.907925827427</v>
      </c>
      <c r="N1921" s="5">
        <f t="shared" ca="1" si="953"/>
        <v>-56631.260533451888</v>
      </c>
      <c r="O1921" s="5">
        <f ca="1">VLOOKUP(CONCATENATE($F1921," ",$G1921),AllocFactorMatrix,(O$4+1),FALSE)*$E1928</f>
        <v>80477.659930298934</v>
      </c>
      <c r="P1921" s="5">
        <f ca="1">VLOOKUP(CONCATENATE($F1921," ",$G1921),AllocFactorMatrix,(P$4+1),FALSE)*$E1928</f>
        <v>39581.098559407437</v>
      </c>
      <c r="Q1921" s="5">
        <f ca="1">VLOOKUP(CONCATENATE($F1921," ",$G1921),AllocFactorMatrix,(Q$4+1),FALSE)*$E1928</f>
        <v>0</v>
      </c>
      <c r="R1921" s="5">
        <f ca="1">VLOOKUP(CONCATENATE($F1921," ",$G1921),AllocFactorMatrix,(R$4+1),FALSE)*$E1928</f>
        <v>0</v>
      </c>
      <c r="S1921" s="5">
        <f ca="1">SUBTOTAL(9,O1921:R1921)</f>
        <v>120058.75848970638</v>
      </c>
      <c r="T1921" s="5">
        <f ca="1">VLOOKUP(CONCATENATE($F1921," ",$G1921),AllocFactorMatrix,(T$4+1),FALSE)*$E1928</f>
        <v>0</v>
      </c>
      <c r="U1921" s="5">
        <f ca="1">VLOOKUP(CONCATENATE($F1921," ",$G1921),AllocFactorMatrix,(U$4+1),FALSE)*$E1928</f>
        <v>-91023.291999302703</v>
      </c>
      <c r="V1921" s="5">
        <f ca="1">VLOOKUP(CONCATENATE($F1921," ",$G1921),AllocFactorMatrix,(V$4+1),FALSE)*$E1928</f>
        <v>-251949.93132890659</v>
      </c>
      <c r="W1921" s="5">
        <f ca="1">VLOOKUP(CONCATENATE($F1921," ",$G1921),AllocFactorMatrix,(W$4+1),FALSE)*$E1928</f>
        <v>-163376.76432935419</v>
      </c>
      <c r="X1921" s="5">
        <f ca="1">SUBTOTAL(9,T1921:W1921)</f>
        <v>-506349.98765756353</v>
      </c>
      <c r="Y1921" s="5">
        <f ca="1">VLOOKUP(CONCATENATE($F1921," ",$G1921),AllocFactorMatrix,(Y$4+1),FALSE)*$E1928</f>
        <v>-6943.9171431738851</v>
      </c>
      <c r="Z1921" s="5">
        <f ca="1">VLOOKUP(CONCATENATE($F1921," ",$G1921),AllocFactorMatrix,(Z$4+1),FALSE)*$E1928</f>
        <v>0</v>
      </c>
      <c r="AA1921" s="5">
        <f t="shared" ca="1" si="954"/>
        <v>-6943.9171431738851</v>
      </c>
      <c r="AB1921" s="5">
        <f ca="1">VLOOKUP(CONCATENATE($F1921," ",$G1921),AllocFactorMatrix,(AB$4+1),FALSE)*$E1928</f>
        <v>0</v>
      </c>
      <c r="AC1921" s="5">
        <f ca="1">VLOOKUP(CONCATENATE($F1921," ",$G1921),AllocFactorMatrix,(AC$4+1),FALSE)*$E1928</f>
        <v>0</v>
      </c>
      <c r="AD1921" s="5">
        <f ca="1">VLOOKUP(CONCATENATE($F1921," ",$G1921),AllocFactorMatrix,(AD$4+1),FALSE)*$E1928</f>
        <v>0</v>
      </c>
    </row>
    <row r="1922" spans="4:30" hidden="1" outlineLevel="1">
      <c r="E1922" s="51"/>
      <c r="F1922" s="52" t="str">
        <f>F1928</f>
        <v>REVYEC_EXP_OM</v>
      </c>
      <c r="G1922" s="55" t="str">
        <f>$G$9</f>
        <v>BULKTRAN</v>
      </c>
      <c r="H1922" s="4">
        <f t="shared" ca="1" si="952"/>
        <v>-29663.392633876472</v>
      </c>
      <c r="I1922" s="5">
        <f ca="1">VLOOKUP(CONCATENATE($F1922," ",$G1922),AllocFactorMatrix,(I$4+1),FALSE)*$E1928</f>
        <v>-4804.6866967322894</v>
      </c>
      <c r="J1922" s="5">
        <f ca="1">VLOOKUP(CONCATENATE($F1922," ",$G1922),AllocFactorMatrix,(J$4+1),FALSE)*$E1928</f>
        <v>-498.43288257025193</v>
      </c>
      <c r="K1922" s="5">
        <f ca="1">VLOOKUP(CONCATENATE($F1922," ",$G1922),AllocFactorMatrix,(K$4+1),FALSE)*$E1928</f>
        <v>-1049.3168805418497</v>
      </c>
      <c r="L1922" s="5">
        <f ca="1">VLOOKUP(CONCATENATE($F1922," ",$G1922),AllocFactorMatrix,(L$4+1),FALSE)*$E1928</f>
        <v>-1449.937935462639</v>
      </c>
      <c r="M1922" s="5">
        <f ca="1">VLOOKUP(CONCATENATE($F1922," ",$G1922),AllocFactorMatrix,(M$4+1),FALSE)*$E1928</f>
        <v>-594.65815861391343</v>
      </c>
      <c r="N1922" s="5">
        <f t="shared" ca="1" si="953"/>
        <v>-3093.9129746184026</v>
      </c>
      <c r="O1922" s="5">
        <f ca="1">VLOOKUP(CONCATENATE($F1922," ",$G1922),AllocFactorMatrix,(O$4+1),FALSE)*$E1928</f>
        <v>4376.9389913670657</v>
      </c>
      <c r="P1922" s="5">
        <f ca="1">VLOOKUP(CONCATENATE($F1922," ",$G1922),AllocFactorMatrix,(P$4+1),FALSE)*$E1928</f>
        <v>2155.279277118198</v>
      </c>
      <c r="Q1922" s="5">
        <f ca="1">VLOOKUP(CONCATENATE($F1922," ",$G1922),AllocFactorMatrix,(Q$4+1),FALSE)*$E1928</f>
        <v>0</v>
      </c>
      <c r="R1922" s="5">
        <f ca="1">VLOOKUP(CONCATENATE($F1922," ",$G1922),AllocFactorMatrix,(R$4+1),FALSE)*$E1928</f>
        <v>0</v>
      </c>
      <c r="S1922" s="5">
        <f t="shared" ref="S1922:S1928" ca="1" si="959">SUBTOTAL(9,O1922:R1922)</f>
        <v>6532.2182684852633</v>
      </c>
      <c r="T1922" s="5">
        <f ca="1">VLOOKUP(CONCATENATE($F1922," ",$G1922),AllocFactorMatrix,(T$4+1),FALSE)*$E1928</f>
        <v>0</v>
      </c>
      <c r="U1922" s="5">
        <f ca="1">VLOOKUP(CONCATENATE($F1922," ",$G1922),AllocFactorMatrix,(U$4+1),FALSE)*$E1928</f>
        <v>-4933.5558571054025</v>
      </c>
      <c r="V1922" s="5">
        <f ca="1">VLOOKUP(CONCATENATE($F1922," ",$G1922),AllocFactorMatrix,(V$4+1),FALSE)*$E1928</f>
        <v>-13660.581677247375</v>
      </c>
      <c r="W1922" s="5">
        <f ca="1">VLOOKUP(CONCATENATE($F1922," ",$G1922),AllocFactorMatrix,(W$4+1),FALSE)*$E1928</f>
        <v>-8827.7511071191384</v>
      </c>
      <c r="X1922" s="5">
        <f t="shared" ref="X1922:X1928" ca="1" si="960">SUBTOTAL(9,T1922:W1922)</f>
        <v>-27421.888641471916</v>
      </c>
      <c r="Y1922" s="5">
        <f ca="1">VLOOKUP(CONCATENATE($F1922," ",$G1922),AllocFactorMatrix,(Y$4+1),FALSE)*$E1928</f>
        <v>-376.68970696887055</v>
      </c>
      <c r="Z1922" s="5">
        <f ca="1">VLOOKUP(CONCATENATE($F1922," ",$G1922),AllocFactorMatrix,(Z$4+1),FALSE)*$E1928</f>
        <v>0</v>
      </c>
      <c r="AA1922" s="5">
        <f t="shared" ca="1" si="954"/>
        <v>-376.68970696887055</v>
      </c>
      <c r="AB1922" s="5">
        <f ca="1">VLOOKUP(CONCATENATE($F1922," ",$G1922),AllocFactorMatrix,(AB$4+1),FALSE)*$E1928</f>
        <v>0</v>
      </c>
      <c r="AC1922" s="5">
        <f ca="1">VLOOKUP(CONCATENATE($F1922," ",$G1922),AllocFactorMatrix,(AC$4+1),FALSE)*$E1928</f>
        <v>0</v>
      </c>
      <c r="AD1922" s="5">
        <f ca="1">VLOOKUP(CONCATENATE($F1922," ",$G1922),AllocFactorMatrix,(AD$4+1),FALSE)*$E1928</f>
        <v>0</v>
      </c>
    </row>
    <row r="1923" spans="4:30" hidden="1" outlineLevel="1">
      <c r="E1923" s="51"/>
      <c r="F1923" s="52" t="str">
        <f>F1928</f>
        <v>REVYEC_EXP_OM</v>
      </c>
      <c r="G1923" s="55" t="str">
        <f>$G$10</f>
        <v>SUBTRAN</v>
      </c>
      <c r="H1923" s="4">
        <f t="shared" ca="1" si="952"/>
        <v>-5285.1422624020997</v>
      </c>
      <c r="I1923" s="5">
        <f ca="1">VLOOKUP(CONCATENATE($F1923," ",$G1923),AllocFactorMatrix,(I$4+1),FALSE)*$E1928</f>
        <v>-1044.9338035607198</v>
      </c>
      <c r="J1923" s="5">
        <f ca="1">VLOOKUP(CONCATENATE($F1923," ",$G1923),AllocFactorMatrix,(J$4+1),FALSE)*$E1928</f>
        <v>-105.75962598312995</v>
      </c>
      <c r="K1923" s="5">
        <f ca="1">VLOOKUP(CONCATENATE($F1923," ",$G1923),AllocFactorMatrix,(K$4+1),FALSE)*$E1928</f>
        <v>-221.16479739811808</v>
      </c>
      <c r="L1923" s="5">
        <f ca="1">VLOOKUP(CONCATENATE($F1923," ",$G1923),AllocFactorMatrix,(L$4+1),FALSE)*$E1928</f>
        <v>-299.91354945415185</v>
      </c>
      <c r="M1923" s="5">
        <f ca="1">VLOOKUP(CONCATENATE($F1923," ",$G1923),AllocFactorMatrix,(M$4+1),FALSE)*$E1928</f>
        <v>-164.3267766236267</v>
      </c>
      <c r="N1923" s="5">
        <f t="shared" ca="1" si="953"/>
        <v>-685.40512347589674</v>
      </c>
      <c r="O1923" s="5">
        <f ca="1">VLOOKUP(CONCATENATE($F1923," ",$G1923),AllocFactorMatrix,(O$4+1),FALSE)*$E1928</f>
        <v>916.90323611438725</v>
      </c>
      <c r="P1923" s="5">
        <f ca="1">VLOOKUP(CONCATENATE($F1923," ",$G1923),AllocFactorMatrix,(P$4+1),FALSE)*$E1928</f>
        <v>450.42255975540928</v>
      </c>
      <c r="Q1923" s="5">
        <f ca="1">VLOOKUP(CONCATENATE($F1923," ",$G1923),AllocFactorMatrix,(Q$4+1),FALSE)*$E1928</f>
        <v>0</v>
      </c>
      <c r="R1923" s="5">
        <f ca="1">VLOOKUP(CONCATENATE($F1923," ",$G1923),AllocFactorMatrix,(R$4+1),FALSE)*$E1928</f>
        <v>0</v>
      </c>
      <c r="S1923" s="5">
        <f t="shared" ca="1" si="959"/>
        <v>1367.3257958697966</v>
      </c>
      <c r="T1923" s="5">
        <f ca="1">VLOOKUP(CONCATENATE($F1923," ",$G1923),AllocFactorMatrix,(T$4+1),FALSE)*$E1928</f>
        <v>0</v>
      </c>
      <c r="U1923" s="5">
        <f ca="1">VLOOKUP(CONCATENATE($F1923," ",$G1923),AllocFactorMatrix,(U$4+1),FALSE)*$E1928</f>
        <v>-1033.6330620629976</v>
      </c>
      <c r="V1923" s="5">
        <f ca="1">VLOOKUP(CONCATENATE($F1923," ",$G1923),AllocFactorMatrix,(V$4+1),FALSE)*$E1928</f>
        <v>-3772.6523426541298</v>
      </c>
      <c r="W1923" s="5">
        <f ca="1">VLOOKUP(CONCATENATE($F1923," ",$G1923),AllocFactorMatrix,(W$4+1),FALSE)*$E1928</f>
        <v>0</v>
      </c>
      <c r="X1923" s="5">
        <f t="shared" ca="1" si="960"/>
        <v>-4806.2854047171277</v>
      </c>
      <c r="Y1923" s="5">
        <f ca="1">VLOOKUP(CONCATENATE($F1923," ",$G1923),AllocFactorMatrix,(Y$4+1),FALSE)*$E1928</f>
        <v>-77.346838605151063</v>
      </c>
      <c r="Z1923" s="5">
        <f ca="1">VLOOKUP(CONCATENATE($F1923," ",$G1923),AllocFactorMatrix,(Z$4+1),FALSE)*$E1928</f>
        <v>0</v>
      </c>
      <c r="AA1923" s="5">
        <f t="shared" ca="1" si="954"/>
        <v>-77.346838605151063</v>
      </c>
      <c r="AB1923" s="5">
        <f ca="1">VLOOKUP(CONCATENATE($F1923," ",$G1923),AllocFactorMatrix,(AB$4+1),FALSE)*$E1928</f>
        <v>0</v>
      </c>
      <c r="AC1923" s="5">
        <f ca="1">VLOOKUP(CONCATENATE($F1923," ",$G1923),AllocFactorMatrix,(AC$4+1),FALSE)*$E1928</f>
        <v>73.920768861064602</v>
      </c>
      <c r="AD1923" s="5">
        <f ca="1">VLOOKUP(CONCATENATE($F1923," ",$G1923),AllocFactorMatrix,(AD$4+1),FALSE)*$E1928</f>
        <v>-6.6580307909371248</v>
      </c>
    </row>
    <row r="1924" spans="4:30" hidden="1" outlineLevel="1">
      <c r="E1924" s="51"/>
      <c r="F1924" s="52" t="str">
        <f>F1928</f>
        <v>REVYEC_EXP_OM</v>
      </c>
      <c r="G1924" s="55" t="str">
        <f>$G$11</f>
        <v>DISTPRI</v>
      </c>
      <c r="H1924" s="4">
        <f t="shared" ca="1" si="952"/>
        <v>-45991.455453576236</v>
      </c>
      <c r="I1924" s="5">
        <f ca="1">VLOOKUP(CONCATENATE($F1924," ",$G1924),AllocFactorMatrix,(I$4+1),FALSE)*$E1928</f>
        <v>-35633.920444554016</v>
      </c>
      <c r="J1924" s="5">
        <f ca="1">VLOOKUP(CONCATENATE($F1924," ",$G1924),AllocFactorMatrix,(J$4+1),FALSE)*$E1928</f>
        <v>-3485.5288655805298</v>
      </c>
      <c r="K1924" s="5">
        <f ca="1">VLOOKUP(CONCATENATE($F1924," ",$G1924),AllocFactorMatrix,(K$4+1),FALSE)*$E1928</f>
        <v>-7293.5856045602713</v>
      </c>
      <c r="L1924" s="5">
        <f ca="1">VLOOKUP(CONCATENATE($F1924," ",$G1924),AllocFactorMatrix,(L$4+1),FALSE)*$E1928</f>
        <v>-9907.5549554721929</v>
      </c>
      <c r="M1924" s="5">
        <f ca="1">VLOOKUP(CONCATENATE($F1924," ",$G1924),AllocFactorMatrix,(M$4+1),FALSE)*$E1928</f>
        <v>0</v>
      </c>
      <c r="N1924" s="5">
        <f t="shared" ca="1" si="953"/>
        <v>-17201.140560032465</v>
      </c>
      <c r="O1924" s="5">
        <f ca="1">VLOOKUP(CONCATENATE($F1924," ",$G1924),AllocFactorMatrix,(O$4+1),FALSE)*$E1928</f>
        <v>30012.411041654581</v>
      </c>
      <c r="P1924" s="5">
        <f ca="1">VLOOKUP(CONCATENATE($F1924," ",$G1924),AllocFactorMatrix,(P$4+1),FALSE)*$E1928</f>
        <v>14756.203539920602</v>
      </c>
      <c r="Q1924" s="5">
        <f ca="1">VLOOKUP(CONCATENATE($F1924," ",$G1924),AllocFactorMatrix,(Q$4+1),FALSE)*$E1928</f>
        <v>0</v>
      </c>
      <c r="R1924" s="5">
        <f ca="1">VLOOKUP(CONCATENATE($F1924," ",$G1924),AllocFactorMatrix,(R$4+1),FALSE)*$E1928</f>
        <v>0</v>
      </c>
      <c r="S1924" s="5">
        <f t="shared" ca="1" si="959"/>
        <v>44768.614581575181</v>
      </c>
      <c r="T1924" s="5">
        <f ca="1">VLOOKUP(CONCATENATE($F1924," ",$G1924),AllocFactorMatrix,(T$4+1),FALSE)*$E1928</f>
        <v>0</v>
      </c>
      <c r="U1924" s="5">
        <f ca="1">VLOOKUP(CONCATENATE($F1924," ",$G1924),AllocFactorMatrix,(U$4+1),FALSE)*$E1928</f>
        <v>-34128.939940755365</v>
      </c>
      <c r="V1924" s="5">
        <f ca="1">VLOOKUP(CONCATENATE($F1924," ",$G1924),AllocFactorMatrix,(V$4+1),FALSE)*$E1928</f>
        <v>0</v>
      </c>
      <c r="W1924" s="5">
        <f ca="1">VLOOKUP(CONCATENATE($F1924," ",$G1924),AllocFactorMatrix,(W$4+1),FALSE)*$E1928</f>
        <v>0</v>
      </c>
      <c r="X1924" s="5">
        <f t="shared" ca="1" si="960"/>
        <v>-34128.939940755365</v>
      </c>
      <c r="Y1924" s="5">
        <f ca="1">VLOOKUP(CONCATENATE($F1924," ",$G1924),AllocFactorMatrix,(Y$4+1),FALSE)*$E1928</f>
        <v>-2542.1666576108159</v>
      </c>
      <c r="Z1924" s="5">
        <f ca="1">VLOOKUP(CONCATENATE($F1924," ",$G1924),AllocFactorMatrix,(Z$4+1),FALSE)*$E1928</f>
        <v>0</v>
      </c>
      <c r="AA1924" s="5">
        <f t="shared" ca="1" si="954"/>
        <v>-2542.1666576108159</v>
      </c>
      <c r="AB1924" s="5">
        <f ca="1">VLOOKUP(CONCATENATE($F1924," ",$G1924),AllocFactorMatrix,(AB$4+1),FALSE)*$E1928</f>
        <v>0</v>
      </c>
      <c r="AC1924" s="5">
        <f ca="1">VLOOKUP(CONCATENATE($F1924," ",$G1924),AllocFactorMatrix,(AC$4+1),FALSE)*$E1928</f>
        <v>2452.3313193678682</v>
      </c>
      <c r="AD1924" s="5">
        <f ca="1">VLOOKUP(CONCATENATE($F1924," ",$G1924),AllocFactorMatrix,(AD$4+1),FALSE)*$E1928</f>
        <v>-220.70488598609589</v>
      </c>
    </row>
    <row r="1925" spans="4:30" hidden="1" outlineLevel="1">
      <c r="E1925" s="51"/>
      <c r="F1925" s="52" t="str">
        <f>F1928</f>
        <v>REVYEC_EXP_OM</v>
      </c>
      <c r="G1925" s="55" t="str">
        <f>$G$12</f>
        <v>DISTSEC</v>
      </c>
      <c r="H1925" s="4">
        <f t="shared" ca="1" si="952"/>
        <v>-4883.464992244044</v>
      </c>
      <c r="I1925" s="5">
        <f ca="1">VLOOKUP(CONCATENATE($F1925," ",$G1925),AllocFactorMatrix,(I$4+1),FALSE)*$E1928</f>
        <v>-16445.938956123522</v>
      </c>
      <c r="J1925" s="5">
        <f ca="1">VLOOKUP(CONCATENATE($F1925," ",$G1925),AllocFactorMatrix,(J$4+1),FALSE)*$E1928</f>
        <v>-1646.349425623479</v>
      </c>
      <c r="K1925" s="5">
        <f ca="1">VLOOKUP(CONCATENATE($F1925," ",$G1925),AllocFactorMatrix,(K$4+1),FALSE)*$E1928</f>
        <v>-2862.4339859446136</v>
      </c>
      <c r="L1925" s="5">
        <f ca="1">VLOOKUP(CONCATENATE($F1925," ",$G1925),AllocFactorMatrix,(L$4+1),FALSE)*$E1928</f>
        <v>0</v>
      </c>
      <c r="M1925" s="5">
        <f ca="1">VLOOKUP(CONCATENATE($F1925," ",$G1925),AllocFactorMatrix,(M$4+1),FALSE)*$E1928</f>
        <v>0</v>
      </c>
      <c r="N1925" s="5">
        <f t="shared" ca="1" si="953"/>
        <v>-2862.4339859446136</v>
      </c>
      <c r="O1925" s="5">
        <f ca="1">VLOOKUP(CONCATENATE($F1925," ",$G1925),AllocFactorMatrix,(O$4+1),FALSE)*$E1928</f>
        <v>10009.54059284749</v>
      </c>
      <c r="P1925" s="5">
        <f ca="1">VLOOKUP(CONCATENATE($F1925," ",$G1925),AllocFactorMatrix,(P$4+1),FALSE)*$E1928</f>
        <v>0</v>
      </c>
      <c r="Q1925" s="5">
        <f ca="1">VLOOKUP(CONCATENATE($F1925," ",$G1925),AllocFactorMatrix,(Q$4+1),FALSE)*$E1928</f>
        <v>0</v>
      </c>
      <c r="R1925" s="5">
        <f ca="1">VLOOKUP(CONCATENATE($F1925," ",$G1925),AllocFactorMatrix,(R$4+1),FALSE)*$E1928</f>
        <v>0</v>
      </c>
      <c r="S1925" s="5">
        <f t="shared" ca="1" si="959"/>
        <v>10009.54059284749</v>
      </c>
      <c r="T1925" s="5">
        <f ca="1">VLOOKUP(CONCATENATE($F1925," ",$G1925),AllocFactorMatrix,(T$4+1),FALSE)*$E1928</f>
        <v>0</v>
      </c>
      <c r="U1925" s="5">
        <f ca="1">VLOOKUP(CONCATENATE($F1925," ",$G1925),AllocFactorMatrix,(U$4+1),FALSE)*$E1928</f>
        <v>0</v>
      </c>
      <c r="V1925" s="5">
        <f ca="1">VLOOKUP(CONCATENATE($F1925," ",$G1925),AllocFactorMatrix,(V$4+1),FALSE)*$E1928</f>
        <v>0</v>
      </c>
      <c r="W1925" s="5">
        <f ca="1">VLOOKUP(CONCATENATE($F1925," ",$G1925),AllocFactorMatrix,(W$4+1),FALSE)*$E1928</f>
        <v>0</v>
      </c>
      <c r="X1925" s="5">
        <f t="shared" ca="1" si="960"/>
        <v>0</v>
      </c>
      <c r="Y1925" s="5">
        <f ca="1">VLOOKUP(CONCATENATE($F1925," ",$G1925),AllocFactorMatrix,(Y$4+1),FALSE)*$E1928</f>
        <v>-1036.9296297219989</v>
      </c>
      <c r="Z1925" s="5">
        <f ca="1">VLOOKUP(CONCATENATE($F1925," ",$G1925),AllocFactorMatrix,(Z$4+1),FALSE)*$E1928</f>
        <v>0</v>
      </c>
      <c r="AA1925" s="5">
        <f t="shared" ca="1" si="954"/>
        <v>-1036.9296297219989</v>
      </c>
      <c r="AB1925" s="5">
        <f ca="1">VLOOKUP(CONCATENATE($F1925," ",$G1925),AllocFactorMatrix,(AB$4+1),FALSE)*$E1928</f>
        <v>0</v>
      </c>
      <c r="AC1925" s="5">
        <f ca="1">VLOOKUP(CONCATENATE($F1925," ",$G1925),AllocFactorMatrix,(AC$4+1),FALSE)*$E1928</f>
        <v>7615.8762838881039</v>
      </c>
      <c r="AD1925" s="5">
        <f ca="1">VLOOKUP(CONCATENATE($F1925," ",$G1925),AllocFactorMatrix,(AD$4+1),FALSE)*$E1928</f>
        <v>-517.22987156602778</v>
      </c>
    </row>
    <row r="1926" spans="4:30" hidden="1" outlineLevel="1">
      <c r="E1926" s="51"/>
      <c r="F1926" s="52" t="str">
        <f>F1928</f>
        <v>REVYEC_EXP_OM</v>
      </c>
      <c r="G1926" s="55" t="str">
        <f>$G$13</f>
        <v>ENERGY</v>
      </c>
      <c r="H1926" s="4">
        <f t="shared" ca="1" si="952"/>
        <v>-1300803.92970242</v>
      </c>
      <c r="I1926" s="5">
        <f ca="1">VLOOKUP(CONCATENATE($F1926," ",$G1926),AllocFactorMatrix,(I$4+1),FALSE)*$E1928</f>
        <v>-134137.31087580085</v>
      </c>
      <c r="J1926" s="5">
        <f ca="1">VLOOKUP(CONCATENATE($F1926," ",$G1926),AllocFactorMatrix,(J$4+1),FALSE)*$E1928</f>
        <v>-17988.908704040776</v>
      </c>
      <c r="K1926" s="5">
        <f ca="1">VLOOKUP(CONCATENATE($F1926," ",$G1926),AllocFactorMatrix,(K$4+1),FALSE)*$E1928</f>
        <v>-34802.19363875503</v>
      </c>
      <c r="L1926" s="5">
        <f ca="1">VLOOKUP(CONCATENATE($F1926," ",$G1926),AllocFactorMatrix,(L$4+1),FALSE)*$E1928</f>
        <v>-48629.809301661335</v>
      </c>
      <c r="M1926" s="5">
        <f ca="1">VLOOKUP(CONCATENATE($F1926," ",$G1926),AllocFactorMatrix,(M$4+1),FALSE)*$E1928</f>
        <v>-19043.510084934045</v>
      </c>
      <c r="N1926" s="5">
        <f t="shared" ca="1" si="953"/>
        <v>-102475.5130253504</v>
      </c>
      <c r="O1926" s="5">
        <f ca="1">VLOOKUP(CONCATENATE($F1926," ",$G1926),AllocFactorMatrix,(O$4+1),FALSE)*$E1928</f>
        <v>174125.00508761691</v>
      </c>
      <c r="P1926" s="5">
        <f ca="1">VLOOKUP(CONCATENATE($F1926," ",$G1926),AllocFactorMatrix,(P$4+1),FALSE)*$E1928</f>
        <v>85193.016305713216</v>
      </c>
      <c r="Q1926" s="5">
        <f ca="1">VLOOKUP(CONCATENATE($F1926," ",$G1926),AllocFactorMatrix,(Q$4+1),FALSE)*$E1928</f>
        <v>0</v>
      </c>
      <c r="R1926" s="5">
        <f ca="1">VLOOKUP(CONCATENATE($F1926," ",$G1926),AllocFactorMatrix,(R$4+1),FALSE)*$E1928</f>
        <v>0</v>
      </c>
      <c r="S1926" s="5">
        <f t="shared" ca="1" si="959"/>
        <v>259318.02139333013</v>
      </c>
      <c r="T1926" s="5">
        <f ca="1">VLOOKUP(CONCATENATE($F1926," ",$G1926),AllocFactorMatrix,(T$4+1),FALSE)*$E1928</f>
        <v>0</v>
      </c>
      <c r="U1926" s="5">
        <f ca="1">VLOOKUP(CONCATENATE($F1926," ",$G1926),AllocFactorMatrix,(U$4+1),FALSE)*$E1928</f>
        <v>-231916.39546350378</v>
      </c>
      <c r="V1926" s="5">
        <f ca="1">VLOOKUP(CONCATENATE($F1926," ",$G1926),AllocFactorMatrix,(V$4+1),FALSE)*$E1928</f>
        <v>-689574.60750340263</v>
      </c>
      <c r="W1926" s="5">
        <f ca="1">VLOOKUP(CONCATENATE($F1926," ",$G1926),AllocFactorMatrix,(W$4+1),FALSE)*$E1928</f>
        <v>-469993.03298235458</v>
      </c>
      <c r="X1926" s="5">
        <f t="shared" ca="1" si="960"/>
        <v>-1391484.0359492609</v>
      </c>
      <c r="Y1926" s="5">
        <f ca="1">VLOOKUP(CONCATENATE($F1926," ",$G1926),AllocFactorMatrix,(Y$4+1),FALSE)*$E1928</f>
        <v>-13258.960703530975</v>
      </c>
      <c r="Z1926" s="5">
        <f ca="1">VLOOKUP(CONCATENATE($F1926," ",$G1926),AllocFactorMatrix,(Z$4+1),FALSE)*$E1928</f>
        <v>0</v>
      </c>
      <c r="AA1926" s="5">
        <f t="shared" ca="1" si="954"/>
        <v>-13258.960703530975</v>
      </c>
      <c r="AB1926" s="5">
        <f ca="1">VLOOKUP(CONCATENATE($F1926," ",$G1926),AllocFactorMatrix,(AB$4+1),FALSE)*$E1928</f>
        <v>0</v>
      </c>
      <c r="AC1926" s="5">
        <f ca="1">VLOOKUP(CONCATENATE($F1926," ",$G1926),AllocFactorMatrix,(AC$4+1),FALSE)*$E1928</f>
        <v>108156.46464483725</v>
      </c>
      <c r="AD1926" s="5">
        <f ca="1">VLOOKUP(CONCATENATE($F1926," ",$G1926),AllocFactorMatrix,(AD$4+1),FALSE)*$E1928</f>
        <v>-8933.686482603287</v>
      </c>
    </row>
    <row r="1927" spans="4:30" hidden="1" outlineLevel="1">
      <c r="E1927" s="51"/>
      <c r="F1927" s="52" t="str">
        <f>F1928</f>
        <v>REVYEC_EXP_OM</v>
      </c>
      <c r="G1927" s="55" t="str">
        <f>$G$14</f>
        <v>CUSTOMER</v>
      </c>
      <c r="H1927" s="4">
        <f t="shared" ca="1" si="952"/>
        <v>3163.8649658574268</v>
      </c>
      <c r="I1927" s="5">
        <f ca="1">VLOOKUP(CONCATENATE($F1927," ",$G1927),AllocFactorMatrix,(I$4+1),FALSE)*$E1928</f>
        <v>-12391.86289106402</v>
      </c>
      <c r="J1927" s="5">
        <f ca="1">VLOOKUP(CONCATENATE($F1927," ",$G1927),AllocFactorMatrix,(J$4+1),FALSE)*$E1928</f>
        <v>-4566.3484007001052</v>
      </c>
      <c r="K1927" s="5">
        <f ca="1">VLOOKUP(CONCATENATE($F1927," ",$G1927),AllocFactorMatrix,(K$4+1),FALSE)*$E1928</f>
        <v>-760.01859113991975</v>
      </c>
      <c r="L1927" s="5">
        <f ca="1">VLOOKUP(CONCATENATE($F1927," ",$G1927),AllocFactorMatrix,(L$4+1),FALSE)*$E1928</f>
        <v>-7146.4667386443189</v>
      </c>
      <c r="M1927" s="5">
        <f ca="1">VLOOKUP(CONCATENATE($F1927," ",$G1927),AllocFactorMatrix,(M$4+1),FALSE)*$E1928</f>
        <v>-4858.8338081577267</v>
      </c>
      <c r="N1927" s="5">
        <f t="shared" ca="1" si="953"/>
        <v>-12765.319137941966</v>
      </c>
      <c r="O1927" s="5">
        <f ca="1">VLOOKUP(CONCATENATE($F1927," ",$G1927),AllocFactorMatrix,(O$4+1),FALSE)*$E1928</f>
        <v>900.19198580462432</v>
      </c>
      <c r="P1927" s="5">
        <f ca="1">VLOOKUP(CONCATENATE($F1927," ",$G1927),AllocFactorMatrix,(P$4+1),FALSE)*$E1928</f>
        <v>656.2617287459359</v>
      </c>
      <c r="Q1927" s="5">
        <f ca="1">VLOOKUP(CONCATENATE($F1927," ",$G1927),AllocFactorMatrix,(Q$4+1),FALSE)*$E1928</f>
        <v>0</v>
      </c>
      <c r="R1927" s="5">
        <f ca="1">VLOOKUP(CONCATENATE($F1927," ",$G1927),AllocFactorMatrix,(R$4+1),FALSE)*$E1928</f>
        <v>0</v>
      </c>
      <c r="S1927" s="5">
        <f t="shared" ca="1" si="959"/>
        <v>1556.4537145505601</v>
      </c>
      <c r="T1927" s="5">
        <f ca="1">VLOOKUP(CONCATENATE($F1927," ",$G1927),AllocFactorMatrix,(T$4+1),FALSE)*$E1928</f>
        <v>0</v>
      </c>
      <c r="U1927" s="5">
        <f ca="1">VLOOKUP(CONCATENATE($F1927," ",$G1927),AllocFactorMatrix,(U$4+1),FALSE)*$E1928</f>
        <v>-292.57269745736193</v>
      </c>
      <c r="V1927" s="5">
        <f ca="1">VLOOKUP(CONCATENATE($F1927," ",$G1927),AllocFactorMatrix,(V$4+1),FALSE)*$E1928</f>
        <v>-753.03037322631144</v>
      </c>
      <c r="W1927" s="5">
        <f ca="1">VLOOKUP(CONCATENATE($F1927," ",$G1927),AllocFactorMatrix,(W$4+1),FALSE)*$E1928</f>
        <v>-482.1757323865869</v>
      </c>
      <c r="X1927" s="5">
        <f t="shared" ca="1" si="960"/>
        <v>-1527.7788030702604</v>
      </c>
      <c r="Y1927" s="5">
        <f ca="1">VLOOKUP(CONCATENATE($F1927," ",$G1927),AllocFactorMatrix,(Y$4+1),FALSE)*$E1928</f>
        <v>-69.322879300941821</v>
      </c>
      <c r="Z1927" s="5">
        <f ca="1">VLOOKUP(CONCATENATE($F1927," ",$G1927),AllocFactorMatrix,(Z$4+1),FALSE)*$E1928</f>
        <v>0</v>
      </c>
      <c r="AA1927" s="5">
        <f t="shared" ca="1" si="954"/>
        <v>-69.322879300941821</v>
      </c>
      <c r="AB1927" s="5">
        <f ca="1">VLOOKUP(CONCATENATE($F1927," ",$G1927),AllocFactorMatrix,(AB$4+1),FALSE)*$E1928</f>
        <v>0</v>
      </c>
      <c r="AC1927" s="5">
        <f ca="1">VLOOKUP(CONCATENATE($F1927," ",$G1927),AllocFactorMatrix,(AC$4+1),FALSE)*$E1928</f>
        <v>41087.043272856135</v>
      </c>
      <c r="AD1927" s="5">
        <f ca="1">VLOOKUP(CONCATENATE($F1927," ",$G1927),AllocFactorMatrix,(AD$4+1),FALSE)*$E1928</f>
        <v>-8158.9999094719769</v>
      </c>
    </row>
    <row r="1928" spans="4:30" collapsed="1">
      <c r="D1928" s="95" t="s">
        <v>621</v>
      </c>
      <c r="E1928" s="61">
        <v>-1931642</v>
      </c>
      <c r="F1928" s="61" t="s">
        <v>373</v>
      </c>
      <c r="G1928" s="55" t="str">
        <f>$G$15</f>
        <v>TOTAL</v>
      </c>
      <c r="H1928" s="4">
        <f t="shared" ca="1" si="952"/>
        <v>-1931642.0000000002</v>
      </c>
      <c r="I1928" s="5">
        <f ca="1">VLOOKUP(CONCATENATE($F1928," ",$G1928),AllocFactorMatrix,(I$4+1),FALSE)*$E1928</f>
        <v>-293633.69827900338</v>
      </c>
      <c r="J1928" s="5">
        <f ca="1">VLOOKUP(CONCATENATE($F1928," ",$G1928),AllocFactorMatrix,(J$4+1),FALSE)*$E1928</f>
        <v>-37428.356370186055</v>
      </c>
      <c r="K1928" s="5">
        <f ca="1">VLOOKUP(CONCATENATE($F1928," ",$G1928),AllocFactorMatrix,(K$4+1),FALSE)*$E1928</f>
        <v>-66280.55174962779</v>
      </c>
      <c r="L1928" s="5">
        <f ca="1">VLOOKUP(CONCATENATE($F1928," ",$G1928),AllocFactorMatrix,(L$4+1),FALSE)*$E1928</f>
        <v>-94127.196837031093</v>
      </c>
      <c r="M1928" s="5">
        <f ca="1">VLOOKUP(CONCATENATE($F1928," ",$G1928),AllocFactorMatrix,(M$4+1),FALSE)*$E1928</f>
        <v>-35307.236754156736</v>
      </c>
      <c r="N1928" s="5">
        <f t="shared" ca="1" si="953"/>
        <v>-195714.98534081562</v>
      </c>
      <c r="O1928" s="5">
        <f ca="1">VLOOKUP(CONCATENATE($F1928," ",$G1928),AllocFactorMatrix,(O$4+1),FALSE)*$E1928</f>
        <v>300818.65086570394</v>
      </c>
      <c r="P1928" s="5">
        <f ca="1">VLOOKUP(CONCATENATE($F1928," ",$G1928),AllocFactorMatrix,(P$4+1),FALSE)*$E1928</f>
        <v>142792.28197066081</v>
      </c>
      <c r="Q1928" s="5">
        <f ca="1">VLOOKUP(CONCATENATE($F1928," ",$G1928),AllocFactorMatrix,(Q$4+1),FALSE)*$E1928</f>
        <v>0</v>
      </c>
      <c r="R1928" s="5">
        <f ca="1">VLOOKUP(CONCATENATE($F1928," ",$G1928),AllocFactorMatrix,(R$4+1),FALSE)*$E1928</f>
        <v>0</v>
      </c>
      <c r="S1928" s="5">
        <f t="shared" ca="1" si="959"/>
        <v>443610.93283636472</v>
      </c>
      <c r="T1928" s="5">
        <f ca="1">VLOOKUP(CONCATENATE($F1928," ",$G1928),AllocFactorMatrix,(T$4+1),FALSE)*$E1928</f>
        <v>0</v>
      </c>
      <c r="U1928" s="5">
        <f ca="1">VLOOKUP(CONCATENATE($F1928," ",$G1928),AllocFactorMatrix,(U$4+1),FALSE)*$E1928</f>
        <v>-363328.38902018761</v>
      </c>
      <c r="V1928" s="5">
        <f ca="1">VLOOKUP(CONCATENATE($F1928," ",$G1928),AllocFactorMatrix,(V$4+1),FALSE)*$E1928</f>
        <v>-959710.80322543706</v>
      </c>
      <c r="W1928" s="5">
        <f ca="1">VLOOKUP(CONCATENATE($F1928," ",$G1928),AllocFactorMatrix,(W$4+1),FALSE)*$E1928</f>
        <v>-642679.72415121447</v>
      </c>
      <c r="X1928" s="5">
        <f t="shared" ca="1" si="960"/>
        <v>-1965718.9163968391</v>
      </c>
      <c r="Y1928" s="5">
        <f ca="1">VLOOKUP(CONCATENATE($F1928," ",$G1928),AllocFactorMatrix,(Y$4+1),FALSE)*$E1928</f>
        <v>-24305.33355891264</v>
      </c>
      <c r="Z1928" s="5">
        <f ca="1">VLOOKUP(CONCATENATE($F1928," ",$G1928),AllocFactorMatrix,(Z$4+1),FALSE)*$E1928</f>
        <v>0</v>
      </c>
      <c r="AA1928" s="5">
        <f t="shared" ca="1" si="954"/>
        <v>-24305.33355891264</v>
      </c>
      <c r="AB1928" s="5">
        <f ca="1">VLOOKUP(CONCATENATE($F1928," ",$G1928),AllocFactorMatrix,(AB$4+1),FALSE)*$E1928</f>
        <v>0</v>
      </c>
      <c r="AC1928" s="5">
        <f ca="1">VLOOKUP(CONCATENATE($F1928," ",$G1928),AllocFactorMatrix,(AC$4+1),FALSE)*$E1928</f>
        <v>159385.63628981038</v>
      </c>
      <c r="AD1928" s="5">
        <f ca="1">VLOOKUP(CONCATENATE($F1928," ",$G1928),AllocFactorMatrix,(AD$4+1),FALSE)*$E1928</f>
        <v>-17837.279180418325</v>
      </c>
    </row>
    <row r="1929" spans="4:30" hidden="1" outlineLevel="1">
      <c r="E1929" s="51"/>
      <c r="F1929" s="52" t="str">
        <f>F1936</f>
        <v>WEATHER_FXNL_OM</v>
      </c>
      <c r="G1929" s="55" t="str">
        <f>$G$8</f>
        <v>PRODUCTION</v>
      </c>
      <c r="H1929" s="4">
        <f t="shared" ref="H1929:H1960" ca="1" si="961">SUBTOTAL(9,I1929:AD1929)</f>
        <v>1782992.5174824682</v>
      </c>
      <c r="I1929" s="5">
        <f ca="1">VLOOKUP(CONCATENATE($F1929," ",$G1929),AllocFactorMatrix,(I$4+1),FALSE)*$E1936</f>
        <v>1782992.5174824682</v>
      </c>
      <c r="J1929" s="5">
        <f ca="1">VLOOKUP(CONCATENATE($F1929," ",$G1929),AllocFactorMatrix,(J$4+1),FALSE)*$E1936</f>
        <v>0</v>
      </c>
      <c r="K1929" s="5">
        <f ca="1">VLOOKUP(CONCATENATE($F1929," ",$G1929),AllocFactorMatrix,(K$4+1),FALSE)*$E1936</f>
        <v>0</v>
      </c>
      <c r="L1929" s="5">
        <f ca="1">VLOOKUP(CONCATENATE($F1929," ",$G1929),AllocFactorMatrix,(L$4+1),FALSE)*$E1936</f>
        <v>0</v>
      </c>
      <c r="M1929" s="5">
        <f ca="1">VLOOKUP(CONCATENATE($F1929," ",$G1929),AllocFactorMatrix,(M$4+1),FALSE)*$E1936</f>
        <v>0</v>
      </c>
      <c r="N1929" s="5">
        <f t="shared" ref="N1929:N1960" ca="1" si="962">SUBTOTAL(9,K1929:M1929)</f>
        <v>0</v>
      </c>
      <c r="O1929" s="5">
        <f ca="1">VLOOKUP(CONCATENATE($F1929," ",$G1929),AllocFactorMatrix,(O$4+1),FALSE)*$E1936</f>
        <v>0</v>
      </c>
      <c r="P1929" s="5">
        <f ca="1">VLOOKUP(CONCATENATE($F1929," ",$G1929),AllocFactorMatrix,(P$4+1),FALSE)*$E1936</f>
        <v>0</v>
      </c>
      <c r="Q1929" s="5">
        <f ca="1">VLOOKUP(CONCATENATE($F1929," ",$G1929),AllocFactorMatrix,(Q$4+1),FALSE)*$E1936</f>
        <v>0</v>
      </c>
      <c r="R1929" s="5">
        <f ca="1">VLOOKUP(CONCATENATE($F1929," ",$G1929),AllocFactorMatrix,(R$4+1),FALSE)*$E1936</f>
        <v>0</v>
      </c>
      <c r="S1929" s="5">
        <f ca="1">SUBTOTAL(9,O1929:R1929)</f>
        <v>0</v>
      </c>
      <c r="T1929" s="5">
        <f ca="1">VLOOKUP(CONCATENATE($F1929," ",$G1929),AllocFactorMatrix,(T$4+1),FALSE)*$E1936</f>
        <v>0</v>
      </c>
      <c r="U1929" s="5">
        <f ca="1">VLOOKUP(CONCATENATE($F1929," ",$G1929),AllocFactorMatrix,(U$4+1),FALSE)*$E1936</f>
        <v>0</v>
      </c>
      <c r="V1929" s="5">
        <f ca="1">VLOOKUP(CONCATENATE($F1929," ",$G1929),AllocFactorMatrix,(V$4+1),FALSE)*$E1936</f>
        <v>0</v>
      </c>
      <c r="W1929" s="5">
        <f ca="1">VLOOKUP(CONCATENATE($F1929," ",$G1929),AllocFactorMatrix,(W$4+1),FALSE)*$E1936</f>
        <v>0</v>
      </c>
      <c r="X1929" s="5">
        <f ca="1">SUBTOTAL(9,T1929:W1929)</f>
        <v>0</v>
      </c>
      <c r="Y1929" s="5">
        <f ca="1">VLOOKUP(CONCATENATE($F1929," ",$G1929),AllocFactorMatrix,(Y$4+1),FALSE)*$E1936</f>
        <v>0</v>
      </c>
      <c r="Z1929" s="5">
        <f ca="1">VLOOKUP(CONCATENATE($F1929," ",$G1929),AllocFactorMatrix,(Z$4+1),FALSE)*$E1936</f>
        <v>0</v>
      </c>
      <c r="AA1929" s="5">
        <f t="shared" ref="AA1929:AA1960" ca="1" si="963">SUBTOTAL(9,Y1929:Z1929)</f>
        <v>0</v>
      </c>
      <c r="AB1929" s="5">
        <f ca="1">VLOOKUP(CONCATENATE($F1929," ",$G1929),AllocFactorMatrix,(AB$4+1),FALSE)*$E1936</f>
        <v>0</v>
      </c>
      <c r="AC1929" s="5">
        <f ca="1">VLOOKUP(CONCATENATE($F1929," ",$G1929),AllocFactorMatrix,(AC$4+1),FALSE)*$E1936</f>
        <v>0</v>
      </c>
      <c r="AD1929" s="5">
        <f ca="1">VLOOKUP(CONCATENATE($F1929," ",$G1929),AllocFactorMatrix,(AD$4+1),FALSE)*$E1936</f>
        <v>0</v>
      </c>
    </row>
    <row r="1930" spans="4:30" hidden="1" outlineLevel="1">
      <c r="E1930" s="51"/>
      <c r="F1930" s="52" t="str">
        <f>F1936</f>
        <v>WEATHER_FXNL_OM</v>
      </c>
      <c r="G1930" s="55" t="str">
        <f>$G$9</f>
        <v>BULKTRAN</v>
      </c>
      <c r="H1930" s="4">
        <f t="shared" ca="1" si="961"/>
        <v>96066.343072491742</v>
      </c>
      <c r="I1930" s="5">
        <f ca="1">VLOOKUP(CONCATENATE($F1930," ",$G1930),AllocFactorMatrix,(I$4+1),FALSE)*$E1936</f>
        <v>96066.343072491742</v>
      </c>
      <c r="J1930" s="5">
        <f ca="1">VLOOKUP(CONCATENATE($F1930," ",$G1930),AllocFactorMatrix,(J$4+1),FALSE)*$E1936</f>
        <v>0</v>
      </c>
      <c r="K1930" s="5">
        <f ca="1">VLOOKUP(CONCATENATE($F1930," ",$G1930),AllocFactorMatrix,(K$4+1),FALSE)*$E1936</f>
        <v>0</v>
      </c>
      <c r="L1930" s="5">
        <f ca="1">VLOOKUP(CONCATENATE($F1930," ",$G1930),AllocFactorMatrix,(L$4+1),FALSE)*$E1936</f>
        <v>0</v>
      </c>
      <c r="M1930" s="5">
        <f ca="1">VLOOKUP(CONCATENATE($F1930," ",$G1930),AllocFactorMatrix,(M$4+1),FALSE)*$E1936</f>
        <v>0</v>
      </c>
      <c r="N1930" s="5">
        <f t="shared" ca="1" si="962"/>
        <v>0</v>
      </c>
      <c r="O1930" s="5">
        <f ca="1">VLOOKUP(CONCATENATE($F1930," ",$G1930),AllocFactorMatrix,(O$4+1),FALSE)*$E1936</f>
        <v>0</v>
      </c>
      <c r="P1930" s="5">
        <f ca="1">VLOOKUP(CONCATENATE($F1930," ",$G1930),AllocFactorMatrix,(P$4+1),FALSE)*$E1936</f>
        <v>0</v>
      </c>
      <c r="Q1930" s="5">
        <f ca="1">VLOOKUP(CONCATENATE($F1930," ",$G1930),AllocFactorMatrix,(Q$4+1),FALSE)*$E1936</f>
        <v>0</v>
      </c>
      <c r="R1930" s="5">
        <f ca="1">VLOOKUP(CONCATENATE($F1930," ",$G1930),AllocFactorMatrix,(R$4+1),FALSE)*$E1936</f>
        <v>0</v>
      </c>
      <c r="S1930" s="5">
        <f t="shared" ref="S1930:S1936" ca="1" si="964">SUBTOTAL(9,O1930:R1930)</f>
        <v>0</v>
      </c>
      <c r="T1930" s="5">
        <f ca="1">VLOOKUP(CONCATENATE($F1930," ",$G1930),AllocFactorMatrix,(T$4+1),FALSE)*$E1936</f>
        <v>0</v>
      </c>
      <c r="U1930" s="5">
        <f ca="1">VLOOKUP(CONCATENATE($F1930," ",$G1930),AllocFactorMatrix,(U$4+1),FALSE)*$E1936</f>
        <v>0</v>
      </c>
      <c r="V1930" s="5">
        <f ca="1">VLOOKUP(CONCATENATE($F1930," ",$G1930),AllocFactorMatrix,(V$4+1),FALSE)*$E1936</f>
        <v>0</v>
      </c>
      <c r="W1930" s="5">
        <f ca="1">VLOOKUP(CONCATENATE($F1930," ",$G1930),AllocFactorMatrix,(W$4+1),FALSE)*$E1936</f>
        <v>0</v>
      </c>
      <c r="X1930" s="5">
        <f t="shared" ref="X1930:X1936" ca="1" si="965">SUBTOTAL(9,T1930:W1930)</f>
        <v>0</v>
      </c>
      <c r="Y1930" s="5">
        <f ca="1">VLOOKUP(CONCATENATE($F1930," ",$G1930),AllocFactorMatrix,(Y$4+1),FALSE)*$E1936</f>
        <v>0</v>
      </c>
      <c r="Z1930" s="5">
        <f ca="1">VLOOKUP(CONCATENATE($F1930," ",$G1930),AllocFactorMatrix,(Z$4+1),FALSE)*$E1936</f>
        <v>0</v>
      </c>
      <c r="AA1930" s="5">
        <f t="shared" ca="1" si="963"/>
        <v>0</v>
      </c>
      <c r="AB1930" s="5">
        <f ca="1">VLOOKUP(CONCATENATE($F1930," ",$G1930),AllocFactorMatrix,(AB$4+1),FALSE)*$E1936</f>
        <v>0</v>
      </c>
      <c r="AC1930" s="5">
        <f ca="1">VLOOKUP(CONCATENATE($F1930," ",$G1930),AllocFactorMatrix,(AC$4+1),FALSE)*$E1936</f>
        <v>0</v>
      </c>
      <c r="AD1930" s="5">
        <f ca="1">VLOOKUP(CONCATENATE($F1930," ",$G1930),AllocFactorMatrix,(AD$4+1),FALSE)*$E1936</f>
        <v>0</v>
      </c>
    </row>
    <row r="1931" spans="4:30" hidden="1" outlineLevel="1">
      <c r="E1931" s="51"/>
      <c r="F1931" s="52" t="str">
        <f>F1936</f>
        <v>WEATHER_FXNL_OM</v>
      </c>
      <c r="G1931" s="55" t="str">
        <f>$G$10</f>
        <v>SUBTRAN</v>
      </c>
      <c r="H1931" s="4">
        <f t="shared" ca="1" si="961"/>
        <v>20892.719046421727</v>
      </c>
      <c r="I1931" s="5">
        <f ca="1">VLOOKUP(CONCATENATE($F1931," ",$G1931),AllocFactorMatrix,(I$4+1),FALSE)*$E1936</f>
        <v>20892.719046421727</v>
      </c>
      <c r="J1931" s="5">
        <f ca="1">VLOOKUP(CONCATENATE($F1931," ",$G1931),AllocFactorMatrix,(J$4+1),FALSE)*$E1936</f>
        <v>0</v>
      </c>
      <c r="K1931" s="5">
        <f ca="1">VLOOKUP(CONCATENATE($F1931," ",$G1931),AllocFactorMatrix,(K$4+1),FALSE)*$E1936</f>
        <v>0</v>
      </c>
      <c r="L1931" s="5">
        <f ca="1">VLOOKUP(CONCATENATE($F1931," ",$G1931),AllocFactorMatrix,(L$4+1),FALSE)*$E1936</f>
        <v>0</v>
      </c>
      <c r="M1931" s="5">
        <f ca="1">VLOOKUP(CONCATENATE($F1931," ",$G1931),AllocFactorMatrix,(M$4+1),FALSE)*$E1936</f>
        <v>0</v>
      </c>
      <c r="N1931" s="5">
        <f t="shared" ca="1" si="962"/>
        <v>0</v>
      </c>
      <c r="O1931" s="5">
        <f ca="1">VLOOKUP(CONCATENATE($F1931," ",$G1931),AllocFactorMatrix,(O$4+1),FALSE)*$E1936</f>
        <v>0</v>
      </c>
      <c r="P1931" s="5">
        <f ca="1">VLOOKUP(CONCATENATE($F1931," ",$G1931),AllocFactorMatrix,(P$4+1),FALSE)*$E1936</f>
        <v>0</v>
      </c>
      <c r="Q1931" s="5">
        <f ca="1">VLOOKUP(CONCATENATE($F1931," ",$G1931),AllocFactorMatrix,(Q$4+1),FALSE)*$E1936</f>
        <v>0</v>
      </c>
      <c r="R1931" s="5">
        <f ca="1">VLOOKUP(CONCATENATE($F1931," ",$G1931),AllocFactorMatrix,(R$4+1),FALSE)*$E1936</f>
        <v>0</v>
      </c>
      <c r="S1931" s="5">
        <f t="shared" ca="1" si="964"/>
        <v>0</v>
      </c>
      <c r="T1931" s="5">
        <f ca="1">VLOOKUP(CONCATENATE($F1931," ",$G1931),AllocFactorMatrix,(T$4+1),FALSE)*$E1936</f>
        <v>0</v>
      </c>
      <c r="U1931" s="5">
        <f ca="1">VLOOKUP(CONCATENATE($F1931," ",$G1931),AllocFactorMatrix,(U$4+1),FALSE)*$E1936</f>
        <v>0</v>
      </c>
      <c r="V1931" s="5">
        <f ca="1">VLOOKUP(CONCATENATE($F1931," ",$G1931),AllocFactorMatrix,(V$4+1),FALSE)*$E1936</f>
        <v>0</v>
      </c>
      <c r="W1931" s="5">
        <f ca="1">VLOOKUP(CONCATENATE($F1931," ",$G1931),AllocFactorMatrix,(W$4+1),FALSE)*$E1936</f>
        <v>0</v>
      </c>
      <c r="X1931" s="5">
        <f t="shared" ca="1" si="965"/>
        <v>0</v>
      </c>
      <c r="Y1931" s="5">
        <f ca="1">VLOOKUP(CONCATENATE($F1931," ",$G1931),AllocFactorMatrix,(Y$4+1),FALSE)*$E1936</f>
        <v>0</v>
      </c>
      <c r="Z1931" s="5">
        <f ca="1">VLOOKUP(CONCATENATE($F1931," ",$G1931),AllocFactorMatrix,(Z$4+1),FALSE)*$E1936</f>
        <v>0</v>
      </c>
      <c r="AA1931" s="5">
        <f t="shared" ca="1" si="963"/>
        <v>0</v>
      </c>
      <c r="AB1931" s="5">
        <f ca="1">VLOOKUP(CONCATENATE($F1931," ",$G1931),AllocFactorMatrix,(AB$4+1),FALSE)*$E1936</f>
        <v>0</v>
      </c>
      <c r="AC1931" s="5">
        <f ca="1">VLOOKUP(CONCATENATE($F1931," ",$G1931),AllocFactorMatrix,(AC$4+1),FALSE)*$E1936</f>
        <v>0</v>
      </c>
      <c r="AD1931" s="5">
        <f ca="1">VLOOKUP(CONCATENATE($F1931," ",$G1931),AllocFactorMatrix,(AD$4+1),FALSE)*$E1936</f>
        <v>0</v>
      </c>
    </row>
    <row r="1932" spans="4:30" hidden="1" outlineLevel="1">
      <c r="E1932" s="51"/>
      <c r="F1932" s="52" t="str">
        <f>F1936</f>
        <v>WEATHER_FXNL_OM</v>
      </c>
      <c r="G1932" s="55" t="str">
        <f>$G$11</f>
        <v>DISTPRI</v>
      </c>
      <c r="H1932" s="4">
        <f t="shared" ca="1" si="961"/>
        <v>712475.26478106622</v>
      </c>
      <c r="I1932" s="5">
        <f ca="1">VLOOKUP(CONCATENATE($F1932," ",$G1932),AllocFactorMatrix,(I$4+1),FALSE)*$E1936</f>
        <v>712475.26478106622</v>
      </c>
      <c r="J1932" s="5">
        <f ca="1">VLOOKUP(CONCATENATE($F1932," ",$G1932),AllocFactorMatrix,(J$4+1),FALSE)*$E1936</f>
        <v>0</v>
      </c>
      <c r="K1932" s="5">
        <f ca="1">VLOOKUP(CONCATENATE($F1932," ",$G1932),AllocFactorMatrix,(K$4+1),FALSE)*$E1936</f>
        <v>0</v>
      </c>
      <c r="L1932" s="5">
        <f ca="1">VLOOKUP(CONCATENATE($F1932," ",$G1932),AllocFactorMatrix,(L$4+1),FALSE)*$E1936</f>
        <v>0</v>
      </c>
      <c r="M1932" s="5">
        <f ca="1">VLOOKUP(CONCATENATE($F1932," ",$G1932),AllocFactorMatrix,(M$4+1),FALSE)*$E1936</f>
        <v>0</v>
      </c>
      <c r="N1932" s="5">
        <f t="shared" ca="1" si="962"/>
        <v>0</v>
      </c>
      <c r="O1932" s="5">
        <f ca="1">VLOOKUP(CONCATENATE($F1932," ",$G1932),AllocFactorMatrix,(O$4+1),FALSE)*$E1936</f>
        <v>0</v>
      </c>
      <c r="P1932" s="5">
        <f ca="1">VLOOKUP(CONCATENATE($F1932," ",$G1932),AllocFactorMatrix,(P$4+1),FALSE)*$E1936</f>
        <v>0</v>
      </c>
      <c r="Q1932" s="5">
        <f ca="1">VLOOKUP(CONCATENATE($F1932," ",$G1932),AllocFactorMatrix,(Q$4+1),FALSE)*$E1936</f>
        <v>0</v>
      </c>
      <c r="R1932" s="5">
        <f ca="1">VLOOKUP(CONCATENATE($F1932," ",$G1932),AllocFactorMatrix,(R$4+1),FALSE)*$E1936</f>
        <v>0</v>
      </c>
      <c r="S1932" s="5">
        <f t="shared" ca="1" si="964"/>
        <v>0</v>
      </c>
      <c r="T1932" s="5">
        <f ca="1">VLOOKUP(CONCATENATE($F1932," ",$G1932),AllocFactorMatrix,(T$4+1),FALSE)*$E1936</f>
        <v>0</v>
      </c>
      <c r="U1932" s="5">
        <f ca="1">VLOOKUP(CONCATENATE($F1932," ",$G1932),AllocFactorMatrix,(U$4+1),FALSE)*$E1936</f>
        <v>0</v>
      </c>
      <c r="V1932" s="5">
        <f ca="1">VLOOKUP(CONCATENATE($F1932," ",$G1932),AllocFactorMatrix,(V$4+1),FALSE)*$E1936</f>
        <v>0</v>
      </c>
      <c r="W1932" s="5">
        <f ca="1">VLOOKUP(CONCATENATE($F1932," ",$G1932),AllocFactorMatrix,(W$4+1),FALSE)*$E1936</f>
        <v>0</v>
      </c>
      <c r="X1932" s="5">
        <f t="shared" ca="1" si="965"/>
        <v>0</v>
      </c>
      <c r="Y1932" s="5">
        <f ca="1">VLOOKUP(CONCATENATE($F1932," ",$G1932),AllocFactorMatrix,(Y$4+1),FALSE)*$E1936</f>
        <v>0</v>
      </c>
      <c r="Z1932" s="5">
        <f ca="1">VLOOKUP(CONCATENATE($F1932," ",$G1932),AllocFactorMatrix,(Z$4+1),FALSE)*$E1936</f>
        <v>0</v>
      </c>
      <c r="AA1932" s="5">
        <f t="shared" ca="1" si="963"/>
        <v>0</v>
      </c>
      <c r="AB1932" s="5">
        <f ca="1">VLOOKUP(CONCATENATE($F1932," ",$G1932),AllocFactorMatrix,(AB$4+1),FALSE)*$E1936</f>
        <v>0</v>
      </c>
      <c r="AC1932" s="5">
        <f ca="1">VLOOKUP(CONCATENATE($F1932," ",$G1932),AllocFactorMatrix,(AC$4+1),FALSE)*$E1936</f>
        <v>0</v>
      </c>
      <c r="AD1932" s="5">
        <f ca="1">VLOOKUP(CONCATENATE($F1932," ",$G1932),AllocFactorMatrix,(AD$4+1),FALSE)*$E1936</f>
        <v>0</v>
      </c>
    </row>
    <row r="1933" spans="4:30" hidden="1" outlineLevel="1">
      <c r="E1933" s="51"/>
      <c r="F1933" s="52" t="str">
        <f>F1936</f>
        <v>WEATHER_FXNL_OM</v>
      </c>
      <c r="G1933" s="55" t="str">
        <f>$G$12</f>
        <v>DISTSEC</v>
      </c>
      <c r="H1933" s="4">
        <f t="shared" ca="1" si="961"/>
        <v>328825.02307231067</v>
      </c>
      <c r="I1933" s="5">
        <f ca="1">VLOOKUP(CONCATENATE($F1933," ",$G1933),AllocFactorMatrix,(I$4+1),FALSE)*$E1936</f>
        <v>328825.02307231067</v>
      </c>
      <c r="J1933" s="5">
        <f ca="1">VLOOKUP(CONCATENATE($F1933," ",$G1933),AllocFactorMatrix,(J$4+1),FALSE)*$E1936</f>
        <v>0</v>
      </c>
      <c r="K1933" s="5">
        <f ca="1">VLOOKUP(CONCATENATE($F1933," ",$G1933),AllocFactorMatrix,(K$4+1),FALSE)*$E1936</f>
        <v>0</v>
      </c>
      <c r="L1933" s="5">
        <f ca="1">VLOOKUP(CONCATENATE($F1933," ",$G1933),AllocFactorMatrix,(L$4+1),FALSE)*$E1936</f>
        <v>0</v>
      </c>
      <c r="M1933" s="5">
        <f ca="1">VLOOKUP(CONCATENATE($F1933," ",$G1933),AllocFactorMatrix,(M$4+1),FALSE)*$E1936</f>
        <v>0</v>
      </c>
      <c r="N1933" s="5">
        <f t="shared" ca="1" si="962"/>
        <v>0</v>
      </c>
      <c r="O1933" s="5">
        <f ca="1">VLOOKUP(CONCATENATE($F1933," ",$G1933),AllocFactorMatrix,(O$4+1),FALSE)*$E1936</f>
        <v>0</v>
      </c>
      <c r="P1933" s="5">
        <f ca="1">VLOOKUP(CONCATENATE($F1933," ",$G1933),AllocFactorMatrix,(P$4+1),FALSE)*$E1936</f>
        <v>0</v>
      </c>
      <c r="Q1933" s="5">
        <f ca="1">VLOOKUP(CONCATENATE($F1933," ",$G1933),AllocFactorMatrix,(Q$4+1),FALSE)*$E1936</f>
        <v>0</v>
      </c>
      <c r="R1933" s="5">
        <f ca="1">VLOOKUP(CONCATENATE($F1933," ",$G1933),AllocFactorMatrix,(R$4+1),FALSE)*$E1936</f>
        <v>0</v>
      </c>
      <c r="S1933" s="5">
        <f t="shared" ca="1" si="964"/>
        <v>0</v>
      </c>
      <c r="T1933" s="5">
        <f ca="1">VLOOKUP(CONCATENATE($F1933," ",$G1933),AllocFactorMatrix,(T$4+1),FALSE)*$E1936</f>
        <v>0</v>
      </c>
      <c r="U1933" s="5">
        <f ca="1">VLOOKUP(CONCATENATE($F1933," ",$G1933),AllocFactorMatrix,(U$4+1),FALSE)*$E1936</f>
        <v>0</v>
      </c>
      <c r="V1933" s="5">
        <f ca="1">VLOOKUP(CONCATENATE($F1933," ",$G1933),AllocFactorMatrix,(V$4+1),FALSE)*$E1936</f>
        <v>0</v>
      </c>
      <c r="W1933" s="5">
        <f ca="1">VLOOKUP(CONCATENATE($F1933," ",$G1933),AllocFactorMatrix,(W$4+1),FALSE)*$E1936</f>
        <v>0</v>
      </c>
      <c r="X1933" s="5">
        <f t="shared" ca="1" si="965"/>
        <v>0</v>
      </c>
      <c r="Y1933" s="5">
        <f ca="1">VLOOKUP(CONCATENATE($F1933," ",$G1933),AllocFactorMatrix,(Y$4+1),FALSE)*$E1936</f>
        <v>0</v>
      </c>
      <c r="Z1933" s="5">
        <f ca="1">VLOOKUP(CONCATENATE($F1933," ",$G1933),AllocFactorMatrix,(Z$4+1),FALSE)*$E1936</f>
        <v>0</v>
      </c>
      <c r="AA1933" s="5">
        <f t="shared" ca="1" si="963"/>
        <v>0</v>
      </c>
      <c r="AB1933" s="5">
        <f ca="1">VLOOKUP(CONCATENATE($F1933," ",$G1933),AllocFactorMatrix,(AB$4+1),FALSE)*$E1936</f>
        <v>0</v>
      </c>
      <c r="AC1933" s="5">
        <f ca="1">VLOOKUP(CONCATENATE($F1933," ",$G1933),AllocFactorMatrix,(AC$4+1),FALSE)*$E1936</f>
        <v>0</v>
      </c>
      <c r="AD1933" s="5">
        <f ca="1">VLOOKUP(CONCATENATE($F1933," ",$G1933),AllocFactorMatrix,(AD$4+1),FALSE)*$E1936</f>
        <v>0</v>
      </c>
    </row>
    <row r="1934" spans="4:30" hidden="1" outlineLevel="1">
      <c r="E1934" s="51"/>
      <c r="F1934" s="52" t="str">
        <f>F1936</f>
        <v>WEATHER_FXNL_OM</v>
      </c>
      <c r="G1934" s="55" t="str">
        <f>$G$13</f>
        <v>ENERGY</v>
      </c>
      <c r="H1934" s="4">
        <f t="shared" ca="1" si="961"/>
        <v>2681981.5190405864</v>
      </c>
      <c r="I1934" s="5">
        <f ca="1">VLOOKUP(CONCATENATE($F1934," ",$G1934),AllocFactorMatrix,(I$4+1),FALSE)*$E1936</f>
        <v>2681981.5190405864</v>
      </c>
      <c r="J1934" s="5">
        <f ca="1">VLOOKUP(CONCATENATE($F1934," ",$G1934),AllocFactorMatrix,(J$4+1),FALSE)*$E1936</f>
        <v>0</v>
      </c>
      <c r="K1934" s="5">
        <f ca="1">VLOOKUP(CONCATENATE($F1934," ",$G1934),AllocFactorMatrix,(K$4+1),FALSE)*$E1936</f>
        <v>0</v>
      </c>
      <c r="L1934" s="5">
        <f ca="1">VLOOKUP(CONCATENATE($F1934," ",$G1934),AllocFactorMatrix,(L$4+1),FALSE)*$E1936</f>
        <v>0</v>
      </c>
      <c r="M1934" s="5">
        <f ca="1">VLOOKUP(CONCATENATE($F1934," ",$G1934),AllocFactorMatrix,(M$4+1),FALSE)*$E1936</f>
        <v>0</v>
      </c>
      <c r="N1934" s="5">
        <f t="shared" ca="1" si="962"/>
        <v>0</v>
      </c>
      <c r="O1934" s="5">
        <f ca="1">VLOOKUP(CONCATENATE($F1934," ",$G1934),AllocFactorMatrix,(O$4+1),FALSE)*$E1936</f>
        <v>0</v>
      </c>
      <c r="P1934" s="5">
        <f ca="1">VLOOKUP(CONCATENATE($F1934," ",$G1934),AllocFactorMatrix,(P$4+1),FALSE)*$E1936</f>
        <v>0</v>
      </c>
      <c r="Q1934" s="5">
        <f ca="1">VLOOKUP(CONCATENATE($F1934," ",$G1934),AllocFactorMatrix,(Q$4+1),FALSE)*$E1936</f>
        <v>0</v>
      </c>
      <c r="R1934" s="5">
        <f ca="1">VLOOKUP(CONCATENATE($F1934," ",$G1934),AllocFactorMatrix,(R$4+1),FALSE)*$E1936</f>
        <v>0</v>
      </c>
      <c r="S1934" s="5">
        <f t="shared" ca="1" si="964"/>
        <v>0</v>
      </c>
      <c r="T1934" s="5">
        <f ca="1">VLOOKUP(CONCATENATE($F1934," ",$G1934),AllocFactorMatrix,(T$4+1),FALSE)*$E1936</f>
        <v>0</v>
      </c>
      <c r="U1934" s="5">
        <f ca="1">VLOOKUP(CONCATENATE($F1934," ",$G1934),AllocFactorMatrix,(U$4+1),FALSE)*$E1936</f>
        <v>0</v>
      </c>
      <c r="V1934" s="5">
        <f ca="1">VLOOKUP(CONCATENATE($F1934," ",$G1934),AllocFactorMatrix,(V$4+1),FALSE)*$E1936</f>
        <v>0</v>
      </c>
      <c r="W1934" s="5">
        <f ca="1">VLOOKUP(CONCATENATE($F1934," ",$G1934),AllocFactorMatrix,(W$4+1),FALSE)*$E1936</f>
        <v>0</v>
      </c>
      <c r="X1934" s="5">
        <f t="shared" ca="1" si="965"/>
        <v>0</v>
      </c>
      <c r="Y1934" s="5">
        <f ca="1">VLOOKUP(CONCATENATE($F1934," ",$G1934),AllocFactorMatrix,(Y$4+1),FALSE)*$E1936</f>
        <v>0</v>
      </c>
      <c r="Z1934" s="5">
        <f ca="1">VLOOKUP(CONCATENATE($F1934," ",$G1934),AllocFactorMatrix,(Z$4+1),FALSE)*$E1936</f>
        <v>0</v>
      </c>
      <c r="AA1934" s="5">
        <f t="shared" ca="1" si="963"/>
        <v>0</v>
      </c>
      <c r="AB1934" s="5">
        <f ca="1">VLOOKUP(CONCATENATE($F1934," ",$G1934),AllocFactorMatrix,(AB$4+1),FALSE)*$E1936</f>
        <v>0</v>
      </c>
      <c r="AC1934" s="5">
        <f ca="1">VLOOKUP(CONCATENATE($F1934," ",$G1934),AllocFactorMatrix,(AC$4+1),FALSE)*$E1936</f>
        <v>0</v>
      </c>
      <c r="AD1934" s="5">
        <f ca="1">VLOOKUP(CONCATENATE($F1934," ",$G1934),AllocFactorMatrix,(AD$4+1),FALSE)*$E1936</f>
        <v>0</v>
      </c>
    </row>
    <row r="1935" spans="4:30" hidden="1" outlineLevel="1">
      <c r="E1935" s="51"/>
      <c r="F1935" s="52" t="str">
        <f>F1936</f>
        <v>WEATHER_FXNL_OM</v>
      </c>
      <c r="G1935" s="55" t="str">
        <f>$G$14</f>
        <v>CUSTOMER</v>
      </c>
      <c r="H1935" s="4">
        <f t="shared" ca="1" si="961"/>
        <v>247766.61350465685</v>
      </c>
      <c r="I1935" s="5">
        <f ca="1">VLOOKUP(CONCATENATE($F1935," ",$G1935),AllocFactorMatrix,(I$4+1),FALSE)*$E1936</f>
        <v>247766.61350465685</v>
      </c>
      <c r="J1935" s="5">
        <f ca="1">VLOOKUP(CONCATENATE($F1935," ",$G1935),AllocFactorMatrix,(J$4+1),FALSE)*$E1936</f>
        <v>0</v>
      </c>
      <c r="K1935" s="5">
        <f ca="1">VLOOKUP(CONCATENATE($F1935," ",$G1935),AllocFactorMatrix,(K$4+1),FALSE)*$E1936</f>
        <v>0</v>
      </c>
      <c r="L1935" s="5">
        <f ca="1">VLOOKUP(CONCATENATE($F1935," ",$G1935),AllocFactorMatrix,(L$4+1),FALSE)*$E1936</f>
        <v>0</v>
      </c>
      <c r="M1935" s="5">
        <f ca="1">VLOOKUP(CONCATENATE($F1935," ",$G1935),AllocFactorMatrix,(M$4+1),FALSE)*$E1936</f>
        <v>0</v>
      </c>
      <c r="N1935" s="5">
        <f t="shared" ca="1" si="962"/>
        <v>0</v>
      </c>
      <c r="O1935" s="5">
        <f ca="1">VLOOKUP(CONCATENATE($F1935," ",$G1935),AllocFactorMatrix,(O$4+1),FALSE)*$E1936</f>
        <v>0</v>
      </c>
      <c r="P1935" s="5">
        <f ca="1">VLOOKUP(CONCATENATE($F1935," ",$G1935),AllocFactorMatrix,(P$4+1),FALSE)*$E1936</f>
        <v>0</v>
      </c>
      <c r="Q1935" s="5">
        <f ca="1">VLOOKUP(CONCATENATE($F1935," ",$G1935),AllocFactorMatrix,(Q$4+1),FALSE)*$E1936</f>
        <v>0</v>
      </c>
      <c r="R1935" s="5">
        <f ca="1">VLOOKUP(CONCATENATE($F1935," ",$G1935),AllocFactorMatrix,(R$4+1),FALSE)*$E1936</f>
        <v>0</v>
      </c>
      <c r="S1935" s="5">
        <f t="shared" ca="1" si="964"/>
        <v>0</v>
      </c>
      <c r="T1935" s="5">
        <f ca="1">VLOOKUP(CONCATENATE($F1935," ",$G1935),AllocFactorMatrix,(T$4+1),FALSE)*$E1936</f>
        <v>0</v>
      </c>
      <c r="U1935" s="5">
        <f ca="1">VLOOKUP(CONCATENATE($F1935," ",$G1935),AllocFactorMatrix,(U$4+1),FALSE)*$E1936</f>
        <v>0</v>
      </c>
      <c r="V1935" s="5">
        <f ca="1">VLOOKUP(CONCATENATE($F1935," ",$G1935),AllocFactorMatrix,(V$4+1),FALSE)*$E1936</f>
        <v>0</v>
      </c>
      <c r="W1935" s="5">
        <f ca="1">VLOOKUP(CONCATENATE($F1935," ",$G1935),AllocFactorMatrix,(W$4+1),FALSE)*$E1936</f>
        <v>0</v>
      </c>
      <c r="X1935" s="5">
        <f t="shared" ca="1" si="965"/>
        <v>0</v>
      </c>
      <c r="Y1935" s="5">
        <f ca="1">VLOOKUP(CONCATENATE($F1935," ",$G1935),AllocFactorMatrix,(Y$4+1),FALSE)*$E1936</f>
        <v>0</v>
      </c>
      <c r="Z1935" s="5">
        <f ca="1">VLOOKUP(CONCATENATE($F1935," ",$G1935),AllocFactorMatrix,(Z$4+1),FALSE)*$E1936</f>
        <v>0</v>
      </c>
      <c r="AA1935" s="5">
        <f t="shared" ca="1" si="963"/>
        <v>0</v>
      </c>
      <c r="AB1935" s="5">
        <f ca="1">VLOOKUP(CONCATENATE($F1935," ",$G1935),AllocFactorMatrix,(AB$4+1),FALSE)*$E1936</f>
        <v>0</v>
      </c>
      <c r="AC1935" s="5">
        <f ca="1">VLOOKUP(CONCATENATE($F1935," ",$G1935),AllocFactorMatrix,(AC$4+1),FALSE)*$E1936</f>
        <v>0</v>
      </c>
      <c r="AD1935" s="5">
        <f ca="1">VLOOKUP(CONCATENATE($F1935," ",$G1935),AllocFactorMatrix,(AD$4+1),FALSE)*$E1936</f>
        <v>0</v>
      </c>
    </row>
    <row r="1936" spans="4:30" collapsed="1">
      <c r="D1936" s="95" t="s">
        <v>620</v>
      </c>
      <c r="E1936" s="61">
        <v>5871000</v>
      </c>
      <c r="F1936" s="96" t="s">
        <v>539</v>
      </c>
      <c r="G1936" s="55" t="str">
        <f>$G$15</f>
        <v>TOTAL</v>
      </c>
      <c r="H1936" s="4">
        <f t="shared" ca="1" si="961"/>
        <v>5871000</v>
      </c>
      <c r="I1936" s="5">
        <f ca="1">VLOOKUP(CONCATENATE($F1936," ",$G1936),AllocFactorMatrix,(I$4+1),FALSE)*$E1936</f>
        <v>5871000</v>
      </c>
      <c r="J1936" s="5">
        <f ca="1">VLOOKUP(CONCATENATE($F1936," ",$G1936),AllocFactorMatrix,(J$4+1),FALSE)*$E1936</f>
        <v>0</v>
      </c>
      <c r="K1936" s="5">
        <f ca="1">VLOOKUP(CONCATENATE($F1936," ",$G1936),AllocFactorMatrix,(K$4+1),FALSE)*$E1936</f>
        <v>0</v>
      </c>
      <c r="L1936" s="5">
        <f ca="1">VLOOKUP(CONCATENATE($F1936," ",$G1936),AllocFactorMatrix,(L$4+1),FALSE)*$E1936</f>
        <v>0</v>
      </c>
      <c r="M1936" s="5">
        <f ca="1">VLOOKUP(CONCATENATE($F1936," ",$G1936),AllocFactorMatrix,(M$4+1),FALSE)*$E1936</f>
        <v>0</v>
      </c>
      <c r="N1936" s="5">
        <f t="shared" ca="1" si="962"/>
        <v>0</v>
      </c>
      <c r="O1936" s="5">
        <f ca="1">VLOOKUP(CONCATENATE($F1936," ",$G1936),AllocFactorMatrix,(O$4+1),FALSE)*$E1936</f>
        <v>0</v>
      </c>
      <c r="P1936" s="5">
        <f ca="1">VLOOKUP(CONCATENATE($F1936," ",$G1936),AllocFactorMatrix,(P$4+1),FALSE)*$E1936</f>
        <v>0</v>
      </c>
      <c r="Q1936" s="5">
        <f ca="1">VLOOKUP(CONCATENATE($F1936," ",$G1936),AllocFactorMatrix,(Q$4+1),FALSE)*$E1936</f>
        <v>0</v>
      </c>
      <c r="R1936" s="5">
        <f ca="1">VLOOKUP(CONCATENATE($F1936," ",$G1936),AllocFactorMatrix,(R$4+1),FALSE)*$E1936</f>
        <v>0</v>
      </c>
      <c r="S1936" s="5">
        <f t="shared" ca="1" si="964"/>
        <v>0</v>
      </c>
      <c r="T1936" s="5">
        <f ca="1">VLOOKUP(CONCATENATE($F1936," ",$G1936),AllocFactorMatrix,(T$4+1),FALSE)*$E1936</f>
        <v>0</v>
      </c>
      <c r="U1936" s="5">
        <f ca="1">VLOOKUP(CONCATENATE($F1936," ",$G1936),AllocFactorMatrix,(U$4+1),FALSE)*$E1936</f>
        <v>0</v>
      </c>
      <c r="V1936" s="5">
        <f ca="1">VLOOKUP(CONCATENATE($F1936," ",$G1936),AllocFactorMatrix,(V$4+1),FALSE)*$E1936</f>
        <v>0</v>
      </c>
      <c r="W1936" s="5">
        <f ca="1">VLOOKUP(CONCATENATE($F1936," ",$G1936),AllocFactorMatrix,(W$4+1),FALSE)*$E1936</f>
        <v>0</v>
      </c>
      <c r="X1936" s="5">
        <f t="shared" ca="1" si="965"/>
        <v>0</v>
      </c>
      <c r="Y1936" s="5">
        <f ca="1">VLOOKUP(CONCATENATE($F1936," ",$G1936),AllocFactorMatrix,(Y$4+1),FALSE)*$E1936</f>
        <v>0</v>
      </c>
      <c r="Z1936" s="5">
        <f ca="1">VLOOKUP(CONCATENATE($F1936," ",$G1936),AllocFactorMatrix,(Z$4+1),FALSE)*$E1936</f>
        <v>0</v>
      </c>
      <c r="AA1936" s="5">
        <f t="shared" ca="1" si="963"/>
        <v>0</v>
      </c>
      <c r="AB1936" s="5">
        <f ca="1">VLOOKUP(CONCATENATE($F1936," ",$G1936),AllocFactorMatrix,(AB$4+1),FALSE)*$E1936</f>
        <v>0</v>
      </c>
      <c r="AC1936" s="5">
        <f ca="1">VLOOKUP(CONCATENATE($F1936," ",$G1936),AllocFactorMatrix,(AC$4+1),FALSE)*$E1936</f>
        <v>0</v>
      </c>
      <c r="AD1936" s="5">
        <f ca="1">VLOOKUP(CONCATENATE($F1936," ",$G1936),AllocFactorMatrix,(AD$4+1),FALSE)*$E1936</f>
        <v>0</v>
      </c>
    </row>
    <row r="1937" spans="4:30" hidden="1" outlineLevel="1">
      <c r="E1937" s="51"/>
      <c r="F1937" s="52" t="str">
        <f>F1944</f>
        <v>TDOMX</v>
      </c>
      <c r="G1937" s="55" t="str">
        <f>$G$8</f>
        <v>PRODUCTION</v>
      </c>
      <c r="H1937" s="4">
        <f t="shared" ca="1" si="961"/>
        <v>1.1893711508263516E-11</v>
      </c>
      <c r="I1937" s="5">
        <f ca="1">VLOOKUP(CONCATENATE($F1937," ",$G1937),AllocFactorMatrix,(I$4+1),FALSE)*$E1944</f>
        <v>9.7746072106435309E-12</v>
      </c>
      <c r="J1937" s="5">
        <f ca="1">VLOOKUP(CONCATENATE($F1937," ",$G1937),AllocFactorMatrix,(J$4+1),FALSE)*$E1944</f>
        <v>3.4363853474918669E-13</v>
      </c>
      <c r="K1937" s="5">
        <f ca="1">VLOOKUP(CONCATENATE($F1937," ",$G1937),AllocFactorMatrix,(K$4+1),FALSE)*$E1944</f>
        <v>1.2218259013304414E-12</v>
      </c>
      <c r="L1937" s="5">
        <f ca="1">VLOOKUP(CONCATENATE($F1937," ",$G1937),AllocFactorMatrix,(L$4+1),FALSE)*$E1944</f>
        <v>0</v>
      </c>
      <c r="M1937" s="5">
        <f ca="1">VLOOKUP(CONCATENATE($F1937," ",$G1937),AllocFactorMatrix,(M$4+1),FALSE)*$E1944</f>
        <v>0</v>
      </c>
      <c r="N1937" s="5">
        <f t="shared" ca="1" si="962"/>
        <v>1.2218259013304414E-12</v>
      </c>
      <c r="O1937" s="5">
        <f ca="1">VLOOKUP(CONCATENATE($F1937," ",$G1937),AllocFactorMatrix,(O$4+1),FALSE)*$E1944</f>
        <v>0</v>
      </c>
      <c r="P1937" s="5">
        <f ca="1">VLOOKUP(CONCATENATE($F1937," ",$G1937),AllocFactorMatrix,(P$4+1),FALSE)*$E1944</f>
        <v>2.8636544562432222E-13</v>
      </c>
      <c r="Q1937" s="5">
        <f ca="1">VLOOKUP(CONCATENATE($F1937," ",$G1937),AllocFactorMatrix,(Q$4+1),FALSE)*$E1944</f>
        <v>0</v>
      </c>
      <c r="R1937" s="5">
        <f ca="1">VLOOKUP(CONCATENATE($F1937," ",$G1937),AllocFactorMatrix,(R$4+1),FALSE)*$E1944</f>
        <v>0</v>
      </c>
      <c r="S1937" s="5">
        <f ca="1">SUBTOTAL(9,O1937:R1937)</f>
        <v>2.8636544562432222E-13</v>
      </c>
      <c r="T1937" s="5">
        <f ca="1">VLOOKUP(CONCATENATE($F1937," ",$G1937),AllocFactorMatrix,(T$4+1),FALSE)*$E1944</f>
        <v>-1.1931893567680092E-13</v>
      </c>
      <c r="U1937" s="5">
        <f ca="1">VLOOKUP(CONCATENATE($F1937," ",$G1937),AllocFactorMatrix,(U$4+1),FALSE)*$E1944</f>
        <v>6.8727706949837338E-13</v>
      </c>
      <c r="V1937" s="5">
        <f ca="1">VLOOKUP(CONCATENATE($F1937," ",$G1937),AllocFactorMatrix,(V$4+1),FALSE)*$E1944</f>
        <v>0</v>
      </c>
      <c r="W1937" s="5">
        <f ca="1">VLOOKUP(CONCATENATE($F1937," ",$G1937),AllocFactorMatrix,(W$4+1),FALSE)*$E1944</f>
        <v>0</v>
      </c>
      <c r="X1937" s="5">
        <f ca="1">SUBTOTAL(9,T1937:W1937)</f>
        <v>5.6795813382157252E-13</v>
      </c>
      <c r="Y1937" s="5">
        <f ca="1">VLOOKUP(CONCATENATE($F1937," ",$G1937),AllocFactorMatrix,(Y$4+1),FALSE)*$E1944</f>
        <v>-3.0545647533261034E-13</v>
      </c>
      <c r="Z1937" s="5">
        <f ca="1">VLOOKUP(CONCATENATE($F1937," ",$G1937),AllocFactorMatrix,(Z$4+1),FALSE)*$E1944</f>
        <v>0</v>
      </c>
      <c r="AA1937" s="5">
        <f t="shared" ca="1" si="963"/>
        <v>-3.0545647533261034E-13</v>
      </c>
      <c r="AB1937" s="5">
        <f ca="1">VLOOKUP(CONCATENATE($F1937," ",$G1937),AllocFactorMatrix,(AB$4+1),FALSE)*$E1944</f>
        <v>4.7727574270720366E-15</v>
      </c>
      <c r="AC1937" s="5">
        <f ca="1">VLOOKUP(CONCATENATE($F1937," ",$G1937),AllocFactorMatrix,(AC$4+1),FALSE)*$E1944</f>
        <v>0</v>
      </c>
      <c r="AD1937" s="5">
        <f ca="1">VLOOKUP(CONCATENATE($F1937," ",$G1937),AllocFactorMatrix,(AD$4+1),FALSE)*$E1944</f>
        <v>0</v>
      </c>
    </row>
    <row r="1938" spans="4:30" hidden="1" outlineLevel="1">
      <c r="E1938" s="51"/>
      <c r="F1938" s="52" t="str">
        <f>F1944</f>
        <v>TDOMX</v>
      </c>
      <c r="G1938" s="55" t="str">
        <f>$G$9</f>
        <v>BULKTRAN</v>
      </c>
      <c r="H1938" s="4">
        <f t="shared" ca="1" si="961"/>
        <v>63649.704065708283</v>
      </c>
      <c r="I1938" s="5">
        <f ca="1">VLOOKUP(CONCATENATE($F1938," ",$G1938),AllocFactorMatrix,(I$4+1),FALSE)*$E1944</f>
        <v>31352.761570383307</v>
      </c>
      <c r="J1938" s="5">
        <f ca="1">VLOOKUP(CONCATENATE($F1938," ",$G1938),AllocFactorMatrix,(J$4+1),FALSE)*$E1944</f>
        <v>1549.8790348635191</v>
      </c>
      <c r="K1938" s="5">
        <f ca="1">VLOOKUP(CONCATENATE($F1938," ",$G1938),AllocFactorMatrix,(K$4+1),FALSE)*$E1944</f>
        <v>5677.1180799205031</v>
      </c>
      <c r="L1938" s="5">
        <f ca="1">VLOOKUP(CONCATENATE($F1938," ",$G1938),AllocFactorMatrix,(L$4+1),FALSE)*$E1944</f>
        <v>178.69552112870386</v>
      </c>
      <c r="M1938" s="5">
        <f ca="1">VLOOKUP(CONCATENATE($F1938," ",$G1938),AllocFactorMatrix,(M$4+1),FALSE)*$E1944</f>
        <v>16.757494175732369</v>
      </c>
      <c r="N1938" s="5">
        <f t="shared" ca="1" si="962"/>
        <v>5872.5710952249392</v>
      </c>
      <c r="O1938" s="5">
        <f ca="1">VLOOKUP(CONCATENATE($F1938," ",$G1938),AllocFactorMatrix,(O$4+1),FALSE)*$E1944</f>
        <v>4315.4928775596964</v>
      </c>
      <c r="P1938" s="5">
        <f ca="1">VLOOKUP(CONCATENATE($F1938," ",$G1938),AllocFactorMatrix,(P$4+1),FALSE)*$E1944</f>
        <v>804.10205043514793</v>
      </c>
      <c r="Q1938" s="5">
        <f ca="1">VLOOKUP(CONCATENATE($F1938," ",$G1938),AllocFactorMatrix,(Q$4+1),FALSE)*$E1944</f>
        <v>363.3587442110782</v>
      </c>
      <c r="R1938" s="5">
        <f ca="1">VLOOKUP(CONCATENATE($F1938," ",$G1938),AllocFactorMatrix,(R$4+1),FALSE)*$E1944</f>
        <v>16.339836561506747</v>
      </c>
      <c r="S1938" s="5">
        <f t="shared" ref="S1938:S1944" ca="1" si="966">SUBTOTAL(9,O1938:R1938)</f>
        <v>5499.2935087674296</v>
      </c>
      <c r="T1938" s="5">
        <f ca="1">VLOOKUP(CONCATENATE($F1938," ",$G1938),AllocFactorMatrix,(T$4+1),FALSE)*$E1944</f>
        <v>150.7512196523727</v>
      </c>
      <c r="U1938" s="5">
        <f ca="1">VLOOKUP(CONCATENATE($F1938," ",$G1938),AllocFactorMatrix,(U$4+1),FALSE)*$E1944</f>
        <v>2467.0180243404488</v>
      </c>
      <c r="V1938" s="5">
        <f ca="1">VLOOKUP(CONCATENATE($F1938," ",$G1938),AllocFactorMatrix,(V$4+1),FALSE)*$E1944</f>
        <v>13038.259578007412</v>
      </c>
      <c r="W1938" s="5">
        <f ca="1">VLOOKUP(CONCATENATE($F1938," ",$G1938),AllocFactorMatrix,(W$4+1),FALSE)*$E1944</f>
        <v>2354.4935802327313</v>
      </c>
      <c r="X1938" s="5">
        <f t="shared" ref="X1938:X1944" ca="1" si="967">SUBTOTAL(9,T1938:W1938)</f>
        <v>18010.522402232964</v>
      </c>
      <c r="Y1938" s="5">
        <f ca="1">VLOOKUP(CONCATENATE($F1938," ",$G1938),AllocFactorMatrix,(Y$4+1),FALSE)*$E1944</f>
        <v>1325.2810148722422</v>
      </c>
      <c r="Z1938" s="5">
        <f ca="1">VLOOKUP(CONCATENATE($F1938," ",$G1938),AllocFactorMatrix,(Z$4+1),FALSE)*$E1944</f>
        <v>22.19795041622579</v>
      </c>
      <c r="AA1938" s="5">
        <f t="shared" ca="1" si="963"/>
        <v>1347.4789652884679</v>
      </c>
      <c r="AB1938" s="5">
        <f ca="1">VLOOKUP(CONCATENATE($F1938," ",$G1938),AllocFactorMatrix,(AB$4+1),FALSE)*$E1944</f>
        <v>17.197488947652708</v>
      </c>
      <c r="AC1938" s="5">
        <f ca="1">VLOOKUP(CONCATENATE($F1938," ",$G1938),AllocFactorMatrix,(AC$4+1),FALSE)*$E1944</f>
        <v>0</v>
      </c>
      <c r="AD1938" s="5">
        <f ca="1">VLOOKUP(CONCATENATE($F1938," ",$G1938),AllocFactorMatrix,(AD$4+1),FALSE)*$E1944</f>
        <v>0</v>
      </c>
    </row>
    <row r="1939" spans="4:30" hidden="1" outlineLevel="1">
      <c r="E1939" s="51"/>
      <c r="F1939" s="52" t="str">
        <f>F1944</f>
        <v>TDOMX</v>
      </c>
      <c r="G1939" s="55" t="str">
        <f>$G$10</f>
        <v>SUBTRAN</v>
      </c>
      <c r="H1939" s="4">
        <f t="shared" ca="1" si="961"/>
        <v>14000.294794494581</v>
      </c>
      <c r="I1939" s="5">
        <f ca="1">VLOOKUP(CONCATENATE($F1939," ",$G1939),AllocFactorMatrix,(I$4+1),FALSE)*$E1944</f>
        <v>6816.2875783231721</v>
      </c>
      <c r="J1939" s="5">
        <f ca="1">VLOOKUP(CONCATENATE($F1939," ",$G1939),AllocFactorMatrix,(J$4+1),FALSE)*$E1944</f>
        <v>328.96295529266723</v>
      </c>
      <c r="K1939" s="5">
        <f ca="1">VLOOKUP(CONCATENATE($F1939," ",$G1939),AllocFactorMatrix,(K$4+1),FALSE)*$E1944</f>
        <v>1196.7511465849623</v>
      </c>
      <c r="L1939" s="5">
        <f ca="1">VLOOKUP(CONCATENATE($F1939," ",$G1939),AllocFactorMatrix,(L$4+1),FALSE)*$E1944</f>
        <v>36.966516921172079</v>
      </c>
      <c r="M1939" s="5">
        <f ca="1">VLOOKUP(CONCATENATE($F1939," ",$G1939),AllocFactorMatrix,(M$4+1),FALSE)*$E1944</f>
        <v>4.6039841788113023</v>
      </c>
      <c r="N1939" s="5">
        <f t="shared" ca="1" si="962"/>
        <v>1238.3216476849457</v>
      </c>
      <c r="O1939" s="5">
        <f ca="1">VLOOKUP(CONCATENATE($F1939," ",$G1939),AllocFactorMatrix,(O$4+1),FALSE)*$E1944</f>
        <v>904.16419624403022</v>
      </c>
      <c r="P1939" s="5">
        <f ca="1">VLOOKUP(CONCATENATE($F1939," ",$G1939),AllocFactorMatrix,(P$4+1),FALSE)*$E1944</f>
        <v>168.08306950452405</v>
      </c>
      <c r="Q1939" s="5">
        <f ca="1">VLOOKUP(CONCATENATE($F1939," ",$G1939),AllocFactorMatrix,(Q$4+1),FALSE)*$E1944</f>
        <v>100.01142912980222</v>
      </c>
      <c r="R1939" s="5">
        <f ca="1">VLOOKUP(CONCATENATE($F1939," ",$G1939),AllocFactorMatrix,(R$4+1),FALSE)*$E1944</f>
        <v>0</v>
      </c>
      <c r="S1939" s="5">
        <f t="shared" ca="1" si="966"/>
        <v>1172.2586948783567</v>
      </c>
      <c r="T1939" s="5">
        <f ca="1">VLOOKUP(CONCATENATE($F1939," ",$G1939),AllocFactorMatrix,(T$4+1),FALSE)*$E1944</f>
        <v>31.571861234969521</v>
      </c>
      <c r="U1939" s="5">
        <f ca="1">VLOOKUP(CONCATENATE($F1939," ",$G1939),AllocFactorMatrix,(U$4+1),FALSE)*$E1944</f>
        <v>516.84939420204887</v>
      </c>
      <c r="V1939" s="5">
        <f ca="1">VLOOKUP(CONCATENATE($F1939," ",$G1939),AllocFactorMatrix,(V$4+1),FALSE)*$E1944</f>
        <v>3600.7259432659944</v>
      </c>
      <c r="W1939" s="5">
        <f ca="1">VLOOKUP(CONCATENATE($F1939," ",$G1939),AllocFactorMatrix,(W$4+1),FALSE)*$E1944</f>
        <v>0</v>
      </c>
      <c r="X1939" s="5">
        <f t="shared" ca="1" si="967"/>
        <v>4149.1471987030127</v>
      </c>
      <c r="Y1939" s="5">
        <f ca="1">VLOOKUP(CONCATENATE($F1939," ",$G1939),AllocFactorMatrix,(Y$4+1),FALSE)*$E1944</f>
        <v>272.12693327165238</v>
      </c>
      <c r="Z1939" s="5">
        <f ca="1">VLOOKUP(CONCATENATE($F1939," ",$G1939),AllocFactorMatrix,(Z$4+1),FALSE)*$E1944</f>
        <v>4.5363633707950184</v>
      </c>
      <c r="AA1939" s="5">
        <f t="shared" ca="1" si="963"/>
        <v>276.66329664244739</v>
      </c>
      <c r="AB1939" s="5">
        <f ca="1">VLOOKUP(CONCATENATE($F1939," ",$G1939),AllocFactorMatrix,(AB$4+1),FALSE)*$E1944</f>
        <v>3.6338845571190697</v>
      </c>
      <c r="AC1939" s="5">
        <f ca="1">VLOOKUP(CONCATENATE($F1939," ",$G1939),AllocFactorMatrix,(AC$4+1),FALSE)*$E1944</f>
        <v>12.355984341211073</v>
      </c>
      <c r="AD1939" s="5">
        <f ca="1">VLOOKUP(CONCATENATE($F1939," ",$G1939),AllocFactorMatrix,(AD$4+1),FALSE)*$E1944</f>
        <v>2.6635540716497599</v>
      </c>
    </row>
    <row r="1940" spans="4:30" hidden="1" outlineLevel="1">
      <c r="E1940" s="51"/>
      <c r="F1940" s="52" t="str">
        <f>F1944</f>
        <v>TDOMX</v>
      </c>
      <c r="G1940" s="55" t="str">
        <f>$G$11</f>
        <v>DISTPRI</v>
      </c>
      <c r="H1940" s="4">
        <f t="shared" ca="1" si="961"/>
        <v>348096.68269247678</v>
      </c>
      <c r="I1940" s="5">
        <f ca="1">VLOOKUP(CONCATENATE($F1940," ",$G1940),AllocFactorMatrix,(I$4+1),FALSE)*$E1944</f>
        <v>232647.8595504754</v>
      </c>
      <c r="J1940" s="5">
        <f ca="1">VLOOKUP(CONCATENATE($F1940," ",$G1940),AllocFactorMatrix,(J$4+1),FALSE)*$E1944</f>
        <v>10966.412763378374</v>
      </c>
      <c r="K1940" s="5">
        <f ca="1">VLOOKUP(CONCATENATE($F1940," ",$G1940),AllocFactorMatrix,(K$4+1),FALSE)*$E1944</f>
        <v>39819.717789440532</v>
      </c>
      <c r="L1940" s="5">
        <f ca="1">VLOOKUP(CONCATENATE($F1940," ",$G1940),AllocFactorMatrix,(L$4+1),FALSE)*$E1944</f>
        <v>1230.6364789492147</v>
      </c>
      <c r="M1940" s="5">
        <f ca="1">VLOOKUP(CONCATENATE($F1940," ",$G1940),AllocFactorMatrix,(M$4+1),FALSE)*$E1944</f>
        <v>0</v>
      </c>
      <c r="N1940" s="5">
        <f t="shared" ca="1" si="962"/>
        <v>41050.354268389747</v>
      </c>
      <c r="O1940" s="5">
        <f ca="1">VLOOKUP(CONCATENATE($F1940," ",$G1940),AllocFactorMatrix,(O$4+1),FALSE)*$E1944</f>
        <v>29857.828450513771</v>
      </c>
      <c r="P1940" s="5">
        <f ca="1">VLOOKUP(CONCATENATE($F1940," ",$G1940),AllocFactorMatrix,(P$4+1),FALSE)*$E1944</f>
        <v>5561.0225581614159</v>
      </c>
      <c r="Q1940" s="5">
        <f ca="1">VLOOKUP(CONCATENATE($F1940," ",$G1940),AllocFactorMatrix,(Q$4+1),FALSE)*$E1944</f>
        <v>0</v>
      </c>
      <c r="R1940" s="5">
        <f ca="1">VLOOKUP(CONCATENATE($F1940," ",$G1940),AllocFactorMatrix,(R$4+1),FALSE)*$E1944</f>
        <v>0</v>
      </c>
      <c r="S1940" s="5">
        <f t="shared" ca="1" si="966"/>
        <v>35418.851008675185</v>
      </c>
      <c r="T1940" s="5">
        <f ca="1">VLOOKUP(CONCATENATE($F1940," ",$G1940),AllocFactorMatrix,(T$4+1),FALSE)*$E1944</f>
        <v>1064.413184279834</v>
      </c>
      <c r="U1940" s="5">
        <f ca="1">VLOOKUP(CONCATENATE($F1940," ",$G1940),AllocFactorMatrix,(U$4+1),FALSE)*$E1944</f>
        <v>17166.576059208906</v>
      </c>
      <c r="V1940" s="5">
        <f ca="1">VLOOKUP(CONCATENATE($F1940," ",$G1940),AllocFactorMatrix,(V$4+1),FALSE)*$E1944</f>
        <v>0</v>
      </c>
      <c r="W1940" s="5">
        <f ca="1">VLOOKUP(CONCATENATE($F1940," ",$G1940),AllocFactorMatrix,(W$4+1),FALSE)*$E1944</f>
        <v>0</v>
      </c>
      <c r="X1940" s="5">
        <f t="shared" ca="1" si="967"/>
        <v>18230.989243488741</v>
      </c>
      <c r="Y1940" s="5">
        <f ca="1">VLOOKUP(CONCATENATE($F1940," ",$G1940),AllocFactorMatrix,(Y$4+1),FALSE)*$E1944</f>
        <v>9003.5074126999061</v>
      </c>
      <c r="Z1940" s="5">
        <f ca="1">VLOOKUP(CONCATENATE($F1940," ",$G1940),AllocFactorMatrix,(Z$4+1),FALSE)*$E1944</f>
        <v>150.21374798804183</v>
      </c>
      <c r="AA1940" s="5">
        <f t="shared" ca="1" si="963"/>
        <v>9153.7211606879482</v>
      </c>
      <c r="AB1940" s="5">
        <f ca="1">VLOOKUP(CONCATENATE($F1940," ",$G1940),AllocFactorMatrix,(AB$4+1),FALSE)*$E1944</f>
        <v>121.69830535711894</v>
      </c>
      <c r="AC1940" s="5">
        <f ca="1">VLOOKUP(CONCATENATE($F1940," ",$G1940),AllocFactorMatrix,(AC$4+1),FALSE)*$E1944</f>
        <v>416.9214866598108</v>
      </c>
      <c r="AD1940" s="5">
        <f ca="1">VLOOKUP(CONCATENATE($F1940," ",$G1940),AllocFactorMatrix,(AD$4+1),FALSE)*$E1944</f>
        <v>89.874905364453099</v>
      </c>
    </row>
    <row r="1941" spans="4:30" hidden="1" outlineLevel="1">
      <c r="E1941" s="51"/>
      <c r="F1941" s="52" t="str">
        <f>F1944</f>
        <v>TDOMX</v>
      </c>
      <c r="G1941" s="55" t="str">
        <f>$G$12</f>
        <v>DISTSEC</v>
      </c>
      <c r="H1941" s="4">
        <f t="shared" ca="1" si="961"/>
        <v>143663.78239785915</v>
      </c>
      <c r="I1941" s="5">
        <f ca="1">VLOOKUP(CONCATENATE($F1941," ",$G1941),AllocFactorMatrix,(I$4+1),FALSE)*$E1944</f>
        <v>107417.61864177135</v>
      </c>
      <c r="J1941" s="5">
        <f ca="1">VLOOKUP(CONCATENATE($F1941," ",$G1941),AllocFactorMatrix,(J$4+1),FALSE)*$E1944</f>
        <v>5178.6376297213483</v>
      </c>
      <c r="K1941" s="5">
        <f ca="1">VLOOKUP(CONCATENATE($F1941," ",$G1941),AllocFactorMatrix,(K$4+1),FALSE)*$E1944</f>
        <v>15626.107860995968</v>
      </c>
      <c r="L1941" s="5">
        <f ca="1">VLOOKUP(CONCATENATE($F1941," ",$G1941),AllocFactorMatrix,(L$4+1),FALSE)*$E1944</f>
        <v>0</v>
      </c>
      <c r="M1941" s="5">
        <f ca="1">VLOOKUP(CONCATENATE($F1941," ",$G1941),AllocFactorMatrix,(M$4+1),FALSE)*$E1944</f>
        <v>0</v>
      </c>
      <c r="N1941" s="5">
        <f t="shared" ca="1" si="962"/>
        <v>15626.107860995968</v>
      </c>
      <c r="O1941" s="5">
        <f ca="1">VLOOKUP(CONCATENATE($F1941," ",$G1941),AllocFactorMatrix,(O$4+1),FALSE)*$E1944</f>
        <v>9957.0167495580172</v>
      </c>
      <c r="P1941" s="5">
        <f ca="1">VLOOKUP(CONCATENATE($F1941," ",$G1941),AllocFactorMatrix,(P$4+1),FALSE)*$E1944</f>
        <v>0</v>
      </c>
      <c r="Q1941" s="5">
        <f ca="1">VLOOKUP(CONCATENATE($F1941," ",$G1941),AllocFactorMatrix,(Q$4+1),FALSE)*$E1944</f>
        <v>0</v>
      </c>
      <c r="R1941" s="5">
        <f ca="1">VLOOKUP(CONCATENATE($F1941," ",$G1941),AllocFactorMatrix,(R$4+1),FALSE)*$E1944</f>
        <v>0</v>
      </c>
      <c r="S1941" s="5">
        <f t="shared" ca="1" si="966"/>
        <v>9957.0167495580172</v>
      </c>
      <c r="T1941" s="5">
        <f ca="1">VLOOKUP(CONCATENATE($F1941," ",$G1941),AllocFactorMatrix,(T$4+1),FALSE)*$E1944</f>
        <v>269.21684441706412</v>
      </c>
      <c r="U1941" s="5">
        <f ca="1">VLOOKUP(CONCATENATE($F1941," ",$G1941),AllocFactorMatrix,(U$4+1),FALSE)*$E1944</f>
        <v>0</v>
      </c>
      <c r="V1941" s="5">
        <f ca="1">VLOOKUP(CONCATENATE($F1941," ",$G1941),AllocFactorMatrix,(V$4+1),FALSE)*$E1944</f>
        <v>0</v>
      </c>
      <c r="W1941" s="5">
        <f ca="1">VLOOKUP(CONCATENATE($F1941," ",$G1941),AllocFactorMatrix,(W$4+1),FALSE)*$E1944</f>
        <v>0</v>
      </c>
      <c r="X1941" s="5">
        <f t="shared" ca="1" si="967"/>
        <v>269.21684441706412</v>
      </c>
      <c r="Y1941" s="5">
        <f ca="1">VLOOKUP(CONCATENATE($F1941," ",$G1941),AllocFactorMatrix,(Y$4+1),FALSE)*$E1944</f>
        <v>3672.5868107900264</v>
      </c>
      <c r="Z1941" s="5">
        <f ca="1">VLOOKUP(CONCATENATE($F1941," ",$G1941),AllocFactorMatrix,(Z$4+1),FALSE)*$E1944</f>
        <v>0</v>
      </c>
      <c r="AA1941" s="5">
        <f t="shared" ca="1" si="963"/>
        <v>3672.5868107900264</v>
      </c>
      <c r="AB1941" s="5">
        <f ca="1">VLOOKUP(CONCATENATE($F1941," ",$G1941),AllocFactorMatrix,(AB$4+1),FALSE)*$E1944</f>
        <v>38.110551478277671</v>
      </c>
      <c r="AC1941" s="5">
        <f ca="1">VLOOKUP(CONCATENATE($F1941," ",$G1941),AllocFactorMatrix,(AC$4+1),FALSE)*$E1944</f>
        <v>1293.9998017316746</v>
      </c>
      <c r="AD1941" s="5">
        <f ca="1">VLOOKUP(CONCATENATE($F1941," ",$G1941),AllocFactorMatrix,(AD$4+1),FALSE)*$E1944</f>
        <v>210.4875073954106</v>
      </c>
    </row>
    <row r="1942" spans="4:30" hidden="1" outlineLevel="1">
      <c r="E1942" s="51"/>
      <c r="F1942" s="52" t="str">
        <f>F1944</f>
        <v>TDOMX</v>
      </c>
      <c r="G1942" s="55" t="str">
        <f>$G$13</f>
        <v>ENERGY</v>
      </c>
      <c r="H1942" s="4">
        <f t="shared" ca="1" si="961"/>
        <v>0</v>
      </c>
      <c r="I1942" s="5">
        <f ca="1">VLOOKUP(CONCATENATE($F1942," ",$G1942),AllocFactorMatrix,(I$4+1),FALSE)*$E1944</f>
        <v>0</v>
      </c>
      <c r="J1942" s="5">
        <f ca="1">VLOOKUP(CONCATENATE($F1942," ",$G1942),AllocFactorMatrix,(J$4+1),FALSE)*$E1944</f>
        <v>0</v>
      </c>
      <c r="K1942" s="5">
        <f ca="1">VLOOKUP(CONCATENATE($F1942," ",$G1942),AllocFactorMatrix,(K$4+1),FALSE)*$E1944</f>
        <v>0</v>
      </c>
      <c r="L1942" s="5">
        <f ca="1">VLOOKUP(CONCATENATE($F1942," ",$G1942),AllocFactorMatrix,(L$4+1),FALSE)*$E1944</f>
        <v>0</v>
      </c>
      <c r="M1942" s="5">
        <f ca="1">VLOOKUP(CONCATENATE($F1942," ",$G1942),AllocFactorMatrix,(M$4+1),FALSE)*$E1944</f>
        <v>0</v>
      </c>
      <c r="N1942" s="5">
        <f t="shared" ca="1" si="962"/>
        <v>0</v>
      </c>
      <c r="O1942" s="5">
        <f ca="1">VLOOKUP(CONCATENATE($F1942," ",$G1942),AllocFactorMatrix,(O$4+1),FALSE)*$E1944</f>
        <v>0</v>
      </c>
      <c r="P1942" s="5">
        <f ca="1">VLOOKUP(CONCATENATE($F1942," ",$G1942),AllocFactorMatrix,(P$4+1),FALSE)*$E1944</f>
        <v>0</v>
      </c>
      <c r="Q1942" s="5">
        <f ca="1">VLOOKUP(CONCATENATE($F1942," ",$G1942),AllocFactorMatrix,(Q$4+1),FALSE)*$E1944</f>
        <v>0</v>
      </c>
      <c r="R1942" s="5">
        <f ca="1">VLOOKUP(CONCATENATE($F1942," ",$G1942),AllocFactorMatrix,(R$4+1),FALSE)*$E1944</f>
        <v>0</v>
      </c>
      <c r="S1942" s="5">
        <f t="shared" ca="1" si="966"/>
        <v>0</v>
      </c>
      <c r="T1942" s="5">
        <f ca="1">VLOOKUP(CONCATENATE($F1942," ",$G1942),AllocFactorMatrix,(T$4+1),FALSE)*$E1944</f>
        <v>0</v>
      </c>
      <c r="U1942" s="5">
        <f ca="1">VLOOKUP(CONCATENATE($F1942," ",$G1942),AllocFactorMatrix,(U$4+1),FALSE)*$E1944</f>
        <v>0</v>
      </c>
      <c r="V1942" s="5">
        <f ca="1">VLOOKUP(CONCATENATE($F1942," ",$G1942),AllocFactorMatrix,(V$4+1),FALSE)*$E1944</f>
        <v>0</v>
      </c>
      <c r="W1942" s="5">
        <f ca="1">VLOOKUP(CONCATENATE($F1942," ",$G1942),AllocFactorMatrix,(W$4+1),FALSE)*$E1944</f>
        <v>0</v>
      </c>
      <c r="X1942" s="5">
        <f t="shared" ca="1" si="967"/>
        <v>0</v>
      </c>
      <c r="Y1942" s="5">
        <f ca="1">VLOOKUP(CONCATENATE($F1942," ",$G1942),AllocFactorMatrix,(Y$4+1),FALSE)*$E1944</f>
        <v>0</v>
      </c>
      <c r="Z1942" s="5">
        <f ca="1">VLOOKUP(CONCATENATE($F1942," ",$G1942),AllocFactorMatrix,(Z$4+1),FALSE)*$E1944</f>
        <v>0</v>
      </c>
      <c r="AA1942" s="5">
        <f t="shared" ca="1" si="963"/>
        <v>0</v>
      </c>
      <c r="AB1942" s="5">
        <f ca="1">VLOOKUP(CONCATENATE($F1942," ",$G1942),AllocFactorMatrix,(AB$4+1),FALSE)*$E1944</f>
        <v>0</v>
      </c>
      <c r="AC1942" s="5">
        <f ca="1">VLOOKUP(CONCATENATE($F1942," ",$G1942),AllocFactorMatrix,(AC$4+1),FALSE)*$E1944</f>
        <v>0</v>
      </c>
      <c r="AD1942" s="5">
        <f ca="1">VLOOKUP(CONCATENATE($F1942," ",$G1942),AllocFactorMatrix,(AD$4+1),FALSE)*$E1944</f>
        <v>0</v>
      </c>
    </row>
    <row r="1943" spans="4:30" hidden="1" outlineLevel="1">
      <c r="E1943" s="51"/>
      <c r="F1943" s="52" t="str">
        <f>F1944</f>
        <v>TDOMX</v>
      </c>
      <c r="G1943" s="55" t="str">
        <f>$G$14</f>
        <v>CUSTOMER</v>
      </c>
      <c r="H1943" s="4">
        <f t="shared" ca="1" si="961"/>
        <v>26521.536049461287</v>
      </c>
      <c r="I1943" s="5">
        <f ca="1">VLOOKUP(CONCATENATE($F1943," ",$G1943),AllocFactorMatrix,(I$4+1),FALSE)*$E1944</f>
        <v>10827.032177046054</v>
      </c>
      <c r="J1943" s="5">
        <f ca="1">VLOOKUP(CONCATENATE($F1943," ",$G1943),AllocFactorMatrix,(J$4+1),FALSE)*$E1944</f>
        <v>4688.2437210392281</v>
      </c>
      <c r="K1943" s="5">
        <f ca="1">VLOOKUP(CONCATENATE($F1943," ",$G1943),AllocFactorMatrix,(K$4+1),FALSE)*$E1944</f>
        <v>1339.1619153703573</v>
      </c>
      <c r="L1943" s="5">
        <f ca="1">VLOOKUP(CONCATENATE($F1943," ",$G1943),AllocFactorMatrix,(L$4+1),FALSE)*$E1944</f>
        <v>749.58078644203511</v>
      </c>
      <c r="M1943" s="5">
        <f ca="1">VLOOKUP(CONCATENATE($F1943," ",$G1943),AllocFactorMatrix,(M$4+1),FALSE)*$E1944</f>
        <v>121.65528218794753</v>
      </c>
      <c r="N1943" s="5">
        <f t="shared" ca="1" si="962"/>
        <v>2210.3979840003403</v>
      </c>
      <c r="O1943" s="5">
        <f ca="1">VLOOKUP(CONCATENATE($F1943," ",$G1943),AllocFactorMatrix,(O$4+1),FALSE)*$E1944</f>
        <v>572.90662282854282</v>
      </c>
      <c r="P1943" s="5">
        <f ca="1">VLOOKUP(CONCATENATE($F1943," ",$G1943),AllocFactorMatrix,(P$4+1),FALSE)*$E1944</f>
        <v>194.93312190323746</v>
      </c>
      <c r="Q1943" s="5">
        <f ca="1">VLOOKUP(CONCATENATE($F1943," ",$G1943),AllocFactorMatrix,(Q$4+1),FALSE)*$E1944</f>
        <v>423.86496331300475</v>
      </c>
      <c r="R1943" s="5">
        <f ca="1">VLOOKUP(CONCATENATE($F1943," ",$G1943),AllocFactorMatrix,(R$4+1),FALSE)*$E1944</f>
        <v>74.495865588853903</v>
      </c>
      <c r="S1943" s="5">
        <f t="shared" ca="1" si="966"/>
        <v>1266.2005736336389</v>
      </c>
      <c r="T1943" s="5">
        <f ca="1">VLOOKUP(CONCATENATE($F1943," ",$G1943),AllocFactorMatrix,(T$4+1),FALSE)*$E1944</f>
        <v>3.9470936210369576</v>
      </c>
      <c r="U1943" s="5">
        <f ca="1">VLOOKUP(CONCATENATE($F1943," ",$G1943),AllocFactorMatrix,(U$4+1),FALSE)*$E1944</f>
        <v>115.6383081808153</v>
      </c>
      <c r="V1943" s="5">
        <f ca="1">VLOOKUP(CONCATENATE($F1943," ",$G1943),AllocFactorMatrix,(V$4+1),FALSE)*$E1944</f>
        <v>623.33039731687097</v>
      </c>
      <c r="W1943" s="5">
        <f ca="1">VLOOKUP(CONCATENATE($F1943," ",$G1943),AllocFactorMatrix,(W$4+1),FALSE)*$E1944</f>
        <v>111.74402739697815</v>
      </c>
      <c r="X1943" s="5">
        <f t="shared" ca="1" si="967"/>
        <v>854.65982651570141</v>
      </c>
      <c r="Y1943" s="5">
        <f ca="1">VLOOKUP(CONCATENATE($F1943," ",$G1943),AllocFactorMatrix,(Y$4+1),FALSE)*$E1944</f>
        <v>158.86902965770517</v>
      </c>
      <c r="Z1943" s="5">
        <f ca="1">VLOOKUP(CONCATENATE($F1943," ",$G1943),AllocFactorMatrix,(Z$4+1),FALSE)*$E1944</f>
        <v>3.3039124028180451</v>
      </c>
      <c r="AA1943" s="5">
        <f t="shared" ca="1" si="963"/>
        <v>162.17294206052321</v>
      </c>
      <c r="AB1943" s="5">
        <f ca="1">VLOOKUP(CONCATENATE($F1943," ",$G1943),AllocFactorMatrix,(AB$4+1),FALSE)*$E1944</f>
        <v>1.9624102361158686</v>
      </c>
      <c r="AC1943" s="5">
        <f ca="1">VLOOKUP(CONCATENATE($F1943," ",$G1943),AllocFactorMatrix,(AC$4+1),FALSE)*$E1944</f>
        <v>3616.1033749785183</v>
      </c>
      <c r="AD1943" s="5">
        <f ca="1">VLOOKUP(CONCATENATE($F1943," ",$G1943),AllocFactorMatrix,(AD$4+1),FALSE)*$E1944</f>
        <v>2894.7630399511659</v>
      </c>
    </row>
    <row r="1944" spans="4:30" collapsed="1">
      <c r="D1944" s="95" t="s">
        <v>625</v>
      </c>
      <c r="E1944" s="61">
        <v>595932</v>
      </c>
      <c r="F1944" s="96" t="s">
        <v>218</v>
      </c>
      <c r="G1944" s="55" t="str">
        <f>$G$15</f>
        <v>TOTAL</v>
      </c>
      <c r="H1944" s="4">
        <f t="shared" ca="1" si="961"/>
        <v>595932.00000000023</v>
      </c>
      <c r="I1944" s="5">
        <f ca="1">VLOOKUP(CONCATENATE($F1944," ",$G1944),AllocFactorMatrix,(I$4+1),FALSE)*$E1944</f>
        <v>389061.5595179993</v>
      </c>
      <c r="J1944" s="5">
        <f ca="1">VLOOKUP(CONCATENATE($F1944," ",$G1944),AllocFactorMatrix,(J$4+1),FALSE)*$E1944</f>
        <v>22712.136104295136</v>
      </c>
      <c r="K1944" s="5">
        <f ca="1">VLOOKUP(CONCATENATE($F1944," ",$G1944),AllocFactorMatrix,(K$4+1),FALSE)*$E1944</f>
        <v>63658.856792312334</v>
      </c>
      <c r="L1944" s="5">
        <f ca="1">VLOOKUP(CONCATENATE($F1944," ",$G1944),AllocFactorMatrix,(L$4+1),FALSE)*$E1944</f>
        <v>2195.8793034411256</v>
      </c>
      <c r="M1944" s="5">
        <f ca="1">VLOOKUP(CONCATENATE($F1944," ",$G1944),AllocFactorMatrix,(M$4+1),FALSE)*$E1944</f>
        <v>143.01676054249123</v>
      </c>
      <c r="N1944" s="5">
        <f t="shared" ca="1" si="962"/>
        <v>65997.752856295949</v>
      </c>
      <c r="O1944" s="5">
        <f ca="1">VLOOKUP(CONCATENATE($F1944," ",$G1944),AllocFactorMatrix,(O$4+1),FALSE)*$E1944</f>
        <v>45607.408896704066</v>
      </c>
      <c r="P1944" s="5">
        <f ca="1">VLOOKUP(CONCATENATE($F1944," ",$G1944),AllocFactorMatrix,(P$4+1),FALSE)*$E1944</f>
        <v>6728.1408000043239</v>
      </c>
      <c r="Q1944" s="5">
        <f ca="1">VLOOKUP(CONCATENATE($F1944," ",$G1944),AllocFactorMatrix,(Q$4+1),FALSE)*$E1944</f>
        <v>887.23513665388498</v>
      </c>
      <c r="R1944" s="5">
        <f ca="1">VLOOKUP(CONCATENATE($F1944," ",$G1944),AllocFactorMatrix,(R$4+1),FALSE)*$E1944</f>
        <v>90.83570215036066</v>
      </c>
      <c r="S1944" s="5">
        <f t="shared" ca="1" si="966"/>
        <v>53313.620535512637</v>
      </c>
      <c r="T1944" s="5">
        <f ca="1">VLOOKUP(CONCATENATE($F1944," ",$G1944),AllocFactorMatrix,(T$4+1),FALSE)*$E1944</f>
        <v>1519.900203205277</v>
      </c>
      <c r="U1944" s="5">
        <f ca="1">VLOOKUP(CONCATENATE($F1944," ",$G1944),AllocFactorMatrix,(U$4+1),FALSE)*$E1944</f>
        <v>20266.08178593222</v>
      </c>
      <c r="V1944" s="5">
        <f ca="1">VLOOKUP(CONCATENATE($F1944," ",$G1944),AllocFactorMatrix,(V$4+1),FALSE)*$E1944</f>
        <v>17262.315918590291</v>
      </c>
      <c r="W1944" s="5">
        <f ca="1">VLOOKUP(CONCATENATE($F1944," ",$G1944),AllocFactorMatrix,(W$4+1),FALSE)*$E1944</f>
        <v>2466.2376076297091</v>
      </c>
      <c r="X1944" s="5">
        <f t="shared" ca="1" si="967"/>
        <v>41514.535515357493</v>
      </c>
      <c r="Y1944" s="5">
        <f ca="1">VLOOKUP(CONCATENATE($F1944," ",$G1944),AllocFactorMatrix,(Y$4+1),FALSE)*$E1944</f>
        <v>14432.371201291531</v>
      </c>
      <c r="Z1944" s="5">
        <f ca="1">VLOOKUP(CONCATENATE($F1944," ",$G1944),AllocFactorMatrix,(Z$4+1),FALSE)*$E1944</f>
        <v>180.2519741778807</v>
      </c>
      <c r="AA1944" s="5">
        <f t="shared" ca="1" si="963"/>
        <v>14612.623175469413</v>
      </c>
      <c r="AB1944" s="5">
        <f ca="1">VLOOKUP(CONCATENATE($F1944," ",$G1944),AllocFactorMatrix,(AB$4+1),FALSE)*$E1944</f>
        <v>182.60264057628427</v>
      </c>
      <c r="AC1944" s="5">
        <f ca="1">VLOOKUP(CONCATENATE($F1944," ",$G1944),AllocFactorMatrix,(AC$4+1),FALSE)*$E1944</f>
        <v>5339.3806477112139</v>
      </c>
      <c r="AD1944" s="5">
        <f ca="1">VLOOKUP(CONCATENATE($F1944," ",$G1944),AllocFactorMatrix,(AD$4+1),FALSE)*$E1944</f>
        <v>3197.7890067826797</v>
      </c>
    </row>
    <row r="1945" spans="4:30" hidden="1" outlineLevel="1">
      <c r="E1945" s="51"/>
      <c r="F1945" s="52" t="str">
        <f>F1952</f>
        <v>EXP_OM_DIST</v>
      </c>
      <c r="G1945" s="55" t="str">
        <f>$G$8</f>
        <v>PRODUCTION</v>
      </c>
      <c r="H1945" s="4">
        <f t="shared" si="961"/>
        <v>0</v>
      </c>
      <c r="I1945" s="5">
        <f>VLOOKUP(CONCATENATE($F1945," ",$G1945),AllocFactorMatrix,(I$4+1),FALSE)*$E1952</f>
        <v>0</v>
      </c>
      <c r="J1945" s="5">
        <f>VLOOKUP(CONCATENATE($F1945," ",$G1945),AllocFactorMatrix,(J$4+1),FALSE)*$E1952</f>
        <v>0</v>
      </c>
      <c r="K1945" s="5">
        <f>VLOOKUP(CONCATENATE($F1945," ",$G1945),AllocFactorMatrix,(K$4+1),FALSE)*$E1952</f>
        <v>0</v>
      </c>
      <c r="L1945" s="5">
        <f>VLOOKUP(CONCATENATE($F1945," ",$G1945),AllocFactorMatrix,(L$4+1),FALSE)*$E1952</f>
        <v>0</v>
      </c>
      <c r="M1945" s="5">
        <f>VLOOKUP(CONCATENATE($F1945," ",$G1945),AllocFactorMatrix,(M$4+1),FALSE)*$E1952</f>
        <v>0</v>
      </c>
      <c r="N1945" s="5">
        <f t="shared" si="962"/>
        <v>0</v>
      </c>
      <c r="O1945" s="5">
        <f>VLOOKUP(CONCATENATE($F1945," ",$G1945),AllocFactorMatrix,(O$4+1),FALSE)*$E1952</f>
        <v>0</v>
      </c>
      <c r="P1945" s="5">
        <f>VLOOKUP(CONCATENATE($F1945," ",$G1945),AllocFactorMatrix,(P$4+1),FALSE)*$E1952</f>
        <v>0</v>
      </c>
      <c r="Q1945" s="5">
        <f>VLOOKUP(CONCATENATE($F1945," ",$G1945),AllocFactorMatrix,(Q$4+1),FALSE)*$E1952</f>
        <v>0</v>
      </c>
      <c r="R1945" s="5">
        <f>VLOOKUP(CONCATENATE($F1945," ",$G1945),AllocFactorMatrix,(R$4+1),FALSE)*$E1952</f>
        <v>0</v>
      </c>
      <c r="S1945" s="5">
        <f>SUBTOTAL(9,O1945:R1945)</f>
        <v>0</v>
      </c>
      <c r="T1945" s="5">
        <f>VLOOKUP(CONCATENATE($F1945," ",$G1945),AllocFactorMatrix,(T$4+1),FALSE)*$E1952</f>
        <v>0</v>
      </c>
      <c r="U1945" s="5">
        <f>VLOOKUP(CONCATENATE($F1945," ",$G1945),AllocFactorMatrix,(U$4+1),FALSE)*$E1952</f>
        <v>0</v>
      </c>
      <c r="V1945" s="5">
        <f>VLOOKUP(CONCATENATE($F1945," ",$G1945),AllocFactorMatrix,(V$4+1),FALSE)*$E1952</f>
        <v>0</v>
      </c>
      <c r="W1945" s="5">
        <f>VLOOKUP(CONCATENATE($F1945," ",$G1945),AllocFactorMatrix,(W$4+1),FALSE)*$E1952</f>
        <v>0</v>
      </c>
      <c r="X1945" s="5">
        <f>SUBTOTAL(9,T1945:W1945)</f>
        <v>0</v>
      </c>
      <c r="Y1945" s="5">
        <f>VLOOKUP(CONCATENATE($F1945," ",$G1945),AllocFactorMatrix,(Y$4+1),FALSE)*$E1952</f>
        <v>0</v>
      </c>
      <c r="Z1945" s="5">
        <f>VLOOKUP(CONCATENATE($F1945," ",$G1945),AllocFactorMatrix,(Z$4+1),FALSE)*$E1952</f>
        <v>0</v>
      </c>
      <c r="AA1945" s="5">
        <f t="shared" si="963"/>
        <v>0</v>
      </c>
      <c r="AB1945" s="5">
        <f>VLOOKUP(CONCATENATE($F1945," ",$G1945),AllocFactorMatrix,(AB$4+1),FALSE)*$E1952</f>
        <v>0</v>
      </c>
      <c r="AC1945" s="5">
        <f>VLOOKUP(CONCATENATE($F1945," ",$G1945),AllocFactorMatrix,(AC$4+1),FALSE)*$E1952</f>
        <v>0</v>
      </c>
      <c r="AD1945" s="5">
        <f>VLOOKUP(CONCATENATE($F1945," ",$G1945),AllocFactorMatrix,(AD$4+1),FALSE)*$E1952</f>
        <v>0</v>
      </c>
    </row>
    <row r="1946" spans="4:30" hidden="1" outlineLevel="1">
      <c r="E1946" s="51"/>
      <c r="F1946" s="52" t="str">
        <f>F1952</f>
        <v>EXP_OM_DIST</v>
      </c>
      <c r="G1946" s="55" t="str">
        <f>$G$9</f>
        <v>BULKTRAN</v>
      </c>
      <c r="H1946" s="4">
        <f t="shared" si="961"/>
        <v>0</v>
      </c>
      <c r="I1946" s="5">
        <f>VLOOKUP(CONCATENATE($F1946," ",$G1946),AllocFactorMatrix,(I$4+1),FALSE)*$E1952</f>
        <v>0</v>
      </c>
      <c r="J1946" s="5">
        <f>VLOOKUP(CONCATENATE($F1946," ",$G1946),AllocFactorMatrix,(J$4+1),FALSE)*$E1952</f>
        <v>0</v>
      </c>
      <c r="K1946" s="5">
        <f>VLOOKUP(CONCATENATE($F1946," ",$G1946),AllocFactorMatrix,(K$4+1),FALSE)*$E1952</f>
        <v>0</v>
      </c>
      <c r="L1946" s="5">
        <f>VLOOKUP(CONCATENATE($F1946," ",$G1946),AllocFactorMatrix,(L$4+1),FALSE)*$E1952</f>
        <v>0</v>
      </c>
      <c r="M1946" s="5">
        <f>VLOOKUP(CONCATENATE($F1946," ",$G1946),AllocFactorMatrix,(M$4+1),FALSE)*$E1952</f>
        <v>0</v>
      </c>
      <c r="N1946" s="5">
        <f t="shared" si="962"/>
        <v>0</v>
      </c>
      <c r="O1946" s="5">
        <f>VLOOKUP(CONCATENATE($F1946," ",$G1946),AllocFactorMatrix,(O$4+1),FALSE)*$E1952</f>
        <v>0</v>
      </c>
      <c r="P1946" s="5">
        <f>VLOOKUP(CONCATENATE($F1946," ",$G1946),AllocFactorMatrix,(P$4+1),FALSE)*$E1952</f>
        <v>0</v>
      </c>
      <c r="Q1946" s="5">
        <f>VLOOKUP(CONCATENATE($F1946," ",$G1946),AllocFactorMatrix,(Q$4+1),FALSE)*$E1952</f>
        <v>0</v>
      </c>
      <c r="R1946" s="5">
        <f>VLOOKUP(CONCATENATE($F1946," ",$G1946),AllocFactorMatrix,(R$4+1),FALSE)*$E1952</f>
        <v>0</v>
      </c>
      <c r="S1946" s="5">
        <f t="shared" ref="S1946:S1952" si="968">SUBTOTAL(9,O1946:R1946)</f>
        <v>0</v>
      </c>
      <c r="T1946" s="5">
        <f>VLOOKUP(CONCATENATE($F1946," ",$G1946),AllocFactorMatrix,(T$4+1),FALSE)*$E1952</f>
        <v>0</v>
      </c>
      <c r="U1946" s="5">
        <f>VLOOKUP(CONCATENATE($F1946," ",$G1946),AllocFactorMatrix,(U$4+1),FALSE)*$E1952</f>
        <v>0</v>
      </c>
      <c r="V1946" s="5">
        <f>VLOOKUP(CONCATENATE($F1946," ",$G1946),AllocFactorMatrix,(V$4+1),FALSE)*$E1952</f>
        <v>0</v>
      </c>
      <c r="W1946" s="5">
        <f>VLOOKUP(CONCATENATE($F1946," ",$G1946),AllocFactorMatrix,(W$4+1),FALSE)*$E1952</f>
        <v>0</v>
      </c>
      <c r="X1946" s="5">
        <f t="shared" ref="X1946:X1952" si="969">SUBTOTAL(9,T1946:W1946)</f>
        <v>0</v>
      </c>
      <c r="Y1946" s="5">
        <f>VLOOKUP(CONCATENATE($F1946," ",$G1946),AllocFactorMatrix,(Y$4+1),FALSE)*$E1952</f>
        <v>0</v>
      </c>
      <c r="Z1946" s="5">
        <f>VLOOKUP(CONCATENATE($F1946," ",$G1946),AllocFactorMatrix,(Z$4+1),FALSE)*$E1952</f>
        <v>0</v>
      </c>
      <c r="AA1946" s="5">
        <f t="shared" si="963"/>
        <v>0</v>
      </c>
      <c r="AB1946" s="5">
        <f>VLOOKUP(CONCATENATE($F1946," ",$G1946),AllocFactorMatrix,(AB$4+1),FALSE)*$E1952</f>
        <v>0</v>
      </c>
      <c r="AC1946" s="5">
        <f>VLOOKUP(CONCATENATE($F1946," ",$G1946),AllocFactorMatrix,(AC$4+1),FALSE)*$E1952</f>
        <v>0</v>
      </c>
      <c r="AD1946" s="5">
        <f>VLOOKUP(CONCATENATE($F1946," ",$G1946),AllocFactorMatrix,(AD$4+1),FALSE)*$E1952</f>
        <v>0</v>
      </c>
    </row>
    <row r="1947" spans="4:30" hidden="1" outlineLevel="1">
      <c r="E1947" s="51"/>
      <c r="F1947" s="52" t="str">
        <f>F1952</f>
        <v>EXP_OM_DIST</v>
      </c>
      <c r="G1947" s="55" t="str">
        <f>$G$10</f>
        <v>SUBTRAN</v>
      </c>
      <c r="H1947" s="4">
        <f t="shared" si="961"/>
        <v>0</v>
      </c>
      <c r="I1947" s="5">
        <f>VLOOKUP(CONCATENATE($F1947," ",$G1947),AllocFactorMatrix,(I$4+1),FALSE)*$E1952</f>
        <v>0</v>
      </c>
      <c r="J1947" s="5">
        <f>VLOOKUP(CONCATENATE($F1947," ",$G1947),AllocFactorMatrix,(J$4+1),FALSE)*$E1952</f>
        <v>0</v>
      </c>
      <c r="K1947" s="5">
        <f>VLOOKUP(CONCATENATE($F1947," ",$G1947),AllocFactorMatrix,(K$4+1),FALSE)*$E1952</f>
        <v>0</v>
      </c>
      <c r="L1947" s="5">
        <f>VLOOKUP(CONCATENATE($F1947," ",$G1947),AllocFactorMatrix,(L$4+1),FALSE)*$E1952</f>
        <v>0</v>
      </c>
      <c r="M1947" s="5">
        <f>VLOOKUP(CONCATENATE($F1947," ",$G1947),AllocFactorMatrix,(M$4+1),FALSE)*$E1952</f>
        <v>0</v>
      </c>
      <c r="N1947" s="5">
        <f t="shared" si="962"/>
        <v>0</v>
      </c>
      <c r="O1947" s="5">
        <f>VLOOKUP(CONCATENATE($F1947," ",$G1947),AllocFactorMatrix,(O$4+1),FALSE)*$E1952</f>
        <v>0</v>
      </c>
      <c r="P1947" s="5">
        <f>VLOOKUP(CONCATENATE($F1947," ",$G1947),AllocFactorMatrix,(P$4+1),FALSE)*$E1952</f>
        <v>0</v>
      </c>
      <c r="Q1947" s="5">
        <f>VLOOKUP(CONCATENATE($F1947," ",$G1947),AllocFactorMatrix,(Q$4+1),FALSE)*$E1952</f>
        <v>0</v>
      </c>
      <c r="R1947" s="5">
        <f>VLOOKUP(CONCATENATE($F1947," ",$G1947),AllocFactorMatrix,(R$4+1),FALSE)*$E1952</f>
        <v>0</v>
      </c>
      <c r="S1947" s="5">
        <f t="shared" si="968"/>
        <v>0</v>
      </c>
      <c r="T1947" s="5">
        <f>VLOOKUP(CONCATENATE($F1947," ",$G1947),AllocFactorMatrix,(T$4+1),FALSE)*$E1952</f>
        <v>0</v>
      </c>
      <c r="U1947" s="5">
        <f>VLOOKUP(CONCATENATE($F1947," ",$G1947),AllocFactorMatrix,(U$4+1),FALSE)*$E1952</f>
        <v>0</v>
      </c>
      <c r="V1947" s="5">
        <f>VLOOKUP(CONCATENATE($F1947," ",$G1947),AllocFactorMatrix,(V$4+1),FALSE)*$E1952</f>
        <v>0</v>
      </c>
      <c r="W1947" s="5">
        <f>VLOOKUP(CONCATENATE($F1947," ",$G1947),AllocFactorMatrix,(W$4+1),FALSE)*$E1952</f>
        <v>0</v>
      </c>
      <c r="X1947" s="5">
        <f t="shared" si="969"/>
        <v>0</v>
      </c>
      <c r="Y1947" s="5">
        <f>VLOOKUP(CONCATENATE($F1947," ",$G1947),AllocFactorMatrix,(Y$4+1),FALSE)*$E1952</f>
        <v>0</v>
      </c>
      <c r="Z1947" s="5">
        <f>VLOOKUP(CONCATENATE($F1947," ",$G1947),AllocFactorMatrix,(Z$4+1),FALSE)*$E1952</f>
        <v>0</v>
      </c>
      <c r="AA1947" s="5">
        <f t="shared" si="963"/>
        <v>0</v>
      </c>
      <c r="AB1947" s="5">
        <f>VLOOKUP(CONCATENATE($F1947," ",$G1947),AllocFactorMatrix,(AB$4+1),FALSE)*$E1952</f>
        <v>0</v>
      </c>
      <c r="AC1947" s="5">
        <f>VLOOKUP(CONCATENATE($F1947," ",$G1947),AllocFactorMatrix,(AC$4+1),FALSE)*$E1952</f>
        <v>0</v>
      </c>
      <c r="AD1947" s="5">
        <f>VLOOKUP(CONCATENATE($F1947," ",$G1947),AllocFactorMatrix,(AD$4+1),FALSE)*$E1952</f>
        <v>0</v>
      </c>
    </row>
    <row r="1948" spans="4:30" hidden="1" outlineLevel="1">
      <c r="E1948" s="51"/>
      <c r="F1948" s="52" t="str">
        <f>F1952</f>
        <v>EXP_OM_DIST</v>
      </c>
      <c r="G1948" s="55" t="str">
        <f>$G$11</f>
        <v>DISTPRI</v>
      </c>
      <c r="H1948" s="4">
        <f t="shared" si="961"/>
        <v>587407.18998509238</v>
      </c>
      <c r="I1948" s="5">
        <f>VLOOKUP(CONCATENATE($F1948," ",$G1948),AllocFactorMatrix,(I$4+1),FALSE)*$E1952</f>
        <v>392589.27829347196</v>
      </c>
      <c r="J1948" s="5">
        <f>VLOOKUP(CONCATENATE($F1948," ",$G1948),AllocFactorMatrix,(J$4+1),FALSE)*$E1952</f>
        <v>18505.633709941598</v>
      </c>
      <c r="K1948" s="5">
        <f>VLOOKUP(CONCATENATE($F1948," ",$G1948),AllocFactorMatrix,(K$4+1),FALSE)*$E1952</f>
        <v>67195.091753743327</v>
      </c>
      <c r="L1948" s="5">
        <f>VLOOKUP(CONCATENATE($F1948," ",$G1948),AllocFactorMatrix,(L$4+1),FALSE)*$E1952</f>
        <v>2076.6779803855043</v>
      </c>
      <c r="M1948" s="5">
        <f>VLOOKUP(CONCATENATE($F1948," ",$G1948),AllocFactorMatrix,(M$4+1),FALSE)*$E1952</f>
        <v>0</v>
      </c>
      <c r="N1948" s="5">
        <f t="shared" si="962"/>
        <v>69271.769734128829</v>
      </c>
      <c r="O1948" s="5">
        <f>VLOOKUP(CONCATENATE($F1948," ",$G1948),AllocFactorMatrix,(O$4+1),FALSE)*$E1952</f>
        <v>50384.574117495009</v>
      </c>
      <c r="P1948" s="5">
        <f>VLOOKUP(CONCATENATE($F1948," ",$G1948),AllocFactorMatrix,(P$4+1),FALSE)*$E1952</f>
        <v>9384.1303199638496</v>
      </c>
      <c r="Q1948" s="5">
        <f>VLOOKUP(CONCATENATE($F1948," ",$G1948),AllocFactorMatrix,(Q$4+1),FALSE)*$E1952</f>
        <v>0</v>
      </c>
      <c r="R1948" s="5">
        <f>VLOOKUP(CONCATENATE($F1948," ",$G1948),AllocFactorMatrix,(R$4+1),FALSE)*$E1952</f>
        <v>0</v>
      </c>
      <c r="S1948" s="5">
        <f t="shared" si="968"/>
        <v>59768.704437458859</v>
      </c>
      <c r="T1948" s="5">
        <f>VLOOKUP(CONCATENATE($F1948," ",$G1948),AllocFactorMatrix,(T$4+1),FALSE)*$E1952</f>
        <v>1796.179017635937</v>
      </c>
      <c r="U1948" s="5">
        <f>VLOOKUP(CONCATENATE($F1948," ",$G1948),AllocFactorMatrix,(U$4+1),FALSE)*$E1952</f>
        <v>28968.303077779372</v>
      </c>
      <c r="V1948" s="5">
        <f>VLOOKUP(CONCATENATE($F1948," ",$G1948),AllocFactorMatrix,(V$4+1),FALSE)*$E1952</f>
        <v>0</v>
      </c>
      <c r="W1948" s="5">
        <f>VLOOKUP(CONCATENATE($F1948," ",$G1948),AllocFactorMatrix,(W$4+1),FALSE)*$E1952</f>
        <v>0</v>
      </c>
      <c r="X1948" s="5">
        <f t="shared" si="969"/>
        <v>30764.482095415307</v>
      </c>
      <c r="Y1948" s="5">
        <f>VLOOKUP(CONCATENATE($F1948," ",$G1948),AllocFactorMatrix,(Y$4+1),FALSE)*$E1952</f>
        <v>15193.264550516507</v>
      </c>
      <c r="Z1948" s="5">
        <f>VLOOKUP(CONCATENATE($F1948," ",$G1948),AllocFactorMatrix,(Z$4+1),FALSE)*$E1952</f>
        <v>253.48312692981457</v>
      </c>
      <c r="AA1948" s="5">
        <f t="shared" si="963"/>
        <v>15446.747677446321</v>
      </c>
      <c r="AB1948" s="5">
        <f>VLOOKUP(CONCATENATE($F1948," ",$G1948),AllocFactorMatrix,(AB$4+1),FALSE)*$E1952</f>
        <v>205.36380589104058</v>
      </c>
      <c r="AC1948" s="5">
        <f>VLOOKUP(CONCATENATE($F1948," ",$G1948),AllocFactorMatrix,(AC$4+1),FALSE)*$E1952</f>
        <v>703.54786787670685</v>
      </c>
      <c r="AD1948" s="5">
        <f>VLOOKUP(CONCATENATE($F1948," ",$G1948),AllocFactorMatrix,(AD$4+1),FALSE)*$E1952</f>
        <v>151.66236346167423</v>
      </c>
    </row>
    <row r="1949" spans="4:30" hidden="1" outlineLevel="1">
      <c r="E1949" s="51"/>
      <c r="F1949" s="52" t="str">
        <f>F1952</f>
        <v>EXP_OM_DIST</v>
      </c>
      <c r="G1949" s="55" t="str">
        <f>$G$12</f>
        <v>DISTSEC</v>
      </c>
      <c r="H1949" s="4">
        <f t="shared" si="961"/>
        <v>242430.17218152896</v>
      </c>
      <c r="I1949" s="5">
        <f>VLOOKUP(CONCATENATE($F1949," ",$G1949),AllocFactorMatrix,(I$4+1),FALSE)*$E1952</f>
        <v>181265.39165268774</v>
      </c>
      <c r="J1949" s="5">
        <f>VLOOKUP(CONCATENATE($F1949," ",$G1949),AllocFactorMatrix,(J$4+1),FALSE)*$E1952</f>
        <v>8738.8623025548331</v>
      </c>
      <c r="K1949" s="5">
        <f>VLOOKUP(CONCATENATE($F1949," ",$G1949),AllocFactorMatrix,(K$4+1),FALSE)*$E1952</f>
        <v>26368.789377808058</v>
      </c>
      <c r="L1949" s="5">
        <f>VLOOKUP(CONCATENATE($F1949," ",$G1949),AllocFactorMatrix,(L$4+1),FALSE)*$E1952</f>
        <v>0</v>
      </c>
      <c r="M1949" s="5">
        <f>VLOOKUP(CONCATENATE($F1949," ",$G1949),AllocFactorMatrix,(M$4+1),FALSE)*$E1952</f>
        <v>0</v>
      </c>
      <c r="N1949" s="5">
        <f t="shared" si="962"/>
        <v>26368.789377808058</v>
      </c>
      <c r="O1949" s="5">
        <f>VLOOKUP(CONCATENATE($F1949," ",$G1949),AllocFactorMatrix,(O$4+1),FALSE)*$E1952</f>
        <v>16802.295225144298</v>
      </c>
      <c r="P1949" s="5">
        <f>VLOOKUP(CONCATENATE($F1949," ",$G1949),AllocFactorMatrix,(P$4+1),FALSE)*$E1952</f>
        <v>0</v>
      </c>
      <c r="Q1949" s="5">
        <f>VLOOKUP(CONCATENATE($F1949," ",$G1949),AllocFactorMatrix,(Q$4+1),FALSE)*$E1952</f>
        <v>0</v>
      </c>
      <c r="R1949" s="5">
        <f>VLOOKUP(CONCATENATE($F1949," ",$G1949),AllocFactorMatrix,(R$4+1),FALSE)*$E1952</f>
        <v>0</v>
      </c>
      <c r="S1949" s="5">
        <f t="shared" si="968"/>
        <v>16802.295225144298</v>
      </c>
      <c r="T1949" s="5">
        <f>VLOOKUP(CONCATENATE($F1949," ",$G1949),AllocFactorMatrix,(T$4+1),FALSE)*$E1952</f>
        <v>454.29881391713485</v>
      </c>
      <c r="U1949" s="5">
        <f>VLOOKUP(CONCATENATE($F1949," ",$G1949),AllocFactorMatrix,(U$4+1),FALSE)*$E1952</f>
        <v>0</v>
      </c>
      <c r="V1949" s="5">
        <f>VLOOKUP(CONCATENATE($F1949," ",$G1949),AllocFactorMatrix,(V$4+1),FALSE)*$E1952</f>
        <v>0</v>
      </c>
      <c r="W1949" s="5">
        <f>VLOOKUP(CONCATENATE($F1949," ",$G1949),AllocFactorMatrix,(W$4+1),FALSE)*$E1952</f>
        <v>0</v>
      </c>
      <c r="X1949" s="5">
        <f t="shared" si="969"/>
        <v>454.29881391713485</v>
      </c>
      <c r="Y1949" s="5">
        <f>VLOOKUP(CONCATENATE($F1949," ",$G1949),AllocFactorMatrix,(Y$4+1),FALSE)*$E1952</f>
        <v>6197.4273406343664</v>
      </c>
      <c r="Z1949" s="5">
        <f>VLOOKUP(CONCATENATE($F1949," ",$G1949),AllocFactorMatrix,(Z$4+1),FALSE)*$E1952</f>
        <v>0</v>
      </c>
      <c r="AA1949" s="5">
        <f t="shared" si="963"/>
        <v>6197.4273406343664</v>
      </c>
      <c r="AB1949" s="5">
        <f>VLOOKUP(CONCATENATE($F1949," ",$G1949),AllocFactorMatrix,(AB$4+1),FALSE)*$E1952</f>
        <v>64.310902877561716</v>
      </c>
      <c r="AC1949" s="5">
        <f>VLOOKUP(CONCATENATE($F1949," ",$G1949),AllocFactorMatrix,(AC$4+1),FALSE)*$E1952</f>
        <v>2183.6025023196735</v>
      </c>
      <c r="AD1949" s="5">
        <f>VLOOKUP(CONCATENATE($F1949," ",$G1949),AllocFactorMatrix,(AD$4+1),FALSE)*$E1952</f>
        <v>355.1940635853025</v>
      </c>
    </row>
    <row r="1950" spans="4:30" hidden="1" outlineLevel="1">
      <c r="E1950" s="51"/>
      <c r="F1950" s="52" t="str">
        <f>F1952</f>
        <v>EXP_OM_DIST</v>
      </c>
      <c r="G1950" s="55" t="str">
        <f>$G$13</f>
        <v>ENERGY</v>
      </c>
      <c r="H1950" s="4">
        <f t="shared" si="961"/>
        <v>0</v>
      </c>
      <c r="I1950" s="5">
        <f>VLOOKUP(CONCATENATE($F1950," ",$G1950),AllocFactorMatrix,(I$4+1),FALSE)*$E1952</f>
        <v>0</v>
      </c>
      <c r="J1950" s="5">
        <f>VLOOKUP(CONCATENATE($F1950," ",$G1950),AllocFactorMatrix,(J$4+1),FALSE)*$E1952</f>
        <v>0</v>
      </c>
      <c r="K1950" s="5">
        <f>VLOOKUP(CONCATENATE($F1950," ",$G1950),AllocFactorMatrix,(K$4+1),FALSE)*$E1952</f>
        <v>0</v>
      </c>
      <c r="L1950" s="5">
        <f>VLOOKUP(CONCATENATE($F1950," ",$G1950),AllocFactorMatrix,(L$4+1),FALSE)*$E1952</f>
        <v>0</v>
      </c>
      <c r="M1950" s="5">
        <f>VLOOKUP(CONCATENATE($F1950," ",$G1950),AllocFactorMatrix,(M$4+1),FALSE)*$E1952</f>
        <v>0</v>
      </c>
      <c r="N1950" s="5">
        <f t="shared" si="962"/>
        <v>0</v>
      </c>
      <c r="O1950" s="5">
        <f>VLOOKUP(CONCATENATE($F1950," ",$G1950),AllocFactorMatrix,(O$4+1),FALSE)*$E1952</f>
        <v>0</v>
      </c>
      <c r="P1950" s="5">
        <f>VLOOKUP(CONCATENATE($F1950," ",$G1950),AllocFactorMatrix,(P$4+1),FALSE)*$E1952</f>
        <v>0</v>
      </c>
      <c r="Q1950" s="5">
        <f>VLOOKUP(CONCATENATE($F1950," ",$G1950),AllocFactorMatrix,(Q$4+1),FALSE)*$E1952</f>
        <v>0</v>
      </c>
      <c r="R1950" s="5">
        <f>VLOOKUP(CONCATENATE($F1950," ",$G1950),AllocFactorMatrix,(R$4+1),FALSE)*$E1952</f>
        <v>0</v>
      </c>
      <c r="S1950" s="5">
        <f t="shared" si="968"/>
        <v>0</v>
      </c>
      <c r="T1950" s="5">
        <f>VLOOKUP(CONCATENATE($F1950," ",$G1950),AllocFactorMatrix,(T$4+1),FALSE)*$E1952</f>
        <v>0</v>
      </c>
      <c r="U1950" s="5">
        <f>VLOOKUP(CONCATENATE($F1950," ",$G1950),AllocFactorMatrix,(U$4+1),FALSE)*$E1952</f>
        <v>0</v>
      </c>
      <c r="V1950" s="5">
        <f>VLOOKUP(CONCATENATE($F1950," ",$G1950),AllocFactorMatrix,(V$4+1),FALSE)*$E1952</f>
        <v>0</v>
      </c>
      <c r="W1950" s="5">
        <f>VLOOKUP(CONCATENATE($F1950," ",$G1950),AllocFactorMatrix,(W$4+1),FALSE)*$E1952</f>
        <v>0</v>
      </c>
      <c r="X1950" s="5">
        <f t="shared" si="969"/>
        <v>0</v>
      </c>
      <c r="Y1950" s="5">
        <f>VLOOKUP(CONCATENATE($F1950," ",$G1950),AllocFactorMatrix,(Y$4+1),FALSE)*$E1952</f>
        <v>0</v>
      </c>
      <c r="Z1950" s="5">
        <f>VLOOKUP(CONCATENATE($F1950," ",$G1950),AllocFactorMatrix,(Z$4+1),FALSE)*$E1952</f>
        <v>0</v>
      </c>
      <c r="AA1950" s="5">
        <f t="shared" si="963"/>
        <v>0</v>
      </c>
      <c r="AB1950" s="5">
        <f>VLOOKUP(CONCATENATE($F1950," ",$G1950),AllocFactorMatrix,(AB$4+1),FALSE)*$E1952</f>
        <v>0</v>
      </c>
      <c r="AC1950" s="5">
        <f>VLOOKUP(CONCATENATE($F1950," ",$G1950),AllocFactorMatrix,(AC$4+1),FALSE)*$E1952</f>
        <v>0</v>
      </c>
      <c r="AD1950" s="5">
        <f>VLOOKUP(CONCATENATE($F1950," ",$G1950),AllocFactorMatrix,(AD$4+1),FALSE)*$E1952</f>
        <v>0</v>
      </c>
    </row>
    <row r="1951" spans="4:30" hidden="1" outlineLevel="1">
      <c r="E1951" s="51"/>
      <c r="F1951" s="52" t="str">
        <f>F1952</f>
        <v>EXP_OM_DIST</v>
      </c>
      <c r="G1951" s="55" t="str">
        <f>$G$14</f>
        <v>CUSTOMER</v>
      </c>
      <c r="H1951" s="4">
        <f t="shared" si="961"/>
        <v>44754.637833378816</v>
      </c>
      <c r="I1951" s="5">
        <f>VLOOKUP(CONCATENATE($F1951," ",$G1951),AllocFactorMatrix,(I$4+1),FALSE)*$E1952</f>
        <v>18270.431357759826</v>
      </c>
      <c r="J1951" s="5">
        <f>VLOOKUP(CONCATENATE($F1951," ",$G1951),AllocFactorMatrix,(J$4+1),FALSE)*$E1952</f>
        <v>7911.3309809212515</v>
      </c>
      <c r="K1951" s="5">
        <f>VLOOKUP(CONCATENATE($F1951," ",$G1951),AllocFactorMatrix,(K$4+1),FALSE)*$E1952</f>
        <v>2259.8127955666287</v>
      </c>
      <c r="L1951" s="5">
        <f>VLOOKUP(CONCATENATE($F1951," ",$G1951),AllocFactorMatrix,(L$4+1),FALSE)*$E1952</f>
        <v>1264.9047386059665</v>
      </c>
      <c r="M1951" s="5">
        <f>VLOOKUP(CONCATENATE($F1951," ",$G1951),AllocFactorMatrix,(M$4+1),FALSE)*$E1952</f>
        <v>205.29120502994718</v>
      </c>
      <c r="N1951" s="5">
        <f t="shared" si="962"/>
        <v>3730.0087392025425</v>
      </c>
      <c r="O1951" s="5">
        <f>VLOOKUP(CONCATENATE($F1951," ",$G1951),AllocFactorMatrix,(O$4+1),FALSE)*$E1952</f>
        <v>966.77011351144563</v>
      </c>
      <c r="P1951" s="5">
        <f>VLOOKUP(CONCATENATE($F1951," ",$G1951),AllocFactorMatrix,(P$4+1),FALSE)*$E1952</f>
        <v>328.94630447645147</v>
      </c>
      <c r="Q1951" s="5">
        <f>VLOOKUP(CONCATENATE($F1951," ",$G1951),AllocFactorMatrix,(Q$4+1),FALSE)*$E1952</f>
        <v>715.26486580392645</v>
      </c>
      <c r="R1951" s="5">
        <f>VLOOKUP(CONCATENATE($F1951," ",$G1951),AllocFactorMatrix,(R$4+1),FALSE)*$E1952</f>
        <v>125.71049724629151</v>
      </c>
      <c r="S1951" s="5">
        <f t="shared" si="968"/>
        <v>2136.6917810381151</v>
      </c>
      <c r="T1951" s="5">
        <f>VLOOKUP(CONCATENATE($F1951," ",$G1951),AllocFactorMatrix,(T$4+1),FALSE)*$E1952</f>
        <v>6.6606528812850181</v>
      </c>
      <c r="U1951" s="5">
        <f>VLOOKUP(CONCATENATE($F1951," ",$G1951),AllocFactorMatrix,(U$4+1),FALSE)*$E1952</f>
        <v>195.13766444919611</v>
      </c>
      <c r="V1951" s="5">
        <f>VLOOKUP(CONCATENATE($F1951," ",$G1951),AllocFactorMatrix,(V$4+1),FALSE)*$E1952</f>
        <v>1051.8593693225898</v>
      </c>
      <c r="W1951" s="5">
        <f>VLOOKUP(CONCATENATE($F1951," ",$G1951),AllocFactorMatrix,(W$4+1),FALSE)*$E1952</f>
        <v>188.56613232612898</v>
      </c>
      <c r="X1951" s="5">
        <f t="shared" si="969"/>
        <v>1442.2238189791999</v>
      </c>
      <c r="Y1951" s="5">
        <f>VLOOKUP(CONCATENATE($F1951," ",$G1951),AllocFactorMatrix,(Y$4+1),FALSE)*$E1952</f>
        <v>268.08876650322577</v>
      </c>
      <c r="Z1951" s="5">
        <f>VLOOKUP(CONCATENATE($F1951," ",$G1951),AllocFactorMatrix,(Z$4+1),FALSE)*$E1952</f>
        <v>5.5752955916870226</v>
      </c>
      <c r="AA1951" s="5">
        <f t="shared" si="963"/>
        <v>273.66406209491277</v>
      </c>
      <c r="AB1951" s="5">
        <f>VLOOKUP(CONCATENATE($F1951," ",$G1951),AllocFactorMatrix,(AB$4+1),FALSE)*$E1952</f>
        <v>3.3115336620808233</v>
      </c>
      <c r="AC1951" s="5">
        <f>VLOOKUP(CONCATENATE($F1951," ",$G1951),AllocFactorMatrix,(AC$4+1),FALSE)*$E1952</f>
        <v>6102.1125101277712</v>
      </c>
      <c r="AD1951" s="5">
        <f>VLOOKUP(CONCATENATE($F1951," ",$G1951),AllocFactorMatrix,(AD$4+1),FALSE)*$E1952</f>
        <v>4884.8630495931111</v>
      </c>
    </row>
    <row r="1952" spans="4:30" collapsed="1">
      <c r="D1952" s="98" t="s">
        <v>626</v>
      </c>
      <c r="E1952" s="61">
        <v>874592</v>
      </c>
      <c r="F1952" s="99" t="s">
        <v>78</v>
      </c>
      <c r="G1952" s="55" t="str">
        <f>$G$15</f>
        <v>TOTAL</v>
      </c>
      <c r="H1952" s="4">
        <f t="shared" si="961"/>
        <v>874591.99999999977</v>
      </c>
      <c r="I1952" s="5">
        <f>VLOOKUP(CONCATENATE($F1952," ",$G1952),AllocFactorMatrix,(I$4+1),FALSE)*$E1952</f>
        <v>592125.10130391957</v>
      </c>
      <c r="J1952" s="5">
        <f>VLOOKUP(CONCATENATE($F1952," ",$G1952),AllocFactorMatrix,(J$4+1),FALSE)*$E1952</f>
        <v>35155.826993417679</v>
      </c>
      <c r="K1952" s="5">
        <f>VLOOKUP(CONCATENATE($F1952," ",$G1952),AllocFactorMatrix,(K$4+1),FALSE)*$E1952</f>
        <v>95823.693927118016</v>
      </c>
      <c r="L1952" s="5">
        <f>VLOOKUP(CONCATENATE($F1952," ",$G1952),AllocFactorMatrix,(L$4+1),FALSE)*$E1952</f>
        <v>3341.5827189914708</v>
      </c>
      <c r="M1952" s="5">
        <f>VLOOKUP(CONCATENATE($F1952," ",$G1952),AllocFactorMatrix,(M$4+1),FALSE)*$E1952</f>
        <v>205.29120502994718</v>
      </c>
      <c r="N1952" s="5">
        <f t="shared" si="962"/>
        <v>99370.567851139436</v>
      </c>
      <c r="O1952" s="5">
        <f>VLOOKUP(CONCATENATE($F1952," ",$G1952),AllocFactorMatrix,(O$4+1),FALSE)*$E1952</f>
        <v>68153.639456150762</v>
      </c>
      <c r="P1952" s="5">
        <f>VLOOKUP(CONCATENATE($F1952," ",$G1952),AllocFactorMatrix,(P$4+1),FALSE)*$E1952</f>
        <v>9713.0766244403021</v>
      </c>
      <c r="Q1952" s="5">
        <f>VLOOKUP(CONCATENATE($F1952," ",$G1952),AllocFactorMatrix,(Q$4+1),FALSE)*$E1952</f>
        <v>715.26486580392645</v>
      </c>
      <c r="R1952" s="5">
        <f>VLOOKUP(CONCATENATE($F1952," ",$G1952),AllocFactorMatrix,(R$4+1),FALSE)*$E1952</f>
        <v>125.71049724629151</v>
      </c>
      <c r="S1952" s="5">
        <f t="shared" si="968"/>
        <v>78707.691443641292</v>
      </c>
      <c r="T1952" s="5">
        <f>VLOOKUP(CONCATENATE($F1952," ",$G1952),AllocFactorMatrix,(T$4+1),FALSE)*$E1952</f>
        <v>2257.138484434357</v>
      </c>
      <c r="U1952" s="5">
        <f>VLOOKUP(CONCATENATE($F1952," ",$G1952),AllocFactorMatrix,(U$4+1),FALSE)*$E1952</f>
        <v>29163.440742228566</v>
      </c>
      <c r="V1952" s="5">
        <f>VLOOKUP(CONCATENATE($F1952," ",$G1952),AllocFactorMatrix,(V$4+1),FALSE)*$E1952</f>
        <v>1051.8593693225898</v>
      </c>
      <c r="W1952" s="5">
        <f>VLOOKUP(CONCATENATE($F1952," ",$G1952),AllocFactorMatrix,(W$4+1),FALSE)*$E1952</f>
        <v>188.56613232612898</v>
      </c>
      <c r="X1952" s="5">
        <f t="shared" si="969"/>
        <v>32661.00472831164</v>
      </c>
      <c r="Y1952" s="5">
        <f>VLOOKUP(CONCATENATE($F1952," ",$G1952),AllocFactorMatrix,(Y$4+1),FALSE)*$E1952</f>
        <v>21658.780657654101</v>
      </c>
      <c r="Z1952" s="5">
        <f>VLOOKUP(CONCATENATE($F1952," ",$G1952),AllocFactorMatrix,(Z$4+1),FALSE)*$E1952</f>
        <v>259.0584225215016</v>
      </c>
      <c r="AA1952" s="5">
        <f t="shared" si="963"/>
        <v>21917.839080175603</v>
      </c>
      <c r="AB1952" s="5">
        <f>VLOOKUP(CONCATENATE($F1952," ",$G1952),AllocFactorMatrix,(AB$4+1),FALSE)*$E1952</f>
        <v>272.98624243068315</v>
      </c>
      <c r="AC1952" s="5">
        <f>VLOOKUP(CONCATENATE($F1952," ",$G1952),AllocFactorMatrix,(AC$4+1),FALSE)*$E1952</f>
        <v>8989.2628803241514</v>
      </c>
      <c r="AD1952" s="5">
        <f>VLOOKUP(CONCATENATE($F1952," ",$G1952),AllocFactorMatrix,(AD$4+1),FALSE)*$E1952</f>
        <v>5391.719476640088</v>
      </c>
    </row>
    <row r="1953" spans="4:30" hidden="1" outlineLevel="1">
      <c r="E1953" s="51"/>
      <c r="F1953" s="52" t="str">
        <f>F1960</f>
        <v>RSALE</v>
      </c>
      <c r="G1953" s="55" t="str">
        <f>$G$8</f>
        <v>PRODUCTION</v>
      </c>
      <c r="H1953" s="4">
        <f t="shared" ca="1" si="961"/>
        <v>169054.13322656564</v>
      </c>
      <c r="I1953" s="5">
        <f ca="1">VLOOKUP(CONCATENATE($F1953," ",$G1953),AllocFactorMatrix,(I$4+1),FALSE)*$E1960</f>
        <v>75397.779197828742</v>
      </c>
      <c r="J1953" s="5">
        <f ca="1">VLOOKUP(CONCATENATE($F1953," ",$G1953),AllocFactorMatrix,(J$4+1),FALSE)*$E1960</f>
        <v>4993.0151389751336</v>
      </c>
      <c r="K1953" s="5">
        <f ca="1">VLOOKUP(CONCATENATE($F1953," ",$G1953),AllocFactorMatrix,(K$4+1),FALSE)*$E1960</f>
        <v>17240.58958369854</v>
      </c>
      <c r="L1953" s="5">
        <f ca="1">VLOOKUP(CONCATENATE($F1953," ",$G1953),AllocFactorMatrix,(L$4+1),FALSE)*$E1960</f>
        <v>509.49759612551111</v>
      </c>
      <c r="M1953" s="5">
        <f ca="1">VLOOKUP(CONCATENATE($F1953," ",$G1953),AllocFactorMatrix,(M$4+1),FALSE)*$E1960</f>
        <v>49.62722445987405</v>
      </c>
      <c r="N1953" s="5">
        <f t="shared" ca="1" si="962"/>
        <v>17799.714404283925</v>
      </c>
      <c r="O1953" s="5">
        <f ca="1">VLOOKUP(CONCATENATE($F1953," ",$G1953),AllocFactorMatrix,(O$4+1),FALSE)*$E1960</f>
        <v>13216.393217485176</v>
      </c>
      <c r="P1953" s="5">
        <f ca="1">VLOOKUP(CONCATENATE($F1953," ",$G1953),AllocFactorMatrix,(P$4+1),FALSE)*$E1960</f>
        <v>2527.0016118576887</v>
      </c>
      <c r="Q1953" s="5">
        <f ca="1">VLOOKUP(CONCATENATE($F1953," ",$G1953),AllocFactorMatrix,(Q$4+1),FALSE)*$E1960</f>
        <v>1088.18912722555</v>
      </c>
      <c r="R1953" s="5">
        <f ca="1">VLOOKUP(CONCATENATE($F1953," ",$G1953),AllocFactorMatrix,(R$4+1),FALSE)*$E1960</f>
        <v>47.783277509400797</v>
      </c>
      <c r="S1953" s="5">
        <f ca="1">SUBTOTAL(9,O1953:R1953)</f>
        <v>16879.367234077814</v>
      </c>
      <c r="T1953" s="5">
        <f ca="1">VLOOKUP(CONCATENATE($F1953," ",$G1953),AllocFactorMatrix,(T$4+1),FALSE)*$E1960</f>
        <v>393.73629925557412</v>
      </c>
      <c r="U1953" s="5">
        <f ca="1">VLOOKUP(CONCATENATE($F1953," ",$G1953),AllocFactorMatrix,(U$4+1),FALSE)*$E1960</f>
        <v>6835.2975229970707</v>
      </c>
      <c r="V1953" s="5">
        <f ca="1">VLOOKUP(CONCATENATE($F1953," ",$G1953),AllocFactorMatrix,(V$4+1),FALSE)*$E1960</f>
        <v>36813.428461803182</v>
      </c>
      <c r="W1953" s="5">
        <f ca="1">VLOOKUP(CONCATENATE($F1953," ",$G1953),AllocFactorMatrix,(W$4+1),FALSE)*$E1960</f>
        <v>6010.9014489848796</v>
      </c>
      <c r="X1953" s="5">
        <f ca="1">SUBTOTAL(9,T1953:W1953)</f>
        <v>50053.363733040707</v>
      </c>
      <c r="Y1953" s="5">
        <f ca="1">VLOOKUP(CONCATENATE($F1953," ",$G1953),AllocFactorMatrix,(Y$4+1),FALSE)*$E1960</f>
        <v>3812.7261855585593</v>
      </c>
      <c r="Z1953" s="5">
        <f ca="1">VLOOKUP(CONCATENATE($F1953," ",$G1953),AllocFactorMatrix,(Z$4+1),FALSE)*$E1960</f>
        <v>60.445837640524715</v>
      </c>
      <c r="AA1953" s="5">
        <f t="shared" ca="1" si="963"/>
        <v>3873.1720231990839</v>
      </c>
      <c r="AB1953" s="5">
        <f ca="1">VLOOKUP(CONCATENATE($F1953," ",$G1953),AllocFactorMatrix,(AB$4+1),FALSE)*$E1960</f>
        <v>57.72149516018834</v>
      </c>
      <c r="AC1953" s="5">
        <f ca="1">VLOOKUP(CONCATENATE($F1953," ",$G1953),AllocFactorMatrix,(AC$4+1),FALSE)*$E1960</f>
        <v>0</v>
      </c>
      <c r="AD1953" s="5">
        <f ca="1">VLOOKUP(CONCATENATE($F1953," ",$G1953),AllocFactorMatrix,(AD$4+1),FALSE)*$E1960</f>
        <v>0</v>
      </c>
    </row>
    <row r="1954" spans="4:30" hidden="1" outlineLevel="1">
      <c r="E1954" s="51"/>
      <c r="F1954" s="52" t="str">
        <f>F1960</f>
        <v>RSALE</v>
      </c>
      <c r="G1954" s="55" t="str">
        <f>$G$9</f>
        <v>BULKTRAN</v>
      </c>
      <c r="H1954" s="4">
        <f t="shared" ca="1" si="961"/>
        <v>-13439.438258752902</v>
      </c>
      <c r="I1954" s="5">
        <f ca="1">VLOOKUP(CONCATENATE($F1954," ",$G1954),AllocFactorMatrix,(I$4+1),FALSE)*$E1960</f>
        <v>-10355.908215445272</v>
      </c>
      <c r="J1954" s="5">
        <f ca="1">VLOOKUP(CONCATENATE($F1954," ",$G1954),AllocFactorMatrix,(J$4+1),FALSE)*$E1960</f>
        <v>94.269756176183648</v>
      </c>
      <c r="K1954" s="5">
        <f ca="1">VLOOKUP(CONCATENATE($F1954," ",$G1954),AllocFactorMatrix,(K$4+1),FALSE)*$E1960</f>
        <v>-178.63229693663897</v>
      </c>
      <c r="L1954" s="5">
        <f ca="1">VLOOKUP(CONCATENATE($F1954," ",$G1954),AllocFactorMatrix,(L$4+1),FALSE)*$E1960</f>
        <v>-14.235336219659066</v>
      </c>
      <c r="M1954" s="5">
        <f ca="1">VLOOKUP(CONCATENATE($F1954," ",$G1954),AllocFactorMatrix,(M$4+1),FALSE)*$E1960</f>
        <v>12.096414344867222</v>
      </c>
      <c r="N1954" s="5">
        <f t="shared" ca="1" si="962"/>
        <v>-180.77121881143083</v>
      </c>
      <c r="O1954" s="5">
        <f ca="1">VLOOKUP(CONCATENATE($F1954," ",$G1954),AllocFactorMatrix,(O$4+1),FALSE)*$E1960</f>
        <v>-140.34035604068396</v>
      </c>
      <c r="P1954" s="5">
        <f ca="1">VLOOKUP(CONCATENATE($F1954," ",$G1954),AllocFactorMatrix,(P$4+1),FALSE)*$E1960</f>
        <v>4.458554361081803</v>
      </c>
      <c r="Q1954" s="5">
        <f ca="1">VLOOKUP(CONCATENATE($F1954," ",$G1954),AllocFactorMatrix,(Q$4+1),FALSE)*$E1960</f>
        <v>-20.192154952415137</v>
      </c>
      <c r="R1954" s="5">
        <f ca="1">VLOOKUP(CONCATENATE($F1954," ",$G1954),AllocFactorMatrix,(R$4+1),FALSE)*$E1960</f>
        <v>-1.4584185499180151</v>
      </c>
      <c r="S1954" s="5">
        <f t="shared" ref="S1954:S1960" ca="1" si="970">SUBTOTAL(9,O1954:R1954)</f>
        <v>-157.53237518193529</v>
      </c>
      <c r="T1954" s="5">
        <f ca="1">VLOOKUP(CONCATENATE($F1954," ",$G1954),AllocFactorMatrix,(T$4+1),FALSE)*$E1960</f>
        <v>-34.884606983874669</v>
      </c>
      <c r="U1954" s="5">
        <f ca="1">VLOOKUP(CONCATENATE($F1954," ",$G1954),AllocFactorMatrix,(U$4+1),FALSE)*$E1960</f>
        <v>-356.32554232566491</v>
      </c>
      <c r="V1954" s="5">
        <f ca="1">VLOOKUP(CONCATENATE($F1954," ",$G1954),AllocFactorMatrix,(V$4+1),FALSE)*$E1960</f>
        <v>-1721.9375720379703</v>
      </c>
      <c r="W1954" s="5">
        <f ca="1">VLOOKUP(CONCATENATE($F1954," ",$G1954),AllocFactorMatrix,(W$4+1),FALSE)*$E1960</f>
        <v>-571.96463724603245</v>
      </c>
      <c r="X1954" s="5">
        <f t="shared" ref="X1954:X1960" ca="1" si="971">SUBTOTAL(9,T1954:W1954)</f>
        <v>-2685.1123585935425</v>
      </c>
      <c r="Y1954" s="5">
        <f ca="1">VLOOKUP(CONCATENATE($F1954," ",$G1954),AllocFactorMatrix,(Y$4+1),FALSE)*$E1960</f>
        <v>-152.01683990438434</v>
      </c>
      <c r="Z1954" s="5">
        <f ca="1">VLOOKUP(CONCATENATE($F1954," ",$G1954),AllocFactorMatrix,(Z$4+1),FALSE)*$E1960</f>
        <v>-4.1476868183735913</v>
      </c>
      <c r="AA1954" s="5">
        <f t="shared" ca="1" si="963"/>
        <v>-156.16452672275793</v>
      </c>
      <c r="AB1954" s="5">
        <f ca="1">VLOOKUP(CONCATENATE($F1954," ",$G1954),AllocFactorMatrix,(AB$4+1),FALSE)*$E1960</f>
        <v>1.7806798258567726</v>
      </c>
      <c r="AC1954" s="5">
        <f ca="1">VLOOKUP(CONCATENATE($F1954," ",$G1954),AllocFactorMatrix,(AC$4+1),FALSE)*$E1960</f>
        <v>0</v>
      </c>
      <c r="AD1954" s="5">
        <f ca="1">VLOOKUP(CONCATENATE($F1954," ",$G1954),AllocFactorMatrix,(AD$4+1),FALSE)*$E1960</f>
        <v>0</v>
      </c>
    </row>
    <row r="1955" spans="4:30" hidden="1" outlineLevel="1">
      <c r="E1955" s="51"/>
      <c r="F1955" s="52" t="str">
        <f>F1960</f>
        <v>RSALE</v>
      </c>
      <c r="G1955" s="55" t="str">
        <f>$G$10</f>
        <v>SUBTRAN</v>
      </c>
      <c r="H1955" s="4">
        <f t="shared" ca="1" si="961"/>
        <v>-2820.9988074486096</v>
      </c>
      <c r="I1955" s="5">
        <f ca="1">VLOOKUP(CONCATENATE($F1955," ",$G1955),AllocFactorMatrix,(I$4+1),FALSE)*$E1960</f>
        <v>-2179.8196211812401</v>
      </c>
      <c r="J1955" s="5">
        <f ca="1">VLOOKUP(CONCATENATE($F1955," ",$G1955),AllocFactorMatrix,(J$4+1),FALSE)*$E1960</f>
        <v>17.368516591741869</v>
      </c>
      <c r="K1955" s="5">
        <f ca="1">VLOOKUP(CONCATENATE($F1955," ",$G1955),AllocFactorMatrix,(K$4+1),FALSE)*$E1960</f>
        <v>-41.85468486329021</v>
      </c>
      <c r="L1955" s="5">
        <f ca="1">VLOOKUP(CONCATENATE($F1955," ",$G1955),AllocFactorMatrix,(L$4+1),FALSE)*$E1960</f>
        <v>-3.0303485747040089</v>
      </c>
      <c r="M1955" s="5">
        <f ca="1">VLOOKUP(CONCATENATE($F1955," ",$G1955),AllocFactorMatrix,(M$4+1),FALSE)*$E1960</f>
        <v>4.0990305534646554</v>
      </c>
      <c r="N1955" s="5">
        <f t="shared" ca="1" si="962"/>
        <v>-40.786002884529559</v>
      </c>
      <c r="O1955" s="5">
        <f ca="1">VLOOKUP(CONCATENATE($F1955," ",$G1955),AllocFactorMatrix,(O$4+1),FALSE)*$E1960</f>
        <v>-32.417880528982472</v>
      </c>
      <c r="P1955" s="5">
        <f ca="1">VLOOKUP(CONCATENATE($F1955," ",$G1955),AllocFactorMatrix,(P$4+1),FALSE)*$E1960</f>
        <v>1.8630816064548958E-2</v>
      </c>
      <c r="Q1955" s="5">
        <f ca="1">VLOOKUP(CONCATENATE($F1955," ",$G1955),AllocFactorMatrix,(Q$4+1),FALSE)*$E1960</f>
        <v>-5.873574485365789</v>
      </c>
      <c r="R1955" s="5">
        <f ca="1">VLOOKUP(CONCATENATE($F1955," ",$G1955),AllocFactorMatrix,(R$4+1),FALSE)*$E1960</f>
        <v>0</v>
      </c>
      <c r="S1955" s="5">
        <f t="shared" ca="1" si="970"/>
        <v>-38.272824198283708</v>
      </c>
      <c r="T1955" s="5">
        <f ca="1">VLOOKUP(CONCATENATE($F1955," ",$G1955),AllocFactorMatrix,(T$4+1),FALSE)*$E1960</f>
        <v>-7.1216421431865271</v>
      </c>
      <c r="U1955" s="5">
        <f ca="1">VLOOKUP(CONCATENATE($F1955," ",$G1955),AllocFactorMatrix,(U$4+1),FALSE)*$E1960</f>
        <v>-73.749966650221694</v>
      </c>
      <c r="V1955" s="5">
        <f ca="1">VLOOKUP(CONCATENATE($F1955," ",$G1955),AllocFactorMatrix,(V$4+1),FALSE)*$E1960</f>
        <v>-471.00092301832655</v>
      </c>
      <c r="W1955" s="5">
        <f ca="1">VLOOKUP(CONCATENATE($F1955," ",$G1955),AllocFactorMatrix,(W$4+1),FALSE)*$E1960</f>
        <v>0</v>
      </c>
      <c r="X1955" s="5">
        <f t="shared" ca="1" si="971"/>
        <v>-551.8725318117348</v>
      </c>
      <c r="Y1955" s="5">
        <f ca="1">VLOOKUP(CONCATENATE($F1955," ",$G1955),AllocFactorMatrix,(Y$4+1),FALSE)*$E1960</f>
        <v>-31.079907076686098</v>
      </c>
      <c r="Z1955" s="5">
        <f ca="1">VLOOKUP(CONCATENATE($F1955," ",$G1955),AllocFactorMatrix,(Z$4+1),FALSE)*$E1960</f>
        <v>-0.83042083383798038</v>
      </c>
      <c r="AA1955" s="5">
        <f t="shared" ca="1" si="963"/>
        <v>-31.910327910524078</v>
      </c>
      <c r="AB1955" s="5">
        <f ca="1">VLOOKUP(CONCATENATE($F1955," ",$G1955),AllocFactorMatrix,(AB$4+1),FALSE)*$E1960</f>
        <v>0.34211461687751216</v>
      </c>
      <c r="AC1955" s="5">
        <f ca="1">VLOOKUP(CONCATENATE($F1955," ",$G1955),AllocFactorMatrix,(AC$4+1),FALSE)*$E1960</f>
        <v>3.2012014737914303</v>
      </c>
      <c r="AD1955" s="5">
        <f ca="1">VLOOKUP(CONCATENATE($F1955," ",$G1955),AllocFactorMatrix,(AD$4+1),FALSE)*$E1960</f>
        <v>0.7506678552912821</v>
      </c>
    </row>
    <row r="1956" spans="4:30" hidden="1" outlineLevel="1">
      <c r="E1956" s="51"/>
      <c r="F1956" s="52" t="str">
        <f>F1960</f>
        <v>RSALE</v>
      </c>
      <c r="G1956" s="55" t="str">
        <f>$G$11</f>
        <v>DISTPRI</v>
      </c>
      <c r="H1956" s="4">
        <f t="shared" ca="1" si="961"/>
        <v>44425.14987676344</v>
      </c>
      <c r="I1956" s="5">
        <f ca="1">VLOOKUP(CONCATENATE($F1956," ",$G1956),AllocFactorMatrix,(I$4+1),FALSE)*$E1960</f>
        <v>25279.767592747128</v>
      </c>
      <c r="J1956" s="5">
        <f ca="1">VLOOKUP(CONCATENATE($F1956," ",$G1956),AllocFactorMatrix,(J$4+1),FALSE)*$E1960</f>
        <v>2025.5025603812255</v>
      </c>
      <c r="K1956" s="5">
        <f ca="1">VLOOKUP(CONCATENATE($F1956," ",$G1956),AllocFactorMatrix,(K$4+1),FALSE)*$E1960</f>
        <v>6703.6102830211821</v>
      </c>
      <c r="L1956" s="5">
        <f ca="1">VLOOKUP(CONCATENATE($F1956," ",$G1956),AllocFactorMatrix,(L$4+1),FALSE)*$E1960</f>
        <v>190.71222454340867</v>
      </c>
      <c r="M1956" s="5">
        <f ca="1">VLOOKUP(CONCATENATE($F1956," ",$G1956),AllocFactorMatrix,(M$4+1),FALSE)*$E1960</f>
        <v>0</v>
      </c>
      <c r="N1956" s="5">
        <f t="shared" ca="1" si="962"/>
        <v>6894.3225075645905</v>
      </c>
      <c r="O1956" s="5">
        <f ca="1">VLOOKUP(CONCATENATE($F1956," ",$G1956),AllocFactorMatrix,(O$4+1),FALSE)*$E1960</f>
        <v>5068.8556439427693</v>
      </c>
      <c r="P1956" s="5">
        <f ca="1">VLOOKUP(CONCATENATE($F1956," ",$G1956),AllocFactorMatrix,(P$4+1),FALSE)*$E1960</f>
        <v>984.33818037639242</v>
      </c>
      <c r="Q1956" s="5">
        <f ca="1">VLOOKUP(CONCATENATE($F1956," ",$G1956),AllocFactorMatrix,(Q$4+1),FALSE)*$E1960</f>
        <v>0</v>
      </c>
      <c r="R1956" s="5">
        <f ca="1">VLOOKUP(CONCATENATE($F1956," ",$G1956),AllocFactorMatrix,(R$4+1),FALSE)*$E1960</f>
        <v>0</v>
      </c>
      <c r="S1956" s="5">
        <f t="shared" ca="1" si="970"/>
        <v>6053.1938243191616</v>
      </c>
      <c r="T1956" s="5">
        <f ca="1">VLOOKUP(CONCATENATE($F1956," ",$G1956),AllocFactorMatrix,(T$4+1),FALSE)*$E1960</f>
        <v>137.74849628665984</v>
      </c>
      <c r="U1956" s="5">
        <f ca="1">VLOOKUP(CONCATENATE($F1956," ",$G1956),AllocFactorMatrix,(U$4+1),FALSE)*$E1960</f>
        <v>2491.5141974459962</v>
      </c>
      <c r="V1956" s="5">
        <f ca="1">VLOOKUP(CONCATENATE($F1956," ",$G1956),AllocFactorMatrix,(V$4+1),FALSE)*$E1960</f>
        <v>0</v>
      </c>
      <c r="W1956" s="5">
        <f ca="1">VLOOKUP(CONCATENATE($F1956," ",$G1956),AllocFactorMatrix,(W$4+1),FALSE)*$E1960</f>
        <v>0</v>
      </c>
      <c r="X1956" s="5">
        <f t="shared" ca="1" si="971"/>
        <v>2629.2626937326559</v>
      </c>
      <c r="Y1956" s="5">
        <f ca="1">VLOOKUP(CONCATENATE($F1956," ",$G1956),AllocFactorMatrix,(Y$4+1),FALSE)*$E1960</f>
        <v>1379.5474773331641</v>
      </c>
      <c r="Z1956" s="5">
        <f ca="1">VLOOKUP(CONCATENATE($F1956," ",$G1956),AllocFactorMatrix,(Z$4+1),FALSE)*$E1960</f>
        <v>20.888173011776274</v>
      </c>
      <c r="AA1956" s="5">
        <f t="shared" ca="1" si="963"/>
        <v>1400.4356503449403</v>
      </c>
      <c r="AB1956" s="5">
        <f ca="1">VLOOKUP(CONCATENATE($F1956," ",$G1956),AllocFactorMatrix,(AB$4+1),FALSE)*$E1960</f>
        <v>23.945717798365479</v>
      </c>
      <c r="AC1956" s="5">
        <f ca="1">VLOOKUP(CONCATENATE($F1956," ",$G1956),AllocFactorMatrix,(AC$4+1),FALSE)*$E1960</f>
        <v>97.659551814706944</v>
      </c>
      <c r="AD1956" s="5">
        <f ca="1">VLOOKUP(CONCATENATE($F1956," ",$G1956),AllocFactorMatrix,(AD$4+1),FALSE)*$E1960</f>
        <v>21.059778060663756</v>
      </c>
    </row>
    <row r="1957" spans="4:30" hidden="1" outlineLevel="1">
      <c r="E1957" s="51"/>
      <c r="F1957" s="52" t="str">
        <f>F1960</f>
        <v>RSALE</v>
      </c>
      <c r="G1957" s="55" t="str">
        <f>$G$12</f>
        <v>DISTSEC</v>
      </c>
      <c r="H1957" s="4">
        <f t="shared" ca="1" si="961"/>
        <v>18890.272892036581</v>
      </c>
      <c r="I1957" s="5">
        <f ca="1">VLOOKUP(CONCATENATE($F1957," ",$G1957),AllocFactorMatrix,(I$4+1),FALSE)*$E1960</f>
        <v>12000.430376398263</v>
      </c>
      <c r="J1957" s="5">
        <f ca="1">VLOOKUP(CONCATENATE($F1957," ",$G1957),AllocFactorMatrix,(J$4+1),FALSE)*$E1960</f>
        <v>1066.4491495845018</v>
      </c>
      <c r="K1957" s="5">
        <f ca="1">VLOOKUP(CONCATENATE($F1957," ",$G1957),AllocFactorMatrix,(K$4+1),FALSE)*$E1960</f>
        <v>2901.5739366513249</v>
      </c>
      <c r="L1957" s="5">
        <f ca="1">VLOOKUP(CONCATENATE($F1957," ",$G1957),AllocFactorMatrix,(L$4+1),FALSE)*$E1960</f>
        <v>0</v>
      </c>
      <c r="M1957" s="5">
        <f ca="1">VLOOKUP(CONCATENATE($F1957," ",$G1957),AllocFactorMatrix,(M$4+1),FALSE)*$E1960</f>
        <v>0</v>
      </c>
      <c r="N1957" s="5">
        <f t="shared" ca="1" si="962"/>
        <v>2901.5739366513249</v>
      </c>
      <c r="O1957" s="5">
        <f ca="1">VLOOKUP(CONCATENATE($F1957," ",$G1957),AllocFactorMatrix,(O$4+1),FALSE)*$E1960</f>
        <v>1863.3180979377591</v>
      </c>
      <c r="P1957" s="5">
        <f ca="1">VLOOKUP(CONCATENATE($F1957," ",$G1957),AllocFactorMatrix,(P$4+1),FALSE)*$E1960</f>
        <v>0</v>
      </c>
      <c r="Q1957" s="5">
        <f ca="1">VLOOKUP(CONCATENATE($F1957," ",$G1957),AllocFactorMatrix,(Q$4+1),FALSE)*$E1960</f>
        <v>0</v>
      </c>
      <c r="R1957" s="5">
        <f ca="1">VLOOKUP(CONCATENATE($F1957," ",$G1957),AllocFactorMatrix,(R$4+1),FALSE)*$E1960</f>
        <v>0</v>
      </c>
      <c r="S1957" s="5">
        <f t="shared" ca="1" si="970"/>
        <v>1863.3180979377591</v>
      </c>
      <c r="T1957" s="5">
        <f ca="1">VLOOKUP(CONCATENATE($F1957," ",$G1957),AllocFactorMatrix,(T$4+1),FALSE)*$E1960</f>
        <v>37.052531831128825</v>
      </c>
      <c r="U1957" s="5">
        <f ca="1">VLOOKUP(CONCATENATE($F1957," ",$G1957),AllocFactorMatrix,(U$4+1),FALSE)*$E1960</f>
        <v>0</v>
      </c>
      <c r="V1957" s="5">
        <f ca="1">VLOOKUP(CONCATENATE($F1957," ",$G1957),AllocFactorMatrix,(V$4+1),FALSE)*$E1960</f>
        <v>0</v>
      </c>
      <c r="W1957" s="5">
        <f ca="1">VLOOKUP(CONCATENATE($F1957," ",$G1957),AllocFactorMatrix,(W$4+1),FALSE)*$E1960</f>
        <v>0</v>
      </c>
      <c r="X1957" s="5">
        <f t="shared" ca="1" si="971"/>
        <v>37.052531831128825</v>
      </c>
      <c r="Y1957" s="5">
        <f ca="1">VLOOKUP(CONCATENATE($F1957," ",$G1957),AllocFactorMatrix,(Y$4+1),FALSE)*$E1960</f>
        <v>613.02041405821171</v>
      </c>
      <c r="Z1957" s="5">
        <f ca="1">VLOOKUP(CONCATENATE($F1957," ",$G1957),AllocFactorMatrix,(Z$4+1),FALSE)*$E1960</f>
        <v>0</v>
      </c>
      <c r="AA1957" s="5">
        <f t="shared" ca="1" si="963"/>
        <v>613.02041405821171</v>
      </c>
      <c r="AB1957" s="5">
        <f ca="1">VLOOKUP(CONCATENATE($F1957," ",$G1957),AllocFactorMatrix,(AB$4+1),FALSE)*$E1960</f>
        <v>8.4037918086958392</v>
      </c>
      <c r="AC1957" s="5">
        <f ca="1">VLOOKUP(CONCATENATE($F1957," ",$G1957),AllocFactorMatrix,(AC$4+1),FALSE)*$E1960</f>
        <v>343.77598849860971</v>
      </c>
      <c r="AD1957" s="5">
        <f ca="1">VLOOKUP(CONCATENATE($F1957," ",$G1957),AllocFactorMatrix,(AD$4+1),FALSE)*$E1960</f>
        <v>56.248605268091488</v>
      </c>
    </row>
    <row r="1958" spans="4:30" hidden="1" outlineLevel="1">
      <c r="E1958" s="51"/>
      <c r="F1958" s="52" t="str">
        <f>F1960</f>
        <v>RSALE</v>
      </c>
      <c r="G1958" s="55" t="str">
        <f>$G$13</f>
        <v>ENERGY</v>
      </c>
      <c r="H1958" s="4">
        <f t="shared" ca="1" si="961"/>
        <v>143541.40797627118</v>
      </c>
      <c r="I1958" s="5">
        <f ca="1">VLOOKUP(CONCATENATE($F1958," ",$G1958),AllocFactorMatrix,(I$4+1),FALSE)*$E1960</f>
        <v>54622.745297206013</v>
      </c>
      <c r="J1958" s="5">
        <f ca="1">VLOOKUP(CONCATENATE($F1958," ",$G1958),AllocFactorMatrix,(J$4+1),FALSE)*$E1960</f>
        <v>3482.0872655111275</v>
      </c>
      <c r="K1958" s="5">
        <f ca="1">VLOOKUP(CONCATENATE($F1958," ",$G1958),AllocFactorMatrix,(K$4+1),FALSE)*$E1960</f>
        <v>11701.235295689625</v>
      </c>
      <c r="L1958" s="5">
        <f ca="1">VLOOKUP(CONCATENATE($F1958," ",$G1958),AllocFactorMatrix,(L$4+1),FALSE)*$E1960</f>
        <v>336.48274942200163</v>
      </c>
      <c r="M1958" s="5">
        <f ca="1">VLOOKUP(CONCATENATE($F1958," ",$G1958),AllocFactorMatrix,(M$4+1),FALSE)*$E1960</f>
        <v>16.028385201027909</v>
      </c>
      <c r="N1958" s="5">
        <f t="shared" ca="1" si="962"/>
        <v>12053.746430312653</v>
      </c>
      <c r="O1958" s="5">
        <f ca="1">VLOOKUP(CONCATENATE($F1958," ",$G1958),AllocFactorMatrix,(O$4+1),FALSE)*$E1960</f>
        <v>10871.063656871887</v>
      </c>
      <c r="P1958" s="5">
        <f ca="1">VLOOKUP(CONCATENATE($F1958," ",$G1958),AllocFactorMatrix,(P$4+1),FALSE)*$E1960</f>
        <v>2043.651558793561</v>
      </c>
      <c r="Q1958" s="5">
        <f ca="1">VLOOKUP(CONCATENATE($F1958," ",$G1958),AllocFactorMatrix,(Q$4+1),FALSE)*$E1960</f>
        <v>901.07349328192856</v>
      </c>
      <c r="R1958" s="5">
        <f ca="1">VLOOKUP(CONCATENATE($F1958," ",$G1958),AllocFactorMatrix,(R$4+1),FALSE)*$E1960</f>
        <v>41.754032417989933</v>
      </c>
      <c r="S1958" s="5">
        <f t="shared" ca="1" si="970"/>
        <v>13857.542741365367</v>
      </c>
      <c r="T1958" s="5">
        <f ca="1">VLOOKUP(CONCATENATE($F1958," ",$G1958),AllocFactorMatrix,(T$4+1),FALSE)*$E1960</f>
        <v>406.3660908020899</v>
      </c>
      <c r="U1958" s="5">
        <f ca="1">VLOOKUP(CONCATENATE($F1958," ",$G1958),AllocFactorMatrix,(U$4+1),FALSE)*$E1960</f>
        <v>6980.01305617045</v>
      </c>
      <c r="V1958" s="5">
        <f ca="1">VLOOKUP(CONCATENATE($F1958," ",$G1958),AllocFactorMatrix,(V$4+1),FALSE)*$E1960</f>
        <v>40316.710566517839</v>
      </c>
      <c r="W1958" s="5">
        <f ca="1">VLOOKUP(CONCATENATE($F1958," ",$G1958),AllocFactorMatrix,(W$4+1),FALSE)*$E1960</f>
        <v>7355.4058307425412</v>
      </c>
      <c r="X1958" s="5">
        <f t="shared" ca="1" si="971"/>
        <v>55058.495544232923</v>
      </c>
      <c r="Y1958" s="5">
        <f ca="1">VLOOKUP(CONCATENATE($F1958," ",$G1958),AllocFactorMatrix,(Y$4+1),FALSE)*$E1960</f>
        <v>2895.1773877643986</v>
      </c>
      <c r="Z1958" s="5">
        <f ca="1">VLOOKUP(CONCATENATE($F1958," ",$G1958),AllocFactorMatrix,(Z$4+1),FALSE)*$E1960</f>
        <v>47.098396683646612</v>
      </c>
      <c r="AA1958" s="5">
        <f t="shared" ca="1" si="963"/>
        <v>2942.2757844480452</v>
      </c>
      <c r="AB1958" s="5">
        <f ca="1">VLOOKUP(CONCATENATE($F1958," ",$G1958),AllocFactorMatrix,(AB$4+1),FALSE)*$E1960</f>
        <v>53.40406923010211</v>
      </c>
      <c r="AC1958" s="5">
        <f ca="1">VLOOKUP(CONCATENATE($F1958," ",$G1958),AllocFactorMatrix,(AC$4+1),FALSE)*$E1960</f>
        <v>1247.018206185468</v>
      </c>
      <c r="AD1958" s="5">
        <f ca="1">VLOOKUP(CONCATENATE($F1958," ",$G1958),AllocFactorMatrix,(AD$4+1),FALSE)*$E1960</f>
        <v>224.09263777952049</v>
      </c>
    </row>
    <row r="1959" spans="4:30" hidden="1" outlineLevel="1">
      <c r="E1959" s="51"/>
      <c r="F1959" s="52" t="str">
        <f>F1960</f>
        <v>RSALE</v>
      </c>
      <c r="G1959" s="55" t="str">
        <f>$G$14</f>
        <v>CUSTOMER</v>
      </c>
      <c r="H1959" s="4">
        <f t="shared" ca="1" si="961"/>
        <v>16948.473094564702</v>
      </c>
      <c r="I1959" s="5">
        <f ca="1">VLOOKUP(CONCATENATE($F1959," ",$G1959),AllocFactorMatrix,(I$4+1),FALSE)*$E1960</f>
        <v>8015.3193000759811</v>
      </c>
      <c r="J1959" s="5">
        <f ca="1">VLOOKUP(CONCATENATE($F1959," ",$G1959),AllocFactorMatrix,(J$4+1),FALSE)*$E1960</f>
        <v>2337.3224666099209</v>
      </c>
      <c r="K1959" s="5">
        <f ca="1">VLOOKUP(CONCATENATE($F1959," ",$G1959),AllocFactorMatrix,(K$4+1),FALSE)*$E1960</f>
        <v>620.94392947752135</v>
      </c>
      <c r="L1959" s="5">
        <f ca="1">VLOOKUP(CONCATENATE($F1959," ",$G1959),AllocFactorMatrix,(L$4+1),FALSE)*$E1960</f>
        <v>151.24950946801545</v>
      </c>
      <c r="M1959" s="5">
        <f ca="1">VLOOKUP(CONCATENATE($F1959," ",$G1959),AllocFactorMatrix,(M$4+1),FALSE)*$E1960</f>
        <v>38.23656278351033</v>
      </c>
      <c r="N1959" s="5">
        <f t="shared" ca="1" si="962"/>
        <v>810.43000172904715</v>
      </c>
      <c r="O1959" s="5">
        <f ca="1">VLOOKUP(CONCATENATE($F1959," ",$G1959),AllocFactorMatrix,(O$4+1),FALSE)*$E1960</f>
        <v>154.55399801156869</v>
      </c>
      <c r="P1959" s="5">
        <f ca="1">VLOOKUP(CONCATENATE($F1959," ",$G1959),AllocFactorMatrix,(P$4+1),FALSE)*$E1960</f>
        <v>46.053579295920144</v>
      </c>
      <c r="Q1959" s="5">
        <f ca="1">VLOOKUP(CONCATENATE($F1959," ",$G1959),AllocFactorMatrix,(Q$4+1),FALSE)*$E1960</f>
        <v>89.485671174721844</v>
      </c>
      <c r="R1959" s="5">
        <f ca="1">VLOOKUP(CONCATENATE($F1959," ",$G1959),AllocFactorMatrix,(R$4+1),FALSE)*$E1960</f>
        <v>15.080673347470515</v>
      </c>
      <c r="S1959" s="5">
        <f t="shared" ca="1" si="970"/>
        <v>305.17392182968121</v>
      </c>
      <c r="T1959" s="5">
        <f ca="1">VLOOKUP(CONCATENATE($F1959," ",$G1959),AllocFactorMatrix,(T$4+1),FALSE)*$E1960</f>
        <v>0.83402282142283546</v>
      </c>
      <c r="U1959" s="5">
        <f ca="1">VLOOKUP(CONCATENATE($F1959," ",$G1959),AllocFactorMatrix,(U$4+1),FALSE)*$E1960</f>
        <v>22.648759657637246</v>
      </c>
      <c r="V1959" s="5">
        <f ca="1">VLOOKUP(CONCATENATE($F1959," ",$G1959),AllocFactorMatrix,(V$4+1),FALSE)*$E1960</f>
        <v>119.52126194756086</v>
      </c>
      <c r="W1959" s="5">
        <f ca="1">VLOOKUP(CONCATENATE($F1959," ",$G1959),AllocFactorMatrix,(W$4+1),FALSE)*$E1960</f>
        <v>18.060206275781464</v>
      </c>
      <c r="X1959" s="5">
        <f t="shared" ca="1" si="971"/>
        <v>161.0642507024024</v>
      </c>
      <c r="Y1959" s="5">
        <f ca="1">VLOOKUP(CONCATENATE($F1959," ",$G1959),AllocFactorMatrix,(Y$4+1),FALSE)*$E1960</f>
        <v>38.725228047884649</v>
      </c>
      <c r="Z1959" s="5">
        <f ca="1">VLOOKUP(CONCATENATE($F1959," ",$G1959),AllocFactorMatrix,(Z$4+1),FALSE)*$E1960</f>
        <v>0.61936249676179456</v>
      </c>
      <c r="AA1959" s="5">
        <f t="shared" ca="1" si="963"/>
        <v>39.344590544646444</v>
      </c>
      <c r="AB1959" s="5">
        <f ca="1">VLOOKUP(CONCATENATE($F1959," ",$G1959),AllocFactorMatrix,(AB$4+1),FALSE)*$E1960</f>
        <v>1.0347100008693679</v>
      </c>
      <c r="AC1959" s="5">
        <f ca="1">VLOOKUP(CONCATENATE($F1959," ",$G1959),AllocFactorMatrix,(AC$4+1),FALSE)*$E1960</f>
        <v>4519.2668728019662</v>
      </c>
      <c r="AD1959" s="5">
        <f ca="1">VLOOKUP(CONCATENATE($F1959," ",$G1959),AllocFactorMatrix,(AD$4+1),FALSE)*$E1960</f>
        <v>759.51698027018972</v>
      </c>
    </row>
    <row r="1960" spans="4:30" collapsed="1">
      <c r="D1960" s="95" t="s">
        <v>627</v>
      </c>
      <c r="E1960" s="61">
        <v>376599</v>
      </c>
      <c r="F1960" s="96" t="s">
        <v>73</v>
      </c>
      <c r="G1960" s="55" t="str">
        <f>$G$15</f>
        <v>TOTAL</v>
      </c>
      <c r="H1960" s="4">
        <f t="shared" ca="1" si="961"/>
        <v>376599</v>
      </c>
      <c r="I1960" s="5">
        <f ca="1">VLOOKUP(CONCATENATE($F1960," ",$G1960),AllocFactorMatrix,(I$4+1),FALSE)*$E1960</f>
        <v>162780.31392762958</v>
      </c>
      <c r="J1960" s="5">
        <f ca="1">VLOOKUP(CONCATENATE($F1960," ",$G1960),AllocFactorMatrix,(J$4+1),FALSE)*$E1960</f>
        <v>14016.014853829831</v>
      </c>
      <c r="K1960" s="5">
        <f ca="1">VLOOKUP(CONCATENATE($F1960," ",$G1960),AllocFactorMatrix,(K$4+1),FALSE)*$E1960</f>
        <v>38947.466046738242</v>
      </c>
      <c r="L1960" s="5">
        <f ca="1">VLOOKUP(CONCATENATE($F1960," ",$G1960),AllocFactorMatrix,(L$4+1),FALSE)*$E1960</f>
        <v>1170.6763947645734</v>
      </c>
      <c r="M1960" s="5">
        <f ca="1">VLOOKUP(CONCATENATE($F1960," ",$G1960),AllocFactorMatrix,(M$4+1),FALSE)*$E1960</f>
        <v>120.08761734274411</v>
      </c>
      <c r="N1960" s="5">
        <f t="shared" ca="1" si="962"/>
        <v>40238.230058845562</v>
      </c>
      <c r="O1960" s="5">
        <f ca="1">VLOOKUP(CONCATENATE($F1960," ",$G1960),AllocFactorMatrix,(O$4+1),FALSE)*$E1960</f>
        <v>31001.426377679501</v>
      </c>
      <c r="P1960" s="5">
        <f ca="1">VLOOKUP(CONCATENATE($F1960," ",$G1960),AllocFactorMatrix,(P$4+1),FALSE)*$E1960</f>
        <v>5605.5221155007102</v>
      </c>
      <c r="Q1960" s="5">
        <f ca="1">VLOOKUP(CONCATENATE($F1960," ",$G1960),AllocFactorMatrix,(Q$4+1),FALSE)*$E1960</f>
        <v>2052.6825622444194</v>
      </c>
      <c r="R1960" s="5">
        <f ca="1">VLOOKUP(CONCATENATE($F1960," ",$G1960),AllocFactorMatrix,(R$4+1),FALSE)*$E1960</f>
        <v>103.15956472494322</v>
      </c>
      <c r="S1960" s="5">
        <f t="shared" ca="1" si="970"/>
        <v>38762.790620149572</v>
      </c>
      <c r="T1960" s="5">
        <f ca="1">VLOOKUP(CONCATENATE($F1960," ",$G1960),AllocFactorMatrix,(T$4+1),FALSE)*$E1960</f>
        <v>933.73119186981478</v>
      </c>
      <c r="U1960" s="5">
        <f ca="1">VLOOKUP(CONCATENATE($F1960," ",$G1960),AllocFactorMatrix,(U$4+1),FALSE)*$E1960</f>
        <v>15899.398027295269</v>
      </c>
      <c r="V1960" s="5">
        <f ca="1">VLOOKUP(CONCATENATE($F1960," ",$G1960),AllocFactorMatrix,(V$4+1),FALSE)*$E1960</f>
        <v>75056.721795212288</v>
      </c>
      <c r="W1960" s="5">
        <f ca="1">VLOOKUP(CONCATENATE($F1960," ",$G1960),AllocFactorMatrix,(W$4+1),FALSE)*$E1960</f>
        <v>12812.402848757172</v>
      </c>
      <c r="X1960" s="5">
        <f t="shared" ca="1" si="971"/>
        <v>104702.25386313455</v>
      </c>
      <c r="Y1960" s="5">
        <f ca="1">VLOOKUP(CONCATENATE($F1960," ",$G1960),AllocFactorMatrix,(Y$4+1),FALSE)*$E1960</f>
        <v>8556.0999457811486</v>
      </c>
      <c r="Z1960" s="5">
        <f ca="1">VLOOKUP(CONCATENATE($F1960," ",$G1960),AllocFactorMatrix,(Z$4+1),FALSE)*$E1960</f>
        <v>124.07366218049783</v>
      </c>
      <c r="AA1960" s="5">
        <f t="shared" ca="1" si="963"/>
        <v>8680.1736079616458</v>
      </c>
      <c r="AB1960" s="5">
        <f ca="1">VLOOKUP(CONCATENATE($F1960," ",$G1960),AllocFactorMatrix,(AB$4+1),FALSE)*$E1960</f>
        <v>146.63257844095551</v>
      </c>
      <c r="AC1960" s="5">
        <f ca="1">VLOOKUP(CONCATENATE($F1960," ",$G1960),AllocFactorMatrix,(AC$4+1),FALSE)*$E1960</f>
        <v>6210.9218207745425</v>
      </c>
      <c r="AD1960" s="5">
        <f ca="1">VLOOKUP(CONCATENATE($F1960," ",$G1960),AllocFactorMatrix,(AD$4+1),FALSE)*$E1960</f>
        <v>1061.6686692337569</v>
      </c>
    </row>
    <row r="1961" spans="4:30" hidden="1" outlineLevel="1">
      <c r="E1961" s="51"/>
      <c r="F1961" s="52" t="str">
        <f>F1968</f>
        <v>CUST_TOTAL</v>
      </c>
      <c r="G1961" s="55" t="str">
        <f>$G$8</f>
        <v>PRODUCTION</v>
      </c>
      <c r="H1961" s="4">
        <f t="shared" ref="H1961:H2000" si="972">SUBTOTAL(9,I1961:AD1961)</f>
        <v>0</v>
      </c>
      <c r="I1961" s="5">
        <f>VLOOKUP(CONCATENATE($F1961," ",$G1961),AllocFactorMatrix,(I$4+1),FALSE)*$E1968</f>
        <v>0</v>
      </c>
      <c r="J1961" s="5">
        <f>VLOOKUP(CONCATENATE($F1961," ",$G1961),AllocFactorMatrix,(J$4+1),FALSE)*$E1968</f>
        <v>0</v>
      </c>
      <c r="K1961" s="5">
        <f>VLOOKUP(CONCATENATE($F1961," ",$G1961),AllocFactorMatrix,(K$4+1),FALSE)*$E1968</f>
        <v>0</v>
      </c>
      <c r="L1961" s="5">
        <f>VLOOKUP(CONCATENATE($F1961," ",$G1961),AllocFactorMatrix,(L$4+1),FALSE)*$E1968</f>
        <v>0</v>
      </c>
      <c r="M1961" s="5">
        <f>VLOOKUP(CONCATENATE($F1961," ",$G1961),AllocFactorMatrix,(M$4+1),FALSE)*$E1968</f>
        <v>0</v>
      </c>
      <c r="N1961" s="5">
        <f t="shared" ref="N1961:N2000" si="973">SUBTOTAL(9,K1961:M1961)</f>
        <v>0</v>
      </c>
      <c r="O1961" s="5">
        <f>VLOOKUP(CONCATENATE($F1961," ",$G1961),AllocFactorMatrix,(O$4+1),FALSE)*$E1968</f>
        <v>0</v>
      </c>
      <c r="P1961" s="5">
        <f>VLOOKUP(CONCATENATE($F1961," ",$G1961),AllocFactorMatrix,(P$4+1),FALSE)*$E1968</f>
        <v>0</v>
      </c>
      <c r="Q1961" s="5">
        <f>VLOOKUP(CONCATENATE($F1961," ",$G1961),AllocFactorMatrix,(Q$4+1),FALSE)*$E1968</f>
        <v>0</v>
      </c>
      <c r="R1961" s="5">
        <f>VLOOKUP(CONCATENATE($F1961," ",$G1961),AllocFactorMatrix,(R$4+1),FALSE)*$E1968</f>
        <v>0</v>
      </c>
      <c r="S1961" s="5">
        <f>SUBTOTAL(9,O1961:R1961)</f>
        <v>0</v>
      </c>
      <c r="T1961" s="5">
        <f>VLOOKUP(CONCATENATE($F1961," ",$G1961),AllocFactorMatrix,(T$4+1),FALSE)*$E1968</f>
        <v>0</v>
      </c>
      <c r="U1961" s="5">
        <f>VLOOKUP(CONCATENATE($F1961," ",$G1961),AllocFactorMatrix,(U$4+1),FALSE)*$E1968</f>
        <v>0</v>
      </c>
      <c r="V1961" s="5">
        <f>VLOOKUP(CONCATENATE($F1961," ",$G1961),AllocFactorMatrix,(V$4+1),FALSE)*$E1968</f>
        <v>0</v>
      </c>
      <c r="W1961" s="5">
        <f>VLOOKUP(CONCATENATE($F1961," ",$G1961),AllocFactorMatrix,(W$4+1),FALSE)*$E1968</f>
        <v>0</v>
      </c>
      <c r="X1961" s="5">
        <f>SUBTOTAL(9,T1961:W1961)</f>
        <v>0</v>
      </c>
      <c r="Y1961" s="5">
        <f>VLOOKUP(CONCATENATE($F1961," ",$G1961),AllocFactorMatrix,(Y$4+1),FALSE)*$E1968</f>
        <v>0</v>
      </c>
      <c r="Z1961" s="5">
        <f>VLOOKUP(CONCATENATE($F1961," ",$G1961),AllocFactorMatrix,(Z$4+1),FALSE)*$E1968</f>
        <v>0</v>
      </c>
      <c r="AA1961" s="5">
        <f t="shared" ref="AA1961:AA2000" si="974">SUBTOTAL(9,Y1961:Z1961)</f>
        <v>0</v>
      </c>
      <c r="AB1961" s="5">
        <f>VLOOKUP(CONCATENATE($F1961," ",$G1961),AllocFactorMatrix,(AB$4+1),FALSE)*$E1968</f>
        <v>0</v>
      </c>
      <c r="AC1961" s="5">
        <f>VLOOKUP(CONCATENATE($F1961," ",$G1961),AllocFactorMatrix,(AC$4+1),FALSE)*$E1968</f>
        <v>0</v>
      </c>
      <c r="AD1961" s="5">
        <f>VLOOKUP(CONCATENATE($F1961," ",$G1961),AllocFactorMatrix,(AD$4+1),FALSE)*$E1968</f>
        <v>0</v>
      </c>
    </row>
    <row r="1962" spans="4:30" hidden="1" outlineLevel="1">
      <c r="E1962" s="51"/>
      <c r="F1962" s="52" t="str">
        <f>F1968</f>
        <v>CUST_TOTAL</v>
      </c>
      <c r="G1962" s="55" t="str">
        <f>$G$9</f>
        <v>BULKTRAN</v>
      </c>
      <c r="H1962" s="4">
        <f t="shared" si="972"/>
        <v>0</v>
      </c>
      <c r="I1962" s="5">
        <f>VLOOKUP(CONCATENATE($F1962," ",$G1962),AllocFactorMatrix,(I$4+1),FALSE)*$E1968</f>
        <v>0</v>
      </c>
      <c r="J1962" s="5">
        <f>VLOOKUP(CONCATENATE($F1962," ",$G1962),AllocFactorMatrix,(J$4+1),FALSE)*$E1968</f>
        <v>0</v>
      </c>
      <c r="K1962" s="5">
        <f>VLOOKUP(CONCATENATE($F1962," ",$G1962),AllocFactorMatrix,(K$4+1),FALSE)*$E1968</f>
        <v>0</v>
      </c>
      <c r="L1962" s="5">
        <f>VLOOKUP(CONCATENATE($F1962," ",$G1962),AllocFactorMatrix,(L$4+1),FALSE)*$E1968</f>
        <v>0</v>
      </c>
      <c r="M1962" s="5">
        <f>VLOOKUP(CONCATENATE($F1962," ",$G1962),AllocFactorMatrix,(M$4+1),FALSE)*$E1968</f>
        <v>0</v>
      </c>
      <c r="N1962" s="5">
        <f t="shared" si="973"/>
        <v>0</v>
      </c>
      <c r="O1962" s="5">
        <f>VLOOKUP(CONCATENATE($F1962," ",$G1962),AllocFactorMatrix,(O$4+1),FALSE)*$E1968</f>
        <v>0</v>
      </c>
      <c r="P1962" s="5">
        <f>VLOOKUP(CONCATENATE($F1962," ",$G1962),AllocFactorMatrix,(P$4+1),FALSE)*$E1968</f>
        <v>0</v>
      </c>
      <c r="Q1962" s="5">
        <f>VLOOKUP(CONCATENATE($F1962," ",$G1962),AllocFactorMatrix,(Q$4+1),FALSE)*$E1968</f>
        <v>0</v>
      </c>
      <c r="R1962" s="5">
        <f>VLOOKUP(CONCATENATE($F1962," ",$G1962),AllocFactorMatrix,(R$4+1),FALSE)*$E1968</f>
        <v>0</v>
      </c>
      <c r="S1962" s="5">
        <f t="shared" ref="S1962:S1968" si="975">SUBTOTAL(9,O1962:R1962)</f>
        <v>0</v>
      </c>
      <c r="T1962" s="5">
        <f>VLOOKUP(CONCATENATE($F1962," ",$G1962),AllocFactorMatrix,(T$4+1),FALSE)*$E1968</f>
        <v>0</v>
      </c>
      <c r="U1962" s="5">
        <f>VLOOKUP(CONCATENATE($F1962," ",$G1962),AllocFactorMatrix,(U$4+1),FALSE)*$E1968</f>
        <v>0</v>
      </c>
      <c r="V1962" s="5">
        <f>VLOOKUP(CONCATENATE($F1962," ",$G1962),AllocFactorMatrix,(V$4+1),FALSE)*$E1968</f>
        <v>0</v>
      </c>
      <c r="W1962" s="5">
        <f>VLOOKUP(CONCATENATE($F1962," ",$G1962),AllocFactorMatrix,(W$4+1),FALSE)*$E1968</f>
        <v>0</v>
      </c>
      <c r="X1962" s="5">
        <f t="shared" ref="X1962:X1968" si="976">SUBTOTAL(9,T1962:W1962)</f>
        <v>0</v>
      </c>
      <c r="Y1962" s="5">
        <f>VLOOKUP(CONCATENATE($F1962," ",$G1962),AllocFactorMatrix,(Y$4+1),FALSE)*$E1968</f>
        <v>0</v>
      </c>
      <c r="Z1962" s="5">
        <f>VLOOKUP(CONCATENATE($F1962," ",$G1962),AllocFactorMatrix,(Z$4+1),FALSE)*$E1968</f>
        <v>0</v>
      </c>
      <c r="AA1962" s="5">
        <f t="shared" si="974"/>
        <v>0</v>
      </c>
      <c r="AB1962" s="5">
        <f>VLOOKUP(CONCATENATE($F1962," ",$G1962),AllocFactorMatrix,(AB$4+1),FALSE)*$E1968</f>
        <v>0</v>
      </c>
      <c r="AC1962" s="5">
        <f>VLOOKUP(CONCATENATE($F1962," ",$G1962),AllocFactorMatrix,(AC$4+1),FALSE)*$E1968</f>
        <v>0</v>
      </c>
      <c r="AD1962" s="5">
        <f>VLOOKUP(CONCATENATE($F1962," ",$G1962),AllocFactorMatrix,(AD$4+1),FALSE)*$E1968</f>
        <v>0</v>
      </c>
    </row>
    <row r="1963" spans="4:30" hidden="1" outlineLevel="1">
      <c r="E1963" s="51"/>
      <c r="F1963" s="52" t="str">
        <f>F1968</f>
        <v>CUST_TOTAL</v>
      </c>
      <c r="G1963" s="55" t="str">
        <f>$G$10</f>
        <v>SUBTRAN</v>
      </c>
      <c r="H1963" s="4">
        <f t="shared" si="972"/>
        <v>0</v>
      </c>
      <c r="I1963" s="5">
        <f>VLOOKUP(CONCATENATE($F1963," ",$G1963),AllocFactorMatrix,(I$4+1),FALSE)*$E1968</f>
        <v>0</v>
      </c>
      <c r="J1963" s="5">
        <f>VLOOKUP(CONCATENATE($F1963," ",$G1963),AllocFactorMatrix,(J$4+1),FALSE)*$E1968</f>
        <v>0</v>
      </c>
      <c r="K1963" s="5">
        <f>VLOOKUP(CONCATENATE($F1963," ",$G1963),AllocFactorMatrix,(K$4+1),FALSE)*$E1968</f>
        <v>0</v>
      </c>
      <c r="L1963" s="5">
        <f>VLOOKUP(CONCATENATE($F1963," ",$G1963),AllocFactorMatrix,(L$4+1),FALSE)*$E1968</f>
        <v>0</v>
      </c>
      <c r="M1963" s="5">
        <f>VLOOKUP(CONCATENATE($F1963," ",$G1963),AllocFactorMatrix,(M$4+1),FALSE)*$E1968</f>
        <v>0</v>
      </c>
      <c r="N1963" s="5">
        <f t="shared" si="973"/>
        <v>0</v>
      </c>
      <c r="O1963" s="5">
        <f>VLOOKUP(CONCATENATE($F1963," ",$G1963),AllocFactorMatrix,(O$4+1),FALSE)*$E1968</f>
        <v>0</v>
      </c>
      <c r="P1963" s="5">
        <f>VLOOKUP(CONCATENATE($F1963," ",$G1963),AllocFactorMatrix,(P$4+1),FALSE)*$E1968</f>
        <v>0</v>
      </c>
      <c r="Q1963" s="5">
        <f>VLOOKUP(CONCATENATE($F1963," ",$G1963),AllocFactorMatrix,(Q$4+1),FALSE)*$E1968</f>
        <v>0</v>
      </c>
      <c r="R1963" s="5">
        <f>VLOOKUP(CONCATENATE($F1963," ",$G1963),AllocFactorMatrix,(R$4+1),FALSE)*$E1968</f>
        <v>0</v>
      </c>
      <c r="S1963" s="5">
        <f t="shared" si="975"/>
        <v>0</v>
      </c>
      <c r="T1963" s="5">
        <f>VLOOKUP(CONCATENATE($F1963," ",$G1963),AllocFactorMatrix,(T$4+1),FALSE)*$E1968</f>
        <v>0</v>
      </c>
      <c r="U1963" s="5">
        <f>VLOOKUP(CONCATENATE($F1963," ",$G1963),AllocFactorMatrix,(U$4+1),FALSE)*$E1968</f>
        <v>0</v>
      </c>
      <c r="V1963" s="5">
        <f>VLOOKUP(CONCATENATE($F1963," ",$G1963),AllocFactorMatrix,(V$4+1),FALSE)*$E1968</f>
        <v>0</v>
      </c>
      <c r="W1963" s="5">
        <f>VLOOKUP(CONCATENATE($F1963," ",$G1963),AllocFactorMatrix,(W$4+1),FALSE)*$E1968</f>
        <v>0</v>
      </c>
      <c r="X1963" s="5">
        <f t="shared" si="976"/>
        <v>0</v>
      </c>
      <c r="Y1963" s="5">
        <f>VLOOKUP(CONCATENATE($F1963," ",$G1963),AllocFactorMatrix,(Y$4+1),FALSE)*$E1968</f>
        <v>0</v>
      </c>
      <c r="Z1963" s="5">
        <f>VLOOKUP(CONCATENATE($F1963," ",$G1963),AllocFactorMatrix,(Z$4+1),FALSE)*$E1968</f>
        <v>0</v>
      </c>
      <c r="AA1963" s="5">
        <f t="shared" si="974"/>
        <v>0</v>
      </c>
      <c r="AB1963" s="5">
        <f>VLOOKUP(CONCATENATE($F1963," ",$G1963),AllocFactorMatrix,(AB$4+1),FALSE)*$E1968</f>
        <v>0</v>
      </c>
      <c r="AC1963" s="5">
        <f>VLOOKUP(CONCATENATE($F1963," ",$G1963),AllocFactorMatrix,(AC$4+1),FALSE)*$E1968</f>
        <v>0</v>
      </c>
      <c r="AD1963" s="5">
        <f>VLOOKUP(CONCATENATE($F1963," ",$G1963),AllocFactorMatrix,(AD$4+1),FALSE)*$E1968</f>
        <v>0</v>
      </c>
    </row>
    <row r="1964" spans="4:30" hidden="1" outlineLevel="1">
      <c r="E1964" s="51"/>
      <c r="F1964" s="52" t="str">
        <f>F1968</f>
        <v>CUST_TOTAL</v>
      </c>
      <c r="G1964" s="55" t="str">
        <f>$G$11</f>
        <v>DISTPRI</v>
      </c>
      <c r="H1964" s="4">
        <f t="shared" si="972"/>
        <v>0</v>
      </c>
      <c r="I1964" s="5">
        <f>VLOOKUP(CONCATENATE($F1964," ",$G1964),AllocFactorMatrix,(I$4+1),FALSE)*$E1968</f>
        <v>0</v>
      </c>
      <c r="J1964" s="5">
        <f>VLOOKUP(CONCATENATE($F1964," ",$G1964),AllocFactorMatrix,(J$4+1),FALSE)*$E1968</f>
        <v>0</v>
      </c>
      <c r="K1964" s="5">
        <f>VLOOKUP(CONCATENATE($F1964," ",$G1964),AllocFactorMatrix,(K$4+1),FALSE)*$E1968</f>
        <v>0</v>
      </c>
      <c r="L1964" s="5">
        <f>VLOOKUP(CONCATENATE($F1964," ",$G1964),AllocFactorMatrix,(L$4+1),FALSE)*$E1968</f>
        <v>0</v>
      </c>
      <c r="M1964" s="5">
        <f>VLOOKUP(CONCATENATE($F1964," ",$G1964),AllocFactorMatrix,(M$4+1),FALSE)*$E1968</f>
        <v>0</v>
      </c>
      <c r="N1964" s="5">
        <f t="shared" si="973"/>
        <v>0</v>
      </c>
      <c r="O1964" s="5">
        <f>VLOOKUP(CONCATENATE($F1964," ",$G1964),AllocFactorMatrix,(O$4+1),FALSE)*$E1968</f>
        <v>0</v>
      </c>
      <c r="P1964" s="5">
        <f>VLOOKUP(CONCATENATE($F1964," ",$G1964),AllocFactorMatrix,(P$4+1),FALSE)*$E1968</f>
        <v>0</v>
      </c>
      <c r="Q1964" s="5">
        <f>VLOOKUP(CONCATENATE($F1964," ",$G1964),AllocFactorMatrix,(Q$4+1),FALSE)*$E1968</f>
        <v>0</v>
      </c>
      <c r="R1964" s="5">
        <f>VLOOKUP(CONCATENATE($F1964," ",$G1964),AllocFactorMatrix,(R$4+1),FALSE)*$E1968</f>
        <v>0</v>
      </c>
      <c r="S1964" s="5">
        <f t="shared" si="975"/>
        <v>0</v>
      </c>
      <c r="T1964" s="5">
        <f>VLOOKUP(CONCATENATE($F1964," ",$G1964),AllocFactorMatrix,(T$4+1),FALSE)*$E1968</f>
        <v>0</v>
      </c>
      <c r="U1964" s="5">
        <f>VLOOKUP(CONCATENATE($F1964," ",$G1964),AllocFactorMatrix,(U$4+1),FALSE)*$E1968</f>
        <v>0</v>
      </c>
      <c r="V1964" s="5">
        <f>VLOOKUP(CONCATENATE($F1964," ",$G1964),AllocFactorMatrix,(V$4+1),FALSE)*$E1968</f>
        <v>0</v>
      </c>
      <c r="W1964" s="5">
        <f>VLOOKUP(CONCATENATE($F1964," ",$G1964),AllocFactorMatrix,(W$4+1),FALSE)*$E1968</f>
        <v>0</v>
      </c>
      <c r="X1964" s="5">
        <f t="shared" si="976"/>
        <v>0</v>
      </c>
      <c r="Y1964" s="5">
        <f>VLOOKUP(CONCATENATE($F1964," ",$G1964),AllocFactorMatrix,(Y$4+1),FALSE)*$E1968</f>
        <v>0</v>
      </c>
      <c r="Z1964" s="5">
        <f>VLOOKUP(CONCATENATE($F1964," ",$G1964),AllocFactorMatrix,(Z$4+1),FALSE)*$E1968</f>
        <v>0</v>
      </c>
      <c r="AA1964" s="5">
        <f t="shared" si="974"/>
        <v>0</v>
      </c>
      <c r="AB1964" s="5">
        <f>VLOOKUP(CONCATENATE($F1964," ",$G1964),AllocFactorMatrix,(AB$4+1),FALSE)*$E1968</f>
        <v>0</v>
      </c>
      <c r="AC1964" s="5">
        <f>VLOOKUP(CONCATENATE($F1964," ",$G1964),AllocFactorMatrix,(AC$4+1),FALSE)*$E1968</f>
        <v>0</v>
      </c>
      <c r="AD1964" s="5">
        <f>VLOOKUP(CONCATENATE($F1964," ",$G1964),AllocFactorMatrix,(AD$4+1),FALSE)*$E1968</f>
        <v>0</v>
      </c>
    </row>
    <row r="1965" spans="4:30" hidden="1" outlineLevel="1">
      <c r="E1965" s="51"/>
      <c r="F1965" s="52" t="str">
        <f>F1968</f>
        <v>CUST_TOTAL</v>
      </c>
      <c r="G1965" s="55" t="str">
        <f>$G$12</f>
        <v>DISTSEC</v>
      </c>
      <c r="H1965" s="4">
        <f t="shared" si="972"/>
        <v>0</v>
      </c>
      <c r="I1965" s="5">
        <f>VLOOKUP(CONCATENATE($F1965," ",$G1965),AllocFactorMatrix,(I$4+1),FALSE)*$E1968</f>
        <v>0</v>
      </c>
      <c r="J1965" s="5">
        <f>VLOOKUP(CONCATENATE($F1965," ",$G1965),AllocFactorMatrix,(J$4+1),FALSE)*$E1968</f>
        <v>0</v>
      </c>
      <c r="K1965" s="5">
        <f>VLOOKUP(CONCATENATE($F1965," ",$G1965),AllocFactorMatrix,(K$4+1),FALSE)*$E1968</f>
        <v>0</v>
      </c>
      <c r="L1965" s="5">
        <f>VLOOKUP(CONCATENATE($F1965," ",$G1965),AllocFactorMatrix,(L$4+1),FALSE)*$E1968</f>
        <v>0</v>
      </c>
      <c r="M1965" s="5">
        <f>VLOOKUP(CONCATENATE($F1965," ",$G1965),AllocFactorMatrix,(M$4+1),FALSE)*$E1968</f>
        <v>0</v>
      </c>
      <c r="N1965" s="5">
        <f t="shared" si="973"/>
        <v>0</v>
      </c>
      <c r="O1965" s="5">
        <f>VLOOKUP(CONCATENATE($F1965," ",$G1965),AllocFactorMatrix,(O$4+1),FALSE)*$E1968</f>
        <v>0</v>
      </c>
      <c r="P1965" s="5">
        <f>VLOOKUP(CONCATENATE($F1965," ",$G1965),AllocFactorMatrix,(P$4+1),FALSE)*$E1968</f>
        <v>0</v>
      </c>
      <c r="Q1965" s="5">
        <f>VLOOKUP(CONCATENATE($F1965," ",$G1965),AllocFactorMatrix,(Q$4+1),FALSE)*$E1968</f>
        <v>0</v>
      </c>
      <c r="R1965" s="5">
        <f>VLOOKUP(CONCATENATE($F1965," ",$G1965),AllocFactorMatrix,(R$4+1),FALSE)*$E1968</f>
        <v>0</v>
      </c>
      <c r="S1965" s="5">
        <f t="shared" si="975"/>
        <v>0</v>
      </c>
      <c r="T1965" s="5">
        <f>VLOOKUP(CONCATENATE($F1965," ",$G1965),AllocFactorMatrix,(T$4+1),FALSE)*$E1968</f>
        <v>0</v>
      </c>
      <c r="U1965" s="5">
        <f>VLOOKUP(CONCATENATE($F1965," ",$G1965),AllocFactorMatrix,(U$4+1),FALSE)*$E1968</f>
        <v>0</v>
      </c>
      <c r="V1965" s="5">
        <f>VLOOKUP(CONCATENATE($F1965," ",$G1965),AllocFactorMatrix,(V$4+1),FALSE)*$E1968</f>
        <v>0</v>
      </c>
      <c r="W1965" s="5">
        <f>VLOOKUP(CONCATENATE($F1965," ",$G1965),AllocFactorMatrix,(W$4+1),FALSE)*$E1968</f>
        <v>0</v>
      </c>
      <c r="X1965" s="5">
        <f t="shared" si="976"/>
        <v>0</v>
      </c>
      <c r="Y1965" s="5">
        <f>VLOOKUP(CONCATENATE($F1965," ",$G1965),AllocFactorMatrix,(Y$4+1),FALSE)*$E1968</f>
        <v>0</v>
      </c>
      <c r="Z1965" s="5">
        <f>VLOOKUP(CONCATENATE($F1965," ",$G1965),AllocFactorMatrix,(Z$4+1),FALSE)*$E1968</f>
        <v>0</v>
      </c>
      <c r="AA1965" s="5">
        <f t="shared" si="974"/>
        <v>0</v>
      </c>
      <c r="AB1965" s="5">
        <f>VLOOKUP(CONCATENATE($F1965," ",$G1965),AllocFactorMatrix,(AB$4+1),FALSE)*$E1968</f>
        <v>0</v>
      </c>
      <c r="AC1965" s="5">
        <f>VLOOKUP(CONCATENATE($F1965," ",$G1965),AllocFactorMatrix,(AC$4+1),FALSE)*$E1968</f>
        <v>0</v>
      </c>
      <c r="AD1965" s="5">
        <f>VLOOKUP(CONCATENATE($F1965," ",$G1965),AllocFactorMatrix,(AD$4+1),FALSE)*$E1968</f>
        <v>0</v>
      </c>
    </row>
    <row r="1966" spans="4:30" hidden="1" outlineLevel="1">
      <c r="E1966" s="51"/>
      <c r="F1966" s="52" t="str">
        <f>F1968</f>
        <v>CUST_TOTAL</v>
      </c>
      <c r="G1966" s="55" t="str">
        <f>$G$13</f>
        <v>ENERGY</v>
      </c>
      <c r="H1966" s="4">
        <f t="shared" si="972"/>
        <v>0</v>
      </c>
      <c r="I1966" s="5">
        <f>VLOOKUP(CONCATENATE($F1966," ",$G1966),AllocFactorMatrix,(I$4+1),FALSE)*$E1968</f>
        <v>0</v>
      </c>
      <c r="J1966" s="5">
        <f>VLOOKUP(CONCATENATE($F1966," ",$G1966),AllocFactorMatrix,(J$4+1),FALSE)*$E1968</f>
        <v>0</v>
      </c>
      <c r="K1966" s="5">
        <f>VLOOKUP(CONCATENATE($F1966," ",$G1966),AllocFactorMatrix,(K$4+1),FALSE)*$E1968</f>
        <v>0</v>
      </c>
      <c r="L1966" s="5">
        <f>VLOOKUP(CONCATENATE($F1966," ",$G1966),AllocFactorMatrix,(L$4+1),FALSE)*$E1968</f>
        <v>0</v>
      </c>
      <c r="M1966" s="5">
        <f>VLOOKUP(CONCATENATE($F1966," ",$G1966),AllocFactorMatrix,(M$4+1),FALSE)*$E1968</f>
        <v>0</v>
      </c>
      <c r="N1966" s="5">
        <f t="shared" si="973"/>
        <v>0</v>
      </c>
      <c r="O1966" s="5">
        <f>VLOOKUP(CONCATENATE($F1966," ",$G1966),AllocFactorMatrix,(O$4+1),FALSE)*$E1968</f>
        <v>0</v>
      </c>
      <c r="P1966" s="5">
        <f>VLOOKUP(CONCATENATE($F1966," ",$G1966),AllocFactorMatrix,(P$4+1),FALSE)*$E1968</f>
        <v>0</v>
      </c>
      <c r="Q1966" s="5">
        <f>VLOOKUP(CONCATENATE($F1966," ",$G1966),AllocFactorMatrix,(Q$4+1),FALSE)*$E1968</f>
        <v>0</v>
      </c>
      <c r="R1966" s="5">
        <f>VLOOKUP(CONCATENATE($F1966," ",$G1966),AllocFactorMatrix,(R$4+1),FALSE)*$E1968</f>
        <v>0</v>
      </c>
      <c r="S1966" s="5">
        <f t="shared" si="975"/>
        <v>0</v>
      </c>
      <c r="T1966" s="5">
        <f>VLOOKUP(CONCATENATE($F1966," ",$G1966),AllocFactorMatrix,(T$4+1),FALSE)*$E1968</f>
        <v>0</v>
      </c>
      <c r="U1966" s="5">
        <f>VLOOKUP(CONCATENATE($F1966," ",$G1966),AllocFactorMatrix,(U$4+1),FALSE)*$E1968</f>
        <v>0</v>
      </c>
      <c r="V1966" s="5">
        <f>VLOOKUP(CONCATENATE($F1966," ",$G1966),AllocFactorMatrix,(V$4+1),FALSE)*$E1968</f>
        <v>0</v>
      </c>
      <c r="W1966" s="5">
        <f>VLOOKUP(CONCATENATE($F1966," ",$G1966),AllocFactorMatrix,(W$4+1),FALSE)*$E1968</f>
        <v>0</v>
      </c>
      <c r="X1966" s="5">
        <f t="shared" si="976"/>
        <v>0</v>
      </c>
      <c r="Y1966" s="5">
        <f>VLOOKUP(CONCATENATE($F1966," ",$G1966),AllocFactorMatrix,(Y$4+1),FALSE)*$E1968</f>
        <v>0</v>
      </c>
      <c r="Z1966" s="5">
        <f>VLOOKUP(CONCATENATE($F1966," ",$G1966),AllocFactorMatrix,(Z$4+1),FALSE)*$E1968</f>
        <v>0</v>
      </c>
      <c r="AA1966" s="5">
        <f t="shared" si="974"/>
        <v>0</v>
      </c>
      <c r="AB1966" s="5">
        <f>VLOOKUP(CONCATENATE($F1966," ",$G1966),AllocFactorMatrix,(AB$4+1),FALSE)*$E1968</f>
        <v>0</v>
      </c>
      <c r="AC1966" s="5">
        <f>VLOOKUP(CONCATENATE($F1966," ",$G1966),AllocFactorMatrix,(AC$4+1),FALSE)*$E1968</f>
        <v>0</v>
      </c>
      <c r="AD1966" s="5">
        <f>VLOOKUP(CONCATENATE($F1966," ",$G1966),AllocFactorMatrix,(AD$4+1),FALSE)*$E1968</f>
        <v>0</v>
      </c>
    </row>
    <row r="1967" spans="4:30" hidden="1" outlineLevel="1">
      <c r="E1967" s="51"/>
      <c r="F1967" s="52" t="str">
        <f>F1968</f>
        <v>CUST_TOTAL</v>
      </c>
      <c r="G1967" s="55" t="str">
        <f>$G$14</f>
        <v>CUSTOMER</v>
      </c>
      <c r="H1967" s="4">
        <f t="shared" si="972"/>
        <v>-6655.9999999999982</v>
      </c>
      <c r="I1967" s="5">
        <f>VLOOKUP(CONCATENATE($F1967," ",$G1967),AllocFactorMatrix,(I$4+1),FALSE)*$E1968</f>
        <v>-4241.1492315088371</v>
      </c>
      <c r="J1967" s="5">
        <f>VLOOKUP(CONCATENATE($F1967," ",$G1967),AllocFactorMatrix,(J$4+1),FALSE)*$E1968</f>
        <v>-742.11335302985754</v>
      </c>
      <c r="K1967" s="5">
        <f>VLOOKUP(CONCATENATE($F1967," ",$G1967),AllocFactorMatrix,(K$4+1),FALSE)*$E1968</f>
        <v>-208.42425006184334</v>
      </c>
      <c r="L1967" s="5">
        <f>VLOOKUP(CONCATENATE($F1967," ",$G1967),AllocFactorMatrix,(L$4+1),FALSE)*$E1968</f>
        <v>-2.4231765546018456</v>
      </c>
      <c r="M1967" s="5">
        <f>VLOOKUP(CONCATENATE($F1967," ",$G1967),AllocFactorMatrix,(M$4+1),FALSE)*$E1968</f>
        <v>-0.18639819650783426</v>
      </c>
      <c r="N1967" s="5">
        <f t="shared" si="973"/>
        <v>-211.03382481295301</v>
      </c>
      <c r="O1967" s="5">
        <f>VLOOKUP(CONCATENATE($F1967," ",$G1967),AllocFactorMatrix,(O$4+1),FALSE)*$E1968</f>
        <v>-18.235956891683117</v>
      </c>
      <c r="P1967" s="5">
        <f>VLOOKUP(CONCATENATE($F1967," ",$G1967),AllocFactorMatrix,(P$4+1),FALSE)*$E1968</f>
        <v>-1.8329155989937038</v>
      </c>
      <c r="Q1967" s="5">
        <f>VLOOKUP(CONCATENATE($F1967," ",$G1967),AllocFactorMatrix,(Q$4+1),FALSE)*$E1968</f>
        <v>-0.52812822343886379</v>
      </c>
      <c r="R1967" s="5">
        <f>VLOOKUP(CONCATENATE($F1967," ",$G1967),AllocFactorMatrix,(R$4+1),FALSE)*$E1968</f>
        <v>-6.2132732169278088E-2</v>
      </c>
      <c r="S1967" s="5">
        <f t="shared" si="975"/>
        <v>-20.659133446284962</v>
      </c>
      <c r="T1967" s="5">
        <f>VLOOKUP(CONCATENATE($F1967," ",$G1967),AllocFactorMatrix,(T$4+1),FALSE)*$E1968</f>
        <v>-0.12426546433855618</v>
      </c>
      <c r="U1967" s="5">
        <f>VLOOKUP(CONCATENATE($F1967," ",$G1967),AllocFactorMatrix,(U$4+1),FALSE)*$E1968</f>
        <v>-1.0873228129623667</v>
      </c>
      <c r="V1967" s="5">
        <f>VLOOKUP(CONCATENATE($F1967," ",$G1967),AllocFactorMatrix,(V$4+1),FALSE)*$E1968</f>
        <v>-0.77665915211597614</v>
      </c>
      <c r="W1967" s="5">
        <f>VLOOKUP(CONCATENATE($F1967," ",$G1967),AllocFactorMatrix,(W$4+1),FALSE)*$E1968</f>
        <v>-9.3199098253917131E-2</v>
      </c>
      <c r="X1967" s="5">
        <f t="shared" si="976"/>
        <v>-2.0814465276708161</v>
      </c>
      <c r="Y1967" s="5">
        <f>VLOOKUP(CONCATENATE($F1967," ",$G1967),AllocFactorMatrix,(Y$4+1),FALSE)*$E1968</f>
        <v>-5.0016849396268865</v>
      </c>
      <c r="Z1967" s="5">
        <f>VLOOKUP(CONCATENATE($F1967," ",$G1967),AllocFactorMatrix,(Z$4+1),FALSE)*$E1968</f>
        <v>-3.1066366084639044E-2</v>
      </c>
      <c r="AA1967" s="5">
        <f t="shared" si="974"/>
        <v>-5.0327513057115256</v>
      </c>
      <c r="AB1967" s="5">
        <f>VLOOKUP(CONCATENATE($F1967," ",$G1967),AllocFactorMatrix,(AB$4+1),FALSE)*$E1968</f>
        <v>-0.31066366084639047</v>
      </c>
      <c r="AC1967" s="5">
        <f>VLOOKUP(CONCATENATE($F1967," ",$G1967),AllocFactorMatrix,(AC$4+1),FALSE)*$E1968</f>
        <v>-1431.9109455731827</v>
      </c>
      <c r="AD1967" s="5">
        <f>VLOOKUP(CONCATENATE($F1967," ",$G1967),AllocFactorMatrix,(AD$4+1),FALSE)*$E1968</f>
        <v>-1.7086501346551475</v>
      </c>
    </row>
    <row r="1968" spans="4:30" collapsed="1">
      <c r="D1968" s="95" t="s">
        <v>628</v>
      </c>
      <c r="E1968" s="61">
        <v>-6656</v>
      </c>
      <c r="F1968" s="96" t="s">
        <v>42</v>
      </c>
      <c r="G1968" s="55" t="str">
        <f>$G$15</f>
        <v>TOTAL</v>
      </c>
      <c r="H1968" s="4">
        <f t="shared" si="972"/>
        <v>-6655.9999999999982</v>
      </c>
      <c r="I1968" s="5">
        <f>VLOOKUP(CONCATENATE($F1968," ",$G1968),AllocFactorMatrix,(I$4+1),FALSE)*$E1968</f>
        <v>-4241.1492315088371</v>
      </c>
      <c r="J1968" s="5">
        <f>VLOOKUP(CONCATENATE($F1968," ",$G1968),AllocFactorMatrix,(J$4+1),FALSE)*$E1968</f>
        <v>-742.11335302985754</v>
      </c>
      <c r="K1968" s="5">
        <f>VLOOKUP(CONCATENATE($F1968," ",$G1968),AllocFactorMatrix,(K$4+1),FALSE)*$E1968</f>
        <v>-208.42425006184334</v>
      </c>
      <c r="L1968" s="5">
        <f>VLOOKUP(CONCATENATE($F1968," ",$G1968),AllocFactorMatrix,(L$4+1),FALSE)*$E1968</f>
        <v>-2.4231765546018456</v>
      </c>
      <c r="M1968" s="5">
        <f>VLOOKUP(CONCATENATE($F1968," ",$G1968),AllocFactorMatrix,(M$4+1),FALSE)*$E1968</f>
        <v>-0.18639819650783426</v>
      </c>
      <c r="N1968" s="5">
        <f t="shared" si="973"/>
        <v>-211.03382481295301</v>
      </c>
      <c r="O1968" s="5">
        <f>VLOOKUP(CONCATENATE($F1968," ",$G1968),AllocFactorMatrix,(O$4+1),FALSE)*$E1968</f>
        <v>-18.235956891683117</v>
      </c>
      <c r="P1968" s="5">
        <f>VLOOKUP(CONCATENATE($F1968," ",$G1968),AllocFactorMatrix,(P$4+1),FALSE)*$E1968</f>
        <v>-1.8329155989937038</v>
      </c>
      <c r="Q1968" s="5">
        <f>VLOOKUP(CONCATENATE($F1968," ",$G1968),AllocFactorMatrix,(Q$4+1),FALSE)*$E1968</f>
        <v>-0.52812822343886379</v>
      </c>
      <c r="R1968" s="5">
        <f>VLOOKUP(CONCATENATE($F1968," ",$G1968),AllocFactorMatrix,(R$4+1),FALSE)*$E1968</f>
        <v>-6.2132732169278088E-2</v>
      </c>
      <c r="S1968" s="5">
        <f t="shared" si="975"/>
        <v>-20.659133446284962</v>
      </c>
      <c r="T1968" s="5">
        <f>VLOOKUP(CONCATENATE($F1968," ",$G1968),AllocFactorMatrix,(T$4+1),FALSE)*$E1968</f>
        <v>-0.12426546433855618</v>
      </c>
      <c r="U1968" s="5">
        <f>VLOOKUP(CONCATENATE($F1968," ",$G1968),AllocFactorMatrix,(U$4+1),FALSE)*$E1968</f>
        <v>-1.0873228129623667</v>
      </c>
      <c r="V1968" s="5">
        <f>VLOOKUP(CONCATENATE($F1968," ",$G1968),AllocFactorMatrix,(V$4+1),FALSE)*$E1968</f>
        <v>-0.77665915211597614</v>
      </c>
      <c r="W1968" s="5">
        <f>VLOOKUP(CONCATENATE($F1968," ",$G1968),AllocFactorMatrix,(W$4+1),FALSE)*$E1968</f>
        <v>-9.3199098253917131E-2</v>
      </c>
      <c r="X1968" s="5">
        <f t="shared" si="976"/>
        <v>-2.0814465276708161</v>
      </c>
      <c r="Y1968" s="5">
        <f>VLOOKUP(CONCATENATE($F1968," ",$G1968),AllocFactorMatrix,(Y$4+1),FALSE)*$E1968</f>
        <v>-5.0016849396268865</v>
      </c>
      <c r="Z1968" s="5">
        <f>VLOOKUP(CONCATENATE($F1968," ",$G1968),AllocFactorMatrix,(Z$4+1),FALSE)*$E1968</f>
        <v>-3.1066366084639044E-2</v>
      </c>
      <c r="AA1968" s="5">
        <f t="shared" si="974"/>
        <v>-5.0327513057115256</v>
      </c>
      <c r="AB1968" s="5">
        <f>VLOOKUP(CONCATENATE($F1968," ",$G1968),AllocFactorMatrix,(AB$4+1),FALSE)*$E1968</f>
        <v>-0.31066366084639047</v>
      </c>
      <c r="AC1968" s="5">
        <f>VLOOKUP(CONCATENATE($F1968," ",$G1968),AllocFactorMatrix,(AC$4+1),FALSE)*$E1968</f>
        <v>-1431.9109455731827</v>
      </c>
      <c r="AD1968" s="5">
        <f>VLOOKUP(CONCATENATE($F1968," ",$G1968),AllocFactorMatrix,(AD$4+1),FALSE)*$E1968</f>
        <v>-1.7086501346551475</v>
      </c>
    </row>
    <row r="1969" spans="4:30" hidden="1" outlineLevel="1">
      <c r="E1969" s="51"/>
      <c r="F1969" s="52" t="str">
        <f>F1976</f>
        <v>LABOR_M</v>
      </c>
      <c r="G1969" s="55" t="str">
        <f>$G$8</f>
        <v>PRODUCTION</v>
      </c>
      <c r="H1969" s="4">
        <f t="shared" ca="1" si="972"/>
        <v>-14537.469875068471</v>
      </c>
      <c r="I1969" s="5">
        <f ca="1">VLOOKUP(CONCATENATE($F1969," ",$G1969),AllocFactorMatrix,(I$4+1),FALSE)*$E1976</f>
        <v>-7160.9103847383285</v>
      </c>
      <c r="J1969" s="5">
        <f ca="1">VLOOKUP(CONCATENATE($F1969," ",$G1969),AllocFactorMatrix,(J$4+1),FALSE)*$E1976</f>
        <v>-353.98938785431852</v>
      </c>
      <c r="K1969" s="5">
        <f ca="1">VLOOKUP(CONCATENATE($F1969," ",$G1969),AllocFactorMatrix,(K$4+1),FALSE)*$E1976</f>
        <v>-1296.6428403005723</v>
      </c>
      <c r="L1969" s="5">
        <f ca="1">VLOOKUP(CONCATENATE($F1969," ",$G1969),AllocFactorMatrix,(L$4+1),FALSE)*$E1976</f>
        <v>-40.813713014853853</v>
      </c>
      <c r="M1969" s="5">
        <f ca="1">VLOOKUP(CONCATENATE($F1969," ",$G1969),AllocFactorMatrix,(M$4+1),FALSE)*$E1976</f>
        <v>-3.8273794094918983</v>
      </c>
      <c r="N1969" s="5">
        <f t="shared" ca="1" si="973"/>
        <v>-1341.283932724918</v>
      </c>
      <c r="O1969" s="5">
        <f ca="1">VLOOKUP(CONCATENATE($F1969," ",$G1969),AllocFactorMatrix,(O$4+1),FALSE)*$E1976</f>
        <v>-985.65026537800168</v>
      </c>
      <c r="P1969" s="5">
        <f ca="1">VLOOKUP(CONCATENATE($F1969," ",$G1969),AllocFactorMatrix,(P$4+1),FALSE)*$E1976</f>
        <v>-183.6553603236564</v>
      </c>
      <c r="Q1969" s="5">
        <f ca="1">VLOOKUP(CONCATENATE($F1969," ",$G1969),AllocFactorMatrix,(Q$4+1),FALSE)*$E1976</f>
        <v>-82.990437667362926</v>
      </c>
      <c r="R1969" s="5">
        <f ca="1">VLOOKUP(CONCATENATE($F1969," ",$G1969),AllocFactorMatrix,(R$4+1),FALSE)*$E1976</f>
        <v>-3.7319872144452435</v>
      </c>
      <c r="S1969" s="5">
        <f ca="1">SUBTOTAL(9,O1969:R1969)</f>
        <v>-1256.0280505834662</v>
      </c>
      <c r="T1969" s="5">
        <f ca="1">VLOOKUP(CONCATENATE($F1969," ",$G1969),AllocFactorMatrix,(T$4+1),FALSE)*$E1976</f>
        <v>-34.431288353890494</v>
      </c>
      <c r="U1969" s="5">
        <f ca="1">VLOOKUP(CONCATENATE($F1969," ",$G1969),AllocFactorMatrix,(U$4+1),FALSE)*$E1976</f>
        <v>-563.46216744505341</v>
      </c>
      <c r="V1969" s="5">
        <f ca="1">VLOOKUP(CONCATENATE($F1969," ",$G1969),AllocFactorMatrix,(V$4+1),FALSE)*$E1976</f>
        <v>-2977.9133873573414</v>
      </c>
      <c r="W1969" s="5">
        <f ca="1">VLOOKUP(CONCATENATE($F1969," ",$G1969),AllocFactorMatrix,(W$4+1),FALSE)*$E1976</f>
        <v>-537.7618010342992</v>
      </c>
      <c r="X1969" s="5">
        <f ca="1">SUBTOTAL(9,T1969:W1969)</f>
        <v>-4113.5686441905846</v>
      </c>
      <c r="Y1969" s="5">
        <f ca="1">VLOOKUP(CONCATENATE($F1969," ",$G1969),AllocFactorMatrix,(Y$4+1),FALSE)*$E1976</f>
        <v>-302.69163246723093</v>
      </c>
      <c r="Z1969" s="5">
        <f ca="1">VLOOKUP(CONCATENATE($F1969," ",$G1969),AllocFactorMatrix,(Z$4+1),FALSE)*$E1976</f>
        <v>-5.0699691412705885</v>
      </c>
      <c r="AA1969" s="5">
        <f t="shared" ca="1" si="974"/>
        <v>-307.76160160850151</v>
      </c>
      <c r="AB1969" s="5">
        <f ca="1">VLOOKUP(CONCATENATE($F1969," ",$G1969),AllocFactorMatrix,(AB$4+1),FALSE)*$E1976</f>
        <v>-3.9278733683542417</v>
      </c>
      <c r="AC1969" s="5">
        <f ca="1">VLOOKUP(CONCATENATE($F1969," ",$G1969),AllocFactorMatrix,(AC$4+1),FALSE)*$E1976</f>
        <v>0</v>
      </c>
      <c r="AD1969" s="5">
        <f ca="1">VLOOKUP(CONCATENATE($F1969," ",$G1969),AllocFactorMatrix,(AD$4+1),FALSE)*$E1976</f>
        <v>0</v>
      </c>
    </row>
    <row r="1970" spans="4:30" hidden="1" outlineLevel="1">
      <c r="E1970" s="51"/>
      <c r="F1970" s="52" t="str">
        <f>F1976</f>
        <v>LABOR_M</v>
      </c>
      <c r="G1970" s="55" t="str">
        <f>$G$9</f>
        <v>BULKTRAN</v>
      </c>
      <c r="H1970" s="4">
        <f t="shared" ca="1" si="972"/>
        <v>-53.117271315567002</v>
      </c>
      <c r="I1970" s="5">
        <f ca="1">VLOOKUP(CONCATENATE($F1970," ",$G1970),AllocFactorMatrix,(I$4+1),FALSE)*$E1976</f>
        <v>-26.164664349532519</v>
      </c>
      <c r="J1970" s="5">
        <f ca="1">VLOOKUP(CONCATENATE($F1970," ",$G1970),AllocFactorMatrix,(J$4+1),FALSE)*$E1976</f>
        <v>-1.2934128510034659</v>
      </c>
      <c r="K1970" s="5">
        <f ca="1">VLOOKUP(CONCATENATE($F1970," ",$G1970),AllocFactorMatrix,(K$4+1),FALSE)*$E1976</f>
        <v>-4.7376971467195226</v>
      </c>
      <c r="L1970" s="5">
        <f ca="1">VLOOKUP(CONCATENATE($F1970," ",$G1970),AllocFactorMatrix,(L$4+1),FALSE)*$E1976</f>
        <v>-0.14912588546949401</v>
      </c>
      <c r="M1970" s="5">
        <f ca="1">VLOOKUP(CONCATENATE($F1970," ",$G1970),AllocFactorMatrix,(M$4+1),FALSE)*$E1976</f>
        <v>-1.3984548361489779E-2</v>
      </c>
      <c r="N1970" s="5">
        <f t="shared" ca="1" si="973"/>
        <v>-4.9008075805505067</v>
      </c>
      <c r="O1970" s="5">
        <f ca="1">VLOOKUP(CONCATENATE($F1970," ",$G1970),AllocFactorMatrix,(O$4+1),FALSE)*$E1976</f>
        <v>-3.601386831289811</v>
      </c>
      <c r="P1970" s="5">
        <f ca="1">VLOOKUP(CONCATENATE($F1970," ",$G1970),AllocFactorMatrix,(P$4+1),FALSE)*$E1976</f>
        <v>-0.67104328928653612</v>
      </c>
      <c r="Q1970" s="5">
        <f ca="1">VLOOKUP(CONCATENATE($F1970," ",$G1970),AllocFactorMatrix,(Q$4+1),FALSE)*$E1976</f>
        <v>-0.30323196760221693</v>
      </c>
      <c r="R1970" s="5">
        <f ca="1">VLOOKUP(CONCATENATE($F1970," ",$G1970),AllocFactorMatrix,(R$4+1),FALSE)*$E1976</f>
        <v>-1.3636002627656791E-2</v>
      </c>
      <c r="S1970" s="5">
        <f t="shared" ref="S1970:S1976" ca="1" si="977">SUBTOTAL(9,O1970:R1970)</f>
        <v>-4.5892980908062215</v>
      </c>
      <c r="T1970" s="5">
        <f ca="1">VLOOKUP(CONCATENATE($F1970," ",$G1970),AllocFactorMatrix,(T$4+1),FALSE)*$E1976</f>
        <v>-0.12580566638866444</v>
      </c>
      <c r="U1970" s="5">
        <f ca="1">VLOOKUP(CONCATENATE($F1970," ",$G1970),AllocFactorMatrix,(U$4+1),FALSE)*$E1976</f>
        <v>-2.0587882954492018</v>
      </c>
      <c r="V1970" s="5">
        <f ca="1">VLOOKUP(CONCATENATE($F1970," ",$G1970),AllocFactorMatrix,(V$4+1),FALSE)*$E1976</f>
        <v>-10.88075399019694</v>
      </c>
      <c r="W1970" s="5">
        <f ca="1">VLOOKUP(CONCATENATE($F1970," ",$G1970),AllocFactorMatrix,(W$4+1),FALSE)*$E1976</f>
        <v>-1.9648838301411982</v>
      </c>
      <c r="X1970" s="5">
        <f t="shared" ref="X1970:X1976" ca="1" si="978">SUBTOTAL(9,T1970:W1970)</f>
        <v>-15.030231782176005</v>
      </c>
      <c r="Y1970" s="5">
        <f ca="1">VLOOKUP(CONCATENATE($F1970," ",$G1970),AllocFactorMatrix,(Y$4+1),FALSE)*$E1976</f>
        <v>-1.1059801812066057</v>
      </c>
      <c r="Z1970" s="5">
        <f ca="1">VLOOKUP(CONCATENATE($F1970," ",$G1970),AllocFactorMatrix,(Z$4+1),FALSE)*$E1976</f>
        <v>-1.8524745279112995E-2</v>
      </c>
      <c r="AA1970" s="5">
        <f t="shared" ca="1" si="974"/>
        <v>-1.1245049264857188</v>
      </c>
      <c r="AB1970" s="5">
        <f ca="1">VLOOKUP(CONCATENATE($F1970," ",$G1970),AllocFactorMatrix,(AB$4+1),FALSE)*$E1976</f>
        <v>-1.4351735012560403E-2</v>
      </c>
      <c r="AC1970" s="5">
        <f ca="1">VLOOKUP(CONCATENATE($F1970," ",$G1970),AllocFactorMatrix,(AC$4+1),FALSE)*$E1976</f>
        <v>0</v>
      </c>
      <c r="AD1970" s="5">
        <f ca="1">VLOOKUP(CONCATENATE($F1970," ",$G1970),AllocFactorMatrix,(AD$4+1),FALSE)*$E1976</f>
        <v>0</v>
      </c>
    </row>
    <row r="1971" spans="4:30" hidden="1" outlineLevel="1">
      <c r="E1971" s="51"/>
      <c r="F1971" s="52" t="str">
        <f>F1976</f>
        <v>LABOR_M</v>
      </c>
      <c r="G1971" s="55" t="str">
        <f>$G$10</f>
        <v>SUBTRAN</v>
      </c>
      <c r="H1971" s="4">
        <f t="shared" ca="1" si="972"/>
        <v>-11.683596459920375</v>
      </c>
      <c r="I1971" s="5">
        <f ca="1">VLOOKUP(CONCATENATE($F1971," ",$G1971),AllocFactorMatrix,(I$4+1),FALSE)*$E1976</f>
        <v>-5.6883626087082586</v>
      </c>
      <c r="J1971" s="5">
        <f ca="1">VLOOKUP(CONCATENATE($F1971," ",$G1971),AllocFactorMatrix,(J$4+1),FALSE)*$E1976</f>
        <v>-0.27452782075801313</v>
      </c>
      <c r="K1971" s="5">
        <f ca="1">VLOOKUP(CONCATENATE($F1971," ",$G1971),AllocFactorMatrix,(K$4+1),FALSE)*$E1976</f>
        <v>-0.99871878877465392</v>
      </c>
      <c r="L1971" s="5">
        <f ca="1">VLOOKUP(CONCATENATE($F1971," ",$G1971),AllocFactorMatrix,(L$4+1),FALSE)*$E1976</f>
        <v>-3.0849483712702415E-2</v>
      </c>
      <c r="M1971" s="5">
        <f ca="1">VLOOKUP(CONCATENATE($F1971," ",$G1971),AllocFactorMatrix,(M$4+1),FALSE)*$E1976</f>
        <v>-3.842140043668348E-3</v>
      </c>
      <c r="N1971" s="5">
        <f t="shared" ca="1" si="973"/>
        <v>-1.0334104125310246</v>
      </c>
      <c r="O1971" s="5">
        <f ca="1">VLOOKUP(CONCATENATE($F1971," ",$G1971),AllocFactorMatrix,(O$4+1),FALSE)*$E1976</f>
        <v>-0.75454765470921414</v>
      </c>
      <c r="P1971" s="5">
        <f ca="1">VLOOKUP(CONCATENATE($F1971," ",$G1971),AllocFactorMatrix,(P$4+1),FALSE)*$E1976</f>
        <v>-0.14026952893933711</v>
      </c>
      <c r="Q1971" s="5">
        <f ca="1">VLOOKUP(CONCATENATE($F1971," ",$G1971),AllocFactorMatrix,(Q$4+1),FALSE)*$E1976</f>
        <v>-8.3462041084451211E-2</v>
      </c>
      <c r="R1971" s="5">
        <f ca="1">VLOOKUP(CONCATENATE($F1971," ",$G1971),AllocFactorMatrix,(R$4+1),FALSE)*$E1976</f>
        <v>0</v>
      </c>
      <c r="S1971" s="5">
        <f t="shared" ca="1" si="977"/>
        <v>-0.97827922473300244</v>
      </c>
      <c r="T1971" s="5">
        <f ca="1">VLOOKUP(CONCATENATE($F1971," ",$G1971),AllocFactorMatrix,(T$4+1),FALSE)*$E1976</f>
        <v>-2.6347508504109603E-2</v>
      </c>
      <c r="U1971" s="5">
        <f ca="1">VLOOKUP(CONCATENATE($F1971," ",$G1971),AllocFactorMatrix,(U$4+1),FALSE)*$E1976</f>
        <v>-0.43132375718157512</v>
      </c>
      <c r="V1971" s="5">
        <f ca="1">VLOOKUP(CONCATENATE($F1971," ",$G1971),AllocFactorMatrix,(V$4+1),FALSE)*$E1976</f>
        <v>-3.0048959326505931</v>
      </c>
      <c r="W1971" s="5">
        <f ca="1">VLOOKUP(CONCATENATE($F1971," ",$G1971),AllocFactorMatrix,(W$4+1),FALSE)*$E1976</f>
        <v>0</v>
      </c>
      <c r="X1971" s="5">
        <f t="shared" ca="1" si="978"/>
        <v>-3.462567198336278</v>
      </c>
      <c r="Y1971" s="5">
        <f ca="1">VLOOKUP(CONCATENATE($F1971," ",$G1971),AllocFactorMatrix,(Y$4+1),FALSE)*$E1976</f>
        <v>-0.22709673766811891</v>
      </c>
      <c r="Z1971" s="5">
        <f ca="1">VLOOKUP(CONCATENATE($F1971," ",$G1971),AllocFactorMatrix,(Z$4+1),FALSE)*$E1976</f>
        <v>-3.7857087867017671E-3</v>
      </c>
      <c r="AA1971" s="5">
        <f t="shared" ca="1" si="974"/>
        <v>-0.23088244645482067</v>
      </c>
      <c r="AB1971" s="5">
        <f ca="1">VLOOKUP(CONCATENATE($F1971," ",$G1971),AllocFactorMatrix,(AB$4+1),FALSE)*$E1976</f>
        <v>-3.032567625933937E-3</v>
      </c>
      <c r="AC1971" s="5">
        <f ca="1">VLOOKUP(CONCATENATE($F1971," ",$G1971),AllocFactorMatrix,(AC$4+1),FALSE)*$E1976</f>
        <v>-1.0311378226448046E-2</v>
      </c>
      <c r="AD1971" s="5">
        <f ca="1">VLOOKUP(CONCATENATE($F1971," ",$G1971),AllocFactorMatrix,(AD$4+1),FALSE)*$E1976</f>
        <v>-2.2228025465985974E-3</v>
      </c>
    </row>
    <row r="1972" spans="4:30" hidden="1" outlineLevel="1">
      <c r="E1972" s="51"/>
      <c r="F1972" s="52" t="str">
        <f>F1976</f>
        <v>LABOR_M</v>
      </c>
      <c r="G1972" s="55" t="str">
        <f>$G$11</f>
        <v>DISTPRI</v>
      </c>
      <c r="H1972" s="4">
        <f t="shared" ca="1" si="972"/>
        <v>-7485.6624725637166</v>
      </c>
      <c r="I1972" s="5">
        <f ca="1">VLOOKUP(CONCATENATE($F1972," ",$G1972),AllocFactorMatrix,(I$4+1),FALSE)*$E1976</f>
        <v>-5002.9874978665139</v>
      </c>
      <c r="J1972" s="5">
        <f ca="1">VLOOKUP(CONCATENATE($F1972," ",$G1972),AllocFactorMatrix,(J$4+1),FALSE)*$E1976</f>
        <v>-235.82777016576108</v>
      </c>
      <c r="K1972" s="5">
        <f ca="1">VLOOKUP(CONCATENATE($F1972," ",$G1972),AllocFactorMatrix,(K$4+1),FALSE)*$E1976</f>
        <v>-856.30510701484206</v>
      </c>
      <c r="L1972" s="5">
        <f ca="1">VLOOKUP(CONCATENATE($F1972," ",$G1972),AllocFactorMatrix,(L$4+1),FALSE)*$E1976</f>
        <v>-26.464283533481609</v>
      </c>
      <c r="M1972" s="5">
        <f ca="1">VLOOKUP(CONCATENATE($F1972," ",$G1972),AllocFactorMatrix,(M$4+1),FALSE)*$E1976</f>
        <v>0</v>
      </c>
      <c r="N1972" s="5">
        <f t="shared" ca="1" si="973"/>
        <v>-882.76939054832371</v>
      </c>
      <c r="O1972" s="5">
        <f ca="1">VLOOKUP(CONCATENATE($F1972," ",$G1972),AllocFactorMatrix,(O$4+1),FALSE)*$E1976</f>
        <v>-642.07916092584685</v>
      </c>
      <c r="P1972" s="5">
        <f ca="1">VLOOKUP(CONCATENATE($F1972," ",$G1972),AllocFactorMatrix,(P$4+1),FALSE)*$E1976</f>
        <v>-119.58728693052518</v>
      </c>
      <c r="Q1972" s="5">
        <f ca="1">VLOOKUP(CONCATENATE($F1972," ",$G1972),AllocFactorMatrix,(Q$4+1),FALSE)*$E1976</f>
        <v>0</v>
      </c>
      <c r="R1972" s="5">
        <f ca="1">VLOOKUP(CONCATENATE($F1972," ",$G1972),AllocFactorMatrix,(R$4+1),FALSE)*$E1976</f>
        <v>0</v>
      </c>
      <c r="S1972" s="5">
        <f t="shared" ca="1" si="977"/>
        <v>-761.66644785637209</v>
      </c>
      <c r="T1972" s="5">
        <f ca="1">VLOOKUP(CONCATENATE($F1972," ",$G1972),AllocFactorMatrix,(T$4+1),FALSE)*$E1976</f>
        <v>-22.8897264036978</v>
      </c>
      <c r="U1972" s="5">
        <f ca="1">VLOOKUP(CONCATENATE($F1972," ",$G1972),AllocFactorMatrix,(U$4+1),FALSE)*$E1976</f>
        <v>-369.15949096348038</v>
      </c>
      <c r="V1972" s="5">
        <f ca="1">VLOOKUP(CONCATENATE($F1972," ",$G1972),AllocFactorMatrix,(V$4+1),FALSE)*$E1976</f>
        <v>0</v>
      </c>
      <c r="W1972" s="5">
        <f ca="1">VLOOKUP(CONCATENATE($F1972," ",$G1972),AllocFactorMatrix,(W$4+1),FALSE)*$E1976</f>
        <v>0</v>
      </c>
      <c r="X1972" s="5">
        <f t="shared" ca="1" si="978"/>
        <v>-392.04921736717819</v>
      </c>
      <c r="Y1972" s="5">
        <f ca="1">VLOOKUP(CONCATENATE($F1972," ",$G1972),AllocFactorMatrix,(Y$4+1),FALSE)*$E1976</f>
        <v>-193.61637416188324</v>
      </c>
      <c r="Z1972" s="5">
        <f ca="1">VLOOKUP(CONCATENATE($F1972," ",$G1972),AllocFactorMatrix,(Z$4+1),FALSE)*$E1976</f>
        <v>-3.2302790347778592</v>
      </c>
      <c r="AA1972" s="5">
        <f t="shared" ca="1" si="974"/>
        <v>-196.84665319666109</v>
      </c>
      <c r="AB1972" s="5">
        <f ca="1">VLOOKUP(CONCATENATE($F1972," ",$G1972),AllocFactorMatrix,(AB$4+1),FALSE)*$E1976</f>
        <v>-2.6170672766542689</v>
      </c>
      <c r="AC1972" s="5">
        <f ca="1">VLOOKUP(CONCATENATE($F1972," ",$G1972),AllocFactorMatrix,(AC$4+1),FALSE)*$E1976</f>
        <v>-8.9657089017765319</v>
      </c>
      <c r="AD1972" s="5">
        <f ca="1">VLOOKUP(CONCATENATE($F1972," ",$G1972),AllocFactorMatrix,(AD$4+1),FALSE)*$E1976</f>
        <v>-1.9327193844770372</v>
      </c>
    </row>
    <row r="1973" spans="4:30" hidden="1" outlineLevel="1">
      <c r="E1973" s="51"/>
      <c r="F1973" s="52" t="str">
        <f>F1976</f>
        <v>LABOR_M</v>
      </c>
      <c r="G1973" s="55" t="str">
        <f>$G$12</f>
        <v>DISTSEC</v>
      </c>
      <c r="H1973" s="4">
        <f t="shared" ca="1" si="972"/>
        <v>-3089.4249730965807</v>
      </c>
      <c r="I1973" s="5">
        <f ca="1">VLOOKUP(CONCATENATE($F1973," ",$G1973),AllocFactorMatrix,(I$4+1),FALSE)*$E1976</f>
        <v>-2309.967537005336</v>
      </c>
      <c r="J1973" s="5">
        <f ca="1">VLOOKUP(CONCATENATE($F1973," ",$G1973),AllocFactorMatrix,(J$4+1),FALSE)*$E1976</f>
        <v>-111.36427116732544</v>
      </c>
      <c r="K1973" s="5">
        <f ca="1">VLOOKUP(CONCATENATE($F1973," ",$G1973),AllocFactorMatrix,(K$4+1),FALSE)*$E1976</f>
        <v>-336.03241577176476</v>
      </c>
      <c r="L1973" s="5">
        <f ca="1">VLOOKUP(CONCATENATE($F1973," ",$G1973),AllocFactorMatrix,(L$4+1),FALSE)*$E1976</f>
        <v>0</v>
      </c>
      <c r="M1973" s="5">
        <f ca="1">VLOOKUP(CONCATENATE($F1973," ",$G1973),AllocFactorMatrix,(M$4+1),FALSE)*$E1976</f>
        <v>0</v>
      </c>
      <c r="N1973" s="5">
        <f t="shared" ca="1" si="973"/>
        <v>-336.03241577176476</v>
      </c>
      <c r="O1973" s="5">
        <f ca="1">VLOOKUP(CONCATENATE($F1973," ",$G1973),AllocFactorMatrix,(O$4+1),FALSE)*$E1976</f>
        <v>-214.12116324791884</v>
      </c>
      <c r="P1973" s="5">
        <f ca="1">VLOOKUP(CONCATENATE($F1973," ",$G1973),AllocFactorMatrix,(P$4+1),FALSE)*$E1976</f>
        <v>0</v>
      </c>
      <c r="Q1973" s="5">
        <f ca="1">VLOOKUP(CONCATENATE($F1973," ",$G1973),AllocFactorMatrix,(Q$4+1),FALSE)*$E1976</f>
        <v>0</v>
      </c>
      <c r="R1973" s="5">
        <f ca="1">VLOOKUP(CONCATENATE($F1973," ",$G1973),AllocFactorMatrix,(R$4+1),FALSE)*$E1976</f>
        <v>0</v>
      </c>
      <c r="S1973" s="5">
        <f t="shared" ca="1" si="977"/>
        <v>-214.12116324791884</v>
      </c>
      <c r="T1973" s="5">
        <f ca="1">VLOOKUP(CONCATENATE($F1973," ",$G1973),AllocFactorMatrix,(T$4+1),FALSE)*$E1976</f>
        <v>-5.7893870566276355</v>
      </c>
      <c r="U1973" s="5">
        <f ca="1">VLOOKUP(CONCATENATE($F1973," ",$G1973),AllocFactorMatrix,(U$4+1),FALSE)*$E1976</f>
        <v>0</v>
      </c>
      <c r="V1973" s="5">
        <f ca="1">VLOOKUP(CONCATENATE($F1973," ",$G1973),AllocFactorMatrix,(V$4+1),FALSE)*$E1976</f>
        <v>0</v>
      </c>
      <c r="W1973" s="5">
        <f ca="1">VLOOKUP(CONCATENATE($F1973," ",$G1973),AllocFactorMatrix,(W$4+1),FALSE)*$E1976</f>
        <v>0</v>
      </c>
      <c r="X1973" s="5">
        <f t="shared" ca="1" si="978"/>
        <v>-5.7893870566276355</v>
      </c>
      <c r="Y1973" s="5">
        <f ca="1">VLOOKUP(CONCATENATE($F1973," ",$G1973),AllocFactorMatrix,(Y$4+1),FALSE)*$E1976</f>
        <v>-78.97732622476822</v>
      </c>
      <c r="Z1973" s="5">
        <f ca="1">VLOOKUP(CONCATENATE($F1973," ",$G1973),AllocFactorMatrix,(Z$4+1),FALSE)*$E1976</f>
        <v>0</v>
      </c>
      <c r="AA1973" s="5">
        <f t="shared" ca="1" si="974"/>
        <v>-78.97732622476822</v>
      </c>
      <c r="AB1973" s="5">
        <f ca="1">VLOOKUP(CONCATENATE($F1973," ",$G1973),AllocFactorMatrix,(AB$4+1),FALSE)*$E1976</f>
        <v>-0.81955025484020949</v>
      </c>
      <c r="AC1973" s="5">
        <f ca="1">VLOOKUP(CONCATENATE($F1973," ",$G1973),AllocFactorMatrix,(AC$4+1),FALSE)*$E1976</f>
        <v>-27.826883268189889</v>
      </c>
      <c r="AD1973" s="5">
        <f ca="1">VLOOKUP(CONCATENATE($F1973," ",$G1973),AllocFactorMatrix,(AD$4+1),FALSE)*$E1976</f>
        <v>-4.5264390998097737</v>
      </c>
    </row>
    <row r="1974" spans="4:30" hidden="1" outlineLevel="1">
      <c r="E1974" s="51"/>
      <c r="F1974" s="52" t="str">
        <f>F1976</f>
        <v>LABOR_M</v>
      </c>
      <c r="G1974" s="55" t="str">
        <f>$G$13</f>
        <v>ENERGY</v>
      </c>
      <c r="H1974" s="4">
        <f t="shared" ca="1" si="972"/>
        <v>-3827.0550944369056</v>
      </c>
      <c r="I1974" s="5">
        <f ca="1">VLOOKUP(CONCATENATE($F1974," ",$G1974),AllocFactorMatrix,(I$4+1),FALSE)*$E1976</f>
        <v>-1436.0147415421034</v>
      </c>
      <c r="J1974" s="5">
        <f ca="1">VLOOKUP(CONCATENATE($F1974," ",$G1974),AllocFactorMatrix,(J$4+1),FALSE)*$E1976</f>
        <v>-93.063034484417727</v>
      </c>
      <c r="K1974" s="5">
        <f ca="1">VLOOKUP(CONCATENATE($F1974," ",$G1974),AllocFactorMatrix,(K$4+1),FALSE)*$E1976</f>
        <v>-312.23656907537395</v>
      </c>
      <c r="L1974" s="5">
        <f ca="1">VLOOKUP(CONCATENATE($F1974," ",$G1974),AllocFactorMatrix,(L$4+1),FALSE)*$E1976</f>
        <v>-9.9235870151057615</v>
      </c>
      <c r="M1974" s="5">
        <f ca="1">VLOOKUP(CONCATENATE($F1974," ",$G1974),AllocFactorMatrix,(M$4+1),FALSE)*$E1976</f>
        <v>-0.91483871397691063</v>
      </c>
      <c r="N1974" s="5">
        <f t="shared" ca="1" si="973"/>
        <v>-323.07499480445659</v>
      </c>
      <c r="O1974" s="5">
        <f ca="1">VLOOKUP(CONCATENATE($F1974," ",$G1974),AllocFactorMatrix,(O$4+1),FALSE)*$E1976</f>
        <v>-284.67043674367892</v>
      </c>
      <c r="P1974" s="5">
        <f ca="1">VLOOKUP(CONCATENATE($F1974," ",$G1974),AllocFactorMatrix,(P$4+1),FALSE)*$E1976</f>
        <v>-52.772421438865081</v>
      </c>
      <c r="Q1974" s="5">
        <f ca="1">VLOOKUP(CONCATENATE($F1974," ",$G1974),AllocFactorMatrix,(Q$4+1),FALSE)*$E1976</f>
        <v>-23.978437542779933</v>
      </c>
      <c r="R1974" s="5">
        <f ca="1">VLOOKUP(CONCATENATE($F1974," ",$G1974),AllocFactorMatrix,(R$4+1),FALSE)*$E1976</f>
        <v>-1.1110202387067869</v>
      </c>
      <c r="S1974" s="5">
        <f t="shared" ca="1" si="977"/>
        <v>-362.53231596403072</v>
      </c>
      <c r="T1974" s="5">
        <f ca="1">VLOOKUP(CONCATENATE($F1974," ",$G1974),AllocFactorMatrix,(T$4+1),FALSE)*$E1976</f>
        <v>-10.909110585415807</v>
      </c>
      <c r="U1974" s="5">
        <f ca="1">VLOOKUP(CONCATENATE($F1974," ",$G1974),AllocFactorMatrix,(U$4+1),FALSE)*$E1976</f>
        <v>-191.54763916373855</v>
      </c>
      <c r="V1974" s="5">
        <f ca="1">VLOOKUP(CONCATENATE($F1974," ",$G1974),AllocFactorMatrix,(V$4+1),FALSE)*$E1976</f>
        <v>-1087.5279686403669</v>
      </c>
      <c r="W1974" s="5">
        <f ca="1">VLOOKUP(CONCATENATE($F1974," ",$G1974),AllocFactorMatrix,(W$4+1),FALSE)*$E1976</f>
        <v>-206.32950887638532</v>
      </c>
      <c r="X1974" s="5">
        <f t="shared" ca="1" si="978"/>
        <v>-1496.3142272659065</v>
      </c>
      <c r="Y1974" s="5">
        <f ca="1">VLOOKUP(CONCATENATE($F1974," ",$G1974),AllocFactorMatrix,(Y$4+1),FALSE)*$E1976</f>
        <v>-77.125802268513738</v>
      </c>
      <c r="Z1974" s="5">
        <f ca="1">VLOOKUP(CONCATENATE($F1974," ",$G1974),AllocFactorMatrix,(Z$4+1),FALSE)*$E1976</f>
        <v>-1.2554851104882578</v>
      </c>
      <c r="AA1974" s="5">
        <f t="shared" ca="1" si="974"/>
        <v>-78.381287379001989</v>
      </c>
      <c r="AB1974" s="5">
        <f ca="1">VLOOKUP(CONCATENATE($F1974," ",$G1974),AllocFactorMatrix,(AB$4+1),FALSE)*$E1976</f>
        <v>-1.4003926490436163</v>
      </c>
      <c r="AC1974" s="5">
        <f ca="1">VLOOKUP(CONCATENATE($F1974," ",$G1974),AllocFactorMatrix,(AC$4+1),FALSE)*$E1976</f>
        <v>-30.2816157960177</v>
      </c>
      <c r="AD1974" s="5">
        <f ca="1">VLOOKUP(CONCATENATE($F1974," ",$G1974),AllocFactorMatrix,(AD$4+1),FALSE)*$E1976</f>
        <v>-5.99248455192763</v>
      </c>
    </row>
    <row r="1975" spans="4:30" hidden="1" outlineLevel="1">
      <c r="E1975" s="51"/>
      <c r="F1975" s="52" t="str">
        <f>F1976</f>
        <v>LABOR_M</v>
      </c>
      <c r="G1975" s="55" t="str">
        <f>$G$14</f>
        <v>CUSTOMER</v>
      </c>
      <c r="H1975" s="4">
        <f t="shared" ca="1" si="972"/>
        <v>-2884.5867170588376</v>
      </c>
      <c r="I1975" s="5">
        <f ca="1">VLOOKUP(CONCATENATE($F1975," ",$G1975),AllocFactorMatrix,(I$4+1),FALSE)*$E1976</f>
        <v>-2061.0400717996436</v>
      </c>
      <c r="J1975" s="5">
        <f ca="1">VLOOKUP(CONCATENATE($F1975," ",$G1975),AllocFactorMatrix,(J$4+1),FALSE)*$E1976</f>
        <v>-352.71182254601882</v>
      </c>
      <c r="K1975" s="5">
        <f ca="1">VLOOKUP(CONCATENATE($F1975," ",$G1975),AllocFactorMatrix,(K$4+1),FALSE)*$E1976</f>
        <v>-101.56199490802854</v>
      </c>
      <c r="L1975" s="5">
        <f ca="1">VLOOKUP(CONCATENATE($F1975," ",$G1975),AllocFactorMatrix,(L$4+1),FALSE)*$E1976</f>
        <v>-16.977399342827685</v>
      </c>
      <c r="M1975" s="5">
        <f ca="1">VLOOKUP(CONCATENATE($F1975," ",$G1975),AllocFactorMatrix,(M$4+1),FALSE)*$E1976</f>
        <v>-2.6823476813912057</v>
      </c>
      <c r="N1975" s="5">
        <f t="shared" ca="1" si="973"/>
        <v>-121.22174193224743</v>
      </c>
      <c r="O1975" s="5">
        <f ca="1">VLOOKUP(CONCATENATE($F1975," ",$G1975),AllocFactorMatrix,(O$4+1),FALSE)*$E1976</f>
        <v>-18.951705576763338</v>
      </c>
      <c r="P1975" s="5">
        <f ca="1">VLOOKUP(CONCATENATE($F1975," ",$G1975),AllocFactorMatrix,(P$4+1),FALSE)*$E1976</f>
        <v>-4.8673229907684119</v>
      </c>
      <c r="Q1975" s="5">
        <f ca="1">VLOOKUP(CONCATENATE($F1975," ",$G1975),AllocFactorMatrix,(Q$4+1),FALSE)*$E1976</f>
        <v>-9.3096697838386646</v>
      </c>
      <c r="R1975" s="5">
        <f ca="1">VLOOKUP(CONCATENATE($F1975," ",$G1975),AllocFactorMatrix,(R$4+1),FALSE)*$E1976</f>
        <v>-1.6248601374608715</v>
      </c>
      <c r="S1975" s="5">
        <f t="shared" ca="1" si="977"/>
        <v>-34.753558488831288</v>
      </c>
      <c r="T1975" s="5">
        <f ca="1">VLOOKUP(CONCATENATE($F1975," ",$G1975),AllocFactorMatrix,(T$4+1),FALSE)*$E1976</f>
        <v>-0.13180441058698225</v>
      </c>
      <c r="U1975" s="5">
        <f ca="1">VLOOKUP(CONCATENATE($F1975," ",$G1975),AllocFactorMatrix,(U$4+1),FALSE)*$E1976</f>
        <v>-2.8976680865362918</v>
      </c>
      <c r="V1975" s="5">
        <f ca="1">VLOOKUP(CONCATENATE($F1975," ",$G1975),AllocFactorMatrix,(V$4+1),FALSE)*$E1976</f>
        <v>-13.698048088569887</v>
      </c>
      <c r="W1975" s="5">
        <f ca="1">VLOOKUP(CONCATENATE($F1975," ",$G1975),AllocFactorMatrix,(W$4+1),FALSE)*$E1976</f>
        <v>-2.4381979640686464</v>
      </c>
      <c r="X1975" s="5">
        <f t="shared" ca="1" si="978"/>
        <v>-19.165718549761809</v>
      </c>
      <c r="Y1975" s="5">
        <f ca="1">VLOOKUP(CONCATENATE($F1975," ",$G1975),AllocFactorMatrix,(Y$4+1),FALSE)*$E1976</f>
        <v>-5.1871205855511198</v>
      </c>
      <c r="Z1975" s="5">
        <f ca="1">VLOOKUP(CONCATENATE($F1975," ",$G1975),AllocFactorMatrix,(Z$4+1),FALSE)*$E1976</f>
        <v>-8.2178245081705806E-2</v>
      </c>
      <c r="AA1975" s="5">
        <f t="shared" ca="1" si="974"/>
        <v>-5.2692988306328257</v>
      </c>
      <c r="AB1975" s="5">
        <f ca="1">VLOOKUP(CONCATENATE($F1975," ",$G1975),AllocFactorMatrix,(AB$4+1),FALSE)*$E1976</f>
        <v>-0.14780667770973996</v>
      </c>
      <c r="AC1975" s="5">
        <f ca="1">VLOOKUP(CONCATENATE($F1975," ",$G1975),AllocFactorMatrix,(AC$4+1),FALSE)*$E1976</f>
        <v>-227.47922798687168</v>
      </c>
      <c r="AD1975" s="5">
        <f ca="1">VLOOKUP(CONCATENATE($F1975," ",$G1975),AllocFactorMatrix,(AD$4+1),FALSE)*$E1976</f>
        <v>-62.797470247120692</v>
      </c>
    </row>
    <row r="1976" spans="4:30" collapsed="1">
      <c r="D1976" s="108" t="s">
        <v>629</v>
      </c>
      <c r="E1976" s="61">
        <v>-31889</v>
      </c>
      <c r="F1976" s="61" t="s">
        <v>70</v>
      </c>
      <c r="G1976" s="55" t="str">
        <f>$G$15</f>
        <v>TOTAL</v>
      </c>
      <c r="H1976" s="4">
        <f t="shared" ca="1" si="972"/>
        <v>-31889.000000000004</v>
      </c>
      <c r="I1976" s="5">
        <f ca="1">VLOOKUP(CONCATENATE($F1976," ",$G1976),AllocFactorMatrix,(I$4+1),FALSE)*$E1976</f>
        <v>-18002.773259910166</v>
      </c>
      <c r="J1976" s="5">
        <f ca="1">VLOOKUP(CONCATENATE($F1976," ",$G1976),AllocFactorMatrix,(J$4+1),FALSE)*$E1976</f>
        <v>-1148.5242268896031</v>
      </c>
      <c r="K1976" s="5">
        <f ca="1">VLOOKUP(CONCATENATE($F1976," ",$G1976),AllocFactorMatrix,(K$4+1),FALSE)*$E1976</f>
        <v>-2908.5153430060759</v>
      </c>
      <c r="L1976" s="5">
        <f ca="1">VLOOKUP(CONCATENATE($F1976," ",$G1976),AllocFactorMatrix,(L$4+1),FALSE)*$E1976</f>
        <v>-94.358958275451116</v>
      </c>
      <c r="M1976" s="5">
        <f ca="1">VLOOKUP(CONCATENATE($F1976," ",$G1976),AllocFactorMatrix,(M$4+1),FALSE)*$E1976</f>
        <v>-7.4423924932651726</v>
      </c>
      <c r="N1976" s="5">
        <f t="shared" ca="1" si="973"/>
        <v>-3010.3166937747924</v>
      </c>
      <c r="O1976" s="5">
        <f ca="1">VLOOKUP(CONCATENATE($F1976," ",$G1976),AllocFactorMatrix,(O$4+1),FALSE)*$E1976</f>
        <v>-2149.8286663582085</v>
      </c>
      <c r="P1976" s="5">
        <f ca="1">VLOOKUP(CONCATENATE($F1976," ",$G1976),AllocFactorMatrix,(P$4+1),FALSE)*$E1976</f>
        <v>-361.69370450204087</v>
      </c>
      <c r="Q1976" s="5">
        <f ca="1">VLOOKUP(CONCATENATE($F1976," ",$G1976),AllocFactorMatrix,(Q$4+1),FALSE)*$E1976</f>
        <v>-116.66523900266819</v>
      </c>
      <c r="R1976" s="5">
        <f ca="1">VLOOKUP(CONCATENATE($F1976," ",$G1976),AllocFactorMatrix,(R$4+1),FALSE)*$E1976</f>
        <v>-6.4815035932405589</v>
      </c>
      <c r="S1976" s="5">
        <f t="shared" ca="1" si="977"/>
        <v>-2634.6691134561584</v>
      </c>
      <c r="T1976" s="5">
        <f ca="1">VLOOKUP(CONCATENATE($F1976," ",$G1976),AllocFactorMatrix,(T$4+1),FALSE)*$E1976</f>
        <v>-74.303469985111491</v>
      </c>
      <c r="U1976" s="5">
        <f ca="1">VLOOKUP(CONCATENATE($F1976," ",$G1976),AllocFactorMatrix,(U$4+1),FALSE)*$E1976</f>
        <v>-1129.5570777114394</v>
      </c>
      <c r="V1976" s="5">
        <f ca="1">VLOOKUP(CONCATENATE($F1976," ",$G1976),AllocFactorMatrix,(V$4+1),FALSE)*$E1976</f>
        <v>-4093.0250540091261</v>
      </c>
      <c r="W1976" s="5">
        <f ca="1">VLOOKUP(CONCATENATE($F1976," ",$G1976),AllocFactorMatrix,(W$4+1),FALSE)*$E1976</f>
        <v>-748.49439170489427</v>
      </c>
      <c r="X1976" s="5">
        <f t="shared" ca="1" si="978"/>
        <v>-6045.3799934105709</v>
      </c>
      <c r="Y1976" s="5">
        <f ca="1">VLOOKUP(CONCATENATE($F1976," ",$G1976),AllocFactorMatrix,(Y$4+1),FALSE)*$E1976</f>
        <v>-658.93133262682204</v>
      </c>
      <c r="Z1976" s="5">
        <f ca="1">VLOOKUP(CONCATENATE($F1976," ",$G1976),AllocFactorMatrix,(Z$4+1),FALSE)*$E1976</f>
        <v>-9.6602219856842257</v>
      </c>
      <c r="AA1976" s="5">
        <f t="shared" ca="1" si="974"/>
        <v>-668.59155461250623</v>
      </c>
      <c r="AB1976" s="5">
        <f ca="1">VLOOKUP(CONCATENATE($F1976," ",$G1976),AllocFactorMatrix,(AB$4+1),FALSE)*$E1976</f>
        <v>-8.9300745292405708</v>
      </c>
      <c r="AC1976" s="5">
        <f ca="1">VLOOKUP(CONCATENATE($F1976," ",$G1976),AllocFactorMatrix,(AC$4+1),FALSE)*$E1976</f>
        <v>-294.56374733108225</v>
      </c>
      <c r="AD1976" s="5">
        <f ca="1">VLOOKUP(CONCATENATE($F1976," ",$G1976),AllocFactorMatrix,(AD$4+1),FALSE)*$E1976</f>
        <v>-75.251336085881732</v>
      </c>
    </row>
    <row r="1977" spans="4:30" hidden="1" outlineLevel="1">
      <c r="D1977" s="55"/>
      <c r="E1977" s="51"/>
      <c r="F1977" s="52" t="str">
        <f>F1984</f>
        <v>CUST_TOTAL</v>
      </c>
      <c r="G1977" s="55" t="str">
        <f>$G$8</f>
        <v>PRODUCTION</v>
      </c>
      <c r="H1977" s="4">
        <f t="shared" si="972"/>
        <v>0</v>
      </c>
      <c r="I1977" s="5">
        <f>VLOOKUP(CONCATENATE($F1977," ",$G1977),AllocFactorMatrix,(I$4+1),FALSE)*$E1984</f>
        <v>0</v>
      </c>
      <c r="J1977" s="5">
        <f>VLOOKUP(CONCATENATE($F1977," ",$G1977),AllocFactorMatrix,(J$4+1),FALSE)*$E1984</f>
        <v>0</v>
      </c>
      <c r="K1977" s="5">
        <f>VLOOKUP(CONCATENATE($F1977," ",$G1977),AllocFactorMatrix,(K$4+1),FALSE)*$E1984</f>
        <v>0</v>
      </c>
      <c r="L1977" s="5">
        <f>VLOOKUP(CONCATENATE($F1977," ",$G1977),AllocFactorMatrix,(L$4+1),FALSE)*$E1984</f>
        <v>0</v>
      </c>
      <c r="M1977" s="5">
        <f>VLOOKUP(CONCATENATE($F1977," ",$G1977),AllocFactorMatrix,(M$4+1),FALSE)*$E1984</f>
        <v>0</v>
      </c>
      <c r="N1977" s="5">
        <f t="shared" si="973"/>
        <v>0</v>
      </c>
      <c r="O1977" s="5">
        <f>VLOOKUP(CONCATENATE($F1977," ",$G1977),AllocFactorMatrix,(O$4+1),FALSE)*$E1984</f>
        <v>0</v>
      </c>
      <c r="P1977" s="5">
        <f>VLOOKUP(CONCATENATE($F1977," ",$G1977),AllocFactorMatrix,(P$4+1),FALSE)*$E1984</f>
        <v>0</v>
      </c>
      <c r="Q1977" s="5">
        <f>VLOOKUP(CONCATENATE($F1977," ",$G1977),AllocFactorMatrix,(Q$4+1),FALSE)*$E1984</f>
        <v>0</v>
      </c>
      <c r="R1977" s="5">
        <f>VLOOKUP(CONCATENATE($F1977," ",$G1977),AllocFactorMatrix,(R$4+1),FALSE)*$E1984</f>
        <v>0</v>
      </c>
      <c r="S1977" s="5">
        <f>SUBTOTAL(9,O1977:R1977)</f>
        <v>0</v>
      </c>
      <c r="T1977" s="5">
        <f>VLOOKUP(CONCATENATE($F1977," ",$G1977),AllocFactorMatrix,(T$4+1),FALSE)*$E1984</f>
        <v>0</v>
      </c>
      <c r="U1977" s="5">
        <f>VLOOKUP(CONCATENATE($F1977," ",$G1977),AllocFactorMatrix,(U$4+1),FALSE)*$E1984</f>
        <v>0</v>
      </c>
      <c r="V1977" s="5">
        <f>VLOOKUP(CONCATENATE($F1977," ",$G1977),AllocFactorMatrix,(V$4+1),FALSE)*$E1984</f>
        <v>0</v>
      </c>
      <c r="W1977" s="5">
        <f>VLOOKUP(CONCATENATE($F1977," ",$G1977),AllocFactorMatrix,(W$4+1),FALSE)*$E1984</f>
        <v>0</v>
      </c>
      <c r="X1977" s="5">
        <f>SUBTOTAL(9,T1977:W1977)</f>
        <v>0</v>
      </c>
      <c r="Y1977" s="5">
        <f>VLOOKUP(CONCATENATE($F1977," ",$G1977),AllocFactorMatrix,(Y$4+1),FALSE)*$E1984</f>
        <v>0</v>
      </c>
      <c r="Z1977" s="5">
        <f>VLOOKUP(CONCATENATE($F1977," ",$G1977),AllocFactorMatrix,(Z$4+1),FALSE)*$E1984</f>
        <v>0</v>
      </c>
      <c r="AA1977" s="5">
        <f t="shared" si="974"/>
        <v>0</v>
      </c>
      <c r="AB1977" s="5">
        <f>VLOOKUP(CONCATENATE($F1977," ",$G1977),AllocFactorMatrix,(AB$4+1),FALSE)*$E1984</f>
        <v>0</v>
      </c>
      <c r="AC1977" s="5">
        <f>VLOOKUP(CONCATENATE($F1977," ",$G1977),AllocFactorMatrix,(AC$4+1),FALSE)*$E1984</f>
        <v>0</v>
      </c>
      <c r="AD1977" s="5">
        <f>VLOOKUP(CONCATENATE($F1977," ",$G1977),AllocFactorMatrix,(AD$4+1),FALSE)*$E1984</f>
        <v>0</v>
      </c>
    </row>
    <row r="1978" spans="4:30" hidden="1" outlineLevel="1">
      <c r="D1978" s="55"/>
      <c r="E1978" s="51"/>
      <c r="F1978" s="52" t="str">
        <f>F1984</f>
        <v>CUST_TOTAL</v>
      </c>
      <c r="G1978" s="55" t="str">
        <f>$G$9</f>
        <v>BULKTRAN</v>
      </c>
      <c r="H1978" s="4">
        <f t="shared" si="972"/>
        <v>0</v>
      </c>
      <c r="I1978" s="5">
        <f>VLOOKUP(CONCATENATE($F1978," ",$G1978),AllocFactorMatrix,(I$4+1),FALSE)*$E1984</f>
        <v>0</v>
      </c>
      <c r="J1978" s="5">
        <f>VLOOKUP(CONCATENATE($F1978," ",$G1978),AllocFactorMatrix,(J$4+1),FALSE)*$E1984</f>
        <v>0</v>
      </c>
      <c r="K1978" s="5">
        <f>VLOOKUP(CONCATENATE($F1978," ",$G1978),AllocFactorMatrix,(K$4+1),FALSE)*$E1984</f>
        <v>0</v>
      </c>
      <c r="L1978" s="5">
        <f>VLOOKUP(CONCATENATE($F1978," ",$G1978),AllocFactorMatrix,(L$4+1),FALSE)*$E1984</f>
        <v>0</v>
      </c>
      <c r="M1978" s="5">
        <f>VLOOKUP(CONCATENATE($F1978," ",$G1978),AllocFactorMatrix,(M$4+1),FALSE)*$E1984</f>
        <v>0</v>
      </c>
      <c r="N1978" s="5">
        <f t="shared" si="973"/>
        <v>0</v>
      </c>
      <c r="O1978" s="5">
        <f>VLOOKUP(CONCATENATE($F1978," ",$G1978),AllocFactorMatrix,(O$4+1),FALSE)*$E1984</f>
        <v>0</v>
      </c>
      <c r="P1978" s="5">
        <f>VLOOKUP(CONCATENATE($F1978," ",$G1978),AllocFactorMatrix,(P$4+1),FALSE)*$E1984</f>
        <v>0</v>
      </c>
      <c r="Q1978" s="5">
        <f>VLOOKUP(CONCATENATE($F1978," ",$G1978),AllocFactorMatrix,(Q$4+1),FALSE)*$E1984</f>
        <v>0</v>
      </c>
      <c r="R1978" s="5">
        <f>VLOOKUP(CONCATENATE($F1978," ",$G1978),AllocFactorMatrix,(R$4+1),FALSE)*$E1984</f>
        <v>0</v>
      </c>
      <c r="S1978" s="5">
        <f t="shared" ref="S1978:S1984" si="979">SUBTOTAL(9,O1978:R1978)</f>
        <v>0</v>
      </c>
      <c r="T1978" s="5">
        <f>VLOOKUP(CONCATENATE($F1978," ",$G1978),AllocFactorMatrix,(T$4+1),FALSE)*$E1984</f>
        <v>0</v>
      </c>
      <c r="U1978" s="5">
        <f>VLOOKUP(CONCATENATE($F1978," ",$G1978),AllocFactorMatrix,(U$4+1),FALSE)*$E1984</f>
        <v>0</v>
      </c>
      <c r="V1978" s="5">
        <f>VLOOKUP(CONCATENATE($F1978," ",$G1978),AllocFactorMatrix,(V$4+1),FALSE)*$E1984</f>
        <v>0</v>
      </c>
      <c r="W1978" s="5">
        <f>VLOOKUP(CONCATENATE($F1978," ",$G1978),AllocFactorMatrix,(W$4+1),FALSE)*$E1984</f>
        <v>0</v>
      </c>
      <c r="X1978" s="5">
        <f t="shared" ref="X1978:X1984" si="980">SUBTOTAL(9,T1978:W1978)</f>
        <v>0</v>
      </c>
      <c r="Y1978" s="5">
        <f>VLOOKUP(CONCATENATE($F1978," ",$G1978),AllocFactorMatrix,(Y$4+1),FALSE)*$E1984</f>
        <v>0</v>
      </c>
      <c r="Z1978" s="5">
        <f>VLOOKUP(CONCATENATE($F1978," ",$G1978),AllocFactorMatrix,(Z$4+1),FALSE)*$E1984</f>
        <v>0</v>
      </c>
      <c r="AA1978" s="5">
        <f t="shared" si="974"/>
        <v>0</v>
      </c>
      <c r="AB1978" s="5">
        <f>VLOOKUP(CONCATENATE($F1978," ",$G1978),AllocFactorMatrix,(AB$4+1),FALSE)*$E1984</f>
        <v>0</v>
      </c>
      <c r="AC1978" s="5">
        <f>VLOOKUP(CONCATENATE($F1978," ",$G1978),AllocFactorMatrix,(AC$4+1),FALSE)*$E1984</f>
        <v>0</v>
      </c>
      <c r="AD1978" s="5">
        <f>VLOOKUP(CONCATENATE($F1978," ",$G1978),AllocFactorMatrix,(AD$4+1),FALSE)*$E1984</f>
        <v>0</v>
      </c>
    </row>
    <row r="1979" spans="4:30" hidden="1" outlineLevel="1">
      <c r="D1979" s="55"/>
      <c r="E1979" s="51"/>
      <c r="F1979" s="52" t="str">
        <f>F1984</f>
        <v>CUST_TOTAL</v>
      </c>
      <c r="G1979" s="55" t="str">
        <f>$G$10</f>
        <v>SUBTRAN</v>
      </c>
      <c r="H1979" s="4">
        <f t="shared" si="972"/>
        <v>0</v>
      </c>
      <c r="I1979" s="5">
        <f>VLOOKUP(CONCATENATE($F1979," ",$G1979),AllocFactorMatrix,(I$4+1),FALSE)*$E1984</f>
        <v>0</v>
      </c>
      <c r="J1979" s="5">
        <f>VLOOKUP(CONCATENATE($F1979," ",$G1979),AllocFactorMatrix,(J$4+1),FALSE)*$E1984</f>
        <v>0</v>
      </c>
      <c r="K1979" s="5">
        <f>VLOOKUP(CONCATENATE($F1979," ",$G1979),AllocFactorMatrix,(K$4+1),FALSE)*$E1984</f>
        <v>0</v>
      </c>
      <c r="L1979" s="5">
        <f>VLOOKUP(CONCATENATE($F1979," ",$G1979),AllocFactorMatrix,(L$4+1),FALSE)*$E1984</f>
        <v>0</v>
      </c>
      <c r="M1979" s="5">
        <f>VLOOKUP(CONCATENATE($F1979," ",$G1979),AllocFactorMatrix,(M$4+1),FALSE)*$E1984</f>
        <v>0</v>
      </c>
      <c r="N1979" s="5">
        <f t="shared" si="973"/>
        <v>0</v>
      </c>
      <c r="O1979" s="5">
        <f>VLOOKUP(CONCATENATE($F1979," ",$G1979),AllocFactorMatrix,(O$4+1),FALSE)*$E1984</f>
        <v>0</v>
      </c>
      <c r="P1979" s="5">
        <f>VLOOKUP(CONCATENATE($F1979," ",$G1979),AllocFactorMatrix,(P$4+1),FALSE)*$E1984</f>
        <v>0</v>
      </c>
      <c r="Q1979" s="5">
        <f>VLOOKUP(CONCATENATE($F1979," ",$G1979),AllocFactorMatrix,(Q$4+1),FALSE)*$E1984</f>
        <v>0</v>
      </c>
      <c r="R1979" s="5">
        <f>VLOOKUP(CONCATENATE($F1979," ",$G1979),AllocFactorMatrix,(R$4+1),FALSE)*$E1984</f>
        <v>0</v>
      </c>
      <c r="S1979" s="5">
        <f t="shared" si="979"/>
        <v>0</v>
      </c>
      <c r="T1979" s="5">
        <f>VLOOKUP(CONCATENATE($F1979," ",$G1979),AllocFactorMatrix,(T$4+1),FALSE)*$E1984</f>
        <v>0</v>
      </c>
      <c r="U1979" s="5">
        <f>VLOOKUP(CONCATENATE($F1979," ",$G1979),AllocFactorMatrix,(U$4+1),FALSE)*$E1984</f>
        <v>0</v>
      </c>
      <c r="V1979" s="5">
        <f>VLOOKUP(CONCATENATE($F1979," ",$G1979),AllocFactorMatrix,(V$4+1),FALSE)*$E1984</f>
        <v>0</v>
      </c>
      <c r="W1979" s="5">
        <f>VLOOKUP(CONCATENATE($F1979," ",$G1979),AllocFactorMatrix,(W$4+1),FALSE)*$E1984</f>
        <v>0</v>
      </c>
      <c r="X1979" s="5">
        <f t="shared" si="980"/>
        <v>0</v>
      </c>
      <c r="Y1979" s="5">
        <f>VLOOKUP(CONCATENATE($F1979," ",$G1979),AllocFactorMatrix,(Y$4+1),FALSE)*$E1984</f>
        <v>0</v>
      </c>
      <c r="Z1979" s="5">
        <f>VLOOKUP(CONCATENATE($F1979," ",$G1979),AllocFactorMatrix,(Z$4+1),FALSE)*$E1984</f>
        <v>0</v>
      </c>
      <c r="AA1979" s="5">
        <f t="shared" si="974"/>
        <v>0</v>
      </c>
      <c r="AB1979" s="5">
        <f>VLOOKUP(CONCATENATE($F1979," ",$G1979),AllocFactorMatrix,(AB$4+1),FALSE)*$E1984</f>
        <v>0</v>
      </c>
      <c r="AC1979" s="5">
        <f>VLOOKUP(CONCATENATE($F1979," ",$G1979),AllocFactorMatrix,(AC$4+1),FALSE)*$E1984</f>
        <v>0</v>
      </c>
      <c r="AD1979" s="5">
        <f>VLOOKUP(CONCATENATE($F1979," ",$G1979),AllocFactorMatrix,(AD$4+1),FALSE)*$E1984</f>
        <v>0</v>
      </c>
    </row>
    <row r="1980" spans="4:30" hidden="1" outlineLevel="1">
      <c r="D1980" s="55"/>
      <c r="E1980" s="51"/>
      <c r="F1980" s="52" t="str">
        <f>F1984</f>
        <v>CUST_TOTAL</v>
      </c>
      <c r="G1980" s="55" t="str">
        <f>$G$11</f>
        <v>DISTPRI</v>
      </c>
      <c r="H1980" s="4">
        <f t="shared" si="972"/>
        <v>0</v>
      </c>
      <c r="I1980" s="5">
        <f>VLOOKUP(CONCATENATE($F1980," ",$G1980),AllocFactorMatrix,(I$4+1),FALSE)*$E1984</f>
        <v>0</v>
      </c>
      <c r="J1980" s="5">
        <f>VLOOKUP(CONCATENATE($F1980," ",$G1980),AllocFactorMatrix,(J$4+1),FALSE)*$E1984</f>
        <v>0</v>
      </c>
      <c r="K1980" s="5">
        <f>VLOOKUP(CONCATENATE($F1980," ",$G1980),AllocFactorMatrix,(K$4+1),FALSE)*$E1984</f>
        <v>0</v>
      </c>
      <c r="L1980" s="5">
        <f>VLOOKUP(CONCATENATE($F1980," ",$G1980),AllocFactorMatrix,(L$4+1),FALSE)*$E1984</f>
        <v>0</v>
      </c>
      <c r="M1980" s="5">
        <f>VLOOKUP(CONCATENATE($F1980," ",$G1980),AllocFactorMatrix,(M$4+1),FALSE)*$E1984</f>
        <v>0</v>
      </c>
      <c r="N1980" s="5">
        <f t="shared" si="973"/>
        <v>0</v>
      </c>
      <c r="O1980" s="5">
        <f>VLOOKUP(CONCATENATE($F1980," ",$G1980),AllocFactorMatrix,(O$4+1),FALSE)*$E1984</f>
        <v>0</v>
      </c>
      <c r="P1980" s="5">
        <f>VLOOKUP(CONCATENATE($F1980," ",$G1980),AllocFactorMatrix,(P$4+1),FALSE)*$E1984</f>
        <v>0</v>
      </c>
      <c r="Q1980" s="5">
        <f>VLOOKUP(CONCATENATE($F1980," ",$G1980),AllocFactorMatrix,(Q$4+1),FALSE)*$E1984</f>
        <v>0</v>
      </c>
      <c r="R1980" s="5">
        <f>VLOOKUP(CONCATENATE($F1980," ",$G1980),AllocFactorMatrix,(R$4+1),FALSE)*$E1984</f>
        <v>0</v>
      </c>
      <c r="S1980" s="5">
        <f t="shared" si="979"/>
        <v>0</v>
      </c>
      <c r="T1980" s="5">
        <f>VLOOKUP(CONCATENATE($F1980," ",$G1980),AllocFactorMatrix,(T$4+1),FALSE)*$E1984</f>
        <v>0</v>
      </c>
      <c r="U1980" s="5">
        <f>VLOOKUP(CONCATENATE($F1980," ",$G1980),AllocFactorMatrix,(U$4+1),FALSE)*$E1984</f>
        <v>0</v>
      </c>
      <c r="V1980" s="5">
        <f>VLOOKUP(CONCATENATE($F1980," ",$G1980),AllocFactorMatrix,(V$4+1),FALSE)*$E1984</f>
        <v>0</v>
      </c>
      <c r="W1980" s="5">
        <f>VLOOKUP(CONCATENATE($F1980," ",$G1980),AllocFactorMatrix,(W$4+1),FALSE)*$E1984</f>
        <v>0</v>
      </c>
      <c r="X1980" s="5">
        <f t="shared" si="980"/>
        <v>0</v>
      </c>
      <c r="Y1980" s="5">
        <f>VLOOKUP(CONCATENATE($F1980," ",$G1980),AllocFactorMatrix,(Y$4+1),FALSE)*$E1984</f>
        <v>0</v>
      </c>
      <c r="Z1980" s="5">
        <f>VLOOKUP(CONCATENATE($F1980," ",$G1980),AllocFactorMatrix,(Z$4+1),FALSE)*$E1984</f>
        <v>0</v>
      </c>
      <c r="AA1980" s="5">
        <f t="shared" si="974"/>
        <v>0</v>
      </c>
      <c r="AB1980" s="5">
        <f>VLOOKUP(CONCATENATE($F1980," ",$G1980),AllocFactorMatrix,(AB$4+1),FALSE)*$E1984</f>
        <v>0</v>
      </c>
      <c r="AC1980" s="5">
        <f>VLOOKUP(CONCATENATE($F1980," ",$G1980),AllocFactorMatrix,(AC$4+1),FALSE)*$E1984</f>
        <v>0</v>
      </c>
      <c r="AD1980" s="5">
        <f>VLOOKUP(CONCATENATE($F1980," ",$G1980),AllocFactorMatrix,(AD$4+1),FALSE)*$E1984</f>
        <v>0</v>
      </c>
    </row>
    <row r="1981" spans="4:30" hidden="1" outlineLevel="1">
      <c r="D1981" s="55"/>
      <c r="E1981" s="51"/>
      <c r="F1981" s="52" t="str">
        <f>F1984</f>
        <v>CUST_TOTAL</v>
      </c>
      <c r="G1981" s="55" t="str">
        <f>$G$12</f>
        <v>DISTSEC</v>
      </c>
      <c r="H1981" s="4">
        <f t="shared" si="972"/>
        <v>0</v>
      </c>
      <c r="I1981" s="5">
        <f>VLOOKUP(CONCATENATE($F1981," ",$G1981),AllocFactorMatrix,(I$4+1),FALSE)*$E1984</f>
        <v>0</v>
      </c>
      <c r="J1981" s="5">
        <f>VLOOKUP(CONCATENATE($F1981," ",$G1981),AllocFactorMatrix,(J$4+1),FALSE)*$E1984</f>
        <v>0</v>
      </c>
      <c r="K1981" s="5">
        <f>VLOOKUP(CONCATENATE($F1981," ",$G1981),AllocFactorMatrix,(K$4+1),FALSE)*$E1984</f>
        <v>0</v>
      </c>
      <c r="L1981" s="5">
        <f>VLOOKUP(CONCATENATE($F1981," ",$G1981),AllocFactorMatrix,(L$4+1),FALSE)*$E1984</f>
        <v>0</v>
      </c>
      <c r="M1981" s="5">
        <f>VLOOKUP(CONCATENATE($F1981," ",$G1981),AllocFactorMatrix,(M$4+1),FALSE)*$E1984</f>
        <v>0</v>
      </c>
      <c r="N1981" s="5">
        <f t="shared" si="973"/>
        <v>0</v>
      </c>
      <c r="O1981" s="5">
        <f>VLOOKUP(CONCATENATE($F1981," ",$G1981),AllocFactorMatrix,(O$4+1),FALSE)*$E1984</f>
        <v>0</v>
      </c>
      <c r="P1981" s="5">
        <f>VLOOKUP(CONCATENATE($F1981," ",$G1981),AllocFactorMatrix,(P$4+1),FALSE)*$E1984</f>
        <v>0</v>
      </c>
      <c r="Q1981" s="5">
        <f>VLOOKUP(CONCATENATE($F1981," ",$G1981),AllocFactorMatrix,(Q$4+1),FALSE)*$E1984</f>
        <v>0</v>
      </c>
      <c r="R1981" s="5">
        <f>VLOOKUP(CONCATENATE($F1981," ",$G1981),AllocFactorMatrix,(R$4+1),FALSE)*$E1984</f>
        <v>0</v>
      </c>
      <c r="S1981" s="5">
        <f t="shared" si="979"/>
        <v>0</v>
      </c>
      <c r="T1981" s="5">
        <f>VLOOKUP(CONCATENATE($F1981," ",$G1981),AllocFactorMatrix,(T$4+1),FALSE)*$E1984</f>
        <v>0</v>
      </c>
      <c r="U1981" s="5">
        <f>VLOOKUP(CONCATENATE($F1981," ",$G1981),AllocFactorMatrix,(U$4+1),FALSE)*$E1984</f>
        <v>0</v>
      </c>
      <c r="V1981" s="5">
        <f>VLOOKUP(CONCATENATE($F1981," ",$G1981),AllocFactorMatrix,(V$4+1),FALSE)*$E1984</f>
        <v>0</v>
      </c>
      <c r="W1981" s="5">
        <f>VLOOKUP(CONCATENATE($F1981," ",$G1981),AllocFactorMatrix,(W$4+1),FALSE)*$E1984</f>
        <v>0</v>
      </c>
      <c r="X1981" s="5">
        <f t="shared" si="980"/>
        <v>0</v>
      </c>
      <c r="Y1981" s="5">
        <f>VLOOKUP(CONCATENATE($F1981," ",$G1981),AllocFactorMatrix,(Y$4+1),FALSE)*$E1984</f>
        <v>0</v>
      </c>
      <c r="Z1981" s="5">
        <f>VLOOKUP(CONCATENATE($F1981," ",$G1981),AllocFactorMatrix,(Z$4+1),FALSE)*$E1984</f>
        <v>0</v>
      </c>
      <c r="AA1981" s="5">
        <f t="shared" si="974"/>
        <v>0</v>
      </c>
      <c r="AB1981" s="5">
        <f>VLOOKUP(CONCATENATE($F1981," ",$G1981),AllocFactorMatrix,(AB$4+1),FALSE)*$E1984</f>
        <v>0</v>
      </c>
      <c r="AC1981" s="5">
        <f>VLOOKUP(CONCATENATE($F1981," ",$G1981),AllocFactorMatrix,(AC$4+1),FALSE)*$E1984</f>
        <v>0</v>
      </c>
      <c r="AD1981" s="5">
        <f>VLOOKUP(CONCATENATE($F1981," ",$G1981),AllocFactorMatrix,(AD$4+1),FALSE)*$E1984</f>
        <v>0</v>
      </c>
    </row>
    <row r="1982" spans="4:30" hidden="1" outlineLevel="1">
      <c r="D1982" s="55"/>
      <c r="E1982" s="51"/>
      <c r="F1982" s="52" t="str">
        <f>F1984</f>
        <v>CUST_TOTAL</v>
      </c>
      <c r="G1982" s="55" t="str">
        <f>$G$13</f>
        <v>ENERGY</v>
      </c>
      <c r="H1982" s="4">
        <f t="shared" si="972"/>
        <v>0</v>
      </c>
      <c r="I1982" s="5">
        <f>VLOOKUP(CONCATENATE($F1982," ",$G1982),AllocFactorMatrix,(I$4+1),FALSE)*$E1984</f>
        <v>0</v>
      </c>
      <c r="J1982" s="5">
        <f>VLOOKUP(CONCATENATE($F1982," ",$G1982),AllocFactorMatrix,(J$4+1),FALSE)*$E1984</f>
        <v>0</v>
      </c>
      <c r="K1982" s="5">
        <f>VLOOKUP(CONCATENATE($F1982," ",$G1982),AllocFactorMatrix,(K$4+1),FALSE)*$E1984</f>
        <v>0</v>
      </c>
      <c r="L1982" s="5">
        <f>VLOOKUP(CONCATENATE($F1982," ",$G1982),AllocFactorMatrix,(L$4+1),FALSE)*$E1984</f>
        <v>0</v>
      </c>
      <c r="M1982" s="5">
        <f>VLOOKUP(CONCATENATE($F1982," ",$G1982),AllocFactorMatrix,(M$4+1),FALSE)*$E1984</f>
        <v>0</v>
      </c>
      <c r="N1982" s="5">
        <f t="shared" si="973"/>
        <v>0</v>
      </c>
      <c r="O1982" s="5">
        <f>VLOOKUP(CONCATENATE($F1982," ",$G1982),AllocFactorMatrix,(O$4+1),FALSE)*$E1984</f>
        <v>0</v>
      </c>
      <c r="P1982" s="5">
        <f>VLOOKUP(CONCATENATE($F1982," ",$G1982),AllocFactorMatrix,(P$4+1),FALSE)*$E1984</f>
        <v>0</v>
      </c>
      <c r="Q1982" s="5">
        <f>VLOOKUP(CONCATENATE($F1982," ",$G1982),AllocFactorMatrix,(Q$4+1),FALSE)*$E1984</f>
        <v>0</v>
      </c>
      <c r="R1982" s="5">
        <f>VLOOKUP(CONCATENATE($F1982," ",$G1982),AllocFactorMatrix,(R$4+1),FALSE)*$E1984</f>
        <v>0</v>
      </c>
      <c r="S1982" s="5">
        <f t="shared" si="979"/>
        <v>0</v>
      </c>
      <c r="T1982" s="5">
        <f>VLOOKUP(CONCATENATE($F1982," ",$G1982),AllocFactorMatrix,(T$4+1),FALSE)*$E1984</f>
        <v>0</v>
      </c>
      <c r="U1982" s="5">
        <f>VLOOKUP(CONCATENATE($F1982," ",$G1982),AllocFactorMatrix,(U$4+1),FALSE)*$E1984</f>
        <v>0</v>
      </c>
      <c r="V1982" s="5">
        <f>VLOOKUP(CONCATENATE($F1982," ",$G1982),AllocFactorMatrix,(V$4+1),FALSE)*$E1984</f>
        <v>0</v>
      </c>
      <c r="W1982" s="5">
        <f>VLOOKUP(CONCATENATE($F1982," ",$G1982),AllocFactorMatrix,(W$4+1),FALSE)*$E1984</f>
        <v>0</v>
      </c>
      <c r="X1982" s="5">
        <f t="shared" si="980"/>
        <v>0</v>
      </c>
      <c r="Y1982" s="5">
        <f>VLOOKUP(CONCATENATE($F1982," ",$G1982),AllocFactorMatrix,(Y$4+1),FALSE)*$E1984</f>
        <v>0</v>
      </c>
      <c r="Z1982" s="5">
        <f>VLOOKUP(CONCATENATE($F1982," ",$G1982),AllocFactorMatrix,(Z$4+1),FALSE)*$E1984</f>
        <v>0</v>
      </c>
      <c r="AA1982" s="5">
        <f t="shared" si="974"/>
        <v>0</v>
      </c>
      <c r="AB1982" s="5">
        <f>VLOOKUP(CONCATENATE($F1982," ",$G1982),AllocFactorMatrix,(AB$4+1),FALSE)*$E1984</f>
        <v>0</v>
      </c>
      <c r="AC1982" s="5">
        <f>VLOOKUP(CONCATENATE($F1982," ",$G1982),AllocFactorMatrix,(AC$4+1),FALSE)*$E1984</f>
        <v>0</v>
      </c>
      <c r="AD1982" s="5">
        <f>VLOOKUP(CONCATENATE($F1982," ",$G1982),AllocFactorMatrix,(AD$4+1),FALSE)*$E1984</f>
        <v>0</v>
      </c>
    </row>
    <row r="1983" spans="4:30" hidden="1" outlineLevel="1">
      <c r="D1983" s="55"/>
      <c r="E1983" s="51"/>
      <c r="F1983" s="52" t="str">
        <f>F1984</f>
        <v>CUST_TOTAL</v>
      </c>
      <c r="G1983" s="55" t="str">
        <f>$G$14</f>
        <v>CUSTOMER</v>
      </c>
      <c r="H1983" s="4">
        <f t="shared" si="972"/>
        <v>-68555</v>
      </c>
      <c r="I1983" s="5">
        <f>VLOOKUP(CONCATENATE($F1983," ",$G1983),AllocFactorMatrix,(I$4+1),FALSE)*$E1984</f>
        <v>-43682.69013913587</v>
      </c>
      <c r="J1983" s="5">
        <f>VLOOKUP(CONCATENATE($F1983," ",$G1983),AllocFactorMatrix,(J$4+1),FALSE)*$E1984</f>
        <v>-7643.5668444954754</v>
      </c>
      <c r="K1983" s="5">
        <f>VLOOKUP(CONCATENATE($F1983," ",$G1983),AllocFactorMatrix,(K$4+1),FALSE)*$E1984</f>
        <v>-2146.7134109058998</v>
      </c>
      <c r="L1983" s="5">
        <f>VLOOKUP(CONCATENATE($F1983," ",$G1983),AllocFactorMatrix,(L$4+1),FALSE)*$E1984</f>
        <v>-24.958063206239409</v>
      </c>
      <c r="M1983" s="5">
        <f>VLOOKUP(CONCATENATE($F1983," ",$G1983),AllocFactorMatrix,(M$4+1),FALSE)*$E1984</f>
        <v>-1.9198510158645701</v>
      </c>
      <c r="N1983" s="5">
        <f t="shared" si="973"/>
        <v>-2173.5913251280035</v>
      </c>
      <c r="O1983" s="5">
        <f>VLOOKUP(CONCATENATE($F1983," ",$G1983),AllocFactorMatrix,(O$4+1),FALSE)*$E1984</f>
        <v>-187.82542438541708</v>
      </c>
      <c r="P1983" s="5">
        <f>VLOOKUP(CONCATENATE($F1983," ",$G1983),AllocFactorMatrix,(P$4+1),FALSE)*$E1984</f>
        <v>-18.878534989334941</v>
      </c>
      <c r="Q1983" s="5">
        <f>VLOOKUP(CONCATENATE($F1983," ",$G1983),AllocFactorMatrix,(Q$4+1),FALSE)*$E1984</f>
        <v>-5.4395778782829485</v>
      </c>
      <c r="R1983" s="5">
        <f>VLOOKUP(CONCATENATE($F1983," ",$G1983),AllocFactorMatrix,(R$4+1),FALSE)*$E1984</f>
        <v>-0.6399503386215234</v>
      </c>
      <c r="S1983" s="5">
        <f t="shared" si="979"/>
        <v>-212.78348759165652</v>
      </c>
      <c r="T1983" s="5">
        <f>VLOOKUP(CONCATENATE($F1983," ",$G1983),AllocFactorMatrix,(T$4+1),FALSE)*$E1984</f>
        <v>-1.2799006772430468</v>
      </c>
      <c r="U1983" s="5">
        <f>VLOOKUP(CONCATENATE($F1983," ",$G1983),AllocFactorMatrix,(U$4+1),FALSE)*$E1984</f>
        <v>-11.199130925876659</v>
      </c>
      <c r="V1983" s="5">
        <f>VLOOKUP(CONCATENATE($F1983," ",$G1983),AllocFactorMatrix,(V$4+1),FALSE)*$E1984</f>
        <v>-7.9993792327690425</v>
      </c>
      <c r="W1983" s="5">
        <f>VLOOKUP(CONCATENATE($F1983," ",$G1983),AllocFactorMatrix,(W$4+1),FALSE)*$E1984</f>
        <v>-0.95992550793228504</v>
      </c>
      <c r="X1983" s="5">
        <f t="shared" si="980"/>
        <v>-21.438336343821035</v>
      </c>
      <c r="Y1983" s="5">
        <f>VLOOKUP(CONCATENATE($F1983," ",$G1983),AllocFactorMatrix,(Y$4+1),FALSE)*$E1984</f>
        <v>-51.516002259032632</v>
      </c>
      <c r="Z1983" s="5">
        <f>VLOOKUP(CONCATENATE($F1983," ",$G1983),AllocFactorMatrix,(Z$4+1),FALSE)*$E1984</f>
        <v>-0.3199751693107617</v>
      </c>
      <c r="AA1983" s="5">
        <f t="shared" si="974"/>
        <v>-51.835977428343391</v>
      </c>
      <c r="AB1983" s="5">
        <f>VLOOKUP(CONCATENATE($F1983," ",$G1983),AllocFactorMatrix,(AB$4+1),FALSE)*$E1984</f>
        <v>-3.1997516931076171</v>
      </c>
      <c r="AC1983" s="5">
        <f>VLOOKUP(CONCATENATE($F1983," ",$G1983),AllocFactorMatrix,(AC$4+1),FALSE)*$E1984</f>
        <v>-14748.295503871626</v>
      </c>
      <c r="AD1983" s="5">
        <f>VLOOKUP(CONCATENATE($F1983," ",$G1983),AllocFactorMatrix,(AD$4+1),FALSE)*$E1984</f>
        <v>-17.598634312091892</v>
      </c>
    </row>
    <row r="1984" spans="4:30" collapsed="1">
      <c r="D1984" s="108" t="s">
        <v>630</v>
      </c>
      <c r="E1984" s="61">
        <f>-38710-29845</f>
        <v>-68555</v>
      </c>
      <c r="F1984" s="96" t="s">
        <v>42</v>
      </c>
      <c r="G1984" s="55" t="str">
        <f>$G$15</f>
        <v>TOTAL</v>
      </c>
      <c r="H1984" s="4">
        <f t="shared" si="972"/>
        <v>-68555</v>
      </c>
      <c r="I1984" s="5">
        <f>VLOOKUP(CONCATENATE($F1984," ",$G1984),AllocFactorMatrix,(I$4+1),FALSE)*$E1984</f>
        <v>-43682.69013913587</v>
      </c>
      <c r="J1984" s="5">
        <f>VLOOKUP(CONCATENATE($F1984," ",$G1984),AllocFactorMatrix,(J$4+1),FALSE)*$E1984</f>
        <v>-7643.5668444954754</v>
      </c>
      <c r="K1984" s="5">
        <f>VLOOKUP(CONCATENATE($F1984," ",$G1984),AllocFactorMatrix,(K$4+1),FALSE)*$E1984</f>
        <v>-2146.7134109058998</v>
      </c>
      <c r="L1984" s="5">
        <f>VLOOKUP(CONCATENATE($F1984," ",$G1984),AllocFactorMatrix,(L$4+1),FALSE)*$E1984</f>
        <v>-24.958063206239409</v>
      </c>
      <c r="M1984" s="5">
        <f>VLOOKUP(CONCATENATE($F1984," ",$G1984),AllocFactorMatrix,(M$4+1),FALSE)*$E1984</f>
        <v>-1.9198510158645701</v>
      </c>
      <c r="N1984" s="5">
        <f t="shared" si="973"/>
        <v>-2173.5913251280035</v>
      </c>
      <c r="O1984" s="5">
        <f>VLOOKUP(CONCATENATE($F1984," ",$G1984),AllocFactorMatrix,(O$4+1),FALSE)*$E1984</f>
        <v>-187.82542438541708</v>
      </c>
      <c r="P1984" s="5">
        <f>VLOOKUP(CONCATENATE($F1984," ",$G1984),AllocFactorMatrix,(P$4+1),FALSE)*$E1984</f>
        <v>-18.878534989334941</v>
      </c>
      <c r="Q1984" s="5">
        <f>VLOOKUP(CONCATENATE($F1984," ",$G1984),AllocFactorMatrix,(Q$4+1),FALSE)*$E1984</f>
        <v>-5.4395778782829485</v>
      </c>
      <c r="R1984" s="5">
        <f>VLOOKUP(CONCATENATE($F1984," ",$G1984),AllocFactorMatrix,(R$4+1),FALSE)*$E1984</f>
        <v>-0.6399503386215234</v>
      </c>
      <c r="S1984" s="5">
        <f t="shared" si="979"/>
        <v>-212.78348759165652</v>
      </c>
      <c r="T1984" s="5">
        <f>VLOOKUP(CONCATENATE($F1984," ",$G1984),AllocFactorMatrix,(T$4+1),FALSE)*$E1984</f>
        <v>-1.2799006772430468</v>
      </c>
      <c r="U1984" s="5">
        <f>VLOOKUP(CONCATENATE($F1984," ",$G1984),AllocFactorMatrix,(U$4+1),FALSE)*$E1984</f>
        <v>-11.199130925876659</v>
      </c>
      <c r="V1984" s="5">
        <f>VLOOKUP(CONCATENATE($F1984," ",$G1984),AllocFactorMatrix,(V$4+1),FALSE)*$E1984</f>
        <v>-7.9993792327690425</v>
      </c>
      <c r="W1984" s="5">
        <f>VLOOKUP(CONCATENATE($F1984," ",$G1984),AllocFactorMatrix,(W$4+1),FALSE)*$E1984</f>
        <v>-0.95992550793228504</v>
      </c>
      <c r="X1984" s="5">
        <f t="shared" si="980"/>
        <v>-21.438336343821035</v>
      </c>
      <c r="Y1984" s="5">
        <f>VLOOKUP(CONCATENATE($F1984," ",$G1984),AllocFactorMatrix,(Y$4+1),FALSE)*$E1984</f>
        <v>-51.516002259032632</v>
      </c>
      <c r="Z1984" s="5">
        <f>VLOOKUP(CONCATENATE($F1984," ",$G1984),AllocFactorMatrix,(Z$4+1),FALSE)*$E1984</f>
        <v>-0.3199751693107617</v>
      </c>
      <c r="AA1984" s="5">
        <f t="shared" si="974"/>
        <v>-51.835977428343391</v>
      </c>
      <c r="AB1984" s="5">
        <f>VLOOKUP(CONCATENATE($F1984," ",$G1984),AllocFactorMatrix,(AB$4+1),FALSE)*$E1984</f>
        <v>-3.1997516931076171</v>
      </c>
      <c r="AC1984" s="5">
        <f>VLOOKUP(CONCATENATE($F1984," ",$G1984),AllocFactorMatrix,(AC$4+1),FALSE)*$E1984</f>
        <v>-14748.295503871626</v>
      </c>
      <c r="AD1984" s="5">
        <f>VLOOKUP(CONCATENATE($F1984," ",$G1984),AllocFactorMatrix,(AD$4+1),FALSE)*$E1984</f>
        <v>-17.598634312091892</v>
      </c>
    </row>
    <row r="1985" spans="4:30" hidden="1" outlineLevel="1">
      <c r="E1985" s="51"/>
      <c r="F1985" s="52" t="str">
        <f>F1992</f>
        <v>RB_GUP</v>
      </c>
      <c r="G1985" s="55" t="str">
        <f>$G$8</f>
        <v>PRODUCTION</v>
      </c>
      <c r="H1985" s="4">
        <f t="shared" ref="H1985:H1992" ca="1" si="981">SUBTOTAL(9,I1985:AD1985)</f>
        <v>-15462.460521743627</v>
      </c>
      <c r="I1985" s="5">
        <f ca="1">VLOOKUP(CONCATENATE($F1985," ",$G1985),AllocFactorMatrix,(I$4+1),FALSE)*$E1992</f>
        <v>-7616.5450436222382</v>
      </c>
      <c r="J1985" s="5">
        <f ca="1">VLOOKUP(CONCATENATE($F1985," ",$G1985),AllocFactorMatrix,(J$4+1),FALSE)*$E1992</f>
        <v>-376.51303712763922</v>
      </c>
      <c r="K1985" s="5">
        <f ca="1">VLOOKUP(CONCATENATE($F1985," ",$G1985),AllocFactorMatrix,(K$4+1),FALSE)*$E1992</f>
        <v>-1379.1456767407194</v>
      </c>
      <c r="L1985" s="5">
        <f ca="1">VLOOKUP(CONCATENATE($F1985," ",$G1985),AllocFactorMatrix,(L$4+1),FALSE)*$E1992</f>
        <v>-43.410609388105733</v>
      </c>
      <c r="M1985" s="5">
        <f ca="1">VLOOKUP(CONCATENATE($F1985," ",$G1985),AllocFactorMatrix,(M$4+1),FALSE)*$E1992</f>
        <v>-4.0709080417423165</v>
      </c>
      <c r="N1985" s="5">
        <f t="shared" ref="N1985:N1992" ca="1" si="982">SUBTOTAL(9,K1985:M1985)</f>
        <v>-1426.6271941705675</v>
      </c>
      <c r="O1985" s="5">
        <f ca="1">VLOOKUP(CONCATENATE($F1985," ",$G1985),AllocFactorMatrix,(O$4+1),FALSE)*$E1992</f>
        <v>-1048.3652552766991</v>
      </c>
      <c r="P1985" s="5">
        <f ca="1">VLOOKUP(CONCATENATE($F1985," ",$G1985),AllocFactorMatrix,(P$4+1),FALSE)*$E1992</f>
        <v>-195.34099007704822</v>
      </c>
      <c r="Q1985" s="5">
        <f ca="1">VLOOKUP(CONCATENATE($F1985," ",$G1985),AllocFactorMatrix,(Q$4+1),FALSE)*$E1992</f>
        <v>-88.270956166489071</v>
      </c>
      <c r="R1985" s="5">
        <f ca="1">VLOOKUP(CONCATENATE($F1985," ",$G1985),AllocFactorMatrix,(R$4+1),FALSE)*$E1992</f>
        <v>-3.9694462287399745</v>
      </c>
      <c r="S1985" s="5">
        <f ca="1">SUBTOTAL(9,O1985:R1985)</f>
        <v>-1335.9466477489764</v>
      </c>
      <c r="T1985" s="5">
        <f ca="1">VLOOKUP(CONCATENATE($F1985," ",$G1985),AllocFactorMatrix,(T$4+1),FALSE)*$E1992</f>
        <v>-36.622083585386989</v>
      </c>
      <c r="U1985" s="5">
        <f ca="1">VLOOKUP(CONCATENATE($F1985," ",$G1985),AllocFactorMatrix,(U$4+1),FALSE)*$E1992</f>
        <v>-599.31415813676438</v>
      </c>
      <c r="V1985" s="5">
        <f ca="1">VLOOKUP(CONCATENATE($F1985," ",$G1985),AllocFactorMatrix,(V$4+1),FALSE)*$E1992</f>
        <v>-3167.3921655481918</v>
      </c>
      <c r="W1985" s="5">
        <f ca="1">VLOOKUP(CONCATENATE($F1985," ",$G1985),AllocFactorMatrix,(W$4+1),FALSE)*$E1992</f>
        <v>-571.97852790428828</v>
      </c>
      <c r="X1985" s="5">
        <f ca="1">SUBTOTAL(9,T1985:W1985)</f>
        <v>-4375.3069351746317</v>
      </c>
      <c r="Y1985" s="5">
        <f ca="1">VLOOKUP(CONCATENATE($F1985," ",$G1985),AllocFactorMatrix,(Y$4+1),FALSE)*$E1992</f>
        <v>-321.95130634894235</v>
      </c>
      <c r="Z1985" s="5">
        <f ca="1">VLOOKUP(CONCATENATE($F1985," ",$G1985),AllocFactorMatrix,(Z$4+1),FALSE)*$E1992</f>
        <v>-5.3925613168629649</v>
      </c>
      <c r="AA1985" s="5">
        <f t="shared" ref="AA1985:AA1992" ca="1" si="983">SUBTOTAL(9,Y1985:Z1985)</f>
        <v>-327.34386766580531</v>
      </c>
      <c r="AB1985" s="5">
        <f ca="1">VLOOKUP(CONCATENATE($F1985," ",$G1985),AllocFactorMatrix,(AB$4+1),FALSE)*$E1992</f>
        <v>-4.1777962337686052</v>
      </c>
      <c r="AC1985" s="5">
        <f ca="1">VLOOKUP(CONCATENATE($F1985," ",$G1985),AllocFactorMatrix,(AC$4+1),FALSE)*$E1992</f>
        <v>0</v>
      </c>
      <c r="AD1985" s="5">
        <f ca="1">VLOOKUP(CONCATENATE($F1985," ",$G1985),AllocFactorMatrix,(AD$4+1),FALSE)*$E1992</f>
        <v>0</v>
      </c>
    </row>
    <row r="1986" spans="4:30" hidden="1" outlineLevel="1">
      <c r="E1986" s="51"/>
      <c r="F1986" s="52" t="str">
        <f>F1992</f>
        <v>RB_GUP</v>
      </c>
      <c r="G1986" s="55" t="str">
        <f>$G$9</f>
        <v>BULKTRAN</v>
      </c>
      <c r="H1986" s="4">
        <f t="shared" ca="1" si="981"/>
        <v>-8195.4445170945637</v>
      </c>
      <c r="I1986" s="5">
        <f ca="1">VLOOKUP(CONCATENATE($F1986," ",$G1986),AllocFactorMatrix,(I$4+1),FALSE)*$E1992</f>
        <v>-4036.9365683540468</v>
      </c>
      <c r="J1986" s="5">
        <f ca="1">VLOOKUP(CONCATENATE($F1986," ",$G1986),AllocFactorMatrix,(J$4+1),FALSE)*$E1992</f>
        <v>-199.56019945229102</v>
      </c>
      <c r="K1986" s="5">
        <f ca="1">VLOOKUP(CONCATENATE($F1986," ",$G1986),AllocFactorMatrix,(K$4+1),FALSE)*$E1992</f>
        <v>-730.97757364200186</v>
      </c>
      <c r="L1986" s="5">
        <f ca="1">VLOOKUP(CONCATENATE($F1986," ",$G1986),AllocFactorMatrix,(L$4+1),FALSE)*$E1992</f>
        <v>-23.008578757125687</v>
      </c>
      <c r="M1986" s="5">
        <f ca="1">VLOOKUP(CONCATENATE($F1986," ",$G1986),AllocFactorMatrix,(M$4+1),FALSE)*$E1992</f>
        <v>-2.1576708922475598</v>
      </c>
      <c r="N1986" s="5">
        <f t="shared" ca="1" si="982"/>
        <v>-756.14382329137504</v>
      </c>
      <c r="O1986" s="5">
        <f ca="1">VLOOKUP(CONCATENATE($F1986," ",$G1986),AllocFactorMatrix,(O$4+1),FALSE)*$E1992</f>
        <v>-555.65666739700805</v>
      </c>
      <c r="P1986" s="5">
        <f ca="1">VLOOKUP(CONCATENATE($F1986," ",$G1986),AllocFactorMatrix,(P$4+1),FALSE)*$E1992</f>
        <v>-103.53502560860487</v>
      </c>
      <c r="Q1986" s="5">
        <f ca="1">VLOOKUP(CONCATENATE($F1986," ",$G1986),AllocFactorMatrix,(Q$4+1),FALSE)*$E1992</f>
        <v>-46.785550250302023</v>
      </c>
      <c r="R1986" s="5">
        <f ca="1">VLOOKUP(CONCATENATE($F1986," ",$G1986),AllocFactorMatrix,(R$4+1),FALSE)*$E1992</f>
        <v>-2.1038938974481094</v>
      </c>
      <c r="S1986" s="5">
        <f t="shared" ref="S1986:S1992" ca="1" si="984">SUBTOTAL(9,O1986:R1986)</f>
        <v>-708.08113715336299</v>
      </c>
      <c r="T1986" s="5">
        <f ca="1">VLOOKUP(CONCATENATE($F1986," ",$G1986),AllocFactorMatrix,(T$4+1),FALSE)*$E1992</f>
        <v>-19.410510617141668</v>
      </c>
      <c r="U1986" s="5">
        <f ca="1">VLOOKUP(CONCATENATE($F1986," ",$G1986),AllocFactorMatrix,(U$4+1),FALSE)*$E1992</f>
        <v>-317.64969905095205</v>
      </c>
      <c r="V1986" s="5">
        <f ca="1">VLOOKUP(CONCATENATE($F1986," ",$G1986),AllocFactorMatrix,(V$4+1),FALSE)*$E1992</f>
        <v>-1678.7875849466047</v>
      </c>
      <c r="W1986" s="5">
        <f ca="1">VLOOKUP(CONCATENATE($F1986," ",$G1986),AllocFactorMatrix,(W$4+1),FALSE)*$E1992</f>
        <v>-303.16121317284495</v>
      </c>
      <c r="X1986" s="5">
        <f t="shared" ref="X1986:X1992" ca="1" si="985">SUBTOTAL(9,T1986:W1986)</f>
        <v>-2319.0090077875434</v>
      </c>
      <c r="Y1986" s="5">
        <f ca="1">VLOOKUP(CONCATENATE($F1986," ",$G1986),AllocFactorMatrix,(Y$4+1),FALSE)*$E1992</f>
        <v>-170.64128084133256</v>
      </c>
      <c r="Z1986" s="5">
        <f ca="1">VLOOKUP(CONCATENATE($F1986," ",$G1986),AllocFactorMatrix,(Z$4+1),FALSE)*$E1992</f>
        <v>-2.8581762272074167</v>
      </c>
      <c r="AA1986" s="5">
        <f t="shared" ca="1" si="983"/>
        <v>-173.49945706853998</v>
      </c>
      <c r="AB1986" s="5">
        <f ca="1">VLOOKUP(CONCATENATE($F1986," ",$G1986),AllocFactorMatrix,(AB$4+1),FALSE)*$E1992</f>
        <v>-2.2143239874035445</v>
      </c>
      <c r="AC1986" s="5">
        <f ca="1">VLOOKUP(CONCATENATE($F1986," ",$G1986),AllocFactorMatrix,(AC$4+1),FALSE)*$E1992</f>
        <v>0</v>
      </c>
      <c r="AD1986" s="5">
        <f ca="1">VLOOKUP(CONCATENATE($F1986," ",$G1986),AllocFactorMatrix,(AD$4+1),FALSE)*$E1992</f>
        <v>0</v>
      </c>
    </row>
    <row r="1987" spans="4:30" hidden="1" outlineLevel="1">
      <c r="E1987" s="51"/>
      <c r="F1987" s="52" t="str">
        <f>F1992</f>
        <v>RB_GUP</v>
      </c>
      <c r="G1987" s="55" t="str">
        <f>$G$10</f>
        <v>SUBTRAN</v>
      </c>
      <c r="H1987" s="4">
        <f t="shared" ca="1" si="981"/>
        <v>-1800.2931217128021</v>
      </c>
      <c r="I1987" s="5">
        <f ca="1">VLOOKUP(CONCATENATE($F1987," ",$G1987),AllocFactorMatrix,(I$4+1),FALSE)*$E1992</f>
        <v>-876.50408959225206</v>
      </c>
      <c r="J1987" s="5">
        <f ca="1">VLOOKUP(CONCATENATE($F1987," ",$G1987),AllocFactorMatrix,(J$4+1),FALSE)*$E1992</f>
        <v>-42.301233967201249</v>
      </c>
      <c r="K1987" s="5">
        <f ca="1">VLOOKUP(CONCATENATE($F1987," ",$G1987),AllocFactorMatrix,(K$4+1),FALSE)*$E1992</f>
        <v>-153.88982083763304</v>
      </c>
      <c r="L1987" s="5">
        <f ca="1">VLOOKUP(CONCATENATE($F1987," ",$G1987),AllocFactorMatrix,(L$4+1),FALSE)*$E1992</f>
        <v>-4.7535117741260802</v>
      </c>
      <c r="M1987" s="5">
        <f ca="1">VLOOKUP(CONCATENATE($F1987," ",$G1987),AllocFactorMatrix,(M$4+1),FALSE)*$E1992</f>
        <v>-0.59202475171079227</v>
      </c>
      <c r="N1987" s="5">
        <f t="shared" ca="1" si="982"/>
        <v>-159.23535736346992</v>
      </c>
      <c r="O1987" s="5">
        <f ca="1">VLOOKUP(CONCATENATE($F1987," ",$G1987),AllocFactorMatrix,(O$4+1),FALSE)*$E1992</f>
        <v>-116.26616491227068</v>
      </c>
      <c r="P1987" s="5">
        <f ca="1">VLOOKUP(CONCATENATE($F1987," ",$G1987),AllocFactorMatrix,(P$4+1),FALSE)*$E1992</f>
        <v>-21.613744449464185</v>
      </c>
      <c r="Q1987" s="5">
        <f ca="1">VLOOKUP(CONCATENATE($F1987," ",$G1987),AllocFactorMatrix,(Q$4+1),FALSE)*$E1992</f>
        <v>-12.86043548353371</v>
      </c>
      <c r="R1987" s="5">
        <f ca="1">VLOOKUP(CONCATENATE($F1987," ",$G1987),AllocFactorMatrix,(R$4+1),FALSE)*$E1992</f>
        <v>0</v>
      </c>
      <c r="S1987" s="5">
        <f t="shared" ca="1" si="984"/>
        <v>-150.74034484526857</v>
      </c>
      <c r="T1987" s="5">
        <f ca="1">VLOOKUP(CONCATENATE($F1987," ",$G1987),AllocFactorMatrix,(T$4+1),FALSE)*$E1992</f>
        <v>-4.0598148435658423</v>
      </c>
      <c r="U1987" s="5">
        <f ca="1">VLOOKUP(CONCATENATE($F1987," ",$G1987),AllocFactorMatrix,(U$4+1),FALSE)*$E1992</f>
        <v>-66.461486918780864</v>
      </c>
      <c r="V1987" s="5">
        <f ca="1">VLOOKUP(CONCATENATE($F1987," ",$G1987),AllocFactorMatrix,(V$4+1),FALSE)*$E1992</f>
        <v>-463.01611815943409</v>
      </c>
      <c r="W1987" s="5">
        <f ca="1">VLOOKUP(CONCATENATE($F1987," ",$G1987),AllocFactorMatrix,(W$4+1),FALSE)*$E1992</f>
        <v>0</v>
      </c>
      <c r="X1987" s="5">
        <f t="shared" ca="1" si="985"/>
        <v>-533.53741992178084</v>
      </c>
      <c r="Y1987" s="5">
        <f ca="1">VLOOKUP(CONCATENATE($F1987," ",$G1987),AllocFactorMatrix,(Y$4+1),FALSE)*$E1992</f>
        <v>-34.992709324549658</v>
      </c>
      <c r="Z1987" s="5">
        <f ca="1">VLOOKUP(CONCATENATE($F1987," ",$G1987),AllocFactorMatrix,(Z$4+1),FALSE)*$E1992</f>
        <v>-0.58332941512371939</v>
      </c>
      <c r="AA1987" s="5">
        <f t="shared" ca="1" si="983"/>
        <v>-35.576038739673379</v>
      </c>
      <c r="AB1987" s="5">
        <f ca="1">VLOOKUP(CONCATENATE($F1987," ",$G1987),AllocFactorMatrix,(AB$4+1),FALSE)*$E1992</f>
        <v>-0.46727997297974094</v>
      </c>
      <c r="AC1987" s="5">
        <f ca="1">VLOOKUP(CONCATENATE($F1987," ",$G1987),AllocFactorMatrix,(AC$4+1),FALSE)*$E1992</f>
        <v>-1.588851802622091</v>
      </c>
      <c r="AD1987" s="5">
        <f ca="1">VLOOKUP(CONCATENATE($F1987," ",$G1987),AllocFactorMatrix,(AD$4+1),FALSE)*$E1992</f>
        <v>-0.34250550755451442</v>
      </c>
    </row>
    <row r="1988" spans="4:30" hidden="1" outlineLevel="1">
      <c r="E1988" s="51"/>
      <c r="F1988" s="52" t="str">
        <f>F1992</f>
        <v>RB_GUP</v>
      </c>
      <c r="G1988" s="55" t="str">
        <f>$G$11</f>
        <v>DISTPRI</v>
      </c>
      <c r="H1988" s="4">
        <f t="shared" ca="1" si="981"/>
        <v>-8260.3161831502966</v>
      </c>
      <c r="I1988" s="5">
        <f ca="1">VLOOKUP(CONCATENATE($F1988," ",$G1988),AllocFactorMatrix,(I$4+1),FALSE)*$E1992</f>
        <v>-5520.7216120408111</v>
      </c>
      <c r="J1988" s="5">
        <f ca="1">VLOOKUP(CONCATENATE($F1988," ",$G1988),AllocFactorMatrix,(J$4+1),FALSE)*$E1992</f>
        <v>-260.23240474390803</v>
      </c>
      <c r="K1988" s="5">
        <f ca="1">VLOOKUP(CONCATENATE($F1988," ",$G1988),AllocFactorMatrix,(K$4+1),FALSE)*$E1992</f>
        <v>-944.91983296255137</v>
      </c>
      <c r="L1988" s="5">
        <f ca="1">VLOOKUP(CONCATENATE($F1988," ",$G1988),AllocFactorMatrix,(L$4+1),FALSE)*$E1992</f>
        <v>-29.202939666103852</v>
      </c>
      <c r="M1988" s="5">
        <f ca="1">VLOOKUP(CONCATENATE($F1988," ",$G1988),AllocFactorMatrix,(M$4+1),FALSE)*$E1992</f>
        <v>0</v>
      </c>
      <c r="N1988" s="5">
        <f t="shared" ca="1" si="982"/>
        <v>-974.12277262865518</v>
      </c>
      <c r="O1988" s="5">
        <f ca="1">VLOOKUP(CONCATENATE($F1988," ",$G1988),AllocFactorMatrix,(O$4+1),FALSE)*$E1992</f>
        <v>-708.52471685687419</v>
      </c>
      <c r="P1988" s="5">
        <f ca="1">VLOOKUP(CONCATENATE($F1988," ",$G1988),AllocFactorMatrix,(P$4+1),FALSE)*$E1992</f>
        <v>-131.96277619406737</v>
      </c>
      <c r="Q1988" s="5">
        <f ca="1">VLOOKUP(CONCATENATE($F1988," ",$G1988),AllocFactorMatrix,(Q$4+1),FALSE)*$E1992</f>
        <v>0</v>
      </c>
      <c r="R1988" s="5">
        <f ca="1">VLOOKUP(CONCATENATE($F1988," ",$G1988),AllocFactorMatrix,(R$4+1),FALSE)*$E1992</f>
        <v>0</v>
      </c>
      <c r="S1988" s="5">
        <f t="shared" ca="1" si="984"/>
        <v>-840.48749305094157</v>
      </c>
      <c r="T1988" s="5">
        <f ca="1">VLOOKUP(CONCATENATE($F1988," ",$G1988),AllocFactorMatrix,(T$4+1),FALSE)*$E1992</f>
        <v>-25.258469525355448</v>
      </c>
      <c r="U1988" s="5">
        <f ca="1">VLOOKUP(CONCATENATE($F1988," ",$G1988),AllocFactorMatrix,(U$4+1),FALSE)*$E1992</f>
        <v>-407.36195741467907</v>
      </c>
      <c r="V1988" s="5">
        <f ca="1">VLOOKUP(CONCATENATE($F1988," ",$G1988),AllocFactorMatrix,(V$4+1),FALSE)*$E1992</f>
        <v>0</v>
      </c>
      <c r="W1988" s="5">
        <f ca="1">VLOOKUP(CONCATENATE($F1988," ",$G1988),AllocFactorMatrix,(W$4+1),FALSE)*$E1992</f>
        <v>0</v>
      </c>
      <c r="X1988" s="5">
        <f t="shared" ca="1" si="985"/>
        <v>-432.62042694003452</v>
      </c>
      <c r="Y1988" s="5">
        <f ca="1">VLOOKUP(CONCATENATE($F1988," ",$G1988),AllocFactorMatrix,(Y$4+1),FALSE)*$E1992</f>
        <v>-213.65276282147701</v>
      </c>
      <c r="Z1988" s="5">
        <f ca="1">VLOOKUP(CONCATENATE($F1988," ",$G1988),AllocFactorMatrix,(Z$4+1),FALSE)*$E1992</f>
        <v>-3.5645644303179655</v>
      </c>
      <c r="AA1988" s="5">
        <f t="shared" ca="1" si="983"/>
        <v>-217.21732725179498</v>
      </c>
      <c r="AB1988" s="5">
        <f ca="1">VLOOKUP(CONCATENATE($F1988," ",$G1988),AllocFactorMatrix,(AB$4+1),FALSE)*$E1992</f>
        <v>-2.8878944591709041</v>
      </c>
      <c r="AC1988" s="5">
        <f ca="1">VLOOKUP(CONCATENATE($F1988," ",$G1988),AllocFactorMatrix,(AC$4+1),FALSE)*$E1992</f>
        <v>-9.8935252031735228</v>
      </c>
      <c r="AD1988" s="5">
        <f ca="1">VLOOKUP(CONCATENATE($F1988," ",$G1988),AllocFactorMatrix,(AD$4+1),FALSE)*$E1992</f>
        <v>-2.1327268318065431</v>
      </c>
    </row>
    <row r="1989" spans="4:30" hidden="1" outlineLevel="1">
      <c r="E1989" s="51"/>
      <c r="F1989" s="52" t="str">
        <f>F1992</f>
        <v>RB_GUP</v>
      </c>
      <c r="G1989" s="55" t="str">
        <f>$G$12</f>
        <v>DISTSEC</v>
      </c>
      <c r="H1989" s="4">
        <f t="shared" ca="1" si="981"/>
        <v>-4250.6371774574754</v>
      </c>
      <c r="I1989" s="5">
        <f ca="1">VLOOKUP(CONCATENATE($F1989," ",$G1989),AllocFactorMatrix,(I$4+1),FALSE)*$E1992</f>
        <v>-3178.2075878260216</v>
      </c>
      <c r="J1989" s="5">
        <f ca="1">VLOOKUP(CONCATENATE($F1989," ",$G1989),AllocFactorMatrix,(J$4+1),FALSE)*$E1992</f>
        <v>-153.22240073363014</v>
      </c>
      <c r="K1989" s="5">
        <f ca="1">VLOOKUP(CONCATENATE($F1989," ",$G1989),AllocFactorMatrix,(K$4+1),FALSE)*$E1992</f>
        <v>-462.33583652256505</v>
      </c>
      <c r="L1989" s="5">
        <f ca="1">VLOOKUP(CONCATENATE($F1989," ",$G1989),AllocFactorMatrix,(L$4+1),FALSE)*$E1992</f>
        <v>0</v>
      </c>
      <c r="M1989" s="5">
        <f ca="1">VLOOKUP(CONCATENATE($F1989," ",$G1989),AllocFactorMatrix,(M$4+1),FALSE)*$E1992</f>
        <v>0</v>
      </c>
      <c r="N1989" s="5">
        <f t="shared" ca="1" si="982"/>
        <v>-462.33583652256505</v>
      </c>
      <c r="O1989" s="5">
        <f ca="1">VLOOKUP(CONCATENATE($F1989," ",$G1989),AllocFactorMatrix,(O$4+1),FALSE)*$E1992</f>
        <v>-294.60219455330719</v>
      </c>
      <c r="P1989" s="5">
        <f ca="1">VLOOKUP(CONCATENATE($F1989," ",$G1989),AllocFactorMatrix,(P$4+1),FALSE)*$E1992</f>
        <v>0</v>
      </c>
      <c r="Q1989" s="5">
        <f ca="1">VLOOKUP(CONCATENATE($F1989," ",$G1989),AllocFactorMatrix,(Q$4+1),FALSE)*$E1992</f>
        <v>0</v>
      </c>
      <c r="R1989" s="5">
        <f ca="1">VLOOKUP(CONCATENATE($F1989," ",$G1989),AllocFactorMatrix,(R$4+1),FALSE)*$E1992</f>
        <v>0</v>
      </c>
      <c r="S1989" s="5">
        <f t="shared" ca="1" si="984"/>
        <v>-294.60219455330719</v>
      </c>
      <c r="T1989" s="5">
        <f ca="1">VLOOKUP(CONCATENATE($F1989," ",$G1989),AllocFactorMatrix,(T$4+1),FALSE)*$E1992</f>
        <v>-7.9654253046731034</v>
      </c>
      <c r="U1989" s="5">
        <f ca="1">VLOOKUP(CONCATENATE($F1989," ",$G1989),AllocFactorMatrix,(U$4+1),FALSE)*$E1992</f>
        <v>0</v>
      </c>
      <c r="V1989" s="5">
        <f ca="1">VLOOKUP(CONCATENATE($F1989," ",$G1989),AllocFactorMatrix,(V$4+1),FALSE)*$E1992</f>
        <v>0</v>
      </c>
      <c r="W1989" s="5">
        <f ca="1">VLOOKUP(CONCATENATE($F1989," ",$G1989),AllocFactorMatrix,(W$4+1),FALSE)*$E1992</f>
        <v>0</v>
      </c>
      <c r="X1989" s="5">
        <f t="shared" ca="1" si="985"/>
        <v>-7.9654253046731034</v>
      </c>
      <c r="Y1989" s="5">
        <f ca="1">VLOOKUP(CONCATENATE($F1989," ",$G1989),AllocFactorMatrix,(Y$4+1),FALSE)*$E1992</f>
        <v>-108.66227921071844</v>
      </c>
      <c r="Z1989" s="5">
        <f ca="1">VLOOKUP(CONCATENATE($F1989," ",$G1989),AllocFactorMatrix,(Z$4+1),FALSE)*$E1992</f>
        <v>0</v>
      </c>
      <c r="AA1989" s="5">
        <f t="shared" ca="1" si="983"/>
        <v>-108.66227921071844</v>
      </c>
      <c r="AB1989" s="5">
        <f ca="1">VLOOKUP(CONCATENATE($F1989," ",$G1989),AllocFactorMatrix,(AB$4+1),FALSE)*$E1992</f>
        <v>-1.1275919669047221</v>
      </c>
      <c r="AC1989" s="5">
        <f ca="1">VLOOKUP(CONCATENATE($F1989," ",$G1989),AllocFactorMatrix,(AC$4+1),FALSE)*$E1992</f>
        <v>-38.286084168595735</v>
      </c>
      <c r="AD1989" s="5">
        <f ca="1">VLOOKUP(CONCATENATE($F1989," ",$G1989),AllocFactorMatrix,(AD$4+1),FALSE)*$E1992</f>
        <v>-6.2277771710583893</v>
      </c>
    </row>
    <row r="1990" spans="4:30" hidden="1" outlineLevel="1">
      <c r="E1990" s="51"/>
      <c r="F1990" s="52" t="str">
        <f>F1992</f>
        <v>RB_GUP</v>
      </c>
      <c r="G1990" s="55" t="str">
        <f>$G$13</f>
        <v>ENERGY</v>
      </c>
      <c r="H1990" s="4">
        <f t="shared" ca="1" si="981"/>
        <v>-130.65132892285519</v>
      </c>
      <c r="I1990" s="5">
        <f ca="1">VLOOKUP(CONCATENATE($F1990," ",$G1990),AllocFactorMatrix,(I$4+1),FALSE)*$E1992</f>
        <v>-49.023917792040919</v>
      </c>
      <c r="J1990" s="5">
        <f ca="1">VLOOKUP(CONCATENATE($F1990," ",$G1990),AllocFactorMatrix,(J$4+1),FALSE)*$E1992</f>
        <v>-3.177066655417895</v>
      </c>
      <c r="K1990" s="5">
        <f ca="1">VLOOKUP(CONCATENATE($F1990," ",$G1990),AllocFactorMatrix,(K$4+1),FALSE)*$E1992</f>
        <v>-10.659403034805988</v>
      </c>
      <c r="L1990" s="5">
        <f ca="1">VLOOKUP(CONCATENATE($F1990," ",$G1990),AllocFactorMatrix,(L$4+1),FALSE)*$E1992</f>
        <v>-0.3387800277790155</v>
      </c>
      <c r="M1990" s="5">
        <f ca="1">VLOOKUP(CONCATENATE($F1990," ",$G1990),AllocFactorMatrix,(M$4+1),FALSE)*$E1992</f>
        <v>-3.1231558151567588E-2</v>
      </c>
      <c r="N1990" s="5">
        <f t="shared" ca="1" si="982"/>
        <v>-11.029414620736572</v>
      </c>
      <c r="O1990" s="5">
        <f ca="1">VLOOKUP(CONCATENATE($F1990," ",$G1990),AllocFactorMatrix,(O$4+1),FALSE)*$E1992</f>
        <v>-9.7183264802420037</v>
      </c>
      <c r="P1990" s="5">
        <f ca="1">VLOOKUP(CONCATENATE($F1990," ",$G1990),AllocFactorMatrix,(P$4+1),FALSE)*$E1992</f>
        <v>-1.8015907326463931</v>
      </c>
      <c r="Q1990" s="5">
        <f ca="1">VLOOKUP(CONCATENATE($F1990," ",$G1990),AllocFactorMatrix,(Q$4+1),FALSE)*$E1992</f>
        <v>-0.81859671552986291</v>
      </c>
      <c r="R1990" s="5">
        <f ca="1">VLOOKUP(CONCATENATE($F1990," ",$G1990),AllocFactorMatrix,(R$4+1),FALSE)*$E1992</f>
        <v>-3.7928973339900952E-2</v>
      </c>
      <c r="S1990" s="5">
        <f t="shared" ca="1" si="984"/>
        <v>-12.376442901758159</v>
      </c>
      <c r="T1990" s="5">
        <f ca="1">VLOOKUP(CONCATENATE($F1990," ",$G1990),AllocFactorMatrix,(T$4+1),FALSE)*$E1992</f>
        <v>-0.37242468691469738</v>
      </c>
      <c r="U1990" s="5">
        <f ca="1">VLOOKUP(CONCATENATE($F1990," ",$G1990),AllocFactorMatrix,(U$4+1),FALSE)*$E1992</f>
        <v>-6.5392195803912729</v>
      </c>
      <c r="V1990" s="5">
        <f ca="1">VLOOKUP(CONCATENATE($F1990," ",$G1990),AllocFactorMatrix,(V$4+1),FALSE)*$E1992</f>
        <v>-37.126973831701036</v>
      </c>
      <c r="W1990" s="5">
        <f ca="1">VLOOKUP(CONCATENATE($F1990," ",$G1990),AllocFactorMatrix,(W$4+1),FALSE)*$E1992</f>
        <v>-7.0438558801741378</v>
      </c>
      <c r="X1990" s="5">
        <f t="shared" ca="1" si="985"/>
        <v>-51.082473979181145</v>
      </c>
      <c r="Y1990" s="5">
        <f ca="1">VLOOKUP(CONCATENATE($F1990," ",$G1990),AllocFactorMatrix,(Y$4+1),FALSE)*$E1992</f>
        <v>-2.6329875875762125</v>
      </c>
      <c r="Z1990" s="5">
        <f ca="1">VLOOKUP(CONCATENATE($F1990," ",$G1990),AllocFactorMatrix,(Z$4+1),FALSE)*$E1992</f>
        <v>-4.2860840536784399E-2</v>
      </c>
      <c r="AA1990" s="5">
        <f t="shared" ca="1" si="983"/>
        <v>-2.6758484281129968</v>
      </c>
      <c r="AB1990" s="5">
        <f ca="1">VLOOKUP(CONCATENATE($F1990," ",$G1990),AllocFactorMatrix,(AB$4+1),FALSE)*$E1992</f>
        <v>-4.7807819876255618E-2</v>
      </c>
      <c r="AC1990" s="5">
        <f ca="1">VLOOKUP(CONCATENATE($F1990," ",$G1990),AllocFactorMatrix,(AC$4+1),FALSE)*$E1992</f>
        <v>-1.0337800862684345</v>
      </c>
      <c r="AD1990" s="5">
        <f ca="1">VLOOKUP(CONCATENATE($F1990," ",$G1990),AllocFactorMatrix,(AD$4+1),FALSE)*$E1992</f>
        <v>-0.20457663946283514</v>
      </c>
    </row>
    <row r="1991" spans="4:30" hidden="1" outlineLevel="1">
      <c r="E1991" s="51"/>
      <c r="F1991" s="52" t="str">
        <f>F1992</f>
        <v>RB_GUP</v>
      </c>
      <c r="G1991" s="55" t="str">
        <f>$G$14</f>
        <v>CUSTOMER</v>
      </c>
      <c r="H1991" s="4">
        <f t="shared" ca="1" si="981"/>
        <v>-2046.1971499183821</v>
      </c>
      <c r="I1991" s="5">
        <f ca="1">VLOOKUP(CONCATENATE($F1991," ",$G1991),AllocFactorMatrix,(I$4+1),FALSE)*$E1992</f>
        <v>-956.88088235690975</v>
      </c>
      <c r="J1991" s="5">
        <f ca="1">VLOOKUP(CONCATENATE($F1991," ",$G1991),AllocFactorMatrix,(J$4+1),FALSE)*$E1992</f>
        <v>-250.68694806904196</v>
      </c>
      <c r="K1991" s="5">
        <f ca="1">VLOOKUP(CONCATENATE($F1991," ",$G1991),AllocFactorMatrix,(K$4+1),FALSE)*$E1992</f>
        <v>-71.162839063177898</v>
      </c>
      <c r="L1991" s="5">
        <f ca="1">VLOOKUP(CONCATENATE($F1991," ",$G1991),AllocFactorMatrix,(L$4+1),FALSE)*$E1992</f>
        <v>-22.970970968762476</v>
      </c>
      <c r="M1991" s="5">
        <f ca="1">VLOOKUP(CONCATENATE($F1991," ",$G1991),AllocFactorMatrix,(M$4+1),FALSE)*$E1992</f>
        <v>-3.728651192879441</v>
      </c>
      <c r="N1991" s="5">
        <f t="shared" ca="1" si="982"/>
        <v>-97.86246122481981</v>
      </c>
      <c r="O1991" s="5">
        <f ca="1">VLOOKUP(CONCATENATE($F1991," ",$G1991),AllocFactorMatrix,(O$4+1),FALSE)*$E1992</f>
        <v>-20.194977150790258</v>
      </c>
      <c r="P1991" s="5">
        <f ca="1">VLOOKUP(CONCATENATE($F1991," ",$G1991),AllocFactorMatrix,(P$4+1),FALSE)*$E1992</f>
        <v>-5.9799835945696662</v>
      </c>
      <c r="Q1991" s="5">
        <f ca="1">VLOOKUP(CONCATENATE($F1991," ",$G1991),AllocFactorMatrix,(Q$4+1),FALSE)*$E1992</f>
        <v>-12.989941351851579</v>
      </c>
      <c r="R1991" s="5">
        <f ca="1">VLOOKUP(CONCATENATE($F1991," ",$G1991),AllocFactorMatrix,(R$4+1),FALSE)*$E1992</f>
        <v>-2.2826437175989369</v>
      </c>
      <c r="S1991" s="5">
        <f t="shared" ca="1" si="984"/>
        <v>-41.447545814810439</v>
      </c>
      <c r="T1991" s="5">
        <f ca="1">VLOOKUP(CONCATENATE($F1991," ",$G1991),AllocFactorMatrix,(T$4+1),FALSE)*$E1992</f>
        <v>-0.13899514828920151</v>
      </c>
      <c r="U1991" s="5">
        <f ca="1">VLOOKUP(CONCATENATE($F1991," ",$G1991),AllocFactorMatrix,(U$4+1),FALSE)*$E1992</f>
        <v>-3.5477990710015681</v>
      </c>
      <c r="V1991" s="5">
        <f ca="1">VLOOKUP(CONCATENATE($F1991," ",$G1991),AllocFactorMatrix,(V$4+1),FALSE)*$E1992</f>
        <v>-19.103093208734659</v>
      </c>
      <c r="W1991" s="5">
        <f ca="1">VLOOKUP(CONCATENATE($F1991," ",$G1991),AllocFactorMatrix,(W$4+1),FALSE)*$E1992</f>
        <v>-3.4240034129549017</v>
      </c>
      <c r="X1991" s="5">
        <f t="shared" ca="1" si="985"/>
        <v>-26.213890840980334</v>
      </c>
      <c r="Y1991" s="5">
        <f ca="1">VLOOKUP(CONCATENATE($F1991," ",$G1991),AllocFactorMatrix,(Y$4+1),FALSE)*$E1992</f>
        <v>-5.5904815915204473</v>
      </c>
      <c r="Z1991" s="5">
        <f ca="1">VLOOKUP(CONCATENATE($F1991," ",$G1991),AllocFactorMatrix,(Z$4+1),FALSE)*$E1992</f>
        <v>-0.10134361175576394</v>
      </c>
      <c r="AA1991" s="5">
        <f t="shared" ca="1" si="983"/>
        <v>-5.6918252032762116</v>
      </c>
      <c r="AB1991" s="5">
        <f ca="1">VLOOKUP(CONCATENATE($F1991," ",$G1991),AllocFactorMatrix,(AB$4+1),FALSE)*$E1992</f>
        <v>-0.1049424138759904</v>
      </c>
      <c r="AC1991" s="5">
        <f ca="1">VLOOKUP(CONCATENATE($F1991," ",$G1991),AllocFactorMatrix,(AC$4+1),FALSE)*$E1992</f>
        <v>-594.51141192730267</v>
      </c>
      <c r="AD1991" s="5">
        <f ca="1">VLOOKUP(CONCATENATE($F1991," ",$G1991),AllocFactorMatrix,(AD$4+1),FALSE)*$E1992</f>
        <v>-72.797242067365303</v>
      </c>
    </row>
    <row r="1992" spans="4:30" collapsed="1">
      <c r="D1992" s="95" t="s">
        <v>644</v>
      </c>
      <c r="E1992" s="61">
        <v>-40146</v>
      </c>
      <c r="F1992" s="97" t="s">
        <v>74</v>
      </c>
      <c r="G1992" s="55" t="str">
        <f>$G$15</f>
        <v>TOTAL</v>
      </c>
      <c r="H1992" s="4">
        <f t="shared" ca="1" si="981"/>
        <v>-40146</v>
      </c>
      <c r="I1992" s="5">
        <f ca="1">VLOOKUP(CONCATENATE($F1992," ",$G1992),AllocFactorMatrix,(I$4+1),FALSE)*$E1992</f>
        <v>-22234.819701584322</v>
      </c>
      <c r="J1992" s="5">
        <f ca="1">VLOOKUP(CONCATENATE($F1992," ",$G1992),AllocFactorMatrix,(J$4+1),FALSE)*$E1992</f>
        <v>-1285.6932907491296</v>
      </c>
      <c r="K1992" s="5">
        <f ca="1">VLOOKUP(CONCATENATE($F1992," ",$G1992),AllocFactorMatrix,(K$4+1),FALSE)*$E1992</f>
        <v>-3753.0909828034551</v>
      </c>
      <c r="L1992" s="5">
        <f ca="1">VLOOKUP(CONCATENATE($F1992," ",$G1992),AllocFactorMatrix,(L$4+1),FALSE)*$E1992</f>
        <v>-123.68539058200284</v>
      </c>
      <c r="M1992" s="5">
        <f ca="1">VLOOKUP(CONCATENATE($F1992," ",$G1992),AllocFactorMatrix,(M$4+1),FALSE)*$E1992</f>
        <v>-10.580486436731677</v>
      </c>
      <c r="N1992" s="5">
        <f t="shared" ca="1" si="982"/>
        <v>-3887.3568598221896</v>
      </c>
      <c r="O1992" s="5">
        <f ca="1">VLOOKUP(CONCATENATE($F1992," ",$G1992),AllocFactorMatrix,(O$4+1),FALSE)*$E1992</f>
        <v>-2753.328302627192</v>
      </c>
      <c r="P1992" s="5">
        <f ca="1">VLOOKUP(CONCATENATE($F1992," ",$G1992),AllocFactorMatrix,(P$4+1),FALSE)*$E1992</f>
        <v>-460.23411065640067</v>
      </c>
      <c r="Q1992" s="5">
        <f ca="1">VLOOKUP(CONCATENATE($F1992," ",$G1992),AllocFactorMatrix,(Q$4+1),FALSE)*$E1992</f>
        <v>-161.72547996770624</v>
      </c>
      <c r="R1992" s="5">
        <f ca="1">VLOOKUP(CONCATENATE($F1992," ",$G1992),AllocFactorMatrix,(R$4+1),FALSE)*$E1992</f>
        <v>-8.3939128171269211</v>
      </c>
      <c r="S1992" s="5">
        <f t="shared" ca="1" si="984"/>
        <v>-3383.6818060684259</v>
      </c>
      <c r="T1992" s="5">
        <f ca="1">VLOOKUP(CONCATENATE($F1992," ",$G1992),AllocFactorMatrix,(T$4+1),FALSE)*$E1992</f>
        <v>-93.827723711326939</v>
      </c>
      <c r="U1992" s="5">
        <f ca="1">VLOOKUP(CONCATENATE($F1992," ",$G1992),AllocFactorMatrix,(U$4+1),FALSE)*$E1992</f>
        <v>-1400.874320172569</v>
      </c>
      <c r="V1992" s="5">
        <f ca="1">VLOOKUP(CONCATENATE($F1992," ",$G1992),AllocFactorMatrix,(V$4+1),FALSE)*$E1992</f>
        <v>-5365.4259356946659</v>
      </c>
      <c r="W1992" s="5">
        <f ca="1">VLOOKUP(CONCATENATE($F1992," ",$G1992),AllocFactorMatrix,(W$4+1),FALSE)*$E1992</f>
        <v>-885.60760037026216</v>
      </c>
      <c r="X1992" s="5">
        <f t="shared" ca="1" si="985"/>
        <v>-7745.7355799488232</v>
      </c>
      <c r="Y1992" s="5">
        <f ca="1">VLOOKUP(CONCATENATE($F1992," ",$G1992),AllocFactorMatrix,(Y$4+1),FALSE)*$E1992</f>
        <v>-858.12380772611664</v>
      </c>
      <c r="Z1992" s="5">
        <f ca="1">VLOOKUP(CONCATENATE($F1992," ",$G1992),AllocFactorMatrix,(Z$4+1),FALSE)*$E1992</f>
        <v>-12.542835841804614</v>
      </c>
      <c r="AA1992" s="5">
        <f t="shared" ca="1" si="983"/>
        <v>-870.66664356792126</v>
      </c>
      <c r="AB1992" s="5">
        <f ca="1">VLOOKUP(CONCATENATE($F1992," ",$G1992),AllocFactorMatrix,(AB$4+1),FALSE)*$E1992</f>
        <v>-11.027636853979761</v>
      </c>
      <c r="AC1992" s="5">
        <f ca="1">VLOOKUP(CONCATENATE($F1992," ",$G1992),AllocFactorMatrix,(AC$4+1),FALSE)*$E1992</f>
        <v>-645.31365318796259</v>
      </c>
      <c r="AD1992" s="5">
        <f ca="1">VLOOKUP(CONCATENATE($F1992," ",$G1992),AllocFactorMatrix,(AD$4+1),FALSE)*$E1992</f>
        <v>-81.704828217247595</v>
      </c>
    </row>
    <row r="1993" spans="4:30" hidden="1" outlineLevel="1">
      <c r="E1993" s="51"/>
      <c r="F1993" s="52" t="str">
        <f>F2000</f>
        <v>LABOR_M</v>
      </c>
      <c r="G1993" s="55" t="str">
        <f>$G$8</f>
        <v>PRODUCTION</v>
      </c>
      <c r="H1993" s="4">
        <f t="shared" ca="1" si="972"/>
        <v>67779.374817501492</v>
      </c>
      <c r="I1993" s="5">
        <f ca="1">VLOOKUP(CONCATENATE($F1993," ",$G1993),AllocFactorMatrix,(I$4+1),FALSE)*$E2000</f>
        <v>33386.967138904009</v>
      </c>
      <c r="J1993" s="5">
        <f ca="1">VLOOKUP(CONCATENATE($F1993," ",$G1993),AllocFactorMatrix,(J$4+1),FALSE)*$E2000</f>
        <v>1650.4370847876141</v>
      </c>
      <c r="K1993" s="5">
        <f ca="1">VLOOKUP(CONCATENATE($F1993," ",$G1993),AllocFactorMatrix,(K$4+1),FALSE)*$E2000</f>
        <v>6045.4564537316555</v>
      </c>
      <c r="L1993" s="5">
        <f ca="1">VLOOKUP(CONCATENATE($F1993," ",$G1993),AllocFactorMatrix,(L$4+1),FALSE)*$E2000</f>
        <v>190.28950538854954</v>
      </c>
      <c r="M1993" s="5">
        <f ca="1">VLOOKUP(CONCATENATE($F1993," ",$G1993),AllocFactorMatrix,(M$4+1),FALSE)*$E2000</f>
        <v>17.84474092081426</v>
      </c>
      <c r="N1993" s="5">
        <f t="shared" ca="1" si="973"/>
        <v>6253.5907000410189</v>
      </c>
      <c r="O1993" s="5">
        <f ca="1">VLOOKUP(CONCATENATE($F1993," ",$G1993),AllocFactorMatrix,(O$4+1),FALSE)*$E2000</f>
        <v>4595.487340654643</v>
      </c>
      <c r="P1993" s="5">
        <f ca="1">VLOOKUP(CONCATENATE($F1993," ",$G1993),AllocFactorMatrix,(P$4+1),FALSE)*$E2000</f>
        <v>856.27317625390913</v>
      </c>
      <c r="Q1993" s="5">
        <f ca="1">VLOOKUP(CONCATENATE($F1993," ",$G1993),AllocFactorMatrix,(Q$4+1),FALSE)*$E2000</f>
        <v>386.9339045421886</v>
      </c>
      <c r="R1993" s="5">
        <f ca="1">VLOOKUP(CONCATENATE($F1993," ",$G1993),AllocFactorMatrix,(R$4+1),FALSE)*$E2000</f>
        <v>17.399985169070977</v>
      </c>
      <c r="S1993" s="5">
        <f ca="1">SUBTOTAL(9,O1993:R1993)</f>
        <v>5856.0944066198108</v>
      </c>
      <c r="T1993" s="5">
        <f ca="1">VLOOKUP(CONCATENATE($F1993," ",$G1993),AllocFactorMatrix,(T$4+1),FALSE)*$E2000</f>
        <v>160.53214340895244</v>
      </c>
      <c r="U1993" s="5">
        <f ca="1">VLOOKUP(CONCATENATE($F1993," ",$G1993),AllocFactorMatrix,(U$4+1),FALSE)*$E2000</f>
        <v>2627.0811751250617</v>
      </c>
      <c r="V1993" s="5">
        <f ca="1">VLOOKUP(CONCATENATE($F1993," ",$G1993),AllocFactorMatrix,(V$4+1),FALSE)*$E2000</f>
        <v>13884.197827429589</v>
      </c>
      <c r="W1993" s="5">
        <f ca="1">VLOOKUP(CONCATENATE($F1993," ",$G1993),AllocFactorMatrix,(W$4+1),FALSE)*$E2000</f>
        <v>2507.2560072745637</v>
      </c>
      <c r="X1993" s="5">
        <f ca="1">SUBTOTAL(9,T1993:W1993)</f>
        <v>19179.067153238168</v>
      </c>
      <c r="Y1993" s="5">
        <f ca="1">VLOOKUP(CONCATENATE($F1993," ",$G1993),AllocFactorMatrix,(Y$4+1),FALSE)*$E2000</f>
        <v>1411.2668701933403</v>
      </c>
      <c r="Z1993" s="5">
        <f ca="1">VLOOKUP(CONCATENATE($F1993," ",$G1993),AllocFactorMatrix,(Z$4+1),FALSE)*$E2000</f>
        <v>23.638180625136247</v>
      </c>
      <c r="AA1993" s="5">
        <f t="shared" ca="1" si="974"/>
        <v>1434.9050508184766</v>
      </c>
      <c r="AB1993" s="5">
        <f ca="1">VLOOKUP(CONCATENATE($F1993," ",$G1993),AllocFactorMatrix,(AB$4+1),FALSE)*$E2000</f>
        <v>18.313283092399896</v>
      </c>
      <c r="AC1993" s="5">
        <f ca="1">VLOOKUP(CONCATENATE($F1993," ",$G1993),AllocFactorMatrix,(AC$4+1),FALSE)*$E2000</f>
        <v>0</v>
      </c>
      <c r="AD1993" s="5">
        <f ca="1">VLOOKUP(CONCATENATE($F1993," ",$G1993),AllocFactorMatrix,(AD$4+1),FALSE)*$E2000</f>
        <v>0</v>
      </c>
    </row>
    <row r="1994" spans="4:30" hidden="1" outlineLevel="1">
      <c r="E1994" s="51"/>
      <c r="F1994" s="52" t="str">
        <f>F2000</f>
        <v>LABOR_M</v>
      </c>
      <c r="G1994" s="55" t="str">
        <f>$G$9</f>
        <v>BULKTRAN</v>
      </c>
      <c r="H1994" s="4">
        <f t="shared" ca="1" si="972"/>
        <v>247.65351004820425</v>
      </c>
      <c r="I1994" s="5">
        <f ca="1">VLOOKUP(CONCATENATE($F1994," ",$G1994),AllocFactorMatrix,(I$4+1),FALSE)*$E2000</f>
        <v>121.98990657669245</v>
      </c>
      <c r="J1994" s="5">
        <f ca="1">VLOOKUP(CONCATENATE($F1994," ",$G1994),AllocFactorMatrix,(J$4+1),FALSE)*$E2000</f>
        <v>6.0303969793453644</v>
      </c>
      <c r="K1994" s="5">
        <f ca="1">VLOOKUP(CONCATENATE($F1994," ",$G1994),AllocFactorMatrix,(K$4+1),FALSE)*$E2000</f>
        <v>22.088998528555674</v>
      </c>
      <c r="L1994" s="5">
        <f ca="1">VLOOKUP(CONCATENATE($F1994," ",$G1994),AllocFactorMatrix,(L$4+1),FALSE)*$E2000</f>
        <v>0.69528324894850568</v>
      </c>
      <c r="M1994" s="5">
        <f ca="1">VLOOKUP(CONCATENATE($F1994," ",$G1994),AllocFactorMatrix,(M$4+1),FALSE)*$E2000</f>
        <v>6.5201438296526665E-2</v>
      </c>
      <c r="N1994" s="5">
        <f t="shared" ca="1" si="973"/>
        <v>22.849483215800706</v>
      </c>
      <c r="O1994" s="5">
        <f ca="1">VLOOKUP(CONCATENATE($F1994," ",$G1994),AllocFactorMatrix,(O$4+1),FALSE)*$E2000</f>
        <v>16.791075063167167</v>
      </c>
      <c r="P1994" s="5">
        <f ca="1">VLOOKUP(CONCATENATE($F1994," ",$G1994),AllocFactorMatrix,(P$4+1),FALSE)*$E2000</f>
        <v>3.1286664745784725</v>
      </c>
      <c r="Q1994" s="5">
        <f ca="1">VLOOKUP(CONCATENATE($F1994," ",$G1994),AllocFactorMatrix,(Q$4+1),FALSE)*$E2000</f>
        <v>1.4137861240907525</v>
      </c>
      <c r="R1994" s="5">
        <f ca="1">VLOOKUP(CONCATENATE($F1994," ",$G1994),AllocFactorMatrix,(R$4+1),FALSE)*$E2000</f>
        <v>6.3576381657542855E-2</v>
      </c>
      <c r="S1994" s="5">
        <f t="shared" ref="S1994:S2000" ca="1" si="986">SUBTOTAL(9,O1994:R1994)</f>
        <v>21.397104043493936</v>
      </c>
      <c r="T1994" s="5">
        <f ca="1">VLOOKUP(CONCATENATE($F1994," ",$G1994),AllocFactorMatrix,(T$4+1),FALSE)*$E2000</f>
        <v>0.58655525958795329</v>
      </c>
      <c r="U1994" s="5">
        <f ca="1">VLOOKUP(CONCATENATE($F1994," ",$G1994),AllocFactorMatrix,(U$4+1),FALSE)*$E2000</f>
        <v>9.5988768847907391</v>
      </c>
      <c r="V1994" s="5">
        <f ca="1">VLOOKUP(CONCATENATE($F1994," ",$G1994),AllocFactorMatrix,(V$4+1),FALSE)*$E2000</f>
        <v>50.730334049624972</v>
      </c>
      <c r="W1994" s="5">
        <f ca="1">VLOOKUP(CONCATENATE($F1994," ",$G1994),AllocFactorMatrix,(W$4+1),FALSE)*$E2000</f>
        <v>9.1610575114165762</v>
      </c>
      <c r="X1994" s="5">
        <f t="shared" ref="X1994:X2000" ca="1" si="987">SUBTOTAL(9,T1994:W1994)</f>
        <v>70.076823705420239</v>
      </c>
      <c r="Y1994" s="5">
        <f ca="1">VLOOKUP(CONCATENATE($F1994," ",$G1994),AllocFactorMatrix,(Y$4+1),FALSE)*$E2000</f>
        <v>5.1565125078120015</v>
      </c>
      <c r="Z1994" s="5">
        <f ca="1">VLOOKUP(CONCATENATE($F1994," ",$G1994),AllocFactorMatrix,(Z$4+1),FALSE)*$E2000</f>
        <v>8.6369613451448501E-2</v>
      </c>
      <c r="AA1994" s="5">
        <f t="shared" ca="1" si="974"/>
        <v>5.2428821212634498</v>
      </c>
      <c r="AB1994" s="5">
        <f ca="1">VLOOKUP(CONCATENATE($F1994," ",$G1994),AllocFactorMatrix,(AB$4+1),FALSE)*$E2000</f>
        <v>6.691340618810461E-2</v>
      </c>
      <c r="AC1994" s="5">
        <f ca="1">VLOOKUP(CONCATENATE($F1994," ",$G1994),AllocFactorMatrix,(AC$4+1),FALSE)*$E2000</f>
        <v>0</v>
      </c>
      <c r="AD1994" s="5">
        <f ca="1">VLOOKUP(CONCATENATE($F1994," ",$G1994),AllocFactorMatrix,(AD$4+1),FALSE)*$E2000</f>
        <v>0</v>
      </c>
    </row>
    <row r="1995" spans="4:30" hidden="1" outlineLevel="1">
      <c r="E1995" s="51"/>
      <c r="F1995" s="52" t="str">
        <f>F2000</f>
        <v>LABOR_M</v>
      </c>
      <c r="G1995" s="55" t="str">
        <f>$G$10</f>
        <v>SUBTRAN</v>
      </c>
      <c r="H1995" s="4">
        <f t="shared" ca="1" si="972"/>
        <v>54.473499892266979</v>
      </c>
      <c r="I1995" s="5">
        <f ca="1">VLOOKUP(CONCATENATE($F1995," ",$G1995),AllocFactorMatrix,(I$4+1),FALSE)*$E2000</f>
        <v>26.52137302204946</v>
      </c>
      <c r="J1995" s="5">
        <f ca="1">VLOOKUP(CONCATENATE($F1995," ",$G1995),AllocFactorMatrix,(J$4+1),FALSE)*$E2000</f>
        <v>1.2799561561190578</v>
      </c>
      <c r="K1995" s="5">
        <f ca="1">VLOOKUP(CONCATENATE($F1995," ",$G1995),AllocFactorMatrix,(K$4+1),FALSE)*$E2000</f>
        <v>4.656417912014386</v>
      </c>
      <c r="L1995" s="5">
        <f ca="1">VLOOKUP(CONCATENATE($F1995," ",$G1995),AllocFactorMatrix,(L$4+1),FALSE)*$E2000</f>
        <v>0.14383236818090508</v>
      </c>
      <c r="M1995" s="5">
        <f ca="1">VLOOKUP(CONCATENATE($F1995," ",$G1995),AllocFactorMatrix,(M$4+1),FALSE)*$E2000</f>
        <v>1.7913560774955827E-2</v>
      </c>
      <c r="N1995" s="5">
        <f t="shared" ca="1" si="973"/>
        <v>4.8181638409702465</v>
      </c>
      <c r="O1995" s="5">
        <f ca="1">VLOOKUP(CONCATENATE($F1995," ",$G1995),AllocFactorMatrix,(O$4+1),FALSE)*$E2000</f>
        <v>3.5179965114776648</v>
      </c>
      <c r="P1995" s="5">
        <f ca="1">VLOOKUP(CONCATENATE($F1995," ",$G1995),AllocFactorMatrix,(P$4+1),FALSE)*$E2000</f>
        <v>0.65399144824772493</v>
      </c>
      <c r="Q1995" s="5">
        <f ca="1">VLOOKUP(CONCATENATE($F1995," ",$G1995),AllocFactorMatrix,(Q$4+1),FALSE)*$E2000</f>
        <v>0.38913270426777641</v>
      </c>
      <c r="R1995" s="5">
        <f ca="1">VLOOKUP(CONCATENATE($F1995," ",$G1995),AllocFactorMatrix,(R$4+1),FALSE)*$E2000</f>
        <v>0</v>
      </c>
      <c r="S1995" s="5">
        <f t="shared" ca="1" si="986"/>
        <v>4.5611206639931661</v>
      </c>
      <c r="T1995" s="5">
        <f ca="1">VLOOKUP(CONCATENATE($F1995," ",$G1995),AllocFactorMatrix,(T$4+1),FALSE)*$E2000</f>
        <v>0.12284239759423349</v>
      </c>
      <c r="U1995" s="5">
        <f ca="1">VLOOKUP(CONCATENATE($F1995," ",$G1995),AllocFactorMatrix,(U$4+1),FALSE)*$E2000</f>
        <v>2.0110001848286059</v>
      </c>
      <c r="V1995" s="5">
        <f ca="1">VLOOKUP(CONCATENATE($F1995," ",$G1995),AllocFactorMatrix,(V$4+1),FALSE)*$E2000</f>
        <v>14.010001015101054</v>
      </c>
      <c r="W1995" s="5">
        <f ca="1">VLOOKUP(CONCATENATE($F1995," ",$G1995),AllocFactorMatrix,(W$4+1),FALSE)*$E2000</f>
        <v>0</v>
      </c>
      <c r="X1995" s="5">
        <f t="shared" ca="1" si="987"/>
        <v>16.143843597523894</v>
      </c>
      <c r="Y1995" s="5">
        <f ca="1">VLOOKUP(CONCATENATE($F1995," ",$G1995),AllocFactorMatrix,(Y$4+1),FALSE)*$E2000</f>
        <v>1.0588138812680941</v>
      </c>
      <c r="Z1995" s="5">
        <f ca="1">VLOOKUP(CONCATENATE($F1995," ",$G1995),AllocFactorMatrix,(Z$4+1),FALSE)*$E2000</f>
        <v>1.7650456166641539E-2</v>
      </c>
      <c r="AA1995" s="5">
        <f t="shared" ca="1" si="974"/>
        <v>1.0764643374347356</v>
      </c>
      <c r="AB1995" s="5">
        <f ca="1">VLOOKUP(CONCATENATE($F1995," ",$G1995),AllocFactorMatrix,(AB$4+1),FALSE)*$E2000</f>
        <v>1.4139017280448802E-2</v>
      </c>
      <c r="AC1995" s="5">
        <f ca="1">VLOOKUP(CONCATENATE($F1995," ",$G1995),AllocFactorMatrix,(AC$4+1),FALSE)*$E2000</f>
        <v>4.8075681373830129E-2</v>
      </c>
      <c r="AD1995" s="5">
        <f ca="1">VLOOKUP(CONCATENATE($F1995," ",$G1995),AllocFactorMatrix,(AD$4+1),FALSE)*$E2000</f>
        <v>1.0363575522146597E-2</v>
      </c>
    </row>
    <row r="1996" spans="4:30" hidden="1" outlineLevel="1">
      <c r="E1996" s="51"/>
      <c r="F1996" s="52" t="str">
        <f>F2000</f>
        <v>LABOR_M</v>
      </c>
      <c r="G1996" s="55" t="str">
        <f>$G$11</f>
        <v>DISTPRI</v>
      </c>
      <c r="H1996" s="4">
        <f t="shared" ca="1" si="972"/>
        <v>34901.08848688579</v>
      </c>
      <c r="I1996" s="5">
        <f ca="1">VLOOKUP(CONCATENATE($F1996," ",$G1996),AllocFactorMatrix,(I$4+1),FALSE)*$E2000</f>
        <v>23325.885985615583</v>
      </c>
      <c r="J1996" s="5">
        <f ca="1">VLOOKUP(CONCATENATE($F1996," ",$G1996),AllocFactorMatrix,(J$4+1),FALSE)*$E2000</f>
        <v>1099.5213722749284</v>
      </c>
      <c r="K1996" s="5">
        <f ca="1">VLOOKUP(CONCATENATE($F1996," ",$G1996),AllocFactorMatrix,(K$4+1),FALSE)*$E2000</f>
        <v>3992.4295840527989</v>
      </c>
      <c r="L1996" s="5">
        <f ca="1">VLOOKUP(CONCATENATE($F1996," ",$G1996),AllocFactorMatrix,(L$4+1),FALSE)*$E2000</f>
        <v>123.38684848927568</v>
      </c>
      <c r="M1996" s="5">
        <f ca="1">VLOOKUP(CONCATENATE($F1996," ",$G1996),AllocFactorMatrix,(M$4+1),FALSE)*$E2000</f>
        <v>0</v>
      </c>
      <c r="N1996" s="5">
        <f t="shared" ca="1" si="973"/>
        <v>4115.8164325420748</v>
      </c>
      <c r="O1996" s="5">
        <f ca="1">VLOOKUP(CONCATENATE($F1996," ",$G1996),AllocFactorMatrix,(O$4+1),FALSE)*$E2000</f>
        <v>2993.6243710148947</v>
      </c>
      <c r="P1996" s="5">
        <f ca="1">VLOOKUP(CONCATENATE($F1996," ",$G1996),AllocFactorMatrix,(P$4+1),FALSE)*$E2000</f>
        <v>557.56274055453457</v>
      </c>
      <c r="Q1996" s="5">
        <f ca="1">VLOOKUP(CONCATENATE($F1996," ",$G1996),AllocFactorMatrix,(Q$4+1),FALSE)*$E2000</f>
        <v>0</v>
      </c>
      <c r="R1996" s="5">
        <f ca="1">VLOOKUP(CONCATENATE($F1996," ",$G1996),AllocFactorMatrix,(R$4+1),FALSE)*$E2000</f>
        <v>0</v>
      </c>
      <c r="S1996" s="5">
        <f t="shared" ca="1" si="986"/>
        <v>3551.1871115694294</v>
      </c>
      <c r="T1996" s="5">
        <f ca="1">VLOOKUP(CONCATENATE($F1996," ",$G1996),AllocFactorMatrix,(T$4+1),FALSE)*$E2000</f>
        <v>106.72086399621766</v>
      </c>
      <c r="U1996" s="5">
        <f ca="1">VLOOKUP(CONCATENATE($F1996," ",$G1996),AllocFactorMatrix,(U$4+1),FALSE)*$E2000</f>
        <v>1721.1660433679106</v>
      </c>
      <c r="V1996" s="5">
        <f ca="1">VLOOKUP(CONCATENATE($F1996," ",$G1996),AllocFactorMatrix,(V$4+1),FALSE)*$E2000</f>
        <v>0</v>
      </c>
      <c r="W1996" s="5">
        <f ca="1">VLOOKUP(CONCATENATE($F1996," ",$G1996),AllocFactorMatrix,(W$4+1),FALSE)*$E2000</f>
        <v>0</v>
      </c>
      <c r="X1996" s="5">
        <f t="shared" ca="1" si="987"/>
        <v>1827.8869073641283</v>
      </c>
      <c r="Y1996" s="5">
        <f ca="1">VLOOKUP(CONCATENATE($F1996," ",$G1996),AllocFactorMatrix,(Y$4+1),FALSE)*$E2000</f>
        <v>902.71532171013951</v>
      </c>
      <c r="Z1996" s="5">
        <f ca="1">VLOOKUP(CONCATENATE($F1996," ",$G1996),AllocFactorMatrix,(Z$4+1),FALSE)*$E2000</f>
        <v>15.060825256726059</v>
      </c>
      <c r="AA1996" s="5">
        <f t="shared" ca="1" si="974"/>
        <v>917.77614696686555</v>
      </c>
      <c r="AB1996" s="5">
        <f ca="1">VLOOKUP(CONCATENATE($F1996," ",$G1996),AllocFactorMatrix,(AB$4+1),FALSE)*$E2000</f>
        <v>12.201792016860988</v>
      </c>
      <c r="AC1996" s="5">
        <f ca="1">VLOOKUP(CONCATENATE($F1996," ",$G1996),AllocFactorMatrix,(AC$4+1),FALSE)*$E2000</f>
        <v>41.801644260002909</v>
      </c>
      <c r="AD1996" s="5">
        <f ca="1">VLOOKUP(CONCATENATE($F1996," ",$G1996),AllocFactorMatrix,(AD$4+1),FALSE)*$E2000</f>
        <v>9.0110942759152497</v>
      </c>
    </row>
    <row r="1997" spans="4:30" hidden="1" outlineLevel="1">
      <c r="E1997" s="51"/>
      <c r="F1997" s="52" t="str">
        <f>F2000</f>
        <v>LABOR_M</v>
      </c>
      <c r="G1997" s="55" t="str">
        <f>$G$12</f>
        <v>DISTSEC</v>
      </c>
      <c r="H1997" s="4">
        <f t="shared" ca="1" si="972"/>
        <v>14404.10848803746</v>
      </c>
      <c r="I1997" s="5">
        <f ca="1">VLOOKUP(CONCATENATE($F1997," ",$G1997),AllocFactorMatrix,(I$4+1),FALSE)*$E2000</f>
        <v>10769.972825564188</v>
      </c>
      <c r="J1997" s="5">
        <f ca="1">VLOOKUP(CONCATENATE($F1997," ",$G1997),AllocFactorMatrix,(J$4+1),FALSE)*$E2000</f>
        <v>519.22382241170249</v>
      </c>
      <c r="K1997" s="5">
        <f ca="1">VLOOKUP(CONCATENATE($F1997," ",$G1997),AllocFactorMatrix,(K$4+1),FALSE)*$E2000</f>
        <v>1566.7146522164448</v>
      </c>
      <c r="L1997" s="5">
        <f ca="1">VLOOKUP(CONCATENATE($F1997," ",$G1997),AllocFactorMatrix,(L$4+1),FALSE)*$E2000</f>
        <v>0</v>
      </c>
      <c r="M1997" s="5">
        <f ca="1">VLOOKUP(CONCATENATE($F1997," ",$G1997),AllocFactorMatrix,(M$4+1),FALSE)*$E2000</f>
        <v>0</v>
      </c>
      <c r="N1997" s="5">
        <f t="shared" ca="1" si="973"/>
        <v>1566.7146522164448</v>
      </c>
      <c r="O1997" s="5">
        <f ca="1">VLOOKUP(CONCATENATE($F1997," ",$G1997),AllocFactorMatrix,(O$4+1),FALSE)*$E2000</f>
        <v>998.31667441868115</v>
      </c>
      <c r="P1997" s="5">
        <f ca="1">VLOOKUP(CONCATENATE($F1997," ",$G1997),AllocFactorMatrix,(P$4+1),FALSE)*$E2000</f>
        <v>0</v>
      </c>
      <c r="Q1997" s="5">
        <f ca="1">VLOOKUP(CONCATENATE($F1997," ",$G1997),AllocFactorMatrix,(Q$4+1),FALSE)*$E2000</f>
        <v>0</v>
      </c>
      <c r="R1997" s="5">
        <f ca="1">VLOOKUP(CONCATENATE($F1997," ",$G1997),AllocFactorMatrix,(R$4+1),FALSE)*$E2000</f>
        <v>0</v>
      </c>
      <c r="S1997" s="5">
        <f t="shared" ca="1" si="986"/>
        <v>998.31667441868115</v>
      </c>
      <c r="T1997" s="5">
        <f ca="1">VLOOKUP(CONCATENATE($F1997," ",$G1997),AllocFactorMatrix,(T$4+1),FALSE)*$E2000</f>
        <v>26.992388541263136</v>
      </c>
      <c r="U1997" s="5">
        <f ca="1">VLOOKUP(CONCATENATE($F1997," ",$G1997),AllocFactorMatrix,(U$4+1),FALSE)*$E2000</f>
        <v>0</v>
      </c>
      <c r="V1997" s="5">
        <f ca="1">VLOOKUP(CONCATENATE($F1997," ",$G1997),AllocFactorMatrix,(V$4+1),FALSE)*$E2000</f>
        <v>0</v>
      </c>
      <c r="W1997" s="5">
        <f ca="1">VLOOKUP(CONCATENATE($F1997," ",$G1997),AllocFactorMatrix,(W$4+1),FALSE)*$E2000</f>
        <v>0</v>
      </c>
      <c r="X1997" s="5">
        <f t="shared" ca="1" si="987"/>
        <v>26.992388541263136</v>
      </c>
      <c r="Y1997" s="5">
        <f ca="1">VLOOKUP(CONCATENATE($F1997," ",$G1997),AllocFactorMatrix,(Y$4+1),FALSE)*$E2000</f>
        <v>368.22320818377227</v>
      </c>
      <c r="Z1997" s="5">
        <f ca="1">VLOOKUP(CONCATENATE($F1997," ",$G1997),AllocFactorMatrix,(Z$4+1),FALSE)*$E2000</f>
        <v>0</v>
      </c>
      <c r="AA1997" s="5">
        <f t="shared" ca="1" si="974"/>
        <v>368.22320818377227</v>
      </c>
      <c r="AB1997" s="5">
        <f ca="1">VLOOKUP(CONCATENATE($F1997," ",$G1997),AllocFactorMatrix,(AB$4+1),FALSE)*$E2000</f>
        <v>3.8210640766216408</v>
      </c>
      <c r="AC1997" s="5">
        <f ca="1">VLOOKUP(CONCATENATE($F1997," ",$G1997),AllocFactorMatrix,(AC$4+1),FALSE)*$E2000</f>
        <v>129.73982180159945</v>
      </c>
      <c r="AD1997" s="5">
        <f ca="1">VLOOKUP(CONCATENATE($F1997," ",$G1997),AllocFactorMatrix,(AD$4+1),FALSE)*$E2000</f>
        <v>21.104030823187223</v>
      </c>
    </row>
    <row r="1998" spans="4:30" hidden="1" outlineLevel="1">
      <c r="E1998" s="51"/>
      <c r="F1998" s="52" t="str">
        <f>F2000</f>
        <v>LABOR_M</v>
      </c>
      <c r="G1998" s="55" t="str">
        <f>$G$13</f>
        <v>ENERGY</v>
      </c>
      <c r="H1998" s="4">
        <f t="shared" ca="1" si="972"/>
        <v>17843.228837084407</v>
      </c>
      <c r="I1998" s="5">
        <f ca="1">VLOOKUP(CONCATENATE($F1998," ",$G1998),AllocFactorMatrix,(I$4+1),FALSE)*$E2000</f>
        <v>6695.2628103025618</v>
      </c>
      <c r="J1998" s="5">
        <f ca="1">VLOOKUP(CONCATENATE($F1998," ",$G1998),AllocFactorMatrix,(J$4+1),FALSE)*$E2000</f>
        <v>433.89629352155112</v>
      </c>
      <c r="K1998" s="5">
        <f ca="1">VLOOKUP(CONCATENATE($F1998," ",$G1998),AllocFactorMatrix,(K$4+1),FALSE)*$E2000</f>
        <v>1455.7691007418709</v>
      </c>
      <c r="L1998" s="5">
        <f ca="1">VLOOKUP(CONCATENATE($F1998," ",$G1998),AllocFactorMatrix,(L$4+1),FALSE)*$E2000</f>
        <v>46.267646957223789</v>
      </c>
      <c r="M1998" s="5">
        <f ca="1">VLOOKUP(CONCATENATE($F1998," ",$G1998),AllocFactorMatrix,(M$4+1),FALSE)*$E2000</f>
        <v>4.2653361709483866</v>
      </c>
      <c r="N1998" s="5">
        <f t="shared" ca="1" si="973"/>
        <v>1506.3020838700431</v>
      </c>
      <c r="O1998" s="5">
        <f ca="1">VLOOKUP(CONCATENATE($F1998," ",$G1998),AllocFactorMatrix,(O$4+1),FALSE)*$E2000</f>
        <v>1327.2450018694044</v>
      </c>
      <c r="P1998" s="5">
        <f ca="1">VLOOKUP(CONCATENATE($F1998," ",$G1998),AllocFactorMatrix,(P$4+1),FALSE)*$E2000</f>
        <v>246.04568494179878</v>
      </c>
      <c r="Q1998" s="5">
        <f ca="1">VLOOKUP(CONCATENATE($F1998," ",$G1998),AllocFactorMatrix,(Q$4+1),FALSE)*$E2000</f>
        <v>111.79686147019278</v>
      </c>
      <c r="R1998" s="5">
        <f ca="1">VLOOKUP(CONCATENATE($F1998," ",$G1998),AllocFactorMatrix,(R$4+1),FALSE)*$E2000</f>
        <v>5.1800112286583584</v>
      </c>
      <c r="S1998" s="5">
        <f t="shared" ca="1" si="986"/>
        <v>1690.2675595100543</v>
      </c>
      <c r="T1998" s="5">
        <f ca="1">VLOOKUP(CONCATENATE($F1998," ",$G1998),AllocFactorMatrix,(T$4+1),FALSE)*$E2000</f>
        <v>50.862543595880609</v>
      </c>
      <c r="U1998" s="5">
        <f ca="1">VLOOKUP(CONCATENATE($F1998," ",$G1998),AllocFactorMatrix,(U$4+1),FALSE)*$E2000</f>
        <v>893.07006940404165</v>
      </c>
      <c r="V1998" s="5">
        <f ca="1">VLOOKUP(CONCATENATE($F1998," ",$G1998),AllocFactorMatrix,(V$4+1),FALSE)*$E2000</f>
        <v>5070.4810702587456</v>
      </c>
      <c r="W1998" s="5">
        <f ca="1">VLOOKUP(CONCATENATE($F1998," ",$G1998),AllocFactorMatrix,(W$4+1),FALSE)*$E2000</f>
        <v>961.98893192737592</v>
      </c>
      <c r="X1998" s="5">
        <f t="shared" ca="1" si="987"/>
        <v>6976.4026151860444</v>
      </c>
      <c r="Y1998" s="5">
        <f ca="1">VLOOKUP(CONCATENATE($F1998," ",$G1998),AllocFactorMatrix,(Y$4+1),FALSE)*$E2000</f>
        <v>359.5906787757645</v>
      </c>
      <c r="Z1998" s="5">
        <f ca="1">VLOOKUP(CONCATENATE($F1998," ",$G1998),AllocFactorMatrix,(Z$4+1),FALSE)*$E2000</f>
        <v>5.8535630073782086</v>
      </c>
      <c r="AA1998" s="5">
        <f t="shared" ca="1" si="974"/>
        <v>365.44424178314273</v>
      </c>
      <c r="AB1998" s="5">
        <f ca="1">VLOOKUP(CONCATENATE($F1998," ",$G1998),AllocFactorMatrix,(AB$4+1),FALSE)*$E2000</f>
        <v>6.5291786718666565</v>
      </c>
      <c r="AC1998" s="5">
        <f ca="1">VLOOKUP(CONCATENATE($F1998," ",$G1998),AllocFactorMatrix,(AC$4+1),FALSE)*$E2000</f>
        <v>141.1847456783253</v>
      </c>
      <c r="AD1998" s="5">
        <f ca="1">VLOOKUP(CONCATENATE($F1998," ",$G1998),AllocFactorMatrix,(AD$4+1),FALSE)*$E2000</f>
        <v>27.939308560821853</v>
      </c>
    </row>
    <row r="1999" spans="4:30" hidden="1" outlineLevel="1">
      <c r="E1999" s="51"/>
      <c r="F1999" s="52" t="str">
        <f>F2000</f>
        <v>LABOR_M</v>
      </c>
      <c r="G1999" s="55" t="str">
        <f>$G$14</f>
        <v>CUSTOMER</v>
      </c>
      <c r="H1999" s="4">
        <f t="shared" ca="1" si="972"/>
        <v>13449.072360550377</v>
      </c>
      <c r="I1999" s="5">
        <f ca="1">VLOOKUP(CONCATENATE($F1999," ",$G1999),AllocFactorMatrix,(I$4+1),FALSE)*$E2000</f>
        <v>9609.3755475273356</v>
      </c>
      <c r="J1999" s="5">
        <f ca="1">VLOOKUP(CONCATENATE($F1999," ",$G1999),AllocFactorMatrix,(J$4+1),FALSE)*$E2000</f>
        <v>1644.4805752554025</v>
      </c>
      <c r="K1999" s="5">
        <f ca="1">VLOOKUP(CONCATENATE($F1999," ",$G1999),AllocFactorMatrix,(K$4+1),FALSE)*$E2000</f>
        <v>473.52177368154457</v>
      </c>
      <c r="L1999" s="5">
        <f ca="1">VLOOKUP(CONCATENATE($F1999," ",$G1999),AllocFactorMatrix,(L$4+1),FALSE)*$E2000</f>
        <v>79.155281033970255</v>
      </c>
      <c r="M1999" s="5">
        <f ca="1">VLOOKUP(CONCATENATE($F1999," ",$G1999),AllocFactorMatrix,(M$4+1),FALSE)*$E2000</f>
        <v>12.50615481581621</v>
      </c>
      <c r="N1999" s="5">
        <f t="shared" ca="1" si="973"/>
        <v>565.18320953133104</v>
      </c>
      <c r="O1999" s="5">
        <f ca="1">VLOOKUP(CONCATENATE($F1999," ",$G1999),AllocFactorMatrix,(O$4+1),FALSE)*$E2000</f>
        <v>88.36026947999612</v>
      </c>
      <c r="P1999" s="5">
        <f ca="1">VLOOKUP(CONCATENATE($F1999," ",$G1999),AllocFactorMatrix,(P$4+1),FALSE)*$E2000</f>
        <v>22.693364951690448</v>
      </c>
      <c r="Q1999" s="5">
        <f ca="1">VLOOKUP(CONCATENATE($F1999," ",$G1999),AllocFactorMatrix,(Q$4+1),FALSE)*$E2000</f>
        <v>43.405324525427226</v>
      </c>
      <c r="R1999" s="5">
        <f ca="1">VLOOKUP(CONCATENATE($F1999," ",$G1999),AllocFactorMatrix,(R$4+1),FALSE)*$E2000</f>
        <v>7.5757339639858543</v>
      </c>
      <c r="S1999" s="5">
        <f t="shared" ca="1" si="986"/>
        <v>162.03469292109963</v>
      </c>
      <c r="T1999" s="5">
        <f ca="1">VLOOKUP(CONCATENATE($F1999," ",$G1999),AllocFactorMatrix,(T$4+1),FALSE)*$E2000</f>
        <v>0.61452375307039842</v>
      </c>
      <c r="U1999" s="5">
        <f ca="1">VLOOKUP(CONCATENATE($F1999," ",$G1999),AllocFactorMatrix,(U$4+1),FALSE)*$E2000</f>
        <v>13.510062825367033</v>
      </c>
      <c r="V1999" s="5">
        <f ca="1">VLOOKUP(CONCATENATE($F1999," ",$G1999),AllocFactorMatrix,(V$4+1),FALSE)*$E2000</f>
        <v>63.865661882168844</v>
      </c>
      <c r="W1999" s="5">
        <f ca="1">VLOOKUP(CONCATENATE($F1999," ",$G1999),AllocFactorMatrix,(W$4+1),FALSE)*$E2000</f>
        <v>11.367833268517742</v>
      </c>
      <c r="X1999" s="5">
        <f t="shared" ca="1" si="987"/>
        <v>89.358081729124024</v>
      </c>
      <c r="Y1999" s="5">
        <f ca="1">VLOOKUP(CONCATENATE($F1999," ",$G1999),AllocFactorMatrix,(Y$4+1),FALSE)*$E2000</f>
        <v>24.184386513818399</v>
      </c>
      <c r="Z1999" s="5">
        <f ca="1">VLOOKUP(CONCATENATE($F1999," ",$G1999),AllocFactorMatrix,(Z$4+1),FALSE)*$E2000</f>
        <v>0.38314714479923911</v>
      </c>
      <c r="AA1999" s="5">
        <f t="shared" ca="1" si="974"/>
        <v>24.567533658617638</v>
      </c>
      <c r="AB1999" s="5">
        <f ca="1">VLOOKUP(CONCATENATE($F1999," ",$G1999),AllocFactorMatrix,(AB$4+1),FALSE)*$E2000</f>
        <v>0.68913258600791572</v>
      </c>
      <c r="AC1999" s="5">
        <f ca="1">VLOOKUP(CONCATENATE($F1999," ",$G1999),AllocFactorMatrix,(AC$4+1),FALSE)*$E2000</f>
        <v>1060.5972008485714</v>
      </c>
      <c r="AD1999" s="5">
        <f ca="1">VLOOKUP(CONCATENATE($F1999," ",$G1999),AllocFactorMatrix,(AD$4+1),FALSE)*$E2000</f>
        <v>292.78638649288649</v>
      </c>
    </row>
    <row r="2000" spans="4:30" collapsed="1">
      <c r="D2000" s="95" t="s">
        <v>632</v>
      </c>
      <c r="E2000" s="61">
        <v>148679</v>
      </c>
      <c r="F2000" s="61" t="s">
        <v>70</v>
      </c>
      <c r="G2000" s="55" t="str">
        <f>$G$15</f>
        <v>TOTAL</v>
      </c>
      <c r="H2000" s="4">
        <f t="shared" ca="1" si="972"/>
        <v>148679</v>
      </c>
      <c r="I2000" s="5">
        <f ca="1">VLOOKUP(CONCATENATE($F2000," ",$G2000),AllocFactorMatrix,(I$4+1),FALSE)*$E2000</f>
        <v>83935.97558751241</v>
      </c>
      <c r="J2000" s="5">
        <f ca="1">VLOOKUP(CONCATENATE($F2000," ",$G2000),AllocFactorMatrix,(J$4+1),FALSE)*$E2000</f>
        <v>5354.8695013866636</v>
      </c>
      <c r="K2000" s="5">
        <f ca="1">VLOOKUP(CONCATENATE($F2000," ",$G2000),AllocFactorMatrix,(K$4+1),FALSE)*$E2000</f>
        <v>13560.636980864887</v>
      </c>
      <c r="L2000" s="5">
        <f ca="1">VLOOKUP(CONCATENATE($F2000," ",$G2000),AllocFactorMatrix,(L$4+1),FALSE)*$E2000</f>
        <v>439.93839748614874</v>
      </c>
      <c r="M2000" s="5">
        <f ca="1">VLOOKUP(CONCATENATE($F2000," ",$G2000),AllocFactorMatrix,(M$4+1),FALSE)*$E2000</f>
        <v>34.699346906650341</v>
      </c>
      <c r="N2000" s="5">
        <f t="shared" ca="1" si="973"/>
        <v>14035.274725257686</v>
      </c>
      <c r="O2000" s="5">
        <f ca="1">VLOOKUP(CONCATENATE($F2000," ",$G2000),AllocFactorMatrix,(O$4+1),FALSE)*$E2000</f>
        <v>10023.342729012264</v>
      </c>
      <c r="P2000" s="5">
        <f ca="1">VLOOKUP(CONCATENATE($F2000," ",$G2000),AllocFactorMatrix,(P$4+1),FALSE)*$E2000</f>
        <v>1686.357624624759</v>
      </c>
      <c r="Q2000" s="5">
        <f ca="1">VLOOKUP(CONCATENATE($F2000," ",$G2000),AllocFactorMatrix,(Q$4+1),FALSE)*$E2000</f>
        <v>543.93900936616717</v>
      </c>
      <c r="R2000" s="5">
        <f ca="1">VLOOKUP(CONCATENATE($F2000," ",$G2000),AllocFactorMatrix,(R$4+1),FALSE)*$E2000</f>
        <v>30.219306743372734</v>
      </c>
      <c r="S2000" s="5">
        <f t="shared" ca="1" si="986"/>
        <v>12283.858669746563</v>
      </c>
      <c r="T2000" s="5">
        <f ca="1">VLOOKUP(CONCATENATE($F2000," ",$G2000),AllocFactorMatrix,(T$4+1),FALSE)*$E2000</f>
        <v>346.43186095256641</v>
      </c>
      <c r="U2000" s="5">
        <f ca="1">VLOOKUP(CONCATENATE($F2000," ",$G2000),AllocFactorMatrix,(U$4+1),FALSE)*$E2000</f>
        <v>5266.4372277920011</v>
      </c>
      <c r="V2000" s="5">
        <f ca="1">VLOOKUP(CONCATENATE($F2000," ",$G2000),AllocFactorMatrix,(V$4+1),FALSE)*$E2000</f>
        <v>19083.284894635231</v>
      </c>
      <c r="W2000" s="5">
        <f ca="1">VLOOKUP(CONCATENATE($F2000," ",$G2000),AllocFactorMatrix,(W$4+1),FALSE)*$E2000</f>
        <v>3489.7738299818743</v>
      </c>
      <c r="X2000" s="5">
        <f t="shared" ca="1" si="987"/>
        <v>28185.927813361672</v>
      </c>
      <c r="Y2000" s="5">
        <f ca="1">VLOOKUP(CONCATENATE($F2000," ",$G2000),AllocFactorMatrix,(Y$4+1),FALSE)*$E2000</f>
        <v>3072.1957917659156</v>
      </c>
      <c r="Z2000" s="5">
        <f ca="1">VLOOKUP(CONCATENATE($F2000," ",$G2000),AllocFactorMatrix,(Z$4+1),FALSE)*$E2000</f>
        <v>45.039736103657845</v>
      </c>
      <c r="AA2000" s="5">
        <f t="shared" ca="1" si="974"/>
        <v>3117.2355278695736</v>
      </c>
      <c r="AB2000" s="5">
        <f ca="1">VLOOKUP(CONCATENATE($F2000," ",$G2000),AllocFactorMatrix,(AB$4+1),FALSE)*$E2000</f>
        <v>41.635502867225654</v>
      </c>
      <c r="AC2000" s="5">
        <f ca="1">VLOOKUP(CONCATENATE($F2000," ",$G2000),AllocFactorMatrix,(AC$4+1),FALSE)*$E2000</f>
        <v>1373.3714882698728</v>
      </c>
      <c r="AD2000" s="5">
        <f ca="1">VLOOKUP(CONCATENATE($F2000," ",$G2000),AllocFactorMatrix,(AD$4+1),FALSE)*$E2000</f>
        <v>350.85118372833296</v>
      </c>
    </row>
    <row r="2001" spans="4:30" hidden="1" outlineLevel="1">
      <c r="E2001" s="51"/>
      <c r="F2001" s="52" t="str">
        <f>F2008</f>
        <v>LABOR_M</v>
      </c>
      <c r="G2001" s="55" t="str">
        <f>$G$8</f>
        <v>PRODUCTION</v>
      </c>
      <c r="H2001" s="4">
        <f t="shared" ref="H2001:H2008" ca="1" si="988">SUBTOTAL(9,I2001:AD2001)</f>
        <v>195681.21002992464</v>
      </c>
      <c r="I2001" s="5">
        <f ca="1">VLOOKUP(CONCATENATE($F2001," ",$G2001),AllocFactorMatrix,(I$4+1),FALSE)*$E2008</f>
        <v>96389.235612765056</v>
      </c>
      <c r="J2001" s="5">
        <f ca="1">VLOOKUP(CONCATENATE($F2001," ",$G2001),AllocFactorMatrix,(J$4+1),FALSE)*$E2008</f>
        <v>4764.8643366670494</v>
      </c>
      <c r="K2001" s="5">
        <f ca="1">VLOOKUP(CONCATENATE($F2001," ",$G2001),AllocFactorMatrix,(K$4+1),FALSE)*$E2008</f>
        <v>17453.424987094542</v>
      </c>
      <c r="L2001" s="5">
        <f ca="1">VLOOKUP(CONCATENATE($F2001," ",$G2001),AllocFactorMatrix,(L$4+1),FALSE)*$E2008</f>
        <v>549.37185199312876</v>
      </c>
      <c r="M2001" s="5">
        <f ca="1">VLOOKUP(CONCATENATE($F2001," ",$G2001),AllocFactorMatrix,(M$4+1),FALSE)*$E2008</f>
        <v>51.518334382066293</v>
      </c>
      <c r="N2001" s="5">
        <f t="shared" ref="N2001:N2008" ca="1" si="989">SUBTOTAL(9,K2001:M2001)</f>
        <v>18054.315173469735</v>
      </c>
      <c r="O2001" s="5">
        <f ca="1">VLOOKUP(CONCATENATE($F2001," ",$G2001),AllocFactorMatrix,(O$4+1),FALSE)*$E2008</f>
        <v>13267.31805829969</v>
      </c>
      <c r="P2001" s="5">
        <f ca="1">VLOOKUP(CONCATENATE($F2001," ",$G2001),AllocFactorMatrix,(P$4+1),FALSE)*$E2008</f>
        <v>2472.0878836177549</v>
      </c>
      <c r="Q2001" s="5">
        <f ca="1">VLOOKUP(CONCATENATE($F2001," ",$G2001),AllocFactorMatrix,(Q$4+1),FALSE)*$E2008</f>
        <v>1117.0904843292838</v>
      </c>
      <c r="R2001" s="5">
        <f ca="1">VLOOKUP(CONCATENATE($F2001," ",$G2001),AllocFactorMatrix,(R$4+1),FALSE)*$E2008</f>
        <v>50.234310386518572</v>
      </c>
      <c r="S2001" s="5">
        <f ca="1">SUBTOTAL(9,O2001:R2001)</f>
        <v>16906.730736633246</v>
      </c>
      <c r="T2001" s="5">
        <f ca="1">VLOOKUP(CONCATENATE($F2001," ",$G2001),AllocFactorMatrix,(T$4+1),FALSE)*$E2008</f>
        <v>463.46140187250489</v>
      </c>
      <c r="U2001" s="5">
        <f ca="1">VLOOKUP(CONCATENATE($F2001," ",$G2001),AllocFactorMatrix,(U$4+1),FALSE)*$E2008</f>
        <v>7584.4668762357596</v>
      </c>
      <c r="V2001" s="5">
        <f ca="1">VLOOKUP(CONCATENATE($F2001," ",$G2001),AllocFactorMatrix,(V$4+1),FALSE)*$E2008</f>
        <v>40084.120552624809</v>
      </c>
      <c r="W2001" s="5">
        <f ca="1">VLOOKUP(CONCATENATE($F2001," ",$G2001),AllocFactorMatrix,(W$4+1),FALSE)*$E2008</f>
        <v>7238.5278070106806</v>
      </c>
      <c r="X2001" s="5">
        <f ca="1">SUBTOTAL(9,T2001:W2001)</f>
        <v>55370.576637743754</v>
      </c>
      <c r="Y2001" s="5">
        <f ca="1">VLOOKUP(CONCATENATE($F2001," ",$G2001),AllocFactorMatrix,(Y$4+1),FALSE)*$E2008</f>
        <v>4074.3723231166446</v>
      </c>
      <c r="Z2001" s="5">
        <f ca="1">VLOOKUP(CONCATENATE($F2001," ",$G2001),AllocFactorMatrix,(Z$4+1),FALSE)*$E2008</f>
        <v>68.244179001164298</v>
      </c>
      <c r="AA2001" s="5">
        <f t="shared" ref="AA2001:AA2008" ca="1" si="990">SUBTOTAL(9,Y2001:Z2001)</f>
        <v>4142.6165021178085</v>
      </c>
      <c r="AB2001" s="5">
        <f ca="1">VLOOKUP(CONCATENATE($F2001," ",$G2001),AllocFactorMatrix,(AB$4+1),FALSE)*$E2008</f>
        <v>52.871030527948292</v>
      </c>
      <c r="AC2001" s="5">
        <f ca="1">VLOOKUP(CONCATENATE($F2001," ",$G2001),AllocFactorMatrix,(AC$4+1),FALSE)*$E2008</f>
        <v>0</v>
      </c>
      <c r="AD2001" s="5">
        <f ca="1">VLOOKUP(CONCATENATE($F2001," ",$G2001),AllocFactorMatrix,(AD$4+1),FALSE)*$E2008</f>
        <v>0</v>
      </c>
    </row>
    <row r="2002" spans="4:30" hidden="1" outlineLevel="1">
      <c r="E2002" s="51"/>
      <c r="F2002" s="52" t="str">
        <f>F2008</f>
        <v>LABOR_M</v>
      </c>
      <c r="G2002" s="55" t="str">
        <f>$G$9</f>
        <v>BULKTRAN</v>
      </c>
      <c r="H2002" s="4">
        <f t="shared" ca="1" si="988"/>
        <v>714.98355723808481</v>
      </c>
      <c r="I2002" s="5">
        <f ca="1">VLOOKUP(CONCATENATE($F2002," ",$G2002),AllocFactorMatrix,(I$4+1),FALSE)*$E2008</f>
        <v>352.18873875184823</v>
      </c>
      <c r="J2002" s="5">
        <f ca="1">VLOOKUP(CONCATENATE($F2002," ",$G2002),AllocFactorMatrix,(J$4+1),FALSE)*$E2008</f>
        <v>17.409947805750534</v>
      </c>
      <c r="K2002" s="5">
        <f ca="1">VLOOKUP(CONCATENATE($F2002," ",$G2002),AllocFactorMatrix,(K$4+1),FALSE)*$E2008</f>
        <v>63.771641034683888</v>
      </c>
      <c r="L2002" s="5">
        <f ca="1">VLOOKUP(CONCATENATE($F2002," ",$G2002),AllocFactorMatrix,(L$4+1),FALSE)*$E2008</f>
        <v>2.0073048450817232</v>
      </c>
      <c r="M2002" s="5">
        <f ca="1">VLOOKUP(CONCATENATE($F2002," ",$G2002),AllocFactorMatrix,(M$4+1),FALSE)*$E2008</f>
        <v>0.18823862533269259</v>
      </c>
      <c r="N2002" s="5">
        <f t="shared" ca="1" si="989"/>
        <v>65.967184505098302</v>
      </c>
      <c r="O2002" s="5">
        <f ca="1">VLOOKUP(CONCATENATE($F2002," ",$G2002),AllocFactorMatrix,(O$4+1),FALSE)*$E2008</f>
        <v>48.476367551496438</v>
      </c>
      <c r="P2002" s="5">
        <f ca="1">VLOOKUP(CONCATENATE($F2002," ",$G2002),AllocFactorMatrix,(P$4+1),FALSE)*$E2008</f>
        <v>9.0325595828229819</v>
      </c>
      <c r="Q2002" s="5">
        <f ca="1">VLOOKUP(CONCATENATE($F2002," ",$G2002),AllocFactorMatrix,(Q$4+1),FALSE)*$E2008</f>
        <v>4.081645489213936</v>
      </c>
      <c r="R2002" s="5">
        <f ca="1">VLOOKUP(CONCATENATE($F2002," ",$G2002),AllocFactorMatrix,(R$4+1),FALSE)*$E2008</f>
        <v>0.18354703514998993</v>
      </c>
      <c r="S2002" s="5">
        <f t="shared" ref="S2002:S2008" ca="1" si="991">SUBTOTAL(9,O2002:R2002)</f>
        <v>61.774119658683347</v>
      </c>
      <c r="T2002" s="5">
        <f ca="1">VLOOKUP(CONCATENATE($F2002," ",$G2002),AllocFactorMatrix,(T$4+1),FALSE)*$E2008</f>
        <v>1.6934036829733363</v>
      </c>
      <c r="U2002" s="5">
        <f ca="1">VLOOKUP(CONCATENATE($F2002," ",$G2002),AllocFactorMatrix,(U$4+1),FALSE)*$E2008</f>
        <v>27.712262746618297</v>
      </c>
      <c r="V2002" s="5">
        <f ca="1">VLOOKUP(CONCATENATE($F2002," ",$G2002),AllocFactorMatrix,(V$4+1),FALSE)*$E2008</f>
        <v>146.46008728734438</v>
      </c>
      <c r="W2002" s="5">
        <f ca="1">VLOOKUP(CONCATENATE($F2002," ",$G2002),AllocFactorMatrix,(W$4+1),FALSE)*$E2008</f>
        <v>26.448264295952775</v>
      </c>
      <c r="X2002" s="5">
        <f t="shared" ref="X2002:X2008" ca="1" si="992">SUBTOTAL(9,T2002:W2002)</f>
        <v>202.31401801288879</v>
      </c>
      <c r="Y2002" s="5">
        <f ca="1">VLOOKUP(CONCATENATE($F2002," ",$G2002),AllocFactorMatrix,(Y$4+1),FALSE)*$E2008</f>
        <v>14.887015552739333</v>
      </c>
      <c r="Z2002" s="5">
        <f ca="1">VLOOKUP(CONCATENATE($F2002," ",$G2002),AllocFactorMatrix,(Z$4+1),FALSE)*$E2008</f>
        <v>0.24935182001165737</v>
      </c>
      <c r="AA2002" s="5">
        <f t="shared" ca="1" si="990"/>
        <v>15.136367372750991</v>
      </c>
      <c r="AB2002" s="5">
        <f ca="1">VLOOKUP(CONCATENATE($F2002," ",$G2002),AllocFactorMatrix,(AB$4+1),FALSE)*$E2008</f>
        <v>0.19318113106483237</v>
      </c>
      <c r="AC2002" s="5">
        <f ca="1">VLOOKUP(CONCATENATE($F2002," ",$G2002),AllocFactorMatrix,(AC$4+1),FALSE)*$E2008</f>
        <v>0</v>
      </c>
      <c r="AD2002" s="5">
        <f ca="1">VLOOKUP(CONCATENATE($F2002," ",$G2002),AllocFactorMatrix,(AD$4+1),FALSE)*$E2008</f>
        <v>0</v>
      </c>
    </row>
    <row r="2003" spans="4:30" hidden="1" outlineLevel="1">
      <c r="E2003" s="51"/>
      <c r="F2003" s="52" t="str">
        <f>F2008</f>
        <v>LABOR_M</v>
      </c>
      <c r="G2003" s="55" t="str">
        <f>$G$10</f>
        <v>SUBTRAN</v>
      </c>
      <c r="H2003" s="4">
        <f t="shared" ca="1" si="988"/>
        <v>157.26672608274583</v>
      </c>
      <c r="I2003" s="5">
        <f ca="1">VLOOKUP(CONCATENATE($F2003," ",$G2003),AllocFactorMatrix,(I$4+1),FALSE)*$E2008</f>
        <v>76.568047117330167</v>
      </c>
      <c r="J2003" s="5">
        <f ca="1">VLOOKUP(CONCATENATE($F2003," ",$G2003),AllocFactorMatrix,(J$4+1),FALSE)*$E2008</f>
        <v>3.6952741167797769</v>
      </c>
      <c r="K2003" s="5">
        <f ca="1">VLOOKUP(CONCATENATE($F2003," ",$G2003),AllocFactorMatrix,(K$4+1),FALSE)*$E2008</f>
        <v>13.443226555000821</v>
      </c>
      <c r="L2003" s="5">
        <f ca="1">VLOOKUP(CONCATENATE($F2003," ",$G2003),AllocFactorMatrix,(L$4+1),FALSE)*$E2008</f>
        <v>0.41524861984772482</v>
      </c>
      <c r="M2003" s="5">
        <f ca="1">VLOOKUP(CONCATENATE($F2003," ",$G2003),AllocFactorMatrix,(M$4+1),FALSE)*$E2008</f>
        <v>5.1717019488985085E-2</v>
      </c>
      <c r="N2003" s="5">
        <f t="shared" ca="1" si="989"/>
        <v>13.910192194337531</v>
      </c>
      <c r="O2003" s="5">
        <f ca="1">VLOOKUP(CONCATENATE($F2003," ",$G2003),AllocFactorMatrix,(O$4+1),FALSE)*$E2008</f>
        <v>10.156567777447954</v>
      </c>
      <c r="P2003" s="5">
        <f ca="1">VLOOKUP(CONCATENATE($F2003," ",$G2003),AllocFactorMatrix,(P$4+1),FALSE)*$E2008</f>
        <v>1.8880941036548653</v>
      </c>
      <c r="Q2003" s="5">
        <f ca="1">VLOOKUP(CONCATENATE($F2003," ",$G2003),AllocFactorMatrix,(Q$4+1),FALSE)*$E2008</f>
        <v>1.1234384890442135</v>
      </c>
      <c r="R2003" s="5">
        <f ca="1">VLOOKUP(CONCATENATE($F2003," ",$G2003),AllocFactorMatrix,(R$4+1),FALSE)*$E2008</f>
        <v>0</v>
      </c>
      <c r="S2003" s="5">
        <f t="shared" ca="1" si="991"/>
        <v>13.168100370147032</v>
      </c>
      <c r="T2003" s="5">
        <f ca="1">VLOOKUP(CONCATENATE($F2003," ",$G2003),AllocFactorMatrix,(T$4+1),FALSE)*$E2008</f>
        <v>0.3546499074230145</v>
      </c>
      <c r="U2003" s="5">
        <f ca="1">VLOOKUP(CONCATENATE($F2003," ",$G2003),AllocFactorMatrix,(U$4+1),FALSE)*$E2008</f>
        <v>5.8058214699857782</v>
      </c>
      <c r="V2003" s="5">
        <f ca="1">VLOOKUP(CONCATENATE($F2003," ",$G2003),AllocFactorMatrix,(V$4+1),FALSE)*$E2008</f>
        <v>40.447318355134158</v>
      </c>
      <c r="W2003" s="5">
        <f ca="1">VLOOKUP(CONCATENATE($F2003," ",$G2003),AllocFactorMatrix,(W$4+1),FALSE)*$E2008</f>
        <v>0</v>
      </c>
      <c r="X2003" s="5">
        <f t="shared" ca="1" si="992"/>
        <v>46.607789732542948</v>
      </c>
      <c r="Y2003" s="5">
        <f ca="1">VLOOKUP(CONCATENATE($F2003," ",$G2003),AllocFactorMatrix,(Y$4+1),FALSE)*$E2008</f>
        <v>3.0568293384364837</v>
      </c>
      <c r="Z2003" s="5">
        <f ca="1">VLOOKUP(CONCATENATE($F2003," ",$G2003),AllocFactorMatrix,(Z$4+1),FALSE)*$E2008</f>
        <v>5.0957428119811007E-2</v>
      </c>
      <c r="AA2003" s="5">
        <f t="shared" ca="1" si="990"/>
        <v>3.1077867665562948</v>
      </c>
      <c r="AB2003" s="5">
        <f ca="1">VLOOKUP(CONCATENATE($F2003," ",$G2003),AllocFactorMatrix,(AB$4+1),FALSE)*$E2008</f>
        <v>4.0819792415049364E-2</v>
      </c>
      <c r="AC2003" s="5">
        <f ca="1">VLOOKUP(CONCATENATE($F2003," ",$G2003),AllocFactorMatrix,(AC$4+1),FALSE)*$E2008</f>
        <v>0.13879602061208521</v>
      </c>
      <c r="AD2003" s="5">
        <f ca="1">VLOOKUP(CONCATENATE($F2003," ",$G2003),AllocFactorMatrix,(AD$4+1),FALSE)*$E2008</f>
        <v>2.9919972024978158E-2</v>
      </c>
    </row>
    <row r="2004" spans="4:30" hidden="1" outlineLevel="1">
      <c r="E2004" s="51"/>
      <c r="F2004" s="52" t="str">
        <f>F2008</f>
        <v>LABOR_M</v>
      </c>
      <c r="G2004" s="55" t="str">
        <f>$G$11</f>
        <v>DISTPRI</v>
      </c>
      <c r="H2004" s="4">
        <f t="shared" ca="1" si="988"/>
        <v>100760.55208334295</v>
      </c>
      <c r="I2004" s="5">
        <f ca="1">VLOOKUP(CONCATENATE($F2004," ",$G2004),AllocFactorMatrix,(I$4+1),FALSE)*$E2008</f>
        <v>67342.574447982697</v>
      </c>
      <c r="J2004" s="5">
        <f ca="1">VLOOKUP(CONCATENATE($F2004," ",$G2004),AllocFactorMatrix,(J$4+1),FALSE)*$E2008</f>
        <v>3174.3531591997694</v>
      </c>
      <c r="K2004" s="5">
        <f ca="1">VLOOKUP(CONCATENATE($F2004," ",$G2004),AllocFactorMatrix,(K$4+1),FALSE)*$E2008</f>
        <v>11526.271141777974</v>
      </c>
      <c r="L2004" s="5">
        <f ca="1">VLOOKUP(CONCATENATE($F2004," ",$G2004),AllocFactorMatrix,(L$4+1),FALSE)*$E2008</f>
        <v>356.22175446690642</v>
      </c>
      <c r="M2004" s="5">
        <f ca="1">VLOOKUP(CONCATENATE($F2004," ",$G2004),AllocFactorMatrix,(M$4+1),FALSE)*$E2008</f>
        <v>0</v>
      </c>
      <c r="N2004" s="5">
        <f t="shared" ca="1" si="989"/>
        <v>11882.492896244879</v>
      </c>
      <c r="O2004" s="5">
        <f ca="1">VLOOKUP(CONCATENATE($F2004," ",$G2004),AllocFactorMatrix,(O$4+1),FALSE)*$E2008</f>
        <v>8642.6887363972346</v>
      </c>
      <c r="P2004" s="5">
        <f ca="1">VLOOKUP(CONCATENATE($F2004," ",$G2004),AllocFactorMatrix,(P$4+1),FALSE)*$E2008</f>
        <v>1609.7013587552308</v>
      </c>
      <c r="Q2004" s="5">
        <f ca="1">VLOOKUP(CONCATENATE($F2004," ",$G2004),AllocFactorMatrix,(Q$4+1),FALSE)*$E2008</f>
        <v>0</v>
      </c>
      <c r="R2004" s="5">
        <f ca="1">VLOOKUP(CONCATENATE($F2004," ",$G2004),AllocFactorMatrix,(R$4+1),FALSE)*$E2008</f>
        <v>0</v>
      </c>
      <c r="S2004" s="5">
        <f t="shared" ca="1" si="991"/>
        <v>10252.390095152465</v>
      </c>
      <c r="T2004" s="5">
        <f ca="1">VLOOKUP(CONCATENATE($F2004," ",$G2004),AllocFactorMatrix,(T$4+1),FALSE)*$E2008</f>
        <v>308.10652736836045</v>
      </c>
      <c r="U2004" s="5">
        <f ca="1">VLOOKUP(CONCATENATE($F2004," ",$G2004),AllocFactorMatrix,(U$4+1),FALSE)*$E2008</f>
        <v>4969.0610887972425</v>
      </c>
      <c r="V2004" s="5">
        <f ca="1">VLOOKUP(CONCATENATE($F2004," ",$G2004),AllocFactorMatrix,(V$4+1),FALSE)*$E2008</f>
        <v>0</v>
      </c>
      <c r="W2004" s="5">
        <f ca="1">VLOOKUP(CONCATENATE($F2004," ",$G2004),AllocFactorMatrix,(W$4+1),FALSE)*$E2008</f>
        <v>0</v>
      </c>
      <c r="X2004" s="5">
        <f t="shared" ca="1" si="992"/>
        <v>5277.1676161656032</v>
      </c>
      <c r="Y2004" s="5">
        <f ca="1">VLOOKUP(CONCATENATE($F2004," ",$G2004),AllocFactorMatrix,(Y$4+1),FALSE)*$E2008</f>
        <v>2606.1678341001889</v>
      </c>
      <c r="Z2004" s="5">
        <f ca="1">VLOOKUP(CONCATENATE($F2004," ",$G2004),AllocFactorMatrix,(Z$4+1),FALSE)*$E2008</f>
        <v>43.481081349903825</v>
      </c>
      <c r="AA2004" s="5">
        <f t="shared" ca="1" si="990"/>
        <v>2649.6489154500928</v>
      </c>
      <c r="AB2004" s="5">
        <f ca="1">VLOOKUP(CONCATENATE($F2004," ",$G2004),AllocFactorMatrix,(AB$4+1),FALSE)*$E2008</f>
        <v>35.226961488235915</v>
      </c>
      <c r="AC2004" s="5">
        <f ca="1">VLOOKUP(CONCATENATE($F2004," ",$G2004),AllocFactorMatrix,(AC$4+1),FALSE)*$E2008</f>
        <v>120.68267599195522</v>
      </c>
      <c r="AD2004" s="5">
        <f ca="1">VLOOKUP(CONCATENATE($F2004," ",$G2004),AllocFactorMatrix,(AD$4+1),FALSE)*$E2008</f>
        <v>26.015315667230325</v>
      </c>
    </row>
    <row r="2005" spans="4:30" hidden="1" outlineLevel="1">
      <c r="E2005" s="51"/>
      <c r="F2005" s="52" t="str">
        <f>F2008</f>
        <v>LABOR_M</v>
      </c>
      <c r="G2005" s="55" t="str">
        <f>$G$12</f>
        <v>DISTSEC</v>
      </c>
      <c r="H2005" s="4">
        <f t="shared" ca="1" si="988"/>
        <v>41585.119159489157</v>
      </c>
      <c r="I2005" s="5">
        <f ca="1">VLOOKUP(CONCATENATE($F2005," ",$G2005),AllocFactorMatrix,(I$4+1),FALSE)*$E2008</f>
        <v>31093.253960666923</v>
      </c>
      <c r="J2005" s="5">
        <f ca="1">VLOOKUP(CONCATENATE($F2005," ",$G2005),AllocFactorMatrix,(J$4+1),FALSE)*$E2008</f>
        <v>1499.0156831551299</v>
      </c>
      <c r="K2005" s="5">
        <f ca="1">VLOOKUP(CONCATENATE($F2005," ",$G2005),AllocFactorMatrix,(K$4+1),FALSE)*$E2008</f>
        <v>4523.1550120194452</v>
      </c>
      <c r="L2005" s="5">
        <f ca="1">VLOOKUP(CONCATENATE($F2005," ",$G2005),AllocFactorMatrix,(L$4+1),FALSE)*$E2008</f>
        <v>0</v>
      </c>
      <c r="M2005" s="5">
        <f ca="1">VLOOKUP(CONCATENATE($F2005," ",$G2005),AllocFactorMatrix,(M$4+1),FALSE)*$E2008</f>
        <v>0</v>
      </c>
      <c r="N2005" s="5">
        <f t="shared" ca="1" si="989"/>
        <v>4523.1550120194452</v>
      </c>
      <c r="O2005" s="5">
        <f ca="1">VLOOKUP(CONCATENATE($F2005," ",$G2005),AllocFactorMatrix,(O$4+1),FALSE)*$E2008</f>
        <v>2882.1719788547753</v>
      </c>
      <c r="P2005" s="5">
        <f ca="1">VLOOKUP(CONCATENATE($F2005," ",$G2005),AllocFactorMatrix,(P$4+1),FALSE)*$E2008</f>
        <v>0</v>
      </c>
      <c r="Q2005" s="5">
        <f ca="1">VLOOKUP(CONCATENATE($F2005," ",$G2005),AllocFactorMatrix,(Q$4+1),FALSE)*$E2008</f>
        <v>0</v>
      </c>
      <c r="R2005" s="5">
        <f ca="1">VLOOKUP(CONCATENATE($F2005," ",$G2005),AllocFactorMatrix,(R$4+1),FALSE)*$E2008</f>
        <v>0</v>
      </c>
      <c r="S2005" s="5">
        <f t="shared" ca="1" si="991"/>
        <v>2882.1719788547753</v>
      </c>
      <c r="T2005" s="5">
        <f ca="1">VLOOKUP(CONCATENATE($F2005," ",$G2005),AllocFactorMatrix,(T$4+1),FALSE)*$E2008</f>
        <v>77.927883896450268</v>
      </c>
      <c r="U2005" s="5">
        <f ca="1">VLOOKUP(CONCATENATE($F2005," ",$G2005),AllocFactorMatrix,(U$4+1),FALSE)*$E2008</f>
        <v>0</v>
      </c>
      <c r="V2005" s="5">
        <f ca="1">VLOOKUP(CONCATENATE($F2005," ",$G2005),AllocFactorMatrix,(V$4+1),FALSE)*$E2008</f>
        <v>0</v>
      </c>
      <c r="W2005" s="5">
        <f ca="1">VLOOKUP(CONCATENATE($F2005," ",$G2005),AllocFactorMatrix,(W$4+1),FALSE)*$E2008</f>
        <v>0</v>
      </c>
      <c r="X2005" s="5">
        <f t="shared" ca="1" si="992"/>
        <v>77.927883896450268</v>
      </c>
      <c r="Y2005" s="5">
        <f ca="1">VLOOKUP(CONCATENATE($F2005," ",$G2005),AllocFactorMatrix,(Y$4+1),FALSE)*$E2008</f>
        <v>1063.0721090672562</v>
      </c>
      <c r="Z2005" s="5">
        <f ca="1">VLOOKUP(CONCATENATE($F2005," ",$G2005),AllocFactorMatrix,(Z$4+1),FALSE)*$E2008</f>
        <v>0</v>
      </c>
      <c r="AA2005" s="5">
        <f t="shared" ca="1" si="990"/>
        <v>1063.0721090672562</v>
      </c>
      <c r="AB2005" s="5">
        <f ca="1">VLOOKUP(CONCATENATE($F2005," ",$G2005),AllocFactorMatrix,(AB$4+1),FALSE)*$E2008</f>
        <v>11.031533473544682</v>
      </c>
      <c r="AC2005" s="5">
        <f ca="1">VLOOKUP(CONCATENATE($F2005," ",$G2005),AllocFactorMatrix,(AC$4+1),FALSE)*$E2008</f>
        <v>374.56299040174031</v>
      </c>
      <c r="AD2005" s="5">
        <f ca="1">VLOOKUP(CONCATENATE($F2005," ",$G2005),AllocFactorMatrix,(AD$4+1),FALSE)*$E2008</f>
        <v>60.928007953885256</v>
      </c>
    </row>
    <row r="2006" spans="4:30" hidden="1" outlineLevel="1">
      <c r="E2006" s="51"/>
      <c r="F2006" s="52" t="str">
        <f>F2008</f>
        <v>LABOR_M</v>
      </c>
      <c r="G2006" s="55" t="str">
        <f>$G$13</f>
        <v>ENERGY</v>
      </c>
      <c r="H2006" s="4">
        <f t="shared" ca="1" si="988"/>
        <v>51513.968948264039</v>
      </c>
      <c r="I2006" s="5">
        <f ca="1">VLOOKUP(CONCATENATE($F2006," ",$G2006),AllocFactorMatrix,(I$4+1),FALSE)*$E2008</f>
        <v>19329.436598020446</v>
      </c>
      <c r="J2006" s="5">
        <f ca="1">VLOOKUP(CONCATENATE($F2006," ",$G2006),AllocFactorMatrix,(J$4+1),FALSE)*$E2008</f>
        <v>1252.6723944032724</v>
      </c>
      <c r="K2006" s="5">
        <f ca="1">VLOOKUP(CONCATENATE($F2006," ",$G2006),AllocFactorMatrix,(K$4+1),FALSE)*$E2008</f>
        <v>4202.8516775842008</v>
      </c>
      <c r="L2006" s="5">
        <f ca="1">VLOOKUP(CONCATENATE($F2006," ",$G2006),AllocFactorMatrix,(L$4+1),FALSE)*$E2008</f>
        <v>133.57616776791409</v>
      </c>
      <c r="M2006" s="5">
        <f ca="1">VLOOKUP(CONCATENATE($F2006," ",$G2006),AllocFactorMatrix,(M$4+1),FALSE)*$E2008</f>
        <v>12.314161134753775</v>
      </c>
      <c r="N2006" s="5">
        <f t="shared" ca="1" si="989"/>
        <v>4348.7420064868684</v>
      </c>
      <c r="O2006" s="5">
        <f ca="1">VLOOKUP(CONCATENATE($F2006," ",$G2006),AllocFactorMatrix,(O$4+1),FALSE)*$E2008</f>
        <v>3831.7985179307439</v>
      </c>
      <c r="P2006" s="5">
        <f ca="1">VLOOKUP(CONCATENATE($F2006," ",$G2006),AllocFactorMatrix,(P$4+1),FALSE)*$E2008</f>
        <v>710.34171503778373</v>
      </c>
      <c r="Q2006" s="5">
        <f ca="1">VLOOKUP(CONCATENATE($F2006," ",$G2006),AllocFactorMatrix,(Q$4+1),FALSE)*$E2008</f>
        <v>322.76109345857196</v>
      </c>
      <c r="R2006" s="5">
        <f ca="1">VLOOKUP(CONCATENATE($F2006," ",$G2006),AllocFactorMatrix,(R$4+1),FALSE)*$E2008</f>
        <v>14.954857106925271</v>
      </c>
      <c r="S2006" s="5">
        <f t="shared" ca="1" si="991"/>
        <v>4879.8561835340251</v>
      </c>
      <c r="T2006" s="5">
        <f ca="1">VLOOKUP(CONCATENATE($F2006," ",$G2006),AllocFactorMatrix,(T$4+1),FALSE)*$E2008</f>
        <v>146.84178045076567</v>
      </c>
      <c r="U2006" s="5">
        <f ca="1">VLOOKUP(CONCATENATE($F2006," ",$G2006),AllocFactorMatrix,(U$4+1),FALSE)*$E2008</f>
        <v>2578.3216840378277</v>
      </c>
      <c r="V2006" s="5">
        <f ca="1">VLOOKUP(CONCATENATE($F2006," ",$G2006),AllocFactorMatrix,(V$4+1),FALSE)*$E2008</f>
        <v>14638.640057297494</v>
      </c>
      <c r="W2006" s="5">
        <f ca="1">VLOOKUP(CONCATENATE($F2006," ",$G2006),AllocFactorMatrix,(W$4+1),FALSE)*$E2008</f>
        <v>2777.2926313025969</v>
      </c>
      <c r="X2006" s="5">
        <f t="shared" ca="1" si="992"/>
        <v>20141.096153088685</v>
      </c>
      <c r="Y2006" s="5">
        <f ca="1">VLOOKUP(CONCATENATE($F2006," ",$G2006),AllocFactorMatrix,(Y$4+1),FALSE)*$E2008</f>
        <v>1038.1497222095113</v>
      </c>
      <c r="Z2006" s="5">
        <f ca="1">VLOOKUP(CONCATENATE($F2006," ",$G2006),AllocFactorMatrix,(Z$4+1),FALSE)*$E2008</f>
        <v>16.899422506541136</v>
      </c>
      <c r="AA2006" s="5">
        <f t="shared" ca="1" si="990"/>
        <v>1055.0491447160525</v>
      </c>
      <c r="AB2006" s="5">
        <f ca="1">VLOOKUP(CONCATENATE($F2006," ",$G2006),AllocFactorMatrix,(AB$4+1),FALSE)*$E2008</f>
        <v>18.849946409988739</v>
      </c>
      <c r="AC2006" s="5">
        <f ca="1">VLOOKUP(CONCATENATE($F2006," ",$G2006),AllocFactorMatrix,(AC$4+1),FALSE)*$E2008</f>
        <v>407.60484950605019</v>
      </c>
      <c r="AD2006" s="5">
        <f ca="1">VLOOKUP(CONCATENATE($F2006," ",$G2006),AllocFactorMatrix,(AD$4+1),FALSE)*$E2008</f>
        <v>80.661672098653696</v>
      </c>
    </row>
    <row r="2007" spans="4:30" hidden="1" outlineLevel="1">
      <c r="E2007" s="51"/>
      <c r="F2007" s="52" t="str">
        <f>F2008</f>
        <v>LABOR_M</v>
      </c>
      <c r="G2007" s="55" t="str">
        <f>$G$14</f>
        <v>CUSTOMER</v>
      </c>
      <c r="H2007" s="4">
        <f t="shared" ca="1" si="988"/>
        <v>38827.899495658479</v>
      </c>
      <c r="I2007" s="5">
        <f ca="1">VLOOKUP(CONCATENATE($F2007," ",$G2007),AllocFactorMatrix,(I$4+1),FALSE)*$E2008</f>
        <v>27742.572719726264</v>
      </c>
      <c r="J2007" s="5">
        <f ca="1">VLOOKUP(CONCATENATE($F2007," ",$G2007),AllocFactorMatrix,(J$4+1),FALSE)*$E2008</f>
        <v>4747.6677042703022</v>
      </c>
      <c r="K2007" s="5">
        <f ca="1">VLOOKUP(CONCATENATE($F2007," ",$G2007),AllocFactorMatrix,(K$4+1),FALSE)*$E2008</f>
        <v>1367.0724154510044</v>
      </c>
      <c r="L2007" s="5">
        <f ca="1">VLOOKUP(CONCATENATE($F2007," ",$G2007),AllocFactorMatrix,(L$4+1),FALSE)*$E2008</f>
        <v>228.52381295477119</v>
      </c>
      <c r="M2007" s="5">
        <f ca="1">VLOOKUP(CONCATENATE($F2007," ",$G2007),AllocFactorMatrix,(M$4+1),FALSE)*$E2008</f>
        <v>36.105666565525496</v>
      </c>
      <c r="N2007" s="5">
        <f t="shared" ca="1" si="989"/>
        <v>1631.701894971301</v>
      </c>
      <c r="O2007" s="5">
        <f ca="1">VLOOKUP(CONCATENATE($F2007," ",$G2007),AllocFactorMatrix,(O$4+1),FALSE)*$E2008</f>
        <v>255.09890725565154</v>
      </c>
      <c r="P2007" s="5">
        <f ca="1">VLOOKUP(CONCATENATE($F2007," ",$G2007),AllocFactorMatrix,(P$4+1),FALSE)*$E2008</f>
        <v>65.516466113093045</v>
      </c>
      <c r="Q2007" s="5">
        <f ca="1">VLOOKUP(CONCATENATE($F2007," ",$G2007),AllocFactorMatrix,(Q$4+1),FALSE)*$E2008</f>
        <v>125.31255190456559</v>
      </c>
      <c r="R2007" s="5">
        <f ca="1">VLOOKUP(CONCATENATE($F2007," ",$G2007),AllocFactorMatrix,(R$4+1),FALSE)*$E2008</f>
        <v>21.87138481181103</v>
      </c>
      <c r="S2007" s="5">
        <f t="shared" ca="1" si="991"/>
        <v>467.79931008512119</v>
      </c>
      <c r="T2007" s="5">
        <f ca="1">VLOOKUP(CONCATENATE($F2007," ",$G2007),AllocFactorMatrix,(T$4+1),FALSE)*$E2008</f>
        <v>1.7741496128686021</v>
      </c>
      <c r="U2007" s="5">
        <f ca="1">VLOOKUP(CONCATENATE($F2007," ",$G2007),AllocFactorMatrix,(U$4+1),FALSE)*$E2008</f>
        <v>39.00398090667391</v>
      </c>
      <c r="V2007" s="5">
        <f ca="1">VLOOKUP(CONCATENATE($F2007," ",$G2007),AllocFactorMatrix,(V$4+1),FALSE)*$E2008</f>
        <v>184.38219635566583</v>
      </c>
      <c r="W2007" s="5">
        <f ca="1">VLOOKUP(CONCATENATE($F2007," ",$G2007),AllocFactorMatrix,(W$4+1),FALSE)*$E2008</f>
        <v>32.819296067446139</v>
      </c>
      <c r="X2007" s="5">
        <f t="shared" ca="1" si="992"/>
        <v>257.97962294265449</v>
      </c>
      <c r="Y2007" s="5">
        <f ca="1">VLOOKUP(CONCATENATE($F2007," ",$G2007),AllocFactorMatrix,(Y$4+1),FALSE)*$E2008</f>
        <v>69.821092767491876</v>
      </c>
      <c r="Z2007" s="5">
        <f ca="1">VLOOKUP(CONCATENATE($F2007," ",$G2007),AllocFactorMatrix,(Z$4+1),FALSE)*$E2008</f>
        <v>1.1061579885576995</v>
      </c>
      <c r="AA2007" s="5">
        <f t="shared" ca="1" si="990"/>
        <v>70.927250756049574</v>
      </c>
      <c r="AB2007" s="5">
        <f ca="1">VLOOKUP(CONCATENATE($F2007," ",$G2007),AllocFactorMatrix,(AB$4+1),FALSE)*$E2008</f>
        <v>1.9895476856222047</v>
      </c>
      <c r="AC2007" s="5">
        <f ca="1">VLOOKUP(CONCATENATE($F2007," ",$G2007),AllocFactorMatrix,(AC$4+1),FALSE)*$E2008</f>
        <v>3061.977838762984</v>
      </c>
      <c r="AD2007" s="5">
        <f ca="1">VLOOKUP(CONCATENATE($F2007," ",$G2007),AllocFactorMatrix,(AD$4+1),FALSE)*$E2008</f>
        <v>845.28360645816213</v>
      </c>
    </row>
    <row r="2008" spans="4:30" collapsed="1">
      <c r="D2008" s="95" t="s">
        <v>645</v>
      </c>
      <c r="E2008" s="61">
        <v>429241</v>
      </c>
      <c r="F2008" s="61" t="s">
        <v>70</v>
      </c>
      <c r="G2008" s="55" t="str">
        <f>$G$15</f>
        <v>TOTAL</v>
      </c>
      <c r="H2008" s="4">
        <f t="shared" ca="1" si="988"/>
        <v>429241.00000000006</v>
      </c>
      <c r="I2008" s="5">
        <f ca="1">VLOOKUP(CONCATENATE($F2008," ",$G2008),AllocFactorMatrix,(I$4+1),FALSE)*$E2008</f>
        <v>242325.83012503054</v>
      </c>
      <c r="J2008" s="5">
        <f ca="1">VLOOKUP(CONCATENATE($F2008," ",$G2008),AllocFactorMatrix,(J$4+1),FALSE)*$E2008</f>
        <v>15459.678499618054</v>
      </c>
      <c r="K2008" s="5">
        <f ca="1">VLOOKUP(CONCATENATE($F2008," ",$G2008),AllocFactorMatrix,(K$4+1),FALSE)*$E2008</f>
        <v>39149.990101516858</v>
      </c>
      <c r="L2008" s="5">
        <f ca="1">VLOOKUP(CONCATENATE($F2008," ",$G2008),AllocFactorMatrix,(L$4+1),FALSE)*$E2008</f>
        <v>1270.1161406476501</v>
      </c>
      <c r="M2008" s="5">
        <f ca="1">VLOOKUP(CONCATENATE($F2008," ",$G2008),AllocFactorMatrix,(M$4+1),FALSE)*$E2008</f>
        <v>100.17811772716723</v>
      </c>
      <c r="N2008" s="5">
        <f t="shared" ca="1" si="989"/>
        <v>40520.284359891681</v>
      </c>
      <c r="O2008" s="5">
        <f ca="1">VLOOKUP(CONCATENATE($F2008," ",$G2008),AllocFactorMatrix,(O$4+1),FALSE)*$E2008</f>
        <v>28937.709134067038</v>
      </c>
      <c r="P2008" s="5">
        <f ca="1">VLOOKUP(CONCATENATE($F2008," ",$G2008),AllocFactorMatrix,(P$4+1),FALSE)*$E2008</f>
        <v>4868.5680772103397</v>
      </c>
      <c r="Q2008" s="5">
        <f ca="1">VLOOKUP(CONCATENATE($F2008," ",$G2008),AllocFactorMatrix,(Q$4+1),FALSE)*$E2008</f>
        <v>1570.3692136706795</v>
      </c>
      <c r="R2008" s="5">
        <f ca="1">VLOOKUP(CONCATENATE($F2008," ",$G2008),AllocFactorMatrix,(R$4+1),FALSE)*$E2008</f>
        <v>87.244099340404873</v>
      </c>
      <c r="S2008" s="5">
        <f t="shared" ca="1" si="991"/>
        <v>35463.890524288458</v>
      </c>
      <c r="T2008" s="5">
        <f ca="1">VLOOKUP(CONCATENATE($F2008," ",$G2008),AllocFactorMatrix,(T$4+1),FALSE)*$E2008</f>
        <v>1000.1597967913463</v>
      </c>
      <c r="U2008" s="5">
        <f ca="1">VLOOKUP(CONCATENATE($F2008," ",$G2008),AllocFactorMatrix,(U$4+1),FALSE)*$E2008</f>
        <v>15204.371714194111</v>
      </c>
      <c r="V2008" s="5">
        <f ca="1">VLOOKUP(CONCATENATE($F2008," ",$G2008),AllocFactorMatrix,(V$4+1),FALSE)*$E2008</f>
        <v>55094.050211920454</v>
      </c>
      <c r="W2008" s="5">
        <f ca="1">VLOOKUP(CONCATENATE($F2008," ",$G2008),AllocFactorMatrix,(W$4+1),FALSE)*$E2008</f>
        <v>10075.087998676676</v>
      </c>
      <c r="X2008" s="5">
        <f t="shared" ca="1" si="992"/>
        <v>81373.669721582599</v>
      </c>
      <c r="Y2008" s="5">
        <f ca="1">VLOOKUP(CONCATENATE($F2008," ",$G2008),AllocFactorMatrix,(Y$4+1),FALSE)*$E2008</f>
        <v>8869.5269261522699</v>
      </c>
      <c r="Z2008" s="5">
        <f ca="1">VLOOKUP(CONCATENATE($F2008," ",$G2008),AllocFactorMatrix,(Z$4+1),FALSE)*$E2008</f>
        <v>130.03115009429843</v>
      </c>
      <c r="AA2008" s="5">
        <f t="shared" ca="1" si="990"/>
        <v>8999.5580762465688</v>
      </c>
      <c r="AB2008" s="5">
        <f ca="1">VLOOKUP(CONCATENATE($F2008," ",$G2008),AllocFactorMatrix,(AB$4+1),FALSE)*$E2008</f>
        <v>120.20302050881971</v>
      </c>
      <c r="AC2008" s="5">
        <f ca="1">VLOOKUP(CONCATENATE($F2008," ",$G2008),AllocFactorMatrix,(AC$4+1),FALSE)*$E2008</f>
        <v>3964.9671506833411</v>
      </c>
      <c r="AD2008" s="5">
        <f ca="1">VLOOKUP(CONCATENATE($F2008," ",$G2008),AllocFactorMatrix,(AD$4+1),FALSE)*$E2008</f>
        <v>1012.9185221499564</v>
      </c>
    </row>
    <row r="2009" spans="4:30" hidden="1" outlineLevel="1">
      <c r="E2009" s="51"/>
      <c r="F2009" s="52" t="str">
        <f>F2016</f>
        <v>PROD_ENERGY</v>
      </c>
      <c r="G2009" s="55" t="str">
        <f>$G$8</f>
        <v>PRODUCTION</v>
      </c>
      <c r="H2009" s="4">
        <f t="shared" ref="H2009:H2024" si="993">SUBTOTAL(9,I2009:AD2009)</f>
        <v>0</v>
      </c>
      <c r="I2009" s="5">
        <f>VLOOKUP(CONCATENATE($F2009," ",$G2009),AllocFactorMatrix,(I$4+1),FALSE)*$E2016</f>
        <v>0</v>
      </c>
      <c r="J2009" s="5">
        <f>VLOOKUP(CONCATENATE($F2009," ",$G2009),AllocFactorMatrix,(J$4+1),FALSE)*$E2016</f>
        <v>0</v>
      </c>
      <c r="K2009" s="5">
        <f>VLOOKUP(CONCATENATE($F2009," ",$G2009),AllocFactorMatrix,(K$4+1),FALSE)*$E2016</f>
        <v>0</v>
      </c>
      <c r="L2009" s="5">
        <f>VLOOKUP(CONCATENATE($F2009," ",$G2009),AllocFactorMatrix,(L$4+1),FALSE)*$E2016</f>
        <v>0</v>
      </c>
      <c r="M2009" s="5">
        <f>VLOOKUP(CONCATENATE($F2009," ",$G2009),AllocFactorMatrix,(M$4+1),FALSE)*$E2016</f>
        <v>0</v>
      </c>
      <c r="N2009" s="5">
        <f t="shared" ref="N2009:N2024" si="994">SUBTOTAL(9,K2009:M2009)</f>
        <v>0</v>
      </c>
      <c r="O2009" s="5">
        <f>VLOOKUP(CONCATENATE($F2009," ",$G2009),AllocFactorMatrix,(O$4+1),FALSE)*$E2016</f>
        <v>0</v>
      </c>
      <c r="P2009" s="5">
        <f>VLOOKUP(CONCATENATE($F2009," ",$G2009),AllocFactorMatrix,(P$4+1),FALSE)*$E2016</f>
        <v>0</v>
      </c>
      <c r="Q2009" s="5">
        <f>VLOOKUP(CONCATENATE($F2009," ",$G2009),AllocFactorMatrix,(Q$4+1),FALSE)*$E2016</f>
        <v>0</v>
      </c>
      <c r="R2009" s="5">
        <f>VLOOKUP(CONCATENATE($F2009," ",$G2009),AllocFactorMatrix,(R$4+1),FALSE)*$E2016</f>
        <v>0</v>
      </c>
      <c r="S2009" s="5">
        <f>SUBTOTAL(9,O2009:R2009)</f>
        <v>0</v>
      </c>
      <c r="T2009" s="5">
        <f>VLOOKUP(CONCATENATE($F2009," ",$G2009),AllocFactorMatrix,(T$4+1),FALSE)*$E2016</f>
        <v>0</v>
      </c>
      <c r="U2009" s="5">
        <f>VLOOKUP(CONCATENATE($F2009," ",$G2009),AllocFactorMatrix,(U$4+1),FALSE)*$E2016</f>
        <v>0</v>
      </c>
      <c r="V2009" s="5">
        <f>VLOOKUP(CONCATENATE($F2009," ",$G2009),AllocFactorMatrix,(V$4+1),FALSE)*$E2016</f>
        <v>0</v>
      </c>
      <c r="W2009" s="5">
        <f>VLOOKUP(CONCATENATE($F2009," ",$G2009),AllocFactorMatrix,(W$4+1),FALSE)*$E2016</f>
        <v>0</v>
      </c>
      <c r="X2009" s="5">
        <f>SUBTOTAL(9,T2009:W2009)</f>
        <v>0</v>
      </c>
      <c r="Y2009" s="5">
        <f>VLOOKUP(CONCATENATE($F2009," ",$G2009),AllocFactorMatrix,(Y$4+1),FALSE)*$E2016</f>
        <v>0</v>
      </c>
      <c r="Z2009" s="5">
        <f>VLOOKUP(CONCATENATE($F2009," ",$G2009),AllocFactorMatrix,(Z$4+1),FALSE)*$E2016</f>
        <v>0</v>
      </c>
      <c r="AA2009" s="5">
        <f t="shared" ref="AA2009:AA2024" si="995">SUBTOTAL(9,Y2009:Z2009)</f>
        <v>0</v>
      </c>
      <c r="AB2009" s="5">
        <f>VLOOKUP(CONCATENATE($F2009," ",$G2009),AllocFactorMatrix,(AB$4+1),FALSE)*$E2016</f>
        <v>0</v>
      </c>
      <c r="AC2009" s="5">
        <f>VLOOKUP(CONCATENATE($F2009," ",$G2009),AllocFactorMatrix,(AC$4+1),FALSE)*$E2016</f>
        <v>0</v>
      </c>
      <c r="AD2009" s="5">
        <f>VLOOKUP(CONCATENATE($F2009," ",$G2009),AllocFactorMatrix,(AD$4+1),FALSE)*$E2016</f>
        <v>0</v>
      </c>
    </row>
    <row r="2010" spans="4:30" hidden="1" outlineLevel="1">
      <c r="E2010" s="51"/>
      <c r="F2010" s="52" t="str">
        <f>F2016</f>
        <v>PROD_ENERGY</v>
      </c>
      <c r="G2010" s="55" t="str">
        <f>$G$9</f>
        <v>BULKTRAN</v>
      </c>
      <c r="H2010" s="4">
        <f t="shared" si="993"/>
        <v>0</v>
      </c>
      <c r="I2010" s="5">
        <f>VLOOKUP(CONCATENATE($F2010," ",$G2010),AllocFactorMatrix,(I$4+1),FALSE)*$E2016</f>
        <v>0</v>
      </c>
      <c r="J2010" s="5">
        <f>VLOOKUP(CONCATENATE($F2010," ",$G2010),AllocFactorMatrix,(J$4+1),FALSE)*$E2016</f>
        <v>0</v>
      </c>
      <c r="K2010" s="5">
        <f>VLOOKUP(CONCATENATE($F2010," ",$G2010),AllocFactorMatrix,(K$4+1),FALSE)*$E2016</f>
        <v>0</v>
      </c>
      <c r="L2010" s="5">
        <f>VLOOKUP(CONCATENATE($F2010," ",$G2010),AllocFactorMatrix,(L$4+1),FALSE)*$E2016</f>
        <v>0</v>
      </c>
      <c r="M2010" s="5">
        <f>VLOOKUP(CONCATENATE($F2010," ",$G2010),AllocFactorMatrix,(M$4+1),FALSE)*$E2016</f>
        <v>0</v>
      </c>
      <c r="N2010" s="5">
        <f t="shared" si="994"/>
        <v>0</v>
      </c>
      <c r="O2010" s="5">
        <f>VLOOKUP(CONCATENATE($F2010," ",$G2010),AllocFactorMatrix,(O$4+1),FALSE)*$E2016</f>
        <v>0</v>
      </c>
      <c r="P2010" s="5">
        <f>VLOOKUP(CONCATENATE($F2010," ",$G2010),AllocFactorMatrix,(P$4+1),FALSE)*$E2016</f>
        <v>0</v>
      </c>
      <c r="Q2010" s="5">
        <f>VLOOKUP(CONCATENATE($F2010," ",$G2010),AllocFactorMatrix,(Q$4+1),FALSE)*$E2016</f>
        <v>0</v>
      </c>
      <c r="R2010" s="5">
        <f>VLOOKUP(CONCATENATE($F2010," ",$G2010),AllocFactorMatrix,(R$4+1),FALSE)*$E2016</f>
        <v>0</v>
      </c>
      <c r="S2010" s="5">
        <f t="shared" ref="S2010:S2016" si="996">SUBTOTAL(9,O2010:R2010)</f>
        <v>0</v>
      </c>
      <c r="T2010" s="5">
        <f>VLOOKUP(CONCATENATE($F2010," ",$G2010),AllocFactorMatrix,(T$4+1),FALSE)*$E2016</f>
        <v>0</v>
      </c>
      <c r="U2010" s="5">
        <f>VLOOKUP(CONCATENATE($F2010," ",$G2010),AllocFactorMatrix,(U$4+1),FALSE)*$E2016</f>
        <v>0</v>
      </c>
      <c r="V2010" s="5">
        <f>VLOOKUP(CONCATENATE($F2010," ",$G2010),AllocFactorMatrix,(V$4+1),FALSE)*$E2016</f>
        <v>0</v>
      </c>
      <c r="W2010" s="5">
        <f>VLOOKUP(CONCATENATE($F2010," ",$G2010),AllocFactorMatrix,(W$4+1),FALSE)*$E2016</f>
        <v>0</v>
      </c>
      <c r="X2010" s="5">
        <f t="shared" ref="X2010:X2016" si="997">SUBTOTAL(9,T2010:W2010)</f>
        <v>0</v>
      </c>
      <c r="Y2010" s="5">
        <f>VLOOKUP(CONCATENATE($F2010," ",$G2010),AllocFactorMatrix,(Y$4+1),FALSE)*$E2016</f>
        <v>0</v>
      </c>
      <c r="Z2010" s="5">
        <f>VLOOKUP(CONCATENATE($F2010," ",$G2010),AllocFactorMatrix,(Z$4+1),FALSE)*$E2016</f>
        <v>0</v>
      </c>
      <c r="AA2010" s="5">
        <f t="shared" si="995"/>
        <v>0</v>
      </c>
      <c r="AB2010" s="5">
        <f>VLOOKUP(CONCATENATE($F2010," ",$G2010),AllocFactorMatrix,(AB$4+1),FALSE)*$E2016</f>
        <v>0</v>
      </c>
      <c r="AC2010" s="5">
        <f>VLOOKUP(CONCATENATE($F2010," ",$G2010),AllocFactorMatrix,(AC$4+1),FALSE)*$E2016</f>
        <v>0</v>
      </c>
      <c r="AD2010" s="5">
        <f>VLOOKUP(CONCATENATE($F2010," ",$G2010),AllocFactorMatrix,(AD$4+1),FALSE)*$E2016</f>
        <v>0</v>
      </c>
    </row>
    <row r="2011" spans="4:30" hidden="1" outlineLevel="1">
      <c r="E2011" s="51"/>
      <c r="F2011" s="52" t="str">
        <f>F2016</f>
        <v>PROD_ENERGY</v>
      </c>
      <c r="G2011" s="55" t="str">
        <f>$G$10</f>
        <v>SUBTRAN</v>
      </c>
      <c r="H2011" s="4">
        <f t="shared" si="993"/>
        <v>0</v>
      </c>
      <c r="I2011" s="5">
        <f>VLOOKUP(CONCATENATE($F2011," ",$G2011),AllocFactorMatrix,(I$4+1),FALSE)*$E2016</f>
        <v>0</v>
      </c>
      <c r="J2011" s="5">
        <f>VLOOKUP(CONCATENATE($F2011," ",$G2011),AllocFactorMatrix,(J$4+1),FALSE)*$E2016</f>
        <v>0</v>
      </c>
      <c r="K2011" s="5">
        <f>VLOOKUP(CONCATENATE($F2011," ",$G2011),AllocFactorMatrix,(K$4+1),FALSE)*$E2016</f>
        <v>0</v>
      </c>
      <c r="L2011" s="5">
        <f>VLOOKUP(CONCATENATE($F2011," ",$G2011),AllocFactorMatrix,(L$4+1),FALSE)*$E2016</f>
        <v>0</v>
      </c>
      <c r="M2011" s="5">
        <f>VLOOKUP(CONCATENATE($F2011," ",$G2011),AllocFactorMatrix,(M$4+1),FALSE)*$E2016</f>
        <v>0</v>
      </c>
      <c r="N2011" s="5">
        <f t="shared" si="994"/>
        <v>0</v>
      </c>
      <c r="O2011" s="5">
        <f>VLOOKUP(CONCATENATE($F2011," ",$G2011),AllocFactorMatrix,(O$4+1),FALSE)*$E2016</f>
        <v>0</v>
      </c>
      <c r="P2011" s="5">
        <f>VLOOKUP(CONCATENATE($F2011," ",$G2011),AllocFactorMatrix,(P$4+1),FALSE)*$E2016</f>
        <v>0</v>
      </c>
      <c r="Q2011" s="5">
        <f>VLOOKUP(CONCATENATE($F2011," ",$G2011),AllocFactorMatrix,(Q$4+1),FALSE)*$E2016</f>
        <v>0</v>
      </c>
      <c r="R2011" s="5">
        <f>VLOOKUP(CONCATENATE($F2011," ",$G2011),AllocFactorMatrix,(R$4+1),FALSE)*$E2016</f>
        <v>0</v>
      </c>
      <c r="S2011" s="5">
        <f t="shared" si="996"/>
        <v>0</v>
      </c>
      <c r="T2011" s="5">
        <f>VLOOKUP(CONCATENATE($F2011," ",$G2011),AllocFactorMatrix,(T$4+1),FALSE)*$E2016</f>
        <v>0</v>
      </c>
      <c r="U2011" s="5">
        <f>VLOOKUP(CONCATENATE($F2011," ",$G2011),AllocFactorMatrix,(U$4+1),FALSE)*$E2016</f>
        <v>0</v>
      </c>
      <c r="V2011" s="5">
        <f>VLOOKUP(CONCATENATE($F2011," ",$G2011),AllocFactorMatrix,(V$4+1),FALSE)*$E2016</f>
        <v>0</v>
      </c>
      <c r="W2011" s="5">
        <f>VLOOKUP(CONCATENATE($F2011," ",$G2011),AllocFactorMatrix,(W$4+1),FALSE)*$E2016</f>
        <v>0</v>
      </c>
      <c r="X2011" s="5">
        <f t="shared" si="997"/>
        <v>0</v>
      </c>
      <c r="Y2011" s="5">
        <f>VLOOKUP(CONCATENATE($F2011," ",$G2011),AllocFactorMatrix,(Y$4+1),FALSE)*$E2016</f>
        <v>0</v>
      </c>
      <c r="Z2011" s="5">
        <f>VLOOKUP(CONCATENATE($F2011," ",$G2011),AllocFactorMatrix,(Z$4+1),FALSE)*$E2016</f>
        <v>0</v>
      </c>
      <c r="AA2011" s="5">
        <f t="shared" si="995"/>
        <v>0</v>
      </c>
      <c r="AB2011" s="5">
        <f>VLOOKUP(CONCATENATE($F2011," ",$G2011),AllocFactorMatrix,(AB$4+1),FALSE)*$E2016</f>
        <v>0</v>
      </c>
      <c r="AC2011" s="5">
        <f>VLOOKUP(CONCATENATE($F2011," ",$G2011),AllocFactorMatrix,(AC$4+1),FALSE)*$E2016</f>
        <v>0</v>
      </c>
      <c r="AD2011" s="5">
        <f>VLOOKUP(CONCATENATE($F2011," ",$G2011),AllocFactorMatrix,(AD$4+1),FALSE)*$E2016</f>
        <v>0</v>
      </c>
    </row>
    <row r="2012" spans="4:30" hidden="1" outlineLevel="1">
      <c r="E2012" s="51"/>
      <c r="F2012" s="52" t="str">
        <f>F2016</f>
        <v>PROD_ENERGY</v>
      </c>
      <c r="G2012" s="55" t="str">
        <f>$G$11</f>
        <v>DISTPRI</v>
      </c>
      <c r="H2012" s="4">
        <f t="shared" si="993"/>
        <v>0</v>
      </c>
      <c r="I2012" s="5">
        <f>VLOOKUP(CONCATENATE($F2012," ",$G2012),AllocFactorMatrix,(I$4+1),FALSE)*$E2016</f>
        <v>0</v>
      </c>
      <c r="J2012" s="5">
        <f>VLOOKUP(CONCATENATE($F2012," ",$G2012),AllocFactorMatrix,(J$4+1),FALSE)*$E2016</f>
        <v>0</v>
      </c>
      <c r="K2012" s="5">
        <f>VLOOKUP(CONCATENATE($F2012," ",$G2012),AllocFactorMatrix,(K$4+1),FALSE)*$E2016</f>
        <v>0</v>
      </c>
      <c r="L2012" s="5">
        <f>VLOOKUP(CONCATENATE($F2012," ",$G2012),AllocFactorMatrix,(L$4+1),FALSE)*$E2016</f>
        <v>0</v>
      </c>
      <c r="M2012" s="5">
        <f>VLOOKUP(CONCATENATE($F2012," ",$G2012),AllocFactorMatrix,(M$4+1),FALSE)*$E2016</f>
        <v>0</v>
      </c>
      <c r="N2012" s="5">
        <f t="shared" si="994"/>
        <v>0</v>
      </c>
      <c r="O2012" s="5">
        <f>VLOOKUP(CONCATENATE($F2012," ",$G2012),AllocFactorMatrix,(O$4+1),FALSE)*$E2016</f>
        <v>0</v>
      </c>
      <c r="P2012" s="5">
        <f>VLOOKUP(CONCATENATE($F2012," ",$G2012),AllocFactorMatrix,(P$4+1),FALSE)*$E2016</f>
        <v>0</v>
      </c>
      <c r="Q2012" s="5">
        <f>VLOOKUP(CONCATENATE($F2012," ",$G2012),AllocFactorMatrix,(Q$4+1),FALSE)*$E2016</f>
        <v>0</v>
      </c>
      <c r="R2012" s="5">
        <f>VLOOKUP(CONCATENATE($F2012," ",$G2012),AllocFactorMatrix,(R$4+1),FALSE)*$E2016</f>
        <v>0</v>
      </c>
      <c r="S2012" s="5">
        <f t="shared" si="996"/>
        <v>0</v>
      </c>
      <c r="T2012" s="5">
        <f>VLOOKUP(CONCATENATE($F2012," ",$G2012),AllocFactorMatrix,(T$4+1),FALSE)*$E2016</f>
        <v>0</v>
      </c>
      <c r="U2012" s="5">
        <f>VLOOKUP(CONCATENATE($F2012," ",$G2012),AllocFactorMatrix,(U$4+1),FALSE)*$E2016</f>
        <v>0</v>
      </c>
      <c r="V2012" s="5">
        <f>VLOOKUP(CONCATENATE($F2012," ",$G2012),AllocFactorMatrix,(V$4+1),FALSE)*$E2016</f>
        <v>0</v>
      </c>
      <c r="W2012" s="5">
        <f>VLOOKUP(CONCATENATE($F2012," ",$G2012),AllocFactorMatrix,(W$4+1),FALSE)*$E2016</f>
        <v>0</v>
      </c>
      <c r="X2012" s="5">
        <f t="shared" si="997"/>
        <v>0</v>
      </c>
      <c r="Y2012" s="5">
        <f>VLOOKUP(CONCATENATE($F2012," ",$G2012),AllocFactorMatrix,(Y$4+1),FALSE)*$E2016</f>
        <v>0</v>
      </c>
      <c r="Z2012" s="5">
        <f>VLOOKUP(CONCATENATE($F2012," ",$G2012),AllocFactorMatrix,(Z$4+1),FALSE)*$E2016</f>
        <v>0</v>
      </c>
      <c r="AA2012" s="5">
        <f t="shared" si="995"/>
        <v>0</v>
      </c>
      <c r="AB2012" s="5">
        <f>VLOOKUP(CONCATENATE($F2012," ",$G2012),AllocFactorMatrix,(AB$4+1),FALSE)*$E2016</f>
        <v>0</v>
      </c>
      <c r="AC2012" s="5">
        <f>VLOOKUP(CONCATENATE($F2012," ",$G2012),AllocFactorMatrix,(AC$4+1),FALSE)*$E2016</f>
        <v>0</v>
      </c>
      <c r="AD2012" s="5">
        <f>VLOOKUP(CONCATENATE($F2012," ",$G2012),AllocFactorMatrix,(AD$4+1),FALSE)*$E2016</f>
        <v>0</v>
      </c>
    </row>
    <row r="2013" spans="4:30" hidden="1" outlineLevel="1">
      <c r="E2013" s="51"/>
      <c r="F2013" s="52" t="str">
        <f>F2016</f>
        <v>PROD_ENERGY</v>
      </c>
      <c r="G2013" s="55" t="str">
        <f>$G$12</f>
        <v>DISTSEC</v>
      </c>
      <c r="H2013" s="4">
        <f t="shared" si="993"/>
        <v>0</v>
      </c>
      <c r="I2013" s="5">
        <f>VLOOKUP(CONCATENATE($F2013," ",$G2013),AllocFactorMatrix,(I$4+1),FALSE)*$E2016</f>
        <v>0</v>
      </c>
      <c r="J2013" s="5">
        <f>VLOOKUP(CONCATENATE($F2013," ",$G2013),AllocFactorMatrix,(J$4+1),FALSE)*$E2016</f>
        <v>0</v>
      </c>
      <c r="K2013" s="5">
        <f>VLOOKUP(CONCATENATE($F2013," ",$G2013),AllocFactorMatrix,(K$4+1),FALSE)*$E2016</f>
        <v>0</v>
      </c>
      <c r="L2013" s="5">
        <f>VLOOKUP(CONCATENATE($F2013," ",$G2013),AllocFactorMatrix,(L$4+1),FALSE)*$E2016</f>
        <v>0</v>
      </c>
      <c r="M2013" s="5">
        <f>VLOOKUP(CONCATENATE($F2013," ",$G2013),AllocFactorMatrix,(M$4+1),FALSE)*$E2016</f>
        <v>0</v>
      </c>
      <c r="N2013" s="5">
        <f t="shared" si="994"/>
        <v>0</v>
      </c>
      <c r="O2013" s="5">
        <f>VLOOKUP(CONCATENATE($F2013," ",$G2013),AllocFactorMatrix,(O$4+1),FALSE)*$E2016</f>
        <v>0</v>
      </c>
      <c r="P2013" s="5">
        <f>VLOOKUP(CONCATENATE($F2013," ",$G2013),AllocFactorMatrix,(P$4+1),FALSE)*$E2016</f>
        <v>0</v>
      </c>
      <c r="Q2013" s="5">
        <f>VLOOKUP(CONCATENATE($F2013," ",$G2013),AllocFactorMatrix,(Q$4+1),FALSE)*$E2016</f>
        <v>0</v>
      </c>
      <c r="R2013" s="5">
        <f>VLOOKUP(CONCATENATE($F2013," ",$G2013),AllocFactorMatrix,(R$4+1),FALSE)*$E2016</f>
        <v>0</v>
      </c>
      <c r="S2013" s="5">
        <f t="shared" si="996"/>
        <v>0</v>
      </c>
      <c r="T2013" s="5">
        <f>VLOOKUP(CONCATENATE($F2013," ",$G2013),AllocFactorMatrix,(T$4+1),FALSE)*$E2016</f>
        <v>0</v>
      </c>
      <c r="U2013" s="5">
        <f>VLOOKUP(CONCATENATE($F2013," ",$G2013),AllocFactorMatrix,(U$4+1),FALSE)*$E2016</f>
        <v>0</v>
      </c>
      <c r="V2013" s="5">
        <f>VLOOKUP(CONCATENATE($F2013," ",$G2013),AllocFactorMatrix,(V$4+1),FALSE)*$E2016</f>
        <v>0</v>
      </c>
      <c r="W2013" s="5">
        <f>VLOOKUP(CONCATENATE($F2013," ",$G2013),AllocFactorMatrix,(W$4+1),FALSE)*$E2016</f>
        <v>0</v>
      </c>
      <c r="X2013" s="5">
        <f t="shared" si="997"/>
        <v>0</v>
      </c>
      <c r="Y2013" s="5">
        <f>VLOOKUP(CONCATENATE($F2013," ",$G2013),AllocFactorMatrix,(Y$4+1),FALSE)*$E2016</f>
        <v>0</v>
      </c>
      <c r="Z2013" s="5">
        <f>VLOOKUP(CONCATENATE($F2013," ",$G2013),AllocFactorMatrix,(Z$4+1),FALSE)*$E2016</f>
        <v>0</v>
      </c>
      <c r="AA2013" s="5">
        <f t="shared" si="995"/>
        <v>0</v>
      </c>
      <c r="AB2013" s="5">
        <f>VLOOKUP(CONCATENATE($F2013," ",$G2013),AllocFactorMatrix,(AB$4+1),FALSE)*$E2016</f>
        <v>0</v>
      </c>
      <c r="AC2013" s="5">
        <f>VLOOKUP(CONCATENATE($F2013," ",$G2013),AllocFactorMatrix,(AC$4+1),FALSE)*$E2016</f>
        <v>0</v>
      </c>
      <c r="AD2013" s="5">
        <f>VLOOKUP(CONCATENATE($F2013," ",$G2013),AllocFactorMatrix,(AD$4+1),FALSE)*$E2016</f>
        <v>0</v>
      </c>
    </row>
    <row r="2014" spans="4:30" hidden="1" outlineLevel="1">
      <c r="E2014" s="51"/>
      <c r="F2014" s="52" t="str">
        <f>F2016</f>
        <v>PROD_ENERGY</v>
      </c>
      <c r="G2014" s="55" t="str">
        <f>$G$13</f>
        <v>ENERGY</v>
      </c>
      <c r="H2014" s="4">
        <f t="shared" si="993"/>
        <v>-848164.99999999988</v>
      </c>
      <c r="I2014" s="5">
        <f>VLOOKUP(CONCATENATE($F2014," ",$G2014),AllocFactorMatrix,(I$4+1),FALSE)*$E2016</f>
        <v>-318254.48372314719</v>
      </c>
      <c r="J2014" s="5">
        <f>VLOOKUP(CONCATENATE($F2014," ",$G2014),AllocFactorMatrix,(J$4+1),FALSE)*$E2016</f>
        <v>-20624.947040405732</v>
      </c>
      <c r="K2014" s="5">
        <f>VLOOKUP(CONCATENATE($F2014," ",$G2014),AllocFactorMatrix,(K$4+1),FALSE)*$E2016</f>
        <v>-69198.933141771238</v>
      </c>
      <c r="L2014" s="5">
        <f>VLOOKUP(CONCATENATE($F2014," ",$G2014),AllocFactorMatrix,(L$4+1),FALSE)*$E2016</f>
        <v>-2199.2991929753202</v>
      </c>
      <c r="M2014" s="5">
        <f>VLOOKUP(CONCATENATE($F2014," ",$G2014),AllocFactorMatrix,(M$4+1),FALSE)*$E2016</f>
        <v>-202.74967532297663</v>
      </c>
      <c r="N2014" s="5">
        <f t="shared" si="994"/>
        <v>-71600.982010069536</v>
      </c>
      <c r="O2014" s="5">
        <f>VLOOKUP(CONCATENATE($F2014," ",$G2014),AllocFactorMatrix,(O$4+1),FALSE)*$E2016</f>
        <v>-63089.632895976843</v>
      </c>
      <c r="P2014" s="5">
        <f>VLOOKUP(CONCATENATE($F2014," ",$G2014),AllocFactorMatrix,(P$4+1),FALSE)*$E2016</f>
        <v>-11695.60398928114</v>
      </c>
      <c r="Q2014" s="5">
        <f>VLOOKUP(CONCATENATE($F2014," ",$G2014),AllocFactorMatrix,(Q$4+1),FALSE)*$E2016</f>
        <v>-5314.1830929048392</v>
      </c>
      <c r="R2014" s="5">
        <f>VLOOKUP(CONCATENATE($F2014," ",$G2014),AllocFactorMatrix,(R$4+1),FALSE)*$E2016</f>
        <v>-246.22809379790007</v>
      </c>
      <c r="S2014" s="5">
        <f t="shared" si="996"/>
        <v>-80345.648071960721</v>
      </c>
      <c r="T2014" s="5">
        <f>VLOOKUP(CONCATENATE($F2014," ",$G2014),AllocFactorMatrix,(T$4+1),FALSE)*$E2016</f>
        <v>-2417.7142871889064</v>
      </c>
      <c r="U2014" s="5">
        <f>VLOOKUP(CONCATENATE($F2014," ",$G2014),AllocFactorMatrix,(U$4+1),FALSE)*$E2016</f>
        <v>-42451.440954553706</v>
      </c>
      <c r="V2014" s="5">
        <f>VLOOKUP(CONCATENATE($F2014," ",$G2014),AllocFactorMatrix,(V$4+1),FALSE)*$E2016</f>
        <v>-241021.6567989008</v>
      </c>
      <c r="W2014" s="5">
        <f>VLOOKUP(CONCATENATE($F2014," ",$G2014),AllocFactorMatrix,(W$4+1),FALSE)*$E2016</f>
        <v>-45727.449325337751</v>
      </c>
      <c r="X2014" s="5">
        <f t="shared" si="997"/>
        <v>-331618.26136598119</v>
      </c>
      <c r="Y2014" s="5">
        <f>VLOOKUP(CONCATENATE($F2014," ",$G2014),AllocFactorMatrix,(Y$4+1),FALSE)*$E2016</f>
        <v>-17092.883291950322</v>
      </c>
      <c r="Z2014" s="5">
        <f>VLOOKUP(CONCATENATE($F2014," ",$G2014),AllocFactorMatrix,(Z$4+1),FALSE)*$E2016</f>
        <v>-278.24489129648947</v>
      </c>
      <c r="AA2014" s="5">
        <f t="shared" si="995"/>
        <v>-17371.128183246812</v>
      </c>
      <c r="AB2014" s="5">
        <f>VLOOKUP(CONCATENATE($F2014," ",$G2014),AllocFactorMatrix,(AB$4+1),FALSE)*$E2016</f>
        <v>-310.35979411496828</v>
      </c>
      <c r="AC2014" s="5">
        <f>VLOOKUP(CONCATENATE($F2014," ",$G2014),AllocFactorMatrix,(AC$4+1),FALSE)*$E2016</f>
        <v>-6711.1149507525806</v>
      </c>
      <c r="AD2014" s="5">
        <f>VLOOKUP(CONCATENATE($F2014," ",$G2014),AllocFactorMatrix,(AD$4+1),FALSE)*$E2016</f>
        <v>-1328.074860321165</v>
      </c>
    </row>
    <row r="2015" spans="4:30" hidden="1" outlineLevel="1">
      <c r="E2015" s="51"/>
      <c r="F2015" s="52" t="str">
        <f>F2016</f>
        <v>PROD_ENERGY</v>
      </c>
      <c r="G2015" s="55" t="str">
        <f>$G$14</f>
        <v>CUSTOMER</v>
      </c>
      <c r="H2015" s="4">
        <f t="shared" si="993"/>
        <v>0</v>
      </c>
      <c r="I2015" s="5">
        <f>VLOOKUP(CONCATENATE($F2015," ",$G2015),AllocFactorMatrix,(I$4+1),FALSE)*$E2016</f>
        <v>0</v>
      </c>
      <c r="J2015" s="5">
        <f>VLOOKUP(CONCATENATE($F2015," ",$G2015),AllocFactorMatrix,(J$4+1),FALSE)*$E2016</f>
        <v>0</v>
      </c>
      <c r="K2015" s="5">
        <f>VLOOKUP(CONCATENATE($F2015," ",$G2015),AllocFactorMatrix,(K$4+1),FALSE)*$E2016</f>
        <v>0</v>
      </c>
      <c r="L2015" s="5">
        <f>VLOOKUP(CONCATENATE($F2015," ",$G2015),AllocFactorMatrix,(L$4+1),FALSE)*$E2016</f>
        <v>0</v>
      </c>
      <c r="M2015" s="5">
        <f>VLOOKUP(CONCATENATE($F2015," ",$G2015),AllocFactorMatrix,(M$4+1),FALSE)*$E2016</f>
        <v>0</v>
      </c>
      <c r="N2015" s="5">
        <f t="shared" si="994"/>
        <v>0</v>
      </c>
      <c r="O2015" s="5">
        <f>VLOOKUP(CONCATENATE($F2015," ",$G2015),AllocFactorMatrix,(O$4+1),FALSE)*$E2016</f>
        <v>0</v>
      </c>
      <c r="P2015" s="5">
        <f>VLOOKUP(CONCATENATE($F2015," ",$G2015),AllocFactorMatrix,(P$4+1),FALSE)*$E2016</f>
        <v>0</v>
      </c>
      <c r="Q2015" s="5">
        <f>VLOOKUP(CONCATENATE($F2015," ",$G2015),AllocFactorMatrix,(Q$4+1),FALSE)*$E2016</f>
        <v>0</v>
      </c>
      <c r="R2015" s="5">
        <f>VLOOKUP(CONCATENATE($F2015," ",$G2015),AllocFactorMatrix,(R$4+1),FALSE)*$E2016</f>
        <v>0</v>
      </c>
      <c r="S2015" s="5">
        <f t="shared" si="996"/>
        <v>0</v>
      </c>
      <c r="T2015" s="5">
        <f>VLOOKUP(CONCATENATE($F2015," ",$G2015),AllocFactorMatrix,(T$4+1),FALSE)*$E2016</f>
        <v>0</v>
      </c>
      <c r="U2015" s="5">
        <f>VLOOKUP(CONCATENATE($F2015," ",$G2015),AllocFactorMatrix,(U$4+1),FALSE)*$E2016</f>
        <v>0</v>
      </c>
      <c r="V2015" s="5">
        <f>VLOOKUP(CONCATENATE($F2015," ",$G2015),AllocFactorMatrix,(V$4+1),FALSE)*$E2016</f>
        <v>0</v>
      </c>
      <c r="W2015" s="5">
        <f>VLOOKUP(CONCATENATE($F2015," ",$G2015),AllocFactorMatrix,(W$4+1),FALSE)*$E2016</f>
        <v>0</v>
      </c>
      <c r="X2015" s="5">
        <f t="shared" si="997"/>
        <v>0</v>
      </c>
      <c r="Y2015" s="5">
        <f>VLOOKUP(CONCATENATE($F2015," ",$G2015),AllocFactorMatrix,(Y$4+1),FALSE)*$E2016</f>
        <v>0</v>
      </c>
      <c r="Z2015" s="5">
        <f>VLOOKUP(CONCATENATE($F2015," ",$G2015),AllocFactorMatrix,(Z$4+1),FALSE)*$E2016</f>
        <v>0</v>
      </c>
      <c r="AA2015" s="5">
        <f t="shared" si="995"/>
        <v>0</v>
      </c>
      <c r="AB2015" s="5">
        <f>VLOOKUP(CONCATENATE($F2015," ",$G2015),AllocFactorMatrix,(AB$4+1),FALSE)*$E2016</f>
        <v>0</v>
      </c>
      <c r="AC2015" s="5">
        <f>VLOOKUP(CONCATENATE($F2015," ",$G2015),AllocFactorMatrix,(AC$4+1),FALSE)*$E2016</f>
        <v>0</v>
      </c>
      <c r="AD2015" s="5">
        <f>VLOOKUP(CONCATENATE($F2015," ",$G2015),AllocFactorMatrix,(AD$4+1),FALSE)*$E2016</f>
        <v>0</v>
      </c>
    </row>
    <row r="2016" spans="4:30" collapsed="1">
      <c r="D2016" s="95" t="s">
        <v>624</v>
      </c>
      <c r="E2016" s="61">
        <v>-848165</v>
      </c>
      <c r="F2016" s="96" t="s">
        <v>32</v>
      </c>
      <c r="G2016" s="55" t="str">
        <f>$G$15</f>
        <v>TOTAL</v>
      </c>
      <c r="H2016" s="4">
        <f t="shared" si="993"/>
        <v>-848164.99999999988</v>
      </c>
      <c r="I2016" s="5">
        <f>VLOOKUP(CONCATENATE($F2016," ",$G2016),AllocFactorMatrix,(I$4+1),FALSE)*$E2016</f>
        <v>-318254.48372314719</v>
      </c>
      <c r="J2016" s="5">
        <f>VLOOKUP(CONCATENATE($F2016," ",$G2016),AllocFactorMatrix,(J$4+1),FALSE)*$E2016</f>
        <v>-20624.947040405732</v>
      </c>
      <c r="K2016" s="5">
        <f>VLOOKUP(CONCATENATE($F2016," ",$G2016),AllocFactorMatrix,(K$4+1),FALSE)*$E2016</f>
        <v>-69198.933141771238</v>
      </c>
      <c r="L2016" s="5">
        <f>VLOOKUP(CONCATENATE($F2016," ",$G2016),AllocFactorMatrix,(L$4+1),FALSE)*$E2016</f>
        <v>-2199.2991929753202</v>
      </c>
      <c r="M2016" s="5">
        <f>VLOOKUP(CONCATENATE($F2016," ",$G2016),AllocFactorMatrix,(M$4+1),FALSE)*$E2016</f>
        <v>-202.74967532297663</v>
      </c>
      <c r="N2016" s="5">
        <f t="shared" si="994"/>
        <v>-71600.982010069536</v>
      </c>
      <c r="O2016" s="5">
        <f>VLOOKUP(CONCATENATE($F2016," ",$G2016),AllocFactorMatrix,(O$4+1),FALSE)*$E2016</f>
        <v>-63089.632895976843</v>
      </c>
      <c r="P2016" s="5">
        <f>VLOOKUP(CONCATENATE($F2016," ",$G2016),AllocFactorMatrix,(P$4+1),FALSE)*$E2016</f>
        <v>-11695.60398928114</v>
      </c>
      <c r="Q2016" s="5">
        <f>VLOOKUP(CONCATENATE($F2016," ",$G2016),AllocFactorMatrix,(Q$4+1),FALSE)*$E2016</f>
        <v>-5314.1830929048392</v>
      </c>
      <c r="R2016" s="5">
        <f>VLOOKUP(CONCATENATE($F2016," ",$G2016),AllocFactorMatrix,(R$4+1),FALSE)*$E2016</f>
        <v>-246.22809379790007</v>
      </c>
      <c r="S2016" s="5">
        <f t="shared" si="996"/>
        <v>-80345.648071960721</v>
      </c>
      <c r="T2016" s="5">
        <f>VLOOKUP(CONCATENATE($F2016," ",$G2016),AllocFactorMatrix,(T$4+1),FALSE)*$E2016</f>
        <v>-2417.7142871889064</v>
      </c>
      <c r="U2016" s="5">
        <f>VLOOKUP(CONCATENATE($F2016," ",$G2016),AllocFactorMatrix,(U$4+1),FALSE)*$E2016</f>
        <v>-42451.440954553706</v>
      </c>
      <c r="V2016" s="5">
        <f>VLOOKUP(CONCATENATE($F2016," ",$G2016),AllocFactorMatrix,(V$4+1),FALSE)*$E2016</f>
        <v>-241021.6567989008</v>
      </c>
      <c r="W2016" s="5">
        <f>VLOOKUP(CONCATENATE($F2016," ",$G2016),AllocFactorMatrix,(W$4+1),FALSE)*$E2016</f>
        <v>-45727.449325337751</v>
      </c>
      <c r="X2016" s="5">
        <f t="shared" si="997"/>
        <v>-331618.26136598119</v>
      </c>
      <c r="Y2016" s="5">
        <f>VLOOKUP(CONCATENATE($F2016," ",$G2016),AllocFactorMatrix,(Y$4+1),FALSE)*$E2016</f>
        <v>-17092.883291950322</v>
      </c>
      <c r="Z2016" s="5">
        <f>VLOOKUP(CONCATENATE($F2016," ",$G2016),AllocFactorMatrix,(Z$4+1),FALSE)*$E2016</f>
        <v>-278.24489129648947</v>
      </c>
      <c r="AA2016" s="5">
        <f t="shared" si="995"/>
        <v>-17371.128183246812</v>
      </c>
      <c r="AB2016" s="5">
        <f>VLOOKUP(CONCATENATE($F2016," ",$G2016),AllocFactorMatrix,(AB$4+1),FALSE)*$E2016</f>
        <v>-310.35979411496828</v>
      </c>
      <c r="AC2016" s="5">
        <f>VLOOKUP(CONCATENATE($F2016," ",$G2016),AllocFactorMatrix,(AC$4+1),FALSE)*$E2016</f>
        <v>-6711.1149507525806</v>
      </c>
      <c r="AD2016" s="5">
        <f>VLOOKUP(CONCATENATE($F2016," ",$G2016),AllocFactorMatrix,(AD$4+1),FALSE)*$E2016</f>
        <v>-1328.074860321165</v>
      </c>
    </row>
    <row r="2017" spans="1:30" hidden="1" outlineLevel="1">
      <c r="E2017" s="51"/>
      <c r="F2017" s="52" t="str">
        <f>F2024</f>
        <v>PROD_ENERGY</v>
      </c>
      <c r="G2017" s="55" t="str">
        <f>$G$8</f>
        <v>PRODUCTION</v>
      </c>
      <c r="H2017" s="4">
        <f t="shared" si="993"/>
        <v>0</v>
      </c>
      <c r="I2017" s="5">
        <f>VLOOKUP(CONCATENATE($F2017," ",$G2017),AllocFactorMatrix,(I$4+1),FALSE)*$E2024</f>
        <v>0</v>
      </c>
      <c r="J2017" s="5">
        <f>VLOOKUP(CONCATENATE($F2017," ",$G2017),AllocFactorMatrix,(J$4+1),FALSE)*$E2024</f>
        <v>0</v>
      </c>
      <c r="K2017" s="5">
        <f>VLOOKUP(CONCATENATE($F2017," ",$G2017),AllocFactorMatrix,(K$4+1),FALSE)*$E2024</f>
        <v>0</v>
      </c>
      <c r="L2017" s="5">
        <f>VLOOKUP(CONCATENATE($F2017," ",$G2017),AllocFactorMatrix,(L$4+1),FALSE)*$E2024</f>
        <v>0</v>
      </c>
      <c r="M2017" s="5">
        <f>VLOOKUP(CONCATENATE($F2017," ",$G2017),AllocFactorMatrix,(M$4+1),FALSE)*$E2024</f>
        <v>0</v>
      </c>
      <c r="N2017" s="5">
        <f t="shared" si="994"/>
        <v>0</v>
      </c>
      <c r="O2017" s="5">
        <f>VLOOKUP(CONCATENATE($F2017," ",$G2017),AllocFactorMatrix,(O$4+1),FALSE)*$E2024</f>
        <v>0</v>
      </c>
      <c r="P2017" s="5">
        <f>VLOOKUP(CONCATENATE($F2017," ",$G2017),AllocFactorMatrix,(P$4+1),FALSE)*$E2024</f>
        <v>0</v>
      </c>
      <c r="Q2017" s="5">
        <f>VLOOKUP(CONCATENATE($F2017," ",$G2017),AllocFactorMatrix,(Q$4+1),FALSE)*$E2024</f>
        <v>0</v>
      </c>
      <c r="R2017" s="5">
        <f>VLOOKUP(CONCATENATE($F2017," ",$G2017),AllocFactorMatrix,(R$4+1),FALSE)*$E2024</f>
        <v>0</v>
      </c>
      <c r="S2017" s="5">
        <f>SUBTOTAL(9,O2017:R2017)</f>
        <v>0</v>
      </c>
      <c r="T2017" s="5">
        <f>VLOOKUP(CONCATENATE($F2017," ",$G2017),AllocFactorMatrix,(T$4+1),FALSE)*$E2024</f>
        <v>0</v>
      </c>
      <c r="U2017" s="5">
        <f>VLOOKUP(CONCATENATE($F2017," ",$G2017),AllocFactorMatrix,(U$4+1),FALSE)*$E2024</f>
        <v>0</v>
      </c>
      <c r="V2017" s="5">
        <f>VLOOKUP(CONCATENATE($F2017," ",$G2017),AllocFactorMatrix,(V$4+1),FALSE)*$E2024</f>
        <v>0</v>
      </c>
      <c r="W2017" s="5">
        <f>VLOOKUP(CONCATENATE($F2017," ",$G2017),AllocFactorMatrix,(W$4+1),FALSE)*$E2024</f>
        <v>0</v>
      </c>
      <c r="X2017" s="5">
        <f>SUBTOTAL(9,T2017:W2017)</f>
        <v>0</v>
      </c>
      <c r="Y2017" s="5">
        <f>VLOOKUP(CONCATENATE($F2017," ",$G2017),AllocFactorMatrix,(Y$4+1),FALSE)*$E2024</f>
        <v>0</v>
      </c>
      <c r="Z2017" s="5">
        <f>VLOOKUP(CONCATENATE($F2017," ",$G2017),AllocFactorMatrix,(Z$4+1),FALSE)*$E2024</f>
        <v>0</v>
      </c>
      <c r="AA2017" s="5">
        <f t="shared" si="995"/>
        <v>0</v>
      </c>
      <c r="AB2017" s="5">
        <f>VLOOKUP(CONCATENATE($F2017," ",$G2017),AllocFactorMatrix,(AB$4+1),FALSE)*$E2024</f>
        <v>0</v>
      </c>
      <c r="AC2017" s="5">
        <f>VLOOKUP(CONCATENATE($F2017," ",$G2017),AllocFactorMatrix,(AC$4+1),FALSE)*$E2024</f>
        <v>0</v>
      </c>
      <c r="AD2017" s="5">
        <f>VLOOKUP(CONCATENATE($F2017," ",$G2017),AllocFactorMatrix,(AD$4+1),FALSE)*$E2024</f>
        <v>0</v>
      </c>
    </row>
    <row r="2018" spans="1:30" hidden="1" outlineLevel="1">
      <c r="E2018" s="51"/>
      <c r="F2018" s="52" t="str">
        <f>F2024</f>
        <v>PROD_ENERGY</v>
      </c>
      <c r="G2018" s="55" t="str">
        <f>$G$9</f>
        <v>BULKTRAN</v>
      </c>
      <c r="H2018" s="4">
        <f t="shared" si="993"/>
        <v>0</v>
      </c>
      <c r="I2018" s="5">
        <f>VLOOKUP(CONCATENATE($F2018," ",$G2018),AllocFactorMatrix,(I$4+1),FALSE)*$E2024</f>
        <v>0</v>
      </c>
      <c r="J2018" s="5">
        <f>VLOOKUP(CONCATENATE($F2018," ",$G2018),AllocFactorMatrix,(J$4+1),FALSE)*$E2024</f>
        <v>0</v>
      </c>
      <c r="K2018" s="5">
        <f>VLOOKUP(CONCATENATE($F2018," ",$G2018),AllocFactorMatrix,(K$4+1),FALSE)*$E2024</f>
        <v>0</v>
      </c>
      <c r="L2018" s="5">
        <f>VLOOKUP(CONCATENATE($F2018," ",$G2018),AllocFactorMatrix,(L$4+1),FALSE)*$E2024</f>
        <v>0</v>
      </c>
      <c r="M2018" s="5">
        <f>VLOOKUP(CONCATENATE($F2018," ",$G2018),AllocFactorMatrix,(M$4+1),FALSE)*$E2024</f>
        <v>0</v>
      </c>
      <c r="N2018" s="5">
        <f t="shared" si="994"/>
        <v>0</v>
      </c>
      <c r="O2018" s="5">
        <f>VLOOKUP(CONCATENATE($F2018," ",$G2018),AllocFactorMatrix,(O$4+1),FALSE)*$E2024</f>
        <v>0</v>
      </c>
      <c r="P2018" s="5">
        <f>VLOOKUP(CONCATENATE($F2018," ",$G2018),AllocFactorMatrix,(P$4+1),FALSE)*$E2024</f>
        <v>0</v>
      </c>
      <c r="Q2018" s="5">
        <f>VLOOKUP(CONCATENATE($F2018," ",$G2018),AllocFactorMatrix,(Q$4+1),FALSE)*$E2024</f>
        <v>0</v>
      </c>
      <c r="R2018" s="5">
        <f>VLOOKUP(CONCATENATE($F2018," ",$G2018),AllocFactorMatrix,(R$4+1),FALSE)*$E2024</f>
        <v>0</v>
      </c>
      <c r="S2018" s="5">
        <f t="shared" ref="S2018:S2024" si="998">SUBTOTAL(9,O2018:R2018)</f>
        <v>0</v>
      </c>
      <c r="T2018" s="5">
        <f>VLOOKUP(CONCATENATE($F2018," ",$G2018),AllocFactorMatrix,(T$4+1),FALSE)*$E2024</f>
        <v>0</v>
      </c>
      <c r="U2018" s="5">
        <f>VLOOKUP(CONCATENATE($F2018," ",$G2018),AllocFactorMatrix,(U$4+1),FALSE)*$E2024</f>
        <v>0</v>
      </c>
      <c r="V2018" s="5">
        <f>VLOOKUP(CONCATENATE($F2018," ",$G2018),AllocFactorMatrix,(V$4+1),FALSE)*$E2024</f>
        <v>0</v>
      </c>
      <c r="W2018" s="5">
        <f>VLOOKUP(CONCATENATE($F2018," ",$G2018),AllocFactorMatrix,(W$4+1),FALSE)*$E2024</f>
        <v>0</v>
      </c>
      <c r="X2018" s="5">
        <f t="shared" ref="X2018:X2024" si="999">SUBTOTAL(9,T2018:W2018)</f>
        <v>0</v>
      </c>
      <c r="Y2018" s="5">
        <f>VLOOKUP(CONCATENATE($F2018," ",$G2018),AllocFactorMatrix,(Y$4+1),FALSE)*$E2024</f>
        <v>0</v>
      </c>
      <c r="Z2018" s="5">
        <f>VLOOKUP(CONCATENATE($F2018," ",$G2018),AllocFactorMatrix,(Z$4+1),FALSE)*$E2024</f>
        <v>0</v>
      </c>
      <c r="AA2018" s="5">
        <f t="shared" si="995"/>
        <v>0</v>
      </c>
      <c r="AB2018" s="5">
        <f>VLOOKUP(CONCATENATE($F2018," ",$G2018),AllocFactorMatrix,(AB$4+1),FALSE)*$E2024</f>
        <v>0</v>
      </c>
      <c r="AC2018" s="5">
        <f>VLOOKUP(CONCATENATE($F2018," ",$G2018),AllocFactorMatrix,(AC$4+1),FALSE)*$E2024</f>
        <v>0</v>
      </c>
      <c r="AD2018" s="5">
        <f>VLOOKUP(CONCATENATE($F2018," ",$G2018),AllocFactorMatrix,(AD$4+1),FALSE)*$E2024</f>
        <v>0</v>
      </c>
    </row>
    <row r="2019" spans="1:30" hidden="1" outlineLevel="1">
      <c r="E2019" s="51"/>
      <c r="F2019" s="52" t="str">
        <f>F2024</f>
        <v>PROD_ENERGY</v>
      </c>
      <c r="G2019" s="55" t="str">
        <f>$G$10</f>
        <v>SUBTRAN</v>
      </c>
      <c r="H2019" s="4">
        <f t="shared" si="993"/>
        <v>0</v>
      </c>
      <c r="I2019" s="5">
        <f>VLOOKUP(CONCATENATE($F2019," ",$G2019),AllocFactorMatrix,(I$4+1),FALSE)*$E2024</f>
        <v>0</v>
      </c>
      <c r="J2019" s="5">
        <f>VLOOKUP(CONCATENATE($F2019," ",$G2019),AllocFactorMatrix,(J$4+1),FALSE)*$E2024</f>
        <v>0</v>
      </c>
      <c r="K2019" s="5">
        <f>VLOOKUP(CONCATENATE($F2019," ",$G2019),AllocFactorMatrix,(K$4+1),FALSE)*$E2024</f>
        <v>0</v>
      </c>
      <c r="L2019" s="5">
        <f>VLOOKUP(CONCATENATE($F2019," ",$G2019),AllocFactorMatrix,(L$4+1),FALSE)*$E2024</f>
        <v>0</v>
      </c>
      <c r="M2019" s="5">
        <f>VLOOKUP(CONCATENATE($F2019," ",$G2019),AllocFactorMatrix,(M$4+1),FALSE)*$E2024</f>
        <v>0</v>
      </c>
      <c r="N2019" s="5">
        <f t="shared" si="994"/>
        <v>0</v>
      </c>
      <c r="O2019" s="5">
        <f>VLOOKUP(CONCATENATE($F2019," ",$G2019),AllocFactorMatrix,(O$4+1),FALSE)*$E2024</f>
        <v>0</v>
      </c>
      <c r="P2019" s="5">
        <f>VLOOKUP(CONCATENATE($F2019," ",$G2019),AllocFactorMatrix,(P$4+1),FALSE)*$E2024</f>
        <v>0</v>
      </c>
      <c r="Q2019" s="5">
        <f>VLOOKUP(CONCATENATE($F2019," ",$G2019),AllocFactorMatrix,(Q$4+1),FALSE)*$E2024</f>
        <v>0</v>
      </c>
      <c r="R2019" s="5">
        <f>VLOOKUP(CONCATENATE($F2019," ",$G2019),AllocFactorMatrix,(R$4+1),FALSE)*$E2024</f>
        <v>0</v>
      </c>
      <c r="S2019" s="5">
        <f t="shared" si="998"/>
        <v>0</v>
      </c>
      <c r="T2019" s="5">
        <f>VLOOKUP(CONCATENATE($F2019," ",$G2019),AllocFactorMatrix,(T$4+1),FALSE)*$E2024</f>
        <v>0</v>
      </c>
      <c r="U2019" s="5">
        <f>VLOOKUP(CONCATENATE($F2019," ",$G2019),AllocFactorMatrix,(U$4+1),FALSE)*$E2024</f>
        <v>0</v>
      </c>
      <c r="V2019" s="5">
        <f>VLOOKUP(CONCATENATE($F2019," ",$G2019),AllocFactorMatrix,(V$4+1),FALSE)*$E2024</f>
        <v>0</v>
      </c>
      <c r="W2019" s="5">
        <f>VLOOKUP(CONCATENATE($F2019," ",$G2019),AllocFactorMatrix,(W$4+1),FALSE)*$E2024</f>
        <v>0</v>
      </c>
      <c r="X2019" s="5">
        <f t="shared" si="999"/>
        <v>0</v>
      </c>
      <c r="Y2019" s="5">
        <f>VLOOKUP(CONCATENATE($F2019," ",$G2019),AllocFactorMatrix,(Y$4+1),FALSE)*$E2024</f>
        <v>0</v>
      </c>
      <c r="Z2019" s="5">
        <f>VLOOKUP(CONCATENATE($F2019," ",$G2019),AllocFactorMatrix,(Z$4+1),FALSE)*$E2024</f>
        <v>0</v>
      </c>
      <c r="AA2019" s="5">
        <f t="shared" si="995"/>
        <v>0</v>
      </c>
      <c r="AB2019" s="5">
        <f>VLOOKUP(CONCATENATE($F2019," ",$G2019),AllocFactorMatrix,(AB$4+1),FALSE)*$E2024</f>
        <v>0</v>
      </c>
      <c r="AC2019" s="5">
        <f>VLOOKUP(CONCATENATE($F2019," ",$G2019),AllocFactorMatrix,(AC$4+1),FALSE)*$E2024</f>
        <v>0</v>
      </c>
      <c r="AD2019" s="5">
        <f>VLOOKUP(CONCATENATE($F2019," ",$G2019),AllocFactorMatrix,(AD$4+1),FALSE)*$E2024</f>
        <v>0</v>
      </c>
    </row>
    <row r="2020" spans="1:30" hidden="1" outlineLevel="1">
      <c r="E2020" s="51"/>
      <c r="F2020" s="52" t="str">
        <f>F2024</f>
        <v>PROD_ENERGY</v>
      </c>
      <c r="G2020" s="55" t="str">
        <f>$G$11</f>
        <v>DISTPRI</v>
      </c>
      <c r="H2020" s="4">
        <f t="shared" si="993"/>
        <v>0</v>
      </c>
      <c r="I2020" s="5">
        <f>VLOOKUP(CONCATENATE($F2020," ",$G2020),AllocFactorMatrix,(I$4+1),FALSE)*$E2024</f>
        <v>0</v>
      </c>
      <c r="J2020" s="5">
        <f>VLOOKUP(CONCATENATE($F2020," ",$G2020),AllocFactorMatrix,(J$4+1),FALSE)*$E2024</f>
        <v>0</v>
      </c>
      <c r="K2020" s="5">
        <f>VLOOKUP(CONCATENATE($F2020," ",$G2020),AllocFactorMatrix,(K$4+1),FALSE)*$E2024</f>
        <v>0</v>
      </c>
      <c r="L2020" s="5">
        <f>VLOOKUP(CONCATENATE($F2020," ",$G2020),AllocFactorMatrix,(L$4+1),FALSE)*$E2024</f>
        <v>0</v>
      </c>
      <c r="M2020" s="5">
        <f>VLOOKUP(CONCATENATE($F2020," ",$G2020),AllocFactorMatrix,(M$4+1),FALSE)*$E2024</f>
        <v>0</v>
      </c>
      <c r="N2020" s="5">
        <f t="shared" si="994"/>
        <v>0</v>
      </c>
      <c r="O2020" s="5">
        <f>VLOOKUP(CONCATENATE($F2020," ",$G2020),AllocFactorMatrix,(O$4+1),FALSE)*$E2024</f>
        <v>0</v>
      </c>
      <c r="P2020" s="5">
        <f>VLOOKUP(CONCATENATE($F2020," ",$G2020),AllocFactorMatrix,(P$4+1),FALSE)*$E2024</f>
        <v>0</v>
      </c>
      <c r="Q2020" s="5">
        <f>VLOOKUP(CONCATENATE($F2020," ",$G2020),AllocFactorMatrix,(Q$4+1),FALSE)*$E2024</f>
        <v>0</v>
      </c>
      <c r="R2020" s="5">
        <f>VLOOKUP(CONCATENATE($F2020," ",$G2020),AllocFactorMatrix,(R$4+1),FALSE)*$E2024</f>
        <v>0</v>
      </c>
      <c r="S2020" s="5">
        <f t="shared" si="998"/>
        <v>0</v>
      </c>
      <c r="T2020" s="5">
        <f>VLOOKUP(CONCATENATE($F2020," ",$G2020),AllocFactorMatrix,(T$4+1),FALSE)*$E2024</f>
        <v>0</v>
      </c>
      <c r="U2020" s="5">
        <f>VLOOKUP(CONCATENATE($F2020," ",$G2020),AllocFactorMatrix,(U$4+1),FALSE)*$E2024</f>
        <v>0</v>
      </c>
      <c r="V2020" s="5">
        <f>VLOOKUP(CONCATENATE($F2020," ",$G2020),AllocFactorMatrix,(V$4+1),FALSE)*$E2024</f>
        <v>0</v>
      </c>
      <c r="W2020" s="5">
        <f>VLOOKUP(CONCATENATE($F2020," ",$G2020),AllocFactorMatrix,(W$4+1),FALSE)*$E2024</f>
        <v>0</v>
      </c>
      <c r="X2020" s="5">
        <f t="shared" si="999"/>
        <v>0</v>
      </c>
      <c r="Y2020" s="5">
        <f>VLOOKUP(CONCATENATE($F2020," ",$G2020),AllocFactorMatrix,(Y$4+1),FALSE)*$E2024</f>
        <v>0</v>
      </c>
      <c r="Z2020" s="5">
        <f>VLOOKUP(CONCATENATE($F2020," ",$G2020),AllocFactorMatrix,(Z$4+1),FALSE)*$E2024</f>
        <v>0</v>
      </c>
      <c r="AA2020" s="5">
        <f t="shared" si="995"/>
        <v>0</v>
      </c>
      <c r="AB2020" s="5">
        <f>VLOOKUP(CONCATENATE($F2020," ",$G2020),AllocFactorMatrix,(AB$4+1),FALSE)*$E2024</f>
        <v>0</v>
      </c>
      <c r="AC2020" s="5">
        <f>VLOOKUP(CONCATENATE($F2020," ",$G2020),AllocFactorMatrix,(AC$4+1),FALSE)*$E2024</f>
        <v>0</v>
      </c>
      <c r="AD2020" s="5">
        <f>VLOOKUP(CONCATENATE($F2020," ",$G2020),AllocFactorMatrix,(AD$4+1),FALSE)*$E2024</f>
        <v>0</v>
      </c>
    </row>
    <row r="2021" spans="1:30" hidden="1" outlineLevel="1">
      <c r="E2021" s="51"/>
      <c r="F2021" s="52" t="str">
        <f>F2024</f>
        <v>PROD_ENERGY</v>
      </c>
      <c r="G2021" s="55" t="str">
        <f>$G$12</f>
        <v>DISTSEC</v>
      </c>
      <c r="H2021" s="4">
        <f t="shared" si="993"/>
        <v>0</v>
      </c>
      <c r="I2021" s="5">
        <f>VLOOKUP(CONCATENATE($F2021," ",$G2021),AllocFactorMatrix,(I$4+1),FALSE)*$E2024</f>
        <v>0</v>
      </c>
      <c r="J2021" s="5">
        <f>VLOOKUP(CONCATENATE($F2021," ",$G2021),AllocFactorMatrix,(J$4+1),FALSE)*$E2024</f>
        <v>0</v>
      </c>
      <c r="K2021" s="5">
        <f>VLOOKUP(CONCATENATE($F2021," ",$G2021),AllocFactorMatrix,(K$4+1),FALSE)*$E2024</f>
        <v>0</v>
      </c>
      <c r="L2021" s="5">
        <f>VLOOKUP(CONCATENATE($F2021," ",$G2021),AllocFactorMatrix,(L$4+1),FALSE)*$E2024</f>
        <v>0</v>
      </c>
      <c r="M2021" s="5">
        <f>VLOOKUP(CONCATENATE($F2021," ",$G2021),AllocFactorMatrix,(M$4+1),FALSE)*$E2024</f>
        <v>0</v>
      </c>
      <c r="N2021" s="5">
        <f t="shared" si="994"/>
        <v>0</v>
      </c>
      <c r="O2021" s="5">
        <f>VLOOKUP(CONCATENATE($F2021," ",$G2021),AllocFactorMatrix,(O$4+1),FALSE)*$E2024</f>
        <v>0</v>
      </c>
      <c r="P2021" s="5">
        <f>VLOOKUP(CONCATENATE($F2021," ",$G2021),AllocFactorMatrix,(P$4+1),FALSE)*$E2024</f>
        <v>0</v>
      </c>
      <c r="Q2021" s="5">
        <f>VLOOKUP(CONCATENATE($F2021," ",$G2021),AllocFactorMatrix,(Q$4+1),FALSE)*$E2024</f>
        <v>0</v>
      </c>
      <c r="R2021" s="5">
        <f>VLOOKUP(CONCATENATE($F2021," ",$G2021),AllocFactorMatrix,(R$4+1),FALSE)*$E2024</f>
        <v>0</v>
      </c>
      <c r="S2021" s="5">
        <f t="shared" si="998"/>
        <v>0</v>
      </c>
      <c r="T2021" s="5">
        <f>VLOOKUP(CONCATENATE($F2021," ",$G2021),AllocFactorMatrix,(T$4+1),FALSE)*$E2024</f>
        <v>0</v>
      </c>
      <c r="U2021" s="5">
        <f>VLOOKUP(CONCATENATE($F2021," ",$G2021),AllocFactorMatrix,(U$4+1),FALSE)*$E2024</f>
        <v>0</v>
      </c>
      <c r="V2021" s="5">
        <f>VLOOKUP(CONCATENATE($F2021," ",$G2021),AllocFactorMatrix,(V$4+1),FALSE)*$E2024</f>
        <v>0</v>
      </c>
      <c r="W2021" s="5">
        <f>VLOOKUP(CONCATENATE($F2021," ",$G2021),AllocFactorMatrix,(W$4+1),FALSE)*$E2024</f>
        <v>0</v>
      </c>
      <c r="X2021" s="5">
        <f t="shared" si="999"/>
        <v>0</v>
      </c>
      <c r="Y2021" s="5">
        <f>VLOOKUP(CONCATENATE($F2021," ",$G2021),AllocFactorMatrix,(Y$4+1),FALSE)*$E2024</f>
        <v>0</v>
      </c>
      <c r="Z2021" s="5">
        <f>VLOOKUP(CONCATENATE($F2021," ",$G2021),AllocFactorMatrix,(Z$4+1),FALSE)*$E2024</f>
        <v>0</v>
      </c>
      <c r="AA2021" s="5">
        <f t="shared" si="995"/>
        <v>0</v>
      </c>
      <c r="AB2021" s="5">
        <f>VLOOKUP(CONCATENATE($F2021," ",$G2021),AllocFactorMatrix,(AB$4+1),FALSE)*$E2024</f>
        <v>0</v>
      </c>
      <c r="AC2021" s="5">
        <f>VLOOKUP(CONCATENATE($F2021," ",$G2021),AllocFactorMatrix,(AC$4+1),FALSE)*$E2024</f>
        <v>0</v>
      </c>
      <c r="AD2021" s="5">
        <f>VLOOKUP(CONCATENATE($F2021," ",$G2021),AllocFactorMatrix,(AD$4+1),FALSE)*$E2024</f>
        <v>0</v>
      </c>
    </row>
    <row r="2022" spans="1:30" hidden="1" outlineLevel="1">
      <c r="E2022" s="51"/>
      <c r="F2022" s="52" t="str">
        <f>F2024</f>
        <v>PROD_ENERGY</v>
      </c>
      <c r="G2022" s="55" t="str">
        <f>$G$13</f>
        <v>ENERGY</v>
      </c>
      <c r="H2022" s="4">
        <f t="shared" si="993"/>
        <v>3150581.9999999995</v>
      </c>
      <c r="I2022" s="5">
        <f>VLOOKUP(CONCATENATE($F2022," ",$G2022),AllocFactorMatrix,(I$4+1),FALSE)*$E2024</f>
        <v>1182183.7117040204</v>
      </c>
      <c r="J2022" s="5">
        <f>VLOOKUP(CONCATENATE($F2022," ",$G2022),AllocFactorMatrix,(J$4+1),FALSE)*$E2024</f>
        <v>76613.143546898966</v>
      </c>
      <c r="K2022" s="5">
        <f>VLOOKUP(CONCATENATE($F2022," ",$G2022),AllocFactorMatrix,(K$4+1),FALSE)*$E2024</f>
        <v>257045.40175044702</v>
      </c>
      <c r="L2022" s="5">
        <f>VLOOKUP(CONCATENATE($F2022," ",$G2022),AllocFactorMatrix,(L$4+1),FALSE)*$E2024</f>
        <v>8169.4864206876855</v>
      </c>
      <c r="M2022" s="5">
        <f>VLOOKUP(CONCATENATE($F2022," ",$G2022),AllocFactorMatrix,(M$4+1),FALSE)*$E2024</f>
        <v>753.13114497581762</v>
      </c>
      <c r="N2022" s="5">
        <f t="shared" si="994"/>
        <v>265968.01931611053</v>
      </c>
      <c r="O2022" s="5">
        <f>VLOOKUP(CONCATENATE($F2022," ",$G2022),AllocFactorMatrix,(O$4+1),FALSE)*$E2024</f>
        <v>234351.87939690097</v>
      </c>
      <c r="P2022" s="5">
        <f>VLOOKUP(CONCATENATE($F2022," ",$G2022),AllocFactorMatrix,(P$4+1),FALSE)*$E2024</f>
        <v>43444.329119637521</v>
      </c>
      <c r="Q2022" s="5">
        <f>VLOOKUP(CONCATENATE($F2022," ",$G2022),AllocFactorMatrix,(Q$4+1),FALSE)*$E2024</f>
        <v>19739.991154091851</v>
      </c>
      <c r="R2022" s="5">
        <f>VLOOKUP(CONCATENATE($F2022," ",$G2022),AllocFactorMatrix,(R$4+1),FALSE)*$E2024</f>
        <v>914.63547801898881</v>
      </c>
      <c r="S2022" s="5">
        <f t="shared" si="998"/>
        <v>298450.83514864935</v>
      </c>
      <c r="T2022" s="5">
        <f>VLOOKUP(CONCATENATE($F2022," ",$G2022),AllocFactorMatrix,(T$4+1),FALSE)*$E2024</f>
        <v>8980.8081144119351</v>
      </c>
      <c r="U2022" s="5">
        <f>VLOOKUP(CONCATENATE($F2022," ",$G2022),AllocFactorMatrix,(U$4+1),FALSE)*$E2024</f>
        <v>157689.53652352988</v>
      </c>
      <c r="V2022" s="5">
        <f>VLOOKUP(CONCATENATE($F2022," ",$G2022),AllocFactorMatrix,(V$4+1),FALSE)*$E2024</f>
        <v>895295.71901787329</v>
      </c>
      <c r="W2022" s="5">
        <f>VLOOKUP(CONCATENATE($F2022," ",$G2022),AllocFactorMatrix,(W$4+1),FALSE)*$E2024</f>
        <v>169858.55199203137</v>
      </c>
      <c r="X2022" s="5">
        <f t="shared" si="999"/>
        <v>1231824.6156478464</v>
      </c>
      <c r="Y2022" s="5">
        <f>VLOOKUP(CONCATENATE($F2022," ",$G2022),AllocFactorMatrix,(Y$4+1),FALSE)*$E2024</f>
        <v>63492.98830736876</v>
      </c>
      <c r="Z2022" s="5">
        <f>VLOOKUP(CONCATENATE($F2022," ",$G2022),AllocFactorMatrix,(Z$4+1),FALSE)*$E2024</f>
        <v>1033.5646320122576</v>
      </c>
      <c r="AA2022" s="5">
        <f t="shared" si="995"/>
        <v>64526.552939381014</v>
      </c>
      <c r="AB2022" s="5">
        <f>VLOOKUP(CONCATENATE($F2022," ",$G2022),AllocFactorMatrix,(AB$4+1),FALSE)*$E2024</f>
        <v>1152.8582066724339</v>
      </c>
      <c r="AC2022" s="5">
        <f>VLOOKUP(CONCATENATE($F2022," ",$G2022),AllocFactorMatrix,(AC$4+1),FALSE)*$E2024</f>
        <v>24929.014948473428</v>
      </c>
      <c r="AD2022" s="5">
        <f>VLOOKUP(CONCATENATE($F2022," ",$G2022),AllocFactorMatrix,(AD$4+1),FALSE)*$E2024</f>
        <v>4933.2485419468812</v>
      </c>
    </row>
    <row r="2023" spans="1:30" hidden="1" outlineLevel="1">
      <c r="E2023" s="51"/>
      <c r="F2023" s="52" t="str">
        <f>F2024</f>
        <v>PROD_ENERGY</v>
      </c>
      <c r="G2023" s="55" t="str">
        <f>$G$14</f>
        <v>CUSTOMER</v>
      </c>
      <c r="H2023" s="4">
        <f t="shared" si="993"/>
        <v>0</v>
      </c>
      <c r="I2023" s="5">
        <f>VLOOKUP(CONCATENATE($F2023," ",$G2023),AllocFactorMatrix,(I$4+1),FALSE)*$E2024</f>
        <v>0</v>
      </c>
      <c r="J2023" s="5">
        <f>VLOOKUP(CONCATENATE($F2023," ",$G2023),AllocFactorMatrix,(J$4+1),FALSE)*$E2024</f>
        <v>0</v>
      </c>
      <c r="K2023" s="5">
        <f>VLOOKUP(CONCATENATE($F2023," ",$G2023),AllocFactorMatrix,(K$4+1),FALSE)*$E2024</f>
        <v>0</v>
      </c>
      <c r="L2023" s="5">
        <f>VLOOKUP(CONCATENATE($F2023," ",$G2023),AllocFactorMatrix,(L$4+1),FALSE)*$E2024</f>
        <v>0</v>
      </c>
      <c r="M2023" s="5">
        <f>VLOOKUP(CONCATENATE($F2023," ",$G2023),AllocFactorMatrix,(M$4+1),FALSE)*$E2024</f>
        <v>0</v>
      </c>
      <c r="N2023" s="5">
        <f t="shared" si="994"/>
        <v>0</v>
      </c>
      <c r="O2023" s="5">
        <f>VLOOKUP(CONCATENATE($F2023," ",$G2023),AllocFactorMatrix,(O$4+1),FALSE)*$E2024</f>
        <v>0</v>
      </c>
      <c r="P2023" s="5">
        <f>VLOOKUP(CONCATENATE($F2023," ",$G2023),AllocFactorMatrix,(P$4+1),FALSE)*$E2024</f>
        <v>0</v>
      </c>
      <c r="Q2023" s="5">
        <f>VLOOKUP(CONCATENATE($F2023," ",$G2023),AllocFactorMatrix,(Q$4+1),FALSE)*$E2024</f>
        <v>0</v>
      </c>
      <c r="R2023" s="5">
        <f>VLOOKUP(CONCATENATE($F2023," ",$G2023),AllocFactorMatrix,(R$4+1),FALSE)*$E2024</f>
        <v>0</v>
      </c>
      <c r="S2023" s="5">
        <f t="shared" si="998"/>
        <v>0</v>
      </c>
      <c r="T2023" s="5">
        <f>VLOOKUP(CONCATENATE($F2023," ",$G2023),AllocFactorMatrix,(T$4+1),FALSE)*$E2024</f>
        <v>0</v>
      </c>
      <c r="U2023" s="5">
        <f>VLOOKUP(CONCATENATE($F2023," ",$G2023),AllocFactorMatrix,(U$4+1),FALSE)*$E2024</f>
        <v>0</v>
      </c>
      <c r="V2023" s="5">
        <f>VLOOKUP(CONCATENATE($F2023," ",$G2023),AllocFactorMatrix,(V$4+1),FALSE)*$E2024</f>
        <v>0</v>
      </c>
      <c r="W2023" s="5">
        <f>VLOOKUP(CONCATENATE($F2023," ",$G2023),AllocFactorMatrix,(W$4+1),FALSE)*$E2024</f>
        <v>0</v>
      </c>
      <c r="X2023" s="5">
        <f t="shared" si="999"/>
        <v>0</v>
      </c>
      <c r="Y2023" s="5">
        <f>VLOOKUP(CONCATENATE($F2023," ",$G2023),AllocFactorMatrix,(Y$4+1),FALSE)*$E2024</f>
        <v>0</v>
      </c>
      <c r="Z2023" s="5">
        <f>VLOOKUP(CONCATENATE($F2023," ",$G2023),AllocFactorMatrix,(Z$4+1),FALSE)*$E2024</f>
        <v>0</v>
      </c>
      <c r="AA2023" s="5">
        <f t="shared" si="995"/>
        <v>0</v>
      </c>
      <c r="AB2023" s="5">
        <f>VLOOKUP(CONCATENATE($F2023," ",$G2023),AllocFactorMatrix,(AB$4+1),FALSE)*$E2024</f>
        <v>0</v>
      </c>
      <c r="AC2023" s="5">
        <f>VLOOKUP(CONCATENATE($F2023," ",$G2023),AllocFactorMatrix,(AC$4+1),FALSE)*$E2024</f>
        <v>0</v>
      </c>
      <c r="AD2023" s="5">
        <f>VLOOKUP(CONCATENATE($F2023," ",$G2023),AllocFactorMatrix,(AD$4+1),FALSE)*$E2024</f>
        <v>0</v>
      </c>
    </row>
    <row r="2024" spans="1:30" collapsed="1">
      <c r="D2024" s="95" t="s">
        <v>638</v>
      </c>
      <c r="E2024" s="61">
        <v>3150582</v>
      </c>
      <c r="F2024" s="96" t="s">
        <v>32</v>
      </c>
      <c r="G2024" s="55" t="str">
        <f>$G$15</f>
        <v>TOTAL</v>
      </c>
      <c r="H2024" s="4">
        <f t="shared" si="993"/>
        <v>3150581.9999999995</v>
      </c>
      <c r="I2024" s="5">
        <f>VLOOKUP(CONCATENATE($F2024," ",$G2024),AllocFactorMatrix,(I$4+1),FALSE)*$E2024</f>
        <v>1182183.7117040204</v>
      </c>
      <c r="J2024" s="5">
        <f>VLOOKUP(CONCATENATE($F2024," ",$G2024),AllocFactorMatrix,(J$4+1),FALSE)*$E2024</f>
        <v>76613.143546898966</v>
      </c>
      <c r="K2024" s="5">
        <f>VLOOKUP(CONCATENATE($F2024," ",$G2024),AllocFactorMatrix,(K$4+1),FALSE)*$E2024</f>
        <v>257045.40175044702</v>
      </c>
      <c r="L2024" s="5">
        <f>VLOOKUP(CONCATENATE($F2024," ",$G2024),AllocFactorMatrix,(L$4+1),FALSE)*$E2024</f>
        <v>8169.4864206876855</v>
      </c>
      <c r="M2024" s="5">
        <f>VLOOKUP(CONCATENATE($F2024," ",$G2024),AllocFactorMatrix,(M$4+1),FALSE)*$E2024</f>
        <v>753.13114497581762</v>
      </c>
      <c r="N2024" s="5">
        <f t="shared" si="994"/>
        <v>265968.01931611053</v>
      </c>
      <c r="O2024" s="5">
        <f>VLOOKUP(CONCATENATE($F2024," ",$G2024),AllocFactorMatrix,(O$4+1),FALSE)*$E2024</f>
        <v>234351.87939690097</v>
      </c>
      <c r="P2024" s="5">
        <f>VLOOKUP(CONCATENATE($F2024," ",$G2024),AllocFactorMatrix,(P$4+1),FALSE)*$E2024</f>
        <v>43444.329119637521</v>
      </c>
      <c r="Q2024" s="5">
        <f>VLOOKUP(CONCATENATE($F2024," ",$G2024),AllocFactorMatrix,(Q$4+1),FALSE)*$E2024</f>
        <v>19739.991154091851</v>
      </c>
      <c r="R2024" s="5">
        <f>VLOOKUP(CONCATENATE($F2024," ",$G2024),AllocFactorMatrix,(R$4+1),FALSE)*$E2024</f>
        <v>914.63547801898881</v>
      </c>
      <c r="S2024" s="5">
        <f t="shared" si="998"/>
        <v>298450.83514864935</v>
      </c>
      <c r="T2024" s="5">
        <f>VLOOKUP(CONCATENATE($F2024," ",$G2024),AllocFactorMatrix,(T$4+1),FALSE)*$E2024</f>
        <v>8980.8081144119351</v>
      </c>
      <c r="U2024" s="5">
        <f>VLOOKUP(CONCATENATE($F2024," ",$G2024),AllocFactorMatrix,(U$4+1),FALSE)*$E2024</f>
        <v>157689.53652352988</v>
      </c>
      <c r="V2024" s="5">
        <f>VLOOKUP(CONCATENATE($F2024," ",$G2024),AllocFactorMatrix,(V$4+1),FALSE)*$E2024</f>
        <v>895295.71901787329</v>
      </c>
      <c r="W2024" s="5">
        <f>VLOOKUP(CONCATENATE($F2024," ",$G2024),AllocFactorMatrix,(W$4+1),FALSE)*$E2024</f>
        <v>169858.55199203137</v>
      </c>
      <c r="X2024" s="5">
        <f t="shared" si="999"/>
        <v>1231824.6156478464</v>
      </c>
      <c r="Y2024" s="5">
        <f>VLOOKUP(CONCATENATE($F2024," ",$G2024),AllocFactorMatrix,(Y$4+1),FALSE)*$E2024</f>
        <v>63492.98830736876</v>
      </c>
      <c r="Z2024" s="5">
        <f>VLOOKUP(CONCATENATE($F2024," ",$G2024),AllocFactorMatrix,(Z$4+1),FALSE)*$E2024</f>
        <v>1033.5646320122576</v>
      </c>
      <c r="AA2024" s="5">
        <f t="shared" si="995"/>
        <v>64526.552939381014</v>
      </c>
      <c r="AB2024" s="5">
        <f>VLOOKUP(CONCATENATE($F2024," ",$G2024),AllocFactorMatrix,(AB$4+1),FALSE)*$E2024</f>
        <v>1152.8582066724339</v>
      </c>
      <c r="AC2024" s="5">
        <f>VLOOKUP(CONCATENATE($F2024," ",$G2024),AllocFactorMatrix,(AC$4+1),FALSE)*$E2024</f>
        <v>24929.014948473428</v>
      </c>
      <c r="AD2024" s="5">
        <f>VLOOKUP(CONCATENATE($F2024," ",$G2024),AllocFactorMatrix,(AD$4+1),FALSE)*$E2024</f>
        <v>4933.2485419468812</v>
      </c>
    </row>
    <row r="2025" spans="1:30" s="51" customFormat="1" hidden="1" outlineLevel="1">
      <c r="A2025" s="56"/>
      <c r="B2025" s="111"/>
      <c r="C2025" s="55"/>
      <c r="F2025" s="52" t="str">
        <f>F2032</f>
        <v>PROD_ENERGY</v>
      </c>
      <c r="G2025" s="55" t="str">
        <f>$G$8</f>
        <v>PRODUCTION</v>
      </c>
      <c r="H2025" s="53">
        <f t="shared" ref="H2025:H2032" si="1000">SUBTOTAL(9,I2025:AD2025)</f>
        <v>0</v>
      </c>
      <c r="I2025" s="54">
        <f>VLOOKUP(CONCATENATE($F2025," ",$G2025),AllocFactorMatrix,(I$4+1),FALSE)*$E2032</f>
        <v>0</v>
      </c>
      <c r="J2025" s="54">
        <f>VLOOKUP(CONCATENATE($F2025," ",$G2025),AllocFactorMatrix,(J$4+1),FALSE)*$E2032</f>
        <v>0</v>
      </c>
      <c r="K2025" s="54">
        <f>VLOOKUP(CONCATENATE($F2025," ",$G2025),AllocFactorMatrix,(K$4+1),FALSE)*$E2032</f>
        <v>0</v>
      </c>
      <c r="L2025" s="54">
        <f>VLOOKUP(CONCATENATE($F2025," ",$G2025),AllocFactorMatrix,(L$4+1),FALSE)*$E2032</f>
        <v>0</v>
      </c>
      <c r="M2025" s="54">
        <f>VLOOKUP(CONCATENATE($F2025," ",$G2025),AllocFactorMatrix,(M$4+1),FALSE)*$E2032</f>
        <v>0</v>
      </c>
      <c r="N2025" s="54">
        <f t="shared" ref="N2025:N2032" si="1001">SUBTOTAL(9,K2025:M2025)</f>
        <v>0</v>
      </c>
      <c r="O2025" s="54">
        <f>VLOOKUP(CONCATENATE($F2025," ",$G2025),AllocFactorMatrix,(O$4+1),FALSE)*$E2032</f>
        <v>0</v>
      </c>
      <c r="P2025" s="54">
        <f>VLOOKUP(CONCATENATE($F2025," ",$G2025),AllocFactorMatrix,(P$4+1),FALSE)*$E2032</f>
        <v>0</v>
      </c>
      <c r="Q2025" s="54">
        <f>VLOOKUP(CONCATENATE($F2025," ",$G2025),AllocFactorMatrix,(Q$4+1),FALSE)*$E2032</f>
        <v>0</v>
      </c>
      <c r="R2025" s="54">
        <f>VLOOKUP(CONCATENATE($F2025," ",$G2025),AllocFactorMatrix,(R$4+1),FALSE)*$E2032</f>
        <v>0</v>
      </c>
      <c r="S2025" s="54">
        <f>SUBTOTAL(9,O2025:R2025)</f>
        <v>0</v>
      </c>
      <c r="T2025" s="54">
        <f>VLOOKUP(CONCATENATE($F2025," ",$G2025),AllocFactorMatrix,(T$4+1),FALSE)*$E2032</f>
        <v>0</v>
      </c>
      <c r="U2025" s="54">
        <f>VLOOKUP(CONCATENATE($F2025," ",$G2025),AllocFactorMatrix,(U$4+1),FALSE)*$E2032</f>
        <v>0</v>
      </c>
      <c r="V2025" s="54">
        <f>VLOOKUP(CONCATENATE($F2025," ",$G2025),AllocFactorMatrix,(V$4+1),FALSE)*$E2032</f>
        <v>0</v>
      </c>
      <c r="W2025" s="54">
        <f>VLOOKUP(CONCATENATE($F2025," ",$G2025),AllocFactorMatrix,(W$4+1),FALSE)*$E2032</f>
        <v>0</v>
      </c>
      <c r="X2025" s="54">
        <f>SUBTOTAL(9,T2025:W2025)</f>
        <v>0</v>
      </c>
      <c r="Y2025" s="54">
        <f>VLOOKUP(CONCATENATE($F2025," ",$G2025),AllocFactorMatrix,(Y$4+1),FALSE)*$E2032</f>
        <v>0</v>
      </c>
      <c r="Z2025" s="54">
        <f>VLOOKUP(CONCATENATE($F2025," ",$G2025),AllocFactorMatrix,(Z$4+1),FALSE)*$E2032</f>
        <v>0</v>
      </c>
      <c r="AA2025" s="54">
        <f t="shared" ref="AA2025:AA2032" si="1002">SUBTOTAL(9,Y2025:Z2025)</f>
        <v>0</v>
      </c>
      <c r="AB2025" s="54">
        <f>VLOOKUP(CONCATENATE($F2025," ",$G2025),AllocFactorMatrix,(AB$4+1),FALSE)*$E2032</f>
        <v>0</v>
      </c>
      <c r="AC2025" s="54">
        <f>VLOOKUP(CONCATENATE($F2025," ",$G2025),AllocFactorMatrix,(AC$4+1),FALSE)*$E2032</f>
        <v>0</v>
      </c>
      <c r="AD2025" s="54">
        <f>VLOOKUP(CONCATENATE($F2025," ",$G2025),AllocFactorMatrix,(AD$4+1),FALSE)*$E2032</f>
        <v>0</v>
      </c>
    </row>
    <row r="2026" spans="1:30" s="51" customFormat="1" hidden="1" outlineLevel="1">
      <c r="A2026" s="56"/>
      <c r="B2026" s="111"/>
      <c r="C2026" s="55"/>
      <c r="F2026" s="52" t="str">
        <f>F2032</f>
        <v>PROD_ENERGY</v>
      </c>
      <c r="G2026" s="55" t="str">
        <f>$G$9</f>
        <v>BULKTRAN</v>
      </c>
      <c r="H2026" s="53">
        <f t="shared" si="1000"/>
        <v>0</v>
      </c>
      <c r="I2026" s="54">
        <f>VLOOKUP(CONCATENATE($F2026," ",$G2026),AllocFactorMatrix,(I$4+1),FALSE)*$E2032</f>
        <v>0</v>
      </c>
      <c r="J2026" s="54">
        <f>VLOOKUP(CONCATENATE($F2026," ",$G2026),AllocFactorMatrix,(J$4+1),FALSE)*$E2032</f>
        <v>0</v>
      </c>
      <c r="K2026" s="54">
        <f>VLOOKUP(CONCATENATE($F2026," ",$G2026),AllocFactorMatrix,(K$4+1),FALSE)*$E2032</f>
        <v>0</v>
      </c>
      <c r="L2026" s="54">
        <f>VLOOKUP(CONCATENATE($F2026," ",$G2026),AllocFactorMatrix,(L$4+1),FALSE)*$E2032</f>
        <v>0</v>
      </c>
      <c r="M2026" s="54">
        <f>VLOOKUP(CONCATENATE($F2026," ",$G2026),AllocFactorMatrix,(M$4+1),FALSE)*$E2032</f>
        <v>0</v>
      </c>
      <c r="N2026" s="54">
        <f t="shared" si="1001"/>
        <v>0</v>
      </c>
      <c r="O2026" s="54">
        <f>VLOOKUP(CONCATENATE($F2026," ",$G2026),AllocFactorMatrix,(O$4+1),FALSE)*$E2032</f>
        <v>0</v>
      </c>
      <c r="P2026" s="54">
        <f>VLOOKUP(CONCATENATE($F2026," ",$G2026),AllocFactorMatrix,(P$4+1),FALSE)*$E2032</f>
        <v>0</v>
      </c>
      <c r="Q2026" s="54">
        <f>VLOOKUP(CONCATENATE($F2026," ",$G2026),AllocFactorMatrix,(Q$4+1),FALSE)*$E2032</f>
        <v>0</v>
      </c>
      <c r="R2026" s="54">
        <f>VLOOKUP(CONCATENATE($F2026," ",$G2026),AllocFactorMatrix,(R$4+1),FALSE)*$E2032</f>
        <v>0</v>
      </c>
      <c r="S2026" s="54">
        <f t="shared" ref="S2026:S2032" si="1003">SUBTOTAL(9,O2026:R2026)</f>
        <v>0</v>
      </c>
      <c r="T2026" s="54">
        <f>VLOOKUP(CONCATENATE($F2026," ",$G2026),AllocFactorMatrix,(T$4+1),FALSE)*$E2032</f>
        <v>0</v>
      </c>
      <c r="U2026" s="54">
        <f>VLOOKUP(CONCATENATE($F2026," ",$G2026),AllocFactorMatrix,(U$4+1),FALSE)*$E2032</f>
        <v>0</v>
      </c>
      <c r="V2026" s="54">
        <f>VLOOKUP(CONCATENATE($F2026," ",$G2026),AllocFactorMatrix,(V$4+1),FALSE)*$E2032</f>
        <v>0</v>
      </c>
      <c r="W2026" s="54">
        <f>VLOOKUP(CONCATENATE($F2026," ",$G2026),AllocFactorMatrix,(W$4+1),FALSE)*$E2032</f>
        <v>0</v>
      </c>
      <c r="X2026" s="54">
        <f t="shared" ref="X2026:X2032" si="1004">SUBTOTAL(9,T2026:W2026)</f>
        <v>0</v>
      </c>
      <c r="Y2026" s="54">
        <f>VLOOKUP(CONCATENATE($F2026," ",$G2026),AllocFactorMatrix,(Y$4+1),FALSE)*$E2032</f>
        <v>0</v>
      </c>
      <c r="Z2026" s="54">
        <f>VLOOKUP(CONCATENATE($F2026," ",$G2026),AllocFactorMatrix,(Z$4+1),FALSE)*$E2032</f>
        <v>0</v>
      </c>
      <c r="AA2026" s="54">
        <f t="shared" si="1002"/>
        <v>0</v>
      </c>
      <c r="AB2026" s="54">
        <f>VLOOKUP(CONCATENATE($F2026," ",$G2026),AllocFactorMatrix,(AB$4+1),FALSE)*$E2032</f>
        <v>0</v>
      </c>
      <c r="AC2026" s="54">
        <f>VLOOKUP(CONCATENATE($F2026," ",$G2026),AllocFactorMatrix,(AC$4+1),FALSE)*$E2032</f>
        <v>0</v>
      </c>
      <c r="AD2026" s="54">
        <f>VLOOKUP(CONCATENATE($F2026," ",$G2026),AllocFactorMatrix,(AD$4+1),FALSE)*$E2032</f>
        <v>0</v>
      </c>
    </row>
    <row r="2027" spans="1:30" s="51" customFormat="1" hidden="1" outlineLevel="1">
      <c r="A2027" s="56"/>
      <c r="B2027" s="111"/>
      <c r="C2027" s="55"/>
      <c r="F2027" s="52" t="str">
        <f>F2032</f>
        <v>PROD_ENERGY</v>
      </c>
      <c r="G2027" s="55" t="str">
        <f>$G$10</f>
        <v>SUBTRAN</v>
      </c>
      <c r="H2027" s="53">
        <f t="shared" si="1000"/>
        <v>0</v>
      </c>
      <c r="I2027" s="54">
        <f>VLOOKUP(CONCATENATE($F2027," ",$G2027),AllocFactorMatrix,(I$4+1),FALSE)*$E2032</f>
        <v>0</v>
      </c>
      <c r="J2027" s="54">
        <f>VLOOKUP(CONCATENATE($F2027," ",$G2027),AllocFactorMatrix,(J$4+1),FALSE)*$E2032</f>
        <v>0</v>
      </c>
      <c r="K2027" s="54">
        <f>VLOOKUP(CONCATENATE($F2027," ",$G2027),AllocFactorMatrix,(K$4+1),FALSE)*$E2032</f>
        <v>0</v>
      </c>
      <c r="L2027" s="54">
        <f>VLOOKUP(CONCATENATE($F2027," ",$G2027),AllocFactorMatrix,(L$4+1),FALSE)*$E2032</f>
        <v>0</v>
      </c>
      <c r="M2027" s="54">
        <f>VLOOKUP(CONCATENATE($F2027," ",$G2027),AllocFactorMatrix,(M$4+1),FALSE)*$E2032</f>
        <v>0</v>
      </c>
      <c r="N2027" s="54">
        <f t="shared" si="1001"/>
        <v>0</v>
      </c>
      <c r="O2027" s="54">
        <f>VLOOKUP(CONCATENATE($F2027," ",$G2027),AllocFactorMatrix,(O$4+1),FALSE)*$E2032</f>
        <v>0</v>
      </c>
      <c r="P2027" s="54">
        <f>VLOOKUP(CONCATENATE($F2027," ",$G2027),AllocFactorMatrix,(P$4+1),FALSE)*$E2032</f>
        <v>0</v>
      </c>
      <c r="Q2027" s="54">
        <f>VLOOKUP(CONCATENATE($F2027," ",$G2027),AllocFactorMatrix,(Q$4+1),FALSE)*$E2032</f>
        <v>0</v>
      </c>
      <c r="R2027" s="54">
        <f>VLOOKUP(CONCATENATE($F2027," ",$G2027),AllocFactorMatrix,(R$4+1),FALSE)*$E2032</f>
        <v>0</v>
      </c>
      <c r="S2027" s="54">
        <f t="shared" si="1003"/>
        <v>0</v>
      </c>
      <c r="T2027" s="54">
        <f>VLOOKUP(CONCATENATE($F2027," ",$G2027),AllocFactorMatrix,(T$4+1),FALSE)*$E2032</f>
        <v>0</v>
      </c>
      <c r="U2027" s="54">
        <f>VLOOKUP(CONCATENATE($F2027," ",$G2027),AllocFactorMatrix,(U$4+1),FALSE)*$E2032</f>
        <v>0</v>
      </c>
      <c r="V2027" s="54">
        <f>VLOOKUP(CONCATENATE($F2027," ",$G2027),AllocFactorMatrix,(V$4+1),FALSE)*$E2032</f>
        <v>0</v>
      </c>
      <c r="W2027" s="54">
        <f>VLOOKUP(CONCATENATE($F2027," ",$G2027),AllocFactorMatrix,(W$4+1),FALSE)*$E2032</f>
        <v>0</v>
      </c>
      <c r="X2027" s="54">
        <f t="shared" si="1004"/>
        <v>0</v>
      </c>
      <c r="Y2027" s="54">
        <f>VLOOKUP(CONCATENATE($F2027," ",$G2027),AllocFactorMatrix,(Y$4+1),FALSE)*$E2032</f>
        <v>0</v>
      </c>
      <c r="Z2027" s="54">
        <f>VLOOKUP(CONCATENATE($F2027," ",$G2027),AllocFactorMatrix,(Z$4+1),FALSE)*$E2032</f>
        <v>0</v>
      </c>
      <c r="AA2027" s="54">
        <f t="shared" si="1002"/>
        <v>0</v>
      </c>
      <c r="AB2027" s="54">
        <f>VLOOKUP(CONCATENATE($F2027," ",$G2027),AllocFactorMatrix,(AB$4+1),FALSE)*$E2032</f>
        <v>0</v>
      </c>
      <c r="AC2027" s="54">
        <f>VLOOKUP(CONCATENATE($F2027," ",$G2027),AllocFactorMatrix,(AC$4+1),FALSE)*$E2032</f>
        <v>0</v>
      </c>
      <c r="AD2027" s="54">
        <f>VLOOKUP(CONCATENATE($F2027," ",$G2027),AllocFactorMatrix,(AD$4+1),FALSE)*$E2032</f>
        <v>0</v>
      </c>
    </row>
    <row r="2028" spans="1:30" s="51" customFormat="1" hidden="1" outlineLevel="1">
      <c r="A2028" s="56"/>
      <c r="B2028" s="111"/>
      <c r="C2028" s="55"/>
      <c r="F2028" s="52" t="str">
        <f>F2032</f>
        <v>PROD_ENERGY</v>
      </c>
      <c r="G2028" s="55" t="str">
        <f>$G$11</f>
        <v>DISTPRI</v>
      </c>
      <c r="H2028" s="53">
        <f t="shared" si="1000"/>
        <v>0</v>
      </c>
      <c r="I2028" s="54">
        <f>VLOOKUP(CONCATENATE($F2028," ",$G2028),AllocFactorMatrix,(I$4+1),FALSE)*$E2032</f>
        <v>0</v>
      </c>
      <c r="J2028" s="54">
        <f>VLOOKUP(CONCATENATE($F2028," ",$G2028),AllocFactorMatrix,(J$4+1),FALSE)*$E2032</f>
        <v>0</v>
      </c>
      <c r="K2028" s="54">
        <f>VLOOKUP(CONCATENATE($F2028," ",$G2028),AllocFactorMatrix,(K$4+1),FALSE)*$E2032</f>
        <v>0</v>
      </c>
      <c r="L2028" s="54">
        <f>VLOOKUP(CONCATENATE($F2028," ",$G2028),AllocFactorMatrix,(L$4+1),FALSE)*$E2032</f>
        <v>0</v>
      </c>
      <c r="M2028" s="54">
        <f>VLOOKUP(CONCATENATE($F2028," ",$G2028),AllocFactorMatrix,(M$4+1),FALSE)*$E2032</f>
        <v>0</v>
      </c>
      <c r="N2028" s="54">
        <f t="shared" si="1001"/>
        <v>0</v>
      </c>
      <c r="O2028" s="54">
        <f>VLOOKUP(CONCATENATE($F2028," ",$G2028),AllocFactorMatrix,(O$4+1),FALSE)*$E2032</f>
        <v>0</v>
      </c>
      <c r="P2028" s="54">
        <f>VLOOKUP(CONCATENATE($F2028," ",$G2028),AllocFactorMatrix,(P$4+1),FALSE)*$E2032</f>
        <v>0</v>
      </c>
      <c r="Q2028" s="54">
        <f>VLOOKUP(CONCATENATE($F2028," ",$G2028),AllocFactorMatrix,(Q$4+1),FALSE)*$E2032</f>
        <v>0</v>
      </c>
      <c r="R2028" s="54">
        <f>VLOOKUP(CONCATENATE($F2028," ",$G2028),AllocFactorMatrix,(R$4+1),FALSE)*$E2032</f>
        <v>0</v>
      </c>
      <c r="S2028" s="54">
        <f t="shared" si="1003"/>
        <v>0</v>
      </c>
      <c r="T2028" s="54">
        <f>VLOOKUP(CONCATENATE($F2028," ",$G2028),AllocFactorMatrix,(T$4+1),FALSE)*$E2032</f>
        <v>0</v>
      </c>
      <c r="U2028" s="54">
        <f>VLOOKUP(CONCATENATE($F2028," ",$G2028),AllocFactorMatrix,(U$4+1),FALSE)*$E2032</f>
        <v>0</v>
      </c>
      <c r="V2028" s="54">
        <f>VLOOKUP(CONCATENATE($F2028," ",$G2028),AllocFactorMatrix,(V$4+1),FALSE)*$E2032</f>
        <v>0</v>
      </c>
      <c r="W2028" s="54">
        <f>VLOOKUP(CONCATENATE($F2028," ",$G2028),AllocFactorMatrix,(W$4+1),FALSE)*$E2032</f>
        <v>0</v>
      </c>
      <c r="X2028" s="54">
        <f t="shared" si="1004"/>
        <v>0</v>
      </c>
      <c r="Y2028" s="54">
        <f>VLOOKUP(CONCATENATE($F2028," ",$G2028),AllocFactorMatrix,(Y$4+1),FALSE)*$E2032</f>
        <v>0</v>
      </c>
      <c r="Z2028" s="54">
        <f>VLOOKUP(CONCATENATE($F2028," ",$G2028),AllocFactorMatrix,(Z$4+1),FALSE)*$E2032</f>
        <v>0</v>
      </c>
      <c r="AA2028" s="54">
        <f t="shared" si="1002"/>
        <v>0</v>
      </c>
      <c r="AB2028" s="54">
        <f>VLOOKUP(CONCATENATE($F2028," ",$G2028),AllocFactorMatrix,(AB$4+1),FALSE)*$E2032</f>
        <v>0</v>
      </c>
      <c r="AC2028" s="54">
        <f>VLOOKUP(CONCATENATE($F2028," ",$G2028),AllocFactorMatrix,(AC$4+1),FALSE)*$E2032</f>
        <v>0</v>
      </c>
      <c r="AD2028" s="54">
        <f>VLOOKUP(CONCATENATE($F2028," ",$G2028),AllocFactorMatrix,(AD$4+1),FALSE)*$E2032</f>
        <v>0</v>
      </c>
    </row>
    <row r="2029" spans="1:30" s="51" customFormat="1" hidden="1" outlineLevel="1">
      <c r="A2029" s="56"/>
      <c r="B2029" s="111"/>
      <c r="C2029" s="55"/>
      <c r="F2029" s="52" t="str">
        <f>F2032</f>
        <v>PROD_ENERGY</v>
      </c>
      <c r="G2029" s="55" t="str">
        <f>$G$12</f>
        <v>DISTSEC</v>
      </c>
      <c r="H2029" s="53">
        <f t="shared" si="1000"/>
        <v>0</v>
      </c>
      <c r="I2029" s="54">
        <f>VLOOKUP(CONCATENATE($F2029," ",$G2029),AllocFactorMatrix,(I$4+1),FALSE)*$E2032</f>
        <v>0</v>
      </c>
      <c r="J2029" s="54">
        <f>VLOOKUP(CONCATENATE($F2029," ",$G2029),AllocFactorMatrix,(J$4+1),FALSE)*$E2032</f>
        <v>0</v>
      </c>
      <c r="K2029" s="54">
        <f>VLOOKUP(CONCATENATE($F2029," ",$G2029),AllocFactorMatrix,(K$4+1),FALSE)*$E2032</f>
        <v>0</v>
      </c>
      <c r="L2029" s="54">
        <f>VLOOKUP(CONCATENATE($F2029," ",$G2029),AllocFactorMatrix,(L$4+1),FALSE)*$E2032</f>
        <v>0</v>
      </c>
      <c r="M2029" s="54">
        <f>VLOOKUP(CONCATENATE($F2029," ",$G2029),AllocFactorMatrix,(M$4+1),FALSE)*$E2032</f>
        <v>0</v>
      </c>
      <c r="N2029" s="54">
        <f t="shared" si="1001"/>
        <v>0</v>
      </c>
      <c r="O2029" s="54">
        <f>VLOOKUP(CONCATENATE($F2029," ",$G2029),AllocFactorMatrix,(O$4+1),FALSE)*$E2032</f>
        <v>0</v>
      </c>
      <c r="P2029" s="54">
        <f>VLOOKUP(CONCATENATE($F2029," ",$G2029),AllocFactorMatrix,(P$4+1),FALSE)*$E2032</f>
        <v>0</v>
      </c>
      <c r="Q2029" s="54">
        <f>VLOOKUP(CONCATENATE($F2029," ",$G2029),AllocFactorMatrix,(Q$4+1),FALSE)*$E2032</f>
        <v>0</v>
      </c>
      <c r="R2029" s="54">
        <f>VLOOKUP(CONCATENATE($F2029," ",$G2029),AllocFactorMatrix,(R$4+1),FALSE)*$E2032</f>
        <v>0</v>
      </c>
      <c r="S2029" s="54">
        <f t="shared" si="1003"/>
        <v>0</v>
      </c>
      <c r="T2029" s="54">
        <f>VLOOKUP(CONCATENATE($F2029," ",$G2029),AllocFactorMatrix,(T$4+1),FALSE)*$E2032</f>
        <v>0</v>
      </c>
      <c r="U2029" s="54">
        <f>VLOOKUP(CONCATENATE($F2029," ",$G2029),AllocFactorMatrix,(U$4+1),FALSE)*$E2032</f>
        <v>0</v>
      </c>
      <c r="V2029" s="54">
        <f>VLOOKUP(CONCATENATE($F2029," ",$G2029),AllocFactorMatrix,(V$4+1),FALSE)*$E2032</f>
        <v>0</v>
      </c>
      <c r="W2029" s="54">
        <f>VLOOKUP(CONCATENATE($F2029," ",$G2029),AllocFactorMatrix,(W$4+1),FALSE)*$E2032</f>
        <v>0</v>
      </c>
      <c r="X2029" s="54">
        <f t="shared" si="1004"/>
        <v>0</v>
      </c>
      <c r="Y2029" s="54">
        <f>VLOOKUP(CONCATENATE($F2029," ",$G2029),AllocFactorMatrix,(Y$4+1),FALSE)*$E2032</f>
        <v>0</v>
      </c>
      <c r="Z2029" s="54">
        <f>VLOOKUP(CONCATENATE($F2029," ",$G2029),AllocFactorMatrix,(Z$4+1),FALSE)*$E2032</f>
        <v>0</v>
      </c>
      <c r="AA2029" s="54">
        <f t="shared" si="1002"/>
        <v>0</v>
      </c>
      <c r="AB2029" s="54">
        <f>VLOOKUP(CONCATENATE($F2029," ",$G2029),AllocFactorMatrix,(AB$4+1),FALSE)*$E2032</f>
        <v>0</v>
      </c>
      <c r="AC2029" s="54">
        <f>VLOOKUP(CONCATENATE($F2029," ",$G2029),AllocFactorMatrix,(AC$4+1),FALSE)*$E2032</f>
        <v>0</v>
      </c>
      <c r="AD2029" s="54">
        <f>VLOOKUP(CONCATENATE($F2029," ",$G2029),AllocFactorMatrix,(AD$4+1),FALSE)*$E2032</f>
        <v>0</v>
      </c>
    </row>
    <row r="2030" spans="1:30" s="51" customFormat="1" hidden="1" outlineLevel="1">
      <c r="A2030" s="56"/>
      <c r="B2030" s="111"/>
      <c r="C2030" s="55"/>
      <c r="F2030" s="52" t="str">
        <f>F2032</f>
        <v>PROD_ENERGY</v>
      </c>
      <c r="G2030" s="55" t="str">
        <f>$G$13</f>
        <v>ENERGY</v>
      </c>
      <c r="H2030" s="53">
        <f t="shared" si="1000"/>
        <v>882204</v>
      </c>
      <c r="I2030" s="54">
        <f>VLOOKUP(CONCATENATE($F2030," ",$G2030),AllocFactorMatrix,(I$4+1),FALSE)*$E2032</f>
        <v>331026.83859684772</v>
      </c>
      <c r="J2030" s="54">
        <f>VLOOKUP(CONCATENATE($F2030," ",$G2030),AllocFactorMatrix,(J$4+1),FALSE)*$E2032</f>
        <v>21452.67816855694</v>
      </c>
      <c r="K2030" s="54">
        <f>VLOOKUP(CONCATENATE($F2030," ",$G2030),AllocFactorMatrix,(K$4+1),FALSE)*$E2032</f>
        <v>71976.060805861067</v>
      </c>
      <c r="L2030" s="54">
        <f>VLOOKUP(CONCATENATE($F2030," ",$G2030),AllocFactorMatrix,(L$4+1),FALSE)*$E2032</f>
        <v>2287.5626148680972</v>
      </c>
      <c r="M2030" s="54">
        <f>VLOOKUP(CONCATENATE($F2030," ",$G2030),AllocFactorMatrix,(M$4+1),FALSE)*$E2032</f>
        <v>210.88653100355623</v>
      </c>
      <c r="N2030" s="54">
        <f t="shared" si="1001"/>
        <v>74474.509951732733</v>
      </c>
      <c r="O2030" s="54">
        <f>VLOOKUP(CONCATENATE($F2030," ",$G2030),AllocFactorMatrix,(O$4+1),FALSE)*$E2032</f>
        <v>65621.578937308601</v>
      </c>
      <c r="P2030" s="54">
        <f>VLOOKUP(CONCATENATE($F2030," ",$G2030),AllocFactorMatrix,(P$4+1),FALSE)*$E2032</f>
        <v>12164.978066484446</v>
      </c>
      <c r="Q2030" s="54">
        <f>VLOOKUP(CONCATENATE($F2030," ",$G2030),AllocFactorMatrix,(Q$4+1),FALSE)*$E2032</f>
        <v>5527.4546595214615</v>
      </c>
      <c r="R2030" s="54">
        <f>VLOOKUP(CONCATENATE($F2030," ",$G2030),AllocFactorMatrix,(R$4+1),FALSE)*$E2032</f>
        <v>256.10984803768446</v>
      </c>
      <c r="S2030" s="54">
        <f t="shared" si="1003"/>
        <v>83570.12151135219</v>
      </c>
      <c r="T2030" s="54">
        <f>VLOOKUP(CONCATENATE($F2030," ",$G2030),AllocFactorMatrix,(T$4+1),FALSE)*$E2032</f>
        <v>2514.7432575208854</v>
      </c>
      <c r="U2030" s="54">
        <f>VLOOKUP(CONCATENATE($F2030," ",$G2030),AllocFactorMatrix,(U$4+1),FALSE)*$E2032</f>
        <v>44155.124316460948</v>
      </c>
      <c r="V2030" s="54">
        <f>VLOOKUP(CONCATENATE($F2030," ",$G2030),AllocFactorMatrix,(V$4+1),FALSE)*$E2032</f>
        <v>250694.4635944863</v>
      </c>
      <c r="W2030" s="54">
        <f>VLOOKUP(CONCATENATE($F2030," ",$G2030),AllocFactorMatrix,(W$4+1),FALSE)*$E2032</f>
        <v>47562.607163240958</v>
      </c>
      <c r="X2030" s="54">
        <f t="shared" si="1004"/>
        <v>344926.93833170907</v>
      </c>
      <c r="Y2030" s="54">
        <f>VLOOKUP(CONCATENATE($F2030," ",$G2030),AllocFactorMatrix,(Y$4+1),FALSE)*$E2032</f>
        <v>17778.863796185578</v>
      </c>
      <c r="Z2030" s="54">
        <f>VLOOKUP(CONCATENATE($F2030," ",$G2030),AllocFactorMatrix,(Z$4+1),FALSE)*$E2032</f>
        <v>289.41156034654603</v>
      </c>
      <c r="AA2030" s="54">
        <f t="shared" si="1002"/>
        <v>18068.275356532125</v>
      </c>
      <c r="AB2030" s="54">
        <f>VLOOKUP(CONCATENATE($F2030," ",$G2030),AllocFactorMatrix,(AB$4+1),FALSE)*$E2032</f>
        <v>322.81531518914534</v>
      </c>
      <c r="AC2030" s="54">
        <f>VLOOKUP(CONCATENATE($F2030," ",$G2030),AllocFactorMatrix,(AC$4+1),FALSE)*$E2032</f>
        <v>6980.4489150268282</v>
      </c>
      <c r="AD2030" s="54">
        <f>VLOOKUP(CONCATENATE($F2030," ",$G2030),AllocFactorMatrix,(AD$4+1),FALSE)*$E2032</f>
        <v>1381.3738530530889</v>
      </c>
    </row>
    <row r="2031" spans="1:30" s="51" customFormat="1" hidden="1" outlineLevel="1">
      <c r="A2031" s="56"/>
      <c r="B2031" s="111"/>
      <c r="C2031" s="55"/>
      <c r="F2031" s="52" t="str">
        <f>F2032</f>
        <v>PROD_ENERGY</v>
      </c>
      <c r="G2031" s="55" t="str">
        <f>$G$14</f>
        <v>CUSTOMER</v>
      </c>
      <c r="H2031" s="53">
        <f t="shared" si="1000"/>
        <v>0</v>
      </c>
      <c r="I2031" s="54">
        <f>VLOOKUP(CONCATENATE($F2031," ",$G2031),AllocFactorMatrix,(I$4+1),FALSE)*$E2032</f>
        <v>0</v>
      </c>
      <c r="J2031" s="54">
        <f>VLOOKUP(CONCATENATE($F2031," ",$G2031),AllocFactorMatrix,(J$4+1),FALSE)*$E2032</f>
        <v>0</v>
      </c>
      <c r="K2031" s="54">
        <f>VLOOKUP(CONCATENATE($F2031," ",$G2031),AllocFactorMatrix,(K$4+1),FALSE)*$E2032</f>
        <v>0</v>
      </c>
      <c r="L2031" s="54">
        <f>VLOOKUP(CONCATENATE($F2031," ",$G2031),AllocFactorMatrix,(L$4+1),FALSE)*$E2032</f>
        <v>0</v>
      </c>
      <c r="M2031" s="54">
        <f>VLOOKUP(CONCATENATE($F2031," ",$G2031),AllocFactorMatrix,(M$4+1),FALSE)*$E2032</f>
        <v>0</v>
      </c>
      <c r="N2031" s="54">
        <f t="shared" si="1001"/>
        <v>0</v>
      </c>
      <c r="O2031" s="54">
        <f>VLOOKUP(CONCATENATE($F2031," ",$G2031),AllocFactorMatrix,(O$4+1),FALSE)*$E2032</f>
        <v>0</v>
      </c>
      <c r="P2031" s="54">
        <f>VLOOKUP(CONCATENATE($F2031," ",$G2031),AllocFactorMatrix,(P$4+1),FALSE)*$E2032</f>
        <v>0</v>
      </c>
      <c r="Q2031" s="54">
        <f>VLOOKUP(CONCATENATE($F2031," ",$G2031),AllocFactorMatrix,(Q$4+1),FALSE)*$E2032</f>
        <v>0</v>
      </c>
      <c r="R2031" s="54">
        <f>VLOOKUP(CONCATENATE($F2031," ",$G2031),AllocFactorMatrix,(R$4+1),FALSE)*$E2032</f>
        <v>0</v>
      </c>
      <c r="S2031" s="54">
        <f t="shared" si="1003"/>
        <v>0</v>
      </c>
      <c r="T2031" s="54">
        <f>VLOOKUP(CONCATENATE($F2031," ",$G2031),AllocFactorMatrix,(T$4+1),FALSE)*$E2032</f>
        <v>0</v>
      </c>
      <c r="U2031" s="54">
        <f>VLOOKUP(CONCATENATE($F2031," ",$G2031),AllocFactorMatrix,(U$4+1),FALSE)*$E2032</f>
        <v>0</v>
      </c>
      <c r="V2031" s="54">
        <f>VLOOKUP(CONCATENATE($F2031," ",$G2031),AllocFactorMatrix,(V$4+1),FALSE)*$E2032</f>
        <v>0</v>
      </c>
      <c r="W2031" s="54">
        <f>VLOOKUP(CONCATENATE($F2031," ",$G2031),AllocFactorMatrix,(W$4+1),FALSE)*$E2032</f>
        <v>0</v>
      </c>
      <c r="X2031" s="54">
        <f t="shared" si="1004"/>
        <v>0</v>
      </c>
      <c r="Y2031" s="54">
        <f>VLOOKUP(CONCATENATE($F2031," ",$G2031),AllocFactorMatrix,(Y$4+1),FALSE)*$E2032</f>
        <v>0</v>
      </c>
      <c r="Z2031" s="54">
        <f>VLOOKUP(CONCATENATE($F2031," ",$G2031),AllocFactorMatrix,(Z$4+1),FALSE)*$E2032</f>
        <v>0</v>
      </c>
      <c r="AA2031" s="54">
        <f t="shared" si="1002"/>
        <v>0</v>
      </c>
      <c r="AB2031" s="54">
        <f>VLOOKUP(CONCATENATE($F2031," ",$G2031),AllocFactorMatrix,(AB$4+1),FALSE)*$E2032</f>
        <v>0</v>
      </c>
      <c r="AC2031" s="54">
        <f>VLOOKUP(CONCATENATE($F2031," ",$G2031),AllocFactorMatrix,(AC$4+1),FALSE)*$E2032</f>
        <v>0</v>
      </c>
      <c r="AD2031" s="54">
        <f>VLOOKUP(CONCATENATE($F2031," ",$G2031),AllocFactorMatrix,(AD$4+1),FALSE)*$E2032</f>
        <v>0</v>
      </c>
    </row>
    <row r="2032" spans="1:30" s="51" customFormat="1" collapsed="1">
      <c r="A2032" s="56"/>
      <c r="B2032" s="111"/>
      <c r="C2032" s="55"/>
      <c r="D2032" s="95" t="s">
        <v>649</v>
      </c>
      <c r="E2032" s="61">
        <v>882204</v>
      </c>
      <c r="F2032" s="96" t="s">
        <v>32</v>
      </c>
      <c r="G2032" s="55" t="str">
        <f>$G$15</f>
        <v>TOTAL</v>
      </c>
      <c r="H2032" s="53">
        <f t="shared" si="1000"/>
        <v>882204</v>
      </c>
      <c r="I2032" s="54">
        <f>VLOOKUP(CONCATENATE($F2032," ",$G2032),AllocFactorMatrix,(I$4+1),FALSE)*$E2032</f>
        <v>331026.83859684772</v>
      </c>
      <c r="J2032" s="54">
        <f>VLOOKUP(CONCATENATE($F2032," ",$G2032),AllocFactorMatrix,(J$4+1),FALSE)*$E2032</f>
        <v>21452.67816855694</v>
      </c>
      <c r="K2032" s="54">
        <f>VLOOKUP(CONCATENATE($F2032," ",$G2032),AllocFactorMatrix,(K$4+1),FALSE)*$E2032</f>
        <v>71976.060805861067</v>
      </c>
      <c r="L2032" s="54">
        <f>VLOOKUP(CONCATENATE($F2032," ",$G2032),AllocFactorMatrix,(L$4+1),FALSE)*$E2032</f>
        <v>2287.5626148680972</v>
      </c>
      <c r="M2032" s="54">
        <f>VLOOKUP(CONCATENATE($F2032," ",$G2032),AllocFactorMatrix,(M$4+1),FALSE)*$E2032</f>
        <v>210.88653100355623</v>
      </c>
      <c r="N2032" s="54">
        <f t="shared" si="1001"/>
        <v>74474.509951732733</v>
      </c>
      <c r="O2032" s="54">
        <f>VLOOKUP(CONCATENATE($F2032," ",$G2032),AllocFactorMatrix,(O$4+1),FALSE)*$E2032</f>
        <v>65621.578937308601</v>
      </c>
      <c r="P2032" s="54">
        <f>VLOOKUP(CONCATENATE($F2032," ",$G2032),AllocFactorMatrix,(P$4+1),FALSE)*$E2032</f>
        <v>12164.978066484446</v>
      </c>
      <c r="Q2032" s="54">
        <f>VLOOKUP(CONCATENATE($F2032," ",$G2032),AllocFactorMatrix,(Q$4+1),FALSE)*$E2032</f>
        <v>5527.4546595214615</v>
      </c>
      <c r="R2032" s="54">
        <f>VLOOKUP(CONCATENATE($F2032," ",$G2032),AllocFactorMatrix,(R$4+1),FALSE)*$E2032</f>
        <v>256.10984803768446</v>
      </c>
      <c r="S2032" s="54">
        <f t="shared" si="1003"/>
        <v>83570.12151135219</v>
      </c>
      <c r="T2032" s="54">
        <f>VLOOKUP(CONCATENATE($F2032," ",$G2032),AllocFactorMatrix,(T$4+1),FALSE)*$E2032</f>
        <v>2514.7432575208854</v>
      </c>
      <c r="U2032" s="54">
        <f>VLOOKUP(CONCATENATE($F2032," ",$G2032),AllocFactorMatrix,(U$4+1),FALSE)*$E2032</f>
        <v>44155.124316460948</v>
      </c>
      <c r="V2032" s="54">
        <f>VLOOKUP(CONCATENATE($F2032," ",$G2032),AllocFactorMatrix,(V$4+1),FALSE)*$E2032</f>
        <v>250694.4635944863</v>
      </c>
      <c r="W2032" s="54">
        <f>VLOOKUP(CONCATENATE($F2032," ",$G2032),AllocFactorMatrix,(W$4+1),FALSE)*$E2032</f>
        <v>47562.607163240958</v>
      </c>
      <c r="X2032" s="54">
        <f t="shared" si="1004"/>
        <v>344926.93833170907</v>
      </c>
      <c r="Y2032" s="54">
        <f>VLOOKUP(CONCATENATE($F2032," ",$G2032),AllocFactorMatrix,(Y$4+1),FALSE)*$E2032</f>
        <v>17778.863796185578</v>
      </c>
      <c r="Z2032" s="54">
        <f>VLOOKUP(CONCATENATE($F2032," ",$G2032),AllocFactorMatrix,(Z$4+1),FALSE)*$E2032</f>
        <v>289.41156034654603</v>
      </c>
      <c r="AA2032" s="54">
        <f t="shared" si="1002"/>
        <v>18068.275356532125</v>
      </c>
      <c r="AB2032" s="54">
        <f>VLOOKUP(CONCATENATE($F2032," ",$G2032),AllocFactorMatrix,(AB$4+1),FALSE)*$E2032</f>
        <v>322.81531518914534</v>
      </c>
      <c r="AC2032" s="54">
        <f>VLOOKUP(CONCATENATE($F2032," ",$G2032),AllocFactorMatrix,(AC$4+1),FALSE)*$E2032</f>
        <v>6980.4489150268282</v>
      </c>
      <c r="AD2032" s="54">
        <f>VLOOKUP(CONCATENATE($F2032," ",$G2032),AllocFactorMatrix,(AD$4+1),FALSE)*$E2032</f>
        <v>1381.3738530530889</v>
      </c>
    </row>
    <row r="2033" spans="4:30" hidden="1" outlineLevel="1">
      <c r="E2033" s="51"/>
      <c r="F2033" s="52" t="str">
        <f>F2040</f>
        <v>TRAN_LSE</v>
      </c>
      <c r="G2033" s="55" t="str">
        <f>$G$8</f>
        <v>PRODUCTION</v>
      </c>
      <c r="H2033" s="4">
        <f t="shared" ref="H2033:H2047" si="1005">SUBTOTAL(9,I2033:AD2033)</f>
        <v>528753.99999999988</v>
      </c>
      <c r="I2033" s="5">
        <f>VLOOKUP(CONCATENATE($F2033," ",$G2033),AllocFactorMatrix,(I$4+1),FALSE)*$E2040</f>
        <v>260455.22653604779</v>
      </c>
      <c r="J2033" s="5">
        <f>VLOOKUP(CONCATENATE($F2033," ",$G2033),AllocFactorMatrix,(J$4+1),FALSE)*$E2040</f>
        <v>12875.232512537928</v>
      </c>
      <c r="K2033" s="5">
        <f>VLOOKUP(CONCATENATE($F2033," ",$G2033),AllocFactorMatrix,(K$4+1),FALSE)*$E2040</f>
        <v>47161.238803740562</v>
      </c>
      <c r="L2033" s="5">
        <f>VLOOKUP(CONCATENATE($F2033," ",$G2033),AllocFactorMatrix,(L$4+1),FALSE)*$E2040</f>
        <v>1484.4683563861477</v>
      </c>
      <c r="M2033" s="5">
        <f>VLOOKUP(CONCATENATE($F2033," ",$G2033),AllocFactorMatrix,(M$4+1),FALSE)*$E2040</f>
        <v>139.2086924119557</v>
      </c>
      <c r="N2033" s="5">
        <f t="shared" ref="N2033:N2048" si="1006">SUBTOTAL(9,K2033:M2033)</f>
        <v>48784.915852538667</v>
      </c>
      <c r="O2033" s="5">
        <f>VLOOKUP(CONCATENATE($F2033," ",$G2033),AllocFactorMatrix,(O$4+1),FALSE)*$E2040</f>
        <v>35849.87792913484</v>
      </c>
      <c r="P2033" s="5">
        <f>VLOOKUP(CONCATENATE($F2033," ",$G2033),AllocFactorMatrix,(P$4+1),FALSE)*$E2040</f>
        <v>6679.8767066829232</v>
      </c>
      <c r="Q2033" s="5">
        <f>VLOOKUP(CONCATENATE($F2033," ",$G2033),AllocFactorMatrix,(Q$4+1),FALSE)*$E2040</f>
        <v>3018.5119044425278</v>
      </c>
      <c r="R2033" s="5">
        <f>VLOOKUP(CONCATENATE($F2033," ",$G2033),AllocFactorMatrix,(R$4+1),FALSE)*$E2040</f>
        <v>135.73910622308242</v>
      </c>
      <c r="S2033" s="5">
        <f>SUBTOTAL(9,O2033:R2033)</f>
        <v>45684.005646483376</v>
      </c>
      <c r="T2033" s="5">
        <f>VLOOKUP(CONCATENATE($F2033," ",$G2033),AllocFactorMatrix,(T$4+1),FALSE)*$E2040</f>
        <v>1252.3280597468658</v>
      </c>
      <c r="U2033" s="5">
        <f>VLOOKUP(CONCATENATE($F2033," ",$G2033),AllocFactorMatrix,(U$4+1),FALSE)*$E2040</f>
        <v>20494.135323794671</v>
      </c>
      <c r="V2033" s="5">
        <f>VLOOKUP(CONCATENATE($F2033," ",$G2033),AllocFactorMatrix,(V$4+1),FALSE)*$E2040</f>
        <v>108312.08103957133</v>
      </c>
      <c r="W2033" s="5">
        <f>VLOOKUP(CONCATENATE($F2033," ",$G2033),AllocFactorMatrix,(W$4+1),FALSE)*$E2040</f>
        <v>19559.366642728844</v>
      </c>
      <c r="X2033" s="5">
        <f>SUBTOTAL(9,T2033:W2033)</f>
        <v>149617.91106584173</v>
      </c>
      <c r="Y2033" s="5">
        <f>VLOOKUP(CONCATENATE($F2033," ",$G2033),AllocFactorMatrix,(Y$4+1),FALSE)*$E2040</f>
        <v>11009.440625432379</v>
      </c>
      <c r="Z2033" s="5">
        <f>VLOOKUP(CONCATENATE($F2033," ",$G2033),AllocFactorMatrix,(Z$4+1),FALSE)*$E2040</f>
        <v>184.40392216535972</v>
      </c>
      <c r="AA2033" s="5">
        <f t="shared" ref="AA2033:AA2048" si="1007">SUBTOTAL(9,Y2033:Z2033)</f>
        <v>11193.844547597739</v>
      </c>
      <c r="AB2033" s="5">
        <f>VLOOKUP(CONCATENATE($F2033," ",$G2033),AllocFactorMatrix,(AB$4+1),FALSE)*$E2040</f>
        <v>142.86383895264967</v>
      </c>
      <c r="AC2033" s="5">
        <f>VLOOKUP(CONCATENATE($F2033," ",$G2033),AllocFactorMatrix,(AC$4+1),FALSE)*$E2040</f>
        <v>0</v>
      </c>
      <c r="AD2033" s="5">
        <f>VLOOKUP(CONCATENATE($F2033," ",$G2033),AllocFactorMatrix,(AD$4+1),FALSE)*$E2040</f>
        <v>0</v>
      </c>
    </row>
    <row r="2034" spans="4:30" hidden="1" outlineLevel="1">
      <c r="E2034" s="51"/>
      <c r="F2034" s="52" t="str">
        <f>F2040</f>
        <v>TRAN_LSE</v>
      </c>
      <c r="G2034" s="55" t="str">
        <f>$G$9</f>
        <v>BULKTRAN</v>
      </c>
      <c r="H2034" s="4">
        <f t="shared" si="1005"/>
        <v>0</v>
      </c>
      <c r="I2034" s="5">
        <f>VLOOKUP(CONCATENATE($F2034," ",$G2034),AllocFactorMatrix,(I$4+1),FALSE)*$E2040</f>
        <v>0</v>
      </c>
      <c r="J2034" s="5">
        <f>VLOOKUP(CONCATENATE($F2034," ",$G2034),AllocFactorMatrix,(J$4+1),FALSE)*$E2040</f>
        <v>0</v>
      </c>
      <c r="K2034" s="5">
        <f>VLOOKUP(CONCATENATE($F2034," ",$G2034),AllocFactorMatrix,(K$4+1),FALSE)*$E2040</f>
        <v>0</v>
      </c>
      <c r="L2034" s="5">
        <f>VLOOKUP(CONCATENATE($F2034," ",$G2034),AllocFactorMatrix,(L$4+1),FALSE)*$E2040</f>
        <v>0</v>
      </c>
      <c r="M2034" s="5">
        <f>VLOOKUP(CONCATENATE($F2034," ",$G2034),AllocFactorMatrix,(M$4+1),FALSE)*$E2040</f>
        <v>0</v>
      </c>
      <c r="N2034" s="5">
        <f t="shared" si="1006"/>
        <v>0</v>
      </c>
      <c r="O2034" s="5">
        <f>VLOOKUP(CONCATENATE($F2034," ",$G2034),AllocFactorMatrix,(O$4+1),FALSE)*$E2040</f>
        <v>0</v>
      </c>
      <c r="P2034" s="5">
        <f>VLOOKUP(CONCATENATE($F2034," ",$G2034),AllocFactorMatrix,(P$4+1),FALSE)*$E2040</f>
        <v>0</v>
      </c>
      <c r="Q2034" s="5">
        <f>VLOOKUP(CONCATENATE($F2034," ",$G2034),AllocFactorMatrix,(Q$4+1),FALSE)*$E2040</f>
        <v>0</v>
      </c>
      <c r="R2034" s="5">
        <f>VLOOKUP(CONCATENATE($F2034," ",$G2034),AllocFactorMatrix,(R$4+1),FALSE)*$E2040</f>
        <v>0</v>
      </c>
      <c r="S2034" s="5">
        <f t="shared" ref="S2034:S2040" si="1008">SUBTOTAL(9,O2034:R2034)</f>
        <v>0</v>
      </c>
      <c r="T2034" s="5">
        <f>VLOOKUP(CONCATENATE($F2034," ",$G2034),AllocFactorMatrix,(T$4+1),FALSE)*$E2040</f>
        <v>0</v>
      </c>
      <c r="U2034" s="5">
        <f>VLOOKUP(CONCATENATE($F2034," ",$G2034),AllocFactorMatrix,(U$4+1),FALSE)*$E2040</f>
        <v>0</v>
      </c>
      <c r="V2034" s="5">
        <f>VLOOKUP(CONCATENATE($F2034," ",$G2034),AllocFactorMatrix,(V$4+1),FALSE)*$E2040</f>
        <v>0</v>
      </c>
      <c r="W2034" s="5">
        <f>VLOOKUP(CONCATENATE($F2034," ",$G2034),AllocFactorMatrix,(W$4+1),FALSE)*$E2040</f>
        <v>0</v>
      </c>
      <c r="X2034" s="5">
        <f t="shared" ref="X2034:X2040" si="1009">SUBTOTAL(9,T2034:W2034)</f>
        <v>0</v>
      </c>
      <c r="Y2034" s="5">
        <f>VLOOKUP(CONCATENATE($F2034," ",$G2034),AllocFactorMatrix,(Y$4+1),FALSE)*$E2040</f>
        <v>0</v>
      </c>
      <c r="Z2034" s="5">
        <f>VLOOKUP(CONCATENATE($F2034," ",$G2034),AllocFactorMatrix,(Z$4+1),FALSE)*$E2040</f>
        <v>0</v>
      </c>
      <c r="AA2034" s="5">
        <f t="shared" si="1007"/>
        <v>0</v>
      </c>
      <c r="AB2034" s="5">
        <f>VLOOKUP(CONCATENATE($F2034," ",$G2034),AllocFactorMatrix,(AB$4+1),FALSE)*$E2040</f>
        <v>0</v>
      </c>
      <c r="AC2034" s="5">
        <f>VLOOKUP(CONCATENATE($F2034," ",$G2034),AllocFactorMatrix,(AC$4+1),FALSE)*$E2040</f>
        <v>0</v>
      </c>
      <c r="AD2034" s="5">
        <f>VLOOKUP(CONCATENATE($F2034," ",$G2034),AllocFactorMatrix,(AD$4+1),FALSE)*$E2040</f>
        <v>0</v>
      </c>
    </row>
    <row r="2035" spans="4:30" hidden="1" outlineLevel="1">
      <c r="E2035" s="51"/>
      <c r="F2035" s="52" t="str">
        <f>F2040</f>
        <v>TRAN_LSE</v>
      </c>
      <c r="G2035" s="55" t="str">
        <f>$G$10</f>
        <v>SUBTRAN</v>
      </c>
      <c r="H2035" s="4">
        <f t="shared" si="1005"/>
        <v>0</v>
      </c>
      <c r="I2035" s="5">
        <f>VLOOKUP(CONCATENATE($F2035," ",$G2035),AllocFactorMatrix,(I$4+1),FALSE)*$E2040</f>
        <v>0</v>
      </c>
      <c r="J2035" s="5">
        <f>VLOOKUP(CONCATENATE($F2035," ",$G2035),AllocFactorMatrix,(J$4+1),FALSE)*$E2040</f>
        <v>0</v>
      </c>
      <c r="K2035" s="5">
        <f>VLOOKUP(CONCATENATE($F2035," ",$G2035),AllocFactorMatrix,(K$4+1),FALSE)*$E2040</f>
        <v>0</v>
      </c>
      <c r="L2035" s="5">
        <f>VLOOKUP(CONCATENATE($F2035," ",$G2035),AllocFactorMatrix,(L$4+1),FALSE)*$E2040</f>
        <v>0</v>
      </c>
      <c r="M2035" s="5">
        <f>VLOOKUP(CONCATENATE($F2035," ",$G2035),AllocFactorMatrix,(M$4+1),FALSE)*$E2040</f>
        <v>0</v>
      </c>
      <c r="N2035" s="5">
        <f t="shared" si="1006"/>
        <v>0</v>
      </c>
      <c r="O2035" s="5">
        <f>VLOOKUP(CONCATENATE($F2035," ",$G2035),AllocFactorMatrix,(O$4+1),FALSE)*$E2040</f>
        <v>0</v>
      </c>
      <c r="P2035" s="5">
        <f>VLOOKUP(CONCATENATE($F2035," ",$G2035),AllocFactorMatrix,(P$4+1),FALSE)*$E2040</f>
        <v>0</v>
      </c>
      <c r="Q2035" s="5">
        <f>VLOOKUP(CONCATENATE($F2035," ",$G2035),AllocFactorMatrix,(Q$4+1),FALSE)*$E2040</f>
        <v>0</v>
      </c>
      <c r="R2035" s="5">
        <f>VLOOKUP(CONCATENATE($F2035," ",$G2035),AllocFactorMatrix,(R$4+1),FALSE)*$E2040</f>
        <v>0</v>
      </c>
      <c r="S2035" s="5">
        <f t="shared" si="1008"/>
        <v>0</v>
      </c>
      <c r="T2035" s="5">
        <f>VLOOKUP(CONCATENATE($F2035," ",$G2035),AllocFactorMatrix,(T$4+1),FALSE)*$E2040</f>
        <v>0</v>
      </c>
      <c r="U2035" s="5">
        <f>VLOOKUP(CONCATENATE($F2035," ",$G2035),AllocFactorMatrix,(U$4+1),FALSE)*$E2040</f>
        <v>0</v>
      </c>
      <c r="V2035" s="5">
        <f>VLOOKUP(CONCATENATE($F2035," ",$G2035),AllocFactorMatrix,(V$4+1),FALSE)*$E2040</f>
        <v>0</v>
      </c>
      <c r="W2035" s="5">
        <f>VLOOKUP(CONCATENATE($F2035," ",$G2035),AllocFactorMatrix,(W$4+1),FALSE)*$E2040</f>
        <v>0</v>
      </c>
      <c r="X2035" s="5">
        <f t="shared" si="1009"/>
        <v>0</v>
      </c>
      <c r="Y2035" s="5">
        <f>VLOOKUP(CONCATENATE($F2035," ",$G2035),AllocFactorMatrix,(Y$4+1),FALSE)*$E2040</f>
        <v>0</v>
      </c>
      <c r="Z2035" s="5">
        <f>VLOOKUP(CONCATENATE($F2035," ",$G2035),AllocFactorMatrix,(Z$4+1),FALSE)*$E2040</f>
        <v>0</v>
      </c>
      <c r="AA2035" s="5">
        <f t="shared" si="1007"/>
        <v>0</v>
      </c>
      <c r="AB2035" s="5">
        <f>VLOOKUP(CONCATENATE($F2035," ",$G2035),AllocFactorMatrix,(AB$4+1),FALSE)*$E2040</f>
        <v>0</v>
      </c>
      <c r="AC2035" s="5">
        <f>VLOOKUP(CONCATENATE($F2035," ",$G2035),AllocFactorMatrix,(AC$4+1),FALSE)*$E2040</f>
        <v>0</v>
      </c>
      <c r="AD2035" s="5">
        <f>VLOOKUP(CONCATENATE($F2035," ",$G2035),AllocFactorMatrix,(AD$4+1),FALSE)*$E2040</f>
        <v>0</v>
      </c>
    </row>
    <row r="2036" spans="4:30" hidden="1" outlineLevel="1">
      <c r="E2036" s="51"/>
      <c r="F2036" s="52" t="str">
        <f>F2040</f>
        <v>TRAN_LSE</v>
      </c>
      <c r="G2036" s="55" t="str">
        <f>$G$11</f>
        <v>DISTPRI</v>
      </c>
      <c r="H2036" s="4">
        <f t="shared" si="1005"/>
        <v>0</v>
      </c>
      <c r="I2036" s="5">
        <f>VLOOKUP(CONCATENATE($F2036," ",$G2036),AllocFactorMatrix,(I$4+1),FALSE)*$E2040</f>
        <v>0</v>
      </c>
      <c r="J2036" s="5">
        <f>VLOOKUP(CONCATENATE($F2036," ",$G2036),AllocFactorMatrix,(J$4+1),FALSE)*$E2040</f>
        <v>0</v>
      </c>
      <c r="K2036" s="5">
        <f>VLOOKUP(CONCATENATE($F2036," ",$G2036),AllocFactorMatrix,(K$4+1),FALSE)*$E2040</f>
        <v>0</v>
      </c>
      <c r="L2036" s="5">
        <f>VLOOKUP(CONCATENATE($F2036," ",$G2036),AllocFactorMatrix,(L$4+1),FALSE)*$E2040</f>
        <v>0</v>
      </c>
      <c r="M2036" s="5">
        <f>VLOOKUP(CONCATENATE($F2036," ",$G2036),AllocFactorMatrix,(M$4+1),FALSE)*$E2040</f>
        <v>0</v>
      </c>
      <c r="N2036" s="5">
        <f t="shared" si="1006"/>
        <v>0</v>
      </c>
      <c r="O2036" s="5">
        <f>VLOOKUP(CONCATENATE($F2036," ",$G2036),AllocFactorMatrix,(O$4+1),FALSE)*$E2040</f>
        <v>0</v>
      </c>
      <c r="P2036" s="5">
        <f>VLOOKUP(CONCATENATE($F2036," ",$G2036),AllocFactorMatrix,(P$4+1),FALSE)*$E2040</f>
        <v>0</v>
      </c>
      <c r="Q2036" s="5">
        <f>VLOOKUP(CONCATENATE($F2036," ",$G2036),AllocFactorMatrix,(Q$4+1),FALSE)*$E2040</f>
        <v>0</v>
      </c>
      <c r="R2036" s="5">
        <f>VLOOKUP(CONCATENATE($F2036," ",$G2036),AllocFactorMatrix,(R$4+1),FALSE)*$E2040</f>
        <v>0</v>
      </c>
      <c r="S2036" s="5">
        <f t="shared" si="1008"/>
        <v>0</v>
      </c>
      <c r="T2036" s="5">
        <f>VLOOKUP(CONCATENATE($F2036," ",$G2036),AllocFactorMatrix,(T$4+1),FALSE)*$E2040</f>
        <v>0</v>
      </c>
      <c r="U2036" s="5">
        <f>VLOOKUP(CONCATENATE($F2036," ",$G2036),AllocFactorMatrix,(U$4+1),FALSE)*$E2040</f>
        <v>0</v>
      </c>
      <c r="V2036" s="5">
        <f>VLOOKUP(CONCATENATE($F2036," ",$G2036),AllocFactorMatrix,(V$4+1),FALSE)*$E2040</f>
        <v>0</v>
      </c>
      <c r="W2036" s="5">
        <f>VLOOKUP(CONCATENATE($F2036," ",$G2036),AllocFactorMatrix,(W$4+1),FALSE)*$E2040</f>
        <v>0</v>
      </c>
      <c r="X2036" s="5">
        <f t="shared" si="1009"/>
        <v>0</v>
      </c>
      <c r="Y2036" s="5">
        <f>VLOOKUP(CONCATENATE($F2036," ",$G2036),AllocFactorMatrix,(Y$4+1),FALSE)*$E2040</f>
        <v>0</v>
      </c>
      <c r="Z2036" s="5">
        <f>VLOOKUP(CONCATENATE($F2036," ",$G2036),AllocFactorMatrix,(Z$4+1),FALSE)*$E2040</f>
        <v>0</v>
      </c>
      <c r="AA2036" s="5">
        <f t="shared" si="1007"/>
        <v>0</v>
      </c>
      <c r="AB2036" s="5">
        <f>VLOOKUP(CONCATENATE($F2036," ",$G2036),AllocFactorMatrix,(AB$4+1),FALSE)*$E2040</f>
        <v>0</v>
      </c>
      <c r="AC2036" s="5">
        <f>VLOOKUP(CONCATENATE($F2036," ",$G2036),AllocFactorMatrix,(AC$4+1),FALSE)*$E2040</f>
        <v>0</v>
      </c>
      <c r="AD2036" s="5">
        <f>VLOOKUP(CONCATENATE($F2036," ",$G2036),AllocFactorMatrix,(AD$4+1),FALSE)*$E2040</f>
        <v>0</v>
      </c>
    </row>
    <row r="2037" spans="4:30" hidden="1" outlineLevel="1">
      <c r="E2037" s="51"/>
      <c r="F2037" s="52" t="str">
        <f>F2040</f>
        <v>TRAN_LSE</v>
      </c>
      <c r="G2037" s="55" t="str">
        <f>$G$12</f>
        <v>DISTSEC</v>
      </c>
      <c r="H2037" s="4">
        <f t="shared" si="1005"/>
        <v>0</v>
      </c>
      <c r="I2037" s="5">
        <f>VLOOKUP(CONCATENATE($F2037," ",$G2037),AllocFactorMatrix,(I$4+1),FALSE)*$E2040</f>
        <v>0</v>
      </c>
      <c r="J2037" s="5">
        <f>VLOOKUP(CONCATENATE($F2037," ",$G2037),AllocFactorMatrix,(J$4+1),FALSE)*$E2040</f>
        <v>0</v>
      </c>
      <c r="K2037" s="5">
        <f>VLOOKUP(CONCATENATE($F2037," ",$G2037),AllocFactorMatrix,(K$4+1),FALSE)*$E2040</f>
        <v>0</v>
      </c>
      <c r="L2037" s="5">
        <f>VLOOKUP(CONCATENATE($F2037," ",$G2037),AllocFactorMatrix,(L$4+1),FALSE)*$E2040</f>
        <v>0</v>
      </c>
      <c r="M2037" s="5">
        <f>VLOOKUP(CONCATENATE($F2037," ",$G2037),AllocFactorMatrix,(M$4+1),FALSE)*$E2040</f>
        <v>0</v>
      </c>
      <c r="N2037" s="5">
        <f t="shared" si="1006"/>
        <v>0</v>
      </c>
      <c r="O2037" s="5">
        <f>VLOOKUP(CONCATENATE($F2037," ",$G2037),AllocFactorMatrix,(O$4+1),FALSE)*$E2040</f>
        <v>0</v>
      </c>
      <c r="P2037" s="5">
        <f>VLOOKUP(CONCATENATE($F2037," ",$G2037),AllocFactorMatrix,(P$4+1),FALSE)*$E2040</f>
        <v>0</v>
      </c>
      <c r="Q2037" s="5">
        <f>VLOOKUP(CONCATENATE($F2037," ",$G2037),AllocFactorMatrix,(Q$4+1),FALSE)*$E2040</f>
        <v>0</v>
      </c>
      <c r="R2037" s="5">
        <f>VLOOKUP(CONCATENATE($F2037," ",$G2037),AllocFactorMatrix,(R$4+1),FALSE)*$E2040</f>
        <v>0</v>
      </c>
      <c r="S2037" s="5">
        <f t="shared" si="1008"/>
        <v>0</v>
      </c>
      <c r="T2037" s="5">
        <f>VLOOKUP(CONCATENATE($F2037," ",$G2037),AllocFactorMatrix,(T$4+1),FALSE)*$E2040</f>
        <v>0</v>
      </c>
      <c r="U2037" s="5">
        <f>VLOOKUP(CONCATENATE($F2037," ",$G2037),AllocFactorMatrix,(U$4+1),FALSE)*$E2040</f>
        <v>0</v>
      </c>
      <c r="V2037" s="5">
        <f>VLOOKUP(CONCATENATE($F2037," ",$G2037),AllocFactorMatrix,(V$4+1),FALSE)*$E2040</f>
        <v>0</v>
      </c>
      <c r="W2037" s="5">
        <f>VLOOKUP(CONCATENATE($F2037," ",$G2037),AllocFactorMatrix,(W$4+1),FALSE)*$E2040</f>
        <v>0</v>
      </c>
      <c r="X2037" s="5">
        <f t="shared" si="1009"/>
        <v>0</v>
      </c>
      <c r="Y2037" s="5">
        <f>VLOOKUP(CONCATENATE($F2037," ",$G2037),AllocFactorMatrix,(Y$4+1),FALSE)*$E2040</f>
        <v>0</v>
      </c>
      <c r="Z2037" s="5">
        <f>VLOOKUP(CONCATENATE($F2037," ",$G2037),AllocFactorMatrix,(Z$4+1),FALSE)*$E2040</f>
        <v>0</v>
      </c>
      <c r="AA2037" s="5">
        <f t="shared" si="1007"/>
        <v>0</v>
      </c>
      <c r="AB2037" s="5">
        <f>VLOOKUP(CONCATENATE($F2037," ",$G2037),AllocFactorMatrix,(AB$4+1),FALSE)*$E2040</f>
        <v>0</v>
      </c>
      <c r="AC2037" s="5">
        <f>VLOOKUP(CONCATENATE($F2037," ",$G2037),AllocFactorMatrix,(AC$4+1),FALSE)*$E2040</f>
        <v>0</v>
      </c>
      <c r="AD2037" s="5">
        <f>VLOOKUP(CONCATENATE($F2037," ",$G2037),AllocFactorMatrix,(AD$4+1),FALSE)*$E2040</f>
        <v>0</v>
      </c>
    </row>
    <row r="2038" spans="4:30" hidden="1" outlineLevel="1">
      <c r="E2038" s="51"/>
      <c r="F2038" s="52" t="str">
        <f>F2040</f>
        <v>TRAN_LSE</v>
      </c>
      <c r="G2038" s="55" t="str">
        <f>$G$13</f>
        <v>ENERGY</v>
      </c>
      <c r="H2038" s="4">
        <f t="shared" si="1005"/>
        <v>0</v>
      </c>
      <c r="I2038" s="5">
        <f>VLOOKUP(CONCATENATE($F2038," ",$G2038),AllocFactorMatrix,(I$4+1),FALSE)*$E2040</f>
        <v>0</v>
      </c>
      <c r="J2038" s="5">
        <f>VLOOKUP(CONCATENATE($F2038," ",$G2038),AllocFactorMatrix,(J$4+1),FALSE)*$E2040</f>
        <v>0</v>
      </c>
      <c r="K2038" s="5">
        <f>VLOOKUP(CONCATENATE($F2038," ",$G2038),AllocFactorMatrix,(K$4+1),FALSE)*$E2040</f>
        <v>0</v>
      </c>
      <c r="L2038" s="5">
        <f>VLOOKUP(CONCATENATE($F2038," ",$G2038),AllocFactorMatrix,(L$4+1),FALSE)*$E2040</f>
        <v>0</v>
      </c>
      <c r="M2038" s="5">
        <f>VLOOKUP(CONCATENATE($F2038," ",$G2038),AllocFactorMatrix,(M$4+1),FALSE)*$E2040</f>
        <v>0</v>
      </c>
      <c r="N2038" s="5">
        <f t="shared" si="1006"/>
        <v>0</v>
      </c>
      <c r="O2038" s="5">
        <f>VLOOKUP(CONCATENATE($F2038," ",$G2038),AllocFactorMatrix,(O$4+1),FALSE)*$E2040</f>
        <v>0</v>
      </c>
      <c r="P2038" s="5">
        <f>VLOOKUP(CONCATENATE($F2038," ",$G2038),AllocFactorMatrix,(P$4+1),FALSE)*$E2040</f>
        <v>0</v>
      </c>
      <c r="Q2038" s="5">
        <f>VLOOKUP(CONCATENATE($F2038," ",$G2038),AllocFactorMatrix,(Q$4+1),FALSE)*$E2040</f>
        <v>0</v>
      </c>
      <c r="R2038" s="5">
        <f>VLOOKUP(CONCATENATE($F2038," ",$G2038),AllocFactorMatrix,(R$4+1),FALSE)*$E2040</f>
        <v>0</v>
      </c>
      <c r="S2038" s="5">
        <f t="shared" si="1008"/>
        <v>0</v>
      </c>
      <c r="T2038" s="5">
        <f>VLOOKUP(CONCATENATE($F2038," ",$G2038),AllocFactorMatrix,(T$4+1),FALSE)*$E2040</f>
        <v>0</v>
      </c>
      <c r="U2038" s="5">
        <f>VLOOKUP(CONCATENATE($F2038," ",$G2038),AllocFactorMatrix,(U$4+1),FALSE)*$E2040</f>
        <v>0</v>
      </c>
      <c r="V2038" s="5">
        <f>VLOOKUP(CONCATENATE($F2038," ",$G2038),AllocFactorMatrix,(V$4+1),FALSE)*$E2040</f>
        <v>0</v>
      </c>
      <c r="W2038" s="5">
        <f>VLOOKUP(CONCATENATE($F2038," ",$G2038),AllocFactorMatrix,(W$4+1),FALSE)*$E2040</f>
        <v>0</v>
      </c>
      <c r="X2038" s="5">
        <f t="shared" si="1009"/>
        <v>0</v>
      </c>
      <c r="Y2038" s="5">
        <f>VLOOKUP(CONCATENATE($F2038," ",$G2038),AllocFactorMatrix,(Y$4+1),FALSE)*$E2040</f>
        <v>0</v>
      </c>
      <c r="Z2038" s="5">
        <f>VLOOKUP(CONCATENATE($F2038," ",$G2038),AllocFactorMatrix,(Z$4+1),FALSE)*$E2040</f>
        <v>0</v>
      </c>
      <c r="AA2038" s="5">
        <f t="shared" si="1007"/>
        <v>0</v>
      </c>
      <c r="AB2038" s="5">
        <f>VLOOKUP(CONCATENATE($F2038," ",$G2038),AllocFactorMatrix,(AB$4+1),FALSE)*$E2040</f>
        <v>0</v>
      </c>
      <c r="AC2038" s="5">
        <f>VLOOKUP(CONCATENATE($F2038," ",$G2038),AllocFactorMatrix,(AC$4+1),FALSE)*$E2040</f>
        <v>0</v>
      </c>
      <c r="AD2038" s="5">
        <f>VLOOKUP(CONCATENATE($F2038," ",$G2038),AllocFactorMatrix,(AD$4+1),FALSE)*$E2040</f>
        <v>0</v>
      </c>
    </row>
    <row r="2039" spans="4:30" hidden="1" outlineLevel="1">
      <c r="E2039" s="51"/>
      <c r="F2039" s="52" t="str">
        <f>F2040</f>
        <v>TRAN_LSE</v>
      </c>
      <c r="G2039" s="55" t="str">
        <f>$G$14</f>
        <v>CUSTOMER</v>
      </c>
      <c r="H2039" s="4">
        <f t="shared" si="1005"/>
        <v>0</v>
      </c>
      <c r="I2039" s="5">
        <f>VLOOKUP(CONCATENATE($F2039," ",$G2039),AllocFactorMatrix,(I$4+1),FALSE)*$E2040</f>
        <v>0</v>
      </c>
      <c r="J2039" s="5">
        <f>VLOOKUP(CONCATENATE($F2039," ",$G2039),AllocFactorMatrix,(J$4+1),FALSE)*$E2040</f>
        <v>0</v>
      </c>
      <c r="K2039" s="5">
        <f>VLOOKUP(CONCATENATE($F2039," ",$G2039),AllocFactorMatrix,(K$4+1),FALSE)*$E2040</f>
        <v>0</v>
      </c>
      <c r="L2039" s="5">
        <f>VLOOKUP(CONCATENATE($F2039," ",$G2039),AllocFactorMatrix,(L$4+1),FALSE)*$E2040</f>
        <v>0</v>
      </c>
      <c r="M2039" s="5">
        <f>VLOOKUP(CONCATENATE($F2039," ",$G2039),AllocFactorMatrix,(M$4+1),FALSE)*$E2040</f>
        <v>0</v>
      </c>
      <c r="N2039" s="5">
        <f t="shared" si="1006"/>
        <v>0</v>
      </c>
      <c r="O2039" s="5">
        <f>VLOOKUP(CONCATENATE($F2039," ",$G2039),AllocFactorMatrix,(O$4+1),FALSE)*$E2040</f>
        <v>0</v>
      </c>
      <c r="P2039" s="5">
        <f>VLOOKUP(CONCATENATE($F2039," ",$G2039),AllocFactorMatrix,(P$4+1),FALSE)*$E2040</f>
        <v>0</v>
      </c>
      <c r="Q2039" s="5">
        <f>VLOOKUP(CONCATENATE($F2039," ",$G2039),AllocFactorMatrix,(Q$4+1),FALSE)*$E2040</f>
        <v>0</v>
      </c>
      <c r="R2039" s="5">
        <f>VLOOKUP(CONCATENATE($F2039," ",$G2039),AllocFactorMatrix,(R$4+1),FALSE)*$E2040</f>
        <v>0</v>
      </c>
      <c r="S2039" s="5">
        <f t="shared" si="1008"/>
        <v>0</v>
      </c>
      <c r="T2039" s="5">
        <f>VLOOKUP(CONCATENATE($F2039," ",$G2039),AllocFactorMatrix,(T$4+1),FALSE)*$E2040</f>
        <v>0</v>
      </c>
      <c r="U2039" s="5">
        <f>VLOOKUP(CONCATENATE($F2039," ",$G2039),AllocFactorMatrix,(U$4+1),FALSE)*$E2040</f>
        <v>0</v>
      </c>
      <c r="V2039" s="5">
        <f>VLOOKUP(CONCATENATE($F2039," ",$G2039),AllocFactorMatrix,(V$4+1),FALSE)*$E2040</f>
        <v>0</v>
      </c>
      <c r="W2039" s="5">
        <f>VLOOKUP(CONCATENATE($F2039," ",$G2039),AllocFactorMatrix,(W$4+1),FALSE)*$E2040</f>
        <v>0</v>
      </c>
      <c r="X2039" s="5">
        <f t="shared" si="1009"/>
        <v>0</v>
      </c>
      <c r="Y2039" s="5">
        <f>VLOOKUP(CONCATENATE($F2039," ",$G2039),AllocFactorMatrix,(Y$4+1),FALSE)*$E2040</f>
        <v>0</v>
      </c>
      <c r="Z2039" s="5">
        <f>VLOOKUP(CONCATENATE($F2039," ",$G2039),AllocFactorMatrix,(Z$4+1),FALSE)*$E2040</f>
        <v>0</v>
      </c>
      <c r="AA2039" s="5">
        <f t="shared" si="1007"/>
        <v>0</v>
      </c>
      <c r="AB2039" s="5">
        <f>VLOOKUP(CONCATENATE($F2039," ",$G2039),AllocFactorMatrix,(AB$4+1),FALSE)*$E2040</f>
        <v>0</v>
      </c>
      <c r="AC2039" s="5">
        <f>VLOOKUP(CONCATENATE($F2039," ",$G2039),AllocFactorMatrix,(AC$4+1),FALSE)*$E2040</f>
        <v>0</v>
      </c>
      <c r="AD2039" s="5">
        <f>VLOOKUP(CONCATENATE($F2039," ",$G2039),AllocFactorMatrix,(AD$4+1),FALSE)*$E2040</f>
        <v>0</v>
      </c>
    </row>
    <row r="2040" spans="4:30" collapsed="1">
      <c r="D2040" s="95" t="s">
        <v>640</v>
      </c>
      <c r="E2040" s="61">
        <v>528754</v>
      </c>
      <c r="F2040" s="99" t="s">
        <v>546</v>
      </c>
      <c r="G2040" s="55" t="str">
        <f>$G$15</f>
        <v>TOTAL</v>
      </c>
      <c r="H2040" s="4">
        <f t="shared" si="1005"/>
        <v>528753.99999999988</v>
      </c>
      <c r="I2040" s="5">
        <f>VLOOKUP(CONCATENATE($F2040," ",$G2040),AllocFactorMatrix,(I$4+1),FALSE)*$E2040</f>
        <v>260455.22653604779</v>
      </c>
      <c r="J2040" s="5">
        <f>VLOOKUP(CONCATENATE($F2040," ",$G2040),AllocFactorMatrix,(J$4+1),FALSE)*$E2040</f>
        <v>12875.232512537928</v>
      </c>
      <c r="K2040" s="5">
        <f>VLOOKUP(CONCATENATE($F2040," ",$G2040),AllocFactorMatrix,(K$4+1),FALSE)*$E2040</f>
        <v>47161.238803740562</v>
      </c>
      <c r="L2040" s="5">
        <f>VLOOKUP(CONCATENATE($F2040," ",$G2040),AllocFactorMatrix,(L$4+1),FALSE)*$E2040</f>
        <v>1484.4683563861477</v>
      </c>
      <c r="M2040" s="5">
        <f>VLOOKUP(CONCATENATE($F2040," ",$G2040),AllocFactorMatrix,(M$4+1),FALSE)*$E2040</f>
        <v>139.2086924119557</v>
      </c>
      <c r="N2040" s="5">
        <f t="shared" si="1006"/>
        <v>48784.915852538667</v>
      </c>
      <c r="O2040" s="5">
        <f>VLOOKUP(CONCATENATE($F2040," ",$G2040),AllocFactorMatrix,(O$4+1),FALSE)*$E2040</f>
        <v>35849.87792913484</v>
      </c>
      <c r="P2040" s="5">
        <f>VLOOKUP(CONCATENATE($F2040," ",$G2040),AllocFactorMatrix,(P$4+1),FALSE)*$E2040</f>
        <v>6679.8767066829232</v>
      </c>
      <c r="Q2040" s="5">
        <f>VLOOKUP(CONCATENATE($F2040," ",$G2040),AllocFactorMatrix,(Q$4+1),FALSE)*$E2040</f>
        <v>3018.5119044425278</v>
      </c>
      <c r="R2040" s="5">
        <f>VLOOKUP(CONCATENATE($F2040," ",$G2040),AllocFactorMatrix,(R$4+1),FALSE)*$E2040</f>
        <v>135.73910622308242</v>
      </c>
      <c r="S2040" s="5">
        <f t="shared" si="1008"/>
        <v>45684.005646483376</v>
      </c>
      <c r="T2040" s="5">
        <f>VLOOKUP(CONCATENATE($F2040," ",$G2040),AllocFactorMatrix,(T$4+1),FALSE)*$E2040</f>
        <v>1252.3280597468658</v>
      </c>
      <c r="U2040" s="5">
        <f>VLOOKUP(CONCATENATE($F2040," ",$G2040),AllocFactorMatrix,(U$4+1),FALSE)*$E2040</f>
        <v>20494.135323794671</v>
      </c>
      <c r="V2040" s="5">
        <f>VLOOKUP(CONCATENATE($F2040," ",$G2040),AllocFactorMatrix,(V$4+1),FALSE)*$E2040</f>
        <v>108312.08103957133</v>
      </c>
      <c r="W2040" s="5">
        <f>VLOOKUP(CONCATENATE($F2040," ",$G2040),AllocFactorMatrix,(W$4+1),FALSE)*$E2040</f>
        <v>19559.366642728844</v>
      </c>
      <c r="X2040" s="5">
        <f t="shared" si="1009"/>
        <v>149617.91106584173</v>
      </c>
      <c r="Y2040" s="5">
        <f>VLOOKUP(CONCATENATE($F2040," ",$G2040),AllocFactorMatrix,(Y$4+1),FALSE)*$E2040</f>
        <v>11009.440625432379</v>
      </c>
      <c r="Z2040" s="5">
        <f>VLOOKUP(CONCATENATE($F2040," ",$G2040),AllocFactorMatrix,(Z$4+1),FALSE)*$E2040</f>
        <v>184.40392216535972</v>
      </c>
      <c r="AA2040" s="5">
        <f t="shared" si="1007"/>
        <v>11193.844547597739</v>
      </c>
      <c r="AB2040" s="5">
        <f>VLOOKUP(CONCATENATE($F2040," ",$G2040),AllocFactorMatrix,(AB$4+1),FALSE)*$E2040</f>
        <v>142.86383895264967</v>
      </c>
      <c r="AC2040" s="5">
        <f>VLOOKUP(CONCATENATE($F2040," ",$G2040),AllocFactorMatrix,(AC$4+1),FALSE)*$E2040</f>
        <v>0</v>
      </c>
      <c r="AD2040" s="5">
        <f>VLOOKUP(CONCATENATE($F2040," ",$G2040),AllocFactorMatrix,(AD$4+1),FALSE)*$E2040</f>
        <v>0</v>
      </c>
    </row>
    <row r="2041" spans="4:30" hidden="1" outlineLevel="1">
      <c r="E2041" s="51"/>
      <c r="F2041" s="52" t="str">
        <f>F2048</f>
        <v>TRAN_LSE</v>
      </c>
      <c r="G2041" s="55" t="str">
        <f>$G$8</f>
        <v>PRODUCTION</v>
      </c>
      <c r="H2041" s="4">
        <f t="shared" si="1005"/>
        <v>118605.99999999999</v>
      </c>
      <c r="I2041" s="5">
        <f>VLOOKUP(CONCATENATE($F2041," ",$G2041),AllocFactorMatrix,(I$4+1),FALSE)*$E2048</f>
        <v>58423.298166131106</v>
      </c>
      <c r="J2041" s="5">
        <f>VLOOKUP(CONCATENATE($F2041," ",$G2041),AllocFactorMatrix,(J$4+1),FALSE)*$E2048</f>
        <v>2888.0723878818385</v>
      </c>
      <c r="K2041" s="5">
        <f>VLOOKUP(CONCATENATE($F2041," ",$G2041),AllocFactorMatrix,(K$4+1),FALSE)*$E2048</f>
        <v>10578.843639114699</v>
      </c>
      <c r="L2041" s="5">
        <f>VLOOKUP(CONCATENATE($F2041," ",$G2041),AllocFactorMatrix,(L$4+1),FALSE)*$E2048</f>
        <v>332.98443865679587</v>
      </c>
      <c r="M2041" s="5">
        <f>VLOOKUP(CONCATENATE($F2041," ",$G2041),AllocFactorMatrix,(M$4+1),FALSE)*$E2048</f>
        <v>31.226215162840216</v>
      </c>
      <c r="N2041" s="5">
        <f t="shared" si="1006"/>
        <v>10943.054292934336</v>
      </c>
      <c r="O2041" s="5">
        <f>VLOOKUP(CONCATENATE($F2041," ",$G2041),AllocFactorMatrix,(O$4+1),FALSE)*$E2048</f>
        <v>8041.5668187152569</v>
      </c>
      <c r="P2041" s="5">
        <f>VLOOKUP(CONCATENATE($F2041," ",$G2041),AllocFactorMatrix,(P$4+1),FALSE)*$E2048</f>
        <v>1498.3781809174677</v>
      </c>
      <c r="Q2041" s="5">
        <f>VLOOKUP(CONCATENATE($F2041," ",$G2041),AllocFactorMatrix,(Q$4+1),FALSE)*$E2048</f>
        <v>677.08920015415572</v>
      </c>
      <c r="R2041" s="5">
        <f>VLOOKUP(CONCATENATE($F2041," ",$G2041),AllocFactorMatrix,(R$4+1),FALSE)*$E2048</f>
        <v>30.447944474547544</v>
      </c>
      <c r="S2041" s="5">
        <f>SUBTOTAL(9,O2041:R2041)</f>
        <v>10247.482144261428</v>
      </c>
      <c r="T2041" s="5">
        <f>VLOOKUP(CONCATENATE($F2041," ",$G2041),AllocFactorMatrix,(T$4+1),FALSE)*$E2048</f>
        <v>280.91252615457614</v>
      </c>
      <c r="U2041" s="5">
        <f>VLOOKUP(CONCATENATE($F2041," ",$G2041),AllocFactorMatrix,(U$4+1),FALSE)*$E2048</f>
        <v>4597.0856281257275</v>
      </c>
      <c r="V2041" s="5">
        <f>VLOOKUP(CONCATENATE($F2041," ",$G2041),AllocFactorMatrix,(V$4+1),FALSE)*$E2048</f>
        <v>24295.726715598175</v>
      </c>
      <c r="W2041" s="5">
        <f>VLOOKUP(CONCATENATE($F2041," ",$G2041),AllocFactorMatrix,(W$4+1),FALSE)*$E2048</f>
        <v>4387.4055610501246</v>
      </c>
      <c r="X2041" s="5">
        <f>SUBTOTAL(9,T2041:W2041)</f>
        <v>33561.130430928606</v>
      </c>
      <c r="Y2041" s="5">
        <f>VLOOKUP(CONCATENATE($F2041," ",$G2041),AllocFactorMatrix,(Y$4+1),FALSE)*$E2048</f>
        <v>2469.5524096650479</v>
      </c>
      <c r="Z2041" s="5">
        <f>VLOOKUP(CONCATENATE($F2041," ",$G2041),AllocFactorMatrix,(Z$4+1),FALSE)*$E2048</f>
        <v>41.364058886258363</v>
      </c>
      <c r="AA2041" s="5">
        <f t="shared" si="1007"/>
        <v>2510.916468551306</v>
      </c>
      <c r="AB2041" s="5">
        <f>VLOOKUP(CONCATENATE($F2041," ",$G2041),AllocFactorMatrix,(AB$4+1),FALSE)*$E2048</f>
        <v>32.046109311358343</v>
      </c>
      <c r="AC2041" s="5">
        <f>VLOOKUP(CONCATENATE($F2041," ",$G2041),AllocFactorMatrix,(AC$4+1),FALSE)*$E2048</f>
        <v>0</v>
      </c>
      <c r="AD2041" s="5">
        <f>VLOOKUP(CONCATENATE($F2041," ",$G2041),AllocFactorMatrix,(AD$4+1),FALSE)*$E2048</f>
        <v>0</v>
      </c>
    </row>
    <row r="2042" spans="4:30" hidden="1" outlineLevel="1">
      <c r="E2042" s="51"/>
      <c r="F2042" s="52" t="str">
        <f>F2048</f>
        <v>TRAN_LSE</v>
      </c>
      <c r="G2042" s="55" t="str">
        <f>$G$9</f>
        <v>BULKTRAN</v>
      </c>
      <c r="H2042" s="4">
        <f t="shared" si="1005"/>
        <v>0</v>
      </c>
      <c r="I2042" s="5">
        <f>VLOOKUP(CONCATENATE($F2042," ",$G2042),AllocFactorMatrix,(I$4+1),FALSE)*$E2048</f>
        <v>0</v>
      </c>
      <c r="J2042" s="5">
        <f>VLOOKUP(CONCATENATE($F2042," ",$G2042),AllocFactorMatrix,(J$4+1),FALSE)*$E2048</f>
        <v>0</v>
      </c>
      <c r="K2042" s="5">
        <f>VLOOKUP(CONCATENATE($F2042," ",$G2042),AllocFactorMatrix,(K$4+1),FALSE)*$E2048</f>
        <v>0</v>
      </c>
      <c r="L2042" s="5">
        <f>VLOOKUP(CONCATENATE($F2042," ",$G2042),AllocFactorMatrix,(L$4+1),FALSE)*$E2048</f>
        <v>0</v>
      </c>
      <c r="M2042" s="5">
        <f>VLOOKUP(CONCATENATE($F2042," ",$G2042),AllocFactorMatrix,(M$4+1),FALSE)*$E2048</f>
        <v>0</v>
      </c>
      <c r="N2042" s="5">
        <f t="shared" si="1006"/>
        <v>0</v>
      </c>
      <c r="O2042" s="5">
        <f>VLOOKUP(CONCATENATE($F2042," ",$G2042),AllocFactorMatrix,(O$4+1),FALSE)*$E2048</f>
        <v>0</v>
      </c>
      <c r="P2042" s="5">
        <f>VLOOKUP(CONCATENATE($F2042," ",$G2042),AllocFactorMatrix,(P$4+1),FALSE)*$E2048</f>
        <v>0</v>
      </c>
      <c r="Q2042" s="5">
        <f>VLOOKUP(CONCATENATE($F2042," ",$G2042),AllocFactorMatrix,(Q$4+1),FALSE)*$E2048</f>
        <v>0</v>
      </c>
      <c r="R2042" s="5">
        <f>VLOOKUP(CONCATENATE($F2042," ",$G2042),AllocFactorMatrix,(R$4+1),FALSE)*$E2048</f>
        <v>0</v>
      </c>
      <c r="S2042" s="5">
        <f t="shared" ref="S2042:S2048" si="1010">SUBTOTAL(9,O2042:R2042)</f>
        <v>0</v>
      </c>
      <c r="T2042" s="5">
        <f>VLOOKUP(CONCATENATE($F2042," ",$G2042),AllocFactorMatrix,(T$4+1),FALSE)*$E2048</f>
        <v>0</v>
      </c>
      <c r="U2042" s="5">
        <f>VLOOKUP(CONCATENATE($F2042," ",$G2042),AllocFactorMatrix,(U$4+1),FALSE)*$E2048</f>
        <v>0</v>
      </c>
      <c r="V2042" s="5">
        <f>VLOOKUP(CONCATENATE($F2042," ",$G2042),AllocFactorMatrix,(V$4+1),FALSE)*$E2048</f>
        <v>0</v>
      </c>
      <c r="W2042" s="5">
        <f>VLOOKUP(CONCATENATE($F2042," ",$G2042),AllocFactorMatrix,(W$4+1),FALSE)*$E2048</f>
        <v>0</v>
      </c>
      <c r="X2042" s="5">
        <f t="shared" ref="X2042:X2048" si="1011">SUBTOTAL(9,T2042:W2042)</f>
        <v>0</v>
      </c>
      <c r="Y2042" s="5">
        <f>VLOOKUP(CONCATENATE($F2042," ",$G2042),AllocFactorMatrix,(Y$4+1),FALSE)*$E2048</f>
        <v>0</v>
      </c>
      <c r="Z2042" s="5">
        <f>VLOOKUP(CONCATENATE($F2042," ",$G2042),AllocFactorMatrix,(Z$4+1),FALSE)*$E2048</f>
        <v>0</v>
      </c>
      <c r="AA2042" s="5">
        <f t="shared" si="1007"/>
        <v>0</v>
      </c>
      <c r="AB2042" s="5">
        <f>VLOOKUP(CONCATENATE($F2042," ",$G2042),AllocFactorMatrix,(AB$4+1),FALSE)*$E2048</f>
        <v>0</v>
      </c>
      <c r="AC2042" s="5">
        <f>VLOOKUP(CONCATENATE($F2042," ",$G2042),AllocFactorMatrix,(AC$4+1),FALSE)*$E2048</f>
        <v>0</v>
      </c>
      <c r="AD2042" s="5">
        <f>VLOOKUP(CONCATENATE($F2042," ",$G2042),AllocFactorMatrix,(AD$4+1),FALSE)*$E2048</f>
        <v>0</v>
      </c>
    </row>
    <row r="2043" spans="4:30" hidden="1" outlineLevel="1">
      <c r="E2043" s="51"/>
      <c r="F2043" s="52" t="str">
        <f>F2048</f>
        <v>TRAN_LSE</v>
      </c>
      <c r="G2043" s="55" t="str">
        <f>$G$10</f>
        <v>SUBTRAN</v>
      </c>
      <c r="H2043" s="4">
        <f t="shared" si="1005"/>
        <v>0</v>
      </c>
      <c r="I2043" s="5">
        <f>VLOOKUP(CONCATENATE($F2043," ",$G2043),AllocFactorMatrix,(I$4+1),FALSE)*$E2048</f>
        <v>0</v>
      </c>
      <c r="J2043" s="5">
        <f>VLOOKUP(CONCATENATE($F2043," ",$G2043),AllocFactorMatrix,(J$4+1),FALSE)*$E2048</f>
        <v>0</v>
      </c>
      <c r="K2043" s="5">
        <f>VLOOKUP(CONCATENATE($F2043," ",$G2043),AllocFactorMatrix,(K$4+1),FALSE)*$E2048</f>
        <v>0</v>
      </c>
      <c r="L2043" s="5">
        <f>VLOOKUP(CONCATENATE($F2043," ",$G2043),AllocFactorMatrix,(L$4+1),FALSE)*$E2048</f>
        <v>0</v>
      </c>
      <c r="M2043" s="5">
        <f>VLOOKUP(CONCATENATE($F2043," ",$G2043),AllocFactorMatrix,(M$4+1),FALSE)*$E2048</f>
        <v>0</v>
      </c>
      <c r="N2043" s="5">
        <f t="shared" si="1006"/>
        <v>0</v>
      </c>
      <c r="O2043" s="5">
        <f>VLOOKUP(CONCATENATE($F2043," ",$G2043),AllocFactorMatrix,(O$4+1),FALSE)*$E2048</f>
        <v>0</v>
      </c>
      <c r="P2043" s="5">
        <f>VLOOKUP(CONCATENATE($F2043," ",$G2043),AllocFactorMatrix,(P$4+1),FALSE)*$E2048</f>
        <v>0</v>
      </c>
      <c r="Q2043" s="5">
        <f>VLOOKUP(CONCATENATE($F2043," ",$G2043),AllocFactorMatrix,(Q$4+1),FALSE)*$E2048</f>
        <v>0</v>
      </c>
      <c r="R2043" s="5">
        <f>VLOOKUP(CONCATENATE($F2043," ",$G2043),AllocFactorMatrix,(R$4+1),FALSE)*$E2048</f>
        <v>0</v>
      </c>
      <c r="S2043" s="5">
        <f t="shared" si="1010"/>
        <v>0</v>
      </c>
      <c r="T2043" s="5">
        <f>VLOOKUP(CONCATENATE($F2043," ",$G2043),AllocFactorMatrix,(T$4+1),FALSE)*$E2048</f>
        <v>0</v>
      </c>
      <c r="U2043" s="5">
        <f>VLOOKUP(CONCATENATE($F2043," ",$G2043),AllocFactorMatrix,(U$4+1),FALSE)*$E2048</f>
        <v>0</v>
      </c>
      <c r="V2043" s="5">
        <f>VLOOKUP(CONCATENATE($F2043," ",$G2043),AllocFactorMatrix,(V$4+1),FALSE)*$E2048</f>
        <v>0</v>
      </c>
      <c r="W2043" s="5">
        <f>VLOOKUP(CONCATENATE($F2043," ",$G2043),AllocFactorMatrix,(W$4+1),FALSE)*$E2048</f>
        <v>0</v>
      </c>
      <c r="X2043" s="5">
        <f t="shared" si="1011"/>
        <v>0</v>
      </c>
      <c r="Y2043" s="5">
        <f>VLOOKUP(CONCATENATE($F2043," ",$G2043),AllocFactorMatrix,(Y$4+1),FALSE)*$E2048</f>
        <v>0</v>
      </c>
      <c r="Z2043" s="5">
        <f>VLOOKUP(CONCATENATE($F2043," ",$G2043),AllocFactorMatrix,(Z$4+1),FALSE)*$E2048</f>
        <v>0</v>
      </c>
      <c r="AA2043" s="5">
        <f t="shared" si="1007"/>
        <v>0</v>
      </c>
      <c r="AB2043" s="5">
        <f>VLOOKUP(CONCATENATE($F2043," ",$G2043),AllocFactorMatrix,(AB$4+1),FALSE)*$E2048</f>
        <v>0</v>
      </c>
      <c r="AC2043" s="5">
        <f>VLOOKUP(CONCATENATE($F2043," ",$G2043),AllocFactorMatrix,(AC$4+1),FALSE)*$E2048</f>
        <v>0</v>
      </c>
      <c r="AD2043" s="5">
        <f>VLOOKUP(CONCATENATE($F2043," ",$G2043),AllocFactorMatrix,(AD$4+1),FALSE)*$E2048</f>
        <v>0</v>
      </c>
    </row>
    <row r="2044" spans="4:30" hidden="1" outlineLevel="1">
      <c r="E2044" s="51"/>
      <c r="F2044" s="52" t="str">
        <f>F2048</f>
        <v>TRAN_LSE</v>
      </c>
      <c r="G2044" s="55" t="str">
        <f>$G$11</f>
        <v>DISTPRI</v>
      </c>
      <c r="H2044" s="4">
        <f t="shared" si="1005"/>
        <v>0</v>
      </c>
      <c r="I2044" s="5">
        <f>VLOOKUP(CONCATENATE($F2044," ",$G2044),AllocFactorMatrix,(I$4+1),FALSE)*$E2048</f>
        <v>0</v>
      </c>
      <c r="J2044" s="5">
        <f>VLOOKUP(CONCATENATE($F2044," ",$G2044),AllocFactorMatrix,(J$4+1),FALSE)*$E2048</f>
        <v>0</v>
      </c>
      <c r="K2044" s="5">
        <f>VLOOKUP(CONCATENATE($F2044," ",$G2044),AllocFactorMatrix,(K$4+1),FALSE)*$E2048</f>
        <v>0</v>
      </c>
      <c r="L2044" s="5">
        <f>VLOOKUP(CONCATENATE($F2044," ",$G2044),AllocFactorMatrix,(L$4+1),FALSE)*$E2048</f>
        <v>0</v>
      </c>
      <c r="M2044" s="5">
        <f>VLOOKUP(CONCATENATE($F2044," ",$G2044),AllocFactorMatrix,(M$4+1),FALSE)*$E2048</f>
        <v>0</v>
      </c>
      <c r="N2044" s="5">
        <f t="shared" si="1006"/>
        <v>0</v>
      </c>
      <c r="O2044" s="5">
        <f>VLOOKUP(CONCATENATE($F2044," ",$G2044),AllocFactorMatrix,(O$4+1),FALSE)*$E2048</f>
        <v>0</v>
      </c>
      <c r="P2044" s="5">
        <f>VLOOKUP(CONCATENATE($F2044," ",$G2044),AllocFactorMatrix,(P$4+1),FALSE)*$E2048</f>
        <v>0</v>
      </c>
      <c r="Q2044" s="5">
        <f>VLOOKUP(CONCATENATE($F2044," ",$G2044),AllocFactorMatrix,(Q$4+1),FALSE)*$E2048</f>
        <v>0</v>
      </c>
      <c r="R2044" s="5">
        <f>VLOOKUP(CONCATENATE($F2044," ",$G2044),AllocFactorMatrix,(R$4+1),FALSE)*$E2048</f>
        <v>0</v>
      </c>
      <c r="S2044" s="5">
        <f t="shared" si="1010"/>
        <v>0</v>
      </c>
      <c r="T2044" s="5">
        <f>VLOOKUP(CONCATENATE($F2044," ",$G2044),AllocFactorMatrix,(T$4+1),FALSE)*$E2048</f>
        <v>0</v>
      </c>
      <c r="U2044" s="5">
        <f>VLOOKUP(CONCATENATE($F2044," ",$G2044),AllocFactorMatrix,(U$4+1),FALSE)*$E2048</f>
        <v>0</v>
      </c>
      <c r="V2044" s="5">
        <f>VLOOKUP(CONCATENATE($F2044," ",$G2044),AllocFactorMatrix,(V$4+1),FALSE)*$E2048</f>
        <v>0</v>
      </c>
      <c r="W2044" s="5">
        <f>VLOOKUP(CONCATENATE($F2044," ",$G2044),AllocFactorMatrix,(W$4+1),FALSE)*$E2048</f>
        <v>0</v>
      </c>
      <c r="X2044" s="5">
        <f t="shared" si="1011"/>
        <v>0</v>
      </c>
      <c r="Y2044" s="5">
        <f>VLOOKUP(CONCATENATE($F2044," ",$G2044),AllocFactorMatrix,(Y$4+1),FALSE)*$E2048</f>
        <v>0</v>
      </c>
      <c r="Z2044" s="5">
        <f>VLOOKUP(CONCATENATE($F2044," ",$G2044),AllocFactorMatrix,(Z$4+1),FALSE)*$E2048</f>
        <v>0</v>
      </c>
      <c r="AA2044" s="5">
        <f t="shared" si="1007"/>
        <v>0</v>
      </c>
      <c r="AB2044" s="5">
        <f>VLOOKUP(CONCATENATE($F2044," ",$G2044),AllocFactorMatrix,(AB$4+1),FALSE)*$E2048</f>
        <v>0</v>
      </c>
      <c r="AC2044" s="5">
        <f>VLOOKUP(CONCATENATE($F2044," ",$G2044),AllocFactorMatrix,(AC$4+1),FALSE)*$E2048</f>
        <v>0</v>
      </c>
      <c r="AD2044" s="5">
        <f>VLOOKUP(CONCATENATE($F2044," ",$G2044),AllocFactorMatrix,(AD$4+1),FALSE)*$E2048</f>
        <v>0</v>
      </c>
    </row>
    <row r="2045" spans="4:30" hidden="1" outlineLevel="1">
      <c r="E2045" s="51"/>
      <c r="F2045" s="52" t="str">
        <f>F2048</f>
        <v>TRAN_LSE</v>
      </c>
      <c r="G2045" s="55" t="str">
        <f>$G$12</f>
        <v>DISTSEC</v>
      </c>
      <c r="H2045" s="4">
        <f t="shared" si="1005"/>
        <v>0</v>
      </c>
      <c r="I2045" s="5">
        <f>VLOOKUP(CONCATENATE($F2045," ",$G2045),AllocFactorMatrix,(I$4+1),FALSE)*$E2048</f>
        <v>0</v>
      </c>
      <c r="J2045" s="5">
        <f>VLOOKUP(CONCATENATE($F2045," ",$G2045),AllocFactorMatrix,(J$4+1),FALSE)*$E2048</f>
        <v>0</v>
      </c>
      <c r="K2045" s="5">
        <f>VLOOKUP(CONCATENATE($F2045," ",$G2045),AllocFactorMatrix,(K$4+1),FALSE)*$E2048</f>
        <v>0</v>
      </c>
      <c r="L2045" s="5">
        <f>VLOOKUP(CONCATENATE($F2045," ",$G2045),AllocFactorMatrix,(L$4+1),FALSE)*$E2048</f>
        <v>0</v>
      </c>
      <c r="M2045" s="5">
        <f>VLOOKUP(CONCATENATE($F2045," ",$G2045),AllocFactorMatrix,(M$4+1),FALSE)*$E2048</f>
        <v>0</v>
      </c>
      <c r="N2045" s="5">
        <f t="shared" si="1006"/>
        <v>0</v>
      </c>
      <c r="O2045" s="5">
        <f>VLOOKUP(CONCATENATE($F2045," ",$G2045),AllocFactorMatrix,(O$4+1),FALSE)*$E2048</f>
        <v>0</v>
      </c>
      <c r="P2045" s="5">
        <f>VLOOKUP(CONCATENATE($F2045," ",$G2045),AllocFactorMatrix,(P$4+1),FALSE)*$E2048</f>
        <v>0</v>
      </c>
      <c r="Q2045" s="5">
        <f>VLOOKUP(CONCATENATE($F2045," ",$G2045),AllocFactorMatrix,(Q$4+1),FALSE)*$E2048</f>
        <v>0</v>
      </c>
      <c r="R2045" s="5">
        <f>VLOOKUP(CONCATENATE($F2045," ",$G2045),AllocFactorMatrix,(R$4+1),FALSE)*$E2048</f>
        <v>0</v>
      </c>
      <c r="S2045" s="5">
        <f t="shared" si="1010"/>
        <v>0</v>
      </c>
      <c r="T2045" s="5">
        <f>VLOOKUP(CONCATENATE($F2045," ",$G2045),AllocFactorMatrix,(T$4+1),FALSE)*$E2048</f>
        <v>0</v>
      </c>
      <c r="U2045" s="5">
        <f>VLOOKUP(CONCATENATE($F2045," ",$G2045),AllocFactorMatrix,(U$4+1),FALSE)*$E2048</f>
        <v>0</v>
      </c>
      <c r="V2045" s="5">
        <f>VLOOKUP(CONCATENATE($F2045," ",$G2045),AllocFactorMatrix,(V$4+1),FALSE)*$E2048</f>
        <v>0</v>
      </c>
      <c r="W2045" s="5">
        <f>VLOOKUP(CONCATENATE($F2045," ",$G2045),AllocFactorMatrix,(W$4+1),FALSE)*$E2048</f>
        <v>0</v>
      </c>
      <c r="X2045" s="5">
        <f t="shared" si="1011"/>
        <v>0</v>
      </c>
      <c r="Y2045" s="5">
        <f>VLOOKUP(CONCATENATE($F2045," ",$G2045),AllocFactorMatrix,(Y$4+1),FALSE)*$E2048</f>
        <v>0</v>
      </c>
      <c r="Z2045" s="5">
        <f>VLOOKUP(CONCATENATE($F2045," ",$G2045),AllocFactorMatrix,(Z$4+1),FALSE)*$E2048</f>
        <v>0</v>
      </c>
      <c r="AA2045" s="5">
        <f t="shared" si="1007"/>
        <v>0</v>
      </c>
      <c r="AB2045" s="5">
        <f>VLOOKUP(CONCATENATE($F2045," ",$G2045),AllocFactorMatrix,(AB$4+1),FALSE)*$E2048</f>
        <v>0</v>
      </c>
      <c r="AC2045" s="5">
        <f>VLOOKUP(CONCATENATE($F2045," ",$G2045),AllocFactorMatrix,(AC$4+1),FALSE)*$E2048</f>
        <v>0</v>
      </c>
      <c r="AD2045" s="5">
        <f>VLOOKUP(CONCATENATE($F2045," ",$G2045),AllocFactorMatrix,(AD$4+1),FALSE)*$E2048</f>
        <v>0</v>
      </c>
    </row>
    <row r="2046" spans="4:30" hidden="1" outlineLevel="1">
      <c r="E2046" s="51"/>
      <c r="F2046" s="52" t="str">
        <f>F2048</f>
        <v>TRAN_LSE</v>
      </c>
      <c r="G2046" s="55" t="str">
        <f>$G$13</f>
        <v>ENERGY</v>
      </c>
      <c r="H2046" s="4">
        <f t="shared" si="1005"/>
        <v>0</v>
      </c>
      <c r="I2046" s="5">
        <f>VLOOKUP(CONCATENATE($F2046," ",$G2046),AllocFactorMatrix,(I$4+1),FALSE)*$E2048</f>
        <v>0</v>
      </c>
      <c r="J2046" s="5">
        <f>VLOOKUP(CONCATENATE($F2046," ",$G2046),AllocFactorMatrix,(J$4+1),FALSE)*$E2048</f>
        <v>0</v>
      </c>
      <c r="K2046" s="5">
        <f>VLOOKUP(CONCATENATE($F2046," ",$G2046),AllocFactorMatrix,(K$4+1),FALSE)*$E2048</f>
        <v>0</v>
      </c>
      <c r="L2046" s="5">
        <f>VLOOKUP(CONCATENATE($F2046," ",$G2046),AllocFactorMatrix,(L$4+1),FALSE)*$E2048</f>
        <v>0</v>
      </c>
      <c r="M2046" s="5">
        <f>VLOOKUP(CONCATENATE($F2046," ",$G2046),AllocFactorMatrix,(M$4+1),FALSE)*$E2048</f>
        <v>0</v>
      </c>
      <c r="N2046" s="5">
        <f t="shared" si="1006"/>
        <v>0</v>
      </c>
      <c r="O2046" s="5">
        <f>VLOOKUP(CONCATENATE($F2046," ",$G2046),AllocFactorMatrix,(O$4+1),FALSE)*$E2048</f>
        <v>0</v>
      </c>
      <c r="P2046" s="5">
        <f>VLOOKUP(CONCATENATE($F2046," ",$G2046),AllocFactorMatrix,(P$4+1),FALSE)*$E2048</f>
        <v>0</v>
      </c>
      <c r="Q2046" s="5">
        <f>VLOOKUP(CONCATENATE($F2046," ",$G2046),AllocFactorMatrix,(Q$4+1),FALSE)*$E2048</f>
        <v>0</v>
      </c>
      <c r="R2046" s="5">
        <f>VLOOKUP(CONCATENATE($F2046," ",$G2046),AllocFactorMatrix,(R$4+1),FALSE)*$E2048</f>
        <v>0</v>
      </c>
      <c r="S2046" s="5">
        <f t="shared" si="1010"/>
        <v>0</v>
      </c>
      <c r="T2046" s="5">
        <f>VLOOKUP(CONCATENATE($F2046," ",$G2046),AllocFactorMatrix,(T$4+1),FALSE)*$E2048</f>
        <v>0</v>
      </c>
      <c r="U2046" s="5">
        <f>VLOOKUP(CONCATENATE($F2046," ",$G2046),AllocFactorMatrix,(U$4+1),FALSE)*$E2048</f>
        <v>0</v>
      </c>
      <c r="V2046" s="5">
        <f>VLOOKUP(CONCATENATE($F2046," ",$G2046),AllocFactorMatrix,(V$4+1),FALSE)*$E2048</f>
        <v>0</v>
      </c>
      <c r="W2046" s="5">
        <f>VLOOKUP(CONCATENATE($F2046," ",$G2046),AllocFactorMatrix,(W$4+1),FALSE)*$E2048</f>
        <v>0</v>
      </c>
      <c r="X2046" s="5">
        <f t="shared" si="1011"/>
        <v>0</v>
      </c>
      <c r="Y2046" s="5">
        <f>VLOOKUP(CONCATENATE($F2046," ",$G2046),AllocFactorMatrix,(Y$4+1),FALSE)*$E2048</f>
        <v>0</v>
      </c>
      <c r="Z2046" s="5">
        <f>VLOOKUP(CONCATENATE($F2046," ",$G2046),AllocFactorMatrix,(Z$4+1),FALSE)*$E2048</f>
        <v>0</v>
      </c>
      <c r="AA2046" s="5">
        <f t="shared" si="1007"/>
        <v>0</v>
      </c>
      <c r="AB2046" s="5">
        <f>VLOOKUP(CONCATENATE($F2046," ",$G2046),AllocFactorMatrix,(AB$4+1),FALSE)*$E2048</f>
        <v>0</v>
      </c>
      <c r="AC2046" s="5">
        <f>VLOOKUP(CONCATENATE($F2046," ",$G2046),AllocFactorMatrix,(AC$4+1),FALSE)*$E2048</f>
        <v>0</v>
      </c>
      <c r="AD2046" s="5">
        <f>VLOOKUP(CONCATENATE($F2046," ",$G2046),AllocFactorMatrix,(AD$4+1),FALSE)*$E2048</f>
        <v>0</v>
      </c>
    </row>
    <row r="2047" spans="4:30" hidden="1" outlineLevel="1">
      <c r="E2047" s="51"/>
      <c r="F2047" s="52" t="str">
        <f>F2048</f>
        <v>TRAN_LSE</v>
      </c>
      <c r="G2047" s="55" t="str">
        <f>$G$14</f>
        <v>CUSTOMER</v>
      </c>
      <c r="H2047" s="4">
        <f t="shared" si="1005"/>
        <v>0</v>
      </c>
      <c r="I2047" s="5">
        <f>VLOOKUP(CONCATENATE($F2047," ",$G2047),AllocFactorMatrix,(I$4+1),FALSE)*$E2048</f>
        <v>0</v>
      </c>
      <c r="J2047" s="5">
        <f>VLOOKUP(CONCATENATE($F2047," ",$G2047),AllocFactorMatrix,(J$4+1),FALSE)*$E2048</f>
        <v>0</v>
      </c>
      <c r="K2047" s="5">
        <f>VLOOKUP(CONCATENATE($F2047," ",$G2047),AllocFactorMatrix,(K$4+1),FALSE)*$E2048</f>
        <v>0</v>
      </c>
      <c r="L2047" s="5">
        <f>VLOOKUP(CONCATENATE($F2047," ",$G2047),AllocFactorMatrix,(L$4+1),FALSE)*$E2048</f>
        <v>0</v>
      </c>
      <c r="M2047" s="5">
        <f>VLOOKUP(CONCATENATE($F2047," ",$G2047),AllocFactorMatrix,(M$4+1),FALSE)*$E2048</f>
        <v>0</v>
      </c>
      <c r="N2047" s="5">
        <f t="shared" si="1006"/>
        <v>0</v>
      </c>
      <c r="O2047" s="5">
        <f>VLOOKUP(CONCATENATE($F2047," ",$G2047),AllocFactorMatrix,(O$4+1),FALSE)*$E2048</f>
        <v>0</v>
      </c>
      <c r="P2047" s="5">
        <f>VLOOKUP(CONCATENATE($F2047," ",$G2047),AllocFactorMatrix,(P$4+1),FALSE)*$E2048</f>
        <v>0</v>
      </c>
      <c r="Q2047" s="5">
        <f>VLOOKUP(CONCATENATE($F2047," ",$G2047),AllocFactorMatrix,(Q$4+1),FALSE)*$E2048</f>
        <v>0</v>
      </c>
      <c r="R2047" s="5">
        <f>VLOOKUP(CONCATENATE($F2047," ",$G2047),AllocFactorMatrix,(R$4+1),FALSE)*$E2048</f>
        <v>0</v>
      </c>
      <c r="S2047" s="5">
        <f t="shared" si="1010"/>
        <v>0</v>
      </c>
      <c r="T2047" s="5">
        <f>VLOOKUP(CONCATENATE($F2047," ",$G2047),AllocFactorMatrix,(T$4+1),FALSE)*$E2048</f>
        <v>0</v>
      </c>
      <c r="U2047" s="5">
        <f>VLOOKUP(CONCATENATE($F2047," ",$G2047),AllocFactorMatrix,(U$4+1),FALSE)*$E2048</f>
        <v>0</v>
      </c>
      <c r="V2047" s="5">
        <f>VLOOKUP(CONCATENATE($F2047," ",$G2047),AllocFactorMatrix,(V$4+1),FALSE)*$E2048</f>
        <v>0</v>
      </c>
      <c r="W2047" s="5">
        <f>VLOOKUP(CONCATENATE($F2047," ",$G2047),AllocFactorMatrix,(W$4+1),FALSE)*$E2048</f>
        <v>0</v>
      </c>
      <c r="X2047" s="5">
        <f t="shared" si="1011"/>
        <v>0</v>
      </c>
      <c r="Y2047" s="5">
        <f>VLOOKUP(CONCATENATE($F2047," ",$G2047),AllocFactorMatrix,(Y$4+1),FALSE)*$E2048</f>
        <v>0</v>
      </c>
      <c r="Z2047" s="5">
        <f>VLOOKUP(CONCATENATE($F2047," ",$G2047),AllocFactorMatrix,(Z$4+1),FALSE)*$E2048</f>
        <v>0</v>
      </c>
      <c r="AA2047" s="5">
        <f t="shared" si="1007"/>
        <v>0</v>
      </c>
      <c r="AB2047" s="5">
        <f>VLOOKUP(CONCATENATE($F2047," ",$G2047),AllocFactorMatrix,(AB$4+1),FALSE)*$E2048</f>
        <v>0</v>
      </c>
      <c r="AC2047" s="5">
        <f>VLOOKUP(CONCATENATE($F2047," ",$G2047),AllocFactorMatrix,(AC$4+1),FALSE)*$E2048</f>
        <v>0</v>
      </c>
      <c r="AD2047" s="5">
        <f>VLOOKUP(CONCATENATE($F2047," ",$G2047),AllocFactorMatrix,(AD$4+1),FALSE)*$E2048</f>
        <v>0</v>
      </c>
    </row>
    <row r="2048" spans="4:30" collapsed="1">
      <c r="D2048" s="95" t="s">
        <v>641</v>
      </c>
      <c r="E2048" s="61">
        <f>69117+49489</f>
        <v>118606</v>
      </c>
      <c r="F2048" s="99" t="s">
        <v>546</v>
      </c>
      <c r="G2048" s="55" t="str">
        <f>$G$15</f>
        <v>TOTAL</v>
      </c>
      <c r="H2048" s="4">
        <f>SUBTOTAL(9,I2048:AD2048)</f>
        <v>118605.99999999999</v>
      </c>
      <c r="I2048" s="5">
        <f>VLOOKUP(CONCATENATE($F2048," ",$G2048),AllocFactorMatrix,(I$4+1),FALSE)*$E2048</f>
        <v>58423.298166131106</v>
      </c>
      <c r="J2048" s="5">
        <f>VLOOKUP(CONCATENATE($F2048," ",$G2048),AllocFactorMatrix,(J$4+1),FALSE)*$E2048</f>
        <v>2888.0723878818385</v>
      </c>
      <c r="K2048" s="5">
        <f>VLOOKUP(CONCATENATE($F2048," ",$G2048),AllocFactorMatrix,(K$4+1),FALSE)*$E2048</f>
        <v>10578.843639114699</v>
      </c>
      <c r="L2048" s="5">
        <f>VLOOKUP(CONCATENATE($F2048," ",$G2048),AllocFactorMatrix,(L$4+1),FALSE)*$E2048</f>
        <v>332.98443865679587</v>
      </c>
      <c r="M2048" s="5">
        <f>VLOOKUP(CONCATENATE($F2048," ",$G2048),AllocFactorMatrix,(M$4+1),FALSE)*$E2048</f>
        <v>31.226215162840216</v>
      </c>
      <c r="N2048" s="5">
        <f t="shared" si="1006"/>
        <v>10943.054292934336</v>
      </c>
      <c r="O2048" s="5">
        <f>VLOOKUP(CONCATENATE($F2048," ",$G2048),AllocFactorMatrix,(O$4+1),FALSE)*$E2048</f>
        <v>8041.5668187152569</v>
      </c>
      <c r="P2048" s="5">
        <f>VLOOKUP(CONCATENATE($F2048," ",$G2048),AllocFactorMatrix,(P$4+1),FALSE)*$E2048</f>
        <v>1498.3781809174677</v>
      </c>
      <c r="Q2048" s="5">
        <f>VLOOKUP(CONCATENATE($F2048," ",$G2048),AllocFactorMatrix,(Q$4+1),FALSE)*$E2048</f>
        <v>677.08920015415572</v>
      </c>
      <c r="R2048" s="5">
        <f>VLOOKUP(CONCATENATE($F2048," ",$G2048),AllocFactorMatrix,(R$4+1),FALSE)*$E2048</f>
        <v>30.447944474547544</v>
      </c>
      <c r="S2048" s="5">
        <f t="shared" si="1010"/>
        <v>10247.482144261428</v>
      </c>
      <c r="T2048" s="5">
        <f>VLOOKUP(CONCATENATE($F2048," ",$G2048),AllocFactorMatrix,(T$4+1),FALSE)*$E2048</f>
        <v>280.91252615457614</v>
      </c>
      <c r="U2048" s="5">
        <f>VLOOKUP(CONCATENATE($F2048," ",$G2048),AllocFactorMatrix,(U$4+1),FALSE)*$E2048</f>
        <v>4597.0856281257275</v>
      </c>
      <c r="V2048" s="5">
        <f>VLOOKUP(CONCATENATE($F2048," ",$G2048),AllocFactorMatrix,(V$4+1),FALSE)*$E2048</f>
        <v>24295.726715598175</v>
      </c>
      <c r="W2048" s="5">
        <f>VLOOKUP(CONCATENATE($F2048," ",$G2048),AllocFactorMatrix,(W$4+1),FALSE)*$E2048</f>
        <v>4387.4055610501246</v>
      </c>
      <c r="X2048" s="5">
        <f t="shared" si="1011"/>
        <v>33561.130430928606</v>
      </c>
      <c r="Y2048" s="5">
        <f>VLOOKUP(CONCATENATE($F2048," ",$G2048),AllocFactorMatrix,(Y$4+1),FALSE)*$E2048</f>
        <v>2469.5524096650479</v>
      </c>
      <c r="Z2048" s="5">
        <f>VLOOKUP(CONCATENATE($F2048," ",$G2048),AllocFactorMatrix,(Z$4+1),FALSE)*$E2048</f>
        <v>41.364058886258363</v>
      </c>
      <c r="AA2048" s="5">
        <f t="shared" si="1007"/>
        <v>2510.916468551306</v>
      </c>
      <c r="AB2048" s="5">
        <f>VLOOKUP(CONCATENATE($F2048," ",$G2048),AllocFactorMatrix,(AB$4+1),FALSE)*$E2048</f>
        <v>32.046109311358343</v>
      </c>
      <c r="AC2048" s="5">
        <f>VLOOKUP(CONCATENATE($F2048," ",$G2048),AllocFactorMatrix,(AC$4+1),FALSE)*$E2048</f>
        <v>0</v>
      </c>
      <c r="AD2048" s="5">
        <f>VLOOKUP(CONCATENATE($F2048," ",$G2048),AllocFactorMatrix,(AD$4+1),FALSE)*$E2048</f>
        <v>0</v>
      </c>
    </row>
    <row r="2049" spans="4:30" hidden="1" outlineLevel="1">
      <c r="E2049" s="51"/>
      <c r="F2049" s="52" t="str">
        <f>F2056</f>
        <v>LABOR_PROD</v>
      </c>
      <c r="G2049" s="55" t="str">
        <f>$G$8</f>
        <v>PRODUCTION</v>
      </c>
      <c r="H2049" s="4">
        <f t="shared" ref="H2049:H2056" si="1012">SUBTOTAL(9,I2049:AD2049)</f>
        <v>-28048.978720584619</v>
      </c>
      <c r="I2049" s="5">
        <f>VLOOKUP(CONCATENATE($F2049," ",$G2049),AllocFactorMatrix,(I$4+1),FALSE)*$E2056</f>
        <v>-13816.449817447532</v>
      </c>
      <c r="J2049" s="5">
        <f>VLOOKUP(CONCATENATE($F2049," ",$G2049),AllocFactorMatrix,(J$4+1),FALSE)*$E2056</f>
        <v>-682.99648374623303</v>
      </c>
      <c r="K2049" s="5">
        <f>VLOOKUP(CONCATENATE($F2049," ",$G2049),AllocFactorMatrix,(K$4+1),FALSE)*$E2056</f>
        <v>-2501.7769768976291</v>
      </c>
      <c r="L2049" s="5">
        <f>VLOOKUP(CONCATENATE($F2049," ",$G2049),AllocFactorMatrix,(L$4+1),FALSE)*$E2056</f>
        <v>-78.747056929415749</v>
      </c>
      <c r="M2049" s="5">
        <f>VLOOKUP(CONCATENATE($F2049," ",$G2049),AllocFactorMatrix,(M$4+1),FALSE)*$E2056</f>
        <v>-7.3846470214567743</v>
      </c>
      <c r="N2049" s="5">
        <f t="shared" ref="N2049:N2056" si="1013">SUBTOTAL(9,K2049:M2049)</f>
        <v>-2587.9086808485017</v>
      </c>
      <c r="O2049" s="5">
        <f>VLOOKUP(CONCATENATE($F2049," ",$G2049),AllocFactorMatrix,(O$4+1),FALSE)*$E2056</f>
        <v>-1901.7396807775626</v>
      </c>
      <c r="P2049" s="5">
        <f>VLOOKUP(CONCATENATE($F2049," ",$G2049),AllocFactorMatrix,(P$4+1),FALSE)*$E2056</f>
        <v>-354.34950771413213</v>
      </c>
      <c r="Q2049" s="5">
        <f>VLOOKUP(CONCATENATE($F2049," ",$G2049),AllocFactorMatrix,(Q$4+1),FALSE)*$E2056</f>
        <v>-160.12394454801256</v>
      </c>
      <c r="R2049" s="5">
        <f>VLOOKUP(CONCATENATE($F2049," ",$G2049),AllocFactorMatrix,(R$4+1),FALSE)*$E2056</f>
        <v>-7.2005947983417888</v>
      </c>
      <c r="S2049" s="5">
        <f>SUBTOTAL(9,O2049:R2049)</f>
        <v>-2423.4137278380485</v>
      </c>
      <c r="T2049" s="5">
        <f>VLOOKUP(CONCATENATE($F2049," ",$G2049),AllocFactorMatrix,(T$4+1),FALSE)*$E2056</f>
        <v>-66.432638049132237</v>
      </c>
      <c r="U2049" s="5">
        <f>VLOOKUP(CONCATENATE($F2049," ",$G2049),AllocFactorMatrix,(U$4+1),FALSE)*$E2056</f>
        <v>-1087.1588027587468</v>
      </c>
      <c r="V2049" s="5">
        <f>VLOOKUP(CONCATENATE($F2049," ",$G2049),AllocFactorMatrix,(V$4+1),FALSE)*$E2056</f>
        <v>-5745.6648200508625</v>
      </c>
      <c r="W2049" s="5">
        <f>VLOOKUP(CONCATENATE($F2049," ",$G2049),AllocFactorMatrix,(W$4+1),FALSE)*$E2056</f>
        <v>-1037.5718363360165</v>
      </c>
      <c r="X2049" s="5">
        <f>SUBTOTAL(9,T2049:W2049)</f>
        <v>-7936.8280971947579</v>
      </c>
      <c r="Y2049" s="5">
        <f>VLOOKUP(CONCATENATE($F2049," ",$G2049),AllocFactorMatrix,(Y$4+1),FALSE)*$E2056</f>
        <v>-584.02123828527567</v>
      </c>
      <c r="Z2049" s="5">
        <f>VLOOKUP(CONCATENATE($F2049," ",$G2049),AllocFactorMatrix,(Z$4+1),FALSE)*$E2056</f>
        <v>-9.7821325017087677</v>
      </c>
      <c r="AA2049" s="5">
        <f t="shared" ref="AA2049:AA2056" si="1014">SUBTOTAL(9,Y2049:Z2049)</f>
        <v>-593.80337078698449</v>
      </c>
      <c r="AB2049" s="5">
        <f>VLOOKUP(CONCATENATE($F2049," ",$G2049),AllocFactorMatrix,(AB$4+1),FALSE)*$E2056</f>
        <v>-7.5785427225588826</v>
      </c>
      <c r="AC2049" s="5">
        <f>VLOOKUP(CONCATENATE($F2049," ",$G2049),AllocFactorMatrix,(AC$4+1),FALSE)*$E2056</f>
        <v>0</v>
      </c>
      <c r="AD2049" s="5">
        <f>VLOOKUP(CONCATENATE($F2049," ",$G2049),AllocFactorMatrix,(AD$4+1),FALSE)*$E2056</f>
        <v>0</v>
      </c>
    </row>
    <row r="2050" spans="4:30" hidden="1" outlineLevel="1">
      <c r="E2050" s="51"/>
      <c r="F2050" s="52" t="str">
        <f>F2056</f>
        <v>LABOR_PROD</v>
      </c>
      <c r="G2050" s="55" t="str">
        <f>$G$9</f>
        <v>BULKTRAN</v>
      </c>
      <c r="H2050" s="4">
        <f t="shared" si="1012"/>
        <v>0</v>
      </c>
      <c r="I2050" s="5">
        <f>VLOOKUP(CONCATENATE($F2050," ",$G2050),AllocFactorMatrix,(I$4+1),FALSE)*$E2056</f>
        <v>0</v>
      </c>
      <c r="J2050" s="5">
        <f>VLOOKUP(CONCATENATE($F2050," ",$G2050),AllocFactorMatrix,(J$4+1),FALSE)*$E2056</f>
        <v>0</v>
      </c>
      <c r="K2050" s="5">
        <f>VLOOKUP(CONCATENATE($F2050," ",$G2050),AllocFactorMatrix,(K$4+1),FALSE)*$E2056</f>
        <v>0</v>
      </c>
      <c r="L2050" s="5">
        <f>VLOOKUP(CONCATENATE($F2050," ",$G2050),AllocFactorMatrix,(L$4+1),FALSE)*$E2056</f>
        <v>0</v>
      </c>
      <c r="M2050" s="5">
        <f>VLOOKUP(CONCATENATE($F2050," ",$G2050),AllocFactorMatrix,(M$4+1),FALSE)*$E2056</f>
        <v>0</v>
      </c>
      <c r="N2050" s="5">
        <f t="shared" si="1013"/>
        <v>0</v>
      </c>
      <c r="O2050" s="5">
        <f>VLOOKUP(CONCATENATE($F2050," ",$G2050),AllocFactorMatrix,(O$4+1),FALSE)*$E2056</f>
        <v>0</v>
      </c>
      <c r="P2050" s="5">
        <f>VLOOKUP(CONCATENATE($F2050," ",$G2050),AllocFactorMatrix,(P$4+1),FALSE)*$E2056</f>
        <v>0</v>
      </c>
      <c r="Q2050" s="5">
        <f>VLOOKUP(CONCATENATE($F2050," ",$G2050),AllocFactorMatrix,(Q$4+1),FALSE)*$E2056</f>
        <v>0</v>
      </c>
      <c r="R2050" s="5">
        <f>VLOOKUP(CONCATENATE($F2050," ",$G2050),AllocFactorMatrix,(R$4+1),FALSE)*$E2056</f>
        <v>0</v>
      </c>
      <c r="S2050" s="5">
        <f t="shared" ref="S2050:S2056" si="1015">SUBTOTAL(9,O2050:R2050)</f>
        <v>0</v>
      </c>
      <c r="T2050" s="5">
        <f>VLOOKUP(CONCATENATE($F2050," ",$G2050),AllocFactorMatrix,(T$4+1),FALSE)*$E2056</f>
        <v>0</v>
      </c>
      <c r="U2050" s="5">
        <f>VLOOKUP(CONCATENATE($F2050," ",$G2050),AllocFactorMatrix,(U$4+1),FALSE)*$E2056</f>
        <v>0</v>
      </c>
      <c r="V2050" s="5">
        <f>VLOOKUP(CONCATENATE($F2050," ",$G2050),AllocFactorMatrix,(V$4+1),FALSE)*$E2056</f>
        <v>0</v>
      </c>
      <c r="W2050" s="5">
        <f>VLOOKUP(CONCATENATE($F2050," ",$G2050),AllocFactorMatrix,(W$4+1),FALSE)*$E2056</f>
        <v>0</v>
      </c>
      <c r="X2050" s="5">
        <f t="shared" ref="X2050:X2056" si="1016">SUBTOTAL(9,T2050:W2050)</f>
        <v>0</v>
      </c>
      <c r="Y2050" s="5">
        <f>VLOOKUP(CONCATENATE($F2050," ",$G2050),AllocFactorMatrix,(Y$4+1),FALSE)*$E2056</f>
        <v>0</v>
      </c>
      <c r="Z2050" s="5">
        <f>VLOOKUP(CONCATENATE($F2050," ",$G2050),AllocFactorMatrix,(Z$4+1),FALSE)*$E2056</f>
        <v>0</v>
      </c>
      <c r="AA2050" s="5">
        <f t="shared" si="1014"/>
        <v>0</v>
      </c>
      <c r="AB2050" s="5">
        <f>VLOOKUP(CONCATENATE($F2050," ",$G2050),AllocFactorMatrix,(AB$4+1),FALSE)*$E2056</f>
        <v>0</v>
      </c>
      <c r="AC2050" s="5">
        <f>VLOOKUP(CONCATENATE($F2050," ",$G2050),AllocFactorMatrix,(AC$4+1),FALSE)*$E2056</f>
        <v>0</v>
      </c>
      <c r="AD2050" s="5">
        <f>VLOOKUP(CONCATENATE($F2050," ",$G2050),AllocFactorMatrix,(AD$4+1),FALSE)*$E2056</f>
        <v>0</v>
      </c>
    </row>
    <row r="2051" spans="4:30" hidden="1" outlineLevel="1">
      <c r="E2051" s="51"/>
      <c r="F2051" s="52" t="str">
        <f>F2056</f>
        <v>LABOR_PROD</v>
      </c>
      <c r="G2051" s="55" t="str">
        <f>$G$10</f>
        <v>SUBTRAN</v>
      </c>
      <c r="H2051" s="4">
        <f t="shared" si="1012"/>
        <v>0</v>
      </c>
      <c r="I2051" s="5">
        <f>VLOOKUP(CONCATENATE($F2051," ",$G2051),AllocFactorMatrix,(I$4+1),FALSE)*$E2056</f>
        <v>0</v>
      </c>
      <c r="J2051" s="5">
        <f>VLOOKUP(CONCATENATE($F2051," ",$G2051),AllocFactorMatrix,(J$4+1),FALSE)*$E2056</f>
        <v>0</v>
      </c>
      <c r="K2051" s="5">
        <f>VLOOKUP(CONCATENATE($F2051," ",$G2051),AllocFactorMatrix,(K$4+1),FALSE)*$E2056</f>
        <v>0</v>
      </c>
      <c r="L2051" s="5">
        <f>VLOOKUP(CONCATENATE($F2051," ",$G2051),AllocFactorMatrix,(L$4+1),FALSE)*$E2056</f>
        <v>0</v>
      </c>
      <c r="M2051" s="5">
        <f>VLOOKUP(CONCATENATE($F2051," ",$G2051),AllocFactorMatrix,(M$4+1),FALSE)*$E2056</f>
        <v>0</v>
      </c>
      <c r="N2051" s="5">
        <f t="shared" si="1013"/>
        <v>0</v>
      </c>
      <c r="O2051" s="5">
        <f>VLOOKUP(CONCATENATE($F2051," ",$G2051),AllocFactorMatrix,(O$4+1),FALSE)*$E2056</f>
        <v>0</v>
      </c>
      <c r="P2051" s="5">
        <f>VLOOKUP(CONCATENATE($F2051," ",$G2051),AllocFactorMatrix,(P$4+1),FALSE)*$E2056</f>
        <v>0</v>
      </c>
      <c r="Q2051" s="5">
        <f>VLOOKUP(CONCATENATE($F2051," ",$G2051),AllocFactorMatrix,(Q$4+1),FALSE)*$E2056</f>
        <v>0</v>
      </c>
      <c r="R2051" s="5">
        <f>VLOOKUP(CONCATENATE($F2051," ",$G2051),AllocFactorMatrix,(R$4+1),FALSE)*$E2056</f>
        <v>0</v>
      </c>
      <c r="S2051" s="5">
        <f t="shared" si="1015"/>
        <v>0</v>
      </c>
      <c r="T2051" s="5">
        <f>VLOOKUP(CONCATENATE($F2051," ",$G2051),AllocFactorMatrix,(T$4+1),FALSE)*$E2056</f>
        <v>0</v>
      </c>
      <c r="U2051" s="5">
        <f>VLOOKUP(CONCATENATE($F2051," ",$G2051),AllocFactorMatrix,(U$4+1),FALSE)*$E2056</f>
        <v>0</v>
      </c>
      <c r="V2051" s="5">
        <f>VLOOKUP(CONCATENATE($F2051," ",$G2051),AllocFactorMatrix,(V$4+1),FALSE)*$E2056</f>
        <v>0</v>
      </c>
      <c r="W2051" s="5">
        <f>VLOOKUP(CONCATENATE($F2051," ",$G2051),AllocFactorMatrix,(W$4+1),FALSE)*$E2056</f>
        <v>0</v>
      </c>
      <c r="X2051" s="5">
        <f t="shared" si="1016"/>
        <v>0</v>
      </c>
      <c r="Y2051" s="5">
        <f>VLOOKUP(CONCATENATE($F2051," ",$G2051),AllocFactorMatrix,(Y$4+1),FALSE)*$E2056</f>
        <v>0</v>
      </c>
      <c r="Z2051" s="5">
        <f>VLOOKUP(CONCATENATE($F2051," ",$G2051),AllocFactorMatrix,(Z$4+1),FALSE)*$E2056</f>
        <v>0</v>
      </c>
      <c r="AA2051" s="5">
        <f t="shared" si="1014"/>
        <v>0</v>
      </c>
      <c r="AB2051" s="5">
        <f>VLOOKUP(CONCATENATE($F2051," ",$G2051),AllocFactorMatrix,(AB$4+1),FALSE)*$E2056</f>
        <v>0</v>
      </c>
      <c r="AC2051" s="5">
        <f>VLOOKUP(CONCATENATE($F2051," ",$G2051),AllocFactorMatrix,(AC$4+1),FALSE)*$E2056</f>
        <v>0</v>
      </c>
      <c r="AD2051" s="5">
        <f>VLOOKUP(CONCATENATE($F2051," ",$G2051),AllocFactorMatrix,(AD$4+1),FALSE)*$E2056</f>
        <v>0</v>
      </c>
    </row>
    <row r="2052" spans="4:30" hidden="1" outlineLevel="1">
      <c r="E2052" s="51"/>
      <c r="F2052" s="52" t="str">
        <f>F2056</f>
        <v>LABOR_PROD</v>
      </c>
      <c r="G2052" s="55" t="str">
        <f>$G$11</f>
        <v>DISTPRI</v>
      </c>
      <c r="H2052" s="4">
        <f t="shared" si="1012"/>
        <v>0</v>
      </c>
      <c r="I2052" s="5">
        <f>VLOOKUP(CONCATENATE($F2052," ",$G2052),AllocFactorMatrix,(I$4+1),FALSE)*$E2056</f>
        <v>0</v>
      </c>
      <c r="J2052" s="5">
        <f>VLOOKUP(CONCATENATE($F2052," ",$G2052),AllocFactorMatrix,(J$4+1),FALSE)*$E2056</f>
        <v>0</v>
      </c>
      <c r="K2052" s="5">
        <f>VLOOKUP(CONCATENATE($F2052," ",$G2052),AllocFactorMatrix,(K$4+1),FALSE)*$E2056</f>
        <v>0</v>
      </c>
      <c r="L2052" s="5">
        <f>VLOOKUP(CONCATENATE($F2052," ",$G2052),AllocFactorMatrix,(L$4+1),FALSE)*$E2056</f>
        <v>0</v>
      </c>
      <c r="M2052" s="5">
        <f>VLOOKUP(CONCATENATE($F2052," ",$G2052),AllocFactorMatrix,(M$4+1),FALSE)*$E2056</f>
        <v>0</v>
      </c>
      <c r="N2052" s="5">
        <f t="shared" si="1013"/>
        <v>0</v>
      </c>
      <c r="O2052" s="5">
        <f>VLOOKUP(CONCATENATE($F2052," ",$G2052),AllocFactorMatrix,(O$4+1),FALSE)*$E2056</f>
        <v>0</v>
      </c>
      <c r="P2052" s="5">
        <f>VLOOKUP(CONCATENATE($F2052," ",$G2052),AllocFactorMatrix,(P$4+1),FALSE)*$E2056</f>
        <v>0</v>
      </c>
      <c r="Q2052" s="5">
        <f>VLOOKUP(CONCATENATE($F2052," ",$G2052),AllocFactorMatrix,(Q$4+1),FALSE)*$E2056</f>
        <v>0</v>
      </c>
      <c r="R2052" s="5">
        <f>VLOOKUP(CONCATENATE($F2052," ",$G2052),AllocFactorMatrix,(R$4+1),FALSE)*$E2056</f>
        <v>0</v>
      </c>
      <c r="S2052" s="5">
        <f t="shared" si="1015"/>
        <v>0</v>
      </c>
      <c r="T2052" s="5">
        <f>VLOOKUP(CONCATENATE($F2052," ",$G2052),AllocFactorMatrix,(T$4+1),FALSE)*$E2056</f>
        <v>0</v>
      </c>
      <c r="U2052" s="5">
        <f>VLOOKUP(CONCATENATE($F2052," ",$G2052),AllocFactorMatrix,(U$4+1),FALSE)*$E2056</f>
        <v>0</v>
      </c>
      <c r="V2052" s="5">
        <f>VLOOKUP(CONCATENATE($F2052," ",$G2052),AllocFactorMatrix,(V$4+1),FALSE)*$E2056</f>
        <v>0</v>
      </c>
      <c r="W2052" s="5">
        <f>VLOOKUP(CONCATENATE($F2052," ",$G2052),AllocFactorMatrix,(W$4+1),FALSE)*$E2056</f>
        <v>0</v>
      </c>
      <c r="X2052" s="5">
        <f t="shared" si="1016"/>
        <v>0</v>
      </c>
      <c r="Y2052" s="5">
        <f>VLOOKUP(CONCATENATE($F2052," ",$G2052),AllocFactorMatrix,(Y$4+1),FALSE)*$E2056</f>
        <v>0</v>
      </c>
      <c r="Z2052" s="5">
        <f>VLOOKUP(CONCATENATE($F2052," ",$G2052),AllocFactorMatrix,(Z$4+1),FALSE)*$E2056</f>
        <v>0</v>
      </c>
      <c r="AA2052" s="5">
        <f t="shared" si="1014"/>
        <v>0</v>
      </c>
      <c r="AB2052" s="5">
        <f>VLOOKUP(CONCATENATE($F2052," ",$G2052),AllocFactorMatrix,(AB$4+1),FALSE)*$E2056</f>
        <v>0</v>
      </c>
      <c r="AC2052" s="5">
        <f>VLOOKUP(CONCATENATE($F2052," ",$G2052),AllocFactorMatrix,(AC$4+1),FALSE)*$E2056</f>
        <v>0</v>
      </c>
      <c r="AD2052" s="5">
        <f>VLOOKUP(CONCATENATE($F2052," ",$G2052),AllocFactorMatrix,(AD$4+1),FALSE)*$E2056</f>
        <v>0</v>
      </c>
    </row>
    <row r="2053" spans="4:30" hidden="1" outlineLevel="1">
      <c r="E2053" s="51"/>
      <c r="F2053" s="52" t="str">
        <f>F2056</f>
        <v>LABOR_PROD</v>
      </c>
      <c r="G2053" s="55" t="str">
        <f>$G$12</f>
        <v>DISTSEC</v>
      </c>
      <c r="H2053" s="4">
        <f t="shared" si="1012"/>
        <v>0</v>
      </c>
      <c r="I2053" s="5">
        <f>VLOOKUP(CONCATENATE($F2053," ",$G2053),AllocFactorMatrix,(I$4+1),FALSE)*$E2056</f>
        <v>0</v>
      </c>
      <c r="J2053" s="5">
        <f>VLOOKUP(CONCATENATE($F2053," ",$G2053),AllocFactorMatrix,(J$4+1),FALSE)*$E2056</f>
        <v>0</v>
      </c>
      <c r="K2053" s="5">
        <f>VLOOKUP(CONCATENATE($F2053," ",$G2053),AllocFactorMatrix,(K$4+1),FALSE)*$E2056</f>
        <v>0</v>
      </c>
      <c r="L2053" s="5">
        <f>VLOOKUP(CONCATENATE($F2053," ",$G2053),AllocFactorMatrix,(L$4+1),FALSE)*$E2056</f>
        <v>0</v>
      </c>
      <c r="M2053" s="5">
        <f>VLOOKUP(CONCATENATE($F2053," ",$G2053),AllocFactorMatrix,(M$4+1),FALSE)*$E2056</f>
        <v>0</v>
      </c>
      <c r="N2053" s="5">
        <f t="shared" si="1013"/>
        <v>0</v>
      </c>
      <c r="O2053" s="5">
        <f>VLOOKUP(CONCATENATE($F2053," ",$G2053),AllocFactorMatrix,(O$4+1),FALSE)*$E2056</f>
        <v>0</v>
      </c>
      <c r="P2053" s="5">
        <f>VLOOKUP(CONCATENATE($F2053," ",$G2053),AllocFactorMatrix,(P$4+1),FALSE)*$E2056</f>
        <v>0</v>
      </c>
      <c r="Q2053" s="5">
        <f>VLOOKUP(CONCATENATE($F2053," ",$G2053),AllocFactorMatrix,(Q$4+1),FALSE)*$E2056</f>
        <v>0</v>
      </c>
      <c r="R2053" s="5">
        <f>VLOOKUP(CONCATENATE($F2053," ",$G2053),AllocFactorMatrix,(R$4+1),FALSE)*$E2056</f>
        <v>0</v>
      </c>
      <c r="S2053" s="5">
        <f t="shared" si="1015"/>
        <v>0</v>
      </c>
      <c r="T2053" s="5">
        <f>VLOOKUP(CONCATENATE($F2053," ",$G2053),AllocFactorMatrix,(T$4+1),FALSE)*$E2056</f>
        <v>0</v>
      </c>
      <c r="U2053" s="5">
        <f>VLOOKUP(CONCATENATE($F2053," ",$G2053),AllocFactorMatrix,(U$4+1),FALSE)*$E2056</f>
        <v>0</v>
      </c>
      <c r="V2053" s="5">
        <f>VLOOKUP(CONCATENATE($F2053," ",$G2053),AllocFactorMatrix,(V$4+1),FALSE)*$E2056</f>
        <v>0</v>
      </c>
      <c r="W2053" s="5">
        <f>VLOOKUP(CONCATENATE($F2053," ",$G2053),AllocFactorMatrix,(W$4+1),FALSE)*$E2056</f>
        <v>0</v>
      </c>
      <c r="X2053" s="5">
        <f t="shared" si="1016"/>
        <v>0</v>
      </c>
      <c r="Y2053" s="5">
        <f>VLOOKUP(CONCATENATE($F2053," ",$G2053),AllocFactorMatrix,(Y$4+1),FALSE)*$E2056</f>
        <v>0</v>
      </c>
      <c r="Z2053" s="5">
        <f>VLOOKUP(CONCATENATE($F2053," ",$G2053),AllocFactorMatrix,(Z$4+1),FALSE)*$E2056</f>
        <v>0</v>
      </c>
      <c r="AA2053" s="5">
        <f t="shared" si="1014"/>
        <v>0</v>
      </c>
      <c r="AB2053" s="5">
        <f>VLOOKUP(CONCATENATE($F2053," ",$G2053),AllocFactorMatrix,(AB$4+1),FALSE)*$E2056</f>
        <v>0</v>
      </c>
      <c r="AC2053" s="5">
        <f>VLOOKUP(CONCATENATE($F2053," ",$G2053),AllocFactorMatrix,(AC$4+1),FALSE)*$E2056</f>
        <v>0</v>
      </c>
      <c r="AD2053" s="5">
        <f>VLOOKUP(CONCATENATE($F2053," ",$G2053),AllocFactorMatrix,(AD$4+1),FALSE)*$E2056</f>
        <v>0</v>
      </c>
    </row>
    <row r="2054" spans="4:30" hidden="1" outlineLevel="1">
      <c r="E2054" s="51"/>
      <c r="F2054" s="52" t="str">
        <f>F2056</f>
        <v>LABOR_PROD</v>
      </c>
      <c r="G2054" s="55" t="str">
        <f>$G$13</f>
        <v>ENERGY</v>
      </c>
      <c r="H2054" s="4">
        <f t="shared" si="1012"/>
        <v>-7384.021279415384</v>
      </c>
      <c r="I2054" s="5">
        <f>VLOOKUP(CONCATENATE($F2054," ",$G2054),AllocFactorMatrix,(I$4+1),FALSE)*$E2056</f>
        <v>-2770.6848078865278</v>
      </c>
      <c r="J2054" s="5">
        <f>VLOOKUP(CONCATENATE($F2054," ",$G2054),AllocFactorMatrix,(J$4+1),FALSE)*$E2056</f>
        <v>-179.55827914753775</v>
      </c>
      <c r="K2054" s="5">
        <f>VLOOKUP(CONCATENATE($F2054," ",$G2054),AllocFactorMatrix,(K$4+1),FALSE)*$E2056</f>
        <v>-602.43749132737321</v>
      </c>
      <c r="L2054" s="5">
        <f>VLOOKUP(CONCATENATE($F2054," ",$G2054),AllocFactorMatrix,(L$4+1),FALSE)*$E2056</f>
        <v>-19.146831148103086</v>
      </c>
      <c r="M2054" s="5">
        <f>VLOOKUP(CONCATENATE($F2054," ",$G2054),AllocFactorMatrix,(M$4+1),FALSE)*$E2056</f>
        <v>-1.765114001378765</v>
      </c>
      <c r="N2054" s="5">
        <f t="shared" si="1013"/>
        <v>-623.34943647685498</v>
      </c>
      <c r="O2054" s="5">
        <f>VLOOKUP(CONCATENATE($F2054," ",$G2054),AllocFactorMatrix,(O$4+1),FALSE)*$E2056</f>
        <v>-549.25066680940392</v>
      </c>
      <c r="P2054" s="5">
        <f>VLOOKUP(CONCATENATE($F2054," ",$G2054),AllocFactorMatrix,(P$4+1),FALSE)*$E2056</f>
        <v>-101.82050512868068</v>
      </c>
      <c r="Q2054" s="5">
        <f>VLOOKUP(CONCATENATE($F2054," ",$G2054),AllocFactorMatrix,(Q$4+1),FALSE)*$E2056</f>
        <v>-46.264631340268473</v>
      </c>
      <c r="R2054" s="5">
        <f>VLOOKUP(CONCATENATE($F2054," ",$G2054),AllocFactorMatrix,(R$4+1),FALSE)*$E2056</f>
        <v>-2.1436318218667147</v>
      </c>
      <c r="S2054" s="5">
        <f t="shared" si="1015"/>
        <v>-699.4794351002198</v>
      </c>
      <c r="T2054" s="5">
        <f>VLOOKUP(CONCATENATE($F2054," ",$G2054),AllocFactorMatrix,(T$4+1),FALSE)*$E2056</f>
        <v>-21.048326380066957</v>
      </c>
      <c r="U2054" s="5">
        <f>VLOOKUP(CONCATENATE($F2054," ",$G2054),AllocFactorMatrix,(U$4+1),FALSE)*$E2056</f>
        <v>-369.5770791653398</v>
      </c>
      <c r="V2054" s="5">
        <f>VLOOKUP(CONCATENATE($F2054," ",$G2054),AllocFactorMatrix,(V$4+1),FALSE)*$E2056</f>
        <v>-2098.305214908698</v>
      </c>
      <c r="W2054" s="5">
        <f>VLOOKUP(CONCATENATE($F2054," ",$G2054),AllocFactorMatrix,(W$4+1),FALSE)*$E2056</f>
        <v>-398.09760939402452</v>
      </c>
      <c r="X2054" s="5">
        <f t="shared" si="1016"/>
        <v>-2887.0282298481293</v>
      </c>
      <c r="Y2054" s="5">
        <f>VLOOKUP(CONCATENATE($F2054," ",$G2054),AllocFactorMatrix,(Y$4+1),FALSE)*$E2056</f>
        <v>-148.80856195943585</v>
      </c>
      <c r="Z2054" s="5">
        <f>VLOOKUP(CONCATENATE($F2054," ",$G2054),AllocFactorMatrix,(Z$4+1),FALSE)*$E2056</f>
        <v>-2.4223661648640293</v>
      </c>
      <c r="AA2054" s="5">
        <f t="shared" si="1014"/>
        <v>-151.23092812429988</v>
      </c>
      <c r="AB2054" s="5">
        <f>VLOOKUP(CONCATENATE($F2054," ",$G2054),AllocFactorMatrix,(AB$4+1),FALSE)*$E2056</f>
        <v>-2.7019546008381674</v>
      </c>
      <c r="AC2054" s="5">
        <f>VLOOKUP(CONCATENATE($F2054," ",$G2054),AllocFactorMatrix,(AC$4+1),FALSE)*$E2056</f>
        <v>-58.42615010635879</v>
      </c>
      <c r="AD2054" s="5">
        <f>VLOOKUP(CONCATENATE($F2054," ",$G2054),AllocFactorMatrix,(AD$4+1),FALSE)*$E2056</f>
        <v>-11.562058124619739</v>
      </c>
    </row>
    <row r="2055" spans="4:30" hidden="1" outlineLevel="1">
      <c r="E2055" s="51"/>
      <c r="F2055" s="52" t="str">
        <f>F2056</f>
        <v>LABOR_PROD</v>
      </c>
      <c r="G2055" s="55" t="str">
        <f>$G$14</f>
        <v>CUSTOMER</v>
      </c>
      <c r="H2055" s="4">
        <f t="shared" si="1012"/>
        <v>0</v>
      </c>
      <c r="I2055" s="5">
        <f>VLOOKUP(CONCATENATE($F2055," ",$G2055),AllocFactorMatrix,(I$4+1),FALSE)*$E2056</f>
        <v>0</v>
      </c>
      <c r="J2055" s="5">
        <f>VLOOKUP(CONCATENATE($F2055," ",$G2055),AllocFactorMatrix,(J$4+1),FALSE)*$E2056</f>
        <v>0</v>
      </c>
      <c r="K2055" s="5">
        <f>VLOOKUP(CONCATENATE($F2055," ",$G2055),AllocFactorMatrix,(K$4+1),FALSE)*$E2056</f>
        <v>0</v>
      </c>
      <c r="L2055" s="5">
        <f>VLOOKUP(CONCATENATE($F2055," ",$G2055),AllocFactorMatrix,(L$4+1),FALSE)*$E2056</f>
        <v>0</v>
      </c>
      <c r="M2055" s="5">
        <f>VLOOKUP(CONCATENATE($F2055," ",$G2055),AllocFactorMatrix,(M$4+1),FALSE)*$E2056</f>
        <v>0</v>
      </c>
      <c r="N2055" s="5">
        <f t="shared" si="1013"/>
        <v>0</v>
      </c>
      <c r="O2055" s="5">
        <f>VLOOKUP(CONCATENATE($F2055," ",$G2055),AllocFactorMatrix,(O$4+1),FALSE)*$E2056</f>
        <v>0</v>
      </c>
      <c r="P2055" s="5">
        <f>VLOOKUP(CONCATENATE($F2055," ",$G2055),AllocFactorMatrix,(P$4+1),FALSE)*$E2056</f>
        <v>0</v>
      </c>
      <c r="Q2055" s="5">
        <f>VLOOKUP(CONCATENATE($F2055," ",$G2055),AllocFactorMatrix,(Q$4+1),FALSE)*$E2056</f>
        <v>0</v>
      </c>
      <c r="R2055" s="5">
        <f>VLOOKUP(CONCATENATE($F2055," ",$G2055),AllocFactorMatrix,(R$4+1),FALSE)*$E2056</f>
        <v>0</v>
      </c>
      <c r="S2055" s="5">
        <f t="shared" si="1015"/>
        <v>0</v>
      </c>
      <c r="T2055" s="5">
        <f>VLOOKUP(CONCATENATE($F2055," ",$G2055),AllocFactorMatrix,(T$4+1),FALSE)*$E2056</f>
        <v>0</v>
      </c>
      <c r="U2055" s="5">
        <f>VLOOKUP(CONCATENATE($F2055," ",$G2055),AllocFactorMatrix,(U$4+1),FALSE)*$E2056</f>
        <v>0</v>
      </c>
      <c r="V2055" s="5">
        <f>VLOOKUP(CONCATENATE($F2055," ",$G2055),AllocFactorMatrix,(V$4+1),FALSE)*$E2056</f>
        <v>0</v>
      </c>
      <c r="W2055" s="5">
        <f>VLOOKUP(CONCATENATE($F2055," ",$G2055),AllocFactorMatrix,(W$4+1),FALSE)*$E2056</f>
        <v>0</v>
      </c>
      <c r="X2055" s="5">
        <f t="shared" si="1016"/>
        <v>0</v>
      </c>
      <c r="Y2055" s="5">
        <f>VLOOKUP(CONCATENATE($F2055," ",$G2055),AllocFactorMatrix,(Y$4+1),FALSE)*$E2056</f>
        <v>0</v>
      </c>
      <c r="Z2055" s="5">
        <f>VLOOKUP(CONCATENATE($F2055," ",$G2055),AllocFactorMatrix,(Z$4+1),FALSE)*$E2056</f>
        <v>0</v>
      </c>
      <c r="AA2055" s="5">
        <f t="shared" si="1014"/>
        <v>0</v>
      </c>
      <c r="AB2055" s="5">
        <f>VLOOKUP(CONCATENATE($F2055," ",$G2055),AllocFactorMatrix,(AB$4+1),FALSE)*$E2056</f>
        <v>0</v>
      </c>
      <c r="AC2055" s="5">
        <f>VLOOKUP(CONCATENATE($F2055," ",$G2055),AllocFactorMatrix,(AC$4+1),FALSE)*$E2056</f>
        <v>0</v>
      </c>
      <c r="AD2055" s="5">
        <f>VLOOKUP(CONCATENATE($F2055," ",$G2055),AllocFactorMatrix,(AD$4+1),FALSE)*$E2056</f>
        <v>0</v>
      </c>
    </row>
    <row r="2056" spans="4:30" collapsed="1">
      <c r="D2056" s="95" t="s">
        <v>658</v>
      </c>
      <c r="E2056" s="61">
        <v>-35433</v>
      </c>
      <c r="F2056" s="61" t="s">
        <v>333</v>
      </c>
      <c r="G2056" s="55" t="str">
        <f>$G$15</f>
        <v>TOTAL</v>
      </c>
      <c r="H2056" s="4">
        <f t="shared" si="1012"/>
        <v>-35433</v>
      </c>
      <c r="I2056" s="5">
        <f>VLOOKUP(CONCATENATE($F2056," ",$G2056),AllocFactorMatrix,(I$4+1),FALSE)*$E2056</f>
        <v>-16587.13462533406</v>
      </c>
      <c r="J2056" s="5">
        <f>VLOOKUP(CONCATENATE($F2056," ",$G2056),AllocFactorMatrix,(J$4+1),FALSE)*$E2056</f>
        <v>-862.55476289377077</v>
      </c>
      <c r="K2056" s="5">
        <f>VLOOKUP(CONCATENATE($F2056," ",$G2056),AllocFactorMatrix,(K$4+1),FALSE)*$E2056</f>
        <v>-3104.2144682250018</v>
      </c>
      <c r="L2056" s="5">
        <f>VLOOKUP(CONCATENATE($F2056," ",$G2056),AllocFactorMatrix,(L$4+1),FALSE)*$E2056</f>
        <v>-97.893888077518824</v>
      </c>
      <c r="M2056" s="5">
        <f>VLOOKUP(CONCATENATE($F2056," ",$G2056),AllocFactorMatrix,(M$4+1),FALSE)*$E2056</f>
        <v>-9.1497610228355395</v>
      </c>
      <c r="N2056" s="5">
        <f t="shared" si="1013"/>
        <v>-3211.2581173253566</v>
      </c>
      <c r="O2056" s="5">
        <f>VLOOKUP(CONCATENATE($F2056," ",$G2056),AllocFactorMatrix,(O$4+1),FALSE)*$E2056</f>
        <v>-2450.9903475869669</v>
      </c>
      <c r="P2056" s="5">
        <f>VLOOKUP(CONCATENATE($F2056," ",$G2056),AllocFactorMatrix,(P$4+1),FALSE)*$E2056</f>
        <v>-456.17001284281281</v>
      </c>
      <c r="Q2056" s="5">
        <f>VLOOKUP(CONCATENATE($F2056," ",$G2056),AllocFactorMatrix,(Q$4+1),FALSE)*$E2056</f>
        <v>-206.388575888281</v>
      </c>
      <c r="R2056" s="5">
        <f>VLOOKUP(CONCATENATE($F2056," ",$G2056),AllocFactorMatrix,(R$4+1),FALSE)*$E2056</f>
        <v>-9.344226620208504</v>
      </c>
      <c r="S2056" s="5">
        <f t="shared" si="1015"/>
        <v>-3122.8931629382696</v>
      </c>
      <c r="T2056" s="5">
        <f>VLOOKUP(CONCATENATE($F2056," ",$G2056),AllocFactorMatrix,(T$4+1),FALSE)*$E2056</f>
        <v>-87.48096442919919</v>
      </c>
      <c r="U2056" s="5">
        <f>VLOOKUP(CONCATENATE($F2056," ",$G2056),AllocFactorMatrix,(U$4+1),FALSE)*$E2056</f>
        <v>-1456.7358819240865</v>
      </c>
      <c r="V2056" s="5">
        <f>VLOOKUP(CONCATENATE($F2056," ",$G2056),AllocFactorMatrix,(V$4+1),FALSE)*$E2056</f>
        <v>-7843.9700349595605</v>
      </c>
      <c r="W2056" s="5">
        <f>VLOOKUP(CONCATENATE($F2056," ",$G2056),AllocFactorMatrix,(W$4+1),FALSE)*$E2056</f>
        <v>-1435.6694457300412</v>
      </c>
      <c r="X2056" s="5">
        <f t="shared" si="1016"/>
        <v>-10823.856327042888</v>
      </c>
      <c r="Y2056" s="5">
        <f>VLOOKUP(CONCATENATE($F2056," ",$G2056),AllocFactorMatrix,(Y$4+1),FALSE)*$E2056</f>
        <v>-732.82980024471158</v>
      </c>
      <c r="Z2056" s="5">
        <f>VLOOKUP(CONCATENATE($F2056," ",$G2056),AllocFactorMatrix,(Z$4+1),FALSE)*$E2056</f>
        <v>-12.204498666572798</v>
      </c>
      <c r="AA2056" s="5">
        <f t="shared" si="1014"/>
        <v>-745.0342989112844</v>
      </c>
      <c r="AB2056" s="5">
        <f>VLOOKUP(CONCATENATE($F2056," ",$G2056),AllocFactorMatrix,(AB$4+1),FALSE)*$E2056</f>
        <v>-10.28049732339705</v>
      </c>
      <c r="AC2056" s="5">
        <f>VLOOKUP(CONCATENATE($F2056," ",$G2056),AllocFactorMatrix,(AC$4+1),FALSE)*$E2056</f>
        <v>-58.42615010635879</v>
      </c>
      <c r="AD2056" s="5">
        <f>VLOOKUP(CONCATENATE($F2056," ",$G2056),AllocFactorMatrix,(AD$4+1),FALSE)*$E2056</f>
        <v>-11.562058124619739</v>
      </c>
    </row>
    <row r="2057" spans="4:30" hidden="1" outlineLevel="1">
      <c r="D2057" s="55"/>
      <c r="E2057" s="51"/>
      <c r="F2057" s="52" t="str">
        <f>F2064</f>
        <v>LABOR_M</v>
      </c>
      <c r="G2057" s="55" t="str">
        <f>$G$8</f>
        <v>PRODUCTION</v>
      </c>
      <c r="H2057" s="4">
        <f t="shared" ref="H2057:H2064" ca="1" si="1017">SUBTOTAL(9,I2057:AD2057)</f>
        <v>-376674.51068969548</v>
      </c>
      <c r="I2057" s="5">
        <f ca="1">VLOOKUP(CONCATENATE($F2057," ",$G2057),AllocFactorMatrix,(I$4+1),FALSE)*$E2064</f>
        <v>-185543.45690441987</v>
      </c>
      <c r="J2057" s="5">
        <f ca="1">VLOOKUP(CONCATENATE($F2057," ",$G2057),AllocFactorMatrix,(J$4+1),FALSE)*$E2064</f>
        <v>-9172.0760631149551</v>
      </c>
      <c r="K2057" s="5">
        <f ca="1">VLOOKUP(CONCATENATE($F2057," ",$G2057),AllocFactorMatrix,(K$4+1),FALSE)*$E2064</f>
        <v>-33596.788960308309</v>
      </c>
      <c r="L2057" s="5">
        <f ca="1">VLOOKUP(CONCATENATE($F2057," ",$G2057),AllocFactorMatrix,(L$4+1),FALSE)*$E2064</f>
        <v>-1057.5076345069519</v>
      </c>
      <c r="M2057" s="5">
        <f ca="1">VLOOKUP(CONCATENATE($F2057," ",$G2057),AllocFactorMatrix,(M$4+1),FALSE)*$E2064</f>
        <v>-99.169682116874299</v>
      </c>
      <c r="N2057" s="5">
        <f t="shared" ref="N2057:N2064" ca="1" si="1018">SUBTOTAL(9,K2057:M2057)</f>
        <v>-34753.466276932137</v>
      </c>
      <c r="O2057" s="5">
        <f ca="1">VLOOKUP(CONCATENATE($F2057," ",$G2057),AllocFactorMatrix,(O$4+1),FALSE)*$E2064</f>
        <v>-25538.785951959104</v>
      </c>
      <c r="P2057" s="5">
        <f ca="1">VLOOKUP(CONCATENATE($F2057," ",$G2057),AllocFactorMatrix,(P$4+1),FALSE)*$E2064</f>
        <v>-4758.6198685159552</v>
      </c>
      <c r="Q2057" s="5">
        <f ca="1">VLOOKUP(CONCATENATE($F2057," ",$G2057),AllocFactorMatrix,(Q$4+1),FALSE)*$E2064</f>
        <v>-2150.3317130781238</v>
      </c>
      <c r="R2057" s="5">
        <f ca="1">VLOOKUP(CONCATENATE($F2057," ",$G2057),AllocFactorMatrix,(R$4+1),FALSE)*$E2064</f>
        <v>-96.698013477035033</v>
      </c>
      <c r="S2057" s="5">
        <f ca="1">SUBTOTAL(9,O2057:R2057)</f>
        <v>-32544.435547030218</v>
      </c>
      <c r="T2057" s="5">
        <f ca="1">VLOOKUP(CONCATENATE($F2057," ",$G2057),AllocFactorMatrix,(T$4+1),FALSE)*$E2064</f>
        <v>-892.13520678449061</v>
      </c>
      <c r="U2057" s="5">
        <f ca="1">VLOOKUP(CONCATENATE($F2057," ",$G2057),AllocFactorMatrix,(U$4+1),FALSE)*$E2064</f>
        <v>-14599.640655387504</v>
      </c>
      <c r="V2057" s="5">
        <f ca="1">VLOOKUP(CONCATENATE($F2057," ",$G2057),AllocFactorMatrix,(V$4+1),FALSE)*$E2064</f>
        <v>-77159.51109091031</v>
      </c>
      <c r="W2057" s="5">
        <f ca="1">VLOOKUP(CONCATENATE($F2057," ",$G2057),AllocFactorMatrix,(W$4+1),FALSE)*$E2064</f>
        <v>-13933.728840917029</v>
      </c>
      <c r="X2057" s="5">
        <f ca="1">SUBTOTAL(9,T2057:W2057)</f>
        <v>-106585.01579399934</v>
      </c>
      <c r="Y2057" s="5">
        <f ca="1">VLOOKUP(CONCATENATE($F2057," ",$G2057),AllocFactorMatrix,(Y$4+1),FALSE)*$E2064</f>
        <v>-7842.920640887819</v>
      </c>
      <c r="Z2057" s="5">
        <f ca="1">VLOOKUP(CONCATENATE($F2057," ",$G2057),AllocFactorMatrix,(Z$4+1),FALSE)*$E2064</f>
        <v>-131.36592281268338</v>
      </c>
      <c r="AA2057" s="5">
        <f t="shared" ref="AA2057:AA2064" ca="1" si="1019">SUBTOTAL(9,Y2057:Z2057)</f>
        <v>-7974.2865637005025</v>
      </c>
      <c r="AB2057" s="5">
        <f ca="1">VLOOKUP(CONCATENATE($F2057," ",$G2057),AllocFactorMatrix,(AB$4+1),FALSE)*$E2064</f>
        <v>-101.77354049849419</v>
      </c>
      <c r="AC2057" s="5">
        <f ca="1">VLOOKUP(CONCATENATE($F2057," ",$G2057),AllocFactorMatrix,(AC$4+1),FALSE)*$E2064</f>
        <v>0</v>
      </c>
      <c r="AD2057" s="5">
        <f ca="1">VLOOKUP(CONCATENATE($F2057," ",$G2057),AllocFactorMatrix,(AD$4+1),FALSE)*$E2064</f>
        <v>0</v>
      </c>
    </row>
    <row r="2058" spans="4:30" hidden="1" outlineLevel="1">
      <c r="D2058" s="55"/>
      <c r="E2058" s="51"/>
      <c r="F2058" s="52" t="str">
        <f>F2064</f>
        <v>LABOR_M</v>
      </c>
      <c r="G2058" s="55" t="str">
        <f>$G$9</f>
        <v>BULKTRAN</v>
      </c>
      <c r="H2058" s="4">
        <f t="shared" ca="1" si="1017"/>
        <v>-1376.3001646026635</v>
      </c>
      <c r="I2058" s="5">
        <f ca="1">VLOOKUP(CONCATENATE($F2058," ",$G2058),AllocFactorMatrix,(I$4+1),FALSE)*$E2064</f>
        <v>-677.94205084630403</v>
      </c>
      <c r="J2058" s="5">
        <f ca="1">VLOOKUP(CONCATENATE($F2058," ",$G2058),AllocFactorMatrix,(J$4+1),FALSE)*$E2064</f>
        <v>-33.51309801212571</v>
      </c>
      <c r="K2058" s="5">
        <f ca="1">VLOOKUP(CONCATENATE($F2058," ",$G2058),AllocFactorMatrix,(K$4+1),FALSE)*$E2064</f>
        <v>-122.75655735645246</v>
      </c>
      <c r="L2058" s="5">
        <f ca="1">VLOOKUP(CONCATENATE($F2058," ",$G2058),AllocFactorMatrix,(L$4+1),FALSE)*$E2064</f>
        <v>-3.8639405909774696</v>
      </c>
      <c r="M2058" s="5">
        <f ca="1">VLOOKUP(CONCATENATE($F2058," ",$G2058),AllocFactorMatrix,(M$4+1),FALSE)*$E2064</f>
        <v>-0.3623479846595889</v>
      </c>
      <c r="N2058" s="5">
        <f t="shared" ca="1" si="1018"/>
        <v>-126.98284593208952</v>
      </c>
      <c r="O2058" s="5">
        <f ca="1">VLOOKUP(CONCATENATE($F2058," ",$G2058),AllocFactorMatrix,(O$4+1),FALSE)*$E2064</f>
        <v>-93.31407969462866</v>
      </c>
      <c r="P2058" s="5">
        <f ca="1">VLOOKUP(CONCATENATE($F2058," ",$G2058),AllocFactorMatrix,(P$4+1),FALSE)*$E2064</f>
        <v>-17.387131654669673</v>
      </c>
      <c r="Q2058" s="5">
        <f ca="1">VLOOKUP(CONCATENATE($F2058," ",$G2058),AllocFactorMatrix,(Q$4+1),FALSE)*$E2064</f>
        <v>-7.856921046345466</v>
      </c>
      <c r="R2058" s="5">
        <f ca="1">VLOOKUP(CONCATENATE($F2058," ",$G2058),AllocFactorMatrix,(R$4+1),FALSE)*$E2064</f>
        <v>-0.35331695691729387</v>
      </c>
      <c r="S2058" s="5">
        <f t="shared" ref="S2058:S2064" ca="1" si="1020">SUBTOTAL(9,O2058:R2058)</f>
        <v>-118.91144935256109</v>
      </c>
      <c r="T2058" s="5">
        <f ca="1">VLOOKUP(CONCATENATE($F2058," ",$G2058),AllocFactorMatrix,(T$4+1),FALSE)*$E2064</f>
        <v>-3.2596998127033476</v>
      </c>
      <c r="U2058" s="5">
        <f ca="1">VLOOKUP(CONCATENATE($F2058," ",$G2058),AllocFactorMatrix,(U$4+1),FALSE)*$E2064</f>
        <v>-53.344432041228764</v>
      </c>
      <c r="V2058" s="5">
        <f ca="1">VLOOKUP(CONCATENATE($F2058," ",$G2058),AllocFactorMatrix,(V$4+1),FALSE)*$E2064</f>
        <v>-281.92682223343769</v>
      </c>
      <c r="W2058" s="5">
        <f ca="1">VLOOKUP(CONCATENATE($F2058," ",$G2058),AllocFactorMatrix,(W$4+1),FALSE)*$E2064</f>
        <v>-50.911311365798767</v>
      </c>
      <c r="X2058" s="5">
        <f t="shared" ref="X2058:X2064" ca="1" si="1021">SUBTOTAL(9,T2058:W2058)</f>
        <v>-389.4422654531686</v>
      </c>
      <c r="Y2058" s="5">
        <f ca="1">VLOOKUP(CONCATENATE($F2058," ",$G2058),AllocFactorMatrix,(Y$4+1),FALSE)*$E2064</f>
        <v>-28.65660580339031</v>
      </c>
      <c r="Z2058" s="5">
        <f ca="1">VLOOKUP(CONCATENATE($F2058," ",$G2058),AllocFactorMatrix,(Z$4+1),FALSE)*$E2064</f>
        <v>-0.47998719334427992</v>
      </c>
      <c r="AA2058" s="5">
        <f t="shared" ca="1" si="1019"/>
        <v>-29.136592996734588</v>
      </c>
      <c r="AB2058" s="5">
        <f ca="1">VLOOKUP(CONCATENATE($F2058," ",$G2058),AllocFactorMatrix,(AB$4+1),FALSE)*$E2064</f>
        <v>-0.37186200967992711</v>
      </c>
      <c r="AC2058" s="5">
        <f ca="1">VLOOKUP(CONCATENATE($F2058," ",$G2058),AllocFactorMatrix,(AC$4+1),FALSE)*$E2064</f>
        <v>0</v>
      </c>
      <c r="AD2058" s="5">
        <f ca="1">VLOOKUP(CONCATENATE($F2058," ",$G2058),AllocFactorMatrix,(AD$4+1),FALSE)*$E2064</f>
        <v>0</v>
      </c>
    </row>
    <row r="2059" spans="4:30" hidden="1" outlineLevel="1">
      <c r="D2059" s="55"/>
      <c r="E2059" s="51"/>
      <c r="F2059" s="52" t="str">
        <f>F2064</f>
        <v>LABOR_M</v>
      </c>
      <c r="G2059" s="55" t="str">
        <f>$G$10</f>
        <v>SUBTRAN</v>
      </c>
      <c r="H2059" s="4">
        <f t="shared" ca="1" si="1017"/>
        <v>-302.72894922271598</v>
      </c>
      <c r="I2059" s="5">
        <f ca="1">VLOOKUP(CONCATENATE($F2059," ",$G2059),AllocFactorMatrix,(I$4+1),FALSE)*$E2064</f>
        <v>-147.38886619709342</v>
      </c>
      <c r="J2059" s="5">
        <f ca="1">VLOOKUP(CONCATENATE($F2059," ",$G2059),AllocFactorMatrix,(J$4+1),FALSE)*$E2064</f>
        <v>-7.1131794901996992</v>
      </c>
      <c r="K2059" s="5">
        <f ca="1">VLOOKUP(CONCATENATE($F2059," ",$G2059),AllocFactorMatrix,(K$4+1),FALSE)*$E2064</f>
        <v>-25.877399183709485</v>
      </c>
      <c r="L2059" s="5">
        <f ca="1">VLOOKUP(CONCATENATE($F2059," ",$G2059),AllocFactorMatrix,(L$4+1),FALSE)*$E2064</f>
        <v>-0.79932851330893528</v>
      </c>
      <c r="M2059" s="5">
        <f ca="1">VLOOKUP(CONCATENATE($F2059," ",$G2059),AllocFactorMatrix,(M$4+1),FALSE)*$E2064</f>
        <v>-9.9552138947647792E-2</v>
      </c>
      <c r="N2059" s="5">
        <f t="shared" ca="1" si="1018"/>
        <v>-26.776279835966069</v>
      </c>
      <c r="O2059" s="5">
        <f ca="1">VLOOKUP(CONCATENATE($F2059," ",$G2059),AllocFactorMatrix,(O$4+1),FALSE)*$E2064</f>
        <v>-19.550779542255931</v>
      </c>
      <c r="P2059" s="5">
        <f ca="1">VLOOKUP(CONCATENATE($F2059," ",$G2059),AllocFactorMatrix,(P$4+1),FALSE)*$E2064</f>
        <v>-3.6344671137383893</v>
      </c>
      <c r="Q2059" s="5">
        <f ca="1">VLOOKUP(CONCATENATE($F2059," ",$G2059),AllocFactorMatrix,(Q$4+1),FALSE)*$E2064</f>
        <v>-2.162551238751981</v>
      </c>
      <c r="R2059" s="5">
        <f ca="1">VLOOKUP(CONCATENATE($F2059," ",$G2059),AllocFactorMatrix,(R$4+1),FALSE)*$E2064</f>
        <v>0</v>
      </c>
      <c r="S2059" s="5">
        <f t="shared" ca="1" si="1020"/>
        <v>-25.3477978947463</v>
      </c>
      <c r="T2059" s="5">
        <f ca="1">VLOOKUP(CONCATENATE($F2059," ",$G2059),AllocFactorMatrix,(T$4+1),FALSE)*$E2064</f>
        <v>-0.68267965189034185</v>
      </c>
      <c r="U2059" s="5">
        <f ca="1">VLOOKUP(CONCATENATE($F2059," ",$G2059),AllocFactorMatrix,(U$4+1),FALSE)*$E2064</f>
        <v>-11.175855673747053</v>
      </c>
      <c r="V2059" s="5">
        <f ca="1">VLOOKUP(CONCATENATE($F2059," ",$G2059),AllocFactorMatrix,(V$4+1),FALSE)*$E2064</f>
        <v>-77.858644924572019</v>
      </c>
      <c r="W2059" s="5">
        <f ca="1">VLOOKUP(CONCATENATE($F2059," ",$G2059),AllocFactorMatrix,(W$4+1),FALSE)*$E2064</f>
        <v>0</v>
      </c>
      <c r="X2059" s="5">
        <f t="shared" ca="1" si="1021"/>
        <v>-89.71718025020941</v>
      </c>
      <c r="Y2059" s="5">
        <f ca="1">VLOOKUP(CONCATENATE($F2059," ",$G2059),AllocFactorMatrix,(Y$4+1),FALSE)*$E2064</f>
        <v>-5.8842118522334648</v>
      </c>
      <c r="Z2059" s="5">
        <f ca="1">VLOOKUP(CONCATENATE($F2059," ",$G2059),AllocFactorMatrix,(Z$4+1),FALSE)*$E2064</f>
        <v>-9.8089971439260001E-2</v>
      </c>
      <c r="AA2059" s="5">
        <f t="shared" ca="1" si="1019"/>
        <v>-5.9823018236727243</v>
      </c>
      <c r="AB2059" s="5">
        <f ca="1">VLOOKUP(CONCATENATE($F2059," ",$G2059),AllocFactorMatrix,(AB$4+1),FALSE)*$E2064</f>
        <v>-7.8575634993479027E-2</v>
      </c>
      <c r="AC2059" s="5">
        <f ca="1">VLOOKUP(CONCATENATE($F2059," ",$G2059),AllocFactorMatrix,(AC$4+1),FALSE)*$E2064</f>
        <v>-0.26717395677254352</v>
      </c>
      <c r="AD2059" s="5">
        <f ca="1">VLOOKUP(CONCATENATE($F2059," ",$G2059),AllocFactorMatrix,(AD$4+1),FALSE)*$E2064</f>
        <v>-5.7594139062378778E-2</v>
      </c>
    </row>
    <row r="2060" spans="4:30" hidden="1" outlineLevel="1">
      <c r="D2060" s="55"/>
      <c r="E2060" s="51"/>
      <c r="F2060" s="52" t="str">
        <f>F2064</f>
        <v>LABOR_M</v>
      </c>
      <c r="G2060" s="55" t="str">
        <f>$G$11</f>
        <v>DISTPRI</v>
      </c>
      <c r="H2060" s="4">
        <f t="shared" ca="1" si="1017"/>
        <v>-193957.97709454407</v>
      </c>
      <c r="I2060" s="5">
        <f ca="1">VLOOKUP(CONCATENATE($F2060," ",$G2060),AllocFactorMatrix,(I$4+1),FALSE)*$E2064</f>
        <v>-129630.38850229481</v>
      </c>
      <c r="J2060" s="5">
        <f ca="1">VLOOKUP(CONCATENATE($F2060," ",$G2060),AllocFactorMatrix,(J$4+1),FALSE)*$E2064</f>
        <v>-6110.438109080631</v>
      </c>
      <c r="K2060" s="5">
        <f ca="1">VLOOKUP(CONCATENATE($F2060," ",$G2060),AllocFactorMatrix,(K$4+1),FALSE)*$E2064</f>
        <v>-22187.375792198076</v>
      </c>
      <c r="L2060" s="5">
        <f ca="1">VLOOKUP(CONCATENATE($F2060," ",$G2060),AllocFactorMatrix,(L$4+1),FALSE)*$E2064</f>
        <v>-685.70536251450699</v>
      </c>
      <c r="M2060" s="5">
        <f ca="1">VLOOKUP(CONCATENATE($F2060," ",$G2060),AllocFactorMatrix,(M$4+1),FALSE)*$E2064</f>
        <v>0</v>
      </c>
      <c r="N2060" s="5">
        <f t="shared" ca="1" si="1018"/>
        <v>-22873.081154712581</v>
      </c>
      <c r="O2060" s="5">
        <f ca="1">VLOOKUP(CONCATENATE($F2060," ",$G2060),AllocFactorMatrix,(O$4+1),FALSE)*$E2064</f>
        <v>-16636.653822448901</v>
      </c>
      <c r="P2060" s="5">
        <f ca="1">VLOOKUP(CONCATENATE($F2060," ",$G2060),AllocFactorMatrix,(P$4+1),FALSE)*$E2064</f>
        <v>-3098.5778939783791</v>
      </c>
      <c r="Q2060" s="5">
        <f ca="1">VLOOKUP(CONCATENATE($F2060," ",$G2060),AllocFactorMatrix,(Q$4+1),FALSE)*$E2064</f>
        <v>0</v>
      </c>
      <c r="R2060" s="5">
        <f ca="1">VLOOKUP(CONCATENATE($F2060," ",$G2060),AllocFactorMatrix,(R$4+1),FALSE)*$E2064</f>
        <v>0</v>
      </c>
      <c r="S2060" s="5">
        <f t="shared" ca="1" si="1020"/>
        <v>-19735.231716427279</v>
      </c>
      <c r="T2060" s="5">
        <f ca="1">VLOOKUP(CONCATENATE($F2060," ",$G2060),AllocFactorMatrix,(T$4+1),FALSE)*$E2064</f>
        <v>-593.08645637989764</v>
      </c>
      <c r="U2060" s="5">
        <f ca="1">VLOOKUP(CONCATENATE($F2060," ",$G2060),AllocFactorMatrix,(U$4+1),FALSE)*$E2064</f>
        <v>-9565.1424780318666</v>
      </c>
      <c r="V2060" s="5">
        <f ca="1">VLOOKUP(CONCATENATE($F2060," ",$G2060),AllocFactorMatrix,(V$4+1),FALSE)*$E2064</f>
        <v>0</v>
      </c>
      <c r="W2060" s="5">
        <f ca="1">VLOOKUP(CONCATENATE($F2060," ",$G2060),AllocFactorMatrix,(W$4+1),FALSE)*$E2064</f>
        <v>0</v>
      </c>
      <c r="X2060" s="5">
        <f t="shared" ca="1" si="1021"/>
        <v>-10158.228934411763</v>
      </c>
      <c r="Y2060" s="5">
        <f ca="1">VLOOKUP(CONCATENATE($F2060," ",$G2060),AllocFactorMatrix,(Y$4+1),FALSE)*$E2064</f>
        <v>-5016.7156751268503</v>
      </c>
      <c r="Z2060" s="5">
        <f ca="1">VLOOKUP(CONCATENATE($F2060," ",$G2060),AllocFactorMatrix,(Z$4+1),FALSE)*$E2064</f>
        <v>-83.698455458391862</v>
      </c>
      <c r="AA2060" s="5">
        <f t="shared" ca="1" si="1019"/>
        <v>-5100.4141305852418</v>
      </c>
      <c r="AB2060" s="5">
        <f ca="1">VLOOKUP(CONCATENATE($F2060," ",$G2060),AllocFactorMatrix,(AB$4+1),FALSE)*$E2064</f>
        <v>-67.809773251283715</v>
      </c>
      <c r="AC2060" s="5">
        <f ca="1">VLOOKUP(CONCATENATE($F2060," ",$G2060),AllocFactorMatrix,(AC$4+1),FALSE)*$E2064</f>
        <v>-232.30686237600997</v>
      </c>
      <c r="AD2060" s="5">
        <f ca="1">VLOOKUP(CONCATENATE($F2060," ",$G2060),AllocFactorMatrix,(AD$4+1),FALSE)*$E2064</f>
        <v>-50.077911404438836</v>
      </c>
    </row>
    <row r="2061" spans="4:30" hidden="1" outlineLevel="1">
      <c r="D2061" s="55"/>
      <c r="E2061" s="53"/>
      <c r="F2061" s="52" t="str">
        <f>F2064</f>
        <v>LABOR_M</v>
      </c>
      <c r="G2061" s="55" t="str">
        <f>$G$12</f>
        <v>DISTSEC</v>
      </c>
      <c r="H2061" s="4">
        <f t="shared" ca="1" si="1017"/>
        <v>-80048.842752852099</v>
      </c>
      <c r="I2061" s="5">
        <f ca="1">VLOOKUP(CONCATENATE($F2061," ",$G2061),AllocFactorMatrix,(I$4+1),FALSE)*$E2064</f>
        <v>-59852.635925511619</v>
      </c>
      <c r="J2061" s="5">
        <f ca="1">VLOOKUP(CONCATENATE($F2061," ",$G2061),AllocFactorMatrix,(J$4+1),FALSE)*$E2064</f>
        <v>-2885.5146535647973</v>
      </c>
      <c r="K2061" s="5">
        <f ca="1">VLOOKUP(CONCATENATE($F2061," ",$G2061),AllocFactorMatrix,(K$4+1),FALSE)*$E2064</f>
        <v>-8706.8002117603464</v>
      </c>
      <c r="L2061" s="5">
        <f ca="1">VLOOKUP(CONCATENATE($F2061," ",$G2061),AllocFactorMatrix,(L$4+1),FALSE)*$E2064</f>
        <v>0</v>
      </c>
      <c r="M2061" s="5">
        <f ca="1">VLOOKUP(CONCATENATE($F2061," ",$G2061),AllocFactorMatrix,(M$4+1),FALSE)*$E2064</f>
        <v>0</v>
      </c>
      <c r="N2061" s="5">
        <f t="shared" ca="1" si="1018"/>
        <v>-8706.8002117603464</v>
      </c>
      <c r="O2061" s="5">
        <f ca="1">VLOOKUP(CONCATENATE($F2061," ",$G2061),AllocFactorMatrix,(O$4+1),FALSE)*$E2064</f>
        <v>-5548.0069838726567</v>
      </c>
      <c r="P2061" s="5">
        <f ca="1">VLOOKUP(CONCATENATE($F2061," ",$G2061),AllocFactorMatrix,(P$4+1),FALSE)*$E2064</f>
        <v>0</v>
      </c>
      <c r="Q2061" s="5">
        <f ca="1">VLOOKUP(CONCATENATE($F2061," ",$G2061),AllocFactorMatrix,(Q$4+1),FALSE)*$E2064</f>
        <v>0</v>
      </c>
      <c r="R2061" s="5">
        <f ca="1">VLOOKUP(CONCATENATE($F2061," ",$G2061),AllocFactorMatrix,(R$4+1),FALSE)*$E2064</f>
        <v>0</v>
      </c>
      <c r="S2061" s="5">
        <f t="shared" ca="1" si="1020"/>
        <v>-5548.0069838726567</v>
      </c>
      <c r="T2061" s="5">
        <f ca="1">VLOOKUP(CONCATENATE($F2061," ",$G2061),AllocFactorMatrix,(T$4+1),FALSE)*$E2064</f>
        <v>-150.00646986642164</v>
      </c>
      <c r="U2061" s="5">
        <f ca="1">VLOOKUP(CONCATENATE($F2061," ",$G2061),AllocFactorMatrix,(U$4+1),FALSE)*$E2064</f>
        <v>0</v>
      </c>
      <c r="V2061" s="5">
        <f ca="1">VLOOKUP(CONCATENATE($F2061," ",$G2061),AllocFactorMatrix,(V$4+1),FALSE)*$E2064</f>
        <v>0</v>
      </c>
      <c r="W2061" s="5">
        <f ca="1">VLOOKUP(CONCATENATE($F2061," ",$G2061),AllocFactorMatrix,(W$4+1),FALSE)*$E2064</f>
        <v>0</v>
      </c>
      <c r="X2061" s="5">
        <f t="shared" ca="1" si="1021"/>
        <v>-150.00646986642164</v>
      </c>
      <c r="Y2061" s="5">
        <f ca="1">VLOOKUP(CONCATENATE($F2061," ",$G2061),AllocFactorMatrix,(Y$4+1),FALSE)*$E2064</f>
        <v>-2046.349603263058</v>
      </c>
      <c r="Z2061" s="5">
        <f ca="1">VLOOKUP(CONCATENATE($F2061," ",$G2061),AllocFactorMatrix,(Z$4+1),FALSE)*$E2064</f>
        <v>0</v>
      </c>
      <c r="AA2061" s="5">
        <f t="shared" ca="1" si="1019"/>
        <v>-2046.349603263058</v>
      </c>
      <c r="AB2061" s="5">
        <f ca="1">VLOOKUP(CONCATENATE($F2061," ",$G2061),AllocFactorMatrix,(AB$4+1),FALSE)*$E2064</f>
        <v>-21.235035661671297</v>
      </c>
      <c r="AC2061" s="5">
        <f ca="1">VLOOKUP(CONCATENATE($F2061," ",$G2061),AllocFactorMatrix,(AC$4+1),FALSE)*$E2064</f>
        <v>-721.01113392782418</v>
      </c>
      <c r="AD2061" s="5">
        <f ca="1">VLOOKUP(CONCATENATE($F2061," ",$G2061),AllocFactorMatrix,(AD$4+1),FALSE)*$E2064</f>
        <v>-117.28273542369227</v>
      </c>
    </row>
    <row r="2062" spans="4:30" hidden="1" outlineLevel="1">
      <c r="D2062" s="55"/>
      <c r="E2062" s="51"/>
      <c r="F2062" s="52" t="str">
        <f>F2064</f>
        <v>LABOR_M</v>
      </c>
      <c r="G2062" s="55" t="str">
        <f>$G$13</f>
        <v>ENERGY</v>
      </c>
      <c r="H2062" s="4">
        <f t="shared" ca="1" si="1017"/>
        <v>-99161.278920465411</v>
      </c>
      <c r="I2062" s="5">
        <f ca="1">VLOOKUP(CONCATENATE($F2062," ",$G2062),AllocFactorMatrix,(I$4+1),FALSE)*$E2064</f>
        <v>-37207.998005293455</v>
      </c>
      <c r="J2062" s="5">
        <f ca="1">VLOOKUP(CONCATENATE($F2062," ",$G2062),AllocFactorMatrix,(J$4+1),FALSE)*$E2064</f>
        <v>-2411.3187011884488</v>
      </c>
      <c r="K2062" s="5">
        <f ca="1">VLOOKUP(CONCATENATE($F2062," ",$G2062),AllocFactorMatrix,(K$4+1),FALSE)*$E2064</f>
        <v>-8090.2356384309851</v>
      </c>
      <c r="L2062" s="5">
        <f ca="1">VLOOKUP(CONCATENATE($F2062," ",$G2062),AllocFactorMatrix,(L$4+1),FALSE)*$E2064</f>
        <v>-257.12605531256332</v>
      </c>
      <c r="M2062" s="5">
        <f ca="1">VLOOKUP(CONCATENATE($F2062," ",$G2062),AllocFactorMatrix,(M$4+1),FALSE)*$E2064</f>
        <v>-23.704016442243535</v>
      </c>
      <c r="N2062" s="5">
        <f t="shared" ca="1" si="1018"/>
        <v>-8371.0657101857923</v>
      </c>
      <c r="O2062" s="5">
        <f ca="1">VLOOKUP(CONCATENATE($F2062," ",$G2062),AllocFactorMatrix,(O$4+1),FALSE)*$E2064</f>
        <v>-7375.9807167092849</v>
      </c>
      <c r="P2062" s="5">
        <f ca="1">VLOOKUP(CONCATENATE($F2062," ",$G2062),AllocFactorMatrix,(P$4+1),FALSE)*$E2064</f>
        <v>-1367.3648987218471</v>
      </c>
      <c r="Q2062" s="5">
        <f ca="1">VLOOKUP(CONCATENATE($F2062," ",$G2062),AllocFactorMatrix,(Q$4+1),FALSE)*$E2064</f>
        <v>-621.29561100724311</v>
      </c>
      <c r="R2062" s="5">
        <f ca="1">VLOOKUP(CONCATENATE($F2062," ",$G2062),AllocFactorMatrix,(R$4+1),FALSE)*$E2064</f>
        <v>-28.787196697751135</v>
      </c>
      <c r="S2062" s="5">
        <f t="shared" ca="1" si="1020"/>
        <v>-9393.4284231361253</v>
      </c>
      <c r="T2062" s="5">
        <f ca="1">VLOOKUP(CONCATENATE($F2062," ",$G2062),AllocFactorMatrix,(T$4+1),FALSE)*$E2064</f>
        <v>-282.66155851978488</v>
      </c>
      <c r="U2062" s="5">
        <f ca="1">VLOOKUP(CONCATENATE($F2062," ",$G2062),AllocFactorMatrix,(U$4+1),FALSE)*$E2064</f>
        <v>-4963.1135180892497</v>
      </c>
      <c r="V2062" s="5">
        <f ca="1">VLOOKUP(CONCATENATE($F2062," ",$G2062),AllocFactorMatrix,(V$4+1),FALSE)*$E2064</f>
        <v>-28178.497975875554</v>
      </c>
      <c r="W2062" s="5">
        <f ca="1">VLOOKUP(CONCATENATE($F2062," ",$G2062),AllocFactorMatrix,(W$4+1),FALSE)*$E2064</f>
        <v>-5346.1205742647544</v>
      </c>
      <c r="X2062" s="5">
        <f t="shared" ca="1" si="1021"/>
        <v>-38770.393626749341</v>
      </c>
      <c r="Y2062" s="5">
        <f ca="1">VLOOKUP(CONCATENATE($F2062," ",$G2062),AllocFactorMatrix,(Y$4+1),FALSE)*$E2064</f>
        <v>-1998.3755138069232</v>
      </c>
      <c r="Z2062" s="5">
        <f ca="1">VLOOKUP(CONCATENATE($F2062," ",$G2062),AllocFactorMatrix,(Z$4+1),FALSE)*$E2064</f>
        <v>-32.530367645500313</v>
      </c>
      <c r="AA2062" s="5">
        <f t="shared" ca="1" si="1019"/>
        <v>-2030.9058814524235</v>
      </c>
      <c r="AB2062" s="5">
        <f ca="1">VLOOKUP(CONCATENATE($F2062," ",$G2062),AllocFactorMatrix,(AB$4+1),FALSE)*$E2064</f>
        <v>-36.285008353247996</v>
      </c>
      <c r="AC2062" s="5">
        <f ca="1">VLOOKUP(CONCATENATE($F2062," ",$G2062),AllocFactorMatrix,(AC$4+1),FALSE)*$E2064</f>
        <v>-784.61471706434736</v>
      </c>
      <c r="AD2062" s="5">
        <f ca="1">VLOOKUP(CONCATENATE($F2062," ",$G2062),AllocFactorMatrix,(AD$4+1),FALSE)*$E2064</f>
        <v>-155.26884704222081</v>
      </c>
    </row>
    <row r="2063" spans="4:30" hidden="1" outlineLevel="1">
      <c r="D2063" s="55"/>
      <c r="E2063" s="51"/>
      <c r="F2063" s="52" t="str">
        <f>F2064</f>
        <v>LABOR_M</v>
      </c>
      <c r="G2063" s="55" t="str">
        <f>$G$14</f>
        <v>CUSTOMER</v>
      </c>
      <c r="H2063" s="4">
        <f t="shared" ca="1" si="1017"/>
        <v>-74741.361428617616</v>
      </c>
      <c r="I2063" s="5">
        <f ca="1">VLOOKUP(CONCATENATE($F2063," ",$G2063),AllocFactorMatrix,(I$4+1),FALSE)*$E2064</f>
        <v>-53402.776908820881</v>
      </c>
      <c r="J2063" s="5">
        <f ca="1">VLOOKUP(CONCATENATE($F2063," ",$G2063),AllocFactorMatrix,(J$4+1),FALSE)*$E2064</f>
        <v>-9138.9735843814833</v>
      </c>
      <c r="K2063" s="5">
        <f ca="1">VLOOKUP(CONCATENATE($F2063," ",$G2063),AllocFactorMatrix,(K$4+1),FALSE)*$E2064</f>
        <v>-2631.5318322522621</v>
      </c>
      <c r="L2063" s="5">
        <f ca="1">VLOOKUP(CONCATENATE($F2063," ",$G2063),AllocFactorMatrix,(L$4+1),FALSE)*$E2064</f>
        <v>-439.89453771528838</v>
      </c>
      <c r="M2063" s="5">
        <f ca="1">VLOOKUP(CONCATENATE($F2063," ",$G2063),AllocFactorMatrix,(M$4+1),FALSE)*$E2064</f>
        <v>-69.501227453646777</v>
      </c>
      <c r="N2063" s="5">
        <f t="shared" ca="1" si="1018"/>
        <v>-3140.9275974211969</v>
      </c>
      <c r="O2063" s="5">
        <f ca="1">VLOOKUP(CONCATENATE($F2063," ",$G2063),AllocFactorMatrix,(O$4+1),FALSE)*$E2064</f>
        <v>-491.04998918038217</v>
      </c>
      <c r="P2063" s="5">
        <f ca="1">VLOOKUP(CONCATENATE($F2063," ",$G2063),AllocFactorMatrix,(P$4+1),FALSE)*$E2064</f>
        <v>-126.11524024965601</v>
      </c>
      <c r="Q2063" s="5">
        <f ca="1">VLOOKUP(CONCATENATE($F2063," ",$G2063),AllocFactorMatrix,(Q$4+1),FALSE)*$E2064</f>
        <v>-241.21909387575298</v>
      </c>
      <c r="R2063" s="5">
        <f ca="1">VLOOKUP(CONCATENATE($F2063," ",$G2063),AllocFactorMatrix,(R$4+1),FALSE)*$E2064</f>
        <v>-42.101094790016369</v>
      </c>
      <c r="S2063" s="5">
        <f t="shared" ca="1" si="1020"/>
        <v>-900.48541809580752</v>
      </c>
      <c r="T2063" s="5">
        <f ca="1">VLOOKUP(CONCATENATE($F2063," ",$G2063),AllocFactorMatrix,(T$4+1),FALSE)*$E2064</f>
        <v>-3.4151308509151033</v>
      </c>
      <c r="U2063" s="5">
        <f ca="1">VLOOKUP(CONCATENATE($F2063," ",$G2063),AllocFactorMatrix,(U$4+1),FALSE)*$E2064</f>
        <v>-75.080307509979491</v>
      </c>
      <c r="V2063" s="5">
        <f ca="1">VLOOKUP(CONCATENATE($F2063," ",$G2063),AllocFactorMatrix,(V$4+1),FALSE)*$E2064</f>
        <v>-354.92459179673307</v>
      </c>
      <c r="W2063" s="5">
        <f ca="1">VLOOKUP(CONCATENATE($F2063," ",$G2063),AllocFactorMatrix,(W$4+1),FALSE)*$E2064</f>
        <v>-63.17516273276842</v>
      </c>
      <c r="X2063" s="5">
        <f t="shared" ca="1" si="1021"/>
        <v>-496.59519289039605</v>
      </c>
      <c r="Y2063" s="5">
        <f ca="1">VLOOKUP(CONCATENATE($F2063," ",$G2063),AllocFactorMatrix,(Y$4+1),FALSE)*$E2064</f>
        <v>-134.40138657152073</v>
      </c>
      <c r="Z2063" s="5">
        <f ca="1">VLOOKUP(CONCATENATE($F2063," ",$G2063),AllocFactorMatrix,(Z$4+1),FALSE)*$E2064</f>
        <v>-2.1292873190111159</v>
      </c>
      <c r="AA2063" s="5">
        <f t="shared" ca="1" si="1019"/>
        <v>-136.53067389053186</v>
      </c>
      <c r="AB2063" s="5">
        <f ca="1">VLOOKUP(CONCATENATE($F2063," ",$G2063),AllocFactorMatrix,(AB$4+1),FALSE)*$E2064</f>
        <v>-3.8297591315024886</v>
      </c>
      <c r="AC2063" s="5">
        <f ca="1">VLOOKUP(CONCATENATE($F2063," ",$G2063),AllocFactorMatrix,(AC$4+1),FALSE)*$E2064</f>
        <v>-5894.1224044064274</v>
      </c>
      <c r="AD2063" s="5">
        <f ca="1">VLOOKUP(CONCATENATE($F2063," ",$G2063),AllocFactorMatrix,(AD$4+1),FALSE)*$E2064</f>
        <v>-1627.1198895793748</v>
      </c>
    </row>
    <row r="2064" spans="4:30" collapsed="1">
      <c r="D2064" s="108" t="s">
        <v>665</v>
      </c>
      <c r="E2064" s="61">
        <f>-442194-1612-242560-38445-18267-63692-19493</f>
        <v>-826263</v>
      </c>
      <c r="F2064" s="61" t="s">
        <v>70</v>
      </c>
      <c r="G2064" s="55" t="str">
        <f>$G$15</f>
        <v>TOTAL</v>
      </c>
      <c r="H2064" s="4">
        <f t="shared" ca="1" si="1017"/>
        <v>-826263.00000000012</v>
      </c>
      <c r="I2064" s="5">
        <f ca="1">VLOOKUP(CONCATENATE($F2064," ",$G2064),AllocFactorMatrix,(I$4+1),FALSE)*$E2064</f>
        <v>-466462.58716338401</v>
      </c>
      <c r="J2064" s="5">
        <f ca="1">VLOOKUP(CONCATENATE($F2064," ",$G2064),AllocFactorMatrix,(J$4+1),FALSE)*$E2064</f>
        <v>-29758.947388832643</v>
      </c>
      <c r="K2064" s="5">
        <f ca="1">VLOOKUP(CONCATENATE($F2064," ",$G2064),AllocFactorMatrix,(K$4+1),FALSE)*$E2064</f>
        <v>-75361.366391490155</v>
      </c>
      <c r="L2064" s="5">
        <f ca="1">VLOOKUP(CONCATENATE($F2064," ",$G2064),AllocFactorMatrix,(L$4+1),FALSE)*$E2064</f>
        <v>-2444.8968591535977</v>
      </c>
      <c r="M2064" s="5">
        <f ca="1">VLOOKUP(CONCATENATE($F2064," ",$G2064),AllocFactorMatrix,(M$4+1),FALSE)*$E2064</f>
        <v>-192.83682613637183</v>
      </c>
      <c r="N2064" s="5">
        <f t="shared" ca="1" si="1018"/>
        <v>-77999.100076780116</v>
      </c>
      <c r="O2064" s="5">
        <f ca="1">VLOOKUP(CONCATENATE($F2064," ",$G2064),AllocFactorMatrix,(O$4+1),FALSE)*$E2064</f>
        <v>-55703.342323407211</v>
      </c>
      <c r="P2064" s="5">
        <f ca="1">VLOOKUP(CONCATENATE($F2064," ",$G2064),AllocFactorMatrix,(P$4+1),FALSE)*$E2064</f>
        <v>-9371.6995002342446</v>
      </c>
      <c r="Q2064" s="5">
        <f ca="1">VLOOKUP(CONCATENATE($F2064," ",$G2064),AllocFactorMatrix,(Q$4+1),FALSE)*$E2064</f>
        <v>-3022.8658902462175</v>
      </c>
      <c r="R2064" s="5">
        <f ca="1">VLOOKUP(CONCATENATE($F2064," ",$G2064),AllocFactorMatrix,(R$4+1),FALSE)*$E2064</f>
        <v>-167.93962192171983</v>
      </c>
      <c r="S2064" s="5">
        <f t="shared" ca="1" si="1020"/>
        <v>-68265.847335809391</v>
      </c>
      <c r="T2064" s="5">
        <f ca="1">VLOOKUP(CONCATENATE($F2064," ",$G2064),AllocFactorMatrix,(T$4+1),FALSE)*$E2064</f>
        <v>-1925.2472018661035</v>
      </c>
      <c r="U2064" s="5">
        <f ca="1">VLOOKUP(CONCATENATE($F2064," ",$G2064),AllocFactorMatrix,(U$4+1),FALSE)*$E2064</f>
        <v>-29267.497246733579</v>
      </c>
      <c r="V2064" s="5">
        <f ca="1">VLOOKUP(CONCATENATE($F2064," ",$G2064),AllocFactorMatrix,(V$4+1),FALSE)*$E2064</f>
        <v>-106052.71912574062</v>
      </c>
      <c r="W2064" s="5">
        <f ca="1">VLOOKUP(CONCATENATE($F2064," ",$G2064),AllocFactorMatrix,(W$4+1),FALSE)*$E2064</f>
        <v>-19393.93588928035</v>
      </c>
      <c r="X2064" s="5">
        <f t="shared" ca="1" si="1021"/>
        <v>-156639.39946362065</v>
      </c>
      <c r="Y2064" s="5">
        <f ca="1">VLOOKUP(CONCATENATE($F2064," ",$G2064),AllocFactorMatrix,(Y$4+1),FALSE)*$E2064</f>
        <v>-17073.303637311798</v>
      </c>
      <c r="Z2064" s="5">
        <f ca="1">VLOOKUP(CONCATENATE($F2064," ",$G2064),AllocFactorMatrix,(Z$4+1),FALSE)*$E2064</f>
        <v>-250.3021104003702</v>
      </c>
      <c r="AA2064" s="5">
        <f t="shared" ca="1" si="1019"/>
        <v>-17323.605747712169</v>
      </c>
      <c r="AB2064" s="5">
        <f ca="1">VLOOKUP(CONCATENATE($F2064," ",$G2064),AllocFactorMatrix,(AB$4+1),FALSE)*$E2064</f>
        <v>-231.38355454087306</v>
      </c>
      <c r="AC2064" s="5">
        <f ca="1">VLOOKUP(CONCATENATE($F2064," ",$G2064),AllocFactorMatrix,(AC$4+1),FALSE)*$E2064</f>
        <v>-7632.3222917313806</v>
      </c>
      <c r="AD2064" s="5">
        <f ca="1">VLOOKUP(CONCATENATE($F2064," ",$G2064),AllocFactorMatrix,(AD$4+1),FALSE)*$E2064</f>
        <v>-1949.8069775887891</v>
      </c>
    </row>
    <row r="2065" spans="1:30" s="51" customFormat="1" hidden="1" outlineLevel="1">
      <c r="A2065" s="56"/>
      <c r="B2065" s="111"/>
      <c r="C2065" s="55"/>
      <c r="F2065" s="52" t="str">
        <f>F2072</f>
        <v>RB_GUP</v>
      </c>
      <c r="G2065" s="55" t="str">
        <f>$G$8</f>
        <v>PRODUCTION</v>
      </c>
      <c r="H2065" s="53">
        <f t="shared" ref="H2065:H2072" ca="1" si="1022">SUBTOTAL(9,I2065:AD2065)</f>
        <v>-5744.2120316167111</v>
      </c>
      <c r="I2065" s="54">
        <f ca="1">VLOOKUP(CONCATENATE($F2065," ",$G2065),AllocFactorMatrix,(I$4+1),FALSE)*$E2072</f>
        <v>-2829.5011403522658</v>
      </c>
      <c r="J2065" s="54">
        <f ca="1">VLOOKUP(CONCATENATE($F2065," ",$G2065),AllocFactorMatrix,(J$4+1),FALSE)*$E2072</f>
        <v>-139.87235180893765</v>
      </c>
      <c r="K2065" s="54">
        <f ca="1">VLOOKUP(CONCATENATE($F2065," ",$G2065),AllocFactorMatrix,(K$4+1),FALSE)*$E2072</f>
        <v>-512.3444084818185</v>
      </c>
      <c r="L2065" s="54">
        <f ca="1">VLOOKUP(CONCATENATE($F2065," ",$G2065),AllocFactorMatrix,(L$4+1),FALSE)*$E2072</f>
        <v>-16.12678295257831</v>
      </c>
      <c r="M2065" s="54">
        <f ca="1">VLOOKUP(CONCATENATE($F2065," ",$G2065),AllocFactorMatrix,(M$4+1),FALSE)*$E2072</f>
        <v>-1.5123181022902632</v>
      </c>
      <c r="N2065" s="54">
        <f t="shared" ref="N2065:N2072" ca="1" si="1023">SUBTOTAL(9,K2065:M2065)</f>
        <v>-529.98350953668705</v>
      </c>
      <c r="O2065" s="54">
        <f ca="1">VLOOKUP(CONCATENATE($F2065," ",$G2065),AllocFactorMatrix,(O$4+1),FALSE)*$E2072</f>
        <v>-389.46145113328078</v>
      </c>
      <c r="P2065" s="54">
        <f ca="1">VLOOKUP(CONCATENATE($F2065," ",$G2065),AllocFactorMatrix,(P$4+1),FALSE)*$E2072</f>
        <v>-72.568014895857559</v>
      </c>
      <c r="Q2065" s="54">
        <f ca="1">VLOOKUP(CONCATENATE($F2065," ",$G2065),AllocFactorMatrix,(Q$4+1),FALSE)*$E2072</f>
        <v>-32.792134714965826</v>
      </c>
      <c r="R2065" s="54">
        <f ca="1">VLOOKUP(CONCATENATE($F2065," ",$G2065),AllocFactorMatrix,(R$4+1),FALSE)*$E2072</f>
        <v>-1.4746256427895177</v>
      </c>
      <c r="S2065" s="54">
        <f ca="1">SUBTOTAL(9,O2065:R2065)</f>
        <v>-496.29622638689369</v>
      </c>
      <c r="T2065" s="54">
        <f ca="1">VLOOKUP(CONCATENATE($F2065," ",$G2065),AllocFactorMatrix,(T$4+1),FALSE)*$E2072</f>
        <v>-13.604886030799122</v>
      </c>
      <c r="U2065" s="54">
        <f ca="1">VLOOKUP(CONCATENATE($F2065," ",$G2065),AllocFactorMatrix,(U$4+1),FALSE)*$E2072</f>
        <v>-222.64164186847268</v>
      </c>
      <c r="V2065" s="54">
        <f ca="1">VLOOKUP(CONCATENATE($F2065," ",$G2065),AllocFactorMatrix,(V$4+1),FALSE)*$E2072</f>
        <v>-1176.6673331586144</v>
      </c>
      <c r="W2065" s="54">
        <f ca="1">VLOOKUP(CONCATENATE($F2065," ",$G2065),AllocFactorMatrix,(W$4+1),FALSE)*$E2072</f>
        <v>-212.48661797351056</v>
      </c>
      <c r="X2065" s="54">
        <f ca="1">SUBTOTAL(9,T2065:W2065)</f>
        <v>-1625.4004790313968</v>
      </c>
      <c r="Y2065" s="54">
        <f ca="1">VLOOKUP(CONCATENATE($F2065," ",$G2065),AllocFactorMatrix,(Y$4+1),FALSE)*$E2072</f>
        <v>-119.60299364539746</v>
      </c>
      <c r="Z2065" s="54">
        <f ca="1">VLOOKUP(CONCATENATE($F2065," ",$G2065),AllocFactorMatrix,(Z$4+1),FALSE)*$E2072</f>
        <v>-2.0033044258380475</v>
      </c>
      <c r="AA2065" s="54">
        <f t="shared" ref="AA2065:AA2072" ca="1" si="1024">SUBTOTAL(9,Y2065:Z2065)</f>
        <v>-121.60629807123551</v>
      </c>
      <c r="AB2065" s="54">
        <f ca="1">VLOOKUP(CONCATENATE($F2065," ",$G2065),AllocFactorMatrix,(AB$4+1),FALSE)*$E2072</f>
        <v>-1.5520264292937025</v>
      </c>
      <c r="AC2065" s="54">
        <f ca="1">VLOOKUP(CONCATENATE($F2065," ",$G2065),AllocFactorMatrix,(AC$4+1),FALSE)*$E2072</f>
        <v>0</v>
      </c>
      <c r="AD2065" s="54">
        <f ca="1">VLOOKUP(CONCATENATE($F2065," ",$G2065),AllocFactorMatrix,(AD$4+1),FALSE)*$E2072</f>
        <v>0</v>
      </c>
    </row>
    <row r="2066" spans="1:30" s="51" customFormat="1" hidden="1" outlineLevel="1">
      <c r="A2066" s="56"/>
      <c r="B2066" s="111"/>
      <c r="C2066" s="55"/>
      <c r="F2066" s="52" t="str">
        <f>F2072</f>
        <v>RB_GUP</v>
      </c>
      <c r="G2066" s="55" t="str">
        <f>$G$9</f>
        <v>BULKTRAN</v>
      </c>
      <c r="H2066" s="53">
        <f t="shared" ca="1" si="1022"/>
        <v>-3044.55884840204</v>
      </c>
      <c r="I2066" s="54">
        <f ca="1">VLOOKUP(CONCATENATE($F2066," ",$G2066),AllocFactorMatrix,(I$4+1),FALSE)*$E2072</f>
        <v>-1499.6979021678935</v>
      </c>
      <c r="J2066" s="54">
        <f ca="1">VLOOKUP(CONCATENATE($F2066," ",$G2066),AllocFactorMatrix,(J$4+1),FALSE)*$E2072</f>
        <v>-74.135426060665267</v>
      </c>
      <c r="K2066" s="54">
        <f ca="1">VLOOKUP(CONCATENATE($F2066," ",$G2066),AllocFactorMatrix,(K$4+1),FALSE)*$E2072</f>
        <v>-271.55381690073273</v>
      </c>
      <c r="L2066" s="54">
        <f ca="1">VLOOKUP(CONCATENATE($F2066," ",$G2066),AllocFactorMatrix,(L$4+1),FALSE)*$E2072</f>
        <v>-8.547550031977595</v>
      </c>
      <c r="M2066" s="54">
        <f ca="1">VLOOKUP(CONCATENATE($F2066," ",$G2066),AllocFactorMatrix,(M$4+1),FALSE)*$E2072</f>
        <v>-0.80156189127136224</v>
      </c>
      <c r="N2066" s="54">
        <f t="shared" ca="1" si="1023"/>
        <v>-280.90292882398171</v>
      </c>
      <c r="O2066" s="54">
        <f ca="1">VLOOKUP(CONCATENATE($F2066," ",$G2066),AllocFactorMatrix,(O$4+1),FALSE)*$E2072</f>
        <v>-206.42314396350764</v>
      </c>
      <c r="P2066" s="54">
        <f ca="1">VLOOKUP(CONCATENATE($F2066," ",$G2066),AllocFactorMatrix,(P$4+1),FALSE)*$E2072</f>
        <v>-38.462645641576572</v>
      </c>
      <c r="Q2066" s="54">
        <f ca="1">VLOOKUP(CONCATENATE($F2066," ",$G2066),AllocFactorMatrix,(Q$4+1),FALSE)*$E2072</f>
        <v>-17.380553390948148</v>
      </c>
      <c r="R2066" s="54">
        <f ca="1">VLOOKUP(CONCATENATE($F2066," ",$G2066),AllocFactorMatrix,(R$4+1),FALSE)*$E2072</f>
        <v>-0.7815840578523664</v>
      </c>
      <c r="S2066" s="54">
        <f t="shared" ref="S2066:S2072" ca="1" si="1025">SUBTOTAL(9,O2066:R2066)</f>
        <v>-263.04792705388468</v>
      </c>
      <c r="T2066" s="54">
        <f ca="1">VLOOKUP(CONCATENATE($F2066," ",$G2066),AllocFactorMatrix,(T$4+1),FALSE)*$E2072</f>
        <v>-7.2108891382466709</v>
      </c>
      <c r="U2066" s="54">
        <f ca="1">VLOOKUP(CONCATENATE($F2066," ",$G2066),AllocFactorMatrix,(U$4+1),FALSE)*$E2072</f>
        <v>-118.00497214282615</v>
      </c>
      <c r="V2066" s="54">
        <f ca="1">VLOOKUP(CONCATENATE($F2066," ",$G2066),AllocFactorMatrix,(V$4+1),FALSE)*$E2072</f>
        <v>-623.65959353095354</v>
      </c>
      <c r="W2066" s="54">
        <f ca="1">VLOOKUP(CONCATENATE($F2066," ",$G2066),AllocFactorMatrix,(W$4+1),FALSE)*$E2072</f>
        <v>-112.62258589298584</v>
      </c>
      <c r="X2066" s="54">
        <f t="shared" ref="X2066:X2072" ca="1" si="1026">SUBTOTAL(9,T2066:W2066)</f>
        <v>-861.49804070501227</v>
      </c>
      <c r="Y2066" s="54">
        <f ca="1">VLOOKUP(CONCATENATE($F2066," ",$G2066),AllocFactorMatrix,(Y$4+1),FALSE)*$E2072</f>
        <v>-63.392219958841082</v>
      </c>
      <c r="Z2066" s="54">
        <f ca="1">VLOOKUP(CONCATENATE($F2066," ",$G2066),AllocFactorMatrix,(Z$4+1),FALSE)*$E2072</f>
        <v>-1.0617954529111595</v>
      </c>
      <c r="AA2066" s="54">
        <f t="shared" ca="1" si="1024"/>
        <v>-64.454015411752238</v>
      </c>
      <c r="AB2066" s="54">
        <f ca="1">VLOOKUP(CONCATENATE($F2066," ",$G2066),AllocFactorMatrix,(AB$4+1),FALSE)*$E2072</f>
        <v>-0.82260817885060677</v>
      </c>
      <c r="AC2066" s="54">
        <f ca="1">VLOOKUP(CONCATENATE($F2066," ",$G2066),AllocFactorMatrix,(AC$4+1),FALSE)*$E2072</f>
        <v>0</v>
      </c>
      <c r="AD2066" s="54">
        <f ca="1">VLOOKUP(CONCATENATE($F2066," ",$G2066),AllocFactorMatrix,(AD$4+1),FALSE)*$E2072</f>
        <v>0</v>
      </c>
    </row>
    <row r="2067" spans="1:30" s="51" customFormat="1" hidden="1" outlineLevel="1">
      <c r="A2067" s="56"/>
      <c r="B2067" s="111"/>
      <c r="C2067" s="55"/>
      <c r="F2067" s="52" t="str">
        <f>F2072</f>
        <v>RB_GUP</v>
      </c>
      <c r="G2067" s="55" t="str">
        <f>$G$10</f>
        <v>SUBTRAN</v>
      </c>
      <c r="H2067" s="53">
        <f t="shared" ca="1" si="1022"/>
        <v>-668.79817708426094</v>
      </c>
      <c r="I2067" s="54">
        <f ca="1">VLOOKUP(CONCATENATE($F2067," ",$G2067),AllocFactorMatrix,(I$4+1),FALSE)*$E2072</f>
        <v>-325.61605121752723</v>
      </c>
      <c r="J2067" s="54">
        <f ca="1">VLOOKUP(CONCATENATE($F2067," ",$G2067),AllocFactorMatrix,(J$4+1),FALSE)*$E2072</f>
        <v>-15.714656588124331</v>
      </c>
      <c r="K2067" s="54">
        <f ca="1">VLOOKUP(CONCATENATE($F2067," ",$G2067),AllocFactorMatrix,(K$4+1),FALSE)*$E2072</f>
        <v>-57.169152293440426</v>
      </c>
      <c r="L2067" s="54">
        <f ca="1">VLOOKUP(CONCATENATE($F2067," ",$G2067),AllocFactorMatrix,(L$4+1),FALSE)*$E2072</f>
        <v>-1.7659013251461255</v>
      </c>
      <c r="M2067" s="54">
        <f ca="1">VLOOKUP(CONCATENATE($F2067," ",$G2067),AllocFactorMatrix,(M$4+1),FALSE)*$E2072</f>
        <v>-0.21993367077703274</v>
      </c>
      <c r="N2067" s="54">
        <f t="shared" ca="1" si="1023"/>
        <v>-59.154987289363582</v>
      </c>
      <c r="O2067" s="54">
        <f ca="1">VLOOKUP(CONCATENATE($F2067," ",$G2067),AllocFactorMatrix,(O$4+1),FALSE)*$E2072</f>
        <v>-43.192188100971578</v>
      </c>
      <c r="P2067" s="54">
        <f ca="1">VLOOKUP(CONCATENATE($F2067," ",$G2067),AllocFactorMatrix,(P$4+1),FALSE)*$E2072</f>
        <v>-8.0293773905073706</v>
      </c>
      <c r="Q2067" s="54">
        <f ca="1">VLOOKUP(CONCATENATE($F2067," ",$G2067),AllocFactorMatrix,(Q$4+1),FALSE)*$E2072</f>
        <v>-4.7775752204807889</v>
      </c>
      <c r="R2067" s="54">
        <f ca="1">VLOOKUP(CONCATENATE($F2067," ",$G2067),AllocFactorMatrix,(R$4+1),FALSE)*$E2072</f>
        <v>0</v>
      </c>
      <c r="S2067" s="54">
        <f t="shared" ca="1" si="1025"/>
        <v>-55.99914071195974</v>
      </c>
      <c r="T2067" s="54">
        <f ca="1">VLOOKUP(CONCATENATE($F2067," ",$G2067),AllocFactorMatrix,(T$4+1),FALSE)*$E2072</f>
        <v>-1.5081970452085132</v>
      </c>
      <c r="U2067" s="54">
        <f ca="1">VLOOKUP(CONCATENATE($F2067," ",$G2067),AllocFactorMatrix,(U$4+1),FALSE)*$E2072</f>
        <v>-24.690046727113483</v>
      </c>
      <c r="V2067" s="54">
        <f ca="1">VLOOKUP(CONCATENATE($F2067," ",$G2067),AllocFactorMatrix,(V$4+1),FALSE)*$E2072</f>
        <v>-172.00773143600358</v>
      </c>
      <c r="W2067" s="54">
        <f ca="1">VLOOKUP(CONCATENATE($F2067," ",$G2067),AllocFactorMatrix,(W$4+1),FALSE)*$E2072</f>
        <v>0</v>
      </c>
      <c r="X2067" s="54">
        <f t="shared" ca="1" si="1026"/>
        <v>-198.20597520832558</v>
      </c>
      <c r="Y2067" s="54">
        <f ca="1">VLOOKUP(CONCATENATE($F2067," ",$G2067),AllocFactorMatrix,(Y$4+1),FALSE)*$E2072</f>
        <v>-12.999583193003877</v>
      </c>
      <c r="Z2067" s="54">
        <f ca="1">VLOOKUP(CONCATENATE($F2067," ",$G2067),AllocFactorMatrix,(Z$4+1),FALSE)*$E2072</f>
        <v>-0.21670340500062649</v>
      </c>
      <c r="AA2067" s="54">
        <f t="shared" ca="1" si="1024"/>
        <v>-13.216286598004503</v>
      </c>
      <c r="AB2067" s="54">
        <f ca="1">VLOOKUP(CONCATENATE($F2067," ",$G2067),AllocFactorMatrix,(AB$4+1),FALSE)*$E2072</f>
        <v>-0.17359172811786622</v>
      </c>
      <c r="AC2067" s="54">
        <f ca="1">VLOOKUP(CONCATENATE($F2067," ",$G2067),AllocFactorMatrix,(AC$4+1),FALSE)*$E2072</f>
        <v>-0.59024898580944218</v>
      </c>
      <c r="AD2067" s="54">
        <f ca="1">VLOOKUP(CONCATENATE($F2067," ",$G2067),AllocFactorMatrix,(AD$4+1),FALSE)*$E2072</f>
        <v>-0.12723875702854651</v>
      </c>
    </row>
    <row r="2068" spans="1:30" s="51" customFormat="1" hidden="1" outlineLevel="1">
      <c r="A2068" s="56"/>
      <c r="B2068" s="111"/>
      <c r="C2068" s="55"/>
      <c r="F2068" s="52" t="str">
        <f>F2072</f>
        <v>RB_GUP</v>
      </c>
      <c r="G2068" s="55" t="str">
        <f>$G$11</f>
        <v>DISTPRI</v>
      </c>
      <c r="H2068" s="53">
        <f t="shared" ca="1" si="1022"/>
        <v>-3068.6582861431662</v>
      </c>
      <c r="I2068" s="54">
        <f ca="1">VLOOKUP(CONCATENATE($F2068," ",$G2068),AllocFactorMatrix,(I$4+1),FALSE)*$E2072</f>
        <v>-2050.9152125237051</v>
      </c>
      <c r="J2068" s="54">
        <f ca="1">VLOOKUP(CONCATENATE($F2068," ",$G2068),AllocFactorMatrix,(J$4+1),FALSE)*$E2072</f>
        <v>-96.674789128447273</v>
      </c>
      <c r="K2068" s="54">
        <f ca="1">VLOOKUP(CONCATENATE($F2068," ",$G2068),AllocFactorMatrix,(K$4+1),FALSE)*$E2072</f>
        <v>-351.03209258216236</v>
      </c>
      <c r="L2068" s="54">
        <f ca="1">VLOOKUP(CONCATENATE($F2068," ",$G2068),AllocFactorMatrix,(L$4+1),FALSE)*$E2072</f>
        <v>-10.84871823295653</v>
      </c>
      <c r="M2068" s="54">
        <f ca="1">VLOOKUP(CONCATENATE($F2068," ",$G2068),AllocFactorMatrix,(M$4+1),FALSE)*$E2072</f>
        <v>0</v>
      </c>
      <c r="N2068" s="54">
        <f t="shared" ca="1" si="1023"/>
        <v>-361.88081081511888</v>
      </c>
      <c r="O2068" s="54">
        <f ca="1">VLOOKUP(CONCATENATE($F2068," ",$G2068),AllocFactorMatrix,(O$4+1),FALSE)*$E2072</f>
        <v>-263.21271427298916</v>
      </c>
      <c r="P2068" s="54">
        <f ca="1">VLOOKUP(CONCATENATE($F2068," ",$G2068),AllocFactorMatrix,(P$4+1),FALSE)*$E2072</f>
        <v>-49.023385745985173</v>
      </c>
      <c r="Q2068" s="54">
        <f ca="1">VLOOKUP(CONCATENATE($F2068," ",$G2068),AllocFactorMatrix,(Q$4+1),FALSE)*$E2072</f>
        <v>0</v>
      </c>
      <c r="R2068" s="54">
        <f ca="1">VLOOKUP(CONCATENATE($F2068," ",$G2068),AllocFactorMatrix,(R$4+1),FALSE)*$E2072</f>
        <v>0</v>
      </c>
      <c r="S2068" s="54">
        <f t="shared" ca="1" si="1025"/>
        <v>-312.23610001897435</v>
      </c>
      <c r="T2068" s="54">
        <f ca="1">VLOOKUP(CONCATENATE($F2068," ",$G2068),AllocFactorMatrix,(T$4+1),FALSE)*$E2072</f>
        <v>-9.3833710581664711</v>
      </c>
      <c r="U2068" s="54">
        <f ca="1">VLOOKUP(CONCATENATE($F2068," ",$G2068),AllocFactorMatrix,(U$4+1),FALSE)*$E2072</f>
        <v>-151.33254204360395</v>
      </c>
      <c r="V2068" s="54">
        <f ca="1">VLOOKUP(CONCATENATE($F2068," ",$G2068),AllocFactorMatrix,(V$4+1),FALSE)*$E2072</f>
        <v>0</v>
      </c>
      <c r="W2068" s="54">
        <f ca="1">VLOOKUP(CONCATENATE($F2068," ",$G2068),AllocFactorMatrix,(W$4+1),FALSE)*$E2072</f>
        <v>0</v>
      </c>
      <c r="X2068" s="54">
        <f t="shared" ca="1" si="1026"/>
        <v>-160.71591310177041</v>
      </c>
      <c r="Y2068" s="54">
        <f ca="1">VLOOKUP(CONCATENATE($F2068," ",$G2068),AllocFactorMatrix,(Y$4+1),FALSE)*$E2072</f>
        <v>-79.370729455475214</v>
      </c>
      <c r="Z2068" s="54">
        <f ca="1">VLOOKUP(CONCATENATE($F2068," ",$G2068),AllocFactorMatrix,(Z$4+1),FALSE)*$E2072</f>
        <v>-1.3242144650466332</v>
      </c>
      <c r="AA2068" s="54">
        <f t="shared" ca="1" si="1024"/>
        <v>-80.694943920521851</v>
      </c>
      <c r="AB2068" s="54">
        <f ca="1">VLOOKUP(CONCATENATE($F2068," ",$G2068),AllocFactorMatrix,(AB$4+1),FALSE)*$E2072</f>
        <v>-1.0728355991649197</v>
      </c>
      <c r="AC2068" s="54">
        <f ca="1">VLOOKUP(CONCATENATE($F2068," ",$G2068),AllocFactorMatrix,(AC$4+1),FALSE)*$E2072</f>
        <v>-3.6753857141466129</v>
      </c>
      <c r="AD2068" s="54">
        <f ca="1">VLOOKUP(CONCATENATE($F2068," ",$G2068),AllocFactorMatrix,(AD$4+1),FALSE)*$E2072</f>
        <v>-0.79229532131626523</v>
      </c>
    </row>
    <row r="2069" spans="1:30" s="51" customFormat="1" hidden="1" outlineLevel="1">
      <c r="A2069" s="56"/>
      <c r="B2069" s="111"/>
      <c r="C2069" s="55"/>
      <c r="F2069" s="52" t="str">
        <f>F2072</f>
        <v>RB_GUP</v>
      </c>
      <c r="G2069" s="55" t="str">
        <f>$G$12</f>
        <v>DISTSEC</v>
      </c>
      <c r="H2069" s="53">
        <f t="shared" ca="1" si="1022"/>
        <v>-1579.0864062322712</v>
      </c>
      <c r="I2069" s="54">
        <f ca="1">VLOOKUP(CONCATENATE($F2069," ",$G2069),AllocFactorMatrix,(I$4+1),FALSE)*$E2072</f>
        <v>-1180.685198147693</v>
      </c>
      <c r="J2069" s="54">
        <f ca="1">VLOOKUP(CONCATENATE($F2069," ",$G2069),AllocFactorMatrix,(J$4+1),FALSE)*$E2072</f>
        <v>-56.921209698135804</v>
      </c>
      <c r="K2069" s="54">
        <f ca="1">VLOOKUP(CONCATENATE($F2069," ",$G2069),AllocFactorMatrix,(K$4+1),FALSE)*$E2072</f>
        <v>-171.75501085780738</v>
      </c>
      <c r="L2069" s="54">
        <f ca="1">VLOOKUP(CONCATENATE($F2069," ",$G2069),AllocFactorMatrix,(L$4+1),FALSE)*$E2072</f>
        <v>0</v>
      </c>
      <c r="M2069" s="54">
        <f ca="1">VLOOKUP(CONCATENATE($F2069," ",$G2069),AllocFactorMatrix,(M$4+1),FALSE)*$E2072</f>
        <v>0</v>
      </c>
      <c r="N2069" s="54">
        <f t="shared" ca="1" si="1023"/>
        <v>-171.75501085780738</v>
      </c>
      <c r="O2069" s="54">
        <f ca="1">VLOOKUP(CONCATENATE($F2069," ",$G2069),AllocFactorMatrix,(O$4+1),FALSE)*$E2072</f>
        <v>-109.44296142998115</v>
      </c>
      <c r="P2069" s="54">
        <f ca="1">VLOOKUP(CONCATENATE($F2069," ",$G2069),AllocFactorMatrix,(P$4+1),FALSE)*$E2072</f>
        <v>0</v>
      </c>
      <c r="Q2069" s="54">
        <f ca="1">VLOOKUP(CONCATENATE($F2069," ",$G2069),AllocFactorMatrix,(Q$4+1),FALSE)*$E2072</f>
        <v>0</v>
      </c>
      <c r="R2069" s="54">
        <f ca="1">VLOOKUP(CONCATENATE($F2069," ",$G2069),AllocFactorMatrix,(R$4+1),FALSE)*$E2072</f>
        <v>0</v>
      </c>
      <c r="S2069" s="54">
        <f t="shared" ca="1" si="1025"/>
        <v>-109.44296142998115</v>
      </c>
      <c r="T2069" s="54">
        <f ca="1">VLOOKUP(CONCATENATE($F2069," ",$G2069),AllocFactorMatrix,(T$4+1),FALSE)*$E2072</f>
        <v>-2.9591080803540741</v>
      </c>
      <c r="U2069" s="54">
        <f ca="1">VLOOKUP(CONCATENATE($F2069," ",$G2069),AllocFactorMatrix,(U$4+1),FALSE)*$E2072</f>
        <v>0</v>
      </c>
      <c r="V2069" s="54">
        <f ca="1">VLOOKUP(CONCATENATE($F2069," ",$G2069),AllocFactorMatrix,(V$4+1),FALSE)*$E2072</f>
        <v>0</v>
      </c>
      <c r="W2069" s="54">
        <f ca="1">VLOOKUP(CONCATENATE($F2069," ",$G2069),AllocFactorMatrix,(W$4+1),FALSE)*$E2072</f>
        <v>0</v>
      </c>
      <c r="X2069" s="54">
        <f t="shared" ca="1" si="1026"/>
        <v>-2.9591080803540741</v>
      </c>
      <c r="Y2069" s="54">
        <f ca="1">VLOOKUP(CONCATENATE($F2069," ",$G2069),AllocFactorMatrix,(Y$4+1),FALSE)*$E2072</f>
        <v>-40.367389830833822</v>
      </c>
      <c r="Z2069" s="54">
        <f ca="1">VLOOKUP(CONCATENATE($F2069," ",$G2069),AllocFactorMatrix,(Z$4+1),FALSE)*$E2072</f>
        <v>0</v>
      </c>
      <c r="AA2069" s="54">
        <f t="shared" ca="1" si="1024"/>
        <v>-40.367389830833822</v>
      </c>
      <c r="AB2069" s="54">
        <f ca="1">VLOOKUP(CONCATENATE($F2069," ",$G2069),AllocFactorMatrix,(AB$4+1),FALSE)*$E2072</f>
        <v>-0.41889370284504124</v>
      </c>
      <c r="AC2069" s="54">
        <f ca="1">VLOOKUP(CONCATENATE($F2069," ",$G2069),AllocFactorMatrix,(AC$4+1),FALSE)*$E2072</f>
        <v>-14.223052341215483</v>
      </c>
      <c r="AD2069" s="54">
        <f ca="1">VLOOKUP(CONCATENATE($F2069," ",$G2069),AllocFactorMatrix,(AD$4+1),FALSE)*$E2072</f>
        <v>-2.3135821434056898</v>
      </c>
    </row>
    <row r="2070" spans="1:30" s="51" customFormat="1" hidden="1" outlineLevel="1">
      <c r="A2070" s="56"/>
      <c r="B2070" s="111"/>
      <c r="C2070" s="55"/>
      <c r="F2070" s="52" t="str">
        <f>F2072</f>
        <v>RB_GUP</v>
      </c>
      <c r="G2070" s="55" t="str">
        <f>$G$13</f>
        <v>ENERGY</v>
      </c>
      <c r="H2070" s="53">
        <f t="shared" ca="1" si="1022"/>
        <v>-48.536190892130286</v>
      </c>
      <c r="I2070" s="54">
        <f ca="1">VLOOKUP(CONCATENATE($F2070," ",$G2070),AllocFactorMatrix,(I$4+1),FALSE)*$E2072</f>
        <v>-18.212093607096556</v>
      </c>
      <c r="J2070" s="54">
        <f ca="1">VLOOKUP(CONCATENATE($F2070," ",$G2070),AllocFactorMatrix,(J$4+1),FALSE)*$E2072</f>
        <v>-1.1802613485503535</v>
      </c>
      <c r="K2070" s="54">
        <f ca="1">VLOOKUP(CONCATENATE($F2070," ",$G2070),AllocFactorMatrix,(K$4+1),FALSE)*$E2072</f>
        <v>-3.9599047691201243</v>
      </c>
      <c r="L2070" s="54">
        <f ca="1">VLOOKUP(CONCATENATE($F2070," ",$G2070),AllocFactorMatrix,(L$4+1),FALSE)*$E2072</f>
        <v>-0.12585476347073773</v>
      </c>
      <c r="M2070" s="54">
        <f ca="1">VLOOKUP(CONCATENATE($F2070," ",$G2070),AllocFactorMatrix,(M$4+1),FALSE)*$E2072</f>
        <v>-1.1602337923391595E-2</v>
      </c>
      <c r="N2070" s="54">
        <f t="shared" ca="1" si="1023"/>
        <v>-4.0973618705142538</v>
      </c>
      <c r="O2070" s="54">
        <f ca="1">VLOOKUP(CONCATENATE($F2070," ",$G2070),AllocFactorMatrix,(O$4+1),FALSE)*$E2072</f>
        <v>-3.610300431582953</v>
      </c>
      <c r="P2070" s="54">
        <f ca="1">VLOOKUP(CONCATENATE($F2070," ",$G2070),AllocFactorMatrix,(P$4+1),FALSE)*$E2072</f>
        <v>-0.66928023182106089</v>
      </c>
      <c r="Q2070" s="54">
        <f ca="1">VLOOKUP(CONCATENATE($F2070," ",$G2070),AllocFactorMatrix,(Q$4+1),FALSE)*$E2072</f>
        <v>-0.304103806491615</v>
      </c>
      <c r="R2070" s="54">
        <f ca="1">VLOOKUP(CONCATENATE($F2070," ",$G2070),AllocFactorMatrix,(R$4+1),FALSE)*$E2072</f>
        <v>-1.4090387794332755E-2</v>
      </c>
      <c r="S2070" s="54">
        <f t="shared" ca="1" si="1025"/>
        <v>-4.597774857689962</v>
      </c>
      <c r="T2070" s="54">
        <f ca="1">VLOOKUP(CONCATENATE($F2070," ",$G2070),AllocFactorMatrix,(T$4+1),FALSE)*$E2072</f>
        <v>-0.13835355404388475</v>
      </c>
      <c r="U2070" s="54">
        <f ca="1">VLOOKUP(CONCATENATE($F2070," ",$G2070),AllocFactorMatrix,(U$4+1),FALSE)*$E2072</f>
        <v>-2.4292811443719287</v>
      </c>
      <c r="V2070" s="54">
        <f ca="1">VLOOKUP(CONCATENATE($F2070," ",$G2070),AllocFactorMatrix,(V$4+1),FALSE)*$E2072</f>
        <v>-13.79244975155655</v>
      </c>
      <c r="W2070" s="54">
        <f ca="1">VLOOKUP(CONCATENATE($F2070," ",$G2070),AllocFactorMatrix,(W$4+1),FALSE)*$E2072</f>
        <v>-2.6167505255048344</v>
      </c>
      <c r="X2070" s="54">
        <f t="shared" ca="1" si="1026"/>
        <v>-18.976834975477196</v>
      </c>
      <c r="Y2070" s="54">
        <f ca="1">VLOOKUP(CONCATENATE($F2070," ",$G2070),AllocFactorMatrix,(Y$4+1),FALSE)*$E2072</f>
        <v>-0.9781392138970666</v>
      </c>
      <c r="Z2070" s="54">
        <f ca="1">VLOOKUP(CONCATENATE($F2070," ",$G2070),AllocFactorMatrix,(Z$4+1),FALSE)*$E2072</f>
        <v>-1.5922547097235156E-2</v>
      </c>
      <c r="AA2070" s="54">
        <f t="shared" ca="1" si="1024"/>
        <v>-0.99406176099430177</v>
      </c>
      <c r="AB2070" s="54">
        <f ca="1">VLOOKUP(CONCATENATE($F2070," ",$G2070),AllocFactorMatrix,(AB$4+1),FALSE)*$E2072</f>
        <v>-1.7760320471142239E-2</v>
      </c>
      <c r="AC2070" s="54">
        <f ca="1">VLOOKUP(CONCATENATE($F2070," ",$G2070),AllocFactorMatrix,(AC$4+1),FALSE)*$E2072</f>
        <v>-0.38404314767616782</v>
      </c>
      <c r="AD2070" s="54">
        <f ca="1">VLOOKUP(CONCATENATE($F2070," ",$G2070),AllocFactorMatrix,(AD$4+1),FALSE)*$E2072</f>
        <v>-7.5999003660357778E-2</v>
      </c>
    </row>
    <row r="2071" spans="1:30" s="51" customFormat="1" hidden="1" outlineLevel="1">
      <c r="A2071" s="56"/>
      <c r="B2071" s="111"/>
      <c r="C2071" s="55"/>
      <c r="F2071" s="52" t="str">
        <f>F2072</f>
        <v>RB_GUP</v>
      </c>
      <c r="G2071" s="55" t="str">
        <f>$G$14</f>
        <v>CUSTOMER</v>
      </c>
      <c r="H2071" s="53">
        <f t="shared" ca="1" si="1022"/>
        <v>-760.15005962942166</v>
      </c>
      <c r="I2071" s="54">
        <f ca="1">VLOOKUP(CONCATENATE($F2071," ",$G2071),AllocFactorMatrix,(I$4+1),FALSE)*$E2072</f>
        <v>-355.47555122480327</v>
      </c>
      <c r="J2071" s="54">
        <f ca="1">VLOOKUP(CONCATENATE($F2071," ",$G2071),AllocFactorMatrix,(J$4+1),FALSE)*$E2072</f>
        <v>-93.128708800420753</v>
      </c>
      <c r="K2071" s="54">
        <f ca="1">VLOOKUP(CONCATENATE($F2071," ",$G2071),AllocFactorMatrix,(K$4+1),FALSE)*$E2072</f>
        <v>-26.436571060335655</v>
      </c>
      <c r="L2071" s="54">
        <f ca="1">VLOOKUP(CONCATENATE($F2071," ",$G2071),AllocFactorMatrix,(L$4+1),FALSE)*$E2072</f>
        <v>-8.5335789624900009</v>
      </c>
      <c r="M2071" s="54">
        <f ca="1">VLOOKUP(CONCATENATE($F2071," ",$G2071),AllocFactorMatrix,(M$4+1),FALSE)*$E2072</f>
        <v>-1.385171720485328</v>
      </c>
      <c r="N2071" s="54">
        <f t="shared" ca="1" si="1023"/>
        <v>-36.355321743310981</v>
      </c>
      <c r="O2071" s="54">
        <f ca="1">VLOOKUP(CONCATENATE($F2071," ",$G2071),AllocFactorMatrix,(O$4+1),FALSE)*$E2072</f>
        <v>-7.5023137853555992</v>
      </c>
      <c r="P2071" s="54">
        <f ca="1">VLOOKUP(CONCATENATE($F2071," ",$G2071),AllocFactorMatrix,(P$4+1),FALSE)*$E2072</f>
        <v>-2.2215283049223338</v>
      </c>
      <c r="Q2071" s="54">
        <f ca="1">VLOOKUP(CONCATENATE($F2071," ",$G2071),AllocFactorMatrix,(Q$4+1),FALSE)*$E2072</f>
        <v>-4.8256858795774038</v>
      </c>
      <c r="R2071" s="54">
        <f ca="1">VLOOKUP(CONCATENATE($F2071," ",$G2071),AllocFactorMatrix,(R$4+1),FALSE)*$E2072</f>
        <v>-0.84798855189235645</v>
      </c>
      <c r="S2071" s="54">
        <f t="shared" ca="1" si="1025"/>
        <v>-15.397516521747693</v>
      </c>
      <c r="T2071" s="54">
        <f ca="1">VLOOKUP(CONCATENATE($F2071," ",$G2071),AllocFactorMatrix,(T$4+1),FALSE)*$E2072</f>
        <v>-5.1635870113713726E-2</v>
      </c>
      <c r="U2071" s="54">
        <f ca="1">VLOOKUP(CONCATENATE($F2071," ",$G2071),AllocFactorMatrix,(U$4+1),FALSE)*$E2072</f>
        <v>-1.3179862338693116</v>
      </c>
      <c r="V2071" s="54">
        <f ca="1">VLOOKUP(CONCATENATE($F2071," ",$G2071),AllocFactorMatrix,(V$4+1),FALSE)*$E2072</f>
        <v>-7.0966854011624756</v>
      </c>
      <c r="W2071" s="54">
        <f ca="1">VLOOKUP(CONCATENATE($F2071," ",$G2071),AllocFactorMatrix,(W$4+1),FALSE)*$E2072</f>
        <v>-1.2719968838940219</v>
      </c>
      <c r="X2071" s="54">
        <f t="shared" ca="1" si="1026"/>
        <v>-9.7383043890395236</v>
      </c>
      <c r="Y2071" s="54">
        <f ca="1">VLOOKUP(CONCATENATE($F2071," ",$G2071),AllocFactorMatrix,(Y$4+1),FALSE)*$E2072</f>
        <v>-2.0768306296003574</v>
      </c>
      <c r="Z2071" s="54">
        <f ca="1">VLOOKUP(CONCATENATE($F2071," ",$G2071),AllocFactorMatrix,(Z$4+1),FALSE)*$E2072</f>
        <v>-3.7648548441325744E-2</v>
      </c>
      <c r="AA2071" s="54">
        <f t="shared" ca="1" si="1024"/>
        <v>-2.1144791780416829</v>
      </c>
      <c r="AB2071" s="54">
        <f ca="1">VLOOKUP(CONCATENATE($F2071," ",$G2071),AllocFactorMatrix,(AB$4+1),FALSE)*$E2072</f>
        <v>-3.8985482004347156E-2</v>
      </c>
      <c r="AC2071" s="54">
        <f ca="1">VLOOKUP(CONCATENATE($F2071," ",$G2071),AllocFactorMatrix,(AC$4+1),FALSE)*$E2072</f>
        <v>-220.85745024370527</v>
      </c>
      <c r="AD2071" s="54">
        <f ca="1">VLOOKUP(CONCATENATE($F2071," ",$G2071),AllocFactorMatrix,(AD$4+1),FALSE)*$E2072</f>
        <v>-27.043742046347987</v>
      </c>
    </row>
    <row r="2072" spans="1:30" s="51" customFormat="1" collapsed="1">
      <c r="A2072" s="56"/>
      <c r="B2072" s="111"/>
      <c r="C2072" s="55"/>
      <c r="D2072" s="95" t="s">
        <v>647</v>
      </c>
      <c r="E2072" s="61">
        <v>-14914</v>
      </c>
      <c r="F2072" s="97" t="s">
        <v>74</v>
      </c>
      <c r="G2072" s="55" t="str">
        <f>$G$15</f>
        <v>TOTAL</v>
      </c>
      <c r="H2072" s="53">
        <f t="shared" ca="1" si="1022"/>
        <v>-14914</v>
      </c>
      <c r="I2072" s="54">
        <f ca="1">VLOOKUP(CONCATENATE($F2072," ",$G2072),AllocFactorMatrix,(I$4+1),FALSE)*$E2072</f>
        <v>-8260.1031492409857</v>
      </c>
      <c r="J2072" s="54">
        <f ca="1">VLOOKUP(CONCATENATE($F2072," ",$G2072),AllocFactorMatrix,(J$4+1),FALSE)*$E2072</f>
        <v>-477.62740343328147</v>
      </c>
      <c r="K2072" s="54">
        <f ca="1">VLOOKUP(CONCATENATE($F2072," ",$G2072),AllocFactorMatrix,(K$4+1),FALSE)*$E2072</f>
        <v>-1394.2509569454173</v>
      </c>
      <c r="L2072" s="54">
        <f ca="1">VLOOKUP(CONCATENATE($F2072," ",$G2072),AllocFactorMatrix,(L$4+1),FALSE)*$E2072</f>
        <v>-45.948386268619295</v>
      </c>
      <c r="M2072" s="54">
        <f ca="1">VLOOKUP(CONCATENATE($F2072," ",$G2072),AllocFactorMatrix,(M$4+1),FALSE)*$E2072</f>
        <v>-3.9305877227473776</v>
      </c>
      <c r="N2072" s="54">
        <f t="shared" ca="1" si="1023"/>
        <v>-1444.1299309367839</v>
      </c>
      <c r="O2072" s="54">
        <f ca="1">VLOOKUP(CONCATENATE($F2072," ",$G2072),AllocFactorMatrix,(O$4+1),FALSE)*$E2072</f>
        <v>-1022.845073117669</v>
      </c>
      <c r="P2072" s="54">
        <f ca="1">VLOOKUP(CONCATENATE($F2072," ",$G2072),AllocFactorMatrix,(P$4+1),FALSE)*$E2072</f>
        <v>-170.97423221067004</v>
      </c>
      <c r="Q2072" s="54">
        <f ca="1">VLOOKUP(CONCATENATE($F2072," ",$G2072),AllocFactorMatrix,(Q$4+1),FALSE)*$E2072</f>
        <v>-60.080053012463779</v>
      </c>
      <c r="R2072" s="54">
        <f ca="1">VLOOKUP(CONCATENATE($F2072," ",$G2072),AllocFactorMatrix,(R$4+1),FALSE)*$E2072</f>
        <v>-3.1182886403285734</v>
      </c>
      <c r="S2072" s="54">
        <f t="shared" ca="1" si="1025"/>
        <v>-1257.0176469811313</v>
      </c>
      <c r="T2072" s="54">
        <f ca="1">VLOOKUP(CONCATENATE($F2072," ",$G2072),AllocFactorMatrix,(T$4+1),FALSE)*$E2072</f>
        <v>-34.856440776932445</v>
      </c>
      <c r="U2072" s="54">
        <f ca="1">VLOOKUP(CONCATENATE($F2072," ",$G2072),AllocFactorMatrix,(U$4+1),FALSE)*$E2072</f>
        <v>-520.4164701602574</v>
      </c>
      <c r="V2072" s="54">
        <f ca="1">VLOOKUP(CONCATENATE($F2072," ",$G2072),AllocFactorMatrix,(V$4+1),FALSE)*$E2072</f>
        <v>-1993.2237932782905</v>
      </c>
      <c r="W2072" s="54">
        <f ca="1">VLOOKUP(CONCATENATE($F2072," ",$G2072),AllocFactorMatrix,(W$4+1),FALSE)*$E2072</f>
        <v>-328.99795127589522</v>
      </c>
      <c r="X2072" s="54">
        <f t="shared" ca="1" si="1026"/>
        <v>-2877.4946554913754</v>
      </c>
      <c r="Y2072" s="54">
        <f ca="1">VLOOKUP(CONCATENATE($F2072," ",$G2072),AllocFactorMatrix,(Y$4+1),FALSE)*$E2072</f>
        <v>-318.78788592704888</v>
      </c>
      <c r="Z2072" s="54">
        <f ca="1">VLOOKUP(CONCATENATE($F2072," ",$G2072),AllocFactorMatrix,(Z$4+1),FALSE)*$E2072</f>
        <v>-4.659588844335028</v>
      </c>
      <c r="AA2072" s="54">
        <f t="shared" ca="1" si="1024"/>
        <v>-323.4474747713839</v>
      </c>
      <c r="AB2072" s="54">
        <f ca="1">VLOOKUP(CONCATENATE($F2072," ",$G2072),AllocFactorMatrix,(AB$4+1),FALSE)*$E2072</f>
        <v>-4.0967014407476254</v>
      </c>
      <c r="AC2072" s="54">
        <f ca="1">VLOOKUP(CONCATENATE($F2072," ",$G2072),AllocFactorMatrix,(AC$4+1),FALSE)*$E2072</f>
        <v>-239.730180432553</v>
      </c>
      <c r="AD2072" s="54">
        <f ca="1">VLOOKUP(CONCATENATE($F2072," ",$G2072),AllocFactorMatrix,(AD$4+1),FALSE)*$E2072</f>
        <v>-30.352857271758847</v>
      </c>
    </row>
    <row r="2073" spans="1:30" hidden="1" outlineLevel="1">
      <c r="E2073" s="51"/>
      <c r="F2073" s="52" t="str">
        <f>F2080</f>
        <v>PROD_DEMAND</v>
      </c>
      <c r="G2073" s="55" t="str">
        <f>$G$8</f>
        <v>PRODUCTION</v>
      </c>
      <c r="H2073" s="4">
        <f t="shared" ref="H2073:H2088" si="1027">SUBTOTAL(9,I2073:AD2073)</f>
        <v>-274333.99999999994</v>
      </c>
      <c r="I2073" s="5">
        <f>VLOOKUP(CONCATENATE($F2073," ",$G2073),AllocFactorMatrix,(I$4+1),FALSE)*$E2080</f>
        <v>-135132.26210400325</v>
      </c>
      <c r="J2073" s="5">
        <f>VLOOKUP(CONCATENATE($F2073," ",$G2073),AllocFactorMatrix,(J$4+1),FALSE)*$E2080</f>
        <v>-6680.070573640257</v>
      </c>
      <c r="K2073" s="5">
        <f>VLOOKUP(CONCATENATE($F2073," ",$G2073),AllocFactorMatrix,(K$4+1),FALSE)*$E2080</f>
        <v>-24468.715671154001</v>
      </c>
      <c r="L2073" s="5">
        <f>VLOOKUP(CONCATENATE($F2073," ",$G2073),AllocFactorMatrix,(L$4+1),FALSE)*$E2080</f>
        <v>-770.18829565513909</v>
      </c>
      <c r="M2073" s="5">
        <f>VLOOKUP(CONCATENATE($F2073," ",$G2073),AllocFactorMatrix,(M$4+1),FALSE)*$E2080</f>
        <v>-72.225793893079683</v>
      </c>
      <c r="N2073" s="5">
        <f t="shared" ref="N2073:N2088" si="1028">SUBTOTAL(9,K2073:M2073)</f>
        <v>-25311.129760702217</v>
      </c>
      <c r="O2073" s="5">
        <f>VLOOKUP(CONCATENATE($F2073," ",$G2073),AllocFactorMatrix,(O$4+1),FALSE)*$E2080</f>
        <v>-18600.030282156309</v>
      </c>
      <c r="P2073" s="5">
        <f>VLOOKUP(CONCATENATE($F2073," ",$G2073),AllocFactorMatrix,(P$4+1),FALSE)*$E2080</f>
        <v>-3465.7275338837212</v>
      </c>
      <c r="Q2073" s="5">
        <f>VLOOKUP(CONCATENATE($F2073," ",$G2073),AllocFactorMatrix,(Q$4+1),FALSE)*$E2080</f>
        <v>-1566.0977407137088</v>
      </c>
      <c r="R2073" s="5">
        <f>VLOOKUP(CONCATENATE($F2073," ",$G2073),AllocFactorMatrix,(R$4+1),FALSE)*$E2080</f>
        <v>-70.425664801785118</v>
      </c>
      <c r="S2073" s="5">
        <f>SUBTOTAL(9,O2073:R2073)</f>
        <v>-23702.281221555524</v>
      </c>
      <c r="T2073" s="5">
        <f>VLOOKUP(CONCATENATE($F2073," ",$G2073),AllocFactorMatrix,(T$4+1),FALSE)*$E2080</f>
        <v>-649.74669873437676</v>
      </c>
      <c r="U2073" s="5">
        <f>VLOOKUP(CONCATENATE($F2073," ",$G2073),AllocFactorMatrix,(U$4+1),FALSE)*$E2080</f>
        <v>-10632.994019748101</v>
      </c>
      <c r="V2073" s="5">
        <f>VLOOKUP(CONCATENATE($F2073," ",$G2073),AllocFactorMatrix,(V$4+1),FALSE)*$E2080</f>
        <v>-56195.67216495717</v>
      </c>
      <c r="W2073" s="5">
        <f>VLOOKUP(CONCATENATE($F2073," ",$G2073),AllocFactorMatrix,(W$4+1),FALSE)*$E2080</f>
        <v>-10148.006991089193</v>
      </c>
      <c r="X2073" s="5">
        <f>SUBTOTAL(9,T2073:W2073)</f>
        <v>-77626.419874528845</v>
      </c>
      <c r="Y2073" s="5">
        <f>VLOOKUP(CONCATENATE($F2073," ",$G2073),AllocFactorMatrix,(Y$4+1),FALSE)*$E2080</f>
        <v>-5712.0397851124835</v>
      </c>
      <c r="Z2073" s="5">
        <f>VLOOKUP(CONCATENATE($F2073," ",$G2073),AllocFactorMatrix,(Z$4+1),FALSE)*$E2080</f>
        <v>-95.674482998354236</v>
      </c>
      <c r="AA2073" s="5">
        <f t="shared" ref="AA2073:AA2088" si="1029">SUBTOTAL(9,Y2073:Z2073)</f>
        <v>-5807.714268110838</v>
      </c>
      <c r="AB2073" s="5">
        <f>VLOOKUP(CONCATENATE($F2073," ",$G2073),AllocFactorMatrix,(AB$4+1),FALSE)*$E2080</f>
        <v>-74.122197459000205</v>
      </c>
      <c r="AC2073" s="5">
        <f>VLOOKUP(CONCATENATE($F2073," ",$G2073),AllocFactorMatrix,(AC$4+1),FALSE)*$E2080</f>
        <v>0</v>
      </c>
      <c r="AD2073" s="5">
        <f>VLOOKUP(CONCATENATE($F2073," ",$G2073),AllocFactorMatrix,(AD$4+1),FALSE)*$E2080</f>
        <v>0</v>
      </c>
    </row>
    <row r="2074" spans="1:30" hidden="1" outlineLevel="1">
      <c r="E2074" s="51"/>
      <c r="F2074" s="52" t="str">
        <f>F2080</f>
        <v>PROD_DEMAND</v>
      </c>
      <c r="G2074" s="55" t="str">
        <f>$G$9</f>
        <v>BULKTRAN</v>
      </c>
      <c r="H2074" s="4">
        <f t="shared" si="1027"/>
        <v>0</v>
      </c>
      <c r="I2074" s="5">
        <f>VLOOKUP(CONCATENATE($F2074," ",$G2074),AllocFactorMatrix,(I$4+1),FALSE)*$E2080</f>
        <v>0</v>
      </c>
      <c r="J2074" s="5">
        <f>VLOOKUP(CONCATENATE($F2074," ",$G2074),AllocFactorMatrix,(J$4+1),FALSE)*$E2080</f>
        <v>0</v>
      </c>
      <c r="K2074" s="5">
        <f>VLOOKUP(CONCATENATE($F2074," ",$G2074),AllocFactorMatrix,(K$4+1),FALSE)*$E2080</f>
        <v>0</v>
      </c>
      <c r="L2074" s="5">
        <f>VLOOKUP(CONCATENATE($F2074," ",$G2074),AllocFactorMatrix,(L$4+1),FALSE)*$E2080</f>
        <v>0</v>
      </c>
      <c r="M2074" s="5">
        <f>VLOOKUP(CONCATENATE($F2074," ",$G2074),AllocFactorMatrix,(M$4+1),FALSE)*$E2080</f>
        <v>0</v>
      </c>
      <c r="N2074" s="5">
        <f t="shared" si="1028"/>
        <v>0</v>
      </c>
      <c r="O2074" s="5">
        <f>VLOOKUP(CONCATENATE($F2074," ",$G2074),AllocFactorMatrix,(O$4+1),FALSE)*$E2080</f>
        <v>0</v>
      </c>
      <c r="P2074" s="5">
        <f>VLOOKUP(CONCATENATE($F2074," ",$G2074),AllocFactorMatrix,(P$4+1),FALSE)*$E2080</f>
        <v>0</v>
      </c>
      <c r="Q2074" s="5">
        <f>VLOOKUP(CONCATENATE($F2074," ",$G2074),AllocFactorMatrix,(Q$4+1),FALSE)*$E2080</f>
        <v>0</v>
      </c>
      <c r="R2074" s="5">
        <f>VLOOKUP(CONCATENATE($F2074," ",$G2074),AllocFactorMatrix,(R$4+1),FALSE)*$E2080</f>
        <v>0</v>
      </c>
      <c r="S2074" s="5">
        <f t="shared" ref="S2074:S2080" si="1030">SUBTOTAL(9,O2074:R2074)</f>
        <v>0</v>
      </c>
      <c r="T2074" s="5">
        <f>VLOOKUP(CONCATENATE($F2074," ",$G2074),AllocFactorMatrix,(T$4+1),FALSE)*$E2080</f>
        <v>0</v>
      </c>
      <c r="U2074" s="5">
        <f>VLOOKUP(CONCATENATE($F2074," ",$G2074),AllocFactorMatrix,(U$4+1),FALSE)*$E2080</f>
        <v>0</v>
      </c>
      <c r="V2074" s="5">
        <f>VLOOKUP(CONCATENATE($F2074," ",$G2074),AllocFactorMatrix,(V$4+1),FALSE)*$E2080</f>
        <v>0</v>
      </c>
      <c r="W2074" s="5">
        <f>VLOOKUP(CONCATENATE($F2074," ",$G2074),AllocFactorMatrix,(W$4+1),FALSE)*$E2080</f>
        <v>0</v>
      </c>
      <c r="X2074" s="5">
        <f t="shared" ref="X2074:X2080" si="1031">SUBTOTAL(9,T2074:W2074)</f>
        <v>0</v>
      </c>
      <c r="Y2074" s="5">
        <f>VLOOKUP(CONCATENATE($F2074," ",$G2074),AllocFactorMatrix,(Y$4+1),FALSE)*$E2080</f>
        <v>0</v>
      </c>
      <c r="Z2074" s="5">
        <f>VLOOKUP(CONCATENATE($F2074," ",$G2074),AllocFactorMatrix,(Z$4+1),FALSE)*$E2080</f>
        <v>0</v>
      </c>
      <c r="AA2074" s="5">
        <f t="shared" si="1029"/>
        <v>0</v>
      </c>
      <c r="AB2074" s="5">
        <f>VLOOKUP(CONCATENATE($F2074," ",$G2074),AllocFactorMatrix,(AB$4+1),FALSE)*$E2080</f>
        <v>0</v>
      </c>
      <c r="AC2074" s="5">
        <f>VLOOKUP(CONCATENATE($F2074," ",$G2074),AllocFactorMatrix,(AC$4+1),FALSE)*$E2080</f>
        <v>0</v>
      </c>
      <c r="AD2074" s="5">
        <f>VLOOKUP(CONCATENATE($F2074," ",$G2074),AllocFactorMatrix,(AD$4+1),FALSE)*$E2080</f>
        <v>0</v>
      </c>
    </row>
    <row r="2075" spans="1:30" hidden="1" outlineLevel="1">
      <c r="E2075" s="51"/>
      <c r="F2075" s="52" t="str">
        <f>F2080</f>
        <v>PROD_DEMAND</v>
      </c>
      <c r="G2075" s="55" t="str">
        <f>$G$10</f>
        <v>SUBTRAN</v>
      </c>
      <c r="H2075" s="4">
        <f t="shared" si="1027"/>
        <v>0</v>
      </c>
      <c r="I2075" s="5">
        <f>VLOOKUP(CONCATENATE($F2075," ",$G2075),AllocFactorMatrix,(I$4+1),FALSE)*$E2080</f>
        <v>0</v>
      </c>
      <c r="J2075" s="5">
        <f>VLOOKUP(CONCATENATE($F2075," ",$G2075),AllocFactorMatrix,(J$4+1),FALSE)*$E2080</f>
        <v>0</v>
      </c>
      <c r="K2075" s="5">
        <f>VLOOKUP(CONCATENATE($F2075," ",$G2075),AllocFactorMatrix,(K$4+1),FALSE)*$E2080</f>
        <v>0</v>
      </c>
      <c r="L2075" s="5">
        <f>VLOOKUP(CONCATENATE($F2075," ",$G2075),AllocFactorMatrix,(L$4+1),FALSE)*$E2080</f>
        <v>0</v>
      </c>
      <c r="M2075" s="5">
        <f>VLOOKUP(CONCATENATE($F2075," ",$G2075),AllocFactorMatrix,(M$4+1),FALSE)*$E2080</f>
        <v>0</v>
      </c>
      <c r="N2075" s="5">
        <f t="shared" si="1028"/>
        <v>0</v>
      </c>
      <c r="O2075" s="5">
        <f>VLOOKUP(CONCATENATE($F2075," ",$G2075),AllocFactorMatrix,(O$4+1),FALSE)*$E2080</f>
        <v>0</v>
      </c>
      <c r="P2075" s="5">
        <f>VLOOKUP(CONCATENATE($F2075," ",$G2075),AllocFactorMatrix,(P$4+1),FALSE)*$E2080</f>
        <v>0</v>
      </c>
      <c r="Q2075" s="5">
        <f>VLOOKUP(CONCATENATE($F2075," ",$G2075),AllocFactorMatrix,(Q$4+1),FALSE)*$E2080</f>
        <v>0</v>
      </c>
      <c r="R2075" s="5">
        <f>VLOOKUP(CONCATENATE($F2075," ",$G2075),AllocFactorMatrix,(R$4+1),FALSE)*$E2080</f>
        <v>0</v>
      </c>
      <c r="S2075" s="5">
        <f t="shared" si="1030"/>
        <v>0</v>
      </c>
      <c r="T2075" s="5">
        <f>VLOOKUP(CONCATENATE($F2075," ",$G2075),AllocFactorMatrix,(T$4+1),FALSE)*$E2080</f>
        <v>0</v>
      </c>
      <c r="U2075" s="5">
        <f>VLOOKUP(CONCATENATE($F2075," ",$G2075),AllocFactorMatrix,(U$4+1),FALSE)*$E2080</f>
        <v>0</v>
      </c>
      <c r="V2075" s="5">
        <f>VLOOKUP(CONCATENATE($F2075," ",$G2075),AllocFactorMatrix,(V$4+1),FALSE)*$E2080</f>
        <v>0</v>
      </c>
      <c r="W2075" s="5">
        <f>VLOOKUP(CONCATENATE($F2075," ",$G2075),AllocFactorMatrix,(W$4+1),FALSE)*$E2080</f>
        <v>0</v>
      </c>
      <c r="X2075" s="5">
        <f t="shared" si="1031"/>
        <v>0</v>
      </c>
      <c r="Y2075" s="5">
        <f>VLOOKUP(CONCATENATE($F2075," ",$G2075),AllocFactorMatrix,(Y$4+1),FALSE)*$E2080</f>
        <v>0</v>
      </c>
      <c r="Z2075" s="5">
        <f>VLOOKUP(CONCATENATE($F2075," ",$G2075),AllocFactorMatrix,(Z$4+1),FALSE)*$E2080</f>
        <v>0</v>
      </c>
      <c r="AA2075" s="5">
        <f t="shared" si="1029"/>
        <v>0</v>
      </c>
      <c r="AB2075" s="5">
        <f>VLOOKUP(CONCATENATE($F2075," ",$G2075),AllocFactorMatrix,(AB$4+1),FALSE)*$E2080</f>
        <v>0</v>
      </c>
      <c r="AC2075" s="5">
        <f>VLOOKUP(CONCATENATE($F2075," ",$G2075),AllocFactorMatrix,(AC$4+1),FALSE)*$E2080</f>
        <v>0</v>
      </c>
      <c r="AD2075" s="5">
        <f>VLOOKUP(CONCATENATE($F2075," ",$G2075),AllocFactorMatrix,(AD$4+1),FALSE)*$E2080</f>
        <v>0</v>
      </c>
    </row>
    <row r="2076" spans="1:30" hidden="1" outlineLevel="1">
      <c r="E2076" s="51"/>
      <c r="F2076" s="52" t="str">
        <f>F2080</f>
        <v>PROD_DEMAND</v>
      </c>
      <c r="G2076" s="55" t="str">
        <f>$G$11</f>
        <v>DISTPRI</v>
      </c>
      <c r="H2076" s="4">
        <f t="shared" si="1027"/>
        <v>0</v>
      </c>
      <c r="I2076" s="5">
        <f>VLOOKUP(CONCATENATE($F2076," ",$G2076),AllocFactorMatrix,(I$4+1),FALSE)*$E2080</f>
        <v>0</v>
      </c>
      <c r="J2076" s="5">
        <f>VLOOKUP(CONCATENATE($F2076," ",$G2076),AllocFactorMatrix,(J$4+1),FALSE)*$E2080</f>
        <v>0</v>
      </c>
      <c r="K2076" s="5">
        <f>VLOOKUP(CONCATENATE($F2076," ",$G2076),AllocFactorMatrix,(K$4+1),FALSE)*$E2080</f>
        <v>0</v>
      </c>
      <c r="L2076" s="5">
        <f>VLOOKUP(CONCATENATE($F2076," ",$G2076),AllocFactorMatrix,(L$4+1),FALSE)*$E2080</f>
        <v>0</v>
      </c>
      <c r="M2076" s="5">
        <f>VLOOKUP(CONCATENATE($F2076," ",$G2076),AllocFactorMatrix,(M$4+1),FALSE)*$E2080</f>
        <v>0</v>
      </c>
      <c r="N2076" s="5">
        <f t="shared" si="1028"/>
        <v>0</v>
      </c>
      <c r="O2076" s="5">
        <f>VLOOKUP(CONCATENATE($F2076," ",$G2076),AllocFactorMatrix,(O$4+1),FALSE)*$E2080</f>
        <v>0</v>
      </c>
      <c r="P2076" s="5">
        <f>VLOOKUP(CONCATENATE($F2076," ",$G2076),AllocFactorMatrix,(P$4+1),FALSE)*$E2080</f>
        <v>0</v>
      </c>
      <c r="Q2076" s="5">
        <f>VLOOKUP(CONCATENATE($F2076," ",$G2076),AllocFactorMatrix,(Q$4+1),FALSE)*$E2080</f>
        <v>0</v>
      </c>
      <c r="R2076" s="5">
        <f>VLOOKUP(CONCATENATE($F2076," ",$G2076),AllocFactorMatrix,(R$4+1),FALSE)*$E2080</f>
        <v>0</v>
      </c>
      <c r="S2076" s="5">
        <f t="shared" si="1030"/>
        <v>0</v>
      </c>
      <c r="T2076" s="5">
        <f>VLOOKUP(CONCATENATE($F2076," ",$G2076),AllocFactorMatrix,(T$4+1),FALSE)*$E2080</f>
        <v>0</v>
      </c>
      <c r="U2076" s="5">
        <f>VLOOKUP(CONCATENATE($F2076," ",$G2076),AllocFactorMatrix,(U$4+1),FALSE)*$E2080</f>
        <v>0</v>
      </c>
      <c r="V2076" s="5">
        <f>VLOOKUP(CONCATENATE($F2076," ",$G2076),AllocFactorMatrix,(V$4+1),FALSE)*$E2080</f>
        <v>0</v>
      </c>
      <c r="W2076" s="5">
        <f>VLOOKUP(CONCATENATE($F2076," ",$G2076),AllocFactorMatrix,(W$4+1),FALSE)*$E2080</f>
        <v>0</v>
      </c>
      <c r="X2076" s="5">
        <f t="shared" si="1031"/>
        <v>0</v>
      </c>
      <c r="Y2076" s="5">
        <f>VLOOKUP(CONCATENATE($F2076," ",$G2076),AllocFactorMatrix,(Y$4+1),FALSE)*$E2080</f>
        <v>0</v>
      </c>
      <c r="Z2076" s="5">
        <f>VLOOKUP(CONCATENATE($F2076," ",$G2076),AllocFactorMatrix,(Z$4+1),FALSE)*$E2080</f>
        <v>0</v>
      </c>
      <c r="AA2076" s="5">
        <f t="shared" si="1029"/>
        <v>0</v>
      </c>
      <c r="AB2076" s="5">
        <f>VLOOKUP(CONCATENATE($F2076," ",$G2076),AllocFactorMatrix,(AB$4+1),FALSE)*$E2080</f>
        <v>0</v>
      </c>
      <c r="AC2076" s="5">
        <f>VLOOKUP(CONCATENATE($F2076," ",$G2076),AllocFactorMatrix,(AC$4+1),FALSE)*$E2080</f>
        <v>0</v>
      </c>
      <c r="AD2076" s="5">
        <f>VLOOKUP(CONCATENATE($F2076," ",$G2076),AllocFactorMatrix,(AD$4+1),FALSE)*$E2080</f>
        <v>0</v>
      </c>
    </row>
    <row r="2077" spans="1:30" hidden="1" outlineLevel="1">
      <c r="E2077" s="51"/>
      <c r="F2077" s="52" t="str">
        <f>F2080</f>
        <v>PROD_DEMAND</v>
      </c>
      <c r="G2077" s="55" t="str">
        <f>$G$12</f>
        <v>DISTSEC</v>
      </c>
      <c r="H2077" s="4">
        <f t="shared" si="1027"/>
        <v>0</v>
      </c>
      <c r="I2077" s="5">
        <f>VLOOKUP(CONCATENATE($F2077," ",$G2077),AllocFactorMatrix,(I$4+1),FALSE)*$E2080</f>
        <v>0</v>
      </c>
      <c r="J2077" s="5">
        <f>VLOOKUP(CONCATENATE($F2077," ",$G2077),AllocFactorMatrix,(J$4+1),FALSE)*$E2080</f>
        <v>0</v>
      </c>
      <c r="K2077" s="5">
        <f>VLOOKUP(CONCATENATE($F2077," ",$G2077),AllocFactorMatrix,(K$4+1),FALSE)*$E2080</f>
        <v>0</v>
      </c>
      <c r="L2077" s="5">
        <f>VLOOKUP(CONCATENATE($F2077," ",$G2077),AllocFactorMatrix,(L$4+1),FALSE)*$E2080</f>
        <v>0</v>
      </c>
      <c r="M2077" s="5">
        <f>VLOOKUP(CONCATENATE($F2077," ",$G2077),AllocFactorMatrix,(M$4+1),FALSE)*$E2080</f>
        <v>0</v>
      </c>
      <c r="N2077" s="5">
        <f t="shared" si="1028"/>
        <v>0</v>
      </c>
      <c r="O2077" s="5">
        <f>VLOOKUP(CONCATENATE($F2077," ",$G2077),AllocFactorMatrix,(O$4+1),FALSE)*$E2080</f>
        <v>0</v>
      </c>
      <c r="P2077" s="5">
        <f>VLOOKUP(CONCATENATE($F2077," ",$G2077),AllocFactorMatrix,(P$4+1),FALSE)*$E2080</f>
        <v>0</v>
      </c>
      <c r="Q2077" s="5">
        <f>VLOOKUP(CONCATENATE($F2077," ",$G2077),AllocFactorMatrix,(Q$4+1),FALSE)*$E2080</f>
        <v>0</v>
      </c>
      <c r="R2077" s="5">
        <f>VLOOKUP(CONCATENATE($F2077," ",$G2077),AllocFactorMatrix,(R$4+1),FALSE)*$E2080</f>
        <v>0</v>
      </c>
      <c r="S2077" s="5">
        <f t="shared" si="1030"/>
        <v>0</v>
      </c>
      <c r="T2077" s="5">
        <f>VLOOKUP(CONCATENATE($F2077," ",$G2077),AllocFactorMatrix,(T$4+1),FALSE)*$E2080</f>
        <v>0</v>
      </c>
      <c r="U2077" s="5">
        <f>VLOOKUP(CONCATENATE($F2077," ",$G2077),AllocFactorMatrix,(U$4+1),FALSE)*$E2080</f>
        <v>0</v>
      </c>
      <c r="V2077" s="5">
        <f>VLOOKUP(CONCATENATE($F2077," ",$G2077),AllocFactorMatrix,(V$4+1),FALSE)*$E2080</f>
        <v>0</v>
      </c>
      <c r="W2077" s="5">
        <f>VLOOKUP(CONCATENATE($F2077," ",$G2077),AllocFactorMatrix,(W$4+1),FALSE)*$E2080</f>
        <v>0</v>
      </c>
      <c r="X2077" s="5">
        <f t="shared" si="1031"/>
        <v>0</v>
      </c>
      <c r="Y2077" s="5">
        <f>VLOOKUP(CONCATENATE($F2077," ",$G2077),AllocFactorMatrix,(Y$4+1),FALSE)*$E2080</f>
        <v>0</v>
      </c>
      <c r="Z2077" s="5">
        <f>VLOOKUP(CONCATENATE($F2077," ",$G2077),AllocFactorMatrix,(Z$4+1),FALSE)*$E2080</f>
        <v>0</v>
      </c>
      <c r="AA2077" s="5">
        <f t="shared" si="1029"/>
        <v>0</v>
      </c>
      <c r="AB2077" s="5">
        <f>VLOOKUP(CONCATENATE($F2077," ",$G2077),AllocFactorMatrix,(AB$4+1),FALSE)*$E2080</f>
        <v>0</v>
      </c>
      <c r="AC2077" s="5">
        <f>VLOOKUP(CONCATENATE($F2077," ",$G2077),AllocFactorMatrix,(AC$4+1),FALSE)*$E2080</f>
        <v>0</v>
      </c>
      <c r="AD2077" s="5">
        <f>VLOOKUP(CONCATENATE($F2077," ",$G2077),AllocFactorMatrix,(AD$4+1),FALSE)*$E2080</f>
        <v>0</v>
      </c>
    </row>
    <row r="2078" spans="1:30" hidden="1" outlineLevel="1">
      <c r="E2078" s="51"/>
      <c r="F2078" s="52" t="str">
        <f>F2080</f>
        <v>PROD_DEMAND</v>
      </c>
      <c r="G2078" s="55" t="str">
        <f>$G$13</f>
        <v>ENERGY</v>
      </c>
      <c r="H2078" s="4">
        <f t="shared" si="1027"/>
        <v>0</v>
      </c>
      <c r="I2078" s="5">
        <f>VLOOKUP(CONCATENATE($F2078," ",$G2078),AllocFactorMatrix,(I$4+1),FALSE)*$E2080</f>
        <v>0</v>
      </c>
      <c r="J2078" s="5">
        <f>VLOOKUP(CONCATENATE($F2078," ",$G2078),AllocFactorMatrix,(J$4+1),FALSE)*$E2080</f>
        <v>0</v>
      </c>
      <c r="K2078" s="5">
        <f>VLOOKUP(CONCATENATE($F2078," ",$G2078),AllocFactorMatrix,(K$4+1),FALSE)*$E2080</f>
        <v>0</v>
      </c>
      <c r="L2078" s="5">
        <f>VLOOKUP(CONCATENATE($F2078," ",$G2078),AllocFactorMatrix,(L$4+1),FALSE)*$E2080</f>
        <v>0</v>
      </c>
      <c r="M2078" s="5">
        <f>VLOOKUP(CONCATENATE($F2078," ",$G2078),AllocFactorMatrix,(M$4+1),FALSE)*$E2080</f>
        <v>0</v>
      </c>
      <c r="N2078" s="5">
        <f t="shared" si="1028"/>
        <v>0</v>
      </c>
      <c r="O2078" s="5">
        <f>VLOOKUP(CONCATENATE($F2078," ",$G2078),AllocFactorMatrix,(O$4+1),FALSE)*$E2080</f>
        <v>0</v>
      </c>
      <c r="P2078" s="5">
        <f>VLOOKUP(CONCATENATE($F2078," ",$G2078),AllocFactorMatrix,(P$4+1),FALSE)*$E2080</f>
        <v>0</v>
      </c>
      <c r="Q2078" s="5">
        <f>VLOOKUP(CONCATENATE($F2078," ",$G2078),AllocFactorMatrix,(Q$4+1),FALSE)*$E2080</f>
        <v>0</v>
      </c>
      <c r="R2078" s="5">
        <f>VLOOKUP(CONCATENATE($F2078," ",$G2078),AllocFactorMatrix,(R$4+1),FALSE)*$E2080</f>
        <v>0</v>
      </c>
      <c r="S2078" s="5">
        <f t="shared" si="1030"/>
        <v>0</v>
      </c>
      <c r="T2078" s="5">
        <f>VLOOKUP(CONCATENATE($F2078," ",$G2078),AllocFactorMatrix,(T$4+1),FALSE)*$E2080</f>
        <v>0</v>
      </c>
      <c r="U2078" s="5">
        <f>VLOOKUP(CONCATENATE($F2078," ",$G2078),AllocFactorMatrix,(U$4+1),FALSE)*$E2080</f>
        <v>0</v>
      </c>
      <c r="V2078" s="5">
        <f>VLOOKUP(CONCATENATE($F2078," ",$G2078),AllocFactorMatrix,(V$4+1),FALSE)*$E2080</f>
        <v>0</v>
      </c>
      <c r="W2078" s="5">
        <f>VLOOKUP(CONCATENATE($F2078," ",$G2078),AllocFactorMatrix,(W$4+1),FALSE)*$E2080</f>
        <v>0</v>
      </c>
      <c r="X2078" s="5">
        <f t="shared" si="1031"/>
        <v>0</v>
      </c>
      <c r="Y2078" s="5">
        <f>VLOOKUP(CONCATENATE($F2078," ",$G2078),AllocFactorMatrix,(Y$4+1),FALSE)*$E2080</f>
        <v>0</v>
      </c>
      <c r="Z2078" s="5">
        <f>VLOOKUP(CONCATENATE($F2078," ",$G2078),AllocFactorMatrix,(Z$4+1),FALSE)*$E2080</f>
        <v>0</v>
      </c>
      <c r="AA2078" s="5">
        <f t="shared" si="1029"/>
        <v>0</v>
      </c>
      <c r="AB2078" s="5">
        <f>VLOOKUP(CONCATENATE($F2078," ",$G2078),AllocFactorMatrix,(AB$4+1),FALSE)*$E2080</f>
        <v>0</v>
      </c>
      <c r="AC2078" s="5">
        <f>VLOOKUP(CONCATENATE($F2078," ",$G2078),AllocFactorMatrix,(AC$4+1),FALSE)*$E2080</f>
        <v>0</v>
      </c>
      <c r="AD2078" s="5">
        <f>VLOOKUP(CONCATENATE($F2078," ",$G2078),AllocFactorMatrix,(AD$4+1),FALSE)*$E2080</f>
        <v>0</v>
      </c>
    </row>
    <row r="2079" spans="1:30" hidden="1" outlineLevel="1">
      <c r="E2079" s="51"/>
      <c r="F2079" s="52" t="str">
        <f>F2080</f>
        <v>PROD_DEMAND</v>
      </c>
      <c r="G2079" s="55" t="str">
        <f>$G$14</f>
        <v>CUSTOMER</v>
      </c>
      <c r="H2079" s="4">
        <f t="shared" si="1027"/>
        <v>0</v>
      </c>
      <c r="I2079" s="5">
        <f>VLOOKUP(CONCATENATE($F2079," ",$G2079),AllocFactorMatrix,(I$4+1),FALSE)*$E2080</f>
        <v>0</v>
      </c>
      <c r="J2079" s="5">
        <f>VLOOKUP(CONCATENATE($F2079," ",$G2079),AllocFactorMatrix,(J$4+1),FALSE)*$E2080</f>
        <v>0</v>
      </c>
      <c r="K2079" s="5">
        <f>VLOOKUP(CONCATENATE($F2079," ",$G2079),AllocFactorMatrix,(K$4+1),FALSE)*$E2080</f>
        <v>0</v>
      </c>
      <c r="L2079" s="5">
        <f>VLOOKUP(CONCATENATE($F2079," ",$G2079),AllocFactorMatrix,(L$4+1),FALSE)*$E2080</f>
        <v>0</v>
      </c>
      <c r="M2079" s="5">
        <f>VLOOKUP(CONCATENATE($F2079," ",$G2079),AllocFactorMatrix,(M$4+1),FALSE)*$E2080</f>
        <v>0</v>
      </c>
      <c r="N2079" s="5">
        <f t="shared" si="1028"/>
        <v>0</v>
      </c>
      <c r="O2079" s="5">
        <f>VLOOKUP(CONCATENATE($F2079," ",$G2079),AllocFactorMatrix,(O$4+1),FALSE)*$E2080</f>
        <v>0</v>
      </c>
      <c r="P2079" s="5">
        <f>VLOOKUP(CONCATENATE($F2079," ",$G2079),AllocFactorMatrix,(P$4+1),FALSE)*$E2080</f>
        <v>0</v>
      </c>
      <c r="Q2079" s="5">
        <f>VLOOKUP(CONCATENATE($F2079," ",$G2079),AllocFactorMatrix,(Q$4+1),FALSE)*$E2080</f>
        <v>0</v>
      </c>
      <c r="R2079" s="5">
        <f>VLOOKUP(CONCATENATE($F2079," ",$G2079),AllocFactorMatrix,(R$4+1),FALSE)*$E2080</f>
        <v>0</v>
      </c>
      <c r="S2079" s="5">
        <f t="shared" si="1030"/>
        <v>0</v>
      </c>
      <c r="T2079" s="5">
        <f>VLOOKUP(CONCATENATE($F2079," ",$G2079),AllocFactorMatrix,(T$4+1),FALSE)*$E2080</f>
        <v>0</v>
      </c>
      <c r="U2079" s="5">
        <f>VLOOKUP(CONCATENATE($F2079," ",$G2079),AllocFactorMatrix,(U$4+1),FALSE)*$E2080</f>
        <v>0</v>
      </c>
      <c r="V2079" s="5">
        <f>VLOOKUP(CONCATENATE($F2079," ",$G2079),AllocFactorMatrix,(V$4+1),FALSE)*$E2080</f>
        <v>0</v>
      </c>
      <c r="W2079" s="5">
        <f>VLOOKUP(CONCATENATE($F2079," ",$G2079),AllocFactorMatrix,(W$4+1),FALSE)*$E2080</f>
        <v>0</v>
      </c>
      <c r="X2079" s="5">
        <f t="shared" si="1031"/>
        <v>0</v>
      </c>
      <c r="Y2079" s="5">
        <f>VLOOKUP(CONCATENATE($F2079," ",$G2079),AllocFactorMatrix,(Y$4+1),FALSE)*$E2080</f>
        <v>0</v>
      </c>
      <c r="Z2079" s="5">
        <f>VLOOKUP(CONCATENATE($F2079," ",$G2079),AllocFactorMatrix,(Z$4+1),FALSE)*$E2080</f>
        <v>0</v>
      </c>
      <c r="AA2079" s="5">
        <f t="shared" si="1029"/>
        <v>0</v>
      </c>
      <c r="AB2079" s="5">
        <f>VLOOKUP(CONCATENATE($F2079," ",$G2079),AllocFactorMatrix,(AB$4+1),FALSE)*$E2080</f>
        <v>0</v>
      </c>
      <c r="AC2079" s="5">
        <f>VLOOKUP(CONCATENATE($F2079," ",$G2079),AllocFactorMatrix,(AC$4+1),FALSE)*$E2080</f>
        <v>0</v>
      </c>
      <c r="AD2079" s="5">
        <f>VLOOKUP(CONCATENATE($F2079," ",$G2079),AllocFactorMatrix,(AD$4+1),FALSE)*$E2080</f>
        <v>0</v>
      </c>
    </row>
    <row r="2080" spans="1:30" collapsed="1">
      <c r="D2080" s="95" t="s">
        <v>637</v>
      </c>
      <c r="E2080" s="61">
        <v>-274334</v>
      </c>
      <c r="F2080" s="61" t="s">
        <v>30</v>
      </c>
      <c r="G2080" s="55" t="str">
        <f>$G$15</f>
        <v>TOTAL</v>
      </c>
      <c r="H2080" s="4">
        <f t="shared" si="1027"/>
        <v>-274333.99999999994</v>
      </c>
      <c r="I2080" s="5">
        <f>VLOOKUP(CONCATENATE($F2080," ",$G2080),AllocFactorMatrix,(I$4+1),FALSE)*$E2080</f>
        <v>-135132.26210400325</v>
      </c>
      <c r="J2080" s="5">
        <f>VLOOKUP(CONCATENATE($F2080," ",$G2080),AllocFactorMatrix,(J$4+1),FALSE)*$E2080</f>
        <v>-6680.070573640257</v>
      </c>
      <c r="K2080" s="5">
        <f>VLOOKUP(CONCATENATE($F2080," ",$G2080),AllocFactorMatrix,(K$4+1),FALSE)*$E2080</f>
        <v>-24468.715671154001</v>
      </c>
      <c r="L2080" s="5">
        <f>VLOOKUP(CONCATENATE($F2080," ",$G2080),AllocFactorMatrix,(L$4+1),FALSE)*$E2080</f>
        <v>-770.18829565513909</v>
      </c>
      <c r="M2080" s="5">
        <f>VLOOKUP(CONCATENATE($F2080," ",$G2080),AllocFactorMatrix,(M$4+1),FALSE)*$E2080</f>
        <v>-72.225793893079683</v>
      </c>
      <c r="N2080" s="5">
        <f t="shared" si="1028"/>
        <v>-25311.129760702217</v>
      </c>
      <c r="O2080" s="5">
        <f>VLOOKUP(CONCATENATE($F2080," ",$G2080),AllocFactorMatrix,(O$4+1),FALSE)*$E2080</f>
        <v>-18600.030282156309</v>
      </c>
      <c r="P2080" s="5">
        <f>VLOOKUP(CONCATENATE($F2080," ",$G2080),AllocFactorMatrix,(P$4+1),FALSE)*$E2080</f>
        <v>-3465.7275338837212</v>
      </c>
      <c r="Q2080" s="5">
        <f>VLOOKUP(CONCATENATE($F2080," ",$G2080),AllocFactorMatrix,(Q$4+1),FALSE)*$E2080</f>
        <v>-1566.0977407137088</v>
      </c>
      <c r="R2080" s="5">
        <f>VLOOKUP(CONCATENATE($F2080," ",$G2080),AllocFactorMatrix,(R$4+1),FALSE)*$E2080</f>
        <v>-70.425664801785118</v>
      </c>
      <c r="S2080" s="5">
        <f t="shared" si="1030"/>
        <v>-23702.281221555524</v>
      </c>
      <c r="T2080" s="5">
        <f>VLOOKUP(CONCATENATE($F2080," ",$G2080),AllocFactorMatrix,(T$4+1),FALSE)*$E2080</f>
        <v>-649.74669873437676</v>
      </c>
      <c r="U2080" s="5">
        <f>VLOOKUP(CONCATENATE($F2080," ",$G2080),AllocFactorMatrix,(U$4+1),FALSE)*$E2080</f>
        <v>-10632.994019748101</v>
      </c>
      <c r="V2080" s="5">
        <f>VLOOKUP(CONCATENATE($F2080," ",$G2080),AllocFactorMatrix,(V$4+1),FALSE)*$E2080</f>
        <v>-56195.67216495717</v>
      </c>
      <c r="W2080" s="5">
        <f>VLOOKUP(CONCATENATE($F2080," ",$G2080),AllocFactorMatrix,(W$4+1),FALSE)*$E2080</f>
        <v>-10148.006991089193</v>
      </c>
      <c r="X2080" s="5">
        <f t="shared" si="1031"/>
        <v>-77626.419874528845</v>
      </c>
      <c r="Y2080" s="5">
        <f>VLOOKUP(CONCATENATE($F2080," ",$G2080),AllocFactorMatrix,(Y$4+1),FALSE)*$E2080</f>
        <v>-5712.0397851124835</v>
      </c>
      <c r="Z2080" s="5">
        <f>VLOOKUP(CONCATENATE($F2080," ",$G2080),AllocFactorMatrix,(Z$4+1),FALSE)*$E2080</f>
        <v>-95.674482998354236</v>
      </c>
      <c r="AA2080" s="5">
        <f t="shared" si="1029"/>
        <v>-5807.714268110838</v>
      </c>
      <c r="AB2080" s="5">
        <f>VLOOKUP(CONCATENATE($F2080," ",$G2080),AllocFactorMatrix,(AB$4+1),FALSE)*$E2080</f>
        <v>-74.122197459000205</v>
      </c>
      <c r="AC2080" s="5">
        <f>VLOOKUP(CONCATENATE($F2080," ",$G2080),AllocFactorMatrix,(AC$4+1),FALSE)*$E2080</f>
        <v>0</v>
      </c>
      <c r="AD2080" s="5">
        <f>VLOOKUP(CONCATENATE($F2080," ",$G2080),AllocFactorMatrix,(AD$4+1),FALSE)*$E2080</f>
        <v>0</v>
      </c>
    </row>
    <row r="2081" spans="1:30" hidden="1" outlineLevel="1">
      <c r="E2081" s="51"/>
      <c r="F2081" s="52" t="str">
        <f>F2088</f>
        <v>TDOMX</v>
      </c>
      <c r="G2081" s="55" t="str">
        <f>$G$8</f>
        <v>PRODUCTION</v>
      </c>
      <c r="H2081" s="4">
        <f t="shared" ca="1" si="1027"/>
        <v>3.4446602029379748E-12</v>
      </c>
      <c r="I2081" s="5">
        <f ca="1">VLOOKUP(CONCATENATE($F2081," ",$G2081),AllocFactorMatrix,(I$4+1),FALSE)*$E2088</f>
        <v>2.8309245969570514E-12</v>
      </c>
      <c r="J2081" s="5">
        <f ca="1">VLOOKUP(CONCATENATE($F2081," ",$G2081),AllocFactorMatrix,(J$4+1),FALSE)*$E2088</f>
        <v>9.9524692861771358E-14</v>
      </c>
      <c r="K2081" s="5">
        <f ca="1">VLOOKUP(CONCATENATE($F2081," ",$G2081),AllocFactorMatrix,(K$4+1),FALSE)*$E2088</f>
        <v>3.5386557461963142E-13</v>
      </c>
      <c r="L2081" s="5">
        <f ca="1">VLOOKUP(CONCATENATE($F2081," ",$G2081),AllocFactorMatrix,(L$4+1),FALSE)*$E2088</f>
        <v>0</v>
      </c>
      <c r="M2081" s="5">
        <f ca="1">VLOOKUP(CONCATENATE($F2081," ",$G2081),AllocFactorMatrix,(M$4+1),FALSE)*$E2088</f>
        <v>0</v>
      </c>
      <c r="N2081" s="5">
        <f t="shared" ca="1" si="1028"/>
        <v>3.5386557461963142E-13</v>
      </c>
      <c r="O2081" s="5">
        <f ca="1">VLOOKUP(CONCATENATE($F2081," ",$G2081),AllocFactorMatrix,(O$4+1),FALSE)*$E2088</f>
        <v>0</v>
      </c>
      <c r="P2081" s="5">
        <f ca="1">VLOOKUP(CONCATENATE($F2081," ",$G2081),AllocFactorMatrix,(P$4+1),FALSE)*$E2088</f>
        <v>8.2937244051476117E-14</v>
      </c>
      <c r="Q2081" s="5">
        <f ca="1">VLOOKUP(CONCATENATE($F2081," ",$G2081),AllocFactorMatrix,(Q$4+1),FALSE)*$E2088</f>
        <v>0</v>
      </c>
      <c r="R2081" s="5">
        <f ca="1">VLOOKUP(CONCATENATE($F2081," ",$G2081),AllocFactorMatrix,(R$4+1),FALSE)*$E2088</f>
        <v>0</v>
      </c>
      <c r="S2081" s="5">
        <f ca="1">SUBTOTAL(9,O2081:R2081)</f>
        <v>8.2937244051476117E-14</v>
      </c>
      <c r="T2081" s="5">
        <f ca="1">VLOOKUP(CONCATENATE($F2081," ",$G2081),AllocFactorMatrix,(T$4+1),FALSE)*$E2088</f>
        <v>-3.4557185021448385E-14</v>
      </c>
      <c r="U2081" s="5">
        <f ca="1">VLOOKUP(CONCATENATE($F2081," ",$G2081),AllocFactorMatrix,(U$4+1),FALSE)*$E2088</f>
        <v>1.9904938572354272E-13</v>
      </c>
      <c r="V2081" s="5">
        <f ca="1">VLOOKUP(CONCATENATE($F2081," ",$G2081),AllocFactorMatrix,(V$4+1),FALSE)*$E2088</f>
        <v>0</v>
      </c>
      <c r="W2081" s="5">
        <f ca="1">VLOOKUP(CONCATENATE($F2081," ",$G2081),AllocFactorMatrix,(W$4+1),FALSE)*$E2088</f>
        <v>0</v>
      </c>
      <c r="X2081" s="5">
        <f ca="1">SUBTOTAL(9,T2081:W2081)</f>
        <v>1.6449220070209433E-13</v>
      </c>
      <c r="Y2081" s="5">
        <f ca="1">VLOOKUP(CONCATENATE($F2081," ",$G2081),AllocFactorMatrix,(Y$4+1),FALSE)*$E2088</f>
        <v>-8.8466393654907855E-14</v>
      </c>
      <c r="Z2081" s="5">
        <f ca="1">VLOOKUP(CONCATENATE($F2081," ",$G2081),AllocFactorMatrix,(Z$4+1),FALSE)*$E2088</f>
        <v>0</v>
      </c>
      <c r="AA2081" s="5">
        <f t="shared" ca="1" si="1029"/>
        <v>-8.8466393654907855E-14</v>
      </c>
      <c r="AB2081" s="5">
        <f ca="1">VLOOKUP(CONCATENATE($F2081," ",$G2081),AllocFactorMatrix,(AB$4+1),FALSE)*$E2088</f>
        <v>1.3822874008579352E-15</v>
      </c>
      <c r="AC2081" s="5">
        <f ca="1">VLOOKUP(CONCATENATE($F2081," ",$G2081),AllocFactorMatrix,(AC$4+1),FALSE)*$E2088</f>
        <v>0</v>
      </c>
      <c r="AD2081" s="5">
        <f ca="1">VLOOKUP(CONCATENATE($F2081," ",$G2081),AllocFactorMatrix,(AD$4+1),FALSE)*$E2088</f>
        <v>0</v>
      </c>
    </row>
    <row r="2082" spans="1:30" hidden="1" outlineLevel="1">
      <c r="E2082" s="51"/>
      <c r="F2082" s="52" t="str">
        <f>F2088</f>
        <v>TDOMX</v>
      </c>
      <c r="G2082" s="55" t="str">
        <f>$G$9</f>
        <v>BULKTRAN</v>
      </c>
      <c r="H2082" s="4">
        <f t="shared" ca="1" si="1027"/>
        <v>18434.245893016072</v>
      </c>
      <c r="I2082" s="5">
        <f ca="1">VLOOKUP(CONCATENATE($F2082," ",$G2082),AllocFactorMatrix,(I$4+1),FALSE)*$E2088</f>
        <v>9080.3959687996885</v>
      </c>
      <c r="J2082" s="5">
        <f ca="1">VLOOKUP(CONCATENATE($F2082," ",$G2082),AllocFactorMatrix,(J$4+1),FALSE)*$E2088</f>
        <v>448.87641902638927</v>
      </c>
      <c r="K2082" s="5">
        <f ca="1">VLOOKUP(CONCATENATE($F2082," ",$G2082),AllocFactorMatrix,(K$4+1),FALSE)*$E2088</f>
        <v>1644.2085974335985</v>
      </c>
      <c r="L2082" s="5">
        <f ca="1">VLOOKUP(CONCATENATE($F2082," ",$G2082),AllocFactorMatrix,(L$4+1),FALSE)*$E2088</f>
        <v>51.753849052723325</v>
      </c>
      <c r="M2082" s="5">
        <f ca="1">VLOOKUP(CONCATENATE($F2082," ",$G2082),AllocFactorMatrix,(M$4+1),FALSE)*$E2088</f>
        <v>4.8533103605215908</v>
      </c>
      <c r="N2082" s="5">
        <f t="shared" ca="1" si="1028"/>
        <v>1700.8157568468434</v>
      </c>
      <c r="O2082" s="5">
        <f ca="1">VLOOKUP(CONCATENATE($F2082," ",$G2082),AllocFactorMatrix,(O$4+1),FALSE)*$E2088</f>
        <v>1249.8543083934715</v>
      </c>
      <c r="P2082" s="5">
        <f ca="1">VLOOKUP(CONCATENATE($F2082," ",$G2082),AllocFactorMatrix,(P$4+1),FALSE)*$E2088</f>
        <v>232.8842708443311</v>
      </c>
      <c r="Q2082" s="5">
        <f ca="1">VLOOKUP(CONCATENATE($F2082," ",$G2082),AllocFactorMatrix,(Q$4+1),FALSE)*$E2088</f>
        <v>105.23606568931829</v>
      </c>
      <c r="R2082" s="5">
        <f ca="1">VLOOKUP(CONCATENATE($F2082," ",$G2082),AllocFactorMatrix,(R$4+1),FALSE)*$E2088</f>
        <v>4.7323482402299177</v>
      </c>
      <c r="S2082" s="5">
        <f t="shared" ref="S2082:S2088" ca="1" si="1032">SUBTOTAL(9,O2082:R2082)</f>
        <v>1592.7069931673507</v>
      </c>
      <c r="T2082" s="5">
        <f ca="1">VLOOKUP(CONCATENATE($F2082," ",$G2082),AllocFactorMatrix,(T$4+1),FALSE)*$E2088</f>
        <v>43.66061229247903</v>
      </c>
      <c r="U2082" s="5">
        <f ca="1">VLOOKUP(CONCATENATE($F2082," ",$G2082),AllocFactorMatrix,(U$4+1),FALSE)*$E2088</f>
        <v>714.49848119083288</v>
      </c>
      <c r="V2082" s="5">
        <f ca="1">VLOOKUP(CONCATENATE($F2082," ",$G2082),AllocFactorMatrix,(V$4+1),FALSE)*$E2088</f>
        <v>3776.1445493892106</v>
      </c>
      <c r="W2082" s="5">
        <f ca="1">VLOOKUP(CONCATENATE($F2082," ",$G2082),AllocFactorMatrix,(W$4+1),FALSE)*$E2088</f>
        <v>681.90911880329975</v>
      </c>
      <c r="X2082" s="5">
        <f t="shared" ref="X2082:X2088" ca="1" si="1033">SUBTOTAL(9,T2082:W2082)</f>
        <v>5216.2127616758225</v>
      </c>
      <c r="Y2082" s="5">
        <f ca="1">VLOOKUP(CONCATENATE($F2082," ",$G2082),AllocFactorMatrix,(Y$4+1),FALSE)*$E2088</f>
        <v>383.82827483816902</v>
      </c>
      <c r="Z2082" s="5">
        <f ca="1">VLOOKUP(CONCATENATE($F2082," ",$G2082),AllocFactorMatrix,(Z$4+1),FALSE)*$E2088</f>
        <v>6.4289768868563426</v>
      </c>
      <c r="AA2082" s="5">
        <f t="shared" ca="1" si="1029"/>
        <v>390.25725172502536</v>
      </c>
      <c r="AB2082" s="5">
        <f ca="1">VLOOKUP(CONCATENATE($F2082," ",$G2082),AllocFactorMatrix,(AB$4+1),FALSE)*$E2088</f>
        <v>4.9807417749527998</v>
      </c>
      <c r="AC2082" s="5">
        <f ca="1">VLOOKUP(CONCATENATE($F2082," ",$G2082),AllocFactorMatrix,(AC$4+1),FALSE)*$E2088</f>
        <v>0</v>
      </c>
      <c r="AD2082" s="5">
        <f ca="1">VLOOKUP(CONCATENATE($F2082," ",$G2082),AllocFactorMatrix,(AD$4+1),FALSE)*$E2088</f>
        <v>0</v>
      </c>
    </row>
    <row r="2083" spans="1:30" hidden="1" outlineLevel="1">
      <c r="E2083" s="51"/>
      <c r="F2083" s="52" t="str">
        <f>F2088</f>
        <v>TDOMX</v>
      </c>
      <c r="G2083" s="55" t="str">
        <f>$G$10</f>
        <v>SUBTRAN</v>
      </c>
      <c r="H2083" s="4">
        <f t="shared" ca="1" si="1027"/>
        <v>4054.7694699411982</v>
      </c>
      <c r="I2083" s="5">
        <f ca="1">VLOOKUP(CONCATENATE($F2083," ",$G2083),AllocFactorMatrix,(I$4+1),FALSE)*$E2088</f>
        <v>1974.1352004811113</v>
      </c>
      <c r="J2083" s="5">
        <f ca="1">VLOOKUP(CONCATENATE($F2083," ",$G2083),AllocFactorMatrix,(J$4+1),FALSE)*$E2088</f>
        <v>95.274347250663851</v>
      </c>
      <c r="K2083" s="5">
        <f ca="1">VLOOKUP(CONCATENATE($F2083," ",$G2083),AllocFactorMatrix,(K$4+1),FALSE)*$E2088</f>
        <v>346.60341682219615</v>
      </c>
      <c r="L2083" s="5">
        <f ca="1">VLOOKUP(CONCATENATE($F2083," ",$G2083),AllocFactorMatrix,(L$4+1),FALSE)*$E2088</f>
        <v>10.70625343410452</v>
      </c>
      <c r="M2083" s="5">
        <f ca="1">VLOOKUP(CONCATENATE($F2083," ",$G2083),AllocFactorMatrix,(M$4+1),FALSE)*$E2088</f>
        <v>1.3334072433729987</v>
      </c>
      <c r="N2083" s="5">
        <f t="shared" ca="1" si="1028"/>
        <v>358.64307749967367</v>
      </c>
      <c r="O2083" s="5">
        <f ca="1">VLOOKUP(CONCATENATE($F2083," ",$G2083),AllocFactorMatrix,(O$4+1),FALSE)*$E2088</f>
        <v>261.86429875647246</v>
      </c>
      <c r="P2083" s="5">
        <f ca="1">VLOOKUP(CONCATENATE($F2083," ",$G2083),AllocFactorMatrix,(P$4+1),FALSE)*$E2088</f>
        <v>48.680267711859443</v>
      </c>
      <c r="Q2083" s="5">
        <f ca="1">VLOOKUP(CONCATENATE($F2083," ",$G2083),AllocFactorMatrix,(Q$4+1),FALSE)*$E2088</f>
        <v>28.965339332724348</v>
      </c>
      <c r="R2083" s="5">
        <f ca="1">VLOOKUP(CONCATENATE($F2083," ",$G2083),AllocFactorMatrix,(R$4+1),FALSE)*$E2088</f>
        <v>0</v>
      </c>
      <c r="S2083" s="5">
        <f t="shared" ca="1" si="1032"/>
        <v>339.50990580105628</v>
      </c>
      <c r="T2083" s="5">
        <f ca="1">VLOOKUP(CONCATENATE($F2083," ",$G2083),AllocFactorMatrix,(T$4+1),FALSE)*$E2088</f>
        <v>9.1438516776886107</v>
      </c>
      <c r="U2083" s="5">
        <f ca="1">VLOOKUP(CONCATENATE($F2083," ",$G2083),AllocFactorMatrix,(U$4+1),FALSE)*$E2088</f>
        <v>149.6900725970554</v>
      </c>
      <c r="V2083" s="5">
        <f ca="1">VLOOKUP(CONCATENATE($F2083," ",$G2083),AllocFactorMatrix,(V$4+1),FALSE)*$E2088</f>
        <v>1042.8432999940446</v>
      </c>
      <c r="W2083" s="5">
        <f ca="1">VLOOKUP(CONCATENATE($F2083," ",$G2083),AllocFactorMatrix,(W$4+1),FALSE)*$E2088</f>
        <v>0</v>
      </c>
      <c r="X2083" s="5">
        <f t="shared" ca="1" si="1033"/>
        <v>1201.6772242687887</v>
      </c>
      <c r="Y2083" s="5">
        <f ca="1">VLOOKUP(CONCATENATE($F2083," ",$G2083),AllocFactorMatrix,(Y$4+1),FALSE)*$E2088</f>
        <v>78.813481942717587</v>
      </c>
      <c r="Z2083" s="5">
        <f ca="1">VLOOKUP(CONCATENATE($F2083," ",$G2083),AllocFactorMatrix,(Z$4+1),FALSE)*$E2088</f>
        <v>1.3138228851932694</v>
      </c>
      <c r="AA2083" s="5">
        <f t="shared" ca="1" si="1029"/>
        <v>80.127304827910862</v>
      </c>
      <c r="AB2083" s="5">
        <f ca="1">VLOOKUP(CONCATENATE($F2083," ",$G2083),AllocFactorMatrix,(AB$4+1),FALSE)*$E2088</f>
        <v>1.0524467074287145</v>
      </c>
      <c r="AC2083" s="5">
        <f ca="1">VLOOKUP(CONCATENATE($F2083," ",$G2083),AllocFactorMatrix,(AC$4+1),FALSE)*$E2088</f>
        <v>3.5785437959146074</v>
      </c>
      <c r="AD2083" s="5">
        <f ca="1">VLOOKUP(CONCATENATE($F2083," ",$G2083),AllocFactorMatrix,(AD$4+1),FALSE)*$E2088</f>
        <v>0.77141930864984365</v>
      </c>
    </row>
    <row r="2084" spans="1:30" hidden="1" outlineLevel="1">
      <c r="E2084" s="51"/>
      <c r="F2084" s="52" t="str">
        <f>F2088</f>
        <v>TDOMX</v>
      </c>
      <c r="G2084" s="55" t="str">
        <f>$G$11</f>
        <v>DISTPRI</v>
      </c>
      <c r="H2084" s="4">
        <f t="shared" ca="1" si="1027"/>
        <v>100815.86297199232</v>
      </c>
      <c r="I2084" s="5">
        <f ca="1">VLOOKUP(CONCATENATE($F2084," ",$G2084),AllocFactorMatrix,(I$4+1),FALSE)*$E2088</f>
        <v>67379.541073905668</v>
      </c>
      <c r="J2084" s="5">
        <f ca="1">VLOOKUP(CONCATENATE($F2084," ",$G2084),AllocFactorMatrix,(J$4+1),FALSE)*$E2088</f>
        <v>3176.0956694430356</v>
      </c>
      <c r="K2084" s="5">
        <f ca="1">VLOOKUP(CONCATENATE($F2084," ",$G2084),AllocFactorMatrix,(K$4+1),FALSE)*$E2088</f>
        <v>11532.598303414985</v>
      </c>
      <c r="L2084" s="5">
        <f ca="1">VLOOKUP(CONCATENATE($F2084," ",$G2084),AllocFactorMatrix,(L$4+1),FALSE)*$E2088</f>
        <v>356.41729668445521</v>
      </c>
      <c r="M2084" s="5">
        <f ca="1">VLOOKUP(CONCATENATE($F2084," ",$G2084),AllocFactorMatrix,(M$4+1),FALSE)*$E2088</f>
        <v>0</v>
      </c>
      <c r="N2084" s="5">
        <f t="shared" ca="1" si="1028"/>
        <v>11889.015600099439</v>
      </c>
      <c r="O2084" s="5">
        <f ca="1">VLOOKUP(CONCATENATE($F2084," ",$G2084),AllocFactorMatrix,(O$4+1),FALSE)*$E2088</f>
        <v>8647.433001731697</v>
      </c>
      <c r="P2084" s="5">
        <f ca="1">VLOOKUP(CONCATENATE($F2084," ",$G2084),AllocFactorMatrix,(P$4+1),FALSE)*$E2088</f>
        <v>1610.5849784930351</v>
      </c>
      <c r="Q2084" s="5">
        <f ca="1">VLOOKUP(CONCATENATE($F2084," ",$G2084),AllocFactorMatrix,(Q$4+1),FALSE)*$E2088</f>
        <v>0</v>
      </c>
      <c r="R2084" s="5">
        <f ca="1">VLOOKUP(CONCATENATE($F2084," ",$G2084),AllocFactorMatrix,(R$4+1),FALSE)*$E2088</f>
        <v>0</v>
      </c>
      <c r="S2084" s="5">
        <f t="shared" ca="1" si="1032"/>
        <v>10258.017980224733</v>
      </c>
      <c r="T2084" s="5">
        <f ca="1">VLOOKUP(CONCATENATE($F2084," ",$G2084),AllocFactorMatrix,(T$4+1),FALSE)*$E2088</f>
        <v>308.27565750386566</v>
      </c>
      <c r="U2084" s="5">
        <f ca="1">VLOOKUP(CONCATENATE($F2084," ",$G2084),AllocFactorMatrix,(U$4+1),FALSE)*$E2088</f>
        <v>4971.7887751674716</v>
      </c>
      <c r="V2084" s="5">
        <f ca="1">VLOOKUP(CONCATENATE($F2084," ",$G2084),AllocFactorMatrix,(V$4+1),FALSE)*$E2088</f>
        <v>0</v>
      </c>
      <c r="W2084" s="5">
        <f ca="1">VLOOKUP(CONCATENATE($F2084," ",$G2084),AllocFactorMatrix,(W$4+1),FALSE)*$E2088</f>
        <v>0</v>
      </c>
      <c r="X2084" s="5">
        <f t="shared" ca="1" si="1033"/>
        <v>5280.0644326713373</v>
      </c>
      <c r="Y2084" s="5">
        <f ca="1">VLOOKUP(CONCATENATE($F2084," ",$G2084),AllocFactorMatrix,(Y$4+1),FALSE)*$E2088</f>
        <v>2607.5984481241612</v>
      </c>
      <c r="Z2084" s="5">
        <f ca="1">VLOOKUP(CONCATENATE($F2084," ",$G2084),AllocFactorMatrix,(Z$4+1),FALSE)*$E2088</f>
        <v>43.504949591980449</v>
      </c>
      <c r="AA2084" s="5">
        <f t="shared" ca="1" si="1029"/>
        <v>2651.1033977161414</v>
      </c>
      <c r="AB2084" s="5">
        <f ca="1">VLOOKUP(CONCATENATE($F2084," ",$G2084),AllocFactorMatrix,(AB$4+1),FALSE)*$E2088</f>
        <v>35.246298763628381</v>
      </c>
      <c r="AC2084" s="5">
        <f ca="1">VLOOKUP(CONCATENATE($F2084," ",$G2084),AllocFactorMatrix,(AC$4+1),FALSE)*$E2088</f>
        <v>120.74892281093041</v>
      </c>
      <c r="AD2084" s="5">
        <f ca="1">VLOOKUP(CONCATENATE($F2084," ",$G2084),AllocFactorMatrix,(AD$4+1),FALSE)*$E2088</f>
        <v>26.029596357424033</v>
      </c>
    </row>
    <row r="2085" spans="1:30" hidden="1" outlineLevel="1">
      <c r="E2085" s="51"/>
      <c r="F2085" s="52" t="str">
        <f>F2088</f>
        <v>TDOMX</v>
      </c>
      <c r="G2085" s="55" t="str">
        <f>$G$12</f>
        <v>DISTSEC</v>
      </c>
      <c r="H2085" s="4">
        <f t="shared" ca="1" si="1027"/>
        <v>41607.946643536678</v>
      </c>
      <c r="I2085" s="5">
        <f ca="1">VLOOKUP(CONCATENATE($F2085," ",$G2085),AllocFactorMatrix,(I$4+1),FALSE)*$E2088</f>
        <v>31110.322103625724</v>
      </c>
      <c r="J2085" s="5">
        <f ca="1">VLOOKUP(CONCATENATE($F2085," ",$G2085),AllocFactorMatrix,(J$4+1),FALSE)*$E2088</f>
        <v>1499.8385437669506</v>
      </c>
      <c r="K2085" s="5">
        <f ca="1">VLOOKUP(CONCATENATE($F2085," ",$G2085),AllocFactorMatrix,(K$4+1),FALSE)*$E2088</f>
        <v>4525.6379254021231</v>
      </c>
      <c r="L2085" s="5">
        <f ca="1">VLOOKUP(CONCATENATE($F2085," ",$G2085),AllocFactorMatrix,(L$4+1),FALSE)*$E2088</f>
        <v>0</v>
      </c>
      <c r="M2085" s="5">
        <f ca="1">VLOOKUP(CONCATENATE($F2085," ",$G2085),AllocFactorMatrix,(M$4+1),FALSE)*$E2088</f>
        <v>0</v>
      </c>
      <c r="N2085" s="5">
        <f t="shared" ca="1" si="1028"/>
        <v>4525.6379254021231</v>
      </c>
      <c r="O2085" s="5">
        <f ca="1">VLOOKUP(CONCATENATE($F2085," ",$G2085),AllocFactorMatrix,(O$4+1),FALSE)*$E2088</f>
        <v>2883.7541009263082</v>
      </c>
      <c r="P2085" s="5">
        <f ca="1">VLOOKUP(CONCATENATE($F2085," ",$G2085),AllocFactorMatrix,(P$4+1),FALSE)*$E2088</f>
        <v>0</v>
      </c>
      <c r="Q2085" s="5">
        <f ca="1">VLOOKUP(CONCATENATE($F2085," ",$G2085),AllocFactorMatrix,(Q$4+1),FALSE)*$E2088</f>
        <v>0</v>
      </c>
      <c r="R2085" s="5">
        <f ca="1">VLOOKUP(CONCATENATE($F2085," ",$G2085),AllocFactorMatrix,(R$4+1),FALSE)*$E2088</f>
        <v>0</v>
      </c>
      <c r="S2085" s="5">
        <f t="shared" ca="1" si="1032"/>
        <v>2883.7541009263082</v>
      </c>
      <c r="T2085" s="5">
        <f ca="1">VLOOKUP(CONCATENATE($F2085," ",$G2085),AllocFactorMatrix,(T$4+1),FALSE)*$E2088</f>
        <v>77.970661158183759</v>
      </c>
      <c r="U2085" s="5">
        <f ca="1">VLOOKUP(CONCATENATE($F2085," ",$G2085),AllocFactorMatrix,(U$4+1),FALSE)*$E2088</f>
        <v>0</v>
      </c>
      <c r="V2085" s="5">
        <f ca="1">VLOOKUP(CONCATENATE($F2085," ",$G2085),AllocFactorMatrix,(V$4+1),FALSE)*$E2088</f>
        <v>0</v>
      </c>
      <c r="W2085" s="5">
        <f ca="1">VLOOKUP(CONCATENATE($F2085," ",$G2085),AllocFactorMatrix,(W$4+1),FALSE)*$E2088</f>
        <v>0</v>
      </c>
      <c r="X2085" s="5">
        <f t="shared" ca="1" si="1033"/>
        <v>77.970661158183759</v>
      </c>
      <c r="Y2085" s="5">
        <f ca="1">VLOOKUP(CONCATENATE($F2085," ",$G2085),AllocFactorMatrix,(Y$4+1),FALSE)*$E2088</f>
        <v>1063.6556654475576</v>
      </c>
      <c r="Z2085" s="5">
        <f ca="1">VLOOKUP(CONCATENATE($F2085," ",$G2085),AllocFactorMatrix,(Z$4+1),FALSE)*$E2088</f>
        <v>0</v>
      </c>
      <c r="AA2085" s="5">
        <f t="shared" ca="1" si="1029"/>
        <v>1063.6556654475576</v>
      </c>
      <c r="AB2085" s="5">
        <f ca="1">VLOOKUP(CONCATENATE($F2085," ",$G2085),AllocFactorMatrix,(AB$4+1),FALSE)*$E2088</f>
        <v>11.037589056875376</v>
      </c>
      <c r="AC2085" s="5">
        <f ca="1">VLOOKUP(CONCATENATE($F2085," ",$G2085),AllocFactorMatrix,(AC$4+1),FALSE)*$E2088</f>
        <v>374.76860074652251</v>
      </c>
      <c r="AD2085" s="5">
        <f ca="1">VLOOKUP(CONCATENATE($F2085," ",$G2085),AllocFactorMatrix,(AD$4+1),FALSE)*$E2088</f>
        <v>60.961453406434785</v>
      </c>
    </row>
    <row r="2086" spans="1:30" hidden="1" outlineLevel="1">
      <c r="E2086" s="51"/>
      <c r="F2086" s="52" t="str">
        <f>F2088</f>
        <v>TDOMX</v>
      </c>
      <c r="G2086" s="55" t="str">
        <f>$G$13</f>
        <v>ENERGY</v>
      </c>
      <c r="H2086" s="4">
        <f t="shared" ca="1" si="1027"/>
        <v>0</v>
      </c>
      <c r="I2086" s="5">
        <f ca="1">VLOOKUP(CONCATENATE($F2086," ",$G2086),AllocFactorMatrix,(I$4+1),FALSE)*$E2088</f>
        <v>0</v>
      </c>
      <c r="J2086" s="5">
        <f ca="1">VLOOKUP(CONCATENATE($F2086," ",$G2086),AllocFactorMatrix,(J$4+1),FALSE)*$E2088</f>
        <v>0</v>
      </c>
      <c r="K2086" s="5">
        <f ca="1">VLOOKUP(CONCATENATE($F2086," ",$G2086),AllocFactorMatrix,(K$4+1),FALSE)*$E2088</f>
        <v>0</v>
      </c>
      <c r="L2086" s="5">
        <f ca="1">VLOOKUP(CONCATENATE($F2086," ",$G2086),AllocFactorMatrix,(L$4+1),FALSE)*$E2088</f>
        <v>0</v>
      </c>
      <c r="M2086" s="5">
        <f ca="1">VLOOKUP(CONCATENATE($F2086," ",$G2086),AllocFactorMatrix,(M$4+1),FALSE)*$E2088</f>
        <v>0</v>
      </c>
      <c r="N2086" s="5">
        <f t="shared" ca="1" si="1028"/>
        <v>0</v>
      </c>
      <c r="O2086" s="5">
        <f ca="1">VLOOKUP(CONCATENATE($F2086," ",$G2086),AllocFactorMatrix,(O$4+1),FALSE)*$E2088</f>
        <v>0</v>
      </c>
      <c r="P2086" s="5">
        <f ca="1">VLOOKUP(CONCATENATE($F2086," ",$G2086),AllocFactorMatrix,(P$4+1),FALSE)*$E2088</f>
        <v>0</v>
      </c>
      <c r="Q2086" s="5">
        <f ca="1">VLOOKUP(CONCATENATE($F2086," ",$G2086),AllocFactorMatrix,(Q$4+1),FALSE)*$E2088</f>
        <v>0</v>
      </c>
      <c r="R2086" s="5">
        <f ca="1">VLOOKUP(CONCATENATE($F2086," ",$G2086),AllocFactorMatrix,(R$4+1),FALSE)*$E2088</f>
        <v>0</v>
      </c>
      <c r="S2086" s="5">
        <f t="shared" ca="1" si="1032"/>
        <v>0</v>
      </c>
      <c r="T2086" s="5">
        <f ca="1">VLOOKUP(CONCATENATE($F2086," ",$G2086),AllocFactorMatrix,(T$4+1),FALSE)*$E2088</f>
        <v>0</v>
      </c>
      <c r="U2086" s="5">
        <f ca="1">VLOOKUP(CONCATENATE($F2086," ",$G2086),AllocFactorMatrix,(U$4+1),FALSE)*$E2088</f>
        <v>0</v>
      </c>
      <c r="V2086" s="5">
        <f ca="1">VLOOKUP(CONCATENATE($F2086," ",$G2086),AllocFactorMatrix,(V$4+1),FALSE)*$E2088</f>
        <v>0</v>
      </c>
      <c r="W2086" s="5">
        <f ca="1">VLOOKUP(CONCATENATE($F2086," ",$G2086),AllocFactorMatrix,(W$4+1),FALSE)*$E2088</f>
        <v>0</v>
      </c>
      <c r="X2086" s="5">
        <f t="shared" ca="1" si="1033"/>
        <v>0</v>
      </c>
      <c r="Y2086" s="5">
        <f ca="1">VLOOKUP(CONCATENATE($F2086," ",$G2086),AllocFactorMatrix,(Y$4+1),FALSE)*$E2088</f>
        <v>0</v>
      </c>
      <c r="Z2086" s="5">
        <f ca="1">VLOOKUP(CONCATENATE($F2086," ",$G2086),AllocFactorMatrix,(Z$4+1),FALSE)*$E2088</f>
        <v>0</v>
      </c>
      <c r="AA2086" s="5">
        <f t="shared" ca="1" si="1029"/>
        <v>0</v>
      </c>
      <c r="AB2086" s="5">
        <f ca="1">VLOOKUP(CONCATENATE($F2086," ",$G2086),AllocFactorMatrix,(AB$4+1),FALSE)*$E2088</f>
        <v>0</v>
      </c>
      <c r="AC2086" s="5">
        <f ca="1">VLOOKUP(CONCATENATE($F2086," ",$G2086),AllocFactorMatrix,(AC$4+1),FALSE)*$E2088</f>
        <v>0</v>
      </c>
      <c r="AD2086" s="5">
        <f ca="1">VLOOKUP(CONCATENATE($F2086," ",$G2086),AllocFactorMatrix,(AD$4+1),FALSE)*$E2088</f>
        <v>0</v>
      </c>
    </row>
    <row r="2087" spans="1:30" hidden="1" outlineLevel="1">
      <c r="E2087" s="51"/>
      <c r="F2087" s="52" t="str">
        <f>F2088</f>
        <v>TDOMX</v>
      </c>
      <c r="G2087" s="55" t="str">
        <f>$G$14</f>
        <v>CUSTOMER</v>
      </c>
      <c r="H2087" s="4">
        <f t="shared" ca="1" si="1027"/>
        <v>7681.1750215137317</v>
      </c>
      <c r="I2087" s="5">
        <f ca="1">VLOOKUP(CONCATENATE($F2087," ",$G2087),AllocFactorMatrix,(I$4+1),FALSE)*$E2088</f>
        <v>3135.7282232957564</v>
      </c>
      <c r="J2087" s="5">
        <f ca="1">VLOOKUP(CONCATENATE($F2087," ",$G2087),AllocFactorMatrix,(J$4+1),FALSE)*$E2088</f>
        <v>1357.8105166177425</v>
      </c>
      <c r="K2087" s="5">
        <f ca="1">VLOOKUP(CONCATENATE($F2087," ",$G2087),AllocFactorMatrix,(K$4+1),FALSE)*$E2088</f>
        <v>387.84846529710012</v>
      </c>
      <c r="L2087" s="5">
        <f ca="1">VLOOKUP(CONCATENATE($F2087," ",$G2087),AllocFactorMatrix,(L$4+1),FALSE)*$E2088</f>
        <v>217.09380643290947</v>
      </c>
      <c r="M2087" s="5">
        <f ca="1">VLOOKUP(CONCATENATE($F2087," ",$G2087),AllocFactorMatrix,(M$4+1),FALSE)*$E2088</f>
        <v>35.233838380799511</v>
      </c>
      <c r="N2087" s="5">
        <f t="shared" ca="1" si="1028"/>
        <v>640.17611011080908</v>
      </c>
      <c r="O2087" s="5">
        <f ca="1">VLOOKUP(CONCATENATE($F2087," ",$G2087),AllocFactorMatrix,(O$4+1),FALSE)*$E2088</f>
        <v>165.92538353447964</v>
      </c>
      <c r="P2087" s="5">
        <f ca="1">VLOOKUP(CONCATENATE($F2087," ",$G2087),AllocFactorMatrix,(P$4+1),FALSE)*$E2088</f>
        <v>56.456587734451858</v>
      </c>
      <c r="Q2087" s="5">
        <f ca="1">VLOOKUP(CONCATENATE($F2087," ",$G2087),AllocFactorMatrix,(Q$4+1),FALSE)*$E2088</f>
        <v>122.75989454844637</v>
      </c>
      <c r="R2087" s="5">
        <f ca="1">VLOOKUP(CONCATENATE($F2087," ",$G2087),AllocFactorMatrix,(R$4+1),FALSE)*$E2088</f>
        <v>21.575514363119701</v>
      </c>
      <c r="S2087" s="5">
        <f t="shared" ca="1" si="1032"/>
        <v>366.71738018049751</v>
      </c>
      <c r="T2087" s="5">
        <f ca="1">VLOOKUP(CONCATENATE($F2087," ",$G2087),AllocFactorMatrix,(T$4+1),FALSE)*$E2088</f>
        <v>1.1431584080553698</v>
      </c>
      <c r="U2087" s="5">
        <f ca="1">VLOOKUP(CONCATENATE($F2087," ",$G2087),AllocFactorMatrix,(U$4+1),FALSE)*$E2088</f>
        <v>33.491200610404604</v>
      </c>
      <c r="V2087" s="5">
        <f ca="1">VLOOKUP(CONCATENATE($F2087," ",$G2087),AllocFactorMatrix,(V$4+1),FALSE)*$E2088</f>
        <v>180.52913183804196</v>
      </c>
      <c r="W2087" s="5">
        <f ca="1">VLOOKUP(CONCATENATE($F2087," ",$G2087),AllocFactorMatrix,(W$4+1),FALSE)*$E2088</f>
        <v>32.363337871693496</v>
      </c>
      <c r="X2087" s="5">
        <f t="shared" ca="1" si="1033"/>
        <v>247.52682872819543</v>
      </c>
      <c r="Y2087" s="5">
        <f ca="1">VLOOKUP(CONCATENATE($F2087," ",$G2087),AllocFactorMatrix,(Y$4+1),FALSE)*$E2088</f>
        <v>46.011694798638047</v>
      </c>
      <c r="Z2087" s="5">
        <f ca="1">VLOOKUP(CONCATENATE($F2087," ",$G2087),AllocFactorMatrix,(Z$4+1),FALSE)*$E2088</f>
        <v>0.95688007566631372</v>
      </c>
      <c r="AA2087" s="5">
        <f t="shared" ca="1" si="1029"/>
        <v>46.968574874304359</v>
      </c>
      <c r="AB2087" s="5">
        <f ca="1">VLOOKUP(CONCATENATE($F2087," ",$G2087),AllocFactorMatrix,(AB$4+1),FALSE)*$E2088</f>
        <v>0.5683538260945582</v>
      </c>
      <c r="AC2087" s="5">
        <f ca="1">VLOOKUP(CONCATENATE($F2087," ",$G2087),AllocFactorMatrix,(AC$4+1),FALSE)*$E2088</f>
        <v>1047.2969162606512</v>
      </c>
      <c r="AD2087" s="5">
        <f ca="1">VLOOKUP(CONCATENATE($F2087," ",$G2087),AllocFactorMatrix,(AD$4+1),FALSE)*$E2088</f>
        <v>838.38211761968057</v>
      </c>
    </row>
    <row r="2088" spans="1:30" collapsed="1">
      <c r="D2088" s="95" t="s">
        <v>639</v>
      </c>
      <c r="E2088" s="61">
        <v>172594</v>
      </c>
      <c r="F2088" s="96" t="s">
        <v>218</v>
      </c>
      <c r="G2088" s="55" t="str">
        <f>$G$15</f>
        <v>TOTAL</v>
      </c>
      <c r="H2088" s="4">
        <f t="shared" ca="1" si="1027"/>
        <v>172594.00000000003</v>
      </c>
      <c r="I2088" s="5">
        <f ca="1">VLOOKUP(CONCATENATE($F2088," ",$G2088),AllocFactorMatrix,(I$4+1),FALSE)*$E2088</f>
        <v>112680.12257010795</v>
      </c>
      <c r="J2088" s="5">
        <f ca="1">VLOOKUP(CONCATENATE($F2088," ",$G2088),AllocFactorMatrix,(J$4+1),FALSE)*$E2088</f>
        <v>6577.8954961047821</v>
      </c>
      <c r="K2088" s="5">
        <f ca="1">VLOOKUP(CONCATENATE($F2088," ",$G2088),AllocFactorMatrix,(K$4+1),FALSE)*$E2088</f>
        <v>18436.896708370008</v>
      </c>
      <c r="L2088" s="5">
        <f ca="1">VLOOKUP(CONCATENATE($F2088," ",$G2088),AllocFactorMatrix,(L$4+1),FALSE)*$E2088</f>
        <v>635.97120560419251</v>
      </c>
      <c r="M2088" s="5">
        <f ca="1">VLOOKUP(CONCATENATE($F2088," ",$G2088),AllocFactorMatrix,(M$4+1),FALSE)*$E2088</f>
        <v>41.420555984694111</v>
      </c>
      <c r="N2088" s="5">
        <f t="shared" ca="1" si="1028"/>
        <v>19114.288469958894</v>
      </c>
      <c r="O2088" s="5">
        <f ca="1">VLOOKUP(CONCATENATE($F2088," ",$G2088),AllocFactorMatrix,(O$4+1),FALSE)*$E2088</f>
        <v>13208.831093342431</v>
      </c>
      <c r="P2088" s="5">
        <f ca="1">VLOOKUP(CONCATENATE($F2088," ",$G2088),AllocFactorMatrix,(P$4+1),FALSE)*$E2088</f>
        <v>1948.606104783677</v>
      </c>
      <c r="Q2088" s="5">
        <f ca="1">VLOOKUP(CONCATENATE($F2088," ",$G2088),AllocFactorMatrix,(Q$4+1),FALSE)*$E2088</f>
        <v>256.96129957048896</v>
      </c>
      <c r="R2088" s="5">
        <f ca="1">VLOOKUP(CONCATENATE($F2088," ",$G2088),AllocFactorMatrix,(R$4+1),FALSE)*$E2088</f>
        <v>26.307862603349623</v>
      </c>
      <c r="S2088" s="5">
        <f t="shared" ca="1" si="1032"/>
        <v>15440.706360299946</v>
      </c>
      <c r="T2088" s="5">
        <f ca="1">VLOOKUP(CONCATENATE($F2088," ",$G2088),AllocFactorMatrix,(T$4+1),FALSE)*$E2088</f>
        <v>440.19394104027236</v>
      </c>
      <c r="U2088" s="5">
        <f ca="1">VLOOKUP(CONCATENATE($F2088," ",$G2088),AllocFactorMatrix,(U$4+1),FALSE)*$E2088</f>
        <v>5869.4685295657655</v>
      </c>
      <c r="V2088" s="5">
        <f ca="1">VLOOKUP(CONCATENATE($F2088," ",$G2088),AllocFactorMatrix,(V$4+1),FALSE)*$E2088</f>
        <v>4999.5169812213016</v>
      </c>
      <c r="W2088" s="5">
        <f ca="1">VLOOKUP(CONCATENATE($F2088," ",$G2088),AllocFactorMatrix,(W$4+1),FALSE)*$E2088</f>
        <v>714.27245667499312</v>
      </c>
      <c r="X2088" s="5">
        <f t="shared" ca="1" si="1033"/>
        <v>12023.451908502331</v>
      </c>
      <c r="Y2088" s="5">
        <f ca="1">VLOOKUP(CONCATENATE($F2088," ",$G2088),AllocFactorMatrix,(Y$4+1),FALSE)*$E2088</f>
        <v>4179.907565151243</v>
      </c>
      <c r="Z2088" s="5">
        <f ca="1">VLOOKUP(CONCATENATE($F2088," ",$G2088),AllocFactorMatrix,(Z$4+1),FALSE)*$E2088</f>
        <v>52.204629439696383</v>
      </c>
      <c r="AA2088" s="5">
        <f t="shared" ca="1" si="1029"/>
        <v>4232.112194590939</v>
      </c>
      <c r="AB2088" s="5">
        <f ca="1">VLOOKUP(CONCATENATE($F2088," ",$G2088),AllocFactorMatrix,(AB$4+1),FALSE)*$E2088</f>
        <v>52.885430128979827</v>
      </c>
      <c r="AC2088" s="5">
        <f ca="1">VLOOKUP(CONCATENATE($F2088," ",$G2088),AllocFactorMatrix,(AC$4+1),FALSE)*$E2088</f>
        <v>1546.3929836140185</v>
      </c>
      <c r="AD2088" s="5">
        <f ca="1">VLOOKUP(CONCATENATE($F2088," ",$G2088),AllocFactorMatrix,(AD$4+1),FALSE)*$E2088</f>
        <v>926.14458669218936</v>
      </c>
    </row>
    <row r="2089" spans="1:30" s="51" customFormat="1" hidden="1" outlineLevel="1">
      <c r="A2089" s="56"/>
      <c r="B2089" s="111"/>
      <c r="C2089" s="55"/>
      <c r="F2089" s="52" t="str">
        <f>F2096</f>
        <v>TOTOHLINES</v>
      </c>
      <c r="G2089" s="55" t="str">
        <f>$G$8</f>
        <v>PRODUCTION</v>
      </c>
      <c r="H2089" s="53">
        <f t="shared" ref="H2089:H2096" si="1034">SUBTOTAL(9,I2089:AD2089)</f>
        <v>0</v>
      </c>
      <c r="I2089" s="54">
        <f>VLOOKUP(CONCATENATE($F2089," ",$G2089),AllocFactorMatrix,(I$4+1),FALSE)*$E2096</f>
        <v>0</v>
      </c>
      <c r="J2089" s="54">
        <f>VLOOKUP(CONCATENATE($F2089," ",$G2089),AllocFactorMatrix,(J$4+1),FALSE)*$E2096</f>
        <v>0</v>
      </c>
      <c r="K2089" s="54">
        <f>VLOOKUP(CONCATENATE($F2089," ",$G2089),AllocFactorMatrix,(K$4+1),FALSE)*$E2096</f>
        <v>0</v>
      </c>
      <c r="L2089" s="54">
        <f>VLOOKUP(CONCATENATE($F2089," ",$G2089),AllocFactorMatrix,(L$4+1),FALSE)*$E2096</f>
        <v>0</v>
      </c>
      <c r="M2089" s="54">
        <f>VLOOKUP(CONCATENATE($F2089," ",$G2089),AllocFactorMatrix,(M$4+1),FALSE)*$E2096</f>
        <v>0</v>
      </c>
      <c r="N2089" s="54">
        <f t="shared" ref="N2089:N2096" si="1035">SUBTOTAL(9,K2089:M2089)</f>
        <v>0</v>
      </c>
      <c r="O2089" s="54">
        <f>VLOOKUP(CONCATENATE($F2089," ",$G2089),AllocFactorMatrix,(O$4+1),FALSE)*$E2096</f>
        <v>0</v>
      </c>
      <c r="P2089" s="54">
        <f>VLOOKUP(CONCATENATE($F2089," ",$G2089),AllocFactorMatrix,(P$4+1),FALSE)*$E2096</f>
        <v>0</v>
      </c>
      <c r="Q2089" s="54">
        <f>VLOOKUP(CONCATENATE($F2089," ",$G2089),AllocFactorMatrix,(Q$4+1),FALSE)*$E2096</f>
        <v>0</v>
      </c>
      <c r="R2089" s="54">
        <f>VLOOKUP(CONCATENATE($F2089," ",$G2089),AllocFactorMatrix,(R$4+1),FALSE)*$E2096</f>
        <v>0</v>
      </c>
      <c r="S2089" s="54">
        <f>SUBTOTAL(9,O2089:R2089)</f>
        <v>0</v>
      </c>
      <c r="T2089" s="54">
        <f>VLOOKUP(CONCATENATE($F2089," ",$G2089),AllocFactorMatrix,(T$4+1),FALSE)*$E2096</f>
        <v>0</v>
      </c>
      <c r="U2089" s="54">
        <f>VLOOKUP(CONCATENATE($F2089," ",$G2089),AllocFactorMatrix,(U$4+1),FALSE)*$E2096</f>
        <v>0</v>
      </c>
      <c r="V2089" s="54">
        <f>VLOOKUP(CONCATENATE($F2089," ",$G2089),AllocFactorMatrix,(V$4+1),FALSE)*$E2096</f>
        <v>0</v>
      </c>
      <c r="W2089" s="54">
        <f>VLOOKUP(CONCATENATE($F2089," ",$G2089),AllocFactorMatrix,(W$4+1),FALSE)*$E2096</f>
        <v>0</v>
      </c>
      <c r="X2089" s="54">
        <f>SUBTOTAL(9,T2089:W2089)</f>
        <v>0</v>
      </c>
      <c r="Y2089" s="54">
        <f>VLOOKUP(CONCATENATE($F2089," ",$G2089),AllocFactorMatrix,(Y$4+1),FALSE)*$E2096</f>
        <v>0</v>
      </c>
      <c r="Z2089" s="54">
        <f>VLOOKUP(CONCATENATE($F2089," ",$G2089),AllocFactorMatrix,(Z$4+1),FALSE)*$E2096</f>
        <v>0</v>
      </c>
      <c r="AA2089" s="54">
        <f t="shared" ref="AA2089:AA2096" si="1036">SUBTOTAL(9,Y2089:Z2089)</f>
        <v>0</v>
      </c>
      <c r="AB2089" s="54">
        <f>VLOOKUP(CONCATENATE($F2089," ",$G2089),AllocFactorMatrix,(AB$4+1),FALSE)*$E2096</f>
        <v>0</v>
      </c>
      <c r="AC2089" s="54">
        <f>VLOOKUP(CONCATENATE($F2089," ",$G2089),AllocFactorMatrix,(AC$4+1),FALSE)*$E2096</f>
        <v>0</v>
      </c>
      <c r="AD2089" s="54">
        <f>VLOOKUP(CONCATENATE($F2089," ",$G2089),AllocFactorMatrix,(AD$4+1),FALSE)*$E2096</f>
        <v>0</v>
      </c>
    </row>
    <row r="2090" spans="1:30" s="51" customFormat="1" hidden="1" outlineLevel="1">
      <c r="A2090" s="56"/>
      <c r="B2090" s="111"/>
      <c r="C2090" s="55"/>
      <c r="F2090" s="52" t="str">
        <f>F2096</f>
        <v>TOTOHLINES</v>
      </c>
      <c r="G2090" s="55" t="str">
        <f>$G$9</f>
        <v>BULKTRAN</v>
      </c>
      <c r="H2090" s="53">
        <f t="shared" si="1034"/>
        <v>0</v>
      </c>
      <c r="I2090" s="54">
        <f>VLOOKUP(CONCATENATE($F2090," ",$G2090),AllocFactorMatrix,(I$4+1),FALSE)*$E2096</f>
        <v>0</v>
      </c>
      <c r="J2090" s="54">
        <f>VLOOKUP(CONCATENATE($F2090," ",$G2090),AllocFactorMatrix,(J$4+1),FALSE)*$E2096</f>
        <v>0</v>
      </c>
      <c r="K2090" s="54">
        <f>VLOOKUP(CONCATENATE($F2090," ",$G2090),AllocFactorMatrix,(K$4+1),FALSE)*$E2096</f>
        <v>0</v>
      </c>
      <c r="L2090" s="54">
        <f>VLOOKUP(CONCATENATE($F2090," ",$G2090),AllocFactorMatrix,(L$4+1),FALSE)*$E2096</f>
        <v>0</v>
      </c>
      <c r="M2090" s="54">
        <f>VLOOKUP(CONCATENATE($F2090," ",$G2090),AllocFactorMatrix,(M$4+1),FALSE)*$E2096</f>
        <v>0</v>
      </c>
      <c r="N2090" s="54">
        <f t="shared" si="1035"/>
        <v>0</v>
      </c>
      <c r="O2090" s="54">
        <f>VLOOKUP(CONCATENATE($F2090," ",$G2090),AllocFactorMatrix,(O$4+1),FALSE)*$E2096</f>
        <v>0</v>
      </c>
      <c r="P2090" s="54">
        <f>VLOOKUP(CONCATENATE($F2090," ",$G2090),AllocFactorMatrix,(P$4+1),FALSE)*$E2096</f>
        <v>0</v>
      </c>
      <c r="Q2090" s="54">
        <f>VLOOKUP(CONCATENATE($F2090," ",$G2090),AllocFactorMatrix,(Q$4+1),FALSE)*$E2096</f>
        <v>0</v>
      </c>
      <c r="R2090" s="54">
        <f>VLOOKUP(CONCATENATE($F2090," ",$G2090),AllocFactorMatrix,(R$4+1),FALSE)*$E2096</f>
        <v>0</v>
      </c>
      <c r="S2090" s="54">
        <f t="shared" ref="S2090:S2096" si="1037">SUBTOTAL(9,O2090:R2090)</f>
        <v>0</v>
      </c>
      <c r="T2090" s="54">
        <f>VLOOKUP(CONCATENATE($F2090," ",$G2090),AllocFactorMatrix,(T$4+1),FALSE)*$E2096</f>
        <v>0</v>
      </c>
      <c r="U2090" s="54">
        <f>VLOOKUP(CONCATENATE($F2090," ",$G2090),AllocFactorMatrix,(U$4+1),FALSE)*$E2096</f>
        <v>0</v>
      </c>
      <c r="V2090" s="54">
        <f>VLOOKUP(CONCATENATE($F2090," ",$G2090),AllocFactorMatrix,(V$4+1),FALSE)*$E2096</f>
        <v>0</v>
      </c>
      <c r="W2090" s="54">
        <f>VLOOKUP(CONCATENATE($F2090," ",$G2090),AllocFactorMatrix,(W$4+1),FALSE)*$E2096</f>
        <v>0</v>
      </c>
      <c r="X2090" s="54">
        <f t="shared" ref="X2090:X2096" si="1038">SUBTOTAL(9,T2090:W2090)</f>
        <v>0</v>
      </c>
      <c r="Y2090" s="54">
        <f>VLOOKUP(CONCATENATE($F2090," ",$G2090),AllocFactorMatrix,(Y$4+1),FALSE)*$E2096</f>
        <v>0</v>
      </c>
      <c r="Z2090" s="54">
        <f>VLOOKUP(CONCATENATE($F2090," ",$G2090),AllocFactorMatrix,(Z$4+1),FALSE)*$E2096</f>
        <v>0</v>
      </c>
      <c r="AA2090" s="54">
        <f t="shared" si="1036"/>
        <v>0</v>
      </c>
      <c r="AB2090" s="54">
        <f>VLOOKUP(CONCATENATE($F2090," ",$G2090),AllocFactorMatrix,(AB$4+1),FALSE)*$E2096</f>
        <v>0</v>
      </c>
      <c r="AC2090" s="54">
        <f>VLOOKUP(CONCATENATE($F2090," ",$G2090),AllocFactorMatrix,(AC$4+1),FALSE)*$E2096</f>
        <v>0</v>
      </c>
      <c r="AD2090" s="54">
        <f>VLOOKUP(CONCATENATE($F2090," ",$G2090),AllocFactorMatrix,(AD$4+1),FALSE)*$E2096</f>
        <v>0</v>
      </c>
    </row>
    <row r="2091" spans="1:30" s="51" customFormat="1" hidden="1" outlineLevel="1">
      <c r="A2091" s="56"/>
      <c r="B2091" s="111"/>
      <c r="C2091" s="55"/>
      <c r="F2091" s="52" t="str">
        <f>F2096</f>
        <v>TOTOHLINES</v>
      </c>
      <c r="G2091" s="55" t="str">
        <f>$G$10</f>
        <v>SUBTRAN</v>
      </c>
      <c r="H2091" s="53">
        <f t="shared" si="1034"/>
        <v>0</v>
      </c>
      <c r="I2091" s="54">
        <f>VLOOKUP(CONCATENATE($F2091," ",$G2091),AllocFactorMatrix,(I$4+1),FALSE)*$E2096</f>
        <v>0</v>
      </c>
      <c r="J2091" s="54">
        <f>VLOOKUP(CONCATENATE($F2091," ",$G2091),AllocFactorMatrix,(J$4+1),FALSE)*$E2096</f>
        <v>0</v>
      </c>
      <c r="K2091" s="54">
        <f>VLOOKUP(CONCATENATE($F2091," ",$G2091),AllocFactorMatrix,(K$4+1),FALSE)*$E2096</f>
        <v>0</v>
      </c>
      <c r="L2091" s="54">
        <f>VLOOKUP(CONCATENATE($F2091," ",$G2091),AllocFactorMatrix,(L$4+1),FALSE)*$E2096</f>
        <v>0</v>
      </c>
      <c r="M2091" s="54">
        <f>VLOOKUP(CONCATENATE($F2091," ",$G2091),AllocFactorMatrix,(M$4+1),FALSE)*$E2096</f>
        <v>0</v>
      </c>
      <c r="N2091" s="54">
        <f t="shared" si="1035"/>
        <v>0</v>
      </c>
      <c r="O2091" s="54">
        <f>VLOOKUP(CONCATENATE($F2091," ",$G2091),AllocFactorMatrix,(O$4+1),FALSE)*$E2096</f>
        <v>0</v>
      </c>
      <c r="P2091" s="54">
        <f>VLOOKUP(CONCATENATE($F2091," ",$G2091),AllocFactorMatrix,(P$4+1),FALSE)*$E2096</f>
        <v>0</v>
      </c>
      <c r="Q2091" s="54">
        <f>VLOOKUP(CONCATENATE($F2091," ",$G2091),AllocFactorMatrix,(Q$4+1),FALSE)*$E2096</f>
        <v>0</v>
      </c>
      <c r="R2091" s="54">
        <f>VLOOKUP(CONCATENATE($F2091," ",$G2091),AllocFactorMatrix,(R$4+1),FALSE)*$E2096</f>
        <v>0</v>
      </c>
      <c r="S2091" s="54">
        <f t="shared" si="1037"/>
        <v>0</v>
      </c>
      <c r="T2091" s="54">
        <f>VLOOKUP(CONCATENATE($F2091," ",$G2091),AllocFactorMatrix,(T$4+1),FALSE)*$E2096</f>
        <v>0</v>
      </c>
      <c r="U2091" s="54">
        <f>VLOOKUP(CONCATENATE($F2091," ",$G2091),AllocFactorMatrix,(U$4+1),FALSE)*$E2096</f>
        <v>0</v>
      </c>
      <c r="V2091" s="54">
        <f>VLOOKUP(CONCATENATE($F2091," ",$G2091),AllocFactorMatrix,(V$4+1),FALSE)*$E2096</f>
        <v>0</v>
      </c>
      <c r="W2091" s="54">
        <f>VLOOKUP(CONCATENATE($F2091," ",$G2091),AllocFactorMatrix,(W$4+1),FALSE)*$E2096</f>
        <v>0</v>
      </c>
      <c r="X2091" s="54">
        <f t="shared" si="1038"/>
        <v>0</v>
      </c>
      <c r="Y2091" s="54">
        <f>VLOOKUP(CONCATENATE($F2091," ",$G2091),AllocFactorMatrix,(Y$4+1),FALSE)*$E2096</f>
        <v>0</v>
      </c>
      <c r="Z2091" s="54">
        <f>VLOOKUP(CONCATENATE($F2091," ",$G2091),AllocFactorMatrix,(Z$4+1),FALSE)*$E2096</f>
        <v>0</v>
      </c>
      <c r="AA2091" s="54">
        <f t="shared" si="1036"/>
        <v>0</v>
      </c>
      <c r="AB2091" s="54">
        <f>VLOOKUP(CONCATENATE($F2091," ",$G2091),AllocFactorMatrix,(AB$4+1),FALSE)*$E2096</f>
        <v>0</v>
      </c>
      <c r="AC2091" s="54">
        <f>VLOOKUP(CONCATENATE($F2091," ",$G2091),AllocFactorMatrix,(AC$4+1),FALSE)*$E2096</f>
        <v>0</v>
      </c>
      <c r="AD2091" s="54">
        <f>VLOOKUP(CONCATENATE($F2091," ",$G2091),AllocFactorMatrix,(AD$4+1),FALSE)*$E2096</f>
        <v>0</v>
      </c>
    </row>
    <row r="2092" spans="1:30" s="51" customFormat="1" hidden="1" outlineLevel="1">
      <c r="A2092" s="56"/>
      <c r="B2092" s="111"/>
      <c r="C2092" s="55"/>
      <c r="F2092" s="52" t="str">
        <f>F2096</f>
        <v>TOTOHLINES</v>
      </c>
      <c r="G2092" s="55" t="str">
        <f>$G$11</f>
        <v>DISTPRI</v>
      </c>
      <c r="H2092" s="53">
        <f t="shared" si="1034"/>
        <v>-4794182.9514847882</v>
      </c>
      <c r="I2092" s="54">
        <f>VLOOKUP(CONCATENATE($F2092," ",$G2092),AllocFactorMatrix,(I$4+1),FALSE)*$E2096</f>
        <v>-3204156.9409084814</v>
      </c>
      <c r="J2092" s="54">
        <f>VLOOKUP(CONCATENATE($F2092," ",$G2092),AllocFactorMatrix,(J$4+1),FALSE)*$E2096</f>
        <v>-151035.59362437457</v>
      </c>
      <c r="K2092" s="54">
        <f>VLOOKUP(CONCATENATE($F2092," ",$G2092),AllocFactorMatrix,(K$4+1),FALSE)*$E2096</f>
        <v>-548419.51001217403</v>
      </c>
      <c r="L2092" s="54">
        <f>VLOOKUP(CONCATENATE($F2092," ",$G2092),AllocFactorMatrix,(L$4+1),FALSE)*$E2096</f>
        <v>-16949.016523854119</v>
      </c>
      <c r="M2092" s="54">
        <f>VLOOKUP(CONCATENATE($F2092," ",$G2092),AllocFactorMatrix,(M$4+1),FALSE)*$E2096</f>
        <v>0</v>
      </c>
      <c r="N2092" s="54">
        <f t="shared" si="1035"/>
        <v>-565368.52653602813</v>
      </c>
      <c r="O2092" s="54">
        <f>VLOOKUP(CONCATENATE($F2092," ",$G2092),AllocFactorMatrix,(O$4+1),FALSE)*$E2096</f>
        <v>-411218.77697487269</v>
      </c>
      <c r="P2092" s="54">
        <f>VLOOKUP(CONCATENATE($F2092," ",$G2092),AllocFactorMatrix,(P$4+1),FALSE)*$E2096</f>
        <v>-76589.524884133527</v>
      </c>
      <c r="Q2092" s="54">
        <f>VLOOKUP(CONCATENATE($F2092," ",$G2092),AllocFactorMatrix,(Q$4+1),FALSE)*$E2096</f>
        <v>0</v>
      </c>
      <c r="R2092" s="54">
        <f>VLOOKUP(CONCATENATE($F2092," ",$G2092),AllocFactorMatrix,(R$4+1),FALSE)*$E2096</f>
        <v>0</v>
      </c>
      <c r="S2092" s="54">
        <f t="shared" si="1037"/>
        <v>-487808.30185900623</v>
      </c>
      <c r="T2092" s="54">
        <f>VLOOKUP(CONCATENATE($F2092," ",$G2092),AllocFactorMatrix,(T$4+1),FALSE)*$E2096</f>
        <v>-14659.695984285527</v>
      </c>
      <c r="U2092" s="54">
        <f>VLOOKUP(CONCATENATE($F2092," ",$G2092),AllocFactorMatrix,(U$4+1),FALSE)*$E2096</f>
        <v>-236427.72359061314</v>
      </c>
      <c r="V2092" s="54">
        <f>VLOOKUP(CONCATENATE($F2092," ",$G2092),AllocFactorMatrix,(V$4+1),FALSE)*$E2096</f>
        <v>0</v>
      </c>
      <c r="W2092" s="54">
        <f>VLOOKUP(CONCATENATE($F2092," ",$G2092),AllocFactorMatrix,(W$4+1),FALSE)*$E2096</f>
        <v>0</v>
      </c>
      <c r="X2092" s="54">
        <f t="shared" si="1038"/>
        <v>-251087.41957489867</v>
      </c>
      <c r="Y2092" s="54">
        <f>VLOOKUP(CONCATENATE($F2092," ",$G2092),AllocFactorMatrix,(Y$4+1),FALSE)*$E2096</f>
        <v>-124001.35906973324</v>
      </c>
      <c r="Z2092" s="54">
        <f>VLOOKUP(CONCATENATE($F2092," ",$G2092),AllocFactorMatrix,(Z$4+1),FALSE)*$E2096</f>
        <v>-2068.828074179366</v>
      </c>
      <c r="AA2092" s="54">
        <f t="shared" si="1036"/>
        <v>-126070.18714391261</v>
      </c>
      <c r="AB2092" s="54">
        <f>VLOOKUP(CONCATENATE($F2092," ",$G2092),AllocFactorMatrix,(AB$4+1),FALSE)*$E2096</f>
        <v>-1676.0973883888703</v>
      </c>
      <c r="AC2092" s="54">
        <f>VLOOKUP(CONCATENATE($F2092," ",$G2092),AllocFactorMatrix,(AC$4+1),FALSE)*$E2096</f>
        <v>-5742.0767931246828</v>
      </c>
      <c r="AD2092" s="54">
        <f>VLOOKUP(CONCATENATE($F2092," ",$G2092),AllocFactorMatrix,(AD$4+1),FALSE)*$E2096</f>
        <v>-1237.8076565734598</v>
      </c>
    </row>
    <row r="2093" spans="1:30" s="51" customFormat="1" hidden="1" outlineLevel="1">
      <c r="A2093" s="56"/>
      <c r="B2093" s="111"/>
      <c r="C2093" s="55"/>
      <c r="F2093" s="52" t="str">
        <f>F2096</f>
        <v>TOTOHLINES</v>
      </c>
      <c r="G2093" s="55" t="str">
        <f>$G$12</f>
        <v>DISTSEC</v>
      </c>
      <c r="H2093" s="53">
        <f t="shared" si="1034"/>
        <v>-2000099.0485152106</v>
      </c>
      <c r="I2093" s="54">
        <f>VLOOKUP(CONCATENATE($F2093," ",$G2093),AllocFactorMatrix,(I$4+1),FALSE)*$E2096</f>
        <v>-1495476.9619261969</v>
      </c>
      <c r="J2093" s="54">
        <f>VLOOKUP(CONCATENATE($F2093," ",$G2093),AllocFactorMatrix,(J$4+1),FALSE)*$E2096</f>
        <v>-72097.420956982154</v>
      </c>
      <c r="K2093" s="54">
        <f>VLOOKUP(CONCATENATE($F2093," ",$G2093),AllocFactorMatrix,(K$4+1),FALSE)*$E2096</f>
        <v>-217547.9647209945</v>
      </c>
      <c r="L2093" s="54">
        <f>VLOOKUP(CONCATENATE($F2093," ",$G2093),AllocFactorMatrix,(L$4+1),FALSE)*$E2096</f>
        <v>0</v>
      </c>
      <c r="M2093" s="54">
        <f>VLOOKUP(CONCATENATE($F2093," ",$G2093),AllocFactorMatrix,(M$4+1),FALSE)*$E2096</f>
        <v>0</v>
      </c>
      <c r="N2093" s="54">
        <f t="shared" si="1035"/>
        <v>-217547.9647209945</v>
      </c>
      <c r="O2093" s="54">
        <f>VLOOKUP(CONCATENATE($F2093," ",$G2093),AllocFactorMatrix,(O$4+1),FALSE)*$E2096</f>
        <v>-138622.40986868084</v>
      </c>
      <c r="P2093" s="54">
        <f>VLOOKUP(CONCATENATE($F2093," ",$G2093),AllocFactorMatrix,(P$4+1),FALSE)*$E2096</f>
        <v>0</v>
      </c>
      <c r="Q2093" s="54">
        <f>VLOOKUP(CONCATENATE($F2093," ",$G2093),AllocFactorMatrix,(Q$4+1),FALSE)*$E2096</f>
        <v>0</v>
      </c>
      <c r="R2093" s="54">
        <f>VLOOKUP(CONCATENATE($F2093," ",$G2093),AllocFactorMatrix,(R$4+1),FALSE)*$E2096</f>
        <v>0</v>
      </c>
      <c r="S2093" s="54">
        <f t="shared" si="1037"/>
        <v>-138622.40986868084</v>
      </c>
      <c r="T2093" s="54">
        <f>VLOOKUP(CONCATENATE($F2093," ",$G2093),AllocFactorMatrix,(T$4+1),FALSE)*$E2096</f>
        <v>-3748.0591515517663</v>
      </c>
      <c r="U2093" s="54">
        <f>VLOOKUP(CONCATENATE($F2093," ",$G2093),AllocFactorMatrix,(U$4+1),FALSE)*$E2096</f>
        <v>0</v>
      </c>
      <c r="V2093" s="54">
        <f>VLOOKUP(CONCATENATE($F2093," ",$G2093),AllocFactorMatrix,(V$4+1),FALSE)*$E2096</f>
        <v>0</v>
      </c>
      <c r="W2093" s="54">
        <f>VLOOKUP(CONCATENATE($F2093," ",$G2093),AllocFactorMatrix,(W$4+1),FALSE)*$E2096</f>
        <v>0</v>
      </c>
      <c r="X2093" s="54">
        <f t="shared" si="1038"/>
        <v>-3748.0591515517663</v>
      </c>
      <c r="Y2093" s="54">
        <f>VLOOKUP(CONCATENATE($F2093," ",$G2093),AllocFactorMatrix,(Y$4+1),FALSE)*$E2096</f>
        <v>-51130.057020969165</v>
      </c>
      <c r="Z2093" s="54">
        <f>VLOOKUP(CONCATENATE($F2093," ",$G2093),AllocFactorMatrix,(Z$4+1),FALSE)*$E2096</f>
        <v>0</v>
      </c>
      <c r="AA2093" s="54">
        <f t="shared" si="1036"/>
        <v>-51130.057020969165</v>
      </c>
      <c r="AB2093" s="54">
        <f>VLOOKUP(CONCATENATE($F2093," ",$G2093),AllocFactorMatrix,(AB$4+1),FALSE)*$E2096</f>
        <v>-530.57824649916108</v>
      </c>
      <c r="AC2093" s="54">
        <f>VLOOKUP(CONCATENATE($F2093," ",$G2093),AllocFactorMatrix,(AC$4+1),FALSE)*$E2096</f>
        <v>-18015.172154209977</v>
      </c>
      <c r="AD2093" s="54">
        <f>VLOOKUP(CONCATENATE($F2093," ",$G2093),AllocFactorMatrix,(AD$4+1),FALSE)*$E2096</f>
        <v>-2930.4244691261356</v>
      </c>
    </row>
    <row r="2094" spans="1:30" s="51" customFormat="1" hidden="1" outlineLevel="1">
      <c r="A2094" s="56"/>
      <c r="B2094" s="111"/>
      <c r="C2094" s="55"/>
      <c r="F2094" s="52" t="str">
        <f>F2096</f>
        <v>TOTOHLINES</v>
      </c>
      <c r="G2094" s="55" t="str">
        <f>$G$13</f>
        <v>ENERGY</v>
      </c>
      <c r="H2094" s="53">
        <f t="shared" si="1034"/>
        <v>0</v>
      </c>
      <c r="I2094" s="54">
        <f>VLOOKUP(CONCATENATE($F2094," ",$G2094),AllocFactorMatrix,(I$4+1),FALSE)*$E2096</f>
        <v>0</v>
      </c>
      <c r="J2094" s="54">
        <f>VLOOKUP(CONCATENATE($F2094," ",$G2094),AllocFactorMatrix,(J$4+1),FALSE)*$E2096</f>
        <v>0</v>
      </c>
      <c r="K2094" s="54">
        <f>VLOOKUP(CONCATENATE($F2094," ",$G2094),AllocFactorMatrix,(K$4+1),FALSE)*$E2096</f>
        <v>0</v>
      </c>
      <c r="L2094" s="54">
        <f>VLOOKUP(CONCATENATE($F2094," ",$G2094),AllocFactorMatrix,(L$4+1),FALSE)*$E2096</f>
        <v>0</v>
      </c>
      <c r="M2094" s="54">
        <f>VLOOKUP(CONCATENATE($F2094," ",$G2094),AllocFactorMatrix,(M$4+1),FALSE)*$E2096</f>
        <v>0</v>
      </c>
      <c r="N2094" s="54">
        <f t="shared" si="1035"/>
        <v>0</v>
      </c>
      <c r="O2094" s="54">
        <f>VLOOKUP(CONCATENATE($F2094," ",$G2094),AllocFactorMatrix,(O$4+1),FALSE)*$E2096</f>
        <v>0</v>
      </c>
      <c r="P2094" s="54">
        <f>VLOOKUP(CONCATENATE($F2094," ",$G2094),AllocFactorMatrix,(P$4+1),FALSE)*$E2096</f>
        <v>0</v>
      </c>
      <c r="Q2094" s="54">
        <f>VLOOKUP(CONCATENATE($F2094," ",$G2094),AllocFactorMatrix,(Q$4+1),FALSE)*$E2096</f>
        <v>0</v>
      </c>
      <c r="R2094" s="54">
        <f>VLOOKUP(CONCATENATE($F2094," ",$G2094),AllocFactorMatrix,(R$4+1),FALSE)*$E2096</f>
        <v>0</v>
      </c>
      <c r="S2094" s="54">
        <f t="shared" si="1037"/>
        <v>0</v>
      </c>
      <c r="T2094" s="54">
        <f>VLOOKUP(CONCATENATE($F2094," ",$G2094),AllocFactorMatrix,(T$4+1),FALSE)*$E2096</f>
        <v>0</v>
      </c>
      <c r="U2094" s="54">
        <f>VLOOKUP(CONCATENATE($F2094," ",$G2094),AllocFactorMatrix,(U$4+1),FALSE)*$E2096</f>
        <v>0</v>
      </c>
      <c r="V2094" s="54">
        <f>VLOOKUP(CONCATENATE($F2094," ",$G2094),AllocFactorMatrix,(V$4+1),FALSE)*$E2096</f>
        <v>0</v>
      </c>
      <c r="W2094" s="54">
        <f>VLOOKUP(CONCATENATE($F2094," ",$G2094),AllocFactorMatrix,(W$4+1),FALSE)*$E2096</f>
        <v>0</v>
      </c>
      <c r="X2094" s="54">
        <f t="shared" si="1038"/>
        <v>0</v>
      </c>
      <c r="Y2094" s="54">
        <f>VLOOKUP(CONCATENATE($F2094," ",$G2094),AllocFactorMatrix,(Y$4+1),FALSE)*$E2096</f>
        <v>0</v>
      </c>
      <c r="Z2094" s="54">
        <f>VLOOKUP(CONCATENATE($F2094," ",$G2094),AllocFactorMatrix,(Z$4+1),FALSE)*$E2096</f>
        <v>0</v>
      </c>
      <c r="AA2094" s="54">
        <f t="shared" si="1036"/>
        <v>0</v>
      </c>
      <c r="AB2094" s="54">
        <f>VLOOKUP(CONCATENATE($F2094," ",$G2094),AllocFactorMatrix,(AB$4+1),FALSE)*$E2096</f>
        <v>0</v>
      </c>
      <c r="AC2094" s="54">
        <f>VLOOKUP(CONCATENATE($F2094," ",$G2094),AllocFactorMatrix,(AC$4+1),FALSE)*$E2096</f>
        <v>0</v>
      </c>
      <c r="AD2094" s="54">
        <f>VLOOKUP(CONCATENATE($F2094," ",$G2094),AllocFactorMatrix,(AD$4+1),FALSE)*$E2096</f>
        <v>0</v>
      </c>
    </row>
    <row r="2095" spans="1:30" s="51" customFormat="1" hidden="1" outlineLevel="1">
      <c r="A2095" s="56"/>
      <c r="B2095" s="111"/>
      <c r="C2095" s="55"/>
      <c r="F2095" s="52" t="str">
        <f>F2096</f>
        <v>TOTOHLINES</v>
      </c>
      <c r="G2095" s="55" t="str">
        <f>$G$14</f>
        <v>CUSTOMER</v>
      </c>
      <c r="H2095" s="53">
        <f t="shared" si="1034"/>
        <v>0</v>
      </c>
      <c r="I2095" s="54">
        <f>VLOOKUP(CONCATENATE($F2095," ",$G2095),AllocFactorMatrix,(I$4+1),FALSE)*$E2096</f>
        <v>0</v>
      </c>
      <c r="J2095" s="54">
        <f>VLOOKUP(CONCATENATE($F2095," ",$G2095),AllocFactorMatrix,(J$4+1),FALSE)*$E2096</f>
        <v>0</v>
      </c>
      <c r="K2095" s="54">
        <f>VLOOKUP(CONCATENATE($F2095," ",$G2095),AllocFactorMatrix,(K$4+1),FALSE)*$E2096</f>
        <v>0</v>
      </c>
      <c r="L2095" s="54">
        <f>VLOOKUP(CONCATENATE($F2095," ",$G2095),AllocFactorMatrix,(L$4+1),FALSE)*$E2096</f>
        <v>0</v>
      </c>
      <c r="M2095" s="54">
        <f>VLOOKUP(CONCATENATE($F2095," ",$G2095),AllocFactorMatrix,(M$4+1),FALSE)*$E2096</f>
        <v>0</v>
      </c>
      <c r="N2095" s="54">
        <f t="shared" si="1035"/>
        <v>0</v>
      </c>
      <c r="O2095" s="54">
        <f>VLOOKUP(CONCATENATE($F2095," ",$G2095),AllocFactorMatrix,(O$4+1),FALSE)*$E2096</f>
        <v>0</v>
      </c>
      <c r="P2095" s="54">
        <f>VLOOKUP(CONCATENATE($F2095," ",$G2095),AllocFactorMatrix,(P$4+1),FALSE)*$E2096</f>
        <v>0</v>
      </c>
      <c r="Q2095" s="54">
        <f>VLOOKUP(CONCATENATE($F2095," ",$G2095),AllocFactorMatrix,(Q$4+1),FALSE)*$E2096</f>
        <v>0</v>
      </c>
      <c r="R2095" s="54">
        <f>VLOOKUP(CONCATENATE($F2095," ",$G2095),AllocFactorMatrix,(R$4+1),FALSE)*$E2096</f>
        <v>0</v>
      </c>
      <c r="S2095" s="54">
        <f t="shared" si="1037"/>
        <v>0</v>
      </c>
      <c r="T2095" s="54">
        <f>VLOOKUP(CONCATENATE($F2095," ",$G2095),AllocFactorMatrix,(T$4+1),FALSE)*$E2096</f>
        <v>0</v>
      </c>
      <c r="U2095" s="54">
        <f>VLOOKUP(CONCATENATE($F2095," ",$G2095),AllocFactorMatrix,(U$4+1),FALSE)*$E2096</f>
        <v>0</v>
      </c>
      <c r="V2095" s="54">
        <f>VLOOKUP(CONCATENATE($F2095," ",$G2095),AllocFactorMatrix,(V$4+1),FALSE)*$E2096</f>
        <v>0</v>
      </c>
      <c r="W2095" s="54">
        <f>VLOOKUP(CONCATENATE($F2095," ",$G2095),AllocFactorMatrix,(W$4+1),FALSE)*$E2096</f>
        <v>0</v>
      </c>
      <c r="X2095" s="54">
        <f t="shared" si="1038"/>
        <v>0</v>
      </c>
      <c r="Y2095" s="54">
        <f>VLOOKUP(CONCATENATE($F2095," ",$G2095),AllocFactorMatrix,(Y$4+1),FALSE)*$E2096</f>
        <v>0</v>
      </c>
      <c r="Z2095" s="54">
        <f>VLOOKUP(CONCATENATE($F2095," ",$G2095),AllocFactorMatrix,(Z$4+1),FALSE)*$E2096</f>
        <v>0</v>
      </c>
      <c r="AA2095" s="54">
        <f t="shared" si="1036"/>
        <v>0</v>
      </c>
      <c r="AB2095" s="54">
        <f>VLOOKUP(CONCATENATE($F2095," ",$G2095),AllocFactorMatrix,(AB$4+1),FALSE)*$E2096</f>
        <v>0</v>
      </c>
      <c r="AC2095" s="54">
        <f>VLOOKUP(CONCATENATE($F2095," ",$G2095),AllocFactorMatrix,(AC$4+1),FALSE)*$E2096</f>
        <v>0</v>
      </c>
      <c r="AD2095" s="54">
        <f>VLOOKUP(CONCATENATE($F2095," ",$G2095),AllocFactorMatrix,(AD$4+1),FALSE)*$E2096</f>
        <v>0</v>
      </c>
    </row>
    <row r="2096" spans="1:30" s="51" customFormat="1" collapsed="1">
      <c r="A2096" s="56"/>
      <c r="B2096" s="111"/>
      <c r="C2096" s="55"/>
      <c r="D2096" s="95" t="s">
        <v>648</v>
      </c>
      <c r="E2096" s="61">
        <v>-6794282</v>
      </c>
      <c r="F2096" s="61" t="s">
        <v>67</v>
      </c>
      <c r="G2096" s="55" t="str">
        <f>$G$15</f>
        <v>TOTAL</v>
      </c>
      <c r="H2096" s="53">
        <f t="shared" si="1034"/>
        <v>-6794281.9999999991</v>
      </c>
      <c r="I2096" s="54">
        <f>VLOOKUP(CONCATENATE($F2096," ",$G2096),AllocFactorMatrix,(I$4+1),FALSE)*$E2096</f>
        <v>-4699633.9028346781</v>
      </c>
      <c r="J2096" s="54">
        <f>VLOOKUP(CONCATENATE($F2096," ",$G2096),AllocFactorMatrix,(J$4+1),FALSE)*$E2096</f>
        <v>-223133.01458135675</v>
      </c>
      <c r="K2096" s="54">
        <f>VLOOKUP(CONCATENATE($F2096," ",$G2096),AllocFactorMatrix,(K$4+1),FALSE)*$E2096</f>
        <v>-765967.47473316849</v>
      </c>
      <c r="L2096" s="54">
        <f>VLOOKUP(CONCATENATE($F2096," ",$G2096),AllocFactorMatrix,(L$4+1),FALSE)*$E2096</f>
        <v>-16949.016523854119</v>
      </c>
      <c r="M2096" s="54">
        <f>VLOOKUP(CONCATENATE($F2096," ",$G2096),AllocFactorMatrix,(M$4+1),FALSE)*$E2096</f>
        <v>0</v>
      </c>
      <c r="N2096" s="54">
        <f t="shared" si="1035"/>
        <v>-782916.4912570226</v>
      </c>
      <c r="O2096" s="54">
        <f>VLOOKUP(CONCATENATE($F2096," ",$G2096),AllocFactorMatrix,(O$4+1),FALSE)*$E2096</f>
        <v>-549841.18684355356</v>
      </c>
      <c r="P2096" s="54">
        <f>VLOOKUP(CONCATENATE($F2096," ",$G2096),AllocFactorMatrix,(P$4+1),FALSE)*$E2096</f>
        <v>-76589.524884133527</v>
      </c>
      <c r="Q2096" s="54">
        <f>VLOOKUP(CONCATENATE($F2096," ",$G2096),AllocFactorMatrix,(Q$4+1),FALSE)*$E2096</f>
        <v>0</v>
      </c>
      <c r="R2096" s="54">
        <f>VLOOKUP(CONCATENATE($F2096," ",$G2096),AllocFactorMatrix,(R$4+1),FALSE)*$E2096</f>
        <v>0</v>
      </c>
      <c r="S2096" s="54">
        <f t="shared" si="1037"/>
        <v>-626430.71172768704</v>
      </c>
      <c r="T2096" s="54">
        <f>VLOOKUP(CONCATENATE($F2096," ",$G2096),AllocFactorMatrix,(T$4+1),FALSE)*$E2096</f>
        <v>-18407.755135837291</v>
      </c>
      <c r="U2096" s="54">
        <f>VLOOKUP(CONCATENATE($F2096," ",$G2096),AllocFactorMatrix,(U$4+1),FALSE)*$E2096</f>
        <v>-236427.72359061314</v>
      </c>
      <c r="V2096" s="54">
        <f>VLOOKUP(CONCATENATE($F2096," ",$G2096),AllocFactorMatrix,(V$4+1),FALSE)*$E2096</f>
        <v>0</v>
      </c>
      <c r="W2096" s="54">
        <f>VLOOKUP(CONCATENATE($F2096," ",$G2096),AllocFactorMatrix,(W$4+1),FALSE)*$E2096</f>
        <v>0</v>
      </c>
      <c r="X2096" s="54">
        <f t="shared" si="1038"/>
        <v>-254835.47872645044</v>
      </c>
      <c r="Y2096" s="54">
        <f>VLOOKUP(CONCATENATE($F2096," ",$G2096),AllocFactorMatrix,(Y$4+1),FALSE)*$E2096</f>
        <v>-175131.41609070238</v>
      </c>
      <c r="Z2096" s="54">
        <f>VLOOKUP(CONCATENATE($F2096," ",$G2096),AllocFactorMatrix,(Z$4+1),FALSE)*$E2096</f>
        <v>-2068.828074179366</v>
      </c>
      <c r="AA2096" s="54">
        <f t="shared" si="1036"/>
        <v>-177200.24416488173</v>
      </c>
      <c r="AB2096" s="54">
        <f>VLOOKUP(CONCATENATE($F2096," ",$G2096),AllocFactorMatrix,(AB$4+1),FALSE)*$E2096</f>
        <v>-2206.6756348880313</v>
      </c>
      <c r="AC2096" s="54">
        <f>VLOOKUP(CONCATENATE($F2096," ",$G2096),AllocFactorMatrix,(AC$4+1),FALSE)*$E2096</f>
        <v>-23757.248947334661</v>
      </c>
      <c r="AD2096" s="54">
        <f>VLOOKUP(CONCATENATE($F2096," ",$G2096),AllocFactorMatrix,(AD$4+1),FALSE)*$E2096</f>
        <v>-4168.2321256995947</v>
      </c>
    </row>
    <row r="2097" spans="3:30" hidden="1" outlineLevel="1">
      <c r="D2097" s="7"/>
      <c r="E2097" s="7"/>
      <c r="F2097" s="7"/>
      <c r="G2097" s="55" t="str">
        <f>$G$8</f>
        <v>PRODUCTION</v>
      </c>
      <c r="H2097" s="60">
        <f t="shared" ref="H2097:AD2097" ca="1" si="1039">+H1929+H1921+H1833+H1881+H2009+H1937+H1945+H1953+H1961+H1969+H1977+H1873+H1993+H1889+H1897+H1905+H1913+H2073+H2017+H2081+H2033+H2041+H1857+H1841+H1849+H1985+H2001+H2049+H2057+H1865+H2025+H2089+H2065</f>
        <v>-1039372.8762035872</v>
      </c>
      <c r="I2097" s="60">
        <f t="shared" ca="1" si="1039"/>
        <v>565716.27073511516</v>
      </c>
      <c r="J2097" s="60">
        <f t="shared" ca="1" si="1039"/>
        <v>-63637.268345472556</v>
      </c>
      <c r="K2097" s="60">
        <f t="shared" ca="1" si="1039"/>
        <v>-219971.63219614336</v>
      </c>
      <c r="L2097" s="60">
        <f t="shared" ca="1" si="1039"/>
        <v>-33043.376729652926</v>
      </c>
      <c r="M2097" s="60">
        <f t="shared" ca="1" si="1039"/>
        <v>-11239.529530499573</v>
      </c>
      <c r="N2097" s="60">
        <f t="shared" ca="1" si="1039"/>
        <v>-264254.53845629585</v>
      </c>
      <c r="O2097" s="60">
        <f t="shared" ca="1" si="1039"/>
        <v>-71959.338195050339</v>
      </c>
      <c r="P2097" s="60">
        <f t="shared" ca="1" si="1039"/>
        <v>11242.047226779292</v>
      </c>
      <c r="Q2097" s="60">
        <f t="shared" ca="1" si="1039"/>
        <v>-12859.605472466959</v>
      </c>
      <c r="R2097" s="60">
        <f t="shared" ca="1" si="1039"/>
        <v>-579.43345466878577</v>
      </c>
      <c r="S2097" s="60">
        <f t="shared" ca="1" si="1039"/>
        <v>-74156.329895406816</v>
      </c>
      <c r="T2097" s="60">
        <f t="shared" ca="1" si="1039"/>
        <v>-5392.960954803013</v>
      </c>
      <c r="U2097" s="60">
        <f t="shared" ca="1" si="1039"/>
        <v>-178886.30909083172</v>
      </c>
      <c r="V2097" s="60">
        <f t="shared" ca="1" si="1039"/>
        <v>-715619.75648017658</v>
      </c>
      <c r="W2097" s="60">
        <f t="shared" ca="1" si="1039"/>
        <v>-247744.84334135341</v>
      </c>
      <c r="X2097" s="60">
        <f t="shared" ca="1" si="1039"/>
        <v>-1147643.8698671649</v>
      </c>
      <c r="Y2097" s="60">
        <f t="shared" ca="1" si="1039"/>
        <v>-54003.084580112307</v>
      </c>
      <c r="Z2097" s="60">
        <f t="shared" ca="1" si="1039"/>
        <v>-791.63893497697325</v>
      </c>
      <c r="AA2097" s="60">
        <f t="shared" ca="1" si="1039"/>
        <v>-54794.723515089281</v>
      </c>
      <c r="AB2097" s="60">
        <f t="shared" ca="1" si="1039"/>
        <v>-602.41685927281048</v>
      </c>
      <c r="AC2097" s="60">
        <f t="shared" ca="1" si="1039"/>
        <v>0</v>
      </c>
      <c r="AD2097" s="60">
        <f t="shared" ca="1" si="1039"/>
        <v>0</v>
      </c>
    </row>
    <row r="2098" spans="3:30" hidden="1" outlineLevel="1">
      <c r="D2098" s="7"/>
      <c r="E2098" s="7"/>
      <c r="F2098" s="7"/>
      <c r="G2098" s="55" t="str">
        <f>$G$9</f>
        <v>BULKTRAN</v>
      </c>
      <c r="H2098" s="60">
        <f t="shared" ref="H2098:AD2098" ca="1" si="1040">+H1930+H1922+H1834+H1882+H2010+H1938+H1946+H1954+H1962+H1970+H1978+H1874+H1994+H1890+H1898+H1906+H1914+H2074+H2018+H2082+H2034+H2042+H1858+H1842+H1850+H1986+H2002+H2050+H2058+H1866+H2026+H2090+H2066</f>
        <v>123340.67840445817</v>
      </c>
      <c r="I2098" s="60">
        <f t="shared" ca="1" si="1040"/>
        <v>115572.34315910791</v>
      </c>
      <c r="J2098" s="60">
        <f t="shared" ca="1" si="1040"/>
        <v>1309.5305359048507</v>
      </c>
      <c r="K2098" s="60">
        <f t="shared" ca="1" si="1040"/>
        <v>5049.2124943929466</v>
      </c>
      <c r="L2098" s="60">
        <f t="shared" ca="1" si="1040"/>
        <v>-1266.5905086723908</v>
      </c>
      <c r="M2098" s="60">
        <f t="shared" ca="1" si="1040"/>
        <v>-564.03306498570294</v>
      </c>
      <c r="N2098" s="60">
        <f t="shared" ca="1" si="1040"/>
        <v>3218.5889207348514</v>
      </c>
      <c r="O2098" s="60">
        <f t="shared" ca="1" si="1040"/>
        <v>9008.2179860077795</v>
      </c>
      <c r="P2098" s="60">
        <f t="shared" ca="1" si="1040"/>
        <v>3048.8295326220227</v>
      </c>
      <c r="Q2098" s="60">
        <f t="shared" ca="1" si="1040"/>
        <v>381.57182990608817</v>
      </c>
      <c r="R2098" s="60">
        <f t="shared" ca="1" si="1040"/>
        <v>16.608458753780756</v>
      </c>
      <c r="S2098" s="60">
        <f t="shared" ca="1" si="1040"/>
        <v>12455.227807289668</v>
      </c>
      <c r="T2098" s="60">
        <f t="shared" ca="1" si="1040"/>
        <v>131.80027866905797</v>
      </c>
      <c r="U2098" s="60">
        <f t="shared" ca="1" si="1040"/>
        <v>-2562.1116457988333</v>
      </c>
      <c r="V2098" s="60">
        <f t="shared" ca="1" si="1040"/>
        <v>-966.17945525294681</v>
      </c>
      <c r="W2098" s="60">
        <f t="shared" ca="1" si="1040"/>
        <v>-6796.3637177835408</v>
      </c>
      <c r="X2098" s="60">
        <f t="shared" ca="1" si="1040"/>
        <v>-10192.854540166261</v>
      </c>
      <c r="Y2098" s="60">
        <f t="shared" ca="1" si="1040"/>
        <v>936.65018411293704</v>
      </c>
      <c r="Z2098" s="60">
        <f t="shared" ca="1" si="1040"/>
        <v>20.396478299429685</v>
      </c>
      <c r="AA2098" s="60">
        <f t="shared" ca="1" si="1040"/>
        <v>957.0466624123668</v>
      </c>
      <c r="AB2098" s="60">
        <f t="shared" ca="1" si="1040"/>
        <v>20.795859174768577</v>
      </c>
      <c r="AC2098" s="60">
        <f t="shared" ca="1" si="1040"/>
        <v>0</v>
      </c>
      <c r="AD2098" s="60">
        <f t="shared" ca="1" si="1040"/>
        <v>0</v>
      </c>
    </row>
    <row r="2099" spans="3:30" hidden="1" outlineLevel="1">
      <c r="D2099" s="7"/>
      <c r="E2099" s="7"/>
      <c r="F2099" s="7"/>
      <c r="G2099" s="55" t="str">
        <f>$G$10</f>
        <v>SUBTRAN</v>
      </c>
      <c r="H2099" s="60">
        <f t="shared" ref="H2099:AD2099" ca="1" si="1041">+H1931+H1923+H1835+H1883+H2011+H1939+H1947+H1955+H1963+H1971+H1979+H1875+H1995+H1891+H1899+H1907+H1915+H2075+H2019+H2083+H2035+H2043+H1859+H1843+H1851+H1987+H2003+H2051+H2059+H1867+H2027+H2091+H2067</f>
        <v>28269.878622502114</v>
      </c>
      <c r="I2099" s="60">
        <f t="shared" ca="1" si="1041"/>
        <v>25206.280451007853</v>
      </c>
      <c r="J2099" s="60">
        <f t="shared" ca="1" si="1041"/>
        <v>275.41782555855855</v>
      </c>
      <c r="K2099" s="60">
        <f t="shared" ca="1" si="1041"/>
        <v>1060.4996345092077</v>
      </c>
      <c r="L2099" s="60">
        <f t="shared" ca="1" si="1041"/>
        <v>-262.06163778184447</v>
      </c>
      <c r="M2099" s="60">
        <f t="shared" ca="1" si="1041"/>
        <v>-155.13607676919298</v>
      </c>
      <c r="N2099" s="60">
        <f t="shared" ca="1" si="1041"/>
        <v>643.30191995817017</v>
      </c>
      <c r="O2099" s="60">
        <f t="shared" ca="1" si="1041"/>
        <v>1884.4247346646257</v>
      </c>
      <c r="P2099" s="60">
        <f t="shared" ca="1" si="1041"/>
        <v>636.32875485711054</v>
      </c>
      <c r="Q2099" s="60">
        <f t="shared" ca="1" si="1041"/>
        <v>104.73174118662186</v>
      </c>
      <c r="R2099" s="60">
        <f t="shared" ca="1" si="1041"/>
        <v>0</v>
      </c>
      <c r="S2099" s="60">
        <f t="shared" ca="1" si="1041"/>
        <v>2625.4852307083588</v>
      </c>
      <c r="T2099" s="60">
        <f t="shared" ca="1" si="1041"/>
        <v>27.794524025320047</v>
      </c>
      <c r="U2099" s="60">
        <f t="shared" ca="1" si="1041"/>
        <v>-535.78545333612351</v>
      </c>
      <c r="V2099" s="60">
        <f t="shared" ca="1" si="1041"/>
        <v>-261.51409349484254</v>
      </c>
      <c r="W2099" s="60">
        <f t="shared" ca="1" si="1041"/>
        <v>0</v>
      </c>
      <c r="X2099" s="60">
        <f t="shared" ca="1" si="1041"/>
        <v>-769.50502280564638</v>
      </c>
      <c r="Y2099" s="60">
        <f t="shared" ca="1" si="1041"/>
        <v>192.52571164478229</v>
      </c>
      <c r="Z2099" s="60">
        <f t="shared" ca="1" si="1041"/>
        <v>4.1864648060864527</v>
      </c>
      <c r="AA2099" s="60">
        <f t="shared" ca="1" si="1041"/>
        <v>196.71217645086875</v>
      </c>
      <c r="AB2099" s="60">
        <f t="shared" ca="1" si="1041"/>
        <v>4.360924787403774</v>
      </c>
      <c r="AC2099" s="60">
        <f t="shared" ca="1" si="1041"/>
        <v>90.786784050537122</v>
      </c>
      <c r="AD2099" s="60">
        <f t="shared" ca="1" si="1041"/>
        <v>-2.9616672139911526</v>
      </c>
    </row>
    <row r="2100" spans="3:30" hidden="1" outlineLevel="1">
      <c r="D2100" s="7"/>
      <c r="E2100" s="7"/>
      <c r="F2100" s="7"/>
      <c r="G2100" s="55" t="str">
        <f>$G$11</f>
        <v>DISTPRI</v>
      </c>
      <c r="H2100" s="60">
        <f t="shared" ref="H2100:AD2100" ca="1" si="1042">+H1932+H1924+H1836+H1884+H2012+H1940+H1948+H1956+H1964+H1972+H1980+H1876+H1996+H1892+H1900+H1908+H1916+H2076+H2020+H2084+H2036+H2044+H1860+H1844+H1852+H1988+H2004+H2052+H2060+H1868+H2028+H2092+H2068</f>
        <v>-3124065.2300971458</v>
      </c>
      <c r="I2100" s="60">
        <f t="shared" ca="1" si="1042"/>
        <v>-1860955.7024524966</v>
      </c>
      <c r="J2100" s="60">
        <f t="shared" ca="1" si="1042"/>
        <v>-122276.77632845491</v>
      </c>
      <c r="K2100" s="60">
        <f t="shared" ca="1" si="1042"/>
        <v>-439283.00958604109</v>
      </c>
      <c r="L2100" s="60">
        <f t="shared" ca="1" si="1042"/>
        <v>-23274.740199754597</v>
      </c>
      <c r="M2100" s="60">
        <f t="shared" ca="1" si="1042"/>
        <v>0</v>
      </c>
      <c r="N2100" s="60">
        <f t="shared" ca="1" si="1042"/>
        <v>-462557.74978579575</v>
      </c>
      <c r="O2100" s="60">
        <f t="shared" ca="1" si="1042"/>
        <v>-293861.83202662738</v>
      </c>
      <c r="P2100" s="60">
        <f t="shared" ca="1" si="1042"/>
        <v>-45525.132550757422</v>
      </c>
      <c r="Q2100" s="60">
        <f t="shared" ca="1" si="1042"/>
        <v>0</v>
      </c>
      <c r="R2100" s="60">
        <f t="shared" ca="1" si="1042"/>
        <v>0</v>
      </c>
      <c r="S2100" s="60">
        <f t="shared" ca="1" si="1042"/>
        <v>-339386.96457738476</v>
      </c>
      <c r="T2100" s="60">
        <f t="shared" ca="1" si="1042"/>
        <v>-11588.870260581769</v>
      </c>
      <c r="U2100" s="60">
        <f t="shared" ca="1" si="1042"/>
        <v>-220761.25075805525</v>
      </c>
      <c r="V2100" s="60">
        <f t="shared" ca="1" si="1042"/>
        <v>0</v>
      </c>
      <c r="W2100" s="60">
        <f t="shared" ca="1" si="1042"/>
        <v>0</v>
      </c>
      <c r="X2100" s="60">
        <f t="shared" ca="1" si="1042"/>
        <v>-232350.121018637</v>
      </c>
      <c r="Y2100" s="60">
        <f t="shared" ca="1" si="1042"/>
        <v>-100354.08022442568</v>
      </c>
      <c r="Z2100" s="60">
        <f t="shared" ca="1" si="1042"/>
        <v>-1634.0136834396576</v>
      </c>
      <c r="AA2100" s="60">
        <f t="shared" ca="1" si="1042"/>
        <v>-101988.09390786533</v>
      </c>
      <c r="AB2100" s="60">
        <f t="shared" ca="1" si="1042"/>
        <v>-1316.8020776598937</v>
      </c>
      <c r="AC2100" s="60">
        <f t="shared" ca="1" si="1042"/>
        <v>-2043.224806537808</v>
      </c>
      <c r="AD2100" s="60">
        <f t="shared" ca="1" si="1042"/>
        <v>-1189.7951423142335</v>
      </c>
    </row>
    <row r="2101" spans="3:30" hidden="1" outlineLevel="1">
      <c r="D2101" s="7"/>
      <c r="E2101" s="7"/>
      <c r="F2101" s="7"/>
      <c r="G2101" s="55" t="str">
        <f>$G$12</f>
        <v>DISTSEC</v>
      </c>
      <c r="H2101" s="60">
        <f t="shared" ref="H2101:AD2101" ca="1" si="1043">+H1933+H1925+H1837+H1885+H2013+H1941+H1949+H1957+H1965+H1973+H1981+H1877+H1997+H1893+H1901+H1909+H1917+H2077+H2021+H2085+H2037+H2045+H1861+H1845+H1853+H1989+H2005+H2053+H2061+H1869+H2029+H2093+H2069</f>
        <v>-1262544.0799822945</v>
      </c>
      <c r="I2101" s="60">
        <f t="shared" ca="1" si="1043"/>
        <v>-875962.38449778617</v>
      </c>
      <c r="J2101" s="60">
        <f t="shared" ca="1" si="1043"/>
        <v>-58448.765786575052</v>
      </c>
      <c r="K2101" s="60">
        <f t="shared" ca="1" si="1043"/>
        <v>-174575.34341675823</v>
      </c>
      <c r="L2101" s="60">
        <f t="shared" ca="1" si="1043"/>
        <v>0</v>
      </c>
      <c r="M2101" s="60">
        <f t="shared" ca="1" si="1043"/>
        <v>0</v>
      </c>
      <c r="N2101" s="60">
        <f t="shared" ca="1" si="1043"/>
        <v>-174575.34341675823</v>
      </c>
      <c r="O2101" s="60">
        <f t="shared" ca="1" si="1043"/>
        <v>-99392.169752097383</v>
      </c>
      <c r="P2101" s="60">
        <f t="shared" ca="1" si="1043"/>
        <v>0</v>
      </c>
      <c r="Q2101" s="60">
        <f t="shared" ca="1" si="1043"/>
        <v>0</v>
      </c>
      <c r="R2101" s="60">
        <f t="shared" ca="1" si="1043"/>
        <v>0</v>
      </c>
      <c r="S2101" s="60">
        <f t="shared" ca="1" si="1043"/>
        <v>-99392.169752097383</v>
      </c>
      <c r="T2101" s="60">
        <f t="shared" ca="1" si="1043"/>
        <v>-2971.3204180986177</v>
      </c>
      <c r="U2101" s="60">
        <f t="shared" ca="1" si="1043"/>
        <v>0</v>
      </c>
      <c r="V2101" s="60">
        <f t="shared" ca="1" si="1043"/>
        <v>0</v>
      </c>
      <c r="W2101" s="60">
        <f t="shared" ca="1" si="1043"/>
        <v>0</v>
      </c>
      <c r="X2101" s="60">
        <f t="shared" ca="1" si="1043"/>
        <v>-2971.3204180986177</v>
      </c>
      <c r="Y2101" s="60">
        <f t="shared" ca="1" si="1043"/>
        <v>-41463.357701039349</v>
      </c>
      <c r="Z2101" s="60">
        <f t="shared" ca="1" si="1043"/>
        <v>0</v>
      </c>
      <c r="AA2101" s="60">
        <f t="shared" ca="1" si="1043"/>
        <v>-41463.357701039349</v>
      </c>
      <c r="AB2101" s="60">
        <f t="shared" ca="1" si="1043"/>
        <v>-417.46388531384542</v>
      </c>
      <c r="AC2101" s="60">
        <f t="shared" ca="1" si="1043"/>
        <v>-6500.1933185278804</v>
      </c>
      <c r="AD2101" s="60">
        <f t="shared" ca="1" si="1043"/>
        <v>-2813.0812060978178</v>
      </c>
    </row>
    <row r="2102" spans="3:30" hidden="1" outlineLevel="1">
      <c r="D2102" s="7"/>
      <c r="E2102" s="7"/>
      <c r="F2102" s="7"/>
      <c r="G2102" s="55" t="str">
        <f>$G$13</f>
        <v>ENERGY</v>
      </c>
      <c r="H2102" s="60">
        <f t="shared" ref="H2102:AD2102" ca="1" si="1044">+H1934+H1926+H1838+H1886+H2014+H1942+H1950+H1958+H1966+H1974+H1982+H1878+H1998+H1894+H1902+H1910+H1918+H2078+H2022+H2086+H2038+H2046+H1862+H1846+H1854+H1990+H2006+H2054+H2062+H1870+H2030+H2094+H2070</f>
        <v>447617.65228565456</v>
      </c>
      <c r="I2102" s="60">
        <f t="shared" ca="1" si="1044"/>
        <v>2198309.3514863821</v>
      </c>
      <c r="J2102" s="60">
        <f t="shared" ca="1" si="1044"/>
        <v>-40698.845630011798</v>
      </c>
      <c r="K2102" s="60">
        <f t="shared" ca="1" si="1044"/>
        <v>-110978.03881863174</v>
      </c>
      <c r="L2102" s="60">
        <f t="shared" ca="1" si="1044"/>
        <v>-51086.25967123673</v>
      </c>
      <c r="M2102" s="60">
        <f t="shared" ca="1" si="1044"/>
        <v>-19284.957483329985</v>
      </c>
      <c r="N2102" s="60">
        <f t="shared" ca="1" si="1044"/>
        <v>-181349.25597319842</v>
      </c>
      <c r="O2102" s="60">
        <f t="shared" ca="1" si="1044"/>
        <v>104877.308303267</v>
      </c>
      <c r="P2102" s="60">
        <f t="shared" ca="1" si="1044"/>
        <v>72384.191297118683</v>
      </c>
      <c r="Q2102" s="60">
        <f t="shared" ca="1" si="1044"/>
        <v>-5847.5116960350388</v>
      </c>
      <c r="R2102" s="60">
        <f t="shared" ca="1" si="1044"/>
        <v>-270.93584633625238</v>
      </c>
      <c r="S2102" s="60">
        <f t="shared" ca="1" si="1044"/>
        <v>171143.05205801449</v>
      </c>
      <c r="T2102" s="60">
        <f t="shared" ca="1" si="1044"/>
        <v>-2663.9366340527195</v>
      </c>
      <c r="U2102" s="60">
        <f t="shared" ca="1" si="1044"/>
        <v>-278846.29869786621</v>
      </c>
      <c r="V2102" s="60">
        <f t="shared" ca="1" si="1044"/>
        <v>-955336.01937669504</v>
      </c>
      <c r="W2102" s="60">
        <f t="shared" ca="1" si="1044"/>
        <v>-520707.81063366646</v>
      </c>
      <c r="X2102" s="60">
        <f t="shared" ca="1" si="1044"/>
        <v>-1757554.065342281</v>
      </c>
      <c r="Y2102" s="60">
        <f t="shared" ca="1" si="1044"/>
        <v>-32070.370576711932</v>
      </c>
      <c r="Z2102" s="60">
        <f t="shared" ca="1" si="1044"/>
        <v>-306.25024027123425</v>
      </c>
      <c r="AA2102" s="60">
        <f t="shared" ca="1" si="1044"/>
        <v>-32376.620816983177</v>
      </c>
      <c r="AB2102" s="60">
        <f t="shared" ca="1" si="1044"/>
        <v>-340.72791179256308</v>
      </c>
      <c r="AC2102" s="60">
        <f t="shared" ca="1" si="1044"/>
        <v>100880.90653615665</v>
      </c>
      <c r="AD2102" s="60">
        <f t="shared" ca="1" si="1044"/>
        <v>-10396.142120631943</v>
      </c>
    </row>
    <row r="2103" spans="3:30" hidden="1" outlineLevel="1">
      <c r="D2103" s="7"/>
      <c r="E2103" s="7"/>
      <c r="F2103" s="7"/>
      <c r="G2103" s="55" t="str">
        <f>$G$14</f>
        <v>CUSTOMER</v>
      </c>
      <c r="H2103" s="60">
        <f t="shared" ref="H2103:AD2103" ca="1" si="1045">+H1935+H1927+H1839+H1887+H2015+H1943+H1951+H1959+H1967+H1975+H1983+H1879+H1999+H1895+H1903+H1911+H1919+H2079+H2023+H2087+H2039+H2047+H1863+H1847+H1855+H1991+H2007+H2055+H2063+H1871+H2031+H2095+H2071</f>
        <v>-7366502.0230295816</v>
      </c>
      <c r="I2103" s="60">
        <f t="shared" ca="1" si="1045"/>
        <v>-4640737.2577141775</v>
      </c>
      <c r="J2103" s="60">
        <f t="shared" ca="1" si="1045"/>
        <v>-848577.51224648685</v>
      </c>
      <c r="K2103" s="60">
        <f t="shared" ca="1" si="1045"/>
        <v>-237794.16894749596</v>
      </c>
      <c r="L2103" s="60">
        <f t="shared" ca="1" si="1045"/>
        <v>-7742.1951559941972</v>
      </c>
      <c r="M2103" s="60">
        <f t="shared" ca="1" si="1045"/>
        <v>-4702.322486080905</v>
      </c>
      <c r="N2103" s="60">
        <f t="shared" ca="1" si="1045"/>
        <v>-250238.68658957101</v>
      </c>
      <c r="O2103" s="60">
        <f t="shared" ca="1" si="1045"/>
        <v>-18489.580691549425</v>
      </c>
      <c r="P2103" s="60">
        <f t="shared" ca="1" si="1045"/>
        <v>-884.65282002929666</v>
      </c>
      <c r="Q2103" s="60">
        <f t="shared" ca="1" si="1045"/>
        <v>641.95890973716087</v>
      </c>
      <c r="R2103" s="60">
        <f t="shared" ca="1" si="1045"/>
        <v>147.7130855784568</v>
      </c>
      <c r="S2103" s="60">
        <f t="shared" ca="1" si="1045"/>
        <v>-18584.561516263104</v>
      </c>
      <c r="T2103" s="60">
        <f t="shared" ca="1" si="1045"/>
        <v>-132.24395827438011</v>
      </c>
      <c r="U2103" s="60">
        <f t="shared" ca="1" si="1045"/>
        <v>-1211.4364212855294</v>
      </c>
      <c r="V2103" s="60">
        <f t="shared" ca="1" si="1045"/>
        <v>178.88527011504752</v>
      </c>
      <c r="W2103" s="60">
        <f t="shared" ca="1" si="1045"/>
        <v>-265.1742549928876</v>
      </c>
      <c r="X2103" s="60">
        <f t="shared" ca="1" si="1045"/>
        <v>-1429.9693644377494</v>
      </c>
      <c r="Y2103" s="60">
        <f t="shared" ca="1" si="1045"/>
        <v>-5385.9482223519954</v>
      </c>
      <c r="Z2103" s="60">
        <f t="shared" ca="1" si="1045"/>
        <v>-26.275700297053362</v>
      </c>
      <c r="AA2103" s="60">
        <f t="shared" ca="1" si="1045"/>
        <v>-5412.2239226490492</v>
      </c>
      <c r="AB2103" s="60">
        <f t="shared" ca="1" si="1045"/>
        <v>-353.26578843883755</v>
      </c>
      <c r="AC2103" s="60">
        <f t="shared" ca="1" si="1045"/>
        <v>-1599762.5329095128</v>
      </c>
      <c r="AD2103" s="60">
        <f t="shared" ca="1" si="1045"/>
        <v>-1406.0129780449367</v>
      </c>
    </row>
    <row r="2104" spans="3:30" collapsed="1">
      <c r="C2104" s="55" t="s">
        <v>455</v>
      </c>
      <c r="E2104" s="15">
        <f>+E1936+E1928+E1840+E1888+E2016+E1944+E1952+E1960+E1968+E1976+E1984+E1880+E2000+E1896+E1904+E1912+E1920+E2080+E2024+E2088+E2040+E2048+E1864+E1848+E1856+E1992+E2008+E2056+E2064+E1872+E2032+E2096+E2072</f>
        <v>-12193256</v>
      </c>
      <c r="F2104" s="7"/>
      <c r="G2104" s="55" t="str">
        <f>$G$15</f>
        <v>TOTAL</v>
      </c>
      <c r="H2104" s="60">
        <f t="shared" ref="H2104:AD2104" ca="1" si="1046">+H1936+H1928+H1840+H1888+H2016+H1944+H1952+H1960+H1968+H1976+H1984+H1880+H2000+H1896+H1904+H1912+H1920+H2080+H2024+H2088+H2040+H2048+H1864+H1848+H1856+H1992+H2008+H2056+H2064+H1872+H2032+H2096+H2072</f>
        <v>-12193255.999999996</v>
      </c>
      <c r="I2104" s="60">
        <f t="shared" ca="1" si="1046"/>
        <v>-4472851.0988328485</v>
      </c>
      <c r="J2104" s="60">
        <f t="shared" ca="1" si="1046"/>
        <v>-1132054.2199755379</v>
      </c>
      <c r="K2104" s="60">
        <f t="shared" ca="1" si="1046"/>
        <v>-1176492.4808361682</v>
      </c>
      <c r="L2104" s="60">
        <f t="shared" ca="1" si="1046"/>
        <v>-116675.2239030927</v>
      </c>
      <c r="M2104" s="60">
        <f t="shared" ca="1" si="1046"/>
        <v>-35945.978641665359</v>
      </c>
      <c r="N2104" s="60">
        <f t="shared" ca="1" si="1046"/>
        <v>-1329113.683380926</v>
      </c>
      <c r="O2104" s="60">
        <f t="shared" ca="1" si="1046"/>
        <v>-367932.96964138502</v>
      </c>
      <c r="P2104" s="60">
        <f t="shared" ca="1" si="1046"/>
        <v>40901.611440590343</v>
      </c>
      <c r="Q2104" s="60">
        <f t="shared" ca="1" si="1046"/>
        <v>-17578.854687672119</v>
      </c>
      <c r="R2104" s="60">
        <f t="shared" ca="1" si="1046"/>
        <v>-686.0477566728008</v>
      </c>
      <c r="S2104" s="60">
        <f t="shared" ca="1" si="1046"/>
        <v>-345296.26064513967</v>
      </c>
      <c r="T2104" s="60">
        <f t="shared" ca="1" si="1046"/>
        <v>-22589.737423116116</v>
      </c>
      <c r="U2104" s="60">
        <f t="shared" ca="1" si="1046"/>
        <v>-682803.19206717366</v>
      </c>
      <c r="V2104" s="60">
        <f t="shared" ca="1" si="1046"/>
        <v>-1672004.5841355049</v>
      </c>
      <c r="W2104" s="60">
        <f t="shared" ca="1" si="1046"/>
        <v>-775514.19194779661</v>
      </c>
      <c r="X2104" s="60">
        <f t="shared" ca="1" si="1046"/>
        <v>-3152911.7055735909</v>
      </c>
      <c r="Y2104" s="60">
        <f t="shared" ca="1" si="1046"/>
        <v>-232147.66540888351</v>
      </c>
      <c r="Z2104" s="60">
        <f t="shared" ca="1" si="1046"/>
        <v>-2733.5956158794024</v>
      </c>
      <c r="AA2104" s="60">
        <f t="shared" ca="1" si="1046"/>
        <v>-234881.26102476293</v>
      </c>
      <c r="AB2104" s="60">
        <f t="shared" ca="1" si="1046"/>
        <v>-3005.519738515778</v>
      </c>
      <c r="AC2104" s="60">
        <f t="shared" ca="1" si="1046"/>
        <v>-1507334.2577143717</v>
      </c>
      <c r="AD2104" s="60">
        <f t="shared" ca="1" si="1046"/>
        <v>-15807.993114302917</v>
      </c>
    </row>
    <row r="2105" spans="3:30">
      <c r="D2105" s="60"/>
      <c r="E2105" s="117"/>
      <c r="F2105" s="60"/>
      <c r="G2105" s="7"/>
      <c r="H2105" s="4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</row>
    <row r="2106" spans="3:30" hidden="1" outlineLevel="1">
      <c r="E2106" s="11"/>
      <c r="F2106" s="11"/>
      <c r="G2106" s="55" t="str">
        <f>$G$8</f>
        <v>PRODUCTION</v>
      </c>
      <c r="H2106" s="15">
        <f t="shared" ref="H2106:AD2106" ca="1" si="1047">+H2097+H1823</f>
        <v>117120454.29228403</v>
      </c>
      <c r="I2106" s="15">
        <f t="shared" ca="1" si="1047"/>
        <v>58749340.530492887</v>
      </c>
      <c r="J2106" s="15">
        <f t="shared" ca="1" si="1047"/>
        <v>2815785.2350713797</v>
      </c>
      <c r="K2106" s="15">
        <f t="shared" ca="1" si="1047"/>
        <v>10324538.905080114</v>
      </c>
      <c r="L2106" s="15">
        <f t="shared" ca="1" si="1047"/>
        <v>298776.56322953559</v>
      </c>
      <c r="M2106" s="15">
        <f t="shared" ca="1" si="1047"/>
        <v>19882.151962896794</v>
      </c>
      <c r="N2106" s="15">
        <f t="shared" ca="1" si="1047"/>
        <v>10643197.620272545</v>
      </c>
      <c r="O2106" s="15">
        <f t="shared" ca="1" si="1047"/>
        <v>7943789.0714638028</v>
      </c>
      <c r="P2106" s="15">
        <f t="shared" ca="1" si="1047"/>
        <v>1504972.2154595582</v>
      </c>
      <c r="Q2106" s="15">
        <f t="shared" ca="1" si="1047"/>
        <v>661993.53439571266</v>
      </c>
      <c r="R2106" s="15">
        <f t="shared" ca="1" si="1047"/>
        <v>29765.049017487388</v>
      </c>
      <c r="S2106" s="15">
        <f t="shared" ca="1" si="1047"/>
        <v>10140519.870336561</v>
      </c>
      <c r="T2106" s="15">
        <f t="shared" ca="1" si="1047"/>
        <v>274446.0000862109</v>
      </c>
      <c r="U2106" s="15">
        <f t="shared" ca="1" si="1047"/>
        <v>4401620.6453215852</v>
      </c>
      <c r="V2106" s="15">
        <f t="shared" ca="1" si="1047"/>
        <v>23494228.134530772</v>
      </c>
      <c r="W2106" s="15">
        <f t="shared" ca="1" si="1047"/>
        <v>4122543.0989408931</v>
      </c>
      <c r="X2106" s="15">
        <f t="shared" ca="1" si="1047"/>
        <v>32292837.878879458</v>
      </c>
      <c r="Y2106" s="15">
        <f t="shared" ca="1" si="1047"/>
        <v>2406999.0100573334</v>
      </c>
      <c r="Z2106" s="15">
        <f t="shared" ca="1" si="1047"/>
        <v>40420.575453882993</v>
      </c>
      <c r="AA2106" s="15">
        <f t="shared" ca="1" si="1047"/>
        <v>2447419.5855112164</v>
      </c>
      <c r="AB2106" s="15">
        <f t="shared" ca="1" si="1047"/>
        <v>31353.571719967527</v>
      </c>
      <c r="AC2106" s="15">
        <f t="shared" ca="1" si="1047"/>
        <v>0</v>
      </c>
      <c r="AD2106" s="15">
        <f t="shared" ca="1" si="1047"/>
        <v>0</v>
      </c>
    </row>
    <row r="2107" spans="3:30" hidden="1" outlineLevel="1">
      <c r="E2107" s="11"/>
      <c r="F2107" s="11"/>
      <c r="G2107" s="55" t="str">
        <f>$G$9</f>
        <v>BULKTRAN</v>
      </c>
      <c r="H2107" s="15">
        <f t="shared" ref="H2107:AD2107" ca="1" si="1048">+H2098+H1824</f>
        <v>6333944.7934385994</v>
      </c>
      <c r="I2107" s="15">
        <f t="shared" ca="1" si="1048"/>
        <v>3165371.8382699098</v>
      </c>
      <c r="J2107" s="15">
        <f t="shared" ca="1" si="1048"/>
        <v>153603.54372166621</v>
      </c>
      <c r="K2107" s="15">
        <f t="shared" ca="1" si="1048"/>
        <v>561569.75897246785</v>
      </c>
      <c r="L2107" s="15">
        <f t="shared" ca="1" si="1048"/>
        <v>16228.941137936799</v>
      </c>
      <c r="M2107" s="15">
        <f t="shared" ca="1" si="1048"/>
        <v>1110.5754396818429</v>
      </c>
      <c r="N2107" s="15">
        <f t="shared" ca="1" si="1048"/>
        <v>578909.2755500864</v>
      </c>
      <c r="O2107" s="15">
        <f t="shared" ca="1" si="1048"/>
        <v>432038.90565653966</v>
      </c>
      <c r="P2107" s="15">
        <f t="shared" ca="1" si="1048"/>
        <v>81949.100623123522</v>
      </c>
      <c r="Q2107" s="15">
        <f t="shared" ca="1" si="1048"/>
        <v>35979.030817635103</v>
      </c>
      <c r="R2107" s="15">
        <f t="shared" ca="1" si="1048"/>
        <v>1615.995845592322</v>
      </c>
      <c r="S2107" s="15">
        <f t="shared" ca="1" si="1048"/>
        <v>551583.03294289066</v>
      </c>
      <c r="T2107" s="15">
        <f t="shared" ca="1" si="1048"/>
        <v>14833.597580690775</v>
      </c>
      <c r="U2107" s="15">
        <f t="shared" ca="1" si="1048"/>
        <v>238572.35701438622</v>
      </c>
      <c r="V2107" s="15">
        <f t="shared" ca="1" si="1048"/>
        <v>1273843.6588683377</v>
      </c>
      <c r="W2107" s="15">
        <f t="shared" ca="1" si="1048"/>
        <v>222753.7346281198</v>
      </c>
      <c r="X2107" s="15">
        <f t="shared" ca="1" si="1048"/>
        <v>1750003.3480915346</v>
      </c>
      <c r="Y2107" s="15">
        <f t="shared" ca="1" si="1048"/>
        <v>130573.52688376592</v>
      </c>
      <c r="Z2107" s="15">
        <f t="shared" ca="1" si="1048"/>
        <v>2187.718609120006</v>
      </c>
      <c r="AA2107" s="15">
        <f t="shared" ca="1" si="1048"/>
        <v>132761.24549288597</v>
      </c>
      <c r="AB2107" s="15">
        <f t="shared" ca="1" si="1048"/>
        <v>1712.5093696261724</v>
      </c>
      <c r="AC2107" s="15">
        <f t="shared" ca="1" si="1048"/>
        <v>0</v>
      </c>
      <c r="AD2107" s="15">
        <f t="shared" ca="1" si="1048"/>
        <v>0</v>
      </c>
    </row>
    <row r="2108" spans="3:30" hidden="1" outlineLevel="1">
      <c r="E2108" s="11"/>
      <c r="F2108" s="11"/>
      <c r="G2108" s="55" t="str">
        <f>$G$10</f>
        <v>SUBTRAN</v>
      </c>
      <c r="H2108" s="15">
        <f t="shared" ref="H2108:AD2108" ca="1" si="1049">+H2099+H1825</f>
        <v>1394643.815105902</v>
      </c>
      <c r="I2108" s="15">
        <f t="shared" ca="1" si="1049"/>
        <v>688412.0117336465</v>
      </c>
      <c r="J2108" s="15">
        <f t="shared" ca="1" si="1049"/>
        <v>32592.258459988538</v>
      </c>
      <c r="K2108" s="15">
        <f t="shared" ca="1" si="1049"/>
        <v>118362.20713796327</v>
      </c>
      <c r="L2108" s="15">
        <f t="shared" ca="1" si="1049"/>
        <v>3356.888058114087</v>
      </c>
      <c r="M2108" s="15">
        <f t="shared" ca="1" si="1049"/>
        <v>306.89443936271965</v>
      </c>
      <c r="N2108" s="15">
        <f t="shared" ca="1" si="1049"/>
        <v>122025.98963544011</v>
      </c>
      <c r="O2108" s="15">
        <f t="shared" ca="1" si="1049"/>
        <v>90505.687080658245</v>
      </c>
      <c r="P2108" s="15">
        <f t="shared" ca="1" si="1049"/>
        <v>17126.190588940841</v>
      </c>
      <c r="Q2108" s="15">
        <f t="shared" ca="1" si="1049"/>
        <v>9901.528771536452</v>
      </c>
      <c r="R2108" s="15">
        <f t="shared" ca="1" si="1049"/>
        <v>0</v>
      </c>
      <c r="S2108" s="15">
        <f t="shared" ca="1" si="1049"/>
        <v>117533.40644113552</v>
      </c>
      <c r="T2108" s="15">
        <f t="shared" ca="1" si="1049"/>
        <v>3107.1643039031374</v>
      </c>
      <c r="U2108" s="15">
        <f t="shared" ca="1" si="1049"/>
        <v>49983.477039023288</v>
      </c>
      <c r="V2108" s="15">
        <f t="shared" ca="1" si="1049"/>
        <v>351798.2892199296</v>
      </c>
      <c r="W2108" s="15">
        <f t="shared" ca="1" si="1049"/>
        <v>0</v>
      </c>
      <c r="X2108" s="15">
        <f t="shared" ca="1" si="1049"/>
        <v>404888.93056285614</v>
      </c>
      <c r="Y2108" s="15">
        <f t="shared" ca="1" si="1049"/>
        <v>26811.057810025617</v>
      </c>
      <c r="Z2108" s="15">
        <f t="shared" ca="1" si="1049"/>
        <v>447.12906534256462</v>
      </c>
      <c r="AA2108" s="15">
        <f t="shared" ca="1" si="1049"/>
        <v>27258.186875368185</v>
      </c>
      <c r="AB2108" s="15">
        <f t="shared" ca="1" si="1049"/>
        <v>361.72804699515802</v>
      </c>
      <c r="AC2108" s="15">
        <f t="shared" ca="1" si="1049"/>
        <v>1311.0601279252094</v>
      </c>
      <c r="AD2108" s="15">
        <f t="shared" ca="1" si="1049"/>
        <v>260.24322254694357</v>
      </c>
    </row>
    <row r="2109" spans="3:30" hidden="1" outlineLevel="1">
      <c r="E2109" s="11"/>
      <c r="F2109" s="11"/>
      <c r="G2109" s="55" t="str">
        <f>$G$11</f>
        <v>DISTPRI</v>
      </c>
      <c r="H2109" s="15">
        <f t="shared" ref="H2109:AD2109" ca="1" si="1050">+H2100+H1826</f>
        <v>34802671.711993605</v>
      </c>
      <c r="I2109" s="15">
        <f t="shared" ca="1" si="1050"/>
        <v>23475954.912742656</v>
      </c>
      <c r="J2109" s="15">
        <f t="shared" ca="1" si="1050"/>
        <v>1074145.796193267</v>
      </c>
      <c r="K2109" s="15">
        <f t="shared" ca="1" si="1050"/>
        <v>3903355.7793170549</v>
      </c>
      <c r="L2109" s="15">
        <f t="shared" ca="1" si="1050"/>
        <v>110893.79914867078</v>
      </c>
      <c r="M2109" s="15">
        <f t="shared" ca="1" si="1050"/>
        <v>0</v>
      </c>
      <c r="N2109" s="15">
        <f t="shared" ca="1" si="1050"/>
        <v>4014249.5784657253</v>
      </c>
      <c r="O2109" s="15">
        <f t="shared" ca="1" si="1050"/>
        <v>2962465.1493030763</v>
      </c>
      <c r="P2109" s="15">
        <f t="shared" ca="1" si="1050"/>
        <v>561067.71013227152</v>
      </c>
      <c r="Q2109" s="15">
        <f t="shared" ca="1" si="1050"/>
        <v>0</v>
      </c>
      <c r="R2109" s="15">
        <f t="shared" ca="1" si="1050"/>
        <v>0</v>
      </c>
      <c r="S2109" s="15">
        <f t="shared" ca="1" si="1050"/>
        <v>3523532.8594353474</v>
      </c>
      <c r="T2109" s="15">
        <f t="shared" ca="1" si="1050"/>
        <v>104388.66148783833</v>
      </c>
      <c r="U2109" s="15">
        <f t="shared" ca="1" si="1050"/>
        <v>1650375.8911215831</v>
      </c>
      <c r="V2109" s="15">
        <f t="shared" ca="1" si="1050"/>
        <v>0</v>
      </c>
      <c r="W2109" s="15">
        <f t="shared" ca="1" si="1050"/>
        <v>0</v>
      </c>
      <c r="X2109" s="15">
        <f t="shared" ca="1" si="1050"/>
        <v>1754764.552609422</v>
      </c>
      <c r="Y2109" s="15">
        <f t="shared" ca="1" si="1050"/>
        <v>881201.84934596729</v>
      </c>
      <c r="Z2109" s="15">
        <f t="shared" ca="1" si="1050"/>
        <v>14736.805069371203</v>
      </c>
      <c r="AA2109" s="15">
        <f t="shared" ca="1" si="1050"/>
        <v>895938.6544153383</v>
      </c>
      <c r="AB2109" s="15">
        <f t="shared" ca="1" si="1050"/>
        <v>11964.046851796969</v>
      </c>
      <c r="AC2109" s="15">
        <f t="shared" ca="1" si="1050"/>
        <v>43494.593776863621</v>
      </c>
      <c r="AD2109" s="15">
        <f t="shared" ca="1" si="1050"/>
        <v>8626.7175031783008</v>
      </c>
    </row>
    <row r="2110" spans="3:30" hidden="1" outlineLevel="1">
      <c r="E2110" s="11"/>
      <c r="F2110" s="11"/>
      <c r="G2110" s="55" t="str">
        <f>$G$12</f>
        <v>DISTSEC</v>
      </c>
      <c r="H2110" s="15">
        <f t="shared" ref="H2110:AD2110" ca="1" si="1051">+H2101+H1827</f>
        <v>14406897.476063527</v>
      </c>
      <c r="I2110" s="15">
        <f t="shared" ca="1" si="1051"/>
        <v>10834736.021606615</v>
      </c>
      <c r="J2110" s="15">
        <f t="shared" ca="1" si="1051"/>
        <v>507360.3986074354</v>
      </c>
      <c r="K2110" s="15">
        <f t="shared" ca="1" si="1051"/>
        <v>1531907.4660568251</v>
      </c>
      <c r="L2110" s="15">
        <f t="shared" ca="1" si="1051"/>
        <v>0</v>
      </c>
      <c r="M2110" s="15">
        <f t="shared" ca="1" si="1051"/>
        <v>0</v>
      </c>
      <c r="N2110" s="15">
        <f t="shared" ca="1" si="1051"/>
        <v>1531907.4660568251</v>
      </c>
      <c r="O2110" s="15">
        <f t="shared" ca="1" si="1051"/>
        <v>988021.75958770898</v>
      </c>
      <c r="P2110" s="15">
        <f t="shared" ca="1" si="1051"/>
        <v>0</v>
      </c>
      <c r="Q2110" s="15">
        <f t="shared" ca="1" si="1051"/>
        <v>0</v>
      </c>
      <c r="R2110" s="15">
        <f t="shared" ca="1" si="1051"/>
        <v>0</v>
      </c>
      <c r="S2110" s="15">
        <f t="shared" ca="1" si="1051"/>
        <v>988021.75958770898</v>
      </c>
      <c r="T2110" s="15">
        <f t="shared" ca="1" si="1051"/>
        <v>26396.399388986098</v>
      </c>
      <c r="U2110" s="15">
        <f t="shared" ca="1" si="1051"/>
        <v>0</v>
      </c>
      <c r="V2110" s="15">
        <f t="shared" ca="1" si="1051"/>
        <v>0</v>
      </c>
      <c r="W2110" s="15">
        <f t="shared" ca="1" si="1051"/>
        <v>0</v>
      </c>
      <c r="X2110" s="15">
        <f t="shared" ca="1" si="1051"/>
        <v>26396.399388986098</v>
      </c>
      <c r="Y2110" s="15">
        <f t="shared" ca="1" si="1051"/>
        <v>359435.24969814986</v>
      </c>
      <c r="Z2110" s="15">
        <f t="shared" ca="1" si="1051"/>
        <v>0</v>
      </c>
      <c r="AA2110" s="15">
        <f t="shared" ca="1" si="1051"/>
        <v>359435.24969814986</v>
      </c>
      <c r="AB2110" s="15">
        <f t="shared" ca="1" si="1051"/>
        <v>3747.8340120532653</v>
      </c>
      <c r="AC2110" s="15">
        <f t="shared" ca="1" si="1051"/>
        <v>135075.32306358512</v>
      </c>
      <c r="AD2110" s="15">
        <f t="shared" ca="1" si="1051"/>
        <v>20217.024042170124</v>
      </c>
    </row>
    <row r="2111" spans="3:30" hidden="1" outlineLevel="1">
      <c r="E2111" s="11"/>
      <c r="F2111" s="11"/>
      <c r="G2111" s="55" t="str">
        <f>$G$13</f>
        <v>ENERGY</v>
      </c>
      <c r="H2111" s="15">
        <f t="shared" ref="H2111:AD2111" ca="1" si="1052">+H2102+H1828</f>
        <v>230096977.59433237</v>
      </c>
      <c r="I2111" s="15">
        <f t="shared" ca="1" si="1052"/>
        <v>88370895.5666738</v>
      </c>
      <c r="J2111" s="15">
        <f t="shared" ca="1" si="1052"/>
        <v>5543695.4929167097</v>
      </c>
      <c r="K2111" s="15">
        <f t="shared" ca="1" si="1052"/>
        <v>18625316.961771067</v>
      </c>
      <c r="L2111" s="15">
        <f t="shared" ca="1" si="1052"/>
        <v>544306.27229153493</v>
      </c>
      <c r="M2111" s="15">
        <f t="shared" ca="1" si="1052"/>
        <v>35565.398841845468</v>
      </c>
      <c r="N2111" s="15">
        <f t="shared" ca="1" si="1052"/>
        <v>19205188.632904451</v>
      </c>
      <c r="O2111" s="15">
        <f t="shared" ca="1" si="1052"/>
        <v>17187531.467510108</v>
      </c>
      <c r="P2111" s="15">
        <f t="shared" ca="1" si="1052"/>
        <v>3239251.237528333</v>
      </c>
      <c r="Q2111" s="15">
        <f t="shared" ca="1" si="1052"/>
        <v>1433026.3141828575</v>
      </c>
      <c r="R2111" s="15">
        <f t="shared" ca="1" si="1052"/>
        <v>66398.051857078695</v>
      </c>
      <c r="S2111" s="15">
        <f t="shared" ca="1" si="1052"/>
        <v>21926207.071078379</v>
      </c>
      <c r="T2111" s="15">
        <f t="shared" ca="1" si="1052"/>
        <v>651949.88755445881</v>
      </c>
      <c r="U2111" s="15">
        <f t="shared" ca="1" si="1052"/>
        <v>11214799.770904174</v>
      </c>
      <c r="V2111" s="15">
        <f t="shared" ca="1" si="1052"/>
        <v>64302550.348048799</v>
      </c>
      <c r="W2111" s="15">
        <f t="shared" ca="1" si="1052"/>
        <v>11859498.764253464</v>
      </c>
      <c r="X2111" s="15">
        <f t="shared" ca="1" si="1052"/>
        <v>88028798.770760894</v>
      </c>
      <c r="Y2111" s="15">
        <f t="shared" ca="1" si="1052"/>
        <v>4596008.9427566146</v>
      </c>
      <c r="Z2111" s="15">
        <f t="shared" ca="1" si="1052"/>
        <v>75031.426112056215</v>
      </c>
      <c r="AA2111" s="15">
        <f t="shared" ca="1" si="1052"/>
        <v>4671040.3688686714</v>
      </c>
      <c r="AB2111" s="15">
        <f t="shared" ca="1" si="1052"/>
        <v>83694.586851012355</v>
      </c>
      <c r="AC2111" s="15">
        <f t="shared" ca="1" si="1052"/>
        <v>1918265.063499456</v>
      </c>
      <c r="AD2111" s="15">
        <f t="shared" ca="1" si="1052"/>
        <v>349192.04077899922</v>
      </c>
    </row>
    <row r="2112" spans="3:30" hidden="1" outlineLevel="1">
      <c r="E2112" s="11"/>
      <c r="F2112" s="11"/>
      <c r="G2112" s="55" t="str">
        <f>$G$14</f>
        <v>CUSTOMER</v>
      </c>
      <c r="H2112" s="15">
        <f t="shared" ref="H2112:AD2112" ca="1" si="1053">+H2103+H1829</f>
        <v>11407234.316781934</v>
      </c>
      <c r="I2112" s="15">
        <f t="shared" ca="1" si="1053"/>
        <v>8163873.3792472193</v>
      </c>
      <c r="J2112" s="15">
        <f t="shared" ca="1" si="1053"/>
        <v>1407225.1666029254</v>
      </c>
      <c r="K2112" s="15">
        <f t="shared" ca="1" si="1053"/>
        <v>406744.10652828275</v>
      </c>
      <c r="L2112" s="15">
        <f t="shared" ca="1" si="1053"/>
        <v>79989.346584463041</v>
      </c>
      <c r="M2112" s="15">
        <f t="shared" ca="1" si="1053"/>
        <v>9074.2915314800775</v>
      </c>
      <c r="N2112" s="15">
        <f t="shared" ca="1" si="1053"/>
        <v>495807.7446442261</v>
      </c>
      <c r="O2112" s="15">
        <f t="shared" ca="1" si="1053"/>
        <v>88856.152940423985</v>
      </c>
      <c r="P2112" s="15">
        <f t="shared" ca="1" si="1053"/>
        <v>24952.709848356382</v>
      </c>
      <c r="Q2112" s="15">
        <f t="shared" ca="1" si="1053"/>
        <v>48269.110392052564</v>
      </c>
      <c r="R2112" s="15">
        <f t="shared" ca="1" si="1053"/>
        <v>8440.8587950844249</v>
      </c>
      <c r="S2112" s="15">
        <f t="shared" ca="1" si="1053"/>
        <v>170518.83197591733</v>
      </c>
      <c r="T2112" s="15">
        <f t="shared" ca="1" si="1053"/>
        <v>610.79901337847741</v>
      </c>
      <c r="U2112" s="15">
        <f t="shared" ca="1" si="1053"/>
        <v>14147.961440414791</v>
      </c>
      <c r="V2112" s="15">
        <f t="shared" ca="1" si="1053"/>
        <v>70219.774569869071</v>
      </c>
      <c r="W2112" s="15">
        <f t="shared" ca="1" si="1053"/>
        <v>12166.909083961731</v>
      </c>
      <c r="X2112" s="15">
        <f t="shared" ca="1" si="1053"/>
        <v>97145.444107624091</v>
      </c>
      <c r="Y2112" s="15">
        <f t="shared" ca="1" si="1053"/>
        <v>24029.679273422829</v>
      </c>
      <c r="Z2112" s="15">
        <f t="shared" ca="1" si="1053"/>
        <v>409.87408635243503</v>
      </c>
      <c r="AA2112" s="15">
        <f t="shared" ca="1" si="1053"/>
        <v>24439.553359775266</v>
      </c>
      <c r="AB2112" s="15">
        <f t="shared" ca="1" si="1053"/>
        <v>591.85834380219603</v>
      </c>
      <c r="AC2112" s="15">
        <f t="shared" ca="1" si="1053"/>
        <v>728720.56174935703</v>
      </c>
      <c r="AD2112" s="15">
        <f t="shared" ca="1" si="1053"/>
        <v>318911.77675108775</v>
      </c>
    </row>
    <row r="2113" spans="2:30" collapsed="1">
      <c r="B2113" s="111" t="s">
        <v>234</v>
      </c>
      <c r="D2113" s="7"/>
      <c r="E2113" s="60">
        <f>+E2104+E1830</f>
        <v>415562824</v>
      </c>
      <c r="F2113" s="3"/>
      <c r="G2113" s="55" t="str">
        <f>$G$15</f>
        <v>TOTAL</v>
      </c>
      <c r="H2113" s="15">
        <f t="shared" ref="H2113:AD2113" ca="1" si="1054">+H2104+H1830</f>
        <v>415562823.99999994</v>
      </c>
      <c r="I2113" s="15">
        <f t="shared" ca="1" si="1054"/>
        <v>193448584.26076669</v>
      </c>
      <c r="J2113" s="15">
        <f t="shared" ca="1" si="1054"/>
        <v>11534407.89157337</v>
      </c>
      <c r="K2113" s="15">
        <f t="shared" ca="1" si="1054"/>
        <v>35471795.184863776</v>
      </c>
      <c r="L2113" s="15">
        <f t="shared" ca="1" si="1054"/>
        <v>1053551.8104502552</v>
      </c>
      <c r="M2113" s="15">
        <f t="shared" ca="1" si="1054"/>
        <v>65939.312215266895</v>
      </c>
      <c r="N2113" s="15">
        <f t="shared" ca="1" si="1054"/>
        <v>36591286.3075293</v>
      </c>
      <c r="O2113" s="15">
        <f t="shared" ca="1" si="1054"/>
        <v>29693208.193542317</v>
      </c>
      <c r="P2113" s="15">
        <f t="shared" ca="1" si="1054"/>
        <v>5429319.1641805833</v>
      </c>
      <c r="Q2113" s="15">
        <f t="shared" ca="1" si="1054"/>
        <v>2189169.5185597944</v>
      </c>
      <c r="R2113" s="15">
        <f t="shared" ca="1" si="1054"/>
        <v>106219.95551524285</v>
      </c>
      <c r="S2113" s="15">
        <f t="shared" ca="1" si="1054"/>
        <v>37417916.831797935</v>
      </c>
      <c r="T2113" s="15">
        <f t="shared" ca="1" si="1054"/>
        <v>1075732.5094154666</v>
      </c>
      <c r="U2113" s="15">
        <f t="shared" ca="1" si="1054"/>
        <v>17569500.102841165</v>
      </c>
      <c r="V2113" s="15">
        <f t="shared" ca="1" si="1054"/>
        <v>89492640.205237716</v>
      </c>
      <c r="W2113" s="15">
        <f t="shared" ca="1" si="1054"/>
        <v>16216962.506906437</v>
      </c>
      <c r="X2113" s="15">
        <f t="shared" ca="1" si="1054"/>
        <v>124354835.32440077</v>
      </c>
      <c r="Y2113" s="15">
        <f t="shared" ca="1" si="1054"/>
        <v>8425059.3158252798</v>
      </c>
      <c r="Z2113" s="15">
        <f t="shared" ca="1" si="1054"/>
        <v>133233.52839612539</v>
      </c>
      <c r="AA2113" s="15">
        <f t="shared" ca="1" si="1054"/>
        <v>8558292.8442214038</v>
      </c>
      <c r="AB2113" s="15">
        <f t="shared" ca="1" si="1054"/>
        <v>133426.13519525365</v>
      </c>
      <c r="AC2113" s="15">
        <f t="shared" ca="1" si="1054"/>
        <v>2826866.6022171867</v>
      </c>
      <c r="AD2113" s="15">
        <f t="shared" ca="1" si="1054"/>
        <v>697207.80229798239</v>
      </c>
    </row>
    <row r="2114" spans="2:30">
      <c r="D2114" s="7"/>
      <c r="E2114" s="15"/>
      <c r="F2114" s="3"/>
      <c r="G2114" s="7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  <c r="AC2114" s="4"/>
      <c r="AD2114" s="4"/>
    </row>
    <row r="2115" spans="2:30">
      <c r="B2115" s="111" t="s">
        <v>619</v>
      </c>
      <c r="E2115" s="3"/>
      <c r="F2115" s="3"/>
      <c r="G2115" s="3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6"/>
    </row>
    <row r="2116" spans="2:30" hidden="1" outlineLevel="1">
      <c r="E2116" s="51"/>
      <c r="F2116" s="52" t="str">
        <f>F2123</f>
        <v>RB_GUP-Land_P</v>
      </c>
      <c r="G2116" s="55" t="str">
        <f>$G$8</f>
        <v>PRODUCTION</v>
      </c>
      <c r="H2116" s="4">
        <f t="shared" ref="H2116:H2131" si="1055">SUBTOTAL(9,I2116:AD2116)</f>
        <v>34972487.000000007</v>
      </c>
      <c r="I2116" s="5">
        <f>VLOOKUP(CONCATENATE($F2116," ",$G2116),AllocFactorMatrix,(I$4+1),FALSE)*$E2123</f>
        <v>17226852.230175074</v>
      </c>
      <c r="J2116" s="5">
        <f>VLOOKUP(CONCATENATE($F2116," ",$G2116),AllocFactorMatrix,(J$4+1),FALSE)*$E2123</f>
        <v>851584.86113903672</v>
      </c>
      <c r="K2116" s="5">
        <f>VLOOKUP(CONCATENATE($F2116," ",$G2116),AllocFactorMatrix,(K$4+1),FALSE)*$E2123</f>
        <v>3119306.5413551726</v>
      </c>
      <c r="L2116" s="5">
        <f>VLOOKUP(CONCATENATE($F2116," ",$G2116),AllocFactorMatrix,(L$4+1),FALSE)*$E2123</f>
        <v>98184.695142969955</v>
      </c>
      <c r="M2116" s="5">
        <f>VLOOKUP(CONCATENATE($F2116," ",$G2116),AllocFactorMatrix,(M$4+1),FALSE)*$E2123</f>
        <v>9207.446535939438</v>
      </c>
      <c r="N2116" s="5">
        <f t="shared" ref="N2116:N2147" si="1056">SUBTOTAL(9,K2116:M2116)</f>
        <v>3226698.6830340819</v>
      </c>
      <c r="O2116" s="5">
        <f>VLOOKUP(CONCATENATE($F2116," ",$G2116),AllocFactorMatrix,(O$4+1),FALSE)*$E2123</f>
        <v>2371158.2131355139</v>
      </c>
      <c r="P2116" s="5">
        <f>VLOOKUP(CONCATENATE($F2116," ",$G2116),AllocFactorMatrix,(P$4+1),FALSE)*$E2123</f>
        <v>441815.85630760517</v>
      </c>
      <c r="Q2116" s="5">
        <f>VLOOKUP(CONCATENATE($F2116," ",$G2116),AllocFactorMatrix,(Q$4+1),FALSE)*$E2123</f>
        <v>199648.35885395019</v>
      </c>
      <c r="R2116" s="5">
        <f>VLOOKUP(CONCATENATE($F2116," ",$G2116),AllocFactorMatrix,(R$4+1),FALSE)*$E2123</f>
        <v>8977.9635289347607</v>
      </c>
      <c r="S2116" s="5">
        <f>SUBTOTAL(9,O2116:R2116)</f>
        <v>3021600.3918260043</v>
      </c>
      <c r="T2116" s="5">
        <f>VLOOKUP(CONCATENATE($F2116," ",$G2116),AllocFactorMatrix,(T$4+1),FALSE)*$E2123</f>
        <v>82830.629724281069</v>
      </c>
      <c r="U2116" s="5">
        <f>VLOOKUP(CONCATENATE($F2116," ",$G2116),AllocFactorMatrix,(U$4+1),FALSE)*$E2123</f>
        <v>1355509.1426025149</v>
      </c>
      <c r="V2116" s="5">
        <f>VLOOKUP(CONCATENATE($F2116," ",$G2116),AllocFactorMatrix,(V$4+1),FALSE)*$E2123</f>
        <v>7163903.9063522108</v>
      </c>
      <c r="W2116" s="5">
        <f>VLOOKUP(CONCATENATE($F2116," ",$G2116),AllocFactorMatrix,(W$4+1),FALSE)*$E2123</f>
        <v>1293682.3090531109</v>
      </c>
      <c r="X2116" s="5">
        <f>SUBTOTAL(9,T2116:W2116)</f>
        <v>9895925.9877321161</v>
      </c>
      <c r="Y2116" s="5">
        <f>VLOOKUP(CONCATENATE($F2116," ",$G2116),AllocFactorMatrix,(Y$4+1),FALSE)*$E2123</f>
        <v>728178.92469883151</v>
      </c>
      <c r="Z2116" s="5">
        <f>VLOOKUP(CONCATENATE($F2116," ",$G2116),AllocFactorMatrix,(Z$4+1),FALSE)*$E2123</f>
        <v>12196.718645489316</v>
      </c>
      <c r="AA2116" s="5">
        <f t="shared" ref="AA2116:AA2131" si="1057">SUBTOTAL(9,Y2116:Z2116)</f>
        <v>740375.64334432082</v>
      </c>
      <c r="AB2116" s="5">
        <f>VLOOKUP(CONCATENATE($F2116," ",$G2116),AllocFactorMatrix,(AB$4+1),FALSE)*$E2123</f>
        <v>9449.2027493723672</v>
      </c>
      <c r="AC2116" s="5">
        <f>VLOOKUP(CONCATENATE($F2116," ",$G2116),AllocFactorMatrix,(AC$4+1),FALSE)*$E2123</f>
        <v>0</v>
      </c>
      <c r="AD2116" s="5">
        <f>VLOOKUP(CONCATENATE($F2116," ",$G2116),AllocFactorMatrix,(AD$4+1),FALSE)*$E2123</f>
        <v>0</v>
      </c>
    </row>
    <row r="2117" spans="2:30" hidden="1" outlineLevel="1">
      <c r="E2117" s="51"/>
      <c r="F2117" s="52" t="str">
        <f>F2123</f>
        <v>RB_GUP-Land_P</v>
      </c>
      <c r="G2117" s="55" t="str">
        <f>$G$9</f>
        <v>BULKTRAN</v>
      </c>
      <c r="H2117" s="4">
        <f t="shared" si="1055"/>
        <v>0</v>
      </c>
      <c r="I2117" s="5">
        <f>VLOOKUP(CONCATENATE($F2117," ",$G2117),AllocFactorMatrix,(I$4+1),FALSE)*$E2123</f>
        <v>0</v>
      </c>
      <c r="J2117" s="5">
        <f>VLOOKUP(CONCATENATE($F2117," ",$G2117),AllocFactorMatrix,(J$4+1),FALSE)*$E2123</f>
        <v>0</v>
      </c>
      <c r="K2117" s="5">
        <f>VLOOKUP(CONCATENATE($F2117," ",$G2117),AllocFactorMatrix,(K$4+1),FALSE)*$E2123</f>
        <v>0</v>
      </c>
      <c r="L2117" s="5">
        <f>VLOOKUP(CONCATENATE($F2117," ",$G2117),AllocFactorMatrix,(L$4+1),FALSE)*$E2123</f>
        <v>0</v>
      </c>
      <c r="M2117" s="5">
        <f>VLOOKUP(CONCATENATE($F2117," ",$G2117),AllocFactorMatrix,(M$4+1),FALSE)*$E2123</f>
        <v>0</v>
      </c>
      <c r="N2117" s="5">
        <f t="shared" si="1056"/>
        <v>0</v>
      </c>
      <c r="O2117" s="5">
        <f>VLOOKUP(CONCATENATE($F2117," ",$G2117),AllocFactorMatrix,(O$4+1),FALSE)*$E2123</f>
        <v>0</v>
      </c>
      <c r="P2117" s="5">
        <f>VLOOKUP(CONCATENATE($F2117," ",$G2117),AllocFactorMatrix,(P$4+1),FALSE)*$E2123</f>
        <v>0</v>
      </c>
      <c r="Q2117" s="5">
        <f>VLOOKUP(CONCATENATE($F2117," ",$G2117),AllocFactorMatrix,(Q$4+1),FALSE)*$E2123</f>
        <v>0</v>
      </c>
      <c r="R2117" s="5">
        <f>VLOOKUP(CONCATENATE($F2117," ",$G2117),AllocFactorMatrix,(R$4+1),FALSE)*$E2123</f>
        <v>0</v>
      </c>
      <c r="S2117" s="5">
        <f t="shared" ref="S2117:S2147" si="1058">SUBTOTAL(9,O2117:R2117)</f>
        <v>0</v>
      </c>
      <c r="T2117" s="5">
        <f>VLOOKUP(CONCATENATE($F2117," ",$G2117),AllocFactorMatrix,(T$4+1),FALSE)*$E2123</f>
        <v>0</v>
      </c>
      <c r="U2117" s="5">
        <f>VLOOKUP(CONCATENATE($F2117," ",$G2117),AllocFactorMatrix,(U$4+1),FALSE)*$E2123</f>
        <v>0</v>
      </c>
      <c r="V2117" s="5">
        <f>VLOOKUP(CONCATENATE($F2117," ",$G2117),AllocFactorMatrix,(V$4+1),FALSE)*$E2123</f>
        <v>0</v>
      </c>
      <c r="W2117" s="5">
        <f>VLOOKUP(CONCATENATE($F2117," ",$G2117),AllocFactorMatrix,(W$4+1),FALSE)*$E2123</f>
        <v>0</v>
      </c>
      <c r="X2117" s="5">
        <f t="shared" ref="X2117:X2123" si="1059">SUBTOTAL(9,T2117:W2117)</f>
        <v>0</v>
      </c>
      <c r="Y2117" s="5">
        <f>VLOOKUP(CONCATENATE($F2117," ",$G2117),AllocFactorMatrix,(Y$4+1),FALSE)*$E2123</f>
        <v>0</v>
      </c>
      <c r="Z2117" s="5">
        <f>VLOOKUP(CONCATENATE($F2117," ",$G2117),AllocFactorMatrix,(Z$4+1),FALSE)*$E2123</f>
        <v>0</v>
      </c>
      <c r="AA2117" s="5">
        <f t="shared" si="1057"/>
        <v>0</v>
      </c>
      <c r="AB2117" s="5">
        <f>VLOOKUP(CONCATENATE($F2117," ",$G2117),AllocFactorMatrix,(AB$4+1),FALSE)*$E2123</f>
        <v>0</v>
      </c>
      <c r="AC2117" s="5">
        <f>VLOOKUP(CONCATENATE($F2117," ",$G2117),AllocFactorMatrix,(AC$4+1),FALSE)*$E2123</f>
        <v>0</v>
      </c>
      <c r="AD2117" s="5">
        <f>VLOOKUP(CONCATENATE($F2117," ",$G2117),AllocFactorMatrix,(AD$4+1),FALSE)*$E2123</f>
        <v>0</v>
      </c>
    </row>
    <row r="2118" spans="2:30" hidden="1" outlineLevel="1">
      <c r="E2118" s="51"/>
      <c r="F2118" s="52" t="str">
        <f>F2123</f>
        <v>RB_GUP-Land_P</v>
      </c>
      <c r="G2118" s="55" t="str">
        <f>$G$10</f>
        <v>SUBTRAN</v>
      </c>
      <c r="H2118" s="4">
        <f t="shared" si="1055"/>
        <v>0</v>
      </c>
      <c r="I2118" s="5">
        <f>VLOOKUP(CONCATENATE($F2118," ",$G2118),AllocFactorMatrix,(I$4+1),FALSE)*$E2123</f>
        <v>0</v>
      </c>
      <c r="J2118" s="5">
        <f>VLOOKUP(CONCATENATE($F2118," ",$G2118),AllocFactorMatrix,(J$4+1),FALSE)*$E2123</f>
        <v>0</v>
      </c>
      <c r="K2118" s="5">
        <f>VLOOKUP(CONCATENATE($F2118," ",$G2118),AllocFactorMatrix,(K$4+1),FALSE)*$E2123</f>
        <v>0</v>
      </c>
      <c r="L2118" s="5">
        <f>VLOOKUP(CONCATENATE($F2118," ",$G2118),AllocFactorMatrix,(L$4+1),FALSE)*$E2123</f>
        <v>0</v>
      </c>
      <c r="M2118" s="5">
        <f>VLOOKUP(CONCATENATE($F2118," ",$G2118),AllocFactorMatrix,(M$4+1),FALSE)*$E2123</f>
        <v>0</v>
      </c>
      <c r="N2118" s="5">
        <f t="shared" si="1056"/>
        <v>0</v>
      </c>
      <c r="O2118" s="5">
        <f>VLOOKUP(CONCATENATE($F2118," ",$G2118),AllocFactorMatrix,(O$4+1),FALSE)*$E2123</f>
        <v>0</v>
      </c>
      <c r="P2118" s="5">
        <f>VLOOKUP(CONCATENATE($F2118," ",$G2118),AllocFactorMatrix,(P$4+1),FALSE)*$E2123</f>
        <v>0</v>
      </c>
      <c r="Q2118" s="5">
        <f>VLOOKUP(CONCATENATE($F2118," ",$G2118),AllocFactorMatrix,(Q$4+1),FALSE)*$E2123</f>
        <v>0</v>
      </c>
      <c r="R2118" s="5">
        <f>VLOOKUP(CONCATENATE($F2118," ",$G2118),AllocFactorMatrix,(R$4+1),FALSE)*$E2123</f>
        <v>0</v>
      </c>
      <c r="S2118" s="5">
        <f t="shared" si="1058"/>
        <v>0</v>
      </c>
      <c r="T2118" s="5">
        <f>VLOOKUP(CONCATENATE($F2118," ",$G2118),AllocFactorMatrix,(T$4+1),FALSE)*$E2123</f>
        <v>0</v>
      </c>
      <c r="U2118" s="5">
        <f>VLOOKUP(CONCATENATE($F2118," ",$G2118),AllocFactorMatrix,(U$4+1),FALSE)*$E2123</f>
        <v>0</v>
      </c>
      <c r="V2118" s="5">
        <f>VLOOKUP(CONCATENATE($F2118," ",$G2118),AllocFactorMatrix,(V$4+1),FALSE)*$E2123</f>
        <v>0</v>
      </c>
      <c r="W2118" s="5">
        <f>VLOOKUP(CONCATENATE($F2118," ",$G2118),AllocFactorMatrix,(W$4+1),FALSE)*$E2123</f>
        <v>0</v>
      </c>
      <c r="X2118" s="5">
        <f t="shared" si="1059"/>
        <v>0</v>
      </c>
      <c r="Y2118" s="5">
        <f>VLOOKUP(CONCATENATE($F2118," ",$G2118),AllocFactorMatrix,(Y$4+1),FALSE)*$E2123</f>
        <v>0</v>
      </c>
      <c r="Z2118" s="5">
        <f>VLOOKUP(CONCATENATE($F2118," ",$G2118),AllocFactorMatrix,(Z$4+1),FALSE)*$E2123</f>
        <v>0</v>
      </c>
      <c r="AA2118" s="5">
        <f t="shared" si="1057"/>
        <v>0</v>
      </c>
      <c r="AB2118" s="5">
        <f>VLOOKUP(CONCATENATE($F2118," ",$G2118),AllocFactorMatrix,(AB$4+1),FALSE)*$E2123</f>
        <v>0</v>
      </c>
      <c r="AC2118" s="5">
        <f>VLOOKUP(CONCATENATE($F2118," ",$G2118),AllocFactorMatrix,(AC$4+1),FALSE)*$E2123</f>
        <v>0</v>
      </c>
      <c r="AD2118" s="5">
        <f>VLOOKUP(CONCATENATE($F2118," ",$G2118),AllocFactorMatrix,(AD$4+1),FALSE)*$E2123</f>
        <v>0</v>
      </c>
    </row>
    <row r="2119" spans="2:30" hidden="1" outlineLevel="1">
      <c r="E2119" s="51"/>
      <c r="F2119" s="52" t="str">
        <f>F2123</f>
        <v>RB_GUP-Land_P</v>
      </c>
      <c r="G2119" s="55" t="str">
        <f>$G$11</f>
        <v>DISTPRI</v>
      </c>
      <c r="H2119" s="4">
        <f t="shared" si="1055"/>
        <v>0</v>
      </c>
      <c r="I2119" s="5">
        <f>VLOOKUP(CONCATENATE($F2119," ",$G2119),AllocFactorMatrix,(I$4+1),FALSE)*$E2123</f>
        <v>0</v>
      </c>
      <c r="J2119" s="5">
        <f>VLOOKUP(CONCATENATE($F2119," ",$G2119),AllocFactorMatrix,(J$4+1),FALSE)*$E2123</f>
        <v>0</v>
      </c>
      <c r="K2119" s="5">
        <f>VLOOKUP(CONCATENATE($F2119," ",$G2119),AllocFactorMatrix,(K$4+1),FALSE)*$E2123</f>
        <v>0</v>
      </c>
      <c r="L2119" s="5">
        <f>VLOOKUP(CONCATENATE($F2119," ",$G2119),AllocFactorMatrix,(L$4+1),FALSE)*$E2123</f>
        <v>0</v>
      </c>
      <c r="M2119" s="5">
        <f>VLOOKUP(CONCATENATE($F2119," ",$G2119),AllocFactorMatrix,(M$4+1),FALSE)*$E2123</f>
        <v>0</v>
      </c>
      <c r="N2119" s="5">
        <f t="shared" si="1056"/>
        <v>0</v>
      </c>
      <c r="O2119" s="5">
        <f>VLOOKUP(CONCATENATE($F2119," ",$G2119),AllocFactorMatrix,(O$4+1),FALSE)*$E2123</f>
        <v>0</v>
      </c>
      <c r="P2119" s="5">
        <f>VLOOKUP(CONCATENATE($F2119," ",$G2119),AllocFactorMatrix,(P$4+1),FALSE)*$E2123</f>
        <v>0</v>
      </c>
      <c r="Q2119" s="5">
        <f>VLOOKUP(CONCATENATE($F2119," ",$G2119),AllocFactorMatrix,(Q$4+1),FALSE)*$E2123</f>
        <v>0</v>
      </c>
      <c r="R2119" s="5">
        <f>VLOOKUP(CONCATENATE($F2119," ",$G2119),AllocFactorMatrix,(R$4+1),FALSE)*$E2123</f>
        <v>0</v>
      </c>
      <c r="S2119" s="5">
        <f t="shared" si="1058"/>
        <v>0</v>
      </c>
      <c r="T2119" s="5">
        <f>VLOOKUP(CONCATENATE($F2119," ",$G2119),AllocFactorMatrix,(T$4+1),FALSE)*$E2123</f>
        <v>0</v>
      </c>
      <c r="U2119" s="5">
        <f>VLOOKUP(CONCATENATE($F2119," ",$G2119),AllocFactorMatrix,(U$4+1),FALSE)*$E2123</f>
        <v>0</v>
      </c>
      <c r="V2119" s="5">
        <f>VLOOKUP(CONCATENATE($F2119," ",$G2119),AllocFactorMatrix,(V$4+1),FALSE)*$E2123</f>
        <v>0</v>
      </c>
      <c r="W2119" s="5">
        <f>VLOOKUP(CONCATENATE($F2119," ",$G2119),AllocFactorMatrix,(W$4+1),FALSE)*$E2123</f>
        <v>0</v>
      </c>
      <c r="X2119" s="5">
        <f t="shared" si="1059"/>
        <v>0</v>
      </c>
      <c r="Y2119" s="5">
        <f>VLOOKUP(CONCATENATE($F2119," ",$G2119),AllocFactorMatrix,(Y$4+1),FALSE)*$E2123</f>
        <v>0</v>
      </c>
      <c r="Z2119" s="5">
        <f>VLOOKUP(CONCATENATE($F2119," ",$G2119),AllocFactorMatrix,(Z$4+1),FALSE)*$E2123</f>
        <v>0</v>
      </c>
      <c r="AA2119" s="5">
        <f t="shared" si="1057"/>
        <v>0</v>
      </c>
      <c r="AB2119" s="5">
        <f>VLOOKUP(CONCATENATE($F2119," ",$G2119),AllocFactorMatrix,(AB$4+1),FALSE)*$E2123</f>
        <v>0</v>
      </c>
      <c r="AC2119" s="5">
        <f>VLOOKUP(CONCATENATE($F2119," ",$G2119),AllocFactorMatrix,(AC$4+1),FALSE)*$E2123</f>
        <v>0</v>
      </c>
      <c r="AD2119" s="5">
        <f>VLOOKUP(CONCATENATE($F2119," ",$G2119),AllocFactorMatrix,(AD$4+1),FALSE)*$E2123</f>
        <v>0</v>
      </c>
    </row>
    <row r="2120" spans="2:30" hidden="1" outlineLevel="1">
      <c r="E2120" s="51"/>
      <c r="F2120" s="52" t="str">
        <f>F2123</f>
        <v>RB_GUP-Land_P</v>
      </c>
      <c r="G2120" s="55" t="str">
        <f>$G$12</f>
        <v>DISTSEC</v>
      </c>
      <c r="H2120" s="4">
        <f t="shared" si="1055"/>
        <v>0</v>
      </c>
      <c r="I2120" s="5">
        <f>VLOOKUP(CONCATENATE($F2120," ",$G2120),AllocFactorMatrix,(I$4+1),FALSE)*$E2123</f>
        <v>0</v>
      </c>
      <c r="J2120" s="5">
        <f>VLOOKUP(CONCATENATE($F2120," ",$G2120),AllocFactorMatrix,(J$4+1),FALSE)*$E2123</f>
        <v>0</v>
      </c>
      <c r="K2120" s="5">
        <f>VLOOKUP(CONCATENATE($F2120," ",$G2120),AllocFactorMatrix,(K$4+1),FALSE)*$E2123</f>
        <v>0</v>
      </c>
      <c r="L2120" s="5">
        <f>VLOOKUP(CONCATENATE($F2120," ",$G2120),AllocFactorMatrix,(L$4+1),FALSE)*$E2123</f>
        <v>0</v>
      </c>
      <c r="M2120" s="5">
        <f>VLOOKUP(CONCATENATE($F2120," ",$G2120),AllocFactorMatrix,(M$4+1),FALSE)*$E2123</f>
        <v>0</v>
      </c>
      <c r="N2120" s="5">
        <f t="shared" si="1056"/>
        <v>0</v>
      </c>
      <c r="O2120" s="5">
        <f>VLOOKUP(CONCATENATE($F2120," ",$G2120),AllocFactorMatrix,(O$4+1),FALSE)*$E2123</f>
        <v>0</v>
      </c>
      <c r="P2120" s="5">
        <f>VLOOKUP(CONCATENATE($F2120," ",$G2120),AllocFactorMatrix,(P$4+1),FALSE)*$E2123</f>
        <v>0</v>
      </c>
      <c r="Q2120" s="5">
        <f>VLOOKUP(CONCATENATE($F2120," ",$G2120),AllocFactorMatrix,(Q$4+1),FALSE)*$E2123</f>
        <v>0</v>
      </c>
      <c r="R2120" s="5">
        <f>VLOOKUP(CONCATENATE($F2120," ",$G2120),AllocFactorMatrix,(R$4+1),FALSE)*$E2123</f>
        <v>0</v>
      </c>
      <c r="S2120" s="5">
        <f t="shared" si="1058"/>
        <v>0</v>
      </c>
      <c r="T2120" s="5">
        <f>VLOOKUP(CONCATENATE($F2120," ",$G2120),AllocFactorMatrix,(T$4+1),FALSE)*$E2123</f>
        <v>0</v>
      </c>
      <c r="U2120" s="5">
        <f>VLOOKUP(CONCATENATE($F2120," ",$G2120),AllocFactorMatrix,(U$4+1),FALSE)*$E2123</f>
        <v>0</v>
      </c>
      <c r="V2120" s="5">
        <f>VLOOKUP(CONCATENATE($F2120," ",$G2120),AllocFactorMatrix,(V$4+1),FALSE)*$E2123</f>
        <v>0</v>
      </c>
      <c r="W2120" s="5">
        <f>VLOOKUP(CONCATENATE($F2120," ",$G2120),AllocFactorMatrix,(W$4+1),FALSE)*$E2123</f>
        <v>0</v>
      </c>
      <c r="X2120" s="5">
        <f t="shared" si="1059"/>
        <v>0</v>
      </c>
      <c r="Y2120" s="5">
        <f>VLOOKUP(CONCATENATE($F2120," ",$G2120),AllocFactorMatrix,(Y$4+1),FALSE)*$E2123</f>
        <v>0</v>
      </c>
      <c r="Z2120" s="5">
        <f>VLOOKUP(CONCATENATE($F2120," ",$G2120),AllocFactorMatrix,(Z$4+1),FALSE)*$E2123</f>
        <v>0</v>
      </c>
      <c r="AA2120" s="5">
        <f t="shared" si="1057"/>
        <v>0</v>
      </c>
      <c r="AB2120" s="5">
        <f>VLOOKUP(CONCATENATE($F2120," ",$G2120),AllocFactorMatrix,(AB$4+1),FALSE)*$E2123</f>
        <v>0</v>
      </c>
      <c r="AC2120" s="5">
        <f>VLOOKUP(CONCATENATE($F2120," ",$G2120),AllocFactorMatrix,(AC$4+1),FALSE)*$E2123</f>
        <v>0</v>
      </c>
      <c r="AD2120" s="5">
        <f>VLOOKUP(CONCATENATE($F2120," ",$G2120),AllocFactorMatrix,(AD$4+1),FALSE)*$E2123</f>
        <v>0</v>
      </c>
    </row>
    <row r="2121" spans="2:30" hidden="1" outlineLevel="1">
      <c r="E2121" s="51"/>
      <c r="F2121" s="52" t="str">
        <f>F2123</f>
        <v>RB_GUP-Land_P</v>
      </c>
      <c r="G2121" s="55" t="str">
        <f>$G$13</f>
        <v>ENERGY</v>
      </c>
      <c r="H2121" s="4">
        <f t="shared" si="1055"/>
        <v>0</v>
      </c>
      <c r="I2121" s="5">
        <f>VLOOKUP(CONCATENATE($F2121," ",$G2121),AllocFactorMatrix,(I$4+1),FALSE)*$E2123</f>
        <v>0</v>
      </c>
      <c r="J2121" s="5">
        <f>VLOOKUP(CONCATENATE($F2121," ",$G2121),AllocFactorMatrix,(J$4+1),FALSE)*$E2123</f>
        <v>0</v>
      </c>
      <c r="K2121" s="5">
        <f>VLOOKUP(CONCATENATE($F2121," ",$G2121),AllocFactorMatrix,(K$4+1),FALSE)*$E2123</f>
        <v>0</v>
      </c>
      <c r="L2121" s="5">
        <f>VLOOKUP(CONCATENATE($F2121," ",$G2121),AllocFactorMatrix,(L$4+1),FALSE)*$E2123</f>
        <v>0</v>
      </c>
      <c r="M2121" s="5">
        <f>VLOOKUP(CONCATENATE($F2121," ",$G2121),AllocFactorMatrix,(M$4+1),FALSE)*$E2123</f>
        <v>0</v>
      </c>
      <c r="N2121" s="5">
        <f t="shared" si="1056"/>
        <v>0</v>
      </c>
      <c r="O2121" s="5">
        <f>VLOOKUP(CONCATENATE($F2121," ",$G2121),AllocFactorMatrix,(O$4+1),FALSE)*$E2123</f>
        <v>0</v>
      </c>
      <c r="P2121" s="5">
        <f>VLOOKUP(CONCATENATE($F2121," ",$G2121),AllocFactorMatrix,(P$4+1),FALSE)*$E2123</f>
        <v>0</v>
      </c>
      <c r="Q2121" s="5">
        <f>VLOOKUP(CONCATENATE($F2121," ",$G2121),AllocFactorMatrix,(Q$4+1),FALSE)*$E2123</f>
        <v>0</v>
      </c>
      <c r="R2121" s="5">
        <f>VLOOKUP(CONCATENATE($F2121," ",$G2121),AllocFactorMatrix,(R$4+1),FALSE)*$E2123</f>
        <v>0</v>
      </c>
      <c r="S2121" s="5">
        <f t="shared" si="1058"/>
        <v>0</v>
      </c>
      <c r="T2121" s="5">
        <f>VLOOKUP(CONCATENATE($F2121," ",$G2121),AllocFactorMatrix,(T$4+1),FALSE)*$E2123</f>
        <v>0</v>
      </c>
      <c r="U2121" s="5">
        <f>VLOOKUP(CONCATENATE($F2121," ",$G2121),AllocFactorMatrix,(U$4+1),FALSE)*$E2123</f>
        <v>0</v>
      </c>
      <c r="V2121" s="5">
        <f>VLOOKUP(CONCATENATE($F2121," ",$G2121),AllocFactorMatrix,(V$4+1),FALSE)*$E2123</f>
        <v>0</v>
      </c>
      <c r="W2121" s="5">
        <f>VLOOKUP(CONCATENATE($F2121," ",$G2121),AllocFactorMatrix,(W$4+1),FALSE)*$E2123</f>
        <v>0</v>
      </c>
      <c r="X2121" s="5">
        <f t="shared" si="1059"/>
        <v>0</v>
      </c>
      <c r="Y2121" s="5">
        <f>VLOOKUP(CONCATENATE($F2121," ",$G2121),AllocFactorMatrix,(Y$4+1),FALSE)*$E2123</f>
        <v>0</v>
      </c>
      <c r="Z2121" s="5">
        <f>VLOOKUP(CONCATENATE($F2121," ",$G2121),AllocFactorMatrix,(Z$4+1),FALSE)*$E2123</f>
        <v>0</v>
      </c>
      <c r="AA2121" s="5">
        <f t="shared" si="1057"/>
        <v>0</v>
      </c>
      <c r="AB2121" s="5">
        <f>VLOOKUP(CONCATENATE($F2121," ",$G2121),AllocFactorMatrix,(AB$4+1),FALSE)*$E2123</f>
        <v>0</v>
      </c>
      <c r="AC2121" s="5">
        <f>VLOOKUP(CONCATENATE($F2121," ",$G2121),AllocFactorMatrix,(AC$4+1),FALSE)*$E2123</f>
        <v>0</v>
      </c>
      <c r="AD2121" s="5">
        <f>VLOOKUP(CONCATENATE($F2121," ",$G2121),AllocFactorMatrix,(AD$4+1),FALSE)*$E2123</f>
        <v>0</v>
      </c>
    </row>
    <row r="2122" spans="2:30" hidden="1" outlineLevel="1">
      <c r="E2122" s="51"/>
      <c r="F2122" s="52" t="str">
        <f>F2123</f>
        <v>RB_GUP-Land_P</v>
      </c>
      <c r="G2122" s="55" t="str">
        <f>$G$14</f>
        <v>CUSTOMER</v>
      </c>
      <c r="H2122" s="4">
        <f t="shared" si="1055"/>
        <v>0</v>
      </c>
      <c r="I2122" s="5">
        <f>VLOOKUP(CONCATENATE($F2122," ",$G2122),AllocFactorMatrix,(I$4+1),FALSE)*$E2123</f>
        <v>0</v>
      </c>
      <c r="J2122" s="5">
        <f>VLOOKUP(CONCATENATE($F2122," ",$G2122),AllocFactorMatrix,(J$4+1),FALSE)*$E2123</f>
        <v>0</v>
      </c>
      <c r="K2122" s="5">
        <f>VLOOKUP(CONCATENATE($F2122," ",$G2122),AllocFactorMatrix,(K$4+1),FALSE)*$E2123</f>
        <v>0</v>
      </c>
      <c r="L2122" s="5">
        <f>VLOOKUP(CONCATENATE($F2122," ",$G2122),AllocFactorMatrix,(L$4+1),FALSE)*$E2123</f>
        <v>0</v>
      </c>
      <c r="M2122" s="5">
        <f>VLOOKUP(CONCATENATE($F2122," ",$G2122),AllocFactorMatrix,(M$4+1),FALSE)*$E2123</f>
        <v>0</v>
      </c>
      <c r="N2122" s="5">
        <f t="shared" si="1056"/>
        <v>0</v>
      </c>
      <c r="O2122" s="5">
        <f>VLOOKUP(CONCATENATE($F2122," ",$G2122),AllocFactorMatrix,(O$4+1),FALSE)*$E2123</f>
        <v>0</v>
      </c>
      <c r="P2122" s="5">
        <f>VLOOKUP(CONCATENATE($F2122," ",$G2122),AllocFactorMatrix,(P$4+1),FALSE)*$E2123</f>
        <v>0</v>
      </c>
      <c r="Q2122" s="5">
        <f>VLOOKUP(CONCATENATE($F2122," ",$G2122),AllocFactorMatrix,(Q$4+1),FALSE)*$E2123</f>
        <v>0</v>
      </c>
      <c r="R2122" s="5">
        <f>VLOOKUP(CONCATENATE($F2122," ",$G2122),AllocFactorMatrix,(R$4+1),FALSE)*$E2123</f>
        <v>0</v>
      </c>
      <c r="S2122" s="5">
        <f t="shared" si="1058"/>
        <v>0</v>
      </c>
      <c r="T2122" s="5">
        <f>VLOOKUP(CONCATENATE($F2122," ",$G2122),AllocFactorMatrix,(T$4+1),FALSE)*$E2123</f>
        <v>0</v>
      </c>
      <c r="U2122" s="5">
        <f>VLOOKUP(CONCATENATE($F2122," ",$G2122),AllocFactorMatrix,(U$4+1),FALSE)*$E2123</f>
        <v>0</v>
      </c>
      <c r="V2122" s="5">
        <f>VLOOKUP(CONCATENATE($F2122," ",$G2122),AllocFactorMatrix,(V$4+1),FALSE)*$E2123</f>
        <v>0</v>
      </c>
      <c r="W2122" s="5">
        <f>VLOOKUP(CONCATENATE($F2122," ",$G2122),AllocFactorMatrix,(W$4+1),FALSE)*$E2123</f>
        <v>0</v>
      </c>
      <c r="X2122" s="5">
        <f t="shared" si="1059"/>
        <v>0</v>
      </c>
      <c r="Y2122" s="5">
        <f>VLOOKUP(CONCATENATE($F2122," ",$G2122),AllocFactorMatrix,(Y$4+1),FALSE)*$E2123</f>
        <v>0</v>
      </c>
      <c r="Z2122" s="5">
        <f>VLOOKUP(CONCATENATE($F2122," ",$G2122),AllocFactorMatrix,(Z$4+1),FALSE)*$E2123</f>
        <v>0</v>
      </c>
      <c r="AA2122" s="5">
        <f t="shared" si="1057"/>
        <v>0</v>
      </c>
      <c r="AB2122" s="5">
        <f>VLOOKUP(CONCATENATE($F2122," ",$G2122),AllocFactorMatrix,(AB$4+1),FALSE)*$E2123</f>
        <v>0</v>
      </c>
      <c r="AC2122" s="5">
        <f>VLOOKUP(CONCATENATE($F2122," ",$G2122),AllocFactorMatrix,(AC$4+1),FALSE)*$E2123</f>
        <v>0</v>
      </c>
      <c r="AD2122" s="5">
        <f>VLOOKUP(CONCATENATE($F2122," ",$G2122),AllocFactorMatrix,(AD$4+1),FALSE)*$E2123</f>
        <v>0</v>
      </c>
    </row>
    <row r="2123" spans="2:30" collapsed="1">
      <c r="D2123" s="1" t="s">
        <v>8</v>
      </c>
      <c r="E2123" s="61">
        <f>34756570+215917</f>
        <v>34972487</v>
      </c>
      <c r="F2123" s="61" t="s">
        <v>577</v>
      </c>
      <c r="G2123" s="55" t="str">
        <f>$G$15</f>
        <v>TOTAL</v>
      </c>
      <c r="H2123" s="4">
        <f t="shared" si="1055"/>
        <v>34972487.000000007</v>
      </c>
      <c r="I2123" s="5">
        <f>VLOOKUP(CONCATENATE($F2123," ",$G2123),AllocFactorMatrix,(I$4+1),FALSE)*$E2123</f>
        <v>17226852.230175074</v>
      </c>
      <c r="J2123" s="5">
        <f>VLOOKUP(CONCATENATE($F2123," ",$G2123),AllocFactorMatrix,(J$4+1),FALSE)*$E2123</f>
        <v>851584.86113903672</v>
      </c>
      <c r="K2123" s="5">
        <f>VLOOKUP(CONCATENATE($F2123," ",$G2123),AllocFactorMatrix,(K$4+1),FALSE)*$E2123</f>
        <v>3119306.5413551726</v>
      </c>
      <c r="L2123" s="5">
        <f>VLOOKUP(CONCATENATE($F2123," ",$G2123),AllocFactorMatrix,(L$4+1),FALSE)*$E2123</f>
        <v>98184.695142969955</v>
      </c>
      <c r="M2123" s="5">
        <f>VLOOKUP(CONCATENATE($F2123," ",$G2123),AllocFactorMatrix,(M$4+1),FALSE)*$E2123</f>
        <v>9207.446535939438</v>
      </c>
      <c r="N2123" s="5">
        <f t="shared" si="1056"/>
        <v>3226698.6830340819</v>
      </c>
      <c r="O2123" s="5">
        <f>VLOOKUP(CONCATENATE($F2123," ",$G2123),AllocFactorMatrix,(O$4+1),FALSE)*$E2123</f>
        <v>2371158.2131355139</v>
      </c>
      <c r="P2123" s="5">
        <f>VLOOKUP(CONCATENATE($F2123," ",$G2123),AllocFactorMatrix,(P$4+1),FALSE)*$E2123</f>
        <v>441815.85630760517</v>
      </c>
      <c r="Q2123" s="5">
        <f>VLOOKUP(CONCATENATE($F2123," ",$G2123),AllocFactorMatrix,(Q$4+1),FALSE)*$E2123</f>
        <v>199648.35885395019</v>
      </c>
      <c r="R2123" s="5">
        <f>VLOOKUP(CONCATENATE($F2123," ",$G2123),AllocFactorMatrix,(R$4+1),FALSE)*$E2123</f>
        <v>8977.9635289347607</v>
      </c>
      <c r="S2123" s="5">
        <f t="shared" si="1058"/>
        <v>3021600.3918260043</v>
      </c>
      <c r="T2123" s="5">
        <f>VLOOKUP(CONCATENATE($F2123," ",$G2123),AllocFactorMatrix,(T$4+1),FALSE)*$E2123</f>
        <v>82830.629724281069</v>
      </c>
      <c r="U2123" s="5">
        <f>VLOOKUP(CONCATENATE($F2123," ",$G2123),AllocFactorMatrix,(U$4+1),FALSE)*$E2123</f>
        <v>1355509.1426025149</v>
      </c>
      <c r="V2123" s="5">
        <f>VLOOKUP(CONCATENATE($F2123," ",$G2123),AllocFactorMatrix,(V$4+1),FALSE)*$E2123</f>
        <v>7163903.9063522108</v>
      </c>
      <c r="W2123" s="5">
        <f>VLOOKUP(CONCATENATE($F2123," ",$G2123),AllocFactorMatrix,(W$4+1),FALSE)*$E2123</f>
        <v>1293682.3090531109</v>
      </c>
      <c r="X2123" s="5">
        <f t="shared" si="1059"/>
        <v>9895925.9877321161</v>
      </c>
      <c r="Y2123" s="5">
        <f>VLOOKUP(CONCATENATE($F2123," ",$G2123),AllocFactorMatrix,(Y$4+1),FALSE)*$E2123</f>
        <v>728178.92469883151</v>
      </c>
      <c r="Z2123" s="5">
        <f>VLOOKUP(CONCATENATE($F2123," ",$G2123),AllocFactorMatrix,(Z$4+1),FALSE)*$E2123</f>
        <v>12196.718645489316</v>
      </c>
      <c r="AA2123" s="5">
        <f t="shared" si="1057"/>
        <v>740375.64334432082</v>
      </c>
      <c r="AB2123" s="5">
        <f>VLOOKUP(CONCATENATE($F2123," ",$G2123),AllocFactorMatrix,(AB$4+1),FALSE)*$E2123</f>
        <v>9449.2027493723672</v>
      </c>
      <c r="AC2123" s="5">
        <f>VLOOKUP(CONCATENATE($F2123," ",$G2123),AllocFactorMatrix,(AC$4+1),FALSE)*$E2123</f>
        <v>0</v>
      </c>
      <c r="AD2123" s="5">
        <f>VLOOKUP(CONCATENATE($F2123," ",$G2123),AllocFactorMatrix,(AD$4+1),FALSE)*$E2123</f>
        <v>0</v>
      </c>
    </row>
    <row r="2124" spans="2:30" hidden="1" outlineLevel="1">
      <c r="E2124" s="51"/>
      <c r="F2124" s="52" t="str">
        <f>F2131</f>
        <v>RB_GUP-Land_T</v>
      </c>
      <c r="G2124" s="55" t="str">
        <f>$G$8</f>
        <v>PRODUCTION</v>
      </c>
      <c r="H2124" s="4">
        <f t="shared" si="1055"/>
        <v>321719.92793379811</v>
      </c>
      <c r="I2124" s="5">
        <f>VLOOKUP(CONCATENATE($F2124," ",$G2124),AllocFactorMatrix,(I$4+1),FALSE)*$E2131</f>
        <v>158473.7641912087</v>
      </c>
      <c r="J2124" s="5">
        <f>VLOOKUP(CONCATENATE($F2124," ",$G2124),AllocFactorMatrix,(J$4+1),FALSE)*$E2131</f>
        <v>7833.9244262258007</v>
      </c>
      <c r="K2124" s="5">
        <f>VLOOKUP(CONCATENATE($F2124," ",$G2124),AllocFactorMatrix,(K$4+1),FALSE)*$E2131</f>
        <v>28695.216204904471</v>
      </c>
      <c r="L2124" s="5">
        <f>VLOOKUP(CONCATENATE($F2124," ",$G2124),AllocFactorMatrix,(L$4+1),FALSE)*$E2131</f>
        <v>903.22352669966597</v>
      </c>
      <c r="M2124" s="5">
        <f>VLOOKUP(CONCATENATE($F2124," ",$G2124),AllocFactorMatrix,(M$4+1),FALSE)*$E2131</f>
        <v>84.701412169993318</v>
      </c>
      <c r="N2124" s="5">
        <f t="shared" si="1056"/>
        <v>29683.14114377413</v>
      </c>
      <c r="O2124" s="5">
        <f>VLOOKUP(CONCATENATE($F2124," ",$G2124),AllocFactorMatrix,(O$4+1),FALSE)*$E2131</f>
        <v>21812.828165454484</v>
      </c>
      <c r="P2124" s="5">
        <f>VLOOKUP(CONCATENATE($F2124," ",$G2124),AllocFactorMatrix,(P$4+1),FALSE)*$E2131</f>
        <v>4064.3653810291489</v>
      </c>
      <c r="Q2124" s="5">
        <f>VLOOKUP(CONCATENATE($F2124," ",$G2124),AllocFactorMatrix,(Q$4+1),FALSE)*$E2131</f>
        <v>1836.6110372017265</v>
      </c>
      <c r="R2124" s="5">
        <f>VLOOKUP(CONCATENATE($F2124," ",$G2124),AllocFactorMatrix,(R$4+1),FALSE)*$E2131</f>
        <v>82.590345362660599</v>
      </c>
      <c r="S2124" s="5">
        <f t="shared" si="1058"/>
        <v>27796.394929048023</v>
      </c>
      <c r="T2124" s="5">
        <f>VLOOKUP(CONCATENATE($F2124," ",$G2124),AllocFactorMatrix,(T$4+1),FALSE)*$E2131</f>
        <v>761.97795786175595</v>
      </c>
      <c r="U2124" s="5">
        <f>VLOOKUP(CONCATENATE($F2124," ",$G2124),AllocFactorMatrix,(U$4+1),FALSE)*$E2131</f>
        <v>12469.639453198895</v>
      </c>
      <c r="V2124" s="5">
        <f>VLOOKUP(CONCATENATE($F2124," ",$G2124),AllocFactorMatrix,(V$4+1),FALSE)*$E2131</f>
        <v>65902.394887623712</v>
      </c>
      <c r="W2124" s="5">
        <f>VLOOKUP(CONCATENATE($F2124," ",$G2124),AllocFactorMatrix,(W$4+1),FALSE)*$E2131</f>
        <v>11900.880233018492</v>
      </c>
      <c r="X2124" s="5">
        <f>SUBTOTAL(9,T2124:W2124)</f>
        <v>91034.892531702848</v>
      </c>
      <c r="Y2124" s="5">
        <f>VLOOKUP(CONCATENATE($F2124," ",$G2124),AllocFactorMatrix,(Y$4+1),FALSE)*$E2131</f>
        <v>6698.6849170040023</v>
      </c>
      <c r="Z2124" s="5">
        <f>VLOOKUP(CONCATENATE($F2124," ",$G2124),AllocFactorMatrix,(Z$4+1),FALSE)*$E2131</f>
        <v>112.20041181674134</v>
      </c>
      <c r="AA2124" s="5">
        <f t="shared" si="1057"/>
        <v>6810.8853288207438</v>
      </c>
      <c r="AB2124" s="5">
        <f>VLOOKUP(CONCATENATE($F2124," ",$G2124),AllocFactorMatrix,(AB$4+1),FALSE)*$E2131</f>
        <v>86.925383017796932</v>
      </c>
      <c r="AC2124" s="5">
        <f>VLOOKUP(CONCATENATE($F2124," ",$G2124),AllocFactorMatrix,(AC$4+1),FALSE)*$E2131</f>
        <v>0</v>
      </c>
      <c r="AD2124" s="5">
        <f>VLOOKUP(CONCATENATE($F2124," ",$G2124),AllocFactorMatrix,(AD$4+1),FALSE)*$E2131</f>
        <v>0</v>
      </c>
    </row>
    <row r="2125" spans="2:30" hidden="1" outlineLevel="1">
      <c r="E2125" s="51"/>
      <c r="F2125" s="52" t="str">
        <f>F2131</f>
        <v>RB_GUP-Land_T</v>
      </c>
      <c r="G2125" s="55" t="str">
        <f>$G$9</f>
        <v>BULKTRAN</v>
      </c>
      <c r="H2125" s="4">
        <f t="shared" si="1055"/>
        <v>13622061.722355796</v>
      </c>
      <c r="I2125" s="5">
        <f>VLOOKUP(CONCATENATE($F2125," ",$G2125),AllocFactorMatrix,(I$4+1),FALSE)*$E2131</f>
        <v>6709995.8993864926</v>
      </c>
      <c r="J2125" s="5">
        <f>VLOOKUP(CONCATENATE($F2125," ",$G2125),AllocFactorMatrix,(J$4+1),FALSE)*$E2131</f>
        <v>331699.0736249254</v>
      </c>
      <c r="K2125" s="5">
        <f>VLOOKUP(CONCATENATE($F2125," ",$G2125),AllocFactorMatrix,(K$4+1),FALSE)*$E2131</f>
        <v>1214994.6967537177</v>
      </c>
      <c r="L2125" s="5">
        <f>VLOOKUP(CONCATENATE($F2125," ",$G2125),AllocFactorMatrix,(L$4+1),FALSE)*$E2131</f>
        <v>38243.719339383097</v>
      </c>
      <c r="M2125" s="5">
        <f>VLOOKUP(CONCATENATE($F2125," ",$G2125),AllocFactorMatrix,(M$4+1),FALSE)*$E2131</f>
        <v>3586.3736261552704</v>
      </c>
      <c r="N2125" s="5">
        <f t="shared" si="1056"/>
        <v>1256824.7897192561</v>
      </c>
      <c r="O2125" s="5">
        <f>VLOOKUP(CONCATENATE($F2125," ",$G2125),AllocFactorMatrix,(O$4+1),FALSE)*$E2131</f>
        <v>923584.97503488511</v>
      </c>
      <c r="P2125" s="5">
        <f>VLOOKUP(CONCATENATE($F2125," ",$G2125),AllocFactorMatrix,(P$4+1),FALSE)*$E2131</f>
        <v>172090.78852578241</v>
      </c>
      <c r="Q2125" s="5">
        <f>VLOOKUP(CONCATENATE($F2125," ",$G2125),AllocFactorMatrix,(Q$4+1),FALSE)*$E2131</f>
        <v>77764.623004236113</v>
      </c>
      <c r="R2125" s="5">
        <f>VLOOKUP(CONCATENATE($F2125," ",$G2125),AllocFactorMatrix,(R$4+1),FALSE)*$E2131</f>
        <v>3496.9881705069629</v>
      </c>
      <c r="S2125" s="5">
        <f t="shared" si="1058"/>
        <v>1176937.3747354106</v>
      </c>
      <c r="T2125" s="5">
        <f>VLOOKUP(CONCATENATE($F2125," ",$G2125),AllocFactorMatrix,(T$4+1),FALSE)*$E2131</f>
        <v>32263.188791971097</v>
      </c>
      <c r="U2125" s="5">
        <f>VLOOKUP(CONCATENATE($F2125," ",$G2125),AllocFactorMatrix,(U$4+1),FALSE)*$E2131</f>
        <v>527981.5875190415</v>
      </c>
      <c r="V2125" s="5">
        <f>VLOOKUP(CONCATENATE($F2125," ",$G2125),AllocFactorMatrix,(V$4+1),FALSE)*$E2131</f>
        <v>2790397.525499275</v>
      </c>
      <c r="W2125" s="5">
        <f>VLOOKUP(CONCATENATE($F2125," ",$G2125),AllocFactorMatrix,(W$4+1),FALSE)*$E2131</f>
        <v>503899.54432011762</v>
      </c>
      <c r="X2125" s="5">
        <f t="shared" ref="X2125:X2131" si="1060">SUBTOTAL(9,T2125:W2125)</f>
        <v>3854541.8461304051</v>
      </c>
      <c r="Y2125" s="5">
        <f>VLOOKUP(CONCATENATE($F2125," ",$G2125),AllocFactorMatrix,(Y$4+1),FALSE)*$E2131</f>
        <v>283631.48028809484</v>
      </c>
      <c r="Z2125" s="5">
        <f>VLOOKUP(CONCATENATE($F2125," ",$G2125),AllocFactorMatrix,(Z$4+1),FALSE)*$E2131</f>
        <v>4750.7188779300486</v>
      </c>
      <c r="AA2125" s="5">
        <f t="shared" si="1057"/>
        <v>288382.19916602492</v>
      </c>
      <c r="AB2125" s="5">
        <f>VLOOKUP(CONCATENATE($F2125," ",$G2125),AllocFactorMatrix,(AB$4+1),FALSE)*$E2131</f>
        <v>3680.539593280982</v>
      </c>
      <c r="AC2125" s="5">
        <f>VLOOKUP(CONCATENATE($F2125," ",$G2125),AllocFactorMatrix,(AC$4+1),FALSE)*$E2131</f>
        <v>0</v>
      </c>
      <c r="AD2125" s="5">
        <f>VLOOKUP(CONCATENATE($F2125," ",$G2125),AllocFactorMatrix,(AD$4+1),FALSE)*$E2131</f>
        <v>0</v>
      </c>
    </row>
    <row r="2126" spans="2:30" hidden="1" outlineLevel="1">
      <c r="E2126" s="51"/>
      <c r="F2126" s="52" t="str">
        <f>F2131</f>
        <v>RB_GUP-Land_T</v>
      </c>
      <c r="G2126" s="55" t="str">
        <f>$G$10</f>
        <v>SUBTRAN</v>
      </c>
      <c r="H2126" s="4">
        <f t="shared" si="1055"/>
        <v>3213627.3497104025</v>
      </c>
      <c r="I2126" s="5">
        <f>VLOOKUP(CONCATENATE($F2126," ",$G2126),AllocFactorMatrix,(I$4+1),FALSE)*$E2131</f>
        <v>1564610.4961878706</v>
      </c>
      <c r="J2126" s="5">
        <f>VLOOKUP(CONCATENATE($F2126," ",$G2126),AllocFactorMatrix,(J$4+1),FALSE)*$E2131</f>
        <v>75510.149299555531</v>
      </c>
      <c r="K2126" s="5">
        <f>VLOOKUP(CONCATENATE($F2126," ",$G2126),AllocFactorMatrix,(K$4+1),FALSE)*$E2131</f>
        <v>274702.23105409672</v>
      </c>
      <c r="L2126" s="5">
        <f>VLOOKUP(CONCATENATE($F2126," ",$G2126),AllocFactorMatrix,(L$4+1),FALSE)*$E2131</f>
        <v>8485.2934559725236</v>
      </c>
      <c r="M2126" s="5">
        <f>VLOOKUP(CONCATENATE($F2126," ",$G2126),AllocFactorMatrix,(M$4+1),FALSE)*$E2131</f>
        <v>1056.7984240217645</v>
      </c>
      <c r="N2126" s="5">
        <f t="shared" si="1056"/>
        <v>284244.32293409097</v>
      </c>
      <c r="O2126" s="5">
        <f>VLOOKUP(CONCATENATE($F2126," ",$G2126),AllocFactorMatrix,(O$4+1),FALSE)*$E2131</f>
        <v>207541.82910643736</v>
      </c>
      <c r="P2126" s="5">
        <f>VLOOKUP(CONCATENATE($F2126," ",$G2126),AllocFactorMatrix,(P$4+1),FALSE)*$E2131</f>
        <v>38581.783963250688</v>
      </c>
      <c r="Q2126" s="5">
        <f>VLOOKUP(CONCATENATE($F2126," ",$G2126),AllocFactorMatrix,(Q$4+1),FALSE)*$E2131</f>
        <v>22956.621174972828</v>
      </c>
      <c r="R2126" s="5">
        <f>VLOOKUP(CONCATENATE($F2126," ",$G2126),AllocFactorMatrix,(R$4+1),FALSE)*$E2131</f>
        <v>0</v>
      </c>
      <c r="S2126" s="5">
        <f t="shared" si="1058"/>
        <v>269080.23424466088</v>
      </c>
      <c r="T2126" s="5">
        <f>VLOOKUP(CONCATENATE($F2126," ",$G2126),AllocFactorMatrix,(T$4+1),FALSE)*$E2131</f>
        <v>7247.0043120704504</v>
      </c>
      <c r="U2126" s="5">
        <f>VLOOKUP(CONCATENATE($F2126," ",$G2126),AllocFactorMatrix,(U$4+1),FALSE)*$E2131</f>
        <v>118637.59822701072</v>
      </c>
      <c r="V2126" s="5">
        <f>VLOOKUP(CONCATENATE($F2126," ",$G2126),AllocFactorMatrix,(V$4+1),FALSE)*$E2131</f>
        <v>826510.55138079484</v>
      </c>
      <c r="W2126" s="5">
        <f>VLOOKUP(CONCATENATE($F2126," ",$G2126),AllocFactorMatrix,(W$4+1),FALSE)*$E2131</f>
        <v>0</v>
      </c>
      <c r="X2126" s="5">
        <f t="shared" si="1060"/>
        <v>952395.15391987597</v>
      </c>
      <c r="Y2126" s="5">
        <f>VLOOKUP(CONCATENATE($F2126," ",$G2126),AllocFactorMatrix,(Y$4+1),FALSE)*$E2131</f>
        <v>62464.010093451063</v>
      </c>
      <c r="Z2126" s="5">
        <f>VLOOKUP(CONCATENATE($F2126," ",$G2126),AllocFactorMatrix,(Z$4+1),FALSE)*$E2131</f>
        <v>1041.2767452828216</v>
      </c>
      <c r="AA2126" s="5">
        <f t="shared" si="1057"/>
        <v>63505.286838733882</v>
      </c>
      <c r="AB2126" s="5">
        <f>VLOOKUP(CONCATENATE($F2126," ",$G2126),AllocFactorMatrix,(AB$4+1),FALSE)*$E2131</f>
        <v>834.12177885285018</v>
      </c>
      <c r="AC2126" s="5">
        <f>VLOOKUP(CONCATENATE($F2126," ",$G2126),AllocFactorMatrix,(AC$4+1),FALSE)*$E2131</f>
        <v>2836.1923655438891</v>
      </c>
      <c r="AD2126" s="5">
        <f>VLOOKUP(CONCATENATE($F2126," ",$G2126),AllocFactorMatrix,(AD$4+1),FALSE)*$E2131</f>
        <v>611.39214121777923</v>
      </c>
    </row>
    <row r="2127" spans="2:30" hidden="1" outlineLevel="1">
      <c r="E2127" s="51"/>
      <c r="F2127" s="52" t="str">
        <f>F2131</f>
        <v>RB_GUP-Land_T</v>
      </c>
      <c r="G2127" s="55" t="str">
        <f>$G$11</f>
        <v>DISTPRI</v>
      </c>
      <c r="H2127" s="4">
        <f t="shared" si="1055"/>
        <v>0</v>
      </c>
      <c r="I2127" s="5">
        <f>VLOOKUP(CONCATENATE($F2127," ",$G2127),AllocFactorMatrix,(I$4+1),FALSE)*$E2131</f>
        <v>0</v>
      </c>
      <c r="J2127" s="5">
        <f>VLOOKUP(CONCATENATE($F2127," ",$G2127),AllocFactorMatrix,(J$4+1),FALSE)*$E2131</f>
        <v>0</v>
      </c>
      <c r="K2127" s="5">
        <f>VLOOKUP(CONCATENATE($F2127," ",$G2127),AllocFactorMatrix,(K$4+1),FALSE)*$E2131</f>
        <v>0</v>
      </c>
      <c r="L2127" s="5">
        <f>VLOOKUP(CONCATENATE($F2127," ",$G2127),AllocFactorMatrix,(L$4+1),FALSE)*$E2131</f>
        <v>0</v>
      </c>
      <c r="M2127" s="5">
        <f>VLOOKUP(CONCATENATE($F2127," ",$G2127),AllocFactorMatrix,(M$4+1),FALSE)*$E2131</f>
        <v>0</v>
      </c>
      <c r="N2127" s="5">
        <f t="shared" si="1056"/>
        <v>0</v>
      </c>
      <c r="O2127" s="5">
        <f>VLOOKUP(CONCATENATE($F2127," ",$G2127),AllocFactorMatrix,(O$4+1),FALSE)*$E2131</f>
        <v>0</v>
      </c>
      <c r="P2127" s="5">
        <f>VLOOKUP(CONCATENATE($F2127," ",$G2127),AllocFactorMatrix,(P$4+1),FALSE)*$E2131</f>
        <v>0</v>
      </c>
      <c r="Q2127" s="5">
        <f>VLOOKUP(CONCATENATE($F2127," ",$G2127),AllocFactorMatrix,(Q$4+1),FALSE)*$E2131</f>
        <v>0</v>
      </c>
      <c r="R2127" s="5">
        <f>VLOOKUP(CONCATENATE($F2127," ",$G2127),AllocFactorMatrix,(R$4+1),FALSE)*$E2131</f>
        <v>0</v>
      </c>
      <c r="S2127" s="5">
        <f t="shared" si="1058"/>
        <v>0</v>
      </c>
      <c r="T2127" s="5">
        <f>VLOOKUP(CONCATENATE($F2127," ",$G2127),AllocFactorMatrix,(T$4+1),FALSE)*$E2131</f>
        <v>0</v>
      </c>
      <c r="U2127" s="5">
        <f>VLOOKUP(CONCATENATE($F2127," ",$G2127),AllocFactorMatrix,(U$4+1),FALSE)*$E2131</f>
        <v>0</v>
      </c>
      <c r="V2127" s="5">
        <f>VLOOKUP(CONCATENATE($F2127," ",$G2127),AllocFactorMatrix,(V$4+1),FALSE)*$E2131</f>
        <v>0</v>
      </c>
      <c r="W2127" s="5">
        <f>VLOOKUP(CONCATENATE($F2127," ",$G2127),AllocFactorMatrix,(W$4+1),FALSE)*$E2131</f>
        <v>0</v>
      </c>
      <c r="X2127" s="5">
        <f t="shared" si="1060"/>
        <v>0</v>
      </c>
      <c r="Y2127" s="5">
        <f>VLOOKUP(CONCATENATE($F2127," ",$G2127),AllocFactorMatrix,(Y$4+1),FALSE)*$E2131</f>
        <v>0</v>
      </c>
      <c r="Z2127" s="5">
        <f>VLOOKUP(CONCATENATE($F2127," ",$G2127),AllocFactorMatrix,(Z$4+1),FALSE)*$E2131</f>
        <v>0</v>
      </c>
      <c r="AA2127" s="5">
        <f t="shared" si="1057"/>
        <v>0</v>
      </c>
      <c r="AB2127" s="5">
        <f>VLOOKUP(CONCATENATE($F2127," ",$G2127),AllocFactorMatrix,(AB$4+1),FALSE)*$E2131</f>
        <v>0</v>
      </c>
      <c r="AC2127" s="5">
        <f>VLOOKUP(CONCATENATE($F2127," ",$G2127),AllocFactorMatrix,(AC$4+1),FALSE)*$E2131</f>
        <v>0</v>
      </c>
      <c r="AD2127" s="5">
        <f>VLOOKUP(CONCATENATE($F2127," ",$G2127),AllocFactorMatrix,(AD$4+1),FALSE)*$E2131</f>
        <v>0</v>
      </c>
    </row>
    <row r="2128" spans="2:30" hidden="1" outlineLevel="1">
      <c r="E2128" s="51"/>
      <c r="F2128" s="52" t="str">
        <f>F2131</f>
        <v>RB_GUP-Land_T</v>
      </c>
      <c r="G2128" s="55" t="str">
        <f>$G$12</f>
        <v>DISTSEC</v>
      </c>
      <c r="H2128" s="4">
        <f t="shared" si="1055"/>
        <v>0</v>
      </c>
      <c r="I2128" s="5">
        <f>VLOOKUP(CONCATENATE($F2128," ",$G2128),AllocFactorMatrix,(I$4+1),FALSE)*$E2131</f>
        <v>0</v>
      </c>
      <c r="J2128" s="5">
        <f>VLOOKUP(CONCATENATE($F2128," ",$G2128),AllocFactorMatrix,(J$4+1),FALSE)*$E2131</f>
        <v>0</v>
      </c>
      <c r="K2128" s="5">
        <f>VLOOKUP(CONCATENATE($F2128," ",$G2128),AllocFactorMatrix,(K$4+1),FALSE)*$E2131</f>
        <v>0</v>
      </c>
      <c r="L2128" s="5">
        <f>VLOOKUP(CONCATENATE($F2128," ",$G2128),AllocFactorMatrix,(L$4+1),FALSE)*$E2131</f>
        <v>0</v>
      </c>
      <c r="M2128" s="5">
        <f>VLOOKUP(CONCATENATE($F2128," ",$G2128),AllocFactorMatrix,(M$4+1),FALSE)*$E2131</f>
        <v>0</v>
      </c>
      <c r="N2128" s="5">
        <f t="shared" si="1056"/>
        <v>0</v>
      </c>
      <c r="O2128" s="5">
        <f>VLOOKUP(CONCATENATE($F2128," ",$G2128),AllocFactorMatrix,(O$4+1),FALSE)*$E2131</f>
        <v>0</v>
      </c>
      <c r="P2128" s="5">
        <f>VLOOKUP(CONCATENATE($F2128," ",$G2128),AllocFactorMatrix,(P$4+1),FALSE)*$E2131</f>
        <v>0</v>
      </c>
      <c r="Q2128" s="5">
        <f>VLOOKUP(CONCATENATE($F2128," ",$G2128),AllocFactorMatrix,(Q$4+1),FALSE)*$E2131</f>
        <v>0</v>
      </c>
      <c r="R2128" s="5">
        <f>VLOOKUP(CONCATENATE($F2128," ",$G2128),AllocFactorMatrix,(R$4+1),FALSE)*$E2131</f>
        <v>0</v>
      </c>
      <c r="S2128" s="5">
        <f t="shared" si="1058"/>
        <v>0</v>
      </c>
      <c r="T2128" s="5">
        <f>VLOOKUP(CONCATENATE($F2128," ",$G2128),AllocFactorMatrix,(T$4+1),FALSE)*$E2131</f>
        <v>0</v>
      </c>
      <c r="U2128" s="5">
        <f>VLOOKUP(CONCATENATE($F2128," ",$G2128),AllocFactorMatrix,(U$4+1),FALSE)*$E2131</f>
        <v>0</v>
      </c>
      <c r="V2128" s="5">
        <f>VLOOKUP(CONCATENATE($F2128," ",$G2128),AllocFactorMatrix,(V$4+1),FALSE)*$E2131</f>
        <v>0</v>
      </c>
      <c r="W2128" s="5">
        <f>VLOOKUP(CONCATENATE($F2128," ",$G2128),AllocFactorMatrix,(W$4+1),FALSE)*$E2131</f>
        <v>0</v>
      </c>
      <c r="X2128" s="5">
        <f t="shared" si="1060"/>
        <v>0</v>
      </c>
      <c r="Y2128" s="5">
        <f>VLOOKUP(CONCATENATE($F2128," ",$G2128),AllocFactorMatrix,(Y$4+1),FALSE)*$E2131</f>
        <v>0</v>
      </c>
      <c r="Z2128" s="5">
        <f>VLOOKUP(CONCATENATE($F2128," ",$G2128),AllocFactorMatrix,(Z$4+1),FALSE)*$E2131</f>
        <v>0</v>
      </c>
      <c r="AA2128" s="5">
        <f t="shared" si="1057"/>
        <v>0</v>
      </c>
      <c r="AB2128" s="5">
        <f>VLOOKUP(CONCATENATE($F2128," ",$G2128),AllocFactorMatrix,(AB$4+1),FALSE)*$E2131</f>
        <v>0</v>
      </c>
      <c r="AC2128" s="5">
        <f>VLOOKUP(CONCATENATE($F2128," ",$G2128),AllocFactorMatrix,(AC$4+1),FALSE)*$E2131</f>
        <v>0</v>
      </c>
      <c r="AD2128" s="5">
        <f>VLOOKUP(CONCATENATE($F2128," ",$G2128),AllocFactorMatrix,(AD$4+1),FALSE)*$E2131</f>
        <v>0</v>
      </c>
    </row>
    <row r="2129" spans="4:30" hidden="1" outlineLevel="1">
      <c r="E2129" s="51"/>
      <c r="F2129" s="52" t="str">
        <f>F2131</f>
        <v>RB_GUP-Land_T</v>
      </c>
      <c r="G2129" s="55" t="str">
        <f>$G$13</f>
        <v>ENERGY</v>
      </c>
      <c r="H2129" s="4">
        <f t="shared" si="1055"/>
        <v>0</v>
      </c>
      <c r="I2129" s="5">
        <f>VLOOKUP(CONCATENATE($F2129," ",$G2129),AllocFactorMatrix,(I$4+1),FALSE)*$E2131</f>
        <v>0</v>
      </c>
      <c r="J2129" s="5">
        <f>VLOOKUP(CONCATENATE($F2129," ",$G2129),AllocFactorMatrix,(J$4+1),FALSE)*$E2131</f>
        <v>0</v>
      </c>
      <c r="K2129" s="5">
        <f>VLOOKUP(CONCATENATE($F2129," ",$G2129),AllocFactorMatrix,(K$4+1),FALSE)*$E2131</f>
        <v>0</v>
      </c>
      <c r="L2129" s="5">
        <f>VLOOKUP(CONCATENATE($F2129," ",$G2129),AllocFactorMatrix,(L$4+1),FALSE)*$E2131</f>
        <v>0</v>
      </c>
      <c r="M2129" s="5">
        <f>VLOOKUP(CONCATENATE($F2129," ",$G2129),AllocFactorMatrix,(M$4+1),FALSE)*$E2131</f>
        <v>0</v>
      </c>
      <c r="N2129" s="5">
        <f t="shared" si="1056"/>
        <v>0</v>
      </c>
      <c r="O2129" s="5">
        <f>VLOOKUP(CONCATENATE($F2129," ",$G2129),AllocFactorMatrix,(O$4+1),FALSE)*$E2131</f>
        <v>0</v>
      </c>
      <c r="P2129" s="5">
        <f>VLOOKUP(CONCATENATE($F2129," ",$G2129),AllocFactorMatrix,(P$4+1),FALSE)*$E2131</f>
        <v>0</v>
      </c>
      <c r="Q2129" s="5">
        <f>VLOOKUP(CONCATENATE($F2129," ",$G2129),AllocFactorMatrix,(Q$4+1),FALSE)*$E2131</f>
        <v>0</v>
      </c>
      <c r="R2129" s="5">
        <f>VLOOKUP(CONCATENATE($F2129," ",$G2129),AllocFactorMatrix,(R$4+1),FALSE)*$E2131</f>
        <v>0</v>
      </c>
      <c r="S2129" s="5">
        <f t="shared" si="1058"/>
        <v>0</v>
      </c>
      <c r="T2129" s="5">
        <f>VLOOKUP(CONCATENATE($F2129," ",$G2129),AllocFactorMatrix,(T$4+1),FALSE)*$E2131</f>
        <v>0</v>
      </c>
      <c r="U2129" s="5">
        <f>VLOOKUP(CONCATENATE($F2129," ",$G2129),AllocFactorMatrix,(U$4+1),FALSE)*$E2131</f>
        <v>0</v>
      </c>
      <c r="V2129" s="5">
        <f>VLOOKUP(CONCATENATE($F2129," ",$G2129),AllocFactorMatrix,(V$4+1),FALSE)*$E2131</f>
        <v>0</v>
      </c>
      <c r="W2129" s="5">
        <f>VLOOKUP(CONCATENATE($F2129," ",$G2129),AllocFactorMatrix,(W$4+1),FALSE)*$E2131</f>
        <v>0</v>
      </c>
      <c r="X2129" s="5">
        <f t="shared" si="1060"/>
        <v>0</v>
      </c>
      <c r="Y2129" s="5">
        <f>VLOOKUP(CONCATENATE($F2129," ",$G2129),AllocFactorMatrix,(Y$4+1),FALSE)*$E2131</f>
        <v>0</v>
      </c>
      <c r="Z2129" s="5">
        <f>VLOOKUP(CONCATENATE($F2129," ",$G2129),AllocFactorMatrix,(Z$4+1),FALSE)*$E2131</f>
        <v>0</v>
      </c>
      <c r="AA2129" s="5">
        <f t="shared" si="1057"/>
        <v>0</v>
      </c>
      <c r="AB2129" s="5">
        <f>VLOOKUP(CONCATENATE($F2129," ",$G2129),AllocFactorMatrix,(AB$4+1),FALSE)*$E2131</f>
        <v>0</v>
      </c>
      <c r="AC2129" s="5">
        <f>VLOOKUP(CONCATENATE($F2129," ",$G2129),AllocFactorMatrix,(AC$4+1),FALSE)*$E2131</f>
        <v>0</v>
      </c>
      <c r="AD2129" s="5">
        <f>VLOOKUP(CONCATENATE($F2129," ",$G2129),AllocFactorMatrix,(AD$4+1),FALSE)*$E2131</f>
        <v>0</v>
      </c>
    </row>
    <row r="2130" spans="4:30" hidden="1" outlineLevel="1">
      <c r="E2130" s="51"/>
      <c r="F2130" s="52" t="str">
        <f>F2131</f>
        <v>RB_GUP-Land_T</v>
      </c>
      <c r="G2130" s="55" t="str">
        <f>$G$14</f>
        <v>CUSTOMER</v>
      </c>
      <c r="H2130" s="4">
        <f t="shared" si="1055"/>
        <v>0</v>
      </c>
      <c r="I2130" s="5">
        <f>VLOOKUP(CONCATENATE($F2130," ",$G2130),AllocFactorMatrix,(I$4+1),FALSE)*$E2131</f>
        <v>0</v>
      </c>
      <c r="J2130" s="5">
        <f>VLOOKUP(CONCATENATE($F2130," ",$G2130),AllocFactorMatrix,(J$4+1),FALSE)*$E2131</f>
        <v>0</v>
      </c>
      <c r="K2130" s="5">
        <f>VLOOKUP(CONCATENATE($F2130," ",$G2130),AllocFactorMatrix,(K$4+1),FALSE)*$E2131</f>
        <v>0</v>
      </c>
      <c r="L2130" s="5">
        <f>VLOOKUP(CONCATENATE($F2130," ",$G2130),AllocFactorMatrix,(L$4+1),FALSE)*$E2131</f>
        <v>0</v>
      </c>
      <c r="M2130" s="5">
        <f>VLOOKUP(CONCATENATE($F2130," ",$G2130),AllocFactorMatrix,(M$4+1),FALSE)*$E2131</f>
        <v>0</v>
      </c>
      <c r="N2130" s="5">
        <f t="shared" si="1056"/>
        <v>0</v>
      </c>
      <c r="O2130" s="5">
        <f>VLOOKUP(CONCATENATE($F2130," ",$G2130),AllocFactorMatrix,(O$4+1),FALSE)*$E2131</f>
        <v>0</v>
      </c>
      <c r="P2130" s="5">
        <f>VLOOKUP(CONCATENATE($F2130," ",$G2130),AllocFactorMatrix,(P$4+1),FALSE)*$E2131</f>
        <v>0</v>
      </c>
      <c r="Q2130" s="5">
        <f>VLOOKUP(CONCATENATE($F2130," ",$G2130),AllocFactorMatrix,(Q$4+1),FALSE)*$E2131</f>
        <v>0</v>
      </c>
      <c r="R2130" s="5">
        <f>VLOOKUP(CONCATENATE($F2130," ",$G2130),AllocFactorMatrix,(R$4+1),FALSE)*$E2131</f>
        <v>0</v>
      </c>
      <c r="S2130" s="5">
        <f t="shared" si="1058"/>
        <v>0</v>
      </c>
      <c r="T2130" s="5">
        <f>VLOOKUP(CONCATENATE($F2130," ",$G2130),AllocFactorMatrix,(T$4+1),FALSE)*$E2131</f>
        <v>0</v>
      </c>
      <c r="U2130" s="5">
        <f>VLOOKUP(CONCATENATE($F2130," ",$G2130),AllocFactorMatrix,(U$4+1),FALSE)*$E2131</f>
        <v>0</v>
      </c>
      <c r="V2130" s="5">
        <f>VLOOKUP(CONCATENATE($F2130," ",$G2130),AllocFactorMatrix,(V$4+1),FALSE)*$E2131</f>
        <v>0</v>
      </c>
      <c r="W2130" s="5">
        <f>VLOOKUP(CONCATENATE($F2130," ",$G2130),AllocFactorMatrix,(W$4+1),FALSE)*$E2131</f>
        <v>0</v>
      </c>
      <c r="X2130" s="5">
        <f t="shared" si="1060"/>
        <v>0</v>
      </c>
      <c r="Y2130" s="5">
        <f>VLOOKUP(CONCATENATE($F2130," ",$G2130),AllocFactorMatrix,(Y$4+1),FALSE)*$E2131</f>
        <v>0</v>
      </c>
      <c r="Z2130" s="5">
        <f>VLOOKUP(CONCATENATE($F2130," ",$G2130),AllocFactorMatrix,(Z$4+1),FALSE)*$E2131</f>
        <v>0</v>
      </c>
      <c r="AA2130" s="5">
        <f t="shared" si="1057"/>
        <v>0</v>
      </c>
      <c r="AB2130" s="5">
        <f>VLOOKUP(CONCATENATE($F2130," ",$G2130),AllocFactorMatrix,(AB$4+1),FALSE)*$E2131</f>
        <v>0</v>
      </c>
      <c r="AC2130" s="5">
        <f>VLOOKUP(CONCATENATE($F2130," ",$G2130),AllocFactorMatrix,(AC$4+1),FALSE)*$E2131</f>
        <v>0</v>
      </c>
      <c r="AD2130" s="5">
        <f>VLOOKUP(CONCATENATE($F2130," ",$G2130),AllocFactorMatrix,(AD$4+1),FALSE)*$E2131</f>
        <v>0</v>
      </c>
    </row>
    <row r="2131" spans="4:30" collapsed="1">
      <c r="D2131" s="1" t="s">
        <v>618</v>
      </c>
      <c r="E2131" s="61">
        <f>14872024+38037+2247348</f>
        <v>17157409</v>
      </c>
      <c r="F2131" s="61" t="s">
        <v>578</v>
      </c>
      <c r="G2131" s="55" t="str">
        <f>$G$15</f>
        <v>TOTAL</v>
      </c>
      <c r="H2131" s="4">
        <f t="shared" si="1055"/>
        <v>17157409</v>
      </c>
      <c r="I2131" s="5">
        <f>VLOOKUP(CONCATENATE($F2131," ",$G2131),AllocFactorMatrix,(I$4+1),FALSE)*$E2131</f>
        <v>8433080.1597655714</v>
      </c>
      <c r="J2131" s="5">
        <f>VLOOKUP(CONCATENATE($F2131," ",$G2131),AllocFactorMatrix,(J$4+1),FALSE)*$E2131</f>
        <v>415043.14735070668</v>
      </c>
      <c r="K2131" s="5">
        <f>VLOOKUP(CONCATENATE($F2131," ",$G2131),AllocFactorMatrix,(K$4+1),FALSE)*$E2131</f>
        <v>1518392.1440127189</v>
      </c>
      <c r="L2131" s="5">
        <f>VLOOKUP(CONCATENATE($F2131," ",$G2131),AllocFactorMatrix,(L$4+1),FALSE)*$E2131</f>
        <v>47632.236322055287</v>
      </c>
      <c r="M2131" s="5">
        <f>VLOOKUP(CONCATENATE($F2131," ",$G2131),AllocFactorMatrix,(M$4+1),FALSE)*$E2131</f>
        <v>4727.8734623470282</v>
      </c>
      <c r="N2131" s="5">
        <f t="shared" si="1056"/>
        <v>1570752.2537971213</v>
      </c>
      <c r="O2131" s="5">
        <f>VLOOKUP(CONCATENATE($F2131," ",$G2131),AllocFactorMatrix,(O$4+1),FALSE)*$E2131</f>
        <v>1152939.6323067769</v>
      </c>
      <c r="P2131" s="5">
        <f>VLOOKUP(CONCATENATE($F2131," ",$G2131),AllocFactorMatrix,(P$4+1),FALSE)*$E2131</f>
        <v>214736.93787006225</v>
      </c>
      <c r="Q2131" s="5">
        <f>VLOOKUP(CONCATENATE($F2131," ",$G2131),AllocFactorMatrix,(Q$4+1),FALSE)*$E2131</f>
        <v>102557.85521641067</v>
      </c>
      <c r="R2131" s="5">
        <f>VLOOKUP(CONCATENATE($F2131," ",$G2131),AllocFactorMatrix,(R$4+1),FALSE)*$E2131</f>
        <v>3579.5785158696235</v>
      </c>
      <c r="S2131" s="5">
        <f t="shared" si="1058"/>
        <v>1473814.0039091194</v>
      </c>
      <c r="T2131" s="5">
        <f>VLOOKUP(CONCATENATE($F2131," ",$G2131),AllocFactorMatrix,(T$4+1),FALSE)*$E2131</f>
        <v>40272.171061903304</v>
      </c>
      <c r="U2131" s="5">
        <f>VLOOKUP(CONCATENATE($F2131," ",$G2131),AllocFactorMatrix,(U$4+1),FALSE)*$E2131</f>
        <v>659088.82519925106</v>
      </c>
      <c r="V2131" s="5">
        <f>VLOOKUP(CONCATENATE($F2131," ",$G2131),AllocFactorMatrix,(V$4+1),FALSE)*$E2131</f>
        <v>3682810.4717676933</v>
      </c>
      <c r="W2131" s="5">
        <f>VLOOKUP(CONCATENATE($F2131," ",$G2131),AllocFactorMatrix,(W$4+1),FALSE)*$E2131</f>
        <v>515800.42455313605</v>
      </c>
      <c r="X2131" s="5">
        <f t="shared" si="1060"/>
        <v>4897971.8925819844</v>
      </c>
      <c r="Y2131" s="5">
        <f>VLOOKUP(CONCATENATE($F2131," ",$G2131),AllocFactorMatrix,(Y$4+1),FALSE)*$E2131</f>
        <v>352794.17529854988</v>
      </c>
      <c r="Z2131" s="5">
        <f>VLOOKUP(CONCATENATE($F2131," ",$G2131),AllocFactorMatrix,(Z$4+1),FALSE)*$E2131</f>
        <v>5904.1960350296113</v>
      </c>
      <c r="AA2131" s="5">
        <f t="shared" si="1057"/>
        <v>358698.37133357947</v>
      </c>
      <c r="AB2131" s="5">
        <f>VLOOKUP(CONCATENATE($F2131," ",$G2131),AllocFactorMatrix,(AB$4+1),FALSE)*$E2131</f>
        <v>4601.5867551516294</v>
      </c>
      <c r="AC2131" s="5">
        <f>VLOOKUP(CONCATENATE($F2131," ",$G2131),AllocFactorMatrix,(AC$4+1),FALSE)*$E2131</f>
        <v>2836.1923655438891</v>
      </c>
      <c r="AD2131" s="5">
        <f>VLOOKUP(CONCATENATE($F2131," ",$G2131),AllocFactorMatrix,(AD$4+1),FALSE)*$E2131</f>
        <v>611.39214121777923</v>
      </c>
    </row>
    <row r="2132" spans="4:30" hidden="1" outlineLevel="1">
      <c r="E2132" s="51"/>
      <c r="F2132" s="52" t="str">
        <f>F2139</f>
        <v>RB_GUP-Land_D</v>
      </c>
      <c r="G2132" s="55" t="str">
        <f>$G$8</f>
        <v>PRODUCTION</v>
      </c>
      <c r="H2132" s="4">
        <f t="shared" ref="H2132:H2147" si="1061">SUBTOTAL(9,I2132:AD2132)</f>
        <v>0</v>
      </c>
      <c r="I2132" s="5">
        <f>VLOOKUP(CONCATENATE($F2132," ",$G2132),AllocFactorMatrix,(I$4+1),FALSE)*$E2139</f>
        <v>0</v>
      </c>
      <c r="J2132" s="5">
        <f>VLOOKUP(CONCATENATE($F2132," ",$G2132),AllocFactorMatrix,(J$4+1),FALSE)*$E2139</f>
        <v>0</v>
      </c>
      <c r="K2132" s="5">
        <f>VLOOKUP(CONCATENATE($F2132," ",$G2132),AllocFactorMatrix,(K$4+1),FALSE)*$E2139</f>
        <v>0</v>
      </c>
      <c r="L2132" s="5">
        <f>VLOOKUP(CONCATENATE($F2132," ",$G2132),AllocFactorMatrix,(L$4+1),FALSE)*$E2139</f>
        <v>0</v>
      </c>
      <c r="M2132" s="5">
        <f>VLOOKUP(CONCATENATE($F2132," ",$G2132),AllocFactorMatrix,(M$4+1),FALSE)*$E2139</f>
        <v>0</v>
      </c>
      <c r="N2132" s="5">
        <f t="shared" si="1056"/>
        <v>0</v>
      </c>
      <c r="O2132" s="5">
        <f>VLOOKUP(CONCATENATE($F2132," ",$G2132),AllocFactorMatrix,(O$4+1),FALSE)*$E2139</f>
        <v>0</v>
      </c>
      <c r="P2132" s="5">
        <f>VLOOKUP(CONCATENATE($F2132," ",$G2132),AllocFactorMatrix,(P$4+1),FALSE)*$E2139</f>
        <v>0</v>
      </c>
      <c r="Q2132" s="5">
        <f>VLOOKUP(CONCATENATE($F2132," ",$G2132),AllocFactorMatrix,(Q$4+1),FALSE)*$E2139</f>
        <v>0</v>
      </c>
      <c r="R2132" s="5">
        <f>VLOOKUP(CONCATENATE($F2132," ",$G2132),AllocFactorMatrix,(R$4+1),FALSE)*$E2139</f>
        <v>0</v>
      </c>
      <c r="S2132" s="5">
        <f t="shared" si="1058"/>
        <v>0</v>
      </c>
      <c r="T2132" s="5">
        <f>VLOOKUP(CONCATENATE($F2132," ",$G2132),AllocFactorMatrix,(T$4+1),FALSE)*$E2139</f>
        <v>0</v>
      </c>
      <c r="U2132" s="5">
        <f>VLOOKUP(CONCATENATE($F2132," ",$G2132),AllocFactorMatrix,(U$4+1),FALSE)*$E2139</f>
        <v>0</v>
      </c>
      <c r="V2132" s="5">
        <f>VLOOKUP(CONCATENATE($F2132," ",$G2132),AllocFactorMatrix,(V$4+1),FALSE)*$E2139</f>
        <v>0</v>
      </c>
      <c r="W2132" s="5">
        <f>VLOOKUP(CONCATENATE($F2132," ",$G2132),AllocFactorMatrix,(W$4+1),FALSE)*$E2139</f>
        <v>0</v>
      </c>
      <c r="X2132" s="5">
        <f>SUBTOTAL(9,T2132:W2132)</f>
        <v>0</v>
      </c>
      <c r="Y2132" s="5">
        <f>VLOOKUP(CONCATENATE($F2132," ",$G2132),AllocFactorMatrix,(Y$4+1),FALSE)*$E2139</f>
        <v>0</v>
      </c>
      <c r="Z2132" s="5">
        <f>VLOOKUP(CONCATENATE($F2132," ",$G2132),AllocFactorMatrix,(Z$4+1),FALSE)*$E2139</f>
        <v>0</v>
      </c>
      <c r="AA2132" s="5">
        <f t="shared" ref="AA2132:AA2147" si="1062">SUBTOTAL(9,Y2132:Z2132)</f>
        <v>0</v>
      </c>
      <c r="AB2132" s="5">
        <f>VLOOKUP(CONCATENATE($F2132," ",$G2132),AllocFactorMatrix,(AB$4+1),FALSE)*$E2139</f>
        <v>0</v>
      </c>
      <c r="AC2132" s="5">
        <f>VLOOKUP(CONCATENATE($F2132," ",$G2132),AllocFactorMatrix,(AC$4+1),FALSE)*$E2139</f>
        <v>0</v>
      </c>
      <c r="AD2132" s="5">
        <f>VLOOKUP(CONCATENATE($F2132," ",$G2132),AllocFactorMatrix,(AD$4+1),FALSE)*$E2139</f>
        <v>0</v>
      </c>
    </row>
    <row r="2133" spans="4:30" hidden="1" outlineLevel="1">
      <c r="E2133" s="51"/>
      <c r="F2133" s="52" t="str">
        <f>F2139</f>
        <v>RB_GUP-Land_D</v>
      </c>
      <c r="G2133" s="55" t="str">
        <f>$G$9</f>
        <v>BULKTRAN</v>
      </c>
      <c r="H2133" s="4">
        <f t="shared" si="1061"/>
        <v>0</v>
      </c>
      <c r="I2133" s="5">
        <f>VLOOKUP(CONCATENATE($F2133," ",$G2133),AllocFactorMatrix,(I$4+1),FALSE)*$E2139</f>
        <v>0</v>
      </c>
      <c r="J2133" s="5">
        <f>VLOOKUP(CONCATENATE($F2133," ",$G2133),AllocFactorMatrix,(J$4+1),FALSE)*$E2139</f>
        <v>0</v>
      </c>
      <c r="K2133" s="5">
        <f>VLOOKUP(CONCATENATE($F2133," ",$G2133),AllocFactorMatrix,(K$4+1),FALSE)*$E2139</f>
        <v>0</v>
      </c>
      <c r="L2133" s="5">
        <f>VLOOKUP(CONCATENATE($F2133," ",$G2133),AllocFactorMatrix,(L$4+1),FALSE)*$E2139</f>
        <v>0</v>
      </c>
      <c r="M2133" s="5">
        <f>VLOOKUP(CONCATENATE($F2133," ",$G2133),AllocFactorMatrix,(M$4+1),FALSE)*$E2139</f>
        <v>0</v>
      </c>
      <c r="N2133" s="5">
        <f t="shared" si="1056"/>
        <v>0</v>
      </c>
      <c r="O2133" s="5">
        <f>VLOOKUP(CONCATENATE($F2133," ",$G2133),AllocFactorMatrix,(O$4+1),FALSE)*$E2139</f>
        <v>0</v>
      </c>
      <c r="P2133" s="5">
        <f>VLOOKUP(CONCATENATE($F2133," ",$G2133),AllocFactorMatrix,(P$4+1),FALSE)*$E2139</f>
        <v>0</v>
      </c>
      <c r="Q2133" s="5">
        <f>VLOOKUP(CONCATENATE($F2133," ",$G2133),AllocFactorMatrix,(Q$4+1),FALSE)*$E2139</f>
        <v>0</v>
      </c>
      <c r="R2133" s="5">
        <f>VLOOKUP(CONCATENATE($F2133," ",$G2133),AllocFactorMatrix,(R$4+1),FALSE)*$E2139</f>
        <v>0</v>
      </c>
      <c r="S2133" s="5">
        <f t="shared" si="1058"/>
        <v>0</v>
      </c>
      <c r="T2133" s="5">
        <f>VLOOKUP(CONCATENATE($F2133," ",$G2133),AllocFactorMatrix,(T$4+1),FALSE)*$E2139</f>
        <v>0</v>
      </c>
      <c r="U2133" s="5">
        <f>VLOOKUP(CONCATENATE($F2133," ",$G2133),AllocFactorMatrix,(U$4+1),FALSE)*$E2139</f>
        <v>0</v>
      </c>
      <c r="V2133" s="5">
        <f>VLOOKUP(CONCATENATE($F2133," ",$G2133),AllocFactorMatrix,(V$4+1),FALSE)*$E2139</f>
        <v>0</v>
      </c>
      <c r="W2133" s="5">
        <f>VLOOKUP(CONCATENATE($F2133," ",$G2133),AllocFactorMatrix,(W$4+1),FALSE)*$E2139</f>
        <v>0</v>
      </c>
      <c r="X2133" s="5">
        <f t="shared" ref="X2133:X2139" si="1063">SUBTOTAL(9,T2133:W2133)</f>
        <v>0</v>
      </c>
      <c r="Y2133" s="5">
        <f>VLOOKUP(CONCATENATE($F2133," ",$G2133),AllocFactorMatrix,(Y$4+1),FALSE)*$E2139</f>
        <v>0</v>
      </c>
      <c r="Z2133" s="5">
        <f>VLOOKUP(CONCATENATE($F2133," ",$G2133),AllocFactorMatrix,(Z$4+1),FALSE)*$E2139</f>
        <v>0</v>
      </c>
      <c r="AA2133" s="5">
        <f t="shared" si="1062"/>
        <v>0</v>
      </c>
      <c r="AB2133" s="5">
        <f>VLOOKUP(CONCATENATE($F2133," ",$G2133),AllocFactorMatrix,(AB$4+1),FALSE)*$E2139</f>
        <v>0</v>
      </c>
      <c r="AC2133" s="5">
        <f>VLOOKUP(CONCATENATE($F2133," ",$G2133),AllocFactorMatrix,(AC$4+1),FALSE)*$E2139</f>
        <v>0</v>
      </c>
      <c r="AD2133" s="5">
        <f>VLOOKUP(CONCATENATE($F2133," ",$G2133),AllocFactorMatrix,(AD$4+1),FALSE)*$E2139</f>
        <v>0</v>
      </c>
    </row>
    <row r="2134" spans="4:30" hidden="1" outlineLevel="1">
      <c r="E2134" s="51"/>
      <c r="F2134" s="52" t="str">
        <f>F2139</f>
        <v>RB_GUP-Land_D</v>
      </c>
      <c r="G2134" s="55" t="str">
        <f>$G$10</f>
        <v>SUBTRAN</v>
      </c>
      <c r="H2134" s="4">
        <f t="shared" si="1061"/>
        <v>0</v>
      </c>
      <c r="I2134" s="5">
        <f>VLOOKUP(CONCATENATE($F2134," ",$G2134),AllocFactorMatrix,(I$4+1),FALSE)*$E2139</f>
        <v>0</v>
      </c>
      <c r="J2134" s="5">
        <f>VLOOKUP(CONCATENATE($F2134," ",$G2134),AllocFactorMatrix,(J$4+1),FALSE)*$E2139</f>
        <v>0</v>
      </c>
      <c r="K2134" s="5">
        <f>VLOOKUP(CONCATENATE($F2134," ",$G2134),AllocFactorMatrix,(K$4+1),FALSE)*$E2139</f>
        <v>0</v>
      </c>
      <c r="L2134" s="5">
        <f>VLOOKUP(CONCATENATE($F2134," ",$G2134),AllocFactorMatrix,(L$4+1),FALSE)*$E2139</f>
        <v>0</v>
      </c>
      <c r="M2134" s="5">
        <f>VLOOKUP(CONCATENATE($F2134," ",$G2134),AllocFactorMatrix,(M$4+1),FALSE)*$E2139</f>
        <v>0</v>
      </c>
      <c r="N2134" s="5">
        <f t="shared" si="1056"/>
        <v>0</v>
      </c>
      <c r="O2134" s="5">
        <f>VLOOKUP(CONCATENATE($F2134," ",$G2134),AllocFactorMatrix,(O$4+1),FALSE)*$E2139</f>
        <v>0</v>
      </c>
      <c r="P2134" s="5">
        <f>VLOOKUP(CONCATENATE($F2134," ",$G2134),AllocFactorMatrix,(P$4+1),FALSE)*$E2139</f>
        <v>0</v>
      </c>
      <c r="Q2134" s="5">
        <f>VLOOKUP(CONCATENATE($F2134," ",$G2134),AllocFactorMatrix,(Q$4+1),FALSE)*$E2139</f>
        <v>0</v>
      </c>
      <c r="R2134" s="5">
        <f>VLOOKUP(CONCATENATE($F2134," ",$G2134),AllocFactorMatrix,(R$4+1),FALSE)*$E2139</f>
        <v>0</v>
      </c>
      <c r="S2134" s="5">
        <f t="shared" si="1058"/>
        <v>0</v>
      </c>
      <c r="T2134" s="5">
        <f>VLOOKUP(CONCATENATE($F2134," ",$G2134),AllocFactorMatrix,(T$4+1),FALSE)*$E2139</f>
        <v>0</v>
      </c>
      <c r="U2134" s="5">
        <f>VLOOKUP(CONCATENATE($F2134," ",$G2134),AllocFactorMatrix,(U$4+1),FALSE)*$E2139</f>
        <v>0</v>
      </c>
      <c r="V2134" s="5">
        <f>VLOOKUP(CONCATENATE($F2134," ",$G2134),AllocFactorMatrix,(V$4+1),FALSE)*$E2139</f>
        <v>0</v>
      </c>
      <c r="W2134" s="5">
        <f>VLOOKUP(CONCATENATE($F2134," ",$G2134),AllocFactorMatrix,(W$4+1),FALSE)*$E2139</f>
        <v>0</v>
      </c>
      <c r="X2134" s="5">
        <f t="shared" si="1063"/>
        <v>0</v>
      </c>
      <c r="Y2134" s="5">
        <f>VLOOKUP(CONCATENATE($F2134," ",$G2134),AllocFactorMatrix,(Y$4+1),FALSE)*$E2139</f>
        <v>0</v>
      </c>
      <c r="Z2134" s="5">
        <f>VLOOKUP(CONCATENATE($F2134," ",$G2134),AllocFactorMatrix,(Z$4+1),FALSE)*$E2139</f>
        <v>0</v>
      </c>
      <c r="AA2134" s="5">
        <f t="shared" si="1062"/>
        <v>0</v>
      </c>
      <c r="AB2134" s="5">
        <f>VLOOKUP(CONCATENATE($F2134," ",$G2134),AllocFactorMatrix,(AB$4+1),FALSE)*$E2139</f>
        <v>0</v>
      </c>
      <c r="AC2134" s="5">
        <f>VLOOKUP(CONCATENATE($F2134," ",$G2134),AllocFactorMatrix,(AC$4+1),FALSE)*$E2139</f>
        <v>0</v>
      </c>
      <c r="AD2134" s="5">
        <f>VLOOKUP(CONCATENATE($F2134," ",$G2134),AllocFactorMatrix,(AD$4+1),FALSE)*$E2139</f>
        <v>0</v>
      </c>
    </row>
    <row r="2135" spans="4:30" hidden="1" outlineLevel="1">
      <c r="E2135" s="51"/>
      <c r="F2135" s="52" t="str">
        <f>F2139</f>
        <v>RB_GUP-Land_D</v>
      </c>
      <c r="G2135" s="55" t="str">
        <f>$G$11</f>
        <v>DISTPRI</v>
      </c>
      <c r="H2135" s="4">
        <f t="shared" si="1061"/>
        <v>15264274.481559366</v>
      </c>
      <c r="I2135" s="5">
        <f>VLOOKUP(CONCATENATE($F2135," ",$G2135),AllocFactorMatrix,(I$4+1),FALSE)*$E2139</f>
        <v>10201765.665382707</v>
      </c>
      <c r="J2135" s="5">
        <f>VLOOKUP(CONCATENATE($F2135," ",$G2135),AllocFactorMatrix,(J$4+1),FALSE)*$E2139</f>
        <v>480884.60138003249</v>
      </c>
      <c r="K2135" s="5">
        <f>VLOOKUP(CONCATENATE($F2135," ",$G2135),AllocFactorMatrix,(K$4+1),FALSE)*$E2139</f>
        <v>1746121.5011153251</v>
      </c>
      <c r="L2135" s="5">
        <f>VLOOKUP(CONCATENATE($F2135," ",$G2135),AllocFactorMatrix,(L$4+1),FALSE)*$E2139</f>
        <v>53964.240211665041</v>
      </c>
      <c r="M2135" s="5">
        <f>VLOOKUP(CONCATENATE($F2135," ",$G2135),AllocFactorMatrix,(M$4+1),FALSE)*$E2139</f>
        <v>0</v>
      </c>
      <c r="N2135" s="5">
        <f t="shared" si="1056"/>
        <v>1800085.7413269901</v>
      </c>
      <c r="O2135" s="5">
        <f>VLOOKUP(CONCATENATE($F2135," ",$G2135),AllocFactorMatrix,(O$4+1),FALSE)*$E2139</f>
        <v>1309285.9298937656</v>
      </c>
      <c r="P2135" s="5">
        <f>VLOOKUP(CONCATENATE($F2135," ",$G2135),AllocFactorMatrix,(P$4+1),FALSE)*$E2139</f>
        <v>243854.59254982392</v>
      </c>
      <c r="Q2135" s="5">
        <f>VLOOKUP(CONCATENATE($F2135," ",$G2135),AllocFactorMatrix,(Q$4+1),FALSE)*$E2139</f>
        <v>0</v>
      </c>
      <c r="R2135" s="5">
        <f>VLOOKUP(CONCATENATE($F2135," ",$G2135),AllocFactorMatrix,(R$4+1),FALSE)*$E2139</f>
        <v>0</v>
      </c>
      <c r="S2135" s="5">
        <f t="shared" si="1058"/>
        <v>1553140.5224435895</v>
      </c>
      <c r="T2135" s="5">
        <f>VLOOKUP(CONCATENATE($F2135," ",$G2135),AllocFactorMatrix,(T$4+1),FALSE)*$E2139</f>
        <v>46675.236549127723</v>
      </c>
      <c r="U2135" s="5">
        <f>VLOOKUP(CONCATENATE($F2135," ",$G2135),AllocFactorMatrix,(U$4+1),FALSE)*$E2139</f>
        <v>752765.94666035171</v>
      </c>
      <c r="V2135" s="5">
        <f>VLOOKUP(CONCATENATE($F2135," ",$G2135),AllocFactorMatrix,(V$4+1),FALSE)*$E2139</f>
        <v>0</v>
      </c>
      <c r="W2135" s="5">
        <f>VLOOKUP(CONCATENATE($F2135," ",$G2135),AllocFactorMatrix,(W$4+1),FALSE)*$E2139</f>
        <v>0</v>
      </c>
      <c r="X2135" s="5">
        <f t="shared" si="1063"/>
        <v>799441.18320947944</v>
      </c>
      <c r="Y2135" s="5">
        <f>VLOOKUP(CONCATENATE($F2135," ",$G2135),AllocFactorMatrix,(Y$4+1),FALSE)*$E2139</f>
        <v>394809.876903133</v>
      </c>
      <c r="Z2135" s="5">
        <f>VLOOKUP(CONCATENATE($F2135," ",$G2135),AllocFactorMatrix,(Z$4+1),FALSE)*$E2139</f>
        <v>6586.9742350256838</v>
      </c>
      <c r="AA2135" s="5">
        <f t="shared" si="1062"/>
        <v>401396.8511381587</v>
      </c>
      <c r="AB2135" s="5">
        <f>VLOOKUP(CONCATENATE($F2135," ",$G2135),AllocFactorMatrix,(AB$4+1),FALSE)*$E2139</f>
        <v>5336.5528293551806</v>
      </c>
      <c r="AC2135" s="5">
        <f>VLOOKUP(CONCATENATE($F2135," ",$G2135),AllocFactorMatrix,(AC$4+1),FALSE)*$E2139</f>
        <v>18282.28858836144</v>
      </c>
      <c r="AD2135" s="5">
        <f>VLOOKUP(CONCATENATE($F2135," ",$G2135),AllocFactorMatrix,(AD$4+1),FALSE)*$E2139</f>
        <v>3941.0752606888718</v>
      </c>
    </row>
    <row r="2136" spans="4:30" hidden="1" outlineLevel="1">
      <c r="E2136" s="51"/>
      <c r="F2136" s="52" t="str">
        <f>F2139</f>
        <v>RB_GUP-Land_D</v>
      </c>
      <c r="G2136" s="55" t="str">
        <f>$G$12</f>
        <v>DISTSEC</v>
      </c>
      <c r="H2136" s="4">
        <f t="shared" si="1061"/>
        <v>8039436.158245394</v>
      </c>
      <c r="I2136" s="5">
        <f>VLOOKUP(CONCATENATE($F2136," ",$G2136),AllocFactorMatrix,(I$4+1),FALSE)*$E2139</f>
        <v>6011098.0855961377</v>
      </c>
      <c r="J2136" s="5">
        <f>VLOOKUP(CONCATENATE($F2136," ",$G2136),AllocFactorMatrix,(J$4+1),FALSE)*$E2139</f>
        <v>289796.95449987287</v>
      </c>
      <c r="K2136" s="5">
        <f>VLOOKUP(CONCATENATE($F2136," ",$G2136),AllocFactorMatrix,(K$4+1),FALSE)*$E2139</f>
        <v>874438.18096359435</v>
      </c>
      <c r="L2136" s="5">
        <f>VLOOKUP(CONCATENATE($F2136," ",$G2136),AllocFactorMatrix,(L$4+1),FALSE)*$E2139</f>
        <v>0</v>
      </c>
      <c r="M2136" s="5">
        <f>VLOOKUP(CONCATENATE($F2136," ",$G2136),AllocFactorMatrix,(M$4+1),FALSE)*$E2139</f>
        <v>0</v>
      </c>
      <c r="N2136" s="5">
        <f t="shared" si="1056"/>
        <v>874438.18096359435</v>
      </c>
      <c r="O2136" s="5">
        <f>VLOOKUP(CONCATENATE($F2136," ",$G2136),AllocFactorMatrix,(O$4+1),FALSE)*$E2139</f>
        <v>557195.41243155114</v>
      </c>
      <c r="P2136" s="5">
        <f>VLOOKUP(CONCATENATE($F2136," ",$G2136),AllocFactorMatrix,(P$4+1),FALSE)*$E2139</f>
        <v>0</v>
      </c>
      <c r="Q2136" s="5">
        <f>VLOOKUP(CONCATENATE($F2136," ",$G2136),AllocFactorMatrix,(Q$4+1),FALSE)*$E2139</f>
        <v>0</v>
      </c>
      <c r="R2136" s="5">
        <f>VLOOKUP(CONCATENATE($F2136," ",$G2136),AllocFactorMatrix,(R$4+1),FALSE)*$E2139</f>
        <v>0</v>
      </c>
      <c r="S2136" s="5">
        <f t="shared" si="1058"/>
        <v>557195.41243155114</v>
      </c>
      <c r="T2136" s="5">
        <f>VLOOKUP(CONCATENATE($F2136," ",$G2136),AllocFactorMatrix,(T$4+1),FALSE)*$E2139</f>
        <v>15065.395030609488</v>
      </c>
      <c r="U2136" s="5">
        <f>VLOOKUP(CONCATENATE($F2136," ",$G2136),AllocFactorMatrix,(U$4+1),FALSE)*$E2139</f>
        <v>0</v>
      </c>
      <c r="V2136" s="5">
        <f>VLOOKUP(CONCATENATE($F2136," ",$G2136),AllocFactorMatrix,(V$4+1),FALSE)*$E2139</f>
        <v>0</v>
      </c>
      <c r="W2136" s="5">
        <f>VLOOKUP(CONCATENATE($F2136," ",$G2136),AllocFactorMatrix,(W$4+1),FALSE)*$E2139</f>
        <v>0</v>
      </c>
      <c r="X2136" s="5">
        <f t="shared" si="1063"/>
        <v>15065.395030609488</v>
      </c>
      <c r="Y2136" s="5">
        <f>VLOOKUP(CONCATENATE($F2136," ",$G2136),AllocFactorMatrix,(Y$4+1),FALSE)*$E2139</f>
        <v>205518.23645567929</v>
      </c>
      <c r="Z2136" s="5">
        <f>VLOOKUP(CONCATENATE($F2136," ",$G2136),AllocFactorMatrix,(Z$4+1),FALSE)*$E2139</f>
        <v>0</v>
      </c>
      <c r="AA2136" s="5">
        <f t="shared" si="1062"/>
        <v>205518.23645567929</v>
      </c>
      <c r="AB2136" s="5">
        <f>VLOOKUP(CONCATENATE($F2136," ",$G2136),AllocFactorMatrix,(AB$4+1),FALSE)*$E2139</f>
        <v>2132.6693509755714</v>
      </c>
      <c r="AC2136" s="5">
        <f>VLOOKUP(CONCATENATE($F2136," ",$G2136),AllocFactorMatrix,(AC$4+1),FALSE)*$E2139</f>
        <v>72412.327040047501</v>
      </c>
      <c r="AD2136" s="5">
        <f>VLOOKUP(CONCATENATE($F2136," ",$G2136),AllocFactorMatrix,(AD$4+1),FALSE)*$E2139</f>
        <v>11778.896876926619</v>
      </c>
    </row>
    <row r="2137" spans="4:30" hidden="1" outlineLevel="1">
      <c r="E2137" s="51"/>
      <c r="F2137" s="52" t="str">
        <f>F2139</f>
        <v>RB_GUP-Land_D</v>
      </c>
      <c r="G2137" s="55" t="str">
        <f>$G$13</f>
        <v>ENERGY</v>
      </c>
      <c r="H2137" s="4">
        <f t="shared" si="1061"/>
        <v>0</v>
      </c>
      <c r="I2137" s="5">
        <f>VLOOKUP(CONCATENATE($F2137," ",$G2137),AllocFactorMatrix,(I$4+1),FALSE)*$E2139</f>
        <v>0</v>
      </c>
      <c r="J2137" s="5">
        <f>VLOOKUP(CONCATENATE($F2137," ",$G2137),AllocFactorMatrix,(J$4+1),FALSE)*$E2139</f>
        <v>0</v>
      </c>
      <c r="K2137" s="5">
        <f>VLOOKUP(CONCATENATE($F2137," ",$G2137),AllocFactorMatrix,(K$4+1),FALSE)*$E2139</f>
        <v>0</v>
      </c>
      <c r="L2137" s="5">
        <f>VLOOKUP(CONCATENATE($F2137," ",$G2137),AllocFactorMatrix,(L$4+1),FALSE)*$E2139</f>
        <v>0</v>
      </c>
      <c r="M2137" s="5">
        <f>VLOOKUP(CONCATENATE($F2137," ",$G2137),AllocFactorMatrix,(M$4+1),FALSE)*$E2139</f>
        <v>0</v>
      </c>
      <c r="N2137" s="5">
        <f t="shared" si="1056"/>
        <v>0</v>
      </c>
      <c r="O2137" s="5">
        <f>VLOOKUP(CONCATENATE($F2137," ",$G2137),AllocFactorMatrix,(O$4+1),FALSE)*$E2139</f>
        <v>0</v>
      </c>
      <c r="P2137" s="5">
        <f>VLOOKUP(CONCATENATE($F2137," ",$G2137),AllocFactorMatrix,(P$4+1),FALSE)*$E2139</f>
        <v>0</v>
      </c>
      <c r="Q2137" s="5">
        <f>VLOOKUP(CONCATENATE($F2137," ",$G2137),AllocFactorMatrix,(Q$4+1),FALSE)*$E2139</f>
        <v>0</v>
      </c>
      <c r="R2137" s="5">
        <f>VLOOKUP(CONCATENATE($F2137," ",$G2137),AllocFactorMatrix,(R$4+1),FALSE)*$E2139</f>
        <v>0</v>
      </c>
      <c r="S2137" s="5">
        <f t="shared" si="1058"/>
        <v>0</v>
      </c>
      <c r="T2137" s="5">
        <f>VLOOKUP(CONCATENATE($F2137," ",$G2137),AllocFactorMatrix,(T$4+1),FALSE)*$E2139</f>
        <v>0</v>
      </c>
      <c r="U2137" s="5">
        <f>VLOOKUP(CONCATENATE($F2137," ",$G2137),AllocFactorMatrix,(U$4+1),FALSE)*$E2139</f>
        <v>0</v>
      </c>
      <c r="V2137" s="5">
        <f>VLOOKUP(CONCATENATE($F2137," ",$G2137),AllocFactorMatrix,(V$4+1),FALSE)*$E2139</f>
        <v>0</v>
      </c>
      <c r="W2137" s="5">
        <f>VLOOKUP(CONCATENATE($F2137," ",$G2137),AllocFactorMatrix,(W$4+1),FALSE)*$E2139</f>
        <v>0</v>
      </c>
      <c r="X2137" s="5">
        <f t="shared" si="1063"/>
        <v>0</v>
      </c>
      <c r="Y2137" s="5">
        <f>VLOOKUP(CONCATENATE($F2137," ",$G2137),AllocFactorMatrix,(Y$4+1),FALSE)*$E2139</f>
        <v>0</v>
      </c>
      <c r="Z2137" s="5">
        <f>VLOOKUP(CONCATENATE($F2137," ",$G2137),AllocFactorMatrix,(Z$4+1),FALSE)*$E2139</f>
        <v>0</v>
      </c>
      <c r="AA2137" s="5">
        <f t="shared" si="1062"/>
        <v>0</v>
      </c>
      <c r="AB2137" s="5">
        <f>VLOOKUP(CONCATENATE($F2137," ",$G2137),AllocFactorMatrix,(AB$4+1),FALSE)*$E2139</f>
        <v>0</v>
      </c>
      <c r="AC2137" s="5">
        <f>VLOOKUP(CONCATENATE($F2137," ",$G2137),AllocFactorMatrix,(AC$4+1),FALSE)*$E2139</f>
        <v>0</v>
      </c>
      <c r="AD2137" s="5">
        <f>VLOOKUP(CONCATENATE($F2137," ",$G2137),AllocFactorMatrix,(AD$4+1),FALSE)*$E2139</f>
        <v>0</v>
      </c>
    </row>
    <row r="2138" spans="4:30" hidden="1" outlineLevel="1">
      <c r="E2138" s="51"/>
      <c r="F2138" s="52" t="str">
        <f>F2139</f>
        <v>RB_GUP-Land_D</v>
      </c>
      <c r="G2138" s="55" t="str">
        <f>$G$14</f>
        <v>CUSTOMER</v>
      </c>
      <c r="H2138" s="4">
        <f t="shared" si="1061"/>
        <v>3777549.3601952367</v>
      </c>
      <c r="I2138" s="5">
        <f>VLOOKUP(CONCATENATE($F2138," ",$G2138),AllocFactorMatrix,(I$4+1),FALSE)*$E2139</f>
        <v>1719379.2578668033</v>
      </c>
      <c r="J2138" s="5">
        <f>VLOOKUP(CONCATENATE($F2138," ",$G2138),AllocFactorMatrix,(J$4+1),FALSE)*$E2139</f>
        <v>462846.74924246303</v>
      </c>
      <c r="K2138" s="5">
        <f>VLOOKUP(CONCATENATE($F2138," ",$G2138),AllocFactorMatrix,(K$4+1),FALSE)*$E2139</f>
        <v>131293.76523305662</v>
      </c>
      <c r="L2138" s="5">
        <f>VLOOKUP(CONCATENATE($F2138," ",$G2138),AllocFactorMatrix,(L$4+1),FALSE)*$E2139</f>
        <v>43427.455057755564</v>
      </c>
      <c r="M2138" s="5">
        <f>VLOOKUP(CONCATENATE($F2138," ",$G2138),AllocFactorMatrix,(M$4+1),FALSE)*$E2139</f>
        <v>7054.0121720103616</v>
      </c>
      <c r="N2138" s="5">
        <f t="shared" si="1056"/>
        <v>181775.23246282255</v>
      </c>
      <c r="O2138" s="5">
        <f>VLOOKUP(CONCATENATE($F2138," ",$G2138),AllocFactorMatrix,(O$4+1),FALSE)*$E2139</f>
        <v>37912.771610142387</v>
      </c>
      <c r="P2138" s="5">
        <f>VLOOKUP(CONCATENATE($F2138," ",$G2138),AllocFactorMatrix,(P$4+1),FALSE)*$E2139</f>
        <v>11275.737815111303</v>
      </c>
      <c r="Q2138" s="5">
        <f>VLOOKUP(CONCATENATE($F2138," ",$G2138),AllocFactorMatrix,(Q$4+1),FALSE)*$E2139</f>
        <v>24577.219802749169</v>
      </c>
      <c r="R2138" s="5">
        <f>VLOOKUP(CONCATENATE($F2138," ",$G2138),AllocFactorMatrix,(R$4+1),FALSE)*$E2139</f>
        <v>4319.5390547561819</v>
      </c>
      <c r="S2138" s="5">
        <f t="shared" si="1058"/>
        <v>78085.268282759047</v>
      </c>
      <c r="T2138" s="5">
        <f>VLOOKUP(CONCATENATE($F2138," ",$G2138),AllocFactorMatrix,(T$4+1),FALSE)*$E2139</f>
        <v>260.85022888896549</v>
      </c>
      <c r="U2138" s="5">
        <f>VLOOKUP(CONCATENATE($F2138," ",$G2138),AllocFactorMatrix,(U$4+1),FALSE)*$E2139</f>
        <v>6688.9979092382591</v>
      </c>
      <c r="V2138" s="5">
        <f>VLOOKUP(CONCATENATE($F2138," ",$G2138),AllocFactorMatrix,(V$4+1),FALSE)*$E2139</f>
        <v>36142.945302319771</v>
      </c>
      <c r="W2138" s="5">
        <f>VLOOKUP(CONCATENATE($F2138," ",$G2138),AllocFactorMatrix,(W$4+1),FALSE)*$E2139</f>
        <v>6479.3218611746834</v>
      </c>
      <c r="X2138" s="5">
        <f t="shared" si="1063"/>
        <v>49572.115301621685</v>
      </c>
      <c r="Y2138" s="5">
        <f>VLOOKUP(CONCATENATE($F2138," ",$G2138),AllocFactorMatrix,(Y$4+1),FALSE)*$E2139</f>
        <v>10499.135399018201</v>
      </c>
      <c r="Z2138" s="5">
        <f>VLOOKUP(CONCATENATE($F2138," ",$G2138),AllocFactorMatrix,(Z$4+1),FALSE)*$E2139</f>
        <v>191.11194957130866</v>
      </c>
      <c r="AA2138" s="5">
        <f t="shared" si="1062"/>
        <v>10690.24734858951</v>
      </c>
      <c r="AB2138" s="5">
        <f>VLOOKUP(CONCATENATE($F2138," ",$G2138),AllocFactorMatrix,(AB$4+1),FALSE)*$E2139</f>
        <v>193.74637633219689</v>
      </c>
      <c r="AC2138" s="5">
        <f>VLOOKUP(CONCATENATE($F2138," ",$G2138),AllocFactorMatrix,(AC$4+1),FALSE)*$E2139</f>
        <v>1137976.4469817865</v>
      </c>
      <c r="AD2138" s="5">
        <f>VLOOKUP(CONCATENATE($F2138," ",$G2138),AllocFactorMatrix,(AD$4+1),FALSE)*$E2139</f>
        <v>137030.29633205917</v>
      </c>
    </row>
    <row r="2139" spans="4:30" collapsed="1">
      <c r="D2139" s="1" t="s">
        <v>9</v>
      </c>
      <c r="E2139" s="61">
        <v>27081260</v>
      </c>
      <c r="F2139" s="61" t="s">
        <v>579</v>
      </c>
      <c r="G2139" s="55" t="str">
        <f>$G$15</f>
        <v>TOTAL</v>
      </c>
      <c r="H2139" s="4">
        <f t="shared" si="1061"/>
        <v>27081259.999999993</v>
      </c>
      <c r="I2139" s="5">
        <f>VLOOKUP(CONCATENATE($F2139," ",$G2139),AllocFactorMatrix,(I$4+1),FALSE)*$E2139</f>
        <v>17932243.00884565</v>
      </c>
      <c r="J2139" s="5">
        <f>VLOOKUP(CONCATENATE($F2139," ",$G2139),AllocFactorMatrix,(J$4+1),FALSE)*$E2139</f>
        <v>1233528.3051223685</v>
      </c>
      <c r="K2139" s="5">
        <f>VLOOKUP(CONCATENATE($F2139," ",$G2139),AllocFactorMatrix,(K$4+1),FALSE)*$E2139</f>
        <v>2751853.447311976</v>
      </c>
      <c r="L2139" s="5">
        <f>VLOOKUP(CONCATENATE($F2139," ",$G2139),AllocFactorMatrix,(L$4+1),FALSE)*$E2139</f>
        <v>97391.695269420597</v>
      </c>
      <c r="M2139" s="5">
        <f>VLOOKUP(CONCATENATE($F2139," ",$G2139),AllocFactorMatrix,(M$4+1),FALSE)*$E2139</f>
        <v>7054.0121720103616</v>
      </c>
      <c r="N2139" s="5">
        <f t="shared" si="1056"/>
        <v>2856299.154753407</v>
      </c>
      <c r="O2139" s="5">
        <f>VLOOKUP(CONCATENATE($F2139," ",$G2139),AllocFactorMatrix,(O$4+1),FALSE)*$E2139</f>
        <v>1904394.1139354592</v>
      </c>
      <c r="P2139" s="5">
        <f>VLOOKUP(CONCATENATE($F2139," ",$G2139),AllocFactorMatrix,(P$4+1),FALSE)*$E2139</f>
        <v>255130.33036493522</v>
      </c>
      <c r="Q2139" s="5">
        <f>VLOOKUP(CONCATENATE($F2139," ",$G2139),AllocFactorMatrix,(Q$4+1),FALSE)*$E2139</f>
        <v>24577.219802749169</v>
      </c>
      <c r="R2139" s="5">
        <f>VLOOKUP(CONCATENATE($F2139," ",$G2139),AllocFactorMatrix,(R$4+1),FALSE)*$E2139</f>
        <v>4319.5390547561819</v>
      </c>
      <c r="S2139" s="5">
        <f t="shared" si="1058"/>
        <v>2188421.2031578999</v>
      </c>
      <c r="T2139" s="5">
        <f>VLOOKUP(CONCATENATE($F2139," ",$G2139),AllocFactorMatrix,(T$4+1),FALSE)*$E2139</f>
        <v>62001.481808626173</v>
      </c>
      <c r="U2139" s="5">
        <f>VLOOKUP(CONCATENATE($F2139," ",$G2139),AllocFactorMatrix,(U$4+1),FALSE)*$E2139</f>
        <v>759454.94456958992</v>
      </c>
      <c r="V2139" s="5">
        <f>VLOOKUP(CONCATENATE($F2139," ",$G2139),AllocFactorMatrix,(V$4+1),FALSE)*$E2139</f>
        <v>36142.945302319771</v>
      </c>
      <c r="W2139" s="5">
        <f>VLOOKUP(CONCATENATE($F2139," ",$G2139),AllocFactorMatrix,(W$4+1),FALSE)*$E2139</f>
        <v>6479.3218611746834</v>
      </c>
      <c r="X2139" s="5">
        <f t="shared" si="1063"/>
        <v>864078.6935417105</v>
      </c>
      <c r="Y2139" s="5">
        <f>VLOOKUP(CONCATENATE($F2139," ",$G2139),AllocFactorMatrix,(Y$4+1),FALSE)*$E2139</f>
        <v>610827.24875783047</v>
      </c>
      <c r="Z2139" s="5">
        <f>VLOOKUP(CONCATENATE($F2139," ",$G2139),AllocFactorMatrix,(Z$4+1),FALSE)*$E2139</f>
        <v>6778.0861845969921</v>
      </c>
      <c r="AA2139" s="5">
        <f t="shared" si="1062"/>
        <v>617605.33494242746</v>
      </c>
      <c r="AB2139" s="5">
        <f>VLOOKUP(CONCATENATE($F2139," ",$G2139),AllocFactorMatrix,(AB$4+1),FALSE)*$E2139</f>
        <v>7662.9685566629487</v>
      </c>
      <c r="AC2139" s="5">
        <f>VLOOKUP(CONCATENATE($F2139," ",$G2139),AllocFactorMatrix,(AC$4+1),FALSE)*$E2139</f>
        <v>1228671.0626101955</v>
      </c>
      <c r="AD2139" s="5">
        <f>VLOOKUP(CONCATENATE($F2139," ",$G2139),AllocFactorMatrix,(AD$4+1),FALSE)*$E2139</f>
        <v>152750.26846967466</v>
      </c>
    </row>
    <row r="2140" spans="4:30" hidden="1" outlineLevel="1">
      <c r="E2140" s="51"/>
      <c r="F2140" s="52" t="str">
        <f>F2147</f>
        <v>RB_GUP-Land_G</v>
      </c>
      <c r="G2140" s="55" t="str">
        <f>$G$8</f>
        <v>PRODUCTION</v>
      </c>
      <c r="H2140" s="4">
        <f t="shared" ca="1" si="1061"/>
        <v>2277027.1243607164</v>
      </c>
      <c r="I2140" s="5">
        <f ca="1">VLOOKUP(CONCATENATE($F2140," ",$G2140),AllocFactorMatrix,(I$4+1),FALSE)*$E2147</f>
        <v>1121624.830269078</v>
      </c>
      <c r="J2140" s="5">
        <f ca="1">VLOOKUP(CONCATENATE($F2140," ",$G2140),AllocFactorMatrix,(J$4+1),FALSE)*$E2147</f>
        <v>55445.923176940225</v>
      </c>
      <c r="K2140" s="5">
        <f ca="1">VLOOKUP(CONCATENATE($F2140," ",$G2140),AllocFactorMatrix,(K$4+1),FALSE)*$E2147</f>
        <v>203095.2389477345</v>
      </c>
      <c r="L2140" s="5">
        <f ca="1">VLOOKUP(CONCATENATE($F2140," ",$G2140),AllocFactorMatrix,(L$4+1),FALSE)*$E2147</f>
        <v>6392.7170531975735</v>
      </c>
      <c r="M2140" s="5">
        <f ca="1">VLOOKUP(CONCATENATE($F2140," ",$G2140),AllocFactorMatrix,(M$4+1),FALSE)*$E2147</f>
        <v>599.48854962574478</v>
      </c>
      <c r="N2140" s="5">
        <f t="shared" ca="1" si="1056"/>
        <v>210087.44455055782</v>
      </c>
      <c r="O2140" s="5">
        <f ca="1">VLOOKUP(CONCATENATE($F2140," ",$G2140),AllocFactorMatrix,(O$4+1),FALSE)*$E2147</f>
        <v>154383.97525060925</v>
      </c>
      <c r="P2140" s="5">
        <f ca="1">VLOOKUP(CONCATENATE($F2140," ",$G2140),AllocFactorMatrix,(P$4+1),FALSE)*$E2147</f>
        <v>28766.232403920068</v>
      </c>
      <c r="Q2140" s="5">
        <f ca="1">VLOOKUP(CONCATENATE($F2140," ",$G2140),AllocFactorMatrix,(Q$4+1),FALSE)*$E2147</f>
        <v>12998.924796070309</v>
      </c>
      <c r="R2140" s="5">
        <f ca="1">VLOOKUP(CONCATENATE($F2140," ",$G2140),AllocFactorMatrix,(R$4+1),FALSE)*$E2147</f>
        <v>584.5471177644788</v>
      </c>
      <c r="S2140" s="5">
        <f t="shared" ca="1" si="1058"/>
        <v>196733.67956836411</v>
      </c>
      <c r="T2140" s="5">
        <f ca="1">VLOOKUP(CONCATENATE($F2140," ",$G2140),AllocFactorMatrix,(T$4+1),FALSE)*$E2147</f>
        <v>5393.027685164825</v>
      </c>
      <c r="U2140" s="5">
        <f ca="1">VLOOKUP(CONCATENATE($F2140," ",$G2140),AllocFactorMatrix,(U$4+1),FALSE)*$E2147</f>
        <v>88255.979193726336</v>
      </c>
      <c r="V2140" s="5">
        <f ca="1">VLOOKUP(CONCATENATE($F2140," ",$G2140),AllocFactorMatrix,(V$4+1),FALSE)*$E2147</f>
        <v>466435.32989454467</v>
      </c>
      <c r="W2140" s="5">
        <f ca="1">VLOOKUP(CONCATENATE($F2140," ",$G2140),AllocFactorMatrix,(W$4+1),FALSE)*$E2147</f>
        <v>84230.48975669175</v>
      </c>
      <c r="X2140" s="5">
        <f ca="1">SUBTOTAL(9,T2140:W2140)</f>
        <v>644314.82653012755</v>
      </c>
      <c r="Y2140" s="5">
        <f ca="1">VLOOKUP(CONCATENATE($F2140," ",$G2140),AllocFactorMatrix,(Y$4+1),FALSE)*$E2147</f>
        <v>47411.073822889935</v>
      </c>
      <c r="Z2140" s="5">
        <f ca="1">VLOOKUP(CONCATENATE($F2140," ",$G2140),AllocFactorMatrix,(Z$4+1),FALSE)*$E2147</f>
        <v>794.1173638573448</v>
      </c>
      <c r="AA2140" s="5">
        <f t="shared" ca="1" si="1062"/>
        <v>48205.191186747281</v>
      </c>
      <c r="AB2140" s="5">
        <f ca="1">VLOOKUP(CONCATENATE($F2140," ",$G2140),AllocFactorMatrix,(AB$4+1),FALSE)*$E2147</f>
        <v>615.22907890150145</v>
      </c>
      <c r="AC2140" s="5">
        <f ca="1">VLOOKUP(CONCATENATE($F2140," ",$G2140),AllocFactorMatrix,(AC$4+1),FALSE)*$E2147</f>
        <v>0</v>
      </c>
      <c r="AD2140" s="5">
        <f ca="1">VLOOKUP(CONCATENATE($F2140," ",$G2140),AllocFactorMatrix,(AD$4+1),FALSE)*$E2147</f>
        <v>0</v>
      </c>
    </row>
    <row r="2141" spans="4:30" hidden="1" outlineLevel="1">
      <c r="E2141" s="51"/>
      <c r="F2141" s="52" t="str">
        <f>F2147</f>
        <v>RB_GUP-Land_G</v>
      </c>
      <c r="G2141" s="55" t="str">
        <f>$G$9</f>
        <v>BULKTRAN</v>
      </c>
      <c r="H2141" s="4">
        <f t="shared" ca="1" si="1061"/>
        <v>8319.8430398813689</v>
      </c>
      <c r="I2141" s="5">
        <f ca="1">VLOOKUP(CONCATENATE($F2141," ",$G2141),AllocFactorMatrix,(I$4+1),FALSE)*$E2147</f>
        <v>4098.2131647167926</v>
      </c>
      <c r="J2141" s="5">
        <f ca="1">VLOOKUP(CONCATENATE($F2141," ",$G2141),AllocFactorMatrix,(J$4+1),FALSE)*$E2147</f>
        <v>202.58932056550501</v>
      </c>
      <c r="K2141" s="5">
        <f ca="1">VLOOKUP(CONCATENATE($F2141," ",$G2141),AllocFactorMatrix,(K$4+1),FALSE)*$E2147</f>
        <v>742.07307067839508</v>
      </c>
      <c r="L2141" s="5">
        <f ca="1">VLOOKUP(CONCATENATE($F2141," ",$G2141),AllocFactorMatrix,(L$4+1),FALSE)*$E2147</f>
        <v>23.357825610403761</v>
      </c>
      <c r="M2141" s="5">
        <f ca="1">VLOOKUP(CONCATENATE($F2141," ",$G2141),AllocFactorMatrix,(M$4+1),FALSE)*$E2147</f>
        <v>2.1904221446165826</v>
      </c>
      <c r="N2141" s="5">
        <f t="shared" ca="1" si="1056"/>
        <v>767.62131843341547</v>
      </c>
      <c r="O2141" s="5">
        <f ca="1">VLOOKUP(CONCATENATE($F2141," ",$G2141),AllocFactorMatrix,(O$4+1),FALSE)*$E2147</f>
        <v>564.09097116865166</v>
      </c>
      <c r="P2141" s="5">
        <f ca="1">VLOOKUP(CONCATENATE($F2141," ",$G2141),AllocFactorMatrix,(P$4+1),FALSE)*$E2147</f>
        <v>105.10658212583095</v>
      </c>
      <c r="Q2141" s="5">
        <f ca="1">VLOOKUP(CONCATENATE($F2141," ",$G2141),AllocFactorMatrix,(Q$4+1),FALSE)*$E2147</f>
        <v>47.495707378053353</v>
      </c>
      <c r="R2141" s="5">
        <f ca="1">VLOOKUP(CONCATENATE($F2141," ",$G2141),AllocFactorMatrix,(R$4+1),FALSE)*$E2147</f>
        <v>2.1358288696630763</v>
      </c>
      <c r="S2141" s="5">
        <f t="shared" ca="1" si="1058"/>
        <v>718.82908954219909</v>
      </c>
      <c r="T2141" s="5">
        <f ca="1">VLOOKUP(CONCATENATE($F2141," ",$G2141),AllocFactorMatrix,(T$4+1),FALSE)*$E2147</f>
        <v>19.705142450994419</v>
      </c>
      <c r="U2141" s="5">
        <f ca="1">VLOOKUP(CONCATENATE($F2141," ",$G2141),AllocFactorMatrix,(U$4+1),FALSE)*$E2147</f>
        <v>322.47129881203745</v>
      </c>
      <c r="V2141" s="5">
        <f ca="1">VLOOKUP(CONCATENATE($F2141," ",$G2141),AllocFactorMatrix,(V$4+1),FALSE)*$E2147</f>
        <v>1704.2698751633932</v>
      </c>
      <c r="W2141" s="5">
        <f ca="1">VLOOKUP(CONCATENATE($F2141," ",$G2141),AllocFactorMatrix,(W$4+1),FALSE)*$E2147</f>
        <v>307.76289243579322</v>
      </c>
      <c r="X2141" s="5">
        <f t="shared" ref="X2141:X2147" ca="1" si="1064">SUBTOTAL(9,T2141:W2141)</f>
        <v>2354.2092088622185</v>
      </c>
      <c r="Y2141" s="5">
        <f ca="1">VLOOKUP(CONCATENATE($F2141," ",$G2141),AllocFactorMatrix,(Y$4+1),FALSE)*$E2147</f>
        <v>173.23144214604676</v>
      </c>
      <c r="Z2141" s="5">
        <f ca="1">VLOOKUP(CONCATENATE($F2141," ",$G2141),AllocFactorMatrix,(Z$4+1),FALSE)*$E2147</f>
        <v>2.9015604389835237</v>
      </c>
      <c r="AA2141" s="5">
        <f t="shared" ca="1" si="1062"/>
        <v>176.13300258503028</v>
      </c>
      <c r="AB2141" s="5">
        <f ca="1">VLOOKUP(CONCATENATE($F2141," ",$G2141),AllocFactorMatrix,(AB$4+1),FALSE)*$E2147</f>
        <v>2.2479351762084736</v>
      </c>
      <c r="AC2141" s="5">
        <f ca="1">VLOOKUP(CONCATENATE($F2141," ",$G2141),AllocFactorMatrix,(AC$4+1),FALSE)*$E2147</f>
        <v>0</v>
      </c>
      <c r="AD2141" s="5">
        <f ca="1">VLOOKUP(CONCATENATE($F2141," ",$G2141),AllocFactorMatrix,(AD$4+1),FALSE)*$E2147</f>
        <v>0</v>
      </c>
    </row>
    <row r="2142" spans="4:30" hidden="1" outlineLevel="1">
      <c r="E2142" s="51"/>
      <c r="F2142" s="52" t="str">
        <f>F2147</f>
        <v>RB_GUP-Land_G</v>
      </c>
      <c r="G2142" s="55" t="str">
        <f>$G$10</f>
        <v>SUBTRAN</v>
      </c>
      <c r="H2142" s="4">
        <f t="shared" ca="1" si="1061"/>
        <v>1830.0203734178504</v>
      </c>
      <c r="I2142" s="5">
        <f ca="1">VLOOKUP(CONCATENATE($F2142," ",$G2142),AllocFactorMatrix,(I$4+1),FALSE)*$E2147</f>
        <v>890.97732029982865</v>
      </c>
      <c r="J2142" s="5">
        <f ca="1">VLOOKUP(CONCATENATE($F2142," ",$G2142),AllocFactorMatrix,(J$4+1),FALSE)*$E2147</f>
        <v>42.99973101438249</v>
      </c>
      <c r="K2142" s="5">
        <f ca="1">VLOOKUP(CONCATENATE($F2142," ",$G2142),AllocFactorMatrix,(K$4+1),FALSE)*$E2147</f>
        <v>156.43091894199756</v>
      </c>
      <c r="L2142" s="5">
        <f ca="1">VLOOKUP(CONCATENATE($F2142," ",$G2142),AllocFactorMatrix,(L$4+1),FALSE)*$E2147</f>
        <v>4.8320039037065721</v>
      </c>
      <c r="M2142" s="5">
        <f ca="1">VLOOKUP(CONCATENATE($F2142," ",$G2142),AllocFactorMatrix,(M$4+1),FALSE)*$E2147</f>
        <v>0.60180053133104716</v>
      </c>
      <c r="N2142" s="5">
        <f t="shared" ca="1" si="1056"/>
        <v>161.86472337703518</v>
      </c>
      <c r="O2142" s="5">
        <f ca="1">VLOOKUP(CONCATENATE($F2142," ",$G2142),AllocFactorMatrix,(O$4+1),FALSE)*$E2147</f>
        <v>118.18600424701154</v>
      </c>
      <c r="P2142" s="5">
        <f ca="1">VLOOKUP(CONCATENATE($F2142," ",$G2142),AllocFactorMatrix,(P$4+1),FALSE)*$E2147</f>
        <v>21.970640342576576</v>
      </c>
      <c r="Q2142" s="5">
        <f ca="1">VLOOKUP(CONCATENATE($F2142," ",$G2142),AllocFactorMatrix,(Q$4+1),FALSE)*$E2147</f>
        <v>13.072792792487819</v>
      </c>
      <c r="R2142" s="5">
        <f ca="1">VLOOKUP(CONCATENATE($F2142," ",$G2142),AllocFactorMatrix,(R$4+1),FALSE)*$E2147</f>
        <v>0</v>
      </c>
      <c r="S2142" s="5">
        <f t="shared" ca="1" si="1058"/>
        <v>153.22943738207596</v>
      </c>
      <c r="T2142" s="5">
        <f ca="1">VLOOKUP(CONCATENATE($F2142," ",$G2142),AllocFactorMatrix,(T$4+1),FALSE)*$E2147</f>
        <v>4.1268523366690477</v>
      </c>
      <c r="U2142" s="5">
        <f ca="1">VLOOKUP(CONCATENATE($F2142," ",$G2142),AllocFactorMatrix,(U$4+1),FALSE)*$E2147</f>
        <v>67.558928955579077</v>
      </c>
      <c r="V2142" s="5">
        <f ca="1">VLOOKUP(CONCATENATE($F2142," ",$G2142),AllocFactorMatrix,(V$4+1),FALSE)*$E2147</f>
        <v>470.66164905771592</v>
      </c>
      <c r="W2142" s="5">
        <f ca="1">VLOOKUP(CONCATENATE($F2142," ",$G2142),AllocFactorMatrix,(W$4+1),FALSE)*$E2147</f>
        <v>0</v>
      </c>
      <c r="X2142" s="5">
        <f t="shared" ca="1" si="1064"/>
        <v>542.34743034996404</v>
      </c>
      <c r="Y2142" s="5">
        <f ca="1">VLOOKUP(CONCATENATE($F2142," ",$G2142),AllocFactorMatrix,(Y$4+1),FALSE)*$E2147</f>
        <v>35.570524717713383</v>
      </c>
      <c r="Z2142" s="5">
        <f ca="1">VLOOKUP(CONCATENATE($F2142," ",$G2142),AllocFactorMatrix,(Z$4+1),FALSE)*$E2147</f>
        <v>0.59296161342587272</v>
      </c>
      <c r="AA2142" s="5">
        <f t="shared" ca="1" si="1062"/>
        <v>36.163486331139254</v>
      </c>
      <c r="AB2142" s="5">
        <f ca="1">VLOOKUP(CONCATENATE($F2142," ",$G2142),AllocFactorMatrix,(AB$4+1),FALSE)*$E2147</f>
        <v>0.47499591057121515</v>
      </c>
      <c r="AC2142" s="5">
        <f ca="1">VLOOKUP(CONCATENATE($F2142," ",$G2142),AllocFactorMatrix,(AC$4+1),FALSE)*$E2147</f>
        <v>1.6150876399359768</v>
      </c>
      <c r="AD2142" s="5">
        <f ca="1">VLOOKUP(CONCATENATE($F2142," ",$G2142),AllocFactorMatrix,(AD$4+1),FALSE)*$E2147</f>
        <v>0.34816111291712942</v>
      </c>
    </row>
    <row r="2143" spans="4:30" hidden="1" outlineLevel="1">
      <c r="E2143" s="51"/>
      <c r="F2143" s="52" t="str">
        <f>F2147</f>
        <v>RB_GUP-Land_G</v>
      </c>
      <c r="G2143" s="55" t="str">
        <f>$G$11</f>
        <v>DISTPRI</v>
      </c>
      <c r="H2143" s="4">
        <f t="shared" ca="1" si="1061"/>
        <v>1172491.2684475235</v>
      </c>
      <c r="I2143" s="5">
        <f ca="1">VLOOKUP(CONCATENATE($F2143," ",$G2143),AllocFactorMatrix,(I$4+1),FALSE)*$E2147</f>
        <v>783625.92207441793</v>
      </c>
      <c r="J2143" s="5">
        <f ca="1">VLOOKUP(CONCATENATE($F2143," ",$G2143),AllocFactorMatrix,(J$4+1),FALSE)*$E2147</f>
        <v>36938.080282172457</v>
      </c>
      <c r="K2143" s="5">
        <f ca="1">VLOOKUP(CONCATENATE($F2143," ",$G2143),AllocFactorMatrix,(K$4+1),FALSE)*$E2147</f>
        <v>134124.43651871831</v>
      </c>
      <c r="L2143" s="5">
        <f ca="1">VLOOKUP(CONCATENATE($F2143," ",$G2143),AllocFactorMatrix,(L$4+1),FALSE)*$E2147</f>
        <v>4145.1429960212708</v>
      </c>
      <c r="M2143" s="5">
        <f ca="1">VLOOKUP(CONCATENATE($F2143," ",$G2143),AllocFactorMatrix,(M$4+1),FALSE)*$E2147</f>
        <v>0</v>
      </c>
      <c r="N2143" s="5">
        <f t="shared" ca="1" si="1056"/>
        <v>138269.5795147396</v>
      </c>
      <c r="O2143" s="5">
        <f ca="1">VLOOKUP(CONCATENATE($F2143," ",$G2143),AllocFactorMatrix,(O$4+1),FALSE)*$E2147</f>
        <v>100569.88444201584</v>
      </c>
      <c r="P2143" s="5">
        <f ca="1">VLOOKUP(CONCATENATE($F2143," ",$G2143),AllocFactorMatrix,(P$4+1),FALSE)*$E2147</f>
        <v>18731.147745077</v>
      </c>
      <c r="Q2143" s="5">
        <f ca="1">VLOOKUP(CONCATENATE($F2143," ",$G2143),AllocFactorMatrix,(Q$4+1),FALSE)*$E2147</f>
        <v>0</v>
      </c>
      <c r="R2143" s="5">
        <f ca="1">VLOOKUP(CONCATENATE($F2143," ",$G2143),AllocFactorMatrix,(R$4+1),FALSE)*$E2147</f>
        <v>0</v>
      </c>
      <c r="S2143" s="5">
        <f t="shared" ca="1" si="1058"/>
        <v>119301.03218709285</v>
      </c>
      <c r="T2143" s="5">
        <f ca="1">VLOOKUP(CONCATENATE($F2143," ",$G2143),AllocFactorMatrix,(T$4+1),FALSE)*$E2147</f>
        <v>3585.2544038492856</v>
      </c>
      <c r="U2143" s="5">
        <f ca="1">VLOOKUP(CONCATENATE($F2143," ",$G2143),AllocFactorMatrix,(U$4+1),FALSE)*$E2147</f>
        <v>57822.040655137062</v>
      </c>
      <c r="V2143" s="5">
        <f ca="1">VLOOKUP(CONCATENATE($F2143," ",$G2143),AllocFactorMatrix,(V$4+1),FALSE)*$E2147</f>
        <v>0</v>
      </c>
      <c r="W2143" s="5">
        <f ca="1">VLOOKUP(CONCATENATE($F2143," ",$G2143),AllocFactorMatrix,(W$4+1),FALSE)*$E2147</f>
        <v>0</v>
      </c>
      <c r="X2143" s="5">
        <f t="shared" ca="1" si="1064"/>
        <v>61407.295058986347</v>
      </c>
      <c r="Y2143" s="5">
        <f ca="1">VLOOKUP(CONCATENATE($F2143," ",$G2143),AllocFactorMatrix,(Y$4+1),FALSE)*$E2147</f>
        <v>30326.441910161146</v>
      </c>
      <c r="Z2143" s="5">
        <f ca="1">VLOOKUP(CONCATENATE($F2143," ",$G2143),AllocFactorMatrix,(Z$4+1),FALSE)*$E2147</f>
        <v>505.96376430381389</v>
      </c>
      <c r="AA2143" s="5">
        <f t="shared" ca="1" si="1062"/>
        <v>30832.405674464961</v>
      </c>
      <c r="AB2143" s="5">
        <f ca="1">VLOOKUP(CONCATENATE($F2143," ",$G2143),AllocFactorMatrix,(AB$4+1),FALSE)*$E2147</f>
        <v>409.91542726691529</v>
      </c>
      <c r="AC2143" s="5">
        <f ca="1">VLOOKUP(CONCATENATE($F2143," ",$G2143),AllocFactorMatrix,(AC$4+1),FALSE)*$E2147</f>
        <v>1404.3133044409035</v>
      </c>
      <c r="AD2143" s="5">
        <f ca="1">VLOOKUP(CONCATENATE($F2143," ",$G2143),AllocFactorMatrix,(AD$4+1),FALSE)*$E2147</f>
        <v>302.72492394150078</v>
      </c>
    </row>
    <row r="2144" spans="4:30" hidden="1" outlineLevel="1">
      <c r="E2144" s="51"/>
      <c r="F2144" s="52" t="str">
        <f>F2147</f>
        <v>RB_GUP-Land_G</v>
      </c>
      <c r="G2144" s="55" t="str">
        <f>$G$12</f>
        <v>DISTSEC</v>
      </c>
      <c r="H2144" s="4">
        <f t="shared" ca="1" si="1061"/>
        <v>483901.56766430853</v>
      </c>
      <c r="I2144" s="5">
        <f ca="1">VLOOKUP(CONCATENATE($F2144," ",$G2144),AllocFactorMatrix,(I$4+1),FALSE)*$E2147</f>
        <v>361813.90457595669</v>
      </c>
      <c r="J2144" s="5">
        <f ca="1">VLOOKUP(CONCATENATE($F2144," ",$G2144),AllocFactorMatrix,(J$4+1),FALSE)*$E2147</f>
        <v>17443.163653088413</v>
      </c>
      <c r="K2144" s="5">
        <f ca="1">VLOOKUP(CONCATENATE($F2144," ",$G2144),AllocFactorMatrix,(K$4+1),FALSE)*$E2147</f>
        <v>52633.293960525734</v>
      </c>
      <c r="L2144" s="5">
        <f ca="1">VLOOKUP(CONCATENATE($F2144," ",$G2144),AllocFactorMatrix,(L$4+1),FALSE)*$E2147</f>
        <v>0</v>
      </c>
      <c r="M2144" s="5">
        <f ca="1">VLOOKUP(CONCATENATE($F2144," ",$G2144),AllocFactorMatrix,(M$4+1),FALSE)*$E2147</f>
        <v>0</v>
      </c>
      <c r="N2144" s="5">
        <f t="shared" ca="1" si="1056"/>
        <v>52633.293960525734</v>
      </c>
      <c r="O2144" s="5">
        <f ca="1">VLOOKUP(CONCATENATE($F2144," ",$G2144),AllocFactorMatrix,(O$4+1),FALSE)*$E2147</f>
        <v>33538.139772955765</v>
      </c>
      <c r="P2144" s="5">
        <f ca="1">VLOOKUP(CONCATENATE($F2144," ",$G2144),AllocFactorMatrix,(P$4+1),FALSE)*$E2147</f>
        <v>0</v>
      </c>
      <c r="Q2144" s="5">
        <f ca="1">VLOOKUP(CONCATENATE($F2144," ",$G2144),AllocFactorMatrix,(Q$4+1),FALSE)*$E2147</f>
        <v>0</v>
      </c>
      <c r="R2144" s="5">
        <f ca="1">VLOOKUP(CONCATENATE($F2144," ",$G2144),AllocFactorMatrix,(R$4+1),FALSE)*$E2147</f>
        <v>0</v>
      </c>
      <c r="S2144" s="5">
        <f t="shared" ca="1" si="1058"/>
        <v>33538.139772955765</v>
      </c>
      <c r="T2144" s="5">
        <f ca="1">VLOOKUP(CONCATENATE($F2144," ",$G2144),AllocFactorMatrix,(T$4+1),FALSE)*$E2147</f>
        <v>906.80094092383365</v>
      </c>
      <c r="U2144" s="5">
        <f ca="1">VLOOKUP(CONCATENATE($F2144," ",$G2144),AllocFactorMatrix,(U$4+1),FALSE)*$E2147</f>
        <v>0</v>
      </c>
      <c r="V2144" s="5">
        <f ca="1">VLOOKUP(CONCATENATE($F2144," ",$G2144),AllocFactorMatrix,(V$4+1),FALSE)*$E2147</f>
        <v>0</v>
      </c>
      <c r="W2144" s="5">
        <f ca="1">VLOOKUP(CONCATENATE($F2144," ",$G2144),AllocFactorMatrix,(W$4+1),FALSE)*$E2147</f>
        <v>0</v>
      </c>
      <c r="X2144" s="5">
        <f t="shared" ca="1" si="1064"/>
        <v>906.80094092383365</v>
      </c>
      <c r="Y2144" s="5">
        <f ca="1">VLOOKUP(CONCATENATE($F2144," ",$G2144),AllocFactorMatrix,(Y$4+1),FALSE)*$E2147</f>
        <v>12370.344741466586</v>
      </c>
      <c r="Z2144" s="5">
        <f ca="1">VLOOKUP(CONCATENATE($F2144," ",$G2144),AllocFactorMatrix,(Z$4+1),FALSE)*$E2147</f>
        <v>0</v>
      </c>
      <c r="AA2144" s="5">
        <f t="shared" ca="1" si="1062"/>
        <v>12370.344741466586</v>
      </c>
      <c r="AB2144" s="5">
        <f ca="1">VLOOKUP(CONCATENATE($F2144," ",$G2144),AllocFactorMatrix,(AB$4+1),FALSE)*$E2147</f>
        <v>128.3674653213412</v>
      </c>
      <c r="AC2144" s="5">
        <f ca="1">VLOOKUP(CONCATENATE($F2144," ",$G2144),AllocFactorMatrix,(AC$4+1),FALSE)*$E2147</f>
        <v>4358.5691686800019</v>
      </c>
      <c r="AD2144" s="5">
        <f ca="1">VLOOKUP(CONCATENATE($F2144," ",$G2144),AllocFactorMatrix,(AD$4+1),FALSE)*$E2147</f>
        <v>708.98338539017709</v>
      </c>
    </row>
    <row r="2145" spans="1:30" hidden="1" outlineLevel="1">
      <c r="E2145" s="51"/>
      <c r="F2145" s="52" t="str">
        <f>F2147</f>
        <v>RB_GUP-Land_G</v>
      </c>
      <c r="G2145" s="55" t="str">
        <f>$G$13</f>
        <v>ENERGY</v>
      </c>
      <c r="H2145" s="4">
        <f t="shared" ca="1" si="1061"/>
        <v>599437.7516407168</v>
      </c>
      <c r="I2145" s="5">
        <f ca="1">VLOOKUP(CONCATENATE($F2145," ",$G2145),AllocFactorMatrix,(I$4+1),FALSE)*$E2147</f>
        <v>224925.28243040037</v>
      </c>
      <c r="J2145" s="5">
        <f ca="1">VLOOKUP(CONCATENATE($F2145," ",$G2145),AllocFactorMatrix,(J$4+1),FALSE)*$E2147</f>
        <v>14576.611722494648</v>
      </c>
      <c r="K2145" s="5">
        <f ca="1">VLOOKUP(CONCATENATE($F2145," ",$G2145),AllocFactorMatrix,(K$4+1),FALSE)*$E2147</f>
        <v>48906.112488064995</v>
      </c>
      <c r="L2145" s="5">
        <f ca="1">VLOOKUP(CONCATENATE($F2145," ",$G2145),AllocFactorMatrix,(L$4+1),FALSE)*$E2147</f>
        <v>1554.3472831611416</v>
      </c>
      <c r="M2145" s="5">
        <f ca="1">VLOOKUP(CONCATENATE($F2145," ",$G2145),AllocFactorMatrix,(M$4+1),FALSE)*$E2147</f>
        <v>143.29264886135417</v>
      </c>
      <c r="N2145" s="5">
        <f t="shared" ca="1" si="1056"/>
        <v>50603.75242008749</v>
      </c>
      <c r="O2145" s="5">
        <f ca="1">VLOOKUP(CONCATENATE($F2145," ",$G2145),AllocFactorMatrix,(O$4+1),FALSE)*$E2147</f>
        <v>44588.385155014155</v>
      </c>
      <c r="P2145" s="5">
        <f ca="1">VLOOKUP(CONCATENATE($F2145," ",$G2145),AllocFactorMatrix,(P$4+1),FALSE)*$E2147</f>
        <v>8265.8286529329653</v>
      </c>
      <c r="Q2145" s="5">
        <f ca="1">VLOOKUP(CONCATENATE($F2145," ",$G2145),AllocFactorMatrix,(Q$4+1),FALSE)*$E2147</f>
        <v>3755.7809683469468</v>
      </c>
      <c r="R2145" s="5">
        <f ca="1">VLOOKUP(CONCATENATE($F2145," ",$G2145),AllocFactorMatrix,(R$4+1),FALSE)*$E2147</f>
        <v>174.02087440178829</v>
      </c>
      <c r="S2145" s="5">
        <f t="shared" ca="1" si="1058"/>
        <v>56784.015650695852</v>
      </c>
      <c r="T2145" s="5">
        <f ca="1">VLOOKUP(CONCATENATE($F2145," ",$G2145),AllocFactorMatrix,(T$4+1),FALSE)*$E2147</f>
        <v>1708.7114139609118</v>
      </c>
      <c r="U2145" s="5">
        <f ca="1">VLOOKUP(CONCATENATE($F2145," ",$G2145),AllocFactorMatrix,(U$4+1),FALSE)*$E2147</f>
        <v>30002.412643420008</v>
      </c>
      <c r="V2145" s="5">
        <f ca="1">VLOOKUP(CONCATENATE($F2145," ",$G2145),AllocFactorMatrix,(V$4+1),FALSE)*$E2147</f>
        <v>170341.24262172289</v>
      </c>
      <c r="W2145" s="5">
        <f ca="1">VLOOKUP(CONCATENATE($F2145," ",$G2145),AllocFactorMatrix,(W$4+1),FALSE)*$E2147</f>
        <v>32317.720504672187</v>
      </c>
      <c r="X2145" s="5">
        <f t="shared" ca="1" si="1064"/>
        <v>234370.08718377599</v>
      </c>
      <c r="Y2145" s="5">
        <f ca="1">VLOOKUP(CONCATENATE($F2145," ",$G2145),AllocFactorMatrix,(Y$4+1),FALSE)*$E2147</f>
        <v>12080.337587125006</v>
      </c>
      <c r="Z2145" s="5">
        <f ca="1">VLOOKUP(CONCATENATE($F2145," ",$G2145),AllocFactorMatrix,(Z$4+1),FALSE)*$E2147</f>
        <v>196.64863799412061</v>
      </c>
      <c r="AA2145" s="5">
        <f t="shared" ca="1" si="1062"/>
        <v>12276.986225119126</v>
      </c>
      <c r="AB2145" s="5">
        <f ca="1">VLOOKUP(CONCATENATE($F2145," ",$G2145),AllocFactorMatrix,(AB$4+1),FALSE)*$E2147</f>
        <v>219.34573719023118</v>
      </c>
      <c r="AC2145" s="5">
        <f ca="1">VLOOKUP(CONCATENATE($F2145," ",$G2145),AllocFactorMatrix,(AC$4+1),FALSE)*$E2147</f>
        <v>4743.0578449730046</v>
      </c>
      <c r="AD2145" s="5">
        <f ca="1">VLOOKUP(CONCATENATE($F2145," ",$G2145),AllocFactorMatrix,(AD$4+1),FALSE)*$E2147</f>
        <v>938.61242598017895</v>
      </c>
    </row>
    <row r="2146" spans="1:30" hidden="1" outlineLevel="1">
      <c r="E2146" s="51"/>
      <c r="F2146" s="52" t="str">
        <f>F2147</f>
        <v>RB_GUP-Land_G</v>
      </c>
      <c r="G2146" s="55" t="str">
        <f>$G$14</f>
        <v>CUSTOMER</v>
      </c>
      <c r="H2146" s="4">
        <f t="shared" ca="1" si="1061"/>
        <v>451817.42447343632</v>
      </c>
      <c r="I2146" s="5">
        <f ca="1">VLOOKUP(CONCATENATE($F2146," ",$G2146),AllocFactorMatrix,(I$4+1),FALSE)*$E2147</f>
        <v>322823.99813812459</v>
      </c>
      <c r="J2146" s="5">
        <f ca="1">VLOOKUP(CONCATENATE($F2146," ",$G2146),AllocFactorMatrix,(J$4+1),FALSE)*$E2147</f>
        <v>55245.816082298566</v>
      </c>
      <c r="K2146" s="5">
        <f ca="1">VLOOKUP(CONCATENATE($F2146," ",$G2146),AllocFactorMatrix,(K$4+1),FALSE)*$E2147</f>
        <v>15907.817467355319</v>
      </c>
      <c r="L2146" s="5">
        <f ca="1">VLOOKUP(CONCATENATE($F2146," ",$G2146),AllocFactorMatrix,(L$4+1),FALSE)*$E2147</f>
        <v>2659.1971737131707</v>
      </c>
      <c r="M2146" s="5">
        <f ca="1">VLOOKUP(CONCATENATE($F2146," ",$G2146),AllocFactorMatrix,(M$4+1),FALSE)*$E2147</f>
        <v>420.14040132035598</v>
      </c>
      <c r="N2146" s="5">
        <f t="shared" ca="1" si="1056"/>
        <v>18987.155042388848</v>
      </c>
      <c r="O2146" s="5">
        <f ca="1">VLOOKUP(CONCATENATE($F2146," ",$G2146),AllocFactorMatrix,(O$4+1),FALSE)*$E2147</f>
        <v>2968.4359123038334</v>
      </c>
      <c r="P2146" s="5">
        <f ca="1">VLOOKUP(CONCATENATE($F2146," ",$G2146),AllocFactorMatrix,(P$4+1),FALSE)*$E2147</f>
        <v>762.3765736575258</v>
      </c>
      <c r="Q2146" s="5">
        <f ca="1">VLOOKUP(CONCATENATE($F2146," ",$G2146),AllocFactorMatrix,(Q$4+1),FALSE)*$E2147</f>
        <v>1458.1884467390626</v>
      </c>
      <c r="R2146" s="5">
        <f ca="1">VLOOKUP(CONCATENATE($F2146," ",$G2146),AllocFactorMatrix,(R$4+1),FALSE)*$E2147</f>
        <v>254.50443839860134</v>
      </c>
      <c r="S2146" s="5">
        <f t="shared" ca="1" si="1058"/>
        <v>5443.5053710990233</v>
      </c>
      <c r="T2146" s="5">
        <f ca="1">VLOOKUP(CONCATENATE($F2146," ",$G2146),AllocFactorMatrix,(T$4+1),FALSE)*$E2147</f>
        <v>20.644735335385985</v>
      </c>
      <c r="U2146" s="5">
        <f ca="1">VLOOKUP(CONCATENATE($F2146," ",$G2146),AllocFactorMatrix,(U$4+1),FALSE)*$E2147</f>
        <v>453.86638026697716</v>
      </c>
      <c r="V2146" s="5">
        <f ca="1">VLOOKUP(CONCATENATE($F2146," ",$G2146),AllocFactorMatrix,(V$4+1),FALSE)*$E2147</f>
        <v>2145.5471492988522</v>
      </c>
      <c r="W2146" s="5">
        <f ca="1">VLOOKUP(CONCATENATE($F2146," ",$G2146),AllocFactorMatrix,(W$4+1),FALSE)*$E2147</f>
        <v>381.89884116401197</v>
      </c>
      <c r="X2146" s="5">
        <f t="shared" ca="1" si="1064"/>
        <v>3001.9571060652274</v>
      </c>
      <c r="Y2146" s="5">
        <f ca="1">VLOOKUP(CONCATENATE($F2146," ",$G2146),AllocFactorMatrix,(Y$4+1),FALSE)*$E2147</f>
        <v>812.46698167786303</v>
      </c>
      <c r="Z2146" s="5">
        <f ca="1">VLOOKUP(CONCATENATE($F2146," ",$G2146),AllocFactorMatrix,(Z$4+1),FALSE)*$E2147</f>
        <v>12.871709774224065</v>
      </c>
      <c r="AA2146" s="5">
        <f t="shared" ca="1" si="1062"/>
        <v>825.33869145208712</v>
      </c>
      <c r="AB2146" s="5">
        <f ca="1">VLOOKUP(CONCATENATE($F2146," ",$G2146),AllocFactorMatrix,(AB$4+1),FALSE)*$E2147</f>
        <v>23.151195992083533</v>
      </c>
      <c r="AC2146" s="5">
        <f ca="1">VLOOKUP(CONCATENATE($F2146," ",$G2146),AllocFactorMatrix,(AC$4+1),FALSE)*$E2147</f>
        <v>35630.434787215861</v>
      </c>
      <c r="AD2146" s="5">
        <f ca="1">VLOOKUP(CONCATENATE($F2146," ",$G2146),AllocFactorMatrix,(AD$4+1),FALSE)*$E2147</f>
        <v>9836.0680588000469</v>
      </c>
    </row>
    <row r="2147" spans="1:30" collapsed="1">
      <c r="D2147" s="1" t="s">
        <v>152</v>
      </c>
      <c r="E2147" s="61">
        <f>1699119+3188344+107362</f>
        <v>4994825</v>
      </c>
      <c r="F2147" s="61" t="s">
        <v>580</v>
      </c>
      <c r="G2147" s="55" t="str">
        <f>$G$15</f>
        <v>TOTAL</v>
      </c>
      <c r="H2147" s="4">
        <f t="shared" ca="1" si="1061"/>
        <v>4994825</v>
      </c>
      <c r="I2147" s="5">
        <f ca="1">VLOOKUP(CONCATENATE($F2147," ",$G2147),AllocFactorMatrix,(I$4+1),FALSE)*$E2147</f>
        <v>2819803.127972994</v>
      </c>
      <c r="J2147" s="5">
        <f ca="1">VLOOKUP(CONCATENATE($F2147," ",$G2147),AllocFactorMatrix,(J$4+1),FALSE)*$E2147</f>
        <v>179895.18396857422</v>
      </c>
      <c r="K2147" s="5">
        <f ca="1">VLOOKUP(CONCATENATE($F2147," ",$G2147),AllocFactorMatrix,(K$4+1),FALSE)*$E2147</f>
        <v>455565.4033720193</v>
      </c>
      <c r="L2147" s="5">
        <f ca="1">VLOOKUP(CONCATENATE($F2147," ",$G2147),AllocFactorMatrix,(L$4+1),FALSE)*$E2147</f>
        <v>14779.594335607268</v>
      </c>
      <c r="M2147" s="5">
        <f ca="1">VLOOKUP(CONCATENATE($F2147," ",$G2147),AllocFactorMatrix,(M$4+1),FALSE)*$E2147</f>
        <v>1165.7138224834025</v>
      </c>
      <c r="N2147" s="5">
        <f t="shared" ca="1" si="1056"/>
        <v>471510.71153010993</v>
      </c>
      <c r="O2147" s="5">
        <f ca="1">VLOOKUP(CONCATENATE($F2147," ",$G2147),AllocFactorMatrix,(O$4+1),FALSE)*$E2147</f>
        <v>336731.09750831441</v>
      </c>
      <c r="P2147" s="5">
        <f ca="1">VLOOKUP(CONCATENATE($F2147," ",$G2147),AllocFactorMatrix,(P$4+1),FALSE)*$E2147</f>
        <v>56652.662598055955</v>
      </c>
      <c r="Q2147" s="5">
        <f ca="1">VLOOKUP(CONCATENATE($F2147," ",$G2147),AllocFactorMatrix,(Q$4+1),FALSE)*$E2147</f>
        <v>18273.462711326858</v>
      </c>
      <c r="R2147" s="5">
        <f ca="1">VLOOKUP(CONCATENATE($F2147," ",$G2147),AllocFactorMatrix,(R$4+1),FALSE)*$E2147</f>
        <v>1015.2082594345316</v>
      </c>
      <c r="S2147" s="5">
        <f t="shared" ca="1" si="1058"/>
        <v>412672.43107713177</v>
      </c>
      <c r="T2147" s="5">
        <f ca="1">VLOOKUP(CONCATENATE($F2147," ",$G2147),AllocFactorMatrix,(T$4+1),FALSE)*$E2147</f>
        <v>11638.271174021904</v>
      </c>
      <c r="U2147" s="5">
        <f ca="1">VLOOKUP(CONCATENATE($F2147," ",$G2147),AllocFactorMatrix,(U$4+1),FALSE)*$E2147</f>
        <v>176924.32910031799</v>
      </c>
      <c r="V2147" s="5">
        <f ca="1">VLOOKUP(CONCATENATE($F2147," ",$G2147),AllocFactorMatrix,(V$4+1),FALSE)*$E2147</f>
        <v>641097.05118978745</v>
      </c>
      <c r="W2147" s="5">
        <f ca="1">VLOOKUP(CONCATENATE($F2147," ",$G2147),AllocFactorMatrix,(W$4+1),FALSE)*$E2147</f>
        <v>117237.87199496375</v>
      </c>
      <c r="X2147" s="5">
        <f t="shared" ca="1" si="1064"/>
        <v>946897.52345909108</v>
      </c>
      <c r="Y2147" s="5">
        <f ca="1">VLOOKUP(CONCATENATE($F2147," ",$G2147),AllocFactorMatrix,(Y$4+1),FALSE)*$E2147</f>
        <v>103209.46701018429</v>
      </c>
      <c r="Z2147" s="5">
        <f ca="1">VLOOKUP(CONCATENATE($F2147," ",$G2147),AllocFactorMatrix,(Z$4+1),FALSE)*$E2147</f>
        <v>1513.0959979819129</v>
      </c>
      <c r="AA2147" s="5">
        <f t="shared" ca="1" si="1062"/>
        <v>104722.56300816621</v>
      </c>
      <c r="AB2147" s="5">
        <f ca="1">VLOOKUP(CONCATENATE($F2147," ",$G2147),AllocFactorMatrix,(AB$4+1),FALSE)*$E2147</f>
        <v>1398.7318357588522</v>
      </c>
      <c r="AC2147" s="5">
        <f ca="1">VLOOKUP(CONCATENATE($F2147," ",$G2147),AllocFactorMatrix,(AC$4+1),FALSE)*$E2147</f>
        <v>46137.990192949699</v>
      </c>
      <c r="AD2147" s="5">
        <f ca="1">VLOOKUP(CONCATENATE($F2147," ",$G2147),AllocFactorMatrix,(AD$4+1),FALSE)*$E2147</f>
        <v>11786.73695522482</v>
      </c>
    </row>
    <row r="2148" spans="1:30" hidden="1" outlineLevel="1">
      <c r="E2148" s="11"/>
      <c r="F2148" s="11"/>
      <c r="G2148" s="55" t="str">
        <f>$G$8</f>
        <v>PRODUCTION</v>
      </c>
      <c r="H2148" s="53">
        <f t="shared" ref="H2148:AD2148" ca="1" si="1065">+H2116+H2124+H2132+H2140</f>
        <v>37571234.052294523</v>
      </c>
      <c r="I2148" s="53">
        <f t="shared" ca="1" si="1065"/>
        <v>18506950.824635364</v>
      </c>
      <c r="J2148" s="53">
        <f t="shared" ca="1" si="1065"/>
        <v>914864.70874220273</v>
      </c>
      <c r="K2148" s="53">
        <f t="shared" ca="1" si="1065"/>
        <v>3351096.9965078118</v>
      </c>
      <c r="L2148" s="53">
        <f t="shared" ca="1" si="1065"/>
        <v>105480.6357228672</v>
      </c>
      <c r="M2148" s="53">
        <f t="shared" ca="1" si="1065"/>
        <v>9891.6364977351768</v>
      </c>
      <c r="N2148" s="53">
        <f t="shared" ca="1" si="1065"/>
        <v>3466469.2687284141</v>
      </c>
      <c r="O2148" s="53">
        <f t="shared" ca="1" si="1065"/>
        <v>2547355.0165515775</v>
      </c>
      <c r="P2148" s="53">
        <f t="shared" ca="1" si="1065"/>
        <v>474646.4540925544</v>
      </c>
      <c r="Q2148" s="53">
        <f t="shared" ca="1" si="1065"/>
        <v>214483.89468722223</v>
      </c>
      <c r="R2148" s="53">
        <f t="shared" ca="1" si="1065"/>
        <v>9645.1009920618999</v>
      </c>
      <c r="S2148" s="53">
        <f t="shared" ca="1" si="1065"/>
        <v>3246130.4663234167</v>
      </c>
      <c r="T2148" s="53">
        <f t="shared" ca="1" si="1065"/>
        <v>88985.635367307652</v>
      </c>
      <c r="U2148" s="53">
        <f t="shared" ca="1" si="1065"/>
        <v>1456234.7612494403</v>
      </c>
      <c r="V2148" s="53">
        <f t="shared" ca="1" si="1065"/>
        <v>7696241.6311343787</v>
      </c>
      <c r="W2148" s="53">
        <f t="shared" ca="1" si="1065"/>
        <v>1389813.6790428211</v>
      </c>
      <c r="X2148" s="53">
        <f t="shared" ca="1" si="1065"/>
        <v>10631275.706793945</v>
      </c>
      <c r="Y2148" s="53">
        <f t="shared" ca="1" si="1065"/>
        <v>782288.68343872542</v>
      </c>
      <c r="Z2148" s="53">
        <f t="shared" ca="1" si="1065"/>
        <v>13103.036421163402</v>
      </c>
      <c r="AA2148" s="53">
        <f t="shared" ca="1" si="1065"/>
        <v>795391.71985988889</v>
      </c>
      <c r="AB2148" s="53">
        <f t="shared" ca="1" si="1065"/>
        <v>10151.357211291666</v>
      </c>
      <c r="AC2148" s="53">
        <f t="shared" ca="1" si="1065"/>
        <v>0</v>
      </c>
      <c r="AD2148" s="53">
        <f t="shared" ca="1" si="1065"/>
        <v>0</v>
      </c>
    </row>
    <row r="2149" spans="1:30" hidden="1" outlineLevel="1">
      <c r="E2149" s="11"/>
      <c r="F2149" s="11"/>
      <c r="G2149" s="55" t="str">
        <f>$G$9</f>
        <v>BULKTRAN</v>
      </c>
      <c r="H2149" s="53">
        <f t="shared" ref="H2149:AD2149" ca="1" si="1066">+H2117+H2125+H2133+H2141</f>
        <v>13630381.565395677</v>
      </c>
      <c r="I2149" s="53">
        <f t="shared" ca="1" si="1066"/>
        <v>6714094.1125512095</v>
      </c>
      <c r="J2149" s="53">
        <f t="shared" ca="1" si="1066"/>
        <v>331901.66294549091</v>
      </c>
      <c r="K2149" s="53">
        <f t="shared" ca="1" si="1066"/>
        <v>1215736.7698243961</v>
      </c>
      <c r="L2149" s="53">
        <f t="shared" ca="1" si="1066"/>
        <v>38267.077164993498</v>
      </c>
      <c r="M2149" s="53">
        <f t="shared" ca="1" si="1066"/>
        <v>3588.564048299887</v>
      </c>
      <c r="N2149" s="53">
        <f t="shared" ca="1" si="1066"/>
        <v>1257592.4110376895</v>
      </c>
      <c r="O2149" s="53">
        <f t="shared" ca="1" si="1066"/>
        <v>924149.0660060537</v>
      </c>
      <c r="P2149" s="53">
        <f t="shared" ca="1" si="1066"/>
        <v>172195.89510790823</v>
      </c>
      <c r="Q2149" s="53">
        <f t="shared" ca="1" si="1066"/>
        <v>77812.118711614166</v>
      </c>
      <c r="R2149" s="53">
        <f t="shared" ca="1" si="1066"/>
        <v>3499.1239993766258</v>
      </c>
      <c r="S2149" s="53">
        <f t="shared" ca="1" si="1066"/>
        <v>1177656.2038249527</v>
      </c>
      <c r="T2149" s="53">
        <f t="shared" ca="1" si="1066"/>
        <v>32282.893934422093</v>
      </c>
      <c r="U2149" s="53">
        <f t="shared" ca="1" si="1066"/>
        <v>528304.05881785357</v>
      </c>
      <c r="V2149" s="53">
        <f t="shared" ca="1" si="1066"/>
        <v>2792101.7953744382</v>
      </c>
      <c r="W2149" s="53">
        <f t="shared" ca="1" si="1066"/>
        <v>504207.30721255339</v>
      </c>
      <c r="X2149" s="53">
        <f t="shared" ca="1" si="1066"/>
        <v>3856896.0553392675</v>
      </c>
      <c r="Y2149" s="53">
        <f t="shared" ca="1" si="1066"/>
        <v>283804.7117302409</v>
      </c>
      <c r="Z2149" s="53">
        <f t="shared" ca="1" si="1066"/>
        <v>4753.6204383690319</v>
      </c>
      <c r="AA2149" s="53">
        <f t="shared" ca="1" si="1066"/>
        <v>288558.33216860995</v>
      </c>
      <c r="AB2149" s="53">
        <f t="shared" ca="1" si="1066"/>
        <v>3682.7875284571905</v>
      </c>
      <c r="AC2149" s="53">
        <f t="shared" ca="1" si="1066"/>
        <v>0</v>
      </c>
      <c r="AD2149" s="53">
        <f t="shared" ca="1" si="1066"/>
        <v>0</v>
      </c>
    </row>
    <row r="2150" spans="1:30" hidden="1" outlineLevel="1">
      <c r="E2150" s="11"/>
      <c r="F2150" s="11"/>
      <c r="G2150" s="55" t="str">
        <f>$G$10</f>
        <v>SUBTRAN</v>
      </c>
      <c r="H2150" s="53">
        <f t="shared" ref="H2150:AD2150" ca="1" si="1067">+H2118+H2126+H2134+H2142</f>
        <v>3215457.3700838205</v>
      </c>
      <c r="I2150" s="53">
        <f t="shared" ca="1" si="1067"/>
        <v>1565501.4735081703</v>
      </c>
      <c r="J2150" s="53">
        <f t="shared" ca="1" si="1067"/>
        <v>75553.149030569912</v>
      </c>
      <c r="K2150" s="53">
        <f t="shared" ca="1" si="1067"/>
        <v>274858.66197303869</v>
      </c>
      <c r="L2150" s="53">
        <f t="shared" ca="1" si="1067"/>
        <v>8490.1254598762298</v>
      </c>
      <c r="M2150" s="53">
        <f t="shared" ca="1" si="1067"/>
        <v>1057.4002245530955</v>
      </c>
      <c r="N2150" s="53">
        <f t="shared" ca="1" si="1067"/>
        <v>284406.18765746802</v>
      </c>
      <c r="O2150" s="53">
        <f t="shared" ca="1" si="1067"/>
        <v>207660.01511068438</v>
      </c>
      <c r="P2150" s="53">
        <f t="shared" ca="1" si="1067"/>
        <v>38603.754603593261</v>
      </c>
      <c r="Q2150" s="53">
        <f t="shared" ca="1" si="1067"/>
        <v>22969.693967765317</v>
      </c>
      <c r="R2150" s="53">
        <f t="shared" ca="1" si="1067"/>
        <v>0</v>
      </c>
      <c r="S2150" s="53">
        <f t="shared" ca="1" si="1067"/>
        <v>269233.46368204296</v>
      </c>
      <c r="T2150" s="53">
        <f t="shared" ca="1" si="1067"/>
        <v>7251.1311644071193</v>
      </c>
      <c r="U2150" s="53">
        <f t="shared" ca="1" si="1067"/>
        <v>118705.1571559663</v>
      </c>
      <c r="V2150" s="53">
        <f t="shared" ca="1" si="1067"/>
        <v>826981.2130298526</v>
      </c>
      <c r="W2150" s="53">
        <f t="shared" ca="1" si="1067"/>
        <v>0</v>
      </c>
      <c r="X2150" s="53">
        <f t="shared" ca="1" si="1067"/>
        <v>952937.50135022588</v>
      </c>
      <c r="Y2150" s="53">
        <f t="shared" ca="1" si="1067"/>
        <v>62499.580618168773</v>
      </c>
      <c r="Z2150" s="53">
        <f t="shared" ca="1" si="1067"/>
        <v>1041.8697068962474</v>
      </c>
      <c r="AA2150" s="53">
        <f t="shared" ca="1" si="1067"/>
        <v>63541.450325065023</v>
      </c>
      <c r="AB2150" s="53">
        <f t="shared" ca="1" si="1067"/>
        <v>834.59677476342142</v>
      </c>
      <c r="AC2150" s="53">
        <f t="shared" ca="1" si="1067"/>
        <v>2837.8074531838251</v>
      </c>
      <c r="AD2150" s="53">
        <f t="shared" ca="1" si="1067"/>
        <v>611.74030233069641</v>
      </c>
    </row>
    <row r="2151" spans="1:30" hidden="1" outlineLevel="1">
      <c r="E2151" s="11"/>
      <c r="F2151" s="11"/>
      <c r="G2151" s="55" t="str">
        <f>$G$11</f>
        <v>DISTPRI</v>
      </c>
      <c r="H2151" s="53">
        <f t="shared" ref="H2151:AD2151" ca="1" si="1068">+H2119+H2127+H2135+H2143</f>
        <v>16436765.75000689</v>
      </c>
      <c r="I2151" s="53">
        <f t="shared" ca="1" si="1068"/>
        <v>10985391.587457126</v>
      </c>
      <c r="J2151" s="53">
        <f t="shared" ca="1" si="1068"/>
        <v>517822.68166220497</v>
      </c>
      <c r="K2151" s="53">
        <f t="shared" ca="1" si="1068"/>
        <v>1880245.9376340434</v>
      </c>
      <c r="L2151" s="53">
        <f t="shared" ca="1" si="1068"/>
        <v>58109.383207686311</v>
      </c>
      <c r="M2151" s="53">
        <f t="shared" ca="1" si="1068"/>
        <v>0</v>
      </c>
      <c r="N2151" s="53">
        <f t="shared" ca="1" si="1068"/>
        <v>1938355.3208417296</v>
      </c>
      <c r="O2151" s="53">
        <f t="shared" ca="1" si="1068"/>
        <v>1409855.8143357814</v>
      </c>
      <c r="P2151" s="53">
        <f t="shared" ca="1" si="1068"/>
        <v>262585.7402949009</v>
      </c>
      <c r="Q2151" s="53">
        <f t="shared" ca="1" si="1068"/>
        <v>0</v>
      </c>
      <c r="R2151" s="53">
        <f t="shared" ca="1" si="1068"/>
        <v>0</v>
      </c>
      <c r="S2151" s="53">
        <f t="shared" ca="1" si="1068"/>
        <v>1672441.5546306823</v>
      </c>
      <c r="T2151" s="53">
        <f t="shared" ca="1" si="1068"/>
        <v>50260.490952977008</v>
      </c>
      <c r="U2151" s="53">
        <f t="shared" ca="1" si="1068"/>
        <v>810587.98731548875</v>
      </c>
      <c r="V2151" s="53">
        <f t="shared" ca="1" si="1068"/>
        <v>0</v>
      </c>
      <c r="W2151" s="53">
        <f t="shared" ca="1" si="1068"/>
        <v>0</v>
      </c>
      <c r="X2151" s="53">
        <f t="shared" ca="1" si="1068"/>
        <v>860848.47826846573</v>
      </c>
      <c r="Y2151" s="53">
        <f t="shared" ca="1" si="1068"/>
        <v>425136.31881329417</v>
      </c>
      <c r="Z2151" s="53">
        <f t="shared" ca="1" si="1068"/>
        <v>7092.9379993294979</v>
      </c>
      <c r="AA2151" s="53">
        <f t="shared" ca="1" si="1068"/>
        <v>432229.25681262364</v>
      </c>
      <c r="AB2151" s="53">
        <f t="shared" ca="1" si="1068"/>
        <v>5746.4682566220963</v>
      </c>
      <c r="AC2151" s="53">
        <f t="shared" ca="1" si="1068"/>
        <v>19686.601892802344</v>
      </c>
      <c r="AD2151" s="53">
        <f t="shared" ca="1" si="1068"/>
        <v>4243.8001846303723</v>
      </c>
    </row>
    <row r="2152" spans="1:30" hidden="1" outlineLevel="1">
      <c r="E2152" s="11"/>
      <c r="F2152" s="11"/>
      <c r="G2152" s="55" t="str">
        <f>$G$12</f>
        <v>DISTSEC</v>
      </c>
      <c r="H2152" s="53">
        <f t="shared" ref="H2152:AD2152" ca="1" si="1069">+H2120+H2128+H2136+H2144</f>
        <v>8523337.7259097025</v>
      </c>
      <c r="I2152" s="53">
        <f t="shared" ca="1" si="1069"/>
        <v>6372911.9901720947</v>
      </c>
      <c r="J2152" s="53">
        <f t="shared" ca="1" si="1069"/>
        <v>307240.11815296125</v>
      </c>
      <c r="K2152" s="53">
        <f t="shared" ca="1" si="1069"/>
        <v>927071.47492412012</v>
      </c>
      <c r="L2152" s="53">
        <f t="shared" ca="1" si="1069"/>
        <v>0</v>
      </c>
      <c r="M2152" s="53">
        <f t="shared" ca="1" si="1069"/>
        <v>0</v>
      </c>
      <c r="N2152" s="53">
        <f t="shared" ca="1" si="1069"/>
        <v>927071.47492412012</v>
      </c>
      <c r="O2152" s="53">
        <f t="shared" ca="1" si="1069"/>
        <v>590733.55220450694</v>
      </c>
      <c r="P2152" s="53">
        <f t="shared" ca="1" si="1069"/>
        <v>0</v>
      </c>
      <c r="Q2152" s="53">
        <f t="shared" ca="1" si="1069"/>
        <v>0</v>
      </c>
      <c r="R2152" s="53">
        <f t="shared" ca="1" si="1069"/>
        <v>0</v>
      </c>
      <c r="S2152" s="53">
        <f t="shared" ca="1" si="1069"/>
        <v>590733.55220450694</v>
      </c>
      <c r="T2152" s="53">
        <f t="shared" ca="1" si="1069"/>
        <v>15972.195971533321</v>
      </c>
      <c r="U2152" s="53">
        <f t="shared" ca="1" si="1069"/>
        <v>0</v>
      </c>
      <c r="V2152" s="53">
        <f t="shared" ca="1" si="1069"/>
        <v>0</v>
      </c>
      <c r="W2152" s="53">
        <f t="shared" ca="1" si="1069"/>
        <v>0</v>
      </c>
      <c r="X2152" s="53">
        <f t="shared" ca="1" si="1069"/>
        <v>15972.195971533321</v>
      </c>
      <c r="Y2152" s="53">
        <f t="shared" ca="1" si="1069"/>
        <v>217888.58119714586</v>
      </c>
      <c r="Z2152" s="53">
        <f t="shared" ca="1" si="1069"/>
        <v>0</v>
      </c>
      <c r="AA2152" s="53">
        <f t="shared" ca="1" si="1069"/>
        <v>217888.58119714586</v>
      </c>
      <c r="AB2152" s="53">
        <f t="shared" ca="1" si="1069"/>
        <v>2261.0368162969125</v>
      </c>
      <c r="AC2152" s="53">
        <f t="shared" ca="1" si="1069"/>
        <v>76770.896208727499</v>
      </c>
      <c r="AD2152" s="53">
        <f t="shared" ca="1" si="1069"/>
        <v>12487.880262316796</v>
      </c>
    </row>
    <row r="2153" spans="1:30" hidden="1" outlineLevel="1">
      <c r="E2153" s="11"/>
      <c r="F2153" s="11"/>
      <c r="G2153" s="55" t="str">
        <f>$G$13</f>
        <v>ENERGY</v>
      </c>
      <c r="H2153" s="53">
        <f t="shared" ref="H2153:AD2153" ca="1" si="1070">+H2121+H2129+H2137+H2145</f>
        <v>599437.7516407168</v>
      </c>
      <c r="I2153" s="53">
        <f t="shared" ca="1" si="1070"/>
        <v>224925.28243040037</v>
      </c>
      <c r="J2153" s="53">
        <f t="shared" ca="1" si="1070"/>
        <v>14576.611722494648</v>
      </c>
      <c r="K2153" s="53">
        <f t="shared" ca="1" si="1070"/>
        <v>48906.112488064995</v>
      </c>
      <c r="L2153" s="53">
        <f t="shared" ca="1" si="1070"/>
        <v>1554.3472831611416</v>
      </c>
      <c r="M2153" s="53">
        <f t="shared" ca="1" si="1070"/>
        <v>143.29264886135417</v>
      </c>
      <c r="N2153" s="53">
        <f t="shared" ca="1" si="1070"/>
        <v>50603.75242008749</v>
      </c>
      <c r="O2153" s="53">
        <f t="shared" ca="1" si="1070"/>
        <v>44588.385155014155</v>
      </c>
      <c r="P2153" s="53">
        <f t="shared" ca="1" si="1070"/>
        <v>8265.8286529329653</v>
      </c>
      <c r="Q2153" s="53">
        <f t="shared" ca="1" si="1070"/>
        <v>3755.7809683469468</v>
      </c>
      <c r="R2153" s="53">
        <f t="shared" ca="1" si="1070"/>
        <v>174.02087440178829</v>
      </c>
      <c r="S2153" s="53">
        <f t="shared" ca="1" si="1070"/>
        <v>56784.015650695852</v>
      </c>
      <c r="T2153" s="53">
        <f t="shared" ca="1" si="1070"/>
        <v>1708.7114139609118</v>
      </c>
      <c r="U2153" s="53">
        <f t="shared" ca="1" si="1070"/>
        <v>30002.412643420008</v>
      </c>
      <c r="V2153" s="53">
        <f t="shared" ca="1" si="1070"/>
        <v>170341.24262172289</v>
      </c>
      <c r="W2153" s="53">
        <f t="shared" ca="1" si="1070"/>
        <v>32317.720504672187</v>
      </c>
      <c r="X2153" s="53">
        <f t="shared" ca="1" si="1070"/>
        <v>234370.08718377599</v>
      </c>
      <c r="Y2153" s="53">
        <f t="shared" ca="1" si="1070"/>
        <v>12080.337587125006</v>
      </c>
      <c r="Z2153" s="53">
        <f t="shared" ca="1" si="1070"/>
        <v>196.64863799412061</v>
      </c>
      <c r="AA2153" s="53">
        <f t="shared" ca="1" si="1070"/>
        <v>12276.986225119126</v>
      </c>
      <c r="AB2153" s="53">
        <f t="shared" ca="1" si="1070"/>
        <v>219.34573719023118</v>
      </c>
      <c r="AC2153" s="53">
        <f t="shared" ca="1" si="1070"/>
        <v>4743.0578449730046</v>
      </c>
      <c r="AD2153" s="53">
        <f t="shared" ca="1" si="1070"/>
        <v>938.61242598017895</v>
      </c>
    </row>
    <row r="2154" spans="1:30" hidden="1" outlineLevel="1">
      <c r="E2154" s="11"/>
      <c r="F2154" s="11"/>
      <c r="G2154" s="55" t="str">
        <f>$G$14</f>
        <v>CUSTOMER</v>
      </c>
      <c r="H2154" s="53">
        <f t="shared" ref="H2154:AD2154" ca="1" si="1071">+H2122+H2130+H2138+H2146</f>
        <v>4229366.7846686728</v>
      </c>
      <c r="I2154" s="53">
        <f t="shared" ca="1" si="1071"/>
        <v>2042203.2560049279</v>
      </c>
      <c r="J2154" s="53">
        <f t="shared" ca="1" si="1071"/>
        <v>518092.56532476161</v>
      </c>
      <c r="K2154" s="53">
        <f t="shared" ca="1" si="1071"/>
        <v>147201.58270041193</v>
      </c>
      <c r="L2154" s="53">
        <f t="shared" ca="1" si="1071"/>
        <v>46086.652231468732</v>
      </c>
      <c r="M2154" s="53">
        <f t="shared" ca="1" si="1071"/>
        <v>7474.1525733307171</v>
      </c>
      <c r="N2154" s="53">
        <f t="shared" ca="1" si="1071"/>
        <v>200762.3875052114</v>
      </c>
      <c r="O2154" s="53">
        <f t="shared" ca="1" si="1071"/>
        <v>40881.207522446217</v>
      </c>
      <c r="P2154" s="53">
        <f t="shared" ca="1" si="1071"/>
        <v>12038.114388768829</v>
      </c>
      <c r="Q2154" s="53">
        <f t="shared" ca="1" si="1071"/>
        <v>26035.408249488231</v>
      </c>
      <c r="R2154" s="53">
        <f t="shared" ca="1" si="1071"/>
        <v>4574.0434931547834</v>
      </c>
      <c r="S2154" s="53">
        <f t="shared" ca="1" si="1071"/>
        <v>83528.773653858065</v>
      </c>
      <c r="T2154" s="53">
        <f t="shared" ca="1" si="1071"/>
        <v>281.49496422435146</v>
      </c>
      <c r="U2154" s="53">
        <f t="shared" ca="1" si="1071"/>
        <v>7142.8642895052362</v>
      </c>
      <c r="V2154" s="53">
        <f t="shared" ca="1" si="1071"/>
        <v>38288.492451618622</v>
      </c>
      <c r="W2154" s="53">
        <f t="shared" ca="1" si="1071"/>
        <v>6861.2207023386954</v>
      </c>
      <c r="X2154" s="53">
        <f t="shared" ca="1" si="1071"/>
        <v>52574.072407686916</v>
      </c>
      <c r="Y2154" s="53">
        <f t="shared" ca="1" si="1071"/>
        <v>11311.602380696064</v>
      </c>
      <c r="Z2154" s="53">
        <f t="shared" ca="1" si="1071"/>
        <v>203.98365934553271</v>
      </c>
      <c r="AA2154" s="53">
        <f t="shared" ca="1" si="1071"/>
        <v>11515.586040041597</v>
      </c>
      <c r="AB2154" s="53">
        <f t="shared" ca="1" si="1071"/>
        <v>216.89757232428042</v>
      </c>
      <c r="AC2154" s="53">
        <f t="shared" ca="1" si="1071"/>
        <v>1173606.8817690024</v>
      </c>
      <c r="AD2154" s="53">
        <f t="shared" ca="1" si="1071"/>
        <v>146866.36439085921</v>
      </c>
    </row>
    <row r="2155" spans="1:30" collapsed="1">
      <c r="C2155" s="55" t="s">
        <v>151</v>
      </c>
      <c r="E2155" s="4">
        <f>+E2123+E2131+E2139+E2147</f>
        <v>84205981</v>
      </c>
      <c r="F2155" s="3"/>
      <c r="G2155" s="55" t="str">
        <f>$G$15</f>
        <v>TOTAL</v>
      </c>
      <c r="H2155" s="4">
        <f t="shared" ref="H2155:AD2155" ca="1" si="1072">+H2123+H2131+H2139+H2147</f>
        <v>84205981</v>
      </c>
      <c r="I2155" s="4">
        <f t="shared" ca="1" si="1072"/>
        <v>46411978.526759282</v>
      </c>
      <c r="J2155" s="4">
        <f t="shared" ca="1" si="1072"/>
        <v>2680051.4975806861</v>
      </c>
      <c r="K2155" s="4">
        <f t="shared" ca="1" si="1072"/>
        <v>7845117.5360518871</v>
      </c>
      <c r="L2155" s="4">
        <f t="shared" ca="1" si="1072"/>
        <v>257988.22107005311</v>
      </c>
      <c r="M2155" s="4">
        <f t="shared" ca="1" si="1072"/>
        <v>22155.045992780229</v>
      </c>
      <c r="N2155" s="4">
        <f t="shared" ca="1" si="1072"/>
        <v>8125260.8031147197</v>
      </c>
      <c r="O2155" s="4">
        <f t="shared" ca="1" si="1072"/>
        <v>5765223.0568860639</v>
      </c>
      <c r="P2155" s="4">
        <f t="shared" ca="1" si="1072"/>
        <v>968335.78714065859</v>
      </c>
      <c r="Q2155" s="4">
        <f t="shared" ca="1" si="1072"/>
        <v>345056.89658443688</v>
      </c>
      <c r="R2155" s="4">
        <f t="shared" ca="1" si="1072"/>
        <v>17892.289358995095</v>
      </c>
      <c r="S2155" s="4">
        <f t="shared" ca="1" si="1072"/>
        <v>7096508.029970156</v>
      </c>
      <c r="T2155" s="4">
        <f t="shared" ca="1" si="1072"/>
        <v>196742.55376883247</v>
      </c>
      <c r="U2155" s="4">
        <f t="shared" ca="1" si="1072"/>
        <v>2950977.2414716738</v>
      </c>
      <c r="V2155" s="4">
        <f t="shared" ca="1" si="1072"/>
        <v>11523954.374612013</v>
      </c>
      <c r="W2155" s="4">
        <f t="shared" ca="1" si="1072"/>
        <v>1933199.9274623855</v>
      </c>
      <c r="X2155" s="4">
        <f t="shared" ca="1" si="1072"/>
        <v>16604874.097314904</v>
      </c>
      <c r="Y2155" s="4">
        <f t="shared" ca="1" si="1072"/>
        <v>1795009.8157653962</v>
      </c>
      <c r="Z2155" s="4">
        <f t="shared" ca="1" si="1072"/>
        <v>26392.096863097831</v>
      </c>
      <c r="AA2155" s="4">
        <f t="shared" ca="1" si="1072"/>
        <v>1821401.912628494</v>
      </c>
      <c r="AB2155" s="4">
        <f t="shared" ca="1" si="1072"/>
        <v>23112.489896945797</v>
      </c>
      <c r="AC2155" s="4">
        <f t="shared" ca="1" si="1072"/>
        <v>1277645.2451686892</v>
      </c>
      <c r="AD2155" s="4">
        <f t="shared" ca="1" si="1072"/>
        <v>165148.39756611726</v>
      </c>
    </row>
    <row r="2156" spans="1:30" s="51" customFormat="1">
      <c r="A2156" s="56"/>
      <c r="B2156" s="111"/>
      <c r="C2156" s="55"/>
      <c r="E2156" s="53"/>
      <c r="F2156" s="52"/>
      <c r="G2156" s="55"/>
      <c r="H2156" s="53"/>
      <c r="I2156" s="53"/>
      <c r="J2156" s="53"/>
      <c r="K2156" s="53"/>
      <c r="L2156" s="53"/>
      <c r="M2156" s="53"/>
      <c r="N2156" s="53"/>
      <c r="O2156" s="53"/>
      <c r="P2156" s="53"/>
      <c r="Q2156" s="53"/>
      <c r="R2156" s="53"/>
      <c r="S2156" s="53"/>
      <c r="T2156" s="53"/>
      <c r="U2156" s="53"/>
      <c r="V2156" s="53"/>
      <c r="W2156" s="53"/>
      <c r="X2156" s="53"/>
      <c r="Y2156" s="53"/>
      <c r="Z2156" s="53"/>
      <c r="AA2156" s="53"/>
      <c r="AB2156" s="53"/>
      <c r="AC2156" s="53"/>
      <c r="AD2156" s="53"/>
    </row>
    <row r="2157" spans="1:30">
      <c r="C2157" s="108" t="s">
        <v>674</v>
      </c>
      <c r="E2157" s="4"/>
      <c r="F2157" s="3"/>
      <c r="G2157" s="7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  <c r="AC2157" s="4"/>
      <c r="AD2157" s="4"/>
    </row>
    <row r="2158" spans="1:30" hidden="1" outlineLevel="1">
      <c r="E2158" s="51"/>
      <c r="F2158" s="52" t="str">
        <f>F2165</f>
        <v>RB_GUP-Land_T</v>
      </c>
      <c r="G2158" s="55" t="str">
        <f>$G$8</f>
        <v>PRODUCTION</v>
      </c>
      <c r="H2158" s="4">
        <f t="shared" ref="H2158:H2165" si="1073">SUBTOTAL(9,I2158:AD2158)</f>
        <v>-37266.850285608678</v>
      </c>
      <c r="I2158" s="5">
        <f>VLOOKUP(CONCATENATE($F2158," ",$G2158),AllocFactorMatrix,(I$4+1),FALSE)*$E2165</f>
        <v>-18357.016558594711</v>
      </c>
      <c r="J2158" s="5">
        <f>VLOOKUP(CONCATENATE($F2158," ",$G2158),AllocFactorMatrix,(J$4+1),FALSE)*$E2165</f>
        <v>-907.45292222309877</v>
      </c>
      <c r="K2158" s="5">
        <f>VLOOKUP(CONCATENATE($F2158," ",$G2158),AllocFactorMatrix,(K$4+1),FALSE)*$E2165</f>
        <v>-3323.9480472636396</v>
      </c>
      <c r="L2158" s="5">
        <f>VLOOKUP(CONCATENATE($F2158," ",$G2158),AllocFactorMatrix,(L$4+1),FALSE)*$E2165</f>
        <v>-104.62608319022866</v>
      </c>
      <c r="M2158" s="5">
        <f>VLOOKUP(CONCATENATE($F2158," ",$G2158),AllocFactorMatrix,(M$4+1),FALSE)*$E2165</f>
        <v>-9.8114992956492095</v>
      </c>
      <c r="N2158" s="5">
        <f t="shared" ref="N2158:N2165" si="1074">SUBTOTAL(9,K2158:M2158)</f>
        <v>-3438.3856297495176</v>
      </c>
      <c r="O2158" s="5">
        <f>VLOOKUP(CONCATENATE($F2158," ",$G2158),AllocFactorMatrix,(O$4+1),FALSE)*$E2165</f>
        <v>-2526.7175918147477</v>
      </c>
      <c r="P2158" s="5">
        <f>VLOOKUP(CONCATENATE($F2158," ",$G2158),AllocFactorMatrix,(P$4+1),FALSE)*$E2165</f>
        <v>-470.80110061442042</v>
      </c>
      <c r="Q2158" s="5">
        <f>VLOOKUP(CONCATENATE($F2158," ",$G2158),AllocFactorMatrix,(Q$4+1),FALSE)*$E2165</f>
        <v>-212.74625105093713</v>
      </c>
      <c r="R2158" s="5">
        <f>VLOOKUP(CONCATENATE($F2158," ",$G2158),AllocFactorMatrix,(R$4+1),FALSE)*$E2165</f>
        <v>-9.5669611000918131</v>
      </c>
      <c r="S2158" s="5">
        <f t="shared" ref="S2158:S2165" si="1075">SUBTOTAL(9,O2158:R2158)</f>
        <v>-3219.8319045801973</v>
      </c>
      <c r="T2158" s="5">
        <f>VLOOKUP(CONCATENATE($F2158," ",$G2158),AllocFactorMatrix,(T$4+1),FALSE)*$E2165</f>
        <v>-88.264717261814098</v>
      </c>
      <c r="U2158" s="5">
        <f>VLOOKUP(CONCATENATE($F2158," ",$G2158),AllocFactorMatrix,(U$4+1),FALSE)*$E2165</f>
        <v>-1444.4370592843941</v>
      </c>
      <c r="V2158" s="5">
        <f>VLOOKUP(CONCATENATE($F2158," ",$G2158),AllocFactorMatrix,(V$4+1),FALSE)*$E2165</f>
        <v>-7633.8904447520399</v>
      </c>
      <c r="W2158" s="5">
        <f>VLOOKUP(CONCATENATE($F2158," ",$G2158),AllocFactorMatrix,(W$4+1),FALSE)*$E2165</f>
        <v>-1378.5540882071898</v>
      </c>
      <c r="X2158" s="5">
        <f>SUBTOTAL(9,T2158:W2158)</f>
        <v>-10545.146309505437</v>
      </c>
      <c r="Y2158" s="5">
        <f>VLOOKUP(CONCATENATE($F2158," ",$G2158),AllocFactorMatrix,(Y$4+1),FALSE)*$E2165</f>
        <v>-775.95096304952119</v>
      </c>
      <c r="Z2158" s="5">
        <f>VLOOKUP(CONCATENATE($F2158," ",$G2158),AllocFactorMatrix,(Z$4+1),FALSE)*$E2165</f>
        <v>-12.996882027210191</v>
      </c>
      <c r="AA2158" s="5">
        <f t="shared" ref="AA2158:AA2165" si="1076">SUBTOTAL(9,Y2158:Z2158)</f>
        <v>-788.94784507673137</v>
      </c>
      <c r="AB2158" s="5">
        <f>VLOOKUP(CONCATENATE($F2158," ",$G2158),AllocFactorMatrix,(AB$4+1),FALSE)*$E2165</f>
        <v>-10.069115878982865</v>
      </c>
      <c r="AC2158" s="5">
        <f>VLOOKUP(CONCATENATE($F2158," ",$G2158),AllocFactorMatrix,(AC$4+1),FALSE)*$E2165</f>
        <v>0</v>
      </c>
      <c r="AD2158" s="5">
        <f>VLOOKUP(CONCATENATE($F2158," ",$G2158),AllocFactorMatrix,(AD$4+1),FALSE)*$E2165</f>
        <v>0</v>
      </c>
    </row>
    <row r="2159" spans="1:30" hidden="1" outlineLevel="1">
      <c r="E2159" s="51"/>
      <c r="F2159" s="52" t="str">
        <f>F2165</f>
        <v>RB_GUP-Land_T</v>
      </c>
      <c r="G2159" s="55" t="str">
        <f>$G$9</f>
        <v>BULKTRAN</v>
      </c>
      <c r="H2159" s="4">
        <f t="shared" si="1073"/>
        <v>-1577929.4060168259</v>
      </c>
      <c r="I2159" s="5">
        <f>VLOOKUP(CONCATENATE($F2159," ",$G2159),AllocFactorMatrix,(I$4+1),FALSE)*$E2165</f>
        <v>-777261.18554564868</v>
      </c>
      <c r="J2159" s="5">
        <f>VLOOKUP(CONCATENATE($F2159," ",$G2159),AllocFactorMatrix,(J$4+1),FALSE)*$E2165</f>
        <v>-38422.79772982806</v>
      </c>
      <c r="K2159" s="5">
        <f>VLOOKUP(CONCATENATE($F2159," ",$G2159),AllocFactorMatrix,(K$4+1),FALSE)*$E2165</f>
        <v>-140740.50604364989</v>
      </c>
      <c r="L2159" s="5">
        <f>VLOOKUP(CONCATENATE($F2159," ",$G2159),AllocFactorMatrix,(L$4+1),FALSE)*$E2165</f>
        <v>-4430.0114454796922</v>
      </c>
      <c r="M2159" s="5">
        <f>VLOOKUP(CONCATENATE($F2159," ",$G2159),AllocFactorMatrix,(M$4+1),FALSE)*$E2165</f>
        <v>-415.43229806294869</v>
      </c>
      <c r="N2159" s="5">
        <f t="shared" si="1074"/>
        <v>-145585.94978719254</v>
      </c>
      <c r="O2159" s="5">
        <f>VLOOKUP(CONCATENATE($F2159," ",$G2159),AllocFactorMatrix,(O$4+1),FALSE)*$E2165</f>
        <v>-106984.67829367811</v>
      </c>
      <c r="P2159" s="5">
        <f>VLOOKUP(CONCATENATE($F2159," ",$G2159),AllocFactorMatrix,(P$4+1),FALSE)*$E2165</f>
        <v>-19934.362452183472</v>
      </c>
      <c r="Q2159" s="5">
        <f>VLOOKUP(CONCATENATE($F2159," ",$G2159),AllocFactorMatrix,(Q$4+1),FALSE)*$E2165</f>
        <v>-9007.967214303284</v>
      </c>
      <c r="R2159" s="5">
        <f>VLOOKUP(CONCATENATE($F2159," ",$G2159),AllocFactorMatrix,(R$4+1),FALSE)*$E2165</f>
        <v>-405.0782164406196</v>
      </c>
      <c r="S2159" s="5">
        <f t="shared" si="1075"/>
        <v>-136332.08617660549</v>
      </c>
      <c r="T2159" s="5">
        <f>VLOOKUP(CONCATENATE($F2159," ",$G2159),AllocFactorMatrix,(T$4+1),FALSE)*$E2165</f>
        <v>-3737.2488368023255</v>
      </c>
      <c r="U2159" s="5">
        <f>VLOOKUP(CONCATENATE($F2159," ",$G2159),AllocFactorMatrix,(U$4+1),FALSE)*$E2165</f>
        <v>-61159.440454925709</v>
      </c>
      <c r="V2159" s="5">
        <f>VLOOKUP(CONCATENATE($F2159," ",$G2159),AllocFactorMatrix,(V$4+1),FALSE)*$E2165</f>
        <v>-323229.36128940328</v>
      </c>
      <c r="W2159" s="5">
        <f>VLOOKUP(CONCATENATE($F2159," ",$G2159),AllocFactorMatrix,(W$4+1),FALSE)*$E2165</f>
        <v>-58369.865360122967</v>
      </c>
      <c r="X2159" s="5">
        <f t="shared" ref="X2159:X2165" si="1077">SUBTOTAL(9,T2159:W2159)</f>
        <v>-446495.91594125429</v>
      </c>
      <c r="Y2159" s="5">
        <f>VLOOKUP(CONCATENATE($F2159," ",$G2159),AllocFactorMatrix,(Y$4+1),FALSE)*$E2165</f>
        <v>-32854.824940645427</v>
      </c>
      <c r="Z2159" s="5">
        <f>VLOOKUP(CONCATENATE($F2159," ",$G2159),AllocFactorMatrix,(Z$4+1),FALSE)*$E2165</f>
        <v>-550.30575914235953</v>
      </c>
      <c r="AA2159" s="5">
        <f t="shared" si="1076"/>
        <v>-33405.130699787784</v>
      </c>
      <c r="AB2159" s="5">
        <f>VLOOKUP(CONCATENATE($F2159," ",$G2159),AllocFactorMatrix,(AB$4+1),FALSE)*$E2165</f>
        <v>-426.34013650929933</v>
      </c>
      <c r="AC2159" s="5">
        <f>VLOOKUP(CONCATENATE($F2159," ",$G2159),AllocFactorMatrix,(AC$4+1),FALSE)*$E2165</f>
        <v>0</v>
      </c>
      <c r="AD2159" s="5">
        <f>VLOOKUP(CONCATENATE($F2159," ",$G2159),AllocFactorMatrix,(AD$4+1),FALSE)*$E2165</f>
        <v>0</v>
      </c>
    </row>
    <row r="2160" spans="1:30" hidden="1" outlineLevel="1">
      <c r="E2160" s="51"/>
      <c r="F2160" s="52" t="str">
        <f>F2165</f>
        <v>RB_GUP-Land_T</v>
      </c>
      <c r="G2160" s="55" t="str">
        <f>$G$10</f>
        <v>SUBTRAN</v>
      </c>
      <c r="H2160" s="4">
        <f t="shared" si="1073"/>
        <v>-372254.74369756464</v>
      </c>
      <c r="I2160" s="5">
        <f>VLOOKUP(CONCATENATE($F2160," ",$G2160),AllocFactorMatrix,(I$4+1),FALSE)*$E2165</f>
        <v>-181238.71123309352</v>
      </c>
      <c r="J2160" s="5">
        <f>VLOOKUP(CONCATENATE($F2160," ",$G2160),AllocFactorMatrix,(J$4+1),FALSE)*$E2165</f>
        <v>-8746.8172924915962</v>
      </c>
      <c r="K2160" s="5">
        <f>VLOOKUP(CONCATENATE($F2160," ",$G2160),AllocFactorMatrix,(K$4+1),FALSE)*$E2165</f>
        <v>-31820.493631101039</v>
      </c>
      <c r="L2160" s="5">
        <f>VLOOKUP(CONCATENATE($F2160," ",$G2160),AllocFactorMatrix,(L$4+1),FALSE)*$E2165</f>
        <v>-982.9051090619829</v>
      </c>
      <c r="M2160" s="5">
        <f>VLOOKUP(CONCATENATE($F2160," ",$G2160),AllocFactorMatrix,(M$4+1),FALSE)*$E2165</f>
        <v>-122.41563307259739</v>
      </c>
      <c r="N2160" s="5">
        <f t="shared" si="1074"/>
        <v>-32925.814373235618</v>
      </c>
      <c r="O2160" s="5">
        <f>VLOOKUP(CONCATENATE($F2160," ",$G2160),AllocFactorMatrix,(O$4+1),FALSE)*$E2165</f>
        <v>-24040.880286727326</v>
      </c>
      <c r="P2160" s="5">
        <f>VLOOKUP(CONCATENATE($F2160," ",$G2160),AllocFactorMatrix,(P$4+1),FALSE)*$E2165</f>
        <v>-4469.171605080146</v>
      </c>
      <c r="Q2160" s="5">
        <f>VLOOKUP(CONCATENATE($F2160," ",$G2160),AllocFactorMatrix,(Q$4+1),FALSE)*$E2165</f>
        <v>-2659.2103569263236</v>
      </c>
      <c r="R2160" s="5">
        <f>VLOOKUP(CONCATENATE($F2160," ",$G2160),AllocFactorMatrix,(R$4+1),FALSE)*$E2165</f>
        <v>0</v>
      </c>
      <c r="S2160" s="5">
        <f t="shared" si="1075"/>
        <v>-31169.262248733798</v>
      </c>
      <c r="T2160" s="5">
        <f>VLOOKUP(CONCATENATE($F2160," ",$G2160),AllocFactorMatrix,(T$4+1),FALSE)*$E2165</f>
        <v>-839.46626014619858</v>
      </c>
      <c r="U2160" s="5">
        <f>VLOOKUP(CONCATENATE($F2160," ",$G2160),AllocFactorMatrix,(U$4+1),FALSE)*$E2165</f>
        <v>-13742.541967372268</v>
      </c>
      <c r="V2160" s="5">
        <f>VLOOKUP(CONCATENATE($F2160," ",$G2160),AllocFactorMatrix,(V$4+1),FALSE)*$E2165</f>
        <v>-95739.934966422501</v>
      </c>
      <c r="W2160" s="5">
        <f>VLOOKUP(CONCATENATE($F2160," ",$G2160),AllocFactorMatrix,(W$4+1),FALSE)*$E2165</f>
        <v>0</v>
      </c>
      <c r="X2160" s="5">
        <f t="shared" si="1077"/>
        <v>-110321.94319394097</v>
      </c>
      <c r="Y2160" s="5">
        <f>VLOOKUP(CONCATENATE($F2160," ",$G2160),AllocFactorMatrix,(Y$4+1),FALSE)*$E2165</f>
        <v>-7235.6006273580933</v>
      </c>
      <c r="Z2160" s="5">
        <f>VLOOKUP(CONCATENATE($F2160," ",$G2160),AllocFactorMatrix,(Z$4+1),FALSE)*$E2165</f>
        <v>-120.61765903517768</v>
      </c>
      <c r="AA2160" s="5">
        <f t="shared" si="1076"/>
        <v>-7356.2182863932712</v>
      </c>
      <c r="AB2160" s="5">
        <f>VLOOKUP(CONCATENATE($F2160," ",$G2160),AllocFactorMatrix,(AB$4+1),FALSE)*$E2165</f>
        <v>-96.621591494547687</v>
      </c>
      <c r="AC2160" s="5">
        <f>VLOOKUP(CONCATENATE($F2160," ",$G2160),AllocFactorMatrix,(AC$4+1),FALSE)*$E2165</f>
        <v>-328.53406671675009</v>
      </c>
      <c r="AD2160" s="5">
        <f>VLOOKUP(CONCATENATE($F2160," ",$G2160),AllocFactorMatrix,(AD$4+1),FALSE)*$E2165</f>
        <v>-70.821411464599137</v>
      </c>
    </row>
    <row r="2161" spans="4:30" hidden="1" outlineLevel="1">
      <c r="E2161" s="51"/>
      <c r="F2161" s="52" t="str">
        <f>F2165</f>
        <v>RB_GUP-Land_T</v>
      </c>
      <c r="G2161" s="55" t="str">
        <f>$G$11</f>
        <v>DISTPRI</v>
      </c>
      <c r="H2161" s="4">
        <f t="shared" si="1073"/>
        <v>0</v>
      </c>
      <c r="I2161" s="5">
        <f>VLOOKUP(CONCATENATE($F2161," ",$G2161),AllocFactorMatrix,(I$4+1),FALSE)*$E2165</f>
        <v>0</v>
      </c>
      <c r="J2161" s="5">
        <f>VLOOKUP(CONCATENATE($F2161," ",$G2161),AllocFactorMatrix,(J$4+1),FALSE)*$E2165</f>
        <v>0</v>
      </c>
      <c r="K2161" s="5">
        <f>VLOOKUP(CONCATENATE($F2161," ",$G2161),AllocFactorMatrix,(K$4+1),FALSE)*$E2165</f>
        <v>0</v>
      </c>
      <c r="L2161" s="5">
        <f>VLOOKUP(CONCATENATE($F2161," ",$G2161),AllocFactorMatrix,(L$4+1),FALSE)*$E2165</f>
        <v>0</v>
      </c>
      <c r="M2161" s="5">
        <f>VLOOKUP(CONCATENATE($F2161," ",$G2161),AllocFactorMatrix,(M$4+1),FALSE)*$E2165</f>
        <v>0</v>
      </c>
      <c r="N2161" s="5">
        <f t="shared" si="1074"/>
        <v>0</v>
      </c>
      <c r="O2161" s="5">
        <f>VLOOKUP(CONCATENATE($F2161," ",$G2161),AllocFactorMatrix,(O$4+1),FALSE)*$E2165</f>
        <v>0</v>
      </c>
      <c r="P2161" s="5">
        <f>VLOOKUP(CONCATENATE($F2161," ",$G2161),AllocFactorMatrix,(P$4+1),FALSE)*$E2165</f>
        <v>0</v>
      </c>
      <c r="Q2161" s="5">
        <f>VLOOKUP(CONCATENATE($F2161," ",$G2161),AllocFactorMatrix,(Q$4+1),FALSE)*$E2165</f>
        <v>0</v>
      </c>
      <c r="R2161" s="5">
        <f>VLOOKUP(CONCATENATE($F2161," ",$G2161),AllocFactorMatrix,(R$4+1),FALSE)*$E2165</f>
        <v>0</v>
      </c>
      <c r="S2161" s="5">
        <f t="shared" si="1075"/>
        <v>0</v>
      </c>
      <c r="T2161" s="5">
        <f>VLOOKUP(CONCATENATE($F2161," ",$G2161),AllocFactorMatrix,(T$4+1),FALSE)*$E2165</f>
        <v>0</v>
      </c>
      <c r="U2161" s="5">
        <f>VLOOKUP(CONCATENATE($F2161," ",$G2161),AllocFactorMatrix,(U$4+1),FALSE)*$E2165</f>
        <v>0</v>
      </c>
      <c r="V2161" s="5">
        <f>VLOOKUP(CONCATENATE($F2161," ",$G2161),AllocFactorMatrix,(V$4+1),FALSE)*$E2165</f>
        <v>0</v>
      </c>
      <c r="W2161" s="5">
        <f>VLOOKUP(CONCATENATE($F2161," ",$G2161),AllocFactorMatrix,(W$4+1),FALSE)*$E2165</f>
        <v>0</v>
      </c>
      <c r="X2161" s="5">
        <f t="shared" si="1077"/>
        <v>0</v>
      </c>
      <c r="Y2161" s="5">
        <f>VLOOKUP(CONCATENATE($F2161," ",$G2161),AllocFactorMatrix,(Y$4+1),FALSE)*$E2165</f>
        <v>0</v>
      </c>
      <c r="Z2161" s="5">
        <f>VLOOKUP(CONCATENATE($F2161," ",$G2161),AllocFactorMatrix,(Z$4+1),FALSE)*$E2165</f>
        <v>0</v>
      </c>
      <c r="AA2161" s="5">
        <f t="shared" si="1076"/>
        <v>0</v>
      </c>
      <c r="AB2161" s="5">
        <f>VLOOKUP(CONCATENATE($F2161," ",$G2161),AllocFactorMatrix,(AB$4+1),FALSE)*$E2165</f>
        <v>0</v>
      </c>
      <c r="AC2161" s="5">
        <f>VLOOKUP(CONCATENATE($F2161," ",$G2161),AllocFactorMatrix,(AC$4+1),FALSE)*$E2165</f>
        <v>0</v>
      </c>
      <c r="AD2161" s="5">
        <f>VLOOKUP(CONCATENATE($F2161," ",$G2161),AllocFactorMatrix,(AD$4+1),FALSE)*$E2165</f>
        <v>0</v>
      </c>
    </row>
    <row r="2162" spans="4:30" hidden="1" outlineLevel="1">
      <c r="E2162" s="51"/>
      <c r="F2162" s="52" t="str">
        <f>F2165</f>
        <v>RB_GUP-Land_T</v>
      </c>
      <c r="G2162" s="55" t="str">
        <f>$G$12</f>
        <v>DISTSEC</v>
      </c>
      <c r="H2162" s="4">
        <f t="shared" si="1073"/>
        <v>0</v>
      </c>
      <c r="I2162" s="5">
        <f>VLOOKUP(CONCATENATE($F2162," ",$G2162),AllocFactorMatrix,(I$4+1),FALSE)*$E2165</f>
        <v>0</v>
      </c>
      <c r="J2162" s="5">
        <f>VLOOKUP(CONCATENATE($F2162," ",$G2162),AllocFactorMatrix,(J$4+1),FALSE)*$E2165</f>
        <v>0</v>
      </c>
      <c r="K2162" s="5">
        <f>VLOOKUP(CONCATENATE($F2162," ",$G2162),AllocFactorMatrix,(K$4+1),FALSE)*$E2165</f>
        <v>0</v>
      </c>
      <c r="L2162" s="5">
        <f>VLOOKUP(CONCATENATE($F2162," ",$G2162),AllocFactorMatrix,(L$4+1),FALSE)*$E2165</f>
        <v>0</v>
      </c>
      <c r="M2162" s="5">
        <f>VLOOKUP(CONCATENATE($F2162," ",$G2162),AllocFactorMatrix,(M$4+1),FALSE)*$E2165</f>
        <v>0</v>
      </c>
      <c r="N2162" s="5">
        <f t="shared" si="1074"/>
        <v>0</v>
      </c>
      <c r="O2162" s="5">
        <f>VLOOKUP(CONCATENATE($F2162," ",$G2162),AllocFactorMatrix,(O$4+1),FALSE)*$E2165</f>
        <v>0</v>
      </c>
      <c r="P2162" s="5">
        <f>VLOOKUP(CONCATENATE($F2162," ",$G2162),AllocFactorMatrix,(P$4+1),FALSE)*$E2165</f>
        <v>0</v>
      </c>
      <c r="Q2162" s="5">
        <f>VLOOKUP(CONCATENATE($F2162," ",$G2162),AllocFactorMatrix,(Q$4+1),FALSE)*$E2165</f>
        <v>0</v>
      </c>
      <c r="R2162" s="5">
        <f>VLOOKUP(CONCATENATE($F2162," ",$G2162),AllocFactorMatrix,(R$4+1),FALSE)*$E2165</f>
        <v>0</v>
      </c>
      <c r="S2162" s="5">
        <f t="shared" si="1075"/>
        <v>0</v>
      </c>
      <c r="T2162" s="5">
        <f>VLOOKUP(CONCATENATE($F2162," ",$G2162),AllocFactorMatrix,(T$4+1),FALSE)*$E2165</f>
        <v>0</v>
      </c>
      <c r="U2162" s="5">
        <f>VLOOKUP(CONCATENATE($F2162," ",$G2162),AllocFactorMatrix,(U$4+1),FALSE)*$E2165</f>
        <v>0</v>
      </c>
      <c r="V2162" s="5">
        <f>VLOOKUP(CONCATENATE($F2162," ",$G2162),AllocFactorMatrix,(V$4+1),FALSE)*$E2165</f>
        <v>0</v>
      </c>
      <c r="W2162" s="5">
        <f>VLOOKUP(CONCATENATE($F2162," ",$G2162),AllocFactorMatrix,(W$4+1),FALSE)*$E2165</f>
        <v>0</v>
      </c>
      <c r="X2162" s="5">
        <f t="shared" si="1077"/>
        <v>0</v>
      </c>
      <c r="Y2162" s="5">
        <f>VLOOKUP(CONCATENATE($F2162," ",$G2162),AllocFactorMatrix,(Y$4+1),FALSE)*$E2165</f>
        <v>0</v>
      </c>
      <c r="Z2162" s="5">
        <f>VLOOKUP(CONCATENATE($F2162," ",$G2162),AllocFactorMatrix,(Z$4+1),FALSE)*$E2165</f>
        <v>0</v>
      </c>
      <c r="AA2162" s="5">
        <f t="shared" si="1076"/>
        <v>0</v>
      </c>
      <c r="AB2162" s="5">
        <f>VLOOKUP(CONCATENATE($F2162," ",$G2162),AllocFactorMatrix,(AB$4+1),FALSE)*$E2165</f>
        <v>0</v>
      </c>
      <c r="AC2162" s="5">
        <f>VLOOKUP(CONCATENATE($F2162," ",$G2162),AllocFactorMatrix,(AC$4+1),FALSE)*$E2165</f>
        <v>0</v>
      </c>
      <c r="AD2162" s="5">
        <f>VLOOKUP(CONCATENATE($F2162," ",$G2162),AllocFactorMatrix,(AD$4+1),FALSE)*$E2165</f>
        <v>0</v>
      </c>
    </row>
    <row r="2163" spans="4:30" hidden="1" outlineLevel="1">
      <c r="E2163" s="51"/>
      <c r="F2163" s="52" t="str">
        <f>F2165</f>
        <v>RB_GUP-Land_T</v>
      </c>
      <c r="G2163" s="55" t="str">
        <f>$G$13</f>
        <v>ENERGY</v>
      </c>
      <c r="H2163" s="4">
        <f t="shared" si="1073"/>
        <v>0</v>
      </c>
      <c r="I2163" s="5">
        <f>VLOOKUP(CONCATENATE($F2163," ",$G2163),AllocFactorMatrix,(I$4+1),FALSE)*$E2165</f>
        <v>0</v>
      </c>
      <c r="J2163" s="5">
        <f>VLOOKUP(CONCATENATE($F2163," ",$G2163),AllocFactorMatrix,(J$4+1),FALSE)*$E2165</f>
        <v>0</v>
      </c>
      <c r="K2163" s="5">
        <f>VLOOKUP(CONCATENATE($F2163," ",$G2163),AllocFactorMatrix,(K$4+1),FALSE)*$E2165</f>
        <v>0</v>
      </c>
      <c r="L2163" s="5">
        <f>VLOOKUP(CONCATENATE($F2163," ",$G2163),AllocFactorMatrix,(L$4+1),FALSE)*$E2165</f>
        <v>0</v>
      </c>
      <c r="M2163" s="5">
        <f>VLOOKUP(CONCATENATE($F2163," ",$G2163),AllocFactorMatrix,(M$4+1),FALSE)*$E2165</f>
        <v>0</v>
      </c>
      <c r="N2163" s="5">
        <f t="shared" si="1074"/>
        <v>0</v>
      </c>
      <c r="O2163" s="5">
        <f>VLOOKUP(CONCATENATE($F2163," ",$G2163),AllocFactorMatrix,(O$4+1),FALSE)*$E2165</f>
        <v>0</v>
      </c>
      <c r="P2163" s="5">
        <f>VLOOKUP(CONCATENATE($F2163," ",$G2163),AllocFactorMatrix,(P$4+1),FALSE)*$E2165</f>
        <v>0</v>
      </c>
      <c r="Q2163" s="5">
        <f>VLOOKUP(CONCATENATE($F2163," ",$G2163),AllocFactorMatrix,(Q$4+1),FALSE)*$E2165</f>
        <v>0</v>
      </c>
      <c r="R2163" s="5">
        <f>VLOOKUP(CONCATENATE($F2163," ",$G2163),AllocFactorMatrix,(R$4+1),FALSE)*$E2165</f>
        <v>0</v>
      </c>
      <c r="S2163" s="5">
        <f t="shared" si="1075"/>
        <v>0</v>
      </c>
      <c r="T2163" s="5">
        <f>VLOOKUP(CONCATENATE($F2163," ",$G2163),AllocFactorMatrix,(T$4+1),FALSE)*$E2165</f>
        <v>0</v>
      </c>
      <c r="U2163" s="5">
        <f>VLOOKUP(CONCATENATE($F2163," ",$G2163),AllocFactorMatrix,(U$4+1),FALSE)*$E2165</f>
        <v>0</v>
      </c>
      <c r="V2163" s="5">
        <f>VLOOKUP(CONCATENATE($F2163," ",$G2163),AllocFactorMatrix,(V$4+1),FALSE)*$E2165</f>
        <v>0</v>
      </c>
      <c r="W2163" s="5">
        <f>VLOOKUP(CONCATENATE($F2163," ",$G2163),AllocFactorMatrix,(W$4+1),FALSE)*$E2165</f>
        <v>0</v>
      </c>
      <c r="X2163" s="5">
        <f t="shared" si="1077"/>
        <v>0</v>
      </c>
      <c r="Y2163" s="5">
        <f>VLOOKUP(CONCATENATE($F2163," ",$G2163),AllocFactorMatrix,(Y$4+1),FALSE)*$E2165</f>
        <v>0</v>
      </c>
      <c r="Z2163" s="5">
        <f>VLOOKUP(CONCATENATE($F2163," ",$G2163),AllocFactorMatrix,(Z$4+1),FALSE)*$E2165</f>
        <v>0</v>
      </c>
      <c r="AA2163" s="5">
        <f t="shared" si="1076"/>
        <v>0</v>
      </c>
      <c r="AB2163" s="5">
        <f>VLOOKUP(CONCATENATE($F2163," ",$G2163),AllocFactorMatrix,(AB$4+1),FALSE)*$E2165</f>
        <v>0</v>
      </c>
      <c r="AC2163" s="5">
        <f>VLOOKUP(CONCATENATE($F2163," ",$G2163),AllocFactorMatrix,(AC$4+1),FALSE)*$E2165</f>
        <v>0</v>
      </c>
      <c r="AD2163" s="5">
        <f>VLOOKUP(CONCATENATE($F2163," ",$G2163),AllocFactorMatrix,(AD$4+1),FALSE)*$E2165</f>
        <v>0</v>
      </c>
    </row>
    <row r="2164" spans="4:30" hidden="1" outlineLevel="1">
      <c r="E2164" s="51"/>
      <c r="F2164" s="52" t="str">
        <f>F2165</f>
        <v>RB_GUP-Land_T</v>
      </c>
      <c r="G2164" s="55" t="str">
        <f>$G$14</f>
        <v>CUSTOMER</v>
      </c>
      <c r="H2164" s="4">
        <f t="shared" si="1073"/>
        <v>0</v>
      </c>
      <c r="I2164" s="5">
        <f>VLOOKUP(CONCATENATE($F2164," ",$G2164),AllocFactorMatrix,(I$4+1),FALSE)*$E2165</f>
        <v>0</v>
      </c>
      <c r="J2164" s="5">
        <f>VLOOKUP(CONCATENATE($F2164," ",$G2164),AllocFactorMatrix,(J$4+1),FALSE)*$E2165</f>
        <v>0</v>
      </c>
      <c r="K2164" s="5">
        <f>VLOOKUP(CONCATENATE($F2164," ",$G2164),AllocFactorMatrix,(K$4+1),FALSE)*$E2165</f>
        <v>0</v>
      </c>
      <c r="L2164" s="5">
        <f>VLOOKUP(CONCATENATE($F2164," ",$G2164),AllocFactorMatrix,(L$4+1),FALSE)*$E2165</f>
        <v>0</v>
      </c>
      <c r="M2164" s="5">
        <f>VLOOKUP(CONCATENATE($F2164," ",$G2164),AllocFactorMatrix,(M$4+1),FALSE)*$E2165</f>
        <v>0</v>
      </c>
      <c r="N2164" s="5">
        <f t="shared" si="1074"/>
        <v>0</v>
      </c>
      <c r="O2164" s="5">
        <f>VLOOKUP(CONCATENATE($F2164," ",$G2164),AllocFactorMatrix,(O$4+1),FALSE)*$E2165</f>
        <v>0</v>
      </c>
      <c r="P2164" s="5">
        <f>VLOOKUP(CONCATENATE($F2164," ",$G2164),AllocFactorMatrix,(P$4+1),FALSE)*$E2165</f>
        <v>0</v>
      </c>
      <c r="Q2164" s="5">
        <f>VLOOKUP(CONCATENATE($F2164," ",$G2164),AllocFactorMatrix,(Q$4+1),FALSE)*$E2165</f>
        <v>0</v>
      </c>
      <c r="R2164" s="5">
        <f>VLOOKUP(CONCATENATE($F2164," ",$G2164),AllocFactorMatrix,(R$4+1),FALSE)*$E2165</f>
        <v>0</v>
      </c>
      <c r="S2164" s="5">
        <f t="shared" si="1075"/>
        <v>0</v>
      </c>
      <c r="T2164" s="5">
        <f>VLOOKUP(CONCATENATE($F2164," ",$G2164),AllocFactorMatrix,(T$4+1),FALSE)*$E2165</f>
        <v>0</v>
      </c>
      <c r="U2164" s="5">
        <f>VLOOKUP(CONCATENATE($F2164," ",$G2164),AllocFactorMatrix,(U$4+1),FALSE)*$E2165</f>
        <v>0</v>
      </c>
      <c r="V2164" s="5">
        <f>VLOOKUP(CONCATENATE($F2164," ",$G2164),AllocFactorMatrix,(V$4+1),FALSE)*$E2165</f>
        <v>0</v>
      </c>
      <c r="W2164" s="5">
        <f>VLOOKUP(CONCATENATE($F2164," ",$G2164),AllocFactorMatrix,(W$4+1),FALSE)*$E2165</f>
        <v>0</v>
      </c>
      <c r="X2164" s="5">
        <f t="shared" si="1077"/>
        <v>0</v>
      </c>
      <c r="Y2164" s="5">
        <f>VLOOKUP(CONCATENATE($F2164," ",$G2164),AllocFactorMatrix,(Y$4+1),FALSE)*$E2165</f>
        <v>0</v>
      </c>
      <c r="Z2164" s="5">
        <f>VLOOKUP(CONCATENATE($F2164," ",$G2164),AllocFactorMatrix,(Z$4+1),FALSE)*$E2165</f>
        <v>0</v>
      </c>
      <c r="AA2164" s="5">
        <f t="shared" si="1076"/>
        <v>0</v>
      </c>
      <c r="AB2164" s="5">
        <f>VLOOKUP(CONCATENATE($F2164," ",$G2164),AllocFactorMatrix,(AB$4+1),FALSE)*$E2165</f>
        <v>0</v>
      </c>
      <c r="AC2164" s="5">
        <f>VLOOKUP(CONCATENATE($F2164," ",$G2164),AllocFactorMatrix,(AC$4+1),FALSE)*$E2165</f>
        <v>0</v>
      </c>
      <c r="AD2164" s="5">
        <f>VLOOKUP(CONCATENATE($F2164," ",$G2164),AllocFactorMatrix,(AD$4+1),FALSE)*$E2165</f>
        <v>0</v>
      </c>
    </row>
    <row r="2165" spans="4:30" collapsed="1">
      <c r="D2165" s="95" t="str">
        <f>D1840</f>
        <v>Adj 2 - Decommissioning Rider Removal</v>
      </c>
      <c r="E2165" s="96">
        <v>-1987451</v>
      </c>
      <c r="F2165" s="61" t="s">
        <v>578</v>
      </c>
      <c r="G2165" s="55" t="str">
        <f>$G$15</f>
        <v>TOTAL</v>
      </c>
      <c r="H2165" s="4">
        <f t="shared" si="1073"/>
        <v>-1987450.9999999995</v>
      </c>
      <c r="I2165" s="5">
        <f>VLOOKUP(CONCATENATE($F2165," ",$G2165),AllocFactorMatrix,(I$4+1),FALSE)*$E2165</f>
        <v>-976856.91333733697</v>
      </c>
      <c r="J2165" s="5">
        <f>VLOOKUP(CONCATENATE($F2165," ",$G2165),AllocFactorMatrix,(J$4+1),FALSE)*$E2165</f>
        <v>-48077.06794454276</v>
      </c>
      <c r="K2165" s="5">
        <f>VLOOKUP(CONCATENATE($F2165," ",$G2165),AllocFactorMatrix,(K$4+1),FALSE)*$E2165</f>
        <v>-175884.94772201456</v>
      </c>
      <c r="L2165" s="5">
        <f>VLOOKUP(CONCATENATE($F2165," ",$G2165),AllocFactorMatrix,(L$4+1),FALSE)*$E2165</f>
        <v>-5517.5426377319036</v>
      </c>
      <c r="M2165" s="5">
        <f>VLOOKUP(CONCATENATE($F2165," ",$G2165),AllocFactorMatrix,(M$4+1),FALSE)*$E2165</f>
        <v>-547.65943043119523</v>
      </c>
      <c r="N2165" s="5">
        <f t="shared" si="1074"/>
        <v>-181950.14979017767</v>
      </c>
      <c r="O2165" s="5">
        <f>VLOOKUP(CONCATENATE($F2165," ",$G2165),AllocFactorMatrix,(O$4+1),FALSE)*$E2165</f>
        <v>-133552.27617222018</v>
      </c>
      <c r="P2165" s="5">
        <f>VLOOKUP(CONCATENATE($F2165," ",$G2165),AllocFactorMatrix,(P$4+1),FALSE)*$E2165</f>
        <v>-24874.335157878038</v>
      </c>
      <c r="Q2165" s="5">
        <f>VLOOKUP(CONCATENATE($F2165," ",$G2165),AllocFactorMatrix,(Q$4+1),FALSE)*$E2165</f>
        <v>-11879.923822280543</v>
      </c>
      <c r="R2165" s="5">
        <f>VLOOKUP(CONCATENATE($F2165," ",$G2165),AllocFactorMatrix,(R$4+1),FALSE)*$E2165</f>
        <v>-414.64517754071136</v>
      </c>
      <c r="S2165" s="5">
        <f t="shared" si="1075"/>
        <v>-170721.18032991947</v>
      </c>
      <c r="T2165" s="5">
        <f>VLOOKUP(CONCATENATE($F2165," ",$G2165),AllocFactorMatrix,(T$4+1),FALSE)*$E2165</f>
        <v>-4664.9798142103382</v>
      </c>
      <c r="U2165" s="5">
        <f>VLOOKUP(CONCATENATE($F2165," ",$G2165),AllocFactorMatrix,(U$4+1),FALSE)*$E2165</f>
        <v>-76346.419481582372</v>
      </c>
      <c r="V2165" s="5">
        <f>VLOOKUP(CONCATENATE($F2165," ",$G2165),AllocFactorMatrix,(V$4+1),FALSE)*$E2165</f>
        <v>-426603.18670057779</v>
      </c>
      <c r="W2165" s="5">
        <f>VLOOKUP(CONCATENATE($F2165," ",$G2165),AllocFactorMatrix,(W$4+1),FALSE)*$E2165</f>
        <v>-59748.419448330154</v>
      </c>
      <c r="X2165" s="5">
        <f t="shared" si="1077"/>
        <v>-567363.00544470071</v>
      </c>
      <c r="Y2165" s="5">
        <f>VLOOKUP(CONCATENATE($F2165," ",$G2165),AllocFactorMatrix,(Y$4+1),FALSE)*$E2165</f>
        <v>-40866.376531053043</v>
      </c>
      <c r="Z2165" s="5">
        <f>VLOOKUP(CONCATENATE($F2165," ",$G2165),AllocFactorMatrix,(Z$4+1),FALSE)*$E2165</f>
        <v>-683.92030020474749</v>
      </c>
      <c r="AA2165" s="5">
        <f t="shared" si="1076"/>
        <v>-41550.296831257794</v>
      </c>
      <c r="AB2165" s="5">
        <f>VLOOKUP(CONCATENATE($F2165," ",$G2165),AllocFactorMatrix,(AB$4+1),FALSE)*$E2165</f>
        <v>-533.03084388282991</v>
      </c>
      <c r="AC2165" s="5">
        <f>VLOOKUP(CONCATENATE($F2165," ",$G2165),AllocFactorMatrix,(AC$4+1),FALSE)*$E2165</f>
        <v>-328.53406671675009</v>
      </c>
      <c r="AD2165" s="5">
        <f>VLOOKUP(CONCATENATE($F2165," ",$G2165),AllocFactorMatrix,(AD$4+1),FALSE)*$E2165</f>
        <v>-70.821411464599137</v>
      </c>
    </row>
    <row r="2166" spans="4:30" hidden="1" outlineLevel="1">
      <c r="E2166" s="51"/>
      <c r="F2166" s="52" t="str">
        <f>F2173</f>
        <v>RB_GUP-Land_P</v>
      </c>
      <c r="G2166" s="55" t="str">
        <f>$G$8</f>
        <v>PRODUCTION</v>
      </c>
      <c r="H2166" s="4">
        <f t="shared" ref="H2166:H2229" si="1078">SUBTOTAL(9,I2166:AD2166)</f>
        <v>-9192378.0000000019</v>
      </c>
      <c r="I2166" s="5">
        <f>VLOOKUP(CONCATENATE($F2166," ",$G2166),AllocFactorMatrix,(I$4+1),FALSE)*$E2173</f>
        <v>-4528009.0446502212</v>
      </c>
      <c r="J2166" s="5">
        <f>VLOOKUP(CONCATENATE($F2166," ",$G2166),AllocFactorMatrix,(J$4+1),FALSE)*$E2173</f>
        <v>-223835.66666755886</v>
      </c>
      <c r="K2166" s="5">
        <f>VLOOKUP(CONCATENATE($F2166," ",$G2166),AllocFactorMatrix,(K$4+1),FALSE)*$E2173</f>
        <v>-819897.21880543919</v>
      </c>
      <c r="L2166" s="5">
        <f>VLOOKUP(CONCATENATE($F2166," ",$G2166),AllocFactorMatrix,(L$4+1),FALSE)*$E2173</f>
        <v>-25807.453486763578</v>
      </c>
      <c r="M2166" s="5">
        <f>VLOOKUP(CONCATENATE($F2166," ",$G2166),AllocFactorMatrix,(M$4+1),FALSE)*$E2173</f>
        <v>-2420.1404084629698</v>
      </c>
      <c r="N2166" s="5">
        <f t="shared" ref="N2166:N2229" si="1079">SUBTOTAL(9,K2166:M2166)</f>
        <v>-848124.81270066567</v>
      </c>
      <c r="O2166" s="5">
        <f>VLOOKUP(CONCATENATE($F2166," ",$G2166),AllocFactorMatrix,(O$4+1),FALSE)*$E2173</f>
        <v>-623249.43012906716</v>
      </c>
      <c r="P2166" s="5">
        <f>VLOOKUP(CONCATENATE($F2166," ",$G2166),AllocFactorMatrix,(P$4+1),FALSE)*$E2173</f>
        <v>-116129.52654963289</v>
      </c>
      <c r="Q2166" s="5">
        <f>VLOOKUP(CONCATENATE($F2166," ",$G2166),AllocFactorMatrix,(Q$4+1),FALSE)*$E2173</f>
        <v>-52476.77071593899</v>
      </c>
      <c r="R2166" s="5">
        <f>VLOOKUP(CONCATENATE($F2166," ",$G2166),AllocFactorMatrix,(R$4+1),FALSE)*$E2173</f>
        <v>-2359.8217200904887</v>
      </c>
      <c r="S2166" s="5">
        <f>SUBTOTAL(9,O2166:R2166)</f>
        <v>-794215.54911472951</v>
      </c>
      <c r="T2166" s="5">
        <f>VLOOKUP(CONCATENATE($F2166," ",$G2166),AllocFactorMatrix,(T$4+1),FALSE)*$E2173</f>
        <v>-21771.698947336154</v>
      </c>
      <c r="U2166" s="5">
        <f>VLOOKUP(CONCATENATE($F2166," ",$G2166),AllocFactorMatrix,(U$4+1),FALSE)*$E2173</f>
        <v>-356290.14377096551</v>
      </c>
      <c r="V2166" s="5">
        <f>VLOOKUP(CONCATENATE($F2166," ",$G2166),AllocFactorMatrix,(V$4+1),FALSE)*$E2173</f>
        <v>-1883003.4210282536</v>
      </c>
      <c r="W2166" s="5">
        <f>VLOOKUP(CONCATENATE($F2166," ",$G2166),AllocFactorMatrix,(W$4+1),FALSE)*$E2173</f>
        <v>-340039.20844202524</v>
      </c>
      <c r="X2166" s="5">
        <f>SUBTOTAL(9,T2166:W2166)</f>
        <v>-2601104.4721885808</v>
      </c>
      <c r="Y2166" s="5">
        <f>VLOOKUP(CONCATENATE($F2166," ",$G2166),AllocFactorMatrix,(Y$4+1),FALSE)*$E2173</f>
        <v>-191398.91102011691</v>
      </c>
      <c r="Z2166" s="5">
        <f>VLOOKUP(CONCATENATE($F2166," ",$G2166),AllocFactorMatrix,(Z$4+1),FALSE)*$E2173</f>
        <v>-3205.8585981885071</v>
      </c>
      <c r="AA2166" s="5">
        <f t="shared" ref="AA2166:AA2229" si="1080">SUBTOTAL(9,Y2166:Z2166)</f>
        <v>-194604.76961830541</v>
      </c>
      <c r="AB2166" s="5">
        <f>VLOOKUP(CONCATENATE($F2166," ",$G2166),AllocFactorMatrix,(AB$4+1),FALSE)*$E2173</f>
        <v>-2483.6850599406916</v>
      </c>
      <c r="AC2166" s="5">
        <f>VLOOKUP(CONCATENATE($F2166," ",$G2166),AllocFactorMatrix,(AC$4+1),FALSE)*$E2173</f>
        <v>0</v>
      </c>
      <c r="AD2166" s="5">
        <f>VLOOKUP(CONCATENATE($F2166," ",$G2166),AllocFactorMatrix,(AD$4+1),FALSE)*$E2173</f>
        <v>0</v>
      </c>
    </row>
    <row r="2167" spans="4:30" hidden="1" outlineLevel="1">
      <c r="E2167" s="51"/>
      <c r="F2167" s="52" t="str">
        <f>F2173</f>
        <v>RB_GUP-Land_P</v>
      </c>
      <c r="G2167" s="55" t="str">
        <f>$G$9</f>
        <v>BULKTRAN</v>
      </c>
      <c r="H2167" s="4">
        <f t="shared" si="1078"/>
        <v>0</v>
      </c>
      <c r="I2167" s="5">
        <f>VLOOKUP(CONCATENATE($F2167," ",$G2167),AllocFactorMatrix,(I$4+1),FALSE)*$E2173</f>
        <v>0</v>
      </c>
      <c r="J2167" s="5">
        <f>VLOOKUP(CONCATENATE($F2167," ",$G2167),AllocFactorMatrix,(J$4+1),FALSE)*$E2173</f>
        <v>0</v>
      </c>
      <c r="K2167" s="5">
        <f>VLOOKUP(CONCATENATE($F2167," ",$G2167),AllocFactorMatrix,(K$4+1),FALSE)*$E2173</f>
        <v>0</v>
      </c>
      <c r="L2167" s="5">
        <f>VLOOKUP(CONCATENATE($F2167," ",$G2167),AllocFactorMatrix,(L$4+1),FALSE)*$E2173</f>
        <v>0</v>
      </c>
      <c r="M2167" s="5">
        <f>VLOOKUP(CONCATENATE($F2167," ",$G2167),AllocFactorMatrix,(M$4+1),FALSE)*$E2173</f>
        <v>0</v>
      </c>
      <c r="N2167" s="5">
        <f t="shared" si="1079"/>
        <v>0</v>
      </c>
      <c r="O2167" s="5">
        <f>VLOOKUP(CONCATENATE($F2167," ",$G2167),AllocFactorMatrix,(O$4+1),FALSE)*$E2173</f>
        <v>0</v>
      </c>
      <c r="P2167" s="5">
        <f>VLOOKUP(CONCATENATE($F2167," ",$G2167),AllocFactorMatrix,(P$4+1),FALSE)*$E2173</f>
        <v>0</v>
      </c>
      <c r="Q2167" s="5">
        <f>VLOOKUP(CONCATENATE($F2167," ",$G2167),AllocFactorMatrix,(Q$4+1),FALSE)*$E2173</f>
        <v>0</v>
      </c>
      <c r="R2167" s="5">
        <f>VLOOKUP(CONCATENATE($F2167," ",$G2167),AllocFactorMatrix,(R$4+1),FALSE)*$E2173</f>
        <v>0</v>
      </c>
      <c r="S2167" s="5">
        <f t="shared" ref="S2167:S2229" si="1081">SUBTOTAL(9,O2167:R2167)</f>
        <v>0</v>
      </c>
      <c r="T2167" s="5">
        <f>VLOOKUP(CONCATENATE($F2167," ",$G2167),AllocFactorMatrix,(T$4+1),FALSE)*$E2173</f>
        <v>0</v>
      </c>
      <c r="U2167" s="5">
        <f>VLOOKUP(CONCATENATE($F2167," ",$G2167),AllocFactorMatrix,(U$4+1),FALSE)*$E2173</f>
        <v>0</v>
      </c>
      <c r="V2167" s="5">
        <f>VLOOKUP(CONCATENATE($F2167," ",$G2167),AllocFactorMatrix,(V$4+1),FALSE)*$E2173</f>
        <v>0</v>
      </c>
      <c r="W2167" s="5">
        <f>VLOOKUP(CONCATENATE($F2167," ",$G2167),AllocFactorMatrix,(W$4+1),FALSE)*$E2173</f>
        <v>0</v>
      </c>
      <c r="X2167" s="5">
        <f t="shared" ref="X2167:X2173" si="1082">SUBTOTAL(9,T2167:W2167)</f>
        <v>0</v>
      </c>
      <c r="Y2167" s="5">
        <f>VLOOKUP(CONCATENATE($F2167," ",$G2167),AllocFactorMatrix,(Y$4+1),FALSE)*$E2173</f>
        <v>0</v>
      </c>
      <c r="Z2167" s="5">
        <f>VLOOKUP(CONCATENATE($F2167," ",$G2167),AllocFactorMatrix,(Z$4+1),FALSE)*$E2173</f>
        <v>0</v>
      </c>
      <c r="AA2167" s="5">
        <f t="shared" si="1080"/>
        <v>0</v>
      </c>
      <c r="AB2167" s="5">
        <f>VLOOKUP(CONCATENATE($F2167," ",$G2167),AllocFactorMatrix,(AB$4+1),FALSE)*$E2173</f>
        <v>0</v>
      </c>
      <c r="AC2167" s="5">
        <f>VLOOKUP(CONCATENATE($F2167," ",$G2167),AllocFactorMatrix,(AC$4+1),FALSE)*$E2173</f>
        <v>0</v>
      </c>
      <c r="AD2167" s="5">
        <f>VLOOKUP(CONCATENATE($F2167," ",$G2167),AllocFactorMatrix,(AD$4+1),FALSE)*$E2173</f>
        <v>0</v>
      </c>
    </row>
    <row r="2168" spans="4:30" hidden="1" outlineLevel="1">
      <c r="E2168" s="51"/>
      <c r="F2168" s="52" t="str">
        <f>F2173</f>
        <v>RB_GUP-Land_P</v>
      </c>
      <c r="G2168" s="55" t="str">
        <f>$G$10</f>
        <v>SUBTRAN</v>
      </c>
      <c r="H2168" s="4">
        <f t="shared" si="1078"/>
        <v>0</v>
      </c>
      <c r="I2168" s="5">
        <f>VLOOKUP(CONCATENATE($F2168," ",$G2168),AllocFactorMatrix,(I$4+1),FALSE)*$E2173</f>
        <v>0</v>
      </c>
      <c r="J2168" s="5">
        <f>VLOOKUP(CONCATENATE($F2168," ",$G2168),AllocFactorMatrix,(J$4+1),FALSE)*$E2173</f>
        <v>0</v>
      </c>
      <c r="K2168" s="5">
        <f>VLOOKUP(CONCATENATE($F2168," ",$G2168),AllocFactorMatrix,(K$4+1),FALSE)*$E2173</f>
        <v>0</v>
      </c>
      <c r="L2168" s="5">
        <f>VLOOKUP(CONCATENATE($F2168," ",$G2168),AllocFactorMatrix,(L$4+1),FALSE)*$E2173</f>
        <v>0</v>
      </c>
      <c r="M2168" s="5">
        <f>VLOOKUP(CONCATENATE($F2168," ",$G2168),AllocFactorMatrix,(M$4+1),FALSE)*$E2173</f>
        <v>0</v>
      </c>
      <c r="N2168" s="5">
        <f t="shared" si="1079"/>
        <v>0</v>
      </c>
      <c r="O2168" s="5">
        <f>VLOOKUP(CONCATENATE($F2168," ",$G2168),AllocFactorMatrix,(O$4+1),FALSE)*$E2173</f>
        <v>0</v>
      </c>
      <c r="P2168" s="5">
        <f>VLOOKUP(CONCATENATE($F2168," ",$G2168),AllocFactorMatrix,(P$4+1),FALSE)*$E2173</f>
        <v>0</v>
      </c>
      <c r="Q2168" s="5">
        <f>VLOOKUP(CONCATENATE($F2168," ",$G2168),AllocFactorMatrix,(Q$4+1),FALSE)*$E2173</f>
        <v>0</v>
      </c>
      <c r="R2168" s="5">
        <f>VLOOKUP(CONCATENATE($F2168," ",$G2168),AllocFactorMatrix,(R$4+1),FALSE)*$E2173</f>
        <v>0</v>
      </c>
      <c r="S2168" s="5">
        <f t="shared" si="1081"/>
        <v>0</v>
      </c>
      <c r="T2168" s="5">
        <f>VLOOKUP(CONCATENATE($F2168," ",$G2168),AllocFactorMatrix,(T$4+1),FALSE)*$E2173</f>
        <v>0</v>
      </c>
      <c r="U2168" s="5">
        <f>VLOOKUP(CONCATENATE($F2168," ",$G2168),AllocFactorMatrix,(U$4+1),FALSE)*$E2173</f>
        <v>0</v>
      </c>
      <c r="V2168" s="5">
        <f>VLOOKUP(CONCATENATE($F2168," ",$G2168),AllocFactorMatrix,(V$4+1),FALSE)*$E2173</f>
        <v>0</v>
      </c>
      <c r="W2168" s="5">
        <f>VLOOKUP(CONCATENATE($F2168," ",$G2168),AllocFactorMatrix,(W$4+1),FALSE)*$E2173</f>
        <v>0</v>
      </c>
      <c r="X2168" s="5">
        <f t="shared" si="1082"/>
        <v>0</v>
      </c>
      <c r="Y2168" s="5">
        <f>VLOOKUP(CONCATENATE($F2168," ",$G2168),AllocFactorMatrix,(Y$4+1),FALSE)*$E2173</f>
        <v>0</v>
      </c>
      <c r="Z2168" s="5">
        <f>VLOOKUP(CONCATENATE($F2168," ",$G2168),AllocFactorMatrix,(Z$4+1),FALSE)*$E2173</f>
        <v>0</v>
      </c>
      <c r="AA2168" s="5">
        <f t="shared" si="1080"/>
        <v>0</v>
      </c>
      <c r="AB2168" s="5">
        <f>VLOOKUP(CONCATENATE($F2168," ",$G2168),AllocFactorMatrix,(AB$4+1),FALSE)*$E2173</f>
        <v>0</v>
      </c>
      <c r="AC2168" s="5">
        <f>VLOOKUP(CONCATENATE($F2168," ",$G2168),AllocFactorMatrix,(AC$4+1),FALSE)*$E2173</f>
        <v>0</v>
      </c>
      <c r="AD2168" s="5">
        <f>VLOOKUP(CONCATENATE($F2168," ",$G2168),AllocFactorMatrix,(AD$4+1),FALSE)*$E2173</f>
        <v>0</v>
      </c>
    </row>
    <row r="2169" spans="4:30" hidden="1" outlineLevel="1">
      <c r="E2169" s="51"/>
      <c r="F2169" s="52" t="str">
        <f>F2173</f>
        <v>RB_GUP-Land_P</v>
      </c>
      <c r="G2169" s="55" t="str">
        <f>$G$11</f>
        <v>DISTPRI</v>
      </c>
      <c r="H2169" s="4">
        <f t="shared" si="1078"/>
        <v>0</v>
      </c>
      <c r="I2169" s="5">
        <f>VLOOKUP(CONCATENATE($F2169," ",$G2169),AllocFactorMatrix,(I$4+1),FALSE)*$E2173</f>
        <v>0</v>
      </c>
      <c r="J2169" s="5">
        <f>VLOOKUP(CONCATENATE($F2169," ",$G2169),AllocFactorMatrix,(J$4+1),FALSE)*$E2173</f>
        <v>0</v>
      </c>
      <c r="K2169" s="5">
        <f>VLOOKUP(CONCATENATE($F2169," ",$G2169),AllocFactorMatrix,(K$4+1),FALSE)*$E2173</f>
        <v>0</v>
      </c>
      <c r="L2169" s="5">
        <f>VLOOKUP(CONCATENATE($F2169," ",$G2169),AllocFactorMatrix,(L$4+1),FALSE)*$E2173</f>
        <v>0</v>
      </c>
      <c r="M2169" s="5">
        <f>VLOOKUP(CONCATENATE($F2169," ",$G2169),AllocFactorMatrix,(M$4+1),FALSE)*$E2173</f>
        <v>0</v>
      </c>
      <c r="N2169" s="5">
        <f t="shared" si="1079"/>
        <v>0</v>
      </c>
      <c r="O2169" s="5">
        <f>VLOOKUP(CONCATENATE($F2169," ",$G2169),AllocFactorMatrix,(O$4+1),FALSE)*$E2173</f>
        <v>0</v>
      </c>
      <c r="P2169" s="5">
        <f>VLOOKUP(CONCATENATE($F2169," ",$G2169),AllocFactorMatrix,(P$4+1),FALSE)*$E2173</f>
        <v>0</v>
      </c>
      <c r="Q2169" s="5">
        <f>VLOOKUP(CONCATENATE($F2169," ",$G2169),AllocFactorMatrix,(Q$4+1),FALSE)*$E2173</f>
        <v>0</v>
      </c>
      <c r="R2169" s="5">
        <f>VLOOKUP(CONCATENATE($F2169," ",$G2169),AllocFactorMatrix,(R$4+1),FALSE)*$E2173</f>
        <v>0</v>
      </c>
      <c r="S2169" s="5">
        <f t="shared" si="1081"/>
        <v>0</v>
      </c>
      <c r="T2169" s="5">
        <f>VLOOKUP(CONCATENATE($F2169," ",$G2169),AllocFactorMatrix,(T$4+1),FALSE)*$E2173</f>
        <v>0</v>
      </c>
      <c r="U2169" s="5">
        <f>VLOOKUP(CONCATENATE($F2169," ",$G2169),AllocFactorMatrix,(U$4+1),FALSE)*$E2173</f>
        <v>0</v>
      </c>
      <c r="V2169" s="5">
        <f>VLOOKUP(CONCATENATE($F2169," ",$G2169),AllocFactorMatrix,(V$4+1),FALSE)*$E2173</f>
        <v>0</v>
      </c>
      <c r="W2169" s="5">
        <f>VLOOKUP(CONCATENATE($F2169," ",$G2169),AllocFactorMatrix,(W$4+1),FALSE)*$E2173</f>
        <v>0</v>
      </c>
      <c r="X2169" s="5">
        <f t="shared" si="1082"/>
        <v>0</v>
      </c>
      <c r="Y2169" s="5">
        <f>VLOOKUP(CONCATENATE($F2169," ",$G2169),AllocFactorMatrix,(Y$4+1),FALSE)*$E2173</f>
        <v>0</v>
      </c>
      <c r="Z2169" s="5">
        <f>VLOOKUP(CONCATENATE($F2169," ",$G2169),AllocFactorMatrix,(Z$4+1),FALSE)*$E2173</f>
        <v>0</v>
      </c>
      <c r="AA2169" s="5">
        <f t="shared" si="1080"/>
        <v>0</v>
      </c>
      <c r="AB2169" s="5">
        <f>VLOOKUP(CONCATENATE($F2169," ",$G2169),AllocFactorMatrix,(AB$4+1),FALSE)*$E2173</f>
        <v>0</v>
      </c>
      <c r="AC2169" s="5">
        <f>VLOOKUP(CONCATENATE($F2169," ",$G2169),AllocFactorMatrix,(AC$4+1),FALSE)*$E2173</f>
        <v>0</v>
      </c>
      <c r="AD2169" s="5">
        <f>VLOOKUP(CONCATENATE($F2169," ",$G2169),AllocFactorMatrix,(AD$4+1),FALSE)*$E2173</f>
        <v>0</v>
      </c>
    </row>
    <row r="2170" spans="4:30" hidden="1" outlineLevel="1">
      <c r="E2170" s="51"/>
      <c r="F2170" s="52" t="str">
        <f>F2173</f>
        <v>RB_GUP-Land_P</v>
      </c>
      <c r="G2170" s="55" t="str">
        <f>$G$12</f>
        <v>DISTSEC</v>
      </c>
      <c r="H2170" s="4">
        <f t="shared" si="1078"/>
        <v>0</v>
      </c>
      <c r="I2170" s="5">
        <f>VLOOKUP(CONCATENATE($F2170," ",$G2170),AllocFactorMatrix,(I$4+1),FALSE)*$E2173</f>
        <v>0</v>
      </c>
      <c r="J2170" s="5">
        <f>VLOOKUP(CONCATENATE($F2170," ",$G2170),AllocFactorMatrix,(J$4+1),FALSE)*$E2173</f>
        <v>0</v>
      </c>
      <c r="K2170" s="5">
        <f>VLOOKUP(CONCATENATE($F2170," ",$G2170),AllocFactorMatrix,(K$4+1),FALSE)*$E2173</f>
        <v>0</v>
      </c>
      <c r="L2170" s="5">
        <f>VLOOKUP(CONCATENATE($F2170," ",$G2170),AllocFactorMatrix,(L$4+1),FALSE)*$E2173</f>
        <v>0</v>
      </c>
      <c r="M2170" s="5">
        <f>VLOOKUP(CONCATENATE($F2170," ",$G2170),AllocFactorMatrix,(M$4+1),FALSE)*$E2173</f>
        <v>0</v>
      </c>
      <c r="N2170" s="5">
        <f t="shared" si="1079"/>
        <v>0</v>
      </c>
      <c r="O2170" s="5">
        <f>VLOOKUP(CONCATENATE($F2170," ",$G2170),AllocFactorMatrix,(O$4+1),FALSE)*$E2173</f>
        <v>0</v>
      </c>
      <c r="P2170" s="5">
        <f>VLOOKUP(CONCATENATE($F2170," ",$G2170),AllocFactorMatrix,(P$4+1),FALSE)*$E2173</f>
        <v>0</v>
      </c>
      <c r="Q2170" s="5">
        <f>VLOOKUP(CONCATENATE($F2170," ",$G2170),AllocFactorMatrix,(Q$4+1),FALSE)*$E2173</f>
        <v>0</v>
      </c>
      <c r="R2170" s="5">
        <f>VLOOKUP(CONCATENATE($F2170," ",$G2170),AllocFactorMatrix,(R$4+1),FALSE)*$E2173</f>
        <v>0</v>
      </c>
      <c r="S2170" s="5">
        <f t="shared" si="1081"/>
        <v>0</v>
      </c>
      <c r="T2170" s="5">
        <f>VLOOKUP(CONCATENATE($F2170," ",$G2170),AllocFactorMatrix,(T$4+1),FALSE)*$E2173</f>
        <v>0</v>
      </c>
      <c r="U2170" s="5">
        <f>VLOOKUP(CONCATENATE($F2170," ",$G2170),AllocFactorMatrix,(U$4+1),FALSE)*$E2173</f>
        <v>0</v>
      </c>
      <c r="V2170" s="5">
        <f>VLOOKUP(CONCATENATE($F2170," ",$G2170),AllocFactorMatrix,(V$4+1),FALSE)*$E2173</f>
        <v>0</v>
      </c>
      <c r="W2170" s="5">
        <f>VLOOKUP(CONCATENATE($F2170," ",$G2170),AllocFactorMatrix,(W$4+1),FALSE)*$E2173</f>
        <v>0</v>
      </c>
      <c r="X2170" s="5">
        <f t="shared" si="1082"/>
        <v>0</v>
      </c>
      <c r="Y2170" s="5">
        <f>VLOOKUP(CONCATENATE($F2170," ",$G2170),AllocFactorMatrix,(Y$4+1),FALSE)*$E2173</f>
        <v>0</v>
      </c>
      <c r="Z2170" s="5">
        <f>VLOOKUP(CONCATENATE($F2170," ",$G2170),AllocFactorMatrix,(Z$4+1),FALSE)*$E2173</f>
        <v>0</v>
      </c>
      <c r="AA2170" s="5">
        <f t="shared" si="1080"/>
        <v>0</v>
      </c>
      <c r="AB2170" s="5">
        <f>VLOOKUP(CONCATENATE($F2170," ",$G2170),AllocFactorMatrix,(AB$4+1),FALSE)*$E2173</f>
        <v>0</v>
      </c>
      <c r="AC2170" s="5">
        <f>VLOOKUP(CONCATENATE($F2170," ",$G2170),AllocFactorMatrix,(AC$4+1),FALSE)*$E2173</f>
        <v>0</v>
      </c>
      <c r="AD2170" s="5">
        <f>VLOOKUP(CONCATENATE($F2170," ",$G2170),AllocFactorMatrix,(AD$4+1),FALSE)*$E2173</f>
        <v>0</v>
      </c>
    </row>
    <row r="2171" spans="4:30" hidden="1" outlineLevel="1">
      <c r="E2171" s="51"/>
      <c r="F2171" s="52" t="str">
        <f>F2173</f>
        <v>RB_GUP-Land_P</v>
      </c>
      <c r="G2171" s="55" t="str">
        <f>$G$13</f>
        <v>ENERGY</v>
      </c>
      <c r="H2171" s="4">
        <f t="shared" si="1078"/>
        <v>0</v>
      </c>
      <c r="I2171" s="5">
        <f>VLOOKUP(CONCATENATE($F2171," ",$G2171),AllocFactorMatrix,(I$4+1),FALSE)*$E2173</f>
        <v>0</v>
      </c>
      <c r="J2171" s="5">
        <f>VLOOKUP(CONCATENATE($F2171," ",$G2171),AllocFactorMatrix,(J$4+1),FALSE)*$E2173</f>
        <v>0</v>
      </c>
      <c r="K2171" s="5">
        <f>VLOOKUP(CONCATENATE($F2171," ",$G2171),AllocFactorMatrix,(K$4+1),FALSE)*$E2173</f>
        <v>0</v>
      </c>
      <c r="L2171" s="5">
        <f>VLOOKUP(CONCATENATE($F2171," ",$G2171),AllocFactorMatrix,(L$4+1),FALSE)*$E2173</f>
        <v>0</v>
      </c>
      <c r="M2171" s="5">
        <f>VLOOKUP(CONCATENATE($F2171," ",$G2171),AllocFactorMatrix,(M$4+1),FALSE)*$E2173</f>
        <v>0</v>
      </c>
      <c r="N2171" s="5">
        <f t="shared" si="1079"/>
        <v>0</v>
      </c>
      <c r="O2171" s="5">
        <f>VLOOKUP(CONCATENATE($F2171," ",$G2171),AllocFactorMatrix,(O$4+1),FALSE)*$E2173</f>
        <v>0</v>
      </c>
      <c r="P2171" s="5">
        <f>VLOOKUP(CONCATENATE($F2171," ",$G2171),AllocFactorMatrix,(P$4+1),FALSE)*$E2173</f>
        <v>0</v>
      </c>
      <c r="Q2171" s="5">
        <f>VLOOKUP(CONCATENATE($F2171," ",$G2171),AllocFactorMatrix,(Q$4+1),FALSE)*$E2173</f>
        <v>0</v>
      </c>
      <c r="R2171" s="5">
        <f>VLOOKUP(CONCATENATE($F2171," ",$G2171),AllocFactorMatrix,(R$4+1),FALSE)*$E2173</f>
        <v>0</v>
      </c>
      <c r="S2171" s="5">
        <f t="shared" si="1081"/>
        <v>0</v>
      </c>
      <c r="T2171" s="5">
        <f>VLOOKUP(CONCATENATE($F2171," ",$G2171),AllocFactorMatrix,(T$4+1),FALSE)*$E2173</f>
        <v>0</v>
      </c>
      <c r="U2171" s="5">
        <f>VLOOKUP(CONCATENATE($F2171," ",$G2171),AllocFactorMatrix,(U$4+1),FALSE)*$E2173</f>
        <v>0</v>
      </c>
      <c r="V2171" s="5">
        <f>VLOOKUP(CONCATENATE($F2171," ",$G2171),AllocFactorMatrix,(V$4+1),FALSE)*$E2173</f>
        <v>0</v>
      </c>
      <c r="W2171" s="5">
        <f>VLOOKUP(CONCATENATE($F2171," ",$G2171),AllocFactorMatrix,(W$4+1),FALSE)*$E2173</f>
        <v>0</v>
      </c>
      <c r="X2171" s="5">
        <f t="shared" si="1082"/>
        <v>0</v>
      </c>
      <c r="Y2171" s="5">
        <f>VLOOKUP(CONCATENATE($F2171," ",$G2171),AllocFactorMatrix,(Y$4+1),FALSE)*$E2173</f>
        <v>0</v>
      </c>
      <c r="Z2171" s="5">
        <f>VLOOKUP(CONCATENATE($F2171," ",$G2171),AllocFactorMatrix,(Z$4+1),FALSE)*$E2173</f>
        <v>0</v>
      </c>
      <c r="AA2171" s="5">
        <f t="shared" si="1080"/>
        <v>0</v>
      </c>
      <c r="AB2171" s="5">
        <f>VLOOKUP(CONCATENATE($F2171," ",$G2171),AllocFactorMatrix,(AB$4+1),FALSE)*$E2173</f>
        <v>0</v>
      </c>
      <c r="AC2171" s="5">
        <f>VLOOKUP(CONCATENATE($F2171," ",$G2171),AllocFactorMatrix,(AC$4+1),FALSE)*$E2173</f>
        <v>0</v>
      </c>
      <c r="AD2171" s="5">
        <f>VLOOKUP(CONCATENATE($F2171," ",$G2171),AllocFactorMatrix,(AD$4+1),FALSE)*$E2173</f>
        <v>0</v>
      </c>
    </row>
    <row r="2172" spans="4:30" hidden="1" outlineLevel="1">
      <c r="E2172" s="51"/>
      <c r="F2172" s="52" t="str">
        <f>F2173</f>
        <v>RB_GUP-Land_P</v>
      </c>
      <c r="G2172" s="55" t="str">
        <f>$G$14</f>
        <v>CUSTOMER</v>
      </c>
      <c r="H2172" s="4">
        <f t="shared" si="1078"/>
        <v>0</v>
      </c>
      <c r="I2172" s="5">
        <f>VLOOKUP(CONCATENATE($F2172," ",$G2172),AllocFactorMatrix,(I$4+1),FALSE)*$E2173</f>
        <v>0</v>
      </c>
      <c r="J2172" s="5">
        <f>VLOOKUP(CONCATENATE($F2172," ",$G2172),AllocFactorMatrix,(J$4+1),FALSE)*$E2173</f>
        <v>0</v>
      </c>
      <c r="K2172" s="5">
        <f>VLOOKUP(CONCATENATE($F2172," ",$G2172),AllocFactorMatrix,(K$4+1),FALSE)*$E2173</f>
        <v>0</v>
      </c>
      <c r="L2172" s="5">
        <f>VLOOKUP(CONCATENATE($F2172," ",$G2172),AllocFactorMatrix,(L$4+1),FALSE)*$E2173</f>
        <v>0</v>
      </c>
      <c r="M2172" s="5">
        <f>VLOOKUP(CONCATENATE($F2172," ",$G2172),AllocFactorMatrix,(M$4+1),FALSE)*$E2173</f>
        <v>0</v>
      </c>
      <c r="N2172" s="5">
        <f t="shared" si="1079"/>
        <v>0</v>
      </c>
      <c r="O2172" s="5">
        <f>VLOOKUP(CONCATENATE($F2172," ",$G2172),AllocFactorMatrix,(O$4+1),FALSE)*$E2173</f>
        <v>0</v>
      </c>
      <c r="P2172" s="5">
        <f>VLOOKUP(CONCATENATE($F2172," ",$G2172),AllocFactorMatrix,(P$4+1),FALSE)*$E2173</f>
        <v>0</v>
      </c>
      <c r="Q2172" s="5">
        <f>VLOOKUP(CONCATENATE($F2172," ",$G2172),AllocFactorMatrix,(Q$4+1),FALSE)*$E2173</f>
        <v>0</v>
      </c>
      <c r="R2172" s="5">
        <f>VLOOKUP(CONCATENATE($F2172," ",$G2172),AllocFactorMatrix,(R$4+1),FALSE)*$E2173</f>
        <v>0</v>
      </c>
      <c r="S2172" s="5">
        <f t="shared" si="1081"/>
        <v>0</v>
      </c>
      <c r="T2172" s="5">
        <f>VLOOKUP(CONCATENATE($F2172," ",$G2172),AllocFactorMatrix,(T$4+1),FALSE)*$E2173</f>
        <v>0</v>
      </c>
      <c r="U2172" s="5">
        <f>VLOOKUP(CONCATENATE($F2172," ",$G2172),AllocFactorMatrix,(U$4+1),FALSE)*$E2173</f>
        <v>0</v>
      </c>
      <c r="V2172" s="5">
        <f>VLOOKUP(CONCATENATE($F2172," ",$G2172),AllocFactorMatrix,(V$4+1),FALSE)*$E2173</f>
        <v>0</v>
      </c>
      <c r="W2172" s="5">
        <f>VLOOKUP(CONCATENATE($F2172," ",$G2172),AllocFactorMatrix,(W$4+1),FALSE)*$E2173</f>
        <v>0</v>
      </c>
      <c r="X2172" s="5">
        <f t="shared" si="1082"/>
        <v>0</v>
      </c>
      <c r="Y2172" s="5">
        <f>VLOOKUP(CONCATENATE($F2172," ",$G2172),AllocFactorMatrix,(Y$4+1),FALSE)*$E2173</f>
        <v>0</v>
      </c>
      <c r="Z2172" s="5">
        <f>VLOOKUP(CONCATENATE($F2172," ",$G2172),AllocFactorMatrix,(Z$4+1),FALSE)*$E2173</f>
        <v>0</v>
      </c>
      <c r="AA2172" s="5">
        <f t="shared" si="1080"/>
        <v>0</v>
      </c>
      <c r="AB2172" s="5">
        <f>VLOOKUP(CONCATENATE($F2172," ",$G2172),AllocFactorMatrix,(AB$4+1),FALSE)*$E2173</f>
        <v>0</v>
      </c>
      <c r="AC2172" s="5">
        <f>VLOOKUP(CONCATENATE($F2172," ",$G2172),AllocFactorMatrix,(AC$4+1),FALSE)*$E2173</f>
        <v>0</v>
      </c>
      <c r="AD2172" s="5">
        <f>VLOOKUP(CONCATENATE($F2172," ",$G2172),AllocFactorMatrix,(AD$4+1),FALSE)*$E2173</f>
        <v>0</v>
      </c>
    </row>
    <row r="2173" spans="4:30" collapsed="1">
      <c r="D2173" s="1" t="str">
        <f>D1848</f>
        <v>Adj 3 - Env Surcharge - Remove Mitchell FGD Expenses</v>
      </c>
      <c r="E2173" s="96">
        <v>-9192378</v>
      </c>
      <c r="F2173" s="61" t="s">
        <v>577</v>
      </c>
      <c r="G2173" s="55" t="str">
        <f>$G$15</f>
        <v>TOTAL</v>
      </c>
      <c r="H2173" s="4">
        <f t="shared" si="1078"/>
        <v>-9192378.0000000019</v>
      </c>
      <c r="I2173" s="5">
        <f>VLOOKUP(CONCATENATE($F2173," ",$G2173),AllocFactorMatrix,(I$4+1),FALSE)*$E2173</f>
        <v>-4528009.0446502212</v>
      </c>
      <c r="J2173" s="5">
        <f>VLOOKUP(CONCATENATE($F2173," ",$G2173),AllocFactorMatrix,(J$4+1),FALSE)*$E2173</f>
        <v>-223835.66666755886</v>
      </c>
      <c r="K2173" s="5">
        <f>VLOOKUP(CONCATENATE($F2173," ",$G2173),AllocFactorMatrix,(K$4+1),FALSE)*$E2173</f>
        <v>-819897.21880543919</v>
      </c>
      <c r="L2173" s="5">
        <f>VLOOKUP(CONCATENATE($F2173," ",$G2173),AllocFactorMatrix,(L$4+1),FALSE)*$E2173</f>
        <v>-25807.453486763578</v>
      </c>
      <c r="M2173" s="5">
        <f>VLOOKUP(CONCATENATE($F2173," ",$G2173),AllocFactorMatrix,(M$4+1),FALSE)*$E2173</f>
        <v>-2420.1404084629698</v>
      </c>
      <c r="N2173" s="5">
        <f t="shared" si="1079"/>
        <v>-848124.81270066567</v>
      </c>
      <c r="O2173" s="5">
        <f>VLOOKUP(CONCATENATE($F2173," ",$G2173),AllocFactorMatrix,(O$4+1),FALSE)*$E2173</f>
        <v>-623249.43012906716</v>
      </c>
      <c r="P2173" s="5">
        <f>VLOOKUP(CONCATENATE($F2173," ",$G2173),AllocFactorMatrix,(P$4+1),FALSE)*$E2173</f>
        <v>-116129.52654963289</v>
      </c>
      <c r="Q2173" s="5">
        <f>VLOOKUP(CONCATENATE($F2173," ",$G2173),AllocFactorMatrix,(Q$4+1),FALSE)*$E2173</f>
        <v>-52476.77071593899</v>
      </c>
      <c r="R2173" s="5">
        <f>VLOOKUP(CONCATENATE($F2173," ",$G2173),AllocFactorMatrix,(R$4+1),FALSE)*$E2173</f>
        <v>-2359.8217200904887</v>
      </c>
      <c r="S2173" s="5">
        <f t="shared" si="1081"/>
        <v>-794215.54911472951</v>
      </c>
      <c r="T2173" s="5">
        <f>VLOOKUP(CONCATENATE($F2173," ",$G2173),AllocFactorMatrix,(T$4+1),FALSE)*$E2173</f>
        <v>-21771.698947336154</v>
      </c>
      <c r="U2173" s="5">
        <f>VLOOKUP(CONCATENATE($F2173," ",$G2173),AllocFactorMatrix,(U$4+1),FALSE)*$E2173</f>
        <v>-356290.14377096551</v>
      </c>
      <c r="V2173" s="5">
        <f>VLOOKUP(CONCATENATE($F2173," ",$G2173),AllocFactorMatrix,(V$4+1),FALSE)*$E2173</f>
        <v>-1883003.4210282536</v>
      </c>
      <c r="W2173" s="5">
        <f>VLOOKUP(CONCATENATE($F2173," ",$G2173),AllocFactorMatrix,(W$4+1),FALSE)*$E2173</f>
        <v>-340039.20844202524</v>
      </c>
      <c r="X2173" s="5">
        <f t="shared" si="1082"/>
        <v>-2601104.4721885808</v>
      </c>
      <c r="Y2173" s="5">
        <f>VLOOKUP(CONCATENATE($F2173," ",$G2173),AllocFactorMatrix,(Y$4+1),FALSE)*$E2173</f>
        <v>-191398.91102011691</v>
      </c>
      <c r="Z2173" s="5">
        <f>VLOOKUP(CONCATENATE($F2173," ",$G2173),AllocFactorMatrix,(Z$4+1),FALSE)*$E2173</f>
        <v>-3205.8585981885071</v>
      </c>
      <c r="AA2173" s="5">
        <f t="shared" si="1080"/>
        <v>-194604.76961830541</v>
      </c>
      <c r="AB2173" s="5">
        <f>VLOOKUP(CONCATENATE($F2173," ",$G2173),AllocFactorMatrix,(AB$4+1),FALSE)*$E2173</f>
        <v>-2483.6850599406916</v>
      </c>
      <c r="AC2173" s="5">
        <f>VLOOKUP(CONCATENATE($F2173," ",$G2173),AllocFactorMatrix,(AC$4+1),FALSE)*$E2173</f>
        <v>0</v>
      </c>
      <c r="AD2173" s="5">
        <f>VLOOKUP(CONCATENATE($F2173," ",$G2173),AllocFactorMatrix,(AD$4+1),FALSE)*$E2173</f>
        <v>0</v>
      </c>
    </row>
    <row r="2174" spans="4:30" hidden="1" outlineLevel="1">
      <c r="E2174" s="51"/>
      <c r="F2174" s="52" t="str">
        <f>F2181</f>
        <v>RB_GUP-Land_P</v>
      </c>
      <c r="G2174" s="55" t="str">
        <f>$G$8</f>
        <v>PRODUCTION</v>
      </c>
      <c r="H2174" s="4">
        <f t="shared" ref="H2174:H2181" si="1083">SUBTOTAL(9,I2174:AD2174)</f>
        <v>42028.000000000007</v>
      </c>
      <c r="I2174" s="5">
        <f>VLOOKUP(CONCATENATE($F2174," ",$G2174),AllocFactorMatrix,(I$4+1),FALSE)*$E2181</f>
        <v>20702.277922922611</v>
      </c>
      <c r="J2174" s="5">
        <f>VLOOKUP(CONCATENATE($F2174," ",$G2174),AllocFactorMatrix,(J$4+1),FALSE)*$E2181</f>
        <v>1023.3875716059722</v>
      </c>
      <c r="K2174" s="5">
        <f>VLOOKUP(CONCATENATE($F2174," ",$G2174),AllocFactorMatrix,(K$4+1),FALSE)*$E2181</f>
        <v>3748.6100236473085</v>
      </c>
      <c r="L2174" s="5">
        <f>VLOOKUP(CONCATENATE($F2174," ",$G2174),AllocFactorMatrix,(L$4+1),FALSE)*$E2181</f>
        <v>117.99293448786588</v>
      </c>
      <c r="M2174" s="5">
        <f>VLOOKUP(CONCATENATE($F2174," ",$G2174),AllocFactorMatrix,(M$4+1),FALSE)*$E2181</f>
        <v>11.064999838657821</v>
      </c>
      <c r="N2174" s="5">
        <f t="shared" ref="N2174:N2181" si="1084">SUBTOTAL(9,K2174:M2174)</f>
        <v>3877.6679579738325</v>
      </c>
      <c r="O2174" s="5">
        <f>VLOOKUP(CONCATENATE($F2174," ",$G2174),AllocFactorMatrix,(O$4+1),FALSE)*$E2181</f>
        <v>2849.5267546073969</v>
      </c>
      <c r="P2174" s="5">
        <f>VLOOKUP(CONCATENATE($F2174," ",$G2174),AllocFactorMatrix,(P$4+1),FALSE)*$E2181</f>
        <v>530.94985234810531</v>
      </c>
      <c r="Q2174" s="5">
        <f>VLOOKUP(CONCATENATE($F2174," ",$G2174),AllocFactorMatrix,(Q$4+1),FALSE)*$E2181</f>
        <v>239.92635198960312</v>
      </c>
      <c r="R2174" s="5">
        <f>VLOOKUP(CONCATENATE($F2174," ",$G2174),AllocFactorMatrix,(R$4+1),FALSE)*$E2181</f>
        <v>10.789219857142848</v>
      </c>
      <c r="S2174" s="5">
        <f t="shared" ref="S2174:S2181" si="1085">SUBTOTAL(9,O2174:R2174)</f>
        <v>3631.1921788022482</v>
      </c>
      <c r="T2174" s="5">
        <f>VLOOKUP(CONCATENATE($F2174," ",$G2174),AllocFactorMatrix,(T$4+1),FALSE)*$E2181</f>
        <v>99.54126814178484</v>
      </c>
      <c r="U2174" s="5">
        <f>VLOOKUP(CONCATENATE($F2174," ",$G2174),AllocFactorMatrix,(U$4+1),FALSE)*$E2181</f>
        <v>1628.9758931155941</v>
      </c>
      <c r="V2174" s="5">
        <f>VLOOKUP(CONCATENATE($F2174," ",$G2174),AllocFactorMatrix,(V$4+1),FALSE)*$E2181</f>
        <v>8609.1833668040454</v>
      </c>
      <c r="W2174" s="5">
        <f>VLOOKUP(CONCATENATE($F2174," ",$G2174),AllocFactorMatrix,(W$4+1),FALSE)*$E2181</f>
        <v>1554.6758251674851</v>
      </c>
      <c r="X2174" s="5">
        <f>SUBTOTAL(9,T2174:W2174)</f>
        <v>11892.37635322891</v>
      </c>
      <c r="Y2174" s="5">
        <f>VLOOKUP(CONCATENATE($F2174," ",$G2174),AllocFactorMatrix,(Y$4+1),FALSE)*$E2181</f>
        <v>875.08514470939656</v>
      </c>
      <c r="Z2174" s="5">
        <f>VLOOKUP(CONCATENATE($F2174," ",$G2174),AllocFactorMatrix,(Z$4+1),FALSE)*$E2181</f>
        <v>14.657341676404796</v>
      </c>
      <c r="AA2174" s="5">
        <f t="shared" ref="AA2174:AA2181" si="1086">SUBTOTAL(9,Y2174:Z2174)</f>
        <v>889.74248638580139</v>
      </c>
      <c r="AB2174" s="5">
        <f>VLOOKUP(CONCATENATE($F2174," ",$G2174),AllocFactorMatrix,(AB$4+1),FALSE)*$E2181</f>
        <v>11.355529080634781</v>
      </c>
      <c r="AC2174" s="5">
        <f>VLOOKUP(CONCATENATE($F2174," ",$G2174),AllocFactorMatrix,(AC$4+1),FALSE)*$E2181</f>
        <v>0</v>
      </c>
      <c r="AD2174" s="5">
        <f>VLOOKUP(CONCATENATE($F2174," ",$G2174),AllocFactorMatrix,(AD$4+1),FALSE)*$E2181</f>
        <v>0</v>
      </c>
    </row>
    <row r="2175" spans="4:30" hidden="1" outlineLevel="1">
      <c r="E2175" s="51"/>
      <c r="F2175" s="52" t="str">
        <f>F2181</f>
        <v>RB_GUP-Land_P</v>
      </c>
      <c r="G2175" s="55" t="str">
        <f>$G$9</f>
        <v>BULKTRAN</v>
      </c>
      <c r="H2175" s="4">
        <f t="shared" si="1083"/>
        <v>0</v>
      </c>
      <c r="I2175" s="5">
        <f>VLOOKUP(CONCATENATE($F2175," ",$G2175),AllocFactorMatrix,(I$4+1),FALSE)*$E2181</f>
        <v>0</v>
      </c>
      <c r="J2175" s="5">
        <f>VLOOKUP(CONCATENATE($F2175," ",$G2175),AllocFactorMatrix,(J$4+1),FALSE)*$E2181</f>
        <v>0</v>
      </c>
      <c r="K2175" s="5">
        <f>VLOOKUP(CONCATENATE($F2175," ",$G2175),AllocFactorMatrix,(K$4+1),FALSE)*$E2181</f>
        <v>0</v>
      </c>
      <c r="L2175" s="5">
        <f>VLOOKUP(CONCATENATE($F2175," ",$G2175),AllocFactorMatrix,(L$4+1),FALSE)*$E2181</f>
        <v>0</v>
      </c>
      <c r="M2175" s="5">
        <f>VLOOKUP(CONCATENATE($F2175," ",$G2175),AllocFactorMatrix,(M$4+1),FALSE)*$E2181</f>
        <v>0</v>
      </c>
      <c r="N2175" s="5">
        <f t="shared" si="1084"/>
        <v>0</v>
      </c>
      <c r="O2175" s="5">
        <f>VLOOKUP(CONCATENATE($F2175," ",$G2175),AllocFactorMatrix,(O$4+1),FALSE)*$E2181</f>
        <v>0</v>
      </c>
      <c r="P2175" s="5">
        <f>VLOOKUP(CONCATENATE($F2175," ",$G2175),AllocFactorMatrix,(P$4+1),FALSE)*$E2181</f>
        <v>0</v>
      </c>
      <c r="Q2175" s="5">
        <f>VLOOKUP(CONCATENATE($F2175," ",$G2175),AllocFactorMatrix,(Q$4+1),FALSE)*$E2181</f>
        <v>0</v>
      </c>
      <c r="R2175" s="5">
        <f>VLOOKUP(CONCATENATE($F2175," ",$G2175),AllocFactorMatrix,(R$4+1),FALSE)*$E2181</f>
        <v>0</v>
      </c>
      <c r="S2175" s="5">
        <f t="shared" si="1085"/>
        <v>0</v>
      </c>
      <c r="T2175" s="5">
        <f>VLOOKUP(CONCATENATE($F2175," ",$G2175),AllocFactorMatrix,(T$4+1),FALSE)*$E2181</f>
        <v>0</v>
      </c>
      <c r="U2175" s="5">
        <f>VLOOKUP(CONCATENATE($F2175," ",$G2175),AllocFactorMatrix,(U$4+1),FALSE)*$E2181</f>
        <v>0</v>
      </c>
      <c r="V2175" s="5">
        <f>VLOOKUP(CONCATENATE($F2175," ",$G2175),AllocFactorMatrix,(V$4+1),FALSE)*$E2181</f>
        <v>0</v>
      </c>
      <c r="W2175" s="5">
        <f>VLOOKUP(CONCATENATE($F2175," ",$G2175),AllocFactorMatrix,(W$4+1),FALSE)*$E2181</f>
        <v>0</v>
      </c>
      <c r="X2175" s="5">
        <f t="shared" ref="X2175:X2181" si="1087">SUBTOTAL(9,T2175:W2175)</f>
        <v>0</v>
      </c>
      <c r="Y2175" s="5">
        <f>VLOOKUP(CONCATENATE($F2175," ",$G2175),AllocFactorMatrix,(Y$4+1),FALSE)*$E2181</f>
        <v>0</v>
      </c>
      <c r="Z2175" s="5">
        <f>VLOOKUP(CONCATENATE($F2175," ",$G2175),AllocFactorMatrix,(Z$4+1),FALSE)*$E2181</f>
        <v>0</v>
      </c>
      <c r="AA2175" s="5">
        <f t="shared" si="1086"/>
        <v>0</v>
      </c>
      <c r="AB2175" s="5">
        <f>VLOOKUP(CONCATENATE($F2175," ",$G2175),AllocFactorMatrix,(AB$4+1),FALSE)*$E2181</f>
        <v>0</v>
      </c>
      <c r="AC2175" s="5">
        <f>VLOOKUP(CONCATENATE($F2175," ",$G2175),AllocFactorMatrix,(AC$4+1),FALSE)*$E2181</f>
        <v>0</v>
      </c>
      <c r="AD2175" s="5">
        <f>VLOOKUP(CONCATENATE($F2175," ",$G2175),AllocFactorMatrix,(AD$4+1),FALSE)*$E2181</f>
        <v>0</v>
      </c>
    </row>
    <row r="2176" spans="4:30" hidden="1" outlineLevel="1">
      <c r="E2176" s="51"/>
      <c r="F2176" s="52" t="str">
        <f>F2181</f>
        <v>RB_GUP-Land_P</v>
      </c>
      <c r="G2176" s="55" t="str">
        <f>$G$10</f>
        <v>SUBTRAN</v>
      </c>
      <c r="H2176" s="4">
        <f t="shared" si="1083"/>
        <v>0</v>
      </c>
      <c r="I2176" s="5">
        <f>VLOOKUP(CONCATENATE($F2176," ",$G2176),AllocFactorMatrix,(I$4+1),FALSE)*$E2181</f>
        <v>0</v>
      </c>
      <c r="J2176" s="5">
        <f>VLOOKUP(CONCATENATE($F2176," ",$G2176),AllocFactorMatrix,(J$4+1),FALSE)*$E2181</f>
        <v>0</v>
      </c>
      <c r="K2176" s="5">
        <f>VLOOKUP(CONCATENATE($F2176," ",$G2176),AllocFactorMatrix,(K$4+1),FALSE)*$E2181</f>
        <v>0</v>
      </c>
      <c r="L2176" s="5">
        <f>VLOOKUP(CONCATENATE($F2176," ",$G2176),AllocFactorMatrix,(L$4+1),FALSE)*$E2181</f>
        <v>0</v>
      </c>
      <c r="M2176" s="5">
        <f>VLOOKUP(CONCATENATE($F2176," ",$G2176),AllocFactorMatrix,(M$4+1),FALSE)*$E2181</f>
        <v>0</v>
      </c>
      <c r="N2176" s="5">
        <f t="shared" si="1084"/>
        <v>0</v>
      </c>
      <c r="O2176" s="5">
        <f>VLOOKUP(CONCATENATE($F2176," ",$G2176),AllocFactorMatrix,(O$4+1),FALSE)*$E2181</f>
        <v>0</v>
      </c>
      <c r="P2176" s="5">
        <f>VLOOKUP(CONCATENATE($F2176," ",$G2176),AllocFactorMatrix,(P$4+1),FALSE)*$E2181</f>
        <v>0</v>
      </c>
      <c r="Q2176" s="5">
        <f>VLOOKUP(CONCATENATE($F2176," ",$G2176),AllocFactorMatrix,(Q$4+1),FALSE)*$E2181</f>
        <v>0</v>
      </c>
      <c r="R2176" s="5">
        <f>VLOOKUP(CONCATENATE($F2176," ",$G2176),AllocFactorMatrix,(R$4+1),FALSE)*$E2181</f>
        <v>0</v>
      </c>
      <c r="S2176" s="5">
        <f t="shared" si="1085"/>
        <v>0</v>
      </c>
      <c r="T2176" s="5">
        <f>VLOOKUP(CONCATENATE($F2176," ",$G2176),AllocFactorMatrix,(T$4+1),FALSE)*$E2181</f>
        <v>0</v>
      </c>
      <c r="U2176" s="5">
        <f>VLOOKUP(CONCATENATE($F2176," ",$G2176),AllocFactorMatrix,(U$4+1),FALSE)*$E2181</f>
        <v>0</v>
      </c>
      <c r="V2176" s="5">
        <f>VLOOKUP(CONCATENATE($F2176," ",$G2176),AllocFactorMatrix,(V$4+1),FALSE)*$E2181</f>
        <v>0</v>
      </c>
      <c r="W2176" s="5">
        <f>VLOOKUP(CONCATENATE($F2176," ",$G2176),AllocFactorMatrix,(W$4+1),FALSE)*$E2181</f>
        <v>0</v>
      </c>
      <c r="X2176" s="5">
        <f t="shared" si="1087"/>
        <v>0</v>
      </c>
      <c r="Y2176" s="5">
        <f>VLOOKUP(CONCATENATE($F2176," ",$G2176),AllocFactorMatrix,(Y$4+1),FALSE)*$E2181</f>
        <v>0</v>
      </c>
      <c r="Z2176" s="5">
        <f>VLOOKUP(CONCATENATE($F2176," ",$G2176),AllocFactorMatrix,(Z$4+1),FALSE)*$E2181</f>
        <v>0</v>
      </c>
      <c r="AA2176" s="5">
        <f t="shared" si="1086"/>
        <v>0</v>
      </c>
      <c r="AB2176" s="5">
        <f>VLOOKUP(CONCATENATE($F2176," ",$G2176),AllocFactorMatrix,(AB$4+1),FALSE)*$E2181</f>
        <v>0</v>
      </c>
      <c r="AC2176" s="5">
        <f>VLOOKUP(CONCATENATE($F2176," ",$G2176),AllocFactorMatrix,(AC$4+1),FALSE)*$E2181</f>
        <v>0</v>
      </c>
      <c r="AD2176" s="5">
        <f>VLOOKUP(CONCATENATE($F2176," ",$G2176),AllocFactorMatrix,(AD$4+1),FALSE)*$E2181</f>
        <v>0</v>
      </c>
    </row>
    <row r="2177" spans="1:30" hidden="1" outlineLevel="1">
      <c r="E2177" s="51"/>
      <c r="F2177" s="52" t="str">
        <f>F2181</f>
        <v>RB_GUP-Land_P</v>
      </c>
      <c r="G2177" s="55" t="str">
        <f>$G$11</f>
        <v>DISTPRI</v>
      </c>
      <c r="H2177" s="4">
        <f t="shared" si="1083"/>
        <v>0</v>
      </c>
      <c r="I2177" s="5">
        <f>VLOOKUP(CONCATENATE($F2177," ",$G2177),AllocFactorMatrix,(I$4+1),FALSE)*$E2181</f>
        <v>0</v>
      </c>
      <c r="J2177" s="5">
        <f>VLOOKUP(CONCATENATE($F2177," ",$G2177),AllocFactorMatrix,(J$4+1),FALSE)*$E2181</f>
        <v>0</v>
      </c>
      <c r="K2177" s="5">
        <f>VLOOKUP(CONCATENATE($F2177," ",$G2177),AllocFactorMatrix,(K$4+1),FALSE)*$E2181</f>
        <v>0</v>
      </c>
      <c r="L2177" s="5">
        <f>VLOOKUP(CONCATENATE($F2177," ",$G2177),AllocFactorMatrix,(L$4+1),FALSE)*$E2181</f>
        <v>0</v>
      </c>
      <c r="M2177" s="5">
        <f>VLOOKUP(CONCATENATE($F2177," ",$G2177),AllocFactorMatrix,(M$4+1),FALSE)*$E2181</f>
        <v>0</v>
      </c>
      <c r="N2177" s="5">
        <f t="shared" si="1084"/>
        <v>0</v>
      </c>
      <c r="O2177" s="5">
        <f>VLOOKUP(CONCATENATE($F2177," ",$G2177),AllocFactorMatrix,(O$4+1),FALSE)*$E2181</f>
        <v>0</v>
      </c>
      <c r="P2177" s="5">
        <f>VLOOKUP(CONCATENATE($F2177," ",$G2177),AllocFactorMatrix,(P$4+1),FALSE)*$E2181</f>
        <v>0</v>
      </c>
      <c r="Q2177" s="5">
        <f>VLOOKUP(CONCATENATE($F2177," ",$G2177),AllocFactorMatrix,(Q$4+1),FALSE)*$E2181</f>
        <v>0</v>
      </c>
      <c r="R2177" s="5">
        <f>VLOOKUP(CONCATENATE($F2177," ",$G2177),AllocFactorMatrix,(R$4+1),FALSE)*$E2181</f>
        <v>0</v>
      </c>
      <c r="S2177" s="5">
        <f t="shared" si="1085"/>
        <v>0</v>
      </c>
      <c r="T2177" s="5">
        <f>VLOOKUP(CONCATENATE($F2177," ",$G2177),AllocFactorMatrix,(T$4+1),FALSE)*$E2181</f>
        <v>0</v>
      </c>
      <c r="U2177" s="5">
        <f>VLOOKUP(CONCATENATE($F2177," ",$G2177),AllocFactorMatrix,(U$4+1),FALSE)*$E2181</f>
        <v>0</v>
      </c>
      <c r="V2177" s="5">
        <f>VLOOKUP(CONCATENATE($F2177," ",$G2177),AllocFactorMatrix,(V$4+1),FALSE)*$E2181</f>
        <v>0</v>
      </c>
      <c r="W2177" s="5">
        <f>VLOOKUP(CONCATENATE($F2177," ",$G2177),AllocFactorMatrix,(W$4+1),FALSE)*$E2181</f>
        <v>0</v>
      </c>
      <c r="X2177" s="5">
        <f t="shared" si="1087"/>
        <v>0</v>
      </c>
      <c r="Y2177" s="5">
        <f>VLOOKUP(CONCATENATE($F2177," ",$G2177),AllocFactorMatrix,(Y$4+1),FALSE)*$E2181</f>
        <v>0</v>
      </c>
      <c r="Z2177" s="5">
        <f>VLOOKUP(CONCATENATE($F2177," ",$G2177),AllocFactorMatrix,(Z$4+1),FALSE)*$E2181</f>
        <v>0</v>
      </c>
      <c r="AA2177" s="5">
        <f t="shared" si="1086"/>
        <v>0</v>
      </c>
      <c r="AB2177" s="5">
        <f>VLOOKUP(CONCATENATE($F2177," ",$G2177),AllocFactorMatrix,(AB$4+1),FALSE)*$E2181</f>
        <v>0</v>
      </c>
      <c r="AC2177" s="5">
        <f>VLOOKUP(CONCATENATE($F2177," ",$G2177),AllocFactorMatrix,(AC$4+1),FALSE)*$E2181</f>
        <v>0</v>
      </c>
      <c r="AD2177" s="5">
        <f>VLOOKUP(CONCATENATE($F2177," ",$G2177),AllocFactorMatrix,(AD$4+1),FALSE)*$E2181</f>
        <v>0</v>
      </c>
    </row>
    <row r="2178" spans="1:30" hidden="1" outlineLevel="1">
      <c r="E2178" s="51"/>
      <c r="F2178" s="52" t="str">
        <f>F2181</f>
        <v>RB_GUP-Land_P</v>
      </c>
      <c r="G2178" s="55" t="str">
        <f>$G$12</f>
        <v>DISTSEC</v>
      </c>
      <c r="H2178" s="4">
        <f t="shared" si="1083"/>
        <v>0</v>
      </c>
      <c r="I2178" s="5">
        <f>VLOOKUP(CONCATENATE($F2178," ",$G2178),AllocFactorMatrix,(I$4+1),FALSE)*$E2181</f>
        <v>0</v>
      </c>
      <c r="J2178" s="5">
        <f>VLOOKUP(CONCATENATE($F2178," ",$G2178),AllocFactorMatrix,(J$4+1),FALSE)*$E2181</f>
        <v>0</v>
      </c>
      <c r="K2178" s="5">
        <f>VLOOKUP(CONCATENATE($F2178," ",$G2178),AllocFactorMatrix,(K$4+1),FALSE)*$E2181</f>
        <v>0</v>
      </c>
      <c r="L2178" s="5">
        <f>VLOOKUP(CONCATENATE($F2178," ",$G2178),AllocFactorMatrix,(L$4+1),FALSE)*$E2181</f>
        <v>0</v>
      </c>
      <c r="M2178" s="5">
        <f>VLOOKUP(CONCATENATE($F2178," ",$G2178),AllocFactorMatrix,(M$4+1),FALSE)*$E2181</f>
        <v>0</v>
      </c>
      <c r="N2178" s="5">
        <f t="shared" si="1084"/>
        <v>0</v>
      </c>
      <c r="O2178" s="5">
        <f>VLOOKUP(CONCATENATE($F2178," ",$G2178),AllocFactorMatrix,(O$4+1),FALSE)*$E2181</f>
        <v>0</v>
      </c>
      <c r="P2178" s="5">
        <f>VLOOKUP(CONCATENATE($F2178," ",$G2178),AllocFactorMatrix,(P$4+1),FALSE)*$E2181</f>
        <v>0</v>
      </c>
      <c r="Q2178" s="5">
        <f>VLOOKUP(CONCATENATE($F2178," ",$G2178),AllocFactorMatrix,(Q$4+1),FALSE)*$E2181</f>
        <v>0</v>
      </c>
      <c r="R2178" s="5">
        <f>VLOOKUP(CONCATENATE($F2178," ",$G2178),AllocFactorMatrix,(R$4+1),FALSE)*$E2181</f>
        <v>0</v>
      </c>
      <c r="S2178" s="5">
        <f t="shared" si="1085"/>
        <v>0</v>
      </c>
      <c r="T2178" s="5">
        <f>VLOOKUP(CONCATENATE($F2178," ",$G2178),AllocFactorMatrix,(T$4+1),FALSE)*$E2181</f>
        <v>0</v>
      </c>
      <c r="U2178" s="5">
        <f>VLOOKUP(CONCATENATE($F2178," ",$G2178),AllocFactorMatrix,(U$4+1),FALSE)*$E2181</f>
        <v>0</v>
      </c>
      <c r="V2178" s="5">
        <f>VLOOKUP(CONCATENATE($F2178," ",$G2178),AllocFactorMatrix,(V$4+1),FALSE)*$E2181</f>
        <v>0</v>
      </c>
      <c r="W2178" s="5">
        <f>VLOOKUP(CONCATENATE($F2178," ",$G2178),AllocFactorMatrix,(W$4+1),FALSE)*$E2181</f>
        <v>0</v>
      </c>
      <c r="X2178" s="5">
        <f t="shared" si="1087"/>
        <v>0</v>
      </c>
      <c r="Y2178" s="5">
        <f>VLOOKUP(CONCATENATE($F2178," ",$G2178),AllocFactorMatrix,(Y$4+1),FALSE)*$E2181</f>
        <v>0</v>
      </c>
      <c r="Z2178" s="5">
        <f>VLOOKUP(CONCATENATE($F2178," ",$G2178),AllocFactorMatrix,(Z$4+1),FALSE)*$E2181</f>
        <v>0</v>
      </c>
      <c r="AA2178" s="5">
        <f t="shared" si="1086"/>
        <v>0</v>
      </c>
      <c r="AB2178" s="5">
        <f>VLOOKUP(CONCATENATE($F2178," ",$G2178),AllocFactorMatrix,(AB$4+1),FALSE)*$E2181</f>
        <v>0</v>
      </c>
      <c r="AC2178" s="5">
        <f>VLOOKUP(CONCATENATE($F2178," ",$G2178),AllocFactorMatrix,(AC$4+1),FALSE)*$E2181</f>
        <v>0</v>
      </c>
      <c r="AD2178" s="5">
        <f>VLOOKUP(CONCATENATE($F2178," ",$G2178),AllocFactorMatrix,(AD$4+1),FALSE)*$E2181</f>
        <v>0</v>
      </c>
    </row>
    <row r="2179" spans="1:30" hidden="1" outlineLevel="1">
      <c r="E2179" s="51"/>
      <c r="F2179" s="52" t="str">
        <f>F2181</f>
        <v>RB_GUP-Land_P</v>
      </c>
      <c r="G2179" s="55" t="str">
        <f>$G$13</f>
        <v>ENERGY</v>
      </c>
      <c r="H2179" s="4">
        <f t="shared" si="1083"/>
        <v>0</v>
      </c>
      <c r="I2179" s="5">
        <f>VLOOKUP(CONCATENATE($F2179," ",$G2179),AllocFactorMatrix,(I$4+1),FALSE)*$E2181</f>
        <v>0</v>
      </c>
      <c r="J2179" s="5">
        <f>VLOOKUP(CONCATENATE($F2179," ",$G2179),AllocFactorMatrix,(J$4+1),FALSE)*$E2181</f>
        <v>0</v>
      </c>
      <c r="K2179" s="5">
        <f>VLOOKUP(CONCATENATE($F2179," ",$G2179),AllocFactorMatrix,(K$4+1),FALSE)*$E2181</f>
        <v>0</v>
      </c>
      <c r="L2179" s="5">
        <f>VLOOKUP(CONCATENATE($F2179," ",$G2179),AllocFactorMatrix,(L$4+1),FALSE)*$E2181</f>
        <v>0</v>
      </c>
      <c r="M2179" s="5">
        <f>VLOOKUP(CONCATENATE($F2179," ",$G2179),AllocFactorMatrix,(M$4+1),FALSE)*$E2181</f>
        <v>0</v>
      </c>
      <c r="N2179" s="5">
        <f t="shared" si="1084"/>
        <v>0</v>
      </c>
      <c r="O2179" s="5">
        <f>VLOOKUP(CONCATENATE($F2179," ",$G2179),AllocFactorMatrix,(O$4+1),FALSE)*$E2181</f>
        <v>0</v>
      </c>
      <c r="P2179" s="5">
        <f>VLOOKUP(CONCATENATE($F2179," ",$G2179),AllocFactorMatrix,(P$4+1),FALSE)*$E2181</f>
        <v>0</v>
      </c>
      <c r="Q2179" s="5">
        <f>VLOOKUP(CONCATENATE($F2179," ",$G2179),AllocFactorMatrix,(Q$4+1),FALSE)*$E2181</f>
        <v>0</v>
      </c>
      <c r="R2179" s="5">
        <f>VLOOKUP(CONCATENATE($F2179," ",$G2179),AllocFactorMatrix,(R$4+1),FALSE)*$E2181</f>
        <v>0</v>
      </c>
      <c r="S2179" s="5">
        <f t="shared" si="1085"/>
        <v>0</v>
      </c>
      <c r="T2179" s="5">
        <f>VLOOKUP(CONCATENATE($F2179," ",$G2179),AllocFactorMatrix,(T$4+1),FALSE)*$E2181</f>
        <v>0</v>
      </c>
      <c r="U2179" s="5">
        <f>VLOOKUP(CONCATENATE($F2179," ",$G2179),AllocFactorMatrix,(U$4+1),FALSE)*$E2181</f>
        <v>0</v>
      </c>
      <c r="V2179" s="5">
        <f>VLOOKUP(CONCATENATE($F2179," ",$G2179),AllocFactorMatrix,(V$4+1),FALSE)*$E2181</f>
        <v>0</v>
      </c>
      <c r="W2179" s="5">
        <f>VLOOKUP(CONCATENATE($F2179," ",$G2179),AllocFactorMatrix,(W$4+1),FALSE)*$E2181</f>
        <v>0</v>
      </c>
      <c r="X2179" s="5">
        <f t="shared" si="1087"/>
        <v>0</v>
      </c>
      <c r="Y2179" s="5">
        <f>VLOOKUP(CONCATENATE($F2179," ",$G2179),AllocFactorMatrix,(Y$4+1),FALSE)*$E2181</f>
        <v>0</v>
      </c>
      <c r="Z2179" s="5">
        <f>VLOOKUP(CONCATENATE($F2179," ",$G2179),AllocFactorMatrix,(Z$4+1),FALSE)*$E2181</f>
        <v>0</v>
      </c>
      <c r="AA2179" s="5">
        <f t="shared" si="1086"/>
        <v>0</v>
      </c>
      <c r="AB2179" s="5">
        <f>VLOOKUP(CONCATENATE($F2179," ",$G2179),AllocFactorMatrix,(AB$4+1),FALSE)*$E2181</f>
        <v>0</v>
      </c>
      <c r="AC2179" s="5">
        <f>VLOOKUP(CONCATENATE($F2179," ",$G2179),AllocFactorMatrix,(AC$4+1),FALSE)*$E2181</f>
        <v>0</v>
      </c>
      <c r="AD2179" s="5">
        <f>VLOOKUP(CONCATENATE($F2179," ",$G2179),AllocFactorMatrix,(AD$4+1),FALSE)*$E2181</f>
        <v>0</v>
      </c>
    </row>
    <row r="2180" spans="1:30" hidden="1" outlineLevel="1">
      <c r="E2180" s="51"/>
      <c r="F2180" s="52" t="str">
        <f>F2181</f>
        <v>RB_GUP-Land_P</v>
      </c>
      <c r="G2180" s="55" t="str">
        <f>$G$14</f>
        <v>CUSTOMER</v>
      </c>
      <c r="H2180" s="4">
        <f t="shared" si="1083"/>
        <v>0</v>
      </c>
      <c r="I2180" s="5">
        <f>VLOOKUP(CONCATENATE($F2180," ",$G2180),AllocFactorMatrix,(I$4+1),FALSE)*$E2181</f>
        <v>0</v>
      </c>
      <c r="J2180" s="5">
        <f>VLOOKUP(CONCATENATE($F2180," ",$G2180),AllocFactorMatrix,(J$4+1),FALSE)*$E2181</f>
        <v>0</v>
      </c>
      <c r="K2180" s="5">
        <f>VLOOKUP(CONCATENATE($F2180," ",$G2180),AllocFactorMatrix,(K$4+1),FALSE)*$E2181</f>
        <v>0</v>
      </c>
      <c r="L2180" s="5">
        <f>VLOOKUP(CONCATENATE($F2180," ",$G2180),AllocFactorMatrix,(L$4+1),FALSE)*$E2181</f>
        <v>0</v>
      </c>
      <c r="M2180" s="5">
        <f>VLOOKUP(CONCATENATE($F2180," ",$G2180),AllocFactorMatrix,(M$4+1),FALSE)*$E2181</f>
        <v>0</v>
      </c>
      <c r="N2180" s="5">
        <f t="shared" si="1084"/>
        <v>0</v>
      </c>
      <c r="O2180" s="5">
        <f>VLOOKUP(CONCATENATE($F2180," ",$G2180),AllocFactorMatrix,(O$4+1),FALSE)*$E2181</f>
        <v>0</v>
      </c>
      <c r="P2180" s="5">
        <f>VLOOKUP(CONCATENATE($F2180," ",$G2180),AllocFactorMatrix,(P$4+1),FALSE)*$E2181</f>
        <v>0</v>
      </c>
      <c r="Q2180" s="5">
        <f>VLOOKUP(CONCATENATE($F2180," ",$G2180),AllocFactorMatrix,(Q$4+1),FALSE)*$E2181</f>
        <v>0</v>
      </c>
      <c r="R2180" s="5">
        <f>VLOOKUP(CONCATENATE($F2180," ",$G2180),AllocFactorMatrix,(R$4+1),FALSE)*$E2181</f>
        <v>0</v>
      </c>
      <c r="S2180" s="5">
        <f t="shared" si="1085"/>
        <v>0</v>
      </c>
      <c r="T2180" s="5">
        <f>VLOOKUP(CONCATENATE($F2180," ",$G2180),AllocFactorMatrix,(T$4+1),FALSE)*$E2181</f>
        <v>0</v>
      </c>
      <c r="U2180" s="5">
        <f>VLOOKUP(CONCATENATE($F2180," ",$G2180),AllocFactorMatrix,(U$4+1),FALSE)*$E2181</f>
        <v>0</v>
      </c>
      <c r="V2180" s="5">
        <f>VLOOKUP(CONCATENATE($F2180," ",$G2180),AllocFactorMatrix,(V$4+1),FALSE)*$E2181</f>
        <v>0</v>
      </c>
      <c r="W2180" s="5">
        <f>VLOOKUP(CONCATENATE($F2180," ",$G2180),AllocFactorMatrix,(W$4+1),FALSE)*$E2181</f>
        <v>0</v>
      </c>
      <c r="X2180" s="5">
        <f t="shared" si="1087"/>
        <v>0</v>
      </c>
      <c r="Y2180" s="5">
        <f>VLOOKUP(CONCATENATE($F2180," ",$G2180),AllocFactorMatrix,(Y$4+1),FALSE)*$E2181</f>
        <v>0</v>
      </c>
      <c r="Z2180" s="5">
        <f>VLOOKUP(CONCATENATE($F2180," ",$G2180),AllocFactorMatrix,(Z$4+1),FALSE)*$E2181</f>
        <v>0</v>
      </c>
      <c r="AA2180" s="5">
        <f t="shared" si="1086"/>
        <v>0</v>
      </c>
      <c r="AB2180" s="5">
        <f>VLOOKUP(CONCATENATE($F2180," ",$G2180),AllocFactorMatrix,(AB$4+1),FALSE)*$E2181</f>
        <v>0</v>
      </c>
      <c r="AC2180" s="5">
        <f>VLOOKUP(CONCATENATE($F2180," ",$G2180),AllocFactorMatrix,(AC$4+1),FALSE)*$E2181</f>
        <v>0</v>
      </c>
      <c r="AD2180" s="5">
        <f>VLOOKUP(CONCATENATE($F2180," ",$G2180),AllocFactorMatrix,(AD$4+1),FALSE)*$E2181</f>
        <v>0</v>
      </c>
    </row>
    <row r="2181" spans="1:30" collapsed="1">
      <c r="D2181" s="1" t="str">
        <f>D1856</f>
        <v>Adj 5 - Environmental Surcharge Revenue Sync - remove FGD revenue, sync non-FGD revenue, remove deferrals</v>
      </c>
      <c r="E2181" s="96">
        <v>42028</v>
      </c>
      <c r="F2181" s="61" t="s">
        <v>577</v>
      </c>
      <c r="G2181" s="55" t="str">
        <f>$G$15</f>
        <v>TOTAL</v>
      </c>
      <c r="H2181" s="4">
        <f t="shared" si="1083"/>
        <v>42028.000000000007</v>
      </c>
      <c r="I2181" s="5">
        <f>VLOOKUP(CONCATENATE($F2181," ",$G2181),AllocFactorMatrix,(I$4+1),FALSE)*$E2181</f>
        <v>20702.277922922611</v>
      </c>
      <c r="J2181" s="5">
        <f>VLOOKUP(CONCATENATE($F2181," ",$G2181),AllocFactorMatrix,(J$4+1),FALSE)*$E2181</f>
        <v>1023.3875716059722</v>
      </c>
      <c r="K2181" s="5">
        <f>VLOOKUP(CONCATENATE($F2181," ",$G2181),AllocFactorMatrix,(K$4+1),FALSE)*$E2181</f>
        <v>3748.6100236473085</v>
      </c>
      <c r="L2181" s="5">
        <f>VLOOKUP(CONCATENATE($F2181," ",$G2181),AllocFactorMatrix,(L$4+1),FALSE)*$E2181</f>
        <v>117.99293448786588</v>
      </c>
      <c r="M2181" s="5">
        <f>VLOOKUP(CONCATENATE($F2181," ",$G2181),AllocFactorMatrix,(M$4+1),FALSE)*$E2181</f>
        <v>11.064999838657821</v>
      </c>
      <c r="N2181" s="5">
        <f t="shared" si="1084"/>
        <v>3877.6679579738325</v>
      </c>
      <c r="O2181" s="5">
        <f>VLOOKUP(CONCATENATE($F2181," ",$G2181),AllocFactorMatrix,(O$4+1),FALSE)*$E2181</f>
        <v>2849.5267546073969</v>
      </c>
      <c r="P2181" s="5">
        <f>VLOOKUP(CONCATENATE($F2181," ",$G2181),AllocFactorMatrix,(P$4+1),FALSE)*$E2181</f>
        <v>530.94985234810531</v>
      </c>
      <c r="Q2181" s="5">
        <f>VLOOKUP(CONCATENATE($F2181," ",$G2181),AllocFactorMatrix,(Q$4+1),FALSE)*$E2181</f>
        <v>239.92635198960312</v>
      </c>
      <c r="R2181" s="5">
        <f>VLOOKUP(CONCATENATE($F2181," ",$G2181),AllocFactorMatrix,(R$4+1),FALSE)*$E2181</f>
        <v>10.789219857142848</v>
      </c>
      <c r="S2181" s="5">
        <f t="shared" si="1085"/>
        <v>3631.1921788022482</v>
      </c>
      <c r="T2181" s="5">
        <f>VLOOKUP(CONCATENATE($F2181," ",$G2181),AllocFactorMatrix,(T$4+1),FALSE)*$E2181</f>
        <v>99.54126814178484</v>
      </c>
      <c r="U2181" s="5">
        <f>VLOOKUP(CONCATENATE($F2181," ",$G2181),AllocFactorMatrix,(U$4+1),FALSE)*$E2181</f>
        <v>1628.9758931155941</v>
      </c>
      <c r="V2181" s="5">
        <f>VLOOKUP(CONCATENATE($F2181," ",$G2181),AllocFactorMatrix,(V$4+1),FALSE)*$E2181</f>
        <v>8609.1833668040454</v>
      </c>
      <c r="W2181" s="5">
        <f>VLOOKUP(CONCATENATE($F2181," ",$G2181),AllocFactorMatrix,(W$4+1),FALSE)*$E2181</f>
        <v>1554.6758251674851</v>
      </c>
      <c r="X2181" s="5">
        <f t="shared" si="1087"/>
        <v>11892.37635322891</v>
      </c>
      <c r="Y2181" s="5">
        <f>VLOOKUP(CONCATENATE($F2181," ",$G2181),AllocFactorMatrix,(Y$4+1),FALSE)*$E2181</f>
        <v>875.08514470939656</v>
      </c>
      <c r="Z2181" s="5">
        <f>VLOOKUP(CONCATENATE($F2181," ",$G2181),AllocFactorMatrix,(Z$4+1),FALSE)*$E2181</f>
        <v>14.657341676404796</v>
      </c>
      <c r="AA2181" s="5">
        <f t="shared" si="1086"/>
        <v>889.74248638580139</v>
      </c>
      <c r="AB2181" s="5">
        <f>VLOOKUP(CONCATENATE($F2181," ",$G2181),AllocFactorMatrix,(AB$4+1),FALSE)*$E2181</f>
        <v>11.355529080634781</v>
      </c>
      <c r="AC2181" s="5">
        <f>VLOOKUP(CONCATENATE($F2181," ",$G2181),AllocFactorMatrix,(AC$4+1),FALSE)*$E2181</f>
        <v>0</v>
      </c>
      <c r="AD2181" s="5">
        <f>VLOOKUP(CONCATENATE($F2181," ",$G2181),AllocFactorMatrix,(AD$4+1),FALSE)*$E2181</f>
        <v>0</v>
      </c>
    </row>
    <row r="2182" spans="1:30" s="51" customFormat="1" hidden="1" outlineLevel="1">
      <c r="A2182" s="56"/>
      <c r="B2182" s="111"/>
      <c r="C2182" s="55"/>
      <c r="F2182" s="52" t="str">
        <f>F2189</f>
        <v>RB_GUP-Land_P</v>
      </c>
      <c r="G2182" s="55" t="str">
        <f>$G$8</f>
        <v>PRODUCTION</v>
      </c>
      <c r="H2182" s="53">
        <f t="shared" ref="H2182:H2189" si="1088">SUBTOTAL(9,I2182:AD2182)</f>
        <v>347890.00000000006</v>
      </c>
      <c r="I2182" s="54">
        <f>VLOOKUP(CONCATENATE($F2182," ",$G2182),AllocFactorMatrix,(I$4+1),FALSE)*$E2189</f>
        <v>171364.69655005107</v>
      </c>
      <c r="J2182" s="54">
        <f>VLOOKUP(CONCATENATE($F2182," ",$G2182),AllocFactorMatrix,(J$4+1),FALSE)*$E2189</f>
        <v>8471.1692749120029</v>
      </c>
      <c r="K2182" s="54">
        <f>VLOOKUP(CONCATENATE($F2182," ",$G2182),AllocFactorMatrix,(K$4+1),FALSE)*$E2189</f>
        <v>31029.407564639339</v>
      </c>
      <c r="L2182" s="54">
        <f>VLOOKUP(CONCATENATE($F2182," ",$G2182),AllocFactorMatrix,(L$4+1),FALSE)*$E2189</f>
        <v>976.69558339639434</v>
      </c>
      <c r="M2182" s="54">
        <f>VLOOKUP(CONCATENATE($F2182," ",$G2182),AllocFactorMatrix,(M$4+1),FALSE)*$E2189</f>
        <v>91.591386548745348</v>
      </c>
      <c r="N2182" s="54">
        <f t="shared" ref="N2182:N2189" si="1089">SUBTOTAL(9,K2182:M2182)</f>
        <v>32097.69453458448</v>
      </c>
      <c r="O2182" s="54">
        <f>VLOOKUP(CONCATENATE($F2182," ",$G2182),AllocFactorMatrix,(O$4+1),FALSE)*$E2189</f>
        <v>23587.176707441882</v>
      </c>
      <c r="P2182" s="54">
        <f>VLOOKUP(CONCATENATE($F2182," ",$G2182),AllocFactorMatrix,(P$4+1),FALSE)*$E2189</f>
        <v>4394.9782081798403</v>
      </c>
      <c r="Q2182" s="54">
        <f>VLOOKUP(CONCATENATE($F2182," ",$G2182),AllocFactorMatrix,(Q$4+1),FALSE)*$E2189</f>
        <v>1986.0088177801235</v>
      </c>
      <c r="R2182" s="54">
        <f>VLOOKUP(CONCATENATE($F2182," ",$G2182),AllocFactorMatrix,(R$4+1),FALSE)*$E2189</f>
        <v>89.308596557091121</v>
      </c>
      <c r="S2182" s="54">
        <f t="shared" ref="S2182:S2189" si="1090">SUBTOTAL(9,O2182:R2182)</f>
        <v>30057.472329958935</v>
      </c>
      <c r="T2182" s="54">
        <f>VLOOKUP(CONCATENATE($F2182," ",$G2182),AllocFactorMatrix,(T$4+1),FALSE)*$E2189</f>
        <v>823.96049714108517</v>
      </c>
      <c r="U2182" s="54">
        <f>VLOOKUP(CONCATENATE($F2182," ",$G2182),AllocFactorMatrix,(U$4+1),FALSE)*$E2189</f>
        <v>13483.973147805844</v>
      </c>
      <c r="V2182" s="54">
        <f>VLOOKUP(CONCATENATE($F2182," ",$G2182),AllocFactorMatrix,(V$4+1),FALSE)*$E2189</f>
        <v>71263.176964820101</v>
      </c>
      <c r="W2182" s="54">
        <f>VLOOKUP(CONCATENATE($F2182," ",$G2182),AllocFactorMatrix,(W$4+1),FALSE)*$E2189</f>
        <v>12868.948625143152</v>
      </c>
      <c r="X2182" s="54">
        <f>SUBTOTAL(9,T2182:W2182)</f>
        <v>98440.059234910179</v>
      </c>
      <c r="Y2182" s="54">
        <f>VLOOKUP(CONCATENATE($F2182," ",$G2182),AllocFactorMatrix,(Y$4+1),FALSE)*$E2189</f>
        <v>7243.584538711144</v>
      </c>
      <c r="Z2182" s="54">
        <f>VLOOKUP(CONCATENATE($F2182," ",$G2182),AllocFactorMatrix,(Z$4+1),FALSE)*$E2189</f>
        <v>121.32727219483355</v>
      </c>
      <c r="AA2182" s="54">
        <f t="shared" ref="AA2182:AA2189" si="1091">SUBTOTAL(9,Y2182:Z2182)</f>
        <v>7364.9118109059773</v>
      </c>
      <c r="AB2182" s="54">
        <f>VLOOKUP(CONCATENATE($F2182," ",$G2182),AllocFactorMatrix,(AB$4+1),FALSE)*$E2189</f>
        <v>93.996264677406344</v>
      </c>
      <c r="AC2182" s="54">
        <f>VLOOKUP(CONCATENATE($F2182," ",$G2182),AllocFactorMatrix,(AC$4+1),FALSE)*$E2189</f>
        <v>0</v>
      </c>
      <c r="AD2182" s="54">
        <f>VLOOKUP(CONCATENATE($F2182," ",$G2182),AllocFactorMatrix,(AD$4+1),FALSE)*$E2189</f>
        <v>0</v>
      </c>
    </row>
    <row r="2183" spans="1:30" s="51" customFormat="1" hidden="1" outlineLevel="1">
      <c r="A2183" s="56"/>
      <c r="B2183" s="111"/>
      <c r="C2183" s="55"/>
      <c r="F2183" s="52" t="str">
        <f>F2189</f>
        <v>RB_GUP-Land_P</v>
      </c>
      <c r="G2183" s="55" t="str">
        <f>$G$9</f>
        <v>BULKTRAN</v>
      </c>
      <c r="H2183" s="53">
        <f t="shared" si="1088"/>
        <v>0</v>
      </c>
      <c r="I2183" s="54">
        <f>VLOOKUP(CONCATENATE($F2183," ",$G2183),AllocFactorMatrix,(I$4+1),FALSE)*$E2189</f>
        <v>0</v>
      </c>
      <c r="J2183" s="54">
        <f>VLOOKUP(CONCATENATE($F2183," ",$G2183),AllocFactorMatrix,(J$4+1),FALSE)*$E2189</f>
        <v>0</v>
      </c>
      <c r="K2183" s="54">
        <f>VLOOKUP(CONCATENATE($F2183," ",$G2183),AllocFactorMatrix,(K$4+1),FALSE)*$E2189</f>
        <v>0</v>
      </c>
      <c r="L2183" s="54">
        <f>VLOOKUP(CONCATENATE($F2183," ",$G2183),AllocFactorMatrix,(L$4+1),FALSE)*$E2189</f>
        <v>0</v>
      </c>
      <c r="M2183" s="54">
        <f>VLOOKUP(CONCATENATE($F2183," ",$G2183),AllocFactorMatrix,(M$4+1),FALSE)*$E2189</f>
        <v>0</v>
      </c>
      <c r="N2183" s="54">
        <f t="shared" si="1089"/>
        <v>0</v>
      </c>
      <c r="O2183" s="54">
        <f>VLOOKUP(CONCATENATE($F2183," ",$G2183),AllocFactorMatrix,(O$4+1),FALSE)*$E2189</f>
        <v>0</v>
      </c>
      <c r="P2183" s="54">
        <f>VLOOKUP(CONCATENATE($F2183," ",$G2183),AllocFactorMatrix,(P$4+1),FALSE)*$E2189</f>
        <v>0</v>
      </c>
      <c r="Q2183" s="54">
        <f>VLOOKUP(CONCATENATE($F2183," ",$G2183),AllocFactorMatrix,(Q$4+1),FALSE)*$E2189</f>
        <v>0</v>
      </c>
      <c r="R2183" s="54">
        <f>VLOOKUP(CONCATENATE($F2183," ",$G2183),AllocFactorMatrix,(R$4+1),FALSE)*$E2189</f>
        <v>0</v>
      </c>
      <c r="S2183" s="54">
        <f t="shared" si="1090"/>
        <v>0</v>
      </c>
      <c r="T2183" s="54">
        <f>VLOOKUP(CONCATENATE($F2183," ",$G2183),AllocFactorMatrix,(T$4+1),FALSE)*$E2189</f>
        <v>0</v>
      </c>
      <c r="U2183" s="54">
        <f>VLOOKUP(CONCATENATE($F2183," ",$G2183),AllocFactorMatrix,(U$4+1),FALSE)*$E2189</f>
        <v>0</v>
      </c>
      <c r="V2183" s="54">
        <f>VLOOKUP(CONCATENATE($F2183," ",$G2183),AllocFactorMatrix,(V$4+1),FALSE)*$E2189</f>
        <v>0</v>
      </c>
      <c r="W2183" s="54">
        <f>VLOOKUP(CONCATENATE($F2183," ",$G2183),AllocFactorMatrix,(W$4+1),FALSE)*$E2189</f>
        <v>0</v>
      </c>
      <c r="X2183" s="54">
        <f t="shared" ref="X2183:X2189" si="1092">SUBTOTAL(9,T2183:W2183)</f>
        <v>0</v>
      </c>
      <c r="Y2183" s="54">
        <f>VLOOKUP(CONCATENATE($F2183," ",$G2183),AllocFactorMatrix,(Y$4+1),FALSE)*$E2189</f>
        <v>0</v>
      </c>
      <c r="Z2183" s="54">
        <f>VLOOKUP(CONCATENATE($F2183," ",$G2183),AllocFactorMatrix,(Z$4+1),FALSE)*$E2189</f>
        <v>0</v>
      </c>
      <c r="AA2183" s="54">
        <f t="shared" si="1091"/>
        <v>0</v>
      </c>
      <c r="AB2183" s="54">
        <f>VLOOKUP(CONCATENATE($F2183," ",$G2183),AllocFactorMatrix,(AB$4+1),FALSE)*$E2189</f>
        <v>0</v>
      </c>
      <c r="AC2183" s="54">
        <f>VLOOKUP(CONCATENATE($F2183," ",$G2183),AllocFactorMatrix,(AC$4+1),FALSE)*$E2189</f>
        <v>0</v>
      </c>
      <c r="AD2183" s="54">
        <f>VLOOKUP(CONCATENATE($F2183," ",$G2183),AllocFactorMatrix,(AD$4+1),FALSE)*$E2189</f>
        <v>0</v>
      </c>
    </row>
    <row r="2184" spans="1:30" s="51" customFormat="1" hidden="1" outlineLevel="1">
      <c r="A2184" s="56"/>
      <c r="B2184" s="111"/>
      <c r="C2184" s="55"/>
      <c r="F2184" s="52" t="str">
        <f>F2189</f>
        <v>RB_GUP-Land_P</v>
      </c>
      <c r="G2184" s="55" t="str">
        <f>$G$10</f>
        <v>SUBTRAN</v>
      </c>
      <c r="H2184" s="53">
        <f t="shared" si="1088"/>
        <v>0</v>
      </c>
      <c r="I2184" s="54">
        <f>VLOOKUP(CONCATENATE($F2184," ",$G2184),AllocFactorMatrix,(I$4+1),FALSE)*$E2189</f>
        <v>0</v>
      </c>
      <c r="J2184" s="54">
        <f>VLOOKUP(CONCATENATE($F2184," ",$G2184),AllocFactorMatrix,(J$4+1),FALSE)*$E2189</f>
        <v>0</v>
      </c>
      <c r="K2184" s="54">
        <f>VLOOKUP(CONCATENATE($F2184," ",$G2184),AllocFactorMatrix,(K$4+1),FALSE)*$E2189</f>
        <v>0</v>
      </c>
      <c r="L2184" s="54">
        <f>VLOOKUP(CONCATENATE($F2184," ",$G2184),AllocFactorMatrix,(L$4+1),FALSE)*$E2189</f>
        <v>0</v>
      </c>
      <c r="M2184" s="54">
        <f>VLOOKUP(CONCATENATE($F2184," ",$G2184),AllocFactorMatrix,(M$4+1),FALSE)*$E2189</f>
        <v>0</v>
      </c>
      <c r="N2184" s="54">
        <f t="shared" si="1089"/>
        <v>0</v>
      </c>
      <c r="O2184" s="54">
        <f>VLOOKUP(CONCATENATE($F2184," ",$G2184),AllocFactorMatrix,(O$4+1),FALSE)*$E2189</f>
        <v>0</v>
      </c>
      <c r="P2184" s="54">
        <f>VLOOKUP(CONCATENATE($F2184," ",$G2184),AllocFactorMatrix,(P$4+1),FALSE)*$E2189</f>
        <v>0</v>
      </c>
      <c r="Q2184" s="54">
        <f>VLOOKUP(CONCATENATE($F2184," ",$G2184),AllocFactorMatrix,(Q$4+1),FALSE)*$E2189</f>
        <v>0</v>
      </c>
      <c r="R2184" s="54">
        <f>VLOOKUP(CONCATENATE($F2184," ",$G2184),AllocFactorMatrix,(R$4+1),FALSE)*$E2189</f>
        <v>0</v>
      </c>
      <c r="S2184" s="54">
        <f t="shared" si="1090"/>
        <v>0</v>
      </c>
      <c r="T2184" s="54">
        <f>VLOOKUP(CONCATENATE($F2184," ",$G2184),AllocFactorMatrix,(T$4+1),FALSE)*$E2189</f>
        <v>0</v>
      </c>
      <c r="U2184" s="54">
        <f>VLOOKUP(CONCATENATE($F2184," ",$G2184),AllocFactorMatrix,(U$4+1),FALSE)*$E2189</f>
        <v>0</v>
      </c>
      <c r="V2184" s="54">
        <f>VLOOKUP(CONCATENATE($F2184," ",$G2184),AllocFactorMatrix,(V$4+1),FALSE)*$E2189</f>
        <v>0</v>
      </c>
      <c r="W2184" s="54">
        <f>VLOOKUP(CONCATENATE($F2184," ",$G2184),AllocFactorMatrix,(W$4+1),FALSE)*$E2189</f>
        <v>0</v>
      </c>
      <c r="X2184" s="54">
        <f t="shared" si="1092"/>
        <v>0</v>
      </c>
      <c r="Y2184" s="54">
        <f>VLOOKUP(CONCATENATE($F2184," ",$G2184),AllocFactorMatrix,(Y$4+1),FALSE)*$E2189</f>
        <v>0</v>
      </c>
      <c r="Z2184" s="54">
        <f>VLOOKUP(CONCATENATE($F2184," ",$G2184),AllocFactorMatrix,(Z$4+1),FALSE)*$E2189</f>
        <v>0</v>
      </c>
      <c r="AA2184" s="54">
        <f t="shared" si="1091"/>
        <v>0</v>
      </c>
      <c r="AB2184" s="54">
        <f>VLOOKUP(CONCATENATE($F2184," ",$G2184),AllocFactorMatrix,(AB$4+1),FALSE)*$E2189</f>
        <v>0</v>
      </c>
      <c r="AC2184" s="54">
        <f>VLOOKUP(CONCATENATE($F2184," ",$G2184),AllocFactorMatrix,(AC$4+1),FALSE)*$E2189</f>
        <v>0</v>
      </c>
      <c r="AD2184" s="54">
        <f>VLOOKUP(CONCATENATE($F2184," ",$G2184),AllocFactorMatrix,(AD$4+1),FALSE)*$E2189</f>
        <v>0</v>
      </c>
    </row>
    <row r="2185" spans="1:30" s="51" customFormat="1" hidden="1" outlineLevel="1">
      <c r="A2185" s="56"/>
      <c r="B2185" s="111"/>
      <c r="C2185" s="55"/>
      <c r="F2185" s="52" t="str">
        <f>F2189</f>
        <v>RB_GUP-Land_P</v>
      </c>
      <c r="G2185" s="55" t="str">
        <f>$G$11</f>
        <v>DISTPRI</v>
      </c>
      <c r="H2185" s="53">
        <f t="shared" si="1088"/>
        <v>0</v>
      </c>
      <c r="I2185" s="54">
        <f>VLOOKUP(CONCATENATE($F2185," ",$G2185),AllocFactorMatrix,(I$4+1),FALSE)*$E2189</f>
        <v>0</v>
      </c>
      <c r="J2185" s="54">
        <f>VLOOKUP(CONCATENATE($F2185," ",$G2185),AllocFactorMatrix,(J$4+1),FALSE)*$E2189</f>
        <v>0</v>
      </c>
      <c r="K2185" s="54">
        <f>VLOOKUP(CONCATENATE($F2185," ",$G2185),AllocFactorMatrix,(K$4+1),FALSE)*$E2189</f>
        <v>0</v>
      </c>
      <c r="L2185" s="54">
        <f>VLOOKUP(CONCATENATE($F2185," ",$G2185),AllocFactorMatrix,(L$4+1),FALSE)*$E2189</f>
        <v>0</v>
      </c>
      <c r="M2185" s="54">
        <f>VLOOKUP(CONCATENATE($F2185," ",$G2185),AllocFactorMatrix,(M$4+1),FALSE)*$E2189</f>
        <v>0</v>
      </c>
      <c r="N2185" s="54">
        <f t="shared" si="1089"/>
        <v>0</v>
      </c>
      <c r="O2185" s="54">
        <f>VLOOKUP(CONCATENATE($F2185," ",$G2185),AllocFactorMatrix,(O$4+1),FALSE)*$E2189</f>
        <v>0</v>
      </c>
      <c r="P2185" s="54">
        <f>VLOOKUP(CONCATENATE($F2185," ",$G2185),AllocFactorMatrix,(P$4+1),FALSE)*$E2189</f>
        <v>0</v>
      </c>
      <c r="Q2185" s="54">
        <f>VLOOKUP(CONCATENATE($F2185," ",$G2185),AllocFactorMatrix,(Q$4+1),FALSE)*$E2189</f>
        <v>0</v>
      </c>
      <c r="R2185" s="54">
        <f>VLOOKUP(CONCATENATE($F2185," ",$G2185),AllocFactorMatrix,(R$4+1),FALSE)*$E2189</f>
        <v>0</v>
      </c>
      <c r="S2185" s="54">
        <f t="shared" si="1090"/>
        <v>0</v>
      </c>
      <c r="T2185" s="54">
        <f>VLOOKUP(CONCATENATE($F2185," ",$G2185),AllocFactorMatrix,(T$4+1),FALSE)*$E2189</f>
        <v>0</v>
      </c>
      <c r="U2185" s="54">
        <f>VLOOKUP(CONCATENATE($F2185," ",$G2185),AllocFactorMatrix,(U$4+1),FALSE)*$E2189</f>
        <v>0</v>
      </c>
      <c r="V2185" s="54">
        <f>VLOOKUP(CONCATENATE($F2185," ",$G2185),AllocFactorMatrix,(V$4+1),FALSE)*$E2189</f>
        <v>0</v>
      </c>
      <c r="W2185" s="54">
        <f>VLOOKUP(CONCATENATE($F2185," ",$G2185),AllocFactorMatrix,(W$4+1),FALSE)*$E2189</f>
        <v>0</v>
      </c>
      <c r="X2185" s="54">
        <f t="shared" si="1092"/>
        <v>0</v>
      </c>
      <c r="Y2185" s="54">
        <f>VLOOKUP(CONCATENATE($F2185," ",$G2185),AllocFactorMatrix,(Y$4+1),FALSE)*$E2189</f>
        <v>0</v>
      </c>
      <c r="Z2185" s="54">
        <f>VLOOKUP(CONCATENATE($F2185," ",$G2185),AllocFactorMatrix,(Z$4+1),FALSE)*$E2189</f>
        <v>0</v>
      </c>
      <c r="AA2185" s="54">
        <f t="shared" si="1091"/>
        <v>0</v>
      </c>
      <c r="AB2185" s="54">
        <f>VLOOKUP(CONCATENATE($F2185," ",$G2185),AllocFactorMatrix,(AB$4+1),FALSE)*$E2189</f>
        <v>0</v>
      </c>
      <c r="AC2185" s="54">
        <f>VLOOKUP(CONCATENATE($F2185," ",$G2185),AllocFactorMatrix,(AC$4+1),FALSE)*$E2189</f>
        <v>0</v>
      </c>
      <c r="AD2185" s="54">
        <f>VLOOKUP(CONCATENATE($F2185," ",$G2185),AllocFactorMatrix,(AD$4+1),FALSE)*$E2189</f>
        <v>0</v>
      </c>
    </row>
    <row r="2186" spans="1:30" s="51" customFormat="1" hidden="1" outlineLevel="1">
      <c r="A2186" s="56"/>
      <c r="B2186" s="111"/>
      <c r="C2186" s="55"/>
      <c r="F2186" s="52" t="str">
        <f>F2189</f>
        <v>RB_GUP-Land_P</v>
      </c>
      <c r="G2186" s="55" t="str">
        <f>$G$12</f>
        <v>DISTSEC</v>
      </c>
      <c r="H2186" s="53">
        <f t="shared" si="1088"/>
        <v>0</v>
      </c>
      <c r="I2186" s="54">
        <f>VLOOKUP(CONCATENATE($F2186," ",$G2186),AllocFactorMatrix,(I$4+1),FALSE)*$E2189</f>
        <v>0</v>
      </c>
      <c r="J2186" s="54">
        <f>VLOOKUP(CONCATENATE($F2186," ",$G2186),AllocFactorMatrix,(J$4+1),FALSE)*$E2189</f>
        <v>0</v>
      </c>
      <c r="K2186" s="54">
        <f>VLOOKUP(CONCATENATE($F2186," ",$G2186),AllocFactorMatrix,(K$4+1),FALSE)*$E2189</f>
        <v>0</v>
      </c>
      <c r="L2186" s="54">
        <f>VLOOKUP(CONCATENATE($F2186," ",$G2186),AllocFactorMatrix,(L$4+1),FALSE)*$E2189</f>
        <v>0</v>
      </c>
      <c r="M2186" s="54">
        <f>VLOOKUP(CONCATENATE($F2186," ",$G2186),AllocFactorMatrix,(M$4+1),FALSE)*$E2189</f>
        <v>0</v>
      </c>
      <c r="N2186" s="54">
        <f t="shared" si="1089"/>
        <v>0</v>
      </c>
      <c r="O2186" s="54">
        <f>VLOOKUP(CONCATENATE($F2186," ",$G2186),AllocFactorMatrix,(O$4+1),FALSE)*$E2189</f>
        <v>0</v>
      </c>
      <c r="P2186" s="54">
        <f>VLOOKUP(CONCATENATE($F2186," ",$G2186),AllocFactorMatrix,(P$4+1),FALSE)*$E2189</f>
        <v>0</v>
      </c>
      <c r="Q2186" s="54">
        <f>VLOOKUP(CONCATENATE($F2186," ",$G2186),AllocFactorMatrix,(Q$4+1),FALSE)*$E2189</f>
        <v>0</v>
      </c>
      <c r="R2186" s="54">
        <f>VLOOKUP(CONCATENATE($F2186," ",$G2186),AllocFactorMatrix,(R$4+1),FALSE)*$E2189</f>
        <v>0</v>
      </c>
      <c r="S2186" s="54">
        <f t="shared" si="1090"/>
        <v>0</v>
      </c>
      <c r="T2186" s="54">
        <f>VLOOKUP(CONCATENATE($F2186," ",$G2186),AllocFactorMatrix,(T$4+1),FALSE)*$E2189</f>
        <v>0</v>
      </c>
      <c r="U2186" s="54">
        <f>VLOOKUP(CONCATENATE($F2186," ",$G2186),AllocFactorMatrix,(U$4+1),FALSE)*$E2189</f>
        <v>0</v>
      </c>
      <c r="V2186" s="54">
        <f>VLOOKUP(CONCATENATE($F2186," ",$G2186),AllocFactorMatrix,(V$4+1),FALSE)*$E2189</f>
        <v>0</v>
      </c>
      <c r="W2186" s="54">
        <f>VLOOKUP(CONCATENATE($F2186," ",$G2186),AllocFactorMatrix,(W$4+1),FALSE)*$E2189</f>
        <v>0</v>
      </c>
      <c r="X2186" s="54">
        <f t="shared" si="1092"/>
        <v>0</v>
      </c>
      <c r="Y2186" s="54">
        <f>VLOOKUP(CONCATENATE($F2186," ",$G2186),AllocFactorMatrix,(Y$4+1),FALSE)*$E2189</f>
        <v>0</v>
      </c>
      <c r="Z2186" s="54">
        <f>VLOOKUP(CONCATENATE($F2186," ",$G2186),AllocFactorMatrix,(Z$4+1),FALSE)*$E2189</f>
        <v>0</v>
      </c>
      <c r="AA2186" s="54">
        <f t="shared" si="1091"/>
        <v>0</v>
      </c>
      <c r="AB2186" s="54">
        <f>VLOOKUP(CONCATENATE($F2186," ",$G2186),AllocFactorMatrix,(AB$4+1),FALSE)*$E2189</f>
        <v>0</v>
      </c>
      <c r="AC2186" s="54">
        <f>VLOOKUP(CONCATENATE($F2186," ",$G2186),AllocFactorMatrix,(AC$4+1),FALSE)*$E2189</f>
        <v>0</v>
      </c>
      <c r="AD2186" s="54">
        <f>VLOOKUP(CONCATENATE($F2186," ",$G2186),AllocFactorMatrix,(AD$4+1),FALSE)*$E2189</f>
        <v>0</v>
      </c>
    </row>
    <row r="2187" spans="1:30" s="51" customFormat="1" hidden="1" outlineLevel="1">
      <c r="A2187" s="56"/>
      <c r="B2187" s="111"/>
      <c r="C2187" s="55"/>
      <c r="F2187" s="52" t="str">
        <f>F2189</f>
        <v>RB_GUP-Land_P</v>
      </c>
      <c r="G2187" s="55" t="str">
        <f>$G$13</f>
        <v>ENERGY</v>
      </c>
      <c r="H2187" s="53">
        <f t="shared" si="1088"/>
        <v>0</v>
      </c>
      <c r="I2187" s="54">
        <f>VLOOKUP(CONCATENATE($F2187," ",$G2187),AllocFactorMatrix,(I$4+1),FALSE)*$E2189</f>
        <v>0</v>
      </c>
      <c r="J2187" s="54">
        <f>VLOOKUP(CONCATENATE($F2187," ",$G2187),AllocFactorMatrix,(J$4+1),FALSE)*$E2189</f>
        <v>0</v>
      </c>
      <c r="K2187" s="54">
        <f>VLOOKUP(CONCATENATE($F2187," ",$G2187),AllocFactorMatrix,(K$4+1),FALSE)*$E2189</f>
        <v>0</v>
      </c>
      <c r="L2187" s="54">
        <f>VLOOKUP(CONCATENATE($F2187," ",$G2187),AllocFactorMatrix,(L$4+1),FALSE)*$E2189</f>
        <v>0</v>
      </c>
      <c r="M2187" s="54">
        <f>VLOOKUP(CONCATENATE($F2187," ",$G2187),AllocFactorMatrix,(M$4+1),FALSE)*$E2189</f>
        <v>0</v>
      </c>
      <c r="N2187" s="54">
        <f t="shared" si="1089"/>
        <v>0</v>
      </c>
      <c r="O2187" s="54">
        <f>VLOOKUP(CONCATENATE($F2187," ",$G2187),AllocFactorMatrix,(O$4+1),FALSE)*$E2189</f>
        <v>0</v>
      </c>
      <c r="P2187" s="54">
        <f>VLOOKUP(CONCATENATE($F2187," ",$G2187),AllocFactorMatrix,(P$4+1),FALSE)*$E2189</f>
        <v>0</v>
      </c>
      <c r="Q2187" s="54">
        <f>VLOOKUP(CONCATENATE($F2187," ",$G2187),AllocFactorMatrix,(Q$4+1),FALSE)*$E2189</f>
        <v>0</v>
      </c>
      <c r="R2187" s="54">
        <f>VLOOKUP(CONCATENATE($F2187," ",$G2187),AllocFactorMatrix,(R$4+1),FALSE)*$E2189</f>
        <v>0</v>
      </c>
      <c r="S2187" s="54">
        <f t="shared" si="1090"/>
        <v>0</v>
      </c>
      <c r="T2187" s="54">
        <f>VLOOKUP(CONCATENATE($F2187," ",$G2187),AllocFactorMatrix,(T$4+1),FALSE)*$E2189</f>
        <v>0</v>
      </c>
      <c r="U2187" s="54">
        <f>VLOOKUP(CONCATENATE($F2187," ",$G2187),AllocFactorMatrix,(U$4+1),FALSE)*$E2189</f>
        <v>0</v>
      </c>
      <c r="V2187" s="54">
        <f>VLOOKUP(CONCATENATE($F2187," ",$G2187),AllocFactorMatrix,(V$4+1),FALSE)*$E2189</f>
        <v>0</v>
      </c>
      <c r="W2187" s="54">
        <f>VLOOKUP(CONCATENATE($F2187," ",$G2187),AllocFactorMatrix,(W$4+1),FALSE)*$E2189</f>
        <v>0</v>
      </c>
      <c r="X2187" s="54">
        <f t="shared" si="1092"/>
        <v>0</v>
      </c>
      <c r="Y2187" s="54">
        <f>VLOOKUP(CONCATENATE($F2187," ",$G2187),AllocFactorMatrix,(Y$4+1),FALSE)*$E2189</f>
        <v>0</v>
      </c>
      <c r="Z2187" s="54">
        <f>VLOOKUP(CONCATENATE($F2187," ",$G2187),AllocFactorMatrix,(Z$4+1),FALSE)*$E2189</f>
        <v>0</v>
      </c>
      <c r="AA2187" s="54">
        <f t="shared" si="1091"/>
        <v>0</v>
      </c>
      <c r="AB2187" s="54">
        <f>VLOOKUP(CONCATENATE($F2187," ",$G2187),AllocFactorMatrix,(AB$4+1),FALSE)*$E2189</f>
        <v>0</v>
      </c>
      <c r="AC2187" s="54">
        <f>VLOOKUP(CONCATENATE($F2187," ",$G2187),AllocFactorMatrix,(AC$4+1),FALSE)*$E2189</f>
        <v>0</v>
      </c>
      <c r="AD2187" s="54">
        <f>VLOOKUP(CONCATENATE($F2187," ",$G2187),AllocFactorMatrix,(AD$4+1),FALSE)*$E2189</f>
        <v>0</v>
      </c>
    </row>
    <row r="2188" spans="1:30" s="51" customFormat="1" hidden="1" outlineLevel="1">
      <c r="A2188" s="56"/>
      <c r="B2188" s="111"/>
      <c r="C2188" s="55"/>
      <c r="F2188" s="52" t="str">
        <f>F2189</f>
        <v>RB_GUP-Land_P</v>
      </c>
      <c r="G2188" s="55" t="str">
        <f>$G$14</f>
        <v>CUSTOMER</v>
      </c>
      <c r="H2188" s="53">
        <f t="shared" si="1088"/>
        <v>0</v>
      </c>
      <c r="I2188" s="54">
        <f>VLOOKUP(CONCATENATE($F2188," ",$G2188),AllocFactorMatrix,(I$4+1),FALSE)*$E2189</f>
        <v>0</v>
      </c>
      <c r="J2188" s="54">
        <f>VLOOKUP(CONCATENATE($F2188," ",$G2188),AllocFactorMatrix,(J$4+1),FALSE)*$E2189</f>
        <v>0</v>
      </c>
      <c r="K2188" s="54">
        <f>VLOOKUP(CONCATENATE($F2188," ",$G2188),AllocFactorMatrix,(K$4+1),FALSE)*$E2189</f>
        <v>0</v>
      </c>
      <c r="L2188" s="54">
        <f>VLOOKUP(CONCATENATE($F2188," ",$G2188),AllocFactorMatrix,(L$4+1),FALSE)*$E2189</f>
        <v>0</v>
      </c>
      <c r="M2188" s="54">
        <f>VLOOKUP(CONCATENATE($F2188," ",$G2188),AllocFactorMatrix,(M$4+1),FALSE)*$E2189</f>
        <v>0</v>
      </c>
      <c r="N2188" s="54">
        <f t="shared" si="1089"/>
        <v>0</v>
      </c>
      <c r="O2188" s="54">
        <f>VLOOKUP(CONCATENATE($F2188," ",$G2188),AllocFactorMatrix,(O$4+1),FALSE)*$E2189</f>
        <v>0</v>
      </c>
      <c r="P2188" s="54">
        <f>VLOOKUP(CONCATENATE($F2188," ",$G2188),AllocFactorMatrix,(P$4+1),FALSE)*$E2189</f>
        <v>0</v>
      </c>
      <c r="Q2188" s="54">
        <f>VLOOKUP(CONCATENATE($F2188," ",$G2188),AllocFactorMatrix,(Q$4+1),FALSE)*$E2189</f>
        <v>0</v>
      </c>
      <c r="R2188" s="54">
        <f>VLOOKUP(CONCATENATE($F2188," ",$G2188),AllocFactorMatrix,(R$4+1),FALSE)*$E2189</f>
        <v>0</v>
      </c>
      <c r="S2188" s="54">
        <f t="shared" si="1090"/>
        <v>0</v>
      </c>
      <c r="T2188" s="54">
        <f>VLOOKUP(CONCATENATE($F2188," ",$G2188),AllocFactorMatrix,(T$4+1),FALSE)*$E2189</f>
        <v>0</v>
      </c>
      <c r="U2188" s="54">
        <f>VLOOKUP(CONCATENATE($F2188," ",$G2188),AllocFactorMatrix,(U$4+1),FALSE)*$E2189</f>
        <v>0</v>
      </c>
      <c r="V2188" s="54">
        <f>VLOOKUP(CONCATENATE($F2188," ",$G2188),AllocFactorMatrix,(V$4+1),FALSE)*$E2189</f>
        <v>0</v>
      </c>
      <c r="W2188" s="54">
        <f>VLOOKUP(CONCATENATE($F2188," ",$G2188),AllocFactorMatrix,(W$4+1),FALSE)*$E2189</f>
        <v>0</v>
      </c>
      <c r="X2188" s="54">
        <f t="shared" si="1092"/>
        <v>0</v>
      </c>
      <c r="Y2188" s="54">
        <f>VLOOKUP(CONCATENATE($F2188," ",$G2188),AllocFactorMatrix,(Y$4+1),FALSE)*$E2189</f>
        <v>0</v>
      </c>
      <c r="Z2188" s="54">
        <f>VLOOKUP(CONCATENATE($F2188," ",$G2188),AllocFactorMatrix,(Z$4+1),FALSE)*$E2189</f>
        <v>0</v>
      </c>
      <c r="AA2188" s="54">
        <f t="shared" si="1091"/>
        <v>0</v>
      </c>
      <c r="AB2188" s="54">
        <f>VLOOKUP(CONCATENATE($F2188," ",$G2188),AllocFactorMatrix,(AB$4+1),FALSE)*$E2189</f>
        <v>0</v>
      </c>
      <c r="AC2188" s="54">
        <f>VLOOKUP(CONCATENATE($F2188," ",$G2188),AllocFactorMatrix,(AC$4+1),FALSE)*$E2189</f>
        <v>0</v>
      </c>
      <c r="AD2188" s="54">
        <f>VLOOKUP(CONCATENATE($F2188," ",$G2188),AllocFactorMatrix,(AD$4+1),FALSE)*$E2189</f>
        <v>0</v>
      </c>
    </row>
    <row r="2189" spans="1:30" s="51" customFormat="1" collapsed="1">
      <c r="A2189" s="56"/>
      <c r="B2189" s="111"/>
      <c r="C2189" s="55"/>
      <c r="D2189" s="95" t="s">
        <v>655</v>
      </c>
      <c r="E2189" s="96">
        <v>347890</v>
      </c>
      <c r="F2189" s="61" t="s">
        <v>577</v>
      </c>
      <c r="G2189" s="55" t="str">
        <f>$G$15</f>
        <v>TOTAL</v>
      </c>
      <c r="H2189" s="53">
        <f t="shared" si="1088"/>
        <v>347890.00000000006</v>
      </c>
      <c r="I2189" s="54">
        <f>VLOOKUP(CONCATENATE($F2189," ",$G2189),AllocFactorMatrix,(I$4+1),FALSE)*$E2189</f>
        <v>171364.69655005107</v>
      </c>
      <c r="J2189" s="54">
        <f>VLOOKUP(CONCATENATE($F2189," ",$G2189),AllocFactorMatrix,(J$4+1),FALSE)*$E2189</f>
        <v>8471.1692749120029</v>
      </c>
      <c r="K2189" s="54">
        <f>VLOOKUP(CONCATENATE($F2189," ",$G2189),AllocFactorMatrix,(K$4+1),FALSE)*$E2189</f>
        <v>31029.407564639339</v>
      </c>
      <c r="L2189" s="54">
        <f>VLOOKUP(CONCATENATE($F2189," ",$G2189),AllocFactorMatrix,(L$4+1),FALSE)*$E2189</f>
        <v>976.69558339639434</v>
      </c>
      <c r="M2189" s="54">
        <f>VLOOKUP(CONCATENATE($F2189," ",$G2189),AllocFactorMatrix,(M$4+1),FALSE)*$E2189</f>
        <v>91.591386548745348</v>
      </c>
      <c r="N2189" s="54">
        <f t="shared" si="1089"/>
        <v>32097.69453458448</v>
      </c>
      <c r="O2189" s="54">
        <f>VLOOKUP(CONCATENATE($F2189," ",$G2189),AllocFactorMatrix,(O$4+1),FALSE)*$E2189</f>
        <v>23587.176707441882</v>
      </c>
      <c r="P2189" s="54">
        <f>VLOOKUP(CONCATENATE($F2189," ",$G2189),AllocFactorMatrix,(P$4+1),FALSE)*$E2189</f>
        <v>4394.9782081798403</v>
      </c>
      <c r="Q2189" s="54">
        <f>VLOOKUP(CONCATENATE($F2189," ",$G2189),AllocFactorMatrix,(Q$4+1),FALSE)*$E2189</f>
        <v>1986.0088177801235</v>
      </c>
      <c r="R2189" s="54">
        <f>VLOOKUP(CONCATENATE($F2189," ",$G2189),AllocFactorMatrix,(R$4+1),FALSE)*$E2189</f>
        <v>89.308596557091121</v>
      </c>
      <c r="S2189" s="54">
        <f t="shared" si="1090"/>
        <v>30057.472329958935</v>
      </c>
      <c r="T2189" s="54">
        <f>VLOOKUP(CONCATENATE($F2189," ",$G2189),AllocFactorMatrix,(T$4+1),FALSE)*$E2189</f>
        <v>823.96049714108517</v>
      </c>
      <c r="U2189" s="54">
        <f>VLOOKUP(CONCATENATE($F2189," ",$G2189),AllocFactorMatrix,(U$4+1),FALSE)*$E2189</f>
        <v>13483.973147805844</v>
      </c>
      <c r="V2189" s="54">
        <f>VLOOKUP(CONCATENATE($F2189," ",$G2189),AllocFactorMatrix,(V$4+1),FALSE)*$E2189</f>
        <v>71263.176964820101</v>
      </c>
      <c r="W2189" s="54">
        <f>VLOOKUP(CONCATENATE($F2189," ",$G2189),AllocFactorMatrix,(W$4+1),FALSE)*$E2189</f>
        <v>12868.948625143152</v>
      </c>
      <c r="X2189" s="54">
        <f t="shared" si="1092"/>
        <v>98440.059234910179</v>
      </c>
      <c r="Y2189" s="54">
        <f>VLOOKUP(CONCATENATE($F2189," ",$G2189),AllocFactorMatrix,(Y$4+1),FALSE)*$E2189</f>
        <v>7243.584538711144</v>
      </c>
      <c r="Z2189" s="54">
        <f>VLOOKUP(CONCATENATE($F2189," ",$G2189),AllocFactorMatrix,(Z$4+1),FALSE)*$E2189</f>
        <v>121.32727219483355</v>
      </c>
      <c r="AA2189" s="54">
        <f t="shared" si="1091"/>
        <v>7364.9118109059773</v>
      </c>
      <c r="AB2189" s="54">
        <f>VLOOKUP(CONCATENATE($F2189," ",$G2189),AllocFactorMatrix,(AB$4+1),FALSE)*$E2189</f>
        <v>93.996264677406344</v>
      </c>
      <c r="AC2189" s="54">
        <f>VLOOKUP(CONCATENATE($F2189," ",$G2189),AllocFactorMatrix,(AC$4+1),FALSE)*$E2189</f>
        <v>0</v>
      </c>
      <c r="AD2189" s="54">
        <f>VLOOKUP(CONCATENATE($F2189," ",$G2189),AllocFactorMatrix,(AD$4+1),FALSE)*$E2189</f>
        <v>0</v>
      </c>
    </row>
    <row r="2190" spans="1:30" hidden="1" outlineLevel="1">
      <c r="E2190" s="51"/>
      <c r="F2190" s="52" t="str">
        <f>F2197</f>
        <v>RB_GUP-Land_P</v>
      </c>
      <c r="G2190" s="55" t="str">
        <f>$G$8</f>
        <v>PRODUCTION</v>
      </c>
      <c r="H2190" s="4">
        <f t="shared" ref="H2190:H2197" si="1093">SUBTOTAL(9,I2190:AD2190)</f>
        <v>14275</v>
      </c>
      <c r="I2190" s="5">
        <f>VLOOKUP(CONCATENATE($F2190," ",$G2190),AllocFactorMatrix,(I$4+1),FALSE)*$E2197</f>
        <v>7031.6221887722531</v>
      </c>
      <c r="J2190" s="5">
        <f>VLOOKUP(CONCATENATE($F2190," ",$G2190),AllocFactorMatrix,(J$4+1),FALSE)*$E2197</f>
        <v>347.59821035203328</v>
      </c>
      <c r="K2190" s="5">
        <f>VLOOKUP(CONCATENATE($F2190," ",$G2190),AllocFactorMatrix,(K$4+1),FALSE)*$E2197</f>
        <v>1273.2323233931029</v>
      </c>
      <c r="L2190" s="5">
        <f>VLOOKUP(CONCATENATE($F2190," ",$G2190),AllocFactorMatrix,(L$4+1),FALSE)*$E2197</f>
        <v>40.076833059253005</v>
      </c>
      <c r="M2190" s="5">
        <f>VLOOKUP(CONCATENATE($F2190," ",$G2190),AllocFactorMatrix,(M$4+1),FALSE)*$E2197</f>
        <v>3.758277165148006</v>
      </c>
      <c r="N2190" s="5">
        <f t="shared" ref="N2190:N2197" si="1094">SUBTOTAL(9,K2190:M2190)</f>
        <v>1317.0674336175039</v>
      </c>
      <c r="O2190" s="5">
        <f>VLOOKUP(CONCATENATE($F2190," ",$G2190),AllocFactorMatrix,(O$4+1),FALSE)*$E2197</f>
        <v>967.8546307704529</v>
      </c>
      <c r="P2190" s="5">
        <f>VLOOKUP(CONCATENATE($F2190," ",$G2190),AllocFactorMatrix,(P$4+1),FALSE)*$E2197</f>
        <v>180.33951513917395</v>
      </c>
      <c r="Q2190" s="5">
        <f>VLOOKUP(CONCATENATE($F2190," ",$G2190),AllocFactorMatrix,(Q$4+1),FALSE)*$E2197</f>
        <v>81.49206896953423</v>
      </c>
      <c r="R2190" s="5">
        <f>VLOOKUP(CONCATENATE($F2190," ",$G2190),AllocFactorMatrix,(R$4+1),FALSE)*$E2197</f>
        <v>3.6646072489938653</v>
      </c>
      <c r="S2190" s="5">
        <f t="shared" ref="S2190:S2197" si="1095">SUBTOTAL(9,O2190:R2190)</f>
        <v>1233.3508221281552</v>
      </c>
      <c r="T2190" s="5">
        <f>VLOOKUP(CONCATENATE($F2190," ",$G2190),AllocFactorMatrix,(T$4+1),FALSE)*$E2197</f>
        <v>33.809641256399985</v>
      </c>
      <c r="U2190" s="5">
        <f>VLOOKUP(CONCATENATE($F2190," ",$G2190),AllocFactorMatrix,(U$4+1),FALSE)*$E2197</f>
        <v>553.28901861199927</v>
      </c>
      <c r="V2190" s="5">
        <f>VLOOKUP(CONCATENATE($F2190," ",$G2190),AllocFactorMatrix,(V$4+1),FALSE)*$E2197</f>
        <v>2924.1480099249966</v>
      </c>
      <c r="W2190" s="5">
        <f>VLOOKUP(CONCATENATE($F2190," ",$G2190),AllocFactorMatrix,(W$4+1),FALSE)*$E2197</f>
        <v>528.05266499157347</v>
      </c>
      <c r="X2190" s="5">
        <f>SUBTOTAL(9,T2190:W2190)</f>
        <v>4039.2993347849697</v>
      </c>
      <c r="Y2190" s="5">
        <f>VLOOKUP(CONCATENATE($F2190," ",$G2190),AllocFactorMatrix,(Y$4+1),FALSE)*$E2197</f>
        <v>297.22662131737496</v>
      </c>
      <c r="Z2190" s="5">
        <f>VLOOKUP(CONCATENATE($F2190," ",$G2190),AllocFactorMatrix,(Z$4+1),FALSE)*$E2197</f>
        <v>4.9784322934871623</v>
      </c>
      <c r="AA2190" s="5">
        <f t="shared" ref="AA2190:AA2197" si="1096">SUBTOTAL(9,Y2190:Z2190)</f>
        <v>302.20505361086214</v>
      </c>
      <c r="AB2190" s="5">
        <f>VLOOKUP(CONCATENATE($F2190," ",$G2190),AllocFactorMatrix,(AB$4+1),FALSE)*$E2197</f>
        <v>3.8569567342262658</v>
      </c>
      <c r="AC2190" s="5">
        <f>VLOOKUP(CONCATENATE($F2190," ",$G2190),AllocFactorMatrix,(AC$4+1),FALSE)*$E2197</f>
        <v>0</v>
      </c>
      <c r="AD2190" s="5">
        <f>VLOOKUP(CONCATENATE($F2190," ",$G2190),AllocFactorMatrix,(AD$4+1),FALSE)*$E2197</f>
        <v>0</v>
      </c>
    </row>
    <row r="2191" spans="1:30" hidden="1" outlineLevel="1">
      <c r="E2191" s="51"/>
      <c r="F2191" s="52" t="str">
        <f>F2197</f>
        <v>RB_GUP-Land_P</v>
      </c>
      <c r="G2191" s="55" t="str">
        <f>$G$9</f>
        <v>BULKTRAN</v>
      </c>
      <c r="H2191" s="4">
        <f t="shared" si="1093"/>
        <v>0</v>
      </c>
      <c r="I2191" s="5">
        <f>VLOOKUP(CONCATENATE($F2191," ",$G2191),AllocFactorMatrix,(I$4+1),FALSE)*$E2197</f>
        <v>0</v>
      </c>
      <c r="J2191" s="5">
        <f>VLOOKUP(CONCATENATE($F2191," ",$G2191),AllocFactorMatrix,(J$4+1),FALSE)*$E2197</f>
        <v>0</v>
      </c>
      <c r="K2191" s="5">
        <f>VLOOKUP(CONCATENATE($F2191," ",$G2191),AllocFactorMatrix,(K$4+1),FALSE)*$E2197</f>
        <v>0</v>
      </c>
      <c r="L2191" s="5">
        <f>VLOOKUP(CONCATENATE($F2191," ",$G2191),AllocFactorMatrix,(L$4+1),FALSE)*$E2197</f>
        <v>0</v>
      </c>
      <c r="M2191" s="5">
        <f>VLOOKUP(CONCATENATE($F2191," ",$G2191),AllocFactorMatrix,(M$4+1),FALSE)*$E2197</f>
        <v>0</v>
      </c>
      <c r="N2191" s="5">
        <f t="shared" si="1094"/>
        <v>0</v>
      </c>
      <c r="O2191" s="5">
        <f>VLOOKUP(CONCATENATE($F2191," ",$G2191),AllocFactorMatrix,(O$4+1),FALSE)*$E2197</f>
        <v>0</v>
      </c>
      <c r="P2191" s="5">
        <f>VLOOKUP(CONCATENATE($F2191," ",$G2191),AllocFactorMatrix,(P$4+1),FALSE)*$E2197</f>
        <v>0</v>
      </c>
      <c r="Q2191" s="5">
        <f>VLOOKUP(CONCATENATE($F2191," ",$G2191),AllocFactorMatrix,(Q$4+1),FALSE)*$E2197</f>
        <v>0</v>
      </c>
      <c r="R2191" s="5">
        <f>VLOOKUP(CONCATENATE($F2191," ",$G2191),AllocFactorMatrix,(R$4+1),FALSE)*$E2197</f>
        <v>0</v>
      </c>
      <c r="S2191" s="5">
        <f t="shared" si="1095"/>
        <v>0</v>
      </c>
      <c r="T2191" s="5">
        <f>VLOOKUP(CONCATENATE($F2191," ",$G2191),AllocFactorMatrix,(T$4+1),FALSE)*$E2197</f>
        <v>0</v>
      </c>
      <c r="U2191" s="5">
        <f>VLOOKUP(CONCATENATE($F2191," ",$G2191),AllocFactorMatrix,(U$4+1),FALSE)*$E2197</f>
        <v>0</v>
      </c>
      <c r="V2191" s="5">
        <f>VLOOKUP(CONCATENATE($F2191," ",$G2191),AllocFactorMatrix,(V$4+1),FALSE)*$E2197</f>
        <v>0</v>
      </c>
      <c r="W2191" s="5">
        <f>VLOOKUP(CONCATENATE($F2191," ",$G2191),AllocFactorMatrix,(W$4+1),FALSE)*$E2197</f>
        <v>0</v>
      </c>
      <c r="X2191" s="5">
        <f t="shared" ref="X2191:X2197" si="1097">SUBTOTAL(9,T2191:W2191)</f>
        <v>0</v>
      </c>
      <c r="Y2191" s="5">
        <f>VLOOKUP(CONCATENATE($F2191," ",$G2191),AllocFactorMatrix,(Y$4+1),FALSE)*$E2197</f>
        <v>0</v>
      </c>
      <c r="Z2191" s="5">
        <f>VLOOKUP(CONCATENATE($F2191," ",$G2191),AllocFactorMatrix,(Z$4+1),FALSE)*$E2197</f>
        <v>0</v>
      </c>
      <c r="AA2191" s="5">
        <f t="shared" si="1096"/>
        <v>0</v>
      </c>
      <c r="AB2191" s="5">
        <f>VLOOKUP(CONCATENATE($F2191," ",$G2191),AllocFactorMatrix,(AB$4+1),FALSE)*$E2197</f>
        <v>0</v>
      </c>
      <c r="AC2191" s="5">
        <f>VLOOKUP(CONCATENATE($F2191," ",$G2191),AllocFactorMatrix,(AC$4+1),FALSE)*$E2197</f>
        <v>0</v>
      </c>
      <c r="AD2191" s="5">
        <f>VLOOKUP(CONCATENATE($F2191," ",$G2191),AllocFactorMatrix,(AD$4+1),FALSE)*$E2197</f>
        <v>0</v>
      </c>
    </row>
    <row r="2192" spans="1:30" hidden="1" outlineLevel="1">
      <c r="E2192" s="51"/>
      <c r="F2192" s="52" t="str">
        <f>F2197</f>
        <v>RB_GUP-Land_P</v>
      </c>
      <c r="G2192" s="55" t="str">
        <f>$G$10</f>
        <v>SUBTRAN</v>
      </c>
      <c r="H2192" s="4">
        <f t="shared" si="1093"/>
        <v>0</v>
      </c>
      <c r="I2192" s="5">
        <f>VLOOKUP(CONCATENATE($F2192," ",$G2192),AllocFactorMatrix,(I$4+1),FALSE)*$E2197</f>
        <v>0</v>
      </c>
      <c r="J2192" s="5">
        <f>VLOOKUP(CONCATENATE($F2192," ",$G2192),AllocFactorMatrix,(J$4+1),FALSE)*$E2197</f>
        <v>0</v>
      </c>
      <c r="K2192" s="5">
        <f>VLOOKUP(CONCATENATE($F2192," ",$G2192),AllocFactorMatrix,(K$4+1),FALSE)*$E2197</f>
        <v>0</v>
      </c>
      <c r="L2192" s="5">
        <f>VLOOKUP(CONCATENATE($F2192," ",$G2192),AllocFactorMatrix,(L$4+1),FALSE)*$E2197</f>
        <v>0</v>
      </c>
      <c r="M2192" s="5">
        <f>VLOOKUP(CONCATENATE($F2192," ",$G2192),AllocFactorMatrix,(M$4+1),FALSE)*$E2197</f>
        <v>0</v>
      </c>
      <c r="N2192" s="5">
        <f t="shared" si="1094"/>
        <v>0</v>
      </c>
      <c r="O2192" s="5">
        <f>VLOOKUP(CONCATENATE($F2192," ",$G2192),AllocFactorMatrix,(O$4+1),FALSE)*$E2197</f>
        <v>0</v>
      </c>
      <c r="P2192" s="5">
        <f>VLOOKUP(CONCATENATE($F2192," ",$G2192),AllocFactorMatrix,(P$4+1),FALSE)*$E2197</f>
        <v>0</v>
      </c>
      <c r="Q2192" s="5">
        <f>VLOOKUP(CONCATENATE($F2192," ",$G2192),AllocFactorMatrix,(Q$4+1),FALSE)*$E2197</f>
        <v>0</v>
      </c>
      <c r="R2192" s="5">
        <f>VLOOKUP(CONCATENATE($F2192," ",$G2192),AllocFactorMatrix,(R$4+1),FALSE)*$E2197</f>
        <v>0</v>
      </c>
      <c r="S2192" s="5">
        <f t="shared" si="1095"/>
        <v>0</v>
      </c>
      <c r="T2192" s="5">
        <f>VLOOKUP(CONCATENATE($F2192," ",$G2192),AllocFactorMatrix,(T$4+1),FALSE)*$E2197</f>
        <v>0</v>
      </c>
      <c r="U2192" s="5">
        <f>VLOOKUP(CONCATENATE($F2192," ",$G2192),AllocFactorMatrix,(U$4+1),FALSE)*$E2197</f>
        <v>0</v>
      </c>
      <c r="V2192" s="5">
        <f>VLOOKUP(CONCATENATE($F2192," ",$G2192),AllocFactorMatrix,(V$4+1),FALSE)*$E2197</f>
        <v>0</v>
      </c>
      <c r="W2192" s="5">
        <f>VLOOKUP(CONCATENATE($F2192," ",$G2192),AllocFactorMatrix,(W$4+1),FALSE)*$E2197</f>
        <v>0</v>
      </c>
      <c r="X2192" s="5">
        <f t="shared" si="1097"/>
        <v>0</v>
      </c>
      <c r="Y2192" s="5">
        <f>VLOOKUP(CONCATENATE($F2192," ",$G2192),AllocFactorMatrix,(Y$4+1),FALSE)*$E2197</f>
        <v>0</v>
      </c>
      <c r="Z2192" s="5">
        <f>VLOOKUP(CONCATENATE($F2192," ",$G2192),AllocFactorMatrix,(Z$4+1),FALSE)*$E2197</f>
        <v>0</v>
      </c>
      <c r="AA2192" s="5">
        <f t="shared" si="1096"/>
        <v>0</v>
      </c>
      <c r="AB2192" s="5">
        <f>VLOOKUP(CONCATENATE($F2192," ",$G2192),AllocFactorMatrix,(AB$4+1),FALSE)*$E2197</f>
        <v>0</v>
      </c>
      <c r="AC2192" s="5">
        <f>VLOOKUP(CONCATENATE($F2192," ",$G2192),AllocFactorMatrix,(AC$4+1),FALSE)*$E2197</f>
        <v>0</v>
      </c>
      <c r="AD2192" s="5">
        <f>VLOOKUP(CONCATENATE($F2192," ",$G2192),AllocFactorMatrix,(AD$4+1),FALSE)*$E2197</f>
        <v>0</v>
      </c>
    </row>
    <row r="2193" spans="4:30" hidden="1" outlineLevel="1">
      <c r="E2193" s="51"/>
      <c r="F2193" s="52" t="str">
        <f>F2197</f>
        <v>RB_GUP-Land_P</v>
      </c>
      <c r="G2193" s="55" t="str">
        <f>$G$11</f>
        <v>DISTPRI</v>
      </c>
      <c r="H2193" s="4">
        <f t="shared" si="1093"/>
        <v>0</v>
      </c>
      <c r="I2193" s="5">
        <f>VLOOKUP(CONCATENATE($F2193," ",$G2193),AllocFactorMatrix,(I$4+1),FALSE)*$E2197</f>
        <v>0</v>
      </c>
      <c r="J2193" s="5">
        <f>VLOOKUP(CONCATENATE($F2193," ",$G2193),AllocFactorMatrix,(J$4+1),FALSE)*$E2197</f>
        <v>0</v>
      </c>
      <c r="K2193" s="5">
        <f>VLOOKUP(CONCATENATE($F2193," ",$G2193),AllocFactorMatrix,(K$4+1),FALSE)*$E2197</f>
        <v>0</v>
      </c>
      <c r="L2193" s="5">
        <f>VLOOKUP(CONCATENATE($F2193," ",$G2193),AllocFactorMatrix,(L$4+1),FALSE)*$E2197</f>
        <v>0</v>
      </c>
      <c r="M2193" s="5">
        <f>VLOOKUP(CONCATENATE($F2193," ",$G2193),AllocFactorMatrix,(M$4+1),FALSE)*$E2197</f>
        <v>0</v>
      </c>
      <c r="N2193" s="5">
        <f t="shared" si="1094"/>
        <v>0</v>
      </c>
      <c r="O2193" s="5">
        <f>VLOOKUP(CONCATENATE($F2193," ",$G2193),AllocFactorMatrix,(O$4+1),FALSE)*$E2197</f>
        <v>0</v>
      </c>
      <c r="P2193" s="5">
        <f>VLOOKUP(CONCATENATE($F2193," ",$G2193),AllocFactorMatrix,(P$4+1),FALSE)*$E2197</f>
        <v>0</v>
      </c>
      <c r="Q2193" s="5">
        <f>VLOOKUP(CONCATENATE($F2193," ",$G2193),AllocFactorMatrix,(Q$4+1),FALSE)*$E2197</f>
        <v>0</v>
      </c>
      <c r="R2193" s="5">
        <f>VLOOKUP(CONCATENATE($F2193," ",$G2193),AllocFactorMatrix,(R$4+1),FALSE)*$E2197</f>
        <v>0</v>
      </c>
      <c r="S2193" s="5">
        <f t="shared" si="1095"/>
        <v>0</v>
      </c>
      <c r="T2193" s="5">
        <f>VLOOKUP(CONCATENATE($F2193," ",$G2193),AllocFactorMatrix,(T$4+1),FALSE)*$E2197</f>
        <v>0</v>
      </c>
      <c r="U2193" s="5">
        <f>VLOOKUP(CONCATENATE($F2193," ",$G2193),AllocFactorMatrix,(U$4+1),FALSE)*$E2197</f>
        <v>0</v>
      </c>
      <c r="V2193" s="5">
        <f>VLOOKUP(CONCATENATE($F2193," ",$G2193),AllocFactorMatrix,(V$4+1),FALSE)*$E2197</f>
        <v>0</v>
      </c>
      <c r="W2193" s="5">
        <f>VLOOKUP(CONCATENATE($F2193," ",$G2193),AllocFactorMatrix,(W$4+1),FALSE)*$E2197</f>
        <v>0</v>
      </c>
      <c r="X2193" s="5">
        <f t="shared" si="1097"/>
        <v>0</v>
      </c>
      <c r="Y2193" s="5">
        <f>VLOOKUP(CONCATENATE($F2193," ",$G2193),AllocFactorMatrix,(Y$4+1),FALSE)*$E2197</f>
        <v>0</v>
      </c>
      <c r="Z2193" s="5">
        <f>VLOOKUP(CONCATENATE($F2193," ",$G2193),AllocFactorMatrix,(Z$4+1),FALSE)*$E2197</f>
        <v>0</v>
      </c>
      <c r="AA2193" s="5">
        <f t="shared" si="1096"/>
        <v>0</v>
      </c>
      <c r="AB2193" s="5">
        <f>VLOOKUP(CONCATENATE($F2193," ",$G2193),AllocFactorMatrix,(AB$4+1),FALSE)*$E2197</f>
        <v>0</v>
      </c>
      <c r="AC2193" s="5">
        <f>VLOOKUP(CONCATENATE($F2193," ",$G2193),AllocFactorMatrix,(AC$4+1),FALSE)*$E2197</f>
        <v>0</v>
      </c>
      <c r="AD2193" s="5">
        <f>VLOOKUP(CONCATENATE($F2193," ",$G2193),AllocFactorMatrix,(AD$4+1),FALSE)*$E2197</f>
        <v>0</v>
      </c>
    </row>
    <row r="2194" spans="4:30" hidden="1" outlineLevel="1">
      <c r="E2194" s="51"/>
      <c r="F2194" s="52" t="str">
        <f>F2197</f>
        <v>RB_GUP-Land_P</v>
      </c>
      <c r="G2194" s="55" t="str">
        <f>$G$12</f>
        <v>DISTSEC</v>
      </c>
      <c r="H2194" s="4">
        <f t="shared" si="1093"/>
        <v>0</v>
      </c>
      <c r="I2194" s="5">
        <f>VLOOKUP(CONCATENATE($F2194," ",$G2194),AllocFactorMatrix,(I$4+1),FALSE)*$E2197</f>
        <v>0</v>
      </c>
      <c r="J2194" s="5">
        <f>VLOOKUP(CONCATENATE($F2194," ",$G2194),AllocFactorMatrix,(J$4+1),FALSE)*$E2197</f>
        <v>0</v>
      </c>
      <c r="K2194" s="5">
        <f>VLOOKUP(CONCATENATE($F2194," ",$G2194),AllocFactorMatrix,(K$4+1),FALSE)*$E2197</f>
        <v>0</v>
      </c>
      <c r="L2194" s="5">
        <f>VLOOKUP(CONCATENATE($F2194," ",$G2194),AllocFactorMatrix,(L$4+1),FALSE)*$E2197</f>
        <v>0</v>
      </c>
      <c r="M2194" s="5">
        <f>VLOOKUP(CONCATENATE($F2194," ",$G2194),AllocFactorMatrix,(M$4+1),FALSE)*$E2197</f>
        <v>0</v>
      </c>
      <c r="N2194" s="5">
        <f t="shared" si="1094"/>
        <v>0</v>
      </c>
      <c r="O2194" s="5">
        <f>VLOOKUP(CONCATENATE($F2194," ",$G2194),AllocFactorMatrix,(O$4+1),FALSE)*$E2197</f>
        <v>0</v>
      </c>
      <c r="P2194" s="5">
        <f>VLOOKUP(CONCATENATE($F2194," ",$G2194),AllocFactorMatrix,(P$4+1),FALSE)*$E2197</f>
        <v>0</v>
      </c>
      <c r="Q2194" s="5">
        <f>VLOOKUP(CONCATENATE($F2194," ",$G2194),AllocFactorMatrix,(Q$4+1),FALSE)*$E2197</f>
        <v>0</v>
      </c>
      <c r="R2194" s="5">
        <f>VLOOKUP(CONCATENATE($F2194," ",$G2194),AllocFactorMatrix,(R$4+1),FALSE)*$E2197</f>
        <v>0</v>
      </c>
      <c r="S2194" s="5">
        <f t="shared" si="1095"/>
        <v>0</v>
      </c>
      <c r="T2194" s="5">
        <f>VLOOKUP(CONCATENATE($F2194," ",$G2194),AllocFactorMatrix,(T$4+1),FALSE)*$E2197</f>
        <v>0</v>
      </c>
      <c r="U2194" s="5">
        <f>VLOOKUP(CONCATENATE($F2194," ",$G2194),AllocFactorMatrix,(U$4+1),FALSE)*$E2197</f>
        <v>0</v>
      </c>
      <c r="V2194" s="5">
        <f>VLOOKUP(CONCATENATE($F2194," ",$G2194),AllocFactorMatrix,(V$4+1),FALSE)*$E2197</f>
        <v>0</v>
      </c>
      <c r="W2194" s="5">
        <f>VLOOKUP(CONCATENATE($F2194," ",$G2194),AllocFactorMatrix,(W$4+1),FALSE)*$E2197</f>
        <v>0</v>
      </c>
      <c r="X2194" s="5">
        <f t="shared" si="1097"/>
        <v>0</v>
      </c>
      <c r="Y2194" s="5">
        <f>VLOOKUP(CONCATENATE($F2194," ",$G2194),AllocFactorMatrix,(Y$4+1),FALSE)*$E2197</f>
        <v>0</v>
      </c>
      <c r="Z2194" s="5">
        <f>VLOOKUP(CONCATENATE($F2194," ",$G2194),AllocFactorMatrix,(Z$4+1),FALSE)*$E2197</f>
        <v>0</v>
      </c>
      <c r="AA2194" s="5">
        <f t="shared" si="1096"/>
        <v>0</v>
      </c>
      <c r="AB2194" s="5">
        <f>VLOOKUP(CONCATENATE($F2194," ",$G2194),AllocFactorMatrix,(AB$4+1),FALSE)*$E2197</f>
        <v>0</v>
      </c>
      <c r="AC2194" s="5">
        <f>VLOOKUP(CONCATENATE($F2194," ",$G2194),AllocFactorMatrix,(AC$4+1),FALSE)*$E2197</f>
        <v>0</v>
      </c>
      <c r="AD2194" s="5">
        <f>VLOOKUP(CONCATENATE($F2194," ",$G2194),AllocFactorMatrix,(AD$4+1),FALSE)*$E2197</f>
        <v>0</v>
      </c>
    </row>
    <row r="2195" spans="4:30" hidden="1" outlineLevel="1">
      <c r="E2195" s="51"/>
      <c r="F2195" s="52" t="str">
        <f>F2197</f>
        <v>RB_GUP-Land_P</v>
      </c>
      <c r="G2195" s="55" t="str">
        <f>$G$13</f>
        <v>ENERGY</v>
      </c>
      <c r="H2195" s="4">
        <f t="shared" si="1093"/>
        <v>0</v>
      </c>
      <c r="I2195" s="5">
        <f>VLOOKUP(CONCATENATE($F2195," ",$G2195),AllocFactorMatrix,(I$4+1),FALSE)*$E2197</f>
        <v>0</v>
      </c>
      <c r="J2195" s="5">
        <f>VLOOKUP(CONCATENATE($F2195," ",$G2195),AllocFactorMatrix,(J$4+1),FALSE)*$E2197</f>
        <v>0</v>
      </c>
      <c r="K2195" s="5">
        <f>VLOOKUP(CONCATENATE($F2195," ",$G2195),AllocFactorMatrix,(K$4+1),FALSE)*$E2197</f>
        <v>0</v>
      </c>
      <c r="L2195" s="5">
        <f>VLOOKUP(CONCATENATE($F2195," ",$G2195),AllocFactorMatrix,(L$4+1),FALSE)*$E2197</f>
        <v>0</v>
      </c>
      <c r="M2195" s="5">
        <f>VLOOKUP(CONCATENATE($F2195," ",$G2195),AllocFactorMatrix,(M$4+1),FALSE)*$E2197</f>
        <v>0</v>
      </c>
      <c r="N2195" s="5">
        <f t="shared" si="1094"/>
        <v>0</v>
      </c>
      <c r="O2195" s="5">
        <f>VLOOKUP(CONCATENATE($F2195," ",$G2195),AllocFactorMatrix,(O$4+1),FALSE)*$E2197</f>
        <v>0</v>
      </c>
      <c r="P2195" s="5">
        <f>VLOOKUP(CONCATENATE($F2195," ",$G2195),AllocFactorMatrix,(P$4+1),FALSE)*$E2197</f>
        <v>0</v>
      </c>
      <c r="Q2195" s="5">
        <f>VLOOKUP(CONCATENATE($F2195," ",$G2195),AllocFactorMatrix,(Q$4+1),FALSE)*$E2197</f>
        <v>0</v>
      </c>
      <c r="R2195" s="5">
        <f>VLOOKUP(CONCATENATE($F2195," ",$G2195),AllocFactorMatrix,(R$4+1),FALSE)*$E2197</f>
        <v>0</v>
      </c>
      <c r="S2195" s="5">
        <f t="shared" si="1095"/>
        <v>0</v>
      </c>
      <c r="T2195" s="5">
        <f>VLOOKUP(CONCATENATE($F2195," ",$G2195),AllocFactorMatrix,(T$4+1),FALSE)*$E2197</f>
        <v>0</v>
      </c>
      <c r="U2195" s="5">
        <f>VLOOKUP(CONCATENATE($F2195," ",$G2195),AllocFactorMatrix,(U$4+1),FALSE)*$E2197</f>
        <v>0</v>
      </c>
      <c r="V2195" s="5">
        <f>VLOOKUP(CONCATENATE($F2195," ",$G2195),AllocFactorMatrix,(V$4+1),FALSE)*$E2197</f>
        <v>0</v>
      </c>
      <c r="W2195" s="5">
        <f>VLOOKUP(CONCATENATE($F2195," ",$G2195),AllocFactorMatrix,(W$4+1),FALSE)*$E2197</f>
        <v>0</v>
      </c>
      <c r="X2195" s="5">
        <f t="shared" si="1097"/>
        <v>0</v>
      </c>
      <c r="Y2195" s="5">
        <f>VLOOKUP(CONCATENATE($F2195," ",$G2195),AllocFactorMatrix,(Y$4+1),FALSE)*$E2197</f>
        <v>0</v>
      </c>
      <c r="Z2195" s="5">
        <f>VLOOKUP(CONCATENATE($F2195," ",$G2195),AllocFactorMatrix,(Z$4+1),FALSE)*$E2197</f>
        <v>0</v>
      </c>
      <c r="AA2195" s="5">
        <f t="shared" si="1096"/>
        <v>0</v>
      </c>
      <c r="AB2195" s="5">
        <f>VLOOKUP(CONCATENATE($F2195," ",$G2195),AllocFactorMatrix,(AB$4+1),FALSE)*$E2197</f>
        <v>0</v>
      </c>
      <c r="AC2195" s="5">
        <f>VLOOKUP(CONCATENATE($F2195," ",$G2195),AllocFactorMatrix,(AC$4+1),FALSE)*$E2197</f>
        <v>0</v>
      </c>
      <c r="AD2195" s="5">
        <f>VLOOKUP(CONCATENATE($F2195," ",$G2195),AllocFactorMatrix,(AD$4+1),FALSE)*$E2197</f>
        <v>0</v>
      </c>
    </row>
    <row r="2196" spans="4:30" hidden="1" outlineLevel="1">
      <c r="E2196" s="51"/>
      <c r="F2196" s="52" t="str">
        <f>F2197</f>
        <v>RB_GUP-Land_P</v>
      </c>
      <c r="G2196" s="55" t="str">
        <f>$G$14</f>
        <v>CUSTOMER</v>
      </c>
      <c r="H2196" s="4">
        <f t="shared" si="1093"/>
        <v>0</v>
      </c>
      <c r="I2196" s="5">
        <f>VLOOKUP(CONCATENATE($F2196," ",$G2196),AllocFactorMatrix,(I$4+1),FALSE)*$E2197</f>
        <v>0</v>
      </c>
      <c r="J2196" s="5">
        <f>VLOOKUP(CONCATENATE($F2196," ",$G2196),AllocFactorMatrix,(J$4+1),FALSE)*$E2197</f>
        <v>0</v>
      </c>
      <c r="K2196" s="5">
        <f>VLOOKUP(CONCATENATE($F2196," ",$G2196),AllocFactorMatrix,(K$4+1),FALSE)*$E2197</f>
        <v>0</v>
      </c>
      <c r="L2196" s="5">
        <f>VLOOKUP(CONCATENATE($F2196," ",$G2196),AllocFactorMatrix,(L$4+1),FALSE)*$E2197</f>
        <v>0</v>
      </c>
      <c r="M2196" s="5">
        <f>VLOOKUP(CONCATENATE($F2196," ",$G2196),AllocFactorMatrix,(M$4+1),FALSE)*$E2197</f>
        <v>0</v>
      </c>
      <c r="N2196" s="5">
        <f t="shared" si="1094"/>
        <v>0</v>
      </c>
      <c r="O2196" s="5">
        <f>VLOOKUP(CONCATENATE($F2196," ",$G2196),AllocFactorMatrix,(O$4+1),FALSE)*$E2197</f>
        <v>0</v>
      </c>
      <c r="P2196" s="5">
        <f>VLOOKUP(CONCATENATE($F2196," ",$G2196),AllocFactorMatrix,(P$4+1),FALSE)*$E2197</f>
        <v>0</v>
      </c>
      <c r="Q2196" s="5">
        <f>VLOOKUP(CONCATENATE($F2196," ",$G2196),AllocFactorMatrix,(Q$4+1),FALSE)*$E2197</f>
        <v>0</v>
      </c>
      <c r="R2196" s="5">
        <f>VLOOKUP(CONCATENATE($F2196," ",$G2196),AllocFactorMatrix,(R$4+1),FALSE)*$E2197</f>
        <v>0</v>
      </c>
      <c r="S2196" s="5">
        <f t="shared" si="1095"/>
        <v>0</v>
      </c>
      <c r="T2196" s="5">
        <f>VLOOKUP(CONCATENATE($F2196," ",$G2196),AllocFactorMatrix,(T$4+1),FALSE)*$E2197</f>
        <v>0</v>
      </c>
      <c r="U2196" s="5">
        <f>VLOOKUP(CONCATENATE($F2196," ",$G2196),AllocFactorMatrix,(U$4+1),FALSE)*$E2197</f>
        <v>0</v>
      </c>
      <c r="V2196" s="5">
        <f>VLOOKUP(CONCATENATE($F2196," ",$G2196),AllocFactorMatrix,(V$4+1),FALSE)*$E2197</f>
        <v>0</v>
      </c>
      <c r="W2196" s="5">
        <f>VLOOKUP(CONCATENATE($F2196," ",$G2196),AllocFactorMatrix,(W$4+1),FALSE)*$E2197</f>
        <v>0</v>
      </c>
      <c r="X2196" s="5">
        <f t="shared" si="1097"/>
        <v>0</v>
      </c>
      <c r="Y2196" s="5">
        <f>VLOOKUP(CONCATENATE($F2196," ",$G2196),AllocFactorMatrix,(Y$4+1),FALSE)*$E2197</f>
        <v>0</v>
      </c>
      <c r="Z2196" s="5">
        <f>VLOOKUP(CONCATENATE($F2196," ",$G2196),AllocFactorMatrix,(Z$4+1),FALSE)*$E2197</f>
        <v>0</v>
      </c>
      <c r="AA2196" s="5">
        <f t="shared" si="1096"/>
        <v>0</v>
      </c>
      <c r="AB2196" s="5">
        <f>VLOOKUP(CONCATENATE($F2196," ",$G2196),AllocFactorMatrix,(AB$4+1),FALSE)*$E2197</f>
        <v>0</v>
      </c>
      <c r="AC2196" s="5">
        <f>VLOOKUP(CONCATENATE($F2196," ",$G2196),AllocFactorMatrix,(AC$4+1),FALSE)*$E2197</f>
        <v>0</v>
      </c>
      <c r="AD2196" s="5">
        <f>VLOOKUP(CONCATENATE($F2196," ",$G2196),AllocFactorMatrix,(AD$4+1),FALSE)*$E2197</f>
        <v>0</v>
      </c>
    </row>
    <row r="2197" spans="4:30" collapsed="1">
      <c r="D2197" s="95" t="s">
        <v>657</v>
      </c>
      <c r="E2197" s="96">
        <v>14275</v>
      </c>
      <c r="F2197" s="61" t="s">
        <v>577</v>
      </c>
      <c r="G2197" s="55" t="str">
        <f>$G$15</f>
        <v>TOTAL</v>
      </c>
      <c r="H2197" s="4">
        <f t="shared" si="1093"/>
        <v>14275</v>
      </c>
      <c r="I2197" s="5">
        <f>VLOOKUP(CONCATENATE($F2197," ",$G2197),AllocFactorMatrix,(I$4+1),FALSE)*$E2197</f>
        <v>7031.6221887722531</v>
      </c>
      <c r="J2197" s="5">
        <f>VLOOKUP(CONCATENATE($F2197," ",$G2197),AllocFactorMatrix,(J$4+1),FALSE)*$E2197</f>
        <v>347.59821035203328</v>
      </c>
      <c r="K2197" s="5">
        <f>VLOOKUP(CONCATENATE($F2197," ",$G2197),AllocFactorMatrix,(K$4+1),FALSE)*$E2197</f>
        <v>1273.2323233931029</v>
      </c>
      <c r="L2197" s="5">
        <f>VLOOKUP(CONCATENATE($F2197," ",$G2197),AllocFactorMatrix,(L$4+1),FALSE)*$E2197</f>
        <v>40.076833059253005</v>
      </c>
      <c r="M2197" s="5">
        <f>VLOOKUP(CONCATENATE($F2197," ",$G2197),AllocFactorMatrix,(M$4+1),FALSE)*$E2197</f>
        <v>3.758277165148006</v>
      </c>
      <c r="N2197" s="5">
        <f t="shared" si="1094"/>
        <v>1317.0674336175039</v>
      </c>
      <c r="O2197" s="5">
        <f>VLOOKUP(CONCATENATE($F2197," ",$G2197),AllocFactorMatrix,(O$4+1),FALSE)*$E2197</f>
        <v>967.8546307704529</v>
      </c>
      <c r="P2197" s="5">
        <f>VLOOKUP(CONCATENATE($F2197," ",$G2197),AllocFactorMatrix,(P$4+1),FALSE)*$E2197</f>
        <v>180.33951513917395</v>
      </c>
      <c r="Q2197" s="5">
        <f>VLOOKUP(CONCATENATE($F2197," ",$G2197),AllocFactorMatrix,(Q$4+1),FALSE)*$E2197</f>
        <v>81.49206896953423</v>
      </c>
      <c r="R2197" s="5">
        <f>VLOOKUP(CONCATENATE($F2197," ",$G2197),AllocFactorMatrix,(R$4+1),FALSE)*$E2197</f>
        <v>3.6646072489938653</v>
      </c>
      <c r="S2197" s="5">
        <f t="shared" si="1095"/>
        <v>1233.3508221281552</v>
      </c>
      <c r="T2197" s="5">
        <f>VLOOKUP(CONCATENATE($F2197," ",$G2197),AllocFactorMatrix,(T$4+1),FALSE)*$E2197</f>
        <v>33.809641256399985</v>
      </c>
      <c r="U2197" s="5">
        <f>VLOOKUP(CONCATENATE($F2197," ",$G2197),AllocFactorMatrix,(U$4+1),FALSE)*$E2197</f>
        <v>553.28901861199927</v>
      </c>
      <c r="V2197" s="5">
        <f>VLOOKUP(CONCATENATE($F2197," ",$G2197),AllocFactorMatrix,(V$4+1),FALSE)*$E2197</f>
        <v>2924.1480099249966</v>
      </c>
      <c r="W2197" s="5">
        <f>VLOOKUP(CONCATENATE($F2197," ",$G2197),AllocFactorMatrix,(W$4+1),FALSE)*$E2197</f>
        <v>528.05266499157347</v>
      </c>
      <c r="X2197" s="5">
        <f t="shared" si="1097"/>
        <v>4039.2993347849697</v>
      </c>
      <c r="Y2197" s="5">
        <f>VLOOKUP(CONCATENATE($F2197," ",$G2197),AllocFactorMatrix,(Y$4+1),FALSE)*$E2197</f>
        <v>297.22662131737496</v>
      </c>
      <c r="Z2197" s="5">
        <f>VLOOKUP(CONCATENATE($F2197," ",$G2197),AllocFactorMatrix,(Z$4+1),FALSE)*$E2197</f>
        <v>4.9784322934871623</v>
      </c>
      <c r="AA2197" s="5">
        <f t="shared" si="1096"/>
        <v>302.20505361086214</v>
      </c>
      <c r="AB2197" s="5">
        <f>VLOOKUP(CONCATENATE($F2197," ",$G2197),AllocFactorMatrix,(AB$4+1),FALSE)*$E2197</f>
        <v>3.8569567342262658</v>
      </c>
      <c r="AC2197" s="5">
        <f>VLOOKUP(CONCATENATE($F2197," ",$G2197),AllocFactorMatrix,(AC$4+1),FALSE)*$E2197</f>
        <v>0</v>
      </c>
      <c r="AD2197" s="5">
        <f>VLOOKUP(CONCATENATE($F2197," ",$G2197),AllocFactorMatrix,(AD$4+1),FALSE)*$E2197</f>
        <v>0</v>
      </c>
    </row>
    <row r="2198" spans="4:30" hidden="1" outlineLevel="1">
      <c r="E2198" s="51"/>
      <c r="F2198" s="52" t="str">
        <f>F2205</f>
        <v>RB_GUP-Land_P</v>
      </c>
      <c r="G2198" s="55" t="str">
        <f>$G$8</f>
        <v>PRODUCTION</v>
      </c>
      <c r="H2198" s="4">
        <f t="shared" ref="H2198:H2205" si="1098">SUBTOTAL(9,I2198:AD2198)</f>
        <v>1390210.0000000002</v>
      </c>
      <c r="I2198" s="5">
        <f>VLOOKUP(CONCATENATE($F2198," ",$G2198),AllocFactorMatrix,(I$4+1),FALSE)*$E2205</f>
        <v>684793.7991630875</v>
      </c>
      <c r="J2198" s="5">
        <f>VLOOKUP(CONCATENATE($F2198," ",$G2198),AllocFactorMatrix,(J$4+1),FALSE)*$E2205</f>
        <v>33851.804414255705</v>
      </c>
      <c r="K2198" s="5">
        <f>VLOOKUP(CONCATENATE($F2198," ",$G2198),AllocFactorMatrix,(K$4+1),FALSE)*$E2205</f>
        <v>123997.21949592473</v>
      </c>
      <c r="L2198" s="5">
        <f>VLOOKUP(CONCATENATE($F2198," ",$G2198),AllocFactorMatrix,(L$4+1),FALSE)*$E2205</f>
        <v>3902.9922302840018</v>
      </c>
      <c r="M2198" s="5">
        <f>VLOOKUP(CONCATENATE($F2198," ",$G2198),AllocFactorMatrix,(M$4+1),FALSE)*$E2205</f>
        <v>366.01012243505494</v>
      </c>
      <c r="N2198" s="5">
        <f t="shared" ref="N2198:N2205" si="1099">SUBTOTAL(9,K2198:M2198)</f>
        <v>128266.22184864378</v>
      </c>
      <c r="O2198" s="5">
        <f>VLOOKUP(CONCATENATE($F2198," ",$G2198),AllocFactorMatrix,(O$4+1),FALSE)*$E2205</f>
        <v>94257.175918976616</v>
      </c>
      <c r="P2198" s="5">
        <f>VLOOKUP(CONCATENATE($F2198," ",$G2198),AllocFactorMatrix,(P$4+1),FALSE)*$E2205</f>
        <v>17562.857957382206</v>
      </c>
      <c r="Q2198" s="5">
        <f>VLOOKUP(CONCATENATE($F2198," ",$G2198),AllocFactorMatrix,(Q$4+1),FALSE)*$E2205</f>
        <v>7936.3284905174205</v>
      </c>
      <c r="R2198" s="5">
        <f>VLOOKUP(CONCATENATE($F2198," ",$G2198),AllocFactorMatrix,(R$4+1),FALSE)*$E2205</f>
        <v>356.88782091935281</v>
      </c>
      <c r="S2198" s="5">
        <f>SUBTOTAL(9,O2198:R2198)</f>
        <v>120113.25018779559</v>
      </c>
      <c r="T2198" s="5">
        <f>VLOOKUP(CONCATENATE($F2198," ",$G2198),AllocFactorMatrix,(T$4+1),FALSE)*$E2205</f>
        <v>3292.6445794087444</v>
      </c>
      <c r="U2198" s="5">
        <f>VLOOKUP(CONCATENATE($F2198," ",$G2198),AllocFactorMatrix,(U$4+1),FALSE)*$E2205</f>
        <v>53883.567535172508</v>
      </c>
      <c r="V2198" s="5">
        <f>VLOOKUP(CONCATENATE($F2198," ",$G2198),AllocFactorMatrix,(V$4+1),FALSE)*$E2205</f>
        <v>284776.16846779891</v>
      </c>
      <c r="W2198" s="5">
        <f>VLOOKUP(CONCATENATE($F2198," ",$G2198),AllocFactorMatrix,(W$4+1),FALSE)*$E2205</f>
        <v>51425.856069907903</v>
      </c>
      <c r="X2198" s="5">
        <f>SUBTOTAL(9,T2198:W2198)</f>
        <v>393378.23665228806</v>
      </c>
      <c r="Y2198" s="5">
        <f>VLOOKUP(CONCATENATE($F2198," ",$G2198),AllocFactorMatrix,(Y$4+1),FALSE)*$E2205</f>
        <v>28946.229157381986</v>
      </c>
      <c r="Z2198" s="5">
        <f>VLOOKUP(CONCATENATE($F2198," ",$G2198),AllocFactorMatrix,(Z$4+1),FALSE)*$E2205</f>
        <v>484.83827381637747</v>
      </c>
      <c r="AA2198" s="5">
        <f t="shared" ref="AA2198:AA2205" si="1100">SUBTOTAL(9,Y2198:Z2198)</f>
        <v>29431.067431198364</v>
      </c>
      <c r="AB2198" s="5">
        <f>VLOOKUP(CONCATENATE($F2198," ",$G2198),AllocFactorMatrix,(AB$4+1),FALSE)*$E2205</f>
        <v>375.62030273125725</v>
      </c>
      <c r="AC2198" s="5">
        <f>VLOOKUP(CONCATENATE($F2198," ",$G2198),AllocFactorMatrix,(AC$4+1),FALSE)*$E2205</f>
        <v>0</v>
      </c>
      <c r="AD2198" s="5">
        <f>VLOOKUP(CONCATENATE($F2198," ",$G2198),AllocFactorMatrix,(AD$4+1),FALSE)*$E2205</f>
        <v>0</v>
      </c>
    </row>
    <row r="2199" spans="4:30" hidden="1" outlineLevel="1">
      <c r="E2199" s="51"/>
      <c r="F2199" s="52" t="str">
        <f>F2205</f>
        <v>RB_GUP-Land_P</v>
      </c>
      <c r="G2199" s="55" t="str">
        <f>$G$9</f>
        <v>BULKTRAN</v>
      </c>
      <c r="H2199" s="4">
        <f t="shared" si="1098"/>
        <v>0</v>
      </c>
      <c r="I2199" s="5">
        <f>VLOOKUP(CONCATENATE($F2199," ",$G2199),AllocFactorMatrix,(I$4+1),FALSE)*$E2205</f>
        <v>0</v>
      </c>
      <c r="J2199" s="5">
        <f>VLOOKUP(CONCATENATE($F2199," ",$G2199),AllocFactorMatrix,(J$4+1),FALSE)*$E2205</f>
        <v>0</v>
      </c>
      <c r="K2199" s="5">
        <f>VLOOKUP(CONCATENATE($F2199," ",$G2199),AllocFactorMatrix,(K$4+1),FALSE)*$E2205</f>
        <v>0</v>
      </c>
      <c r="L2199" s="5">
        <f>VLOOKUP(CONCATENATE($F2199," ",$G2199),AllocFactorMatrix,(L$4+1),FALSE)*$E2205</f>
        <v>0</v>
      </c>
      <c r="M2199" s="5">
        <f>VLOOKUP(CONCATENATE($F2199," ",$G2199),AllocFactorMatrix,(M$4+1),FALSE)*$E2205</f>
        <v>0</v>
      </c>
      <c r="N2199" s="5">
        <f t="shared" si="1099"/>
        <v>0</v>
      </c>
      <c r="O2199" s="5">
        <f>VLOOKUP(CONCATENATE($F2199," ",$G2199),AllocFactorMatrix,(O$4+1),FALSE)*$E2205</f>
        <v>0</v>
      </c>
      <c r="P2199" s="5">
        <f>VLOOKUP(CONCATENATE($F2199," ",$G2199),AllocFactorMatrix,(P$4+1),FALSE)*$E2205</f>
        <v>0</v>
      </c>
      <c r="Q2199" s="5">
        <f>VLOOKUP(CONCATENATE($F2199," ",$G2199),AllocFactorMatrix,(Q$4+1),FALSE)*$E2205</f>
        <v>0</v>
      </c>
      <c r="R2199" s="5">
        <f>VLOOKUP(CONCATENATE($F2199," ",$G2199),AllocFactorMatrix,(R$4+1),FALSE)*$E2205</f>
        <v>0</v>
      </c>
      <c r="S2199" s="5">
        <f t="shared" ref="S2199:S2205" si="1101">SUBTOTAL(9,O2199:R2199)</f>
        <v>0</v>
      </c>
      <c r="T2199" s="5">
        <f>VLOOKUP(CONCATENATE($F2199," ",$G2199),AllocFactorMatrix,(T$4+1),FALSE)*$E2205</f>
        <v>0</v>
      </c>
      <c r="U2199" s="5">
        <f>VLOOKUP(CONCATENATE($F2199," ",$G2199),AllocFactorMatrix,(U$4+1),FALSE)*$E2205</f>
        <v>0</v>
      </c>
      <c r="V2199" s="5">
        <f>VLOOKUP(CONCATENATE($F2199," ",$G2199),AllocFactorMatrix,(V$4+1),FALSE)*$E2205</f>
        <v>0</v>
      </c>
      <c r="W2199" s="5">
        <f>VLOOKUP(CONCATENATE($F2199," ",$G2199),AllocFactorMatrix,(W$4+1),FALSE)*$E2205</f>
        <v>0</v>
      </c>
      <c r="X2199" s="5">
        <f t="shared" ref="X2199:X2205" si="1102">SUBTOTAL(9,T2199:W2199)</f>
        <v>0</v>
      </c>
      <c r="Y2199" s="5">
        <f>VLOOKUP(CONCATENATE($F2199," ",$G2199),AllocFactorMatrix,(Y$4+1),FALSE)*$E2205</f>
        <v>0</v>
      </c>
      <c r="Z2199" s="5">
        <f>VLOOKUP(CONCATENATE($F2199," ",$G2199),AllocFactorMatrix,(Z$4+1),FALSE)*$E2205</f>
        <v>0</v>
      </c>
      <c r="AA2199" s="5">
        <f t="shared" si="1100"/>
        <v>0</v>
      </c>
      <c r="AB2199" s="5">
        <f>VLOOKUP(CONCATENATE($F2199," ",$G2199),AllocFactorMatrix,(AB$4+1),FALSE)*$E2205</f>
        <v>0</v>
      </c>
      <c r="AC2199" s="5">
        <f>VLOOKUP(CONCATENATE($F2199," ",$G2199),AllocFactorMatrix,(AC$4+1),FALSE)*$E2205</f>
        <v>0</v>
      </c>
      <c r="AD2199" s="5">
        <f>VLOOKUP(CONCATENATE($F2199," ",$G2199),AllocFactorMatrix,(AD$4+1),FALSE)*$E2205</f>
        <v>0</v>
      </c>
    </row>
    <row r="2200" spans="4:30" hidden="1" outlineLevel="1">
      <c r="E2200" s="51"/>
      <c r="F2200" s="52" t="str">
        <f>F2205</f>
        <v>RB_GUP-Land_P</v>
      </c>
      <c r="G2200" s="55" t="str">
        <f>$G$10</f>
        <v>SUBTRAN</v>
      </c>
      <c r="H2200" s="4">
        <f t="shared" si="1098"/>
        <v>0</v>
      </c>
      <c r="I2200" s="5">
        <f>VLOOKUP(CONCATENATE($F2200," ",$G2200),AllocFactorMatrix,(I$4+1),FALSE)*$E2205</f>
        <v>0</v>
      </c>
      <c r="J2200" s="5">
        <f>VLOOKUP(CONCATENATE($F2200," ",$G2200),AllocFactorMatrix,(J$4+1),FALSE)*$E2205</f>
        <v>0</v>
      </c>
      <c r="K2200" s="5">
        <f>VLOOKUP(CONCATENATE($F2200," ",$G2200),AllocFactorMatrix,(K$4+1),FALSE)*$E2205</f>
        <v>0</v>
      </c>
      <c r="L2200" s="5">
        <f>VLOOKUP(CONCATENATE($F2200," ",$G2200),AllocFactorMatrix,(L$4+1),FALSE)*$E2205</f>
        <v>0</v>
      </c>
      <c r="M2200" s="5">
        <f>VLOOKUP(CONCATENATE($F2200," ",$G2200),AllocFactorMatrix,(M$4+1),FALSE)*$E2205</f>
        <v>0</v>
      </c>
      <c r="N2200" s="5">
        <f t="shared" si="1099"/>
        <v>0</v>
      </c>
      <c r="O2200" s="5">
        <f>VLOOKUP(CONCATENATE($F2200," ",$G2200),AllocFactorMatrix,(O$4+1),FALSE)*$E2205</f>
        <v>0</v>
      </c>
      <c r="P2200" s="5">
        <f>VLOOKUP(CONCATENATE($F2200," ",$G2200),AllocFactorMatrix,(P$4+1),FALSE)*$E2205</f>
        <v>0</v>
      </c>
      <c r="Q2200" s="5">
        <f>VLOOKUP(CONCATENATE($F2200," ",$G2200),AllocFactorMatrix,(Q$4+1),FALSE)*$E2205</f>
        <v>0</v>
      </c>
      <c r="R2200" s="5">
        <f>VLOOKUP(CONCATENATE($F2200," ",$G2200),AllocFactorMatrix,(R$4+1),FALSE)*$E2205</f>
        <v>0</v>
      </c>
      <c r="S2200" s="5">
        <f t="shared" si="1101"/>
        <v>0</v>
      </c>
      <c r="T2200" s="5">
        <f>VLOOKUP(CONCATENATE($F2200," ",$G2200),AllocFactorMatrix,(T$4+1),FALSE)*$E2205</f>
        <v>0</v>
      </c>
      <c r="U2200" s="5">
        <f>VLOOKUP(CONCATENATE($F2200," ",$G2200),AllocFactorMatrix,(U$4+1),FALSE)*$E2205</f>
        <v>0</v>
      </c>
      <c r="V2200" s="5">
        <f>VLOOKUP(CONCATENATE($F2200," ",$G2200),AllocFactorMatrix,(V$4+1),FALSE)*$E2205</f>
        <v>0</v>
      </c>
      <c r="W2200" s="5">
        <f>VLOOKUP(CONCATENATE($F2200," ",$G2200),AllocFactorMatrix,(W$4+1),FALSE)*$E2205</f>
        <v>0</v>
      </c>
      <c r="X2200" s="5">
        <f t="shared" si="1102"/>
        <v>0</v>
      </c>
      <c r="Y2200" s="5">
        <f>VLOOKUP(CONCATENATE($F2200," ",$G2200),AllocFactorMatrix,(Y$4+1),FALSE)*$E2205</f>
        <v>0</v>
      </c>
      <c r="Z2200" s="5">
        <f>VLOOKUP(CONCATENATE($F2200," ",$G2200),AllocFactorMatrix,(Z$4+1),FALSE)*$E2205</f>
        <v>0</v>
      </c>
      <c r="AA2200" s="5">
        <f t="shared" si="1100"/>
        <v>0</v>
      </c>
      <c r="AB2200" s="5">
        <f>VLOOKUP(CONCATENATE($F2200," ",$G2200),AllocFactorMatrix,(AB$4+1),FALSE)*$E2205</f>
        <v>0</v>
      </c>
      <c r="AC2200" s="5">
        <f>VLOOKUP(CONCATENATE($F2200," ",$G2200),AllocFactorMatrix,(AC$4+1),FALSE)*$E2205</f>
        <v>0</v>
      </c>
      <c r="AD2200" s="5">
        <f>VLOOKUP(CONCATENATE($F2200," ",$G2200),AllocFactorMatrix,(AD$4+1),FALSE)*$E2205</f>
        <v>0</v>
      </c>
    </row>
    <row r="2201" spans="4:30" hidden="1" outlineLevel="1">
      <c r="E2201" s="51"/>
      <c r="F2201" s="52" t="str">
        <f>F2205</f>
        <v>RB_GUP-Land_P</v>
      </c>
      <c r="G2201" s="55" t="str">
        <f>$G$11</f>
        <v>DISTPRI</v>
      </c>
      <c r="H2201" s="4">
        <f t="shared" si="1098"/>
        <v>0</v>
      </c>
      <c r="I2201" s="5">
        <f>VLOOKUP(CONCATENATE($F2201," ",$G2201),AllocFactorMatrix,(I$4+1),FALSE)*$E2205</f>
        <v>0</v>
      </c>
      <c r="J2201" s="5">
        <f>VLOOKUP(CONCATENATE($F2201," ",$G2201),AllocFactorMatrix,(J$4+1),FALSE)*$E2205</f>
        <v>0</v>
      </c>
      <c r="K2201" s="5">
        <f>VLOOKUP(CONCATENATE($F2201," ",$G2201),AllocFactorMatrix,(K$4+1),FALSE)*$E2205</f>
        <v>0</v>
      </c>
      <c r="L2201" s="5">
        <f>VLOOKUP(CONCATENATE($F2201," ",$G2201),AllocFactorMatrix,(L$4+1),FALSE)*$E2205</f>
        <v>0</v>
      </c>
      <c r="M2201" s="5">
        <f>VLOOKUP(CONCATENATE($F2201," ",$G2201),AllocFactorMatrix,(M$4+1),FALSE)*$E2205</f>
        <v>0</v>
      </c>
      <c r="N2201" s="5">
        <f t="shared" si="1099"/>
        <v>0</v>
      </c>
      <c r="O2201" s="5">
        <f>VLOOKUP(CONCATENATE($F2201," ",$G2201),AllocFactorMatrix,(O$4+1),FALSE)*$E2205</f>
        <v>0</v>
      </c>
      <c r="P2201" s="5">
        <f>VLOOKUP(CONCATENATE($F2201," ",$G2201),AllocFactorMatrix,(P$4+1),FALSE)*$E2205</f>
        <v>0</v>
      </c>
      <c r="Q2201" s="5">
        <f>VLOOKUP(CONCATENATE($F2201," ",$G2201),AllocFactorMatrix,(Q$4+1),FALSE)*$E2205</f>
        <v>0</v>
      </c>
      <c r="R2201" s="5">
        <f>VLOOKUP(CONCATENATE($F2201," ",$G2201),AllocFactorMatrix,(R$4+1),FALSE)*$E2205</f>
        <v>0</v>
      </c>
      <c r="S2201" s="5">
        <f t="shared" si="1101"/>
        <v>0</v>
      </c>
      <c r="T2201" s="5">
        <f>VLOOKUP(CONCATENATE($F2201," ",$G2201),AllocFactorMatrix,(T$4+1),FALSE)*$E2205</f>
        <v>0</v>
      </c>
      <c r="U2201" s="5">
        <f>VLOOKUP(CONCATENATE($F2201," ",$G2201),AllocFactorMatrix,(U$4+1),FALSE)*$E2205</f>
        <v>0</v>
      </c>
      <c r="V2201" s="5">
        <f>VLOOKUP(CONCATENATE($F2201," ",$G2201),AllocFactorMatrix,(V$4+1),FALSE)*$E2205</f>
        <v>0</v>
      </c>
      <c r="W2201" s="5">
        <f>VLOOKUP(CONCATENATE($F2201," ",$G2201),AllocFactorMatrix,(W$4+1),FALSE)*$E2205</f>
        <v>0</v>
      </c>
      <c r="X2201" s="5">
        <f t="shared" si="1102"/>
        <v>0</v>
      </c>
      <c r="Y2201" s="5">
        <f>VLOOKUP(CONCATENATE($F2201," ",$G2201),AllocFactorMatrix,(Y$4+1),FALSE)*$E2205</f>
        <v>0</v>
      </c>
      <c r="Z2201" s="5">
        <f>VLOOKUP(CONCATENATE($F2201," ",$G2201),AllocFactorMatrix,(Z$4+1),FALSE)*$E2205</f>
        <v>0</v>
      </c>
      <c r="AA2201" s="5">
        <f t="shared" si="1100"/>
        <v>0</v>
      </c>
      <c r="AB2201" s="5">
        <f>VLOOKUP(CONCATENATE($F2201," ",$G2201),AllocFactorMatrix,(AB$4+1),FALSE)*$E2205</f>
        <v>0</v>
      </c>
      <c r="AC2201" s="5">
        <f>VLOOKUP(CONCATENATE($F2201," ",$G2201),AllocFactorMatrix,(AC$4+1),FALSE)*$E2205</f>
        <v>0</v>
      </c>
      <c r="AD2201" s="5">
        <f>VLOOKUP(CONCATENATE($F2201," ",$G2201),AllocFactorMatrix,(AD$4+1),FALSE)*$E2205</f>
        <v>0</v>
      </c>
    </row>
    <row r="2202" spans="4:30" hidden="1" outlineLevel="1">
      <c r="E2202" s="51"/>
      <c r="F2202" s="52" t="str">
        <f>F2205</f>
        <v>RB_GUP-Land_P</v>
      </c>
      <c r="G2202" s="55" t="str">
        <f>$G$12</f>
        <v>DISTSEC</v>
      </c>
      <c r="H2202" s="4">
        <f t="shared" si="1098"/>
        <v>0</v>
      </c>
      <c r="I2202" s="5">
        <f>VLOOKUP(CONCATENATE($F2202," ",$G2202),AllocFactorMatrix,(I$4+1),FALSE)*$E2205</f>
        <v>0</v>
      </c>
      <c r="J2202" s="5">
        <f>VLOOKUP(CONCATENATE($F2202," ",$G2202),AllocFactorMatrix,(J$4+1),FALSE)*$E2205</f>
        <v>0</v>
      </c>
      <c r="K2202" s="5">
        <f>VLOOKUP(CONCATENATE($F2202," ",$G2202),AllocFactorMatrix,(K$4+1),FALSE)*$E2205</f>
        <v>0</v>
      </c>
      <c r="L2202" s="5">
        <f>VLOOKUP(CONCATENATE($F2202," ",$G2202),AllocFactorMatrix,(L$4+1),FALSE)*$E2205</f>
        <v>0</v>
      </c>
      <c r="M2202" s="5">
        <f>VLOOKUP(CONCATENATE($F2202," ",$G2202),AllocFactorMatrix,(M$4+1),FALSE)*$E2205</f>
        <v>0</v>
      </c>
      <c r="N2202" s="5">
        <f t="shared" si="1099"/>
        <v>0</v>
      </c>
      <c r="O2202" s="5">
        <f>VLOOKUP(CONCATENATE($F2202," ",$G2202),AllocFactorMatrix,(O$4+1),FALSE)*$E2205</f>
        <v>0</v>
      </c>
      <c r="P2202" s="5">
        <f>VLOOKUP(CONCATENATE($F2202," ",$G2202),AllocFactorMatrix,(P$4+1),FALSE)*$E2205</f>
        <v>0</v>
      </c>
      <c r="Q2202" s="5">
        <f>VLOOKUP(CONCATENATE($F2202," ",$G2202),AllocFactorMatrix,(Q$4+1),FALSE)*$E2205</f>
        <v>0</v>
      </c>
      <c r="R2202" s="5">
        <f>VLOOKUP(CONCATENATE($F2202," ",$G2202),AllocFactorMatrix,(R$4+1),FALSE)*$E2205</f>
        <v>0</v>
      </c>
      <c r="S2202" s="5">
        <f t="shared" si="1101"/>
        <v>0</v>
      </c>
      <c r="T2202" s="5">
        <f>VLOOKUP(CONCATENATE($F2202," ",$G2202),AllocFactorMatrix,(T$4+1),FALSE)*$E2205</f>
        <v>0</v>
      </c>
      <c r="U2202" s="5">
        <f>VLOOKUP(CONCATENATE($F2202," ",$G2202),AllocFactorMatrix,(U$4+1),FALSE)*$E2205</f>
        <v>0</v>
      </c>
      <c r="V2202" s="5">
        <f>VLOOKUP(CONCATENATE($F2202," ",$G2202),AllocFactorMatrix,(V$4+1),FALSE)*$E2205</f>
        <v>0</v>
      </c>
      <c r="W2202" s="5">
        <f>VLOOKUP(CONCATENATE($F2202," ",$G2202),AllocFactorMatrix,(W$4+1),FALSE)*$E2205</f>
        <v>0</v>
      </c>
      <c r="X2202" s="5">
        <f t="shared" si="1102"/>
        <v>0</v>
      </c>
      <c r="Y2202" s="5">
        <f>VLOOKUP(CONCATENATE($F2202," ",$G2202),AllocFactorMatrix,(Y$4+1),FALSE)*$E2205</f>
        <v>0</v>
      </c>
      <c r="Z2202" s="5">
        <f>VLOOKUP(CONCATENATE($F2202," ",$G2202),AllocFactorMatrix,(Z$4+1),FALSE)*$E2205</f>
        <v>0</v>
      </c>
      <c r="AA2202" s="5">
        <f t="shared" si="1100"/>
        <v>0</v>
      </c>
      <c r="AB2202" s="5">
        <f>VLOOKUP(CONCATENATE($F2202," ",$G2202),AllocFactorMatrix,(AB$4+1),FALSE)*$E2205</f>
        <v>0</v>
      </c>
      <c r="AC2202" s="5">
        <f>VLOOKUP(CONCATENATE($F2202," ",$G2202),AllocFactorMatrix,(AC$4+1),FALSE)*$E2205</f>
        <v>0</v>
      </c>
      <c r="AD2202" s="5">
        <f>VLOOKUP(CONCATENATE($F2202," ",$G2202),AllocFactorMatrix,(AD$4+1),FALSE)*$E2205</f>
        <v>0</v>
      </c>
    </row>
    <row r="2203" spans="4:30" hidden="1" outlineLevel="1">
      <c r="E2203" s="51"/>
      <c r="F2203" s="52" t="str">
        <f>F2205</f>
        <v>RB_GUP-Land_P</v>
      </c>
      <c r="G2203" s="55" t="str">
        <f>$G$13</f>
        <v>ENERGY</v>
      </c>
      <c r="H2203" s="4">
        <f t="shared" si="1098"/>
        <v>0</v>
      </c>
      <c r="I2203" s="5">
        <f>VLOOKUP(CONCATENATE($F2203," ",$G2203),AllocFactorMatrix,(I$4+1),FALSE)*$E2205</f>
        <v>0</v>
      </c>
      <c r="J2203" s="5">
        <f>VLOOKUP(CONCATENATE($F2203," ",$G2203),AllocFactorMatrix,(J$4+1),FALSE)*$E2205</f>
        <v>0</v>
      </c>
      <c r="K2203" s="5">
        <f>VLOOKUP(CONCATENATE($F2203," ",$G2203),AllocFactorMatrix,(K$4+1),FALSE)*$E2205</f>
        <v>0</v>
      </c>
      <c r="L2203" s="5">
        <f>VLOOKUP(CONCATENATE($F2203," ",$G2203),AllocFactorMatrix,(L$4+1),FALSE)*$E2205</f>
        <v>0</v>
      </c>
      <c r="M2203" s="5">
        <f>VLOOKUP(CONCATENATE($F2203," ",$G2203),AllocFactorMatrix,(M$4+1),FALSE)*$E2205</f>
        <v>0</v>
      </c>
      <c r="N2203" s="5">
        <f t="shared" si="1099"/>
        <v>0</v>
      </c>
      <c r="O2203" s="5">
        <f>VLOOKUP(CONCATENATE($F2203," ",$G2203),AllocFactorMatrix,(O$4+1),FALSE)*$E2205</f>
        <v>0</v>
      </c>
      <c r="P2203" s="5">
        <f>VLOOKUP(CONCATENATE($F2203," ",$G2203),AllocFactorMatrix,(P$4+1),FALSE)*$E2205</f>
        <v>0</v>
      </c>
      <c r="Q2203" s="5">
        <f>VLOOKUP(CONCATENATE($F2203," ",$G2203),AllocFactorMatrix,(Q$4+1),FALSE)*$E2205</f>
        <v>0</v>
      </c>
      <c r="R2203" s="5">
        <f>VLOOKUP(CONCATENATE($F2203," ",$G2203),AllocFactorMatrix,(R$4+1),FALSE)*$E2205</f>
        <v>0</v>
      </c>
      <c r="S2203" s="5">
        <f t="shared" si="1101"/>
        <v>0</v>
      </c>
      <c r="T2203" s="5">
        <f>VLOOKUP(CONCATENATE($F2203," ",$G2203),AllocFactorMatrix,(T$4+1),FALSE)*$E2205</f>
        <v>0</v>
      </c>
      <c r="U2203" s="5">
        <f>VLOOKUP(CONCATENATE($F2203," ",$G2203),AllocFactorMatrix,(U$4+1),FALSE)*$E2205</f>
        <v>0</v>
      </c>
      <c r="V2203" s="5">
        <f>VLOOKUP(CONCATENATE($F2203," ",$G2203),AllocFactorMatrix,(V$4+1),FALSE)*$E2205</f>
        <v>0</v>
      </c>
      <c r="W2203" s="5">
        <f>VLOOKUP(CONCATENATE($F2203," ",$G2203),AllocFactorMatrix,(W$4+1),FALSE)*$E2205</f>
        <v>0</v>
      </c>
      <c r="X2203" s="5">
        <f t="shared" si="1102"/>
        <v>0</v>
      </c>
      <c r="Y2203" s="5">
        <f>VLOOKUP(CONCATENATE($F2203," ",$G2203),AllocFactorMatrix,(Y$4+1),FALSE)*$E2205</f>
        <v>0</v>
      </c>
      <c r="Z2203" s="5">
        <f>VLOOKUP(CONCATENATE($F2203," ",$G2203),AllocFactorMatrix,(Z$4+1),FALSE)*$E2205</f>
        <v>0</v>
      </c>
      <c r="AA2203" s="5">
        <f t="shared" si="1100"/>
        <v>0</v>
      </c>
      <c r="AB2203" s="5">
        <f>VLOOKUP(CONCATENATE($F2203," ",$G2203),AllocFactorMatrix,(AB$4+1),FALSE)*$E2205</f>
        <v>0</v>
      </c>
      <c r="AC2203" s="5">
        <f>VLOOKUP(CONCATENATE($F2203," ",$G2203),AllocFactorMatrix,(AC$4+1),FALSE)*$E2205</f>
        <v>0</v>
      </c>
      <c r="AD2203" s="5">
        <f>VLOOKUP(CONCATENATE($F2203," ",$G2203),AllocFactorMatrix,(AD$4+1),FALSE)*$E2205</f>
        <v>0</v>
      </c>
    </row>
    <row r="2204" spans="4:30" hidden="1" outlineLevel="1">
      <c r="E2204" s="51"/>
      <c r="F2204" s="52" t="str">
        <f>F2205</f>
        <v>RB_GUP-Land_P</v>
      </c>
      <c r="G2204" s="55" t="str">
        <f>$G$14</f>
        <v>CUSTOMER</v>
      </c>
      <c r="H2204" s="4">
        <f t="shared" si="1098"/>
        <v>0</v>
      </c>
      <c r="I2204" s="5">
        <f>VLOOKUP(CONCATENATE($F2204," ",$G2204),AllocFactorMatrix,(I$4+1),FALSE)*$E2205</f>
        <v>0</v>
      </c>
      <c r="J2204" s="5">
        <f>VLOOKUP(CONCATENATE($F2204," ",$G2204),AllocFactorMatrix,(J$4+1),FALSE)*$E2205</f>
        <v>0</v>
      </c>
      <c r="K2204" s="5">
        <f>VLOOKUP(CONCATENATE($F2204," ",$G2204),AllocFactorMatrix,(K$4+1),FALSE)*$E2205</f>
        <v>0</v>
      </c>
      <c r="L2204" s="5">
        <f>VLOOKUP(CONCATENATE($F2204," ",$G2204),AllocFactorMatrix,(L$4+1),FALSE)*$E2205</f>
        <v>0</v>
      </c>
      <c r="M2204" s="5">
        <f>VLOOKUP(CONCATENATE($F2204," ",$G2204),AllocFactorMatrix,(M$4+1),FALSE)*$E2205</f>
        <v>0</v>
      </c>
      <c r="N2204" s="5">
        <f t="shared" si="1099"/>
        <v>0</v>
      </c>
      <c r="O2204" s="5">
        <f>VLOOKUP(CONCATENATE($F2204," ",$G2204),AllocFactorMatrix,(O$4+1),FALSE)*$E2205</f>
        <v>0</v>
      </c>
      <c r="P2204" s="5">
        <f>VLOOKUP(CONCATENATE($F2204," ",$G2204),AllocFactorMatrix,(P$4+1),FALSE)*$E2205</f>
        <v>0</v>
      </c>
      <c r="Q2204" s="5">
        <f>VLOOKUP(CONCATENATE($F2204," ",$G2204),AllocFactorMatrix,(Q$4+1),FALSE)*$E2205</f>
        <v>0</v>
      </c>
      <c r="R2204" s="5">
        <f>VLOOKUP(CONCATENATE($F2204," ",$G2204),AllocFactorMatrix,(R$4+1),FALSE)*$E2205</f>
        <v>0</v>
      </c>
      <c r="S2204" s="5">
        <f t="shared" si="1101"/>
        <v>0</v>
      </c>
      <c r="T2204" s="5">
        <f>VLOOKUP(CONCATENATE($F2204," ",$G2204),AllocFactorMatrix,(T$4+1),FALSE)*$E2205</f>
        <v>0</v>
      </c>
      <c r="U2204" s="5">
        <f>VLOOKUP(CONCATENATE($F2204," ",$G2204),AllocFactorMatrix,(U$4+1),FALSE)*$E2205</f>
        <v>0</v>
      </c>
      <c r="V2204" s="5">
        <f>VLOOKUP(CONCATENATE($F2204," ",$G2204),AllocFactorMatrix,(V$4+1),FALSE)*$E2205</f>
        <v>0</v>
      </c>
      <c r="W2204" s="5">
        <f>VLOOKUP(CONCATENATE($F2204," ",$G2204),AllocFactorMatrix,(W$4+1),FALSE)*$E2205</f>
        <v>0</v>
      </c>
      <c r="X2204" s="5">
        <f t="shared" si="1102"/>
        <v>0</v>
      </c>
      <c r="Y2204" s="5">
        <f>VLOOKUP(CONCATENATE($F2204," ",$G2204),AllocFactorMatrix,(Y$4+1),FALSE)*$E2205</f>
        <v>0</v>
      </c>
      <c r="Z2204" s="5">
        <f>VLOOKUP(CONCATENATE($F2204," ",$G2204),AllocFactorMatrix,(Z$4+1),FALSE)*$E2205</f>
        <v>0</v>
      </c>
      <c r="AA2204" s="5">
        <f t="shared" si="1100"/>
        <v>0</v>
      </c>
      <c r="AB2204" s="5">
        <f>VLOOKUP(CONCATENATE($F2204," ",$G2204),AllocFactorMatrix,(AB$4+1),FALSE)*$E2205</f>
        <v>0</v>
      </c>
      <c r="AC2204" s="5">
        <f>VLOOKUP(CONCATENATE($F2204," ",$G2204),AllocFactorMatrix,(AC$4+1),FALSE)*$E2205</f>
        <v>0</v>
      </c>
      <c r="AD2204" s="5">
        <f>VLOOKUP(CONCATENATE($F2204," ",$G2204),AllocFactorMatrix,(AD$4+1),FALSE)*$E2205</f>
        <v>0</v>
      </c>
    </row>
    <row r="2205" spans="4:30" collapsed="1">
      <c r="D2205" s="95" t="s">
        <v>652</v>
      </c>
      <c r="E2205" s="96">
        <v>1390210</v>
      </c>
      <c r="F2205" s="96" t="s">
        <v>577</v>
      </c>
      <c r="G2205" s="55" t="str">
        <f>$G$15</f>
        <v>TOTAL</v>
      </c>
      <c r="H2205" s="4">
        <f t="shared" si="1098"/>
        <v>1390210.0000000002</v>
      </c>
      <c r="I2205" s="5">
        <f>VLOOKUP(CONCATENATE($F2205," ",$G2205),AllocFactorMatrix,(I$4+1),FALSE)*$E2205</f>
        <v>684793.7991630875</v>
      </c>
      <c r="J2205" s="5">
        <f>VLOOKUP(CONCATENATE($F2205," ",$G2205),AllocFactorMatrix,(J$4+1),FALSE)*$E2205</f>
        <v>33851.804414255705</v>
      </c>
      <c r="K2205" s="5">
        <f>VLOOKUP(CONCATENATE($F2205," ",$G2205),AllocFactorMatrix,(K$4+1),FALSE)*$E2205</f>
        <v>123997.21949592473</v>
      </c>
      <c r="L2205" s="5">
        <f>VLOOKUP(CONCATENATE($F2205," ",$G2205),AllocFactorMatrix,(L$4+1),FALSE)*$E2205</f>
        <v>3902.9922302840018</v>
      </c>
      <c r="M2205" s="5">
        <f>VLOOKUP(CONCATENATE($F2205," ",$G2205),AllocFactorMatrix,(M$4+1),FALSE)*$E2205</f>
        <v>366.01012243505494</v>
      </c>
      <c r="N2205" s="5">
        <f t="shared" si="1099"/>
        <v>128266.22184864378</v>
      </c>
      <c r="O2205" s="5">
        <f>VLOOKUP(CONCATENATE($F2205," ",$G2205),AllocFactorMatrix,(O$4+1),FALSE)*$E2205</f>
        <v>94257.175918976616</v>
      </c>
      <c r="P2205" s="5">
        <f>VLOOKUP(CONCATENATE($F2205," ",$G2205),AllocFactorMatrix,(P$4+1),FALSE)*$E2205</f>
        <v>17562.857957382206</v>
      </c>
      <c r="Q2205" s="5">
        <f>VLOOKUP(CONCATENATE($F2205," ",$G2205),AllocFactorMatrix,(Q$4+1),FALSE)*$E2205</f>
        <v>7936.3284905174205</v>
      </c>
      <c r="R2205" s="5">
        <f>VLOOKUP(CONCATENATE($F2205," ",$G2205),AllocFactorMatrix,(R$4+1),FALSE)*$E2205</f>
        <v>356.88782091935281</v>
      </c>
      <c r="S2205" s="5">
        <f t="shared" si="1101"/>
        <v>120113.25018779559</v>
      </c>
      <c r="T2205" s="5">
        <f>VLOOKUP(CONCATENATE($F2205," ",$G2205),AllocFactorMatrix,(T$4+1),FALSE)*$E2205</f>
        <v>3292.6445794087444</v>
      </c>
      <c r="U2205" s="5">
        <f>VLOOKUP(CONCATENATE($F2205," ",$G2205),AllocFactorMatrix,(U$4+1),FALSE)*$E2205</f>
        <v>53883.567535172508</v>
      </c>
      <c r="V2205" s="5">
        <f>VLOOKUP(CONCATENATE($F2205," ",$G2205),AllocFactorMatrix,(V$4+1),FALSE)*$E2205</f>
        <v>284776.16846779891</v>
      </c>
      <c r="W2205" s="5">
        <f>VLOOKUP(CONCATENATE($F2205," ",$G2205),AllocFactorMatrix,(W$4+1),FALSE)*$E2205</f>
        <v>51425.856069907903</v>
      </c>
      <c r="X2205" s="5">
        <f t="shared" si="1102"/>
        <v>393378.23665228806</v>
      </c>
      <c r="Y2205" s="5">
        <f>VLOOKUP(CONCATENATE($F2205," ",$G2205),AllocFactorMatrix,(Y$4+1),FALSE)*$E2205</f>
        <v>28946.229157381986</v>
      </c>
      <c r="Z2205" s="5">
        <f>VLOOKUP(CONCATENATE($F2205," ",$G2205),AllocFactorMatrix,(Z$4+1),FALSE)*$E2205</f>
        <v>484.83827381637747</v>
      </c>
      <c r="AA2205" s="5">
        <f t="shared" si="1100"/>
        <v>29431.067431198364</v>
      </c>
      <c r="AB2205" s="5">
        <f>VLOOKUP(CONCATENATE($F2205," ",$G2205),AllocFactorMatrix,(AB$4+1),FALSE)*$E2205</f>
        <v>375.62030273125725</v>
      </c>
      <c r="AC2205" s="5">
        <f>VLOOKUP(CONCATENATE($F2205," ",$G2205),AllocFactorMatrix,(AC$4+1),FALSE)*$E2205</f>
        <v>0</v>
      </c>
      <c r="AD2205" s="5">
        <f>VLOOKUP(CONCATENATE($F2205," ",$G2205),AllocFactorMatrix,(AD$4+1),FALSE)*$E2205</f>
        <v>0</v>
      </c>
    </row>
    <row r="2206" spans="4:30" hidden="1" outlineLevel="1">
      <c r="E2206" s="51"/>
      <c r="F2206" s="52" t="str">
        <f>F2213</f>
        <v>RB_GUP-Land_T</v>
      </c>
      <c r="G2206" s="55" t="str">
        <f>$G$8</f>
        <v>PRODUCTION</v>
      </c>
      <c r="H2206" s="4">
        <f t="shared" ref="H2206:H2213" si="1103">SUBTOTAL(9,I2206:AD2206)</f>
        <v>982.61278165688168</v>
      </c>
      <c r="I2206" s="5">
        <f>VLOOKUP(CONCATENATE($F2206," ",$G2206),AllocFactorMatrix,(I$4+1),FALSE)*$E2213</f>
        <v>484.01834244972002</v>
      </c>
      <c r="J2206" s="5">
        <f>VLOOKUP(CONCATENATE($F2206," ",$G2206),AllocFactorMatrix,(J$4+1),FALSE)*$E2213</f>
        <v>23.9267561732375</v>
      </c>
      <c r="K2206" s="5">
        <f>VLOOKUP(CONCATENATE($F2206," ",$G2206),AllocFactorMatrix,(K$4+1),FALSE)*$E2213</f>
        <v>87.642336601383633</v>
      </c>
      <c r="L2206" s="5">
        <f>VLOOKUP(CONCATENATE($F2206," ",$G2206),AllocFactorMatrix,(L$4+1),FALSE)*$E2213</f>
        <v>2.7586695910578687</v>
      </c>
      <c r="M2206" s="5">
        <f>VLOOKUP(CONCATENATE($F2206," ",$G2206),AllocFactorMatrix,(M$4+1),FALSE)*$E2213</f>
        <v>0.25869920696908022</v>
      </c>
      <c r="N2206" s="5">
        <f t="shared" ref="N2206:N2213" si="1104">SUBTOTAL(9,K2206:M2206)</f>
        <v>90.659705399410583</v>
      </c>
      <c r="O2206" s="5">
        <f>VLOOKUP(CONCATENATE($F2206," ",$G2206),AllocFactorMatrix,(O$4+1),FALSE)*$E2213</f>
        <v>66.621809525803769</v>
      </c>
      <c r="P2206" s="5">
        <f>VLOOKUP(CONCATENATE($F2206," ",$G2206),AllocFactorMatrix,(P$4+1),FALSE)*$E2213</f>
        <v>12.413584071002241</v>
      </c>
      <c r="Q2206" s="5">
        <f>VLOOKUP(CONCATENATE($F2206," ",$G2206),AllocFactorMatrix,(Q$4+1),FALSE)*$E2213</f>
        <v>5.6094675007445511</v>
      </c>
      <c r="R2206" s="5">
        <f>VLOOKUP(CONCATENATE($F2206," ",$G2206),AllocFactorMatrix,(R$4+1),FALSE)*$E2213</f>
        <v>0.25225148319536495</v>
      </c>
      <c r="S2206" s="5">
        <f>SUBTOTAL(9,O2206:R2206)</f>
        <v>84.89711258074594</v>
      </c>
      <c r="T2206" s="5">
        <f>VLOOKUP(CONCATENATE($F2206," ",$G2206),AllocFactorMatrix,(T$4+1),FALSE)*$E2213</f>
        <v>2.3272704477598918</v>
      </c>
      <c r="U2206" s="5">
        <f>VLOOKUP(CONCATENATE($F2206," ",$G2206),AllocFactorMatrix,(U$4+1),FALSE)*$E2213</f>
        <v>38.08538435296272</v>
      </c>
      <c r="V2206" s="5">
        <f>VLOOKUP(CONCATENATE($F2206," ",$G2206),AllocFactorMatrix,(V$4+1),FALSE)*$E2213</f>
        <v>201.28232644545255</v>
      </c>
      <c r="W2206" s="5">
        <f>VLOOKUP(CONCATENATE($F2206," ",$G2206),AllocFactorMatrix,(W$4+1),FALSE)*$E2213</f>
        <v>36.348252049646192</v>
      </c>
      <c r="X2206" s="5">
        <f>SUBTOTAL(9,T2206:W2206)</f>
        <v>278.04323329582132</v>
      </c>
      <c r="Y2206" s="5">
        <f>VLOOKUP(CONCATENATE($F2206," ",$G2206),AllocFactorMatrix,(Y$4+1),FALSE)*$E2213</f>
        <v>20.459451989852358</v>
      </c>
      <c r="Z2206" s="5">
        <f>VLOOKUP(CONCATENATE($F2206," ",$G2206),AllocFactorMatrix,(Z$4+1),FALSE)*$E2213</f>
        <v>0.34268800029379121</v>
      </c>
      <c r="AA2206" s="5">
        <f t="shared" ref="AA2206:AA2213" si="1105">SUBTOTAL(9,Y2206:Z2206)</f>
        <v>20.802139990146149</v>
      </c>
      <c r="AB2206" s="5">
        <f>VLOOKUP(CONCATENATE($F2206," ",$G2206),AllocFactorMatrix,(AB$4+1),FALSE)*$E2213</f>
        <v>0.26549176780023209</v>
      </c>
      <c r="AC2206" s="5">
        <f>VLOOKUP(CONCATENATE($F2206," ",$G2206),AllocFactorMatrix,(AC$4+1),FALSE)*$E2213</f>
        <v>0</v>
      </c>
      <c r="AD2206" s="5">
        <f>VLOOKUP(CONCATENATE($F2206," ",$G2206),AllocFactorMatrix,(AD$4+1),FALSE)*$E2213</f>
        <v>0</v>
      </c>
    </row>
    <row r="2207" spans="4:30" hidden="1" outlineLevel="1">
      <c r="E2207" s="51"/>
      <c r="F2207" s="52" t="str">
        <f>F2213</f>
        <v>RB_GUP-Land_T</v>
      </c>
      <c r="G2207" s="55" t="str">
        <f>$G$9</f>
        <v>BULKTRAN</v>
      </c>
      <c r="H2207" s="4">
        <f t="shared" si="1103"/>
        <v>41605.168964417106</v>
      </c>
      <c r="I2207" s="5">
        <f>VLOOKUP(CONCATENATE($F2207," ",$G2207),AllocFactorMatrix,(I$4+1),FALSE)*$E2213</f>
        <v>20493.998546957198</v>
      </c>
      <c r="J2207" s="5">
        <f>VLOOKUP(CONCATENATE($F2207," ",$G2207),AllocFactorMatrix,(J$4+1),FALSE)*$E2213</f>
        <v>1013.0915778231413</v>
      </c>
      <c r="K2207" s="5">
        <f>VLOOKUP(CONCATENATE($F2207," ",$G2207),AllocFactorMatrix,(K$4+1),FALSE)*$E2213</f>
        <v>3710.8963884922873</v>
      </c>
      <c r="L2207" s="5">
        <f>VLOOKUP(CONCATENATE($F2207," ",$G2207),AllocFactorMatrix,(L$4+1),FALSE)*$E2213</f>
        <v>116.80584315159081</v>
      </c>
      <c r="M2207" s="5">
        <f>VLOOKUP(CONCATENATE($F2207," ",$G2207),AllocFactorMatrix,(M$4+1),FALSE)*$E2213</f>
        <v>10.953678211635255</v>
      </c>
      <c r="N2207" s="5">
        <f t="shared" si="1104"/>
        <v>3838.6559098555131</v>
      </c>
      <c r="O2207" s="5">
        <f>VLOOKUP(CONCATENATE($F2207," ",$G2207),AllocFactorMatrix,(O$4+1),FALSE)*$E2213</f>
        <v>2820.8585251277209</v>
      </c>
      <c r="P2207" s="5">
        <f>VLOOKUP(CONCATENATE($F2207," ",$G2207),AllocFactorMatrix,(P$4+1),FALSE)*$E2213</f>
        <v>525.60812597733002</v>
      </c>
      <c r="Q2207" s="5">
        <f>VLOOKUP(CONCATENATE($F2207," ",$G2207),AllocFactorMatrix,(Q$4+1),FALSE)*$E2213</f>
        <v>237.51252530559745</v>
      </c>
      <c r="R2207" s="5">
        <f>VLOOKUP(CONCATENATE($F2207," ",$G2207),AllocFactorMatrix,(R$4+1),FALSE)*$E2213</f>
        <v>10.680672769360244</v>
      </c>
      <c r="S2207" s="5">
        <f t="shared" ref="S2207:S2213" si="1106">SUBTOTAL(9,O2207:R2207)</f>
        <v>3594.6598491800087</v>
      </c>
      <c r="T2207" s="5">
        <f>VLOOKUP(CONCATENATE($F2207," ",$G2207),AllocFactorMatrix,(T$4+1),FALSE)*$E2213</f>
        <v>98.539813457012158</v>
      </c>
      <c r="U2207" s="5">
        <f>VLOOKUP(CONCATENATE($F2207," ",$G2207),AllocFactorMatrix,(U$4+1),FALSE)*$E2213</f>
        <v>1612.5872578289839</v>
      </c>
      <c r="V2207" s="5">
        <f>VLOOKUP(CONCATENATE($F2207," ",$G2207),AllocFactorMatrix,(V$4+1),FALSE)*$E2213</f>
        <v>8522.568968819156</v>
      </c>
      <c r="W2207" s="5">
        <f>VLOOKUP(CONCATENATE($F2207," ",$G2207),AllocFactorMatrix,(W$4+1),FALSE)*$E2213</f>
        <v>1539.0347004613063</v>
      </c>
      <c r="X2207" s="5">
        <f t="shared" ref="X2207:X2213" si="1107">SUBTOTAL(9,T2207:W2207)</f>
        <v>11772.730740566458</v>
      </c>
      <c r="Y2207" s="5">
        <f>VLOOKUP(CONCATENATE($F2207," ",$G2207),AllocFactorMatrix,(Y$4+1),FALSE)*$E2213</f>
        <v>866.28117692694934</v>
      </c>
      <c r="Z2207" s="5">
        <f>VLOOKUP(CONCATENATE($F2207," ",$G2207),AllocFactorMatrix,(Z$4+1),FALSE)*$E2213</f>
        <v>14.509878581327071</v>
      </c>
      <c r="AA2207" s="5">
        <f t="shared" si="1105"/>
        <v>880.79105550827637</v>
      </c>
      <c r="AB2207" s="5">
        <f>VLOOKUP(CONCATENATE($F2207," ",$G2207),AllocFactorMatrix,(AB$4+1),FALSE)*$E2213</f>
        <v>11.241284526509993</v>
      </c>
      <c r="AC2207" s="5">
        <f>VLOOKUP(CONCATENATE($F2207," ",$G2207),AllocFactorMatrix,(AC$4+1),FALSE)*$E2213</f>
        <v>0</v>
      </c>
      <c r="AD2207" s="5">
        <f>VLOOKUP(CONCATENATE($F2207," ",$G2207),AllocFactorMatrix,(AD$4+1),FALSE)*$E2213</f>
        <v>0</v>
      </c>
    </row>
    <row r="2208" spans="4:30" hidden="1" outlineLevel="1">
      <c r="E2208" s="51"/>
      <c r="F2208" s="52" t="str">
        <f>F2213</f>
        <v>RB_GUP-Land_T</v>
      </c>
      <c r="G2208" s="55" t="str">
        <f>$G$10</f>
        <v>SUBTRAN</v>
      </c>
      <c r="H2208" s="4">
        <f t="shared" si="1103"/>
        <v>9815.2182539260011</v>
      </c>
      <c r="I2208" s="5">
        <f>VLOOKUP(CONCATENATE($F2208," ",$G2208),AllocFactorMatrix,(I$4+1),FALSE)*$E2213</f>
        <v>4778.7101089525222</v>
      </c>
      <c r="J2208" s="5">
        <f>VLOOKUP(CONCATENATE($F2208," ",$G2208),AllocFactorMatrix,(J$4+1),FALSE)*$E2213</f>
        <v>230.62680115305338</v>
      </c>
      <c r="K2208" s="5">
        <f>VLOOKUP(CONCATENATE($F2208," ",$G2208),AllocFactorMatrix,(K$4+1),FALSE)*$E2213</f>
        <v>839.00902600898723</v>
      </c>
      <c r="L2208" s="5">
        <f>VLOOKUP(CONCATENATE($F2208," ",$G2208),AllocFactorMatrix,(L$4+1),FALSE)*$E2213</f>
        <v>25.916199408274764</v>
      </c>
      <c r="M2208" s="5">
        <f>VLOOKUP(CONCATENATE($F2208," ",$G2208),AllocFactorMatrix,(M$4+1),FALSE)*$E2213</f>
        <v>3.2277255740661381</v>
      </c>
      <c r="N2208" s="5">
        <f t="shared" si="1104"/>
        <v>868.15295099132811</v>
      </c>
      <c r="O2208" s="5">
        <f>VLOOKUP(CONCATENATE($F2208," ",$G2208),AllocFactorMatrix,(O$4+1),FALSE)*$E2213</f>
        <v>633.88443270569792</v>
      </c>
      <c r="P2208" s="5">
        <f>VLOOKUP(CONCATENATE($F2208," ",$G2208),AllocFactorMatrix,(P$4+1),FALSE)*$E2213</f>
        <v>117.83837670514387</v>
      </c>
      <c r="Q2208" s="5">
        <f>VLOOKUP(CONCATENATE($F2208," ",$G2208),AllocFactorMatrix,(Q$4+1),FALSE)*$E2213</f>
        <v>70.115238229274652</v>
      </c>
      <c r="R2208" s="5">
        <f>VLOOKUP(CONCATENATE($F2208," ",$G2208),AllocFactorMatrix,(R$4+1),FALSE)*$E2213</f>
        <v>0</v>
      </c>
      <c r="S2208" s="5">
        <f t="shared" si="1106"/>
        <v>821.83804764011643</v>
      </c>
      <c r="T2208" s="5">
        <f>VLOOKUP(CONCATENATE($F2208," ",$G2208),AllocFactorMatrix,(T$4+1),FALSE)*$E2213</f>
        <v>22.134155976897667</v>
      </c>
      <c r="U2208" s="5">
        <f>VLOOKUP(CONCATENATE($F2208," ",$G2208),AllocFactorMatrix,(U$4+1),FALSE)*$E2213</f>
        <v>362.34877071998704</v>
      </c>
      <c r="V2208" s="5">
        <f>VLOOKUP(CONCATENATE($F2208," ",$G2208),AllocFactorMatrix,(V$4+1),FALSE)*$E2213</f>
        <v>2524.36905968773</v>
      </c>
      <c r="W2208" s="5">
        <f>VLOOKUP(CONCATENATE($F2208," ",$G2208),AllocFactorMatrix,(W$4+1),FALSE)*$E2213</f>
        <v>0</v>
      </c>
      <c r="X2208" s="5">
        <f t="shared" si="1107"/>
        <v>2908.8519863846145</v>
      </c>
      <c r="Y2208" s="5">
        <f>VLOOKUP(CONCATENATE($F2208," ",$G2208),AllocFactorMatrix,(Y$4+1),FALSE)*$E2213</f>
        <v>190.78064298211436</v>
      </c>
      <c r="Z2208" s="5">
        <f>VLOOKUP(CONCATENATE($F2208," ",$G2208),AllocFactorMatrix,(Z$4+1),FALSE)*$E2213</f>
        <v>3.1803185016488036</v>
      </c>
      <c r="AA2208" s="5">
        <f t="shared" si="1105"/>
        <v>193.96096148376316</v>
      </c>
      <c r="AB2208" s="5">
        <f>VLOOKUP(CONCATENATE($F2208," ",$G2208),AllocFactorMatrix,(AB$4+1),FALSE)*$E2213</f>
        <v>2.5476156439020547</v>
      </c>
      <c r="AC2208" s="5">
        <f>VLOOKUP(CONCATENATE($F2208," ",$G2208),AllocFactorMatrix,(AC$4+1),FALSE)*$E2213</f>
        <v>8.6624378151500867</v>
      </c>
      <c r="AD2208" s="5">
        <f>VLOOKUP(CONCATENATE($F2208," ",$G2208),AllocFactorMatrix,(AD$4+1),FALSE)*$E2213</f>
        <v>1.8673438615489835</v>
      </c>
    </row>
    <row r="2209" spans="4:30" hidden="1" outlineLevel="1">
      <c r="E2209" s="51"/>
      <c r="F2209" s="52" t="str">
        <f>F2213</f>
        <v>RB_GUP-Land_T</v>
      </c>
      <c r="G2209" s="55" t="str">
        <f>$G$11</f>
        <v>DISTPRI</v>
      </c>
      <c r="H2209" s="4">
        <f t="shared" si="1103"/>
        <v>0</v>
      </c>
      <c r="I2209" s="5">
        <f>VLOOKUP(CONCATENATE($F2209," ",$G2209),AllocFactorMatrix,(I$4+1),FALSE)*$E2213</f>
        <v>0</v>
      </c>
      <c r="J2209" s="5">
        <f>VLOOKUP(CONCATENATE($F2209," ",$G2209),AllocFactorMatrix,(J$4+1),FALSE)*$E2213</f>
        <v>0</v>
      </c>
      <c r="K2209" s="5">
        <f>VLOOKUP(CONCATENATE($F2209," ",$G2209),AllocFactorMatrix,(K$4+1),FALSE)*$E2213</f>
        <v>0</v>
      </c>
      <c r="L2209" s="5">
        <f>VLOOKUP(CONCATENATE($F2209," ",$G2209),AllocFactorMatrix,(L$4+1),FALSE)*$E2213</f>
        <v>0</v>
      </c>
      <c r="M2209" s="5">
        <f>VLOOKUP(CONCATENATE($F2209," ",$G2209),AllocFactorMatrix,(M$4+1),FALSE)*$E2213</f>
        <v>0</v>
      </c>
      <c r="N2209" s="5">
        <f t="shared" si="1104"/>
        <v>0</v>
      </c>
      <c r="O2209" s="5">
        <f>VLOOKUP(CONCATENATE($F2209," ",$G2209),AllocFactorMatrix,(O$4+1),FALSE)*$E2213</f>
        <v>0</v>
      </c>
      <c r="P2209" s="5">
        <f>VLOOKUP(CONCATENATE($F2209," ",$G2209),AllocFactorMatrix,(P$4+1),FALSE)*$E2213</f>
        <v>0</v>
      </c>
      <c r="Q2209" s="5">
        <f>VLOOKUP(CONCATENATE($F2209," ",$G2209),AllocFactorMatrix,(Q$4+1),FALSE)*$E2213</f>
        <v>0</v>
      </c>
      <c r="R2209" s="5">
        <f>VLOOKUP(CONCATENATE($F2209," ",$G2209),AllocFactorMatrix,(R$4+1),FALSE)*$E2213</f>
        <v>0</v>
      </c>
      <c r="S2209" s="5">
        <f t="shared" si="1106"/>
        <v>0</v>
      </c>
      <c r="T2209" s="5">
        <f>VLOOKUP(CONCATENATE($F2209," ",$G2209),AllocFactorMatrix,(T$4+1),FALSE)*$E2213</f>
        <v>0</v>
      </c>
      <c r="U2209" s="5">
        <f>VLOOKUP(CONCATENATE($F2209," ",$G2209),AllocFactorMatrix,(U$4+1),FALSE)*$E2213</f>
        <v>0</v>
      </c>
      <c r="V2209" s="5">
        <f>VLOOKUP(CONCATENATE($F2209," ",$G2209),AllocFactorMatrix,(V$4+1),FALSE)*$E2213</f>
        <v>0</v>
      </c>
      <c r="W2209" s="5">
        <f>VLOOKUP(CONCATENATE($F2209," ",$G2209),AllocFactorMatrix,(W$4+1),FALSE)*$E2213</f>
        <v>0</v>
      </c>
      <c r="X2209" s="5">
        <f t="shared" si="1107"/>
        <v>0</v>
      </c>
      <c r="Y2209" s="5">
        <f>VLOOKUP(CONCATENATE($F2209," ",$G2209),AllocFactorMatrix,(Y$4+1),FALSE)*$E2213</f>
        <v>0</v>
      </c>
      <c r="Z2209" s="5">
        <f>VLOOKUP(CONCATENATE($F2209," ",$G2209),AllocFactorMatrix,(Z$4+1),FALSE)*$E2213</f>
        <v>0</v>
      </c>
      <c r="AA2209" s="5">
        <f t="shared" si="1105"/>
        <v>0</v>
      </c>
      <c r="AB2209" s="5">
        <f>VLOOKUP(CONCATENATE($F2209," ",$G2209),AllocFactorMatrix,(AB$4+1),FALSE)*$E2213</f>
        <v>0</v>
      </c>
      <c r="AC2209" s="5">
        <f>VLOOKUP(CONCATENATE($F2209," ",$G2209),AllocFactorMatrix,(AC$4+1),FALSE)*$E2213</f>
        <v>0</v>
      </c>
      <c r="AD2209" s="5">
        <f>VLOOKUP(CONCATENATE($F2209," ",$G2209),AllocFactorMatrix,(AD$4+1),FALSE)*$E2213</f>
        <v>0</v>
      </c>
    </row>
    <row r="2210" spans="4:30" hidden="1" outlineLevel="1">
      <c r="E2210" s="51"/>
      <c r="F2210" s="52" t="str">
        <f>F2213</f>
        <v>RB_GUP-Land_T</v>
      </c>
      <c r="G2210" s="55" t="str">
        <f>$G$12</f>
        <v>DISTSEC</v>
      </c>
      <c r="H2210" s="4">
        <f t="shared" si="1103"/>
        <v>0</v>
      </c>
      <c r="I2210" s="5">
        <f>VLOOKUP(CONCATENATE($F2210," ",$G2210),AllocFactorMatrix,(I$4+1),FALSE)*$E2213</f>
        <v>0</v>
      </c>
      <c r="J2210" s="5">
        <f>VLOOKUP(CONCATENATE($F2210," ",$G2210),AllocFactorMatrix,(J$4+1),FALSE)*$E2213</f>
        <v>0</v>
      </c>
      <c r="K2210" s="5">
        <f>VLOOKUP(CONCATENATE($F2210," ",$G2210),AllocFactorMatrix,(K$4+1),FALSE)*$E2213</f>
        <v>0</v>
      </c>
      <c r="L2210" s="5">
        <f>VLOOKUP(CONCATENATE($F2210," ",$G2210),AllocFactorMatrix,(L$4+1),FALSE)*$E2213</f>
        <v>0</v>
      </c>
      <c r="M2210" s="5">
        <f>VLOOKUP(CONCATENATE($F2210," ",$G2210),AllocFactorMatrix,(M$4+1),FALSE)*$E2213</f>
        <v>0</v>
      </c>
      <c r="N2210" s="5">
        <f t="shared" si="1104"/>
        <v>0</v>
      </c>
      <c r="O2210" s="5">
        <f>VLOOKUP(CONCATENATE($F2210," ",$G2210),AllocFactorMatrix,(O$4+1),FALSE)*$E2213</f>
        <v>0</v>
      </c>
      <c r="P2210" s="5">
        <f>VLOOKUP(CONCATENATE($F2210," ",$G2210),AllocFactorMatrix,(P$4+1),FALSE)*$E2213</f>
        <v>0</v>
      </c>
      <c r="Q2210" s="5">
        <f>VLOOKUP(CONCATENATE($F2210," ",$G2210),AllocFactorMatrix,(Q$4+1),FALSE)*$E2213</f>
        <v>0</v>
      </c>
      <c r="R2210" s="5">
        <f>VLOOKUP(CONCATENATE($F2210," ",$G2210),AllocFactorMatrix,(R$4+1),FALSE)*$E2213</f>
        <v>0</v>
      </c>
      <c r="S2210" s="5">
        <f t="shared" si="1106"/>
        <v>0</v>
      </c>
      <c r="T2210" s="5">
        <f>VLOOKUP(CONCATENATE($F2210," ",$G2210),AllocFactorMatrix,(T$4+1),FALSE)*$E2213</f>
        <v>0</v>
      </c>
      <c r="U2210" s="5">
        <f>VLOOKUP(CONCATENATE($F2210," ",$G2210),AllocFactorMatrix,(U$4+1),FALSE)*$E2213</f>
        <v>0</v>
      </c>
      <c r="V2210" s="5">
        <f>VLOOKUP(CONCATENATE($F2210," ",$G2210),AllocFactorMatrix,(V$4+1),FALSE)*$E2213</f>
        <v>0</v>
      </c>
      <c r="W2210" s="5">
        <f>VLOOKUP(CONCATENATE($F2210," ",$G2210),AllocFactorMatrix,(W$4+1),FALSE)*$E2213</f>
        <v>0</v>
      </c>
      <c r="X2210" s="5">
        <f t="shared" si="1107"/>
        <v>0</v>
      </c>
      <c r="Y2210" s="5">
        <f>VLOOKUP(CONCATENATE($F2210," ",$G2210),AllocFactorMatrix,(Y$4+1),FALSE)*$E2213</f>
        <v>0</v>
      </c>
      <c r="Z2210" s="5">
        <f>VLOOKUP(CONCATENATE($F2210," ",$G2210),AllocFactorMatrix,(Z$4+1),FALSE)*$E2213</f>
        <v>0</v>
      </c>
      <c r="AA2210" s="5">
        <f t="shared" si="1105"/>
        <v>0</v>
      </c>
      <c r="AB2210" s="5">
        <f>VLOOKUP(CONCATENATE($F2210," ",$G2210),AllocFactorMatrix,(AB$4+1),FALSE)*$E2213</f>
        <v>0</v>
      </c>
      <c r="AC2210" s="5">
        <f>VLOOKUP(CONCATENATE($F2210," ",$G2210),AllocFactorMatrix,(AC$4+1),FALSE)*$E2213</f>
        <v>0</v>
      </c>
      <c r="AD2210" s="5">
        <f>VLOOKUP(CONCATENATE($F2210," ",$G2210),AllocFactorMatrix,(AD$4+1),FALSE)*$E2213</f>
        <v>0</v>
      </c>
    </row>
    <row r="2211" spans="4:30" hidden="1" outlineLevel="1">
      <c r="E2211" s="51"/>
      <c r="F2211" s="52" t="str">
        <f>F2213</f>
        <v>RB_GUP-Land_T</v>
      </c>
      <c r="G2211" s="55" t="str">
        <f>$G$13</f>
        <v>ENERGY</v>
      </c>
      <c r="H2211" s="4">
        <f t="shared" si="1103"/>
        <v>0</v>
      </c>
      <c r="I2211" s="5">
        <f>VLOOKUP(CONCATENATE($F2211," ",$G2211),AllocFactorMatrix,(I$4+1),FALSE)*$E2213</f>
        <v>0</v>
      </c>
      <c r="J2211" s="5">
        <f>VLOOKUP(CONCATENATE($F2211," ",$G2211),AllocFactorMatrix,(J$4+1),FALSE)*$E2213</f>
        <v>0</v>
      </c>
      <c r="K2211" s="5">
        <f>VLOOKUP(CONCATENATE($F2211," ",$G2211),AllocFactorMatrix,(K$4+1),FALSE)*$E2213</f>
        <v>0</v>
      </c>
      <c r="L2211" s="5">
        <f>VLOOKUP(CONCATENATE($F2211," ",$G2211),AllocFactorMatrix,(L$4+1),FALSE)*$E2213</f>
        <v>0</v>
      </c>
      <c r="M2211" s="5">
        <f>VLOOKUP(CONCATENATE($F2211," ",$G2211),AllocFactorMatrix,(M$4+1),FALSE)*$E2213</f>
        <v>0</v>
      </c>
      <c r="N2211" s="5">
        <f t="shared" si="1104"/>
        <v>0</v>
      </c>
      <c r="O2211" s="5">
        <f>VLOOKUP(CONCATENATE($F2211," ",$G2211),AllocFactorMatrix,(O$4+1),FALSE)*$E2213</f>
        <v>0</v>
      </c>
      <c r="P2211" s="5">
        <f>VLOOKUP(CONCATENATE($F2211," ",$G2211),AllocFactorMatrix,(P$4+1),FALSE)*$E2213</f>
        <v>0</v>
      </c>
      <c r="Q2211" s="5">
        <f>VLOOKUP(CONCATENATE($F2211," ",$G2211),AllocFactorMatrix,(Q$4+1),FALSE)*$E2213</f>
        <v>0</v>
      </c>
      <c r="R2211" s="5">
        <f>VLOOKUP(CONCATENATE($F2211," ",$G2211),AllocFactorMatrix,(R$4+1),FALSE)*$E2213</f>
        <v>0</v>
      </c>
      <c r="S2211" s="5">
        <f t="shared" si="1106"/>
        <v>0</v>
      </c>
      <c r="T2211" s="5">
        <f>VLOOKUP(CONCATENATE($F2211," ",$G2211),AllocFactorMatrix,(T$4+1),FALSE)*$E2213</f>
        <v>0</v>
      </c>
      <c r="U2211" s="5">
        <f>VLOOKUP(CONCATENATE($F2211," ",$G2211),AllocFactorMatrix,(U$4+1),FALSE)*$E2213</f>
        <v>0</v>
      </c>
      <c r="V2211" s="5">
        <f>VLOOKUP(CONCATENATE($F2211," ",$G2211),AllocFactorMatrix,(V$4+1),FALSE)*$E2213</f>
        <v>0</v>
      </c>
      <c r="W2211" s="5">
        <f>VLOOKUP(CONCATENATE($F2211," ",$G2211),AllocFactorMatrix,(W$4+1),FALSE)*$E2213</f>
        <v>0</v>
      </c>
      <c r="X2211" s="5">
        <f t="shared" si="1107"/>
        <v>0</v>
      </c>
      <c r="Y2211" s="5">
        <f>VLOOKUP(CONCATENATE($F2211," ",$G2211),AllocFactorMatrix,(Y$4+1),FALSE)*$E2213</f>
        <v>0</v>
      </c>
      <c r="Z2211" s="5">
        <f>VLOOKUP(CONCATENATE($F2211," ",$G2211),AllocFactorMatrix,(Z$4+1),FALSE)*$E2213</f>
        <v>0</v>
      </c>
      <c r="AA2211" s="5">
        <f t="shared" si="1105"/>
        <v>0</v>
      </c>
      <c r="AB2211" s="5">
        <f>VLOOKUP(CONCATENATE($F2211," ",$G2211),AllocFactorMatrix,(AB$4+1),FALSE)*$E2213</f>
        <v>0</v>
      </c>
      <c r="AC2211" s="5">
        <f>VLOOKUP(CONCATENATE($F2211," ",$G2211),AllocFactorMatrix,(AC$4+1),FALSE)*$E2213</f>
        <v>0</v>
      </c>
      <c r="AD2211" s="5">
        <f>VLOOKUP(CONCATENATE($F2211," ",$G2211),AllocFactorMatrix,(AD$4+1),FALSE)*$E2213</f>
        <v>0</v>
      </c>
    </row>
    <row r="2212" spans="4:30" hidden="1" outlineLevel="1">
      <c r="E2212" s="51"/>
      <c r="F2212" s="52" t="str">
        <f>F2213</f>
        <v>RB_GUP-Land_T</v>
      </c>
      <c r="G2212" s="55" t="str">
        <f>$G$14</f>
        <v>CUSTOMER</v>
      </c>
      <c r="H2212" s="4">
        <f t="shared" si="1103"/>
        <v>0</v>
      </c>
      <c r="I2212" s="5">
        <f>VLOOKUP(CONCATENATE($F2212," ",$G2212),AllocFactorMatrix,(I$4+1),FALSE)*$E2213</f>
        <v>0</v>
      </c>
      <c r="J2212" s="5">
        <f>VLOOKUP(CONCATENATE($F2212," ",$G2212),AllocFactorMatrix,(J$4+1),FALSE)*$E2213</f>
        <v>0</v>
      </c>
      <c r="K2212" s="5">
        <f>VLOOKUP(CONCATENATE($F2212," ",$G2212),AllocFactorMatrix,(K$4+1),FALSE)*$E2213</f>
        <v>0</v>
      </c>
      <c r="L2212" s="5">
        <f>VLOOKUP(CONCATENATE($F2212," ",$G2212),AllocFactorMatrix,(L$4+1),FALSE)*$E2213</f>
        <v>0</v>
      </c>
      <c r="M2212" s="5">
        <f>VLOOKUP(CONCATENATE($F2212," ",$G2212),AllocFactorMatrix,(M$4+1),FALSE)*$E2213</f>
        <v>0</v>
      </c>
      <c r="N2212" s="5">
        <f t="shared" si="1104"/>
        <v>0</v>
      </c>
      <c r="O2212" s="5">
        <f>VLOOKUP(CONCATENATE($F2212," ",$G2212),AllocFactorMatrix,(O$4+1),FALSE)*$E2213</f>
        <v>0</v>
      </c>
      <c r="P2212" s="5">
        <f>VLOOKUP(CONCATENATE($F2212," ",$G2212),AllocFactorMatrix,(P$4+1),FALSE)*$E2213</f>
        <v>0</v>
      </c>
      <c r="Q2212" s="5">
        <f>VLOOKUP(CONCATENATE($F2212," ",$G2212),AllocFactorMatrix,(Q$4+1),FALSE)*$E2213</f>
        <v>0</v>
      </c>
      <c r="R2212" s="5">
        <f>VLOOKUP(CONCATENATE($F2212," ",$G2212),AllocFactorMatrix,(R$4+1),FALSE)*$E2213</f>
        <v>0</v>
      </c>
      <c r="S2212" s="5">
        <f t="shared" si="1106"/>
        <v>0</v>
      </c>
      <c r="T2212" s="5">
        <f>VLOOKUP(CONCATENATE($F2212," ",$G2212),AllocFactorMatrix,(T$4+1),FALSE)*$E2213</f>
        <v>0</v>
      </c>
      <c r="U2212" s="5">
        <f>VLOOKUP(CONCATENATE($F2212," ",$G2212),AllocFactorMatrix,(U$4+1),FALSE)*$E2213</f>
        <v>0</v>
      </c>
      <c r="V2212" s="5">
        <f>VLOOKUP(CONCATENATE($F2212," ",$G2212),AllocFactorMatrix,(V$4+1),FALSE)*$E2213</f>
        <v>0</v>
      </c>
      <c r="W2212" s="5">
        <f>VLOOKUP(CONCATENATE($F2212," ",$G2212),AllocFactorMatrix,(W$4+1),FALSE)*$E2213</f>
        <v>0</v>
      </c>
      <c r="X2212" s="5">
        <f t="shared" si="1107"/>
        <v>0</v>
      </c>
      <c r="Y2212" s="5">
        <f>VLOOKUP(CONCATENATE($F2212," ",$G2212),AllocFactorMatrix,(Y$4+1),FALSE)*$E2213</f>
        <v>0</v>
      </c>
      <c r="Z2212" s="5">
        <f>VLOOKUP(CONCATENATE($F2212," ",$G2212),AllocFactorMatrix,(Z$4+1),FALSE)*$E2213</f>
        <v>0</v>
      </c>
      <c r="AA2212" s="5">
        <f t="shared" si="1105"/>
        <v>0</v>
      </c>
      <c r="AB2212" s="5">
        <f>VLOOKUP(CONCATENATE($F2212," ",$G2212),AllocFactorMatrix,(AB$4+1),FALSE)*$E2213</f>
        <v>0</v>
      </c>
      <c r="AC2212" s="5">
        <f>VLOOKUP(CONCATENATE($F2212," ",$G2212),AllocFactorMatrix,(AC$4+1),FALSE)*$E2213</f>
        <v>0</v>
      </c>
      <c r="AD2212" s="5">
        <f>VLOOKUP(CONCATENATE($F2212," ",$G2212),AllocFactorMatrix,(AD$4+1),FALSE)*$E2213</f>
        <v>0</v>
      </c>
    </row>
    <row r="2213" spans="4:30" collapsed="1">
      <c r="D2213" s="95" t="s">
        <v>651</v>
      </c>
      <c r="E2213" s="96">
        <v>52403</v>
      </c>
      <c r="F2213" s="96" t="s">
        <v>578</v>
      </c>
      <c r="G2213" s="55" t="str">
        <f>$G$15</f>
        <v>TOTAL</v>
      </c>
      <c r="H2213" s="4">
        <f t="shared" si="1103"/>
        <v>52402.999999999993</v>
      </c>
      <c r="I2213" s="5">
        <f>VLOOKUP(CONCATENATE($F2213," ",$G2213),AllocFactorMatrix,(I$4+1),FALSE)*$E2213</f>
        <v>25756.726998359441</v>
      </c>
      <c r="J2213" s="5">
        <f>VLOOKUP(CONCATENATE($F2213," ",$G2213),AllocFactorMatrix,(J$4+1),FALSE)*$E2213</f>
        <v>1267.6451351494322</v>
      </c>
      <c r="K2213" s="5">
        <f>VLOOKUP(CONCATENATE($F2213," ",$G2213),AllocFactorMatrix,(K$4+1),FALSE)*$E2213</f>
        <v>4637.5477511026584</v>
      </c>
      <c r="L2213" s="5">
        <f>VLOOKUP(CONCATENATE($F2213," ",$G2213),AllocFactorMatrix,(L$4+1),FALSE)*$E2213</f>
        <v>145.48071215092344</v>
      </c>
      <c r="M2213" s="5">
        <f>VLOOKUP(CONCATENATE($F2213," ",$G2213),AllocFactorMatrix,(M$4+1),FALSE)*$E2213</f>
        <v>14.440102992670472</v>
      </c>
      <c r="N2213" s="5">
        <f t="shared" si="1104"/>
        <v>4797.4685662462525</v>
      </c>
      <c r="O2213" s="5">
        <f>VLOOKUP(CONCATENATE($F2213," ",$G2213),AllocFactorMatrix,(O$4+1),FALSE)*$E2213</f>
        <v>3521.3647673592222</v>
      </c>
      <c r="P2213" s="5">
        <f>VLOOKUP(CONCATENATE($F2213," ",$G2213),AllocFactorMatrix,(P$4+1),FALSE)*$E2213</f>
        <v>655.86008675347614</v>
      </c>
      <c r="Q2213" s="5">
        <f>VLOOKUP(CONCATENATE($F2213," ",$G2213),AllocFactorMatrix,(Q$4+1),FALSE)*$E2213</f>
        <v>313.23723103561662</v>
      </c>
      <c r="R2213" s="5">
        <f>VLOOKUP(CONCATENATE($F2213," ",$G2213),AllocFactorMatrix,(R$4+1),FALSE)*$E2213</f>
        <v>10.932924252555608</v>
      </c>
      <c r="S2213" s="5">
        <f t="shared" si="1106"/>
        <v>4501.3950094008705</v>
      </c>
      <c r="T2213" s="5">
        <f>VLOOKUP(CONCATENATE($F2213," ",$G2213),AllocFactorMatrix,(T$4+1),FALSE)*$E2213</f>
        <v>123.00123988166972</v>
      </c>
      <c r="U2213" s="5">
        <f>VLOOKUP(CONCATENATE($F2213," ",$G2213),AllocFactorMatrix,(U$4+1),FALSE)*$E2213</f>
        <v>2013.0214129019337</v>
      </c>
      <c r="V2213" s="5">
        <f>VLOOKUP(CONCATENATE($F2213," ",$G2213),AllocFactorMatrix,(V$4+1),FALSE)*$E2213</f>
        <v>11248.220354952336</v>
      </c>
      <c r="W2213" s="5">
        <f>VLOOKUP(CONCATENATE($F2213," ",$G2213),AllocFactorMatrix,(W$4+1),FALSE)*$E2213</f>
        <v>1575.3829525109525</v>
      </c>
      <c r="X2213" s="5">
        <f t="shared" si="1107"/>
        <v>14959.625960246893</v>
      </c>
      <c r="Y2213" s="5">
        <f>VLOOKUP(CONCATENATE($F2213," ",$G2213),AllocFactorMatrix,(Y$4+1),FALSE)*$E2213</f>
        <v>1077.5212718989162</v>
      </c>
      <c r="Z2213" s="5">
        <f>VLOOKUP(CONCATENATE($F2213," ",$G2213),AllocFactorMatrix,(Z$4+1),FALSE)*$E2213</f>
        <v>18.032885083269669</v>
      </c>
      <c r="AA2213" s="5">
        <f t="shared" si="1105"/>
        <v>1095.554156982186</v>
      </c>
      <c r="AB2213" s="5">
        <f>VLOOKUP(CONCATENATE($F2213," ",$G2213),AllocFactorMatrix,(AB$4+1),FALSE)*$E2213</f>
        <v>14.05439193821228</v>
      </c>
      <c r="AC2213" s="5">
        <f>VLOOKUP(CONCATENATE($F2213," ",$G2213),AllocFactorMatrix,(AC$4+1),FALSE)*$E2213</f>
        <v>8.6624378151500867</v>
      </c>
      <c r="AD2213" s="5">
        <f>VLOOKUP(CONCATENATE($F2213," ",$G2213),AllocFactorMatrix,(AD$4+1),FALSE)*$E2213</f>
        <v>1.8673438615489835</v>
      </c>
    </row>
    <row r="2214" spans="4:30" hidden="1" outlineLevel="1">
      <c r="E2214" s="51"/>
      <c r="F2214" s="52" t="str">
        <f>F2221</f>
        <v>RB_GUP-Land_D</v>
      </c>
      <c r="G2214" s="55" t="str">
        <f>$G$8</f>
        <v>PRODUCTION</v>
      </c>
      <c r="H2214" s="4">
        <f t="shared" si="1078"/>
        <v>0</v>
      </c>
      <c r="I2214" s="5">
        <f>VLOOKUP(CONCATENATE($F2214," ",$G2214),AllocFactorMatrix,(I$4+1),FALSE)*$E2221</f>
        <v>0</v>
      </c>
      <c r="J2214" s="5">
        <f>VLOOKUP(CONCATENATE($F2214," ",$G2214),AllocFactorMatrix,(J$4+1),FALSE)*$E2221</f>
        <v>0</v>
      </c>
      <c r="K2214" s="5">
        <f>VLOOKUP(CONCATENATE($F2214," ",$G2214),AllocFactorMatrix,(K$4+1),FALSE)*$E2221</f>
        <v>0</v>
      </c>
      <c r="L2214" s="5">
        <f>VLOOKUP(CONCATENATE($F2214," ",$G2214),AllocFactorMatrix,(L$4+1),FALSE)*$E2221</f>
        <v>0</v>
      </c>
      <c r="M2214" s="5">
        <f>VLOOKUP(CONCATENATE($F2214," ",$G2214),AllocFactorMatrix,(M$4+1),FALSE)*$E2221</f>
        <v>0</v>
      </c>
      <c r="N2214" s="5">
        <f t="shared" si="1079"/>
        <v>0</v>
      </c>
      <c r="O2214" s="5">
        <f>VLOOKUP(CONCATENATE($F2214," ",$G2214),AllocFactorMatrix,(O$4+1),FALSE)*$E2221</f>
        <v>0</v>
      </c>
      <c r="P2214" s="5">
        <f>VLOOKUP(CONCATENATE($F2214," ",$G2214),AllocFactorMatrix,(P$4+1),FALSE)*$E2221</f>
        <v>0</v>
      </c>
      <c r="Q2214" s="5">
        <f>VLOOKUP(CONCATENATE($F2214," ",$G2214),AllocFactorMatrix,(Q$4+1),FALSE)*$E2221</f>
        <v>0</v>
      </c>
      <c r="R2214" s="5">
        <f>VLOOKUP(CONCATENATE($F2214," ",$G2214),AllocFactorMatrix,(R$4+1),FALSE)*$E2221</f>
        <v>0</v>
      </c>
      <c r="S2214" s="5">
        <f t="shared" si="1081"/>
        <v>0</v>
      </c>
      <c r="T2214" s="5">
        <f>VLOOKUP(CONCATENATE($F2214," ",$G2214),AllocFactorMatrix,(T$4+1),FALSE)*$E2221</f>
        <v>0</v>
      </c>
      <c r="U2214" s="5">
        <f>VLOOKUP(CONCATENATE($F2214," ",$G2214),AllocFactorMatrix,(U$4+1),FALSE)*$E2221</f>
        <v>0</v>
      </c>
      <c r="V2214" s="5">
        <f>VLOOKUP(CONCATENATE($F2214," ",$G2214),AllocFactorMatrix,(V$4+1),FALSE)*$E2221</f>
        <v>0</v>
      </c>
      <c r="W2214" s="5">
        <f>VLOOKUP(CONCATENATE($F2214," ",$G2214),AllocFactorMatrix,(W$4+1),FALSE)*$E2221</f>
        <v>0</v>
      </c>
      <c r="X2214" s="5">
        <f>SUBTOTAL(9,T2214:W2214)</f>
        <v>0</v>
      </c>
      <c r="Y2214" s="5">
        <f>VLOOKUP(CONCATENATE($F2214," ",$G2214),AllocFactorMatrix,(Y$4+1),FALSE)*$E2221</f>
        <v>0</v>
      </c>
      <c r="Z2214" s="5">
        <f>VLOOKUP(CONCATENATE($F2214," ",$G2214),AllocFactorMatrix,(Z$4+1),FALSE)*$E2221</f>
        <v>0</v>
      </c>
      <c r="AA2214" s="5">
        <f t="shared" si="1080"/>
        <v>0</v>
      </c>
      <c r="AB2214" s="5">
        <f>VLOOKUP(CONCATENATE($F2214," ",$G2214),AllocFactorMatrix,(AB$4+1),FALSE)*$E2221</f>
        <v>0</v>
      </c>
      <c r="AC2214" s="5">
        <f>VLOOKUP(CONCATENATE($F2214," ",$G2214),AllocFactorMatrix,(AC$4+1),FALSE)*$E2221</f>
        <v>0</v>
      </c>
      <c r="AD2214" s="5">
        <f>VLOOKUP(CONCATENATE($F2214," ",$G2214),AllocFactorMatrix,(AD$4+1),FALSE)*$E2221</f>
        <v>0</v>
      </c>
    </row>
    <row r="2215" spans="4:30" hidden="1" outlineLevel="1">
      <c r="E2215" s="51"/>
      <c r="F2215" s="52" t="str">
        <f>F2221</f>
        <v>RB_GUP-Land_D</v>
      </c>
      <c r="G2215" s="55" t="str">
        <f>$G$9</f>
        <v>BULKTRAN</v>
      </c>
      <c r="H2215" s="4">
        <f t="shared" si="1078"/>
        <v>0</v>
      </c>
      <c r="I2215" s="5">
        <f>VLOOKUP(CONCATENATE($F2215," ",$G2215),AllocFactorMatrix,(I$4+1),FALSE)*$E2221</f>
        <v>0</v>
      </c>
      <c r="J2215" s="5">
        <f>VLOOKUP(CONCATENATE($F2215," ",$G2215),AllocFactorMatrix,(J$4+1),FALSE)*$E2221</f>
        <v>0</v>
      </c>
      <c r="K2215" s="5">
        <f>VLOOKUP(CONCATENATE($F2215," ",$G2215),AllocFactorMatrix,(K$4+1),FALSE)*$E2221</f>
        <v>0</v>
      </c>
      <c r="L2215" s="5">
        <f>VLOOKUP(CONCATENATE($F2215," ",$G2215),AllocFactorMatrix,(L$4+1),FALSE)*$E2221</f>
        <v>0</v>
      </c>
      <c r="M2215" s="5">
        <f>VLOOKUP(CONCATENATE($F2215," ",$G2215),AllocFactorMatrix,(M$4+1),FALSE)*$E2221</f>
        <v>0</v>
      </c>
      <c r="N2215" s="5">
        <f t="shared" si="1079"/>
        <v>0</v>
      </c>
      <c r="O2215" s="5">
        <f>VLOOKUP(CONCATENATE($F2215," ",$G2215),AllocFactorMatrix,(O$4+1),FALSE)*$E2221</f>
        <v>0</v>
      </c>
      <c r="P2215" s="5">
        <f>VLOOKUP(CONCATENATE($F2215," ",$G2215),AllocFactorMatrix,(P$4+1),FALSE)*$E2221</f>
        <v>0</v>
      </c>
      <c r="Q2215" s="5">
        <f>VLOOKUP(CONCATENATE($F2215," ",$G2215),AllocFactorMatrix,(Q$4+1),FALSE)*$E2221</f>
        <v>0</v>
      </c>
      <c r="R2215" s="5">
        <f>VLOOKUP(CONCATENATE($F2215," ",$G2215),AllocFactorMatrix,(R$4+1),FALSE)*$E2221</f>
        <v>0</v>
      </c>
      <c r="S2215" s="5">
        <f t="shared" si="1081"/>
        <v>0</v>
      </c>
      <c r="T2215" s="5">
        <f>VLOOKUP(CONCATENATE($F2215," ",$G2215),AllocFactorMatrix,(T$4+1),FALSE)*$E2221</f>
        <v>0</v>
      </c>
      <c r="U2215" s="5">
        <f>VLOOKUP(CONCATENATE($F2215," ",$G2215),AllocFactorMatrix,(U$4+1),FALSE)*$E2221</f>
        <v>0</v>
      </c>
      <c r="V2215" s="5">
        <f>VLOOKUP(CONCATENATE($F2215," ",$G2215),AllocFactorMatrix,(V$4+1),FALSE)*$E2221</f>
        <v>0</v>
      </c>
      <c r="W2215" s="5">
        <f>VLOOKUP(CONCATENATE($F2215," ",$G2215),AllocFactorMatrix,(W$4+1),FALSE)*$E2221</f>
        <v>0</v>
      </c>
      <c r="X2215" s="5">
        <f t="shared" ref="X2215:X2221" si="1108">SUBTOTAL(9,T2215:W2215)</f>
        <v>0</v>
      </c>
      <c r="Y2215" s="5">
        <f>VLOOKUP(CONCATENATE($F2215," ",$G2215),AllocFactorMatrix,(Y$4+1),FALSE)*$E2221</f>
        <v>0</v>
      </c>
      <c r="Z2215" s="5">
        <f>VLOOKUP(CONCATENATE($F2215," ",$G2215),AllocFactorMatrix,(Z$4+1),FALSE)*$E2221</f>
        <v>0</v>
      </c>
      <c r="AA2215" s="5">
        <f t="shared" si="1080"/>
        <v>0</v>
      </c>
      <c r="AB2215" s="5">
        <f>VLOOKUP(CONCATENATE($F2215," ",$G2215),AllocFactorMatrix,(AB$4+1),FALSE)*$E2221</f>
        <v>0</v>
      </c>
      <c r="AC2215" s="5">
        <f>VLOOKUP(CONCATENATE($F2215," ",$G2215),AllocFactorMatrix,(AC$4+1),FALSE)*$E2221</f>
        <v>0</v>
      </c>
      <c r="AD2215" s="5">
        <f>VLOOKUP(CONCATENATE($F2215," ",$G2215),AllocFactorMatrix,(AD$4+1),FALSE)*$E2221</f>
        <v>0</v>
      </c>
    </row>
    <row r="2216" spans="4:30" hidden="1" outlineLevel="1">
      <c r="E2216" s="51"/>
      <c r="F2216" s="52" t="str">
        <f>F2221</f>
        <v>RB_GUP-Land_D</v>
      </c>
      <c r="G2216" s="55" t="str">
        <f>$G$10</f>
        <v>SUBTRAN</v>
      </c>
      <c r="H2216" s="4">
        <f t="shared" si="1078"/>
        <v>0</v>
      </c>
      <c r="I2216" s="5">
        <f>VLOOKUP(CONCATENATE($F2216," ",$G2216),AllocFactorMatrix,(I$4+1),FALSE)*$E2221</f>
        <v>0</v>
      </c>
      <c r="J2216" s="5">
        <f>VLOOKUP(CONCATENATE($F2216," ",$G2216),AllocFactorMatrix,(J$4+1),FALSE)*$E2221</f>
        <v>0</v>
      </c>
      <c r="K2216" s="5">
        <f>VLOOKUP(CONCATENATE($F2216," ",$G2216),AllocFactorMatrix,(K$4+1),FALSE)*$E2221</f>
        <v>0</v>
      </c>
      <c r="L2216" s="5">
        <f>VLOOKUP(CONCATENATE($F2216," ",$G2216),AllocFactorMatrix,(L$4+1),FALSE)*$E2221</f>
        <v>0</v>
      </c>
      <c r="M2216" s="5">
        <f>VLOOKUP(CONCATENATE($F2216," ",$G2216),AllocFactorMatrix,(M$4+1),FALSE)*$E2221</f>
        <v>0</v>
      </c>
      <c r="N2216" s="5">
        <f t="shared" si="1079"/>
        <v>0</v>
      </c>
      <c r="O2216" s="5">
        <f>VLOOKUP(CONCATENATE($F2216," ",$G2216),AllocFactorMatrix,(O$4+1),FALSE)*$E2221</f>
        <v>0</v>
      </c>
      <c r="P2216" s="5">
        <f>VLOOKUP(CONCATENATE($F2216," ",$G2216),AllocFactorMatrix,(P$4+1),FALSE)*$E2221</f>
        <v>0</v>
      </c>
      <c r="Q2216" s="5">
        <f>VLOOKUP(CONCATENATE($F2216," ",$G2216),AllocFactorMatrix,(Q$4+1),FALSE)*$E2221</f>
        <v>0</v>
      </c>
      <c r="R2216" s="5">
        <f>VLOOKUP(CONCATENATE($F2216," ",$G2216),AllocFactorMatrix,(R$4+1),FALSE)*$E2221</f>
        <v>0</v>
      </c>
      <c r="S2216" s="5">
        <f t="shared" si="1081"/>
        <v>0</v>
      </c>
      <c r="T2216" s="5">
        <f>VLOOKUP(CONCATENATE($F2216," ",$G2216),AllocFactorMatrix,(T$4+1),FALSE)*$E2221</f>
        <v>0</v>
      </c>
      <c r="U2216" s="5">
        <f>VLOOKUP(CONCATENATE($F2216," ",$G2216),AllocFactorMatrix,(U$4+1),FALSE)*$E2221</f>
        <v>0</v>
      </c>
      <c r="V2216" s="5">
        <f>VLOOKUP(CONCATENATE($F2216," ",$G2216),AllocFactorMatrix,(V$4+1),FALSE)*$E2221</f>
        <v>0</v>
      </c>
      <c r="W2216" s="5">
        <f>VLOOKUP(CONCATENATE($F2216," ",$G2216),AllocFactorMatrix,(W$4+1),FALSE)*$E2221</f>
        <v>0</v>
      </c>
      <c r="X2216" s="5">
        <f t="shared" si="1108"/>
        <v>0</v>
      </c>
      <c r="Y2216" s="5">
        <f>VLOOKUP(CONCATENATE($F2216," ",$G2216),AllocFactorMatrix,(Y$4+1),FALSE)*$E2221</f>
        <v>0</v>
      </c>
      <c r="Z2216" s="5">
        <f>VLOOKUP(CONCATENATE($F2216," ",$G2216),AllocFactorMatrix,(Z$4+1),FALSE)*$E2221</f>
        <v>0</v>
      </c>
      <c r="AA2216" s="5">
        <f t="shared" si="1080"/>
        <v>0</v>
      </c>
      <c r="AB2216" s="5">
        <f>VLOOKUP(CONCATENATE($F2216," ",$G2216),AllocFactorMatrix,(AB$4+1),FALSE)*$E2221</f>
        <v>0</v>
      </c>
      <c r="AC2216" s="5">
        <f>VLOOKUP(CONCATENATE($F2216," ",$G2216),AllocFactorMatrix,(AC$4+1),FALSE)*$E2221</f>
        <v>0</v>
      </c>
      <c r="AD2216" s="5">
        <f>VLOOKUP(CONCATENATE($F2216," ",$G2216),AllocFactorMatrix,(AD$4+1),FALSE)*$E2221</f>
        <v>0</v>
      </c>
    </row>
    <row r="2217" spans="4:30" hidden="1" outlineLevel="1">
      <c r="E2217" s="51"/>
      <c r="F2217" s="52" t="str">
        <f>F2221</f>
        <v>RB_GUP-Land_D</v>
      </c>
      <c r="G2217" s="55" t="str">
        <f>$G$11</f>
        <v>DISTPRI</v>
      </c>
      <c r="H2217" s="4">
        <f t="shared" si="1078"/>
        <v>289414.20100921608</v>
      </c>
      <c r="I2217" s="5">
        <f>VLOOKUP(CONCATENATE($F2217," ",$G2217),AllocFactorMatrix,(I$4+1),FALSE)*$E2221</f>
        <v>193427.85420276097</v>
      </c>
      <c r="J2217" s="5">
        <f>VLOOKUP(CONCATENATE($F2217," ",$G2217),AllocFactorMatrix,(J$4+1),FALSE)*$E2221</f>
        <v>9117.6840965598039</v>
      </c>
      <c r="K2217" s="5">
        <f>VLOOKUP(CONCATENATE($F2217," ",$G2217),AllocFactorMatrix,(K$4+1),FALSE)*$E2221</f>
        <v>33106.870537529736</v>
      </c>
      <c r="L2217" s="5">
        <f>VLOOKUP(CONCATENATE($F2217," ",$G2217),AllocFactorMatrix,(L$4+1),FALSE)*$E2221</f>
        <v>1023.1745690105635</v>
      </c>
      <c r="M2217" s="5">
        <f>VLOOKUP(CONCATENATE($F2217," ",$G2217),AllocFactorMatrix,(M$4+1),FALSE)*$E2221</f>
        <v>0</v>
      </c>
      <c r="N2217" s="5">
        <f t="shared" si="1079"/>
        <v>34130.045106540296</v>
      </c>
      <c r="O2217" s="5">
        <f>VLOOKUP(CONCATENATE($F2217," ",$G2217),AllocFactorMatrix,(O$4+1),FALSE)*$E2221</f>
        <v>24824.366316957265</v>
      </c>
      <c r="P2217" s="5">
        <f>VLOOKUP(CONCATENATE($F2217," ",$G2217),AllocFactorMatrix,(P$4+1),FALSE)*$E2221</f>
        <v>4623.5398970646283</v>
      </c>
      <c r="Q2217" s="5">
        <f>VLOOKUP(CONCATENATE($F2217," ",$G2217),AllocFactorMatrix,(Q$4+1),FALSE)*$E2221</f>
        <v>0</v>
      </c>
      <c r="R2217" s="5">
        <f>VLOOKUP(CONCATENATE($F2217," ",$G2217),AllocFactorMatrix,(R$4+1),FALSE)*$E2221</f>
        <v>0</v>
      </c>
      <c r="S2217" s="5">
        <f t="shared" si="1081"/>
        <v>29447.906214021892</v>
      </c>
      <c r="T2217" s="5">
        <f>VLOOKUP(CONCATENATE($F2217," ",$G2217),AllocFactorMatrix,(T$4+1),FALSE)*$E2221</f>
        <v>884.97336110546428</v>
      </c>
      <c r="U2217" s="5">
        <f>VLOOKUP(CONCATENATE($F2217," ",$G2217),AllocFactorMatrix,(U$4+1),FALSE)*$E2221</f>
        <v>14272.617756110712</v>
      </c>
      <c r="V2217" s="5">
        <f>VLOOKUP(CONCATENATE($F2217," ",$G2217),AllocFactorMatrix,(V$4+1),FALSE)*$E2221</f>
        <v>0</v>
      </c>
      <c r="W2217" s="5">
        <f>VLOOKUP(CONCATENATE($F2217," ",$G2217),AllocFactorMatrix,(W$4+1),FALSE)*$E2221</f>
        <v>0</v>
      </c>
      <c r="X2217" s="5">
        <f t="shared" si="1108"/>
        <v>15157.591117216176</v>
      </c>
      <c r="Y2217" s="5">
        <f>VLOOKUP(CONCATENATE($F2217," ",$G2217),AllocFactorMatrix,(Y$4+1),FALSE)*$E2221</f>
        <v>7485.687263584523</v>
      </c>
      <c r="Z2217" s="5">
        <f>VLOOKUP(CONCATENATE($F2217," ",$G2217),AllocFactorMatrix,(Z$4+1),FALSE)*$E2221</f>
        <v>124.89056637453105</v>
      </c>
      <c r="AA2217" s="5">
        <f t="shared" si="1080"/>
        <v>7610.5778299590538</v>
      </c>
      <c r="AB2217" s="5">
        <f>VLOOKUP(CONCATENATE($F2217," ",$G2217),AllocFactorMatrix,(AB$4+1),FALSE)*$E2221</f>
        <v>101.18228515329481</v>
      </c>
      <c r="AC2217" s="5">
        <f>VLOOKUP(CONCATENATE($F2217," ",$G2217),AllocFactorMatrix,(AC$4+1),FALSE)*$E2221</f>
        <v>346.63645172344951</v>
      </c>
      <c r="AD2217" s="5">
        <f>VLOOKUP(CONCATENATE($F2217," ",$G2217),AllocFactorMatrix,(AD$4+1),FALSE)*$E2221</f>
        <v>74.723705281073805</v>
      </c>
    </row>
    <row r="2218" spans="4:30" hidden="1" outlineLevel="1">
      <c r="E2218" s="51"/>
      <c r="F2218" s="52" t="str">
        <f>F2221</f>
        <v>RB_GUP-Land_D</v>
      </c>
      <c r="G2218" s="55" t="str">
        <f>$G$12</f>
        <v>DISTSEC</v>
      </c>
      <c r="H2218" s="4">
        <f t="shared" si="1078"/>
        <v>152429.58288742058</v>
      </c>
      <c r="I2218" s="5">
        <f>VLOOKUP(CONCATENATE($F2218," ",$G2218),AllocFactorMatrix,(I$4+1),FALSE)*$E2221</f>
        <v>113971.82039228574</v>
      </c>
      <c r="J2218" s="5">
        <f>VLOOKUP(CONCATENATE($F2218," ",$G2218),AllocFactorMatrix,(J$4+1),FALSE)*$E2221</f>
        <v>5494.6177849991554</v>
      </c>
      <c r="K2218" s="5">
        <f>VLOOKUP(CONCATENATE($F2218," ",$G2218),AllocFactorMatrix,(K$4+1),FALSE)*$E2221</f>
        <v>16579.551670226345</v>
      </c>
      <c r="L2218" s="5">
        <f>VLOOKUP(CONCATENATE($F2218," ",$G2218),AllocFactorMatrix,(L$4+1),FALSE)*$E2221</f>
        <v>0</v>
      </c>
      <c r="M2218" s="5">
        <f>VLOOKUP(CONCATENATE($F2218," ",$G2218),AllocFactorMatrix,(M$4+1),FALSE)*$E2221</f>
        <v>0</v>
      </c>
      <c r="N2218" s="5">
        <f t="shared" si="1079"/>
        <v>16579.551670226345</v>
      </c>
      <c r="O2218" s="5">
        <f>VLOOKUP(CONCATENATE($F2218," ",$G2218),AllocFactorMatrix,(O$4+1),FALSE)*$E2221</f>
        <v>10564.554855829872</v>
      </c>
      <c r="P2218" s="5">
        <f>VLOOKUP(CONCATENATE($F2218," ",$G2218),AllocFactorMatrix,(P$4+1),FALSE)*$E2221</f>
        <v>0</v>
      </c>
      <c r="Q2218" s="5">
        <f>VLOOKUP(CONCATENATE($F2218," ",$G2218),AllocFactorMatrix,(Q$4+1),FALSE)*$E2221</f>
        <v>0</v>
      </c>
      <c r="R2218" s="5">
        <f>VLOOKUP(CONCATENATE($F2218," ",$G2218),AllocFactorMatrix,(R$4+1),FALSE)*$E2221</f>
        <v>0</v>
      </c>
      <c r="S2218" s="5">
        <f t="shared" si="1081"/>
        <v>10564.554855829872</v>
      </c>
      <c r="T2218" s="5">
        <f>VLOOKUP(CONCATENATE($F2218," ",$G2218),AllocFactorMatrix,(T$4+1),FALSE)*$E2221</f>
        <v>285.64340027686904</v>
      </c>
      <c r="U2218" s="5">
        <f>VLOOKUP(CONCATENATE($F2218," ",$G2218),AllocFactorMatrix,(U$4+1),FALSE)*$E2221</f>
        <v>0</v>
      </c>
      <c r="V2218" s="5">
        <f>VLOOKUP(CONCATENATE($F2218," ",$G2218),AllocFactorMatrix,(V$4+1),FALSE)*$E2221</f>
        <v>0</v>
      </c>
      <c r="W2218" s="5">
        <f>VLOOKUP(CONCATENATE($F2218," ",$G2218),AllocFactorMatrix,(W$4+1),FALSE)*$E2221</f>
        <v>0</v>
      </c>
      <c r="X2218" s="5">
        <f t="shared" si="1108"/>
        <v>285.64340027686904</v>
      </c>
      <c r="Y2218" s="5">
        <f>VLOOKUP(CONCATENATE($F2218," ",$G2218),AllocFactorMatrix,(Y$4+1),FALSE)*$E2221</f>
        <v>3896.67365248841</v>
      </c>
      <c r="Z2218" s="5">
        <f>VLOOKUP(CONCATENATE($F2218," ",$G2218),AllocFactorMatrix,(Z$4+1),FALSE)*$E2221</f>
        <v>0</v>
      </c>
      <c r="AA2218" s="5">
        <f t="shared" si="1080"/>
        <v>3896.67365248841</v>
      </c>
      <c r="AB2218" s="5">
        <f>VLOOKUP(CONCATENATE($F2218," ",$G2218),AllocFactorMatrix,(AB$4+1),FALSE)*$E2221</f>
        <v>40.435907843186534</v>
      </c>
      <c r="AC2218" s="5">
        <f>VLOOKUP(CONCATENATE($F2218," ",$G2218),AllocFactorMatrix,(AC$4+1),FALSE)*$E2221</f>
        <v>1372.9545939986572</v>
      </c>
      <c r="AD2218" s="5">
        <f>VLOOKUP(CONCATENATE($F2218," ",$G2218),AllocFactorMatrix,(AD$4+1),FALSE)*$E2221</f>
        <v>223.33062947236871</v>
      </c>
    </row>
    <row r="2219" spans="4:30" hidden="1" outlineLevel="1">
      <c r="E2219" s="51"/>
      <c r="F2219" s="52" t="str">
        <f>F2221</f>
        <v>RB_GUP-Land_D</v>
      </c>
      <c r="G2219" s="55" t="str">
        <f>$G$13</f>
        <v>ENERGY</v>
      </c>
      <c r="H2219" s="4">
        <f t="shared" si="1078"/>
        <v>0</v>
      </c>
      <c r="I2219" s="5">
        <f>VLOOKUP(CONCATENATE($F2219," ",$G2219),AllocFactorMatrix,(I$4+1),FALSE)*$E2221</f>
        <v>0</v>
      </c>
      <c r="J2219" s="5">
        <f>VLOOKUP(CONCATENATE($F2219," ",$G2219),AllocFactorMatrix,(J$4+1),FALSE)*$E2221</f>
        <v>0</v>
      </c>
      <c r="K2219" s="5">
        <f>VLOOKUP(CONCATENATE($F2219," ",$G2219),AllocFactorMatrix,(K$4+1),FALSE)*$E2221</f>
        <v>0</v>
      </c>
      <c r="L2219" s="5">
        <f>VLOOKUP(CONCATENATE($F2219," ",$G2219),AllocFactorMatrix,(L$4+1),FALSE)*$E2221</f>
        <v>0</v>
      </c>
      <c r="M2219" s="5">
        <f>VLOOKUP(CONCATENATE($F2219," ",$G2219),AllocFactorMatrix,(M$4+1),FALSE)*$E2221</f>
        <v>0</v>
      </c>
      <c r="N2219" s="5">
        <f t="shared" si="1079"/>
        <v>0</v>
      </c>
      <c r="O2219" s="5">
        <f>VLOOKUP(CONCATENATE($F2219," ",$G2219),AllocFactorMatrix,(O$4+1),FALSE)*$E2221</f>
        <v>0</v>
      </c>
      <c r="P2219" s="5">
        <f>VLOOKUP(CONCATENATE($F2219," ",$G2219),AllocFactorMatrix,(P$4+1),FALSE)*$E2221</f>
        <v>0</v>
      </c>
      <c r="Q2219" s="5">
        <f>VLOOKUP(CONCATENATE($F2219," ",$G2219),AllocFactorMatrix,(Q$4+1),FALSE)*$E2221</f>
        <v>0</v>
      </c>
      <c r="R2219" s="5">
        <f>VLOOKUP(CONCATENATE($F2219," ",$G2219),AllocFactorMatrix,(R$4+1),FALSE)*$E2221</f>
        <v>0</v>
      </c>
      <c r="S2219" s="5">
        <f t="shared" si="1081"/>
        <v>0</v>
      </c>
      <c r="T2219" s="5">
        <f>VLOOKUP(CONCATENATE($F2219," ",$G2219),AllocFactorMatrix,(T$4+1),FALSE)*$E2221</f>
        <v>0</v>
      </c>
      <c r="U2219" s="5">
        <f>VLOOKUP(CONCATENATE($F2219," ",$G2219),AllocFactorMatrix,(U$4+1),FALSE)*$E2221</f>
        <v>0</v>
      </c>
      <c r="V2219" s="5">
        <f>VLOOKUP(CONCATENATE($F2219," ",$G2219),AllocFactorMatrix,(V$4+1),FALSE)*$E2221</f>
        <v>0</v>
      </c>
      <c r="W2219" s="5">
        <f>VLOOKUP(CONCATENATE($F2219," ",$G2219),AllocFactorMatrix,(W$4+1),FALSE)*$E2221</f>
        <v>0</v>
      </c>
      <c r="X2219" s="5">
        <f t="shared" si="1108"/>
        <v>0</v>
      </c>
      <c r="Y2219" s="5">
        <f>VLOOKUP(CONCATENATE($F2219," ",$G2219),AllocFactorMatrix,(Y$4+1),FALSE)*$E2221</f>
        <v>0</v>
      </c>
      <c r="Z2219" s="5">
        <f>VLOOKUP(CONCATENATE($F2219," ",$G2219),AllocFactorMatrix,(Z$4+1),FALSE)*$E2221</f>
        <v>0</v>
      </c>
      <c r="AA2219" s="5">
        <f t="shared" si="1080"/>
        <v>0</v>
      </c>
      <c r="AB2219" s="5">
        <f>VLOOKUP(CONCATENATE($F2219," ",$G2219),AllocFactorMatrix,(AB$4+1),FALSE)*$E2221</f>
        <v>0</v>
      </c>
      <c r="AC2219" s="5">
        <f>VLOOKUP(CONCATENATE($F2219," ",$G2219),AllocFactorMatrix,(AC$4+1),FALSE)*$E2221</f>
        <v>0</v>
      </c>
      <c r="AD2219" s="5">
        <f>VLOOKUP(CONCATENATE($F2219," ",$G2219),AllocFactorMatrix,(AD$4+1),FALSE)*$E2221</f>
        <v>0</v>
      </c>
    </row>
    <row r="2220" spans="4:30" hidden="1" outlineLevel="1">
      <c r="E2220" s="51"/>
      <c r="F2220" s="52" t="str">
        <f>F2221</f>
        <v>RB_GUP-Land_D</v>
      </c>
      <c r="G2220" s="55" t="str">
        <f>$G$14</f>
        <v>CUSTOMER</v>
      </c>
      <c r="H2220" s="4">
        <f t="shared" si="1078"/>
        <v>71623.216103363287</v>
      </c>
      <c r="I2220" s="5">
        <f>VLOOKUP(CONCATENATE($F2220," ",$G2220),AllocFactorMatrix,(I$4+1),FALSE)*$E2221</f>
        <v>32599.831374134508</v>
      </c>
      <c r="J2220" s="5">
        <f>VLOOKUP(CONCATENATE($F2220," ",$G2220),AllocFactorMatrix,(J$4+1),FALSE)*$E2221</f>
        <v>8775.6822169012721</v>
      </c>
      <c r="K2220" s="5">
        <f>VLOOKUP(CONCATENATE($F2220," ",$G2220),AllocFactorMatrix,(K$4+1),FALSE)*$E2221</f>
        <v>2489.3603825273226</v>
      </c>
      <c r="L2220" s="5">
        <f>VLOOKUP(CONCATENATE($F2220," ",$G2220),AllocFactorMatrix,(L$4+1),FALSE)*$E2221</f>
        <v>823.39466724002409</v>
      </c>
      <c r="M2220" s="5">
        <f>VLOOKUP(CONCATENATE($F2220," ",$G2220),AllocFactorMatrix,(M$4+1),FALSE)*$E2221</f>
        <v>133.74571448764365</v>
      </c>
      <c r="N2220" s="5">
        <f t="shared" si="1079"/>
        <v>3446.5007642549899</v>
      </c>
      <c r="O2220" s="5">
        <f>VLOOKUP(CONCATENATE($F2220," ",$G2220),AllocFactorMatrix,(O$4+1),FALSE)*$E2221</f>
        <v>718.83498405705575</v>
      </c>
      <c r="P2220" s="5">
        <f>VLOOKUP(CONCATENATE($F2220," ",$G2220),AllocFactorMatrix,(P$4+1),FALSE)*$E2221</f>
        <v>213.79061641562302</v>
      </c>
      <c r="Q2220" s="5">
        <f>VLOOKUP(CONCATENATE($F2220," ",$G2220),AllocFactorMatrix,(Q$4+1),FALSE)*$E2221</f>
        <v>465.98981437563123</v>
      </c>
      <c r="R2220" s="5">
        <f>VLOOKUP(CONCATENATE($F2220," ",$G2220),AllocFactorMatrix,(R$4+1),FALSE)*$E2221</f>
        <v>81.899467005172312</v>
      </c>
      <c r="S2220" s="5">
        <f t="shared" si="1081"/>
        <v>1480.5148818534824</v>
      </c>
      <c r="T2220" s="5">
        <f>VLOOKUP(CONCATENATE($F2220," ",$G2220),AllocFactorMatrix,(T$4+1),FALSE)*$E2221</f>
        <v>4.9457811223307351</v>
      </c>
      <c r="U2220" s="5">
        <f>VLOOKUP(CONCATENATE($F2220," ",$G2220),AllocFactorMatrix,(U$4+1),FALSE)*$E2221</f>
        <v>126.82495901087472</v>
      </c>
      <c r="V2220" s="5">
        <f>VLOOKUP(CONCATENATE($F2220," ",$G2220),AllocFactorMatrix,(V$4+1),FALSE)*$E2221</f>
        <v>685.27866486072753</v>
      </c>
      <c r="W2220" s="5">
        <f>VLOOKUP(CONCATENATE($F2220," ",$G2220),AllocFactorMatrix,(W$4+1),FALSE)*$E2221</f>
        <v>122.84945228145888</v>
      </c>
      <c r="X2220" s="5">
        <f t="shared" si="1108"/>
        <v>939.89885727539183</v>
      </c>
      <c r="Y2220" s="5">
        <f>VLOOKUP(CONCATENATE($F2220," ",$G2220),AllocFactorMatrix,(Y$4+1),FALSE)*$E2221</f>
        <v>199.06605364475948</v>
      </c>
      <c r="Z2220" s="5">
        <f>VLOOKUP(CONCATENATE($F2220," ",$G2220),AllocFactorMatrix,(Z$4+1),FALSE)*$E2221</f>
        <v>3.6235270962477792</v>
      </c>
      <c r="AA2220" s="5">
        <f t="shared" si="1080"/>
        <v>202.68958074100726</v>
      </c>
      <c r="AB2220" s="5">
        <f>VLOOKUP(CONCATENATE($F2220," ",$G2220),AllocFactorMatrix,(AB$4+1),FALSE)*$E2221</f>
        <v>3.6734764415010281</v>
      </c>
      <c r="AC2220" s="5">
        <f>VLOOKUP(CONCATENATE($F2220," ",$G2220),AllocFactorMatrix,(AC$4+1),FALSE)*$E2221</f>
        <v>21576.298602886167</v>
      </c>
      <c r="AD2220" s="5">
        <f>VLOOKUP(CONCATENATE($F2220," ",$G2220),AllocFactorMatrix,(AD$4+1),FALSE)*$E2221</f>
        <v>2598.1263488749573</v>
      </c>
    </row>
    <row r="2221" spans="4:30" collapsed="1">
      <c r="D2221" s="95" t="s">
        <v>653</v>
      </c>
      <c r="E2221" s="96">
        <v>513467</v>
      </c>
      <c r="F2221" s="61" t="s">
        <v>579</v>
      </c>
      <c r="G2221" s="55" t="str">
        <f>$G$15</f>
        <v>TOTAL</v>
      </c>
      <c r="H2221" s="4">
        <f t="shared" si="1078"/>
        <v>513466.99999999994</v>
      </c>
      <c r="I2221" s="5">
        <f>VLOOKUP(CONCATENATE($F2221," ",$G2221),AllocFactorMatrix,(I$4+1),FALSE)*$E2221</f>
        <v>339999.50596918119</v>
      </c>
      <c r="J2221" s="5">
        <f>VLOOKUP(CONCATENATE($F2221," ",$G2221),AllocFactorMatrix,(J$4+1),FALSE)*$E2221</f>
        <v>23387.984098460234</v>
      </c>
      <c r="K2221" s="5">
        <f>VLOOKUP(CONCATENATE($F2221," ",$G2221),AllocFactorMatrix,(K$4+1),FALSE)*$E2221</f>
        <v>52175.782590283408</v>
      </c>
      <c r="L2221" s="5">
        <f>VLOOKUP(CONCATENATE($F2221," ",$G2221),AllocFactorMatrix,(L$4+1),FALSE)*$E2221</f>
        <v>1846.5692362505874</v>
      </c>
      <c r="M2221" s="5">
        <f>VLOOKUP(CONCATENATE($F2221," ",$G2221),AllocFactorMatrix,(M$4+1),FALSE)*$E2221</f>
        <v>133.74571448764365</v>
      </c>
      <c r="N2221" s="5">
        <f t="shared" si="1079"/>
        <v>54156.097541021642</v>
      </c>
      <c r="O2221" s="5">
        <f>VLOOKUP(CONCATENATE($F2221," ",$G2221),AllocFactorMatrix,(O$4+1),FALSE)*$E2221</f>
        <v>36107.756156844196</v>
      </c>
      <c r="P2221" s="5">
        <f>VLOOKUP(CONCATENATE($F2221," ",$G2221),AllocFactorMatrix,(P$4+1),FALSE)*$E2221</f>
        <v>4837.3305134802513</v>
      </c>
      <c r="Q2221" s="5">
        <f>VLOOKUP(CONCATENATE($F2221," ",$G2221),AllocFactorMatrix,(Q$4+1),FALSE)*$E2221</f>
        <v>465.98981437563123</v>
      </c>
      <c r="R2221" s="5">
        <f>VLOOKUP(CONCATENATE($F2221," ",$G2221),AllocFactorMatrix,(R$4+1),FALSE)*$E2221</f>
        <v>81.899467005172312</v>
      </c>
      <c r="S2221" s="5">
        <f t="shared" si="1081"/>
        <v>41492.975951705244</v>
      </c>
      <c r="T2221" s="5">
        <f>VLOOKUP(CONCATENATE($F2221," ",$G2221),AllocFactorMatrix,(T$4+1),FALSE)*$E2221</f>
        <v>1175.562542504664</v>
      </c>
      <c r="U2221" s="5">
        <f>VLOOKUP(CONCATENATE($F2221," ",$G2221),AllocFactorMatrix,(U$4+1),FALSE)*$E2221</f>
        <v>14399.442715121586</v>
      </c>
      <c r="V2221" s="5">
        <f>VLOOKUP(CONCATENATE($F2221," ",$G2221),AllocFactorMatrix,(V$4+1),FALSE)*$E2221</f>
        <v>685.27866486072753</v>
      </c>
      <c r="W2221" s="5">
        <f>VLOOKUP(CONCATENATE($F2221," ",$G2221),AllocFactorMatrix,(W$4+1),FALSE)*$E2221</f>
        <v>122.84945228145888</v>
      </c>
      <c r="X2221" s="5">
        <f t="shared" si="1108"/>
        <v>16383.133374768435</v>
      </c>
      <c r="Y2221" s="5">
        <f>VLOOKUP(CONCATENATE($F2221," ",$G2221),AllocFactorMatrix,(Y$4+1),FALSE)*$E2221</f>
        <v>11581.426969717691</v>
      </c>
      <c r="Z2221" s="5">
        <f>VLOOKUP(CONCATENATE($F2221," ",$G2221),AllocFactorMatrix,(Z$4+1),FALSE)*$E2221</f>
        <v>128.51409347077882</v>
      </c>
      <c r="AA2221" s="5">
        <f t="shared" si="1080"/>
        <v>11709.941063188471</v>
      </c>
      <c r="AB2221" s="5">
        <f>VLOOKUP(CONCATENATE($F2221," ",$G2221),AllocFactorMatrix,(AB$4+1),FALSE)*$E2221</f>
        <v>145.29166943798236</v>
      </c>
      <c r="AC2221" s="5">
        <f>VLOOKUP(CONCATENATE($F2221," ",$G2221),AllocFactorMatrix,(AC$4+1),FALSE)*$E2221</f>
        <v>23295.88964860827</v>
      </c>
      <c r="AD2221" s="5">
        <f>VLOOKUP(CONCATENATE($F2221," ",$G2221),AllocFactorMatrix,(AD$4+1),FALSE)*$E2221</f>
        <v>2896.1806836283999</v>
      </c>
    </row>
    <row r="2222" spans="4:30" hidden="1" outlineLevel="1">
      <c r="E2222" s="51"/>
      <c r="F2222" s="52" t="str">
        <f>F2229</f>
        <v>RB_GUP-Land_G</v>
      </c>
      <c r="G2222" s="55" t="str">
        <f>$G$8</f>
        <v>PRODUCTION</v>
      </c>
      <c r="H2222" s="4">
        <f t="shared" ca="1" si="1078"/>
        <v>37053.247639489804</v>
      </c>
      <c r="I2222" s="5">
        <f ca="1">VLOOKUP(CONCATENATE($F2222," ",$G2222),AllocFactorMatrix,(I$4+1),FALSE)*$E2229</f>
        <v>18251.79952839997</v>
      </c>
      <c r="J2222" s="5">
        <f ca="1">VLOOKUP(CONCATENATE($F2222," ",$G2222),AllocFactorMatrix,(J$4+1),FALSE)*$E2229</f>
        <v>902.25166845655747</v>
      </c>
      <c r="K2222" s="5">
        <f ca="1">VLOOKUP(CONCATENATE($F2222," ",$G2222),AllocFactorMatrix,(K$4+1),FALSE)*$E2229</f>
        <v>3304.8961528047353</v>
      </c>
      <c r="L2222" s="5">
        <f ca="1">VLOOKUP(CONCATENATE($F2222," ",$G2222),AllocFactorMatrix,(L$4+1),FALSE)*$E2229</f>
        <v>104.02639719446537</v>
      </c>
      <c r="M2222" s="5">
        <f ca="1">VLOOKUP(CONCATENATE($F2222," ",$G2222),AllocFactorMatrix,(M$4+1),FALSE)*$E2229</f>
        <v>9.7552626618612077</v>
      </c>
      <c r="N2222" s="5">
        <f t="shared" ca="1" si="1079"/>
        <v>3418.677812661062</v>
      </c>
      <c r="O2222" s="5">
        <f ca="1">VLOOKUP(CONCATENATE($F2222," ",$G2222),AllocFactorMatrix,(O$4+1),FALSE)*$E2229</f>
        <v>2512.2351882987427</v>
      </c>
      <c r="P2222" s="5">
        <f ca="1">VLOOKUP(CONCATENATE($F2222," ",$G2222),AllocFactorMatrix,(P$4+1),FALSE)*$E2229</f>
        <v>468.10260690979544</v>
      </c>
      <c r="Q2222" s="5">
        <f ca="1">VLOOKUP(CONCATENATE($F2222," ",$G2222),AllocFactorMatrix,(Q$4+1),FALSE)*$E2229</f>
        <v>211.52685199177122</v>
      </c>
      <c r="R2222" s="5">
        <f ca="1">VLOOKUP(CONCATENATE($F2222," ",$G2222),AllocFactorMatrix,(R$4+1),FALSE)*$E2229</f>
        <v>9.5121260874563323</v>
      </c>
      <c r="S2222" s="5">
        <f t="shared" ca="1" si="1081"/>
        <v>3201.3767732877659</v>
      </c>
      <c r="T2222" s="5">
        <f ca="1">VLOOKUP(CONCATENATE($F2222," ",$G2222),AllocFactorMatrix,(T$4+1),FALSE)*$E2229</f>
        <v>87.75880981265847</v>
      </c>
      <c r="U2222" s="5">
        <f ca="1">VLOOKUP(CONCATENATE($F2222," ",$G2222),AllocFactorMatrix,(U$4+1),FALSE)*$E2229</f>
        <v>1436.1579700764057</v>
      </c>
      <c r="V2222" s="5">
        <f ca="1">VLOOKUP(CONCATENATE($F2222," ",$G2222),AllocFactorMatrix,(V$4+1),FALSE)*$E2229</f>
        <v>7590.1352256582959</v>
      </c>
      <c r="W2222" s="5">
        <f ca="1">VLOOKUP(CONCATENATE($F2222," ",$G2222),AllocFactorMatrix,(W$4+1),FALSE)*$E2229</f>
        <v>1370.652620849409</v>
      </c>
      <c r="X2222" s="5">
        <f ca="1">SUBTOTAL(9,T2222:W2222)</f>
        <v>10484.70462639677</v>
      </c>
      <c r="Y2222" s="5">
        <f ca="1">VLOOKUP(CONCATENATE($F2222," ",$G2222),AllocFactorMatrix,(Y$4+1),FALSE)*$E2229</f>
        <v>771.50343991044156</v>
      </c>
      <c r="Z2222" s="5">
        <f ca="1">VLOOKUP(CONCATENATE($F2222," ",$G2222),AllocFactorMatrix,(Z$4+1),FALSE)*$E2229</f>
        <v>12.922387714676917</v>
      </c>
      <c r="AA2222" s="5">
        <f t="shared" ca="1" si="1080"/>
        <v>784.42582762511847</v>
      </c>
      <c r="AB2222" s="5">
        <f ca="1">VLOOKUP(CONCATENATE($F2222," ",$G2222),AllocFactorMatrix,(AB$4+1),FALSE)*$E2229</f>
        <v>10.01140266256278</v>
      </c>
      <c r="AC2222" s="5">
        <f ca="1">VLOOKUP(CONCATENATE($F2222," ",$G2222),AllocFactorMatrix,(AC$4+1),FALSE)*$E2229</f>
        <v>0</v>
      </c>
      <c r="AD2222" s="5">
        <f ca="1">VLOOKUP(CONCATENATE($F2222," ",$G2222),AllocFactorMatrix,(AD$4+1),FALSE)*$E2229</f>
        <v>0</v>
      </c>
    </row>
    <row r="2223" spans="4:30" hidden="1" outlineLevel="1">
      <c r="E2223" s="51"/>
      <c r="F2223" s="52" t="str">
        <f>F2229</f>
        <v>RB_GUP-Land_G</v>
      </c>
      <c r="G2223" s="55" t="str">
        <f>$G$9</f>
        <v>BULKTRAN</v>
      </c>
      <c r="H2223" s="4">
        <f t="shared" ca="1" si="1078"/>
        <v>135.38582882053282</v>
      </c>
      <c r="I2223" s="5">
        <f ca="1">VLOOKUP(CONCATENATE($F2223," ",$G2223),AllocFactorMatrix,(I$4+1),FALSE)*$E2229</f>
        <v>66.688756425904046</v>
      </c>
      <c r="J2223" s="5">
        <f ca="1">VLOOKUP(CONCATENATE($F2223," ",$G2223),AllocFactorMatrix,(J$4+1),FALSE)*$E2229</f>
        <v>3.2966635239960724</v>
      </c>
      <c r="K2223" s="5">
        <f ca="1">VLOOKUP(CONCATENATE($F2223," ",$G2223),AllocFactorMatrix,(K$4+1),FALSE)*$E2229</f>
        <v>12.075489554022269</v>
      </c>
      <c r="L2223" s="5">
        <f ca="1">VLOOKUP(CONCATENATE($F2223," ",$G2223),AllocFactorMatrix,(L$4+1),FALSE)*$E2229</f>
        <v>0.38009353836981419</v>
      </c>
      <c r="M2223" s="5">
        <f ca="1">VLOOKUP(CONCATENATE($F2223," ",$G2223),AllocFactorMatrix,(M$4+1),FALSE)*$E2229</f>
        <v>3.5643955792703685E-2</v>
      </c>
      <c r="N2223" s="5">
        <f t="shared" ca="1" si="1079"/>
        <v>12.491227048184788</v>
      </c>
      <c r="O2223" s="5">
        <f ca="1">VLOOKUP(CONCATENATE($F2223," ",$G2223),AllocFactorMatrix,(O$4+1),FALSE)*$E2229</f>
        <v>9.1792505334254635</v>
      </c>
      <c r="P2223" s="5">
        <f ca="1">VLOOKUP(CONCATENATE($F2223," ",$G2223),AllocFactorMatrix,(P$4+1),FALSE)*$E2229</f>
        <v>1.7103618021863456</v>
      </c>
      <c r="Q2223" s="5">
        <f ca="1">VLOOKUP(CONCATENATE($F2223," ",$G2223),AllocFactorMatrix,(Q$4+1),FALSE)*$E2229</f>
        <v>0.77288065147043161</v>
      </c>
      <c r="R2223" s="5">
        <f ca="1">VLOOKUP(CONCATENATE($F2223," ",$G2223),AllocFactorMatrix,(R$4+1),FALSE)*$E2229</f>
        <v>3.4755578963696465E-2</v>
      </c>
      <c r="S2223" s="5">
        <f t="shared" ca="1" si="1081"/>
        <v>11.697248566045937</v>
      </c>
      <c r="T2223" s="5">
        <f ca="1">VLOOKUP(CONCATENATE($F2223," ",$G2223),AllocFactorMatrix,(T$4+1),FALSE)*$E2229</f>
        <v>0.3206547323028085</v>
      </c>
      <c r="U2223" s="5">
        <f ca="1">VLOOKUP(CONCATENATE($F2223," ",$G2223),AllocFactorMatrix,(U$4+1),FALSE)*$E2229</f>
        <v>5.2474600603912238</v>
      </c>
      <c r="V2223" s="5">
        <f ca="1">VLOOKUP(CONCATENATE($F2223," ",$G2223),AllocFactorMatrix,(V$4+1),FALSE)*$E2229</f>
        <v>27.732973864630981</v>
      </c>
      <c r="W2223" s="5">
        <f ca="1">VLOOKUP(CONCATENATE($F2223," ",$G2223),AllocFactorMatrix,(W$4+1),FALSE)*$E2229</f>
        <v>5.0081154263240135</v>
      </c>
      <c r="X2223" s="5">
        <f t="shared" ref="X2223:X2229" ca="1" si="1109">SUBTOTAL(9,T2223:W2223)</f>
        <v>38.309204083649021</v>
      </c>
      <c r="Y2223" s="5">
        <f ca="1">VLOOKUP(CONCATENATE($F2223," ",$G2223),AllocFactorMatrix,(Y$4+1),FALSE)*$E2229</f>
        <v>2.8189332731754435</v>
      </c>
      <c r="Z2223" s="5">
        <f ca="1">VLOOKUP(CONCATENATE($F2223," ",$G2223),AllocFactorMatrix,(Z$4+1),FALSE)*$E2229</f>
        <v>4.7216054800747136E-2</v>
      </c>
      <c r="AA2223" s="5">
        <f t="shared" ca="1" si="1080"/>
        <v>2.8661493279761907</v>
      </c>
      <c r="AB2223" s="5">
        <f ca="1">VLOOKUP(CONCATENATE($F2223," ",$G2223),AllocFactorMatrix,(AB$4+1),FALSE)*$E2229</f>
        <v>3.6579844776753648E-2</v>
      </c>
      <c r="AC2223" s="5">
        <f ca="1">VLOOKUP(CONCATENATE($F2223," ",$G2223),AllocFactorMatrix,(AC$4+1),FALSE)*$E2229</f>
        <v>0</v>
      </c>
      <c r="AD2223" s="5">
        <f ca="1">VLOOKUP(CONCATENATE($F2223," ",$G2223),AllocFactorMatrix,(AD$4+1),FALSE)*$E2229</f>
        <v>0</v>
      </c>
    </row>
    <row r="2224" spans="4:30" hidden="1" outlineLevel="1">
      <c r="E2224" s="51"/>
      <c r="F2224" s="52" t="str">
        <f>F2229</f>
        <v>RB_GUP-Land_G</v>
      </c>
      <c r="G2224" s="55" t="str">
        <f>$G$10</f>
        <v>SUBTRAN</v>
      </c>
      <c r="H2224" s="4">
        <f t="shared" ca="1" si="1078"/>
        <v>29.779266727268606</v>
      </c>
      <c r="I2224" s="5">
        <f ca="1">VLOOKUP(CONCATENATE($F2224," ",$G2224),AllocFactorMatrix,(I$4+1),FALSE)*$E2229</f>
        <v>14.498555127887316</v>
      </c>
      <c r="J2224" s="5">
        <f ca="1">VLOOKUP(CONCATENATE($F2224," ",$G2224),AllocFactorMatrix,(J$4+1),FALSE)*$E2229</f>
        <v>0.69971923683372172</v>
      </c>
      <c r="K2224" s="5">
        <f ca="1">VLOOKUP(CONCATENATE($F2224," ",$G2224),AllocFactorMatrix,(K$4+1),FALSE)*$E2229</f>
        <v>2.5455443705608545</v>
      </c>
      <c r="L2224" s="5">
        <f ca="1">VLOOKUP(CONCATENATE($F2224," ",$G2224),AllocFactorMatrix,(L$4+1),FALSE)*$E2229</f>
        <v>7.8629470559902798E-2</v>
      </c>
      <c r="M2224" s="5">
        <f ca="1">VLOOKUP(CONCATENATE($F2224," ",$G2224),AllocFactorMatrix,(M$4+1),FALSE)*$E2229</f>
        <v>9.7928847128890759E-3</v>
      </c>
      <c r="N2224" s="5">
        <f t="shared" ca="1" si="1079"/>
        <v>2.6339667258336465</v>
      </c>
      <c r="O2224" s="5">
        <f ca="1">VLOOKUP(CONCATENATE($F2224," ",$G2224),AllocFactorMatrix,(O$4+1),FALSE)*$E2229</f>
        <v>1.9231985583464588</v>
      </c>
      <c r="P2224" s="5">
        <f ca="1">VLOOKUP(CONCATENATE($F2224," ",$G2224),AllocFactorMatrix,(P$4+1),FALSE)*$E2229</f>
        <v>0.35752036886262911</v>
      </c>
      <c r="Q2224" s="5">
        <f ca="1">VLOOKUP(CONCATENATE($F2224," ",$G2224),AllocFactorMatrix,(Q$4+1),FALSE)*$E2229</f>
        <v>0.21272887946637117</v>
      </c>
      <c r="R2224" s="5">
        <f ca="1">VLOOKUP(CONCATENATE($F2224," ",$G2224),AllocFactorMatrix,(R$4+1),FALSE)*$E2229</f>
        <v>0</v>
      </c>
      <c r="S2224" s="5">
        <f t="shared" ca="1" si="1081"/>
        <v>2.4934478066754591</v>
      </c>
      <c r="T2224" s="5">
        <f ca="1">VLOOKUP(CONCATENATE($F2224," ",$G2224),AllocFactorMatrix,(T$4+1),FALSE)*$E2229</f>
        <v>6.7154791423548077E-2</v>
      </c>
      <c r="U2224" s="5">
        <f ca="1">VLOOKUP(CONCATENATE($F2224," ",$G2224),AllocFactorMatrix,(U$4+1),FALSE)*$E2229</f>
        <v>1.09936227727308</v>
      </c>
      <c r="V2224" s="5">
        <f ca="1">VLOOKUP(CONCATENATE($F2224," ",$G2224),AllocFactorMatrix,(V$4+1),FALSE)*$E2229</f>
        <v>7.658908605158758</v>
      </c>
      <c r="W2224" s="5">
        <f ca="1">VLOOKUP(CONCATENATE($F2224," ",$G2224),AllocFactorMatrix,(W$4+1),FALSE)*$E2229</f>
        <v>0</v>
      </c>
      <c r="X2224" s="5">
        <f t="shared" ca="1" si="1109"/>
        <v>8.8254256738553867</v>
      </c>
      <c r="Y2224" s="5">
        <f ca="1">VLOOKUP(CONCATENATE($F2224," ",$G2224),AllocFactorMatrix,(Y$4+1),FALSE)*$E2229</f>
        <v>0.578826421051994</v>
      </c>
      <c r="Z2224" s="5">
        <f ca="1">VLOOKUP(CONCATENATE($F2224," ",$G2224),AllocFactorMatrix,(Z$4+1),FALSE)*$E2229</f>
        <v>9.6490521645185793E-3</v>
      </c>
      <c r="AA2224" s="5">
        <f t="shared" ca="1" si="1080"/>
        <v>0.58847547321651261</v>
      </c>
      <c r="AB2224" s="5">
        <f ca="1">VLOOKUP(CONCATENATE($F2224," ",$G2224),AllocFactorMatrix,(AB$4+1),FALSE)*$E2229</f>
        <v>7.7294384919026782E-3</v>
      </c>
      <c r="AC2224" s="5">
        <f ca="1">VLOOKUP(CONCATENATE($F2224," ",$G2224),AllocFactorMatrix,(AC$4+1),FALSE)*$E2229</f>
        <v>2.6281743261546954E-2</v>
      </c>
      <c r="AD2224" s="5">
        <f ca="1">VLOOKUP(CONCATENATE($F2224," ",$G2224),AllocFactorMatrix,(AD$4+1),FALSE)*$E2229</f>
        <v>5.6655012131138459E-3</v>
      </c>
    </row>
    <row r="2225" spans="1:30" hidden="1" outlineLevel="1">
      <c r="E2225" s="51"/>
      <c r="F2225" s="52" t="str">
        <f>F2229</f>
        <v>RB_GUP-Land_G</v>
      </c>
      <c r="G2225" s="55" t="str">
        <f>$G$11</f>
        <v>DISTPRI</v>
      </c>
      <c r="H2225" s="4">
        <f t="shared" ca="1" si="1078"/>
        <v>19079.530876085999</v>
      </c>
      <c r="I2225" s="5">
        <f ca="1">VLOOKUP(CONCATENATE($F2225," ",$G2225),AllocFactorMatrix,(I$4+1),FALSE)*$E2229</f>
        <v>12751.664236542145</v>
      </c>
      <c r="J2225" s="5">
        <f ca="1">VLOOKUP(CONCATENATE($F2225," ",$G2225),AllocFactorMatrix,(J$4+1),FALSE)*$E2229</f>
        <v>601.08016342007886</v>
      </c>
      <c r="K2225" s="5">
        <f ca="1">VLOOKUP(CONCATENATE($F2225," ",$G2225),AllocFactorMatrix,(K$4+1),FALSE)*$E2229</f>
        <v>2182.5589636883988</v>
      </c>
      <c r="L2225" s="5">
        <f ca="1">VLOOKUP(CONCATENATE($F2225," ",$G2225),AllocFactorMatrix,(L$4+1),FALSE)*$E2229</f>
        <v>67.45242877850832</v>
      </c>
      <c r="M2225" s="5">
        <f ca="1">VLOOKUP(CONCATENATE($F2225," ",$G2225),AllocFactorMatrix,(M$4+1),FALSE)*$E2229</f>
        <v>0</v>
      </c>
      <c r="N2225" s="5">
        <f t="shared" ca="1" si="1079"/>
        <v>2250.0113924669072</v>
      </c>
      <c r="O2225" s="5">
        <f ca="1">VLOOKUP(CONCATENATE($F2225," ",$G2225),AllocFactorMatrix,(O$4+1),FALSE)*$E2229</f>
        <v>1636.5377440776415</v>
      </c>
      <c r="P2225" s="5">
        <f ca="1">VLOOKUP(CONCATENATE($F2225," ",$G2225),AllocFactorMatrix,(P$4+1),FALSE)*$E2229</f>
        <v>304.80526496366008</v>
      </c>
      <c r="Q2225" s="5">
        <f ca="1">VLOOKUP(CONCATENATE($F2225," ",$G2225),AllocFactorMatrix,(Q$4+1),FALSE)*$E2229</f>
        <v>0</v>
      </c>
      <c r="R2225" s="5">
        <f ca="1">VLOOKUP(CONCATENATE($F2225," ",$G2225),AllocFactorMatrix,(R$4+1),FALSE)*$E2229</f>
        <v>0</v>
      </c>
      <c r="S2225" s="5">
        <f t="shared" ca="1" si="1081"/>
        <v>1941.3430090413017</v>
      </c>
      <c r="T2225" s="5">
        <f ca="1">VLOOKUP(CONCATENATE($F2225," ",$G2225),AllocFactorMatrix,(T$4+1),FALSE)*$E2229</f>
        <v>58.34156205481996</v>
      </c>
      <c r="U2225" s="5">
        <f ca="1">VLOOKUP(CONCATENATE($F2225," ",$G2225),AllocFactorMatrix,(U$4+1),FALSE)*$E2229</f>
        <v>940.91737796797395</v>
      </c>
      <c r="V2225" s="5">
        <f ca="1">VLOOKUP(CONCATENATE($F2225," ",$G2225),AllocFactorMatrix,(V$4+1),FALSE)*$E2229</f>
        <v>0</v>
      </c>
      <c r="W2225" s="5">
        <f ca="1">VLOOKUP(CONCATENATE($F2225," ",$G2225),AllocFactorMatrix,(W$4+1),FALSE)*$E2229</f>
        <v>0</v>
      </c>
      <c r="X2225" s="5">
        <f t="shared" ca="1" si="1109"/>
        <v>999.25894002279392</v>
      </c>
      <c r="Y2225" s="5">
        <f ca="1">VLOOKUP(CONCATENATE($F2225," ",$G2225),AllocFactorMatrix,(Y$4+1),FALSE)*$E2229</f>
        <v>493.49133793796329</v>
      </c>
      <c r="Z2225" s="5">
        <f ca="1">VLOOKUP(CONCATENATE($F2225," ",$G2225),AllocFactorMatrix,(Z$4+1),FALSE)*$E2229</f>
        <v>8.2333672949201802</v>
      </c>
      <c r="AA2225" s="5">
        <f t="shared" ca="1" si="1080"/>
        <v>501.72470523288348</v>
      </c>
      <c r="AB2225" s="5">
        <f ca="1">VLOOKUP(CONCATENATE($F2225," ",$G2225),AllocFactorMatrix,(AB$4+1),FALSE)*$E2229</f>
        <v>6.6704070738869943</v>
      </c>
      <c r="AC2225" s="5">
        <f ca="1">VLOOKUP(CONCATENATE($F2225," ",$G2225),AllocFactorMatrix,(AC$4+1),FALSE)*$E2229</f>
        <v>22.851887918325907</v>
      </c>
      <c r="AD2225" s="5">
        <f ca="1">VLOOKUP(CONCATENATE($F2225," ",$G2225),AllocFactorMatrix,(AD$4+1),FALSE)*$E2229</f>
        <v>4.9261343676787961</v>
      </c>
    </row>
    <row r="2226" spans="1:30" hidden="1" outlineLevel="1">
      <c r="E2226" s="51"/>
      <c r="F2226" s="52" t="str">
        <f>F2229</f>
        <v>RB_GUP-Land_G</v>
      </c>
      <c r="G2226" s="55" t="str">
        <f>$G$12</f>
        <v>DISTSEC</v>
      </c>
      <c r="H2226" s="4">
        <f t="shared" ca="1" si="1078"/>
        <v>7874.3570631978782</v>
      </c>
      <c r="I2226" s="5">
        <f ca="1">VLOOKUP(CONCATENATE($F2226," ",$G2226),AllocFactorMatrix,(I$4+1),FALSE)*$E2229</f>
        <v>5887.6682065996674</v>
      </c>
      <c r="J2226" s="5">
        <f ca="1">VLOOKUP(CONCATENATE($F2226," ",$G2226),AllocFactorMatrix,(J$4+1),FALSE)*$E2229</f>
        <v>283.84636069519411</v>
      </c>
      <c r="K2226" s="5">
        <f ca="1">VLOOKUP(CONCATENATE($F2226," ",$G2226),AllocFactorMatrix,(K$4+1),FALSE)*$E2229</f>
        <v>856.4827596197207</v>
      </c>
      <c r="L2226" s="5">
        <f ca="1">VLOOKUP(CONCATENATE($F2226," ",$G2226),AllocFactorMatrix,(L$4+1),FALSE)*$E2229</f>
        <v>0</v>
      </c>
      <c r="M2226" s="5">
        <f ca="1">VLOOKUP(CONCATENATE($F2226," ",$G2226),AllocFactorMatrix,(M$4+1),FALSE)*$E2229</f>
        <v>0</v>
      </c>
      <c r="N2226" s="5">
        <f t="shared" ca="1" si="1079"/>
        <v>856.4827596197207</v>
      </c>
      <c r="O2226" s="5">
        <f ca="1">VLOOKUP(CONCATENATE($F2226," ",$G2226),AllocFactorMatrix,(O$4+1),FALSE)*$E2229</f>
        <v>545.75414806446099</v>
      </c>
      <c r="P2226" s="5">
        <f ca="1">VLOOKUP(CONCATENATE($F2226," ",$G2226),AllocFactorMatrix,(P$4+1),FALSE)*$E2229</f>
        <v>0</v>
      </c>
      <c r="Q2226" s="5">
        <f ca="1">VLOOKUP(CONCATENATE($F2226," ",$G2226),AllocFactorMatrix,(Q$4+1),FALSE)*$E2229</f>
        <v>0</v>
      </c>
      <c r="R2226" s="5">
        <f ca="1">VLOOKUP(CONCATENATE($F2226," ",$G2226),AllocFactorMatrix,(R$4+1),FALSE)*$E2229</f>
        <v>0</v>
      </c>
      <c r="S2226" s="5">
        <f t="shared" ca="1" si="1081"/>
        <v>545.75414806446099</v>
      </c>
      <c r="T2226" s="5">
        <f ca="1">VLOOKUP(CONCATENATE($F2226," ",$G2226),AllocFactorMatrix,(T$4+1),FALSE)*$E2229</f>
        <v>14.756047244367576</v>
      </c>
      <c r="U2226" s="5">
        <f ca="1">VLOOKUP(CONCATENATE($F2226," ",$G2226),AllocFactorMatrix,(U$4+1),FALSE)*$E2229</f>
        <v>0</v>
      </c>
      <c r="V2226" s="5">
        <f ca="1">VLOOKUP(CONCATENATE($F2226," ",$G2226),AllocFactorMatrix,(V$4+1),FALSE)*$E2229</f>
        <v>0</v>
      </c>
      <c r="W2226" s="5">
        <f ca="1">VLOOKUP(CONCATENATE($F2226," ",$G2226),AllocFactorMatrix,(W$4+1),FALSE)*$E2229</f>
        <v>0</v>
      </c>
      <c r="X2226" s="5">
        <f t="shared" ca="1" si="1109"/>
        <v>14.756047244367576</v>
      </c>
      <c r="Y2226" s="5">
        <f ca="1">VLOOKUP(CONCATENATE($F2226," ",$G2226),AllocFactorMatrix,(Y$4+1),FALSE)*$E2229</f>
        <v>201.29819367879008</v>
      </c>
      <c r="Z2226" s="5">
        <f ca="1">VLOOKUP(CONCATENATE($F2226," ",$G2226),AllocFactorMatrix,(Z$4+1),FALSE)*$E2229</f>
        <v>0</v>
      </c>
      <c r="AA2226" s="5">
        <f t="shared" ca="1" si="1080"/>
        <v>201.29819367879008</v>
      </c>
      <c r="AB2226" s="5">
        <f ca="1">VLOOKUP(CONCATENATE($F2226," ",$G2226),AllocFactorMatrix,(AB$4+1),FALSE)*$E2229</f>
        <v>2.088877831326081</v>
      </c>
      <c r="AC2226" s="5">
        <f ca="1">VLOOKUP(CONCATENATE($F2226," ",$G2226),AllocFactorMatrix,(AC$4+1),FALSE)*$E2229</f>
        <v>70.925436519025567</v>
      </c>
      <c r="AD2226" s="5">
        <f ca="1">VLOOKUP(CONCATENATE($F2226," ",$G2226),AllocFactorMatrix,(AD$4+1),FALSE)*$E2229</f>
        <v>11.53703294532405</v>
      </c>
    </row>
    <row r="2227" spans="1:30" hidden="1" outlineLevel="1">
      <c r="E2227" s="51"/>
      <c r="F2227" s="52" t="str">
        <f>F2229</f>
        <v>RB_GUP-Land_G</v>
      </c>
      <c r="G2227" s="55" t="str">
        <f>$G$13</f>
        <v>ENERGY</v>
      </c>
      <c r="H2227" s="4">
        <f t="shared" ca="1" si="1078"/>
        <v>9754.4360444271497</v>
      </c>
      <c r="I2227" s="5">
        <f ca="1">VLOOKUP(CONCATENATE($F2227," ",$G2227),AllocFactorMatrix,(I$4+1),FALSE)*$E2229</f>
        <v>3660.1286392737507</v>
      </c>
      <c r="J2227" s="5">
        <f ca="1">VLOOKUP(CONCATENATE($F2227," ",$G2227),AllocFactorMatrix,(J$4+1),FALSE)*$E2229</f>
        <v>237.19998682489228</v>
      </c>
      <c r="K2227" s="5">
        <f ca="1">VLOOKUP(CONCATENATE($F2227," ",$G2227),AllocFactorMatrix,(K$4+1),FALSE)*$E2229</f>
        <v>795.83166916106859</v>
      </c>
      <c r="L2227" s="5">
        <f ca="1">VLOOKUP(CONCATENATE($F2227," ",$G2227),AllocFactorMatrix,(L$4+1),FALSE)*$E2229</f>
        <v>25.293337169581402</v>
      </c>
      <c r="M2227" s="5">
        <f ca="1">VLOOKUP(CONCATENATE($F2227," ",$G2227),AllocFactorMatrix,(M$4+1),FALSE)*$E2229</f>
        <v>2.3317500026131057</v>
      </c>
      <c r="N2227" s="5">
        <f t="shared" ca="1" si="1079"/>
        <v>823.45675633326312</v>
      </c>
      <c r="O2227" s="5">
        <f ca="1">VLOOKUP(CONCATENATE($F2227," ",$G2227),AllocFactorMatrix,(O$4+1),FALSE)*$E2229</f>
        <v>725.57083721940114</v>
      </c>
      <c r="P2227" s="5">
        <f ca="1">VLOOKUP(CONCATENATE($F2227," ",$G2227),AllocFactorMatrix,(P$4+1),FALSE)*$E2229</f>
        <v>134.50687202889759</v>
      </c>
      <c r="Q2227" s="5">
        <f ca="1">VLOOKUP(CONCATENATE($F2227," ",$G2227),AllocFactorMatrix,(Q$4+1),FALSE)*$E2229</f>
        <v>61.11647982186993</v>
      </c>
      <c r="R2227" s="5">
        <f ca="1">VLOOKUP(CONCATENATE($F2227," ",$G2227),AllocFactorMatrix,(R$4+1),FALSE)*$E2229</f>
        <v>2.8317794218021555</v>
      </c>
      <c r="S2227" s="5">
        <f t="shared" ca="1" si="1081"/>
        <v>924.02596849197084</v>
      </c>
      <c r="T2227" s="5">
        <f ca="1">VLOOKUP(CONCATENATE($F2227," ",$G2227),AllocFactorMatrix,(T$4+1),FALSE)*$E2229</f>
        <v>27.805249436232291</v>
      </c>
      <c r="U2227" s="5">
        <f ca="1">VLOOKUP(CONCATENATE($F2227," ",$G2227),AllocFactorMatrix,(U$4+1),FALSE)*$E2229</f>
        <v>488.21852562292668</v>
      </c>
      <c r="V2227" s="5">
        <f ca="1">VLOOKUP(CONCATENATE($F2227," ",$G2227),AllocFactorMatrix,(V$4+1),FALSE)*$E2229</f>
        <v>2771.9020904738431</v>
      </c>
      <c r="W2227" s="5">
        <f ca="1">VLOOKUP(CONCATENATE($F2227," ",$G2227),AllocFactorMatrix,(W$4+1),FALSE)*$E2229</f>
        <v>525.89470199641642</v>
      </c>
      <c r="X2227" s="5">
        <f t="shared" ca="1" si="1109"/>
        <v>3813.8205675294184</v>
      </c>
      <c r="Y2227" s="5">
        <f ca="1">VLOOKUP(CONCATENATE($F2227," ",$G2227),AllocFactorMatrix,(Y$4+1),FALSE)*$E2229</f>
        <v>196.57901102519776</v>
      </c>
      <c r="Z2227" s="5">
        <f ca="1">VLOOKUP(CONCATENATE($F2227," ",$G2227),AllocFactorMatrix,(Z$4+1),FALSE)*$E2229</f>
        <v>3.1999929221792813</v>
      </c>
      <c r="AA2227" s="5">
        <f t="shared" ca="1" si="1080"/>
        <v>199.77900394737705</v>
      </c>
      <c r="AB2227" s="5">
        <f ca="1">VLOOKUP(CONCATENATE($F2227," ",$G2227),AllocFactorMatrix,(AB$4+1),FALSE)*$E2229</f>
        <v>3.5693346960273482</v>
      </c>
      <c r="AC2227" s="5">
        <f ca="1">VLOOKUP(CONCATENATE($F2227," ",$G2227),AllocFactorMatrix,(AC$4+1),FALSE)*$E2229</f>
        <v>77.182083172395593</v>
      </c>
      <c r="AD2227" s="5">
        <f ca="1">VLOOKUP(CONCATENATE($F2227," ",$G2227),AllocFactorMatrix,(AD$4+1),FALSE)*$E2229</f>
        <v>15.273704158052178</v>
      </c>
    </row>
    <row r="2228" spans="1:30" hidden="1" outlineLevel="1">
      <c r="E2228" s="51"/>
      <c r="F2228" s="52" t="str">
        <f>F2229</f>
        <v>RB_GUP-Land_G</v>
      </c>
      <c r="G2228" s="55" t="str">
        <f>$G$14</f>
        <v>CUSTOMER</v>
      </c>
      <c r="H2228" s="4">
        <f t="shared" ca="1" si="1078"/>
        <v>7352.2632812513812</v>
      </c>
      <c r="I2228" s="5">
        <f ca="1">VLOOKUP(CONCATENATE($F2228," ",$G2228),AllocFactorMatrix,(I$4+1),FALSE)*$E2229</f>
        <v>5253.199410323411</v>
      </c>
      <c r="J2228" s="5">
        <f ca="1">VLOOKUP(CONCATENATE($F2228," ",$G2228),AllocFactorMatrix,(J$4+1),FALSE)*$E2229</f>
        <v>898.9953973068416</v>
      </c>
      <c r="K2228" s="5">
        <f ca="1">VLOOKUP(CONCATENATE($F2228," ",$G2228),AllocFactorMatrix,(K$4+1),FALSE)*$E2229</f>
        <v>258.86222158517523</v>
      </c>
      <c r="L2228" s="5">
        <f ca="1">VLOOKUP(CONCATENATE($F2228," ",$G2228),AllocFactorMatrix,(L$4+1),FALSE)*$E2229</f>
        <v>43.272164106296579</v>
      </c>
      <c r="M2228" s="5">
        <f ca="1">VLOOKUP(CONCATENATE($F2228," ",$G2228),AllocFactorMatrix,(M$4+1),FALSE)*$E2229</f>
        <v>6.8367944180060789</v>
      </c>
      <c r="N2228" s="5">
        <f t="shared" ca="1" si="1079"/>
        <v>308.97118010947793</v>
      </c>
      <c r="O2228" s="5">
        <f ca="1">VLOOKUP(CONCATENATE($F2228," ",$G2228),AllocFactorMatrix,(O$4+1),FALSE)*$E2229</f>
        <v>48.30429544901839</v>
      </c>
      <c r="P2228" s="5">
        <f ca="1">VLOOKUP(CONCATENATE($F2228," ",$G2228),AllocFactorMatrix,(P$4+1),FALSE)*$E2229</f>
        <v>12.405881193096862</v>
      </c>
      <c r="Q2228" s="5">
        <f ca="1">VLOOKUP(CONCATENATE($F2228," ",$G2228),AllocFactorMatrix,(Q$4+1),FALSE)*$E2229</f>
        <v>23.728578831591552</v>
      </c>
      <c r="R2228" s="5">
        <f ca="1">VLOOKUP(CONCATENATE($F2228," ",$G2228),AllocFactorMatrix,(R$4+1),FALSE)*$E2229</f>
        <v>4.1414596604685689</v>
      </c>
      <c r="S2228" s="5">
        <f t="shared" ca="1" si="1081"/>
        <v>88.580215134175376</v>
      </c>
      <c r="T2228" s="5">
        <f ca="1">VLOOKUP(CONCATENATE($F2228," ",$G2228),AllocFactorMatrix,(T$4+1),FALSE)*$E2229</f>
        <v>0.33594439110976609</v>
      </c>
      <c r="U2228" s="5">
        <f ca="1">VLOOKUP(CONCATENATE($F2228," ",$G2228),AllocFactorMatrix,(U$4+1),FALSE)*$E2229</f>
        <v>7.38560520573186</v>
      </c>
      <c r="V2228" s="5">
        <f ca="1">VLOOKUP(CONCATENATE($F2228," ",$G2228),AllocFactorMatrix,(V$4+1),FALSE)*$E2229</f>
        <v>34.91372105085992</v>
      </c>
      <c r="W2228" s="5">
        <f ca="1">VLOOKUP(CONCATENATE($F2228," ",$G2228),AllocFactorMatrix,(W$4+1),FALSE)*$E2229</f>
        <v>6.2145031929986994</v>
      </c>
      <c r="X2228" s="5">
        <f t="shared" ca="1" si="1109"/>
        <v>48.849773840700244</v>
      </c>
      <c r="Y2228" s="5">
        <f ca="1">VLOOKUP(CONCATENATE($F2228," ",$G2228),AllocFactorMatrix,(Y$4+1),FALSE)*$E2229</f>
        <v>13.22098447969549</v>
      </c>
      <c r="Z2228" s="5">
        <f ca="1">VLOOKUP(CONCATENATE($F2228," ",$G2228),AllocFactorMatrix,(Z$4+1),FALSE)*$E2229</f>
        <v>0.20945672746075344</v>
      </c>
      <c r="AA2228" s="5">
        <f t="shared" ca="1" si="1080"/>
        <v>13.430441207156244</v>
      </c>
      <c r="AB2228" s="5">
        <f ca="1">VLOOKUP(CONCATENATE($F2228," ",$G2228),AllocFactorMatrix,(AB$4+1),FALSE)*$E2229</f>
        <v>0.37673112852613605</v>
      </c>
      <c r="AC2228" s="5">
        <f ca="1">VLOOKUP(CONCATENATE($F2228," ",$G2228),AllocFactorMatrix,(AC$4+1),FALSE)*$E2229</f>
        <v>579.80131617626603</v>
      </c>
      <c r="AD2228" s="5">
        <f ca="1">VLOOKUP(CONCATENATE($F2228," ",$G2228),AllocFactorMatrix,(AD$4+1),FALSE)*$E2229</f>
        <v>160.05881602482748</v>
      </c>
    </row>
    <row r="2229" spans="1:30" collapsed="1">
      <c r="D2229" s="95" t="s">
        <v>654</v>
      </c>
      <c r="E2229" s="96">
        <v>81279</v>
      </c>
      <c r="F2229" s="61" t="s">
        <v>580</v>
      </c>
      <c r="G2229" s="55" t="str">
        <f>$G$15</f>
        <v>TOTAL</v>
      </c>
      <c r="H2229" s="4">
        <f t="shared" ca="1" si="1078"/>
        <v>81278.999999999985</v>
      </c>
      <c r="I2229" s="5">
        <f ca="1">VLOOKUP(CONCATENATE($F2229," ",$G2229),AllocFactorMatrix,(I$4+1),FALSE)*$E2229</f>
        <v>45885.64733269273</v>
      </c>
      <c r="J2229" s="5">
        <f ca="1">VLOOKUP(CONCATENATE($F2229," ",$G2229),AllocFactorMatrix,(J$4+1),FALSE)*$E2229</f>
        <v>2927.3699594643945</v>
      </c>
      <c r="K2229" s="5">
        <f ca="1">VLOOKUP(CONCATENATE($F2229," ",$G2229),AllocFactorMatrix,(K$4+1),FALSE)*$E2229</f>
        <v>7413.2528007836827</v>
      </c>
      <c r="L2229" s="5">
        <f ca="1">VLOOKUP(CONCATENATE($F2229," ",$G2229),AllocFactorMatrix,(L$4+1),FALSE)*$E2229</f>
        <v>240.50305025778141</v>
      </c>
      <c r="M2229" s="5">
        <f ca="1">VLOOKUP(CONCATENATE($F2229," ",$G2229),AllocFactorMatrix,(M$4+1),FALSE)*$E2229</f>
        <v>18.969243922985985</v>
      </c>
      <c r="N2229" s="5">
        <f t="shared" ca="1" si="1079"/>
        <v>7672.7250949644495</v>
      </c>
      <c r="O2229" s="5">
        <f ca="1">VLOOKUP(CONCATENATE($F2229," ",$G2229),AllocFactorMatrix,(O$4+1),FALSE)*$E2229</f>
        <v>5479.5046622010359</v>
      </c>
      <c r="P2229" s="5">
        <f ca="1">VLOOKUP(CONCATENATE($F2229," ",$G2229),AllocFactorMatrix,(P$4+1),FALSE)*$E2229</f>
        <v>921.88850726649889</v>
      </c>
      <c r="Q2229" s="5">
        <f ca="1">VLOOKUP(CONCATENATE($F2229," ",$G2229),AllocFactorMatrix,(Q$4+1),FALSE)*$E2229</f>
        <v>297.35752017616949</v>
      </c>
      <c r="R2229" s="5">
        <f ca="1">VLOOKUP(CONCATENATE($F2229," ",$G2229),AllocFactorMatrix,(R$4+1),FALSE)*$E2229</f>
        <v>16.520120748690754</v>
      </c>
      <c r="S2229" s="5">
        <f t="shared" ca="1" si="1081"/>
        <v>6715.2708103923951</v>
      </c>
      <c r="T2229" s="5">
        <f ca="1">VLOOKUP(CONCATENATE($F2229," ",$G2229),AllocFactorMatrix,(T$4+1),FALSE)*$E2229</f>
        <v>189.38542246291439</v>
      </c>
      <c r="U2229" s="5">
        <f ca="1">VLOOKUP(CONCATENATE($F2229," ",$G2229),AllocFactorMatrix,(U$4+1),FALSE)*$E2229</f>
        <v>2879.0263012107025</v>
      </c>
      <c r="V2229" s="5">
        <f ca="1">VLOOKUP(CONCATENATE($F2229," ",$G2229),AllocFactorMatrix,(V$4+1),FALSE)*$E2229</f>
        <v>10432.342919652789</v>
      </c>
      <c r="W2229" s="5">
        <f ca="1">VLOOKUP(CONCATENATE($F2229," ",$G2229),AllocFactorMatrix,(W$4+1),FALSE)*$E2229</f>
        <v>1907.7699414651481</v>
      </c>
      <c r="X2229" s="5">
        <f t="shared" ca="1" si="1109"/>
        <v>15408.524584791554</v>
      </c>
      <c r="Y2229" s="5">
        <f ca="1">VLOOKUP(CONCATENATE($F2229," ",$G2229),AllocFactorMatrix,(Y$4+1),FALSE)*$E2229</f>
        <v>1679.4907267263156</v>
      </c>
      <c r="Z2229" s="5">
        <f ca="1">VLOOKUP(CONCATENATE($F2229," ",$G2229),AllocFactorMatrix,(Z$4+1),FALSE)*$E2229</f>
        <v>24.622069766202401</v>
      </c>
      <c r="AA2229" s="5">
        <f t="shared" ca="1" si="1080"/>
        <v>1704.1127964925181</v>
      </c>
      <c r="AB2229" s="5">
        <f ca="1">VLOOKUP(CONCATENATE($F2229," ",$G2229),AllocFactorMatrix,(AB$4+1),FALSE)*$E2229</f>
        <v>22.761062675597994</v>
      </c>
      <c r="AC2229" s="5">
        <f ca="1">VLOOKUP(CONCATENATE($F2229," ",$G2229),AllocFactorMatrix,(AC$4+1),FALSE)*$E2229</f>
        <v>750.78700552927455</v>
      </c>
      <c r="AD2229" s="5">
        <f ca="1">VLOOKUP(CONCATENATE($F2229," ",$G2229),AllocFactorMatrix,(AD$4+1),FALSE)*$E2229</f>
        <v>191.80135299709562</v>
      </c>
    </row>
    <row r="2230" spans="1:30" s="51" customFormat="1" hidden="1" outlineLevel="1">
      <c r="A2230" s="56"/>
      <c r="B2230" s="111"/>
      <c r="C2230" s="55"/>
      <c r="F2230" s="52" t="str">
        <f>F2237</f>
        <v>RB_GUP-Land_P</v>
      </c>
      <c r="G2230" s="55" t="str">
        <f>$G$8</f>
        <v>PRODUCTION</v>
      </c>
      <c r="H2230" s="53">
        <f t="shared" ref="H2230:H2237" si="1110">SUBTOTAL(9,I2230:AD2230)</f>
        <v>3076557.0000000014</v>
      </c>
      <c r="I2230" s="54">
        <f>VLOOKUP(CONCATENATE($F2230," ",$G2230),AllocFactorMatrix,(I$4+1),FALSE)*$E2237</f>
        <v>1515459.64737111</v>
      </c>
      <c r="J2230" s="54">
        <f>VLOOKUP(CONCATENATE($F2230," ",$G2230),AllocFactorMatrix,(J$4+1),FALSE)*$E2237</f>
        <v>74914.585446306155</v>
      </c>
      <c r="K2230" s="54">
        <f>VLOOKUP(CONCATENATE($F2230," ",$G2230),AllocFactorMatrix,(K$4+1),FALSE)*$E2237</f>
        <v>274407.83307609911</v>
      </c>
      <c r="L2230" s="54">
        <f>VLOOKUP(CONCATENATE($F2230," ",$G2230),AllocFactorMatrix,(L$4+1),FALSE)*$E2237</f>
        <v>8637.3843282855523</v>
      </c>
      <c r="M2230" s="54">
        <f>VLOOKUP(CONCATENATE($F2230," ",$G2230),AllocFactorMatrix,(M$4+1),FALSE)*$E2237</f>
        <v>809.98626412443105</v>
      </c>
      <c r="N2230" s="54">
        <f t="shared" ref="N2230:N2237" si="1111">SUBTOTAL(9,K2230:M2230)</f>
        <v>283855.20366850909</v>
      </c>
      <c r="O2230" s="54">
        <f>VLOOKUP(CONCATENATE($F2230," ",$G2230),AllocFactorMatrix,(O$4+1),FALSE)*$E2237</f>
        <v>208592.64022971995</v>
      </c>
      <c r="P2230" s="54">
        <f>VLOOKUP(CONCATENATE($F2230," ",$G2230),AllocFactorMatrix,(P$4+1),FALSE)*$E2237</f>
        <v>38866.886001963685</v>
      </c>
      <c r="Q2230" s="54">
        <f>VLOOKUP(CONCATENATE($F2230," ",$G2230),AllocFactorMatrix,(Q$4+1),FALSE)*$E2237</f>
        <v>17563.222082851371</v>
      </c>
      <c r="R2230" s="54">
        <f>VLOOKUP(CONCATENATE($F2230," ",$G2230),AllocFactorMatrix,(R$4+1),FALSE)*$E2237</f>
        <v>789.79846473855127</v>
      </c>
      <c r="S2230" s="54">
        <f t="shared" ref="S2230:S2237" si="1112">SUBTOTAL(9,O2230:R2230)</f>
        <v>265812.54677927354</v>
      </c>
      <c r="T2230" s="54">
        <f>VLOOKUP(CONCATENATE($F2230," ",$G2230),AllocFactorMatrix,(T$4+1),FALSE)*$E2237</f>
        <v>7286.6751996403627</v>
      </c>
      <c r="U2230" s="54">
        <f>VLOOKUP(CONCATENATE($F2230," ",$G2230),AllocFactorMatrix,(U$4+1),FALSE)*$E2237</f>
        <v>119245.19812496509</v>
      </c>
      <c r="V2230" s="54">
        <f>VLOOKUP(CONCATENATE($F2230," ",$G2230),AllocFactorMatrix,(V$4+1),FALSE)*$E2237</f>
        <v>630214.22269497847</v>
      </c>
      <c r="W2230" s="54">
        <f>VLOOKUP(CONCATENATE($F2230," ",$G2230),AllocFactorMatrix,(W$4+1),FALSE)*$E2237</f>
        <v>113806.24328185502</v>
      </c>
      <c r="X2230" s="54">
        <f>SUBTOTAL(9,T2230:W2230)</f>
        <v>870552.33930143889</v>
      </c>
      <c r="Y2230" s="54">
        <f>VLOOKUP(CONCATENATE($F2230," ",$G2230),AllocFactorMatrix,(Y$4+1),FALSE)*$E2237</f>
        <v>64058.46881963707</v>
      </c>
      <c r="Z2230" s="54">
        <f>VLOOKUP(CONCATENATE($F2230," ",$G2230),AllocFactorMatrix,(Z$4+1),FALSE)*$E2237</f>
        <v>1072.954866658773</v>
      </c>
      <c r="AA2230" s="54">
        <f t="shared" ref="AA2230:AA2237" si="1113">SUBTOTAL(9,Y2230:Z2230)</f>
        <v>65131.423686295842</v>
      </c>
      <c r="AB2230" s="54">
        <f>VLOOKUP(CONCATENATE($F2230," ",$G2230),AllocFactorMatrix,(AB$4+1),FALSE)*$E2237</f>
        <v>831.25374706696732</v>
      </c>
      <c r="AC2230" s="54">
        <f>VLOOKUP(CONCATENATE($F2230," ",$G2230),AllocFactorMatrix,(AC$4+1),FALSE)*$E2237</f>
        <v>0</v>
      </c>
      <c r="AD2230" s="54">
        <f>VLOOKUP(CONCATENATE($F2230," ",$G2230),AllocFactorMatrix,(AD$4+1),FALSE)*$E2237</f>
        <v>0</v>
      </c>
    </row>
    <row r="2231" spans="1:30" s="51" customFormat="1" hidden="1" outlineLevel="1">
      <c r="A2231" s="56"/>
      <c r="B2231" s="111"/>
      <c r="C2231" s="55"/>
      <c r="F2231" s="52" t="str">
        <f>F2237</f>
        <v>RB_GUP-Land_P</v>
      </c>
      <c r="G2231" s="55" t="str">
        <f>$G$9</f>
        <v>BULKTRAN</v>
      </c>
      <c r="H2231" s="53">
        <f t="shared" si="1110"/>
        <v>0</v>
      </c>
      <c r="I2231" s="54">
        <f>VLOOKUP(CONCATENATE($F2231," ",$G2231),AllocFactorMatrix,(I$4+1),FALSE)*$E2237</f>
        <v>0</v>
      </c>
      <c r="J2231" s="54">
        <f>VLOOKUP(CONCATENATE($F2231," ",$G2231),AllocFactorMatrix,(J$4+1),FALSE)*$E2237</f>
        <v>0</v>
      </c>
      <c r="K2231" s="54">
        <f>VLOOKUP(CONCATENATE($F2231," ",$G2231),AllocFactorMatrix,(K$4+1),FALSE)*$E2237</f>
        <v>0</v>
      </c>
      <c r="L2231" s="54">
        <f>VLOOKUP(CONCATENATE($F2231," ",$G2231),AllocFactorMatrix,(L$4+1),FALSE)*$E2237</f>
        <v>0</v>
      </c>
      <c r="M2231" s="54">
        <f>VLOOKUP(CONCATENATE($F2231," ",$G2231),AllocFactorMatrix,(M$4+1),FALSE)*$E2237</f>
        <v>0</v>
      </c>
      <c r="N2231" s="54">
        <f t="shared" si="1111"/>
        <v>0</v>
      </c>
      <c r="O2231" s="54">
        <f>VLOOKUP(CONCATENATE($F2231," ",$G2231),AllocFactorMatrix,(O$4+1),FALSE)*$E2237</f>
        <v>0</v>
      </c>
      <c r="P2231" s="54">
        <f>VLOOKUP(CONCATENATE($F2231," ",$G2231),AllocFactorMatrix,(P$4+1),FALSE)*$E2237</f>
        <v>0</v>
      </c>
      <c r="Q2231" s="54">
        <f>VLOOKUP(CONCATENATE($F2231," ",$G2231),AllocFactorMatrix,(Q$4+1),FALSE)*$E2237</f>
        <v>0</v>
      </c>
      <c r="R2231" s="54">
        <f>VLOOKUP(CONCATENATE($F2231," ",$G2231),AllocFactorMatrix,(R$4+1),FALSE)*$E2237</f>
        <v>0</v>
      </c>
      <c r="S2231" s="54">
        <f t="shared" si="1112"/>
        <v>0</v>
      </c>
      <c r="T2231" s="54">
        <f>VLOOKUP(CONCATENATE($F2231," ",$G2231),AllocFactorMatrix,(T$4+1),FALSE)*$E2237</f>
        <v>0</v>
      </c>
      <c r="U2231" s="54">
        <f>VLOOKUP(CONCATENATE($F2231," ",$G2231),AllocFactorMatrix,(U$4+1),FALSE)*$E2237</f>
        <v>0</v>
      </c>
      <c r="V2231" s="54">
        <f>VLOOKUP(CONCATENATE($F2231," ",$G2231),AllocFactorMatrix,(V$4+1),FALSE)*$E2237</f>
        <v>0</v>
      </c>
      <c r="W2231" s="54">
        <f>VLOOKUP(CONCATENATE($F2231," ",$G2231),AllocFactorMatrix,(W$4+1),FALSE)*$E2237</f>
        <v>0</v>
      </c>
      <c r="X2231" s="54">
        <f t="shared" ref="X2231:X2237" si="1114">SUBTOTAL(9,T2231:W2231)</f>
        <v>0</v>
      </c>
      <c r="Y2231" s="54">
        <f>VLOOKUP(CONCATENATE($F2231," ",$G2231),AllocFactorMatrix,(Y$4+1),FALSE)*$E2237</f>
        <v>0</v>
      </c>
      <c r="Z2231" s="54">
        <f>VLOOKUP(CONCATENATE($F2231," ",$G2231),AllocFactorMatrix,(Z$4+1),FALSE)*$E2237</f>
        <v>0</v>
      </c>
      <c r="AA2231" s="54">
        <f t="shared" si="1113"/>
        <v>0</v>
      </c>
      <c r="AB2231" s="54">
        <f>VLOOKUP(CONCATENATE($F2231," ",$G2231),AllocFactorMatrix,(AB$4+1),FALSE)*$E2237</f>
        <v>0</v>
      </c>
      <c r="AC2231" s="54">
        <f>VLOOKUP(CONCATENATE($F2231," ",$G2231),AllocFactorMatrix,(AC$4+1),FALSE)*$E2237</f>
        <v>0</v>
      </c>
      <c r="AD2231" s="54">
        <f>VLOOKUP(CONCATENATE($F2231," ",$G2231),AllocFactorMatrix,(AD$4+1),FALSE)*$E2237</f>
        <v>0</v>
      </c>
    </row>
    <row r="2232" spans="1:30" s="51" customFormat="1" hidden="1" outlineLevel="1">
      <c r="A2232" s="56"/>
      <c r="B2232" s="111"/>
      <c r="C2232" s="55"/>
      <c r="F2232" s="52" t="str">
        <f>F2237</f>
        <v>RB_GUP-Land_P</v>
      </c>
      <c r="G2232" s="55" t="str">
        <f>$G$10</f>
        <v>SUBTRAN</v>
      </c>
      <c r="H2232" s="53">
        <f t="shared" si="1110"/>
        <v>0</v>
      </c>
      <c r="I2232" s="54">
        <f>VLOOKUP(CONCATENATE($F2232," ",$G2232),AllocFactorMatrix,(I$4+1),FALSE)*$E2237</f>
        <v>0</v>
      </c>
      <c r="J2232" s="54">
        <f>VLOOKUP(CONCATENATE($F2232," ",$G2232),AllocFactorMatrix,(J$4+1),FALSE)*$E2237</f>
        <v>0</v>
      </c>
      <c r="K2232" s="54">
        <f>VLOOKUP(CONCATENATE($F2232," ",$G2232),AllocFactorMatrix,(K$4+1),FALSE)*$E2237</f>
        <v>0</v>
      </c>
      <c r="L2232" s="54">
        <f>VLOOKUP(CONCATENATE($F2232," ",$G2232),AllocFactorMatrix,(L$4+1),FALSE)*$E2237</f>
        <v>0</v>
      </c>
      <c r="M2232" s="54">
        <f>VLOOKUP(CONCATENATE($F2232," ",$G2232),AllocFactorMatrix,(M$4+1),FALSE)*$E2237</f>
        <v>0</v>
      </c>
      <c r="N2232" s="54">
        <f t="shared" si="1111"/>
        <v>0</v>
      </c>
      <c r="O2232" s="54">
        <f>VLOOKUP(CONCATENATE($F2232," ",$G2232),AllocFactorMatrix,(O$4+1),FALSE)*$E2237</f>
        <v>0</v>
      </c>
      <c r="P2232" s="54">
        <f>VLOOKUP(CONCATENATE($F2232," ",$G2232),AllocFactorMatrix,(P$4+1),FALSE)*$E2237</f>
        <v>0</v>
      </c>
      <c r="Q2232" s="54">
        <f>VLOOKUP(CONCATENATE($F2232," ",$G2232),AllocFactorMatrix,(Q$4+1),FALSE)*$E2237</f>
        <v>0</v>
      </c>
      <c r="R2232" s="54">
        <f>VLOOKUP(CONCATENATE($F2232," ",$G2232),AllocFactorMatrix,(R$4+1),FALSE)*$E2237</f>
        <v>0</v>
      </c>
      <c r="S2232" s="54">
        <f t="shared" si="1112"/>
        <v>0</v>
      </c>
      <c r="T2232" s="54">
        <f>VLOOKUP(CONCATENATE($F2232," ",$G2232),AllocFactorMatrix,(T$4+1),FALSE)*$E2237</f>
        <v>0</v>
      </c>
      <c r="U2232" s="54">
        <f>VLOOKUP(CONCATENATE($F2232," ",$G2232),AllocFactorMatrix,(U$4+1),FALSE)*$E2237</f>
        <v>0</v>
      </c>
      <c r="V2232" s="54">
        <f>VLOOKUP(CONCATENATE($F2232," ",$G2232),AllocFactorMatrix,(V$4+1),FALSE)*$E2237</f>
        <v>0</v>
      </c>
      <c r="W2232" s="54">
        <f>VLOOKUP(CONCATENATE($F2232," ",$G2232),AllocFactorMatrix,(W$4+1),FALSE)*$E2237</f>
        <v>0</v>
      </c>
      <c r="X2232" s="54">
        <f t="shared" si="1114"/>
        <v>0</v>
      </c>
      <c r="Y2232" s="54">
        <f>VLOOKUP(CONCATENATE($F2232," ",$G2232),AllocFactorMatrix,(Y$4+1),FALSE)*$E2237</f>
        <v>0</v>
      </c>
      <c r="Z2232" s="54">
        <f>VLOOKUP(CONCATENATE($F2232," ",$G2232),AllocFactorMatrix,(Z$4+1),FALSE)*$E2237</f>
        <v>0</v>
      </c>
      <c r="AA2232" s="54">
        <f t="shared" si="1113"/>
        <v>0</v>
      </c>
      <c r="AB2232" s="54">
        <f>VLOOKUP(CONCATENATE($F2232," ",$G2232),AllocFactorMatrix,(AB$4+1),FALSE)*$E2237</f>
        <v>0</v>
      </c>
      <c r="AC2232" s="54">
        <f>VLOOKUP(CONCATENATE($F2232," ",$G2232),AllocFactorMatrix,(AC$4+1),FALSE)*$E2237</f>
        <v>0</v>
      </c>
      <c r="AD2232" s="54">
        <f>VLOOKUP(CONCATENATE($F2232," ",$G2232),AllocFactorMatrix,(AD$4+1),FALSE)*$E2237</f>
        <v>0</v>
      </c>
    </row>
    <row r="2233" spans="1:30" s="51" customFormat="1" hidden="1" outlineLevel="1">
      <c r="A2233" s="56"/>
      <c r="B2233" s="111"/>
      <c r="C2233" s="55"/>
      <c r="F2233" s="52" t="str">
        <f>F2237</f>
        <v>RB_GUP-Land_P</v>
      </c>
      <c r="G2233" s="55" t="str">
        <f>$G$11</f>
        <v>DISTPRI</v>
      </c>
      <c r="H2233" s="53">
        <f t="shared" si="1110"/>
        <v>0</v>
      </c>
      <c r="I2233" s="54">
        <f>VLOOKUP(CONCATENATE($F2233," ",$G2233),AllocFactorMatrix,(I$4+1),FALSE)*$E2237</f>
        <v>0</v>
      </c>
      <c r="J2233" s="54">
        <f>VLOOKUP(CONCATENATE($F2233," ",$G2233),AllocFactorMatrix,(J$4+1),FALSE)*$E2237</f>
        <v>0</v>
      </c>
      <c r="K2233" s="54">
        <f>VLOOKUP(CONCATENATE($F2233," ",$G2233),AllocFactorMatrix,(K$4+1),FALSE)*$E2237</f>
        <v>0</v>
      </c>
      <c r="L2233" s="54">
        <f>VLOOKUP(CONCATENATE($F2233," ",$G2233),AllocFactorMatrix,(L$4+1),FALSE)*$E2237</f>
        <v>0</v>
      </c>
      <c r="M2233" s="54">
        <f>VLOOKUP(CONCATENATE($F2233," ",$G2233),AllocFactorMatrix,(M$4+1),FALSE)*$E2237</f>
        <v>0</v>
      </c>
      <c r="N2233" s="54">
        <f t="shared" si="1111"/>
        <v>0</v>
      </c>
      <c r="O2233" s="54">
        <f>VLOOKUP(CONCATENATE($F2233," ",$G2233),AllocFactorMatrix,(O$4+1),FALSE)*$E2237</f>
        <v>0</v>
      </c>
      <c r="P2233" s="54">
        <f>VLOOKUP(CONCATENATE($F2233," ",$G2233),AllocFactorMatrix,(P$4+1),FALSE)*$E2237</f>
        <v>0</v>
      </c>
      <c r="Q2233" s="54">
        <f>VLOOKUP(CONCATENATE($F2233," ",$G2233),AllocFactorMatrix,(Q$4+1),FALSE)*$E2237</f>
        <v>0</v>
      </c>
      <c r="R2233" s="54">
        <f>VLOOKUP(CONCATENATE($F2233," ",$G2233),AllocFactorMatrix,(R$4+1),FALSE)*$E2237</f>
        <v>0</v>
      </c>
      <c r="S2233" s="54">
        <f t="shared" si="1112"/>
        <v>0</v>
      </c>
      <c r="T2233" s="54">
        <f>VLOOKUP(CONCATENATE($F2233," ",$G2233),AllocFactorMatrix,(T$4+1),FALSE)*$E2237</f>
        <v>0</v>
      </c>
      <c r="U2233" s="54">
        <f>VLOOKUP(CONCATENATE($F2233," ",$G2233),AllocFactorMatrix,(U$4+1),FALSE)*$E2237</f>
        <v>0</v>
      </c>
      <c r="V2233" s="54">
        <f>VLOOKUP(CONCATENATE($F2233," ",$G2233),AllocFactorMatrix,(V$4+1),FALSE)*$E2237</f>
        <v>0</v>
      </c>
      <c r="W2233" s="54">
        <f>VLOOKUP(CONCATENATE($F2233," ",$G2233),AllocFactorMatrix,(W$4+1),FALSE)*$E2237</f>
        <v>0</v>
      </c>
      <c r="X2233" s="54">
        <f t="shared" si="1114"/>
        <v>0</v>
      </c>
      <c r="Y2233" s="54">
        <f>VLOOKUP(CONCATENATE($F2233," ",$G2233),AllocFactorMatrix,(Y$4+1),FALSE)*$E2237</f>
        <v>0</v>
      </c>
      <c r="Z2233" s="54">
        <f>VLOOKUP(CONCATENATE($F2233," ",$G2233),AllocFactorMatrix,(Z$4+1),FALSE)*$E2237</f>
        <v>0</v>
      </c>
      <c r="AA2233" s="54">
        <f t="shared" si="1113"/>
        <v>0</v>
      </c>
      <c r="AB2233" s="54">
        <f>VLOOKUP(CONCATENATE($F2233," ",$G2233),AllocFactorMatrix,(AB$4+1),FALSE)*$E2237</f>
        <v>0</v>
      </c>
      <c r="AC2233" s="54">
        <f>VLOOKUP(CONCATENATE($F2233," ",$G2233),AllocFactorMatrix,(AC$4+1),FALSE)*$E2237</f>
        <v>0</v>
      </c>
      <c r="AD2233" s="54">
        <f>VLOOKUP(CONCATENATE($F2233," ",$G2233),AllocFactorMatrix,(AD$4+1),FALSE)*$E2237</f>
        <v>0</v>
      </c>
    </row>
    <row r="2234" spans="1:30" s="51" customFormat="1" hidden="1" outlineLevel="1">
      <c r="A2234" s="56"/>
      <c r="B2234" s="111"/>
      <c r="C2234" s="55"/>
      <c r="F2234" s="52" t="str">
        <f>F2237</f>
        <v>RB_GUP-Land_P</v>
      </c>
      <c r="G2234" s="55" t="str">
        <f>$G$12</f>
        <v>DISTSEC</v>
      </c>
      <c r="H2234" s="53">
        <f t="shared" si="1110"/>
        <v>0</v>
      </c>
      <c r="I2234" s="54">
        <f>VLOOKUP(CONCATENATE($F2234," ",$G2234),AllocFactorMatrix,(I$4+1),FALSE)*$E2237</f>
        <v>0</v>
      </c>
      <c r="J2234" s="54">
        <f>VLOOKUP(CONCATENATE($F2234," ",$G2234),AllocFactorMatrix,(J$4+1),FALSE)*$E2237</f>
        <v>0</v>
      </c>
      <c r="K2234" s="54">
        <f>VLOOKUP(CONCATENATE($F2234," ",$G2234),AllocFactorMatrix,(K$4+1),FALSE)*$E2237</f>
        <v>0</v>
      </c>
      <c r="L2234" s="54">
        <f>VLOOKUP(CONCATENATE($F2234," ",$G2234),AllocFactorMatrix,(L$4+1),FALSE)*$E2237</f>
        <v>0</v>
      </c>
      <c r="M2234" s="54">
        <f>VLOOKUP(CONCATENATE($F2234," ",$G2234),AllocFactorMatrix,(M$4+1),FALSE)*$E2237</f>
        <v>0</v>
      </c>
      <c r="N2234" s="54">
        <f t="shared" si="1111"/>
        <v>0</v>
      </c>
      <c r="O2234" s="54">
        <f>VLOOKUP(CONCATENATE($F2234," ",$G2234),AllocFactorMatrix,(O$4+1),FALSE)*$E2237</f>
        <v>0</v>
      </c>
      <c r="P2234" s="54">
        <f>VLOOKUP(CONCATENATE($F2234," ",$G2234),AllocFactorMatrix,(P$4+1),FALSE)*$E2237</f>
        <v>0</v>
      </c>
      <c r="Q2234" s="54">
        <f>VLOOKUP(CONCATENATE($F2234," ",$G2234),AllocFactorMatrix,(Q$4+1),FALSE)*$E2237</f>
        <v>0</v>
      </c>
      <c r="R2234" s="54">
        <f>VLOOKUP(CONCATENATE($F2234," ",$G2234),AllocFactorMatrix,(R$4+1),FALSE)*$E2237</f>
        <v>0</v>
      </c>
      <c r="S2234" s="54">
        <f t="shared" si="1112"/>
        <v>0</v>
      </c>
      <c r="T2234" s="54">
        <f>VLOOKUP(CONCATENATE($F2234," ",$G2234),AllocFactorMatrix,(T$4+1),FALSE)*$E2237</f>
        <v>0</v>
      </c>
      <c r="U2234" s="54">
        <f>VLOOKUP(CONCATENATE($F2234," ",$G2234),AllocFactorMatrix,(U$4+1),FALSE)*$E2237</f>
        <v>0</v>
      </c>
      <c r="V2234" s="54">
        <f>VLOOKUP(CONCATENATE($F2234," ",$G2234),AllocFactorMatrix,(V$4+1),FALSE)*$E2237</f>
        <v>0</v>
      </c>
      <c r="W2234" s="54">
        <f>VLOOKUP(CONCATENATE($F2234," ",$G2234),AllocFactorMatrix,(W$4+1),FALSE)*$E2237</f>
        <v>0</v>
      </c>
      <c r="X2234" s="54">
        <f t="shared" si="1114"/>
        <v>0</v>
      </c>
      <c r="Y2234" s="54">
        <f>VLOOKUP(CONCATENATE($F2234," ",$G2234),AllocFactorMatrix,(Y$4+1),FALSE)*$E2237</f>
        <v>0</v>
      </c>
      <c r="Z2234" s="54">
        <f>VLOOKUP(CONCATENATE($F2234," ",$G2234),AllocFactorMatrix,(Z$4+1),FALSE)*$E2237</f>
        <v>0</v>
      </c>
      <c r="AA2234" s="54">
        <f t="shared" si="1113"/>
        <v>0</v>
      </c>
      <c r="AB2234" s="54">
        <f>VLOOKUP(CONCATENATE($F2234," ",$G2234),AllocFactorMatrix,(AB$4+1),FALSE)*$E2237</f>
        <v>0</v>
      </c>
      <c r="AC2234" s="54">
        <f>VLOOKUP(CONCATENATE($F2234," ",$G2234),AllocFactorMatrix,(AC$4+1),FALSE)*$E2237</f>
        <v>0</v>
      </c>
      <c r="AD2234" s="54">
        <f>VLOOKUP(CONCATENATE($F2234," ",$G2234),AllocFactorMatrix,(AD$4+1),FALSE)*$E2237</f>
        <v>0</v>
      </c>
    </row>
    <row r="2235" spans="1:30" s="51" customFormat="1" hidden="1" outlineLevel="1">
      <c r="A2235" s="56"/>
      <c r="B2235" s="111"/>
      <c r="C2235" s="55"/>
      <c r="F2235" s="52" t="str">
        <f>F2237</f>
        <v>RB_GUP-Land_P</v>
      </c>
      <c r="G2235" s="55" t="str">
        <f>$G$13</f>
        <v>ENERGY</v>
      </c>
      <c r="H2235" s="53">
        <f t="shared" si="1110"/>
        <v>0</v>
      </c>
      <c r="I2235" s="54">
        <f>VLOOKUP(CONCATENATE($F2235," ",$G2235),AllocFactorMatrix,(I$4+1),FALSE)*$E2237</f>
        <v>0</v>
      </c>
      <c r="J2235" s="54">
        <f>VLOOKUP(CONCATENATE($F2235," ",$G2235),AllocFactorMatrix,(J$4+1),FALSE)*$E2237</f>
        <v>0</v>
      </c>
      <c r="K2235" s="54">
        <f>VLOOKUP(CONCATENATE($F2235," ",$G2235),AllocFactorMatrix,(K$4+1),FALSE)*$E2237</f>
        <v>0</v>
      </c>
      <c r="L2235" s="54">
        <f>VLOOKUP(CONCATENATE($F2235," ",$G2235),AllocFactorMatrix,(L$4+1),FALSE)*$E2237</f>
        <v>0</v>
      </c>
      <c r="M2235" s="54">
        <f>VLOOKUP(CONCATENATE($F2235," ",$G2235),AllocFactorMatrix,(M$4+1),FALSE)*$E2237</f>
        <v>0</v>
      </c>
      <c r="N2235" s="54">
        <f t="shared" si="1111"/>
        <v>0</v>
      </c>
      <c r="O2235" s="54">
        <f>VLOOKUP(CONCATENATE($F2235," ",$G2235),AllocFactorMatrix,(O$4+1),FALSE)*$E2237</f>
        <v>0</v>
      </c>
      <c r="P2235" s="54">
        <f>VLOOKUP(CONCATENATE($F2235," ",$G2235),AllocFactorMatrix,(P$4+1),FALSE)*$E2237</f>
        <v>0</v>
      </c>
      <c r="Q2235" s="54">
        <f>VLOOKUP(CONCATENATE($F2235," ",$G2235),AllocFactorMatrix,(Q$4+1),FALSE)*$E2237</f>
        <v>0</v>
      </c>
      <c r="R2235" s="54">
        <f>VLOOKUP(CONCATENATE($F2235," ",$G2235),AllocFactorMatrix,(R$4+1),FALSE)*$E2237</f>
        <v>0</v>
      </c>
      <c r="S2235" s="54">
        <f t="shared" si="1112"/>
        <v>0</v>
      </c>
      <c r="T2235" s="54">
        <f>VLOOKUP(CONCATENATE($F2235," ",$G2235),AllocFactorMatrix,(T$4+1),FALSE)*$E2237</f>
        <v>0</v>
      </c>
      <c r="U2235" s="54">
        <f>VLOOKUP(CONCATENATE($F2235," ",$G2235),AllocFactorMatrix,(U$4+1),FALSE)*$E2237</f>
        <v>0</v>
      </c>
      <c r="V2235" s="54">
        <f>VLOOKUP(CONCATENATE($F2235," ",$G2235),AllocFactorMatrix,(V$4+1),FALSE)*$E2237</f>
        <v>0</v>
      </c>
      <c r="W2235" s="54">
        <f>VLOOKUP(CONCATENATE($F2235," ",$G2235),AllocFactorMatrix,(W$4+1),FALSE)*$E2237</f>
        <v>0</v>
      </c>
      <c r="X2235" s="54">
        <f t="shared" si="1114"/>
        <v>0</v>
      </c>
      <c r="Y2235" s="54">
        <f>VLOOKUP(CONCATENATE($F2235," ",$G2235),AllocFactorMatrix,(Y$4+1),FALSE)*$E2237</f>
        <v>0</v>
      </c>
      <c r="Z2235" s="54">
        <f>VLOOKUP(CONCATENATE($F2235," ",$G2235),AllocFactorMatrix,(Z$4+1),FALSE)*$E2237</f>
        <v>0</v>
      </c>
      <c r="AA2235" s="54">
        <f t="shared" si="1113"/>
        <v>0</v>
      </c>
      <c r="AB2235" s="54">
        <f>VLOOKUP(CONCATENATE($F2235," ",$G2235),AllocFactorMatrix,(AB$4+1),FALSE)*$E2237</f>
        <v>0</v>
      </c>
      <c r="AC2235" s="54">
        <f>VLOOKUP(CONCATENATE($F2235," ",$G2235),AllocFactorMatrix,(AC$4+1),FALSE)*$E2237</f>
        <v>0</v>
      </c>
      <c r="AD2235" s="54">
        <f>VLOOKUP(CONCATENATE($F2235," ",$G2235),AllocFactorMatrix,(AD$4+1),FALSE)*$E2237</f>
        <v>0</v>
      </c>
    </row>
    <row r="2236" spans="1:30" s="51" customFormat="1" hidden="1" outlineLevel="1">
      <c r="A2236" s="56"/>
      <c r="B2236" s="111"/>
      <c r="C2236" s="55"/>
      <c r="F2236" s="52" t="str">
        <f>F2237</f>
        <v>RB_GUP-Land_P</v>
      </c>
      <c r="G2236" s="55" t="str">
        <f>$G$14</f>
        <v>CUSTOMER</v>
      </c>
      <c r="H2236" s="53">
        <f t="shared" si="1110"/>
        <v>0</v>
      </c>
      <c r="I2236" s="54">
        <f>VLOOKUP(CONCATENATE($F2236," ",$G2236),AllocFactorMatrix,(I$4+1),FALSE)*$E2237</f>
        <v>0</v>
      </c>
      <c r="J2236" s="54">
        <f>VLOOKUP(CONCATENATE($F2236," ",$G2236),AllocFactorMatrix,(J$4+1),FALSE)*$E2237</f>
        <v>0</v>
      </c>
      <c r="K2236" s="54">
        <f>VLOOKUP(CONCATENATE($F2236," ",$G2236),AllocFactorMatrix,(K$4+1),FALSE)*$E2237</f>
        <v>0</v>
      </c>
      <c r="L2236" s="54">
        <f>VLOOKUP(CONCATENATE($F2236," ",$G2236),AllocFactorMatrix,(L$4+1),FALSE)*$E2237</f>
        <v>0</v>
      </c>
      <c r="M2236" s="54">
        <f>VLOOKUP(CONCATENATE($F2236," ",$G2236),AllocFactorMatrix,(M$4+1),FALSE)*$E2237</f>
        <v>0</v>
      </c>
      <c r="N2236" s="54">
        <f t="shared" si="1111"/>
        <v>0</v>
      </c>
      <c r="O2236" s="54">
        <f>VLOOKUP(CONCATENATE($F2236," ",$G2236),AllocFactorMatrix,(O$4+1),FALSE)*$E2237</f>
        <v>0</v>
      </c>
      <c r="P2236" s="54">
        <f>VLOOKUP(CONCATENATE($F2236," ",$G2236),AllocFactorMatrix,(P$4+1),FALSE)*$E2237</f>
        <v>0</v>
      </c>
      <c r="Q2236" s="54">
        <f>VLOOKUP(CONCATENATE($F2236," ",$G2236),AllocFactorMatrix,(Q$4+1),FALSE)*$E2237</f>
        <v>0</v>
      </c>
      <c r="R2236" s="54">
        <f>VLOOKUP(CONCATENATE($F2236," ",$G2236),AllocFactorMatrix,(R$4+1),FALSE)*$E2237</f>
        <v>0</v>
      </c>
      <c r="S2236" s="54">
        <f t="shared" si="1112"/>
        <v>0</v>
      </c>
      <c r="T2236" s="54">
        <f>VLOOKUP(CONCATENATE($F2236," ",$G2236),AllocFactorMatrix,(T$4+1),FALSE)*$E2237</f>
        <v>0</v>
      </c>
      <c r="U2236" s="54">
        <f>VLOOKUP(CONCATENATE($F2236," ",$G2236),AllocFactorMatrix,(U$4+1),FALSE)*$E2237</f>
        <v>0</v>
      </c>
      <c r="V2236" s="54">
        <f>VLOOKUP(CONCATENATE($F2236," ",$G2236),AllocFactorMatrix,(V$4+1),FALSE)*$E2237</f>
        <v>0</v>
      </c>
      <c r="W2236" s="54">
        <f>VLOOKUP(CONCATENATE($F2236," ",$G2236),AllocFactorMatrix,(W$4+1),FALSE)*$E2237</f>
        <v>0</v>
      </c>
      <c r="X2236" s="54">
        <f t="shared" si="1114"/>
        <v>0</v>
      </c>
      <c r="Y2236" s="54">
        <f>VLOOKUP(CONCATENATE($F2236," ",$G2236),AllocFactorMatrix,(Y$4+1),FALSE)*$E2237</f>
        <v>0</v>
      </c>
      <c r="Z2236" s="54">
        <f>VLOOKUP(CONCATENATE($F2236," ",$G2236),AllocFactorMatrix,(Z$4+1),FALSE)*$E2237</f>
        <v>0</v>
      </c>
      <c r="AA2236" s="54">
        <f t="shared" si="1113"/>
        <v>0</v>
      </c>
      <c r="AB2236" s="54">
        <f>VLOOKUP(CONCATENATE($F2236," ",$G2236),AllocFactorMatrix,(AB$4+1),FALSE)*$E2237</f>
        <v>0</v>
      </c>
      <c r="AC2236" s="54">
        <f>VLOOKUP(CONCATENATE($F2236," ",$G2236),AllocFactorMatrix,(AC$4+1),FALSE)*$E2237</f>
        <v>0</v>
      </c>
      <c r="AD2236" s="54">
        <f>VLOOKUP(CONCATENATE($F2236," ",$G2236),AllocFactorMatrix,(AD$4+1),FALSE)*$E2237</f>
        <v>0</v>
      </c>
    </row>
    <row r="2237" spans="1:30" s="51" customFormat="1" collapsed="1">
      <c r="A2237" s="56"/>
      <c r="B2237" s="111"/>
      <c r="C2237" s="55"/>
      <c r="D2237" s="95" t="s">
        <v>656</v>
      </c>
      <c r="E2237" s="96">
        <v>3076557</v>
      </c>
      <c r="F2237" s="61" t="s">
        <v>577</v>
      </c>
      <c r="G2237" s="55" t="str">
        <f>$G$15</f>
        <v>TOTAL</v>
      </c>
      <c r="H2237" s="53">
        <f t="shared" si="1110"/>
        <v>3076557.0000000014</v>
      </c>
      <c r="I2237" s="54">
        <f>VLOOKUP(CONCATENATE($F2237," ",$G2237),AllocFactorMatrix,(I$4+1),FALSE)*$E2237</f>
        <v>1515459.64737111</v>
      </c>
      <c r="J2237" s="54">
        <f>VLOOKUP(CONCATENATE($F2237," ",$G2237),AllocFactorMatrix,(J$4+1),FALSE)*$E2237</f>
        <v>74914.585446306155</v>
      </c>
      <c r="K2237" s="54">
        <f>VLOOKUP(CONCATENATE($F2237," ",$G2237),AllocFactorMatrix,(K$4+1),FALSE)*$E2237</f>
        <v>274407.83307609911</v>
      </c>
      <c r="L2237" s="54">
        <f>VLOOKUP(CONCATENATE($F2237," ",$G2237),AllocFactorMatrix,(L$4+1),FALSE)*$E2237</f>
        <v>8637.3843282855523</v>
      </c>
      <c r="M2237" s="54">
        <f>VLOOKUP(CONCATENATE($F2237," ",$G2237),AllocFactorMatrix,(M$4+1),FALSE)*$E2237</f>
        <v>809.98626412443105</v>
      </c>
      <c r="N2237" s="54">
        <f t="shared" si="1111"/>
        <v>283855.20366850909</v>
      </c>
      <c r="O2237" s="54">
        <f>VLOOKUP(CONCATENATE($F2237," ",$G2237),AllocFactorMatrix,(O$4+1),FALSE)*$E2237</f>
        <v>208592.64022971995</v>
      </c>
      <c r="P2237" s="54">
        <f>VLOOKUP(CONCATENATE($F2237," ",$G2237),AllocFactorMatrix,(P$4+1),FALSE)*$E2237</f>
        <v>38866.886001963685</v>
      </c>
      <c r="Q2237" s="54">
        <f>VLOOKUP(CONCATENATE($F2237," ",$G2237),AllocFactorMatrix,(Q$4+1),FALSE)*$E2237</f>
        <v>17563.222082851371</v>
      </c>
      <c r="R2237" s="54">
        <f>VLOOKUP(CONCATENATE($F2237," ",$G2237),AllocFactorMatrix,(R$4+1),FALSE)*$E2237</f>
        <v>789.79846473855127</v>
      </c>
      <c r="S2237" s="54">
        <f t="shared" si="1112"/>
        <v>265812.54677927354</v>
      </c>
      <c r="T2237" s="54">
        <f>VLOOKUP(CONCATENATE($F2237," ",$G2237),AllocFactorMatrix,(T$4+1),FALSE)*$E2237</f>
        <v>7286.6751996403627</v>
      </c>
      <c r="U2237" s="54">
        <f>VLOOKUP(CONCATENATE($F2237," ",$G2237),AllocFactorMatrix,(U$4+1),FALSE)*$E2237</f>
        <v>119245.19812496509</v>
      </c>
      <c r="V2237" s="54">
        <f>VLOOKUP(CONCATENATE($F2237," ",$G2237),AllocFactorMatrix,(V$4+1),FALSE)*$E2237</f>
        <v>630214.22269497847</v>
      </c>
      <c r="W2237" s="54">
        <f>VLOOKUP(CONCATENATE($F2237," ",$G2237),AllocFactorMatrix,(W$4+1),FALSE)*$E2237</f>
        <v>113806.24328185502</v>
      </c>
      <c r="X2237" s="54">
        <f t="shared" si="1114"/>
        <v>870552.33930143889</v>
      </c>
      <c r="Y2237" s="54">
        <f>VLOOKUP(CONCATENATE($F2237," ",$G2237),AllocFactorMatrix,(Y$4+1),FALSE)*$E2237</f>
        <v>64058.46881963707</v>
      </c>
      <c r="Z2237" s="54">
        <f>VLOOKUP(CONCATENATE($F2237," ",$G2237),AllocFactorMatrix,(Z$4+1),FALSE)*$E2237</f>
        <v>1072.954866658773</v>
      </c>
      <c r="AA2237" s="54">
        <f t="shared" si="1113"/>
        <v>65131.423686295842</v>
      </c>
      <c r="AB2237" s="54">
        <f>VLOOKUP(CONCATENATE($F2237," ",$G2237),AllocFactorMatrix,(AB$4+1),FALSE)*$E2237</f>
        <v>831.25374706696732</v>
      </c>
      <c r="AC2237" s="54">
        <f>VLOOKUP(CONCATENATE($F2237," ",$G2237),AllocFactorMatrix,(AC$4+1),FALSE)*$E2237</f>
        <v>0</v>
      </c>
      <c r="AD2237" s="54">
        <f>VLOOKUP(CONCATENATE($F2237," ",$G2237),AllocFactorMatrix,(AD$4+1),FALSE)*$E2237</f>
        <v>0</v>
      </c>
    </row>
    <row r="2238" spans="1:30" hidden="1" outlineLevel="1">
      <c r="E2238" s="51"/>
      <c r="F2238" s="52" t="str">
        <f>F2245</f>
        <v>RB_GUP-Land_P</v>
      </c>
      <c r="G2238" s="55" t="str">
        <f>$G$8</f>
        <v>PRODUCTION</v>
      </c>
      <c r="H2238" s="4">
        <f t="shared" ref="H2238:H2245" si="1115">SUBTOTAL(9,I2238:AD2238)</f>
        <v>-3818.0000000000009</v>
      </c>
      <c r="I2238" s="5">
        <f>VLOOKUP(CONCATENATE($F2238," ",$G2238),AllocFactorMatrix,(I$4+1),FALSE)*$E2245</f>
        <v>-1880.6818575644456</v>
      </c>
      <c r="J2238" s="5">
        <f>VLOOKUP(CONCATENATE($F2238," ",$G2238),AllocFactorMatrix,(J$4+1),FALSE)*$E2245</f>
        <v>-92.968824316922095</v>
      </c>
      <c r="K2238" s="5">
        <f>VLOOKUP(CONCATENATE($F2238," ",$G2238),AllocFactorMatrix,(K$4+1),FALSE)*$E2245</f>
        <v>-340.53947535655811</v>
      </c>
      <c r="L2238" s="5">
        <f>VLOOKUP(CONCATENATE($F2238," ",$G2238),AllocFactorMatrix,(L$4+1),FALSE)*$E2245</f>
        <v>-10.718973633641189</v>
      </c>
      <c r="M2238" s="5">
        <f>VLOOKUP(CONCATENATE($F2238," ",$G2238),AllocFactorMatrix,(M$4+1),FALSE)*$E2245</f>
        <v>-1.0051910484437889</v>
      </c>
      <c r="N2238" s="5">
        <f t="shared" ref="N2238:N2245" si="1116">SUBTOTAL(9,K2238:M2238)</f>
        <v>-352.26364003864313</v>
      </c>
      <c r="O2238" s="5">
        <f>VLOOKUP(CONCATENATE($F2238," ",$G2238),AllocFactorMatrix,(O$4+1),FALSE)*$E2245</f>
        <v>-258.86297585159991</v>
      </c>
      <c r="P2238" s="5">
        <f>VLOOKUP(CONCATENATE($F2238," ",$G2238),AllocFactorMatrix,(P$4+1),FALSE)*$E2245</f>
        <v>-48.233714101671879</v>
      </c>
      <c r="Q2238" s="5">
        <f>VLOOKUP(CONCATENATE($F2238," ",$G2238),AllocFactorMatrix,(Q$4+1),FALSE)*$E2245</f>
        <v>-21.795917290765793</v>
      </c>
      <c r="R2238" s="5">
        <f>VLOOKUP(CONCATENATE($F2238," ",$G2238),AllocFactorMatrix,(R$4+1),FALSE)*$E2245</f>
        <v>-0.98013803689377077</v>
      </c>
      <c r="S2238" s="5">
        <f>SUBTOTAL(9,O2238:R2238)</f>
        <v>-329.87274528093133</v>
      </c>
      <c r="T2238" s="5">
        <f>VLOOKUP(CONCATENATE($F2238," ",$G2238),AllocFactorMatrix,(T$4+1),FALSE)*$E2245</f>
        <v>-9.0427467822721646</v>
      </c>
      <c r="U2238" s="5">
        <f>VLOOKUP(CONCATENATE($F2238," ",$G2238),AllocFactorMatrix,(U$4+1),FALSE)*$E2245</f>
        <v>-147.98301037202194</v>
      </c>
      <c r="V2238" s="5">
        <f>VLOOKUP(CONCATENATE($F2238," ",$G2238),AllocFactorMatrix,(V$4+1),FALSE)*$E2245</f>
        <v>-782.09436790848588</v>
      </c>
      <c r="W2238" s="5">
        <f>VLOOKUP(CONCATENATE($F2238," ",$G2238),AllocFactorMatrix,(W$4+1),FALSE)*$E2245</f>
        <v>-141.23328020580229</v>
      </c>
      <c r="X2238" s="5">
        <f>SUBTOTAL(9,T2238:W2238)</f>
        <v>-1080.3534052685823</v>
      </c>
      <c r="Y2238" s="5">
        <f>VLOOKUP(CONCATENATE($F2238," ",$G2238),AllocFactorMatrix,(Y$4+1),FALSE)*$E2245</f>
        <v>-79.496409120121726</v>
      </c>
      <c r="Z2238" s="5">
        <f>VLOOKUP(CONCATENATE($F2238," ",$G2238),AllocFactorMatrix,(Z$4+1),FALSE)*$E2245</f>
        <v>-1.331534465606584</v>
      </c>
      <c r="AA2238" s="5">
        <f t="shared" ref="AA2238:AA2245" si="1117">SUBTOTAL(9,Y2238:Z2238)</f>
        <v>-80.827943585728306</v>
      </c>
      <c r="AB2238" s="5">
        <f>VLOOKUP(CONCATENATE($F2238," ",$G2238),AllocFactorMatrix,(AB$4+1),FALSE)*$E2245</f>
        <v>-1.0315839447478727</v>
      </c>
      <c r="AC2238" s="5">
        <f>VLOOKUP(CONCATENATE($F2238," ",$G2238),AllocFactorMatrix,(AC$4+1),FALSE)*$E2245</f>
        <v>0</v>
      </c>
      <c r="AD2238" s="5">
        <f>VLOOKUP(CONCATENATE($F2238," ",$G2238),AllocFactorMatrix,(AD$4+1),FALSE)*$E2245</f>
        <v>0</v>
      </c>
    </row>
    <row r="2239" spans="1:30" hidden="1" outlineLevel="1">
      <c r="E2239" s="51"/>
      <c r="F2239" s="52" t="str">
        <f>F2245</f>
        <v>RB_GUP-Land_P</v>
      </c>
      <c r="G2239" s="55" t="str">
        <f>$G$9</f>
        <v>BULKTRAN</v>
      </c>
      <c r="H2239" s="4">
        <f t="shared" si="1115"/>
        <v>0</v>
      </c>
      <c r="I2239" s="5">
        <f>VLOOKUP(CONCATENATE($F2239," ",$G2239),AllocFactorMatrix,(I$4+1),FALSE)*$E2245</f>
        <v>0</v>
      </c>
      <c r="J2239" s="5">
        <f>VLOOKUP(CONCATENATE($F2239," ",$G2239),AllocFactorMatrix,(J$4+1),FALSE)*$E2245</f>
        <v>0</v>
      </c>
      <c r="K2239" s="5">
        <f>VLOOKUP(CONCATENATE($F2239," ",$G2239),AllocFactorMatrix,(K$4+1),FALSE)*$E2245</f>
        <v>0</v>
      </c>
      <c r="L2239" s="5">
        <f>VLOOKUP(CONCATENATE($F2239," ",$G2239),AllocFactorMatrix,(L$4+1),FALSE)*$E2245</f>
        <v>0</v>
      </c>
      <c r="M2239" s="5">
        <f>VLOOKUP(CONCATENATE($F2239," ",$G2239),AllocFactorMatrix,(M$4+1),FALSE)*$E2245</f>
        <v>0</v>
      </c>
      <c r="N2239" s="5">
        <f t="shared" si="1116"/>
        <v>0</v>
      </c>
      <c r="O2239" s="5">
        <f>VLOOKUP(CONCATENATE($F2239," ",$G2239),AllocFactorMatrix,(O$4+1),FALSE)*$E2245</f>
        <v>0</v>
      </c>
      <c r="P2239" s="5">
        <f>VLOOKUP(CONCATENATE($F2239," ",$G2239),AllocFactorMatrix,(P$4+1),FALSE)*$E2245</f>
        <v>0</v>
      </c>
      <c r="Q2239" s="5">
        <f>VLOOKUP(CONCATENATE($F2239," ",$G2239),AllocFactorMatrix,(Q$4+1),FALSE)*$E2245</f>
        <v>0</v>
      </c>
      <c r="R2239" s="5">
        <f>VLOOKUP(CONCATENATE($F2239," ",$G2239),AllocFactorMatrix,(R$4+1),FALSE)*$E2245</f>
        <v>0</v>
      </c>
      <c r="S2239" s="5">
        <f t="shared" ref="S2239:S2245" si="1118">SUBTOTAL(9,O2239:R2239)</f>
        <v>0</v>
      </c>
      <c r="T2239" s="5">
        <f>VLOOKUP(CONCATENATE($F2239," ",$G2239),AllocFactorMatrix,(T$4+1),FALSE)*$E2245</f>
        <v>0</v>
      </c>
      <c r="U2239" s="5">
        <f>VLOOKUP(CONCATENATE($F2239," ",$G2239),AllocFactorMatrix,(U$4+1),FALSE)*$E2245</f>
        <v>0</v>
      </c>
      <c r="V2239" s="5">
        <f>VLOOKUP(CONCATENATE($F2239," ",$G2239),AllocFactorMatrix,(V$4+1),FALSE)*$E2245</f>
        <v>0</v>
      </c>
      <c r="W2239" s="5">
        <f>VLOOKUP(CONCATENATE($F2239," ",$G2239),AllocFactorMatrix,(W$4+1),FALSE)*$E2245</f>
        <v>0</v>
      </c>
      <c r="X2239" s="5">
        <f t="shared" ref="X2239:X2245" si="1119">SUBTOTAL(9,T2239:W2239)</f>
        <v>0</v>
      </c>
      <c r="Y2239" s="5">
        <f>VLOOKUP(CONCATENATE($F2239," ",$G2239),AllocFactorMatrix,(Y$4+1),FALSE)*$E2245</f>
        <v>0</v>
      </c>
      <c r="Z2239" s="5">
        <f>VLOOKUP(CONCATENATE($F2239," ",$G2239),AllocFactorMatrix,(Z$4+1),FALSE)*$E2245</f>
        <v>0</v>
      </c>
      <c r="AA2239" s="5">
        <f t="shared" si="1117"/>
        <v>0</v>
      </c>
      <c r="AB2239" s="5">
        <f>VLOOKUP(CONCATENATE($F2239," ",$G2239),AllocFactorMatrix,(AB$4+1),FALSE)*$E2245</f>
        <v>0</v>
      </c>
      <c r="AC2239" s="5">
        <f>VLOOKUP(CONCATENATE($F2239," ",$G2239),AllocFactorMatrix,(AC$4+1),FALSE)*$E2245</f>
        <v>0</v>
      </c>
      <c r="AD2239" s="5">
        <f>VLOOKUP(CONCATENATE($F2239," ",$G2239),AllocFactorMatrix,(AD$4+1),FALSE)*$E2245</f>
        <v>0</v>
      </c>
    </row>
    <row r="2240" spans="1:30" hidden="1" outlineLevel="1">
      <c r="E2240" s="51"/>
      <c r="F2240" s="52" t="str">
        <f>F2245</f>
        <v>RB_GUP-Land_P</v>
      </c>
      <c r="G2240" s="55" t="str">
        <f>$G$10</f>
        <v>SUBTRAN</v>
      </c>
      <c r="H2240" s="4">
        <f t="shared" si="1115"/>
        <v>0</v>
      </c>
      <c r="I2240" s="5">
        <f>VLOOKUP(CONCATENATE($F2240," ",$G2240),AllocFactorMatrix,(I$4+1),FALSE)*$E2245</f>
        <v>0</v>
      </c>
      <c r="J2240" s="5">
        <f>VLOOKUP(CONCATENATE($F2240," ",$G2240),AllocFactorMatrix,(J$4+1),FALSE)*$E2245</f>
        <v>0</v>
      </c>
      <c r="K2240" s="5">
        <f>VLOOKUP(CONCATENATE($F2240," ",$G2240),AllocFactorMatrix,(K$4+1),FALSE)*$E2245</f>
        <v>0</v>
      </c>
      <c r="L2240" s="5">
        <f>VLOOKUP(CONCATENATE($F2240," ",$G2240),AllocFactorMatrix,(L$4+1),FALSE)*$E2245</f>
        <v>0</v>
      </c>
      <c r="M2240" s="5">
        <f>VLOOKUP(CONCATENATE($F2240," ",$G2240),AllocFactorMatrix,(M$4+1),FALSE)*$E2245</f>
        <v>0</v>
      </c>
      <c r="N2240" s="5">
        <f t="shared" si="1116"/>
        <v>0</v>
      </c>
      <c r="O2240" s="5">
        <f>VLOOKUP(CONCATENATE($F2240," ",$G2240),AllocFactorMatrix,(O$4+1),FALSE)*$E2245</f>
        <v>0</v>
      </c>
      <c r="P2240" s="5">
        <f>VLOOKUP(CONCATENATE($F2240," ",$G2240),AllocFactorMatrix,(P$4+1),FALSE)*$E2245</f>
        <v>0</v>
      </c>
      <c r="Q2240" s="5">
        <f>VLOOKUP(CONCATENATE($F2240," ",$G2240),AllocFactorMatrix,(Q$4+1),FALSE)*$E2245</f>
        <v>0</v>
      </c>
      <c r="R2240" s="5">
        <f>VLOOKUP(CONCATENATE($F2240," ",$G2240),AllocFactorMatrix,(R$4+1),FALSE)*$E2245</f>
        <v>0</v>
      </c>
      <c r="S2240" s="5">
        <f t="shared" si="1118"/>
        <v>0</v>
      </c>
      <c r="T2240" s="5">
        <f>VLOOKUP(CONCATENATE($F2240," ",$G2240),AllocFactorMatrix,(T$4+1),FALSE)*$E2245</f>
        <v>0</v>
      </c>
      <c r="U2240" s="5">
        <f>VLOOKUP(CONCATENATE($F2240," ",$G2240),AllocFactorMatrix,(U$4+1),FALSE)*$E2245</f>
        <v>0</v>
      </c>
      <c r="V2240" s="5">
        <f>VLOOKUP(CONCATENATE($F2240," ",$G2240),AllocFactorMatrix,(V$4+1),FALSE)*$E2245</f>
        <v>0</v>
      </c>
      <c r="W2240" s="5">
        <f>VLOOKUP(CONCATENATE($F2240," ",$G2240),AllocFactorMatrix,(W$4+1),FALSE)*$E2245</f>
        <v>0</v>
      </c>
      <c r="X2240" s="5">
        <f t="shared" si="1119"/>
        <v>0</v>
      </c>
      <c r="Y2240" s="5">
        <f>VLOOKUP(CONCATENATE($F2240," ",$G2240),AllocFactorMatrix,(Y$4+1),FALSE)*$E2245</f>
        <v>0</v>
      </c>
      <c r="Z2240" s="5">
        <f>VLOOKUP(CONCATENATE($F2240," ",$G2240),AllocFactorMatrix,(Z$4+1),FALSE)*$E2245</f>
        <v>0</v>
      </c>
      <c r="AA2240" s="5">
        <f t="shared" si="1117"/>
        <v>0</v>
      </c>
      <c r="AB2240" s="5">
        <f>VLOOKUP(CONCATENATE($F2240," ",$G2240),AllocFactorMatrix,(AB$4+1),FALSE)*$E2245</f>
        <v>0</v>
      </c>
      <c r="AC2240" s="5">
        <f>VLOOKUP(CONCATENATE($F2240," ",$G2240),AllocFactorMatrix,(AC$4+1),FALSE)*$E2245</f>
        <v>0</v>
      </c>
      <c r="AD2240" s="5">
        <f>VLOOKUP(CONCATENATE($F2240," ",$G2240),AllocFactorMatrix,(AD$4+1),FALSE)*$E2245</f>
        <v>0</v>
      </c>
    </row>
    <row r="2241" spans="3:30" hidden="1" outlineLevel="1">
      <c r="E2241" s="51"/>
      <c r="F2241" s="52" t="str">
        <f>F2245</f>
        <v>RB_GUP-Land_P</v>
      </c>
      <c r="G2241" s="55" t="str">
        <f>$G$11</f>
        <v>DISTPRI</v>
      </c>
      <c r="H2241" s="4">
        <f t="shared" si="1115"/>
        <v>0</v>
      </c>
      <c r="I2241" s="5">
        <f>VLOOKUP(CONCATENATE($F2241," ",$G2241),AllocFactorMatrix,(I$4+1),FALSE)*$E2245</f>
        <v>0</v>
      </c>
      <c r="J2241" s="5">
        <f>VLOOKUP(CONCATENATE($F2241," ",$G2241),AllocFactorMatrix,(J$4+1),FALSE)*$E2245</f>
        <v>0</v>
      </c>
      <c r="K2241" s="5">
        <f>VLOOKUP(CONCATENATE($F2241," ",$G2241),AllocFactorMatrix,(K$4+1),FALSE)*$E2245</f>
        <v>0</v>
      </c>
      <c r="L2241" s="5">
        <f>VLOOKUP(CONCATENATE($F2241," ",$G2241),AllocFactorMatrix,(L$4+1),FALSE)*$E2245</f>
        <v>0</v>
      </c>
      <c r="M2241" s="5">
        <f>VLOOKUP(CONCATENATE($F2241," ",$G2241),AllocFactorMatrix,(M$4+1),FALSE)*$E2245</f>
        <v>0</v>
      </c>
      <c r="N2241" s="5">
        <f t="shared" si="1116"/>
        <v>0</v>
      </c>
      <c r="O2241" s="5">
        <f>VLOOKUP(CONCATENATE($F2241," ",$G2241),AllocFactorMatrix,(O$4+1),FALSE)*$E2245</f>
        <v>0</v>
      </c>
      <c r="P2241" s="5">
        <f>VLOOKUP(CONCATENATE($F2241," ",$G2241),AllocFactorMatrix,(P$4+1),FALSE)*$E2245</f>
        <v>0</v>
      </c>
      <c r="Q2241" s="5">
        <f>VLOOKUP(CONCATENATE($F2241," ",$G2241),AllocFactorMatrix,(Q$4+1),FALSE)*$E2245</f>
        <v>0</v>
      </c>
      <c r="R2241" s="5">
        <f>VLOOKUP(CONCATENATE($F2241," ",$G2241),AllocFactorMatrix,(R$4+1),FALSE)*$E2245</f>
        <v>0</v>
      </c>
      <c r="S2241" s="5">
        <f t="shared" si="1118"/>
        <v>0</v>
      </c>
      <c r="T2241" s="5">
        <f>VLOOKUP(CONCATENATE($F2241," ",$G2241),AllocFactorMatrix,(T$4+1),FALSE)*$E2245</f>
        <v>0</v>
      </c>
      <c r="U2241" s="5">
        <f>VLOOKUP(CONCATENATE($F2241," ",$G2241),AllocFactorMatrix,(U$4+1),FALSE)*$E2245</f>
        <v>0</v>
      </c>
      <c r="V2241" s="5">
        <f>VLOOKUP(CONCATENATE($F2241," ",$G2241),AllocFactorMatrix,(V$4+1),FALSE)*$E2245</f>
        <v>0</v>
      </c>
      <c r="W2241" s="5">
        <f>VLOOKUP(CONCATENATE($F2241," ",$G2241),AllocFactorMatrix,(W$4+1),FALSE)*$E2245</f>
        <v>0</v>
      </c>
      <c r="X2241" s="5">
        <f t="shared" si="1119"/>
        <v>0</v>
      </c>
      <c r="Y2241" s="5">
        <f>VLOOKUP(CONCATENATE($F2241," ",$G2241),AllocFactorMatrix,(Y$4+1),FALSE)*$E2245</f>
        <v>0</v>
      </c>
      <c r="Z2241" s="5">
        <f>VLOOKUP(CONCATENATE($F2241," ",$G2241),AllocFactorMatrix,(Z$4+1),FALSE)*$E2245</f>
        <v>0</v>
      </c>
      <c r="AA2241" s="5">
        <f t="shared" si="1117"/>
        <v>0</v>
      </c>
      <c r="AB2241" s="5">
        <f>VLOOKUP(CONCATENATE($F2241," ",$G2241),AllocFactorMatrix,(AB$4+1),FALSE)*$E2245</f>
        <v>0</v>
      </c>
      <c r="AC2241" s="5">
        <f>VLOOKUP(CONCATENATE($F2241," ",$G2241),AllocFactorMatrix,(AC$4+1),FALSE)*$E2245</f>
        <v>0</v>
      </c>
      <c r="AD2241" s="5">
        <f>VLOOKUP(CONCATENATE($F2241," ",$G2241),AllocFactorMatrix,(AD$4+1),FALSE)*$E2245</f>
        <v>0</v>
      </c>
    </row>
    <row r="2242" spans="3:30" hidden="1" outlineLevel="1">
      <c r="E2242" s="51"/>
      <c r="F2242" s="52" t="str">
        <f>F2245</f>
        <v>RB_GUP-Land_P</v>
      </c>
      <c r="G2242" s="55" t="str">
        <f>$G$12</f>
        <v>DISTSEC</v>
      </c>
      <c r="H2242" s="4">
        <f t="shared" si="1115"/>
        <v>0</v>
      </c>
      <c r="I2242" s="5">
        <f>VLOOKUP(CONCATENATE($F2242," ",$G2242),AllocFactorMatrix,(I$4+1),FALSE)*$E2245</f>
        <v>0</v>
      </c>
      <c r="J2242" s="5">
        <f>VLOOKUP(CONCATENATE($F2242," ",$G2242),AllocFactorMatrix,(J$4+1),FALSE)*$E2245</f>
        <v>0</v>
      </c>
      <c r="K2242" s="5">
        <f>VLOOKUP(CONCATENATE($F2242," ",$G2242),AllocFactorMatrix,(K$4+1),FALSE)*$E2245</f>
        <v>0</v>
      </c>
      <c r="L2242" s="5">
        <f>VLOOKUP(CONCATENATE($F2242," ",$G2242),AllocFactorMatrix,(L$4+1),FALSE)*$E2245</f>
        <v>0</v>
      </c>
      <c r="M2242" s="5">
        <f>VLOOKUP(CONCATENATE($F2242," ",$G2242),AllocFactorMatrix,(M$4+1),FALSE)*$E2245</f>
        <v>0</v>
      </c>
      <c r="N2242" s="5">
        <f t="shared" si="1116"/>
        <v>0</v>
      </c>
      <c r="O2242" s="5">
        <f>VLOOKUP(CONCATENATE($F2242," ",$G2242),AllocFactorMatrix,(O$4+1),FALSE)*$E2245</f>
        <v>0</v>
      </c>
      <c r="P2242" s="5">
        <f>VLOOKUP(CONCATENATE($F2242," ",$G2242),AllocFactorMatrix,(P$4+1),FALSE)*$E2245</f>
        <v>0</v>
      </c>
      <c r="Q2242" s="5">
        <f>VLOOKUP(CONCATENATE($F2242," ",$G2242),AllocFactorMatrix,(Q$4+1),FALSE)*$E2245</f>
        <v>0</v>
      </c>
      <c r="R2242" s="5">
        <f>VLOOKUP(CONCATENATE($F2242," ",$G2242),AllocFactorMatrix,(R$4+1),FALSE)*$E2245</f>
        <v>0</v>
      </c>
      <c r="S2242" s="5">
        <f t="shared" si="1118"/>
        <v>0</v>
      </c>
      <c r="T2242" s="5">
        <f>VLOOKUP(CONCATENATE($F2242," ",$G2242),AllocFactorMatrix,(T$4+1),FALSE)*$E2245</f>
        <v>0</v>
      </c>
      <c r="U2242" s="5">
        <f>VLOOKUP(CONCATENATE($F2242," ",$G2242),AllocFactorMatrix,(U$4+1),FALSE)*$E2245</f>
        <v>0</v>
      </c>
      <c r="V2242" s="5">
        <f>VLOOKUP(CONCATENATE($F2242," ",$G2242),AllocFactorMatrix,(V$4+1),FALSE)*$E2245</f>
        <v>0</v>
      </c>
      <c r="W2242" s="5">
        <f>VLOOKUP(CONCATENATE($F2242," ",$G2242),AllocFactorMatrix,(W$4+1),FALSE)*$E2245</f>
        <v>0</v>
      </c>
      <c r="X2242" s="5">
        <f t="shared" si="1119"/>
        <v>0</v>
      </c>
      <c r="Y2242" s="5">
        <f>VLOOKUP(CONCATENATE($F2242," ",$G2242),AllocFactorMatrix,(Y$4+1),FALSE)*$E2245</f>
        <v>0</v>
      </c>
      <c r="Z2242" s="5">
        <f>VLOOKUP(CONCATENATE($F2242," ",$G2242),AllocFactorMatrix,(Z$4+1),FALSE)*$E2245</f>
        <v>0</v>
      </c>
      <c r="AA2242" s="5">
        <f t="shared" si="1117"/>
        <v>0</v>
      </c>
      <c r="AB2242" s="5">
        <f>VLOOKUP(CONCATENATE($F2242," ",$G2242),AllocFactorMatrix,(AB$4+1),FALSE)*$E2245</f>
        <v>0</v>
      </c>
      <c r="AC2242" s="5">
        <f>VLOOKUP(CONCATENATE($F2242," ",$G2242),AllocFactorMatrix,(AC$4+1),FALSE)*$E2245</f>
        <v>0</v>
      </c>
      <c r="AD2242" s="5">
        <f>VLOOKUP(CONCATENATE($F2242," ",$G2242),AllocFactorMatrix,(AD$4+1),FALSE)*$E2245</f>
        <v>0</v>
      </c>
    </row>
    <row r="2243" spans="3:30" hidden="1" outlineLevel="1">
      <c r="E2243" s="51"/>
      <c r="F2243" s="52" t="str">
        <f>F2245</f>
        <v>RB_GUP-Land_P</v>
      </c>
      <c r="G2243" s="55" t="str">
        <f>$G$13</f>
        <v>ENERGY</v>
      </c>
      <c r="H2243" s="4">
        <f t="shared" si="1115"/>
        <v>0</v>
      </c>
      <c r="I2243" s="5">
        <f>VLOOKUP(CONCATENATE($F2243," ",$G2243),AllocFactorMatrix,(I$4+1),FALSE)*$E2245</f>
        <v>0</v>
      </c>
      <c r="J2243" s="5">
        <f>VLOOKUP(CONCATENATE($F2243," ",$G2243),AllocFactorMatrix,(J$4+1),FALSE)*$E2245</f>
        <v>0</v>
      </c>
      <c r="K2243" s="5">
        <f>VLOOKUP(CONCATENATE($F2243," ",$G2243),AllocFactorMatrix,(K$4+1),FALSE)*$E2245</f>
        <v>0</v>
      </c>
      <c r="L2243" s="5">
        <f>VLOOKUP(CONCATENATE($F2243," ",$G2243),AllocFactorMatrix,(L$4+1),FALSE)*$E2245</f>
        <v>0</v>
      </c>
      <c r="M2243" s="5">
        <f>VLOOKUP(CONCATENATE($F2243," ",$G2243),AllocFactorMatrix,(M$4+1),FALSE)*$E2245</f>
        <v>0</v>
      </c>
      <c r="N2243" s="5">
        <f t="shared" si="1116"/>
        <v>0</v>
      </c>
      <c r="O2243" s="5">
        <f>VLOOKUP(CONCATENATE($F2243," ",$G2243),AllocFactorMatrix,(O$4+1),FALSE)*$E2245</f>
        <v>0</v>
      </c>
      <c r="P2243" s="5">
        <f>VLOOKUP(CONCATENATE($F2243," ",$G2243),AllocFactorMatrix,(P$4+1),FALSE)*$E2245</f>
        <v>0</v>
      </c>
      <c r="Q2243" s="5">
        <f>VLOOKUP(CONCATENATE($F2243," ",$G2243),AllocFactorMatrix,(Q$4+1),FALSE)*$E2245</f>
        <v>0</v>
      </c>
      <c r="R2243" s="5">
        <f>VLOOKUP(CONCATENATE($F2243," ",$G2243),AllocFactorMatrix,(R$4+1),FALSE)*$E2245</f>
        <v>0</v>
      </c>
      <c r="S2243" s="5">
        <f t="shared" si="1118"/>
        <v>0</v>
      </c>
      <c r="T2243" s="5">
        <f>VLOOKUP(CONCATENATE($F2243," ",$G2243),AllocFactorMatrix,(T$4+1),FALSE)*$E2245</f>
        <v>0</v>
      </c>
      <c r="U2243" s="5">
        <f>VLOOKUP(CONCATENATE($F2243," ",$G2243),AllocFactorMatrix,(U$4+1),FALSE)*$E2245</f>
        <v>0</v>
      </c>
      <c r="V2243" s="5">
        <f>VLOOKUP(CONCATENATE($F2243," ",$G2243),AllocFactorMatrix,(V$4+1),FALSE)*$E2245</f>
        <v>0</v>
      </c>
      <c r="W2243" s="5">
        <f>VLOOKUP(CONCATENATE($F2243," ",$G2243),AllocFactorMatrix,(W$4+1),FALSE)*$E2245</f>
        <v>0</v>
      </c>
      <c r="X2243" s="5">
        <f t="shared" si="1119"/>
        <v>0</v>
      </c>
      <c r="Y2243" s="5">
        <f>VLOOKUP(CONCATENATE($F2243," ",$G2243),AllocFactorMatrix,(Y$4+1),FALSE)*$E2245</f>
        <v>0</v>
      </c>
      <c r="Z2243" s="5">
        <f>VLOOKUP(CONCATENATE($F2243," ",$G2243),AllocFactorMatrix,(Z$4+1),FALSE)*$E2245</f>
        <v>0</v>
      </c>
      <c r="AA2243" s="5">
        <f t="shared" si="1117"/>
        <v>0</v>
      </c>
      <c r="AB2243" s="5">
        <f>VLOOKUP(CONCATENATE($F2243," ",$G2243),AllocFactorMatrix,(AB$4+1),FALSE)*$E2245</f>
        <v>0</v>
      </c>
      <c r="AC2243" s="5">
        <f>VLOOKUP(CONCATENATE($F2243," ",$G2243),AllocFactorMatrix,(AC$4+1),FALSE)*$E2245</f>
        <v>0</v>
      </c>
      <c r="AD2243" s="5">
        <f>VLOOKUP(CONCATENATE($F2243," ",$G2243),AllocFactorMatrix,(AD$4+1),FALSE)*$E2245</f>
        <v>0</v>
      </c>
    </row>
    <row r="2244" spans="3:30" hidden="1" outlineLevel="1">
      <c r="E2244" s="51"/>
      <c r="F2244" s="52" t="str">
        <f>F2245</f>
        <v>RB_GUP-Land_P</v>
      </c>
      <c r="G2244" s="55" t="str">
        <f>$G$14</f>
        <v>CUSTOMER</v>
      </c>
      <c r="H2244" s="4">
        <f t="shared" si="1115"/>
        <v>0</v>
      </c>
      <c r="I2244" s="5">
        <f>VLOOKUP(CONCATENATE($F2244," ",$G2244),AllocFactorMatrix,(I$4+1),FALSE)*$E2245</f>
        <v>0</v>
      </c>
      <c r="J2244" s="5">
        <f>VLOOKUP(CONCATENATE($F2244," ",$G2244),AllocFactorMatrix,(J$4+1),FALSE)*$E2245</f>
        <v>0</v>
      </c>
      <c r="K2244" s="5">
        <f>VLOOKUP(CONCATENATE($F2244," ",$G2244),AllocFactorMatrix,(K$4+1),FALSE)*$E2245</f>
        <v>0</v>
      </c>
      <c r="L2244" s="5">
        <f>VLOOKUP(CONCATENATE($F2244," ",$G2244),AllocFactorMatrix,(L$4+1),FALSE)*$E2245</f>
        <v>0</v>
      </c>
      <c r="M2244" s="5">
        <f>VLOOKUP(CONCATENATE($F2244," ",$G2244),AllocFactorMatrix,(M$4+1),FALSE)*$E2245</f>
        <v>0</v>
      </c>
      <c r="N2244" s="5">
        <f t="shared" si="1116"/>
        <v>0</v>
      </c>
      <c r="O2244" s="5">
        <f>VLOOKUP(CONCATENATE($F2244," ",$G2244),AllocFactorMatrix,(O$4+1),FALSE)*$E2245</f>
        <v>0</v>
      </c>
      <c r="P2244" s="5">
        <f>VLOOKUP(CONCATENATE($F2244," ",$G2244),AllocFactorMatrix,(P$4+1),FALSE)*$E2245</f>
        <v>0</v>
      </c>
      <c r="Q2244" s="5">
        <f>VLOOKUP(CONCATENATE($F2244," ",$G2244),AllocFactorMatrix,(Q$4+1),FALSE)*$E2245</f>
        <v>0</v>
      </c>
      <c r="R2244" s="5">
        <f>VLOOKUP(CONCATENATE($F2244," ",$G2244),AllocFactorMatrix,(R$4+1),FALSE)*$E2245</f>
        <v>0</v>
      </c>
      <c r="S2244" s="5">
        <f t="shared" si="1118"/>
        <v>0</v>
      </c>
      <c r="T2244" s="5">
        <f>VLOOKUP(CONCATENATE($F2244," ",$G2244),AllocFactorMatrix,(T$4+1),FALSE)*$E2245</f>
        <v>0</v>
      </c>
      <c r="U2244" s="5">
        <f>VLOOKUP(CONCATENATE($F2244," ",$G2244),AllocFactorMatrix,(U$4+1),FALSE)*$E2245</f>
        <v>0</v>
      </c>
      <c r="V2244" s="5">
        <f>VLOOKUP(CONCATENATE($F2244," ",$G2244),AllocFactorMatrix,(V$4+1),FALSE)*$E2245</f>
        <v>0</v>
      </c>
      <c r="W2244" s="5">
        <f>VLOOKUP(CONCATENATE($F2244," ",$G2244),AllocFactorMatrix,(W$4+1),FALSE)*$E2245</f>
        <v>0</v>
      </c>
      <c r="X2244" s="5">
        <f t="shared" si="1119"/>
        <v>0</v>
      </c>
      <c r="Y2244" s="5">
        <f>VLOOKUP(CONCATENATE($F2244," ",$G2244),AllocFactorMatrix,(Y$4+1),FALSE)*$E2245</f>
        <v>0</v>
      </c>
      <c r="Z2244" s="5">
        <f>VLOOKUP(CONCATENATE($F2244," ",$G2244),AllocFactorMatrix,(Z$4+1),FALSE)*$E2245</f>
        <v>0</v>
      </c>
      <c r="AA2244" s="5">
        <f t="shared" si="1117"/>
        <v>0</v>
      </c>
      <c r="AB2244" s="5">
        <f>VLOOKUP(CONCATENATE($F2244," ",$G2244),AllocFactorMatrix,(AB$4+1),FALSE)*$E2245</f>
        <v>0</v>
      </c>
      <c r="AC2244" s="5">
        <f>VLOOKUP(CONCATENATE($F2244," ",$G2244),AllocFactorMatrix,(AC$4+1),FALSE)*$E2245</f>
        <v>0</v>
      </c>
      <c r="AD2244" s="5">
        <f>VLOOKUP(CONCATENATE($F2244," ",$G2244),AllocFactorMatrix,(AD$4+1),FALSE)*$E2245</f>
        <v>0</v>
      </c>
    </row>
    <row r="2245" spans="3:30" collapsed="1">
      <c r="D2245" s="95" t="s">
        <v>650</v>
      </c>
      <c r="E2245" s="96">
        <v>-3818</v>
      </c>
      <c r="F2245" s="61" t="s">
        <v>577</v>
      </c>
      <c r="G2245" s="55" t="str">
        <f>$G$15</f>
        <v>TOTAL</v>
      </c>
      <c r="H2245" s="4">
        <f t="shared" si="1115"/>
        <v>-3818.0000000000009</v>
      </c>
      <c r="I2245" s="5">
        <f>VLOOKUP(CONCATENATE($F2245," ",$G2245),AllocFactorMatrix,(I$4+1),FALSE)*$E2245</f>
        <v>-1880.6818575644456</v>
      </c>
      <c r="J2245" s="5">
        <f>VLOOKUP(CONCATENATE($F2245," ",$G2245),AllocFactorMatrix,(J$4+1),FALSE)*$E2245</f>
        <v>-92.968824316922095</v>
      </c>
      <c r="K2245" s="5">
        <f>VLOOKUP(CONCATENATE($F2245," ",$G2245),AllocFactorMatrix,(K$4+1),FALSE)*$E2245</f>
        <v>-340.53947535655811</v>
      </c>
      <c r="L2245" s="5">
        <f>VLOOKUP(CONCATENATE($F2245," ",$G2245),AllocFactorMatrix,(L$4+1),FALSE)*$E2245</f>
        <v>-10.718973633641189</v>
      </c>
      <c r="M2245" s="5">
        <f>VLOOKUP(CONCATENATE($F2245," ",$G2245),AllocFactorMatrix,(M$4+1),FALSE)*$E2245</f>
        <v>-1.0051910484437889</v>
      </c>
      <c r="N2245" s="5">
        <f t="shared" si="1116"/>
        <v>-352.26364003864313</v>
      </c>
      <c r="O2245" s="5">
        <f>VLOOKUP(CONCATENATE($F2245," ",$G2245),AllocFactorMatrix,(O$4+1),FALSE)*$E2245</f>
        <v>-258.86297585159991</v>
      </c>
      <c r="P2245" s="5">
        <f>VLOOKUP(CONCATENATE($F2245," ",$G2245),AllocFactorMatrix,(P$4+1),FALSE)*$E2245</f>
        <v>-48.233714101671879</v>
      </c>
      <c r="Q2245" s="5">
        <f>VLOOKUP(CONCATENATE($F2245," ",$G2245),AllocFactorMatrix,(Q$4+1),FALSE)*$E2245</f>
        <v>-21.795917290765793</v>
      </c>
      <c r="R2245" s="5">
        <f>VLOOKUP(CONCATENATE($F2245," ",$G2245),AllocFactorMatrix,(R$4+1),FALSE)*$E2245</f>
        <v>-0.98013803689377077</v>
      </c>
      <c r="S2245" s="5">
        <f t="shared" si="1118"/>
        <v>-329.87274528093133</v>
      </c>
      <c r="T2245" s="5">
        <f>VLOOKUP(CONCATENATE($F2245," ",$G2245),AllocFactorMatrix,(T$4+1),FALSE)*$E2245</f>
        <v>-9.0427467822721646</v>
      </c>
      <c r="U2245" s="5">
        <f>VLOOKUP(CONCATENATE($F2245," ",$G2245),AllocFactorMatrix,(U$4+1),FALSE)*$E2245</f>
        <v>-147.98301037202194</v>
      </c>
      <c r="V2245" s="5">
        <f>VLOOKUP(CONCATENATE($F2245," ",$G2245),AllocFactorMatrix,(V$4+1),FALSE)*$E2245</f>
        <v>-782.09436790848588</v>
      </c>
      <c r="W2245" s="5">
        <f>VLOOKUP(CONCATENATE($F2245," ",$G2245),AllocFactorMatrix,(W$4+1),FALSE)*$E2245</f>
        <v>-141.23328020580229</v>
      </c>
      <c r="X2245" s="5">
        <f t="shared" si="1119"/>
        <v>-1080.3534052685823</v>
      </c>
      <c r="Y2245" s="5">
        <f>VLOOKUP(CONCATENATE($F2245," ",$G2245),AllocFactorMatrix,(Y$4+1),FALSE)*$E2245</f>
        <v>-79.496409120121726</v>
      </c>
      <c r="Z2245" s="5">
        <f>VLOOKUP(CONCATENATE($F2245," ",$G2245),AllocFactorMatrix,(Z$4+1),FALSE)*$E2245</f>
        <v>-1.331534465606584</v>
      </c>
      <c r="AA2245" s="5">
        <f t="shared" si="1117"/>
        <v>-80.827943585728306</v>
      </c>
      <c r="AB2245" s="5">
        <f>VLOOKUP(CONCATENATE($F2245," ",$G2245),AllocFactorMatrix,(AB$4+1),FALSE)*$E2245</f>
        <v>-1.0315839447478727</v>
      </c>
      <c r="AC2245" s="5">
        <f>VLOOKUP(CONCATENATE($F2245," ",$G2245),AllocFactorMatrix,(AC$4+1),FALSE)*$E2245</f>
        <v>0</v>
      </c>
      <c r="AD2245" s="5">
        <f>VLOOKUP(CONCATENATE($F2245," ",$G2245),AllocFactorMatrix,(AD$4+1),FALSE)*$E2245</f>
        <v>0</v>
      </c>
    </row>
    <row r="2246" spans="3:30" hidden="1" outlineLevel="1">
      <c r="E2246" s="11"/>
      <c r="F2246" s="11"/>
      <c r="G2246" s="55" t="str">
        <f>$G$8</f>
        <v>PRODUCTION</v>
      </c>
      <c r="H2246" s="58">
        <f t="shared" ref="H2246:AD2246" ca="1" si="1120">+H2166+H2238+H2198+H2206+H2214+H2222+H2158+H2174+H2190+H2182+H2230</f>
        <v>-4324466.989864463</v>
      </c>
      <c r="I2246" s="58">
        <f t="shared" ca="1" si="1120"/>
        <v>-2130158.8819995872</v>
      </c>
      <c r="J2246" s="58">
        <f t="shared" ca="1" si="1120"/>
        <v>-105301.36507203724</v>
      </c>
      <c r="K2246" s="58">
        <f t="shared" ca="1" si="1120"/>
        <v>-385712.86535494967</v>
      </c>
      <c r="L2246" s="58">
        <f t="shared" ca="1" si="1120"/>
        <v>-12140.871567288854</v>
      </c>
      <c r="M2246" s="58">
        <f t="shared" ca="1" si="1120"/>
        <v>-1138.5320868261956</v>
      </c>
      <c r="N2246" s="58">
        <f t="shared" ca="1" si="1120"/>
        <v>-398992.26900906471</v>
      </c>
      <c r="O2246" s="58">
        <f t="shared" ca="1" si="1120"/>
        <v>-293201.77945739252</v>
      </c>
      <c r="P2246" s="58">
        <f t="shared" ca="1" si="1120"/>
        <v>-54632.033638355184</v>
      </c>
      <c r="Q2246" s="58">
        <f t="shared" ca="1" si="1120"/>
        <v>-24687.198752680113</v>
      </c>
      <c r="R2246" s="58">
        <f t="shared" ca="1" si="1120"/>
        <v>-1110.1557323356903</v>
      </c>
      <c r="S2246" s="58">
        <f t="shared" ca="1" si="1120"/>
        <v>-373631.16758076381</v>
      </c>
      <c r="T2246" s="58">
        <f t="shared" ca="1" si="1120"/>
        <v>-10242.289145531446</v>
      </c>
      <c r="U2246" s="58">
        <f t="shared" ca="1" si="1120"/>
        <v>-167613.3167665216</v>
      </c>
      <c r="V2246" s="58">
        <f t="shared" ca="1" si="1120"/>
        <v>-885841.08878448384</v>
      </c>
      <c r="W2246" s="58">
        <f t="shared" ca="1" si="1120"/>
        <v>-159968.21847047401</v>
      </c>
      <c r="X2246" s="58">
        <f t="shared" ca="1" si="1120"/>
        <v>-1223664.9131670105</v>
      </c>
      <c r="Y2246" s="58">
        <f t="shared" ca="1" si="1120"/>
        <v>-90041.801218629276</v>
      </c>
      <c r="Z2246" s="58">
        <f t="shared" ca="1" si="1120"/>
        <v>-1508.1657523264771</v>
      </c>
      <c r="AA2246" s="58">
        <f t="shared" ca="1" si="1120"/>
        <v>-91549.966970955749</v>
      </c>
      <c r="AB2246" s="58">
        <f t="shared" ca="1" si="1120"/>
        <v>-1168.4260650435676</v>
      </c>
      <c r="AC2246" s="58">
        <f t="shared" ca="1" si="1120"/>
        <v>0</v>
      </c>
      <c r="AD2246" s="58">
        <f t="shared" ca="1" si="1120"/>
        <v>0</v>
      </c>
    </row>
    <row r="2247" spans="3:30" hidden="1" outlineLevel="1">
      <c r="E2247" s="11"/>
      <c r="F2247" s="11"/>
      <c r="G2247" s="55" t="str">
        <f>$G$9</f>
        <v>BULKTRAN</v>
      </c>
      <c r="H2247" s="58">
        <f t="shared" ref="H2247:AD2247" ca="1" si="1121">+H2167+H2239+H2199+H2207+H2215+H2223+H2159+H2175+H2191+H2183+H2231</f>
        <v>-1536188.8512235882</v>
      </c>
      <c r="I2247" s="58">
        <f t="shared" ca="1" si="1121"/>
        <v>-756700.49824226554</v>
      </c>
      <c r="J2247" s="58">
        <f t="shared" ca="1" si="1121"/>
        <v>-37406.409488480924</v>
      </c>
      <c r="K2247" s="58">
        <f t="shared" ca="1" si="1121"/>
        <v>-137017.53416560357</v>
      </c>
      <c r="L2247" s="58">
        <f t="shared" ca="1" si="1121"/>
        <v>-4312.8255087897314</v>
      </c>
      <c r="M2247" s="58">
        <f t="shared" ca="1" si="1121"/>
        <v>-404.4429758955207</v>
      </c>
      <c r="N2247" s="58">
        <f t="shared" ca="1" si="1121"/>
        <v>-141734.80265028885</v>
      </c>
      <c r="O2247" s="58">
        <f t="shared" ca="1" si="1121"/>
        <v>-104154.64051801697</v>
      </c>
      <c r="P2247" s="58">
        <f t="shared" ca="1" si="1121"/>
        <v>-19407.043964403954</v>
      </c>
      <c r="Q2247" s="58">
        <f t="shared" ca="1" si="1121"/>
        <v>-8769.6818083462167</v>
      </c>
      <c r="R2247" s="58">
        <f t="shared" ca="1" si="1121"/>
        <v>-394.36278809229566</v>
      </c>
      <c r="S2247" s="58">
        <f t="shared" ca="1" si="1121"/>
        <v>-132725.72907885944</v>
      </c>
      <c r="T2247" s="58">
        <f t="shared" ca="1" si="1121"/>
        <v>-3638.3883686130107</v>
      </c>
      <c r="U2247" s="58">
        <f t="shared" ca="1" si="1121"/>
        <v>-59541.605737036334</v>
      </c>
      <c r="V2247" s="58">
        <f t="shared" ca="1" si="1121"/>
        <v>-314679.05934671947</v>
      </c>
      <c r="W2247" s="58">
        <f t="shared" ca="1" si="1121"/>
        <v>-56825.822544235336</v>
      </c>
      <c r="X2247" s="58">
        <f t="shared" ca="1" si="1121"/>
        <v>-434684.87599660421</v>
      </c>
      <c r="Y2247" s="58">
        <f t="shared" ca="1" si="1121"/>
        <v>-31985.724830445302</v>
      </c>
      <c r="Z2247" s="58">
        <f t="shared" ca="1" si="1121"/>
        <v>-535.74866450623176</v>
      </c>
      <c r="AA2247" s="58">
        <f t="shared" ca="1" si="1121"/>
        <v>-32521.47349495153</v>
      </c>
      <c r="AB2247" s="58">
        <f t="shared" ca="1" si="1121"/>
        <v>-415.06227213801259</v>
      </c>
      <c r="AC2247" s="58">
        <f t="shared" ca="1" si="1121"/>
        <v>0</v>
      </c>
      <c r="AD2247" s="58">
        <f t="shared" ca="1" si="1121"/>
        <v>0</v>
      </c>
    </row>
    <row r="2248" spans="3:30" hidden="1" outlineLevel="1">
      <c r="E2248" s="11"/>
      <c r="F2248" s="11"/>
      <c r="G2248" s="55" t="str">
        <f>$G$10</f>
        <v>SUBTRAN</v>
      </c>
      <c r="H2248" s="58">
        <f t="shared" ref="H2248:AD2248" ca="1" si="1122">+H2168+H2240+H2200+H2208+H2216+H2224+H2160+H2176+H2192+H2184+H2232</f>
        <v>-362409.7461769114</v>
      </c>
      <c r="I2248" s="58">
        <f t="shared" ca="1" si="1122"/>
        <v>-176445.5025690131</v>
      </c>
      <c r="J2248" s="58">
        <f t="shared" ca="1" si="1122"/>
        <v>-8515.4907721017098</v>
      </c>
      <c r="K2248" s="58">
        <f t="shared" ca="1" si="1122"/>
        <v>-30978.939060721492</v>
      </c>
      <c r="L2248" s="58">
        <f t="shared" ca="1" si="1122"/>
        <v>-956.91028018314819</v>
      </c>
      <c r="M2248" s="58">
        <f t="shared" ca="1" si="1122"/>
        <v>-119.17811461381837</v>
      </c>
      <c r="N2248" s="58">
        <f t="shared" ca="1" si="1122"/>
        <v>-32055.027455518455</v>
      </c>
      <c r="O2248" s="58">
        <f t="shared" ca="1" si="1122"/>
        <v>-23405.072655463282</v>
      </c>
      <c r="P2248" s="58">
        <f t="shared" ca="1" si="1122"/>
        <v>-4350.9757080061399</v>
      </c>
      <c r="Q2248" s="58">
        <f t="shared" ca="1" si="1122"/>
        <v>-2588.8823898175824</v>
      </c>
      <c r="R2248" s="58">
        <f t="shared" ca="1" si="1122"/>
        <v>0</v>
      </c>
      <c r="S2248" s="58">
        <f t="shared" ca="1" si="1122"/>
        <v>-30344.930753287004</v>
      </c>
      <c r="T2248" s="58">
        <f t="shared" ca="1" si="1122"/>
        <v>-817.26494937787731</v>
      </c>
      <c r="U2248" s="58">
        <f t="shared" ca="1" si="1122"/>
        <v>-13379.093834375008</v>
      </c>
      <c r="V2248" s="58">
        <f t="shared" ca="1" si="1122"/>
        <v>-93207.90699812962</v>
      </c>
      <c r="W2248" s="58">
        <f t="shared" ca="1" si="1122"/>
        <v>0</v>
      </c>
      <c r="X2248" s="58">
        <f t="shared" ca="1" si="1122"/>
        <v>-107404.2657818825</v>
      </c>
      <c r="Y2248" s="58">
        <f t="shared" ca="1" si="1122"/>
        <v>-7044.2411579549271</v>
      </c>
      <c r="Z2248" s="58">
        <f t="shared" ca="1" si="1122"/>
        <v>-117.42769148136436</v>
      </c>
      <c r="AA2248" s="58">
        <f t="shared" ca="1" si="1122"/>
        <v>-7161.6688494362916</v>
      </c>
      <c r="AB2248" s="58">
        <f t="shared" ca="1" si="1122"/>
        <v>-94.066246412153731</v>
      </c>
      <c r="AC2248" s="58">
        <f t="shared" ca="1" si="1122"/>
        <v>-319.84534715833843</v>
      </c>
      <c r="AD2248" s="58">
        <f t="shared" ca="1" si="1122"/>
        <v>-68.948402101837047</v>
      </c>
    </row>
    <row r="2249" spans="3:30" hidden="1" outlineLevel="1">
      <c r="E2249" s="11"/>
      <c r="F2249" s="11"/>
      <c r="G2249" s="55" t="str">
        <f>$G$11</f>
        <v>DISTPRI</v>
      </c>
      <c r="H2249" s="58">
        <f t="shared" ref="H2249:AD2249" ca="1" si="1123">+H2169+H2241+H2201+H2209+H2217+H2225+H2161+H2177+H2193+H2185+H2233</f>
        <v>308493.73188530206</v>
      </c>
      <c r="I2249" s="58">
        <f t="shared" ca="1" si="1123"/>
        <v>206179.51843930312</v>
      </c>
      <c r="J2249" s="58">
        <f t="shared" ca="1" si="1123"/>
        <v>9718.7642599798819</v>
      </c>
      <c r="K2249" s="58">
        <f t="shared" ca="1" si="1123"/>
        <v>35289.429501218132</v>
      </c>
      <c r="L2249" s="58">
        <f t="shared" ca="1" si="1123"/>
        <v>1090.6269977890718</v>
      </c>
      <c r="M2249" s="58">
        <f t="shared" ca="1" si="1123"/>
        <v>0</v>
      </c>
      <c r="N2249" s="58">
        <f t="shared" ca="1" si="1123"/>
        <v>36380.056499007202</v>
      </c>
      <c r="O2249" s="58">
        <f t="shared" ca="1" si="1123"/>
        <v>26460.904061034907</v>
      </c>
      <c r="P2249" s="58">
        <f t="shared" ca="1" si="1123"/>
        <v>4928.3451620282885</v>
      </c>
      <c r="Q2249" s="58">
        <f t="shared" ca="1" si="1123"/>
        <v>0</v>
      </c>
      <c r="R2249" s="58">
        <f t="shared" ca="1" si="1123"/>
        <v>0</v>
      </c>
      <c r="S2249" s="58">
        <f t="shared" ca="1" si="1123"/>
        <v>31389.249223063194</v>
      </c>
      <c r="T2249" s="58">
        <f t="shared" ca="1" si="1123"/>
        <v>943.31492316028425</v>
      </c>
      <c r="U2249" s="58">
        <f t="shared" ca="1" si="1123"/>
        <v>15213.535134078686</v>
      </c>
      <c r="V2249" s="58">
        <f t="shared" ca="1" si="1123"/>
        <v>0</v>
      </c>
      <c r="W2249" s="58">
        <f t="shared" ca="1" si="1123"/>
        <v>0</v>
      </c>
      <c r="X2249" s="58">
        <f t="shared" ca="1" si="1123"/>
        <v>16156.850057238969</v>
      </c>
      <c r="Y2249" s="58">
        <f t="shared" ca="1" si="1123"/>
        <v>7979.1786015224861</v>
      </c>
      <c r="Z2249" s="58">
        <f t="shared" ca="1" si="1123"/>
        <v>133.12393366945122</v>
      </c>
      <c r="AA2249" s="58">
        <f t="shared" ca="1" si="1123"/>
        <v>8112.3025351919368</v>
      </c>
      <c r="AB2249" s="58">
        <f t="shared" ca="1" si="1123"/>
        <v>107.85269222718181</v>
      </c>
      <c r="AC2249" s="58">
        <f t="shared" ca="1" si="1123"/>
        <v>369.48833964177544</v>
      </c>
      <c r="AD2249" s="58">
        <f t="shared" ca="1" si="1123"/>
        <v>79.649839648752604</v>
      </c>
    </row>
    <row r="2250" spans="3:30" hidden="1" outlineLevel="1">
      <c r="E2250" s="11"/>
      <c r="F2250" s="11"/>
      <c r="G2250" s="55" t="str">
        <f>$G$12</f>
        <v>DISTSEC</v>
      </c>
      <c r="H2250" s="58">
        <f t="shared" ref="H2250:AD2250" ca="1" si="1124">+H2170+H2242+H2202+H2210+H2218+H2226+H2162+H2178+H2194+H2186+H2234</f>
        <v>160303.93995061846</v>
      </c>
      <c r="I2250" s="58">
        <f t="shared" ca="1" si="1124"/>
        <v>119859.48859888541</v>
      </c>
      <c r="J2250" s="58">
        <f t="shared" ca="1" si="1124"/>
        <v>5778.46414569435</v>
      </c>
      <c r="K2250" s="58">
        <f t="shared" ca="1" si="1124"/>
        <v>17436.034429846066</v>
      </c>
      <c r="L2250" s="58">
        <f t="shared" ca="1" si="1124"/>
        <v>0</v>
      </c>
      <c r="M2250" s="58">
        <f t="shared" ca="1" si="1124"/>
        <v>0</v>
      </c>
      <c r="N2250" s="58">
        <f t="shared" ca="1" si="1124"/>
        <v>17436.034429846066</v>
      </c>
      <c r="O2250" s="58">
        <f t="shared" ca="1" si="1124"/>
        <v>11110.309003894334</v>
      </c>
      <c r="P2250" s="58">
        <f t="shared" ca="1" si="1124"/>
        <v>0</v>
      </c>
      <c r="Q2250" s="58">
        <f t="shared" ca="1" si="1124"/>
        <v>0</v>
      </c>
      <c r="R2250" s="58">
        <f t="shared" ca="1" si="1124"/>
        <v>0</v>
      </c>
      <c r="S2250" s="58">
        <f t="shared" ca="1" si="1124"/>
        <v>11110.309003894334</v>
      </c>
      <c r="T2250" s="58">
        <f t="shared" ca="1" si="1124"/>
        <v>300.3994475212366</v>
      </c>
      <c r="U2250" s="58">
        <f t="shared" ca="1" si="1124"/>
        <v>0</v>
      </c>
      <c r="V2250" s="58">
        <f t="shared" ca="1" si="1124"/>
        <v>0</v>
      </c>
      <c r="W2250" s="58">
        <f t="shared" ca="1" si="1124"/>
        <v>0</v>
      </c>
      <c r="X2250" s="58">
        <f t="shared" ca="1" si="1124"/>
        <v>300.3994475212366</v>
      </c>
      <c r="Y2250" s="58">
        <f t="shared" ca="1" si="1124"/>
        <v>4097.9718461672001</v>
      </c>
      <c r="Z2250" s="58">
        <f t="shared" ca="1" si="1124"/>
        <v>0</v>
      </c>
      <c r="AA2250" s="58">
        <f t="shared" ca="1" si="1124"/>
        <v>4097.9718461672001</v>
      </c>
      <c r="AB2250" s="58">
        <f t="shared" ca="1" si="1124"/>
        <v>42.524785674512614</v>
      </c>
      <c r="AC2250" s="58">
        <f t="shared" ca="1" si="1124"/>
        <v>1443.8800305176828</v>
      </c>
      <c r="AD2250" s="58">
        <f t="shared" ca="1" si="1124"/>
        <v>234.86766241769277</v>
      </c>
    </row>
    <row r="2251" spans="3:30" hidden="1" outlineLevel="1">
      <c r="E2251" s="11"/>
      <c r="F2251" s="11"/>
      <c r="G2251" s="55" t="str">
        <f>$G$13</f>
        <v>ENERGY</v>
      </c>
      <c r="H2251" s="58">
        <f t="shared" ref="H2251:AD2251" ca="1" si="1125">+H2171+H2243+H2203+H2211+H2219+H2227+H2163+H2179+H2195+H2187+H2235</f>
        <v>9754.4360444271497</v>
      </c>
      <c r="I2251" s="58">
        <f t="shared" ca="1" si="1125"/>
        <v>3660.1286392737507</v>
      </c>
      <c r="J2251" s="58">
        <f t="shared" ca="1" si="1125"/>
        <v>237.19998682489228</v>
      </c>
      <c r="K2251" s="58">
        <f t="shared" ca="1" si="1125"/>
        <v>795.83166916106859</v>
      </c>
      <c r="L2251" s="58">
        <f t="shared" ca="1" si="1125"/>
        <v>25.293337169581402</v>
      </c>
      <c r="M2251" s="58">
        <f t="shared" ca="1" si="1125"/>
        <v>2.3317500026131057</v>
      </c>
      <c r="N2251" s="58">
        <f t="shared" ca="1" si="1125"/>
        <v>823.45675633326312</v>
      </c>
      <c r="O2251" s="58">
        <f t="shared" ca="1" si="1125"/>
        <v>725.57083721940114</v>
      </c>
      <c r="P2251" s="58">
        <f t="shared" ca="1" si="1125"/>
        <v>134.50687202889759</v>
      </c>
      <c r="Q2251" s="58">
        <f t="shared" ca="1" si="1125"/>
        <v>61.11647982186993</v>
      </c>
      <c r="R2251" s="58">
        <f t="shared" ca="1" si="1125"/>
        <v>2.8317794218021555</v>
      </c>
      <c r="S2251" s="58">
        <f t="shared" ca="1" si="1125"/>
        <v>924.02596849197084</v>
      </c>
      <c r="T2251" s="58">
        <f t="shared" ca="1" si="1125"/>
        <v>27.805249436232291</v>
      </c>
      <c r="U2251" s="58">
        <f t="shared" ca="1" si="1125"/>
        <v>488.21852562292668</v>
      </c>
      <c r="V2251" s="58">
        <f t="shared" ca="1" si="1125"/>
        <v>2771.9020904738431</v>
      </c>
      <c r="W2251" s="58">
        <f t="shared" ca="1" si="1125"/>
        <v>525.89470199641642</v>
      </c>
      <c r="X2251" s="58">
        <f t="shared" ca="1" si="1125"/>
        <v>3813.8205675294184</v>
      </c>
      <c r="Y2251" s="58">
        <f t="shared" ca="1" si="1125"/>
        <v>196.57901102519776</v>
      </c>
      <c r="Z2251" s="58">
        <f t="shared" ca="1" si="1125"/>
        <v>3.1999929221792813</v>
      </c>
      <c r="AA2251" s="58">
        <f t="shared" ca="1" si="1125"/>
        <v>199.77900394737705</v>
      </c>
      <c r="AB2251" s="58">
        <f t="shared" ca="1" si="1125"/>
        <v>3.5693346960273482</v>
      </c>
      <c r="AC2251" s="58">
        <f t="shared" ca="1" si="1125"/>
        <v>77.182083172395593</v>
      </c>
      <c r="AD2251" s="58">
        <f t="shared" ca="1" si="1125"/>
        <v>15.273704158052178</v>
      </c>
    </row>
    <row r="2252" spans="3:30" hidden="1" outlineLevel="1">
      <c r="F2252" s="11"/>
      <c r="G2252" s="55" t="str">
        <f>$G$14</f>
        <v>CUSTOMER</v>
      </c>
      <c r="H2252" s="58">
        <f t="shared" ref="H2252:AD2252" ca="1" si="1126">+H2172+H2244+H2204+H2212+H2220+H2228+H2164+H2180+H2196+H2188+H2236</f>
        <v>78975.479384614664</v>
      </c>
      <c r="I2252" s="58">
        <f t="shared" ca="1" si="1126"/>
        <v>37853.030784457922</v>
      </c>
      <c r="J2252" s="58">
        <f t="shared" ca="1" si="1126"/>
        <v>9674.6776142081144</v>
      </c>
      <c r="K2252" s="58">
        <f t="shared" ca="1" si="1126"/>
        <v>2748.2226041124977</v>
      </c>
      <c r="L2252" s="58">
        <f t="shared" ca="1" si="1126"/>
        <v>866.66683134632069</v>
      </c>
      <c r="M2252" s="58">
        <f t="shared" ca="1" si="1126"/>
        <v>140.58250890564972</v>
      </c>
      <c r="N2252" s="58">
        <f t="shared" ca="1" si="1126"/>
        <v>3755.4719443644681</v>
      </c>
      <c r="O2252" s="58">
        <f t="shared" ca="1" si="1126"/>
        <v>767.1392795060741</v>
      </c>
      <c r="P2252" s="58">
        <f t="shared" ca="1" si="1126"/>
        <v>226.19649760871988</v>
      </c>
      <c r="Q2252" s="58">
        <f t="shared" ca="1" si="1126"/>
        <v>489.71839320722279</v>
      </c>
      <c r="R2252" s="58">
        <f t="shared" ca="1" si="1126"/>
        <v>86.040926665640882</v>
      </c>
      <c r="S2252" s="58">
        <f t="shared" ca="1" si="1126"/>
        <v>1569.0950969876578</v>
      </c>
      <c r="T2252" s="58">
        <f t="shared" ca="1" si="1126"/>
        <v>5.2817255134405015</v>
      </c>
      <c r="U2252" s="58">
        <f t="shared" ca="1" si="1126"/>
        <v>134.21056421660657</v>
      </c>
      <c r="V2252" s="58">
        <f t="shared" ca="1" si="1126"/>
        <v>720.19238591158751</v>
      </c>
      <c r="W2252" s="58">
        <f t="shared" ca="1" si="1126"/>
        <v>129.06395547445757</v>
      </c>
      <c r="X2252" s="58">
        <f t="shared" ca="1" si="1126"/>
        <v>988.74863111609204</v>
      </c>
      <c r="Y2252" s="58">
        <f t="shared" ca="1" si="1126"/>
        <v>212.28703812445497</v>
      </c>
      <c r="Z2252" s="58">
        <f t="shared" ca="1" si="1126"/>
        <v>3.8329838237085325</v>
      </c>
      <c r="AA2252" s="58">
        <f t="shared" ca="1" si="1126"/>
        <v>216.1200219481635</v>
      </c>
      <c r="AB2252" s="58">
        <f t="shared" ca="1" si="1126"/>
        <v>4.0502075700271645</v>
      </c>
      <c r="AC2252" s="58">
        <f t="shared" ca="1" si="1126"/>
        <v>22156.099919062432</v>
      </c>
      <c r="AD2252" s="58">
        <f t="shared" ca="1" si="1126"/>
        <v>2758.1851648997849</v>
      </c>
    </row>
    <row r="2253" spans="3:30" collapsed="1">
      <c r="C2253" s="55" t="s">
        <v>335</v>
      </c>
      <c r="E2253" s="11">
        <f>+E2173+E2245+E2205+E2213+E2221+E2229+E2165+E2181+E2197+E2189+E2237</f>
        <v>-5665538</v>
      </c>
      <c r="F2253" s="11"/>
      <c r="G2253" s="55" t="str">
        <f>$G$15</f>
        <v>TOTAL</v>
      </c>
      <c r="H2253" s="11">
        <f t="shared" ref="H2253:AD2253" ca="1" si="1127">+H2173+H2245+H2205+H2213+H2221+H2229+H2165+H2181+H2197+H2189+H2237</f>
        <v>-5665538</v>
      </c>
      <c r="I2253" s="58">
        <f t="shared" ca="1" si="1127"/>
        <v>-2695752.7163489466</v>
      </c>
      <c r="J2253" s="58">
        <f t="shared" ca="1" si="1127"/>
        <v>-125814.15932591265</v>
      </c>
      <c r="K2253" s="58">
        <f t="shared" ca="1" si="1127"/>
        <v>-497439.82037693675</v>
      </c>
      <c r="L2253" s="58">
        <f t="shared" ca="1" si="1127"/>
        <v>-15428.020189956758</v>
      </c>
      <c r="M2253" s="58">
        <f t="shared" ca="1" si="1127"/>
        <v>-1519.2389184272708</v>
      </c>
      <c r="N2253" s="58">
        <f t="shared" ca="1" si="1127"/>
        <v>-514387.07948532101</v>
      </c>
      <c r="O2253" s="58">
        <f t="shared" ca="1" si="1127"/>
        <v>-381697.56944921811</v>
      </c>
      <c r="P2253" s="58">
        <f t="shared" ca="1" si="1127"/>
        <v>-73101.00477909937</v>
      </c>
      <c r="Q2253" s="58">
        <f t="shared" ca="1" si="1127"/>
        <v>-35494.928077814824</v>
      </c>
      <c r="R2253" s="58">
        <f t="shared" ca="1" si="1127"/>
        <v>-1415.6458143405428</v>
      </c>
      <c r="S2253" s="58">
        <f t="shared" ca="1" si="1127"/>
        <v>-491709.14812047291</v>
      </c>
      <c r="T2253" s="58">
        <f t="shared" ca="1" si="1127"/>
        <v>-13421.141117891144</v>
      </c>
      <c r="U2253" s="58">
        <f t="shared" ca="1" si="1127"/>
        <v>-224698.05211401469</v>
      </c>
      <c r="V2253" s="58">
        <f t="shared" ca="1" si="1127"/>
        <v>-1290235.9606529474</v>
      </c>
      <c r="W2253" s="58">
        <f t="shared" ca="1" si="1127"/>
        <v>-216139.08235723845</v>
      </c>
      <c r="X2253" s="58">
        <f t="shared" ca="1" si="1127"/>
        <v>-1744494.2362420922</v>
      </c>
      <c r="Y2253" s="58">
        <f t="shared" ca="1" si="1127"/>
        <v>-116585.7507101902</v>
      </c>
      <c r="Z2253" s="58">
        <f t="shared" ca="1" si="1127"/>
        <v>-2021.1851978987343</v>
      </c>
      <c r="AA2253" s="58">
        <f t="shared" ca="1" si="1127"/>
        <v>-118606.93590808887</v>
      </c>
      <c r="AB2253" s="58">
        <f t="shared" ca="1" si="1127"/>
        <v>-1519.5575634259853</v>
      </c>
      <c r="AC2253" s="58">
        <f t="shared" ca="1" si="1127"/>
        <v>23726.805025235943</v>
      </c>
      <c r="AD2253" s="58">
        <f t="shared" ca="1" si="1127"/>
        <v>3019.0279690224452</v>
      </c>
    </row>
    <row r="2254" spans="3:30">
      <c r="F2254" s="102"/>
    </row>
    <row r="2255" spans="3:30" hidden="1" outlineLevel="1">
      <c r="E2255" s="11"/>
      <c r="F2255" s="11"/>
      <c r="G2255" s="55" t="str">
        <f>$G$8</f>
        <v>PRODUCTION</v>
      </c>
      <c r="H2255" s="4">
        <f t="shared" ref="H2255:AD2255" ca="1" si="1128">+H2246+H2148</f>
        <v>33246767.062430061</v>
      </c>
      <c r="I2255" s="4">
        <f t="shared" ca="1" si="1128"/>
        <v>16376791.942635776</v>
      </c>
      <c r="J2255" s="4">
        <f t="shared" ca="1" si="1128"/>
        <v>809563.34367016552</v>
      </c>
      <c r="K2255" s="4">
        <f t="shared" ca="1" si="1128"/>
        <v>2965384.1311528622</v>
      </c>
      <c r="L2255" s="4">
        <f t="shared" ca="1" si="1128"/>
        <v>93339.764155578348</v>
      </c>
      <c r="M2255" s="4">
        <f t="shared" ca="1" si="1128"/>
        <v>8753.1044109089817</v>
      </c>
      <c r="N2255" s="4">
        <f t="shared" ca="1" si="1128"/>
        <v>3067476.9997193492</v>
      </c>
      <c r="O2255" s="4">
        <f t="shared" ca="1" si="1128"/>
        <v>2254153.2370941848</v>
      </c>
      <c r="P2255" s="4">
        <f t="shared" ca="1" si="1128"/>
        <v>420014.42045419919</v>
      </c>
      <c r="Q2255" s="4">
        <f t="shared" ca="1" si="1128"/>
        <v>189796.69593454211</v>
      </c>
      <c r="R2255" s="4">
        <f t="shared" ca="1" si="1128"/>
        <v>8534.9452597262098</v>
      </c>
      <c r="S2255" s="4">
        <f t="shared" ca="1" si="1128"/>
        <v>2872499.2987426529</v>
      </c>
      <c r="T2255" s="4">
        <f t="shared" ca="1" si="1128"/>
        <v>78743.346221776213</v>
      </c>
      <c r="U2255" s="4">
        <f t="shared" ca="1" si="1128"/>
        <v>1288621.4444829186</v>
      </c>
      <c r="V2255" s="4">
        <f t="shared" ca="1" si="1128"/>
        <v>6810400.5423498945</v>
      </c>
      <c r="W2255" s="4">
        <f t="shared" ca="1" si="1128"/>
        <v>1229845.460572347</v>
      </c>
      <c r="X2255" s="4">
        <f t="shared" ca="1" si="1128"/>
        <v>9407610.7936269343</v>
      </c>
      <c r="Y2255" s="4">
        <f t="shared" ca="1" si="1128"/>
        <v>692246.88222009619</v>
      </c>
      <c r="Z2255" s="4">
        <f t="shared" ca="1" si="1128"/>
        <v>11594.870668836926</v>
      </c>
      <c r="AA2255" s="4">
        <f t="shared" ca="1" si="1128"/>
        <v>703841.75288893317</v>
      </c>
      <c r="AB2255" s="4">
        <f t="shared" ca="1" si="1128"/>
        <v>8982.9311462480982</v>
      </c>
      <c r="AC2255" s="4">
        <f t="shared" ca="1" si="1128"/>
        <v>0</v>
      </c>
      <c r="AD2255" s="4">
        <f t="shared" ca="1" si="1128"/>
        <v>0</v>
      </c>
    </row>
    <row r="2256" spans="3:30" hidden="1" outlineLevel="1">
      <c r="E2256" s="11"/>
      <c r="F2256" s="11"/>
      <c r="G2256" s="55" t="str">
        <f>$G$9</f>
        <v>BULKTRAN</v>
      </c>
      <c r="H2256" s="4">
        <f t="shared" ref="H2256:AD2256" ca="1" si="1129">+H2247+H2149</f>
        <v>12094192.714172089</v>
      </c>
      <c r="I2256" s="4">
        <f t="shared" ca="1" si="1129"/>
        <v>5957393.614308944</v>
      </c>
      <c r="J2256" s="4">
        <f t="shared" ca="1" si="1129"/>
        <v>294495.25345700997</v>
      </c>
      <c r="K2256" s="4">
        <f t="shared" ca="1" si="1129"/>
        <v>1078719.2356587925</v>
      </c>
      <c r="L2256" s="4">
        <f t="shared" ca="1" si="1129"/>
        <v>33954.251656203764</v>
      </c>
      <c r="M2256" s="4">
        <f t="shared" ca="1" si="1129"/>
        <v>3184.1210724043663</v>
      </c>
      <c r="N2256" s="4">
        <f t="shared" ca="1" si="1129"/>
        <v>1115857.6083874006</v>
      </c>
      <c r="O2256" s="4">
        <f t="shared" ca="1" si="1129"/>
        <v>819994.42548803671</v>
      </c>
      <c r="P2256" s="4">
        <f t="shared" ca="1" si="1129"/>
        <v>152788.85114350429</v>
      </c>
      <c r="Q2256" s="4">
        <f t="shared" ca="1" si="1129"/>
        <v>69042.436903267953</v>
      </c>
      <c r="R2256" s="4">
        <f t="shared" ca="1" si="1129"/>
        <v>3104.7612112843299</v>
      </c>
      <c r="S2256" s="4">
        <f t="shared" ca="1" si="1129"/>
        <v>1044930.4747460933</v>
      </c>
      <c r="T2256" s="4">
        <f t="shared" ca="1" si="1129"/>
        <v>28644.505565809082</v>
      </c>
      <c r="U2256" s="4">
        <f t="shared" ca="1" si="1129"/>
        <v>468762.45308081724</v>
      </c>
      <c r="V2256" s="4">
        <f t="shared" ca="1" si="1129"/>
        <v>2477422.7360277185</v>
      </c>
      <c r="W2256" s="4">
        <f t="shared" ca="1" si="1129"/>
        <v>447381.48466831807</v>
      </c>
      <c r="X2256" s="4">
        <f t="shared" ca="1" si="1129"/>
        <v>3422211.1793426634</v>
      </c>
      <c r="Y2256" s="4">
        <f t="shared" ca="1" si="1129"/>
        <v>251818.98689979559</v>
      </c>
      <c r="Z2256" s="4">
        <f t="shared" ca="1" si="1129"/>
        <v>4217.8717738628002</v>
      </c>
      <c r="AA2256" s="4">
        <f t="shared" ca="1" si="1129"/>
        <v>256036.85867365843</v>
      </c>
      <c r="AB2256" s="4">
        <f t="shared" ca="1" si="1129"/>
        <v>3267.7252563191778</v>
      </c>
      <c r="AC2256" s="4">
        <f t="shared" ca="1" si="1129"/>
        <v>0</v>
      </c>
      <c r="AD2256" s="4">
        <f t="shared" ca="1" si="1129"/>
        <v>0</v>
      </c>
    </row>
    <row r="2257" spans="1:30" hidden="1" outlineLevel="1">
      <c r="E2257" s="11"/>
      <c r="F2257" s="11"/>
      <c r="G2257" s="55" t="str">
        <f>$G$10</f>
        <v>SUBTRAN</v>
      </c>
      <c r="H2257" s="4">
        <f t="shared" ref="H2257:AD2257" ca="1" si="1130">+H2248+H2150</f>
        <v>2853047.623906909</v>
      </c>
      <c r="I2257" s="4">
        <f t="shared" ca="1" si="1130"/>
        <v>1389055.9709391573</v>
      </c>
      <c r="J2257" s="4">
        <f t="shared" ca="1" si="1130"/>
        <v>67037.658258468204</v>
      </c>
      <c r="K2257" s="4">
        <f t="shared" ca="1" si="1130"/>
        <v>243879.7229123172</v>
      </c>
      <c r="L2257" s="4">
        <f t="shared" ca="1" si="1130"/>
        <v>7533.2151796930812</v>
      </c>
      <c r="M2257" s="4">
        <f t="shared" ca="1" si="1130"/>
        <v>938.22210993927717</v>
      </c>
      <c r="N2257" s="4">
        <f t="shared" ca="1" si="1130"/>
        <v>252351.16020194956</v>
      </c>
      <c r="O2257" s="4">
        <f t="shared" ca="1" si="1130"/>
        <v>184254.94245522111</v>
      </c>
      <c r="P2257" s="4">
        <f t="shared" ca="1" si="1130"/>
        <v>34252.778895587122</v>
      </c>
      <c r="Q2257" s="4">
        <f t="shared" ca="1" si="1130"/>
        <v>20380.811577947734</v>
      </c>
      <c r="R2257" s="4">
        <f t="shared" ca="1" si="1130"/>
        <v>0</v>
      </c>
      <c r="S2257" s="4">
        <f t="shared" ca="1" si="1130"/>
        <v>238888.53292875594</v>
      </c>
      <c r="T2257" s="4">
        <f t="shared" ca="1" si="1130"/>
        <v>6433.8662150292421</v>
      </c>
      <c r="U2257" s="4">
        <f t="shared" ca="1" si="1130"/>
        <v>105326.0633215913</v>
      </c>
      <c r="V2257" s="4">
        <f t="shared" ca="1" si="1130"/>
        <v>733773.30603172304</v>
      </c>
      <c r="W2257" s="4">
        <f t="shared" ca="1" si="1130"/>
        <v>0</v>
      </c>
      <c r="X2257" s="4">
        <f t="shared" ca="1" si="1130"/>
        <v>845533.23556834343</v>
      </c>
      <c r="Y2257" s="4">
        <f t="shared" ca="1" si="1130"/>
        <v>55455.339460213843</v>
      </c>
      <c r="Z2257" s="4">
        <f t="shared" ca="1" si="1130"/>
        <v>924.44201541488303</v>
      </c>
      <c r="AA2257" s="4">
        <f t="shared" ca="1" si="1130"/>
        <v>56379.781475628733</v>
      </c>
      <c r="AB2257" s="4">
        <f t="shared" ca="1" si="1130"/>
        <v>740.53052835126766</v>
      </c>
      <c r="AC2257" s="4">
        <f t="shared" ca="1" si="1130"/>
        <v>2517.9621060254867</v>
      </c>
      <c r="AD2257" s="4">
        <f t="shared" ca="1" si="1130"/>
        <v>542.79190022885939</v>
      </c>
    </row>
    <row r="2258" spans="1:30" hidden="1" outlineLevel="1">
      <c r="E2258" s="11"/>
      <c r="F2258" s="11"/>
      <c r="G2258" s="55" t="str">
        <f>$G$11</f>
        <v>DISTPRI</v>
      </c>
      <c r="H2258" s="4">
        <f t="shared" ref="H2258:AD2258" ca="1" si="1131">+H2249+H2151</f>
        <v>16745259.481892193</v>
      </c>
      <c r="I2258" s="4">
        <f t="shared" ca="1" si="1131"/>
        <v>11191571.105896428</v>
      </c>
      <c r="J2258" s="4">
        <f t="shared" ca="1" si="1131"/>
        <v>527541.44592218485</v>
      </c>
      <c r="K2258" s="4">
        <f t="shared" ca="1" si="1131"/>
        <v>1915535.3671352614</v>
      </c>
      <c r="L2258" s="4">
        <f t="shared" ca="1" si="1131"/>
        <v>59200.010205475381</v>
      </c>
      <c r="M2258" s="4">
        <f t="shared" ca="1" si="1131"/>
        <v>0</v>
      </c>
      <c r="N2258" s="4">
        <f t="shared" ca="1" si="1131"/>
        <v>1974735.3773407368</v>
      </c>
      <c r="O2258" s="4">
        <f t="shared" ca="1" si="1131"/>
        <v>1436316.7183968164</v>
      </c>
      <c r="P2258" s="4">
        <f t="shared" ca="1" si="1131"/>
        <v>267514.08545692917</v>
      </c>
      <c r="Q2258" s="4">
        <f t="shared" ca="1" si="1131"/>
        <v>0</v>
      </c>
      <c r="R2258" s="4">
        <f t="shared" ca="1" si="1131"/>
        <v>0</v>
      </c>
      <c r="S2258" s="4">
        <f t="shared" ca="1" si="1131"/>
        <v>1703830.8038537456</v>
      </c>
      <c r="T2258" s="4">
        <f t="shared" ca="1" si="1131"/>
        <v>51203.805876137296</v>
      </c>
      <c r="U2258" s="4">
        <f t="shared" ca="1" si="1131"/>
        <v>825801.52244956745</v>
      </c>
      <c r="V2258" s="4">
        <f t="shared" ca="1" si="1131"/>
        <v>0</v>
      </c>
      <c r="W2258" s="4">
        <f t="shared" ca="1" si="1131"/>
        <v>0</v>
      </c>
      <c r="X2258" s="4">
        <f t="shared" ca="1" si="1131"/>
        <v>877005.32832570467</v>
      </c>
      <c r="Y2258" s="4">
        <f t="shared" ca="1" si="1131"/>
        <v>433115.49741481664</v>
      </c>
      <c r="Z2258" s="4">
        <f t="shared" ca="1" si="1131"/>
        <v>7226.0619329989495</v>
      </c>
      <c r="AA2258" s="4">
        <f t="shared" ca="1" si="1131"/>
        <v>440341.55934781558</v>
      </c>
      <c r="AB2258" s="4">
        <f t="shared" ca="1" si="1131"/>
        <v>5854.3209488492785</v>
      </c>
      <c r="AC2258" s="4">
        <f t="shared" ca="1" si="1131"/>
        <v>20056.090232444119</v>
      </c>
      <c r="AD2258" s="4">
        <f t="shared" ca="1" si="1131"/>
        <v>4323.4500242791246</v>
      </c>
    </row>
    <row r="2259" spans="1:30" hidden="1" outlineLevel="1">
      <c r="E2259" s="11"/>
      <c r="F2259" s="11"/>
      <c r="G2259" s="55" t="str">
        <f>$G$12</f>
        <v>DISTSEC</v>
      </c>
      <c r="H2259" s="4">
        <f t="shared" ref="H2259:AD2259" ca="1" si="1132">+H2250+H2152</f>
        <v>8683641.6658603214</v>
      </c>
      <c r="I2259" s="4">
        <f t="shared" ca="1" si="1132"/>
        <v>6492771.4787709797</v>
      </c>
      <c r="J2259" s="4">
        <f t="shared" ca="1" si="1132"/>
        <v>313018.58229865559</v>
      </c>
      <c r="K2259" s="4">
        <f t="shared" ca="1" si="1132"/>
        <v>944507.50935396622</v>
      </c>
      <c r="L2259" s="4">
        <f t="shared" ca="1" si="1132"/>
        <v>0</v>
      </c>
      <c r="M2259" s="4">
        <f t="shared" ca="1" si="1132"/>
        <v>0</v>
      </c>
      <c r="N2259" s="4">
        <f t="shared" ca="1" si="1132"/>
        <v>944507.50935396622</v>
      </c>
      <c r="O2259" s="4">
        <f t="shared" ca="1" si="1132"/>
        <v>601843.86120840127</v>
      </c>
      <c r="P2259" s="4">
        <f t="shared" ca="1" si="1132"/>
        <v>0</v>
      </c>
      <c r="Q2259" s="4">
        <f t="shared" ca="1" si="1132"/>
        <v>0</v>
      </c>
      <c r="R2259" s="4">
        <f t="shared" ca="1" si="1132"/>
        <v>0</v>
      </c>
      <c r="S2259" s="4">
        <f t="shared" ca="1" si="1132"/>
        <v>601843.86120840127</v>
      </c>
      <c r="T2259" s="4">
        <f t="shared" ca="1" si="1132"/>
        <v>16272.595419054558</v>
      </c>
      <c r="U2259" s="4">
        <f t="shared" ca="1" si="1132"/>
        <v>0</v>
      </c>
      <c r="V2259" s="4">
        <f t="shared" ca="1" si="1132"/>
        <v>0</v>
      </c>
      <c r="W2259" s="4">
        <f t="shared" ca="1" si="1132"/>
        <v>0</v>
      </c>
      <c r="X2259" s="4">
        <f t="shared" ca="1" si="1132"/>
        <v>16272.595419054558</v>
      </c>
      <c r="Y2259" s="4">
        <f t="shared" ca="1" si="1132"/>
        <v>221986.55304331306</v>
      </c>
      <c r="Z2259" s="4">
        <f t="shared" ca="1" si="1132"/>
        <v>0</v>
      </c>
      <c r="AA2259" s="4">
        <f t="shared" ca="1" si="1132"/>
        <v>221986.55304331306</v>
      </c>
      <c r="AB2259" s="4">
        <f t="shared" ca="1" si="1132"/>
        <v>2303.5616019714253</v>
      </c>
      <c r="AC2259" s="4">
        <f t="shared" ca="1" si="1132"/>
        <v>78214.776239245184</v>
      </c>
      <c r="AD2259" s="4">
        <f t="shared" ca="1" si="1132"/>
        <v>12722.747924734489</v>
      </c>
    </row>
    <row r="2260" spans="1:30" hidden="1" outlineLevel="1">
      <c r="E2260" s="11"/>
      <c r="F2260" s="11"/>
      <c r="G2260" s="55" t="str">
        <f>$G$13</f>
        <v>ENERGY</v>
      </c>
      <c r="H2260" s="4">
        <f t="shared" ref="H2260:AD2260" ca="1" si="1133">+H2251+H2153</f>
        <v>609192.1876851439</v>
      </c>
      <c r="I2260" s="4">
        <f t="shared" ca="1" si="1133"/>
        <v>228585.41106967413</v>
      </c>
      <c r="J2260" s="4">
        <f t="shared" ca="1" si="1133"/>
        <v>14813.811709319541</v>
      </c>
      <c r="K2260" s="4">
        <f t="shared" ca="1" si="1133"/>
        <v>49701.944157226062</v>
      </c>
      <c r="L2260" s="4">
        <f t="shared" ca="1" si="1133"/>
        <v>1579.6406203307231</v>
      </c>
      <c r="M2260" s="4">
        <f t="shared" ca="1" si="1133"/>
        <v>145.62439886396726</v>
      </c>
      <c r="N2260" s="4">
        <f t="shared" ca="1" si="1133"/>
        <v>51427.209176420751</v>
      </c>
      <c r="O2260" s="4">
        <f t="shared" ca="1" si="1133"/>
        <v>45313.955992233554</v>
      </c>
      <c r="P2260" s="4">
        <f t="shared" ca="1" si="1133"/>
        <v>8400.3355249618635</v>
      </c>
      <c r="Q2260" s="4">
        <f t="shared" ca="1" si="1133"/>
        <v>3816.8974481688169</v>
      </c>
      <c r="R2260" s="4">
        <f t="shared" ca="1" si="1133"/>
        <v>176.85265382359046</v>
      </c>
      <c r="S2260" s="4">
        <f t="shared" ca="1" si="1133"/>
        <v>57708.041619187825</v>
      </c>
      <c r="T2260" s="4">
        <f t="shared" ca="1" si="1133"/>
        <v>1736.5166633971442</v>
      </c>
      <c r="U2260" s="4">
        <f t="shared" ca="1" si="1133"/>
        <v>30490.631169042936</v>
      </c>
      <c r="V2260" s="4">
        <f t="shared" ca="1" si="1133"/>
        <v>173113.14471219675</v>
      </c>
      <c r="W2260" s="4">
        <f t="shared" ca="1" si="1133"/>
        <v>32843.615206668605</v>
      </c>
      <c r="X2260" s="4">
        <f t="shared" ca="1" si="1133"/>
        <v>238183.90775130541</v>
      </c>
      <c r="Y2260" s="4">
        <f t="shared" ca="1" si="1133"/>
        <v>12276.916598150205</v>
      </c>
      <c r="Z2260" s="4">
        <f t="shared" ca="1" si="1133"/>
        <v>199.8486309162999</v>
      </c>
      <c r="AA2260" s="4">
        <f t="shared" ca="1" si="1133"/>
        <v>12476.765229066503</v>
      </c>
      <c r="AB2260" s="4">
        <f t="shared" ca="1" si="1133"/>
        <v>222.91507188625852</v>
      </c>
      <c r="AC2260" s="4">
        <f t="shared" ca="1" si="1133"/>
        <v>4820.2399281454</v>
      </c>
      <c r="AD2260" s="4">
        <f t="shared" ca="1" si="1133"/>
        <v>953.88613013823112</v>
      </c>
    </row>
    <row r="2261" spans="1:30" hidden="1" outlineLevel="1">
      <c r="E2261" s="11"/>
      <c r="F2261" s="11"/>
      <c r="G2261" s="55" t="str">
        <f>$G$14</f>
        <v>CUSTOMER</v>
      </c>
      <c r="H2261" s="4">
        <f t="shared" ref="H2261:AD2261" ca="1" si="1134">+H2252+H2154</f>
        <v>4308342.2640532879</v>
      </c>
      <c r="I2261" s="4">
        <f t="shared" ca="1" si="1134"/>
        <v>2080056.2867893858</v>
      </c>
      <c r="J2261" s="4">
        <f t="shared" ca="1" si="1134"/>
        <v>527767.24293896975</v>
      </c>
      <c r="K2261" s="4">
        <f t="shared" ca="1" si="1134"/>
        <v>149949.80530452443</v>
      </c>
      <c r="L2261" s="4">
        <f t="shared" ca="1" si="1134"/>
        <v>46953.319062815055</v>
      </c>
      <c r="M2261" s="4">
        <f t="shared" ca="1" si="1134"/>
        <v>7614.7350822363669</v>
      </c>
      <c r="N2261" s="4">
        <f t="shared" ca="1" si="1134"/>
        <v>204517.85944957586</v>
      </c>
      <c r="O2261" s="4">
        <f t="shared" ca="1" si="1134"/>
        <v>41648.346801952292</v>
      </c>
      <c r="P2261" s="4">
        <f t="shared" ca="1" si="1134"/>
        <v>12264.310886377549</v>
      </c>
      <c r="Q2261" s="4">
        <f t="shared" ca="1" si="1134"/>
        <v>26525.126642695453</v>
      </c>
      <c r="R2261" s="4">
        <f t="shared" ca="1" si="1134"/>
        <v>4660.084419820424</v>
      </c>
      <c r="S2261" s="4">
        <f t="shared" ca="1" si="1134"/>
        <v>85097.868750845722</v>
      </c>
      <c r="T2261" s="4">
        <f t="shared" ca="1" si="1134"/>
        <v>286.77668973779197</v>
      </c>
      <c r="U2261" s="4">
        <f t="shared" ca="1" si="1134"/>
        <v>7277.0748537218424</v>
      </c>
      <c r="V2261" s="4">
        <f t="shared" ca="1" si="1134"/>
        <v>39008.684837530207</v>
      </c>
      <c r="W2261" s="4">
        <f t="shared" ca="1" si="1134"/>
        <v>6990.284657813153</v>
      </c>
      <c r="X2261" s="4">
        <f t="shared" ca="1" si="1134"/>
        <v>53562.821038803006</v>
      </c>
      <c r="Y2261" s="4">
        <f t="shared" ca="1" si="1134"/>
        <v>11523.889418820519</v>
      </c>
      <c r="Z2261" s="4">
        <f t="shared" ca="1" si="1134"/>
        <v>207.81664316924125</v>
      </c>
      <c r="AA2261" s="4">
        <f t="shared" ca="1" si="1134"/>
        <v>11731.70606198976</v>
      </c>
      <c r="AB2261" s="4">
        <f t="shared" ca="1" si="1134"/>
        <v>220.94777989430759</v>
      </c>
      <c r="AC2261" s="4">
        <f t="shared" ca="1" si="1134"/>
        <v>1195762.9816880648</v>
      </c>
      <c r="AD2261" s="4">
        <f t="shared" ca="1" si="1134"/>
        <v>149624.549555759</v>
      </c>
    </row>
    <row r="2262" spans="1:30" collapsed="1">
      <c r="B2262" s="111" t="s">
        <v>617</v>
      </c>
      <c r="E2262" s="60">
        <f>+E2253+E2155</f>
        <v>78540443</v>
      </c>
      <c r="F2262" s="3"/>
      <c r="G2262" s="55" t="str">
        <f>$G$15</f>
        <v>TOTAL</v>
      </c>
      <c r="H2262" s="4">
        <f t="shared" ref="H2262:AD2262" ca="1" si="1135">+H2253+H2155</f>
        <v>78540443</v>
      </c>
      <c r="I2262" s="4">
        <f t="shared" ca="1" si="1135"/>
        <v>43716225.810410336</v>
      </c>
      <c r="J2262" s="4">
        <f t="shared" ca="1" si="1135"/>
        <v>2554237.3382547735</v>
      </c>
      <c r="K2262" s="4">
        <f t="shared" ca="1" si="1135"/>
        <v>7347677.7156749507</v>
      </c>
      <c r="L2262" s="4">
        <f t="shared" ca="1" si="1135"/>
        <v>242560.20088009635</v>
      </c>
      <c r="M2262" s="4">
        <f t="shared" ca="1" si="1135"/>
        <v>20635.807074352957</v>
      </c>
      <c r="N2262" s="4">
        <f t="shared" ca="1" si="1135"/>
        <v>7610873.7236293983</v>
      </c>
      <c r="O2262" s="4">
        <f t="shared" ca="1" si="1135"/>
        <v>5383525.4874368459</v>
      </c>
      <c r="P2262" s="4">
        <f t="shared" ca="1" si="1135"/>
        <v>895234.78236155922</v>
      </c>
      <c r="Q2262" s="4">
        <f t="shared" ca="1" si="1135"/>
        <v>309561.96850662207</v>
      </c>
      <c r="R2262" s="4">
        <f t="shared" ca="1" si="1135"/>
        <v>16476.643544654551</v>
      </c>
      <c r="S2262" s="4">
        <f t="shared" ca="1" si="1135"/>
        <v>6604798.8818496829</v>
      </c>
      <c r="T2262" s="4">
        <f t="shared" ca="1" si="1135"/>
        <v>183321.41265094132</v>
      </c>
      <c r="U2262" s="4">
        <f t="shared" ca="1" si="1135"/>
        <v>2726279.1893576593</v>
      </c>
      <c r="V2262" s="4">
        <f t="shared" ca="1" si="1135"/>
        <v>10233718.413959065</v>
      </c>
      <c r="W2262" s="4">
        <f t="shared" ca="1" si="1135"/>
        <v>1717060.845105147</v>
      </c>
      <c r="X2262" s="4">
        <f t="shared" ca="1" si="1135"/>
        <v>14860379.861072812</v>
      </c>
      <c r="Y2262" s="4">
        <f t="shared" ca="1" si="1135"/>
        <v>1678424.065055206</v>
      </c>
      <c r="Z2262" s="4">
        <f t="shared" ca="1" si="1135"/>
        <v>24370.911665199099</v>
      </c>
      <c r="AA2262" s="4">
        <f t="shared" ca="1" si="1135"/>
        <v>1702794.976720405</v>
      </c>
      <c r="AB2262" s="4">
        <f t="shared" ca="1" si="1135"/>
        <v>21592.932333519813</v>
      </c>
      <c r="AC2262" s="4">
        <f t="shared" ca="1" si="1135"/>
        <v>1301372.0501939252</v>
      </c>
      <c r="AD2262" s="4">
        <f t="shared" ca="1" si="1135"/>
        <v>168167.42553513972</v>
      </c>
    </row>
    <row r="2263" spans="1:30" s="55" customFormat="1">
      <c r="A2263" s="56"/>
      <c r="B2263" s="111"/>
      <c r="E2263" s="60"/>
      <c r="F2263" s="58"/>
      <c r="H2263" s="60"/>
      <c r="I2263" s="60"/>
      <c r="J2263" s="60"/>
      <c r="K2263" s="60"/>
      <c r="L2263" s="60"/>
      <c r="M2263" s="60"/>
      <c r="N2263" s="60"/>
      <c r="O2263" s="60"/>
      <c r="P2263" s="60"/>
      <c r="Q2263" s="60"/>
      <c r="R2263" s="60"/>
      <c r="S2263" s="60"/>
      <c r="T2263" s="60"/>
      <c r="U2263" s="60"/>
      <c r="V2263" s="60"/>
      <c r="W2263" s="60"/>
      <c r="X2263" s="60"/>
      <c r="Y2263" s="60"/>
      <c r="Z2263" s="60"/>
      <c r="AA2263" s="60"/>
      <c r="AB2263" s="60"/>
      <c r="AC2263" s="60"/>
      <c r="AD2263" s="60"/>
    </row>
    <row r="2264" spans="1:30">
      <c r="B2264" s="111" t="s">
        <v>153</v>
      </c>
      <c r="E2264" s="3"/>
      <c r="F2264" s="58"/>
      <c r="G2264" s="3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6"/>
    </row>
    <row r="2265" spans="1:30" hidden="1" outlineLevel="1">
      <c r="E2265" s="51"/>
      <c r="F2265" s="52" t="str">
        <f>F2272</f>
        <v>LABOR_M</v>
      </c>
      <c r="G2265" s="55" t="str">
        <f>$G$8</f>
        <v>PRODUCTION</v>
      </c>
      <c r="H2265" s="4">
        <f t="shared" ref="H2265:H2352" ca="1" si="1136">SUBTOTAL(9,I2265:AD2265)</f>
        <v>895314.66999599314</v>
      </c>
      <c r="I2265" s="5">
        <f ca="1">VLOOKUP(CONCATENATE($F2265," ",$G2265),AllocFactorMatrix,(I$4+1),FALSE)*$E2272</f>
        <v>441016.77754655911</v>
      </c>
      <c r="J2265" s="5">
        <f ca="1">VLOOKUP(CONCATENATE($F2265," ",$G2265),AllocFactorMatrix,(J$4+1),FALSE)*$E2272</f>
        <v>21801.035165851379</v>
      </c>
      <c r="K2265" s="5">
        <f ca="1">VLOOKUP(CONCATENATE($F2265," ",$G2265),AllocFactorMatrix,(K$4+1),FALSE)*$E2272</f>
        <v>79855.942378068459</v>
      </c>
      <c r="L2265" s="5">
        <f ca="1">VLOOKUP(CONCATENATE($F2265," ",$G2265),AllocFactorMatrix,(L$4+1),FALSE)*$E2272</f>
        <v>2513.5815457043509</v>
      </c>
      <c r="M2265" s="5">
        <f ca="1">VLOOKUP(CONCATENATE($F2265," ",$G2265),AllocFactorMatrix,(M$4+1),FALSE)*$E2272</f>
        <v>235.71563431649471</v>
      </c>
      <c r="N2265" s="5">
        <f t="shared" ref="N2265:N2344" ca="1" si="1137">SUBTOTAL(9,K2265:M2265)</f>
        <v>82605.239558089306</v>
      </c>
      <c r="O2265" s="5">
        <f ca="1">VLOOKUP(CONCATENATE($F2265," ",$G2265),AllocFactorMatrix,(O$4+1),FALSE)*$E2272</f>
        <v>60702.938658657906</v>
      </c>
      <c r="P2265" s="5">
        <f ca="1">VLOOKUP(CONCATENATE($F2265," ",$G2265),AllocFactorMatrix,(P$4+1),FALSE)*$E2272</f>
        <v>11310.725988375963</v>
      </c>
      <c r="Q2265" s="5">
        <f ca="1">VLOOKUP(CONCATENATE($F2265," ",$G2265),AllocFactorMatrix,(Q$4+1),FALSE)*$E2272</f>
        <v>5111.1064684237635</v>
      </c>
      <c r="R2265" s="5">
        <f ca="1">VLOOKUP(CONCATENATE($F2265," ",$G2265),AllocFactorMatrix,(R$4+1),FALSE)*$E2272</f>
        <v>229.84074464433385</v>
      </c>
      <c r="S2265" s="5">
        <f ca="1">SUBTOTAL(9,O2265:R2265)</f>
        <v>77354.61186010197</v>
      </c>
      <c r="T2265" s="5">
        <f ca="1">VLOOKUP(CONCATENATE($F2265," ",$G2265),AllocFactorMatrix,(T$4+1),FALSE)*$E2272</f>
        <v>2120.5091281370687</v>
      </c>
      <c r="U2265" s="5">
        <f ca="1">VLOOKUP(CONCATENATE($F2265," ",$G2265),AllocFactorMatrix,(U$4+1),FALSE)*$E2272</f>
        <v>34701.770585709906</v>
      </c>
      <c r="V2265" s="5">
        <f ca="1">VLOOKUP(CONCATENATE($F2265," ",$G2265),AllocFactorMatrix,(V$4+1),FALSE)*$E2272</f>
        <v>183399.83261123905</v>
      </c>
      <c r="W2265" s="5">
        <f ca="1">VLOOKUP(CONCATENATE($F2265," ",$G2265),AllocFactorMatrix,(W$4+1),FALSE)*$E2272</f>
        <v>33118.970052359728</v>
      </c>
      <c r="X2265" s="5">
        <f ca="1">SUBTOTAL(9,T2265:W2265)</f>
        <v>253341.08237744577</v>
      </c>
      <c r="Y2265" s="5">
        <f ca="1">VLOOKUP(CONCATENATE($F2265," ",$G2265),AllocFactorMatrix,(Y$4+1),FALSE)*$E2272</f>
        <v>18641.776138619229</v>
      </c>
      <c r="Z2265" s="5">
        <f ca="1">VLOOKUP(CONCATENATE($F2265," ",$G2265),AllocFactorMatrix,(Z$4+1),FALSE)*$E2272</f>
        <v>312.24262458429791</v>
      </c>
      <c r="AA2265" s="5">
        <f t="shared" ref="AA2265:AA2352" ca="1" si="1138">SUBTOTAL(9,Y2265:Z2265)</f>
        <v>18954.018763203527</v>
      </c>
      <c r="AB2265" s="5">
        <f ca="1">VLOOKUP(CONCATENATE($F2265," ",$G2265),AllocFactorMatrix,(AB$4+1),FALSE)*$E2272</f>
        <v>241.90472474203935</v>
      </c>
      <c r="AC2265" s="5">
        <f ca="1">VLOOKUP(CONCATENATE($F2265," ",$G2265),AllocFactorMatrix,(AC$4+1),FALSE)*$E2272</f>
        <v>0</v>
      </c>
      <c r="AD2265" s="5">
        <f ca="1">VLOOKUP(CONCATENATE($F2265," ",$G2265),AllocFactorMatrix,(AD$4+1),FALSE)*$E2272</f>
        <v>0</v>
      </c>
    </row>
    <row r="2266" spans="1:30" hidden="1" outlineLevel="1">
      <c r="E2266" s="51"/>
      <c r="F2266" s="52" t="str">
        <f>F2272</f>
        <v>LABOR_M</v>
      </c>
      <c r="G2266" s="55" t="str">
        <f>$G$9</f>
        <v>BULKTRAN</v>
      </c>
      <c r="H2266" s="4">
        <f t="shared" ca="1" si="1136"/>
        <v>3271.3169930995646</v>
      </c>
      <c r="I2266" s="5">
        <f ca="1">VLOOKUP(CONCATENATE($F2266," ",$G2266),AllocFactorMatrix,(I$4+1),FALSE)*$E2272</f>
        <v>1611.3951071934584</v>
      </c>
      <c r="J2266" s="5">
        <f ca="1">VLOOKUP(CONCATENATE($F2266," ",$G2266),AllocFactorMatrix,(J$4+1),FALSE)*$E2272</f>
        <v>79.657018024210387</v>
      </c>
      <c r="K2266" s="5">
        <f ca="1">VLOOKUP(CONCATENATE($F2266," ",$G2266),AllocFactorMatrix,(K$4+1),FALSE)*$E2272</f>
        <v>291.77909181642713</v>
      </c>
      <c r="L2266" s="5">
        <f ca="1">VLOOKUP(CONCATENATE($F2266," ",$G2266),AllocFactorMatrix,(L$4+1),FALSE)*$E2272</f>
        <v>9.1841698785533286</v>
      </c>
      <c r="M2266" s="5">
        <f ca="1">VLOOKUP(CONCATENATE($F2266," ",$G2266),AllocFactorMatrix,(M$4+1),FALSE)*$E2272</f>
        <v>0.86126206340642586</v>
      </c>
      <c r="N2266" s="5">
        <f t="shared" ca="1" si="1137"/>
        <v>301.82452375838687</v>
      </c>
      <c r="O2266" s="5">
        <f ca="1">VLOOKUP(CONCATENATE($F2266," ",$G2266),AllocFactorMatrix,(O$4+1),FALSE)*$E2272</f>
        <v>221.79749915863303</v>
      </c>
      <c r="P2266" s="5">
        <f ca="1">VLOOKUP(CONCATENATE($F2266," ",$G2266),AllocFactorMatrix,(P$4+1),FALSE)*$E2272</f>
        <v>41.327335930095678</v>
      </c>
      <c r="Q2266" s="5">
        <f ca="1">VLOOKUP(CONCATENATE($F2266," ",$G2266),AllocFactorMatrix,(Q$4+1),FALSE)*$E2272</f>
        <v>18.675053591795375</v>
      </c>
      <c r="R2266" s="5">
        <f ca="1">VLOOKUP(CONCATENATE($F2266," ",$G2266),AllocFactorMatrix,(R$4+1),FALSE)*$E2272</f>
        <v>0.83979628488052382</v>
      </c>
      <c r="S2266" s="5">
        <f t="shared" ref="S2266:S2344" ca="1" si="1139">SUBTOTAL(9,O2266:R2266)</f>
        <v>282.63968496540463</v>
      </c>
      <c r="T2266" s="5">
        <f ca="1">VLOOKUP(CONCATENATE($F2266," ",$G2266),AllocFactorMatrix,(T$4+1),FALSE)*$E2272</f>
        <v>7.7479547441444039</v>
      </c>
      <c r="U2266" s="5">
        <f ca="1">VLOOKUP(CONCATENATE($F2266," ",$G2266),AllocFactorMatrix,(U$4+1),FALSE)*$E2272</f>
        <v>126.79395927711484</v>
      </c>
      <c r="V2266" s="5">
        <f ca="1">VLOOKUP(CONCATENATE($F2266," ",$G2266),AllocFactorMatrix,(V$4+1),FALSE)*$E2272</f>
        <v>670.10963749253335</v>
      </c>
      <c r="W2266" s="5">
        <f ca="1">VLOOKUP(CONCATENATE($F2266," ",$G2266),AllocFactorMatrix,(W$4+1),FALSE)*$E2272</f>
        <v>121.01069395715903</v>
      </c>
      <c r="X2266" s="5">
        <f t="shared" ref="X2266:X2272" ca="1" si="1140">SUBTOTAL(9,T2266:W2266)</f>
        <v>925.66224547095158</v>
      </c>
      <c r="Y2266" s="5">
        <f ca="1">VLOOKUP(CONCATENATE($F2266," ",$G2266),AllocFactorMatrix,(Y$4+1),FALSE)*$E2272</f>
        <v>68.113660043229288</v>
      </c>
      <c r="Z2266" s="5">
        <f ca="1">VLOOKUP(CONCATENATE($F2266," ",$G2266),AllocFactorMatrix,(Z$4+1),FALSE)*$E2272</f>
        <v>1.1408777695747945</v>
      </c>
      <c r="AA2266" s="5">
        <f t="shared" ca="1" si="1138"/>
        <v>69.254537812804088</v>
      </c>
      <c r="AB2266" s="5">
        <f ca="1">VLOOKUP(CONCATENATE($F2266," ",$G2266),AllocFactorMatrix,(AB$4+1),FALSE)*$E2272</f>
        <v>0.88387587434845405</v>
      </c>
      <c r="AC2266" s="5">
        <f ca="1">VLOOKUP(CONCATENATE($F2266," ",$G2266),AllocFactorMatrix,(AC$4+1),FALSE)*$E2272</f>
        <v>0</v>
      </c>
      <c r="AD2266" s="5">
        <f ca="1">VLOOKUP(CONCATENATE($F2266," ",$G2266),AllocFactorMatrix,(AD$4+1),FALSE)*$E2272</f>
        <v>0</v>
      </c>
    </row>
    <row r="2267" spans="1:30" hidden="1" outlineLevel="1">
      <c r="E2267" s="51"/>
      <c r="F2267" s="52" t="str">
        <f>F2272</f>
        <v>LABOR_M</v>
      </c>
      <c r="G2267" s="55" t="str">
        <f>$G$10</f>
        <v>SUBTRAN</v>
      </c>
      <c r="H2267" s="4">
        <f t="shared" ca="1" si="1136"/>
        <v>719.55404886647784</v>
      </c>
      <c r="I2267" s="5">
        <f ca="1">VLOOKUP(CONCATENATE($F2267," ",$G2267),AllocFactorMatrix,(I$4+1),FALSE)*$E2272</f>
        <v>350.3274321873148</v>
      </c>
      <c r="J2267" s="5">
        <f ca="1">VLOOKUP(CONCATENATE($F2267," ",$G2267),AllocFactorMatrix,(J$4+1),FALSE)*$E2272</f>
        <v>16.907260160050512</v>
      </c>
      <c r="K2267" s="5">
        <f ca="1">VLOOKUP(CONCATENATE($F2267," ",$G2267),AllocFactorMatrix,(K$4+1),FALSE)*$E2272</f>
        <v>61.507785775299197</v>
      </c>
      <c r="L2267" s="5">
        <f ca="1">VLOOKUP(CONCATENATE($F2267," ",$G2267),AllocFactorMatrix,(L$4+1),FALSE)*$E2272</f>
        <v>1.8999176312759056</v>
      </c>
      <c r="M2267" s="5">
        <f ca="1">VLOOKUP(CONCATENATE($F2267," ",$G2267),AllocFactorMatrix,(M$4+1),FALSE)*$E2272</f>
        <v>0.23662469293743699</v>
      </c>
      <c r="N2267" s="5">
        <f t="shared" ca="1" si="1137"/>
        <v>63.644328099512542</v>
      </c>
      <c r="O2267" s="5">
        <f ca="1">VLOOKUP(CONCATENATE($F2267," ",$G2267),AllocFactorMatrix,(O$4+1),FALSE)*$E2272</f>
        <v>46.470093508554818</v>
      </c>
      <c r="P2267" s="5">
        <f ca="1">VLOOKUP(CONCATENATE($F2267," ",$G2267),AllocFactorMatrix,(P$4+1),FALSE)*$E2272</f>
        <v>8.638736182572794</v>
      </c>
      <c r="Q2267" s="5">
        <f ca="1">VLOOKUP(CONCATENATE($F2267," ",$G2267),AllocFactorMatrix,(Q$4+1),FALSE)*$E2272</f>
        <v>5.140150962504781</v>
      </c>
      <c r="R2267" s="5">
        <f ca="1">VLOOKUP(CONCATENATE($F2267," ",$G2267),AllocFactorMatrix,(R$4+1),FALSE)*$E2272</f>
        <v>0</v>
      </c>
      <c r="S2267" s="5">
        <f t="shared" ca="1" si="1139"/>
        <v>60.248980653632394</v>
      </c>
      <c r="T2267" s="5">
        <f ca="1">VLOOKUP(CONCATENATE($F2267," ",$G2267),AllocFactorMatrix,(T$4+1),FALSE)*$E2272</f>
        <v>1.6226558737039105</v>
      </c>
      <c r="U2267" s="5">
        <f ca="1">VLOOKUP(CONCATENATE($F2267," ",$G2267),AllocFactorMatrix,(U$4+1),FALSE)*$E2272</f>
        <v>26.563803099240122</v>
      </c>
      <c r="V2267" s="5">
        <f ca="1">VLOOKUP(CONCATENATE($F2267," ",$G2267),AllocFactorMatrix,(V$4+1),FALSE)*$E2272</f>
        <v>185.06159829966259</v>
      </c>
      <c r="W2267" s="5">
        <f ca="1">VLOOKUP(CONCATENATE($F2267," ",$G2267),AllocFactorMatrix,(W$4+1),FALSE)*$E2272</f>
        <v>0</v>
      </c>
      <c r="X2267" s="5">
        <f t="shared" ca="1" si="1140"/>
        <v>213.24805727260662</v>
      </c>
      <c r="Y2267" s="5">
        <f ca="1">VLOOKUP(CONCATENATE($F2267," ",$G2267),AllocFactorMatrix,(Y$4+1),FALSE)*$E2272</f>
        <v>13.986136686081412</v>
      </c>
      <c r="Z2267" s="5">
        <f ca="1">VLOOKUP(CONCATENATE($F2267," ",$G2267),AllocFactorMatrix,(Z$4+1),FALSE)*$E2272</f>
        <v>0.23314927853295792</v>
      </c>
      <c r="AA2267" s="5">
        <f t="shared" ca="1" si="1138"/>
        <v>14.21928596461437</v>
      </c>
      <c r="AB2267" s="5">
        <f ca="1">VLOOKUP(CONCATENATE($F2267," ",$G2267),AllocFactorMatrix,(AB$4+1),FALSE)*$E2272</f>
        <v>0.18676580633263648</v>
      </c>
      <c r="AC2267" s="5">
        <f ca="1">VLOOKUP(CONCATENATE($F2267," ",$G2267),AllocFactorMatrix,(AC$4+1),FALSE)*$E2272</f>
        <v>0.63504366807657564</v>
      </c>
      <c r="AD2267" s="5">
        <f ca="1">VLOOKUP(CONCATENATE($F2267," ",$G2267),AllocFactorMatrix,(AD$4+1),FALSE)*$E2272</f>
        <v>0.13689505433728735</v>
      </c>
    </row>
    <row r="2268" spans="1:30" hidden="1" outlineLevel="1">
      <c r="E2268" s="51"/>
      <c r="F2268" s="52" t="str">
        <f>F2272</f>
        <v>LABOR_M</v>
      </c>
      <c r="G2268" s="55" t="str">
        <f>$G$11</f>
        <v>DISTPRI</v>
      </c>
      <c r="H2268" s="4">
        <f t="shared" ca="1" si="1136"/>
        <v>461017.18414004327</v>
      </c>
      <c r="I2268" s="5">
        <f ca="1">VLOOKUP(CONCATENATE($F2268," ",$G2268),AllocFactorMatrix,(I$4+1),FALSE)*$E2272</f>
        <v>308117.44678682194</v>
      </c>
      <c r="J2268" s="5">
        <f ca="1">VLOOKUP(CONCATENATE($F2268," ",$G2268),AllocFactorMatrix,(J$4+1),FALSE)*$E2272</f>
        <v>14523.852089554532</v>
      </c>
      <c r="K2268" s="5">
        <f ca="1">VLOOKUP(CONCATENATE($F2268," ",$G2268),AllocFactorMatrix,(K$4+1),FALSE)*$E2272</f>
        <v>52736.998314795535</v>
      </c>
      <c r="L2268" s="5">
        <f ca="1">VLOOKUP(CONCATENATE($F2268," ",$G2268),AllocFactorMatrix,(L$4+1),FALSE)*$E2272</f>
        <v>1629.8476613935466</v>
      </c>
      <c r="M2268" s="5">
        <f ca="1">VLOOKUP(CONCATENATE($F2268," ",$G2268),AllocFactorMatrix,(M$4+1),FALSE)*$E2272</f>
        <v>0</v>
      </c>
      <c r="N2268" s="5">
        <f t="shared" ca="1" si="1137"/>
        <v>54366.845976189084</v>
      </c>
      <c r="O2268" s="5">
        <f ca="1">VLOOKUP(CONCATENATE($F2268," ",$G2268),AllocFactorMatrix,(O$4+1),FALSE)*$E2272</f>
        <v>39543.531096942075</v>
      </c>
      <c r="P2268" s="5">
        <f ca="1">VLOOKUP(CONCATENATE($F2268," ",$G2268),AllocFactorMatrix,(P$4+1),FALSE)*$E2272</f>
        <v>7364.9853278485298</v>
      </c>
      <c r="Q2268" s="5">
        <f ca="1">VLOOKUP(CONCATENATE($F2268," ",$G2268),AllocFactorMatrix,(Q$4+1),FALSE)*$E2272</f>
        <v>0</v>
      </c>
      <c r="R2268" s="5">
        <f ca="1">VLOOKUP(CONCATENATE($F2268," ",$G2268),AllocFactorMatrix,(R$4+1),FALSE)*$E2272</f>
        <v>0</v>
      </c>
      <c r="S2268" s="5">
        <f t="shared" ca="1" si="1139"/>
        <v>46908.516424790607</v>
      </c>
      <c r="T2268" s="5">
        <f ca="1">VLOOKUP(CONCATENATE($F2268," ",$G2268),AllocFactorMatrix,(T$4+1),FALSE)*$E2272</f>
        <v>1409.7025147801889</v>
      </c>
      <c r="U2268" s="5">
        <f ca="1">VLOOKUP(CONCATENATE($F2268," ",$G2268),AllocFactorMatrix,(U$4+1),FALSE)*$E2272</f>
        <v>22735.311623564103</v>
      </c>
      <c r="V2268" s="5">
        <f ca="1">VLOOKUP(CONCATENATE($F2268," ",$G2268),AllocFactorMatrix,(V$4+1),FALSE)*$E2272</f>
        <v>0</v>
      </c>
      <c r="W2268" s="5">
        <f ca="1">VLOOKUP(CONCATENATE($F2268," ",$G2268),AllocFactorMatrix,(W$4+1),FALSE)*$E2272</f>
        <v>0</v>
      </c>
      <c r="X2268" s="5">
        <f t="shared" ca="1" si="1140"/>
        <v>24145.014138344293</v>
      </c>
      <c r="Y2268" s="5">
        <f ca="1">VLOOKUP(CONCATENATE($F2268," ",$G2268),AllocFactorMatrix,(Y$4+1),FALSE)*$E2272</f>
        <v>11924.191873020183</v>
      </c>
      <c r="Z2268" s="5">
        <f ca="1">VLOOKUP(CONCATENATE($F2268," ",$G2268),AllocFactorMatrix,(Z$4+1),FALSE)*$E2272</f>
        <v>198.94219784262782</v>
      </c>
      <c r="AA2268" s="5">
        <f t="shared" ca="1" si="1138"/>
        <v>12123.13407086281</v>
      </c>
      <c r="AB2268" s="5">
        <f ca="1">VLOOKUP(CONCATENATE($F2268," ",$G2268),AllocFactorMatrix,(AB$4+1),FALSE)*$E2272</f>
        <v>161.17651457172792</v>
      </c>
      <c r="AC2268" s="5">
        <f ca="1">VLOOKUP(CONCATENATE($F2268," ",$G2268),AllocFactorMatrix,(AC$4+1),FALSE)*$E2272</f>
        <v>552.16834673828589</v>
      </c>
      <c r="AD2268" s="5">
        <f ca="1">VLOOKUP(CONCATENATE($F2268," ",$G2268),AllocFactorMatrix,(AD$4+1),FALSE)*$E2272</f>
        <v>119.02979217006063</v>
      </c>
    </row>
    <row r="2269" spans="1:30" hidden="1" outlineLevel="1">
      <c r="E2269" s="51"/>
      <c r="F2269" s="52" t="str">
        <f>F2272</f>
        <v>LABOR_M</v>
      </c>
      <c r="G2269" s="55" t="str">
        <f>$G$12</f>
        <v>DISTSEC</v>
      </c>
      <c r="H2269" s="4">
        <f t="shared" ca="1" si="1136"/>
        <v>190267.46222250158</v>
      </c>
      <c r="I2269" s="5">
        <f ca="1">VLOOKUP(CONCATENATE($F2269," ",$G2269),AllocFactorMatrix,(I$4+1),FALSE)*$E2272</f>
        <v>142263.25769673512</v>
      </c>
      <c r="J2269" s="5">
        <f ca="1">VLOOKUP(CONCATENATE($F2269," ",$G2269),AllocFactorMatrix,(J$4+1),FALSE)*$E2272</f>
        <v>6858.5569941928188</v>
      </c>
      <c r="K2269" s="5">
        <f ca="1">VLOOKUP(CONCATENATE($F2269," ",$G2269),AllocFactorMatrix,(K$4+1),FALSE)*$E2272</f>
        <v>20695.124668881686</v>
      </c>
      <c r="L2269" s="5">
        <f ca="1">VLOOKUP(CONCATENATE($F2269," ",$G2269),AllocFactorMatrix,(L$4+1),FALSE)*$E2272</f>
        <v>0</v>
      </c>
      <c r="M2269" s="5">
        <f ca="1">VLOOKUP(CONCATENATE($F2269," ",$G2269),AllocFactorMatrix,(M$4+1),FALSE)*$E2272</f>
        <v>0</v>
      </c>
      <c r="N2269" s="5">
        <f t="shared" ca="1" si="1137"/>
        <v>20695.124668881686</v>
      </c>
      <c r="O2269" s="5">
        <f ca="1">VLOOKUP(CONCATENATE($F2269," ",$G2269),AllocFactorMatrix,(O$4+1),FALSE)*$E2272</f>
        <v>13187.013989362827</v>
      </c>
      <c r="P2269" s="5">
        <f ca="1">VLOOKUP(CONCATENATE($F2269," ",$G2269),AllocFactorMatrix,(P$4+1),FALSE)*$E2272</f>
        <v>0</v>
      </c>
      <c r="Q2269" s="5">
        <f ca="1">VLOOKUP(CONCATENATE($F2269," ",$G2269),AllocFactorMatrix,(Q$4+1),FALSE)*$E2272</f>
        <v>0</v>
      </c>
      <c r="R2269" s="5">
        <f ca="1">VLOOKUP(CONCATENATE($F2269," ",$G2269),AllocFactorMatrix,(R$4+1),FALSE)*$E2272</f>
        <v>0</v>
      </c>
      <c r="S2269" s="5">
        <f t="shared" ca="1" si="1139"/>
        <v>13187.013989362827</v>
      </c>
      <c r="T2269" s="5">
        <f ca="1">VLOOKUP(CONCATENATE($F2269," ",$G2269),AllocFactorMatrix,(T$4+1),FALSE)*$E2272</f>
        <v>356.54919367867177</v>
      </c>
      <c r="U2269" s="5">
        <f ca="1">VLOOKUP(CONCATENATE($F2269," ",$G2269),AllocFactorMatrix,(U$4+1),FALSE)*$E2272</f>
        <v>0</v>
      </c>
      <c r="V2269" s="5">
        <f ca="1">VLOOKUP(CONCATENATE($F2269," ",$G2269),AllocFactorMatrix,(V$4+1),FALSE)*$E2272</f>
        <v>0</v>
      </c>
      <c r="W2269" s="5">
        <f ca="1">VLOOKUP(CONCATENATE($F2269," ",$G2269),AllocFactorMatrix,(W$4+1),FALSE)*$E2272</f>
        <v>0</v>
      </c>
      <c r="X2269" s="5">
        <f t="shared" ca="1" si="1140"/>
        <v>356.54919367867177</v>
      </c>
      <c r="Y2269" s="5">
        <f ca="1">VLOOKUP(CONCATENATE($F2269," ",$G2269),AllocFactorMatrix,(Y$4+1),FALSE)*$E2272</f>
        <v>4863.9522127134387</v>
      </c>
      <c r="Z2269" s="5">
        <f ca="1">VLOOKUP(CONCATENATE($F2269," ",$G2269),AllocFactorMatrix,(Z$4+1),FALSE)*$E2272</f>
        <v>0</v>
      </c>
      <c r="AA2269" s="5">
        <f t="shared" ca="1" si="1138"/>
        <v>4863.9522127134387</v>
      </c>
      <c r="AB2269" s="5">
        <f ca="1">VLOOKUP(CONCATENATE($F2269," ",$G2269),AllocFactorMatrix,(AB$4+1),FALSE)*$E2272</f>
        <v>50.473388578831923</v>
      </c>
      <c r="AC2269" s="5">
        <f ca="1">VLOOKUP(CONCATENATE($F2269," ",$G2269),AllocFactorMatrix,(AC$4+1),FALSE)*$E2272</f>
        <v>1713.7656706689554</v>
      </c>
      <c r="AD2269" s="5">
        <f ca="1">VLOOKUP(CONCATENATE($F2269," ",$G2269),AllocFactorMatrix,(AD$4+1),FALSE)*$E2272</f>
        <v>278.76840768924103</v>
      </c>
    </row>
    <row r="2270" spans="1:30" hidden="1" outlineLevel="1">
      <c r="E2270" s="51"/>
      <c r="F2270" s="52" t="str">
        <f>F2272</f>
        <v>LABOR_M</v>
      </c>
      <c r="G2270" s="55" t="str">
        <f>$G$13</f>
        <v>ENERGY</v>
      </c>
      <c r="H2270" s="4">
        <f t="shared" ca="1" si="1136"/>
        <v>235695.66082530742</v>
      </c>
      <c r="I2270" s="5">
        <f ca="1">VLOOKUP(CONCATENATE($F2270," ",$G2270),AllocFactorMatrix,(I$4+1),FALSE)*$E2272</f>
        <v>88439.396640682215</v>
      </c>
      <c r="J2270" s="5">
        <f ca="1">VLOOKUP(CONCATENATE($F2270," ",$G2270),AllocFactorMatrix,(J$4+1),FALSE)*$E2272</f>
        <v>5731.4443795433654</v>
      </c>
      <c r="K2270" s="5">
        <f ca="1">VLOOKUP(CONCATENATE($F2270," ",$G2270),AllocFactorMatrix,(K$4+1),FALSE)*$E2272</f>
        <v>19229.617203322516</v>
      </c>
      <c r="L2270" s="5">
        <f ca="1">VLOOKUP(CONCATENATE($F2270," ",$G2270),AllocFactorMatrix,(L$4+1),FALSE)*$E2272</f>
        <v>611.16089044099147</v>
      </c>
      <c r="M2270" s="5">
        <f ca="1">VLOOKUP(CONCATENATE($F2270," ",$G2270),AllocFactorMatrix,(M$4+1),FALSE)*$E2272</f>
        <v>56.34188949952604</v>
      </c>
      <c r="N2270" s="5">
        <f t="shared" ca="1" si="1137"/>
        <v>19897.119983263034</v>
      </c>
      <c r="O2270" s="5">
        <f ca="1">VLOOKUP(CONCATENATE($F2270," ",$G2270),AllocFactorMatrix,(O$4+1),FALSE)*$E2272</f>
        <v>17531.910320094932</v>
      </c>
      <c r="P2270" s="5">
        <f ca="1">VLOOKUP(CONCATENATE($F2270," ",$G2270),AllocFactorMatrix,(P$4+1),FALSE)*$E2272</f>
        <v>3250.0788301860143</v>
      </c>
      <c r="Q2270" s="5">
        <f ca="1">VLOOKUP(CONCATENATE($F2270," ",$G2270),AllocFactorMatrix,(Q$4+1),FALSE)*$E2272</f>
        <v>1476.7526316564376</v>
      </c>
      <c r="R2270" s="5">
        <f ca="1">VLOOKUP(CONCATENATE($F2270," ",$G2270),AllocFactorMatrix,(R$4+1),FALSE)*$E2272</f>
        <v>68.424060508806477</v>
      </c>
      <c r="S2270" s="5">
        <f t="shared" ca="1" si="1139"/>
        <v>22327.165842446189</v>
      </c>
      <c r="T2270" s="5">
        <f ca="1">VLOOKUP(CONCATENATE($F2270," ",$G2270),AllocFactorMatrix,(T$4+1),FALSE)*$E2272</f>
        <v>671.8560263696055</v>
      </c>
      <c r="U2270" s="5">
        <f ca="1">VLOOKUP(CONCATENATE($F2270," ",$G2270),AllocFactorMatrix,(U$4+1),FALSE)*$E2272</f>
        <v>11796.785329234355</v>
      </c>
      <c r="V2270" s="5">
        <f ca="1">VLOOKUP(CONCATENATE($F2270," ",$G2270),AllocFactorMatrix,(V$4+1),FALSE)*$E2272</f>
        <v>66977.249323454016</v>
      </c>
      <c r="W2270" s="5">
        <f ca="1">VLOOKUP(CONCATENATE($F2270," ",$G2270),AllocFactorMatrix,(W$4+1),FALSE)*$E2272</f>
        <v>12707.151776589746</v>
      </c>
      <c r="X2270" s="5">
        <f t="shared" ca="1" si="1140"/>
        <v>92153.042455647723</v>
      </c>
      <c r="Y2270" s="5">
        <f ca="1">VLOOKUP(CONCATENATE($F2270," ",$G2270),AllocFactorMatrix,(Y$4+1),FALSE)*$E2272</f>
        <v>4749.9229783191804</v>
      </c>
      <c r="Z2270" s="5">
        <f ca="1">VLOOKUP(CONCATENATE($F2270," ",$G2270),AllocFactorMatrix,(Z$4+1),FALSE)*$E2272</f>
        <v>77.321173976044662</v>
      </c>
      <c r="AA2270" s="5">
        <f t="shared" ca="1" si="1138"/>
        <v>4827.2441522952249</v>
      </c>
      <c r="AB2270" s="5">
        <f ca="1">VLOOKUP(CONCATENATE($F2270," ",$G2270),AllocFactorMatrix,(AB$4+1),FALSE)*$E2272</f>
        <v>86.245549825250762</v>
      </c>
      <c r="AC2270" s="5">
        <f ca="1">VLOOKUP(CONCATENATE($F2270," ",$G2270),AllocFactorMatrix,(AC$4+1),FALSE)*$E2272</f>
        <v>1864.9445251716709</v>
      </c>
      <c r="AD2270" s="5">
        <f ca="1">VLOOKUP(CONCATENATE($F2270," ",$G2270),AllocFactorMatrix,(AD$4+1),FALSE)*$E2272</f>
        <v>369.05729643273997</v>
      </c>
    </row>
    <row r="2271" spans="1:30" hidden="1" outlineLevel="1">
      <c r="E2271" s="51"/>
      <c r="F2271" s="52" t="str">
        <f>F2272</f>
        <v>LABOR_M</v>
      </c>
      <c r="G2271" s="55" t="str">
        <f>$G$14</f>
        <v>CUSTOMER</v>
      </c>
      <c r="H2271" s="4">
        <f t="shared" ca="1" si="1136"/>
        <v>177652.15177418856</v>
      </c>
      <c r="I2271" s="5">
        <f ca="1">VLOOKUP(CONCATENATE($F2271," ",$G2271),AllocFactorMatrix,(I$4+1),FALSE)*$E2272</f>
        <v>126932.63873216622</v>
      </c>
      <c r="J2271" s="5">
        <f ca="1">VLOOKUP(CONCATENATE($F2271," ",$G2271),AllocFactorMatrix,(J$4+1),FALSE)*$E2272</f>
        <v>21722.354145548092</v>
      </c>
      <c r="K2271" s="5">
        <f ca="1">VLOOKUP(CONCATENATE($F2271," ",$G2271),AllocFactorMatrix,(K$4+1),FALSE)*$E2272</f>
        <v>6254.8672318255121</v>
      </c>
      <c r="L2271" s="5">
        <f ca="1">VLOOKUP(CONCATENATE($F2271," ",$G2271),AllocFactorMatrix,(L$4+1),FALSE)*$E2272</f>
        <v>1045.5818530074421</v>
      </c>
      <c r="M2271" s="5">
        <f ca="1">VLOOKUP(CONCATENATE($F2271," ",$G2271),AllocFactorMatrix,(M$4+1),FALSE)*$E2272</f>
        <v>165.19691870852276</v>
      </c>
      <c r="N2271" s="5">
        <f t="shared" ca="1" si="1137"/>
        <v>7465.6460035414766</v>
      </c>
      <c r="O2271" s="5">
        <f ca="1">VLOOKUP(CONCATENATE($F2271," ",$G2271),AllocFactorMatrix,(O$4+1),FALSE)*$E2272</f>
        <v>1167.1728416387293</v>
      </c>
      <c r="P2271" s="5">
        <f ca="1">VLOOKUP(CONCATENATE($F2271," ",$G2271),AllocFactorMatrix,(P$4+1),FALSE)*$E2272</f>
        <v>299.76231866297888</v>
      </c>
      <c r="Q2271" s="5">
        <f ca="1">VLOOKUP(CONCATENATE($F2271," ",$G2271),AllocFactorMatrix,(Q$4+1),FALSE)*$E2272</f>
        <v>573.35175941335694</v>
      </c>
      <c r="R2271" s="5">
        <f ca="1">VLOOKUP(CONCATENATE($F2271," ",$G2271),AllocFactorMatrix,(R$4+1),FALSE)*$E2272</f>
        <v>100.06975974927495</v>
      </c>
      <c r="S2271" s="5">
        <f t="shared" ca="1" si="1139"/>
        <v>2140.3566794643402</v>
      </c>
      <c r="T2271" s="5">
        <f ca="1">VLOOKUP(CONCATENATE($F2271," ",$G2271),AllocFactorMatrix,(T$4+1),FALSE)*$E2272</f>
        <v>8.1173975514872456</v>
      </c>
      <c r="U2271" s="5">
        <f ca="1">VLOOKUP(CONCATENATE($F2271," ",$G2271),AllocFactorMatrix,(U$4+1),FALSE)*$E2272</f>
        <v>178.45779003844308</v>
      </c>
      <c r="V2271" s="5">
        <f ca="1">VLOOKUP(CONCATENATE($F2271," ",$G2271),AllocFactorMatrix,(V$4+1),FALSE)*$E2272</f>
        <v>843.61745953055186</v>
      </c>
      <c r="W2271" s="5">
        <f ca="1">VLOOKUP(CONCATENATE($F2271," ",$G2271),AllocFactorMatrix,(W$4+1),FALSE)*$E2272</f>
        <v>150.16054542811156</v>
      </c>
      <c r="X2271" s="5">
        <f t="shared" ca="1" si="1140"/>
        <v>1180.3531925485938</v>
      </c>
      <c r="Y2271" s="5">
        <f ca="1">VLOOKUP(CONCATENATE($F2271," ",$G2271),AllocFactorMatrix,(Y$4+1),FALSE)*$E2272</f>
        <v>319.4575944227193</v>
      </c>
      <c r="Z2271" s="5">
        <f ca="1">VLOOKUP(CONCATENATE($F2271," ",$G2271),AllocFactorMatrix,(Z$4+1),FALSE)*$E2272</f>
        <v>5.0610862143458597</v>
      </c>
      <c r="AA2271" s="5">
        <f t="shared" ca="1" si="1138"/>
        <v>324.51868063706513</v>
      </c>
      <c r="AB2271" s="5">
        <f ca="1">VLOOKUP(CONCATENATE($F2271," ",$G2271),AllocFactorMatrix,(AB$4+1),FALSE)*$E2272</f>
        <v>9.1029242374458672</v>
      </c>
      <c r="AC2271" s="5">
        <f ca="1">VLOOKUP(CONCATENATE($F2271," ",$G2271),AllocFactorMatrix,(AC$4+1),FALSE)*$E2272</f>
        <v>14009.692999281282</v>
      </c>
      <c r="AD2271" s="5">
        <f ca="1">VLOOKUP(CONCATENATE($F2271," ",$G2271),AllocFactorMatrix,(AD$4+1),FALSE)*$E2272</f>
        <v>3867.4884167640789</v>
      </c>
    </row>
    <row r="2272" spans="1:30" collapsed="1">
      <c r="D2272" s="1" t="s">
        <v>325</v>
      </c>
      <c r="E2272" s="40">
        <v>1963938</v>
      </c>
      <c r="F2272" s="10" t="s">
        <v>70</v>
      </c>
      <c r="G2272" s="55" t="str">
        <f>$G$15</f>
        <v>TOTAL</v>
      </c>
      <c r="H2272" s="4">
        <f t="shared" ca="1" si="1136"/>
        <v>1963937.9999999998</v>
      </c>
      <c r="I2272" s="5">
        <f ca="1">VLOOKUP(CONCATENATE($F2272," ",$G2272),AllocFactorMatrix,(I$4+1),FALSE)*$E2272</f>
        <v>1108731.2399423453</v>
      </c>
      <c r="J2272" s="5">
        <f ca="1">VLOOKUP(CONCATENATE($F2272," ",$G2272),AllocFactorMatrix,(J$4+1),FALSE)*$E2272</f>
        <v>70733.807052874457</v>
      </c>
      <c r="K2272" s="5">
        <f ca="1">VLOOKUP(CONCATENATE($F2272," ",$G2272),AllocFactorMatrix,(K$4+1),FALSE)*$E2272</f>
        <v>179125.83667448547</v>
      </c>
      <c r="L2272" s="5">
        <f ca="1">VLOOKUP(CONCATENATE($F2272," ",$G2272),AllocFactorMatrix,(L$4+1),FALSE)*$E2272</f>
        <v>5811.2560380561608</v>
      </c>
      <c r="M2272" s="5">
        <f ca="1">VLOOKUP(CONCATENATE($F2272," ",$G2272),AllocFactorMatrix,(M$4+1),FALSE)*$E2272</f>
        <v>458.35232928088737</v>
      </c>
      <c r="N2272" s="5">
        <f t="shared" ca="1" si="1137"/>
        <v>185395.44504182253</v>
      </c>
      <c r="O2272" s="5">
        <f ca="1">VLOOKUP(CONCATENATE($F2272," ",$G2272),AllocFactorMatrix,(O$4+1),FALSE)*$E2272</f>
        <v>132400.83449936364</v>
      </c>
      <c r="P2272" s="5">
        <f ca="1">VLOOKUP(CONCATENATE($F2272," ",$G2272),AllocFactorMatrix,(P$4+1),FALSE)*$E2272</f>
        <v>22275.518537186152</v>
      </c>
      <c r="Q2272" s="5">
        <f ca="1">VLOOKUP(CONCATENATE($F2272," ",$G2272),AllocFactorMatrix,(Q$4+1),FALSE)*$E2272</f>
        <v>7185.0260640478582</v>
      </c>
      <c r="R2272" s="5">
        <f ca="1">VLOOKUP(CONCATENATE($F2272," ",$G2272),AllocFactorMatrix,(R$4+1),FALSE)*$E2272</f>
        <v>399.17436118729586</v>
      </c>
      <c r="S2272" s="5">
        <f t="shared" ca="1" si="1139"/>
        <v>162260.55346178493</v>
      </c>
      <c r="T2272" s="5">
        <f ca="1">VLOOKUP(CONCATENATE($F2272," ",$G2272),AllocFactorMatrix,(T$4+1),FALSE)*$E2272</f>
        <v>4576.1048711348703</v>
      </c>
      <c r="U2272" s="5">
        <f ca="1">VLOOKUP(CONCATENATE($F2272," ",$G2272),AllocFactorMatrix,(U$4+1),FALSE)*$E2272</f>
        <v>69565.683090923179</v>
      </c>
      <c r="V2272" s="5">
        <f ca="1">VLOOKUP(CONCATENATE($F2272," ",$G2272),AllocFactorMatrix,(V$4+1),FALSE)*$E2272</f>
        <v>252075.87063001585</v>
      </c>
      <c r="W2272" s="5">
        <f ca="1">VLOOKUP(CONCATENATE($F2272," ",$G2272),AllocFactorMatrix,(W$4+1),FALSE)*$E2272</f>
        <v>46097.293068334744</v>
      </c>
      <c r="X2272" s="5">
        <f t="shared" ca="1" si="1140"/>
        <v>372314.95166040864</v>
      </c>
      <c r="Y2272" s="5">
        <f ca="1">VLOOKUP(CONCATENATE($F2272," ",$G2272),AllocFactorMatrix,(Y$4+1),FALSE)*$E2272</f>
        <v>40581.400593824066</v>
      </c>
      <c r="Z2272" s="5">
        <f ca="1">VLOOKUP(CONCATENATE($F2272," ",$G2272),AllocFactorMatrix,(Z$4+1),FALSE)*$E2272</f>
        <v>594.94110966542405</v>
      </c>
      <c r="AA2272" s="5">
        <f t="shared" ca="1" si="1138"/>
        <v>41176.341703489488</v>
      </c>
      <c r="AB2272" s="5">
        <f ca="1">VLOOKUP(CONCATENATE($F2272," ",$G2272),AllocFactorMatrix,(AB$4+1),FALSE)*$E2272</f>
        <v>549.97374363597692</v>
      </c>
      <c r="AC2272" s="5">
        <f ca="1">VLOOKUP(CONCATENATE($F2272," ",$G2272),AllocFactorMatrix,(AC$4+1),FALSE)*$E2272</f>
        <v>18141.206585528271</v>
      </c>
      <c r="AD2272" s="5">
        <f ca="1">VLOOKUP(CONCATENATE($F2272," ",$G2272),AllocFactorMatrix,(AD$4+1),FALSE)*$E2272</f>
        <v>4634.4808081104575</v>
      </c>
    </row>
    <row r="2273" spans="4:30" hidden="1" outlineLevel="1">
      <c r="E2273" s="51"/>
      <c r="F2273" s="52" t="str">
        <f>F2280</f>
        <v>LABOR_M</v>
      </c>
      <c r="G2273" s="55" t="str">
        <f>$G$8</f>
        <v>PRODUCTION</v>
      </c>
      <c r="H2273" s="4">
        <f t="shared" ca="1" si="1136"/>
        <v>5172.3833673845811</v>
      </c>
      <c r="I2273" s="5">
        <f ca="1">VLOOKUP(CONCATENATE($F2273," ",$G2273),AllocFactorMatrix,(I$4+1),FALSE)*$E2280</f>
        <v>2547.8280668958287</v>
      </c>
      <c r="J2273" s="5">
        <f ca="1">VLOOKUP(CONCATENATE($F2273," ",$G2273),AllocFactorMatrix,(J$4+1),FALSE)*$E2280</f>
        <v>125.94824530700549</v>
      </c>
      <c r="K2273" s="5">
        <f ca="1">VLOOKUP(CONCATENATE($F2273," ",$G2273),AllocFactorMatrix,(K$4+1),FALSE)*$E2280</f>
        <v>461.34120436671867</v>
      </c>
      <c r="L2273" s="5">
        <f ca="1">VLOOKUP(CONCATENATE($F2273," ",$G2273),AllocFactorMatrix,(L$4+1),FALSE)*$E2280</f>
        <v>14.521383168695532</v>
      </c>
      <c r="M2273" s="5">
        <f ca="1">VLOOKUP(CONCATENATE($F2273," ",$G2273),AllocFactorMatrix,(M$4+1),FALSE)*$E2280</f>
        <v>1.3617688475679726</v>
      </c>
      <c r="N2273" s="5">
        <f t="shared" ca="1" si="1137"/>
        <v>477.22435638298219</v>
      </c>
      <c r="O2273" s="5">
        <f ca="1">VLOOKUP(CONCATENATE($F2273," ",$G2273),AllocFactorMatrix,(O$4+1),FALSE)*$E2280</f>
        <v>350.6910819084577</v>
      </c>
      <c r="P2273" s="5">
        <f ca="1">VLOOKUP(CONCATENATE($F2273," ",$G2273),AllocFactorMatrix,(P$4+1),FALSE)*$E2280</f>
        <v>65.343965575345905</v>
      </c>
      <c r="Q2273" s="5">
        <f ca="1">VLOOKUP(CONCATENATE($F2273," ",$G2273),AllocFactorMatrix,(Q$4+1),FALSE)*$E2280</f>
        <v>29.527721338828428</v>
      </c>
      <c r="R2273" s="5">
        <f ca="1">VLOOKUP(CONCATENATE($F2273," ",$G2273),AllocFactorMatrix,(R$4+1),FALSE)*$E2280</f>
        <v>1.3278286222551894</v>
      </c>
      <c r="S2273" s="5">
        <f t="shared" ca="1" si="1139"/>
        <v>446.89059744488725</v>
      </c>
      <c r="T2273" s="5">
        <f ca="1">VLOOKUP(CONCATENATE($F2273," ",$G2273),AllocFactorMatrix,(T$4+1),FALSE)*$E2280</f>
        <v>12.250537729726286</v>
      </c>
      <c r="U2273" s="5">
        <f ca="1">VLOOKUP(CONCATENATE($F2273," ",$G2273),AllocFactorMatrix,(U$4+1),FALSE)*$E2280</f>
        <v>200.47796267777528</v>
      </c>
      <c r="V2273" s="5">
        <f ca="1">VLOOKUP(CONCATENATE($F2273," ",$G2273),AllocFactorMatrix,(V$4+1),FALSE)*$E2280</f>
        <v>1059.5316658708771</v>
      </c>
      <c r="W2273" s="5">
        <f ca="1">VLOOKUP(CONCATENATE($F2273," ",$G2273),AllocFactorMatrix,(W$4+1),FALSE)*$E2280</f>
        <v>191.33385789881018</v>
      </c>
      <c r="X2273" s="5">
        <f ca="1">SUBTOTAL(9,T2273:W2273)</f>
        <v>1463.5940241771889</v>
      </c>
      <c r="Y2273" s="5">
        <f ca="1">VLOOKUP(CONCATENATE($F2273," ",$G2273),AllocFactorMatrix,(Y$4+1),FALSE)*$E2280</f>
        <v>107.69667477729632</v>
      </c>
      <c r="Z2273" s="5">
        <f ca="1">VLOOKUP(CONCATENATE($F2273," ",$G2273),AllocFactorMatrix,(Z$4+1),FALSE)*$E2280</f>
        <v>1.8038781359357801</v>
      </c>
      <c r="AA2273" s="5">
        <f t="shared" ca="1" si="1138"/>
        <v>109.5005529132321</v>
      </c>
      <c r="AB2273" s="5">
        <f ca="1">VLOOKUP(CONCATENATE($F2273," ",$G2273),AllocFactorMatrix,(AB$4+1),FALSE)*$E2280</f>
        <v>1.3975242634559637</v>
      </c>
      <c r="AC2273" s="5">
        <f ca="1">VLOOKUP(CONCATENATE($F2273," ",$G2273),AllocFactorMatrix,(AC$4+1),FALSE)*$E2280</f>
        <v>0</v>
      </c>
      <c r="AD2273" s="5">
        <f ca="1">VLOOKUP(CONCATENATE($F2273," ",$G2273),AllocFactorMatrix,(AD$4+1),FALSE)*$E2280</f>
        <v>0</v>
      </c>
    </row>
    <row r="2274" spans="4:30" hidden="1" outlineLevel="1">
      <c r="E2274" s="51"/>
      <c r="F2274" s="52" t="str">
        <f>F2280</f>
        <v>LABOR_M</v>
      </c>
      <c r="G2274" s="55" t="str">
        <f>$G$9</f>
        <v>BULKTRAN</v>
      </c>
      <c r="H2274" s="4">
        <f t="shared" ca="1" si="1136"/>
        <v>18.898948237524632</v>
      </c>
      <c r="I2274" s="5">
        <f ca="1">VLOOKUP(CONCATENATE($F2274," ",$G2274),AllocFactorMatrix,(I$4+1),FALSE)*$E2280</f>
        <v>9.30930043933005</v>
      </c>
      <c r="J2274" s="5">
        <f ca="1">VLOOKUP(CONCATENATE($F2274," ",$G2274),AllocFactorMatrix,(J$4+1),FALSE)*$E2280</f>
        <v>0.46019198493164809</v>
      </c>
      <c r="K2274" s="5">
        <f ca="1">VLOOKUP(CONCATENATE($F2274," ",$G2274),AllocFactorMatrix,(K$4+1),FALSE)*$E2280</f>
        <v>1.685656866840594</v>
      </c>
      <c r="L2274" s="5">
        <f ca="1">VLOOKUP(CONCATENATE($F2274," ",$G2274),AllocFactorMatrix,(L$4+1),FALSE)*$E2280</f>
        <v>5.3058493415813569E-2</v>
      </c>
      <c r="M2274" s="5">
        <f ca="1">VLOOKUP(CONCATENATE($F2274," ",$G2274),AllocFactorMatrix,(M$4+1),FALSE)*$E2280</f>
        <v>4.9756557342488959E-3</v>
      </c>
      <c r="N2274" s="5">
        <f t="shared" ca="1" si="1137"/>
        <v>1.7436910159906565</v>
      </c>
      <c r="O2274" s="5">
        <f ca="1">VLOOKUP(CONCATENATE($F2274," ",$G2274),AllocFactorMatrix,(O$4+1),FALSE)*$E2280</f>
        <v>1.2813614408672018</v>
      </c>
      <c r="P2274" s="5">
        <f ca="1">VLOOKUP(CONCATENATE($F2274," ",$G2274),AllocFactorMatrix,(P$4+1),FALSE)*$E2280</f>
        <v>0.2387549675513512</v>
      </c>
      <c r="Q2274" s="5">
        <f ca="1">VLOOKUP(CONCATENATE($F2274," ",$G2274),AllocFactorMatrix,(Q$4+1),FALSE)*$E2280</f>
        <v>0.10788892421884516</v>
      </c>
      <c r="R2274" s="5">
        <f ca="1">VLOOKUP(CONCATENATE($F2274," ",$G2274),AllocFactorMatrix,(R$4+1),FALSE)*$E2280</f>
        <v>4.8516443229136676E-3</v>
      </c>
      <c r="S2274" s="5">
        <f t="shared" ca="1" si="1139"/>
        <v>1.6328569769603118</v>
      </c>
      <c r="T2274" s="5">
        <f ca="1">VLOOKUP(CONCATENATE($F2274," ",$G2274),AllocFactorMatrix,(T$4+1),FALSE)*$E2280</f>
        <v>4.4761237130226311E-2</v>
      </c>
      <c r="U2274" s="5">
        <f ca="1">VLOOKUP(CONCATENATE($F2274," ",$G2274),AllocFactorMatrix,(U$4+1),FALSE)*$E2280</f>
        <v>0.73251001913407898</v>
      </c>
      <c r="V2274" s="5">
        <f ca="1">VLOOKUP(CONCATENATE($F2274," ",$G2274),AllocFactorMatrix,(V$4+1),FALSE)*$E2280</f>
        <v>3.8713360335154592</v>
      </c>
      <c r="W2274" s="5">
        <f ca="1">VLOOKUP(CONCATENATE($F2274," ",$G2274),AllocFactorMatrix,(W$4+1),FALSE)*$E2280</f>
        <v>0.69909912310771849</v>
      </c>
      <c r="X2274" s="5">
        <f t="shared" ref="X2274:X2280" ca="1" si="1141">SUBTOTAL(9,T2274:W2274)</f>
        <v>5.3477064128874829</v>
      </c>
      <c r="Y2274" s="5">
        <f ca="1">VLOOKUP(CONCATENATE($F2274," ",$G2274),AllocFactorMatrix,(Y$4+1),FALSE)*$E2280</f>
        <v>0.39350406522531745</v>
      </c>
      <c r="Z2274" s="5">
        <f ca="1">VLOOKUP(CONCATENATE($F2274," ",$G2274),AllocFactorMatrix,(Z$4+1),FALSE)*$E2280</f>
        <v>6.5910426773124293E-3</v>
      </c>
      <c r="AA2274" s="5">
        <f t="shared" ca="1" si="1138"/>
        <v>0.40009510790262987</v>
      </c>
      <c r="AB2274" s="5">
        <f ca="1">VLOOKUP(CONCATENATE($F2274," ",$G2274),AllocFactorMatrix,(AB$4+1),FALSE)*$E2280</f>
        <v>5.1062995218573905E-3</v>
      </c>
      <c r="AC2274" s="5">
        <f ca="1">VLOOKUP(CONCATENATE($F2274," ",$G2274),AllocFactorMatrix,(AC$4+1),FALSE)*$E2280</f>
        <v>0</v>
      </c>
      <c r="AD2274" s="5">
        <f ca="1">VLOOKUP(CONCATENATE($F2274," ",$G2274),AllocFactorMatrix,(AD$4+1),FALSE)*$E2280</f>
        <v>0</v>
      </c>
    </row>
    <row r="2275" spans="4:30" hidden="1" outlineLevel="1">
      <c r="E2275" s="51"/>
      <c r="F2275" s="52" t="str">
        <f>F2280</f>
        <v>LABOR_M</v>
      </c>
      <c r="G2275" s="55" t="str">
        <f>$G$10</f>
        <v>SUBTRAN</v>
      </c>
      <c r="H2275" s="4">
        <f t="shared" ca="1" si="1136"/>
        <v>4.1569847105351885</v>
      </c>
      <c r="I2275" s="5">
        <f ca="1">VLOOKUP(CONCATENATE($F2275," ",$G2275),AllocFactorMatrix,(I$4+1),FALSE)*$E2280</f>
        <v>2.0239004722131115</v>
      </c>
      <c r="J2275" s="5">
        <f ca="1">VLOOKUP(CONCATENATE($F2275," ",$G2275),AllocFactorMatrix,(J$4+1),FALSE)*$E2280</f>
        <v>9.7676084365154653E-2</v>
      </c>
      <c r="K2275" s="5">
        <f ca="1">VLOOKUP(CONCATENATE($F2275," ",$G2275),AllocFactorMatrix,(K$4+1),FALSE)*$E2280</f>
        <v>0.35534081901085712</v>
      </c>
      <c r="L2275" s="5">
        <f ca="1">VLOOKUP(CONCATENATE($F2275," ",$G2275),AllocFactorMatrix,(L$4+1),FALSE)*$E2280</f>
        <v>1.0976143566882673E-2</v>
      </c>
      <c r="M2275" s="5">
        <f ca="1">VLOOKUP(CONCATENATE($F2275," ",$G2275),AllocFactorMatrix,(M$4+1),FALSE)*$E2280</f>
        <v>1.3670206320505842E-3</v>
      </c>
      <c r="N2275" s="5">
        <f t="shared" ca="1" si="1137"/>
        <v>0.3676839832097904</v>
      </c>
      <c r="O2275" s="5">
        <f ca="1">VLOOKUP(CONCATENATE($F2275," ",$G2275),AllocFactorMatrix,(O$4+1),FALSE)*$E2280</f>
        <v>0.26846554267398615</v>
      </c>
      <c r="P2275" s="5">
        <f ca="1">VLOOKUP(CONCATENATE($F2275," ",$G2275),AllocFactorMatrix,(P$4+1),FALSE)*$E2280</f>
        <v>4.9907431256725476E-2</v>
      </c>
      <c r="Q2275" s="5">
        <f ca="1">VLOOKUP(CONCATENATE($F2275," ",$G2275),AllocFactorMatrix,(Q$4+1),FALSE)*$E2280</f>
        <v>2.9695516264046647E-2</v>
      </c>
      <c r="R2275" s="5">
        <f ca="1">VLOOKUP(CONCATENATE($F2275," ",$G2275),AllocFactorMatrix,(R$4+1),FALSE)*$E2280</f>
        <v>0</v>
      </c>
      <c r="S2275" s="5">
        <f t="shared" ca="1" si="1139"/>
        <v>0.34806849019475827</v>
      </c>
      <c r="T2275" s="5">
        <f ca="1">VLOOKUP(CONCATENATE($F2275," ",$G2275),AllocFactorMatrix,(T$4+1),FALSE)*$E2280</f>
        <v>9.374355780602325E-3</v>
      </c>
      <c r="U2275" s="5">
        <f ca="1">VLOOKUP(CONCATENATE($F2275," ",$G2275),AllocFactorMatrix,(U$4+1),FALSE)*$E2280</f>
        <v>0.1534635563668397</v>
      </c>
      <c r="V2275" s="5">
        <f ca="1">VLOOKUP(CONCATENATE($F2275," ",$G2275),AllocFactorMatrix,(V$4+1),FALSE)*$E2280</f>
        <v>1.0691319656261917</v>
      </c>
      <c r="W2275" s="5">
        <f ca="1">VLOOKUP(CONCATENATE($F2275," ",$G2275),AllocFactorMatrix,(W$4+1),FALSE)*$E2280</f>
        <v>0</v>
      </c>
      <c r="X2275" s="5">
        <f t="shared" ca="1" si="1141"/>
        <v>1.2319698777736336</v>
      </c>
      <c r="Y2275" s="5">
        <f ca="1">VLOOKUP(CONCATENATE($F2275," ",$G2275),AllocFactorMatrix,(Y$4+1),FALSE)*$E2280</f>
        <v>8.0800262961600464E-2</v>
      </c>
      <c r="Z2275" s="5">
        <f ca="1">VLOOKUP(CONCATENATE($F2275," ",$G2275),AllocFactorMatrix,(Z$4+1),FALSE)*$E2280</f>
        <v>1.3469425787550017E-3</v>
      </c>
      <c r="AA2275" s="5">
        <f t="shared" ca="1" si="1138"/>
        <v>8.214720554035547E-2</v>
      </c>
      <c r="AB2275" s="5">
        <f ca="1">VLOOKUP(CONCATENATE($F2275," ",$G2275),AllocFactorMatrix,(AB$4+1),FALSE)*$E2280</f>
        <v>1.0789774619413106E-3</v>
      </c>
      <c r="AC2275" s="5">
        <f ca="1">VLOOKUP(CONCATENATE($F2275," ",$G2275),AllocFactorMatrix,(AC$4+1),FALSE)*$E2280</f>
        <v>3.6687540329668387E-3</v>
      </c>
      <c r="AD2275" s="5">
        <f ca="1">VLOOKUP(CONCATENATE($F2275," ",$G2275),AllocFactorMatrix,(AD$4+1),FALSE)*$E2280</f>
        <v>7.9086574347604773E-4</v>
      </c>
    </row>
    <row r="2276" spans="4:30" hidden="1" outlineLevel="1">
      <c r="E2276" s="51"/>
      <c r="F2276" s="52" t="str">
        <f>F2280</f>
        <v>LABOR_M</v>
      </c>
      <c r="G2276" s="55" t="str">
        <f>$G$11</f>
        <v>DISTPRI</v>
      </c>
      <c r="H2276" s="4">
        <f t="shared" ca="1" si="1136"/>
        <v>2663.3737782215785</v>
      </c>
      <c r="I2276" s="5">
        <f ca="1">VLOOKUP(CONCATENATE($F2276," ",$G2276),AllocFactorMatrix,(I$4+1),FALSE)*$E2280</f>
        <v>1780.0462902817105</v>
      </c>
      <c r="J2276" s="5">
        <f ca="1">VLOOKUP(CONCATENATE($F2276," ",$G2276),AllocFactorMatrix,(J$4+1),FALSE)*$E2280</f>
        <v>83.90673524728669</v>
      </c>
      <c r="K2276" s="5">
        <f ca="1">VLOOKUP(CONCATENATE($F2276," ",$G2276),AllocFactorMatrix,(K$4+1),FALSE)*$E2280</f>
        <v>304.67050532128314</v>
      </c>
      <c r="L2276" s="5">
        <f ca="1">VLOOKUP(CONCATENATE($F2276," ",$G2276),AllocFactorMatrix,(L$4+1),FALSE)*$E2280</f>
        <v>9.4159039471567727</v>
      </c>
      <c r="M2276" s="5">
        <f ca="1">VLOOKUP(CONCATENATE($F2276," ",$G2276),AllocFactorMatrix,(M$4+1),FALSE)*$E2280</f>
        <v>0</v>
      </c>
      <c r="N2276" s="5">
        <f t="shared" ca="1" si="1137"/>
        <v>314.08640926843992</v>
      </c>
      <c r="O2276" s="5">
        <f ca="1">VLOOKUP(CONCATENATE($F2276," ",$G2276),AllocFactorMatrix,(O$4+1),FALSE)*$E2280</f>
        <v>228.44962713991214</v>
      </c>
      <c r="P2276" s="5">
        <f ca="1">VLOOKUP(CONCATENATE($F2276," ",$G2276),AllocFactorMatrix,(P$4+1),FALSE)*$E2280</f>
        <v>42.548758428101813</v>
      </c>
      <c r="Q2276" s="5">
        <f ca="1">VLOOKUP(CONCATENATE($F2276," ",$G2276),AllocFactorMatrix,(Q$4+1),FALSE)*$E2280</f>
        <v>0</v>
      </c>
      <c r="R2276" s="5">
        <f ca="1">VLOOKUP(CONCATENATE($F2276," ",$G2276),AllocFactorMatrix,(R$4+1),FALSE)*$E2280</f>
        <v>0</v>
      </c>
      <c r="S2276" s="5">
        <f t="shared" ca="1" si="1139"/>
        <v>270.99838556801393</v>
      </c>
      <c r="T2276" s="5">
        <f ca="1">VLOOKUP(CONCATENATE($F2276," ",$G2276),AllocFactorMatrix,(T$4+1),FALSE)*$E2280</f>
        <v>8.1440884247343988</v>
      </c>
      <c r="U2276" s="5">
        <f ca="1">VLOOKUP(CONCATENATE($F2276," ",$G2276),AllocFactorMatrix,(U$4+1),FALSE)*$E2280</f>
        <v>131.34571747222077</v>
      </c>
      <c r="V2276" s="5">
        <f ca="1">VLOOKUP(CONCATENATE($F2276," ",$G2276),AllocFactorMatrix,(V$4+1),FALSE)*$E2280</f>
        <v>0</v>
      </c>
      <c r="W2276" s="5">
        <f ca="1">VLOOKUP(CONCATENATE($F2276," ",$G2276),AllocFactorMatrix,(W$4+1),FALSE)*$E2280</f>
        <v>0</v>
      </c>
      <c r="X2276" s="5">
        <f t="shared" ca="1" si="1141"/>
        <v>139.48980589695518</v>
      </c>
      <c r="Y2276" s="5">
        <f ca="1">VLOOKUP(CONCATENATE($F2276," ",$G2276),AllocFactorMatrix,(Y$4+1),FALSE)*$E2280</f>
        <v>68.888061125802849</v>
      </c>
      <c r="Z2276" s="5">
        <f ca="1">VLOOKUP(CONCATENATE($F2276," ",$G2276),AllocFactorMatrix,(Z$4+1),FALSE)*$E2280</f>
        <v>1.1493225227692805</v>
      </c>
      <c r="AA2276" s="5">
        <f t="shared" ca="1" si="1138"/>
        <v>70.037383648572131</v>
      </c>
      <c r="AB2276" s="5">
        <f ca="1">VLOOKUP(CONCATENATE($F2276," ",$G2276),AllocFactorMatrix,(AB$4+1),FALSE)*$E2280</f>
        <v>0.93114382140924257</v>
      </c>
      <c r="AC2276" s="5">
        <f ca="1">VLOOKUP(CONCATENATE($F2276," ",$G2276),AllocFactorMatrix,(AC$4+1),FALSE)*$E2280</f>
        <v>3.1899693687339372</v>
      </c>
      <c r="AD2276" s="5">
        <f ca="1">VLOOKUP(CONCATENATE($F2276," ",$G2276),AllocFactorMatrix,(AD$4+1),FALSE)*$E2280</f>
        <v>0.68765512045772725</v>
      </c>
    </row>
    <row r="2277" spans="4:30" hidden="1" outlineLevel="1">
      <c r="E2277" s="51"/>
      <c r="F2277" s="52" t="str">
        <f>F2280</f>
        <v>LABOR_M</v>
      </c>
      <c r="G2277" s="55" t="str">
        <f>$G$12</f>
        <v>DISTSEC</v>
      </c>
      <c r="H2277" s="4">
        <f t="shared" ca="1" si="1136"/>
        <v>1099.2071167096431</v>
      </c>
      <c r="I2277" s="5">
        <f ca="1">VLOOKUP(CONCATENATE($F2277," ",$G2277),AllocFactorMatrix,(I$4+1),FALSE)*$E2280</f>
        <v>821.87875677702482</v>
      </c>
      <c r="J2277" s="5">
        <f ca="1">VLOOKUP(CONCATENATE($F2277," ",$G2277),AllocFactorMatrix,(J$4+1),FALSE)*$E2280</f>
        <v>39.623036804681064</v>
      </c>
      <c r="K2277" s="5">
        <f ca="1">VLOOKUP(CONCATENATE($F2277," ",$G2277),AllocFactorMatrix,(K$4+1),FALSE)*$E2280</f>
        <v>119.55921444217263</v>
      </c>
      <c r="L2277" s="5">
        <f ca="1">VLOOKUP(CONCATENATE($F2277," ",$G2277),AllocFactorMatrix,(L$4+1),FALSE)*$E2280</f>
        <v>0</v>
      </c>
      <c r="M2277" s="5">
        <f ca="1">VLOOKUP(CONCATENATE($F2277," ",$G2277),AllocFactorMatrix,(M$4+1),FALSE)*$E2280</f>
        <v>0</v>
      </c>
      <c r="N2277" s="5">
        <f t="shared" ca="1" si="1137"/>
        <v>119.55921444217263</v>
      </c>
      <c r="O2277" s="5">
        <f ca="1">VLOOKUP(CONCATENATE($F2277," ",$G2277),AllocFactorMatrix,(O$4+1),FALSE)*$E2280</f>
        <v>76.183596795474529</v>
      </c>
      <c r="P2277" s="5">
        <f ca="1">VLOOKUP(CONCATENATE($F2277," ",$G2277),AllocFactorMatrix,(P$4+1),FALSE)*$E2280</f>
        <v>0</v>
      </c>
      <c r="Q2277" s="5">
        <f ca="1">VLOOKUP(CONCATENATE($F2277," ",$G2277),AllocFactorMatrix,(Q$4+1),FALSE)*$E2280</f>
        <v>0</v>
      </c>
      <c r="R2277" s="5">
        <f ca="1">VLOOKUP(CONCATENATE($F2277," ",$G2277),AllocFactorMatrix,(R$4+1),FALSE)*$E2280</f>
        <v>0</v>
      </c>
      <c r="S2277" s="5">
        <f t="shared" ca="1" si="1139"/>
        <v>76.183596795474529</v>
      </c>
      <c r="T2277" s="5">
        <f ca="1">VLOOKUP(CONCATENATE($F2277," ",$G2277),AllocFactorMatrix,(T$4+1),FALSE)*$E2280</f>
        <v>2.059844634340906</v>
      </c>
      <c r="U2277" s="5">
        <f ca="1">VLOOKUP(CONCATENATE($F2277," ",$G2277),AllocFactorMatrix,(U$4+1),FALSE)*$E2280</f>
        <v>0</v>
      </c>
      <c r="V2277" s="5">
        <f ca="1">VLOOKUP(CONCATENATE($F2277," ",$G2277),AllocFactorMatrix,(V$4+1),FALSE)*$E2280</f>
        <v>0</v>
      </c>
      <c r="W2277" s="5">
        <f ca="1">VLOOKUP(CONCATENATE($F2277," ",$G2277),AllocFactorMatrix,(W$4+1),FALSE)*$E2280</f>
        <v>0</v>
      </c>
      <c r="X2277" s="5">
        <f t="shared" ca="1" si="1141"/>
        <v>2.059844634340906</v>
      </c>
      <c r="Y2277" s="5">
        <f ca="1">VLOOKUP(CONCATENATE($F2277," ",$G2277),AllocFactorMatrix,(Y$4+1),FALSE)*$E2280</f>
        <v>28.099869652426232</v>
      </c>
      <c r="Z2277" s="5">
        <f ca="1">VLOOKUP(CONCATENATE($F2277," ",$G2277),AllocFactorMatrix,(Z$4+1),FALSE)*$E2280</f>
        <v>0</v>
      </c>
      <c r="AA2277" s="5">
        <f t="shared" ca="1" si="1138"/>
        <v>28.099869652426232</v>
      </c>
      <c r="AB2277" s="5">
        <f ca="1">VLOOKUP(CONCATENATE($F2277," ",$G2277),AllocFactorMatrix,(AB$4+1),FALSE)*$E2280</f>
        <v>0.29159325132230601</v>
      </c>
      <c r="AC2277" s="5">
        <f ca="1">VLOOKUP(CONCATENATE($F2277," ",$G2277),AllocFactorMatrix,(AC$4+1),FALSE)*$E2280</f>
        <v>9.9007123948973774</v>
      </c>
      <c r="AD2277" s="5">
        <f ca="1">VLOOKUP(CONCATENATE($F2277," ",$G2277),AllocFactorMatrix,(AD$4+1),FALSE)*$E2280</f>
        <v>1.6104919573031984</v>
      </c>
    </row>
    <row r="2278" spans="4:30" hidden="1" outlineLevel="1">
      <c r="E2278" s="51"/>
      <c r="F2278" s="52" t="str">
        <f>F2280</f>
        <v>LABOR_M</v>
      </c>
      <c r="G2278" s="55" t="str">
        <f>$G$13</f>
        <v>ENERGY</v>
      </c>
      <c r="H2278" s="4">
        <f t="shared" ca="1" si="1136"/>
        <v>1361.653457351473</v>
      </c>
      <c r="I2278" s="5">
        <f ca="1">VLOOKUP(CONCATENATE($F2278," ",$G2278),AllocFactorMatrix,(I$4+1),FALSE)*$E2280</f>
        <v>510.92926267793609</v>
      </c>
      <c r="J2278" s="5">
        <f ca="1">VLOOKUP(CONCATENATE($F2278," ",$G2278),AllocFactorMatrix,(J$4+1),FALSE)*$E2280</f>
        <v>33.111517741547353</v>
      </c>
      <c r="K2278" s="5">
        <f ca="1">VLOOKUP(CONCATENATE($F2278," ",$G2278),AllocFactorMatrix,(K$4+1),FALSE)*$E2280</f>
        <v>111.09273143495226</v>
      </c>
      <c r="L2278" s="5">
        <f ca="1">VLOOKUP(CONCATENATE($F2278," ",$G2278),AllocFactorMatrix,(L$4+1),FALSE)*$E2280</f>
        <v>3.5307792114330949</v>
      </c>
      <c r="M2278" s="5">
        <f ca="1">VLOOKUP(CONCATENATE($F2278," ",$G2278),AllocFactorMatrix,(M$4+1),FALSE)*$E2280</f>
        <v>0.3254965677437997</v>
      </c>
      <c r="N2278" s="5">
        <f t="shared" ca="1" si="1137"/>
        <v>114.94900721412915</v>
      </c>
      <c r="O2278" s="5">
        <f ca="1">VLOOKUP(CONCATENATE($F2278," ",$G2278),AllocFactorMatrix,(O$4+1),FALSE)*$E2280</f>
        <v>101.28479335488041</v>
      </c>
      <c r="P2278" s="5">
        <f ca="1">VLOOKUP(CONCATENATE($F2278," ",$G2278),AllocFactorMatrix,(P$4+1),FALSE)*$E2280</f>
        <v>18.776251799848325</v>
      </c>
      <c r="Q2278" s="5">
        <f ca="1">VLOOKUP(CONCATENATE($F2278," ",$G2278),AllocFactorMatrix,(Q$4+1),FALSE)*$E2280</f>
        <v>8.531448222282954</v>
      </c>
      <c r="R2278" s="5">
        <f ca="1">VLOOKUP(CONCATENATE($F2278," ",$G2278),AllocFactorMatrix,(R$4+1),FALSE)*$E2280</f>
        <v>0.39529730089896847</v>
      </c>
      <c r="S2278" s="5">
        <f t="shared" ca="1" si="1139"/>
        <v>128.98779067791065</v>
      </c>
      <c r="T2278" s="5">
        <f ca="1">VLOOKUP(CONCATENATE($F2278," ",$G2278),AllocFactorMatrix,(T$4+1),FALSE)*$E2280</f>
        <v>3.8814252156583069</v>
      </c>
      <c r="U2278" s="5">
        <f ca="1">VLOOKUP(CONCATENATE($F2278," ",$G2278),AllocFactorMatrix,(U$4+1),FALSE)*$E2280</f>
        <v>68.152012102975235</v>
      </c>
      <c r="V2278" s="5">
        <f ca="1">VLOOKUP(CONCATENATE($F2278," ",$G2278),AllocFactorMatrix,(V$4+1),FALSE)*$E2280</f>
        <v>386.93882944568986</v>
      </c>
      <c r="W2278" s="5">
        <f ca="1">VLOOKUP(CONCATENATE($F2278," ",$G2278),AllocFactorMatrix,(W$4+1),FALSE)*$E2280</f>
        <v>73.411352118644913</v>
      </c>
      <c r="X2278" s="5">
        <f t="shared" ca="1" si="1141"/>
        <v>532.38361888296834</v>
      </c>
      <c r="Y2278" s="5">
        <f ca="1">VLOOKUP(CONCATENATE($F2278," ",$G2278),AllocFactorMatrix,(Y$4+1),FALSE)*$E2280</f>
        <v>27.441103594924801</v>
      </c>
      <c r="Z2278" s="5">
        <f ca="1">VLOOKUP(CONCATENATE($F2278," ",$G2278),AllocFactorMatrix,(Z$4+1),FALSE)*$E2280</f>
        <v>0.44669742116716654</v>
      </c>
      <c r="AA2278" s="5">
        <f t="shared" ca="1" si="1138"/>
        <v>27.887801016091966</v>
      </c>
      <c r="AB2278" s="5">
        <f ca="1">VLOOKUP(CONCATENATE($F2278," ",$G2278),AllocFactorMatrix,(AB$4+1),FALSE)*$E2280</f>
        <v>0.49825504079929972</v>
      </c>
      <c r="AC2278" s="5">
        <f ca="1">VLOOKUP(CONCATENATE($F2278," ",$G2278),AllocFactorMatrix,(AC$4+1),FALSE)*$E2280</f>
        <v>10.774098053297903</v>
      </c>
      <c r="AD2278" s="5">
        <f ca="1">VLOOKUP(CONCATENATE($F2278," ",$G2278),AllocFactorMatrix,(AD$4+1),FALSE)*$E2280</f>
        <v>2.1321060467926523</v>
      </c>
    </row>
    <row r="2279" spans="4:30" hidden="1" outlineLevel="1">
      <c r="E2279" s="51"/>
      <c r="F2279" s="52" t="str">
        <f>F2280</f>
        <v>LABOR_M</v>
      </c>
      <c r="G2279" s="55" t="str">
        <f>$G$14</f>
        <v>CUSTOMER</v>
      </c>
      <c r="H2279" s="4">
        <f t="shared" ca="1" si="1136"/>
        <v>1026.3263473846648</v>
      </c>
      <c r="I2279" s="5">
        <f ca="1">VLOOKUP(CONCATENATE($F2279," ",$G2279),AllocFactorMatrix,(I$4+1),FALSE)*$E2280</f>
        <v>733.31119366047096</v>
      </c>
      <c r="J2279" s="5">
        <f ca="1">VLOOKUP(CONCATENATE($F2279," ",$G2279),AllocFactorMatrix,(J$4+1),FALSE)*$E2280</f>
        <v>125.49369182499072</v>
      </c>
      <c r="K2279" s="5">
        <f ca="1">VLOOKUP(CONCATENATE($F2279," ",$G2279),AllocFactorMatrix,(K$4+1),FALSE)*$E2280</f>
        <v>36.135419556163306</v>
      </c>
      <c r="L2279" s="5">
        <f ca="1">VLOOKUP(CONCATENATE($F2279," ",$G2279),AllocFactorMatrix,(L$4+1),FALSE)*$E2280</f>
        <v>6.0405021463113586</v>
      </c>
      <c r="M2279" s="5">
        <f ca="1">VLOOKUP(CONCATENATE($F2279," ",$G2279),AllocFactorMatrix,(M$4+1),FALSE)*$E2280</f>
        <v>0.95437037201118324</v>
      </c>
      <c r="N2279" s="5">
        <f t="shared" ca="1" si="1137"/>
        <v>43.130292074485851</v>
      </c>
      <c r="O2279" s="5">
        <f ca="1">VLOOKUP(CONCATENATE($F2279," ",$G2279),AllocFactorMatrix,(O$4+1),FALSE)*$E2280</f>
        <v>6.7429537293096944</v>
      </c>
      <c r="P2279" s="5">
        <f ca="1">VLOOKUP(CONCATENATE($F2279," ",$G2279),AllocFactorMatrix,(P$4+1),FALSE)*$E2280</f>
        <v>1.7317773104599832</v>
      </c>
      <c r="Q2279" s="5">
        <f ca="1">VLOOKUP(CONCATENATE($F2279," ",$G2279),AllocFactorMatrix,(Q$4+1),FALSE)*$E2280</f>
        <v>3.312349505078036</v>
      </c>
      <c r="R2279" s="5">
        <f ca="1">VLOOKUP(CONCATENATE($F2279," ",$G2279),AllocFactorMatrix,(R$4+1),FALSE)*$E2280</f>
        <v>0.57811982563363695</v>
      </c>
      <c r="S2279" s="5">
        <f t="shared" ca="1" si="1139"/>
        <v>12.36520037048135</v>
      </c>
      <c r="T2279" s="5">
        <f ca="1">VLOOKUP(CONCATENATE($F2279," ",$G2279),AllocFactorMatrix,(T$4+1),FALSE)*$E2280</f>
        <v>4.6895570338358075E-2</v>
      </c>
      <c r="U2279" s="5">
        <f ca="1">VLOOKUP(CONCATENATE($F2279," ",$G2279),AllocFactorMatrix,(U$4+1),FALSE)*$E2280</f>
        <v>1.0309806550798322</v>
      </c>
      <c r="V2279" s="5">
        <f ca="1">VLOOKUP(CONCATENATE($F2279," ",$G2279),AllocFactorMatrix,(V$4+1),FALSE)*$E2280</f>
        <v>4.8737198912764255</v>
      </c>
      <c r="W2279" s="5">
        <f ca="1">VLOOKUP(CONCATENATE($F2279," ",$G2279),AllocFactorMatrix,(W$4+1),FALSE)*$E2280</f>
        <v>0.86750271568010484</v>
      </c>
      <c r="X2279" s="5">
        <f t="shared" ca="1" si="1141"/>
        <v>6.8190988323747197</v>
      </c>
      <c r="Y2279" s="5">
        <f ca="1">VLOOKUP(CONCATENATE($F2279," ",$G2279),AllocFactorMatrix,(Y$4+1),FALSE)*$E2280</f>
        <v>1.845560229661106</v>
      </c>
      <c r="Z2279" s="5">
        <f ca="1">VLOOKUP(CONCATENATE($F2279," ",$G2279),AllocFactorMatrix,(Z$4+1),FALSE)*$E2280</f>
        <v>2.9238745921698204E-2</v>
      </c>
      <c r="AA2279" s="5">
        <f t="shared" ca="1" si="1138"/>
        <v>1.8747989755828043</v>
      </c>
      <c r="AB2279" s="5">
        <f ca="1">VLOOKUP(CONCATENATE($F2279," ",$G2279),AllocFactorMatrix,(AB$4+1),FALSE)*$E2280</f>
        <v>5.2589123688253296E-2</v>
      </c>
      <c r="AC2279" s="5">
        <f ca="1">VLOOKUP(CONCATENATE($F2279," ",$G2279),AllocFactorMatrix,(AC$4+1),FALSE)*$E2280</f>
        <v>80.93635174320444</v>
      </c>
      <c r="AD2279" s="5">
        <f ca="1">VLOOKUP(CONCATENATE($F2279," ",$G2279),AllocFactorMatrix,(AD$4+1),FALSE)*$E2280</f>
        <v>22.343130779385724</v>
      </c>
    </row>
    <row r="2280" spans="4:30" collapsed="1">
      <c r="D2280" s="1" t="s">
        <v>326</v>
      </c>
      <c r="E2280" s="40">
        <v>11346</v>
      </c>
      <c r="F2280" s="10" t="s">
        <v>70</v>
      </c>
      <c r="G2280" s="55" t="str">
        <f>$G$15</f>
        <v>TOTAL</v>
      </c>
      <c r="H2280" s="4">
        <f t="shared" ca="1" si="1136"/>
        <v>11346.000000000005</v>
      </c>
      <c r="I2280" s="5">
        <f ca="1">VLOOKUP(CONCATENATE($F2280," ",$G2280),AllocFactorMatrix,(I$4+1),FALSE)*$E2280</f>
        <v>6405.3267712045135</v>
      </c>
      <c r="J2280" s="5">
        <f ca="1">VLOOKUP(CONCATENATE($F2280," ",$G2280),AllocFactorMatrix,(J$4+1),FALSE)*$E2280</f>
        <v>408.64109499480816</v>
      </c>
      <c r="K2280" s="5">
        <f ca="1">VLOOKUP(CONCATENATE($F2280," ",$G2280),AllocFactorMatrix,(K$4+1),FALSE)*$E2280</f>
        <v>1034.8400728071417</v>
      </c>
      <c r="L2280" s="5">
        <f ca="1">VLOOKUP(CONCATENATE($F2280," ",$G2280),AllocFactorMatrix,(L$4+1),FALSE)*$E2280</f>
        <v>33.572603110579458</v>
      </c>
      <c r="M2280" s="5">
        <f ca="1">VLOOKUP(CONCATENATE($F2280," ",$G2280),AllocFactorMatrix,(M$4+1),FALSE)*$E2280</f>
        <v>2.6479784636892547</v>
      </c>
      <c r="N2280" s="5">
        <f t="shared" ca="1" si="1137"/>
        <v>1071.0606543814104</v>
      </c>
      <c r="O2280" s="5">
        <f ca="1">VLOOKUP(CONCATENATE($F2280," ",$G2280),AllocFactorMatrix,(O$4+1),FALSE)*$E2280</f>
        <v>764.90187991157563</v>
      </c>
      <c r="P2280" s="5">
        <f ca="1">VLOOKUP(CONCATENATE($F2280," ",$G2280),AllocFactorMatrix,(P$4+1),FALSE)*$E2280</f>
        <v>128.68941551256407</v>
      </c>
      <c r="Q2280" s="5">
        <f ca="1">VLOOKUP(CONCATENATE($F2280," ",$G2280),AllocFactorMatrix,(Q$4+1),FALSE)*$E2280</f>
        <v>41.509103506672311</v>
      </c>
      <c r="R2280" s="5">
        <f ca="1">VLOOKUP(CONCATENATE($F2280," ",$G2280),AllocFactorMatrix,(R$4+1),FALSE)*$E2280</f>
        <v>2.3060973931107087</v>
      </c>
      <c r="S2280" s="5">
        <f t="shared" ca="1" si="1139"/>
        <v>937.40649632392274</v>
      </c>
      <c r="T2280" s="5">
        <f ca="1">VLOOKUP(CONCATENATE($F2280," ",$G2280),AllocFactorMatrix,(T$4+1),FALSE)*$E2280</f>
        <v>26.436927167709083</v>
      </c>
      <c r="U2280" s="5">
        <f ca="1">VLOOKUP(CONCATENATE($F2280," ",$G2280),AllocFactorMatrix,(U$4+1),FALSE)*$E2280</f>
        <v>401.89264648355208</v>
      </c>
      <c r="V2280" s="5">
        <f ca="1">VLOOKUP(CONCATENATE($F2280," ",$G2280),AllocFactorMatrix,(V$4+1),FALSE)*$E2280</f>
        <v>1456.2846832069849</v>
      </c>
      <c r="W2280" s="5">
        <f ca="1">VLOOKUP(CONCATENATE($F2280," ",$G2280),AllocFactorMatrix,(W$4+1),FALSE)*$E2280</f>
        <v>266.31181185624291</v>
      </c>
      <c r="X2280" s="5">
        <f t="shared" ca="1" si="1141"/>
        <v>2150.9260687144888</v>
      </c>
      <c r="Y2280" s="5">
        <f ca="1">VLOOKUP(CONCATENATE($F2280," ",$G2280),AllocFactorMatrix,(Y$4+1),FALSE)*$E2280</f>
        <v>234.44557370829824</v>
      </c>
      <c r="Z2280" s="5">
        <f ca="1">VLOOKUP(CONCATENATE($F2280," ",$G2280),AllocFactorMatrix,(Z$4+1),FALSE)*$E2280</f>
        <v>3.4370748110499929</v>
      </c>
      <c r="AA2280" s="5">
        <f t="shared" ca="1" si="1138"/>
        <v>237.88264851934824</v>
      </c>
      <c r="AB2280" s="5">
        <f ca="1">VLOOKUP(CONCATENATE($F2280," ",$G2280),AllocFactorMatrix,(AB$4+1),FALSE)*$E2280</f>
        <v>3.1772907776588641</v>
      </c>
      <c r="AC2280" s="5">
        <f ca="1">VLOOKUP(CONCATENATE($F2280," ",$G2280),AllocFactorMatrix,(AC$4+1),FALSE)*$E2280</f>
        <v>104.80480031416661</v>
      </c>
      <c r="AD2280" s="5">
        <f ca="1">VLOOKUP(CONCATENATE($F2280," ",$G2280),AllocFactorMatrix,(AD$4+1),FALSE)*$E2280</f>
        <v>26.774174769682777</v>
      </c>
    </row>
    <row r="2281" spans="4:30" hidden="1" outlineLevel="1">
      <c r="E2281" s="51"/>
      <c r="F2281" s="52" t="str">
        <f>F2288</f>
        <v>LABOR_M</v>
      </c>
      <c r="G2281" s="55" t="str">
        <f>$G$8</f>
        <v>PRODUCTION</v>
      </c>
      <c r="H2281" s="4">
        <f t="shared" ref="H2281:H2288" ca="1" si="1142">SUBTOTAL(9,I2281:AD2281)</f>
        <v>10958.833401071559</v>
      </c>
      <c r="I2281" s="5">
        <f ca="1">VLOOKUP(CONCATENATE($F2281," ",$G2281),AllocFactorMatrix,(I$4+1),FALSE)*$E2288</f>
        <v>5398.1349286187924</v>
      </c>
      <c r="J2281" s="5">
        <f ca="1">VLOOKUP(CONCATENATE($F2281," ",$G2281),AllocFactorMatrix,(J$4+1),FALSE)*$E2288</f>
        <v>266.84909826679933</v>
      </c>
      <c r="K2281" s="5">
        <f ca="1">VLOOKUP(CONCATENATE($F2281," ",$G2281),AllocFactorMatrix,(K$4+1),FALSE)*$E2288</f>
        <v>977.45295361991452</v>
      </c>
      <c r="L2281" s="5">
        <f ca="1">VLOOKUP(CONCATENATE($F2281," ",$G2281),AllocFactorMatrix,(L$4+1),FALSE)*$E2288</f>
        <v>30.766748633198652</v>
      </c>
      <c r="M2281" s="5">
        <f ca="1">VLOOKUP(CONCATENATE($F2281," ",$G2281),AllocFactorMatrix,(M$4+1),FALSE)*$E2288</f>
        <v>2.8852072383823808</v>
      </c>
      <c r="N2281" s="5">
        <f t="shared" ref="N2281:N2288" ca="1" si="1143">SUBTOTAL(9,K2281:M2281)</f>
        <v>1011.1049094914955</v>
      </c>
      <c r="O2281" s="5">
        <f ca="1">VLOOKUP(CONCATENATE($F2281," ",$G2281),AllocFactorMatrix,(O$4+1),FALSE)*$E2288</f>
        <v>743.01629807839015</v>
      </c>
      <c r="P2281" s="5">
        <f ca="1">VLOOKUP(CONCATENATE($F2281," ",$G2281),AllocFactorMatrix,(P$4+1),FALSE)*$E2288</f>
        <v>138.44558333031378</v>
      </c>
      <c r="Q2281" s="5">
        <f ca="1">VLOOKUP(CONCATENATE($F2281," ",$G2281),AllocFactorMatrix,(Q$4+1),FALSE)*$E2288</f>
        <v>62.560981250140721</v>
      </c>
      <c r="R2281" s="5">
        <f ca="1">VLOOKUP(CONCATENATE($F2281," ",$G2281),AllocFactorMatrix,(R$4+1),FALSE)*$E2288</f>
        <v>2.8132973955924991</v>
      </c>
      <c r="S2281" s="5">
        <f t="shared" ref="S2281:S2288" ca="1" si="1144">SUBTOTAL(9,O2281:R2281)</f>
        <v>946.83616005443707</v>
      </c>
      <c r="T2281" s="5">
        <f ca="1">VLOOKUP(CONCATENATE($F2281," ",$G2281),AllocFactorMatrix,(T$4+1),FALSE)*$E2288</f>
        <v>25.95546240832806</v>
      </c>
      <c r="U2281" s="5">
        <f ca="1">VLOOKUP(CONCATENATE($F2281," ",$G2281),AllocFactorMatrix,(U$4+1),FALSE)*$E2288</f>
        <v>424.75671997276925</v>
      </c>
      <c r="V2281" s="5">
        <f ca="1">VLOOKUP(CONCATENATE($F2281," ",$G2281),AllocFactorMatrix,(V$4+1),FALSE)*$E2288</f>
        <v>2244.8512000590526</v>
      </c>
      <c r="W2281" s="5">
        <f ca="1">VLOOKUP(CONCATENATE($F2281," ",$G2281),AllocFactorMatrix,(W$4+1),FALSE)*$E2288</f>
        <v>405.38291997439609</v>
      </c>
      <c r="X2281" s="5">
        <f ca="1">SUBTOTAL(9,T2281:W2281)</f>
        <v>3100.9463024145457</v>
      </c>
      <c r="Y2281" s="5">
        <f ca="1">VLOOKUP(CONCATENATE($F2281," ",$G2281),AllocFactorMatrix,(Y$4+1),FALSE)*$E2288</f>
        <v>228.17912612122566</v>
      </c>
      <c r="Z2281" s="5">
        <f ca="1">VLOOKUP(CONCATENATE($F2281," ",$G2281),AllocFactorMatrix,(Z$4+1),FALSE)*$E2288</f>
        <v>3.8219131420553691</v>
      </c>
      <c r="AA2281" s="5">
        <f t="shared" ref="AA2281:AA2288" ca="1" si="1145">SUBTOTAL(9,Y2281:Z2281)</f>
        <v>232.00103926328103</v>
      </c>
      <c r="AB2281" s="5">
        <f ca="1">VLOOKUP(CONCATENATE($F2281," ",$G2281),AllocFactorMatrix,(AB$4+1),FALSE)*$E2288</f>
        <v>2.9609629622085238</v>
      </c>
      <c r="AC2281" s="5">
        <f ca="1">VLOOKUP(CONCATENATE($F2281," ",$G2281),AllocFactorMatrix,(AC$4+1),FALSE)*$E2288</f>
        <v>0</v>
      </c>
      <c r="AD2281" s="5">
        <f ca="1">VLOOKUP(CONCATENATE($F2281," ",$G2281),AllocFactorMatrix,(AD$4+1),FALSE)*$E2288</f>
        <v>0</v>
      </c>
    </row>
    <row r="2282" spans="4:30" hidden="1" outlineLevel="1">
      <c r="E2282" s="51"/>
      <c r="F2282" s="52" t="str">
        <f>F2288</f>
        <v>LABOR_M</v>
      </c>
      <c r="G2282" s="55" t="str">
        <f>$G$9</f>
        <v>BULKTRAN</v>
      </c>
      <c r="H2282" s="4">
        <f t="shared" ca="1" si="1142"/>
        <v>40.04158440700288</v>
      </c>
      <c r="I2282" s="5">
        <f ca="1">VLOOKUP(CONCATENATE($F2282," ",$G2282),AllocFactorMatrix,(I$4+1),FALSE)*$E2288</f>
        <v>19.723803389833868</v>
      </c>
      <c r="J2282" s="5">
        <f ca="1">VLOOKUP(CONCATENATE($F2282," ",$G2282),AllocFactorMatrix,(J$4+1),FALSE)*$E2288</f>
        <v>0.97501807912673089</v>
      </c>
      <c r="K2282" s="5">
        <f ca="1">VLOOKUP(CONCATENATE($F2282," ",$G2282),AllocFactorMatrix,(K$4+1),FALSE)*$E2288</f>
        <v>3.5714353447894447</v>
      </c>
      <c r="L2282" s="5">
        <f ca="1">VLOOKUP(CONCATENATE($F2282," ",$G2282),AllocFactorMatrix,(L$4+1),FALSE)*$E2288</f>
        <v>0.1124161046379995</v>
      </c>
      <c r="M2282" s="5">
        <f ca="1">VLOOKUP(CONCATENATE($F2282," ",$G2282),AllocFactorMatrix,(M$4+1),FALSE)*$E2288</f>
        <v>1.0542022580258171E-2</v>
      </c>
      <c r="N2282" s="5">
        <f t="shared" ca="1" si="1143"/>
        <v>3.6943934720077025</v>
      </c>
      <c r="O2282" s="5">
        <f ca="1">VLOOKUP(CONCATENATE($F2282," ",$G2282),AllocFactorMatrix,(O$4+1),FALSE)*$E2288</f>
        <v>2.7148464372471941</v>
      </c>
      <c r="P2282" s="5">
        <f ca="1">VLOOKUP(CONCATENATE($F2282," ",$G2282),AllocFactorMatrix,(P$4+1),FALSE)*$E2288</f>
        <v>0.50585498545451535</v>
      </c>
      <c r="Q2282" s="5">
        <f ca="1">VLOOKUP(CONCATENATE($F2282," ",$G2282),AllocFactorMatrix,(Q$4+1),FALSE)*$E2288</f>
        <v>0.22858644890682345</v>
      </c>
      <c r="R2282" s="5">
        <f ca="1">VLOOKUP(CONCATENATE($F2282," ",$G2282),AllocFactorMatrix,(R$4+1),FALSE)*$E2288</f>
        <v>1.027927709135569E-2</v>
      </c>
      <c r="S2282" s="5">
        <f t="shared" ca="1" si="1144"/>
        <v>3.4595671486998887</v>
      </c>
      <c r="T2282" s="5">
        <f ca="1">VLOOKUP(CONCATENATE($F2282," ",$G2282),AllocFactorMatrix,(T$4+1),FALSE)*$E2288</f>
        <v>9.4836539694474739E-2</v>
      </c>
      <c r="U2282" s="5">
        <f ca="1">VLOOKUP(CONCATENATE($F2282," ",$G2282),AllocFactorMatrix,(U$4+1),FALSE)*$E2288</f>
        <v>1.5519838136756676</v>
      </c>
      <c r="V2282" s="5">
        <f ca="1">VLOOKUP(CONCATENATE($F2282," ",$G2282),AllocFactorMatrix,(V$4+1),FALSE)*$E2288</f>
        <v>8.2022780636063928</v>
      </c>
      <c r="W2282" s="5">
        <f ca="1">VLOOKUP(CONCATENATE($F2282," ",$G2282),AllocFactorMatrix,(W$4+1),FALSE)*$E2288</f>
        <v>1.4811954715658775</v>
      </c>
      <c r="X2282" s="5">
        <f t="shared" ref="X2282:X2288" ca="1" si="1146">SUBTOTAL(9,T2282:W2282)</f>
        <v>11.330293888542412</v>
      </c>
      <c r="Y2282" s="5">
        <f ca="1">VLOOKUP(CONCATENATE($F2282," ",$G2282),AllocFactorMatrix,(Y$4+1),FALSE)*$E2288</f>
        <v>0.8337250329588759</v>
      </c>
      <c r="Z2282" s="5">
        <f ca="1">VLOOKUP(CONCATENATE($F2282," ",$G2282),AllocFactorMatrix,(Z$4+1),FALSE)*$E2288</f>
        <v>1.396457561430579E-2</v>
      </c>
      <c r="AA2282" s="5">
        <f t="shared" ca="1" si="1145"/>
        <v>0.84768960857318165</v>
      </c>
      <c r="AB2282" s="5">
        <f ca="1">VLOOKUP(CONCATENATE($F2282," ",$G2282),AllocFactorMatrix,(AB$4+1),FALSE)*$E2288</f>
        <v>1.081882021910187E-2</v>
      </c>
      <c r="AC2282" s="5">
        <f ca="1">VLOOKUP(CONCATENATE($F2282," ",$G2282),AllocFactorMatrix,(AC$4+1),FALSE)*$E2288</f>
        <v>0</v>
      </c>
      <c r="AD2282" s="5">
        <f ca="1">VLOOKUP(CONCATENATE($F2282," ",$G2282),AllocFactorMatrix,(AD$4+1),FALSE)*$E2288</f>
        <v>0</v>
      </c>
    </row>
    <row r="2283" spans="4:30" hidden="1" outlineLevel="1">
      <c r="E2283" s="51"/>
      <c r="F2283" s="52" t="str">
        <f>F2288</f>
        <v>LABOR_M</v>
      </c>
      <c r="G2283" s="55" t="str">
        <f>$G$10</f>
        <v>SUBTRAN</v>
      </c>
      <c r="H2283" s="4">
        <f t="shared" ca="1" si="1142"/>
        <v>8.8074877010889647</v>
      </c>
      <c r="I2283" s="5">
        <f ca="1">VLOOKUP(CONCATENATE($F2283," ",$G2283),AllocFactorMatrix,(I$4+1),FALSE)*$E2288</f>
        <v>4.2880789222220148</v>
      </c>
      <c r="J2283" s="5">
        <f ca="1">VLOOKUP(CONCATENATE($F2283," ",$G2283),AllocFactorMatrix,(J$4+1),FALSE)*$E2288</f>
        <v>0.20694829825964683</v>
      </c>
      <c r="K2283" s="5">
        <f ca="1">VLOOKUP(CONCATENATE($F2283," ",$G2283),AllocFactorMatrix,(K$4+1),FALSE)*$E2288</f>
        <v>0.75286779025224704</v>
      </c>
      <c r="L2283" s="5">
        <f ca="1">VLOOKUP(CONCATENATE($F2283," ",$G2283),AllocFactorMatrix,(L$4+1),FALSE)*$E2288</f>
        <v>2.3255377684143541E-2</v>
      </c>
      <c r="M2283" s="5">
        <f ca="1">VLOOKUP(CONCATENATE($F2283," ",$G2283),AllocFactorMatrix,(M$4+1),FALSE)*$E2288</f>
        <v>2.896334300534461E-3</v>
      </c>
      <c r="N2283" s="5">
        <f t="shared" ca="1" si="1143"/>
        <v>0.77901950223692507</v>
      </c>
      <c r="O2283" s="5">
        <f ca="1">VLOOKUP(CONCATENATE($F2283," ",$G2283),AllocFactorMatrix,(O$4+1),FALSE)*$E2288</f>
        <v>0.56880338271989705</v>
      </c>
      <c r="P2283" s="5">
        <f ca="1">VLOOKUP(CONCATENATE($F2283," ",$G2283),AllocFactorMatrix,(P$4+1),FALSE)*$E2288</f>
        <v>0.10573988542044983</v>
      </c>
      <c r="Q2283" s="5">
        <f ca="1">VLOOKUP(CONCATENATE($F2283," ",$G2283),AllocFactorMatrix,(Q$4+1),FALSE)*$E2288</f>
        <v>6.2916491756691104E-2</v>
      </c>
      <c r="R2283" s="5">
        <f ca="1">VLOOKUP(CONCATENATE($F2283," ",$G2283),AllocFactorMatrix,(R$4+1),FALSE)*$E2288</f>
        <v>0</v>
      </c>
      <c r="S2283" s="5">
        <f t="shared" ca="1" si="1144"/>
        <v>0.73745975989703805</v>
      </c>
      <c r="T2283" s="5">
        <f ca="1">VLOOKUP(CONCATENATE($F2283," ",$G2283),AllocFactorMatrix,(T$4+1),FALSE)*$E2288</f>
        <v>1.9861637459007517E-2</v>
      </c>
      <c r="U2283" s="5">
        <f ca="1">VLOOKUP(CONCATENATE($F2283," ",$G2283),AllocFactorMatrix,(U$4+1),FALSE)*$E2288</f>
        <v>0.32514634509981133</v>
      </c>
      <c r="V2283" s="5">
        <f ca="1">VLOOKUP(CONCATENATE($F2283," ",$G2283),AllocFactorMatrix,(V$4+1),FALSE)*$E2288</f>
        <v>2.2651915495935153</v>
      </c>
      <c r="W2283" s="5">
        <f ca="1">VLOOKUP(CONCATENATE($F2283," ",$G2283),AllocFactorMatrix,(W$4+1),FALSE)*$E2288</f>
        <v>0</v>
      </c>
      <c r="X2283" s="5">
        <f t="shared" ca="1" si="1146"/>
        <v>2.6101995321523344</v>
      </c>
      <c r="Y2283" s="5">
        <f ca="1">VLOOKUP(CONCATENATE($F2283," ",$G2283),AllocFactorMatrix,(Y$4+1),FALSE)*$E2288</f>
        <v>0.17119315365185209</v>
      </c>
      <c r="Z2283" s="5">
        <f ca="1">VLOOKUP(CONCATENATE($F2283," ",$G2283),AllocFactorMatrix,(Z$4+1),FALSE)*$E2288</f>
        <v>2.853794522359553E-3</v>
      </c>
      <c r="AA2283" s="5">
        <f t="shared" ca="1" si="1145"/>
        <v>0.17404694817421165</v>
      </c>
      <c r="AB2283" s="5">
        <f ca="1">VLOOKUP(CONCATENATE($F2283," ",$G2283),AllocFactorMatrix,(AB$4+1),FALSE)*$E2288</f>
        <v>2.2860514020454047E-3</v>
      </c>
      <c r="AC2283" s="5">
        <f ca="1">VLOOKUP(CONCATENATE($F2283," ",$G2283),AllocFactorMatrix,(AC$4+1),FALSE)*$E2288</f>
        <v>7.7730634759818288E-3</v>
      </c>
      <c r="AD2283" s="5">
        <f ca="1">VLOOKUP(CONCATENATE($F2283," ",$G2283),AllocFactorMatrix,(AD$4+1),FALSE)*$E2288</f>
        <v>1.6756232687661476E-3</v>
      </c>
    </row>
    <row r="2284" spans="4:30" hidden="1" outlineLevel="1">
      <c r="E2284" s="51"/>
      <c r="F2284" s="52" t="str">
        <f>F2288</f>
        <v>LABOR_M</v>
      </c>
      <c r="G2284" s="55" t="str">
        <f>$G$11</f>
        <v>DISTPRI</v>
      </c>
      <c r="H2284" s="4">
        <f t="shared" ca="1" si="1142"/>
        <v>5642.943967448311</v>
      </c>
      <c r="I2284" s="5">
        <f ca="1">VLOOKUP(CONCATENATE($F2284," ",$G2284),AllocFactorMatrix,(I$4+1),FALSE)*$E2288</f>
        <v>3771.4201279818471</v>
      </c>
      <c r="J2284" s="5">
        <f ca="1">VLOOKUP(CONCATENATE($F2284," ",$G2284),AllocFactorMatrix,(J$4+1),FALSE)*$E2288</f>
        <v>177.77489940150932</v>
      </c>
      <c r="K2284" s="5">
        <f ca="1">VLOOKUP(CONCATENATE($F2284," ",$G2284),AllocFactorMatrix,(K$4+1),FALSE)*$E2288</f>
        <v>645.5115703700269</v>
      </c>
      <c r="L2284" s="5">
        <f ca="1">VLOOKUP(CONCATENATE($F2284," ",$G2284),AllocFactorMatrix,(L$4+1),FALSE)*$E2288</f>
        <v>19.949666400996094</v>
      </c>
      <c r="M2284" s="5">
        <f ca="1">VLOOKUP(CONCATENATE($F2284," ",$G2284),AllocFactorMatrix,(M$4+1),FALSE)*$E2288</f>
        <v>0</v>
      </c>
      <c r="N2284" s="5">
        <f t="shared" ca="1" si="1143"/>
        <v>665.46123677102298</v>
      </c>
      <c r="O2284" s="5">
        <f ca="1">VLOOKUP(CONCATENATE($F2284," ",$G2284),AllocFactorMatrix,(O$4+1),FALSE)*$E2288</f>
        <v>484.02085200214594</v>
      </c>
      <c r="P2284" s="5">
        <f ca="1">VLOOKUP(CONCATENATE($F2284," ",$G2284),AllocFactorMatrix,(P$4+1),FALSE)*$E2288</f>
        <v>90.148916257107302</v>
      </c>
      <c r="Q2284" s="5">
        <f ca="1">VLOOKUP(CONCATENATE($F2284," ",$G2284),AllocFactorMatrix,(Q$4+1),FALSE)*$E2288</f>
        <v>0</v>
      </c>
      <c r="R2284" s="5">
        <f ca="1">VLOOKUP(CONCATENATE($F2284," ",$G2284),AllocFactorMatrix,(R$4+1),FALSE)*$E2288</f>
        <v>0</v>
      </c>
      <c r="S2284" s="5">
        <f t="shared" ca="1" si="1144"/>
        <v>574.16976825925326</v>
      </c>
      <c r="T2284" s="5">
        <f ca="1">VLOOKUP(CONCATENATE($F2284," ",$G2284),AllocFactorMatrix,(T$4+1),FALSE)*$E2288</f>
        <v>17.255045094499401</v>
      </c>
      <c r="U2284" s="5">
        <f ca="1">VLOOKUP(CONCATENATE($F2284," ",$G2284),AllocFactorMatrix,(U$4+1),FALSE)*$E2288</f>
        <v>278.28483186274593</v>
      </c>
      <c r="V2284" s="5">
        <f ca="1">VLOOKUP(CONCATENATE($F2284," ",$G2284),AllocFactorMatrix,(V$4+1),FALSE)*$E2288</f>
        <v>0</v>
      </c>
      <c r="W2284" s="5">
        <f ca="1">VLOOKUP(CONCATENATE($F2284," ",$G2284),AllocFactorMatrix,(W$4+1),FALSE)*$E2288</f>
        <v>0</v>
      </c>
      <c r="X2284" s="5">
        <f t="shared" ca="1" si="1146"/>
        <v>295.53987695724533</v>
      </c>
      <c r="Y2284" s="5">
        <f ca="1">VLOOKUP(CONCATENATE($F2284," ",$G2284),AllocFactorMatrix,(Y$4+1),FALSE)*$E2288</f>
        <v>145.95453035458971</v>
      </c>
      <c r="Z2284" s="5">
        <f ca="1">VLOOKUP(CONCATENATE($F2284," ",$G2284),AllocFactorMatrix,(Z$4+1),FALSE)*$E2288</f>
        <v>2.4350929071788063</v>
      </c>
      <c r="AA2284" s="5">
        <f t="shared" ca="1" si="1145"/>
        <v>148.38962326176852</v>
      </c>
      <c r="AB2284" s="5">
        <f ca="1">VLOOKUP(CONCATENATE($F2284," ",$G2284),AllocFactorMatrix,(AB$4+1),FALSE)*$E2288</f>
        <v>1.9728332736521048</v>
      </c>
      <c r="AC2284" s="5">
        <f ca="1">VLOOKUP(CONCATENATE($F2284," ",$G2284),AllocFactorMatrix,(AC$4+1),FALSE)*$E2288</f>
        <v>6.7586527106464933</v>
      </c>
      <c r="AD2284" s="5">
        <f ca="1">VLOOKUP(CONCATENATE($F2284," ",$G2284),AllocFactorMatrix,(AD$4+1),FALSE)*$E2288</f>
        <v>1.4569488313664114</v>
      </c>
    </row>
    <row r="2285" spans="4:30" hidden="1" outlineLevel="1">
      <c r="E2285" s="51"/>
      <c r="F2285" s="52" t="str">
        <f>F2288</f>
        <v>LABOR_M</v>
      </c>
      <c r="G2285" s="55" t="str">
        <f>$G$12</f>
        <v>DISTSEC</v>
      </c>
      <c r="H2285" s="4">
        <f t="shared" ca="1" si="1142"/>
        <v>2328.9123813311398</v>
      </c>
      <c r="I2285" s="5">
        <f ca="1">VLOOKUP(CONCATENATE($F2285," ",$G2285),AllocFactorMatrix,(I$4+1),FALSE)*$E2288</f>
        <v>1741.3311681793496</v>
      </c>
      <c r="J2285" s="5">
        <f ca="1">VLOOKUP(CONCATENATE($F2285," ",$G2285),AllocFactorMatrix,(J$4+1),FALSE)*$E2288</f>
        <v>83.95013059648582</v>
      </c>
      <c r="K2285" s="5">
        <f ca="1">VLOOKUP(CONCATENATE($F2285," ",$G2285),AllocFactorMatrix,(K$4+1),FALSE)*$E2288</f>
        <v>253.31252917110768</v>
      </c>
      <c r="L2285" s="5">
        <f ca="1">VLOOKUP(CONCATENATE($F2285," ",$G2285),AllocFactorMatrix,(L$4+1),FALSE)*$E2288</f>
        <v>0</v>
      </c>
      <c r="M2285" s="5">
        <f ca="1">VLOOKUP(CONCATENATE($F2285," ",$G2285),AllocFactorMatrix,(M$4+1),FALSE)*$E2288</f>
        <v>0</v>
      </c>
      <c r="N2285" s="5">
        <f t="shared" ca="1" si="1143"/>
        <v>253.31252917110768</v>
      </c>
      <c r="O2285" s="5">
        <f ca="1">VLOOKUP(CONCATENATE($F2285," ",$G2285),AllocFactorMatrix,(O$4+1),FALSE)*$E2288</f>
        <v>161.41172954049111</v>
      </c>
      <c r="P2285" s="5">
        <f ca="1">VLOOKUP(CONCATENATE($F2285," ",$G2285),AllocFactorMatrix,(P$4+1),FALSE)*$E2288</f>
        <v>0</v>
      </c>
      <c r="Q2285" s="5">
        <f ca="1">VLOOKUP(CONCATENATE($F2285," ",$G2285),AllocFactorMatrix,(Q$4+1),FALSE)*$E2288</f>
        <v>0</v>
      </c>
      <c r="R2285" s="5">
        <f ca="1">VLOOKUP(CONCATENATE($F2285," ",$G2285),AllocFactorMatrix,(R$4+1),FALSE)*$E2288</f>
        <v>0</v>
      </c>
      <c r="S2285" s="5">
        <f t="shared" ca="1" si="1144"/>
        <v>161.41172954049111</v>
      </c>
      <c r="T2285" s="5">
        <f ca="1">VLOOKUP(CONCATENATE($F2285," ",$G2285),AllocFactorMatrix,(T$4+1),FALSE)*$E2288</f>
        <v>4.3642345465292651</v>
      </c>
      <c r="U2285" s="5">
        <f ca="1">VLOOKUP(CONCATENATE($F2285," ",$G2285),AllocFactorMatrix,(U$4+1),FALSE)*$E2288</f>
        <v>0</v>
      </c>
      <c r="V2285" s="5">
        <f ca="1">VLOOKUP(CONCATENATE($F2285," ",$G2285),AllocFactorMatrix,(V$4+1),FALSE)*$E2288</f>
        <v>0</v>
      </c>
      <c r="W2285" s="5">
        <f ca="1">VLOOKUP(CONCATENATE($F2285," ",$G2285),AllocFactorMatrix,(W$4+1),FALSE)*$E2288</f>
        <v>0</v>
      </c>
      <c r="X2285" s="5">
        <f t="shared" ca="1" si="1146"/>
        <v>4.3642345465292651</v>
      </c>
      <c r="Y2285" s="5">
        <f ca="1">VLOOKUP(CONCATENATE($F2285," ",$G2285),AllocFactorMatrix,(Y$4+1),FALSE)*$E2288</f>
        <v>59.535762962689425</v>
      </c>
      <c r="Z2285" s="5">
        <f ca="1">VLOOKUP(CONCATENATE($F2285," ",$G2285),AllocFactorMatrix,(Z$4+1),FALSE)*$E2288</f>
        <v>0</v>
      </c>
      <c r="AA2285" s="5">
        <f t="shared" ca="1" si="1145"/>
        <v>59.535762962689425</v>
      </c>
      <c r="AB2285" s="5">
        <f ca="1">VLOOKUP(CONCATENATE($F2285," ",$G2285),AllocFactorMatrix,(AB$4+1),FALSE)*$E2288</f>
        <v>0.61780452745786307</v>
      </c>
      <c r="AC2285" s="5">
        <f ca="1">VLOOKUP(CONCATENATE($F2285," ",$G2285),AllocFactorMatrix,(AC$4+1),FALSE)*$E2288</f>
        <v>20.976839878453912</v>
      </c>
      <c r="AD2285" s="5">
        <f ca="1">VLOOKUP(CONCATENATE($F2285," ",$G2285),AllocFactorMatrix,(AD$4+1),FALSE)*$E2288</f>
        <v>3.4121819285749679</v>
      </c>
    </row>
    <row r="2286" spans="4:30" hidden="1" outlineLevel="1">
      <c r="E2286" s="51"/>
      <c r="F2286" s="52" t="str">
        <f>F2288</f>
        <v>LABOR_M</v>
      </c>
      <c r="G2286" s="55" t="str">
        <f>$G$13</f>
        <v>ENERGY</v>
      </c>
      <c r="H2286" s="4">
        <f t="shared" ca="1" si="1142"/>
        <v>2884.9627587935893</v>
      </c>
      <c r="I2286" s="5">
        <f ca="1">VLOOKUP(CONCATENATE($F2286," ",$G2286),AllocFactorMatrix,(I$4+1),FALSE)*$E2288</f>
        <v>1082.5161771121898</v>
      </c>
      <c r="J2286" s="5">
        <f ca="1">VLOOKUP(CONCATENATE($F2286," ",$G2286),AllocFactorMatrix,(J$4+1),FALSE)*$E2288</f>
        <v>70.154043274198557</v>
      </c>
      <c r="K2286" s="5">
        <f ca="1">VLOOKUP(CONCATENATE($F2286," ",$G2286),AllocFactorMatrix,(K$4+1),FALSE)*$E2288</f>
        <v>235.37442014496892</v>
      </c>
      <c r="L2286" s="5">
        <f ca="1">VLOOKUP(CONCATENATE($F2286," ",$G2286),AllocFactorMatrix,(L$4+1),FALSE)*$E2288</f>
        <v>7.4807334270791621</v>
      </c>
      <c r="M2286" s="5">
        <f ca="1">VLOOKUP(CONCATENATE($F2286," ",$G2286),AllocFactorMatrix,(M$4+1),FALSE)*$E2288</f>
        <v>0.68963617063222293</v>
      </c>
      <c r="N2286" s="5">
        <f t="shared" ca="1" si="1143"/>
        <v>243.54478974268031</v>
      </c>
      <c r="O2286" s="5">
        <f ca="1">VLOOKUP(CONCATENATE($F2286," ",$G2286),AllocFactorMatrix,(O$4+1),FALSE)*$E2288</f>
        <v>214.59414308637142</v>
      </c>
      <c r="P2286" s="5">
        <f ca="1">VLOOKUP(CONCATENATE($F2286," ",$G2286),AllocFactorMatrix,(P$4+1),FALSE)*$E2288</f>
        <v>39.781624979424805</v>
      </c>
      <c r="Q2286" s="5">
        <f ca="1">VLOOKUP(CONCATENATE($F2286," ",$G2286),AllocFactorMatrix,(Q$4+1),FALSE)*$E2288</f>
        <v>18.075752143086543</v>
      </c>
      <c r="R2286" s="5">
        <f ca="1">VLOOKUP(CONCATENATE($F2286," ",$G2286),AllocFactorMatrix,(R$4+1),FALSE)*$E2288</f>
        <v>0.83752439770053788</v>
      </c>
      <c r="S2286" s="5">
        <f t="shared" ca="1" si="1144"/>
        <v>273.28904460658327</v>
      </c>
      <c r="T2286" s="5">
        <f ca="1">VLOOKUP(CONCATENATE($F2286," ",$G2286),AllocFactorMatrix,(T$4+1),FALSE)*$E2288</f>
        <v>8.2236542181570638</v>
      </c>
      <c r="U2286" s="5">
        <f ca="1">VLOOKUP(CONCATENATE($F2286," ",$G2286),AllocFactorMatrix,(U$4+1),FALSE)*$E2288</f>
        <v>144.39504838211016</v>
      </c>
      <c r="V2286" s="5">
        <f ca="1">VLOOKUP(CONCATENATE($F2286," ",$G2286),AllocFactorMatrix,(V$4+1),FALSE)*$E2288</f>
        <v>819.81513494138358</v>
      </c>
      <c r="W2286" s="5">
        <f ca="1">VLOOKUP(CONCATENATE($F2286," ",$G2286),AllocFactorMatrix,(W$4+1),FALSE)*$E2288</f>
        <v>155.53811859510887</v>
      </c>
      <c r="X2286" s="5">
        <f t="shared" ca="1" si="1146"/>
        <v>1127.9719561367597</v>
      </c>
      <c r="Y2286" s="5">
        <f ca="1">VLOOKUP(CONCATENATE($F2286," ",$G2286),AllocFactorMatrix,(Y$4+1),FALSE)*$E2288</f>
        <v>58.140021974122796</v>
      </c>
      <c r="Z2286" s="5">
        <f ca="1">VLOOKUP(CONCATENATE($F2286," ",$G2286),AllocFactorMatrix,(Z$4+1),FALSE)*$E2288</f>
        <v>0.94642687356227007</v>
      </c>
      <c r="AA2286" s="5">
        <f t="shared" ca="1" si="1145"/>
        <v>59.086448847685062</v>
      </c>
      <c r="AB2286" s="5">
        <f ca="1">VLOOKUP(CONCATENATE($F2286," ",$G2286),AllocFactorMatrix,(AB$4+1),FALSE)*$E2288</f>
        <v>1.0556630465163375</v>
      </c>
      <c r="AC2286" s="5">
        <f ca="1">VLOOKUP(CONCATENATE($F2286," ",$G2286),AllocFactorMatrix,(AC$4+1),FALSE)*$E2288</f>
        <v>22.827299762315203</v>
      </c>
      <c r="AD2286" s="5">
        <f ca="1">VLOOKUP(CONCATENATE($F2286," ",$G2286),AllocFactorMatrix,(AD$4+1),FALSE)*$E2288</f>
        <v>4.5173362646614281</v>
      </c>
    </row>
    <row r="2287" spans="4:30" hidden="1" outlineLevel="1">
      <c r="E2287" s="51"/>
      <c r="F2287" s="52" t="str">
        <f>F2288</f>
        <v>LABOR_M</v>
      </c>
      <c r="G2287" s="55" t="str">
        <f>$G$14</f>
        <v>CUSTOMER</v>
      </c>
      <c r="H2287" s="4">
        <f t="shared" ca="1" si="1142"/>
        <v>2174.498419247308</v>
      </c>
      <c r="I2287" s="5">
        <f ca="1">VLOOKUP(CONCATENATE($F2287," ",$G2287),AllocFactorMatrix,(I$4+1),FALSE)*$E2288</f>
        <v>1553.68127837159</v>
      </c>
      <c r="J2287" s="5">
        <f ca="1">VLOOKUP(CONCATENATE($F2287," ",$G2287),AllocFactorMatrix,(J$4+1),FALSE)*$E2288</f>
        <v>265.88602659800387</v>
      </c>
      <c r="K2287" s="5">
        <f ca="1">VLOOKUP(CONCATENATE($F2287," ",$G2287),AllocFactorMatrix,(K$4+1),FALSE)*$E2288</f>
        <v>76.560845294430621</v>
      </c>
      <c r="L2287" s="5">
        <f ca="1">VLOOKUP(CONCATENATE($F2287," ",$G2287),AllocFactorMatrix,(L$4+1),FALSE)*$E2288</f>
        <v>12.798134240717323</v>
      </c>
      <c r="M2287" s="5">
        <f ca="1">VLOOKUP(CONCATENATE($F2287," ",$G2287),AllocFactorMatrix,(M$4+1),FALSE)*$E2288</f>
        <v>2.0220438368391358</v>
      </c>
      <c r="N2287" s="5">
        <f t="shared" ca="1" si="1143"/>
        <v>91.381023371987069</v>
      </c>
      <c r="O2287" s="5">
        <f ca="1">VLOOKUP(CONCATENATE($F2287," ",$G2287),AllocFactorMatrix,(O$4+1),FALSE)*$E2288</f>
        <v>14.286432636953617</v>
      </c>
      <c r="P2287" s="5">
        <f ca="1">VLOOKUP(CONCATENATE($F2287," ",$G2287),AllocFactorMatrix,(P$4+1),FALSE)*$E2288</f>
        <v>3.6691516628016512</v>
      </c>
      <c r="Q2287" s="5">
        <f ca="1">VLOOKUP(CONCATENATE($F2287," ",$G2287),AllocFactorMatrix,(Q$4+1),FALSE)*$E2288</f>
        <v>7.017941984185696</v>
      </c>
      <c r="R2287" s="5">
        <f ca="1">VLOOKUP(CONCATENATE($F2287," ",$G2287),AllocFactorMatrix,(R$4+1),FALSE)*$E2288</f>
        <v>1.2248741837129382</v>
      </c>
      <c r="S2287" s="5">
        <f t="shared" ca="1" si="1144"/>
        <v>26.198400467653901</v>
      </c>
      <c r="T2287" s="5">
        <f ca="1">VLOOKUP(CONCATENATE($F2287," ",$G2287),AllocFactorMatrix,(T$4+1),FALSE)*$E2288</f>
        <v>9.9358594690973898E-2</v>
      </c>
      <c r="U2287" s="5">
        <f ca="1">VLOOKUP(CONCATENATE($F2287," ",$G2287),AllocFactorMatrix,(U$4+1),FALSE)*$E2288</f>
        <v>2.1843595952286341</v>
      </c>
      <c r="V2287" s="5">
        <f ca="1">VLOOKUP(CONCATENATE($F2287," ",$G2287),AllocFactorMatrix,(V$4+1),FALSE)*$E2288</f>
        <v>10.326049045160762</v>
      </c>
      <c r="W2287" s="5">
        <f ca="1">VLOOKUP(CONCATENATE($F2287," ",$G2287),AllocFactorMatrix,(W$4+1),FALSE)*$E2288</f>
        <v>1.837995573967393</v>
      </c>
      <c r="X2287" s="5">
        <f t="shared" ca="1" si="1146"/>
        <v>14.447762809047763</v>
      </c>
      <c r="Y2287" s="5">
        <f ca="1">VLOOKUP(CONCATENATE($F2287," ",$G2287),AllocFactorMatrix,(Y$4+1),FALSE)*$E2288</f>
        <v>3.9102258382534218</v>
      </c>
      <c r="Z2287" s="5">
        <f ca="1">VLOOKUP(CONCATENATE($F2287," ",$G2287),AllocFactorMatrix,(Z$4+1),FALSE)*$E2288</f>
        <v>6.1948723181006797E-2</v>
      </c>
      <c r="AA2287" s="5">
        <f t="shared" ca="1" si="1145"/>
        <v>3.9721745614344286</v>
      </c>
      <c r="AB2287" s="5">
        <f ca="1">VLOOKUP(CONCATENATE($F2287," ",$G2287),AllocFactorMatrix,(AB$4+1),FALSE)*$E2288</f>
        <v>0.11142164148968103</v>
      </c>
      <c r="AC2287" s="5">
        <f ca="1">VLOOKUP(CONCATENATE($F2287," ",$G2287),AllocFactorMatrix,(AC$4+1),FALSE)*$E2288</f>
        <v>171.48148770975598</v>
      </c>
      <c r="AD2287" s="5">
        <f ca="1">VLOOKUP(CONCATENATE($F2287," ",$G2287),AllocFactorMatrix,(AD$4+1),FALSE)*$E2288</f>
        <v>47.338843716345274</v>
      </c>
    </row>
    <row r="2288" spans="4:30" collapsed="1">
      <c r="D2288" s="51" t="s">
        <v>608</v>
      </c>
      <c r="E2288" s="61">
        <v>24039</v>
      </c>
      <c r="F2288" s="10" t="s">
        <v>70</v>
      </c>
      <c r="G2288" s="55" t="str">
        <f>$G$15</f>
        <v>TOTAL</v>
      </c>
      <c r="H2288" s="4">
        <f t="shared" ca="1" si="1142"/>
        <v>24039.000000000007</v>
      </c>
      <c r="I2288" s="5">
        <f ca="1">VLOOKUP(CONCATENATE($F2288," ",$G2288),AllocFactorMatrix,(I$4+1),FALSE)*$E2288</f>
        <v>13571.095562575823</v>
      </c>
      <c r="J2288" s="5">
        <f ca="1">VLOOKUP(CONCATENATE($F2288," ",$G2288),AllocFactorMatrix,(J$4+1),FALSE)*$E2288</f>
        <v>865.79616451438335</v>
      </c>
      <c r="K2288" s="5">
        <f ca="1">VLOOKUP(CONCATENATE($F2288," ",$G2288),AllocFactorMatrix,(K$4+1),FALSE)*$E2288</f>
        <v>2192.5366217354908</v>
      </c>
      <c r="L2288" s="5">
        <f ca="1">VLOOKUP(CONCATENATE($F2288," ",$G2288),AllocFactorMatrix,(L$4+1),FALSE)*$E2288</f>
        <v>71.130954184313381</v>
      </c>
      <c r="M2288" s="5">
        <f ca="1">VLOOKUP(CONCATENATE($F2288," ",$G2288),AllocFactorMatrix,(M$4+1),FALSE)*$E2288</f>
        <v>5.6103256027345321</v>
      </c>
      <c r="N2288" s="5">
        <f t="shared" ca="1" si="1143"/>
        <v>2269.2779015225387</v>
      </c>
      <c r="O2288" s="5">
        <f ca="1">VLOOKUP(CONCATENATE($F2288," ",$G2288),AllocFactorMatrix,(O$4+1),FALSE)*$E2288</f>
        <v>1620.6131051643192</v>
      </c>
      <c r="P2288" s="5">
        <f ca="1">VLOOKUP(CONCATENATE($F2288," ",$G2288),AllocFactorMatrix,(P$4+1),FALSE)*$E2288</f>
        <v>272.65687110052249</v>
      </c>
      <c r="Q2288" s="5">
        <f ca="1">VLOOKUP(CONCATENATE($F2288," ",$G2288),AllocFactorMatrix,(Q$4+1),FALSE)*$E2288</f>
        <v>87.946178318076477</v>
      </c>
      <c r="R2288" s="5">
        <f ca="1">VLOOKUP(CONCATENATE($F2288," ",$G2288),AllocFactorMatrix,(R$4+1),FALSE)*$E2288</f>
        <v>4.8859752540973318</v>
      </c>
      <c r="S2288" s="5">
        <f t="shared" ca="1" si="1144"/>
        <v>1986.1021298370154</v>
      </c>
      <c r="T2288" s="5">
        <f ca="1">VLOOKUP(CONCATENATE($F2288," ",$G2288),AllocFactorMatrix,(T$4+1),FALSE)*$E2288</f>
        <v>56.012453039358242</v>
      </c>
      <c r="U2288" s="5">
        <f ca="1">VLOOKUP(CONCATENATE($F2288," ",$G2288),AllocFactorMatrix,(U$4+1),FALSE)*$E2288</f>
        <v>851.4980899716295</v>
      </c>
      <c r="V2288" s="5">
        <f ca="1">VLOOKUP(CONCATENATE($F2288," ",$G2288),AllocFactorMatrix,(V$4+1),FALSE)*$E2288</f>
        <v>3085.4598536587973</v>
      </c>
      <c r="W2288" s="5">
        <f ca="1">VLOOKUP(CONCATENATE($F2288," ",$G2288),AllocFactorMatrix,(W$4+1),FALSE)*$E2288</f>
        <v>564.24022961503829</v>
      </c>
      <c r="X2288" s="5">
        <f t="shared" ca="1" si="1146"/>
        <v>4557.2106262848238</v>
      </c>
      <c r="Y2288" s="5">
        <f ca="1">VLOOKUP(CONCATENATE($F2288," ",$G2288),AllocFactorMatrix,(Y$4+1),FALSE)*$E2288</f>
        <v>496.72458543749178</v>
      </c>
      <c r="Z2288" s="5">
        <f ca="1">VLOOKUP(CONCATENATE($F2288," ",$G2288),AllocFactorMatrix,(Z$4+1),FALSE)*$E2288</f>
        <v>7.2822000161141176</v>
      </c>
      <c r="AA2288" s="5">
        <f t="shared" ca="1" si="1145"/>
        <v>504.00678545360591</v>
      </c>
      <c r="AB2288" s="5">
        <f ca="1">VLOOKUP(CONCATENATE($F2288," ",$G2288),AllocFactorMatrix,(AB$4+1),FALSE)*$E2288</f>
        <v>6.7317903229456579</v>
      </c>
      <c r="AC2288" s="5">
        <f ca="1">VLOOKUP(CONCATENATE($F2288," ",$G2288),AllocFactorMatrix,(AC$4+1),FALSE)*$E2288</f>
        <v>222.05205312464756</v>
      </c>
      <c r="AD2288" s="5">
        <f ca="1">VLOOKUP(CONCATENATE($F2288," ",$G2288),AllocFactorMatrix,(AD$4+1),FALSE)*$E2288</f>
        <v>56.726986364216842</v>
      </c>
    </row>
    <row r="2289" spans="4:30" hidden="1" outlineLevel="1">
      <c r="E2289" s="51"/>
      <c r="F2289" s="52" t="str">
        <f>F2296</f>
        <v>RB_GUP</v>
      </c>
      <c r="G2289" s="55" t="str">
        <f>$G$8</f>
        <v>PRODUCTION</v>
      </c>
      <c r="H2289" s="4">
        <f t="shared" ca="1" si="1136"/>
        <v>5328558.5534809837</v>
      </c>
      <c r="I2289" s="5">
        <f ca="1">VLOOKUP(CONCATENATE($F2289," ",$G2289),AllocFactorMatrix,(I$4+1),FALSE)*$E2296</f>
        <v>2624757.3070983579</v>
      </c>
      <c r="J2289" s="5">
        <f ca="1">VLOOKUP(CONCATENATE($F2289," ",$G2289),AllocFactorMatrix,(J$4+1),FALSE)*$E2296</f>
        <v>129751.13253562234</v>
      </c>
      <c r="K2289" s="5">
        <f ca="1">VLOOKUP(CONCATENATE($F2289," ",$G2289),AllocFactorMatrix,(K$4+1),FALSE)*$E2296</f>
        <v>475270.96233868902</v>
      </c>
      <c r="L2289" s="5">
        <f ca="1">VLOOKUP(CONCATENATE($F2289," ",$G2289),AllocFactorMatrix,(L$4+1),FALSE)*$E2296</f>
        <v>14959.842493471948</v>
      </c>
      <c r="M2289" s="5">
        <f ca="1">VLOOKUP(CONCATENATE($F2289," ",$G2289),AllocFactorMatrix,(M$4+1),FALSE)*$E2296</f>
        <v>1402.8861600491532</v>
      </c>
      <c r="N2289" s="5">
        <f t="shared" ca="1" si="1137"/>
        <v>491633.69099221012</v>
      </c>
      <c r="O2289" s="5">
        <f ca="1">VLOOKUP(CONCATENATE($F2289," ",$G2289),AllocFactorMatrix,(O$4+1),FALSE)*$E2296</f>
        <v>361279.8648909335</v>
      </c>
      <c r="P2289" s="5">
        <f ca="1">VLOOKUP(CONCATENATE($F2289," ",$G2289),AllocFactorMatrix,(P$4+1),FALSE)*$E2296</f>
        <v>67316.964338035628</v>
      </c>
      <c r="Q2289" s="5">
        <f ca="1">VLOOKUP(CONCATENATE($F2289," ",$G2289),AllocFactorMatrix,(Q$4+1),FALSE)*$E2296</f>
        <v>30419.282742450003</v>
      </c>
      <c r="R2289" s="5">
        <f ca="1">VLOOKUP(CONCATENATE($F2289," ",$G2289),AllocFactorMatrix,(R$4+1),FALSE)*$E2296</f>
        <v>1367.9211419807125</v>
      </c>
      <c r="S2289" s="5">
        <f t="shared" ca="1" si="1139"/>
        <v>460384.03311339987</v>
      </c>
      <c r="T2289" s="5">
        <f ca="1">VLOOKUP(CONCATENATE($F2289," ",$G2289),AllocFactorMatrix,(T$4+1),FALSE)*$E2296</f>
        <v>12620.431040764532</v>
      </c>
      <c r="U2289" s="5">
        <f ca="1">VLOOKUP(CONCATENATE($F2289," ",$G2289),AllocFactorMatrix,(U$4+1),FALSE)*$E2296</f>
        <v>206531.2036898121</v>
      </c>
      <c r="V2289" s="5">
        <f ca="1">VLOOKUP(CONCATENATE($F2289," ",$G2289),AllocFactorMatrix,(V$4+1),FALSE)*$E2296</f>
        <v>1091523.2147061459</v>
      </c>
      <c r="W2289" s="5">
        <f ca="1">VLOOKUP(CONCATENATE($F2289," ",$G2289),AllocFactorMatrix,(W$4+1),FALSE)*$E2296</f>
        <v>197111.0013820859</v>
      </c>
      <c r="X2289" s="5">
        <f ca="1">SUBTOTAL(9,T2289:W2289)</f>
        <v>1507785.8508188084</v>
      </c>
      <c r="Y2289" s="5">
        <f ca="1">VLOOKUP(CONCATENATE($F2289," ",$G2289),AllocFactorMatrix,(Y$4+1),FALSE)*$E2296</f>
        <v>110948.47322892831</v>
      </c>
      <c r="Z2289" s="5">
        <f ca="1">VLOOKUP(CONCATENATE($F2289," ",$G2289),AllocFactorMatrix,(Z$4+1),FALSE)*$E2296</f>
        <v>1858.3445170148491</v>
      </c>
      <c r="AA2289" s="5">
        <f t="shared" ca="1" si="1138"/>
        <v>112806.81774594316</v>
      </c>
      <c r="AB2289" s="5">
        <f ca="1">VLOOKUP(CONCATENATE($F2289," ",$G2289),AllocFactorMatrix,(AB$4+1),FALSE)*$E2296</f>
        <v>1439.7211766422029</v>
      </c>
      <c r="AC2289" s="5">
        <f ca="1">VLOOKUP(CONCATENATE($F2289," ",$G2289),AllocFactorMatrix,(AC$4+1),FALSE)*$E2296</f>
        <v>0</v>
      </c>
      <c r="AD2289" s="5">
        <f ca="1">VLOOKUP(CONCATENATE($F2289," ",$G2289),AllocFactorMatrix,(AD$4+1),FALSE)*$E2296</f>
        <v>0</v>
      </c>
    </row>
    <row r="2290" spans="4:30" hidden="1" outlineLevel="1">
      <c r="E2290" s="51"/>
      <c r="F2290" s="52" t="str">
        <f>F2296</f>
        <v>RB_GUP</v>
      </c>
      <c r="G2290" s="55" t="str">
        <f>$G$9</f>
        <v>BULKTRAN</v>
      </c>
      <c r="H2290" s="4">
        <f t="shared" ca="1" si="1136"/>
        <v>2824253.353451319</v>
      </c>
      <c r="I2290" s="5">
        <f ca="1">VLOOKUP(CONCATENATE($F2290," ",$G2290),AllocFactorMatrix,(I$4+1),FALSE)*$E2296</f>
        <v>1391179.1626509798</v>
      </c>
      <c r="J2290" s="5">
        <f ca="1">VLOOKUP(CONCATENATE($F2290," ",$G2290),AllocFactorMatrix,(J$4+1),FALSE)*$E2296</f>
        <v>68770.957004581927</v>
      </c>
      <c r="K2290" s="5">
        <f ca="1">VLOOKUP(CONCATENATE($F2290," ",$G2290),AllocFactorMatrix,(K$4+1),FALSE)*$E2296</f>
        <v>251904.0741902336</v>
      </c>
      <c r="L2290" s="5">
        <f ca="1">VLOOKUP(CONCATENATE($F2290," ",$G2290),AllocFactorMatrix,(L$4+1),FALSE)*$E2296</f>
        <v>7929.045895853169</v>
      </c>
      <c r="M2290" s="5">
        <f ca="1">VLOOKUP(CONCATENATE($F2290," ",$G2290),AllocFactorMatrix,(M$4+1),FALSE)*$E2296</f>
        <v>743.56055249518533</v>
      </c>
      <c r="N2290" s="5">
        <f t="shared" ca="1" si="1137"/>
        <v>260576.68063858195</v>
      </c>
      <c r="O2290" s="5">
        <f ca="1">VLOOKUP(CONCATENATE($F2290," ",$G2290),AllocFactorMatrix,(O$4+1),FALSE)*$E2296</f>
        <v>191486.28277455969</v>
      </c>
      <c r="P2290" s="5">
        <f ca="1">VLOOKUP(CONCATENATE($F2290," ",$G2290),AllocFactorMatrix,(P$4+1),FALSE)*$E2296</f>
        <v>35679.473232336022</v>
      </c>
      <c r="Q2290" s="5">
        <f ca="1">VLOOKUP(CONCATENATE($F2290," ",$G2290),AllocFactorMatrix,(Q$4+1),FALSE)*$E2296</f>
        <v>16122.88960188394</v>
      </c>
      <c r="R2290" s="5">
        <f ca="1">VLOOKUP(CONCATENATE($F2290," ",$G2290),AllocFactorMatrix,(R$4+1),FALSE)*$E2296</f>
        <v>725.02832308602001</v>
      </c>
      <c r="S2290" s="5">
        <f t="shared" ca="1" si="1139"/>
        <v>244013.67393186566</v>
      </c>
      <c r="T2290" s="5">
        <f ca="1">VLOOKUP(CONCATENATE($F2290," ",$G2290),AllocFactorMatrix,(T$4+1),FALSE)*$E2296</f>
        <v>6689.1063185550756</v>
      </c>
      <c r="U2290" s="5">
        <f ca="1">VLOOKUP(CONCATENATE($F2290," ",$G2290),AllocFactorMatrix,(U$4+1),FALSE)*$E2296</f>
        <v>109466.08520089163</v>
      </c>
      <c r="V2290" s="5">
        <f ca="1">VLOOKUP(CONCATENATE($F2290," ",$G2290),AllocFactorMatrix,(V$4+1),FALSE)*$E2296</f>
        <v>578531.33611339191</v>
      </c>
      <c r="W2290" s="5">
        <f ca="1">VLOOKUP(CONCATENATE($F2290," ",$G2290),AllocFactorMatrix,(W$4+1),FALSE)*$E2296</f>
        <v>104473.17057102323</v>
      </c>
      <c r="X2290" s="5">
        <f t="shared" ref="X2290:X2296" ca="1" si="1147">SUBTOTAL(9,T2290:W2290)</f>
        <v>799159.69820386183</v>
      </c>
      <c r="Y2290" s="5">
        <f ca="1">VLOOKUP(CONCATENATE($F2290," ",$G2290),AllocFactorMatrix,(Y$4+1),FALSE)*$E2296</f>
        <v>58805.133589534256</v>
      </c>
      <c r="Z2290" s="5">
        <f ca="1">VLOOKUP(CONCATENATE($F2290," ",$G2290),AllocFactorMatrix,(Z$4+1),FALSE)*$E2296</f>
        <v>984.96350961901635</v>
      </c>
      <c r="AA2290" s="5">
        <f t="shared" ca="1" si="1138"/>
        <v>59790.097099153274</v>
      </c>
      <c r="AB2290" s="5">
        <f ca="1">VLOOKUP(CONCATENATE($F2290," ",$G2290),AllocFactorMatrix,(AB$4+1),FALSE)*$E2296</f>
        <v>763.08392229458332</v>
      </c>
      <c r="AC2290" s="5">
        <f ca="1">VLOOKUP(CONCATENATE($F2290," ",$G2290),AllocFactorMatrix,(AC$4+1),FALSE)*$E2296</f>
        <v>0</v>
      </c>
      <c r="AD2290" s="5">
        <f ca="1">VLOOKUP(CONCATENATE($F2290," ",$G2290),AllocFactorMatrix,(AD$4+1),FALSE)*$E2296</f>
        <v>0</v>
      </c>
    </row>
    <row r="2291" spans="4:30" hidden="1" outlineLevel="1">
      <c r="E2291" s="51"/>
      <c r="F2291" s="52" t="str">
        <f>F2296</f>
        <v>RB_GUP</v>
      </c>
      <c r="G2291" s="55" t="str">
        <f>$G$10</f>
        <v>SUBTRAN</v>
      </c>
      <c r="H2291" s="4">
        <f t="shared" ca="1" si="1136"/>
        <v>620403.67372229742</v>
      </c>
      <c r="I2291" s="5">
        <f ca="1">VLOOKUP(CONCATENATE($F2291," ",$G2291),AllocFactorMatrix,(I$4+1),FALSE)*$E2296</f>
        <v>302054.34362727078</v>
      </c>
      <c r="J2291" s="5">
        <f ca="1">VLOOKUP(CONCATENATE($F2291," ",$G2291),AllocFactorMatrix,(J$4+1),FALSE)*$E2296</f>
        <v>14577.537757445654</v>
      </c>
      <c r="K2291" s="5">
        <f ca="1">VLOOKUP(CONCATENATE($F2291," ",$G2291),AllocFactorMatrix,(K$4+1),FALSE)*$E2296</f>
        <v>53032.369587292378</v>
      </c>
      <c r="L2291" s="5">
        <f ca="1">VLOOKUP(CONCATENATE($F2291," ",$G2291),AllocFactorMatrix,(L$4+1),FALSE)*$E2296</f>
        <v>1638.1199995610932</v>
      </c>
      <c r="M2291" s="5">
        <f ca="1">VLOOKUP(CONCATENATE($F2291," ",$G2291),AllocFactorMatrix,(M$4+1),FALSE)*$E2296</f>
        <v>204.01918246872037</v>
      </c>
      <c r="N2291" s="5">
        <f t="shared" ca="1" si="1137"/>
        <v>54874.508769322194</v>
      </c>
      <c r="O2291" s="5">
        <f ca="1">VLOOKUP(CONCATENATE($F2291," ",$G2291),AllocFactorMatrix,(O$4+1),FALSE)*$E2296</f>
        <v>40066.784109328102</v>
      </c>
      <c r="P2291" s="5">
        <f ca="1">VLOOKUP(CONCATENATE($F2291," ",$G2291),AllocFactorMatrix,(P$4+1),FALSE)*$E2296</f>
        <v>7448.3684337942204</v>
      </c>
      <c r="Q2291" s="5">
        <f ca="1">VLOOKUP(CONCATENATE($F2291," ",$G2291),AllocFactorMatrix,(Q$4+1),FALSE)*$E2296</f>
        <v>4431.867968290624</v>
      </c>
      <c r="R2291" s="5">
        <f ca="1">VLOOKUP(CONCATENATE($F2291," ",$G2291),AllocFactorMatrix,(R$4+1),FALSE)*$E2296</f>
        <v>0</v>
      </c>
      <c r="S2291" s="5">
        <f t="shared" ca="1" si="1139"/>
        <v>51947.020511412942</v>
      </c>
      <c r="T2291" s="5">
        <f ca="1">VLOOKUP(CONCATENATE($F2291," ",$G2291),AllocFactorMatrix,(T$4+1),FALSE)*$E2296</f>
        <v>1399.0633043047142</v>
      </c>
      <c r="U2291" s="5">
        <f ca="1">VLOOKUP(CONCATENATE($F2291," ",$G2291),AllocFactorMatrix,(U$4+1),FALSE)*$E2296</f>
        <v>22903.465079191628</v>
      </c>
      <c r="V2291" s="5">
        <f ca="1">VLOOKUP(CONCATENATE($F2291," ",$G2291),AllocFactorMatrix,(V$4+1),FALSE)*$E2296</f>
        <v>159561.18325078831</v>
      </c>
      <c r="W2291" s="5">
        <f ca="1">VLOOKUP(CONCATENATE($F2291," ",$G2291),AllocFactorMatrix,(W$4+1),FALSE)*$E2296</f>
        <v>0</v>
      </c>
      <c r="X2291" s="5">
        <f t="shared" ca="1" si="1147"/>
        <v>183863.71163428464</v>
      </c>
      <c r="Y2291" s="5">
        <f ca="1">VLOOKUP(CONCATENATE($F2291," ",$G2291),AllocFactorMatrix,(Y$4+1),FALSE)*$E2296</f>
        <v>12058.928158206003</v>
      </c>
      <c r="Z2291" s="5">
        <f ca="1">VLOOKUP(CONCATENATE($F2291," ",$G2291),AllocFactorMatrix,(Z$4+1),FALSE)*$E2296</f>
        <v>201.02266001478827</v>
      </c>
      <c r="AA2291" s="5">
        <f t="shared" ca="1" si="1138"/>
        <v>12259.950818220792</v>
      </c>
      <c r="AB2291" s="5">
        <f ca="1">VLOOKUP(CONCATENATE($F2291," ",$G2291),AllocFactorMatrix,(AB$4+1),FALSE)*$E2296</f>
        <v>161.03056129974743</v>
      </c>
      <c r="AC2291" s="5">
        <f ca="1">VLOOKUP(CONCATENATE($F2291," ",$G2291),AllocFactorMatrix,(AC$4+1),FALSE)*$E2296</f>
        <v>547.53833331830685</v>
      </c>
      <c r="AD2291" s="5">
        <f ca="1">VLOOKUP(CONCATENATE($F2291," ",$G2291),AllocFactorMatrix,(AD$4+1),FALSE)*$E2296</f>
        <v>118.03170972223445</v>
      </c>
    </row>
    <row r="2292" spans="4:30" hidden="1" outlineLevel="1">
      <c r="E2292" s="51"/>
      <c r="F2292" s="52" t="str">
        <f>F2296</f>
        <v>RB_GUP</v>
      </c>
      <c r="G2292" s="55" t="str">
        <f>$G$11</f>
        <v>DISTPRI</v>
      </c>
      <c r="H2292" s="4">
        <f t="shared" ca="1" si="1136"/>
        <v>2846608.9462467702</v>
      </c>
      <c r="I2292" s="5">
        <f ca="1">VLOOKUP(CONCATENATE($F2292," ",$G2292),AllocFactorMatrix,(I$4+1),FALSE)*$E2296</f>
        <v>1902510.168149495</v>
      </c>
      <c r="J2292" s="5">
        <f ca="1">VLOOKUP(CONCATENATE($F2292," ",$G2292),AllocFactorMatrix,(J$4+1),FALSE)*$E2296</f>
        <v>89679.362753497218</v>
      </c>
      <c r="K2292" s="5">
        <f ca="1">VLOOKUP(CONCATENATE($F2292," ",$G2292),AllocFactorMatrix,(K$4+1),FALSE)*$E2296</f>
        <v>325631.27008188778</v>
      </c>
      <c r="L2292" s="5">
        <f ca="1">VLOOKUP(CONCATENATE($F2292," ",$G2292),AllocFactorMatrix,(L$4+1),FALSE)*$E2296</f>
        <v>10063.700646206045</v>
      </c>
      <c r="M2292" s="5">
        <f ca="1">VLOOKUP(CONCATENATE($F2292," ",$G2292),AllocFactorMatrix,(M$4+1),FALSE)*$E2296</f>
        <v>0</v>
      </c>
      <c r="N2292" s="5">
        <f t="shared" ca="1" si="1137"/>
        <v>335694.97072809382</v>
      </c>
      <c r="O2292" s="5">
        <f ca="1">VLOOKUP(CONCATENATE($F2292," ",$G2292),AllocFactorMatrix,(O$4+1),FALSE)*$E2296</f>
        <v>244166.53708194266</v>
      </c>
      <c r="P2292" s="5">
        <f ca="1">VLOOKUP(CONCATENATE($F2292," ",$G2292),AllocFactorMatrix,(P$4+1),FALSE)*$E2296</f>
        <v>45476.033962458991</v>
      </c>
      <c r="Q2292" s="5">
        <f ca="1">VLOOKUP(CONCATENATE($F2292," ",$G2292),AllocFactorMatrix,(Q$4+1),FALSE)*$E2296</f>
        <v>0</v>
      </c>
      <c r="R2292" s="5">
        <f ca="1">VLOOKUP(CONCATENATE($F2292," ",$G2292),AllocFactorMatrix,(R$4+1),FALSE)*$E2296</f>
        <v>0</v>
      </c>
      <c r="S2292" s="5">
        <f t="shared" ca="1" si="1139"/>
        <v>289642.57104440167</v>
      </c>
      <c r="T2292" s="5">
        <f ca="1">VLOOKUP(CONCATENATE($F2292," ",$G2292),AllocFactorMatrix,(T$4+1),FALSE)*$E2296</f>
        <v>8704.3865785724483</v>
      </c>
      <c r="U2292" s="5">
        <f ca="1">VLOOKUP(CONCATENATE($F2292," ",$G2292),AllocFactorMatrix,(U$4+1),FALSE)*$E2296</f>
        <v>140382.0588251352</v>
      </c>
      <c r="V2292" s="5">
        <f ca="1">VLOOKUP(CONCATENATE($F2292," ",$G2292),AllocFactorMatrix,(V$4+1),FALSE)*$E2296</f>
        <v>0</v>
      </c>
      <c r="W2292" s="5">
        <f ca="1">VLOOKUP(CONCATENATE($F2292," ",$G2292),AllocFactorMatrix,(W$4+1),FALSE)*$E2296</f>
        <v>0</v>
      </c>
      <c r="X2292" s="5">
        <f t="shared" ca="1" si="1147"/>
        <v>149086.44540370765</v>
      </c>
      <c r="Y2292" s="5">
        <f ca="1">VLOOKUP(CONCATENATE($F2292," ",$G2292),AllocFactorMatrix,(Y$4+1),FALSE)*$E2296</f>
        <v>73627.431753587851</v>
      </c>
      <c r="Z2292" s="5">
        <f ca="1">VLOOKUP(CONCATENATE($F2292," ",$G2292),AllocFactorMatrix,(Z$4+1),FALSE)*$E2296</f>
        <v>1228.393777167297</v>
      </c>
      <c r="AA2292" s="5">
        <f t="shared" ca="1" si="1138"/>
        <v>74855.825530755144</v>
      </c>
      <c r="AB2292" s="5">
        <f ca="1">VLOOKUP(CONCATENATE($F2292," ",$G2292),AllocFactorMatrix,(AB$4+1),FALSE)*$E2296</f>
        <v>995.20478647794118</v>
      </c>
      <c r="AC2292" s="5">
        <f ca="1">VLOOKUP(CONCATENATE($F2292," ",$G2292),AllocFactorMatrix,(AC$4+1),FALSE)*$E2296</f>
        <v>3409.4333350967345</v>
      </c>
      <c r="AD2292" s="5">
        <f ca="1">VLOOKUP(CONCATENATE($F2292," ",$G2292),AllocFactorMatrix,(AD$4+1),FALSE)*$E2296</f>
        <v>734.96451524518773</v>
      </c>
    </row>
    <row r="2293" spans="4:30" hidden="1" outlineLevel="1">
      <c r="E2293" s="51"/>
      <c r="F2293" s="52" t="str">
        <f>F2296</f>
        <v>RB_GUP</v>
      </c>
      <c r="G2293" s="55" t="str">
        <f>$G$12</f>
        <v>DISTSEC</v>
      </c>
      <c r="H2293" s="4">
        <f t="shared" ca="1" si="1136"/>
        <v>1464823.0828356671</v>
      </c>
      <c r="I2293" s="5">
        <f ca="1">VLOOKUP(CONCATENATE($F2293," ",$G2293),AllocFactorMatrix,(I$4+1),FALSE)*$E2296</f>
        <v>1095250.3453789777</v>
      </c>
      <c r="J2293" s="5">
        <f ca="1">VLOOKUP(CONCATENATE($F2293," ",$G2293),AllocFactorMatrix,(J$4+1),FALSE)*$E2296</f>
        <v>52802.36821726794</v>
      </c>
      <c r="K2293" s="5">
        <f ca="1">VLOOKUP(CONCATENATE($F2293," ",$G2293),AllocFactorMatrix,(K$4+1),FALSE)*$E2296</f>
        <v>159326.74963462373</v>
      </c>
      <c r="L2293" s="5">
        <f ca="1">VLOOKUP(CONCATENATE($F2293," ",$G2293),AllocFactorMatrix,(L$4+1),FALSE)*$E2296</f>
        <v>0</v>
      </c>
      <c r="M2293" s="5">
        <f ca="1">VLOOKUP(CONCATENATE($F2293," ",$G2293),AllocFactorMatrix,(M$4+1),FALSE)*$E2296</f>
        <v>0</v>
      </c>
      <c r="N2293" s="5">
        <f t="shared" ca="1" si="1137"/>
        <v>159326.74963462373</v>
      </c>
      <c r="O2293" s="5">
        <f ca="1">VLOOKUP(CONCATENATE($F2293," ",$G2293),AllocFactorMatrix,(O$4+1),FALSE)*$E2296</f>
        <v>101523.62500481746</v>
      </c>
      <c r="P2293" s="5">
        <f ca="1">VLOOKUP(CONCATENATE($F2293," ",$G2293),AllocFactorMatrix,(P$4+1),FALSE)*$E2296</f>
        <v>0</v>
      </c>
      <c r="Q2293" s="5">
        <f ca="1">VLOOKUP(CONCATENATE($F2293," ",$G2293),AllocFactorMatrix,(Q$4+1),FALSE)*$E2296</f>
        <v>0</v>
      </c>
      <c r="R2293" s="5">
        <f ca="1">VLOOKUP(CONCATENATE($F2293," ",$G2293),AllocFactorMatrix,(R$4+1),FALSE)*$E2296</f>
        <v>0</v>
      </c>
      <c r="S2293" s="5">
        <f t="shared" ca="1" si="1139"/>
        <v>101523.62500481746</v>
      </c>
      <c r="T2293" s="5">
        <f ca="1">VLOOKUP(CONCATENATE($F2293," ",$G2293),AllocFactorMatrix,(T$4+1),FALSE)*$E2296</f>
        <v>2744.9858371275254</v>
      </c>
      <c r="U2293" s="5">
        <f ca="1">VLOOKUP(CONCATENATE($F2293," ",$G2293),AllocFactorMatrix,(U$4+1),FALSE)*$E2296</f>
        <v>0</v>
      </c>
      <c r="V2293" s="5">
        <f ca="1">VLOOKUP(CONCATENATE($F2293," ",$G2293),AllocFactorMatrix,(V$4+1),FALSE)*$E2296</f>
        <v>0</v>
      </c>
      <c r="W2293" s="5">
        <f ca="1">VLOOKUP(CONCATENATE($F2293," ",$G2293),AllocFactorMatrix,(W$4+1),FALSE)*$E2296</f>
        <v>0</v>
      </c>
      <c r="X2293" s="5">
        <f t="shared" ca="1" si="1147"/>
        <v>2744.9858371275254</v>
      </c>
      <c r="Y2293" s="5">
        <f ca="1">VLOOKUP(CONCATENATE($F2293," ",$G2293),AllocFactorMatrix,(Y$4+1),FALSE)*$E2296</f>
        <v>37446.389370876153</v>
      </c>
      <c r="Z2293" s="5">
        <f ca="1">VLOOKUP(CONCATENATE($F2293," ",$G2293),AllocFactorMatrix,(Z$4+1),FALSE)*$E2296</f>
        <v>0</v>
      </c>
      <c r="AA2293" s="5">
        <f t="shared" ca="1" si="1138"/>
        <v>37446.389370876153</v>
      </c>
      <c r="AB2293" s="5">
        <f ca="1">VLOOKUP(CONCATENATE($F2293," ",$G2293),AllocFactorMatrix,(AB$4+1),FALSE)*$E2296</f>
        <v>388.58238710698168</v>
      </c>
      <c r="AC2293" s="5">
        <f ca="1">VLOOKUP(CONCATENATE($F2293," ",$G2293),AllocFactorMatrix,(AC$4+1),FALSE)*$E2296</f>
        <v>13193.866589924753</v>
      </c>
      <c r="AD2293" s="5">
        <f ca="1">VLOOKUP(CONCATENATE($F2293," ",$G2293),AllocFactorMatrix,(AD$4+1),FALSE)*$E2296</f>
        <v>2146.1704149447146</v>
      </c>
    </row>
    <row r="2294" spans="4:30" hidden="1" outlineLevel="1">
      <c r="E2294" s="51"/>
      <c r="F2294" s="52" t="str">
        <f>F2296</f>
        <v>RB_GUP</v>
      </c>
      <c r="G2294" s="55" t="str">
        <f>$G$13</f>
        <v>ENERGY</v>
      </c>
      <c r="H2294" s="4">
        <f t="shared" ca="1" si="1136"/>
        <v>45024.092722924062</v>
      </c>
      <c r="I2294" s="5">
        <f ca="1">VLOOKUP(CONCATENATE($F2294," ",$G2294),AllocFactorMatrix,(I$4+1),FALSE)*$E2296</f>
        <v>16894.259235687994</v>
      </c>
      <c r="J2294" s="5">
        <f ca="1">VLOOKUP(CONCATENATE($F2294," ",$G2294),AllocFactorMatrix,(J$4+1),FALSE)*$E2296</f>
        <v>1094.8571657078821</v>
      </c>
      <c r="K2294" s="5">
        <f ca="1">VLOOKUP(CONCATENATE($F2294," ",$G2294),AllocFactorMatrix,(K$4+1),FALSE)*$E2296</f>
        <v>3673.3644775515741</v>
      </c>
      <c r="L2294" s="5">
        <f ca="1">VLOOKUP(CONCATENATE($F2294," ",$G2294),AllocFactorMatrix,(L$4+1),FALSE)*$E2296</f>
        <v>116.74786249134648</v>
      </c>
      <c r="M2294" s="5">
        <f ca="1">VLOOKUP(CONCATENATE($F2294," ",$G2294),AllocFactorMatrix,(M$4+1),FALSE)*$E2296</f>
        <v>10.762788114676328</v>
      </c>
      <c r="N2294" s="5">
        <f t="shared" ca="1" si="1137"/>
        <v>3800.8751281575969</v>
      </c>
      <c r="O2294" s="5">
        <f ca="1">VLOOKUP(CONCATENATE($F2294," ",$G2294),AllocFactorMatrix,(O$4+1),FALSE)*$E2296</f>
        <v>3349.0576495890555</v>
      </c>
      <c r="P2294" s="5">
        <f ca="1">VLOOKUP(CONCATENATE($F2294," ",$G2294),AllocFactorMatrix,(P$4+1),FALSE)*$E2296</f>
        <v>620.85084678570161</v>
      </c>
      <c r="Q2294" s="5">
        <f ca="1">VLOOKUP(CONCATENATE($F2294," ",$G2294),AllocFactorMatrix,(Q$4+1),FALSE)*$E2296</f>
        <v>282.09873352654591</v>
      </c>
      <c r="R2294" s="5">
        <f ca="1">VLOOKUP(CONCATENATE($F2294," ",$G2294),AllocFactorMatrix,(R$4+1),FALSE)*$E2296</f>
        <v>13.070801702670463</v>
      </c>
      <c r="S2294" s="5">
        <f t="shared" ca="1" si="1139"/>
        <v>4265.0780316039745</v>
      </c>
      <c r="T2294" s="5">
        <f ca="1">VLOOKUP(CONCATENATE($F2294," ",$G2294),AllocFactorMatrix,(T$4+1),FALSE)*$E2296</f>
        <v>128.34223558379745</v>
      </c>
      <c r="U2294" s="5">
        <f ca="1">VLOOKUP(CONCATENATE($F2294," ",$G2294),AllocFactorMatrix,(U$4+1),FALSE)*$E2296</f>
        <v>2253.4973899648794</v>
      </c>
      <c r="V2294" s="5">
        <f ca="1">VLOOKUP(CONCATENATE($F2294," ",$G2294),AllocFactorMatrix,(V$4+1),FALSE)*$E2296</f>
        <v>12794.422575732891</v>
      </c>
      <c r="W2294" s="5">
        <f ca="1">VLOOKUP(CONCATENATE($F2294," ",$G2294),AllocFactorMatrix,(W$4+1),FALSE)*$E2296</f>
        <v>2427.401411761648</v>
      </c>
      <c r="X2294" s="5">
        <f t="shared" ca="1" si="1147"/>
        <v>17603.663613043216</v>
      </c>
      <c r="Y2294" s="5">
        <f ca="1">VLOOKUP(CONCATENATE($F2294," ",$G2294),AllocFactorMatrix,(Y$4+1),FALSE)*$E2296</f>
        <v>907.36066949106691</v>
      </c>
      <c r="Z2294" s="5">
        <f ca="1">VLOOKUP(CONCATENATE($F2294," ",$G2294),AllocFactorMatrix,(Z$4+1),FALSE)*$E2296</f>
        <v>14.770385226239076</v>
      </c>
      <c r="AA2294" s="5">
        <f t="shared" ca="1" si="1138"/>
        <v>922.13105471730603</v>
      </c>
      <c r="AB2294" s="5">
        <f ca="1">VLOOKUP(CONCATENATE($F2294," ",$G2294),AllocFactorMatrix,(AB$4+1),FALSE)*$E2296</f>
        <v>16.475176584390951</v>
      </c>
      <c r="AC2294" s="5">
        <f ca="1">VLOOKUP(CONCATENATE($F2294," ",$G2294),AllocFactorMatrix,(AC$4+1),FALSE)*$E2296</f>
        <v>356.25363203726414</v>
      </c>
      <c r="AD2294" s="5">
        <f ca="1">VLOOKUP(CONCATENATE($F2294," ",$G2294),AllocFactorMatrix,(AD$4+1),FALSE)*$E2296</f>
        <v>70.499685384429398</v>
      </c>
    </row>
    <row r="2295" spans="4:30" hidden="1" outlineLevel="1">
      <c r="E2295" s="51"/>
      <c r="F2295" s="52" t="str">
        <f>F2296</f>
        <v>RB_GUP</v>
      </c>
      <c r="G2295" s="55" t="str">
        <f>$G$14</f>
        <v>CUSTOMER</v>
      </c>
      <c r="H2295" s="4">
        <f t="shared" ca="1" si="1136"/>
        <v>705145.29754003859</v>
      </c>
      <c r="I2295" s="5">
        <f ca="1">VLOOKUP(CONCATENATE($F2295," ",$G2295),AllocFactorMatrix,(I$4+1),FALSE)*$E2296</f>
        <v>329753.19828143215</v>
      </c>
      <c r="J2295" s="5">
        <f ca="1">VLOOKUP(CONCATENATE($F2295," ",$G2295),AllocFactorMatrix,(J$4+1),FALSE)*$E2296</f>
        <v>86389.878215107325</v>
      </c>
      <c r="K2295" s="5">
        <f ca="1">VLOOKUP(CONCATENATE($F2295," ",$G2295),AllocFactorMatrix,(K$4+1),FALSE)*$E2296</f>
        <v>24523.610213707911</v>
      </c>
      <c r="L2295" s="5">
        <f ca="1">VLOOKUP(CONCATENATE($F2295," ",$G2295),AllocFactorMatrix,(L$4+1),FALSE)*$E2296</f>
        <v>7916.0857785368789</v>
      </c>
      <c r="M2295" s="5">
        <f ca="1">VLOOKUP(CONCATENATE($F2295," ",$G2295),AllocFactorMatrix,(M$4+1),FALSE)*$E2296</f>
        <v>1284.9401412424343</v>
      </c>
      <c r="N2295" s="5">
        <f t="shared" ca="1" si="1137"/>
        <v>33724.636133487227</v>
      </c>
      <c r="O2295" s="5">
        <f ca="1">VLOOKUP(CONCATENATE($F2295," ",$G2295),AllocFactorMatrix,(O$4+1),FALSE)*$E2296</f>
        <v>6959.4433617387685</v>
      </c>
      <c r="P2295" s="5">
        <f ca="1">VLOOKUP(CONCATENATE($F2295," ",$G2295),AllocFactorMatrix,(P$4+1),FALSE)*$E2296</f>
        <v>2060.7776290009847</v>
      </c>
      <c r="Q2295" s="5">
        <f ca="1">VLOOKUP(CONCATENATE($F2295," ",$G2295),AllocFactorMatrix,(Q$4+1),FALSE)*$E2296</f>
        <v>4476.4973208688089</v>
      </c>
      <c r="R2295" s="5">
        <f ca="1">VLOOKUP(CONCATENATE($F2295," ",$G2295),AllocFactorMatrix,(R$4+1),FALSE)*$E2296</f>
        <v>786.62776140041274</v>
      </c>
      <c r="S2295" s="5">
        <f t="shared" ca="1" si="1139"/>
        <v>14283.346073008974</v>
      </c>
      <c r="T2295" s="5">
        <f ca="1">VLOOKUP(CONCATENATE($F2295," ",$G2295),AllocFactorMatrix,(T$4+1),FALSE)*$E2296</f>
        <v>47.89947791732591</v>
      </c>
      <c r="U2295" s="5">
        <f ca="1">VLOOKUP(CONCATENATE($F2295," ",$G2295),AllocFactorMatrix,(U$4+1),FALSE)*$E2296</f>
        <v>1222.6162232869203</v>
      </c>
      <c r="V2295" s="5">
        <f ca="1">VLOOKUP(CONCATENATE($F2295," ",$G2295),AllocFactorMatrix,(V$4+1),FALSE)*$E2296</f>
        <v>6583.1664095249052</v>
      </c>
      <c r="W2295" s="5">
        <f ca="1">VLOOKUP(CONCATENATE($F2295," ",$G2295),AllocFactorMatrix,(W$4+1),FALSE)*$E2296</f>
        <v>1179.9546810543141</v>
      </c>
      <c r="X2295" s="5">
        <f t="shared" ca="1" si="1147"/>
        <v>9033.636791783465</v>
      </c>
      <c r="Y2295" s="5">
        <f ca="1">VLOOKUP(CONCATENATE($F2295," ",$G2295),AllocFactorMatrix,(Y$4+1),FALSE)*$E2296</f>
        <v>1926.5503352900448</v>
      </c>
      <c r="Z2295" s="5">
        <f ca="1">VLOOKUP(CONCATENATE($F2295," ",$G2295),AllocFactorMatrix,(Z$4+1),FALSE)*$E2296</f>
        <v>34.924284430828543</v>
      </c>
      <c r="AA2295" s="5">
        <f t="shared" ca="1" si="1138"/>
        <v>1961.4746197208733</v>
      </c>
      <c r="AB2295" s="5">
        <f ca="1">VLOOKUP(CONCATENATE($F2295," ",$G2295),AllocFactorMatrix,(AB$4+1),FALSE)*$E2296</f>
        <v>36.164476946958303</v>
      </c>
      <c r="AC2295" s="5">
        <f ca="1">VLOOKUP(CONCATENATE($F2295," ",$G2295),AllocFactorMatrix,(AC$4+1),FALSE)*$E2296</f>
        <v>204876.11688401958</v>
      </c>
      <c r="AD2295" s="5">
        <f ca="1">VLOOKUP(CONCATENATE($F2295," ",$G2295),AllocFactorMatrix,(AD$4+1),FALSE)*$E2296</f>
        <v>25086.846064531976</v>
      </c>
    </row>
    <row r="2296" spans="4:30" collapsed="1">
      <c r="D2296" s="51" t="s">
        <v>329</v>
      </c>
      <c r="E2296" s="61">
        <v>13834817</v>
      </c>
      <c r="F2296" s="57" t="s">
        <v>74</v>
      </c>
      <c r="G2296" s="55" t="str">
        <f>$G$15</f>
        <v>TOTAL</v>
      </c>
      <c r="H2296" s="4">
        <f t="shared" ca="1" si="1136"/>
        <v>13834817</v>
      </c>
      <c r="I2296" s="5">
        <f ca="1">VLOOKUP(CONCATENATE($F2296," ",$G2296),AllocFactorMatrix,(I$4+1),FALSE)*$E2296</f>
        <v>7662398.784422202</v>
      </c>
      <c r="J2296" s="5">
        <f ca="1">VLOOKUP(CONCATENATE($F2296," ",$G2296),AllocFactorMatrix,(J$4+1),FALSE)*$E2296</f>
        <v>443066.09364923032</v>
      </c>
      <c r="K2296" s="5">
        <f ca="1">VLOOKUP(CONCATENATE($F2296," ",$G2296),AllocFactorMatrix,(K$4+1),FALSE)*$E2296</f>
        <v>1293362.4005239862</v>
      </c>
      <c r="L2296" s="5">
        <f ca="1">VLOOKUP(CONCATENATE($F2296," ",$G2296),AllocFactorMatrix,(L$4+1),FALSE)*$E2296</f>
        <v>42623.54267612048</v>
      </c>
      <c r="M2296" s="5">
        <f ca="1">VLOOKUP(CONCATENATE($F2296," ",$G2296),AllocFactorMatrix,(M$4+1),FALSE)*$E2296</f>
        <v>3646.1688243701697</v>
      </c>
      <c r="N2296" s="5">
        <f t="shared" ca="1" si="1137"/>
        <v>1339632.112024477</v>
      </c>
      <c r="O2296" s="5">
        <f ca="1">VLOOKUP(CONCATENATE($F2296," ",$G2296),AllocFactorMatrix,(O$4+1),FALSE)*$E2296</f>
        <v>948831.59487290937</v>
      </c>
      <c r="P2296" s="5">
        <f ca="1">VLOOKUP(CONCATENATE($F2296," ",$G2296),AllocFactorMatrix,(P$4+1),FALSE)*$E2296</f>
        <v>158602.46844241151</v>
      </c>
      <c r="Q2296" s="5">
        <f ca="1">VLOOKUP(CONCATENATE($F2296," ",$G2296),AllocFactorMatrix,(Q$4+1),FALSE)*$E2296</f>
        <v>55732.636367019921</v>
      </c>
      <c r="R2296" s="5">
        <f ca="1">VLOOKUP(CONCATENATE($F2296," ",$G2296),AllocFactorMatrix,(R$4+1),FALSE)*$E2296</f>
        <v>2892.6480281698159</v>
      </c>
      <c r="S2296" s="5">
        <f t="shared" ca="1" si="1139"/>
        <v>1166059.3477105105</v>
      </c>
      <c r="T2296" s="5">
        <f ca="1">VLOOKUP(CONCATENATE($F2296," ",$G2296),AllocFactorMatrix,(T$4+1),FALSE)*$E2296</f>
        <v>32334.214792825416</v>
      </c>
      <c r="U2296" s="5">
        <f ca="1">VLOOKUP(CONCATENATE($F2296," ",$G2296),AllocFactorMatrix,(U$4+1),FALSE)*$E2296</f>
        <v>482758.92640828231</v>
      </c>
      <c r="V2296" s="5">
        <f ca="1">VLOOKUP(CONCATENATE($F2296," ",$G2296),AllocFactorMatrix,(V$4+1),FALSE)*$E2296</f>
        <v>1848993.323055584</v>
      </c>
      <c r="W2296" s="5">
        <f ca="1">VLOOKUP(CONCATENATE($F2296," ",$G2296),AllocFactorMatrix,(W$4+1),FALSE)*$E2296</f>
        <v>305191.52804592514</v>
      </c>
      <c r="X2296" s="5">
        <f t="shared" ca="1" si="1147"/>
        <v>2669277.9923026171</v>
      </c>
      <c r="Y2296" s="5">
        <f ca="1">VLOOKUP(CONCATENATE($F2296," ",$G2296),AllocFactorMatrix,(Y$4+1),FALSE)*$E2296</f>
        <v>295720.26710591366</v>
      </c>
      <c r="Z2296" s="5">
        <f ca="1">VLOOKUP(CONCATENATE($F2296," ",$G2296),AllocFactorMatrix,(Z$4+1),FALSE)*$E2296</f>
        <v>4322.4191334730185</v>
      </c>
      <c r="AA2296" s="5">
        <f t="shared" ca="1" si="1138"/>
        <v>300042.68623938668</v>
      </c>
      <c r="AB2296" s="5">
        <f ca="1">VLOOKUP(CONCATENATE($F2296," ",$G2296),AllocFactorMatrix,(AB$4+1),FALSE)*$E2296</f>
        <v>3800.2624873528052</v>
      </c>
      <c r="AC2296" s="5">
        <f ca="1">VLOOKUP(CONCATENATE($F2296," ",$G2296),AllocFactorMatrix,(AC$4+1),FALSE)*$E2296</f>
        <v>222383.20877439665</v>
      </c>
      <c r="AD2296" s="5">
        <f ca="1">VLOOKUP(CONCATENATE($F2296," ",$G2296),AllocFactorMatrix,(AD$4+1),FALSE)*$E2296</f>
        <v>28156.512389828546</v>
      </c>
    </row>
    <row r="2297" spans="4:30" hidden="1" outlineLevel="1">
      <c r="E2297" s="51"/>
      <c r="F2297" s="52" t="str">
        <f>F2304</f>
        <v>RB_GUP</v>
      </c>
      <c r="G2297" s="55" t="str">
        <f>$G$8</f>
        <v>PRODUCTION</v>
      </c>
      <c r="H2297" s="4">
        <f t="shared" ca="1" si="1136"/>
        <v>282.70427995217017</v>
      </c>
      <c r="I2297" s="5">
        <f ca="1">VLOOKUP(CONCATENATE($F2297," ",$G2297),AllocFactorMatrix,(I$4+1),FALSE)*$E2304</f>
        <v>139.25531963380467</v>
      </c>
      <c r="J2297" s="5">
        <f ca="1">VLOOKUP(CONCATENATE($F2297," ",$G2297),AllocFactorMatrix,(J$4+1),FALSE)*$E2304</f>
        <v>6.8838880399463758</v>
      </c>
      <c r="K2297" s="5">
        <f ca="1">VLOOKUP(CONCATENATE($F2297," ",$G2297),AllocFactorMatrix,(K$4+1),FALSE)*$E2304</f>
        <v>25.215287369294277</v>
      </c>
      <c r="L2297" s="5">
        <f ca="1">VLOOKUP(CONCATENATE($F2297," ",$G2297),AllocFactorMatrix,(L$4+1),FALSE)*$E2304</f>
        <v>0.79368772208612581</v>
      </c>
      <c r="M2297" s="5">
        <f ca="1">VLOOKUP(CONCATENATE($F2297," ",$G2297),AllocFactorMatrix,(M$4+1),FALSE)*$E2304</f>
        <v>7.4429494909551641E-2</v>
      </c>
      <c r="N2297" s="5">
        <f t="shared" ca="1" si="1137"/>
        <v>26.083404586289955</v>
      </c>
      <c r="O2297" s="5">
        <f ca="1">VLOOKUP(CONCATENATE($F2297," ",$G2297),AllocFactorMatrix,(O$4+1),FALSE)*$E2304</f>
        <v>19.167540910005908</v>
      </c>
      <c r="P2297" s="5">
        <f ca="1">VLOOKUP(CONCATENATE($F2297," ",$G2297),AllocFactorMatrix,(P$4+1),FALSE)*$E2304</f>
        <v>3.5714712976773129</v>
      </c>
      <c r="Q2297" s="5">
        <f ca="1">VLOOKUP(CONCATENATE($F2297," ",$G2297),AllocFactorMatrix,(Q$4+1),FALSE)*$E2304</f>
        <v>1.6138813786231001</v>
      </c>
      <c r="R2297" s="5">
        <f ca="1">VLOOKUP(CONCATENATE($F2297," ",$G2297),AllocFactorMatrix,(R$4+1),FALSE)*$E2304</f>
        <v>7.2574441585591121E-2</v>
      </c>
      <c r="S2297" s="5">
        <f t="shared" ca="1" si="1139"/>
        <v>24.425468027891913</v>
      </c>
      <c r="T2297" s="5">
        <f ca="1">VLOOKUP(CONCATENATE($F2297," ",$G2297),AllocFactorMatrix,(T$4+1),FALSE)*$E2304</f>
        <v>0.66957129855213593</v>
      </c>
      <c r="U2297" s="5">
        <f ca="1">VLOOKUP(CONCATENATE($F2297," ",$G2297),AllocFactorMatrix,(U$4+1),FALSE)*$E2304</f>
        <v>10.957420218013876</v>
      </c>
      <c r="V2297" s="5">
        <f ca="1">VLOOKUP(CONCATENATE($F2297," ",$G2297),AllocFactorMatrix,(V$4+1),FALSE)*$E2304</f>
        <v>57.910273738663193</v>
      </c>
      <c r="W2297" s="5">
        <f ca="1">VLOOKUP(CONCATENATE($F2297," ",$G2297),AllocFactorMatrix,(W$4+1),FALSE)*$E2304</f>
        <v>10.457635617041488</v>
      </c>
      <c r="X2297" s="5">
        <f ca="1">SUBTOTAL(9,T2297:W2297)</f>
        <v>79.994900872270691</v>
      </c>
      <c r="Y2297" s="5">
        <f ca="1">VLOOKUP(CONCATENATE($F2297," ",$G2297),AllocFactorMatrix,(Y$4+1),FALSE)*$E2304</f>
        <v>5.8863213983989366</v>
      </c>
      <c r="Z2297" s="5">
        <f ca="1">VLOOKUP(CONCATENATE($F2297," ",$G2297),AllocFactorMatrix,(Z$4+1),FALSE)*$E2304</f>
        <v>9.8593633402516215E-2</v>
      </c>
      <c r="AA2297" s="5">
        <f t="shared" ca="1" si="1138"/>
        <v>5.984915031801453</v>
      </c>
      <c r="AB2297" s="5">
        <f ca="1">VLOOKUP(CONCATENATE($F2297," ",$G2297),AllocFactorMatrix,(AB$4+1),FALSE)*$E2304</f>
        <v>7.6383760165051467E-2</v>
      </c>
      <c r="AC2297" s="5">
        <f ca="1">VLOOKUP(CONCATENATE($F2297," ",$G2297),AllocFactorMatrix,(AC$4+1),FALSE)*$E2304</f>
        <v>0</v>
      </c>
      <c r="AD2297" s="5">
        <f ca="1">VLOOKUP(CONCATENATE($F2297," ",$G2297),AllocFactorMatrix,(AD$4+1),FALSE)*$E2304</f>
        <v>0</v>
      </c>
    </row>
    <row r="2298" spans="4:30" hidden="1" outlineLevel="1">
      <c r="E2298" s="51"/>
      <c r="F2298" s="52" t="str">
        <f>F2304</f>
        <v>RB_GUP</v>
      </c>
      <c r="G2298" s="55" t="str">
        <f>$G$9</f>
        <v>BULKTRAN</v>
      </c>
      <c r="H2298" s="4">
        <f t="shared" ca="1" si="1136"/>
        <v>149.8394927401836</v>
      </c>
      <c r="I2298" s="5">
        <f ca="1">VLOOKUP(CONCATENATE($F2298," ",$G2298),AllocFactorMatrix,(I$4+1),FALSE)*$E2304</f>
        <v>73.808385422504628</v>
      </c>
      <c r="J2298" s="5">
        <f ca="1">VLOOKUP(CONCATENATE($F2298," ",$G2298),AllocFactorMatrix,(J$4+1),FALSE)*$E2304</f>
        <v>3.6486122253270961</v>
      </c>
      <c r="K2298" s="5">
        <f ca="1">VLOOKUP(CONCATENATE($F2298," ",$G2298),AllocFactorMatrix,(K$4+1),FALSE)*$E2304</f>
        <v>13.364657476541357</v>
      </c>
      <c r="L2298" s="5">
        <f ca="1">VLOOKUP(CONCATENATE($F2298," ",$G2298),AllocFactorMatrix,(L$4+1),FALSE)*$E2304</f>
        <v>0.42067196751183816</v>
      </c>
      <c r="M2298" s="5">
        <f ca="1">VLOOKUP(CONCATENATE($F2298," ",$G2298),AllocFactorMatrix,(M$4+1),FALSE)*$E2304</f>
        <v>3.9449271033470554E-2</v>
      </c>
      <c r="N2298" s="5">
        <f t="shared" ca="1" si="1137"/>
        <v>13.824778715086666</v>
      </c>
      <c r="O2298" s="5">
        <f ca="1">VLOOKUP(CONCATENATE($F2298," ",$G2298),AllocFactorMatrix,(O$4+1),FALSE)*$E2304</f>
        <v>10.159218698485626</v>
      </c>
      <c r="P2298" s="5">
        <f ca="1">VLOOKUP(CONCATENATE($F2298," ",$G2298),AllocFactorMatrix,(P$4+1),FALSE)*$E2304</f>
        <v>1.8929584216787718</v>
      </c>
      <c r="Q2298" s="5">
        <f ca="1">VLOOKUP(CONCATENATE($F2298," ",$G2298),AllocFactorMatrix,(Q$4+1),FALSE)*$E2304</f>
        <v>0.85539266386991686</v>
      </c>
      <c r="R2298" s="5">
        <f ca="1">VLOOKUP(CONCATENATE($F2298," ",$G2298),AllocFactorMatrix,(R$4+1),FALSE)*$E2304</f>
        <v>3.8466051928633296E-2</v>
      </c>
      <c r="S2298" s="5">
        <f t="shared" ca="1" si="1139"/>
        <v>12.946035835962949</v>
      </c>
      <c r="T2298" s="5">
        <f ca="1">VLOOKUP(CONCATENATE($F2298," ",$G2298),AllocFactorMatrix,(T$4+1),FALSE)*$E2304</f>
        <v>0.35488753033881298</v>
      </c>
      <c r="U2298" s="5">
        <f ca="1">VLOOKUP(CONCATENATE($F2298," ",$G2298),AllocFactorMatrix,(U$4+1),FALSE)*$E2304</f>
        <v>5.8076739676032183</v>
      </c>
      <c r="V2298" s="5">
        <f ca="1">VLOOKUP(CONCATENATE($F2298," ",$G2298),AllocFactorMatrix,(V$4+1),FALSE)*$E2304</f>
        <v>30.693720105385538</v>
      </c>
      <c r="W2298" s="5">
        <f ca="1">VLOOKUP(CONCATENATE($F2298," ",$G2298),AllocFactorMatrix,(W$4+1),FALSE)*$E2304</f>
        <v>5.5427771252146707</v>
      </c>
      <c r="X2298" s="5">
        <f t="shared" ref="X2298:X2304" ca="1" si="1148">SUBTOTAL(9,T2298:W2298)</f>
        <v>42.399058728542236</v>
      </c>
      <c r="Y2298" s="5">
        <f ca="1">VLOOKUP(CONCATENATE($F2298," ",$G2298),AllocFactorMatrix,(Y$4+1),FALSE)*$E2304</f>
        <v>3.1198799416514249</v>
      </c>
      <c r="Z2298" s="5">
        <f ca="1">VLOOKUP(CONCATENATE($F2298," ",$G2298),AllocFactorMatrix,(Z$4+1),FALSE)*$E2304</f>
        <v>5.2256796462169179E-2</v>
      </c>
      <c r="AA2298" s="5">
        <f t="shared" ca="1" si="1138"/>
        <v>3.1721367381135939</v>
      </c>
      <c r="AB2298" s="5">
        <f ca="1">VLOOKUP(CONCATENATE($F2298," ",$G2298),AllocFactorMatrix,(AB$4+1),FALSE)*$E2304</f>
        <v>4.0485074646395697E-2</v>
      </c>
      <c r="AC2298" s="5">
        <f ca="1">VLOOKUP(CONCATENATE($F2298," ",$G2298),AllocFactorMatrix,(AC$4+1),FALSE)*$E2304</f>
        <v>0</v>
      </c>
      <c r="AD2298" s="5">
        <f ca="1">VLOOKUP(CONCATENATE($F2298," ",$G2298),AllocFactorMatrix,(AD$4+1),FALSE)*$E2304</f>
        <v>0</v>
      </c>
    </row>
    <row r="2299" spans="4:30" hidden="1" outlineLevel="1">
      <c r="E2299" s="51"/>
      <c r="F2299" s="52" t="str">
        <f>F2304</f>
        <v>RB_GUP</v>
      </c>
      <c r="G2299" s="55" t="str">
        <f>$G$10</f>
        <v>SUBTRAN</v>
      </c>
      <c r="H2299" s="4">
        <f t="shared" ca="1" si="1136"/>
        <v>32.915238164130848</v>
      </c>
      <c r="I2299" s="5">
        <f ca="1">VLOOKUP(CONCATENATE($F2299," ",$G2299),AllocFactorMatrix,(I$4+1),FALSE)*$E2304</f>
        <v>16.025357489182312</v>
      </c>
      <c r="J2299" s="5">
        <f ca="1">VLOOKUP(CONCATENATE($F2299," ",$G2299),AllocFactorMatrix,(J$4+1),FALSE)*$E2304</f>
        <v>0.77340471608443473</v>
      </c>
      <c r="K2299" s="5">
        <f ca="1">VLOOKUP(CONCATENATE($F2299," ",$G2299),AllocFactorMatrix,(K$4+1),FALSE)*$E2304</f>
        <v>2.8136085411952041</v>
      </c>
      <c r="L2299" s="5">
        <f ca="1">VLOOKUP(CONCATENATE($F2299," ",$G2299),AllocFactorMatrix,(L$4+1),FALSE)*$E2304</f>
        <v>8.6909720575114396E-2</v>
      </c>
      <c r="M2299" s="5">
        <f ca="1">VLOOKUP(CONCATENATE($F2299," ",$G2299),AllocFactorMatrix,(M$4+1),FALSE)*$E2304</f>
        <v>1.0824146060771223E-2</v>
      </c>
      <c r="N2299" s="5">
        <f t="shared" ca="1" si="1137"/>
        <v>2.9113424078310901</v>
      </c>
      <c r="O2299" s="5">
        <f ca="1">VLOOKUP(CONCATENATE($F2299," ",$G2299),AllocFactorMatrix,(O$4+1),FALSE)*$E2304</f>
        <v>2.1257252290541198</v>
      </c>
      <c r="P2299" s="5">
        <f ca="1">VLOOKUP(CONCATENATE($F2299," ",$G2299),AllocFactorMatrix,(P$4+1),FALSE)*$E2304</f>
        <v>0.39516984072900696</v>
      </c>
      <c r="Q2299" s="5">
        <f ca="1">VLOOKUP(CONCATENATE($F2299," ",$G2299),AllocFactorMatrix,(Q$4+1),FALSE)*$E2304</f>
        <v>0.23513076383484638</v>
      </c>
      <c r="R2299" s="5">
        <f ca="1">VLOOKUP(CONCATENATE($F2299," ",$G2299),AllocFactorMatrix,(R$4+1),FALSE)*$E2304</f>
        <v>0</v>
      </c>
      <c r="S2299" s="5">
        <f t="shared" ca="1" si="1139"/>
        <v>2.756025833617973</v>
      </c>
      <c r="T2299" s="5">
        <f ca="1">VLOOKUP(CONCATENATE($F2299," ",$G2299),AllocFactorMatrix,(T$4+1),FALSE)*$E2304</f>
        <v>7.4226675015626173E-2</v>
      </c>
      <c r="U2299" s="5">
        <f ca="1">VLOOKUP(CONCATENATE($F2299," ",$G2299),AllocFactorMatrix,(U$4+1),FALSE)*$E2304</f>
        <v>1.215133049329576</v>
      </c>
      <c r="V2299" s="5">
        <f ca="1">VLOOKUP(CONCATENATE($F2299," ",$G2299),AllocFactorMatrix,(V$4+1),FALSE)*$E2304</f>
        <v>8.4654468870877455</v>
      </c>
      <c r="W2299" s="5">
        <f ca="1">VLOOKUP(CONCATENATE($F2299," ",$G2299),AllocFactorMatrix,(W$4+1),FALSE)*$E2304</f>
        <v>0</v>
      </c>
      <c r="X2299" s="5">
        <f t="shared" ca="1" si="1148"/>
        <v>9.7548066114329472</v>
      </c>
      <c r="Y2299" s="5">
        <f ca="1">VLOOKUP(CONCATENATE($F2299," ",$G2299),AllocFactorMatrix,(Y$4+1),FALSE)*$E2304</f>
        <v>0.6397810153992789</v>
      </c>
      <c r="Z2299" s="5">
        <f ca="1">VLOOKUP(CONCATENATE($F2299," ",$G2299),AllocFactorMatrix,(Z$4+1),FALSE)*$E2304</f>
        <v>1.0665166908304937E-2</v>
      </c>
      <c r="AA2299" s="5">
        <f t="shared" ca="1" si="1138"/>
        <v>0.65044618230758389</v>
      </c>
      <c r="AB2299" s="5">
        <f ca="1">VLOOKUP(CONCATENATE($F2299," ",$G2299),AllocFactorMatrix,(AB$4+1),FALSE)*$E2304</f>
        <v>8.5434040792888421E-3</v>
      </c>
      <c r="AC2299" s="5">
        <f ca="1">VLOOKUP(CONCATENATE($F2299," ",$G2299),AllocFactorMatrix,(AC$4+1),FALSE)*$E2304</f>
        <v>2.9049400267140306E-2</v>
      </c>
      <c r="AD2299" s="5">
        <f ca="1">VLOOKUP(CONCATENATE($F2299," ",$G2299),AllocFactorMatrix,(AD$4+1),FALSE)*$E2304</f>
        <v>6.2621193280778548E-3</v>
      </c>
    </row>
    <row r="2300" spans="4:30" hidden="1" outlineLevel="1">
      <c r="E2300" s="51"/>
      <c r="F2300" s="52" t="str">
        <f>F2304</f>
        <v>RB_GUP</v>
      </c>
      <c r="G2300" s="55" t="str">
        <f>$G$11</f>
        <v>DISTPRI</v>
      </c>
      <c r="H2300" s="4">
        <f t="shared" ca="1" si="1136"/>
        <v>151.02555867165643</v>
      </c>
      <c r="I2300" s="5">
        <f ca="1">VLOOKUP(CONCATENATE($F2300," ",$G2300),AllocFactorMatrix,(I$4+1),FALSE)*$E2304</f>
        <v>100.93682217999192</v>
      </c>
      <c r="J2300" s="5">
        <f ca="1">VLOOKUP(CONCATENATE($F2300," ",$G2300),AllocFactorMatrix,(J$4+1),FALSE)*$E2304</f>
        <v>4.7578982982620559</v>
      </c>
      <c r="K2300" s="5">
        <f ca="1">VLOOKUP(CONCATENATE($F2300," ",$G2300),AllocFactorMatrix,(K$4+1),FALSE)*$E2304</f>
        <v>17.276220729201231</v>
      </c>
      <c r="L2300" s="5">
        <f ca="1">VLOOKUP(CONCATENATE($F2300," ",$G2300),AllocFactorMatrix,(L$4+1),FALSE)*$E2304</f>
        <v>0.53392511619887972</v>
      </c>
      <c r="M2300" s="5">
        <f ca="1">VLOOKUP(CONCATENATE($F2300," ",$G2300),AllocFactorMatrix,(M$4+1),FALSE)*$E2304</f>
        <v>0</v>
      </c>
      <c r="N2300" s="5">
        <f t="shared" ca="1" si="1137"/>
        <v>17.810145845400111</v>
      </c>
      <c r="O2300" s="5">
        <f ca="1">VLOOKUP(CONCATENATE($F2300," ",$G2300),AllocFactorMatrix,(O$4+1),FALSE)*$E2304</f>
        <v>12.954145921709403</v>
      </c>
      <c r="P2300" s="5">
        <f ca="1">VLOOKUP(CONCATENATE($F2300," ",$G2300),AllocFactorMatrix,(P$4+1),FALSE)*$E2304</f>
        <v>2.412710549654896</v>
      </c>
      <c r="Q2300" s="5">
        <f ca="1">VLOOKUP(CONCATENATE($F2300," ",$G2300),AllocFactorMatrix,(Q$4+1),FALSE)*$E2304</f>
        <v>0</v>
      </c>
      <c r="R2300" s="5">
        <f ca="1">VLOOKUP(CONCATENATE($F2300," ",$G2300),AllocFactorMatrix,(R$4+1),FALSE)*$E2304</f>
        <v>0</v>
      </c>
      <c r="S2300" s="5">
        <f t="shared" ca="1" si="1139"/>
        <v>15.366856471364299</v>
      </c>
      <c r="T2300" s="5">
        <f ca="1">VLOOKUP(CONCATENATE($F2300," ",$G2300),AllocFactorMatrix,(T$4+1),FALSE)*$E2304</f>
        <v>0.46180731907564637</v>
      </c>
      <c r="U2300" s="5">
        <f ca="1">VLOOKUP(CONCATENATE($F2300," ",$G2300),AllocFactorMatrix,(U$4+1),FALSE)*$E2304</f>
        <v>7.447907057798397</v>
      </c>
      <c r="V2300" s="5">
        <f ca="1">VLOOKUP(CONCATENATE($F2300," ",$G2300),AllocFactorMatrix,(V$4+1),FALSE)*$E2304</f>
        <v>0</v>
      </c>
      <c r="W2300" s="5">
        <f ca="1">VLOOKUP(CONCATENATE($F2300," ",$G2300),AllocFactorMatrix,(W$4+1),FALSE)*$E2304</f>
        <v>0</v>
      </c>
      <c r="X2300" s="5">
        <f t="shared" ca="1" si="1148"/>
        <v>7.9097143768740432</v>
      </c>
      <c r="Y2300" s="5">
        <f ca="1">VLOOKUP(CONCATENATE($F2300," ",$G2300),AllocFactorMatrix,(Y$4+1),FALSE)*$E2304</f>
        <v>3.9062703111384476</v>
      </c>
      <c r="Z2300" s="5">
        <f ca="1">VLOOKUP(CONCATENATE($F2300," ",$G2300),AllocFactorMatrix,(Z$4+1),FALSE)*$E2304</f>
        <v>6.5171879934573476E-2</v>
      </c>
      <c r="AA2300" s="5">
        <f t="shared" ca="1" si="1138"/>
        <v>3.9714421910730211</v>
      </c>
      <c r="AB2300" s="5">
        <f ca="1">VLOOKUP(CONCATENATE($F2300," ",$G2300),AllocFactorMatrix,(AB$4+1),FALSE)*$E2304</f>
        <v>5.2800142804549484E-2</v>
      </c>
      <c r="AC2300" s="5">
        <f ca="1">VLOOKUP(CONCATENATE($F2300," ",$G2300),AllocFactorMatrix,(AC$4+1),FALSE)*$E2304</f>
        <v>0.18088595374705738</v>
      </c>
      <c r="AD2300" s="5">
        <f ca="1">VLOOKUP(CONCATENATE($F2300," ",$G2300),AllocFactorMatrix,(AD$4+1),FALSE)*$E2304</f>
        <v>3.8993212139341468E-2</v>
      </c>
    </row>
    <row r="2301" spans="4:30" hidden="1" outlineLevel="1">
      <c r="E2301" s="51"/>
      <c r="F2301" s="52" t="str">
        <f>F2304</f>
        <v>RB_GUP</v>
      </c>
      <c r="G2301" s="55" t="str">
        <f>$G$12</f>
        <v>DISTSEC</v>
      </c>
      <c r="H2301" s="4">
        <f t="shared" ca="1" si="1136"/>
        <v>77.715530519946839</v>
      </c>
      <c r="I2301" s="5">
        <f ca="1">VLOOKUP(CONCATENATE($F2301," ",$G2301),AllocFactorMatrix,(I$4+1),FALSE)*$E2304</f>
        <v>58.108014981923475</v>
      </c>
      <c r="J2301" s="5">
        <f ca="1">VLOOKUP(CONCATENATE($F2301," ",$G2301),AllocFactorMatrix,(J$4+1),FALSE)*$E2304</f>
        <v>2.8014059218473699</v>
      </c>
      <c r="K2301" s="5">
        <f ca="1">VLOOKUP(CONCATENATE($F2301," ",$G2301),AllocFactorMatrix,(K$4+1),FALSE)*$E2304</f>
        <v>8.4530091169123391</v>
      </c>
      <c r="L2301" s="5">
        <f ca="1">VLOOKUP(CONCATENATE($F2301," ",$G2301),AllocFactorMatrix,(L$4+1),FALSE)*$E2304</f>
        <v>0</v>
      </c>
      <c r="M2301" s="5">
        <f ca="1">VLOOKUP(CONCATENATE($F2301," ",$G2301),AllocFactorMatrix,(M$4+1),FALSE)*$E2304</f>
        <v>0</v>
      </c>
      <c r="N2301" s="5">
        <f t="shared" ca="1" si="1137"/>
        <v>8.4530091169123391</v>
      </c>
      <c r="O2301" s="5">
        <f ca="1">VLOOKUP(CONCATENATE($F2301," ",$G2301),AllocFactorMatrix,(O$4+1),FALSE)*$E2304</f>
        <v>5.3862903104201534</v>
      </c>
      <c r="P2301" s="5">
        <f ca="1">VLOOKUP(CONCATENATE($F2301," ",$G2301),AllocFactorMatrix,(P$4+1),FALSE)*$E2304</f>
        <v>0</v>
      </c>
      <c r="Q2301" s="5">
        <f ca="1">VLOOKUP(CONCATENATE($F2301," ",$G2301),AllocFactorMatrix,(Q$4+1),FALSE)*$E2304</f>
        <v>0</v>
      </c>
      <c r="R2301" s="5">
        <f ca="1">VLOOKUP(CONCATENATE($F2301," ",$G2301),AllocFactorMatrix,(R$4+1),FALSE)*$E2304</f>
        <v>0</v>
      </c>
      <c r="S2301" s="5">
        <f t="shared" ca="1" si="1139"/>
        <v>5.3862903104201534</v>
      </c>
      <c r="T2301" s="5">
        <f ca="1">VLOOKUP(CONCATENATE($F2301," ",$G2301),AllocFactorMatrix,(T$4+1),FALSE)*$E2304</f>
        <v>0.14563399027624316</v>
      </c>
      <c r="U2301" s="5">
        <f ca="1">VLOOKUP(CONCATENATE($F2301," ",$G2301),AllocFactorMatrix,(U$4+1),FALSE)*$E2304</f>
        <v>0</v>
      </c>
      <c r="V2301" s="5">
        <f ca="1">VLOOKUP(CONCATENATE($F2301," ",$G2301),AllocFactorMatrix,(V$4+1),FALSE)*$E2304</f>
        <v>0</v>
      </c>
      <c r="W2301" s="5">
        <f ca="1">VLOOKUP(CONCATENATE($F2301," ",$G2301),AllocFactorMatrix,(W$4+1),FALSE)*$E2304</f>
        <v>0</v>
      </c>
      <c r="X2301" s="5">
        <f t="shared" ca="1" si="1148"/>
        <v>0.14563399027624316</v>
      </c>
      <c r="Y2301" s="5">
        <f ca="1">VLOOKUP(CONCATENATE($F2301," ",$G2301),AllocFactorMatrix,(Y$4+1),FALSE)*$E2304</f>
        <v>1.9867013635397632</v>
      </c>
      <c r="Z2301" s="5">
        <f ca="1">VLOOKUP(CONCATENATE($F2301," ",$G2301),AllocFactorMatrix,(Z$4+1),FALSE)*$E2304</f>
        <v>0</v>
      </c>
      <c r="AA2301" s="5">
        <f t="shared" ca="1" si="1138"/>
        <v>1.9867013635397632</v>
      </c>
      <c r="AB2301" s="5">
        <f ca="1">VLOOKUP(CONCATENATE($F2301," ",$G2301),AllocFactorMatrix,(AB$4+1),FALSE)*$E2304</f>
        <v>2.0616063959250388E-2</v>
      </c>
      <c r="AC2301" s="5">
        <f ca="1">VLOOKUP(CONCATENATE($F2301," ",$G2301),AllocFactorMatrix,(AC$4+1),FALSE)*$E2304</f>
        <v>0.69999466397024035</v>
      </c>
      <c r="AD2301" s="5">
        <f ca="1">VLOOKUP(CONCATENATE($F2301," ",$G2301),AllocFactorMatrix,(AD$4+1),FALSE)*$E2304</f>
        <v>0.11386410709801369</v>
      </c>
    </row>
    <row r="2302" spans="4:30" hidden="1" outlineLevel="1">
      <c r="E2302" s="51"/>
      <c r="F2302" s="52" t="str">
        <f>F2304</f>
        <v>RB_GUP</v>
      </c>
      <c r="G2302" s="55" t="str">
        <f>$G$13</f>
        <v>ENERGY</v>
      </c>
      <c r="H2302" s="4">
        <f t="shared" ca="1" si="1136"/>
        <v>2.3887330102469906</v>
      </c>
      <c r="I2302" s="5">
        <f ca="1">VLOOKUP(CONCATENATE($F2302," ",$G2302),AllocFactorMatrix,(I$4+1),FALSE)*$E2304</f>
        <v>0.89631733321770624</v>
      </c>
      <c r="J2302" s="5">
        <f ca="1">VLOOKUP(CONCATENATE($F2302," ",$G2302),AllocFactorMatrix,(J$4+1),FALSE)*$E2304</f>
        <v>5.808715501112776E-2</v>
      </c>
      <c r="K2302" s="5">
        <f ca="1">VLOOKUP(CONCATENATE($F2302," ",$G2302),AllocFactorMatrix,(K$4+1),FALSE)*$E2304</f>
        <v>0.19488870192665761</v>
      </c>
      <c r="L2302" s="5">
        <f ca="1">VLOOKUP(CONCATENATE($F2302," ",$G2302),AllocFactorMatrix,(L$4+1),FALSE)*$E2304</f>
        <v>6.1940053900711748E-3</v>
      </c>
      <c r="M2302" s="5">
        <f ca="1">VLOOKUP(CONCATENATE($F2302," ",$G2302),AllocFactorMatrix,(M$4+1),FALSE)*$E2304</f>
        <v>5.7101488774101048E-4</v>
      </c>
      <c r="N2302" s="5">
        <f t="shared" ca="1" si="1137"/>
        <v>0.20165372220446978</v>
      </c>
      <c r="O2302" s="5">
        <f ca="1">VLOOKUP(CONCATENATE($F2302," ",$G2302),AllocFactorMatrix,(O$4+1),FALSE)*$E2304</f>
        <v>0.17768274887903229</v>
      </c>
      <c r="P2302" s="5">
        <f ca="1">VLOOKUP(CONCATENATE($F2302," ",$G2302),AllocFactorMatrix,(P$4+1),FALSE)*$E2304</f>
        <v>3.2938962730096465E-2</v>
      </c>
      <c r="Q2302" s="5">
        <f ca="1">VLOOKUP(CONCATENATE($F2302," ",$G2302),AllocFactorMatrix,(Q$4+1),FALSE)*$E2304</f>
        <v>1.4966621561274334E-2</v>
      </c>
      <c r="R2302" s="5">
        <f ca="1">VLOOKUP(CONCATENATE($F2302," ",$G2302),AllocFactorMatrix,(R$4+1),FALSE)*$E2304</f>
        <v>6.9346551166958841E-4</v>
      </c>
      <c r="S2302" s="5">
        <f t="shared" ca="1" si="1139"/>
        <v>0.22628179868207271</v>
      </c>
      <c r="T2302" s="5">
        <f ca="1">VLOOKUP(CONCATENATE($F2302," ",$G2302),AllocFactorMatrix,(T$4+1),FALSE)*$E2304</f>
        <v>6.8091396451797903E-3</v>
      </c>
      <c r="U2302" s="5">
        <f ca="1">VLOOKUP(CONCATENATE($F2302," ",$G2302),AllocFactorMatrix,(U$4+1),FALSE)*$E2304</f>
        <v>0.11955829153607318</v>
      </c>
      <c r="V2302" s="5">
        <f ca="1">VLOOKUP(CONCATENATE($F2302," ",$G2302),AllocFactorMatrix,(V$4+1),FALSE)*$E2304</f>
        <v>0.67880234126609273</v>
      </c>
      <c r="W2302" s="5">
        <f ca="1">VLOOKUP(CONCATENATE($F2302," ",$G2302),AllocFactorMatrix,(W$4+1),FALSE)*$E2304</f>
        <v>0.12878469127803061</v>
      </c>
      <c r="X2302" s="5">
        <f t="shared" ca="1" si="1148"/>
        <v>0.93395446372537627</v>
      </c>
      <c r="Y2302" s="5">
        <f ca="1">VLOOKUP(CONCATENATE($F2302," ",$G2302),AllocFactorMatrix,(Y$4+1),FALSE)*$E2304</f>
        <v>4.8139612645866088E-2</v>
      </c>
      <c r="Z2302" s="5">
        <f ca="1">VLOOKUP(CONCATENATE($F2302," ",$G2302),AllocFactorMatrix,(Z$4+1),FALSE)*$E2304</f>
        <v>7.8363615189557488E-4</v>
      </c>
      <c r="AA2302" s="5">
        <f t="shared" ca="1" si="1138"/>
        <v>4.8923248797761665E-2</v>
      </c>
      <c r="AB2302" s="5">
        <f ca="1">VLOOKUP(CONCATENATE($F2302," ",$G2302),AllocFactorMatrix,(AB$4+1),FALSE)*$E2304</f>
        <v>8.7408309144551446E-4</v>
      </c>
      <c r="AC2302" s="5">
        <f ca="1">VLOOKUP(CONCATENATE($F2302," ",$G2302),AllocFactorMatrix,(AC$4+1),FALSE)*$E2304</f>
        <v>1.8900876384223358E-2</v>
      </c>
      <c r="AD2302" s="5">
        <f ca="1">VLOOKUP(CONCATENATE($F2302," ",$G2302),AllocFactorMatrix,(AD$4+1),FALSE)*$E2304</f>
        <v>3.7403291328082745E-3</v>
      </c>
    </row>
    <row r="2303" spans="4:30" hidden="1" outlineLevel="1">
      <c r="E2303" s="51"/>
      <c r="F2303" s="52" t="str">
        <f>F2304</f>
        <v>RB_GUP</v>
      </c>
      <c r="G2303" s="55" t="str">
        <f>$G$14</f>
        <v>CUSTOMER</v>
      </c>
      <c r="H2303" s="4">
        <f t="shared" ca="1" si="1136"/>
        <v>37.411166941665243</v>
      </c>
      <c r="I2303" s="5">
        <f ca="1">VLOOKUP(CONCATENATE($F2303," ",$G2303),AllocFactorMatrix,(I$4+1),FALSE)*$E2304</f>
        <v>17.494907777860103</v>
      </c>
      <c r="J2303" s="5">
        <f ca="1">VLOOKUP(CONCATENATE($F2303," ",$G2303),AllocFactorMatrix,(J$4+1),FALSE)*$E2304</f>
        <v>4.5833761740317041</v>
      </c>
      <c r="K2303" s="5">
        <f ca="1">VLOOKUP(CONCATENATE($F2303," ",$G2303),AllocFactorMatrix,(K$4+1),FALSE)*$E2304</f>
        <v>1.3010891215157818</v>
      </c>
      <c r="L2303" s="5">
        <f ca="1">VLOOKUP(CONCATENATE($F2303," ",$G2303),AllocFactorMatrix,(L$4+1),FALSE)*$E2304</f>
        <v>0.41998437431055791</v>
      </c>
      <c r="M2303" s="5">
        <f ca="1">VLOOKUP(CONCATENATE($F2303," ",$G2303),AllocFactorMatrix,(M$4+1),FALSE)*$E2304</f>
        <v>6.8171921874495833E-2</v>
      </c>
      <c r="N2303" s="5">
        <f t="shared" ca="1" si="1137"/>
        <v>1.7892454177008354</v>
      </c>
      <c r="O2303" s="5">
        <f ca="1">VLOOKUP(CONCATENATE($F2303," ",$G2303),AllocFactorMatrix,(O$4+1),FALSE)*$E2304</f>
        <v>0.36923014070343368</v>
      </c>
      <c r="P2303" s="5">
        <f ca="1">VLOOKUP(CONCATENATE($F2303," ",$G2303),AllocFactorMatrix,(P$4+1),FALSE)*$E2304</f>
        <v>0.10933363120644984</v>
      </c>
      <c r="Q2303" s="5">
        <f ca="1">VLOOKUP(CONCATENATE($F2303," ",$G2303),AllocFactorMatrix,(Q$4+1),FALSE)*$E2304</f>
        <v>0.23749855408406964</v>
      </c>
      <c r="R2303" s="5">
        <f ca="1">VLOOKUP(CONCATENATE($F2303," ",$G2303),AllocFactorMatrix,(R$4+1),FALSE)*$E2304</f>
        <v>4.1734182451990724E-2</v>
      </c>
      <c r="S2303" s="5">
        <f t="shared" ca="1" si="1139"/>
        <v>0.75779650844594382</v>
      </c>
      <c r="T2303" s="5">
        <f ca="1">VLOOKUP(CONCATENATE($F2303," ",$G2303),AllocFactorMatrix,(T$4+1),FALSE)*$E2304</f>
        <v>2.5412852798354481E-3</v>
      </c>
      <c r="U2303" s="5">
        <f ca="1">VLOOKUP(CONCATENATE($F2303," ",$G2303),AllocFactorMatrix,(U$4+1),FALSE)*$E2304</f>
        <v>6.4865354409284884E-2</v>
      </c>
      <c r="V2303" s="5">
        <f ca="1">VLOOKUP(CONCATENATE($F2303," ",$G2303),AllocFactorMatrix,(V$4+1),FALSE)*$E2304</f>
        <v>0.34926693606364873</v>
      </c>
      <c r="W2303" s="5">
        <f ca="1">VLOOKUP(CONCATENATE($F2303," ",$G2303),AllocFactorMatrix,(W$4+1),FALSE)*$E2304</f>
        <v>6.2601965453816022E-2</v>
      </c>
      <c r="X2303" s="5">
        <f t="shared" ca="1" si="1148"/>
        <v>0.47927554120658511</v>
      </c>
      <c r="Y2303" s="5">
        <f ca="1">VLOOKUP(CONCATENATE($F2303," ",$G2303),AllocFactorMatrix,(Y$4+1),FALSE)*$E2304</f>
        <v>0.10221226244647059</v>
      </c>
      <c r="Z2303" s="5">
        <f ca="1">VLOOKUP(CONCATENATE($F2303," ",$G2303),AllocFactorMatrix,(Z$4+1),FALSE)*$E2304</f>
        <v>1.8528922191184858E-3</v>
      </c>
      <c r="AA2303" s="5">
        <f t="shared" ca="1" si="1138"/>
        <v>0.10406515466558908</v>
      </c>
      <c r="AB2303" s="5">
        <f ca="1">VLOOKUP(CONCATENATE($F2303," ",$G2303),AllocFactorMatrix,(AB$4+1),FALSE)*$E2304</f>
        <v>1.9186900758475802E-3</v>
      </c>
      <c r="AC2303" s="5">
        <f ca="1">VLOOKUP(CONCATENATE($F2303," ",$G2303),AllocFactorMatrix,(AC$4+1),FALSE)*$E2304</f>
        <v>10.869610331157281</v>
      </c>
      <c r="AD2303" s="5">
        <f ca="1">VLOOKUP(CONCATENATE($F2303," ",$G2303),AllocFactorMatrix,(AD$4+1),FALSE)*$E2304</f>
        <v>1.3309713465213504</v>
      </c>
    </row>
    <row r="2304" spans="4:30" collapsed="1">
      <c r="D2304" s="1" t="s">
        <v>533</v>
      </c>
      <c r="E2304" s="61">
        <v>734</v>
      </c>
      <c r="F2304" s="57" t="s">
        <v>74</v>
      </c>
      <c r="G2304" s="55" t="str">
        <f>$G$15</f>
        <v>TOTAL</v>
      </c>
      <c r="H2304" s="4">
        <f t="shared" ca="1" si="1136"/>
        <v>734</v>
      </c>
      <c r="I2304" s="5">
        <f ca="1">VLOOKUP(CONCATENATE($F2304," ",$G2304),AllocFactorMatrix,(I$4+1),FALSE)*$E2304</f>
        <v>406.52512481848487</v>
      </c>
      <c r="J2304" s="5">
        <f ca="1">VLOOKUP(CONCATENATE($F2304," ",$G2304),AllocFactorMatrix,(J$4+1),FALSE)*$E2304</f>
        <v>23.506672530510166</v>
      </c>
      <c r="K2304" s="5">
        <f ca="1">VLOOKUP(CONCATENATE($F2304," ",$G2304),AllocFactorMatrix,(K$4+1),FALSE)*$E2304</f>
        <v>68.618761056586862</v>
      </c>
      <c r="L2304" s="5">
        <f ca="1">VLOOKUP(CONCATENATE($F2304," ",$G2304),AllocFactorMatrix,(L$4+1),FALSE)*$E2304</f>
        <v>2.2613729060725873</v>
      </c>
      <c r="M2304" s="5">
        <f ca="1">VLOOKUP(CONCATENATE($F2304," ",$G2304),AllocFactorMatrix,(M$4+1),FALSE)*$E2304</f>
        <v>0.19344584876603027</v>
      </c>
      <c r="N2304" s="5">
        <f t="shared" ca="1" si="1137"/>
        <v>71.073579811425475</v>
      </c>
      <c r="O2304" s="5">
        <f ca="1">VLOOKUP(CONCATENATE($F2304," ",$G2304),AllocFactorMatrix,(O$4+1),FALSE)*$E2304</f>
        <v>50.339833959257682</v>
      </c>
      <c r="P2304" s="5">
        <f ca="1">VLOOKUP(CONCATENATE($F2304," ",$G2304),AllocFactorMatrix,(P$4+1),FALSE)*$E2304</f>
        <v>8.4145827036765333</v>
      </c>
      <c r="Q2304" s="5">
        <f ca="1">VLOOKUP(CONCATENATE($F2304," ",$G2304),AllocFactorMatrix,(Q$4+1),FALSE)*$E2304</f>
        <v>2.9568699819732069</v>
      </c>
      <c r="R2304" s="5">
        <f ca="1">VLOOKUP(CONCATENATE($F2304," ",$G2304),AllocFactorMatrix,(R$4+1),FALSE)*$E2304</f>
        <v>0.15346814147788473</v>
      </c>
      <c r="S2304" s="5">
        <f t="shared" ca="1" si="1139"/>
        <v>61.864754786385312</v>
      </c>
      <c r="T2304" s="5">
        <f ca="1">VLOOKUP(CONCATENATE($F2304," ",$G2304),AllocFactorMatrix,(T$4+1),FALSE)*$E2304</f>
        <v>1.7154772381834797</v>
      </c>
      <c r="U2304" s="5">
        <f ca="1">VLOOKUP(CONCATENATE($F2304," ",$G2304),AllocFactorMatrix,(U$4+1),FALSE)*$E2304</f>
        <v>25.612557938690422</v>
      </c>
      <c r="V2304" s="5">
        <f ca="1">VLOOKUP(CONCATENATE($F2304," ",$G2304),AllocFactorMatrix,(V$4+1),FALSE)*$E2304</f>
        <v>98.09751000846623</v>
      </c>
      <c r="W2304" s="5">
        <f ca="1">VLOOKUP(CONCATENATE($F2304," ",$G2304),AllocFactorMatrix,(W$4+1),FALSE)*$E2304</f>
        <v>16.191799398988007</v>
      </c>
      <c r="X2304" s="5">
        <f t="shared" ca="1" si="1148"/>
        <v>141.61734458432812</v>
      </c>
      <c r="Y2304" s="5">
        <f ca="1">VLOOKUP(CONCATENATE($F2304," ",$G2304),AllocFactorMatrix,(Y$4+1),FALSE)*$E2304</f>
        <v>15.689305905220188</v>
      </c>
      <c r="Z2304" s="5">
        <f ca="1">VLOOKUP(CONCATENATE($F2304," ",$G2304),AllocFactorMatrix,(Z$4+1),FALSE)*$E2304</f>
        <v>0.22932400507857786</v>
      </c>
      <c r="AA2304" s="5">
        <f t="shared" ca="1" si="1138"/>
        <v>15.918629910298765</v>
      </c>
      <c r="AB2304" s="5">
        <f ca="1">VLOOKUP(CONCATENATE($F2304," ",$G2304),AllocFactorMatrix,(AB$4+1),FALSE)*$E2304</f>
        <v>0.20162121882182896</v>
      </c>
      <c r="AC2304" s="5">
        <f ca="1">VLOOKUP(CONCATENATE($F2304," ",$G2304),AllocFactorMatrix,(AC$4+1),FALSE)*$E2304</f>
        <v>11.798441225525943</v>
      </c>
      <c r="AD2304" s="5">
        <f ca="1">VLOOKUP(CONCATENATE($F2304," ",$G2304),AllocFactorMatrix,(AD$4+1),FALSE)*$E2304</f>
        <v>1.4938311142195919</v>
      </c>
    </row>
    <row r="2305" spans="4:30" hidden="1" outlineLevel="1">
      <c r="E2305" s="51"/>
      <c r="F2305" s="52" t="str">
        <f>F2312</f>
        <v>RSALE</v>
      </c>
      <c r="G2305" s="55" t="str">
        <f>$G$8</f>
        <v>PRODUCTION</v>
      </c>
      <c r="H2305" s="4">
        <f t="shared" ca="1" si="1136"/>
        <v>506625.51895686163</v>
      </c>
      <c r="I2305" s="5">
        <f ca="1">VLOOKUP(CONCATENATE($F2305," ",$G2305),AllocFactorMatrix,(I$4+1),FALSE)*$E2312</f>
        <v>225953.88994779252</v>
      </c>
      <c r="J2305" s="5">
        <f ca="1">VLOOKUP(CONCATENATE($F2305," ",$G2305),AllocFactorMatrix,(J$4+1),FALSE)*$E2312</f>
        <v>14963.188640603068</v>
      </c>
      <c r="K2305" s="5">
        <f ca="1">VLOOKUP(CONCATENATE($F2305," ",$G2305),AllocFactorMatrix,(K$4+1),FALSE)*$E2312</f>
        <v>51667.016228805056</v>
      </c>
      <c r="L2305" s="5">
        <f ca="1">VLOOKUP(CONCATENATE($F2305," ",$G2305),AllocFactorMatrix,(L$4+1),FALSE)*$E2312</f>
        <v>1526.8747301104038</v>
      </c>
      <c r="M2305" s="5">
        <f ca="1">VLOOKUP(CONCATENATE($F2305," ",$G2305),AllocFactorMatrix,(M$4+1),FALSE)*$E2312</f>
        <v>148.7240676492458</v>
      </c>
      <c r="N2305" s="5">
        <f t="shared" ref="N2305:N2312" ca="1" si="1149">SUBTOTAL(9,K2305:M2305)</f>
        <v>53342.615026564701</v>
      </c>
      <c r="O2305" s="5">
        <f ca="1">VLOOKUP(CONCATENATE($F2305," ",$G2305),AllocFactorMatrix,(O$4+1),FALSE)*$E2312</f>
        <v>39607.207139814462</v>
      </c>
      <c r="P2305" s="5">
        <f ca="1">VLOOKUP(CONCATENATE($F2305," ",$G2305),AllocFactorMatrix,(P$4+1),FALSE)*$E2312</f>
        <v>7572.9796046834945</v>
      </c>
      <c r="Q2305" s="5">
        <f ca="1">VLOOKUP(CONCATENATE($F2305," ",$G2305),AllocFactorMatrix,(Q$4+1),FALSE)*$E2312</f>
        <v>3261.1115196160454</v>
      </c>
      <c r="R2305" s="5">
        <f ca="1">VLOOKUP(CONCATENATE($F2305," ",$G2305),AllocFactorMatrix,(R$4+1),FALSE)*$E2312</f>
        <v>143.19808278935218</v>
      </c>
      <c r="S2305" s="5">
        <f t="shared" ref="S2305:S2312" ca="1" si="1150">SUBTOTAL(9,O2305:R2305)</f>
        <v>50584.496346903354</v>
      </c>
      <c r="T2305" s="5">
        <f ca="1">VLOOKUP(CONCATENATE($F2305," ",$G2305),AllocFactorMatrix,(T$4+1),FALSE)*$E2312</f>
        <v>1179.9584732730045</v>
      </c>
      <c r="U2305" s="5">
        <f ca="1">VLOOKUP(CONCATENATE($F2305," ",$G2305),AllocFactorMatrix,(U$4+1),FALSE)*$E2312</f>
        <v>20484.185087459118</v>
      </c>
      <c r="V2305" s="5">
        <f ca="1">VLOOKUP(CONCATENATE($F2305," ",$G2305),AllocFactorMatrix,(V$4+1),FALSE)*$E2312</f>
        <v>110323.37360274333</v>
      </c>
      <c r="W2305" s="5">
        <f ca="1">VLOOKUP(CONCATENATE($F2305," ",$G2305),AllocFactorMatrix,(W$4+1),FALSE)*$E2312</f>
        <v>18013.614975679131</v>
      </c>
      <c r="X2305" s="5">
        <f ca="1">SUBTOTAL(9,T2305:W2305)</f>
        <v>150001.13213915459</v>
      </c>
      <c r="Y2305" s="5">
        <f ca="1">VLOOKUP(CONCATENATE($F2305," ",$G2305),AllocFactorMatrix,(Y$4+1),FALSE)*$E2312</f>
        <v>11426.070132282814</v>
      </c>
      <c r="Z2305" s="5">
        <f ca="1">VLOOKUP(CONCATENATE($F2305," ",$G2305),AllocFactorMatrix,(Z$4+1),FALSE)*$E2312</f>
        <v>181.14554952863347</v>
      </c>
      <c r="AA2305" s="5">
        <f t="shared" ca="1" si="1138"/>
        <v>11607.215681811447</v>
      </c>
      <c r="AB2305" s="5">
        <f ca="1">VLOOKUP(CONCATENATE($F2305," ",$G2305),AllocFactorMatrix,(AB$4+1),FALSE)*$E2312</f>
        <v>172.98117403201741</v>
      </c>
      <c r="AC2305" s="5">
        <f ca="1">VLOOKUP(CONCATENATE($F2305," ",$G2305),AllocFactorMatrix,(AC$4+1),FALSE)*$E2312</f>
        <v>0</v>
      </c>
      <c r="AD2305" s="5">
        <f ca="1">VLOOKUP(CONCATENATE($F2305," ",$G2305),AllocFactorMatrix,(AD$4+1),FALSE)*$E2312</f>
        <v>0</v>
      </c>
    </row>
    <row r="2306" spans="4:30" hidden="1" outlineLevel="1">
      <c r="E2306" s="51"/>
      <c r="F2306" s="52" t="str">
        <f>F2312</f>
        <v>RSALE</v>
      </c>
      <c r="G2306" s="55" t="str">
        <f>$G$9</f>
        <v>BULKTRAN</v>
      </c>
      <c r="H2306" s="4">
        <f t="shared" ca="1" si="1136"/>
        <v>-40275.633919014064</v>
      </c>
      <c r="I2306" s="5">
        <f ca="1">VLOOKUP(CONCATENATE($F2306," ",$G2306),AllocFactorMatrix,(I$4+1),FALSE)*$E2312</f>
        <v>-31034.836438386053</v>
      </c>
      <c r="J2306" s="5">
        <f ca="1">VLOOKUP(CONCATENATE($F2306," ",$G2306),AllocFactorMatrix,(J$4+1),FALSE)*$E2312</f>
        <v>282.50988741392581</v>
      </c>
      <c r="K2306" s="5">
        <f ca="1">VLOOKUP(CONCATENATE($F2306," ",$G2306),AllocFactorMatrix,(K$4+1),FALSE)*$E2312</f>
        <v>-535.32959183372145</v>
      </c>
      <c r="L2306" s="5">
        <f ca="1">VLOOKUP(CONCATENATE($F2306," ",$G2306),AllocFactorMatrix,(L$4+1),FALSE)*$E2312</f>
        <v>-42.660800195548688</v>
      </c>
      <c r="M2306" s="5">
        <f ca="1">VLOOKUP(CONCATENATE($F2306," ",$G2306),AllocFactorMatrix,(M$4+1),FALSE)*$E2312</f>
        <v>36.250827341632593</v>
      </c>
      <c r="N2306" s="5">
        <f t="shared" ca="1" si="1149"/>
        <v>-541.73956468763765</v>
      </c>
      <c r="O2306" s="5">
        <f ca="1">VLOOKUP(CONCATENATE($F2306," ",$G2306),AllocFactorMatrix,(O$4+1),FALSE)*$E2312</f>
        <v>-420.5753763761241</v>
      </c>
      <c r="P2306" s="5">
        <f ca="1">VLOOKUP(CONCATENATE($F2306," ",$G2306),AllocFactorMatrix,(P$4+1),FALSE)*$E2312</f>
        <v>13.3615036430561</v>
      </c>
      <c r="Q2306" s="5">
        <f ca="1">VLOOKUP(CONCATENATE($F2306," ",$G2306),AllocFactorMatrix,(Q$4+1),FALSE)*$E2312</f>
        <v>-60.512338777985804</v>
      </c>
      <c r="R2306" s="5">
        <f ca="1">VLOOKUP(CONCATENATE($F2306," ",$G2306),AllocFactorMatrix,(R$4+1),FALSE)*$E2312</f>
        <v>-4.3706240161445509</v>
      </c>
      <c r="S2306" s="5">
        <f t="shared" ca="1" si="1150"/>
        <v>-472.09683552719838</v>
      </c>
      <c r="T2306" s="5">
        <f ca="1">VLOOKUP(CONCATENATE($F2306," ",$G2306),AllocFactorMatrix,(T$4+1),FALSE)*$E2312</f>
        <v>-104.54303470430864</v>
      </c>
      <c r="U2306" s="5">
        <f ca="1">VLOOKUP(CONCATENATE($F2306," ",$G2306),AllocFactorMatrix,(U$4+1),FALSE)*$E2312</f>
        <v>-1067.8450112567684</v>
      </c>
      <c r="V2306" s="5">
        <f ca="1">VLOOKUP(CONCATENATE($F2306," ",$G2306),AllocFactorMatrix,(V$4+1),FALSE)*$E2312</f>
        <v>-5160.3442009660812</v>
      </c>
      <c r="W2306" s="5">
        <f ca="1">VLOOKUP(CONCATENATE($F2306," ",$G2306),AllocFactorMatrix,(W$4+1),FALSE)*$E2312</f>
        <v>-1714.0774711576755</v>
      </c>
      <c r="X2306" s="5">
        <f t="shared" ref="X2306:X2312" ca="1" si="1151">SUBTOTAL(9,T2306:W2306)</f>
        <v>-8046.8097180848345</v>
      </c>
      <c r="Y2306" s="5">
        <f ca="1">VLOOKUP(CONCATENATE($F2306," ",$G2306),AllocFactorMatrix,(Y$4+1),FALSE)*$E2312</f>
        <v>-455.56774588601689</v>
      </c>
      <c r="Z2306" s="5">
        <f ca="1">VLOOKUP(CONCATENATE($F2306," ",$G2306),AllocFactorMatrix,(Z$4+1),FALSE)*$E2312</f>
        <v>-12.429888265511202</v>
      </c>
      <c r="AA2306" s="5">
        <f t="shared" ca="1" si="1138"/>
        <v>-467.99763415152808</v>
      </c>
      <c r="AB2306" s="5">
        <f ca="1">VLOOKUP(CONCATENATE($F2306," ",$G2306),AllocFactorMatrix,(AB$4+1),FALSE)*$E2312</f>
        <v>5.3363844092570067</v>
      </c>
      <c r="AC2306" s="5">
        <f ca="1">VLOOKUP(CONCATENATE($F2306," ",$G2306),AllocFactorMatrix,(AC$4+1),FALSE)*$E2312</f>
        <v>0</v>
      </c>
      <c r="AD2306" s="5">
        <f ca="1">VLOOKUP(CONCATENATE($F2306," ",$G2306),AllocFactorMatrix,(AD$4+1),FALSE)*$E2312</f>
        <v>0</v>
      </c>
    </row>
    <row r="2307" spans="4:30" hidden="1" outlineLevel="1">
      <c r="E2307" s="51"/>
      <c r="F2307" s="52" t="str">
        <f>F2312</f>
        <v>RSALE</v>
      </c>
      <c r="G2307" s="55" t="str">
        <f>$G$10</f>
        <v>SUBTRAN</v>
      </c>
      <c r="H2307" s="4">
        <f t="shared" ca="1" si="1136"/>
        <v>-8454.0375175858371</v>
      </c>
      <c r="I2307" s="5">
        <f ca="1">VLOOKUP(CONCATENATE($F2307," ",$G2307),AllocFactorMatrix,(I$4+1),FALSE)*$E2312</f>
        <v>-6532.5362103584148</v>
      </c>
      <c r="J2307" s="5">
        <f ca="1">VLOOKUP(CONCATENATE($F2307," ",$G2307),AllocFactorMatrix,(J$4+1),FALSE)*$E2312</f>
        <v>52.050390983397371</v>
      </c>
      <c r="K2307" s="5">
        <f ca="1">VLOOKUP(CONCATENATE($F2307," ",$G2307),AllocFactorMatrix,(K$4+1),FALSE)*$E2312</f>
        <v>-125.43113282667824</v>
      </c>
      <c r="L2307" s="5">
        <f ca="1">VLOOKUP(CONCATENATE($F2307," ",$G2307),AllocFactorMatrix,(L$4+1),FALSE)*$E2312</f>
        <v>-9.0814219680867954</v>
      </c>
      <c r="M2307" s="5">
        <f ca="1">VLOOKUP(CONCATENATE($F2307," ",$G2307),AllocFactorMatrix,(M$4+1),FALSE)*$E2312</f>
        <v>12.284073992949432</v>
      </c>
      <c r="N2307" s="5">
        <f t="shared" ca="1" si="1149"/>
        <v>-122.22848080181561</v>
      </c>
      <c r="O2307" s="5">
        <f ca="1">VLOOKUP(CONCATENATE($F2307," ",$G2307),AllocFactorMatrix,(O$4+1),FALSE)*$E2312</f>
        <v>-97.15068914917498</v>
      </c>
      <c r="P2307" s="5">
        <f ca="1">VLOOKUP(CONCATENATE($F2307," ",$G2307),AllocFactorMatrix,(P$4+1),FALSE)*$E2312</f>
        <v>5.5833280601557678E-2</v>
      </c>
      <c r="Q2307" s="5">
        <f ca="1">VLOOKUP(CONCATENATE($F2307," ",$G2307),AllocFactorMatrix,(Q$4+1),FALSE)*$E2312</f>
        <v>-17.602070206660972</v>
      </c>
      <c r="R2307" s="5">
        <f ca="1">VLOOKUP(CONCATENATE($F2307," ",$G2307),AllocFactorMatrix,(R$4+1),FALSE)*$E2312</f>
        <v>0</v>
      </c>
      <c r="S2307" s="5">
        <f t="shared" ca="1" si="1150"/>
        <v>-114.69692607523439</v>
      </c>
      <c r="T2307" s="5">
        <f ca="1">VLOOKUP(CONCATENATE($F2307," ",$G2307),AllocFactorMatrix,(T$4+1),FALSE)*$E2312</f>
        <v>-21.342309577142949</v>
      </c>
      <c r="U2307" s="5">
        <f ca="1">VLOOKUP(CONCATENATE($F2307," ",$G2307),AllocFactorMatrix,(U$4+1),FALSE)*$E2312</f>
        <v>-221.01568541447762</v>
      </c>
      <c r="V2307" s="5">
        <f ca="1">VLOOKUP(CONCATENATE($F2307," ",$G2307),AllocFactorMatrix,(V$4+1),FALSE)*$E2312</f>
        <v>-1411.5069682059866</v>
      </c>
      <c r="W2307" s="5">
        <f ca="1">VLOOKUP(CONCATENATE($F2307," ",$G2307),AllocFactorMatrix,(W$4+1),FALSE)*$E2312</f>
        <v>0</v>
      </c>
      <c r="X2307" s="5">
        <f t="shared" ca="1" si="1151"/>
        <v>-1653.8649631976073</v>
      </c>
      <c r="Y2307" s="5">
        <f ca="1">VLOOKUP(CONCATENATE($F2307," ",$G2307),AllocFactorMatrix,(Y$4+1),FALSE)*$E2312</f>
        <v>-93.141017917347114</v>
      </c>
      <c r="Z2307" s="5">
        <f ca="1">VLOOKUP(CONCATENATE($F2307," ",$G2307),AllocFactorMatrix,(Z$4+1),FALSE)*$E2312</f>
        <v>-2.4886252578747645</v>
      </c>
      <c r="AA2307" s="5">
        <f t="shared" ca="1" si="1138"/>
        <v>-95.629643175221872</v>
      </c>
      <c r="AB2307" s="5">
        <f ca="1">VLOOKUP(CONCATENATE($F2307," ",$G2307),AllocFactorMatrix,(AB$4+1),FALSE)*$E2312</f>
        <v>1.0252573658522117</v>
      </c>
      <c r="AC2307" s="5">
        <f ca="1">VLOOKUP(CONCATENATE($F2307," ",$G2307),AllocFactorMatrix,(AC$4+1),FALSE)*$E2312</f>
        <v>9.5934380721204295</v>
      </c>
      <c r="AD2307" s="5">
        <f ca="1">VLOOKUP(CONCATENATE($F2307," ",$G2307),AllocFactorMatrix,(AD$4+1),FALSE)*$E2312</f>
        <v>2.249619601086557</v>
      </c>
    </row>
    <row r="2308" spans="4:30" hidden="1" outlineLevel="1">
      <c r="E2308" s="51"/>
      <c r="F2308" s="52" t="str">
        <f>F2312</f>
        <v>RSALE</v>
      </c>
      <c r="G2308" s="55" t="str">
        <f>$G$11</f>
        <v>DISTPRI</v>
      </c>
      <c r="H2308" s="4">
        <f t="shared" ca="1" si="1136"/>
        <v>133134.36460549576</v>
      </c>
      <c r="I2308" s="5">
        <f ca="1">VLOOKUP(CONCATENATE($F2308," ",$G2308),AllocFactorMatrix,(I$4+1),FALSE)*$E2312</f>
        <v>75759.019500694383</v>
      </c>
      <c r="J2308" s="5">
        <f ca="1">VLOOKUP(CONCATENATE($F2308," ",$G2308),AllocFactorMatrix,(J$4+1),FALSE)*$E2312</f>
        <v>6070.0751068080681</v>
      </c>
      <c r="K2308" s="5">
        <f ca="1">VLOOKUP(CONCATENATE($F2308," ",$G2308),AllocFactorMatrix,(K$4+1),FALSE)*$E2312</f>
        <v>20089.541578782708</v>
      </c>
      <c r="L2308" s="5">
        <f ca="1">VLOOKUP(CONCATENATE($F2308," ",$G2308),AllocFactorMatrix,(L$4+1),FALSE)*$E2312</f>
        <v>571.53101131950848</v>
      </c>
      <c r="M2308" s="5">
        <f ca="1">VLOOKUP(CONCATENATE($F2308," ",$G2308),AllocFactorMatrix,(M$4+1),FALSE)*$E2312</f>
        <v>0</v>
      </c>
      <c r="N2308" s="5">
        <f t="shared" ca="1" si="1149"/>
        <v>20661.072590102216</v>
      </c>
      <c r="O2308" s="5">
        <f ca="1">VLOOKUP(CONCATENATE($F2308," ",$G2308),AllocFactorMatrix,(O$4+1),FALSE)*$E2312</f>
        <v>15190.46930185543</v>
      </c>
      <c r="P2308" s="5">
        <f ca="1">VLOOKUP(CONCATENATE($F2308," ",$G2308),AllocFactorMatrix,(P$4+1),FALSE)*$E2312</f>
        <v>2949.8884880495616</v>
      </c>
      <c r="Q2308" s="5">
        <f ca="1">VLOOKUP(CONCATENATE($F2308," ",$G2308),AllocFactorMatrix,(Q$4+1),FALSE)*$E2312</f>
        <v>0</v>
      </c>
      <c r="R2308" s="5">
        <f ca="1">VLOOKUP(CONCATENATE($F2308," ",$G2308),AllocFactorMatrix,(R$4+1),FALSE)*$E2312</f>
        <v>0</v>
      </c>
      <c r="S2308" s="5">
        <f t="shared" ca="1" si="1150"/>
        <v>18140.357789904992</v>
      </c>
      <c r="T2308" s="5">
        <f ca="1">VLOOKUP(CONCATENATE($F2308," ",$G2308),AllocFactorMatrix,(T$4+1),FALSE)*$E2312</f>
        <v>412.80802832089461</v>
      </c>
      <c r="U2308" s="5">
        <f ca="1">VLOOKUP(CONCATENATE($F2308," ",$G2308),AllocFactorMatrix,(U$4+1),FALSE)*$E2312</f>
        <v>7466.6300620865923</v>
      </c>
      <c r="V2308" s="5">
        <f ca="1">VLOOKUP(CONCATENATE($F2308," ",$G2308),AllocFactorMatrix,(V$4+1),FALSE)*$E2312</f>
        <v>0</v>
      </c>
      <c r="W2308" s="5">
        <f ca="1">VLOOKUP(CONCATENATE($F2308," ",$G2308),AllocFactorMatrix,(W$4+1),FALSE)*$E2312</f>
        <v>0</v>
      </c>
      <c r="X2308" s="5">
        <f t="shared" ca="1" si="1151"/>
        <v>7879.4380904074869</v>
      </c>
      <c r="Y2308" s="5">
        <f ca="1">VLOOKUP(CONCATENATE($F2308," ",$G2308),AllocFactorMatrix,(Y$4+1),FALSE)*$E2312</f>
        <v>4134.2612764922014</v>
      </c>
      <c r="Z2308" s="5">
        <f ca="1">VLOOKUP(CONCATENATE($F2308," ",$G2308),AllocFactorMatrix,(Z$4+1),FALSE)*$E2312</f>
        <v>62.59818254765338</v>
      </c>
      <c r="AA2308" s="5">
        <f t="shared" ca="1" si="1138"/>
        <v>4196.8594590398552</v>
      </c>
      <c r="AB2308" s="5">
        <f ca="1">VLOOKUP(CONCATENATE($F2308," ",$G2308),AllocFactorMatrix,(AB$4+1),FALSE)*$E2312</f>
        <v>71.76110678189022</v>
      </c>
      <c r="AC2308" s="5">
        <f ca="1">VLOOKUP(CONCATENATE($F2308," ",$G2308),AllocFactorMatrix,(AC$4+1),FALSE)*$E2312</f>
        <v>292.668509044448</v>
      </c>
      <c r="AD2308" s="5">
        <f ca="1">VLOOKUP(CONCATENATE($F2308," ",$G2308),AllocFactorMatrix,(AD$4+1),FALSE)*$E2312</f>
        <v>63.112452712416065</v>
      </c>
    </row>
    <row r="2309" spans="4:30" hidden="1" outlineLevel="1">
      <c r="E2309" s="51"/>
      <c r="F2309" s="52" t="str">
        <f>F2312</f>
        <v>RSALE</v>
      </c>
      <c r="G2309" s="55" t="str">
        <f>$G$12</f>
        <v>DISTSEC</v>
      </c>
      <c r="H2309" s="4">
        <f t="shared" ca="1" si="1136"/>
        <v>56610.827103166448</v>
      </c>
      <c r="I2309" s="5">
        <f ca="1">VLOOKUP(CONCATENATE($F2309," ",$G2309),AllocFactorMatrix,(I$4+1),FALSE)*$E2312</f>
        <v>35963.180261321606</v>
      </c>
      <c r="J2309" s="5">
        <f ca="1">VLOOKUP(CONCATENATE($F2309," ",$G2309),AllocFactorMatrix,(J$4+1),FALSE)*$E2312</f>
        <v>3195.9606283346961</v>
      </c>
      <c r="K2309" s="5">
        <f ca="1">VLOOKUP(CONCATENATE($F2309," ",$G2309),AllocFactorMatrix,(K$4+1),FALSE)*$E2312</f>
        <v>8695.5070153628167</v>
      </c>
      <c r="L2309" s="5">
        <f ca="1">VLOOKUP(CONCATENATE($F2309," ",$G2309),AllocFactorMatrix,(L$4+1),FALSE)*$E2312</f>
        <v>0</v>
      </c>
      <c r="M2309" s="5">
        <f ca="1">VLOOKUP(CONCATENATE($F2309," ",$G2309),AllocFactorMatrix,(M$4+1),FALSE)*$E2312</f>
        <v>0</v>
      </c>
      <c r="N2309" s="5">
        <f t="shared" ca="1" si="1149"/>
        <v>8695.5070153628167</v>
      </c>
      <c r="O2309" s="5">
        <f ca="1">VLOOKUP(CONCATENATE($F2309," ",$G2309),AllocFactorMatrix,(O$4+1),FALSE)*$E2312</f>
        <v>5584.0367835566549</v>
      </c>
      <c r="P2309" s="5">
        <f ca="1">VLOOKUP(CONCATENATE($F2309," ",$G2309),AllocFactorMatrix,(P$4+1),FALSE)*$E2312</f>
        <v>0</v>
      </c>
      <c r="Q2309" s="5">
        <f ca="1">VLOOKUP(CONCATENATE($F2309," ",$G2309),AllocFactorMatrix,(Q$4+1),FALSE)*$E2312</f>
        <v>0</v>
      </c>
      <c r="R2309" s="5">
        <f ca="1">VLOOKUP(CONCATENATE($F2309," ",$G2309),AllocFactorMatrix,(R$4+1),FALSE)*$E2312</f>
        <v>0</v>
      </c>
      <c r="S2309" s="5">
        <f t="shared" ca="1" si="1150"/>
        <v>5584.0367835566549</v>
      </c>
      <c r="T2309" s="5">
        <f ca="1">VLOOKUP(CONCATENATE($F2309," ",$G2309),AllocFactorMatrix,(T$4+1),FALSE)*$E2312</f>
        <v>111.03992436821081</v>
      </c>
      <c r="U2309" s="5">
        <f ca="1">VLOOKUP(CONCATENATE($F2309," ",$G2309),AllocFactorMatrix,(U$4+1),FALSE)*$E2312</f>
        <v>0</v>
      </c>
      <c r="V2309" s="5">
        <f ca="1">VLOOKUP(CONCATENATE($F2309," ",$G2309),AllocFactorMatrix,(V$4+1),FALSE)*$E2312</f>
        <v>0</v>
      </c>
      <c r="W2309" s="5">
        <f ca="1">VLOOKUP(CONCATENATE($F2309," ",$G2309),AllocFactorMatrix,(W$4+1),FALSE)*$E2312</f>
        <v>0</v>
      </c>
      <c r="X2309" s="5">
        <f t="shared" ca="1" si="1151"/>
        <v>111.03992436821081</v>
      </c>
      <c r="Y2309" s="5">
        <f ca="1">VLOOKUP(CONCATENATE($F2309," ",$G2309),AllocFactorMatrix,(Y$4+1),FALSE)*$E2312</f>
        <v>1837.1144169966244</v>
      </c>
      <c r="Z2309" s="5">
        <f ca="1">VLOOKUP(CONCATENATE($F2309," ",$G2309),AllocFactorMatrix,(Z$4+1),FALSE)*$E2312</f>
        <v>0</v>
      </c>
      <c r="AA2309" s="5">
        <f t="shared" ca="1" si="1138"/>
        <v>1837.1144169966244</v>
      </c>
      <c r="AB2309" s="5">
        <f ca="1">VLOOKUP(CONCATENATE($F2309," ",$G2309),AllocFactorMatrix,(AB$4+1),FALSE)*$E2312</f>
        <v>25.184686733331564</v>
      </c>
      <c r="AC2309" s="5">
        <f ca="1">VLOOKUP(CONCATENATE($F2309," ",$G2309),AllocFactorMatrix,(AC$4+1),FALSE)*$E2312</f>
        <v>1030.2362045452044</v>
      </c>
      <c r="AD2309" s="5">
        <f ca="1">VLOOKUP(CONCATENATE($F2309," ",$G2309),AllocFactorMatrix,(AD$4+1),FALSE)*$E2312</f>
        <v>168.56718194730556</v>
      </c>
    </row>
    <row r="2310" spans="4:30" hidden="1" outlineLevel="1">
      <c r="E2310" s="51"/>
      <c r="F2310" s="52" t="str">
        <f>F2312</f>
        <v>RSALE</v>
      </c>
      <c r="G2310" s="55" t="str">
        <f>$G$13</f>
        <v>ENERGY</v>
      </c>
      <c r="H2310" s="4">
        <f t="shared" ca="1" si="1136"/>
        <v>430168.36630853423</v>
      </c>
      <c r="I2310" s="5">
        <f ca="1">VLOOKUP(CONCATENATE($F2310," ",$G2310),AllocFactorMatrix,(I$4+1),FALSE)*$E2312</f>
        <v>163694.76542734317</v>
      </c>
      <c r="J2310" s="5">
        <f ca="1">VLOOKUP(CONCATENATE($F2310," ",$G2310),AllocFactorMatrix,(J$4+1),FALSE)*$E2312</f>
        <v>10435.203412497442</v>
      </c>
      <c r="K2310" s="5">
        <f ca="1">VLOOKUP(CONCATENATE($F2310," ",$G2310),AllocFactorMatrix,(K$4+1),FALSE)*$E2312</f>
        <v>35066.545200466826</v>
      </c>
      <c r="L2310" s="5">
        <f ca="1">VLOOKUP(CONCATENATE($F2310," ",$G2310),AllocFactorMatrix,(L$4+1),FALSE)*$E2312</f>
        <v>1008.3796491239235</v>
      </c>
      <c r="M2310" s="5">
        <f ca="1">VLOOKUP(CONCATENATE($F2310," ",$G2310),AllocFactorMatrix,(M$4+1),FALSE)*$E2312</f>
        <v>48.034252789479794</v>
      </c>
      <c r="N2310" s="5">
        <f t="shared" ca="1" si="1149"/>
        <v>36122.959102380235</v>
      </c>
      <c r="O2310" s="5">
        <f ca="1">VLOOKUP(CONCATENATE($F2310," ",$G2310),AllocFactorMatrix,(O$4+1),FALSE)*$E2312</f>
        <v>32578.666736261301</v>
      </c>
      <c r="P2310" s="5">
        <f ca="1">VLOOKUP(CONCATENATE($F2310," ",$G2310),AllocFactorMatrix,(P$4+1),FALSE)*$E2312</f>
        <v>6124.4644646055131</v>
      </c>
      <c r="Q2310" s="5">
        <f ca="1">VLOOKUP(CONCATENATE($F2310," ",$G2310),AllocFactorMatrix,(Q$4+1),FALSE)*$E2312</f>
        <v>2700.3588580731171</v>
      </c>
      <c r="R2310" s="5">
        <f ca="1">VLOOKUP(CONCATENATE($F2310," ",$G2310),AllocFactorMatrix,(R$4+1),FALSE)*$E2312</f>
        <v>125.12949514198354</v>
      </c>
      <c r="S2310" s="5">
        <f t="shared" ca="1" si="1150"/>
        <v>41528.619554081917</v>
      </c>
      <c r="T2310" s="5">
        <f ca="1">VLOOKUP(CONCATENATE($F2310," ",$G2310),AllocFactorMatrix,(T$4+1),FALSE)*$E2312</f>
        <v>1217.8077383246623</v>
      </c>
      <c r="U2310" s="5">
        <f ca="1">VLOOKUP(CONCATENATE($F2310," ",$G2310),AllocFactorMatrix,(U$4+1),FALSE)*$E2312</f>
        <v>20917.872100581855</v>
      </c>
      <c r="V2310" s="5">
        <f ca="1">VLOOKUP(CONCATENATE($F2310," ",$G2310),AllocFactorMatrix,(V$4+1),FALSE)*$E2312</f>
        <v>120822.09422245572</v>
      </c>
      <c r="W2310" s="5">
        <f ca="1">VLOOKUP(CONCATENATE($F2310," ",$G2310),AllocFactorMatrix,(W$4+1),FALSE)*$E2312</f>
        <v>22042.858255018898</v>
      </c>
      <c r="X2310" s="5">
        <f t="shared" ca="1" si="1151"/>
        <v>165000.63231638112</v>
      </c>
      <c r="Y2310" s="5">
        <f ca="1">VLOOKUP(CONCATENATE($F2310," ",$G2310),AllocFactorMatrix,(Y$4+1),FALSE)*$E2312</f>
        <v>8676.3376828092696</v>
      </c>
      <c r="Z2310" s="5">
        <f ca="1">VLOOKUP(CONCATENATE($F2310," ",$G2310),AllocFactorMatrix,(Z$4+1),FALSE)*$E2312</f>
        <v>141.14561535097079</v>
      </c>
      <c r="AA2310" s="5">
        <f t="shared" ca="1" si="1138"/>
        <v>8817.4832981602412</v>
      </c>
      <c r="AB2310" s="5">
        <f ca="1">VLOOKUP(CONCATENATE($F2310," ",$G2310),AllocFactorMatrix,(AB$4+1),FALSE)*$E2312</f>
        <v>160.04260748744014</v>
      </c>
      <c r="AC2310" s="5">
        <f ca="1">VLOOKUP(CONCATENATE($F2310," ",$G2310),AllocFactorMatrix,(AC$4+1),FALSE)*$E2312</f>
        <v>3737.0943484160216</v>
      </c>
      <c r="AD2310" s="5">
        <f ca="1">VLOOKUP(CONCATENATE($F2310," ",$G2310),AllocFactorMatrix,(AD$4+1),FALSE)*$E2312</f>
        <v>671.56624178663401</v>
      </c>
    </row>
    <row r="2311" spans="4:30" hidden="1" outlineLevel="1">
      <c r="E2311" s="51"/>
      <c r="F2311" s="52" t="str">
        <f>F2312</f>
        <v>RSALE</v>
      </c>
      <c r="G2311" s="55" t="str">
        <f>$G$14</f>
        <v>CUSTOMER</v>
      </c>
      <c r="H2311" s="4">
        <f t="shared" ca="1" si="1136"/>
        <v>50791.594462541914</v>
      </c>
      <c r="I2311" s="5">
        <f ca="1">VLOOKUP(CONCATENATE($F2311," ",$G2311),AllocFactorMatrix,(I$4+1),FALSE)*$E2312</f>
        <v>24020.50291526279</v>
      </c>
      <c r="J2311" s="5">
        <f ca="1">VLOOKUP(CONCATENATE($F2311," ",$G2311),AllocFactorMatrix,(J$4+1),FALSE)*$E2312</f>
        <v>7004.5445504061963</v>
      </c>
      <c r="K2311" s="5">
        <f ca="1">VLOOKUP(CONCATENATE($F2311," ",$G2311),AllocFactorMatrix,(K$4+1),FALSE)*$E2312</f>
        <v>1860.859799819596</v>
      </c>
      <c r="L2311" s="5">
        <f ca="1">VLOOKUP(CONCATENATE($F2311," ",$G2311),AllocFactorMatrix,(L$4+1),FALSE)*$E2312</f>
        <v>453.26819145858514</v>
      </c>
      <c r="M2311" s="5">
        <f ca="1">VLOOKUP(CONCATENATE($F2311," ",$G2311),AllocFactorMatrix,(M$4+1),FALSE)*$E2312</f>
        <v>114.58825698961638</v>
      </c>
      <c r="N2311" s="5">
        <f t="shared" ca="1" si="1149"/>
        <v>2428.7162482677973</v>
      </c>
      <c r="O2311" s="5">
        <f ca="1">VLOOKUP(CONCATENATE($F2311," ",$G2311),AllocFactorMatrix,(O$4+1),FALSE)*$E2312</f>
        <v>463.17116272176622</v>
      </c>
      <c r="P2311" s="5">
        <f ca="1">VLOOKUP(CONCATENATE($F2311," ",$G2311),AllocFactorMatrix,(P$4+1),FALSE)*$E2312</f>
        <v>138.0144813102392</v>
      </c>
      <c r="Q2311" s="5">
        <f ca="1">VLOOKUP(CONCATENATE($F2311," ",$G2311),AllocFactorMatrix,(Q$4+1),FALSE)*$E2312</f>
        <v>268.17282566725413</v>
      </c>
      <c r="R2311" s="5">
        <f ca="1">VLOOKUP(CONCATENATE($F2311," ",$G2311),AllocFactorMatrix,(R$4+1),FALSE)*$E2312</f>
        <v>45.194126964300416</v>
      </c>
      <c r="S2311" s="5">
        <f t="shared" ca="1" si="1150"/>
        <v>914.55259666355994</v>
      </c>
      <c r="T2311" s="5">
        <f ca="1">VLOOKUP(CONCATENATE($F2311," ",$G2311),AllocFactorMatrix,(T$4+1),FALSE)*$E2312</f>
        <v>2.4994197814668482</v>
      </c>
      <c r="U2311" s="5">
        <f ca="1">VLOOKUP(CONCATENATE($F2311," ",$G2311),AllocFactorMatrix,(U$4+1),FALSE)*$E2312</f>
        <v>67.874351228678393</v>
      </c>
      <c r="V2311" s="5">
        <f ca="1">VLOOKUP(CONCATENATE($F2311," ",$G2311),AllocFactorMatrix,(V$4+1),FALSE)*$E2312</f>
        <v>358.1842112041698</v>
      </c>
      <c r="W2311" s="5">
        <f ca="1">VLOOKUP(CONCATENATE($F2311," ",$G2311),AllocFactorMatrix,(W$4+1),FALSE)*$E2312</f>
        <v>54.123263373118988</v>
      </c>
      <c r="X2311" s="5">
        <f t="shared" ca="1" si="1151"/>
        <v>482.68124558743409</v>
      </c>
      <c r="Y2311" s="5">
        <f ca="1">VLOOKUP(CONCATENATE($F2311," ",$G2311),AllocFactorMatrix,(Y$4+1),FALSE)*$E2312</f>
        <v>116.05270088362067</v>
      </c>
      <c r="Z2311" s="5">
        <f ca="1">VLOOKUP(CONCATENATE($F2311," ",$G2311),AllocFactorMatrix,(Z$4+1),FALSE)*$E2312</f>
        <v>1.8561205239733991</v>
      </c>
      <c r="AA2311" s="5">
        <f t="shared" ca="1" si="1138"/>
        <v>117.90882140759408</v>
      </c>
      <c r="AB2311" s="5">
        <f ca="1">VLOOKUP(CONCATENATE($F2311," ",$G2311),AllocFactorMatrix,(AB$4+1),FALSE)*$E2312</f>
        <v>3.100843979116167</v>
      </c>
      <c r="AC2311" s="5">
        <f ca="1">VLOOKUP(CONCATENATE($F2311," ",$G2311),AllocFactorMatrix,(AC$4+1),FALSE)*$E2312</f>
        <v>13543.448367922303</v>
      </c>
      <c r="AD2311" s="5">
        <f ca="1">VLOOKUP(CONCATENATE($F2311," ",$G2311),AllocFactorMatrix,(AD$4+1),FALSE)*$E2312</f>
        <v>2276.1388730451126</v>
      </c>
    </row>
    <row r="2312" spans="4:30" collapsed="1">
      <c r="D2312" s="51" t="s">
        <v>327</v>
      </c>
      <c r="E2312" s="61">
        <v>1128601</v>
      </c>
      <c r="F2312" s="57" t="s">
        <v>73</v>
      </c>
      <c r="G2312" s="55" t="str">
        <f>$G$15</f>
        <v>TOTAL</v>
      </c>
      <c r="H2312" s="4">
        <f t="shared" ca="1" si="1136"/>
        <v>1128601</v>
      </c>
      <c r="I2312" s="5">
        <f ca="1">VLOOKUP(CONCATENATE($F2312," ",$G2312),AllocFactorMatrix,(I$4+1),FALSE)*$E2312</f>
        <v>487823.98540366988</v>
      </c>
      <c r="J2312" s="5">
        <f ca="1">VLOOKUP(CONCATENATE($F2312," ",$G2312),AllocFactorMatrix,(J$4+1),FALSE)*$E2312</f>
        <v>42003.532617046782</v>
      </c>
      <c r="K2312" s="5">
        <f ca="1">VLOOKUP(CONCATENATE($F2312," ",$G2312),AllocFactorMatrix,(K$4+1),FALSE)*$E2312</f>
        <v>116718.70909857654</v>
      </c>
      <c r="L2312" s="5">
        <f ca="1">VLOOKUP(CONCATENATE($F2312," ",$G2312),AllocFactorMatrix,(L$4+1),FALSE)*$E2312</f>
        <v>3508.3113598487844</v>
      </c>
      <c r="M2312" s="5">
        <f ca="1">VLOOKUP(CONCATENATE($F2312," ",$G2312),AllocFactorMatrix,(M$4+1),FALSE)*$E2312</f>
        <v>359.88147876292385</v>
      </c>
      <c r="N2312" s="5">
        <f t="shared" ca="1" si="1149"/>
        <v>120586.90193718825</v>
      </c>
      <c r="O2312" s="5">
        <f ca="1">VLOOKUP(CONCATENATE($F2312," ",$G2312),AllocFactorMatrix,(O$4+1),FALSE)*$E2312</f>
        <v>92905.825058684335</v>
      </c>
      <c r="P2312" s="5">
        <f ca="1">VLOOKUP(CONCATENATE($F2312," ",$G2312),AllocFactorMatrix,(P$4+1),FALSE)*$E2312</f>
        <v>16798.764375572471</v>
      </c>
      <c r="Q2312" s="5">
        <f ca="1">VLOOKUP(CONCATENATE($F2312," ",$G2312),AllocFactorMatrix,(Q$4+1),FALSE)*$E2312</f>
        <v>6151.5287943717694</v>
      </c>
      <c r="R2312" s="5">
        <f ca="1">VLOOKUP(CONCATENATE($F2312," ",$G2312),AllocFactorMatrix,(R$4+1),FALSE)*$E2312</f>
        <v>309.15108087949159</v>
      </c>
      <c r="S2312" s="5">
        <f t="shared" ca="1" si="1150"/>
        <v>116165.26930950806</v>
      </c>
      <c r="T2312" s="5">
        <f ca="1">VLOOKUP(CONCATENATE($F2312," ",$G2312),AllocFactorMatrix,(T$4+1),FALSE)*$E2312</f>
        <v>2798.2282397867884</v>
      </c>
      <c r="U2312" s="5">
        <f ca="1">VLOOKUP(CONCATENATE($F2312," ",$G2312),AllocFactorMatrix,(U$4+1),FALSE)*$E2312</f>
        <v>47647.700904685007</v>
      </c>
      <c r="V2312" s="5">
        <f ca="1">VLOOKUP(CONCATENATE($F2312," ",$G2312),AllocFactorMatrix,(V$4+1),FALSE)*$E2312</f>
        <v>224931.80086723116</v>
      </c>
      <c r="W2312" s="5">
        <f ca="1">VLOOKUP(CONCATENATE($F2312," ",$G2312),AllocFactorMatrix,(W$4+1),FALSE)*$E2312</f>
        <v>38396.519022913475</v>
      </c>
      <c r="X2312" s="5">
        <f t="shared" ca="1" si="1151"/>
        <v>313774.24903461646</v>
      </c>
      <c r="Y2312" s="5">
        <f ca="1">VLOOKUP(CONCATENATE($F2312," ",$G2312),AllocFactorMatrix,(Y$4+1),FALSE)*$E2312</f>
        <v>25641.127445661168</v>
      </c>
      <c r="Z2312" s="5">
        <f ca="1">VLOOKUP(CONCATENATE($F2312," ",$G2312),AllocFactorMatrix,(Z$4+1),FALSE)*$E2312</f>
        <v>371.82695442784507</v>
      </c>
      <c r="AA2312" s="5">
        <f t="shared" ca="1" si="1138"/>
        <v>26012.954400089013</v>
      </c>
      <c r="AB2312" s="5">
        <f ca="1">VLOOKUP(CONCATENATE($F2312," ",$G2312),AllocFactorMatrix,(AB$4+1),FALSE)*$E2312</f>
        <v>439.43206078890495</v>
      </c>
      <c r="AC2312" s="5">
        <f ca="1">VLOOKUP(CONCATENATE($F2312," ",$G2312),AllocFactorMatrix,(AC$4+1),FALSE)*$E2312</f>
        <v>18613.040868000098</v>
      </c>
      <c r="AD2312" s="5">
        <f ca="1">VLOOKUP(CONCATENATE($F2312," ",$G2312),AllocFactorMatrix,(AD$4+1),FALSE)*$E2312</f>
        <v>3181.6343690925555</v>
      </c>
    </row>
    <row r="2313" spans="4:30" hidden="1" outlineLevel="1">
      <c r="E2313" s="51"/>
      <c r="F2313" s="52" t="str">
        <f>F2320</f>
        <v>TDPLANT</v>
      </c>
      <c r="G2313" s="55" t="str">
        <f>$G$8</f>
        <v>PRODUCTION</v>
      </c>
      <c r="H2313" s="4">
        <f t="shared" ref="H2313:H2344" si="1152">SUBTOTAL(9,I2313:AD2313)</f>
        <v>85.880284694469552</v>
      </c>
      <c r="I2313" s="5">
        <f>VLOOKUP(CONCATENATE($F2313," ",$G2313),AllocFactorMatrix,(I$4+1),FALSE)*$E2320</f>
        <v>42.303167456091778</v>
      </c>
      <c r="J2313" s="5">
        <f>VLOOKUP(CONCATENATE($F2313," ",$G2313),AllocFactorMatrix,(J$4+1),FALSE)*$E2320</f>
        <v>2.0911967260469861</v>
      </c>
      <c r="K2313" s="5">
        <f>VLOOKUP(CONCATENATE($F2313," ",$G2313),AllocFactorMatrix,(K$4+1),FALSE)*$E2320</f>
        <v>7.6599337593835788</v>
      </c>
      <c r="L2313" s="5">
        <f>VLOOKUP(CONCATENATE($F2313," ",$G2313),AllocFactorMatrix,(L$4+1),FALSE)*$E2320</f>
        <v>0.24110751893389681</v>
      </c>
      <c r="M2313" s="5">
        <f>VLOOKUP(CONCATENATE($F2313," ",$G2313),AllocFactorMatrix,(M$4+1),FALSE)*$E2320</f>
        <v>2.2610291621970893E-2</v>
      </c>
      <c r="N2313" s="5">
        <f t="shared" si="1137"/>
        <v>7.9236515699394472</v>
      </c>
      <c r="O2313" s="5">
        <f>VLOOKUP(CONCATENATE($F2313," ",$G2313),AllocFactorMatrix,(O$4+1),FALSE)*$E2320</f>
        <v>5.8227412422716061</v>
      </c>
      <c r="P2313" s="5">
        <f>VLOOKUP(CONCATENATE($F2313," ",$G2313),AllocFactorMatrix,(P$4+1),FALSE)*$E2320</f>
        <v>1.0849463328766973</v>
      </c>
      <c r="Q2313" s="5">
        <f>VLOOKUP(CONCATENATE($F2313," ",$G2313),AllocFactorMatrix,(Q$4+1),FALSE)*$E2320</f>
        <v>0.49026704612574046</v>
      </c>
      <c r="R2313" s="5">
        <f>VLOOKUP(CONCATENATE($F2313," ",$G2313),AllocFactorMatrix,(R$4+1),FALSE)*$E2320</f>
        <v>2.2046761039370224E-2</v>
      </c>
      <c r="S2313" s="5">
        <f t="shared" si="1139"/>
        <v>7.4200013823134148</v>
      </c>
      <c r="T2313" s="5">
        <f>VLOOKUP(CONCATENATE($F2313," ",$G2313),AllocFactorMatrix,(T$4+1),FALSE)*$E2320</f>
        <v>0.20340326560542996</v>
      </c>
      <c r="U2313" s="5">
        <f>VLOOKUP(CONCATENATE($F2313," ",$G2313),AllocFactorMatrix,(U$4+1),FALSE)*$E2320</f>
        <v>3.3286597854096076</v>
      </c>
      <c r="V2313" s="5">
        <f>VLOOKUP(CONCATENATE($F2313," ",$G2313),AllocFactorMatrix,(V$4+1),FALSE)*$E2320</f>
        <v>17.592060496050802</v>
      </c>
      <c r="W2313" s="5">
        <f>VLOOKUP(CONCATENATE($F2313," ",$G2313),AllocFactorMatrix,(W$4+1),FALSE)*$E2320</f>
        <v>3.1768345501330768</v>
      </c>
      <c r="X2313" s="5">
        <f>SUBTOTAL(9,T2313:W2313)</f>
        <v>24.300958097198915</v>
      </c>
      <c r="Y2313" s="5">
        <f>VLOOKUP(CONCATENATE($F2313," ",$G2313),AllocFactorMatrix,(Y$4+1),FALSE)*$E2320</f>
        <v>1.7881545959727809</v>
      </c>
      <c r="Z2313" s="5">
        <f>VLOOKUP(CONCATENATE($F2313," ",$G2313),AllocFactorMatrix,(Z$4+1),FALSE)*$E2320</f>
        <v>2.9950905968253477E-2</v>
      </c>
      <c r="AA2313" s="5">
        <f t="shared" ref="AA2313:AA2344" si="1153">SUBTOTAL(9,Y2313:Z2313)</f>
        <v>1.8181055019410344</v>
      </c>
      <c r="AB2313" s="5">
        <f>VLOOKUP(CONCATENATE($F2313," ",$G2313),AllocFactorMatrix,(AB$4+1),FALSE)*$E2320</f>
        <v>2.3203960937975703E-2</v>
      </c>
      <c r="AC2313" s="5">
        <f>VLOOKUP(CONCATENATE($F2313," ",$G2313),AllocFactorMatrix,(AC$4+1),FALSE)*$E2320</f>
        <v>0</v>
      </c>
      <c r="AD2313" s="5">
        <f>VLOOKUP(CONCATENATE($F2313," ",$G2313),AllocFactorMatrix,(AD$4+1),FALSE)*$E2320</f>
        <v>0</v>
      </c>
    </row>
    <row r="2314" spans="4:30" hidden="1" outlineLevel="1">
      <c r="E2314" s="51"/>
      <c r="F2314" s="52" t="str">
        <f>F2320</f>
        <v>TDPLANT</v>
      </c>
      <c r="G2314" s="55" t="str">
        <f>$G$9</f>
        <v>BULKTRAN</v>
      </c>
      <c r="H2314" s="4">
        <f t="shared" si="1152"/>
        <v>3905.1745113630809</v>
      </c>
      <c r="I2314" s="5">
        <f>VLOOKUP(CONCATENATE($F2314," ",$G2314),AllocFactorMatrix,(I$4+1),FALSE)*$E2320</f>
        <v>1923.6225390632908</v>
      </c>
      <c r="J2314" s="5">
        <f>VLOOKUP(CONCATENATE($F2314," ",$G2314),AllocFactorMatrix,(J$4+1),FALSE)*$E2320</f>
        <v>95.091535640082853</v>
      </c>
      <c r="K2314" s="5">
        <f>VLOOKUP(CONCATENATE($F2314," ",$G2314),AllocFactorMatrix,(K$4+1),FALSE)*$E2320</f>
        <v>348.31484527904308</v>
      </c>
      <c r="L2314" s="5">
        <f>VLOOKUP(CONCATENATE($F2314," ",$G2314),AllocFactorMatrix,(L$4+1),FALSE)*$E2320</f>
        <v>10.963714673145226</v>
      </c>
      <c r="M2314" s="5">
        <f>VLOOKUP(CONCATENATE($F2314," ",$G2314),AllocFactorMatrix,(M$4+1),FALSE)*$E2320</f>
        <v>1.0281420799981704</v>
      </c>
      <c r="N2314" s="5">
        <f t="shared" si="1137"/>
        <v>360.30670203218648</v>
      </c>
      <c r="O2314" s="5">
        <f>VLOOKUP(CONCATENATE($F2314," ",$G2314),AllocFactorMatrix,(O$4+1),FALSE)*$E2320</f>
        <v>264.77346653516622</v>
      </c>
      <c r="P2314" s="5">
        <f>VLOOKUP(CONCATENATE($F2314," ",$G2314),AllocFactorMatrix,(P$4+1),FALSE)*$E2320</f>
        <v>49.335010711949437</v>
      </c>
      <c r="Q2314" s="5">
        <f>VLOOKUP(CONCATENATE($F2314," ",$G2314),AllocFactorMatrix,(Q$4+1),FALSE)*$E2320</f>
        <v>22.293572722806815</v>
      </c>
      <c r="R2314" s="5">
        <f>VLOOKUP(CONCATENATE($F2314," ",$G2314),AllocFactorMatrix,(R$4+1),FALSE)*$E2320</f>
        <v>1.0025170453889471</v>
      </c>
      <c r="S2314" s="5">
        <f t="shared" si="1139"/>
        <v>337.40456701531144</v>
      </c>
      <c r="T2314" s="5">
        <f>VLOOKUP(CONCATENATE($F2314," ",$G2314),AllocFactorMatrix,(T$4+1),FALSE)*$E2320</f>
        <v>9.2492153606180612</v>
      </c>
      <c r="U2314" s="5">
        <f>VLOOKUP(CONCATENATE($F2314," ",$G2314),AllocFactorMatrix,(U$4+1),FALSE)*$E2320</f>
        <v>151.36183347815566</v>
      </c>
      <c r="V2314" s="5">
        <f>VLOOKUP(CONCATENATE($F2314," ",$G2314),AllocFactorMatrix,(V$4+1),FALSE)*$E2320</f>
        <v>799.95154296407475</v>
      </c>
      <c r="W2314" s="5">
        <f>VLOOKUP(CONCATENATE($F2314," ",$G2314),AllocFactorMatrix,(W$4+1),FALSE)*$E2320</f>
        <v>144.45799005130925</v>
      </c>
      <c r="X2314" s="5">
        <f t="shared" ref="X2314:X2320" si="1154">SUBTOTAL(9,T2314:W2314)</f>
        <v>1105.0205818541576</v>
      </c>
      <c r="Y2314" s="5">
        <f>VLOOKUP(CONCATENATE($F2314," ",$G2314),AllocFactorMatrix,(Y$4+1),FALSE)*$E2320</f>
        <v>81.311511430275232</v>
      </c>
      <c r="Z2314" s="5">
        <f>VLOOKUP(CONCATENATE($F2314," ",$G2314),AllocFactorMatrix,(Z$4+1),FALSE)*$E2320</f>
        <v>1.3619367354867182</v>
      </c>
      <c r="AA2314" s="5">
        <f t="shared" si="1153"/>
        <v>82.673448165761954</v>
      </c>
      <c r="AB2314" s="5">
        <f>VLOOKUP(CONCATENATE($F2314," ",$G2314),AllocFactorMatrix,(AB$4+1),FALSE)*$E2320</f>
        <v>1.0551375922893587</v>
      </c>
      <c r="AC2314" s="5">
        <f>VLOOKUP(CONCATENATE($F2314," ",$G2314),AllocFactorMatrix,(AC$4+1),FALSE)*$E2320</f>
        <v>0</v>
      </c>
      <c r="AD2314" s="5">
        <f>VLOOKUP(CONCATENATE($F2314," ",$G2314),AllocFactorMatrix,(AD$4+1),FALSE)*$E2320</f>
        <v>0</v>
      </c>
    </row>
    <row r="2315" spans="4:30" hidden="1" outlineLevel="1">
      <c r="E2315" s="51"/>
      <c r="F2315" s="52" t="str">
        <f>F2320</f>
        <v>TDPLANT</v>
      </c>
      <c r="G2315" s="55" t="str">
        <f>$G$10</f>
        <v>SUBTRAN</v>
      </c>
      <c r="H2315" s="4">
        <f t="shared" si="1152"/>
        <v>857.84935197378991</v>
      </c>
      <c r="I2315" s="5">
        <f>VLOOKUP(CONCATENATE($F2315," ",$G2315),AllocFactorMatrix,(I$4+1),FALSE)*$E2320</f>
        <v>417.65891131313271</v>
      </c>
      <c r="J2315" s="5">
        <f>VLOOKUP(CONCATENATE($F2315," ",$G2315),AllocFactorMatrix,(J$4+1),FALSE)*$E2320</f>
        <v>20.156765422694445</v>
      </c>
      <c r="K2315" s="5">
        <f>VLOOKUP(CONCATENATE($F2315," ",$G2315),AllocFactorMatrix,(K$4+1),FALSE)*$E2320</f>
        <v>73.329327034992772</v>
      </c>
      <c r="L2315" s="5">
        <f>VLOOKUP(CONCATENATE($F2315," ",$G2315),AllocFactorMatrix,(L$4+1),FALSE)*$E2320</f>
        <v>2.2650739181596236</v>
      </c>
      <c r="M2315" s="5">
        <f>VLOOKUP(CONCATENATE($F2315," ",$G2315),AllocFactorMatrix,(M$4+1),FALSE)*$E2320</f>
        <v>0.28210297727758926</v>
      </c>
      <c r="N2315" s="5">
        <f t="shared" si="1137"/>
        <v>75.87650393042999</v>
      </c>
      <c r="O2315" s="5">
        <f>VLOOKUP(CONCATENATE($F2315," ",$G2315),AllocFactorMatrix,(O$4+1),FALSE)*$E2320</f>
        <v>55.401452698756877</v>
      </c>
      <c r="P2315" s="5">
        <f>VLOOKUP(CONCATENATE($F2315," ",$G2315),AllocFactorMatrix,(P$4+1),FALSE)*$E2320</f>
        <v>10.299065438887911</v>
      </c>
      <c r="Q2315" s="5">
        <f>VLOOKUP(CONCATENATE($F2315," ",$G2315),AllocFactorMatrix,(Q$4+1),FALSE)*$E2320</f>
        <v>6.1280666534758277</v>
      </c>
      <c r="R2315" s="5">
        <f>VLOOKUP(CONCATENATE($F2315," ",$G2315),AllocFactorMatrix,(R$4+1),FALSE)*$E2320</f>
        <v>0</v>
      </c>
      <c r="S2315" s="5">
        <f t="shared" si="1139"/>
        <v>71.828584791120619</v>
      </c>
      <c r="T2315" s="5">
        <f>VLOOKUP(CONCATENATE($F2315," ",$G2315),AllocFactorMatrix,(T$4+1),FALSE)*$E2320</f>
        <v>1.934523601008415</v>
      </c>
      <c r="U2315" s="5">
        <f>VLOOKUP(CONCATENATE($F2315," ",$G2315),AllocFactorMatrix,(U$4+1),FALSE)*$E2320</f>
        <v>31.669255854428581</v>
      </c>
      <c r="V2315" s="5">
        <f>VLOOKUP(CONCATENATE($F2315," ",$G2315),AllocFactorMatrix,(V$4+1),FALSE)*$E2320</f>
        <v>220.6296697609971</v>
      </c>
      <c r="W2315" s="5">
        <f>VLOOKUP(CONCATENATE($F2315," ",$G2315),AllocFactorMatrix,(W$4+1),FALSE)*$E2320</f>
        <v>0</v>
      </c>
      <c r="X2315" s="5">
        <f t="shared" si="1154"/>
        <v>254.23344921643411</v>
      </c>
      <c r="Y2315" s="5">
        <f>VLOOKUP(CONCATENATE($F2315," ",$G2315),AllocFactorMatrix,(Y$4+1),FALSE)*$E2320</f>
        <v>16.674214135369514</v>
      </c>
      <c r="Z2315" s="5">
        <f>VLOOKUP(CONCATENATE($F2315," ",$G2315),AllocFactorMatrix,(Z$4+1),FALSE)*$E2320</f>
        <v>0.27795960264239777</v>
      </c>
      <c r="AA2315" s="5">
        <f t="shared" si="1153"/>
        <v>16.952173738011911</v>
      </c>
      <c r="AB2315" s="5">
        <f>VLOOKUP(CONCATENATE($F2315," ",$G2315),AllocFactorMatrix,(AB$4+1),FALSE)*$E2320</f>
        <v>0.22266141950796645</v>
      </c>
      <c r="AC2315" s="5">
        <f>VLOOKUP(CONCATENATE($F2315," ",$G2315),AllocFactorMatrix,(AC$4+1),FALSE)*$E2320</f>
        <v>0.7570964265891279</v>
      </c>
      <c r="AD2315" s="5">
        <f>VLOOKUP(CONCATENATE($F2315," ",$G2315),AllocFactorMatrix,(AD$4+1),FALSE)*$E2320</f>
        <v>0.16320571586895527</v>
      </c>
    </row>
    <row r="2316" spans="4:30" hidden="1" outlineLevel="1">
      <c r="E2316" s="51"/>
      <c r="F2316" s="52" t="str">
        <f>F2320</f>
        <v>TDPLANT</v>
      </c>
      <c r="G2316" s="55" t="str">
        <f>$G$11</f>
        <v>DISTPRI</v>
      </c>
      <c r="H2316" s="4">
        <f t="shared" si="1152"/>
        <v>3815.1584202140007</v>
      </c>
      <c r="I2316" s="5">
        <f>VLOOKUP(CONCATENATE($F2316," ",$G2316),AllocFactorMatrix,(I$4+1),FALSE)*$E2320</f>
        <v>2549.8330907476457</v>
      </c>
      <c r="J2316" s="5">
        <f>VLOOKUP(CONCATENATE($F2316," ",$G2316),AllocFactorMatrix,(J$4+1),FALSE)*$E2320</f>
        <v>120.19247546437337</v>
      </c>
      <c r="K2316" s="5">
        <f>VLOOKUP(CONCATENATE($F2316," ",$G2316),AllocFactorMatrix,(K$4+1),FALSE)*$E2320</f>
        <v>436.42625502737263</v>
      </c>
      <c r="L2316" s="5">
        <f>VLOOKUP(CONCATENATE($F2316," ",$G2316),AllocFactorMatrix,(L$4+1),FALSE)*$E2320</f>
        <v>13.487842195363381</v>
      </c>
      <c r="M2316" s="5">
        <f>VLOOKUP(CONCATENATE($F2316," ",$G2316),AllocFactorMatrix,(M$4+1),FALSE)*$E2320</f>
        <v>0</v>
      </c>
      <c r="N2316" s="5">
        <f t="shared" si="1137"/>
        <v>449.91409722273602</v>
      </c>
      <c r="O2316" s="5">
        <f>VLOOKUP(CONCATENATE($F2316," ",$G2316),AllocFactorMatrix,(O$4+1),FALSE)*$E2320</f>
        <v>327.24341048351135</v>
      </c>
      <c r="P2316" s="5">
        <f>VLOOKUP(CONCATENATE($F2316," ",$G2316),AllocFactorMatrix,(P$4+1),FALSE)*$E2320</f>
        <v>60.949107224077721</v>
      </c>
      <c r="Q2316" s="5">
        <f>VLOOKUP(CONCATENATE($F2316," ",$G2316),AllocFactorMatrix,(Q$4+1),FALSE)*$E2320</f>
        <v>0</v>
      </c>
      <c r="R2316" s="5">
        <f>VLOOKUP(CONCATENATE($F2316," ",$G2316),AllocFactorMatrix,(R$4+1),FALSE)*$E2320</f>
        <v>0</v>
      </c>
      <c r="S2316" s="5">
        <f t="shared" si="1139"/>
        <v>388.1925177075891</v>
      </c>
      <c r="T2316" s="5">
        <f>VLOOKUP(CONCATENATE($F2316," ",$G2316),AllocFactorMatrix,(T$4+1),FALSE)*$E2320</f>
        <v>11.666025918953036</v>
      </c>
      <c r="U2316" s="5">
        <f>VLOOKUP(CONCATENATE($F2316," ",$G2316),AllocFactorMatrix,(U$4+1),FALSE)*$E2320</f>
        <v>188.14659965143758</v>
      </c>
      <c r="V2316" s="5">
        <f>VLOOKUP(CONCATENATE($F2316," ",$G2316),AllocFactorMatrix,(V$4+1),FALSE)*$E2320</f>
        <v>0</v>
      </c>
      <c r="W2316" s="5">
        <f>VLOOKUP(CONCATENATE($F2316," ",$G2316),AllocFactorMatrix,(W$4+1),FALSE)*$E2320</f>
        <v>0</v>
      </c>
      <c r="X2316" s="5">
        <f t="shared" si="1154"/>
        <v>199.81262557039062</v>
      </c>
      <c r="Y2316" s="5">
        <f>VLOOKUP(CONCATENATE($F2316," ",$G2316),AllocFactorMatrix,(Y$4+1),FALSE)*$E2320</f>
        <v>98.678926932973027</v>
      </c>
      <c r="Z2316" s="5">
        <f>VLOOKUP(CONCATENATE($F2316," ",$G2316),AllocFactorMatrix,(Z$4+1),FALSE)*$E2320</f>
        <v>1.6463507811557421</v>
      </c>
      <c r="AA2316" s="5">
        <f t="shared" si="1153"/>
        <v>100.32527771412877</v>
      </c>
      <c r="AB2316" s="5">
        <f>VLOOKUP(CONCATENATE($F2316," ",$G2316),AllocFactorMatrix,(AB$4+1),FALSE)*$E2320</f>
        <v>1.3338199916692903</v>
      </c>
      <c r="AC2316" s="5">
        <f>VLOOKUP(CONCATENATE($F2316," ",$G2316),AllocFactorMatrix,(AC$4+1),FALSE)*$E2320</f>
        <v>4.5694819844162033</v>
      </c>
      <c r="AD2316" s="5">
        <f>VLOOKUP(CONCATENATE($F2316," ",$G2316),AllocFactorMatrix,(AD$4+1),FALSE)*$E2320</f>
        <v>0.98503381105200183</v>
      </c>
    </row>
    <row r="2317" spans="4:30" hidden="1" outlineLevel="1">
      <c r="E2317" s="51"/>
      <c r="F2317" s="52" t="str">
        <f>F2320</f>
        <v>TDPLANT</v>
      </c>
      <c r="G2317" s="55" t="str">
        <f>$G$12</f>
        <v>DISTSEC</v>
      </c>
      <c r="H2317" s="4">
        <f t="shared" si="1152"/>
        <v>1975.632410964603</v>
      </c>
      <c r="I2317" s="5">
        <f>VLOOKUP(CONCATENATE($F2317," ",$G2317),AllocFactorMatrix,(I$4+1),FALSE)*$E2320</f>
        <v>1477.1832215137435</v>
      </c>
      <c r="J2317" s="5">
        <f>VLOOKUP(CONCATENATE($F2317," ",$G2317),AllocFactorMatrix,(J$4+1),FALSE)*$E2320</f>
        <v>71.215473901311299</v>
      </c>
      <c r="K2317" s="5">
        <f>VLOOKUP(CONCATENATE($F2317," ",$G2317),AllocFactorMatrix,(K$4+1),FALSE)*$E2320</f>
        <v>214.88676291368785</v>
      </c>
      <c r="L2317" s="5">
        <f>VLOOKUP(CONCATENATE($F2317," ",$G2317),AllocFactorMatrix,(L$4+1),FALSE)*$E2320</f>
        <v>0</v>
      </c>
      <c r="M2317" s="5">
        <f>VLOOKUP(CONCATENATE($F2317," ",$G2317),AllocFactorMatrix,(M$4+1),FALSE)*$E2320</f>
        <v>0</v>
      </c>
      <c r="N2317" s="5">
        <f t="shared" si="1137"/>
        <v>214.88676291368785</v>
      </c>
      <c r="O2317" s="5">
        <f>VLOOKUP(CONCATENATE($F2317," ",$G2317),AllocFactorMatrix,(O$4+1),FALSE)*$E2320</f>
        <v>136.92668171903415</v>
      </c>
      <c r="P2317" s="5">
        <f>VLOOKUP(CONCATENATE($F2317," ",$G2317),AllocFactorMatrix,(P$4+1),FALSE)*$E2320</f>
        <v>0</v>
      </c>
      <c r="Q2317" s="5">
        <f>VLOOKUP(CONCATENATE($F2317," ",$G2317),AllocFactorMatrix,(Q$4+1),FALSE)*$E2320</f>
        <v>0</v>
      </c>
      <c r="R2317" s="5">
        <f>VLOOKUP(CONCATENATE($F2317," ",$G2317),AllocFactorMatrix,(R$4+1),FALSE)*$E2320</f>
        <v>0</v>
      </c>
      <c r="S2317" s="5">
        <f t="shared" si="1139"/>
        <v>136.92668171903415</v>
      </c>
      <c r="T2317" s="5">
        <f>VLOOKUP(CONCATENATE($F2317," ",$G2317),AllocFactorMatrix,(T$4+1),FALSE)*$E2320</f>
        <v>3.7022102197964455</v>
      </c>
      <c r="U2317" s="5">
        <f>VLOOKUP(CONCATENATE($F2317," ",$G2317),AllocFactorMatrix,(U$4+1),FALSE)*$E2320</f>
        <v>0</v>
      </c>
      <c r="V2317" s="5">
        <f>VLOOKUP(CONCATENATE($F2317," ",$G2317),AllocFactorMatrix,(V$4+1),FALSE)*$E2320</f>
        <v>0</v>
      </c>
      <c r="W2317" s="5">
        <f>VLOOKUP(CONCATENATE($F2317," ",$G2317),AllocFactorMatrix,(W$4+1),FALSE)*$E2320</f>
        <v>0</v>
      </c>
      <c r="X2317" s="5">
        <f t="shared" si="1154"/>
        <v>3.7022102197964455</v>
      </c>
      <c r="Y2317" s="5">
        <f>VLOOKUP(CONCATENATE($F2317," ",$G2317),AllocFactorMatrix,(Y$4+1),FALSE)*$E2320</f>
        <v>50.504597709840219</v>
      </c>
      <c r="Z2317" s="5">
        <f>VLOOKUP(CONCATENATE($F2317," ",$G2317),AllocFactorMatrix,(Z$4+1),FALSE)*$E2320</f>
        <v>0</v>
      </c>
      <c r="AA2317" s="5">
        <f t="shared" si="1153"/>
        <v>50.504597709840219</v>
      </c>
      <c r="AB2317" s="5">
        <f>VLOOKUP(CONCATENATE($F2317," ",$G2317),AllocFactorMatrix,(AB$4+1),FALSE)*$E2320</f>
        <v>0.52408783510730073</v>
      </c>
      <c r="AC2317" s="5">
        <f>VLOOKUP(CONCATENATE($F2317," ",$G2317),AllocFactorMatrix,(AC$4+1),FALSE)*$E2320</f>
        <v>17.794797724335584</v>
      </c>
      <c r="AD2317" s="5">
        <f>VLOOKUP(CONCATENATE($F2317," ",$G2317),AllocFactorMatrix,(AD$4+1),FALSE)*$E2320</f>
        <v>2.894577427746476</v>
      </c>
    </row>
    <row r="2318" spans="4:30" hidden="1" outlineLevel="1">
      <c r="E2318" s="51"/>
      <c r="F2318" s="52" t="str">
        <f>F2320</f>
        <v>TDPLANT</v>
      </c>
      <c r="G2318" s="55" t="str">
        <f>$G$13</f>
        <v>ENERGY</v>
      </c>
      <c r="H2318" s="4">
        <f t="shared" si="1152"/>
        <v>0</v>
      </c>
      <c r="I2318" s="5">
        <f>VLOOKUP(CONCATENATE($F2318," ",$G2318),AllocFactorMatrix,(I$4+1),FALSE)*$E2320</f>
        <v>0</v>
      </c>
      <c r="J2318" s="5">
        <f>VLOOKUP(CONCATENATE($F2318," ",$G2318),AllocFactorMatrix,(J$4+1),FALSE)*$E2320</f>
        <v>0</v>
      </c>
      <c r="K2318" s="5">
        <f>VLOOKUP(CONCATENATE($F2318," ",$G2318),AllocFactorMatrix,(K$4+1),FALSE)*$E2320</f>
        <v>0</v>
      </c>
      <c r="L2318" s="5">
        <f>VLOOKUP(CONCATENATE($F2318," ",$G2318),AllocFactorMatrix,(L$4+1),FALSE)*$E2320</f>
        <v>0</v>
      </c>
      <c r="M2318" s="5">
        <f>VLOOKUP(CONCATENATE($F2318," ",$G2318),AllocFactorMatrix,(M$4+1),FALSE)*$E2320</f>
        <v>0</v>
      </c>
      <c r="N2318" s="5">
        <f t="shared" si="1137"/>
        <v>0</v>
      </c>
      <c r="O2318" s="5">
        <f>VLOOKUP(CONCATENATE($F2318," ",$G2318),AllocFactorMatrix,(O$4+1),FALSE)*$E2320</f>
        <v>0</v>
      </c>
      <c r="P2318" s="5">
        <f>VLOOKUP(CONCATENATE($F2318," ",$G2318),AllocFactorMatrix,(P$4+1),FALSE)*$E2320</f>
        <v>0</v>
      </c>
      <c r="Q2318" s="5">
        <f>VLOOKUP(CONCATENATE($F2318," ",$G2318),AllocFactorMatrix,(Q$4+1),FALSE)*$E2320</f>
        <v>0</v>
      </c>
      <c r="R2318" s="5">
        <f>VLOOKUP(CONCATENATE($F2318," ",$G2318),AllocFactorMatrix,(R$4+1),FALSE)*$E2320</f>
        <v>0</v>
      </c>
      <c r="S2318" s="5">
        <f t="shared" si="1139"/>
        <v>0</v>
      </c>
      <c r="T2318" s="5">
        <f>VLOOKUP(CONCATENATE($F2318," ",$G2318),AllocFactorMatrix,(T$4+1),FALSE)*$E2320</f>
        <v>0</v>
      </c>
      <c r="U2318" s="5">
        <f>VLOOKUP(CONCATENATE($F2318," ",$G2318),AllocFactorMatrix,(U$4+1),FALSE)*$E2320</f>
        <v>0</v>
      </c>
      <c r="V2318" s="5">
        <f>VLOOKUP(CONCATENATE($F2318," ",$G2318),AllocFactorMatrix,(V$4+1),FALSE)*$E2320</f>
        <v>0</v>
      </c>
      <c r="W2318" s="5">
        <f>VLOOKUP(CONCATENATE($F2318," ",$G2318),AllocFactorMatrix,(W$4+1),FALSE)*$E2320</f>
        <v>0</v>
      </c>
      <c r="X2318" s="5">
        <f t="shared" si="1154"/>
        <v>0</v>
      </c>
      <c r="Y2318" s="5">
        <f>VLOOKUP(CONCATENATE($F2318," ",$G2318),AllocFactorMatrix,(Y$4+1),FALSE)*$E2320</f>
        <v>0</v>
      </c>
      <c r="Z2318" s="5">
        <f>VLOOKUP(CONCATENATE($F2318," ",$G2318),AllocFactorMatrix,(Z$4+1),FALSE)*$E2320</f>
        <v>0</v>
      </c>
      <c r="AA2318" s="5">
        <f t="shared" si="1153"/>
        <v>0</v>
      </c>
      <c r="AB2318" s="5">
        <f>VLOOKUP(CONCATENATE($F2318," ",$G2318),AllocFactorMatrix,(AB$4+1),FALSE)*$E2320</f>
        <v>0</v>
      </c>
      <c r="AC2318" s="5">
        <f>VLOOKUP(CONCATENATE($F2318," ",$G2318),AllocFactorMatrix,(AC$4+1),FALSE)*$E2320</f>
        <v>0</v>
      </c>
      <c r="AD2318" s="5">
        <f>VLOOKUP(CONCATENATE($F2318," ",$G2318),AllocFactorMatrix,(AD$4+1),FALSE)*$E2320</f>
        <v>0</v>
      </c>
    </row>
    <row r="2319" spans="4:30" hidden="1" outlineLevel="1">
      <c r="E2319" s="51"/>
      <c r="F2319" s="52" t="str">
        <f>F2320</f>
        <v>TDPLANT</v>
      </c>
      <c r="G2319" s="55" t="str">
        <f>$G$14</f>
        <v>CUSTOMER</v>
      </c>
      <c r="H2319" s="4">
        <f t="shared" si="1152"/>
        <v>928.30502079005475</v>
      </c>
      <c r="I2319" s="5">
        <f>VLOOKUP(CONCATENATE($F2319," ",$G2319),AllocFactorMatrix,(I$4+1),FALSE)*$E2320</f>
        <v>422.5248290700136</v>
      </c>
      <c r="J2319" s="5">
        <f>VLOOKUP(CONCATENATE($F2319," ",$G2319),AllocFactorMatrix,(J$4+1),FALSE)*$E2320</f>
        <v>113.74119044097081</v>
      </c>
      <c r="K2319" s="5">
        <f>VLOOKUP(CONCATENATE($F2319," ",$G2319),AllocFactorMatrix,(K$4+1),FALSE)*$E2320</f>
        <v>32.264478857260514</v>
      </c>
      <c r="L2319" s="5">
        <f>VLOOKUP(CONCATENATE($F2319," ",$G2319),AllocFactorMatrix,(L$4+1),FALSE)*$E2320</f>
        <v>10.671978239396291</v>
      </c>
      <c r="M2319" s="5">
        <f>VLOOKUP(CONCATENATE($F2319," ",$G2319),AllocFactorMatrix,(M$4+1),FALSE)*$E2320</f>
        <v>1.7334717012547365</v>
      </c>
      <c r="N2319" s="5">
        <f t="shared" si="1137"/>
        <v>44.669928797911538</v>
      </c>
      <c r="O2319" s="5">
        <f>VLOOKUP(CONCATENATE($F2319," ",$G2319),AllocFactorMatrix,(O$4+1),FALSE)*$E2320</f>
        <v>9.3167852705286283</v>
      </c>
      <c r="P2319" s="5">
        <f>VLOOKUP(CONCATENATE($F2319," ",$G2319),AllocFactorMatrix,(P$4+1),FALSE)*$E2320</f>
        <v>2.7709297824606365</v>
      </c>
      <c r="Q2319" s="5">
        <f>VLOOKUP(CONCATENATE($F2319," ",$G2319),AllocFactorMatrix,(Q$4+1),FALSE)*$E2320</f>
        <v>6.0396713224611966</v>
      </c>
      <c r="R2319" s="5">
        <f>VLOOKUP(CONCATENATE($F2319," ",$G2319),AllocFactorMatrix,(R$4+1),FALSE)*$E2320</f>
        <v>1.0614950089816029</v>
      </c>
      <c r="S2319" s="5">
        <f t="shared" si="1139"/>
        <v>19.188881384432062</v>
      </c>
      <c r="T2319" s="5">
        <f>VLOOKUP(CONCATENATE($F2319," ",$G2319),AllocFactorMatrix,(T$4+1),FALSE)*$E2320</f>
        <v>6.4102028607072009E-2</v>
      </c>
      <c r="U2319" s="5">
        <f>VLOOKUP(CONCATENATE($F2319," ",$G2319),AllocFactorMatrix,(U$4+1),FALSE)*$E2320</f>
        <v>1.6437721260852376</v>
      </c>
      <c r="V2319" s="5">
        <f>VLOOKUP(CONCATENATE($F2319," ",$G2319),AllocFactorMatrix,(V$4+1),FALSE)*$E2320</f>
        <v>8.8818634493103481</v>
      </c>
      <c r="W2319" s="5">
        <f>VLOOKUP(CONCATENATE($F2319," ",$G2319),AllocFactorMatrix,(W$4+1),FALSE)*$E2320</f>
        <v>1.5922457766990914</v>
      </c>
      <c r="X2319" s="5">
        <f t="shared" si="1154"/>
        <v>12.181983380701748</v>
      </c>
      <c r="Y2319" s="5">
        <f>VLOOKUP(CONCATENATE($F2319," ",$G2319),AllocFactorMatrix,(Y$4+1),FALSE)*$E2320</f>
        <v>2.5800854404611839</v>
      </c>
      <c r="Z2319" s="5">
        <f>VLOOKUP(CONCATENATE($F2319," ",$G2319),AllocFactorMatrix,(Z$4+1),FALSE)*$E2320</f>
        <v>4.6964358477860471E-2</v>
      </c>
      <c r="AA2319" s="5">
        <f t="shared" si="1153"/>
        <v>2.6270497989390442</v>
      </c>
      <c r="AB2319" s="5">
        <f>VLOOKUP(CONCATENATE($F2319," ",$G2319),AllocFactorMatrix,(AB$4+1),FALSE)*$E2320</f>
        <v>4.7611749512589355E-2</v>
      </c>
      <c r="AC2319" s="5">
        <f>VLOOKUP(CONCATENATE($F2319," ",$G2319),AllocFactorMatrix,(AC$4+1),FALSE)*$E2320</f>
        <v>279.64935690990472</v>
      </c>
      <c r="AD2319" s="5">
        <f>VLOOKUP(CONCATENATE($F2319," ",$G2319),AllocFactorMatrix,(AD$4+1),FALSE)*$E2320</f>
        <v>33.674189257668658</v>
      </c>
    </row>
    <row r="2320" spans="4:30" collapsed="1">
      <c r="D2320" s="51" t="s">
        <v>328</v>
      </c>
      <c r="E2320" s="61">
        <v>11568</v>
      </c>
      <c r="F2320" s="57" t="s">
        <v>207</v>
      </c>
      <c r="G2320" s="55" t="str">
        <f>$G$15</f>
        <v>TOTAL</v>
      </c>
      <c r="H2320" s="4">
        <f t="shared" si="1152"/>
        <v>11567.999999999996</v>
      </c>
      <c r="I2320" s="5">
        <f>VLOOKUP(CONCATENATE($F2320," ",$G2320),AllocFactorMatrix,(I$4+1),FALSE)*$E2320</f>
        <v>6833.1257591639187</v>
      </c>
      <c r="J2320" s="5">
        <f>VLOOKUP(CONCATENATE($F2320," ",$G2320),AllocFactorMatrix,(J$4+1),FALSE)*$E2320</f>
        <v>422.48863759547976</v>
      </c>
      <c r="K2320" s="5">
        <f>VLOOKUP(CONCATENATE($F2320," ",$G2320),AllocFactorMatrix,(K$4+1),FALSE)*$E2320</f>
        <v>1112.8816028717406</v>
      </c>
      <c r="L2320" s="5">
        <f>VLOOKUP(CONCATENATE($F2320," ",$G2320),AllocFactorMatrix,(L$4+1),FALSE)*$E2320</f>
        <v>37.629716544998416</v>
      </c>
      <c r="M2320" s="5">
        <f>VLOOKUP(CONCATENATE($F2320," ",$G2320),AllocFactorMatrix,(M$4+1),FALSE)*$E2320</f>
        <v>3.0663270501524669</v>
      </c>
      <c r="N2320" s="5">
        <f t="shared" si="1137"/>
        <v>1153.5776464668916</v>
      </c>
      <c r="O2320" s="5">
        <f>VLOOKUP(CONCATENATE($F2320," ",$G2320),AllocFactorMatrix,(O$4+1),FALSE)*$E2320</f>
        <v>799.48453794926888</v>
      </c>
      <c r="P2320" s="5">
        <f>VLOOKUP(CONCATENATE($F2320," ",$G2320),AllocFactorMatrix,(P$4+1),FALSE)*$E2320</f>
        <v>124.43905949025242</v>
      </c>
      <c r="Q2320" s="5">
        <f>VLOOKUP(CONCATENATE($F2320," ",$G2320),AllocFactorMatrix,(Q$4+1),FALSE)*$E2320</f>
        <v>34.951577744869581</v>
      </c>
      <c r="R2320" s="5">
        <f>VLOOKUP(CONCATENATE($F2320," ",$G2320),AllocFactorMatrix,(R$4+1),FALSE)*$E2320</f>
        <v>2.0860588154099204</v>
      </c>
      <c r="S2320" s="5">
        <f t="shared" si="1139"/>
        <v>960.96123399980081</v>
      </c>
      <c r="T2320" s="5">
        <f>VLOOKUP(CONCATENATE($F2320," ",$G2320),AllocFactorMatrix,(T$4+1),FALSE)*$E2320</f>
        <v>26.81948039458846</v>
      </c>
      <c r="U2320" s="5">
        <f>VLOOKUP(CONCATENATE($F2320," ",$G2320),AllocFactorMatrix,(U$4+1),FALSE)*$E2320</f>
        <v>376.15012089551669</v>
      </c>
      <c r="V2320" s="5">
        <f>VLOOKUP(CONCATENATE($F2320," ",$G2320),AllocFactorMatrix,(V$4+1),FALSE)*$E2320</f>
        <v>1047.0551366704331</v>
      </c>
      <c r="W2320" s="5">
        <f>VLOOKUP(CONCATENATE($F2320," ",$G2320),AllocFactorMatrix,(W$4+1),FALSE)*$E2320</f>
        <v>149.22707037814143</v>
      </c>
      <c r="X2320" s="5">
        <f t="shared" si="1154"/>
        <v>1599.2518083386797</v>
      </c>
      <c r="Y2320" s="5">
        <f>VLOOKUP(CONCATENATE($F2320," ",$G2320),AllocFactorMatrix,(Y$4+1),FALSE)*$E2320</f>
        <v>251.53749024489198</v>
      </c>
      <c r="Z2320" s="5">
        <f>VLOOKUP(CONCATENATE($F2320," ",$G2320),AllocFactorMatrix,(Z$4+1),FALSE)*$E2320</f>
        <v>3.3631623837309723</v>
      </c>
      <c r="AA2320" s="5">
        <f t="shared" si="1153"/>
        <v>254.90065262862296</v>
      </c>
      <c r="AB2320" s="5">
        <f>VLOOKUP(CONCATENATE($F2320," ",$G2320),AllocFactorMatrix,(AB$4+1),FALSE)*$E2320</f>
        <v>3.2065225490244811</v>
      </c>
      <c r="AC2320" s="5">
        <f>VLOOKUP(CONCATENATE($F2320," ",$G2320),AllocFactorMatrix,(AC$4+1),FALSE)*$E2320</f>
        <v>302.77073304524566</v>
      </c>
      <c r="AD2320" s="5">
        <f>VLOOKUP(CONCATENATE($F2320," ",$G2320),AllocFactorMatrix,(AD$4+1),FALSE)*$E2320</f>
        <v>37.717006212336088</v>
      </c>
    </row>
    <row r="2321" spans="1:30" s="51" customFormat="1" hidden="1" outlineLevel="1">
      <c r="A2321" s="56"/>
      <c r="B2321" s="111"/>
      <c r="C2321" s="55"/>
      <c r="F2321" s="52" t="str">
        <f>F2328</f>
        <v>LABOR_M</v>
      </c>
      <c r="G2321" s="55" t="str">
        <f>$G$8</f>
        <v>PRODUCTION</v>
      </c>
      <c r="H2321" s="53">
        <f t="shared" ca="1" si="1152"/>
        <v>36.470180626720115</v>
      </c>
      <c r="I2321" s="54">
        <f ca="1">VLOOKUP(CONCATENATE($F2321," ",$G2321),AllocFactorMatrix,(I$4+1),FALSE)*$E2328</f>
        <v>17.964590635613106</v>
      </c>
      <c r="J2321" s="54">
        <f ca="1">VLOOKUP(CONCATENATE($F2321," ",$G2321),AllocFactorMatrix,(J$4+1),FALSE)*$E2328</f>
        <v>0.88805390662439976</v>
      </c>
      <c r="K2321" s="54">
        <f ca="1">VLOOKUP(CONCATENATE($F2321," ",$G2321),AllocFactorMatrix,(K$4+1),FALSE)*$E2328</f>
        <v>3.2528905648984221</v>
      </c>
      <c r="L2321" s="54">
        <f ca="1">VLOOKUP(CONCATENATE($F2321," ",$G2321),AllocFactorMatrix,(L$4+1),FALSE)*$E2328</f>
        <v>0.10238944592769633</v>
      </c>
      <c r="M2321" s="54">
        <f ca="1">VLOOKUP(CONCATENATE($F2321," ",$G2321),AllocFactorMatrix,(M$4+1),FALSE)*$E2328</f>
        <v>9.6017546100332987E-3</v>
      </c>
      <c r="N2321" s="54">
        <f t="shared" ca="1" si="1137"/>
        <v>3.3648817654361514</v>
      </c>
      <c r="O2321" s="54">
        <f ca="1">VLOOKUP(CONCATENATE($F2321," ",$G2321),AllocFactorMatrix,(O$4+1),FALSE)*$E2328</f>
        <v>2.4727028514610097</v>
      </c>
      <c r="P2321" s="54">
        <f ca="1">VLOOKUP(CONCATENATE($F2321," ",$G2321),AllocFactorMatrix,(P$4+1),FALSE)*$E2328</f>
        <v>0.46073658082387381</v>
      </c>
      <c r="Q2321" s="54">
        <f ca="1">VLOOKUP(CONCATENATE($F2321," ",$G2321),AllocFactorMatrix,(Q$4+1),FALSE)*$E2328</f>
        <v>0.20819828195895243</v>
      </c>
      <c r="R2321" s="54">
        <f ca="1">VLOOKUP(CONCATENATE($F2321," ",$G2321),AllocFactorMatrix,(R$4+1),FALSE)*$E2328</f>
        <v>9.3624440137859283E-3</v>
      </c>
      <c r="S2321" s="54">
        <f t="shared" ca="1" si="1139"/>
        <v>3.1510001582576219</v>
      </c>
      <c r="T2321" s="54">
        <f ca="1">VLOOKUP(CONCATENATE($F2321," ",$G2321),AllocFactorMatrix,(T$4+1),FALSE)*$E2328</f>
        <v>8.6377844031209489E-2</v>
      </c>
      <c r="U2321" s="54">
        <f ca="1">VLOOKUP(CONCATENATE($F2321," ",$G2321),AllocFactorMatrix,(U$4+1),FALSE)*$E2328</f>
        <v>1.4135587003544881</v>
      </c>
      <c r="V2321" s="54">
        <f ca="1">VLOOKUP(CONCATENATE($F2321," ",$G2321),AllocFactorMatrix,(V$4+1),FALSE)*$E2328</f>
        <v>7.4706974501736436</v>
      </c>
      <c r="W2321" s="54">
        <f ca="1">VLOOKUP(CONCATENATE($F2321," ",$G2321),AllocFactorMatrix,(W$4+1),FALSE)*$E2328</f>
        <v>1.3490841381900949</v>
      </c>
      <c r="X2321" s="54">
        <f ca="1">SUBTOTAL(9,T2321:W2321)</f>
        <v>10.319718132749436</v>
      </c>
      <c r="Y2321" s="54">
        <f ca="1">VLOOKUP(CONCATENATE($F2321," ",$G2321),AllocFactorMatrix,(Y$4+1),FALSE)*$E2328</f>
        <v>0.75936312199750622</v>
      </c>
      <c r="Z2321" s="54">
        <f ca="1">VLOOKUP(CONCATENATE($F2321," ",$G2321),AllocFactorMatrix,(Z$4+1),FALSE)*$E2328</f>
        <v>1.2719042030218793E-2</v>
      </c>
      <c r="AA2321" s="54">
        <f t="shared" ca="1" si="1153"/>
        <v>0.772082164027725</v>
      </c>
      <c r="AB2321" s="54">
        <f ca="1">VLOOKUP(CONCATENATE($F2321," ",$G2321),AllocFactorMatrix,(AB$4+1),FALSE)*$E2328</f>
        <v>9.8538640116761066E-3</v>
      </c>
      <c r="AC2321" s="54">
        <f ca="1">VLOOKUP(CONCATENATE($F2321," ",$G2321),AllocFactorMatrix,(AC$4+1),FALSE)*$E2328</f>
        <v>0</v>
      </c>
      <c r="AD2321" s="54">
        <f ca="1">VLOOKUP(CONCATENATE($F2321," ",$G2321),AllocFactorMatrix,(AD$4+1),FALSE)*$E2328</f>
        <v>0</v>
      </c>
    </row>
    <row r="2322" spans="1:30" s="51" customFormat="1" hidden="1" outlineLevel="1">
      <c r="A2322" s="56"/>
      <c r="B2322" s="111"/>
      <c r="C2322" s="55"/>
      <c r="F2322" s="52" t="str">
        <f>F2328</f>
        <v>LABOR_M</v>
      </c>
      <c r="G2322" s="55" t="str">
        <f>$G$9</f>
        <v>BULKTRAN</v>
      </c>
      <c r="H2322" s="53">
        <f t="shared" ca="1" si="1152"/>
        <v>0.1332554079853667</v>
      </c>
      <c r="I2322" s="54">
        <f ca="1">VLOOKUP(CONCATENATE($F2322," ",$G2322),AllocFactorMatrix,(I$4+1),FALSE)*$E2328</f>
        <v>6.563934735998625E-2</v>
      </c>
      <c r="J2322" s="54">
        <f ca="1">VLOOKUP(CONCATENATE($F2322," ",$G2322),AllocFactorMatrix,(J$4+1),FALSE)*$E2328</f>
        <v>3.2447874840941166E-3</v>
      </c>
      <c r="K2322" s="54">
        <f ca="1">VLOOKUP(CONCATENATE($F2322," ",$G2322),AllocFactorMatrix,(K$4+1),FALSE)*$E2328</f>
        <v>1.1885470592917989E-2</v>
      </c>
      <c r="L2322" s="54">
        <f ca="1">VLOOKUP(CONCATENATE($F2322," ",$G2322),AllocFactorMatrix,(L$4+1),FALSE)*$E2328</f>
        <v>3.7411241611714135E-4</v>
      </c>
      <c r="M2322" s="54">
        <f ca="1">VLOOKUP(CONCATENATE($F2322," ",$G2322),AllocFactorMatrix,(M$4+1),FALSE)*$E2328</f>
        <v>3.5083065286436775E-5</v>
      </c>
      <c r="N2322" s="54">
        <f t="shared" ca="1" si="1137"/>
        <v>1.2294666074321567E-2</v>
      </c>
      <c r="O2322" s="54">
        <f ca="1">VLOOKUP(CONCATENATE($F2322," ",$G2322),AllocFactorMatrix,(O$4+1),FALSE)*$E2328</f>
        <v>9.0348065634916399E-3</v>
      </c>
      <c r="P2322" s="54">
        <f ca="1">VLOOKUP(CONCATENATE($F2322," ",$G2322),AllocFactorMatrix,(P$4+1),FALSE)*$E2328</f>
        <v>1.6834476823645423E-3</v>
      </c>
      <c r="Q2322" s="54">
        <f ca="1">VLOOKUP(CONCATENATE($F2322," ",$G2322),AllocFactorMatrix,(Q$4+1),FALSE)*$E2328</f>
        <v>7.6071866186388267E-4</v>
      </c>
      <c r="R2322" s="54">
        <f ca="1">VLOOKUP(CONCATENATE($F2322," ",$G2322),AllocFactorMatrix,(R$4+1),FALSE)*$E2328</f>
        <v>3.4208667885871095E-5</v>
      </c>
      <c r="S2322" s="54">
        <f t="shared" ca="1" si="1139"/>
        <v>1.1513181575605935E-2</v>
      </c>
      <c r="T2322" s="54">
        <f ca="1">VLOOKUP(CONCATENATE($F2322," ",$G2322),AllocFactorMatrix,(T$4+1),FALSE)*$E2328</f>
        <v>3.1560893446307993E-4</v>
      </c>
      <c r="U2322" s="54">
        <f ca="1">VLOOKUP(CONCATENATE($F2322," ",$G2322),AllocFactorMatrix,(U$4+1),FALSE)*$E2328</f>
        <v>5.1648864384564001E-3</v>
      </c>
      <c r="V2322" s="54">
        <f ca="1">VLOOKUP(CONCATENATE($F2322," ",$G2322),AllocFactorMatrix,(V$4+1),FALSE)*$E2328</f>
        <v>2.7296569952515136E-2</v>
      </c>
      <c r="W2322" s="54">
        <f ca="1">VLOOKUP(CONCATENATE($F2322," ",$G2322),AllocFactorMatrix,(W$4+1),FALSE)*$E2328</f>
        <v>4.9293081128695118E-3</v>
      </c>
      <c r="X2322" s="54">
        <f t="shared" ref="X2322:X2328" ca="1" si="1155">SUBTOTAL(9,T2322:W2322)</f>
        <v>3.770637343830413E-2</v>
      </c>
      <c r="Y2322" s="54">
        <f ca="1">VLOOKUP(CONCATENATE($F2322," ",$G2322),AllocFactorMatrix,(Y$4+1),FALSE)*$E2328</f>
        <v>2.7745747592125324E-3</v>
      </c>
      <c r="Z2322" s="54">
        <f ca="1">VLOOKUP(CONCATENATE($F2322," ",$G2322),AllocFactorMatrix,(Z$4+1),FALSE)*$E2328</f>
        <v>4.6473066647716758E-5</v>
      </c>
      <c r="AA2322" s="54">
        <f t="shared" ca="1" si="1153"/>
        <v>2.8210478258602492E-3</v>
      </c>
      <c r="AB2322" s="54">
        <f ca="1">VLOOKUP(CONCATENATE($F2322," ",$G2322),AllocFactorMatrix,(AB$4+1),FALSE)*$E2328</f>
        <v>3.6004227194481865E-5</v>
      </c>
      <c r="AC2322" s="54">
        <f ca="1">VLOOKUP(CONCATENATE($F2322," ",$G2322),AllocFactorMatrix,(AC$4+1),FALSE)*$E2328</f>
        <v>0</v>
      </c>
      <c r="AD2322" s="54">
        <f ca="1">VLOOKUP(CONCATENATE($F2322," ",$G2322),AllocFactorMatrix,(AD$4+1),FALSE)*$E2328</f>
        <v>0</v>
      </c>
    </row>
    <row r="2323" spans="1:30" s="51" customFormat="1" hidden="1" outlineLevel="1">
      <c r="A2323" s="56"/>
      <c r="B2323" s="111"/>
      <c r="C2323" s="55"/>
      <c r="F2323" s="52" t="str">
        <f>F2328</f>
        <v>LABOR_M</v>
      </c>
      <c r="G2323" s="55" t="str">
        <f>$G$10</f>
        <v>SUBTRAN</v>
      </c>
      <c r="H2323" s="53">
        <f t="shared" ca="1" si="1152"/>
        <v>2.9310662510383848E-2</v>
      </c>
      <c r="I2323" s="54">
        <f ca="1">VLOOKUP(CONCATENATE($F2323," ",$G2323),AllocFactorMatrix,(I$4+1),FALSE)*$E2328</f>
        <v>1.4270406996038154E-2</v>
      </c>
      <c r="J2323" s="54">
        <f ca="1">VLOOKUP(CONCATENATE($F2323," ",$G2323),AllocFactorMatrix,(J$4+1),FALSE)*$E2328</f>
        <v>6.8870850953749098E-4</v>
      </c>
      <c r="K2323" s="54">
        <f ca="1">VLOOKUP(CONCATENATE($F2323," ",$G2323),AllocFactorMatrix,(K$4+1),FALSE)*$E2328</f>
        <v>2.5054878830308982E-3</v>
      </c>
      <c r="L2323" s="54">
        <f ca="1">VLOOKUP(CONCATENATE($F2323," ",$G2323),AllocFactorMatrix,(L$4+1),FALSE)*$E2328</f>
        <v>7.7392163348370698E-5</v>
      </c>
      <c r="M2323" s="54">
        <f ca="1">VLOOKUP(CONCATENATE($F2323," ",$G2323),AllocFactorMatrix,(M$4+1),FALSE)*$E2328</f>
        <v>9.6387846434026738E-6</v>
      </c>
      <c r="N2323" s="54">
        <f t="shared" ca="1" si="1137"/>
        <v>2.5925188310226715E-3</v>
      </c>
      <c r="O2323" s="54">
        <f ca="1">VLOOKUP(CONCATENATE($F2323," ",$G2323),AllocFactorMatrix,(O$4+1),FALSE)*$E2328</f>
        <v>1.8929352559420845E-3</v>
      </c>
      <c r="P2323" s="54">
        <f ca="1">VLOOKUP(CONCATENATE($F2323," ",$G2323),AllocFactorMatrix,(P$4+1),FALSE)*$E2328</f>
        <v>3.5189445624343718E-4</v>
      </c>
      <c r="Q2323" s="54">
        <f ca="1">VLOOKUP(CONCATENATE($F2323," ",$G2323),AllocFactorMatrix,(Q$4+1),FALSE)*$E2328</f>
        <v>2.0938139442303294E-4</v>
      </c>
      <c r="R2323" s="54">
        <f ca="1">VLOOKUP(CONCATENATE($F2323," ",$G2323),AllocFactorMatrix,(R$4+1),FALSE)*$E2328</f>
        <v>0</v>
      </c>
      <c r="S2323" s="54">
        <f t="shared" ca="1" si="1139"/>
        <v>2.4542111066085549E-3</v>
      </c>
      <c r="T2323" s="54">
        <f ca="1">VLOOKUP(CONCATENATE($F2323," ",$G2323),AllocFactorMatrix,(T$4+1),FALSE)*$E2328</f>
        <v>6.6098048867282389E-5</v>
      </c>
      <c r="U2323" s="54">
        <f ca="1">VLOOKUP(CONCATENATE($F2323," ",$G2323),AllocFactorMatrix,(U$4+1),FALSE)*$E2328</f>
        <v>1.0820627982854906E-3</v>
      </c>
      <c r="V2323" s="54">
        <f ca="1">VLOOKUP(CONCATENATE($F2323," ",$G2323),AllocFactorMatrix,(V$4+1),FALSE)*$E2328</f>
        <v>7.538388617142195E-3</v>
      </c>
      <c r="W2323" s="54">
        <f ca="1">VLOOKUP(CONCATENATE($F2323," ",$G2323),AllocFactorMatrix,(W$4+1),FALSE)*$E2328</f>
        <v>0</v>
      </c>
      <c r="X2323" s="54">
        <f t="shared" ca="1" si="1155"/>
        <v>8.6865494642949688E-3</v>
      </c>
      <c r="Y2323" s="54">
        <f ca="1">VLOOKUP(CONCATENATE($F2323," ",$G2323),AllocFactorMatrix,(Y$4+1),FALSE)*$E2328</f>
        <v>5.6971805366896151E-4</v>
      </c>
      <c r="Z2323" s="54">
        <f ca="1">VLOOKUP(CONCATENATE($F2323," ",$G2323),AllocFactorMatrix,(Z$4+1),FALSE)*$E2328</f>
        <v>9.4972154327868974E-6</v>
      </c>
      <c r="AA2323" s="54">
        <f t="shared" ca="1" si="1153"/>
        <v>5.7921526910174837E-4</v>
      </c>
      <c r="AB2323" s="54">
        <f ca="1">VLOOKUP(CONCATENATE($F2323," ",$G2323),AllocFactorMatrix,(AB$4+1),FALSE)*$E2328</f>
        <v>7.6078086510933231E-6</v>
      </c>
      <c r="AC2323" s="54">
        <f ca="1">VLOOKUP(CONCATENATE($F2323," ",$G2323),AllocFactorMatrix,(AC$4+1),FALSE)*$E2328</f>
        <v>2.5868175800929587E-5</v>
      </c>
      <c r="AD2323" s="54">
        <f ca="1">VLOOKUP(CONCATENATE($F2323," ",$G2323),AllocFactorMatrix,(AD$4+1),FALSE)*$E2328</f>
        <v>5.5763493282287866E-6</v>
      </c>
    </row>
    <row r="2324" spans="1:30" s="51" customFormat="1" hidden="1" outlineLevel="1">
      <c r="A2324" s="56"/>
      <c r="B2324" s="111"/>
      <c r="C2324" s="55"/>
      <c r="F2324" s="52" t="str">
        <f>F2328</f>
        <v>LABOR_M</v>
      </c>
      <c r="G2324" s="55" t="str">
        <f>$G$11</f>
        <v>DISTPRI</v>
      </c>
      <c r="H2324" s="53">
        <f t="shared" ca="1" si="1152"/>
        <v>18.779296867418154</v>
      </c>
      <c r="I2324" s="54">
        <f ca="1">VLOOKUP(CONCATENATE($F2324," ",$G2324),AllocFactorMatrix,(I$4+1),FALSE)*$E2328</f>
        <v>12.551005043410616</v>
      </c>
      <c r="J2324" s="54">
        <f ca="1">VLOOKUP(CONCATENATE($F2324," ",$G2324),AllocFactorMatrix,(J$4+1),FALSE)*$E2328</f>
        <v>0.59162161288409443</v>
      </c>
      <c r="K2324" s="54">
        <f ca="1">VLOOKUP(CONCATENATE($F2324," ",$G2324),AllocFactorMatrix,(K$4+1),FALSE)*$E2328</f>
        <v>2.1482143861891991</v>
      </c>
      <c r="L2324" s="54">
        <f ca="1">VLOOKUP(CONCATENATE($F2324," ",$G2324),AllocFactorMatrix,(L$4+1),FALSE)*$E2328</f>
        <v>6.6391002624056214E-2</v>
      </c>
      <c r="M2324" s="54">
        <f ca="1">VLOOKUP(CONCATENATE($F2324," ",$G2324),AllocFactorMatrix,(M$4+1),FALSE)*$E2328</f>
        <v>0</v>
      </c>
      <c r="N2324" s="54">
        <f t="shared" ca="1" si="1137"/>
        <v>2.2146053888132555</v>
      </c>
      <c r="O2324" s="54">
        <f ca="1">VLOOKUP(CONCATENATE($F2324," ",$G2324),AllocFactorMatrix,(O$4+1),FALSE)*$E2328</f>
        <v>1.6107853138721109</v>
      </c>
      <c r="P2324" s="54">
        <f ca="1">VLOOKUP(CONCATENATE($F2324," ",$G2324),AllocFactorMatrix,(P$4+1),FALSE)*$E2328</f>
        <v>0.30000887310489555</v>
      </c>
      <c r="Q2324" s="54">
        <f ca="1">VLOOKUP(CONCATENATE($F2324," ",$G2324),AllocFactorMatrix,(Q$4+1),FALSE)*$E2328</f>
        <v>0</v>
      </c>
      <c r="R2324" s="54">
        <f ca="1">VLOOKUP(CONCATENATE($F2324," ",$G2324),AllocFactorMatrix,(R$4+1),FALSE)*$E2328</f>
        <v>0</v>
      </c>
      <c r="S2324" s="54">
        <f t="shared" ca="1" si="1139"/>
        <v>1.9107941869770064</v>
      </c>
      <c r="T2324" s="54">
        <f ca="1">VLOOKUP(CONCATENATE($F2324," ",$G2324),AllocFactorMatrix,(T$4+1),FALSE)*$E2328</f>
        <v>5.7423503788009152E-2</v>
      </c>
      <c r="U2324" s="54">
        <f ca="1">VLOOKUP(CONCATENATE($F2324," ",$G2324),AllocFactorMatrix,(U$4+1),FALSE)*$E2328</f>
        <v>0.92611117554888611</v>
      </c>
      <c r="V2324" s="54">
        <f ca="1">VLOOKUP(CONCATENATE($F2324," ",$G2324),AllocFactorMatrix,(V$4+1),FALSE)*$E2328</f>
        <v>0</v>
      </c>
      <c r="W2324" s="54">
        <f ca="1">VLOOKUP(CONCATENATE($F2324," ",$G2324),AllocFactorMatrix,(W$4+1),FALSE)*$E2328</f>
        <v>0</v>
      </c>
      <c r="X2324" s="54">
        <f t="shared" ca="1" si="1155"/>
        <v>0.98353467933689531</v>
      </c>
      <c r="Y2324" s="54">
        <f ca="1">VLOOKUP(CONCATENATE($F2324," ",$G2324),AllocFactorMatrix,(Y$4+1),FALSE)*$E2328</f>
        <v>0.48572579676222705</v>
      </c>
      <c r="Z2324" s="54">
        <f ca="1">VLOOKUP(CONCATENATE($F2324," ",$G2324),AllocFactorMatrix,(Z$4+1),FALSE)*$E2328</f>
        <v>8.103807669799264E-3</v>
      </c>
      <c r="AA2324" s="54">
        <f t="shared" ca="1" si="1153"/>
        <v>0.49382960443202634</v>
      </c>
      <c r="AB2324" s="54">
        <f ca="1">VLOOKUP(CONCATENATE($F2324," ",$G2324),AllocFactorMatrix,(AB$4+1),FALSE)*$E2328</f>
        <v>6.5654420688118637E-3</v>
      </c>
      <c r="AC2324" s="54">
        <f ca="1">VLOOKUP(CONCATENATE($F2324," ",$G2324),AllocFactorMatrix,(AC$4+1),FALSE)*$E2328</f>
        <v>2.2492292393681911E-2</v>
      </c>
      <c r="AD2324" s="54">
        <f ca="1">VLOOKUP(CONCATENATE($F2324," ",$G2324),AllocFactorMatrix,(AD$4+1),FALSE)*$E2328</f>
        <v>4.8486171017643378E-3</v>
      </c>
    </row>
    <row r="2325" spans="1:30" s="51" customFormat="1" hidden="1" outlineLevel="1">
      <c r="A2325" s="56"/>
      <c r="B2325" s="111"/>
      <c r="C2325" s="55"/>
      <c r="F2325" s="52" t="str">
        <f>F2328</f>
        <v>LABOR_M</v>
      </c>
      <c r="G2325" s="55" t="str">
        <f>$G$12</f>
        <v>DISTSEC</v>
      </c>
      <c r="H2325" s="53">
        <f t="shared" ca="1" si="1152"/>
        <v>7.7504467950618228</v>
      </c>
      <c r="I2325" s="54">
        <f ca="1">VLOOKUP(CONCATENATE($F2325," ",$G2325),AllocFactorMatrix,(I$4+1),FALSE)*$E2328</f>
        <v>5.7950203192457241</v>
      </c>
      <c r="J2325" s="54">
        <f ca="1">VLOOKUP(CONCATENATE($F2325," ",$G2325),AllocFactorMatrix,(J$4+1),FALSE)*$E2328</f>
        <v>0.2793797765181108</v>
      </c>
      <c r="K2325" s="54">
        <f ca="1">VLOOKUP(CONCATENATE($F2325," ",$G2325),AllocFactorMatrix,(K$4+1),FALSE)*$E2328</f>
        <v>0.84300521376465809</v>
      </c>
      <c r="L2325" s="54">
        <f ca="1">VLOOKUP(CONCATENATE($F2325," ",$G2325),AllocFactorMatrix,(L$4+1),FALSE)*$E2328</f>
        <v>0</v>
      </c>
      <c r="M2325" s="54">
        <f ca="1">VLOOKUP(CONCATENATE($F2325," ",$G2325),AllocFactorMatrix,(M$4+1),FALSE)*$E2328</f>
        <v>0</v>
      </c>
      <c r="N2325" s="54">
        <f t="shared" ca="1" si="1137"/>
        <v>0.84300521376465809</v>
      </c>
      <c r="O2325" s="54">
        <f ca="1">VLOOKUP(CONCATENATE($F2325," ",$G2325),AllocFactorMatrix,(O$4+1),FALSE)*$E2328</f>
        <v>0.53716620338779852</v>
      </c>
      <c r="P2325" s="54">
        <f ca="1">VLOOKUP(CONCATENATE($F2325," ",$G2325),AllocFactorMatrix,(P$4+1),FALSE)*$E2328</f>
        <v>0</v>
      </c>
      <c r="Q2325" s="54">
        <f ca="1">VLOOKUP(CONCATENATE($F2325," ",$G2325),AllocFactorMatrix,(Q$4+1),FALSE)*$E2328</f>
        <v>0</v>
      </c>
      <c r="R2325" s="54">
        <f ca="1">VLOOKUP(CONCATENATE($F2325," ",$G2325),AllocFactorMatrix,(R$4+1),FALSE)*$E2328</f>
        <v>0</v>
      </c>
      <c r="S2325" s="54">
        <f t="shared" ca="1" si="1139"/>
        <v>0.53716620338779852</v>
      </c>
      <c r="T2325" s="54">
        <f ca="1">VLOOKUP(CONCATENATE($F2325," ",$G2325),AllocFactorMatrix,(T$4+1),FALSE)*$E2328</f>
        <v>1.4523847236671291E-2</v>
      </c>
      <c r="U2325" s="54">
        <f ca="1">VLOOKUP(CONCATENATE($F2325," ",$G2325),AllocFactorMatrix,(U$4+1),FALSE)*$E2328</f>
        <v>0</v>
      </c>
      <c r="V2325" s="54">
        <f ca="1">VLOOKUP(CONCATENATE($F2325," ",$G2325),AllocFactorMatrix,(V$4+1),FALSE)*$E2328</f>
        <v>0</v>
      </c>
      <c r="W2325" s="54">
        <f ca="1">VLOOKUP(CONCATENATE($F2325," ",$G2325),AllocFactorMatrix,(W$4+1),FALSE)*$E2328</f>
        <v>0</v>
      </c>
      <c r="X2325" s="54">
        <f t="shared" ca="1" si="1155"/>
        <v>1.4523847236671291E-2</v>
      </c>
      <c r="Y2325" s="54">
        <f ca="1">VLOOKUP(CONCATENATE($F2325," ",$G2325),AllocFactorMatrix,(Y$4+1),FALSE)*$E2328</f>
        <v>0.19813058101481568</v>
      </c>
      <c r="Z2325" s="54">
        <f ca="1">VLOOKUP(CONCATENATE($F2325," ",$G2325),AllocFactorMatrix,(Z$4+1),FALSE)*$E2328</f>
        <v>0</v>
      </c>
      <c r="AA2325" s="54">
        <f t="shared" ca="1" si="1153"/>
        <v>0.19813058101481568</v>
      </c>
      <c r="AB2325" s="54">
        <f ca="1">VLOOKUP(CONCATENATE($F2325," ",$G2325),AllocFactorMatrix,(AB$4+1),FALSE)*$E2328</f>
        <v>2.056007412813721E-3</v>
      </c>
      <c r="AC2325" s="54">
        <f ca="1">VLOOKUP(CONCATENATE($F2325," ",$G2325),AllocFactorMatrix,(AC$4+1),FALSE)*$E2328</f>
        <v>6.9809359385844372E-2</v>
      </c>
      <c r="AD2325" s="54">
        <f ca="1">VLOOKUP(CONCATENATE($F2325," ",$G2325),AllocFactorMatrix,(AD$4+1),FALSE)*$E2328</f>
        <v>1.1355487095386555E-2</v>
      </c>
    </row>
    <row r="2326" spans="1:30" s="51" customFormat="1" hidden="1" outlineLevel="1">
      <c r="A2326" s="56"/>
      <c r="B2326" s="111"/>
      <c r="C2326" s="55"/>
      <c r="F2326" s="52" t="str">
        <f>F2328</f>
        <v>LABOR_M</v>
      </c>
      <c r="G2326" s="55" t="str">
        <f>$G$13</f>
        <v>ENERGY</v>
      </c>
      <c r="H2326" s="53">
        <f t="shared" ca="1" si="1152"/>
        <v>9.6009410001866637</v>
      </c>
      <c r="I2326" s="54">
        <f ca="1">VLOOKUP(CONCATENATE($F2326," ",$G2326),AllocFactorMatrix,(I$4+1),FALSE)*$E2328</f>
        <v>3.6025331406870165</v>
      </c>
      <c r="J2326" s="54">
        <f ca="1">VLOOKUP(CONCATENATE($F2326," ",$G2326),AllocFactorMatrix,(J$4+1),FALSE)*$E2328</f>
        <v>0.23346742634618264</v>
      </c>
      <c r="K2326" s="54">
        <f ca="1">VLOOKUP(CONCATENATE($F2326," ",$G2326),AllocFactorMatrix,(K$4+1),FALSE)*$E2328</f>
        <v>0.78330852413151608</v>
      </c>
      <c r="L2326" s="54">
        <f ca="1">VLOOKUP(CONCATENATE($F2326," ",$G2326),AllocFactorMatrix,(L$4+1),FALSE)*$E2328</f>
        <v>2.4895323190079994E-2</v>
      </c>
      <c r="M2326" s="54">
        <f ca="1">VLOOKUP(CONCATENATE($F2326," ",$G2326),AllocFactorMatrix,(M$4+1),FALSE)*$E2328</f>
        <v>2.2950577665700666E-3</v>
      </c>
      <c r="N2326" s="54">
        <f t="shared" ca="1" si="1137"/>
        <v>0.81049890508816613</v>
      </c>
      <c r="O2326" s="54">
        <f ca="1">VLOOKUP(CONCATENATE($F2326," ",$G2326),AllocFactorMatrix,(O$4+1),FALSE)*$E2328</f>
        <v>0.7141533111572741</v>
      </c>
      <c r="P2326" s="54">
        <f ca="1">VLOOKUP(CONCATENATE($F2326," ",$G2326),AllocFactorMatrix,(P$4+1),FALSE)*$E2328</f>
        <v>0.13239028238920025</v>
      </c>
      <c r="Q2326" s="54">
        <f ca="1">VLOOKUP(CONCATENATE($F2326," ",$G2326),AllocFactorMatrix,(Q$4+1),FALSE)*$E2328</f>
        <v>6.0154755665665111E-2</v>
      </c>
      <c r="R2326" s="54">
        <f ca="1">VLOOKUP(CONCATENATE($F2326," ",$G2326),AllocFactorMatrix,(R$4+1),FALSE)*$E2328</f>
        <v>2.7872187618471246E-3</v>
      </c>
      <c r="S2326" s="54">
        <f t="shared" ca="1" si="1139"/>
        <v>0.90948556797398661</v>
      </c>
      <c r="T2326" s="54">
        <f ca="1">VLOOKUP(CONCATENATE($F2326," ",$G2326),AllocFactorMatrix,(T$4+1),FALSE)*$E2328</f>
        <v>2.7367708201362993E-2</v>
      </c>
      <c r="U2326" s="54">
        <f ca="1">VLOOKUP(CONCATENATE($F2326," ",$G2326),AllocFactorMatrix,(U$4+1),FALSE)*$E2328</f>
        <v>0.48053595701022556</v>
      </c>
      <c r="V2326" s="54">
        <f ca="1">VLOOKUP(CONCATENATE($F2326," ",$G2326),AllocFactorMatrix,(V$4+1),FALSE)*$E2328</f>
        <v>2.7282836555310408</v>
      </c>
      <c r="W2326" s="54">
        <f ca="1">VLOOKUP(CONCATENATE($F2326," ",$G2326),AllocFactorMatrix,(W$4+1),FALSE)*$E2328</f>
        <v>0.5176192640130084</v>
      </c>
      <c r="X2326" s="54">
        <f t="shared" ca="1" si="1155"/>
        <v>3.7538065847556377</v>
      </c>
      <c r="Y2326" s="54">
        <f ca="1">VLOOKUP(CONCATENATE($F2326," ",$G2326),AllocFactorMatrix,(Y$4+1),FALSE)*$E2328</f>
        <v>0.19348565905111792</v>
      </c>
      <c r="Z2326" s="54">
        <f ca="1">VLOOKUP(CONCATENATE($F2326," ",$G2326),AllocFactorMatrix,(Z$4+1),FALSE)*$E2328</f>
        <v>3.1496380833221684E-3</v>
      </c>
      <c r="AA2326" s="54">
        <f t="shared" ca="1" si="1153"/>
        <v>0.19663529713444008</v>
      </c>
      <c r="AB2326" s="54">
        <f ca="1">VLOOKUP(CONCATENATE($F2326," ",$G2326),AllocFactorMatrix,(AB$4+1),FALSE)*$E2328</f>
        <v>3.5131679238448775E-3</v>
      </c>
      <c r="AC2326" s="54">
        <f ca="1">VLOOKUP(CONCATENATE($F2326," ",$G2326),AllocFactorMatrix,(AC$4+1),FALSE)*$E2328</f>
        <v>7.5967551935821637E-2</v>
      </c>
      <c r="AD2326" s="54">
        <f ca="1">VLOOKUP(CONCATENATE($F2326," ",$G2326),AllocFactorMatrix,(AD$4+1),FALSE)*$E2328</f>
        <v>1.5033358341566383E-2</v>
      </c>
    </row>
    <row r="2327" spans="1:30" s="51" customFormat="1" hidden="1" outlineLevel="1">
      <c r="A2327" s="56"/>
      <c r="B2327" s="111"/>
      <c r="C2327" s="55"/>
      <c r="F2327" s="52" t="str">
        <f>F2328</f>
        <v>LABOR_M</v>
      </c>
      <c r="G2327" s="55" t="str">
        <f>$G$14</f>
        <v>CUSTOMER</v>
      </c>
      <c r="H2327" s="53">
        <f t="shared" ca="1" si="1152"/>
        <v>7.2365686401174996</v>
      </c>
      <c r="I2327" s="54">
        <f ca="1">VLOOKUP(CONCATENATE($F2327," ",$G2327),AllocFactorMatrix,(I$4+1),FALSE)*$E2328</f>
        <v>5.1705354744260248</v>
      </c>
      <c r="J2327" s="54">
        <f ca="1">VLOOKUP(CONCATENATE($F2327," ",$G2327),AllocFactorMatrix,(J$4+1),FALSE)*$E2328</f>
        <v>0.88484887590333672</v>
      </c>
      <c r="K2327" s="54">
        <f ca="1">VLOOKUP(CONCATENATE($F2327," ",$G2327),AllocFactorMatrix,(K$4+1),FALSE)*$E2328</f>
        <v>0.25478878587106157</v>
      </c>
      <c r="L2327" s="54">
        <f ca="1">VLOOKUP(CONCATENATE($F2327," ",$G2327),AllocFactorMatrix,(L$4+1),FALSE)*$E2328</f>
        <v>4.2591236709404956E-2</v>
      </c>
      <c r="M2327" s="54">
        <f ca="1">VLOOKUP(CONCATENATE($F2327," ",$G2327),AllocFactorMatrix,(M$4+1),FALSE)*$E2328</f>
        <v>6.7292111546707785E-3</v>
      </c>
      <c r="N2327" s="54">
        <f t="shared" ca="1" si="1137"/>
        <v>0.30410923373513732</v>
      </c>
      <c r="O2327" s="54">
        <f ca="1">VLOOKUP(CONCATENATE($F2327," ",$G2327),AllocFactorMatrix,(O$4+1),FALSE)*$E2328</f>
        <v>4.7544182826086336E-2</v>
      </c>
      <c r="P2327" s="54">
        <f ca="1">VLOOKUP(CONCATENATE($F2327," ",$G2327),AllocFactorMatrix,(P$4+1),FALSE)*$E2328</f>
        <v>1.2210663214947881E-2</v>
      </c>
      <c r="Q2327" s="54">
        <f ca="1">VLOOKUP(CONCATENATE($F2327," ",$G2327),AllocFactorMatrix,(Q$4+1),FALSE)*$E2328</f>
        <v>2.3355187767164012E-2</v>
      </c>
      <c r="R2327" s="54">
        <f ca="1">VLOOKUP(CONCATENATE($F2327," ",$G2327),AllocFactorMatrix,(R$4+1),FALSE)*$E2328</f>
        <v>4.07628997450123E-3</v>
      </c>
      <c r="S2327" s="54">
        <f t="shared" ca="1" si="1139"/>
        <v>8.7186323782699457E-2</v>
      </c>
      <c r="T2327" s="54">
        <f ca="1">VLOOKUP(CONCATENATE($F2327," ",$G2327),AllocFactorMatrix,(T$4+1),FALSE)*$E2328</f>
        <v>3.306579963924419E-4</v>
      </c>
      <c r="U2327" s="54">
        <f ca="1">VLOOKUP(CONCATENATE($F2327," ",$G2327),AllocFactorMatrix,(U$4+1),FALSE)*$E2328</f>
        <v>7.2693858986767638E-3</v>
      </c>
      <c r="V2327" s="54">
        <f ca="1">VLOOKUP(CONCATENATE($F2327," ",$G2327),AllocFactorMatrix,(V$4+1),FALSE)*$E2328</f>
        <v>3.4364321461494277E-2</v>
      </c>
      <c r="W2327" s="54">
        <f ca="1">VLOOKUP(CONCATENATE($F2327," ",$G2327),AllocFactorMatrix,(W$4+1),FALSE)*$E2328</f>
        <v>6.1167122558089537E-3</v>
      </c>
      <c r="X2327" s="54">
        <f t="shared" ca="1" si="1155"/>
        <v>4.8081077612372437E-2</v>
      </c>
      <c r="Y2327" s="54">
        <f ca="1">VLOOKUP(CONCATENATE($F2327," ",$G2327),AllocFactorMatrix,(Y$4+1),FALSE)*$E2328</f>
        <v>1.3012940099849152E-2</v>
      </c>
      <c r="Z2327" s="54">
        <f ca="1">VLOOKUP(CONCATENATE($F2327," ",$G2327),AllocFactorMatrix,(Z$4+1),FALSE)*$E2328</f>
        <v>2.0616073274597711E-4</v>
      </c>
      <c r="AA2327" s="54">
        <f t="shared" ca="1" si="1153"/>
        <v>1.3219100832595129E-2</v>
      </c>
      <c r="AB2327" s="54">
        <f ca="1">VLOOKUP(CONCATENATE($F2327," ",$G2327),AllocFactorMatrix,(AB$4+1),FALSE)*$E2328</f>
        <v>3.7080291689232009E-4</v>
      </c>
      <c r="AC2327" s="54">
        <f ca="1">VLOOKUP(CONCATENATE($F2327," ",$G2327),AllocFactorMatrix,(AC$4+1),FALSE)*$E2328</f>
        <v>0.5706776079196505</v>
      </c>
      <c r="AD2327" s="54">
        <f ca="1">VLOOKUP(CONCATENATE($F2327," ",$G2327),AllocFactorMatrix,(AD$4+1),FALSE)*$E2328</f>
        <v>0.1575401429887941</v>
      </c>
    </row>
    <row r="2328" spans="1:30" s="51" customFormat="1" collapsed="1">
      <c r="A2328" s="56"/>
      <c r="B2328" s="111"/>
      <c r="C2328" s="55"/>
      <c r="D2328" s="112" t="s">
        <v>534</v>
      </c>
      <c r="E2328" s="61">
        <v>80</v>
      </c>
      <c r="F2328" s="57" t="s">
        <v>70</v>
      </c>
      <c r="G2328" s="55" t="str">
        <f>$G$15</f>
        <v>TOTAL</v>
      </c>
      <c r="H2328" s="53">
        <f t="shared" ca="1" si="1152"/>
        <v>79.999999999999986</v>
      </c>
      <c r="I2328" s="54">
        <f ca="1">VLOOKUP(CONCATENATE($F2328," ",$G2328),AllocFactorMatrix,(I$4+1),FALSE)*$E2328</f>
        <v>45.163594367738504</v>
      </c>
      <c r="J2328" s="54">
        <f ca="1">VLOOKUP(CONCATENATE($F2328," ",$G2328),AllocFactorMatrix,(J$4+1),FALSE)*$E2328</f>
        <v>2.8813050942697558</v>
      </c>
      <c r="K2328" s="54">
        <f ca="1">VLOOKUP(CONCATENATE($F2328," ",$G2328),AllocFactorMatrix,(K$4+1),FALSE)*$E2328</f>
        <v>7.2965984333308063</v>
      </c>
      <c r="L2328" s="54">
        <f ca="1">VLOOKUP(CONCATENATE($F2328," ",$G2328),AllocFactorMatrix,(L$4+1),FALSE)*$E2328</f>
        <v>0.23671851303070307</v>
      </c>
      <c r="M2328" s="54">
        <f ca="1">VLOOKUP(CONCATENATE($F2328," ",$G2328),AllocFactorMatrix,(M$4+1),FALSE)*$E2328</f>
        <v>1.8670745381203984E-2</v>
      </c>
      <c r="N2328" s="54">
        <f t="shared" ca="1" si="1137"/>
        <v>7.5519876917427133</v>
      </c>
      <c r="O2328" s="54">
        <f ca="1">VLOOKUP(CONCATENATE($F2328," ",$G2328),AllocFactorMatrix,(O$4+1),FALSE)*$E2328</f>
        <v>5.3932796045237126</v>
      </c>
      <c r="P2328" s="54">
        <f ca="1">VLOOKUP(CONCATENATE($F2328," ",$G2328),AllocFactorMatrix,(P$4+1),FALSE)*$E2328</f>
        <v>0.9073817416715253</v>
      </c>
      <c r="Q2328" s="54">
        <f ca="1">VLOOKUP(CONCATENATE($F2328," ",$G2328),AllocFactorMatrix,(Q$4+1),FALSE)*$E2328</f>
        <v>0.29267832544806849</v>
      </c>
      <c r="R2328" s="54">
        <f ca="1">VLOOKUP(CONCATENATE($F2328," ",$G2328),AllocFactorMatrix,(R$4+1),FALSE)*$E2328</f>
        <v>1.6260161418020155E-2</v>
      </c>
      <c r="S2328" s="54">
        <f t="shared" ca="1" si="1139"/>
        <v>6.6095998330613268</v>
      </c>
      <c r="T2328" s="54">
        <f ca="1">VLOOKUP(CONCATENATE($F2328," ",$G2328),AllocFactorMatrix,(T$4+1),FALSE)*$E2328</f>
        <v>0.18640526823697573</v>
      </c>
      <c r="U2328" s="54">
        <f ca="1">VLOOKUP(CONCATENATE($F2328," ",$G2328),AllocFactorMatrix,(U$4+1),FALSE)*$E2328</f>
        <v>2.833722168049019</v>
      </c>
      <c r="V2328" s="54">
        <f ca="1">VLOOKUP(CONCATENATE($F2328," ",$G2328),AllocFactorMatrix,(V$4+1),FALSE)*$E2328</f>
        <v>10.268180385735837</v>
      </c>
      <c r="W2328" s="54">
        <f ca="1">VLOOKUP(CONCATENATE($F2328," ",$G2328),AllocFactorMatrix,(W$4+1),FALSE)*$E2328</f>
        <v>1.8777494225717817</v>
      </c>
      <c r="X2328" s="54">
        <f t="shared" ca="1" si="1155"/>
        <v>15.166057244593613</v>
      </c>
      <c r="Y2328" s="54">
        <f ca="1">VLOOKUP(CONCATENATE($F2328," ",$G2328),AllocFactorMatrix,(Y$4+1),FALSE)*$E2328</f>
        <v>1.6530623917383978</v>
      </c>
      <c r="Z2328" s="54">
        <f ca="1">VLOOKUP(CONCATENATE($F2328," ",$G2328),AllocFactorMatrix,(Z$4+1),FALSE)*$E2328</f>
        <v>2.4234618798166706E-2</v>
      </c>
      <c r="AA2328" s="54">
        <f t="shared" ca="1" si="1153"/>
        <v>1.6772970105365645</v>
      </c>
      <c r="AB2328" s="54">
        <f ca="1">VLOOKUP(CONCATENATE($F2328," ",$G2328),AllocFactorMatrix,(AB$4+1),FALSE)*$E2328</f>
        <v>2.2402896369884462E-2</v>
      </c>
      <c r="AC2328" s="54">
        <f ca="1">VLOOKUP(CONCATENATE($F2328," ",$G2328),AllocFactorMatrix,(AC$4+1),FALSE)*$E2328</f>
        <v>0.73897267981079928</v>
      </c>
      <c r="AD2328" s="54">
        <f ca="1">VLOOKUP(CONCATENATE($F2328," ",$G2328),AllocFactorMatrix,(AD$4+1),FALSE)*$E2328</f>
        <v>0.1887831818768396</v>
      </c>
    </row>
    <row r="2329" spans="1:30" hidden="1" outlineLevel="1">
      <c r="E2329" s="51"/>
      <c r="F2329" s="52" t="str">
        <f>F2336</f>
        <v>LABOR_M</v>
      </c>
      <c r="G2329" s="55" t="str">
        <f>$G$8</f>
        <v>PRODUCTION</v>
      </c>
      <c r="H2329" s="4">
        <f t="shared" ref="H2329:H2336" ca="1" si="1156">SUBTOTAL(9,I2329:AD2329)</f>
        <v>1931947.6429024637</v>
      </c>
      <c r="I2329" s="5">
        <f ca="1">VLOOKUP(CONCATENATE($F2329," ",$G2329),AllocFactorMatrix,(I$4+1),FALSE)*$E2336</f>
        <v>951644.54734705552</v>
      </c>
      <c r="J2329" s="5">
        <f ca="1">VLOOKUP(CONCATENATE($F2329," ",$G2329),AllocFactorMatrix,(J$4+1),FALSE)*$E2336</f>
        <v>47043.190414481644</v>
      </c>
      <c r="K2329" s="5">
        <f ca="1">VLOOKUP(CONCATENATE($F2329," ",$G2329),AllocFactorMatrix,(K$4+1),FALSE)*$E2336</f>
        <v>172316.5104060618</v>
      </c>
      <c r="L2329" s="5">
        <f ca="1">VLOOKUP(CONCATENATE($F2329," ",$G2329),AllocFactorMatrix,(L$4+1),FALSE)*$E2336</f>
        <v>5423.9119554339322</v>
      </c>
      <c r="M2329" s="5">
        <f ca="1">VLOOKUP(CONCATENATE($F2329," ",$G2329),AllocFactorMatrix,(M$4+1),FALSE)*$E2336</f>
        <v>508.63710757140745</v>
      </c>
      <c r="N2329" s="5">
        <f t="shared" ref="N2329:N2336" ca="1" si="1157">SUBTOTAL(9,K2329:M2329)</f>
        <v>178249.05946906714</v>
      </c>
      <c r="O2329" s="5">
        <f ca="1">VLOOKUP(CONCATENATE($F2329," ",$G2329),AllocFactorMatrix,(O$4+1),FALSE)*$E2336</f>
        <v>130987.35359644207</v>
      </c>
      <c r="P2329" s="5">
        <f ca="1">VLOOKUP(CONCATENATE($F2329," ",$G2329),AllocFactorMatrix,(P$4+1),FALSE)*$E2336</f>
        <v>24406.760153786356</v>
      </c>
      <c r="Q2329" s="5">
        <f ca="1">VLOOKUP(CONCATENATE($F2329," ",$G2329),AllocFactorMatrix,(Q$4+1),FALSE)*$E2336</f>
        <v>11028.960459610273</v>
      </c>
      <c r="R2329" s="5">
        <f ca="1">VLOOKUP(CONCATENATE($F2329," ",$G2329),AllocFactorMatrix,(R$4+1),FALSE)*$E2336</f>
        <v>495.96002359768681</v>
      </c>
      <c r="S2329" s="5">
        <f t="shared" ref="S2329:S2336" ca="1" si="1158">SUBTOTAL(9,O2329:R2329)</f>
        <v>166919.0342334364</v>
      </c>
      <c r="T2329" s="5">
        <f ca="1">VLOOKUP(CONCATENATE($F2329," ",$G2329),AllocFactorMatrix,(T$4+1),FALSE)*$E2336</f>
        <v>4575.7237641106713</v>
      </c>
      <c r="U2329" s="5">
        <f ca="1">VLOOKUP(CONCATENATE($F2329," ",$G2329),AllocFactorMatrix,(U$4+1),FALSE)*$E2336</f>
        <v>74880.939779423425</v>
      </c>
      <c r="V2329" s="5">
        <f ca="1">VLOOKUP(CONCATENATE($F2329," ",$G2329),AllocFactorMatrix,(V$4+1),FALSE)*$E2336</f>
        <v>395747.87077215599</v>
      </c>
      <c r="W2329" s="5">
        <f ca="1">VLOOKUP(CONCATENATE($F2329," ",$G2329),AllocFactorMatrix,(W$4+1),FALSE)*$E2336</f>
        <v>71465.506231792257</v>
      </c>
      <c r="X2329" s="5">
        <f ca="1">SUBTOTAL(9,T2329:W2329)</f>
        <v>546670.04054748232</v>
      </c>
      <c r="Y2329" s="5">
        <f ca="1">VLOOKUP(CONCATENATE($F2329," ",$G2329),AllocFactorMatrix,(Y$4+1),FALSE)*$E2336</f>
        <v>40226.008438666599</v>
      </c>
      <c r="Z2329" s="5">
        <f ca="1">VLOOKUP(CONCATENATE($F2329," ",$G2329),AllocFactorMatrix,(Z$4+1),FALSE)*$E2336</f>
        <v>673.77026513149065</v>
      </c>
      <c r="AA2329" s="5">
        <f t="shared" ref="AA2329:AA2336" ca="1" si="1159">SUBTOTAL(9,Y2329:Z2329)</f>
        <v>40899.778703798089</v>
      </c>
      <c r="AB2329" s="5">
        <f ca="1">VLOOKUP(CONCATENATE($F2329," ",$G2329),AllocFactorMatrix,(AB$4+1),FALSE)*$E2336</f>
        <v>521.99218714292249</v>
      </c>
      <c r="AC2329" s="5">
        <f ca="1">VLOOKUP(CONCATENATE($F2329," ",$G2329),AllocFactorMatrix,(AC$4+1),FALSE)*$E2336</f>
        <v>0</v>
      </c>
      <c r="AD2329" s="5">
        <f ca="1">VLOOKUP(CONCATENATE($F2329," ",$G2329),AllocFactorMatrix,(AD$4+1),FALSE)*$E2336</f>
        <v>0</v>
      </c>
    </row>
    <row r="2330" spans="1:30" hidden="1" outlineLevel="1">
      <c r="E2330" s="51"/>
      <c r="F2330" s="52" t="str">
        <f>F2336</f>
        <v>LABOR_M</v>
      </c>
      <c r="G2330" s="55" t="str">
        <f>$G$9</f>
        <v>BULKTRAN</v>
      </c>
      <c r="H2330" s="4">
        <f t="shared" ca="1" si="1156"/>
        <v>7058.9853666016261</v>
      </c>
      <c r="I2330" s="5">
        <f ca="1">VLOOKUP(CONCATENATE($F2330," ",$G2330),AllocFactorMatrix,(I$4+1),FALSE)*$E2336</f>
        <v>3477.1361214721278</v>
      </c>
      <c r="J2330" s="5">
        <f ca="1">VLOOKUP(CONCATENATE($F2330," ",$G2330),AllocFactorMatrix,(J$4+1),FALSE)*$E2336</f>
        <v>171.88726307053707</v>
      </c>
      <c r="K2330" s="5">
        <f ca="1">VLOOKUP(CONCATENATE($F2330," ",$G2330),AllocFactorMatrix,(K$4+1),FALSE)*$E2336</f>
        <v>629.61319363335224</v>
      </c>
      <c r="L2330" s="5">
        <f ca="1">VLOOKUP(CONCATENATE($F2330," ",$G2330),AllocFactorMatrix,(L$4+1),FALSE)*$E2336</f>
        <v>19.81798795831897</v>
      </c>
      <c r="M2330" s="5">
        <f ca="1">VLOOKUP(CONCATENATE($F2330," ",$G2330),AllocFactorMatrix,(M$4+1),FALSE)*$E2336</f>
        <v>1.8584674964912655</v>
      </c>
      <c r="N2330" s="5">
        <f t="shared" ca="1" si="1157"/>
        <v>651.28964908816249</v>
      </c>
      <c r="O2330" s="5">
        <f ca="1">VLOOKUP(CONCATENATE($F2330," ",$G2330),AllocFactorMatrix,(O$4+1),FALSE)*$E2336</f>
        <v>478.60397027013983</v>
      </c>
      <c r="P2330" s="5">
        <f ca="1">VLOOKUP(CONCATENATE($F2330," ",$G2330),AllocFactorMatrix,(P$4+1),FALSE)*$E2336</f>
        <v>89.177863284585726</v>
      </c>
      <c r="Q2330" s="5">
        <f ca="1">VLOOKUP(CONCATENATE($F2330," ",$G2330),AllocFactorMatrix,(Q$4+1),FALSE)*$E2336</f>
        <v>40.297815926447107</v>
      </c>
      <c r="R2330" s="5">
        <f ca="1">VLOOKUP(CONCATENATE($F2330," ",$G2330),AllocFactorMatrix,(R$4+1),FALSE)*$E2336</f>
        <v>1.8121477369520096</v>
      </c>
      <c r="S2330" s="5">
        <f t="shared" ca="1" si="1158"/>
        <v>609.89179721812479</v>
      </c>
      <c r="T2330" s="5">
        <f ca="1">VLOOKUP(CONCATENATE($F2330," ",$G2330),AllocFactorMatrix,(T$4+1),FALSE)*$E2336</f>
        <v>16.718862548439795</v>
      </c>
      <c r="U2330" s="5">
        <f ca="1">VLOOKUP(CONCATENATE($F2330," ",$G2330),AllocFactorMatrix,(U$4+1),FALSE)*$E2336</f>
        <v>273.60133701460438</v>
      </c>
      <c r="V2330" s="5">
        <f ca="1">VLOOKUP(CONCATENATE($F2330," ",$G2330),AllocFactorMatrix,(V$4+1),FALSE)*$E2336</f>
        <v>1445.9907538940677</v>
      </c>
      <c r="W2330" s="5">
        <f ca="1">VLOOKUP(CONCATENATE($F2330," ",$G2330),AllocFactorMatrix,(W$4+1),FALSE)*$E2336</f>
        <v>261.12196392087617</v>
      </c>
      <c r="X2330" s="5">
        <f t="shared" ref="X2330:X2336" ca="1" si="1160">SUBTOTAL(9,T2330:W2330)</f>
        <v>1997.4329173779879</v>
      </c>
      <c r="Y2330" s="5">
        <f ca="1">VLOOKUP(CONCATENATE($F2330," ",$G2330),AllocFactorMatrix,(Y$4+1),FALSE)*$E2336</f>
        <v>146.97851982093121</v>
      </c>
      <c r="Z2330" s="5">
        <f ca="1">VLOOKUP(CONCATENATE($F2330," ",$G2330),AllocFactorMatrix,(Z$4+1),FALSE)*$E2336</f>
        <v>2.4618340251028266</v>
      </c>
      <c r="AA2330" s="5">
        <f t="shared" ca="1" si="1159"/>
        <v>149.44035384603404</v>
      </c>
      <c r="AB2330" s="5">
        <f ca="1">VLOOKUP(CONCATENATE($F2330," ",$G2330),AllocFactorMatrix,(AB$4+1),FALSE)*$E2336</f>
        <v>1.9072645286528058</v>
      </c>
      <c r="AC2330" s="5">
        <f ca="1">VLOOKUP(CONCATENATE($F2330," ",$G2330),AllocFactorMatrix,(AC$4+1),FALSE)*$E2336</f>
        <v>0</v>
      </c>
      <c r="AD2330" s="5">
        <f ca="1">VLOOKUP(CONCATENATE($F2330," ",$G2330),AllocFactorMatrix,(AD$4+1),FALSE)*$E2336</f>
        <v>0</v>
      </c>
    </row>
    <row r="2331" spans="1:30" hidden="1" outlineLevel="1">
      <c r="E2331" s="51"/>
      <c r="F2331" s="52" t="str">
        <f>F2336</f>
        <v>LABOR_M</v>
      </c>
      <c r="G2331" s="55" t="str">
        <f>$G$10</f>
        <v>SUBTRAN</v>
      </c>
      <c r="H2331" s="4">
        <f t="shared" ca="1" si="1156"/>
        <v>1552.6839838944416</v>
      </c>
      <c r="I2331" s="5">
        <f ca="1">VLOOKUP(CONCATENATE($F2331," ",$G2331),AllocFactorMatrix,(I$4+1),FALSE)*$E2336</f>
        <v>755.95126444357777</v>
      </c>
      <c r="J2331" s="5">
        <f ca="1">VLOOKUP(CONCATENATE($F2331," ",$G2331),AllocFactorMatrix,(J$4+1),FALSE)*$E2336</f>
        <v>36.483196923707851</v>
      </c>
      <c r="K2331" s="5">
        <f ca="1">VLOOKUP(CONCATENATE($F2331," ",$G2331),AllocFactorMatrix,(K$4+1),FALSE)*$E2336</f>
        <v>132.72408654855482</v>
      </c>
      <c r="L2331" s="5">
        <f ca="1">VLOOKUP(CONCATENATE($F2331," ",$G2331),AllocFactorMatrix,(L$4+1),FALSE)*$E2336</f>
        <v>4.0997221563104134</v>
      </c>
      <c r="M2331" s="5">
        <f ca="1">VLOOKUP(CONCATENATE($F2331," ",$G2331),AllocFactorMatrix,(M$4+1),FALSE)*$E2336</f>
        <v>0.51059871248959499</v>
      </c>
      <c r="N2331" s="5">
        <f t="shared" ca="1" si="1157"/>
        <v>137.33440741735481</v>
      </c>
      <c r="O2331" s="5">
        <f ca="1">VLOOKUP(CONCATENATE($F2331," ",$G2331),AllocFactorMatrix,(O$4+1),FALSE)*$E2336</f>
        <v>100.27512184035962</v>
      </c>
      <c r="P2331" s="5">
        <f ca="1">VLOOKUP(CONCATENATE($F2331," ",$G2331),AllocFactorMatrix,(P$4+1),FALSE)*$E2336</f>
        <v>18.641028193643283</v>
      </c>
      <c r="Q2331" s="5">
        <f ca="1">VLOOKUP(CONCATENATE($F2331," ",$G2331),AllocFactorMatrix,(Q$4+1),FALSE)*$E2336</f>
        <v>11.091633890259372</v>
      </c>
      <c r="R2331" s="5">
        <f ca="1">VLOOKUP(CONCATENATE($F2331," ",$G2331),AllocFactorMatrix,(R$4+1),FALSE)*$E2336</f>
        <v>0</v>
      </c>
      <c r="S2331" s="5">
        <f t="shared" ca="1" si="1158"/>
        <v>130.00778392426227</v>
      </c>
      <c r="T2331" s="5">
        <f ca="1">VLOOKUP(CONCATENATE($F2331," ",$G2331),AllocFactorMatrix,(T$4+1),FALSE)*$E2336</f>
        <v>3.5014350769636535</v>
      </c>
      <c r="U2331" s="5">
        <f ca="1">VLOOKUP(CONCATENATE($F2331," ",$G2331),AllocFactorMatrix,(U$4+1),FALSE)*$E2336</f>
        <v>57.320491335556696</v>
      </c>
      <c r="V2331" s="5">
        <f ca="1">VLOOKUP(CONCATENATE($F2331," ",$G2331),AllocFactorMatrix,(V$4+1),FALSE)*$E2336</f>
        <v>399.33369865188945</v>
      </c>
      <c r="W2331" s="5">
        <f ca="1">VLOOKUP(CONCATENATE($F2331," ",$G2331),AllocFactorMatrix,(W$4+1),FALSE)*$E2336</f>
        <v>0</v>
      </c>
      <c r="X2331" s="5">
        <f t="shared" ca="1" si="1160"/>
        <v>460.15562506440978</v>
      </c>
      <c r="Y2331" s="5">
        <f ca="1">VLOOKUP(CONCATENATE($F2331," ",$G2331),AllocFactorMatrix,(Y$4+1),FALSE)*$E2336</f>
        <v>30.179873858324683</v>
      </c>
      <c r="Z2331" s="5">
        <f ca="1">VLOOKUP(CONCATENATE($F2331," ",$G2331),AllocFactorMatrix,(Z$4+1),FALSE)*$E2336</f>
        <v>0.50309931714642175</v>
      </c>
      <c r="AA2331" s="5">
        <f t="shared" ca="1" si="1159"/>
        <v>30.682973175471105</v>
      </c>
      <c r="AB2331" s="5">
        <f ca="1">VLOOKUP(CONCATENATE($F2331," ",$G2331),AllocFactorMatrix,(AB$4+1),FALSE)*$E2336</f>
        <v>0.40301111040739446</v>
      </c>
      <c r="AC2331" s="5">
        <f ca="1">VLOOKUP(CONCATENATE($F2331," ",$G2331),AllocFactorMatrix,(AC$4+1),FALSE)*$E2336</f>
        <v>1.3703239305641732</v>
      </c>
      <c r="AD2331" s="5">
        <f ca="1">VLOOKUP(CONCATENATE($F2331," ",$G2331),AllocFactorMatrix,(AD$4+1),FALSE)*$E2336</f>
        <v>0.29539790468652843</v>
      </c>
    </row>
    <row r="2332" spans="1:30" hidden="1" outlineLevel="1">
      <c r="E2332" s="51"/>
      <c r="F2332" s="52" t="str">
        <f>F2336</f>
        <v>LABOR_M</v>
      </c>
      <c r="G2332" s="55" t="str">
        <f>$G$11</f>
        <v>DISTPRI</v>
      </c>
      <c r="H2332" s="4">
        <f t="shared" ca="1" si="1156"/>
        <v>994802.26571164513</v>
      </c>
      <c r="I2332" s="5">
        <f ca="1">VLOOKUP(CONCATENATE($F2332," ",$G2332),AllocFactorMatrix,(I$4+1),FALSE)*$E2336</f>
        <v>664868.78301635571</v>
      </c>
      <c r="J2332" s="5">
        <f ca="1">VLOOKUP(CONCATENATE($F2332," ",$G2332),AllocFactorMatrix,(J$4+1),FALSE)*$E2336</f>
        <v>31340.178766873643</v>
      </c>
      <c r="K2332" s="5">
        <f ca="1">VLOOKUP(CONCATENATE($F2332," ",$G2332),AllocFactorMatrix,(K$4+1),FALSE)*$E2336</f>
        <v>113798.11255463561</v>
      </c>
      <c r="L2332" s="5">
        <f ca="1">VLOOKUP(CONCATENATE($F2332," ",$G2332),AllocFactorMatrix,(L$4+1),FALSE)*$E2336</f>
        <v>3516.9538188550482</v>
      </c>
      <c r="M2332" s="5">
        <f ca="1">VLOOKUP(CONCATENATE($F2332," ",$G2332),AllocFactorMatrix,(M$4+1),FALSE)*$E2336</f>
        <v>0</v>
      </c>
      <c r="N2332" s="5">
        <f t="shared" ca="1" si="1157"/>
        <v>117315.06637349066</v>
      </c>
      <c r="O2332" s="5">
        <f ca="1">VLOOKUP(CONCATENATE($F2332," ",$G2332),AllocFactorMatrix,(O$4+1),FALSE)*$E2336</f>
        <v>85328.694206607193</v>
      </c>
      <c r="P2332" s="5">
        <f ca="1">VLOOKUP(CONCATENATE($F2332," ",$G2332),AllocFactorMatrix,(P$4+1),FALSE)*$E2336</f>
        <v>15892.475038091219</v>
      </c>
      <c r="Q2332" s="5">
        <f ca="1">VLOOKUP(CONCATENATE($F2332," ",$G2332),AllocFactorMatrix,(Q$4+1),FALSE)*$E2336</f>
        <v>0</v>
      </c>
      <c r="R2332" s="5">
        <f ca="1">VLOOKUP(CONCATENATE($F2332," ",$G2332),AllocFactorMatrix,(R$4+1),FALSE)*$E2336</f>
        <v>0</v>
      </c>
      <c r="S2332" s="5">
        <f t="shared" ca="1" si="1158"/>
        <v>101221.16924469841</v>
      </c>
      <c r="T2332" s="5">
        <f ca="1">VLOOKUP(CONCATENATE($F2332," ",$G2332),AllocFactorMatrix,(T$4+1),FALSE)*$E2336</f>
        <v>3041.9153643885347</v>
      </c>
      <c r="U2332" s="5">
        <f ca="1">VLOOKUP(CONCATENATE($F2332," ",$G2332),AllocFactorMatrix,(U$4+1),FALSE)*$E2336</f>
        <v>49059.211441262589</v>
      </c>
      <c r="V2332" s="5">
        <f ca="1">VLOOKUP(CONCATENATE($F2332," ",$G2332),AllocFactorMatrix,(V$4+1),FALSE)*$E2336</f>
        <v>0</v>
      </c>
      <c r="W2332" s="5">
        <f ca="1">VLOOKUP(CONCATENATE($F2332," ",$G2332),AllocFactorMatrix,(W$4+1),FALSE)*$E2336</f>
        <v>0</v>
      </c>
      <c r="X2332" s="5">
        <f t="shared" ca="1" si="1160"/>
        <v>52101.126805651125</v>
      </c>
      <c r="Y2332" s="5">
        <f ca="1">VLOOKUP(CONCATENATE($F2332," ",$G2332),AllocFactorMatrix,(Y$4+1),FALSE)*$E2336</f>
        <v>25730.52263591432</v>
      </c>
      <c r="Z2332" s="5">
        <f ca="1">VLOOKUP(CONCATENATE($F2332," ",$G2332),AllocFactorMatrix,(Z$4+1),FALSE)*$E2336</f>
        <v>429.28584002496081</v>
      </c>
      <c r="AA2332" s="5">
        <f t="shared" ca="1" si="1159"/>
        <v>26159.80847593928</v>
      </c>
      <c r="AB2332" s="5">
        <f ca="1">VLOOKUP(CONCATENATE($F2332," ",$G2332),AllocFactorMatrix,(AB$4+1),FALSE)*$E2336</f>
        <v>347.7934606158949</v>
      </c>
      <c r="AC2332" s="5">
        <f ca="1">VLOOKUP(CONCATENATE($F2332," ",$G2332),AllocFactorMatrix,(AC$4+1),FALSE)*$E2336</f>
        <v>1191.4920772728497</v>
      </c>
      <c r="AD2332" s="5">
        <f ca="1">VLOOKUP(CONCATENATE($F2332," ",$G2332),AllocFactorMatrix,(AD$4+1),FALSE)*$E2336</f>
        <v>256.84749074774788</v>
      </c>
    </row>
    <row r="2333" spans="1:30" hidden="1" outlineLevel="1">
      <c r="E2333" s="51"/>
      <c r="F2333" s="52" t="str">
        <f>F2336</f>
        <v>LABOR_M</v>
      </c>
      <c r="G2333" s="55" t="str">
        <f>$G$12</f>
        <v>DISTSEC</v>
      </c>
      <c r="H2333" s="4">
        <f t="shared" ca="1" si="1156"/>
        <v>410567.13073118823</v>
      </c>
      <c r="I2333" s="5">
        <f ca="1">VLOOKUP(CONCATENATE($F2333," ",$G2333),AllocFactorMatrix,(I$4+1),FALSE)*$E2336</f>
        <v>306981.63962851546</v>
      </c>
      <c r="J2333" s="5">
        <f ca="1">VLOOKUP(CONCATENATE($F2333," ",$G2333),AllocFactorMatrix,(J$4+1),FALSE)*$E2336</f>
        <v>14799.682684415664</v>
      </c>
      <c r="K2333" s="5">
        <f ca="1">VLOOKUP(CONCATENATE($F2333," ",$G2333),AllocFactorMatrix,(K$4+1),FALSE)*$E2336</f>
        <v>44656.810240580053</v>
      </c>
      <c r="L2333" s="5">
        <f ca="1">VLOOKUP(CONCATENATE($F2333," ",$G2333),AllocFactorMatrix,(L$4+1),FALSE)*$E2336</f>
        <v>0</v>
      </c>
      <c r="M2333" s="5">
        <f ca="1">VLOOKUP(CONCATENATE($F2333," ",$G2333),AllocFactorMatrix,(M$4+1),FALSE)*$E2336</f>
        <v>0</v>
      </c>
      <c r="N2333" s="5">
        <f t="shared" ca="1" si="1157"/>
        <v>44656.810240580053</v>
      </c>
      <c r="O2333" s="5">
        <f ca="1">VLOOKUP(CONCATENATE($F2333," ",$G2333),AllocFactorMatrix,(O$4+1),FALSE)*$E2336</f>
        <v>28455.493300233036</v>
      </c>
      <c r="P2333" s="5">
        <f ca="1">VLOOKUP(CONCATENATE($F2333," ",$G2333),AllocFactorMatrix,(P$4+1),FALSE)*$E2336</f>
        <v>0</v>
      </c>
      <c r="Q2333" s="5">
        <f ca="1">VLOOKUP(CONCATENATE($F2333," ",$G2333),AllocFactorMatrix,(Q$4+1),FALSE)*$E2336</f>
        <v>0</v>
      </c>
      <c r="R2333" s="5">
        <f ca="1">VLOOKUP(CONCATENATE($F2333," ",$G2333),AllocFactorMatrix,(R$4+1),FALSE)*$E2336</f>
        <v>0</v>
      </c>
      <c r="S2333" s="5">
        <f t="shared" ca="1" si="1158"/>
        <v>28455.493300233036</v>
      </c>
      <c r="T2333" s="5">
        <f ca="1">VLOOKUP(CONCATENATE($F2333," ",$G2333),AllocFactorMatrix,(T$4+1),FALSE)*$E2336</f>
        <v>769.3768430147212</v>
      </c>
      <c r="U2333" s="5">
        <f ca="1">VLOOKUP(CONCATENATE($F2333," ",$G2333),AllocFactorMatrix,(U$4+1),FALSE)*$E2336</f>
        <v>0</v>
      </c>
      <c r="V2333" s="5">
        <f ca="1">VLOOKUP(CONCATENATE($F2333," ",$G2333),AllocFactorMatrix,(V$4+1),FALSE)*$E2336</f>
        <v>0</v>
      </c>
      <c r="W2333" s="5">
        <f ca="1">VLOOKUP(CONCATENATE($F2333," ",$G2333),AllocFactorMatrix,(W$4+1),FALSE)*$E2336</f>
        <v>0</v>
      </c>
      <c r="X2333" s="5">
        <f t="shared" ca="1" si="1160"/>
        <v>769.3768430147212</v>
      </c>
      <c r="Y2333" s="5">
        <f ca="1">VLOOKUP(CONCATENATE($F2333," ",$G2333),AllocFactorMatrix,(Y$4+1),FALSE)*$E2336</f>
        <v>10495.640613801186</v>
      </c>
      <c r="Z2333" s="5">
        <f ca="1">VLOOKUP(CONCATENATE($F2333," ",$G2333),AllocFactorMatrix,(Z$4+1),FALSE)*$E2336</f>
        <v>0</v>
      </c>
      <c r="AA2333" s="5">
        <f t="shared" ca="1" si="1159"/>
        <v>10495.640613801186</v>
      </c>
      <c r="AB2333" s="5">
        <f ca="1">VLOOKUP(CONCATENATE($F2333," ",$G2333),AllocFactorMatrix,(AB$4+1),FALSE)*$E2336</f>
        <v>108.91360028157574</v>
      </c>
      <c r="AC2333" s="5">
        <f ca="1">VLOOKUP(CONCATENATE($F2333," ",$G2333),AllocFactorMatrix,(AC$4+1),FALSE)*$E2336</f>
        <v>3698.035628022119</v>
      </c>
      <c r="AD2333" s="5">
        <f ca="1">VLOOKUP(CONCATENATE($F2333," ",$G2333),AllocFactorMatrix,(AD$4+1),FALSE)*$E2336</f>
        <v>601.53819232439537</v>
      </c>
    </row>
    <row r="2334" spans="1:30" hidden="1" outlineLevel="1">
      <c r="E2334" s="51"/>
      <c r="F2334" s="52" t="str">
        <f>F2336</f>
        <v>LABOR_M</v>
      </c>
      <c r="G2334" s="55" t="str">
        <f>$G$13</f>
        <v>ENERGY</v>
      </c>
      <c r="H2334" s="4">
        <f t="shared" ca="1" si="1156"/>
        <v>508594.00793223816</v>
      </c>
      <c r="I2334" s="5">
        <f ca="1">VLOOKUP(CONCATENATE($F2334," ",$G2334),AllocFactorMatrix,(I$4+1),FALSE)*$E2336</f>
        <v>190838.24894821257</v>
      </c>
      <c r="J2334" s="5">
        <f ca="1">VLOOKUP(CONCATENATE($F2334," ",$G2334),AllocFactorMatrix,(J$4+1),FALSE)*$E2336</f>
        <v>12367.551689435555</v>
      </c>
      <c r="K2334" s="5">
        <f ca="1">VLOOKUP(CONCATENATE($F2334," ",$G2334),AllocFactorMatrix,(K$4+1),FALSE)*$E2336</f>
        <v>41494.476606802244</v>
      </c>
      <c r="L2334" s="5">
        <f ca="1">VLOOKUP(CONCATENATE($F2334," ",$G2334),AllocFactorMatrix,(L$4+1),FALSE)*$E2336</f>
        <v>1318.7886687112241</v>
      </c>
      <c r="M2334" s="5">
        <f ca="1">VLOOKUP(CONCATENATE($F2334," ",$G2334),AllocFactorMatrix,(M$4+1),FALSE)*$E2336</f>
        <v>121.57689833873444</v>
      </c>
      <c r="N2334" s="5">
        <f t="shared" ca="1" si="1157"/>
        <v>42934.842173852201</v>
      </c>
      <c r="O2334" s="5">
        <f ca="1">VLOOKUP(CONCATENATE($F2334," ",$G2334),AllocFactorMatrix,(O$4+1),FALSE)*$E2336</f>
        <v>37831.093305593189</v>
      </c>
      <c r="P2334" s="5">
        <f ca="1">VLOOKUP(CONCATENATE($F2334," ",$G2334),AllocFactorMatrix,(P$4+1),FALSE)*$E2336</f>
        <v>7013.1567656019406</v>
      </c>
      <c r="Q2334" s="5">
        <f ca="1">VLOOKUP(CONCATENATE($F2334," ",$G2334),AllocFactorMatrix,(Q$4+1),FALSE)*$E2336</f>
        <v>3186.5989260417609</v>
      </c>
      <c r="R2334" s="5">
        <f ca="1">VLOOKUP(CONCATENATE($F2334," ",$G2334),AllocFactorMatrix,(R$4+1),FALSE)*$E2336</f>
        <v>147.64831499789437</v>
      </c>
      <c r="S2334" s="5">
        <f t="shared" ca="1" si="1158"/>
        <v>48178.497312234787</v>
      </c>
      <c r="T2334" s="5">
        <f ca="1">VLOOKUP(CONCATENATE($F2334," ",$G2334),AllocFactorMatrix,(T$4+1),FALSE)*$E2336</f>
        <v>1449.7591852486723</v>
      </c>
      <c r="U2334" s="5">
        <f ca="1">VLOOKUP(CONCATENATE($F2334," ",$G2334),AllocFactorMatrix,(U$4+1),FALSE)*$E2336</f>
        <v>25455.599438287634</v>
      </c>
      <c r="V2334" s="5">
        <f ca="1">VLOOKUP(CONCATENATE($F2334," ",$G2334),AllocFactorMatrix,(V$4+1),FALSE)*$E2336</f>
        <v>144526.32498372527</v>
      </c>
      <c r="W2334" s="5">
        <f ca="1">VLOOKUP(CONCATENATE($F2334," ",$G2334),AllocFactorMatrix,(W$4+1),FALSE)*$E2336</f>
        <v>27420.0264393035</v>
      </c>
      <c r="X2334" s="5">
        <f t="shared" ca="1" si="1160"/>
        <v>198851.71004656507</v>
      </c>
      <c r="Y2334" s="5">
        <f ca="1">VLOOKUP(CONCATENATE($F2334," ",$G2334),AllocFactorMatrix,(Y$4+1),FALSE)*$E2336</f>
        <v>10249.583536895538</v>
      </c>
      <c r="Z2334" s="5">
        <f ca="1">VLOOKUP(CONCATENATE($F2334," ",$G2334),AllocFactorMatrix,(Z$4+1),FALSE)*$E2336</f>
        <v>166.84688056115439</v>
      </c>
      <c r="AA2334" s="5">
        <f t="shared" ca="1" si="1159"/>
        <v>10416.430417456691</v>
      </c>
      <c r="AB2334" s="5">
        <f ca="1">VLOOKUP(CONCATENATE($F2334," ",$G2334),AllocFactorMatrix,(AB$4+1),FALSE)*$E2336</f>
        <v>186.10427403860803</v>
      </c>
      <c r="AC2334" s="5">
        <f ca="1">VLOOKUP(CONCATENATE($F2334," ",$G2334),AllocFactorMatrix,(AC$4+1),FALSE)*$E2336</f>
        <v>4024.2557173394571</v>
      </c>
      <c r="AD2334" s="5">
        <f ca="1">VLOOKUP(CONCATENATE($F2334," ",$G2334),AllocFactorMatrix,(AD$4+1),FALSE)*$E2336</f>
        <v>796.36735310321558</v>
      </c>
    </row>
    <row r="2335" spans="1:30" hidden="1" outlineLevel="1">
      <c r="E2335" s="51"/>
      <c r="F2335" s="52" t="str">
        <f>F2336</f>
        <v>LABOR_M</v>
      </c>
      <c r="G2335" s="55" t="str">
        <f>$G$14</f>
        <v>CUSTOMER</v>
      </c>
      <c r="H2335" s="4">
        <f t="shared" ca="1" si="1156"/>
        <v>383345.28337196849</v>
      </c>
      <c r="I2335" s="5">
        <f ca="1">VLOOKUP(CONCATENATE($F2335," ",$G2335),AllocFactorMatrix,(I$4+1),FALSE)*$E2336</f>
        <v>273900.58537418587</v>
      </c>
      <c r="J2335" s="5">
        <f ca="1">VLOOKUP(CONCATENATE($F2335," ",$G2335),AllocFactorMatrix,(J$4+1),FALSE)*$E2336</f>
        <v>46873.409200334019</v>
      </c>
      <c r="K2335" s="5">
        <f ca="1">VLOOKUP(CONCATENATE($F2335," ",$G2335),AllocFactorMatrix,(K$4+1),FALSE)*$E2336</f>
        <v>13497.0155300228</v>
      </c>
      <c r="L2335" s="5">
        <f ca="1">VLOOKUP(CONCATENATE($F2335," ",$G2335),AllocFactorMatrix,(L$4+1),FALSE)*$E2336</f>
        <v>2256.2004891401571</v>
      </c>
      <c r="M2335" s="5">
        <f ca="1">VLOOKUP(CONCATENATE($F2335," ",$G2335),AllocFactorMatrix,(M$4+1),FALSE)*$E2336</f>
        <v>356.46885772027929</v>
      </c>
      <c r="N2335" s="5">
        <f t="shared" ca="1" si="1157"/>
        <v>16109.684876883237</v>
      </c>
      <c r="O2335" s="5">
        <f ca="1">VLOOKUP(CONCATENATE($F2335," ",$G2335),AllocFactorMatrix,(O$4+1),FALSE)*$E2336</f>
        <v>2518.5746373102606</v>
      </c>
      <c r="P2335" s="5">
        <f ca="1">VLOOKUP(CONCATENATE($F2335," ",$G2335),AllocFactorMatrix,(P$4+1),FALSE)*$E2336</f>
        <v>646.83973621755933</v>
      </c>
      <c r="Q2335" s="5">
        <f ca="1">VLOOKUP(CONCATENATE($F2335," ",$G2335),AllocFactorMatrix,(Q$4+1),FALSE)*$E2336</f>
        <v>1237.2025359056977</v>
      </c>
      <c r="R2335" s="5">
        <f ca="1">VLOOKUP(CONCATENATE($F2335," ",$G2335),AllocFactorMatrix,(R$4+1),FALSE)*$E2336</f>
        <v>215.93473552074471</v>
      </c>
      <c r="S2335" s="5">
        <f t="shared" ca="1" si="1158"/>
        <v>4618.551644954262</v>
      </c>
      <c r="T2335" s="5">
        <f ca="1">VLOOKUP(CONCATENATE($F2335," ",$G2335),AllocFactorMatrix,(T$4+1),FALSE)*$E2336</f>
        <v>17.516061773195563</v>
      </c>
      <c r="U2335" s="5">
        <f ca="1">VLOOKUP(CONCATENATE($F2335," ",$G2335),AllocFactorMatrix,(U$4+1),FALSE)*$E2336</f>
        <v>385.08372349566878</v>
      </c>
      <c r="V2335" s="5">
        <f ca="1">VLOOKUP(CONCATENATE($F2335," ",$G2335),AllocFactorMatrix,(V$4+1),FALSE)*$E2336</f>
        <v>1820.3932282922478</v>
      </c>
      <c r="W2335" s="5">
        <f ca="1">VLOOKUP(CONCATENATE($F2335," ",$G2335),AllocFactorMatrix,(W$4+1),FALSE)*$E2336</f>
        <v>324.02273917625723</v>
      </c>
      <c r="X2335" s="5">
        <f t="shared" ca="1" si="1160"/>
        <v>2547.0157527373694</v>
      </c>
      <c r="Y2335" s="5">
        <f ca="1">VLOOKUP(CONCATENATE($F2335," ",$G2335),AllocFactorMatrix,(Y$4+1),FALSE)*$E2336</f>
        <v>689.33903043834403</v>
      </c>
      <c r="Z2335" s="5">
        <f ca="1">VLOOKUP(CONCATENATE($F2335," ",$G2335),AllocFactorMatrix,(Z$4+1),FALSE)*$E2336</f>
        <v>10.921024652009105</v>
      </c>
      <c r="AA2335" s="5">
        <f t="shared" ca="1" si="1159"/>
        <v>700.26005509035315</v>
      </c>
      <c r="AB2335" s="5">
        <f ca="1">VLOOKUP(CONCATENATE($F2335," ",$G2335),AllocFactorMatrix,(AB$4+1),FALSE)*$E2336</f>
        <v>19.642672697557785</v>
      </c>
      <c r="AC2335" s="5">
        <f ca="1">VLOOKUP(CONCATENATE($F2335," ",$G2335),AllocFactorMatrix,(AC$4+1),FALSE)*$E2336</f>
        <v>30230.704661490417</v>
      </c>
      <c r="AD2335" s="5">
        <f ca="1">VLOOKUP(CONCATENATE($F2335," ",$G2335),AllocFactorMatrix,(AD$4+1),FALSE)*$E2336</f>
        <v>8345.4291335954367</v>
      </c>
    </row>
    <row r="2336" spans="1:30" collapsed="1">
      <c r="D2336" s="95" t="s">
        <v>418</v>
      </c>
      <c r="E2336" s="61">
        <v>4237868</v>
      </c>
      <c r="F2336" s="61" t="s">
        <v>70</v>
      </c>
      <c r="G2336" s="55" t="str">
        <f>$G$15</f>
        <v>TOTAL</v>
      </c>
      <c r="H2336" s="4">
        <f t="shared" ca="1" si="1156"/>
        <v>4237868</v>
      </c>
      <c r="I2336" s="5">
        <f ca="1">VLOOKUP(CONCATENATE($F2336," ",$G2336),AllocFactorMatrix,(I$4+1),FALSE)*$E2336</f>
        <v>2392466.8917002403</v>
      </c>
      <c r="J2336" s="5">
        <f ca="1">VLOOKUP(CONCATENATE($F2336," ",$G2336),AllocFactorMatrix,(J$4+1),FALSE)*$E2336</f>
        <v>152632.38321553479</v>
      </c>
      <c r="K2336" s="5">
        <f ca="1">VLOOKUP(CONCATENATE($F2336," ",$G2336),AllocFactorMatrix,(K$4+1),FALSE)*$E2336</f>
        <v>386525.2626182845</v>
      </c>
      <c r="L2336" s="5">
        <f ca="1">VLOOKUP(CONCATENATE($F2336," ",$G2336),AllocFactorMatrix,(L$4+1),FALSE)*$E2336</f>
        <v>12539.772642254993</v>
      </c>
      <c r="M2336" s="5">
        <f ca="1">VLOOKUP(CONCATENATE($F2336," ",$G2336),AllocFactorMatrix,(M$4+1),FALSE)*$E2336</f>
        <v>989.05192983940208</v>
      </c>
      <c r="N2336" s="5">
        <f t="shared" ca="1" si="1157"/>
        <v>400054.08719037892</v>
      </c>
      <c r="O2336" s="5">
        <f ca="1">VLOOKUP(CONCATENATE($F2336," ",$G2336),AllocFactorMatrix,(O$4+1),FALSE)*$E2336</f>
        <v>285700.08813829621</v>
      </c>
      <c r="P2336" s="5">
        <f ca="1">VLOOKUP(CONCATENATE($F2336," ",$G2336),AllocFactorMatrix,(P$4+1),FALSE)*$E2336</f>
        <v>48067.050585175297</v>
      </c>
      <c r="Q2336" s="5">
        <f ca="1">VLOOKUP(CONCATENATE($F2336," ",$G2336),AllocFactorMatrix,(Q$4+1),FALSE)*$E2336</f>
        <v>15504.151371374437</v>
      </c>
      <c r="R2336" s="5">
        <f ca="1">VLOOKUP(CONCATENATE($F2336," ",$G2336),AllocFactorMatrix,(R$4+1),FALSE)*$E2336</f>
        <v>861.35522185327795</v>
      </c>
      <c r="S2336" s="5">
        <f t="shared" ca="1" si="1158"/>
        <v>350132.64531669923</v>
      </c>
      <c r="T2336" s="5">
        <f ca="1">VLOOKUP(CONCATENATE($F2336," ",$G2336),AllocFactorMatrix,(T$4+1),FALSE)*$E2336</f>
        <v>9874.5115161611975</v>
      </c>
      <c r="U2336" s="5">
        <f ca="1">VLOOKUP(CONCATENATE($F2336," ",$G2336),AllocFactorMatrix,(U$4+1),FALSE)*$E2336</f>
        <v>150111.7562108195</v>
      </c>
      <c r="V2336" s="5">
        <f ca="1">VLOOKUP(CONCATENATE($F2336," ",$G2336),AllocFactorMatrix,(V$4+1),FALSE)*$E2336</f>
        <v>543939.91343671945</v>
      </c>
      <c r="W2336" s="5">
        <f ca="1">VLOOKUP(CONCATENATE($F2336," ",$G2336),AllocFactorMatrix,(W$4+1),FALSE)*$E2336</f>
        <v>99470.677374192892</v>
      </c>
      <c r="X2336" s="5">
        <f t="shared" ca="1" si="1160"/>
        <v>803396.85853789304</v>
      </c>
      <c r="Y2336" s="5">
        <f ca="1">VLOOKUP(CONCATENATE($F2336," ",$G2336),AllocFactorMatrix,(Y$4+1),FALSE)*$E2336</f>
        <v>87568.252649395246</v>
      </c>
      <c r="Z2336" s="5">
        <f ca="1">VLOOKUP(CONCATENATE($F2336," ",$G2336),AllocFactorMatrix,(Z$4+1),FALSE)*$E2336</f>
        <v>1283.7889437118642</v>
      </c>
      <c r="AA2336" s="5">
        <f t="shared" ca="1" si="1159"/>
        <v>88852.041593107104</v>
      </c>
      <c r="AB2336" s="5">
        <f ca="1">VLOOKUP(CONCATENATE($F2336," ",$G2336),AllocFactorMatrix,(AB$4+1),FALSE)*$E2336</f>
        <v>1186.7564704156191</v>
      </c>
      <c r="AC2336" s="5">
        <f ca="1">VLOOKUP(CONCATENATE($F2336," ",$G2336),AllocFactorMatrix,(AC$4+1),FALSE)*$E2336</f>
        <v>39145.858408055406</v>
      </c>
      <c r="AD2336" s="5">
        <f ca="1">VLOOKUP(CONCATENATE($F2336," ",$G2336),AllocFactorMatrix,(AD$4+1),FALSE)*$E2336</f>
        <v>10000.477567675482</v>
      </c>
    </row>
    <row r="2337" spans="4:30" hidden="1" outlineLevel="1">
      <c r="E2337" s="51"/>
      <c r="F2337" s="52" t="str">
        <f>F2344</f>
        <v>RSALE</v>
      </c>
      <c r="G2337" s="55" t="str">
        <f>$G$8</f>
        <v>PRODUCTION</v>
      </c>
      <c r="H2337" s="4">
        <f t="shared" ca="1" si="1152"/>
        <v>-26416.686268728627</v>
      </c>
      <c r="I2337" s="5">
        <f ca="1">VLOOKUP(CONCATENATE($F2337," ",$G2337),AllocFactorMatrix,(I$4+1),FALSE)*$E2344</f>
        <v>-11781.78516202599</v>
      </c>
      <c r="J2337" s="5">
        <f ca="1">VLOOKUP(CONCATENATE($F2337," ",$G2337),AllocFactorMatrix,(J$4+1),FALSE)*$E2344</f>
        <v>-780.21703429485649</v>
      </c>
      <c r="K2337" s="5">
        <f ca="1">VLOOKUP(CONCATENATE($F2337," ",$G2337),AllocFactorMatrix,(K$4+1),FALSE)*$E2344</f>
        <v>-2694.0438392600395</v>
      </c>
      <c r="L2337" s="5">
        <f ca="1">VLOOKUP(CONCATENATE($F2337," ",$G2337),AllocFactorMatrix,(L$4+1),FALSE)*$E2344</f>
        <v>-79.614960572901353</v>
      </c>
      <c r="M2337" s="5">
        <f ca="1">VLOOKUP(CONCATENATE($F2337," ",$G2337),AllocFactorMatrix,(M$4+1),FALSE)*$E2344</f>
        <v>-7.7548344658766171</v>
      </c>
      <c r="N2337" s="5">
        <f t="shared" ca="1" si="1137"/>
        <v>-2781.4136342988177</v>
      </c>
      <c r="O2337" s="5">
        <f ca="1">VLOOKUP(CONCATENATE($F2337," ",$G2337),AllocFactorMatrix,(O$4+1),FALSE)*$E2344</f>
        <v>-2065.2160734961262</v>
      </c>
      <c r="P2337" s="5">
        <f ca="1">VLOOKUP(CONCATENATE($F2337," ",$G2337),AllocFactorMatrix,(P$4+1),FALSE)*$E2344</f>
        <v>-394.87356805143207</v>
      </c>
      <c r="Q2337" s="5">
        <f ca="1">VLOOKUP(CONCATENATE($F2337," ",$G2337),AllocFactorMatrix,(Q$4+1),FALSE)*$E2344</f>
        <v>-170.04228306227358</v>
      </c>
      <c r="R2337" s="5">
        <f ca="1">VLOOKUP(CONCATENATE($F2337," ",$G2337),AllocFactorMatrix,(R$4+1),FALSE)*$E2344</f>
        <v>-7.4666961804816747</v>
      </c>
      <c r="S2337" s="5">
        <f t="shared" ca="1" si="1139"/>
        <v>-2637.5986207903134</v>
      </c>
      <c r="T2337" s="5">
        <f ca="1">VLOOKUP(CONCATENATE($F2337," ",$G2337),AllocFactorMatrix,(T$4+1),FALSE)*$E2344</f>
        <v>-61.525903516982325</v>
      </c>
      <c r="U2337" s="5">
        <f ca="1">VLOOKUP(CONCATENATE($F2337," ",$G2337),AllocFactorMatrix,(U$4+1),FALSE)*$E2344</f>
        <v>-1068.0952117061693</v>
      </c>
      <c r="V2337" s="5">
        <f ca="1">VLOOKUP(CONCATENATE($F2337," ",$G2337),AllocFactorMatrix,(V$4+1),FALSE)*$E2344</f>
        <v>-5752.5289183460227</v>
      </c>
      <c r="W2337" s="5">
        <f ca="1">VLOOKUP(CONCATENATE($F2337," ",$G2337),AllocFactorMatrix,(W$4+1),FALSE)*$E2344</f>
        <v>-939.27367961641482</v>
      </c>
      <c r="X2337" s="5">
        <f ca="1">SUBTOTAL(9,T2337:W2337)</f>
        <v>-7821.4237131855889</v>
      </c>
      <c r="Y2337" s="5">
        <f ca="1">VLOOKUP(CONCATENATE($F2337," ",$G2337),AllocFactorMatrix,(Y$4+1),FALSE)*$E2344</f>
        <v>-595.78307581207093</v>
      </c>
      <c r="Z2337" s="5">
        <f ca="1">VLOOKUP(CONCATENATE($F2337," ",$G2337),AllocFactorMatrix,(Z$4+1),FALSE)*$E2344</f>
        <v>-9.44536935432542</v>
      </c>
      <c r="AA2337" s="5">
        <f t="shared" ca="1" si="1153"/>
        <v>-605.22844516639634</v>
      </c>
      <c r="AB2337" s="5">
        <f ca="1">VLOOKUP(CONCATENATE($F2337," ",$G2337),AllocFactorMatrix,(AB$4+1),FALSE)*$E2344</f>
        <v>-9.0196589666641795</v>
      </c>
      <c r="AC2337" s="5">
        <f ca="1">VLOOKUP(CONCATENATE($F2337," ",$G2337),AllocFactorMatrix,(AC$4+1),FALSE)*$E2344</f>
        <v>0</v>
      </c>
      <c r="AD2337" s="5">
        <f ca="1">VLOOKUP(CONCATENATE($F2337," ",$G2337),AllocFactorMatrix,(AD$4+1),FALSE)*$E2344</f>
        <v>0</v>
      </c>
    </row>
    <row r="2338" spans="4:30" hidden="1" outlineLevel="1">
      <c r="E2338" s="51"/>
      <c r="F2338" s="52" t="str">
        <f>F2344</f>
        <v>RSALE</v>
      </c>
      <c r="G2338" s="55" t="str">
        <f>$G$9</f>
        <v>BULKTRAN</v>
      </c>
      <c r="H2338" s="4">
        <f t="shared" ca="1" si="1152"/>
        <v>2100.0694708458873</v>
      </c>
      <c r="I2338" s="5">
        <f ca="1">VLOOKUP(CONCATENATE($F2338," ",$G2338),AllocFactorMatrix,(I$4+1),FALSE)*$E2344</f>
        <v>1618.2318239361321</v>
      </c>
      <c r="J2338" s="5">
        <f ca="1">VLOOKUP(CONCATENATE($F2338," ",$G2338),AllocFactorMatrix,(J$4+1),FALSE)*$E2344</f>
        <v>-14.730752369114246</v>
      </c>
      <c r="K2338" s="5">
        <f ca="1">VLOOKUP(CONCATENATE($F2338," ",$G2338),AllocFactorMatrix,(K$4+1),FALSE)*$E2344</f>
        <v>27.913386414003568</v>
      </c>
      <c r="L2338" s="5">
        <f ca="1">VLOOKUP(CONCATENATE($F2338," ",$G2338),AllocFactorMatrix,(L$4+1),FALSE)*$E2344</f>
        <v>2.2244378393317472</v>
      </c>
      <c r="M2338" s="5">
        <f ca="1">VLOOKUP(CONCATENATE($F2338," ",$G2338),AllocFactorMatrix,(M$4+1),FALSE)*$E2344</f>
        <v>-1.8902062707727485</v>
      </c>
      <c r="N2338" s="5">
        <f t="shared" ca="1" si="1137"/>
        <v>28.24761798256257</v>
      </c>
      <c r="O2338" s="5">
        <f ca="1">VLOOKUP(CONCATENATE($F2338," ",$G2338),AllocFactorMatrix,(O$4+1),FALSE)*$E2344</f>
        <v>21.92982262906213</v>
      </c>
      <c r="P2338" s="5">
        <f ca="1">VLOOKUP(CONCATENATE($F2338," ",$G2338),AllocFactorMatrix,(P$4+1),FALSE)*$E2344</f>
        <v>-0.69670128449874258</v>
      </c>
      <c r="Q2338" s="5">
        <f ca="1">VLOOKUP(CONCATENATE($F2338," ",$G2338),AllocFactorMatrix,(Q$4+1),FALSE)*$E2344</f>
        <v>3.1552604617636422</v>
      </c>
      <c r="R2338" s="5">
        <f ca="1">VLOOKUP(CONCATENATE($F2338," ",$G2338),AllocFactorMatrix,(R$4+1),FALSE)*$E2344</f>
        <v>0.22789496208321144</v>
      </c>
      <c r="S2338" s="5">
        <f t="shared" ca="1" si="1139"/>
        <v>24.616276768410241</v>
      </c>
      <c r="T2338" s="5">
        <f ca="1">VLOOKUP(CONCATENATE($F2338," ",$G2338),AllocFactorMatrix,(T$4+1),FALSE)*$E2344</f>
        <v>5.4511279949948257</v>
      </c>
      <c r="U2338" s="5">
        <f ca="1">VLOOKUP(CONCATENATE($F2338," ",$G2338),AllocFactorMatrix,(U$4+1),FALSE)*$E2344</f>
        <v>55.680035036685517</v>
      </c>
      <c r="V2338" s="5">
        <f ca="1">VLOOKUP(CONCATENATE($F2338," ",$G2338),AllocFactorMatrix,(V$4+1),FALSE)*$E2344</f>
        <v>269.07289249119214</v>
      </c>
      <c r="W2338" s="5">
        <f ca="1">VLOOKUP(CONCATENATE($F2338," ",$G2338),AllocFactorMatrix,(W$4+1),FALSE)*$E2344</f>
        <v>89.376166619280767</v>
      </c>
      <c r="X2338" s="5">
        <f t="shared" ref="X2338:X2344" ca="1" si="1161">SUBTOTAL(9,T2338:W2338)</f>
        <v>419.58022214215322</v>
      </c>
      <c r="Y2338" s="5">
        <f ca="1">VLOOKUP(CONCATENATE($F2338," ",$G2338),AllocFactorMatrix,(Y$4+1),FALSE)*$E2344</f>
        <v>23.754409848919433</v>
      </c>
      <c r="Z2338" s="5">
        <f ca="1">VLOOKUP(CONCATENATE($F2338," ",$G2338),AllocFactorMatrix,(Z$4+1),FALSE)*$E2344</f>
        <v>0.64812459376591314</v>
      </c>
      <c r="AA2338" s="5">
        <f t="shared" ca="1" si="1153"/>
        <v>24.402534442685347</v>
      </c>
      <c r="AB2338" s="5">
        <f ca="1">VLOOKUP(CONCATENATE($F2338," ",$G2338),AllocFactorMatrix,(AB$4+1),FALSE)*$E2344</f>
        <v>-0.2782520569412541</v>
      </c>
      <c r="AC2338" s="5">
        <f ca="1">VLOOKUP(CONCATENATE($F2338," ",$G2338),AllocFactorMatrix,(AC$4+1),FALSE)*$E2344</f>
        <v>0</v>
      </c>
      <c r="AD2338" s="5">
        <f ca="1">VLOOKUP(CONCATENATE($F2338," ",$G2338),AllocFactorMatrix,(AD$4+1),FALSE)*$E2344</f>
        <v>0</v>
      </c>
    </row>
    <row r="2339" spans="4:30" hidden="1" outlineLevel="1">
      <c r="E2339" s="51"/>
      <c r="F2339" s="52" t="str">
        <f>F2344</f>
        <v>RSALE</v>
      </c>
      <c r="G2339" s="55" t="str">
        <f>$G$10</f>
        <v>SUBTRAN</v>
      </c>
      <c r="H2339" s="4">
        <f t="shared" ca="1" si="1152"/>
        <v>440.81406966225569</v>
      </c>
      <c r="I2339" s="5">
        <f ca="1">VLOOKUP(CONCATENATE($F2339," ",$G2339),AllocFactorMatrix,(I$4+1),FALSE)*$E2344</f>
        <v>340.62231994050336</v>
      </c>
      <c r="J2339" s="5">
        <f ca="1">VLOOKUP(CONCATENATE($F2339," ",$G2339),AllocFactorMatrix,(J$4+1),FALSE)*$E2344</f>
        <v>-2.714033931026969</v>
      </c>
      <c r="K2339" s="5">
        <f ca="1">VLOOKUP(CONCATENATE($F2339," ",$G2339),AllocFactorMatrix,(K$4+1),FALSE)*$E2344</f>
        <v>6.5402842143364754</v>
      </c>
      <c r="L2339" s="5">
        <f ca="1">VLOOKUP(CONCATENATE($F2339," ",$G2339),AllocFactorMatrix,(L$4+1),FALSE)*$E2344</f>
        <v>0.4735274202113694</v>
      </c>
      <c r="M2339" s="5">
        <f ca="1">VLOOKUP(CONCATENATE($F2339," ",$G2339),AllocFactorMatrix,(M$4+1),FALSE)*$E2344</f>
        <v>-0.64052148309020474</v>
      </c>
      <c r="N2339" s="5">
        <f t="shared" ca="1" si="1137"/>
        <v>6.3732901514576401</v>
      </c>
      <c r="O2339" s="5">
        <f ca="1">VLOOKUP(CONCATENATE($F2339," ",$G2339),AllocFactorMatrix,(O$4+1),FALSE)*$E2344</f>
        <v>5.0656731254452625</v>
      </c>
      <c r="P2339" s="5">
        <f ca="1">VLOOKUP(CONCATENATE($F2339," ",$G2339),AllocFactorMatrix,(P$4+1),FALSE)*$E2344</f>
        <v>-2.9112829926966803E-3</v>
      </c>
      <c r="Q2339" s="5">
        <f ca="1">VLOOKUP(CONCATENATE($F2339," ",$G2339),AllocFactorMatrix,(Q$4+1),FALSE)*$E2344</f>
        <v>0.91781473481025166</v>
      </c>
      <c r="R2339" s="5">
        <f ca="1">VLOOKUP(CONCATENATE($F2339," ",$G2339),AllocFactorMatrix,(R$4+1),FALSE)*$E2344</f>
        <v>0</v>
      </c>
      <c r="S2339" s="5">
        <f t="shared" ca="1" si="1139"/>
        <v>5.9805765772628172</v>
      </c>
      <c r="T2339" s="5">
        <f ca="1">VLOOKUP(CONCATENATE($F2339," ",$G2339),AllocFactorMatrix,(T$4+1),FALSE)*$E2344</f>
        <v>1.1128399088745342</v>
      </c>
      <c r="U2339" s="5">
        <f ca="1">VLOOKUP(CONCATENATE($F2339," ",$G2339),AllocFactorMatrix,(U$4+1),FALSE)*$E2344</f>
        <v>11.524295171873124</v>
      </c>
      <c r="V2339" s="5">
        <f ca="1">VLOOKUP(CONCATENATE($F2339," ",$G2339),AllocFactorMatrix,(V$4+1),FALSE)*$E2344</f>
        <v>73.599404984565766</v>
      </c>
      <c r="W2339" s="5">
        <f ca="1">VLOOKUP(CONCATENATE($F2339," ",$G2339),AllocFactorMatrix,(W$4+1),FALSE)*$E2344</f>
        <v>0</v>
      </c>
      <c r="X2339" s="5">
        <f t="shared" ca="1" si="1161"/>
        <v>86.23654006531342</v>
      </c>
      <c r="Y2339" s="5">
        <f ca="1">VLOOKUP(CONCATENATE($F2339," ",$G2339),AllocFactorMatrix,(Y$4+1),FALSE)*$E2344</f>
        <v>4.856599119086412</v>
      </c>
      <c r="Z2339" s="5">
        <f ca="1">VLOOKUP(CONCATENATE($F2339," ",$G2339),AllocFactorMatrix,(Z$4+1),FALSE)*$E2344</f>
        <v>0.12976297130289105</v>
      </c>
      <c r="AA2339" s="5">
        <f t="shared" ca="1" si="1153"/>
        <v>4.9863620903893029</v>
      </c>
      <c r="AB2339" s="5">
        <f ca="1">VLOOKUP(CONCATENATE($F2339," ",$G2339),AllocFactorMatrix,(AB$4+1),FALSE)*$E2344</f>
        <v>-5.3459411666010356E-2</v>
      </c>
      <c r="AC2339" s="5">
        <f ca="1">VLOOKUP(CONCATENATE($F2339," ",$G2339),AllocFactorMatrix,(AC$4+1),FALSE)*$E2344</f>
        <v>-0.50022518469161648</v>
      </c>
      <c r="AD2339" s="5">
        <f ca="1">VLOOKUP(CONCATENATE($F2339," ",$G2339),AllocFactorMatrix,(AD$4+1),FALSE)*$E2344</f>
        <v>-0.11730063528628958</v>
      </c>
    </row>
    <row r="2340" spans="4:30" hidden="1" outlineLevel="1">
      <c r="E2340" s="51"/>
      <c r="F2340" s="52" t="str">
        <f>F2344</f>
        <v>RSALE</v>
      </c>
      <c r="G2340" s="55" t="str">
        <f>$G$11</f>
        <v>DISTPRI</v>
      </c>
      <c r="H2340" s="4">
        <f t="shared" ca="1" si="1152"/>
        <v>-6941.9494474169478</v>
      </c>
      <c r="I2340" s="5">
        <f ca="1">VLOOKUP(CONCATENATE($F2340," ",$G2340),AllocFactorMatrix,(I$4+1),FALSE)*$E2344</f>
        <v>-3950.2594624467483</v>
      </c>
      <c r="J2340" s="5">
        <f ca="1">VLOOKUP(CONCATENATE($F2340," ",$G2340),AllocFactorMatrix,(J$4+1),FALSE)*$E2344</f>
        <v>-316.50847366380253</v>
      </c>
      <c r="K2340" s="5">
        <f ca="1">VLOOKUP(CONCATENATE($F2340," ",$G2340),AllocFactorMatrix,(K$4+1),FALSE)*$E2344</f>
        <v>-1047.5175397046473</v>
      </c>
      <c r="L2340" s="5">
        <f ca="1">VLOOKUP(CONCATENATE($F2340," ",$G2340),AllocFactorMatrix,(L$4+1),FALSE)*$E2344</f>
        <v>-29.801016439051921</v>
      </c>
      <c r="M2340" s="5">
        <f ca="1">VLOOKUP(CONCATENATE($F2340," ",$G2340),AllocFactorMatrix,(M$4+1),FALSE)*$E2344</f>
        <v>0</v>
      </c>
      <c r="N2340" s="5">
        <f t="shared" ca="1" si="1137"/>
        <v>-1077.3185561436992</v>
      </c>
      <c r="O2340" s="5">
        <f ca="1">VLOOKUP(CONCATENATE($F2340," ",$G2340),AllocFactorMatrix,(O$4+1),FALSE)*$E2344</f>
        <v>-792.06800053835536</v>
      </c>
      <c r="P2340" s="5">
        <f ca="1">VLOOKUP(CONCATENATE($F2340," ",$G2340),AllocFactorMatrix,(P$4+1),FALSE)*$E2344</f>
        <v>-153.81435754951539</v>
      </c>
      <c r="Q2340" s="5">
        <f ca="1">VLOOKUP(CONCATENATE($F2340," ",$G2340),AllocFactorMatrix,(Q$4+1),FALSE)*$E2344</f>
        <v>0</v>
      </c>
      <c r="R2340" s="5">
        <f ca="1">VLOOKUP(CONCATENATE($F2340," ",$G2340),AllocFactorMatrix,(R$4+1),FALSE)*$E2344</f>
        <v>0</v>
      </c>
      <c r="S2340" s="5">
        <f t="shared" ca="1" si="1139"/>
        <v>-945.88235808787078</v>
      </c>
      <c r="T2340" s="5">
        <f ca="1">VLOOKUP(CONCATENATE($F2340," ",$G2340),AllocFactorMatrix,(T$4+1),FALSE)*$E2344</f>
        <v>-21.524814217449752</v>
      </c>
      <c r="U2340" s="5">
        <f ca="1">VLOOKUP(CONCATENATE($F2340," ",$G2340),AllocFactorMatrix,(U$4+1),FALSE)*$E2344</f>
        <v>-389.32824434292701</v>
      </c>
      <c r="V2340" s="5">
        <f ca="1">VLOOKUP(CONCATENATE($F2340," ",$G2340),AllocFactorMatrix,(V$4+1),FALSE)*$E2344</f>
        <v>0</v>
      </c>
      <c r="W2340" s="5">
        <f ca="1">VLOOKUP(CONCATENATE($F2340," ",$G2340),AllocFactorMatrix,(W$4+1),FALSE)*$E2344</f>
        <v>0</v>
      </c>
      <c r="X2340" s="5">
        <f t="shared" ca="1" si="1161"/>
        <v>-410.85305856037678</v>
      </c>
      <c r="Y2340" s="5">
        <f ca="1">VLOOKUP(CONCATENATE($F2340," ",$G2340),AllocFactorMatrix,(Y$4+1),FALSE)*$E2344</f>
        <v>-215.57043419154604</v>
      </c>
      <c r="Z2340" s="5">
        <f ca="1">VLOOKUP(CONCATENATE($F2340," ",$G2340),AllocFactorMatrix,(Z$4+1),FALSE)*$E2344</f>
        <v>-3.2640214270271835</v>
      </c>
      <c r="AA2340" s="5">
        <f t="shared" ca="1" si="1153"/>
        <v>-218.83445561857323</v>
      </c>
      <c r="AB2340" s="5">
        <f ca="1">VLOOKUP(CONCATENATE($F2340," ",$G2340),AllocFactorMatrix,(AB$4+1),FALSE)*$E2344</f>
        <v>-3.7417985735443051</v>
      </c>
      <c r="AC2340" s="5">
        <f ca="1">VLOOKUP(CONCATENATE($F2340," ",$G2340),AllocFactorMatrix,(AC$4+1),FALSE)*$E2344</f>
        <v>-15.260447598617825</v>
      </c>
      <c r="AD2340" s="5">
        <f ca="1">VLOOKUP(CONCATENATE($F2340," ",$G2340),AllocFactorMatrix,(AD$4+1),FALSE)*$E2344</f>
        <v>-3.2908367237139258</v>
      </c>
    </row>
    <row r="2341" spans="4:30" hidden="1" outlineLevel="1">
      <c r="E2341" s="51"/>
      <c r="F2341" s="52" t="str">
        <f>F2344</f>
        <v>RSALE</v>
      </c>
      <c r="G2341" s="55" t="str">
        <f>$G$12</f>
        <v>DISTSEC</v>
      </c>
      <c r="H2341" s="4">
        <f t="shared" ca="1" si="1152"/>
        <v>-2951.826157665233</v>
      </c>
      <c r="I2341" s="5">
        <f ca="1">VLOOKUP(CONCATENATE($F2341," ",$G2341),AllocFactorMatrix,(I$4+1),FALSE)*$E2344</f>
        <v>-1875.2076526764145</v>
      </c>
      <c r="J2341" s="5">
        <f ca="1">VLOOKUP(CONCATENATE($F2341," ",$G2341),AllocFactorMatrix,(J$4+1),FALSE)*$E2344</f>
        <v>-166.64515719571418</v>
      </c>
      <c r="K2341" s="5">
        <f ca="1">VLOOKUP(CONCATENATE($F2341," ",$G2341),AllocFactorMatrix,(K$4+1),FALSE)*$E2344</f>
        <v>-453.40487633811335</v>
      </c>
      <c r="L2341" s="5">
        <f ca="1">VLOOKUP(CONCATENATE($F2341," ",$G2341),AllocFactorMatrix,(L$4+1),FALSE)*$E2344</f>
        <v>0</v>
      </c>
      <c r="M2341" s="5">
        <f ca="1">VLOOKUP(CONCATENATE($F2341," ",$G2341),AllocFactorMatrix,(M$4+1),FALSE)*$E2344</f>
        <v>0</v>
      </c>
      <c r="N2341" s="5">
        <f t="shared" ca="1" si="1137"/>
        <v>-453.40487633811335</v>
      </c>
      <c r="O2341" s="5">
        <f ca="1">VLOOKUP(CONCATENATE($F2341," ",$G2341),AllocFactorMatrix,(O$4+1),FALSE)*$E2344</f>
        <v>-291.16525383084195</v>
      </c>
      <c r="P2341" s="5">
        <f ca="1">VLOOKUP(CONCATENATE($F2341," ",$G2341),AllocFactorMatrix,(P$4+1),FALSE)*$E2344</f>
        <v>0</v>
      </c>
      <c r="Q2341" s="5">
        <f ca="1">VLOOKUP(CONCATENATE($F2341," ",$G2341),AllocFactorMatrix,(Q$4+1),FALSE)*$E2344</f>
        <v>0</v>
      </c>
      <c r="R2341" s="5">
        <f ca="1">VLOOKUP(CONCATENATE($F2341," ",$G2341),AllocFactorMatrix,(R$4+1),FALSE)*$E2344</f>
        <v>0</v>
      </c>
      <c r="S2341" s="5">
        <f t="shared" ca="1" si="1139"/>
        <v>-291.16525383084195</v>
      </c>
      <c r="T2341" s="5">
        <f ca="1">VLOOKUP(CONCATENATE($F2341," ",$G2341),AllocFactorMatrix,(T$4+1),FALSE)*$E2344</f>
        <v>-5.78989161733905</v>
      </c>
      <c r="U2341" s="5">
        <f ca="1">VLOOKUP(CONCATENATE($F2341," ",$G2341),AllocFactorMatrix,(U$4+1),FALSE)*$E2344</f>
        <v>0</v>
      </c>
      <c r="V2341" s="5">
        <f ca="1">VLOOKUP(CONCATENATE($F2341," ",$G2341),AllocFactorMatrix,(V$4+1),FALSE)*$E2344</f>
        <v>0</v>
      </c>
      <c r="W2341" s="5">
        <f ca="1">VLOOKUP(CONCATENATE($F2341," ",$G2341),AllocFactorMatrix,(W$4+1),FALSE)*$E2344</f>
        <v>0</v>
      </c>
      <c r="X2341" s="5">
        <f t="shared" ca="1" si="1161"/>
        <v>-5.78989161733905</v>
      </c>
      <c r="Y2341" s="5">
        <f ca="1">VLOOKUP(CONCATENATE($F2341," ",$G2341),AllocFactorMatrix,(Y$4+1),FALSE)*$E2344</f>
        <v>-95.791612103318485</v>
      </c>
      <c r="Z2341" s="5">
        <f ca="1">VLOOKUP(CONCATENATE($F2341," ",$G2341),AllocFactorMatrix,(Z$4+1),FALSE)*$E2344</f>
        <v>0</v>
      </c>
      <c r="AA2341" s="5">
        <f t="shared" ca="1" si="1153"/>
        <v>-95.791612103318485</v>
      </c>
      <c r="AB2341" s="5">
        <f ca="1">VLOOKUP(CONCATENATE($F2341," ",$G2341),AllocFactorMatrix,(AB$4+1),FALSE)*$E2344</f>
        <v>-1.3131907954034205</v>
      </c>
      <c r="AC2341" s="5">
        <f ca="1">VLOOKUP(CONCATENATE($F2341," ",$G2341),AllocFactorMatrix,(AC$4+1),FALSE)*$E2344</f>
        <v>-53.719020420038781</v>
      </c>
      <c r="AD2341" s="5">
        <f ca="1">VLOOKUP(CONCATENATE($F2341," ",$G2341),AllocFactorMatrix,(AD$4+1),FALSE)*$E2344</f>
        <v>-8.78950268804922</v>
      </c>
    </row>
    <row r="2342" spans="4:30" hidden="1" outlineLevel="1">
      <c r="E2342" s="51"/>
      <c r="F2342" s="52" t="str">
        <f>F2344</f>
        <v>RSALE</v>
      </c>
      <c r="G2342" s="55" t="str">
        <f>$G$13</f>
        <v>ENERGY</v>
      </c>
      <c r="H2342" s="4">
        <f t="shared" ca="1" si="1152"/>
        <v>-22430.024446659732</v>
      </c>
      <c r="I2342" s="5">
        <f ca="1">VLOOKUP(CONCATENATE($F2342," ",$G2342),AllocFactorMatrix,(I$4+1),FALSE)*$E2344</f>
        <v>-8535.4430448566764</v>
      </c>
      <c r="J2342" s="5">
        <f ca="1">VLOOKUP(CONCATENATE($F2342," ",$G2342),AllocFactorMatrix,(J$4+1),FALSE)*$E2344</f>
        <v>-544.11687604268423</v>
      </c>
      <c r="K2342" s="5">
        <f ca="1">VLOOKUP(CONCATENATE($F2342," ",$G2342),AllocFactorMatrix,(K$4+1),FALSE)*$E2344</f>
        <v>-1828.4549207001162</v>
      </c>
      <c r="L2342" s="5">
        <f ca="1">VLOOKUP(CONCATENATE($F2342," ",$G2342),AllocFactorMatrix,(L$4+1),FALSE)*$E2344</f>
        <v>-52.579366482614006</v>
      </c>
      <c r="M2342" s="5">
        <f ca="1">VLOOKUP(CONCATENATE($F2342," ",$G2342),AllocFactorMatrix,(M$4+1),FALSE)*$E2344</f>
        <v>-2.5046227215422516</v>
      </c>
      <c r="N2342" s="5">
        <f t="shared" ca="1" si="1137"/>
        <v>-1883.5389099042725</v>
      </c>
      <c r="O2342" s="5">
        <f ca="1">VLOOKUP(CONCATENATE($F2342," ",$G2342),AllocFactorMatrix,(O$4+1),FALSE)*$E2344</f>
        <v>-1698.7308890347474</v>
      </c>
      <c r="P2342" s="5">
        <f ca="1">VLOOKUP(CONCATENATE($F2342," ",$G2342),AllocFactorMatrix,(P$4+1),FALSE)*$E2344</f>
        <v>-319.34446701102092</v>
      </c>
      <c r="Q2342" s="5">
        <f ca="1">VLOOKUP(CONCATENATE($F2342," ",$G2342),AllocFactorMatrix,(Q$4+1),FALSE)*$E2344</f>
        <v>-140.80327598494668</v>
      </c>
      <c r="R2342" s="5">
        <f ca="1">VLOOKUP(CONCATENATE($F2342," ",$G2342),AllocFactorMatrix,(R$4+1),FALSE)*$E2344</f>
        <v>-6.5245560921135519</v>
      </c>
      <c r="S2342" s="5">
        <f t="shared" ca="1" si="1139"/>
        <v>-2165.4031881228284</v>
      </c>
      <c r="T2342" s="5">
        <f ca="1">VLOOKUP(CONCATENATE($F2342," ",$G2342),AllocFactorMatrix,(T$4+1),FALSE)*$E2344</f>
        <v>-63.49945621608498</v>
      </c>
      <c r="U2342" s="5">
        <f ca="1">VLOOKUP(CONCATENATE($F2342," ",$G2342),AllocFactorMatrix,(U$4+1),FALSE)*$E2344</f>
        <v>-1090.708706952272</v>
      </c>
      <c r="V2342" s="5">
        <f ca="1">VLOOKUP(CONCATENATE($F2342," ",$G2342),AllocFactorMatrix,(V$4+1),FALSE)*$E2344</f>
        <v>-6299.9577359962241</v>
      </c>
      <c r="W2342" s="5">
        <f ca="1">VLOOKUP(CONCATENATE($F2342," ",$G2342),AllocFactorMatrix,(W$4+1),FALSE)*$E2344</f>
        <v>-1149.3682201161901</v>
      </c>
      <c r="X2342" s="5">
        <f t="shared" ca="1" si="1161"/>
        <v>-8603.5341192807718</v>
      </c>
      <c r="Y2342" s="5">
        <f ca="1">VLOOKUP(CONCATENATE($F2342," ",$G2342),AllocFactorMatrix,(Y$4+1),FALSE)*$E2344</f>
        <v>-452.40534073420093</v>
      </c>
      <c r="Z2342" s="5">
        <f ca="1">VLOOKUP(CONCATENATE($F2342," ",$G2342),AllocFactorMatrix,(Z$4+1),FALSE)*$E2344</f>
        <v>-7.3596755382760861</v>
      </c>
      <c r="AA2342" s="5">
        <f t="shared" ca="1" si="1153"/>
        <v>-459.765016272477</v>
      </c>
      <c r="AB2342" s="5">
        <f ca="1">VLOOKUP(CONCATENATE($F2342," ",$G2342),AllocFactorMatrix,(AB$4+1),FALSE)*$E2344</f>
        <v>-8.3450106507267652</v>
      </c>
      <c r="AC2342" s="5">
        <f ca="1">VLOOKUP(CONCATENATE($F2342," ",$G2342),AllocFactorMatrix,(AC$4+1),FALSE)*$E2344</f>
        <v>-194.8611849675714</v>
      </c>
      <c r="AD2342" s="5">
        <f ca="1">VLOOKUP(CONCATENATE($F2342," ",$G2342),AllocFactorMatrix,(AD$4+1),FALSE)*$E2344</f>
        <v>-35.017096561725396</v>
      </c>
    </row>
    <row r="2343" spans="4:30" hidden="1" outlineLevel="1">
      <c r="E2343" s="51"/>
      <c r="F2343" s="52" t="str">
        <f>F2344</f>
        <v>RSALE</v>
      </c>
      <c r="G2343" s="55" t="str">
        <f>$G$14</f>
        <v>CUSTOMER</v>
      </c>
      <c r="H2343" s="4">
        <f t="shared" ca="1" si="1152"/>
        <v>-2648.3972200376093</v>
      </c>
      <c r="I2343" s="5">
        <f ca="1">VLOOKUP(CONCATENATE($F2343," ",$G2343),AllocFactorMatrix,(I$4+1),FALSE)*$E2344</f>
        <v>-1252.487420760202</v>
      </c>
      <c r="J2343" s="5">
        <f ca="1">VLOOKUP(CONCATENATE($F2343," ",$G2343),AllocFactorMatrix,(J$4+1),FALSE)*$E2344</f>
        <v>-365.23398233946614</v>
      </c>
      <c r="K2343" s="5">
        <f ca="1">VLOOKUP(CONCATENATE($F2343," ",$G2343),AllocFactorMatrix,(K$4+1),FALSE)*$E2344</f>
        <v>-97.029754093593382</v>
      </c>
      <c r="L2343" s="5">
        <f ca="1">VLOOKUP(CONCATENATE($F2343," ",$G2343),AllocFactorMatrix,(L$4+1),FALSE)*$E2344</f>
        <v>-23.634505490385724</v>
      </c>
      <c r="M2343" s="5">
        <f ca="1">VLOOKUP(CONCATENATE($F2343," ",$G2343),AllocFactorMatrix,(M$4+1),FALSE)*$E2344</f>
        <v>-5.9749103069419078</v>
      </c>
      <c r="N2343" s="5">
        <f t="shared" ca="1" si="1137"/>
        <v>-126.63916989092101</v>
      </c>
      <c r="O2343" s="5">
        <f ca="1">VLOOKUP(CONCATENATE($F2343," ",$G2343),AllocFactorMatrix,(O$4+1),FALSE)*$E2344</f>
        <v>-24.150870488197775</v>
      </c>
      <c r="P2343" s="5">
        <f ca="1">VLOOKUP(CONCATENATE($F2343," ",$G2343),AllocFactorMatrix,(P$4+1),FALSE)*$E2344</f>
        <v>-7.1964105969646992</v>
      </c>
      <c r="Q2343" s="5">
        <f ca="1">VLOOKUP(CONCATENATE($F2343," ",$G2343),AllocFactorMatrix,(Q$4+1),FALSE)*$E2344</f>
        <v>-13.983183113311588</v>
      </c>
      <c r="R2343" s="5">
        <f ca="1">VLOOKUP(CONCATENATE($F2343," ",$G2343),AllocFactorMatrix,(R$4+1),FALSE)*$E2344</f>
        <v>-2.3565316560902843</v>
      </c>
      <c r="S2343" s="5">
        <f t="shared" ca="1" si="1139"/>
        <v>-47.686995854564344</v>
      </c>
      <c r="T2343" s="5">
        <f ca="1">VLOOKUP(CONCATENATE($F2343," ",$G2343),AllocFactorMatrix,(T$4+1),FALSE)*$E2344</f>
        <v>-0.13032582400667825</v>
      </c>
      <c r="U2343" s="5">
        <f ca="1">VLOOKUP(CONCATENATE($F2343," ",$G2343),AllocFactorMatrix,(U$4+1),FALSE)*$E2344</f>
        <v>-3.539133689501663</v>
      </c>
      <c r="V2343" s="5">
        <f ca="1">VLOOKUP(CONCATENATE($F2343," ",$G2343),AllocFactorMatrix,(V$4+1),FALSE)*$E2344</f>
        <v>-18.676595591305503</v>
      </c>
      <c r="W2343" s="5">
        <f ca="1">VLOOKUP(CONCATENATE($F2343," ",$G2343),AllocFactorMatrix,(W$4+1),FALSE)*$E2344</f>
        <v>-2.8221185370040485</v>
      </c>
      <c r="X2343" s="5">
        <f t="shared" ca="1" si="1161"/>
        <v>-25.168173641817891</v>
      </c>
      <c r="Y2343" s="5">
        <f ca="1">VLOOKUP(CONCATENATE($F2343," ",$G2343),AllocFactorMatrix,(Y$4+1),FALSE)*$E2344</f>
        <v>-6.0512699719380976</v>
      </c>
      <c r="Z2343" s="5">
        <f ca="1">VLOOKUP(CONCATENATE($F2343," ",$G2343),AllocFactorMatrix,(Z$4+1),FALSE)*$E2344</f>
        <v>-9.6782636728823201E-2</v>
      </c>
      <c r="AA2343" s="5">
        <f t="shared" ca="1" si="1153"/>
        <v>-6.1480526086669212</v>
      </c>
      <c r="AB2343" s="5">
        <f ca="1">VLOOKUP(CONCATENATE($F2343," ",$G2343),AllocFactorMatrix,(AB$4+1),FALSE)*$E2344</f>
        <v>-0.16168554385742012</v>
      </c>
      <c r="AC2343" s="5">
        <f ca="1">VLOOKUP(CONCATENATE($F2343," ",$G2343),AllocFactorMatrix,(AC$4+1),FALSE)*$E2344</f>
        <v>-706.18832479812772</v>
      </c>
      <c r="AD2343" s="5">
        <f ca="1">VLOOKUP(CONCATENATE($F2343," ",$G2343),AllocFactorMatrix,(AD$4+1),FALSE)*$E2344</f>
        <v>-118.68341459998599</v>
      </c>
    </row>
    <row r="2344" spans="4:30" collapsed="1">
      <c r="D2344" s="51" t="s">
        <v>535</v>
      </c>
      <c r="E2344" s="61">
        <v>-58848</v>
      </c>
      <c r="F2344" s="57" t="s">
        <v>73</v>
      </c>
      <c r="G2344" s="55" t="str">
        <f>$G$15</f>
        <v>TOTAL</v>
      </c>
      <c r="H2344" s="4">
        <f t="shared" ca="1" si="1152"/>
        <v>-58848</v>
      </c>
      <c r="I2344" s="5">
        <f ca="1">VLOOKUP(CONCATENATE($F2344," ",$G2344),AllocFactorMatrix,(I$4+1),FALSE)*$E2344</f>
        <v>-25436.328598889391</v>
      </c>
      <c r="J2344" s="5">
        <f ca="1">VLOOKUP(CONCATENATE($F2344," ",$G2344),AllocFactorMatrix,(J$4+1),FALSE)*$E2344</f>
        <v>-2190.1663098366644</v>
      </c>
      <c r="K2344" s="5">
        <f ca="1">VLOOKUP(CONCATENATE($F2344," ",$G2344),AllocFactorMatrix,(K$4+1),FALSE)*$E2344</f>
        <v>-6085.9972594681667</v>
      </c>
      <c r="L2344" s="5">
        <f ca="1">VLOOKUP(CONCATENATE($F2344," ",$G2344),AllocFactorMatrix,(L$4+1),FALSE)*$E2344</f>
        <v>-182.93188372540985</v>
      </c>
      <c r="M2344" s="5">
        <f ca="1">VLOOKUP(CONCATENATE($F2344," ",$G2344),AllocFactorMatrix,(M$4+1),FALSE)*$E2344</f>
        <v>-18.765095248223723</v>
      </c>
      <c r="N2344" s="5">
        <f t="shared" ca="1" si="1137"/>
        <v>-6287.6942384417998</v>
      </c>
      <c r="O2344" s="5">
        <f ca="1">VLOOKUP(CONCATENATE($F2344," ",$G2344),AllocFactorMatrix,(O$4+1),FALSE)*$E2344</f>
        <v>-4844.3355916337623</v>
      </c>
      <c r="P2344" s="5">
        <f ca="1">VLOOKUP(CONCATENATE($F2344," ",$G2344),AllocFactorMatrix,(P$4+1),FALSE)*$E2344</f>
        <v>-875.9284157764248</v>
      </c>
      <c r="Q2344" s="5">
        <f ca="1">VLOOKUP(CONCATENATE($F2344," ",$G2344),AllocFactorMatrix,(Q$4+1),FALSE)*$E2344</f>
        <v>-320.75566696395794</v>
      </c>
      <c r="R2344" s="5">
        <f ca="1">VLOOKUP(CONCATENATE($F2344," ",$G2344),AllocFactorMatrix,(R$4+1),FALSE)*$E2344</f>
        <v>-16.119888966602296</v>
      </c>
      <c r="S2344" s="5">
        <f t="shared" ca="1" si="1139"/>
        <v>-6057.1395633407474</v>
      </c>
      <c r="T2344" s="5">
        <f ca="1">VLOOKUP(CONCATENATE($F2344," ",$G2344),AllocFactorMatrix,(T$4+1),FALSE)*$E2344</f>
        <v>-145.90642348799349</v>
      </c>
      <c r="U2344" s="5">
        <f ca="1">VLOOKUP(CONCATENATE($F2344," ",$G2344),AllocFactorMatrix,(U$4+1),FALSE)*$E2344</f>
        <v>-2484.4669664823114</v>
      </c>
      <c r="V2344" s="5">
        <f ca="1">VLOOKUP(CONCATENATE($F2344," ",$G2344),AllocFactorMatrix,(V$4+1),FALSE)*$E2344</f>
        <v>-11728.490952457794</v>
      </c>
      <c r="W2344" s="5">
        <f ca="1">VLOOKUP(CONCATENATE($F2344," ",$G2344),AllocFactorMatrix,(W$4+1),FALSE)*$E2344</f>
        <v>-2002.0878516503285</v>
      </c>
      <c r="X2344" s="5">
        <f t="shared" ca="1" si="1161"/>
        <v>-16360.952194078429</v>
      </c>
      <c r="Y2344" s="5">
        <f ca="1">VLOOKUP(CONCATENATE($F2344," ",$G2344),AllocFactorMatrix,(Y$4+1),FALSE)*$E2344</f>
        <v>-1336.9907238450687</v>
      </c>
      <c r="Z2344" s="5">
        <f ca="1">VLOOKUP(CONCATENATE($F2344," ",$G2344),AllocFactorMatrix,(Z$4+1),FALSE)*$E2344</f>
        <v>-19.387961391288709</v>
      </c>
      <c r="AA2344" s="5">
        <f t="shared" ca="1" si="1153"/>
        <v>-1356.3786852363573</v>
      </c>
      <c r="AB2344" s="5">
        <f ca="1">VLOOKUP(CONCATENATE($F2344," ",$G2344),AllocFactorMatrix,(AB$4+1),FALSE)*$E2344</f>
        <v>-22.913055998803369</v>
      </c>
      <c r="AC2344" s="5">
        <f ca="1">VLOOKUP(CONCATENATE($F2344," ",$G2344),AllocFactorMatrix,(AC$4+1),FALSE)*$E2344</f>
        <v>-970.52920296904733</v>
      </c>
      <c r="AD2344" s="5">
        <f ca="1">VLOOKUP(CONCATENATE($F2344," ",$G2344),AllocFactorMatrix,(AD$4+1),FALSE)*$E2344</f>
        <v>-165.89815120876085</v>
      </c>
    </row>
    <row r="2345" spans="4:30" hidden="1" outlineLevel="1">
      <c r="E2345" s="51"/>
      <c r="F2345" s="52" t="str">
        <f>F2352</f>
        <v>LABOR_M</v>
      </c>
      <c r="G2345" s="55" t="str">
        <f>$G$8</f>
        <v>PRODUCTION</v>
      </c>
      <c r="H2345" s="4">
        <f t="shared" ca="1" si="1136"/>
        <v>2986.4519160705431</v>
      </c>
      <c r="I2345" s="5">
        <f ca="1">VLOOKUP(CONCATENATE($F2345," ",$G2345),AllocFactorMatrix,(I$4+1),FALSE)*$E2352</f>
        <v>1471.075415673768</v>
      </c>
      <c r="J2345" s="5">
        <f ca="1">VLOOKUP(CONCATENATE($F2345," ",$G2345),AllocFactorMatrix,(J$4+1),FALSE)*$E2352</f>
        <v>72.720514278705537</v>
      </c>
      <c r="K2345" s="5">
        <f ca="1">VLOOKUP(CONCATENATE($F2345," ",$G2345),AllocFactorMatrix,(K$4+1),FALSE)*$E2352</f>
        <v>266.37107613311952</v>
      </c>
      <c r="L2345" s="5">
        <f ca="1">VLOOKUP(CONCATENATE($F2345," ",$G2345),AllocFactorMatrix,(L$4+1),FALSE)*$E2352</f>
        <v>8.3844157534042338</v>
      </c>
      <c r="M2345" s="5">
        <f ca="1">VLOOKUP(CONCATENATE($F2345," ",$G2345),AllocFactorMatrix,(M$4+1),FALSE)*$E2352</f>
        <v>0.78626368062910179</v>
      </c>
      <c r="N2345" s="5">
        <f t="shared" ref="N2345:N2352" ca="1" si="1162">SUBTOTAL(9,K2345:M2345)</f>
        <v>275.54175556715285</v>
      </c>
      <c r="O2345" s="5">
        <f ca="1">VLOOKUP(CONCATENATE($F2345," ",$G2345),AllocFactorMatrix,(O$4+1),FALSE)*$E2352</f>
        <v>202.48345474901342</v>
      </c>
      <c r="P2345" s="5">
        <f ca="1">VLOOKUP(CONCATENATE($F2345," ",$G2345),AllocFactorMatrix,(P$4+1),FALSE)*$E2352</f>
        <v>37.728566762214967</v>
      </c>
      <c r="Q2345" s="5">
        <f ca="1">VLOOKUP(CONCATENATE($F2345," ",$G2345),AllocFactorMatrix,(Q$4+1),FALSE)*$E2352</f>
        <v>17.048836813913717</v>
      </c>
      <c r="R2345" s="5">
        <f ca="1">VLOOKUP(CONCATENATE($F2345," ",$G2345),AllocFactorMatrix,(R$4+1),FALSE)*$E2352</f>
        <v>0.7666671341788952</v>
      </c>
      <c r="S2345" s="5">
        <f t="shared" ref="S2345:S2352" ca="1" si="1163">SUBTOTAL(9,O2345:R2345)</f>
        <v>258.027525459321</v>
      </c>
      <c r="T2345" s="5">
        <f ca="1">VLOOKUP(CONCATENATE($F2345," ",$G2345),AllocFactorMatrix,(T$4+1),FALSE)*$E2352</f>
        <v>7.0732657031056672</v>
      </c>
      <c r="U2345" s="5">
        <f ca="1">VLOOKUP(CONCATENATE($F2345," ",$G2345),AllocFactorMatrix,(U$4+1),FALSE)*$E2352</f>
        <v>115.75278807527815</v>
      </c>
      <c r="V2345" s="5">
        <f ca="1">VLOOKUP(CONCATENATE($F2345," ",$G2345),AllocFactorMatrix,(V$4+1),FALSE)*$E2352</f>
        <v>611.75673745109418</v>
      </c>
      <c r="W2345" s="5">
        <f ca="1">VLOOKUP(CONCATENATE($F2345," ",$G2345),AllocFactorMatrix,(W$4+1),FALSE)*$E2352</f>
        <v>110.47312736604138</v>
      </c>
      <c r="X2345" s="5">
        <f ca="1">SUBTOTAL(9,T2345:W2345)</f>
        <v>845.0559185955193</v>
      </c>
      <c r="Y2345" s="5">
        <f ca="1">VLOOKUP(CONCATENATE($F2345," ",$G2345),AllocFactorMatrix,(Y$4+1),FALSE)*$E2352</f>
        <v>62.18234765257079</v>
      </c>
      <c r="Z2345" s="5">
        <f ca="1">VLOOKUP(CONCATENATE($F2345," ",$G2345),AllocFactorMatrix,(Z$4+1),FALSE)*$E2352</f>
        <v>1.0415305542495412</v>
      </c>
      <c r="AA2345" s="5">
        <f t="shared" ca="1" si="1138"/>
        <v>63.223878206820331</v>
      </c>
      <c r="AB2345" s="5">
        <f ca="1">VLOOKUP(CONCATENATE($F2345," ",$G2345),AllocFactorMatrix,(AB$4+1),FALSE)*$E2352</f>
        <v>0.80690828925612712</v>
      </c>
      <c r="AC2345" s="5">
        <f ca="1">VLOOKUP(CONCATENATE($F2345," ",$G2345),AllocFactorMatrix,(AC$4+1),FALSE)*$E2352</f>
        <v>0</v>
      </c>
      <c r="AD2345" s="5">
        <f ca="1">VLOOKUP(CONCATENATE($F2345," ",$G2345),AllocFactorMatrix,(AD$4+1),FALSE)*$E2352</f>
        <v>0</v>
      </c>
    </row>
    <row r="2346" spans="4:30" hidden="1" outlineLevel="1">
      <c r="E2346" s="51"/>
      <c r="F2346" s="52" t="str">
        <f>F2352</f>
        <v>LABOR_M</v>
      </c>
      <c r="G2346" s="55" t="str">
        <f>$G$9</f>
        <v>BULKTRAN</v>
      </c>
      <c r="H2346" s="4">
        <f t="shared" ca="1" si="1136"/>
        <v>10.911952221401718</v>
      </c>
      <c r="I2346" s="5">
        <f ca="1">VLOOKUP(CONCATENATE($F2346," ",$G2346),AllocFactorMatrix,(I$4+1),FALSE)*$E2352</f>
        <v>5.3750420569408739</v>
      </c>
      <c r="J2346" s="5">
        <f ca="1">VLOOKUP(CONCATENATE($F2346," ",$G2346),AllocFactorMatrix,(J$4+1),FALSE)*$E2352</f>
        <v>0.26570753510375694</v>
      </c>
      <c r="K2346" s="5">
        <f ca="1">VLOOKUP(CONCATENATE($F2346," ",$G2346),AllocFactorMatrix,(K$4+1),FALSE)*$E2352</f>
        <v>0.9732714731775719</v>
      </c>
      <c r="L2346" s="5">
        <f ca="1">VLOOKUP(CONCATENATE($F2346," ",$G2346),AllocFactorMatrix,(L$4+1),FALSE)*$E2352</f>
        <v>3.063513047479241E-2</v>
      </c>
      <c r="M2346" s="5">
        <f ca="1">VLOOKUP(CONCATENATE($F2346," ",$G2346),AllocFactorMatrix,(M$4+1),FALSE)*$E2352</f>
        <v>2.8728645086430913E-3</v>
      </c>
      <c r="N2346" s="5">
        <f t="shared" ca="1" si="1162"/>
        <v>1.0067794681610074</v>
      </c>
      <c r="O2346" s="5">
        <f ca="1">VLOOKUP(CONCATENATE($F2346," ",$G2346),AllocFactorMatrix,(O$4+1),FALSE)*$E2352</f>
        <v>0.73983772246792168</v>
      </c>
      <c r="P2346" s="5">
        <f ca="1">VLOOKUP(CONCATENATE($F2346," ",$G2346),AllocFactorMatrix,(P$4+1),FALSE)*$E2352</f>
        <v>0.13785332208962645</v>
      </c>
      <c r="Q2346" s="5">
        <f ca="1">VLOOKUP(CONCATENATE($F2346," ",$G2346),AllocFactorMatrix,(Q$4+1),FALSE)*$E2352</f>
        <v>6.2293349423378691E-2</v>
      </c>
      <c r="R2346" s="5">
        <f ca="1">VLOOKUP(CONCATENATE($F2346," ",$G2346),AllocFactorMatrix,(R$4+1),FALSE)*$E2352</f>
        <v>2.8012622915042692E-3</v>
      </c>
      <c r="S2346" s="5">
        <f t="shared" ca="1" si="1163"/>
        <v>0.94278565627243105</v>
      </c>
      <c r="T2346" s="5">
        <f ca="1">VLOOKUP(CONCATENATE($F2346," ",$G2346),AllocFactorMatrix,(T$4+1),FALSE)*$E2352</f>
        <v>2.5844426620845459E-2</v>
      </c>
      <c r="U2346" s="5">
        <f ca="1">VLOOKUP(CONCATENATE($F2346," ",$G2346),AllocFactorMatrix,(U$4+1),FALSE)*$E2352</f>
        <v>0.42293963822909852</v>
      </c>
      <c r="V2346" s="5">
        <f ca="1">VLOOKUP(CONCATENATE($F2346," ",$G2346),AllocFactorMatrix,(V$4+1),FALSE)*$E2352</f>
        <v>2.2352478719865831</v>
      </c>
      <c r="W2346" s="5">
        <f ca="1">VLOOKUP(CONCATENATE($F2346," ",$G2346),AllocFactorMatrix,(W$4+1),FALSE)*$E2352</f>
        <v>0.40364871809260217</v>
      </c>
      <c r="X2346" s="5">
        <f t="shared" ref="X2346:X2352" ca="1" si="1164">SUBTOTAL(9,T2346:W2346)</f>
        <v>3.0876806549291294</v>
      </c>
      <c r="Y2346" s="5">
        <f ca="1">VLOOKUP(CONCATENATE($F2346," ",$G2346),AllocFactorMatrix,(Y$4+1),FALSE)*$E2352</f>
        <v>0.22720299059501625</v>
      </c>
      <c r="Z2346" s="5">
        <f ca="1">VLOOKUP(CONCATENATE($F2346," ",$G2346),AllocFactorMatrix,(Z$4+1),FALSE)*$E2352</f>
        <v>3.8055632451149059E-3</v>
      </c>
      <c r="AA2346" s="5">
        <f t="shared" ca="1" si="1138"/>
        <v>0.23100855384013116</v>
      </c>
      <c r="AB2346" s="5">
        <f ca="1">VLOOKUP(CONCATENATE($F2346," ",$G2346),AllocFactorMatrix,(AB$4+1),FALSE)*$E2352</f>
        <v>2.9482961543881338E-3</v>
      </c>
      <c r="AC2346" s="5">
        <f ca="1">VLOOKUP(CONCATENATE($F2346," ",$G2346),AllocFactorMatrix,(AC$4+1),FALSE)*$E2352</f>
        <v>0</v>
      </c>
      <c r="AD2346" s="5">
        <f ca="1">VLOOKUP(CONCATENATE($F2346," ",$G2346),AllocFactorMatrix,(AD$4+1),FALSE)*$E2352</f>
        <v>0</v>
      </c>
    </row>
    <row r="2347" spans="4:30" hidden="1" outlineLevel="1">
      <c r="E2347" s="51"/>
      <c r="F2347" s="52" t="str">
        <f>F2352</f>
        <v>LABOR_M</v>
      </c>
      <c r="G2347" s="55" t="str">
        <f>$G$10</f>
        <v>SUBTRAN</v>
      </c>
      <c r="H2347" s="4">
        <f t="shared" ca="1" si="1136"/>
        <v>2.400176876319057</v>
      </c>
      <c r="I2347" s="5">
        <f ca="1">VLOOKUP(CONCATENATE($F2347," ",$G2347),AllocFactorMatrix,(I$4+1),FALSE)*$E2352</f>
        <v>1.1685679528880744</v>
      </c>
      <c r="J2347" s="5">
        <f ca="1">VLOOKUP(CONCATENATE($F2347," ",$G2347),AllocFactorMatrix,(J$4+1),FALSE)*$E2352</f>
        <v>5.6396618074751291E-2</v>
      </c>
      <c r="K2347" s="5">
        <f ca="1">VLOOKUP(CONCATENATE($F2347," ",$G2347),AllocFactorMatrix,(K$4+1),FALSE)*$E2352</f>
        <v>0.20516813902169267</v>
      </c>
      <c r="L2347" s="5">
        <f ca="1">VLOOKUP(CONCATENATE($F2347," ",$G2347),AllocFactorMatrix,(L$4+1),FALSE)*$E2352</f>
        <v>6.3374507761897059E-3</v>
      </c>
      <c r="M2347" s="5">
        <f ca="1">VLOOKUP(CONCATENATE($F2347," ",$G2347),AllocFactorMatrix,(M$4+1),FALSE)*$E2352</f>
        <v>7.8929597748663642E-4</v>
      </c>
      <c r="N2347" s="5">
        <f t="shared" ca="1" si="1162"/>
        <v>0.21229488577536904</v>
      </c>
      <c r="O2347" s="5">
        <f ca="1">VLOOKUP(CONCATENATE($F2347," ",$G2347),AllocFactorMatrix,(O$4+1),FALSE)*$E2352</f>
        <v>0.15500773577095744</v>
      </c>
      <c r="P2347" s="5">
        <f ca="1">VLOOKUP(CONCATENATE($F2347," ",$G2347),AllocFactorMatrix,(P$4+1),FALSE)*$E2352</f>
        <v>2.8815757285634461E-2</v>
      </c>
      <c r="Q2347" s="5">
        <f ca="1">VLOOKUP(CONCATENATE($F2347," ",$G2347),AllocFactorMatrix,(Q$4+1),FALSE)*$E2352</f>
        <v>1.7145718935816109E-2</v>
      </c>
      <c r="R2347" s="5">
        <f ca="1">VLOOKUP(CONCATENATE($F2347," ",$G2347),AllocFactorMatrix,(R$4+1),FALSE)*$E2352</f>
        <v>0</v>
      </c>
      <c r="S2347" s="5">
        <f t="shared" ca="1" si="1163"/>
        <v>0.20096921199240803</v>
      </c>
      <c r="T2347" s="5">
        <f ca="1">VLOOKUP(CONCATENATE($F2347," ",$G2347),AllocFactorMatrix,(T$4+1),FALSE)*$E2352</f>
        <v>5.4126039766195866E-3</v>
      </c>
      <c r="U2347" s="5">
        <f ca="1">VLOOKUP(CONCATENATE($F2347," ",$G2347),AllocFactorMatrix,(U$4+1),FALSE)*$E2352</f>
        <v>8.8607417394603108E-2</v>
      </c>
      <c r="V2347" s="5">
        <f ca="1">VLOOKUP(CONCATENATE($F2347," ",$G2347),AllocFactorMatrix,(V$4+1),FALSE)*$E2352</f>
        <v>0.61729979788623146</v>
      </c>
      <c r="W2347" s="5">
        <f ca="1">VLOOKUP(CONCATENATE($F2347," ",$G2347),AllocFactorMatrix,(W$4+1),FALSE)*$E2352</f>
        <v>0</v>
      </c>
      <c r="X2347" s="5">
        <f t="shared" ca="1" si="1164"/>
        <v>0.71131981925745413</v>
      </c>
      <c r="Y2347" s="5">
        <f ca="1">VLOOKUP(CONCATENATE($F2347," ",$G2347),AllocFactorMatrix,(Y$4+1),FALSE)*$E2352</f>
        <v>4.6652787119817088E-2</v>
      </c>
      <c r="Z2347" s="5">
        <f ca="1">VLOOKUP(CONCATENATE($F2347," ",$G2347),AllocFactorMatrix,(Z$4+1),FALSE)*$E2352</f>
        <v>7.7770322875233709E-4</v>
      </c>
      <c r="AA2347" s="5">
        <f t="shared" ca="1" si="1138"/>
        <v>4.7430490348569422E-2</v>
      </c>
      <c r="AB2347" s="5">
        <f ca="1">VLOOKUP(CONCATENATE($F2347," ",$G2347),AllocFactorMatrix,(AB$4+1),FALSE)*$E2352</f>
        <v>6.2298443091640448E-4</v>
      </c>
      <c r="AC2347" s="5">
        <f ca="1">VLOOKUP(CONCATENATE($F2347," ",$G2347),AllocFactorMatrix,(AC$4+1),FALSE)*$E2352</f>
        <v>2.1182802458986215E-3</v>
      </c>
      <c r="AD2347" s="5">
        <f ca="1">VLOOKUP(CONCATENATE($F2347," ",$G2347),AllocFactorMatrix,(AD$4+1),FALSE)*$E2352</f>
        <v>4.5663330561533476E-4</v>
      </c>
    </row>
    <row r="2348" spans="4:30" hidden="1" outlineLevel="1">
      <c r="E2348" s="51"/>
      <c r="F2348" s="52" t="str">
        <f>F2352</f>
        <v>LABOR_M</v>
      </c>
      <c r="G2348" s="55" t="str">
        <f>$G$11</f>
        <v>DISTPRI</v>
      </c>
      <c r="H2348" s="4">
        <f t="shared" ca="1" si="1136"/>
        <v>1537.7896722307039</v>
      </c>
      <c r="I2348" s="5">
        <f ca="1">VLOOKUP(CONCATENATE($F2348," ",$G2348),AllocFactorMatrix,(I$4+1),FALSE)*$E2352</f>
        <v>1027.7704254922867</v>
      </c>
      <c r="J2348" s="5">
        <f ca="1">VLOOKUP(CONCATENATE($F2348," ",$G2348),AllocFactorMatrix,(J$4+1),FALSE)*$E2352</f>
        <v>48.446414825046283</v>
      </c>
      <c r="K2348" s="5">
        <f ca="1">VLOOKUP(CONCATENATE($F2348," ",$G2348),AllocFactorMatrix,(K$4+1),FALSE)*$E2352</f>
        <v>175.91190554906802</v>
      </c>
      <c r="L2348" s="5">
        <f ca="1">VLOOKUP(CONCATENATE($F2348," ",$G2348),AllocFactorMatrix,(L$4+1),FALSE)*$E2352</f>
        <v>5.4365932273774034</v>
      </c>
      <c r="M2348" s="5">
        <f ca="1">VLOOKUP(CONCATENATE($F2348," ",$G2348),AllocFactorMatrix,(M$4+1),FALSE)*$E2352</f>
        <v>0</v>
      </c>
      <c r="N2348" s="5">
        <f t="shared" ca="1" si="1162"/>
        <v>181.34849877644544</v>
      </c>
      <c r="O2348" s="5">
        <f ca="1">VLOOKUP(CONCATENATE($F2348," ",$G2348),AllocFactorMatrix,(O$4+1),FALSE)*$E2352</f>
        <v>131.90318238970249</v>
      </c>
      <c r="P2348" s="5">
        <f ca="1">VLOOKUP(CONCATENATE($F2348," ",$G2348),AllocFactorMatrix,(P$4+1),FALSE)*$E2352</f>
        <v>24.566976596377135</v>
      </c>
      <c r="Q2348" s="5">
        <f ca="1">VLOOKUP(CONCATENATE($F2348," ",$G2348),AllocFactorMatrix,(Q$4+1),FALSE)*$E2352</f>
        <v>0</v>
      </c>
      <c r="R2348" s="5">
        <f ca="1">VLOOKUP(CONCATENATE($F2348," ",$G2348),AllocFactorMatrix,(R$4+1),FALSE)*$E2352</f>
        <v>0</v>
      </c>
      <c r="S2348" s="5">
        <f t="shared" ca="1" si="1163"/>
        <v>156.47015898607964</v>
      </c>
      <c r="T2348" s="5">
        <f ca="1">VLOOKUP(CONCATENATE($F2348," ",$G2348),AllocFactorMatrix,(T$4+1),FALSE)*$E2352</f>
        <v>4.7022671664405999</v>
      </c>
      <c r="U2348" s="5">
        <f ca="1">VLOOKUP(CONCATENATE($F2348," ",$G2348),AllocFactorMatrix,(U$4+1),FALSE)*$E2352</f>
        <v>75.836928887759413</v>
      </c>
      <c r="V2348" s="5">
        <f ca="1">VLOOKUP(CONCATENATE($F2348," ",$G2348),AllocFactorMatrix,(V$4+1),FALSE)*$E2352</f>
        <v>0</v>
      </c>
      <c r="W2348" s="5">
        <f ca="1">VLOOKUP(CONCATENATE($F2348," ",$G2348),AllocFactorMatrix,(W$4+1),FALSE)*$E2352</f>
        <v>0</v>
      </c>
      <c r="X2348" s="5">
        <f t="shared" ca="1" si="1164"/>
        <v>80.539196054200019</v>
      </c>
      <c r="Y2348" s="5">
        <f ca="1">VLOOKUP(CONCATENATE($F2348," ",$G2348),AllocFactorMatrix,(Y$4+1),FALSE)*$E2352</f>
        <v>39.774871182366873</v>
      </c>
      <c r="Z2348" s="5">
        <f ca="1">VLOOKUP(CONCATENATE($F2348," ",$G2348),AllocFactorMatrix,(Z$4+1),FALSE)*$E2352</f>
        <v>0.66360055056068723</v>
      </c>
      <c r="AA2348" s="5">
        <f t="shared" ca="1" si="1138"/>
        <v>40.43847173292756</v>
      </c>
      <c r="AB2348" s="5">
        <f ca="1">VLOOKUP(CONCATENATE($F2348," ",$G2348),AllocFactorMatrix,(AB$4+1),FALSE)*$E2352</f>
        <v>0.53762763740983144</v>
      </c>
      <c r="AC2348" s="5">
        <f ca="1">VLOOKUP(CONCATENATE($F2348," ",$G2348),AllocFactorMatrix,(AC$4+1),FALSE)*$E2352</f>
        <v>1.8418375933876276</v>
      </c>
      <c r="AD2348" s="5">
        <f ca="1">VLOOKUP(CONCATENATE($F2348," ",$G2348),AllocFactorMatrix,(AD$4+1),FALSE)*$E2352</f>
        <v>0.39704113292072724</v>
      </c>
    </row>
    <row r="2349" spans="4:30" hidden="1" outlineLevel="1">
      <c r="E2349" s="51"/>
      <c r="F2349" s="52" t="str">
        <f>F2352</f>
        <v>LABOR_M</v>
      </c>
      <c r="G2349" s="55" t="str">
        <f>$G$12</f>
        <v>DISTSEC</v>
      </c>
      <c r="H2349" s="4">
        <f t="shared" ca="1" si="1136"/>
        <v>634.664711930625</v>
      </c>
      <c r="I2349" s="5">
        <f ca="1">VLOOKUP(CONCATENATE($F2349," ",$G2349),AllocFactorMatrix,(I$4+1),FALSE)*$E2352</f>
        <v>474.53972639223423</v>
      </c>
      <c r="J2349" s="5">
        <f ca="1">VLOOKUP(CONCATENATE($F2349," ",$G2349),AllocFactorMatrix,(J$4+1),FALSE)*$E2352</f>
        <v>22.877711449626798</v>
      </c>
      <c r="K2349" s="5">
        <f ca="1">VLOOKUP(CONCATENATE($F2349," ",$G2349),AllocFactorMatrix,(K$4+1),FALSE)*$E2352</f>
        <v>69.031589442153432</v>
      </c>
      <c r="L2349" s="5">
        <f ca="1">VLOOKUP(CONCATENATE($F2349," ",$G2349),AllocFactorMatrix,(L$4+1),FALSE)*$E2352</f>
        <v>0</v>
      </c>
      <c r="M2349" s="5">
        <f ca="1">VLOOKUP(CONCATENATE($F2349," ",$G2349),AllocFactorMatrix,(M$4+1),FALSE)*$E2352</f>
        <v>0</v>
      </c>
      <c r="N2349" s="5">
        <f t="shared" ca="1" si="1162"/>
        <v>69.031589442153432</v>
      </c>
      <c r="O2349" s="5">
        <f ca="1">VLOOKUP(CONCATENATE($F2349," ",$G2349),AllocFactorMatrix,(O$4+1),FALSE)*$E2352</f>
        <v>43.98719747991835</v>
      </c>
      <c r="P2349" s="5">
        <f ca="1">VLOOKUP(CONCATENATE($F2349," ",$G2349),AllocFactorMatrix,(P$4+1),FALSE)*$E2352</f>
        <v>0</v>
      </c>
      <c r="Q2349" s="5">
        <f ca="1">VLOOKUP(CONCATENATE($F2349," ",$G2349),AllocFactorMatrix,(Q$4+1),FALSE)*$E2352</f>
        <v>0</v>
      </c>
      <c r="R2349" s="5">
        <f ca="1">VLOOKUP(CONCATENATE($F2349," ",$G2349),AllocFactorMatrix,(R$4+1),FALSE)*$E2352</f>
        <v>0</v>
      </c>
      <c r="S2349" s="5">
        <f t="shared" ca="1" si="1163"/>
        <v>43.98719747991835</v>
      </c>
      <c r="T2349" s="5">
        <f ca="1">VLOOKUP(CONCATENATE($F2349," ",$G2349),AllocFactorMatrix,(T$4+1),FALSE)*$E2352</f>
        <v>1.1893215405929205</v>
      </c>
      <c r="U2349" s="5">
        <f ca="1">VLOOKUP(CONCATENATE($F2349," ",$G2349),AllocFactorMatrix,(U$4+1),FALSE)*$E2352</f>
        <v>0</v>
      </c>
      <c r="V2349" s="5">
        <f ca="1">VLOOKUP(CONCATENATE($F2349," ",$G2349),AllocFactorMatrix,(V$4+1),FALSE)*$E2352</f>
        <v>0</v>
      </c>
      <c r="W2349" s="5">
        <f ca="1">VLOOKUP(CONCATENATE($F2349," ",$G2349),AllocFactorMatrix,(W$4+1),FALSE)*$E2352</f>
        <v>0</v>
      </c>
      <c r="X2349" s="5">
        <f t="shared" ca="1" si="1164"/>
        <v>1.1893215405929205</v>
      </c>
      <c r="Y2349" s="5">
        <f ca="1">VLOOKUP(CONCATENATE($F2349," ",$G2349),AllocFactorMatrix,(Y$4+1),FALSE)*$E2352</f>
        <v>16.224417952850718</v>
      </c>
      <c r="Z2349" s="5">
        <f ca="1">VLOOKUP(CONCATENATE($F2349," ",$G2349),AllocFactorMatrix,(Z$4+1),FALSE)*$E2352</f>
        <v>0</v>
      </c>
      <c r="AA2349" s="5">
        <f t="shared" ca="1" si="1138"/>
        <v>16.224417952850718</v>
      </c>
      <c r="AB2349" s="5">
        <f ca="1">VLOOKUP(CONCATENATE($F2349," ",$G2349),AllocFactorMatrix,(AB$4+1),FALSE)*$E2352</f>
        <v>0.16836130701678359</v>
      </c>
      <c r="AC2349" s="5">
        <f ca="1">VLOOKUP(CONCATENATE($F2349," ",$G2349),AllocFactorMatrix,(AC$4+1),FALSE)*$E2352</f>
        <v>5.7165139167083314</v>
      </c>
      <c r="AD2349" s="5">
        <f ca="1">VLOOKUP(CONCATENATE($F2349," ",$G2349),AllocFactorMatrix,(AD$4+1),FALSE)*$E2352</f>
        <v>0.92987244952346659</v>
      </c>
    </row>
    <row r="2350" spans="4:30" hidden="1" outlineLevel="1">
      <c r="E2350" s="51"/>
      <c r="F2350" s="52" t="str">
        <f>F2352</f>
        <v>LABOR_M</v>
      </c>
      <c r="G2350" s="55" t="str">
        <f>$G$13</f>
        <v>ENERGY</v>
      </c>
      <c r="H2350" s="4">
        <f t="shared" ca="1" si="1136"/>
        <v>786.19705615278542</v>
      </c>
      <c r="I2350" s="5">
        <f ca="1">VLOOKUP(CONCATENATE($F2350," ",$G2350),AllocFactorMatrix,(I$4+1),FALSE)*$E2352</f>
        <v>295.00243255800808</v>
      </c>
      <c r="J2350" s="5">
        <f ca="1">VLOOKUP(CONCATENATE($F2350," ",$G2350),AllocFactorMatrix,(J$4+1),FALSE)*$E2352</f>
        <v>19.118063874923031</v>
      </c>
      <c r="K2350" s="5">
        <f ca="1">VLOOKUP(CONCATENATE($F2350," ",$G2350),AllocFactorMatrix,(K$4+1),FALSE)*$E2352</f>
        <v>64.143176769819519</v>
      </c>
      <c r="L2350" s="5">
        <f ca="1">VLOOKUP(CONCATENATE($F2350," ",$G2350),AllocFactorMatrix,(L$4+1),FALSE)*$E2352</f>
        <v>2.0386157777276752</v>
      </c>
      <c r="M2350" s="5">
        <f ca="1">VLOOKUP(CONCATENATE($F2350," ",$G2350),AllocFactorMatrix,(M$4+1),FALSE)*$E2352</f>
        <v>0.18793654286000633</v>
      </c>
      <c r="N2350" s="5">
        <f t="shared" ca="1" si="1162"/>
        <v>66.369729090407191</v>
      </c>
      <c r="O2350" s="5">
        <f ca="1">VLOOKUP(CONCATENATE($F2350," ",$G2350),AllocFactorMatrix,(O$4+1),FALSE)*$E2352</f>
        <v>58.480229267391287</v>
      </c>
      <c r="P2350" s="5">
        <f ca="1">VLOOKUP(CONCATENATE($F2350," ",$G2350),AllocFactorMatrix,(P$4+1),FALSE)*$E2352</f>
        <v>10.841109249145635</v>
      </c>
      <c r="Q2350" s="5">
        <f ca="1">VLOOKUP(CONCATENATE($F2350," ",$G2350),AllocFactorMatrix,(Q$4+1),FALSE)*$E2352</f>
        <v>4.9259225545721517</v>
      </c>
      <c r="R2350" s="5">
        <f ca="1">VLOOKUP(CONCATENATE($F2350," ",$G2350),AllocFactorMatrix,(R$4+1),FALSE)*$E2352</f>
        <v>0.22823837636075642</v>
      </c>
      <c r="S2350" s="5">
        <f t="shared" ca="1" si="1163"/>
        <v>74.475499447469829</v>
      </c>
      <c r="T2350" s="5">
        <f ca="1">VLOOKUP(CONCATENATE($F2350," ",$G2350),AllocFactorMatrix,(T$4+1),FALSE)*$E2352</f>
        <v>2.2410732053391125</v>
      </c>
      <c r="U2350" s="5">
        <f ca="1">VLOOKUP(CONCATENATE($F2350," ",$G2350),AllocFactorMatrix,(U$4+1),FALSE)*$E2352</f>
        <v>39.349888179674849</v>
      </c>
      <c r="V2350" s="5">
        <f ca="1">VLOOKUP(CONCATENATE($F2350," ",$G2350),AllocFactorMatrix,(V$4+1),FALSE)*$E2352</f>
        <v>223.41232784229811</v>
      </c>
      <c r="W2350" s="5">
        <f ca="1">VLOOKUP(CONCATENATE($F2350," ",$G2350),AllocFactorMatrix,(W$4+1),FALSE)*$E2352</f>
        <v>42.386547481865222</v>
      </c>
      <c r="X2350" s="5">
        <f t="shared" ca="1" si="1164"/>
        <v>307.3898367091773</v>
      </c>
      <c r="Y2350" s="5">
        <f ca="1">VLOOKUP(CONCATENATE($F2350," ",$G2350),AllocFactorMatrix,(Y$4+1),FALSE)*$E2352</f>
        <v>15.844056905548419</v>
      </c>
      <c r="Z2350" s="5">
        <f ca="1">VLOOKUP(CONCATENATE($F2350," ",$G2350),AllocFactorMatrix,(Z$4+1),FALSE)*$E2352</f>
        <v>0.25791598854804404</v>
      </c>
      <c r="AA2350" s="5">
        <f t="shared" ca="1" si="1138"/>
        <v>16.101972894096463</v>
      </c>
      <c r="AB2350" s="5">
        <f ca="1">VLOOKUP(CONCATENATE($F2350," ",$G2350),AllocFactorMatrix,(AB$4+1),FALSE)*$E2352</f>
        <v>0.28768453836384739</v>
      </c>
      <c r="AC2350" s="5">
        <f ca="1">VLOOKUP(CONCATENATE($F2350," ",$G2350),AllocFactorMatrix,(AC$4+1),FALSE)*$E2352</f>
        <v>6.2207929091445937</v>
      </c>
      <c r="AD2350" s="5">
        <f ca="1">VLOOKUP(CONCATENATE($F2350," ",$G2350),AllocFactorMatrix,(AD$4+1),FALSE)*$E2352</f>
        <v>1.2310441311950171</v>
      </c>
    </row>
    <row r="2351" spans="4:30" hidden="1" outlineLevel="1">
      <c r="E2351" s="51"/>
      <c r="F2351" s="52" t="str">
        <f>F2352</f>
        <v>LABOR_M</v>
      </c>
      <c r="G2351" s="55" t="str">
        <f>$G$14</f>
        <v>CUSTOMER</v>
      </c>
      <c r="H2351" s="4">
        <f t="shared" ca="1" si="1136"/>
        <v>592.58451451762187</v>
      </c>
      <c r="I2351" s="5">
        <f ca="1">VLOOKUP(CONCATENATE($F2351," ",$G2351),AllocFactorMatrix,(I$4+1),FALSE)*$E2352</f>
        <v>423.40222366206109</v>
      </c>
      <c r="J2351" s="5">
        <f ca="1">VLOOKUP(CONCATENATE($F2351," ",$G2351),AllocFactorMatrix,(J$4+1),FALSE)*$E2352</f>
        <v>72.458062325534485</v>
      </c>
      <c r="K2351" s="5">
        <f ca="1">VLOOKUP(CONCATENATE($F2351," ",$G2351),AllocFactorMatrix,(K$4+1),FALSE)*$E2352</f>
        <v>20.864016703016556</v>
      </c>
      <c r="L2351" s="5">
        <f ca="1">VLOOKUP(CONCATENATE($F2351," ",$G2351),AllocFactorMatrix,(L$4+1),FALSE)*$E2352</f>
        <v>3.4876898960413985</v>
      </c>
      <c r="M2351" s="5">
        <f ca="1">VLOOKUP(CONCATENATE($F2351," ",$G2351),AllocFactorMatrix,(M$4+1),FALSE)*$E2352</f>
        <v>0.55103827842810338</v>
      </c>
      <c r="N2351" s="5">
        <f t="shared" ca="1" si="1162"/>
        <v>24.902744877486057</v>
      </c>
      <c r="O2351" s="5">
        <f ca="1">VLOOKUP(CONCATENATE($F2351," ",$G2351),AllocFactorMatrix,(O$4+1),FALSE)*$E2352</f>
        <v>3.8932742711711446</v>
      </c>
      <c r="P2351" s="5">
        <f ca="1">VLOOKUP(CONCATENATE($F2351," ",$G2351),AllocFactorMatrix,(P$4+1),FALSE)*$E2352</f>
        <v>0.99990068401404464</v>
      </c>
      <c r="Q2351" s="5">
        <f ca="1">VLOOKUP(CONCATENATE($F2351," ",$G2351),AllocFactorMatrix,(Q$4+1),FALSE)*$E2352</f>
        <v>1.9124979382836431</v>
      </c>
      <c r="R2351" s="5">
        <f ca="1">VLOOKUP(CONCATENATE($F2351," ",$G2351),AllocFactorMatrix,(R$4+1),FALSE)*$E2352</f>
        <v>0.33379719528696944</v>
      </c>
      <c r="S2351" s="5">
        <f t="shared" ca="1" si="1163"/>
        <v>7.1394700887558011</v>
      </c>
      <c r="T2351" s="5">
        <f ca="1">VLOOKUP(CONCATENATE($F2351," ",$G2351),AllocFactorMatrix,(T$4+1),FALSE)*$E2352</f>
        <v>2.7076756679586089E-2</v>
      </c>
      <c r="U2351" s="5">
        <f ca="1">VLOOKUP(CONCATENATE($F2351," ",$G2351),AllocFactorMatrix,(U$4+1),FALSE)*$E2352</f>
        <v>0.5952718377778935</v>
      </c>
      <c r="V2351" s="5">
        <f ca="1">VLOOKUP(CONCATENATE($F2351," ",$G2351),AllocFactorMatrix,(V$4+1),FALSE)*$E2352</f>
        <v>2.8140083736781127</v>
      </c>
      <c r="W2351" s="5">
        <f ca="1">VLOOKUP(CONCATENATE($F2351," ",$G2351),AllocFactorMatrix,(W$4+1),FALSE)*$E2352</f>
        <v>0.50088227484755565</v>
      </c>
      <c r="X2351" s="5">
        <f t="shared" ca="1" si="1164"/>
        <v>3.9372392429831478</v>
      </c>
      <c r="Y2351" s="5">
        <f ca="1">VLOOKUP(CONCATENATE($F2351," ",$G2351),AllocFactorMatrix,(Y$4+1),FALSE)*$E2352</f>
        <v>1.0655971324263973</v>
      </c>
      <c r="Z2351" s="5">
        <f ca="1">VLOOKUP(CONCATENATE($F2351," ",$G2351),AllocFactorMatrix,(Z$4+1),FALSE)*$E2352</f>
        <v>1.6881987002736201E-2</v>
      </c>
      <c r="AA2351" s="5">
        <f t="shared" ca="1" si="1138"/>
        <v>1.0824791194291334</v>
      </c>
      <c r="AB2351" s="5">
        <f ca="1">VLOOKUP(CONCATENATE($F2351," ",$G2351),AllocFactorMatrix,(AB$4+1),FALSE)*$E2352</f>
        <v>3.0364123857019861E-2</v>
      </c>
      <c r="AC2351" s="5">
        <f ca="1">VLOOKUP(CONCATENATE($F2351," ",$G2351),AllocFactorMatrix,(AC$4+1),FALSE)*$E2352</f>
        <v>46.731362618520379</v>
      </c>
      <c r="AD2351" s="5">
        <f ca="1">VLOOKUP(CONCATENATE($F2351," ",$G2351),AllocFactorMatrix,(AD$4+1),FALSE)*$E2352</f>
        <v>12.900568458994877</v>
      </c>
    </row>
    <row r="2352" spans="4:30" collapsed="1">
      <c r="D2352" s="1" t="s">
        <v>532</v>
      </c>
      <c r="E2352" s="40">
        <v>6551</v>
      </c>
      <c r="F2352" s="10" t="s">
        <v>70</v>
      </c>
      <c r="G2352" s="55" t="str">
        <f>$G$15</f>
        <v>TOTAL</v>
      </c>
      <c r="H2352" s="4">
        <f t="shared" ca="1" si="1136"/>
        <v>6551.0000000000009</v>
      </c>
      <c r="I2352" s="5">
        <f ca="1">VLOOKUP(CONCATENATE($F2352," ",$G2352),AllocFactorMatrix,(I$4+1),FALSE)*$E2352</f>
        <v>3698.3338337881869</v>
      </c>
      <c r="J2352" s="5">
        <f ca="1">VLOOKUP(CONCATENATE($F2352," ",$G2352),AllocFactorMatrix,(J$4+1),FALSE)*$E2352</f>
        <v>235.94287090701465</v>
      </c>
      <c r="K2352" s="5">
        <f ca="1">VLOOKUP(CONCATENATE($F2352," ",$G2352),AllocFactorMatrix,(K$4+1),FALSE)*$E2352</f>
        <v>597.50020420937642</v>
      </c>
      <c r="L2352" s="5">
        <f ca="1">VLOOKUP(CONCATENATE($F2352," ",$G2352),AllocFactorMatrix,(L$4+1),FALSE)*$E2352</f>
        <v>19.384287235801697</v>
      </c>
      <c r="M2352" s="5">
        <f ca="1">VLOOKUP(CONCATENATE($F2352," ",$G2352),AllocFactorMatrix,(M$4+1),FALSE)*$E2352</f>
        <v>1.5289006624033412</v>
      </c>
      <c r="N2352" s="5">
        <f t="shared" ca="1" si="1162"/>
        <v>618.41339210758144</v>
      </c>
      <c r="O2352" s="5">
        <f ca="1">VLOOKUP(CONCATENATE($F2352," ",$G2352),AllocFactorMatrix,(O$4+1),FALSE)*$E2352</f>
        <v>441.64218361543556</v>
      </c>
      <c r="P2352" s="5">
        <f ca="1">VLOOKUP(CONCATENATE($F2352," ",$G2352),AllocFactorMatrix,(P$4+1),FALSE)*$E2352</f>
        <v>74.303222371127035</v>
      </c>
      <c r="Q2352" s="5">
        <f ca="1">VLOOKUP(CONCATENATE($F2352," ",$G2352),AllocFactorMatrix,(Q$4+1),FALSE)*$E2352</f>
        <v>23.966696375128706</v>
      </c>
      <c r="R2352" s="5">
        <f ca="1">VLOOKUP(CONCATENATE($F2352," ",$G2352),AllocFactorMatrix,(R$4+1),FALSE)*$E2352</f>
        <v>1.3315039681181255</v>
      </c>
      <c r="S2352" s="5">
        <f t="shared" ca="1" si="1163"/>
        <v>541.24360632980938</v>
      </c>
      <c r="T2352" s="5">
        <f ca="1">VLOOKUP(CONCATENATE($F2352," ",$G2352),AllocFactorMatrix,(T$4+1),FALSE)*$E2352</f>
        <v>15.26426140275535</v>
      </c>
      <c r="U2352" s="5">
        <f ca="1">VLOOKUP(CONCATENATE($F2352," ",$G2352),AllocFactorMatrix,(U$4+1),FALSE)*$E2352</f>
        <v>232.04642403611402</v>
      </c>
      <c r="V2352" s="5">
        <f ca="1">VLOOKUP(CONCATENATE($F2352," ",$G2352),AllocFactorMatrix,(V$4+1),FALSE)*$E2352</f>
        <v>840.83562133694329</v>
      </c>
      <c r="W2352" s="5">
        <f ca="1">VLOOKUP(CONCATENATE($F2352," ",$G2352),AllocFactorMatrix,(W$4+1),FALSE)*$E2352</f>
        <v>153.76420584084678</v>
      </c>
      <c r="X2352" s="5">
        <f t="shared" ca="1" si="1164"/>
        <v>1241.9105126166596</v>
      </c>
      <c r="Y2352" s="5">
        <f ca="1">VLOOKUP(CONCATENATE($F2352," ",$G2352),AllocFactorMatrix,(Y$4+1),FALSE)*$E2352</f>
        <v>135.36514660347805</v>
      </c>
      <c r="Z2352" s="5">
        <f ca="1">VLOOKUP(CONCATENATE($F2352," ",$G2352),AllocFactorMatrix,(Z$4+1),FALSE)*$E2352</f>
        <v>1.984512346834876</v>
      </c>
      <c r="AA2352" s="5">
        <f t="shared" ca="1" si="1138"/>
        <v>137.34965895031291</v>
      </c>
      <c r="AB2352" s="5">
        <f ca="1">VLOOKUP(CONCATENATE($F2352," ",$G2352),AllocFactorMatrix,(AB$4+1),FALSE)*$E2352</f>
        <v>1.8345171764889139</v>
      </c>
      <c r="AC2352" s="5">
        <f ca="1">VLOOKUP(CONCATENATE($F2352," ",$G2352),AllocFactorMatrix,(AC$4+1),FALSE)*$E2352</f>
        <v>60.512625318006826</v>
      </c>
      <c r="AD2352" s="5">
        <f ca="1">VLOOKUP(CONCATENATE($F2352," ",$G2352),AllocFactorMatrix,(AD$4+1),FALSE)*$E2352</f>
        <v>15.458982805939703</v>
      </c>
    </row>
    <row r="2353" spans="3:30" hidden="1" outlineLevel="1">
      <c r="E2353" s="51"/>
      <c r="F2353" s="52" t="str">
        <f>F2360</f>
        <v>RB_GUP</v>
      </c>
      <c r="G2353" s="55" t="str">
        <f>$G$8</f>
        <v>PRODUCTION</v>
      </c>
      <c r="H2353" s="4">
        <f t="shared" ref="H2353:H2360" ca="1" si="1165">SUBTOTAL(9,I2353:AD2353)</f>
        <v>177865.28499481213</v>
      </c>
      <c r="I2353" s="5">
        <f ca="1">VLOOKUP(CONCATENATE($F2353," ",$G2353),AllocFactorMatrix,(I$4+1),FALSE)*$E2360</f>
        <v>87613.413981213394</v>
      </c>
      <c r="J2353" s="5">
        <f ca="1">VLOOKUP(CONCATENATE($F2353," ",$G2353),AllocFactorMatrix,(J$4+1),FALSE)*$E2360</f>
        <v>4331.0441154431555</v>
      </c>
      <c r="K2353" s="5">
        <f ca="1">VLOOKUP(CONCATENATE($F2353," ",$G2353),AllocFactorMatrix,(K$4+1),FALSE)*$E2360</f>
        <v>15864.366379328972</v>
      </c>
      <c r="L2353" s="5">
        <f ca="1">VLOOKUP(CONCATENATE($F2353," ",$G2353),AllocFactorMatrix,(L$4+1),FALSE)*$E2360</f>
        <v>499.35392881075614</v>
      </c>
      <c r="M2353" s="5">
        <f ca="1">VLOOKUP(CONCATENATE($F2353," ",$G2353),AllocFactorMatrix,(M$4+1),FALSE)*$E2360</f>
        <v>46.827813594994353</v>
      </c>
      <c r="N2353" s="5">
        <f t="shared" ref="N2353:N2360" ca="1" si="1166">SUBTOTAL(9,K2353:M2353)</f>
        <v>16410.548121734722</v>
      </c>
      <c r="O2353" s="5">
        <f ca="1">VLOOKUP(CONCATENATE($F2353," ",$G2353),AllocFactorMatrix,(O$4+1),FALSE)*$E2360</f>
        <v>12059.386321228389</v>
      </c>
      <c r="P2353" s="5">
        <f ca="1">VLOOKUP(CONCATENATE($F2353," ",$G2353),AllocFactorMatrix,(P$4+1),FALSE)*$E2360</f>
        <v>2247.0150091807641</v>
      </c>
      <c r="Q2353" s="5">
        <f ca="1">VLOOKUP(CONCATENATE($F2353," ",$G2353),AllocFactorMatrix,(Q$4+1),FALSE)*$E2360</f>
        <v>1015.3842432282373</v>
      </c>
      <c r="R2353" s="5">
        <f ca="1">VLOOKUP(CONCATENATE($F2353," ",$G2353),AllocFactorMatrix,(R$4+1),FALSE)*$E2360</f>
        <v>45.660694412353635</v>
      </c>
      <c r="S2353" s="5">
        <f t="shared" ref="S2353:S2360" ca="1" si="1167">SUBTOTAL(9,O2353:R2353)</f>
        <v>15367.446268049745</v>
      </c>
      <c r="T2353" s="5">
        <f ca="1">VLOOKUP(CONCATENATE($F2353," ",$G2353),AllocFactorMatrix,(T$4+1),FALSE)*$E2360</f>
        <v>421.26525237421657</v>
      </c>
      <c r="U2353" s="5">
        <f ca="1">VLOOKUP(CONCATENATE($F2353," ",$G2353),AllocFactorMatrix,(U$4+1),FALSE)*$E2360</f>
        <v>6893.9340791539862</v>
      </c>
      <c r="V2353" s="5">
        <f ca="1">VLOOKUP(CONCATENATE($F2353," ",$G2353),AllocFactorMatrix,(V$4+1),FALSE)*$E2360</f>
        <v>36434.635317150409</v>
      </c>
      <c r="W2353" s="5">
        <f ca="1">VLOOKUP(CONCATENATE($F2353," ",$G2353),AllocFactorMatrix,(W$4+1),FALSE)*$E2360</f>
        <v>6579.4912610154988</v>
      </c>
      <c r="X2353" s="5">
        <f ca="1">SUBTOTAL(9,T2353:W2353)</f>
        <v>50329.325909694111</v>
      </c>
      <c r="Y2353" s="5">
        <f ca="1">VLOOKUP(CONCATENATE($F2353," ",$G2353),AllocFactorMatrix,(Y$4+1),FALSE)*$E2360</f>
        <v>3703.4184034087566</v>
      </c>
      <c r="Z2353" s="5">
        <f ca="1">VLOOKUP(CONCATENATE($F2353," ",$G2353),AllocFactorMatrix,(Z$4+1),FALSE)*$E2360</f>
        <v>62.030842641574104</v>
      </c>
      <c r="AA2353" s="5">
        <f t="shared" ref="AA2353:AA2360" ca="1" si="1168">SUBTOTAL(9,Y2353:Z2353)</f>
        <v>3765.4492460503307</v>
      </c>
      <c r="AB2353" s="5">
        <f ca="1">VLOOKUP(CONCATENATE($F2353," ",$G2353),AllocFactorMatrix,(AB$4+1),FALSE)*$E2360</f>
        <v>48.057352626677023</v>
      </c>
      <c r="AC2353" s="5">
        <f ca="1">VLOOKUP(CONCATENATE($F2353," ",$G2353),AllocFactorMatrix,(AC$4+1),FALSE)*$E2360</f>
        <v>0</v>
      </c>
      <c r="AD2353" s="5">
        <f ca="1">VLOOKUP(CONCATENATE($F2353," ",$G2353),AllocFactorMatrix,(AD$4+1),FALSE)*$E2360</f>
        <v>0</v>
      </c>
    </row>
    <row r="2354" spans="3:30" hidden="1" outlineLevel="1">
      <c r="E2354" s="51"/>
      <c r="F2354" s="52" t="str">
        <f>F2360</f>
        <v>RB_GUP</v>
      </c>
      <c r="G2354" s="55" t="str">
        <f>$G$9</f>
        <v>BULKTRAN</v>
      </c>
      <c r="H2354" s="4">
        <f t="shared" ca="1" si="1165"/>
        <v>94272.517148378072</v>
      </c>
      <c r="I2354" s="5">
        <f ca="1">VLOOKUP(CONCATENATE($F2354," ",$G2354),AllocFactorMatrix,(I$4+1),FALSE)*$E2360</f>
        <v>46437.038414847491</v>
      </c>
      <c r="J2354" s="5">
        <f ca="1">VLOOKUP(CONCATENATE($F2354," ",$G2354),AllocFactorMatrix,(J$4+1),FALSE)*$E2360</f>
        <v>2295.5487387851203</v>
      </c>
      <c r="K2354" s="5">
        <f ca="1">VLOOKUP(CONCATENATE($F2354," ",$G2354),AllocFactorMatrix,(K$4+1),FALSE)*$E2360</f>
        <v>8408.4634704690397</v>
      </c>
      <c r="L2354" s="5">
        <f ca="1">VLOOKUP(CONCATENATE($F2354," ",$G2354),AllocFactorMatrix,(L$4+1),FALSE)*$E2360</f>
        <v>264.66857666067352</v>
      </c>
      <c r="M2354" s="5">
        <f ca="1">VLOOKUP(CONCATENATE($F2354," ",$G2354),AllocFactorMatrix,(M$4+1),FALSE)*$E2360</f>
        <v>24.819772224152228</v>
      </c>
      <c r="N2354" s="5">
        <f t="shared" ca="1" si="1166"/>
        <v>8697.9518193538661</v>
      </c>
      <c r="O2354" s="5">
        <f ca="1">VLOOKUP(CONCATENATE($F2354," ",$G2354),AllocFactorMatrix,(O$4+1),FALSE)*$E2360</f>
        <v>6391.7402645495367</v>
      </c>
      <c r="P2354" s="5">
        <f ca="1">VLOOKUP(CONCATENATE($F2354," ",$G2354),AllocFactorMatrix,(P$4+1),FALSE)*$E2360</f>
        <v>1190.9674279150934</v>
      </c>
      <c r="Q2354" s="5">
        <f ca="1">VLOOKUP(CONCATENATE($F2354," ",$G2354),AllocFactorMatrix,(Q$4+1),FALSE)*$E2360</f>
        <v>538.17600486075139</v>
      </c>
      <c r="R2354" s="5">
        <f ca="1">VLOOKUP(CONCATENATE($F2354," ",$G2354),AllocFactorMatrix,(R$4+1),FALSE)*$E2360</f>
        <v>24.201173360619595</v>
      </c>
      <c r="S2354" s="5">
        <f t="shared" ca="1" si="1167"/>
        <v>8145.0848706860006</v>
      </c>
      <c r="T2354" s="5">
        <f ca="1">VLOOKUP(CONCATENATE($F2354," ",$G2354),AllocFactorMatrix,(T$4+1),FALSE)*$E2360</f>
        <v>223.2798588528531</v>
      </c>
      <c r="U2354" s="5">
        <f ca="1">VLOOKUP(CONCATENATE($F2354," ",$G2354),AllocFactorMatrix,(U$4+1),FALSE)*$E2360</f>
        <v>3653.9368472930978</v>
      </c>
      <c r="V2354" s="5">
        <f ca="1">VLOOKUP(CONCATENATE($F2354," ",$G2354),AllocFactorMatrix,(V$4+1),FALSE)*$E2360</f>
        <v>19311.158907884397</v>
      </c>
      <c r="W2354" s="5">
        <f ca="1">VLOOKUP(CONCATENATE($F2354," ",$G2354),AllocFactorMatrix,(W$4+1),FALSE)*$E2360</f>
        <v>3487.2752305194281</v>
      </c>
      <c r="X2354" s="5">
        <f t="shared" ref="X2354:X2360" ca="1" si="1169">SUBTOTAL(9,T2354:W2354)</f>
        <v>26675.650844549775</v>
      </c>
      <c r="Y2354" s="5">
        <f ca="1">VLOOKUP(CONCATENATE($F2354," ",$G2354),AllocFactorMatrix,(Y$4+1),FALSE)*$E2360</f>
        <v>1962.8932928263891</v>
      </c>
      <c r="Z2354" s="5">
        <f ca="1">VLOOKUP(CONCATENATE($F2354," ",$G2354),AllocFactorMatrix,(Z$4+1),FALSE)*$E2360</f>
        <v>32.877712347447122</v>
      </c>
      <c r="AA2354" s="5">
        <f t="shared" ca="1" si="1168"/>
        <v>1995.7710051738363</v>
      </c>
      <c r="AB2354" s="5">
        <f ca="1">VLOOKUP(CONCATENATE($F2354," ",$G2354),AllocFactorMatrix,(AB$4+1),FALSE)*$E2360</f>
        <v>25.471454981989343</v>
      </c>
      <c r="AC2354" s="5">
        <f ca="1">VLOOKUP(CONCATENATE($F2354," ",$G2354),AllocFactorMatrix,(AC$4+1),FALSE)*$E2360</f>
        <v>0</v>
      </c>
      <c r="AD2354" s="5">
        <f ca="1">VLOOKUP(CONCATENATE($F2354," ",$G2354),AllocFactorMatrix,(AD$4+1),FALSE)*$E2360</f>
        <v>0</v>
      </c>
    </row>
    <row r="2355" spans="3:30" hidden="1" outlineLevel="1">
      <c r="E2355" s="51"/>
      <c r="F2355" s="52" t="str">
        <f>F2360</f>
        <v>RB_GUP</v>
      </c>
      <c r="G2355" s="55" t="str">
        <f>$G$10</f>
        <v>SUBTRAN</v>
      </c>
      <c r="H2355" s="4">
        <f t="shared" ca="1" si="1165"/>
        <v>20708.841824841671</v>
      </c>
      <c r="I2355" s="5">
        <f ca="1">VLOOKUP(CONCATENATE($F2355," ",$G2355),AllocFactorMatrix,(I$4+1),FALSE)*$E2360</f>
        <v>10082.460645588393</v>
      </c>
      <c r="J2355" s="5">
        <f ca="1">VLOOKUP(CONCATENATE($F2355," ",$G2355),AllocFactorMatrix,(J$4+1),FALSE)*$E2360</f>
        <v>486.59274018052866</v>
      </c>
      <c r="K2355" s="5">
        <f ca="1">VLOOKUP(CONCATENATE($F2355," ",$G2355),AllocFactorMatrix,(K$4+1),FALSE)*$E2360</f>
        <v>1770.2005966382649</v>
      </c>
      <c r="L2355" s="5">
        <f ca="1">VLOOKUP(CONCATENATE($F2355," ",$G2355),AllocFactorMatrix,(L$4+1),FALSE)*$E2360</f>
        <v>54.679830887341147</v>
      </c>
      <c r="M2355" s="5">
        <f ca="1">VLOOKUP(CONCATENATE($F2355," ",$G2355),AllocFactorMatrix,(M$4+1),FALSE)*$E2360</f>
        <v>6.8100837534199066</v>
      </c>
      <c r="N2355" s="5">
        <f t="shared" ca="1" si="1166"/>
        <v>1831.6905112790257</v>
      </c>
      <c r="O2355" s="5">
        <f ca="1">VLOOKUP(CONCATENATE($F2355," ",$G2355),AllocFactorMatrix,(O$4+1),FALSE)*$E2360</f>
        <v>1337.4142186681493</v>
      </c>
      <c r="P2355" s="5">
        <f ca="1">VLOOKUP(CONCATENATE($F2355," ",$G2355),AllocFactorMatrix,(P$4+1),FALSE)*$E2360</f>
        <v>248.6237433494498</v>
      </c>
      <c r="Q2355" s="5">
        <f ca="1">VLOOKUP(CONCATENATE($F2355," ",$G2355),AllocFactorMatrix,(Q$4+1),FALSE)*$E2360</f>
        <v>147.93408974073009</v>
      </c>
      <c r="R2355" s="5">
        <f ca="1">VLOOKUP(CONCATENATE($F2355," ",$G2355),AllocFactorMatrix,(R$4+1),FALSE)*$E2360</f>
        <v>0</v>
      </c>
      <c r="S2355" s="5">
        <f t="shared" ca="1" si="1167"/>
        <v>1733.9720517583291</v>
      </c>
      <c r="T2355" s="5">
        <f ca="1">VLOOKUP(CONCATENATE($F2355," ",$G2355),AllocFactorMatrix,(T$4+1),FALSE)*$E2360</f>
        <v>46.700208104756378</v>
      </c>
      <c r="U2355" s="5">
        <f ca="1">VLOOKUP(CONCATENATE($F2355," ",$G2355),AllocFactorMatrix,(U$4+1),FALSE)*$E2360</f>
        <v>764.50906990932901</v>
      </c>
      <c r="V2355" s="5">
        <f ca="1">VLOOKUP(CONCATENATE($F2355," ",$G2355),AllocFactorMatrix,(V$4+1),FALSE)*$E2360</f>
        <v>5326.092422212545</v>
      </c>
      <c r="W2355" s="5">
        <f ca="1">VLOOKUP(CONCATENATE($F2355," ",$G2355),AllocFactorMatrix,(W$4+1),FALSE)*$E2360</f>
        <v>0</v>
      </c>
      <c r="X2355" s="5">
        <f t="shared" ca="1" si="1169"/>
        <v>6137.3017002266306</v>
      </c>
      <c r="Y2355" s="5">
        <f ca="1">VLOOKUP(CONCATENATE($F2355," ",$G2355),AllocFactorMatrix,(Y$4+1),FALSE)*$E2360</f>
        <v>402.52249685613407</v>
      </c>
      <c r="Z2355" s="5">
        <f ca="1">VLOOKUP(CONCATENATE($F2355," ",$G2355),AllocFactorMatrix,(Z$4+1),FALSE)*$E2360</f>
        <v>6.7100609583407742</v>
      </c>
      <c r="AA2355" s="5">
        <f t="shared" ca="1" si="1168"/>
        <v>409.23255781447483</v>
      </c>
      <c r="AB2355" s="5">
        <f ca="1">VLOOKUP(CONCATENATE($F2355," ",$G2355),AllocFactorMatrix,(AB$4+1),FALSE)*$E2360</f>
        <v>5.3751397101085381</v>
      </c>
      <c r="AC2355" s="5">
        <f ca="1">VLOOKUP(CONCATENATE($F2355," ",$G2355),AllocFactorMatrix,(AC$4+1),FALSE)*$E2360</f>
        <v>18.27662410458537</v>
      </c>
      <c r="AD2355" s="5">
        <f ca="1">VLOOKUP(CONCATENATE($F2355," ",$G2355),AllocFactorMatrix,(AD$4+1),FALSE)*$E2360</f>
        <v>3.939854179599021</v>
      </c>
    </row>
    <row r="2356" spans="3:30" hidden="1" outlineLevel="1">
      <c r="E2356" s="51"/>
      <c r="F2356" s="52" t="str">
        <f>F2360</f>
        <v>RB_GUP</v>
      </c>
      <c r="G2356" s="55" t="str">
        <f>$G$11</f>
        <v>DISTPRI</v>
      </c>
      <c r="H2356" s="4">
        <f t="shared" ca="1" si="1165"/>
        <v>95018.738447043055</v>
      </c>
      <c r="I2356" s="5">
        <f ca="1">VLOOKUP(CONCATENATE($F2356," ",$G2356),AllocFactorMatrix,(I$4+1),FALSE)*$E2360</f>
        <v>63505.075503463828</v>
      </c>
      <c r="J2356" s="5">
        <f ca="1">VLOOKUP(CONCATENATE($F2356," ",$G2356),AllocFactorMatrix,(J$4+1),FALSE)*$E2360</f>
        <v>2993.4634768878959</v>
      </c>
      <c r="K2356" s="5">
        <f ca="1">VLOOKUP(CONCATENATE($F2356," ",$G2356),AllocFactorMatrix,(K$4+1),FALSE)*$E2360</f>
        <v>10869.449603495719</v>
      </c>
      <c r="L2356" s="5">
        <f ca="1">VLOOKUP(CONCATENATE($F2356," ",$G2356),AllocFactorMatrix,(L$4+1),FALSE)*$E2360</f>
        <v>335.92255120675594</v>
      </c>
      <c r="M2356" s="5">
        <f ca="1">VLOOKUP(CONCATENATE($F2356," ",$G2356),AllocFactorMatrix,(M$4+1),FALSE)*$E2360</f>
        <v>0</v>
      </c>
      <c r="N2356" s="5">
        <f t="shared" ca="1" si="1166"/>
        <v>11205.372154702474</v>
      </c>
      <c r="O2356" s="5">
        <f ca="1">VLOOKUP(CONCATENATE($F2356," ",$G2356),AllocFactorMatrix,(O$4+1),FALSE)*$E2360</f>
        <v>8150.1873852742829</v>
      </c>
      <c r="P2356" s="5">
        <f ca="1">VLOOKUP(CONCATENATE($F2356," ",$G2356),AllocFactorMatrix,(P$4+1),FALSE)*$E2360</f>
        <v>1517.9729489661861</v>
      </c>
      <c r="Q2356" s="5">
        <f ca="1">VLOOKUP(CONCATENATE($F2356," ",$G2356),AllocFactorMatrix,(Q$4+1),FALSE)*$E2360</f>
        <v>0</v>
      </c>
      <c r="R2356" s="5">
        <f ca="1">VLOOKUP(CONCATENATE($F2356," ",$G2356),AllocFactorMatrix,(R$4+1),FALSE)*$E2360</f>
        <v>0</v>
      </c>
      <c r="S2356" s="5">
        <f t="shared" ca="1" si="1167"/>
        <v>9668.1603342404687</v>
      </c>
      <c r="T2356" s="5">
        <f ca="1">VLOOKUP(CONCATENATE($F2356," ",$G2356),AllocFactorMatrix,(T$4+1),FALSE)*$E2360</f>
        <v>290.54915770633863</v>
      </c>
      <c r="U2356" s="5">
        <f ca="1">VLOOKUP(CONCATENATE($F2356," ",$G2356),AllocFactorMatrix,(U$4+1),FALSE)*$E2360</f>
        <v>4685.9004457743285</v>
      </c>
      <c r="V2356" s="5">
        <f ca="1">VLOOKUP(CONCATENATE($F2356," ",$G2356),AllocFactorMatrix,(V$4+1),FALSE)*$E2360</f>
        <v>0</v>
      </c>
      <c r="W2356" s="5">
        <f ca="1">VLOOKUP(CONCATENATE($F2356," ",$G2356),AllocFactorMatrix,(W$4+1),FALSE)*$E2360</f>
        <v>0</v>
      </c>
      <c r="X2356" s="5">
        <f t="shared" ca="1" si="1169"/>
        <v>4976.4496034806671</v>
      </c>
      <c r="Y2356" s="5">
        <f ca="1">VLOOKUP(CONCATENATE($F2356," ",$G2356),AllocFactorMatrix,(Y$4+1),FALSE)*$E2360</f>
        <v>2457.656043534123</v>
      </c>
      <c r="Z2356" s="5">
        <f ca="1">VLOOKUP(CONCATENATE($F2356," ",$G2356),AllocFactorMatrix,(Z$4+1),FALSE)*$E2360</f>
        <v>41.00332333196998</v>
      </c>
      <c r="AA2356" s="5">
        <f t="shared" ca="1" si="1168"/>
        <v>2498.659366866093</v>
      </c>
      <c r="AB2356" s="5">
        <f ca="1">VLOOKUP(CONCATENATE($F2356," ",$G2356),AllocFactorMatrix,(AB$4+1),FALSE)*$E2360</f>
        <v>33.219562325999668</v>
      </c>
      <c r="AC2356" s="5">
        <f ca="1">VLOOKUP(CONCATENATE($F2356," ",$G2356),AllocFactorMatrix,(AC$4+1),FALSE)*$E2360</f>
        <v>113.80560534924366</v>
      </c>
      <c r="AD2356" s="5">
        <f ca="1">VLOOKUP(CONCATENATE($F2356," ",$G2356),AllocFactorMatrix,(AD$4+1),FALSE)*$E2360</f>
        <v>24.532839726376064</v>
      </c>
    </row>
    <row r="2357" spans="3:30" hidden="1" outlineLevel="1">
      <c r="E2357" s="51"/>
      <c r="F2357" s="52" t="str">
        <f>F2360</f>
        <v>RB_GUP</v>
      </c>
      <c r="G2357" s="55" t="str">
        <f>$G$12</f>
        <v>DISTSEC</v>
      </c>
      <c r="H2357" s="4">
        <f t="shared" ca="1" si="1165"/>
        <v>48895.244836024482</v>
      </c>
      <c r="I2357" s="5">
        <f ca="1">VLOOKUP(CONCATENATE($F2357," ",$G2357),AllocFactorMatrix,(I$4+1),FALSE)*$E2360</f>
        <v>36559.045540418585</v>
      </c>
      <c r="J2357" s="5">
        <f ca="1">VLOOKUP(CONCATENATE($F2357," ",$G2357),AllocFactorMatrix,(J$4+1),FALSE)*$E2360</f>
        <v>1762.5232372139474</v>
      </c>
      <c r="K2357" s="5">
        <f ca="1">VLOOKUP(CONCATENATE($F2357," ",$G2357),AllocFactorMatrix,(K$4+1),FALSE)*$E2360</f>
        <v>5318.2671160752525</v>
      </c>
      <c r="L2357" s="5">
        <f ca="1">VLOOKUP(CONCATENATE($F2357," ",$G2357),AllocFactorMatrix,(L$4+1),FALSE)*$E2360</f>
        <v>0</v>
      </c>
      <c r="M2357" s="5">
        <f ca="1">VLOOKUP(CONCATENATE($F2357," ",$G2357),AllocFactorMatrix,(M$4+1),FALSE)*$E2360</f>
        <v>0</v>
      </c>
      <c r="N2357" s="5">
        <f t="shared" ca="1" si="1166"/>
        <v>5318.2671160752525</v>
      </c>
      <c r="O2357" s="5">
        <f ca="1">VLOOKUP(CONCATENATE($F2357," ",$G2357),AllocFactorMatrix,(O$4+1),FALSE)*$E2360</f>
        <v>3388.8205063247101</v>
      </c>
      <c r="P2357" s="5">
        <f ca="1">VLOOKUP(CONCATENATE($F2357," ",$G2357),AllocFactorMatrix,(P$4+1),FALSE)*$E2360</f>
        <v>0</v>
      </c>
      <c r="Q2357" s="5">
        <f ca="1">VLOOKUP(CONCATENATE($F2357," ",$G2357),AllocFactorMatrix,(Q$4+1),FALSE)*$E2360</f>
        <v>0</v>
      </c>
      <c r="R2357" s="5">
        <f ca="1">VLOOKUP(CONCATENATE($F2357," ",$G2357),AllocFactorMatrix,(R$4+1),FALSE)*$E2360</f>
        <v>0</v>
      </c>
      <c r="S2357" s="5">
        <f t="shared" ca="1" si="1167"/>
        <v>3388.8205063247101</v>
      </c>
      <c r="T2357" s="5">
        <f ca="1">VLOOKUP(CONCATENATE($F2357," ",$G2357),AllocFactorMatrix,(T$4+1),FALSE)*$E2360</f>
        <v>91.626597198309767</v>
      </c>
      <c r="U2357" s="5">
        <f ca="1">VLOOKUP(CONCATENATE($F2357," ",$G2357),AllocFactorMatrix,(U$4+1),FALSE)*$E2360</f>
        <v>0</v>
      </c>
      <c r="V2357" s="5">
        <f ca="1">VLOOKUP(CONCATENATE($F2357," ",$G2357),AllocFactorMatrix,(V$4+1),FALSE)*$E2360</f>
        <v>0</v>
      </c>
      <c r="W2357" s="5">
        <f ca="1">VLOOKUP(CONCATENATE($F2357," ",$G2357),AllocFactorMatrix,(W$4+1),FALSE)*$E2360</f>
        <v>0</v>
      </c>
      <c r="X2357" s="5">
        <f t="shared" ca="1" si="1169"/>
        <v>91.626597198309767</v>
      </c>
      <c r="Y2357" s="5">
        <f ca="1">VLOOKUP(CONCATENATE($F2357," ",$G2357),AllocFactorMatrix,(Y$4+1),FALSE)*$E2360</f>
        <v>1249.9464255913163</v>
      </c>
      <c r="Z2357" s="5">
        <f ca="1">VLOOKUP(CONCATENATE($F2357," ",$G2357),AllocFactorMatrix,(Z$4+1),FALSE)*$E2360</f>
        <v>0</v>
      </c>
      <c r="AA2357" s="5">
        <f t="shared" ca="1" si="1168"/>
        <v>1249.9464255913163</v>
      </c>
      <c r="AB2357" s="5">
        <f ca="1">VLOOKUP(CONCATENATE($F2357," ",$G2357),AllocFactorMatrix,(AB$4+1),FALSE)*$E2360</f>
        <v>12.970734267637313</v>
      </c>
      <c r="AC2357" s="5">
        <f ca="1">VLOOKUP(CONCATENATE($F2357," ",$G2357),AllocFactorMatrix,(AC$4+1),FALSE)*$E2360</f>
        <v>440.40631582577788</v>
      </c>
      <c r="AD2357" s="5">
        <f ca="1">VLOOKUP(CONCATENATE($F2357," ",$G2357),AllocFactorMatrix,(AD$4+1),FALSE)*$E2360</f>
        <v>71.638363108950713</v>
      </c>
    </row>
    <row r="2358" spans="3:30" hidden="1" outlineLevel="1">
      <c r="E2358" s="51"/>
      <c r="F2358" s="52" t="str">
        <f>F2360</f>
        <v>RB_GUP</v>
      </c>
      <c r="G2358" s="55" t="str">
        <f>$G$13</f>
        <v>ENERGY</v>
      </c>
      <c r="H2358" s="4">
        <f t="shared" ca="1" si="1165"/>
        <v>1502.887319979661</v>
      </c>
      <c r="I2358" s="5">
        <f ca="1">VLOOKUP(CONCATENATE($F2358," ",$G2358),AllocFactorMatrix,(I$4+1),FALSE)*$E2360</f>
        <v>563.92403378374649</v>
      </c>
      <c r="J2358" s="5">
        <f ca="1">VLOOKUP(CONCATENATE($F2358," ",$G2358),AllocFactorMatrix,(J$4+1),FALSE)*$E2360</f>
        <v>36.545921350536524</v>
      </c>
      <c r="K2358" s="5">
        <f ca="1">VLOOKUP(CONCATENATE($F2358," ",$G2358),AllocFactorMatrix,(K$4+1),FALSE)*$E2360</f>
        <v>122.61552784527575</v>
      </c>
      <c r="L2358" s="5">
        <f ca="1">VLOOKUP(CONCATENATE($F2358," ",$G2358),AllocFactorMatrix,(L$4+1),FALSE)*$E2360</f>
        <v>3.8969998407905431</v>
      </c>
      <c r="M2358" s="5">
        <f ca="1">VLOOKUP(CONCATENATE($F2358," ",$G2358),AllocFactorMatrix,(M$4+1),FALSE)*$E2360</f>
        <v>0.35925782857450461</v>
      </c>
      <c r="N2358" s="5">
        <f t="shared" ca="1" si="1166"/>
        <v>126.87178551464079</v>
      </c>
      <c r="O2358" s="5">
        <f ca="1">VLOOKUP(CONCATENATE($F2358," ",$G2358),AllocFactorMatrix,(O$4+1),FALSE)*$E2360</f>
        <v>111.79028762273296</v>
      </c>
      <c r="P2358" s="5">
        <f ca="1">VLOOKUP(CONCATENATE($F2358," ",$G2358),AllocFactorMatrix,(P$4+1),FALSE)*$E2360</f>
        <v>20.723768293898196</v>
      </c>
      <c r="Q2358" s="5">
        <f ca="1">VLOOKUP(CONCATENATE($F2358," ",$G2358),AllocFactorMatrix,(Q$4+1),FALSE)*$E2360</f>
        <v>9.4163498686894389</v>
      </c>
      <c r="R2358" s="5">
        <f ca="1">VLOOKUP(CONCATENATE($F2358," ",$G2358),AllocFactorMatrix,(R$4+1),FALSE)*$E2360</f>
        <v>0.43629845606883871</v>
      </c>
      <c r="S2358" s="5">
        <f t="shared" ca="1" si="1167"/>
        <v>142.36670424138944</v>
      </c>
      <c r="T2358" s="5">
        <f ca="1">VLOOKUP(CONCATENATE($F2358," ",$G2358),AllocFactorMatrix,(T$4+1),FALSE)*$E2360</f>
        <v>4.2840156638742135</v>
      </c>
      <c r="U2358" s="5">
        <f ca="1">VLOOKUP(CONCATENATE($F2358," ",$G2358),AllocFactorMatrix,(U$4+1),FALSE)*$E2360</f>
        <v>75.22089726110373</v>
      </c>
      <c r="V2358" s="5">
        <f ca="1">VLOOKUP(CONCATENATE($F2358," ",$G2358),AllocFactorMatrix,(V$4+1),FALSE)*$E2360</f>
        <v>427.07302452182961</v>
      </c>
      <c r="W2358" s="5">
        <f ca="1">VLOOKUP(CONCATENATE($F2358," ",$G2358),AllocFactorMatrix,(W$4+1),FALSE)*$E2360</f>
        <v>81.025748251888032</v>
      </c>
      <c r="X2358" s="5">
        <f t="shared" ca="1" si="1169"/>
        <v>587.60368569869559</v>
      </c>
      <c r="Y2358" s="5">
        <f ca="1">VLOOKUP(CONCATENATE($F2358," ",$G2358),AllocFactorMatrix,(Y$4+1),FALSE)*$E2360</f>
        <v>30.287358664132977</v>
      </c>
      <c r="Z2358" s="5">
        <f ca="1">VLOOKUP(CONCATENATE($F2358," ",$G2358),AllocFactorMatrix,(Z$4+1),FALSE)*$E2360</f>
        <v>0.49302991632360815</v>
      </c>
      <c r="AA2358" s="5">
        <f t="shared" ca="1" si="1168"/>
        <v>30.780388580456584</v>
      </c>
      <c r="AB2358" s="5">
        <f ca="1">VLOOKUP(CONCATENATE($F2358," ",$G2358),AllocFactorMatrix,(AB$4+1),FALSE)*$E2360</f>
        <v>0.5499352121425477</v>
      </c>
      <c r="AC2358" s="5">
        <f ca="1">VLOOKUP(CONCATENATE($F2358," ",$G2358),AllocFactorMatrix,(AC$4+1),FALSE)*$E2360</f>
        <v>11.891612554646773</v>
      </c>
      <c r="AD2358" s="5">
        <f ca="1">VLOOKUP(CONCATENATE($F2358," ",$G2358),AllocFactorMatrix,(AD$4+1),FALSE)*$E2360</f>
        <v>2.3532530434059864</v>
      </c>
    </row>
    <row r="2359" spans="3:30" hidden="1" outlineLevel="1">
      <c r="E2359" s="51"/>
      <c r="F2359" s="52" t="str">
        <f>F2360</f>
        <v>RB_GUP</v>
      </c>
      <c r="G2359" s="55" t="str">
        <f>$G$14</f>
        <v>CUSTOMER</v>
      </c>
      <c r="H2359" s="4">
        <f t="shared" ca="1" si="1165"/>
        <v>23537.485428920914</v>
      </c>
      <c r="I2359" s="5">
        <f ca="1">VLOOKUP(CONCATENATE($F2359," ",$G2359),AllocFactorMatrix,(I$4+1),FALSE)*$E2360</f>
        <v>11007.038020059364</v>
      </c>
      <c r="J2359" s="5">
        <f ca="1">VLOOKUP(CONCATENATE($F2359," ",$G2359),AllocFactorMatrix,(J$4+1),FALSE)*$E2360</f>
        <v>2883.6617173624181</v>
      </c>
      <c r="K2359" s="5">
        <f ca="1">VLOOKUP(CONCATENATE($F2359," ",$G2359),AllocFactorMatrix,(K$4+1),FALSE)*$E2360</f>
        <v>818.58890654647087</v>
      </c>
      <c r="L2359" s="5">
        <f ca="1">VLOOKUP(CONCATENATE($F2359," ",$G2359),AllocFactorMatrix,(L$4+1),FALSE)*$E2360</f>
        <v>264.23597280788817</v>
      </c>
      <c r="M2359" s="5">
        <f ca="1">VLOOKUP(CONCATENATE($F2359," ",$G2359),AllocFactorMatrix,(M$4+1),FALSE)*$E2360</f>
        <v>42.890819746000069</v>
      </c>
      <c r="N2359" s="5">
        <f t="shared" ca="1" si="1166"/>
        <v>1125.715699100359</v>
      </c>
      <c r="O2359" s="5">
        <f ca="1">VLOOKUP(CONCATENATE($F2359," ",$G2359),AllocFactorMatrix,(O$4+1),FALSE)*$E2360</f>
        <v>232.30360791142559</v>
      </c>
      <c r="P2359" s="5">
        <f ca="1">VLOOKUP(CONCATENATE($F2359," ",$G2359),AllocFactorMatrix,(P$4+1),FALSE)*$E2360</f>
        <v>68.787983957451971</v>
      </c>
      <c r="Q2359" s="5">
        <f ca="1">VLOOKUP(CONCATENATE($F2359," ",$G2359),AllocFactorMatrix,(Q$4+1),FALSE)*$E2360</f>
        <v>149.42380078280306</v>
      </c>
      <c r="R2359" s="5">
        <f ca="1">VLOOKUP(CONCATENATE($F2359," ",$G2359),AllocFactorMatrix,(R$4+1),FALSE)*$E2360</f>
        <v>26.257339496610037</v>
      </c>
      <c r="S2359" s="5">
        <f t="shared" ca="1" si="1167"/>
        <v>476.77273214829063</v>
      </c>
      <c r="T2359" s="5">
        <f ca="1">VLOOKUP(CONCATENATE($F2359," ",$G2359),AllocFactorMatrix,(T$4+1),FALSE)*$E2360</f>
        <v>1.5988665987919481</v>
      </c>
      <c r="U2359" s="5">
        <f ca="1">VLOOKUP(CONCATENATE($F2359," ",$G2359),AllocFactorMatrix,(U$4+1),FALSE)*$E2360</f>
        <v>40.810470751447099</v>
      </c>
      <c r="V2359" s="5">
        <f ca="1">VLOOKUP(CONCATENATE($F2359," ",$G2359),AllocFactorMatrix,(V$4+1),FALSE)*$E2360</f>
        <v>219.74362444295508</v>
      </c>
      <c r="W2359" s="5">
        <f ca="1">VLOOKUP(CONCATENATE($F2359," ",$G2359),AllocFactorMatrix,(W$4+1),FALSE)*$E2360</f>
        <v>39.386444480296582</v>
      </c>
      <c r="X2359" s="5">
        <f t="shared" ca="1" si="1169"/>
        <v>301.53940627349073</v>
      </c>
      <c r="Y2359" s="5">
        <f ca="1">VLOOKUP(CONCATENATE($F2359," ",$G2359),AllocFactorMatrix,(Y$4+1),FALSE)*$E2360</f>
        <v>64.30752726163837</v>
      </c>
      <c r="Z2359" s="5">
        <f ca="1">VLOOKUP(CONCATENATE($F2359," ",$G2359),AllocFactorMatrix,(Z$4+1),FALSE)*$E2360</f>
        <v>1.1657595091023649</v>
      </c>
      <c r="AA2359" s="5">
        <f t="shared" ca="1" si="1168"/>
        <v>65.473286770740728</v>
      </c>
      <c r="AB2359" s="5">
        <f ca="1">VLOOKUP(CONCATENATE($F2359," ",$G2359),AllocFactorMatrix,(AB$4+1),FALSE)*$E2360</f>
        <v>1.2071566699134719</v>
      </c>
      <c r="AC2359" s="5">
        <f ca="1">VLOOKUP(CONCATENATE($F2359," ",$G2359),AllocFactorMatrix,(AC$4+1),FALSE)*$E2360</f>
        <v>6838.6879026413671</v>
      </c>
      <c r="AD2359" s="5">
        <f ca="1">VLOOKUP(CONCATENATE($F2359," ",$G2359),AllocFactorMatrix,(AD$4+1),FALSE)*$E2360</f>
        <v>837.38950789496755</v>
      </c>
    </row>
    <row r="2360" spans="3:30" collapsed="1">
      <c r="D2360" s="1" t="s">
        <v>536</v>
      </c>
      <c r="E2360" s="61">
        <v>461801</v>
      </c>
      <c r="F2360" s="57" t="s">
        <v>74</v>
      </c>
      <c r="G2360" s="55" t="str">
        <f>$G$15</f>
        <v>TOTAL</v>
      </c>
      <c r="H2360" s="4">
        <f t="shared" ca="1" si="1165"/>
        <v>461801.00000000012</v>
      </c>
      <c r="I2360" s="5">
        <f ca="1">VLOOKUP(CONCATENATE($F2360," ",$G2360),AllocFactorMatrix,(I$4+1),FALSE)*$E2360</f>
        <v>255767.99613937482</v>
      </c>
      <c r="J2360" s="5">
        <f ca="1">VLOOKUP(CONCATENATE($F2360," ",$G2360),AllocFactorMatrix,(J$4+1),FALSE)*$E2360</f>
        <v>14789.379947223604</v>
      </c>
      <c r="K2360" s="5">
        <f ca="1">VLOOKUP(CONCATENATE($F2360," ",$G2360),AllocFactorMatrix,(K$4+1),FALSE)*$E2360</f>
        <v>43171.951600398999</v>
      </c>
      <c r="L2360" s="5">
        <f ca="1">VLOOKUP(CONCATENATE($F2360," ",$G2360),AllocFactorMatrix,(L$4+1),FALSE)*$E2360</f>
        <v>1422.7578602142055</v>
      </c>
      <c r="M2360" s="5">
        <f ca="1">VLOOKUP(CONCATENATE($F2360," ",$G2360),AllocFactorMatrix,(M$4+1),FALSE)*$E2360</f>
        <v>121.70774714714106</v>
      </c>
      <c r="N2360" s="5">
        <f t="shared" ca="1" si="1166"/>
        <v>44716.417207760343</v>
      </c>
      <c r="O2360" s="5">
        <f ca="1">VLOOKUP(CONCATENATE($F2360," ",$G2360),AllocFactorMatrix,(O$4+1),FALSE)*$E2360</f>
        <v>31671.642591579232</v>
      </c>
      <c r="P2360" s="5">
        <f ca="1">VLOOKUP(CONCATENATE($F2360," ",$G2360),AllocFactorMatrix,(P$4+1),FALSE)*$E2360</f>
        <v>5294.0908816628425</v>
      </c>
      <c r="Q2360" s="5">
        <f ca="1">VLOOKUP(CONCATENATE($F2360," ",$G2360),AllocFactorMatrix,(Q$4+1),FALSE)*$E2360</f>
        <v>1860.3344884812111</v>
      </c>
      <c r="R2360" s="5">
        <f ca="1">VLOOKUP(CONCATENATE($F2360," ",$G2360),AllocFactorMatrix,(R$4+1),FALSE)*$E2360</f>
        <v>96.555505725652111</v>
      </c>
      <c r="S2360" s="5">
        <f t="shared" ca="1" si="1167"/>
        <v>38922.623467448931</v>
      </c>
      <c r="T2360" s="5">
        <f ca="1">VLOOKUP(CONCATENATE($F2360," ",$G2360),AllocFactorMatrix,(T$4+1),FALSE)*$E2360</f>
        <v>1079.3039564991404</v>
      </c>
      <c r="U2360" s="5">
        <f ca="1">VLOOKUP(CONCATENATE($F2360," ",$G2360),AllocFactorMatrix,(U$4+1),FALSE)*$E2360</f>
        <v>16114.311810143292</v>
      </c>
      <c r="V2360" s="5">
        <f ca="1">VLOOKUP(CONCATENATE($F2360," ",$G2360),AllocFactorMatrix,(V$4+1),FALSE)*$E2360</f>
        <v>61718.703296212138</v>
      </c>
      <c r="W2360" s="5">
        <f ca="1">VLOOKUP(CONCATENATE($F2360," ",$G2360),AllocFactorMatrix,(W$4+1),FALSE)*$E2360</f>
        <v>10187.178684267112</v>
      </c>
      <c r="X2360" s="5">
        <f t="shared" ca="1" si="1169"/>
        <v>89099.497747121684</v>
      </c>
      <c r="Y2360" s="5">
        <f ca="1">VLOOKUP(CONCATENATE($F2360," ",$G2360),AllocFactorMatrix,(Y$4+1),FALSE)*$E2360</f>
        <v>9871.0315481424896</v>
      </c>
      <c r="Z2360" s="5">
        <f ca="1">VLOOKUP(CONCATENATE($F2360," ",$G2360),AllocFactorMatrix,(Z$4+1),FALSE)*$E2360</f>
        <v>144.28072870475796</v>
      </c>
      <c r="AA2360" s="5">
        <f t="shared" ca="1" si="1168"/>
        <v>10015.312276847248</v>
      </c>
      <c r="AB2360" s="5">
        <f ca="1">VLOOKUP(CONCATENATE($F2360," ",$G2360),AllocFactorMatrix,(AB$4+1),FALSE)*$E2360</f>
        <v>126.85133579446789</v>
      </c>
      <c r="AC2360" s="5">
        <f ca="1">VLOOKUP(CONCATENATE($F2360," ",$G2360),AllocFactorMatrix,(AC$4+1),FALSE)*$E2360</f>
        <v>7423.0680604756208</v>
      </c>
      <c r="AD2360" s="5">
        <f ca="1">VLOOKUP(CONCATENATE($F2360," ",$G2360),AllocFactorMatrix,(AD$4+1),FALSE)*$E2360</f>
        <v>939.85381795329943</v>
      </c>
    </row>
    <row r="2361" spans="3:30" hidden="1" outlineLevel="1">
      <c r="E2361" s="11"/>
      <c r="F2361" s="11"/>
      <c r="G2361" s="55" t="str">
        <f>$G$8</f>
        <v>PRODUCTION</v>
      </c>
      <c r="H2361" s="53">
        <f t="shared" ref="H2361:AD2361" ca="1" si="1170">+H2265+H2273+H2281+H2289+H2297+H2305+H2313+H2321+H2329+H2337+H2345+H2353</f>
        <v>8833417.7074921858</v>
      </c>
      <c r="I2361" s="53">
        <f t="shared" ca="1" si="1170"/>
        <v>4328820.7122478662</v>
      </c>
      <c r="J2361" s="53">
        <f t="shared" ca="1" si="1170"/>
        <v>217584.75483423186</v>
      </c>
      <c r="K2361" s="53">
        <f t="shared" ca="1" si="1170"/>
        <v>794022.0472375066</v>
      </c>
      <c r="L2361" s="53">
        <f t="shared" ca="1" si="1170"/>
        <v>24898.75942520074</v>
      </c>
      <c r="M2361" s="53">
        <f t="shared" ca="1" si="1170"/>
        <v>2340.17583002314</v>
      </c>
      <c r="N2361" s="53">
        <f t="shared" ca="1" si="1170"/>
        <v>821260.9824927306</v>
      </c>
      <c r="O2361" s="53">
        <f t="shared" ca="1" si="1170"/>
        <v>603895.18835331977</v>
      </c>
      <c r="P2361" s="53">
        <f t="shared" ca="1" si="1170"/>
        <v>112706.20679589002</v>
      </c>
      <c r="Q2361" s="53">
        <f t="shared" ca="1" si="1170"/>
        <v>50777.253036375638</v>
      </c>
      <c r="R2361" s="53">
        <f t="shared" ca="1" si="1170"/>
        <v>2280.1257680426229</v>
      </c>
      <c r="S2361" s="53">
        <f t="shared" ca="1" si="1170"/>
        <v>769658.77395362838</v>
      </c>
      <c r="T2361" s="53">
        <f t="shared" ca="1" si="1170"/>
        <v>20902.600373391855</v>
      </c>
      <c r="U2361" s="53">
        <f t="shared" ca="1" si="1170"/>
        <v>343180.62511928193</v>
      </c>
      <c r="V2361" s="53">
        <f t="shared" ca="1" si="1170"/>
        <v>1815675.5107261548</v>
      </c>
      <c r="W2361" s="53">
        <f t="shared" ca="1" si="1170"/>
        <v>326071.48368286074</v>
      </c>
      <c r="X2361" s="53">
        <f t="shared" ca="1" si="1170"/>
        <v>2505830.2199016893</v>
      </c>
      <c r="Y2361" s="53">
        <f t="shared" ca="1" si="1170"/>
        <v>184756.45525376109</v>
      </c>
      <c r="Z2361" s="53">
        <f t="shared" ca="1" si="1170"/>
        <v>3084.8970149601619</v>
      </c>
      <c r="AA2361" s="53">
        <f t="shared" ca="1" si="1170"/>
        <v>187841.35226872127</v>
      </c>
      <c r="AB2361" s="53">
        <f t="shared" ca="1" si="1170"/>
        <v>2420.9117933192301</v>
      </c>
      <c r="AC2361" s="53">
        <f t="shared" ca="1" si="1170"/>
        <v>0</v>
      </c>
      <c r="AD2361" s="53">
        <f t="shared" ca="1" si="1170"/>
        <v>0</v>
      </c>
    </row>
    <row r="2362" spans="3:30" hidden="1" outlineLevel="1">
      <c r="E2362" s="11"/>
      <c r="F2362" s="11"/>
      <c r="G2362" s="55" t="str">
        <f>$G$9</f>
        <v>BULKTRAN</v>
      </c>
      <c r="H2362" s="53">
        <f t="shared" ref="H2362:AD2362" ca="1" si="1171">+H2266+H2274+H2282+H2290+H2298+H2306+H2314+H2322+H2330+H2338+H2346+H2354</f>
        <v>2894805.6082556071</v>
      </c>
      <c r="I2362" s="53">
        <f t="shared" ca="1" si="1171"/>
        <v>1415320.0323897621</v>
      </c>
      <c r="J2362" s="53">
        <f t="shared" ca="1" si="1171"/>
        <v>71686.273469758642</v>
      </c>
      <c r="K2362" s="53">
        <f t="shared" ca="1" si="1171"/>
        <v>261094.43549264368</v>
      </c>
      <c r="L2362" s="53">
        <f t="shared" ca="1" si="1171"/>
        <v>8193.8611384761007</v>
      </c>
      <c r="M2362" s="53">
        <f t="shared" ca="1" si="1171"/>
        <v>806.54669232701508</v>
      </c>
      <c r="N2362" s="53">
        <f t="shared" ca="1" si="1171"/>
        <v>270094.84332344681</v>
      </c>
      <c r="O2362" s="53">
        <f t="shared" ca="1" si="1171"/>
        <v>198459.45672043171</v>
      </c>
      <c r="P2362" s="53">
        <f t="shared" ca="1" si="1171"/>
        <v>37065.72277768077</v>
      </c>
      <c r="Q2362" s="53">
        <f t="shared" ca="1" si="1171"/>
        <v>16686.229892774598</v>
      </c>
      <c r="R2362" s="53">
        <f t="shared" ca="1" si="1171"/>
        <v>748.79766090410192</v>
      </c>
      <c r="S2362" s="53">
        <f t="shared" ca="1" si="1171"/>
        <v>252960.20705179119</v>
      </c>
      <c r="T2362" s="53">
        <f t="shared" ca="1" si="1171"/>
        <v>6847.5309486945353</v>
      </c>
      <c r="U2362" s="53">
        <f t="shared" ca="1" si="1171"/>
        <v>112668.13447405958</v>
      </c>
      <c r="V2362" s="53">
        <f t="shared" ca="1" si="1171"/>
        <v>595912.30552579649</v>
      </c>
      <c r="W2362" s="53">
        <f t="shared" ca="1" si="1171"/>
        <v>106870.4667946797</v>
      </c>
      <c r="X2362" s="53">
        <f t="shared" ca="1" si="1171"/>
        <v>822298.43774323049</v>
      </c>
      <c r="Y2362" s="53">
        <f t="shared" ca="1" si="1171"/>
        <v>60637.194324223172</v>
      </c>
      <c r="Z2362" s="53">
        <f t="shared" ca="1" si="1171"/>
        <v>1011.100771275948</v>
      </c>
      <c r="AA2362" s="53">
        <f t="shared" ca="1" si="1171"/>
        <v>61648.295095499125</v>
      </c>
      <c r="AB2362" s="53">
        <f t="shared" ca="1" si="1171"/>
        <v>797.51918211894815</v>
      </c>
      <c r="AC2362" s="53">
        <f t="shared" ca="1" si="1171"/>
        <v>0</v>
      </c>
      <c r="AD2362" s="53">
        <f t="shared" ca="1" si="1171"/>
        <v>0</v>
      </c>
    </row>
    <row r="2363" spans="3:30" hidden="1" outlineLevel="1">
      <c r="E2363" s="11"/>
      <c r="F2363" s="11"/>
      <c r="G2363" s="55" t="str">
        <f>$G$10</f>
        <v>SUBTRAN</v>
      </c>
      <c r="H2363" s="53">
        <f t="shared" ref="H2363:AD2363" ca="1" si="1172">+H2267+H2275+H2283+H2291+H2299+H2307+H2315+H2323+H2331+H2339+H2347+H2355</f>
        <v>636277.68868206476</v>
      </c>
      <c r="I2363" s="53">
        <f t="shared" ca="1" si="1172"/>
        <v>307492.34816562867</v>
      </c>
      <c r="J2363" s="53">
        <f t="shared" ca="1" si="1172"/>
        <v>15188.1491916103</v>
      </c>
      <c r="K2363" s="53">
        <f t="shared" ca="1" si="1172"/>
        <v>54955.370025454518</v>
      </c>
      <c r="L2363" s="53">
        <f t="shared" ca="1" si="1172"/>
        <v>1692.5842056910708</v>
      </c>
      <c r="M2363" s="53">
        <f t="shared" ca="1" si="1172"/>
        <v>223.5180315504596</v>
      </c>
      <c r="N2363" s="53">
        <f t="shared" ca="1" si="1172"/>
        <v>56871.472262696043</v>
      </c>
      <c r="O2363" s="53">
        <f t="shared" ca="1" si="1172"/>
        <v>41517.379874845668</v>
      </c>
      <c r="P2363" s="53">
        <f t="shared" ca="1" si="1172"/>
        <v>7735.2039137655311</v>
      </c>
      <c r="Q2363" s="53">
        <f t="shared" ca="1" si="1172"/>
        <v>4585.8227519379298</v>
      </c>
      <c r="R2363" s="53">
        <f t="shared" ca="1" si="1172"/>
        <v>0</v>
      </c>
      <c r="S2363" s="53">
        <f t="shared" ca="1" si="1172"/>
        <v>53838.406540549113</v>
      </c>
      <c r="T2363" s="53">
        <f t="shared" ca="1" si="1172"/>
        <v>1432.7015986631586</v>
      </c>
      <c r="U2363" s="53">
        <f t="shared" ca="1" si="1172"/>
        <v>23575.819741578565</v>
      </c>
      <c r="V2363" s="53">
        <f t="shared" ca="1" si="1172"/>
        <v>164366.81768508081</v>
      </c>
      <c r="W2363" s="53">
        <f t="shared" ca="1" si="1172"/>
        <v>0</v>
      </c>
      <c r="X2363" s="53">
        <f t="shared" ca="1" si="1172"/>
        <v>189375.33902532255</v>
      </c>
      <c r="Y2363" s="53">
        <f t="shared" ca="1" si="1172"/>
        <v>12434.945457880836</v>
      </c>
      <c r="Z2363" s="53">
        <f t="shared" ca="1" si="1172"/>
        <v>206.40371998933253</v>
      </c>
      <c r="AA2363" s="53">
        <f t="shared" ca="1" si="1172"/>
        <v>12641.349177870174</v>
      </c>
      <c r="AB2363" s="53">
        <f t="shared" ca="1" si="1172"/>
        <v>168.20247632547299</v>
      </c>
      <c r="AC2363" s="53">
        <f t="shared" ca="1" si="1172"/>
        <v>577.71326970174869</v>
      </c>
      <c r="AD2363" s="53">
        <f t="shared" ca="1" si="1172"/>
        <v>124.70857236052177</v>
      </c>
    </row>
    <row r="2364" spans="3:30" hidden="1" outlineLevel="1">
      <c r="E2364" s="11"/>
      <c r="F2364" s="11"/>
      <c r="G2364" s="55" t="str">
        <f>$G$11</f>
        <v>DISTPRI</v>
      </c>
      <c r="H2364" s="53">
        <f t="shared" ref="H2364:AD2364" ca="1" si="1173">+H2268+H2276+H2284+H2292+H2300+H2308+H2316+H2324+H2332+H2340+H2348+H2356</f>
        <v>4537468.6203972334</v>
      </c>
      <c r="I2364" s="53">
        <f t="shared" ca="1" si="1173"/>
        <v>3020052.7912561111</v>
      </c>
      <c r="J2364" s="53">
        <f t="shared" ca="1" si="1173"/>
        <v>144726.09376480692</v>
      </c>
      <c r="K2364" s="53">
        <f t="shared" ca="1" si="1173"/>
        <v>523659.79926527588</v>
      </c>
      <c r="L2364" s="53">
        <f t="shared" ca="1" si="1173"/>
        <v>16137.044994431568</v>
      </c>
      <c r="M2364" s="53">
        <f t="shared" ca="1" si="1173"/>
        <v>0</v>
      </c>
      <c r="N2364" s="53">
        <f t="shared" ca="1" si="1173"/>
        <v>539796.84425970737</v>
      </c>
      <c r="O2364" s="53">
        <f t="shared" ca="1" si="1173"/>
        <v>392773.5330753341</v>
      </c>
      <c r="P2364" s="53">
        <f t="shared" ca="1" si="1173"/>
        <v>73268.46788579339</v>
      </c>
      <c r="Q2364" s="53">
        <f t="shared" ca="1" si="1173"/>
        <v>0</v>
      </c>
      <c r="R2364" s="53">
        <f t="shared" ca="1" si="1173"/>
        <v>0</v>
      </c>
      <c r="S2364" s="53">
        <f t="shared" ca="1" si="1173"/>
        <v>466042.00096112757</v>
      </c>
      <c r="T2364" s="53">
        <f t="shared" ca="1" si="1173"/>
        <v>13880.123486978448</v>
      </c>
      <c r="U2364" s="53">
        <f t="shared" ca="1" si="1173"/>
        <v>224621.7722495874</v>
      </c>
      <c r="V2364" s="53">
        <f t="shared" ca="1" si="1173"/>
        <v>0</v>
      </c>
      <c r="W2364" s="53">
        <f t="shared" ca="1" si="1173"/>
        <v>0</v>
      </c>
      <c r="X2364" s="53">
        <f t="shared" ca="1" si="1173"/>
        <v>238501.89573656584</v>
      </c>
      <c r="Y2364" s="53">
        <f t="shared" ca="1" si="1173"/>
        <v>118016.18153406077</v>
      </c>
      <c r="Z2364" s="53">
        <f t="shared" ca="1" si="1173"/>
        <v>1962.9269419367504</v>
      </c>
      <c r="AA2364" s="53">
        <f t="shared" ca="1" si="1173"/>
        <v>119979.10847599751</v>
      </c>
      <c r="AB2364" s="53">
        <f t="shared" ca="1" si="1173"/>
        <v>1610.2484225089236</v>
      </c>
      <c r="AC2364" s="53">
        <f t="shared" ca="1" si="1173"/>
        <v>5560.870745806269</v>
      </c>
      <c r="AD2364" s="53">
        <f t="shared" ca="1" si="1173"/>
        <v>1198.7667746031125</v>
      </c>
    </row>
    <row r="2365" spans="3:30" hidden="1" outlineLevel="1">
      <c r="E2365" s="11"/>
      <c r="F2365" s="11"/>
      <c r="G2365" s="55" t="str">
        <f>$G$12</f>
        <v>DISTSEC</v>
      </c>
      <c r="H2365" s="53">
        <f t="shared" ref="H2365:AD2365" ca="1" si="1174">+H2269+H2277+H2285+H2293+H2301+H2309+H2317+H2325+H2333+H2341+H2349+H2357</f>
        <v>2174335.8041691333</v>
      </c>
      <c r="I2365" s="53">
        <f t="shared" ca="1" si="1174"/>
        <v>1619721.0967614555</v>
      </c>
      <c r="J2365" s="53">
        <f t="shared" ca="1" si="1174"/>
        <v>79473.193742679825</v>
      </c>
      <c r="K2365" s="53">
        <f t="shared" ca="1" si="1174"/>
        <v>238905.13990948527</v>
      </c>
      <c r="L2365" s="53">
        <f t="shared" ca="1" si="1174"/>
        <v>0</v>
      </c>
      <c r="M2365" s="53">
        <f t="shared" ca="1" si="1174"/>
        <v>0</v>
      </c>
      <c r="N2365" s="53">
        <f t="shared" ca="1" si="1174"/>
        <v>238905.13990948527</v>
      </c>
      <c r="O2365" s="53">
        <f t="shared" ca="1" si="1174"/>
        <v>152272.25699251256</v>
      </c>
      <c r="P2365" s="53">
        <f t="shared" ca="1" si="1174"/>
        <v>0</v>
      </c>
      <c r="Q2365" s="53">
        <f t="shared" ca="1" si="1174"/>
        <v>0</v>
      </c>
      <c r="R2365" s="53">
        <f t="shared" ca="1" si="1174"/>
        <v>0</v>
      </c>
      <c r="S2365" s="53">
        <f t="shared" ca="1" si="1174"/>
        <v>152272.25699251256</v>
      </c>
      <c r="T2365" s="53">
        <f t="shared" ca="1" si="1174"/>
        <v>4079.2642725488727</v>
      </c>
      <c r="U2365" s="53">
        <f t="shared" ca="1" si="1174"/>
        <v>0</v>
      </c>
      <c r="V2365" s="53">
        <f t="shared" ca="1" si="1174"/>
        <v>0</v>
      </c>
      <c r="W2365" s="53">
        <f t="shared" ca="1" si="1174"/>
        <v>0</v>
      </c>
      <c r="X2365" s="53">
        <f t="shared" ca="1" si="1174"/>
        <v>4079.2642725488727</v>
      </c>
      <c r="Y2365" s="53">
        <f t="shared" ca="1" si="1174"/>
        <v>55953.800908097757</v>
      </c>
      <c r="Z2365" s="53">
        <f t="shared" ca="1" si="1174"/>
        <v>0</v>
      </c>
      <c r="AA2365" s="53">
        <f t="shared" ca="1" si="1174"/>
        <v>55953.800908097757</v>
      </c>
      <c r="AB2365" s="53">
        <f t="shared" ca="1" si="1174"/>
        <v>586.43612516523115</v>
      </c>
      <c r="AC2365" s="53">
        <f t="shared" ca="1" si="1174"/>
        <v>20077.750056504523</v>
      </c>
      <c r="AD2365" s="53">
        <f t="shared" ca="1" si="1174"/>
        <v>3266.8654006838992</v>
      </c>
    </row>
    <row r="2366" spans="3:30" hidden="1" outlineLevel="1">
      <c r="E2366" s="11"/>
      <c r="F2366" s="11"/>
      <c r="G2366" s="55" t="str">
        <f>$G$13</f>
        <v>ENERGY</v>
      </c>
      <c r="H2366" s="53">
        <f t="shared" ref="H2366:AD2366" ca="1" si="1175">+H2270+H2278+H2286+H2294+H2302+H2310+H2318+H2326+H2334+H2342+H2350+H2358</f>
        <v>1203599.7936086322</v>
      </c>
      <c r="I2366" s="53">
        <f t="shared" ca="1" si="1175"/>
        <v>453788.09796367504</v>
      </c>
      <c r="J2366" s="53">
        <f t="shared" ca="1" si="1175"/>
        <v>29244.16087196413</v>
      </c>
      <c r="K2366" s="53">
        <f t="shared" ca="1" si="1175"/>
        <v>98169.752620864136</v>
      </c>
      <c r="L2366" s="53">
        <f t="shared" ca="1" si="1175"/>
        <v>3019.4759218704817</v>
      </c>
      <c r="M2366" s="53">
        <f t="shared" ca="1" si="1175"/>
        <v>235.77639920333917</v>
      </c>
      <c r="N2366" s="53">
        <f t="shared" ca="1" si="1175"/>
        <v>101425.00494193795</v>
      </c>
      <c r="O2366" s="53">
        <f t="shared" ca="1" si="1175"/>
        <v>90079.038411895133</v>
      </c>
      <c r="P2366" s="53">
        <f t="shared" ca="1" si="1175"/>
        <v>16779.494523735582</v>
      </c>
      <c r="Q2366" s="53">
        <f t="shared" ca="1" si="1175"/>
        <v>7546.0304674787722</v>
      </c>
      <c r="R2366" s="53">
        <f t="shared" ca="1" si="1175"/>
        <v>349.64895547454392</v>
      </c>
      <c r="S2366" s="53">
        <f t="shared" ca="1" si="1175"/>
        <v>114754.21235858403</v>
      </c>
      <c r="T2366" s="53">
        <f t="shared" ca="1" si="1175"/>
        <v>3422.9300744615275</v>
      </c>
      <c r="U2366" s="53">
        <f t="shared" ca="1" si="1175"/>
        <v>59660.763491290862</v>
      </c>
      <c r="V2366" s="53">
        <f t="shared" ca="1" si="1175"/>
        <v>340680.77977211971</v>
      </c>
      <c r="W2366" s="53">
        <f t="shared" ca="1" si="1175"/>
        <v>63801.077832960407</v>
      </c>
      <c r="X2366" s="53">
        <f t="shared" ca="1" si="1175"/>
        <v>467565.55117083242</v>
      </c>
      <c r="Y2366" s="53">
        <f t="shared" ca="1" si="1175"/>
        <v>24262.753693191284</v>
      </c>
      <c r="Z2366" s="53">
        <f t="shared" ca="1" si="1175"/>
        <v>394.87238304996919</v>
      </c>
      <c r="AA2366" s="53">
        <f t="shared" ca="1" si="1175"/>
        <v>24657.626076241246</v>
      </c>
      <c r="AB2366" s="53">
        <f t="shared" ca="1" si="1175"/>
        <v>442.9185223738005</v>
      </c>
      <c r="AC2366" s="53">
        <f t="shared" ca="1" si="1175"/>
        <v>9839.4957097045681</v>
      </c>
      <c r="AD2366" s="53">
        <f t="shared" ca="1" si="1175"/>
        <v>1882.7259933188229</v>
      </c>
    </row>
    <row r="2367" spans="3:30" hidden="1" outlineLevel="1">
      <c r="E2367" s="11"/>
      <c r="F2367" s="11"/>
      <c r="G2367" s="55" t="str">
        <f>$G$14</f>
        <v>CUSTOMER</v>
      </c>
      <c r="H2367" s="53">
        <f t="shared" ref="H2367:AD2367" ca="1" si="1176">+H2271+H2279+H2287+H2295+H2303+H2311+H2319+H2327+H2335+H2343+H2351+H2359</f>
        <v>1342589.7773951422</v>
      </c>
      <c r="I2367" s="53">
        <f t="shared" ca="1" si="1176"/>
        <v>767517.06087036256</v>
      </c>
      <c r="J2367" s="53">
        <f t="shared" ca="1" si="1176"/>
        <v>165091.66104265803</v>
      </c>
      <c r="K2367" s="53">
        <f t="shared" ca="1" si="1176"/>
        <v>47025.292566146956</v>
      </c>
      <c r="L2367" s="53">
        <f t="shared" ca="1" si="1176"/>
        <v>11945.198659594051</v>
      </c>
      <c r="M2367" s="53">
        <f t="shared" ca="1" si="1176"/>
        <v>1963.4459094214731</v>
      </c>
      <c r="N2367" s="53">
        <f t="shared" ca="1" si="1176"/>
        <v>60933.93713516248</v>
      </c>
      <c r="O2367" s="53">
        <f t="shared" ca="1" si="1176"/>
        <v>11351.170961064245</v>
      </c>
      <c r="P2367" s="53">
        <f t="shared" ca="1" si="1176"/>
        <v>3216.2790422864073</v>
      </c>
      <c r="Q2367" s="53">
        <f t="shared" ca="1" si="1176"/>
        <v>6709.208374016469</v>
      </c>
      <c r="R2367" s="53">
        <f t="shared" ca="1" si="1176"/>
        <v>1174.9712881612943</v>
      </c>
      <c r="S2367" s="53">
        <f t="shared" ca="1" si="1176"/>
        <v>22451.629665528413</v>
      </c>
      <c r="T2367" s="53">
        <f t="shared" ca="1" si="1176"/>
        <v>77.741202691853061</v>
      </c>
      <c r="U2367" s="53">
        <f t="shared" ca="1" si="1176"/>
        <v>1896.8299440661356</v>
      </c>
      <c r="V2367" s="53">
        <f t="shared" ca="1" si="1176"/>
        <v>9833.7076094204749</v>
      </c>
      <c r="W2367" s="53">
        <f t="shared" ca="1" si="1176"/>
        <v>1749.6928999939983</v>
      </c>
      <c r="X2367" s="53">
        <f t="shared" ca="1" si="1176"/>
        <v>13557.971656172462</v>
      </c>
      <c r="Y2367" s="53">
        <f t="shared" ca="1" si="1176"/>
        <v>3119.1726121677771</v>
      </c>
      <c r="Z2367" s="53">
        <f t="shared" ca="1" si="1176"/>
        <v>53.988585561065605</v>
      </c>
      <c r="AA2367" s="53">
        <f t="shared" ca="1" si="1176"/>
        <v>3173.1611977288426</v>
      </c>
      <c r="AB2367" s="53">
        <f t="shared" ca="1" si="1176"/>
        <v>69.300665118674473</v>
      </c>
      <c r="AC2367" s="53">
        <f t="shared" ca="1" si="1176"/>
        <v>269382.70133747731</v>
      </c>
      <c r="AD2367" s="53">
        <f t="shared" ca="1" si="1176"/>
        <v>40412.353824933474</v>
      </c>
    </row>
    <row r="2368" spans="3:30" collapsed="1">
      <c r="C2368" s="55" t="s">
        <v>154</v>
      </c>
      <c r="E2368" s="4">
        <f>+E2272+E2280+E2288+E2296+E2304+E2312+E2320+E2328+E2336+E2344+E2352+E2360</f>
        <v>21622495</v>
      </c>
      <c r="F2368" s="3"/>
      <c r="G2368" s="55" t="str">
        <f>$G$15</f>
        <v>TOTAL</v>
      </c>
      <c r="H2368" s="53">
        <f t="shared" ref="H2368:AD2368" ca="1" si="1177">+H2272+H2280+H2288+H2296+H2304+H2312+H2320+H2328+H2336+H2344+H2352+H2360</f>
        <v>21622495</v>
      </c>
      <c r="I2368" s="53">
        <f t="shared" ca="1" si="1177"/>
        <v>11912712.139654862</v>
      </c>
      <c r="J2368" s="53">
        <f t="shared" ca="1" si="1177"/>
        <v>722994.28691770951</v>
      </c>
      <c r="K2368" s="53">
        <f t="shared" ca="1" si="1177"/>
        <v>2017831.8371173774</v>
      </c>
      <c r="L2368" s="53">
        <f t="shared" ca="1" si="1177"/>
        <v>65886.924345264008</v>
      </c>
      <c r="M2368" s="53">
        <f t="shared" ca="1" si="1177"/>
        <v>5569.4628625254272</v>
      </c>
      <c r="N2368" s="53">
        <f t="shared" ca="1" si="1177"/>
        <v>2089288.224325167</v>
      </c>
      <c r="O2368" s="53">
        <f t="shared" ca="1" si="1177"/>
        <v>1490348.0243894032</v>
      </c>
      <c r="P2368" s="53">
        <f t="shared" ca="1" si="1177"/>
        <v>250771.37493915163</v>
      </c>
      <c r="Q2368" s="53">
        <f t="shared" ca="1" si="1177"/>
        <v>86304.544522583397</v>
      </c>
      <c r="R2368" s="53">
        <f t="shared" ca="1" si="1177"/>
        <v>4553.5436725825639</v>
      </c>
      <c r="S2368" s="53">
        <f t="shared" ca="1" si="1177"/>
        <v>1831977.4875237213</v>
      </c>
      <c r="T2368" s="53">
        <f t="shared" ca="1" si="1177"/>
        <v>50642.891957430256</v>
      </c>
      <c r="U2368" s="53">
        <f t="shared" ca="1" si="1177"/>
        <v>765603.94501986436</v>
      </c>
      <c r="V2368" s="53">
        <f t="shared" ca="1" si="1177"/>
        <v>2926469.1213185717</v>
      </c>
      <c r="W2368" s="53">
        <f t="shared" ca="1" si="1177"/>
        <v>498492.72121049481</v>
      </c>
      <c r="X2368" s="53">
        <f t="shared" ca="1" si="1177"/>
        <v>4241208.6795063624</v>
      </c>
      <c r="Y2368" s="53">
        <f t="shared" ca="1" si="1177"/>
        <v>459180.50378338271</v>
      </c>
      <c r="Z2368" s="53">
        <f t="shared" ca="1" si="1177"/>
        <v>6714.189416773228</v>
      </c>
      <c r="AA2368" s="53">
        <f t="shared" ca="1" si="1177"/>
        <v>465894.6932001558</v>
      </c>
      <c r="AB2368" s="53">
        <f t="shared" ca="1" si="1177"/>
        <v>6095.5371869302799</v>
      </c>
      <c r="AC2368" s="53">
        <f t="shared" ca="1" si="1177"/>
        <v>305438.53111919441</v>
      </c>
      <c r="AD2368" s="53">
        <f t="shared" ca="1" si="1177"/>
        <v>46885.42056589984</v>
      </c>
    </row>
    <row r="2370" spans="1:30" s="51" customFormat="1">
      <c r="A2370" s="56"/>
      <c r="B2370" s="111"/>
      <c r="C2370" s="108" t="s">
        <v>675</v>
      </c>
      <c r="I2370" s="50"/>
      <c r="J2370" s="50"/>
      <c r="K2370" s="50"/>
      <c r="L2370" s="50"/>
      <c r="M2370" s="50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0"/>
      <c r="Z2370" s="50"/>
      <c r="AA2370" s="50"/>
      <c r="AB2370" s="50"/>
      <c r="AC2370" s="50"/>
      <c r="AD2370" s="50"/>
    </row>
    <row r="2371" spans="1:30" hidden="1" outlineLevel="1">
      <c r="D2371" s="7"/>
      <c r="E2371" s="51"/>
      <c r="F2371" s="52" t="str">
        <f>F2378</f>
        <v>RB_GUP</v>
      </c>
      <c r="G2371" s="55" t="str">
        <f>$G$8</f>
        <v>PRODUCTION</v>
      </c>
      <c r="H2371" s="4">
        <f t="shared" ref="H2371:H2378" ca="1" si="1178">SUBTOTAL(9,I2371:AD2371)</f>
        <v>-72448.941651012341</v>
      </c>
      <c r="I2371" s="5">
        <f ca="1">VLOOKUP(CONCATENATE($F2371," ",$G2371),AllocFactorMatrix,(I$4+1),FALSE)*$E2378</f>
        <v>-35687.116333893136</v>
      </c>
      <c r="J2371" s="5">
        <f ca="1">VLOOKUP(CONCATENATE($F2371," ",$G2371),AllocFactorMatrix,(J$4+1),FALSE)*$E2378</f>
        <v>-1764.1416784441867</v>
      </c>
      <c r="K2371" s="5">
        <f ca="1">VLOOKUP(CONCATENATE($F2371," ",$G2371),AllocFactorMatrix,(K$4+1),FALSE)*$E2378</f>
        <v>-6461.9498637961324</v>
      </c>
      <c r="L2371" s="5">
        <f ca="1">VLOOKUP(CONCATENATE($F2371," ",$G2371),AllocFactorMatrix,(L$4+1),FALSE)*$E2378</f>
        <v>-203.39923922011789</v>
      </c>
      <c r="M2371" s="5">
        <f ca="1">VLOOKUP(CONCATENATE($F2371," ",$G2371),AllocFactorMatrix,(M$4+1),FALSE)*$E2378</f>
        <v>-19.074129810587728</v>
      </c>
      <c r="N2371" s="5">
        <f t="shared" ref="N2371:N2378" ca="1" si="1179">SUBTOTAL(9,K2371:M2371)</f>
        <v>-6684.4232328268381</v>
      </c>
      <c r="O2371" s="5">
        <f ca="1">VLOOKUP(CONCATENATE($F2371," ",$G2371),AllocFactorMatrix,(O$4+1),FALSE)*$E2378</f>
        <v>-4912.0871223362956</v>
      </c>
      <c r="P2371" s="5">
        <f ca="1">VLOOKUP(CONCATENATE($F2371," ",$G2371),AllocFactorMatrix,(P$4+1),FALSE)*$E2378</f>
        <v>-915.26493938282772</v>
      </c>
      <c r="Q2371" s="5">
        <f ca="1">VLOOKUP(CONCATENATE($F2371," ",$G2371),AllocFactorMatrix,(Q$4+1),FALSE)*$E2378</f>
        <v>-413.59118387348906</v>
      </c>
      <c r="R2371" s="5">
        <f ca="1">VLOOKUP(CONCATENATE($F2371," ",$G2371),AllocFactorMatrix,(R$4+1),FALSE)*$E2378</f>
        <v>-18.598733222853472</v>
      </c>
      <c r="S2371" s="5">
        <f ca="1">SUBTOTAL(9,O2371:R2371)</f>
        <v>-6259.5419788154659</v>
      </c>
      <c r="T2371" s="5">
        <f ca="1">VLOOKUP(CONCATENATE($F2371," ",$G2371),AllocFactorMatrix,(T$4+1),FALSE)*$E2378</f>
        <v>-171.59178470238751</v>
      </c>
      <c r="U2371" s="5">
        <f ca="1">VLOOKUP(CONCATENATE($F2371," ",$G2371),AllocFactorMatrix,(U$4+1),FALSE)*$E2378</f>
        <v>-2808.0703205300601</v>
      </c>
      <c r="V2371" s="5">
        <f ca="1">VLOOKUP(CONCATENATE($F2371," ",$G2371),AllocFactorMatrix,(V$4+1),FALSE)*$E2378</f>
        <v>-14840.730546408397</v>
      </c>
      <c r="W2371" s="5">
        <f ca="1">VLOOKUP(CONCATENATE($F2371," ",$G2371),AllocFactorMatrix,(W$4+1),FALSE)*$E2378</f>
        <v>-2679.9899624963964</v>
      </c>
      <c r="X2371" s="5">
        <f ca="1">SUBTOTAL(9,T2371:W2371)</f>
        <v>-20500.382614137241</v>
      </c>
      <c r="Y2371" s="5">
        <f ca="1">VLOOKUP(CONCATENATE($F2371," ",$G2371),AllocFactorMatrix,(Y$4+1),FALSE)*$E2378</f>
        <v>-1508.4941607670778</v>
      </c>
      <c r="Z2371" s="5">
        <f ca="1">VLOOKUP(CONCATENATE($F2371," ",$G2371),AllocFactorMatrix,(Z$4+1),FALSE)*$E2378</f>
        <v>-25.266700577538838</v>
      </c>
      <c r="AA2371" s="5">
        <f t="shared" ref="AA2371:AA2378" ca="1" si="1180">SUBTOTAL(9,Y2371:Z2371)</f>
        <v>-1533.7608613446166</v>
      </c>
      <c r="AB2371" s="5">
        <f ca="1">VLOOKUP(CONCATENATE($F2371," ",$G2371),AllocFactorMatrix,(AB$4+1),FALSE)*$E2378</f>
        <v>-19.574951550853783</v>
      </c>
      <c r="AC2371" s="5">
        <f ca="1">VLOOKUP(CONCATENATE($F2371," ",$G2371),AllocFactorMatrix,(AC$4+1),FALSE)*$E2378</f>
        <v>0</v>
      </c>
      <c r="AD2371" s="5">
        <f ca="1">VLOOKUP(CONCATENATE($F2371," ",$G2371),AllocFactorMatrix,(AD$4+1),FALSE)*$E2378</f>
        <v>0</v>
      </c>
    </row>
    <row r="2372" spans="1:30" hidden="1" outlineLevel="1">
      <c r="D2372" s="7"/>
      <c r="E2372" s="51"/>
      <c r="F2372" s="52" t="str">
        <f>F2378</f>
        <v>RB_GUP</v>
      </c>
      <c r="G2372" s="55" t="str">
        <f>$G$9</f>
        <v>BULKTRAN</v>
      </c>
      <c r="H2372" s="4">
        <f t="shared" ca="1" si="1178"/>
        <v>-38399.534200145426</v>
      </c>
      <c r="I2372" s="5">
        <f ca="1">VLOOKUP(CONCATENATE($F2372," ",$G2372),AllocFactorMatrix,(I$4+1),FALSE)*$E2378</f>
        <v>-18914.957388459654</v>
      </c>
      <c r="J2372" s="5">
        <f ca="1">VLOOKUP(CONCATENATE($F2372," ",$G2372),AllocFactorMatrix,(J$4+1),FALSE)*$E2378</f>
        <v>-935.03393109087563</v>
      </c>
      <c r="K2372" s="5">
        <f ca="1">VLOOKUP(CONCATENATE($F2372," ",$G2372),AllocFactorMatrix,(K$4+1),FALSE)*$E2378</f>
        <v>-3424.9757020570287</v>
      </c>
      <c r="L2372" s="5">
        <f ca="1">VLOOKUP(CONCATENATE($F2372," ",$G2372),AllocFactorMatrix,(L$4+1),FALSE)*$E2378</f>
        <v>-107.80607507476742</v>
      </c>
      <c r="M2372" s="5">
        <f ca="1">VLOOKUP(CONCATENATE($F2372," ",$G2372),AllocFactorMatrix,(M$4+1),FALSE)*$E2378</f>
        <v>-10.109708759140208</v>
      </c>
      <c r="N2372" s="5">
        <f t="shared" ca="1" si="1179"/>
        <v>-3542.8914858909361</v>
      </c>
      <c r="O2372" s="5">
        <f ca="1">VLOOKUP(CONCATENATE($F2372," ",$G2372),AllocFactorMatrix,(O$4+1),FALSE)*$E2378</f>
        <v>-2603.5143253967867</v>
      </c>
      <c r="P2372" s="5">
        <f ca="1">VLOOKUP(CONCATENATE($F2372," ",$G2372),AllocFactorMatrix,(P$4+1),FALSE)*$E2378</f>
        <v>-485.11056947280929</v>
      </c>
      <c r="Q2372" s="5">
        <f ca="1">VLOOKUP(CONCATENATE($F2372," ",$G2372),AllocFactorMatrix,(Q$4+1),FALSE)*$E2378</f>
        <v>-219.21243358572613</v>
      </c>
      <c r="R2372" s="5">
        <f ca="1">VLOOKUP(CONCATENATE($F2372," ",$G2372),AllocFactorMatrix,(R$4+1),FALSE)*$E2378</f>
        <v>-9.8577381007243989</v>
      </c>
      <c r="S2372" s="5">
        <f t="shared" ref="S2372:S2378" ca="1" si="1181">SUBTOTAL(9,O2372:R2372)</f>
        <v>-3317.6950665560466</v>
      </c>
      <c r="T2372" s="5">
        <f ca="1">VLOOKUP(CONCATENATE($F2372," ",$G2372),AllocFactorMatrix,(T$4+1),FALSE)*$E2378</f>
        <v>-90.947423868285739</v>
      </c>
      <c r="U2372" s="5">
        <f ca="1">VLOOKUP(CONCATENATE($F2372," ",$G2372),AllocFactorMatrix,(U$4+1),FALSE)*$E2378</f>
        <v>-1488.3390958148066</v>
      </c>
      <c r="V2372" s="5">
        <f ca="1">VLOOKUP(CONCATENATE($F2372," ",$G2372),AllocFactorMatrix,(V$4+1),FALSE)*$E2378</f>
        <v>-7865.9139413941903</v>
      </c>
      <c r="W2372" s="5">
        <f ca="1">VLOOKUP(CONCATENATE($F2372," ",$G2372),AllocFactorMatrix,(W$4+1),FALSE)*$E2378</f>
        <v>-1420.4536860820915</v>
      </c>
      <c r="X2372" s="5">
        <f t="shared" ref="X2372:X2378" ca="1" si="1182">SUBTOTAL(9,T2372:W2372)</f>
        <v>-10865.654147159374</v>
      </c>
      <c r="Y2372" s="5">
        <f ca="1">VLOOKUP(CONCATENATE($F2372," ",$G2372),AllocFactorMatrix,(Y$4+1),FALSE)*$E2378</f>
        <v>-799.53511807146867</v>
      </c>
      <c r="Z2372" s="5">
        <f ca="1">VLOOKUP(CONCATENATE($F2372," ",$G2372),AllocFactorMatrix,(Z$4+1),FALSE)*$E2378</f>
        <v>-13.391907608887477</v>
      </c>
      <c r="AA2372" s="5">
        <f t="shared" ca="1" si="1180"/>
        <v>-812.92702568035611</v>
      </c>
      <c r="AB2372" s="5">
        <f ca="1">VLOOKUP(CONCATENATE($F2372," ",$G2372),AllocFactorMatrix,(AB$4+1),FALSE)*$E2378</f>
        <v>-10.375155308189331</v>
      </c>
      <c r="AC2372" s="5">
        <f ca="1">VLOOKUP(CONCATENATE($F2372," ",$G2372),AllocFactorMatrix,(AC$4+1),FALSE)*$E2378</f>
        <v>0</v>
      </c>
      <c r="AD2372" s="5">
        <f ca="1">VLOOKUP(CONCATENATE($F2372," ",$G2372),AllocFactorMatrix,(AD$4+1),FALSE)*$E2378</f>
        <v>0</v>
      </c>
    </row>
    <row r="2373" spans="1:30" hidden="1" outlineLevel="1">
      <c r="D2373" s="7"/>
      <c r="E2373" s="51"/>
      <c r="F2373" s="52" t="str">
        <f>F2378</f>
        <v>RB_GUP</v>
      </c>
      <c r="G2373" s="55" t="str">
        <f>$G$10</f>
        <v>SUBTRAN</v>
      </c>
      <c r="H2373" s="4">
        <f t="shared" ca="1" si="1178"/>
        <v>-8435.2248561137658</v>
      </c>
      <c r="I2373" s="5">
        <f ca="1">VLOOKUP(CONCATENATE($F2373," ",$G2373),AllocFactorMatrix,(I$4+1),FALSE)*$E2378</f>
        <v>-4106.8362667406818</v>
      </c>
      <c r="J2373" s="5">
        <f ca="1">VLOOKUP(CONCATENATE($F2373," ",$G2373),AllocFactorMatrix,(J$4+1),FALSE)*$E2378</f>
        <v>-198.20129061257552</v>
      </c>
      <c r="K2373" s="5">
        <f ca="1">VLOOKUP(CONCATENATE($F2373," ",$G2373),AllocFactorMatrix,(K$4+1),FALSE)*$E2378</f>
        <v>-721.04660412049247</v>
      </c>
      <c r="L2373" s="5">
        <f ca="1">VLOOKUP(CONCATENATE($F2373," ",$G2373),AllocFactorMatrix,(L$4+1),FALSE)*$E2378</f>
        <v>-22.272451184387933</v>
      </c>
      <c r="M2373" s="5">
        <f ca="1">VLOOKUP(CONCATENATE($F2373," ",$G2373),AllocFactorMatrix,(M$4+1),FALSE)*$E2378</f>
        <v>-2.7739160033640999</v>
      </c>
      <c r="N2373" s="5">
        <f t="shared" ca="1" si="1179"/>
        <v>-746.0929713082445</v>
      </c>
      <c r="O2373" s="5">
        <f ca="1">VLOOKUP(CONCATENATE($F2373," ",$G2373),AllocFactorMatrix,(O$4+1),FALSE)*$E2378</f>
        <v>-544.7619792381023</v>
      </c>
      <c r="P2373" s="5">
        <f ca="1">VLOOKUP(CONCATENATE($F2373," ",$G2373),AllocFactorMatrix,(P$4+1),FALSE)*$E2378</f>
        <v>-101.27061655401688</v>
      </c>
      <c r="Q2373" s="5">
        <f ca="1">VLOOKUP(CONCATENATE($F2373," ",$G2373),AllocFactorMatrix,(Q$4+1),FALSE)*$E2378</f>
        <v>-60.257223528100965</v>
      </c>
      <c r="R2373" s="5">
        <f ca="1">VLOOKUP(CONCATENATE($F2373," ",$G2373),AllocFactorMatrix,(R$4+1),FALSE)*$E2378</f>
        <v>0</v>
      </c>
      <c r="S2373" s="5">
        <f t="shared" ca="1" si="1181"/>
        <v>-706.2898193202202</v>
      </c>
      <c r="T2373" s="5">
        <f ca="1">VLOOKUP(CONCATENATE($F2373," ",$G2373),AllocFactorMatrix,(T$4+1),FALSE)*$E2378</f>
        <v>-19.022152929787914</v>
      </c>
      <c r="U2373" s="5">
        <f ca="1">VLOOKUP(CONCATENATE($F2373," ",$G2373),AllocFactorMatrix,(U$4+1),FALSE)*$E2378</f>
        <v>-311.40350405727685</v>
      </c>
      <c r="V2373" s="5">
        <f ca="1">VLOOKUP(CONCATENATE($F2373," ",$G2373),AllocFactorMatrix,(V$4+1),FALSE)*$E2378</f>
        <v>-2169.4495310652128</v>
      </c>
      <c r="W2373" s="5">
        <f ca="1">VLOOKUP(CONCATENATE($F2373," ",$G2373),AllocFactorMatrix,(W$4+1),FALSE)*$E2378</f>
        <v>0</v>
      </c>
      <c r="X2373" s="5">
        <f t="shared" ca="1" si="1182"/>
        <v>-2499.8751880522777</v>
      </c>
      <c r="Y2373" s="5">
        <f ca="1">VLOOKUP(CONCATENATE($F2373," ",$G2373),AllocFactorMatrix,(Y$4+1),FALSE)*$E2378</f>
        <v>-163.95739555810704</v>
      </c>
      <c r="Z2373" s="5">
        <f ca="1">VLOOKUP(CONCATENATE($F2373," ",$G2373),AllocFactorMatrix,(Z$4+1),FALSE)*$E2378</f>
        <v>-2.7331742383554274</v>
      </c>
      <c r="AA2373" s="5">
        <f t="shared" ca="1" si="1180"/>
        <v>-166.69056979646246</v>
      </c>
      <c r="AB2373" s="5">
        <f ca="1">VLOOKUP(CONCATENATE($F2373," ",$G2373),AllocFactorMatrix,(AB$4+1),FALSE)*$E2378</f>
        <v>-2.189427707801729</v>
      </c>
      <c r="AC2373" s="5">
        <f ca="1">VLOOKUP(CONCATENATE($F2373," ",$G2373),AllocFactorMatrix,(AC$4+1),FALSE)*$E2378</f>
        <v>-7.4445222594685196</v>
      </c>
      <c r="AD2373" s="5">
        <f ca="1">VLOOKUP(CONCATENATE($F2373," ",$G2373),AllocFactorMatrix,(AD$4+1),FALSE)*$E2378</f>
        <v>-1.604800316034644</v>
      </c>
    </row>
    <row r="2374" spans="1:30" hidden="1" outlineLevel="1">
      <c r="D2374" s="7"/>
      <c r="E2374" s="51"/>
      <c r="F2374" s="52" t="str">
        <f>F2378</f>
        <v>RB_GUP</v>
      </c>
      <c r="G2374" s="55" t="str">
        <f>$G$11</f>
        <v>DISTPRI</v>
      </c>
      <c r="H2374" s="4">
        <f t="shared" ca="1" si="1178"/>
        <v>-38703.488641436765</v>
      </c>
      <c r="I2374" s="5">
        <f ca="1">VLOOKUP(CONCATENATE($F2374," ",$G2374),AllocFactorMatrix,(I$4+1),FALSE)*$E2378</f>
        <v>-25867.19218327387</v>
      </c>
      <c r="J2374" s="5">
        <f ca="1">VLOOKUP(CONCATENATE($F2374," ",$G2374),AllocFactorMatrix,(J$4+1),FALSE)*$E2378</f>
        <v>-1219.3119122588384</v>
      </c>
      <c r="K2374" s="5">
        <f ca="1">VLOOKUP(CONCATENATE($F2374," ",$G2374),AllocFactorMatrix,(K$4+1),FALSE)*$E2378</f>
        <v>-4427.3963866824788</v>
      </c>
      <c r="L2374" s="5">
        <f ca="1">VLOOKUP(CONCATENATE($F2374," ",$G2374),AllocFactorMatrix,(L$4+1),FALSE)*$E2378</f>
        <v>-136.82958601138677</v>
      </c>
      <c r="M2374" s="5">
        <f ca="1">VLOOKUP(CONCATENATE($F2374," ",$G2374),AllocFactorMatrix,(M$4+1),FALSE)*$E2378</f>
        <v>0</v>
      </c>
      <c r="N2374" s="5">
        <f t="shared" ca="1" si="1179"/>
        <v>-4564.2259726938655</v>
      </c>
      <c r="O2374" s="5">
        <f ca="1">VLOOKUP(CONCATENATE($F2374," ",$G2374),AllocFactorMatrix,(O$4+1),FALSE)*$E2378</f>
        <v>-3319.7734472906045</v>
      </c>
      <c r="P2374" s="5">
        <f ca="1">VLOOKUP(CONCATENATE($F2374," ",$G2374),AllocFactorMatrix,(P$4+1),FALSE)*$E2378</f>
        <v>-618.30802795876696</v>
      </c>
      <c r="Q2374" s="5">
        <f ca="1">VLOOKUP(CONCATENATE($F2374," ",$G2374),AllocFactorMatrix,(Q$4+1),FALSE)*$E2378</f>
        <v>0</v>
      </c>
      <c r="R2374" s="5">
        <f ca="1">VLOOKUP(CONCATENATE($F2374," ",$G2374),AllocFactorMatrix,(R$4+1),FALSE)*$E2378</f>
        <v>0</v>
      </c>
      <c r="S2374" s="5">
        <f t="shared" ca="1" si="1181"/>
        <v>-3938.0814752493716</v>
      </c>
      <c r="T2374" s="5">
        <f ca="1">VLOOKUP(CONCATENATE($F2374," ",$G2374),AllocFactorMatrix,(T$4+1),FALSE)*$E2378</f>
        <v>-118.34787757504947</v>
      </c>
      <c r="U2374" s="5">
        <f ca="1">VLOOKUP(CONCATENATE($F2374," ",$G2374),AllocFactorMatrix,(U$4+1),FALSE)*$E2378</f>
        <v>-1908.6834622521142</v>
      </c>
      <c r="V2374" s="5">
        <f ca="1">VLOOKUP(CONCATENATE($F2374," ",$G2374),AllocFactorMatrix,(V$4+1),FALSE)*$E2378</f>
        <v>0</v>
      </c>
      <c r="W2374" s="5">
        <f ca="1">VLOOKUP(CONCATENATE($F2374," ",$G2374),AllocFactorMatrix,(W$4+1),FALSE)*$E2378</f>
        <v>0</v>
      </c>
      <c r="X2374" s="5">
        <f t="shared" ca="1" si="1182"/>
        <v>-2027.0313398271637</v>
      </c>
      <c r="Y2374" s="5">
        <f ca="1">VLOOKUP(CONCATENATE($F2374," ",$G2374),AllocFactorMatrix,(Y$4+1),FALSE)*$E2378</f>
        <v>-1001.0642565886586</v>
      </c>
      <c r="Z2374" s="5">
        <f ca="1">VLOOKUP(CONCATENATE($F2374," ",$G2374),AllocFactorMatrix,(Z$4+1),FALSE)*$E2378</f>
        <v>-16.701670478655416</v>
      </c>
      <c r="AA2374" s="5">
        <f t="shared" ca="1" si="1180"/>
        <v>-1017.765927067314</v>
      </c>
      <c r="AB2374" s="5">
        <f ca="1">VLOOKUP(CONCATENATE($F2374," ",$G2374),AllocFactorMatrix,(AB$4+1),FALSE)*$E2378</f>
        <v>-13.531151583057454</v>
      </c>
      <c r="AC2374" s="5">
        <f ca="1">VLOOKUP(CONCATENATE($F2374," ",$G2374),AllocFactorMatrix,(AC$4+1),FALSE)*$E2378</f>
        <v>-46.355845446434245</v>
      </c>
      <c r="AD2374" s="5">
        <f ca="1">VLOOKUP(CONCATENATE($F2374," ",$G2374),AllocFactorMatrix,(AD$4+1),FALSE)*$E2378</f>
        <v>-9.9928340368481585</v>
      </c>
    </row>
    <row r="2375" spans="1:30" hidden="1" outlineLevel="1">
      <c r="D2375" s="7"/>
      <c r="E2375" s="51"/>
      <c r="F2375" s="52" t="str">
        <f>F2378</f>
        <v>RB_GUP</v>
      </c>
      <c r="G2375" s="55" t="str">
        <f>$G$12</f>
        <v>DISTSEC</v>
      </c>
      <c r="H2375" s="4">
        <f t="shared" ca="1" si="1178"/>
        <v>-19916.245827511659</v>
      </c>
      <c r="I2375" s="5">
        <f ca="1">VLOOKUP(CONCATENATE($F2375," ",$G2375),AllocFactorMatrix,(I$4+1),FALSE)*$E2378</f>
        <v>-14891.405915728545</v>
      </c>
      <c r="J2375" s="5">
        <f ca="1">VLOOKUP(CONCATENATE($F2375," ",$G2375),AllocFactorMatrix,(J$4+1),FALSE)*$E2378</f>
        <v>-717.91942522786906</v>
      </c>
      <c r="K2375" s="5">
        <f ca="1">VLOOKUP(CONCATENATE($F2375," ",$G2375),AllocFactorMatrix,(K$4+1),FALSE)*$E2378</f>
        <v>-2166.2620898073046</v>
      </c>
      <c r="L2375" s="5">
        <f ca="1">VLOOKUP(CONCATENATE($F2375," ",$G2375),AllocFactorMatrix,(L$4+1),FALSE)*$E2378</f>
        <v>0</v>
      </c>
      <c r="M2375" s="5">
        <f ca="1">VLOOKUP(CONCATENATE($F2375," ",$G2375),AllocFactorMatrix,(M$4+1),FALSE)*$E2378</f>
        <v>0</v>
      </c>
      <c r="N2375" s="5">
        <f t="shared" ca="1" si="1179"/>
        <v>-2166.2620898073046</v>
      </c>
      <c r="O2375" s="5">
        <f ca="1">VLOOKUP(CONCATENATE($F2375," ",$G2375),AllocFactorMatrix,(O$4+1),FALSE)*$E2378</f>
        <v>-1380.3506352329184</v>
      </c>
      <c r="P2375" s="5">
        <f ca="1">VLOOKUP(CONCATENATE($F2375," ",$G2375),AllocFactorMatrix,(P$4+1),FALSE)*$E2378</f>
        <v>0</v>
      </c>
      <c r="Q2375" s="5">
        <f ca="1">VLOOKUP(CONCATENATE($F2375," ",$G2375),AllocFactorMatrix,(Q$4+1),FALSE)*$E2378</f>
        <v>0</v>
      </c>
      <c r="R2375" s="5">
        <f ca="1">VLOOKUP(CONCATENATE($F2375," ",$G2375),AllocFactorMatrix,(R$4+1),FALSE)*$E2378</f>
        <v>0</v>
      </c>
      <c r="S2375" s="5">
        <f t="shared" ca="1" si="1181"/>
        <v>-1380.3506352329184</v>
      </c>
      <c r="T2375" s="5">
        <f ca="1">VLOOKUP(CONCATENATE($F2375," ",$G2375),AllocFactorMatrix,(T$4+1),FALSE)*$E2378</f>
        <v>-37.321785385466171</v>
      </c>
      <c r="U2375" s="5">
        <f ca="1">VLOOKUP(CONCATENATE($F2375," ",$G2375),AllocFactorMatrix,(U$4+1),FALSE)*$E2378</f>
        <v>0</v>
      </c>
      <c r="V2375" s="5">
        <f ca="1">VLOOKUP(CONCATENATE($F2375," ",$G2375),AllocFactorMatrix,(V$4+1),FALSE)*$E2378</f>
        <v>0</v>
      </c>
      <c r="W2375" s="5">
        <f ca="1">VLOOKUP(CONCATENATE($F2375," ",$G2375),AllocFactorMatrix,(W$4+1),FALSE)*$E2378</f>
        <v>0</v>
      </c>
      <c r="X2375" s="5">
        <f t="shared" ca="1" si="1182"/>
        <v>-37.321785385466171</v>
      </c>
      <c r="Y2375" s="5">
        <f ca="1">VLOOKUP(CONCATENATE($F2375," ",$G2375),AllocFactorMatrix,(Y$4+1),FALSE)*$E2378</f>
        <v>-509.13417790997283</v>
      </c>
      <c r="Z2375" s="5">
        <f ca="1">VLOOKUP(CONCATENATE($F2375," ",$G2375),AllocFactorMatrix,(Z$4+1),FALSE)*$E2378</f>
        <v>0</v>
      </c>
      <c r="AA2375" s="5">
        <f t="shared" ca="1" si="1180"/>
        <v>-509.13417790997283</v>
      </c>
      <c r="AB2375" s="5">
        <f ca="1">VLOOKUP(CONCATENATE($F2375," ",$G2375),AllocFactorMatrix,(AB$4+1),FALSE)*$E2378</f>
        <v>-5.283301742407188</v>
      </c>
      <c r="AC2375" s="5">
        <f ca="1">VLOOKUP(CONCATENATE($F2375," ",$G2375),AllocFactorMatrix,(AC$4+1),FALSE)*$E2378</f>
        <v>-179.38841454604105</v>
      </c>
      <c r="AD2375" s="5">
        <f ca="1">VLOOKUP(CONCATENATE($F2375," ",$G2375),AllocFactorMatrix,(AD$4+1),FALSE)*$E2378</f>
        <v>-29.180081931141238</v>
      </c>
    </row>
    <row r="2376" spans="1:30" hidden="1" outlineLevel="1">
      <c r="D2376" s="7"/>
      <c r="E2376" s="51"/>
      <c r="F2376" s="52" t="str">
        <f>F2378</f>
        <v>RB_GUP</v>
      </c>
      <c r="G2376" s="55" t="str">
        <f>$G$13</f>
        <v>ENERGY</v>
      </c>
      <c r="H2376" s="4">
        <f t="shared" ca="1" si="1178"/>
        <v>-612.1632771478063</v>
      </c>
      <c r="I2376" s="5">
        <f ca="1">VLOOKUP(CONCATENATE($F2376," ",$G2376),AllocFactorMatrix,(I$4+1),FALSE)*$E2378</f>
        <v>-229.70024431914197</v>
      </c>
      <c r="J2376" s="5">
        <f ca="1">VLOOKUP(CONCATENATE($F2376," ",$G2376),AllocFactorMatrix,(J$4+1),FALSE)*$E2378</f>
        <v>-14.886060107708671</v>
      </c>
      <c r="K2376" s="5">
        <f ca="1">VLOOKUP(CONCATENATE($F2376," ",$G2376),AllocFactorMatrix,(K$4+1),FALSE)*$E2378</f>
        <v>-49.94434536581754</v>
      </c>
      <c r="L2376" s="5">
        <f ca="1">VLOOKUP(CONCATENATE($F2376," ",$G2376),AllocFactorMatrix,(L$4+1),FALSE)*$E2378</f>
        <v>-1.5873446810470819</v>
      </c>
      <c r="M2376" s="5">
        <f ca="1">VLOOKUP(CONCATENATE($F2376," ",$G2376),AllocFactorMatrix,(M$4+1),FALSE)*$E2378</f>
        <v>-0.14633462319992821</v>
      </c>
      <c r="N2376" s="5">
        <f t="shared" ca="1" si="1179"/>
        <v>-51.678024670064552</v>
      </c>
      <c r="O2376" s="5">
        <f ca="1">VLOOKUP(CONCATENATE($F2376," ",$G2376),AllocFactorMatrix,(O$4+1),FALSE)*$E2378</f>
        <v>-45.534956556393205</v>
      </c>
      <c r="P2376" s="5">
        <f ca="1">VLOOKUP(CONCATENATE($F2376," ",$G2376),AllocFactorMatrix,(P$4+1),FALSE)*$E2378</f>
        <v>-8.4413047771380594</v>
      </c>
      <c r="Q2376" s="5">
        <f ca="1">VLOOKUP(CONCATENATE($F2376," ",$G2376),AllocFactorMatrix,(Q$4+1),FALSE)*$E2378</f>
        <v>-3.8355128277116974</v>
      </c>
      <c r="R2376" s="5">
        <f ca="1">VLOOKUP(CONCATENATE($F2376," ",$G2376),AllocFactorMatrix,(R$4+1),FALSE)*$E2378</f>
        <v>-0.17771518139180462</v>
      </c>
      <c r="S2376" s="5">
        <f t="shared" ca="1" si="1181"/>
        <v>-57.989489342634762</v>
      </c>
      <c r="T2376" s="5">
        <f ca="1">VLOOKUP(CONCATENATE($F2376," ",$G2376),AllocFactorMatrix,(T$4+1),FALSE)*$E2378</f>
        <v>-1.744985823810973</v>
      </c>
      <c r="U2376" s="5">
        <f ca="1">VLOOKUP(CONCATENATE($F2376," ",$G2376),AllocFactorMatrix,(U$4+1),FALSE)*$E2378</f>
        <v>-30.639336938433207</v>
      </c>
      <c r="V2376" s="5">
        <f ca="1">VLOOKUP(CONCATENATE($F2376," ",$G2376),AllocFactorMatrix,(V$4+1),FALSE)*$E2378</f>
        <v>-173.95743433130224</v>
      </c>
      <c r="W2376" s="5">
        <f ca="1">VLOOKUP(CONCATENATE($F2376," ",$G2376),AllocFactorMatrix,(W$4+1),FALSE)*$E2378</f>
        <v>-33.003796707726693</v>
      </c>
      <c r="X2376" s="5">
        <f t="shared" ca="1" si="1182"/>
        <v>-239.34555380127313</v>
      </c>
      <c r="Y2376" s="5">
        <f ca="1">VLOOKUP(CONCATENATE($F2376," ",$G2376),AllocFactorMatrix,(Y$4+1),FALSE)*$E2378</f>
        <v>-12.336792312704835</v>
      </c>
      <c r="Z2376" s="5">
        <f ca="1">VLOOKUP(CONCATENATE($F2376," ",$G2376),AllocFactorMatrix,(Z$4+1),FALSE)*$E2378</f>
        <v>-0.2008233120981108</v>
      </c>
      <c r="AA2376" s="5">
        <f t="shared" ca="1" si="1180"/>
        <v>-12.537615624802946</v>
      </c>
      <c r="AB2376" s="5">
        <f ca="1">VLOOKUP(CONCATENATE($F2376," ",$G2376),AllocFactorMatrix,(AB$4+1),FALSE)*$E2378</f>
        <v>-0.2240022503408387</v>
      </c>
      <c r="AC2376" s="5">
        <f ca="1">VLOOKUP(CONCATENATE($F2376," ",$G2376),AllocFactorMatrix,(AC$4+1),FALSE)*$E2378</f>
        <v>-4.8437487064054041</v>
      </c>
      <c r="AD2376" s="5">
        <f ca="1">VLOOKUP(CONCATENATE($F2376," ",$G2376),AllocFactorMatrix,(AD$4+1),FALSE)*$E2378</f>
        <v>-0.95853832543410744</v>
      </c>
    </row>
    <row r="2377" spans="1:30" hidden="1" outlineLevel="1">
      <c r="D2377" s="7"/>
      <c r="E2377" s="51"/>
      <c r="F2377" s="52" t="str">
        <f>F2378</f>
        <v>RB_GUP</v>
      </c>
      <c r="G2377" s="55" t="str">
        <f>$G$14</f>
        <v>CUSTOMER</v>
      </c>
      <c r="H2377" s="4">
        <f t="shared" ca="1" si="1178"/>
        <v>-9587.4015466322307</v>
      </c>
      <c r="I2377" s="5">
        <f ca="1">VLOOKUP(CONCATENATE($F2377," ",$G2377),AllocFactorMatrix,(I$4+1),FALSE)*$E2378</f>
        <v>-4483.4395609520698</v>
      </c>
      <c r="J2377" s="5">
        <f ca="1">VLOOKUP(CONCATENATE($F2377," ",$G2377),AllocFactorMatrix,(J$4+1),FALSE)*$E2378</f>
        <v>-1174.5869325121057</v>
      </c>
      <c r="K2377" s="5">
        <f ca="1">VLOOKUP(CONCATENATE($F2377," ",$G2377),AllocFactorMatrix,(K$4+1),FALSE)*$E2378</f>
        <v>-333.43156270365546</v>
      </c>
      <c r="L2377" s="5">
        <f ca="1">VLOOKUP(CONCATENATE($F2377," ",$G2377),AllocFactorMatrix,(L$4+1),FALSE)*$E2378</f>
        <v>-107.62986479691943</v>
      </c>
      <c r="M2377" s="5">
        <f ca="1">VLOOKUP(CONCATENATE($F2377," ",$G2377),AllocFactorMatrix,(M$4+1),FALSE)*$E2378</f>
        <v>-17.470494578144809</v>
      </c>
      <c r="N2377" s="5">
        <f t="shared" ca="1" si="1179"/>
        <v>-458.53192207871973</v>
      </c>
      <c r="O2377" s="5">
        <f ca="1">VLOOKUP(CONCATENATE($F2377," ",$G2377),AllocFactorMatrix,(O$4+1),FALSE)*$E2378</f>
        <v>-94.623020649506799</v>
      </c>
      <c r="P2377" s="5">
        <f ca="1">VLOOKUP(CONCATENATE($F2377," ",$G2377),AllocFactorMatrix,(P$4+1),FALSE)*$E2378</f>
        <v>-28.019051813115578</v>
      </c>
      <c r="Q2377" s="5">
        <f ca="1">VLOOKUP(CONCATENATE($F2377," ",$G2377),AllocFactorMatrix,(Q$4+1),FALSE)*$E2378</f>
        <v>-60.864019780484675</v>
      </c>
      <c r="R2377" s="5">
        <f ca="1">VLOOKUP(CONCATENATE($F2377," ",$G2377),AllocFactorMatrix,(R$4+1),FALSE)*$E2378</f>
        <v>-10.695265560990206</v>
      </c>
      <c r="S2377" s="5">
        <f t="shared" ca="1" si="1181"/>
        <v>-194.20135780409726</v>
      </c>
      <c r="T2377" s="5">
        <f ca="1">VLOOKUP(CONCATENATE($F2377," ",$G2377),AllocFactorMatrix,(T$4+1),FALSE)*$E2378</f>
        <v>-0.6512580177014814</v>
      </c>
      <c r="U2377" s="5">
        <f ca="1">VLOOKUP(CONCATENATE($F2377," ",$G2377),AllocFactorMatrix,(U$4+1),FALSE)*$E2378</f>
        <v>-16.623116839849747</v>
      </c>
      <c r="V2377" s="5">
        <f ca="1">VLOOKUP(CONCATENATE($F2377," ",$G2377),AllocFactorMatrix,(V$4+1),FALSE)*$E2378</f>
        <v>-89.50702789425138</v>
      </c>
      <c r="W2377" s="5">
        <f ca="1">VLOOKUP(CONCATENATE($F2377," ",$G2377),AllocFactorMatrix,(W$4+1),FALSE)*$E2378</f>
        <v>-16.043075623650072</v>
      </c>
      <c r="X2377" s="5">
        <f t="shared" ca="1" si="1182"/>
        <v>-122.82447837545267</v>
      </c>
      <c r="Y2377" s="5">
        <f ca="1">VLOOKUP(CONCATENATE($F2377," ",$G2377),AllocFactorMatrix,(Y$4+1),FALSE)*$E2378</f>
        <v>-26.194050685243131</v>
      </c>
      <c r="Z2377" s="5">
        <f ca="1">VLOOKUP(CONCATENATE($F2377," ",$G2377),AllocFactorMatrix,(Z$4+1),FALSE)*$E2378</f>
        <v>-0.47484275898207701</v>
      </c>
      <c r="AA2377" s="5">
        <f t="shared" ca="1" si="1180"/>
        <v>-26.668893444225208</v>
      </c>
      <c r="AB2377" s="5">
        <f ca="1">VLOOKUP(CONCATENATE($F2377," ",$G2377),AllocFactorMatrix,(AB$4+1),FALSE)*$E2378</f>
        <v>-0.49170484923318447</v>
      </c>
      <c r="AC2377" s="5">
        <f ca="1">VLOOKUP(CONCATENATE($F2377," ",$G2377),AllocFactorMatrix,(AC$4+1),FALSE)*$E2378</f>
        <v>-2785.5671827270817</v>
      </c>
      <c r="AD2377" s="5">
        <f ca="1">VLOOKUP(CONCATENATE($F2377," ",$G2377),AllocFactorMatrix,(AD$4+1),FALSE)*$E2378</f>
        <v>-341.0895138892447</v>
      </c>
    </row>
    <row r="2378" spans="1:30" collapsed="1">
      <c r="D2378" s="98" t="str">
        <f>D1848</f>
        <v>Adj 3 - Env Surcharge - Remove Mitchell FGD Expenses</v>
      </c>
      <c r="E2378" s="61">
        <v>-188103</v>
      </c>
      <c r="F2378" s="57" t="s">
        <v>74</v>
      </c>
      <c r="G2378" s="55" t="str">
        <f>$G$15</f>
        <v>TOTAL</v>
      </c>
      <c r="H2378" s="4">
        <f t="shared" ca="1" si="1178"/>
        <v>-188102.99999999997</v>
      </c>
      <c r="I2378" s="5">
        <f ca="1">VLOOKUP(CONCATENATE($F2378," ",$G2378),AllocFactorMatrix,(I$4+1),FALSE)*$E2378</f>
        <v>-104180.6478933671</v>
      </c>
      <c r="J2378" s="5">
        <f ca="1">VLOOKUP(CONCATENATE($F2378," ",$G2378),AllocFactorMatrix,(J$4+1),FALSE)*$E2378</f>
        <v>-6024.0812302541608</v>
      </c>
      <c r="K2378" s="5">
        <f ca="1">VLOOKUP(CONCATENATE($F2378," ",$G2378),AllocFactorMatrix,(K$4+1),FALSE)*$E2378</f>
        <v>-17585.006554532913</v>
      </c>
      <c r="L2378" s="5">
        <f ca="1">VLOOKUP(CONCATENATE($F2378," ",$G2378),AllocFactorMatrix,(L$4+1),FALSE)*$E2378</f>
        <v>-579.52456096862647</v>
      </c>
      <c r="M2378" s="5">
        <f ca="1">VLOOKUP(CONCATENATE($F2378," ",$G2378),AllocFactorMatrix,(M$4+1),FALSE)*$E2378</f>
        <v>-49.574583774436768</v>
      </c>
      <c r="N2378" s="5">
        <f t="shared" ca="1" si="1179"/>
        <v>-18214.105699275977</v>
      </c>
      <c r="O2378" s="5">
        <f ca="1">VLOOKUP(CONCATENATE($F2378," ",$G2378),AllocFactorMatrix,(O$4+1),FALSE)*$E2378</f>
        <v>-12900.645486700609</v>
      </c>
      <c r="P2378" s="5">
        <f ca="1">VLOOKUP(CONCATENATE($F2378," ",$G2378),AllocFactorMatrix,(P$4+1),FALSE)*$E2378</f>
        <v>-2156.414509958674</v>
      </c>
      <c r="Q2378" s="5">
        <f ca="1">VLOOKUP(CONCATENATE($F2378," ",$G2378),AllocFactorMatrix,(Q$4+1),FALSE)*$E2378</f>
        <v>-757.76037359551253</v>
      </c>
      <c r="R2378" s="5">
        <f ca="1">VLOOKUP(CONCATENATE($F2378," ",$G2378),AllocFactorMatrix,(R$4+1),FALSE)*$E2378</f>
        <v>-39.329452065959877</v>
      </c>
      <c r="S2378" s="5">
        <f t="shared" ca="1" si="1181"/>
        <v>-15854.149822320755</v>
      </c>
      <c r="T2378" s="5">
        <f ca="1">VLOOKUP(CONCATENATE($F2378," ",$G2378),AllocFactorMatrix,(T$4+1),FALSE)*$E2378</f>
        <v>-439.6272683024892</v>
      </c>
      <c r="U2378" s="5">
        <f ca="1">VLOOKUP(CONCATENATE($F2378," ",$G2378),AllocFactorMatrix,(U$4+1),FALSE)*$E2378</f>
        <v>-6563.7588364325402</v>
      </c>
      <c r="V2378" s="5">
        <f ca="1">VLOOKUP(CONCATENATE($F2378," ",$G2378),AllocFactorMatrix,(V$4+1),FALSE)*$E2378</f>
        <v>-25139.558481093354</v>
      </c>
      <c r="W2378" s="5">
        <f ca="1">VLOOKUP(CONCATENATE($F2378," ",$G2378),AllocFactorMatrix,(W$4+1),FALSE)*$E2378</f>
        <v>-4149.4905209098652</v>
      </c>
      <c r="X2378" s="5">
        <f t="shared" ca="1" si="1182"/>
        <v>-36292.435106738252</v>
      </c>
      <c r="Y2378" s="5">
        <f ca="1">VLOOKUP(CONCATENATE($F2378," ",$G2378),AllocFactorMatrix,(Y$4+1),FALSE)*$E2378</f>
        <v>-4020.7159518932331</v>
      </c>
      <c r="Z2378" s="5">
        <f ca="1">VLOOKUP(CONCATENATE($F2378," ",$G2378),AllocFactorMatrix,(Z$4+1),FALSE)*$E2378</f>
        <v>-58.769118974517347</v>
      </c>
      <c r="AA2378" s="5">
        <f t="shared" ca="1" si="1180"/>
        <v>-4079.4850708677504</v>
      </c>
      <c r="AB2378" s="5">
        <f ca="1">VLOOKUP(CONCATENATE($F2378," ",$G2378),AllocFactorMatrix,(AB$4+1),FALSE)*$E2378</f>
        <v>-51.669694991883503</v>
      </c>
      <c r="AC2378" s="5">
        <f ca="1">VLOOKUP(CONCATENATE($F2378," ",$G2378),AllocFactorMatrix,(AC$4+1),FALSE)*$E2378</f>
        <v>-3023.5997136854312</v>
      </c>
      <c r="AD2378" s="5">
        <f ca="1">VLOOKUP(CONCATENATE($F2378," ",$G2378),AllocFactorMatrix,(AD$4+1),FALSE)*$E2378</f>
        <v>-382.82576849870287</v>
      </c>
    </row>
    <row r="2379" spans="1:30" hidden="1" outlineLevel="1">
      <c r="D2379" s="7"/>
      <c r="E2379" s="51"/>
      <c r="F2379" s="52" t="str">
        <f>F2386</f>
        <v>RB_GUP</v>
      </c>
      <c r="G2379" s="55" t="str">
        <f>$G$8</f>
        <v>PRODUCTION</v>
      </c>
      <c r="H2379" s="4">
        <f t="shared" ref="H2379:H2386" ca="1" si="1183">SUBTOTAL(9,I2379:AD2379)</f>
        <v>-1649.2366849525783</v>
      </c>
      <c r="I2379" s="5">
        <f ca="1">VLOOKUP(CONCATENATE($F2379," ",$G2379),AllocFactorMatrix,(I$4+1),FALSE)*$E2386</f>
        <v>-812.38593824516568</v>
      </c>
      <c r="J2379" s="5">
        <f ca="1">VLOOKUP(CONCATENATE($F2379," ",$G2379),AllocFactorMatrix,(J$4+1),FALSE)*$E2386</f>
        <v>-40.159139764373812</v>
      </c>
      <c r="K2379" s="5">
        <f ca="1">VLOOKUP(CONCATENATE($F2379," ",$G2379),AllocFactorMatrix,(K$4+1),FALSE)*$E2386</f>
        <v>-147.10062740506552</v>
      </c>
      <c r="L2379" s="5">
        <f ca="1">VLOOKUP(CONCATENATE($F2379," ",$G2379),AllocFactorMatrix,(L$4+1),FALSE)*$E2386</f>
        <v>-4.6302054849765542</v>
      </c>
      <c r="M2379" s="5">
        <f ca="1">VLOOKUP(CONCATENATE($F2379," ",$G2379),AllocFactorMatrix,(M$4+1),FALSE)*$E2386</f>
        <v>-0.43420585449959143</v>
      </c>
      <c r="N2379" s="5">
        <f t="shared" ref="N2379:N2386" ca="1" si="1184">SUBTOTAL(9,K2379:M2379)</f>
        <v>-152.16503874454168</v>
      </c>
      <c r="O2379" s="5">
        <f ca="1">VLOOKUP(CONCATENATE($F2379," ",$G2379),AllocFactorMatrix,(O$4+1),FALSE)*$E2386</f>
        <v>-111.81935991368569</v>
      </c>
      <c r="P2379" s="5">
        <f ca="1">VLOOKUP(CONCATENATE($F2379," ",$G2379),AllocFactorMatrix,(P$4+1),FALSE)*$E2386</f>
        <v>-20.83520449135457</v>
      </c>
      <c r="Q2379" s="5">
        <f ca="1">VLOOKUP(CONCATENATE($F2379," ",$G2379),AllocFactorMatrix,(Q$4+1),FALSE)*$E2386</f>
        <v>-9.4150409581254966</v>
      </c>
      <c r="R2379" s="5">
        <f ca="1">VLOOKUP(CONCATENATE($F2379," ",$G2379),AllocFactorMatrix,(R$4+1),FALSE)*$E2386</f>
        <v>-0.42338386766962016</v>
      </c>
      <c r="S2379" s="5">
        <f ca="1">SUBTOTAL(9,O2379:R2379)</f>
        <v>-142.49298923083538</v>
      </c>
      <c r="T2379" s="5">
        <f ca="1">VLOOKUP(CONCATENATE($F2379," ",$G2379),AllocFactorMatrix,(T$4+1),FALSE)*$E2386</f>
        <v>-3.9061366490466569</v>
      </c>
      <c r="U2379" s="5">
        <f ca="1">VLOOKUP(CONCATENATE($F2379," ",$G2379),AllocFactorMatrix,(U$4+1),FALSE)*$E2386</f>
        <v>-63.923260726887492</v>
      </c>
      <c r="V2379" s="5">
        <f ca="1">VLOOKUP(CONCATENATE($F2379," ",$G2379),AllocFactorMatrix,(V$4+1),FALSE)*$E2386</f>
        <v>-337.83622908577087</v>
      </c>
      <c r="W2379" s="5">
        <f ca="1">VLOOKUP(CONCATENATE($F2379," ",$G2379),AllocFactorMatrix,(W$4+1),FALSE)*$E2386</f>
        <v>-61.007623586064916</v>
      </c>
      <c r="X2379" s="5">
        <f ca="1">SUBTOTAL(9,T2379:W2379)</f>
        <v>-466.67325004776995</v>
      </c>
      <c r="Y2379" s="5">
        <f ca="1">VLOOKUP(CONCATENATE($F2379," ",$G2379),AllocFactorMatrix,(Y$4+1),FALSE)*$E2386</f>
        <v>-34.339547994474451</v>
      </c>
      <c r="Z2379" s="5">
        <f ca="1">VLOOKUP(CONCATENATE($F2379," ",$G2379),AllocFactorMatrix,(Z$4+1),FALSE)*$E2386</f>
        <v>-0.57517430276508785</v>
      </c>
      <c r="AA2379" s="5">
        <f t="shared" ref="AA2379:AA2386" ca="1" si="1185">SUBTOTAL(9,Y2379:Z2379)</f>
        <v>-34.914722297239535</v>
      </c>
      <c r="AB2379" s="5">
        <f ca="1">VLOOKUP(CONCATENATE($F2379," ",$G2379),AllocFactorMatrix,(AB$4+1),FALSE)*$E2386</f>
        <v>-0.44560662265224849</v>
      </c>
      <c r="AC2379" s="5">
        <f ca="1">VLOOKUP(CONCATENATE($F2379," ",$G2379),AllocFactorMatrix,(AC$4+1),FALSE)*$E2386</f>
        <v>0</v>
      </c>
      <c r="AD2379" s="5">
        <f ca="1">VLOOKUP(CONCATENATE($F2379," ",$G2379),AllocFactorMatrix,(AD$4+1),FALSE)*$E2386</f>
        <v>0</v>
      </c>
    </row>
    <row r="2380" spans="1:30" hidden="1" outlineLevel="1">
      <c r="D2380" s="7"/>
      <c r="E2380" s="51"/>
      <c r="F2380" s="52" t="str">
        <f>F2386</f>
        <v>RB_GUP</v>
      </c>
      <c r="G2380" s="55" t="str">
        <f>$G$9</f>
        <v>BULKTRAN</v>
      </c>
      <c r="H2380" s="4">
        <f t="shared" ca="1" si="1183"/>
        <v>-874.13175465049881</v>
      </c>
      <c r="I2380" s="5">
        <f ca="1">VLOOKUP(CONCATENATE($F2380," ",$G2380),AllocFactorMatrix,(I$4+1),FALSE)*$E2386</f>
        <v>-430.58243375908012</v>
      </c>
      <c r="J2380" s="5">
        <f ca="1">VLOOKUP(CONCATENATE($F2380," ",$G2380),AllocFactorMatrix,(J$4+1),FALSE)*$E2386</f>
        <v>-21.285228268188863</v>
      </c>
      <c r="K2380" s="5">
        <f ca="1">VLOOKUP(CONCATENATE($F2380," ",$G2380),AllocFactorMatrix,(K$4+1),FALSE)*$E2386</f>
        <v>-77.966571273229007</v>
      </c>
      <c r="L2380" s="5">
        <f ca="1">VLOOKUP(CONCATENATE($F2380," ",$G2380),AllocFactorMatrix,(L$4+1),FALSE)*$E2386</f>
        <v>-2.4541108513429033</v>
      </c>
      <c r="M2380" s="5">
        <f ca="1">VLOOKUP(CONCATENATE($F2380," ",$G2380),AllocFactorMatrix,(M$4+1),FALSE)*$E2386</f>
        <v>-0.23013866289553259</v>
      </c>
      <c r="N2380" s="5">
        <f t="shared" ca="1" si="1184"/>
        <v>-80.650820787467438</v>
      </c>
      <c r="O2380" s="5">
        <f ca="1">VLOOKUP(CONCATENATE($F2380," ",$G2380),AllocFactorMatrix,(O$4+1),FALSE)*$E2386</f>
        <v>-59.266722706969276</v>
      </c>
      <c r="P2380" s="5">
        <f ca="1">VLOOKUP(CONCATENATE($F2380," ",$G2380),AllocFactorMatrix,(P$4+1),FALSE)*$E2386</f>
        <v>-11.043117113935288</v>
      </c>
      <c r="Q2380" s="5">
        <f ca="1">VLOOKUP(CONCATENATE($F2380," ",$G2380),AllocFactorMatrix,(Q$4+1),FALSE)*$E2386</f>
        <v>-4.9901790009413949</v>
      </c>
      <c r="R2380" s="5">
        <f ca="1">VLOOKUP(CONCATENATE($F2380," ",$G2380),AllocFactorMatrix,(R$4+1),FALSE)*$E2386</f>
        <v>-0.22440277160546018</v>
      </c>
      <c r="S2380" s="5">
        <f t="shared" ref="S2380:S2386" ca="1" si="1186">SUBTOTAL(9,O2380:R2380)</f>
        <v>-75.524421593451407</v>
      </c>
      <c r="T2380" s="5">
        <f ca="1">VLOOKUP(CONCATENATE($F2380," ",$G2380),AllocFactorMatrix,(T$4+1),FALSE)*$E2386</f>
        <v>-2.0703384263089881</v>
      </c>
      <c r="U2380" s="5">
        <f ca="1">VLOOKUP(CONCATENATE($F2380," ",$G2380),AllocFactorMatrix,(U$4+1),FALSE)*$E2386</f>
        <v>-33.880735598469997</v>
      </c>
      <c r="V2380" s="5">
        <f ca="1">VLOOKUP(CONCATENATE($F2380," ",$G2380),AllocFactorMatrix,(V$4+1),FALSE)*$E2386</f>
        <v>-179.06063963387041</v>
      </c>
      <c r="W2380" s="5">
        <f ca="1">VLOOKUP(CONCATENATE($F2380," ",$G2380),AllocFactorMatrix,(W$4+1),FALSE)*$E2386</f>
        <v>-32.335383719576598</v>
      </c>
      <c r="X2380" s="5">
        <f t="shared" ref="X2380:X2386" ca="1" si="1187">SUBTOTAL(9,T2380:W2380)</f>
        <v>-247.34709737822601</v>
      </c>
      <c r="Y2380" s="5">
        <f ca="1">VLOOKUP(CONCATENATE($F2380," ",$G2380),AllocFactorMatrix,(Y$4+1),FALSE)*$E2386</f>
        <v>-18.200716498843871</v>
      </c>
      <c r="Z2380" s="5">
        <f ca="1">VLOOKUP(CONCATENATE($F2380," ",$G2380),AllocFactorMatrix,(Z$4+1),FALSE)*$E2386</f>
        <v>-0.30485504421118315</v>
      </c>
      <c r="AA2380" s="5">
        <f t="shared" ca="1" si="1185"/>
        <v>-18.505571543055055</v>
      </c>
      <c r="AB2380" s="5">
        <f ca="1">VLOOKUP(CONCATENATE($F2380," ",$G2380),AllocFactorMatrix,(AB$4+1),FALSE)*$E2386</f>
        <v>-0.2361813210297907</v>
      </c>
      <c r="AC2380" s="5">
        <f ca="1">VLOOKUP(CONCATENATE($F2380," ",$G2380),AllocFactorMatrix,(AC$4+1),FALSE)*$E2386</f>
        <v>0</v>
      </c>
      <c r="AD2380" s="5">
        <f ca="1">VLOOKUP(CONCATENATE($F2380," ",$G2380),AllocFactorMatrix,(AD$4+1),FALSE)*$E2386</f>
        <v>0</v>
      </c>
    </row>
    <row r="2381" spans="1:30" hidden="1" outlineLevel="1">
      <c r="D2381" s="7"/>
      <c r="E2381" s="51"/>
      <c r="F2381" s="52" t="str">
        <f>F2386</f>
        <v>RB_GUP</v>
      </c>
      <c r="G2381" s="55" t="str">
        <f>$G$10</f>
        <v>SUBTRAN</v>
      </c>
      <c r="H2381" s="4">
        <f t="shared" ca="1" si="1183"/>
        <v>-192.02050384033831</v>
      </c>
      <c r="I2381" s="5">
        <f ca="1">VLOOKUP(CONCATENATE($F2381," ",$G2381),AllocFactorMatrix,(I$4+1),FALSE)*$E2386</f>
        <v>-93.488529657600353</v>
      </c>
      <c r="J2381" s="5">
        <f ca="1">VLOOKUP(CONCATENATE($F2381," ",$G2381),AllocFactorMatrix,(J$4+1),FALSE)*$E2386</f>
        <v>-4.5118787387923014</v>
      </c>
      <c r="K2381" s="5">
        <f ca="1">VLOOKUP(CONCATENATE($F2381," ",$G2381),AllocFactorMatrix,(K$4+1),FALSE)*$E2386</f>
        <v>-16.413994241686463</v>
      </c>
      <c r="L2381" s="5">
        <f ca="1">VLOOKUP(CONCATENATE($F2381," ",$G2381),AllocFactorMatrix,(L$4+1),FALSE)*$E2386</f>
        <v>-0.50701283855945478</v>
      </c>
      <c r="M2381" s="5">
        <f ca="1">VLOOKUP(CONCATENATE($F2381," ",$G2381),AllocFactorMatrix,(M$4+1),FALSE)*$E2386</f>
        <v>-6.3145767618831575E-2</v>
      </c>
      <c r="N2381" s="5">
        <f t="shared" ca="1" si="1184"/>
        <v>-16.984152847864749</v>
      </c>
      <c r="O2381" s="5">
        <f ca="1">VLOOKUP(CONCATENATE($F2381," ",$G2381),AllocFactorMatrix,(O$4+1),FALSE)*$E2386</f>
        <v>-12.401029197288475</v>
      </c>
      <c r="P2381" s="5">
        <f ca="1">VLOOKUP(CONCATENATE($F2381," ",$G2381),AllocFactorMatrix,(P$4+1),FALSE)*$E2386</f>
        <v>-2.3053368637624083</v>
      </c>
      <c r="Q2381" s="5">
        <f ca="1">VLOOKUP(CONCATENATE($F2381," ",$G2381),AllocFactorMatrix,(Q$4+1),FALSE)*$E2386</f>
        <v>-1.3717029029166379</v>
      </c>
      <c r="R2381" s="5">
        <f ca="1">VLOOKUP(CONCATENATE($F2381," ",$G2381),AllocFactorMatrix,(R$4+1),FALSE)*$E2386</f>
        <v>0</v>
      </c>
      <c r="S2381" s="5">
        <f t="shared" ca="1" si="1186"/>
        <v>-16.078068963967521</v>
      </c>
      <c r="T2381" s="5">
        <f ca="1">VLOOKUP(CONCATENATE($F2381," ",$G2381),AllocFactorMatrix,(T$4+1),FALSE)*$E2386</f>
        <v>-0.43302264634456578</v>
      </c>
      <c r="U2381" s="5">
        <f ca="1">VLOOKUP(CONCATENATE($F2381," ",$G2381),AllocFactorMatrix,(U$4+1),FALSE)*$E2386</f>
        <v>-7.0888279526283977</v>
      </c>
      <c r="V2381" s="5">
        <f ca="1">VLOOKUP(CONCATENATE($F2381," ",$G2381),AllocFactorMatrix,(V$4+1),FALSE)*$E2386</f>
        <v>-49.38561794347374</v>
      </c>
      <c r="W2381" s="5">
        <f ca="1">VLOOKUP(CONCATENATE($F2381," ",$G2381),AllocFactorMatrix,(W$4+1),FALSE)*$E2386</f>
        <v>0</v>
      </c>
      <c r="X2381" s="5">
        <f t="shared" ca="1" si="1187"/>
        <v>-56.907468542446701</v>
      </c>
      <c r="Y2381" s="5">
        <f ca="1">VLOOKUP(CONCATENATE($F2381," ",$G2381),AllocFactorMatrix,(Y$4+1),FALSE)*$E2386</f>
        <v>-3.7323464685827141</v>
      </c>
      <c r="Z2381" s="5">
        <f ca="1">VLOOKUP(CONCATENATE($F2381," ",$G2381),AllocFactorMatrix,(Z$4+1),FALSE)*$E2386</f>
        <v>-6.2218317031827987E-2</v>
      </c>
      <c r="AA2381" s="5">
        <f t="shared" ca="1" si="1185"/>
        <v>-3.7945647856145421</v>
      </c>
      <c r="AB2381" s="5">
        <f ca="1">VLOOKUP(CONCATENATE($F2381," ",$G2381),AllocFactorMatrix,(AB$4+1),FALSE)*$E2386</f>
        <v>-4.9840403634216379E-2</v>
      </c>
      <c r="AC2381" s="5">
        <f ca="1">VLOOKUP(CONCATENATE($F2381," ",$G2381),AllocFactorMatrix,(AC$4+1),FALSE)*$E2386</f>
        <v>-0.16946802717151879</v>
      </c>
      <c r="AD2381" s="5">
        <f ca="1">VLOOKUP(CONCATENATE($F2381," ",$G2381),AllocFactorMatrix,(AD$4+1),FALSE)*$E2386</f>
        <v>-3.6531873246361549E-2</v>
      </c>
    </row>
    <row r="2382" spans="1:30" hidden="1" outlineLevel="1">
      <c r="D2382" s="7"/>
      <c r="E2382" s="51"/>
      <c r="F2382" s="52" t="str">
        <f>F2386</f>
        <v>RB_GUP</v>
      </c>
      <c r="G2382" s="55" t="str">
        <f>$G$11</f>
        <v>DISTPRI</v>
      </c>
      <c r="H2382" s="4">
        <f t="shared" ca="1" si="1183"/>
        <v>-881.05101121530333</v>
      </c>
      <c r="I2382" s="5">
        <f ca="1">VLOOKUP(CONCATENATE($F2382," ",$G2382),AllocFactorMatrix,(I$4+1),FALSE)*$E2386</f>
        <v>-588.84396808545694</v>
      </c>
      <c r="J2382" s="5">
        <f ca="1">VLOOKUP(CONCATENATE($F2382," ",$G2382),AllocFactorMatrix,(J$4+1),FALSE)*$E2386</f>
        <v>-27.756567456618694</v>
      </c>
      <c r="K2382" s="5">
        <f ca="1">VLOOKUP(CONCATENATE($F2382," ",$G2382),AllocFactorMatrix,(K$4+1),FALSE)*$E2386</f>
        <v>-100.7857999488279</v>
      </c>
      <c r="L2382" s="5">
        <f ca="1">VLOOKUP(CONCATENATE($F2382," ",$G2382),AllocFactorMatrix,(L$4+1),FALSE)*$E2386</f>
        <v>-3.1148056506316117</v>
      </c>
      <c r="M2382" s="5">
        <f ca="1">VLOOKUP(CONCATENATE($F2382," ",$G2382),AllocFactorMatrix,(M$4+1),FALSE)*$E2386</f>
        <v>0</v>
      </c>
      <c r="N2382" s="5">
        <f t="shared" ca="1" si="1184"/>
        <v>-103.90060559945951</v>
      </c>
      <c r="O2382" s="5">
        <f ca="1">VLOOKUP(CONCATENATE($F2382," ",$G2382),AllocFactorMatrix,(O$4+1),FALSE)*$E2386</f>
        <v>-75.571734110026782</v>
      </c>
      <c r="P2382" s="5">
        <f ca="1">VLOOKUP(CONCATENATE($F2382," ",$G2382),AllocFactorMatrix,(P$4+1),FALSE)*$E2386</f>
        <v>-14.075240563518072</v>
      </c>
      <c r="Q2382" s="5">
        <f ca="1">VLOOKUP(CONCATENATE($F2382," ",$G2382),AllocFactorMatrix,(Q$4+1),FALSE)*$E2386</f>
        <v>0</v>
      </c>
      <c r="R2382" s="5">
        <f ca="1">VLOOKUP(CONCATENATE($F2382," ",$G2382),AllocFactorMatrix,(R$4+1),FALSE)*$E2386</f>
        <v>0</v>
      </c>
      <c r="S2382" s="5">
        <f t="shared" ca="1" si="1186"/>
        <v>-89.646974673544861</v>
      </c>
      <c r="T2382" s="5">
        <f ca="1">VLOOKUP(CONCATENATE($F2382," ",$G2382),AllocFactorMatrix,(T$4+1),FALSE)*$E2386</f>
        <v>-2.6940857497028854</v>
      </c>
      <c r="U2382" s="5">
        <f ca="1">VLOOKUP(CONCATENATE($F2382," ",$G2382),AllocFactorMatrix,(U$4+1),FALSE)*$E2386</f>
        <v>-43.449506841270754</v>
      </c>
      <c r="V2382" s="5">
        <f ca="1">VLOOKUP(CONCATENATE($F2382," ",$G2382),AllocFactorMatrix,(V$4+1),FALSE)*$E2386</f>
        <v>0</v>
      </c>
      <c r="W2382" s="5">
        <f ca="1">VLOOKUP(CONCATENATE($F2382," ",$G2382),AllocFactorMatrix,(W$4+1),FALSE)*$E2386</f>
        <v>0</v>
      </c>
      <c r="X2382" s="5">
        <f t="shared" ca="1" si="1187"/>
        <v>-46.14359259097364</v>
      </c>
      <c r="Y2382" s="5">
        <f ca="1">VLOOKUP(CONCATENATE($F2382," ",$G2382),AllocFactorMatrix,(Y$4+1),FALSE)*$E2386</f>
        <v>-22.788350779693232</v>
      </c>
      <c r="Z2382" s="5">
        <f ca="1">VLOOKUP(CONCATENATE($F2382," ",$G2382),AllocFactorMatrix,(Z$4+1),FALSE)*$E2386</f>
        <v>-0.38019889629406489</v>
      </c>
      <c r="AA2382" s="5">
        <f t="shared" ca="1" si="1185"/>
        <v>-23.168549675987297</v>
      </c>
      <c r="AB2382" s="5">
        <f ca="1">VLOOKUP(CONCATENATE($F2382," ",$G2382),AllocFactorMatrix,(AB$4+1),FALSE)*$E2386</f>
        <v>-0.30802481129302572</v>
      </c>
      <c r="AC2382" s="5">
        <f ca="1">VLOOKUP(CONCATENATE($F2382," ",$G2382),AllocFactorMatrix,(AC$4+1),FALSE)*$E2386</f>
        <v>-1.0552502097341958</v>
      </c>
      <c r="AD2382" s="5">
        <f ca="1">VLOOKUP(CONCATENATE($F2382," ",$G2382),AllocFactorMatrix,(AD$4+1),FALSE)*$E2386</f>
        <v>-0.22747811223523184</v>
      </c>
    </row>
    <row r="2383" spans="1:30" hidden="1" outlineLevel="1">
      <c r="D2383" s="7"/>
      <c r="E2383" s="51"/>
      <c r="F2383" s="52" t="str">
        <f>F2386</f>
        <v>RB_GUP</v>
      </c>
      <c r="G2383" s="55" t="str">
        <f>$G$12</f>
        <v>DISTSEC</v>
      </c>
      <c r="H2383" s="4">
        <f t="shared" ca="1" si="1183"/>
        <v>-453.3758878561477</v>
      </c>
      <c r="I2383" s="5">
        <f ca="1">VLOOKUP(CONCATENATE($F2383," ",$G2383),AllocFactorMatrix,(I$4+1),FALSE)*$E2386</f>
        <v>-338.98980947220207</v>
      </c>
      <c r="J2383" s="5">
        <f ca="1">VLOOKUP(CONCATENATE($F2383," ",$G2383),AllocFactorMatrix,(J$4+1),FALSE)*$E2386</f>
        <v>-16.342806753883433</v>
      </c>
      <c r="K2383" s="5">
        <f ca="1">VLOOKUP(CONCATENATE($F2383," ",$G2383),AllocFactorMatrix,(K$4+1),FALSE)*$E2386</f>
        <v>-49.313058635720211</v>
      </c>
      <c r="L2383" s="5">
        <f ca="1">VLOOKUP(CONCATENATE($F2383," ",$G2383),AllocFactorMatrix,(L$4+1),FALSE)*$E2386</f>
        <v>0</v>
      </c>
      <c r="M2383" s="5">
        <f ca="1">VLOOKUP(CONCATENATE($F2383," ",$G2383),AllocFactorMatrix,(M$4+1),FALSE)*$E2386</f>
        <v>0</v>
      </c>
      <c r="N2383" s="5">
        <f t="shared" ca="1" si="1184"/>
        <v>-49.313058635720211</v>
      </c>
      <c r="O2383" s="5">
        <f ca="1">VLOOKUP(CONCATENATE($F2383," ",$G2383),AllocFactorMatrix,(O$4+1),FALSE)*$E2386</f>
        <v>-31.422472900843456</v>
      </c>
      <c r="P2383" s="5">
        <f ca="1">VLOOKUP(CONCATENATE($F2383," ",$G2383),AllocFactorMatrix,(P$4+1),FALSE)*$E2386</f>
        <v>0</v>
      </c>
      <c r="Q2383" s="5">
        <f ca="1">VLOOKUP(CONCATENATE($F2383," ",$G2383),AllocFactorMatrix,(Q$4+1),FALSE)*$E2386</f>
        <v>0</v>
      </c>
      <c r="R2383" s="5">
        <f ca="1">VLOOKUP(CONCATENATE($F2383," ",$G2383),AllocFactorMatrix,(R$4+1),FALSE)*$E2386</f>
        <v>0</v>
      </c>
      <c r="S2383" s="5">
        <f t="shared" ca="1" si="1186"/>
        <v>-31.422472900843456</v>
      </c>
      <c r="T2383" s="5">
        <f ca="1">VLOOKUP(CONCATENATE($F2383," ",$G2383),AllocFactorMatrix,(T$4+1),FALSE)*$E2386</f>
        <v>-0.84959774708838309</v>
      </c>
      <c r="U2383" s="5">
        <f ca="1">VLOOKUP(CONCATENATE($F2383," ",$G2383),AllocFactorMatrix,(U$4+1),FALSE)*$E2386</f>
        <v>0</v>
      </c>
      <c r="V2383" s="5">
        <f ca="1">VLOOKUP(CONCATENATE($F2383," ",$G2383),AllocFactorMatrix,(V$4+1),FALSE)*$E2386</f>
        <v>0</v>
      </c>
      <c r="W2383" s="5">
        <f ca="1">VLOOKUP(CONCATENATE($F2383," ",$G2383),AllocFactorMatrix,(W$4+1),FALSE)*$E2386</f>
        <v>0</v>
      </c>
      <c r="X2383" s="5">
        <f t="shared" ca="1" si="1187"/>
        <v>-0.84959774708838309</v>
      </c>
      <c r="Y2383" s="5">
        <f ca="1">VLOOKUP(CONCATENATE($F2383," ",$G2383),AllocFactorMatrix,(Y$4+1),FALSE)*$E2386</f>
        <v>-11.589993513184286</v>
      </c>
      <c r="Z2383" s="5">
        <f ca="1">VLOOKUP(CONCATENATE($F2383," ",$G2383),AllocFactorMatrix,(Z$4+1),FALSE)*$E2386</f>
        <v>0</v>
      </c>
      <c r="AA2383" s="5">
        <f t="shared" ca="1" si="1185"/>
        <v>-11.589993513184286</v>
      </c>
      <c r="AB2383" s="5">
        <f ca="1">VLOOKUP(CONCATENATE($F2383," ",$G2383),AllocFactorMatrix,(AB$4+1),FALSE)*$E2386</f>
        <v>-0.12026973552249341</v>
      </c>
      <c r="AC2383" s="5">
        <f ca="1">VLOOKUP(CONCATENATE($F2383," ",$G2383),AllocFactorMatrix,(AC$4+1),FALSE)*$E2386</f>
        <v>-4.0836200968945082</v>
      </c>
      <c r="AD2383" s="5">
        <f ca="1">VLOOKUP(CONCATENATE($F2383," ",$G2383),AllocFactorMatrix,(AD$4+1),FALSE)*$E2386</f>
        <v>-0.66425900080884825</v>
      </c>
    </row>
    <row r="2384" spans="1:30" hidden="1" outlineLevel="1">
      <c r="D2384" s="7"/>
      <c r="E2384" s="51"/>
      <c r="F2384" s="52" t="str">
        <f>F2386</f>
        <v>RB_GUP</v>
      </c>
      <c r="G2384" s="55" t="str">
        <f>$G$13</f>
        <v>ENERGY</v>
      </c>
      <c r="H2384" s="4">
        <f t="shared" ca="1" si="1183"/>
        <v>-13.935360694656154</v>
      </c>
      <c r="I2384" s="5">
        <f ca="1">VLOOKUP(CONCATENATE($F2384," ",$G2384),AllocFactorMatrix,(I$4+1),FALSE)*$E2386</f>
        <v>-5.2289248240302699</v>
      </c>
      <c r="J2384" s="5">
        <f ca="1">VLOOKUP(CONCATENATE($F2384," ",$G2384),AllocFactorMatrix,(J$4+1),FALSE)*$E2386</f>
        <v>-0.33886811683603413</v>
      </c>
      <c r="K2384" s="5">
        <f ca="1">VLOOKUP(CONCATENATE($F2384," ",$G2384),AllocFactorMatrix,(K$4+1),FALSE)*$E2386</f>
        <v>-1.1369392665530624</v>
      </c>
      <c r="L2384" s="5">
        <f ca="1">VLOOKUP(CONCATENATE($F2384," ",$G2384),AllocFactorMatrix,(L$4+1),FALSE)*$E2386</f>
        <v>-3.613451100856236E-2</v>
      </c>
      <c r="M2384" s="5">
        <f ca="1">VLOOKUP(CONCATENATE($F2384," ",$G2384),AllocFactorMatrix,(M$4+1),FALSE)*$E2386</f>
        <v>-3.3311794949686746E-3</v>
      </c>
      <c r="N2384" s="5">
        <f t="shared" ca="1" si="1184"/>
        <v>-1.1764049570565935</v>
      </c>
      <c r="O2384" s="5">
        <f ca="1">VLOOKUP(CONCATENATE($F2384," ",$G2384),AllocFactorMatrix,(O$4+1),FALSE)*$E2386</f>
        <v>-1.0365633933242728</v>
      </c>
      <c r="P2384" s="5">
        <f ca="1">VLOOKUP(CONCATENATE($F2384," ",$G2384),AllocFactorMatrix,(P$4+1),FALSE)*$E2386</f>
        <v>-0.19215890791590334</v>
      </c>
      <c r="Q2384" s="5">
        <f ca="1">VLOOKUP(CONCATENATE($F2384," ",$G2384),AllocFactorMatrix,(Q$4+1),FALSE)*$E2386</f>
        <v>-8.731208927163038E-2</v>
      </c>
      <c r="R2384" s="5">
        <f ca="1">VLOOKUP(CONCATENATE($F2384," ",$G2384),AllocFactorMatrix,(R$4+1),FALSE)*$E2386</f>
        <v>-4.0455304100397516E-3</v>
      </c>
      <c r="S2384" s="5">
        <f t="shared" ca="1" si="1186"/>
        <v>-1.3200799209218463</v>
      </c>
      <c r="T2384" s="5">
        <f ca="1">VLOOKUP(CONCATENATE($F2384," ",$G2384),AllocFactorMatrix,(T$4+1),FALSE)*$E2386</f>
        <v>-3.9723073515885374E-2</v>
      </c>
      <c r="U2384" s="5">
        <f ca="1">VLOOKUP(CONCATENATE($F2384," ",$G2384),AllocFactorMatrix,(U$4+1),FALSE)*$E2386</f>
        <v>-0.69747766261235067</v>
      </c>
      <c r="V2384" s="5">
        <f ca="1">VLOOKUP(CONCATENATE($F2384," ",$G2384),AllocFactorMatrix,(V$4+1),FALSE)*$E2386</f>
        <v>-3.9599885903288956</v>
      </c>
      <c r="W2384" s="5">
        <f ca="1">VLOOKUP(CONCATENATE($F2384," ",$G2384),AllocFactorMatrix,(W$4+1),FALSE)*$E2386</f>
        <v>-0.75130251778273449</v>
      </c>
      <c r="X2384" s="5">
        <f t="shared" ca="1" si="1187"/>
        <v>-5.4484918442398662</v>
      </c>
      <c r="Y2384" s="5">
        <f ca="1">VLOOKUP(CONCATENATE($F2384," ",$G2384),AllocFactorMatrix,(Y$4+1),FALSE)*$E2386</f>
        <v>-0.28083626886866292</v>
      </c>
      <c r="Z2384" s="5">
        <f ca="1">VLOOKUP(CONCATENATE($F2384," ",$G2384),AllocFactorMatrix,(Z$4+1),FALSE)*$E2386</f>
        <v>-4.5715667607859013E-3</v>
      </c>
      <c r="AA2384" s="5">
        <f t="shared" ca="1" si="1185"/>
        <v>-0.28540783562944883</v>
      </c>
      <c r="AB2384" s="5">
        <f ca="1">VLOOKUP(CONCATENATE($F2384," ",$G2384),AllocFactorMatrix,(AB$4+1),FALSE)*$E2386</f>
        <v>-5.099214983064977E-3</v>
      </c>
      <c r="AC2384" s="5">
        <f ca="1">VLOOKUP(CONCATENATE($F2384," ",$G2384),AllocFactorMatrix,(AC$4+1),FALSE)*$E2386</f>
        <v>-0.11026369574556462</v>
      </c>
      <c r="AD2384" s="5">
        <f ca="1">VLOOKUP(CONCATENATE($F2384," ",$G2384),AllocFactorMatrix,(AD$4+1),FALSE)*$E2386</f>
        <v>-2.1820285213467346E-2</v>
      </c>
    </row>
    <row r="2385" spans="4:30" hidden="1" outlineLevel="1">
      <c r="D2385" s="7"/>
      <c r="E2385" s="51"/>
      <c r="F2385" s="52" t="str">
        <f>F2386</f>
        <v>RB_GUP</v>
      </c>
      <c r="G2385" s="55" t="str">
        <f>$G$14</f>
        <v>CUSTOMER</v>
      </c>
      <c r="H2385" s="4">
        <f t="shared" ca="1" si="1183"/>
        <v>-218.24879679047768</v>
      </c>
      <c r="I2385" s="5">
        <f ca="1">VLOOKUP(CONCATENATE($F2385," ",$G2385),AllocFactorMatrix,(I$4+1),FALSE)*$E2386</f>
        <v>-102.06157371225746</v>
      </c>
      <c r="J2385" s="5">
        <f ca="1">VLOOKUP(CONCATENATE($F2385," ",$G2385),AllocFactorMatrix,(J$4+1),FALSE)*$E2386</f>
        <v>-26.738442475754439</v>
      </c>
      <c r="K2385" s="5">
        <f ca="1">VLOOKUP(CONCATENATE($F2385," ",$G2385),AllocFactorMatrix,(K$4+1),FALSE)*$E2386</f>
        <v>-7.5902774091697252</v>
      </c>
      <c r="L2385" s="5">
        <f ca="1">VLOOKUP(CONCATENATE($F2385," ",$G2385),AllocFactorMatrix,(L$4+1),FALSE)*$E2386</f>
        <v>-2.4500995787436088</v>
      </c>
      <c r="M2385" s="5">
        <f ca="1">VLOOKUP(CONCATENATE($F2385," ",$G2385),AllocFactorMatrix,(M$4+1),FALSE)*$E2386</f>
        <v>-0.39770050336047841</v>
      </c>
      <c r="N2385" s="5">
        <f t="shared" ca="1" si="1184"/>
        <v>-10.438077491273813</v>
      </c>
      <c r="O2385" s="5">
        <f ca="1">VLOOKUP(CONCATENATE($F2385," ",$G2385),AllocFactorMatrix,(O$4+1),FALSE)*$E2386</f>
        <v>-2.1540101668829741</v>
      </c>
      <c r="P2385" s="5">
        <f ca="1">VLOOKUP(CONCATENATE($F2385," ",$G2385),AllocFactorMatrix,(P$4+1),FALSE)*$E2386</f>
        <v>-0.63782916733789941</v>
      </c>
      <c r="Q2385" s="5">
        <f ca="1">VLOOKUP(CONCATENATE($F2385," ",$G2385),AllocFactorMatrix,(Q$4+1),FALSE)*$E2386</f>
        <v>-1.3855160879945316</v>
      </c>
      <c r="R2385" s="5">
        <f ca="1">VLOOKUP(CONCATENATE($F2385," ",$G2385),AllocFactorMatrix,(R$4+1),FALSE)*$E2386</f>
        <v>-0.24346835048967885</v>
      </c>
      <c r="S2385" s="5">
        <f t="shared" ca="1" si="1186"/>
        <v>-4.4208237727050843</v>
      </c>
      <c r="T2385" s="5">
        <f ca="1">VLOOKUP(CONCATENATE($F2385," ",$G2385),AllocFactorMatrix,(T$4+1),FALSE)*$E2386</f>
        <v>-1.4825318212882002E-2</v>
      </c>
      <c r="U2385" s="5">
        <f ca="1">VLOOKUP(CONCATENATE($F2385," ",$G2385),AllocFactorMatrix,(U$4+1),FALSE)*$E2386</f>
        <v>-0.37841069152664558</v>
      </c>
      <c r="V2385" s="5">
        <f ca="1">VLOOKUP(CONCATENATE($F2385," ",$G2385),AllocFactorMatrix,(V$4+1),FALSE)*$E2386</f>
        <v>-2.0375490738754003</v>
      </c>
      <c r="W2385" s="5">
        <f ca="1">VLOOKUP(CONCATENATE($F2385," ",$G2385),AllocFactorMatrix,(W$4+1),FALSE)*$E2386</f>
        <v>-0.36520656140768415</v>
      </c>
      <c r="X2385" s="5">
        <f t="shared" ca="1" si="1187"/>
        <v>-2.7959916450226121</v>
      </c>
      <c r="Y2385" s="5">
        <f ca="1">VLOOKUP(CONCATENATE($F2385," ",$G2385),AllocFactorMatrix,(Y$4+1),FALSE)*$E2386</f>
        <v>-0.59628461552559542</v>
      </c>
      <c r="Z2385" s="5">
        <f ca="1">VLOOKUP(CONCATENATE($F2385," ",$G2385),AllocFactorMatrix,(Z$4+1),FALSE)*$E2386</f>
        <v>-1.0809379403631275E-2</v>
      </c>
      <c r="AA2385" s="5">
        <f t="shared" ca="1" si="1185"/>
        <v>-0.60709399492922667</v>
      </c>
      <c r="AB2385" s="5">
        <f ca="1">VLOOKUP(CONCATENATE($F2385," ",$G2385),AllocFactorMatrix,(AB$4+1),FALSE)*$E2386</f>
        <v>-1.1193230115503185E-2</v>
      </c>
      <c r="AC2385" s="5">
        <f ca="1">VLOOKUP(CONCATENATE($F2385," ",$G2385),AllocFactorMatrix,(AC$4+1),FALSE)*$E2386</f>
        <v>-63.410996509557869</v>
      </c>
      <c r="AD2385" s="5">
        <f ca="1">VLOOKUP(CONCATENATE($F2385," ",$G2385),AllocFactorMatrix,(AD$4+1),FALSE)*$E2386</f>
        <v>-7.7646039588616116</v>
      </c>
    </row>
    <row r="2386" spans="4:30" collapsed="1">
      <c r="D2386" s="98" t="str">
        <f>D1856</f>
        <v>Adj 5 - Environmental Surcharge Revenue Sync - remove FGD revenue, sync non-FGD revenue, remove deferrals</v>
      </c>
      <c r="E2386" s="61">
        <v>-4282</v>
      </c>
      <c r="F2386" s="57" t="s">
        <v>74</v>
      </c>
      <c r="G2386" s="55" t="str">
        <f>$G$15</f>
        <v>TOTAL</v>
      </c>
      <c r="H2386" s="4">
        <f t="shared" ca="1" si="1183"/>
        <v>-4282</v>
      </c>
      <c r="I2386" s="5">
        <f ca="1">VLOOKUP(CONCATENATE($F2386," ",$G2386),AllocFactorMatrix,(I$4+1),FALSE)*$E2386</f>
        <v>-2371.5811777557933</v>
      </c>
      <c r="J2386" s="5">
        <f ca="1">VLOOKUP(CONCATENATE($F2386," ",$G2386),AllocFactorMatrix,(J$4+1),FALSE)*$E2386</f>
        <v>-137.13293157444758</v>
      </c>
      <c r="K2386" s="5">
        <f ca="1">VLOOKUP(CONCATENATE($F2386," ",$G2386),AllocFactorMatrix,(K$4+1),FALSE)*$E2386</f>
        <v>-400.30726818025192</v>
      </c>
      <c r="L2386" s="5">
        <f ca="1">VLOOKUP(CONCATENATE($F2386," ",$G2386),AllocFactorMatrix,(L$4+1),FALSE)*$E2386</f>
        <v>-13.192368915262694</v>
      </c>
      <c r="M2386" s="5">
        <f ca="1">VLOOKUP(CONCATENATE($F2386," ",$G2386),AllocFactorMatrix,(M$4+1),FALSE)*$E2386</f>
        <v>-1.1285219678694027</v>
      </c>
      <c r="N2386" s="5">
        <f t="shared" ca="1" si="1184"/>
        <v>-414.62815906338403</v>
      </c>
      <c r="O2386" s="5">
        <f ca="1">VLOOKUP(CONCATENATE($F2386," ",$G2386),AllocFactorMatrix,(O$4+1),FALSE)*$E2386</f>
        <v>-293.67189238902097</v>
      </c>
      <c r="P2386" s="5">
        <f ca="1">VLOOKUP(CONCATENATE($F2386," ",$G2386),AllocFactorMatrix,(P$4+1),FALSE)*$E2386</f>
        <v>-49.088887107824135</v>
      </c>
      <c r="Q2386" s="5">
        <f ca="1">VLOOKUP(CONCATENATE($F2386," ",$G2386),AllocFactorMatrix,(Q$4+1),FALSE)*$E2386</f>
        <v>-17.249751039249691</v>
      </c>
      <c r="R2386" s="5">
        <f ca="1">VLOOKUP(CONCATENATE($F2386," ",$G2386),AllocFactorMatrix,(R$4+1),FALSE)*$E2386</f>
        <v>-0.89530052017479889</v>
      </c>
      <c r="S2386" s="5">
        <f t="shared" ca="1" si="1186"/>
        <v>-360.90583105626956</v>
      </c>
      <c r="T2386" s="5">
        <f ca="1">VLOOKUP(CONCATENATE($F2386," ",$G2386),AllocFactorMatrix,(T$4+1),FALSE)*$E2386</f>
        <v>-10.007729610220245</v>
      </c>
      <c r="U2386" s="5">
        <f ca="1">VLOOKUP(CONCATENATE($F2386," ",$G2386),AllocFactorMatrix,(U$4+1),FALSE)*$E2386</f>
        <v>-149.41821947339562</v>
      </c>
      <c r="V2386" s="5">
        <f ca="1">VLOOKUP(CONCATENATE($F2386," ",$G2386),AllocFactorMatrix,(V$4+1),FALSE)*$E2386</f>
        <v>-572.28002432731932</v>
      </c>
      <c r="W2386" s="5">
        <f ca="1">VLOOKUP(CONCATENATE($F2386," ",$G2386),AllocFactorMatrix,(W$4+1),FALSE)*$E2386</f>
        <v>-94.459516384831929</v>
      </c>
      <c r="X2386" s="5">
        <f t="shared" ca="1" si="1187"/>
        <v>-826.16548979576714</v>
      </c>
      <c r="Y2386" s="5">
        <f ca="1">VLOOKUP(CONCATENATE($F2386," ",$G2386),AllocFactorMatrix,(Y$4+1),FALSE)*$E2386</f>
        <v>-91.528076139172811</v>
      </c>
      <c r="Z2386" s="5">
        <f ca="1">VLOOKUP(CONCATENATE($F2386," ",$G2386),AllocFactorMatrix,(Z$4+1),FALSE)*$E2386</f>
        <v>-1.337827506466581</v>
      </c>
      <c r="AA2386" s="5">
        <f t="shared" ca="1" si="1185"/>
        <v>-92.865903645639392</v>
      </c>
      <c r="AB2386" s="5">
        <f ca="1">VLOOKUP(CONCATENATE($F2386," ",$G2386),AllocFactorMatrix,(AB$4+1),FALSE)*$E2386</f>
        <v>-1.1762153392303427</v>
      </c>
      <c r="AC2386" s="5">
        <f ca="1">VLOOKUP(CONCATENATE($F2386," ",$G2386),AllocFactorMatrix,(AC$4+1),FALSE)*$E2386</f>
        <v>-68.829598539103657</v>
      </c>
      <c r="AD2386" s="5">
        <f ca="1">VLOOKUP(CONCATENATE($F2386," ",$G2386),AllocFactorMatrix,(AD$4+1),FALSE)*$E2386</f>
        <v>-8.7146932303655209</v>
      </c>
    </row>
    <row r="2387" spans="4:30" hidden="1" outlineLevel="1">
      <c r="D2387" s="7"/>
      <c r="E2387" s="51"/>
      <c r="F2387" s="52" t="str">
        <f>F2394</f>
        <v>RB_GUP</v>
      </c>
      <c r="G2387" s="55" t="str">
        <f>$G$8</f>
        <v>PRODUCTION</v>
      </c>
      <c r="H2387" s="4">
        <f t="shared" ref="H2387:H2394" ca="1" si="1188">SUBTOTAL(9,I2387:AD2387)</f>
        <v>131449.40190816915</v>
      </c>
      <c r="I2387" s="5">
        <f ca="1">VLOOKUP(CONCATENATE($F2387," ",$G2387),AllocFactorMatrix,(I$4+1),FALSE)*$E2394</f>
        <v>64749.739485696955</v>
      </c>
      <c r="J2387" s="5">
        <f ca="1">VLOOKUP(CONCATENATE($F2387," ",$G2387),AllocFactorMatrix,(J$4+1),FALSE)*$E2394</f>
        <v>3200.8109880998072</v>
      </c>
      <c r="K2387" s="5">
        <f ca="1">VLOOKUP(CONCATENATE($F2387," ",$G2387),AllocFactorMatrix,(K$4+1),FALSE)*$E2394</f>
        <v>11724.387208418357</v>
      </c>
      <c r="L2387" s="5">
        <f ca="1">VLOOKUP(CONCATENATE($F2387," ",$G2387),AllocFactorMatrix,(L$4+1),FALSE)*$E2394</f>
        <v>369.04208308317686</v>
      </c>
      <c r="M2387" s="5">
        <f ca="1">VLOOKUP(CONCATENATE($F2387," ",$G2387),AllocFactorMatrix,(M$4+1),FALSE)*$E2394</f>
        <v>34.607585678727482</v>
      </c>
      <c r="N2387" s="5">
        <f t="shared" ref="N2387:N2394" ca="1" si="1189">SUBTOTAL(9,K2387:M2387)</f>
        <v>12128.036877180262</v>
      </c>
      <c r="O2387" s="5">
        <f ca="1">VLOOKUP(CONCATENATE($F2387," ",$G2387),AllocFactorMatrix,(O$4+1),FALSE)*$E2394</f>
        <v>8912.3581330177185</v>
      </c>
      <c r="P2387" s="5">
        <f ca="1">VLOOKUP(CONCATENATE($F2387," ",$G2387),AllocFactorMatrix,(P$4+1),FALSE)*$E2394</f>
        <v>1660.6319723610252</v>
      </c>
      <c r="Q2387" s="5">
        <f ca="1">VLOOKUP(CONCATENATE($F2387," ",$G2387),AllocFactorMatrix,(Q$4+1),FALSE)*$E2394</f>
        <v>750.40866734182453</v>
      </c>
      <c r="R2387" s="5">
        <f ca="1">VLOOKUP(CONCATENATE($F2387," ",$G2387),AllocFactorMatrix,(R$4+1),FALSE)*$E2394</f>
        <v>33.74503895681854</v>
      </c>
      <c r="S2387" s="5">
        <f ca="1">SUBTOTAL(9,O2387:R2387)</f>
        <v>11357.143811677386</v>
      </c>
      <c r="T2387" s="5">
        <f ca="1">VLOOKUP(CONCATENATE($F2387," ",$G2387),AllocFactorMatrix,(T$4+1),FALSE)*$E2394</f>
        <v>311.33149715471382</v>
      </c>
      <c r="U2387" s="5">
        <f ca="1">VLOOKUP(CONCATENATE($F2387," ",$G2387),AllocFactorMatrix,(U$4+1),FALSE)*$E2394</f>
        <v>5094.8869057026395</v>
      </c>
      <c r="V2387" s="5">
        <f ca="1">VLOOKUP(CONCATENATE($F2387," ",$G2387),AllocFactorMatrix,(V$4+1),FALSE)*$E2394</f>
        <v>26926.620455033546</v>
      </c>
      <c r="W2387" s="5">
        <f ca="1">VLOOKUP(CONCATENATE($F2387," ",$G2387),AllocFactorMatrix,(W$4+1),FALSE)*$E2394</f>
        <v>4862.5013652649486</v>
      </c>
      <c r="X2387" s="5">
        <f ca="1">SUBTOTAL(9,T2387:W2387)</f>
        <v>37195.34022315585</v>
      </c>
      <c r="Y2387" s="5">
        <f ca="1">VLOOKUP(CONCATENATE($F2387," ",$G2387),AllocFactorMatrix,(Y$4+1),FALSE)*$E2394</f>
        <v>2736.9710405152246</v>
      </c>
      <c r="Z2387" s="5">
        <f ca="1">VLOOKUP(CONCATENATE($F2387," ",$G2387),AllocFactorMatrix,(Z$4+1),FALSE)*$E2394</f>
        <v>45.843218733394217</v>
      </c>
      <c r="AA2387" s="5">
        <f t="shared" ref="AA2387:AA2394" ca="1" si="1190">SUBTOTAL(9,Y2387:Z2387)</f>
        <v>2782.8142592486188</v>
      </c>
      <c r="AB2387" s="5">
        <f ca="1">VLOOKUP(CONCATENATE($F2387," ",$G2387),AllocFactorMatrix,(AB$4+1),FALSE)*$E2394</f>
        <v>35.516263110313695</v>
      </c>
      <c r="AC2387" s="5">
        <f ca="1">VLOOKUP(CONCATENATE($F2387," ",$G2387),AllocFactorMatrix,(AC$4+1),FALSE)*$E2394</f>
        <v>0</v>
      </c>
      <c r="AD2387" s="5">
        <f ca="1">VLOOKUP(CONCATENATE($F2387," ",$G2387),AllocFactorMatrix,(AD$4+1),FALSE)*$E2394</f>
        <v>0</v>
      </c>
    </row>
    <row r="2388" spans="4:30" hidden="1" outlineLevel="1">
      <c r="D2388" s="7"/>
      <c r="E2388" s="51"/>
      <c r="F2388" s="52" t="str">
        <f>F2394</f>
        <v>RB_GUP</v>
      </c>
      <c r="G2388" s="55" t="str">
        <f>$G$9</f>
        <v>BULKTRAN</v>
      </c>
      <c r="H2388" s="4">
        <f t="shared" ca="1" si="1188"/>
        <v>69671.077163221373</v>
      </c>
      <c r="I2388" s="5">
        <f ca="1">VLOOKUP(CONCATENATE($F2388," ",$G2388),AllocFactorMatrix,(I$4+1),FALSE)*$E2394</f>
        <v>34318.787537413053</v>
      </c>
      <c r="J2388" s="5">
        <f ca="1">VLOOKUP(CONCATENATE($F2388," ",$G2388),AllocFactorMatrix,(J$4+1),FALSE)*$E2394</f>
        <v>1696.5002966889092</v>
      </c>
      <c r="K2388" s="5">
        <f ca="1">VLOOKUP(CONCATENATE($F2388," ",$G2388),AllocFactorMatrix,(K$4+1),FALSE)*$E2394</f>
        <v>6214.183359007252</v>
      </c>
      <c r="L2388" s="5">
        <f ca="1">VLOOKUP(CONCATENATE($F2388," ",$G2388),AllocFactorMatrix,(L$4+1),FALSE)*$E2394</f>
        <v>195.60042931900236</v>
      </c>
      <c r="M2388" s="5">
        <f ca="1">VLOOKUP(CONCATENATE($F2388," ",$G2388),AllocFactorMatrix,(M$4+1),FALSE)*$E2394</f>
        <v>18.342782372945685</v>
      </c>
      <c r="N2388" s="5">
        <f t="shared" ca="1" si="1189"/>
        <v>6428.1265706991999</v>
      </c>
      <c r="O2388" s="5">
        <f ca="1">VLOOKUP(CONCATENATE($F2388," ",$G2388),AllocFactorMatrix,(O$4+1),FALSE)*$E2394</f>
        <v>4723.7460359502184</v>
      </c>
      <c r="P2388" s="5">
        <f ca="1">VLOOKUP(CONCATENATE($F2388," ",$G2388),AllocFactorMatrix,(P$4+1),FALSE)*$E2394</f>
        <v>880.17150786965442</v>
      </c>
      <c r="Q2388" s="5">
        <f ca="1">VLOOKUP(CONCATENATE($F2388," ",$G2388),AllocFactorMatrix,(Q$4+1),FALSE)*$E2394</f>
        <v>397.73311561239791</v>
      </c>
      <c r="R2388" s="5">
        <f ca="1">VLOOKUP(CONCATENATE($F2388," ",$G2388),AllocFactorMatrix,(R$4+1),FALSE)*$E2394</f>
        <v>17.885613619443227</v>
      </c>
      <c r="S2388" s="5">
        <f t="shared" ref="S2388:S2394" ca="1" si="1191">SUBTOTAL(9,O2388:R2388)</f>
        <v>6019.5362730517145</v>
      </c>
      <c r="T2388" s="5">
        <f ca="1">VLOOKUP(CONCATENATE($F2388," ",$G2388),AllocFactorMatrix,(T$4+1),FALSE)*$E2394</f>
        <v>165.01254814959555</v>
      </c>
      <c r="U2388" s="5">
        <f ca="1">VLOOKUP(CONCATENATE($F2388," ",$G2388),AllocFactorMatrix,(U$4+1),FALSE)*$E2394</f>
        <v>2700.4022353260689</v>
      </c>
      <c r="V2388" s="5">
        <f ca="1">VLOOKUP(CONCATENATE($F2388," ",$G2388),AllocFactorMatrix,(V$4+1),FALSE)*$E2394</f>
        <v>14271.701690799626</v>
      </c>
      <c r="W2388" s="5">
        <f ca="1">VLOOKUP(CONCATENATE($F2388," ",$G2388),AllocFactorMatrix,(W$4+1),FALSE)*$E2394</f>
        <v>2577.232782407888</v>
      </c>
      <c r="X2388" s="5">
        <f t="shared" ref="X2388:X2394" ca="1" si="1192">SUBTOTAL(9,T2388:W2388)</f>
        <v>19714.349256683181</v>
      </c>
      <c r="Y2388" s="5">
        <f ca="1">VLOOKUP(CONCATENATE($F2388," ",$G2388),AllocFactorMatrix,(Y$4+1),FALSE)*$E2394</f>
        <v>1450.6549119976473</v>
      </c>
      <c r="Z2388" s="5">
        <f ca="1">VLOOKUP(CONCATENATE($F2388," ",$G2388),AllocFactorMatrix,(Z$4+1),FALSE)*$E2394</f>
        <v>24.297915269451302</v>
      </c>
      <c r="AA2388" s="5">
        <f t="shared" ca="1" si="1190"/>
        <v>1474.9528272670987</v>
      </c>
      <c r="AB2388" s="5">
        <f ca="1">VLOOKUP(CONCATENATE($F2388," ",$G2388),AllocFactorMatrix,(AB$4+1),FALSE)*$E2394</f>
        <v>18.824401418247604</v>
      </c>
      <c r="AC2388" s="5">
        <f ca="1">VLOOKUP(CONCATENATE($F2388," ",$G2388),AllocFactorMatrix,(AC$4+1),FALSE)*$E2394</f>
        <v>0</v>
      </c>
      <c r="AD2388" s="5">
        <f ca="1">VLOOKUP(CONCATENATE($F2388," ",$G2388),AllocFactorMatrix,(AD$4+1),FALSE)*$E2394</f>
        <v>0</v>
      </c>
    </row>
    <row r="2389" spans="4:30" hidden="1" outlineLevel="1">
      <c r="D2389" s="7"/>
      <c r="E2389" s="51"/>
      <c r="F2389" s="52" t="str">
        <f>F2394</f>
        <v>RB_GUP</v>
      </c>
      <c r="G2389" s="55" t="str">
        <f>$G$10</f>
        <v>SUBTRAN</v>
      </c>
      <c r="H2389" s="4">
        <f t="shared" ca="1" si="1188"/>
        <v>15304.644029697618</v>
      </c>
      <c r="I2389" s="5">
        <f ca="1">VLOOKUP(CONCATENATE($F2389," ",$G2389),AllocFactorMatrix,(I$4+1),FALSE)*$E2394</f>
        <v>7451.332741315452</v>
      </c>
      <c r="J2389" s="5">
        <f ca="1">VLOOKUP(CONCATENATE($F2389," ",$G2389),AllocFactorMatrix,(J$4+1),FALSE)*$E2394</f>
        <v>359.61106559637687</v>
      </c>
      <c r="K2389" s="5">
        <f ca="1">VLOOKUP(CONCATENATE($F2389," ",$G2389),AllocFactorMatrix,(K$4+1),FALSE)*$E2394</f>
        <v>1308.2474733187601</v>
      </c>
      <c r="L2389" s="5">
        <f ca="1">VLOOKUP(CONCATENATE($F2389," ",$G2389),AllocFactorMatrix,(L$4+1),FALSE)*$E2394</f>
        <v>40.410533549537078</v>
      </c>
      <c r="M2389" s="5">
        <f ca="1">VLOOKUP(CONCATENATE($F2389," ",$G2389),AllocFactorMatrix,(M$4+1),FALSE)*$E2394</f>
        <v>5.0329182356056537</v>
      </c>
      <c r="N2389" s="5">
        <f t="shared" ca="1" si="1189"/>
        <v>1353.6909251039028</v>
      </c>
      <c r="O2389" s="5">
        <f ca="1">VLOOKUP(CONCATENATE($F2389," ",$G2389),AllocFactorMatrix,(O$4+1),FALSE)*$E2394</f>
        <v>988.40141375838073</v>
      </c>
      <c r="P2389" s="5">
        <f ca="1">VLOOKUP(CONCATENATE($F2389," ",$G2389),AllocFactorMatrix,(P$4+1),FALSE)*$E2394</f>
        <v>183.74266998986656</v>
      </c>
      <c r="Q2389" s="5">
        <f ca="1">VLOOKUP(CONCATENATE($F2389," ",$G2389),AllocFactorMatrix,(Q$4+1),FALSE)*$E2394</f>
        <v>109.32907800876143</v>
      </c>
      <c r="R2389" s="5">
        <f ca="1">VLOOKUP(CONCATENATE($F2389," ",$G2389),AllocFactorMatrix,(R$4+1),FALSE)*$E2394</f>
        <v>0</v>
      </c>
      <c r="S2389" s="5">
        <f t="shared" ca="1" si="1191"/>
        <v>1281.4731617570087</v>
      </c>
      <c r="T2389" s="5">
        <f ca="1">VLOOKUP(CONCATENATE($F2389," ",$G2389),AllocFactorMatrix,(T$4+1),FALSE)*$E2394</f>
        <v>34.513280230801143</v>
      </c>
      <c r="U2389" s="5">
        <f ca="1">VLOOKUP(CONCATENATE($F2389," ",$G2389),AllocFactorMatrix,(U$4+1),FALSE)*$E2394</f>
        <v>565.00210255128286</v>
      </c>
      <c r="V2389" s="5">
        <f ca="1">VLOOKUP(CONCATENATE($F2389," ",$G2389),AllocFactorMatrix,(V$4+1),FALSE)*$E2394</f>
        <v>3936.1906030617024</v>
      </c>
      <c r="W2389" s="5">
        <f ca="1">VLOOKUP(CONCATENATE($F2389," ",$G2389),AllocFactorMatrix,(W$4+1),FALSE)*$E2394</f>
        <v>0</v>
      </c>
      <c r="X2389" s="5">
        <f t="shared" ca="1" si="1192"/>
        <v>4535.705985843786</v>
      </c>
      <c r="Y2389" s="5">
        <f ca="1">VLOOKUP(CONCATENATE($F2389," ",$G2389),AllocFactorMatrix,(Y$4+1),FALSE)*$E2394</f>
        <v>297.4798677991887</v>
      </c>
      <c r="Z2389" s="5">
        <f ca="1">VLOOKUP(CONCATENATE($F2389," ",$G2389),AllocFactorMatrix,(Z$4+1),FALSE)*$E2394</f>
        <v>4.9589974781586967</v>
      </c>
      <c r="AA2389" s="5">
        <f t="shared" ca="1" si="1190"/>
        <v>302.43886527734742</v>
      </c>
      <c r="AB2389" s="5">
        <f ca="1">VLOOKUP(CONCATENATE($F2389," ",$G2389),AllocFactorMatrix,(AB$4+1),FALSE)*$E2394</f>
        <v>3.9724384670523292</v>
      </c>
      <c r="AC2389" s="5">
        <f ca="1">VLOOKUP(CONCATENATE($F2389," ",$G2389),AllocFactorMatrix,(AC$4+1),FALSE)*$E2394</f>
        <v>13.507140010588621</v>
      </c>
      <c r="AD2389" s="5">
        <f ca="1">VLOOKUP(CONCATENATE($F2389," ",$G2389),AllocFactorMatrix,(AD$4+1),FALSE)*$E2394</f>
        <v>2.9117063261040368</v>
      </c>
    </row>
    <row r="2390" spans="4:30" hidden="1" outlineLevel="1">
      <c r="D2390" s="7"/>
      <c r="E2390" s="51"/>
      <c r="F2390" s="52" t="str">
        <f>F2394</f>
        <v>RB_GUP</v>
      </c>
      <c r="G2390" s="55" t="str">
        <f>$G$11</f>
        <v>DISTPRI</v>
      </c>
      <c r="H2390" s="4">
        <f t="shared" ca="1" si="1188"/>
        <v>70222.563887589829</v>
      </c>
      <c r="I2390" s="5">
        <f ca="1">VLOOKUP(CONCATENATE($F2390," ",$G2390),AllocFactorMatrix,(I$4+1),FALSE)*$E2394</f>
        <v>46932.734475459489</v>
      </c>
      <c r="J2390" s="5">
        <f ca="1">VLOOKUP(CONCATENATE($F2390," ",$G2390),AllocFactorMatrix,(J$4+1),FALSE)*$E2394</f>
        <v>2212.2865835361836</v>
      </c>
      <c r="K2390" s="5">
        <f ca="1">VLOOKUP(CONCATENATE($F2390," ",$G2390),AllocFactorMatrix,(K$4+1),FALSE)*$E2394</f>
        <v>8032.9483602838682</v>
      </c>
      <c r="L2390" s="5">
        <f ca="1">VLOOKUP(CONCATENATE($F2390," ",$G2390),AllocFactorMatrix,(L$4+1),FALSE)*$E2394</f>
        <v>248.25990324577586</v>
      </c>
      <c r="M2390" s="5">
        <f ca="1">VLOOKUP(CONCATENATE($F2390," ",$G2390),AllocFactorMatrix,(M$4+1),FALSE)*$E2394</f>
        <v>0</v>
      </c>
      <c r="N2390" s="5">
        <f t="shared" ca="1" si="1189"/>
        <v>8281.2082635296447</v>
      </c>
      <c r="O2390" s="5">
        <f ca="1">VLOOKUP(CONCATENATE($F2390," ",$G2390),AllocFactorMatrix,(O$4+1),FALSE)*$E2394</f>
        <v>6023.3072308913897</v>
      </c>
      <c r="P2390" s="5">
        <f ca="1">VLOOKUP(CONCATENATE($F2390," ",$G2390),AllocFactorMatrix,(P$4+1),FALSE)*$E2394</f>
        <v>1121.8413770860625</v>
      </c>
      <c r="Q2390" s="5">
        <f ca="1">VLOOKUP(CONCATENATE($F2390," ",$G2390),AllocFactorMatrix,(Q$4+1),FALSE)*$E2394</f>
        <v>0</v>
      </c>
      <c r="R2390" s="5">
        <f ca="1">VLOOKUP(CONCATENATE($F2390," ",$G2390),AllocFactorMatrix,(R$4+1),FALSE)*$E2394</f>
        <v>0</v>
      </c>
      <c r="S2390" s="5">
        <f t="shared" ca="1" si="1191"/>
        <v>7145.1486079774522</v>
      </c>
      <c r="T2390" s="5">
        <f ca="1">VLOOKUP(CONCATENATE($F2390," ",$G2390),AllocFactorMatrix,(T$4+1),FALSE)*$E2394</f>
        <v>214.72719089919383</v>
      </c>
      <c r="U2390" s="5">
        <f ca="1">VLOOKUP(CONCATENATE($F2390," ",$G2390),AllocFactorMatrix,(U$4+1),FALSE)*$E2394</f>
        <v>3463.0636946171076</v>
      </c>
      <c r="V2390" s="5">
        <f ca="1">VLOOKUP(CONCATENATE($F2390," ",$G2390),AllocFactorMatrix,(V$4+1),FALSE)*$E2394</f>
        <v>0</v>
      </c>
      <c r="W2390" s="5">
        <f ca="1">VLOOKUP(CONCATENATE($F2390," ",$G2390),AllocFactorMatrix,(W$4+1),FALSE)*$E2394</f>
        <v>0</v>
      </c>
      <c r="X2390" s="5">
        <f t="shared" ca="1" si="1192"/>
        <v>3677.7908855163014</v>
      </c>
      <c r="Y2390" s="5">
        <f ca="1">VLOOKUP(CONCATENATE($F2390," ",$G2390),AllocFactorMatrix,(Y$4+1),FALSE)*$E2394</f>
        <v>1816.3039349020839</v>
      </c>
      <c r="Z2390" s="5">
        <f ca="1">VLOOKUP(CONCATENATE($F2390," ",$G2390),AllocFactorMatrix,(Z$4+1),FALSE)*$E2394</f>
        <v>30.30305957900633</v>
      </c>
      <c r="AA2390" s="5">
        <f t="shared" ca="1" si="1190"/>
        <v>1846.6069944810902</v>
      </c>
      <c r="AB2390" s="5">
        <f ca="1">VLOOKUP(CONCATENATE($F2390," ",$G2390),AllocFactorMatrix,(AB$4+1),FALSE)*$E2394</f>
        <v>24.550555773326824</v>
      </c>
      <c r="AC2390" s="5">
        <f ca="1">VLOOKUP(CONCATENATE($F2390," ",$G2390),AllocFactorMatrix,(AC$4+1),FALSE)*$E2394</f>
        <v>84.106793281170937</v>
      </c>
      <c r="AD2390" s="5">
        <f ca="1">VLOOKUP(CONCATENATE($F2390," ",$G2390),AllocFactorMatrix,(AD$4+1),FALSE)*$E2394</f>
        <v>18.13072803518217</v>
      </c>
    </row>
    <row r="2391" spans="4:30" hidden="1" outlineLevel="1">
      <c r="D2391" s="7"/>
      <c r="E2391" s="51"/>
      <c r="F2391" s="52" t="str">
        <f>F2394</f>
        <v>RB_GUP</v>
      </c>
      <c r="G2391" s="55" t="str">
        <f>$G$12</f>
        <v>DISTSEC</v>
      </c>
      <c r="H2391" s="4">
        <f t="shared" ca="1" si="1188"/>
        <v>36135.498222918439</v>
      </c>
      <c r="I2391" s="5">
        <f ca="1">VLOOKUP(CONCATENATE($F2391," ",$G2391),AllocFactorMatrix,(I$4+1),FALSE)*$E2394</f>
        <v>27018.564475702562</v>
      </c>
      <c r="J2391" s="5">
        <f ca="1">VLOOKUP(CONCATENATE($F2391," ",$G2391),AllocFactorMatrix,(J$4+1),FALSE)*$E2394</f>
        <v>1302.5736044432795</v>
      </c>
      <c r="K2391" s="5">
        <f ca="1">VLOOKUP(CONCATENATE($F2391," ",$G2391),AllocFactorMatrix,(K$4+1),FALSE)*$E2394</f>
        <v>3930.4073957791488</v>
      </c>
      <c r="L2391" s="5">
        <f ca="1">VLOOKUP(CONCATENATE($F2391," ",$G2391),AllocFactorMatrix,(L$4+1),FALSE)*$E2394</f>
        <v>0</v>
      </c>
      <c r="M2391" s="5">
        <f ca="1">VLOOKUP(CONCATENATE($F2391," ",$G2391),AllocFactorMatrix,(M$4+1),FALSE)*$E2394</f>
        <v>0</v>
      </c>
      <c r="N2391" s="5">
        <f t="shared" ca="1" si="1189"/>
        <v>3930.4073957791488</v>
      </c>
      <c r="O2391" s="5">
        <f ca="1">VLOOKUP(CONCATENATE($F2391," ",$G2391),AllocFactorMatrix,(O$4+1),FALSE)*$E2394</f>
        <v>2504.4708906716396</v>
      </c>
      <c r="P2391" s="5">
        <f ca="1">VLOOKUP(CONCATENATE($F2391," ",$G2391),AllocFactorMatrix,(P$4+1),FALSE)*$E2394</f>
        <v>0</v>
      </c>
      <c r="Q2391" s="5">
        <f ca="1">VLOOKUP(CONCATENATE($F2391," ",$G2391),AllocFactorMatrix,(Q$4+1),FALSE)*$E2394</f>
        <v>0</v>
      </c>
      <c r="R2391" s="5">
        <f ca="1">VLOOKUP(CONCATENATE($F2391," ",$G2391),AllocFactorMatrix,(R$4+1),FALSE)*$E2394</f>
        <v>0</v>
      </c>
      <c r="S2391" s="5">
        <f t="shared" ca="1" si="1191"/>
        <v>2504.4708906716396</v>
      </c>
      <c r="T2391" s="5">
        <f ca="1">VLOOKUP(CONCATENATE($F2391," ",$G2391),AllocFactorMatrix,(T$4+1),FALSE)*$E2394</f>
        <v>67.715638838404288</v>
      </c>
      <c r="U2391" s="5">
        <f ca="1">VLOOKUP(CONCATENATE($F2391," ",$G2391),AllocFactorMatrix,(U$4+1),FALSE)*$E2394</f>
        <v>0</v>
      </c>
      <c r="V2391" s="5">
        <f ca="1">VLOOKUP(CONCATENATE($F2391," ",$G2391),AllocFactorMatrix,(V$4+1),FALSE)*$E2394</f>
        <v>0</v>
      </c>
      <c r="W2391" s="5">
        <f ca="1">VLOOKUP(CONCATENATE($F2391," ",$G2391),AllocFactorMatrix,(W$4+1),FALSE)*$E2394</f>
        <v>0</v>
      </c>
      <c r="X2391" s="5">
        <f t="shared" ca="1" si="1192"/>
        <v>67.715638838404288</v>
      </c>
      <c r="Y2391" s="5">
        <f ca="1">VLOOKUP(CONCATENATE($F2391," ",$G2391),AllocFactorMatrix,(Y$4+1),FALSE)*$E2394</f>
        <v>923.7592938162428</v>
      </c>
      <c r="Z2391" s="5">
        <f ca="1">VLOOKUP(CONCATENATE($F2391," ",$G2391),AllocFactorMatrix,(Z$4+1),FALSE)*$E2394</f>
        <v>0</v>
      </c>
      <c r="AA2391" s="5">
        <f t="shared" ca="1" si="1190"/>
        <v>923.7592938162428</v>
      </c>
      <c r="AB2391" s="5">
        <f ca="1">VLOOKUP(CONCATENATE($F2391," ",$G2391),AllocFactorMatrix,(AB$4+1),FALSE)*$E2394</f>
        <v>9.5858799081588639</v>
      </c>
      <c r="AC2391" s="5">
        <f ca="1">VLOOKUP(CONCATENATE($F2391," ",$G2391),AllocFactorMatrix,(AC$4+1),FALSE)*$E2394</f>
        <v>325.47749165087106</v>
      </c>
      <c r="AD2391" s="5">
        <f ca="1">VLOOKUP(CONCATENATE($F2391," ",$G2391),AllocFactorMatrix,(AD$4+1),FALSE)*$E2394</f>
        <v>52.94355210813896</v>
      </c>
    </row>
    <row r="2392" spans="4:30" hidden="1" outlineLevel="1">
      <c r="D2392" s="7"/>
      <c r="E2392" s="51"/>
      <c r="F2392" s="52" t="str">
        <f>F2394</f>
        <v>RB_GUP</v>
      </c>
      <c r="G2392" s="55" t="str">
        <f>$G$13</f>
        <v>ENERGY</v>
      </c>
      <c r="H2392" s="4">
        <f t="shared" ca="1" si="1188"/>
        <v>1110.6925072672827</v>
      </c>
      <c r="I2392" s="5">
        <f ca="1">VLOOKUP(CONCATENATE($F2392," ",$G2392),AllocFactorMatrix,(I$4+1),FALSE)*$E2394</f>
        <v>416.76191598983343</v>
      </c>
      <c r="J2392" s="5">
        <f ca="1">VLOOKUP(CONCATENATE($F2392," ",$G2392),AllocFactorMatrix,(J$4+1),FALSE)*$E2394</f>
        <v>27.008865186093708</v>
      </c>
      <c r="K2392" s="5">
        <f ca="1">VLOOKUP(CONCATENATE($F2392," ",$G2392),AllocFactorMatrix,(K$4+1),FALSE)*$E2394</f>
        <v>90.617670561099516</v>
      </c>
      <c r="L2392" s="5">
        <f ca="1">VLOOKUP(CONCATENATE($F2392," ",$G2392),AllocFactorMatrix,(L$4+1),FALSE)*$E2394</f>
        <v>2.8800352936948244</v>
      </c>
      <c r="M2392" s="5">
        <f ca="1">VLOOKUP(CONCATENATE($F2392," ",$G2392),AllocFactorMatrix,(M$4+1),FALSE)*$E2394</f>
        <v>0.26550558586136475</v>
      </c>
      <c r="N2392" s="5">
        <f t="shared" ca="1" si="1189"/>
        <v>93.763211440655695</v>
      </c>
      <c r="O2392" s="5">
        <f ca="1">VLOOKUP(CONCATENATE($F2392," ",$G2392),AllocFactorMatrix,(O$4+1),FALSE)*$E2394</f>
        <v>82.617394662365186</v>
      </c>
      <c r="P2392" s="5">
        <f ca="1">VLOOKUP(CONCATENATE($F2392," ",$G2392),AllocFactorMatrix,(P$4+1),FALSE)*$E2394</f>
        <v>15.315675274103395</v>
      </c>
      <c r="Q2392" s="5">
        <f ca="1">VLOOKUP(CONCATENATE($F2392," ",$G2392),AllocFactorMatrix,(Q$4+1),FALSE)*$E2394</f>
        <v>6.9590508256481689</v>
      </c>
      <c r="R2392" s="5">
        <f ca="1">VLOOKUP(CONCATENATE($F2392," ",$G2392),AllocFactorMatrix,(R$4+1),FALSE)*$E2394</f>
        <v>0.32244162263242804</v>
      </c>
      <c r="S2392" s="5">
        <f t="shared" ca="1" si="1191"/>
        <v>105.21456238474917</v>
      </c>
      <c r="T2392" s="5">
        <f ca="1">VLOOKUP(CONCATENATE($F2392," ",$G2392),AllocFactorMatrix,(T$4+1),FALSE)*$E2394</f>
        <v>3.1660551231113971</v>
      </c>
      <c r="U2392" s="5">
        <f ca="1">VLOOKUP(CONCATENATE($F2392," ",$G2392),AllocFactorMatrix,(U$4+1),FALSE)*$E2394</f>
        <v>55.591184959202835</v>
      </c>
      <c r="V2392" s="5">
        <f ca="1">VLOOKUP(CONCATENATE($F2392," ",$G2392),AllocFactorMatrix,(V$4+1),FALSE)*$E2394</f>
        <v>315.6236679133018</v>
      </c>
      <c r="W2392" s="5">
        <f ca="1">VLOOKUP(CONCATENATE($F2392," ",$G2392),AllocFactorMatrix,(W$4+1),FALSE)*$E2394</f>
        <v>59.881196868648217</v>
      </c>
      <c r="X2392" s="5">
        <f t="shared" ca="1" si="1192"/>
        <v>434.26210486426424</v>
      </c>
      <c r="Y2392" s="5">
        <f ca="1">VLOOKUP(CONCATENATE($F2392," ",$G2392),AllocFactorMatrix,(Y$4+1),FALSE)*$E2394</f>
        <v>22.383542588957756</v>
      </c>
      <c r="Z2392" s="5">
        <f ca="1">VLOOKUP(CONCATENATE($F2392," ",$G2392),AllocFactorMatrix,(Z$4+1),FALSE)*$E2394</f>
        <v>0.3643683905235543</v>
      </c>
      <c r="AA2392" s="5">
        <f t="shared" ca="1" si="1190"/>
        <v>22.747910979481311</v>
      </c>
      <c r="AB2392" s="5">
        <f ca="1">VLOOKUP(CONCATENATE($F2392," ",$G2392),AllocFactorMatrix,(AB$4+1),FALSE)*$E2394</f>
        <v>0.40642362969529727</v>
      </c>
      <c r="AC2392" s="5">
        <f ca="1">VLOOKUP(CONCATENATE($F2392," ",$G2392),AllocFactorMatrix,(AC$4+1),FALSE)*$E2394</f>
        <v>8.7883667578953766</v>
      </c>
      <c r="AD2392" s="5">
        <f ca="1">VLOOKUP(CONCATENATE($F2392," ",$G2392),AllocFactorMatrix,(AD$4+1),FALSE)*$E2394</f>
        <v>1.7391460346144458</v>
      </c>
    </row>
    <row r="2393" spans="4:30" hidden="1" outlineLevel="1">
      <c r="D2393" s="7"/>
      <c r="E2393" s="51"/>
      <c r="F2393" s="52" t="str">
        <f>F2394</f>
        <v>RB_GUP</v>
      </c>
      <c r="G2393" s="55" t="str">
        <f>$G$14</f>
        <v>CUSTOMER</v>
      </c>
      <c r="H2393" s="4">
        <f t="shared" ca="1" si="1188"/>
        <v>17395.122281136224</v>
      </c>
      <c r="I2393" s="5">
        <f ca="1">VLOOKUP(CONCATENATE($F2393," ",$G2393),AllocFactorMatrix,(I$4+1),FALSE)*$E2394</f>
        <v>8134.6315811963177</v>
      </c>
      <c r="J2393" s="5">
        <f ca="1">VLOOKUP(CONCATENATE($F2393," ",$G2393),AllocFactorMatrix,(J$4+1),FALSE)*$E2394</f>
        <v>2131.1387889088642</v>
      </c>
      <c r="K2393" s="5">
        <f ca="1">VLOOKUP(CONCATENATE($F2393," ",$G2393),AllocFactorMatrix,(K$4+1),FALSE)*$E2394</f>
        <v>604.96921688419582</v>
      </c>
      <c r="L2393" s="5">
        <f ca="1">VLOOKUP(CONCATENATE($F2393," ",$G2393),AllocFactorMatrix,(L$4+1),FALSE)*$E2394</f>
        <v>195.28071815269209</v>
      </c>
      <c r="M2393" s="5">
        <f ca="1">VLOOKUP(CONCATENATE($F2393," ",$G2393),AllocFactorMatrix,(M$4+1),FALSE)*$E2394</f>
        <v>31.697993248807638</v>
      </c>
      <c r="N2393" s="5">
        <f t="shared" ca="1" si="1189"/>
        <v>831.94792828569553</v>
      </c>
      <c r="O2393" s="5">
        <f ca="1">VLOOKUP(CONCATENATE($F2393," ",$G2393),AllocFactorMatrix,(O$4+1),FALSE)*$E2394</f>
        <v>171.68145162198118</v>
      </c>
      <c r="P2393" s="5">
        <f ca="1">VLOOKUP(CONCATENATE($F2393," ",$G2393),AllocFactorMatrix,(P$4+1),FALSE)*$E2394</f>
        <v>50.837010437081823</v>
      </c>
      <c r="Q2393" s="5">
        <f ca="1">VLOOKUP(CONCATENATE($F2393," ",$G2393),AllocFactorMatrix,(Q$4+1),FALSE)*$E2394</f>
        <v>110.43003273133247</v>
      </c>
      <c r="R2393" s="5">
        <f ca="1">VLOOKUP(CONCATENATE($F2393," ",$G2393),AllocFactorMatrix,(R$4+1),FALSE)*$E2394</f>
        <v>19.405200810432511</v>
      </c>
      <c r="S2393" s="5">
        <f t="shared" ca="1" si="1191"/>
        <v>352.35369560082802</v>
      </c>
      <c r="T2393" s="5">
        <f ca="1">VLOOKUP(CONCATENATE($F2393," ",$G2393),AllocFactorMatrix,(T$4+1),FALSE)*$E2394</f>
        <v>1.1816249480514447</v>
      </c>
      <c r="U2393" s="5">
        <f ca="1">VLOOKUP(CONCATENATE($F2393," ",$G2393),AllocFactorMatrix,(U$4+1),FALSE)*$E2394</f>
        <v>30.160533979550994</v>
      </c>
      <c r="V2393" s="5">
        <f ca="1">VLOOKUP(CONCATENATE($F2393," ",$G2393),AllocFactorMatrix,(V$4+1),FALSE)*$E2394</f>
        <v>162.39913261883734</v>
      </c>
      <c r="W2393" s="5">
        <f ca="1">VLOOKUP(CONCATENATE($F2393," ",$G2393),AllocFactorMatrix,(W$4+1),FALSE)*$E2394</f>
        <v>29.108122871617731</v>
      </c>
      <c r="X2393" s="5">
        <f t="shared" ca="1" si="1192"/>
        <v>222.84941441805751</v>
      </c>
      <c r="Y2393" s="5">
        <f ca="1">VLOOKUP(CONCATENATE($F2393," ",$G2393),AllocFactorMatrix,(Y$4+1),FALSE)*$E2394</f>
        <v>47.525777708574253</v>
      </c>
      <c r="Z2393" s="5">
        <f ca="1">VLOOKUP(CONCATENATE($F2393," ",$G2393),AllocFactorMatrix,(Z$4+1),FALSE)*$E2394</f>
        <v>0.86154186998736904</v>
      </c>
      <c r="AA2393" s="5">
        <f t="shared" ca="1" si="1190"/>
        <v>48.387319578561623</v>
      </c>
      <c r="AB2393" s="5">
        <f ca="1">VLOOKUP(CONCATENATE($F2393," ",$G2393),AllocFactorMatrix,(AB$4+1),FALSE)*$E2394</f>
        <v>0.89213599086640982</v>
      </c>
      <c r="AC2393" s="5">
        <f ca="1">VLOOKUP(CONCATENATE($F2393," ",$G2393),AllocFactorMatrix,(AC$4+1),FALSE)*$E2394</f>
        <v>5054.0578205862903</v>
      </c>
      <c r="AD2393" s="5">
        <f ca="1">VLOOKUP(CONCATENATE($F2393," ",$G2393),AllocFactorMatrix,(AD$4+1),FALSE)*$E2394</f>
        <v>618.86359657074274</v>
      </c>
    </row>
    <row r="2394" spans="4:30" collapsed="1">
      <c r="D2394" s="98" t="str">
        <f>D2189</f>
        <v>Adj 6 - Big Sandy Unit 1 Operation Rider Deferrals</v>
      </c>
      <c r="E2394" s="61">
        <v>341289</v>
      </c>
      <c r="F2394" s="97" t="s">
        <v>74</v>
      </c>
      <c r="G2394" s="55" t="str">
        <f>$G$15</f>
        <v>TOTAL</v>
      </c>
      <c r="H2394" s="4">
        <f t="shared" ca="1" si="1188"/>
        <v>341289.00000000012</v>
      </c>
      <c r="I2394" s="5">
        <f ca="1">VLOOKUP(CONCATENATE($F2394," ",$G2394),AllocFactorMatrix,(I$4+1),FALSE)*$E2394</f>
        <v>189022.55221277368</v>
      </c>
      <c r="J2394" s="5">
        <f ca="1">VLOOKUP(CONCATENATE($F2394," ",$G2394),AllocFactorMatrix,(J$4+1),FALSE)*$E2394</f>
        <v>10929.930192459515</v>
      </c>
      <c r="K2394" s="5">
        <f ca="1">VLOOKUP(CONCATENATE($F2394," ",$G2394),AllocFactorMatrix,(K$4+1),FALSE)*$E2394</f>
        <v>31905.760684252687</v>
      </c>
      <c r="L2394" s="5">
        <f ca="1">VLOOKUP(CONCATENATE($F2394," ",$G2394),AllocFactorMatrix,(L$4+1),FALSE)*$E2394</f>
        <v>1051.4737026438791</v>
      </c>
      <c r="M2394" s="5">
        <f ca="1">VLOOKUP(CONCATENATE($F2394," ",$G2394),AllocFactorMatrix,(M$4+1),FALSE)*$E2394</f>
        <v>89.946785121947826</v>
      </c>
      <c r="N2394" s="5">
        <f t="shared" ca="1" si="1189"/>
        <v>33047.181172018514</v>
      </c>
      <c r="O2394" s="5">
        <f ca="1">VLOOKUP(CONCATENATE($F2394," ",$G2394),AllocFactorMatrix,(O$4+1),FALSE)*$E2394</f>
        <v>23406.582550573698</v>
      </c>
      <c r="P2394" s="5">
        <f ca="1">VLOOKUP(CONCATENATE($F2394," ",$G2394),AllocFactorMatrix,(P$4+1),FALSE)*$E2394</f>
        <v>3912.5402130177931</v>
      </c>
      <c r="Q2394" s="5">
        <f ca="1">VLOOKUP(CONCATENATE($F2394," ",$G2394),AllocFactorMatrix,(Q$4+1),FALSE)*$E2394</f>
        <v>1374.8599445199645</v>
      </c>
      <c r="R2394" s="5">
        <f ca="1">VLOOKUP(CONCATENATE($F2394," ",$G2394),AllocFactorMatrix,(R$4+1),FALSE)*$E2394</f>
        <v>71.35829500932671</v>
      </c>
      <c r="S2394" s="5">
        <f t="shared" ca="1" si="1191"/>
        <v>28765.341003120782</v>
      </c>
      <c r="T2394" s="5">
        <f ca="1">VLOOKUP(CONCATENATE($F2394," ",$G2394),AllocFactorMatrix,(T$4+1),FALSE)*$E2394</f>
        <v>797.64783534387141</v>
      </c>
      <c r="U2394" s="5">
        <f ca="1">VLOOKUP(CONCATENATE($F2394," ",$G2394),AllocFactorMatrix,(U$4+1),FALSE)*$E2394</f>
        <v>11909.106657135853</v>
      </c>
      <c r="V2394" s="5">
        <f ca="1">VLOOKUP(CONCATENATE($F2394," ",$G2394),AllocFactorMatrix,(V$4+1),FALSE)*$E2394</f>
        <v>45612.535549427012</v>
      </c>
      <c r="W2394" s="5">
        <f ca="1">VLOOKUP(CONCATENATE($F2394," ",$G2394),AllocFactorMatrix,(W$4+1),FALSE)*$E2394</f>
        <v>7528.7234674131023</v>
      </c>
      <c r="X2394" s="5">
        <f t="shared" ca="1" si="1192"/>
        <v>65848.013509319833</v>
      </c>
      <c r="Y2394" s="5">
        <f ca="1">VLOOKUP(CONCATENATE($F2394," ",$G2394),AllocFactorMatrix,(Y$4+1),FALSE)*$E2394</f>
        <v>7295.0783693279191</v>
      </c>
      <c r="Z2394" s="5">
        <f ca="1">VLOOKUP(CONCATENATE($F2394," ",$G2394),AllocFactorMatrix,(Z$4+1),FALSE)*$E2394</f>
        <v>106.62910132052147</v>
      </c>
      <c r="AA2394" s="5">
        <f t="shared" ca="1" si="1190"/>
        <v>7401.7074706484409</v>
      </c>
      <c r="AB2394" s="5">
        <f ca="1">VLOOKUP(CONCATENATE($F2394," ",$G2394),AllocFactorMatrix,(AB$4+1),FALSE)*$E2394</f>
        <v>93.748098297661002</v>
      </c>
      <c r="AC2394" s="5">
        <f ca="1">VLOOKUP(CONCATENATE($F2394," ",$G2394),AllocFactorMatrix,(AC$4+1),FALSE)*$E2394</f>
        <v>5485.9376122868171</v>
      </c>
      <c r="AD2394" s="5">
        <f ca="1">VLOOKUP(CONCATENATE($F2394," ",$G2394),AllocFactorMatrix,(AD$4+1),FALSE)*$E2394</f>
        <v>694.58872907478246</v>
      </c>
    </row>
    <row r="2395" spans="4:30" hidden="1" outlineLevel="1">
      <c r="D2395" s="55"/>
      <c r="E2395" s="51"/>
      <c r="F2395" s="52" t="str">
        <f>F2402</f>
        <v>LABOR_PROD</v>
      </c>
      <c r="G2395" s="55" t="str">
        <f>$G$8</f>
        <v>PRODUCTION</v>
      </c>
      <c r="H2395" s="4">
        <f t="shared" ref="H2395:H2402" si="1193">SUBTOTAL(9,I2395:AD2395)</f>
        <v>1870.5651995806575</v>
      </c>
      <c r="I2395" s="5">
        <f>VLOOKUP(CONCATENATE($F2395," ",$G2395),AllocFactorMatrix,(I$4+1),FALSE)*$E2402</f>
        <v>921.40859985404893</v>
      </c>
      <c r="J2395" s="5">
        <f>VLOOKUP(CONCATENATE($F2395," ",$G2395),AllocFactorMatrix,(J$4+1),FALSE)*$E2402</f>
        <v>45.54851949008971</v>
      </c>
      <c r="K2395" s="5">
        <f>VLOOKUP(CONCATENATE($F2395," ",$G2395),AllocFactorMatrix,(K$4+1),FALSE)*$E2402</f>
        <v>166.84161647077858</v>
      </c>
      <c r="L2395" s="5">
        <f>VLOOKUP(CONCATENATE($F2395," ",$G2395),AllocFactorMatrix,(L$4+1),FALSE)*$E2402</f>
        <v>5.2515817324022631</v>
      </c>
      <c r="M2395" s="5">
        <f>VLOOKUP(CONCATENATE($F2395," ",$G2395),AllocFactorMatrix,(M$4+1),FALSE)*$E2402</f>
        <v>0.49247653068332792</v>
      </c>
      <c r="N2395" s="5">
        <f t="shared" ref="N2395:N2402" si="1194">SUBTOTAL(9,K2395:M2395)</f>
        <v>172.58567473386415</v>
      </c>
      <c r="O2395" s="5">
        <f>VLOOKUP(CONCATENATE($F2395," ",$G2395),AllocFactorMatrix,(O$4+1),FALSE)*$E2402</f>
        <v>126.82558252694891</v>
      </c>
      <c r="P2395" s="5">
        <f>VLOOKUP(CONCATENATE($F2395," ",$G2395),AllocFactorMatrix,(P$4+1),FALSE)*$E2402</f>
        <v>23.631300954717194</v>
      </c>
      <c r="Q2395" s="5">
        <f>VLOOKUP(CONCATENATE($F2395," ",$G2395),AllocFactorMatrix,(Q$4+1),FALSE)*$E2402</f>
        <v>10.678544886601577</v>
      </c>
      <c r="R2395" s="5">
        <f>VLOOKUP(CONCATENATE($F2395," ",$G2395),AllocFactorMatrix,(R$4+1),FALSE)*$E2402</f>
        <v>0.48020222697715825</v>
      </c>
      <c r="S2395" s="5">
        <f>SUBTOTAL(9,O2395:R2395)</f>
        <v>161.61563059524482</v>
      </c>
      <c r="T2395" s="5">
        <f>VLOOKUP(CONCATENATE($F2395," ",$G2395),AllocFactorMatrix,(T$4+1),FALSE)*$E2402</f>
        <v>4.4303424409476895</v>
      </c>
      <c r="U2395" s="5">
        <f>VLOOKUP(CONCATENATE($F2395," ",$G2395),AllocFactorMatrix,(U$4+1),FALSE)*$E2402</f>
        <v>72.501799196198988</v>
      </c>
      <c r="V2395" s="5">
        <f>VLOOKUP(CONCATENATE($F2395," ",$G2395),AllocFactorMatrix,(V$4+1),FALSE)*$E2402</f>
        <v>383.17404593966603</v>
      </c>
      <c r="W2395" s="5">
        <f>VLOOKUP(CONCATENATE($F2395," ",$G2395),AllocFactorMatrix,(W$4+1),FALSE)*$E2402</f>
        <v>69.194881868935937</v>
      </c>
      <c r="X2395" s="5">
        <f>SUBTOTAL(9,T2395:W2395)</f>
        <v>529.30106944574868</v>
      </c>
      <c r="Y2395" s="5">
        <f>VLOOKUP(CONCATENATE($F2395," ",$G2395),AllocFactorMatrix,(Y$4+1),FALSE)*$E2402</f>
        <v>38.947935147125747</v>
      </c>
      <c r="Z2395" s="5">
        <f>VLOOKUP(CONCATENATE($F2395," ",$G2395),AllocFactorMatrix,(Z$4+1),FALSE)*$E2402</f>
        <v>0.6523630260361194</v>
      </c>
      <c r="AA2395" s="5">
        <f t="shared" ref="AA2395:AA2402" si="1195">SUBTOTAL(9,Y2395:Z2395)</f>
        <v>39.600298173161868</v>
      </c>
      <c r="AB2395" s="5">
        <f>VLOOKUP(CONCATENATE($F2395," ",$G2395),AllocFactorMatrix,(AB$4+1),FALSE)*$E2402</f>
        <v>0.50540728849960881</v>
      </c>
      <c r="AC2395" s="5">
        <f>VLOOKUP(CONCATENATE($F2395," ",$G2395),AllocFactorMatrix,(AC$4+1),FALSE)*$E2402</f>
        <v>0</v>
      </c>
      <c r="AD2395" s="5">
        <f>VLOOKUP(CONCATENATE($F2395," ",$G2395),AllocFactorMatrix,(AD$4+1),FALSE)*$E2402</f>
        <v>0</v>
      </c>
    </row>
    <row r="2396" spans="4:30" hidden="1" outlineLevel="1">
      <c r="D2396" s="55"/>
      <c r="E2396" s="51"/>
      <c r="F2396" s="52" t="str">
        <f>F2402</f>
        <v>LABOR_PROD</v>
      </c>
      <c r="G2396" s="55" t="str">
        <f>$G$9</f>
        <v>BULKTRAN</v>
      </c>
      <c r="H2396" s="4">
        <f t="shared" si="1193"/>
        <v>0</v>
      </c>
      <c r="I2396" s="5">
        <f>VLOOKUP(CONCATENATE($F2396," ",$G2396),AllocFactorMatrix,(I$4+1),FALSE)*$E2402</f>
        <v>0</v>
      </c>
      <c r="J2396" s="5">
        <f>VLOOKUP(CONCATENATE($F2396," ",$G2396),AllocFactorMatrix,(J$4+1),FALSE)*$E2402</f>
        <v>0</v>
      </c>
      <c r="K2396" s="5">
        <f>VLOOKUP(CONCATENATE($F2396," ",$G2396),AllocFactorMatrix,(K$4+1),FALSE)*$E2402</f>
        <v>0</v>
      </c>
      <c r="L2396" s="5">
        <f>VLOOKUP(CONCATENATE($F2396," ",$G2396),AllocFactorMatrix,(L$4+1),FALSE)*$E2402</f>
        <v>0</v>
      </c>
      <c r="M2396" s="5">
        <f>VLOOKUP(CONCATENATE($F2396," ",$G2396),AllocFactorMatrix,(M$4+1),FALSE)*$E2402</f>
        <v>0</v>
      </c>
      <c r="N2396" s="5">
        <f t="shared" si="1194"/>
        <v>0</v>
      </c>
      <c r="O2396" s="5">
        <f>VLOOKUP(CONCATENATE($F2396," ",$G2396),AllocFactorMatrix,(O$4+1),FALSE)*$E2402</f>
        <v>0</v>
      </c>
      <c r="P2396" s="5">
        <f>VLOOKUP(CONCATENATE($F2396," ",$G2396),AllocFactorMatrix,(P$4+1),FALSE)*$E2402</f>
        <v>0</v>
      </c>
      <c r="Q2396" s="5">
        <f>VLOOKUP(CONCATENATE($F2396," ",$G2396),AllocFactorMatrix,(Q$4+1),FALSE)*$E2402</f>
        <v>0</v>
      </c>
      <c r="R2396" s="5">
        <f>VLOOKUP(CONCATENATE($F2396," ",$G2396),AllocFactorMatrix,(R$4+1),FALSE)*$E2402</f>
        <v>0</v>
      </c>
      <c r="S2396" s="5">
        <f t="shared" ref="S2396:S2402" si="1196">SUBTOTAL(9,O2396:R2396)</f>
        <v>0</v>
      </c>
      <c r="T2396" s="5">
        <f>VLOOKUP(CONCATENATE($F2396," ",$G2396),AllocFactorMatrix,(T$4+1),FALSE)*$E2402</f>
        <v>0</v>
      </c>
      <c r="U2396" s="5">
        <f>VLOOKUP(CONCATENATE($F2396," ",$G2396),AllocFactorMatrix,(U$4+1),FALSE)*$E2402</f>
        <v>0</v>
      </c>
      <c r="V2396" s="5">
        <f>VLOOKUP(CONCATENATE($F2396," ",$G2396),AllocFactorMatrix,(V$4+1),FALSE)*$E2402</f>
        <v>0</v>
      </c>
      <c r="W2396" s="5">
        <f>VLOOKUP(CONCATENATE($F2396," ",$G2396),AllocFactorMatrix,(W$4+1),FALSE)*$E2402</f>
        <v>0</v>
      </c>
      <c r="X2396" s="5">
        <f t="shared" ref="X2396:X2402" si="1197">SUBTOTAL(9,T2396:W2396)</f>
        <v>0</v>
      </c>
      <c r="Y2396" s="5">
        <f>VLOOKUP(CONCATENATE($F2396," ",$G2396),AllocFactorMatrix,(Y$4+1),FALSE)*$E2402</f>
        <v>0</v>
      </c>
      <c r="Z2396" s="5">
        <f>VLOOKUP(CONCATENATE($F2396," ",$G2396),AllocFactorMatrix,(Z$4+1),FALSE)*$E2402</f>
        <v>0</v>
      </c>
      <c r="AA2396" s="5">
        <f t="shared" si="1195"/>
        <v>0</v>
      </c>
      <c r="AB2396" s="5">
        <f>VLOOKUP(CONCATENATE($F2396," ",$G2396),AllocFactorMatrix,(AB$4+1),FALSE)*$E2402</f>
        <v>0</v>
      </c>
      <c r="AC2396" s="5">
        <f>VLOOKUP(CONCATENATE($F2396," ",$G2396),AllocFactorMatrix,(AC$4+1),FALSE)*$E2402</f>
        <v>0</v>
      </c>
      <c r="AD2396" s="5">
        <f>VLOOKUP(CONCATENATE($F2396," ",$G2396),AllocFactorMatrix,(AD$4+1),FALSE)*$E2402</f>
        <v>0</v>
      </c>
    </row>
    <row r="2397" spans="4:30" hidden="1" outlineLevel="1">
      <c r="D2397" s="55"/>
      <c r="E2397" s="51"/>
      <c r="F2397" s="52" t="str">
        <f>F2402</f>
        <v>LABOR_PROD</v>
      </c>
      <c r="G2397" s="55" t="str">
        <f>$G$10</f>
        <v>SUBTRAN</v>
      </c>
      <c r="H2397" s="4">
        <f t="shared" si="1193"/>
        <v>0</v>
      </c>
      <c r="I2397" s="5">
        <f>VLOOKUP(CONCATENATE($F2397," ",$G2397),AllocFactorMatrix,(I$4+1),FALSE)*$E2402</f>
        <v>0</v>
      </c>
      <c r="J2397" s="5">
        <f>VLOOKUP(CONCATENATE($F2397," ",$G2397),AllocFactorMatrix,(J$4+1),FALSE)*$E2402</f>
        <v>0</v>
      </c>
      <c r="K2397" s="5">
        <f>VLOOKUP(CONCATENATE($F2397," ",$G2397),AllocFactorMatrix,(K$4+1),FALSE)*$E2402</f>
        <v>0</v>
      </c>
      <c r="L2397" s="5">
        <f>VLOOKUP(CONCATENATE($F2397," ",$G2397),AllocFactorMatrix,(L$4+1),FALSE)*$E2402</f>
        <v>0</v>
      </c>
      <c r="M2397" s="5">
        <f>VLOOKUP(CONCATENATE($F2397," ",$G2397),AllocFactorMatrix,(M$4+1),FALSE)*$E2402</f>
        <v>0</v>
      </c>
      <c r="N2397" s="5">
        <f t="shared" si="1194"/>
        <v>0</v>
      </c>
      <c r="O2397" s="5">
        <f>VLOOKUP(CONCATENATE($F2397," ",$G2397),AllocFactorMatrix,(O$4+1),FALSE)*$E2402</f>
        <v>0</v>
      </c>
      <c r="P2397" s="5">
        <f>VLOOKUP(CONCATENATE($F2397," ",$G2397),AllocFactorMatrix,(P$4+1),FALSE)*$E2402</f>
        <v>0</v>
      </c>
      <c r="Q2397" s="5">
        <f>VLOOKUP(CONCATENATE($F2397," ",$G2397),AllocFactorMatrix,(Q$4+1),FALSE)*$E2402</f>
        <v>0</v>
      </c>
      <c r="R2397" s="5">
        <f>VLOOKUP(CONCATENATE($F2397," ",$G2397),AllocFactorMatrix,(R$4+1),FALSE)*$E2402</f>
        <v>0</v>
      </c>
      <c r="S2397" s="5">
        <f t="shared" si="1196"/>
        <v>0</v>
      </c>
      <c r="T2397" s="5">
        <f>VLOOKUP(CONCATENATE($F2397," ",$G2397),AllocFactorMatrix,(T$4+1),FALSE)*$E2402</f>
        <v>0</v>
      </c>
      <c r="U2397" s="5">
        <f>VLOOKUP(CONCATENATE($F2397," ",$G2397),AllocFactorMatrix,(U$4+1),FALSE)*$E2402</f>
        <v>0</v>
      </c>
      <c r="V2397" s="5">
        <f>VLOOKUP(CONCATENATE($F2397," ",$G2397),AllocFactorMatrix,(V$4+1),FALSE)*$E2402</f>
        <v>0</v>
      </c>
      <c r="W2397" s="5">
        <f>VLOOKUP(CONCATENATE($F2397," ",$G2397),AllocFactorMatrix,(W$4+1),FALSE)*$E2402</f>
        <v>0</v>
      </c>
      <c r="X2397" s="5">
        <f t="shared" si="1197"/>
        <v>0</v>
      </c>
      <c r="Y2397" s="5">
        <f>VLOOKUP(CONCATENATE($F2397," ",$G2397),AllocFactorMatrix,(Y$4+1),FALSE)*$E2402</f>
        <v>0</v>
      </c>
      <c r="Z2397" s="5">
        <f>VLOOKUP(CONCATENATE($F2397," ",$G2397),AllocFactorMatrix,(Z$4+1),FALSE)*$E2402</f>
        <v>0</v>
      </c>
      <c r="AA2397" s="5">
        <f t="shared" si="1195"/>
        <v>0</v>
      </c>
      <c r="AB2397" s="5">
        <f>VLOOKUP(CONCATENATE($F2397," ",$G2397),AllocFactorMatrix,(AB$4+1),FALSE)*$E2402</f>
        <v>0</v>
      </c>
      <c r="AC2397" s="5">
        <f>VLOOKUP(CONCATENATE($F2397," ",$G2397),AllocFactorMatrix,(AC$4+1),FALSE)*$E2402</f>
        <v>0</v>
      </c>
      <c r="AD2397" s="5">
        <f>VLOOKUP(CONCATENATE($F2397," ",$G2397),AllocFactorMatrix,(AD$4+1),FALSE)*$E2402</f>
        <v>0</v>
      </c>
    </row>
    <row r="2398" spans="4:30" hidden="1" outlineLevel="1">
      <c r="D2398" s="55"/>
      <c r="E2398" s="51"/>
      <c r="F2398" s="52" t="str">
        <f>F2402</f>
        <v>LABOR_PROD</v>
      </c>
      <c r="G2398" s="55" t="str">
        <f>$G$11</f>
        <v>DISTPRI</v>
      </c>
      <c r="H2398" s="4">
        <f t="shared" si="1193"/>
        <v>0</v>
      </c>
      <c r="I2398" s="5">
        <f>VLOOKUP(CONCATENATE($F2398," ",$G2398),AllocFactorMatrix,(I$4+1),FALSE)*$E2402</f>
        <v>0</v>
      </c>
      <c r="J2398" s="5">
        <f>VLOOKUP(CONCATENATE($F2398," ",$G2398),AllocFactorMatrix,(J$4+1),FALSE)*$E2402</f>
        <v>0</v>
      </c>
      <c r="K2398" s="5">
        <f>VLOOKUP(CONCATENATE($F2398," ",$G2398),AllocFactorMatrix,(K$4+1),FALSE)*$E2402</f>
        <v>0</v>
      </c>
      <c r="L2398" s="5">
        <f>VLOOKUP(CONCATENATE($F2398," ",$G2398),AllocFactorMatrix,(L$4+1),FALSE)*$E2402</f>
        <v>0</v>
      </c>
      <c r="M2398" s="5">
        <f>VLOOKUP(CONCATENATE($F2398," ",$G2398),AllocFactorMatrix,(M$4+1),FALSE)*$E2402</f>
        <v>0</v>
      </c>
      <c r="N2398" s="5">
        <f t="shared" si="1194"/>
        <v>0</v>
      </c>
      <c r="O2398" s="5">
        <f>VLOOKUP(CONCATENATE($F2398," ",$G2398),AllocFactorMatrix,(O$4+1),FALSE)*$E2402</f>
        <v>0</v>
      </c>
      <c r="P2398" s="5">
        <f>VLOOKUP(CONCATENATE($F2398," ",$G2398),AllocFactorMatrix,(P$4+1),FALSE)*$E2402</f>
        <v>0</v>
      </c>
      <c r="Q2398" s="5">
        <f>VLOOKUP(CONCATENATE($F2398," ",$G2398),AllocFactorMatrix,(Q$4+1),FALSE)*$E2402</f>
        <v>0</v>
      </c>
      <c r="R2398" s="5">
        <f>VLOOKUP(CONCATENATE($F2398," ",$G2398),AllocFactorMatrix,(R$4+1),FALSE)*$E2402</f>
        <v>0</v>
      </c>
      <c r="S2398" s="5">
        <f t="shared" si="1196"/>
        <v>0</v>
      </c>
      <c r="T2398" s="5">
        <f>VLOOKUP(CONCATENATE($F2398," ",$G2398),AllocFactorMatrix,(T$4+1),FALSE)*$E2402</f>
        <v>0</v>
      </c>
      <c r="U2398" s="5">
        <f>VLOOKUP(CONCATENATE($F2398," ",$G2398),AllocFactorMatrix,(U$4+1),FALSE)*$E2402</f>
        <v>0</v>
      </c>
      <c r="V2398" s="5">
        <f>VLOOKUP(CONCATENATE($F2398," ",$G2398),AllocFactorMatrix,(V$4+1),FALSE)*$E2402</f>
        <v>0</v>
      </c>
      <c r="W2398" s="5">
        <f>VLOOKUP(CONCATENATE($F2398," ",$G2398),AllocFactorMatrix,(W$4+1),FALSE)*$E2402</f>
        <v>0</v>
      </c>
      <c r="X2398" s="5">
        <f t="shared" si="1197"/>
        <v>0</v>
      </c>
      <c r="Y2398" s="5">
        <f>VLOOKUP(CONCATENATE($F2398," ",$G2398),AllocFactorMatrix,(Y$4+1),FALSE)*$E2402</f>
        <v>0</v>
      </c>
      <c r="Z2398" s="5">
        <f>VLOOKUP(CONCATENATE($F2398," ",$G2398),AllocFactorMatrix,(Z$4+1),FALSE)*$E2402</f>
        <v>0</v>
      </c>
      <c r="AA2398" s="5">
        <f t="shared" si="1195"/>
        <v>0</v>
      </c>
      <c r="AB2398" s="5">
        <f>VLOOKUP(CONCATENATE($F2398," ",$G2398),AllocFactorMatrix,(AB$4+1),FALSE)*$E2402</f>
        <v>0</v>
      </c>
      <c r="AC2398" s="5">
        <f>VLOOKUP(CONCATENATE($F2398," ",$G2398),AllocFactorMatrix,(AC$4+1),FALSE)*$E2402</f>
        <v>0</v>
      </c>
      <c r="AD2398" s="5">
        <f>VLOOKUP(CONCATENATE($F2398," ",$G2398),AllocFactorMatrix,(AD$4+1),FALSE)*$E2402</f>
        <v>0</v>
      </c>
    </row>
    <row r="2399" spans="4:30" hidden="1" outlineLevel="1">
      <c r="D2399" s="55"/>
      <c r="E2399" s="51"/>
      <c r="F2399" s="52" t="str">
        <f>F2402</f>
        <v>LABOR_PROD</v>
      </c>
      <c r="G2399" s="55" t="str">
        <f>$G$12</f>
        <v>DISTSEC</v>
      </c>
      <c r="H2399" s="4">
        <f t="shared" si="1193"/>
        <v>0</v>
      </c>
      <c r="I2399" s="5">
        <f>VLOOKUP(CONCATENATE($F2399," ",$G2399),AllocFactorMatrix,(I$4+1),FALSE)*$E2402</f>
        <v>0</v>
      </c>
      <c r="J2399" s="5">
        <f>VLOOKUP(CONCATENATE($F2399," ",$G2399),AllocFactorMatrix,(J$4+1),FALSE)*$E2402</f>
        <v>0</v>
      </c>
      <c r="K2399" s="5">
        <f>VLOOKUP(CONCATENATE($F2399," ",$G2399),AllocFactorMatrix,(K$4+1),FALSE)*$E2402</f>
        <v>0</v>
      </c>
      <c r="L2399" s="5">
        <f>VLOOKUP(CONCATENATE($F2399," ",$G2399),AllocFactorMatrix,(L$4+1),FALSE)*$E2402</f>
        <v>0</v>
      </c>
      <c r="M2399" s="5">
        <f>VLOOKUP(CONCATENATE($F2399," ",$G2399),AllocFactorMatrix,(M$4+1),FALSE)*$E2402</f>
        <v>0</v>
      </c>
      <c r="N2399" s="5">
        <f t="shared" si="1194"/>
        <v>0</v>
      </c>
      <c r="O2399" s="5">
        <f>VLOOKUP(CONCATENATE($F2399," ",$G2399),AllocFactorMatrix,(O$4+1),FALSE)*$E2402</f>
        <v>0</v>
      </c>
      <c r="P2399" s="5">
        <f>VLOOKUP(CONCATENATE($F2399," ",$G2399),AllocFactorMatrix,(P$4+1),FALSE)*$E2402</f>
        <v>0</v>
      </c>
      <c r="Q2399" s="5">
        <f>VLOOKUP(CONCATENATE($F2399," ",$G2399),AllocFactorMatrix,(Q$4+1),FALSE)*$E2402</f>
        <v>0</v>
      </c>
      <c r="R2399" s="5">
        <f>VLOOKUP(CONCATENATE($F2399," ",$G2399),AllocFactorMatrix,(R$4+1),FALSE)*$E2402</f>
        <v>0</v>
      </c>
      <c r="S2399" s="5">
        <f t="shared" si="1196"/>
        <v>0</v>
      </c>
      <c r="T2399" s="5">
        <f>VLOOKUP(CONCATENATE($F2399," ",$G2399),AllocFactorMatrix,(T$4+1),FALSE)*$E2402</f>
        <v>0</v>
      </c>
      <c r="U2399" s="5">
        <f>VLOOKUP(CONCATENATE($F2399," ",$G2399),AllocFactorMatrix,(U$4+1),FALSE)*$E2402</f>
        <v>0</v>
      </c>
      <c r="V2399" s="5">
        <f>VLOOKUP(CONCATENATE($F2399," ",$G2399),AllocFactorMatrix,(V$4+1),FALSE)*$E2402</f>
        <v>0</v>
      </c>
      <c r="W2399" s="5">
        <f>VLOOKUP(CONCATENATE($F2399," ",$G2399),AllocFactorMatrix,(W$4+1),FALSE)*$E2402</f>
        <v>0</v>
      </c>
      <c r="X2399" s="5">
        <f t="shared" si="1197"/>
        <v>0</v>
      </c>
      <c r="Y2399" s="5">
        <f>VLOOKUP(CONCATENATE($F2399," ",$G2399),AllocFactorMatrix,(Y$4+1),FALSE)*$E2402</f>
        <v>0</v>
      </c>
      <c r="Z2399" s="5">
        <f>VLOOKUP(CONCATENATE($F2399," ",$G2399),AllocFactorMatrix,(Z$4+1),FALSE)*$E2402</f>
        <v>0</v>
      </c>
      <c r="AA2399" s="5">
        <f t="shared" si="1195"/>
        <v>0</v>
      </c>
      <c r="AB2399" s="5">
        <f>VLOOKUP(CONCATENATE($F2399," ",$G2399),AllocFactorMatrix,(AB$4+1),FALSE)*$E2402</f>
        <v>0</v>
      </c>
      <c r="AC2399" s="5">
        <f>VLOOKUP(CONCATENATE($F2399," ",$G2399),AllocFactorMatrix,(AC$4+1),FALSE)*$E2402</f>
        <v>0</v>
      </c>
      <c r="AD2399" s="5">
        <f>VLOOKUP(CONCATENATE($F2399," ",$G2399),AllocFactorMatrix,(AD$4+1),FALSE)*$E2402</f>
        <v>0</v>
      </c>
    </row>
    <row r="2400" spans="4:30" hidden="1" outlineLevel="1">
      <c r="D2400" s="55"/>
      <c r="E2400" s="51"/>
      <c r="F2400" s="52" t="str">
        <f>F2402</f>
        <v>LABOR_PROD</v>
      </c>
      <c r="G2400" s="55" t="str">
        <f>$G$13</f>
        <v>ENERGY</v>
      </c>
      <c r="H2400" s="4">
        <f t="shared" si="1193"/>
        <v>492.43480041934237</v>
      </c>
      <c r="I2400" s="5">
        <f>VLOOKUP(CONCATENATE($F2400," ",$G2400),AllocFactorMatrix,(I$4+1),FALSE)*$E2402</f>
        <v>184.77487655676532</v>
      </c>
      <c r="J2400" s="5">
        <f>VLOOKUP(CONCATENATE($F2400," ",$G2400),AllocFactorMatrix,(J$4+1),FALSE)*$E2402</f>
        <v>11.974605978202007</v>
      </c>
      <c r="K2400" s="5">
        <f>VLOOKUP(CONCATENATE($F2400," ",$G2400),AllocFactorMatrix,(K$4+1),FALSE)*$E2402</f>
        <v>40.176101148832529</v>
      </c>
      <c r="L2400" s="5">
        <f>VLOOKUP(CONCATENATE($F2400," ",$G2400),AllocFactorMatrix,(L$4+1),FALSE)*$E2402</f>
        <v>1.276887703636937</v>
      </c>
      <c r="M2400" s="5">
        <f>VLOOKUP(CONCATENATE($F2400," ",$G2400),AllocFactorMatrix,(M$4+1),FALSE)*$E2402</f>
        <v>0.11771411918996476</v>
      </c>
      <c r="N2400" s="5">
        <f t="shared" si="1194"/>
        <v>41.570702971659429</v>
      </c>
      <c r="O2400" s="5">
        <f>VLOOKUP(CONCATENATE($F2400," ",$G2400),AllocFactorMatrix,(O$4+1),FALSE)*$E2402</f>
        <v>36.629112004928217</v>
      </c>
      <c r="P2400" s="5">
        <f>VLOOKUP(CONCATENATE($F2400," ",$G2400),AllocFactorMatrix,(P$4+1),FALSE)*$E2402</f>
        <v>6.7903325605811657</v>
      </c>
      <c r="Q2400" s="5">
        <f>VLOOKUP(CONCATENATE($F2400," ",$G2400),AllocFactorMatrix,(Q$4+1),FALSE)*$E2402</f>
        <v>3.0853533106723789</v>
      </c>
      <c r="R2400" s="5">
        <f>VLOOKUP(CONCATENATE($F2400," ",$G2400),AllocFactorMatrix,(R$4+1),FALSE)*$E2402</f>
        <v>0.14295718666415622</v>
      </c>
      <c r="S2400" s="5">
        <f t="shared" si="1196"/>
        <v>46.647755062845917</v>
      </c>
      <c r="T2400" s="5">
        <f>VLOOKUP(CONCATENATE($F2400," ",$G2400),AllocFactorMatrix,(T$4+1),FALSE)*$E2402</f>
        <v>1.4036969840571845</v>
      </c>
      <c r="U2400" s="5">
        <f>VLOOKUP(CONCATENATE($F2400," ",$G2400),AllocFactorMatrix,(U$4+1),FALSE)*$E2402</f>
        <v>24.646816190209634</v>
      </c>
      <c r="V2400" s="5">
        <f>VLOOKUP(CONCATENATE($F2400," ",$G2400),AllocFactorMatrix,(V$4+1),FALSE)*$E2402</f>
        <v>139.93438949084901</v>
      </c>
      <c r="W2400" s="5">
        <f>VLOOKUP(CONCATENATE($F2400," ",$G2400),AllocFactorMatrix,(W$4+1),FALSE)*$E2402</f>
        <v>26.548828803603421</v>
      </c>
      <c r="X2400" s="5">
        <f t="shared" si="1197"/>
        <v>192.53373146871925</v>
      </c>
      <c r="Y2400" s="5">
        <f>VLOOKUP(CONCATENATE($F2400," ",$G2400),AllocFactorMatrix,(Y$4+1),FALSE)*$E2402</f>
        <v>9.9239305706586194</v>
      </c>
      <c r="Z2400" s="5">
        <f>VLOOKUP(CONCATENATE($F2400," ",$G2400),AllocFactorMatrix,(Z$4+1),FALSE)*$E2402</f>
        <v>0.16154576941195217</v>
      </c>
      <c r="AA2400" s="5">
        <f t="shared" si="1195"/>
        <v>10.085476340070571</v>
      </c>
      <c r="AB2400" s="5">
        <f>VLOOKUP(CONCATENATE($F2400," ",$G2400),AllocFactorMatrix,(AB$4+1),FALSE)*$E2402</f>
        <v>0.18019131097509636</v>
      </c>
      <c r="AC2400" s="5">
        <f>VLOOKUP(CONCATENATE($F2400," ",$G2400),AllocFactorMatrix,(AC$4+1),FALSE)*$E2402</f>
        <v>3.8963958090290358</v>
      </c>
      <c r="AD2400" s="5">
        <f>VLOOKUP(CONCATENATE($F2400," ",$G2400),AllocFactorMatrix,(AD$4+1),FALSE)*$E2402</f>
        <v>0.77106492107573288</v>
      </c>
    </row>
    <row r="2401" spans="1:30" hidden="1" outlineLevel="1">
      <c r="D2401" s="55"/>
      <c r="E2401" s="51"/>
      <c r="F2401" s="52" t="str">
        <f>F2402</f>
        <v>LABOR_PROD</v>
      </c>
      <c r="G2401" s="55" t="str">
        <f>$G$14</f>
        <v>CUSTOMER</v>
      </c>
      <c r="H2401" s="4">
        <f t="shared" si="1193"/>
        <v>0</v>
      </c>
      <c r="I2401" s="5">
        <f>VLOOKUP(CONCATENATE($F2401," ",$G2401),AllocFactorMatrix,(I$4+1),FALSE)*$E2402</f>
        <v>0</v>
      </c>
      <c r="J2401" s="5">
        <f>VLOOKUP(CONCATENATE($F2401," ",$G2401),AllocFactorMatrix,(J$4+1),FALSE)*$E2402</f>
        <v>0</v>
      </c>
      <c r="K2401" s="5">
        <f>VLOOKUP(CONCATENATE($F2401," ",$G2401),AllocFactorMatrix,(K$4+1),FALSE)*$E2402</f>
        <v>0</v>
      </c>
      <c r="L2401" s="5">
        <f>VLOOKUP(CONCATENATE($F2401," ",$G2401),AllocFactorMatrix,(L$4+1),FALSE)*$E2402</f>
        <v>0</v>
      </c>
      <c r="M2401" s="5">
        <f>VLOOKUP(CONCATENATE($F2401," ",$G2401),AllocFactorMatrix,(M$4+1),FALSE)*$E2402</f>
        <v>0</v>
      </c>
      <c r="N2401" s="5">
        <f t="shared" si="1194"/>
        <v>0</v>
      </c>
      <c r="O2401" s="5">
        <f>VLOOKUP(CONCATENATE($F2401," ",$G2401),AllocFactorMatrix,(O$4+1),FALSE)*$E2402</f>
        <v>0</v>
      </c>
      <c r="P2401" s="5">
        <f>VLOOKUP(CONCATENATE($F2401," ",$G2401),AllocFactorMatrix,(P$4+1),FALSE)*$E2402</f>
        <v>0</v>
      </c>
      <c r="Q2401" s="5">
        <f>VLOOKUP(CONCATENATE($F2401," ",$G2401),AllocFactorMatrix,(Q$4+1),FALSE)*$E2402</f>
        <v>0</v>
      </c>
      <c r="R2401" s="5">
        <f>VLOOKUP(CONCATENATE($F2401," ",$G2401),AllocFactorMatrix,(R$4+1),FALSE)*$E2402</f>
        <v>0</v>
      </c>
      <c r="S2401" s="5">
        <f t="shared" si="1196"/>
        <v>0</v>
      </c>
      <c r="T2401" s="5">
        <f>VLOOKUP(CONCATENATE($F2401," ",$G2401),AllocFactorMatrix,(T$4+1),FALSE)*$E2402</f>
        <v>0</v>
      </c>
      <c r="U2401" s="5">
        <f>VLOOKUP(CONCATENATE($F2401," ",$G2401),AllocFactorMatrix,(U$4+1),FALSE)*$E2402</f>
        <v>0</v>
      </c>
      <c r="V2401" s="5">
        <f>VLOOKUP(CONCATENATE($F2401," ",$G2401),AllocFactorMatrix,(V$4+1),FALSE)*$E2402</f>
        <v>0</v>
      </c>
      <c r="W2401" s="5">
        <f>VLOOKUP(CONCATENATE($F2401," ",$G2401),AllocFactorMatrix,(W$4+1),FALSE)*$E2402</f>
        <v>0</v>
      </c>
      <c r="X2401" s="5">
        <f t="shared" si="1197"/>
        <v>0</v>
      </c>
      <c r="Y2401" s="5">
        <f>VLOOKUP(CONCATENATE($F2401," ",$G2401),AllocFactorMatrix,(Y$4+1),FALSE)*$E2402</f>
        <v>0</v>
      </c>
      <c r="Z2401" s="5">
        <f>VLOOKUP(CONCATENATE($F2401," ",$G2401),AllocFactorMatrix,(Z$4+1),FALSE)*$E2402</f>
        <v>0</v>
      </c>
      <c r="AA2401" s="5">
        <f t="shared" si="1195"/>
        <v>0</v>
      </c>
      <c r="AB2401" s="5">
        <f>VLOOKUP(CONCATENATE($F2401," ",$G2401),AllocFactorMatrix,(AB$4+1),FALSE)*$E2402</f>
        <v>0</v>
      </c>
      <c r="AC2401" s="5">
        <f>VLOOKUP(CONCATENATE($F2401," ",$G2401),AllocFactorMatrix,(AC$4+1),FALSE)*$E2402</f>
        <v>0</v>
      </c>
      <c r="AD2401" s="5">
        <f>VLOOKUP(CONCATENATE($F2401," ",$G2401),AllocFactorMatrix,(AD$4+1),FALSE)*$E2402</f>
        <v>0</v>
      </c>
    </row>
    <row r="2402" spans="1:30" collapsed="1">
      <c r="D2402" s="98" t="str">
        <f>D2056</f>
        <v>Adj 31 - Severance Related Payroll Expenses - Big Sandy Plant</v>
      </c>
      <c r="E2402" s="61">
        <v>2363</v>
      </c>
      <c r="F2402" s="57" t="s">
        <v>333</v>
      </c>
      <c r="G2402" s="55" t="str">
        <f>$G$15</f>
        <v>TOTAL</v>
      </c>
      <c r="H2402" s="4">
        <f t="shared" si="1193"/>
        <v>2363</v>
      </c>
      <c r="I2402" s="5">
        <f>VLOOKUP(CONCATENATE($F2402," ",$G2402),AllocFactorMatrix,(I$4+1),FALSE)*$E2402</f>
        <v>1106.1834764108144</v>
      </c>
      <c r="J2402" s="5">
        <f>VLOOKUP(CONCATENATE($F2402," ",$G2402),AllocFactorMatrix,(J$4+1),FALSE)*$E2402</f>
        <v>57.52312546829171</v>
      </c>
      <c r="K2402" s="5">
        <f>VLOOKUP(CONCATENATE($F2402," ",$G2402),AllocFactorMatrix,(K$4+1),FALSE)*$E2402</f>
        <v>207.01771761961109</v>
      </c>
      <c r="L2402" s="5">
        <f>VLOOKUP(CONCATENATE($F2402," ",$G2402),AllocFactorMatrix,(L$4+1),FALSE)*$E2402</f>
        <v>6.5284694360391997</v>
      </c>
      <c r="M2402" s="5">
        <f>VLOOKUP(CONCATENATE($F2402," ",$G2402),AllocFactorMatrix,(M$4+1),FALSE)*$E2402</f>
        <v>0.61019064987329263</v>
      </c>
      <c r="N2402" s="5">
        <f t="shared" si="1194"/>
        <v>214.15637770552357</v>
      </c>
      <c r="O2402" s="5">
        <f>VLOOKUP(CONCATENATE($F2402," ",$G2402),AllocFactorMatrix,(O$4+1),FALSE)*$E2402</f>
        <v>163.45469453187715</v>
      </c>
      <c r="P2402" s="5">
        <f>VLOOKUP(CONCATENATE($F2402," ",$G2402),AllocFactorMatrix,(P$4+1),FALSE)*$E2402</f>
        <v>30.421633515298357</v>
      </c>
      <c r="Q2402" s="5">
        <f>VLOOKUP(CONCATENATE($F2402," ",$G2402),AllocFactorMatrix,(Q$4+1),FALSE)*$E2402</f>
        <v>13.763898197273955</v>
      </c>
      <c r="R2402" s="5">
        <f>VLOOKUP(CONCATENATE($F2402," ",$G2402),AllocFactorMatrix,(R$4+1),FALSE)*$E2402</f>
        <v>0.62315941364131444</v>
      </c>
      <c r="S2402" s="5">
        <f t="shared" si="1196"/>
        <v>208.26338565809078</v>
      </c>
      <c r="T2402" s="5">
        <f>VLOOKUP(CONCATENATE($F2402," ",$G2402),AllocFactorMatrix,(T$4+1),FALSE)*$E2402</f>
        <v>5.8340394250048737</v>
      </c>
      <c r="U2402" s="5">
        <f>VLOOKUP(CONCATENATE($F2402," ",$G2402),AllocFactorMatrix,(U$4+1),FALSE)*$E2402</f>
        <v>97.148615386408622</v>
      </c>
      <c r="V2402" s="5">
        <f>VLOOKUP(CONCATENATE($F2402," ",$G2402),AllocFactorMatrix,(V$4+1),FALSE)*$E2402</f>
        <v>523.1084354305151</v>
      </c>
      <c r="W2402" s="5">
        <f>VLOOKUP(CONCATENATE($F2402," ",$G2402),AllocFactorMatrix,(W$4+1),FALSE)*$E2402</f>
        <v>95.743710672539351</v>
      </c>
      <c r="X2402" s="5">
        <f t="shared" si="1197"/>
        <v>721.83480091446791</v>
      </c>
      <c r="Y2402" s="5">
        <f>VLOOKUP(CONCATENATE($F2402," ",$G2402),AllocFactorMatrix,(Y$4+1),FALSE)*$E2402</f>
        <v>48.871865717784367</v>
      </c>
      <c r="Z2402" s="5">
        <f>VLOOKUP(CONCATENATE($F2402," ",$G2402),AllocFactorMatrix,(Z$4+1),FALSE)*$E2402</f>
        <v>0.8139087954480716</v>
      </c>
      <c r="AA2402" s="5">
        <f t="shared" si="1195"/>
        <v>49.685774513232438</v>
      </c>
      <c r="AB2402" s="5">
        <f>VLOOKUP(CONCATENATE($F2402," ",$G2402),AllocFactorMatrix,(AB$4+1),FALSE)*$E2402</f>
        <v>0.68559859947470525</v>
      </c>
      <c r="AC2402" s="5">
        <f>VLOOKUP(CONCATENATE($F2402," ",$G2402),AllocFactorMatrix,(AC$4+1),FALSE)*$E2402</f>
        <v>3.8963958090290358</v>
      </c>
      <c r="AD2402" s="5">
        <f>VLOOKUP(CONCATENATE($F2402," ",$G2402),AllocFactorMatrix,(AD$4+1),FALSE)*$E2402</f>
        <v>0.77106492107573288</v>
      </c>
    </row>
    <row r="2403" spans="1:30" s="51" customFormat="1" hidden="1" outlineLevel="1">
      <c r="A2403" s="56"/>
      <c r="B2403" s="111"/>
      <c r="C2403" s="55"/>
      <c r="D2403" s="55"/>
      <c r="F2403" s="52" t="str">
        <f>F2410</f>
        <v>LABOR_M</v>
      </c>
      <c r="G2403" s="55" t="str">
        <f>$G$8</f>
        <v>PRODUCTION</v>
      </c>
      <c r="H2403" s="53">
        <f t="shared" ref="H2403:H2410" ca="1" si="1198">SUBTOTAL(9,I2403:AD2403)</f>
        <v>-15220.829884561637</v>
      </c>
      <c r="I2403" s="54">
        <f ca="1">VLOOKUP(CONCATENATE($F2403," ",$G2403),AllocFactorMatrix,(I$4+1),FALSE)*$E2410</f>
        <v>-7497.5219017731288</v>
      </c>
      <c r="J2403" s="54">
        <f ca="1">VLOOKUP(CONCATENATE($F2403," ",$G2403),AllocFactorMatrix,(J$4+1),FALSE)*$E2410</f>
        <v>-370.62929792969322</v>
      </c>
      <c r="K2403" s="54">
        <f ca="1">VLOOKUP(CONCATENATE($F2403," ",$G2403),AllocFactorMatrix,(K$4+1),FALSE)*$E2410</f>
        <v>-1357.5938772603563</v>
      </c>
      <c r="L2403" s="54">
        <f ca="1">VLOOKUP(CONCATENATE($F2403," ",$G2403),AllocFactorMatrix,(L$4+1),FALSE)*$E2410</f>
        <v>-42.732235257924067</v>
      </c>
      <c r="M2403" s="54">
        <f ca="1">VLOOKUP(CONCATENATE($F2403," ",$G2403),AllocFactorMatrix,(M$4+1),FALSE)*$E2410</f>
        <v>-4.007292286497397</v>
      </c>
      <c r="N2403" s="54">
        <f t="shared" ref="N2403:N2410" ca="1" si="1199">SUBTOTAL(9,K2403:M2403)</f>
        <v>-1404.3334048047777</v>
      </c>
      <c r="O2403" s="54">
        <f ca="1">VLOOKUP(CONCATENATE($F2403," ",$G2403),AllocFactorMatrix,(O$4+1),FALSE)*$E2410</f>
        <v>-1031.9825350572523</v>
      </c>
      <c r="P2403" s="54">
        <f ca="1">VLOOKUP(CONCATENATE($F2403," ",$G2403),AllocFactorMatrix,(P$4+1),FALSE)*$E2410</f>
        <v>-192.28841200684371</v>
      </c>
      <c r="Q2403" s="54">
        <f ca="1">VLOOKUP(CONCATENATE($F2403," ",$G2403),AllocFactorMatrix,(Q$4+1),FALSE)*$E2410</f>
        <v>-86.8915529755688</v>
      </c>
      <c r="R2403" s="54">
        <f ca="1">VLOOKUP(CONCATENATE($F2403," ",$G2403),AllocFactorMatrix,(R$4+1),FALSE)*$E2410</f>
        <v>-3.907416009153557</v>
      </c>
      <c r="S2403" s="54">
        <f ca="1">SUBTOTAL(9,O2403:R2403)</f>
        <v>-1315.0699160488186</v>
      </c>
      <c r="T2403" s="54">
        <f ca="1">VLOOKUP(CONCATENATE($F2403," ",$G2403),AllocFactorMatrix,(T$4+1),FALSE)*$E2410</f>
        <v>-36.049793206425278</v>
      </c>
      <c r="U2403" s="54">
        <f ca="1">VLOOKUP(CONCATENATE($F2403," ",$G2403),AllocFactorMatrix,(U$4+1),FALSE)*$E2410</f>
        <v>-589.94872359294561</v>
      </c>
      <c r="V2403" s="54">
        <f ca="1">VLOOKUP(CONCATENATE($F2403," ",$G2403),AllocFactorMatrix,(V$4+1),FALSE)*$E2410</f>
        <v>-3117.8955808299702</v>
      </c>
      <c r="W2403" s="54">
        <f ca="1">VLOOKUP(CONCATENATE($F2403," ",$G2403),AllocFactorMatrix,(W$4+1),FALSE)*$E2410</f>
        <v>-563.04026507363608</v>
      </c>
      <c r="X2403" s="54">
        <f ca="1">SUBTOTAL(9,T2403:W2403)</f>
        <v>-4306.9343627029775</v>
      </c>
      <c r="Y2403" s="54">
        <f ca="1">VLOOKUP(CONCATENATE($F2403," ",$G2403),AllocFactorMatrix,(Y$4+1),FALSE)*$E2410</f>
        <v>-316.92019896565921</v>
      </c>
      <c r="Z2403" s="54">
        <f ca="1">VLOOKUP(CONCATENATE($F2403," ",$G2403),AllocFactorMatrix,(Z$4+1),FALSE)*$E2410</f>
        <v>-5.3082921913118124</v>
      </c>
      <c r="AA2403" s="54">
        <f t="shared" ref="AA2403:AA2410" ca="1" si="1200">SUBTOTAL(9,Y2403:Z2403)</f>
        <v>-322.22849115697102</v>
      </c>
      <c r="AB2403" s="54">
        <f ca="1">VLOOKUP(CONCATENATE($F2403," ",$G2403),AllocFactorMatrix,(AB$4+1),FALSE)*$E2410</f>
        <v>-4.1125101452730233</v>
      </c>
      <c r="AC2403" s="54">
        <f ca="1">VLOOKUP(CONCATENATE($F2403," ",$G2403),AllocFactorMatrix,(AC$4+1),FALSE)*$E2410</f>
        <v>0</v>
      </c>
      <c r="AD2403" s="54">
        <f ca="1">VLOOKUP(CONCATENATE($F2403," ",$G2403),AllocFactorMatrix,(AD$4+1),FALSE)*$E2410</f>
        <v>0</v>
      </c>
    </row>
    <row r="2404" spans="1:30" s="51" customFormat="1" hidden="1" outlineLevel="1">
      <c r="A2404" s="56"/>
      <c r="B2404" s="111"/>
      <c r="C2404" s="55"/>
      <c r="D2404" s="55"/>
      <c r="F2404" s="52" t="str">
        <f>F2410</f>
        <v>LABOR_M</v>
      </c>
      <c r="G2404" s="55" t="str">
        <f>$G$9</f>
        <v>BULKTRAN</v>
      </c>
      <c r="H2404" s="53">
        <f t="shared" ca="1" si="1198"/>
        <v>-55.614144522692811</v>
      </c>
      <c r="I2404" s="54">
        <f ca="1">VLOOKUP(CONCATENATE($F2404," ",$G2404),AllocFactorMatrix,(I$4+1),FALSE)*$E2410</f>
        <v>-27.394581620690264</v>
      </c>
      <c r="J2404" s="54">
        <f ca="1">VLOOKUP(CONCATENATE($F2404," ",$G2404),AllocFactorMatrix,(J$4+1),FALSE)*$E2410</f>
        <v>-1.3542120564866795</v>
      </c>
      <c r="K2404" s="54">
        <f ca="1">VLOOKUP(CONCATENATE($F2404," ",$G2404),AllocFactorMatrix,(K$4+1),FALSE)*$E2410</f>
        <v>-4.960401151954323</v>
      </c>
      <c r="L2404" s="54">
        <f ca="1">VLOOKUP(CONCATENATE($F2404," ",$G2404),AllocFactorMatrix,(L$4+1),FALSE)*$E2410</f>
        <v>-0.15613581686648895</v>
      </c>
      <c r="M2404" s="54">
        <f ca="1">VLOOKUP(CONCATENATE($F2404," ",$G2404),AllocFactorMatrix,(M$4+1),FALSE)*$E2410</f>
        <v>-1.4641917297294388E-2</v>
      </c>
      <c r="N2404" s="54">
        <f t="shared" ca="1" si="1199"/>
        <v>-5.1311788861181062</v>
      </c>
      <c r="O2404" s="54">
        <f ca="1">VLOOKUP(CONCATENATE($F2404," ",$G2404),AllocFactorMatrix,(O$4+1),FALSE)*$E2410</f>
        <v>-3.7706765192732359</v>
      </c>
      <c r="P2404" s="54">
        <f ca="1">VLOOKUP(CONCATENATE($F2404," ",$G2404),AllocFactorMatrix,(P$4+1),FALSE)*$E2410</f>
        <v>-0.70258689023484178</v>
      </c>
      <c r="Q2404" s="54">
        <f ca="1">VLOOKUP(CONCATENATE($F2404," ",$G2404),AllocFactorMatrix,(Q$4+1),FALSE)*$E2410</f>
        <v>-0.31748593352889143</v>
      </c>
      <c r="R2404" s="54">
        <f ca="1">VLOOKUP(CONCATENATE($F2404," ",$G2404),AllocFactorMatrix,(R$4+1),FALSE)*$E2410</f>
        <v>-1.4276987542168301E-2</v>
      </c>
      <c r="S2404" s="54">
        <f t="shared" ref="S2404:S2410" ca="1" si="1201">SUBTOTAL(9,O2404:R2404)</f>
        <v>-4.8050263305791372</v>
      </c>
      <c r="T2404" s="54">
        <f ca="1">VLOOKUP(CONCATENATE($F2404," ",$G2404),AllocFactorMatrix,(T$4+1),FALSE)*$E2410</f>
        <v>-0.13171938879816641</v>
      </c>
      <c r="U2404" s="54">
        <f ca="1">VLOOKUP(CONCATENATE($F2404," ",$G2404),AllocFactorMatrix,(U$4+1),FALSE)*$E2410</f>
        <v>-2.1555653550897786</v>
      </c>
      <c r="V2404" s="54">
        <f ca="1">VLOOKUP(CONCATENATE($F2404," ",$G2404),AllocFactorMatrix,(V$4+1),FALSE)*$E2410</f>
        <v>-11.392223469682191</v>
      </c>
      <c r="W2404" s="54">
        <f ca="1">VLOOKUP(CONCATENATE($F2404," ",$G2404),AllocFactorMatrix,(W$4+1),FALSE)*$E2410</f>
        <v>-2.0572467409060908</v>
      </c>
      <c r="X2404" s="54">
        <f t="shared" ref="X2404:X2410" ca="1" si="1202">SUBTOTAL(9,T2404:W2404)</f>
        <v>-15.736754954476227</v>
      </c>
      <c r="Y2404" s="54">
        <f ca="1">VLOOKUP(CONCATENATE($F2404," ",$G2404),AllocFactorMatrix,(Y$4+1),FALSE)*$E2410</f>
        <v>-1.1579687757573505</v>
      </c>
      <c r="Z2404" s="54">
        <f ca="1">VLOOKUP(CONCATENATE($F2404," ",$G2404),AllocFactorMatrix,(Z$4+1),FALSE)*$E2410</f>
        <v>-1.9395534365424589E-2</v>
      </c>
      <c r="AA2404" s="54">
        <f t="shared" ca="1" si="1200"/>
        <v>-1.1773643101227751</v>
      </c>
      <c r="AB2404" s="54">
        <f ca="1">VLOOKUP(CONCATENATE($F2404," ",$G2404),AllocFactorMatrix,(AB$4+1),FALSE)*$E2410</f>
        <v>-1.5026364219617007E-2</v>
      </c>
      <c r="AC2404" s="54">
        <f ca="1">VLOOKUP(CONCATENATE($F2404," ",$G2404),AllocFactorMatrix,(AC$4+1),FALSE)*$E2410</f>
        <v>0</v>
      </c>
      <c r="AD2404" s="54">
        <f ca="1">VLOOKUP(CONCATENATE($F2404," ",$G2404),AllocFactorMatrix,(AD$4+1),FALSE)*$E2410</f>
        <v>0</v>
      </c>
    </row>
    <row r="2405" spans="1:30" s="51" customFormat="1" hidden="1" outlineLevel="1">
      <c r="A2405" s="56"/>
      <c r="B2405" s="111"/>
      <c r="C2405" s="55"/>
      <c r="D2405" s="55"/>
      <c r="F2405" s="52" t="str">
        <f>F2410</f>
        <v>LABOR_M</v>
      </c>
      <c r="G2405" s="55" t="str">
        <f>$G$10</f>
        <v>SUBTRAN</v>
      </c>
      <c r="H2405" s="53">
        <f t="shared" ca="1" si="1198"/>
        <v>-12.232804998708696</v>
      </c>
      <c r="I2405" s="54">
        <f ca="1">VLOOKUP(CONCATENATE($F2405," ",$G2405),AllocFactorMatrix,(I$4+1),FALSE)*$E2410</f>
        <v>-5.9557543597965239</v>
      </c>
      <c r="J2405" s="54">
        <f ca="1">VLOOKUP(CONCATENATE($F2405," ",$G2405),AllocFactorMatrix,(J$4+1),FALSE)*$E2410</f>
        <v>-0.28743249645547186</v>
      </c>
      <c r="K2405" s="54">
        <f ca="1">VLOOKUP(CONCATENATE($F2405," ",$G2405),AllocFactorMatrix,(K$4+1),FALSE)*$E2410</f>
        <v>-1.0456653679829453</v>
      </c>
      <c r="L2405" s="54">
        <f ca="1">VLOOKUP(CONCATENATE($F2405," ",$G2405),AllocFactorMatrix,(L$4+1),FALSE)*$E2410</f>
        <v>-3.2299619373442508E-2</v>
      </c>
      <c r="M2405" s="54">
        <f ca="1">VLOOKUP(CONCATENATE($F2405," ",$G2405),AllocFactorMatrix,(M$4+1),FALSE)*$E2410</f>
        <v>-4.0227467709241056E-3</v>
      </c>
      <c r="N2405" s="54">
        <f t="shared" ca="1" si="1199"/>
        <v>-1.0819877341273121</v>
      </c>
      <c r="O2405" s="54">
        <f ca="1">VLOOKUP(CONCATENATE($F2405," ",$G2405),AllocFactorMatrix,(O$4+1),FALSE)*$E2410</f>
        <v>-0.79001652906742892</v>
      </c>
      <c r="P2405" s="54">
        <f ca="1">VLOOKUP(CONCATENATE($F2405," ",$G2405),AllocFactorMatrix,(P$4+1),FALSE)*$E2410</f>
        <v>-0.14686315131319852</v>
      </c>
      <c r="Q2405" s="54">
        <f ca="1">VLOOKUP(CONCATENATE($F2405," ",$G2405),AllocFactorMatrix,(Q$4+1),FALSE)*$E2410</f>
        <v>-8.7385324962452798E-2</v>
      </c>
      <c r="R2405" s="54">
        <f ca="1">VLOOKUP(CONCATENATE($F2405," ",$G2405),AllocFactorMatrix,(R$4+1),FALSE)*$E2410</f>
        <v>0</v>
      </c>
      <c r="S2405" s="54">
        <f t="shared" ca="1" si="1201"/>
        <v>-1.0242650053430802</v>
      </c>
      <c r="T2405" s="54">
        <f ca="1">VLOOKUP(CONCATENATE($F2405," ",$G2405),AllocFactorMatrix,(T$4+1),FALSE)*$E2410</f>
        <v>-2.7586020694760304E-2</v>
      </c>
      <c r="U2405" s="54">
        <f ca="1">VLOOKUP(CONCATENATE($F2405," ",$G2405),AllocFactorMatrix,(U$4+1),FALSE)*$E2410</f>
        <v>-0.45159890886444948</v>
      </c>
      <c r="V2405" s="54">
        <f ca="1">VLOOKUP(CONCATENATE($F2405," ",$G2405),AllocFactorMatrix,(V$4+1),FALSE)*$E2410</f>
        <v>-3.1461464893642948</v>
      </c>
      <c r="W2405" s="54">
        <f ca="1">VLOOKUP(CONCATENATE($F2405," ",$G2405),AllocFactorMatrix,(W$4+1),FALSE)*$E2410</f>
        <v>0</v>
      </c>
      <c r="X2405" s="54">
        <f t="shared" ca="1" si="1202"/>
        <v>-3.6253314189235044</v>
      </c>
      <c r="Y2405" s="54">
        <f ca="1">VLOOKUP(CONCATENATE($F2405," ",$G2405),AllocFactorMatrix,(Y$4+1),FALSE)*$E2410</f>
        <v>-0.23777182969874108</v>
      </c>
      <c r="Z2405" s="54">
        <f ca="1">VLOOKUP(CONCATENATE($F2405," ",$G2405),AllocFactorMatrix,(Z$4+1),FALSE)*$E2410</f>
        <v>-3.9636628608736117E-3</v>
      </c>
      <c r="AA2405" s="54">
        <f t="shared" ca="1" si="1200"/>
        <v>-0.24173549255961468</v>
      </c>
      <c r="AB2405" s="54">
        <f ca="1">VLOOKUP(CONCATENATE($F2405," ",$G2405),AllocFactorMatrix,(AB$4+1),FALSE)*$E2410</f>
        <v>-3.1751189405337982E-3</v>
      </c>
      <c r="AC2405" s="54">
        <f ca="1">VLOOKUP(CONCATENATE($F2405," ",$G2405),AllocFactorMatrix,(AC$4+1),FALSE)*$E2410</f>
        <v>-1.0796083170517962E-2</v>
      </c>
      <c r="AD2405" s="54">
        <f ca="1">VLOOKUP(CONCATENATE($F2405," ",$G2405),AllocFactorMatrix,(AD$4+1),FALSE)*$E2410</f>
        <v>-2.3272893921362841E-3</v>
      </c>
    </row>
    <row r="2406" spans="1:30" s="51" customFormat="1" hidden="1" outlineLevel="1">
      <c r="A2406" s="56"/>
      <c r="B2406" s="111"/>
      <c r="C2406" s="55"/>
      <c r="D2406" s="55"/>
      <c r="F2406" s="52" t="str">
        <f>F2410</f>
        <v>LABOR_M</v>
      </c>
      <c r="G2406" s="55" t="str">
        <f>$G$11</f>
        <v>DISTPRI</v>
      </c>
      <c r="H2406" s="53">
        <f t="shared" ca="1" si="1198"/>
        <v>-7837.5395476169642</v>
      </c>
      <c r="I2406" s="54">
        <f ca="1">VLOOKUP(CONCATENATE($F2406," ",$G2406),AllocFactorMatrix,(I$4+1),FALSE)*$E2410</f>
        <v>-5238.1619548674198</v>
      </c>
      <c r="J2406" s="54">
        <f ca="1">VLOOKUP(CONCATENATE($F2406," ",$G2406),AllocFactorMatrix,(J$4+1),FALSE)*$E2410</f>
        <v>-246.9132801371768</v>
      </c>
      <c r="K2406" s="54">
        <f ca="1">VLOOKUP(CONCATENATE($F2406," ",$G2406),AllocFactorMatrix,(K$4+1),FALSE)*$E2410</f>
        <v>-896.55727407606219</v>
      </c>
      <c r="L2406" s="54">
        <f ca="1">VLOOKUP(CONCATENATE($F2406," ",$G2406),AllocFactorMatrix,(L$4+1),FALSE)*$E2410</f>
        <v>-27.708284945149863</v>
      </c>
      <c r="M2406" s="54">
        <f ca="1">VLOOKUP(CONCATENATE($F2406," ",$G2406),AllocFactorMatrix,(M$4+1),FALSE)*$E2410</f>
        <v>0</v>
      </c>
      <c r="N2406" s="54">
        <f t="shared" ca="1" si="1199"/>
        <v>-924.26555902121208</v>
      </c>
      <c r="O2406" s="54">
        <f ca="1">VLOOKUP(CONCATENATE($F2406," ",$G2406),AllocFactorMatrix,(O$4+1),FALSE)*$E2410</f>
        <v>-672.26125074452546</v>
      </c>
      <c r="P2406" s="54">
        <f ca="1">VLOOKUP(CONCATENATE($F2406," ",$G2406),AllocFactorMatrix,(P$4+1),FALSE)*$E2410</f>
        <v>-125.20870319032815</v>
      </c>
      <c r="Q2406" s="54">
        <f ca="1">VLOOKUP(CONCATENATE($F2406," ",$G2406),AllocFactorMatrix,(Q$4+1),FALSE)*$E2410</f>
        <v>0</v>
      </c>
      <c r="R2406" s="54">
        <f ca="1">VLOOKUP(CONCATENATE($F2406," ",$G2406),AllocFactorMatrix,(R$4+1),FALSE)*$E2410</f>
        <v>0</v>
      </c>
      <c r="S2406" s="54">
        <f t="shared" ca="1" si="1201"/>
        <v>-797.46995393485361</v>
      </c>
      <c r="T2406" s="54">
        <f ca="1">VLOOKUP(CONCATENATE($F2406," ",$G2406),AllocFactorMatrix,(T$4+1),FALSE)*$E2410</f>
        <v>-23.965699305925622</v>
      </c>
      <c r="U2406" s="54">
        <f ca="1">VLOOKUP(CONCATENATE($F2406," ",$G2406),AllocFactorMatrix,(U$4+1),FALSE)*$E2410</f>
        <v>-386.51249911532761</v>
      </c>
      <c r="V2406" s="54">
        <f ca="1">VLOOKUP(CONCATENATE($F2406," ",$G2406),AllocFactorMatrix,(V$4+1),FALSE)*$E2410</f>
        <v>0</v>
      </c>
      <c r="W2406" s="54">
        <f ca="1">VLOOKUP(CONCATENATE($F2406," ",$G2406),AllocFactorMatrix,(W$4+1),FALSE)*$E2410</f>
        <v>0</v>
      </c>
      <c r="X2406" s="54">
        <f t="shared" ca="1" si="1202"/>
        <v>-410.47819842125324</v>
      </c>
      <c r="Y2406" s="54">
        <f ca="1">VLOOKUP(CONCATENATE($F2406," ",$G2406),AllocFactorMatrix,(Y$4+1),FALSE)*$E2410</f>
        <v>-202.71766127871547</v>
      </c>
      <c r="Z2406" s="54">
        <f ca="1">VLOOKUP(CONCATENATE($F2406," ",$G2406),AllocFactorMatrix,(Z$4+1),FALSE)*$E2410</f>
        <v>-3.3821241309907228</v>
      </c>
      <c r="AA2406" s="54">
        <f t="shared" ca="1" si="1200"/>
        <v>-206.09978540970619</v>
      </c>
      <c r="AB2406" s="54">
        <f ca="1">VLOOKUP(CONCATENATE($F2406," ",$G2406),AllocFactorMatrix,(AB$4+1),FALSE)*$E2410</f>
        <v>-2.7400872474186313</v>
      </c>
      <c r="AC2406" s="54">
        <f ca="1">VLOOKUP(CONCATENATE($F2406," ",$G2406),AllocFactorMatrix,(AC$4+1),FALSE)*$E2410</f>
        <v>-9.3871582305031467</v>
      </c>
      <c r="AD2406" s="54">
        <f ca="1">VLOOKUP(CONCATENATE($F2406," ",$G2406),AllocFactorMatrix,(AD$4+1),FALSE)*$E2410</f>
        <v>-2.0235703474213462</v>
      </c>
    </row>
    <row r="2407" spans="1:30" s="51" customFormat="1" hidden="1" outlineLevel="1">
      <c r="A2407" s="56"/>
      <c r="B2407" s="111"/>
      <c r="C2407" s="55"/>
      <c r="D2407" s="55"/>
      <c r="F2407" s="52" t="str">
        <f>F2410</f>
        <v>LABOR_M</v>
      </c>
      <c r="G2407" s="55" t="str">
        <f>$G$12</f>
        <v>DISTSEC</v>
      </c>
      <c r="H2407" s="53">
        <f t="shared" ca="1" si="1198"/>
        <v>-3234.6489699190515</v>
      </c>
      <c r="I2407" s="54">
        <f ca="1">VLOOKUP(CONCATENATE($F2407," ",$G2407),AllocFactorMatrix,(I$4+1),FALSE)*$E2410</f>
        <v>-2418.5517302372027</v>
      </c>
      <c r="J2407" s="54">
        <f ca="1">VLOOKUP(CONCATENATE($F2407," ",$G2407),AllocFactorMatrix,(J$4+1),FALSE)*$E2410</f>
        <v>-116.59914972983354</v>
      </c>
      <c r="K2407" s="54">
        <f ca="1">VLOOKUP(CONCATENATE($F2407," ",$G2407),AllocFactorMatrix,(K$4+1),FALSE)*$E2410</f>
        <v>-351.82822596468003</v>
      </c>
      <c r="L2407" s="54">
        <f ca="1">VLOOKUP(CONCATENATE($F2407," ",$G2407),AllocFactorMatrix,(L$4+1),FALSE)*$E2410</f>
        <v>0</v>
      </c>
      <c r="M2407" s="54">
        <f ca="1">VLOOKUP(CONCATENATE($F2407," ",$G2407),AllocFactorMatrix,(M$4+1),FALSE)*$E2410</f>
        <v>0</v>
      </c>
      <c r="N2407" s="54">
        <f t="shared" ca="1" si="1199"/>
        <v>-351.82822596468003</v>
      </c>
      <c r="O2407" s="54">
        <f ca="1">VLOOKUP(CONCATENATE($F2407," ",$G2407),AllocFactorMatrix,(O$4+1),FALSE)*$E2410</f>
        <v>-224.18631498389772</v>
      </c>
      <c r="P2407" s="54">
        <f ca="1">VLOOKUP(CONCATENATE($F2407," ",$G2407),AllocFactorMatrix,(P$4+1),FALSE)*$E2410</f>
        <v>0</v>
      </c>
      <c r="Q2407" s="54">
        <f ca="1">VLOOKUP(CONCATENATE($F2407," ",$G2407),AllocFactorMatrix,(Q$4+1),FALSE)*$E2410</f>
        <v>0</v>
      </c>
      <c r="R2407" s="54">
        <f ca="1">VLOOKUP(CONCATENATE($F2407," ",$G2407),AllocFactorMatrix,(R$4+1),FALSE)*$E2410</f>
        <v>0</v>
      </c>
      <c r="S2407" s="54">
        <f t="shared" ca="1" si="1201"/>
        <v>-224.18631498389772</v>
      </c>
      <c r="T2407" s="54">
        <f ca="1">VLOOKUP(CONCATENATE($F2407," ",$G2407),AllocFactorMatrix,(T$4+1),FALSE)*$E2410</f>
        <v>-6.0615276442247632</v>
      </c>
      <c r="U2407" s="54">
        <f ca="1">VLOOKUP(CONCATENATE($F2407," ",$G2407),AllocFactorMatrix,(U$4+1),FALSE)*$E2410</f>
        <v>0</v>
      </c>
      <c r="V2407" s="54">
        <f ca="1">VLOOKUP(CONCATENATE($F2407," ",$G2407),AllocFactorMatrix,(V$4+1),FALSE)*$E2410</f>
        <v>0</v>
      </c>
      <c r="W2407" s="54">
        <f ca="1">VLOOKUP(CONCATENATE($F2407," ",$G2407),AllocFactorMatrix,(W$4+1),FALSE)*$E2410</f>
        <v>0</v>
      </c>
      <c r="X2407" s="54">
        <f t="shared" ca="1" si="1202"/>
        <v>-6.0615276442247632</v>
      </c>
      <c r="Y2407" s="54">
        <f ca="1">VLOOKUP(CONCATENATE($F2407," ",$G2407),AllocFactorMatrix,(Y$4+1),FALSE)*$E2410</f>
        <v>-82.689797986533321</v>
      </c>
      <c r="Z2407" s="54">
        <f ca="1">VLOOKUP(CONCATENATE($F2407," ",$G2407),AllocFactorMatrix,(Z$4+1),FALSE)*$E2410</f>
        <v>0</v>
      </c>
      <c r="AA2407" s="54">
        <f t="shared" ca="1" si="1200"/>
        <v>-82.689797986533321</v>
      </c>
      <c r="AB2407" s="54">
        <f ca="1">VLOOKUP(CONCATENATE($F2407," ",$G2407),AllocFactorMatrix,(AB$4+1),FALSE)*$E2410</f>
        <v>-0.85807469373780654</v>
      </c>
      <c r="AC2407" s="54">
        <f ca="1">VLOOKUP(CONCATENATE($F2407," ",$G2407),AllocFactorMatrix,(AC$4+1),FALSE)*$E2410</f>
        <v>-29.13493613968215</v>
      </c>
      <c r="AD2407" s="54">
        <f ca="1">VLOOKUP(CONCATENATE($F2407," ",$G2407),AllocFactorMatrix,(AD$4+1),FALSE)*$E2410</f>
        <v>-4.7392125392595794</v>
      </c>
    </row>
    <row r="2408" spans="1:30" s="51" customFormat="1" hidden="1" outlineLevel="1">
      <c r="A2408" s="56"/>
      <c r="B2408" s="111"/>
      <c r="C2408" s="55"/>
      <c r="D2408" s="55"/>
      <c r="F2408" s="52" t="str">
        <f>F2410</f>
        <v>LABOR_M</v>
      </c>
      <c r="G2408" s="55" t="str">
        <f>$G$13</f>
        <v>ENERGY</v>
      </c>
      <c r="H2408" s="53">
        <f t="shared" ca="1" si="1198"/>
        <v>-4006.9527264279031</v>
      </c>
      <c r="I2408" s="54">
        <f ca="1">VLOOKUP(CONCATENATE($F2408," ",$G2408),AllocFactorMatrix,(I$4+1),FALSE)*$E2410</f>
        <v>-1503.5172062657264</v>
      </c>
      <c r="J2408" s="54">
        <f ca="1">VLOOKUP(CONCATENATE($F2408," ",$G2408),AllocFactorMatrix,(J$4+1),FALSE)*$E2410</f>
        <v>-97.437630385579325</v>
      </c>
      <c r="K2408" s="54">
        <f ca="1">VLOOKUP(CONCATENATE($F2408," ",$G2408),AllocFactorMatrix,(K$4+1),FALSE)*$E2410</f>
        <v>-326.91381254628823</v>
      </c>
      <c r="L2408" s="54">
        <f ca="1">VLOOKUP(CONCATENATE($F2408," ",$G2408),AllocFactorMatrix,(L$4+1),FALSE)*$E2410</f>
        <v>-10.390063133379885</v>
      </c>
      <c r="M2408" s="54">
        <f ca="1">VLOOKUP(CONCATENATE($F2408," ",$G2408),AllocFactorMatrix,(M$4+1),FALSE)*$E2410</f>
        <v>-0.95784235887801727</v>
      </c>
      <c r="N2408" s="54">
        <f t="shared" ca="1" si="1199"/>
        <v>-338.26171803854612</v>
      </c>
      <c r="O2408" s="54">
        <f ca="1">VLOOKUP(CONCATENATE($F2408," ",$G2408),AllocFactorMatrix,(O$4+1),FALSE)*$E2410</f>
        <v>-298.05188441148834</v>
      </c>
      <c r="P2408" s="54">
        <f ca="1">VLOOKUP(CONCATENATE($F2408," ",$G2408),AllocFactorMatrix,(P$4+1),FALSE)*$E2410</f>
        <v>-55.253084355132721</v>
      </c>
      <c r="Q2408" s="54">
        <f ca="1">VLOOKUP(CONCATENATE($F2408," ",$G2408),AllocFactorMatrix,(Q$4+1),FALSE)*$E2410</f>
        <v>-25.105587277065332</v>
      </c>
      <c r="R2408" s="54">
        <f ca="1">VLOOKUP(CONCATENATE($F2408," ",$G2408),AllocFactorMatrix,(R$4+1),FALSE)*$E2410</f>
        <v>-1.1632457502568974</v>
      </c>
      <c r="S2408" s="54">
        <f t="shared" ca="1" si="1201"/>
        <v>-379.57380179394335</v>
      </c>
      <c r="T2408" s="54">
        <f ca="1">VLOOKUP(CONCATENATE($F2408," ",$G2408),AllocFactorMatrix,(T$4+1),FALSE)*$E2410</f>
        <v>-11.421913017838847</v>
      </c>
      <c r="U2408" s="54">
        <f ca="1">VLOOKUP(CONCATENATE($F2408," ",$G2408),AllocFactorMatrix,(U$4+1),FALSE)*$E2410</f>
        <v>-200.55168165821763</v>
      </c>
      <c r="V2408" s="54">
        <f ca="1">VLOOKUP(CONCATENATE($F2408," ",$G2408),AllocFactorMatrix,(V$4+1),FALSE)*$E2410</f>
        <v>-1138.6491836358798</v>
      </c>
      <c r="W2408" s="54">
        <f ca="1">VLOOKUP(CONCATENATE($F2408," ",$G2408),AllocFactorMatrix,(W$4+1),FALSE)*$E2410</f>
        <v>-216.02839983582905</v>
      </c>
      <c r="X2408" s="54">
        <f t="shared" ca="1" si="1202"/>
        <v>-1566.6511781477654</v>
      </c>
      <c r="Y2408" s="54">
        <f ca="1">VLOOKUP(CONCATENATE($F2408," ",$G2408),AllocFactorMatrix,(Y$4+1),FALSE)*$E2410</f>
        <v>-80.751239804984067</v>
      </c>
      <c r="Z2408" s="54">
        <f ca="1">VLOOKUP(CONCATENATE($F2408," ",$G2408),AllocFactorMatrix,(Z$4+1),FALSE)*$E2410</f>
        <v>-1.314501454074507</v>
      </c>
      <c r="AA2408" s="54">
        <f t="shared" ca="1" si="1200"/>
        <v>-82.065741259058569</v>
      </c>
      <c r="AB2408" s="54">
        <f ca="1">VLOOKUP(CONCATENATE($F2408," ",$G2408),AllocFactorMatrix,(AB$4+1),FALSE)*$E2410</f>
        <v>-1.4662206330166596</v>
      </c>
      <c r="AC2408" s="54">
        <f ca="1">VLOOKUP(CONCATENATE($F2408," ",$G2408),AllocFactorMatrix,(AC$4+1),FALSE)*$E2410</f>
        <v>-31.705057800415158</v>
      </c>
      <c r="AD2408" s="54">
        <f ca="1">VLOOKUP(CONCATENATE($F2408," ",$G2408),AllocFactorMatrix,(AD$4+1),FALSE)*$E2410</f>
        <v>-6.2741721038527301</v>
      </c>
    </row>
    <row r="2409" spans="1:30" s="51" customFormat="1" hidden="1" outlineLevel="1">
      <c r="A2409" s="56"/>
      <c r="B2409" s="111"/>
      <c r="C2409" s="55"/>
      <c r="D2409" s="55"/>
      <c r="F2409" s="52" t="str">
        <f>F2410</f>
        <v>LABOR_M</v>
      </c>
      <c r="G2409" s="55" t="str">
        <f>$G$14</f>
        <v>CUSTOMER</v>
      </c>
      <c r="H2409" s="53">
        <f t="shared" ca="1" si="1198"/>
        <v>-3020.1819219530398</v>
      </c>
      <c r="I2409" s="54">
        <f ca="1">VLOOKUP(CONCATENATE($F2409," ",$G2409),AllocFactorMatrix,(I$4+1),FALSE)*$E2410</f>
        <v>-2157.9229802517016</v>
      </c>
      <c r="J2409" s="54">
        <f ca="1">VLOOKUP(CONCATENATE($F2409," ",$G2409),AllocFactorMatrix,(J$4+1),FALSE)*$E2410</f>
        <v>-369.29167835825757</v>
      </c>
      <c r="K2409" s="54">
        <f ca="1">VLOOKUP(CONCATENATE($F2409," ",$G2409),AllocFactorMatrix,(K$4+1),FALSE)*$E2410</f>
        <v>-106.33609978328755</v>
      </c>
      <c r="L2409" s="54">
        <f ca="1">VLOOKUP(CONCATENATE($F2409," ",$G2409),AllocFactorMatrix,(L$4+1),FALSE)*$E2410</f>
        <v>-17.77545264067016</v>
      </c>
      <c r="M2409" s="54">
        <f ca="1">VLOOKUP(CONCATENATE($F2409," ",$G2409),AllocFactorMatrix,(M$4+1),FALSE)*$E2410</f>
        <v>-2.8084362754018497</v>
      </c>
      <c r="N2409" s="54">
        <f t="shared" ca="1" si="1199"/>
        <v>-126.91998869935955</v>
      </c>
      <c r="O2409" s="54">
        <f ca="1">VLOOKUP(CONCATENATE($F2409," ",$G2409),AllocFactorMatrix,(O$4+1),FALSE)*$E2410</f>
        <v>-19.842564702467133</v>
      </c>
      <c r="P2409" s="54">
        <f ca="1">VLOOKUP(CONCATENATE($F2409," ",$G2409),AllocFactorMatrix,(P$4+1),FALSE)*$E2410</f>
        <v>-5.0961202927584983</v>
      </c>
      <c r="Q2409" s="54">
        <f ca="1">VLOOKUP(CONCATENATE($F2409," ",$G2409),AllocFactorMatrix,(Q$4+1),FALSE)*$E2410</f>
        <v>-9.7472876146259004</v>
      </c>
      <c r="R2409" s="54">
        <f ca="1">VLOOKUP(CONCATENATE($F2409," ",$G2409),AllocFactorMatrix,(R$4+1),FALSE)*$E2410</f>
        <v>-1.7012396208580882</v>
      </c>
      <c r="S2409" s="54">
        <f t="shared" ca="1" si="1201"/>
        <v>-36.387212230709622</v>
      </c>
      <c r="T2409" s="54">
        <f ca="1">VLOOKUP(CONCATENATE($F2409," ",$G2409),AllocFactorMatrix,(T$4+1),FALSE)*$E2410</f>
        <v>-0.13800011479438565</v>
      </c>
      <c r="U2409" s="54">
        <f ca="1">VLOOKUP(CONCATENATE($F2409," ",$G2409),AllocFactorMatrix,(U$4+1),FALSE)*$E2410</f>
        <v>-3.0338782048127473</v>
      </c>
      <c r="V2409" s="54">
        <f ca="1">VLOOKUP(CONCATENATE($F2409," ",$G2409),AllocFactorMatrix,(V$4+1),FALSE)*$E2410</f>
        <v>-14.341949561954637</v>
      </c>
      <c r="W2409" s="54">
        <f ca="1">VLOOKUP(CONCATENATE($F2409," ",$G2409),AllocFactorMatrix,(W$4+1),FALSE)*$E2410</f>
        <v>-2.5528098599618669</v>
      </c>
      <c r="X2409" s="54">
        <f t="shared" ca="1" si="1202"/>
        <v>-20.066637741523635</v>
      </c>
      <c r="Y2409" s="54">
        <f ca="1">VLOOKUP(CONCATENATE($F2409," ",$G2409),AllocFactorMatrix,(Y$4+1),FALSE)*$E2410</f>
        <v>-5.4309505506720432</v>
      </c>
      <c r="Z2409" s="54">
        <f ca="1">VLOOKUP(CONCATENATE($F2409," ",$G2409),AllocFactorMatrix,(Z$4+1),FALSE)*$E2410</f>
        <v>-8.6041181811533543E-2</v>
      </c>
      <c r="AA2409" s="54">
        <f t="shared" ca="1" si="1200"/>
        <v>-5.5169917324835769</v>
      </c>
      <c r="AB2409" s="54">
        <f ca="1">VLOOKUP(CONCATENATE($F2409," ",$G2409),AllocFactorMatrix,(AB$4+1),FALSE)*$E2410</f>
        <v>-0.15475459736500979</v>
      </c>
      <c r="AC2409" s="54">
        <f ca="1">VLOOKUP(CONCATENATE($F2409," ",$G2409),AllocFactorMatrix,(AC$4+1),FALSE)*$E2410</f>
        <v>-238.17229966526614</v>
      </c>
      <c r="AD2409" s="54">
        <f ca="1">VLOOKUP(CONCATENATE($F2409," ",$G2409),AllocFactorMatrix,(AD$4+1),FALSE)*$E2410</f>
        <v>-65.749378676373226</v>
      </c>
    </row>
    <row r="2410" spans="1:30" s="51" customFormat="1" collapsed="1">
      <c r="A2410" s="56"/>
      <c r="B2410" s="111"/>
      <c r="C2410" s="55"/>
      <c r="D2410" s="98" t="str">
        <f>D2064</f>
        <v>Adjs 32-39 - Total Incentive Compensation &amp; Payroll Adjustment</v>
      </c>
      <c r="E2410" s="61">
        <v>-33388</v>
      </c>
      <c r="F2410" s="61" t="s">
        <v>70</v>
      </c>
      <c r="G2410" s="55" t="str">
        <f>$G$15</f>
        <v>TOTAL</v>
      </c>
      <c r="H2410" s="53">
        <f t="shared" ca="1" si="1198"/>
        <v>-33387.999999999993</v>
      </c>
      <c r="I2410" s="54">
        <f ca="1">VLOOKUP(CONCATENATE($F2410," ",$G2410),AllocFactorMatrix,(I$4+1),FALSE)*$E2410</f>
        <v>-18849.026109375664</v>
      </c>
      <c r="J2410" s="54">
        <f ca="1">VLOOKUP(CONCATENATE($F2410," ",$G2410),AllocFactorMatrix,(J$4+1),FALSE)*$E2410</f>
        <v>-1202.5126810934826</v>
      </c>
      <c r="K2410" s="54">
        <f ca="1">VLOOKUP(CONCATENATE($F2410," ",$G2410),AllocFactorMatrix,(K$4+1),FALSE)*$E2410</f>
        <v>-3045.235356150612</v>
      </c>
      <c r="L2410" s="54">
        <f ca="1">VLOOKUP(CONCATENATE($F2410," ",$G2410),AllocFactorMatrix,(L$4+1),FALSE)*$E2410</f>
        <v>-98.794471413363922</v>
      </c>
      <c r="M2410" s="54">
        <f ca="1">VLOOKUP(CONCATENATE($F2410," ",$G2410),AllocFactorMatrix,(M$4+1),FALSE)*$E2410</f>
        <v>-7.7922355848454821</v>
      </c>
      <c r="N2410" s="54">
        <f t="shared" ca="1" si="1199"/>
        <v>-3151.8220631488216</v>
      </c>
      <c r="O2410" s="54">
        <f ca="1">VLOOKUP(CONCATENATE($F2410," ",$G2410),AllocFactorMatrix,(O$4+1),FALSE)*$E2410</f>
        <v>-2250.8852429479716</v>
      </c>
      <c r="P2410" s="54">
        <f ca="1">VLOOKUP(CONCATENATE($F2410," ",$G2410),AllocFactorMatrix,(P$4+1),FALSE)*$E2410</f>
        <v>-378.69576988661112</v>
      </c>
      <c r="Q2410" s="54">
        <f ca="1">VLOOKUP(CONCATENATE($F2410," ",$G2410),AllocFactorMatrix,(Q$4+1),FALSE)*$E2410</f>
        <v>-122.14929912575137</v>
      </c>
      <c r="R2410" s="54">
        <f ca="1">VLOOKUP(CONCATENATE($F2410," ",$G2410),AllocFactorMatrix,(R$4+1),FALSE)*$E2410</f>
        <v>-6.7861783678107122</v>
      </c>
      <c r="S2410" s="54">
        <f t="shared" ca="1" si="1201"/>
        <v>-2758.5164903281452</v>
      </c>
      <c r="T2410" s="54">
        <f ca="1">VLOOKUP(CONCATENATE($F2410," ",$G2410),AllocFactorMatrix,(T$4+1),FALSE)*$E2410</f>
        <v>-77.796238698701828</v>
      </c>
      <c r="U2410" s="54">
        <f ca="1">VLOOKUP(CONCATENATE($F2410," ",$G2410),AllocFactorMatrix,(U$4+1),FALSE)*$E2410</f>
        <v>-1182.653946835258</v>
      </c>
      <c r="V2410" s="54">
        <f ca="1">VLOOKUP(CONCATENATE($F2410," ",$G2410),AllocFactorMatrix,(V$4+1),FALSE)*$E2410</f>
        <v>-4285.4250839868519</v>
      </c>
      <c r="W2410" s="54">
        <f ca="1">VLOOKUP(CONCATENATE($F2410," ",$G2410),AllocFactorMatrix,(W$4+1),FALSE)*$E2410</f>
        <v>-783.67872151033305</v>
      </c>
      <c r="X2410" s="54">
        <f t="shared" ca="1" si="1202"/>
        <v>-6329.5539910311445</v>
      </c>
      <c r="Y2410" s="54">
        <f ca="1">VLOOKUP(CONCATENATE($F2410," ",$G2410),AllocFactorMatrix,(Y$4+1),FALSE)*$E2410</f>
        <v>-689.90558919202033</v>
      </c>
      <c r="Z2410" s="54">
        <f ca="1">VLOOKUP(CONCATENATE($F2410," ",$G2410),AllocFactorMatrix,(Z$4+1),FALSE)*$E2410</f>
        <v>-10.114318155414875</v>
      </c>
      <c r="AA2410" s="54">
        <f t="shared" ca="1" si="1200"/>
        <v>-700.01990734743515</v>
      </c>
      <c r="AB2410" s="54">
        <f ca="1">VLOOKUP(CONCATENATE($F2410," ",$G2410),AllocFactorMatrix,(AB$4+1),FALSE)*$E2410</f>
        <v>-9.34984879997128</v>
      </c>
      <c r="AC2410" s="54">
        <f ca="1">VLOOKUP(CONCATENATE($F2410," ",$G2410),AllocFactorMatrix,(AC$4+1),FALSE)*$E2410</f>
        <v>-308.41024791903709</v>
      </c>
      <c r="AD2410" s="54">
        <f ca="1">VLOOKUP(CONCATENATE($F2410," ",$G2410),AllocFactorMatrix,(AD$4+1),FALSE)*$E2410</f>
        <v>-78.788660956299012</v>
      </c>
    </row>
    <row r="2411" spans="1:30" hidden="1" outlineLevel="1">
      <c r="D2411" s="7"/>
      <c r="E2411" s="51"/>
      <c r="F2411" s="52" t="str">
        <f>F2418</f>
        <v>RSALE</v>
      </c>
      <c r="G2411" s="55" t="str">
        <f>$G$8</f>
        <v>PRODUCTION</v>
      </c>
      <c r="H2411" s="4">
        <f t="shared" ref="H2411:H2418" ca="1" si="1203">SUBTOTAL(9,I2411:AD2411)</f>
        <v>-808.46336273076827</v>
      </c>
      <c r="I2411" s="5">
        <f ca="1">VLOOKUP(CONCATENATE($F2411," ",$G2411),AllocFactorMatrix,(I$4+1),FALSE)*$E2418</f>
        <v>-360.57291797187344</v>
      </c>
      <c r="J2411" s="5">
        <f ca="1">VLOOKUP(CONCATENATE($F2411," ",$G2411),AllocFactorMatrix,(J$4+1),FALSE)*$E2418</f>
        <v>-23.877971702777266</v>
      </c>
      <c r="K2411" s="5">
        <f ca="1">VLOOKUP(CONCATENATE($F2411," ",$G2411),AllocFactorMatrix,(K$4+1),FALSE)*$E2418</f>
        <v>-82.449241342226259</v>
      </c>
      <c r="L2411" s="5">
        <f ca="1">VLOOKUP(CONCATENATE($F2411," ",$G2411),AllocFactorMatrix,(L$4+1),FALSE)*$E2418</f>
        <v>-2.4365576398823299</v>
      </c>
      <c r="M2411" s="5">
        <f ca="1">VLOOKUP(CONCATENATE($F2411," ",$G2411),AllocFactorMatrix,(M$4+1),FALSE)*$E2418</f>
        <v>-0.23733103713029818</v>
      </c>
      <c r="N2411" s="5">
        <f t="shared" ref="N2411:N2418" ca="1" si="1204">SUBTOTAL(9,K2411:M2411)</f>
        <v>-85.123130019238886</v>
      </c>
      <c r="O2411" s="5">
        <f ca="1">VLOOKUP(CONCATENATE($F2411," ",$G2411),AllocFactorMatrix,(O$4+1),FALSE)*$E2418</f>
        <v>-63.204427480399048</v>
      </c>
      <c r="P2411" s="5">
        <f ca="1">VLOOKUP(CONCATENATE($F2411," ",$G2411),AllocFactorMatrix,(P$4+1),FALSE)*$E2418</f>
        <v>-12.084816749263002</v>
      </c>
      <c r="Q2411" s="5">
        <f ca="1">VLOOKUP(CONCATENATE($F2411," ",$G2411),AllocFactorMatrix,(Q$4+1),FALSE)*$E2418</f>
        <v>-5.2040197083189694</v>
      </c>
      <c r="R2411" s="5">
        <f ca="1">VLOOKUP(CONCATENATE($F2411," ",$G2411),AllocFactorMatrix,(R$4+1),FALSE)*$E2418</f>
        <v>-0.22851277564313988</v>
      </c>
      <c r="S2411" s="5">
        <f ca="1">SUBTOTAL(9,O2411:R2411)</f>
        <v>-80.721776713624152</v>
      </c>
      <c r="T2411" s="5">
        <f ca="1">VLOOKUP(CONCATENATE($F2411," ",$G2411),AllocFactorMatrix,(T$4+1),FALSE)*$E2418</f>
        <v>-1.882955278583557</v>
      </c>
      <c r="U2411" s="5">
        <f ca="1">VLOOKUP(CONCATENATE($F2411," ",$G2411),AllocFactorMatrix,(U$4+1),FALSE)*$E2418</f>
        <v>-32.688272775333246</v>
      </c>
      <c r="V2411" s="5">
        <f ca="1">VLOOKUP(CONCATENATE($F2411," ",$G2411),AllocFactorMatrix,(V$4+1),FALSE)*$E2418</f>
        <v>-176.05194028584125</v>
      </c>
      <c r="W2411" s="5">
        <f ca="1">VLOOKUP(CONCATENATE($F2411," ",$G2411),AllocFactorMatrix,(W$4+1),FALSE)*$E2418</f>
        <v>-28.745784002670661</v>
      </c>
      <c r="X2411" s="5">
        <f ca="1">SUBTOTAL(9,T2411:W2411)</f>
        <v>-239.36895234242871</v>
      </c>
      <c r="Y2411" s="5">
        <f ca="1">VLOOKUP(CONCATENATE($F2411," ",$G2411),AllocFactorMatrix,(Y$4+1),FALSE)*$E2418</f>
        <v>-18.233505293935899</v>
      </c>
      <c r="Z2411" s="5">
        <f ca="1">VLOOKUP(CONCATENATE($F2411," ",$G2411),AllocFactorMatrix,(Z$4+1),FALSE)*$E2418</f>
        <v>-0.28906862097505576</v>
      </c>
      <c r="AA2411" s="5">
        <f t="shared" ref="AA2411:AA2418" ca="1" si="1205">SUBTOTAL(9,Y2411:Z2411)</f>
        <v>-18.522573914910954</v>
      </c>
      <c r="AB2411" s="5">
        <f ca="1">VLOOKUP(CONCATENATE($F2411," ",$G2411),AllocFactorMatrix,(AB$4+1),FALSE)*$E2418</f>
        <v>-0.27604006591493657</v>
      </c>
      <c r="AC2411" s="5">
        <f ca="1">VLOOKUP(CONCATENATE($F2411," ",$G2411),AllocFactorMatrix,(AC$4+1),FALSE)*$E2418</f>
        <v>0</v>
      </c>
      <c r="AD2411" s="5">
        <f ca="1">VLOOKUP(CONCATENATE($F2411," ",$G2411),AllocFactorMatrix,(AD$4+1),FALSE)*$E2418</f>
        <v>0</v>
      </c>
    </row>
    <row r="2412" spans="1:30" hidden="1" outlineLevel="1">
      <c r="D2412" s="7"/>
      <c r="E2412" s="51"/>
      <c r="F2412" s="52" t="str">
        <f>F2418</f>
        <v>RSALE</v>
      </c>
      <c r="G2412" s="55" t="str">
        <f>$G$9</f>
        <v>BULKTRAN</v>
      </c>
      <c r="H2412" s="4">
        <f t="shared" ca="1" si="1203"/>
        <v>64.271090215358953</v>
      </c>
      <c r="I2412" s="5">
        <f ca="1">VLOOKUP(CONCATENATE($F2412," ",$G2412),AllocFactorMatrix,(I$4+1),FALSE)*$E2418</f>
        <v>49.524801436055157</v>
      </c>
      <c r="J2412" s="5">
        <f ca="1">VLOOKUP(CONCATENATE($F2412," ",$G2412),AllocFactorMatrix,(J$4+1),FALSE)*$E2418</f>
        <v>-0.45082390254171351</v>
      </c>
      <c r="K2412" s="5">
        <f ca="1">VLOOKUP(CONCATENATE($F2412," ",$G2412),AllocFactorMatrix,(K$4+1),FALSE)*$E2418</f>
        <v>0.85426877602672013</v>
      </c>
      <c r="L2412" s="5">
        <f ca="1">VLOOKUP(CONCATENATE($F2412," ",$G2412),AllocFactorMatrix,(L$4+1),FALSE)*$E2418</f>
        <v>6.8077293172860195E-2</v>
      </c>
      <c r="M2412" s="5">
        <f ca="1">VLOOKUP(CONCATENATE($F2412," ",$G2412),AllocFactorMatrix,(M$4+1),FALSE)*$E2418</f>
        <v>-5.7848380465975395E-2</v>
      </c>
      <c r="N2412" s="5">
        <f t="shared" ca="1" si="1204"/>
        <v>0.86449768873360489</v>
      </c>
      <c r="O2412" s="5">
        <f ca="1">VLOOKUP(CONCATENATE($F2412," ",$G2412),AllocFactorMatrix,(O$4+1),FALSE)*$E2418</f>
        <v>0.67114618262202452</v>
      </c>
      <c r="P2412" s="5">
        <f ca="1">VLOOKUP(CONCATENATE($F2412," ",$G2412),AllocFactorMatrix,(P$4+1),FALSE)*$E2418</f>
        <v>-2.1322033261661148E-2</v>
      </c>
      <c r="Q2412" s="5">
        <f ca="1">VLOOKUP(CONCATENATE($F2412," ",$G2412),AllocFactorMatrix,(Q$4+1),FALSE)*$E2418</f>
        <v>9.6564438751296902E-2</v>
      </c>
      <c r="R2412" s="5">
        <f ca="1">VLOOKUP(CONCATENATE($F2412," ",$G2412),AllocFactorMatrix,(R$4+1),FALSE)*$E2418</f>
        <v>6.9745586377083987E-3</v>
      </c>
      <c r="S2412" s="5">
        <f t="shared" ref="S2412:S2418" ca="1" si="1206">SUBTOTAL(9,O2412:R2412)</f>
        <v>0.75336314674936866</v>
      </c>
      <c r="T2412" s="5">
        <f ca="1">VLOOKUP(CONCATENATE($F2412," ",$G2412),AllocFactorMatrix,(T$4+1),FALSE)*$E2418</f>
        <v>0.16682778546400354</v>
      </c>
      <c r="U2412" s="5">
        <f ca="1">VLOOKUP(CONCATENATE($F2412," ",$G2412),AllocFactorMatrix,(U$4+1),FALSE)*$E2418</f>
        <v>1.7040467492705038</v>
      </c>
      <c r="V2412" s="5">
        <f ca="1">VLOOKUP(CONCATENATE($F2412," ",$G2412),AllocFactorMatrix,(V$4+1),FALSE)*$E2418</f>
        <v>8.2347790813050068</v>
      </c>
      <c r="W2412" s="5">
        <f ca="1">VLOOKUP(CONCATENATE($F2412," ",$G2412),AllocFactorMatrix,(W$4+1),FALSE)*$E2418</f>
        <v>2.7352922118224008</v>
      </c>
      <c r="X2412" s="5">
        <f t="shared" ref="X2412:X2418" ca="1" si="1207">SUBTOTAL(9,T2412:W2412)</f>
        <v>12.840945827861916</v>
      </c>
      <c r="Y2412" s="5">
        <f ca="1">VLOOKUP(CONCATENATE($F2412," ",$G2412),AllocFactorMatrix,(Y$4+1),FALSE)*$E2418</f>
        <v>0.72698634002691509</v>
      </c>
      <c r="Z2412" s="5">
        <f ca="1">VLOOKUP(CONCATENATE($F2412," ",$G2412),AllocFactorMatrix,(Z$4+1),FALSE)*$E2418</f>
        <v>1.983537916959641E-2</v>
      </c>
      <c r="AA2412" s="5">
        <f t="shared" ca="1" si="1205"/>
        <v>0.74682171919651152</v>
      </c>
      <c r="AB2412" s="5">
        <f ca="1">VLOOKUP(CONCATENATE($F2412," ",$G2412),AllocFactorMatrix,(AB$4+1),FALSE)*$E2418</f>
        <v>-8.5157006958808904E-3</v>
      </c>
      <c r="AC2412" s="5">
        <f ca="1">VLOOKUP(CONCATENATE($F2412," ",$G2412),AllocFactorMatrix,(AC$4+1),FALSE)*$E2418</f>
        <v>0</v>
      </c>
      <c r="AD2412" s="5">
        <f ca="1">VLOOKUP(CONCATENATE($F2412," ",$G2412),AllocFactorMatrix,(AD$4+1),FALSE)*$E2418</f>
        <v>0</v>
      </c>
    </row>
    <row r="2413" spans="1:30" hidden="1" outlineLevel="1">
      <c r="D2413" s="7"/>
      <c r="E2413" s="51"/>
      <c r="F2413" s="52" t="str">
        <f>F2418</f>
        <v>RSALE</v>
      </c>
      <c r="G2413" s="55" t="str">
        <f>$G$10</f>
        <v>SUBTRAN</v>
      </c>
      <c r="H2413" s="4">
        <f t="shared" ca="1" si="1203"/>
        <v>13.490792201293541</v>
      </c>
      <c r="I2413" s="5">
        <f ca="1">VLOOKUP(CONCATENATE($F2413," ",$G2413),AllocFactorMatrix,(I$4+1),FALSE)*$E2418</f>
        <v>10.42449697887518</v>
      </c>
      <c r="J2413" s="5">
        <f ca="1">VLOOKUP(CONCATENATE($F2413," ",$G2413),AllocFactorMatrix,(J$4+1),FALSE)*$E2418</f>
        <v>-8.306102348048483E-2</v>
      </c>
      <c r="K2413" s="5">
        <f ca="1">VLOOKUP(CONCATENATE($F2413," ",$G2413),AllocFactorMatrix,(K$4+1),FALSE)*$E2418</f>
        <v>0.20016061497451049</v>
      </c>
      <c r="L2413" s="5">
        <f ca="1">VLOOKUP(CONCATENATE($F2413," ",$G2413),AllocFactorMatrix,(L$4+1),FALSE)*$E2418</f>
        <v>1.4491960369097952E-2</v>
      </c>
      <c r="M2413" s="5">
        <f ca="1">VLOOKUP(CONCATENATE($F2413," ",$G2413),AllocFactorMatrix,(M$4+1),FALSE)*$E2418</f>
        <v>-1.9602691528097113E-2</v>
      </c>
      <c r="N2413" s="5">
        <f t="shared" ca="1" si="1204"/>
        <v>0.1950498838155113</v>
      </c>
      <c r="O2413" s="5">
        <f ca="1">VLOOKUP(CONCATENATE($F2413," ",$G2413),AllocFactorMatrix,(O$4+1),FALSE)*$E2418</f>
        <v>0.15503122109378259</v>
      </c>
      <c r="P2413" s="5">
        <f ca="1">VLOOKUP(CONCATENATE($F2413," ",$G2413),AllocFactorMatrix,(P$4+1),FALSE)*$E2418</f>
        <v>-8.9097686749706382E-5</v>
      </c>
      <c r="Q2413" s="5">
        <f ca="1">VLOOKUP(CONCATENATE($F2413," ",$G2413),AllocFactorMatrix,(Q$4+1),FALSE)*$E2418</f>
        <v>2.8089048691429839E-2</v>
      </c>
      <c r="R2413" s="5">
        <f ca="1">VLOOKUP(CONCATENATE($F2413," ",$G2413),AllocFactorMatrix,(R$4+1),FALSE)*$E2418</f>
        <v>0</v>
      </c>
      <c r="S2413" s="5">
        <f t="shared" ca="1" si="1206"/>
        <v>0.18303117209846273</v>
      </c>
      <c r="T2413" s="5">
        <f ca="1">VLOOKUP(CONCATENATE($F2413," ",$G2413),AllocFactorMatrix,(T$4+1),FALSE)*$E2418</f>
        <v>3.4057651506984712E-2</v>
      </c>
      <c r="U2413" s="5">
        <f ca="1">VLOOKUP(CONCATENATE($F2413," ",$G2413),AllocFactorMatrix,(U$4+1),FALSE)*$E2418</f>
        <v>0.35269262514517902</v>
      </c>
      <c r="V2413" s="5">
        <f ca="1">VLOOKUP(CONCATENATE($F2413," ",$G2413),AllocFactorMatrix,(V$4+1),FALSE)*$E2418</f>
        <v>2.2524559607327852</v>
      </c>
      <c r="W2413" s="5">
        <f ca="1">VLOOKUP(CONCATENATE($F2413," ",$G2413),AllocFactorMatrix,(W$4+1),FALSE)*$E2418</f>
        <v>0</v>
      </c>
      <c r="X2413" s="5">
        <f t="shared" ca="1" si="1207"/>
        <v>2.6392062373849487</v>
      </c>
      <c r="Y2413" s="5">
        <f ca="1">VLOOKUP(CONCATENATE($F2413," ",$G2413),AllocFactorMatrix,(Y$4+1),FALSE)*$E2418</f>
        <v>0.14863266404082767</v>
      </c>
      <c r="Z2413" s="5">
        <f ca="1">VLOOKUP(CONCATENATE($F2413," ",$G2413),AllocFactorMatrix,(Z$4+1),FALSE)*$E2418</f>
        <v>3.971300831234822E-3</v>
      </c>
      <c r="AA2413" s="5">
        <f t="shared" ca="1" si="1205"/>
        <v>0.15260396487206249</v>
      </c>
      <c r="AB2413" s="5">
        <f ca="1">VLOOKUP(CONCATENATE($F2413," ",$G2413),AllocFactorMatrix,(AB$4+1),FALSE)*$E2418</f>
        <v>-1.6360861951210687E-3</v>
      </c>
      <c r="AC2413" s="5">
        <f ca="1">VLOOKUP(CONCATENATE($F2413," ",$G2413),AllocFactorMatrix,(AC$4+1),FALSE)*$E2418</f>
        <v>-1.5309025924918456E-2</v>
      </c>
      <c r="AD2413" s="5">
        <f ca="1">VLOOKUP(CONCATENATE($F2413," ",$G2413),AllocFactorMatrix,(AD$4+1),FALSE)*$E2418</f>
        <v>-3.5899001520970555E-3</v>
      </c>
    </row>
    <row r="2414" spans="1:30" hidden="1" outlineLevel="1">
      <c r="D2414" s="7"/>
      <c r="E2414" s="51"/>
      <c r="F2414" s="52" t="str">
        <f>F2418</f>
        <v>RSALE</v>
      </c>
      <c r="G2414" s="55" t="str">
        <f>$G$11</f>
        <v>DISTPRI</v>
      </c>
      <c r="H2414" s="4">
        <f t="shared" ca="1" si="1203"/>
        <v>-212.45328566472816</v>
      </c>
      <c r="I2414" s="5">
        <f ca="1">VLOOKUP(CONCATENATE($F2414," ",$G2414),AllocFactorMatrix,(I$4+1),FALSE)*$E2418</f>
        <v>-120.89480172421483</v>
      </c>
      <c r="J2414" s="5">
        <f ca="1">VLOOKUP(CONCATENATE($F2414," ",$G2414),AllocFactorMatrix,(J$4+1),FALSE)*$E2418</f>
        <v>-9.6865103498591001</v>
      </c>
      <c r="K2414" s="5">
        <f ca="1">VLOOKUP(CONCATENATE($F2414," ",$G2414),AllocFactorMatrix,(K$4+1),FALSE)*$E2418</f>
        <v>-32.058508173736918</v>
      </c>
      <c r="L2414" s="5">
        <f ca="1">VLOOKUP(CONCATENATE($F2414," ",$G2414),AllocFactorMatrix,(L$4+1),FALSE)*$E2418</f>
        <v>-0.91203831237650401</v>
      </c>
      <c r="M2414" s="5">
        <f ca="1">VLOOKUP(CONCATENATE($F2414," ",$G2414),AllocFactorMatrix,(M$4+1),FALSE)*$E2418</f>
        <v>0</v>
      </c>
      <c r="N2414" s="5">
        <f t="shared" ca="1" si="1204"/>
        <v>-32.97054648611342</v>
      </c>
      <c r="O2414" s="5">
        <f ca="1">VLOOKUP(CONCATENATE($F2414," ",$G2414),AllocFactorMatrix,(O$4+1),FALSE)*$E2418</f>
        <v>-24.240661857150251</v>
      </c>
      <c r="P2414" s="5">
        <f ca="1">VLOOKUP(CONCATENATE($F2414," ",$G2414),AllocFactorMatrix,(P$4+1),FALSE)*$E2418</f>
        <v>-4.7073759167121603</v>
      </c>
      <c r="Q2414" s="5">
        <f ca="1">VLOOKUP(CONCATENATE($F2414," ",$G2414),AllocFactorMatrix,(Q$4+1),FALSE)*$E2418</f>
        <v>0</v>
      </c>
      <c r="R2414" s="5">
        <f ca="1">VLOOKUP(CONCATENATE($F2414," ",$G2414),AllocFactorMatrix,(R$4+1),FALSE)*$E2418</f>
        <v>0</v>
      </c>
      <c r="S2414" s="5">
        <f t="shared" ca="1" si="1206"/>
        <v>-28.94803777386241</v>
      </c>
      <c r="T2414" s="5">
        <f ca="1">VLOOKUP(CONCATENATE($F2414," ",$G2414),AllocFactorMatrix,(T$4+1),FALSE)*$E2418</f>
        <v>-0.65875119639795743</v>
      </c>
      <c r="U2414" s="5">
        <f ca="1">VLOOKUP(CONCATENATE($F2414," ",$G2414),AllocFactorMatrix,(U$4+1),FALSE)*$E2418</f>
        <v>-11.915106172879479</v>
      </c>
      <c r="V2414" s="5">
        <f ca="1">VLOOKUP(CONCATENATE($F2414," ",$G2414),AllocFactorMatrix,(V$4+1),FALSE)*$E2418</f>
        <v>0</v>
      </c>
      <c r="W2414" s="5">
        <f ca="1">VLOOKUP(CONCATENATE($F2414," ",$G2414),AllocFactorMatrix,(W$4+1),FALSE)*$E2418</f>
        <v>0</v>
      </c>
      <c r="X2414" s="5">
        <f t="shared" ca="1" si="1207"/>
        <v>-12.573857369277437</v>
      </c>
      <c r="Y2414" s="5">
        <f ca="1">VLOOKUP(CONCATENATE($F2414," ",$G2414),AllocFactorMatrix,(Y$4+1),FALSE)*$E2418</f>
        <v>-6.59737547544478</v>
      </c>
      <c r="Z2414" s="5">
        <f ca="1">VLOOKUP(CONCATENATE($F2414," ",$G2414),AllocFactorMatrix,(Z$4+1),FALSE)*$E2418</f>
        <v>-9.9892988548055284E-2</v>
      </c>
      <c r="AA2414" s="5">
        <f t="shared" ca="1" si="1205"/>
        <v>-6.6972684639928355</v>
      </c>
      <c r="AB2414" s="5">
        <f ca="1">VLOOKUP(CONCATENATE($F2414," ",$G2414),AllocFactorMatrix,(AB$4+1),FALSE)*$E2418</f>
        <v>-0.11451500868259402</v>
      </c>
      <c r="AC2414" s="5">
        <f ca="1">VLOOKUP(CONCATENATE($F2414," ",$G2414),AllocFactorMatrix,(AC$4+1),FALSE)*$E2418</f>
        <v>-0.46703483763442605</v>
      </c>
      <c r="AD2414" s="5">
        <f ca="1">VLOOKUP(CONCATENATE($F2414," ",$G2414),AllocFactorMatrix,(AD$4+1),FALSE)*$E2418</f>
        <v>-0.10071365109109537</v>
      </c>
    </row>
    <row r="2415" spans="1:30" hidden="1" outlineLevel="1">
      <c r="D2415" s="7"/>
      <c r="E2415" s="51"/>
      <c r="F2415" s="52" t="str">
        <f>F2418</f>
        <v>RSALE</v>
      </c>
      <c r="G2415" s="55" t="str">
        <f>$G$12</f>
        <v>DISTSEC</v>
      </c>
      <c r="H2415" s="4">
        <f t="shared" ca="1" si="1203"/>
        <v>-90.338480661281338</v>
      </c>
      <c r="I2415" s="5">
        <f ca="1">VLOOKUP(CONCATENATE($F2415," ",$G2415),AllocFactorMatrix,(I$4+1),FALSE)*$E2418</f>
        <v>-57.389358728762616</v>
      </c>
      <c r="J2415" s="5">
        <f ca="1">VLOOKUP(CONCATENATE($F2415," ",$G2415),AllocFactorMatrix,(J$4+1),FALSE)*$E2418</f>
        <v>-5.1000531557483892</v>
      </c>
      <c r="K2415" s="5">
        <f ca="1">VLOOKUP(CONCATENATE($F2415," ",$G2415),AllocFactorMatrix,(K$4+1),FALSE)*$E2418</f>
        <v>-13.876124630997522</v>
      </c>
      <c r="L2415" s="5">
        <f ca="1">VLOOKUP(CONCATENATE($F2415," ",$G2415),AllocFactorMatrix,(L$4+1),FALSE)*$E2418</f>
        <v>0</v>
      </c>
      <c r="M2415" s="5">
        <f ca="1">VLOOKUP(CONCATENATE($F2415," ",$G2415),AllocFactorMatrix,(M$4+1),FALSE)*$E2418</f>
        <v>0</v>
      </c>
      <c r="N2415" s="5">
        <f t="shared" ca="1" si="1204"/>
        <v>-13.876124630997522</v>
      </c>
      <c r="O2415" s="5">
        <f ca="1">VLOOKUP(CONCATENATE($F2415," ",$G2415),AllocFactorMatrix,(O$4+1),FALSE)*$E2418</f>
        <v>-8.9108996422876956</v>
      </c>
      <c r="P2415" s="5">
        <f ca="1">VLOOKUP(CONCATENATE($F2415," ",$G2415),AllocFactorMatrix,(P$4+1),FALSE)*$E2418</f>
        <v>0</v>
      </c>
      <c r="Q2415" s="5">
        <f ca="1">VLOOKUP(CONCATENATE($F2415," ",$G2415),AllocFactorMatrix,(Q$4+1),FALSE)*$E2418</f>
        <v>0</v>
      </c>
      <c r="R2415" s="5">
        <f ca="1">VLOOKUP(CONCATENATE($F2415," ",$G2415),AllocFactorMatrix,(R$4+1),FALSE)*$E2418</f>
        <v>0</v>
      </c>
      <c r="S2415" s="5">
        <f t="shared" ca="1" si="1206"/>
        <v>-8.9108996422876956</v>
      </c>
      <c r="T2415" s="5">
        <f ca="1">VLOOKUP(CONCATENATE($F2415," ",$G2415),AllocFactorMatrix,(T$4+1),FALSE)*$E2418</f>
        <v>-0.17719539836235096</v>
      </c>
      <c r="U2415" s="5">
        <f ca="1">VLOOKUP(CONCATENATE($F2415," ",$G2415),AllocFactorMatrix,(U$4+1),FALSE)*$E2418</f>
        <v>0</v>
      </c>
      <c r="V2415" s="5">
        <f ca="1">VLOOKUP(CONCATENATE($F2415," ",$G2415),AllocFactorMatrix,(V$4+1),FALSE)*$E2418</f>
        <v>0</v>
      </c>
      <c r="W2415" s="5">
        <f ca="1">VLOOKUP(CONCATENATE($F2415," ",$G2415),AllocFactorMatrix,(W$4+1),FALSE)*$E2418</f>
        <v>0</v>
      </c>
      <c r="X2415" s="5">
        <f t="shared" ca="1" si="1207"/>
        <v>-0.17719539836235096</v>
      </c>
      <c r="Y2415" s="5">
        <f ca="1">VLOOKUP(CONCATENATE($F2415," ",$G2415),AllocFactorMatrix,(Y$4+1),FALSE)*$E2418</f>
        <v>-2.931632228760138</v>
      </c>
      <c r="Z2415" s="5">
        <f ca="1">VLOOKUP(CONCATENATE($F2415," ",$G2415),AllocFactorMatrix,(Z$4+1),FALSE)*$E2418</f>
        <v>0</v>
      </c>
      <c r="AA2415" s="5">
        <f t="shared" ca="1" si="1205"/>
        <v>-2.931632228760138</v>
      </c>
      <c r="AB2415" s="5">
        <f ca="1">VLOOKUP(CONCATENATE($F2415," ",$G2415),AllocFactorMatrix,(AB$4+1),FALSE)*$E2418</f>
        <v>-4.0189243857421841E-2</v>
      </c>
      <c r="AC2415" s="5">
        <f ca="1">VLOOKUP(CONCATENATE($F2415," ",$G2415),AllocFactorMatrix,(AC$4+1),FALSE)*$E2418</f>
        <v>-1.644031331166562</v>
      </c>
      <c r="AD2415" s="5">
        <f ca="1">VLOOKUP(CONCATENATE($F2415," ",$G2415),AllocFactorMatrix,(AD$4+1),FALSE)*$E2418</f>
        <v>-0.26899630133864605</v>
      </c>
    </row>
    <row r="2416" spans="1:30" hidden="1" outlineLevel="1">
      <c r="D2416" s="7"/>
      <c r="E2416" s="51"/>
      <c r="F2416" s="52" t="str">
        <f>F2418</f>
        <v>RSALE</v>
      </c>
      <c r="G2416" s="55" t="str">
        <f>$G$13</f>
        <v>ENERGY</v>
      </c>
      <c r="H2416" s="4">
        <f t="shared" ca="1" si="1203"/>
        <v>-686.45449341412075</v>
      </c>
      <c r="I2416" s="5">
        <f ca="1">VLOOKUP(CONCATENATE($F2416," ",$G2416),AllocFactorMatrix,(I$4+1),FALSE)*$E2418</f>
        <v>-261.22099177179979</v>
      </c>
      <c r="J2416" s="5">
        <f ca="1">VLOOKUP(CONCATENATE($F2416," ",$G2416),AllocFactorMatrix,(J$4+1),FALSE)*$E2418</f>
        <v>-16.652299037399303</v>
      </c>
      <c r="K2416" s="5">
        <f ca="1">VLOOKUP(CONCATENATE($F2416," ",$G2416),AllocFactorMatrix,(K$4+1),FALSE)*$E2418</f>
        <v>-55.958525560442318</v>
      </c>
      <c r="L2416" s="5">
        <f ca="1">VLOOKUP(CONCATENATE($F2416," ",$G2416),AllocFactorMatrix,(L$4+1),FALSE)*$E2418</f>
        <v>-1.6091530559269274</v>
      </c>
      <c r="M2416" s="5">
        <f ca="1">VLOOKUP(CONCATENATE($F2416," ",$G2416),AllocFactorMatrix,(M$4+1),FALSE)*$E2418</f>
        <v>-7.6652146572484967E-2</v>
      </c>
      <c r="N2416" s="5">
        <f t="shared" ca="1" si="1204"/>
        <v>-57.644330762941728</v>
      </c>
      <c r="O2416" s="5">
        <f ca="1">VLOOKUP(CONCATENATE($F2416," ",$G2416),AllocFactorMatrix,(O$4+1),FALSE)*$E2418</f>
        <v>-51.988416448334355</v>
      </c>
      <c r="P2416" s="5">
        <f ca="1">VLOOKUP(CONCATENATE($F2416," ",$G2416),AllocFactorMatrix,(P$4+1),FALSE)*$E2418</f>
        <v>-9.7733038520739655</v>
      </c>
      <c r="Q2416" s="5">
        <f ca="1">VLOOKUP(CONCATENATE($F2416," ",$G2416),AllocFactorMatrix,(Q$4+1),FALSE)*$E2418</f>
        <v>-4.3091812814180424</v>
      </c>
      <c r="R2416" s="5">
        <f ca="1">VLOOKUP(CONCATENATE($F2416," ",$G2416),AllocFactorMatrix,(R$4+1),FALSE)*$E2418</f>
        <v>-0.19967926729704505</v>
      </c>
      <c r="S2416" s="5">
        <f t="shared" ca="1" si="1206"/>
        <v>-66.270580849123405</v>
      </c>
      <c r="T2416" s="5">
        <f ca="1">VLOOKUP(CONCATENATE($F2416," ",$G2416),AllocFactorMatrix,(T$4+1),FALSE)*$E2418</f>
        <v>-1.943354415531013</v>
      </c>
      <c r="U2416" s="5">
        <f ca="1">VLOOKUP(CONCATENATE($F2416," ",$G2416),AllocFactorMatrix,(U$4+1),FALSE)*$E2418</f>
        <v>-33.380342258378228</v>
      </c>
      <c r="V2416" s="5">
        <f ca="1">VLOOKUP(CONCATENATE($F2416," ",$G2416),AllocFactorMatrix,(V$4+1),FALSE)*$E2418</f>
        <v>-192.80559887386485</v>
      </c>
      <c r="W2416" s="5">
        <f ca="1">VLOOKUP(CONCATENATE($F2416," ",$G2416),AllocFactorMatrix,(W$4+1),FALSE)*$E2418</f>
        <v>-35.175573756614639</v>
      </c>
      <c r="X2416" s="5">
        <f t="shared" ca="1" si="1207"/>
        <v>-263.30486930438872</v>
      </c>
      <c r="Y2416" s="5">
        <f ca="1">VLOOKUP(CONCATENATE($F2416," ",$G2416),AllocFactorMatrix,(Y$4+1),FALSE)*$E2418</f>
        <v>-13.845534574875881</v>
      </c>
      <c r="Z2416" s="5">
        <f ca="1">VLOOKUP(CONCATENATE($F2416," ",$G2416),AllocFactorMatrix,(Z$4+1),FALSE)*$E2418</f>
        <v>-0.22523748716074005</v>
      </c>
      <c r="AA2416" s="5">
        <f t="shared" ca="1" si="1205"/>
        <v>-14.070772062036621</v>
      </c>
      <c r="AB2416" s="5">
        <f ca="1">VLOOKUP(CONCATENATE($F2416," ",$G2416),AllocFactorMatrix,(AB$4+1),FALSE)*$E2418</f>
        <v>-0.25539294762708847</v>
      </c>
      <c r="AC2416" s="5">
        <f ca="1">VLOOKUP(CONCATENATE($F2416," ",$G2416),AllocFactorMatrix,(AC$4+1),FALSE)*$E2418</f>
        <v>-5.9635840491876717</v>
      </c>
      <c r="AD2416" s="5">
        <f ca="1">VLOOKUP(CONCATENATE($F2416," ",$G2416),AllocFactorMatrix,(AD$4+1),FALSE)*$E2418</f>
        <v>-1.0716726296164258</v>
      </c>
    </row>
    <row r="2417" spans="4:30" hidden="1" outlineLevel="1">
      <c r="D2417" s="7"/>
      <c r="E2417" s="51"/>
      <c r="F2417" s="52" t="str">
        <f>F2418</f>
        <v>RSALE</v>
      </c>
      <c r="G2417" s="55" t="str">
        <f>$G$14</f>
        <v>CUSTOMER</v>
      </c>
      <c r="H2417" s="4">
        <f t="shared" ca="1" si="1203"/>
        <v>-81.052259945754031</v>
      </c>
      <c r="I2417" s="5">
        <f ca="1">VLOOKUP(CONCATENATE($F2417," ",$G2417),AllocFactorMatrix,(I$4+1),FALSE)*$E2418</f>
        <v>-38.331461473442154</v>
      </c>
      <c r="J2417" s="5">
        <f ca="1">VLOOKUP(CONCATENATE($F2417," ",$G2417),AllocFactorMatrix,(J$4+1),FALSE)*$E2418</f>
        <v>-11.177718906222447</v>
      </c>
      <c r="K2417" s="5">
        <f ca="1">VLOOKUP(CONCATENATE($F2417," ",$G2417),AllocFactorMatrix,(K$4+1),FALSE)*$E2418</f>
        <v>-2.9695246588254771</v>
      </c>
      <c r="L2417" s="5">
        <f ca="1">VLOOKUP(CONCATENATE($F2417," ",$G2417),AllocFactorMatrix,(L$4+1),FALSE)*$E2418</f>
        <v>-0.72331675482913071</v>
      </c>
      <c r="M2417" s="5">
        <f ca="1">VLOOKUP(CONCATENATE($F2417," ",$G2417),AllocFactorMatrix,(M$4+1),FALSE)*$E2418</f>
        <v>-0.182857760039464</v>
      </c>
      <c r="N2417" s="5">
        <f t="shared" ca="1" si="1204"/>
        <v>-3.875699173694072</v>
      </c>
      <c r="O2417" s="5">
        <f ca="1">VLOOKUP(CONCATENATE($F2417," ",$G2417),AllocFactorMatrix,(O$4+1),FALSE)*$E2418</f>
        <v>-0.73911972793033232</v>
      </c>
      <c r="P2417" s="5">
        <f ca="1">VLOOKUP(CONCATENATE($F2417," ",$G2417),AllocFactorMatrix,(P$4+1),FALSE)*$E2418</f>
        <v>-0.22024088303992359</v>
      </c>
      <c r="Q2417" s="5">
        <f ca="1">VLOOKUP(CONCATENATE($F2417," ",$G2417),AllocFactorMatrix,(Q$4+1),FALSE)*$E2418</f>
        <v>-0.42794509222189658</v>
      </c>
      <c r="R2417" s="5">
        <f ca="1">VLOOKUP(CONCATENATE($F2417," ",$G2417),AllocFactorMatrix,(R$4+1),FALSE)*$E2418</f>
        <v>-7.2119927824541213E-2</v>
      </c>
      <c r="S2417" s="5">
        <f t="shared" ca="1" si="1206"/>
        <v>-1.4594256310166938</v>
      </c>
      <c r="T2417" s="5">
        <f ca="1">VLOOKUP(CONCATENATE($F2417," ",$G2417),AllocFactorMatrix,(T$4+1),FALSE)*$E2418</f>
        <v>-3.9885265265774119E-3</v>
      </c>
      <c r="U2417" s="5">
        <f ca="1">VLOOKUP(CONCATENATE($F2417," ",$G2417),AllocFactorMatrix,(U$4+1),FALSE)*$E2418</f>
        <v>-0.10831259813065006</v>
      </c>
      <c r="V2417" s="5">
        <f ca="1">VLOOKUP(CONCATENATE($F2417," ",$G2417),AllocFactorMatrix,(V$4+1),FALSE)*$E2418</f>
        <v>-0.5715835484628401</v>
      </c>
      <c r="W2417" s="5">
        <f ca="1">VLOOKUP(CONCATENATE($F2417," ",$G2417),AllocFactorMatrix,(W$4+1),FALSE)*$E2418</f>
        <v>-8.6368873795953843E-2</v>
      </c>
      <c r="X2417" s="5">
        <f t="shared" ca="1" si="1207"/>
        <v>-0.77025354691602144</v>
      </c>
      <c r="Y2417" s="5">
        <f ca="1">VLOOKUP(CONCATENATE($F2417," ",$G2417),AllocFactorMatrix,(Y$4+1),FALSE)*$E2418</f>
        <v>-0.18519469173906528</v>
      </c>
      <c r="Z2417" s="5">
        <f ca="1">VLOOKUP(CONCATENATE($F2417," ",$G2417),AllocFactorMatrix,(Z$4+1),FALSE)*$E2418</f>
        <v>-2.9619618126123333E-3</v>
      </c>
      <c r="AA2417" s="5">
        <f t="shared" ca="1" si="1205"/>
        <v>-0.1881566535516776</v>
      </c>
      <c r="AB2417" s="5">
        <f ca="1">VLOOKUP(CONCATENATE($F2417," ",$G2417),AllocFactorMatrix,(AB$4+1),FALSE)*$E2418</f>
        <v>-4.9482678168708133E-3</v>
      </c>
      <c r="AC2417" s="5">
        <f ca="1">VLOOKUP(CONCATENATE($F2417," ",$G2417),AllocFactorMatrix,(AC$4+1),FALSE)*$E2418</f>
        <v>-21.612377191432639</v>
      </c>
      <c r="AD2417" s="5">
        <f ca="1">VLOOKUP(CONCATENATE($F2417," ",$G2417),AllocFactorMatrix,(AD$4+1),FALSE)*$E2418</f>
        <v>-3.6322191016614802</v>
      </c>
    </row>
    <row r="2418" spans="4:30" collapsed="1">
      <c r="D2418" s="98" t="s">
        <v>660</v>
      </c>
      <c r="E2418" s="61">
        <v>-1801</v>
      </c>
      <c r="F2418" s="57" t="s">
        <v>73</v>
      </c>
      <c r="G2418" s="55" t="str">
        <f>$G$15</f>
        <v>TOTAL</v>
      </c>
      <c r="H2418" s="4">
        <f t="shared" ca="1" si="1203"/>
        <v>-1800.9999999999998</v>
      </c>
      <c r="I2418" s="5">
        <f ca="1">VLOOKUP(CONCATENATE($F2418," ",$G2418),AllocFactorMatrix,(I$4+1),FALSE)*$E2418</f>
        <v>-778.46023325516228</v>
      </c>
      <c r="J2418" s="5">
        <f ca="1">VLOOKUP(CONCATENATE($F2418," ",$G2418),AllocFactorMatrix,(J$4+1),FALSE)*$E2418</f>
        <v>-67.028438078028685</v>
      </c>
      <c r="K2418" s="5">
        <f ca="1">VLOOKUP(CONCATENATE($F2418," ",$G2418),AllocFactorMatrix,(K$4+1),FALSE)*$E2418</f>
        <v>-186.25749497522716</v>
      </c>
      <c r="L2418" s="5">
        <f ca="1">VLOOKUP(CONCATENATE($F2418," ",$G2418),AllocFactorMatrix,(L$4+1),FALSE)*$E2418</f>
        <v>-5.5984965094729322</v>
      </c>
      <c r="M2418" s="5">
        <f ca="1">VLOOKUP(CONCATENATE($F2418," ",$G2418),AllocFactorMatrix,(M$4+1),FALSE)*$E2418</f>
        <v>-0.57429201573631938</v>
      </c>
      <c r="N2418" s="5">
        <f t="shared" ca="1" si="1204"/>
        <v>-192.43028350043642</v>
      </c>
      <c r="O2418" s="5">
        <f ca="1">VLOOKUP(CONCATENATE($F2418," ",$G2418),AllocFactorMatrix,(O$4+1),FALSE)*$E2418</f>
        <v>-148.25734775238593</v>
      </c>
      <c r="P2418" s="5">
        <f ca="1">VLOOKUP(CONCATENATE($F2418," ",$G2418),AllocFactorMatrix,(P$4+1),FALSE)*$E2418</f>
        <v>-26.807148532037473</v>
      </c>
      <c r="Q2418" s="5">
        <f ca="1">VLOOKUP(CONCATENATE($F2418," ",$G2418),AllocFactorMatrix,(Q$4+1),FALSE)*$E2418</f>
        <v>-9.8164925945161823</v>
      </c>
      <c r="R2418" s="5">
        <f ca="1">VLOOKUP(CONCATENATE($F2418," ",$G2418),AllocFactorMatrix,(R$4+1),FALSE)*$E2418</f>
        <v>-0.4933374121270177</v>
      </c>
      <c r="S2418" s="5">
        <f t="shared" ca="1" si="1206"/>
        <v>-185.37432629106658</v>
      </c>
      <c r="T2418" s="5">
        <f ca="1">VLOOKUP(CONCATENATE($F2418," ",$G2418),AllocFactorMatrix,(T$4+1),FALSE)*$E2418</f>
        <v>-4.4653593784304695</v>
      </c>
      <c r="U2418" s="5">
        <f ca="1">VLOOKUP(CONCATENATE($F2418," ",$G2418),AllocFactorMatrix,(U$4+1),FALSE)*$E2418</f>
        <v>-76.035294430305925</v>
      </c>
      <c r="V2418" s="5">
        <f ca="1">VLOOKUP(CONCATENATE($F2418," ",$G2418),AllocFactorMatrix,(V$4+1),FALSE)*$E2418</f>
        <v>-358.94188766613115</v>
      </c>
      <c r="W2418" s="5">
        <f ca="1">VLOOKUP(CONCATENATE($F2418," ",$G2418),AllocFactorMatrix,(W$4+1),FALSE)*$E2418</f>
        <v>-61.272434421258858</v>
      </c>
      <c r="X2418" s="5">
        <f t="shared" ca="1" si="1207"/>
        <v>-500.71497589612642</v>
      </c>
      <c r="Y2418" s="5">
        <f ca="1">VLOOKUP(CONCATENATE($F2418," ",$G2418),AllocFactorMatrix,(Y$4+1),FALSE)*$E2418</f>
        <v>-40.917623260688025</v>
      </c>
      <c r="Z2418" s="5">
        <f ca="1">VLOOKUP(CONCATENATE($F2418," ",$G2418),AllocFactorMatrix,(Z$4+1),FALSE)*$E2418</f>
        <v>-0.59335437849563222</v>
      </c>
      <c r="AA2418" s="5">
        <f t="shared" ca="1" si="1205"/>
        <v>-41.510977639183658</v>
      </c>
      <c r="AB2418" s="5">
        <f ca="1">VLOOKUP(CONCATENATE($F2418," ",$G2418),AllocFactorMatrix,(AB$4+1),FALSE)*$E2418</f>
        <v>-0.70123732078991408</v>
      </c>
      <c r="AC2418" s="5">
        <f ca="1">VLOOKUP(CONCATENATE($F2418," ",$G2418),AllocFactorMatrix,(AC$4+1),FALSE)*$E2418</f>
        <v>-29.702336435346218</v>
      </c>
      <c r="AD2418" s="5">
        <f ca="1">VLOOKUP(CONCATENATE($F2418," ",$G2418),AllocFactorMatrix,(AD$4+1),FALSE)*$E2418</f>
        <v>-5.0771915838597454</v>
      </c>
    </row>
    <row r="2419" spans="4:30" hidden="1" outlineLevel="1">
      <c r="D2419" s="7"/>
      <c r="E2419" s="51"/>
      <c r="F2419" s="52" t="str">
        <f>F2426</f>
        <v>TDPLANT</v>
      </c>
      <c r="G2419" s="55" t="str">
        <f>$G$8</f>
        <v>PRODUCTION</v>
      </c>
      <c r="H2419" s="4">
        <f t="shared" ref="H2419:H2426" si="1208">SUBTOTAL(9,I2419:AD2419)</f>
        <v>584.82929694774657</v>
      </c>
      <c r="I2419" s="5">
        <f>VLOOKUP(CONCATENATE($F2419," ",$G2419),AllocFactorMatrix,(I$4+1),FALSE)*$E2426</f>
        <v>288.0769639973276</v>
      </c>
      <c r="J2419" s="5">
        <f>VLOOKUP(CONCATENATE($F2419," ",$G2419),AllocFactorMatrix,(J$4+1),FALSE)*$E2426</f>
        <v>14.240673693903645</v>
      </c>
      <c r="K2419" s="5">
        <f>VLOOKUP(CONCATENATE($F2419," ",$G2419),AllocFactorMatrix,(K$4+1),FALSE)*$E2426</f>
        <v>52.162771596576832</v>
      </c>
      <c r="L2419" s="5">
        <f>VLOOKUP(CONCATENATE($F2419," ",$G2419),AllocFactorMatrix,(L$4+1),FALSE)*$E2426</f>
        <v>1.6418988512739157</v>
      </c>
      <c r="M2419" s="5">
        <f>VLOOKUP(CONCATENATE($F2419," ",$G2419),AllocFactorMatrix,(M$4+1),FALSE)*$E2426</f>
        <v>0.1539720204713329</v>
      </c>
      <c r="N2419" s="5">
        <f t="shared" ref="N2419:N2426" si="1209">SUBTOTAL(9,K2419:M2419)</f>
        <v>53.958642468322083</v>
      </c>
      <c r="O2419" s="5">
        <f>VLOOKUP(CONCATENATE($F2419," ",$G2419),AllocFactorMatrix,(O$4+1),FALSE)*$E2426</f>
        <v>39.651820893947793</v>
      </c>
      <c r="P2419" s="5">
        <f>VLOOKUP(CONCATENATE($F2419," ",$G2419),AllocFactorMatrix,(P$4+1),FALSE)*$E2426</f>
        <v>7.3882894466368176</v>
      </c>
      <c r="Q2419" s="5">
        <f>VLOOKUP(CONCATENATE($F2419," ",$G2419),AllocFactorMatrix,(Q$4+1),FALSE)*$E2426</f>
        <v>3.3386304309821346</v>
      </c>
      <c r="R2419" s="5">
        <f>VLOOKUP(CONCATENATE($F2419," ",$G2419),AllocFactorMatrix,(R$4+1),FALSE)*$E2426</f>
        <v>0.15013447853020651</v>
      </c>
      <c r="S2419" s="5">
        <f>SUBTOTAL(9,O2419:R2419)</f>
        <v>50.528875250096952</v>
      </c>
      <c r="T2419" s="5">
        <f>VLOOKUP(CONCATENATE($F2419," ",$G2419),AllocFactorMatrix,(T$4+1),FALSE)*$E2426</f>
        <v>1.3851396655716934</v>
      </c>
      <c r="U2419" s="5">
        <f>VLOOKUP(CONCATENATE($F2419," ",$G2419),AllocFactorMatrix,(U$4+1),FALSE)*$E2426</f>
        <v>22.667574624431818</v>
      </c>
      <c r="V2419" s="5">
        <f>VLOOKUP(CONCATENATE($F2419," ",$G2419),AllocFactorMatrix,(V$4+1),FALSE)*$E2426</f>
        <v>119.79876881370143</v>
      </c>
      <c r="W2419" s="5">
        <f>VLOOKUP(CONCATENATE($F2419," ",$G2419),AllocFactorMatrix,(W$4+1),FALSE)*$E2426</f>
        <v>21.633672071341916</v>
      </c>
      <c r="X2419" s="5">
        <f>SUBTOTAL(9,T2419:W2419)</f>
        <v>165.48515517504686</v>
      </c>
      <c r="Y2419" s="5">
        <f>VLOOKUP(CONCATENATE($F2419," ",$G2419),AllocFactorMatrix,(Y$4+1),FALSE)*$E2426</f>
        <v>12.177011277001364</v>
      </c>
      <c r="Z2419" s="5">
        <f>VLOOKUP(CONCATENATE($F2419," ",$G2419),AllocFactorMatrix,(Z$4+1),FALSE)*$E2426</f>
        <v>0.20396028428035406</v>
      </c>
      <c r="AA2419" s="5">
        <f t="shared" ref="AA2419:AA2426" si="1210">SUBTOTAL(9,Y2419:Z2419)</f>
        <v>12.380971561281719</v>
      </c>
      <c r="AB2419" s="5">
        <f>VLOOKUP(CONCATENATE($F2419," ",$G2419),AllocFactorMatrix,(AB$4+1),FALSE)*$E2426</f>
        <v>0.1580148017678055</v>
      </c>
      <c r="AC2419" s="5">
        <f>VLOOKUP(CONCATENATE($F2419," ",$G2419),AllocFactorMatrix,(AC$4+1),FALSE)*$E2426</f>
        <v>0</v>
      </c>
      <c r="AD2419" s="5">
        <f>VLOOKUP(CONCATENATE($F2419," ",$G2419),AllocFactorMatrix,(AD$4+1),FALSE)*$E2426</f>
        <v>0</v>
      </c>
    </row>
    <row r="2420" spans="4:30" hidden="1" outlineLevel="1">
      <c r="D2420" s="7"/>
      <c r="E2420" s="51"/>
      <c r="F2420" s="52" t="str">
        <f>F2426</f>
        <v>TDPLANT</v>
      </c>
      <c r="G2420" s="55" t="str">
        <f>$G$9</f>
        <v>BULKTRAN</v>
      </c>
      <c r="H2420" s="4">
        <f t="shared" si="1208"/>
        <v>26593.536247159234</v>
      </c>
      <c r="I2420" s="5">
        <f>VLOOKUP(CONCATENATE($F2420," ",$G2420),AllocFactorMatrix,(I$4+1),FALSE)*$E2426</f>
        <v>13099.523611449671</v>
      </c>
      <c r="J2420" s="5">
        <f>VLOOKUP(CONCATENATE($F2420," ",$G2420),AllocFactorMatrix,(J$4+1),FALSE)*$E2426</f>
        <v>647.55625964584783</v>
      </c>
      <c r="K2420" s="5">
        <f>VLOOKUP(CONCATENATE($F2420," ",$G2420),AllocFactorMatrix,(K$4+1),FALSE)*$E2426</f>
        <v>2371.961467124991</v>
      </c>
      <c r="L2420" s="5">
        <f>VLOOKUP(CONCATENATE($F2420," ",$G2420),AllocFactorMatrix,(L$4+1),FALSE)*$E2426</f>
        <v>74.660925578465452</v>
      </c>
      <c r="M2420" s="5">
        <f>VLOOKUP(CONCATENATE($F2420," ",$G2420),AllocFactorMatrix,(M$4+1),FALSE)*$E2426</f>
        <v>7.0014626983001271</v>
      </c>
      <c r="N2420" s="5">
        <f t="shared" si="1209"/>
        <v>2453.6238554017568</v>
      </c>
      <c r="O2420" s="5">
        <f>VLOOKUP(CONCATENATE($F2420," ",$G2420),AllocFactorMatrix,(O$4+1),FALSE)*$E2426</f>
        <v>1803.0596991506097</v>
      </c>
      <c r="P2420" s="5">
        <f>VLOOKUP(CONCATENATE($F2420," ",$G2420),AllocFactorMatrix,(P$4+1),FALSE)*$E2426</f>
        <v>335.96255219956163</v>
      </c>
      <c r="Q2420" s="5">
        <f>VLOOKUP(CONCATENATE($F2420," ",$G2420),AllocFactorMatrix,(Q$4+1),FALSE)*$E2426</f>
        <v>151.81522171609868</v>
      </c>
      <c r="R2420" s="5">
        <f>VLOOKUP(CONCATENATE($F2420," ",$G2420),AllocFactorMatrix,(R$4+1),FALSE)*$E2426</f>
        <v>6.8269608201555751</v>
      </c>
      <c r="S2420" s="5">
        <f t="shared" ref="S2420:S2426" si="1211">SUBTOTAL(9,O2420:R2420)</f>
        <v>2297.6644338864253</v>
      </c>
      <c r="T2420" s="5">
        <f>VLOOKUP(CONCATENATE($F2420," ",$G2420),AllocFactorMatrix,(T$4+1),FALSE)*$E2426</f>
        <v>62.985493538040146</v>
      </c>
      <c r="U2420" s="5">
        <f>VLOOKUP(CONCATENATE($F2420," ",$G2420),AllocFactorMatrix,(U$4+1),FALSE)*$E2426</f>
        <v>1030.7468701655594</v>
      </c>
      <c r="V2420" s="5">
        <f>VLOOKUP(CONCATENATE($F2420," ",$G2420),AllocFactorMatrix,(V$4+1),FALSE)*$E2426</f>
        <v>5447.5261712083293</v>
      </c>
      <c r="W2420" s="5">
        <f>VLOOKUP(CONCATENATE($F2420," ",$G2420),AllocFactorMatrix,(W$4+1),FALSE)*$E2426</f>
        <v>983.73293778370828</v>
      </c>
      <c r="X2420" s="5">
        <f t="shared" ref="X2420:X2426" si="1212">SUBTOTAL(9,T2420:W2420)</f>
        <v>7524.9914726956376</v>
      </c>
      <c r="Y2420" s="5">
        <f>VLOOKUP(CONCATENATE($F2420," ",$G2420),AllocFactorMatrix,(Y$4+1),FALSE)*$E2426</f>
        <v>553.71677251308449</v>
      </c>
      <c r="Z2420" s="5">
        <f>VLOOKUP(CONCATENATE($F2420," ",$G2420),AllocFactorMatrix,(Z$4+1),FALSE)*$E2426</f>
        <v>9.2745442837743539</v>
      </c>
      <c r="AA2420" s="5">
        <f t="shared" si="1210"/>
        <v>562.99131679685888</v>
      </c>
      <c r="AB2420" s="5">
        <f>VLOOKUP(CONCATENATE($F2420," ",$G2420),AllocFactorMatrix,(AB$4+1),FALSE)*$E2426</f>
        <v>7.1852972830382544</v>
      </c>
      <c r="AC2420" s="5">
        <f>VLOOKUP(CONCATENATE($F2420," ",$G2420),AllocFactorMatrix,(AC$4+1),FALSE)*$E2426</f>
        <v>0</v>
      </c>
      <c r="AD2420" s="5">
        <f>VLOOKUP(CONCATENATE($F2420," ",$G2420),AllocFactorMatrix,(AD$4+1),FALSE)*$E2426</f>
        <v>0</v>
      </c>
    </row>
    <row r="2421" spans="4:30" hidden="1" outlineLevel="1">
      <c r="D2421" s="7"/>
      <c r="E2421" s="51"/>
      <c r="F2421" s="52" t="str">
        <f>F2426</f>
        <v>TDPLANT</v>
      </c>
      <c r="G2421" s="55" t="str">
        <f>$G$10</f>
        <v>SUBTRAN</v>
      </c>
      <c r="H2421" s="4">
        <f t="shared" si="1208"/>
        <v>5841.7998401700606</v>
      </c>
      <c r="I2421" s="5">
        <f>VLOOKUP(CONCATENATE($F2421," ",$G2421),AllocFactorMatrix,(I$4+1),FALSE)*$E2426</f>
        <v>2844.1820883128753</v>
      </c>
      <c r="J2421" s="5">
        <f>VLOOKUP(CONCATENATE($F2421," ",$G2421),AllocFactorMatrix,(J$4+1),FALSE)*$E2426</f>
        <v>137.26394821388118</v>
      </c>
      <c r="K2421" s="5">
        <f>VLOOKUP(CONCATENATE($F2421," ",$G2421),AllocFactorMatrix,(K$4+1),FALSE)*$E2426</f>
        <v>499.35953202875095</v>
      </c>
      <c r="L2421" s="5">
        <f>VLOOKUP(CONCATENATE($F2421," ",$G2421),AllocFactorMatrix,(L$4+1),FALSE)*$E2426</f>
        <v>15.424746107965293</v>
      </c>
      <c r="M2421" s="5">
        <f>VLOOKUP(CONCATENATE($F2421," ",$G2421),AllocFactorMatrix,(M$4+1),FALSE)*$E2426</f>
        <v>1.9210705513502224</v>
      </c>
      <c r="N2421" s="5">
        <f t="shared" si="1209"/>
        <v>516.70534868806647</v>
      </c>
      <c r="O2421" s="5">
        <f>VLOOKUP(CONCATENATE($F2421," ",$G2421),AllocFactorMatrix,(O$4+1),FALSE)*$E2426</f>
        <v>377.27393134485408</v>
      </c>
      <c r="P2421" s="5">
        <f>VLOOKUP(CONCATENATE($F2421," ",$G2421),AllocFactorMatrix,(P$4+1),FALSE)*$E2426</f>
        <v>70.134783801334208</v>
      </c>
      <c r="Q2421" s="5">
        <f>VLOOKUP(CONCATENATE($F2421," ",$G2421),AllocFactorMatrix,(Q$4+1),FALSE)*$E2426</f>
        <v>41.731032044797004</v>
      </c>
      <c r="R2421" s="5">
        <f>VLOOKUP(CONCATENATE($F2421," ",$G2421),AllocFactorMatrix,(R$4+1),FALSE)*$E2426</f>
        <v>0</v>
      </c>
      <c r="S2421" s="5">
        <f t="shared" si="1211"/>
        <v>489.1397471909853</v>
      </c>
      <c r="T2421" s="5">
        <f>VLOOKUP(CONCATENATE($F2421," ",$G2421),AllocFactorMatrix,(T$4+1),FALSE)*$E2426</f>
        <v>13.173757883215671</v>
      </c>
      <c r="U2421" s="5">
        <f>VLOOKUP(CONCATENATE($F2421," ",$G2421),AllocFactorMatrix,(U$4+1),FALSE)*$E2426</f>
        <v>215.66193803496421</v>
      </c>
      <c r="V2421" s="5">
        <f>VLOOKUP(CONCATENATE($F2421," ",$G2421),AllocFactorMatrix,(V$4+1),FALSE)*$E2426</f>
        <v>1502.4483804540378</v>
      </c>
      <c r="W2421" s="5">
        <f>VLOOKUP(CONCATENATE($F2421," ",$G2421),AllocFactorMatrix,(W$4+1),FALSE)*$E2426</f>
        <v>0</v>
      </c>
      <c r="X2421" s="5">
        <f t="shared" si="1212"/>
        <v>1731.2840763722177</v>
      </c>
      <c r="Y2421" s="5">
        <f>VLOOKUP(CONCATENATE($F2421," ",$G2421),AllocFactorMatrix,(Y$4+1),FALSE)*$E2426</f>
        <v>113.54840013207719</v>
      </c>
      <c r="Z2421" s="5">
        <f>VLOOKUP(CONCATENATE($F2421," ",$G2421),AllocFactorMatrix,(Z$4+1),FALSE)*$E2426</f>
        <v>1.8928549150896896</v>
      </c>
      <c r="AA2421" s="5">
        <f t="shared" si="1210"/>
        <v>115.44125504716688</v>
      </c>
      <c r="AB2421" s="5">
        <f>VLOOKUP(CONCATENATE($F2421," ",$G2421),AllocFactorMatrix,(AB$4+1),FALSE)*$E2426</f>
        <v>1.5162842309093676</v>
      </c>
      <c r="AC2421" s="5">
        <f>VLOOKUP(CONCATENATE($F2421," ",$G2421),AllocFactorMatrix,(AC$4+1),FALSE)*$E2426</f>
        <v>5.1556905343175261</v>
      </c>
      <c r="AD2421" s="5">
        <f>VLOOKUP(CONCATENATE($F2421," ",$G2421),AllocFactorMatrix,(AD$4+1),FALSE)*$E2426</f>
        <v>1.1114015796414956</v>
      </c>
    </row>
    <row r="2422" spans="4:30" hidden="1" outlineLevel="1">
      <c r="D2422" s="7"/>
      <c r="E2422" s="51"/>
      <c r="F2422" s="52" t="str">
        <f>F2426</f>
        <v>TDPLANT</v>
      </c>
      <c r="G2422" s="55" t="str">
        <f>$G$11</f>
        <v>DISTPRI</v>
      </c>
      <c r="H2422" s="4">
        <f t="shared" si="1208"/>
        <v>25980.542851899914</v>
      </c>
      <c r="I2422" s="5">
        <f>VLOOKUP(CONCATENATE($F2422," ",$G2422),AllocFactorMatrix,(I$4+1),FALSE)*$E2426</f>
        <v>17363.904871778745</v>
      </c>
      <c r="J2422" s="5">
        <f>VLOOKUP(CONCATENATE($F2422," ",$G2422),AllocFactorMatrix,(J$4+1),FALSE)*$E2426</f>
        <v>818.4891465405841</v>
      </c>
      <c r="K2422" s="5">
        <f>VLOOKUP(CONCATENATE($F2422," ",$G2422),AllocFactorMatrix,(K$4+1),FALSE)*$E2426</f>
        <v>2971.9843245190445</v>
      </c>
      <c r="L2422" s="5">
        <f>VLOOKUP(CONCATENATE($F2422," ",$G2422),AllocFactorMatrix,(L$4+1),FALSE)*$E2426</f>
        <v>91.849780150583143</v>
      </c>
      <c r="M2422" s="5">
        <f>VLOOKUP(CONCATENATE($F2422," ",$G2422),AllocFactorMatrix,(M$4+1),FALSE)*$E2426</f>
        <v>0</v>
      </c>
      <c r="N2422" s="5">
        <f t="shared" si="1209"/>
        <v>3063.8341046696278</v>
      </c>
      <c r="O2422" s="5">
        <f>VLOOKUP(CONCATENATE($F2422," ",$G2422),AllocFactorMatrix,(O$4+1),FALSE)*$E2426</f>
        <v>2228.4687849454608</v>
      </c>
      <c r="P2422" s="5">
        <f>VLOOKUP(CONCATENATE($F2422," ",$G2422),AllocFactorMatrix,(P$4+1),FALSE)*$E2426</f>
        <v>415.05246115870909</v>
      </c>
      <c r="Q2422" s="5">
        <f>VLOOKUP(CONCATENATE($F2422," ",$G2422),AllocFactorMatrix,(Q$4+1),FALSE)*$E2426</f>
        <v>0</v>
      </c>
      <c r="R2422" s="5">
        <f>VLOOKUP(CONCATENATE($F2422," ",$G2422),AllocFactorMatrix,(R$4+1),FALSE)*$E2426</f>
        <v>0</v>
      </c>
      <c r="S2422" s="5">
        <f t="shared" si="1211"/>
        <v>2643.5212461041701</v>
      </c>
      <c r="T2422" s="5">
        <f>VLOOKUP(CONCATENATE($F2422," ",$G2422),AllocFactorMatrix,(T$4+1),FALSE)*$E2426</f>
        <v>79.443538882386278</v>
      </c>
      <c r="U2422" s="5">
        <f>VLOOKUP(CONCATENATE($F2422," ",$G2422),AllocFactorMatrix,(U$4+1),FALSE)*$E2426</f>
        <v>1281.2445136706126</v>
      </c>
      <c r="V2422" s="5">
        <f>VLOOKUP(CONCATENATE($F2422," ",$G2422),AllocFactorMatrix,(V$4+1),FALSE)*$E2426</f>
        <v>0</v>
      </c>
      <c r="W2422" s="5">
        <f>VLOOKUP(CONCATENATE($F2422," ",$G2422),AllocFactorMatrix,(W$4+1),FALSE)*$E2426</f>
        <v>0</v>
      </c>
      <c r="X2422" s="5">
        <f t="shared" si="1212"/>
        <v>1360.6880525529989</v>
      </c>
      <c r="Y2422" s="5">
        <f>VLOOKUP(CONCATENATE($F2422," ",$G2422),AllocFactorMatrix,(Y$4+1),FALSE)*$E2426</f>
        <v>671.985749314651</v>
      </c>
      <c r="Z2422" s="5">
        <f>VLOOKUP(CONCATENATE($F2422," ",$G2422),AllocFactorMatrix,(Z$4+1),FALSE)*$E2426</f>
        <v>11.211352795325444</v>
      </c>
      <c r="AA2422" s="5">
        <f t="shared" si="1210"/>
        <v>683.19710210997641</v>
      </c>
      <c r="AB2422" s="5">
        <f>VLOOKUP(CONCATENATE($F2422," ",$G2422),AllocFactorMatrix,(AB$4+1),FALSE)*$E2426</f>
        <v>9.0830743139470957</v>
      </c>
      <c r="AC2422" s="5">
        <f>VLOOKUP(CONCATENATE($F2422," ",$G2422),AllocFactorMatrix,(AC$4+1),FALSE)*$E2426</f>
        <v>31.117350691940771</v>
      </c>
      <c r="AD2422" s="5">
        <f>VLOOKUP(CONCATENATE($F2422," ",$G2422),AllocFactorMatrix,(AD$4+1),FALSE)*$E2426</f>
        <v>6.7079031379177474</v>
      </c>
    </row>
    <row r="2423" spans="4:30" hidden="1" outlineLevel="1">
      <c r="D2423" s="7"/>
      <c r="E2423" s="51"/>
      <c r="F2423" s="52" t="str">
        <f>F2426</f>
        <v>TDPLANT</v>
      </c>
      <c r="G2423" s="55" t="str">
        <f>$G$12</f>
        <v>DISTSEC</v>
      </c>
      <c r="H2423" s="4">
        <f t="shared" si="1208"/>
        <v>13453.701487391731</v>
      </c>
      <c r="I2423" s="5">
        <f>VLOOKUP(CONCATENATE($F2423," ",$G2423),AllocFactorMatrix,(I$4+1),FALSE)*$E2426</f>
        <v>10059.352131566966</v>
      </c>
      <c r="J2423" s="5">
        <f>VLOOKUP(CONCATENATE($F2423," ",$G2423),AllocFactorMatrix,(J$4+1),FALSE)*$E2426</f>
        <v>484.9645722726226</v>
      </c>
      <c r="K2423" s="5">
        <f>VLOOKUP(CONCATENATE($F2423," ",$G2423),AllocFactorMatrix,(K$4+1),FALSE)*$E2426</f>
        <v>1463.3402174350513</v>
      </c>
      <c r="L2423" s="5">
        <f>VLOOKUP(CONCATENATE($F2423," ",$G2423),AllocFactorMatrix,(L$4+1),FALSE)*$E2426</f>
        <v>0</v>
      </c>
      <c r="M2423" s="5">
        <f>VLOOKUP(CONCATENATE($F2423," ",$G2423),AllocFactorMatrix,(M$4+1),FALSE)*$E2426</f>
        <v>0</v>
      </c>
      <c r="N2423" s="5">
        <f t="shared" si="1209"/>
        <v>1463.3402174350513</v>
      </c>
      <c r="O2423" s="5">
        <f>VLOOKUP(CONCATENATE($F2423," ",$G2423),AllocFactorMatrix,(O$4+1),FALSE)*$E2426</f>
        <v>932.44608221806993</v>
      </c>
      <c r="P2423" s="5">
        <f>VLOOKUP(CONCATENATE($F2423," ",$G2423),AllocFactorMatrix,(P$4+1),FALSE)*$E2426</f>
        <v>0</v>
      </c>
      <c r="Q2423" s="5">
        <f>VLOOKUP(CONCATENATE($F2423," ",$G2423),AllocFactorMatrix,(Q$4+1),FALSE)*$E2426</f>
        <v>0</v>
      </c>
      <c r="R2423" s="5">
        <f>VLOOKUP(CONCATENATE($F2423," ",$G2423),AllocFactorMatrix,(R$4+1),FALSE)*$E2426</f>
        <v>0</v>
      </c>
      <c r="S2423" s="5">
        <f t="shared" si="1211"/>
        <v>932.44608221806993</v>
      </c>
      <c r="T2423" s="5">
        <f>VLOOKUP(CONCATENATE($F2423," ",$G2423),AllocFactorMatrix,(T$4+1),FALSE)*$E2426</f>
        <v>25.21138591586141</v>
      </c>
      <c r="U2423" s="5">
        <f>VLOOKUP(CONCATENATE($F2423," ",$G2423),AllocFactorMatrix,(U$4+1),FALSE)*$E2426</f>
        <v>0</v>
      </c>
      <c r="V2423" s="5">
        <f>VLOOKUP(CONCATENATE($F2423," ",$G2423),AllocFactorMatrix,(V$4+1),FALSE)*$E2426</f>
        <v>0</v>
      </c>
      <c r="W2423" s="5">
        <f>VLOOKUP(CONCATENATE($F2423," ",$G2423),AllocFactorMatrix,(W$4+1),FALSE)*$E2426</f>
        <v>0</v>
      </c>
      <c r="X2423" s="5">
        <f t="shared" si="1212"/>
        <v>25.21138591586141</v>
      </c>
      <c r="Y2423" s="5">
        <f>VLOOKUP(CONCATENATE($F2423," ",$G2423),AllocFactorMatrix,(Y$4+1),FALSE)*$E2426</f>
        <v>343.92722935601427</v>
      </c>
      <c r="Z2423" s="5">
        <f>VLOOKUP(CONCATENATE($F2423," ",$G2423),AllocFactorMatrix,(Z$4+1),FALSE)*$E2426</f>
        <v>0</v>
      </c>
      <c r="AA2423" s="5">
        <f t="shared" si="1210"/>
        <v>343.92722935601427</v>
      </c>
      <c r="AB2423" s="5">
        <f>VLOOKUP(CONCATENATE($F2423," ",$G2423),AllocFactorMatrix,(AB$4+1),FALSE)*$E2426</f>
        <v>3.5689439227535198</v>
      </c>
      <c r="AC2423" s="5">
        <f>VLOOKUP(CONCATENATE($F2423," ",$G2423),AllocFactorMatrix,(AC$4+1),FALSE)*$E2426</f>
        <v>121.17937288487725</v>
      </c>
      <c r="AD2423" s="5">
        <f>VLOOKUP(CONCATENATE($F2423," ",$G2423),AllocFactorMatrix,(AD$4+1),FALSE)*$E2426</f>
        <v>19.711551819515595</v>
      </c>
    </row>
    <row r="2424" spans="4:30" hidden="1" outlineLevel="1">
      <c r="D2424" s="7"/>
      <c r="E2424" s="51"/>
      <c r="F2424" s="52" t="str">
        <f>F2426</f>
        <v>TDPLANT</v>
      </c>
      <c r="G2424" s="55" t="str">
        <f>$G$13</f>
        <v>ENERGY</v>
      </c>
      <c r="H2424" s="4">
        <f t="shared" si="1208"/>
        <v>0</v>
      </c>
      <c r="I2424" s="5">
        <f>VLOOKUP(CONCATENATE($F2424," ",$G2424),AllocFactorMatrix,(I$4+1),FALSE)*$E2426</f>
        <v>0</v>
      </c>
      <c r="J2424" s="5">
        <f>VLOOKUP(CONCATENATE($F2424," ",$G2424),AllocFactorMatrix,(J$4+1),FALSE)*$E2426</f>
        <v>0</v>
      </c>
      <c r="K2424" s="5">
        <f>VLOOKUP(CONCATENATE($F2424," ",$G2424),AllocFactorMatrix,(K$4+1),FALSE)*$E2426</f>
        <v>0</v>
      </c>
      <c r="L2424" s="5">
        <f>VLOOKUP(CONCATENATE($F2424," ",$G2424),AllocFactorMatrix,(L$4+1),FALSE)*$E2426</f>
        <v>0</v>
      </c>
      <c r="M2424" s="5">
        <f>VLOOKUP(CONCATENATE($F2424," ",$G2424),AllocFactorMatrix,(M$4+1),FALSE)*$E2426</f>
        <v>0</v>
      </c>
      <c r="N2424" s="5">
        <f t="shared" si="1209"/>
        <v>0</v>
      </c>
      <c r="O2424" s="5">
        <f>VLOOKUP(CONCATENATE($F2424," ",$G2424),AllocFactorMatrix,(O$4+1),FALSE)*$E2426</f>
        <v>0</v>
      </c>
      <c r="P2424" s="5">
        <f>VLOOKUP(CONCATENATE($F2424," ",$G2424),AllocFactorMatrix,(P$4+1),FALSE)*$E2426</f>
        <v>0</v>
      </c>
      <c r="Q2424" s="5">
        <f>VLOOKUP(CONCATENATE($F2424," ",$G2424),AllocFactorMatrix,(Q$4+1),FALSE)*$E2426</f>
        <v>0</v>
      </c>
      <c r="R2424" s="5">
        <f>VLOOKUP(CONCATENATE($F2424," ",$G2424),AllocFactorMatrix,(R$4+1),FALSE)*$E2426</f>
        <v>0</v>
      </c>
      <c r="S2424" s="5">
        <f t="shared" si="1211"/>
        <v>0</v>
      </c>
      <c r="T2424" s="5">
        <f>VLOOKUP(CONCATENATE($F2424," ",$G2424),AllocFactorMatrix,(T$4+1),FALSE)*$E2426</f>
        <v>0</v>
      </c>
      <c r="U2424" s="5">
        <f>VLOOKUP(CONCATENATE($F2424," ",$G2424),AllocFactorMatrix,(U$4+1),FALSE)*$E2426</f>
        <v>0</v>
      </c>
      <c r="V2424" s="5">
        <f>VLOOKUP(CONCATENATE($F2424," ",$G2424),AllocFactorMatrix,(V$4+1),FALSE)*$E2426</f>
        <v>0</v>
      </c>
      <c r="W2424" s="5">
        <f>VLOOKUP(CONCATENATE($F2424," ",$G2424),AllocFactorMatrix,(W$4+1),FALSE)*$E2426</f>
        <v>0</v>
      </c>
      <c r="X2424" s="5">
        <f t="shared" si="1212"/>
        <v>0</v>
      </c>
      <c r="Y2424" s="5">
        <f>VLOOKUP(CONCATENATE($F2424," ",$G2424),AllocFactorMatrix,(Y$4+1),FALSE)*$E2426</f>
        <v>0</v>
      </c>
      <c r="Z2424" s="5">
        <f>VLOOKUP(CONCATENATE($F2424," ",$G2424),AllocFactorMatrix,(Z$4+1),FALSE)*$E2426</f>
        <v>0</v>
      </c>
      <c r="AA2424" s="5">
        <f t="shared" si="1210"/>
        <v>0</v>
      </c>
      <c r="AB2424" s="5">
        <f>VLOOKUP(CONCATENATE($F2424," ",$G2424),AllocFactorMatrix,(AB$4+1),FALSE)*$E2426</f>
        <v>0</v>
      </c>
      <c r="AC2424" s="5">
        <f>VLOOKUP(CONCATENATE($F2424," ",$G2424),AllocFactorMatrix,(AC$4+1),FALSE)*$E2426</f>
        <v>0</v>
      </c>
      <c r="AD2424" s="5">
        <f>VLOOKUP(CONCATENATE($F2424," ",$G2424),AllocFactorMatrix,(AD$4+1),FALSE)*$E2426</f>
        <v>0</v>
      </c>
    </row>
    <row r="2425" spans="4:30" hidden="1" outlineLevel="1">
      <c r="D2425" s="7"/>
      <c r="E2425" s="51"/>
      <c r="F2425" s="52" t="str">
        <f>F2426</f>
        <v>TDPLANT</v>
      </c>
      <c r="G2425" s="55" t="str">
        <f>$G$14</f>
        <v>CUSTOMER</v>
      </c>
      <c r="H2425" s="4">
        <f t="shared" si="1208"/>
        <v>6321.5902764313068</v>
      </c>
      <c r="I2425" s="5">
        <f>VLOOKUP(CONCATENATE($F2425," ",$G2425),AllocFactorMatrix,(I$4+1),FALSE)*$E2426</f>
        <v>2877.318113314263</v>
      </c>
      <c r="J2425" s="5">
        <f>VLOOKUP(CONCATENATE($F2425," ",$G2425),AllocFactorMatrix,(J$4+1),FALSE)*$E2426</f>
        <v>774.55705551330539</v>
      </c>
      <c r="K2425" s="5">
        <f>VLOOKUP(CONCATENATE($F2425," ",$G2425),AllocFactorMatrix,(K$4+1),FALSE)*$E2426</f>
        <v>219.71529965936671</v>
      </c>
      <c r="L2425" s="5">
        <f>VLOOKUP(CONCATENATE($F2425," ",$G2425),AllocFactorMatrix,(L$4+1),FALSE)*$E2426</f>
        <v>72.674252920702116</v>
      </c>
      <c r="M2425" s="5">
        <f>VLOOKUP(CONCATENATE($F2425," ",$G2425),AllocFactorMatrix,(M$4+1),FALSE)*$E2426</f>
        <v>11.804630596303866</v>
      </c>
      <c r="N2425" s="5">
        <f t="shared" si="1209"/>
        <v>304.19418317637269</v>
      </c>
      <c r="O2425" s="5">
        <f>VLOOKUP(CONCATENATE($F2425," ",$G2425),AllocFactorMatrix,(O$4+1),FALSE)*$E2426</f>
        <v>63.445632475031395</v>
      </c>
      <c r="P2425" s="5">
        <f>VLOOKUP(CONCATENATE($F2425," ",$G2425),AllocFactorMatrix,(P$4+1),FALSE)*$E2426</f>
        <v>18.86953358775234</v>
      </c>
      <c r="Q2425" s="5">
        <f>VLOOKUP(CONCATENATE($F2425," ",$G2425),AllocFactorMatrix,(Q$4+1),FALSE)*$E2426</f>
        <v>41.129075734630291</v>
      </c>
      <c r="R2425" s="5">
        <f>VLOOKUP(CONCATENATE($F2425," ",$G2425),AllocFactorMatrix,(R$4+1),FALSE)*$E2426</f>
        <v>7.2285901476084673</v>
      </c>
      <c r="S2425" s="5">
        <f t="shared" si="1211"/>
        <v>130.67283194502249</v>
      </c>
      <c r="T2425" s="5">
        <f>VLOOKUP(CONCATENATE($F2425," ",$G2425),AllocFactorMatrix,(T$4+1),FALSE)*$E2426</f>
        <v>0.43652328886157543</v>
      </c>
      <c r="U2425" s="5">
        <f>VLOOKUP(CONCATENATE($F2425," ",$G2425),AllocFactorMatrix,(U$4+1),FALSE)*$E2426</f>
        <v>11.193792617953896</v>
      </c>
      <c r="V2425" s="5">
        <f>VLOOKUP(CONCATENATE($F2425," ",$G2425),AllocFactorMatrix,(V$4+1),FALSE)*$E2426</f>
        <v>60.483893074245508</v>
      </c>
      <c r="W2425" s="5">
        <f>VLOOKUP(CONCATENATE($F2425," ",$G2425),AllocFactorMatrix,(W$4+1),FALSE)*$E2426</f>
        <v>10.842907443399691</v>
      </c>
      <c r="X2425" s="5">
        <f t="shared" si="1212"/>
        <v>82.957116424460679</v>
      </c>
      <c r="Y2425" s="5">
        <f>VLOOKUP(CONCATENATE($F2425," ",$G2425),AllocFactorMatrix,(Y$4+1),FALSE)*$E2426</f>
        <v>17.569917933762987</v>
      </c>
      <c r="Z2425" s="5">
        <f>VLOOKUP(CONCATENATE($F2425," ",$G2425),AllocFactorMatrix,(Z$4+1),FALSE)*$E2426</f>
        <v>0.31981883674377043</v>
      </c>
      <c r="AA2425" s="5">
        <f t="shared" si="1210"/>
        <v>17.889736770506758</v>
      </c>
      <c r="AB2425" s="5">
        <f>VLOOKUP(CONCATENATE($F2425," ",$G2425),AllocFactorMatrix,(AB$4+1),FALSE)*$E2426</f>
        <v>0.32422745328524716</v>
      </c>
      <c r="AC2425" s="5">
        <f>VLOOKUP(CONCATENATE($F2425," ",$G2425),AllocFactorMatrix,(AC$4+1),FALSE)*$E2426</f>
        <v>1904.3618378228437</v>
      </c>
      <c r="AD2425" s="5">
        <f>VLOOKUP(CONCATENATE($F2425," ",$G2425),AllocFactorMatrix,(AD$4+1),FALSE)*$E2426</f>
        <v>229.31517401124705</v>
      </c>
    </row>
    <row r="2426" spans="4:30" collapsed="1">
      <c r="D2426" s="95" t="s">
        <v>661</v>
      </c>
      <c r="E2426" s="61">
        <v>78776</v>
      </c>
      <c r="F2426" s="97" t="s">
        <v>207</v>
      </c>
      <c r="G2426" s="55" t="str">
        <f>$G$15</f>
        <v>TOTAL</v>
      </c>
      <c r="H2426" s="4">
        <f t="shared" si="1208"/>
        <v>78775.999999999985</v>
      </c>
      <c r="I2426" s="5">
        <f>VLOOKUP(CONCATENATE($F2426," ",$G2426),AllocFactorMatrix,(I$4+1),FALSE)*$E2426</f>
        <v>46532.357780419858</v>
      </c>
      <c r="J2426" s="5">
        <f>VLOOKUP(CONCATENATE($F2426," ",$G2426),AllocFactorMatrix,(J$4+1),FALSE)*$E2426</f>
        <v>2877.0716558801446</v>
      </c>
      <c r="K2426" s="5">
        <f>VLOOKUP(CONCATENATE($F2426," ",$G2426),AllocFactorMatrix,(K$4+1),FALSE)*$E2426</f>
        <v>7578.5236123637824</v>
      </c>
      <c r="L2426" s="5">
        <f>VLOOKUP(CONCATENATE($F2426," ",$G2426),AllocFactorMatrix,(L$4+1),FALSE)*$E2426</f>
        <v>256.25160360898991</v>
      </c>
      <c r="M2426" s="5">
        <f>VLOOKUP(CONCATENATE($F2426," ",$G2426),AllocFactorMatrix,(M$4+1),FALSE)*$E2426</f>
        <v>20.881135866425545</v>
      </c>
      <c r="N2426" s="5">
        <f t="shared" si="1209"/>
        <v>7855.6563518391977</v>
      </c>
      <c r="O2426" s="5">
        <f>VLOOKUP(CONCATENATE($F2426," ",$G2426),AllocFactorMatrix,(O$4+1),FALSE)*$E2426</f>
        <v>5444.3459510279745</v>
      </c>
      <c r="P2426" s="5">
        <f>VLOOKUP(CONCATENATE($F2426," ",$G2426),AllocFactorMatrix,(P$4+1),FALSE)*$E2426</f>
        <v>847.40762019399415</v>
      </c>
      <c r="Q2426" s="5">
        <f>VLOOKUP(CONCATENATE($F2426," ",$G2426),AllocFactorMatrix,(Q$4+1),FALSE)*$E2426</f>
        <v>238.01395992650811</v>
      </c>
      <c r="R2426" s="5">
        <f>VLOOKUP(CONCATENATE($F2426," ",$G2426),AllocFactorMatrix,(R$4+1),FALSE)*$E2426</f>
        <v>14.20568544629425</v>
      </c>
      <c r="S2426" s="5">
        <f t="shared" si="1211"/>
        <v>6543.9732165947717</v>
      </c>
      <c r="T2426" s="5">
        <f>VLOOKUP(CONCATENATE($F2426," ",$G2426),AllocFactorMatrix,(T$4+1),FALSE)*$E2426</f>
        <v>182.63583917393677</v>
      </c>
      <c r="U2426" s="5">
        <f>VLOOKUP(CONCATENATE($F2426," ",$G2426),AllocFactorMatrix,(U$4+1),FALSE)*$E2426</f>
        <v>2561.5146891135219</v>
      </c>
      <c r="V2426" s="5">
        <f>VLOOKUP(CONCATENATE($F2426," ",$G2426),AllocFactorMatrix,(V$4+1),FALSE)*$E2426</f>
        <v>7130.2572135503142</v>
      </c>
      <c r="W2426" s="5">
        <f>VLOOKUP(CONCATENATE($F2426," ",$G2426),AllocFactorMatrix,(W$4+1),FALSE)*$E2426</f>
        <v>1016.2095172984499</v>
      </c>
      <c r="X2426" s="5">
        <f t="shared" si="1212"/>
        <v>10890.617259136223</v>
      </c>
      <c r="Y2426" s="5">
        <f>VLOOKUP(CONCATENATE($F2426," ",$G2426),AllocFactorMatrix,(Y$4+1),FALSE)*$E2426</f>
        <v>1712.9250805265915</v>
      </c>
      <c r="Z2426" s="5">
        <f>VLOOKUP(CONCATENATE($F2426," ",$G2426),AllocFactorMatrix,(Z$4+1),FALSE)*$E2426</f>
        <v>22.902531115213613</v>
      </c>
      <c r="AA2426" s="5">
        <f t="shared" si="1210"/>
        <v>1735.8276116418051</v>
      </c>
      <c r="AB2426" s="5">
        <f>VLOOKUP(CONCATENATE($F2426," ",$G2426),AllocFactorMatrix,(AB$4+1),FALSE)*$E2426</f>
        <v>21.835842005701288</v>
      </c>
      <c r="AC2426" s="5">
        <f>VLOOKUP(CONCATENATE($F2426," ",$G2426),AllocFactorMatrix,(AC$4+1),FALSE)*$E2426</f>
        <v>2061.814251933979</v>
      </c>
      <c r="AD2426" s="5">
        <f>VLOOKUP(CONCATENATE($F2426," ",$G2426),AllocFactorMatrix,(AD$4+1),FALSE)*$E2426</f>
        <v>256.84603054832189</v>
      </c>
    </row>
    <row r="2427" spans="4:30" hidden="1" outlineLevel="1">
      <c r="D2427" s="7"/>
      <c r="E2427" s="51"/>
      <c r="F2427" s="52" t="str">
        <f>F2434</f>
        <v>RB_GUP</v>
      </c>
      <c r="G2427" s="55" t="str">
        <f>$G$8</f>
        <v>PRODUCTION</v>
      </c>
      <c r="H2427" s="4">
        <f t="shared" ref="H2427:H2434" ca="1" si="1213">SUBTOTAL(9,I2427:AD2427)</f>
        <v>229362.91231808852</v>
      </c>
      <c r="I2427" s="5">
        <f ca="1">VLOOKUP(CONCATENATE($F2427," ",$G2427),AllocFactorMatrix,(I$4+1),FALSE)*$E2434</f>
        <v>112980.26924954785</v>
      </c>
      <c r="J2427" s="5">
        <f ca="1">VLOOKUP(CONCATENATE($F2427," ",$G2427),AllocFactorMatrix,(J$4+1),FALSE)*$E2434</f>
        <v>5585.0184128124611</v>
      </c>
      <c r="K2427" s="5">
        <f ca="1">VLOOKUP(CONCATENATE($F2427," ",$G2427),AllocFactorMatrix,(K$4+1),FALSE)*$E2434</f>
        <v>20457.602364341044</v>
      </c>
      <c r="L2427" s="5">
        <f ca="1">VLOOKUP(CONCATENATE($F2427," ",$G2427),AllocFactorMatrix,(L$4+1),FALSE)*$E2434</f>
        <v>643.93268980428138</v>
      </c>
      <c r="M2427" s="5">
        <f ca="1">VLOOKUP(CONCATENATE($F2427," ",$G2427),AllocFactorMatrix,(M$4+1),FALSE)*$E2434</f>
        <v>60.385947173163991</v>
      </c>
      <c r="N2427" s="5">
        <f t="shared" ref="N2427:N2434" ca="1" si="1214">SUBTOTAL(9,K2427:M2427)</f>
        <v>21161.921001318489</v>
      </c>
      <c r="O2427" s="5">
        <f ca="1">VLOOKUP(CONCATENATE($F2427," ",$G2427),AllocFactorMatrix,(O$4+1),FALSE)*$E2434</f>
        <v>15550.960197131999</v>
      </c>
      <c r="P2427" s="5">
        <f ca="1">VLOOKUP(CONCATENATE($F2427," ",$G2427),AllocFactorMatrix,(P$4+1),FALSE)*$E2434</f>
        <v>2897.5969455939012</v>
      </c>
      <c r="Q2427" s="5">
        <f ca="1">VLOOKUP(CONCATENATE($F2427," ",$G2427),AllocFactorMatrix,(Q$4+1),FALSE)*$E2434</f>
        <v>1309.3701064573656</v>
      </c>
      <c r="R2427" s="5">
        <f ca="1">VLOOKUP(CONCATENATE($F2427," ",$G2427),AllocFactorMatrix,(R$4+1),FALSE)*$E2434</f>
        <v>58.880910061731079</v>
      </c>
      <c r="S2427" s="5">
        <f ca="1">SUBTOTAL(9,O2427:R2427)</f>
        <v>19816.808159244996</v>
      </c>
      <c r="T2427" s="5">
        <f ca="1">VLOOKUP(CONCATENATE($F2427," ",$G2427),AllocFactorMatrix,(T$4+1),FALSE)*$E2434</f>
        <v>543.2348709630611</v>
      </c>
      <c r="U2427" s="5">
        <f ca="1">VLOOKUP(CONCATENATE($F2427," ",$G2427),AllocFactorMatrix,(U$4+1),FALSE)*$E2434</f>
        <v>8889.946105952029</v>
      </c>
      <c r="V2427" s="5">
        <f ca="1">VLOOKUP(CONCATENATE($F2427," ",$G2427),AllocFactorMatrix,(V$4+1),FALSE)*$E2434</f>
        <v>46983.614963610496</v>
      </c>
      <c r="W2427" s="5">
        <f ca="1">VLOOKUP(CONCATENATE($F2427," ",$G2427),AllocFactorMatrix,(W$4+1),FALSE)*$E2434</f>
        <v>8484.4621435933586</v>
      </c>
      <c r="X2427" s="5">
        <f ca="1">SUBTOTAL(9,T2427:W2427)</f>
        <v>64901.258084118941</v>
      </c>
      <c r="Y2427" s="5">
        <f ca="1">VLOOKUP(CONCATENATE($F2427," ",$G2427),AllocFactorMatrix,(Y$4+1),FALSE)*$E2434</f>
        <v>4775.6752002675139</v>
      </c>
      <c r="Z2427" s="5">
        <f ca="1">VLOOKUP(CONCATENATE($F2427," ",$G2427),AllocFactorMatrix,(Z$4+1),FALSE)*$E2434</f>
        <v>79.990734123477139</v>
      </c>
      <c r="AA2427" s="5">
        <f t="shared" ref="AA2427:AA2434" ca="1" si="1215">SUBTOTAL(9,Y2427:Z2427)</f>
        <v>4855.6659343909914</v>
      </c>
      <c r="AB2427" s="5">
        <f ca="1">VLOOKUP(CONCATENATE($F2427," ",$G2427),AllocFactorMatrix,(AB$4+1),FALSE)*$E2434</f>
        <v>61.971476654781071</v>
      </c>
      <c r="AC2427" s="5">
        <f ca="1">VLOOKUP(CONCATENATE($F2427," ",$G2427),AllocFactorMatrix,(AC$4+1),FALSE)*$E2434</f>
        <v>0</v>
      </c>
      <c r="AD2427" s="5">
        <f ca="1">VLOOKUP(CONCATENATE($F2427," ",$G2427),AllocFactorMatrix,(AD$4+1),FALSE)*$E2434</f>
        <v>0</v>
      </c>
    </row>
    <row r="2428" spans="4:30" hidden="1" outlineLevel="1">
      <c r="D2428" s="7"/>
      <c r="E2428" s="51"/>
      <c r="F2428" s="52" t="str">
        <f>F2434</f>
        <v>RB_GUP</v>
      </c>
      <c r="G2428" s="55" t="str">
        <f>$G$9</f>
        <v>BULKTRAN</v>
      </c>
      <c r="H2428" s="4">
        <f t="shared" ca="1" si="1213"/>
        <v>121567.39346488893</v>
      </c>
      <c r="I2428" s="5">
        <f ca="1">VLOOKUP(CONCATENATE($F2428," ",$G2428),AllocFactorMatrix,(I$4+1),FALSE)*$E2434</f>
        <v>59882.030214985636</v>
      </c>
      <c r="J2428" s="5">
        <f ca="1">VLOOKUP(CONCATENATE($F2428," ",$G2428),AllocFactorMatrix,(J$4+1),FALSE)*$E2434</f>
        <v>2960.182725433056</v>
      </c>
      <c r="K2428" s="5">
        <f ca="1">VLOOKUP(CONCATENATE($F2428," ",$G2428),AllocFactorMatrix,(K$4+1),FALSE)*$E2434</f>
        <v>10842.979672864732</v>
      </c>
      <c r="L2428" s="5">
        <f ca="1">VLOOKUP(CONCATENATE($F2428," ",$G2428),AllocFactorMatrix,(L$4+1),FALSE)*$E2434</f>
        <v>341.29850321127003</v>
      </c>
      <c r="M2428" s="5">
        <f ca="1">VLOOKUP(CONCATENATE($F2428," ",$G2428),AllocFactorMatrix,(M$4+1),FALSE)*$E2434</f>
        <v>32.005881533145711</v>
      </c>
      <c r="N2428" s="5">
        <f t="shared" ca="1" si="1214"/>
        <v>11216.284057609148</v>
      </c>
      <c r="O2428" s="5">
        <f ca="1">VLOOKUP(CONCATENATE($F2428," ",$G2428),AllocFactorMatrix,(O$4+1),FALSE)*$E2434</f>
        <v>8242.3512935682284</v>
      </c>
      <c r="P2428" s="5">
        <f ca="1">VLOOKUP(CONCATENATE($F2428," ",$G2428),AllocFactorMatrix,(P$4+1),FALSE)*$E2434</f>
        <v>1535.7901782270578</v>
      </c>
      <c r="Q2428" s="5">
        <f ca="1">VLOOKUP(CONCATENATE($F2428," ",$G2428),AllocFactorMatrix,(Q$4+1),FALSE)*$E2434</f>
        <v>693.99498512695175</v>
      </c>
      <c r="R2428" s="5">
        <f ca="1">VLOOKUP(CONCATENATE($F2428," ",$G2428),AllocFactorMatrix,(R$4+1),FALSE)*$E2434</f>
        <v>31.208178727336005</v>
      </c>
      <c r="S2428" s="5">
        <f t="shared" ref="S2428:S2434" ca="1" si="1216">SUBTOTAL(9,O2428:R2428)</f>
        <v>10503.344635649575</v>
      </c>
      <c r="T2428" s="5">
        <f ca="1">VLOOKUP(CONCATENATE($F2428," ",$G2428),AllocFactorMatrix,(T$4+1),FALSE)*$E2434</f>
        <v>287.92644213824997</v>
      </c>
      <c r="U2428" s="5">
        <f ca="1">VLOOKUP(CONCATENATE($F2428," ",$G2428),AllocFactorMatrix,(U$4+1),FALSE)*$E2434</f>
        <v>4711.8671681546175</v>
      </c>
      <c r="V2428" s="5">
        <f ca="1">VLOOKUP(CONCATENATE($F2428," ",$G2428),AllocFactorMatrix,(V$4+1),FALSE)*$E2434</f>
        <v>24902.350379833551</v>
      </c>
      <c r="W2428" s="5">
        <f ca="1">VLOOKUP(CONCATENATE($F2428," ",$G2428),AllocFactorMatrix,(W$4+1),FALSE)*$E2434</f>
        <v>4496.9517404703174</v>
      </c>
      <c r="X2428" s="5">
        <f t="shared" ref="X2428:X2434" ca="1" si="1217">SUBTOTAL(9,T2428:W2428)</f>
        <v>34399.095730596731</v>
      </c>
      <c r="Y2428" s="5">
        <f ca="1">VLOOKUP(CONCATENATE($F2428," ",$G2428),AllocFactorMatrix,(Y$4+1),FALSE)*$E2434</f>
        <v>2531.2130032874866</v>
      </c>
      <c r="Z2428" s="5">
        <f ca="1">VLOOKUP(CONCATENATE($F2428," ",$G2428),AllocFactorMatrix,(Z$4+1),FALSE)*$E2434</f>
        <v>42.396850259941388</v>
      </c>
      <c r="AA2428" s="5">
        <f t="shared" ca="1" si="1215"/>
        <v>2573.609853547428</v>
      </c>
      <c r="AB2428" s="5">
        <f ca="1">VLOOKUP(CONCATENATE($F2428," ",$G2428),AllocFactorMatrix,(AB$4+1),FALSE)*$E2434</f>
        <v>32.846247067372154</v>
      </c>
      <c r="AC2428" s="5">
        <f ca="1">VLOOKUP(CONCATENATE($F2428," ",$G2428),AllocFactorMatrix,(AC$4+1),FALSE)*$E2434</f>
        <v>0</v>
      </c>
      <c r="AD2428" s="5">
        <f ca="1">VLOOKUP(CONCATENATE($F2428," ",$G2428),AllocFactorMatrix,(AD$4+1),FALSE)*$E2434</f>
        <v>0</v>
      </c>
    </row>
    <row r="2429" spans="4:30" hidden="1" outlineLevel="1">
      <c r="D2429" s="7"/>
      <c r="E2429" s="51"/>
      <c r="F2429" s="52" t="str">
        <f>F2434</f>
        <v>RB_GUP</v>
      </c>
      <c r="G2429" s="55" t="str">
        <f>$G$10</f>
        <v>SUBTRAN</v>
      </c>
      <c r="H2429" s="4">
        <f t="shared" ca="1" si="1213"/>
        <v>26704.706721263035</v>
      </c>
      <c r="I2429" s="5">
        <f ca="1">VLOOKUP(CONCATENATE($F2429," ",$G2429),AllocFactorMatrix,(I$4+1),FALSE)*$E2434</f>
        <v>13001.651992248624</v>
      </c>
      <c r="J2429" s="5">
        <f ca="1">VLOOKUP(CONCATENATE($F2429," ",$G2429),AllocFactorMatrix,(J$4+1),FALSE)*$E2434</f>
        <v>627.47673332601289</v>
      </c>
      <c r="K2429" s="5">
        <f ca="1">VLOOKUP(CONCATENATE($F2429," ",$G2429),AllocFactorMatrix,(K$4+1),FALSE)*$E2434</f>
        <v>2282.7296751247036</v>
      </c>
      <c r="L2429" s="5">
        <f ca="1">VLOOKUP(CONCATENATE($F2429," ",$G2429),AllocFactorMatrix,(L$4+1),FALSE)*$E2434</f>
        <v>70.511371894447748</v>
      </c>
      <c r="M2429" s="5">
        <f ca="1">VLOOKUP(CONCATENATE($F2429," ",$G2429),AllocFactorMatrix,(M$4+1),FALSE)*$E2434</f>
        <v>8.7818184580540724</v>
      </c>
      <c r="N2429" s="5">
        <f t="shared" ca="1" si="1214"/>
        <v>2362.0228654772054</v>
      </c>
      <c r="O2429" s="5">
        <f ca="1">VLOOKUP(CONCATENATE($F2429," ",$G2429),AllocFactorMatrix,(O$4+1),FALSE)*$E2434</f>
        <v>1724.6379481993617</v>
      </c>
      <c r="P2429" s="5">
        <f ca="1">VLOOKUP(CONCATENATE($F2429," ",$G2429),AllocFactorMatrix,(P$4+1),FALSE)*$E2434</f>
        <v>320.60818302862225</v>
      </c>
      <c r="Q2429" s="5">
        <f ca="1">VLOOKUP(CONCATENATE($F2429," ",$G2429),AllocFactorMatrix,(Q$4+1),FALSE)*$E2434</f>
        <v>190.76568907220417</v>
      </c>
      <c r="R2429" s="5">
        <f ca="1">VLOOKUP(CONCATENATE($F2429," ",$G2429),AllocFactorMatrix,(R$4+1),FALSE)*$E2434</f>
        <v>0</v>
      </c>
      <c r="S2429" s="5">
        <f t="shared" ca="1" si="1216"/>
        <v>2236.0118203001884</v>
      </c>
      <c r="T2429" s="5">
        <f ca="1">VLOOKUP(CONCATENATE($F2429," ",$G2429),AllocFactorMatrix,(T$4+1),FALSE)*$E2434</f>
        <v>60.221395856308575</v>
      </c>
      <c r="U2429" s="5">
        <f ca="1">VLOOKUP(CONCATENATE($F2429," ",$G2429),AllocFactorMatrix,(U$4+1),FALSE)*$E2434</f>
        <v>985.85863325219043</v>
      </c>
      <c r="V2429" s="5">
        <f ca="1">VLOOKUP(CONCATENATE($F2429," ",$G2429),AllocFactorMatrix,(V$4+1),FALSE)*$E2434</f>
        <v>6868.1646858160238</v>
      </c>
      <c r="W2429" s="5">
        <f ca="1">VLOOKUP(CONCATENATE($F2429," ",$G2429),AllocFactorMatrix,(W$4+1),FALSE)*$E2434</f>
        <v>0</v>
      </c>
      <c r="X2429" s="5">
        <f t="shared" ca="1" si="1217"/>
        <v>7914.2447149245227</v>
      </c>
      <c r="Y2429" s="5">
        <f ca="1">VLOOKUP(CONCATENATE($F2429," ",$G2429),AllocFactorMatrix,(Y$4+1),FALSE)*$E2434</f>
        <v>519.06549473757275</v>
      </c>
      <c r="Z2429" s="5">
        <f ca="1">VLOOKUP(CONCATENATE($F2429," ",$G2429),AllocFactorMatrix,(Z$4+1),FALSE)*$E2434</f>
        <v>8.6528358992696841</v>
      </c>
      <c r="AA2429" s="5">
        <f t="shared" ca="1" si="1215"/>
        <v>527.71833063684244</v>
      </c>
      <c r="AB2429" s="5">
        <f ca="1">VLOOKUP(CONCATENATE($F2429," ",$G2429),AllocFactorMatrix,(AB$4+1),FALSE)*$E2434</f>
        <v>6.9314127153202465</v>
      </c>
      <c r="AC2429" s="5">
        <f ca="1">VLOOKUP(CONCATENATE($F2429," ",$G2429),AllocFactorMatrix,(AC$4+1),FALSE)*$E2434</f>
        <v>23.568285020277823</v>
      </c>
      <c r="AD2429" s="5">
        <f ca="1">VLOOKUP(CONCATENATE($F2429," ",$G2429),AllocFactorMatrix,(AD$4+1),FALSE)*$E2434</f>
        <v>5.080566614040408</v>
      </c>
    </row>
    <row r="2430" spans="4:30" hidden="1" outlineLevel="1">
      <c r="D2430" s="7"/>
      <c r="E2430" s="51"/>
      <c r="F2430" s="52" t="str">
        <f>F2434</f>
        <v>RB_GUP</v>
      </c>
      <c r="G2430" s="55" t="str">
        <f>$G$11</f>
        <v>DISTPRI</v>
      </c>
      <c r="H2430" s="4">
        <f t="shared" ca="1" si="1213"/>
        <v>122529.66943853145</v>
      </c>
      <c r="I2430" s="5">
        <f ca="1">VLOOKUP(CONCATENATE($F2430," ",$G2430),AllocFactorMatrix,(I$4+1),FALSE)*$E2434</f>
        <v>81891.804040790797</v>
      </c>
      <c r="J2430" s="5">
        <f ca="1">VLOOKUP(CONCATENATE($F2430," ",$G2430),AllocFactorMatrix,(J$4+1),FALSE)*$E2434</f>
        <v>3860.165860903463</v>
      </c>
      <c r="K2430" s="5">
        <f ca="1">VLOOKUP(CONCATENATE($F2430," ",$G2430),AllocFactorMatrix,(K$4+1),FALSE)*$E2434</f>
        <v>14016.499152294875</v>
      </c>
      <c r="L2430" s="5">
        <f ca="1">VLOOKUP(CONCATENATE($F2430," ",$G2430),AllocFactorMatrix,(L$4+1),FALSE)*$E2434</f>
        <v>433.18275772785597</v>
      </c>
      <c r="M2430" s="5">
        <f ca="1">VLOOKUP(CONCATENATE($F2430," ",$G2430),AllocFactorMatrix,(M$4+1),FALSE)*$E2434</f>
        <v>0</v>
      </c>
      <c r="N2430" s="5">
        <f t="shared" ca="1" si="1214"/>
        <v>14449.681910022731</v>
      </c>
      <c r="O2430" s="5">
        <f ca="1">VLOOKUP(CONCATENATE($F2430," ",$G2430),AllocFactorMatrix,(O$4+1),FALSE)*$E2434</f>
        <v>10509.92448964496</v>
      </c>
      <c r="P2430" s="5">
        <f ca="1">VLOOKUP(CONCATENATE($F2430," ",$G2430),AllocFactorMatrix,(P$4+1),FALSE)*$E2434</f>
        <v>1957.4741434514144</v>
      </c>
      <c r="Q2430" s="5">
        <f ca="1">VLOOKUP(CONCATENATE($F2430," ",$G2430),AllocFactorMatrix,(Q$4+1),FALSE)*$E2434</f>
        <v>0</v>
      </c>
      <c r="R2430" s="5">
        <f ca="1">VLOOKUP(CONCATENATE($F2430," ",$G2430),AllocFactorMatrix,(R$4+1),FALSE)*$E2434</f>
        <v>0</v>
      </c>
      <c r="S2430" s="5">
        <f t="shared" ca="1" si="1216"/>
        <v>12467.398633096374</v>
      </c>
      <c r="T2430" s="5">
        <f ca="1">VLOOKUP(CONCATENATE($F2430," ",$G2430),AllocFactorMatrix,(T$4+1),FALSE)*$E2434</f>
        <v>374.6723312817179</v>
      </c>
      <c r="U2430" s="5">
        <f ca="1">VLOOKUP(CONCATENATE($F2430," ",$G2430),AllocFactorMatrix,(U$4+1),FALSE)*$E2434</f>
        <v>6042.6168777497951</v>
      </c>
      <c r="V2430" s="5">
        <f ca="1">VLOOKUP(CONCATENATE($F2430," ",$G2430),AllocFactorMatrix,(V$4+1),FALSE)*$E2434</f>
        <v>0</v>
      </c>
      <c r="W2430" s="5">
        <f ca="1">VLOOKUP(CONCATENATE($F2430," ",$G2430),AllocFactorMatrix,(W$4+1),FALSE)*$E2434</f>
        <v>0</v>
      </c>
      <c r="X2430" s="5">
        <f t="shared" ca="1" si="1217"/>
        <v>6417.2892090315127</v>
      </c>
      <c r="Y2430" s="5">
        <f ca="1">VLOOKUP(CONCATENATE($F2430," ",$G2430),AllocFactorMatrix,(Y$4+1),FALSE)*$E2434</f>
        <v>3169.2252236718305</v>
      </c>
      <c r="Z2430" s="5">
        <f ca="1">VLOOKUP(CONCATENATE($F2430," ",$G2430),AllocFactorMatrix,(Z$4+1),FALSE)*$E2434</f>
        <v>52.87508270326709</v>
      </c>
      <c r="AA2430" s="5">
        <f t="shared" ca="1" si="1215"/>
        <v>3222.1003063750977</v>
      </c>
      <c r="AB2430" s="5">
        <f ca="1">VLOOKUP(CONCATENATE($F2430," ",$G2430),AllocFactorMatrix,(AB$4+1),FALSE)*$E2434</f>
        <v>42.8376766227641</v>
      </c>
      <c r="AC2430" s="5">
        <f ca="1">VLOOKUP(CONCATENATE($F2430," ",$G2430),AllocFactorMatrix,(AC$4+1),FALSE)*$E2434</f>
        <v>146.75592868943991</v>
      </c>
      <c r="AD2430" s="5">
        <f ca="1">VLOOKUP(CONCATENATE($F2430," ",$G2430),AllocFactorMatrix,(AD$4+1),FALSE)*$E2434</f>
        <v>31.635872999268148</v>
      </c>
    </row>
    <row r="2431" spans="4:30" hidden="1" outlineLevel="1">
      <c r="D2431" s="7"/>
      <c r="E2431" s="51"/>
      <c r="F2431" s="52" t="str">
        <f>F2434</f>
        <v>RB_GUP</v>
      </c>
      <c r="G2431" s="55" t="str">
        <f>$G$12</f>
        <v>DISTSEC</v>
      </c>
      <c r="H2431" s="4">
        <f t="shared" ca="1" si="1213"/>
        <v>63051.965168040857</v>
      </c>
      <c r="I2431" s="5">
        <f ca="1">VLOOKUP(CONCATENATE($F2431," ",$G2431),AllocFactorMatrix,(I$4+1),FALSE)*$E2434</f>
        <v>47144.045882616214</v>
      </c>
      <c r="J2431" s="5">
        <f ca="1">VLOOKUP(CONCATENATE($F2431," ",$G2431),AllocFactorMatrix,(J$4+1),FALSE)*$E2434</f>
        <v>2272.8294772500844</v>
      </c>
      <c r="K2431" s="5">
        <f ca="1">VLOOKUP(CONCATENATE($F2431," ",$G2431),AllocFactorMatrix,(K$4+1),FALSE)*$E2434</f>
        <v>6858.0737059742733</v>
      </c>
      <c r="L2431" s="5">
        <f ca="1">VLOOKUP(CONCATENATE($F2431," ",$G2431),AllocFactorMatrix,(L$4+1),FALSE)*$E2434</f>
        <v>0</v>
      </c>
      <c r="M2431" s="5">
        <f ca="1">VLOOKUP(CONCATENATE($F2431," ",$G2431),AllocFactorMatrix,(M$4+1),FALSE)*$E2434</f>
        <v>0</v>
      </c>
      <c r="N2431" s="5">
        <f t="shared" ca="1" si="1214"/>
        <v>6858.0737059742733</v>
      </c>
      <c r="O2431" s="5">
        <f ca="1">VLOOKUP(CONCATENATE($F2431," ",$G2431),AllocFactorMatrix,(O$4+1),FALSE)*$E2434</f>
        <v>4369.9912587021445</v>
      </c>
      <c r="P2431" s="5">
        <f ca="1">VLOOKUP(CONCATENATE($F2431," ",$G2431),AllocFactorMatrix,(P$4+1),FALSE)*$E2434</f>
        <v>0</v>
      </c>
      <c r="Q2431" s="5">
        <f ca="1">VLOOKUP(CONCATENATE($F2431," ",$G2431),AllocFactorMatrix,(Q$4+1),FALSE)*$E2434</f>
        <v>0</v>
      </c>
      <c r="R2431" s="5">
        <f ca="1">VLOOKUP(CONCATENATE($F2431," ",$G2431),AllocFactorMatrix,(R$4+1),FALSE)*$E2434</f>
        <v>0</v>
      </c>
      <c r="S2431" s="5">
        <f t="shared" ca="1" si="1216"/>
        <v>4369.9912587021445</v>
      </c>
      <c r="T2431" s="5">
        <f ca="1">VLOOKUP(CONCATENATE($F2431," ",$G2431),AllocFactorMatrix,(T$4+1),FALSE)*$E2434</f>
        <v>118.15539597743152</v>
      </c>
      <c r="U2431" s="5">
        <f ca="1">VLOOKUP(CONCATENATE($F2431," ",$G2431),AllocFactorMatrix,(U$4+1),FALSE)*$E2434</f>
        <v>0</v>
      </c>
      <c r="V2431" s="5">
        <f ca="1">VLOOKUP(CONCATENATE($F2431," ",$G2431),AllocFactorMatrix,(V$4+1),FALSE)*$E2434</f>
        <v>0</v>
      </c>
      <c r="W2431" s="5">
        <f ca="1">VLOOKUP(CONCATENATE($F2431," ",$G2431),AllocFactorMatrix,(W$4+1),FALSE)*$E2434</f>
        <v>0</v>
      </c>
      <c r="X2431" s="5">
        <f t="shared" ca="1" si="1217"/>
        <v>118.15539597743152</v>
      </c>
      <c r="Y2431" s="5">
        <f ca="1">VLOOKUP(CONCATENATE($F2431," ",$G2431),AllocFactorMatrix,(Y$4+1),FALSE)*$E2434</f>
        <v>1611.8454617131795</v>
      </c>
      <c r="Z2431" s="5">
        <f ca="1">VLOOKUP(CONCATENATE($F2431," ",$G2431),AllocFactorMatrix,(Z$4+1),FALSE)*$E2434</f>
        <v>0</v>
      </c>
      <c r="AA2431" s="5">
        <f t="shared" ca="1" si="1215"/>
        <v>1611.8454617131795</v>
      </c>
      <c r="AB2431" s="5">
        <f ca="1">VLOOKUP(CONCATENATE($F2431," ",$G2431),AllocFactorMatrix,(AB$4+1),FALSE)*$E2434</f>
        <v>16.726172207331501</v>
      </c>
      <c r="AC2431" s="5">
        <f ca="1">VLOOKUP(CONCATENATE($F2431," ",$G2431),AllocFactorMatrix,(AC$4+1),FALSE)*$E2434</f>
        <v>567.91787787047133</v>
      </c>
      <c r="AD2431" s="5">
        <f ca="1">VLOOKUP(CONCATENATE($F2431," ",$G2431),AllocFactorMatrix,(AD$4+1),FALSE)*$E2434</f>
        <v>92.379935729723215</v>
      </c>
    </row>
    <row r="2432" spans="4:30" hidden="1" outlineLevel="1">
      <c r="D2432" s="7"/>
      <c r="E2432" s="51"/>
      <c r="F2432" s="52" t="str">
        <f>F2434</f>
        <v>RB_GUP</v>
      </c>
      <c r="G2432" s="55" t="str">
        <f>$G$13</f>
        <v>ENERGY</v>
      </c>
      <c r="H2432" s="4">
        <f t="shared" ca="1" si="1213"/>
        <v>1938.0207475928548</v>
      </c>
      <c r="I2432" s="5">
        <f ca="1">VLOOKUP(CONCATENATE($F2432," ",$G2432),AllocFactorMatrix,(I$4+1),FALSE)*$E2434</f>
        <v>727.19788304152121</v>
      </c>
      <c r="J2432" s="5">
        <f ca="1">VLOOKUP(CONCATENATE($F2432," ",$G2432),AllocFactorMatrix,(J$4+1),FALSE)*$E2434</f>
        <v>47.127121824539046</v>
      </c>
      <c r="K2432" s="5">
        <f ca="1">VLOOKUP(CONCATENATE($F2432," ",$G2432),AllocFactorMatrix,(K$4+1),FALSE)*$E2434</f>
        <v>158.11660247716361</v>
      </c>
      <c r="L2432" s="5">
        <f ca="1">VLOOKUP(CONCATENATE($F2432," ",$G2432),AllocFactorMatrix,(L$4+1),FALSE)*$E2434</f>
        <v>5.0253045883175957</v>
      </c>
      <c r="M2432" s="5">
        <f ca="1">VLOOKUP(CONCATENATE($F2432," ",$G2432),AllocFactorMatrix,(M$4+1),FALSE)*$E2434</f>
        <v>0.46327433617709257</v>
      </c>
      <c r="N2432" s="5">
        <f t="shared" ca="1" si="1214"/>
        <v>163.60518140165829</v>
      </c>
      <c r="O2432" s="5">
        <f ca="1">VLOOKUP(CONCATENATE($F2432," ",$G2432),AllocFactorMatrix,(O$4+1),FALSE)*$E2434</f>
        <v>144.15711272030774</v>
      </c>
      <c r="P2432" s="5">
        <f ca="1">VLOOKUP(CONCATENATE($F2432," ",$G2432),AllocFactorMatrix,(P$4+1),FALSE)*$E2434</f>
        <v>26.723954875356341</v>
      </c>
      <c r="Q2432" s="5">
        <f ca="1">VLOOKUP(CONCATENATE($F2432," ",$G2432),AllocFactorMatrix,(Q$4+1),FALSE)*$E2434</f>
        <v>12.142681070967022</v>
      </c>
      <c r="R2432" s="5">
        <f ca="1">VLOOKUP(CONCATENATE($F2432," ",$G2432),AllocFactorMatrix,(R$4+1),FALSE)*$E2434</f>
        <v>0.56262066274907574</v>
      </c>
      <c r="S2432" s="5">
        <f t="shared" ca="1" si="1216"/>
        <v>183.5863693293802</v>
      </c>
      <c r="T2432" s="5">
        <f ca="1">VLOOKUP(CONCATENATE($F2432," ",$G2432),AllocFactorMatrix,(T$4+1),FALSE)*$E2434</f>
        <v>5.5243737366240895</v>
      </c>
      <c r="U2432" s="5">
        <f ca="1">VLOOKUP(CONCATENATE($F2432," ",$G2432),AllocFactorMatrix,(U$4+1),FALSE)*$E2434</f>
        <v>96.99972686345005</v>
      </c>
      <c r="V2432" s="5">
        <f ca="1">VLOOKUP(CONCATENATE($F2432," ",$G2432),AllocFactorMatrix,(V$4+1),FALSE)*$E2434</f>
        <v>550.72417689420593</v>
      </c>
      <c r="W2432" s="5">
        <f ca="1">VLOOKUP(CONCATENATE($F2432," ",$G2432),AllocFactorMatrix,(W$4+1),FALSE)*$E2434</f>
        <v>104.48526587044438</v>
      </c>
      <c r="X2432" s="5">
        <f t="shared" ca="1" si="1217"/>
        <v>757.73354336472448</v>
      </c>
      <c r="Y2432" s="5">
        <f ca="1">VLOOKUP(CONCATENATE($F2432," ",$G2432),AllocFactorMatrix,(Y$4+1),FALSE)*$E2434</f>
        <v>39.056507231473809</v>
      </c>
      <c r="Z2432" s="5">
        <f ca="1">VLOOKUP(CONCATENATE($F2432," ",$G2432),AllocFactorMatrix,(Z$4+1),FALSE)*$E2434</f>
        <v>0.6357776756224498</v>
      </c>
      <c r="AA2432" s="5">
        <f t="shared" ca="1" si="1215"/>
        <v>39.692284907096258</v>
      </c>
      <c r="AB2432" s="5">
        <f ca="1">VLOOKUP(CONCATENATE($F2432," ",$G2432),AllocFactorMatrix,(AB$4+1),FALSE)*$E2434</f>
        <v>0.70915885495564579</v>
      </c>
      <c r="AC2432" s="5">
        <f ca="1">VLOOKUP(CONCATENATE($F2432," ",$G2432),AllocFactorMatrix,(AC$4+1),FALSE)*$E2434</f>
        <v>15.33461061708406</v>
      </c>
      <c r="AD2432" s="5">
        <f ca="1">VLOOKUP(CONCATENATE($F2432," ",$G2432),AllocFactorMatrix,(AD$4+1),FALSE)*$E2434</f>
        <v>3.0345942518954456</v>
      </c>
    </row>
    <row r="2433" spans="3:30" hidden="1" outlineLevel="1">
      <c r="D2433" s="7"/>
      <c r="E2433" s="51"/>
      <c r="F2433" s="52" t="str">
        <f>F2434</f>
        <v>RB_GUP</v>
      </c>
      <c r="G2433" s="55" t="str">
        <f>$G$14</f>
        <v>CUSTOMER</v>
      </c>
      <c r="H2433" s="4">
        <f t="shared" ca="1" si="1213"/>
        <v>30352.332141594336</v>
      </c>
      <c r="I2433" s="5">
        <f ca="1">VLOOKUP(CONCATENATE($F2433," ",$G2433),AllocFactorMatrix,(I$4+1),FALSE)*$E2434</f>
        <v>14193.923768487926</v>
      </c>
      <c r="J2433" s="5">
        <f ca="1">VLOOKUP(CONCATENATE($F2433," ",$G2433),AllocFactorMatrix,(J$4+1),FALSE)*$E2434</f>
        <v>3718.5730180777905</v>
      </c>
      <c r="K2433" s="5">
        <f ca="1">VLOOKUP(CONCATENATE($F2433," ",$G2433),AllocFactorMatrix,(K$4+1),FALSE)*$E2434</f>
        <v>1055.5962935783361</v>
      </c>
      <c r="L2433" s="5">
        <f ca="1">VLOOKUP(CONCATENATE($F2433," ",$G2433),AllocFactorMatrix,(L$4+1),FALSE)*$E2434</f>
        <v>340.74064685634522</v>
      </c>
      <c r="M2433" s="5">
        <f ca="1">VLOOKUP(CONCATENATE($F2433," ",$G2433),AllocFactorMatrix,(M$4+1),FALSE)*$E2434</f>
        <v>55.309069045933768</v>
      </c>
      <c r="N2433" s="5">
        <f t="shared" ca="1" si="1214"/>
        <v>1451.646009480615</v>
      </c>
      <c r="O2433" s="5">
        <f ca="1">VLOOKUP(CONCATENATE($F2433," ",$G2433),AllocFactorMatrix,(O$4+1),FALSE)*$E2434</f>
        <v>299.56285204343283</v>
      </c>
      <c r="P2433" s="5">
        <f ca="1">VLOOKUP(CONCATENATE($F2433," ",$G2433),AllocFactorMatrix,(P$4+1),FALSE)*$E2434</f>
        <v>88.704281633323333</v>
      </c>
      <c r="Q2433" s="5">
        <f ca="1">VLOOKUP(CONCATENATE($F2433," ",$G2433),AllocFactorMatrix,(Q$4+1),FALSE)*$E2434</f>
        <v>192.68671859256409</v>
      </c>
      <c r="R2433" s="5">
        <f ca="1">VLOOKUP(CONCATENATE($F2433," ",$G2433),AllocFactorMatrix,(R$4+1),FALSE)*$E2434</f>
        <v>33.859670012857819</v>
      </c>
      <c r="S2433" s="5">
        <f t="shared" ca="1" si="1216"/>
        <v>614.81352228217804</v>
      </c>
      <c r="T2433" s="5">
        <f ca="1">VLOOKUP(CONCATENATE($F2433," ",$G2433),AllocFactorMatrix,(T$4+1),FALSE)*$E2434</f>
        <v>2.0617890642220278</v>
      </c>
      <c r="U2433" s="5">
        <f ca="1">VLOOKUP(CONCATENATE($F2433," ",$G2433),AllocFactorMatrix,(U$4+1),FALSE)*$E2434</f>
        <v>52.626393199196201</v>
      </c>
      <c r="V2433" s="5">
        <f ca="1">VLOOKUP(CONCATENATE($F2433," ",$G2433),AllocFactorMatrix,(V$4+1),FALSE)*$E2434</f>
        <v>283.36635598699627</v>
      </c>
      <c r="W2433" s="5">
        <f ca="1">VLOOKUP(CONCATENATE($F2433," ",$G2433),AllocFactorMatrix,(W$4+1),FALSE)*$E2434</f>
        <v>50.790066269081215</v>
      </c>
      <c r="X2433" s="5">
        <f t="shared" ca="1" si="1217"/>
        <v>388.8446045194957</v>
      </c>
      <c r="Y2433" s="5">
        <f ca="1">VLOOKUP(CONCATENATE($F2433," ",$G2433),AllocFactorMatrix,(Y$4+1),FALSE)*$E2434</f>
        <v>82.926590970995036</v>
      </c>
      <c r="Z2433" s="5">
        <f ca="1">VLOOKUP(CONCATENATE($F2433," ",$G2433),AllocFactorMatrix,(Z$4+1),FALSE)*$E2434</f>
        <v>1.5032837693877277</v>
      </c>
      <c r="AA2433" s="5">
        <f t="shared" ca="1" si="1215"/>
        <v>84.429874740382758</v>
      </c>
      <c r="AB2433" s="5">
        <f ca="1">VLOOKUP(CONCATENATE($F2433," ",$G2433),AllocFactorMatrix,(AB$4+1),FALSE)*$E2434</f>
        <v>1.5566667179806062</v>
      </c>
      <c r="AC2433" s="5">
        <f ca="1">VLOOKUP(CONCATENATE($F2433," ",$G2433),AllocFactorMatrix,(AC$4+1),FALSE)*$E2434</f>
        <v>8818.7044134556927</v>
      </c>
      <c r="AD2433" s="5">
        <f ca="1">VLOOKUP(CONCATENATE($F2433," ",$G2433),AllocFactorMatrix,(AD$4+1),FALSE)*$E2434</f>
        <v>1079.840263832275</v>
      </c>
    </row>
    <row r="2434" spans="3:30" collapsed="1">
      <c r="D2434" s="98" t="s">
        <v>659</v>
      </c>
      <c r="E2434" s="61">
        <v>595507</v>
      </c>
      <c r="F2434" s="97" t="s">
        <v>74</v>
      </c>
      <c r="G2434" s="55" t="str">
        <f>$G$15</f>
        <v>TOTAL</v>
      </c>
      <c r="H2434" s="4">
        <f t="shared" ca="1" si="1213"/>
        <v>595507</v>
      </c>
      <c r="I2434" s="5">
        <f ca="1">VLOOKUP(CONCATENATE($F2434," ",$G2434),AllocFactorMatrix,(I$4+1),FALSE)*$E2434</f>
        <v>329820.92303171859</v>
      </c>
      <c r="J2434" s="5">
        <f ca="1">VLOOKUP(CONCATENATE($F2434," ",$G2434),AllocFactorMatrix,(J$4+1),FALSE)*$E2434</f>
        <v>19071.373349627407</v>
      </c>
      <c r="K2434" s="5">
        <f ca="1">VLOOKUP(CONCATENATE($F2434," ",$G2434),AllocFactorMatrix,(K$4+1),FALSE)*$E2434</f>
        <v>55671.597466655134</v>
      </c>
      <c r="L2434" s="5">
        <f ca="1">VLOOKUP(CONCATENATE($F2434," ",$G2434),AllocFactorMatrix,(L$4+1),FALSE)*$E2434</f>
        <v>1834.6912740825178</v>
      </c>
      <c r="M2434" s="5">
        <f ca="1">VLOOKUP(CONCATENATE($F2434," ",$G2434),AllocFactorMatrix,(M$4+1),FALSE)*$E2434</f>
        <v>156.94599054647463</v>
      </c>
      <c r="N2434" s="5">
        <f t="shared" ca="1" si="1214"/>
        <v>57663.23473128413</v>
      </c>
      <c r="O2434" s="5">
        <f ca="1">VLOOKUP(CONCATENATE($F2434," ",$G2434),AllocFactorMatrix,(O$4+1),FALSE)*$E2434</f>
        <v>40841.585152010441</v>
      </c>
      <c r="P2434" s="5">
        <f ca="1">VLOOKUP(CONCATENATE($F2434," ",$G2434),AllocFactorMatrix,(P$4+1),FALSE)*$E2434</f>
        <v>6826.8976868096743</v>
      </c>
      <c r="Q2434" s="5">
        <f ca="1">VLOOKUP(CONCATENATE($F2434," ",$G2434),AllocFactorMatrix,(Q$4+1),FALSE)*$E2434</f>
        <v>2398.9601803200526</v>
      </c>
      <c r="R2434" s="5">
        <f ca="1">VLOOKUP(CONCATENATE($F2434," ",$G2434),AllocFactorMatrix,(R$4+1),FALSE)*$E2434</f>
        <v>124.51137946467398</v>
      </c>
      <c r="S2434" s="5">
        <f t="shared" ca="1" si="1216"/>
        <v>50191.954398604837</v>
      </c>
      <c r="T2434" s="5">
        <f ca="1">VLOOKUP(CONCATENATE($F2434," ",$G2434),AllocFactorMatrix,(T$4+1),FALSE)*$E2434</f>
        <v>1391.7965990176151</v>
      </c>
      <c r="U2434" s="5">
        <f ca="1">VLOOKUP(CONCATENATE($F2434," ",$G2434),AllocFactorMatrix,(U$4+1),FALSE)*$E2434</f>
        <v>20779.914905171277</v>
      </c>
      <c r="V2434" s="5">
        <f ca="1">VLOOKUP(CONCATENATE($F2434," ",$G2434),AllocFactorMatrix,(V$4+1),FALSE)*$E2434</f>
        <v>79588.220562141272</v>
      </c>
      <c r="W2434" s="5">
        <f ca="1">VLOOKUP(CONCATENATE($F2434," ",$G2434),AllocFactorMatrix,(W$4+1),FALSE)*$E2434</f>
        <v>13136.689216203202</v>
      </c>
      <c r="X2434" s="5">
        <f t="shared" ca="1" si="1217"/>
        <v>114896.62128253336</v>
      </c>
      <c r="Y2434" s="5">
        <f ca="1">VLOOKUP(CONCATENATE($F2434," ",$G2434),AllocFactorMatrix,(Y$4+1),FALSE)*$E2434</f>
        <v>12729.007481880051</v>
      </c>
      <c r="Z2434" s="5">
        <f ca="1">VLOOKUP(CONCATENATE($F2434," ",$G2434),AllocFactorMatrix,(Z$4+1),FALSE)*$E2434</f>
        <v>186.05456443096548</v>
      </c>
      <c r="AA2434" s="5">
        <f t="shared" ca="1" si="1215"/>
        <v>12915.062046311017</v>
      </c>
      <c r="AB2434" s="5">
        <f ca="1">VLOOKUP(CONCATENATE($F2434," ",$G2434),AllocFactorMatrix,(AB$4+1),FALSE)*$E2434</f>
        <v>163.5788108405053</v>
      </c>
      <c r="AC2434" s="5">
        <f ca="1">VLOOKUP(CONCATENATE($F2434," ",$G2434),AllocFactorMatrix,(AC$4+1),FALSE)*$E2434</f>
        <v>9572.281115652966</v>
      </c>
      <c r="AD2434" s="5">
        <f ca="1">VLOOKUP(CONCATENATE($F2434," ",$G2434),AllocFactorMatrix,(AD$4+1),FALSE)*$E2434</f>
        <v>1211.9712334272024</v>
      </c>
    </row>
    <row r="2435" spans="3:30" hidden="1" outlineLevel="1">
      <c r="D2435" s="7"/>
      <c r="E2435" s="7"/>
      <c r="F2435" s="3"/>
      <c r="G2435" s="55" t="str">
        <f>$G$8</f>
        <v>PRODUCTION</v>
      </c>
      <c r="H2435" s="53">
        <f t="shared" ref="H2435:AD2435" ca="1" si="1218">+H2387+H2371+H2379+H2395+H2427+H2411+H2419+H2403</f>
        <v>273140.23713952873</v>
      </c>
      <c r="I2435" s="53">
        <f t="shared" ca="1" si="1218"/>
        <v>134581.89720721287</v>
      </c>
      <c r="J2435" s="53">
        <f t="shared" ca="1" si="1218"/>
        <v>6646.8105062552313</v>
      </c>
      <c r="K2435" s="53">
        <f t="shared" ca="1" si="1218"/>
        <v>24351.900351022978</v>
      </c>
      <c r="L2435" s="53">
        <f t="shared" ca="1" si="1218"/>
        <v>766.67001586823346</v>
      </c>
      <c r="M2435" s="53">
        <f t="shared" ca="1" si="1218"/>
        <v>71.887022414331099</v>
      </c>
      <c r="N2435" s="53">
        <f t="shared" ca="1" si="1218"/>
        <v>25190.457389305542</v>
      </c>
      <c r="O2435" s="53">
        <f t="shared" ca="1" si="1218"/>
        <v>18510.702288782981</v>
      </c>
      <c r="P2435" s="53">
        <f t="shared" ca="1" si="1218"/>
        <v>3448.7751357259913</v>
      </c>
      <c r="Q2435" s="53">
        <f t="shared" ca="1" si="1218"/>
        <v>1558.6941516012714</v>
      </c>
      <c r="R2435" s="53">
        <f t="shared" ca="1" si="1218"/>
        <v>70.098239848737194</v>
      </c>
      <c r="S2435" s="53">
        <f t="shared" ca="1" si="1218"/>
        <v>23588.269815958978</v>
      </c>
      <c r="T2435" s="53">
        <f t="shared" ca="1" si="1218"/>
        <v>646.9511803878512</v>
      </c>
      <c r="U2435" s="53">
        <f t="shared" ca="1" si="1218"/>
        <v>10585.371807850071</v>
      </c>
      <c r="V2435" s="53">
        <f t="shared" ca="1" si="1218"/>
        <v>55940.693936787429</v>
      </c>
      <c r="W2435" s="53">
        <f t="shared" ca="1" si="1218"/>
        <v>10105.008427639817</v>
      </c>
      <c r="X2435" s="53">
        <f t="shared" ca="1" si="1218"/>
        <v>77278.02535266518</v>
      </c>
      <c r="Y2435" s="53">
        <f t="shared" ca="1" si="1218"/>
        <v>5685.7837741857174</v>
      </c>
      <c r="Z2435" s="53">
        <f t="shared" ca="1" si="1218"/>
        <v>95.251040474597033</v>
      </c>
      <c r="AA2435" s="53">
        <f t="shared" ca="1" si="1218"/>
        <v>5781.0348146603155</v>
      </c>
      <c r="AB2435" s="53">
        <f t="shared" ca="1" si="1218"/>
        <v>73.742053470668196</v>
      </c>
      <c r="AC2435" s="53">
        <f t="shared" ca="1" si="1218"/>
        <v>0</v>
      </c>
      <c r="AD2435" s="53">
        <f t="shared" ca="1" si="1218"/>
        <v>0</v>
      </c>
    </row>
    <row r="2436" spans="3:30" hidden="1" outlineLevel="1">
      <c r="D2436" s="7"/>
      <c r="E2436" s="7"/>
      <c r="F2436" s="3"/>
      <c r="G2436" s="55" t="str">
        <f>$G$9</f>
        <v>BULKTRAN</v>
      </c>
      <c r="H2436" s="53">
        <f t="shared" ref="H2436:AD2436" ca="1" si="1219">+H2388+H2372+H2380+H2396+H2428+H2412+H2420+H2404</f>
        <v>178566.99786616629</v>
      </c>
      <c r="I2436" s="53">
        <f t="shared" ca="1" si="1219"/>
        <v>87976.931761444997</v>
      </c>
      <c r="J2436" s="53">
        <f t="shared" ca="1" si="1219"/>
        <v>4346.1150864497195</v>
      </c>
      <c r="K2436" s="53">
        <f t="shared" ca="1" si="1219"/>
        <v>15922.076093290791</v>
      </c>
      <c r="L2436" s="53">
        <f t="shared" ca="1" si="1219"/>
        <v>501.21161365893386</v>
      </c>
      <c r="M2436" s="53">
        <f t="shared" ca="1" si="1219"/>
        <v>46.937788884592507</v>
      </c>
      <c r="N2436" s="53">
        <f t="shared" ca="1" si="1219"/>
        <v>16470.225495834318</v>
      </c>
      <c r="O2436" s="53">
        <f t="shared" ca="1" si="1219"/>
        <v>12103.27645022865</v>
      </c>
      <c r="P2436" s="53">
        <f t="shared" ca="1" si="1219"/>
        <v>2255.0466427860329</v>
      </c>
      <c r="Q2436" s="53">
        <f t="shared" ca="1" si="1219"/>
        <v>1019.1197883740032</v>
      </c>
      <c r="R2436" s="53">
        <f t="shared" ca="1" si="1219"/>
        <v>45.83130986570049</v>
      </c>
      <c r="S2436" s="53">
        <f t="shared" ca="1" si="1219"/>
        <v>15423.274191254384</v>
      </c>
      <c r="T2436" s="53">
        <f t="shared" ca="1" si="1219"/>
        <v>422.9418299279568</v>
      </c>
      <c r="U2436" s="53">
        <f t="shared" ca="1" si="1219"/>
        <v>6920.3449236271499</v>
      </c>
      <c r="V2436" s="53">
        <f t="shared" ca="1" si="1219"/>
        <v>36573.446216425065</v>
      </c>
      <c r="W2436" s="53">
        <f t="shared" ca="1" si="1219"/>
        <v>6605.8064363311614</v>
      </c>
      <c r="X2436" s="53">
        <f t="shared" ca="1" si="1219"/>
        <v>50522.539406311327</v>
      </c>
      <c r="Y2436" s="53">
        <f t="shared" ca="1" si="1219"/>
        <v>3717.4178707921756</v>
      </c>
      <c r="Z2436" s="53">
        <f t="shared" ca="1" si="1219"/>
        <v>62.272987004872562</v>
      </c>
      <c r="AA2436" s="53">
        <f t="shared" ca="1" si="1219"/>
        <v>3779.6908577970476</v>
      </c>
      <c r="AB2436" s="53">
        <f t="shared" ca="1" si="1219"/>
        <v>48.22106707452339</v>
      </c>
      <c r="AC2436" s="53">
        <f t="shared" ca="1" si="1219"/>
        <v>0</v>
      </c>
      <c r="AD2436" s="53">
        <f t="shared" ca="1" si="1219"/>
        <v>0</v>
      </c>
    </row>
    <row r="2437" spans="3:30" hidden="1" outlineLevel="1">
      <c r="D2437" s="7"/>
      <c r="E2437" s="7"/>
      <c r="F2437" s="3"/>
      <c r="G2437" s="55" t="str">
        <f>$G$10</f>
        <v>SUBTRAN</v>
      </c>
      <c r="H2437" s="53">
        <f t="shared" ref="H2437:AD2437" ca="1" si="1220">+H2389+H2373+H2381+H2397+H2429+H2413+H2421+H2405</f>
        <v>39225.163218379195</v>
      </c>
      <c r="I2437" s="53">
        <f t="shared" ca="1" si="1220"/>
        <v>19101.310768097752</v>
      </c>
      <c r="J2437" s="53">
        <f t="shared" ca="1" si="1220"/>
        <v>921.26808426496723</v>
      </c>
      <c r="K2437" s="53">
        <f t="shared" ca="1" si="1220"/>
        <v>3352.0305773570271</v>
      </c>
      <c r="L2437" s="53">
        <f t="shared" ca="1" si="1220"/>
        <v>103.54937986999838</v>
      </c>
      <c r="M2437" s="53">
        <f t="shared" ca="1" si="1220"/>
        <v>12.875120035727996</v>
      </c>
      <c r="N2437" s="53">
        <f t="shared" ca="1" si="1220"/>
        <v>3468.4550772627535</v>
      </c>
      <c r="O2437" s="53">
        <f t="shared" ca="1" si="1220"/>
        <v>2532.5152995592321</v>
      </c>
      <c r="P2437" s="53">
        <f t="shared" ca="1" si="1220"/>
        <v>470.76273115304383</v>
      </c>
      <c r="Q2437" s="53">
        <f t="shared" ca="1" si="1220"/>
        <v>280.137576418474</v>
      </c>
      <c r="R2437" s="53">
        <f t="shared" ca="1" si="1220"/>
        <v>0</v>
      </c>
      <c r="S2437" s="53">
        <f t="shared" ca="1" si="1220"/>
        <v>3283.4156071307498</v>
      </c>
      <c r="T2437" s="53">
        <f t="shared" ca="1" si="1220"/>
        <v>88.459730025005143</v>
      </c>
      <c r="U2437" s="53">
        <f t="shared" ca="1" si="1220"/>
        <v>1447.9314355448128</v>
      </c>
      <c r="V2437" s="53">
        <f t="shared" ca="1" si="1220"/>
        <v>10087.074829794448</v>
      </c>
      <c r="W2437" s="53">
        <f t="shared" ca="1" si="1220"/>
        <v>0</v>
      </c>
      <c r="X2437" s="53">
        <f t="shared" ca="1" si="1220"/>
        <v>11623.465995364264</v>
      </c>
      <c r="Y2437" s="53">
        <f t="shared" ca="1" si="1220"/>
        <v>762.314881476491</v>
      </c>
      <c r="Z2437" s="53">
        <f t="shared" ca="1" si="1220"/>
        <v>12.709303375101175</v>
      </c>
      <c r="AA2437" s="53">
        <f t="shared" ca="1" si="1220"/>
        <v>775.02418485159217</v>
      </c>
      <c r="AB2437" s="53">
        <f t="shared" ca="1" si="1220"/>
        <v>10.17605609671034</v>
      </c>
      <c r="AC2437" s="53">
        <f t="shared" ca="1" si="1220"/>
        <v>34.591020169448498</v>
      </c>
      <c r="AD2437" s="53">
        <f t="shared" ca="1" si="1220"/>
        <v>7.4564251409607021</v>
      </c>
    </row>
    <row r="2438" spans="3:30" hidden="1" outlineLevel="1">
      <c r="D2438" s="7"/>
      <c r="E2438" s="7"/>
      <c r="F2438" s="3"/>
      <c r="G2438" s="55" t="str">
        <f>$G$11</f>
        <v>DISTPRI</v>
      </c>
      <c r="H2438" s="53">
        <f t="shared" ref="H2438:AD2438" ca="1" si="1221">+H2390+H2374+H2382+H2398+H2430+H2414+H2422+H2406</f>
        <v>171098.24369208745</v>
      </c>
      <c r="I2438" s="53">
        <f t="shared" ca="1" si="1221"/>
        <v>114373.35048007805</v>
      </c>
      <c r="J2438" s="53">
        <f t="shared" ca="1" si="1221"/>
        <v>5387.2733207777374</v>
      </c>
      <c r="K2438" s="53">
        <f t="shared" ca="1" si="1221"/>
        <v>19564.633868216682</v>
      </c>
      <c r="L2438" s="53">
        <f t="shared" ca="1" si="1221"/>
        <v>604.72772620467026</v>
      </c>
      <c r="M2438" s="53">
        <f t="shared" ca="1" si="1221"/>
        <v>0</v>
      </c>
      <c r="N2438" s="53">
        <f t="shared" ca="1" si="1221"/>
        <v>20169.361594421349</v>
      </c>
      <c r="O2438" s="53">
        <f t="shared" ca="1" si="1221"/>
        <v>14669.853411479504</v>
      </c>
      <c r="P2438" s="53">
        <f t="shared" ca="1" si="1221"/>
        <v>2732.0686340668608</v>
      </c>
      <c r="Q2438" s="53">
        <f t="shared" ca="1" si="1221"/>
        <v>0</v>
      </c>
      <c r="R2438" s="53">
        <f t="shared" ca="1" si="1221"/>
        <v>0</v>
      </c>
      <c r="S2438" s="53">
        <f t="shared" ca="1" si="1221"/>
        <v>17401.922045546362</v>
      </c>
      <c r="T2438" s="53">
        <f t="shared" ca="1" si="1221"/>
        <v>523.17664723622215</v>
      </c>
      <c r="U2438" s="53">
        <f t="shared" ca="1" si="1221"/>
        <v>8436.3645116559219</v>
      </c>
      <c r="V2438" s="53">
        <f t="shared" ca="1" si="1221"/>
        <v>0</v>
      </c>
      <c r="W2438" s="53">
        <f t="shared" ca="1" si="1221"/>
        <v>0</v>
      </c>
      <c r="X2438" s="53">
        <f t="shared" ca="1" si="1221"/>
        <v>8959.5411588921452</v>
      </c>
      <c r="Y2438" s="53">
        <f t="shared" ca="1" si="1221"/>
        <v>4424.3472637660534</v>
      </c>
      <c r="Z2438" s="53">
        <f t="shared" ca="1" si="1221"/>
        <v>73.825608583110608</v>
      </c>
      <c r="AA2438" s="53">
        <f t="shared" ca="1" si="1221"/>
        <v>4498.1728723491642</v>
      </c>
      <c r="AB2438" s="53">
        <f t="shared" ca="1" si="1221"/>
        <v>59.777528059586317</v>
      </c>
      <c r="AC2438" s="53">
        <f t="shared" ca="1" si="1221"/>
        <v>204.7147839382456</v>
      </c>
      <c r="AD2438" s="53">
        <f t="shared" ca="1" si="1221"/>
        <v>44.129908024772227</v>
      </c>
    </row>
    <row r="2439" spans="3:30" hidden="1" outlineLevel="1">
      <c r="D2439" s="7"/>
      <c r="E2439" s="7"/>
      <c r="F2439" s="3"/>
      <c r="G2439" s="55" t="str">
        <f>$G$12</f>
        <v>DISTSEC</v>
      </c>
      <c r="H2439" s="53">
        <f t="shared" ref="H2439:AD2439" ca="1" si="1222">+H2391+H2375+H2383+H2399+H2431+H2415+H2423+H2407</f>
        <v>88946.555712402886</v>
      </c>
      <c r="I2439" s="53">
        <f t="shared" ca="1" si="1222"/>
        <v>66515.625675719028</v>
      </c>
      <c r="J2439" s="53">
        <f t="shared" ca="1" si="1222"/>
        <v>3204.4062190986519</v>
      </c>
      <c r="K2439" s="53">
        <f t="shared" ca="1" si="1222"/>
        <v>9670.5418201497705</v>
      </c>
      <c r="L2439" s="53">
        <f t="shared" ca="1" si="1222"/>
        <v>0</v>
      </c>
      <c r="M2439" s="53">
        <f t="shared" ca="1" si="1222"/>
        <v>0</v>
      </c>
      <c r="N2439" s="53">
        <f t="shared" ca="1" si="1222"/>
        <v>9670.5418201497705</v>
      </c>
      <c r="O2439" s="53">
        <f t="shared" ca="1" si="1222"/>
        <v>6162.0379088319078</v>
      </c>
      <c r="P2439" s="53">
        <f t="shared" ca="1" si="1222"/>
        <v>0</v>
      </c>
      <c r="Q2439" s="53">
        <f t="shared" ca="1" si="1222"/>
        <v>0</v>
      </c>
      <c r="R2439" s="53">
        <f t="shared" ca="1" si="1222"/>
        <v>0</v>
      </c>
      <c r="S2439" s="53">
        <f t="shared" ca="1" si="1222"/>
        <v>6162.0379088319078</v>
      </c>
      <c r="T2439" s="53">
        <f t="shared" ca="1" si="1222"/>
        <v>166.67231455655556</v>
      </c>
      <c r="U2439" s="53">
        <f t="shared" ca="1" si="1222"/>
        <v>0</v>
      </c>
      <c r="V2439" s="53">
        <f t="shared" ca="1" si="1222"/>
        <v>0</v>
      </c>
      <c r="W2439" s="53">
        <f t="shared" ca="1" si="1222"/>
        <v>0</v>
      </c>
      <c r="X2439" s="53">
        <f t="shared" ca="1" si="1222"/>
        <v>166.67231455655556</v>
      </c>
      <c r="Y2439" s="53">
        <f t="shared" ca="1" si="1222"/>
        <v>2273.1863832469858</v>
      </c>
      <c r="Z2439" s="53">
        <f t="shared" ca="1" si="1222"/>
        <v>0</v>
      </c>
      <c r="AA2439" s="53">
        <f t="shared" ca="1" si="1222"/>
        <v>2273.1863832469858</v>
      </c>
      <c r="AB2439" s="53">
        <f t="shared" ca="1" si="1222"/>
        <v>23.579160622718977</v>
      </c>
      <c r="AC2439" s="53">
        <f t="shared" ca="1" si="1222"/>
        <v>800.32374029243533</v>
      </c>
      <c r="AD2439" s="53">
        <f t="shared" ca="1" si="1222"/>
        <v>130.18248988482947</v>
      </c>
    </row>
    <row r="2440" spans="3:30" hidden="1" outlineLevel="1">
      <c r="D2440" s="7"/>
      <c r="E2440" s="7"/>
      <c r="F2440" s="3"/>
      <c r="G2440" s="55" t="str">
        <f>$G$13</f>
        <v>ENERGY</v>
      </c>
      <c r="H2440" s="53">
        <f t="shared" ref="H2440:AD2440" ca="1" si="1223">+H2392+H2376+H2384+H2400+H2432+H2416+H2424+H2408</f>
        <v>-1778.3578024050066</v>
      </c>
      <c r="I2440" s="53">
        <f t="shared" ca="1" si="1223"/>
        <v>-670.93269159257852</v>
      </c>
      <c r="J2440" s="53">
        <f t="shared" ca="1" si="1223"/>
        <v>-43.204264658688572</v>
      </c>
      <c r="K2440" s="53">
        <f t="shared" ca="1" si="1223"/>
        <v>-145.04324855200551</v>
      </c>
      <c r="L2440" s="53">
        <f t="shared" ca="1" si="1223"/>
        <v>-4.4404677957130989</v>
      </c>
      <c r="M2440" s="53">
        <f t="shared" ca="1" si="1223"/>
        <v>-0.3376662669169771</v>
      </c>
      <c r="N2440" s="53">
        <f t="shared" ca="1" si="1223"/>
        <v>-149.82138261463558</v>
      </c>
      <c r="O2440" s="53">
        <f t="shared" ca="1" si="1223"/>
        <v>-133.20820142193904</v>
      </c>
      <c r="P2440" s="53">
        <f t="shared" ca="1" si="1223"/>
        <v>-24.829889182219752</v>
      </c>
      <c r="Q2440" s="53">
        <f t="shared" ca="1" si="1223"/>
        <v>-11.150508268179131</v>
      </c>
      <c r="R2440" s="53">
        <f t="shared" ca="1" si="1223"/>
        <v>-0.51666625731012683</v>
      </c>
      <c r="S2440" s="53">
        <f t="shared" ca="1" si="1223"/>
        <v>-169.70526512964807</v>
      </c>
      <c r="T2440" s="53">
        <f t="shared" ca="1" si="1223"/>
        <v>-5.0558504869040473</v>
      </c>
      <c r="U2440" s="53">
        <f t="shared" ca="1" si="1223"/>
        <v>-88.031110504778894</v>
      </c>
      <c r="V2440" s="53">
        <f t="shared" ca="1" si="1223"/>
        <v>-503.08997113301905</v>
      </c>
      <c r="W2440" s="53">
        <f t="shared" ca="1" si="1223"/>
        <v>-94.043781275257103</v>
      </c>
      <c r="X2440" s="53">
        <f t="shared" ca="1" si="1223"/>
        <v>-690.22071339995921</v>
      </c>
      <c r="Y2440" s="53">
        <f t="shared" ca="1" si="1223"/>
        <v>-35.85042257034327</v>
      </c>
      <c r="Z2440" s="53">
        <f t="shared" ca="1" si="1223"/>
        <v>-0.58344198453618756</v>
      </c>
      <c r="AA2440" s="53">
        <f t="shared" ca="1" si="1223"/>
        <v>-36.433864554879449</v>
      </c>
      <c r="AB2440" s="53">
        <f t="shared" ca="1" si="1223"/>
        <v>-0.65494125034161232</v>
      </c>
      <c r="AC2440" s="53">
        <f t="shared" ca="1" si="1223"/>
        <v>-14.603281067745325</v>
      </c>
      <c r="AD2440" s="53">
        <f t="shared" ca="1" si="1223"/>
        <v>-2.7813981365311067</v>
      </c>
    </row>
    <row r="2441" spans="3:30" hidden="1" outlineLevel="1">
      <c r="D2441" s="7"/>
      <c r="E2441" s="7"/>
      <c r="F2441" s="3"/>
      <c r="G2441" s="55" t="str">
        <f>$G$14</f>
        <v>CUSTOMER</v>
      </c>
      <c r="H2441" s="53">
        <f t="shared" ref="H2441:AD2441" ca="1" si="1224">+H2393+H2377+H2385+H2401+H2433+H2417+H2425+H2409</f>
        <v>41162.16017384037</v>
      </c>
      <c r="I2441" s="53">
        <f t="shared" ca="1" si="1224"/>
        <v>18424.117886609041</v>
      </c>
      <c r="J2441" s="53">
        <f t="shared" ca="1" si="1224"/>
        <v>5042.4740902476196</v>
      </c>
      <c r="K2441" s="53">
        <f t="shared" ca="1" si="1224"/>
        <v>1429.9533455669603</v>
      </c>
      <c r="L2441" s="53">
        <f t="shared" ca="1" si="1224"/>
        <v>480.11688415857708</v>
      </c>
      <c r="M2441" s="53">
        <f t="shared" ca="1" si="1224"/>
        <v>77.952203774098678</v>
      </c>
      <c r="N2441" s="53">
        <f t="shared" ca="1" si="1224"/>
        <v>1988.0224334996362</v>
      </c>
      <c r="O2441" s="53">
        <f t="shared" ca="1" si="1224"/>
        <v>417.33122089365816</v>
      </c>
      <c r="P2441" s="53">
        <f t="shared" ca="1" si="1224"/>
        <v>124.43758350190559</v>
      </c>
      <c r="Q2441" s="53">
        <f t="shared" ca="1" si="1224"/>
        <v>271.82105848319981</v>
      </c>
      <c r="R2441" s="53">
        <f t="shared" ca="1" si="1224"/>
        <v>47.781367510736281</v>
      </c>
      <c r="S2441" s="53">
        <f t="shared" ca="1" si="1224"/>
        <v>861.37123038949994</v>
      </c>
      <c r="T2441" s="53">
        <f t="shared" ca="1" si="1224"/>
        <v>2.8718653238997214</v>
      </c>
      <c r="U2441" s="53">
        <f t="shared" ca="1" si="1224"/>
        <v>73.837001462381309</v>
      </c>
      <c r="V2441" s="53">
        <f t="shared" ca="1" si="1224"/>
        <v>399.79127160153479</v>
      </c>
      <c r="W2441" s="53">
        <f t="shared" ca="1" si="1224"/>
        <v>71.693635665283054</v>
      </c>
      <c r="X2441" s="53">
        <f t="shared" ca="1" si="1224"/>
        <v>548.19377405309888</v>
      </c>
      <c r="Y2441" s="53">
        <f t="shared" ca="1" si="1224"/>
        <v>115.61580607015244</v>
      </c>
      <c r="Z2441" s="53">
        <f t="shared" ca="1" si="1224"/>
        <v>2.109989194109013</v>
      </c>
      <c r="AA2441" s="53">
        <f t="shared" ca="1" si="1224"/>
        <v>117.72579526426145</v>
      </c>
      <c r="AB2441" s="53">
        <f t="shared" ca="1" si="1224"/>
        <v>2.1104292176016948</v>
      </c>
      <c r="AC2441" s="53">
        <f t="shared" ca="1" si="1224"/>
        <v>12668.361215771489</v>
      </c>
      <c r="AD2441" s="53">
        <f t="shared" ca="1" si="1224"/>
        <v>1509.7833187881238</v>
      </c>
    </row>
    <row r="2442" spans="3:30" collapsed="1">
      <c r="C2442" s="55" t="s">
        <v>236</v>
      </c>
      <c r="D2442" s="7"/>
      <c r="E2442" s="4">
        <f>+E2394+E2378+E2386+E2402+E2434+E2418+E2426+E2410</f>
        <v>790361</v>
      </c>
      <c r="F2442" s="3"/>
      <c r="G2442" s="55" t="str">
        <f>$G$15</f>
        <v>TOTAL</v>
      </c>
      <c r="H2442" s="53">
        <f t="shared" ref="H2442:AD2442" ca="1" si="1225">+H2394+H2378+H2386+H2402+H2434+H2418+H2426+H2410</f>
        <v>790361.00000000012</v>
      </c>
      <c r="I2442" s="53">
        <f t="shared" ca="1" si="1225"/>
        <v>440302.30108756921</v>
      </c>
      <c r="J2442" s="53">
        <f t="shared" ca="1" si="1225"/>
        <v>25505.143042435237</v>
      </c>
      <c r="K2442" s="53">
        <f t="shared" ca="1" si="1225"/>
        <v>74146.092807052206</v>
      </c>
      <c r="L2442" s="53">
        <f t="shared" ca="1" si="1225"/>
        <v>2451.8351519646999</v>
      </c>
      <c r="M2442" s="53">
        <f t="shared" ca="1" si="1225"/>
        <v>209.31446884183333</v>
      </c>
      <c r="N2442" s="53">
        <f t="shared" ca="1" si="1225"/>
        <v>76807.242427858742</v>
      </c>
      <c r="O2442" s="53">
        <f t="shared" ca="1" si="1225"/>
        <v>54262.508378354003</v>
      </c>
      <c r="P2442" s="53">
        <f t="shared" ca="1" si="1225"/>
        <v>9006.2608380516103</v>
      </c>
      <c r="Q2442" s="53">
        <f t="shared" ca="1" si="1225"/>
        <v>3118.6220666087693</v>
      </c>
      <c r="R2442" s="53">
        <f t="shared" ca="1" si="1225"/>
        <v>163.19425096786384</v>
      </c>
      <c r="S2442" s="53">
        <f t="shared" ca="1" si="1225"/>
        <v>66550.585533982245</v>
      </c>
      <c r="T2442" s="53">
        <f t="shared" ca="1" si="1225"/>
        <v>1846.0177169705862</v>
      </c>
      <c r="U2442" s="53">
        <f t="shared" ca="1" si="1225"/>
        <v>27375.818569635565</v>
      </c>
      <c r="V2442" s="53">
        <f t="shared" ca="1" si="1225"/>
        <v>102497.91628347545</v>
      </c>
      <c r="W2442" s="53">
        <f t="shared" ca="1" si="1225"/>
        <v>16688.464718361003</v>
      </c>
      <c r="X2442" s="53">
        <f t="shared" ca="1" si="1225"/>
        <v>148408.21728844263</v>
      </c>
      <c r="Y2442" s="53">
        <f t="shared" ca="1" si="1225"/>
        <v>16942.815556967231</v>
      </c>
      <c r="Z2442" s="53">
        <f t="shared" ca="1" si="1225"/>
        <v>245.58548664725419</v>
      </c>
      <c r="AA2442" s="53">
        <f t="shared" ca="1" si="1225"/>
        <v>17188.401043614485</v>
      </c>
      <c r="AB2442" s="53">
        <f t="shared" ca="1" si="1225"/>
        <v>216.95135329146726</v>
      </c>
      <c r="AC2442" s="53">
        <f t="shared" ca="1" si="1225"/>
        <v>13693.387479103872</v>
      </c>
      <c r="AD2442" s="53">
        <f t="shared" ca="1" si="1225"/>
        <v>1688.7707437021552</v>
      </c>
    </row>
    <row r="2443" spans="3:30">
      <c r="F2443" s="53"/>
    </row>
    <row r="2444" spans="3:30" hidden="1" outlineLevel="1">
      <c r="D2444" s="7"/>
      <c r="E2444" s="7"/>
      <c r="F2444" s="3"/>
      <c r="G2444" s="55" t="str">
        <f>$G$8</f>
        <v>PRODUCTION</v>
      </c>
      <c r="H2444" s="4">
        <f t="shared" ref="H2444:AD2444" ca="1" si="1226">+H2361+H2435</f>
        <v>9106557.9446317144</v>
      </c>
      <c r="I2444" s="4">
        <f t="shared" ca="1" si="1226"/>
        <v>4463402.6094550788</v>
      </c>
      <c r="J2444" s="4">
        <f t="shared" ca="1" si="1226"/>
        <v>224231.56534048708</v>
      </c>
      <c r="K2444" s="4">
        <f t="shared" ca="1" si="1226"/>
        <v>818373.94758852955</v>
      </c>
      <c r="L2444" s="4">
        <f t="shared" ca="1" si="1226"/>
        <v>25665.429441068973</v>
      </c>
      <c r="M2444" s="4">
        <f t="shared" ca="1" si="1226"/>
        <v>2412.0628524374711</v>
      </c>
      <c r="N2444" s="4">
        <f t="shared" ca="1" si="1226"/>
        <v>846451.43988203618</v>
      </c>
      <c r="O2444" s="4">
        <f t="shared" ca="1" si="1226"/>
        <v>622405.89064210281</v>
      </c>
      <c r="P2444" s="4">
        <f t="shared" ca="1" si="1226"/>
        <v>116154.981931616</v>
      </c>
      <c r="Q2444" s="4">
        <f t="shared" ca="1" si="1226"/>
        <v>52335.947187976912</v>
      </c>
      <c r="R2444" s="4">
        <f t="shared" ca="1" si="1226"/>
        <v>2350.2240078913601</v>
      </c>
      <c r="S2444" s="4">
        <f t="shared" ca="1" si="1226"/>
        <v>793247.0437695873</v>
      </c>
      <c r="T2444" s="4">
        <f t="shared" ca="1" si="1226"/>
        <v>21549.551553779707</v>
      </c>
      <c r="U2444" s="4">
        <f t="shared" ca="1" si="1226"/>
        <v>353765.99692713202</v>
      </c>
      <c r="V2444" s="4">
        <f t="shared" ca="1" si="1226"/>
        <v>1871616.2046629423</v>
      </c>
      <c r="W2444" s="4">
        <f t="shared" ca="1" si="1226"/>
        <v>336176.49211050058</v>
      </c>
      <c r="X2444" s="4">
        <f t="shared" ca="1" si="1226"/>
        <v>2583108.2452543546</v>
      </c>
      <c r="Y2444" s="4">
        <f t="shared" ca="1" si="1226"/>
        <v>190442.23902794681</v>
      </c>
      <c r="Z2444" s="4">
        <f t="shared" ca="1" si="1226"/>
        <v>3180.148055434759</v>
      </c>
      <c r="AA2444" s="4">
        <f t="shared" ca="1" si="1226"/>
        <v>193622.38708338159</v>
      </c>
      <c r="AB2444" s="4">
        <f t="shared" ca="1" si="1226"/>
        <v>2494.6538467898981</v>
      </c>
      <c r="AC2444" s="4">
        <f t="shared" ca="1" si="1226"/>
        <v>0</v>
      </c>
      <c r="AD2444" s="4">
        <f t="shared" ca="1" si="1226"/>
        <v>0</v>
      </c>
    </row>
    <row r="2445" spans="3:30" hidden="1" outlineLevel="1">
      <c r="D2445" s="7"/>
      <c r="E2445" s="7"/>
      <c r="F2445" s="3"/>
      <c r="G2445" s="55" t="str">
        <f>$G$9</f>
        <v>BULKTRAN</v>
      </c>
      <c r="H2445" s="4">
        <f t="shared" ref="H2445:AD2445" ca="1" si="1227">+H2362+H2436</f>
        <v>3073372.6061217734</v>
      </c>
      <c r="I2445" s="4">
        <f t="shared" ca="1" si="1227"/>
        <v>1503296.9641512071</v>
      </c>
      <c r="J2445" s="4">
        <f t="shared" ca="1" si="1227"/>
        <v>76032.38855620836</v>
      </c>
      <c r="K2445" s="4">
        <f t="shared" ca="1" si="1227"/>
        <v>277016.5115859345</v>
      </c>
      <c r="L2445" s="4">
        <f t="shared" ca="1" si="1227"/>
        <v>8695.0727521350345</v>
      </c>
      <c r="M2445" s="4">
        <f t="shared" ca="1" si="1227"/>
        <v>853.48448121160754</v>
      </c>
      <c r="N2445" s="4">
        <f t="shared" ca="1" si="1227"/>
        <v>286565.06881928112</v>
      </c>
      <c r="O2445" s="4">
        <f t="shared" ca="1" si="1227"/>
        <v>210562.73317066036</v>
      </c>
      <c r="P2445" s="4">
        <f t="shared" ca="1" si="1227"/>
        <v>39320.769420466801</v>
      </c>
      <c r="Q2445" s="4">
        <f t="shared" ca="1" si="1227"/>
        <v>17705.3496811486</v>
      </c>
      <c r="R2445" s="4">
        <f t="shared" ca="1" si="1227"/>
        <v>794.62897076980244</v>
      </c>
      <c r="S2445" s="4">
        <f t="shared" ca="1" si="1227"/>
        <v>268383.48124304559</v>
      </c>
      <c r="T2445" s="4">
        <f t="shared" ca="1" si="1227"/>
        <v>7270.4727786224921</v>
      </c>
      <c r="U2445" s="4">
        <f t="shared" ca="1" si="1227"/>
        <v>119588.47939768674</v>
      </c>
      <c r="V2445" s="4">
        <f t="shared" ca="1" si="1227"/>
        <v>632485.75174222153</v>
      </c>
      <c r="W2445" s="4">
        <f t="shared" ca="1" si="1227"/>
        <v>113476.27323101085</v>
      </c>
      <c r="X2445" s="4">
        <f t="shared" ca="1" si="1227"/>
        <v>872820.97714954184</v>
      </c>
      <c r="Y2445" s="4">
        <f t="shared" ca="1" si="1227"/>
        <v>64354.612195015347</v>
      </c>
      <c r="Z2445" s="4">
        <f t="shared" ca="1" si="1227"/>
        <v>1073.3737582808205</v>
      </c>
      <c r="AA2445" s="4">
        <f t="shared" ca="1" si="1227"/>
        <v>65427.985953296171</v>
      </c>
      <c r="AB2445" s="4">
        <f t="shared" ca="1" si="1227"/>
        <v>845.74024919347153</v>
      </c>
      <c r="AC2445" s="4">
        <f t="shared" ca="1" si="1227"/>
        <v>0</v>
      </c>
      <c r="AD2445" s="4">
        <f t="shared" ca="1" si="1227"/>
        <v>0</v>
      </c>
    </row>
    <row r="2446" spans="3:30" hidden="1" outlineLevel="1">
      <c r="D2446" s="7"/>
      <c r="E2446" s="7"/>
      <c r="F2446" s="3"/>
      <c r="G2446" s="55" t="str">
        <f>$G$10</f>
        <v>SUBTRAN</v>
      </c>
      <c r="H2446" s="4">
        <f t="shared" ref="H2446:AD2446" ca="1" si="1228">+H2363+H2437</f>
        <v>675502.8519004439</v>
      </c>
      <c r="I2446" s="4">
        <f t="shared" ca="1" si="1228"/>
        <v>326593.65893372643</v>
      </c>
      <c r="J2446" s="4">
        <f t="shared" ca="1" si="1228"/>
        <v>16109.417275875268</v>
      </c>
      <c r="K2446" s="4">
        <f t="shared" ca="1" si="1228"/>
        <v>58307.400602811547</v>
      </c>
      <c r="L2446" s="4">
        <f t="shared" ca="1" si="1228"/>
        <v>1796.1335855610691</v>
      </c>
      <c r="M2446" s="4">
        <f t="shared" ca="1" si="1228"/>
        <v>236.3931515861876</v>
      </c>
      <c r="N2446" s="4">
        <f t="shared" ca="1" si="1228"/>
        <v>60339.927339958798</v>
      </c>
      <c r="O2446" s="4">
        <f t="shared" ca="1" si="1228"/>
        <v>44049.895174404897</v>
      </c>
      <c r="P2446" s="4">
        <f t="shared" ca="1" si="1228"/>
        <v>8205.9666449185752</v>
      </c>
      <c r="Q2446" s="4">
        <f t="shared" ca="1" si="1228"/>
        <v>4865.9603283564038</v>
      </c>
      <c r="R2446" s="4">
        <f t="shared" ca="1" si="1228"/>
        <v>0</v>
      </c>
      <c r="S2446" s="4">
        <f t="shared" ca="1" si="1228"/>
        <v>57121.822147679864</v>
      </c>
      <c r="T2446" s="4">
        <f t="shared" ca="1" si="1228"/>
        <v>1521.1613286881638</v>
      </c>
      <c r="U2446" s="4">
        <f t="shared" ca="1" si="1228"/>
        <v>25023.751177123377</v>
      </c>
      <c r="V2446" s="4">
        <f t="shared" ca="1" si="1228"/>
        <v>174453.89251487525</v>
      </c>
      <c r="W2446" s="4">
        <f t="shared" ca="1" si="1228"/>
        <v>0</v>
      </c>
      <c r="X2446" s="4">
        <f t="shared" ca="1" si="1228"/>
        <v>200998.80502068682</v>
      </c>
      <c r="Y2446" s="4">
        <f t="shared" ca="1" si="1228"/>
        <v>13197.260339357328</v>
      </c>
      <c r="Z2446" s="4">
        <f t="shared" ca="1" si="1228"/>
        <v>219.1130233644337</v>
      </c>
      <c r="AA2446" s="4">
        <f t="shared" ca="1" si="1228"/>
        <v>13416.373362721766</v>
      </c>
      <c r="AB2446" s="4">
        <f t="shared" ca="1" si="1228"/>
        <v>178.37853242218333</v>
      </c>
      <c r="AC2446" s="4">
        <f t="shared" ca="1" si="1228"/>
        <v>612.30428987119717</v>
      </c>
      <c r="AD2446" s="4">
        <f t="shared" ca="1" si="1228"/>
        <v>132.16499750148247</v>
      </c>
    </row>
    <row r="2447" spans="3:30" hidden="1" outlineLevel="1">
      <c r="D2447" s="7"/>
      <c r="E2447" s="7"/>
      <c r="F2447" s="3"/>
      <c r="G2447" s="55" t="str">
        <f>$G$11</f>
        <v>DISTPRI</v>
      </c>
      <c r="H2447" s="4">
        <f t="shared" ref="H2447:AD2447" ca="1" si="1229">+H2364+H2438</f>
        <v>4708566.8640893204</v>
      </c>
      <c r="I2447" s="4">
        <f t="shared" ca="1" si="1229"/>
        <v>3134426.1417361894</v>
      </c>
      <c r="J2447" s="4">
        <f t="shared" ca="1" si="1229"/>
        <v>150113.36708558467</v>
      </c>
      <c r="K2447" s="4">
        <f t="shared" ca="1" si="1229"/>
        <v>543224.4331334926</v>
      </c>
      <c r="L2447" s="4">
        <f t="shared" ca="1" si="1229"/>
        <v>16741.77272063624</v>
      </c>
      <c r="M2447" s="4">
        <f t="shared" ca="1" si="1229"/>
        <v>0</v>
      </c>
      <c r="N2447" s="4">
        <f t="shared" ca="1" si="1229"/>
        <v>559966.2058541287</v>
      </c>
      <c r="O2447" s="4">
        <f t="shared" ca="1" si="1229"/>
        <v>407443.3864868136</v>
      </c>
      <c r="P2447" s="4">
        <f t="shared" ca="1" si="1229"/>
        <v>76000.536519860252</v>
      </c>
      <c r="Q2447" s="4">
        <f t="shared" ca="1" si="1229"/>
        <v>0</v>
      </c>
      <c r="R2447" s="4">
        <f t="shared" ca="1" si="1229"/>
        <v>0</v>
      </c>
      <c r="S2447" s="4">
        <f t="shared" ca="1" si="1229"/>
        <v>483443.92300667393</v>
      </c>
      <c r="T2447" s="4">
        <f t="shared" ca="1" si="1229"/>
        <v>14403.300134214669</v>
      </c>
      <c r="U2447" s="4">
        <f t="shared" ca="1" si="1229"/>
        <v>233058.13676124334</v>
      </c>
      <c r="V2447" s="4">
        <f t="shared" ca="1" si="1229"/>
        <v>0</v>
      </c>
      <c r="W2447" s="4">
        <f t="shared" ca="1" si="1229"/>
        <v>0</v>
      </c>
      <c r="X2447" s="4">
        <f t="shared" ca="1" si="1229"/>
        <v>247461.436895458</v>
      </c>
      <c r="Y2447" s="4">
        <f t="shared" ca="1" si="1229"/>
        <v>122440.52879782683</v>
      </c>
      <c r="Z2447" s="4">
        <f t="shared" ca="1" si="1229"/>
        <v>2036.752550519861</v>
      </c>
      <c r="AA2447" s="4">
        <f t="shared" ca="1" si="1229"/>
        <v>124477.28134834667</v>
      </c>
      <c r="AB2447" s="4">
        <f t="shared" ca="1" si="1229"/>
        <v>1670.0259505685099</v>
      </c>
      <c r="AC2447" s="4">
        <f t="shared" ca="1" si="1229"/>
        <v>5765.585529744515</v>
      </c>
      <c r="AD2447" s="4">
        <f t="shared" ca="1" si="1229"/>
        <v>1242.8966826278847</v>
      </c>
    </row>
    <row r="2448" spans="3:30" hidden="1" outlineLevel="1">
      <c r="D2448" s="7"/>
      <c r="E2448" s="7"/>
      <c r="F2448" s="3"/>
      <c r="G2448" s="55" t="str">
        <f>$G$12</f>
        <v>DISTSEC</v>
      </c>
      <c r="H2448" s="4">
        <f t="shared" ref="H2448:AD2448" ca="1" si="1230">+H2365+H2439</f>
        <v>2263282.3598815361</v>
      </c>
      <c r="I2448" s="4">
        <f t="shared" ca="1" si="1230"/>
        <v>1686236.7224371745</v>
      </c>
      <c r="J2448" s="4">
        <f t="shared" ca="1" si="1230"/>
        <v>82677.599961778484</v>
      </c>
      <c r="K2448" s="4">
        <f t="shared" ca="1" si="1230"/>
        <v>248575.68172963505</v>
      </c>
      <c r="L2448" s="4">
        <f t="shared" ca="1" si="1230"/>
        <v>0</v>
      </c>
      <c r="M2448" s="4">
        <f t="shared" ca="1" si="1230"/>
        <v>0</v>
      </c>
      <c r="N2448" s="4">
        <f t="shared" ca="1" si="1230"/>
        <v>248575.68172963505</v>
      </c>
      <c r="O2448" s="4">
        <f t="shared" ca="1" si="1230"/>
        <v>158434.29490134446</v>
      </c>
      <c r="P2448" s="4">
        <f t="shared" ca="1" si="1230"/>
        <v>0</v>
      </c>
      <c r="Q2448" s="4">
        <f t="shared" ca="1" si="1230"/>
        <v>0</v>
      </c>
      <c r="R2448" s="4">
        <f t="shared" ca="1" si="1230"/>
        <v>0</v>
      </c>
      <c r="S2448" s="4">
        <f t="shared" ca="1" si="1230"/>
        <v>158434.29490134446</v>
      </c>
      <c r="T2448" s="4">
        <f t="shared" ca="1" si="1230"/>
        <v>4245.9365871054279</v>
      </c>
      <c r="U2448" s="4">
        <f t="shared" ca="1" si="1230"/>
        <v>0</v>
      </c>
      <c r="V2448" s="4">
        <f t="shared" ca="1" si="1230"/>
        <v>0</v>
      </c>
      <c r="W2448" s="4">
        <f t="shared" ca="1" si="1230"/>
        <v>0</v>
      </c>
      <c r="X2448" s="4">
        <f t="shared" ca="1" si="1230"/>
        <v>4245.9365871054279</v>
      </c>
      <c r="Y2448" s="4">
        <f t="shared" ca="1" si="1230"/>
        <v>58226.98729134474</v>
      </c>
      <c r="Z2448" s="4">
        <f t="shared" ca="1" si="1230"/>
        <v>0</v>
      </c>
      <c r="AA2448" s="4">
        <f t="shared" ca="1" si="1230"/>
        <v>58226.98729134474</v>
      </c>
      <c r="AB2448" s="4">
        <f t="shared" ca="1" si="1230"/>
        <v>610.01528578795012</v>
      </c>
      <c r="AC2448" s="4">
        <f t="shared" ca="1" si="1230"/>
        <v>20878.073796796958</v>
      </c>
      <c r="AD2448" s="4">
        <f t="shared" ca="1" si="1230"/>
        <v>3397.0478905687287</v>
      </c>
    </row>
    <row r="2449" spans="1:30" hidden="1" outlineLevel="1">
      <c r="D2449" s="7"/>
      <c r="E2449" s="7"/>
      <c r="F2449" s="3"/>
      <c r="G2449" s="55" t="str">
        <f>$G$13</f>
        <v>ENERGY</v>
      </c>
      <c r="H2449" s="4">
        <f t="shared" ref="H2449:AD2449" ca="1" si="1231">+H2366+H2440</f>
        <v>1201821.4358062271</v>
      </c>
      <c r="I2449" s="4">
        <f t="shared" ca="1" si="1231"/>
        <v>453117.16527208243</v>
      </c>
      <c r="J2449" s="4">
        <f t="shared" ca="1" si="1231"/>
        <v>29200.956607305441</v>
      </c>
      <c r="K2449" s="4">
        <f t="shared" ca="1" si="1231"/>
        <v>98024.709372312136</v>
      </c>
      <c r="L2449" s="4">
        <f t="shared" ca="1" si="1231"/>
        <v>3015.0354540747685</v>
      </c>
      <c r="M2449" s="4">
        <f t="shared" ca="1" si="1231"/>
        <v>235.43873293642218</v>
      </c>
      <c r="N2449" s="4">
        <f t="shared" ca="1" si="1231"/>
        <v>101275.18355932331</v>
      </c>
      <c r="O2449" s="4">
        <f t="shared" ca="1" si="1231"/>
        <v>89945.830210473199</v>
      </c>
      <c r="P2449" s="4">
        <f t="shared" ca="1" si="1231"/>
        <v>16754.664634553363</v>
      </c>
      <c r="Q2449" s="4">
        <f t="shared" ca="1" si="1231"/>
        <v>7534.8799592105934</v>
      </c>
      <c r="R2449" s="4">
        <f t="shared" ca="1" si="1231"/>
        <v>349.13228921723379</v>
      </c>
      <c r="S2449" s="4">
        <f t="shared" ca="1" si="1231"/>
        <v>114584.50709345438</v>
      </c>
      <c r="T2449" s="4">
        <f t="shared" ca="1" si="1231"/>
        <v>3417.8742239746234</v>
      </c>
      <c r="U2449" s="4">
        <f t="shared" ca="1" si="1231"/>
        <v>59572.732380786081</v>
      </c>
      <c r="V2449" s="4">
        <f t="shared" ca="1" si="1231"/>
        <v>340177.68980098667</v>
      </c>
      <c r="W2449" s="4">
        <f t="shared" ca="1" si="1231"/>
        <v>63707.03405168515</v>
      </c>
      <c r="X2449" s="4">
        <f t="shared" ca="1" si="1231"/>
        <v>466875.33045743249</v>
      </c>
      <c r="Y2449" s="4">
        <f t="shared" ca="1" si="1231"/>
        <v>24226.90327062094</v>
      </c>
      <c r="Z2449" s="4">
        <f t="shared" ca="1" si="1231"/>
        <v>394.28894106543299</v>
      </c>
      <c r="AA2449" s="4">
        <f t="shared" ca="1" si="1231"/>
        <v>24621.192211686368</v>
      </c>
      <c r="AB2449" s="4">
        <f t="shared" ca="1" si="1231"/>
        <v>442.26358112345889</v>
      </c>
      <c r="AC2449" s="4">
        <f t="shared" ca="1" si="1231"/>
        <v>9824.8924286368219</v>
      </c>
      <c r="AD2449" s="4">
        <f t="shared" ca="1" si="1231"/>
        <v>1879.9445951822918</v>
      </c>
    </row>
    <row r="2450" spans="1:30" hidden="1" outlineLevel="1">
      <c r="D2450" s="7"/>
      <c r="E2450" s="7"/>
      <c r="F2450" s="3"/>
      <c r="G2450" s="55" t="str">
        <f>$G$14</f>
        <v>CUSTOMER</v>
      </c>
      <c r="H2450" s="4">
        <f t="shared" ref="H2450:AD2450" ca="1" si="1232">+H2367+H2441</f>
        <v>1383751.9375689826</v>
      </c>
      <c r="I2450" s="4">
        <f t="shared" ca="1" si="1232"/>
        <v>785941.17875697161</v>
      </c>
      <c r="J2450" s="4">
        <f t="shared" ca="1" si="1232"/>
        <v>170134.13513290565</v>
      </c>
      <c r="K2450" s="4">
        <f t="shared" ca="1" si="1232"/>
        <v>48455.245911713915</v>
      </c>
      <c r="L2450" s="4">
        <f t="shared" ca="1" si="1232"/>
        <v>12425.315543752627</v>
      </c>
      <c r="M2450" s="4">
        <f t="shared" ca="1" si="1232"/>
        <v>2041.3981131955718</v>
      </c>
      <c r="N2450" s="4">
        <f t="shared" ca="1" si="1232"/>
        <v>62921.959568662118</v>
      </c>
      <c r="O2450" s="4">
        <f t="shared" ca="1" si="1232"/>
        <v>11768.502181957903</v>
      </c>
      <c r="P2450" s="4">
        <f t="shared" ca="1" si="1232"/>
        <v>3340.7166257883127</v>
      </c>
      <c r="Q2450" s="4">
        <f t="shared" ca="1" si="1232"/>
        <v>6981.0294324996685</v>
      </c>
      <c r="R2450" s="4">
        <f t="shared" ca="1" si="1232"/>
        <v>1222.7526556720306</v>
      </c>
      <c r="S2450" s="4">
        <f t="shared" ca="1" si="1232"/>
        <v>23313.000895917914</v>
      </c>
      <c r="T2450" s="4">
        <f t="shared" ca="1" si="1232"/>
        <v>80.613068015752788</v>
      </c>
      <c r="U2450" s="4">
        <f t="shared" ca="1" si="1232"/>
        <v>1970.6669455285169</v>
      </c>
      <c r="V2450" s="4">
        <f t="shared" ca="1" si="1232"/>
        <v>10233.498881022009</v>
      </c>
      <c r="W2450" s="4">
        <f t="shared" ca="1" si="1232"/>
        <v>1821.3865356592812</v>
      </c>
      <c r="X2450" s="4">
        <f t="shared" ca="1" si="1232"/>
        <v>14106.165430225561</v>
      </c>
      <c r="Y2450" s="4">
        <f t="shared" ca="1" si="1232"/>
        <v>3234.7884182379294</v>
      </c>
      <c r="Z2450" s="4">
        <f t="shared" ca="1" si="1232"/>
        <v>56.098574755174617</v>
      </c>
      <c r="AA2450" s="4">
        <f t="shared" ca="1" si="1232"/>
        <v>3290.8869929931038</v>
      </c>
      <c r="AB2450" s="4">
        <f t="shared" ca="1" si="1232"/>
        <v>71.411094336276165</v>
      </c>
      <c r="AC2450" s="4">
        <f t="shared" ca="1" si="1232"/>
        <v>282051.06255324878</v>
      </c>
      <c r="AD2450" s="4">
        <f t="shared" ca="1" si="1232"/>
        <v>41922.1371437216</v>
      </c>
    </row>
    <row r="2451" spans="1:30" collapsed="1">
      <c r="B2451" s="111" t="s">
        <v>237</v>
      </c>
      <c r="D2451" s="7"/>
      <c r="E2451" s="60">
        <f>+E2368+E2442</f>
        <v>22412856</v>
      </c>
      <c r="F2451" s="3"/>
      <c r="G2451" s="55" t="str">
        <f>$G$15</f>
        <v>TOTAL</v>
      </c>
      <c r="H2451" s="4">
        <f t="shared" ref="H2451:AD2451" ca="1" si="1233">+H2368+H2442</f>
        <v>22412856</v>
      </c>
      <c r="I2451" s="4">
        <f t="shared" ca="1" si="1233"/>
        <v>12353014.440742431</v>
      </c>
      <c r="J2451" s="4">
        <f t="shared" ca="1" si="1233"/>
        <v>748499.4299601448</v>
      </c>
      <c r="K2451" s="4">
        <f t="shared" ca="1" si="1233"/>
        <v>2091977.9299244296</v>
      </c>
      <c r="L2451" s="4">
        <f t="shared" ca="1" si="1233"/>
        <v>68338.759497228704</v>
      </c>
      <c r="M2451" s="4">
        <f t="shared" ca="1" si="1233"/>
        <v>5778.7773313672606</v>
      </c>
      <c r="N2451" s="4">
        <f t="shared" ca="1" si="1233"/>
        <v>2166095.4667530255</v>
      </c>
      <c r="O2451" s="4">
        <f t="shared" ca="1" si="1233"/>
        <v>1544610.5327677571</v>
      </c>
      <c r="P2451" s="4">
        <f t="shared" ca="1" si="1233"/>
        <v>259777.63577720325</v>
      </c>
      <c r="Q2451" s="4">
        <f t="shared" ca="1" si="1233"/>
        <v>89423.166589192173</v>
      </c>
      <c r="R2451" s="4">
        <f t="shared" ca="1" si="1233"/>
        <v>4716.7379235504277</v>
      </c>
      <c r="S2451" s="4">
        <f t="shared" ca="1" si="1233"/>
        <v>1898528.0730577034</v>
      </c>
      <c r="T2451" s="4">
        <f t="shared" ca="1" si="1233"/>
        <v>52488.909674400842</v>
      </c>
      <c r="U2451" s="4">
        <f t="shared" ca="1" si="1233"/>
        <v>792979.76358949998</v>
      </c>
      <c r="V2451" s="4">
        <f t="shared" ca="1" si="1233"/>
        <v>3028967.037602047</v>
      </c>
      <c r="W2451" s="4">
        <f t="shared" ca="1" si="1233"/>
        <v>515181.18592885579</v>
      </c>
      <c r="X2451" s="4">
        <f t="shared" ca="1" si="1233"/>
        <v>4389616.8967948053</v>
      </c>
      <c r="Y2451" s="4">
        <f t="shared" ca="1" si="1233"/>
        <v>476123.31934034993</v>
      </c>
      <c r="Z2451" s="4">
        <f t="shared" ca="1" si="1233"/>
        <v>6959.7749034204826</v>
      </c>
      <c r="AA2451" s="4">
        <f t="shared" ca="1" si="1233"/>
        <v>483083.09424377029</v>
      </c>
      <c r="AB2451" s="4">
        <f t="shared" ca="1" si="1233"/>
        <v>6312.4885402217469</v>
      </c>
      <c r="AC2451" s="4">
        <f t="shared" ca="1" si="1233"/>
        <v>319131.91859829827</v>
      </c>
      <c r="AD2451" s="4">
        <f t="shared" ca="1" si="1233"/>
        <v>48574.191309601993</v>
      </c>
    </row>
    <row r="2452" spans="1:30" s="51" customFormat="1">
      <c r="A2452" s="56"/>
      <c r="B2452" s="111"/>
      <c r="C2452" s="55"/>
      <c r="D2452" s="55"/>
      <c r="E2452" s="53"/>
      <c r="F2452" s="52"/>
      <c r="G2452" s="55"/>
      <c r="H2452" s="53"/>
      <c r="I2452" s="53"/>
      <c r="J2452" s="53"/>
      <c r="K2452" s="53"/>
      <c r="L2452" s="53"/>
      <c r="M2452" s="53"/>
      <c r="N2452" s="53"/>
      <c r="O2452" s="53"/>
      <c r="P2452" s="53"/>
      <c r="Q2452" s="53"/>
      <c r="R2452" s="53"/>
      <c r="S2452" s="53"/>
      <c r="T2452" s="53"/>
      <c r="U2452" s="53"/>
      <c r="V2452" s="53"/>
      <c r="W2452" s="53"/>
      <c r="X2452" s="53"/>
      <c r="Y2452" s="53"/>
      <c r="Z2452" s="53"/>
      <c r="AA2452" s="53"/>
      <c r="AB2452" s="53"/>
      <c r="AC2452" s="53"/>
      <c r="AD2452" s="53"/>
    </row>
    <row r="2453" spans="1:30" s="51" customFormat="1">
      <c r="A2453" s="56"/>
      <c r="B2453" s="111" t="s">
        <v>430</v>
      </c>
      <c r="C2453" s="55"/>
      <c r="D2453" s="55"/>
      <c r="E2453" s="53"/>
      <c r="F2453" s="52"/>
      <c r="G2453" s="55"/>
      <c r="H2453" s="53"/>
      <c r="I2453" s="53"/>
      <c r="J2453" s="53"/>
      <c r="K2453" s="53"/>
      <c r="L2453" s="53"/>
      <c r="M2453" s="53"/>
      <c r="N2453" s="53"/>
      <c r="O2453" s="53"/>
      <c r="P2453" s="53"/>
      <c r="Q2453" s="53"/>
      <c r="R2453" s="53"/>
      <c r="S2453" s="53"/>
      <c r="T2453" s="53"/>
      <c r="U2453" s="53"/>
      <c r="V2453" s="53"/>
      <c r="W2453" s="53"/>
      <c r="X2453" s="53"/>
      <c r="Y2453" s="53"/>
      <c r="Z2453" s="53"/>
      <c r="AA2453" s="53"/>
      <c r="AB2453" s="53"/>
      <c r="AC2453" s="53"/>
      <c r="AD2453" s="53"/>
    </row>
    <row r="2454" spans="1:30" s="51" customFormat="1" hidden="1" outlineLevel="1">
      <c r="A2454" s="56"/>
      <c r="B2454" s="111"/>
      <c r="C2454" s="55"/>
      <c r="D2454" s="55"/>
      <c r="F2454" s="52" t="str">
        <f>F2461</f>
        <v>RB_GUP_EPIS_D</v>
      </c>
      <c r="G2454" s="55" t="str">
        <f>$G$8</f>
        <v>PRODUCTION</v>
      </c>
      <c r="H2454" s="53">
        <f t="shared" ref="H2454:H2469" si="1234">SUBTOTAL(9,I2454:AD2454)</f>
        <v>0</v>
      </c>
      <c r="I2454" s="54">
        <f>VLOOKUP(CONCATENATE($F2454," ",$G2454),AllocFactorMatrix,(I$4+1),FALSE)*$E2461</f>
        <v>0</v>
      </c>
      <c r="J2454" s="54">
        <f>VLOOKUP(CONCATENATE($F2454," ",$G2454),AllocFactorMatrix,(J$4+1),FALSE)*$E2461</f>
        <v>0</v>
      </c>
      <c r="K2454" s="54">
        <f>VLOOKUP(CONCATENATE($F2454," ",$G2454),AllocFactorMatrix,(K$4+1),FALSE)*$E2461</f>
        <v>0</v>
      </c>
      <c r="L2454" s="54">
        <f>VLOOKUP(CONCATENATE($F2454," ",$G2454),AllocFactorMatrix,(L$4+1),FALSE)*$E2461</f>
        <v>0</v>
      </c>
      <c r="M2454" s="54">
        <f>VLOOKUP(CONCATENATE($F2454," ",$G2454),AllocFactorMatrix,(M$4+1),FALSE)*$E2461</f>
        <v>0</v>
      </c>
      <c r="N2454" s="54">
        <f t="shared" ref="N2454:N2469" si="1235">SUBTOTAL(9,K2454:M2454)</f>
        <v>0</v>
      </c>
      <c r="O2454" s="54">
        <f>VLOOKUP(CONCATENATE($F2454," ",$G2454),AllocFactorMatrix,(O$4+1),FALSE)*$E2461</f>
        <v>0</v>
      </c>
      <c r="P2454" s="54">
        <f>VLOOKUP(CONCATENATE($F2454," ",$G2454),AllocFactorMatrix,(P$4+1),FALSE)*$E2461</f>
        <v>0</v>
      </c>
      <c r="Q2454" s="54">
        <f>VLOOKUP(CONCATENATE($F2454," ",$G2454),AllocFactorMatrix,(Q$4+1),FALSE)*$E2461</f>
        <v>0</v>
      </c>
      <c r="R2454" s="54">
        <f>VLOOKUP(CONCATENATE($F2454," ",$G2454),AllocFactorMatrix,(R$4+1),FALSE)*$E2461</f>
        <v>0</v>
      </c>
      <c r="S2454" s="54">
        <f>SUBTOTAL(9,O2454:R2454)</f>
        <v>0</v>
      </c>
      <c r="T2454" s="54">
        <f>VLOOKUP(CONCATENATE($F2454," ",$G2454),AllocFactorMatrix,(T$4+1),FALSE)*$E2461</f>
        <v>0</v>
      </c>
      <c r="U2454" s="54">
        <f>VLOOKUP(CONCATENATE($F2454," ",$G2454),AllocFactorMatrix,(U$4+1),FALSE)*$E2461</f>
        <v>0</v>
      </c>
      <c r="V2454" s="54">
        <f>VLOOKUP(CONCATENATE($F2454," ",$G2454),AllocFactorMatrix,(V$4+1),FALSE)*$E2461</f>
        <v>0</v>
      </c>
      <c r="W2454" s="54">
        <f>VLOOKUP(CONCATENATE($F2454," ",$G2454),AllocFactorMatrix,(W$4+1),FALSE)*$E2461</f>
        <v>0</v>
      </c>
      <c r="X2454" s="54">
        <f>SUBTOTAL(9,T2454:W2454)</f>
        <v>0</v>
      </c>
      <c r="Y2454" s="54">
        <f>VLOOKUP(CONCATENATE($F2454," ",$G2454),AllocFactorMatrix,(Y$4+1),FALSE)*$E2461</f>
        <v>0</v>
      </c>
      <c r="Z2454" s="54">
        <f>VLOOKUP(CONCATENATE($F2454," ",$G2454),AllocFactorMatrix,(Z$4+1),FALSE)*$E2461</f>
        <v>0</v>
      </c>
      <c r="AA2454" s="54">
        <f t="shared" ref="AA2454:AA2469" si="1236">SUBTOTAL(9,Y2454:Z2454)</f>
        <v>0</v>
      </c>
      <c r="AB2454" s="54">
        <f>VLOOKUP(CONCATENATE($F2454," ",$G2454),AllocFactorMatrix,(AB$4+1),FALSE)*$E2461</f>
        <v>0</v>
      </c>
      <c r="AC2454" s="54">
        <f>VLOOKUP(CONCATENATE($F2454," ",$G2454),AllocFactorMatrix,(AC$4+1),FALSE)*$E2461</f>
        <v>0</v>
      </c>
      <c r="AD2454" s="54">
        <f>VLOOKUP(CONCATENATE($F2454," ",$G2454),AllocFactorMatrix,(AD$4+1),FALSE)*$E2461</f>
        <v>0</v>
      </c>
    </row>
    <row r="2455" spans="1:30" s="51" customFormat="1" hidden="1" outlineLevel="1">
      <c r="A2455" s="56"/>
      <c r="B2455" s="111"/>
      <c r="C2455" s="55"/>
      <c r="D2455" s="55"/>
      <c r="F2455" s="52" t="str">
        <f>F2461</f>
        <v>RB_GUP_EPIS_D</v>
      </c>
      <c r="G2455" s="55" t="str">
        <f>$G$9</f>
        <v>BULKTRAN</v>
      </c>
      <c r="H2455" s="53">
        <f t="shared" si="1234"/>
        <v>0</v>
      </c>
      <c r="I2455" s="54">
        <f>VLOOKUP(CONCATENATE($F2455," ",$G2455),AllocFactorMatrix,(I$4+1),FALSE)*$E2461</f>
        <v>0</v>
      </c>
      <c r="J2455" s="54">
        <f>VLOOKUP(CONCATENATE($F2455," ",$G2455),AllocFactorMatrix,(J$4+1),FALSE)*$E2461</f>
        <v>0</v>
      </c>
      <c r="K2455" s="54">
        <f>VLOOKUP(CONCATENATE($F2455," ",$G2455),AllocFactorMatrix,(K$4+1),FALSE)*$E2461</f>
        <v>0</v>
      </c>
      <c r="L2455" s="54">
        <f>VLOOKUP(CONCATENATE($F2455," ",$G2455),AllocFactorMatrix,(L$4+1),FALSE)*$E2461</f>
        <v>0</v>
      </c>
      <c r="M2455" s="54">
        <f>VLOOKUP(CONCATENATE($F2455," ",$G2455),AllocFactorMatrix,(M$4+1),FALSE)*$E2461</f>
        <v>0</v>
      </c>
      <c r="N2455" s="54">
        <f t="shared" si="1235"/>
        <v>0</v>
      </c>
      <c r="O2455" s="54">
        <f>VLOOKUP(CONCATENATE($F2455," ",$G2455),AllocFactorMatrix,(O$4+1),FALSE)*$E2461</f>
        <v>0</v>
      </c>
      <c r="P2455" s="54">
        <f>VLOOKUP(CONCATENATE($F2455," ",$G2455),AllocFactorMatrix,(P$4+1),FALSE)*$E2461</f>
        <v>0</v>
      </c>
      <c r="Q2455" s="54">
        <f>VLOOKUP(CONCATENATE($F2455," ",$G2455),AllocFactorMatrix,(Q$4+1),FALSE)*$E2461</f>
        <v>0</v>
      </c>
      <c r="R2455" s="54">
        <f>VLOOKUP(CONCATENATE($F2455," ",$G2455),AllocFactorMatrix,(R$4+1),FALSE)*$E2461</f>
        <v>0</v>
      </c>
      <c r="S2455" s="54">
        <f t="shared" ref="S2455:S2461" si="1237">SUBTOTAL(9,O2455:R2455)</f>
        <v>0</v>
      </c>
      <c r="T2455" s="54">
        <f>VLOOKUP(CONCATENATE($F2455," ",$G2455),AllocFactorMatrix,(T$4+1),FALSE)*$E2461</f>
        <v>0</v>
      </c>
      <c r="U2455" s="54">
        <f>VLOOKUP(CONCATENATE($F2455," ",$G2455),AllocFactorMatrix,(U$4+1),FALSE)*$E2461</f>
        <v>0</v>
      </c>
      <c r="V2455" s="54">
        <f>VLOOKUP(CONCATENATE($F2455," ",$G2455),AllocFactorMatrix,(V$4+1),FALSE)*$E2461</f>
        <v>0</v>
      </c>
      <c r="W2455" s="54">
        <f>VLOOKUP(CONCATENATE($F2455," ",$G2455),AllocFactorMatrix,(W$4+1),FALSE)*$E2461</f>
        <v>0</v>
      </c>
      <c r="X2455" s="54">
        <f t="shared" ref="X2455:X2461" si="1238">SUBTOTAL(9,T2455:W2455)</f>
        <v>0</v>
      </c>
      <c r="Y2455" s="54">
        <f>VLOOKUP(CONCATENATE($F2455," ",$G2455),AllocFactorMatrix,(Y$4+1),FALSE)*$E2461</f>
        <v>0</v>
      </c>
      <c r="Z2455" s="54">
        <f>VLOOKUP(CONCATENATE($F2455," ",$G2455),AllocFactorMatrix,(Z$4+1),FALSE)*$E2461</f>
        <v>0</v>
      </c>
      <c r="AA2455" s="54">
        <f t="shared" si="1236"/>
        <v>0</v>
      </c>
      <c r="AB2455" s="54">
        <f>VLOOKUP(CONCATENATE($F2455," ",$G2455),AllocFactorMatrix,(AB$4+1),FALSE)*$E2461</f>
        <v>0</v>
      </c>
      <c r="AC2455" s="54">
        <f>VLOOKUP(CONCATENATE($F2455," ",$G2455),AllocFactorMatrix,(AC$4+1),FALSE)*$E2461</f>
        <v>0</v>
      </c>
      <c r="AD2455" s="54">
        <f>VLOOKUP(CONCATENATE($F2455," ",$G2455),AllocFactorMatrix,(AD$4+1),FALSE)*$E2461</f>
        <v>0</v>
      </c>
    </row>
    <row r="2456" spans="1:30" s="51" customFormat="1" hidden="1" outlineLevel="1">
      <c r="A2456" s="56"/>
      <c r="B2456" s="111"/>
      <c r="C2456" s="55"/>
      <c r="D2456" s="55"/>
      <c r="F2456" s="52" t="str">
        <f>F2461</f>
        <v>RB_GUP_EPIS_D</v>
      </c>
      <c r="G2456" s="55" t="str">
        <f>$G$10</f>
        <v>SUBTRAN</v>
      </c>
      <c r="H2456" s="53">
        <f t="shared" si="1234"/>
        <v>0</v>
      </c>
      <c r="I2456" s="54">
        <f>VLOOKUP(CONCATENATE($F2456," ",$G2456),AllocFactorMatrix,(I$4+1),FALSE)*$E2461</f>
        <v>0</v>
      </c>
      <c r="J2456" s="54">
        <f>VLOOKUP(CONCATENATE($F2456," ",$G2456),AllocFactorMatrix,(J$4+1),FALSE)*$E2461</f>
        <v>0</v>
      </c>
      <c r="K2456" s="54">
        <f>VLOOKUP(CONCATENATE($F2456," ",$G2456),AllocFactorMatrix,(K$4+1),FALSE)*$E2461</f>
        <v>0</v>
      </c>
      <c r="L2456" s="54">
        <f>VLOOKUP(CONCATENATE($F2456," ",$G2456),AllocFactorMatrix,(L$4+1),FALSE)*$E2461</f>
        <v>0</v>
      </c>
      <c r="M2456" s="54">
        <f>VLOOKUP(CONCATENATE($F2456," ",$G2456),AllocFactorMatrix,(M$4+1),FALSE)*$E2461</f>
        <v>0</v>
      </c>
      <c r="N2456" s="54">
        <f t="shared" si="1235"/>
        <v>0</v>
      </c>
      <c r="O2456" s="54">
        <f>VLOOKUP(CONCATENATE($F2456," ",$G2456),AllocFactorMatrix,(O$4+1),FALSE)*$E2461</f>
        <v>0</v>
      </c>
      <c r="P2456" s="54">
        <f>VLOOKUP(CONCATENATE($F2456," ",$G2456),AllocFactorMatrix,(P$4+1),FALSE)*$E2461</f>
        <v>0</v>
      </c>
      <c r="Q2456" s="54">
        <f>VLOOKUP(CONCATENATE($F2456," ",$G2456),AllocFactorMatrix,(Q$4+1),FALSE)*$E2461</f>
        <v>0</v>
      </c>
      <c r="R2456" s="54">
        <f>VLOOKUP(CONCATENATE($F2456," ",$G2456),AllocFactorMatrix,(R$4+1),FALSE)*$E2461</f>
        <v>0</v>
      </c>
      <c r="S2456" s="54">
        <f t="shared" si="1237"/>
        <v>0</v>
      </c>
      <c r="T2456" s="54">
        <f>VLOOKUP(CONCATENATE($F2456," ",$G2456),AllocFactorMatrix,(T$4+1),FALSE)*$E2461</f>
        <v>0</v>
      </c>
      <c r="U2456" s="54">
        <f>VLOOKUP(CONCATENATE($F2456," ",$G2456),AllocFactorMatrix,(U$4+1),FALSE)*$E2461</f>
        <v>0</v>
      </c>
      <c r="V2456" s="54">
        <f>VLOOKUP(CONCATENATE($F2456," ",$G2456),AllocFactorMatrix,(V$4+1),FALSE)*$E2461</f>
        <v>0</v>
      </c>
      <c r="W2456" s="54">
        <f>VLOOKUP(CONCATENATE($F2456," ",$G2456),AllocFactorMatrix,(W$4+1),FALSE)*$E2461</f>
        <v>0</v>
      </c>
      <c r="X2456" s="54">
        <f t="shared" si="1238"/>
        <v>0</v>
      </c>
      <c r="Y2456" s="54">
        <f>VLOOKUP(CONCATENATE($F2456," ",$G2456),AllocFactorMatrix,(Y$4+1),FALSE)*$E2461</f>
        <v>0</v>
      </c>
      <c r="Z2456" s="54">
        <f>VLOOKUP(CONCATENATE($F2456," ",$G2456),AllocFactorMatrix,(Z$4+1),FALSE)*$E2461</f>
        <v>0</v>
      </c>
      <c r="AA2456" s="54">
        <f t="shared" si="1236"/>
        <v>0</v>
      </c>
      <c r="AB2456" s="54">
        <f>VLOOKUP(CONCATENATE($F2456," ",$G2456),AllocFactorMatrix,(AB$4+1),FALSE)*$E2461</f>
        <v>0</v>
      </c>
      <c r="AC2456" s="54">
        <f>VLOOKUP(CONCATENATE($F2456," ",$G2456),AllocFactorMatrix,(AC$4+1),FALSE)*$E2461</f>
        <v>0</v>
      </c>
      <c r="AD2456" s="54">
        <f>VLOOKUP(CONCATENATE($F2456," ",$G2456),AllocFactorMatrix,(AD$4+1),FALSE)*$E2461</f>
        <v>0</v>
      </c>
    </row>
    <row r="2457" spans="1:30" s="51" customFormat="1" hidden="1" outlineLevel="1">
      <c r="A2457" s="56"/>
      <c r="B2457" s="111"/>
      <c r="C2457" s="55"/>
      <c r="D2457" s="55"/>
      <c r="F2457" s="52" t="str">
        <f>F2461</f>
        <v>RB_GUP_EPIS_D</v>
      </c>
      <c r="G2457" s="55" t="str">
        <f>$G$11</f>
        <v>DISTPRI</v>
      </c>
      <c r="H2457" s="53">
        <f t="shared" si="1234"/>
        <v>-3019.6045607465894</v>
      </c>
      <c r="I2457" s="54">
        <f>VLOOKUP(CONCATENATE($F2457," ",$G2457),AllocFactorMatrix,(I$4+1),FALSE)*$E2461</f>
        <v>-2018.1305156739154</v>
      </c>
      <c r="J2457" s="54">
        <f>VLOOKUP(CONCATENATE($F2457," ",$G2457),AllocFactorMatrix,(J$4+1),FALSE)*$E2461</f>
        <v>-95.12940410461033</v>
      </c>
      <c r="K2457" s="54">
        <f>VLOOKUP(CONCATENATE($F2457," ",$G2457),AllocFactorMatrix,(K$4+1),FALSE)*$E2461</f>
        <v>-345.42070471513694</v>
      </c>
      <c r="L2457" s="54">
        <f>VLOOKUP(CONCATENATE($F2457," ",$G2457),AllocFactorMatrix,(L$4+1),FALSE)*$E2461</f>
        <v>-10.675297149381553</v>
      </c>
      <c r="M2457" s="54">
        <f>VLOOKUP(CONCATENATE($F2457," ",$G2457),AllocFactorMatrix,(M$4+1),FALSE)*$E2461</f>
        <v>0</v>
      </c>
      <c r="N2457" s="54">
        <f t="shared" si="1235"/>
        <v>-356.09600186451848</v>
      </c>
      <c r="O2457" s="54">
        <f>VLOOKUP(CONCATENATE($F2457," ",$G2457),AllocFactorMatrix,(O$4+1),FALSE)*$E2461</f>
        <v>-259.00515415945739</v>
      </c>
      <c r="P2457" s="54">
        <f>VLOOKUP(CONCATENATE($F2457," ",$G2457),AllocFactorMatrix,(P$4+1),FALSE)*$E2461</f>
        <v>-48.239727391696263</v>
      </c>
      <c r="Q2457" s="54">
        <f>VLOOKUP(CONCATENATE($F2457," ",$G2457),AllocFactorMatrix,(Q$4+1),FALSE)*$E2461</f>
        <v>0</v>
      </c>
      <c r="R2457" s="54">
        <f>VLOOKUP(CONCATENATE($F2457," ",$G2457),AllocFactorMatrix,(R$4+1),FALSE)*$E2461</f>
        <v>0</v>
      </c>
      <c r="S2457" s="54">
        <f t="shared" si="1237"/>
        <v>-307.24488155115364</v>
      </c>
      <c r="T2457" s="54">
        <f>VLOOKUP(CONCATENATE($F2457," ",$G2457),AllocFactorMatrix,(T$4+1),FALSE)*$E2461</f>
        <v>-9.2333741330412575</v>
      </c>
      <c r="U2457" s="54">
        <f>VLOOKUP(CONCATENATE($F2457," ",$G2457),AllocFactorMatrix,(U$4+1),FALSE)*$E2461</f>
        <v>-148.91343106129156</v>
      </c>
      <c r="V2457" s="54">
        <f>VLOOKUP(CONCATENATE($F2457," ",$G2457),AllocFactorMatrix,(V$4+1),FALSE)*$E2461</f>
        <v>0</v>
      </c>
      <c r="W2457" s="54">
        <f>VLOOKUP(CONCATENATE($F2457," ",$G2457),AllocFactorMatrix,(W$4+1),FALSE)*$E2461</f>
        <v>0</v>
      </c>
      <c r="X2457" s="54">
        <f t="shared" si="1238"/>
        <v>-158.14680519433281</v>
      </c>
      <c r="Y2457" s="54">
        <f>VLOOKUP(CONCATENATE($F2457," ",$G2457),AllocFactorMatrix,(Y$4+1),FALSE)*$E2461</f>
        <v>-78.101956720232593</v>
      </c>
      <c r="Z2457" s="54">
        <f>VLOOKUP(CONCATENATE($F2457," ",$G2457),AllocFactorMatrix,(Z$4+1),FALSE)*$E2461</f>
        <v>-1.3030463691957872</v>
      </c>
      <c r="AA2457" s="54">
        <f t="shared" si="1236"/>
        <v>-79.405003089428376</v>
      </c>
      <c r="AB2457" s="54">
        <f>VLOOKUP(CONCATENATE($F2457," ",$G2457),AllocFactorMatrix,(AB$4+1),FALSE)*$E2461</f>
        <v>-1.0556858946459289</v>
      </c>
      <c r="AC2457" s="54">
        <f>VLOOKUP(CONCATENATE($F2457," ",$G2457),AllocFactorMatrix,(AC$4+1),FALSE)*$E2461</f>
        <v>-3.6166332090656885</v>
      </c>
      <c r="AD2457" s="54">
        <f>VLOOKUP(CONCATENATE($F2457," ",$G2457),AllocFactorMatrix,(AD$4+1),FALSE)*$E2461</f>
        <v>-0.77963016491865034</v>
      </c>
    </row>
    <row r="2458" spans="1:30" s="51" customFormat="1" hidden="1" outlineLevel="1">
      <c r="A2458" s="56"/>
      <c r="B2458" s="111"/>
      <c r="C2458" s="55"/>
      <c r="D2458" s="55"/>
      <c r="F2458" s="52" t="str">
        <f>F2461</f>
        <v>RB_GUP_EPIS_D</v>
      </c>
      <c r="G2458" s="55" t="str">
        <f>$G$12</f>
        <v>DISTSEC</v>
      </c>
      <c r="H2458" s="53">
        <f t="shared" si="1234"/>
        <v>-1563.6647240910299</v>
      </c>
      <c r="I2458" s="54">
        <f>VLOOKUP(CONCATENATE($F2458," ",$G2458),AllocFactorMatrix,(I$4+1),FALSE)*$E2461</f>
        <v>-1169.1543840245145</v>
      </c>
      <c r="J2458" s="54">
        <f>VLOOKUP(CONCATENATE($F2458," ",$G2458),AllocFactorMatrix,(J$4+1),FALSE)*$E2461</f>
        <v>-56.365305474278856</v>
      </c>
      <c r="K2458" s="54">
        <f>VLOOKUP(CONCATENATE($F2458," ",$G2458),AllocFactorMatrix,(K$4+1),FALSE)*$E2461</f>
        <v>-170.07761614833447</v>
      </c>
      <c r="L2458" s="54">
        <f>VLOOKUP(CONCATENATE($F2458," ",$G2458),AllocFactorMatrix,(L$4+1),FALSE)*$E2461</f>
        <v>0</v>
      </c>
      <c r="M2458" s="54">
        <f>VLOOKUP(CONCATENATE($F2458," ",$G2458),AllocFactorMatrix,(M$4+1),FALSE)*$E2461</f>
        <v>0</v>
      </c>
      <c r="N2458" s="54">
        <f t="shared" si="1235"/>
        <v>-170.07761614833447</v>
      </c>
      <c r="O2458" s="54">
        <f>VLOOKUP(CONCATENATE($F2458," ",$G2458),AllocFactorMatrix,(O$4+1),FALSE)*$E2461</f>
        <v>-108.37411899228552</v>
      </c>
      <c r="P2458" s="54">
        <f>VLOOKUP(CONCATENATE($F2458," ",$G2458),AllocFactorMatrix,(P$4+1),FALSE)*$E2461</f>
        <v>0</v>
      </c>
      <c r="Q2458" s="54">
        <f>VLOOKUP(CONCATENATE($F2458," ",$G2458),AllocFactorMatrix,(Q$4+1),FALSE)*$E2461</f>
        <v>0</v>
      </c>
      <c r="R2458" s="54">
        <f>VLOOKUP(CONCATENATE($F2458," ",$G2458),AllocFactorMatrix,(R$4+1),FALSE)*$E2461</f>
        <v>0</v>
      </c>
      <c r="S2458" s="54">
        <f t="shared" si="1237"/>
        <v>-108.37411899228552</v>
      </c>
      <c r="T2458" s="54">
        <f>VLOOKUP(CONCATENATE($F2458," ",$G2458),AllocFactorMatrix,(T$4+1),FALSE)*$E2461</f>
        <v>-2.9302088231274319</v>
      </c>
      <c r="U2458" s="54">
        <f>VLOOKUP(CONCATENATE($F2458," ",$G2458),AllocFactorMatrix,(U$4+1),FALSE)*$E2461</f>
        <v>0</v>
      </c>
      <c r="V2458" s="54">
        <f>VLOOKUP(CONCATENATE($F2458," ",$G2458),AllocFactorMatrix,(V$4+1),FALSE)*$E2461</f>
        <v>0</v>
      </c>
      <c r="W2458" s="54">
        <f>VLOOKUP(CONCATENATE($F2458," ",$G2458),AllocFactorMatrix,(W$4+1),FALSE)*$E2461</f>
        <v>0</v>
      </c>
      <c r="X2458" s="54">
        <f t="shared" si="1238"/>
        <v>-2.9302088231274319</v>
      </c>
      <c r="Y2458" s="54">
        <f>VLOOKUP(CONCATENATE($F2458," ",$G2458),AllocFactorMatrix,(Y$4+1),FALSE)*$E2461</f>
        <v>-39.973153611469428</v>
      </c>
      <c r="Z2458" s="54">
        <f>VLOOKUP(CONCATENATE($F2458," ",$G2458),AllocFactorMatrix,(Z$4+1),FALSE)*$E2461</f>
        <v>0</v>
      </c>
      <c r="AA2458" s="54">
        <f t="shared" si="1236"/>
        <v>-39.973153611469428</v>
      </c>
      <c r="AB2458" s="54">
        <f>VLOOKUP(CONCATENATE($F2458," ",$G2458),AllocFactorMatrix,(AB$4+1),FALSE)*$E2461</f>
        <v>-0.41480270091459098</v>
      </c>
      <c r="AC2458" s="54">
        <f>VLOOKUP(CONCATENATE($F2458," ",$G2458),AllocFactorMatrix,(AC$4+1),FALSE)*$E2461</f>
        <v>-14.084147091053886</v>
      </c>
      <c r="AD2458" s="54">
        <f>VLOOKUP(CONCATENATE($F2458," ",$G2458),AllocFactorMatrix,(AD$4+1),FALSE)*$E2461</f>
        <v>-2.2909872250513565</v>
      </c>
    </row>
    <row r="2459" spans="1:30" s="51" customFormat="1" hidden="1" outlineLevel="1">
      <c r="A2459" s="56"/>
      <c r="B2459" s="111"/>
      <c r="C2459" s="55"/>
      <c r="D2459" s="55"/>
      <c r="F2459" s="52" t="str">
        <f>F2461</f>
        <v>RB_GUP_EPIS_D</v>
      </c>
      <c r="G2459" s="55" t="str">
        <f>$G$13</f>
        <v>ENERGY</v>
      </c>
      <c r="H2459" s="53">
        <f t="shared" si="1234"/>
        <v>0</v>
      </c>
      <c r="I2459" s="54">
        <f>VLOOKUP(CONCATENATE($F2459," ",$G2459),AllocFactorMatrix,(I$4+1),FALSE)*$E2461</f>
        <v>0</v>
      </c>
      <c r="J2459" s="54">
        <f>VLOOKUP(CONCATENATE($F2459," ",$G2459),AllocFactorMatrix,(J$4+1),FALSE)*$E2461</f>
        <v>0</v>
      </c>
      <c r="K2459" s="54">
        <f>VLOOKUP(CONCATENATE($F2459," ",$G2459),AllocFactorMatrix,(K$4+1),FALSE)*$E2461</f>
        <v>0</v>
      </c>
      <c r="L2459" s="54">
        <f>VLOOKUP(CONCATENATE($F2459," ",$G2459),AllocFactorMatrix,(L$4+1),FALSE)*$E2461</f>
        <v>0</v>
      </c>
      <c r="M2459" s="54">
        <f>VLOOKUP(CONCATENATE($F2459," ",$G2459),AllocFactorMatrix,(M$4+1),FALSE)*$E2461</f>
        <v>0</v>
      </c>
      <c r="N2459" s="54">
        <f t="shared" si="1235"/>
        <v>0</v>
      </c>
      <c r="O2459" s="54">
        <f>VLOOKUP(CONCATENATE($F2459," ",$G2459),AllocFactorMatrix,(O$4+1),FALSE)*$E2461</f>
        <v>0</v>
      </c>
      <c r="P2459" s="54">
        <f>VLOOKUP(CONCATENATE($F2459," ",$G2459),AllocFactorMatrix,(P$4+1),FALSE)*$E2461</f>
        <v>0</v>
      </c>
      <c r="Q2459" s="54">
        <f>VLOOKUP(CONCATENATE($F2459," ",$G2459),AllocFactorMatrix,(Q$4+1),FALSE)*$E2461</f>
        <v>0</v>
      </c>
      <c r="R2459" s="54">
        <f>VLOOKUP(CONCATENATE($F2459," ",$G2459),AllocFactorMatrix,(R$4+1),FALSE)*$E2461</f>
        <v>0</v>
      </c>
      <c r="S2459" s="54">
        <f t="shared" si="1237"/>
        <v>0</v>
      </c>
      <c r="T2459" s="54">
        <f>VLOOKUP(CONCATENATE($F2459," ",$G2459),AllocFactorMatrix,(T$4+1),FALSE)*$E2461</f>
        <v>0</v>
      </c>
      <c r="U2459" s="54">
        <f>VLOOKUP(CONCATENATE($F2459," ",$G2459),AllocFactorMatrix,(U$4+1),FALSE)*$E2461</f>
        <v>0</v>
      </c>
      <c r="V2459" s="54">
        <f>VLOOKUP(CONCATENATE($F2459," ",$G2459),AllocFactorMatrix,(V$4+1),FALSE)*$E2461</f>
        <v>0</v>
      </c>
      <c r="W2459" s="54">
        <f>VLOOKUP(CONCATENATE($F2459," ",$G2459),AllocFactorMatrix,(W$4+1),FALSE)*$E2461</f>
        <v>0</v>
      </c>
      <c r="X2459" s="54">
        <f t="shared" si="1238"/>
        <v>0</v>
      </c>
      <c r="Y2459" s="54">
        <f>VLOOKUP(CONCATENATE($F2459," ",$G2459),AllocFactorMatrix,(Y$4+1),FALSE)*$E2461</f>
        <v>0</v>
      </c>
      <c r="Z2459" s="54">
        <f>VLOOKUP(CONCATENATE($F2459," ",$G2459),AllocFactorMatrix,(Z$4+1),FALSE)*$E2461</f>
        <v>0</v>
      </c>
      <c r="AA2459" s="54">
        <f t="shared" si="1236"/>
        <v>0</v>
      </c>
      <c r="AB2459" s="54">
        <f>VLOOKUP(CONCATENATE($F2459," ",$G2459),AllocFactorMatrix,(AB$4+1),FALSE)*$E2461</f>
        <v>0</v>
      </c>
      <c r="AC2459" s="54">
        <f>VLOOKUP(CONCATENATE($F2459," ",$G2459),AllocFactorMatrix,(AC$4+1),FALSE)*$E2461</f>
        <v>0</v>
      </c>
      <c r="AD2459" s="54">
        <f>VLOOKUP(CONCATENATE($F2459," ",$G2459),AllocFactorMatrix,(AD$4+1),FALSE)*$E2461</f>
        <v>0</v>
      </c>
    </row>
    <row r="2460" spans="1:30" s="51" customFormat="1" hidden="1" outlineLevel="1">
      <c r="A2460" s="56"/>
      <c r="B2460" s="111"/>
      <c r="C2460" s="55"/>
      <c r="D2460" s="55"/>
      <c r="F2460" s="52" t="str">
        <f>F2461</f>
        <v>RB_GUP_EPIS_D</v>
      </c>
      <c r="G2460" s="55" t="str">
        <f>$G$14</f>
        <v>CUSTOMER</v>
      </c>
      <c r="H2460" s="53">
        <f t="shared" si="1234"/>
        <v>-734.7307151623794</v>
      </c>
      <c r="I2460" s="54">
        <f>VLOOKUP(CONCATENATE($F2460," ",$G2460),AllocFactorMatrix,(I$4+1),FALSE)*$E2461</f>
        <v>-334.41806613548709</v>
      </c>
      <c r="J2460" s="54">
        <f>VLOOKUP(CONCATENATE($F2460," ",$G2460),AllocFactorMatrix,(J$4+1),FALSE)*$E2461</f>
        <v>-90.023369824060083</v>
      </c>
      <c r="K2460" s="54">
        <f>VLOOKUP(CONCATENATE($F2460," ",$G2460),AllocFactorMatrix,(K$4+1),FALSE)*$E2461</f>
        <v>-25.536545741141442</v>
      </c>
      <c r="L2460" s="54">
        <f>VLOOKUP(CONCATENATE($F2460," ",$G2460),AllocFactorMatrix,(L$4+1),FALSE)*$E2461</f>
        <v>-8.4466097117041379</v>
      </c>
      <c r="M2460" s="54">
        <f>VLOOKUP(CONCATENATE($F2460," ",$G2460),AllocFactorMatrix,(M$4+1),FALSE)*$E2461</f>
        <v>-1.3720004462463038</v>
      </c>
      <c r="N2460" s="54">
        <f t="shared" si="1235"/>
        <v>-35.355155899091883</v>
      </c>
      <c r="O2460" s="54">
        <f>VLOOKUP(CONCATENATE($F2460," ",$G2460),AllocFactorMatrix,(O$4+1),FALSE)*$E2461</f>
        <v>-7.3740076284451765</v>
      </c>
      <c r="P2460" s="54">
        <f>VLOOKUP(CONCATENATE($F2460," ",$G2460),AllocFactorMatrix,(P$4+1),FALSE)*$E2461</f>
        <v>-2.1931231385556362</v>
      </c>
      <c r="Q2460" s="54">
        <f>VLOOKUP(CONCATENATE($F2460," ",$G2460),AllocFactorMatrix,(Q$4+1),FALSE)*$E2461</f>
        <v>-4.7802521054135507</v>
      </c>
      <c r="R2460" s="54">
        <f>VLOOKUP(CONCATENATE($F2460," ",$G2460),AllocFactorMatrix,(R$4+1),FALSE)*$E2461</f>
        <v>-0.8401473326370541</v>
      </c>
      <c r="S2460" s="54">
        <f t="shared" si="1237"/>
        <v>-15.187530205051416</v>
      </c>
      <c r="T2460" s="54">
        <f>VLOOKUP(CONCATENATE($F2460," ",$G2460),AllocFactorMatrix,(T$4+1),FALSE)*$E2461</f>
        <v>-5.0735187537550706E-2</v>
      </c>
      <c r="U2460" s="54">
        <f>VLOOKUP(CONCATENATE($F2460," ",$G2460),AllocFactorMatrix,(U$4+1),FALSE)*$E2461</f>
        <v>-1.3010054267881974</v>
      </c>
      <c r="V2460" s="54">
        <f>VLOOKUP(CONCATENATE($F2460," ",$G2460),AllocFactorMatrix,(V$4+1),FALSE)*$E2461</f>
        <v>-7.0297776462875126</v>
      </c>
      <c r="W2460" s="54">
        <f>VLOOKUP(CONCATENATE($F2460," ",$G2460),AllocFactorMatrix,(W$4+1),FALSE)*$E2461</f>
        <v>-1.2602235817196767</v>
      </c>
      <c r="X2460" s="54">
        <f t="shared" si="1238"/>
        <v>-9.6417418423329373</v>
      </c>
      <c r="Y2460" s="54">
        <f>VLOOKUP(CONCATENATE($F2460," ",$G2460),AllocFactorMatrix,(Y$4+1),FALSE)*$E2461</f>
        <v>-2.0420745104197948</v>
      </c>
      <c r="Z2460" s="54">
        <f>VLOOKUP(CONCATENATE($F2460," ",$G2460),AllocFactorMatrix,(Z$4+1),FALSE)*$E2461</f>
        <v>-3.7171140862960694E-2</v>
      </c>
      <c r="AA2460" s="54">
        <f t="shared" si="1236"/>
        <v>-2.0792456512827555</v>
      </c>
      <c r="AB2460" s="54">
        <f>VLOOKUP(CONCATENATE($F2460," ",$G2460),AllocFactorMatrix,(AB$4+1),FALSE)*$E2461</f>
        <v>-3.7683535030053797E-2</v>
      </c>
      <c r="AC2460" s="54">
        <f>VLOOKUP(CONCATENATE($F2460," ",$G2460),AllocFactorMatrix,(AC$4+1),FALSE)*$E2461</f>
        <v>-221.33562503221899</v>
      </c>
      <c r="AD2460" s="54">
        <f>VLOOKUP(CONCATENATE($F2460," ",$G2460),AllocFactorMatrix,(AD$4+1),FALSE)*$E2461</f>
        <v>-26.652297037824308</v>
      </c>
    </row>
    <row r="2461" spans="1:30" s="51" customFormat="1" collapsed="1">
      <c r="A2461" s="56"/>
      <c r="B2461" s="111"/>
      <c r="C2461" s="55"/>
      <c r="D2461" s="98" t="s">
        <v>425</v>
      </c>
      <c r="E2461" s="61">
        <v>-5318</v>
      </c>
      <c r="F2461" s="57" t="s">
        <v>66</v>
      </c>
      <c r="G2461" s="55" t="str">
        <f>$G$15</f>
        <v>TOTAL</v>
      </c>
      <c r="H2461" s="53">
        <f t="shared" si="1234"/>
        <v>-5317.9999999999982</v>
      </c>
      <c r="I2461" s="54">
        <f>VLOOKUP(CONCATENATE($F2461," ",$G2461),AllocFactorMatrix,(I$4+1),FALSE)*$E2461</f>
        <v>-3521.702965833917</v>
      </c>
      <c r="J2461" s="54">
        <f>VLOOKUP(CONCATENATE($F2461," ",$G2461),AllocFactorMatrix,(J$4+1),FALSE)*$E2461</f>
        <v>-241.51807940294924</v>
      </c>
      <c r="K2461" s="54">
        <f>VLOOKUP(CONCATENATE($F2461," ",$G2461),AllocFactorMatrix,(K$4+1),FALSE)*$E2461</f>
        <v>-541.03486660461283</v>
      </c>
      <c r="L2461" s="54">
        <f>VLOOKUP(CONCATENATE($F2461," ",$G2461),AllocFactorMatrix,(L$4+1),FALSE)*$E2461</f>
        <v>-19.121906861085691</v>
      </c>
      <c r="M2461" s="54">
        <f>VLOOKUP(CONCATENATE($F2461," ",$G2461),AllocFactorMatrix,(M$4+1),FALSE)*$E2461</f>
        <v>-1.3720004462463038</v>
      </c>
      <c r="N2461" s="54">
        <f t="shared" si="1235"/>
        <v>-561.52877391194477</v>
      </c>
      <c r="O2461" s="54">
        <f>VLOOKUP(CONCATENATE($F2461," ",$G2461),AllocFactorMatrix,(O$4+1),FALSE)*$E2461</f>
        <v>-374.75328078018811</v>
      </c>
      <c r="P2461" s="54">
        <f>VLOOKUP(CONCATENATE($F2461," ",$G2461),AllocFactorMatrix,(P$4+1),FALSE)*$E2461</f>
        <v>-50.432850530251898</v>
      </c>
      <c r="Q2461" s="54">
        <f>VLOOKUP(CONCATENATE($F2461," ",$G2461),AllocFactorMatrix,(Q$4+1),FALSE)*$E2461</f>
        <v>-4.7802521054135507</v>
      </c>
      <c r="R2461" s="54">
        <f>VLOOKUP(CONCATENATE($F2461," ",$G2461),AllocFactorMatrix,(R$4+1),FALSE)*$E2461</f>
        <v>-0.8401473326370541</v>
      </c>
      <c r="S2461" s="54">
        <f t="shared" si="1237"/>
        <v>-430.80653074849062</v>
      </c>
      <c r="T2461" s="54">
        <f>VLOOKUP(CONCATENATE($F2461," ",$G2461),AllocFactorMatrix,(T$4+1),FALSE)*$E2461</f>
        <v>-12.214318143706242</v>
      </c>
      <c r="U2461" s="54">
        <f>VLOOKUP(CONCATENATE($F2461," ",$G2461),AllocFactorMatrix,(U$4+1),FALSE)*$E2461</f>
        <v>-150.21443648807977</v>
      </c>
      <c r="V2461" s="54">
        <f>VLOOKUP(CONCATENATE($F2461," ",$G2461),AllocFactorMatrix,(V$4+1),FALSE)*$E2461</f>
        <v>-7.0297776462875126</v>
      </c>
      <c r="W2461" s="54">
        <f>VLOOKUP(CONCATENATE($F2461," ",$G2461),AllocFactorMatrix,(W$4+1),FALSE)*$E2461</f>
        <v>-1.2602235817196767</v>
      </c>
      <c r="X2461" s="54">
        <f t="shared" si="1238"/>
        <v>-170.71875585979319</v>
      </c>
      <c r="Y2461" s="54">
        <f>VLOOKUP(CONCATENATE($F2461," ",$G2461),AllocFactorMatrix,(Y$4+1),FALSE)*$E2461</f>
        <v>-120.11718484212182</v>
      </c>
      <c r="Z2461" s="54">
        <f>VLOOKUP(CONCATENATE($F2461," ",$G2461),AllocFactorMatrix,(Z$4+1),FALSE)*$E2461</f>
        <v>-1.3402175100587479</v>
      </c>
      <c r="AA2461" s="54">
        <f t="shared" si="1236"/>
        <v>-121.45740235218057</v>
      </c>
      <c r="AB2461" s="54">
        <f>VLOOKUP(CONCATENATE($F2461," ",$G2461),AllocFactorMatrix,(AB$4+1),FALSE)*$E2461</f>
        <v>-1.5081721305905738</v>
      </c>
      <c r="AC2461" s="54">
        <f>VLOOKUP(CONCATENATE($F2461," ",$G2461),AllocFactorMatrix,(AC$4+1),FALSE)*$E2461</f>
        <v>-239.03640533233855</v>
      </c>
      <c r="AD2461" s="54">
        <f>VLOOKUP(CONCATENATE($F2461," ",$G2461),AllocFactorMatrix,(AD$4+1),FALSE)*$E2461</f>
        <v>-29.722914427794318</v>
      </c>
    </row>
    <row r="2462" spans="1:30" s="51" customFormat="1" hidden="1" outlineLevel="1">
      <c r="A2462" s="56"/>
      <c r="B2462" s="111"/>
      <c r="C2462" s="55"/>
      <c r="D2462" s="55"/>
      <c r="F2462" s="52" t="str">
        <f>F2469</f>
        <v>RB_GUP</v>
      </c>
      <c r="G2462" s="55" t="str">
        <f>$G$8</f>
        <v>PRODUCTION</v>
      </c>
      <c r="H2462" s="53">
        <f t="shared" ca="1" si="1234"/>
        <v>630341.95848354511</v>
      </c>
      <c r="I2462" s="54">
        <f ca="1">VLOOKUP(CONCATENATE($F2462," ",$G2462),AllocFactorMatrix,(I$4+1),FALSE)*$E2469</f>
        <v>310495.72692028392</v>
      </c>
      <c r="J2462" s="54">
        <f ca="1">VLOOKUP(CONCATENATE($F2462," ",$G2462),AllocFactorMatrix,(J$4+1),FALSE)*$E2469</f>
        <v>15348.913252446646</v>
      </c>
      <c r="K2462" s="54">
        <f ca="1">VLOOKUP(CONCATENATE($F2462," ",$G2462),AllocFactorMatrix,(K$4+1),FALSE)*$E2469</f>
        <v>56222.189585440487</v>
      </c>
      <c r="L2462" s="54">
        <f ca="1">VLOOKUP(CONCATENATE($F2462," ",$G2462),AllocFactorMatrix,(L$4+1),FALSE)*$E2469</f>
        <v>1769.6749170148946</v>
      </c>
      <c r="M2462" s="54">
        <f ca="1">VLOOKUP(CONCATENATE($F2462," ",$G2462),AllocFactorMatrix,(M$4+1),FALSE)*$E2469</f>
        <v>165.9544510545274</v>
      </c>
      <c r="N2462" s="54">
        <f t="shared" ca="1" si="1235"/>
        <v>58157.818953509908</v>
      </c>
      <c r="O2462" s="54">
        <f ca="1">VLOOKUP(CONCATENATE($F2462," ",$G2462),AllocFactorMatrix,(O$4+1),FALSE)*$E2469</f>
        <v>42737.610051643824</v>
      </c>
      <c r="P2462" s="54">
        <f ca="1">VLOOKUP(CONCATENATE($F2462," ",$G2462),AllocFactorMatrix,(P$4+1),FALSE)*$E2469</f>
        <v>7963.2618679369389</v>
      </c>
      <c r="Q2462" s="54">
        <f ca="1">VLOOKUP(CONCATENATE($F2462," ",$G2462),AllocFactorMatrix,(Q$4+1),FALSE)*$E2469</f>
        <v>3598.4497621808982</v>
      </c>
      <c r="R2462" s="54">
        <f ca="1">VLOOKUP(CONCATENATE($F2462," ",$G2462),AllocFactorMatrix,(R$4+1),FALSE)*$E2469</f>
        <v>161.81826342583457</v>
      </c>
      <c r="S2462" s="54">
        <f ca="1">SUBTOTAL(9,O2462:R2462)</f>
        <v>54461.139945187497</v>
      </c>
      <c r="T2462" s="54">
        <f ca="1">VLOOKUP(CONCATENATE($F2462," ",$G2462),AllocFactorMatrix,(T$4+1),FALSE)*$E2469</f>
        <v>1492.9341846014172</v>
      </c>
      <c r="U2462" s="54">
        <f ca="1">VLOOKUP(CONCATENATE($F2462," ",$G2462),AllocFactorMatrix,(U$4+1),FALSE)*$E2469</f>
        <v>24431.613562124428</v>
      </c>
      <c r="V2462" s="54">
        <f ca="1">VLOOKUP(CONCATENATE($F2462," ",$G2462),AllocFactorMatrix,(V$4+1),FALSE)*$E2469</f>
        <v>129121.7641661564</v>
      </c>
      <c r="W2462" s="54">
        <f ca="1">VLOOKUP(CONCATENATE($F2462," ",$G2462),AllocFactorMatrix,(W$4+1),FALSE)*$E2469</f>
        <v>23317.250510209713</v>
      </c>
      <c r="X2462" s="54">
        <f ca="1">SUBTOTAL(9,T2462:W2462)</f>
        <v>178363.56242309196</v>
      </c>
      <c r="Y2462" s="54">
        <f ca="1">VLOOKUP(CONCATENATE($F2462," ",$G2462),AllocFactorMatrix,(Y$4+1),FALSE)*$E2469</f>
        <v>13124.652230797978</v>
      </c>
      <c r="Z2462" s="54">
        <f ca="1">VLOOKUP(CONCATENATE($F2462," ",$G2462),AllocFactorMatrix,(Z$4+1),FALSE)*$E2469</f>
        <v>219.83290802482836</v>
      </c>
      <c r="AA2462" s="54">
        <f t="shared" ca="1" si="1236"/>
        <v>13344.485138822805</v>
      </c>
      <c r="AB2462" s="54">
        <f ca="1">VLOOKUP(CONCATENATE($F2462," ",$G2462),AllocFactorMatrix,(AB$4+1),FALSE)*$E2469</f>
        <v>170.31185020234548</v>
      </c>
      <c r="AC2462" s="54">
        <f ca="1">VLOOKUP(CONCATENATE($F2462," ",$G2462),AllocFactorMatrix,(AC$4+1),FALSE)*$E2469</f>
        <v>0</v>
      </c>
      <c r="AD2462" s="54">
        <f ca="1">VLOOKUP(CONCATENATE($F2462," ",$G2462),AllocFactorMatrix,(AD$4+1),FALSE)*$E2469</f>
        <v>0</v>
      </c>
    </row>
    <row r="2463" spans="1:30" s="51" customFormat="1" hidden="1" outlineLevel="1">
      <c r="A2463" s="56"/>
      <c r="B2463" s="111"/>
      <c r="C2463" s="55"/>
      <c r="D2463" s="55"/>
      <c r="F2463" s="52" t="str">
        <f>F2469</f>
        <v>RB_GUP</v>
      </c>
      <c r="G2463" s="55" t="str">
        <f>$G$9</f>
        <v>BULKTRAN</v>
      </c>
      <c r="H2463" s="53">
        <f t="shared" ca="1" si="1234"/>
        <v>334095.1163810041</v>
      </c>
      <c r="I2463" s="54">
        <f ca="1">VLOOKUP(CONCATENATE($F2463," ",$G2463),AllocFactorMatrix,(I$4+1),FALSE)*$E2469</f>
        <v>164569.57152400113</v>
      </c>
      <c r="J2463" s="54">
        <f ca="1">VLOOKUP(CONCATENATE($F2463," ",$G2463),AllocFactorMatrix,(J$4+1),FALSE)*$E2469</f>
        <v>8135.2619643706703</v>
      </c>
      <c r="K2463" s="54">
        <f ca="1">VLOOKUP(CONCATENATE($F2463," ",$G2463),AllocFactorMatrix,(K$4+1),FALSE)*$E2469</f>
        <v>29798.998337238176</v>
      </c>
      <c r="L2463" s="54">
        <f ca="1">VLOOKUP(CONCATENATE($F2463," ",$G2463),AllocFactorMatrix,(L$4+1),FALSE)*$E2469</f>
        <v>937.96666935994438</v>
      </c>
      <c r="M2463" s="54">
        <f ca="1">VLOOKUP(CONCATENATE($F2463," ",$G2463),AllocFactorMatrix,(M$4+1),FALSE)*$E2469</f>
        <v>87.959512916440843</v>
      </c>
      <c r="N2463" s="54">
        <f t="shared" ca="1" si="1235"/>
        <v>30824.92451951456</v>
      </c>
      <c r="O2463" s="54">
        <f ca="1">VLOOKUP(CONCATENATE($F2463," ",$G2463),AllocFactorMatrix,(O$4+1),FALSE)*$E2469</f>
        <v>22651.874291218788</v>
      </c>
      <c r="P2463" s="54">
        <f ca="1">VLOOKUP(CONCATENATE($F2463," ",$G2463),AllocFactorMatrix,(P$4+1),FALSE)*$E2469</f>
        <v>4220.7041189853699</v>
      </c>
      <c r="Q2463" s="54">
        <f ca="1">VLOOKUP(CONCATENATE($F2463," ",$G2463),AllocFactorMatrix,(Q$4+1),FALSE)*$E2469</f>
        <v>1907.2576018567675</v>
      </c>
      <c r="R2463" s="54">
        <f ca="1">VLOOKUP(CONCATENATE($F2463," ",$G2463),AllocFactorMatrix,(R$4+1),FALSE)*$E2469</f>
        <v>85.767242405833741</v>
      </c>
      <c r="S2463" s="54">
        <f t="shared" ref="S2463:S2469" ca="1" si="1239">SUBTOTAL(9,O2463:R2463)</f>
        <v>28865.603254466758</v>
      </c>
      <c r="T2463" s="54">
        <f ca="1">VLOOKUP(CONCATENATE($F2463," ",$G2463),AllocFactorMatrix,(T$4+1),FALSE)*$E2469</f>
        <v>791.28798811607351</v>
      </c>
      <c r="U2463" s="54">
        <f ca="1">VLOOKUP(CONCATENATE($F2463," ",$G2463),AllocFactorMatrix,(U$4+1),FALSE)*$E2469</f>
        <v>12949.293104413829</v>
      </c>
      <c r="V2463" s="54">
        <f ca="1">VLOOKUP(CONCATENATE($F2463," ",$G2463),AllocFactorMatrix,(V$4+1),FALSE)*$E2469</f>
        <v>68437.377911815958</v>
      </c>
      <c r="W2463" s="54">
        <f ca="1">VLOOKUP(CONCATENATE($F2463," ",$G2463),AllocFactorMatrix,(W$4+1),FALSE)*$E2469</f>
        <v>12358.656151709916</v>
      </c>
      <c r="X2463" s="54">
        <f t="shared" ref="X2463:X2469" ca="1" si="1240">SUBTOTAL(9,T2463:W2463)</f>
        <v>94536.615156055777</v>
      </c>
      <c r="Y2463" s="54">
        <f ca="1">VLOOKUP(CONCATENATE($F2463," ",$G2463),AllocFactorMatrix,(Y$4+1),FALSE)*$E2469</f>
        <v>6956.3546508273921</v>
      </c>
      <c r="Z2463" s="54">
        <f ca="1">VLOOKUP(CONCATENATE($F2463," ",$G2463),AllocFactorMatrix,(Z$4+1),FALSE)*$E2469</f>
        <v>116.51628136515184</v>
      </c>
      <c r="AA2463" s="54">
        <f t="shared" ca="1" si="1236"/>
        <v>7072.8709321925444</v>
      </c>
      <c r="AB2463" s="54">
        <f ca="1">VLOOKUP(CONCATENATE($F2463," ",$G2463),AllocFactorMatrix,(AB$4+1),FALSE)*$E2469</f>
        <v>90.269030402649491</v>
      </c>
      <c r="AC2463" s="54">
        <f ca="1">VLOOKUP(CONCATENATE($F2463," ",$G2463),AllocFactorMatrix,(AC$4+1),FALSE)*$E2469</f>
        <v>0</v>
      </c>
      <c r="AD2463" s="54">
        <f ca="1">VLOOKUP(CONCATENATE($F2463," ",$G2463),AllocFactorMatrix,(AD$4+1),FALSE)*$E2469</f>
        <v>0</v>
      </c>
    </row>
    <row r="2464" spans="1:30" s="51" customFormat="1" hidden="1" outlineLevel="1">
      <c r="A2464" s="56"/>
      <c r="B2464" s="111"/>
      <c r="C2464" s="55"/>
      <c r="D2464" s="55"/>
      <c r="F2464" s="52" t="str">
        <f>F2469</f>
        <v>RB_GUP</v>
      </c>
      <c r="G2464" s="55" t="str">
        <f>$G$10</f>
        <v>SUBTRAN</v>
      </c>
      <c r="H2464" s="53">
        <f t="shared" ca="1" si="1234"/>
        <v>73390.667066805021</v>
      </c>
      <c r="I2464" s="54">
        <f ca="1">VLOOKUP(CONCATENATE($F2464," ",$G2464),AllocFactorMatrix,(I$4+1),FALSE)*$E2469</f>
        <v>35731.525631091114</v>
      </c>
      <c r="J2464" s="54">
        <f ca="1">VLOOKUP(CONCATENATE($F2464," ",$G2464),AllocFactorMatrix,(J$4+1),FALSE)*$E2469</f>
        <v>1724.4501693414509</v>
      </c>
      <c r="K2464" s="54">
        <f ca="1">VLOOKUP(CONCATENATE($F2464," ",$G2464),AllocFactorMatrix,(K$4+1),FALSE)*$E2469</f>
        <v>6273.4653984123415</v>
      </c>
      <c r="L2464" s="54">
        <f ca="1">VLOOKUP(CONCATENATE($F2464," ",$G2464),AllocFactorMatrix,(L$4+1),FALSE)*$E2469</f>
        <v>193.7814435913167</v>
      </c>
      <c r="M2464" s="54">
        <f ca="1">VLOOKUP(CONCATENATE($F2464," ",$G2464),AllocFactorMatrix,(M$4+1),FALSE)*$E2469</f>
        <v>24.134453953130212</v>
      </c>
      <c r="N2464" s="54">
        <f t="shared" ca="1" si="1235"/>
        <v>6491.3812959567886</v>
      </c>
      <c r="O2464" s="54">
        <f ca="1">VLOOKUP(CONCATENATE($F2464," ",$G2464),AllocFactorMatrix,(O$4+1),FALSE)*$E2469</f>
        <v>4739.7011616044711</v>
      </c>
      <c r="P2464" s="54">
        <f ca="1">VLOOKUP(CONCATENATE($F2464," ",$G2464),AllocFactorMatrix,(P$4+1),FALSE)*$E2469</f>
        <v>881.10491776387676</v>
      </c>
      <c r="Q2464" s="54">
        <f ca="1">VLOOKUP(CONCATENATE($F2464," ",$G2464),AllocFactorMatrix,(Q$4+1),FALSE)*$E2469</f>
        <v>524.26792477448396</v>
      </c>
      <c r="R2464" s="54">
        <f ca="1">VLOOKUP(CONCATENATE($F2464," ",$G2464),AllocFactorMatrix,(R$4+1),FALSE)*$E2469</f>
        <v>0</v>
      </c>
      <c r="S2464" s="54">
        <f t="shared" ca="1" si="1239"/>
        <v>6145.0740041428317</v>
      </c>
      <c r="T2464" s="54">
        <f ca="1">VLOOKUP(CONCATENATE($F2464," ",$G2464),AllocFactorMatrix,(T$4+1),FALSE)*$E2469</f>
        <v>165.50222624499133</v>
      </c>
      <c r="U2464" s="54">
        <f ca="1">VLOOKUP(CONCATENATE($F2464," ",$G2464),AllocFactorMatrix,(U$4+1),FALSE)*$E2469</f>
        <v>2709.365936242903</v>
      </c>
      <c r="V2464" s="54">
        <f ca="1">VLOOKUP(CONCATENATE($F2464," ",$G2464),AllocFactorMatrix,(V$4+1),FALSE)*$E2469</f>
        <v>18875.293897736967</v>
      </c>
      <c r="W2464" s="54">
        <f ca="1">VLOOKUP(CONCATENATE($F2464," ",$G2464),AllocFactorMatrix,(W$4+1),FALSE)*$E2469</f>
        <v>0</v>
      </c>
      <c r="X2464" s="54">
        <f t="shared" ca="1" si="1240"/>
        <v>21750.162060224862</v>
      </c>
      <c r="Y2464" s="54">
        <f ca="1">VLOOKUP(CONCATENATE($F2464," ",$G2464),AllocFactorMatrix,(Y$4+1),FALSE)*$E2469</f>
        <v>1426.5111880004167</v>
      </c>
      <c r="Z2464" s="54">
        <f ca="1">VLOOKUP(CONCATENATE($F2464," ",$G2464),AllocFactorMatrix,(Z$4+1),FALSE)*$E2469</f>
        <v>23.779980259486074</v>
      </c>
      <c r="AA2464" s="54">
        <f t="shared" ca="1" si="1236"/>
        <v>1450.2911682599029</v>
      </c>
      <c r="AB2464" s="54">
        <f ca="1">VLOOKUP(CONCATENATE($F2464," ",$G2464),AllocFactorMatrix,(AB$4+1),FALSE)*$E2469</f>
        <v>19.049114008342407</v>
      </c>
      <c r="AC2464" s="54">
        <f ca="1">VLOOKUP(CONCATENATE($F2464," ",$G2464),AllocFactorMatrix,(AC$4+1),FALSE)*$E2469</f>
        <v>64.771059922614654</v>
      </c>
      <c r="AD2464" s="54">
        <f ca="1">VLOOKUP(CONCATENATE($F2464," ",$G2464),AllocFactorMatrix,(AD$4+1),FALSE)*$E2469</f>
        <v>13.962563857137516</v>
      </c>
    </row>
    <row r="2465" spans="1:30" s="51" customFormat="1" hidden="1" outlineLevel="1">
      <c r="A2465" s="56"/>
      <c r="B2465" s="111"/>
      <c r="C2465" s="55"/>
      <c r="D2465" s="55"/>
      <c r="F2465" s="52" t="str">
        <f>F2469</f>
        <v>RB_GUP</v>
      </c>
      <c r="G2465" s="55" t="str">
        <f>$G$11</f>
        <v>DISTPRI</v>
      </c>
      <c r="H2465" s="53">
        <f t="shared" ca="1" si="1234"/>
        <v>336739.6717526514</v>
      </c>
      <c r="I2465" s="54">
        <f ca="1">VLOOKUP(CONCATENATE($F2465," ",$G2465),AllocFactorMatrix,(I$4+1),FALSE)*$E2469</f>
        <v>225057.48475688417</v>
      </c>
      <c r="J2465" s="54">
        <f ca="1">VLOOKUP(CONCATENATE($F2465," ",$G2465),AllocFactorMatrix,(J$4+1),FALSE)*$E2469</f>
        <v>10608.622310562258</v>
      </c>
      <c r="K2465" s="54">
        <f ca="1">VLOOKUP(CONCATENATE($F2465," ",$G2465),AllocFactorMatrix,(K$4+1),FALSE)*$E2469</f>
        <v>38520.55869646246</v>
      </c>
      <c r="L2465" s="54">
        <f ca="1">VLOOKUP(CONCATENATE($F2465," ",$G2465),AllocFactorMatrix,(L$4+1),FALSE)*$E2469</f>
        <v>1190.4857028881806</v>
      </c>
      <c r="M2465" s="54">
        <f ca="1">VLOOKUP(CONCATENATE($F2465," ",$G2465),AllocFactorMatrix,(M$4+1),FALSE)*$E2469</f>
        <v>0</v>
      </c>
      <c r="N2465" s="54">
        <f t="shared" ca="1" si="1235"/>
        <v>39711.044399350641</v>
      </c>
      <c r="O2465" s="54">
        <f ca="1">VLOOKUP(CONCATENATE($F2465," ",$G2465),AllocFactorMatrix,(O$4+1),FALSE)*$E2469</f>
        <v>28883.686204373829</v>
      </c>
      <c r="P2465" s="54">
        <f ca="1">VLOOKUP(CONCATENATE($F2465," ",$G2465),AllocFactorMatrix,(P$4+1),FALSE)*$E2469</f>
        <v>5379.5884992639049</v>
      </c>
      <c r="Q2465" s="54">
        <f ca="1">VLOOKUP(CONCATENATE($F2465," ",$G2465),AllocFactorMatrix,(Q$4+1),FALSE)*$E2469</f>
        <v>0</v>
      </c>
      <c r="R2465" s="54">
        <f ca="1">VLOOKUP(CONCATENATE($F2465," ",$G2465),AllocFactorMatrix,(R$4+1),FALSE)*$E2469</f>
        <v>0</v>
      </c>
      <c r="S2465" s="54">
        <f t="shared" ca="1" si="1239"/>
        <v>34263.274703637733</v>
      </c>
      <c r="T2465" s="54">
        <f ca="1">VLOOKUP(CONCATENATE($F2465," ",$G2465),AllocFactorMatrix,(T$4+1),FALSE)*$E2469</f>
        <v>1029.6856135231772</v>
      </c>
      <c r="U2465" s="54">
        <f ca="1">VLOOKUP(CONCATENATE($F2465," ",$G2465),AllocFactorMatrix,(U$4+1),FALSE)*$E2469</f>
        <v>16606.498926052151</v>
      </c>
      <c r="V2465" s="54">
        <f ca="1">VLOOKUP(CONCATENATE($F2465," ",$G2465),AllocFactorMatrix,(V$4+1),FALSE)*$E2469</f>
        <v>0</v>
      </c>
      <c r="W2465" s="54">
        <f ca="1">VLOOKUP(CONCATENATE($F2465," ",$G2465),AllocFactorMatrix,(W$4+1),FALSE)*$E2469</f>
        <v>0</v>
      </c>
      <c r="X2465" s="54">
        <f t="shared" ca="1" si="1240"/>
        <v>17636.184539575326</v>
      </c>
      <c r="Y2465" s="54">
        <f ca="1">VLOOKUP(CONCATENATE($F2465," ",$G2465),AllocFactorMatrix,(Y$4+1),FALSE)*$E2469</f>
        <v>8709.7587581826592</v>
      </c>
      <c r="Z2465" s="54">
        <f ca="1">VLOOKUP(CONCATENATE($F2465," ",$G2465),AllocFactorMatrix,(Z$4+1),FALSE)*$E2469</f>
        <v>145.31287054785233</v>
      </c>
      <c r="AA2465" s="54">
        <f t="shared" ca="1" si="1236"/>
        <v>8855.0716287305113</v>
      </c>
      <c r="AB2465" s="54">
        <f ca="1">VLOOKUP(CONCATENATE($F2465," ",$G2465),AllocFactorMatrix,(AB$4+1),FALSE)*$E2469</f>
        <v>117.72777345026927</v>
      </c>
      <c r="AC2465" s="54">
        <f ca="1">VLOOKUP(CONCATENATE($F2465," ",$G2465),AllocFactorMatrix,(AC$4+1),FALSE)*$E2469</f>
        <v>403.31899597124885</v>
      </c>
      <c r="AD2465" s="54">
        <f ca="1">VLOOKUP(CONCATENATE($F2465," ",$G2465),AllocFactorMatrix,(AD$4+1),FALSE)*$E2469</f>
        <v>86.942644489270918</v>
      </c>
    </row>
    <row r="2466" spans="1:30" s="51" customFormat="1" hidden="1" outlineLevel="1">
      <c r="A2466" s="56"/>
      <c r="B2466" s="111"/>
      <c r="C2466" s="55"/>
      <c r="D2466" s="55"/>
      <c r="F2466" s="52" t="str">
        <f>F2469</f>
        <v>RB_GUP</v>
      </c>
      <c r="G2466" s="55" t="str">
        <f>$G$12</f>
        <v>DISTSEC</v>
      </c>
      <c r="H2466" s="53">
        <f t="shared" ca="1" si="1234"/>
        <v>173281.28078152565</v>
      </c>
      <c r="I2466" s="54">
        <f ca="1">VLOOKUP(CONCATENATE($F2466," ",$G2466),AllocFactorMatrix,(I$4+1),FALSE)*$E2469</f>
        <v>129562.66517611191</v>
      </c>
      <c r="J2466" s="54">
        <f ca="1">VLOOKUP(CONCATENATE($F2466," ",$G2466),AllocFactorMatrix,(J$4+1),FALSE)*$E2469</f>
        <v>6246.2573809757323</v>
      </c>
      <c r="K2466" s="54">
        <f ca="1">VLOOKUP(CONCATENATE($F2466," ",$G2466),AllocFactorMatrix,(K$4+1),FALSE)*$E2469</f>
        <v>18847.561567639736</v>
      </c>
      <c r="L2466" s="54">
        <f ca="1">VLOOKUP(CONCATENATE($F2466," ",$G2466),AllocFactorMatrix,(L$4+1),FALSE)*$E2469</f>
        <v>0</v>
      </c>
      <c r="M2466" s="54">
        <f ca="1">VLOOKUP(CONCATENATE($F2466," ",$G2466),AllocFactorMatrix,(M$4+1),FALSE)*$E2469</f>
        <v>0</v>
      </c>
      <c r="N2466" s="54">
        <f t="shared" ca="1" si="1235"/>
        <v>18847.561567639736</v>
      </c>
      <c r="O2466" s="54">
        <f ca="1">VLOOKUP(CONCATENATE($F2466," ",$G2466),AllocFactorMatrix,(O$4+1),FALSE)*$E2469</f>
        <v>12009.739590096075</v>
      </c>
      <c r="P2466" s="54">
        <f ca="1">VLOOKUP(CONCATENATE($F2466," ",$G2466),AllocFactorMatrix,(P$4+1),FALSE)*$E2469</f>
        <v>0</v>
      </c>
      <c r="Q2466" s="54">
        <f ca="1">VLOOKUP(CONCATENATE($F2466," ",$G2466),AllocFactorMatrix,(Q$4+1),FALSE)*$E2469</f>
        <v>0</v>
      </c>
      <c r="R2466" s="54">
        <f ca="1">VLOOKUP(CONCATENATE($F2466," ",$G2466),AllocFactorMatrix,(R$4+1),FALSE)*$E2469</f>
        <v>0</v>
      </c>
      <c r="S2466" s="54">
        <f t="shared" ca="1" si="1239"/>
        <v>12009.739590096075</v>
      </c>
      <c r="T2466" s="54">
        <f ca="1">VLOOKUP(CONCATENATE($F2466," ",$G2466),AllocFactorMatrix,(T$4+1),FALSE)*$E2469</f>
        <v>324.71816368691663</v>
      </c>
      <c r="U2466" s="54">
        <f ca="1">VLOOKUP(CONCATENATE($F2466," ",$G2466),AllocFactorMatrix,(U$4+1),FALSE)*$E2469</f>
        <v>0</v>
      </c>
      <c r="V2466" s="54">
        <f ca="1">VLOOKUP(CONCATENATE($F2466," ",$G2466),AllocFactorMatrix,(V$4+1),FALSE)*$E2469</f>
        <v>0</v>
      </c>
      <c r="W2466" s="54">
        <f ca="1">VLOOKUP(CONCATENATE($F2466," ",$G2466),AllocFactorMatrix,(W$4+1),FALSE)*$E2469</f>
        <v>0</v>
      </c>
      <c r="X2466" s="54">
        <f t="shared" ca="1" si="1240"/>
        <v>324.71816368691663</v>
      </c>
      <c r="Y2466" s="54">
        <f ca="1">VLOOKUP(CONCATENATE($F2466," ",$G2466),AllocFactorMatrix,(Y$4+1),FALSE)*$E2469</f>
        <v>4429.7215048440612</v>
      </c>
      <c r="Z2466" s="54">
        <f ca="1">VLOOKUP(CONCATENATE($F2466," ",$G2466),AllocFactorMatrix,(Z$4+1),FALSE)*$E2469</f>
        <v>0</v>
      </c>
      <c r="AA2466" s="54">
        <f t="shared" ca="1" si="1236"/>
        <v>4429.7215048440612</v>
      </c>
      <c r="AB2466" s="54">
        <f ca="1">VLOOKUP(CONCATENATE($F2466," ",$G2466),AllocFactorMatrix,(AB$4+1),FALSE)*$E2469</f>
        <v>45.967362554590729</v>
      </c>
      <c r="AC2466" s="54">
        <f ca="1">VLOOKUP(CONCATENATE($F2466," ",$G2466),AllocFactorMatrix,(AC$4+1),FALSE)*$E2469</f>
        <v>1560.7687562766425</v>
      </c>
      <c r="AD2466" s="54">
        <f ca="1">VLOOKUP(CONCATENATE($F2466," ",$G2466),AllocFactorMatrix,(AD$4+1),FALSE)*$E2469</f>
        <v>253.88127933997032</v>
      </c>
    </row>
    <row r="2467" spans="1:30" s="51" customFormat="1" hidden="1" outlineLevel="1">
      <c r="A2467" s="56"/>
      <c r="B2467" s="111"/>
      <c r="C2467" s="55"/>
      <c r="D2467" s="55"/>
      <c r="F2467" s="52" t="str">
        <f>F2469</f>
        <v>RB_GUP</v>
      </c>
      <c r="G2467" s="55" t="str">
        <f>$G$13</f>
        <v>ENERGY</v>
      </c>
      <c r="H2467" s="53">
        <f t="shared" ca="1" si="1234"/>
        <v>5326.1260997821855</v>
      </c>
      <c r="I2467" s="54">
        <f ca="1">VLOOKUP(CONCATENATE($F2467," ",$G2467),AllocFactorMatrix,(I$4+1),FALSE)*$E2469</f>
        <v>1998.5067906958664</v>
      </c>
      <c r="J2467" s="54">
        <f ca="1">VLOOKUP(CONCATENATE($F2467," ",$G2467),AllocFactorMatrix,(J$4+1),FALSE)*$E2469</f>
        <v>129.51615397774057</v>
      </c>
      <c r="K2467" s="54">
        <f ca="1">VLOOKUP(CONCATENATE($F2467," ",$G2467),AllocFactorMatrix,(K$4+1),FALSE)*$E2469</f>
        <v>434.5407366296302</v>
      </c>
      <c r="L2467" s="54">
        <f ca="1">VLOOKUP(CONCATENATE($F2467," ",$G2467),AllocFactorMatrix,(L$4+1),FALSE)*$E2469</f>
        <v>13.810691118987171</v>
      </c>
      <c r="M2467" s="54">
        <f ca="1">VLOOKUP(CONCATENATE($F2467," ",$G2467),AllocFactorMatrix,(M$4+1),FALSE)*$E2469</f>
        <v>1.2731842712916355</v>
      </c>
      <c r="N2467" s="54">
        <f t="shared" ca="1" si="1235"/>
        <v>449.62461201990902</v>
      </c>
      <c r="O2467" s="54">
        <f ca="1">VLOOKUP(CONCATENATE($F2467," ",$G2467),AllocFactorMatrix,(O$4+1),FALSE)*$E2469</f>
        <v>396.17685284459873</v>
      </c>
      <c r="P2467" s="54">
        <f ca="1">VLOOKUP(CONCATENATE($F2467," ",$G2467),AllocFactorMatrix,(P$4+1),FALSE)*$E2469</f>
        <v>73.443565414780068</v>
      </c>
      <c r="Q2467" s="54">
        <f ca="1">VLOOKUP(CONCATENATE($F2467," ",$G2467),AllocFactorMatrix,(Q$4+1),FALSE)*$E2469</f>
        <v>33.370876268345995</v>
      </c>
      <c r="R2467" s="54">
        <f ca="1">VLOOKUP(CONCATENATE($F2467," ",$G2467),AllocFactorMatrix,(R$4+1),FALSE)*$E2469</f>
        <v>1.546210792565847</v>
      </c>
      <c r="S2467" s="54">
        <f t="shared" ca="1" si="1239"/>
        <v>504.53750532029062</v>
      </c>
      <c r="T2467" s="54">
        <f ca="1">VLOOKUP(CONCATENATE($F2467," ",$G2467),AllocFactorMatrix,(T$4+1),FALSE)*$E2469</f>
        <v>15.182247754638682</v>
      </c>
      <c r="U2467" s="54">
        <f ca="1">VLOOKUP(CONCATENATE($F2467," ",$G2467),AllocFactorMatrix,(U$4+1),FALSE)*$E2469</f>
        <v>266.57752635561582</v>
      </c>
      <c r="V2467" s="54">
        <f ca="1">VLOOKUP(CONCATENATE($F2467," ",$G2467),AllocFactorMatrix,(V$4+1),FALSE)*$E2469</f>
        <v>1513.5165172924724</v>
      </c>
      <c r="W2467" s="54">
        <f ca="1">VLOOKUP(CONCATENATE($F2467," ",$G2467),AllocFactorMatrix,(W$4+1),FALSE)*$E2469</f>
        <v>287.14950667399472</v>
      </c>
      <c r="X2467" s="54">
        <f t="shared" ca="1" si="1240"/>
        <v>2082.4257980767215</v>
      </c>
      <c r="Y2467" s="54">
        <f ca="1">VLOOKUP(CONCATENATE($F2467," ",$G2467),AllocFactorMatrix,(Y$4+1),FALSE)*$E2469</f>
        <v>107.33625158051497</v>
      </c>
      <c r="Z2467" s="54">
        <f ca="1">VLOOKUP(CONCATENATE($F2467," ",$G2467),AllocFactorMatrix,(Z$4+1),FALSE)*$E2469</f>
        <v>1.7472630651645489</v>
      </c>
      <c r="AA2467" s="54">
        <f t="shared" ca="1" si="1236"/>
        <v>109.08351464567951</v>
      </c>
      <c r="AB2467" s="54">
        <f ca="1">VLOOKUP(CONCATENATE($F2467," ",$G2467),AllocFactorMatrix,(AB$4+1),FALSE)*$E2469</f>
        <v>1.9489313986768591</v>
      </c>
      <c r="AC2467" s="54">
        <f ca="1">VLOOKUP(CONCATENATE($F2467," ",$G2467),AllocFactorMatrix,(AC$4+1),FALSE)*$E2469</f>
        <v>42.143031718877531</v>
      </c>
      <c r="AD2467" s="54">
        <f ca="1">VLOOKUP(CONCATENATE($F2467," ",$G2467),AllocFactorMatrix,(AD$4+1),FALSE)*$E2469</f>
        <v>8.3397619284232896</v>
      </c>
    </row>
    <row r="2468" spans="1:30" s="51" customFormat="1" hidden="1" outlineLevel="1">
      <c r="A2468" s="56"/>
      <c r="B2468" s="111"/>
      <c r="C2468" s="55"/>
      <c r="D2468" s="55"/>
      <c r="F2468" s="52" t="str">
        <f>F2469</f>
        <v>RB_GUP</v>
      </c>
      <c r="G2468" s="55" t="str">
        <f>$G$14</f>
        <v>CUSTOMER</v>
      </c>
      <c r="H2468" s="53">
        <f t="shared" ca="1" si="1234"/>
        <v>83415.17943468655</v>
      </c>
      <c r="I2468" s="54">
        <f ca="1">VLOOKUP(CONCATENATE($F2468," ",$G2468),AllocFactorMatrix,(I$4+1),FALSE)*$E2469</f>
        <v>39008.162289057313</v>
      </c>
      <c r="J2468" s="54">
        <f ca="1">VLOOKUP(CONCATENATE($F2468," ",$G2468),AllocFactorMatrix,(J$4+1),FALSE)*$E2469</f>
        <v>10219.492660297748</v>
      </c>
      <c r="K2468" s="54">
        <f ca="1">VLOOKUP(CONCATENATE($F2468," ",$G2468),AllocFactorMatrix,(K$4+1),FALSE)*$E2469</f>
        <v>2901.0210427541056</v>
      </c>
      <c r="L2468" s="54">
        <f ca="1">VLOOKUP(CONCATENATE($F2468," ",$G2468),AllocFactorMatrix,(L$4+1),FALSE)*$E2469</f>
        <v>936.43355197944948</v>
      </c>
      <c r="M2468" s="54">
        <f ca="1">VLOOKUP(CONCATENATE($F2468," ",$G2468),AllocFactorMatrix,(M$4+1),FALSE)*$E2469</f>
        <v>152.00202400624133</v>
      </c>
      <c r="N2468" s="54">
        <f t="shared" ca="1" si="1235"/>
        <v>3989.4566187397963</v>
      </c>
      <c r="O2468" s="54">
        <f ca="1">VLOOKUP(CONCATENATE($F2468," ",$G2468),AllocFactorMatrix,(O$4+1),FALSE)*$E2469</f>
        <v>823.26751495072551</v>
      </c>
      <c r="P2468" s="54">
        <f ca="1">VLOOKUP(CONCATENATE($F2468," ",$G2468),AllocFactorMatrix,(P$4+1),FALSE)*$E2469</f>
        <v>243.77973773319312</v>
      </c>
      <c r="Q2468" s="54">
        <f ca="1">VLOOKUP(CONCATENATE($F2468," ",$G2468),AllocFactorMatrix,(Q$4+1),FALSE)*$E2469</f>
        <v>529.5473550796288</v>
      </c>
      <c r="R2468" s="54">
        <f ca="1">VLOOKUP(CONCATENATE($F2468," ",$G2468),AllocFactorMatrix,(R$4+1),FALSE)*$E2469</f>
        <v>93.054149399323563</v>
      </c>
      <c r="S2468" s="54">
        <f t="shared" ca="1" si="1239"/>
        <v>1689.6487571628711</v>
      </c>
      <c r="T2468" s="54">
        <f ca="1">VLOOKUP(CONCATENATE($F2468," ",$G2468),AllocFactorMatrix,(T$4+1),FALSE)*$E2469</f>
        <v>5.6662698584821474</v>
      </c>
      <c r="U2468" s="54">
        <f ca="1">VLOOKUP(CONCATENATE($F2468," ",$G2468),AllocFactorMatrix,(U$4+1),FALSE)*$E2469</f>
        <v>144.62941467669148</v>
      </c>
      <c r="V2468" s="54">
        <f ca="1">VLOOKUP(CONCATENATE($F2468," ",$G2468),AllocFactorMatrix,(V$4+1),FALSE)*$E2469</f>
        <v>778.75582410409652</v>
      </c>
      <c r="W2468" s="54">
        <f ca="1">VLOOKUP(CONCATENATE($F2468," ",$G2468),AllocFactorMatrix,(W$4+1),FALSE)*$E2469</f>
        <v>139.5827665423171</v>
      </c>
      <c r="X2468" s="54">
        <f t="shared" ca="1" si="1240"/>
        <v>1068.6342751815873</v>
      </c>
      <c r="Y2468" s="54">
        <f ca="1">VLOOKUP(CONCATENATE($F2468," ",$G2468),AllocFactorMatrix,(Y$4+1),FALSE)*$E2469</f>
        <v>227.90131689001268</v>
      </c>
      <c r="Z2468" s="54">
        <f ca="1">VLOOKUP(CONCATENATE($F2468," ",$G2468),AllocFactorMatrix,(Z$4+1),FALSE)*$E2469</f>
        <v>4.1313690420805482</v>
      </c>
      <c r="AA2468" s="54">
        <f t="shared" ca="1" si="1236"/>
        <v>232.03268593209322</v>
      </c>
      <c r="AB2468" s="54">
        <f ca="1">VLOOKUP(CONCATENATE($F2468," ",$G2468),AllocFactorMatrix,(AB$4+1),FALSE)*$E2469</f>
        <v>4.2780776447294162</v>
      </c>
      <c r="AC2468" s="54">
        <f ca="1">VLOOKUP(CONCATENATE($F2468," ",$G2468),AllocFactorMatrix,(AC$4+1),FALSE)*$E2469</f>
        <v>24235.825029793861</v>
      </c>
      <c r="AD2468" s="54">
        <f ca="1">VLOOKUP(CONCATENATE($F2468," ",$G2468),AllocFactorMatrix,(AD$4+1),FALSE)*$E2469</f>
        <v>2967.6490408765353</v>
      </c>
    </row>
    <row r="2469" spans="1:30" s="51" customFormat="1" collapsed="1">
      <c r="A2469" s="56"/>
      <c r="B2469" s="111"/>
      <c r="C2469" s="55"/>
      <c r="D2469" s="98" t="s">
        <v>456</v>
      </c>
      <c r="E2469" s="61">
        <v>1636590</v>
      </c>
      <c r="F2469" s="97" t="s">
        <v>74</v>
      </c>
      <c r="G2469" s="55" t="str">
        <f>$G$15</f>
        <v>TOTAL</v>
      </c>
      <c r="H2469" s="53">
        <f t="shared" ca="1" si="1234"/>
        <v>1636590</v>
      </c>
      <c r="I2469" s="54">
        <f ca="1">VLOOKUP(CONCATENATE($F2469," ",$G2469),AllocFactorMatrix,(I$4+1),FALSE)*$E2469</f>
        <v>906423.64308812551</v>
      </c>
      <c r="J2469" s="54">
        <f ca="1">VLOOKUP(CONCATENATE($F2469," ",$G2469),AllocFactorMatrix,(J$4+1),FALSE)*$E2469</f>
        <v>52412.513891972252</v>
      </c>
      <c r="K2469" s="54">
        <f ca="1">VLOOKUP(CONCATENATE($F2469," ",$G2469),AllocFactorMatrix,(K$4+1),FALSE)*$E2469</f>
        <v>152998.33536457695</v>
      </c>
      <c r="L2469" s="54">
        <f ca="1">VLOOKUP(CONCATENATE($F2469," ",$G2469),AllocFactorMatrix,(L$4+1),FALSE)*$E2469</f>
        <v>5042.152975952773</v>
      </c>
      <c r="M2469" s="54">
        <f ca="1">VLOOKUP(CONCATENATE($F2469," ",$G2469),AllocFactorMatrix,(M$4+1),FALSE)*$E2469</f>
        <v>431.32362620163144</v>
      </c>
      <c r="N2469" s="54">
        <f t="shared" ca="1" si="1235"/>
        <v>158471.81196673136</v>
      </c>
      <c r="O2469" s="54">
        <f ca="1">VLOOKUP(CONCATENATE($F2469," ",$G2469),AllocFactorMatrix,(O$4+1),FALSE)*$E2469</f>
        <v>112242.05566673233</v>
      </c>
      <c r="P2469" s="54">
        <f ca="1">VLOOKUP(CONCATENATE($F2469," ",$G2469),AllocFactorMatrix,(P$4+1),FALSE)*$E2469</f>
        <v>18761.882707098062</v>
      </c>
      <c r="Q2469" s="54">
        <f ca="1">VLOOKUP(CONCATENATE($F2469," ",$G2469),AllocFactorMatrix,(Q$4+1),FALSE)*$E2469</f>
        <v>6592.8935201601244</v>
      </c>
      <c r="R2469" s="54">
        <f ca="1">VLOOKUP(CONCATENATE($F2469," ",$G2469),AllocFactorMatrix,(R$4+1),FALSE)*$E2469</f>
        <v>342.18586602355771</v>
      </c>
      <c r="S2469" s="54">
        <f t="shared" ca="1" si="1239"/>
        <v>137939.01776001407</v>
      </c>
      <c r="T2469" s="54">
        <f ca="1">VLOOKUP(CONCATENATE($F2469," ",$G2469),AllocFactorMatrix,(T$4+1),FALSE)*$E2469</f>
        <v>3824.9766937856962</v>
      </c>
      <c r="U2469" s="54">
        <f ca="1">VLOOKUP(CONCATENATE($F2469," ",$G2469),AllocFactorMatrix,(U$4+1),FALSE)*$E2469</f>
        <v>57107.978469865615</v>
      </c>
      <c r="V2469" s="54">
        <f ca="1">VLOOKUP(CONCATENATE($F2469," ",$G2469),AllocFactorMatrix,(V$4+1),FALSE)*$E2469</f>
        <v>218726.70831710592</v>
      </c>
      <c r="W2469" s="54">
        <f ca="1">VLOOKUP(CONCATENATE($F2469," ",$G2469),AllocFactorMatrix,(W$4+1),FALSE)*$E2469</f>
        <v>36102.638935135939</v>
      </c>
      <c r="X2469" s="54">
        <f t="shared" ca="1" si="1240"/>
        <v>315762.30241589318</v>
      </c>
      <c r="Y2469" s="54">
        <f ca="1">VLOOKUP(CONCATENATE($F2469," ",$G2469),AllocFactorMatrix,(Y$4+1),FALSE)*$E2469</f>
        <v>34982.235901123036</v>
      </c>
      <c r="Z2469" s="54">
        <f ca="1">VLOOKUP(CONCATENATE($F2469," ",$G2469),AllocFactorMatrix,(Z$4+1),FALSE)*$E2469</f>
        <v>511.32067230456369</v>
      </c>
      <c r="AA2469" s="54">
        <f t="shared" ca="1" si="1236"/>
        <v>35493.556573427602</v>
      </c>
      <c r="AB2469" s="54">
        <f ca="1">VLOOKUP(CONCATENATE($F2469," ",$G2469),AllocFactorMatrix,(AB$4+1),FALSE)*$E2469</f>
        <v>449.55213966160358</v>
      </c>
      <c r="AC2469" s="54">
        <f ca="1">VLOOKUP(CONCATENATE($F2469," ",$G2469),AllocFactorMatrix,(AC$4+1),FALSE)*$E2469</f>
        <v>26306.826873683247</v>
      </c>
      <c r="AD2469" s="54">
        <f ca="1">VLOOKUP(CONCATENATE($F2469," ",$G2469),AllocFactorMatrix,(AD$4+1),FALSE)*$E2469</f>
        <v>3330.7752904913377</v>
      </c>
    </row>
    <row r="2470" spans="1:30" s="51" customFormat="1" hidden="1" outlineLevel="1">
      <c r="A2470" s="56"/>
      <c r="B2470" s="111"/>
      <c r="C2470" s="55"/>
      <c r="D2470" s="55"/>
      <c r="F2470" s="52" t="str">
        <f>F2477</f>
        <v>PROD_ENERGY</v>
      </c>
      <c r="G2470" s="55" t="str">
        <f>$G$8</f>
        <v>PRODUCTION</v>
      </c>
      <c r="H2470" s="53">
        <f t="shared" ref="H2470:H2477" si="1241">SUBTOTAL(9,I2470:AD2470)</f>
        <v>0</v>
      </c>
      <c r="I2470" s="54">
        <f>VLOOKUP(CONCATENATE($F2470," ",$G2470),AllocFactorMatrix,(I$4+1),FALSE)*$E2477</f>
        <v>0</v>
      </c>
      <c r="J2470" s="54">
        <f>VLOOKUP(CONCATENATE($F2470," ",$G2470),AllocFactorMatrix,(J$4+1),FALSE)*$E2477</f>
        <v>0</v>
      </c>
      <c r="K2470" s="54">
        <f>VLOOKUP(CONCATENATE($F2470," ",$G2470),AllocFactorMatrix,(K$4+1),FALSE)*$E2477</f>
        <v>0</v>
      </c>
      <c r="L2470" s="54">
        <f>VLOOKUP(CONCATENATE($F2470," ",$G2470),AllocFactorMatrix,(L$4+1),FALSE)*$E2477</f>
        <v>0</v>
      </c>
      <c r="M2470" s="54">
        <f>VLOOKUP(CONCATENATE($F2470," ",$G2470),AllocFactorMatrix,(M$4+1),FALSE)*$E2477</f>
        <v>0</v>
      </c>
      <c r="N2470" s="54">
        <f t="shared" ref="N2470:N2477" si="1242">SUBTOTAL(9,K2470:M2470)</f>
        <v>0</v>
      </c>
      <c r="O2470" s="54">
        <f>VLOOKUP(CONCATENATE($F2470," ",$G2470),AllocFactorMatrix,(O$4+1),FALSE)*$E2477</f>
        <v>0</v>
      </c>
      <c r="P2470" s="54">
        <f>VLOOKUP(CONCATENATE($F2470," ",$G2470),AllocFactorMatrix,(P$4+1),FALSE)*$E2477</f>
        <v>0</v>
      </c>
      <c r="Q2470" s="54">
        <f>VLOOKUP(CONCATENATE($F2470," ",$G2470),AllocFactorMatrix,(Q$4+1),FALSE)*$E2477</f>
        <v>0</v>
      </c>
      <c r="R2470" s="54">
        <f>VLOOKUP(CONCATENATE($F2470," ",$G2470),AllocFactorMatrix,(R$4+1),FALSE)*$E2477</f>
        <v>0</v>
      </c>
      <c r="S2470" s="54">
        <f>SUBTOTAL(9,O2470:R2470)</f>
        <v>0</v>
      </c>
      <c r="T2470" s="54">
        <f>VLOOKUP(CONCATENATE($F2470," ",$G2470),AllocFactorMatrix,(T$4+1),FALSE)*$E2477</f>
        <v>0</v>
      </c>
      <c r="U2470" s="54">
        <f>VLOOKUP(CONCATENATE($F2470," ",$G2470),AllocFactorMatrix,(U$4+1),FALSE)*$E2477</f>
        <v>0</v>
      </c>
      <c r="V2470" s="54">
        <f>VLOOKUP(CONCATENATE($F2470," ",$G2470),AllocFactorMatrix,(V$4+1),FALSE)*$E2477</f>
        <v>0</v>
      </c>
      <c r="W2470" s="54">
        <f>VLOOKUP(CONCATENATE($F2470," ",$G2470),AllocFactorMatrix,(W$4+1),FALSE)*$E2477</f>
        <v>0</v>
      </c>
      <c r="X2470" s="54">
        <f>SUBTOTAL(9,T2470:W2470)</f>
        <v>0</v>
      </c>
      <c r="Y2470" s="54">
        <f>VLOOKUP(CONCATENATE($F2470," ",$G2470),AllocFactorMatrix,(Y$4+1),FALSE)*$E2477</f>
        <v>0</v>
      </c>
      <c r="Z2470" s="54">
        <f>VLOOKUP(CONCATENATE($F2470," ",$G2470),AllocFactorMatrix,(Z$4+1),FALSE)*$E2477</f>
        <v>0</v>
      </c>
      <c r="AA2470" s="54">
        <f t="shared" ref="AA2470:AA2477" si="1243">SUBTOTAL(9,Y2470:Z2470)</f>
        <v>0</v>
      </c>
      <c r="AB2470" s="54">
        <f>VLOOKUP(CONCATENATE($F2470," ",$G2470),AllocFactorMatrix,(AB$4+1),FALSE)*$E2477</f>
        <v>0</v>
      </c>
      <c r="AC2470" s="54">
        <f>VLOOKUP(CONCATENATE($F2470," ",$G2470),AllocFactorMatrix,(AC$4+1),FALSE)*$E2477</f>
        <v>0</v>
      </c>
      <c r="AD2470" s="54">
        <f>VLOOKUP(CONCATENATE($F2470," ",$G2470),AllocFactorMatrix,(AD$4+1),FALSE)*$E2477</f>
        <v>0</v>
      </c>
    </row>
    <row r="2471" spans="1:30" s="51" customFormat="1" hidden="1" outlineLevel="1">
      <c r="A2471" s="56"/>
      <c r="B2471" s="111"/>
      <c r="C2471" s="55"/>
      <c r="D2471" s="55"/>
      <c r="F2471" s="52" t="str">
        <f>F2477</f>
        <v>PROD_ENERGY</v>
      </c>
      <c r="G2471" s="55" t="str">
        <f>$G$9</f>
        <v>BULKTRAN</v>
      </c>
      <c r="H2471" s="53">
        <f t="shared" si="1241"/>
        <v>0</v>
      </c>
      <c r="I2471" s="54">
        <f>VLOOKUP(CONCATENATE($F2471," ",$G2471),AllocFactorMatrix,(I$4+1),FALSE)*$E2477</f>
        <v>0</v>
      </c>
      <c r="J2471" s="54">
        <f>VLOOKUP(CONCATENATE($F2471," ",$G2471),AllocFactorMatrix,(J$4+1),FALSE)*$E2477</f>
        <v>0</v>
      </c>
      <c r="K2471" s="54">
        <f>VLOOKUP(CONCATENATE($F2471," ",$G2471),AllocFactorMatrix,(K$4+1),FALSE)*$E2477</f>
        <v>0</v>
      </c>
      <c r="L2471" s="54">
        <f>VLOOKUP(CONCATENATE($F2471," ",$G2471),AllocFactorMatrix,(L$4+1),FALSE)*$E2477</f>
        <v>0</v>
      </c>
      <c r="M2471" s="54">
        <f>VLOOKUP(CONCATENATE($F2471," ",$G2471),AllocFactorMatrix,(M$4+1),FALSE)*$E2477</f>
        <v>0</v>
      </c>
      <c r="N2471" s="54">
        <f t="shared" si="1242"/>
        <v>0</v>
      </c>
      <c r="O2471" s="54">
        <f>VLOOKUP(CONCATENATE($F2471," ",$G2471),AllocFactorMatrix,(O$4+1),FALSE)*$E2477</f>
        <v>0</v>
      </c>
      <c r="P2471" s="54">
        <f>VLOOKUP(CONCATENATE($F2471," ",$G2471),AllocFactorMatrix,(P$4+1),FALSE)*$E2477</f>
        <v>0</v>
      </c>
      <c r="Q2471" s="54">
        <f>VLOOKUP(CONCATENATE($F2471," ",$G2471),AllocFactorMatrix,(Q$4+1),FALSE)*$E2477</f>
        <v>0</v>
      </c>
      <c r="R2471" s="54">
        <f>VLOOKUP(CONCATENATE($F2471," ",$G2471),AllocFactorMatrix,(R$4+1),FALSE)*$E2477</f>
        <v>0</v>
      </c>
      <c r="S2471" s="54">
        <f t="shared" ref="S2471:S2477" si="1244">SUBTOTAL(9,O2471:R2471)</f>
        <v>0</v>
      </c>
      <c r="T2471" s="54">
        <f>VLOOKUP(CONCATENATE($F2471," ",$G2471),AllocFactorMatrix,(T$4+1),FALSE)*$E2477</f>
        <v>0</v>
      </c>
      <c r="U2471" s="54">
        <f>VLOOKUP(CONCATENATE($F2471," ",$G2471),AllocFactorMatrix,(U$4+1),FALSE)*$E2477</f>
        <v>0</v>
      </c>
      <c r="V2471" s="54">
        <f>VLOOKUP(CONCATENATE($F2471," ",$G2471),AllocFactorMatrix,(V$4+1),FALSE)*$E2477</f>
        <v>0</v>
      </c>
      <c r="W2471" s="54">
        <f>VLOOKUP(CONCATENATE($F2471," ",$G2471),AllocFactorMatrix,(W$4+1),FALSE)*$E2477</f>
        <v>0</v>
      </c>
      <c r="X2471" s="54">
        <f t="shared" ref="X2471:X2477" si="1245">SUBTOTAL(9,T2471:W2471)</f>
        <v>0</v>
      </c>
      <c r="Y2471" s="54">
        <f>VLOOKUP(CONCATENATE($F2471," ",$G2471),AllocFactorMatrix,(Y$4+1),FALSE)*$E2477</f>
        <v>0</v>
      </c>
      <c r="Z2471" s="54">
        <f>VLOOKUP(CONCATENATE($F2471," ",$G2471),AllocFactorMatrix,(Z$4+1),FALSE)*$E2477</f>
        <v>0</v>
      </c>
      <c r="AA2471" s="54">
        <f t="shared" si="1243"/>
        <v>0</v>
      </c>
      <c r="AB2471" s="54">
        <f>VLOOKUP(CONCATENATE($F2471," ",$G2471),AllocFactorMatrix,(AB$4+1),FALSE)*$E2477</f>
        <v>0</v>
      </c>
      <c r="AC2471" s="54">
        <f>VLOOKUP(CONCATENATE($F2471," ",$G2471),AllocFactorMatrix,(AC$4+1),FALSE)*$E2477</f>
        <v>0</v>
      </c>
      <c r="AD2471" s="54">
        <f>VLOOKUP(CONCATENATE($F2471," ",$G2471),AllocFactorMatrix,(AD$4+1),FALSE)*$E2477</f>
        <v>0</v>
      </c>
    </row>
    <row r="2472" spans="1:30" s="51" customFormat="1" hidden="1" outlineLevel="1">
      <c r="A2472" s="56"/>
      <c r="B2472" s="111"/>
      <c r="C2472" s="55"/>
      <c r="D2472" s="55"/>
      <c r="F2472" s="52" t="str">
        <f>F2477</f>
        <v>PROD_ENERGY</v>
      </c>
      <c r="G2472" s="55" t="str">
        <f>$G$10</f>
        <v>SUBTRAN</v>
      </c>
      <c r="H2472" s="53">
        <f t="shared" si="1241"/>
        <v>0</v>
      </c>
      <c r="I2472" s="54">
        <f>VLOOKUP(CONCATENATE($F2472," ",$G2472),AllocFactorMatrix,(I$4+1),FALSE)*$E2477</f>
        <v>0</v>
      </c>
      <c r="J2472" s="54">
        <f>VLOOKUP(CONCATENATE($F2472," ",$G2472),AllocFactorMatrix,(J$4+1),FALSE)*$E2477</f>
        <v>0</v>
      </c>
      <c r="K2472" s="54">
        <f>VLOOKUP(CONCATENATE($F2472," ",$G2472),AllocFactorMatrix,(K$4+1),FALSE)*$E2477</f>
        <v>0</v>
      </c>
      <c r="L2472" s="54">
        <f>VLOOKUP(CONCATENATE($F2472," ",$G2472),AllocFactorMatrix,(L$4+1),FALSE)*$E2477</f>
        <v>0</v>
      </c>
      <c r="M2472" s="54">
        <f>VLOOKUP(CONCATENATE($F2472," ",$G2472),AllocFactorMatrix,(M$4+1),FALSE)*$E2477</f>
        <v>0</v>
      </c>
      <c r="N2472" s="54">
        <f t="shared" si="1242"/>
        <v>0</v>
      </c>
      <c r="O2472" s="54">
        <f>VLOOKUP(CONCATENATE($F2472," ",$G2472),AllocFactorMatrix,(O$4+1),FALSE)*$E2477</f>
        <v>0</v>
      </c>
      <c r="P2472" s="54">
        <f>VLOOKUP(CONCATENATE($F2472," ",$G2472),AllocFactorMatrix,(P$4+1),FALSE)*$E2477</f>
        <v>0</v>
      </c>
      <c r="Q2472" s="54">
        <f>VLOOKUP(CONCATENATE($F2472," ",$G2472),AllocFactorMatrix,(Q$4+1),FALSE)*$E2477</f>
        <v>0</v>
      </c>
      <c r="R2472" s="54">
        <f>VLOOKUP(CONCATENATE($F2472," ",$G2472),AllocFactorMatrix,(R$4+1),FALSE)*$E2477</f>
        <v>0</v>
      </c>
      <c r="S2472" s="54">
        <f t="shared" si="1244"/>
        <v>0</v>
      </c>
      <c r="T2472" s="54">
        <f>VLOOKUP(CONCATENATE($F2472," ",$G2472),AllocFactorMatrix,(T$4+1),FALSE)*$E2477</f>
        <v>0</v>
      </c>
      <c r="U2472" s="54">
        <f>VLOOKUP(CONCATENATE($F2472," ",$G2472),AllocFactorMatrix,(U$4+1),FALSE)*$E2477</f>
        <v>0</v>
      </c>
      <c r="V2472" s="54">
        <f>VLOOKUP(CONCATENATE($F2472," ",$G2472),AllocFactorMatrix,(V$4+1),FALSE)*$E2477</f>
        <v>0</v>
      </c>
      <c r="W2472" s="54">
        <f>VLOOKUP(CONCATENATE($F2472," ",$G2472),AllocFactorMatrix,(W$4+1),FALSE)*$E2477</f>
        <v>0</v>
      </c>
      <c r="X2472" s="54">
        <f t="shared" si="1245"/>
        <v>0</v>
      </c>
      <c r="Y2472" s="54">
        <f>VLOOKUP(CONCATENATE($F2472," ",$G2472),AllocFactorMatrix,(Y$4+1),FALSE)*$E2477</f>
        <v>0</v>
      </c>
      <c r="Z2472" s="54">
        <f>VLOOKUP(CONCATENATE($F2472," ",$G2472),AllocFactorMatrix,(Z$4+1),FALSE)*$E2477</f>
        <v>0</v>
      </c>
      <c r="AA2472" s="54">
        <f t="shared" si="1243"/>
        <v>0</v>
      </c>
      <c r="AB2472" s="54">
        <f>VLOOKUP(CONCATENATE($F2472," ",$G2472),AllocFactorMatrix,(AB$4+1),FALSE)*$E2477</f>
        <v>0</v>
      </c>
      <c r="AC2472" s="54">
        <f>VLOOKUP(CONCATENATE($F2472," ",$G2472),AllocFactorMatrix,(AC$4+1),FALSE)*$E2477</f>
        <v>0</v>
      </c>
      <c r="AD2472" s="54">
        <f>VLOOKUP(CONCATENATE($F2472," ",$G2472),AllocFactorMatrix,(AD$4+1),FALSE)*$E2477</f>
        <v>0</v>
      </c>
    </row>
    <row r="2473" spans="1:30" s="51" customFormat="1" hidden="1" outlineLevel="1">
      <c r="A2473" s="56"/>
      <c r="B2473" s="111"/>
      <c r="C2473" s="55"/>
      <c r="D2473" s="55"/>
      <c r="F2473" s="52" t="str">
        <f>F2477</f>
        <v>PROD_ENERGY</v>
      </c>
      <c r="G2473" s="55" t="str">
        <f>$G$11</f>
        <v>DISTPRI</v>
      </c>
      <c r="H2473" s="53">
        <f t="shared" si="1241"/>
        <v>0</v>
      </c>
      <c r="I2473" s="54">
        <f>VLOOKUP(CONCATENATE($F2473," ",$G2473),AllocFactorMatrix,(I$4+1),FALSE)*$E2477</f>
        <v>0</v>
      </c>
      <c r="J2473" s="54">
        <f>VLOOKUP(CONCATENATE($F2473," ",$G2473),AllocFactorMatrix,(J$4+1),FALSE)*$E2477</f>
        <v>0</v>
      </c>
      <c r="K2473" s="54">
        <f>VLOOKUP(CONCATENATE($F2473," ",$G2473),AllocFactorMatrix,(K$4+1),FALSE)*$E2477</f>
        <v>0</v>
      </c>
      <c r="L2473" s="54">
        <f>VLOOKUP(CONCATENATE($F2473," ",$G2473),AllocFactorMatrix,(L$4+1),FALSE)*$E2477</f>
        <v>0</v>
      </c>
      <c r="M2473" s="54">
        <f>VLOOKUP(CONCATENATE($F2473," ",$G2473),AllocFactorMatrix,(M$4+1),FALSE)*$E2477</f>
        <v>0</v>
      </c>
      <c r="N2473" s="54">
        <f t="shared" si="1242"/>
        <v>0</v>
      </c>
      <c r="O2473" s="54">
        <f>VLOOKUP(CONCATENATE($F2473," ",$G2473),AllocFactorMatrix,(O$4+1),FALSE)*$E2477</f>
        <v>0</v>
      </c>
      <c r="P2473" s="54">
        <f>VLOOKUP(CONCATENATE($F2473," ",$G2473),AllocFactorMatrix,(P$4+1),FALSE)*$E2477</f>
        <v>0</v>
      </c>
      <c r="Q2473" s="54">
        <f>VLOOKUP(CONCATENATE($F2473," ",$G2473),AllocFactorMatrix,(Q$4+1),FALSE)*$E2477</f>
        <v>0</v>
      </c>
      <c r="R2473" s="54">
        <f>VLOOKUP(CONCATENATE($F2473," ",$G2473),AllocFactorMatrix,(R$4+1),FALSE)*$E2477</f>
        <v>0</v>
      </c>
      <c r="S2473" s="54">
        <f t="shared" si="1244"/>
        <v>0</v>
      </c>
      <c r="T2473" s="54">
        <f>VLOOKUP(CONCATENATE($F2473," ",$G2473),AllocFactorMatrix,(T$4+1),FALSE)*$E2477</f>
        <v>0</v>
      </c>
      <c r="U2473" s="54">
        <f>VLOOKUP(CONCATENATE($F2473," ",$G2473),AllocFactorMatrix,(U$4+1),FALSE)*$E2477</f>
        <v>0</v>
      </c>
      <c r="V2473" s="54">
        <f>VLOOKUP(CONCATENATE($F2473," ",$G2473),AllocFactorMatrix,(V$4+1),FALSE)*$E2477</f>
        <v>0</v>
      </c>
      <c r="W2473" s="54">
        <f>VLOOKUP(CONCATENATE($F2473," ",$G2473),AllocFactorMatrix,(W$4+1),FALSE)*$E2477</f>
        <v>0</v>
      </c>
      <c r="X2473" s="54">
        <f t="shared" si="1245"/>
        <v>0</v>
      </c>
      <c r="Y2473" s="54">
        <f>VLOOKUP(CONCATENATE($F2473," ",$G2473),AllocFactorMatrix,(Y$4+1),FALSE)*$E2477</f>
        <v>0</v>
      </c>
      <c r="Z2473" s="54">
        <f>VLOOKUP(CONCATENATE($F2473," ",$G2473),AllocFactorMatrix,(Z$4+1),FALSE)*$E2477</f>
        <v>0</v>
      </c>
      <c r="AA2473" s="54">
        <f t="shared" si="1243"/>
        <v>0</v>
      </c>
      <c r="AB2473" s="54">
        <f>VLOOKUP(CONCATENATE($F2473," ",$G2473),AllocFactorMatrix,(AB$4+1),FALSE)*$E2477</f>
        <v>0</v>
      </c>
      <c r="AC2473" s="54">
        <f>VLOOKUP(CONCATENATE($F2473," ",$G2473),AllocFactorMatrix,(AC$4+1),FALSE)*$E2477</f>
        <v>0</v>
      </c>
      <c r="AD2473" s="54">
        <f>VLOOKUP(CONCATENATE($F2473," ",$G2473),AllocFactorMatrix,(AD$4+1),FALSE)*$E2477</f>
        <v>0</v>
      </c>
    </row>
    <row r="2474" spans="1:30" s="51" customFormat="1" hidden="1" outlineLevel="1">
      <c r="A2474" s="56"/>
      <c r="B2474" s="111"/>
      <c r="C2474" s="55"/>
      <c r="D2474" s="55"/>
      <c r="F2474" s="52" t="str">
        <f>F2477</f>
        <v>PROD_ENERGY</v>
      </c>
      <c r="G2474" s="55" t="str">
        <f>$G$12</f>
        <v>DISTSEC</v>
      </c>
      <c r="H2474" s="53">
        <f t="shared" si="1241"/>
        <v>0</v>
      </c>
      <c r="I2474" s="54">
        <f>VLOOKUP(CONCATENATE($F2474," ",$G2474),AllocFactorMatrix,(I$4+1),FALSE)*$E2477</f>
        <v>0</v>
      </c>
      <c r="J2474" s="54">
        <f>VLOOKUP(CONCATENATE($F2474," ",$G2474),AllocFactorMatrix,(J$4+1),FALSE)*$E2477</f>
        <v>0</v>
      </c>
      <c r="K2474" s="54">
        <f>VLOOKUP(CONCATENATE($F2474," ",$G2474),AllocFactorMatrix,(K$4+1),FALSE)*$E2477</f>
        <v>0</v>
      </c>
      <c r="L2474" s="54">
        <f>VLOOKUP(CONCATENATE($F2474," ",$G2474),AllocFactorMatrix,(L$4+1),FALSE)*$E2477</f>
        <v>0</v>
      </c>
      <c r="M2474" s="54">
        <f>VLOOKUP(CONCATENATE($F2474," ",$G2474),AllocFactorMatrix,(M$4+1),FALSE)*$E2477</f>
        <v>0</v>
      </c>
      <c r="N2474" s="54">
        <f t="shared" si="1242"/>
        <v>0</v>
      </c>
      <c r="O2474" s="54">
        <f>VLOOKUP(CONCATENATE($F2474," ",$G2474),AllocFactorMatrix,(O$4+1),FALSE)*$E2477</f>
        <v>0</v>
      </c>
      <c r="P2474" s="54">
        <f>VLOOKUP(CONCATENATE($F2474," ",$G2474),AllocFactorMatrix,(P$4+1),FALSE)*$E2477</f>
        <v>0</v>
      </c>
      <c r="Q2474" s="54">
        <f>VLOOKUP(CONCATENATE($F2474," ",$G2474),AllocFactorMatrix,(Q$4+1),FALSE)*$E2477</f>
        <v>0</v>
      </c>
      <c r="R2474" s="54">
        <f>VLOOKUP(CONCATENATE($F2474," ",$G2474),AllocFactorMatrix,(R$4+1),FALSE)*$E2477</f>
        <v>0</v>
      </c>
      <c r="S2474" s="54">
        <f t="shared" si="1244"/>
        <v>0</v>
      </c>
      <c r="T2474" s="54">
        <f>VLOOKUP(CONCATENATE($F2474," ",$G2474),AllocFactorMatrix,(T$4+1),FALSE)*$E2477</f>
        <v>0</v>
      </c>
      <c r="U2474" s="54">
        <f>VLOOKUP(CONCATENATE($F2474," ",$G2474),AllocFactorMatrix,(U$4+1),FALSE)*$E2477</f>
        <v>0</v>
      </c>
      <c r="V2474" s="54">
        <f>VLOOKUP(CONCATENATE($F2474," ",$G2474),AllocFactorMatrix,(V$4+1),FALSE)*$E2477</f>
        <v>0</v>
      </c>
      <c r="W2474" s="54">
        <f>VLOOKUP(CONCATENATE($F2474," ",$G2474),AllocFactorMatrix,(W$4+1),FALSE)*$E2477</f>
        <v>0</v>
      </c>
      <c r="X2474" s="54">
        <f t="shared" si="1245"/>
        <v>0</v>
      </c>
      <c r="Y2474" s="54">
        <f>VLOOKUP(CONCATENATE($F2474," ",$G2474),AllocFactorMatrix,(Y$4+1),FALSE)*$E2477</f>
        <v>0</v>
      </c>
      <c r="Z2474" s="54">
        <f>VLOOKUP(CONCATENATE($F2474," ",$G2474),AllocFactorMatrix,(Z$4+1),FALSE)*$E2477</f>
        <v>0</v>
      </c>
      <c r="AA2474" s="54">
        <f t="shared" si="1243"/>
        <v>0</v>
      </c>
      <c r="AB2474" s="54">
        <f>VLOOKUP(CONCATENATE($F2474," ",$G2474),AllocFactorMatrix,(AB$4+1),FALSE)*$E2477</f>
        <v>0</v>
      </c>
      <c r="AC2474" s="54">
        <f>VLOOKUP(CONCATENATE($F2474," ",$G2474),AllocFactorMatrix,(AC$4+1),FALSE)*$E2477</f>
        <v>0</v>
      </c>
      <c r="AD2474" s="54">
        <f>VLOOKUP(CONCATENATE($F2474," ",$G2474),AllocFactorMatrix,(AD$4+1),FALSE)*$E2477</f>
        <v>0</v>
      </c>
    </row>
    <row r="2475" spans="1:30" s="51" customFormat="1" hidden="1" outlineLevel="1">
      <c r="A2475" s="56"/>
      <c r="B2475" s="111"/>
      <c r="C2475" s="55"/>
      <c r="D2475" s="55"/>
      <c r="F2475" s="52" t="str">
        <f>F2477</f>
        <v>PROD_ENERGY</v>
      </c>
      <c r="G2475" s="55" t="str">
        <f>$G$13</f>
        <v>ENERGY</v>
      </c>
      <c r="H2475" s="53">
        <f t="shared" si="1241"/>
        <v>-176703.99999999997</v>
      </c>
      <c r="I2475" s="54">
        <f>VLOOKUP(CONCATENATE($F2475," ",$G2475),AllocFactorMatrix,(I$4+1),FALSE)*$E2477</f>
        <v>-66304.12748912652</v>
      </c>
      <c r="J2475" s="54">
        <f>VLOOKUP(CONCATENATE($F2475," ",$G2475),AllocFactorMatrix,(J$4+1),FALSE)*$E2477</f>
        <v>-4296.9359049570003</v>
      </c>
      <c r="K2475" s="54">
        <f>VLOOKUP(CONCATENATE($F2475," ",$G2475),AllocFactorMatrix,(K$4+1),FALSE)*$E2477</f>
        <v>-14416.685765014525</v>
      </c>
      <c r="L2475" s="54">
        <f>VLOOKUP(CONCATENATE($F2475," ",$G2475),AllocFactorMatrix,(L$4+1),FALSE)*$E2477</f>
        <v>-458.19500285382094</v>
      </c>
      <c r="M2475" s="54">
        <f>VLOOKUP(CONCATENATE($F2475," ",$G2475),AllocFactorMatrix,(M$4+1),FALSE)*$E2477</f>
        <v>-42.240222867332726</v>
      </c>
      <c r="N2475" s="54">
        <f t="shared" si="1242"/>
        <v>-14917.120990735679</v>
      </c>
      <c r="O2475" s="54">
        <f>VLOOKUP(CONCATENATE($F2475," ",$G2475),AllocFactorMatrix,(O$4+1),FALSE)*$E2477</f>
        <v>-13143.893571711509</v>
      </c>
      <c r="P2475" s="54">
        <f>VLOOKUP(CONCATENATE($F2475," ",$G2475),AllocFactorMatrix,(P$4+1),FALSE)*$E2477</f>
        <v>-2436.6249577876179</v>
      </c>
      <c r="Q2475" s="54">
        <f>VLOOKUP(CONCATENATE($F2475," ",$G2475),AllocFactorMatrix,(Q$4+1),FALSE)*$E2477</f>
        <v>-1107.1400131444432</v>
      </c>
      <c r="R2475" s="54">
        <f>VLOOKUP(CONCATENATE($F2475," ",$G2475),AllocFactorMatrix,(R$4+1),FALSE)*$E2477</f>
        <v>-51.298378365605906</v>
      </c>
      <c r="S2475" s="54">
        <f t="shared" si="1244"/>
        <v>-16738.956921009176</v>
      </c>
      <c r="T2475" s="54">
        <f>VLOOKUP(CONCATENATE($F2475," ",$G2475),AllocFactorMatrix,(T$4+1),FALSE)*$E2477</f>
        <v>-503.69890929645584</v>
      </c>
      <c r="U2475" s="54">
        <f>VLOOKUP(CONCATENATE($F2475," ",$G2475),AllocFactorMatrix,(U$4+1),FALSE)*$E2477</f>
        <v>-8844.1982661787006</v>
      </c>
      <c r="V2475" s="54">
        <f>VLOOKUP(CONCATENATE($F2475," ",$G2475),AllocFactorMatrix,(V$4+1),FALSE)*$E2477</f>
        <v>-50213.685831168426</v>
      </c>
      <c r="W2475" s="54">
        <f>VLOOKUP(CONCATENATE($F2475," ",$G2475),AllocFactorMatrix,(W$4+1),FALSE)*$E2477</f>
        <v>-9526.7114365535981</v>
      </c>
      <c r="X2475" s="54">
        <f t="shared" si="1245"/>
        <v>-69088.294443197185</v>
      </c>
      <c r="Y2475" s="54">
        <f>VLOOKUP(CONCATENATE($F2475," ",$G2475),AllocFactorMatrix,(Y$4+1),FALSE)*$E2477</f>
        <v>-3561.0769711327271</v>
      </c>
      <c r="Z2475" s="54">
        <f>VLOOKUP(CONCATENATE($F2475," ",$G2475),AllocFactorMatrix,(Z$4+1),FALSE)*$E2477</f>
        <v>-57.968656183236604</v>
      </c>
      <c r="AA2475" s="54">
        <f t="shared" si="1243"/>
        <v>-3619.0456273159639</v>
      </c>
      <c r="AB2475" s="54">
        <f>VLOOKUP(CONCATENATE($F2475," ",$G2475),AllocFactorMatrix,(AB$4+1),FALSE)*$E2477</f>
        <v>-64.659372951361291</v>
      </c>
      <c r="AC2475" s="54">
        <f>VLOOKUP(CONCATENATE($F2475," ",$G2475),AllocFactorMatrix,(AC$4+1),FALSE)*$E2477</f>
        <v>-1398.1723559186999</v>
      </c>
      <c r="AD2475" s="54">
        <f>VLOOKUP(CONCATENATE($F2475," ",$G2475),AllocFactorMatrix,(AD$4+1),FALSE)*$E2477</f>
        <v>-276.68689478838564</v>
      </c>
    </row>
    <row r="2476" spans="1:30" s="51" customFormat="1" hidden="1" outlineLevel="1">
      <c r="A2476" s="56"/>
      <c r="B2476" s="111"/>
      <c r="C2476" s="55"/>
      <c r="D2476" s="55"/>
      <c r="F2476" s="52" t="str">
        <f>F2477</f>
        <v>PROD_ENERGY</v>
      </c>
      <c r="G2476" s="55" t="str">
        <f>$G$14</f>
        <v>CUSTOMER</v>
      </c>
      <c r="H2476" s="53">
        <f t="shared" si="1241"/>
        <v>0</v>
      </c>
      <c r="I2476" s="54">
        <f>VLOOKUP(CONCATENATE($F2476," ",$G2476),AllocFactorMatrix,(I$4+1),FALSE)*$E2477</f>
        <v>0</v>
      </c>
      <c r="J2476" s="54">
        <f>VLOOKUP(CONCATENATE($F2476," ",$G2476),AllocFactorMatrix,(J$4+1),FALSE)*$E2477</f>
        <v>0</v>
      </c>
      <c r="K2476" s="54">
        <f>VLOOKUP(CONCATENATE($F2476," ",$G2476),AllocFactorMatrix,(K$4+1),FALSE)*$E2477</f>
        <v>0</v>
      </c>
      <c r="L2476" s="54">
        <f>VLOOKUP(CONCATENATE($F2476," ",$G2476),AllocFactorMatrix,(L$4+1),FALSE)*$E2477</f>
        <v>0</v>
      </c>
      <c r="M2476" s="54">
        <f>VLOOKUP(CONCATENATE($F2476," ",$G2476),AllocFactorMatrix,(M$4+1),FALSE)*$E2477</f>
        <v>0</v>
      </c>
      <c r="N2476" s="54">
        <f t="shared" si="1242"/>
        <v>0</v>
      </c>
      <c r="O2476" s="54">
        <f>VLOOKUP(CONCATENATE($F2476," ",$G2476),AllocFactorMatrix,(O$4+1),FALSE)*$E2477</f>
        <v>0</v>
      </c>
      <c r="P2476" s="54">
        <f>VLOOKUP(CONCATENATE($F2476," ",$G2476),AllocFactorMatrix,(P$4+1),FALSE)*$E2477</f>
        <v>0</v>
      </c>
      <c r="Q2476" s="54">
        <f>VLOOKUP(CONCATENATE($F2476," ",$G2476),AllocFactorMatrix,(Q$4+1),FALSE)*$E2477</f>
        <v>0</v>
      </c>
      <c r="R2476" s="54">
        <f>VLOOKUP(CONCATENATE($F2476," ",$G2476),AllocFactorMatrix,(R$4+1),FALSE)*$E2477</f>
        <v>0</v>
      </c>
      <c r="S2476" s="54">
        <f t="shared" si="1244"/>
        <v>0</v>
      </c>
      <c r="T2476" s="54">
        <f>VLOOKUP(CONCATENATE($F2476," ",$G2476),AllocFactorMatrix,(T$4+1),FALSE)*$E2477</f>
        <v>0</v>
      </c>
      <c r="U2476" s="54">
        <f>VLOOKUP(CONCATENATE($F2476," ",$G2476),AllocFactorMatrix,(U$4+1),FALSE)*$E2477</f>
        <v>0</v>
      </c>
      <c r="V2476" s="54">
        <f>VLOOKUP(CONCATENATE($F2476," ",$G2476),AllocFactorMatrix,(V$4+1),FALSE)*$E2477</f>
        <v>0</v>
      </c>
      <c r="W2476" s="54">
        <f>VLOOKUP(CONCATENATE($F2476," ",$G2476),AllocFactorMatrix,(W$4+1),FALSE)*$E2477</f>
        <v>0</v>
      </c>
      <c r="X2476" s="54">
        <f t="shared" si="1245"/>
        <v>0</v>
      </c>
      <c r="Y2476" s="54">
        <f>VLOOKUP(CONCATENATE($F2476," ",$G2476),AllocFactorMatrix,(Y$4+1),FALSE)*$E2477</f>
        <v>0</v>
      </c>
      <c r="Z2476" s="54">
        <f>VLOOKUP(CONCATENATE($F2476," ",$G2476),AllocFactorMatrix,(Z$4+1),FALSE)*$E2477</f>
        <v>0</v>
      </c>
      <c r="AA2476" s="54">
        <f t="shared" si="1243"/>
        <v>0</v>
      </c>
      <c r="AB2476" s="54">
        <f>VLOOKUP(CONCATENATE($F2476," ",$G2476),AllocFactorMatrix,(AB$4+1),FALSE)*$E2477</f>
        <v>0</v>
      </c>
      <c r="AC2476" s="54">
        <f>VLOOKUP(CONCATENATE($F2476," ",$G2476),AllocFactorMatrix,(AC$4+1),FALSE)*$E2477</f>
        <v>0</v>
      </c>
      <c r="AD2476" s="54">
        <f>VLOOKUP(CONCATENATE($F2476," ",$G2476),AllocFactorMatrix,(AD$4+1),FALSE)*$E2477</f>
        <v>0</v>
      </c>
    </row>
    <row r="2477" spans="1:30" s="51" customFormat="1" collapsed="1">
      <c r="A2477" s="56"/>
      <c r="B2477" s="111"/>
      <c r="C2477" s="55"/>
      <c r="D2477" s="98" t="s">
        <v>426</v>
      </c>
      <c r="E2477" s="61">
        <v>-176704</v>
      </c>
      <c r="F2477" s="97" t="s">
        <v>32</v>
      </c>
      <c r="G2477" s="55" t="str">
        <f>$G$15</f>
        <v>TOTAL</v>
      </c>
      <c r="H2477" s="53">
        <f t="shared" si="1241"/>
        <v>-176703.99999999997</v>
      </c>
      <c r="I2477" s="54">
        <f>VLOOKUP(CONCATENATE($F2477," ",$G2477),AllocFactorMatrix,(I$4+1),FALSE)*$E2477</f>
        <v>-66304.12748912652</v>
      </c>
      <c r="J2477" s="54">
        <f>VLOOKUP(CONCATENATE($F2477," ",$G2477),AllocFactorMatrix,(J$4+1),FALSE)*$E2477</f>
        <v>-4296.9359049570003</v>
      </c>
      <c r="K2477" s="54">
        <f>VLOOKUP(CONCATENATE($F2477," ",$G2477),AllocFactorMatrix,(K$4+1),FALSE)*$E2477</f>
        <v>-14416.685765014525</v>
      </c>
      <c r="L2477" s="54">
        <f>VLOOKUP(CONCATENATE($F2477," ",$G2477),AllocFactorMatrix,(L$4+1),FALSE)*$E2477</f>
        <v>-458.19500285382094</v>
      </c>
      <c r="M2477" s="54">
        <f>VLOOKUP(CONCATENATE($F2477," ",$G2477),AllocFactorMatrix,(M$4+1),FALSE)*$E2477</f>
        <v>-42.240222867332726</v>
      </c>
      <c r="N2477" s="54">
        <f t="shared" si="1242"/>
        <v>-14917.120990735679</v>
      </c>
      <c r="O2477" s="54">
        <f>VLOOKUP(CONCATENATE($F2477," ",$G2477),AllocFactorMatrix,(O$4+1),FALSE)*$E2477</f>
        <v>-13143.893571711509</v>
      </c>
      <c r="P2477" s="54">
        <f>VLOOKUP(CONCATENATE($F2477," ",$G2477),AllocFactorMatrix,(P$4+1),FALSE)*$E2477</f>
        <v>-2436.6249577876179</v>
      </c>
      <c r="Q2477" s="54">
        <f>VLOOKUP(CONCATENATE($F2477," ",$G2477),AllocFactorMatrix,(Q$4+1),FALSE)*$E2477</f>
        <v>-1107.1400131444432</v>
      </c>
      <c r="R2477" s="54">
        <f>VLOOKUP(CONCATENATE($F2477," ",$G2477),AllocFactorMatrix,(R$4+1),FALSE)*$E2477</f>
        <v>-51.298378365605906</v>
      </c>
      <c r="S2477" s="54">
        <f t="shared" si="1244"/>
        <v>-16738.956921009176</v>
      </c>
      <c r="T2477" s="54">
        <f>VLOOKUP(CONCATENATE($F2477," ",$G2477),AllocFactorMatrix,(T$4+1),FALSE)*$E2477</f>
        <v>-503.69890929645584</v>
      </c>
      <c r="U2477" s="54">
        <f>VLOOKUP(CONCATENATE($F2477," ",$G2477),AllocFactorMatrix,(U$4+1),FALSE)*$E2477</f>
        <v>-8844.1982661787006</v>
      </c>
      <c r="V2477" s="54">
        <f>VLOOKUP(CONCATENATE($F2477," ",$G2477),AllocFactorMatrix,(V$4+1),FALSE)*$E2477</f>
        <v>-50213.685831168426</v>
      </c>
      <c r="W2477" s="54">
        <f>VLOOKUP(CONCATENATE($F2477," ",$G2477),AllocFactorMatrix,(W$4+1),FALSE)*$E2477</f>
        <v>-9526.7114365535981</v>
      </c>
      <c r="X2477" s="54">
        <f t="shared" si="1245"/>
        <v>-69088.294443197185</v>
      </c>
      <c r="Y2477" s="54">
        <f>VLOOKUP(CONCATENATE($F2477," ",$G2477),AllocFactorMatrix,(Y$4+1),FALSE)*$E2477</f>
        <v>-3561.0769711327271</v>
      </c>
      <c r="Z2477" s="54">
        <f>VLOOKUP(CONCATENATE($F2477," ",$G2477),AllocFactorMatrix,(Z$4+1),FALSE)*$E2477</f>
        <v>-57.968656183236604</v>
      </c>
      <c r="AA2477" s="54">
        <f t="shared" si="1243"/>
        <v>-3619.0456273159639</v>
      </c>
      <c r="AB2477" s="54">
        <f>VLOOKUP(CONCATENATE($F2477," ",$G2477),AllocFactorMatrix,(AB$4+1),FALSE)*$E2477</f>
        <v>-64.659372951361291</v>
      </c>
      <c r="AC2477" s="54">
        <f>VLOOKUP(CONCATENATE($F2477," ",$G2477),AllocFactorMatrix,(AC$4+1),FALSE)*$E2477</f>
        <v>-1398.1723559186999</v>
      </c>
      <c r="AD2477" s="54">
        <f>VLOOKUP(CONCATENATE($F2477," ",$G2477),AllocFactorMatrix,(AD$4+1),FALSE)*$E2477</f>
        <v>-276.68689478838564</v>
      </c>
    </row>
    <row r="2478" spans="1:30" s="51" customFormat="1" hidden="1" outlineLevel="1">
      <c r="A2478" s="56"/>
      <c r="B2478" s="111"/>
      <c r="C2478" s="55"/>
      <c r="D2478" s="55"/>
      <c r="F2478" s="52" t="str">
        <f>F2485</f>
        <v>PROD_DEMAND</v>
      </c>
      <c r="G2478" s="55" t="str">
        <f>$G$8</f>
        <v>PRODUCTION</v>
      </c>
      <c r="H2478" s="53">
        <f t="shared" ref="H2478:H2509" si="1246">SUBTOTAL(9,I2478:AD2478)</f>
        <v>884390.99999999988</v>
      </c>
      <c r="I2478" s="54">
        <f>VLOOKUP(CONCATENATE($F2478," ",$G2478),AllocFactorMatrix,(I$4+1),FALSE)*$E2485</f>
        <v>435635.96351316839</v>
      </c>
      <c r="J2478" s="54">
        <f>VLOOKUP(CONCATENATE($F2478," ",$G2478),AllocFactorMatrix,(J$4+1),FALSE)*$E2485</f>
        <v>21535.042301327143</v>
      </c>
      <c r="K2478" s="54">
        <f>VLOOKUP(CONCATENATE($F2478," ",$G2478),AllocFactorMatrix,(K$4+1),FALSE)*$E2485</f>
        <v>78881.625759576127</v>
      </c>
      <c r="L2478" s="54">
        <f>VLOOKUP(CONCATENATE($F2478," ",$G2478),AllocFactorMatrix,(L$4+1),FALSE)*$E2485</f>
        <v>2482.9135177657313</v>
      </c>
      <c r="M2478" s="54">
        <f>VLOOKUP(CONCATENATE($F2478," ",$G2478),AllocFactorMatrix,(M$4+1),FALSE)*$E2485</f>
        <v>232.83968478896028</v>
      </c>
      <c r="N2478" s="54">
        <f t="shared" ref="N2478:N2509" si="1247">SUBTOTAL(9,K2478:M2478)</f>
        <v>81597.378962130824</v>
      </c>
      <c r="O2478" s="54">
        <f>VLOOKUP(CONCATENATE($F2478," ",$G2478),AllocFactorMatrix,(O$4+1),FALSE)*$E2485</f>
        <v>59962.306463167159</v>
      </c>
      <c r="P2478" s="54">
        <f>VLOOKUP(CONCATENATE($F2478," ",$G2478),AllocFactorMatrix,(P$4+1),FALSE)*$E2485</f>
        <v>11172.724632816049</v>
      </c>
      <c r="Q2478" s="54">
        <f>VLOOKUP(CONCATENATE($F2478," ",$G2478),AllocFactorMatrix,(Q$4+1),FALSE)*$E2485</f>
        <v>5048.746225431546</v>
      </c>
      <c r="R2478" s="54">
        <f>VLOOKUP(CONCATENATE($F2478," ",$G2478),AllocFactorMatrix,(R$4+1),FALSE)*$E2485</f>
        <v>227.03647422381312</v>
      </c>
      <c r="S2478" s="54">
        <f>SUBTOTAL(9,O2478:R2478)</f>
        <v>76410.813795638576</v>
      </c>
      <c r="T2478" s="54">
        <f>VLOOKUP(CONCATENATE($F2478," ",$G2478),AllocFactorMatrix,(T$4+1),FALSE)*$E2485</f>
        <v>2094.6369485386217</v>
      </c>
      <c r="U2478" s="54">
        <f>VLOOKUP(CONCATENATE($F2478," ",$G2478),AllocFactorMatrix,(U$4+1),FALSE)*$E2485</f>
        <v>34278.376774730961</v>
      </c>
      <c r="V2478" s="54">
        <f>VLOOKUP(CONCATENATE($F2478," ",$G2478),AllocFactorMatrix,(V$4+1),FALSE)*$E2485</f>
        <v>181162.18442350798</v>
      </c>
      <c r="W2478" s="54">
        <f>VLOOKUP(CONCATENATE($F2478," ",$G2478),AllocFactorMatrix,(W$4+1),FALSE)*$E2485</f>
        <v>32714.887877027137</v>
      </c>
      <c r="X2478" s="54">
        <f>SUBTOTAL(9,T2478:W2478)</f>
        <v>250250.0860238047</v>
      </c>
      <c r="Y2478" s="54">
        <f>VLOOKUP(CONCATENATE($F2478," ",$G2478),AllocFactorMatrix,(Y$4+1),FALSE)*$E2485</f>
        <v>18414.329166619576</v>
      </c>
      <c r="Z2478" s="54">
        <f>VLOOKUP(CONCATENATE($F2478," ",$G2478),AllocFactorMatrix,(Z$4+1),FALSE)*$E2485</f>
        <v>308.43297474391613</v>
      </c>
      <c r="AA2478" s="54">
        <f t="shared" ref="AA2478:AA2509" si="1248">SUBTOTAL(9,Y2478:Z2478)</f>
        <v>18722.762141363492</v>
      </c>
      <c r="AB2478" s="54">
        <f>VLOOKUP(CONCATENATE($F2478," ",$G2478),AllocFactorMatrix,(AB$4+1),FALSE)*$E2485</f>
        <v>238.953262566662</v>
      </c>
      <c r="AC2478" s="54">
        <f>VLOOKUP(CONCATENATE($F2478," ",$G2478),AllocFactorMatrix,(AC$4+1),FALSE)*$E2485</f>
        <v>0</v>
      </c>
      <c r="AD2478" s="54">
        <f>VLOOKUP(CONCATENATE($F2478," ",$G2478),AllocFactorMatrix,(AD$4+1),FALSE)*$E2485</f>
        <v>0</v>
      </c>
    </row>
    <row r="2479" spans="1:30" s="51" customFormat="1" hidden="1" outlineLevel="1">
      <c r="A2479" s="56"/>
      <c r="B2479" s="111"/>
      <c r="C2479" s="55"/>
      <c r="D2479" s="55"/>
      <c r="F2479" s="52" t="str">
        <f>F2485</f>
        <v>PROD_DEMAND</v>
      </c>
      <c r="G2479" s="55" t="str">
        <f>$G$9</f>
        <v>BULKTRAN</v>
      </c>
      <c r="H2479" s="53">
        <f t="shared" si="1246"/>
        <v>0</v>
      </c>
      <c r="I2479" s="54">
        <f>VLOOKUP(CONCATENATE($F2479," ",$G2479),AllocFactorMatrix,(I$4+1),FALSE)*$E2485</f>
        <v>0</v>
      </c>
      <c r="J2479" s="54">
        <f>VLOOKUP(CONCATENATE($F2479," ",$G2479),AllocFactorMatrix,(J$4+1),FALSE)*$E2485</f>
        <v>0</v>
      </c>
      <c r="K2479" s="54">
        <f>VLOOKUP(CONCATENATE($F2479," ",$G2479),AllocFactorMatrix,(K$4+1),FALSE)*$E2485</f>
        <v>0</v>
      </c>
      <c r="L2479" s="54">
        <f>VLOOKUP(CONCATENATE($F2479," ",$G2479),AllocFactorMatrix,(L$4+1),FALSE)*$E2485</f>
        <v>0</v>
      </c>
      <c r="M2479" s="54">
        <f>VLOOKUP(CONCATENATE($F2479," ",$G2479),AllocFactorMatrix,(M$4+1),FALSE)*$E2485</f>
        <v>0</v>
      </c>
      <c r="N2479" s="54">
        <f t="shared" si="1247"/>
        <v>0</v>
      </c>
      <c r="O2479" s="54">
        <f>VLOOKUP(CONCATENATE($F2479," ",$G2479),AllocFactorMatrix,(O$4+1),FALSE)*$E2485</f>
        <v>0</v>
      </c>
      <c r="P2479" s="54">
        <f>VLOOKUP(CONCATENATE($F2479," ",$G2479),AllocFactorMatrix,(P$4+1),FALSE)*$E2485</f>
        <v>0</v>
      </c>
      <c r="Q2479" s="54">
        <f>VLOOKUP(CONCATENATE($F2479," ",$G2479),AllocFactorMatrix,(Q$4+1),FALSE)*$E2485</f>
        <v>0</v>
      </c>
      <c r="R2479" s="54">
        <f>VLOOKUP(CONCATENATE($F2479," ",$G2479),AllocFactorMatrix,(R$4+1),FALSE)*$E2485</f>
        <v>0</v>
      </c>
      <c r="S2479" s="54">
        <f t="shared" ref="S2479:S2485" si="1249">SUBTOTAL(9,O2479:R2479)</f>
        <v>0</v>
      </c>
      <c r="T2479" s="54">
        <f>VLOOKUP(CONCATENATE($F2479," ",$G2479),AllocFactorMatrix,(T$4+1),FALSE)*$E2485</f>
        <v>0</v>
      </c>
      <c r="U2479" s="54">
        <f>VLOOKUP(CONCATENATE($F2479," ",$G2479),AllocFactorMatrix,(U$4+1),FALSE)*$E2485</f>
        <v>0</v>
      </c>
      <c r="V2479" s="54">
        <f>VLOOKUP(CONCATENATE($F2479," ",$G2479),AllocFactorMatrix,(V$4+1),FALSE)*$E2485</f>
        <v>0</v>
      </c>
      <c r="W2479" s="54">
        <f>VLOOKUP(CONCATENATE($F2479," ",$G2479),AllocFactorMatrix,(W$4+1),FALSE)*$E2485</f>
        <v>0</v>
      </c>
      <c r="X2479" s="54">
        <f t="shared" ref="X2479:X2485" si="1250">SUBTOTAL(9,T2479:W2479)</f>
        <v>0</v>
      </c>
      <c r="Y2479" s="54">
        <f>VLOOKUP(CONCATENATE($F2479," ",$G2479),AllocFactorMatrix,(Y$4+1),FALSE)*$E2485</f>
        <v>0</v>
      </c>
      <c r="Z2479" s="54">
        <f>VLOOKUP(CONCATENATE($F2479," ",$G2479),AllocFactorMatrix,(Z$4+1),FALSE)*$E2485</f>
        <v>0</v>
      </c>
      <c r="AA2479" s="54">
        <f t="shared" si="1248"/>
        <v>0</v>
      </c>
      <c r="AB2479" s="54">
        <f>VLOOKUP(CONCATENATE($F2479," ",$G2479),AllocFactorMatrix,(AB$4+1),FALSE)*$E2485</f>
        <v>0</v>
      </c>
      <c r="AC2479" s="54">
        <f>VLOOKUP(CONCATENATE($F2479," ",$G2479),AllocFactorMatrix,(AC$4+1),FALSE)*$E2485</f>
        <v>0</v>
      </c>
      <c r="AD2479" s="54">
        <f>VLOOKUP(CONCATENATE($F2479," ",$G2479),AllocFactorMatrix,(AD$4+1),FALSE)*$E2485</f>
        <v>0</v>
      </c>
    </row>
    <row r="2480" spans="1:30" s="51" customFormat="1" hidden="1" outlineLevel="1">
      <c r="A2480" s="56"/>
      <c r="B2480" s="111"/>
      <c r="C2480" s="55"/>
      <c r="D2480" s="55"/>
      <c r="F2480" s="52" t="str">
        <f>F2485</f>
        <v>PROD_DEMAND</v>
      </c>
      <c r="G2480" s="55" t="str">
        <f>$G$10</f>
        <v>SUBTRAN</v>
      </c>
      <c r="H2480" s="53">
        <f t="shared" si="1246"/>
        <v>0</v>
      </c>
      <c r="I2480" s="54">
        <f>VLOOKUP(CONCATENATE($F2480," ",$G2480),AllocFactorMatrix,(I$4+1),FALSE)*$E2485</f>
        <v>0</v>
      </c>
      <c r="J2480" s="54">
        <f>VLOOKUP(CONCATENATE($F2480," ",$G2480),AllocFactorMatrix,(J$4+1),FALSE)*$E2485</f>
        <v>0</v>
      </c>
      <c r="K2480" s="54">
        <f>VLOOKUP(CONCATENATE($F2480," ",$G2480),AllocFactorMatrix,(K$4+1),FALSE)*$E2485</f>
        <v>0</v>
      </c>
      <c r="L2480" s="54">
        <f>VLOOKUP(CONCATENATE($F2480," ",$G2480),AllocFactorMatrix,(L$4+1),FALSE)*$E2485</f>
        <v>0</v>
      </c>
      <c r="M2480" s="54">
        <f>VLOOKUP(CONCATENATE($F2480," ",$G2480),AllocFactorMatrix,(M$4+1),FALSE)*$E2485</f>
        <v>0</v>
      </c>
      <c r="N2480" s="54">
        <f t="shared" si="1247"/>
        <v>0</v>
      </c>
      <c r="O2480" s="54">
        <f>VLOOKUP(CONCATENATE($F2480," ",$G2480),AllocFactorMatrix,(O$4+1),FALSE)*$E2485</f>
        <v>0</v>
      </c>
      <c r="P2480" s="54">
        <f>VLOOKUP(CONCATENATE($F2480," ",$G2480),AllocFactorMatrix,(P$4+1),FALSE)*$E2485</f>
        <v>0</v>
      </c>
      <c r="Q2480" s="54">
        <f>VLOOKUP(CONCATENATE($F2480," ",$G2480),AllocFactorMatrix,(Q$4+1),FALSE)*$E2485</f>
        <v>0</v>
      </c>
      <c r="R2480" s="54">
        <f>VLOOKUP(CONCATENATE($F2480," ",$G2480),AllocFactorMatrix,(R$4+1),FALSE)*$E2485</f>
        <v>0</v>
      </c>
      <c r="S2480" s="54">
        <f t="shared" si="1249"/>
        <v>0</v>
      </c>
      <c r="T2480" s="54">
        <f>VLOOKUP(CONCATENATE($F2480," ",$G2480),AllocFactorMatrix,(T$4+1),FALSE)*$E2485</f>
        <v>0</v>
      </c>
      <c r="U2480" s="54">
        <f>VLOOKUP(CONCATENATE($F2480," ",$G2480),AllocFactorMatrix,(U$4+1),FALSE)*$E2485</f>
        <v>0</v>
      </c>
      <c r="V2480" s="54">
        <f>VLOOKUP(CONCATENATE($F2480," ",$G2480),AllocFactorMatrix,(V$4+1),FALSE)*$E2485</f>
        <v>0</v>
      </c>
      <c r="W2480" s="54">
        <f>VLOOKUP(CONCATENATE($F2480," ",$G2480),AllocFactorMatrix,(W$4+1),FALSE)*$E2485</f>
        <v>0</v>
      </c>
      <c r="X2480" s="54">
        <f t="shared" si="1250"/>
        <v>0</v>
      </c>
      <c r="Y2480" s="54">
        <f>VLOOKUP(CONCATENATE($F2480," ",$G2480),AllocFactorMatrix,(Y$4+1),FALSE)*$E2485</f>
        <v>0</v>
      </c>
      <c r="Z2480" s="54">
        <f>VLOOKUP(CONCATENATE($F2480," ",$G2480),AllocFactorMatrix,(Z$4+1),FALSE)*$E2485</f>
        <v>0</v>
      </c>
      <c r="AA2480" s="54">
        <f t="shared" si="1248"/>
        <v>0</v>
      </c>
      <c r="AB2480" s="54">
        <f>VLOOKUP(CONCATENATE($F2480," ",$G2480),AllocFactorMatrix,(AB$4+1),FALSE)*$E2485</f>
        <v>0</v>
      </c>
      <c r="AC2480" s="54">
        <f>VLOOKUP(CONCATENATE($F2480," ",$G2480),AllocFactorMatrix,(AC$4+1),FALSE)*$E2485</f>
        <v>0</v>
      </c>
      <c r="AD2480" s="54">
        <f>VLOOKUP(CONCATENATE($F2480," ",$G2480),AllocFactorMatrix,(AD$4+1),FALSE)*$E2485</f>
        <v>0</v>
      </c>
    </row>
    <row r="2481" spans="1:30" s="51" customFormat="1" hidden="1" outlineLevel="1">
      <c r="A2481" s="56"/>
      <c r="B2481" s="111"/>
      <c r="C2481" s="55"/>
      <c r="D2481" s="55"/>
      <c r="F2481" s="52" t="str">
        <f>F2485</f>
        <v>PROD_DEMAND</v>
      </c>
      <c r="G2481" s="55" t="str">
        <f>$G$11</f>
        <v>DISTPRI</v>
      </c>
      <c r="H2481" s="53">
        <f t="shared" si="1246"/>
        <v>0</v>
      </c>
      <c r="I2481" s="54">
        <f>VLOOKUP(CONCATENATE($F2481," ",$G2481),AllocFactorMatrix,(I$4+1),FALSE)*$E2485</f>
        <v>0</v>
      </c>
      <c r="J2481" s="54">
        <f>VLOOKUP(CONCATENATE($F2481," ",$G2481),AllocFactorMatrix,(J$4+1),FALSE)*$E2485</f>
        <v>0</v>
      </c>
      <c r="K2481" s="54">
        <f>VLOOKUP(CONCATENATE($F2481," ",$G2481),AllocFactorMatrix,(K$4+1),FALSE)*$E2485</f>
        <v>0</v>
      </c>
      <c r="L2481" s="54">
        <f>VLOOKUP(CONCATENATE($F2481," ",$G2481),AllocFactorMatrix,(L$4+1),FALSE)*$E2485</f>
        <v>0</v>
      </c>
      <c r="M2481" s="54">
        <f>VLOOKUP(CONCATENATE($F2481," ",$G2481),AllocFactorMatrix,(M$4+1),FALSE)*$E2485</f>
        <v>0</v>
      </c>
      <c r="N2481" s="54">
        <f t="shared" si="1247"/>
        <v>0</v>
      </c>
      <c r="O2481" s="54">
        <f>VLOOKUP(CONCATENATE($F2481," ",$G2481),AllocFactorMatrix,(O$4+1),FALSE)*$E2485</f>
        <v>0</v>
      </c>
      <c r="P2481" s="54">
        <f>VLOOKUP(CONCATENATE($F2481," ",$G2481),AllocFactorMatrix,(P$4+1),FALSE)*$E2485</f>
        <v>0</v>
      </c>
      <c r="Q2481" s="54">
        <f>VLOOKUP(CONCATENATE($F2481," ",$G2481),AllocFactorMatrix,(Q$4+1),FALSE)*$E2485</f>
        <v>0</v>
      </c>
      <c r="R2481" s="54">
        <f>VLOOKUP(CONCATENATE($F2481," ",$G2481),AllocFactorMatrix,(R$4+1),FALSE)*$E2485</f>
        <v>0</v>
      </c>
      <c r="S2481" s="54">
        <f t="shared" si="1249"/>
        <v>0</v>
      </c>
      <c r="T2481" s="54">
        <f>VLOOKUP(CONCATENATE($F2481," ",$G2481),AllocFactorMatrix,(T$4+1),FALSE)*$E2485</f>
        <v>0</v>
      </c>
      <c r="U2481" s="54">
        <f>VLOOKUP(CONCATENATE($F2481," ",$G2481),AllocFactorMatrix,(U$4+1),FALSE)*$E2485</f>
        <v>0</v>
      </c>
      <c r="V2481" s="54">
        <f>VLOOKUP(CONCATENATE($F2481," ",$G2481),AllocFactorMatrix,(V$4+1),FALSE)*$E2485</f>
        <v>0</v>
      </c>
      <c r="W2481" s="54">
        <f>VLOOKUP(CONCATENATE($F2481," ",$G2481),AllocFactorMatrix,(W$4+1),FALSE)*$E2485</f>
        <v>0</v>
      </c>
      <c r="X2481" s="54">
        <f t="shared" si="1250"/>
        <v>0</v>
      </c>
      <c r="Y2481" s="54">
        <f>VLOOKUP(CONCATENATE($F2481," ",$G2481),AllocFactorMatrix,(Y$4+1),FALSE)*$E2485</f>
        <v>0</v>
      </c>
      <c r="Z2481" s="54">
        <f>VLOOKUP(CONCATENATE($F2481," ",$G2481),AllocFactorMatrix,(Z$4+1),FALSE)*$E2485</f>
        <v>0</v>
      </c>
      <c r="AA2481" s="54">
        <f t="shared" si="1248"/>
        <v>0</v>
      </c>
      <c r="AB2481" s="54">
        <f>VLOOKUP(CONCATENATE($F2481," ",$G2481),AllocFactorMatrix,(AB$4+1),FALSE)*$E2485</f>
        <v>0</v>
      </c>
      <c r="AC2481" s="54">
        <f>VLOOKUP(CONCATENATE($F2481," ",$G2481),AllocFactorMatrix,(AC$4+1),FALSE)*$E2485</f>
        <v>0</v>
      </c>
      <c r="AD2481" s="54">
        <f>VLOOKUP(CONCATENATE($F2481," ",$G2481),AllocFactorMatrix,(AD$4+1),FALSE)*$E2485</f>
        <v>0</v>
      </c>
    </row>
    <row r="2482" spans="1:30" s="51" customFormat="1" hidden="1" outlineLevel="1">
      <c r="A2482" s="56"/>
      <c r="B2482" s="111"/>
      <c r="C2482" s="55"/>
      <c r="D2482" s="55"/>
      <c r="F2482" s="52" t="str">
        <f>F2485</f>
        <v>PROD_DEMAND</v>
      </c>
      <c r="G2482" s="55" t="str">
        <f>$G$12</f>
        <v>DISTSEC</v>
      </c>
      <c r="H2482" s="53">
        <f t="shared" si="1246"/>
        <v>0</v>
      </c>
      <c r="I2482" s="54">
        <f>VLOOKUP(CONCATENATE($F2482," ",$G2482),AllocFactorMatrix,(I$4+1),FALSE)*$E2485</f>
        <v>0</v>
      </c>
      <c r="J2482" s="54">
        <f>VLOOKUP(CONCATENATE($F2482," ",$G2482),AllocFactorMatrix,(J$4+1),FALSE)*$E2485</f>
        <v>0</v>
      </c>
      <c r="K2482" s="54">
        <f>VLOOKUP(CONCATENATE($F2482," ",$G2482),AllocFactorMatrix,(K$4+1),FALSE)*$E2485</f>
        <v>0</v>
      </c>
      <c r="L2482" s="54">
        <f>VLOOKUP(CONCATENATE($F2482," ",$G2482),AllocFactorMatrix,(L$4+1),FALSE)*$E2485</f>
        <v>0</v>
      </c>
      <c r="M2482" s="54">
        <f>VLOOKUP(CONCATENATE($F2482," ",$G2482),AllocFactorMatrix,(M$4+1),FALSE)*$E2485</f>
        <v>0</v>
      </c>
      <c r="N2482" s="54">
        <f t="shared" si="1247"/>
        <v>0</v>
      </c>
      <c r="O2482" s="54">
        <f>VLOOKUP(CONCATENATE($F2482," ",$G2482),AllocFactorMatrix,(O$4+1),FALSE)*$E2485</f>
        <v>0</v>
      </c>
      <c r="P2482" s="54">
        <f>VLOOKUP(CONCATENATE($F2482," ",$G2482),AllocFactorMatrix,(P$4+1),FALSE)*$E2485</f>
        <v>0</v>
      </c>
      <c r="Q2482" s="54">
        <f>VLOOKUP(CONCATENATE($F2482," ",$G2482),AllocFactorMatrix,(Q$4+1),FALSE)*$E2485</f>
        <v>0</v>
      </c>
      <c r="R2482" s="54">
        <f>VLOOKUP(CONCATENATE($F2482," ",$G2482),AllocFactorMatrix,(R$4+1),FALSE)*$E2485</f>
        <v>0</v>
      </c>
      <c r="S2482" s="54">
        <f t="shared" si="1249"/>
        <v>0</v>
      </c>
      <c r="T2482" s="54">
        <f>VLOOKUP(CONCATENATE($F2482," ",$G2482),AllocFactorMatrix,(T$4+1),FALSE)*$E2485</f>
        <v>0</v>
      </c>
      <c r="U2482" s="54">
        <f>VLOOKUP(CONCATENATE($F2482," ",$G2482),AllocFactorMatrix,(U$4+1),FALSE)*$E2485</f>
        <v>0</v>
      </c>
      <c r="V2482" s="54">
        <f>VLOOKUP(CONCATENATE($F2482," ",$G2482),AllocFactorMatrix,(V$4+1),FALSE)*$E2485</f>
        <v>0</v>
      </c>
      <c r="W2482" s="54">
        <f>VLOOKUP(CONCATENATE($F2482," ",$G2482),AllocFactorMatrix,(W$4+1),FALSE)*$E2485</f>
        <v>0</v>
      </c>
      <c r="X2482" s="54">
        <f t="shared" si="1250"/>
        <v>0</v>
      </c>
      <c r="Y2482" s="54">
        <f>VLOOKUP(CONCATENATE($F2482," ",$G2482),AllocFactorMatrix,(Y$4+1),FALSE)*$E2485</f>
        <v>0</v>
      </c>
      <c r="Z2482" s="54">
        <f>VLOOKUP(CONCATENATE($F2482," ",$G2482),AllocFactorMatrix,(Z$4+1),FALSE)*$E2485</f>
        <v>0</v>
      </c>
      <c r="AA2482" s="54">
        <f t="shared" si="1248"/>
        <v>0</v>
      </c>
      <c r="AB2482" s="54">
        <f>VLOOKUP(CONCATENATE($F2482," ",$G2482),AllocFactorMatrix,(AB$4+1),FALSE)*$E2485</f>
        <v>0</v>
      </c>
      <c r="AC2482" s="54">
        <f>VLOOKUP(CONCATENATE($F2482," ",$G2482),AllocFactorMatrix,(AC$4+1),FALSE)*$E2485</f>
        <v>0</v>
      </c>
      <c r="AD2482" s="54">
        <f>VLOOKUP(CONCATENATE($F2482," ",$G2482),AllocFactorMatrix,(AD$4+1),FALSE)*$E2485</f>
        <v>0</v>
      </c>
    </row>
    <row r="2483" spans="1:30" s="51" customFormat="1" hidden="1" outlineLevel="1">
      <c r="A2483" s="56"/>
      <c r="B2483" s="111"/>
      <c r="C2483" s="55"/>
      <c r="D2483" s="55"/>
      <c r="F2483" s="52" t="str">
        <f>F2485</f>
        <v>PROD_DEMAND</v>
      </c>
      <c r="G2483" s="55" t="str">
        <f>$G$13</f>
        <v>ENERGY</v>
      </c>
      <c r="H2483" s="53">
        <f t="shared" si="1246"/>
        <v>0</v>
      </c>
      <c r="I2483" s="54">
        <f>VLOOKUP(CONCATENATE($F2483," ",$G2483),AllocFactorMatrix,(I$4+1),FALSE)*$E2485</f>
        <v>0</v>
      </c>
      <c r="J2483" s="54">
        <f>VLOOKUP(CONCATENATE($F2483," ",$G2483),AllocFactorMatrix,(J$4+1),FALSE)*$E2485</f>
        <v>0</v>
      </c>
      <c r="K2483" s="54">
        <f>VLOOKUP(CONCATENATE($F2483," ",$G2483),AllocFactorMatrix,(K$4+1),FALSE)*$E2485</f>
        <v>0</v>
      </c>
      <c r="L2483" s="54">
        <f>VLOOKUP(CONCATENATE($F2483," ",$G2483),AllocFactorMatrix,(L$4+1),FALSE)*$E2485</f>
        <v>0</v>
      </c>
      <c r="M2483" s="54">
        <f>VLOOKUP(CONCATENATE($F2483," ",$G2483),AllocFactorMatrix,(M$4+1),FALSE)*$E2485</f>
        <v>0</v>
      </c>
      <c r="N2483" s="54">
        <f t="shared" si="1247"/>
        <v>0</v>
      </c>
      <c r="O2483" s="54">
        <f>VLOOKUP(CONCATENATE($F2483," ",$G2483),AllocFactorMatrix,(O$4+1),FALSE)*$E2485</f>
        <v>0</v>
      </c>
      <c r="P2483" s="54">
        <f>VLOOKUP(CONCATENATE($F2483," ",$G2483),AllocFactorMatrix,(P$4+1),FALSE)*$E2485</f>
        <v>0</v>
      </c>
      <c r="Q2483" s="54">
        <f>VLOOKUP(CONCATENATE($F2483," ",$G2483),AllocFactorMatrix,(Q$4+1),FALSE)*$E2485</f>
        <v>0</v>
      </c>
      <c r="R2483" s="54">
        <f>VLOOKUP(CONCATENATE($F2483," ",$G2483),AllocFactorMatrix,(R$4+1),FALSE)*$E2485</f>
        <v>0</v>
      </c>
      <c r="S2483" s="54">
        <f t="shared" si="1249"/>
        <v>0</v>
      </c>
      <c r="T2483" s="54">
        <f>VLOOKUP(CONCATENATE($F2483," ",$G2483),AllocFactorMatrix,(T$4+1),FALSE)*$E2485</f>
        <v>0</v>
      </c>
      <c r="U2483" s="54">
        <f>VLOOKUP(CONCATENATE($F2483," ",$G2483),AllocFactorMatrix,(U$4+1),FALSE)*$E2485</f>
        <v>0</v>
      </c>
      <c r="V2483" s="54">
        <f>VLOOKUP(CONCATENATE($F2483," ",$G2483),AllocFactorMatrix,(V$4+1),FALSE)*$E2485</f>
        <v>0</v>
      </c>
      <c r="W2483" s="54">
        <f>VLOOKUP(CONCATENATE($F2483," ",$G2483),AllocFactorMatrix,(W$4+1),FALSE)*$E2485</f>
        <v>0</v>
      </c>
      <c r="X2483" s="54">
        <f t="shared" si="1250"/>
        <v>0</v>
      </c>
      <c r="Y2483" s="54">
        <f>VLOOKUP(CONCATENATE($F2483," ",$G2483),AllocFactorMatrix,(Y$4+1),FALSE)*$E2485</f>
        <v>0</v>
      </c>
      <c r="Z2483" s="54">
        <f>VLOOKUP(CONCATENATE($F2483," ",$G2483),AllocFactorMatrix,(Z$4+1),FALSE)*$E2485</f>
        <v>0</v>
      </c>
      <c r="AA2483" s="54">
        <f t="shared" si="1248"/>
        <v>0</v>
      </c>
      <c r="AB2483" s="54">
        <f>VLOOKUP(CONCATENATE($F2483," ",$G2483),AllocFactorMatrix,(AB$4+1),FALSE)*$E2485</f>
        <v>0</v>
      </c>
      <c r="AC2483" s="54">
        <f>VLOOKUP(CONCATENATE($F2483," ",$G2483),AllocFactorMatrix,(AC$4+1),FALSE)*$E2485</f>
        <v>0</v>
      </c>
      <c r="AD2483" s="54">
        <f>VLOOKUP(CONCATENATE($F2483," ",$G2483),AllocFactorMatrix,(AD$4+1),FALSE)*$E2485</f>
        <v>0</v>
      </c>
    </row>
    <row r="2484" spans="1:30" s="51" customFormat="1" hidden="1" outlineLevel="1">
      <c r="A2484" s="56"/>
      <c r="B2484" s="111"/>
      <c r="C2484" s="55"/>
      <c r="D2484" s="55"/>
      <c r="F2484" s="52" t="str">
        <f>F2485</f>
        <v>PROD_DEMAND</v>
      </c>
      <c r="G2484" s="55" t="str">
        <f>$G$14</f>
        <v>CUSTOMER</v>
      </c>
      <c r="H2484" s="53">
        <f t="shared" si="1246"/>
        <v>0</v>
      </c>
      <c r="I2484" s="54">
        <f>VLOOKUP(CONCATENATE($F2484," ",$G2484),AllocFactorMatrix,(I$4+1),FALSE)*$E2485</f>
        <v>0</v>
      </c>
      <c r="J2484" s="54">
        <f>VLOOKUP(CONCATENATE($F2484," ",$G2484),AllocFactorMatrix,(J$4+1),FALSE)*$E2485</f>
        <v>0</v>
      </c>
      <c r="K2484" s="54">
        <f>VLOOKUP(CONCATENATE($F2484," ",$G2484),AllocFactorMatrix,(K$4+1),FALSE)*$E2485</f>
        <v>0</v>
      </c>
      <c r="L2484" s="54">
        <f>VLOOKUP(CONCATENATE($F2484," ",$G2484),AllocFactorMatrix,(L$4+1),FALSE)*$E2485</f>
        <v>0</v>
      </c>
      <c r="M2484" s="54">
        <f>VLOOKUP(CONCATENATE($F2484," ",$G2484),AllocFactorMatrix,(M$4+1),FALSE)*$E2485</f>
        <v>0</v>
      </c>
      <c r="N2484" s="54">
        <f t="shared" si="1247"/>
        <v>0</v>
      </c>
      <c r="O2484" s="54">
        <f>VLOOKUP(CONCATENATE($F2484," ",$G2484),AllocFactorMatrix,(O$4+1),FALSE)*$E2485</f>
        <v>0</v>
      </c>
      <c r="P2484" s="54">
        <f>VLOOKUP(CONCATENATE($F2484," ",$G2484),AllocFactorMatrix,(P$4+1),FALSE)*$E2485</f>
        <v>0</v>
      </c>
      <c r="Q2484" s="54">
        <f>VLOOKUP(CONCATENATE($F2484," ",$G2484),AllocFactorMatrix,(Q$4+1),FALSE)*$E2485</f>
        <v>0</v>
      </c>
      <c r="R2484" s="54">
        <f>VLOOKUP(CONCATENATE($F2484," ",$G2484),AllocFactorMatrix,(R$4+1),FALSE)*$E2485</f>
        <v>0</v>
      </c>
      <c r="S2484" s="54">
        <f t="shared" si="1249"/>
        <v>0</v>
      </c>
      <c r="T2484" s="54">
        <f>VLOOKUP(CONCATENATE($F2484," ",$G2484),AllocFactorMatrix,(T$4+1),FALSE)*$E2485</f>
        <v>0</v>
      </c>
      <c r="U2484" s="54">
        <f>VLOOKUP(CONCATENATE($F2484," ",$G2484),AllocFactorMatrix,(U$4+1),FALSE)*$E2485</f>
        <v>0</v>
      </c>
      <c r="V2484" s="54">
        <f>VLOOKUP(CONCATENATE($F2484," ",$G2484),AllocFactorMatrix,(V$4+1),FALSE)*$E2485</f>
        <v>0</v>
      </c>
      <c r="W2484" s="54">
        <f>VLOOKUP(CONCATENATE($F2484," ",$G2484),AllocFactorMatrix,(W$4+1),FALSE)*$E2485</f>
        <v>0</v>
      </c>
      <c r="X2484" s="54">
        <f t="shared" si="1250"/>
        <v>0</v>
      </c>
      <c r="Y2484" s="54">
        <f>VLOOKUP(CONCATENATE($F2484," ",$G2484),AllocFactorMatrix,(Y$4+1),FALSE)*$E2485</f>
        <v>0</v>
      </c>
      <c r="Z2484" s="54">
        <f>VLOOKUP(CONCATENATE($F2484," ",$G2484),AllocFactorMatrix,(Z$4+1),FALSE)*$E2485</f>
        <v>0</v>
      </c>
      <c r="AA2484" s="54">
        <f t="shared" si="1248"/>
        <v>0</v>
      </c>
      <c r="AB2484" s="54">
        <f>VLOOKUP(CONCATENATE($F2484," ",$G2484),AllocFactorMatrix,(AB$4+1),FALSE)*$E2485</f>
        <v>0</v>
      </c>
      <c r="AC2484" s="54">
        <f>VLOOKUP(CONCATENATE($F2484," ",$G2484),AllocFactorMatrix,(AC$4+1),FALSE)*$E2485</f>
        <v>0</v>
      </c>
      <c r="AD2484" s="54">
        <f>VLOOKUP(CONCATENATE($F2484," ",$G2484),AllocFactorMatrix,(AD$4+1),FALSE)*$E2485</f>
        <v>0</v>
      </c>
    </row>
    <row r="2485" spans="1:30" s="51" customFormat="1" collapsed="1">
      <c r="A2485" s="56"/>
      <c r="B2485" s="111"/>
      <c r="C2485" s="55"/>
      <c r="D2485" s="98" t="s">
        <v>427</v>
      </c>
      <c r="E2485" s="61">
        <v>884391</v>
      </c>
      <c r="F2485" s="97" t="s">
        <v>30</v>
      </c>
      <c r="G2485" s="55" t="str">
        <f>$G$15</f>
        <v>TOTAL</v>
      </c>
      <c r="H2485" s="53">
        <f t="shared" si="1246"/>
        <v>884390.99999999988</v>
      </c>
      <c r="I2485" s="54">
        <f>VLOOKUP(CONCATENATE($F2485," ",$G2485),AllocFactorMatrix,(I$4+1),FALSE)*$E2485</f>
        <v>435635.96351316839</v>
      </c>
      <c r="J2485" s="54">
        <f>VLOOKUP(CONCATENATE($F2485," ",$G2485),AllocFactorMatrix,(J$4+1),FALSE)*$E2485</f>
        <v>21535.042301327143</v>
      </c>
      <c r="K2485" s="54">
        <f>VLOOKUP(CONCATENATE($F2485," ",$G2485),AllocFactorMatrix,(K$4+1),FALSE)*$E2485</f>
        <v>78881.625759576127</v>
      </c>
      <c r="L2485" s="54">
        <f>VLOOKUP(CONCATENATE($F2485," ",$G2485),AllocFactorMatrix,(L$4+1),FALSE)*$E2485</f>
        <v>2482.9135177657313</v>
      </c>
      <c r="M2485" s="54">
        <f>VLOOKUP(CONCATENATE($F2485," ",$G2485),AllocFactorMatrix,(M$4+1),FALSE)*$E2485</f>
        <v>232.83968478896028</v>
      </c>
      <c r="N2485" s="54">
        <f t="shared" si="1247"/>
        <v>81597.378962130824</v>
      </c>
      <c r="O2485" s="54">
        <f>VLOOKUP(CONCATENATE($F2485," ",$G2485),AllocFactorMatrix,(O$4+1),FALSE)*$E2485</f>
        <v>59962.306463167159</v>
      </c>
      <c r="P2485" s="54">
        <f>VLOOKUP(CONCATENATE($F2485," ",$G2485),AllocFactorMatrix,(P$4+1),FALSE)*$E2485</f>
        <v>11172.724632816049</v>
      </c>
      <c r="Q2485" s="54">
        <f>VLOOKUP(CONCATENATE($F2485," ",$G2485),AllocFactorMatrix,(Q$4+1),FALSE)*$E2485</f>
        <v>5048.746225431546</v>
      </c>
      <c r="R2485" s="54">
        <f>VLOOKUP(CONCATENATE($F2485," ",$G2485),AllocFactorMatrix,(R$4+1),FALSE)*$E2485</f>
        <v>227.03647422381312</v>
      </c>
      <c r="S2485" s="54">
        <f t="shared" si="1249"/>
        <v>76410.813795638576</v>
      </c>
      <c r="T2485" s="54">
        <f>VLOOKUP(CONCATENATE($F2485," ",$G2485),AllocFactorMatrix,(T$4+1),FALSE)*$E2485</f>
        <v>2094.6369485386217</v>
      </c>
      <c r="U2485" s="54">
        <f>VLOOKUP(CONCATENATE($F2485," ",$G2485),AllocFactorMatrix,(U$4+1),FALSE)*$E2485</f>
        <v>34278.376774730961</v>
      </c>
      <c r="V2485" s="54">
        <f>VLOOKUP(CONCATENATE($F2485," ",$G2485),AllocFactorMatrix,(V$4+1),FALSE)*$E2485</f>
        <v>181162.18442350798</v>
      </c>
      <c r="W2485" s="54">
        <f>VLOOKUP(CONCATENATE($F2485," ",$G2485),AllocFactorMatrix,(W$4+1),FALSE)*$E2485</f>
        <v>32714.887877027137</v>
      </c>
      <c r="X2485" s="54">
        <f t="shared" si="1250"/>
        <v>250250.0860238047</v>
      </c>
      <c r="Y2485" s="54">
        <f>VLOOKUP(CONCATENATE($F2485," ",$G2485),AllocFactorMatrix,(Y$4+1),FALSE)*$E2485</f>
        <v>18414.329166619576</v>
      </c>
      <c r="Z2485" s="54">
        <f>VLOOKUP(CONCATENATE($F2485," ",$G2485),AllocFactorMatrix,(Z$4+1),FALSE)*$E2485</f>
        <v>308.43297474391613</v>
      </c>
      <c r="AA2485" s="54">
        <f t="shared" si="1248"/>
        <v>18722.762141363492</v>
      </c>
      <c r="AB2485" s="54">
        <f>VLOOKUP(CONCATENATE($F2485," ",$G2485),AllocFactorMatrix,(AB$4+1),FALSE)*$E2485</f>
        <v>238.953262566662</v>
      </c>
      <c r="AC2485" s="54">
        <f>VLOOKUP(CONCATENATE($F2485," ",$G2485),AllocFactorMatrix,(AC$4+1),FALSE)*$E2485</f>
        <v>0</v>
      </c>
      <c r="AD2485" s="54">
        <f>VLOOKUP(CONCATENATE($F2485," ",$G2485),AllocFactorMatrix,(AD$4+1),FALSE)*$E2485</f>
        <v>0</v>
      </c>
    </row>
    <row r="2486" spans="1:30" s="51" customFormat="1" hidden="1" outlineLevel="1">
      <c r="A2486" s="56"/>
      <c r="B2486" s="111"/>
      <c r="C2486" s="55"/>
      <c r="D2486" s="55"/>
      <c r="F2486" s="52" t="str">
        <f>F2493</f>
        <v>RB_GUP</v>
      </c>
      <c r="G2486" s="55" t="str">
        <f>$G$8</f>
        <v>PRODUCTION</v>
      </c>
      <c r="H2486" s="53">
        <f t="shared" ca="1" si="1246"/>
        <v>-6947.0532663450858</v>
      </c>
      <c r="I2486" s="54">
        <f ca="1">VLOOKUP(CONCATENATE($F2486," ",$G2486),AllocFactorMatrix,(I$4+1),FALSE)*$E2493</f>
        <v>-3422.0002727996389</v>
      </c>
      <c r="J2486" s="54">
        <f ca="1">VLOOKUP(CONCATENATE($F2486," ",$G2486),AllocFactorMatrix,(J$4+1),FALSE)*$E2493</f>
        <v>-169.16170105791932</v>
      </c>
      <c r="K2486" s="54">
        <f ca="1">VLOOKUP(CONCATENATE($F2486," ",$G2486),AllocFactorMatrix,(K$4+1),FALSE)*$E2493</f>
        <v>-619.62961618523275</v>
      </c>
      <c r="L2486" s="54">
        <f ca="1">VLOOKUP(CONCATENATE($F2486," ",$G2486),AllocFactorMatrix,(L$4+1),FALSE)*$E2493</f>
        <v>-19.50374038592296</v>
      </c>
      <c r="M2486" s="54">
        <f ca="1">VLOOKUP(CONCATENATE($F2486," ",$G2486),AllocFactorMatrix,(M$4+1),FALSE)*$E2493</f>
        <v>-1.8289983646915298</v>
      </c>
      <c r="N2486" s="54">
        <f t="shared" ca="1" si="1247"/>
        <v>-640.9623549358472</v>
      </c>
      <c r="O2486" s="54">
        <f ca="1">VLOOKUP(CONCATENATE($F2486," ",$G2486),AllocFactorMatrix,(O$4+1),FALSE)*$E2493</f>
        <v>-471.01489835664376</v>
      </c>
      <c r="P2486" s="54">
        <f ca="1">VLOOKUP(CONCATENATE($F2486," ",$G2486),AllocFactorMatrix,(P$4+1),FALSE)*$E2493</f>
        <v>-87.763798087473688</v>
      </c>
      <c r="Q2486" s="54">
        <f ca="1">VLOOKUP(CONCATENATE($F2486," ",$G2486),AllocFactorMatrix,(Q$4+1),FALSE)*$E2493</f>
        <v>-39.658826193766835</v>
      </c>
      <c r="R2486" s="54">
        <f ca="1">VLOOKUP(CONCATENATE($F2486," ",$G2486),AllocFactorMatrix,(R$4+1),FALSE)*$E2493</f>
        <v>-1.7834130829418353</v>
      </c>
      <c r="S2486" s="54">
        <f ca="1">SUBTOTAL(9,O2486:R2486)</f>
        <v>-600.22093572082611</v>
      </c>
      <c r="T2486" s="54">
        <f ca="1">VLOOKUP(CONCATENATE($F2486," ",$G2486),AllocFactorMatrix,(T$4+1),FALSE)*$E2493</f>
        <v>-16.453756828317271</v>
      </c>
      <c r="U2486" s="54">
        <f ca="1">VLOOKUP(CONCATENATE($F2486," ",$G2486),AllocFactorMatrix,(U$4+1),FALSE)*$E2493</f>
        <v>-269.2629270740004</v>
      </c>
      <c r="V2486" s="54">
        <f ca="1">VLOOKUP(CONCATENATE($F2486," ",$G2486),AllocFactorMatrix,(V$4+1),FALSE)*$E2493</f>
        <v>-1423.062135455406</v>
      </c>
      <c r="W2486" s="54">
        <f ca="1">VLOOKUP(CONCATENATE($F2486," ",$G2486),AllocFactorMatrix,(W$4+1),FALSE)*$E2493</f>
        <v>-256.98143545582741</v>
      </c>
      <c r="X2486" s="54">
        <f ca="1">SUBTOTAL(9,T2486:W2486)</f>
        <v>-1965.760254813551</v>
      </c>
      <c r="Y2486" s="54">
        <f ca="1">VLOOKUP(CONCATENATE($F2486," ",$G2486),AllocFactorMatrix,(Y$4+1),FALSE)*$E2493</f>
        <v>-144.64792787863982</v>
      </c>
      <c r="Z2486" s="54">
        <f ca="1">VLOOKUP(CONCATENATE($F2486," ",$G2486),AllocFactorMatrix,(Z$4+1),FALSE)*$E2493</f>
        <v>-2.4227975009280449</v>
      </c>
      <c r="AA2486" s="54">
        <f t="shared" ca="1" si="1248"/>
        <v>-147.07072537956788</v>
      </c>
      <c r="AB2486" s="54">
        <f ca="1">VLOOKUP(CONCATENATE($F2486," ",$G2486),AllocFactorMatrix,(AB$4+1),FALSE)*$E2493</f>
        <v>-1.877021637734378</v>
      </c>
      <c r="AC2486" s="54">
        <f ca="1">VLOOKUP(CONCATENATE($F2486," ",$G2486),AllocFactorMatrix,(AC$4+1),FALSE)*$E2493</f>
        <v>0</v>
      </c>
      <c r="AD2486" s="54">
        <f ca="1">VLOOKUP(CONCATENATE($F2486," ",$G2486),AllocFactorMatrix,(AD$4+1),FALSE)*$E2493</f>
        <v>0</v>
      </c>
    </row>
    <row r="2487" spans="1:30" s="51" customFormat="1" hidden="1" outlineLevel="1">
      <c r="A2487" s="56"/>
      <c r="B2487" s="111"/>
      <c r="C2487" s="55"/>
      <c r="D2487" s="55"/>
      <c r="F2487" s="52" t="str">
        <f>F2493</f>
        <v>RB_GUP</v>
      </c>
      <c r="G2487" s="55" t="str">
        <f>$G$9</f>
        <v>BULKTRAN</v>
      </c>
      <c r="H2487" s="53">
        <f t="shared" ca="1" si="1246"/>
        <v>-3682.0911860418137</v>
      </c>
      <c r="I2487" s="54">
        <f ca="1">VLOOKUP(CONCATENATE($F2487," ",$G2487),AllocFactorMatrix,(I$4+1),FALSE)*$E2493</f>
        <v>-1813.7354875554711</v>
      </c>
      <c r="J2487" s="54">
        <f ca="1">VLOOKUP(CONCATENATE($F2487," ",$G2487),AllocFactorMatrix,(J$4+1),FALSE)*$E2493</f>
        <v>-89.659426033003854</v>
      </c>
      <c r="K2487" s="54">
        <f ca="1">VLOOKUP(CONCATENATE($F2487," ",$G2487),AllocFactorMatrix,(K$4+1),FALSE)*$E2493</f>
        <v>-328.41733910677993</v>
      </c>
      <c r="L2487" s="54">
        <f ca="1">VLOOKUP(CONCATENATE($F2487," ",$G2487),AllocFactorMatrix,(L$4+1),FALSE)*$E2493</f>
        <v>-10.337411822903304</v>
      </c>
      <c r="M2487" s="54">
        <f ca="1">VLOOKUP(CONCATENATE($F2487," ",$G2487),AllocFactorMatrix,(M$4+1),FALSE)*$E2493</f>
        <v>-0.96940940276663268</v>
      </c>
      <c r="N2487" s="54">
        <f t="shared" ca="1" si="1247"/>
        <v>-339.72416033244986</v>
      </c>
      <c r="O2487" s="54">
        <f ca="1">VLOOKUP(CONCATENATE($F2487," ",$G2487),AllocFactorMatrix,(O$4+1),FALSE)*$E2493</f>
        <v>-249.64826657300441</v>
      </c>
      <c r="P2487" s="54">
        <f ca="1">VLOOKUP(CONCATENATE($F2487," ",$G2487),AllocFactorMatrix,(P$4+1),FALSE)*$E2493</f>
        <v>-46.516745302207099</v>
      </c>
      <c r="Q2487" s="54">
        <f ca="1">VLOOKUP(CONCATENATE($F2487," ",$G2487),AllocFactorMatrix,(Q$4+1),FALSE)*$E2493</f>
        <v>-21.020051060247535</v>
      </c>
      <c r="R2487" s="54">
        <f ca="1">VLOOKUP(CONCATENATE($F2487," ",$G2487),AllocFactorMatrix,(R$4+1),FALSE)*$E2493</f>
        <v>-0.94524819977760044</v>
      </c>
      <c r="S2487" s="54">
        <f t="shared" ref="S2487:S2493" ca="1" si="1251">SUBTOTAL(9,O2487:R2487)</f>
        <v>-318.13031113523664</v>
      </c>
      <c r="T2487" s="54">
        <f ca="1">VLOOKUP(CONCATENATE($F2487," ",$G2487),AllocFactorMatrix,(T$4+1),FALSE)*$E2493</f>
        <v>-8.7208533851787049</v>
      </c>
      <c r="U2487" s="54">
        <f ca="1">VLOOKUP(CONCATENATE($F2487," ",$G2487),AllocFactorMatrix,(U$4+1),FALSE)*$E2493</f>
        <v>-142.71527977337772</v>
      </c>
      <c r="V2487" s="54">
        <f ca="1">VLOOKUP(CONCATENATE($F2487," ",$G2487),AllocFactorMatrix,(V$4+1),FALSE)*$E2493</f>
        <v>-754.25426367961711</v>
      </c>
      <c r="W2487" s="54">
        <f ca="1">VLOOKUP(CONCATENATE($F2487," ",$G2487),AllocFactorMatrix,(W$4+1),FALSE)*$E2493</f>
        <v>-136.20581881130383</v>
      </c>
      <c r="X2487" s="54">
        <f t="shared" ref="X2487:X2493" ca="1" si="1252">SUBTOTAL(9,T2487:W2487)</f>
        <v>-1041.8962156494774</v>
      </c>
      <c r="Y2487" s="54">
        <f ca="1">VLOOKUP(CONCATENATE($F2487," ",$G2487),AllocFactorMatrix,(Y$4+1),FALSE)*$E2493</f>
        <v>-76.666586522570512</v>
      </c>
      <c r="Z2487" s="54">
        <f ca="1">VLOOKUP(CONCATENATE($F2487," ",$G2487),AllocFactorMatrix,(Z$4+1),FALSE)*$E2493</f>
        <v>-1.2841360187849393</v>
      </c>
      <c r="AA2487" s="54">
        <f t="shared" ca="1" si="1248"/>
        <v>-77.950722541355447</v>
      </c>
      <c r="AB2487" s="54">
        <f ca="1">VLOOKUP(CONCATENATE($F2487," ",$G2487),AllocFactorMatrix,(AB$4+1),FALSE)*$E2493</f>
        <v>-0.99486279481885442</v>
      </c>
      <c r="AC2487" s="54">
        <f ca="1">VLOOKUP(CONCATENATE($F2487," ",$G2487),AllocFactorMatrix,(AC$4+1),FALSE)*$E2493</f>
        <v>0</v>
      </c>
      <c r="AD2487" s="54">
        <f ca="1">VLOOKUP(CONCATENATE($F2487," ",$G2487),AllocFactorMatrix,(AD$4+1),FALSE)*$E2493</f>
        <v>0</v>
      </c>
    </row>
    <row r="2488" spans="1:30" s="51" customFormat="1" hidden="1" outlineLevel="1">
      <c r="A2488" s="56"/>
      <c r="B2488" s="111"/>
      <c r="C2488" s="55"/>
      <c r="D2488" s="55"/>
      <c r="F2488" s="52" t="str">
        <f>F2493</f>
        <v>RB_GUP</v>
      </c>
      <c r="G2488" s="55" t="str">
        <f>$G$10</f>
        <v>SUBTRAN</v>
      </c>
      <c r="H2488" s="53">
        <f t="shared" ca="1" si="1246"/>
        <v>-808.84489205235434</v>
      </c>
      <c r="I2488" s="54">
        <f ca="1">VLOOKUP(CONCATENATE($F2488," ",$G2488),AllocFactorMatrix,(I$4+1),FALSE)*$E2493</f>
        <v>-393.80023573893914</v>
      </c>
      <c r="J2488" s="54">
        <f ca="1">VLOOKUP(CONCATENATE($F2488," ",$G2488),AllocFactorMatrix,(J$4+1),FALSE)*$E2493</f>
        <v>-19.00531452863072</v>
      </c>
      <c r="K2488" s="54">
        <f ca="1">VLOOKUP(CONCATENATE($F2488," ",$G2488),AllocFactorMatrix,(K$4+1),FALSE)*$E2493</f>
        <v>-69.140404983021654</v>
      </c>
      <c r="L2488" s="54">
        <f ca="1">VLOOKUP(CONCATENATE($F2488," ",$G2488),AllocFactorMatrix,(L$4+1),FALSE)*$E2493</f>
        <v>-2.1356820572388804</v>
      </c>
      <c r="M2488" s="54">
        <f ca="1">VLOOKUP(CONCATENATE($F2488," ",$G2488),AllocFactorMatrix,(M$4+1),FALSE)*$E2493</f>
        <v>-0.26598790531080457</v>
      </c>
      <c r="N2488" s="54">
        <f t="shared" ca="1" si="1247"/>
        <v>-71.542074945571343</v>
      </c>
      <c r="O2488" s="54">
        <f ca="1">VLOOKUP(CONCATENATE($F2488," ",$G2488),AllocFactorMatrix,(O$4+1),FALSE)*$E2493</f>
        <v>-52.236656616415743</v>
      </c>
      <c r="P2488" s="54">
        <f ca="1">VLOOKUP(CONCATENATE($F2488," ",$G2488),AllocFactorMatrix,(P$4+1),FALSE)*$E2493</f>
        <v>-9.7107335384592623</v>
      </c>
      <c r="Q2488" s="54">
        <f ca="1">VLOOKUP(CONCATENATE($F2488," ",$G2488),AllocFactorMatrix,(Q$4+1),FALSE)*$E2493</f>
        <v>-5.7780021625192424</v>
      </c>
      <c r="R2488" s="54">
        <f ca="1">VLOOKUP(CONCATENATE($F2488," ",$G2488),AllocFactorMatrix,(R$4+1),FALSE)*$E2493</f>
        <v>0</v>
      </c>
      <c r="S2488" s="54">
        <f t="shared" ca="1" si="1251"/>
        <v>-67.725392317394252</v>
      </c>
      <c r="T2488" s="54">
        <f ca="1">VLOOKUP(CONCATENATE($F2488," ",$G2488),AllocFactorMatrix,(T$4+1),FALSE)*$E2493</f>
        <v>-1.824014355935762</v>
      </c>
      <c r="U2488" s="54">
        <f ca="1">VLOOKUP(CONCATENATE($F2488," ",$G2488),AllocFactorMatrix,(U$4+1),FALSE)*$E2493</f>
        <v>-29.860156417925833</v>
      </c>
      <c r="V2488" s="54">
        <f ca="1">VLOOKUP(CONCATENATE($F2488," ",$G2488),AllocFactorMatrix,(V$4+1),FALSE)*$E2493</f>
        <v>-208.02624727847638</v>
      </c>
      <c r="W2488" s="54">
        <f ca="1">VLOOKUP(CONCATENATE($F2488," ",$G2488),AllocFactorMatrix,(W$4+1),FALSE)*$E2493</f>
        <v>0</v>
      </c>
      <c r="X2488" s="54">
        <f t="shared" ca="1" si="1252"/>
        <v>-239.71041805233796</v>
      </c>
      <c r="Y2488" s="54">
        <f ca="1">VLOOKUP(CONCATENATE($F2488," ",$G2488),AllocFactorMatrix,(Y$4+1),FALSE)*$E2493</f>
        <v>-15.72170323536348</v>
      </c>
      <c r="Z2488" s="54">
        <f ca="1">VLOOKUP(CONCATENATE($F2488," ",$G2488),AllocFactorMatrix,(Z$4+1),FALSE)*$E2493</f>
        <v>-0.26208122006143891</v>
      </c>
      <c r="AA2488" s="54">
        <f t="shared" ca="1" si="1248"/>
        <v>-15.983784455424919</v>
      </c>
      <c r="AB2488" s="54">
        <f ca="1">VLOOKUP(CONCATENATE($F2488," ",$G2488),AllocFactorMatrix,(AB$4+1),FALSE)*$E2493</f>
        <v>-0.20994193375767417</v>
      </c>
      <c r="AC2488" s="54">
        <f ca="1">VLOOKUP(CONCATENATE($F2488," ",$G2488),AllocFactorMatrix,(AC$4+1),FALSE)*$E2493</f>
        <v>-0.71384745588339193</v>
      </c>
      <c r="AD2488" s="54">
        <f ca="1">VLOOKUP(CONCATENATE($F2488," ",$G2488),AllocFactorMatrix,(AD$4+1),FALSE)*$E2493</f>
        <v>-0.15388262441490499</v>
      </c>
    </row>
    <row r="2489" spans="1:30" s="51" customFormat="1" hidden="1" outlineLevel="1">
      <c r="A2489" s="56"/>
      <c r="B2489" s="111"/>
      <c r="C2489" s="55"/>
      <c r="D2489" s="55"/>
      <c r="F2489" s="52" t="str">
        <f>F2493</f>
        <v>RB_GUP</v>
      </c>
      <c r="G2489" s="55" t="str">
        <f>$G$11</f>
        <v>DISTPRI</v>
      </c>
      <c r="H2489" s="53">
        <f t="shared" ca="1" si="1246"/>
        <v>-3711.2370596194378</v>
      </c>
      <c r="I2489" s="54">
        <f ca="1">VLOOKUP(CONCATENATE($F2489," ",$G2489),AllocFactorMatrix,(I$4+1),FALSE)*$E2493</f>
        <v>-2480.3780131614635</v>
      </c>
      <c r="J2489" s="54">
        <f ca="1">VLOOKUP(CONCATENATE($F2489," ",$G2489),AllocFactorMatrix,(J$4+1),FALSE)*$E2493</f>
        <v>-116.91854442200639</v>
      </c>
      <c r="K2489" s="54">
        <f ca="1">VLOOKUP(CONCATENATE($F2489," ",$G2489),AllocFactorMatrix,(K$4+1),FALSE)*$E2493</f>
        <v>-424.53841048038504</v>
      </c>
      <c r="L2489" s="54">
        <f ca="1">VLOOKUP(CONCATENATE($F2489," ",$G2489),AllocFactorMatrix,(L$4+1),FALSE)*$E2493</f>
        <v>-13.120445941252308</v>
      </c>
      <c r="M2489" s="54">
        <f ca="1">VLOOKUP(CONCATENATE($F2489," ",$G2489),AllocFactorMatrix,(M$4+1),FALSE)*$E2493</f>
        <v>0</v>
      </c>
      <c r="N2489" s="54">
        <f t="shared" ca="1" si="1247"/>
        <v>-437.65885642163732</v>
      </c>
      <c r="O2489" s="54">
        <f ca="1">VLOOKUP(CONCATENATE($F2489," ",$G2489),AllocFactorMatrix,(O$4+1),FALSE)*$E2493</f>
        <v>-318.32960489083445</v>
      </c>
      <c r="P2489" s="54">
        <f ca="1">VLOOKUP(CONCATENATE($F2489," ",$G2489),AllocFactorMatrix,(P$4+1),FALSE)*$E2493</f>
        <v>-59.288910332595862</v>
      </c>
      <c r="Q2489" s="54">
        <f ca="1">VLOOKUP(CONCATENATE($F2489," ",$G2489),AllocFactorMatrix,(Q$4+1),FALSE)*$E2493</f>
        <v>0</v>
      </c>
      <c r="R2489" s="54">
        <f ca="1">VLOOKUP(CONCATENATE($F2489," ",$G2489),AllocFactorMatrix,(R$4+1),FALSE)*$E2493</f>
        <v>0</v>
      </c>
      <c r="S2489" s="54">
        <f t="shared" ca="1" si="1251"/>
        <v>-377.61851522343034</v>
      </c>
      <c r="T2489" s="54">
        <f ca="1">VLOOKUP(CONCATENATE($F2489," ",$G2489),AllocFactorMatrix,(T$4+1),FALSE)*$E2493</f>
        <v>-11.348254242734923</v>
      </c>
      <c r="U2489" s="54">
        <f ca="1">VLOOKUP(CONCATENATE($F2489," ",$G2489),AllocFactorMatrix,(U$4+1),FALSE)*$E2493</f>
        <v>-183.02166158243827</v>
      </c>
      <c r="V2489" s="54">
        <f ca="1">VLOOKUP(CONCATENATE($F2489," ",$G2489),AllocFactorMatrix,(V$4+1),FALSE)*$E2493</f>
        <v>0</v>
      </c>
      <c r="W2489" s="54">
        <f ca="1">VLOOKUP(CONCATENATE($F2489," ",$G2489),AllocFactorMatrix,(W$4+1),FALSE)*$E2493</f>
        <v>0</v>
      </c>
      <c r="X2489" s="54">
        <f t="shared" ca="1" si="1252"/>
        <v>-194.36991582517319</v>
      </c>
      <c r="Y2489" s="54">
        <f ca="1">VLOOKUP(CONCATENATE($F2489," ",$G2489),AllocFactorMatrix,(Y$4+1),FALSE)*$E2493</f>
        <v>-95.991004907362651</v>
      </c>
      <c r="Z2489" s="54">
        <f ca="1">VLOOKUP(CONCATENATE($F2489," ",$G2489),AllocFactorMatrix,(Z$4+1),FALSE)*$E2493</f>
        <v>-1.6015057198636264</v>
      </c>
      <c r="AA2489" s="54">
        <f t="shared" ca="1" si="1248"/>
        <v>-97.592510627226275</v>
      </c>
      <c r="AB2489" s="54">
        <f ca="1">VLOOKUP(CONCATENATE($F2489," ",$G2489),AllocFactorMatrix,(AB$4+1),FALSE)*$E2493</f>
        <v>-1.2974879778823691</v>
      </c>
      <c r="AC2489" s="54">
        <f ca="1">VLOOKUP(CONCATENATE($F2489," ",$G2489),AllocFactorMatrix,(AC$4+1),FALSE)*$E2493</f>
        <v>-4.445013552773398</v>
      </c>
      <c r="AD2489" s="54">
        <f ca="1">VLOOKUP(CONCATENATE($F2489," ",$G2489),AllocFactorMatrix,(AD$4+1),FALSE)*$E2493</f>
        <v>-0.95820240784373589</v>
      </c>
    </row>
    <row r="2490" spans="1:30" s="51" customFormat="1" hidden="1" outlineLevel="1">
      <c r="A2490" s="56"/>
      <c r="B2490" s="111"/>
      <c r="C2490" s="55"/>
      <c r="D2490" s="55"/>
      <c r="F2490" s="52" t="str">
        <f>F2493</f>
        <v>RB_GUP</v>
      </c>
      <c r="G2490" s="55" t="str">
        <f>$G$12</f>
        <v>DISTSEC</v>
      </c>
      <c r="H2490" s="53">
        <f t="shared" ca="1" si="1246"/>
        <v>-1909.747989084852</v>
      </c>
      <c r="I2490" s="54">
        <f ca="1">VLOOKUP(CONCATENATE($F2490," ",$G2490),AllocFactorMatrix,(I$4+1),FALSE)*$E2493</f>
        <v>-1427.9213436361767</v>
      </c>
      <c r="J2490" s="54">
        <f ca="1">VLOOKUP(CONCATENATE($F2490," ",$G2490),AllocFactorMatrix,(J$4+1),FALSE)*$E2493</f>
        <v>-68.840543068611737</v>
      </c>
      <c r="K2490" s="54">
        <f ca="1">VLOOKUP(CONCATENATE($F2490," ",$G2490),AllocFactorMatrix,(K$4+1),FALSE)*$E2493</f>
        <v>-207.7206068688663</v>
      </c>
      <c r="L2490" s="54">
        <f ca="1">VLOOKUP(CONCATENATE($F2490," ",$G2490),AllocFactorMatrix,(L$4+1),FALSE)*$E2493</f>
        <v>0</v>
      </c>
      <c r="M2490" s="54">
        <f ca="1">VLOOKUP(CONCATENATE($F2490," ",$G2490),AllocFactorMatrix,(M$4+1),FALSE)*$E2493</f>
        <v>0</v>
      </c>
      <c r="N2490" s="54">
        <f t="shared" ca="1" si="1247"/>
        <v>-207.7206068688663</v>
      </c>
      <c r="O2490" s="54">
        <f ca="1">VLOOKUP(CONCATENATE($F2490," ",$G2490),AllocFactorMatrix,(O$4+1),FALSE)*$E2493</f>
        <v>-132.36037919488868</v>
      </c>
      <c r="P2490" s="54">
        <f ca="1">VLOOKUP(CONCATENATE($F2490," ",$G2490),AllocFactorMatrix,(P$4+1),FALSE)*$E2493</f>
        <v>0</v>
      </c>
      <c r="Q2490" s="54">
        <f ca="1">VLOOKUP(CONCATENATE($F2490," ",$G2490),AllocFactorMatrix,(Q$4+1),FALSE)*$E2493</f>
        <v>0</v>
      </c>
      <c r="R2490" s="54">
        <f ca="1">VLOOKUP(CONCATENATE($F2490," ",$G2490),AllocFactorMatrix,(R$4+1),FALSE)*$E2493</f>
        <v>0</v>
      </c>
      <c r="S2490" s="54">
        <f t="shared" ca="1" si="1251"/>
        <v>-132.36037919488868</v>
      </c>
      <c r="T2490" s="54">
        <f ca="1">VLOOKUP(CONCATENATE($F2490," ",$G2490),AllocFactorMatrix,(T$4+1),FALSE)*$E2493</f>
        <v>-3.5787469790362367</v>
      </c>
      <c r="U2490" s="54">
        <f ca="1">VLOOKUP(CONCATENATE($F2490," ",$G2490),AllocFactorMatrix,(U$4+1),FALSE)*$E2493</f>
        <v>0</v>
      </c>
      <c r="V2490" s="54">
        <f ca="1">VLOOKUP(CONCATENATE($F2490," ",$G2490),AllocFactorMatrix,(V$4+1),FALSE)*$E2493</f>
        <v>0</v>
      </c>
      <c r="W2490" s="54">
        <f ca="1">VLOOKUP(CONCATENATE($F2490," ",$G2490),AllocFactorMatrix,(W$4+1),FALSE)*$E2493</f>
        <v>0</v>
      </c>
      <c r="X2490" s="54">
        <f t="shared" ca="1" si="1252"/>
        <v>-3.5787469790362367</v>
      </c>
      <c r="Y2490" s="54">
        <f ca="1">VLOOKUP(CONCATENATE($F2490," ",$G2490),AllocFactorMatrix,(Y$4+1),FALSE)*$E2493</f>
        <v>-48.820343997502327</v>
      </c>
      <c r="Z2490" s="54">
        <f ca="1">VLOOKUP(CONCATENATE($F2490," ",$G2490),AllocFactorMatrix,(Z$4+1),FALSE)*$E2493</f>
        <v>0</v>
      </c>
      <c r="AA2490" s="54">
        <f t="shared" ca="1" si="1248"/>
        <v>-48.820343997502327</v>
      </c>
      <c r="AB2490" s="54">
        <f ca="1">VLOOKUP(CONCATENATE($F2490," ",$G2490),AllocFactorMatrix,(AB$4+1),FALSE)*$E2493</f>
        <v>-0.50661028015394993</v>
      </c>
      <c r="AC2490" s="54">
        <f ca="1">VLOOKUP(CONCATENATE($F2490," ",$G2490),AllocFactorMatrix,(AC$4+1),FALSE)*$E2493</f>
        <v>-17.201367512304124</v>
      </c>
      <c r="AD2490" s="54">
        <f ca="1">VLOOKUP(CONCATENATE($F2490," ",$G2490),AllocFactorMatrix,(AD$4+1),FALSE)*$E2493</f>
        <v>-2.7980475473118158</v>
      </c>
    </row>
    <row r="2491" spans="1:30" s="51" customFormat="1" hidden="1" outlineLevel="1">
      <c r="A2491" s="56"/>
      <c r="B2491" s="111"/>
      <c r="C2491" s="55"/>
      <c r="D2491" s="55"/>
      <c r="F2491" s="52" t="str">
        <f>F2493</f>
        <v>RB_GUP</v>
      </c>
      <c r="G2491" s="55" t="str">
        <f>$G$13</f>
        <v>ENERGY</v>
      </c>
      <c r="H2491" s="53">
        <f t="shared" ca="1" si="1246"/>
        <v>-58.699696601941397</v>
      </c>
      <c r="I2491" s="54">
        <f ca="1">VLOOKUP(CONCATENATE($F2491," ",$G2491),AllocFactorMatrix,(I$4+1),FALSE)*$E2493</f>
        <v>-22.025716266005134</v>
      </c>
      <c r="J2491" s="54">
        <f ca="1">VLOOKUP(CONCATENATE($F2491," ",$G2491),AllocFactorMatrix,(J$4+1),FALSE)*$E2493</f>
        <v>-1.4274087396944297</v>
      </c>
      <c r="K2491" s="54">
        <f ca="1">VLOOKUP(CONCATENATE($F2491," ",$G2491),AllocFactorMatrix,(K$4+1),FALSE)*$E2493</f>
        <v>-4.7891110581077969</v>
      </c>
      <c r="L2491" s="54">
        <f ca="1">VLOOKUP(CONCATENATE($F2491," ",$G2491),AllocFactorMatrix,(L$4+1),FALSE)*$E2493</f>
        <v>-0.15220882182658552</v>
      </c>
      <c r="M2491" s="54">
        <f ca="1">VLOOKUP(CONCATENATE($F2491," ",$G2491),AllocFactorMatrix,(M$4+1),FALSE)*$E2493</f>
        <v>-1.4031874019325078E-2</v>
      </c>
      <c r="N2491" s="54">
        <f t="shared" ca="1" si="1247"/>
        <v>-4.9553517539537077</v>
      </c>
      <c r="O2491" s="54">
        <f ca="1">VLOOKUP(CONCATENATE($F2491," ",$G2491),AllocFactorMatrix,(O$4+1),FALSE)*$E2493</f>
        <v>-4.3662993753829777</v>
      </c>
      <c r="P2491" s="54">
        <f ca="1">VLOOKUP(CONCATENATE($F2491," ",$G2491),AllocFactorMatrix,(P$4+1),FALSE)*$E2493</f>
        <v>-0.80942788932254761</v>
      </c>
      <c r="Q2491" s="54">
        <f ca="1">VLOOKUP(CONCATENATE($F2491," ",$G2491),AllocFactorMatrix,(Q$4+1),FALSE)*$E2493</f>
        <v>-0.36778331485109694</v>
      </c>
      <c r="R2491" s="54">
        <f ca="1">VLOOKUP(CONCATENATE($F2491," ",$G2491),AllocFactorMatrix,(R$4+1),FALSE)*$E2493</f>
        <v>-1.7040922934583605E-2</v>
      </c>
      <c r="S2491" s="54">
        <f t="shared" ca="1" si="1251"/>
        <v>-5.5605515024912062</v>
      </c>
      <c r="T2491" s="54">
        <f ca="1">VLOOKUP(CONCATENATE($F2491," ",$G2491),AllocFactorMatrix,(T$4+1),FALSE)*$E2493</f>
        <v>-0.16732486618543307</v>
      </c>
      <c r="U2491" s="54">
        <f ca="1">VLOOKUP(CONCATENATE($F2491," ",$G2491),AllocFactorMatrix,(U$4+1),FALSE)*$E2493</f>
        <v>-2.9379739842454389</v>
      </c>
      <c r="V2491" s="54">
        <f ca="1">VLOOKUP(CONCATENATE($F2491," ",$G2491),AllocFactorMatrix,(V$4+1),FALSE)*$E2493</f>
        <v>-16.680596497842664</v>
      </c>
      <c r="W2491" s="54">
        <f ca="1">VLOOKUP(CONCATENATE($F2491," ",$G2491),AllocFactorMatrix,(W$4+1),FALSE)*$E2493</f>
        <v>-3.1646995593758014</v>
      </c>
      <c r="X2491" s="54">
        <f t="shared" ca="1" si="1252"/>
        <v>-22.950594907649336</v>
      </c>
      <c r="Y2491" s="54">
        <f ca="1">VLOOKUP(CONCATENATE($F2491," ",$G2491),AllocFactorMatrix,(Y$4+1),FALSE)*$E2493</f>
        <v>-1.1829621162036603</v>
      </c>
      <c r="Z2491" s="54">
        <f ca="1">VLOOKUP(CONCATENATE($F2491," ",$G2491),AllocFactorMatrix,(Z$4+1),FALSE)*$E2493</f>
        <v>-1.9256737427439351E-2</v>
      </c>
      <c r="AA2491" s="54">
        <f t="shared" ca="1" si="1248"/>
        <v>-1.2022188536310996</v>
      </c>
      <c r="AB2491" s="54">
        <f ca="1">VLOOKUP(CONCATENATE($F2491," ",$G2491),AllocFactorMatrix,(AB$4+1),FALSE)*$E2493</f>
        <v>-2.1479341580930171E-2</v>
      </c>
      <c r="AC2491" s="54">
        <f ca="1">VLOOKUP(CONCATENATE($F2491," ",$G2491),AllocFactorMatrix,(AC$4+1),FALSE)*$E2493</f>
        <v>-0.46446199910386476</v>
      </c>
      <c r="AD2491" s="54">
        <f ca="1">VLOOKUP(CONCATENATE($F2491," ",$G2491),AllocFactorMatrix,(AD$4+1),FALSE)*$E2493</f>
        <v>-9.1913237831693251E-2</v>
      </c>
    </row>
    <row r="2492" spans="1:30" s="51" customFormat="1" hidden="1" outlineLevel="1">
      <c r="A2492" s="56"/>
      <c r="B2492" s="111"/>
      <c r="C2492" s="55"/>
      <c r="D2492" s="55"/>
      <c r="F2492" s="52" t="str">
        <f>F2493</f>
        <v>RB_GUP</v>
      </c>
      <c r="G2492" s="55" t="str">
        <f>$G$14</f>
        <v>CUSTOMER</v>
      </c>
      <c r="H2492" s="53">
        <f t="shared" ca="1" si="1246"/>
        <v>-919.32591025451757</v>
      </c>
      <c r="I2492" s="54">
        <f ca="1">VLOOKUP(CONCATENATE($F2492," ",$G2492),AllocFactorMatrix,(I$4+1),FALSE)*$E2493</f>
        <v>-429.91233186548055</v>
      </c>
      <c r="J2492" s="54">
        <f ca="1">VLOOKUP(CONCATENATE($F2492," ",$G2492),AllocFactorMatrix,(J$4+1),FALSE)*$E2493</f>
        <v>-112.62991287603522</v>
      </c>
      <c r="K2492" s="54">
        <f ca="1">VLOOKUP(CONCATENATE($F2492," ",$G2492),AllocFactorMatrix,(K$4+1),FALSE)*$E2493</f>
        <v>-31.972403930218199</v>
      </c>
      <c r="L2492" s="54">
        <f ca="1">VLOOKUP(CONCATENATE($F2492," ",$G2492),AllocFactorMatrix,(L$4+1),FALSE)*$E2493</f>
        <v>-10.320515203596093</v>
      </c>
      <c r="M2492" s="54">
        <f ca="1">VLOOKUP(CONCATENATE($F2492," ",$G2492),AllocFactorMatrix,(M$4+1),FALSE)*$E2493</f>
        <v>-1.675227458924089</v>
      </c>
      <c r="N2492" s="54">
        <f t="shared" ca="1" si="1247"/>
        <v>-43.968146592738385</v>
      </c>
      <c r="O2492" s="54">
        <f ca="1">VLOOKUP(CONCATENATE($F2492," ",$G2492),AllocFactorMatrix,(O$4+1),FALSE)*$E2493</f>
        <v>-9.0733025175311077</v>
      </c>
      <c r="P2492" s="54">
        <f ca="1">VLOOKUP(CONCATENATE($F2492," ",$G2492),AllocFactorMatrix,(P$4+1),FALSE)*$E2493</f>
        <v>-2.6867175832026371</v>
      </c>
      <c r="Q2492" s="54">
        <f ca="1">VLOOKUP(CONCATENATE($F2492," ",$G2492),AllocFactorMatrix,(Q$4+1),FALSE)*$E2493</f>
        <v>-5.8361872207280161</v>
      </c>
      <c r="R2492" s="54">
        <f ca="1">VLOOKUP(CONCATENATE($F2492," ",$G2492),AllocFactorMatrix,(R$4+1),FALSE)*$E2493</f>
        <v>-1.0255578322705132</v>
      </c>
      <c r="S2492" s="54">
        <f t="shared" ca="1" si="1251"/>
        <v>-18.621765153732277</v>
      </c>
      <c r="T2492" s="54">
        <f ca="1">VLOOKUP(CONCATENATE($F2492," ",$G2492),AllocFactorMatrix,(T$4+1),FALSE)*$E2493</f>
        <v>-6.2448450398354199E-2</v>
      </c>
      <c r="U2492" s="54">
        <f ca="1">VLOOKUP(CONCATENATE($F2492," ",$G2492),AllocFactorMatrix,(U$4+1),FALSE)*$E2493</f>
        <v>-1.5939732935698521</v>
      </c>
      <c r="V2492" s="54">
        <f ca="1">VLOOKUP(CONCATENATE($F2492," ",$G2492),AllocFactorMatrix,(V$4+1),FALSE)*$E2493</f>
        <v>-8.5827353212262008</v>
      </c>
      <c r="W2492" s="54">
        <f ca="1">VLOOKUP(CONCATENATE($F2492," ",$G2492),AllocFactorMatrix,(W$4+1),FALSE)*$E2493</f>
        <v>-1.5383537478071927</v>
      </c>
      <c r="X2492" s="54">
        <f t="shared" ca="1" si="1252"/>
        <v>-11.7775108130016</v>
      </c>
      <c r="Y2492" s="54">
        <f ca="1">VLOOKUP(CONCATENATE($F2492," ",$G2492),AllocFactorMatrix,(Y$4+1),FALSE)*$E2493</f>
        <v>-2.5117201331702863</v>
      </c>
      <c r="Z2492" s="54">
        <f ca="1">VLOOKUP(CONCATENATE($F2492," ",$G2492),AllocFactorMatrix,(Z$4+1),FALSE)*$E2493</f>
        <v>-4.5532175689700444E-2</v>
      </c>
      <c r="AA2492" s="54">
        <f t="shared" ca="1" si="1248"/>
        <v>-2.5572523088599866</v>
      </c>
      <c r="AB2492" s="54">
        <f ca="1">VLOOKUP(CONCATENATE($F2492," ",$G2492),AllocFactorMatrix,(AB$4+1),FALSE)*$E2493</f>
        <v>-4.7149063893818538E-2</v>
      </c>
      <c r="AC2492" s="54">
        <f ca="1">VLOOKUP(CONCATENATE($F2492," ",$G2492),AllocFactorMatrix,(AC$4+1),FALSE)*$E2493</f>
        <v>-267.1051247180979</v>
      </c>
      <c r="AD2492" s="54">
        <f ca="1">VLOOKUP(CONCATENATE($F2492," ",$G2492),AllocFactorMatrix,(AD$4+1),FALSE)*$E2493</f>
        <v>-32.706716862677929</v>
      </c>
    </row>
    <row r="2493" spans="1:30" s="51" customFormat="1" collapsed="1">
      <c r="A2493" s="56"/>
      <c r="B2493" s="111"/>
      <c r="C2493" s="55"/>
      <c r="D2493" s="98" t="s">
        <v>428</v>
      </c>
      <c r="E2493" s="61">
        <v>-18037</v>
      </c>
      <c r="F2493" s="97" t="s">
        <v>74</v>
      </c>
      <c r="G2493" s="55" t="str">
        <f>$G$15</f>
        <v>TOTAL</v>
      </c>
      <c r="H2493" s="53">
        <f t="shared" ca="1" si="1246"/>
        <v>-18037.000000000007</v>
      </c>
      <c r="I2493" s="54">
        <f ca="1">VLOOKUP(CONCATENATE($F2493," ",$G2493),AllocFactorMatrix,(I$4+1),FALSE)*$E2493</f>
        <v>-9989.7734010231761</v>
      </c>
      <c r="J2493" s="54">
        <f ca="1">VLOOKUP(CONCATENATE($F2493," ",$G2493),AllocFactorMatrix,(J$4+1),FALSE)*$E2493</f>
        <v>-577.64285072590167</v>
      </c>
      <c r="K2493" s="54">
        <f ca="1">VLOOKUP(CONCATENATE($F2493," ",$G2493),AllocFactorMatrix,(K$4+1),FALSE)*$E2493</f>
        <v>-1686.2078926126119</v>
      </c>
      <c r="L2493" s="54">
        <f ca="1">VLOOKUP(CONCATENATE($F2493," ",$G2493),AllocFactorMatrix,(L$4+1),FALSE)*$E2493</f>
        <v>-55.570004232740125</v>
      </c>
      <c r="M2493" s="54">
        <f ca="1">VLOOKUP(CONCATENATE($F2493," ",$G2493),AllocFactorMatrix,(M$4+1),FALSE)*$E2493</f>
        <v>-4.753655005712381</v>
      </c>
      <c r="N2493" s="54">
        <f t="shared" ca="1" si="1247"/>
        <v>-1746.5315518510643</v>
      </c>
      <c r="O2493" s="54">
        <f ca="1">VLOOKUP(CONCATENATE($F2493," ",$G2493),AllocFactorMatrix,(O$4+1),FALSE)*$E2493</f>
        <v>-1237.0294075247014</v>
      </c>
      <c r="P2493" s="54">
        <f ca="1">VLOOKUP(CONCATENATE($F2493," ",$G2493),AllocFactorMatrix,(P$4+1),FALSE)*$E2493</f>
        <v>-206.77633273326106</v>
      </c>
      <c r="Q2493" s="54">
        <f ca="1">VLOOKUP(CONCATENATE($F2493," ",$G2493),AllocFactorMatrix,(Q$4+1),FALSE)*$E2493</f>
        <v>-72.660849952112727</v>
      </c>
      <c r="R2493" s="54">
        <f ca="1">VLOOKUP(CONCATENATE($F2493," ",$G2493),AllocFactorMatrix,(R$4+1),FALSE)*$E2493</f>
        <v>-3.7712600379245327</v>
      </c>
      <c r="S2493" s="54">
        <f t="shared" ca="1" si="1251"/>
        <v>-1520.2378502479999</v>
      </c>
      <c r="T2493" s="54">
        <f ca="1">VLOOKUP(CONCATENATE($F2493," ",$G2493),AllocFactorMatrix,(T$4+1),FALSE)*$E2493</f>
        <v>-42.155399107786678</v>
      </c>
      <c r="U2493" s="54">
        <f ca="1">VLOOKUP(CONCATENATE($F2493," ",$G2493),AllocFactorMatrix,(U$4+1),FALSE)*$E2493</f>
        <v>-629.39197212555746</v>
      </c>
      <c r="V2493" s="54">
        <f ca="1">VLOOKUP(CONCATENATE($F2493," ",$G2493),AllocFactorMatrix,(V$4+1),FALSE)*$E2493</f>
        <v>-2410.6059782325683</v>
      </c>
      <c r="W2493" s="54">
        <f ca="1">VLOOKUP(CONCATENATE($F2493," ",$G2493),AllocFactorMatrix,(W$4+1),FALSE)*$E2493</f>
        <v>-397.89030757431425</v>
      </c>
      <c r="X2493" s="54">
        <f t="shared" ca="1" si="1252"/>
        <v>-3480.0436570402267</v>
      </c>
      <c r="Y2493" s="54">
        <f ca="1">VLOOKUP(CONCATENATE($F2493," ",$G2493),AllocFactorMatrix,(Y$4+1),FALSE)*$E2493</f>
        <v>-385.54224879081272</v>
      </c>
      <c r="Z2493" s="54">
        <f ca="1">VLOOKUP(CONCATENATE($F2493," ",$G2493),AllocFactorMatrix,(Z$4+1),FALSE)*$E2493</f>
        <v>-5.6353093727551888</v>
      </c>
      <c r="AA2493" s="54">
        <f t="shared" ca="1" si="1248"/>
        <v>-391.17755816356794</v>
      </c>
      <c r="AB2493" s="54">
        <f ca="1">VLOOKUP(CONCATENATE($F2493," ",$G2493),AllocFactorMatrix,(AB$4+1),FALSE)*$E2493</f>
        <v>-4.954553029821974</v>
      </c>
      <c r="AC2493" s="54">
        <f ca="1">VLOOKUP(CONCATENATE($F2493," ",$G2493),AllocFactorMatrix,(AC$4+1),FALSE)*$E2493</f>
        <v>-289.92981523816269</v>
      </c>
      <c r="AD2493" s="54">
        <f ca="1">VLOOKUP(CONCATENATE($F2493," ",$G2493),AllocFactorMatrix,(AD$4+1),FALSE)*$E2493</f>
        <v>-36.708762680080085</v>
      </c>
    </row>
    <row r="2494" spans="1:30" s="51" customFormat="1" hidden="1" outlineLevel="1">
      <c r="A2494" s="56"/>
      <c r="B2494" s="111"/>
      <c r="C2494" s="55"/>
      <c r="D2494" s="55"/>
      <c r="F2494" s="52" t="str">
        <f>F2501</f>
        <v>RB_GUP</v>
      </c>
      <c r="G2494" s="55" t="str">
        <f>$G$8</f>
        <v>PRODUCTION</v>
      </c>
      <c r="H2494" s="53">
        <f t="shared" ca="1" si="1246"/>
        <v>25827.000267674004</v>
      </c>
      <c r="I2494" s="54">
        <f ca="1">VLOOKUP(CONCATENATE($F2494," ",$G2494),AllocFactorMatrix,(I$4+1),FALSE)*$E2501</f>
        <v>12721.941026382026</v>
      </c>
      <c r="J2494" s="54">
        <f ca="1">VLOOKUP(CONCATENATE($F2494," ",$G2494),AllocFactorMatrix,(J$4+1),FALSE)*$E2501</f>
        <v>628.89100327880669</v>
      </c>
      <c r="K2494" s="54">
        <f ca="1">VLOOKUP(CONCATENATE($F2494," ",$G2494),AllocFactorMatrix,(K$4+1),FALSE)*$E2501</f>
        <v>2303.5917027730202</v>
      </c>
      <c r="L2494" s="54">
        <f ca="1">VLOOKUP(CONCATENATE($F2494," ",$G2494),AllocFactorMatrix,(L$4+1),FALSE)*$E2501</f>
        <v>72.508888136522145</v>
      </c>
      <c r="M2494" s="54">
        <f ca="1">VLOOKUP(CONCATENATE($F2494," ",$G2494),AllocFactorMatrix,(M$4+1),FALSE)*$E2501</f>
        <v>6.7996515131538073</v>
      </c>
      <c r="N2494" s="54">
        <f t="shared" ca="1" si="1247"/>
        <v>2382.9002424226965</v>
      </c>
      <c r="O2494" s="54">
        <f ca="1">VLOOKUP(CONCATENATE($F2494," ",$G2494),AllocFactorMatrix,(O$4+1),FALSE)*$E2501</f>
        <v>1751.0880425904033</v>
      </c>
      <c r="P2494" s="54">
        <f ca="1">VLOOKUP(CONCATENATE($F2494," ",$G2494),AllocFactorMatrix,(P$4+1),FALSE)*$E2501</f>
        <v>326.27871844284726</v>
      </c>
      <c r="Q2494" s="54">
        <f ca="1">VLOOKUP(CONCATENATE($F2494," ",$G2494),AllocFactorMatrix,(Q$4+1),FALSE)*$E2501</f>
        <v>147.4392775544286</v>
      </c>
      <c r="R2494" s="54">
        <f ca="1">VLOOKUP(CONCATENATE($F2494," ",$G2494),AllocFactorMatrix,(R$4+1),FALSE)*$E2501</f>
        <v>6.6301795026749293</v>
      </c>
      <c r="S2494" s="54">
        <f ca="1">SUBTOTAL(9,O2494:R2494)</f>
        <v>2231.4362180903536</v>
      </c>
      <c r="T2494" s="54">
        <f ca="1">VLOOKUP(CONCATENATE($F2494," ",$G2494),AllocFactorMatrix,(T$4+1),FALSE)*$E2501</f>
        <v>61.169990457373338</v>
      </c>
      <c r="U2494" s="54">
        <f ca="1">VLOOKUP(CONCATENATE($F2494," ",$G2494),AllocFactorMatrix,(U$4+1),FALSE)*$E2501</f>
        <v>1001.0364715792077</v>
      </c>
      <c r="V2494" s="54">
        <f ca="1">VLOOKUP(CONCATENATE($F2494," ",$G2494),AllocFactorMatrix,(V$4+1),FALSE)*$E2501</f>
        <v>5290.5058798634864</v>
      </c>
      <c r="W2494" s="54">
        <f ca="1">VLOOKUP(CONCATENATE($F2494," ",$G2494),AllocFactorMatrix,(W$4+1),FALSE)*$E2501</f>
        <v>955.37767566258037</v>
      </c>
      <c r="X2494" s="54">
        <f ca="1">SUBTOTAL(9,T2494:W2494)</f>
        <v>7308.0900175626475</v>
      </c>
      <c r="Y2494" s="54">
        <f ca="1">VLOOKUP(CONCATENATE($F2494," ",$G2494),AllocFactorMatrix,(Y$4+1),FALSE)*$E2501</f>
        <v>537.7563592520969</v>
      </c>
      <c r="Z2494" s="54">
        <f ca="1">VLOOKUP(CONCATENATE($F2494," ",$G2494),AllocFactorMatrix,(Z$4+1),FALSE)*$E2501</f>
        <v>9.0072134624511282</v>
      </c>
      <c r="AA2494" s="54">
        <f t="shared" ca="1" si="1248"/>
        <v>546.76357271454799</v>
      </c>
      <c r="AB2494" s="54">
        <f ca="1">VLOOKUP(CONCATENATE($F2494," ",$G2494),AllocFactorMatrix,(AB$4+1),FALSE)*$E2501</f>
        <v>6.9781872229260102</v>
      </c>
      <c r="AC2494" s="54">
        <f ca="1">VLOOKUP(CONCATENATE($F2494," ",$G2494),AllocFactorMatrix,(AC$4+1),FALSE)*$E2501</f>
        <v>0</v>
      </c>
      <c r="AD2494" s="54">
        <f ca="1">VLOOKUP(CONCATENATE($F2494," ",$G2494),AllocFactorMatrix,(AD$4+1),FALSE)*$E2501</f>
        <v>0</v>
      </c>
    </row>
    <row r="2495" spans="1:30" s="51" customFormat="1" hidden="1" outlineLevel="1">
      <c r="A2495" s="56"/>
      <c r="B2495" s="111"/>
      <c r="C2495" s="55"/>
      <c r="D2495" s="55"/>
      <c r="F2495" s="52" t="str">
        <f>F2501</f>
        <v>RB_GUP</v>
      </c>
      <c r="G2495" s="55" t="str">
        <f>$G$9</f>
        <v>BULKTRAN</v>
      </c>
      <c r="H2495" s="53">
        <f t="shared" ca="1" si="1246"/>
        <v>13688.878780907016</v>
      </c>
      <c r="I2495" s="54">
        <f ca="1">VLOOKUP(CONCATENATE($F2495," ",$G2495),AllocFactorMatrix,(I$4+1),FALSE)*$E2501</f>
        <v>6742.9088459011855</v>
      </c>
      <c r="J2495" s="54">
        <f ca="1">VLOOKUP(CONCATENATE($F2495," ",$G2495),AllocFactorMatrix,(J$4+1),FALSE)*$E2501</f>
        <v>333.32607817647653</v>
      </c>
      <c r="K2495" s="54">
        <f ca="1">VLOOKUP(CONCATENATE($F2495," ",$G2495),AllocFactorMatrix,(K$4+1),FALSE)*$E2501</f>
        <v>1220.9543211811406</v>
      </c>
      <c r="L2495" s="54">
        <f ca="1">VLOOKUP(CONCATENATE($F2495," ",$G2495),AllocFactorMatrix,(L$4+1),FALSE)*$E2501</f>
        <v>38.431307157321278</v>
      </c>
      <c r="M2495" s="54">
        <f ca="1">VLOOKUP(CONCATENATE($F2495," ",$G2495),AllocFactorMatrix,(M$4+1),FALSE)*$E2501</f>
        <v>3.6039650114719368</v>
      </c>
      <c r="N2495" s="54">
        <f t="shared" ca="1" si="1247"/>
        <v>1262.9895933499338</v>
      </c>
      <c r="O2495" s="54">
        <f ca="1">VLOOKUP(CONCATENATE($F2495," ",$G2495),AllocFactorMatrix,(O$4+1),FALSE)*$E2501</f>
        <v>928.11521668344972</v>
      </c>
      <c r="P2495" s="54">
        <f ca="1">VLOOKUP(CONCATENATE($F2495," ",$G2495),AllocFactorMatrix,(P$4+1),FALSE)*$E2501</f>
        <v>172.93490452873533</v>
      </c>
      <c r="Q2495" s="54">
        <f ca="1">VLOOKUP(CONCATENATE($F2495," ",$G2495),AllocFactorMatrix,(Q$4+1),FALSE)*$E2501</f>
        <v>78.146063308530174</v>
      </c>
      <c r="R2495" s="54">
        <f ca="1">VLOOKUP(CONCATENATE($F2495," ",$G2495),AllocFactorMatrix,(R$4+1),FALSE)*$E2501</f>
        <v>3.5141411146136705</v>
      </c>
      <c r="S2495" s="54">
        <f t="shared" ref="S2495:S2501" ca="1" si="1253">SUBTOTAL(9,O2495:R2495)</f>
        <v>1182.7103256353289</v>
      </c>
      <c r="T2495" s="54">
        <f ca="1">VLOOKUP(CONCATENATE($F2495," ",$G2495),AllocFactorMatrix,(T$4+1),FALSE)*$E2501</f>
        <v>32.421441736239025</v>
      </c>
      <c r="U2495" s="54">
        <f ca="1">VLOOKUP(CONCATENATE($F2495," ",$G2495),AllocFactorMatrix,(U$4+1),FALSE)*$E2501</f>
        <v>530.57136998855776</v>
      </c>
      <c r="V2495" s="54">
        <f ca="1">VLOOKUP(CONCATENATE($F2495," ",$G2495),AllocFactorMatrix,(V$4+1),FALSE)*$E2501</f>
        <v>2804.0845986195268</v>
      </c>
      <c r="W2495" s="54">
        <f ca="1">VLOOKUP(CONCATENATE($F2495," ",$G2495),AllocFactorMatrix,(W$4+1),FALSE)*$E2501</f>
        <v>506.37120287247274</v>
      </c>
      <c r="X2495" s="54">
        <f t="shared" ref="X2495:X2501" ca="1" si="1254">SUBTOTAL(9,T2495:W2495)</f>
        <v>3873.4486132167963</v>
      </c>
      <c r="Y2495" s="54">
        <f ca="1">VLOOKUP(CONCATENATE($F2495," ",$G2495),AllocFactorMatrix,(Y$4+1),FALSE)*$E2501</f>
        <v>285.02271030977926</v>
      </c>
      <c r="Z2495" s="54">
        <f ca="1">VLOOKUP(CONCATENATE($F2495," ",$G2495),AllocFactorMatrix,(Z$4+1),FALSE)*$E2501</f>
        <v>4.7740214490016575</v>
      </c>
      <c r="AA2495" s="54">
        <f t="shared" ca="1" si="1248"/>
        <v>289.79673175878094</v>
      </c>
      <c r="AB2495" s="54">
        <f ca="1">VLOOKUP(CONCATENATE($F2495," ",$G2495),AllocFactorMatrix,(AB$4+1),FALSE)*$E2501</f>
        <v>3.6985928685132285</v>
      </c>
      <c r="AC2495" s="54">
        <f ca="1">VLOOKUP(CONCATENATE($F2495," ",$G2495),AllocFactorMatrix,(AC$4+1),FALSE)*$E2501</f>
        <v>0</v>
      </c>
      <c r="AD2495" s="54">
        <f ca="1">VLOOKUP(CONCATENATE($F2495," ",$G2495),AllocFactorMatrix,(AD$4+1),FALSE)*$E2501</f>
        <v>0</v>
      </c>
    </row>
    <row r="2496" spans="1:30" s="51" customFormat="1" hidden="1" outlineLevel="1">
      <c r="A2496" s="56"/>
      <c r="B2496" s="111"/>
      <c r="C2496" s="55"/>
      <c r="D2496" s="55"/>
      <c r="F2496" s="52" t="str">
        <f>F2501</f>
        <v>RB_GUP</v>
      </c>
      <c r="G2496" s="55" t="str">
        <f>$G$10</f>
        <v>SUBTRAN</v>
      </c>
      <c r="H2496" s="53">
        <f t="shared" ca="1" si="1246"/>
        <v>3007.0357089018507</v>
      </c>
      <c r="I2496" s="54">
        <f ca="1">VLOOKUP(CONCATENATE($F2496," ",$G2496),AllocFactorMatrix,(I$4+1),FALSE)*$E2501</f>
        <v>1464.0277544885682</v>
      </c>
      <c r="J2496" s="54">
        <f ca="1">VLOOKUP(CONCATENATE($F2496," ",$G2496),AllocFactorMatrix,(J$4+1),FALSE)*$E2501</f>
        <v>70.65589460729953</v>
      </c>
      <c r="K2496" s="54">
        <f ca="1">VLOOKUP(CONCATENATE($F2496," ",$G2496),AllocFactorMatrix,(K$4+1),FALSE)*$E2501</f>
        <v>257.0426898343128</v>
      </c>
      <c r="L2496" s="54">
        <f ca="1">VLOOKUP(CONCATENATE($F2496," ",$G2496),AllocFactorMatrix,(L$4+1),FALSE)*$E2501</f>
        <v>7.9398068431673989</v>
      </c>
      <c r="M2496" s="54">
        <f ca="1">VLOOKUP(CONCATENATE($F2496," ",$G2496),AllocFactorMatrix,(M$4+1),FALSE)*$E2501</f>
        <v>0.9888609512957427</v>
      </c>
      <c r="N2496" s="54">
        <f t="shared" ca="1" si="1247"/>
        <v>265.97135762877593</v>
      </c>
      <c r="O2496" s="54">
        <f ca="1">VLOOKUP(CONCATENATE($F2496," ",$G2496),AllocFactorMatrix,(O$4+1),FALSE)*$E2501</f>
        <v>194.19976969952731</v>
      </c>
      <c r="P2496" s="54">
        <f ca="1">VLOOKUP(CONCATENATE($F2496," ",$G2496),AllocFactorMatrix,(P$4+1),FALSE)*$E2501</f>
        <v>36.10151068109576</v>
      </c>
      <c r="Q2496" s="54">
        <f ca="1">VLOOKUP(CONCATENATE($F2496," ",$G2496),AllocFactorMatrix,(Q$4+1),FALSE)*$E2501</f>
        <v>21.480829018677735</v>
      </c>
      <c r="R2496" s="54">
        <f ca="1">VLOOKUP(CONCATENATE($F2496," ",$G2496),AllocFactorMatrix,(R$4+1),FALSE)*$E2501</f>
        <v>0</v>
      </c>
      <c r="S2496" s="54">
        <f t="shared" ca="1" si="1253"/>
        <v>251.78210939930079</v>
      </c>
      <c r="T2496" s="54">
        <f ca="1">VLOOKUP(CONCATENATE($F2496," ",$G2496),AllocFactorMatrix,(T$4+1),FALSE)*$E2501</f>
        <v>6.781122506604671</v>
      </c>
      <c r="U2496" s="54">
        <f ca="1">VLOOKUP(CONCATENATE($F2496," ",$G2496),AllocFactorMatrix,(U$4+1),FALSE)*$E2501</f>
        <v>111.01084707880661</v>
      </c>
      <c r="V2496" s="54">
        <f ca="1">VLOOKUP(CONCATENATE($F2496," ",$G2496),AllocFactorMatrix,(V$4+1),FALSE)*$E2501</f>
        <v>773.37739299803252</v>
      </c>
      <c r="W2496" s="54">
        <f ca="1">VLOOKUP(CONCATENATE($F2496," ",$G2496),AllocFactorMatrix,(W$4+1),FALSE)*$E2501</f>
        <v>0</v>
      </c>
      <c r="X2496" s="54">
        <f t="shared" ca="1" si="1254"/>
        <v>891.16936258344379</v>
      </c>
      <c r="Y2496" s="54">
        <f ca="1">VLOOKUP(CONCATENATE($F2496," ",$G2496),AllocFactorMatrix,(Y$4+1),FALSE)*$E2501</f>
        <v>58.448441101654012</v>
      </c>
      <c r="Z2496" s="54">
        <f ca="1">VLOOKUP(CONCATENATE($F2496," ",$G2496),AllocFactorMatrix,(Z$4+1),FALSE)*$E2501</f>
        <v>0.97433710109440852</v>
      </c>
      <c r="AA2496" s="54">
        <f t="shared" ca="1" si="1248"/>
        <v>59.422778202748418</v>
      </c>
      <c r="AB2496" s="54">
        <f ca="1">VLOOKUP(CONCATENATE($F2496," ",$G2496),AllocFactorMatrix,(AB$4+1),FALSE)*$E2501</f>
        <v>0.78049932417001722</v>
      </c>
      <c r="AC2496" s="54">
        <f ca="1">VLOOKUP(CONCATENATE($F2496," ",$G2496),AllocFactorMatrix,(AC$4+1),FALSE)*$E2501</f>
        <v>2.6538645562852321</v>
      </c>
      <c r="AD2496" s="54">
        <f ca="1">VLOOKUP(CONCATENATE($F2496," ",$G2496),AllocFactorMatrix,(AD$4+1),FALSE)*$E2501</f>
        <v>0.57208811125829517</v>
      </c>
    </row>
    <row r="2497" spans="1:30" s="51" customFormat="1" hidden="1" outlineLevel="1">
      <c r="A2497" s="56"/>
      <c r="B2497" s="111"/>
      <c r="C2497" s="55"/>
      <c r="D2497" s="55"/>
      <c r="F2497" s="52" t="str">
        <f>F2501</f>
        <v>RB_GUP</v>
      </c>
      <c r="G2497" s="55" t="str">
        <f>$G$11</f>
        <v>DISTPRI</v>
      </c>
      <c r="H2497" s="53">
        <f t="shared" ca="1" si="1246"/>
        <v>13797.234144804619</v>
      </c>
      <c r="I2497" s="54">
        <f ca="1">VLOOKUP(CONCATENATE($F2497," ",$G2497),AllocFactorMatrix,(I$4+1),FALSE)*$E2501</f>
        <v>9221.2800382854748</v>
      </c>
      <c r="J2497" s="54">
        <f ca="1">VLOOKUP(CONCATENATE($F2497," ",$G2497),AllocFactorMatrix,(J$4+1),FALSE)*$E2501</f>
        <v>434.66706851261631</v>
      </c>
      <c r="K2497" s="54">
        <f ca="1">VLOOKUP(CONCATENATE($F2497," ",$G2497),AllocFactorMatrix,(K$4+1),FALSE)*$E2501</f>
        <v>1578.3028027483895</v>
      </c>
      <c r="L2497" s="54">
        <f ca="1">VLOOKUP(CONCATENATE($F2497," ",$G2497),AllocFactorMatrix,(L$4+1),FALSE)*$E2501</f>
        <v>48.777769198681312</v>
      </c>
      <c r="M2497" s="54">
        <f ca="1">VLOOKUP(CONCATENATE($F2497," ",$G2497),AllocFactorMatrix,(M$4+1),FALSE)*$E2501</f>
        <v>0</v>
      </c>
      <c r="N2497" s="54">
        <f t="shared" ca="1" si="1247"/>
        <v>1627.0805719470709</v>
      </c>
      <c r="O2497" s="54">
        <f ca="1">VLOOKUP(CONCATENATE($F2497," ",$G2497),AllocFactorMatrix,(O$4+1),FALSE)*$E2501</f>
        <v>1183.4512383189995</v>
      </c>
      <c r="P2497" s="54">
        <f ca="1">VLOOKUP(CONCATENATE($F2497," ",$G2497),AllocFactorMatrix,(P$4+1),FALSE)*$E2501</f>
        <v>220.41787277610177</v>
      </c>
      <c r="Q2497" s="54">
        <f ca="1">VLOOKUP(CONCATENATE($F2497," ",$G2497),AllocFactorMatrix,(Q$4+1),FALSE)*$E2501</f>
        <v>0</v>
      </c>
      <c r="R2497" s="54">
        <f ca="1">VLOOKUP(CONCATENATE($F2497," ",$G2497),AllocFactorMatrix,(R$4+1),FALSE)*$E2501</f>
        <v>0</v>
      </c>
      <c r="S2497" s="54">
        <f t="shared" ca="1" si="1253"/>
        <v>1403.8691110951013</v>
      </c>
      <c r="T2497" s="54">
        <f ca="1">VLOOKUP(CONCATENATE($F2497," ",$G2497),AllocFactorMatrix,(T$4+1),FALSE)*$E2501</f>
        <v>42.189307340513004</v>
      </c>
      <c r="U2497" s="54">
        <f ca="1">VLOOKUP(CONCATENATE($F2497," ",$G2497),AllocFactorMatrix,(U$4+1),FALSE)*$E2501</f>
        <v>680.41805949281922</v>
      </c>
      <c r="V2497" s="54">
        <f ca="1">VLOOKUP(CONCATENATE($F2497," ",$G2497),AllocFactorMatrix,(V$4+1),FALSE)*$E2501</f>
        <v>0</v>
      </c>
      <c r="W2497" s="54">
        <f ca="1">VLOOKUP(CONCATENATE($F2497," ",$G2497),AllocFactorMatrix,(W$4+1),FALSE)*$E2501</f>
        <v>0</v>
      </c>
      <c r="X2497" s="54">
        <f t="shared" ca="1" si="1254"/>
        <v>722.60736683333221</v>
      </c>
      <c r="Y2497" s="54">
        <f ca="1">VLOOKUP(CONCATENATE($F2497," ",$G2497),AllocFactorMatrix,(Y$4+1),FALSE)*$E2501</f>
        <v>356.86493458269723</v>
      </c>
      <c r="Z2497" s="54">
        <f ca="1">VLOOKUP(CONCATENATE($F2497," ",$G2497),AllocFactorMatrix,(Z$4+1),FALSE)*$E2501</f>
        <v>5.953904061161797</v>
      </c>
      <c r="AA2497" s="54">
        <f t="shared" ca="1" si="1248"/>
        <v>362.81883864385901</v>
      </c>
      <c r="AB2497" s="54">
        <f ca="1">VLOOKUP(CONCATENATE($F2497," ",$G2497),AllocFactorMatrix,(AB$4+1),FALSE)*$E2501</f>
        <v>4.8236599126728477</v>
      </c>
      <c r="AC2497" s="54">
        <f ca="1">VLOOKUP(CONCATENATE($F2497," ",$G2497),AllocFactorMatrix,(AC$4+1),FALSE)*$E2501</f>
        <v>16.525188711802016</v>
      </c>
      <c r="AD2497" s="54">
        <f ca="1">VLOOKUP(CONCATENATE($F2497," ",$G2497),AllocFactorMatrix,(AD$4+1),FALSE)*$E2501</f>
        <v>3.5623008626916643</v>
      </c>
    </row>
    <row r="2498" spans="1:30" s="51" customFormat="1" hidden="1" outlineLevel="1">
      <c r="A2498" s="56"/>
      <c r="B2498" s="111"/>
      <c r="C2498" s="55"/>
      <c r="D2498" s="55"/>
      <c r="F2498" s="52" t="str">
        <f>F2501</f>
        <v>RB_GUP</v>
      </c>
      <c r="G2498" s="55" t="str">
        <f>$G$12</f>
        <v>DISTSEC</v>
      </c>
      <c r="H2498" s="53">
        <f t="shared" ca="1" si="1246"/>
        <v>7099.8536982909472</v>
      </c>
      <c r="I2498" s="54">
        <f ca="1">VLOOKUP(CONCATENATE($F2498," ",$G2498),AllocFactorMatrix,(I$4+1),FALSE)*$E2501</f>
        <v>5308.5709163867314</v>
      </c>
      <c r="J2498" s="54">
        <f ca="1">VLOOKUP(CONCATENATE($F2498," ",$G2498),AllocFactorMatrix,(J$4+1),FALSE)*$E2501</f>
        <v>255.92789577029598</v>
      </c>
      <c r="K2498" s="54">
        <f ca="1">VLOOKUP(CONCATENATE($F2498," ",$G2498),AllocFactorMatrix,(K$4+1),FALSE)*$E2501</f>
        <v>772.24111627203513</v>
      </c>
      <c r="L2498" s="54">
        <f ca="1">VLOOKUP(CONCATENATE($F2498," ",$G2498),AllocFactorMatrix,(L$4+1),FALSE)*$E2501</f>
        <v>0</v>
      </c>
      <c r="M2498" s="54">
        <f ca="1">VLOOKUP(CONCATENATE($F2498," ",$G2498),AllocFactorMatrix,(M$4+1),FALSE)*$E2501</f>
        <v>0</v>
      </c>
      <c r="N2498" s="54">
        <f t="shared" ca="1" si="1247"/>
        <v>772.24111627203513</v>
      </c>
      <c r="O2498" s="54">
        <f ca="1">VLOOKUP(CONCATENATE($F2498," ",$G2498),AllocFactorMatrix,(O$4+1),FALSE)*$E2501</f>
        <v>492.07504503478719</v>
      </c>
      <c r="P2498" s="54">
        <f ca="1">VLOOKUP(CONCATENATE($F2498," ",$G2498),AllocFactorMatrix,(P$4+1),FALSE)*$E2501</f>
        <v>0</v>
      </c>
      <c r="Q2498" s="54">
        <f ca="1">VLOOKUP(CONCATENATE($F2498," ",$G2498),AllocFactorMatrix,(Q$4+1),FALSE)*$E2501</f>
        <v>0</v>
      </c>
      <c r="R2498" s="54">
        <f ca="1">VLOOKUP(CONCATENATE($F2498," ",$G2498),AllocFactorMatrix,(R$4+1),FALSE)*$E2501</f>
        <v>0</v>
      </c>
      <c r="S2498" s="54">
        <f t="shared" ca="1" si="1253"/>
        <v>492.07504503478719</v>
      </c>
      <c r="T2498" s="54">
        <f ca="1">VLOOKUP(CONCATENATE($F2498," ",$G2498),AllocFactorMatrix,(T$4+1),FALSE)*$E2501</f>
        <v>13.304676910032372</v>
      </c>
      <c r="U2498" s="54">
        <f ca="1">VLOOKUP(CONCATENATE($F2498," ",$G2498),AllocFactorMatrix,(U$4+1),FALSE)*$E2501</f>
        <v>0</v>
      </c>
      <c r="V2498" s="54">
        <f ca="1">VLOOKUP(CONCATENATE($F2498," ",$G2498),AllocFactorMatrix,(V$4+1),FALSE)*$E2501</f>
        <v>0</v>
      </c>
      <c r="W2498" s="54">
        <f ca="1">VLOOKUP(CONCATENATE($F2498," ",$G2498),AllocFactorMatrix,(W$4+1),FALSE)*$E2501</f>
        <v>0</v>
      </c>
      <c r="X2498" s="54">
        <f t="shared" ca="1" si="1254"/>
        <v>13.304676910032372</v>
      </c>
      <c r="Y2498" s="54">
        <f ca="1">VLOOKUP(CONCATENATE($F2498," ",$G2498),AllocFactorMatrix,(Y$4+1),FALSE)*$E2501</f>
        <v>181.49897361515306</v>
      </c>
      <c r="Z2498" s="54">
        <f ca="1">VLOOKUP(CONCATENATE($F2498," ",$G2498),AllocFactorMatrix,(Z$4+1),FALSE)*$E2501</f>
        <v>0</v>
      </c>
      <c r="AA2498" s="54">
        <f t="shared" ca="1" si="1248"/>
        <v>181.49897361515306</v>
      </c>
      <c r="AB2498" s="54">
        <f ca="1">VLOOKUP(CONCATENATE($F2498," ",$G2498),AllocFactorMatrix,(AB$4+1),FALSE)*$E2501</f>
        <v>1.8834206878085749</v>
      </c>
      <c r="AC2498" s="54">
        <f ca="1">VLOOKUP(CONCATENATE($F2498," ",$G2498),AllocFactorMatrix,(AC$4+1),FALSE)*$E2501</f>
        <v>63.949376276823486</v>
      </c>
      <c r="AD2498" s="54">
        <f ca="1">VLOOKUP(CONCATENATE($F2498," ",$G2498),AllocFactorMatrix,(AD$4+1),FALSE)*$E2501</f>
        <v>10.402277337281207</v>
      </c>
    </row>
    <row r="2499" spans="1:30" s="51" customFormat="1" hidden="1" outlineLevel="1">
      <c r="A2499" s="56"/>
      <c r="B2499" s="111"/>
      <c r="C2499" s="55"/>
      <c r="D2499" s="55"/>
      <c r="F2499" s="52" t="str">
        <f>F2501</f>
        <v>RB_GUP</v>
      </c>
      <c r="G2499" s="55" t="str">
        <f>$G$13</f>
        <v>ENERGY</v>
      </c>
      <c r="H2499" s="53">
        <f t="shared" ca="1" si="1246"/>
        <v>218.2273579497579</v>
      </c>
      <c r="I2499" s="54">
        <f ca="1">VLOOKUP(CONCATENATE($F2499," ",$G2499),AllocFactorMatrix,(I$4+1),FALSE)*$E2501</f>
        <v>81.884816207420315</v>
      </c>
      <c r="J2499" s="54">
        <f ca="1">VLOOKUP(CONCATENATE($F2499," ",$G2499),AllocFactorMatrix,(J$4+1),FALSE)*$E2501</f>
        <v>5.306665213114691</v>
      </c>
      <c r="K2499" s="54">
        <f ca="1">VLOOKUP(CONCATENATE($F2499," ",$G2499),AllocFactorMatrix,(K$4+1),FALSE)*$E2501</f>
        <v>17.804437052307836</v>
      </c>
      <c r="L2499" s="54">
        <f ca="1">VLOOKUP(CONCATENATE($F2499," ",$G2499),AllocFactorMatrix,(L$4+1),FALSE)*$E2501</f>
        <v>0.56586542975015353</v>
      </c>
      <c r="M2499" s="54">
        <f ca="1">VLOOKUP(CONCATENATE($F2499," ",$G2499),AllocFactorMatrix,(M$4+1),FALSE)*$E2501</f>
        <v>5.2166177537276842E-2</v>
      </c>
      <c r="N2499" s="54">
        <f t="shared" ca="1" si="1247"/>
        <v>18.422468659595268</v>
      </c>
      <c r="O2499" s="54">
        <f ca="1">VLOOKUP(CONCATENATE($F2499," ",$G2499),AllocFactorMatrix,(O$4+1),FALSE)*$E2501</f>
        <v>16.232553690507341</v>
      </c>
      <c r="P2499" s="54">
        <f ca="1">VLOOKUP(CONCATENATE($F2499," ",$G2499),AllocFactorMatrix,(P$4+1),FALSE)*$E2501</f>
        <v>3.009203112846524</v>
      </c>
      <c r="Q2499" s="54">
        <f ca="1">VLOOKUP(CONCATENATE($F2499," ",$G2499),AllocFactorMatrix,(Q$4+1),FALSE)*$E2501</f>
        <v>1.367304871134621</v>
      </c>
      <c r="R2499" s="54">
        <f ca="1">VLOOKUP(CONCATENATE($F2499," ",$G2499),AllocFactorMatrix,(R$4+1),FALSE)*$E2501</f>
        <v>6.3352892848114337E-2</v>
      </c>
      <c r="S2499" s="54">
        <f t="shared" ca="1" si="1253"/>
        <v>20.672414567336602</v>
      </c>
      <c r="T2499" s="54">
        <f ca="1">VLOOKUP(CONCATENATE($F2499," ",$G2499),AllocFactorMatrix,(T$4+1),FALSE)*$E2501</f>
        <v>0.62206221804792372</v>
      </c>
      <c r="U2499" s="54">
        <f ca="1">VLOOKUP(CONCATENATE($F2499," ",$G2499),AllocFactorMatrix,(U$4+1),FALSE)*$E2501</f>
        <v>10.922480650194718</v>
      </c>
      <c r="V2499" s="54">
        <f ca="1">VLOOKUP(CONCATENATE($F2499," ",$G2499),AllocFactorMatrix,(V$4+1),FALSE)*$E2501</f>
        <v>62.013310348690894</v>
      </c>
      <c r="W2499" s="54">
        <f ca="1">VLOOKUP(CONCATENATE($F2499," ",$G2499),AllocFactorMatrix,(W$4+1),FALSE)*$E2501</f>
        <v>11.7653763737597</v>
      </c>
      <c r="X2499" s="54">
        <f t="shared" ca="1" si="1254"/>
        <v>85.323229590693245</v>
      </c>
      <c r="Y2499" s="54">
        <f ca="1">VLOOKUP(CONCATENATE($F2499," ",$G2499),AllocFactorMatrix,(Y$4+1),FALSE)*$E2501</f>
        <v>4.3978881002468615</v>
      </c>
      <c r="Z2499" s="54">
        <f ca="1">VLOOKUP(CONCATENATE($F2499," ",$G2499),AllocFactorMatrix,(Z$4+1),FALSE)*$E2501</f>
        <v>7.1590607359004993E-2</v>
      </c>
      <c r="AA2499" s="54">
        <f t="shared" ca="1" si="1248"/>
        <v>4.4694787076058669</v>
      </c>
      <c r="AB2499" s="54">
        <f ca="1">VLOOKUP(CONCATENATE($F2499," ",$G2499),AllocFactorMatrix,(AB$4+1),FALSE)*$E2501</f>
        <v>7.9853563732929719E-2</v>
      </c>
      <c r="AC2499" s="54">
        <f ca="1">VLOOKUP(CONCATENATE($F2499," ",$G2499),AllocFactorMatrix,(AC$4+1),FALSE)*$E2501</f>
        <v>1.7267263853140076</v>
      </c>
      <c r="AD2499" s="54">
        <f ca="1">VLOOKUP(CONCATENATE($F2499," ",$G2499),AllocFactorMatrix,(AD$4+1),FALSE)*$E2501</f>
        <v>0.34170505494494774</v>
      </c>
    </row>
    <row r="2500" spans="1:30" s="51" customFormat="1" hidden="1" outlineLevel="1">
      <c r="A2500" s="56"/>
      <c r="B2500" s="111"/>
      <c r="C2500" s="55"/>
      <c r="D2500" s="55"/>
      <c r="F2500" s="52" t="str">
        <f>F2501</f>
        <v>RB_GUP</v>
      </c>
      <c r="G2500" s="55" t="str">
        <f>$G$14</f>
        <v>CUSTOMER</v>
      </c>
      <c r="H2500" s="53">
        <f t="shared" ca="1" si="1246"/>
        <v>3417.7700414718038</v>
      </c>
      <c r="I2500" s="54">
        <f ca="1">VLOOKUP(CONCATENATE($F2500," ",$G2500),AllocFactorMatrix,(I$4+1),FALSE)*$E2501</f>
        <v>1598.2813841310451</v>
      </c>
      <c r="J2500" s="54">
        <f ca="1">VLOOKUP(CONCATENATE($F2500," ",$G2500),AllocFactorMatrix,(J$4+1),FALSE)*$E2501</f>
        <v>418.72325984450947</v>
      </c>
      <c r="K2500" s="54">
        <f ca="1">VLOOKUP(CONCATENATE($F2500," ",$G2500),AllocFactorMatrix,(K$4+1),FALSE)*$E2501</f>
        <v>118.86353151547993</v>
      </c>
      <c r="L2500" s="54">
        <f ca="1">VLOOKUP(CONCATENATE($F2500," ",$G2500),AllocFactorMatrix,(L$4+1),FALSE)*$E2501</f>
        <v>38.368490740829387</v>
      </c>
      <c r="M2500" s="54">
        <f ca="1">VLOOKUP(CONCATENATE($F2500," ",$G2500),AllocFactorMatrix,(M$4+1),FALSE)*$E2501</f>
        <v>6.2279787373517603</v>
      </c>
      <c r="N2500" s="54">
        <f t="shared" ca="1" si="1247"/>
        <v>163.46000099366108</v>
      </c>
      <c r="O2500" s="54">
        <f ca="1">VLOOKUP(CONCATENATE($F2500," ",$G2500),AllocFactorMatrix,(O$4+1),FALSE)*$E2501</f>
        <v>33.731738848786719</v>
      </c>
      <c r="P2500" s="54">
        <f ca="1">VLOOKUP(CONCATENATE($F2500," ",$G2500),AllocFactorMatrix,(P$4+1),FALSE)*$E2501</f>
        <v>9.9883868858034059</v>
      </c>
      <c r="Q2500" s="54">
        <f ca="1">VLOOKUP(CONCATENATE($F2500," ",$G2500),AllocFactorMatrix,(Q$4+1),FALSE)*$E2501</f>
        <v>21.697143109892878</v>
      </c>
      <c r="R2500" s="54">
        <f ca="1">VLOOKUP(CONCATENATE($F2500," ",$G2500),AllocFactorMatrix,(R$4+1),FALSE)*$E2501</f>
        <v>3.8127075456412669</v>
      </c>
      <c r="S2500" s="54">
        <f t="shared" ca="1" si="1253"/>
        <v>69.229976390124278</v>
      </c>
      <c r="T2500" s="54">
        <f ca="1">VLOOKUP(CONCATENATE($F2500," ",$G2500),AllocFactorMatrix,(T$4+1),FALSE)*$E2501</f>
        <v>0.23216406774474907</v>
      </c>
      <c r="U2500" s="54">
        <f ca="1">VLOOKUP(CONCATENATE($F2500," ",$G2500),AllocFactorMatrix,(U$4+1),FALSE)*$E2501</f>
        <v>5.9259008246171758</v>
      </c>
      <c r="V2500" s="54">
        <f ca="1">VLOOKUP(CONCATENATE($F2500," ",$G2500),AllocFactorMatrix,(V$4+1),FALSE)*$E2501</f>
        <v>31.907961396027286</v>
      </c>
      <c r="W2500" s="54">
        <f ca="1">VLOOKUP(CONCATENATE($F2500," ",$G2500),AllocFactorMatrix,(W$4+1),FALSE)*$E2501</f>
        <v>5.7191245169905818</v>
      </c>
      <c r="X2500" s="54">
        <f t="shared" ca="1" si="1254"/>
        <v>43.785150805379793</v>
      </c>
      <c r="Y2500" s="54">
        <f ca="1">VLOOKUP(CONCATENATE($F2500," ",$G2500),AllocFactorMatrix,(Y$4+1),FALSE)*$E2501</f>
        <v>9.3378003686791988</v>
      </c>
      <c r="Z2500" s="54">
        <f ca="1">VLOOKUP(CONCATENATE($F2500," ",$G2500),AllocFactorMatrix,(Z$4+1),FALSE)*$E2501</f>
        <v>0.16927457853570732</v>
      </c>
      <c r="AA2500" s="54">
        <f t="shared" ca="1" si="1248"/>
        <v>9.5070749472149068</v>
      </c>
      <c r="AB2500" s="54">
        <f ca="1">VLOOKUP(CONCATENATE($F2500," ",$G2500),AllocFactorMatrix,(AB$4+1),FALSE)*$E2501</f>
        <v>0.17528566992647868</v>
      </c>
      <c r="AC2500" s="54">
        <f ca="1">VLOOKUP(CONCATENATE($F2500," ",$G2500),AllocFactorMatrix,(AC$4+1),FALSE)*$E2501</f>
        <v>993.01442829166569</v>
      </c>
      <c r="AD2500" s="54">
        <f ca="1">VLOOKUP(CONCATENATE($F2500," ",$G2500),AllocFactorMatrix,(AD$4+1),FALSE)*$E2501</f>
        <v>121.59348039827749</v>
      </c>
    </row>
    <row r="2501" spans="1:30" s="51" customFormat="1" collapsed="1">
      <c r="A2501" s="56"/>
      <c r="B2501" s="111"/>
      <c r="C2501" s="55"/>
      <c r="D2501" s="98" t="s">
        <v>429</v>
      </c>
      <c r="E2501" s="61">
        <v>67056</v>
      </c>
      <c r="F2501" s="97" t="s">
        <v>74</v>
      </c>
      <c r="G2501" s="55" t="str">
        <f>$G$15</f>
        <v>TOTAL</v>
      </c>
      <c r="H2501" s="53">
        <f t="shared" ca="1" si="1246"/>
        <v>67056</v>
      </c>
      <c r="I2501" s="54">
        <f ca="1">VLOOKUP(CONCATENATE($F2501," ",$G2501),AllocFactorMatrix,(I$4+1),FALSE)*$E2501</f>
        <v>37138.894781782452</v>
      </c>
      <c r="J2501" s="54">
        <f ca="1">VLOOKUP(CONCATENATE($F2501," ",$G2501),AllocFactorMatrix,(J$4+1),FALSE)*$E2501</f>
        <v>2147.4978654031192</v>
      </c>
      <c r="K2501" s="54">
        <f ca="1">VLOOKUP(CONCATENATE($F2501," ",$G2501),AllocFactorMatrix,(K$4+1),FALSE)*$E2501</f>
        <v>6268.8006013766872</v>
      </c>
      <c r="L2501" s="54">
        <f ca="1">VLOOKUP(CONCATENATE($F2501," ",$G2501),AllocFactorMatrix,(L$4+1),FALSE)*$E2501</f>
        <v>206.59212750627165</v>
      </c>
      <c r="M2501" s="54">
        <f ca="1">VLOOKUP(CONCATENATE($F2501," ",$G2501),AllocFactorMatrix,(M$4+1),FALSE)*$E2501</f>
        <v>17.672622390810524</v>
      </c>
      <c r="N2501" s="54">
        <f t="shared" ca="1" si="1247"/>
        <v>6493.0653512737699</v>
      </c>
      <c r="O2501" s="54">
        <f ca="1">VLOOKUP(CONCATENATE($F2501," ",$G2501),AllocFactorMatrix,(O$4+1),FALSE)*$E2501</f>
        <v>4598.8936048664618</v>
      </c>
      <c r="P2501" s="54">
        <f ca="1">VLOOKUP(CONCATENATE($F2501," ",$G2501),AllocFactorMatrix,(P$4+1),FALSE)*$E2501</f>
        <v>768.73059642742999</v>
      </c>
      <c r="Q2501" s="54">
        <f ca="1">VLOOKUP(CONCATENATE($F2501," ",$G2501),AllocFactorMatrix,(Q$4+1),FALSE)*$E2501</f>
        <v>270.130617862664</v>
      </c>
      <c r="R2501" s="54">
        <f ca="1">VLOOKUP(CONCATENATE($F2501," ",$G2501),AllocFactorMatrix,(R$4+1),FALSE)*$E2501</f>
        <v>14.020381055777982</v>
      </c>
      <c r="S2501" s="54">
        <f t="shared" ca="1" si="1253"/>
        <v>5651.7752002123334</v>
      </c>
      <c r="T2501" s="54">
        <f ca="1">VLOOKUP(CONCATENATE($F2501," ",$G2501),AllocFactorMatrix,(T$4+1),FALSE)*$E2501</f>
        <v>156.72076523655505</v>
      </c>
      <c r="U2501" s="54">
        <f ca="1">VLOOKUP(CONCATENATE($F2501," ",$G2501),AllocFactorMatrix,(U$4+1),FALSE)*$E2501</f>
        <v>2339.8851296142029</v>
      </c>
      <c r="V2501" s="54">
        <f ca="1">VLOOKUP(CONCATENATE($F2501," ",$G2501),AllocFactorMatrix,(V$4+1),FALSE)*$E2501</f>
        <v>8961.8891432257642</v>
      </c>
      <c r="W2501" s="54">
        <f ca="1">VLOOKUP(CONCATENATE($F2501," ",$G2501),AllocFactorMatrix,(W$4+1),FALSE)*$E2501</f>
        <v>1479.2333794258034</v>
      </c>
      <c r="X2501" s="54">
        <f t="shared" ca="1" si="1254"/>
        <v>12937.728417502325</v>
      </c>
      <c r="Y2501" s="54">
        <f ca="1">VLOOKUP(CONCATENATE($F2501," ",$G2501),AllocFactorMatrix,(Y$4+1),FALSE)*$E2501</f>
        <v>1433.3271073303065</v>
      </c>
      <c r="Z2501" s="54">
        <f ca="1">VLOOKUP(CONCATENATE($F2501," ",$G2501),AllocFactorMatrix,(Z$4+1),FALSE)*$E2501</f>
        <v>20.9503412596037</v>
      </c>
      <c r="AA2501" s="54">
        <f t="shared" ca="1" si="1248"/>
        <v>1454.2774485899101</v>
      </c>
      <c r="AB2501" s="54">
        <f ca="1">VLOOKUP(CONCATENATE($F2501," ",$G2501),AllocFactorMatrix,(AB$4+1),FALSE)*$E2501</f>
        <v>18.419499249750086</v>
      </c>
      <c r="AC2501" s="54">
        <f ca="1">VLOOKUP(CONCATENATE($F2501," ",$G2501),AllocFactorMatrix,(AC$4+1),FALSE)*$E2501</f>
        <v>1077.8695842218906</v>
      </c>
      <c r="AD2501" s="54">
        <f ca="1">VLOOKUP(CONCATENATE($F2501," ",$G2501),AllocFactorMatrix,(AD$4+1),FALSE)*$E2501</f>
        <v>136.47185176445362</v>
      </c>
    </row>
    <row r="2502" spans="1:30" s="51" customFormat="1" hidden="1" outlineLevel="1">
      <c r="A2502" s="56"/>
      <c r="B2502" s="111"/>
      <c r="C2502" s="55"/>
      <c r="D2502" s="55"/>
      <c r="F2502" s="52" t="str">
        <f>F2509</f>
        <v>RB_GUP</v>
      </c>
      <c r="G2502" s="55" t="str">
        <f>$G$8</f>
        <v>PRODUCTION</v>
      </c>
      <c r="H2502" s="53">
        <f t="shared" ca="1" si="1246"/>
        <v>142858.48389828249</v>
      </c>
      <c r="I2502" s="54">
        <f ca="1">VLOOKUP(CONCATENATE($F2502," ",$G2502),AllocFactorMatrix,(I$4+1),FALSE)*$E2509</f>
        <v>70369.659210754937</v>
      </c>
      <c r="J2502" s="54">
        <f ca="1">VLOOKUP(CONCATENATE($F2502," ",$G2502),AllocFactorMatrix,(J$4+1),FALSE)*$E2509</f>
        <v>3478.6237013413488</v>
      </c>
      <c r="K2502" s="54">
        <f ca="1">VLOOKUP(CONCATENATE($F2502," ",$G2502),AllocFactorMatrix,(K$4+1),FALSE)*$E2509</f>
        <v>12741.999255357368</v>
      </c>
      <c r="L2502" s="54">
        <f ca="1">VLOOKUP(CONCATENATE($F2502," ",$G2502),AllocFactorMatrix,(L$4+1),FALSE)*$E2509</f>
        <v>401.07289739330656</v>
      </c>
      <c r="M2502" s="54">
        <f ca="1">VLOOKUP(CONCATENATE($F2502," ",$G2502),AllocFactorMatrix,(M$4+1),FALSE)*$E2509</f>
        <v>37.611332951494155</v>
      </c>
      <c r="N2502" s="54">
        <f t="shared" ca="1" si="1247"/>
        <v>13180.683485702169</v>
      </c>
      <c r="O2502" s="54">
        <f ca="1">VLOOKUP(CONCATENATE($F2502," ",$G2502),AllocFactorMatrix,(O$4+1),FALSE)*$E2509</f>
        <v>9685.9015891978215</v>
      </c>
      <c r="P2502" s="54">
        <f ca="1">VLOOKUP(CONCATENATE($F2502," ",$G2502),AllocFactorMatrix,(P$4+1),FALSE)*$E2509</f>
        <v>1804.7656546223293</v>
      </c>
      <c r="Q2502" s="54">
        <f ca="1">VLOOKUP(CONCATENATE($F2502," ",$G2502),AllocFactorMatrix,(Q$4+1),FALSE)*$E2509</f>
        <v>815.53999458647502</v>
      </c>
      <c r="R2502" s="54">
        <f ca="1">VLOOKUP(CONCATENATE($F2502," ",$G2502),AllocFactorMatrix,(R$4+1),FALSE)*$E2509</f>
        <v>36.673921938628325</v>
      </c>
      <c r="S2502" s="54">
        <f ca="1">SUBTOTAL(9,O2502:R2502)</f>
        <v>12342.881160345256</v>
      </c>
      <c r="T2502" s="54">
        <f ca="1">VLOOKUP(CONCATENATE($F2502," ",$G2502),AllocFactorMatrix,(T$4+1),FALSE)*$E2509</f>
        <v>338.35335138592819</v>
      </c>
      <c r="U2502" s="54">
        <f ca="1">VLOOKUP(CONCATENATE($F2502," ",$G2502),AllocFactorMatrix,(U$4+1),FALSE)*$E2509</f>
        <v>5537.0949461631399</v>
      </c>
      <c r="V2502" s="54">
        <f ca="1">VLOOKUP(CONCATENATE($F2502," ",$G2502),AllocFactorMatrix,(V$4+1),FALSE)*$E2509</f>
        <v>29263.702374225209</v>
      </c>
      <c r="W2502" s="54">
        <f ca="1">VLOOKUP(CONCATENATE($F2502," ",$G2502),AllocFactorMatrix,(W$4+1),FALSE)*$E2509</f>
        <v>5284.5396244584135</v>
      </c>
      <c r="X2502" s="54">
        <f ca="1">SUBTOTAL(9,T2502:W2502)</f>
        <v>40423.690296232686</v>
      </c>
      <c r="Y2502" s="54">
        <f ca="1">VLOOKUP(CONCATENATE($F2502," ",$G2502),AllocFactorMatrix,(Y$4+1),FALSE)*$E2509</f>
        <v>2974.5250084489753</v>
      </c>
      <c r="Z2502" s="54">
        <f ca="1">VLOOKUP(CONCATENATE($F2502," ",$G2502),AllocFactorMatrix,(Z$4+1),FALSE)*$E2509</f>
        <v>49.822156892317018</v>
      </c>
      <c r="AA2502" s="54">
        <f t="shared" ca="1" si="1248"/>
        <v>3024.3471653412921</v>
      </c>
      <c r="AB2502" s="54">
        <f ca="1">VLOOKUP(CONCATENATE($F2502," ",$G2502),AllocFactorMatrix,(AB$4+1),FALSE)*$E2509</f>
        <v>38.59887856482208</v>
      </c>
      <c r="AC2502" s="54">
        <f ca="1">VLOOKUP(CONCATENATE($F2502," ",$G2502),AllocFactorMatrix,(AC$4+1),FALSE)*$E2509</f>
        <v>0</v>
      </c>
      <c r="AD2502" s="54">
        <f ca="1">VLOOKUP(CONCATENATE($F2502," ",$G2502),AllocFactorMatrix,(AD$4+1),FALSE)*$E2509</f>
        <v>0</v>
      </c>
    </row>
    <row r="2503" spans="1:30" s="51" customFormat="1" hidden="1" outlineLevel="1">
      <c r="A2503" s="56"/>
      <c r="B2503" s="111"/>
      <c r="C2503" s="55"/>
      <c r="D2503" s="55"/>
      <c r="F2503" s="52" t="str">
        <f>F2509</f>
        <v>RB_GUP</v>
      </c>
      <c r="G2503" s="55" t="str">
        <f>$G$9</f>
        <v>BULKTRAN</v>
      </c>
      <c r="H2503" s="53">
        <f t="shared" ca="1" si="1246"/>
        <v>75718.141814379036</v>
      </c>
      <c r="I2503" s="54">
        <f ca="1">VLOOKUP(CONCATENATE($F2503," ",$G2503),AllocFactorMatrix,(I$4+1),FALSE)*$E2509</f>
        <v>37297.468726766499</v>
      </c>
      <c r="J2503" s="54">
        <f ca="1">VLOOKUP(CONCATENATE($F2503," ",$G2503),AllocFactorMatrix,(J$4+1),FALSE)*$E2509</f>
        <v>1843.7471513737037</v>
      </c>
      <c r="K2503" s="54">
        <f ca="1">VLOOKUP(CONCATENATE($F2503," ",$G2503),AllocFactorMatrix,(K$4+1),FALSE)*$E2509</f>
        <v>6753.5401488847838</v>
      </c>
      <c r="L2503" s="54">
        <f ca="1">VLOOKUP(CONCATENATE($F2503," ",$G2503),AllocFactorMatrix,(L$4+1),FALSE)*$E2509</f>
        <v>212.5774661332199</v>
      </c>
      <c r="M2503" s="54">
        <f ca="1">VLOOKUP(CONCATENATE($F2503," ",$G2503),AllocFactorMatrix,(M$4+1),FALSE)*$E2509</f>
        <v>19.934834561710623</v>
      </c>
      <c r="N2503" s="54">
        <f t="shared" ca="1" si="1247"/>
        <v>6986.0524495797144</v>
      </c>
      <c r="O2503" s="54">
        <f ca="1">VLOOKUP(CONCATENATE($F2503," ",$G2503),AllocFactorMatrix,(O$4+1),FALSE)*$E2509</f>
        <v>5133.741099010902</v>
      </c>
      <c r="P2503" s="54">
        <f ca="1">VLOOKUP(CONCATENATE($F2503," ",$G2503),AllocFactorMatrix,(P$4+1),FALSE)*$E2509</f>
        <v>956.56553289277247</v>
      </c>
      <c r="Q2503" s="54">
        <f ca="1">VLOOKUP(CONCATENATE($F2503," ",$G2503),AllocFactorMatrix,(Q$4+1),FALSE)*$E2509</f>
        <v>432.25415306356234</v>
      </c>
      <c r="R2503" s="54">
        <f ca="1">VLOOKUP(CONCATENATE($F2503," ",$G2503),AllocFactorMatrix,(R$4+1),FALSE)*$E2509</f>
        <v>19.4379860856966</v>
      </c>
      <c r="S2503" s="54">
        <f t="shared" ref="S2503:S2509" ca="1" si="1255">SUBTOTAL(9,O2503:R2503)</f>
        <v>6541.998771052934</v>
      </c>
      <c r="T2503" s="54">
        <f ca="1">VLOOKUP(CONCATENATE($F2503," ",$G2503),AllocFactorMatrix,(T$4+1),FALSE)*$E2509</f>
        <v>179.33472583855513</v>
      </c>
      <c r="U2503" s="54">
        <f ca="1">VLOOKUP(CONCATENATE($F2503," ",$G2503),AllocFactorMatrix,(U$4+1),FALSE)*$E2509</f>
        <v>2934.7822329668625</v>
      </c>
      <c r="V2503" s="54">
        <f ca="1">VLOOKUP(CONCATENATE($F2503," ",$G2503),AllocFactorMatrix,(V$4+1),FALSE)*$E2509</f>
        <v>15510.40656404449</v>
      </c>
      <c r="W2503" s="54">
        <f ca="1">VLOOKUP(CONCATENATE($F2503," ",$G2503),AllocFactorMatrix,(W$4+1),FALSE)*$E2509</f>
        <v>2800.9223518944127</v>
      </c>
      <c r="X2503" s="54">
        <f t="shared" ref="X2503:X2509" ca="1" si="1256">SUBTOTAL(9,T2503:W2503)</f>
        <v>21425.44587474432</v>
      </c>
      <c r="Y2503" s="54">
        <f ca="1">VLOOKUP(CONCATENATE($F2503," ",$G2503),AllocFactorMatrix,(Y$4+1),FALSE)*$E2509</f>
        <v>1576.5637452832038</v>
      </c>
      <c r="Z2503" s="54">
        <f ca="1">VLOOKUP(CONCATENATE($F2503," ",$G2503),AllocFactorMatrix,(Z$4+1),FALSE)*$E2509</f>
        <v>26.406840098882331</v>
      </c>
      <c r="AA2503" s="54">
        <f t="shared" ca="1" si="1248"/>
        <v>1602.9705853820863</v>
      </c>
      <c r="AB2503" s="54">
        <f ca="1">VLOOKUP(CONCATENATE($F2503," ",$G2503),AllocFactorMatrix,(AB$4+1),FALSE)*$E2509</f>
        <v>20.458255479794651</v>
      </c>
      <c r="AC2503" s="54">
        <f ca="1">VLOOKUP(CONCATENATE($F2503," ",$G2503),AllocFactorMatrix,(AC$4+1),FALSE)*$E2509</f>
        <v>0</v>
      </c>
      <c r="AD2503" s="54">
        <f ca="1">VLOOKUP(CONCATENATE($F2503," ",$G2503),AllocFactorMatrix,(AD$4+1),FALSE)*$E2509</f>
        <v>0</v>
      </c>
    </row>
    <row r="2504" spans="1:30" s="51" customFormat="1" hidden="1" outlineLevel="1">
      <c r="A2504" s="56"/>
      <c r="B2504" s="111"/>
      <c r="C2504" s="55"/>
      <c r="D2504" s="55"/>
      <c r="F2504" s="52" t="str">
        <f>F2509</f>
        <v>RB_GUP</v>
      </c>
      <c r="G2504" s="55" t="str">
        <f>$G$10</f>
        <v>SUBTRAN</v>
      </c>
      <c r="H2504" s="53">
        <f t="shared" ca="1" si="1246"/>
        <v>16633.002592228797</v>
      </c>
      <c r="I2504" s="54">
        <f ca="1">VLOOKUP(CONCATENATE($F2504," ",$G2504),AllocFactorMatrix,(I$4+1),FALSE)*$E2509</f>
        <v>8098.0672638557216</v>
      </c>
      <c r="J2504" s="54">
        <f ca="1">VLOOKUP(CONCATENATE($F2504," ",$G2504),AllocFactorMatrix,(J$4+1),FALSE)*$E2509</f>
        <v>390.82331968337024</v>
      </c>
      <c r="K2504" s="54">
        <f ca="1">VLOOKUP(CONCATENATE($F2504," ",$G2504),AllocFactorMatrix,(K$4+1),FALSE)*$E2509</f>
        <v>1421.7961275521175</v>
      </c>
      <c r="L2504" s="54">
        <f ca="1">VLOOKUP(CONCATENATE($F2504," ",$G2504),AllocFactorMatrix,(L$4+1),FALSE)*$E2509</f>
        <v>43.917944643373644</v>
      </c>
      <c r="M2504" s="54">
        <f ca="1">VLOOKUP(CONCATENATE($F2504," ",$G2504),AllocFactorMatrix,(M$4+1),FALSE)*$E2509</f>
        <v>5.4697477378020647</v>
      </c>
      <c r="N2504" s="54">
        <f t="shared" ca="1" si="1247"/>
        <v>1471.1838199332931</v>
      </c>
      <c r="O2504" s="54">
        <f ca="1">VLOOKUP(CONCATENATE($F2504," ",$G2504),AllocFactorMatrix,(O$4+1),FALSE)*$E2509</f>
        <v>1074.1891967761478</v>
      </c>
      <c r="P2504" s="54">
        <f ca="1">VLOOKUP(CONCATENATE($F2504," ",$G2504),AllocFactorMatrix,(P$4+1),FALSE)*$E2509</f>
        <v>199.69051879378296</v>
      </c>
      <c r="Q2504" s="54">
        <f ca="1">VLOOKUP(CONCATENATE($F2504," ",$G2504),AllocFactorMatrix,(Q$4+1),FALSE)*$E2509</f>
        <v>118.818238071862</v>
      </c>
      <c r="R2504" s="54">
        <f ca="1">VLOOKUP(CONCATENATE($F2504," ",$G2504),AllocFactorMatrix,(R$4+1),FALSE)*$E2509</f>
        <v>0</v>
      </c>
      <c r="S2504" s="54">
        <f t="shared" ca="1" si="1255"/>
        <v>1392.6979536417928</v>
      </c>
      <c r="T2504" s="54">
        <f ca="1">VLOOKUP(CONCATENATE($F2504," ",$G2504),AllocFactorMatrix,(T$4+1),FALSE)*$E2509</f>
        <v>37.50884231160888</v>
      </c>
      <c r="U2504" s="54">
        <f ca="1">VLOOKUP(CONCATENATE($F2504," ",$G2504),AllocFactorMatrix,(U$4+1),FALSE)*$E2509</f>
        <v>614.04116411428117</v>
      </c>
      <c r="V2504" s="54">
        <f ca="1">VLOOKUP(CONCATENATE($F2504," ",$G2504),AllocFactorMatrix,(V$4+1),FALSE)*$E2509</f>
        <v>4277.8302048182595</v>
      </c>
      <c r="W2504" s="54">
        <f ca="1">VLOOKUP(CONCATENATE($F2504," ",$G2504),AllocFactorMatrix,(W$4+1),FALSE)*$E2509</f>
        <v>0</v>
      </c>
      <c r="X2504" s="54">
        <f t="shared" ca="1" si="1256"/>
        <v>4929.3802112441499</v>
      </c>
      <c r="Y2504" s="54">
        <f ca="1">VLOOKUP(CONCATENATE($F2504," ",$G2504),AllocFactorMatrix,(Y$4+1),FALSE)*$E2509</f>
        <v>323.29947711547948</v>
      </c>
      <c r="Z2504" s="54">
        <f ca="1">VLOOKUP(CONCATENATE($F2504," ",$G2504),AllocFactorMatrix,(Z$4+1),FALSE)*$E2509</f>
        <v>5.3894110669295534</v>
      </c>
      <c r="AA2504" s="54">
        <f t="shared" ca="1" si="1248"/>
        <v>328.68888818240902</v>
      </c>
      <c r="AB2504" s="54">
        <f ca="1">VLOOKUP(CONCATENATE($F2504," ",$G2504),AllocFactorMatrix,(AB$4+1),FALSE)*$E2509</f>
        <v>4.3172241831786158</v>
      </c>
      <c r="AC2504" s="54">
        <f ca="1">VLOOKUP(CONCATENATE($F2504," ",$G2504),AllocFactorMatrix,(AC$4+1),FALSE)*$E2509</f>
        <v>14.679485153249699</v>
      </c>
      <c r="AD2504" s="54">
        <f ca="1">VLOOKUP(CONCATENATE($F2504," ",$G2504),AllocFactorMatrix,(AD$4+1),FALSE)*$E2509</f>
        <v>3.1644263516303615</v>
      </c>
    </row>
    <row r="2505" spans="1:30" s="51" customFormat="1" hidden="1" outlineLevel="1">
      <c r="A2505" s="56"/>
      <c r="B2505" s="111"/>
      <c r="C2505" s="55"/>
      <c r="D2505" s="55"/>
      <c r="F2505" s="52" t="str">
        <f>F2509</f>
        <v>RB_GUP</v>
      </c>
      <c r="G2505" s="55" t="str">
        <f>$G$11</f>
        <v>DISTPRI</v>
      </c>
      <c r="H2505" s="53">
        <f t="shared" ca="1" si="1246"/>
        <v>76317.494540140004</v>
      </c>
      <c r="I2505" s="54">
        <f ca="1">VLOOKUP(CONCATENATE($F2505," ",$G2505),AllocFactorMatrix,(I$4+1),FALSE)*$E2509</f>
        <v>51006.236582565376</v>
      </c>
      <c r="J2505" s="54">
        <f ca="1">VLOOKUP(CONCATENATE($F2505," ",$G2505),AllocFactorMatrix,(J$4+1),FALSE)*$E2509</f>
        <v>2404.3008388374351</v>
      </c>
      <c r="K2505" s="54">
        <f ca="1">VLOOKUP(CONCATENATE($F2505," ",$G2505),AllocFactorMatrix,(K$4+1),FALSE)*$E2509</f>
        <v>8730.1639058429955</v>
      </c>
      <c r="L2505" s="54">
        <f ca="1">VLOOKUP(CONCATENATE($F2505," ",$G2505),AllocFactorMatrix,(L$4+1),FALSE)*$E2509</f>
        <v>269.80749151831429</v>
      </c>
      <c r="M2505" s="54">
        <f ca="1">VLOOKUP(CONCATENATE($F2505," ",$G2505),AllocFactorMatrix,(M$4+1),FALSE)*$E2509</f>
        <v>0</v>
      </c>
      <c r="N2505" s="54">
        <f t="shared" ca="1" si="1247"/>
        <v>8999.9713973613107</v>
      </c>
      <c r="O2505" s="54">
        <f ca="1">VLOOKUP(CONCATENATE($F2505," ",$G2505),AllocFactorMatrix,(O$4+1),FALSE)*$E2509</f>
        <v>6546.09702720321</v>
      </c>
      <c r="P2505" s="54">
        <f ca="1">VLOOKUP(CONCATENATE($F2505," ",$G2505),AllocFactorMatrix,(P$4+1),FALSE)*$E2509</f>
        <v>1219.2110118297644</v>
      </c>
      <c r="Q2505" s="54">
        <f ca="1">VLOOKUP(CONCATENATE($F2505," ",$G2505),AllocFactorMatrix,(Q$4+1),FALSE)*$E2509</f>
        <v>0</v>
      </c>
      <c r="R2505" s="54">
        <f ca="1">VLOOKUP(CONCATENATE($F2505," ",$G2505),AllocFactorMatrix,(R$4+1),FALSE)*$E2509</f>
        <v>0</v>
      </c>
      <c r="S2505" s="54">
        <f t="shared" ca="1" si="1255"/>
        <v>7765.3080390329742</v>
      </c>
      <c r="T2505" s="54">
        <f ca="1">VLOOKUP(CONCATENATE($F2505," ",$G2505),AllocFactorMatrix,(T$4+1),FALSE)*$E2509</f>
        <v>233.36432496684887</v>
      </c>
      <c r="U2505" s="54">
        <f ca="1">VLOOKUP(CONCATENATE($F2505," ",$G2505),AllocFactorMatrix,(U$4+1),FALSE)*$E2509</f>
        <v>3763.6384941622086</v>
      </c>
      <c r="V2505" s="54">
        <f ca="1">VLOOKUP(CONCATENATE($F2505," ",$G2505),AllocFactorMatrix,(V$4+1),FALSE)*$E2509</f>
        <v>0</v>
      </c>
      <c r="W2505" s="54">
        <f ca="1">VLOOKUP(CONCATENATE($F2505," ",$G2505),AllocFactorMatrix,(W$4+1),FALSE)*$E2509</f>
        <v>0</v>
      </c>
      <c r="X2505" s="54">
        <f t="shared" ca="1" si="1256"/>
        <v>3997.0028191290576</v>
      </c>
      <c r="Y2505" s="54">
        <f ca="1">VLOOKUP(CONCATENATE($F2505," ",$G2505),AllocFactorMatrix,(Y$4+1),FALSE)*$E2509</f>
        <v>1973.9490836167204</v>
      </c>
      <c r="Z2505" s="54">
        <f ca="1">VLOOKUP(CONCATENATE($F2505," ",$G2505),AllocFactorMatrix,(Z$4+1),FALSE)*$E2509</f>
        <v>32.933197763504879</v>
      </c>
      <c r="AA2505" s="54">
        <f t="shared" ca="1" si="1248"/>
        <v>2006.8822813802253</v>
      </c>
      <c r="AB2505" s="54">
        <f ca="1">VLOOKUP(CONCATENATE($F2505," ",$G2505),AllocFactorMatrix,(AB$4+1),FALSE)*$E2509</f>
        <v>26.681408402967648</v>
      </c>
      <c r="AC2505" s="54">
        <f ca="1">VLOOKUP(CONCATENATE($F2505," ",$G2505),AllocFactorMatrix,(AC$4+1),FALSE)*$E2509</f>
        <v>91.406798351873022</v>
      </c>
      <c r="AD2505" s="54">
        <f ca="1">VLOOKUP(CONCATENATE($F2505," ",$G2505),AllocFactorMatrix,(AD$4+1),FALSE)*$E2509</f>
        <v>19.704375078767416</v>
      </c>
    </row>
    <row r="2506" spans="1:30" s="51" customFormat="1" hidden="1" outlineLevel="1">
      <c r="A2506" s="56"/>
      <c r="B2506" s="111"/>
      <c r="C2506" s="55"/>
      <c r="D2506" s="55"/>
      <c r="F2506" s="52" t="str">
        <f>F2509</f>
        <v>RB_GUP</v>
      </c>
      <c r="G2506" s="55" t="str">
        <f>$G$12</f>
        <v>DISTSEC</v>
      </c>
      <c r="H2506" s="53">
        <f t="shared" ca="1" si="1246"/>
        <v>39271.859864692109</v>
      </c>
      <c r="I2506" s="54">
        <f ca="1">VLOOKUP(CONCATENATE($F2506," ",$G2506),AllocFactorMatrix,(I$4+1),FALSE)*$E2509</f>
        <v>29363.626628011196</v>
      </c>
      <c r="J2506" s="54">
        <f ca="1">VLOOKUP(CONCATENATE($F2506," ",$G2506),AllocFactorMatrix,(J$4+1),FALSE)*$E2509</f>
        <v>1415.6297981993596</v>
      </c>
      <c r="K2506" s="54">
        <f ca="1">VLOOKUP(CONCATENATE($F2506," ",$G2506),AllocFactorMatrix,(K$4+1),FALSE)*$E2509</f>
        <v>4271.5450470886544</v>
      </c>
      <c r="L2506" s="54">
        <f ca="1">VLOOKUP(CONCATENATE($F2506," ",$G2506),AllocFactorMatrix,(L$4+1),FALSE)*$E2509</f>
        <v>0</v>
      </c>
      <c r="M2506" s="54">
        <f ca="1">VLOOKUP(CONCATENATE($F2506," ",$G2506),AllocFactorMatrix,(M$4+1),FALSE)*$E2509</f>
        <v>0</v>
      </c>
      <c r="N2506" s="54">
        <f t="shared" ca="1" si="1247"/>
        <v>4271.5450470886544</v>
      </c>
      <c r="O2506" s="54">
        <f ca="1">VLOOKUP(CONCATENATE($F2506," ",$G2506),AllocFactorMatrix,(O$4+1),FALSE)*$E2509</f>
        <v>2721.8451298749992</v>
      </c>
      <c r="P2506" s="54">
        <f ca="1">VLOOKUP(CONCATENATE($F2506," ",$G2506),AllocFactorMatrix,(P$4+1),FALSE)*$E2509</f>
        <v>0</v>
      </c>
      <c r="Q2506" s="54">
        <f ca="1">VLOOKUP(CONCATENATE($F2506," ",$G2506),AllocFactorMatrix,(Q$4+1),FALSE)*$E2509</f>
        <v>0</v>
      </c>
      <c r="R2506" s="54">
        <f ca="1">VLOOKUP(CONCATENATE($F2506," ",$G2506),AllocFactorMatrix,(R$4+1),FALSE)*$E2509</f>
        <v>0</v>
      </c>
      <c r="S2506" s="54">
        <f t="shared" ca="1" si="1255"/>
        <v>2721.8451298749992</v>
      </c>
      <c r="T2506" s="54">
        <f ca="1">VLOOKUP(CONCATENATE($F2506," ",$G2506),AllocFactorMatrix,(T$4+1),FALSE)*$E2509</f>
        <v>73.592982244348264</v>
      </c>
      <c r="U2506" s="54">
        <f ca="1">VLOOKUP(CONCATENATE($F2506," ",$G2506),AllocFactorMatrix,(U$4+1),FALSE)*$E2509</f>
        <v>0</v>
      </c>
      <c r="V2506" s="54">
        <f ca="1">VLOOKUP(CONCATENATE($F2506," ",$G2506),AllocFactorMatrix,(V$4+1),FALSE)*$E2509</f>
        <v>0</v>
      </c>
      <c r="W2506" s="54">
        <f ca="1">VLOOKUP(CONCATENATE($F2506," ",$G2506),AllocFactorMatrix,(W$4+1),FALSE)*$E2509</f>
        <v>0</v>
      </c>
      <c r="X2506" s="54">
        <f t="shared" ca="1" si="1256"/>
        <v>73.592982244348264</v>
      </c>
      <c r="Y2506" s="54">
        <f ca="1">VLOOKUP(CONCATENATE($F2506," ",$G2506),AllocFactorMatrix,(Y$4+1),FALSE)*$E2509</f>
        <v>1003.9364978908679</v>
      </c>
      <c r="Z2506" s="54">
        <f ca="1">VLOOKUP(CONCATENATE($F2506," ",$G2506),AllocFactorMatrix,(Z$4+1),FALSE)*$E2509</f>
        <v>0</v>
      </c>
      <c r="AA2506" s="54">
        <f t="shared" ca="1" si="1248"/>
        <v>1003.9364978908679</v>
      </c>
      <c r="AB2506" s="54">
        <f ca="1">VLOOKUP(CONCATENATE($F2506," ",$G2506),AllocFactorMatrix,(AB$4+1),FALSE)*$E2509</f>
        <v>10.417881334045669</v>
      </c>
      <c r="AC2506" s="54">
        <f ca="1">VLOOKUP(CONCATENATE($F2506," ",$G2506),AllocFactorMatrix,(AC$4+1),FALSE)*$E2509</f>
        <v>353.72714006521232</v>
      </c>
      <c r="AD2506" s="54">
        <f ca="1">VLOOKUP(CONCATENATE($F2506," ",$G2506),AllocFactorMatrix,(AD$4+1),FALSE)*$E2509</f>
        <v>57.538759983421464</v>
      </c>
    </row>
    <row r="2507" spans="1:30" s="51" customFormat="1" hidden="1" outlineLevel="1">
      <c r="A2507" s="56"/>
      <c r="B2507" s="111"/>
      <c r="C2507" s="55"/>
      <c r="D2507" s="55"/>
      <c r="F2507" s="52" t="str">
        <f>F2509</f>
        <v>RB_GUP</v>
      </c>
      <c r="G2507" s="55" t="str">
        <f>$G$13</f>
        <v>ENERGY</v>
      </c>
      <c r="H2507" s="53">
        <f t="shared" ca="1" si="1246"/>
        <v>1207.0944816944436</v>
      </c>
      <c r="I2507" s="54">
        <f ca="1">VLOOKUP(CONCATENATE($F2507," ",$G2507),AllocFactorMatrix,(I$4+1),FALSE)*$E2509</f>
        <v>452.93454820315071</v>
      </c>
      <c r="J2507" s="54">
        <f ca="1">VLOOKUP(CONCATENATE($F2507," ",$G2507),AllocFactorMatrix,(J$4+1),FALSE)*$E2509</f>
        <v>29.353085493640883</v>
      </c>
      <c r="K2507" s="54">
        <f ca="1">VLOOKUP(CONCATENATE($F2507," ",$G2507),AllocFactorMatrix,(K$4+1),FALSE)*$E2509</f>
        <v>98.482783815147812</v>
      </c>
      <c r="L2507" s="54">
        <f ca="1">VLOOKUP(CONCATENATE($F2507," ",$G2507),AllocFactorMatrix,(L$4+1),FALSE)*$E2509</f>
        <v>3.1300064485513479</v>
      </c>
      <c r="M2507" s="54">
        <f ca="1">VLOOKUP(CONCATENATE($F2507," ",$G2507),AllocFactorMatrix,(M$4+1),FALSE)*$E2509</f>
        <v>0.28855000412385007</v>
      </c>
      <c r="N2507" s="54">
        <f t="shared" ca="1" si="1247"/>
        <v>101.901340267823</v>
      </c>
      <c r="O2507" s="54">
        <f ca="1">VLOOKUP(CONCATENATE($F2507," ",$G2507),AllocFactorMatrix,(O$4+1),FALSE)*$E2509</f>
        <v>89.788128160041893</v>
      </c>
      <c r="P2507" s="54">
        <f ca="1">VLOOKUP(CONCATENATE($F2507," ",$G2507),AllocFactorMatrix,(P$4+1),FALSE)*$E2509</f>
        <v>16.644991287714998</v>
      </c>
      <c r="Q2507" s="54">
        <f ca="1">VLOOKUP(CONCATENATE($F2507," ",$G2507),AllocFactorMatrix,(Q$4+1),FALSE)*$E2509</f>
        <v>7.5630579971577987</v>
      </c>
      <c r="R2507" s="54">
        <f ca="1">VLOOKUP(CONCATENATE($F2507," ",$G2507),AllocFactorMatrix,(R$4+1),FALSE)*$E2509</f>
        <v>0.35042777438539335</v>
      </c>
      <c r="S2507" s="54">
        <f t="shared" ca="1" si="1255"/>
        <v>114.34660521930009</v>
      </c>
      <c r="T2507" s="54">
        <f ca="1">VLOOKUP(CONCATENATE($F2507," ",$G2507),AllocFactorMatrix,(T$4+1),FALSE)*$E2509</f>
        <v>3.4408512192551517</v>
      </c>
      <c r="U2507" s="54">
        <f ca="1">VLOOKUP(CONCATENATE($F2507," ",$G2507),AllocFactorMatrix,(U$4+1),FALSE)*$E2509</f>
        <v>60.41619274105782</v>
      </c>
      <c r="V2507" s="54">
        <f ca="1">VLOOKUP(CONCATENATE($F2507," ",$G2507),AllocFactorMatrix,(V$4+1),FALSE)*$E2509</f>
        <v>343.01805885742198</v>
      </c>
      <c r="W2507" s="54">
        <f ca="1">VLOOKUP(CONCATENATE($F2507," ",$G2507),AllocFactorMatrix,(W$4+1),FALSE)*$E2509</f>
        <v>65.078553987228361</v>
      </c>
      <c r="X2507" s="54">
        <f t="shared" ca="1" si="1256"/>
        <v>471.95365680496332</v>
      </c>
      <c r="Y2507" s="54">
        <f ca="1">VLOOKUP(CONCATENATE($F2507," ",$G2507),AllocFactorMatrix,(Y$4+1),FALSE)*$E2509</f>
        <v>24.326310444265445</v>
      </c>
      <c r="Z2507" s="54">
        <f ca="1">VLOOKUP(CONCATENATE($F2507," ",$G2507),AllocFactorMatrix,(Z$4+1),FALSE)*$E2509</f>
        <v>0.395993554135885</v>
      </c>
      <c r="AA2507" s="54">
        <f t="shared" ca="1" si="1248"/>
        <v>24.72230399840133</v>
      </c>
      <c r="AB2507" s="54">
        <f ca="1">VLOOKUP(CONCATENATE($F2507," ",$G2507),AllocFactorMatrix,(AB$4+1),FALSE)*$E2509</f>
        <v>0.44169895576450574</v>
      </c>
      <c r="AC2507" s="54">
        <f ca="1">VLOOKUP(CONCATENATE($F2507," ",$G2507),AllocFactorMatrix,(AC$4+1),FALSE)*$E2509</f>
        <v>9.5511484476139934</v>
      </c>
      <c r="AD2507" s="54">
        <f ca="1">VLOOKUP(CONCATENATE($F2507," ",$G2507),AllocFactorMatrix,(AD$4+1),FALSE)*$E2509</f>
        <v>1.8900943037861715</v>
      </c>
    </row>
    <row r="2508" spans="1:30" s="51" customFormat="1" hidden="1" outlineLevel="1">
      <c r="A2508" s="56"/>
      <c r="B2508" s="111"/>
      <c r="C2508" s="55"/>
      <c r="D2508" s="55"/>
      <c r="F2508" s="52" t="str">
        <f>F2509</f>
        <v>RB_GUP</v>
      </c>
      <c r="G2508" s="55" t="str">
        <f>$G$14</f>
        <v>CUSTOMER</v>
      </c>
      <c r="H2508" s="53">
        <f t="shared" ca="1" si="1246"/>
        <v>18904.922808583102</v>
      </c>
      <c r="I2508" s="54">
        <f ca="1">VLOOKUP(CONCATENATE($F2508," ",$G2508),AllocFactorMatrix,(I$4+1),FALSE)*$E2509</f>
        <v>8840.672668656498</v>
      </c>
      <c r="J2508" s="54">
        <f ca="1">VLOOKUP(CONCATENATE($F2508," ",$G2508),AllocFactorMatrix,(J$4+1),FALSE)*$E2509</f>
        <v>2316.1098638777567</v>
      </c>
      <c r="K2508" s="54">
        <f ca="1">VLOOKUP(CONCATENATE($F2508," ",$G2508),AllocFactorMatrix,(K$4+1),FALSE)*$E2509</f>
        <v>657.47720320237079</v>
      </c>
      <c r="L2508" s="54">
        <f ca="1">VLOOKUP(CONCATENATE($F2508," ",$G2508),AllocFactorMatrix,(L$4+1),FALSE)*$E2509</f>
        <v>212.23000580368301</v>
      </c>
      <c r="M2508" s="54">
        <f ca="1">VLOOKUP(CONCATENATE($F2508," ",$G2508),AllocFactorMatrix,(M$4+1),FALSE)*$E2509</f>
        <v>34.449203970560113</v>
      </c>
      <c r="N2508" s="54">
        <f t="shared" ca="1" si="1247"/>
        <v>904.15641297661386</v>
      </c>
      <c r="O2508" s="54">
        <f ca="1">VLOOKUP(CONCATENATE($F2508," ",$G2508),AllocFactorMatrix,(O$4+1),FALSE)*$E2509</f>
        <v>186.58245329489276</v>
      </c>
      <c r="P2508" s="54">
        <f ca="1">VLOOKUP(CONCATENATE($F2508," ",$G2508),AllocFactorMatrix,(P$4+1),FALSE)*$E2509</f>
        <v>55.249382131356292</v>
      </c>
      <c r="Q2508" s="54">
        <f ca="1">VLOOKUP(CONCATENATE($F2508," ",$G2508),AllocFactorMatrix,(Q$4+1),FALSE)*$E2509</f>
        <v>120.01474958293781</v>
      </c>
      <c r="R2508" s="54">
        <f ca="1">VLOOKUP(CONCATENATE($F2508," ",$G2508),AllocFactorMatrix,(R$4+1),FALSE)*$E2509</f>
        <v>21.089465051022248</v>
      </c>
      <c r="S2508" s="54">
        <f t="shared" ca="1" si="1255"/>
        <v>382.93605006020914</v>
      </c>
      <c r="T2508" s="54">
        <f ca="1">VLOOKUP(CONCATENATE($F2508," ",$G2508),AllocFactorMatrix,(T$4+1),FALSE)*$E2509</f>
        <v>1.2841834665245857</v>
      </c>
      <c r="U2508" s="54">
        <f ca="1">VLOOKUP(CONCATENATE($F2508," ",$G2508),AllocFactorMatrix,(U$4+1),FALSE)*$E2509</f>
        <v>32.77830172929464</v>
      </c>
      <c r="V2508" s="54">
        <f ca="1">VLOOKUP(CONCATENATE($F2508," ",$G2508),AllocFactorMatrix,(V$4+1),FALSE)*$E2509</f>
        <v>176.49448027561854</v>
      </c>
      <c r="W2508" s="54">
        <f ca="1">VLOOKUP(CONCATENATE($F2508," ",$G2508),AllocFactorMatrix,(W$4+1),FALSE)*$E2509</f>
        <v>31.634547150463696</v>
      </c>
      <c r="X2508" s="54">
        <f t="shared" ca="1" si="1256"/>
        <v>242.19151262190147</v>
      </c>
      <c r="Y2508" s="54">
        <f ca="1">VLOOKUP(CONCATENATE($F2508," ",$G2508),AllocFactorMatrix,(Y$4+1),FALSE)*$E2509</f>
        <v>51.650752692483451</v>
      </c>
      <c r="Z2508" s="54">
        <f ca="1">VLOOKUP(CONCATENATE($F2508," ",$G2508),AllocFactorMatrix,(Z$4+1),FALSE)*$E2509</f>
        <v>0.93631894534803362</v>
      </c>
      <c r="AA2508" s="54">
        <f t="shared" ca="1" si="1248"/>
        <v>52.587071637831485</v>
      </c>
      <c r="AB2508" s="54">
        <f ca="1">VLOOKUP(CONCATENATE($F2508," ",$G2508),AllocFactorMatrix,(AB$4+1),FALSE)*$E2509</f>
        <v>0.96956846692466192</v>
      </c>
      <c r="AC2508" s="54">
        <f ca="1">VLOOKUP(CONCATENATE($F2508," ",$G2508),AllocFactorMatrix,(AC$4+1),FALSE)*$E2509</f>
        <v>5492.7221219889343</v>
      </c>
      <c r="AD2508" s="54">
        <f ca="1">VLOOKUP(CONCATENATE($F2508," ",$G2508),AllocFactorMatrix,(AD$4+1),FALSE)*$E2509</f>
        <v>672.57753829643138</v>
      </c>
    </row>
    <row r="2509" spans="1:30" s="51" customFormat="1" collapsed="1">
      <c r="A2509" s="56"/>
      <c r="B2509" s="111"/>
      <c r="C2509" s="55"/>
      <c r="D2509" s="98" t="s">
        <v>431</v>
      </c>
      <c r="E2509" s="61">
        <v>370911</v>
      </c>
      <c r="F2509" s="97" t="s">
        <v>74</v>
      </c>
      <c r="G2509" s="55" t="str">
        <f>$G$15</f>
        <v>TOTAL</v>
      </c>
      <c r="H2509" s="53">
        <f t="shared" ca="1" si="1246"/>
        <v>370911.00000000006</v>
      </c>
      <c r="I2509" s="54">
        <f ca="1">VLOOKUP(CONCATENATE($F2509," ",$G2509),AllocFactorMatrix,(I$4+1),FALSE)*$E2509</f>
        <v>205428.66562881341</v>
      </c>
      <c r="J2509" s="54">
        <f ca="1">VLOOKUP(CONCATENATE($F2509," ",$G2509),AllocFactorMatrix,(J$4+1),FALSE)*$E2509</f>
        <v>11878.587758806616</v>
      </c>
      <c r="K2509" s="54">
        <f ca="1">VLOOKUP(CONCATENATE($F2509," ",$G2509),AllocFactorMatrix,(K$4+1),FALSE)*$E2509</f>
        <v>34675.004471743443</v>
      </c>
      <c r="L2509" s="54">
        <f ca="1">VLOOKUP(CONCATENATE($F2509," ",$G2509),AllocFactorMatrix,(L$4+1),FALSE)*$E2509</f>
        <v>1142.7358119404487</v>
      </c>
      <c r="M2509" s="54">
        <f ca="1">VLOOKUP(CONCATENATE($F2509," ",$G2509),AllocFactorMatrix,(M$4+1),FALSE)*$E2509</f>
        <v>97.7536692256908</v>
      </c>
      <c r="N2509" s="54">
        <f t="shared" ca="1" si="1247"/>
        <v>35915.493952909579</v>
      </c>
      <c r="O2509" s="54">
        <f ca="1">VLOOKUP(CONCATENATE($F2509," ",$G2509),AllocFactorMatrix,(O$4+1),FALSE)*$E2509</f>
        <v>25438.144623518019</v>
      </c>
      <c r="P2509" s="54">
        <f ca="1">VLOOKUP(CONCATENATE($F2509," ",$G2509),AllocFactorMatrix,(P$4+1),FALSE)*$E2509</f>
        <v>4252.1270915577197</v>
      </c>
      <c r="Q2509" s="54">
        <f ca="1">VLOOKUP(CONCATENATE($F2509," ",$G2509),AllocFactorMatrix,(Q$4+1),FALSE)*$E2509</f>
        <v>1494.1901933019949</v>
      </c>
      <c r="R2509" s="54">
        <f ca="1">VLOOKUP(CONCATENATE($F2509," ",$G2509),AllocFactorMatrix,(R$4+1),FALSE)*$E2509</f>
        <v>77.551800849732558</v>
      </c>
      <c r="S2509" s="54">
        <f t="shared" ca="1" si="1255"/>
        <v>31262.013709227464</v>
      </c>
      <c r="T2509" s="54">
        <f ca="1">VLOOKUP(CONCATENATE($F2509," ",$G2509),AllocFactorMatrix,(T$4+1),FALSE)*$E2509</f>
        <v>866.87926143306902</v>
      </c>
      <c r="U2509" s="54">
        <f ca="1">VLOOKUP(CONCATENATE($F2509," ",$G2509),AllocFactorMatrix,(U$4+1),FALSE)*$E2509</f>
        <v>12942.751331876843</v>
      </c>
      <c r="V2509" s="54">
        <f ca="1">VLOOKUP(CONCATENATE($F2509," ",$G2509),AllocFactorMatrix,(V$4+1),FALSE)*$E2509</f>
        <v>49571.451682220999</v>
      </c>
      <c r="W2509" s="54">
        <f ca="1">VLOOKUP(CONCATENATE($F2509," ",$G2509),AllocFactorMatrix,(W$4+1),FALSE)*$E2509</f>
        <v>8182.1750774905177</v>
      </c>
      <c r="X2509" s="54">
        <f t="shared" ca="1" si="1256"/>
        <v>71563.257353021429</v>
      </c>
      <c r="Y2509" s="54">
        <f ca="1">VLOOKUP(CONCATENATE($F2509," ",$G2509),AllocFactorMatrix,(Y$4+1),FALSE)*$E2509</f>
        <v>7928.2508754919954</v>
      </c>
      <c r="Z2509" s="54">
        <f ca="1">VLOOKUP(CONCATENATE($F2509," ",$G2509),AllocFactorMatrix,(Z$4+1),FALSE)*$E2509</f>
        <v>115.8839183211177</v>
      </c>
      <c r="AA2509" s="54">
        <f t="shared" ca="1" si="1248"/>
        <v>8044.134793813113</v>
      </c>
      <c r="AB2509" s="54">
        <f ca="1">VLOOKUP(CONCATENATE($F2509," ",$G2509),AllocFactorMatrix,(AB$4+1),FALSE)*$E2509</f>
        <v>101.88491538749781</v>
      </c>
      <c r="AC2509" s="54">
        <f ca="1">VLOOKUP(CONCATENATE($F2509," ",$G2509),AllocFactorMatrix,(AC$4+1),FALSE)*$E2509</f>
        <v>5962.0866940068845</v>
      </c>
      <c r="AD2509" s="54">
        <f ca="1">VLOOKUP(CONCATENATE($F2509," ",$G2509),AllocFactorMatrix,(AD$4+1),FALSE)*$E2509</f>
        <v>754.87519401403688</v>
      </c>
    </row>
    <row r="2510" spans="1:30" s="51" customFormat="1" hidden="1" outlineLevel="1">
      <c r="A2510" s="56"/>
      <c r="B2510" s="111"/>
      <c r="C2510" s="55"/>
      <c r="D2510" s="55"/>
      <c r="F2510" s="52" t="str">
        <f>F2517</f>
        <v>CUST_DEP_FXNL</v>
      </c>
      <c r="G2510" s="55" t="str">
        <f>$G$8</f>
        <v>PRODUCTION</v>
      </c>
      <c r="H2510" s="53">
        <f t="shared" ref="H2510:H2517" ca="1" si="1257">SUBTOTAL(9,I2510:AD2510)</f>
        <v>39069.494191341662</v>
      </c>
      <c r="I2510" s="54">
        <f ca="1">VLOOKUP(CONCATENATE($F2510," ",$G2510),AllocFactorMatrix,(I$4+1),FALSE)*$E2517</f>
        <v>27570.800234484272</v>
      </c>
      <c r="J2510" s="54">
        <f ca="1">VLOOKUP(CONCATENATE($F2510," ",$G2510),AllocFactorMatrix,(J$4+1),FALSE)*$E2517</f>
        <v>1569.9455165996051</v>
      </c>
      <c r="K2510" s="54">
        <f ca="1">VLOOKUP(CONCATENATE($F2510," ",$G2510),AllocFactorMatrix,(K$4+1),FALSE)*$E2517</f>
        <v>3415.8000108695519</v>
      </c>
      <c r="L2510" s="54">
        <f ca="1">VLOOKUP(CONCATENATE($F2510," ",$G2510),AllocFactorMatrix,(L$4+1),FALSE)*$E2517</f>
        <v>419.89169840574129</v>
      </c>
      <c r="M2510" s="54">
        <f ca="1">VLOOKUP(CONCATENATE($F2510," ",$G2510),AllocFactorMatrix,(M$4+1),FALSE)*$E2517</f>
        <v>590.93072530924269</v>
      </c>
      <c r="N2510" s="54">
        <f t="shared" ref="N2510:N2517" ca="1" si="1258">SUBTOTAL(9,K2510:M2510)</f>
        <v>4426.6224345845358</v>
      </c>
      <c r="O2510" s="54">
        <f ca="1">VLOOKUP(CONCATENATE($F2510," ",$G2510),AllocFactorMatrix,(O$4+1),FALSE)*$E2517</f>
        <v>1608.8119254754708</v>
      </c>
      <c r="P2510" s="54">
        <f ca="1">VLOOKUP(CONCATENATE($F2510," ",$G2510),AllocFactorMatrix,(P$4+1),FALSE)*$E2517</f>
        <v>980.2883656203802</v>
      </c>
      <c r="Q2510" s="54">
        <f ca="1">VLOOKUP(CONCATENATE($F2510," ",$G2510),AllocFactorMatrix,(Q$4+1),FALSE)*$E2517</f>
        <v>836.8163254960657</v>
      </c>
      <c r="R2510" s="54">
        <f ca="1">VLOOKUP(CONCATENATE($F2510," ",$G2510),AllocFactorMatrix,(R$4+1),FALSE)*$E2517</f>
        <v>0</v>
      </c>
      <c r="S2510" s="54">
        <f ca="1">SUBTOTAL(9,O2510:R2510)</f>
        <v>3425.9166165919169</v>
      </c>
      <c r="T2510" s="54">
        <f ca="1">VLOOKUP(CONCATENATE($F2510," ",$G2510),AllocFactorMatrix,(T$4+1),FALSE)*$E2517</f>
        <v>0</v>
      </c>
      <c r="U2510" s="54">
        <f ca="1">VLOOKUP(CONCATENATE($F2510," ",$G2510),AllocFactorMatrix,(U$4+1),FALSE)*$E2517</f>
        <v>761.88184845505521</v>
      </c>
      <c r="V2510" s="54">
        <f ca="1">VLOOKUP(CONCATENATE($F2510," ",$G2510),AllocFactorMatrix,(V$4+1),FALSE)*$E2517</f>
        <v>695.08279470817808</v>
      </c>
      <c r="W2510" s="54">
        <f ca="1">VLOOKUP(CONCATENATE($F2510," ",$G2510),AllocFactorMatrix,(W$4+1),FALSE)*$E2517</f>
        <v>574.72141407230026</v>
      </c>
      <c r="X2510" s="54">
        <f ca="1">SUBTOTAL(9,T2510:W2510)</f>
        <v>2031.6860572355336</v>
      </c>
      <c r="Y2510" s="54">
        <f ca="1">VLOOKUP(CONCATENATE($F2510," ",$G2510),AllocFactorMatrix,(Y$4+1),FALSE)*$E2517</f>
        <v>44.523331845795354</v>
      </c>
      <c r="Z2510" s="54">
        <f ca="1">VLOOKUP(CONCATENATE($F2510," ",$G2510),AllocFactorMatrix,(Z$4+1),FALSE)*$E2517</f>
        <v>0</v>
      </c>
      <c r="AA2510" s="54">
        <f t="shared" ref="AA2510:AA2517" ca="1" si="1259">SUBTOTAL(9,Y2510:Z2510)</f>
        <v>44.523331845795354</v>
      </c>
      <c r="AB2510" s="54">
        <f ca="1">VLOOKUP(CONCATENATE($F2510," ",$G2510),AllocFactorMatrix,(AB$4+1),FALSE)*$E2517</f>
        <v>0</v>
      </c>
      <c r="AC2510" s="54">
        <f ca="1">VLOOKUP(CONCATENATE($F2510," ",$G2510),AllocFactorMatrix,(AC$4+1),FALSE)*$E2517</f>
        <v>0</v>
      </c>
      <c r="AD2510" s="54">
        <f ca="1">VLOOKUP(CONCATENATE($F2510," ",$G2510),AllocFactorMatrix,(AD$4+1),FALSE)*$E2517</f>
        <v>0</v>
      </c>
    </row>
    <row r="2511" spans="1:30" s="51" customFormat="1" hidden="1" outlineLevel="1">
      <c r="A2511" s="56"/>
      <c r="B2511" s="111"/>
      <c r="C2511" s="55"/>
      <c r="D2511" s="55"/>
      <c r="F2511" s="52" t="str">
        <f>F2517</f>
        <v>CUST_DEP_FXNL</v>
      </c>
      <c r="G2511" s="55" t="str">
        <f>$G$9</f>
        <v>BULKTRAN</v>
      </c>
      <c r="H2511" s="53">
        <f t="shared" ca="1" si="1257"/>
        <v>20707.692123503148</v>
      </c>
      <c r="I2511" s="54">
        <f ca="1">VLOOKUP(CONCATENATE($F2511," ",$G2511),AllocFactorMatrix,(I$4+1),FALSE)*$E2517</f>
        <v>14613.131156963744</v>
      </c>
      <c r="J2511" s="54">
        <f ca="1">VLOOKUP(CONCATENATE($F2511," ",$G2511),AllocFactorMatrix,(J$4+1),FALSE)*$E2517</f>
        <v>832.10568965142602</v>
      </c>
      <c r="K2511" s="54">
        <f ca="1">VLOOKUP(CONCATENATE($F2511," ",$G2511),AllocFactorMatrix,(K$4+1),FALSE)*$E2517</f>
        <v>1810.4492122199231</v>
      </c>
      <c r="L2511" s="54">
        <f ca="1">VLOOKUP(CONCATENATE($F2511," ",$G2511),AllocFactorMatrix,(L$4+1),FALSE)*$E2517</f>
        <v>222.55184500770579</v>
      </c>
      <c r="M2511" s="54">
        <f ca="1">VLOOKUP(CONCATENATE($F2511," ",$G2511),AllocFactorMatrix,(M$4+1),FALSE)*$E2517</f>
        <v>313.20629507238561</v>
      </c>
      <c r="N2511" s="54">
        <f t="shared" ca="1" si="1258"/>
        <v>2346.2073523000145</v>
      </c>
      <c r="O2511" s="54">
        <f ca="1">VLOOKUP(CONCATENATE($F2511," ",$G2511),AllocFactorMatrix,(O$4+1),FALSE)*$E2517</f>
        <v>852.70574208635048</v>
      </c>
      <c r="P2511" s="54">
        <f ca="1">VLOOKUP(CONCATENATE($F2511," ",$G2511),AllocFactorMatrix,(P$4+1),FALSE)*$E2517</f>
        <v>519.57441701453024</v>
      </c>
      <c r="Q2511" s="54">
        <f ca="1">VLOOKUP(CONCATENATE($F2511," ",$G2511),AllocFactorMatrix,(Q$4+1),FALSE)*$E2517</f>
        <v>443.53107689154518</v>
      </c>
      <c r="R2511" s="54">
        <f ca="1">VLOOKUP(CONCATENATE($F2511," ",$G2511),AllocFactorMatrix,(R$4+1),FALSE)*$E2517</f>
        <v>0</v>
      </c>
      <c r="S2511" s="54">
        <f t="shared" ref="S2511:S2517" ca="1" si="1260">SUBTOTAL(9,O2511:R2511)</f>
        <v>1815.8112359924257</v>
      </c>
      <c r="T2511" s="54">
        <f ca="1">VLOOKUP(CONCATENATE($F2511," ",$G2511),AllocFactorMatrix,(T$4+1),FALSE)*$E2517</f>
        <v>0</v>
      </c>
      <c r="U2511" s="54">
        <f ca="1">VLOOKUP(CONCATENATE($F2511," ",$G2511),AllocFactorMatrix,(U$4+1),FALSE)*$E2517</f>
        <v>403.81415421009291</v>
      </c>
      <c r="V2511" s="54">
        <f ca="1">VLOOKUP(CONCATENATE($F2511," ",$G2511),AllocFactorMatrix,(V$4+1),FALSE)*$E2517</f>
        <v>368.40918499402807</v>
      </c>
      <c r="W2511" s="54">
        <f ca="1">VLOOKUP(CONCATENATE($F2511," ",$G2511),AllocFactorMatrix,(W$4+1),FALSE)*$E2517</f>
        <v>304.61500323265051</v>
      </c>
      <c r="X2511" s="54">
        <f t="shared" ref="X2511:X2517" ca="1" si="1261">SUBTOTAL(9,T2511:W2511)</f>
        <v>1076.8383424367714</v>
      </c>
      <c r="Y2511" s="54">
        <f ca="1">VLOOKUP(CONCATENATE($F2511," ",$G2511),AllocFactorMatrix,(Y$4+1),FALSE)*$E2517</f>
        <v>23.598346158768951</v>
      </c>
      <c r="Z2511" s="54">
        <f ca="1">VLOOKUP(CONCATENATE($F2511," ",$G2511),AllocFactorMatrix,(Z$4+1),FALSE)*$E2517</f>
        <v>0</v>
      </c>
      <c r="AA2511" s="54">
        <f t="shared" ca="1" si="1259"/>
        <v>23.598346158768951</v>
      </c>
      <c r="AB2511" s="54">
        <f ca="1">VLOOKUP(CONCATENATE($F2511," ",$G2511),AllocFactorMatrix,(AB$4+1),FALSE)*$E2517</f>
        <v>0</v>
      </c>
      <c r="AC2511" s="54">
        <f ca="1">VLOOKUP(CONCATENATE($F2511," ",$G2511),AllocFactorMatrix,(AC$4+1),FALSE)*$E2517</f>
        <v>0</v>
      </c>
      <c r="AD2511" s="54">
        <f ca="1">VLOOKUP(CONCATENATE($F2511," ",$G2511),AllocFactorMatrix,(AD$4+1),FALSE)*$E2517</f>
        <v>0</v>
      </c>
    </row>
    <row r="2512" spans="1:30" s="51" customFormat="1" hidden="1" outlineLevel="1">
      <c r="A2512" s="56"/>
      <c r="B2512" s="111"/>
      <c r="C2512" s="55"/>
      <c r="D2512" s="55"/>
      <c r="F2512" s="52" t="str">
        <f>F2517</f>
        <v>CUST_DEP_FXNL</v>
      </c>
      <c r="G2512" s="55" t="str">
        <f>$G$10</f>
        <v>SUBTRAN</v>
      </c>
      <c r="H2512" s="53">
        <f t="shared" ca="1" si="1257"/>
        <v>4463.2130670946572</v>
      </c>
      <c r="I2512" s="54">
        <f ca="1">VLOOKUP(CONCATENATE($F2512," ",$G2512),AllocFactorMatrix,(I$4+1),FALSE)*$E2517</f>
        <v>3172.8190433393379</v>
      </c>
      <c r="J2512" s="54">
        <f ca="1">VLOOKUP(CONCATENATE($F2512," ",$G2512),AllocFactorMatrix,(J$4+1),FALSE)*$E2517</f>
        <v>176.38335479715431</v>
      </c>
      <c r="K2512" s="54">
        <f ca="1">VLOOKUP(CONCATENATE($F2512," ",$G2512),AllocFactorMatrix,(K$4+1),FALSE)*$E2517</f>
        <v>381.14672043359809</v>
      </c>
      <c r="L2512" s="54">
        <f ca="1">VLOOKUP(CONCATENATE($F2512," ",$G2512),AllocFactorMatrix,(L$4+1),FALSE)*$E2517</f>
        <v>45.978625049579939</v>
      </c>
      <c r="M2512" s="54">
        <f ca="1">VLOOKUP(CONCATENATE($F2512," ",$G2512),AllocFactorMatrix,(M$4+1),FALSE)*$E2517</f>
        <v>85.937980505143443</v>
      </c>
      <c r="N2512" s="54">
        <f t="shared" ca="1" si="1258"/>
        <v>513.06332598832148</v>
      </c>
      <c r="O2512" s="54">
        <f ca="1">VLOOKUP(CONCATENATE($F2512," ",$G2512),AllocFactorMatrix,(O$4+1),FALSE)*$E2517</f>
        <v>178.42101471665993</v>
      </c>
      <c r="P2512" s="54">
        <f ca="1">VLOOKUP(CONCATENATE($F2512," ",$G2512),AllocFactorMatrix,(P$4+1),FALSE)*$E2517</f>
        <v>108.4652136397218</v>
      </c>
      <c r="Q2512" s="54">
        <f ca="1">VLOOKUP(CONCATENATE($F2512," ",$G2512),AllocFactorMatrix,(Q$4+1),FALSE)*$E2517</f>
        <v>121.9180445413084</v>
      </c>
      <c r="R2512" s="54">
        <f ca="1">VLOOKUP(CONCATENATE($F2512," ",$G2512),AllocFactorMatrix,(R$4+1),FALSE)*$E2517</f>
        <v>0</v>
      </c>
      <c r="S2512" s="54">
        <f t="shared" ca="1" si="1260"/>
        <v>408.80427289769011</v>
      </c>
      <c r="T2512" s="54">
        <f ca="1">VLOOKUP(CONCATENATE($F2512," ",$G2512),AllocFactorMatrix,(T$4+1),FALSE)*$E2517</f>
        <v>0</v>
      </c>
      <c r="U2512" s="54">
        <f ca="1">VLOOKUP(CONCATENATE($F2512," ",$G2512),AllocFactorMatrix,(U$4+1),FALSE)*$E2517</f>
        <v>84.489578324290278</v>
      </c>
      <c r="V2512" s="54">
        <f ca="1">VLOOKUP(CONCATENATE($F2512," ",$G2512),AllocFactorMatrix,(V$4+1),FALSE)*$E2517</f>
        <v>101.60868013307423</v>
      </c>
      <c r="W2512" s="54">
        <f ca="1">VLOOKUP(CONCATENATE($F2512," ",$G2512),AllocFactorMatrix,(W$4+1),FALSE)*$E2517</f>
        <v>0</v>
      </c>
      <c r="X2512" s="54">
        <f t="shared" ca="1" si="1261"/>
        <v>186.09825845736452</v>
      </c>
      <c r="Y2512" s="54">
        <f ca="1">VLOOKUP(CONCATENATE($F2512," ",$G2512),AllocFactorMatrix,(Y$4+1),FALSE)*$E2517</f>
        <v>4.839216299845587</v>
      </c>
      <c r="Z2512" s="54">
        <f ca="1">VLOOKUP(CONCATENATE($F2512," ",$G2512),AllocFactorMatrix,(Z$4+1),FALSE)*$E2517</f>
        <v>0</v>
      </c>
      <c r="AA2512" s="54">
        <f t="shared" ca="1" si="1259"/>
        <v>4.839216299845587</v>
      </c>
      <c r="AB2512" s="54">
        <f ca="1">VLOOKUP(CONCATENATE($F2512," ",$G2512),AllocFactorMatrix,(AB$4+1),FALSE)*$E2517</f>
        <v>0</v>
      </c>
      <c r="AC2512" s="54">
        <f ca="1">VLOOKUP(CONCATENATE($F2512," ",$G2512),AllocFactorMatrix,(AC$4+1),FALSE)*$E2517</f>
        <v>1.2055953149437604</v>
      </c>
      <c r="AD2512" s="54">
        <f ca="1">VLOOKUP(CONCATENATE($F2512," ",$G2512),AllocFactorMatrix,(AD$4+1),FALSE)*$E2517</f>
        <v>0</v>
      </c>
    </row>
    <row r="2513" spans="1:30" s="51" customFormat="1" hidden="1" outlineLevel="1">
      <c r="A2513" s="56"/>
      <c r="B2513" s="111"/>
      <c r="C2513" s="55"/>
      <c r="D2513" s="55"/>
      <c r="F2513" s="52" t="str">
        <f>F2517</f>
        <v>CUST_DEP_FXNL</v>
      </c>
      <c r="G2513" s="55" t="str">
        <f>$G$11</f>
        <v>DISTPRI</v>
      </c>
      <c r="H2513" s="53">
        <f t="shared" ca="1" si="1257"/>
        <v>25996.553886963</v>
      </c>
      <c r="I2513" s="54">
        <f ca="1">VLOOKUP(CONCATENATE($F2513," ",$G2513),AllocFactorMatrix,(I$4+1),FALSE)*$E2517</f>
        <v>19984.220121330705</v>
      </c>
      <c r="J2513" s="54">
        <f ca="1">VLOOKUP(CONCATENATE($F2513," ",$G2513),AllocFactorMatrix,(J$4+1),FALSE)*$E2517</f>
        <v>1085.0904399443996</v>
      </c>
      <c r="K2513" s="54">
        <f ca="1">VLOOKUP(CONCATENATE($F2513," ",$G2513),AllocFactorMatrix,(K$4+1),FALSE)*$E2517</f>
        <v>2340.3308512934855</v>
      </c>
      <c r="L2513" s="54">
        <f ca="1">VLOOKUP(CONCATENATE($F2513," ",$G2513),AllocFactorMatrix,(L$4+1),FALSE)*$E2517</f>
        <v>282.46716891747849</v>
      </c>
      <c r="M2513" s="54">
        <f ca="1">VLOOKUP(CONCATENATE($F2513," ",$G2513),AllocFactorMatrix,(M$4+1),FALSE)*$E2517</f>
        <v>0</v>
      </c>
      <c r="N2513" s="54">
        <f t="shared" ca="1" si="1258"/>
        <v>2622.7980202109638</v>
      </c>
      <c r="O2513" s="54">
        <f ca="1">VLOOKUP(CONCATENATE($F2513," ",$G2513),AllocFactorMatrix,(O$4+1),FALSE)*$E2517</f>
        <v>1087.29568080985</v>
      </c>
      <c r="P2513" s="54">
        <f ca="1">VLOOKUP(CONCATENATE($F2513," ",$G2513),AllocFactorMatrix,(P$4+1),FALSE)*$E2517</f>
        <v>662.23466025735991</v>
      </c>
      <c r="Q2513" s="54">
        <f ca="1">VLOOKUP(CONCATENATE($F2513," ",$G2513),AllocFactorMatrix,(Q$4+1),FALSE)*$E2517</f>
        <v>0</v>
      </c>
      <c r="R2513" s="54">
        <f ca="1">VLOOKUP(CONCATENATE($F2513," ",$G2513),AllocFactorMatrix,(R$4+1),FALSE)*$E2517</f>
        <v>0</v>
      </c>
      <c r="S2513" s="54">
        <f t="shared" ca="1" si="1260"/>
        <v>1749.53034106721</v>
      </c>
      <c r="T2513" s="54">
        <f ca="1">VLOOKUP(CONCATENATE($F2513," ",$G2513),AllocFactorMatrix,(T$4+1),FALSE)*$E2517</f>
        <v>0</v>
      </c>
      <c r="U2513" s="54">
        <f ca="1">VLOOKUP(CONCATENATE($F2513," ",$G2513),AllocFactorMatrix,(U$4+1),FALSE)*$E2517</f>
        <v>517.86142024453932</v>
      </c>
      <c r="V2513" s="54">
        <f ca="1">VLOOKUP(CONCATENATE($F2513," ",$G2513),AllocFactorMatrix,(V$4+1),FALSE)*$E2517</f>
        <v>0</v>
      </c>
      <c r="W2513" s="54">
        <f ca="1">VLOOKUP(CONCATENATE($F2513," ",$G2513),AllocFactorMatrix,(W$4+1),FALSE)*$E2517</f>
        <v>0</v>
      </c>
      <c r="X2513" s="54">
        <f t="shared" ca="1" si="1261"/>
        <v>517.86142024453932</v>
      </c>
      <c r="Y2513" s="54">
        <f ca="1">VLOOKUP(CONCATENATE($F2513," ",$G2513),AllocFactorMatrix,(Y$4+1),FALSE)*$E2517</f>
        <v>29.546495607511542</v>
      </c>
      <c r="Z2513" s="54">
        <f ca="1">VLOOKUP(CONCATENATE($F2513," ",$G2513),AllocFactorMatrix,(Z$4+1),FALSE)*$E2517</f>
        <v>0</v>
      </c>
      <c r="AA2513" s="54">
        <f t="shared" ca="1" si="1259"/>
        <v>29.546495607511542</v>
      </c>
      <c r="AB2513" s="54">
        <f ca="1">VLOOKUP(CONCATENATE($F2513," ",$G2513),AllocFactorMatrix,(AB$4+1),FALSE)*$E2517</f>
        <v>0</v>
      </c>
      <c r="AC2513" s="54">
        <f ca="1">VLOOKUP(CONCATENATE($F2513," ",$G2513),AllocFactorMatrix,(AC$4+1),FALSE)*$E2517</f>
        <v>7.5070485576690347</v>
      </c>
      <c r="AD2513" s="54">
        <f ca="1">VLOOKUP(CONCATENATE($F2513," ",$G2513),AllocFactorMatrix,(AD$4+1),FALSE)*$E2517</f>
        <v>0</v>
      </c>
    </row>
    <row r="2514" spans="1:30" s="51" customFormat="1" hidden="1" outlineLevel="1">
      <c r="A2514" s="56"/>
      <c r="B2514" s="111"/>
      <c r="C2514" s="55"/>
      <c r="D2514" s="55"/>
      <c r="F2514" s="52" t="str">
        <f>F2517</f>
        <v>CUST_DEP_FXNL</v>
      </c>
      <c r="G2514" s="55" t="str">
        <f>$G$12</f>
        <v>DISTSEC</v>
      </c>
      <c r="H2514" s="53">
        <f t="shared" ca="1" si="1257"/>
        <v>13784.809035475335</v>
      </c>
      <c r="I2514" s="54">
        <f ca="1">VLOOKUP(CONCATENATE($F2514," ",$G2514),AllocFactorMatrix,(I$4+1),FALSE)*$E2517</f>
        <v>11504.65545806065</v>
      </c>
      <c r="J2514" s="54">
        <f ca="1">VLOOKUP(CONCATENATE($F2514," ",$G2514),AllocFactorMatrix,(J$4+1),FALSE)*$E2517</f>
        <v>638.89108039794939</v>
      </c>
      <c r="K2514" s="54">
        <f ca="1">VLOOKUP(CONCATENATE($F2514," ",$G2514),AllocFactorMatrix,(K$4+1),FALSE)*$E2517</f>
        <v>1145.0906035911544</v>
      </c>
      <c r="L2514" s="54">
        <f ca="1">VLOOKUP(CONCATENATE($F2514," ",$G2514),AllocFactorMatrix,(L$4+1),FALSE)*$E2517</f>
        <v>0</v>
      </c>
      <c r="M2514" s="54">
        <f ca="1">VLOOKUP(CONCATENATE($F2514," ",$G2514),AllocFactorMatrix,(M$4+1),FALSE)*$E2517</f>
        <v>0</v>
      </c>
      <c r="N2514" s="54">
        <f t="shared" ca="1" si="1258"/>
        <v>1145.0906035911544</v>
      </c>
      <c r="O2514" s="54">
        <f ca="1">VLOOKUP(CONCATENATE($F2514," ",$G2514),AllocFactorMatrix,(O$4+1),FALSE)*$E2517</f>
        <v>452.0938875864515</v>
      </c>
      <c r="P2514" s="54">
        <f ca="1">VLOOKUP(CONCATENATE($F2514," ",$G2514),AllocFactorMatrix,(P$4+1),FALSE)*$E2517</f>
        <v>0</v>
      </c>
      <c r="Q2514" s="54">
        <f ca="1">VLOOKUP(CONCATENATE($F2514," ",$G2514),AllocFactorMatrix,(Q$4+1),FALSE)*$E2517</f>
        <v>0</v>
      </c>
      <c r="R2514" s="54">
        <f ca="1">VLOOKUP(CONCATENATE($F2514," ",$G2514),AllocFactorMatrix,(R$4+1),FALSE)*$E2517</f>
        <v>0</v>
      </c>
      <c r="S2514" s="54">
        <f t="shared" ca="1" si="1260"/>
        <v>452.0938875864515</v>
      </c>
      <c r="T2514" s="54">
        <f ca="1">VLOOKUP(CONCATENATE($F2514," ",$G2514),AllocFactorMatrix,(T$4+1),FALSE)*$E2517</f>
        <v>0</v>
      </c>
      <c r="U2514" s="54">
        <f ca="1">VLOOKUP(CONCATENATE($F2514," ",$G2514),AllocFactorMatrix,(U$4+1),FALSE)*$E2517</f>
        <v>0</v>
      </c>
      <c r="V2514" s="54">
        <f ca="1">VLOOKUP(CONCATENATE($F2514," ",$G2514),AllocFactorMatrix,(V$4+1),FALSE)*$E2517</f>
        <v>0</v>
      </c>
      <c r="W2514" s="54">
        <f ca="1">VLOOKUP(CONCATENATE($F2514," ",$G2514),AllocFactorMatrix,(W$4+1),FALSE)*$E2517</f>
        <v>0</v>
      </c>
      <c r="X2514" s="54">
        <f t="shared" ca="1" si="1261"/>
        <v>0</v>
      </c>
      <c r="Y2514" s="54">
        <f ca="1">VLOOKUP(CONCATENATE($F2514," ",$G2514),AllocFactorMatrix,(Y$4+1),FALSE)*$E2517</f>
        <v>15.027138020603902</v>
      </c>
      <c r="Z2514" s="54">
        <f ca="1">VLOOKUP(CONCATENATE($F2514," ",$G2514),AllocFactorMatrix,(Z$4+1),FALSE)*$E2517</f>
        <v>0</v>
      </c>
      <c r="AA2514" s="54">
        <f t="shared" ca="1" si="1259"/>
        <v>15.027138020603902</v>
      </c>
      <c r="AB2514" s="54">
        <f ca="1">VLOOKUP(CONCATENATE($F2514," ",$G2514),AllocFactorMatrix,(AB$4+1),FALSE)*$E2517</f>
        <v>0</v>
      </c>
      <c r="AC2514" s="54">
        <f ca="1">VLOOKUP(CONCATENATE($F2514," ",$G2514),AllocFactorMatrix,(AC$4+1),FALSE)*$E2517</f>
        <v>29.050867818526225</v>
      </c>
      <c r="AD2514" s="54">
        <f ca="1">VLOOKUP(CONCATENATE($F2514," ",$G2514),AllocFactorMatrix,(AD$4+1),FALSE)*$E2517</f>
        <v>0</v>
      </c>
    </row>
    <row r="2515" spans="1:30" s="51" customFormat="1" hidden="1" outlineLevel="1">
      <c r="A2515" s="56"/>
      <c r="B2515" s="111"/>
      <c r="C2515" s="55"/>
      <c r="D2515" s="55"/>
      <c r="F2515" s="52" t="str">
        <f>F2517</f>
        <v>CUST_DEP_FXNL</v>
      </c>
      <c r="G2515" s="55" t="str">
        <f>$G$13</f>
        <v>ENERGY</v>
      </c>
      <c r="H2515" s="53">
        <f t="shared" ca="1" si="1257"/>
        <v>281.31978521542572</v>
      </c>
      <c r="I2515" s="54">
        <f ca="1">VLOOKUP(CONCATENATE($F2515," ",$G2515),AllocFactorMatrix,(I$4+1),FALSE)*$E2517</f>
        <v>177.45954844551653</v>
      </c>
      <c r="J2515" s="54">
        <f ca="1">VLOOKUP(CONCATENATE($F2515," ",$G2515),AllocFactorMatrix,(J$4+1),FALSE)*$E2517</f>
        <v>13.247407286777532</v>
      </c>
      <c r="K2515" s="54">
        <f ca="1">VLOOKUP(CONCATENATE($F2515," ",$G2515),AllocFactorMatrix,(K$4+1),FALSE)*$E2517</f>
        <v>26.400683855385363</v>
      </c>
      <c r="L2515" s="54">
        <f ca="1">VLOOKUP(CONCATENATE($F2515," ",$G2515),AllocFactorMatrix,(L$4+1),FALSE)*$E2517</f>
        <v>3.2768699461991657</v>
      </c>
      <c r="M2515" s="54">
        <f ca="1">VLOOKUP(CONCATENATE($F2515," ",$G2515),AllocFactorMatrix,(M$4+1),FALSE)*$E2517</f>
        <v>4.5335554431106084</v>
      </c>
      <c r="N2515" s="54">
        <f t="shared" ca="1" si="1258"/>
        <v>34.211109244695137</v>
      </c>
      <c r="O2515" s="54">
        <f ca="1">VLOOKUP(CONCATENATE($F2515," ",$G2515),AllocFactorMatrix,(O$4+1),FALSE)*$E2517</f>
        <v>14.91365672258072</v>
      </c>
      <c r="P2515" s="54">
        <f ca="1">VLOOKUP(CONCATENATE($F2515," ",$G2515),AllocFactorMatrix,(P$4+1),FALSE)*$E2517</f>
        <v>9.0410027824992749</v>
      </c>
      <c r="Q2515" s="54">
        <f ca="1">VLOOKUP(CONCATENATE($F2515," ",$G2515),AllocFactorMatrix,(Q$4+1),FALSE)*$E2517</f>
        <v>7.7603679092456144</v>
      </c>
      <c r="R2515" s="54">
        <f ca="1">VLOOKUP(CONCATENATE($F2515," ",$G2515),AllocFactorMatrix,(R$4+1),FALSE)*$E2517</f>
        <v>0</v>
      </c>
      <c r="S2515" s="54">
        <f t="shared" ca="1" si="1260"/>
        <v>31.715027414325611</v>
      </c>
      <c r="T2515" s="54">
        <f ca="1">VLOOKUP(CONCATENATE($F2515," ",$G2515),AllocFactorMatrix,(T$4+1),FALSE)*$E2517</f>
        <v>0</v>
      </c>
      <c r="U2515" s="54">
        <f ca="1">VLOOKUP(CONCATENATE($F2515," ",$G2515),AllocFactorMatrix,(U$4+1),FALSE)*$E2517</f>
        <v>8.313023534853766</v>
      </c>
      <c r="V2515" s="54">
        <f ca="1">VLOOKUP(CONCATENATE($F2515," ",$G2515),AllocFactorMatrix,(V$4+1),FALSE)*$E2517</f>
        <v>8.1474978092994572</v>
      </c>
      <c r="W2515" s="54">
        <f ca="1">VLOOKUP(CONCATENATE($F2515," ",$G2515),AllocFactorMatrix,(W$4+1),FALSE)*$E2517</f>
        <v>7.0776342370890184</v>
      </c>
      <c r="X2515" s="54">
        <f t="shared" ca="1" si="1261"/>
        <v>23.53815558124224</v>
      </c>
      <c r="Y2515" s="54">
        <f ca="1">VLOOKUP(CONCATENATE($F2515," ",$G2515),AllocFactorMatrix,(Y$4+1),FALSE)*$E2517</f>
        <v>0.36412146121394656</v>
      </c>
      <c r="Z2515" s="54">
        <f ca="1">VLOOKUP(CONCATENATE($F2515," ",$G2515),AllocFactorMatrix,(Z$4+1),FALSE)*$E2517</f>
        <v>0</v>
      </c>
      <c r="AA2515" s="54">
        <f t="shared" ca="1" si="1259"/>
        <v>0.36412146121394656</v>
      </c>
      <c r="AB2515" s="54">
        <f ca="1">VLOOKUP(CONCATENATE($F2515," ",$G2515),AllocFactorMatrix,(AB$4+1),FALSE)*$E2517</f>
        <v>0</v>
      </c>
      <c r="AC2515" s="54">
        <f ca="1">VLOOKUP(CONCATENATE($F2515," ",$G2515),AllocFactorMatrix,(AC$4+1),FALSE)*$E2517</f>
        <v>0.78441578165475945</v>
      </c>
      <c r="AD2515" s="54">
        <f ca="1">VLOOKUP(CONCATENATE($F2515," ",$G2515),AllocFactorMatrix,(AD$4+1),FALSE)*$E2517</f>
        <v>0</v>
      </c>
    </row>
    <row r="2516" spans="1:30" s="51" customFormat="1" hidden="1" outlineLevel="1">
      <c r="A2516" s="56"/>
      <c r="B2516" s="111"/>
      <c r="C2516" s="55"/>
      <c r="D2516" s="55"/>
      <c r="F2516" s="52" t="str">
        <f>F2517</f>
        <v>CUST_DEP_FXNL</v>
      </c>
      <c r="G2516" s="55" t="str">
        <f>$G$14</f>
        <v>CUSTOMER</v>
      </c>
      <c r="H2516" s="53">
        <f t="shared" ca="1" si="1257"/>
        <v>6096.9179104067698</v>
      </c>
      <c r="I2516" s="54">
        <f ca="1">VLOOKUP(CONCATENATE($F2516," ",$G2516),AllocFactorMatrix,(I$4+1),FALSE)*$E2517</f>
        <v>3463.771500668865</v>
      </c>
      <c r="J2516" s="54">
        <f ca="1">VLOOKUP(CONCATENATE($F2516," ",$G2516),AllocFactorMatrix,(J$4+1),FALSE)*$E2517</f>
        <v>1045.2887719200294</v>
      </c>
      <c r="K2516" s="54">
        <f ca="1">VLOOKUP(CONCATENATE($F2516," ",$G2516),AllocFactorMatrix,(K$4+1),FALSE)*$E2517</f>
        <v>176.25261097868065</v>
      </c>
      <c r="L2516" s="54">
        <f ca="1">VLOOKUP(CONCATENATE($F2516," ",$G2516),AllocFactorMatrix,(L$4+1),FALSE)*$E2517</f>
        <v>222.18808144041898</v>
      </c>
      <c r="M2516" s="54">
        <f ca="1">VLOOKUP(CONCATENATE($F2516," ",$G2516),AllocFactorMatrix,(M$4+1),FALSE)*$E2517</f>
        <v>541.24891332362154</v>
      </c>
      <c r="N2516" s="54">
        <f t="shared" ca="1" si="1258"/>
        <v>939.68960574272114</v>
      </c>
      <c r="O2516" s="54">
        <f ca="1">VLOOKUP(CONCATENATE($F2516," ",$G2516),AllocFactorMatrix,(O$4+1),FALSE)*$E2517</f>
        <v>30.99103095163224</v>
      </c>
      <c r="P2516" s="54">
        <f ca="1">VLOOKUP(CONCATENATE($F2516," ",$G2516),AllocFactorMatrix,(P$4+1),FALSE)*$E2517</f>
        <v>30.009617244415509</v>
      </c>
      <c r="Q2516" s="54">
        <f ca="1">VLOOKUP(CONCATENATE($F2516," ",$G2516),AllocFactorMatrix,(Q$4+1),FALSE)*$E2517</f>
        <v>123.14577141277829</v>
      </c>
      <c r="R2516" s="54">
        <f ca="1">VLOOKUP(CONCATENATE($F2516," ",$G2516),AllocFactorMatrix,(R$4+1),FALSE)*$E2517</f>
        <v>0</v>
      </c>
      <c r="S2516" s="54">
        <f t="shared" ca="1" si="1260"/>
        <v>184.14641960882602</v>
      </c>
      <c r="T2516" s="54">
        <f ca="1">VLOOKUP(CONCATENATE($F2516," ",$G2516),AllocFactorMatrix,(T$4+1),FALSE)*$E2517</f>
        <v>0</v>
      </c>
      <c r="U2516" s="54">
        <f ca="1">VLOOKUP(CONCATENATE($F2516," ",$G2516),AllocFactorMatrix,(U$4+1),FALSE)*$E2517</f>
        <v>4.5101616196842338</v>
      </c>
      <c r="V2516" s="54">
        <f ca="1">VLOOKUP(CONCATENATE($F2516," ",$G2516),AllocFactorMatrix,(V$4+1),FALSE)*$E2517</f>
        <v>4.192165264385566</v>
      </c>
      <c r="W2516" s="54">
        <f ca="1">VLOOKUP(CONCATENATE($F2516," ",$G2516),AllocFactorMatrix,(W$4+1),FALSE)*$E2517</f>
        <v>3.4404230006534653</v>
      </c>
      <c r="X2516" s="54">
        <f t="shared" ca="1" si="1261"/>
        <v>12.142749884723266</v>
      </c>
      <c r="Y2516" s="54">
        <f ca="1">VLOOKUP(CONCATENATE($F2516," ",$G2516),AllocFactorMatrix,(Y$4+1),FALSE)*$E2517</f>
        <v>0.77311960588009176</v>
      </c>
      <c r="Z2516" s="54">
        <f ca="1">VLOOKUP(CONCATENATE($F2516," ",$G2516),AllocFactorMatrix,(Z$4+1),FALSE)*$E2517</f>
        <v>0</v>
      </c>
      <c r="AA2516" s="54">
        <f t="shared" ca="1" si="1259"/>
        <v>0.77311960588009176</v>
      </c>
      <c r="AB2516" s="54">
        <f ca="1">VLOOKUP(CONCATENATE($F2516," ",$G2516),AllocFactorMatrix,(AB$4+1),FALSE)*$E2517</f>
        <v>0</v>
      </c>
      <c r="AC2516" s="54">
        <f ca="1">VLOOKUP(CONCATENATE($F2516," ",$G2516),AllocFactorMatrix,(AC$4+1),FALSE)*$E2517</f>
        <v>451.1057429757235</v>
      </c>
      <c r="AD2516" s="54">
        <f ca="1">VLOOKUP(CONCATENATE($F2516," ",$G2516),AllocFactorMatrix,(AD$4+1),FALSE)*$E2517</f>
        <v>0</v>
      </c>
    </row>
    <row r="2517" spans="1:30" s="51" customFormat="1" collapsed="1">
      <c r="A2517" s="56"/>
      <c r="B2517" s="111"/>
      <c r="C2517" s="55"/>
      <c r="D2517" s="98" t="s">
        <v>331</v>
      </c>
      <c r="E2517" s="61">
        <v>110400</v>
      </c>
      <c r="F2517" s="96" t="s">
        <v>372</v>
      </c>
      <c r="G2517" s="55" t="str">
        <f>$G$15</f>
        <v>TOTAL</v>
      </c>
      <c r="H2517" s="53">
        <f t="shared" ca="1" si="1257"/>
        <v>110400</v>
      </c>
      <c r="I2517" s="54">
        <f ca="1">VLOOKUP(CONCATENATE($F2517," ",$G2517),AllocFactorMatrix,(I$4+1),FALSE)*$E2517</f>
        <v>80486.857063293093</v>
      </c>
      <c r="J2517" s="54">
        <f ca="1">VLOOKUP(CONCATENATE($F2517," ",$G2517),AllocFactorMatrix,(J$4+1),FALSE)*$E2517</f>
        <v>5360.9522605973425</v>
      </c>
      <c r="K2517" s="54">
        <f ca="1">VLOOKUP(CONCATENATE($F2517," ",$G2517),AllocFactorMatrix,(K$4+1),FALSE)*$E2517</f>
        <v>9295.4706932417794</v>
      </c>
      <c r="L2517" s="54">
        <f ca="1">VLOOKUP(CONCATENATE($F2517," ",$G2517),AllocFactorMatrix,(L$4+1),FALSE)*$E2517</f>
        <v>1196.3542887671235</v>
      </c>
      <c r="M2517" s="54">
        <f ca="1">VLOOKUP(CONCATENATE($F2517," ",$G2517),AllocFactorMatrix,(M$4+1),FALSE)*$E2517</f>
        <v>1535.8574696535038</v>
      </c>
      <c r="N2517" s="54">
        <f t="shared" ca="1" si="1258"/>
        <v>12027.682451662406</v>
      </c>
      <c r="O2517" s="54">
        <f ca="1">VLOOKUP(CONCATENATE($F2517," ",$G2517),AllocFactorMatrix,(O$4+1),FALSE)*$E2517</f>
        <v>4225.232938348996</v>
      </c>
      <c r="P2517" s="54">
        <f ca="1">VLOOKUP(CONCATENATE($F2517," ",$G2517),AllocFactorMatrix,(P$4+1),FALSE)*$E2517</f>
        <v>2309.6132765589064</v>
      </c>
      <c r="Q2517" s="54">
        <f ca="1">VLOOKUP(CONCATENATE($F2517," ",$G2517),AllocFactorMatrix,(Q$4+1),FALSE)*$E2517</f>
        <v>1533.1715862509429</v>
      </c>
      <c r="R2517" s="54">
        <f ca="1">VLOOKUP(CONCATENATE($F2517," ",$G2517),AllocFactorMatrix,(R$4+1),FALSE)*$E2517</f>
        <v>0</v>
      </c>
      <c r="S2517" s="54">
        <f t="shared" ca="1" si="1260"/>
        <v>8068.017801158845</v>
      </c>
      <c r="T2517" s="54">
        <f ca="1">VLOOKUP(CONCATENATE($F2517," ",$G2517),AllocFactorMatrix,(T$4+1),FALSE)*$E2517</f>
        <v>0</v>
      </c>
      <c r="U2517" s="54">
        <f ca="1">VLOOKUP(CONCATENATE($F2517," ",$G2517),AllocFactorMatrix,(U$4+1),FALSE)*$E2517</f>
        <v>1780.8701863885155</v>
      </c>
      <c r="V2517" s="54">
        <f ca="1">VLOOKUP(CONCATENATE($F2517," ",$G2517),AllocFactorMatrix,(V$4+1),FALSE)*$E2517</f>
        <v>1177.4403229089655</v>
      </c>
      <c r="W2517" s="54">
        <f ca="1">VLOOKUP(CONCATENATE($F2517," ",$G2517),AllocFactorMatrix,(W$4+1),FALSE)*$E2517</f>
        <v>889.8544745426932</v>
      </c>
      <c r="X2517" s="54">
        <f t="shared" ca="1" si="1261"/>
        <v>3848.1649838401745</v>
      </c>
      <c r="Y2517" s="54">
        <f ca="1">VLOOKUP(CONCATENATE($F2517," ",$G2517),AllocFactorMatrix,(Y$4+1),FALSE)*$E2517</f>
        <v>118.67176899961937</v>
      </c>
      <c r="Z2517" s="54">
        <f ca="1">VLOOKUP(CONCATENATE($F2517," ",$G2517),AllocFactorMatrix,(Z$4+1),FALSE)*$E2517</f>
        <v>0</v>
      </c>
      <c r="AA2517" s="54">
        <f t="shared" ca="1" si="1259"/>
        <v>118.67176899961937</v>
      </c>
      <c r="AB2517" s="54">
        <f ca="1">VLOOKUP(CONCATENATE($F2517," ",$G2517),AllocFactorMatrix,(AB$4+1),FALSE)*$E2517</f>
        <v>0</v>
      </c>
      <c r="AC2517" s="54">
        <f ca="1">VLOOKUP(CONCATENATE($F2517," ",$G2517),AllocFactorMatrix,(AC$4+1),FALSE)*$E2517</f>
        <v>489.6536704485174</v>
      </c>
      <c r="AD2517" s="54">
        <f ca="1">VLOOKUP(CONCATENATE($F2517," ",$G2517),AllocFactorMatrix,(AD$4+1),FALSE)*$E2517</f>
        <v>0</v>
      </c>
    </row>
    <row r="2518" spans="1:30" s="51" customFormat="1" hidden="1" outlineLevel="1">
      <c r="A2518" s="56"/>
      <c r="B2518" s="111"/>
      <c r="C2518" s="55"/>
      <c r="D2518" s="98"/>
      <c r="G2518" s="55" t="str">
        <f>$G$8</f>
        <v>PRODUCTION</v>
      </c>
      <c r="H2518" s="53">
        <f t="shared" ref="H2518:AD2518" ca="1" si="1262">+H2454+H2462+H2470+H2478+H2486+H2494+H2502+H2510</f>
        <v>1715540.8835744981</v>
      </c>
      <c r="I2518" s="53">
        <f t="shared" ca="1" si="1262"/>
        <v>853372.09063227393</v>
      </c>
      <c r="J2518" s="53">
        <f t="shared" ca="1" si="1262"/>
        <v>42392.254073935626</v>
      </c>
      <c r="K2518" s="53">
        <f t="shared" ca="1" si="1262"/>
        <v>152945.5766978313</v>
      </c>
      <c r="L2518" s="53">
        <f t="shared" ca="1" si="1262"/>
        <v>5126.5581783302723</v>
      </c>
      <c r="M2518" s="53">
        <f t="shared" ca="1" si="1262"/>
        <v>1032.3068472526868</v>
      </c>
      <c r="N2518" s="53">
        <f t="shared" ca="1" si="1262"/>
        <v>159104.44172341429</v>
      </c>
      <c r="O2518" s="53">
        <f t="shared" ca="1" si="1262"/>
        <v>115274.70317371804</v>
      </c>
      <c r="P2518" s="53">
        <f t="shared" ca="1" si="1262"/>
        <v>22159.555441351073</v>
      </c>
      <c r="Q2518" s="53">
        <f t="shared" ca="1" si="1262"/>
        <v>10407.332759055647</v>
      </c>
      <c r="R2518" s="53">
        <f t="shared" ca="1" si="1262"/>
        <v>430.37542600800913</v>
      </c>
      <c r="S2518" s="53">
        <f t="shared" ca="1" si="1262"/>
        <v>148271.96680013277</v>
      </c>
      <c r="T2518" s="53">
        <f t="shared" ca="1" si="1262"/>
        <v>3970.6407181550235</v>
      </c>
      <c r="U2518" s="53">
        <f t="shared" ca="1" si="1262"/>
        <v>65740.740675978799</v>
      </c>
      <c r="V2518" s="53">
        <f t="shared" ca="1" si="1262"/>
        <v>344110.17750300583</v>
      </c>
      <c r="W2518" s="53">
        <f t="shared" ca="1" si="1262"/>
        <v>62589.795665974314</v>
      </c>
      <c r="X2518" s="53">
        <f t="shared" ca="1" si="1262"/>
        <v>476411.35456311406</v>
      </c>
      <c r="Y2518" s="53">
        <f t="shared" ca="1" si="1262"/>
        <v>34951.138169085789</v>
      </c>
      <c r="Z2518" s="53">
        <f t="shared" ca="1" si="1262"/>
        <v>584.67245562258461</v>
      </c>
      <c r="AA2518" s="53">
        <f t="shared" ca="1" si="1262"/>
        <v>35535.810624708371</v>
      </c>
      <c r="AB2518" s="53">
        <f t="shared" ca="1" si="1262"/>
        <v>452.96515691902118</v>
      </c>
      <c r="AC2518" s="53">
        <f t="shared" ca="1" si="1262"/>
        <v>0</v>
      </c>
      <c r="AD2518" s="53">
        <f t="shared" ca="1" si="1262"/>
        <v>0</v>
      </c>
    </row>
    <row r="2519" spans="1:30" s="51" customFormat="1" hidden="1" outlineLevel="1">
      <c r="A2519" s="56"/>
      <c r="B2519" s="111"/>
      <c r="C2519" s="55"/>
      <c r="D2519" s="98"/>
      <c r="G2519" s="55" t="str">
        <f>$G$9</f>
        <v>BULKTRAN</v>
      </c>
      <c r="H2519" s="53">
        <f t="shared" ref="H2519:AD2519" ca="1" si="1263">+H2455+H2463+H2471+H2479+H2487+H2495+H2503+H2511</f>
        <v>440527.73791375145</v>
      </c>
      <c r="I2519" s="53">
        <f t="shared" ca="1" si="1263"/>
        <v>221409.34476607709</v>
      </c>
      <c r="J2519" s="53">
        <f t="shared" ca="1" si="1263"/>
        <v>11054.781457539271</v>
      </c>
      <c r="K2519" s="53">
        <f t="shared" ca="1" si="1263"/>
        <v>39255.524680417242</v>
      </c>
      <c r="L2519" s="53">
        <f t="shared" ca="1" si="1263"/>
        <v>1401.1898758352881</v>
      </c>
      <c r="M2519" s="53">
        <f t="shared" ca="1" si="1263"/>
        <v>423.73519815924237</v>
      </c>
      <c r="N2519" s="53">
        <f t="shared" ca="1" si="1263"/>
        <v>41080.449754411769</v>
      </c>
      <c r="O2519" s="53">
        <f t="shared" ca="1" si="1263"/>
        <v>29316.788082426487</v>
      </c>
      <c r="P2519" s="53">
        <f t="shared" ca="1" si="1263"/>
        <v>5823.2622281192007</v>
      </c>
      <c r="Q2519" s="53">
        <f t="shared" ca="1" si="1263"/>
        <v>2840.1688440601574</v>
      </c>
      <c r="R2519" s="53">
        <f t="shared" ca="1" si="1263"/>
        <v>107.77412140636642</v>
      </c>
      <c r="S2519" s="53">
        <f t="shared" ca="1" si="1263"/>
        <v>38087.99327601221</v>
      </c>
      <c r="T2519" s="53">
        <f t="shared" ca="1" si="1263"/>
        <v>994.32330230568891</v>
      </c>
      <c r="U2519" s="53">
        <f t="shared" ca="1" si="1263"/>
        <v>16675.745581805964</v>
      </c>
      <c r="V2519" s="53">
        <f t="shared" ca="1" si="1263"/>
        <v>86366.023995794385</v>
      </c>
      <c r="W2519" s="53">
        <f t="shared" ca="1" si="1263"/>
        <v>15834.358890898149</v>
      </c>
      <c r="X2519" s="53">
        <f t="shared" ca="1" si="1263"/>
        <v>119870.4517708042</v>
      </c>
      <c r="Y2519" s="53">
        <f t="shared" ca="1" si="1263"/>
        <v>8764.8728660565739</v>
      </c>
      <c r="Z2519" s="53">
        <f t="shared" ca="1" si="1263"/>
        <v>146.41300689425088</v>
      </c>
      <c r="AA2519" s="53">
        <f t="shared" ca="1" si="1263"/>
        <v>8911.2858729508262</v>
      </c>
      <c r="AB2519" s="53">
        <f t="shared" ca="1" si="1263"/>
        <v>113.43101595613851</v>
      </c>
      <c r="AC2519" s="53">
        <f t="shared" ca="1" si="1263"/>
        <v>0</v>
      </c>
      <c r="AD2519" s="53">
        <f t="shared" ca="1" si="1263"/>
        <v>0</v>
      </c>
    </row>
    <row r="2520" spans="1:30" s="51" customFormat="1" hidden="1" outlineLevel="1">
      <c r="A2520" s="56"/>
      <c r="B2520" s="111"/>
      <c r="C2520" s="55"/>
      <c r="D2520" s="98"/>
      <c r="G2520" s="55" t="str">
        <f>$G$10</f>
        <v>SUBTRAN</v>
      </c>
      <c r="H2520" s="53">
        <f t="shared" ref="H2520:AD2520" ca="1" si="1264">+H2456+H2464+H2472+H2480+H2488+H2496+H2504+H2512</f>
        <v>96685.073542977974</v>
      </c>
      <c r="I2520" s="53">
        <f t="shared" ca="1" si="1264"/>
        <v>48072.639457035802</v>
      </c>
      <c r="J2520" s="53">
        <f t="shared" ca="1" si="1264"/>
        <v>2343.3074239006446</v>
      </c>
      <c r="K2520" s="53">
        <f t="shared" ca="1" si="1264"/>
        <v>8264.3105312493481</v>
      </c>
      <c r="L2520" s="53">
        <f t="shared" ca="1" si="1264"/>
        <v>289.4821380701988</v>
      </c>
      <c r="M2520" s="53">
        <f t="shared" ca="1" si="1264"/>
        <v>116.26505524206065</v>
      </c>
      <c r="N2520" s="53">
        <f t="shared" ca="1" si="1264"/>
        <v>8670.0577245616078</v>
      </c>
      <c r="O2520" s="53">
        <f t="shared" ca="1" si="1264"/>
        <v>6134.2744861803903</v>
      </c>
      <c r="P2520" s="53">
        <f t="shared" ca="1" si="1264"/>
        <v>1215.6514273400178</v>
      </c>
      <c r="Q2520" s="53">
        <f t="shared" ca="1" si="1264"/>
        <v>780.70703424381281</v>
      </c>
      <c r="R2520" s="53">
        <f t="shared" ca="1" si="1264"/>
        <v>0</v>
      </c>
      <c r="S2520" s="53">
        <f t="shared" ca="1" si="1264"/>
        <v>8130.6329477642212</v>
      </c>
      <c r="T2520" s="53">
        <f t="shared" ca="1" si="1264"/>
        <v>207.96817670726912</v>
      </c>
      <c r="U2520" s="53">
        <f t="shared" ca="1" si="1264"/>
        <v>3489.0473693423555</v>
      </c>
      <c r="V2520" s="53">
        <f t="shared" ca="1" si="1264"/>
        <v>23820.083928407854</v>
      </c>
      <c r="W2520" s="53">
        <f t="shared" ca="1" si="1264"/>
        <v>0</v>
      </c>
      <c r="X2520" s="53">
        <f t="shared" ca="1" si="1264"/>
        <v>27517.099474457485</v>
      </c>
      <c r="Y2520" s="53">
        <f t="shared" ca="1" si="1264"/>
        <v>1797.3766192820322</v>
      </c>
      <c r="Z2520" s="53">
        <f t="shared" ca="1" si="1264"/>
        <v>29.881647207448598</v>
      </c>
      <c r="AA2520" s="53">
        <f t="shared" ca="1" si="1264"/>
        <v>1827.2582664894808</v>
      </c>
      <c r="AB2520" s="53">
        <f t="shared" ca="1" si="1264"/>
        <v>23.936895581933367</v>
      </c>
      <c r="AC2520" s="53">
        <f t="shared" ca="1" si="1264"/>
        <v>82.596157491209951</v>
      </c>
      <c r="AD2520" s="53">
        <f t="shared" ca="1" si="1264"/>
        <v>17.54519569561127</v>
      </c>
    </row>
    <row r="2521" spans="1:30" s="51" customFormat="1" hidden="1" outlineLevel="1">
      <c r="A2521" s="56"/>
      <c r="B2521" s="111"/>
      <c r="C2521" s="55"/>
      <c r="D2521" s="98"/>
      <c r="G2521" s="55" t="str">
        <f>$G$11</f>
        <v>DISTPRI</v>
      </c>
      <c r="H2521" s="53">
        <f t="shared" ref="H2521:AD2521" ca="1" si="1265">+H2457+H2465+H2473+H2481+H2489+H2497+H2505+H2513</f>
        <v>446120.11270419293</v>
      </c>
      <c r="I2521" s="53">
        <f t="shared" ca="1" si="1265"/>
        <v>300770.71297023032</v>
      </c>
      <c r="J2521" s="53">
        <f t="shared" ca="1" si="1265"/>
        <v>14320.63270933009</v>
      </c>
      <c r="K2521" s="53">
        <f t="shared" ca="1" si="1265"/>
        <v>50399.397141151814</v>
      </c>
      <c r="L2521" s="53">
        <f t="shared" ca="1" si="1265"/>
        <v>1767.7423894320209</v>
      </c>
      <c r="M2521" s="53">
        <f t="shared" ca="1" si="1265"/>
        <v>0</v>
      </c>
      <c r="N2521" s="53">
        <f t="shared" ca="1" si="1265"/>
        <v>52167.13953058383</v>
      </c>
      <c r="O2521" s="53">
        <f t="shared" ca="1" si="1265"/>
        <v>37123.195391655594</v>
      </c>
      <c r="P2521" s="53">
        <f t="shared" ca="1" si="1265"/>
        <v>7373.9234064028387</v>
      </c>
      <c r="Q2521" s="53">
        <f t="shared" ca="1" si="1265"/>
        <v>0</v>
      </c>
      <c r="R2521" s="53">
        <f t="shared" ca="1" si="1265"/>
        <v>0</v>
      </c>
      <c r="S2521" s="53">
        <f t="shared" ca="1" si="1265"/>
        <v>44497.118798058444</v>
      </c>
      <c r="T2521" s="53">
        <f t="shared" ca="1" si="1265"/>
        <v>1284.6576174547629</v>
      </c>
      <c r="U2521" s="53">
        <f t="shared" ca="1" si="1265"/>
        <v>21236.481807307991</v>
      </c>
      <c r="V2521" s="53">
        <f t="shared" ca="1" si="1265"/>
        <v>0</v>
      </c>
      <c r="W2521" s="53">
        <f t="shared" ca="1" si="1265"/>
        <v>0</v>
      </c>
      <c r="X2521" s="53">
        <f t="shared" ca="1" si="1265"/>
        <v>22521.13942476275</v>
      </c>
      <c r="Y2521" s="53">
        <f t="shared" ca="1" si="1265"/>
        <v>10896.026310361995</v>
      </c>
      <c r="Z2521" s="53">
        <f t="shared" ca="1" si="1265"/>
        <v>181.29542028345958</v>
      </c>
      <c r="AA2521" s="53">
        <f t="shared" ca="1" si="1265"/>
        <v>11077.321730645453</v>
      </c>
      <c r="AB2521" s="53">
        <f t="shared" ca="1" si="1265"/>
        <v>146.87966789338145</v>
      </c>
      <c r="AC2521" s="53">
        <f t="shared" ca="1" si="1265"/>
        <v>510.6963848307538</v>
      </c>
      <c r="AD2521" s="53">
        <f t="shared" ca="1" si="1265"/>
        <v>108.47148785796762</v>
      </c>
    </row>
    <row r="2522" spans="1:30" s="51" customFormat="1" hidden="1" outlineLevel="1">
      <c r="A2522" s="56"/>
      <c r="B2522" s="111"/>
      <c r="C2522" s="55"/>
      <c r="D2522" s="98"/>
      <c r="G2522" s="55" t="str">
        <f>$G$12</f>
        <v>DISTSEC</v>
      </c>
      <c r="H2522" s="53">
        <f t="shared" ref="H2522:AD2522" ca="1" si="1266">+H2458+H2466+H2474+H2482+H2490+H2498+H2506+H2514</f>
        <v>229964.39066680815</v>
      </c>
      <c r="I2522" s="53">
        <f t="shared" ca="1" si="1266"/>
        <v>173142.44245090982</v>
      </c>
      <c r="J2522" s="53">
        <f t="shared" ca="1" si="1266"/>
        <v>8431.5003068004462</v>
      </c>
      <c r="K2522" s="53">
        <f t="shared" ca="1" si="1266"/>
        <v>24658.640111574379</v>
      </c>
      <c r="L2522" s="53">
        <f t="shared" ca="1" si="1266"/>
        <v>0</v>
      </c>
      <c r="M2522" s="53">
        <f t="shared" ca="1" si="1266"/>
        <v>0</v>
      </c>
      <c r="N2522" s="53">
        <f t="shared" ca="1" si="1266"/>
        <v>24658.640111574379</v>
      </c>
      <c r="O2522" s="53">
        <f t="shared" ca="1" si="1266"/>
        <v>15435.019154405139</v>
      </c>
      <c r="P2522" s="53">
        <f t="shared" ca="1" si="1266"/>
        <v>0</v>
      </c>
      <c r="Q2522" s="53">
        <f t="shared" ca="1" si="1266"/>
        <v>0</v>
      </c>
      <c r="R2522" s="53">
        <f t="shared" ca="1" si="1266"/>
        <v>0</v>
      </c>
      <c r="S2522" s="53">
        <f t="shared" ca="1" si="1266"/>
        <v>15435.019154405139</v>
      </c>
      <c r="T2522" s="53">
        <f t="shared" ca="1" si="1266"/>
        <v>405.10686703913359</v>
      </c>
      <c r="U2522" s="53">
        <f t="shared" ca="1" si="1266"/>
        <v>0</v>
      </c>
      <c r="V2522" s="53">
        <f t="shared" ca="1" si="1266"/>
        <v>0</v>
      </c>
      <c r="W2522" s="53">
        <f t="shared" ca="1" si="1266"/>
        <v>0</v>
      </c>
      <c r="X2522" s="53">
        <f t="shared" ca="1" si="1266"/>
        <v>405.10686703913359</v>
      </c>
      <c r="Y2522" s="53">
        <f t="shared" ca="1" si="1266"/>
        <v>5541.3906167617142</v>
      </c>
      <c r="Z2522" s="53">
        <f t="shared" ca="1" si="1266"/>
        <v>0</v>
      </c>
      <c r="AA2522" s="53">
        <f t="shared" ca="1" si="1266"/>
        <v>5541.3906167617142</v>
      </c>
      <c r="AB2522" s="53">
        <f t="shared" ca="1" si="1266"/>
        <v>57.347251595376427</v>
      </c>
      <c r="AC2522" s="53">
        <f t="shared" ca="1" si="1266"/>
        <v>1976.2106258338465</v>
      </c>
      <c r="AD2522" s="53">
        <f t="shared" ca="1" si="1266"/>
        <v>316.73328188830982</v>
      </c>
    </row>
    <row r="2523" spans="1:30" s="51" customFormat="1" hidden="1" outlineLevel="1">
      <c r="A2523" s="56"/>
      <c r="B2523" s="111"/>
      <c r="C2523" s="55"/>
      <c r="D2523" s="98"/>
      <c r="G2523" s="55" t="str">
        <f>$G$13</f>
        <v>ENERGY</v>
      </c>
      <c r="H2523" s="53">
        <f t="shared" ref="H2523:AD2523" ca="1" si="1267">+H2459+H2467+H2475+H2483+H2491+H2499+H2507+H2515</f>
        <v>-169729.93197196009</v>
      </c>
      <c r="I2523" s="53">
        <f t="shared" ca="1" si="1267"/>
        <v>-63615.367501840577</v>
      </c>
      <c r="J2523" s="53">
        <f t="shared" ca="1" si="1267"/>
        <v>-4120.9400017254211</v>
      </c>
      <c r="K2523" s="53">
        <f t="shared" ca="1" si="1267"/>
        <v>-13844.246234720162</v>
      </c>
      <c r="L2523" s="53">
        <f t="shared" ca="1" si="1267"/>
        <v>-437.56377873215973</v>
      </c>
      <c r="M2523" s="53">
        <f t="shared" ca="1" si="1267"/>
        <v>-36.106798845288687</v>
      </c>
      <c r="N2523" s="53">
        <f t="shared" ca="1" si="1267"/>
        <v>-14317.91681229761</v>
      </c>
      <c r="O2523" s="53">
        <f t="shared" ca="1" si="1267"/>
        <v>-12631.148679669161</v>
      </c>
      <c r="P2523" s="53">
        <f t="shared" ca="1" si="1267"/>
        <v>-2335.2956230790996</v>
      </c>
      <c r="Q2523" s="53">
        <f t="shared" ca="1" si="1267"/>
        <v>-1057.4461894134104</v>
      </c>
      <c r="R2523" s="53">
        <f t="shared" ca="1" si="1267"/>
        <v>-49.355427828741135</v>
      </c>
      <c r="S2523" s="53">
        <f t="shared" ca="1" si="1267"/>
        <v>-16073.245919990413</v>
      </c>
      <c r="T2523" s="53">
        <f t="shared" ca="1" si="1267"/>
        <v>-484.62107297069952</v>
      </c>
      <c r="U2523" s="53">
        <f t="shared" ca="1" si="1267"/>
        <v>-8500.9070168812232</v>
      </c>
      <c r="V2523" s="53">
        <f t="shared" ca="1" si="1267"/>
        <v>-48303.671043358379</v>
      </c>
      <c r="W2523" s="53">
        <f t="shared" ca="1" si="1267"/>
        <v>-9158.8050648409026</v>
      </c>
      <c r="X2523" s="53">
        <f t="shared" ca="1" si="1267"/>
        <v>-66448.004198051218</v>
      </c>
      <c r="Y2523" s="53">
        <f t="shared" ca="1" si="1267"/>
        <v>-3425.8353616626896</v>
      </c>
      <c r="Z2523" s="53">
        <f t="shared" ca="1" si="1267"/>
        <v>-55.773065694004607</v>
      </c>
      <c r="AA2523" s="53">
        <f t="shared" ca="1" si="1267"/>
        <v>-3481.6084273566944</v>
      </c>
      <c r="AB2523" s="53">
        <f t="shared" ca="1" si="1267"/>
        <v>-62.210368374767917</v>
      </c>
      <c r="AC2523" s="53">
        <f t="shared" ca="1" si="1267"/>
        <v>-1344.4314955843433</v>
      </c>
      <c r="AD2523" s="53">
        <f t="shared" ca="1" si="1267"/>
        <v>-266.20724673906295</v>
      </c>
    </row>
    <row r="2524" spans="1:30" s="51" customFormat="1" hidden="1" outlineLevel="1">
      <c r="A2524" s="56"/>
      <c r="B2524" s="111"/>
      <c r="C2524" s="55"/>
      <c r="D2524" s="98"/>
      <c r="G2524" s="55" t="str">
        <f>$G$14</f>
        <v>CUSTOMER</v>
      </c>
      <c r="H2524" s="53">
        <f t="shared" ref="H2524:AD2524" ca="1" si="1268">+H2460+H2468+H2476+H2484+H2492+H2500+H2508+H2516</f>
        <v>110180.73356973132</v>
      </c>
      <c r="I2524" s="53">
        <f t="shared" ca="1" si="1268"/>
        <v>52146.557444512757</v>
      </c>
      <c r="J2524" s="53">
        <f t="shared" ca="1" si="1268"/>
        <v>13796.961273239949</v>
      </c>
      <c r="K2524" s="53">
        <f t="shared" ca="1" si="1268"/>
        <v>3796.1054387792774</v>
      </c>
      <c r="L2524" s="53">
        <f t="shared" ca="1" si="1268"/>
        <v>1390.4530050490807</v>
      </c>
      <c r="M2524" s="53">
        <f t="shared" ca="1" si="1268"/>
        <v>730.88089213260434</v>
      </c>
      <c r="N2524" s="53">
        <f t="shared" ca="1" si="1268"/>
        <v>5917.4393359609621</v>
      </c>
      <c r="O2524" s="53">
        <f t="shared" ca="1" si="1268"/>
        <v>1058.1254279000609</v>
      </c>
      <c r="P2524" s="53">
        <f t="shared" ca="1" si="1268"/>
        <v>334.14728327301003</v>
      </c>
      <c r="Q2524" s="53">
        <f t="shared" ca="1" si="1268"/>
        <v>783.78857985909622</v>
      </c>
      <c r="R2524" s="53">
        <f t="shared" ca="1" si="1268"/>
        <v>116.0906168310795</v>
      </c>
      <c r="S2524" s="53">
        <f t="shared" ca="1" si="1268"/>
        <v>2292.1519078632468</v>
      </c>
      <c r="T2524" s="53">
        <f t="shared" ca="1" si="1268"/>
        <v>7.0694337548155781</v>
      </c>
      <c r="U2524" s="53">
        <f t="shared" ca="1" si="1268"/>
        <v>184.94880012992945</v>
      </c>
      <c r="V2524" s="53">
        <f t="shared" ca="1" si="1268"/>
        <v>975.73791807261432</v>
      </c>
      <c r="W2524" s="53">
        <f t="shared" ca="1" si="1268"/>
        <v>177.57828388089797</v>
      </c>
      <c r="X2524" s="53">
        <f t="shared" ca="1" si="1268"/>
        <v>1345.3344358382574</v>
      </c>
      <c r="Y2524" s="53">
        <f t="shared" ca="1" si="1268"/>
        <v>285.10919491346533</v>
      </c>
      <c r="Z2524" s="53">
        <f t="shared" ca="1" si="1268"/>
        <v>5.1542592494116271</v>
      </c>
      <c r="AA2524" s="53">
        <f t="shared" ca="1" si="1268"/>
        <v>290.263454162877</v>
      </c>
      <c r="AB2524" s="53">
        <f t="shared" ca="1" si="1268"/>
        <v>5.338099182656685</v>
      </c>
      <c r="AC2524" s="53">
        <f t="shared" ca="1" si="1268"/>
        <v>30684.226573299868</v>
      </c>
      <c r="AD2524" s="53">
        <f t="shared" ca="1" si="1268"/>
        <v>3702.4610456707414</v>
      </c>
    </row>
    <row r="2525" spans="1:30" s="51" customFormat="1" collapsed="1">
      <c r="A2525" s="56"/>
      <c r="B2525" s="111"/>
      <c r="C2525" s="108" t="s">
        <v>432</v>
      </c>
      <c r="D2525" s="98"/>
      <c r="E2525" s="53">
        <f>+E2461+E2469+E2477+E2485+E2493+E2501+E2509+E2517</f>
        <v>2869289</v>
      </c>
      <c r="G2525" s="55" t="str">
        <f>$G$15</f>
        <v>TOTAL</v>
      </c>
      <c r="H2525" s="53">
        <f t="shared" ref="H2525:AD2525" ca="1" si="1269">+H2461+H2469+H2477+H2485+H2493+H2501+H2509+H2517</f>
        <v>2869289</v>
      </c>
      <c r="I2525" s="53">
        <f t="shared" ca="1" si="1269"/>
        <v>1585298.4202191993</v>
      </c>
      <c r="J2525" s="53">
        <f t="shared" ca="1" si="1269"/>
        <v>88218.497243020625</v>
      </c>
      <c r="K2525" s="53">
        <f t="shared" ca="1" si="1269"/>
        <v>265475.30836628325</v>
      </c>
      <c r="L2525" s="53">
        <f t="shared" ca="1" si="1269"/>
        <v>9537.8618079847001</v>
      </c>
      <c r="M2525" s="53">
        <f t="shared" ca="1" si="1269"/>
        <v>2267.0811939413052</v>
      </c>
      <c r="N2525" s="53">
        <f t="shared" ca="1" si="1269"/>
        <v>277280.25136820925</v>
      </c>
      <c r="O2525" s="53">
        <f t="shared" ca="1" si="1269"/>
        <v>191710.95703661654</v>
      </c>
      <c r="P2525" s="53">
        <f t="shared" ca="1" si="1269"/>
        <v>34571.244163407035</v>
      </c>
      <c r="Q2525" s="53">
        <f t="shared" ca="1" si="1269"/>
        <v>13754.551027805301</v>
      </c>
      <c r="R2525" s="53">
        <f t="shared" ca="1" si="1269"/>
        <v>604.88473641671385</v>
      </c>
      <c r="S2525" s="53">
        <f t="shared" ca="1" si="1269"/>
        <v>240641.63696424567</v>
      </c>
      <c r="T2525" s="53">
        <f t="shared" ca="1" si="1269"/>
        <v>6385.1450424459927</v>
      </c>
      <c r="U2525" s="53">
        <f t="shared" ca="1" si="1269"/>
        <v>98826.057217683818</v>
      </c>
      <c r="V2525" s="53">
        <f t="shared" ca="1" si="1269"/>
        <v>406968.35230192234</v>
      </c>
      <c r="W2525" s="53">
        <f t="shared" ca="1" si="1269"/>
        <v>69442.927775912467</v>
      </c>
      <c r="X2525" s="53">
        <f t="shared" ca="1" si="1269"/>
        <v>581622.4823379647</v>
      </c>
      <c r="Y2525" s="53">
        <f t="shared" ca="1" si="1269"/>
        <v>58810.078414798874</v>
      </c>
      <c r="Z2525" s="53">
        <f t="shared" ca="1" si="1269"/>
        <v>891.64372356315062</v>
      </c>
      <c r="AA2525" s="53">
        <f t="shared" ca="1" si="1269"/>
        <v>59701.722138362034</v>
      </c>
      <c r="AB2525" s="53">
        <f t="shared" ca="1" si="1269"/>
        <v>737.68771875373955</v>
      </c>
      <c r="AC2525" s="53">
        <f t="shared" ca="1" si="1269"/>
        <v>31909.298245871338</v>
      </c>
      <c r="AD2525" s="53">
        <f t="shared" ca="1" si="1269"/>
        <v>3879.0037643735682</v>
      </c>
    </row>
    <row r="2526" spans="1:30" s="51" customFormat="1">
      <c r="A2526" s="56"/>
      <c r="B2526" s="111"/>
      <c r="C2526" s="55"/>
      <c r="D2526" s="98"/>
      <c r="G2526" s="55"/>
      <c r="H2526" s="53"/>
      <c r="I2526" s="54"/>
      <c r="J2526" s="54"/>
      <c r="K2526" s="54"/>
      <c r="L2526" s="54"/>
      <c r="M2526" s="54"/>
      <c r="N2526" s="54"/>
      <c r="O2526" s="54"/>
      <c r="P2526" s="54"/>
      <c r="Q2526" s="54"/>
      <c r="R2526" s="54"/>
      <c r="S2526" s="54"/>
      <c r="T2526" s="54"/>
      <c r="U2526" s="54"/>
      <c r="V2526" s="54"/>
      <c r="W2526" s="54"/>
      <c r="X2526" s="54"/>
      <c r="Y2526" s="54"/>
      <c r="Z2526" s="54"/>
      <c r="AA2526" s="54"/>
      <c r="AB2526" s="54"/>
      <c r="AC2526" s="54"/>
      <c r="AD2526" s="54"/>
    </row>
    <row r="2527" spans="1:30">
      <c r="C2527" s="108" t="s">
        <v>676</v>
      </c>
    </row>
    <row r="2528" spans="1:30" s="51" customFormat="1" hidden="1" outlineLevel="1">
      <c r="A2528" s="56"/>
      <c r="B2528" s="111"/>
      <c r="C2528" s="55"/>
      <c r="D2528" s="55"/>
      <c r="F2528" s="52" t="str">
        <f>F2535</f>
        <v>PROD_ENERGY</v>
      </c>
      <c r="G2528" s="55" t="str">
        <f>$G$8</f>
        <v>PRODUCTION</v>
      </c>
      <c r="H2528" s="53">
        <f t="shared" ref="H2528:H2535" si="1270">SUBTOTAL(9,I2528:AD2528)</f>
        <v>0</v>
      </c>
      <c r="I2528" s="54">
        <f>VLOOKUP(CONCATENATE($F2528," ",$G2528),AllocFactorMatrix,(I$4+1),FALSE)*$E2535</f>
        <v>0</v>
      </c>
      <c r="J2528" s="54">
        <f>VLOOKUP(CONCATENATE($F2528," ",$G2528),AllocFactorMatrix,(J$4+1),FALSE)*$E2535</f>
        <v>0</v>
      </c>
      <c r="K2528" s="54">
        <f>VLOOKUP(CONCATENATE($F2528," ",$G2528),AllocFactorMatrix,(K$4+1),FALSE)*$E2535</f>
        <v>0</v>
      </c>
      <c r="L2528" s="54">
        <f>VLOOKUP(CONCATENATE($F2528," ",$G2528),AllocFactorMatrix,(L$4+1),FALSE)*$E2535</f>
        <v>0</v>
      </c>
      <c r="M2528" s="54">
        <f>VLOOKUP(CONCATENATE($F2528," ",$G2528),AllocFactorMatrix,(M$4+1),FALSE)*$E2535</f>
        <v>0</v>
      </c>
      <c r="N2528" s="54">
        <f t="shared" ref="N2528:N2535" si="1271">SUBTOTAL(9,K2528:M2528)</f>
        <v>0</v>
      </c>
      <c r="O2528" s="54">
        <f>VLOOKUP(CONCATENATE($F2528," ",$G2528),AllocFactorMatrix,(O$4+1),FALSE)*$E2535</f>
        <v>0</v>
      </c>
      <c r="P2528" s="54">
        <f>VLOOKUP(CONCATENATE($F2528," ",$G2528),AllocFactorMatrix,(P$4+1),FALSE)*$E2535</f>
        <v>0</v>
      </c>
      <c r="Q2528" s="54">
        <f>VLOOKUP(CONCATENATE($F2528," ",$G2528),AllocFactorMatrix,(Q$4+1),FALSE)*$E2535</f>
        <v>0</v>
      </c>
      <c r="R2528" s="54">
        <f>VLOOKUP(CONCATENATE($F2528," ",$G2528),AllocFactorMatrix,(R$4+1),FALSE)*$E2535</f>
        <v>0</v>
      </c>
      <c r="S2528" s="54">
        <f>SUBTOTAL(9,O2528:R2528)</f>
        <v>0</v>
      </c>
      <c r="T2528" s="54">
        <f>VLOOKUP(CONCATENATE($F2528," ",$G2528),AllocFactorMatrix,(T$4+1),FALSE)*$E2535</f>
        <v>0</v>
      </c>
      <c r="U2528" s="54">
        <f>VLOOKUP(CONCATENATE($F2528," ",$G2528),AllocFactorMatrix,(U$4+1),FALSE)*$E2535</f>
        <v>0</v>
      </c>
      <c r="V2528" s="54">
        <f>VLOOKUP(CONCATENATE($F2528," ",$G2528),AllocFactorMatrix,(V$4+1),FALSE)*$E2535</f>
        <v>0</v>
      </c>
      <c r="W2528" s="54">
        <f>VLOOKUP(CONCATENATE($F2528," ",$G2528),AllocFactorMatrix,(W$4+1),FALSE)*$E2535</f>
        <v>0</v>
      </c>
      <c r="X2528" s="54">
        <f>SUBTOTAL(9,T2528:W2528)</f>
        <v>0</v>
      </c>
      <c r="Y2528" s="54">
        <f>VLOOKUP(CONCATENATE($F2528," ",$G2528),AllocFactorMatrix,(Y$4+1),FALSE)*$E2535</f>
        <v>0</v>
      </c>
      <c r="Z2528" s="54">
        <f>VLOOKUP(CONCATENATE($F2528," ",$G2528),AllocFactorMatrix,(Z$4+1),FALSE)*$E2535</f>
        <v>0</v>
      </c>
      <c r="AA2528" s="54">
        <f t="shared" ref="AA2528:AA2535" si="1272">SUBTOTAL(9,Y2528:Z2528)</f>
        <v>0</v>
      </c>
      <c r="AB2528" s="54">
        <f>VLOOKUP(CONCATENATE($F2528," ",$G2528),AllocFactorMatrix,(AB$4+1),FALSE)*$E2535</f>
        <v>0</v>
      </c>
      <c r="AC2528" s="54">
        <f>VLOOKUP(CONCATENATE($F2528," ",$G2528),AllocFactorMatrix,(AC$4+1),FALSE)*$E2535</f>
        <v>0</v>
      </c>
      <c r="AD2528" s="54">
        <f>VLOOKUP(CONCATENATE($F2528," ",$G2528),AllocFactorMatrix,(AD$4+1),FALSE)*$E2535</f>
        <v>0</v>
      </c>
    </row>
    <row r="2529" spans="1:30" s="51" customFormat="1" hidden="1" outlineLevel="1">
      <c r="A2529" s="56"/>
      <c r="B2529" s="111"/>
      <c r="C2529" s="55"/>
      <c r="D2529" s="55"/>
      <c r="F2529" s="52" t="str">
        <f>F2535</f>
        <v>PROD_ENERGY</v>
      </c>
      <c r="G2529" s="55" t="str">
        <f>$G$9</f>
        <v>BULKTRAN</v>
      </c>
      <c r="H2529" s="53">
        <f t="shared" si="1270"/>
        <v>0</v>
      </c>
      <c r="I2529" s="54">
        <f>VLOOKUP(CONCATENATE($F2529," ",$G2529),AllocFactorMatrix,(I$4+1),FALSE)*$E2535</f>
        <v>0</v>
      </c>
      <c r="J2529" s="54">
        <f>VLOOKUP(CONCATENATE($F2529," ",$G2529),AllocFactorMatrix,(J$4+1),FALSE)*$E2535</f>
        <v>0</v>
      </c>
      <c r="K2529" s="54">
        <f>VLOOKUP(CONCATENATE($F2529," ",$G2529),AllocFactorMatrix,(K$4+1),FALSE)*$E2535</f>
        <v>0</v>
      </c>
      <c r="L2529" s="54">
        <f>VLOOKUP(CONCATENATE($F2529," ",$G2529),AllocFactorMatrix,(L$4+1),FALSE)*$E2535</f>
        <v>0</v>
      </c>
      <c r="M2529" s="54">
        <f>VLOOKUP(CONCATENATE($F2529," ",$G2529),AllocFactorMatrix,(M$4+1),FALSE)*$E2535</f>
        <v>0</v>
      </c>
      <c r="N2529" s="54">
        <f t="shared" si="1271"/>
        <v>0</v>
      </c>
      <c r="O2529" s="54">
        <f>VLOOKUP(CONCATENATE($F2529," ",$G2529),AllocFactorMatrix,(O$4+1),FALSE)*$E2535</f>
        <v>0</v>
      </c>
      <c r="P2529" s="54">
        <f>VLOOKUP(CONCATENATE($F2529," ",$G2529),AllocFactorMatrix,(P$4+1),FALSE)*$E2535</f>
        <v>0</v>
      </c>
      <c r="Q2529" s="54">
        <f>VLOOKUP(CONCATENATE($F2529," ",$G2529),AllocFactorMatrix,(Q$4+1),FALSE)*$E2535</f>
        <v>0</v>
      </c>
      <c r="R2529" s="54">
        <f>VLOOKUP(CONCATENATE($F2529," ",$G2529),AllocFactorMatrix,(R$4+1),FALSE)*$E2535</f>
        <v>0</v>
      </c>
      <c r="S2529" s="54">
        <f t="shared" ref="S2529:S2535" si="1273">SUBTOTAL(9,O2529:R2529)</f>
        <v>0</v>
      </c>
      <c r="T2529" s="54">
        <f>VLOOKUP(CONCATENATE($F2529," ",$G2529),AllocFactorMatrix,(T$4+1),FALSE)*$E2535</f>
        <v>0</v>
      </c>
      <c r="U2529" s="54">
        <f>VLOOKUP(CONCATENATE($F2529," ",$G2529),AllocFactorMatrix,(U$4+1),FALSE)*$E2535</f>
        <v>0</v>
      </c>
      <c r="V2529" s="54">
        <f>VLOOKUP(CONCATENATE($F2529," ",$G2529),AllocFactorMatrix,(V$4+1),FALSE)*$E2535</f>
        <v>0</v>
      </c>
      <c r="W2529" s="54">
        <f>VLOOKUP(CONCATENATE($F2529," ",$G2529),AllocFactorMatrix,(W$4+1),FALSE)*$E2535</f>
        <v>0</v>
      </c>
      <c r="X2529" s="54">
        <f t="shared" ref="X2529:X2535" si="1274">SUBTOTAL(9,T2529:W2529)</f>
        <v>0</v>
      </c>
      <c r="Y2529" s="54">
        <f>VLOOKUP(CONCATENATE($F2529," ",$G2529),AllocFactorMatrix,(Y$4+1),FALSE)*$E2535</f>
        <v>0</v>
      </c>
      <c r="Z2529" s="54">
        <f>VLOOKUP(CONCATENATE($F2529," ",$G2529),AllocFactorMatrix,(Z$4+1),FALSE)*$E2535</f>
        <v>0</v>
      </c>
      <c r="AA2529" s="54">
        <f t="shared" si="1272"/>
        <v>0</v>
      </c>
      <c r="AB2529" s="54">
        <f>VLOOKUP(CONCATENATE($F2529," ",$G2529),AllocFactorMatrix,(AB$4+1),FALSE)*$E2535</f>
        <v>0</v>
      </c>
      <c r="AC2529" s="54">
        <f>VLOOKUP(CONCATENATE($F2529," ",$G2529),AllocFactorMatrix,(AC$4+1),FALSE)*$E2535</f>
        <v>0</v>
      </c>
      <c r="AD2529" s="54">
        <f>VLOOKUP(CONCATENATE($F2529," ",$G2529),AllocFactorMatrix,(AD$4+1),FALSE)*$E2535</f>
        <v>0</v>
      </c>
    </row>
    <row r="2530" spans="1:30" s="51" customFormat="1" hidden="1" outlineLevel="1">
      <c r="A2530" s="56"/>
      <c r="B2530" s="111"/>
      <c r="C2530" s="55"/>
      <c r="D2530" s="55"/>
      <c r="F2530" s="52" t="str">
        <f>F2535</f>
        <v>PROD_ENERGY</v>
      </c>
      <c r="G2530" s="55" t="str">
        <f>$G$10</f>
        <v>SUBTRAN</v>
      </c>
      <c r="H2530" s="53">
        <f t="shared" si="1270"/>
        <v>0</v>
      </c>
      <c r="I2530" s="54">
        <f>VLOOKUP(CONCATENATE($F2530," ",$G2530),AllocFactorMatrix,(I$4+1),FALSE)*$E2535</f>
        <v>0</v>
      </c>
      <c r="J2530" s="54">
        <f>VLOOKUP(CONCATENATE($F2530," ",$G2530),AllocFactorMatrix,(J$4+1),FALSE)*$E2535</f>
        <v>0</v>
      </c>
      <c r="K2530" s="54">
        <f>VLOOKUP(CONCATENATE($F2530," ",$G2530),AllocFactorMatrix,(K$4+1),FALSE)*$E2535</f>
        <v>0</v>
      </c>
      <c r="L2530" s="54">
        <f>VLOOKUP(CONCATENATE($F2530," ",$G2530),AllocFactorMatrix,(L$4+1),FALSE)*$E2535</f>
        <v>0</v>
      </c>
      <c r="M2530" s="54">
        <f>VLOOKUP(CONCATENATE($F2530," ",$G2530),AllocFactorMatrix,(M$4+1),FALSE)*$E2535</f>
        <v>0</v>
      </c>
      <c r="N2530" s="54">
        <f t="shared" si="1271"/>
        <v>0</v>
      </c>
      <c r="O2530" s="54">
        <f>VLOOKUP(CONCATENATE($F2530," ",$G2530),AllocFactorMatrix,(O$4+1),FALSE)*$E2535</f>
        <v>0</v>
      </c>
      <c r="P2530" s="54">
        <f>VLOOKUP(CONCATENATE($F2530," ",$G2530),AllocFactorMatrix,(P$4+1),FALSE)*$E2535</f>
        <v>0</v>
      </c>
      <c r="Q2530" s="54">
        <f>VLOOKUP(CONCATENATE($F2530," ",$G2530),AllocFactorMatrix,(Q$4+1),FALSE)*$E2535</f>
        <v>0</v>
      </c>
      <c r="R2530" s="54">
        <f>VLOOKUP(CONCATENATE($F2530," ",$G2530),AllocFactorMatrix,(R$4+1),FALSE)*$E2535</f>
        <v>0</v>
      </c>
      <c r="S2530" s="54">
        <f t="shared" si="1273"/>
        <v>0</v>
      </c>
      <c r="T2530" s="54">
        <f>VLOOKUP(CONCATENATE($F2530," ",$G2530),AllocFactorMatrix,(T$4+1),FALSE)*$E2535</f>
        <v>0</v>
      </c>
      <c r="U2530" s="54">
        <f>VLOOKUP(CONCATENATE($F2530," ",$G2530),AllocFactorMatrix,(U$4+1),FALSE)*$E2535</f>
        <v>0</v>
      </c>
      <c r="V2530" s="54">
        <f>VLOOKUP(CONCATENATE($F2530," ",$G2530),AllocFactorMatrix,(V$4+1),FALSE)*$E2535</f>
        <v>0</v>
      </c>
      <c r="W2530" s="54">
        <f>VLOOKUP(CONCATENATE($F2530," ",$G2530),AllocFactorMatrix,(W$4+1),FALSE)*$E2535</f>
        <v>0</v>
      </c>
      <c r="X2530" s="54">
        <f t="shared" si="1274"/>
        <v>0</v>
      </c>
      <c r="Y2530" s="54">
        <f>VLOOKUP(CONCATENATE($F2530," ",$G2530),AllocFactorMatrix,(Y$4+1),FALSE)*$E2535</f>
        <v>0</v>
      </c>
      <c r="Z2530" s="54">
        <f>VLOOKUP(CONCATENATE($F2530," ",$G2530),AllocFactorMatrix,(Z$4+1),FALSE)*$E2535</f>
        <v>0</v>
      </c>
      <c r="AA2530" s="54">
        <f t="shared" si="1272"/>
        <v>0</v>
      </c>
      <c r="AB2530" s="54">
        <f>VLOOKUP(CONCATENATE($F2530," ",$G2530),AllocFactorMatrix,(AB$4+1),FALSE)*$E2535</f>
        <v>0</v>
      </c>
      <c r="AC2530" s="54">
        <f>VLOOKUP(CONCATENATE($F2530," ",$G2530),AllocFactorMatrix,(AC$4+1),FALSE)*$E2535</f>
        <v>0</v>
      </c>
      <c r="AD2530" s="54">
        <f>VLOOKUP(CONCATENATE($F2530," ",$G2530),AllocFactorMatrix,(AD$4+1),FALSE)*$E2535</f>
        <v>0</v>
      </c>
    </row>
    <row r="2531" spans="1:30" s="51" customFormat="1" hidden="1" outlineLevel="1">
      <c r="A2531" s="56"/>
      <c r="B2531" s="111"/>
      <c r="C2531" s="55"/>
      <c r="D2531" s="55"/>
      <c r="F2531" s="52" t="str">
        <f>F2535</f>
        <v>PROD_ENERGY</v>
      </c>
      <c r="G2531" s="55" t="str">
        <f>$G$11</f>
        <v>DISTPRI</v>
      </c>
      <c r="H2531" s="53">
        <f t="shared" si="1270"/>
        <v>0</v>
      </c>
      <c r="I2531" s="54">
        <f>VLOOKUP(CONCATENATE($F2531," ",$G2531),AllocFactorMatrix,(I$4+1),FALSE)*$E2535</f>
        <v>0</v>
      </c>
      <c r="J2531" s="54">
        <f>VLOOKUP(CONCATENATE($F2531," ",$G2531),AllocFactorMatrix,(J$4+1),FALSE)*$E2535</f>
        <v>0</v>
      </c>
      <c r="K2531" s="54">
        <f>VLOOKUP(CONCATENATE($F2531," ",$G2531),AllocFactorMatrix,(K$4+1),FALSE)*$E2535</f>
        <v>0</v>
      </c>
      <c r="L2531" s="54">
        <f>VLOOKUP(CONCATENATE($F2531," ",$G2531),AllocFactorMatrix,(L$4+1),FALSE)*$E2535</f>
        <v>0</v>
      </c>
      <c r="M2531" s="54">
        <f>VLOOKUP(CONCATENATE($F2531," ",$G2531),AllocFactorMatrix,(M$4+1),FALSE)*$E2535</f>
        <v>0</v>
      </c>
      <c r="N2531" s="54">
        <f t="shared" si="1271"/>
        <v>0</v>
      </c>
      <c r="O2531" s="54">
        <f>VLOOKUP(CONCATENATE($F2531," ",$G2531),AllocFactorMatrix,(O$4+1),FALSE)*$E2535</f>
        <v>0</v>
      </c>
      <c r="P2531" s="54">
        <f>VLOOKUP(CONCATENATE($F2531," ",$G2531),AllocFactorMatrix,(P$4+1),FALSE)*$E2535</f>
        <v>0</v>
      </c>
      <c r="Q2531" s="54">
        <f>VLOOKUP(CONCATENATE($F2531," ",$G2531),AllocFactorMatrix,(Q$4+1),FALSE)*$E2535</f>
        <v>0</v>
      </c>
      <c r="R2531" s="54">
        <f>VLOOKUP(CONCATENATE($F2531," ",$G2531),AllocFactorMatrix,(R$4+1),FALSE)*$E2535</f>
        <v>0</v>
      </c>
      <c r="S2531" s="54">
        <f t="shared" si="1273"/>
        <v>0</v>
      </c>
      <c r="T2531" s="54">
        <f>VLOOKUP(CONCATENATE($F2531," ",$G2531),AllocFactorMatrix,(T$4+1),FALSE)*$E2535</f>
        <v>0</v>
      </c>
      <c r="U2531" s="54">
        <f>VLOOKUP(CONCATENATE($F2531," ",$G2531),AllocFactorMatrix,(U$4+1),FALSE)*$E2535</f>
        <v>0</v>
      </c>
      <c r="V2531" s="54">
        <f>VLOOKUP(CONCATENATE($F2531," ",$G2531),AllocFactorMatrix,(V$4+1),FALSE)*$E2535</f>
        <v>0</v>
      </c>
      <c r="W2531" s="54">
        <f>VLOOKUP(CONCATENATE($F2531," ",$G2531),AllocFactorMatrix,(W$4+1),FALSE)*$E2535</f>
        <v>0</v>
      </c>
      <c r="X2531" s="54">
        <f t="shared" si="1274"/>
        <v>0</v>
      </c>
      <c r="Y2531" s="54">
        <f>VLOOKUP(CONCATENATE($F2531," ",$G2531),AllocFactorMatrix,(Y$4+1),FALSE)*$E2535</f>
        <v>0</v>
      </c>
      <c r="Z2531" s="54">
        <f>VLOOKUP(CONCATENATE($F2531," ",$G2531),AllocFactorMatrix,(Z$4+1),FALSE)*$E2535</f>
        <v>0</v>
      </c>
      <c r="AA2531" s="54">
        <f t="shared" si="1272"/>
        <v>0</v>
      </c>
      <c r="AB2531" s="54">
        <f>VLOOKUP(CONCATENATE($F2531," ",$G2531),AllocFactorMatrix,(AB$4+1),FALSE)*$E2535</f>
        <v>0</v>
      </c>
      <c r="AC2531" s="54">
        <f>VLOOKUP(CONCATENATE($F2531," ",$G2531),AllocFactorMatrix,(AC$4+1),FALSE)*$E2535</f>
        <v>0</v>
      </c>
      <c r="AD2531" s="54">
        <f>VLOOKUP(CONCATENATE($F2531," ",$G2531),AllocFactorMatrix,(AD$4+1),FALSE)*$E2535</f>
        <v>0</v>
      </c>
    </row>
    <row r="2532" spans="1:30" s="51" customFormat="1" hidden="1" outlineLevel="1">
      <c r="A2532" s="56"/>
      <c r="B2532" s="111"/>
      <c r="C2532" s="55"/>
      <c r="D2532" s="55"/>
      <c r="F2532" s="52" t="str">
        <f>F2535</f>
        <v>PROD_ENERGY</v>
      </c>
      <c r="G2532" s="55" t="str">
        <f>$G$12</f>
        <v>DISTSEC</v>
      </c>
      <c r="H2532" s="53">
        <f t="shared" si="1270"/>
        <v>0</v>
      </c>
      <c r="I2532" s="54">
        <f>VLOOKUP(CONCATENATE($F2532," ",$G2532),AllocFactorMatrix,(I$4+1),FALSE)*$E2535</f>
        <v>0</v>
      </c>
      <c r="J2532" s="54">
        <f>VLOOKUP(CONCATENATE($F2532," ",$G2532),AllocFactorMatrix,(J$4+1),FALSE)*$E2535</f>
        <v>0</v>
      </c>
      <c r="K2532" s="54">
        <f>VLOOKUP(CONCATENATE($F2532," ",$G2532),AllocFactorMatrix,(K$4+1),FALSE)*$E2535</f>
        <v>0</v>
      </c>
      <c r="L2532" s="54">
        <f>VLOOKUP(CONCATENATE($F2532," ",$G2532),AllocFactorMatrix,(L$4+1),FALSE)*$E2535</f>
        <v>0</v>
      </c>
      <c r="M2532" s="54">
        <f>VLOOKUP(CONCATENATE($F2532," ",$G2532),AllocFactorMatrix,(M$4+1),FALSE)*$E2535</f>
        <v>0</v>
      </c>
      <c r="N2532" s="54">
        <f t="shared" si="1271"/>
        <v>0</v>
      </c>
      <c r="O2532" s="54">
        <f>VLOOKUP(CONCATENATE($F2532," ",$G2532),AllocFactorMatrix,(O$4+1),FALSE)*$E2535</f>
        <v>0</v>
      </c>
      <c r="P2532" s="54">
        <f>VLOOKUP(CONCATENATE($F2532," ",$G2532),AllocFactorMatrix,(P$4+1),FALSE)*$E2535</f>
        <v>0</v>
      </c>
      <c r="Q2532" s="54">
        <f>VLOOKUP(CONCATENATE($F2532," ",$G2532),AllocFactorMatrix,(Q$4+1),FALSE)*$E2535</f>
        <v>0</v>
      </c>
      <c r="R2532" s="54">
        <f>VLOOKUP(CONCATENATE($F2532," ",$G2532),AllocFactorMatrix,(R$4+1),FALSE)*$E2535</f>
        <v>0</v>
      </c>
      <c r="S2532" s="54">
        <f t="shared" si="1273"/>
        <v>0</v>
      </c>
      <c r="T2532" s="54">
        <f>VLOOKUP(CONCATENATE($F2532," ",$G2532),AllocFactorMatrix,(T$4+1),FALSE)*$E2535</f>
        <v>0</v>
      </c>
      <c r="U2532" s="54">
        <f>VLOOKUP(CONCATENATE($F2532," ",$G2532),AllocFactorMatrix,(U$4+1),FALSE)*$E2535</f>
        <v>0</v>
      </c>
      <c r="V2532" s="54">
        <f>VLOOKUP(CONCATENATE($F2532," ",$G2532),AllocFactorMatrix,(V$4+1),FALSE)*$E2535</f>
        <v>0</v>
      </c>
      <c r="W2532" s="54">
        <f>VLOOKUP(CONCATENATE($F2532," ",$G2532),AllocFactorMatrix,(W$4+1),FALSE)*$E2535</f>
        <v>0</v>
      </c>
      <c r="X2532" s="54">
        <f t="shared" si="1274"/>
        <v>0</v>
      </c>
      <c r="Y2532" s="54">
        <f>VLOOKUP(CONCATENATE($F2532," ",$G2532),AllocFactorMatrix,(Y$4+1),FALSE)*$E2535</f>
        <v>0</v>
      </c>
      <c r="Z2532" s="54">
        <f>VLOOKUP(CONCATENATE($F2532," ",$G2532),AllocFactorMatrix,(Z$4+1),FALSE)*$E2535</f>
        <v>0</v>
      </c>
      <c r="AA2532" s="54">
        <f t="shared" si="1272"/>
        <v>0</v>
      </c>
      <c r="AB2532" s="54">
        <f>VLOOKUP(CONCATENATE($F2532," ",$G2532),AllocFactorMatrix,(AB$4+1),FALSE)*$E2535</f>
        <v>0</v>
      </c>
      <c r="AC2532" s="54">
        <f>VLOOKUP(CONCATENATE($F2532," ",$G2532),AllocFactorMatrix,(AC$4+1),FALSE)*$E2535</f>
        <v>0</v>
      </c>
      <c r="AD2532" s="54">
        <f>VLOOKUP(CONCATENATE($F2532," ",$G2532),AllocFactorMatrix,(AD$4+1),FALSE)*$E2535</f>
        <v>0</v>
      </c>
    </row>
    <row r="2533" spans="1:30" s="51" customFormat="1" hidden="1" outlineLevel="1">
      <c r="A2533" s="56"/>
      <c r="B2533" s="111"/>
      <c r="C2533" s="55"/>
      <c r="D2533" s="55"/>
      <c r="F2533" s="52" t="str">
        <f>F2535</f>
        <v>PROD_ENERGY</v>
      </c>
      <c r="G2533" s="55" t="str">
        <f>$G$13</f>
        <v>ENERGY</v>
      </c>
      <c r="H2533" s="53">
        <f t="shared" si="1270"/>
        <v>91239.999999999971</v>
      </c>
      <c r="I2533" s="54">
        <f>VLOOKUP(CONCATENATE($F2533," ",$G2533),AllocFactorMatrix,(I$4+1),FALSE)*$E2535</f>
        <v>34235.719576851145</v>
      </c>
      <c r="J2533" s="54">
        <f>VLOOKUP(CONCATENATE($F2533," ",$G2533),AllocFactorMatrix,(J$4+1),FALSE)*$E2535</f>
        <v>2218.6958527723014</v>
      </c>
      <c r="K2533" s="54">
        <f>VLOOKUP(CONCATENATE($F2533," ",$G2533),AllocFactorMatrix,(K$4+1),FALSE)*$E2535</f>
        <v>7443.9651009593736</v>
      </c>
      <c r="L2533" s="54">
        <f>VLOOKUP(CONCATENATE($F2533," ",$G2533),AllocFactorMatrix,(L$4+1),FALSE)*$E2535</f>
        <v>236.58611044675061</v>
      </c>
      <c r="M2533" s="54">
        <f>VLOOKUP(CONCATENATE($F2533," ",$G2533),AllocFactorMatrix,(M$4+1),FALSE)*$E2535</f>
        <v>21.810473641883814</v>
      </c>
      <c r="N2533" s="54">
        <f t="shared" si="1271"/>
        <v>7702.3616850480075</v>
      </c>
      <c r="O2533" s="54">
        <f>VLOOKUP(CONCATENATE($F2533," ",$G2533),AllocFactorMatrix,(O$4+1),FALSE)*$E2535</f>
        <v>6786.7668501163416</v>
      </c>
      <c r="P2533" s="54">
        <f>VLOOKUP(CONCATENATE($F2533," ",$G2533),AllocFactorMatrix,(P$4+1),FALSE)*$E2535</f>
        <v>1258.1359853118336</v>
      </c>
      <c r="Q2533" s="54">
        <f>VLOOKUP(CONCATENATE($F2533," ",$G2533),AllocFactorMatrix,(Q$4+1),FALSE)*$E2535</f>
        <v>571.66478856901369</v>
      </c>
      <c r="R2533" s="54">
        <f>VLOOKUP(CONCATENATE($F2533," ",$G2533),AllocFactorMatrix,(R$4+1),FALSE)*$E2535</f>
        <v>26.487595312374836</v>
      </c>
      <c r="S2533" s="54">
        <f t="shared" si="1273"/>
        <v>8643.0552193095646</v>
      </c>
      <c r="T2533" s="54">
        <f>VLOOKUP(CONCATENATE($F2533," ",$G2533),AllocFactorMatrix,(T$4+1),FALSE)*$E2535</f>
        <v>260.08176659390074</v>
      </c>
      <c r="U2533" s="54">
        <f>VLOOKUP(CONCATENATE($F2533," ",$G2533),AllocFactorMatrix,(U$4+1),FALSE)*$E2535</f>
        <v>4566.6461981966722</v>
      </c>
      <c r="V2533" s="54">
        <f>VLOOKUP(CONCATENATE($F2533," ",$G2533),AllocFactorMatrix,(V$4+1),FALSE)*$E2535</f>
        <v>25927.521138377211</v>
      </c>
      <c r="W2533" s="54">
        <f>VLOOKUP(CONCATENATE($F2533," ",$G2533),AllocFactorMatrix,(W$4+1),FALSE)*$E2535</f>
        <v>4919.0575848376393</v>
      </c>
      <c r="X2533" s="54">
        <f t="shared" si="1274"/>
        <v>35673.306688005425</v>
      </c>
      <c r="Y2533" s="54">
        <f>VLOOKUP(CONCATENATE($F2533," ",$G2533),AllocFactorMatrix,(Y$4+1),FALSE)*$E2535</f>
        <v>1838.7397163966295</v>
      </c>
      <c r="Z2533" s="54">
        <f>VLOOKUP(CONCATENATE($F2533," ",$G2533),AllocFactorMatrix,(Z$4+1),FALSE)*$E2535</f>
        <v>29.93175134778221</v>
      </c>
      <c r="AA2533" s="54">
        <f t="shared" si="1272"/>
        <v>1868.6714677444118</v>
      </c>
      <c r="AB2533" s="54">
        <f>VLOOKUP(CONCATENATE($F2533," ",$G2533),AllocFactorMatrix,(AB$4+1),FALSE)*$E2535</f>
        <v>33.386460906839709</v>
      </c>
      <c r="AC2533" s="54">
        <f>VLOOKUP(CONCATENATE($F2533," ",$G2533),AllocFactorMatrix,(AC$4+1),FALSE)*$E2535</f>
        <v>721.93750992632977</v>
      </c>
      <c r="AD2533" s="54">
        <f>VLOOKUP(CONCATENATE($F2533," ",$G2533),AllocFactorMatrix,(AD$4+1),FALSE)*$E2535</f>
        <v>142.86553943596246</v>
      </c>
    </row>
    <row r="2534" spans="1:30" s="51" customFormat="1" hidden="1" outlineLevel="1">
      <c r="A2534" s="56"/>
      <c r="B2534" s="111"/>
      <c r="C2534" s="55"/>
      <c r="D2534" s="55"/>
      <c r="F2534" s="52" t="str">
        <f>F2535</f>
        <v>PROD_ENERGY</v>
      </c>
      <c r="G2534" s="55" t="str">
        <f>$G$14</f>
        <v>CUSTOMER</v>
      </c>
      <c r="H2534" s="53">
        <f t="shared" si="1270"/>
        <v>0</v>
      </c>
      <c r="I2534" s="54">
        <f>VLOOKUP(CONCATENATE($F2534," ",$G2534),AllocFactorMatrix,(I$4+1),FALSE)*$E2535</f>
        <v>0</v>
      </c>
      <c r="J2534" s="54">
        <f>VLOOKUP(CONCATENATE($F2534," ",$G2534),AllocFactorMatrix,(J$4+1),FALSE)*$E2535</f>
        <v>0</v>
      </c>
      <c r="K2534" s="54">
        <f>VLOOKUP(CONCATENATE($F2534," ",$G2534),AllocFactorMatrix,(K$4+1),FALSE)*$E2535</f>
        <v>0</v>
      </c>
      <c r="L2534" s="54">
        <f>VLOOKUP(CONCATENATE($F2534," ",$G2534),AllocFactorMatrix,(L$4+1),FALSE)*$E2535</f>
        <v>0</v>
      </c>
      <c r="M2534" s="54">
        <f>VLOOKUP(CONCATENATE($F2534," ",$G2534),AllocFactorMatrix,(M$4+1),FALSE)*$E2535</f>
        <v>0</v>
      </c>
      <c r="N2534" s="54">
        <f t="shared" si="1271"/>
        <v>0</v>
      </c>
      <c r="O2534" s="54">
        <f>VLOOKUP(CONCATENATE($F2534," ",$G2534),AllocFactorMatrix,(O$4+1),FALSE)*$E2535</f>
        <v>0</v>
      </c>
      <c r="P2534" s="54">
        <f>VLOOKUP(CONCATENATE($F2534," ",$G2534),AllocFactorMatrix,(P$4+1),FALSE)*$E2535</f>
        <v>0</v>
      </c>
      <c r="Q2534" s="54">
        <f>VLOOKUP(CONCATENATE($F2534," ",$G2534),AllocFactorMatrix,(Q$4+1),FALSE)*$E2535</f>
        <v>0</v>
      </c>
      <c r="R2534" s="54">
        <f>VLOOKUP(CONCATENATE($F2534," ",$G2534),AllocFactorMatrix,(R$4+1),FALSE)*$E2535</f>
        <v>0</v>
      </c>
      <c r="S2534" s="54">
        <f t="shared" si="1273"/>
        <v>0</v>
      </c>
      <c r="T2534" s="54">
        <f>VLOOKUP(CONCATENATE($F2534," ",$G2534),AllocFactorMatrix,(T$4+1),FALSE)*$E2535</f>
        <v>0</v>
      </c>
      <c r="U2534" s="54">
        <f>VLOOKUP(CONCATENATE($F2534," ",$G2534),AllocFactorMatrix,(U$4+1),FALSE)*$E2535</f>
        <v>0</v>
      </c>
      <c r="V2534" s="54">
        <f>VLOOKUP(CONCATENATE($F2534," ",$G2534),AllocFactorMatrix,(V$4+1),FALSE)*$E2535</f>
        <v>0</v>
      </c>
      <c r="W2534" s="54">
        <f>VLOOKUP(CONCATENATE($F2534," ",$G2534),AllocFactorMatrix,(W$4+1),FALSE)*$E2535</f>
        <v>0</v>
      </c>
      <c r="X2534" s="54">
        <f t="shared" si="1274"/>
        <v>0</v>
      </c>
      <c r="Y2534" s="54">
        <f>VLOOKUP(CONCATENATE($F2534," ",$G2534),AllocFactorMatrix,(Y$4+1),FALSE)*$E2535</f>
        <v>0</v>
      </c>
      <c r="Z2534" s="54">
        <f>VLOOKUP(CONCATENATE($F2534," ",$G2534),AllocFactorMatrix,(Z$4+1),FALSE)*$E2535</f>
        <v>0</v>
      </c>
      <c r="AA2534" s="54">
        <f t="shared" si="1272"/>
        <v>0</v>
      </c>
      <c r="AB2534" s="54">
        <f>VLOOKUP(CONCATENATE($F2534," ",$G2534),AllocFactorMatrix,(AB$4+1),FALSE)*$E2535</f>
        <v>0</v>
      </c>
      <c r="AC2534" s="54">
        <f>VLOOKUP(CONCATENATE($F2534," ",$G2534),AllocFactorMatrix,(AC$4+1),FALSE)*$E2535</f>
        <v>0</v>
      </c>
      <c r="AD2534" s="54">
        <f>VLOOKUP(CONCATENATE($F2534," ",$G2534),AllocFactorMatrix,(AD$4+1),FALSE)*$E2535</f>
        <v>0</v>
      </c>
    </row>
    <row r="2535" spans="1:30" s="51" customFormat="1" collapsed="1">
      <c r="A2535" s="56"/>
      <c r="B2535" s="111"/>
      <c r="C2535" s="55"/>
      <c r="D2535" s="108" t="str">
        <f>D384</f>
        <v>Adj 5 - Environmental Surcharge Revenue Sync - remove FGD revenue, sync non-FGD revenue, remove deferrals</v>
      </c>
      <c r="E2535" s="61">
        <v>91240</v>
      </c>
      <c r="F2535" s="97" t="s">
        <v>32</v>
      </c>
      <c r="G2535" s="55" t="str">
        <f>$G$15</f>
        <v>TOTAL</v>
      </c>
      <c r="H2535" s="53">
        <f t="shared" si="1270"/>
        <v>91239.999999999971</v>
      </c>
      <c r="I2535" s="54">
        <f>VLOOKUP(CONCATENATE($F2535," ",$G2535),AllocFactorMatrix,(I$4+1),FALSE)*$E2535</f>
        <v>34235.719576851145</v>
      </c>
      <c r="J2535" s="54">
        <f>VLOOKUP(CONCATENATE($F2535," ",$G2535),AllocFactorMatrix,(J$4+1),FALSE)*$E2535</f>
        <v>2218.6958527723014</v>
      </c>
      <c r="K2535" s="54">
        <f>VLOOKUP(CONCATENATE($F2535," ",$G2535),AllocFactorMatrix,(K$4+1),FALSE)*$E2535</f>
        <v>7443.9651009593736</v>
      </c>
      <c r="L2535" s="54">
        <f>VLOOKUP(CONCATENATE($F2535," ",$G2535),AllocFactorMatrix,(L$4+1),FALSE)*$E2535</f>
        <v>236.58611044675061</v>
      </c>
      <c r="M2535" s="54">
        <f>VLOOKUP(CONCATENATE($F2535," ",$G2535),AllocFactorMatrix,(M$4+1),FALSE)*$E2535</f>
        <v>21.810473641883814</v>
      </c>
      <c r="N2535" s="54">
        <f t="shared" si="1271"/>
        <v>7702.3616850480075</v>
      </c>
      <c r="O2535" s="54">
        <f>VLOOKUP(CONCATENATE($F2535," ",$G2535),AllocFactorMatrix,(O$4+1),FALSE)*$E2535</f>
        <v>6786.7668501163416</v>
      </c>
      <c r="P2535" s="54">
        <f>VLOOKUP(CONCATENATE($F2535," ",$G2535),AllocFactorMatrix,(P$4+1),FALSE)*$E2535</f>
        <v>1258.1359853118336</v>
      </c>
      <c r="Q2535" s="54">
        <f>VLOOKUP(CONCATENATE($F2535," ",$G2535),AllocFactorMatrix,(Q$4+1),FALSE)*$E2535</f>
        <v>571.66478856901369</v>
      </c>
      <c r="R2535" s="54">
        <f>VLOOKUP(CONCATENATE($F2535," ",$G2535),AllocFactorMatrix,(R$4+1),FALSE)*$E2535</f>
        <v>26.487595312374836</v>
      </c>
      <c r="S2535" s="54">
        <f t="shared" si="1273"/>
        <v>8643.0552193095646</v>
      </c>
      <c r="T2535" s="54">
        <f>VLOOKUP(CONCATENATE($F2535," ",$G2535),AllocFactorMatrix,(T$4+1),FALSE)*$E2535</f>
        <v>260.08176659390074</v>
      </c>
      <c r="U2535" s="54">
        <f>VLOOKUP(CONCATENATE($F2535," ",$G2535),AllocFactorMatrix,(U$4+1),FALSE)*$E2535</f>
        <v>4566.6461981966722</v>
      </c>
      <c r="V2535" s="54">
        <f>VLOOKUP(CONCATENATE($F2535," ",$G2535),AllocFactorMatrix,(V$4+1),FALSE)*$E2535</f>
        <v>25927.521138377211</v>
      </c>
      <c r="W2535" s="54">
        <f>VLOOKUP(CONCATENATE($F2535," ",$G2535),AllocFactorMatrix,(W$4+1),FALSE)*$E2535</f>
        <v>4919.0575848376393</v>
      </c>
      <c r="X2535" s="54">
        <f t="shared" si="1274"/>
        <v>35673.306688005425</v>
      </c>
      <c r="Y2535" s="54">
        <f>VLOOKUP(CONCATENATE($F2535," ",$G2535),AllocFactorMatrix,(Y$4+1),FALSE)*$E2535</f>
        <v>1838.7397163966295</v>
      </c>
      <c r="Z2535" s="54">
        <f>VLOOKUP(CONCATENATE($F2535," ",$G2535),AllocFactorMatrix,(Z$4+1),FALSE)*$E2535</f>
        <v>29.93175134778221</v>
      </c>
      <c r="AA2535" s="54">
        <f t="shared" si="1272"/>
        <v>1868.6714677444118</v>
      </c>
      <c r="AB2535" s="54">
        <f>VLOOKUP(CONCATENATE($F2535," ",$G2535),AllocFactorMatrix,(AB$4+1),FALSE)*$E2535</f>
        <v>33.386460906839709</v>
      </c>
      <c r="AC2535" s="54">
        <f>VLOOKUP(CONCATENATE($F2535," ",$G2535),AllocFactorMatrix,(AC$4+1),FALSE)*$E2535</f>
        <v>721.93750992632977</v>
      </c>
      <c r="AD2535" s="54">
        <f>VLOOKUP(CONCATENATE($F2535," ",$G2535),AllocFactorMatrix,(AD$4+1),FALSE)*$E2535</f>
        <v>142.86553943596246</v>
      </c>
    </row>
    <row r="2536" spans="1:30" s="51" customFormat="1" hidden="1" outlineLevel="1">
      <c r="A2536" s="56"/>
      <c r="B2536" s="111"/>
      <c r="C2536" s="55"/>
      <c r="D2536" s="55"/>
      <c r="F2536" s="52" t="str">
        <f>F2543</f>
        <v>CUST_DEP_FXNL</v>
      </c>
      <c r="G2536" s="55" t="str">
        <f>$G$8</f>
        <v>PRODUCTION</v>
      </c>
      <c r="H2536" s="53">
        <f t="shared" ref="H2536:H2543" ca="1" si="1275">SUBTOTAL(9,I2536:AD2536)</f>
        <v>23800.541325584163</v>
      </c>
      <c r="I2536" s="54">
        <f ca="1">VLOOKUP(CONCATENATE($F2536," ",$G2536),AllocFactorMatrix,(I$4+1),FALSE)*$E2543</f>
        <v>16795.711947192074</v>
      </c>
      <c r="J2536" s="54">
        <f ca="1">VLOOKUP(CONCATENATE($F2536," ",$G2536),AllocFactorMatrix,(J$4+1),FALSE)*$E2543</f>
        <v>956.38691823722672</v>
      </c>
      <c r="K2536" s="54">
        <f ca="1">VLOOKUP(CONCATENATE($F2536," ",$G2536),AllocFactorMatrix,(K$4+1),FALSE)*$E2543</f>
        <v>2080.8533870563483</v>
      </c>
      <c r="L2536" s="54">
        <f ca="1">VLOOKUP(CONCATENATE($F2536," ",$G2536),AllocFactorMatrix,(L$4+1),FALSE)*$E2543</f>
        <v>255.7916330124975</v>
      </c>
      <c r="M2536" s="54">
        <f ca="1">VLOOKUP(CONCATENATE($F2536," ",$G2536),AllocFactorMatrix,(M$4+1),FALSE)*$E2543</f>
        <v>359.98600543430985</v>
      </c>
      <c r="N2536" s="54">
        <f t="shared" ref="N2536:N2543" ca="1" si="1276">SUBTOTAL(9,K2536:M2536)</f>
        <v>2696.6310255031558</v>
      </c>
      <c r="O2536" s="54">
        <f ca="1">VLOOKUP(CONCATENATE($F2536," ",$G2536),AllocFactorMatrix,(O$4+1),FALSE)*$E2543</f>
        <v>980.06374307905185</v>
      </c>
      <c r="P2536" s="54">
        <f ca="1">VLOOKUP(CONCATENATE($F2536," ",$G2536),AllocFactorMatrix,(P$4+1),FALSE)*$E2543</f>
        <v>597.17675490428485</v>
      </c>
      <c r="Q2536" s="54">
        <f ca="1">VLOOKUP(CONCATENATE($F2536," ",$G2536),AllocFactorMatrix,(Q$4+1),FALSE)*$E2543</f>
        <v>509.77577133072828</v>
      </c>
      <c r="R2536" s="54">
        <f ca="1">VLOOKUP(CONCATENATE($F2536," ",$G2536),AllocFactorMatrix,(R$4+1),FALSE)*$E2543</f>
        <v>0</v>
      </c>
      <c r="S2536" s="54">
        <f ca="1">SUBTOTAL(9,O2536:R2536)</f>
        <v>2087.0162693140651</v>
      </c>
      <c r="T2536" s="54">
        <f ca="1">VLOOKUP(CONCATENATE($F2536," ",$G2536),AllocFactorMatrix,(T$4+1),FALSE)*$E2543</f>
        <v>0</v>
      </c>
      <c r="U2536" s="54">
        <f ca="1">VLOOKUP(CONCATENATE($F2536," ",$G2536),AllocFactorMatrix,(U$4+1),FALSE)*$E2543</f>
        <v>464.12682822460403</v>
      </c>
      <c r="V2536" s="54">
        <f ca="1">VLOOKUP(CONCATENATE($F2536," ",$G2536),AllocFactorMatrix,(V$4+1),FALSE)*$E2543</f>
        <v>423.43386118934609</v>
      </c>
      <c r="W2536" s="54">
        <f ca="1">VLOOKUP(CONCATENATE($F2536," ",$G2536),AllocFactorMatrix,(W$4+1),FALSE)*$E2543</f>
        <v>350.11153969219635</v>
      </c>
      <c r="X2536" s="54">
        <f ca="1">SUBTOTAL(9,T2536:W2536)</f>
        <v>1237.6722291061465</v>
      </c>
      <c r="Y2536" s="54">
        <f ca="1">VLOOKUP(CONCATENATE($F2536," ",$G2536),AllocFactorMatrix,(Y$4+1),FALSE)*$E2543</f>
        <v>27.122936231495661</v>
      </c>
      <c r="Z2536" s="54">
        <f ca="1">VLOOKUP(CONCATENATE($F2536," ",$G2536),AllocFactorMatrix,(Z$4+1),FALSE)*$E2543</f>
        <v>0</v>
      </c>
      <c r="AA2536" s="54">
        <f t="shared" ref="AA2536:AA2543" ca="1" si="1277">SUBTOTAL(9,Y2536:Z2536)</f>
        <v>27.122936231495661</v>
      </c>
      <c r="AB2536" s="54">
        <f ca="1">VLOOKUP(CONCATENATE($F2536," ",$G2536),AllocFactorMatrix,(AB$4+1),FALSE)*$E2543</f>
        <v>0</v>
      </c>
      <c r="AC2536" s="54">
        <f ca="1">VLOOKUP(CONCATENATE($F2536," ",$G2536),AllocFactorMatrix,(AC$4+1),FALSE)*$E2543</f>
        <v>0</v>
      </c>
      <c r="AD2536" s="54">
        <f ca="1">VLOOKUP(CONCATENATE($F2536," ",$G2536),AllocFactorMatrix,(AD$4+1),FALSE)*$E2543</f>
        <v>0</v>
      </c>
    </row>
    <row r="2537" spans="1:30" s="51" customFormat="1" hidden="1" outlineLevel="1">
      <c r="A2537" s="56"/>
      <c r="B2537" s="111"/>
      <c r="C2537" s="55"/>
      <c r="D2537" s="55"/>
      <c r="F2537" s="52" t="str">
        <f>F2543</f>
        <v>CUST_DEP_FXNL</v>
      </c>
      <c r="G2537" s="55" t="str">
        <f>$G$9</f>
        <v>BULKTRAN</v>
      </c>
      <c r="H2537" s="53">
        <f t="shared" ca="1" si="1275"/>
        <v>12614.810924584068</v>
      </c>
      <c r="I2537" s="54">
        <f ca="1">VLOOKUP(CONCATENATE($F2537," ",$G2537),AllocFactorMatrix,(I$4+1),FALSE)*$E2543</f>
        <v>8902.097127087316</v>
      </c>
      <c r="J2537" s="54">
        <f ca="1">VLOOKUP(CONCATENATE($F2537," ",$G2537),AllocFactorMatrix,(J$4+1),FALSE)*$E2543</f>
        <v>506.90612365776275</v>
      </c>
      <c r="K2537" s="54">
        <f ca="1">VLOOKUP(CONCATENATE($F2537," ",$G2537),AllocFactorMatrix,(K$4+1),FALSE)*$E2543</f>
        <v>1102.8981097702781</v>
      </c>
      <c r="L2537" s="54">
        <f ca="1">VLOOKUP(CONCATENATE($F2537," ",$G2537),AllocFactorMatrix,(L$4+1),FALSE)*$E2543</f>
        <v>135.57519732018338</v>
      </c>
      <c r="M2537" s="54">
        <f ca="1">VLOOKUP(CONCATENATE($F2537," ",$G2537),AllocFactorMatrix,(M$4+1),FALSE)*$E2543</f>
        <v>190.80050877534623</v>
      </c>
      <c r="N2537" s="54">
        <f t="shared" ca="1" si="1276"/>
        <v>1429.2738158658078</v>
      </c>
      <c r="O2537" s="54">
        <f ca="1">VLOOKUP(CONCATENATE($F2537," ",$G2537),AllocFactorMatrix,(O$4+1),FALSE)*$E2543</f>
        <v>519.45536212205991</v>
      </c>
      <c r="P2537" s="54">
        <f ca="1">VLOOKUP(CONCATENATE($F2537," ",$G2537),AllocFactorMatrix,(P$4+1),FALSE)*$E2543</f>
        <v>316.51682827803643</v>
      </c>
      <c r="Q2537" s="54">
        <f ca="1">VLOOKUP(CONCATENATE($F2537," ",$G2537),AllocFactorMatrix,(Q$4+1),FALSE)*$E2543</f>
        <v>270.19238265637659</v>
      </c>
      <c r="R2537" s="54">
        <f ca="1">VLOOKUP(CONCATENATE($F2537," ",$G2537),AllocFactorMatrix,(R$4+1),FALSE)*$E2543</f>
        <v>0</v>
      </c>
      <c r="S2537" s="54">
        <f t="shared" ref="S2537:S2543" ca="1" si="1278">SUBTOTAL(9,O2537:R2537)</f>
        <v>1106.1645730564728</v>
      </c>
      <c r="T2537" s="54">
        <f ca="1">VLOOKUP(CONCATENATE($F2537," ",$G2537),AllocFactorMatrix,(T$4+1),FALSE)*$E2543</f>
        <v>0</v>
      </c>
      <c r="U2537" s="54">
        <f ca="1">VLOOKUP(CONCATENATE($F2537," ",$G2537),AllocFactorMatrix,(U$4+1),FALSE)*$E2543</f>
        <v>245.99743774678973</v>
      </c>
      <c r="V2537" s="54">
        <f ca="1">VLOOKUP(CONCATENATE($F2537," ",$G2537),AllocFactorMatrix,(V$4+1),FALSE)*$E2543</f>
        <v>224.4292692716337</v>
      </c>
      <c r="W2537" s="54">
        <f ca="1">VLOOKUP(CONCATENATE($F2537," ",$G2537),AllocFactorMatrix,(W$4+1),FALSE)*$E2543</f>
        <v>185.56682452362935</v>
      </c>
      <c r="X2537" s="54">
        <f t="shared" ref="X2537:X2543" ca="1" si="1279">SUBTOTAL(9,T2537:W2537)</f>
        <v>655.99353154205278</v>
      </c>
      <c r="Y2537" s="54">
        <f ca="1">VLOOKUP(CONCATENATE($F2537," ",$G2537),AllocFactorMatrix,(Y$4+1),FALSE)*$E2543</f>
        <v>14.375753374654412</v>
      </c>
      <c r="Z2537" s="54">
        <f ca="1">VLOOKUP(CONCATENATE($F2537," ",$G2537),AllocFactorMatrix,(Z$4+1),FALSE)*$E2543</f>
        <v>0</v>
      </c>
      <c r="AA2537" s="54">
        <f t="shared" ca="1" si="1277"/>
        <v>14.375753374654412</v>
      </c>
      <c r="AB2537" s="54">
        <f ca="1">VLOOKUP(CONCATENATE($F2537," ",$G2537),AllocFactorMatrix,(AB$4+1),FALSE)*$E2543</f>
        <v>0</v>
      </c>
      <c r="AC2537" s="54">
        <f ca="1">VLOOKUP(CONCATENATE($F2537," ",$G2537),AllocFactorMatrix,(AC$4+1),FALSE)*$E2543</f>
        <v>0</v>
      </c>
      <c r="AD2537" s="54">
        <f ca="1">VLOOKUP(CONCATENATE($F2537," ",$G2537),AllocFactorMatrix,(AD$4+1),FALSE)*$E2543</f>
        <v>0</v>
      </c>
    </row>
    <row r="2538" spans="1:30" s="51" customFormat="1" hidden="1" outlineLevel="1">
      <c r="A2538" s="56"/>
      <c r="B2538" s="111"/>
      <c r="C2538" s="55"/>
      <c r="D2538" s="55"/>
      <c r="F2538" s="52" t="str">
        <f>F2543</f>
        <v>CUST_DEP_FXNL</v>
      </c>
      <c r="G2538" s="55" t="str">
        <f>$G$10</f>
        <v>SUBTRAN</v>
      </c>
      <c r="H2538" s="53">
        <f t="shared" ca="1" si="1275"/>
        <v>2718.9214820143484</v>
      </c>
      <c r="I2538" s="54">
        <f ca="1">VLOOKUP(CONCATENATE($F2538," ",$G2538),AllocFactorMatrix,(I$4+1),FALSE)*$E2543</f>
        <v>1932.8330791734043</v>
      </c>
      <c r="J2538" s="54">
        <f ca="1">VLOOKUP(CONCATENATE($F2538," ",$G2538),AllocFactorMatrix,(J$4+1),FALSE)*$E2543</f>
        <v>107.45005564789689</v>
      </c>
      <c r="K2538" s="54">
        <f ca="1">VLOOKUP(CONCATENATE($F2538," ",$G2538),AllocFactorMatrix,(K$4+1),FALSE)*$E2543</f>
        <v>232.18878202935875</v>
      </c>
      <c r="L2538" s="54">
        <f ca="1">VLOOKUP(CONCATENATE($F2538," ",$G2538),AllocFactorMatrix,(L$4+1),FALSE)*$E2543</f>
        <v>28.009478705475082</v>
      </c>
      <c r="M2538" s="54">
        <f ca="1">VLOOKUP(CONCATENATE($F2538," ",$G2538),AllocFactorMatrix,(M$4+1),FALSE)*$E2543</f>
        <v>52.35210997185613</v>
      </c>
      <c r="N2538" s="54">
        <f t="shared" ca="1" si="1276"/>
        <v>312.55037070668993</v>
      </c>
      <c r="O2538" s="54">
        <f ca="1">VLOOKUP(CONCATENATE($F2538," ",$G2538),AllocFactorMatrix,(O$4+1),FALSE)*$E2543</f>
        <v>108.69136706299136</v>
      </c>
      <c r="P2538" s="54">
        <f ca="1">VLOOKUP(CONCATENATE($F2538," ",$G2538),AllocFactorMatrix,(P$4+1),FALSE)*$E2543</f>
        <v>66.075357591719651</v>
      </c>
      <c r="Q2538" s="54">
        <f ca="1">VLOOKUP(CONCATENATE($F2538," ",$G2538),AllocFactorMatrix,(Q$4+1),FALSE)*$E2543</f>
        <v>74.270617459974233</v>
      </c>
      <c r="R2538" s="54">
        <f ca="1">VLOOKUP(CONCATENATE($F2538," ",$G2538),AllocFactorMatrix,(R$4+1),FALSE)*$E2543</f>
        <v>0</v>
      </c>
      <c r="S2538" s="54">
        <f t="shared" ca="1" si="1278"/>
        <v>249.03734211468526</v>
      </c>
      <c r="T2538" s="54">
        <f ca="1">VLOOKUP(CONCATENATE($F2538," ",$G2538),AllocFactorMatrix,(T$4+1),FALSE)*$E2543</f>
        <v>0</v>
      </c>
      <c r="U2538" s="54">
        <f ca="1">VLOOKUP(CONCATENATE($F2538," ",$G2538),AllocFactorMatrix,(U$4+1),FALSE)*$E2543</f>
        <v>51.469765404183136</v>
      </c>
      <c r="V2538" s="54">
        <f ca="1">VLOOKUP(CONCATENATE($F2538," ",$G2538),AllocFactorMatrix,(V$4+1),FALSE)*$E2543</f>
        <v>61.898461718023313</v>
      </c>
      <c r="W2538" s="54">
        <f ca="1">VLOOKUP(CONCATENATE($F2538," ",$G2538),AllocFactorMatrix,(W$4+1),FALSE)*$E2543</f>
        <v>0</v>
      </c>
      <c r="X2538" s="54">
        <f t="shared" ca="1" si="1279"/>
        <v>113.36822712220645</v>
      </c>
      <c r="Y2538" s="54">
        <f ca="1">VLOOKUP(CONCATENATE($F2538," ",$G2538),AllocFactorMatrix,(Y$4+1),FALSE)*$E2543</f>
        <v>2.9479769296178904</v>
      </c>
      <c r="Z2538" s="54">
        <f ca="1">VLOOKUP(CONCATENATE($F2538," ",$G2538),AllocFactorMatrix,(Z$4+1),FALSE)*$E2543</f>
        <v>0</v>
      </c>
      <c r="AA2538" s="54">
        <f t="shared" ca="1" si="1277"/>
        <v>2.9479769296178904</v>
      </c>
      <c r="AB2538" s="54">
        <f ca="1">VLOOKUP(CONCATENATE($F2538," ",$G2538),AllocFactorMatrix,(AB$4+1),FALSE)*$E2543</f>
        <v>0</v>
      </c>
      <c r="AC2538" s="54">
        <f ca="1">VLOOKUP(CONCATENATE($F2538," ",$G2538),AllocFactorMatrix,(AC$4+1),FALSE)*$E2543</f>
        <v>0.73443031984807661</v>
      </c>
      <c r="AD2538" s="54">
        <f ca="1">VLOOKUP(CONCATENATE($F2538," ",$G2538),AllocFactorMatrix,(AD$4+1),FALSE)*$E2543</f>
        <v>0</v>
      </c>
    </row>
    <row r="2539" spans="1:30" s="51" customFormat="1" hidden="1" outlineLevel="1">
      <c r="A2539" s="56"/>
      <c r="B2539" s="111"/>
      <c r="C2539" s="55"/>
      <c r="D2539" s="55"/>
      <c r="F2539" s="52" t="str">
        <f>F2543</f>
        <v>CUST_DEP_FXNL</v>
      </c>
      <c r="G2539" s="55" t="str">
        <f>$G$11</f>
        <v>DISTPRI</v>
      </c>
      <c r="H2539" s="53">
        <f t="shared" ca="1" si="1275"/>
        <v>15836.705028204795</v>
      </c>
      <c r="I2539" s="54">
        <f ca="1">VLOOKUP(CONCATENATE($F2539," ",$G2539),AllocFactorMatrix,(I$4+1),FALSE)*$E2543</f>
        <v>12174.082790217166</v>
      </c>
      <c r="J2539" s="54">
        <f ca="1">VLOOKUP(CONCATENATE($F2539," ",$G2539),AllocFactorMatrix,(J$4+1),FALSE)*$E2543</f>
        <v>661.02058376830303</v>
      </c>
      <c r="K2539" s="54">
        <f ca="1">VLOOKUP(CONCATENATE($F2539," ",$G2539),AllocFactorMatrix,(K$4+1),FALSE)*$E2543</f>
        <v>1425.6939408776457</v>
      </c>
      <c r="L2539" s="54">
        <f ca="1">VLOOKUP(CONCATENATE($F2539," ",$G2539),AllocFactorMatrix,(L$4+1),FALSE)*$E2543</f>
        <v>172.07470089108784</v>
      </c>
      <c r="M2539" s="54">
        <f ca="1">VLOOKUP(CONCATENATE($F2539," ",$G2539),AllocFactorMatrix,(M$4+1),FALSE)*$E2543</f>
        <v>0</v>
      </c>
      <c r="N2539" s="54">
        <f t="shared" ca="1" si="1276"/>
        <v>1597.7686417687335</v>
      </c>
      <c r="O2539" s="54">
        <f ca="1">VLOOKUP(CONCATENATE($F2539," ",$G2539),AllocFactorMatrix,(O$4+1),FALSE)*$E2543</f>
        <v>662.36398294552225</v>
      </c>
      <c r="P2539" s="54">
        <f ca="1">VLOOKUP(CONCATENATE($F2539," ",$G2539),AllocFactorMatrix,(P$4+1),FALSE)*$E2543</f>
        <v>403.42327754482324</v>
      </c>
      <c r="Q2539" s="54">
        <f ca="1">VLOOKUP(CONCATENATE($F2539," ",$G2539),AllocFactorMatrix,(Q$4+1),FALSE)*$E2543</f>
        <v>0</v>
      </c>
      <c r="R2539" s="54">
        <f ca="1">VLOOKUP(CONCATENATE($F2539," ",$G2539),AllocFactorMatrix,(R$4+1),FALSE)*$E2543</f>
        <v>0</v>
      </c>
      <c r="S2539" s="54">
        <f t="shared" ca="1" si="1278"/>
        <v>1065.7872604903455</v>
      </c>
      <c r="T2539" s="54">
        <f ca="1">VLOOKUP(CONCATENATE($F2539," ",$G2539),AllocFactorMatrix,(T$4+1),FALSE)*$E2543</f>
        <v>0</v>
      </c>
      <c r="U2539" s="54">
        <f ca="1">VLOOKUP(CONCATENATE($F2539," ",$G2539),AllocFactorMatrix,(U$4+1),FALSE)*$E2543</f>
        <v>315.47329671310001</v>
      </c>
      <c r="V2539" s="54">
        <f ca="1">VLOOKUP(CONCATENATE($F2539," ",$G2539),AllocFactorMatrix,(V$4+1),FALSE)*$E2543</f>
        <v>0</v>
      </c>
      <c r="W2539" s="54">
        <f ca="1">VLOOKUP(CONCATENATE($F2539," ",$G2539),AllocFactorMatrix,(W$4+1),FALSE)*$E2543</f>
        <v>0</v>
      </c>
      <c r="X2539" s="54">
        <f t="shared" ca="1" si="1279"/>
        <v>315.47329671310001</v>
      </c>
      <c r="Y2539" s="54">
        <f ca="1">VLOOKUP(CONCATENATE($F2539," ",$G2539),AllocFactorMatrix,(Y$4+1),FALSE)*$E2543</f>
        <v>17.999275503510699</v>
      </c>
      <c r="Z2539" s="54">
        <f ca="1">VLOOKUP(CONCATENATE($F2539," ",$G2539),AllocFactorMatrix,(Z$4+1),FALSE)*$E2543</f>
        <v>0</v>
      </c>
      <c r="AA2539" s="54">
        <f t="shared" ca="1" si="1277"/>
        <v>17.999275503510699</v>
      </c>
      <c r="AB2539" s="54">
        <f ca="1">VLOOKUP(CONCATENATE($F2539," ",$G2539),AllocFactorMatrix,(AB$4+1),FALSE)*$E2543</f>
        <v>0</v>
      </c>
      <c r="AC2539" s="54">
        <f ca="1">VLOOKUP(CONCATENATE($F2539," ",$G2539),AllocFactorMatrix,(AC$4+1),FALSE)*$E2543</f>
        <v>4.5731797436365325</v>
      </c>
      <c r="AD2539" s="54">
        <f ca="1">VLOOKUP(CONCATENATE($F2539," ",$G2539),AllocFactorMatrix,(AD$4+1),FALSE)*$E2543</f>
        <v>0</v>
      </c>
    </row>
    <row r="2540" spans="1:30" s="51" customFormat="1" hidden="1" outlineLevel="1">
      <c r="A2540" s="56"/>
      <c r="B2540" s="111"/>
      <c r="C2540" s="55"/>
      <c r="D2540" s="55"/>
      <c r="F2540" s="52" t="str">
        <f>F2543</f>
        <v>CUST_DEP_FXNL</v>
      </c>
      <c r="G2540" s="55" t="str">
        <f>$G$12</f>
        <v>DISTSEC</v>
      </c>
      <c r="H2540" s="53">
        <f t="shared" ca="1" si="1275"/>
        <v>8397.4958955784259</v>
      </c>
      <c r="I2540" s="54">
        <f ca="1">VLOOKUP(CONCATENATE($F2540," ",$G2540),AllocFactorMatrix,(I$4+1),FALSE)*$E2543</f>
        <v>7008.4610342066208</v>
      </c>
      <c r="J2540" s="54">
        <f ca="1">VLOOKUP(CONCATENATE($F2540," ",$G2540),AllocFactorMatrix,(J$4+1),FALSE)*$E2543</f>
        <v>389.20272392285955</v>
      </c>
      <c r="K2540" s="54">
        <f ca="1">VLOOKUP(CONCATENATE($F2540," ",$G2540),AllocFactorMatrix,(K$4+1),FALSE)*$E2543</f>
        <v>697.57177041593741</v>
      </c>
      <c r="L2540" s="54">
        <f ca="1">VLOOKUP(CONCATENATE($F2540," ",$G2540),AllocFactorMatrix,(L$4+1),FALSE)*$E2543</f>
        <v>0</v>
      </c>
      <c r="M2540" s="54">
        <f ca="1">VLOOKUP(CONCATENATE($F2540," ",$G2540),AllocFactorMatrix,(M$4+1),FALSE)*$E2543</f>
        <v>0</v>
      </c>
      <c r="N2540" s="54">
        <f t="shared" ca="1" si="1276"/>
        <v>697.57177041593741</v>
      </c>
      <c r="O2540" s="54">
        <f ca="1">VLOOKUP(CONCATENATE($F2540," ",$G2540),AllocFactorMatrix,(O$4+1),FALSE)*$E2543</f>
        <v>275.40871662807251</v>
      </c>
      <c r="P2540" s="54">
        <f ca="1">VLOOKUP(CONCATENATE($F2540," ",$G2540),AllocFactorMatrix,(P$4+1),FALSE)*$E2543</f>
        <v>0</v>
      </c>
      <c r="Q2540" s="54">
        <f ca="1">VLOOKUP(CONCATENATE($F2540," ",$G2540),AllocFactorMatrix,(Q$4+1),FALSE)*$E2543</f>
        <v>0</v>
      </c>
      <c r="R2540" s="54">
        <f ca="1">VLOOKUP(CONCATENATE($F2540," ",$G2540),AllocFactorMatrix,(R$4+1),FALSE)*$E2543</f>
        <v>0</v>
      </c>
      <c r="S2540" s="54">
        <f t="shared" ca="1" si="1278"/>
        <v>275.40871662807251</v>
      </c>
      <c r="T2540" s="54">
        <f ca="1">VLOOKUP(CONCATENATE($F2540," ",$G2540),AllocFactorMatrix,(T$4+1),FALSE)*$E2543</f>
        <v>0</v>
      </c>
      <c r="U2540" s="54">
        <f ca="1">VLOOKUP(CONCATENATE($F2540," ",$G2540),AllocFactorMatrix,(U$4+1),FALSE)*$E2543</f>
        <v>0</v>
      </c>
      <c r="V2540" s="54">
        <f ca="1">VLOOKUP(CONCATENATE($F2540," ",$G2540),AllocFactorMatrix,(V$4+1),FALSE)*$E2543</f>
        <v>0</v>
      </c>
      <c r="W2540" s="54">
        <f ca="1">VLOOKUP(CONCATENATE($F2540," ",$G2540),AllocFactorMatrix,(W$4+1),FALSE)*$E2543</f>
        <v>0</v>
      </c>
      <c r="X2540" s="54">
        <f t="shared" ca="1" si="1279"/>
        <v>0</v>
      </c>
      <c r="Y2540" s="54">
        <f ca="1">VLOOKUP(CONCATENATE($F2540," ",$G2540),AllocFactorMatrix,(Y$4+1),FALSE)*$E2543</f>
        <v>9.1543038083124522</v>
      </c>
      <c r="Z2540" s="54">
        <f ca="1">VLOOKUP(CONCATENATE($F2540," ",$G2540),AllocFactorMatrix,(Z$4+1),FALSE)*$E2543</f>
        <v>0</v>
      </c>
      <c r="AA2540" s="54">
        <f t="shared" ca="1" si="1277"/>
        <v>9.1543038083124522</v>
      </c>
      <c r="AB2540" s="54">
        <f ca="1">VLOOKUP(CONCATENATE($F2540," ",$G2540),AllocFactorMatrix,(AB$4+1),FALSE)*$E2543</f>
        <v>0</v>
      </c>
      <c r="AC2540" s="54">
        <f ca="1">VLOOKUP(CONCATENATE($F2540," ",$G2540),AllocFactorMatrix,(AC$4+1),FALSE)*$E2543</f>
        <v>17.69734659662285</v>
      </c>
      <c r="AD2540" s="54">
        <f ca="1">VLOOKUP(CONCATENATE($F2540," ",$G2540),AllocFactorMatrix,(AD$4+1),FALSE)*$E2543</f>
        <v>0</v>
      </c>
    </row>
    <row r="2541" spans="1:30" s="51" customFormat="1" hidden="1" outlineLevel="1">
      <c r="A2541" s="56"/>
      <c r="B2541" s="111"/>
      <c r="C2541" s="55"/>
      <c r="D2541" s="55"/>
      <c r="F2541" s="52" t="str">
        <f>F2543</f>
        <v>CUST_DEP_FXNL</v>
      </c>
      <c r="G2541" s="55" t="str">
        <f>$G$13</f>
        <v>ENERGY</v>
      </c>
      <c r="H2541" s="53">
        <f t="shared" ca="1" si="1275"/>
        <v>171.3757321999841</v>
      </c>
      <c r="I2541" s="54">
        <f ca="1">VLOOKUP(CONCATENATE($F2541," ",$G2541),AllocFactorMatrix,(I$4+1),FALSE)*$E2543</f>
        <v>108.10565644161929</v>
      </c>
      <c r="J2541" s="54">
        <f ca="1">VLOOKUP(CONCATENATE($F2541," ",$G2541),AllocFactorMatrix,(J$4+1),FALSE)*$E2543</f>
        <v>8.0701189281244208</v>
      </c>
      <c r="K2541" s="54">
        <f ca="1">VLOOKUP(CONCATENATE($F2541," ",$G2541),AllocFactorMatrix,(K$4+1),FALSE)*$E2543</f>
        <v>16.082894855163833</v>
      </c>
      <c r="L2541" s="54">
        <f ca="1">VLOOKUP(CONCATENATE($F2541," ",$G2541),AllocFactorMatrix,(L$4+1),FALSE)*$E2543</f>
        <v>1.996219305812307</v>
      </c>
      <c r="M2541" s="54">
        <f ca="1">VLOOKUP(CONCATENATE($F2541," ",$G2541),AllocFactorMatrix,(M$4+1),FALSE)*$E2543</f>
        <v>2.7617729870558048</v>
      </c>
      <c r="N2541" s="54">
        <f t="shared" ca="1" si="1276"/>
        <v>20.840887148031946</v>
      </c>
      <c r="O2541" s="54">
        <f ca="1">VLOOKUP(CONCATENATE($F2541," ",$G2541),AllocFactorMatrix,(O$4+1),FALSE)*$E2543</f>
        <v>9.0851727284460484</v>
      </c>
      <c r="P2541" s="54">
        <f ca="1">VLOOKUP(CONCATENATE($F2541," ",$G2541),AllocFactorMatrix,(P$4+1),FALSE)*$E2543</f>
        <v>5.5076413146214334</v>
      </c>
      <c r="Q2541" s="54">
        <f ca="1">VLOOKUP(CONCATENATE($F2541," ",$G2541),AllocFactorMatrix,(Q$4+1),FALSE)*$E2543</f>
        <v>4.7274980377572877</v>
      </c>
      <c r="R2541" s="54">
        <f ca="1">VLOOKUP(CONCATENATE($F2541," ",$G2541),AllocFactorMatrix,(R$4+1),FALSE)*$E2543</f>
        <v>0</v>
      </c>
      <c r="S2541" s="54">
        <f t="shared" ca="1" si="1278"/>
        <v>19.32031208082477</v>
      </c>
      <c r="T2541" s="54">
        <f ca="1">VLOOKUP(CONCATENATE($F2541," ",$G2541),AllocFactorMatrix,(T$4+1),FALSE)*$E2543</f>
        <v>0</v>
      </c>
      <c r="U2541" s="54">
        <f ca="1">VLOOKUP(CONCATENATE($F2541," ",$G2541),AllocFactorMatrix,(U$4+1),FALSE)*$E2543</f>
        <v>5.0641674349008614</v>
      </c>
      <c r="V2541" s="54">
        <f ca="1">VLOOKUP(CONCATENATE($F2541," ",$G2541),AllocFactorMatrix,(V$4+1),FALSE)*$E2543</f>
        <v>4.9633316817629138</v>
      </c>
      <c r="W2541" s="54">
        <f ca="1">VLOOKUP(CONCATENATE($F2541," ",$G2541),AllocFactorMatrix,(W$4+1),FALSE)*$E2543</f>
        <v>4.3115870741049349</v>
      </c>
      <c r="X2541" s="54">
        <f t="shared" ca="1" si="1279"/>
        <v>14.339086190768711</v>
      </c>
      <c r="Y2541" s="54">
        <f ca="1">VLOOKUP(CONCATENATE($F2541," ",$G2541),AllocFactorMatrix,(Y$4+1),FALSE)*$E2543</f>
        <v>0.22181725319277865</v>
      </c>
      <c r="Z2541" s="54">
        <f ca="1">VLOOKUP(CONCATENATE($F2541," ",$G2541),AllocFactorMatrix,(Z$4+1),FALSE)*$E2543</f>
        <v>0</v>
      </c>
      <c r="AA2541" s="54">
        <f t="shared" ca="1" si="1277"/>
        <v>0.22181725319277865</v>
      </c>
      <c r="AB2541" s="54">
        <f ca="1">VLOOKUP(CONCATENATE($F2541," ",$G2541),AllocFactorMatrix,(AB$4+1),FALSE)*$E2543</f>
        <v>0</v>
      </c>
      <c r="AC2541" s="54">
        <f ca="1">VLOOKUP(CONCATENATE($F2541," ",$G2541),AllocFactorMatrix,(AC$4+1),FALSE)*$E2543</f>
        <v>0.47785415742218473</v>
      </c>
      <c r="AD2541" s="54">
        <f ca="1">VLOOKUP(CONCATENATE($F2541," ",$G2541),AllocFactorMatrix,(AD$4+1),FALSE)*$E2543</f>
        <v>0</v>
      </c>
    </row>
    <row r="2542" spans="1:30" s="51" customFormat="1" hidden="1" outlineLevel="1">
      <c r="A2542" s="56"/>
      <c r="B2542" s="111"/>
      <c r="C2542" s="55"/>
      <c r="D2542" s="55"/>
      <c r="F2542" s="52" t="str">
        <f>F2543</f>
        <v>CUST_DEP_FXNL</v>
      </c>
      <c r="G2542" s="55" t="str">
        <f>$G$14</f>
        <v>CUSTOMER</v>
      </c>
      <c r="H2542" s="53">
        <f t="shared" ca="1" si="1275"/>
        <v>3714.1496118342111</v>
      </c>
      <c r="I2542" s="54">
        <f ca="1">VLOOKUP(CONCATENATE($F2542," ",$G2542),AllocFactorMatrix,(I$4+1),FALSE)*$E2543</f>
        <v>2110.0768886411583</v>
      </c>
      <c r="J2542" s="54">
        <f ca="1">VLOOKUP(CONCATENATE($F2542," ",$G2542),AllocFactorMatrix,(J$4+1),FALSE)*$E2543</f>
        <v>636.77401328541362</v>
      </c>
      <c r="K2542" s="54">
        <f ca="1">VLOOKUP(CONCATENATE($F2542," ",$G2542),AllocFactorMatrix,(K$4+1),FALSE)*$E2543</f>
        <v>107.37040850326258</v>
      </c>
      <c r="L2542" s="54">
        <f ca="1">VLOOKUP(CONCATENATE($F2542," ",$G2542),AllocFactorMatrix,(L$4+1),FALSE)*$E2543</f>
        <v>135.3535980905248</v>
      </c>
      <c r="M2542" s="54">
        <f ca="1">VLOOKUP(CONCATENATE($F2542," ",$G2542),AllocFactorMatrix,(M$4+1),FALSE)*$E2543</f>
        <v>329.72060160024319</v>
      </c>
      <c r="N2542" s="54">
        <f t="shared" ca="1" si="1276"/>
        <v>572.44460819403059</v>
      </c>
      <c r="O2542" s="54">
        <f ca="1">VLOOKUP(CONCATENATE($F2542," ",$G2542),AllocFactorMatrix,(O$4+1),FALSE)*$E2543</f>
        <v>18.879264453089444</v>
      </c>
      <c r="P2542" s="54">
        <f ca="1">VLOOKUP(CONCATENATE($F2542," ",$G2542),AllocFactorMatrix,(P$4+1),FALSE)*$E2543</f>
        <v>18.281402157209424</v>
      </c>
      <c r="Q2542" s="54">
        <f ca="1">VLOOKUP(CONCATENATE($F2542," ",$G2542),AllocFactorMatrix,(Q$4+1),FALSE)*$E2543</f>
        <v>75.018529987273467</v>
      </c>
      <c r="R2542" s="54">
        <f ca="1">VLOOKUP(CONCATENATE($F2542," ",$G2542),AllocFactorMatrix,(R$4+1),FALSE)*$E2543</f>
        <v>0</v>
      </c>
      <c r="S2542" s="54">
        <f t="shared" ca="1" si="1278"/>
        <v>112.17919659757234</v>
      </c>
      <c r="T2542" s="54">
        <f ca="1">VLOOKUP(CONCATENATE($F2542," ",$G2542),AllocFactorMatrix,(T$4+1),FALSE)*$E2543</f>
        <v>0</v>
      </c>
      <c r="U2542" s="54">
        <f ca="1">VLOOKUP(CONCATENATE($F2542," ",$G2542),AllocFactorMatrix,(U$4+1),FALSE)*$E2543</f>
        <v>2.7475218258174228</v>
      </c>
      <c r="V2542" s="54">
        <f ca="1">VLOOKUP(CONCATENATE($F2542," ",$G2542),AllocFactorMatrix,(V$4+1),FALSE)*$E2543</f>
        <v>2.5538032852444461</v>
      </c>
      <c r="W2542" s="54">
        <f ca="1">VLOOKUP(CONCATENATE($F2542," ",$G2542),AllocFactorMatrix,(W$4+1),FALSE)*$E2543</f>
        <v>2.0958533377350377</v>
      </c>
      <c r="X2542" s="54">
        <f t="shared" ca="1" si="1279"/>
        <v>7.3971784487969074</v>
      </c>
      <c r="Y2542" s="54">
        <f ca="1">VLOOKUP(CONCATENATE($F2542," ",$G2542),AllocFactorMatrix,(Y$4+1),FALSE)*$E2543</f>
        <v>0.47097269903858413</v>
      </c>
      <c r="Z2542" s="54">
        <f ca="1">VLOOKUP(CONCATENATE($F2542," ",$G2542),AllocFactorMatrix,(Z$4+1),FALSE)*$E2543</f>
        <v>0</v>
      </c>
      <c r="AA2542" s="54">
        <f t="shared" ca="1" si="1277"/>
        <v>0.47097269903858413</v>
      </c>
      <c r="AB2542" s="54">
        <f ca="1">VLOOKUP(CONCATENATE($F2542," ",$G2542),AllocFactorMatrix,(AB$4+1),FALSE)*$E2543</f>
        <v>0</v>
      </c>
      <c r="AC2542" s="54">
        <f ca="1">VLOOKUP(CONCATENATE($F2542," ",$G2542),AllocFactorMatrix,(AC$4+1),FALSE)*$E2543</f>
        <v>274.80675396820027</v>
      </c>
      <c r="AD2542" s="54">
        <f ca="1">VLOOKUP(CONCATENATE($F2542," ",$G2542),AllocFactorMatrix,(AD$4+1),FALSE)*$E2543</f>
        <v>0</v>
      </c>
    </row>
    <row r="2543" spans="1:30" s="51" customFormat="1" collapsed="1">
      <c r="A2543" s="56"/>
      <c r="B2543" s="111"/>
      <c r="C2543" s="55"/>
      <c r="D2543" s="98" t="s">
        <v>663</v>
      </c>
      <c r="E2543" s="61">
        <v>67254</v>
      </c>
      <c r="F2543" s="96" t="s">
        <v>372</v>
      </c>
      <c r="G2543" s="55" t="str">
        <f>$G$15</f>
        <v>TOTAL</v>
      </c>
      <c r="H2543" s="53">
        <f t="shared" ca="1" si="1275"/>
        <v>67254.000000000015</v>
      </c>
      <c r="I2543" s="54">
        <f ca="1">VLOOKUP(CONCATENATE($F2543," ",$G2543),AllocFactorMatrix,(I$4+1),FALSE)*$E2543</f>
        <v>49031.368522959361</v>
      </c>
      <c r="J2543" s="54">
        <f ca="1">VLOOKUP(CONCATENATE($F2543," ",$G2543),AllocFactorMatrix,(J$4+1),FALSE)*$E2543</f>
        <v>3265.8105374475876</v>
      </c>
      <c r="K2543" s="54">
        <f ca="1">VLOOKUP(CONCATENATE($F2543," ",$G2543),AllocFactorMatrix,(K$4+1),FALSE)*$E2543</f>
        <v>5662.6592935079952</v>
      </c>
      <c r="L2543" s="54">
        <f ca="1">VLOOKUP(CONCATENATE($F2543," ",$G2543),AllocFactorMatrix,(L$4+1),FALSE)*$E2543</f>
        <v>728.80082732558094</v>
      </c>
      <c r="M2543" s="54">
        <f ca="1">VLOOKUP(CONCATENATE($F2543," ",$G2543),AllocFactorMatrix,(M$4+1),FALSE)*$E2543</f>
        <v>935.62099876881121</v>
      </c>
      <c r="N2543" s="54">
        <f t="shared" ca="1" si="1276"/>
        <v>7327.0811196023878</v>
      </c>
      <c r="O2543" s="54">
        <f ca="1">VLOOKUP(CONCATENATE($F2543," ",$G2543),AllocFactorMatrix,(O$4+1),FALSE)*$E2543</f>
        <v>2573.9476090192338</v>
      </c>
      <c r="P2543" s="54">
        <f ca="1">VLOOKUP(CONCATENATE($F2543," ",$G2543),AllocFactorMatrix,(P$4+1),FALSE)*$E2543</f>
        <v>1406.9812617906948</v>
      </c>
      <c r="Q2543" s="54">
        <f ca="1">VLOOKUP(CONCATENATE($F2543," ",$G2543),AllocFactorMatrix,(Q$4+1),FALSE)*$E2543</f>
        <v>933.98479947210978</v>
      </c>
      <c r="R2543" s="54">
        <f ca="1">VLOOKUP(CONCATENATE($F2543," ",$G2543),AllocFactorMatrix,(R$4+1),FALSE)*$E2543</f>
        <v>0</v>
      </c>
      <c r="S2543" s="54">
        <f t="shared" ca="1" si="1278"/>
        <v>4914.9136702820379</v>
      </c>
      <c r="T2543" s="54">
        <f ca="1">VLOOKUP(CONCATENATE($F2543," ",$G2543),AllocFactorMatrix,(T$4+1),FALSE)*$E2543</f>
        <v>0</v>
      </c>
      <c r="U2543" s="54">
        <f ca="1">VLOOKUP(CONCATENATE($F2543," ",$G2543),AllocFactorMatrix,(U$4+1),FALSE)*$E2543</f>
        <v>1084.8790173493951</v>
      </c>
      <c r="V2543" s="54">
        <f ca="1">VLOOKUP(CONCATENATE($F2543," ",$G2543),AllocFactorMatrix,(V$4+1),FALSE)*$E2543</f>
        <v>717.27872714601051</v>
      </c>
      <c r="W2543" s="54">
        <f ca="1">VLOOKUP(CONCATENATE($F2543," ",$G2543),AllocFactorMatrix,(W$4+1),FALSE)*$E2543</f>
        <v>542.08580462766565</v>
      </c>
      <c r="X2543" s="54">
        <f t="shared" ca="1" si="1279"/>
        <v>2344.2435491230713</v>
      </c>
      <c r="Y2543" s="54">
        <f ca="1">VLOOKUP(CONCATENATE($F2543," ",$G2543),AllocFactorMatrix,(Y$4+1),FALSE)*$E2543</f>
        <v>72.293035799822476</v>
      </c>
      <c r="Z2543" s="54">
        <f ca="1">VLOOKUP(CONCATENATE($F2543," ",$G2543),AllocFactorMatrix,(Z$4+1),FALSE)*$E2543</f>
        <v>0</v>
      </c>
      <c r="AA2543" s="54">
        <f t="shared" ca="1" si="1277"/>
        <v>72.293035799822476</v>
      </c>
      <c r="AB2543" s="54">
        <f ca="1">VLOOKUP(CONCATENATE($F2543," ",$G2543),AllocFactorMatrix,(AB$4+1),FALSE)*$E2543</f>
        <v>0</v>
      </c>
      <c r="AC2543" s="54">
        <f ca="1">VLOOKUP(CONCATENATE($F2543," ",$G2543),AllocFactorMatrix,(AC$4+1),FALSE)*$E2543</f>
        <v>298.28956478572997</v>
      </c>
      <c r="AD2543" s="54">
        <f ca="1">VLOOKUP(CONCATENATE($F2543," ",$G2543),AllocFactorMatrix,(AD$4+1),FALSE)*$E2543</f>
        <v>0</v>
      </c>
    </row>
    <row r="2544" spans="1:30" s="51" customFormat="1" hidden="1" outlineLevel="1">
      <c r="A2544" s="56"/>
      <c r="B2544" s="111"/>
      <c r="C2544" s="55"/>
      <c r="D2544" s="55"/>
      <c r="F2544" s="52" t="str">
        <f>F2551</f>
        <v>PROD_DEMAND</v>
      </c>
      <c r="G2544" s="55" t="str">
        <f>$G$8</f>
        <v>PRODUCTION</v>
      </c>
      <c r="H2544" s="53">
        <f t="shared" ref="H2544:H2551" si="1280">SUBTOTAL(9,I2544:AD2544)</f>
        <v>-109494.99999999997</v>
      </c>
      <c r="I2544" s="54">
        <f>VLOOKUP(CONCATENATE($F2544," ",$G2544),AllocFactorMatrix,(I$4+1),FALSE)*$E2551</f>
        <v>-53935.374540078286</v>
      </c>
      <c r="J2544" s="54">
        <f>VLOOKUP(CONCATENATE($F2544," ",$G2544),AllocFactorMatrix,(J$4+1),FALSE)*$E2551</f>
        <v>-2666.2182866897283</v>
      </c>
      <c r="K2544" s="54">
        <f>VLOOKUP(CONCATENATE($F2544," ",$G2544),AllocFactorMatrix,(K$4+1),FALSE)*$E2551</f>
        <v>-9766.2047810807544</v>
      </c>
      <c r="L2544" s="54">
        <f>VLOOKUP(CONCATENATE($F2544," ",$G2544),AllocFactorMatrix,(L$4+1),FALSE)*$E2551</f>
        <v>-307.40545259705124</v>
      </c>
      <c r="M2544" s="54">
        <f>VLOOKUP(CONCATENATE($F2544," ",$G2544),AllocFactorMatrix,(M$4+1),FALSE)*$E2551</f>
        <v>-28.827499698625616</v>
      </c>
      <c r="N2544" s="54">
        <f t="shared" ref="N2544:N2551" si="1281">SUBTOTAL(9,K2544:M2544)</f>
        <v>-10102.437733376431</v>
      </c>
      <c r="O2544" s="54">
        <f>VLOOKUP(CONCATENATE($F2544," ",$G2544),AllocFactorMatrix,(O$4+1),FALSE)*$E2551</f>
        <v>-7423.8348718886655</v>
      </c>
      <c r="P2544" s="54">
        <f>VLOOKUP(CONCATENATE($F2544," ",$G2544),AllocFactorMatrix,(P$4+1),FALSE)*$E2551</f>
        <v>-1383.2767222531586</v>
      </c>
      <c r="Q2544" s="54">
        <f>VLOOKUP(CONCATENATE($F2544," ",$G2544),AllocFactorMatrix,(Q$4+1),FALSE)*$E2551</f>
        <v>-625.07699417296999</v>
      </c>
      <c r="R2544" s="54">
        <f>VLOOKUP(CONCATENATE($F2544," ",$G2544),AllocFactorMatrix,(R$4+1),FALSE)*$E2551</f>
        <v>-28.10901371128428</v>
      </c>
      <c r="S2544" s="54">
        <f>SUBTOTAL(9,O2544:R2544)</f>
        <v>-9460.2976020260794</v>
      </c>
      <c r="T2544" s="54">
        <f>VLOOKUP(CONCATENATE($F2544," ",$G2544),AllocFactorMatrix,(T$4+1),FALSE)*$E2551</f>
        <v>-259.33356703113935</v>
      </c>
      <c r="U2544" s="54">
        <f>VLOOKUP(CONCATENATE($F2544," ",$G2544),AllocFactorMatrix,(U$4+1),FALSE)*$E2551</f>
        <v>-4243.9496387335084</v>
      </c>
      <c r="V2544" s="54">
        <f>VLOOKUP(CONCATENATE($F2544," ",$G2544),AllocFactorMatrix,(V$4+1),FALSE)*$E2551</f>
        <v>-22429.393089088429</v>
      </c>
      <c r="W2544" s="54">
        <f>VLOOKUP(CONCATENATE($F2544," ",$G2544),AllocFactorMatrix,(W$4+1),FALSE)*$E2551</f>
        <v>-4050.3766412085679</v>
      </c>
      <c r="X2544" s="54">
        <f>SUBTOTAL(9,T2544:W2544)</f>
        <v>-30983.052936061646</v>
      </c>
      <c r="Y2544" s="54">
        <f>VLOOKUP(CONCATENATE($F2544," ",$G2544),AllocFactorMatrix,(Y$4+1),FALSE)*$E2551</f>
        <v>-2279.8479090119758</v>
      </c>
      <c r="Z2544" s="54">
        <f>VLOOKUP(CONCATENATE($F2544," ",$G2544),AllocFactorMatrix,(Z$4+1),FALSE)*$E2551</f>
        <v>-38.186581014036889</v>
      </c>
      <c r="AA2544" s="54">
        <f t="shared" ref="AA2544:AA2551" si="1282">SUBTOTAL(9,Y2544:Z2544)</f>
        <v>-2318.0344900260129</v>
      </c>
      <c r="AB2544" s="54">
        <f>VLOOKUP(CONCATENATE($F2544," ",$G2544),AllocFactorMatrix,(AB$4+1),FALSE)*$E2551</f>
        <v>-29.584411741793684</v>
      </c>
      <c r="AC2544" s="54">
        <f>VLOOKUP(CONCATENATE($F2544," ",$G2544),AllocFactorMatrix,(AC$4+1),FALSE)*$E2551</f>
        <v>0</v>
      </c>
      <c r="AD2544" s="54">
        <f>VLOOKUP(CONCATENATE($F2544," ",$G2544),AllocFactorMatrix,(AD$4+1),FALSE)*$E2551</f>
        <v>0</v>
      </c>
    </row>
    <row r="2545" spans="1:30" s="51" customFormat="1" hidden="1" outlineLevel="1">
      <c r="A2545" s="56"/>
      <c r="B2545" s="111"/>
      <c r="C2545" s="55"/>
      <c r="D2545" s="55"/>
      <c r="F2545" s="52" t="str">
        <f>F2551</f>
        <v>PROD_DEMAND</v>
      </c>
      <c r="G2545" s="55" t="str">
        <f>$G$9</f>
        <v>BULKTRAN</v>
      </c>
      <c r="H2545" s="53">
        <f t="shared" si="1280"/>
        <v>0</v>
      </c>
      <c r="I2545" s="54">
        <f>VLOOKUP(CONCATENATE($F2545," ",$G2545),AllocFactorMatrix,(I$4+1),FALSE)*$E2551</f>
        <v>0</v>
      </c>
      <c r="J2545" s="54">
        <f>VLOOKUP(CONCATENATE($F2545," ",$G2545),AllocFactorMatrix,(J$4+1),FALSE)*$E2551</f>
        <v>0</v>
      </c>
      <c r="K2545" s="54">
        <f>VLOOKUP(CONCATENATE($F2545," ",$G2545),AllocFactorMatrix,(K$4+1),FALSE)*$E2551</f>
        <v>0</v>
      </c>
      <c r="L2545" s="54">
        <f>VLOOKUP(CONCATENATE($F2545," ",$G2545),AllocFactorMatrix,(L$4+1),FALSE)*$E2551</f>
        <v>0</v>
      </c>
      <c r="M2545" s="54">
        <f>VLOOKUP(CONCATENATE($F2545," ",$G2545),AllocFactorMatrix,(M$4+1),FALSE)*$E2551</f>
        <v>0</v>
      </c>
      <c r="N2545" s="54">
        <f t="shared" si="1281"/>
        <v>0</v>
      </c>
      <c r="O2545" s="54">
        <f>VLOOKUP(CONCATENATE($F2545," ",$G2545),AllocFactorMatrix,(O$4+1),FALSE)*$E2551</f>
        <v>0</v>
      </c>
      <c r="P2545" s="54">
        <f>VLOOKUP(CONCATENATE($F2545," ",$G2545),AllocFactorMatrix,(P$4+1),FALSE)*$E2551</f>
        <v>0</v>
      </c>
      <c r="Q2545" s="54">
        <f>VLOOKUP(CONCATENATE($F2545," ",$G2545),AllocFactorMatrix,(Q$4+1),FALSE)*$E2551</f>
        <v>0</v>
      </c>
      <c r="R2545" s="54">
        <f>VLOOKUP(CONCATENATE($F2545," ",$G2545),AllocFactorMatrix,(R$4+1),FALSE)*$E2551</f>
        <v>0</v>
      </c>
      <c r="S2545" s="54">
        <f t="shared" ref="S2545:S2551" si="1283">SUBTOTAL(9,O2545:R2545)</f>
        <v>0</v>
      </c>
      <c r="T2545" s="54">
        <f>VLOOKUP(CONCATENATE($F2545," ",$G2545),AllocFactorMatrix,(T$4+1),FALSE)*$E2551</f>
        <v>0</v>
      </c>
      <c r="U2545" s="54">
        <f>VLOOKUP(CONCATENATE($F2545," ",$G2545),AllocFactorMatrix,(U$4+1),FALSE)*$E2551</f>
        <v>0</v>
      </c>
      <c r="V2545" s="54">
        <f>VLOOKUP(CONCATENATE($F2545," ",$G2545),AllocFactorMatrix,(V$4+1),FALSE)*$E2551</f>
        <v>0</v>
      </c>
      <c r="W2545" s="54">
        <f>VLOOKUP(CONCATENATE($F2545," ",$G2545),AllocFactorMatrix,(W$4+1),FALSE)*$E2551</f>
        <v>0</v>
      </c>
      <c r="X2545" s="54">
        <f t="shared" ref="X2545:X2551" si="1284">SUBTOTAL(9,T2545:W2545)</f>
        <v>0</v>
      </c>
      <c r="Y2545" s="54">
        <f>VLOOKUP(CONCATENATE($F2545," ",$G2545),AllocFactorMatrix,(Y$4+1),FALSE)*$E2551</f>
        <v>0</v>
      </c>
      <c r="Z2545" s="54">
        <f>VLOOKUP(CONCATENATE($F2545," ",$G2545),AllocFactorMatrix,(Z$4+1),FALSE)*$E2551</f>
        <v>0</v>
      </c>
      <c r="AA2545" s="54">
        <f t="shared" si="1282"/>
        <v>0</v>
      </c>
      <c r="AB2545" s="54">
        <f>VLOOKUP(CONCATENATE($F2545," ",$G2545),AllocFactorMatrix,(AB$4+1),FALSE)*$E2551</f>
        <v>0</v>
      </c>
      <c r="AC2545" s="54">
        <f>VLOOKUP(CONCATENATE($F2545," ",$G2545),AllocFactorMatrix,(AC$4+1),FALSE)*$E2551</f>
        <v>0</v>
      </c>
      <c r="AD2545" s="54">
        <f>VLOOKUP(CONCATENATE($F2545," ",$G2545),AllocFactorMatrix,(AD$4+1),FALSE)*$E2551</f>
        <v>0</v>
      </c>
    </row>
    <row r="2546" spans="1:30" s="51" customFormat="1" hidden="1" outlineLevel="1">
      <c r="A2546" s="56"/>
      <c r="B2546" s="111"/>
      <c r="C2546" s="55"/>
      <c r="D2546" s="55"/>
      <c r="F2546" s="52" t="str">
        <f>F2551</f>
        <v>PROD_DEMAND</v>
      </c>
      <c r="G2546" s="55" t="str">
        <f>$G$10</f>
        <v>SUBTRAN</v>
      </c>
      <c r="H2546" s="53">
        <f t="shared" si="1280"/>
        <v>0</v>
      </c>
      <c r="I2546" s="54">
        <f>VLOOKUP(CONCATENATE($F2546," ",$G2546),AllocFactorMatrix,(I$4+1),FALSE)*$E2551</f>
        <v>0</v>
      </c>
      <c r="J2546" s="54">
        <f>VLOOKUP(CONCATENATE($F2546," ",$G2546),AllocFactorMatrix,(J$4+1),FALSE)*$E2551</f>
        <v>0</v>
      </c>
      <c r="K2546" s="54">
        <f>VLOOKUP(CONCATENATE($F2546," ",$G2546),AllocFactorMatrix,(K$4+1),FALSE)*$E2551</f>
        <v>0</v>
      </c>
      <c r="L2546" s="54">
        <f>VLOOKUP(CONCATENATE($F2546," ",$G2546),AllocFactorMatrix,(L$4+1),FALSE)*$E2551</f>
        <v>0</v>
      </c>
      <c r="M2546" s="54">
        <f>VLOOKUP(CONCATENATE($F2546," ",$G2546),AllocFactorMatrix,(M$4+1),FALSE)*$E2551</f>
        <v>0</v>
      </c>
      <c r="N2546" s="54">
        <f t="shared" si="1281"/>
        <v>0</v>
      </c>
      <c r="O2546" s="54">
        <f>VLOOKUP(CONCATENATE($F2546," ",$G2546),AllocFactorMatrix,(O$4+1),FALSE)*$E2551</f>
        <v>0</v>
      </c>
      <c r="P2546" s="54">
        <f>VLOOKUP(CONCATENATE($F2546," ",$G2546),AllocFactorMatrix,(P$4+1),FALSE)*$E2551</f>
        <v>0</v>
      </c>
      <c r="Q2546" s="54">
        <f>VLOOKUP(CONCATENATE($F2546," ",$G2546),AllocFactorMatrix,(Q$4+1),FALSE)*$E2551</f>
        <v>0</v>
      </c>
      <c r="R2546" s="54">
        <f>VLOOKUP(CONCATENATE($F2546," ",$G2546),AllocFactorMatrix,(R$4+1),FALSE)*$E2551</f>
        <v>0</v>
      </c>
      <c r="S2546" s="54">
        <f t="shared" si="1283"/>
        <v>0</v>
      </c>
      <c r="T2546" s="54">
        <f>VLOOKUP(CONCATENATE($F2546," ",$G2546),AllocFactorMatrix,(T$4+1),FALSE)*$E2551</f>
        <v>0</v>
      </c>
      <c r="U2546" s="54">
        <f>VLOOKUP(CONCATENATE($F2546," ",$G2546),AllocFactorMatrix,(U$4+1),FALSE)*$E2551</f>
        <v>0</v>
      </c>
      <c r="V2546" s="54">
        <f>VLOOKUP(CONCATENATE($F2546," ",$G2546),AllocFactorMatrix,(V$4+1),FALSE)*$E2551</f>
        <v>0</v>
      </c>
      <c r="W2546" s="54">
        <f>VLOOKUP(CONCATENATE($F2546," ",$G2546),AllocFactorMatrix,(W$4+1),FALSE)*$E2551</f>
        <v>0</v>
      </c>
      <c r="X2546" s="54">
        <f t="shared" si="1284"/>
        <v>0</v>
      </c>
      <c r="Y2546" s="54">
        <f>VLOOKUP(CONCATENATE($F2546," ",$G2546),AllocFactorMatrix,(Y$4+1),FALSE)*$E2551</f>
        <v>0</v>
      </c>
      <c r="Z2546" s="54">
        <f>VLOOKUP(CONCATENATE($F2546," ",$G2546),AllocFactorMatrix,(Z$4+1),FALSE)*$E2551</f>
        <v>0</v>
      </c>
      <c r="AA2546" s="54">
        <f t="shared" si="1282"/>
        <v>0</v>
      </c>
      <c r="AB2546" s="54">
        <f>VLOOKUP(CONCATENATE($F2546," ",$G2546),AllocFactorMatrix,(AB$4+1),FALSE)*$E2551</f>
        <v>0</v>
      </c>
      <c r="AC2546" s="54">
        <f>VLOOKUP(CONCATENATE($F2546," ",$G2546),AllocFactorMatrix,(AC$4+1),FALSE)*$E2551</f>
        <v>0</v>
      </c>
      <c r="AD2546" s="54">
        <f>VLOOKUP(CONCATENATE($F2546," ",$G2546),AllocFactorMatrix,(AD$4+1),FALSE)*$E2551</f>
        <v>0</v>
      </c>
    </row>
    <row r="2547" spans="1:30" s="51" customFormat="1" hidden="1" outlineLevel="1">
      <c r="A2547" s="56"/>
      <c r="B2547" s="111"/>
      <c r="C2547" s="55"/>
      <c r="D2547" s="55"/>
      <c r="F2547" s="52" t="str">
        <f>F2551</f>
        <v>PROD_DEMAND</v>
      </c>
      <c r="G2547" s="55" t="str">
        <f>$G$11</f>
        <v>DISTPRI</v>
      </c>
      <c r="H2547" s="53">
        <f t="shared" si="1280"/>
        <v>0</v>
      </c>
      <c r="I2547" s="54">
        <f>VLOOKUP(CONCATENATE($F2547," ",$G2547),AllocFactorMatrix,(I$4+1),FALSE)*$E2551</f>
        <v>0</v>
      </c>
      <c r="J2547" s="54">
        <f>VLOOKUP(CONCATENATE($F2547," ",$G2547),AllocFactorMatrix,(J$4+1),FALSE)*$E2551</f>
        <v>0</v>
      </c>
      <c r="K2547" s="54">
        <f>VLOOKUP(CONCATENATE($F2547," ",$G2547),AllocFactorMatrix,(K$4+1),FALSE)*$E2551</f>
        <v>0</v>
      </c>
      <c r="L2547" s="54">
        <f>VLOOKUP(CONCATENATE($F2547," ",$G2547),AllocFactorMatrix,(L$4+1),FALSE)*$E2551</f>
        <v>0</v>
      </c>
      <c r="M2547" s="54">
        <f>VLOOKUP(CONCATENATE($F2547," ",$G2547),AllocFactorMatrix,(M$4+1),FALSE)*$E2551</f>
        <v>0</v>
      </c>
      <c r="N2547" s="54">
        <f t="shared" si="1281"/>
        <v>0</v>
      </c>
      <c r="O2547" s="54">
        <f>VLOOKUP(CONCATENATE($F2547," ",$G2547),AllocFactorMatrix,(O$4+1),FALSE)*$E2551</f>
        <v>0</v>
      </c>
      <c r="P2547" s="54">
        <f>VLOOKUP(CONCATENATE($F2547," ",$G2547),AllocFactorMatrix,(P$4+1),FALSE)*$E2551</f>
        <v>0</v>
      </c>
      <c r="Q2547" s="54">
        <f>VLOOKUP(CONCATENATE($F2547," ",$G2547),AllocFactorMatrix,(Q$4+1),FALSE)*$E2551</f>
        <v>0</v>
      </c>
      <c r="R2547" s="54">
        <f>VLOOKUP(CONCATENATE($F2547," ",$G2547),AllocFactorMatrix,(R$4+1),FALSE)*$E2551</f>
        <v>0</v>
      </c>
      <c r="S2547" s="54">
        <f t="shared" si="1283"/>
        <v>0</v>
      </c>
      <c r="T2547" s="54">
        <f>VLOOKUP(CONCATENATE($F2547," ",$G2547),AllocFactorMatrix,(T$4+1),FALSE)*$E2551</f>
        <v>0</v>
      </c>
      <c r="U2547" s="54">
        <f>VLOOKUP(CONCATENATE($F2547," ",$G2547),AllocFactorMatrix,(U$4+1),FALSE)*$E2551</f>
        <v>0</v>
      </c>
      <c r="V2547" s="54">
        <f>VLOOKUP(CONCATENATE($F2547," ",$G2547),AllocFactorMatrix,(V$4+1),FALSE)*$E2551</f>
        <v>0</v>
      </c>
      <c r="W2547" s="54">
        <f>VLOOKUP(CONCATENATE($F2547," ",$G2547),AllocFactorMatrix,(W$4+1),FALSE)*$E2551</f>
        <v>0</v>
      </c>
      <c r="X2547" s="54">
        <f t="shared" si="1284"/>
        <v>0</v>
      </c>
      <c r="Y2547" s="54">
        <f>VLOOKUP(CONCATENATE($F2547," ",$G2547),AllocFactorMatrix,(Y$4+1),FALSE)*$E2551</f>
        <v>0</v>
      </c>
      <c r="Z2547" s="54">
        <f>VLOOKUP(CONCATENATE($F2547," ",$G2547),AllocFactorMatrix,(Z$4+1),FALSE)*$E2551</f>
        <v>0</v>
      </c>
      <c r="AA2547" s="54">
        <f t="shared" si="1282"/>
        <v>0</v>
      </c>
      <c r="AB2547" s="54">
        <f>VLOOKUP(CONCATENATE($F2547," ",$G2547),AllocFactorMatrix,(AB$4+1),FALSE)*$E2551</f>
        <v>0</v>
      </c>
      <c r="AC2547" s="54">
        <f>VLOOKUP(CONCATENATE($F2547," ",$G2547),AllocFactorMatrix,(AC$4+1),FALSE)*$E2551</f>
        <v>0</v>
      </c>
      <c r="AD2547" s="54">
        <f>VLOOKUP(CONCATENATE($F2547," ",$G2547),AllocFactorMatrix,(AD$4+1),FALSE)*$E2551</f>
        <v>0</v>
      </c>
    </row>
    <row r="2548" spans="1:30" s="51" customFormat="1" hidden="1" outlineLevel="1">
      <c r="A2548" s="56"/>
      <c r="B2548" s="111"/>
      <c r="C2548" s="55"/>
      <c r="D2548" s="55"/>
      <c r="F2548" s="52" t="str">
        <f>F2551</f>
        <v>PROD_DEMAND</v>
      </c>
      <c r="G2548" s="55" t="str">
        <f>$G$12</f>
        <v>DISTSEC</v>
      </c>
      <c r="H2548" s="53">
        <f t="shared" si="1280"/>
        <v>0</v>
      </c>
      <c r="I2548" s="54">
        <f>VLOOKUP(CONCATENATE($F2548," ",$G2548),AllocFactorMatrix,(I$4+1),FALSE)*$E2551</f>
        <v>0</v>
      </c>
      <c r="J2548" s="54">
        <f>VLOOKUP(CONCATENATE($F2548," ",$G2548),AllocFactorMatrix,(J$4+1),FALSE)*$E2551</f>
        <v>0</v>
      </c>
      <c r="K2548" s="54">
        <f>VLOOKUP(CONCATENATE($F2548," ",$G2548),AllocFactorMatrix,(K$4+1),FALSE)*$E2551</f>
        <v>0</v>
      </c>
      <c r="L2548" s="54">
        <f>VLOOKUP(CONCATENATE($F2548," ",$G2548),AllocFactorMatrix,(L$4+1),FALSE)*$E2551</f>
        <v>0</v>
      </c>
      <c r="M2548" s="54">
        <f>VLOOKUP(CONCATENATE($F2548," ",$G2548),AllocFactorMatrix,(M$4+1),FALSE)*$E2551</f>
        <v>0</v>
      </c>
      <c r="N2548" s="54">
        <f t="shared" si="1281"/>
        <v>0</v>
      </c>
      <c r="O2548" s="54">
        <f>VLOOKUP(CONCATENATE($F2548," ",$G2548),AllocFactorMatrix,(O$4+1),FALSE)*$E2551</f>
        <v>0</v>
      </c>
      <c r="P2548" s="54">
        <f>VLOOKUP(CONCATENATE($F2548," ",$G2548),AllocFactorMatrix,(P$4+1),FALSE)*$E2551</f>
        <v>0</v>
      </c>
      <c r="Q2548" s="54">
        <f>VLOOKUP(CONCATENATE($F2548," ",$G2548),AllocFactorMatrix,(Q$4+1),FALSE)*$E2551</f>
        <v>0</v>
      </c>
      <c r="R2548" s="54">
        <f>VLOOKUP(CONCATENATE($F2548," ",$G2548),AllocFactorMatrix,(R$4+1),FALSE)*$E2551</f>
        <v>0</v>
      </c>
      <c r="S2548" s="54">
        <f t="shared" si="1283"/>
        <v>0</v>
      </c>
      <c r="T2548" s="54">
        <f>VLOOKUP(CONCATENATE($F2548," ",$G2548),AllocFactorMatrix,(T$4+1),FALSE)*$E2551</f>
        <v>0</v>
      </c>
      <c r="U2548" s="54">
        <f>VLOOKUP(CONCATENATE($F2548," ",$G2548),AllocFactorMatrix,(U$4+1),FALSE)*$E2551</f>
        <v>0</v>
      </c>
      <c r="V2548" s="54">
        <f>VLOOKUP(CONCATENATE($F2548," ",$G2548),AllocFactorMatrix,(V$4+1),FALSE)*$E2551</f>
        <v>0</v>
      </c>
      <c r="W2548" s="54">
        <f>VLOOKUP(CONCATENATE($F2548," ",$G2548),AllocFactorMatrix,(W$4+1),FALSE)*$E2551</f>
        <v>0</v>
      </c>
      <c r="X2548" s="54">
        <f t="shared" si="1284"/>
        <v>0</v>
      </c>
      <c r="Y2548" s="54">
        <f>VLOOKUP(CONCATENATE($F2548," ",$G2548),AllocFactorMatrix,(Y$4+1),FALSE)*$E2551</f>
        <v>0</v>
      </c>
      <c r="Z2548" s="54">
        <f>VLOOKUP(CONCATENATE($F2548," ",$G2548),AllocFactorMatrix,(Z$4+1),FALSE)*$E2551</f>
        <v>0</v>
      </c>
      <c r="AA2548" s="54">
        <f t="shared" si="1282"/>
        <v>0</v>
      </c>
      <c r="AB2548" s="54">
        <f>VLOOKUP(CONCATENATE($F2548," ",$G2548),AllocFactorMatrix,(AB$4+1),FALSE)*$E2551</f>
        <v>0</v>
      </c>
      <c r="AC2548" s="54">
        <f>VLOOKUP(CONCATENATE($F2548," ",$G2548),AllocFactorMatrix,(AC$4+1),FALSE)*$E2551</f>
        <v>0</v>
      </c>
      <c r="AD2548" s="54">
        <f>VLOOKUP(CONCATENATE($F2548," ",$G2548),AllocFactorMatrix,(AD$4+1),FALSE)*$E2551</f>
        <v>0</v>
      </c>
    </row>
    <row r="2549" spans="1:30" s="51" customFormat="1" hidden="1" outlineLevel="1">
      <c r="A2549" s="56"/>
      <c r="B2549" s="111"/>
      <c r="C2549" s="55"/>
      <c r="D2549" s="55"/>
      <c r="F2549" s="52" t="str">
        <f>F2551</f>
        <v>PROD_DEMAND</v>
      </c>
      <c r="G2549" s="55" t="str">
        <f>$G$13</f>
        <v>ENERGY</v>
      </c>
      <c r="H2549" s="53">
        <f t="shared" si="1280"/>
        <v>0</v>
      </c>
      <c r="I2549" s="54">
        <f>VLOOKUP(CONCATENATE($F2549," ",$G2549),AllocFactorMatrix,(I$4+1),FALSE)*$E2551</f>
        <v>0</v>
      </c>
      <c r="J2549" s="54">
        <f>VLOOKUP(CONCATENATE($F2549," ",$G2549),AllocFactorMatrix,(J$4+1),FALSE)*$E2551</f>
        <v>0</v>
      </c>
      <c r="K2549" s="54">
        <f>VLOOKUP(CONCATENATE($F2549," ",$G2549),AllocFactorMatrix,(K$4+1),FALSE)*$E2551</f>
        <v>0</v>
      </c>
      <c r="L2549" s="54">
        <f>VLOOKUP(CONCATENATE($F2549," ",$G2549),AllocFactorMatrix,(L$4+1),FALSE)*$E2551</f>
        <v>0</v>
      </c>
      <c r="M2549" s="54">
        <f>VLOOKUP(CONCATENATE($F2549," ",$G2549),AllocFactorMatrix,(M$4+1),FALSE)*$E2551</f>
        <v>0</v>
      </c>
      <c r="N2549" s="54">
        <f t="shared" si="1281"/>
        <v>0</v>
      </c>
      <c r="O2549" s="54">
        <f>VLOOKUP(CONCATENATE($F2549," ",$G2549),AllocFactorMatrix,(O$4+1),FALSE)*$E2551</f>
        <v>0</v>
      </c>
      <c r="P2549" s="54">
        <f>VLOOKUP(CONCATENATE($F2549," ",$G2549),AllocFactorMatrix,(P$4+1),FALSE)*$E2551</f>
        <v>0</v>
      </c>
      <c r="Q2549" s="54">
        <f>VLOOKUP(CONCATENATE($F2549," ",$G2549),AllocFactorMatrix,(Q$4+1),FALSE)*$E2551</f>
        <v>0</v>
      </c>
      <c r="R2549" s="54">
        <f>VLOOKUP(CONCATENATE($F2549," ",$G2549),AllocFactorMatrix,(R$4+1),FALSE)*$E2551</f>
        <v>0</v>
      </c>
      <c r="S2549" s="54">
        <f t="shared" si="1283"/>
        <v>0</v>
      </c>
      <c r="T2549" s="54">
        <f>VLOOKUP(CONCATENATE($F2549," ",$G2549),AllocFactorMatrix,(T$4+1),FALSE)*$E2551</f>
        <v>0</v>
      </c>
      <c r="U2549" s="54">
        <f>VLOOKUP(CONCATENATE($F2549," ",$G2549),AllocFactorMatrix,(U$4+1),FALSE)*$E2551</f>
        <v>0</v>
      </c>
      <c r="V2549" s="54">
        <f>VLOOKUP(CONCATENATE($F2549," ",$G2549),AllocFactorMatrix,(V$4+1),FALSE)*$E2551</f>
        <v>0</v>
      </c>
      <c r="W2549" s="54">
        <f>VLOOKUP(CONCATENATE($F2549," ",$G2549),AllocFactorMatrix,(W$4+1),FALSE)*$E2551</f>
        <v>0</v>
      </c>
      <c r="X2549" s="54">
        <f t="shared" si="1284"/>
        <v>0</v>
      </c>
      <c r="Y2549" s="54">
        <f>VLOOKUP(CONCATENATE($F2549," ",$G2549),AllocFactorMatrix,(Y$4+1),FALSE)*$E2551</f>
        <v>0</v>
      </c>
      <c r="Z2549" s="54">
        <f>VLOOKUP(CONCATENATE($F2549," ",$G2549),AllocFactorMatrix,(Z$4+1),FALSE)*$E2551</f>
        <v>0</v>
      </c>
      <c r="AA2549" s="54">
        <f t="shared" si="1282"/>
        <v>0</v>
      </c>
      <c r="AB2549" s="54">
        <f>VLOOKUP(CONCATENATE($F2549," ",$G2549),AllocFactorMatrix,(AB$4+1),FALSE)*$E2551</f>
        <v>0</v>
      </c>
      <c r="AC2549" s="54">
        <f>VLOOKUP(CONCATENATE($F2549," ",$G2549),AllocFactorMatrix,(AC$4+1),FALSE)*$E2551</f>
        <v>0</v>
      </c>
      <c r="AD2549" s="54">
        <f>VLOOKUP(CONCATENATE($F2549," ",$G2549),AllocFactorMatrix,(AD$4+1),FALSE)*$E2551</f>
        <v>0</v>
      </c>
    </row>
    <row r="2550" spans="1:30" s="51" customFormat="1" hidden="1" outlineLevel="1">
      <c r="A2550" s="56"/>
      <c r="B2550" s="111"/>
      <c r="C2550" s="55"/>
      <c r="D2550" s="55"/>
      <c r="F2550" s="52" t="str">
        <f>F2551</f>
        <v>PROD_DEMAND</v>
      </c>
      <c r="G2550" s="55" t="str">
        <f>$G$14</f>
        <v>CUSTOMER</v>
      </c>
      <c r="H2550" s="53">
        <f t="shared" si="1280"/>
        <v>0</v>
      </c>
      <c r="I2550" s="54">
        <f>VLOOKUP(CONCATENATE($F2550," ",$G2550),AllocFactorMatrix,(I$4+1),FALSE)*$E2551</f>
        <v>0</v>
      </c>
      <c r="J2550" s="54">
        <f>VLOOKUP(CONCATENATE($F2550," ",$G2550),AllocFactorMatrix,(J$4+1),FALSE)*$E2551</f>
        <v>0</v>
      </c>
      <c r="K2550" s="54">
        <f>VLOOKUP(CONCATENATE($F2550," ",$G2550),AllocFactorMatrix,(K$4+1),FALSE)*$E2551</f>
        <v>0</v>
      </c>
      <c r="L2550" s="54">
        <f>VLOOKUP(CONCATENATE($F2550," ",$G2550),AllocFactorMatrix,(L$4+1),FALSE)*$E2551</f>
        <v>0</v>
      </c>
      <c r="M2550" s="54">
        <f>VLOOKUP(CONCATENATE($F2550," ",$G2550),AllocFactorMatrix,(M$4+1),FALSE)*$E2551</f>
        <v>0</v>
      </c>
      <c r="N2550" s="54">
        <f t="shared" si="1281"/>
        <v>0</v>
      </c>
      <c r="O2550" s="54">
        <f>VLOOKUP(CONCATENATE($F2550," ",$G2550),AllocFactorMatrix,(O$4+1),FALSE)*$E2551</f>
        <v>0</v>
      </c>
      <c r="P2550" s="54">
        <f>VLOOKUP(CONCATENATE($F2550," ",$G2550),AllocFactorMatrix,(P$4+1),FALSE)*$E2551</f>
        <v>0</v>
      </c>
      <c r="Q2550" s="54">
        <f>VLOOKUP(CONCATENATE($F2550," ",$G2550),AllocFactorMatrix,(Q$4+1),FALSE)*$E2551</f>
        <v>0</v>
      </c>
      <c r="R2550" s="54">
        <f>VLOOKUP(CONCATENATE($F2550," ",$G2550),AllocFactorMatrix,(R$4+1),FALSE)*$E2551</f>
        <v>0</v>
      </c>
      <c r="S2550" s="54">
        <f t="shared" si="1283"/>
        <v>0</v>
      </c>
      <c r="T2550" s="54">
        <f>VLOOKUP(CONCATENATE($F2550," ",$G2550),AllocFactorMatrix,(T$4+1),FALSE)*$E2551</f>
        <v>0</v>
      </c>
      <c r="U2550" s="54">
        <f>VLOOKUP(CONCATENATE($F2550," ",$G2550),AllocFactorMatrix,(U$4+1),FALSE)*$E2551</f>
        <v>0</v>
      </c>
      <c r="V2550" s="54">
        <f>VLOOKUP(CONCATENATE($F2550," ",$G2550),AllocFactorMatrix,(V$4+1),FALSE)*$E2551</f>
        <v>0</v>
      </c>
      <c r="W2550" s="54">
        <f>VLOOKUP(CONCATENATE($F2550," ",$G2550),AllocFactorMatrix,(W$4+1),FALSE)*$E2551</f>
        <v>0</v>
      </c>
      <c r="X2550" s="54">
        <f t="shared" si="1284"/>
        <v>0</v>
      </c>
      <c r="Y2550" s="54">
        <f>VLOOKUP(CONCATENATE($F2550," ",$G2550),AllocFactorMatrix,(Y$4+1),FALSE)*$E2551</f>
        <v>0</v>
      </c>
      <c r="Z2550" s="54">
        <f>VLOOKUP(CONCATENATE($F2550," ",$G2550),AllocFactorMatrix,(Z$4+1),FALSE)*$E2551</f>
        <v>0</v>
      </c>
      <c r="AA2550" s="54">
        <f t="shared" si="1282"/>
        <v>0</v>
      </c>
      <c r="AB2550" s="54">
        <f>VLOOKUP(CONCATENATE($F2550," ",$G2550),AllocFactorMatrix,(AB$4+1),FALSE)*$E2551</f>
        <v>0</v>
      </c>
      <c r="AC2550" s="54">
        <f>VLOOKUP(CONCATENATE($F2550," ",$G2550),AllocFactorMatrix,(AC$4+1),FALSE)*$E2551</f>
        <v>0</v>
      </c>
      <c r="AD2550" s="54">
        <f>VLOOKUP(CONCATENATE($F2550," ",$G2550),AllocFactorMatrix,(AD$4+1),FALSE)*$E2551</f>
        <v>0</v>
      </c>
    </row>
    <row r="2551" spans="1:30" s="51" customFormat="1" collapsed="1">
      <c r="A2551" s="56"/>
      <c r="B2551" s="111"/>
      <c r="C2551" s="55"/>
      <c r="D2551" s="98" t="s">
        <v>662</v>
      </c>
      <c r="E2551" s="61">
        <v>-109495</v>
      </c>
      <c r="F2551" s="97" t="s">
        <v>30</v>
      </c>
      <c r="G2551" s="55" t="str">
        <f>$G$15</f>
        <v>TOTAL</v>
      </c>
      <c r="H2551" s="53">
        <f t="shared" si="1280"/>
        <v>-109494.99999999997</v>
      </c>
      <c r="I2551" s="54">
        <f>VLOOKUP(CONCATENATE($F2551," ",$G2551),AllocFactorMatrix,(I$4+1),FALSE)*$E2551</f>
        <v>-53935.374540078286</v>
      </c>
      <c r="J2551" s="54">
        <f>VLOOKUP(CONCATENATE($F2551," ",$G2551),AllocFactorMatrix,(J$4+1),FALSE)*$E2551</f>
        <v>-2666.2182866897283</v>
      </c>
      <c r="K2551" s="54">
        <f>VLOOKUP(CONCATENATE($F2551," ",$G2551),AllocFactorMatrix,(K$4+1),FALSE)*$E2551</f>
        <v>-9766.2047810807544</v>
      </c>
      <c r="L2551" s="54">
        <f>VLOOKUP(CONCATENATE($F2551," ",$G2551),AllocFactorMatrix,(L$4+1),FALSE)*$E2551</f>
        <v>-307.40545259705124</v>
      </c>
      <c r="M2551" s="54">
        <f>VLOOKUP(CONCATENATE($F2551," ",$G2551),AllocFactorMatrix,(M$4+1),FALSE)*$E2551</f>
        <v>-28.827499698625616</v>
      </c>
      <c r="N2551" s="54">
        <f t="shared" si="1281"/>
        <v>-10102.437733376431</v>
      </c>
      <c r="O2551" s="54">
        <f>VLOOKUP(CONCATENATE($F2551," ",$G2551),AllocFactorMatrix,(O$4+1),FALSE)*$E2551</f>
        <v>-7423.8348718886655</v>
      </c>
      <c r="P2551" s="54">
        <f>VLOOKUP(CONCATENATE($F2551," ",$G2551),AllocFactorMatrix,(P$4+1),FALSE)*$E2551</f>
        <v>-1383.2767222531586</v>
      </c>
      <c r="Q2551" s="54">
        <f>VLOOKUP(CONCATENATE($F2551," ",$G2551),AllocFactorMatrix,(Q$4+1),FALSE)*$E2551</f>
        <v>-625.07699417296999</v>
      </c>
      <c r="R2551" s="54">
        <f>VLOOKUP(CONCATENATE($F2551," ",$G2551),AllocFactorMatrix,(R$4+1),FALSE)*$E2551</f>
        <v>-28.10901371128428</v>
      </c>
      <c r="S2551" s="54">
        <f t="shared" si="1283"/>
        <v>-9460.2976020260794</v>
      </c>
      <c r="T2551" s="54">
        <f>VLOOKUP(CONCATENATE($F2551," ",$G2551),AllocFactorMatrix,(T$4+1),FALSE)*$E2551</f>
        <v>-259.33356703113935</v>
      </c>
      <c r="U2551" s="54">
        <f>VLOOKUP(CONCATENATE($F2551," ",$G2551),AllocFactorMatrix,(U$4+1),FALSE)*$E2551</f>
        <v>-4243.9496387335084</v>
      </c>
      <c r="V2551" s="54">
        <f>VLOOKUP(CONCATENATE($F2551," ",$G2551),AllocFactorMatrix,(V$4+1),FALSE)*$E2551</f>
        <v>-22429.393089088429</v>
      </c>
      <c r="W2551" s="54">
        <f>VLOOKUP(CONCATENATE($F2551," ",$G2551),AllocFactorMatrix,(W$4+1),FALSE)*$E2551</f>
        <v>-4050.3766412085679</v>
      </c>
      <c r="X2551" s="54">
        <f t="shared" si="1284"/>
        <v>-30983.052936061646</v>
      </c>
      <c r="Y2551" s="54">
        <f>VLOOKUP(CONCATENATE($F2551," ",$G2551),AllocFactorMatrix,(Y$4+1),FALSE)*$E2551</f>
        <v>-2279.8479090119758</v>
      </c>
      <c r="Z2551" s="54">
        <f>VLOOKUP(CONCATENATE($F2551," ",$G2551),AllocFactorMatrix,(Z$4+1),FALSE)*$E2551</f>
        <v>-38.186581014036889</v>
      </c>
      <c r="AA2551" s="54">
        <f t="shared" si="1282"/>
        <v>-2318.0344900260129</v>
      </c>
      <c r="AB2551" s="54">
        <f>VLOOKUP(CONCATENATE($F2551," ",$G2551),AllocFactorMatrix,(AB$4+1),FALSE)*$E2551</f>
        <v>-29.584411741793684</v>
      </c>
      <c r="AC2551" s="54">
        <f>VLOOKUP(CONCATENATE($F2551," ",$G2551),AllocFactorMatrix,(AC$4+1),FALSE)*$E2551</f>
        <v>0</v>
      </c>
      <c r="AD2551" s="54">
        <f>VLOOKUP(CONCATENATE($F2551," ",$G2551),AllocFactorMatrix,(AD$4+1),FALSE)*$E2551</f>
        <v>0</v>
      </c>
    </row>
    <row r="2552" spans="1:30" s="51" customFormat="1" hidden="1" outlineLevel="1">
      <c r="A2552" s="56"/>
      <c r="B2552" s="111"/>
      <c r="C2552" s="55"/>
      <c r="D2552" s="98"/>
      <c r="G2552" s="55" t="str">
        <f>$G$8</f>
        <v>PRODUCTION</v>
      </c>
      <c r="H2552" s="53">
        <f t="shared" ref="H2552:AD2552" ca="1" si="1285">+H2544+H2536+H2528</f>
        <v>-85694.4586744158</v>
      </c>
      <c r="I2552" s="53">
        <f t="shared" ca="1" si="1285"/>
        <v>-37139.662592886212</v>
      </c>
      <c r="J2552" s="53">
        <f t="shared" ca="1" si="1285"/>
        <v>-1709.8313684525015</v>
      </c>
      <c r="K2552" s="53">
        <f t="shared" ca="1" si="1285"/>
        <v>-7685.3513940244065</v>
      </c>
      <c r="L2552" s="53">
        <f t="shared" ca="1" si="1285"/>
        <v>-51.613819584553738</v>
      </c>
      <c r="M2552" s="53">
        <f t="shared" ca="1" si="1285"/>
        <v>331.15850573568423</v>
      </c>
      <c r="N2552" s="53">
        <f t="shared" ca="1" si="1285"/>
        <v>-7405.8067078732756</v>
      </c>
      <c r="O2552" s="53">
        <f t="shared" ca="1" si="1285"/>
        <v>-6443.7711288096134</v>
      </c>
      <c r="P2552" s="53">
        <f t="shared" ca="1" si="1285"/>
        <v>-786.09996734887375</v>
      </c>
      <c r="Q2552" s="53">
        <f t="shared" ca="1" si="1285"/>
        <v>-115.30122284224171</v>
      </c>
      <c r="R2552" s="53">
        <f t="shared" ca="1" si="1285"/>
        <v>-28.10901371128428</v>
      </c>
      <c r="S2552" s="53">
        <f t="shared" ca="1" si="1285"/>
        <v>-7373.2813327120148</v>
      </c>
      <c r="T2552" s="53">
        <f t="shared" ca="1" si="1285"/>
        <v>-259.33356703113935</v>
      </c>
      <c r="U2552" s="53">
        <f t="shared" ca="1" si="1285"/>
        <v>-3779.8228105089042</v>
      </c>
      <c r="V2552" s="53">
        <f t="shared" ca="1" si="1285"/>
        <v>-22005.959227899082</v>
      </c>
      <c r="W2552" s="53">
        <f t="shared" ca="1" si="1285"/>
        <v>-3700.2651015163715</v>
      </c>
      <c r="X2552" s="53">
        <f t="shared" ca="1" si="1285"/>
        <v>-29745.380706955501</v>
      </c>
      <c r="Y2552" s="53">
        <f t="shared" ca="1" si="1285"/>
        <v>-2252.7249727804801</v>
      </c>
      <c r="Z2552" s="53">
        <f t="shared" ca="1" si="1285"/>
        <v>-38.186581014036889</v>
      </c>
      <c r="AA2552" s="53">
        <f t="shared" ca="1" si="1285"/>
        <v>-2290.9115537945172</v>
      </c>
      <c r="AB2552" s="53">
        <f t="shared" ca="1" si="1285"/>
        <v>-29.584411741793684</v>
      </c>
      <c r="AC2552" s="53">
        <f t="shared" ca="1" si="1285"/>
        <v>0</v>
      </c>
      <c r="AD2552" s="53">
        <f t="shared" ca="1" si="1285"/>
        <v>0</v>
      </c>
    </row>
    <row r="2553" spans="1:30" s="51" customFormat="1" hidden="1" outlineLevel="1">
      <c r="A2553" s="56"/>
      <c r="B2553" s="111"/>
      <c r="C2553" s="55"/>
      <c r="D2553" s="98"/>
      <c r="G2553" s="55" t="str">
        <f>$G$9</f>
        <v>BULKTRAN</v>
      </c>
      <c r="H2553" s="53">
        <f t="shared" ref="H2553:AD2553" ca="1" si="1286">+H2545+H2537+H2529</f>
        <v>12614.810924584068</v>
      </c>
      <c r="I2553" s="53">
        <f t="shared" ca="1" si="1286"/>
        <v>8902.097127087316</v>
      </c>
      <c r="J2553" s="53">
        <f t="shared" ca="1" si="1286"/>
        <v>506.90612365776275</v>
      </c>
      <c r="K2553" s="53">
        <f t="shared" ca="1" si="1286"/>
        <v>1102.8981097702781</v>
      </c>
      <c r="L2553" s="53">
        <f t="shared" ca="1" si="1286"/>
        <v>135.57519732018338</v>
      </c>
      <c r="M2553" s="53">
        <f t="shared" ca="1" si="1286"/>
        <v>190.80050877534623</v>
      </c>
      <c r="N2553" s="53">
        <f t="shared" ca="1" si="1286"/>
        <v>1429.2738158658078</v>
      </c>
      <c r="O2553" s="53">
        <f t="shared" ca="1" si="1286"/>
        <v>519.45536212205991</v>
      </c>
      <c r="P2553" s="53">
        <f t="shared" ca="1" si="1286"/>
        <v>316.51682827803643</v>
      </c>
      <c r="Q2553" s="53">
        <f t="shared" ca="1" si="1286"/>
        <v>270.19238265637659</v>
      </c>
      <c r="R2553" s="53">
        <f t="shared" ca="1" si="1286"/>
        <v>0</v>
      </c>
      <c r="S2553" s="53">
        <f t="shared" ca="1" si="1286"/>
        <v>1106.1645730564728</v>
      </c>
      <c r="T2553" s="53">
        <f t="shared" ca="1" si="1286"/>
        <v>0</v>
      </c>
      <c r="U2553" s="53">
        <f t="shared" ca="1" si="1286"/>
        <v>245.99743774678973</v>
      </c>
      <c r="V2553" s="53">
        <f t="shared" ca="1" si="1286"/>
        <v>224.4292692716337</v>
      </c>
      <c r="W2553" s="53">
        <f t="shared" ca="1" si="1286"/>
        <v>185.56682452362935</v>
      </c>
      <c r="X2553" s="53">
        <f t="shared" ca="1" si="1286"/>
        <v>655.99353154205278</v>
      </c>
      <c r="Y2553" s="53">
        <f t="shared" ca="1" si="1286"/>
        <v>14.375753374654412</v>
      </c>
      <c r="Z2553" s="53">
        <f t="shared" ca="1" si="1286"/>
        <v>0</v>
      </c>
      <c r="AA2553" s="53">
        <f t="shared" ca="1" si="1286"/>
        <v>14.375753374654412</v>
      </c>
      <c r="AB2553" s="53">
        <f t="shared" ca="1" si="1286"/>
        <v>0</v>
      </c>
      <c r="AC2553" s="53">
        <f t="shared" ca="1" si="1286"/>
        <v>0</v>
      </c>
      <c r="AD2553" s="53">
        <f t="shared" ca="1" si="1286"/>
        <v>0</v>
      </c>
    </row>
    <row r="2554" spans="1:30" s="51" customFormat="1" hidden="1" outlineLevel="1">
      <c r="A2554" s="56"/>
      <c r="B2554" s="111"/>
      <c r="C2554" s="55"/>
      <c r="D2554" s="98"/>
      <c r="G2554" s="55" t="str">
        <f>$G$10</f>
        <v>SUBTRAN</v>
      </c>
      <c r="H2554" s="53">
        <f t="shared" ref="H2554:AD2554" ca="1" si="1287">+H2546+H2538+H2530</f>
        <v>2718.9214820143484</v>
      </c>
      <c r="I2554" s="53">
        <f t="shared" ca="1" si="1287"/>
        <v>1932.8330791734043</v>
      </c>
      <c r="J2554" s="53">
        <f t="shared" ca="1" si="1287"/>
        <v>107.45005564789689</v>
      </c>
      <c r="K2554" s="53">
        <f t="shared" ca="1" si="1287"/>
        <v>232.18878202935875</v>
      </c>
      <c r="L2554" s="53">
        <f t="shared" ca="1" si="1287"/>
        <v>28.009478705475082</v>
      </c>
      <c r="M2554" s="53">
        <f t="shared" ca="1" si="1287"/>
        <v>52.35210997185613</v>
      </c>
      <c r="N2554" s="53">
        <f t="shared" ca="1" si="1287"/>
        <v>312.55037070668993</v>
      </c>
      <c r="O2554" s="53">
        <f t="shared" ca="1" si="1287"/>
        <v>108.69136706299136</v>
      </c>
      <c r="P2554" s="53">
        <f t="shared" ca="1" si="1287"/>
        <v>66.075357591719651</v>
      </c>
      <c r="Q2554" s="53">
        <f t="shared" ca="1" si="1287"/>
        <v>74.270617459974233</v>
      </c>
      <c r="R2554" s="53">
        <f t="shared" ca="1" si="1287"/>
        <v>0</v>
      </c>
      <c r="S2554" s="53">
        <f t="shared" ca="1" si="1287"/>
        <v>249.03734211468526</v>
      </c>
      <c r="T2554" s="53">
        <f t="shared" ca="1" si="1287"/>
        <v>0</v>
      </c>
      <c r="U2554" s="53">
        <f t="shared" ca="1" si="1287"/>
        <v>51.469765404183136</v>
      </c>
      <c r="V2554" s="53">
        <f t="shared" ca="1" si="1287"/>
        <v>61.898461718023313</v>
      </c>
      <c r="W2554" s="53">
        <f t="shared" ca="1" si="1287"/>
        <v>0</v>
      </c>
      <c r="X2554" s="53">
        <f t="shared" ca="1" si="1287"/>
        <v>113.36822712220645</v>
      </c>
      <c r="Y2554" s="53">
        <f t="shared" ca="1" si="1287"/>
        <v>2.9479769296178904</v>
      </c>
      <c r="Z2554" s="53">
        <f t="shared" ca="1" si="1287"/>
        <v>0</v>
      </c>
      <c r="AA2554" s="53">
        <f t="shared" ca="1" si="1287"/>
        <v>2.9479769296178904</v>
      </c>
      <c r="AB2554" s="53">
        <f t="shared" ca="1" si="1287"/>
        <v>0</v>
      </c>
      <c r="AC2554" s="53">
        <f t="shared" ca="1" si="1287"/>
        <v>0.73443031984807661</v>
      </c>
      <c r="AD2554" s="53">
        <f t="shared" ca="1" si="1287"/>
        <v>0</v>
      </c>
    </row>
    <row r="2555" spans="1:30" s="51" customFormat="1" hidden="1" outlineLevel="1">
      <c r="A2555" s="56"/>
      <c r="B2555" s="111"/>
      <c r="C2555" s="55"/>
      <c r="D2555" s="98"/>
      <c r="G2555" s="55" t="str">
        <f>$G$11</f>
        <v>DISTPRI</v>
      </c>
      <c r="H2555" s="53">
        <f t="shared" ref="H2555:AD2555" ca="1" si="1288">+H2547+H2539+H2531</f>
        <v>15836.705028204795</v>
      </c>
      <c r="I2555" s="53">
        <f t="shared" ca="1" si="1288"/>
        <v>12174.082790217166</v>
      </c>
      <c r="J2555" s="53">
        <f t="shared" ca="1" si="1288"/>
        <v>661.02058376830303</v>
      </c>
      <c r="K2555" s="53">
        <f t="shared" ca="1" si="1288"/>
        <v>1425.6939408776457</v>
      </c>
      <c r="L2555" s="53">
        <f t="shared" ca="1" si="1288"/>
        <v>172.07470089108784</v>
      </c>
      <c r="M2555" s="53">
        <f t="shared" ca="1" si="1288"/>
        <v>0</v>
      </c>
      <c r="N2555" s="53">
        <f t="shared" ca="1" si="1288"/>
        <v>1597.7686417687335</v>
      </c>
      <c r="O2555" s="53">
        <f t="shared" ca="1" si="1288"/>
        <v>662.36398294552225</v>
      </c>
      <c r="P2555" s="53">
        <f t="shared" ca="1" si="1288"/>
        <v>403.42327754482324</v>
      </c>
      <c r="Q2555" s="53">
        <f t="shared" ca="1" si="1288"/>
        <v>0</v>
      </c>
      <c r="R2555" s="53">
        <f t="shared" ca="1" si="1288"/>
        <v>0</v>
      </c>
      <c r="S2555" s="53">
        <f t="shared" ca="1" si="1288"/>
        <v>1065.7872604903455</v>
      </c>
      <c r="T2555" s="53">
        <f t="shared" ca="1" si="1288"/>
        <v>0</v>
      </c>
      <c r="U2555" s="53">
        <f t="shared" ca="1" si="1288"/>
        <v>315.47329671310001</v>
      </c>
      <c r="V2555" s="53">
        <f t="shared" ca="1" si="1288"/>
        <v>0</v>
      </c>
      <c r="W2555" s="53">
        <f t="shared" ca="1" si="1288"/>
        <v>0</v>
      </c>
      <c r="X2555" s="53">
        <f t="shared" ca="1" si="1288"/>
        <v>315.47329671310001</v>
      </c>
      <c r="Y2555" s="53">
        <f t="shared" ca="1" si="1288"/>
        <v>17.999275503510699</v>
      </c>
      <c r="Z2555" s="53">
        <f t="shared" ca="1" si="1288"/>
        <v>0</v>
      </c>
      <c r="AA2555" s="53">
        <f t="shared" ca="1" si="1288"/>
        <v>17.999275503510699</v>
      </c>
      <c r="AB2555" s="53">
        <f t="shared" ca="1" si="1288"/>
        <v>0</v>
      </c>
      <c r="AC2555" s="53">
        <f t="shared" ca="1" si="1288"/>
        <v>4.5731797436365325</v>
      </c>
      <c r="AD2555" s="53">
        <f t="shared" ca="1" si="1288"/>
        <v>0</v>
      </c>
    </row>
    <row r="2556" spans="1:30" s="51" customFormat="1" hidden="1" outlineLevel="1">
      <c r="A2556" s="56"/>
      <c r="B2556" s="111"/>
      <c r="C2556" s="55"/>
      <c r="D2556" s="98"/>
      <c r="G2556" s="55" t="str">
        <f>$G$12</f>
        <v>DISTSEC</v>
      </c>
      <c r="H2556" s="53">
        <f t="shared" ref="H2556:AD2556" ca="1" si="1289">+H2548+H2540+H2532</f>
        <v>8397.4958955784259</v>
      </c>
      <c r="I2556" s="53">
        <f t="shared" ca="1" si="1289"/>
        <v>7008.4610342066208</v>
      </c>
      <c r="J2556" s="53">
        <f t="shared" ca="1" si="1289"/>
        <v>389.20272392285955</v>
      </c>
      <c r="K2556" s="53">
        <f t="shared" ca="1" si="1289"/>
        <v>697.57177041593741</v>
      </c>
      <c r="L2556" s="53">
        <f t="shared" ca="1" si="1289"/>
        <v>0</v>
      </c>
      <c r="M2556" s="53">
        <f t="shared" ca="1" si="1289"/>
        <v>0</v>
      </c>
      <c r="N2556" s="53">
        <f t="shared" ca="1" si="1289"/>
        <v>697.57177041593741</v>
      </c>
      <c r="O2556" s="53">
        <f t="shared" ca="1" si="1289"/>
        <v>275.40871662807251</v>
      </c>
      <c r="P2556" s="53">
        <f t="shared" ca="1" si="1289"/>
        <v>0</v>
      </c>
      <c r="Q2556" s="53">
        <f t="shared" ca="1" si="1289"/>
        <v>0</v>
      </c>
      <c r="R2556" s="53">
        <f t="shared" ca="1" si="1289"/>
        <v>0</v>
      </c>
      <c r="S2556" s="53">
        <f t="shared" ca="1" si="1289"/>
        <v>275.40871662807251</v>
      </c>
      <c r="T2556" s="53">
        <f t="shared" ca="1" si="1289"/>
        <v>0</v>
      </c>
      <c r="U2556" s="53">
        <f t="shared" ca="1" si="1289"/>
        <v>0</v>
      </c>
      <c r="V2556" s="53">
        <f t="shared" ca="1" si="1289"/>
        <v>0</v>
      </c>
      <c r="W2556" s="53">
        <f t="shared" ca="1" si="1289"/>
        <v>0</v>
      </c>
      <c r="X2556" s="53">
        <f t="shared" ca="1" si="1289"/>
        <v>0</v>
      </c>
      <c r="Y2556" s="53">
        <f t="shared" ca="1" si="1289"/>
        <v>9.1543038083124522</v>
      </c>
      <c r="Z2556" s="53">
        <f t="shared" ca="1" si="1289"/>
        <v>0</v>
      </c>
      <c r="AA2556" s="53">
        <f t="shared" ca="1" si="1289"/>
        <v>9.1543038083124522</v>
      </c>
      <c r="AB2556" s="53">
        <f t="shared" ca="1" si="1289"/>
        <v>0</v>
      </c>
      <c r="AC2556" s="53">
        <f t="shared" ca="1" si="1289"/>
        <v>17.69734659662285</v>
      </c>
      <c r="AD2556" s="53">
        <f t="shared" ca="1" si="1289"/>
        <v>0</v>
      </c>
    </row>
    <row r="2557" spans="1:30" s="51" customFormat="1" hidden="1" outlineLevel="1">
      <c r="A2557" s="56"/>
      <c r="B2557" s="111"/>
      <c r="C2557" s="55"/>
      <c r="D2557" s="98"/>
      <c r="G2557" s="55" t="str">
        <f>$G$13</f>
        <v>ENERGY</v>
      </c>
      <c r="H2557" s="53">
        <f t="shared" ref="H2557:AD2557" ca="1" si="1290">+H2549+H2541+H2533</f>
        <v>91411.375732199958</v>
      </c>
      <c r="I2557" s="53">
        <f t="shared" ca="1" si="1290"/>
        <v>34343.825233292766</v>
      </c>
      <c r="J2557" s="53">
        <f t="shared" ca="1" si="1290"/>
        <v>2226.7659717004258</v>
      </c>
      <c r="K2557" s="53">
        <f t="shared" ca="1" si="1290"/>
        <v>7460.047995814537</v>
      </c>
      <c r="L2557" s="53">
        <f t="shared" ca="1" si="1290"/>
        <v>238.58232975256291</v>
      </c>
      <c r="M2557" s="53">
        <f t="shared" ca="1" si="1290"/>
        <v>24.572246628939617</v>
      </c>
      <c r="N2557" s="53">
        <f t="shared" ca="1" si="1290"/>
        <v>7723.2025721960399</v>
      </c>
      <c r="O2557" s="53">
        <f t="shared" ca="1" si="1290"/>
        <v>6795.8520228447878</v>
      </c>
      <c r="P2557" s="53">
        <f t="shared" ca="1" si="1290"/>
        <v>1263.643626626455</v>
      </c>
      <c r="Q2557" s="53">
        <f t="shared" ca="1" si="1290"/>
        <v>576.39228660677099</v>
      </c>
      <c r="R2557" s="53">
        <f t="shared" ca="1" si="1290"/>
        <v>26.487595312374836</v>
      </c>
      <c r="S2557" s="53">
        <f t="shared" ca="1" si="1290"/>
        <v>8662.3755313903894</v>
      </c>
      <c r="T2557" s="53">
        <f t="shared" ca="1" si="1290"/>
        <v>260.08176659390074</v>
      </c>
      <c r="U2557" s="53">
        <f t="shared" ca="1" si="1290"/>
        <v>4571.710365631573</v>
      </c>
      <c r="V2557" s="53">
        <f t="shared" ca="1" si="1290"/>
        <v>25932.484470058975</v>
      </c>
      <c r="W2557" s="53">
        <f t="shared" ca="1" si="1290"/>
        <v>4923.3691719117442</v>
      </c>
      <c r="X2557" s="53">
        <f t="shared" ca="1" si="1290"/>
        <v>35687.645774196193</v>
      </c>
      <c r="Y2557" s="53">
        <f t="shared" ca="1" si="1290"/>
        <v>1838.9615336498223</v>
      </c>
      <c r="Z2557" s="53">
        <f t="shared" ca="1" si="1290"/>
        <v>29.93175134778221</v>
      </c>
      <c r="AA2557" s="53">
        <f t="shared" ca="1" si="1290"/>
        <v>1868.8932849976045</v>
      </c>
      <c r="AB2557" s="53">
        <f t="shared" ca="1" si="1290"/>
        <v>33.386460906839709</v>
      </c>
      <c r="AC2557" s="53">
        <f t="shared" ca="1" si="1290"/>
        <v>722.41536408375191</v>
      </c>
      <c r="AD2557" s="53">
        <f t="shared" ca="1" si="1290"/>
        <v>142.86553943596246</v>
      </c>
    </row>
    <row r="2558" spans="1:30" s="51" customFormat="1" hidden="1" outlineLevel="1">
      <c r="A2558" s="56"/>
      <c r="B2558" s="111"/>
      <c r="C2558" s="55"/>
      <c r="D2558" s="98"/>
      <c r="G2558" s="55" t="str">
        <f>$G$14</f>
        <v>CUSTOMER</v>
      </c>
      <c r="H2558" s="53">
        <f t="shared" ref="H2558:AD2558" ca="1" si="1291">+H2550+H2542+H2534</f>
        <v>3714.1496118342111</v>
      </c>
      <c r="I2558" s="53">
        <f t="shared" ca="1" si="1291"/>
        <v>2110.0768886411583</v>
      </c>
      <c r="J2558" s="53">
        <f t="shared" ca="1" si="1291"/>
        <v>636.77401328541362</v>
      </c>
      <c r="K2558" s="53">
        <f t="shared" ca="1" si="1291"/>
        <v>107.37040850326258</v>
      </c>
      <c r="L2558" s="53">
        <f t="shared" ca="1" si="1291"/>
        <v>135.3535980905248</v>
      </c>
      <c r="M2558" s="53">
        <f t="shared" ca="1" si="1291"/>
        <v>329.72060160024319</v>
      </c>
      <c r="N2558" s="53">
        <f t="shared" ca="1" si="1291"/>
        <v>572.44460819403059</v>
      </c>
      <c r="O2558" s="53">
        <f t="shared" ca="1" si="1291"/>
        <v>18.879264453089444</v>
      </c>
      <c r="P2558" s="53">
        <f t="shared" ca="1" si="1291"/>
        <v>18.281402157209424</v>
      </c>
      <c r="Q2558" s="53">
        <f t="shared" ca="1" si="1291"/>
        <v>75.018529987273467</v>
      </c>
      <c r="R2558" s="53">
        <f t="shared" ca="1" si="1291"/>
        <v>0</v>
      </c>
      <c r="S2558" s="53">
        <f t="shared" ca="1" si="1291"/>
        <v>112.17919659757234</v>
      </c>
      <c r="T2558" s="53">
        <f t="shared" ca="1" si="1291"/>
        <v>0</v>
      </c>
      <c r="U2558" s="53">
        <f t="shared" ca="1" si="1291"/>
        <v>2.7475218258174228</v>
      </c>
      <c r="V2558" s="53">
        <f t="shared" ca="1" si="1291"/>
        <v>2.5538032852444461</v>
      </c>
      <c r="W2558" s="53">
        <f t="shared" ca="1" si="1291"/>
        <v>2.0958533377350377</v>
      </c>
      <c r="X2558" s="53">
        <f t="shared" ca="1" si="1291"/>
        <v>7.3971784487969074</v>
      </c>
      <c r="Y2558" s="53">
        <f t="shared" ca="1" si="1291"/>
        <v>0.47097269903858413</v>
      </c>
      <c r="Z2558" s="53">
        <f t="shared" ca="1" si="1291"/>
        <v>0</v>
      </c>
      <c r="AA2558" s="53">
        <f t="shared" ca="1" si="1291"/>
        <v>0.47097269903858413</v>
      </c>
      <c r="AB2558" s="53">
        <f t="shared" ca="1" si="1291"/>
        <v>0</v>
      </c>
      <c r="AC2558" s="53">
        <f t="shared" ca="1" si="1291"/>
        <v>274.80675396820027</v>
      </c>
      <c r="AD2558" s="53">
        <f t="shared" ca="1" si="1291"/>
        <v>0</v>
      </c>
    </row>
    <row r="2559" spans="1:30" s="51" customFormat="1" collapsed="1">
      <c r="A2559" s="56"/>
      <c r="B2559" s="111"/>
      <c r="C2559" s="108" t="s">
        <v>433</v>
      </c>
      <c r="D2559" s="98"/>
      <c r="E2559" s="53">
        <f>+E2551+E2543+E2535</f>
        <v>48999</v>
      </c>
      <c r="G2559" s="55" t="str">
        <f>$G$15</f>
        <v>TOTAL</v>
      </c>
      <c r="H2559" s="53">
        <f t="shared" ref="H2559:AD2559" ca="1" si="1292">+H2551+H2543+H2535</f>
        <v>48999.000000000015</v>
      </c>
      <c r="I2559" s="53">
        <f t="shared" ca="1" si="1292"/>
        <v>29331.713559732219</v>
      </c>
      <c r="J2559" s="53">
        <f t="shared" ca="1" si="1292"/>
        <v>2818.2881035301607</v>
      </c>
      <c r="K2559" s="53">
        <f t="shared" ca="1" si="1292"/>
        <v>3340.4196133866144</v>
      </c>
      <c r="L2559" s="53">
        <f t="shared" ca="1" si="1292"/>
        <v>657.98148517528034</v>
      </c>
      <c r="M2559" s="53">
        <f t="shared" ca="1" si="1292"/>
        <v>928.60397271206944</v>
      </c>
      <c r="N2559" s="53">
        <f t="shared" ca="1" si="1292"/>
        <v>4927.0050712739639</v>
      </c>
      <c r="O2559" s="53">
        <f t="shared" ca="1" si="1292"/>
        <v>1936.87958724691</v>
      </c>
      <c r="P2559" s="53">
        <f t="shared" ca="1" si="1292"/>
        <v>1281.8405248493698</v>
      </c>
      <c r="Q2559" s="53">
        <f t="shared" ca="1" si="1292"/>
        <v>880.57259386815349</v>
      </c>
      <c r="R2559" s="53">
        <f t="shared" ca="1" si="1292"/>
        <v>-1.6214183989094444</v>
      </c>
      <c r="S2559" s="53">
        <f t="shared" ca="1" si="1292"/>
        <v>4097.671287565523</v>
      </c>
      <c r="T2559" s="53">
        <f t="shared" ca="1" si="1292"/>
        <v>0.74819956276138555</v>
      </c>
      <c r="U2559" s="53">
        <f t="shared" ca="1" si="1292"/>
        <v>1407.5755768125591</v>
      </c>
      <c r="V2559" s="53">
        <f t="shared" ca="1" si="1292"/>
        <v>4215.4067764347928</v>
      </c>
      <c r="W2559" s="53">
        <f t="shared" ca="1" si="1292"/>
        <v>1410.7667482567372</v>
      </c>
      <c r="X2559" s="53">
        <f t="shared" ca="1" si="1292"/>
        <v>7034.4973010668509</v>
      </c>
      <c r="Y2559" s="53">
        <f t="shared" ca="1" si="1292"/>
        <v>-368.81515681552378</v>
      </c>
      <c r="Z2559" s="53">
        <f t="shared" ca="1" si="1292"/>
        <v>-8.254829666254679</v>
      </c>
      <c r="AA2559" s="53">
        <f t="shared" ca="1" si="1292"/>
        <v>-377.06998648177864</v>
      </c>
      <c r="AB2559" s="53">
        <f t="shared" ca="1" si="1292"/>
        <v>3.8020491650460251</v>
      </c>
      <c r="AC2559" s="53">
        <f t="shared" ca="1" si="1292"/>
        <v>1020.2270747120597</v>
      </c>
      <c r="AD2559" s="53">
        <f t="shared" ca="1" si="1292"/>
        <v>142.86553943596246</v>
      </c>
    </row>
    <row r="2560" spans="1:30" s="51" customFormat="1">
      <c r="A2560" s="56"/>
      <c r="B2560" s="111"/>
      <c r="C2560" s="55"/>
      <c r="D2560" s="98"/>
      <c r="F2560" s="115"/>
      <c r="G2560" s="55"/>
      <c r="H2560" s="53"/>
      <c r="I2560" s="54"/>
      <c r="J2560" s="54"/>
      <c r="K2560" s="54"/>
      <c r="L2560" s="54"/>
      <c r="M2560" s="54"/>
      <c r="N2560" s="54"/>
      <c r="O2560" s="54"/>
      <c r="P2560" s="54"/>
      <c r="Q2560" s="54"/>
      <c r="R2560" s="54"/>
      <c r="S2560" s="54"/>
      <c r="T2560" s="54"/>
      <c r="U2560" s="54"/>
      <c r="V2560" s="54"/>
      <c r="W2560" s="54"/>
      <c r="X2560" s="54"/>
      <c r="Y2560" s="54"/>
      <c r="Z2560" s="54"/>
      <c r="AA2560" s="54"/>
      <c r="AB2560" s="54"/>
      <c r="AC2560" s="54"/>
      <c r="AD2560" s="54"/>
    </row>
    <row r="2561" spans="1:30" s="51" customFormat="1" hidden="1" outlineLevel="1">
      <c r="A2561" s="56"/>
      <c r="B2561" s="111"/>
      <c r="C2561" s="55"/>
      <c r="D2561" s="98"/>
      <c r="G2561" s="55" t="str">
        <f>$G$8</f>
        <v>PRODUCTION</v>
      </c>
      <c r="H2561" s="53">
        <f t="shared" ref="H2561:AD2561" ca="1" si="1293">+H2518+H2552</f>
        <v>1629846.4249000824</v>
      </c>
      <c r="I2561" s="53">
        <f t="shared" ca="1" si="1293"/>
        <v>816232.42803938768</v>
      </c>
      <c r="J2561" s="53">
        <f t="shared" ca="1" si="1293"/>
        <v>40682.422705483128</v>
      </c>
      <c r="K2561" s="53">
        <f t="shared" ca="1" si="1293"/>
        <v>145260.22530380689</v>
      </c>
      <c r="L2561" s="53">
        <f t="shared" ca="1" si="1293"/>
        <v>5074.944358745719</v>
      </c>
      <c r="M2561" s="53">
        <f t="shared" ca="1" si="1293"/>
        <v>1363.465352988371</v>
      </c>
      <c r="N2561" s="53">
        <f t="shared" ca="1" si="1293"/>
        <v>151698.63501554102</v>
      </c>
      <c r="O2561" s="53">
        <f t="shared" ca="1" si="1293"/>
        <v>108830.93204490842</v>
      </c>
      <c r="P2561" s="53">
        <f t="shared" ca="1" si="1293"/>
        <v>21373.455474002199</v>
      </c>
      <c r="Q2561" s="53">
        <f t="shared" ca="1" si="1293"/>
        <v>10292.031536213406</v>
      </c>
      <c r="R2561" s="53">
        <f t="shared" ca="1" si="1293"/>
        <v>402.26641229672487</v>
      </c>
      <c r="S2561" s="53">
        <f t="shared" ca="1" si="1293"/>
        <v>140898.68546742076</v>
      </c>
      <c r="T2561" s="53">
        <f t="shared" ca="1" si="1293"/>
        <v>3711.3071511238841</v>
      </c>
      <c r="U2561" s="53">
        <f t="shared" ca="1" si="1293"/>
        <v>61960.917865469892</v>
      </c>
      <c r="V2561" s="53">
        <f t="shared" ca="1" si="1293"/>
        <v>322104.21827510674</v>
      </c>
      <c r="W2561" s="53">
        <f t="shared" ca="1" si="1293"/>
        <v>58889.530564457942</v>
      </c>
      <c r="X2561" s="53">
        <f t="shared" ca="1" si="1293"/>
        <v>446665.97385615855</v>
      </c>
      <c r="Y2561" s="53">
        <f t="shared" ca="1" si="1293"/>
        <v>32698.413196305308</v>
      </c>
      <c r="Z2561" s="53">
        <f t="shared" ca="1" si="1293"/>
        <v>546.48587460854776</v>
      </c>
      <c r="AA2561" s="53">
        <f t="shared" ca="1" si="1293"/>
        <v>33244.899070913852</v>
      </c>
      <c r="AB2561" s="53">
        <f t="shared" ca="1" si="1293"/>
        <v>423.38074517722748</v>
      </c>
      <c r="AC2561" s="53">
        <f t="shared" ca="1" si="1293"/>
        <v>0</v>
      </c>
      <c r="AD2561" s="53">
        <f t="shared" ca="1" si="1293"/>
        <v>0</v>
      </c>
    </row>
    <row r="2562" spans="1:30" s="51" customFormat="1" hidden="1" outlineLevel="1">
      <c r="A2562" s="56"/>
      <c r="B2562" s="111"/>
      <c r="C2562" s="55"/>
      <c r="D2562" s="98"/>
      <c r="G2562" s="55" t="str">
        <f>$G$9</f>
        <v>BULKTRAN</v>
      </c>
      <c r="H2562" s="53">
        <f t="shared" ref="H2562:AD2562" ca="1" si="1294">+H2519+H2553</f>
        <v>453142.5488383355</v>
      </c>
      <c r="I2562" s="53">
        <f t="shared" ca="1" si="1294"/>
        <v>230311.44189316442</v>
      </c>
      <c r="J2562" s="53">
        <f t="shared" ca="1" si="1294"/>
        <v>11561.687581197035</v>
      </c>
      <c r="K2562" s="53">
        <f t="shared" ca="1" si="1294"/>
        <v>40358.42279018752</v>
      </c>
      <c r="L2562" s="53">
        <f t="shared" ca="1" si="1294"/>
        <v>1536.7650731554716</v>
      </c>
      <c r="M2562" s="53">
        <f t="shared" ca="1" si="1294"/>
        <v>614.53570693458857</v>
      </c>
      <c r="N2562" s="53">
        <f t="shared" ca="1" si="1294"/>
        <v>42509.72357027758</v>
      </c>
      <c r="O2562" s="53">
        <f t="shared" ca="1" si="1294"/>
        <v>29836.243444548545</v>
      </c>
      <c r="P2562" s="53">
        <f t="shared" ca="1" si="1294"/>
        <v>6139.7790563972376</v>
      </c>
      <c r="Q2562" s="53">
        <f t="shared" ca="1" si="1294"/>
        <v>3110.361226716534</v>
      </c>
      <c r="R2562" s="53">
        <f t="shared" ca="1" si="1294"/>
        <v>107.77412140636642</v>
      </c>
      <c r="S2562" s="53">
        <f t="shared" ca="1" si="1294"/>
        <v>39194.157849068681</v>
      </c>
      <c r="T2562" s="53">
        <f t="shared" ca="1" si="1294"/>
        <v>994.32330230568891</v>
      </c>
      <c r="U2562" s="53">
        <f t="shared" ca="1" si="1294"/>
        <v>16921.743019552756</v>
      </c>
      <c r="V2562" s="53">
        <f t="shared" ca="1" si="1294"/>
        <v>86590.453265066026</v>
      </c>
      <c r="W2562" s="53">
        <f t="shared" ca="1" si="1294"/>
        <v>16019.925715421779</v>
      </c>
      <c r="X2562" s="53">
        <f t="shared" ca="1" si="1294"/>
        <v>120526.44530234626</v>
      </c>
      <c r="Y2562" s="53">
        <f t="shared" ca="1" si="1294"/>
        <v>8779.2486194312278</v>
      </c>
      <c r="Z2562" s="53">
        <f t="shared" ca="1" si="1294"/>
        <v>146.41300689425088</v>
      </c>
      <c r="AA2562" s="53">
        <f t="shared" ca="1" si="1294"/>
        <v>8925.66162632548</v>
      </c>
      <c r="AB2562" s="53">
        <f t="shared" ca="1" si="1294"/>
        <v>113.43101595613851</v>
      </c>
      <c r="AC2562" s="53">
        <f t="shared" ca="1" si="1294"/>
        <v>0</v>
      </c>
      <c r="AD2562" s="53">
        <f t="shared" ca="1" si="1294"/>
        <v>0</v>
      </c>
    </row>
    <row r="2563" spans="1:30" s="51" customFormat="1" hidden="1" outlineLevel="1">
      <c r="A2563" s="56"/>
      <c r="B2563" s="111"/>
      <c r="C2563" s="55"/>
      <c r="D2563" s="98"/>
      <c r="G2563" s="55" t="str">
        <f>$G$10</f>
        <v>SUBTRAN</v>
      </c>
      <c r="H2563" s="53">
        <f t="shared" ref="H2563:AD2563" ca="1" si="1295">+H2520+H2554</f>
        <v>99403.995024992328</v>
      </c>
      <c r="I2563" s="53">
        <f t="shared" ca="1" si="1295"/>
        <v>50005.472536209207</v>
      </c>
      <c r="J2563" s="53">
        <f t="shared" ca="1" si="1295"/>
        <v>2450.7574795485416</v>
      </c>
      <c r="K2563" s="53">
        <f t="shared" ca="1" si="1295"/>
        <v>8496.4993132787076</v>
      </c>
      <c r="L2563" s="53">
        <f t="shared" ca="1" si="1295"/>
        <v>317.49161677567389</v>
      </c>
      <c r="M2563" s="53">
        <f t="shared" ca="1" si="1295"/>
        <v>168.61716521391679</v>
      </c>
      <c r="N2563" s="53">
        <f t="shared" ca="1" si="1295"/>
        <v>8982.6080952682969</v>
      </c>
      <c r="O2563" s="53">
        <f t="shared" ca="1" si="1295"/>
        <v>6242.9658532433814</v>
      </c>
      <c r="P2563" s="53">
        <f t="shared" ca="1" si="1295"/>
        <v>1281.7267849317375</v>
      </c>
      <c r="Q2563" s="53">
        <f t="shared" ca="1" si="1295"/>
        <v>854.97765170378705</v>
      </c>
      <c r="R2563" s="53">
        <f t="shared" ca="1" si="1295"/>
        <v>0</v>
      </c>
      <c r="S2563" s="53">
        <f t="shared" ca="1" si="1295"/>
        <v>8379.6702898789063</v>
      </c>
      <c r="T2563" s="53">
        <f t="shared" ca="1" si="1295"/>
        <v>207.96817670726912</v>
      </c>
      <c r="U2563" s="53">
        <f t="shared" ca="1" si="1295"/>
        <v>3540.5171347465384</v>
      </c>
      <c r="V2563" s="53">
        <f t="shared" ca="1" si="1295"/>
        <v>23881.982390125879</v>
      </c>
      <c r="W2563" s="53">
        <f t="shared" ca="1" si="1295"/>
        <v>0</v>
      </c>
      <c r="X2563" s="53">
        <f t="shared" ca="1" si="1295"/>
        <v>27630.467701579691</v>
      </c>
      <c r="Y2563" s="53">
        <f t="shared" ca="1" si="1295"/>
        <v>1800.32459621165</v>
      </c>
      <c r="Z2563" s="53">
        <f t="shared" ca="1" si="1295"/>
        <v>29.881647207448598</v>
      </c>
      <c r="AA2563" s="53">
        <f t="shared" ca="1" si="1295"/>
        <v>1830.2062434190987</v>
      </c>
      <c r="AB2563" s="53">
        <f t="shared" ca="1" si="1295"/>
        <v>23.936895581933367</v>
      </c>
      <c r="AC2563" s="53">
        <f t="shared" ca="1" si="1295"/>
        <v>83.330587811058024</v>
      </c>
      <c r="AD2563" s="53">
        <f t="shared" ca="1" si="1295"/>
        <v>17.54519569561127</v>
      </c>
    </row>
    <row r="2564" spans="1:30" s="51" customFormat="1" hidden="1" outlineLevel="1">
      <c r="A2564" s="56"/>
      <c r="B2564" s="111"/>
      <c r="C2564" s="55"/>
      <c r="D2564" s="98"/>
      <c r="G2564" s="55" t="str">
        <f>$G$11</f>
        <v>DISTPRI</v>
      </c>
      <c r="H2564" s="53">
        <f t="shared" ref="H2564:AD2564" ca="1" si="1296">+H2521+H2555</f>
        <v>461956.8177323977</v>
      </c>
      <c r="I2564" s="53">
        <f t="shared" ca="1" si="1296"/>
        <v>312944.79576044751</v>
      </c>
      <c r="J2564" s="53">
        <f t="shared" ca="1" si="1296"/>
        <v>14981.653293098392</v>
      </c>
      <c r="K2564" s="53">
        <f t="shared" ca="1" si="1296"/>
        <v>51825.091082029459</v>
      </c>
      <c r="L2564" s="53">
        <f t="shared" ca="1" si="1296"/>
        <v>1939.8170903231087</v>
      </c>
      <c r="M2564" s="53">
        <f t="shared" ca="1" si="1296"/>
        <v>0</v>
      </c>
      <c r="N2564" s="53">
        <f t="shared" ca="1" si="1296"/>
        <v>53764.908172352567</v>
      </c>
      <c r="O2564" s="53">
        <f t="shared" ca="1" si="1296"/>
        <v>37785.559374601115</v>
      </c>
      <c r="P2564" s="53">
        <f t="shared" ca="1" si="1296"/>
        <v>7777.3466839476623</v>
      </c>
      <c r="Q2564" s="53">
        <f t="shared" ca="1" si="1296"/>
        <v>0</v>
      </c>
      <c r="R2564" s="53">
        <f t="shared" ca="1" si="1296"/>
        <v>0</v>
      </c>
      <c r="S2564" s="53">
        <f t="shared" ca="1" si="1296"/>
        <v>45562.90605854879</v>
      </c>
      <c r="T2564" s="53">
        <f t="shared" ca="1" si="1296"/>
        <v>1284.6576174547629</v>
      </c>
      <c r="U2564" s="53">
        <f t="shared" ca="1" si="1296"/>
        <v>21551.95510402109</v>
      </c>
      <c r="V2564" s="53">
        <f t="shared" ca="1" si="1296"/>
        <v>0</v>
      </c>
      <c r="W2564" s="53">
        <f t="shared" ca="1" si="1296"/>
        <v>0</v>
      </c>
      <c r="X2564" s="53">
        <f t="shared" ca="1" si="1296"/>
        <v>22836.612721475849</v>
      </c>
      <c r="Y2564" s="53">
        <f t="shared" ca="1" si="1296"/>
        <v>10914.025585865505</v>
      </c>
      <c r="Z2564" s="53">
        <f t="shared" ca="1" si="1296"/>
        <v>181.29542028345958</v>
      </c>
      <c r="AA2564" s="53">
        <f t="shared" ca="1" si="1296"/>
        <v>11095.321006148964</v>
      </c>
      <c r="AB2564" s="53">
        <f t="shared" ca="1" si="1296"/>
        <v>146.87966789338145</v>
      </c>
      <c r="AC2564" s="53">
        <f t="shared" ca="1" si="1296"/>
        <v>515.2695645743903</v>
      </c>
      <c r="AD2564" s="53">
        <f t="shared" ca="1" si="1296"/>
        <v>108.47148785796762</v>
      </c>
    </row>
    <row r="2565" spans="1:30" s="51" customFormat="1" hidden="1" outlineLevel="1">
      <c r="A2565" s="56"/>
      <c r="B2565" s="111"/>
      <c r="C2565" s="55"/>
      <c r="D2565" s="98"/>
      <c r="G2565" s="55" t="str">
        <f>$G$12</f>
        <v>DISTSEC</v>
      </c>
      <c r="H2565" s="53">
        <f t="shared" ref="H2565:AD2565" ca="1" si="1297">+H2522+H2556</f>
        <v>238361.88656238659</v>
      </c>
      <c r="I2565" s="53">
        <f t="shared" ca="1" si="1297"/>
        <v>180150.90348511643</v>
      </c>
      <c r="J2565" s="53">
        <f t="shared" ca="1" si="1297"/>
        <v>8820.7030307233053</v>
      </c>
      <c r="K2565" s="53">
        <f t="shared" ca="1" si="1297"/>
        <v>25356.211881990315</v>
      </c>
      <c r="L2565" s="53">
        <f t="shared" ca="1" si="1297"/>
        <v>0</v>
      </c>
      <c r="M2565" s="53">
        <f t="shared" ca="1" si="1297"/>
        <v>0</v>
      </c>
      <c r="N2565" s="53">
        <f t="shared" ca="1" si="1297"/>
        <v>25356.211881990315</v>
      </c>
      <c r="O2565" s="53">
        <f t="shared" ca="1" si="1297"/>
        <v>15710.427871033213</v>
      </c>
      <c r="P2565" s="53">
        <f t="shared" ca="1" si="1297"/>
        <v>0</v>
      </c>
      <c r="Q2565" s="53">
        <f t="shared" ca="1" si="1297"/>
        <v>0</v>
      </c>
      <c r="R2565" s="53">
        <f t="shared" ca="1" si="1297"/>
        <v>0</v>
      </c>
      <c r="S2565" s="53">
        <f t="shared" ca="1" si="1297"/>
        <v>15710.427871033213</v>
      </c>
      <c r="T2565" s="53">
        <f t="shared" ca="1" si="1297"/>
        <v>405.10686703913359</v>
      </c>
      <c r="U2565" s="53">
        <f t="shared" ca="1" si="1297"/>
        <v>0</v>
      </c>
      <c r="V2565" s="53">
        <f t="shared" ca="1" si="1297"/>
        <v>0</v>
      </c>
      <c r="W2565" s="53">
        <f t="shared" ca="1" si="1297"/>
        <v>0</v>
      </c>
      <c r="X2565" s="53">
        <f t="shared" ca="1" si="1297"/>
        <v>405.10686703913359</v>
      </c>
      <c r="Y2565" s="53">
        <f t="shared" ca="1" si="1297"/>
        <v>5550.544920570027</v>
      </c>
      <c r="Z2565" s="53">
        <f t="shared" ca="1" si="1297"/>
        <v>0</v>
      </c>
      <c r="AA2565" s="53">
        <f t="shared" ca="1" si="1297"/>
        <v>5550.544920570027</v>
      </c>
      <c r="AB2565" s="53">
        <f t="shared" ca="1" si="1297"/>
        <v>57.347251595376427</v>
      </c>
      <c r="AC2565" s="53">
        <f t="shared" ca="1" si="1297"/>
        <v>1993.9079724304693</v>
      </c>
      <c r="AD2565" s="53">
        <f t="shared" ca="1" si="1297"/>
        <v>316.73328188830982</v>
      </c>
    </row>
    <row r="2566" spans="1:30" s="51" customFormat="1" hidden="1" outlineLevel="1">
      <c r="A2566" s="56"/>
      <c r="B2566" s="111"/>
      <c r="C2566" s="55"/>
      <c r="D2566" s="98"/>
      <c r="G2566" s="55" t="str">
        <f>$G$13</f>
        <v>ENERGY</v>
      </c>
      <c r="H2566" s="53">
        <f t="shared" ref="H2566:AD2566" ca="1" si="1298">+H2523+H2557</f>
        <v>-78318.556239760132</v>
      </c>
      <c r="I2566" s="53">
        <f t="shared" ca="1" si="1298"/>
        <v>-29271.542268547812</v>
      </c>
      <c r="J2566" s="53">
        <f t="shared" ca="1" si="1298"/>
        <v>-1894.1740300249953</v>
      </c>
      <c r="K2566" s="53">
        <f t="shared" ca="1" si="1298"/>
        <v>-6384.1982389056247</v>
      </c>
      <c r="L2566" s="53">
        <f t="shared" ca="1" si="1298"/>
        <v>-198.98144897959682</v>
      </c>
      <c r="M2566" s="53">
        <f t="shared" ca="1" si="1298"/>
        <v>-11.53455221634907</v>
      </c>
      <c r="N2566" s="53">
        <f t="shared" ca="1" si="1298"/>
        <v>-6594.7142401015699</v>
      </c>
      <c r="O2566" s="53">
        <f t="shared" ca="1" si="1298"/>
        <v>-5835.2966568243728</v>
      </c>
      <c r="P2566" s="53">
        <f t="shared" ca="1" si="1298"/>
        <v>-1071.6519964526447</v>
      </c>
      <c r="Q2566" s="53">
        <f t="shared" ca="1" si="1298"/>
        <v>-481.05390280663937</v>
      </c>
      <c r="R2566" s="53">
        <f t="shared" ca="1" si="1298"/>
        <v>-22.867832516366299</v>
      </c>
      <c r="S2566" s="53">
        <f t="shared" ca="1" si="1298"/>
        <v>-7410.8703886000239</v>
      </c>
      <c r="T2566" s="53">
        <f t="shared" ca="1" si="1298"/>
        <v>-224.53930637679878</v>
      </c>
      <c r="U2566" s="53">
        <f t="shared" ca="1" si="1298"/>
        <v>-3929.1966512496501</v>
      </c>
      <c r="V2566" s="53">
        <f t="shared" ca="1" si="1298"/>
        <v>-22371.186573299405</v>
      </c>
      <c r="W2566" s="53">
        <f t="shared" ca="1" si="1298"/>
        <v>-4235.4358929291584</v>
      </c>
      <c r="X2566" s="53">
        <f t="shared" ca="1" si="1298"/>
        <v>-30760.358423855025</v>
      </c>
      <c r="Y2566" s="53">
        <f t="shared" ca="1" si="1298"/>
        <v>-1586.8738280128673</v>
      </c>
      <c r="Z2566" s="53">
        <f t="shared" ca="1" si="1298"/>
        <v>-25.841314346222397</v>
      </c>
      <c r="AA2566" s="53">
        <f t="shared" ca="1" si="1298"/>
        <v>-1612.7151423590899</v>
      </c>
      <c r="AB2566" s="53">
        <f t="shared" ca="1" si="1298"/>
        <v>-28.823907467928208</v>
      </c>
      <c r="AC2566" s="53">
        <f t="shared" ca="1" si="1298"/>
        <v>-622.01613150059143</v>
      </c>
      <c r="AD2566" s="53">
        <f t="shared" ca="1" si="1298"/>
        <v>-123.34170730310049</v>
      </c>
    </row>
    <row r="2567" spans="1:30" s="51" customFormat="1" hidden="1" outlineLevel="1">
      <c r="A2567" s="56"/>
      <c r="B2567" s="111"/>
      <c r="C2567" s="55"/>
      <c r="D2567" s="98"/>
      <c r="G2567" s="55" t="str">
        <f>$G$14</f>
        <v>CUSTOMER</v>
      </c>
      <c r="H2567" s="53">
        <f t="shared" ref="H2567:AD2567" ca="1" si="1299">+H2524+H2558</f>
        <v>113894.88318156553</v>
      </c>
      <c r="I2567" s="53">
        <f t="shared" ca="1" si="1299"/>
        <v>54256.634333153917</v>
      </c>
      <c r="J2567" s="53">
        <f t="shared" ca="1" si="1299"/>
        <v>14433.735286525363</v>
      </c>
      <c r="K2567" s="53">
        <f t="shared" ca="1" si="1299"/>
        <v>3903.4758472825401</v>
      </c>
      <c r="L2567" s="53">
        <f t="shared" ca="1" si="1299"/>
        <v>1525.8066031396056</v>
      </c>
      <c r="M2567" s="53">
        <f t="shared" ca="1" si="1299"/>
        <v>1060.6014937328475</v>
      </c>
      <c r="N2567" s="53">
        <f t="shared" ca="1" si="1299"/>
        <v>6489.8839441549926</v>
      </c>
      <c r="O2567" s="53">
        <f t="shared" ca="1" si="1299"/>
        <v>1077.0046923531504</v>
      </c>
      <c r="P2567" s="53">
        <f t="shared" ca="1" si="1299"/>
        <v>352.42868543021945</v>
      </c>
      <c r="Q2567" s="53">
        <f t="shared" ca="1" si="1299"/>
        <v>858.80710984636971</v>
      </c>
      <c r="R2567" s="53">
        <f t="shared" ca="1" si="1299"/>
        <v>116.0906168310795</v>
      </c>
      <c r="S2567" s="53">
        <f t="shared" ca="1" si="1299"/>
        <v>2404.331104460819</v>
      </c>
      <c r="T2567" s="53">
        <f t="shared" ca="1" si="1299"/>
        <v>7.0694337548155781</v>
      </c>
      <c r="U2567" s="53">
        <f t="shared" ca="1" si="1299"/>
        <v>187.69632195574687</v>
      </c>
      <c r="V2567" s="53">
        <f t="shared" ca="1" si="1299"/>
        <v>978.29172135785882</v>
      </c>
      <c r="W2567" s="53">
        <f t="shared" ca="1" si="1299"/>
        <v>179.67413721863301</v>
      </c>
      <c r="X2567" s="53">
        <f t="shared" ca="1" si="1299"/>
        <v>1352.7316142870543</v>
      </c>
      <c r="Y2567" s="53">
        <f t="shared" ca="1" si="1299"/>
        <v>285.58016761250394</v>
      </c>
      <c r="Z2567" s="53">
        <f t="shared" ca="1" si="1299"/>
        <v>5.1542592494116271</v>
      </c>
      <c r="AA2567" s="53">
        <f t="shared" ca="1" si="1299"/>
        <v>290.73442686191561</v>
      </c>
      <c r="AB2567" s="53">
        <f t="shared" ca="1" si="1299"/>
        <v>5.338099182656685</v>
      </c>
      <c r="AC2567" s="53">
        <f t="shared" ca="1" si="1299"/>
        <v>30959.033327268069</v>
      </c>
      <c r="AD2567" s="53">
        <f t="shared" ca="1" si="1299"/>
        <v>3702.4610456707414</v>
      </c>
    </row>
    <row r="2568" spans="1:30" s="51" customFormat="1" collapsed="1">
      <c r="A2568" s="56"/>
      <c r="B2568" s="111" t="s">
        <v>434</v>
      </c>
      <c r="C2568" s="108"/>
      <c r="D2568" s="98"/>
      <c r="E2568" s="60">
        <f>+E2525+E2559</f>
        <v>2918288</v>
      </c>
      <c r="F2568" s="115"/>
      <c r="G2568" s="55" t="str">
        <f>$G$15</f>
        <v>TOTAL</v>
      </c>
      <c r="H2568" s="53">
        <f t="shared" ref="H2568:AD2568" ca="1" si="1300">+H2525+H2559</f>
        <v>2918288</v>
      </c>
      <c r="I2568" s="53">
        <f t="shared" ca="1" si="1300"/>
        <v>1614630.1337789316</v>
      </c>
      <c r="J2568" s="53">
        <f t="shared" ca="1" si="1300"/>
        <v>91036.78534655078</v>
      </c>
      <c r="K2568" s="53">
        <f t="shared" ca="1" si="1300"/>
        <v>268815.72797966987</v>
      </c>
      <c r="L2568" s="53">
        <f t="shared" ca="1" si="1300"/>
        <v>10195.84329315998</v>
      </c>
      <c r="M2568" s="53">
        <f t="shared" ca="1" si="1300"/>
        <v>3195.6851666533748</v>
      </c>
      <c r="N2568" s="53">
        <f t="shared" ca="1" si="1300"/>
        <v>282207.2564394832</v>
      </c>
      <c r="O2568" s="53">
        <f t="shared" ca="1" si="1300"/>
        <v>193647.83662386346</v>
      </c>
      <c r="P2568" s="53">
        <f t="shared" ca="1" si="1300"/>
        <v>35853.084688256407</v>
      </c>
      <c r="Q2568" s="53">
        <f t="shared" ca="1" si="1300"/>
        <v>14635.123621673454</v>
      </c>
      <c r="R2568" s="53">
        <f t="shared" ca="1" si="1300"/>
        <v>603.26331801780441</v>
      </c>
      <c r="S2568" s="53">
        <f t="shared" ca="1" si="1300"/>
        <v>244739.30825181119</v>
      </c>
      <c r="T2568" s="53">
        <f t="shared" ca="1" si="1300"/>
        <v>6385.893242008754</v>
      </c>
      <c r="U2568" s="53">
        <f t="shared" ca="1" si="1300"/>
        <v>100233.63279449637</v>
      </c>
      <c r="V2568" s="53">
        <f t="shared" ca="1" si="1300"/>
        <v>411183.75907835714</v>
      </c>
      <c r="W2568" s="53">
        <f t="shared" ca="1" si="1300"/>
        <v>70853.694524169201</v>
      </c>
      <c r="X2568" s="53">
        <f t="shared" ca="1" si="1300"/>
        <v>588656.97963903158</v>
      </c>
      <c r="Y2568" s="53">
        <f t="shared" ca="1" si="1300"/>
        <v>58441.263257983352</v>
      </c>
      <c r="Z2568" s="53">
        <f t="shared" ca="1" si="1300"/>
        <v>883.38889389689598</v>
      </c>
      <c r="AA2568" s="53">
        <f t="shared" ca="1" si="1300"/>
        <v>59324.652151880255</v>
      </c>
      <c r="AB2568" s="53">
        <f t="shared" ca="1" si="1300"/>
        <v>741.48976791878556</v>
      </c>
      <c r="AC2568" s="53">
        <f t="shared" ca="1" si="1300"/>
        <v>32929.525320583394</v>
      </c>
      <c r="AD2568" s="53">
        <f t="shared" ca="1" si="1300"/>
        <v>4021.8693038095307</v>
      </c>
    </row>
    <row r="2569" spans="1:30" s="51" customFormat="1">
      <c r="A2569" s="56"/>
      <c r="B2569" s="111"/>
      <c r="C2569" s="55"/>
      <c r="D2569" s="98"/>
      <c r="G2569" s="55"/>
      <c r="H2569" s="53"/>
      <c r="I2569" s="54"/>
      <c r="J2569" s="54"/>
      <c r="K2569" s="54"/>
      <c r="L2569" s="54"/>
      <c r="M2569" s="54"/>
      <c r="N2569" s="54"/>
      <c r="O2569" s="54"/>
      <c r="P2569" s="54"/>
      <c r="Q2569" s="54"/>
      <c r="R2569" s="54"/>
      <c r="S2569" s="54"/>
      <c r="T2569" s="54"/>
      <c r="U2569" s="54"/>
      <c r="V2569" s="54"/>
      <c r="W2569" s="54"/>
      <c r="X2569" s="54"/>
      <c r="Y2569" s="54"/>
      <c r="Z2569" s="54"/>
      <c r="AA2569" s="54"/>
      <c r="AB2569" s="54"/>
      <c r="AC2569" s="54"/>
      <c r="AD2569" s="54"/>
    </row>
    <row r="2570" spans="1:30">
      <c r="F2570" s="53"/>
    </row>
    <row r="2571" spans="1:30" hidden="1" outlineLevel="1">
      <c r="E2571" s="11"/>
      <c r="F2571" s="11"/>
      <c r="G2571" s="55" t="str">
        <f>$G$8</f>
        <v>PRODUCTION</v>
      </c>
      <c r="H2571" s="60">
        <f t="shared" ref="H2571:AD2571" ca="1" si="1301">+H2444+H2255+H2106+H2561</f>
        <v>161103625.72424588</v>
      </c>
      <c r="I2571" s="60">
        <f t="shared" ca="1" si="1301"/>
        <v>80405767.510623127</v>
      </c>
      <c r="J2571" s="60">
        <f t="shared" ca="1" si="1301"/>
        <v>3890262.5667875153</v>
      </c>
      <c r="K2571" s="60">
        <f t="shared" ca="1" si="1301"/>
        <v>14253557.209125312</v>
      </c>
      <c r="L2571" s="60">
        <f t="shared" ca="1" si="1301"/>
        <v>422856.70118492865</v>
      </c>
      <c r="M2571" s="60">
        <f t="shared" ca="1" si="1301"/>
        <v>32410.784579231622</v>
      </c>
      <c r="N2571" s="60">
        <f t="shared" ca="1" si="1301"/>
        <v>14708824.694889473</v>
      </c>
      <c r="O2571" s="60">
        <f t="shared" ca="1" si="1301"/>
        <v>10929179.131244998</v>
      </c>
      <c r="P2571" s="60">
        <f t="shared" ca="1" si="1301"/>
        <v>2062515.0733193755</v>
      </c>
      <c r="Q2571" s="60">
        <f t="shared" ca="1" si="1301"/>
        <v>914418.20905444503</v>
      </c>
      <c r="R2571" s="60">
        <f t="shared" ca="1" si="1301"/>
        <v>41052.484697401684</v>
      </c>
      <c r="S2571" s="60">
        <f t="shared" ca="1" si="1301"/>
        <v>13947164.898316221</v>
      </c>
      <c r="T2571" s="60">
        <f t="shared" ca="1" si="1301"/>
        <v>378450.20501289068</v>
      </c>
      <c r="U2571" s="60">
        <f t="shared" ca="1" si="1301"/>
        <v>6105969.004597106</v>
      </c>
      <c r="V2571" s="60">
        <f t="shared" ca="1" si="1301"/>
        <v>32498349.099818714</v>
      </c>
      <c r="W2571" s="60">
        <f t="shared" ca="1" si="1301"/>
        <v>5747454.5821881993</v>
      </c>
      <c r="X2571" s="60">
        <f t="shared" ca="1" si="1301"/>
        <v>44730222.891616903</v>
      </c>
      <c r="Y2571" s="60">
        <f t="shared" ca="1" si="1301"/>
        <v>3322386.5445016818</v>
      </c>
      <c r="Z2571" s="60">
        <f t="shared" ca="1" si="1301"/>
        <v>55742.080052763224</v>
      </c>
      <c r="AA2571" s="60">
        <f t="shared" ca="1" si="1301"/>
        <v>3378128.624554445</v>
      </c>
      <c r="AB2571" s="60">
        <f t="shared" ca="1" si="1301"/>
        <v>43254.537458182749</v>
      </c>
      <c r="AC2571" s="60">
        <f t="shared" ca="1" si="1301"/>
        <v>0</v>
      </c>
      <c r="AD2571" s="60">
        <f t="shared" ca="1" si="1301"/>
        <v>0</v>
      </c>
    </row>
    <row r="2572" spans="1:30" hidden="1" outlineLevel="1">
      <c r="E2572" s="11"/>
      <c r="F2572" s="11"/>
      <c r="G2572" s="55" t="str">
        <f>$G$9</f>
        <v>BULKTRAN</v>
      </c>
      <c r="H2572" s="60">
        <f t="shared" ref="H2572:AD2572" ca="1" si="1302">+H2445+H2256+H2107+H2562</f>
        <v>21954652.662570797</v>
      </c>
      <c r="I2572" s="60">
        <f t="shared" ca="1" si="1302"/>
        <v>10856373.858623225</v>
      </c>
      <c r="J2572" s="60">
        <f t="shared" ca="1" si="1302"/>
        <v>535692.87331608159</v>
      </c>
      <c r="K2572" s="60">
        <f t="shared" ca="1" si="1302"/>
        <v>1957663.9290073824</v>
      </c>
      <c r="L2572" s="60">
        <f t="shared" ca="1" si="1302"/>
        <v>60415.030619431069</v>
      </c>
      <c r="M2572" s="60">
        <f t="shared" ca="1" si="1302"/>
        <v>5762.7167002324049</v>
      </c>
      <c r="N2572" s="60">
        <f t="shared" ca="1" si="1302"/>
        <v>2023841.6763270458</v>
      </c>
      <c r="O2572" s="60">
        <f t="shared" ca="1" si="1302"/>
        <v>1492432.3077597851</v>
      </c>
      <c r="P2572" s="60">
        <f t="shared" ca="1" si="1302"/>
        <v>280198.50024349184</v>
      </c>
      <c r="Q2572" s="60">
        <f t="shared" ca="1" si="1302"/>
        <v>125837.17862876818</v>
      </c>
      <c r="R2572" s="60">
        <f t="shared" ca="1" si="1302"/>
        <v>5623.160149052821</v>
      </c>
      <c r="S2572" s="60">
        <f t="shared" ca="1" si="1302"/>
        <v>1904091.1467810983</v>
      </c>
      <c r="T2572" s="60">
        <f t="shared" ca="1" si="1302"/>
        <v>51742.899227428039</v>
      </c>
      <c r="U2572" s="60">
        <f t="shared" ca="1" si="1302"/>
        <v>843845.03251244302</v>
      </c>
      <c r="V2572" s="60">
        <f t="shared" ca="1" si="1302"/>
        <v>4470342.5999033442</v>
      </c>
      <c r="W2572" s="60">
        <f t="shared" ca="1" si="1302"/>
        <v>799631.4182428706</v>
      </c>
      <c r="X2572" s="60">
        <f t="shared" ca="1" si="1302"/>
        <v>6165561.9498860855</v>
      </c>
      <c r="Y2572" s="60">
        <f t="shared" ca="1" si="1302"/>
        <v>455526.37459800811</v>
      </c>
      <c r="Z2572" s="60">
        <f t="shared" ca="1" si="1302"/>
        <v>7625.3771481578769</v>
      </c>
      <c r="AA2572" s="60">
        <f t="shared" ca="1" si="1302"/>
        <v>463151.75174616603</v>
      </c>
      <c r="AB2572" s="60">
        <f t="shared" ca="1" si="1302"/>
        <v>5939.4058910949598</v>
      </c>
      <c r="AC2572" s="60">
        <f t="shared" ca="1" si="1302"/>
        <v>0</v>
      </c>
      <c r="AD2572" s="60">
        <f t="shared" ca="1" si="1302"/>
        <v>0</v>
      </c>
    </row>
    <row r="2573" spans="1:30" hidden="1" outlineLevel="1">
      <c r="E2573" s="11"/>
      <c r="F2573" s="11"/>
      <c r="G2573" s="55" t="str">
        <f>$G$10</f>
        <v>SUBTRAN</v>
      </c>
      <c r="H2573" s="60">
        <f t="shared" ref="H2573:AD2573" ca="1" si="1303">+H2446+H2257+H2108+H2563</f>
        <v>5022598.2859382471</v>
      </c>
      <c r="I2573" s="60">
        <f t="shared" ca="1" si="1303"/>
        <v>2454067.1141427392</v>
      </c>
      <c r="J2573" s="60">
        <f t="shared" ca="1" si="1303"/>
        <v>118190.09147388054</v>
      </c>
      <c r="K2573" s="60">
        <f t="shared" ca="1" si="1303"/>
        <v>429045.82996637071</v>
      </c>
      <c r="L2573" s="60">
        <f t="shared" ca="1" si="1303"/>
        <v>13003.728440143912</v>
      </c>
      <c r="M2573" s="60">
        <f t="shared" ca="1" si="1303"/>
        <v>1650.1268661021013</v>
      </c>
      <c r="N2573" s="60">
        <f t="shared" ca="1" si="1303"/>
        <v>443699.6852726168</v>
      </c>
      <c r="O2573" s="60">
        <f t="shared" ca="1" si="1303"/>
        <v>325053.49056352762</v>
      </c>
      <c r="P2573" s="60">
        <f t="shared" ca="1" si="1303"/>
        <v>60866.66291437827</v>
      </c>
      <c r="Q2573" s="60">
        <f t="shared" ca="1" si="1303"/>
        <v>36003.278329544381</v>
      </c>
      <c r="R2573" s="60">
        <f t="shared" ca="1" si="1303"/>
        <v>0</v>
      </c>
      <c r="S2573" s="60">
        <f t="shared" ca="1" si="1303"/>
        <v>421923.43180745025</v>
      </c>
      <c r="T2573" s="60">
        <f t="shared" ca="1" si="1303"/>
        <v>11270.160024327812</v>
      </c>
      <c r="U2573" s="60">
        <f t="shared" ca="1" si="1303"/>
        <v>183873.80867248448</v>
      </c>
      <c r="V2573" s="60">
        <f t="shared" ca="1" si="1303"/>
        <v>1283907.470156654</v>
      </c>
      <c r="W2573" s="60">
        <f t="shared" ca="1" si="1303"/>
        <v>0</v>
      </c>
      <c r="X2573" s="60">
        <f t="shared" ca="1" si="1303"/>
        <v>1479051.4388534662</v>
      </c>
      <c r="Y2573" s="60">
        <f t="shared" ca="1" si="1303"/>
        <v>97263.982205808439</v>
      </c>
      <c r="Z2573" s="60">
        <f t="shared" ca="1" si="1303"/>
        <v>1620.5657513293299</v>
      </c>
      <c r="AA2573" s="60">
        <f t="shared" ca="1" si="1303"/>
        <v>98884.547957137795</v>
      </c>
      <c r="AB2573" s="60">
        <f t="shared" ca="1" si="1303"/>
        <v>1304.5740033505424</v>
      </c>
      <c r="AC2573" s="60">
        <f t="shared" ca="1" si="1303"/>
        <v>4524.6571116329515</v>
      </c>
      <c r="AD2573" s="60">
        <f t="shared" ca="1" si="1303"/>
        <v>952.74531597289672</v>
      </c>
    </row>
    <row r="2574" spans="1:30" hidden="1" outlineLevel="1">
      <c r="E2574" s="11"/>
      <c r="F2574" s="11"/>
      <c r="G2574" s="55" t="str">
        <f>$G$11</f>
        <v>DISTPRI</v>
      </c>
      <c r="H2574" s="60">
        <f t="shared" ref="H2574:AD2574" ca="1" si="1304">+H2447+H2258+H2109+H2564</f>
        <v>56718454.875707515</v>
      </c>
      <c r="I2574" s="60">
        <f t="shared" ca="1" si="1304"/>
        <v>38114896.95613572</v>
      </c>
      <c r="J2574" s="60">
        <f t="shared" ca="1" si="1304"/>
        <v>1766782.2624941347</v>
      </c>
      <c r="K2574" s="60">
        <f t="shared" ca="1" si="1304"/>
        <v>6413940.6706678383</v>
      </c>
      <c r="L2574" s="60">
        <f t="shared" ca="1" si="1304"/>
        <v>188775.39916510551</v>
      </c>
      <c r="M2574" s="60">
        <f t="shared" ca="1" si="1304"/>
        <v>0</v>
      </c>
      <c r="N2574" s="60">
        <f t="shared" ca="1" si="1304"/>
        <v>6602716.0698329434</v>
      </c>
      <c r="O2574" s="60">
        <f t="shared" ca="1" si="1304"/>
        <v>4844010.8135613073</v>
      </c>
      <c r="P2574" s="60">
        <f t="shared" ca="1" si="1304"/>
        <v>912359.67879300867</v>
      </c>
      <c r="Q2574" s="60">
        <f t="shared" ca="1" si="1304"/>
        <v>0</v>
      </c>
      <c r="R2574" s="60">
        <f t="shared" ca="1" si="1304"/>
        <v>0</v>
      </c>
      <c r="S2574" s="60">
        <f t="shared" ca="1" si="1304"/>
        <v>5756370.4923543157</v>
      </c>
      <c r="T2574" s="60">
        <f t="shared" ca="1" si="1304"/>
        <v>171280.42511564505</v>
      </c>
      <c r="U2574" s="60">
        <f t="shared" ca="1" si="1304"/>
        <v>2730787.5054364149</v>
      </c>
      <c r="V2574" s="60">
        <f t="shared" ca="1" si="1304"/>
        <v>0</v>
      </c>
      <c r="W2574" s="60">
        <f t="shared" ca="1" si="1304"/>
        <v>0</v>
      </c>
      <c r="X2574" s="60">
        <f t="shared" ca="1" si="1304"/>
        <v>2902067.9305520607</v>
      </c>
      <c r="Y2574" s="60">
        <f t="shared" ca="1" si="1304"/>
        <v>1447671.9011444764</v>
      </c>
      <c r="Z2574" s="60">
        <f t="shared" ca="1" si="1304"/>
        <v>24180.914973173472</v>
      </c>
      <c r="AA2574" s="60">
        <f t="shared" ca="1" si="1304"/>
        <v>1471852.8161176497</v>
      </c>
      <c r="AB2574" s="60">
        <f t="shared" ca="1" si="1304"/>
        <v>19635.27341910814</v>
      </c>
      <c r="AC2574" s="60">
        <f t="shared" ca="1" si="1304"/>
        <v>69831.539103626652</v>
      </c>
      <c r="AD2574" s="60">
        <f t="shared" ca="1" si="1304"/>
        <v>14301.535697943278</v>
      </c>
    </row>
    <row r="2575" spans="1:30" hidden="1" outlineLevel="1">
      <c r="E2575" s="11"/>
      <c r="F2575" s="11"/>
      <c r="G2575" s="55" t="str">
        <f>$G$12</f>
        <v>DISTSEC</v>
      </c>
      <c r="H2575" s="60">
        <f t="shared" ref="H2575:AD2575" ca="1" si="1305">+H2448+H2259+H2110+H2565</f>
        <v>25592183.388367772</v>
      </c>
      <c r="I2575" s="60">
        <f t="shared" ca="1" si="1305"/>
        <v>19193895.126299884</v>
      </c>
      <c r="J2575" s="60">
        <f t="shared" ca="1" si="1305"/>
        <v>911877.28389859281</v>
      </c>
      <c r="K2575" s="60">
        <f t="shared" ca="1" si="1305"/>
        <v>2750346.8690224169</v>
      </c>
      <c r="L2575" s="60">
        <f t="shared" ca="1" si="1305"/>
        <v>0</v>
      </c>
      <c r="M2575" s="60">
        <f t="shared" ca="1" si="1305"/>
        <v>0</v>
      </c>
      <c r="N2575" s="60">
        <f t="shared" ca="1" si="1305"/>
        <v>2750346.8690224169</v>
      </c>
      <c r="O2575" s="60">
        <f t="shared" ca="1" si="1305"/>
        <v>1764010.343568488</v>
      </c>
      <c r="P2575" s="60">
        <f t="shared" ca="1" si="1305"/>
        <v>0</v>
      </c>
      <c r="Q2575" s="60">
        <f t="shared" ca="1" si="1305"/>
        <v>0</v>
      </c>
      <c r="R2575" s="60">
        <f t="shared" ca="1" si="1305"/>
        <v>0</v>
      </c>
      <c r="S2575" s="60">
        <f t="shared" ca="1" si="1305"/>
        <v>1764010.343568488</v>
      </c>
      <c r="T2575" s="60">
        <f t="shared" ca="1" si="1305"/>
        <v>47320.038262185211</v>
      </c>
      <c r="U2575" s="60">
        <f t="shared" ca="1" si="1305"/>
        <v>0</v>
      </c>
      <c r="V2575" s="60">
        <f t="shared" ca="1" si="1305"/>
        <v>0</v>
      </c>
      <c r="W2575" s="60">
        <f t="shared" ca="1" si="1305"/>
        <v>0</v>
      </c>
      <c r="X2575" s="60">
        <f t="shared" ca="1" si="1305"/>
        <v>47320.038262185211</v>
      </c>
      <c r="Y2575" s="60">
        <f t="shared" ca="1" si="1305"/>
        <v>645199.33495337772</v>
      </c>
      <c r="Z2575" s="60">
        <f t="shared" ca="1" si="1305"/>
        <v>0</v>
      </c>
      <c r="AA2575" s="60">
        <f t="shared" ca="1" si="1305"/>
        <v>645199.33495337772</v>
      </c>
      <c r="AB2575" s="60">
        <f t="shared" ca="1" si="1305"/>
        <v>6718.7581514080175</v>
      </c>
      <c r="AC2575" s="60">
        <f t="shared" ca="1" si="1305"/>
        <v>236162.08107205771</v>
      </c>
      <c r="AD2575" s="60">
        <f t="shared" ca="1" si="1305"/>
        <v>36653.553139361647</v>
      </c>
    </row>
    <row r="2576" spans="1:30" hidden="1" outlineLevel="1">
      <c r="E2576" s="11"/>
      <c r="F2576" s="11"/>
      <c r="G2576" s="55" t="str">
        <f>$G$13</f>
        <v>ENERGY</v>
      </c>
      <c r="H2576" s="60">
        <f t="shared" ref="H2576:AD2576" ca="1" si="1306">+H2449+H2260+H2111+H2566</f>
        <v>231829672.66158399</v>
      </c>
      <c r="I2576" s="60">
        <f t="shared" ca="1" si="1306"/>
        <v>89023326.600747019</v>
      </c>
      <c r="J2576" s="60">
        <f t="shared" ca="1" si="1306"/>
        <v>5585816.0872033099</v>
      </c>
      <c r="K2576" s="60">
        <f t="shared" ca="1" si="1306"/>
        <v>18766659.417061701</v>
      </c>
      <c r="L2576" s="60">
        <f t="shared" ca="1" si="1306"/>
        <v>548701.9669169609</v>
      </c>
      <c r="M2576" s="60">
        <f t="shared" ca="1" si="1306"/>
        <v>35934.927421429507</v>
      </c>
      <c r="N2576" s="60">
        <f t="shared" ca="1" si="1306"/>
        <v>19351296.311400097</v>
      </c>
      <c r="O2576" s="60">
        <f t="shared" ca="1" si="1306"/>
        <v>17316955.95705599</v>
      </c>
      <c r="P2576" s="60">
        <f t="shared" ca="1" si="1306"/>
        <v>3263334.5856913952</v>
      </c>
      <c r="Q2576" s="60">
        <f t="shared" ca="1" si="1306"/>
        <v>1443897.0376874302</v>
      </c>
      <c r="R2576" s="60">
        <f t="shared" ca="1" si="1306"/>
        <v>66901.168967603153</v>
      </c>
      <c r="S2576" s="60">
        <f t="shared" ca="1" si="1306"/>
        <v>22091088.749402419</v>
      </c>
      <c r="T2576" s="60">
        <f t="shared" ca="1" si="1306"/>
        <v>656879.73913545371</v>
      </c>
      <c r="U2576" s="60">
        <f t="shared" ca="1" si="1306"/>
        <v>11300933.937802752</v>
      </c>
      <c r="V2576" s="60">
        <f t="shared" ca="1" si="1306"/>
        <v>64793469.995988682</v>
      </c>
      <c r="W2576" s="60">
        <f t="shared" ca="1" si="1306"/>
        <v>11951813.977618888</v>
      </c>
      <c r="X2576" s="60">
        <f t="shared" ca="1" si="1306"/>
        <v>88703097.650545776</v>
      </c>
      <c r="Y2576" s="60">
        <f t="shared" ca="1" si="1306"/>
        <v>4630925.8887973735</v>
      </c>
      <c r="Z2576" s="60">
        <f t="shared" ca="1" si="1306"/>
        <v>75599.722369691721</v>
      </c>
      <c r="AA2576" s="60">
        <f t="shared" ca="1" si="1306"/>
        <v>4706525.6111670649</v>
      </c>
      <c r="AB2576" s="60">
        <f t="shared" ca="1" si="1306"/>
        <v>84330.941596554141</v>
      </c>
      <c r="AC2576" s="60">
        <f t="shared" ca="1" si="1306"/>
        <v>1932288.1797247378</v>
      </c>
      <c r="AD2576" s="60">
        <f t="shared" ca="1" si="1306"/>
        <v>351902.52979701664</v>
      </c>
    </row>
    <row r="2577" spans="1:30" hidden="1" outlineLevel="1">
      <c r="E2577" s="11"/>
      <c r="F2577" s="11"/>
      <c r="G2577" s="55" t="str">
        <f>$G$14</f>
        <v>CUSTOMER</v>
      </c>
      <c r="H2577" s="60">
        <f t="shared" ref="H2577:AD2577" ca="1" si="1307">+H2450+H2261+H2112+H2567</f>
        <v>17213223.401585769</v>
      </c>
      <c r="I2577" s="60">
        <f t="shared" ca="1" si="1307"/>
        <v>11084127.479126731</v>
      </c>
      <c r="J2577" s="60">
        <f t="shared" ca="1" si="1307"/>
        <v>2119560.2799613262</v>
      </c>
      <c r="K2577" s="60">
        <f t="shared" ca="1" si="1307"/>
        <v>609052.63359180361</v>
      </c>
      <c r="L2577" s="60">
        <f t="shared" ca="1" si="1307"/>
        <v>140893.78779417035</v>
      </c>
      <c r="M2577" s="60">
        <f t="shared" ca="1" si="1307"/>
        <v>19791.026220644864</v>
      </c>
      <c r="N2577" s="60">
        <f t="shared" ca="1" si="1307"/>
        <v>769737.44760661898</v>
      </c>
      <c r="O2577" s="60">
        <f t="shared" ca="1" si="1307"/>
        <v>143350.00661668734</v>
      </c>
      <c r="P2577" s="60">
        <f t="shared" ca="1" si="1307"/>
        <v>40910.166045952465</v>
      </c>
      <c r="Q2577" s="60">
        <f t="shared" ca="1" si="1307"/>
        <v>82634.073577094052</v>
      </c>
      <c r="R2577" s="60">
        <f t="shared" ca="1" si="1307"/>
        <v>14439.786487407959</v>
      </c>
      <c r="S2577" s="60">
        <f t="shared" ca="1" si="1307"/>
        <v>281334.03272714181</v>
      </c>
      <c r="T2577" s="60">
        <f t="shared" ca="1" si="1307"/>
        <v>985.25820488683769</v>
      </c>
      <c r="U2577" s="60">
        <f t="shared" ca="1" si="1307"/>
        <v>23583.399561620896</v>
      </c>
      <c r="V2577" s="60">
        <f t="shared" ca="1" si="1307"/>
        <v>120440.25000977915</v>
      </c>
      <c r="W2577" s="60">
        <f t="shared" ca="1" si="1307"/>
        <v>21158.254414652798</v>
      </c>
      <c r="X2577" s="60">
        <f t="shared" ca="1" si="1307"/>
        <v>166167.16219093968</v>
      </c>
      <c r="Y2577" s="60">
        <f t="shared" ca="1" si="1307"/>
        <v>39073.937278093785</v>
      </c>
      <c r="Z2577" s="60">
        <f t="shared" ca="1" si="1307"/>
        <v>678.94356352626255</v>
      </c>
      <c r="AA2577" s="60">
        <f t="shared" ca="1" si="1307"/>
        <v>39752.880841620041</v>
      </c>
      <c r="AB2577" s="60">
        <f t="shared" ca="1" si="1307"/>
        <v>889.5553172154365</v>
      </c>
      <c r="AC2577" s="60">
        <f t="shared" ca="1" si="1307"/>
        <v>2237493.6393179386</v>
      </c>
      <c r="AD2577" s="60">
        <f t="shared" ca="1" si="1307"/>
        <v>514160.92449623911</v>
      </c>
    </row>
    <row r="2578" spans="1:30" collapsed="1">
      <c r="B2578" s="111" t="s">
        <v>155</v>
      </c>
      <c r="E2578" s="15">
        <f>+E2451+E2262+E2113+E2568</f>
        <v>519434411</v>
      </c>
      <c r="F2578" s="11"/>
      <c r="G2578" s="55" t="str">
        <f>$G$15</f>
        <v>TOTAL</v>
      </c>
      <c r="H2578" s="60">
        <f t="shared" ref="H2578:AD2578" ca="1" si="1308">+H2451+H2262+H2113+H2568</f>
        <v>519434410.99999994</v>
      </c>
      <c r="I2578" s="60">
        <f t="shared" ca="1" si="1308"/>
        <v>251132454.64569837</v>
      </c>
      <c r="J2578" s="60">
        <f t="shared" ca="1" si="1308"/>
        <v>14928181.445134839</v>
      </c>
      <c r="K2578" s="60">
        <f t="shared" ca="1" si="1308"/>
        <v>45180266.558442824</v>
      </c>
      <c r="L2578" s="60">
        <f t="shared" ca="1" si="1308"/>
        <v>1374646.6141207402</v>
      </c>
      <c r="M2578" s="60">
        <f t="shared" ca="1" si="1308"/>
        <v>95549.581787640491</v>
      </c>
      <c r="N2578" s="60">
        <f t="shared" ca="1" si="1308"/>
        <v>46650462.754351206</v>
      </c>
      <c r="O2578" s="60">
        <f t="shared" ca="1" si="1308"/>
        <v>36814992.050370783</v>
      </c>
      <c r="P2578" s="60">
        <f t="shared" ca="1" si="1308"/>
        <v>6620184.6670076018</v>
      </c>
      <c r="Q2578" s="60">
        <f t="shared" ca="1" si="1308"/>
        <v>2602789.777277282</v>
      </c>
      <c r="R2578" s="60">
        <f t="shared" ca="1" si="1308"/>
        <v>128016.60030146565</v>
      </c>
      <c r="S2578" s="60">
        <f t="shared" ca="1" si="1308"/>
        <v>46165983.094957136</v>
      </c>
      <c r="T2578" s="60">
        <f t="shared" ca="1" si="1308"/>
        <v>1317928.7249828174</v>
      </c>
      <c r="U2578" s="60">
        <f t="shared" ca="1" si="1308"/>
        <v>21188992.688582819</v>
      </c>
      <c r="V2578" s="60">
        <f t="shared" ca="1" si="1308"/>
        <v>103166509.41587718</v>
      </c>
      <c r="W2578" s="60">
        <f t="shared" ca="1" si="1308"/>
        <v>18520058.232464608</v>
      </c>
      <c r="X2578" s="60">
        <f t="shared" ca="1" si="1308"/>
        <v>144193489.06190741</v>
      </c>
      <c r="Y2578" s="60">
        <f t="shared" ca="1" si="1308"/>
        <v>10638047.96347882</v>
      </c>
      <c r="Z2578" s="60">
        <f t="shared" ca="1" si="1308"/>
        <v>165447.60385864187</v>
      </c>
      <c r="AA2578" s="60">
        <f t="shared" ca="1" si="1308"/>
        <v>10803495.567337459</v>
      </c>
      <c r="AB2578" s="60">
        <f t="shared" ca="1" si="1308"/>
        <v>162073.04583691401</v>
      </c>
      <c r="AC2578" s="60">
        <f t="shared" ca="1" si="1308"/>
        <v>4480300.0963299936</v>
      </c>
      <c r="AD2578" s="60">
        <f t="shared" ca="1" si="1308"/>
        <v>917971.28844653361</v>
      </c>
    </row>
    <row r="2579" spans="1:30" s="51" customFormat="1">
      <c r="A2579" s="56"/>
      <c r="B2579" s="111"/>
      <c r="C2579" s="55"/>
      <c r="F2579" s="53"/>
      <c r="I2579" s="50"/>
      <c r="J2579" s="50"/>
      <c r="K2579" s="50"/>
      <c r="L2579" s="50"/>
      <c r="M2579" s="50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0"/>
      <c r="Z2579" s="50"/>
      <c r="AA2579" s="50"/>
      <c r="AB2579" s="50"/>
      <c r="AC2579" s="50"/>
      <c r="AD2579" s="50"/>
    </row>
    <row r="2580" spans="1:30" hidden="1" outlineLevel="1">
      <c r="E2580" s="11"/>
      <c r="F2580" s="11"/>
      <c r="G2580" s="55" t="str">
        <f>$G$8</f>
        <v>PRODUCTION</v>
      </c>
      <c r="H2580" s="4">
        <f t="shared" ref="H2580:AD2580" ca="1" si="1309">H1073-H2571</f>
        <v>18970112.492154658</v>
      </c>
      <c r="I2580" s="4">
        <f t="shared" ca="1" si="1309"/>
        <v>-1744921.5174447149</v>
      </c>
      <c r="J2580" s="4">
        <f t="shared" ca="1" si="1309"/>
        <v>1700348.9768377035</v>
      </c>
      <c r="K2580" s="4">
        <f t="shared" ca="1" si="1309"/>
        <v>4688196.6571879741</v>
      </c>
      <c r="L2580" s="4">
        <f t="shared" ca="1" si="1309"/>
        <v>126162.69386815676</v>
      </c>
      <c r="M2580" s="4">
        <f t="shared" ca="1" si="1309"/>
        <v>21546.331357173287</v>
      </c>
      <c r="N2580" s="4">
        <f t="shared" ca="1" si="1309"/>
        <v>4835905.6824133042</v>
      </c>
      <c r="O2580" s="4">
        <f t="shared" ca="1" si="1309"/>
        <v>3539767.4346388597</v>
      </c>
      <c r="P2580" s="4">
        <f t="shared" ca="1" si="1309"/>
        <v>747754.51417146251</v>
      </c>
      <c r="Q2580" s="4">
        <f t="shared" ca="1" si="1309"/>
        <v>276003.82728418836</v>
      </c>
      <c r="R2580" s="4">
        <f t="shared" ca="1" si="1309"/>
        <v>10743.566409293606</v>
      </c>
      <c r="S2580" s="4">
        <f t="shared" ca="1" si="1309"/>
        <v>4574269.3425038066</v>
      </c>
      <c r="T2580" s="4">
        <f t="shared" ca="1" si="1309"/>
        <v>37164.013518193213</v>
      </c>
      <c r="U2580" s="4">
        <f t="shared" ca="1" si="1309"/>
        <v>1236624.4858852746</v>
      </c>
      <c r="V2580" s="4">
        <f t="shared" ca="1" si="1309"/>
        <v>6998008.8424643576</v>
      </c>
      <c r="W2580" s="4">
        <f t="shared" ca="1" si="1309"/>
        <v>527040.98316667415</v>
      </c>
      <c r="X2580" s="4">
        <f t="shared" ca="1" si="1309"/>
        <v>8798838.3250345066</v>
      </c>
      <c r="Y2580" s="4">
        <f t="shared" ca="1" si="1309"/>
        <v>776425.25213851733</v>
      </c>
      <c r="Z2580" s="4">
        <f t="shared" ca="1" si="1309"/>
        <v>8384.1475619272824</v>
      </c>
      <c r="AA2580" s="4">
        <f t="shared" ca="1" si="1309"/>
        <v>784809.39970044466</v>
      </c>
      <c r="AB2580" s="4">
        <f t="shared" ca="1" si="1309"/>
        <v>20862.283109655546</v>
      </c>
      <c r="AC2580" s="4">
        <f t="shared" ca="1" si="1309"/>
        <v>0</v>
      </c>
      <c r="AD2580" s="4">
        <f t="shared" ca="1" si="1309"/>
        <v>0</v>
      </c>
    </row>
    <row r="2581" spans="1:30" hidden="1" outlineLevel="1">
      <c r="E2581" s="11"/>
      <c r="F2581" s="11"/>
      <c r="G2581" s="55" t="str">
        <f>$G$9</f>
        <v>BULKTRAN</v>
      </c>
      <c r="H2581" s="4">
        <f t="shared" ref="H2581:AD2581" ca="1" si="1310">H1074-H2572</f>
        <v>8864927.0311886631</v>
      </c>
      <c r="I2581" s="4">
        <f t="shared" ca="1" si="1310"/>
        <v>-713503.98356103711</v>
      </c>
      <c r="J2581" s="4">
        <f t="shared" ca="1" si="1310"/>
        <v>779732.6595249247</v>
      </c>
      <c r="K2581" s="4">
        <f t="shared" ca="1" si="1310"/>
        <v>2158213.5180483013</v>
      </c>
      <c r="L2581" s="4">
        <f t="shared" ca="1" si="1310"/>
        <v>57713.768932988271</v>
      </c>
      <c r="M2581" s="4">
        <f t="shared" ca="1" si="1310"/>
        <v>23184.259902937287</v>
      </c>
      <c r="N2581" s="4">
        <f t="shared" ca="1" si="1310"/>
        <v>2239111.5468842257</v>
      </c>
      <c r="O2581" s="4">
        <f t="shared" ca="1" si="1310"/>
        <v>1631020.5236887261</v>
      </c>
      <c r="P2581" s="4">
        <f t="shared" ca="1" si="1310"/>
        <v>342549.11075582961</v>
      </c>
      <c r="Q2581" s="4">
        <f t="shared" ca="1" si="1310"/>
        <v>125923.48912079651</v>
      </c>
      <c r="R2581" s="4">
        <f t="shared" ca="1" si="1310"/>
        <v>4969.8520038919596</v>
      </c>
      <c r="S2581" s="4">
        <f t="shared" ca="1" si="1310"/>
        <v>2104462.9755692435</v>
      </c>
      <c r="T2581" s="4">
        <f t="shared" ca="1" si="1310"/>
        <v>17444.933817117715</v>
      </c>
      <c r="U2581" s="4">
        <f t="shared" ca="1" si="1310"/>
        <v>573028.86868060159</v>
      </c>
      <c r="V2581" s="4">
        <f t="shared" ca="1" si="1310"/>
        <v>3243689.8600598639</v>
      </c>
      <c r="W2581" s="4">
        <f t="shared" ca="1" si="1310"/>
        <v>247924.80838267389</v>
      </c>
      <c r="X2581" s="4">
        <f t="shared" ca="1" si="1310"/>
        <v>4082088.4709402584</v>
      </c>
      <c r="Y2581" s="4">
        <f t="shared" ca="1" si="1310"/>
        <v>359519.97280186554</v>
      </c>
      <c r="Z2581" s="4">
        <f t="shared" ca="1" si="1310"/>
        <v>3903.8004659091184</v>
      </c>
      <c r="AA2581" s="4">
        <f t="shared" ca="1" si="1310"/>
        <v>363423.77326777461</v>
      </c>
      <c r="AB2581" s="4">
        <f t="shared" ca="1" si="1310"/>
        <v>9611.5885632804566</v>
      </c>
      <c r="AC2581" s="4">
        <f t="shared" ca="1" si="1310"/>
        <v>0</v>
      </c>
      <c r="AD2581" s="4">
        <f t="shared" ca="1" si="1310"/>
        <v>0</v>
      </c>
    </row>
    <row r="2582" spans="1:30" hidden="1" outlineLevel="1">
      <c r="E2582" s="11"/>
      <c r="F2582" s="11"/>
      <c r="G2582" s="55" t="str">
        <f>$G$10</f>
        <v>SUBTRAN</v>
      </c>
      <c r="H2582" s="4">
        <f t="shared" ref="H2582:AD2582" ca="1" si="1311">H1075-H2573</f>
        <v>1936998.1834120955</v>
      </c>
      <c r="I2582" s="4">
        <f t="shared" ca="1" si="1311"/>
        <v>-152774.79807532066</v>
      </c>
      <c r="J2582" s="4">
        <f t="shared" ca="1" si="1311"/>
        <v>157463.35557351567</v>
      </c>
      <c r="K2582" s="4">
        <f t="shared" ca="1" si="1311"/>
        <v>432983.24210050609</v>
      </c>
      <c r="L2582" s="4">
        <f t="shared" ca="1" si="1311"/>
        <v>11319.694542415846</v>
      </c>
      <c r="M2582" s="4">
        <f t="shared" ca="1" si="1311"/>
        <v>7334.7588968297287</v>
      </c>
      <c r="N2582" s="4">
        <f t="shared" ca="1" si="1311"/>
        <v>451637.69553975156</v>
      </c>
      <c r="O2582" s="4">
        <f t="shared" ca="1" si="1311"/>
        <v>325350.51051964407</v>
      </c>
      <c r="P2582" s="4">
        <f t="shared" ca="1" si="1311"/>
        <v>68082.475376581715</v>
      </c>
      <c r="Q2582" s="4">
        <f t="shared" ca="1" si="1311"/>
        <v>32870.235461355449</v>
      </c>
      <c r="R2582" s="4">
        <f t="shared" ca="1" si="1311"/>
        <v>0</v>
      </c>
      <c r="S2582" s="4">
        <f t="shared" ca="1" si="1311"/>
        <v>426303.22135758132</v>
      </c>
      <c r="T2582" s="4">
        <f t="shared" ca="1" si="1311"/>
        <v>3465.1559594708342</v>
      </c>
      <c r="U2582" s="4">
        <f t="shared" ca="1" si="1311"/>
        <v>114169.32106760208</v>
      </c>
      <c r="V2582" s="4">
        <f t="shared" ca="1" si="1311"/>
        <v>852476.0176710037</v>
      </c>
      <c r="W2582" s="4">
        <f t="shared" ca="1" si="1311"/>
        <v>0</v>
      </c>
      <c r="X2582" s="4">
        <f t="shared" ca="1" si="1311"/>
        <v>970110.49469807628</v>
      </c>
      <c r="Y2582" s="4">
        <f t="shared" ca="1" si="1311"/>
        <v>70272.056685348347</v>
      </c>
      <c r="Z2582" s="4">
        <f t="shared" ca="1" si="1311"/>
        <v>758.32650815458965</v>
      </c>
      <c r="AA2582" s="4">
        <f t="shared" ca="1" si="1311"/>
        <v>71030.383193502916</v>
      </c>
      <c r="AB2582" s="4">
        <f t="shared" ca="1" si="1311"/>
        <v>1936.141137555114</v>
      </c>
      <c r="AC2582" s="4">
        <f t="shared" ca="1" si="1311"/>
        <v>9206.5034277568557</v>
      </c>
      <c r="AD2582" s="4">
        <f t="shared" ca="1" si="1311"/>
        <v>2085.1865596745984</v>
      </c>
    </row>
    <row r="2583" spans="1:30" hidden="1" outlineLevel="1">
      <c r="E2583" s="11"/>
      <c r="F2583" s="11"/>
      <c r="G2583" s="55" t="str">
        <f>$G$11</f>
        <v>DISTPRI</v>
      </c>
      <c r="H2583" s="4">
        <f t="shared" ref="H2583:AD2583" ca="1" si="1312">H1076-H2574</f>
        <v>7473074.0710848197</v>
      </c>
      <c r="I2583" s="4">
        <f t="shared" ca="1" si="1312"/>
        <v>-909281.10224977136</v>
      </c>
      <c r="J2583" s="4">
        <f t="shared" ca="1" si="1312"/>
        <v>1106230.9176858878</v>
      </c>
      <c r="K2583" s="4">
        <f t="shared" ca="1" si="1312"/>
        <v>3037871.6504585408</v>
      </c>
      <c r="L2583" s="4">
        <f t="shared" ca="1" si="1312"/>
        <v>80199.033478609897</v>
      </c>
      <c r="M2583" s="4">
        <f t="shared" ca="1" si="1312"/>
        <v>0</v>
      </c>
      <c r="N2583" s="4">
        <f t="shared" ca="1" si="1312"/>
        <v>3118070.683937151</v>
      </c>
      <c r="O2583" s="4">
        <f t="shared" ca="1" si="1312"/>
        <v>2263665.196157367</v>
      </c>
      <c r="P2583" s="4">
        <f t="shared" ca="1" si="1312"/>
        <v>476039.83187140315</v>
      </c>
      <c r="Q2583" s="4">
        <f t="shared" ca="1" si="1312"/>
        <v>0</v>
      </c>
      <c r="R2583" s="4">
        <f t="shared" ca="1" si="1312"/>
        <v>0</v>
      </c>
      <c r="S2583" s="4">
        <f t="shared" ca="1" si="1312"/>
        <v>2739705.0280287703</v>
      </c>
      <c r="T2583" s="4">
        <f t="shared" ca="1" si="1312"/>
        <v>25138.667200154276</v>
      </c>
      <c r="U2583" s="4">
        <f t="shared" ca="1" si="1312"/>
        <v>803483.02228148747</v>
      </c>
      <c r="V2583" s="4">
        <f t="shared" ca="1" si="1312"/>
        <v>0</v>
      </c>
      <c r="W2583" s="4">
        <f t="shared" ca="1" si="1312"/>
        <v>0</v>
      </c>
      <c r="X2583" s="4">
        <f t="shared" ca="1" si="1312"/>
        <v>828621.6894816407</v>
      </c>
      <c r="Y2583" s="4">
        <f t="shared" ca="1" si="1312"/>
        <v>490983.808782476</v>
      </c>
      <c r="Z2583" s="4">
        <f t="shared" ca="1" si="1312"/>
        <v>5342.9504657634716</v>
      </c>
      <c r="AA2583" s="4">
        <f t="shared" ca="1" si="1312"/>
        <v>496326.75924823969</v>
      </c>
      <c r="AB2583" s="4">
        <f t="shared" ca="1" si="1312"/>
        <v>13591.837659903817</v>
      </c>
      <c r="AC2583" s="4">
        <f t="shared" ca="1" si="1312"/>
        <v>65097.278648974898</v>
      </c>
      <c r="AD2583" s="4">
        <f t="shared" ca="1" si="1312"/>
        <v>14710.978644020519</v>
      </c>
    </row>
    <row r="2584" spans="1:30" hidden="1" outlineLevel="1">
      <c r="E2584" s="11"/>
      <c r="F2584" s="11"/>
      <c r="G2584" s="55" t="str">
        <f>$G$12</f>
        <v>DISTSEC</v>
      </c>
      <c r="H2584" s="4">
        <f t="shared" ref="H2584:AD2584" ca="1" si="1313">H1077-H2575</f>
        <v>3059090.6133443043</v>
      </c>
      <c r="I2584" s="4">
        <f t="shared" ca="1" si="1313"/>
        <v>-529459.65564276651</v>
      </c>
      <c r="J2584" s="4">
        <f t="shared" ca="1" si="1313"/>
        <v>642740.6188457181</v>
      </c>
      <c r="K2584" s="4">
        <f t="shared" ca="1" si="1313"/>
        <v>1466582.3786582882</v>
      </c>
      <c r="L2584" s="4">
        <f t="shared" ca="1" si="1313"/>
        <v>0</v>
      </c>
      <c r="M2584" s="4">
        <f t="shared" ca="1" si="1313"/>
        <v>0</v>
      </c>
      <c r="N2584" s="4">
        <f t="shared" ca="1" si="1313"/>
        <v>1466582.3786582882</v>
      </c>
      <c r="O2584" s="4">
        <f t="shared" ca="1" si="1313"/>
        <v>928728.6246089153</v>
      </c>
      <c r="P2584" s="4">
        <f t="shared" ca="1" si="1313"/>
        <v>0</v>
      </c>
      <c r="Q2584" s="4">
        <f t="shared" ca="1" si="1313"/>
        <v>0</v>
      </c>
      <c r="R2584" s="4">
        <f t="shared" ca="1" si="1313"/>
        <v>0</v>
      </c>
      <c r="S2584" s="4">
        <f t="shared" ca="1" si="1313"/>
        <v>928728.6246089153</v>
      </c>
      <c r="T2584" s="4">
        <f t="shared" ca="1" si="1313"/>
        <v>7802.5307593116231</v>
      </c>
      <c r="U2584" s="4">
        <f t="shared" ca="1" si="1313"/>
        <v>0</v>
      </c>
      <c r="V2584" s="4">
        <f t="shared" ca="1" si="1313"/>
        <v>0</v>
      </c>
      <c r="W2584" s="4">
        <f t="shared" ca="1" si="1313"/>
        <v>0</v>
      </c>
      <c r="X2584" s="4">
        <f t="shared" ca="1" si="1313"/>
        <v>7802.5307593116231</v>
      </c>
      <c r="Y2584" s="4">
        <f t="shared" ca="1" si="1313"/>
        <v>246322.92326182267</v>
      </c>
      <c r="Z2584" s="4">
        <f t="shared" ca="1" si="1313"/>
        <v>0</v>
      </c>
      <c r="AA2584" s="4">
        <f t="shared" ca="1" si="1313"/>
        <v>246322.92326182267</v>
      </c>
      <c r="AB2584" s="4">
        <f t="shared" ca="1" si="1313"/>
        <v>5239.6192920342783</v>
      </c>
      <c r="AC2584" s="4">
        <f t="shared" ca="1" si="1313"/>
        <v>248706.60374963318</v>
      </c>
      <c r="AD2584" s="4">
        <f t="shared" ca="1" si="1313"/>
        <v>42426.969811353491</v>
      </c>
    </row>
    <row r="2585" spans="1:30" hidden="1" outlineLevel="1">
      <c r="E2585" s="11"/>
      <c r="F2585" s="11"/>
      <c r="G2585" s="55" t="str">
        <f>$G$13</f>
        <v>ENERGY</v>
      </c>
      <c r="H2585" s="4">
        <f t="shared" ref="H2585:AD2585" ca="1" si="1314">H1078-H2576</f>
        <v>1663561.970569551</v>
      </c>
      <c r="I2585" s="4">
        <f t="shared" ca="1" si="1314"/>
        <v>23149.723717153072</v>
      </c>
      <c r="J2585" s="4">
        <f t="shared" ca="1" si="1314"/>
        <v>109014.45140107535</v>
      </c>
      <c r="K2585" s="4">
        <f t="shared" ca="1" si="1314"/>
        <v>278104.07598635927</v>
      </c>
      <c r="L2585" s="4">
        <f t="shared" ca="1" si="1314"/>
        <v>7378.9520636009984</v>
      </c>
      <c r="M2585" s="4">
        <f t="shared" ca="1" si="1314"/>
        <v>-4607.4800589876613</v>
      </c>
      <c r="N2585" s="4">
        <f t="shared" ca="1" si="1314"/>
        <v>280875.54799096659</v>
      </c>
      <c r="O2585" s="4">
        <f t="shared" ca="1" si="1314"/>
        <v>253422.73491288722</v>
      </c>
      <c r="P2585" s="4">
        <f t="shared" ca="1" si="1314"/>
        <v>54755.331377962139</v>
      </c>
      <c r="Q2585" s="4">
        <f t="shared" ca="1" si="1314"/>
        <v>20700.595301776892</v>
      </c>
      <c r="R2585" s="4">
        <f t="shared" ca="1" si="1314"/>
        <v>790.1615513186407</v>
      </c>
      <c r="S2585" s="4">
        <f t="shared" ca="1" si="1314"/>
        <v>329668.82314394414</v>
      </c>
      <c r="T2585" s="4">
        <f t="shared" ca="1" si="1314"/>
        <v>3398.7663316996768</v>
      </c>
      <c r="U2585" s="4">
        <f t="shared" ca="1" si="1314"/>
        <v>105839.38426305726</v>
      </c>
      <c r="V2585" s="4">
        <f t="shared" ca="1" si="1314"/>
        <v>636147.39571423829</v>
      </c>
      <c r="W2585" s="4">
        <f t="shared" ca="1" si="1314"/>
        <v>57129.046773672104</v>
      </c>
      <c r="X2585" s="4">
        <f t="shared" ca="1" si="1314"/>
        <v>802514.5930826664</v>
      </c>
      <c r="Y2585" s="4">
        <f t="shared" ca="1" si="1314"/>
        <v>49545.045838276856</v>
      </c>
      <c r="Z2585" s="4">
        <f t="shared" ca="1" si="1314"/>
        <v>550.49118233704939</v>
      </c>
      <c r="AA2585" s="4">
        <f t="shared" ca="1" si="1314"/>
        <v>50095.537020613439</v>
      </c>
      <c r="AB2585" s="4">
        <f t="shared" ca="1" si="1314"/>
        <v>1761.0364096622507</v>
      </c>
      <c r="AC2585" s="4">
        <f t="shared" ca="1" si="1314"/>
        <v>55857.604054509895</v>
      </c>
      <c r="AD2585" s="4">
        <f t="shared" ca="1" si="1314"/>
        <v>10624.65374897077</v>
      </c>
    </row>
    <row r="2586" spans="1:30" hidden="1" outlineLevel="1">
      <c r="E2586" s="11"/>
      <c r="F2586" s="11"/>
      <c r="G2586" s="55" t="str">
        <f>$G$14</f>
        <v>CUSTOMER</v>
      </c>
      <c r="H2586" s="4">
        <f t="shared" ref="H2586:AD2586" ca="1" si="1315">H1079-H2577</f>
        <v>5708679.6382459439</v>
      </c>
      <c r="I2586" s="4">
        <f t="shared" ca="1" si="1315"/>
        <v>-179225.66278400086</v>
      </c>
      <c r="J2586" s="4">
        <f t="shared" ca="1" si="1315"/>
        <v>1056959.0072696391</v>
      </c>
      <c r="K2586" s="4">
        <f t="shared" ca="1" si="1315"/>
        <v>226758.96867347823</v>
      </c>
      <c r="L2586" s="4">
        <f t="shared" ca="1" si="1315"/>
        <v>62339.844521191437</v>
      </c>
      <c r="M2586" s="4">
        <f t="shared" ca="1" si="1315"/>
        <v>31425.733931609171</v>
      </c>
      <c r="N2586" s="4">
        <f t="shared" ca="1" si="1315"/>
        <v>320524.54712627875</v>
      </c>
      <c r="O2586" s="4">
        <f t="shared" ca="1" si="1315"/>
        <v>63850.512072876445</v>
      </c>
      <c r="P2586" s="4">
        <f t="shared" ca="1" si="1315"/>
        <v>21346.909143184326</v>
      </c>
      <c r="Q2586" s="4">
        <f t="shared" ca="1" si="1315"/>
        <v>37834.95594222995</v>
      </c>
      <c r="R2586" s="4">
        <f t="shared" ca="1" si="1315"/>
        <v>5807.0737240511062</v>
      </c>
      <c r="S2586" s="4">
        <f t="shared" ca="1" si="1315"/>
        <v>128839.45088234177</v>
      </c>
      <c r="T2586" s="4">
        <f t="shared" ca="1" si="1315"/>
        <v>136.29932809775948</v>
      </c>
      <c r="U2586" s="4">
        <f t="shared" ca="1" si="1315"/>
        <v>6921.2101011222585</v>
      </c>
      <c r="V2586" s="4">
        <f t="shared" ca="1" si="1315"/>
        <v>39832.212622686609</v>
      </c>
      <c r="W2586" s="4">
        <f t="shared" ca="1" si="1315"/>
        <v>3067.365069513151</v>
      </c>
      <c r="X2586" s="4">
        <f t="shared" ca="1" si="1315"/>
        <v>49957.087121419783</v>
      </c>
      <c r="Y2586" s="4">
        <f t="shared" ca="1" si="1315"/>
        <v>12702.755526114706</v>
      </c>
      <c r="Z2586" s="4">
        <f t="shared" ca="1" si="1315"/>
        <v>150.15792012336908</v>
      </c>
      <c r="AA2586" s="4">
        <f t="shared" ca="1" si="1315"/>
        <v>12852.913446238083</v>
      </c>
      <c r="AB2586" s="4">
        <f t="shared" ca="1" si="1315"/>
        <v>490.15016500850322</v>
      </c>
      <c r="AC2586" s="4">
        <f t="shared" ca="1" si="1315"/>
        <v>3819909.0754491598</v>
      </c>
      <c r="AD2586" s="4">
        <f t="shared" ca="1" si="1315"/>
        <v>498373.06956985121</v>
      </c>
    </row>
    <row r="2587" spans="1:30" collapsed="1">
      <c r="B2587" s="111" t="s">
        <v>238</v>
      </c>
      <c r="D2587" s="7"/>
      <c r="E2587" s="60">
        <f>E1080-E2578</f>
        <v>47676444</v>
      </c>
      <c r="F2587" s="3"/>
      <c r="G2587" s="55" t="str">
        <f>$G$15</f>
        <v>TOTAL</v>
      </c>
      <c r="H2587" s="4">
        <f t="shared" ref="H2587:AD2587" ca="1" si="1316">H1080-H2578</f>
        <v>47676444.00000006</v>
      </c>
      <c r="I2587" s="4">
        <f t="shared" ca="1" si="1316"/>
        <v>-4206016.9960404336</v>
      </c>
      <c r="J2587" s="4">
        <f t="shared" ca="1" si="1316"/>
        <v>5552489.9871384632</v>
      </c>
      <c r="K2587" s="4">
        <f t="shared" ca="1" si="1316"/>
        <v>12288710.491113424</v>
      </c>
      <c r="L2587" s="4">
        <f t="shared" ca="1" si="1316"/>
        <v>345113.98740696278</v>
      </c>
      <c r="M2587" s="4">
        <f t="shared" ca="1" si="1316"/>
        <v>78883.604029561771</v>
      </c>
      <c r="N2587" s="4">
        <f t="shared" ca="1" si="1316"/>
        <v>12712708.082549952</v>
      </c>
      <c r="O2587" s="4">
        <f t="shared" ca="1" si="1316"/>
        <v>9005805.5365992859</v>
      </c>
      <c r="P2587" s="4">
        <f t="shared" ca="1" si="1316"/>
        <v>1710528.1726964274</v>
      </c>
      <c r="Q2587" s="4">
        <f t="shared" ca="1" si="1316"/>
        <v>493333.10311034694</v>
      </c>
      <c r="R2587" s="4">
        <f t="shared" ca="1" si="1316"/>
        <v>22310.653688555278</v>
      </c>
      <c r="S2587" s="4">
        <f t="shared" ca="1" si="1316"/>
        <v>11231977.466094606</v>
      </c>
      <c r="T2587" s="4">
        <f t="shared" ca="1" si="1316"/>
        <v>94550.366914045531</v>
      </c>
      <c r="U2587" s="4">
        <f t="shared" ca="1" si="1316"/>
        <v>2840066.2922791466</v>
      </c>
      <c r="V2587" s="4">
        <f t="shared" ca="1" si="1316"/>
        <v>11770154.328532159</v>
      </c>
      <c r="W2587" s="4">
        <f t="shared" ca="1" si="1316"/>
        <v>835162.20339253545</v>
      </c>
      <c r="X2587" s="4">
        <f t="shared" ca="1" si="1316"/>
        <v>15539933.191117913</v>
      </c>
      <c r="Y2587" s="4">
        <f t="shared" ca="1" si="1316"/>
        <v>2005771.8150344174</v>
      </c>
      <c r="Z2587" s="4">
        <f t="shared" ca="1" si="1316"/>
        <v>19089.874104214919</v>
      </c>
      <c r="AA2587" s="4">
        <f t="shared" ca="1" si="1316"/>
        <v>2024861.6891386379</v>
      </c>
      <c r="AB2587" s="4">
        <f t="shared" ca="1" si="1316"/>
        <v>53492.656337100052</v>
      </c>
      <c r="AC2587" s="4">
        <f t="shared" ca="1" si="1316"/>
        <v>4198777.0653300351</v>
      </c>
      <c r="AD2587" s="4">
        <f t="shared" ca="1" si="1316"/>
        <v>568220.85833387088</v>
      </c>
    </row>
    <row r="2588" spans="1:30">
      <c r="D2588" s="7"/>
    </row>
    <row r="2589" spans="1:30" hidden="1" outlineLevel="1">
      <c r="E2589" s="51"/>
      <c r="F2589" s="52" t="str">
        <f>F2596</f>
        <v>RATEBASE</v>
      </c>
      <c r="G2589" s="55" t="str">
        <f>$G$8</f>
        <v>PRODUCTION</v>
      </c>
      <c r="H2589" s="4">
        <f t="shared" ref="H2589:H2604" ca="1" si="1317">SUBTOTAL(9,I2589:AD2589)</f>
        <v>208284.38303102049</v>
      </c>
      <c r="I2589" s="5">
        <f ca="1">VLOOKUP(CONCATENATE($F2589," ",$G2589),AllocFactorMatrix,(I$4+1),FALSE)*$E2596</f>
        <v>101776.41943350471</v>
      </c>
      <c r="J2589" s="5">
        <f ca="1">VLOOKUP(CONCATENATE($F2589," ",$G2589),AllocFactorMatrix,(J$4+1),FALSE)*$E2596</f>
        <v>5004.5572859081576</v>
      </c>
      <c r="K2589" s="5">
        <f ca="1">VLOOKUP(CONCATENATE($F2589," ",$G2589),AllocFactorMatrix,(K$4+1),FALSE)*$E2596</f>
        <v>18578.225739206813</v>
      </c>
      <c r="L2589" s="5">
        <f ca="1">VLOOKUP(CONCATENATE($F2589," ",$G2589),AllocFactorMatrix,(L$4+1),FALSE)*$E2596</f>
        <v>550.41370935536975</v>
      </c>
      <c r="M2589" s="5">
        <f ca="1">VLOOKUP(CONCATENATE($F2589," ",$G2589),AllocFactorMatrix,(M$4+1),FALSE)*$E2596</f>
        <v>-6.9961531763049329</v>
      </c>
      <c r="N2589" s="5">
        <f t="shared" ref="N2589:N2604" ca="1" si="1318">SUBTOTAL(9,K2589:M2589)</f>
        <v>19121.643295385878</v>
      </c>
      <c r="O2589" s="5">
        <f ca="1">VLOOKUP(CONCATENATE($F2589," ",$G2589),AllocFactorMatrix,(O$4+1),FALSE)*$E2596</f>
        <v>14231.682528505458</v>
      </c>
      <c r="P2589" s="5">
        <f ca="1">VLOOKUP(CONCATENATE($F2589," ",$G2589),AllocFactorMatrix,(P$4+1),FALSE)*$E2596</f>
        <v>2581.3446060370766</v>
      </c>
      <c r="Q2589" s="5">
        <f ca="1">VLOOKUP(CONCATENATE($F2589," ",$G2589),AllocFactorMatrix,(Q$4+1),FALSE)*$E2596</f>
        <v>1123.9457983701611</v>
      </c>
      <c r="R2589" s="5">
        <f ca="1">VLOOKUP(CONCATENATE($F2589," ",$G2589),AllocFactorMatrix,(R$4+1),FALSE)*$E2596</f>
        <v>54.51126126656127</v>
      </c>
      <c r="S2589" s="5">
        <f t="shared" ref="S2589:S2604" ca="1" si="1319">SUBTOTAL(9,O2589:R2589)</f>
        <v>17991.484194179258</v>
      </c>
      <c r="T2589" s="5">
        <f ca="1">VLOOKUP(CONCATENATE($F2589," ",$G2589),AllocFactorMatrix,(T$4+1),FALSE)*$E2596</f>
        <v>502.91153783776178</v>
      </c>
      <c r="U2589" s="5">
        <f ca="1">VLOOKUP(CONCATENATE($F2589," ",$G2589),AllocFactorMatrix,(U$4+1),FALSE)*$E2596</f>
        <v>8144.8591473580764</v>
      </c>
      <c r="V2589" s="5">
        <f ca="1">VLOOKUP(CONCATENATE($F2589," ",$G2589),AllocFactorMatrix,(V$4+1),FALSE)*$E2596</f>
        <v>43409.699612959164</v>
      </c>
      <c r="W2589" s="5">
        <f ca="1">VLOOKUP(CONCATENATE($F2589," ",$G2589),AllocFactorMatrix,(W$4+1),FALSE)*$E2596</f>
        <v>7785.1997917062035</v>
      </c>
      <c r="X2589" s="5">
        <f ca="1">SUBTOTAL(9,T2589:W2589)</f>
        <v>59842.670089861203</v>
      </c>
      <c r="Y2589" s="5">
        <f ca="1">VLOOKUP(CONCATENATE($F2589," ",$G2589),AllocFactorMatrix,(Y$4+1),FALSE)*$E2596</f>
        <v>4416.1812049080045</v>
      </c>
      <c r="Z2589" s="5">
        <f ca="1">VLOOKUP(CONCATENATE($F2589," ",$G2589),AllocFactorMatrix,(Z$4+1),FALSE)*$E2596</f>
        <v>74.053638623696756</v>
      </c>
      <c r="AA2589" s="5">
        <f t="shared" ref="AA2589:AA2604" ca="1" si="1320">SUBTOTAL(9,Y2589:Z2589)</f>
        <v>4490.2348435317008</v>
      </c>
      <c r="AB2589" s="5">
        <f ca="1">VLOOKUP(CONCATENATE($F2589," ",$G2589),AllocFactorMatrix,(AB$4+1),FALSE)*$E2596</f>
        <v>57.3738886495629</v>
      </c>
      <c r="AC2589" s="5">
        <f ca="1">VLOOKUP(CONCATENATE($F2589," ",$G2589),AllocFactorMatrix,(AC$4+1),FALSE)*$E2596</f>
        <v>0</v>
      </c>
      <c r="AD2589" s="5">
        <f ca="1">VLOOKUP(CONCATENATE($F2589," ",$G2589),AllocFactorMatrix,(AD$4+1),FALSE)*$E2596</f>
        <v>0</v>
      </c>
    </row>
    <row r="2590" spans="1:30" hidden="1" outlineLevel="1">
      <c r="E2590" s="51"/>
      <c r="F2590" s="52" t="str">
        <f>F2596</f>
        <v>RATEBASE</v>
      </c>
      <c r="G2590" s="55" t="str">
        <f>$G$9</f>
        <v>BULKTRAN</v>
      </c>
      <c r="H2590" s="4">
        <f t="shared" ca="1" si="1317"/>
        <v>95176.792146827473</v>
      </c>
      <c r="I2590" s="5">
        <f ca="1">VLOOKUP(CONCATENATE($F2590," ",$G2590),AllocFactorMatrix,(I$4+1),FALSE)*$E2596</f>
        <v>46419.498489566875</v>
      </c>
      <c r="J2590" s="5">
        <f ca="1">VLOOKUP(CONCATENATE($F2590," ",$G2590),AllocFactorMatrix,(J$4+1),FALSE)*$E2596</f>
        <v>2282.9535766505096</v>
      </c>
      <c r="K2590" s="5">
        <f ca="1">VLOOKUP(CONCATENATE($F2590," ",$G2590),AllocFactorMatrix,(K$4+1),FALSE)*$E2596</f>
        <v>8492.7894879481937</v>
      </c>
      <c r="L2590" s="5">
        <f ca="1">VLOOKUP(CONCATENATE($F2590," ",$G2590),AllocFactorMatrix,(L$4+1),FALSE)*$E2596</f>
        <v>249.78249210222029</v>
      </c>
      <c r="M2590" s="5">
        <f ca="1">VLOOKUP(CONCATENATE($F2590," ",$G2590),AllocFactorMatrix,(M$4+1),FALSE)*$E2596</f>
        <v>-7.431011555986208</v>
      </c>
      <c r="N2590" s="5">
        <f t="shared" ca="1" si="1318"/>
        <v>8735.1409684944283</v>
      </c>
      <c r="O2590" s="5">
        <f ca="1">VLOOKUP(CONCATENATE($F2590," ",$G2590),AllocFactorMatrix,(O$4+1),FALSE)*$E2596</f>
        <v>6511.3352521885781</v>
      </c>
      <c r="P2590" s="5">
        <f ca="1">VLOOKUP(CONCATENATE($F2590," ",$G2590),AllocFactorMatrix,(P$4+1),FALSE)*$E2596</f>
        <v>1175.2878517899992</v>
      </c>
      <c r="Q2590" s="5">
        <f ca="1">VLOOKUP(CONCATENATE($F2590," ",$G2590),AllocFactorMatrix,(Q$4+1),FALSE)*$E2596</f>
        <v>509.01753846641327</v>
      </c>
      <c r="R2590" s="5">
        <f ca="1">VLOOKUP(CONCATENATE($F2590," ",$G2590),AllocFactorMatrix,(R$4+1),FALSE)*$E2596</f>
        <v>24.993446299855432</v>
      </c>
      <c r="S2590" s="5">
        <f t="shared" ca="1" si="1319"/>
        <v>8220.6340887448459</v>
      </c>
      <c r="T2590" s="5">
        <f ca="1">VLOOKUP(CONCATENATE($F2590," ",$G2590),AllocFactorMatrix,(T$4+1),FALSE)*$E2596</f>
        <v>230.58527735307425</v>
      </c>
      <c r="U2590" s="5">
        <f ca="1">VLOOKUP(CONCATENATE($F2590," ",$G2590),AllocFactorMatrix,(U$4+1),FALSE)*$E2596</f>
        <v>3730.6727998036627</v>
      </c>
      <c r="V2590" s="5">
        <f ca="1">VLOOKUP(CONCATENATE($F2590," ",$G2590),AllocFactorMatrix,(V$4+1),FALSE)*$E2596</f>
        <v>19903.646551568323</v>
      </c>
      <c r="W2590" s="5">
        <f ca="1">VLOOKUP(CONCATENATE($F2590," ",$G2590),AllocFactorMatrix,(W$4+1),FALSE)*$E2596</f>
        <v>3568.7640819958615</v>
      </c>
      <c r="X2590" s="5">
        <f t="shared" ref="X2590:X2596" ca="1" si="1321">SUBTOTAL(9,T2590:W2590)</f>
        <v>27433.668710720922</v>
      </c>
      <c r="Y2590" s="5">
        <f ca="1">VLOOKUP(CONCATENATE($F2590," ",$G2590),AllocFactorMatrix,(Y$4+1),FALSE)*$E2596</f>
        <v>2024.6367515929012</v>
      </c>
      <c r="Z2590" s="5">
        <f ca="1">VLOOKUP(CONCATENATE($F2590," ",$G2590),AllocFactorMatrix,(Z$4+1),FALSE)*$E2596</f>
        <v>33.953615735750688</v>
      </c>
      <c r="AA2590" s="5">
        <f t="shared" ca="1" si="1320"/>
        <v>2058.5903673286521</v>
      </c>
      <c r="AB2590" s="5">
        <f ca="1">VLOOKUP(CONCATENATE($F2590," ",$G2590),AllocFactorMatrix,(AB$4+1),FALSE)*$E2596</f>
        <v>26.305945321228855</v>
      </c>
      <c r="AC2590" s="5">
        <f ca="1">VLOOKUP(CONCATENATE($F2590," ",$G2590),AllocFactorMatrix,(AC$4+1),FALSE)*$E2596</f>
        <v>0</v>
      </c>
      <c r="AD2590" s="5">
        <f ca="1">VLOOKUP(CONCATENATE($F2590," ",$G2590),AllocFactorMatrix,(AD$4+1),FALSE)*$E2596</f>
        <v>0</v>
      </c>
    </row>
    <row r="2591" spans="1:30" hidden="1" outlineLevel="1">
      <c r="E2591" s="51"/>
      <c r="F2591" s="52" t="str">
        <f>F2596</f>
        <v>RATEBASE</v>
      </c>
      <c r="G2591" s="55" t="str">
        <f>$G$10</f>
        <v>SUBTRAN</v>
      </c>
      <c r="H2591" s="4">
        <f t="shared" ca="1" si="1317"/>
        <v>19972.105760068647</v>
      </c>
      <c r="I2591" s="5">
        <f ca="1">VLOOKUP(CONCATENATE($F2591," ",$G2591),AllocFactorMatrix,(I$4+1),FALSE)*$E2596</f>
        <v>9618.8251661535633</v>
      </c>
      <c r="J2591" s="5">
        <f ca="1">VLOOKUP(CONCATENATE($F2591," ",$G2591),AllocFactorMatrix,(J$4+1),FALSE)*$E2596</f>
        <v>461.72983085455479</v>
      </c>
      <c r="K2591" s="5">
        <f ca="1">VLOOKUP(CONCATENATE($F2591," ",$G2591),AllocFactorMatrix,(K$4+1),FALSE)*$E2596</f>
        <v>1707.217076262808</v>
      </c>
      <c r="L2591" s="5">
        <f ca="1">VLOOKUP(CONCATENATE($F2591," ",$G2591),AllocFactorMatrix,(L$4+1),FALSE)*$E2596</f>
        <v>49.110524260316147</v>
      </c>
      <c r="M2591" s="5">
        <f ca="1">VLOOKUP(CONCATENATE($F2591," ",$G2591),AllocFactorMatrix,(M$4+1),FALSE)*$E2596</f>
        <v>-2.3494406249922211</v>
      </c>
      <c r="N2591" s="5">
        <f t="shared" ca="1" si="1318"/>
        <v>1753.9781598981319</v>
      </c>
      <c r="O2591" s="5">
        <f ca="1">VLOOKUP(CONCATENATE($F2591," ",$G2591),AllocFactorMatrix,(O$4+1),FALSE)*$E2596</f>
        <v>1301.4409237287443</v>
      </c>
      <c r="P2591" s="5">
        <f ca="1">VLOOKUP(CONCATENATE($F2591," ",$G2591),AllocFactorMatrix,(P$4+1),FALSE)*$E2596</f>
        <v>234.01110079771794</v>
      </c>
      <c r="Q2591" s="5">
        <f ca="1">VLOOKUP(CONCATENATE($F2591," ",$G2591),AllocFactorMatrix,(Q$4+1),FALSE)*$E2596</f>
        <v>133.1719386768836</v>
      </c>
      <c r="R2591" s="5">
        <f ca="1">VLOOKUP(CONCATENATE($F2591," ",$G2591),AllocFactorMatrix,(R$4+1),FALSE)*$E2596</f>
        <v>0</v>
      </c>
      <c r="S2591" s="5">
        <f t="shared" ca="1" si="1319"/>
        <v>1668.623963203346</v>
      </c>
      <c r="T2591" s="5">
        <f ca="1">VLOOKUP(CONCATENATE($F2591," ",$G2591),AllocFactorMatrix,(T$4+1),FALSE)*$E2596</f>
        <v>46.098301132002462</v>
      </c>
      <c r="U2591" s="5">
        <f ca="1">VLOOKUP(CONCATENATE($F2591," ",$G2591),AllocFactorMatrix,(U$4+1),FALSE)*$E2596</f>
        <v>745.69670361656688</v>
      </c>
      <c r="V2591" s="5">
        <f ca="1">VLOOKUP(CONCATENATE($F2591," ",$G2591),AllocFactorMatrix,(V$4+1),FALSE)*$E2596</f>
        <v>5246.5902268023083</v>
      </c>
      <c r="W2591" s="5">
        <f ca="1">VLOOKUP(CONCATENATE($F2591," ",$G2591),AllocFactorMatrix,(W$4+1),FALSE)*$E2596</f>
        <v>0</v>
      </c>
      <c r="X2591" s="5">
        <f t="shared" ca="1" si="1321"/>
        <v>6038.3852315508775</v>
      </c>
      <c r="Y2591" s="5">
        <f ca="1">VLOOKUP(CONCATENATE($F2591," ",$G2591),AllocFactorMatrix,(Y$4+1),FALSE)*$E2596</f>
        <v>396.82569371512466</v>
      </c>
      <c r="Z2591" s="5">
        <f ca="1">VLOOKUP(CONCATENATE($F2591," ",$G2591),AllocFactorMatrix,(Z$4+1),FALSE)*$E2596</f>
        <v>6.6236134800970321</v>
      </c>
      <c r="AA2591" s="5">
        <f t="shared" ca="1" si="1320"/>
        <v>403.44930719522171</v>
      </c>
      <c r="AB2591" s="5">
        <f ca="1">VLOOKUP(CONCATENATE($F2591," ",$G2591),AllocFactorMatrix,(AB$4+1),FALSE)*$E2596</f>
        <v>5.3060824530841799</v>
      </c>
      <c r="AC2591" s="5">
        <f ca="1">VLOOKUP(CONCATENATE($F2591," ",$G2591),AllocFactorMatrix,(AC$4+1),FALSE)*$E2596</f>
        <v>17.919046657257699</v>
      </c>
      <c r="AD2591" s="5">
        <f ca="1">VLOOKUP(CONCATENATE($F2591," ",$G2591),AllocFactorMatrix,(AD$4+1),FALSE)*$E2596</f>
        <v>3.8889721026147215</v>
      </c>
    </row>
    <row r="2592" spans="1:30" hidden="1" outlineLevel="1">
      <c r="E2592" s="51"/>
      <c r="F2592" s="52" t="str">
        <f>F2596</f>
        <v>RATEBASE</v>
      </c>
      <c r="G2592" s="55" t="str">
        <f>$G$11</f>
        <v>DISTPRI</v>
      </c>
      <c r="H2592" s="4">
        <f t="shared" ca="1" si="1317"/>
        <v>103099.97350732899</v>
      </c>
      <c r="I2592" s="5">
        <f ca="1">VLOOKUP(CONCATENATE($F2592," ",$G2592),AllocFactorMatrix,(I$4+1),FALSE)*$E2596</f>
        <v>68642.545775476319</v>
      </c>
      <c r="J2592" s="5">
        <f ca="1">VLOOKUP(CONCATENATE($F2592," ",$G2592),AllocFactorMatrix,(J$4+1),FALSE)*$E2596</f>
        <v>3218.7845274210322</v>
      </c>
      <c r="K2592" s="5">
        <f ca="1">VLOOKUP(CONCATENATE($F2592," ",$G2592),AllocFactorMatrix,(K$4+1),FALSE)*$E2596</f>
        <v>11856.489617092375</v>
      </c>
      <c r="L2592" s="5">
        <f ca="1">VLOOKUP(CONCATENATE($F2592," ",$G2592),AllocFactorMatrix,(L$4+1),FALSE)*$E2596</f>
        <v>343.7372963154121</v>
      </c>
      <c r="M2592" s="5">
        <f ca="1">VLOOKUP(CONCATENATE($F2592," ",$G2592),AllocFactorMatrix,(M$4+1),FALSE)*$E2596</f>
        <v>0</v>
      </c>
      <c r="N2592" s="5">
        <f t="shared" ca="1" si="1318"/>
        <v>12200.226913407787</v>
      </c>
      <c r="O2592" s="5">
        <f ca="1">VLOOKUP(CONCATENATE($F2592," ",$G2592),AllocFactorMatrix,(O$4+1),FALSE)*$E2596</f>
        <v>8962.6270377964702</v>
      </c>
      <c r="P2592" s="5">
        <f ca="1">VLOOKUP(CONCATENATE($F2592," ",$G2592),AllocFactorMatrix,(P$4+1),FALSE)*$E2596</f>
        <v>1621.3061166199011</v>
      </c>
      <c r="Q2592" s="5">
        <f ca="1">VLOOKUP(CONCATENATE($F2592," ",$G2592),AllocFactorMatrix,(Q$4+1),FALSE)*$E2596</f>
        <v>0</v>
      </c>
      <c r="R2592" s="5">
        <f ca="1">VLOOKUP(CONCATENATE($F2592," ",$G2592),AllocFactorMatrix,(R$4+1),FALSE)*$E2596</f>
        <v>0</v>
      </c>
      <c r="S2592" s="5">
        <f t="shared" ca="1" si="1319"/>
        <v>10583.933154416371</v>
      </c>
      <c r="T2592" s="5">
        <f ca="1">VLOOKUP(CONCATENATE($F2592," ",$G2592),AllocFactorMatrix,(T$4+1),FALSE)*$E2596</f>
        <v>323.53423902049485</v>
      </c>
      <c r="U2592" s="5">
        <f ca="1">VLOOKUP(CONCATENATE($F2592," ",$G2592),AllocFactorMatrix,(U$4+1),FALSE)*$E2596</f>
        <v>5161.4625744068671</v>
      </c>
      <c r="V2592" s="5">
        <f ca="1">VLOOKUP(CONCATENATE($F2592," ",$G2592),AllocFactorMatrix,(V$4+1),FALSE)*$E2596</f>
        <v>0</v>
      </c>
      <c r="W2592" s="5">
        <f ca="1">VLOOKUP(CONCATENATE($F2592," ",$G2592),AllocFactorMatrix,(W$4+1),FALSE)*$E2596</f>
        <v>0</v>
      </c>
      <c r="X2592" s="5">
        <f t="shared" ca="1" si="1321"/>
        <v>5484.9968134273622</v>
      </c>
      <c r="Y2592" s="5">
        <f ca="1">VLOOKUP(CONCATENATE($F2592," ",$G2592),AllocFactorMatrix,(Y$4+1),FALSE)*$E2596</f>
        <v>2733.4527360756028</v>
      </c>
      <c r="Z2592" s="5">
        <f ca="1">VLOOKUP(CONCATENATE($F2592," ",$G2592),AllocFactorMatrix,(Z$4+1),FALSE)*$E2596</f>
        <v>45.658570734044481</v>
      </c>
      <c r="AA2592" s="5">
        <f t="shared" ca="1" si="1320"/>
        <v>2779.1113068096474</v>
      </c>
      <c r="AB2592" s="5">
        <f ca="1">VLOOKUP(CONCATENATE($F2592," ",$G2592),AllocFactorMatrix,(AB$4+1),FALSE)*$E2596</f>
        <v>36.992431869893693</v>
      </c>
      <c r="AC2592" s="5">
        <f ca="1">VLOOKUP(CONCATENATE($F2592," ",$G2592),AllocFactorMatrix,(AC$4+1),FALSE)*$E2596</f>
        <v>126.07474899842502</v>
      </c>
      <c r="AD2592" s="5">
        <f ca="1">VLOOKUP(CONCATENATE($F2592," ",$G2592),AllocFactorMatrix,(AD$4+1),FALSE)*$E2596</f>
        <v>27.30783550216783</v>
      </c>
    </row>
    <row r="2593" spans="4:30" hidden="1" outlineLevel="1">
      <c r="E2593" s="51"/>
      <c r="F2593" s="52" t="str">
        <f>F2596</f>
        <v>RATEBASE</v>
      </c>
      <c r="G2593" s="55" t="str">
        <f>$G$12</f>
        <v>DISTSEC</v>
      </c>
      <c r="H2593" s="4">
        <f t="shared" ca="1" si="1317"/>
        <v>52363.443410665255</v>
      </c>
      <c r="I2593" s="5">
        <f ca="1">VLOOKUP(CONCATENATE($F2593," ",$G2593),AllocFactorMatrix,(I$4+1),FALSE)*$E2596</f>
        <v>39029.287273253736</v>
      </c>
      <c r="J2593" s="5">
        <f ca="1">VLOOKUP(CONCATENATE($F2593," ",$G2593),AllocFactorMatrix,(J$4+1),FALSE)*$E2596</f>
        <v>1871.9184690449642</v>
      </c>
      <c r="K2593" s="5">
        <f ca="1">VLOOKUP(CONCATENATE($F2593," ",$G2593),AllocFactorMatrix,(K$4+1),FALSE)*$E2596</f>
        <v>5730.9637555907457</v>
      </c>
      <c r="L2593" s="5">
        <f ca="1">VLOOKUP(CONCATENATE($F2593," ",$G2593),AllocFactorMatrix,(L$4+1),FALSE)*$E2596</f>
        <v>0</v>
      </c>
      <c r="M2593" s="5">
        <f ca="1">VLOOKUP(CONCATENATE($F2593," ",$G2593),AllocFactorMatrix,(M$4+1),FALSE)*$E2596</f>
        <v>0</v>
      </c>
      <c r="N2593" s="5">
        <f t="shared" ca="1" si="1318"/>
        <v>5730.9637555907457</v>
      </c>
      <c r="O2593" s="5">
        <f ca="1">VLOOKUP(CONCATENATE($F2593," ",$G2593),AllocFactorMatrix,(O$4+1),FALSE)*$E2596</f>
        <v>3681.7094113911189</v>
      </c>
      <c r="P2593" s="5">
        <f ca="1">VLOOKUP(CONCATENATE($F2593," ",$G2593),AllocFactorMatrix,(P$4+1),FALSE)*$E2596</f>
        <v>0</v>
      </c>
      <c r="Q2593" s="5">
        <f ca="1">VLOOKUP(CONCATENATE($F2593," ",$G2593),AllocFactorMatrix,(Q$4+1),FALSE)*$E2596</f>
        <v>0</v>
      </c>
      <c r="R2593" s="5">
        <f ca="1">VLOOKUP(CONCATENATE($F2593," ",$G2593),AllocFactorMatrix,(R$4+1),FALSE)*$E2596</f>
        <v>0</v>
      </c>
      <c r="S2593" s="5">
        <f t="shared" ca="1" si="1319"/>
        <v>3681.7094113911189</v>
      </c>
      <c r="T2593" s="5">
        <f ca="1">VLOOKUP(CONCATENATE($F2593," ",$G2593),AllocFactorMatrix,(T$4+1),FALSE)*$E2596</f>
        <v>100.81774917983491</v>
      </c>
      <c r="U2593" s="5">
        <f ca="1">VLOOKUP(CONCATENATE($F2593," ",$G2593),AllocFactorMatrix,(U$4+1),FALSE)*$E2596</f>
        <v>0</v>
      </c>
      <c r="V2593" s="5">
        <f ca="1">VLOOKUP(CONCATENATE($F2593," ",$G2593),AllocFactorMatrix,(V$4+1),FALSE)*$E2596</f>
        <v>0</v>
      </c>
      <c r="W2593" s="5">
        <f ca="1">VLOOKUP(CONCATENATE($F2593," ",$G2593),AllocFactorMatrix,(W$4+1),FALSE)*$E2596</f>
        <v>0</v>
      </c>
      <c r="X2593" s="5">
        <f t="shared" ca="1" si="1321"/>
        <v>100.81774917983491</v>
      </c>
      <c r="Y2593" s="5">
        <f ca="1">VLOOKUP(CONCATENATE($F2593," ",$G2593),AllocFactorMatrix,(Y$4+1),FALSE)*$E2596</f>
        <v>1373.7092865591396</v>
      </c>
      <c r="Z2593" s="5">
        <f ca="1">VLOOKUP(CONCATENATE($F2593," ",$G2593),AllocFactorMatrix,(Z$4+1),FALSE)*$E2596</f>
        <v>0</v>
      </c>
      <c r="AA2593" s="5">
        <f t="shared" ca="1" si="1320"/>
        <v>1373.7092865591396</v>
      </c>
      <c r="AB2593" s="5">
        <f ca="1">VLOOKUP(CONCATENATE($F2593," ",$G2593),AllocFactorMatrix,(AB$4+1),FALSE)*$E2596</f>
        <v>14.272443372810477</v>
      </c>
      <c r="AC2593" s="5">
        <f ca="1">VLOOKUP(CONCATENATE($F2593," ",$G2593),AllocFactorMatrix,(AC$4+1),FALSE)*$E2596</f>
        <v>481.96331224012482</v>
      </c>
      <c r="AD2593" s="5">
        <f ca="1">VLOOKUP(CONCATENATE($F2593," ",$G2593),AllocFactorMatrix,(AD$4+1),FALSE)*$E2596</f>
        <v>78.801710032778388</v>
      </c>
    </row>
    <row r="2594" spans="4:30" hidden="1" outlineLevel="1">
      <c r="E2594" s="51"/>
      <c r="F2594" s="52" t="str">
        <f>F2596</f>
        <v>RATEBASE</v>
      </c>
      <c r="G2594" s="55" t="str">
        <f>$G$13</f>
        <v>ENERGY</v>
      </c>
      <c r="H2594" s="4">
        <f t="shared" ca="1" si="1317"/>
        <v>12540.149530249073</v>
      </c>
      <c r="I2594" s="5">
        <f ca="1">VLOOKUP(CONCATENATE($F2594," ",$G2594),AllocFactorMatrix,(I$4+1),FALSE)*$E2596</f>
        <v>4807.7101201326186</v>
      </c>
      <c r="J2594" s="5">
        <f ca="1">VLOOKUP(CONCATENATE($F2594," ",$G2594),AllocFactorMatrix,(J$4+1),FALSE)*$E2596</f>
        <v>301.47448608613371</v>
      </c>
      <c r="K2594" s="5">
        <f ca="1">VLOOKUP(CONCATENATE($F2594," ",$G2594),AllocFactorMatrix,(K$4+1),FALSE)*$E2596</f>
        <v>1014.7680658106573</v>
      </c>
      <c r="L2594" s="5">
        <f ca="1">VLOOKUP(CONCATENATE($F2594," ",$G2594),AllocFactorMatrix,(L$4+1),FALSE)*$E2596</f>
        <v>29.418057884429022</v>
      </c>
      <c r="M2594" s="5">
        <f ca="1">VLOOKUP(CONCATENATE($F2594," ",$G2594),AllocFactorMatrix,(M$4+1),FALSE)*$E2596</f>
        <v>1.4755386083141437</v>
      </c>
      <c r="N2594" s="5">
        <f t="shared" ca="1" si="1318"/>
        <v>1045.6616623034004</v>
      </c>
      <c r="O2594" s="5">
        <f ca="1">VLOOKUP(CONCATENATE($F2594," ",$G2594),AllocFactorMatrix,(O$4+1),FALSE)*$E2596</f>
        <v>937.31359807876038</v>
      </c>
      <c r="P2594" s="5">
        <f ca="1">VLOOKUP(CONCATENATE($F2594," ",$G2594),AllocFactorMatrix,(P$4+1),FALSE)*$E2596</f>
        <v>175.96450755964256</v>
      </c>
      <c r="Q2594" s="5">
        <f ca="1">VLOOKUP(CONCATENATE($F2594," ",$G2594),AllocFactorMatrix,(Q$4+1),FALSE)*$E2596</f>
        <v>77.470201468311416</v>
      </c>
      <c r="R2594" s="5">
        <f ca="1">VLOOKUP(CONCATENATE($F2594," ",$G2594),AllocFactorMatrix,(R$4+1),FALSE)*$E2596</f>
        <v>3.6274394035460418</v>
      </c>
      <c r="S2594" s="5">
        <f t="shared" ca="1" si="1319"/>
        <v>1194.3757465102603</v>
      </c>
      <c r="T2594" s="5">
        <f ca="1">VLOOKUP(CONCATENATE($F2594," ",$G2594),AllocFactorMatrix,(T$4+1),FALSE)*$E2596</f>
        <v>35.617147173904087</v>
      </c>
      <c r="U2594" s="5">
        <f ca="1">VLOOKUP(CONCATENATE($F2594," ",$G2594),AllocFactorMatrix,(U$4+1),FALSE)*$E2596</f>
        <v>611.93716919756741</v>
      </c>
      <c r="V2594" s="5">
        <f ca="1">VLOOKUP(CONCATENATE($F2594," ",$G2594),AllocFactorMatrix,(V$4+1),FALSE)*$E2596</f>
        <v>3512.4862030985423</v>
      </c>
      <c r="W2594" s="5">
        <f ca="1">VLOOKUP(CONCATENATE($F2594," ",$G2594),AllocFactorMatrix,(W$4+1),FALSE)*$E2596</f>
        <v>647.42205024490363</v>
      </c>
      <c r="X2594" s="5">
        <f t="shared" ca="1" si="1321"/>
        <v>4807.4625697149177</v>
      </c>
      <c r="Y2594" s="5">
        <f ca="1">VLOOKUP(CONCATENATE($F2594," ",$G2594),AllocFactorMatrix,(Y$4+1),FALSE)*$E2596</f>
        <v>251.05686982717839</v>
      </c>
      <c r="Z2594" s="5">
        <f ca="1">VLOOKUP(CONCATENATE($F2594," ",$G2594),AllocFactorMatrix,(Z$4+1),FALSE)*$E2596</f>
        <v>4.0990956073076825</v>
      </c>
      <c r="AA2594" s="5">
        <f t="shared" ca="1" si="1320"/>
        <v>255.15596543448606</v>
      </c>
      <c r="AB2594" s="5">
        <f ca="1">VLOOKUP(CONCATENATE($F2594," ",$G2594),AllocFactorMatrix,(AB$4+1),FALSE)*$E2596</f>
        <v>4.5723772339918893</v>
      </c>
      <c r="AC2594" s="5">
        <f ca="1">VLOOKUP(CONCATENATE($F2594," ",$G2594),AllocFactorMatrix,(AC$4+1),FALSE)*$E2596</f>
        <v>104.65464186080719</v>
      </c>
      <c r="AD2594" s="5">
        <f ca="1">VLOOKUP(CONCATENATE($F2594," ",$G2594),AllocFactorMatrix,(AD$4+1),FALSE)*$E2596</f>
        <v>19.081960972457381</v>
      </c>
    </row>
    <row r="2595" spans="4:30" hidden="1" outlineLevel="1">
      <c r="E2595" s="51"/>
      <c r="F2595" s="52" t="str">
        <f>F2596</f>
        <v>RATEBASE</v>
      </c>
      <c r="G2595" s="55" t="str">
        <f>$G$14</f>
        <v>CUSTOMER</v>
      </c>
      <c r="H2595" s="4">
        <f t="shared" ca="1" si="1317"/>
        <v>25445.152613840106</v>
      </c>
      <c r="I2595" s="5">
        <f ca="1">VLOOKUP(CONCATENATE($F2595," ",$G2595),AllocFactorMatrix,(I$4+1),FALSE)*$E2596</f>
        <v>11956.676119399281</v>
      </c>
      <c r="J2595" s="5">
        <f ca="1">VLOOKUP(CONCATENATE($F2595," ",$G2595),AllocFactorMatrix,(J$4+1),FALSE)*$E2596</f>
        <v>3086.4652371265529</v>
      </c>
      <c r="K2595" s="5">
        <f ca="1">VLOOKUP(CONCATENATE($F2595," ",$G2595),AllocFactorMatrix,(K$4+1),FALSE)*$E2596</f>
        <v>889.19648781560261</v>
      </c>
      <c r="L2595" s="5">
        <f ca="1">VLOOKUP(CONCATENATE($F2595," ",$G2595),AllocFactorMatrix,(L$4+1),FALSE)*$E2596</f>
        <v>267.50451458695056</v>
      </c>
      <c r="M2595" s="5">
        <f ca="1">VLOOKUP(CONCATENATE($F2595," ",$G2595),AllocFactorMatrix,(M$4+1),FALSE)*$E2596</f>
        <v>-10.068335892980212</v>
      </c>
      <c r="N2595" s="5">
        <f t="shared" ca="1" si="1318"/>
        <v>1146.6326665095728</v>
      </c>
      <c r="O2595" s="5">
        <f ca="1">VLOOKUP(CONCATENATE($F2595," ",$G2595),AllocFactorMatrix,(O$4+1),FALSE)*$E2596</f>
        <v>253.33844349764766</v>
      </c>
      <c r="P2595" s="5">
        <f ca="1">VLOOKUP(CONCATENATE($F2595," ",$G2595),AllocFactorMatrix,(P$4+1),FALSE)*$E2596</f>
        <v>72.778211024461058</v>
      </c>
      <c r="Q2595" s="5">
        <f ca="1">VLOOKUP(CONCATENATE($F2595," ",$G2595),AllocFactorMatrix,(Q$4+1),FALSE)*$E2596</f>
        <v>151.71258068885618</v>
      </c>
      <c r="R2595" s="5">
        <f ca="1">VLOOKUP(CONCATENATE($F2595," ",$G2595),AllocFactorMatrix,(R$4+1),FALSE)*$E2596</f>
        <v>28.940112282000879</v>
      </c>
      <c r="S2595" s="5">
        <f t="shared" ca="1" si="1319"/>
        <v>506.76934749296578</v>
      </c>
      <c r="T2595" s="5">
        <f ca="1">VLOOKUP(CONCATENATE($F2595," ",$G2595),AllocFactorMatrix,(T$4+1),FALSE)*$E2596</f>
        <v>1.7660382691781418</v>
      </c>
      <c r="U2595" s="5">
        <f ca="1">VLOOKUP(CONCATENATE($F2595," ",$G2595),AllocFactorMatrix,(U$4+1),FALSE)*$E2596</f>
        <v>44.543991384511997</v>
      </c>
      <c r="V2595" s="5">
        <f ca="1">VLOOKUP(CONCATENATE($F2595," ",$G2595),AllocFactorMatrix,(V$4+1),FALSE)*$E2596</f>
        <v>241.7261300889339</v>
      </c>
      <c r="W2595" s="5">
        <f ca="1">VLOOKUP(CONCATENATE($F2595," ",$G2595),AllocFactorMatrix,(W$4+1),FALSE)*$E2596</f>
        <v>43.021010204761758</v>
      </c>
      <c r="X2595" s="5">
        <f t="shared" ca="1" si="1321"/>
        <v>331.05716994738577</v>
      </c>
      <c r="Y2595" s="5">
        <f ca="1">VLOOKUP(CONCATENATE($F2595," ",$G2595),AllocFactorMatrix,(Y$4+1),FALSE)*$E2596</f>
        <v>70.925649917693008</v>
      </c>
      <c r="Z2595" s="5">
        <f ca="1">VLOOKUP(CONCATENATE($F2595," ",$G2595),AllocFactorMatrix,(Z$4+1),FALSE)*$E2596</f>
        <v>1.2863321562217367</v>
      </c>
      <c r="AA2595" s="5">
        <f t="shared" ca="1" si="1320"/>
        <v>72.21198207391474</v>
      </c>
      <c r="AB2595" s="5">
        <f ca="1">VLOOKUP(CONCATENATE($F2595," ",$G2595),AllocFactorMatrix,(AB$4+1),FALSE)*$E2596</f>
        <v>1.3383482454065005</v>
      </c>
      <c r="AC2595" s="5">
        <f ca="1">VLOOKUP(CONCATENATE($F2595," ",$G2595),AllocFactorMatrix,(AC$4+1),FALSE)*$E2596</f>
        <v>7418.8412621374728</v>
      </c>
      <c r="AD2595" s="5">
        <f ca="1">VLOOKUP(CONCATENATE($F2595," ",$G2595),AllocFactorMatrix,(AD$4+1),FALSE)*$E2596</f>
        <v>925.16048090755191</v>
      </c>
    </row>
    <row r="2596" spans="4:30" collapsed="1">
      <c r="D2596" s="98" t="s">
        <v>424</v>
      </c>
      <c r="E2596" s="61">
        <v>516882</v>
      </c>
      <c r="F2596" s="61" t="s">
        <v>76</v>
      </c>
      <c r="G2596" s="55" t="str">
        <f>$G$15</f>
        <v>TOTAL</v>
      </c>
      <c r="H2596" s="4">
        <f t="shared" ca="1" si="1317"/>
        <v>516881.99999999988</v>
      </c>
      <c r="I2596" s="5">
        <f ca="1">VLOOKUP(CONCATENATE($F2596," ",$G2596),AllocFactorMatrix,(I$4+1),FALSE)*$E2596</f>
        <v>282250.96237748704</v>
      </c>
      <c r="J2596" s="5">
        <f ca="1">VLOOKUP(CONCATENATE($F2596," ",$G2596),AllocFactorMatrix,(J$4+1),FALSE)*$E2596</f>
        <v>16227.883413091906</v>
      </c>
      <c r="K2596" s="5">
        <f ca="1">VLOOKUP(CONCATENATE($F2596," ",$G2596),AllocFactorMatrix,(K$4+1),FALSE)*$E2596</f>
        <v>48269.650229727158</v>
      </c>
      <c r="L2596" s="5">
        <f ca="1">VLOOKUP(CONCATENATE($F2596," ",$G2596),AllocFactorMatrix,(L$4+1),FALSE)*$E2596</f>
        <v>1489.9665945046979</v>
      </c>
      <c r="M2596" s="5">
        <f ca="1">VLOOKUP(CONCATENATE($F2596," ",$G2596),AllocFactorMatrix,(M$4+1),FALSE)*$E2596</f>
        <v>-25.36940264194941</v>
      </c>
      <c r="N2596" s="5">
        <f t="shared" ca="1" si="1318"/>
        <v>49734.247421589906</v>
      </c>
      <c r="O2596" s="5">
        <f ca="1">VLOOKUP(CONCATENATE($F2596," ",$G2596),AllocFactorMatrix,(O$4+1),FALSE)*$E2596</f>
        <v>35879.447195186796</v>
      </c>
      <c r="P2596" s="5">
        <f ca="1">VLOOKUP(CONCATENATE($F2596," ",$G2596),AllocFactorMatrix,(P$4+1),FALSE)*$E2596</f>
        <v>5860.6923938287973</v>
      </c>
      <c r="Q2596" s="5">
        <f ca="1">VLOOKUP(CONCATENATE($F2596," ",$G2596),AllocFactorMatrix,(Q$4+1),FALSE)*$E2596</f>
        <v>1995.3180576706252</v>
      </c>
      <c r="R2596" s="5">
        <f ca="1">VLOOKUP(CONCATENATE($F2596," ",$G2596),AllocFactorMatrix,(R$4+1),FALSE)*$E2596</f>
        <v>112.07225925196356</v>
      </c>
      <c r="S2596" s="5">
        <f t="shared" ca="1" si="1319"/>
        <v>43847.52990593818</v>
      </c>
      <c r="T2596" s="5">
        <f ca="1">VLOOKUP(CONCATENATE($F2596," ",$G2596),AllocFactorMatrix,(T$4+1),FALSE)*$E2596</f>
        <v>1241.3302899662503</v>
      </c>
      <c r="U2596" s="5">
        <f ca="1">VLOOKUP(CONCATENATE($F2596," ",$G2596),AllocFactorMatrix,(U$4+1),FALSE)*$E2596</f>
        <v>18439.172385767255</v>
      </c>
      <c r="V2596" s="5">
        <f ca="1">VLOOKUP(CONCATENATE($F2596," ",$G2596),AllocFactorMatrix,(V$4+1),FALSE)*$E2596</f>
        <v>72314.148724517261</v>
      </c>
      <c r="W2596" s="5">
        <f ca="1">VLOOKUP(CONCATENATE($F2596," ",$G2596),AllocFactorMatrix,(W$4+1),FALSE)*$E2596</f>
        <v>12044.40693415173</v>
      </c>
      <c r="X2596" s="5">
        <f t="shared" ca="1" si="1321"/>
        <v>104039.05833440249</v>
      </c>
      <c r="Y2596" s="5">
        <f ca="1">VLOOKUP(CONCATENATE($F2596," ",$G2596),AllocFactorMatrix,(Y$4+1),FALSE)*$E2596</f>
        <v>11266.788192595641</v>
      </c>
      <c r="Z2596" s="5">
        <f ca="1">VLOOKUP(CONCATENATE($F2596," ",$G2596),AllocFactorMatrix,(Z$4+1),FALSE)*$E2596</f>
        <v>165.67486633711832</v>
      </c>
      <c r="AA2596" s="5">
        <f t="shared" ca="1" si="1320"/>
        <v>11432.463058932759</v>
      </c>
      <c r="AB2596" s="5">
        <f ca="1">VLOOKUP(CONCATENATE($F2596," ",$G2596),AllocFactorMatrix,(AB$4+1),FALSE)*$E2596</f>
        <v>146.16151714597854</v>
      </c>
      <c r="AC2596" s="5">
        <f ca="1">VLOOKUP(CONCATENATE($F2596," ",$G2596),AllocFactorMatrix,(AC$4+1),FALSE)*$E2596</f>
        <v>8149.4530118940838</v>
      </c>
      <c r="AD2596" s="5">
        <f ca="1">VLOOKUP(CONCATENATE($F2596," ",$G2596),AllocFactorMatrix,(AD$4+1),FALSE)*$E2596</f>
        <v>1054.24095951757</v>
      </c>
    </row>
    <row r="2597" spans="4:30" hidden="1" outlineLevel="1">
      <c r="E2597" s="51"/>
      <c r="F2597" s="52" t="str">
        <f>F2604</f>
        <v>RATEBASE</v>
      </c>
      <c r="G2597" s="55" t="str">
        <f>$G$8</f>
        <v>PRODUCTION</v>
      </c>
      <c r="H2597" s="4">
        <f t="shared" ca="1" si="1317"/>
        <v>-11763173.251205616</v>
      </c>
      <c r="I2597" s="5">
        <f ca="1">VLOOKUP(CONCATENATE($F2597," ",$G2597),AllocFactorMatrix,(I$4+1),FALSE)*$E2604</f>
        <v>-5747976.0952859391</v>
      </c>
      <c r="J2597" s="5">
        <f ca="1">VLOOKUP(CONCATENATE($F2597," ",$G2597),AllocFactorMatrix,(J$4+1),FALSE)*$E2604</f>
        <v>-282639.88659655483</v>
      </c>
      <c r="K2597" s="5">
        <f ca="1">VLOOKUP(CONCATENATE($F2597," ",$G2597),AllocFactorMatrix,(K$4+1),FALSE)*$E2604</f>
        <v>-1049233.1920907847</v>
      </c>
      <c r="L2597" s="5">
        <f ca="1">VLOOKUP(CONCATENATE($F2597," ",$G2597),AllocFactorMatrix,(L$4+1),FALSE)*$E2604</f>
        <v>-31085.440630571244</v>
      </c>
      <c r="M2597" s="5">
        <f ca="1">VLOOKUP(CONCATENATE($F2597," ",$G2597),AllocFactorMatrix,(M$4+1),FALSE)*$E2604</f>
        <v>395.11825470174898</v>
      </c>
      <c r="N2597" s="5">
        <f t="shared" ca="1" si="1318"/>
        <v>-1079923.514466654</v>
      </c>
      <c r="O2597" s="5">
        <f ca="1">VLOOKUP(CONCATENATE($F2597," ",$G2597),AllocFactorMatrix,(O$4+1),FALSE)*$E2604</f>
        <v>-803755.63833815057</v>
      </c>
      <c r="P2597" s="5">
        <f ca="1">VLOOKUP(CONCATENATE($F2597," ",$G2597),AllocFactorMatrix,(P$4+1),FALSE)*$E2604</f>
        <v>-145785.31227354144</v>
      </c>
      <c r="Q2597" s="5">
        <f ca="1">VLOOKUP(CONCATENATE($F2597," ",$G2597),AllocFactorMatrix,(Q$4+1),FALSE)*$E2604</f>
        <v>-63476.526462494061</v>
      </c>
      <c r="R2597" s="5">
        <f ca="1">VLOOKUP(CONCATENATE($F2597," ",$G2597),AllocFactorMatrix,(R$4+1),FALSE)*$E2604</f>
        <v>-3078.6053235916133</v>
      </c>
      <c r="S2597" s="5">
        <f t="shared" ca="1" si="1319"/>
        <v>-1016096.0823977777</v>
      </c>
      <c r="T2597" s="5">
        <f ca="1">VLOOKUP(CONCATENATE($F2597," ",$G2597),AllocFactorMatrix,(T$4+1),FALSE)*$E2604</f>
        <v>-28402.684174044749</v>
      </c>
      <c r="U2597" s="5">
        <f ca="1">VLOOKUP(CONCATENATE($F2597," ",$G2597),AllocFactorMatrix,(U$4+1),FALSE)*$E2604</f>
        <v>-459993.14909159893</v>
      </c>
      <c r="V2597" s="5">
        <f ca="1">VLOOKUP(CONCATENATE($F2597," ",$G2597),AllocFactorMatrix,(V$4+1),FALSE)*$E2604</f>
        <v>-2451627.9612474898</v>
      </c>
      <c r="W2597" s="5">
        <f ca="1">VLOOKUP(CONCATENATE($F2597," ",$G2597),AllocFactorMatrix,(W$4+1),FALSE)*$E2604</f>
        <v>-439680.84698626125</v>
      </c>
      <c r="X2597" s="5">
        <f ca="1">SUBTOTAL(9,T2597:W2597)</f>
        <v>-3379704.6414993946</v>
      </c>
      <c r="Y2597" s="5">
        <f ca="1">VLOOKUP(CONCATENATE($F2597," ",$G2597),AllocFactorMatrix,(Y$4+1),FALSE)*$E2604</f>
        <v>-249410.46403039247</v>
      </c>
      <c r="Z2597" s="5">
        <f ca="1">VLOOKUP(CONCATENATE($F2597," ",$G2597),AllocFactorMatrix,(Z$4+1),FALSE)*$E2604</f>
        <v>-4182.2904258884355</v>
      </c>
      <c r="AA2597" s="5">
        <f t="shared" ca="1" si="1320"/>
        <v>-253592.75445628091</v>
      </c>
      <c r="AB2597" s="5">
        <f ca="1">VLOOKUP(CONCATENATE($F2597," ",$G2597),AllocFactorMatrix,(AB$4+1),FALSE)*$E2604</f>
        <v>-3240.2765030140204</v>
      </c>
      <c r="AC2597" s="5">
        <f ca="1">VLOOKUP(CONCATENATE($F2597," ",$G2597),AllocFactorMatrix,(AC$4+1),FALSE)*$E2604</f>
        <v>0</v>
      </c>
      <c r="AD2597" s="5">
        <f ca="1">VLOOKUP(CONCATENATE($F2597," ",$G2597),AllocFactorMatrix,(AD$4+1),FALSE)*$E2604</f>
        <v>0</v>
      </c>
    </row>
    <row r="2598" spans="4:30" hidden="1" outlineLevel="1">
      <c r="E2598" s="51"/>
      <c r="F2598" s="52" t="str">
        <f>F2604</f>
        <v>RATEBASE</v>
      </c>
      <c r="G2598" s="55" t="str">
        <f>$G$9</f>
        <v>BULKTRAN</v>
      </c>
      <c r="H2598" s="4">
        <f t="shared" ca="1" si="1317"/>
        <v>-5375252.2355474662</v>
      </c>
      <c r="I2598" s="5">
        <f ca="1">VLOOKUP(CONCATENATE($F2598," ",$G2598),AllocFactorMatrix,(I$4+1),FALSE)*$E2604</f>
        <v>-2621610.8717355393</v>
      </c>
      <c r="J2598" s="5">
        <f ca="1">VLOOKUP(CONCATENATE($F2598," ",$G2598),AllocFactorMatrix,(J$4+1),FALSE)*$E2604</f>
        <v>-128933.23088270085</v>
      </c>
      <c r="K2598" s="5">
        <f ca="1">VLOOKUP(CONCATENATE($F2598," ",$G2598),AllocFactorMatrix,(K$4+1),FALSE)*$E2604</f>
        <v>-479643.03746130446</v>
      </c>
      <c r="L2598" s="5">
        <f ca="1">VLOOKUP(CONCATENATE($F2598," ",$G2598),AllocFactorMatrix,(L$4+1),FALSE)*$E2604</f>
        <v>-14106.841266532761</v>
      </c>
      <c r="M2598" s="5">
        <f ca="1">VLOOKUP(CONCATENATE($F2598," ",$G2598),AllocFactorMatrix,(M$4+1),FALSE)*$E2604</f>
        <v>419.67753459345141</v>
      </c>
      <c r="N2598" s="5">
        <f t="shared" ca="1" si="1318"/>
        <v>-493330.20119324379</v>
      </c>
      <c r="O2598" s="5">
        <f ca="1">VLOOKUP(CONCATENATE($F2598," ",$G2598),AllocFactorMatrix,(O$4+1),FALSE)*$E2604</f>
        <v>-367737.43452849012</v>
      </c>
      <c r="P2598" s="5">
        <f ca="1">VLOOKUP(CONCATENATE($F2598," ",$G2598),AllocFactorMatrix,(P$4+1),FALSE)*$E2604</f>
        <v>-66376.146014672689</v>
      </c>
      <c r="Q2598" s="5">
        <f ca="1">VLOOKUP(CONCATENATE($F2598," ",$G2598),AllocFactorMatrix,(Q$4+1),FALSE)*$E2604</f>
        <v>-28747.529727136938</v>
      </c>
      <c r="R2598" s="5">
        <f ca="1">VLOOKUP(CONCATENATE($F2598," ",$G2598),AllocFactorMatrix,(R$4+1),FALSE)*$E2604</f>
        <v>-1411.5424051073319</v>
      </c>
      <c r="S2598" s="5">
        <f t="shared" ca="1" si="1319"/>
        <v>-464272.65267540712</v>
      </c>
      <c r="T2598" s="5">
        <f ca="1">VLOOKUP(CONCATENATE($F2598," ",$G2598),AllocFactorMatrix,(T$4+1),FALSE)*$E2604</f>
        <v>-13022.649740751529</v>
      </c>
      <c r="U2598" s="5">
        <f ca="1">VLOOKUP(CONCATENATE($F2598," ",$G2598),AllocFactorMatrix,(U$4+1),FALSE)*$E2604</f>
        <v>-210695.34762534229</v>
      </c>
      <c r="V2598" s="5">
        <f ca="1">VLOOKUP(CONCATENATE($F2598," ",$G2598),AllocFactorMatrix,(V$4+1),FALSE)*$E2604</f>
        <v>-1124088.3224643378</v>
      </c>
      <c r="W2598" s="5">
        <f ca="1">VLOOKUP(CONCATENATE($F2598," ",$G2598),AllocFactorMatrix,(W$4+1),FALSE)*$E2604</f>
        <v>-201551.3096963437</v>
      </c>
      <c r="X2598" s="5">
        <f t="shared" ref="X2598:X2604" ca="1" si="1322">SUBTOTAL(9,T2598:W2598)</f>
        <v>-1549357.6295267753</v>
      </c>
      <c r="Y2598" s="5">
        <f ca="1">VLOOKUP(CONCATENATE($F2598," ",$G2598),AllocFactorMatrix,(Y$4+1),FALSE)*$E2604</f>
        <v>-114344.40034900949</v>
      </c>
      <c r="Z2598" s="5">
        <f ca="1">VLOOKUP(CONCATENATE($F2598," ",$G2598),AllocFactorMatrix,(Z$4+1),FALSE)*$E2604</f>
        <v>-1917.5814268562433</v>
      </c>
      <c r="AA2598" s="5">
        <f t="shared" ca="1" si="1320"/>
        <v>-116261.98177586573</v>
      </c>
      <c r="AB2598" s="5">
        <f ca="1">VLOOKUP(CONCATENATE($F2598," ",$G2598),AllocFactorMatrix,(AB$4+1),FALSE)*$E2604</f>
        <v>-1485.6677579339719</v>
      </c>
      <c r="AC2598" s="5">
        <f ca="1">VLOOKUP(CONCATENATE($F2598," ",$G2598),AllocFactorMatrix,(AC$4+1),FALSE)*$E2604</f>
        <v>0</v>
      </c>
      <c r="AD2598" s="5">
        <f ca="1">VLOOKUP(CONCATENATE($F2598," ",$G2598),AllocFactorMatrix,(AD$4+1),FALSE)*$E2604</f>
        <v>0</v>
      </c>
    </row>
    <row r="2599" spans="4:30" hidden="1" outlineLevel="1">
      <c r="E2599" s="51"/>
      <c r="F2599" s="52" t="str">
        <f>F2604</f>
        <v>RATEBASE</v>
      </c>
      <c r="G2599" s="55" t="str">
        <f>$G$10</f>
        <v>SUBTRAN</v>
      </c>
      <c r="H2599" s="4">
        <f t="shared" ca="1" si="1317"/>
        <v>-1127954.6590494951</v>
      </c>
      <c r="I2599" s="5">
        <f ca="1">VLOOKUP(CONCATENATE($F2599," ",$G2599),AllocFactorMatrix,(I$4+1),FALSE)*$E2604</f>
        <v>-543237.59302525106</v>
      </c>
      <c r="J2599" s="5">
        <f ca="1">VLOOKUP(CONCATENATE($F2599," ",$G2599),AllocFactorMatrix,(J$4+1),FALSE)*$E2604</f>
        <v>-26076.885441685154</v>
      </c>
      <c r="K2599" s="5">
        <f ca="1">VLOOKUP(CONCATENATE($F2599," ",$G2599),AllocFactorMatrix,(K$4+1),FALSE)*$E2604</f>
        <v>-96417.647608775354</v>
      </c>
      <c r="L2599" s="5">
        <f ca="1">VLOOKUP(CONCATENATE($F2599," ",$G2599),AllocFactorMatrix,(L$4+1),FALSE)*$E2604</f>
        <v>-2773.5905924622166</v>
      </c>
      <c r="M2599" s="5">
        <f ca="1">VLOOKUP(CONCATENATE($F2599," ",$G2599),AllocFactorMatrix,(M$4+1),FALSE)*$E2604</f>
        <v>132.68818676188627</v>
      </c>
      <c r="N2599" s="5">
        <f t="shared" ca="1" si="1318"/>
        <v>-99058.550014475695</v>
      </c>
      <c r="O2599" s="5">
        <f ca="1">VLOOKUP(CONCATENATE($F2599," ",$G2599),AllocFactorMatrix,(O$4+1),FALSE)*$E2604</f>
        <v>-73500.830159456862</v>
      </c>
      <c r="P2599" s="5">
        <f ca="1">VLOOKUP(CONCATENATE($F2599," ",$G2599),AllocFactorMatrix,(P$4+1),FALSE)*$E2604</f>
        <v>-13216.128263341407</v>
      </c>
      <c r="Q2599" s="5">
        <f ca="1">VLOOKUP(CONCATENATE($F2599," ",$G2599),AllocFactorMatrix,(Q$4+1),FALSE)*$E2604</f>
        <v>-7521.0851819927557</v>
      </c>
      <c r="R2599" s="5">
        <f ca="1">VLOOKUP(CONCATENATE($F2599," ",$G2599),AllocFactorMatrix,(R$4+1),FALSE)*$E2604</f>
        <v>0</v>
      </c>
      <c r="S2599" s="5">
        <f t="shared" ca="1" si="1319"/>
        <v>-94238.043604791019</v>
      </c>
      <c r="T2599" s="5">
        <f ca="1">VLOOKUP(CONCATENATE($F2599," ",$G2599),AllocFactorMatrix,(T$4+1),FALSE)*$E2604</f>
        <v>-2603.4707687192849</v>
      </c>
      <c r="U2599" s="5">
        <f ca="1">VLOOKUP(CONCATENATE($F2599," ",$G2599),AllocFactorMatrix,(U$4+1),FALSE)*$E2604</f>
        <v>-42114.340930631341</v>
      </c>
      <c r="V2599" s="5">
        <f ca="1">VLOOKUP(CONCATENATE($F2599," ",$G2599),AllocFactorMatrix,(V$4+1),FALSE)*$E2604</f>
        <v>-296309.06032338523</v>
      </c>
      <c r="W2599" s="5">
        <f ca="1">VLOOKUP(CONCATENATE($F2599," ",$G2599),AllocFactorMatrix,(W$4+1),FALSE)*$E2604</f>
        <v>0</v>
      </c>
      <c r="X2599" s="5">
        <f t="shared" ca="1" si="1322"/>
        <v>-341026.87202273589</v>
      </c>
      <c r="Y2599" s="5">
        <f ca="1">VLOOKUP(CONCATENATE($F2599," ",$G2599),AllocFactorMatrix,(Y$4+1),FALSE)*$E2604</f>
        <v>-22411.326849241774</v>
      </c>
      <c r="Z2599" s="5">
        <f ca="1">VLOOKUP(CONCATENATE($F2599," ",$G2599),AllocFactorMatrix,(Z$4+1),FALSE)*$E2604</f>
        <v>-374.07851602488245</v>
      </c>
      <c r="AA2599" s="5">
        <f t="shared" ca="1" si="1320"/>
        <v>-22785.405365266655</v>
      </c>
      <c r="AB2599" s="5">
        <f ca="1">VLOOKUP(CONCATENATE($F2599," ",$G2599),AllocFactorMatrix,(AB$4+1),FALSE)*$E2604</f>
        <v>-299.66897312466978</v>
      </c>
      <c r="AC2599" s="5">
        <f ca="1">VLOOKUP(CONCATENATE($F2599," ",$G2599),AllocFactorMatrix,(AC$4+1),FALSE)*$E2604</f>
        <v>-1012.0050637419431</v>
      </c>
      <c r="AD2599" s="5">
        <f ca="1">VLOOKUP(CONCATENATE($F2599," ",$G2599),AllocFactorMatrix,(AD$4+1),FALSE)*$E2604</f>
        <v>-219.6355384232007</v>
      </c>
    </row>
    <row r="2600" spans="4:30" hidden="1" outlineLevel="1">
      <c r="E2600" s="51"/>
      <c r="F2600" s="52" t="str">
        <f>F2604</f>
        <v>RATEBASE</v>
      </c>
      <c r="G2600" s="55" t="str">
        <f>$G$11</f>
        <v>DISTPRI</v>
      </c>
      <c r="H2600" s="4">
        <f t="shared" ca="1" si="1317"/>
        <v>-5822725.7987978691</v>
      </c>
      <c r="I2600" s="5">
        <f ca="1">VLOOKUP(CONCATENATE($F2600," ",$G2600),AllocFactorMatrix,(I$4+1),FALSE)*$E2604</f>
        <v>-3876690.8330351547</v>
      </c>
      <c r="J2600" s="5">
        <f ca="1">VLOOKUP(CONCATENATE($F2600," ",$G2600),AllocFactorMatrix,(J$4+1),FALSE)*$E2604</f>
        <v>-181785.68889014839</v>
      </c>
      <c r="K2600" s="5">
        <f ca="1">VLOOKUP(CONCATENATE($F2600," ",$G2600),AllocFactorMatrix,(K$4+1),FALSE)*$E2604</f>
        <v>-669613.05253599549</v>
      </c>
      <c r="L2600" s="5">
        <f ca="1">VLOOKUP(CONCATENATE($F2600," ",$G2600),AllocFactorMatrix,(L$4+1),FALSE)*$E2604</f>
        <v>-19413.079898827513</v>
      </c>
      <c r="M2600" s="5">
        <f ca="1">VLOOKUP(CONCATENATE($F2600," ",$G2600),AllocFactorMatrix,(M$4+1),FALSE)*$E2604</f>
        <v>0</v>
      </c>
      <c r="N2600" s="5">
        <f t="shared" ca="1" si="1318"/>
        <v>-689026.13243482297</v>
      </c>
      <c r="O2600" s="5">
        <f ca="1">VLOOKUP(CONCATENATE($F2600," ",$G2600),AllocFactorMatrix,(O$4+1),FALSE)*$E2604</f>
        <v>-506177.81850614207</v>
      </c>
      <c r="P2600" s="5">
        <f ca="1">VLOOKUP(CONCATENATE($F2600," ",$G2600),AllocFactorMatrix,(P$4+1),FALSE)*$E2604</f>
        <v>-91565.697175668043</v>
      </c>
      <c r="Q2600" s="5">
        <f ca="1">VLOOKUP(CONCATENATE($F2600," ",$G2600),AllocFactorMatrix,(Q$4+1),FALSE)*$E2604</f>
        <v>0</v>
      </c>
      <c r="R2600" s="5">
        <f ca="1">VLOOKUP(CONCATENATE($F2600," ",$G2600),AllocFactorMatrix,(R$4+1),FALSE)*$E2604</f>
        <v>0</v>
      </c>
      <c r="S2600" s="5">
        <f t="shared" ca="1" si="1319"/>
        <v>-597743.51568181009</v>
      </c>
      <c r="T2600" s="5">
        <f ca="1">VLOOKUP(CONCATENATE($F2600," ",$G2600),AllocFactorMatrix,(T$4+1),FALSE)*$E2604</f>
        <v>-18272.081905095307</v>
      </c>
      <c r="U2600" s="5">
        <f ca="1">VLOOKUP(CONCATENATE($F2600," ",$G2600),AllocFactorMatrix,(U$4+1),FALSE)*$E2604</f>
        <v>-291501.34834314114</v>
      </c>
      <c r="V2600" s="5">
        <f ca="1">VLOOKUP(CONCATENATE($F2600," ",$G2600),AllocFactorMatrix,(V$4+1),FALSE)*$E2604</f>
        <v>0</v>
      </c>
      <c r="W2600" s="5">
        <f ca="1">VLOOKUP(CONCATENATE($F2600," ",$G2600),AllocFactorMatrix,(W$4+1),FALSE)*$E2604</f>
        <v>0</v>
      </c>
      <c r="X2600" s="5">
        <f t="shared" ca="1" si="1322"/>
        <v>-309773.43024823646</v>
      </c>
      <c r="Y2600" s="5">
        <f ca="1">VLOOKUP(CONCATENATE($F2600," ",$G2600),AllocFactorMatrix,(Y$4+1),FALSE)*$E2604</f>
        <v>-154375.84729360396</v>
      </c>
      <c r="Z2600" s="5">
        <f ca="1">VLOOKUP(CONCATENATE($F2600," ",$G2600),AllocFactorMatrix,(Z$4+1),FALSE)*$E2604</f>
        <v>-2578.6363342805257</v>
      </c>
      <c r="AA2600" s="5">
        <f t="shared" ca="1" si="1320"/>
        <v>-156954.48362788447</v>
      </c>
      <c r="AB2600" s="5">
        <f ca="1">VLOOKUP(CONCATENATE($F2600," ",$G2600),AllocFactorMatrix,(AB$4+1),FALSE)*$E2604</f>
        <v>-2089.2031305302976</v>
      </c>
      <c r="AC2600" s="5">
        <f ca="1">VLOOKUP(CONCATENATE($F2600," ",$G2600),AllocFactorMatrix,(AC$4+1),FALSE)*$E2604</f>
        <v>-7120.2607391350184</v>
      </c>
      <c r="AD2600" s="5">
        <f ca="1">VLOOKUP(CONCATENATE($F2600," ",$G2600),AllocFactorMatrix,(AD$4+1),FALSE)*$E2604</f>
        <v>-1542.2510101469411</v>
      </c>
    </row>
    <row r="2601" spans="4:30" hidden="1" outlineLevel="1">
      <c r="E2601" s="51"/>
      <c r="F2601" s="52" t="str">
        <f>F2604</f>
        <v>RATEBASE</v>
      </c>
      <c r="G2601" s="55" t="str">
        <f>$G$12</f>
        <v>DISTSEC</v>
      </c>
      <c r="H2601" s="4">
        <f t="shared" ca="1" si="1317"/>
        <v>-2957304.0854321732</v>
      </c>
      <c r="I2601" s="5">
        <f ca="1">VLOOKUP(CONCATENATE($F2601," ",$G2601),AllocFactorMatrix,(I$4+1),FALSE)*$E2604</f>
        <v>-2204237.5975830201</v>
      </c>
      <c r="J2601" s="5">
        <f ca="1">VLOOKUP(CONCATENATE($F2601," ",$G2601),AllocFactorMatrix,(J$4+1),FALSE)*$E2604</f>
        <v>-105719.40604989105</v>
      </c>
      <c r="K2601" s="5">
        <f ca="1">VLOOKUP(CONCATENATE($F2601," ",$G2601),AllocFactorMatrix,(K$4+1),FALSE)*$E2604</f>
        <v>-323664.7826032819</v>
      </c>
      <c r="L2601" s="5">
        <f ca="1">VLOOKUP(CONCATENATE($F2601," ",$G2601),AllocFactorMatrix,(L$4+1),FALSE)*$E2604</f>
        <v>0</v>
      </c>
      <c r="M2601" s="5">
        <f ca="1">VLOOKUP(CONCATENATE($F2601," ",$G2601),AllocFactorMatrix,(M$4+1),FALSE)*$E2604</f>
        <v>0</v>
      </c>
      <c r="N2601" s="5">
        <f t="shared" ca="1" si="1318"/>
        <v>-323664.7826032819</v>
      </c>
      <c r="O2601" s="5">
        <f ca="1">VLOOKUP(CONCATENATE($F2601," ",$G2601),AllocFactorMatrix,(O$4+1),FALSE)*$E2604</f>
        <v>-207930.06675079375</v>
      </c>
      <c r="P2601" s="5">
        <f ca="1">VLOOKUP(CONCATENATE($F2601," ",$G2601),AllocFactorMatrix,(P$4+1),FALSE)*$E2604</f>
        <v>0</v>
      </c>
      <c r="Q2601" s="5">
        <f ca="1">VLOOKUP(CONCATENATE($F2601," ",$G2601),AllocFactorMatrix,(Q$4+1),FALSE)*$E2604</f>
        <v>0</v>
      </c>
      <c r="R2601" s="5">
        <f ca="1">VLOOKUP(CONCATENATE($F2601," ",$G2601),AllocFactorMatrix,(R$4+1),FALSE)*$E2604</f>
        <v>0</v>
      </c>
      <c r="S2601" s="5">
        <f t="shared" ca="1" si="1319"/>
        <v>-207930.06675079375</v>
      </c>
      <c r="T2601" s="5">
        <f ca="1">VLOOKUP(CONCATENATE($F2601," ",$G2601),AllocFactorMatrix,(T$4+1),FALSE)*$E2604</f>
        <v>-5693.8337533561771</v>
      </c>
      <c r="U2601" s="5">
        <f ca="1">VLOOKUP(CONCATENATE($F2601," ",$G2601),AllocFactorMatrix,(U$4+1),FALSE)*$E2604</f>
        <v>0</v>
      </c>
      <c r="V2601" s="5">
        <f ca="1">VLOOKUP(CONCATENATE($F2601," ",$G2601),AllocFactorMatrix,(V$4+1),FALSE)*$E2604</f>
        <v>0</v>
      </c>
      <c r="W2601" s="5">
        <f ca="1">VLOOKUP(CONCATENATE($F2601," ",$G2601),AllocFactorMatrix,(W$4+1),FALSE)*$E2604</f>
        <v>0</v>
      </c>
      <c r="X2601" s="5">
        <f t="shared" ca="1" si="1322"/>
        <v>-5693.8337533561771</v>
      </c>
      <c r="Y2601" s="5">
        <f ca="1">VLOOKUP(CONCATENATE($F2601," ",$G2601),AllocFactorMatrix,(Y$4+1),FALSE)*$E2604</f>
        <v>-77582.294454493895</v>
      </c>
      <c r="Z2601" s="5">
        <f ca="1">VLOOKUP(CONCATENATE($F2601," ",$G2601),AllocFactorMatrix,(Z$4+1),FALSE)*$E2604</f>
        <v>0</v>
      </c>
      <c r="AA2601" s="5">
        <f t="shared" ca="1" si="1320"/>
        <v>-77582.294454493895</v>
      </c>
      <c r="AB2601" s="5">
        <f ca="1">VLOOKUP(CONCATENATE($F2601," ",$G2601),AllocFactorMatrix,(AB$4+1),FALSE)*$E2604</f>
        <v>-806.05766821887346</v>
      </c>
      <c r="AC2601" s="5">
        <f ca="1">VLOOKUP(CONCATENATE($F2601," ",$G2601),AllocFactorMatrix,(AC$4+1),FALSE)*$E2604</f>
        <v>-27219.601681615906</v>
      </c>
      <c r="AD2601" s="5">
        <f ca="1">VLOOKUP(CONCATENATE($F2601," ",$G2601),AllocFactorMatrix,(AD$4+1),FALSE)*$E2604</f>
        <v>-4450.4448875016469</v>
      </c>
    </row>
    <row r="2602" spans="4:30" hidden="1" outlineLevel="1">
      <c r="E2602" s="51"/>
      <c r="F2602" s="52" t="str">
        <f>F2604</f>
        <v>RATEBASE</v>
      </c>
      <c r="G2602" s="55" t="str">
        <f>$G$13</f>
        <v>ENERGY</v>
      </c>
      <c r="H2602" s="4">
        <f t="shared" ca="1" si="1317"/>
        <v>-708223.77258296462</v>
      </c>
      <c r="I2602" s="5">
        <f ca="1">VLOOKUP(CONCATENATE($F2602," ",$G2602),AllocFactorMatrix,(I$4+1),FALSE)*$E2604</f>
        <v>-271522.64736176498</v>
      </c>
      <c r="J2602" s="5">
        <f ca="1">VLOOKUP(CONCATENATE($F2602," ",$G2602),AllocFactorMatrix,(J$4+1),FALSE)*$E2604</f>
        <v>-17026.224237470586</v>
      </c>
      <c r="K2602" s="5">
        <f ca="1">VLOOKUP(CONCATENATE($F2602," ",$G2602),AllocFactorMatrix,(K$4+1),FALSE)*$E2604</f>
        <v>-57310.550096037608</v>
      </c>
      <c r="L2602" s="5">
        <f ca="1">VLOOKUP(CONCATENATE($F2602," ",$G2602),AllocFactorMatrix,(L$4+1),FALSE)*$E2604</f>
        <v>-1661.4289874867652</v>
      </c>
      <c r="M2602" s="5">
        <f ca="1">VLOOKUP(CONCATENATE($F2602," ",$G2602),AllocFactorMatrix,(M$4+1),FALSE)*$E2604</f>
        <v>-83.333258287814388</v>
      </c>
      <c r="N2602" s="5">
        <f t="shared" ca="1" si="1318"/>
        <v>-59055.31234181219</v>
      </c>
      <c r="O2602" s="5">
        <f ca="1">VLOOKUP(CONCATENATE($F2602," ",$G2602),AllocFactorMatrix,(O$4+1),FALSE)*$E2604</f>
        <v>-52936.192740236598</v>
      </c>
      <c r="P2602" s="5">
        <f ca="1">VLOOKUP(CONCATENATE($F2602," ",$G2602),AllocFactorMatrix,(P$4+1),FALSE)*$E2604</f>
        <v>-9937.8597586880933</v>
      </c>
      <c r="Q2602" s="5">
        <f ca="1">VLOOKUP(CONCATENATE($F2602," ",$G2602),AllocFactorMatrix,(Q$4+1),FALSE)*$E2604</f>
        <v>-4375.2459421877475</v>
      </c>
      <c r="R2602" s="5">
        <f ca="1">VLOOKUP(CONCATENATE($F2602," ",$G2602),AllocFactorMatrix,(R$4+1),FALSE)*$E2604</f>
        <v>-204.8650865763999</v>
      </c>
      <c r="S2602" s="5">
        <f t="shared" ca="1" si="1319"/>
        <v>-67454.163527688841</v>
      </c>
      <c r="T2602" s="5">
        <f ca="1">VLOOKUP(CONCATENATE($F2602," ",$G2602),AllocFactorMatrix,(T$4+1),FALSE)*$E2604</f>
        <v>-2011.5318624628885</v>
      </c>
      <c r="U2602" s="5">
        <f ca="1">VLOOKUP(CONCATENATE($F2602," ",$G2602),AllocFactorMatrix,(U$4+1),FALSE)*$E2604</f>
        <v>-34560.070396882518</v>
      </c>
      <c r="V2602" s="5">
        <f ca="1">VLOOKUP(CONCATENATE($F2602," ",$G2602),AllocFactorMatrix,(V$4+1),FALSE)*$E2604</f>
        <v>-198372.93198964381</v>
      </c>
      <c r="W2602" s="5">
        <f ca="1">VLOOKUP(CONCATENATE($F2602," ",$G2602),AllocFactorMatrix,(W$4+1),FALSE)*$E2604</f>
        <v>-36564.132331262263</v>
      </c>
      <c r="X2602" s="5">
        <f t="shared" ca="1" si="1322"/>
        <v>-271508.66658025148</v>
      </c>
      <c r="Y2602" s="5">
        <f ca="1">VLOOKUP(CONCATENATE($F2602," ",$G2602),AllocFactorMatrix,(Y$4+1),FALSE)*$E2604</f>
        <v>-14178.813661908784</v>
      </c>
      <c r="Z2602" s="5">
        <f ca="1">VLOOKUP(CONCATENATE($F2602," ",$G2602),AllocFactorMatrix,(Z$4+1),FALSE)*$E2604</f>
        <v>-231.50257883153367</v>
      </c>
      <c r="AA2602" s="5">
        <f t="shared" ca="1" si="1320"/>
        <v>-14410.316240740318</v>
      </c>
      <c r="AB2602" s="5">
        <f ca="1">VLOOKUP(CONCATENATE($F2602," ",$G2602),AllocFactorMatrix,(AB$4+1),FALSE)*$E2604</f>
        <v>-258.23186928663989</v>
      </c>
      <c r="AC2602" s="5">
        <f ca="1">VLOOKUP(CONCATENATE($F2602," ",$G2602),AllocFactorMatrix,(AC$4+1),FALSE)*$E2604</f>
        <v>-5910.5280282497379</v>
      </c>
      <c r="AD2602" s="5">
        <f ca="1">VLOOKUP(CONCATENATE($F2602," ",$G2602),AllocFactorMatrix,(AD$4+1),FALSE)*$E2604</f>
        <v>-1077.6823956999692</v>
      </c>
    </row>
    <row r="2603" spans="4:30" hidden="1" outlineLevel="1">
      <c r="E2603" s="51"/>
      <c r="F2603" s="52" t="str">
        <f>F2604</f>
        <v>RATEBASE</v>
      </c>
      <c r="G2603" s="55" t="str">
        <f>$G$14</f>
        <v>CUSTOMER</v>
      </c>
      <c r="H2603" s="4">
        <f t="shared" ca="1" si="1317"/>
        <v>-1437053.1973844168</v>
      </c>
      <c r="I2603" s="5">
        <f ca="1">VLOOKUP(CONCATENATE($F2603," ",$G2603),AllocFactorMatrix,(I$4+1),FALSE)*$E2604</f>
        <v>-675271.23567444482</v>
      </c>
      <c r="J2603" s="5">
        <f ca="1">VLOOKUP(CONCATENATE($F2603," ",$G2603),AllocFactorMatrix,(J$4+1),FALSE)*$E2604</f>
        <v>-174312.75830572378</v>
      </c>
      <c r="K2603" s="5">
        <f ca="1">VLOOKUP(CONCATENATE($F2603," ",$G2603),AllocFactorMatrix,(K$4+1),FALSE)*$E2604</f>
        <v>-50218.706694782144</v>
      </c>
      <c r="L2603" s="5">
        <f ca="1">VLOOKUP(CONCATENATE($F2603," ",$G2603),AllocFactorMatrix,(L$4+1),FALSE)*$E2604</f>
        <v>-15107.719094317845</v>
      </c>
      <c r="M2603" s="5">
        <f ca="1">VLOOKUP(CONCATENATE($F2603," ",$G2603),AllocFactorMatrix,(M$4+1),FALSE)*$E2604</f>
        <v>568.62438622111779</v>
      </c>
      <c r="N2603" s="5">
        <f t="shared" ca="1" si="1318"/>
        <v>-64757.801402878868</v>
      </c>
      <c r="O2603" s="5">
        <f ca="1">VLOOKUP(CONCATENATE($F2603," ",$G2603),AllocFactorMatrix,(O$4+1),FALSE)*$E2604</f>
        <v>-14307.668960518098</v>
      </c>
      <c r="P2603" s="5">
        <f ca="1">VLOOKUP(CONCATENATE($F2603," ",$G2603),AllocFactorMatrix,(P$4+1),FALSE)*$E2604</f>
        <v>-4110.2587372862981</v>
      </c>
      <c r="Q2603" s="5">
        <f ca="1">VLOOKUP(CONCATENATE($F2603," ",$G2603),AllocFactorMatrix,(Q$4+1),FALSE)*$E2604</f>
        <v>-8568.1957766595351</v>
      </c>
      <c r="R2603" s="5">
        <f ca="1">VLOOKUP(CONCATENATE($F2603," ",$G2603),AllocFactorMatrix,(R$4+1),FALSE)*$E2604</f>
        <v>-1634.4362919989965</v>
      </c>
      <c r="S2603" s="5">
        <f t="shared" ca="1" si="1319"/>
        <v>-28620.559766462928</v>
      </c>
      <c r="T2603" s="5">
        <f ca="1">VLOOKUP(CONCATENATE($F2603," ",$G2603),AllocFactorMatrix,(T$4+1),FALSE)*$E2604</f>
        <v>-99.739662793190831</v>
      </c>
      <c r="U2603" s="5">
        <f ca="1">VLOOKUP(CONCATENATE($F2603," ",$G2603),AllocFactorMatrix,(U$4+1),FALSE)*$E2604</f>
        <v>-2515.6887920789868</v>
      </c>
      <c r="V2603" s="5">
        <f ca="1">VLOOKUP(CONCATENATE($F2603," ",$G2603),AllocFactorMatrix,(V$4+1),FALSE)*$E2604</f>
        <v>-13651.846125958034</v>
      </c>
      <c r="W2603" s="5">
        <f ca="1">VLOOKUP(CONCATENATE($F2603," ",$G2603),AllocFactorMatrix,(W$4+1),FALSE)*$E2604</f>
        <v>-2429.6761433387333</v>
      </c>
      <c r="X2603" s="5">
        <f t="shared" ca="1" si="1322"/>
        <v>-18696.950724168946</v>
      </c>
      <c r="Y2603" s="5">
        <f ca="1">VLOOKUP(CONCATENATE($F2603," ",$G2603),AllocFactorMatrix,(Y$4+1),FALSE)*$E2604</f>
        <v>-4005.6325673342658</v>
      </c>
      <c r="Z2603" s="5">
        <f ca="1">VLOOKUP(CONCATENATE($F2603," ",$G2603),AllocFactorMatrix,(Z$4+1),FALSE)*$E2604</f>
        <v>-72.647539830096704</v>
      </c>
      <c r="AA2603" s="5">
        <f t="shared" ca="1" si="1320"/>
        <v>-4078.2801071643626</v>
      </c>
      <c r="AB2603" s="5">
        <f ca="1">VLOOKUP(CONCATENATE($F2603," ",$G2603),AllocFactorMatrix,(AB$4+1),FALSE)*$E2604</f>
        <v>-75.585226564101191</v>
      </c>
      <c r="AC2603" s="5">
        <f ca="1">VLOOKUP(CONCATENATE($F2603," ",$G2603),AllocFactorMatrix,(AC$4+1),FALSE)*$E2604</f>
        <v>-418990.19897578569</v>
      </c>
      <c r="AD2603" s="5">
        <f ca="1">VLOOKUP(CONCATENATE($F2603," ",$G2603),AllocFactorMatrix,(AD$4+1),FALSE)*$E2604</f>
        <v>-52249.827201223357</v>
      </c>
    </row>
    <row r="2604" spans="4:30" collapsed="1">
      <c r="D2604" s="1" t="s">
        <v>239</v>
      </c>
      <c r="E2604" s="61">
        <v>-29191687</v>
      </c>
      <c r="F2604" s="61" t="s">
        <v>76</v>
      </c>
      <c r="G2604" s="55" t="str">
        <f>$G$15</f>
        <v>TOTAL</v>
      </c>
      <c r="H2604" s="4">
        <f t="shared" ca="1" si="1317"/>
        <v>-29191687</v>
      </c>
      <c r="I2604" s="5">
        <f ca="1">VLOOKUP(CONCATENATE($F2604," ",$G2604),AllocFactorMatrix,(I$4+1),FALSE)*$E2604</f>
        <v>-15940546.873701112</v>
      </c>
      <c r="J2604" s="5">
        <f ca="1">VLOOKUP(CONCATENATE($F2604," ",$G2604),AllocFactorMatrix,(J$4+1),FALSE)*$E2604</f>
        <v>-916494.08040417463</v>
      </c>
      <c r="K2604" s="5">
        <f ca="1">VLOOKUP(CONCATENATE($F2604," ",$G2604),AllocFactorMatrix,(K$4+1),FALSE)*$E2604</f>
        <v>-2726100.9690909591</v>
      </c>
      <c r="L2604" s="5">
        <f ca="1">VLOOKUP(CONCATENATE($F2604," ",$G2604),AllocFactorMatrix,(L$4+1),FALSE)*$E2604</f>
        <v>-84148.100470198347</v>
      </c>
      <c r="M2604" s="5">
        <f ca="1">VLOOKUP(CONCATENATE($F2604," ",$G2604),AllocFactorMatrix,(M$4+1),FALSE)*$E2604</f>
        <v>1432.775103990389</v>
      </c>
      <c r="N2604" s="5">
        <f t="shared" ca="1" si="1318"/>
        <v>-2808816.2944571669</v>
      </c>
      <c r="O2604" s="5">
        <f ca="1">VLOOKUP(CONCATENATE($F2604," ",$G2604),AllocFactorMatrix,(O$4+1),FALSE)*$E2604</f>
        <v>-2026345.6499837891</v>
      </c>
      <c r="P2604" s="5">
        <f ca="1">VLOOKUP(CONCATENATE($F2604," ",$G2604),AllocFactorMatrix,(P$4+1),FALSE)*$E2604</f>
        <v>-330991.40222319792</v>
      </c>
      <c r="Q2604" s="5">
        <f ca="1">VLOOKUP(CONCATENATE($F2604," ",$G2604),AllocFactorMatrix,(Q$4+1),FALSE)*$E2604</f>
        <v>-112688.58309047102</v>
      </c>
      <c r="R2604" s="5">
        <f ca="1">VLOOKUP(CONCATENATE($F2604," ",$G2604),AllocFactorMatrix,(R$4+1),FALSE)*$E2604</f>
        <v>-6329.4491072743376</v>
      </c>
      <c r="S2604" s="5">
        <f t="shared" ca="1" si="1319"/>
        <v>-2476355.0844047326</v>
      </c>
      <c r="T2604" s="5">
        <f ca="1">VLOOKUP(CONCATENATE($F2604," ",$G2604),AllocFactorMatrix,(T$4+1),FALSE)*$E2604</f>
        <v>-70105.991867223129</v>
      </c>
      <c r="U2604" s="5">
        <f ca="1">VLOOKUP(CONCATENATE($F2604," ",$G2604),AllocFactorMatrix,(U$4+1),FALSE)*$E2604</f>
        <v>-1041379.9451796755</v>
      </c>
      <c r="V2604" s="5">
        <f ca="1">VLOOKUP(CONCATENATE($F2604," ",$G2604),AllocFactorMatrix,(V$4+1),FALSE)*$E2604</f>
        <v>-4084050.1221508142</v>
      </c>
      <c r="W2604" s="5">
        <f ca="1">VLOOKUP(CONCATENATE($F2604," ",$G2604),AllocFactorMatrix,(W$4+1),FALSE)*$E2604</f>
        <v>-680225.96515720594</v>
      </c>
      <c r="X2604" s="5">
        <f t="shared" ca="1" si="1322"/>
        <v>-5875762.0243549189</v>
      </c>
      <c r="Y2604" s="5">
        <f ca="1">VLOOKUP(CONCATENATE($F2604," ",$G2604),AllocFactorMatrix,(Y$4+1),FALSE)*$E2604</f>
        <v>-636308.77920598455</v>
      </c>
      <c r="Z2604" s="5">
        <f ca="1">VLOOKUP(CONCATENATE($F2604," ",$G2604),AllocFactorMatrix,(Z$4+1),FALSE)*$E2604</f>
        <v>-9356.7368217117146</v>
      </c>
      <c r="AA2604" s="5">
        <f t="shared" ca="1" si="1320"/>
        <v>-645665.51602769631</v>
      </c>
      <c r="AB2604" s="5">
        <f ca="1">VLOOKUP(CONCATENATE($F2604," ",$G2604),AllocFactorMatrix,(AB$4+1),FALSE)*$E2604</f>
        <v>-8254.6911286725772</v>
      </c>
      <c r="AC2604" s="5">
        <f ca="1">VLOOKUP(CONCATENATE($F2604," ",$G2604),AllocFactorMatrix,(AC$4+1),FALSE)*$E2604</f>
        <v>-460252.59448852809</v>
      </c>
      <c r="AD2604" s="5">
        <f ca="1">VLOOKUP(CONCATENATE($F2604," ",$G2604),AllocFactorMatrix,(AD$4+1),FALSE)*$E2604</f>
        <v>-59539.8410329951</v>
      </c>
    </row>
    <row r="2605" spans="4:30">
      <c r="D2605" s="17"/>
    </row>
    <row r="2606" spans="4:30" hidden="1" outlineLevel="1">
      <c r="D2606" s="7"/>
      <c r="E2606" s="11"/>
      <c r="F2606" s="11"/>
      <c r="G2606" s="55" t="str">
        <f>$G$8</f>
        <v>PRODUCTION</v>
      </c>
      <c r="H2606" s="60">
        <f t="shared" ref="H2606:AD2606" ca="1" si="1323">+H2580+H2589+H2597</f>
        <v>7415223.6239800639</v>
      </c>
      <c r="I2606" s="60">
        <f t="shared" ca="1" si="1323"/>
        <v>-7391121.1932971496</v>
      </c>
      <c r="J2606" s="60">
        <f t="shared" ca="1" si="1323"/>
        <v>1422713.6475270567</v>
      </c>
      <c r="K2606" s="60">
        <f t="shared" ca="1" si="1323"/>
        <v>3657541.6908363965</v>
      </c>
      <c r="L2606" s="60">
        <f t="shared" ca="1" si="1323"/>
        <v>95627.666946940881</v>
      </c>
      <c r="M2606" s="60">
        <f t="shared" ca="1" si="1323"/>
        <v>21934.453458698732</v>
      </c>
      <c r="N2606" s="60">
        <f t="shared" ca="1" si="1323"/>
        <v>3775103.8112420361</v>
      </c>
      <c r="O2606" s="60">
        <f t="shared" ca="1" si="1323"/>
        <v>2750243.4788292148</v>
      </c>
      <c r="P2606" s="60">
        <f t="shared" ca="1" si="1323"/>
        <v>604550.54650395806</v>
      </c>
      <c r="Q2606" s="60">
        <f t="shared" ca="1" si="1323"/>
        <v>213651.24662006448</v>
      </c>
      <c r="R2606" s="60">
        <f t="shared" ca="1" si="1323"/>
        <v>7719.4723469685541</v>
      </c>
      <c r="S2606" s="60">
        <f t="shared" ca="1" si="1323"/>
        <v>3576164.7443002081</v>
      </c>
      <c r="T2606" s="60">
        <f t="shared" ca="1" si="1323"/>
        <v>9264.2408819862248</v>
      </c>
      <c r="U2606" s="60">
        <f t="shared" ca="1" si="1323"/>
        <v>784776.19594103366</v>
      </c>
      <c r="V2606" s="60">
        <f t="shared" ca="1" si="1323"/>
        <v>4589790.5808298271</v>
      </c>
      <c r="W2606" s="60">
        <f t="shared" ca="1" si="1323"/>
        <v>95145.335972119065</v>
      </c>
      <c r="X2606" s="60">
        <f t="shared" ca="1" si="1323"/>
        <v>5478976.3536249734</v>
      </c>
      <c r="Y2606" s="60">
        <f t="shared" ca="1" si="1323"/>
        <v>531430.96931303293</v>
      </c>
      <c r="Z2606" s="60">
        <f t="shared" ca="1" si="1323"/>
        <v>4275.9107746625432</v>
      </c>
      <c r="AA2606" s="60">
        <f t="shared" ca="1" si="1323"/>
        <v>535706.88008769555</v>
      </c>
      <c r="AB2606" s="60">
        <f t="shared" ca="1" si="1323"/>
        <v>17679.380495291087</v>
      </c>
      <c r="AC2606" s="60">
        <f t="shared" ca="1" si="1323"/>
        <v>0</v>
      </c>
      <c r="AD2606" s="60">
        <f t="shared" ca="1" si="1323"/>
        <v>0</v>
      </c>
    </row>
    <row r="2607" spans="4:30" hidden="1" outlineLevel="1">
      <c r="D2607" s="7"/>
      <c r="E2607" s="11"/>
      <c r="F2607" s="11"/>
      <c r="G2607" s="55" t="str">
        <f>$G$9</f>
        <v>BULKTRAN</v>
      </c>
      <c r="H2607" s="60">
        <f t="shared" ref="H2607:AD2607" ca="1" si="1324">+H2581+H2590+H2598</f>
        <v>3584851.5877880249</v>
      </c>
      <c r="I2607" s="60">
        <f t="shared" ca="1" si="1324"/>
        <v>-3288695.3568070093</v>
      </c>
      <c r="J2607" s="60">
        <f t="shared" ca="1" si="1324"/>
        <v>653082.38221887429</v>
      </c>
      <c r="K2607" s="60">
        <f t="shared" ca="1" si="1324"/>
        <v>1687063.2700749449</v>
      </c>
      <c r="L2607" s="60">
        <f t="shared" ca="1" si="1324"/>
        <v>43856.710158557726</v>
      </c>
      <c r="M2607" s="60">
        <f t="shared" ca="1" si="1324"/>
        <v>23596.506425974752</v>
      </c>
      <c r="N2607" s="60">
        <f t="shared" ca="1" si="1324"/>
        <v>1754516.4866594765</v>
      </c>
      <c r="O2607" s="60">
        <f t="shared" ca="1" si="1324"/>
        <v>1269794.4244124247</v>
      </c>
      <c r="P2607" s="60">
        <f t="shared" ca="1" si="1324"/>
        <v>277348.25259294693</v>
      </c>
      <c r="Q2607" s="60">
        <f t="shared" ca="1" si="1324"/>
        <v>97684.976932125996</v>
      </c>
      <c r="R2607" s="60">
        <f t="shared" ca="1" si="1324"/>
        <v>3583.3030450844831</v>
      </c>
      <c r="S2607" s="60">
        <f t="shared" ca="1" si="1324"/>
        <v>1648410.9569825814</v>
      </c>
      <c r="T2607" s="60">
        <f t="shared" ca="1" si="1324"/>
        <v>4652.8693537192612</v>
      </c>
      <c r="U2607" s="60">
        <f t="shared" ca="1" si="1324"/>
        <v>366064.19385506294</v>
      </c>
      <c r="V2607" s="60">
        <f t="shared" ca="1" si="1324"/>
        <v>2139505.1841470944</v>
      </c>
      <c r="W2607" s="60">
        <f t="shared" ca="1" si="1324"/>
        <v>49942.262768326065</v>
      </c>
      <c r="X2607" s="60">
        <f t="shared" ca="1" si="1324"/>
        <v>2560164.5101242037</v>
      </c>
      <c r="Y2607" s="60">
        <f t="shared" ca="1" si="1324"/>
        <v>247200.20920444897</v>
      </c>
      <c r="Z2607" s="60">
        <f t="shared" ca="1" si="1324"/>
        <v>2020.1726547886258</v>
      </c>
      <c r="AA2607" s="60">
        <f t="shared" ca="1" si="1324"/>
        <v>249220.38185923756</v>
      </c>
      <c r="AB2607" s="60">
        <f t="shared" ca="1" si="1324"/>
        <v>8152.2267506677126</v>
      </c>
      <c r="AC2607" s="60">
        <f t="shared" ca="1" si="1324"/>
        <v>0</v>
      </c>
      <c r="AD2607" s="60">
        <f t="shared" ca="1" si="1324"/>
        <v>0</v>
      </c>
    </row>
    <row r="2608" spans="4:30" hidden="1" outlineLevel="1">
      <c r="D2608" s="7"/>
      <c r="E2608" s="11"/>
      <c r="F2608" s="11"/>
      <c r="G2608" s="55" t="str">
        <f>$G$10</f>
        <v>SUBTRAN</v>
      </c>
      <c r="H2608" s="60">
        <f t="shared" ref="H2608:AD2608" ca="1" si="1325">+H2582+H2591+H2599</f>
        <v>829015.63012266904</v>
      </c>
      <c r="I2608" s="60">
        <f t="shared" ca="1" si="1325"/>
        <v>-686393.56593441812</v>
      </c>
      <c r="J2608" s="60">
        <f t="shared" ca="1" si="1325"/>
        <v>131848.19996268506</v>
      </c>
      <c r="K2608" s="60">
        <f t="shared" ca="1" si="1325"/>
        <v>338272.81156799354</v>
      </c>
      <c r="L2608" s="60">
        <f t="shared" ca="1" si="1325"/>
        <v>8595.2144742139444</v>
      </c>
      <c r="M2608" s="60">
        <f t="shared" ca="1" si="1325"/>
        <v>7465.0976429666225</v>
      </c>
      <c r="N2608" s="60">
        <f t="shared" ca="1" si="1325"/>
        <v>354333.12368517398</v>
      </c>
      <c r="O2608" s="60">
        <f t="shared" ca="1" si="1325"/>
        <v>253151.12128391594</v>
      </c>
      <c r="P2608" s="60">
        <f t="shared" ca="1" si="1325"/>
        <v>55100.358214038031</v>
      </c>
      <c r="Q2608" s="60">
        <f t="shared" ca="1" si="1325"/>
        <v>25482.322218039575</v>
      </c>
      <c r="R2608" s="60">
        <f t="shared" ca="1" si="1325"/>
        <v>0</v>
      </c>
      <c r="S2608" s="60">
        <f t="shared" ca="1" si="1325"/>
        <v>333733.80171599367</v>
      </c>
      <c r="T2608" s="60">
        <f t="shared" ca="1" si="1325"/>
        <v>907.78349188355151</v>
      </c>
      <c r="U2608" s="60">
        <f t="shared" ca="1" si="1325"/>
        <v>72800.676840587315</v>
      </c>
      <c r="V2608" s="60">
        <f t="shared" ca="1" si="1325"/>
        <v>561413.54757442069</v>
      </c>
      <c r="W2608" s="60">
        <f t="shared" ca="1" si="1325"/>
        <v>0</v>
      </c>
      <c r="X2608" s="60">
        <f t="shared" ca="1" si="1325"/>
        <v>635122.00790689129</v>
      </c>
      <c r="Y2608" s="60">
        <f t="shared" ca="1" si="1325"/>
        <v>48257.555529821708</v>
      </c>
      <c r="Z2608" s="60">
        <f t="shared" ca="1" si="1325"/>
        <v>390.87160560980419</v>
      </c>
      <c r="AA2608" s="60">
        <f t="shared" ca="1" si="1325"/>
        <v>48648.427135431477</v>
      </c>
      <c r="AB2608" s="60">
        <f t="shared" ca="1" si="1325"/>
        <v>1641.7782468835285</v>
      </c>
      <c r="AC2608" s="60">
        <f t="shared" ca="1" si="1325"/>
        <v>8212.4174106721712</v>
      </c>
      <c r="AD2608" s="60">
        <f t="shared" ca="1" si="1325"/>
        <v>1869.4399933540126</v>
      </c>
    </row>
    <row r="2609" spans="2:30" hidden="1" outlineLevel="1">
      <c r="D2609" s="7"/>
      <c r="E2609" s="11"/>
      <c r="F2609" s="11"/>
      <c r="G2609" s="55" t="str">
        <f>$G$11</f>
        <v>DISTPRI</v>
      </c>
      <c r="H2609" s="60">
        <f t="shared" ref="H2609:AD2609" ca="1" si="1326">+H2583+H2592+H2600</f>
        <v>1753448.2457942795</v>
      </c>
      <c r="I2609" s="60">
        <f t="shared" ca="1" si="1326"/>
        <v>-4717329.3895094497</v>
      </c>
      <c r="J2609" s="60">
        <f t="shared" ca="1" si="1326"/>
        <v>927664.01332316035</v>
      </c>
      <c r="K2609" s="60">
        <f t="shared" ca="1" si="1326"/>
        <v>2380115.0875396379</v>
      </c>
      <c r="L2609" s="60">
        <f t="shared" ca="1" si="1326"/>
        <v>61129.690876097789</v>
      </c>
      <c r="M2609" s="60">
        <f t="shared" ca="1" si="1326"/>
        <v>0</v>
      </c>
      <c r="N2609" s="60">
        <f t="shared" ca="1" si="1326"/>
        <v>2441244.7784157358</v>
      </c>
      <c r="O2609" s="60">
        <f t="shared" ca="1" si="1326"/>
        <v>1766450.0046890215</v>
      </c>
      <c r="P2609" s="60">
        <f t="shared" ca="1" si="1326"/>
        <v>386095.44081235502</v>
      </c>
      <c r="Q2609" s="60">
        <f t="shared" ca="1" si="1326"/>
        <v>0</v>
      </c>
      <c r="R2609" s="60">
        <f t="shared" ca="1" si="1326"/>
        <v>0</v>
      </c>
      <c r="S2609" s="60">
        <f t="shared" ca="1" si="1326"/>
        <v>2152545.4455013764</v>
      </c>
      <c r="T2609" s="60">
        <f t="shared" ca="1" si="1326"/>
        <v>7190.119534079462</v>
      </c>
      <c r="U2609" s="60">
        <f t="shared" ca="1" si="1326"/>
        <v>517143.1365127532</v>
      </c>
      <c r="V2609" s="60">
        <f t="shared" ca="1" si="1326"/>
        <v>0</v>
      </c>
      <c r="W2609" s="60">
        <f t="shared" ca="1" si="1326"/>
        <v>0</v>
      </c>
      <c r="X2609" s="60">
        <f t="shared" ca="1" si="1326"/>
        <v>524333.25604683161</v>
      </c>
      <c r="Y2609" s="60">
        <f t="shared" ca="1" si="1326"/>
        <v>339341.41422494769</v>
      </c>
      <c r="Z2609" s="60">
        <f t="shared" ca="1" si="1326"/>
        <v>2809.9727022169905</v>
      </c>
      <c r="AA2609" s="60">
        <f t="shared" ca="1" si="1326"/>
        <v>342151.38692716486</v>
      </c>
      <c r="AB2609" s="60">
        <f t="shared" ca="1" si="1326"/>
        <v>11539.626961243413</v>
      </c>
      <c r="AC2609" s="60">
        <f t="shared" ca="1" si="1326"/>
        <v>58103.092658838308</v>
      </c>
      <c r="AD2609" s="60">
        <f t="shared" ca="1" si="1326"/>
        <v>13196.035469375745</v>
      </c>
    </row>
    <row r="2610" spans="2:30" hidden="1" outlineLevel="1">
      <c r="D2610" s="7"/>
      <c r="E2610" s="11"/>
      <c r="F2610" s="11"/>
      <c r="G2610" s="55" t="str">
        <f>$G$12</f>
        <v>DISTSEC</v>
      </c>
      <c r="H2610" s="60">
        <f t="shared" ref="H2610:AD2610" ca="1" si="1327">+H2584+H2593+H2601</f>
        <v>154149.97132279631</v>
      </c>
      <c r="I2610" s="60">
        <f t="shared" ca="1" si="1327"/>
        <v>-2694667.9659525328</v>
      </c>
      <c r="J2610" s="60">
        <f t="shared" ca="1" si="1327"/>
        <v>538893.13126487203</v>
      </c>
      <c r="K2610" s="60">
        <f t="shared" ca="1" si="1327"/>
        <v>1148648.559810597</v>
      </c>
      <c r="L2610" s="60">
        <f t="shared" ca="1" si="1327"/>
        <v>0</v>
      </c>
      <c r="M2610" s="60">
        <f t="shared" ca="1" si="1327"/>
        <v>0</v>
      </c>
      <c r="N2610" s="60">
        <f t="shared" ca="1" si="1327"/>
        <v>1148648.559810597</v>
      </c>
      <c r="O2610" s="60">
        <f t="shared" ca="1" si="1327"/>
        <v>724480.26726951275</v>
      </c>
      <c r="P2610" s="60">
        <f t="shared" ca="1" si="1327"/>
        <v>0</v>
      </c>
      <c r="Q2610" s="60">
        <f t="shared" ca="1" si="1327"/>
        <v>0</v>
      </c>
      <c r="R2610" s="60">
        <f t="shared" ca="1" si="1327"/>
        <v>0</v>
      </c>
      <c r="S2610" s="60">
        <f t="shared" ca="1" si="1327"/>
        <v>724480.26726951275</v>
      </c>
      <c r="T2610" s="60">
        <f t="shared" ca="1" si="1327"/>
        <v>2209.5147551352811</v>
      </c>
      <c r="U2610" s="60">
        <f t="shared" ca="1" si="1327"/>
        <v>0</v>
      </c>
      <c r="V2610" s="60">
        <f t="shared" ca="1" si="1327"/>
        <v>0</v>
      </c>
      <c r="W2610" s="60">
        <f t="shared" ca="1" si="1327"/>
        <v>0</v>
      </c>
      <c r="X2610" s="60">
        <f t="shared" ca="1" si="1327"/>
        <v>2209.5147551352811</v>
      </c>
      <c r="Y2610" s="60">
        <f t="shared" ca="1" si="1327"/>
        <v>170114.3380938879</v>
      </c>
      <c r="Z2610" s="60">
        <f t="shared" ca="1" si="1327"/>
        <v>0</v>
      </c>
      <c r="AA2610" s="60">
        <f t="shared" ca="1" si="1327"/>
        <v>170114.3380938879</v>
      </c>
      <c r="AB2610" s="60">
        <f t="shared" ca="1" si="1327"/>
        <v>4447.8340671882161</v>
      </c>
      <c r="AC2610" s="60">
        <f t="shared" ca="1" si="1327"/>
        <v>221968.9653802574</v>
      </c>
      <c r="AD2610" s="60">
        <f t="shared" ca="1" si="1327"/>
        <v>38055.326633884622</v>
      </c>
    </row>
    <row r="2611" spans="2:30" hidden="1" outlineLevel="1">
      <c r="D2611" s="7"/>
      <c r="E2611" s="11"/>
      <c r="F2611" s="11"/>
      <c r="G2611" s="55" t="str">
        <f>$G$13</f>
        <v>ENERGY</v>
      </c>
      <c r="H2611" s="60">
        <f t="shared" ref="H2611:AD2611" ca="1" si="1328">+H2585+H2594+H2602</f>
        <v>967878.34751683555</v>
      </c>
      <c r="I2611" s="60">
        <f t="shared" ca="1" si="1328"/>
        <v>-243565.21352447927</v>
      </c>
      <c r="J2611" s="60">
        <f t="shared" ca="1" si="1328"/>
        <v>92289.701649690905</v>
      </c>
      <c r="K2611" s="60">
        <f t="shared" ca="1" si="1328"/>
        <v>221808.29395613231</v>
      </c>
      <c r="L2611" s="60">
        <f t="shared" ca="1" si="1328"/>
        <v>5746.9411339986618</v>
      </c>
      <c r="M2611" s="60">
        <f t="shared" ca="1" si="1328"/>
        <v>-4689.3377786671617</v>
      </c>
      <c r="N2611" s="60">
        <f t="shared" ca="1" si="1328"/>
        <v>222865.89731145778</v>
      </c>
      <c r="O2611" s="60">
        <f t="shared" ca="1" si="1328"/>
        <v>201423.85577072937</v>
      </c>
      <c r="P2611" s="60">
        <f t="shared" ca="1" si="1328"/>
        <v>44993.436126833687</v>
      </c>
      <c r="Q2611" s="60">
        <f t="shared" ca="1" si="1328"/>
        <v>16402.819561057455</v>
      </c>
      <c r="R2611" s="60">
        <f t="shared" ca="1" si="1328"/>
        <v>588.92390414578688</v>
      </c>
      <c r="S2611" s="60">
        <f t="shared" ca="1" si="1328"/>
        <v>263409.0353627656</v>
      </c>
      <c r="T2611" s="60">
        <f t="shared" ca="1" si="1328"/>
        <v>1422.8516164106923</v>
      </c>
      <c r="U2611" s="60">
        <f t="shared" ca="1" si="1328"/>
        <v>71891.251035372319</v>
      </c>
      <c r="V2611" s="60">
        <f t="shared" ca="1" si="1328"/>
        <v>441286.949927693</v>
      </c>
      <c r="W2611" s="60">
        <f t="shared" ca="1" si="1328"/>
        <v>21212.336492654744</v>
      </c>
      <c r="X2611" s="60">
        <f t="shared" ca="1" si="1328"/>
        <v>535813.38907212974</v>
      </c>
      <c r="Y2611" s="60">
        <f t="shared" ca="1" si="1328"/>
        <v>35617.289046195256</v>
      </c>
      <c r="Z2611" s="60">
        <f t="shared" ca="1" si="1328"/>
        <v>323.08769911282343</v>
      </c>
      <c r="AA2611" s="60">
        <f t="shared" ca="1" si="1328"/>
        <v>35940.376745307614</v>
      </c>
      <c r="AB2611" s="60">
        <f t="shared" ca="1" si="1328"/>
        <v>1507.3769176096025</v>
      </c>
      <c r="AC2611" s="60">
        <f t="shared" ca="1" si="1328"/>
        <v>50051.730668120959</v>
      </c>
      <c r="AD2611" s="60">
        <f t="shared" ca="1" si="1328"/>
        <v>9566.0533142432578</v>
      </c>
    </row>
    <row r="2612" spans="2:30" hidden="1" outlineLevel="1">
      <c r="D2612" s="7"/>
      <c r="E2612" s="11"/>
      <c r="F2612" s="11"/>
      <c r="G2612" s="55" t="str">
        <f>$G$14</f>
        <v>CUSTOMER</v>
      </c>
      <c r="H2612" s="60">
        <f t="shared" ref="H2612:AD2612" ca="1" si="1329">+H2586+H2595+H2603</f>
        <v>4297071.5934753669</v>
      </c>
      <c r="I2612" s="60">
        <f t="shared" ca="1" si="1329"/>
        <v>-842540.22233904642</v>
      </c>
      <c r="J2612" s="60">
        <f t="shared" ca="1" si="1329"/>
        <v>885732.71420104173</v>
      </c>
      <c r="K2612" s="60">
        <f t="shared" ca="1" si="1329"/>
        <v>177429.45846651169</v>
      </c>
      <c r="L2612" s="60">
        <f t="shared" ca="1" si="1329"/>
        <v>47499.629941460546</v>
      </c>
      <c r="M2612" s="60">
        <f t="shared" ca="1" si="1329"/>
        <v>31984.289981937309</v>
      </c>
      <c r="N2612" s="60">
        <f t="shared" ca="1" si="1329"/>
        <v>256913.37838990949</v>
      </c>
      <c r="O2612" s="60">
        <f t="shared" ca="1" si="1329"/>
        <v>49796.18155585599</v>
      </c>
      <c r="P2612" s="60">
        <f t="shared" ca="1" si="1329"/>
        <v>17309.428616922491</v>
      </c>
      <c r="Q2612" s="60">
        <f t="shared" ca="1" si="1329"/>
        <v>29418.472746259271</v>
      </c>
      <c r="R2612" s="60">
        <f t="shared" ca="1" si="1329"/>
        <v>4201.5775443341108</v>
      </c>
      <c r="S2612" s="60">
        <f t="shared" ca="1" si="1329"/>
        <v>100725.66046337181</v>
      </c>
      <c r="T2612" s="60">
        <f t="shared" ca="1" si="1329"/>
        <v>38.325703573746807</v>
      </c>
      <c r="U2612" s="60">
        <f t="shared" ca="1" si="1329"/>
        <v>4450.0653004277838</v>
      </c>
      <c r="V2612" s="60">
        <f t="shared" ca="1" si="1329"/>
        <v>26422.09262681751</v>
      </c>
      <c r="W2612" s="60">
        <f t="shared" ca="1" si="1329"/>
        <v>680.70993637917945</v>
      </c>
      <c r="X2612" s="60">
        <f t="shared" ca="1" si="1329"/>
        <v>31591.193567198225</v>
      </c>
      <c r="Y2612" s="60">
        <f t="shared" ca="1" si="1329"/>
        <v>8768.0486086981346</v>
      </c>
      <c r="Z2612" s="60">
        <f t="shared" ca="1" si="1329"/>
        <v>78.796712449494109</v>
      </c>
      <c r="AA2612" s="60">
        <f t="shared" ca="1" si="1329"/>
        <v>8846.8453211476353</v>
      </c>
      <c r="AB2612" s="60">
        <f t="shared" ca="1" si="1329"/>
        <v>415.90328668980851</v>
      </c>
      <c r="AC2612" s="60">
        <f t="shared" ca="1" si="1329"/>
        <v>3408337.7177355117</v>
      </c>
      <c r="AD2612" s="60">
        <f t="shared" ca="1" si="1329"/>
        <v>447048.4028495354</v>
      </c>
    </row>
    <row r="2613" spans="2:30" collapsed="1">
      <c r="B2613" s="111" t="s">
        <v>187</v>
      </c>
      <c r="D2613" s="7"/>
      <c r="E2613" s="60">
        <f>+E2587+E2596+E2604</f>
        <v>19001639</v>
      </c>
      <c r="F2613" s="3"/>
      <c r="G2613" s="55" t="str">
        <f>$G$15</f>
        <v>TOTAL</v>
      </c>
      <c r="H2613" s="60">
        <f t="shared" ref="H2613:AD2613" ca="1" si="1330">+H2587+H2596+H2604</f>
        <v>19001639.00000006</v>
      </c>
      <c r="I2613" s="60">
        <f t="shared" ca="1" si="1330"/>
        <v>-19864312.907364059</v>
      </c>
      <c r="J2613" s="60">
        <f t="shared" ca="1" si="1330"/>
        <v>4652223.7901473809</v>
      </c>
      <c r="K2613" s="60">
        <f t="shared" ca="1" si="1330"/>
        <v>9610879.1722521931</v>
      </c>
      <c r="L2613" s="60">
        <f t="shared" ca="1" si="1330"/>
        <v>262455.85353126912</v>
      </c>
      <c r="M2613" s="60">
        <f t="shared" ca="1" si="1330"/>
        <v>80291.009730910213</v>
      </c>
      <c r="N2613" s="60">
        <f t="shared" ca="1" si="1330"/>
        <v>9953626.0355143752</v>
      </c>
      <c r="O2613" s="60">
        <f t="shared" ca="1" si="1330"/>
        <v>7015339.3338106843</v>
      </c>
      <c r="P2613" s="60">
        <f t="shared" ca="1" si="1330"/>
        <v>1385397.4628670583</v>
      </c>
      <c r="Q2613" s="60">
        <f t="shared" ca="1" si="1330"/>
        <v>382639.83807754656</v>
      </c>
      <c r="R2613" s="60">
        <f t="shared" ca="1" si="1330"/>
        <v>16093.276840532904</v>
      </c>
      <c r="S2613" s="60">
        <f t="shared" ca="1" si="1330"/>
        <v>8799469.9115958102</v>
      </c>
      <c r="T2613" s="60">
        <f t="shared" ca="1" si="1330"/>
        <v>25685.705336788655</v>
      </c>
      <c r="U2613" s="60">
        <f t="shared" ca="1" si="1330"/>
        <v>1817125.5194852382</v>
      </c>
      <c r="V2613" s="60">
        <f t="shared" ca="1" si="1330"/>
        <v>7758418.355105862</v>
      </c>
      <c r="W2613" s="60">
        <f t="shared" ca="1" si="1330"/>
        <v>166980.64516948129</v>
      </c>
      <c r="X2613" s="60">
        <f t="shared" ca="1" si="1330"/>
        <v>9768210.2250973955</v>
      </c>
      <c r="Y2613" s="60">
        <f t="shared" ca="1" si="1330"/>
        <v>1380729.8240210284</v>
      </c>
      <c r="Z2613" s="60">
        <f t="shared" ca="1" si="1330"/>
        <v>9898.8121488403231</v>
      </c>
      <c r="AA2613" s="60">
        <f t="shared" ca="1" si="1330"/>
        <v>1390628.6361698741</v>
      </c>
      <c r="AB2613" s="60">
        <f t="shared" ca="1" si="1330"/>
        <v>45384.126725573456</v>
      </c>
      <c r="AC2613" s="60">
        <f t="shared" ca="1" si="1330"/>
        <v>3746673.9238534006</v>
      </c>
      <c r="AD2613" s="60">
        <f t="shared" ca="1" si="1330"/>
        <v>509735.25826039334</v>
      </c>
    </row>
    <row r="2614" spans="2:30">
      <c r="D2614" s="7"/>
      <c r="F2614" s="53"/>
      <c r="H2614" s="53"/>
    </row>
    <row r="2615" spans="2:30">
      <c r="B2615" s="111" t="s">
        <v>156</v>
      </c>
      <c r="D2615" s="7"/>
      <c r="E2615" s="11"/>
      <c r="F2615" s="11"/>
      <c r="G2615" s="11"/>
      <c r="H2615" s="7"/>
      <c r="I2615" s="27"/>
      <c r="J2615" s="27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6"/>
    </row>
    <row r="2616" spans="2:30" hidden="1" outlineLevel="1">
      <c r="D2616" s="7"/>
      <c r="E2616" s="51"/>
      <c r="F2616" s="52" t="str">
        <f>F2623</f>
        <v>RB_GUP</v>
      </c>
      <c r="G2616" s="55" t="str">
        <f>$G$8</f>
        <v>PRODUCTION</v>
      </c>
      <c r="H2616" s="4">
        <f t="shared" ref="H2616:H2623" ca="1" si="1331">SUBTOTAL(9,I2616:AD2616)</f>
        <v>-21138509.624280587</v>
      </c>
      <c r="I2616" s="5">
        <f ca="1">VLOOKUP(CONCATENATE($F2616," ",$G2616),AllocFactorMatrix,(I$4+1),FALSE)*$E2623</f>
        <v>-10412470.284530099</v>
      </c>
      <c r="J2616" s="5">
        <f ca="1">VLOOKUP(CONCATENATE($F2616," ",$G2616),AllocFactorMatrix,(J$4+1),FALSE)*$E2623</f>
        <v>-514725.61225283094</v>
      </c>
      <c r="K2616" s="5">
        <f ca="1">VLOOKUP(CONCATENATE($F2616," ",$G2616),AllocFactorMatrix,(K$4+1),FALSE)*$E2623</f>
        <v>-1885410.4183530817</v>
      </c>
      <c r="L2616" s="5">
        <f ca="1">VLOOKUP(CONCATENATE($F2616," ",$G2616),AllocFactorMatrix,(L$4+1),FALSE)*$E2623</f>
        <v>-59346.026012869072</v>
      </c>
      <c r="M2616" s="5">
        <f ca="1">VLOOKUP(CONCATENATE($F2616," ",$G2616),AllocFactorMatrix,(M$4+1),FALSE)*$E2623</f>
        <v>-5565.2804221502665</v>
      </c>
      <c r="N2616" s="5">
        <f t="shared" ref="N2616:N2623" ca="1" si="1332">SUBTOTAL(9,K2616:M2616)</f>
        <v>-1950321.7247881009</v>
      </c>
      <c r="O2616" s="5">
        <f ca="1">VLOOKUP(CONCATENATE($F2616," ",$G2616),AllocFactorMatrix,(O$4+1),FALSE)*$E2623</f>
        <v>-1433205.2138315761</v>
      </c>
      <c r="P2616" s="5">
        <f ca="1">VLOOKUP(CONCATENATE($F2616," ",$G2616),AllocFactorMatrix,(P$4+1),FALSE)*$E2623</f>
        <v>-267047.88626322401</v>
      </c>
      <c r="Q2616" s="5">
        <f ca="1">VLOOKUP(CONCATENATE($F2616," ",$G2616),AllocFactorMatrix,(Q$4+1),FALSE)*$E2623</f>
        <v>-120673.96737058047</v>
      </c>
      <c r="R2616" s="5">
        <f ca="1">VLOOKUP(CONCATENATE($F2616," ",$G2616),AllocFactorMatrix,(R$4+1),FALSE)*$E2623</f>
        <v>-5426.5734222112224</v>
      </c>
      <c r="S2616" s="5">
        <f ca="1">SUBTOTAL(9,O2616:R2616)</f>
        <v>-1826353.6408875918</v>
      </c>
      <c r="T2616" s="5">
        <f ca="1">VLOOKUP(CONCATENATE($F2616," ",$G2616),AllocFactorMatrix,(T$4+1),FALSE)*$E2623</f>
        <v>-50065.529043214367</v>
      </c>
      <c r="U2616" s="5">
        <f ca="1">VLOOKUP(CONCATENATE($F2616," ",$G2616),AllocFactorMatrix,(U$4+1),FALSE)*$E2623</f>
        <v>-819313.8525350967</v>
      </c>
      <c r="V2616" s="5">
        <f ca="1">VLOOKUP(CONCATENATE($F2616," ",$G2616),AllocFactorMatrix,(V$4+1),FALSE)*$E2623</f>
        <v>-4330096.7320925007</v>
      </c>
      <c r="W2616" s="5">
        <f ca="1">VLOOKUP(CONCATENATE($F2616," ",$G2616),AllocFactorMatrix,(W$4+1),FALSE)*$E2623</f>
        <v>-781943.70164983429</v>
      </c>
      <c r="X2616" s="5">
        <f ca="1">SUBTOTAL(9,T2616:W2616)</f>
        <v>-5981419.8153206464</v>
      </c>
      <c r="Y2616" s="5">
        <f ca="1">VLOOKUP(CONCATENATE($F2616," ",$G2616),AllocFactorMatrix,(Y$4+1),FALSE)*$E2623</f>
        <v>-440135.04695689888</v>
      </c>
      <c r="Z2616" s="5">
        <f ca="1">VLOOKUP(CONCATENATE($F2616," ",$G2616),AllocFactorMatrix,(Z$4+1),FALSE)*$E2623</f>
        <v>-7372.0937968271564</v>
      </c>
      <c r="AA2616" s="5">
        <f t="shared" ref="AA2616:AA2623" ca="1" si="1333">SUBTOTAL(9,Y2616:Z2616)</f>
        <v>-447507.14075372601</v>
      </c>
      <c r="AB2616" s="5">
        <f ca="1">VLOOKUP(CONCATENATE($F2616," ",$G2616),AllocFactorMatrix,(AB$4+1),FALSE)*$E2623</f>
        <v>-5711.4057475919944</v>
      </c>
      <c r="AC2616" s="5">
        <f ca="1">VLOOKUP(CONCATENATE($F2616," ",$G2616),AllocFactorMatrix,(AC$4+1),FALSE)*$E2623</f>
        <v>0</v>
      </c>
      <c r="AD2616" s="5">
        <f ca="1">VLOOKUP(CONCATENATE($F2616," ",$G2616),AllocFactorMatrix,(AD$4+1),FALSE)*$E2623</f>
        <v>0</v>
      </c>
    </row>
    <row r="2617" spans="2:30" hidden="1" outlineLevel="1">
      <c r="D2617" s="7"/>
      <c r="E2617" s="51"/>
      <c r="F2617" s="52" t="str">
        <f>F2623</f>
        <v>RB_GUP</v>
      </c>
      <c r="G2617" s="55" t="str">
        <f>$G$9</f>
        <v>BULKTRAN</v>
      </c>
      <c r="H2617" s="4">
        <f t="shared" ca="1" si="1331"/>
        <v>-11203875.51232536</v>
      </c>
      <c r="I2617" s="5">
        <f ca="1">VLOOKUP(CONCATENATE($F2617," ",$G2617),AllocFactorMatrix,(I$4+1),FALSE)*$E2623</f>
        <v>-5518838.5045680609</v>
      </c>
      <c r="J2617" s="5">
        <f ca="1">VLOOKUP(CONCATENATE($F2617," ",$G2617),AllocFactorMatrix,(J$4+1),FALSE)*$E2623</f>
        <v>-272815.90732688369</v>
      </c>
      <c r="K2617" s="5">
        <f ca="1">VLOOKUP(CONCATENATE($F2617," ",$G2617),AllocFactorMatrix,(K$4+1),FALSE)*$E2623</f>
        <v>-999309.03324449074</v>
      </c>
      <c r="L2617" s="5">
        <f ca="1">VLOOKUP(CONCATENATE($F2617," ",$G2617),AllocFactorMatrix,(L$4+1),FALSE)*$E2623</f>
        <v>-31454.700422004633</v>
      </c>
      <c r="M2617" s="5">
        <f ca="1">VLOOKUP(CONCATENATE($F2617," ",$G2617),AllocFactorMatrix,(M$4+1),FALSE)*$E2623</f>
        <v>-2949.7211558061858</v>
      </c>
      <c r="N2617" s="5">
        <f t="shared" ca="1" si="1332"/>
        <v>-1033713.4548223016</v>
      </c>
      <c r="O2617" s="5">
        <f ca="1">VLOOKUP(CONCATENATE($F2617," ",$G2617),AllocFactorMatrix,(O$4+1),FALSE)*$E2623</f>
        <v>-759630.31854149047</v>
      </c>
      <c r="P2617" s="5">
        <f ca="1">VLOOKUP(CONCATENATE($F2617," ",$G2617),AllocFactorMatrix,(P$4+1),FALSE)*$E2623</f>
        <v>-141541.25937460025</v>
      </c>
      <c r="Q2617" s="5">
        <f ca="1">VLOOKUP(CONCATENATE($F2617," ",$G2617),AllocFactorMatrix,(Q$4+1),FALSE)*$E2623</f>
        <v>-63959.859613064364</v>
      </c>
      <c r="R2617" s="5">
        <f ca="1">VLOOKUP(CONCATENATE($F2617," ",$G2617),AllocFactorMatrix,(R$4+1),FALSE)*$E2623</f>
        <v>-2876.2033918943857</v>
      </c>
      <c r="S2617" s="5">
        <f t="shared" ref="S2617:S2623" ca="1" si="1334">SUBTOTAL(9,O2617:R2617)</f>
        <v>-968007.6409210494</v>
      </c>
      <c r="T2617" s="5">
        <f ca="1">VLOOKUP(CONCATENATE($F2617," ",$G2617),AllocFactorMatrix,(T$4+1),FALSE)*$E2623</f>
        <v>-26535.832697238871</v>
      </c>
      <c r="U2617" s="5">
        <f ca="1">VLOOKUP(CONCATENATE($F2617," ",$G2617),AllocFactorMatrix,(U$4+1),FALSE)*$E2623</f>
        <v>-434254.38086623512</v>
      </c>
      <c r="V2617" s="5">
        <f ca="1">VLOOKUP(CONCATENATE($F2617," ",$G2617),AllocFactorMatrix,(V$4+1),FALSE)*$E2623</f>
        <v>-2295046.604750514</v>
      </c>
      <c r="W2617" s="5">
        <f ca="1">VLOOKUP(CONCATENATE($F2617," ",$G2617),AllocFactorMatrix,(W$4+1),FALSE)*$E2623</f>
        <v>-414447.3781097887</v>
      </c>
      <c r="X2617" s="5">
        <f t="shared" ref="X2617:X2623" ca="1" si="1335">SUBTOTAL(9,T2617:W2617)</f>
        <v>-3170284.1964237764</v>
      </c>
      <c r="Y2617" s="5">
        <f ca="1">VLOOKUP(CONCATENATE($F2617," ",$G2617),AllocFactorMatrix,(Y$4+1),FALSE)*$E2623</f>
        <v>-233281.26544230749</v>
      </c>
      <c r="Z2617" s="5">
        <f ca="1">VLOOKUP(CONCATENATE($F2617," ",$G2617),AllocFactorMatrix,(Z$4+1),FALSE)*$E2623</f>
        <v>-3907.3720254130008</v>
      </c>
      <c r="AA2617" s="5">
        <f t="shared" ca="1" si="1333"/>
        <v>-237188.63746772049</v>
      </c>
      <c r="AB2617" s="5">
        <f ca="1">VLOOKUP(CONCATENATE($F2617," ",$G2617),AllocFactorMatrix,(AB$4+1),FALSE)*$E2623</f>
        <v>-3027.1707955653965</v>
      </c>
      <c r="AC2617" s="5">
        <f ca="1">VLOOKUP(CONCATENATE($F2617," ",$G2617),AllocFactorMatrix,(AC$4+1),FALSE)*$E2623</f>
        <v>0</v>
      </c>
      <c r="AD2617" s="5">
        <f ca="1">VLOOKUP(CONCATENATE($F2617," ",$G2617),AllocFactorMatrix,(AD$4+1),FALSE)*$E2623</f>
        <v>0</v>
      </c>
    </row>
    <row r="2618" spans="2:30" hidden="1" outlineLevel="1">
      <c r="D2618" s="7"/>
      <c r="E2618" s="51"/>
      <c r="F2618" s="52" t="str">
        <f>F2623</f>
        <v>RB_GUP</v>
      </c>
      <c r="G2618" s="55" t="str">
        <f>$G$10</f>
        <v>SUBTRAN</v>
      </c>
      <c r="H2618" s="4">
        <f t="shared" ca="1" si="1331"/>
        <v>-2461155.0940639609</v>
      </c>
      <c r="I2618" s="5">
        <f ca="1">VLOOKUP(CONCATENATE($F2618," ",$G2618),AllocFactorMatrix,(I$4+1),FALSE)*$E2623</f>
        <v>-1198256.2611890053</v>
      </c>
      <c r="J2618" s="5">
        <f ca="1">VLOOKUP(CONCATENATE($F2618," ",$G2618),AllocFactorMatrix,(J$4+1),FALSE)*$E2623</f>
        <v>-57829.414670272388</v>
      </c>
      <c r="K2618" s="5">
        <f ca="1">VLOOKUP(CONCATENATE($F2618," ",$G2618),AllocFactorMatrix,(K$4+1),FALSE)*$E2623</f>
        <v>-210380.58297905981</v>
      </c>
      <c r="L2618" s="5">
        <f ca="1">VLOOKUP(CONCATENATE($F2618," ",$G2618),AllocFactorMatrix,(L$4+1),FALSE)*$E2623</f>
        <v>-6498.4582657588799</v>
      </c>
      <c r="M2618" s="5">
        <f ca="1">VLOOKUP(CONCATENATE($F2618," ",$G2618),AllocFactorMatrix,(M$4+1),FALSE)*$E2623</f>
        <v>-809.34860879694622</v>
      </c>
      <c r="N2618" s="5">
        <f t="shared" ca="1" si="1332"/>
        <v>-217688.38985361563</v>
      </c>
      <c r="O2618" s="5">
        <f ca="1">VLOOKUP(CONCATENATE($F2618," ",$G2618),AllocFactorMatrix,(O$4+1),FALSE)*$E2623</f>
        <v>-158945.81865028333</v>
      </c>
      <c r="P2618" s="5">
        <f ca="1">VLOOKUP(CONCATENATE($F2618," ",$G2618),AllocFactorMatrix,(P$4+1),FALSE)*$E2623</f>
        <v>-29547.84229969497</v>
      </c>
      <c r="Q2618" s="5">
        <f ca="1">VLOOKUP(CONCATENATE($F2618," ",$G2618),AllocFactorMatrix,(Q$4+1),FALSE)*$E2623</f>
        <v>-17581.31824225745</v>
      </c>
      <c r="R2618" s="5">
        <f ca="1">VLOOKUP(CONCATENATE($F2618," ",$G2618),AllocFactorMatrix,(R$4+1),FALSE)*$E2623</f>
        <v>0</v>
      </c>
      <c r="S2618" s="5">
        <f t="shared" ca="1" si="1334"/>
        <v>-206074.97919223577</v>
      </c>
      <c r="T2618" s="5">
        <f ca="1">VLOOKUP(CONCATENATE($F2618," ",$G2618),AllocFactorMatrix,(T$4+1),FALSE)*$E2623</f>
        <v>-5550.1150688685102</v>
      </c>
      <c r="U2618" s="5">
        <f ca="1">VLOOKUP(CONCATENATE($F2618," ",$G2618),AllocFactorMatrix,(U$4+1),FALSE)*$E2623</f>
        <v>-90858.552485941895</v>
      </c>
      <c r="V2618" s="5">
        <f ca="1">VLOOKUP(CONCATENATE($F2618," ",$G2618),AllocFactorMatrix,(V$4+1),FALSE)*$E2623</f>
        <v>-632982.74269783229</v>
      </c>
      <c r="W2618" s="5">
        <f ca="1">VLOOKUP(CONCATENATE($F2618," ",$G2618),AllocFactorMatrix,(W$4+1),FALSE)*$E2623</f>
        <v>0</v>
      </c>
      <c r="X2618" s="5">
        <f t="shared" ca="1" si="1335"/>
        <v>-729391.4102526427</v>
      </c>
      <c r="Y2618" s="5">
        <f ca="1">VLOOKUP(CONCATENATE($F2618," ",$G2618),AllocFactorMatrix,(Y$4+1),FALSE)*$E2623</f>
        <v>-47838.03469030519</v>
      </c>
      <c r="Z2618" s="5">
        <f ca="1">VLOOKUP(CONCATENATE($F2618," ",$G2618),AllocFactorMatrix,(Z$4+1),FALSE)*$E2623</f>
        <v>-797.46133795323237</v>
      </c>
      <c r="AA2618" s="5">
        <f t="shared" ca="1" si="1333"/>
        <v>-48635.496028258422</v>
      </c>
      <c r="AB2618" s="5">
        <f ca="1">VLOOKUP(CONCATENATE($F2618," ",$G2618),AllocFactorMatrix,(AB$4+1),FALSE)*$E2623</f>
        <v>-638.81179791377588</v>
      </c>
      <c r="AC2618" s="5">
        <f ca="1">VLOOKUP(CONCATENATE($F2618," ",$G2618),AllocFactorMatrix,(AC$4+1),FALSE)*$E2623</f>
        <v>-2172.0966772431448</v>
      </c>
      <c r="AD2618" s="5">
        <f ca="1">VLOOKUP(CONCATENATE($F2618," ",$G2618),AllocFactorMatrix,(AD$4+1),FALSE)*$E2623</f>
        <v>-468.23440277367865</v>
      </c>
    </row>
    <row r="2619" spans="2:30" hidden="1" outlineLevel="1">
      <c r="D2619" s="7"/>
      <c r="E2619" s="51"/>
      <c r="F2619" s="52" t="str">
        <f>F2623</f>
        <v>RB_GUP</v>
      </c>
      <c r="G2619" s="55" t="str">
        <f>$G$11</f>
        <v>DISTPRI</v>
      </c>
      <c r="H2619" s="4">
        <f t="shared" ca="1" si="1331"/>
        <v>-11292560.643345349</v>
      </c>
      <c r="I2619" s="5">
        <f ca="1">VLOOKUP(CONCATENATE($F2619," ",$G2619),AllocFactorMatrix,(I$4+1),FALSE)*$E2623</f>
        <v>-7547299.9116145112</v>
      </c>
      <c r="J2619" s="5">
        <f ca="1">VLOOKUP(CONCATENATE($F2619," ",$G2619),AllocFactorMatrix,(J$4+1),FALSE)*$E2623</f>
        <v>-355760.01532830222</v>
      </c>
      <c r="K2619" s="5">
        <f ca="1">VLOOKUP(CONCATENATE($F2619," ",$G2619),AllocFactorMatrix,(K$4+1),FALSE)*$E2623</f>
        <v>-1291786.4498450537</v>
      </c>
      <c r="L2619" s="5">
        <f ca="1">VLOOKUP(CONCATENATE($F2619," ",$G2619),AllocFactorMatrix,(L$4+1),FALSE)*$E2623</f>
        <v>-39922.923025164884</v>
      </c>
      <c r="M2619" s="5">
        <f ca="1">VLOOKUP(CONCATENATE($F2619," ",$G2619),AllocFactorMatrix,(M$4+1),FALSE)*$E2623</f>
        <v>0</v>
      </c>
      <c r="N2619" s="5">
        <f t="shared" ca="1" si="1332"/>
        <v>-1331709.3728702187</v>
      </c>
      <c r="O2619" s="5">
        <f ca="1">VLOOKUP(CONCATENATE($F2619," ",$G2619),AllocFactorMatrix,(O$4+1),FALSE)*$E2623</f>
        <v>-968614.05241801788</v>
      </c>
      <c r="P2619" s="5">
        <f ca="1">VLOOKUP(CONCATENATE($F2619," ",$G2619),AllocFactorMatrix,(P$4+1),FALSE)*$E2623</f>
        <v>-180404.43244478665</v>
      </c>
      <c r="Q2619" s="5">
        <f ca="1">VLOOKUP(CONCATENATE($F2619," ",$G2619),AllocFactorMatrix,(Q$4+1),FALSE)*$E2623</f>
        <v>0</v>
      </c>
      <c r="R2619" s="5">
        <f ca="1">VLOOKUP(CONCATENATE($F2619," ",$G2619),AllocFactorMatrix,(R$4+1),FALSE)*$E2623</f>
        <v>0</v>
      </c>
      <c r="S2619" s="5">
        <f t="shared" ca="1" si="1334"/>
        <v>-1149018.4848628044</v>
      </c>
      <c r="T2619" s="5">
        <f ca="1">VLOOKUP(CONCATENATE($F2619," ",$G2619),AllocFactorMatrix,(T$4+1),FALSE)*$E2623</f>
        <v>-34530.494057236618</v>
      </c>
      <c r="U2619" s="5">
        <f ca="1">VLOOKUP(CONCATENATE($F2619," ",$G2619),AllocFactorMatrix,(U$4+1),FALSE)*$E2623</f>
        <v>-556898.73194935406</v>
      </c>
      <c r="V2619" s="5">
        <f ca="1">VLOOKUP(CONCATENATE($F2619," ",$G2619),AllocFactorMatrix,(V$4+1),FALSE)*$E2623</f>
        <v>0</v>
      </c>
      <c r="W2619" s="5">
        <f ca="1">VLOOKUP(CONCATENATE($F2619," ",$G2619),AllocFactorMatrix,(W$4+1),FALSE)*$E2623</f>
        <v>0</v>
      </c>
      <c r="X2619" s="5">
        <f t="shared" ca="1" si="1335"/>
        <v>-591429.22600659064</v>
      </c>
      <c r="Y2619" s="5">
        <f ca="1">VLOOKUP(CONCATENATE($F2619," ",$G2619),AllocFactorMatrix,(Y$4+1),FALSE)*$E2623</f>
        <v>-292081.65005854116</v>
      </c>
      <c r="Z2619" s="5">
        <f ca="1">VLOOKUP(CONCATENATE($F2619," ",$G2619),AllocFactorMatrix,(Z$4+1),FALSE)*$E2623</f>
        <v>-4873.0652803081666</v>
      </c>
      <c r="AA2619" s="5">
        <f t="shared" ca="1" si="1333"/>
        <v>-296954.71533884935</v>
      </c>
      <c r="AB2619" s="5">
        <f ca="1">VLOOKUP(CONCATENATE($F2619," ",$G2619),AllocFactorMatrix,(AB$4+1),FALSE)*$E2623</f>
        <v>-3947.9993972011707</v>
      </c>
      <c r="AC2619" s="5">
        <f ca="1">VLOOKUP(CONCATENATE($F2619," ",$G2619),AllocFactorMatrix,(AC$4+1),FALSE)*$E2623</f>
        <v>-13525.297440938139</v>
      </c>
      <c r="AD2619" s="5">
        <f ca="1">VLOOKUP(CONCATENATE($F2619," ",$G2619),AllocFactorMatrix,(AD$4+1),FALSE)*$E2623</f>
        <v>-2915.6204859315822</v>
      </c>
    </row>
    <row r="2620" spans="2:30" hidden="1" outlineLevel="1">
      <c r="D2620" s="7"/>
      <c r="E2620" s="51"/>
      <c r="F2620" s="52" t="str">
        <f>F2623</f>
        <v>RB_GUP</v>
      </c>
      <c r="G2620" s="55" t="str">
        <f>$G$12</f>
        <v>DISTSEC</v>
      </c>
      <c r="H2620" s="4">
        <f t="shared" ca="1" si="1331"/>
        <v>-5810985.5645974185</v>
      </c>
      <c r="I2620" s="5">
        <f ca="1">VLOOKUP(CONCATENATE($F2620," ",$G2620),AllocFactorMatrix,(I$4+1),FALSE)*$E2623</f>
        <v>-4344882.3418982029</v>
      </c>
      <c r="J2620" s="5">
        <f ca="1">VLOOKUP(CONCATENATE($F2620," ",$G2620),AllocFactorMatrix,(J$4+1),FALSE)*$E2623</f>
        <v>-209468.1624576257</v>
      </c>
      <c r="K2620" s="5">
        <f ca="1">VLOOKUP(CONCATENATE($F2620," ",$G2620),AllocFactorMatrix,(K$4+1),FALSE)*$E2623</f>
        <v>-632052.7393579398</v>
      </c>
      <c r="L2620" s="5">
        <f ca="1">VLOOKUP(CONCATENATE($F2620," ",$G2620),AllocFactorMatrix,(L$4+1),FALSE)*$E2623</f>
        <v>0</v>
      </c>
      <c r="M2620" s="5">
        <f ca="1">VLOOKUP(CONCATENATE($F2620," ",$G2620),AllocFactorMatrix,(M$4+1),FALSE)*$E2623</f>
        <v>0</v>
      </c>
      <c r="N2620" s="5">
        <f t="shared" ca="1" si="1332"/>
        <v>-632052.7393579398</v>
      </c>
      <c r="O2620" s="5">
        <f ca="1">VLOOKUP(CONCATENATE($F2620," ",$G2620),AllocFactorMatrix,(O$4+1),FALSE)*$E2623</f>
        <v>-402746.46561859269</v>
      </c>
      <c r="P2620" s="5">
        <f ca="1">VLOOKUP(CONCATENATE($F2620," ",$G2620),AllocFactorMatrix,(P$4+1),FALSE)*$E2623</f>
        <v>0</v>
      </c>
      <c r="Q2620" s="5">
        <f ca="1">VLOOKUP(CONCATENATE($F2620," ",$G2620),AllocFactorMatrix,(Q$4+1),FALSE)*$E2623</f>
        <v>0</v>
      </c>
      <c r="R2620" s="5">
        <f ca="1">VLOOKUP(CONCATENATE($F2620," ",$G2620),AllocFactorMatrix,(R$4+1),FALSE)*$E2623</f>
        <v>0</v>
      </c>
      <c r="S2620" s="5">
        <f t="shared" ca="1" si="1334"/>
        <v>-402746.46561859269</v>
      </c>
      <c r="T2620" s="5">
        <f ca="1">VLOOKUP(CONCATENATE($F2620," ",$G2620),AllocFactorMatrix,(T$4+1),FALSE)*$E2623</f>
        <v>-10889.4195220447</v>
      </c>
      <c r="U2620" s="5">
        <f ca="1">VLOOKUP(CONCATENATE($F2620," ",$G2620),AllocFactorMatrix,(U$4+1),FALSE)*$E2623</f>
        <v>0</v>
      </c>
      <c r="V2620" s="5">
        <f ca="1">VLOOKUP(CONCATENATE($F2620," ",$G2620),AllocFactorMatrix,(V$4+1),FALSE)*$E2623</f>
        <v>0</v>
      </c>
      <c r="W2620" s="5">
        <f ca="1">VLOOKUP(CONCATENATE($F2620," ",$G2620),AllocFactorMatrix,(W$4+1),FALSE)*$E2623</f>
        <v>0</v>
      </c>
      <c r="X2620" s="5">
        <f t="shared" ca="1" si="1335"/>
        <v>-10889.4195220447</v>
      </c>
      <c r="Y2620" s="5">
        <f ca="1">VLOOKUP(CONCATENATE($F2620," ",$G2620),AllocFactorMatrix,(Y$4+1),FALSE)*$E2623</f>
        <v>-148550.65477205301</v>
      </c>
      <c r="Z2620" s="5">
        <f ca="1">VLOOKUP(CONCATENATE($F2620," ",$G2620),AllocFactorMatrix,(Z$4+1),FALSE)*$E2623</f>
        <v>0</v>
      </c>
      <c r="AA2620" s="5">
        <f t="shared" ca="1" si="1333"/>
        <v>-148550.65477205301</v>
      </c>
      <c r="AB2620" s="5">
        <f ca="1">VLOOKUP(CONCATENATE($F2620," ",$G2620),AllocFactorMatrix,(AB$4+1),FALSE)*$E2623</f>
        <v>-1541.5149232658557</v>
      </c>
      <c r="AC2620" s="5">
        <f ca="1">VLOOKUP(CONCATENATE($F2620," ",$G2620),AllocFactorMatrix,(AC$4+1),FALSE)*$E2623</f>
        <v>-52340.360548426841</v>
      </c>
      <c r="AD2620" s="5">
        <f ca="1">VLOOKUP(CONCATENATE($F2620," ",$G2620),AllocFactorMatrix,(AD$4+1),FALSE)*$E2623</f>
        <v>-8513.9054992683414</v>
      </c>
    </row>
    <row r="2621" spans="2:30" hidden="1" outlineLevel="1">
      <c r="D2621" s="7"/>
      <c r="E2621" s="51"/>
      <c r="F2621" s="52" t="str">
        <f>F2623</f>
        <v>RB_GUP</v>
      </c>
      <c r="G2621" s="55" t="str">
        <f>$G$13</f>
        <v>ENERGY</v>
      </c>
      <c r="H2621" s="4">
        <f t="shared" ca="1" si="1331"/>
        <v>-178611.57155273962</v>
      </c>
      <c r="I2621" s="5">
        <f ca="1">VLOOKUP(CONCATENATE($F2621," ",$G2621),AllocFactorMatrix,(I$4+1),FALSE)*$E2623</f>
        <v>-67019.900009428748</v>
      </c>
      <c r="J2621" s="5">
        <f ca="1">VLOOKUP(CONCATENATE($F2621," ",$G2621),AllocFactorMatrix,(J$4+1),FALSE)*$E2623</f>
        <v>-4343.3225894476836</v>
      </c>
      <c r="K2621" s="5">
        <f ca="1">VLOOKUP(CONCATENATE($F2621," ",$G2621),AllocFactorMatrix,(K$4+1),FALSE)*$E2623</f>
        <v>-14572.318119970432</v>
      </c>
      <c r="L2621" s="5">
        <f ca="1">VLOOKUP(CONCATENATE($F2621," ",$G2621),AllocFactorMatrix,(L$4+1),FALSE)*$E2623</f>
        <v>-463.14135241609131</v>
      </c>
      <c r="M2621" s="5">
        <f ca="1">VLOOKUP(CONCATENATE($F2621," ",$G2621),AllocFactorMatrix,(M$4+1),FALSE)*$E2623</f>
        <v>-42.696218473109091</v>
      </c>
      <c r="N2621" s="5">
        <f t="shared" ca="1" si="1332"/>
        <v>-15078.155690859632</v>
      </c>
      <c r="O2621" s="5">
        <f ca="1">VLOOKUP(CONCATENATE($F2621," ",$G2621),AllocFactorMatrix,(O$4+1),FALSE)*$E2623</f>
        <v>-13285.785761303339</v>
      </c>
      <c r="P2621" s="5">
        <f ca="1">VLOOKUP(CONCATENATE($F2621," ",$G2621),AllocFactorMatrix,(P$4+1),FALSE)*$E2623</f>
        <v>-2462.929039495848</v>
      </c>
      <c r="Q2621" s="5">
        <f ca="1">VLOOKUP(CONCATENATE($F2621," ",$G2621),AllocFactorMatrix,(Q$4+1),FALSE)*$E2623</f>
        <v>-1119.091914595311</v>
      </c>
      <c r="R2621" s="5">
        <f ca="1">VLOOKUP(CONCATENATE($F2621," ",$G2621),AllocFactorMatrix,(R$4+1),FALSE)*$E2623</f>
        <v>-51.852159419073317</v>
      </c>
      <c r="S2621" s="5">
        <f t="shared" ca="1" si="1334"/>
        <v>-16919.658874813569</v>
      </c>
      <c r="T2621" s="5">
        <f ca="1">VLOOKUP(CONCATENATE($F2621," ",$G2621),AllocFactorMatrix,(T$4+1),FALSE)*$E2623</f>
        <v>-509.13648688677597</v>
      </c>
      <c r="U2621" s="5">
        <f ca="1">VLOOKUP(CONCATENATE($F2621," ",$G2621),AllocFactorMatrix,(U$4+1),FALSE)*$E2623</f>
        <v>-8939.6739827405891</v>
      </c>
      <c r="V2621" s="5">
        <f ca="1">VLOOKUP(CONCATENATE($F2621," ",$G2621),AllocFactorMatrix,(V$4+1),FALSE)*$E2623</f>
        <v>-50755.757310307221</v>
      </c>
      <c r="W2621" s="5">
        <f ca="1">VLOOKUP(CONCATENATE($F2621," ",$G2621),AllocFactorMatrix,(W$4+1),FALSE)*$E2623</f>
        <v>-9629.5550831463697</v>
      </c>
      <c r="X2621" s="5">
        <f t="shared" ca="1" si="1335"/>
        <v>-69834.122863080964</v>
      </c>
      <c r="Y2621" s="5">
        <f ca="1">VLOOKUP(CONCATENATE($F2621," ",$G2621),AllocFactorMatrix,(Y$4+1),FALSE)*$E2623</f>
        <v>-3599.5198424160553</v>
      </c>
      <c r="Z2621" s="5">
        <f ca="1">VLOOKUP(CONCATENATE($F2621," ",$G2621),AllocFactorMatrix,(Z$4+1),FALSE)*$E2623</f>
        <v>-58.594444843853722</v>
      </c>
      <c r="AA2621" s="5">
        <f t="shared" ca="1" si="1333"/>
        <v>-3658.1142872599089</v>
      </c>
      <c r="AB2621" s="5">
        <f ca="1">VLOOKUP(CONCATENATE($F2621," ",$G2621),AllocFactorMatrix,(AB$4+1),FALSE)*$E2623</f>
        <v>-65.357389863598712</v>
      </c>
      <c r="AC2621" s="5">
        <f ca="1">VLOOKUP(CONCATENATE($F2621," ",$G2621),AllocFactorMatrix,(AC$4+1),FALSE)*$E2623</f>
        <v>-1413.2660369444691</v>
      </c>
      <c r="AD2621" s="5">
        <f ca="1">VLOOKUP(CONCATENATE($F2621," ",$G2621),AllocFactorMatrix,(AD$4+1),FALSE)*$E2623</f>
        <v>-279.67381104106926</v>
      </c>
    </row>
    <row r="2622" spans="2:30" hidden="1" outlineLevel="1">
      <c r="D2622" s="7"/>
      <c r="E2622" s="51"/>
      <c r="F2622" s="52" t="str">
        <f>F2623</f>
        <v>RB_GUP</v>
      </c>
      <c r="G2622" s="55" t="str">
        <f>$G$14</f>
        <v>CUSTOMER</v>
      </c>
      <c r="H2622" s="4">
        <f t="shared" ca="1" si="1331"/>
        <v>-2797326.9898345871</v>
      </c>
      <c r="I2622" s="5">
        <f ca="1">VLOOKUP(CONCATENATE($F2622," ",$G2622),AllocFactorMatrix,(I$4+1),FALSE)*$E2623</f>
        <v>-1308138.230170287</v>
      </c>
      <c r="J2622" s="5">
        <f ca="1">VLOOKUP(CONCATENATE($F2622," ",$G2622),AllocFactorMatrix,(J$4+1),FALSE)*$E2623</f>
        <v>-342710.55741660268</v>
      </c>
      <c r="K2622" s="5">
        <f ca="1">VLOOKUP(CONCATENATE($F2622," ",$G2622),AllocFactorMatrix,(K$4+1),FALSE)*$E2623</f>
        <v>-97285.704064548627</v>
      </c>
      <c r="L2622" s="5">
        <f ca="1">VLOOKUP(CONCATENATE($F2622," ",$G2622),AllocFactorMatrix,(L$4+1),FALSE)*$E2623</f>
        <v>-31403.287349994149</v>
      </c>
      <c r="M2622" s="5">
        <f ca="1">VLOOKUP(CONCATENATE($F2622," ",$G2622),AllocFactorMatrix,(M$4+1),FALSE)*$E2623</f>
        <v>-5097.385957133517</v>
      </c>
      <c r="N2622" s="5">
        <f t="shared" ca="1" si="1332"/>
        <v>-133786.3773716763</v>
      </c>
      <c r="O2622" s="5">
        <f ca="1">VLOOKUP(CONCATENATE($F2622," ",$G2622),AllocFactorMatrix,(O$4+1),FALSE)*$E2623</f>
        <v>-27608.265726130885</v>
      </c>
      <c r="P2622" s="5">
        <f ca="1">VLOOKUP(CONCATENATE($F2622," ",$G2622),AllocFactorMatrix,(P$4+1),FALSE)*$E2623</f>
        <v>-8175.1504289432787</v>
      </c>
      <c r="Q2622" s="5">
        <f ca="1">VLOOKUP(CONCATENATE($F2622," ",$G2622),AllocFactorMatrix,(Q$4+1),FALSE)*$E2623</f>
        <v>-17758.36387092622</v>
      </c>
      <c r="R2622" s="5">
        <f ca="1">VLOOKUP(CONCATENATE($F2622," ",$G2622),AllocFactorMatrix,(R$4+1),FALSE)*$E2623</f>
        <v>-3120.5697259770682</v>
      </c>
      <c r="S2622" s="5">
        <f t="shared" ca="1" si="1334"/>
        <v>-56662.349751977454</v>
      </c>
      <c r="T2622" s="5">
        <f ca="1">VLOOKUP(CONCATENATE($F2622," ",$G2622),AllocFactorMatrix,(T$4+1),FALSE)*$E2623</f>
        <v>-190.01828820891131</v>
      </c>
      <c r="U2622" s="5">
        <f ca="1">VLOOKUP(CONCATENATE($F2622," ",$G2622),AllocFactorMatrix,(U$4+1),FALSE)*$E2623</f>
        <v>-4850.1455962924283</v>
      </c>
      <c r="V2622" s="5">
        <f ca="1">VLOOKUP(CONCATENATE($F2622," ",$G2622),AllocFactorMatrix,(V$4+1),FALSE)*$E2623</f>
        <v>-26115.566735224296</v>
      </c>
      <c r="W2622" s="5">
        <f ca="1">VLOOKUP(CONCATENATE($F2622," ",$G2622),AllocFactorMatrix,(W$4+1),FALSE)*$E2623</f>
        <v>-4680.9063147832712</v>
      </c>
      <c r="X2622" s="5">
        <f t="shared" ca="1" si="1335"/>
        <v>-35836.636934508904</v>
      </c>
      <c r="Y2622" s="5">
        <f ca="1">VLOOKUP(CONCATENATE($F2622," ",$G2622),AllocFactorMatrix,(Y$4+1),FALSE)*$E2623</f>
        <v>-7642.6677863163577</v>
      </c>
      <c r="Z2622" s="5">
        <f ca="1">VLOOKUP(CONCATENATE($F2622," ",$G2622),AllocFactorMatrix,(Z$4+1),FALSE)*$E2623</f>
        <v>-138.54540869780018</v>
      </c>
      <c r="AA2622" s="5">
        <f t="shared" ca="1" si="1333"/>
        <v>-7781.2131950141575</v>
      </c>
      <c r="AB2622" s="5">
        <f ca="1">VLOOKUP(CONCATENATE($F2622," ",$G2622),AllocFactorMatrix,(AB$4+1),FALSE)*$E2623</f>
        <v>-143.46527983650498</v>
      </c>
      <c r="AC2622" s="5">
        <f ca="1">VLOOKUP(CONCATENATE($F2622," ",$G2622),AllocFactorMatrix,(AC$4+1),FALSE)*$E2623</f>
        <v>-812748.08657379192</v>
      </c>
      <c r="AD2622" s="5">
        <f ca="1">VLOOKUP(CONCATENATE($F2622," ",$G2622),AllocFactorMatrix,(AD$4+1),FALSE)*$E2623</f>
        <v>-99520.073140892287</v>
      </c>
    </row>
    <row r="2623" spans="2:30" collapsed="1">
      <c r="D2623" s="7" t="s">
        <v>246</v>
      </c>
      <c r="E2623" s="42">
        <v>-54883025</v>
      </c>
      <c r="F2623" s="10" t="s">
        <v>74</v>
      </c>
      <c r="G2623" s="55" t="str">
        <f>$G$15</f>
        <v>TOTAL</v>
      </c>
      <c r="H2623" s="4">
        <f t="shared" ca="1" si="1331"/>
        <v>-54883025.000000007</v>
      </c>
      <c r="I2623" s="5">
        <f ca="1">VLOOKUP(CONCATENATE($F2623," ",$G2623),AllocFactorMatrix,(I$4+1),FALSE)*$E2623</f>
        <v>-30396905.433979597</v>
      </c>
      <c r="J2623" s="5">
        <f ca="1">VLOOKUP(CONCATENATE($F2623," ",$G2623),AllocFactorMatrix,(J$4+1),FALSE)*$E2623</f>
        <v>-1757652.9920419655</v>
      </c>
      <c r="K2623" s="5">
        <f ca="1">VLOOKUP(CONCATENATE($F2623," ",$G2623),AllocFactorMatrix,(K$4+1),FALSE)*$E2623</f>
        <v>-5130797.2459641453</v>
      </c>
      <c r="L2623" s="5">
        <f ca="1">VLOOKUP(CONCATENATE($F2623," ",$G2623),AllocFactorMatrix,(L$4+1),FALSE)*$E2623</f>
        <v>-169088.53642820771</v>
      </c>
      <c r="M2623" s="5">
        <f ca="1">VLOOKUP(CONCATENATE($F2623," ",$G2623),AllocFactorMatrix,(M$4+1),FALSE)*$E2623</f>
        <v>-14464.432362360025</v>
      </c>
      <c r="N2623" s="5">
        <f t="shared" ca="1" si="1332"/>
        <v>-5314350.2147547128</v>
      </c>
      <c r="O2623" s="5">
        <f ca="1">VLOOKUP(CONCATENATE($F2623," ",$G2623),AllocFactorMatrix,(O$4+1),FALSE)*$E2623</f>
        <v>-3764035.9205473955</v>
      </c>
      <c r="P2623" s="5">
        <f ca="1">VLOOKUP(CONCATENATE($F2623," ",$G2623),AllocFactorMatrix,(P$4+1),FALSE)*$E2623</f>
        <v>-629179.49985074485</v>
      </c>
      <c r="Q2623" s="5">
        <f ca="1">VLOOKUP(CONCATENATE($F2623," ",$G2623),AllocFactorMatrix,(Q$4+1),FALSE)*$E2623</f>
        <v>-221092.6010114238</v>
      </c>
      <c r="R2623" s="5">
        <f ca="1">VLOOKUP(CONCATENATE($F2623," ",$G2623),AllocFactorMatrix,(R$4+1),FALSE)*$E2623</f>
        <v>-11475.198699501751</v>
      </c>
      <c r="S2623" s="5">
        <f t="shared" ca="1" si="1334"/>
        <v>-4625783.2201090651</v>
      </c>
      <c r="T2623" s="5">
        <f ca="1">VLOOKUP(CONCATENATE($F2623," ",$G2623),AllocFactorMatrix,(T$4+1),FALSE)*$E2623</f>
        <v>-128270.54516369874</v>
      </c>
      <c r="U2623" s="5">
        <f ca="1">VLOOKUP(CONCATENATE($F2623," ",$G2623),AllocFactorMatrix,(U$4+1),FALSE)*$E2623</f>
        <v>-1915115.3374156607</v>
      </c>
      <c r="V2623" s="5">
        <f ca="1">VLOOKUP(CONCATENATE($F2623," ",$G2623),AllocFactorMatrix,(V$4+1),FALSE)*$E2623</f>
        <v>-7334997.4035863783</v>
      </c>
      <c r="W2623" s="5">
        <f ca="1">VLOOKUP(CONCATENATE($F2623," ",$G2623),AllocFactorMatrix,(W$4+1),FALSE)*$E2623</f>
        <v>-1210701.5411575527</v>
      </c>
      <c r="X2623" s="5">
        <f t="shared" ca="1" si="1335"/>
        <v>-10589084.827323291</v>
      </c>
      <c r="Y2623" s="5">
        <f ca="1">VLOOKUP(CONCATENATE($F2623," ",$G2623),AllocFactorMatrix,(Y$4+1),FALSE)*$E2623</f>
        <v>-1173128.8395488381</v>
      </c>
      <c r="Z2623" s="5">
        <f ca="1">VLOOKUP(CONCATENATE($F2623," ",$G2623),AllocFactorMatrix,(Z$4+1),FALSE)*$E2623</f>
        <v>-17147.132294043211</v>
      </c>
      <c r="AA2623" s="5">
        <f t="shared" ca="1" si="1333"/>
        <v>-1190275.9718428813</v>
      </c>
      <c r="AB2623" s="5">
        <f ca="1">VLOOKUP(CONCATENATE($F2623," ",$G2623),AllocFactorMatrix,(AB$4+1),FALSE)*$E2623</f>
        <v>-15075.725331238295</v>
      </c>
      <c r="AC2623" s="5">
        <f ca="1">VLOOKUP(CONCATENATE($F2623," ",$G2623),AllocFactorMatrix,(AC$4+1),FALSE)*$E2623</f>
        <v>-882199.10727734468</v>
      </c>
      <c r="AD2623" s="5">
        <f ca="1">VLOOKUP(CONCATENATE($F2623," ",$G2623),AllocFactorMatrix,(AD$4+1),FALSE)*$E2623</f>
        <v>-111697.50733990698</v>
      </c>
    </row>
    <row r="2624" spans="2:30" hidden="1" outlineLevel="1">
      <c r="D2624" s="7"/>
      <c r="E2624" s="51"/>
      <c r="F2624" s="52" t="str">
        <f>F2631</f>
        <v>BULK_TRANS</v>
      </c>
      <c r="G2624" s="55" t="str">
        <f>$G$8</f>
        <v>PRODUCTION</v>
      </c>
      <c r="H2624" s="4">
        <f t="shared" ref="H2624:H2631" si="1336">SUBTOTAL(9,I2624:AD2624)</f>
        <v>0</v>
      </c>
      <c r="I2624" s="5">
        <f>VLOOKUP(CONCATENATE($F2624," ",$G2624),AllocFactorMatrix,(I$4+1),FALSE)*$E2631</f>
        <v>0</v>
      </c>
      <c r="J2624" s="5">
        <f>VLOOKUP(CONCATENATE($F2624," ",$G2624),AllocFactorMatrix,(J$4+1),FALSE)*$E2631</f>
        <v>0</v>
      </c>
      <c r="K2624" s="5">
        <f>VLOOKUP(CONCATENATE($F2624," ",$G2624),AllocFactorMatrix,(K$4+1),FALSE)*$E2631</f>
        <v>0</v>
      </c>
      <c r="L2624" s="5">
        <f>VLOOKUP(CONCATENATE($F2624," ",$G2624),AllocFactorMatrix,(L$4+1),FALSE)*$E2631</f>
        <v>0</v>
      </c>
      <c r="M2624" s="5">
        <f>VLOOKUP(CONCATENATE($F2624," ",$G2624),AllocFactorMatrix,(M$4+1),FALSE)*$E2631</f>
        <v>0</v>
      </c>
      <c r="N2624" s="5">
        <f t="shared" ref="N2624:N2631" si="1337">SUBTOTAL(9,K2624:M2624)</f>
        <v>0</v>
      </c>
      <c r="O2624" s="5">
        <f>VLOOKUP(CONCATENATE($F2624," ",$G2624),AllocFactorMatrix,(O$4+1),FALSE)*$E2631</f>
        <v>0</v>
      </c>
      <c r="P2624" s="5">
        <f>VLOOKUP(CONCATENATE($F2624," ",$G2624),AllocFactorMatrix,(P$4+1),FALSE)*$E2631</f>
        <v>0</v>
      </c>
      <c r="Q2624" s="5">
        <f>VLOOKUP(CONCATENATE($F2624," ",$G2624),AllocFactorMatrix,(Q$4+1),FALSE)*$E2631</f>
        <v>0</v>
      </c>
      <c r="R2624" s="5">
        <f>VLOOKUP(CONCATENATE($F2624," ",$G2624),AllocFactorMatrix,(R$4+1),FALSE)*$E2631</f>
        <v>0</v>
      </c>
      <c r="S2624" s="5">
        <f>SUBTOTAL(9,O2624:R2624)</f>
        <v>0</v>
      </c>
      <c r="T2624" s="5">
        <f>VLOOKUP(CONCATENATE($F2624," ",$G2624),AllocFactorMatrix,(T$4+1),FALSE)*$E2631</f>
        <v>0</v>
      </c>
      <c r="U2624" s="5">
        <f>VLOOKUP(CONCATENATE($F2624," ",$G2624),AllocFactorMatrix,(U$4+1),FALSE)*$E2631</f>
        <v>0</v>
      </c>
      <c r="V2624" s="5">
        <f>VLOOKUP(CONCATENATE($F2624," ",$G2624),AllocFactorMatrix,(V$4+1),FALSE)*$E2631</f>
        <v>0</v>
      </c>
      <c r="W2624" s="5">
        <f>VLOOKUP(CONCATENATE($F2624," ",$G2624),AllocFactorMatrix,(W$4+1),FALSE)*$E2631</f>
        <v>0</v>
      </c>
      <c r="X2624" s="5">
        <f>SUBTOTAL(9,T2624:W2624)</f>
        <v>0</v>
      </c>
      <c r="Y2624" s="5">
        <f>VLOOKUP(CONCATENATE($F2624," ",$G2624),AllocFactorMatrix,(Y$4+1),FALSE)*$E2631</f>
        <v>0</v>
      </c>
      <c r="Z2624" s="5">
        <f>VLOOKUP(CONCATENATE($F2624," ",$G2624),AllocFactorMatrix,(Z$4+1),FALSE)*$E2631</f>
        <v>0</v>
      </c>
      <c r="AA2624" s="5">
        <f t="shared" ref="AA2624:AA2631" si="1338">SUBTOTAL(9,Y2624:Z2624)</f>
        <v>0</v>
      </c>
      <c r="AB2624" s="5">
        <f>VLOOKUP(CONCATENATE($F2624," ",$G2624),AllocFactorMatrix,(AB$4+1),FALSE)*$E2631</f>
        <v>0</v>
      </c>
      <c r="AC2624" s="5">
        <f>VLOOKUP(CONCATENATE($F2624," ",$G2624),AllocFactorMatrix,(AC$4+1),FALSE)*$E2631</f>
        <v>0</v>
      </c>
      <c r="AD2624" s="5">
        <f>VLOOKUP(CONCATENATE($F2624," ",$G2624),AllocFactorMatrix,(AD$4+1),FALSE)*$E2631</f>
        <v>0</v>
      </c>
    </row>
    <row r="2625" spans="4:30" hidden="1" outlineLevel="1">
      <c r="D2625" s="7"/>
      <c r="E2625" s="51"/>
      <c r="F2625" s="52" t="str">
        <f>F2631</f>
        <v>BULK_TRANS</v>
      </c>
      <c r="G2625" s="55" t="str">
        <f>$G$9</f>
        <v>BULKTRAN</v>
      </c>
      <c r="H2625" s="4">
        <f t="shared" si="1336"/>
        <v>11363.999999999996</v>
      </c>
      <c r="I2625" s="5">
        <f>VLOOKUP(CONCATENATE($F2625," ",$G2625),AllocFactorMatrix,(I$4+1),FALSE)*$E2631</f>
        <v>5597.7131035522134</v>
      </c>
      <c r="J2625" s="5">
        <f>VLOOKUP(CONCATENATE($F2625," ",$G2625),AllocFactorMatrix,(J$4+1),FALSE)*$E2631</f>
        <v>276.71496059127878</v>
      </c>
      <c r="K2625" s="5">
        <f>VLOOKUP(CONCATENATE($F2625," ",$G2625),AllocFactorMatrix,(K$4+1),FALSE)*$E2631</f>
        <v>1013.5910418941658</v>
      </c>
      <c r="L2625" s="5">
        <f>VLOOKUP(CONCATENATE($F2625," ",$G2625),AllocFactorMatrix,(L$4+1),FALSE)*$E2631</f>
        <v>31.904247347485185</v>
      </c>
      <c r="M2625" s="5">
        <f>VLOOKUP(CONCATENATE($F2625," ",$G2625),AllocFactorMatrix,(M$4+1),FALSE)*$E2631</f>
        <v>2.9918782280029359</v>
      </c>
      <c r="N2625" s="5">
        <f t="shared" si="1337"/>
        <v>1048.4871674696537</v>
      </c>
      <c r="O2625" s="5">
        <f>VLOOKUP(CONCATENATE($F2625," ",$G2625),AllocFactorMatrix,(O$4+1),FALSE)*$E2631</f>
        <v>770.48686683540609</v>
      </c>
      <c r="P2625" s="5">
        <f>VLOOKUP(CONCATENATE($F2625," ",$G2625),AllocFactorMatrix,(P$4+1),FALSE)*$E2631</f>
        <v>143.56415061587191</v>
      </c>
      <c r="Q2625" s="5">
        <f>VLOOKUP(CONCATENATE($F2625," ",$G2625),AllocFactorMatrix,(Q$4+1),FALSE)*$E2631</f>
        <v>64.873966498759131</v>
      </c>
      <c r="R2625" s="5">
        <f>VLOOKUP(CONCATENATE($F2625," ",$G2625),AllocFactorMatrix,(R$4+1),FALSE)*$E2631</f>
        <v>2.9173097567471991</v>
      </c>
      <c r="S2625" s="5">
        <f t="shared" ref="S2625:S2631" si="1339">SUBTOTAL(9,O2625:R2625)</f>
        <v>981.84229370678429</v>
      </c>
      <c r="T2625" s="5">
        <f>VLOOKUP(CONCATENATE($F2625," ",$G2625),AllocFactorMatrix,(T$4+1),FALSE)*$E2631</f>
        <v>26.915079736443378</v>
      </c>
      <c r="U2625" s="5">
        <f>VLOOKUP(CONCATENATE($F2625," ",$G2625),AllocFactorMatrix,(U$4+1),FALSE)*$E2631</f>
        <v>440.46069404600752</v>
      </c>
      <c r="V2625" s="5">
        <f>VLOOKUP(CONCATENATE($F2625," ",$G2625),AllocFactorMatrix,(V$4+1),FALSE)*$E2631</f>
        <v>2327.8471442933551</v>
      </c>
      <c r="W2625" s="5">
        <f>VLOOKUP(CONCATENATE($F2625," ",$G2625),AllocFactorMatrix,(W$4+1),FALSE)*$E2631</f>
        <v>420.37061190642646</v>
      </c>
      <c r="X2625" s="5">
        <f t="shared" ref="X2625:X2631" si="1340">SUBTOTAL(9,T2625:W2625)</f>
        <v>3215.5935299822322</v>
      </c>
      <c r="Y2625" s="5">
        <f>VLOOKUP(CONCATENATE($F2625," ",$G2625),AllocFactorMatrix,(Y$4+1),FALSE)*$E2631</f>
        <v>236.61529419619248</v>
      </c>
      <c r="Z2625" s="5">
        <f>VLOOKUP(CONCATENATE($F2625," ",$G2625),AllocFactorMatrix,(Z$4+1),FALSE)*$E2631</f>
        <v>3.9632157326226332</v>
      </c>
      <c r="AA2625" s="5">
        <f t="shared" si="1338"/>
        <v>240.57850992881512</v>
      </c>
      <c r="AB2625" s="5">
        <f>VLOOKUP(CONCATENATE($F2625," ",$G2625),AllocFactorMatrix,(AB$4+1),FALSE)*$E2631</f>
        <v>3.070434769019073</v>
      </c>
      <c r="AC2625" s="5">
        <f>VLOOKUP(CONCATENATE($F2625," ",$G2625),AllocFactorMatrix,(AC$4+1),FALSE)*$E2631</f>
        <v>0</v>
      </c>
      <c r="AD2625" s="5">
        <f>VLOOKUP(CONCATENATE($F2625," ",$G2625),AllocFactorMatrix,(AD$4+1),FALSE)*$E2631</f>
        <v>0</v>
      </c>
    </row>
    <row r="2626" spans="4:30" hidden="1" outlineLevel="1">
      <c r="D2626" s="7"/>
      <c r="E2626" s="51"/>
      <c r="F2626" s="52" t="str">
        <f>F2631</f>
        <v>BULK_TRANS</v>
      </c>
      <c r="G2626" s="55" t="str">
        <f>$G$10</f>
        <v>SUBTRAN</v>
      </c>
      <c r="H2626" s="4">
        <f t="shared" si="1336"/>
        <v>0</v>
      </c>
      <c r="I2626" s="5">
        <f>VLOOKUP(CONCATENATE($F2626," ",$G2626),AllocFactorMatrix,(I$4+1),FALSE)*$E2631</f>
        <v>0</v>
      </c>
      <c r="J2626" s="5">
        <f>VLOOKUP(CONCATENATE($F2626," ",$G2626),AllocFactorMatrix,(J$4+1),FALSE)*$E2631</f>
        <v>0</v>
      </c>
      <c r="K2626" s="5">
        <f>VLOOKUP(CONCATENATE($F2626," ",$G2626),AllocFactorMatrix,(K$4+1),FALSE)*$E2631</f>
        <v>0</v>
      </c>
      <c r="L2626" s="5">
        <f>VLOOKUP(CONCATENATE($F2626," ",$G2626),AllocFactorMatrix,(L$4+1),FALSE)*$E2631</f>
        <v>0</v>
      </c>
      <c r="M2626" s="5">
        <f>VLOOKUP(CONCATENATE($F2626," ",$G2626),AllocFactorMatrix,(M$4+1),FALSE)*$E2631</f>
        <v>0</v>
      </c>
      <c r="N2626" s="5">
        <f t="shared" si="1337"/>
        <v>0</v>
      </c>
      <c r="O2626" s="5">
        <f>VLOOKUP(CONCATENATE($F2626," ",$G2626),AllocFactorMatrix,(O$4+1),FALSE)*$E2631</f>
        <v>0</v>
      </c>
      <c r="P2626" s="5">
        <f>VLOOKUP(CONCATENATE($F2626," ",$G2626),AllocFactorMatrix,(P$4+1),FALSE)*$E2631</f>
        <v>0</v>
      </c>
      <c r="Q2626" s="5">
        <f>VLOOKUP(CONCATENATE($F2626," ",$G2626),AllocFactorMatrix,(Q$4+1),FALSE)*$E2631</f>
        <v>0</v>
      </c>
      <c r="R2626" s="5">
        <f>VLOOKUP(CONCATENATE($F2626," ",$G2626),AllocFactorMatrix,(R$4+1),FALSE)*$E2631</f>
        <v>0</v>
      </c>
      <c r="S2626" s="5">
        <f t="shared" si="1339"/>
        <v>0</v>
      </c>
      <c r="T2626" s="5">
        <f>VLOOKUP(CONCATENATE($F2626," ",$G2626),AllocFactorMatrix,(T$4+1),FALSE)*$E2631</f>
        <v>0</v>
      </c>
      <c r="U2626" s="5">
        <f>VLOOKUP(CONCATENATE($F2626," ",$G2626),AllocFactorMatrix,(U$4+1),FALSE)*$E2631</f>
        <v>0</v>
      </c>
      <c r="V2626" s="5">
        <f>VLOOKUP(CONCATENATE($F2626," ",$G2626),AllocFactorMatrix,(V$4+1),FALSE)*$E2631</f>
        <v>0</v>
      </c>
      <c r="W2626" s="5">
        <f>VLOOKUP(CONCATENATE($F2626," ",$G2626),AllocFactorMatrix,(W$4+1),FALSE)*$E2631</f>
        <v>0</v>
      </c>
      <c r="X2626" s="5">
        <f t="shared" si="1340"/>
        <v>0</v>
      </c>
      <c r="Y2626" s="5">
        <f>VLOOKUP(CONCATENATE($F2626," ",$G2626),AllocFactorMatrix,(Y$4+1),FALSE)*$E2631</f>
        <v>0</v>
      </c>
      <c r="Z2626" s="5">
        <f>VLOOKUP(CONCATENATE($F2626," ",$G2626),AllocFactorMatrix,(Z$4+1),FALSE)*$E2631</f>
        <v>0</v>
      </c>
      <c r="AA2626" s="5">
        <f t="shared" si="1338"/>
        <v>0</v>
      </c>
      <c r="AB2626" s="5">
        <f>VLOOKUP(CONCATENATE($F2626," ",$G2626),AllocFactorMatrix,(AB$4+1),FALSE)*$E2631</f>
        <v>0</v>
      </c>
      <c r="AC2626" s="5">
        <f>VLOOKUP(CONCATENATE($F2626," ",$G2626),AllocFactorMatrix,(AC$4+1),FALSE)*$E2631</f>
        <v>0</v>
      </c>
      <c r="AD2626" s="5">
        <f>VLOOKUP(CONCATENATE($F2626," ",$G2626),AllocFactorMatrix,(AD$4+1),FALSE)*$E2631</f>
        <v>0</v>
      </c>
    </row>
    <row r="2627" spans="4:30" hidden="1" outlineLevel="1">
      <c r="D2627" s="7"/>
      <c r="E2627" s="51"/>
      <c r="F2627" s="52" t="str">
        <f>F2631</f>
        <v>BULK_TRANS</v>
      </c>
      <c r="G2627" s="55" t="str">
        <f>$G$11</f>
        <v>DISTPRI</v>
      </c>
      <c r="H2627" s="4">
        <f t="shared" si="1336"/>
        <v>0</v>
      </c>
      <c r="I2627" s="5">
        <f>VLOOKUP(CONCATENATE($F2627," ",$G2627),AllocFactorMatrix,(I$4+1),FALSE)*$E2631</f>
        <v>0</v>
      </c>
      <c r="J2627" s="5">
        <f>VLOOKUP(CONCATENATE($F2627," ",$G2627),AllocFactorMatrix,(J$4+1),FALSE)*$E2631</f>
        <v>0</v>
      </c>
      <c r="K2627" s="5">
        <f>VLOOKUP(CONCATENATE($F2627," ",$G2627),AllocFactorMatrix,(K$4+1),FALSE)*$E2631</f>
        <v>0</v>
      </c>
      <c r="L2627" s="5">
        <f>VLOOKUP(CONCATENATE($F2627," ",$G2627),AllocFactorMatrix,(L$4+1),FALSE)*$E2631</f>
        <v>0</v>
      </c>
      <c r="M2627" s="5">
        <f>VLOOKUP(CONCATENATE($F2627," ",$G2627),AllocFactorMatrix,(M$4+1),FALSE)*$E2631</f>
        <v>0</v>
      </c>
      <c r="N2627" s="5">
        <f t="shared" si="1337"/>
        <v>0</v>
      </c>
      <c r="O2627" s="5">
        <f>VLOOKUP(CONCATENATE($F2627," ",$G2627),AllocFactorMatrix,(O$4+1),FALSE)*$E2631</f>
        <v>0</v>
      </c>
      <c r="P2627" s="5">
        <f>VLOOKUP(CONCATENATE($F2627," ",$G2627),AllocFactorMatrix,(P$4+1),FALSE)*$E2631</f>
        <v>0</v>
      </c>
      <c r="Q2627" s="5">
        <f>VLOOKUP(CONCATENATE($F2627," ",$G2627),AllocFactorMatrix,(Q$4+1),FALSE)*$E2631</f>
        <v>0</v>
      </c>
      <c r="R2627" s="5">
        <f>VLOOKUP(CONCATENATE($F2627," ",$G2627),AllocFactorMatrix,(R$4+1),FALSE)*$E2631</f>
        <v>0</v>
      </c>
      <c r="S2627" s="5">
        <f t="shared" si="1339"/>
        <v>0</v>
      </c>
      <c r="T2627" s="5">
        <f>VLOOKUP(CONCATENATE($F2627," ",$G2627),AllocFactorMatrix,(T$4+1),FALSE)*$E2631</f>
        <v>0</v>
      </c>
      <c r="U2627" s="5">
        <f>VLOOKUP(CONCATENATE($F2627," ",$G2627),AllocFactorMatrix,(U$4+1),FALSE)*$E2631</f>
        <v>0</v>
      </c>
      <c r="V2627" s="5">
        <f>VLOOKUP(CONCATENATE($F2627," ",$G2627),AllocFactorMatrix,(V$4+1),FALSE)*$E2631</f>
        <v>0</v>
      </c>
      <c r="W2627" s="5">
        <f>VLOOKUP(CONCATENATE($F2627," ",$G2627),AllocFactorMatrix,(W$4+1),FALSE)*$E2631</f>
        <v>0</v>
      </c>
      <c r="X2627" s="5">
        <f t="shared" si="1340"/>
        <v>0</v>
      </c>
      <c r="Y2627" s="5">
        <f>VLOOKUP(CONCATENATE($F2627," ",$G2627),AllocFactorMatrix,(Y$4+1),FALSE)*$E2631</f>
        <v>0</v>
      </c>
      <c r="Z2627" s="5">
        <f>VLOOKUP(CONCATENATE($F2627," ",$G2627),AllocFactorMatrix,(Z$4+1),FALSE)*$E2631</f>
        <v>0</v>
      </c>
      <c r="AA2627" s="5">
        <f t="shared" si="1338"/>
        <v>0</v>
      </c>
      <c r="AB2627" s="5">
        <f>VLOOKUP(CONCATENATE($F2627," ",$G2627),AllocFactorMatrix,(AB$4+1),FALSE)*$E2631</f>
        <v>0</v>
      </c>
      <c r="AC2627" s="5">
        <f>VLOOKUP(CONCATENATE($F2627," ",$G2627),AllocFactorMatrix,(AC$4+1),FALSE)*$E2631</f>
        <v>0</v>
      </c>
      <c r="AD2627" s="5">
        <f>VLOOKUP(CONCATENATE($F2627," ",$G2627),AllocFactorMatrix,(AD$4+1),FALSE)*$E2631</f>
        <v>0</v>
      </c>
    </row>
    <row r="2628" spans="4:30" hidden="1" outlineLevel="1">
      <c r="D2628" s="7"/>
      <c r="E2628" s="51"/>
      <c r="F2628" s="52" t="str">
        <f>F2631</f>
        <v>BULK_TRANS</v>
      </c>
      <c r="G2628" s="55" t="str">
        <f>$G$12</f>
        <v>DISTSEC</v>
      </c>
      <c r="H2628" s="4">
        <f t="shared" si="1336"/>
        <v>0</v>
      </c>
      <c r="I2628" s="5">
        <f>VLOOKUP(CONCATENATE($F2628," ",$G2628),AllocFactorMatrix,(I$4+1),FALSE)*$E2631</f>
        <v>0</v>
      </c>
      <c r="J2628" s="5">
        <f>VLOOKUP(CONCATENATE($F2628," ",$G2628),AllocFactorMatrix,(J$4+1),FALSE)*$E2631</f>
        <v>0</v>
      </c>
      <c r="K2628" s="5">
        <f>VLOOKUP(CONCATENATE($F2628," ",$G2628),AllocFactorMatrix,(K$4+1),FALSE)*$E2631</f>
        <v>0</v>
      </c>
      <c r="L2628" s="5">
        <f>VLOOKUP(CONCATENATE($F2628," ",$G2628),AllocFactorMatrix,(L$4+1),FALSE)*$E2631</f>
        <v>0</v>
      </c>
      <c r="M2628" s="5">
        <f>VLOOKUP(CONCATENATE($F2628," ",$G2628),AllocFactorMatrix,(M$4+1),FALSE)*$E2631</f>
        <v>0</v>
      </c>
      <c r="N2628" s="5">
        <f t="shared" si="1337"/>
        <v>0</v>
      </c>
      <c r="O2628" s="5">
        <f>VLOOKUP(CONCATENATE($F2628," ",$G2628),AllocFactorMatrix,(O$4+1),FALSE)*$E2631</f>
        <v>0</v>
      </c>
      <c r="P2628" s="5">
        <f>VLOOKUP(CONCATENATE($F2628," ",$G2628),AllocFactorMatrix,(P$4+1),FALSE)*$E2631</f>
        <v>0</v>
      </c>
      <c r="Q2628" s="5">
        <f>VLOOKUP(CONCATENATE($F2628," ",$G2628),AllocFactorMatrix,(Q$4+1),FALSE)*$E2631</f>
        <v>0</v>
      </c>
      <c r="R2628" s="5">
        <f>VLOOKUP(CONCATENATE($F2628," ",$G2628),AllocFactorMatrix,(R$4+1),FALSE)*$E2631</f>
        <v>0</v>
      </c>
      <c r="S2628" s="5">
        <f t="shared" si="1339"/>
        <v>0</v>
      </c>
      <c r="T2628" s="5">
        <f>VLOOKUP(CONCATENATE($F2628," ",$G2628),AllocFactorMatrix,(T$4+1),FALSE)*$E2631</f>
        <v>0</v>
      </c>
      <c r="U2628" s="5">
        <f>VLOOKUP(CONCATENATE($F2628," ",$G2628),AllocFactorMatrix,(U$4+1),FALSE)*$E2631</f>
        <v>0</v>
      </c>
      <c r="V2628" s="5">
        <f>VLOOKUP(CONCATENATE($F2628," ",$G2628),AllocFactorMatrix,(V$4+1),FALSE)*$E2631</f>
        <v>0</v>
      </c>
      <c r="W2628" s="5">
        <f>VLOOKUP(CONCATENATE($F2628," ",$G2628),AllocFactorMatrix,(W$4+1),FALSE)*$E2631</f>
        <v>0</v>
      </c>
      <c r="X2628" s="5">
        <f t="shared" si="1340"/>
        <v>0</v>
      </c>
      <c r="Y2628" s="5">
        <f>VLOOKUP(CONCATENATE($F2628," ",$G2628),AllocFactorMatrix,(Y$4+1),FALSE)*$E2631</f>
        <v>0</v>
      </c>
      <c r="Z2628" s="5">
        <f>VLOOKUP(CONCATENATE($F2628," ",$G2628),AllocFactorMatrix,(Z$4+1),FALSE)*$E2631</f>
        <v>0</v>
      </c>
      <c r="AA2628" s="5">
        <f t="shared" si="1338"/>
        <v>0</v>
      </c>
      <c r="AB2628" s="5">
        <f>VLOOKUP(CONCATENATE($F2628," ",$G2628),AllocFactorMatrix,(AB$4+1),FALSE)*$E2631</f>
        <v>0</v>
      </c>
      <c r="AC2628" s="5">
        <f>VLOOKUP(CONCATENATE($F2628," ",$G2628),AllocFactorMatrix,(AC$4+1),FALSE)*$E2631</f>
        <v>0</v>
      </c>
      <c r="AD2628" s="5">
        <f>VLOOKUP(CONCATENATE($F2628," ",$G2628),AllocFactorMatrix,(AD$4+1),FALSE)*$E2631</f>
        <v>0</v>
      </c>
    </row>
    <row r="2629" spans="4:30" hidden="1" outlineLevel="1">
      <c r="D2629" s="7"/>
      <c r="E2629" s="51"/>
      <c r="F2629" s="52" t="str">
        <f>F2631</f>
        <v>BULK_TRANS</v>
      </c>
      <c r="G2629" s="55" t="str">
        <f>$G$13</f>
        <v>ENERGY</v>
      </c>
      <c r="H2629" s="4">
        <f t="shared" si="1336"/>
        <v>0</v>
      </c>
      <c r="I2629" s="5">
        <f>VLOOKUP(CONCATENATE($F2629," ",$G2629),AllocFactorMatrix,(I$4+1),FALSE)*$E2631</f>
        <v>0</v>
      </c>
      <c r="J2629" s="5">
        <f>VLOOKUP(CONCATENATE($F2629," ",$G2629),AllocFactorMatrix,(J$4+1),FALSE)*$E2631</f>
        <v>0</v>
      </c>
      <c r="K2629" s="5">
        <f>VLOOKUP(CONCATENATE($F2629," ",$G2629),AllocFactorMatrix,(K$4+1),FALSE)*$E2631</f>
        <v>0</v>
      </c>
      <c r="L2629" s="5">
        <f>VLOOKUP(CONCATENATE($F2629," ",$G2629),AllocFactorMatrix,(L$4+1),FALSE)*$E2631</f>
        <v>0</v>
      </c>
      <c r="M2629" s="5">
        <f>VLOOKUP(CONCATENATE($F2629," ",$G2629),AllocFactorMatrix,(M$4+1),FALSE)*$E2631</f>
        <v>0</v>
      </c>
      <c r="N2629" s="5">
        <f t="shared" si="1337"/>
        <v>0</v>
      </c>
      <c r="O2629" s="5">
        <f>VLOOKUP(CONCATENATE($F2629," ",$G2629),AllocFactorMatrix,(O$4+1),FALSE)*$E2631</f>
        <v>0</v>
      </c>
      <c r="P2629" s="5">
        <f>VLOOKUP(CONCATENATE($F2629," ",$G2629),AllocFactorMatrix,(P$4+1),FALSE)*$E2631</f>
        <v>0</v>
      </c>
      <c r="Q2629" s="5">
        <f>VLOOKUP(CONCATENATE($F2629," ",$G2629),AllocFactorMatrix,(Q$4+1),FALSE)*$E2631</f>
        <v>0</v>
      </c>
      <c r="R2629" s="5">
        <f>VLOOKUP(CONCATENATE($F2629," ",$G2629),AllocFactorMatrix,(R$4+1),FALSE)*$E2631</f>
        <v>0</v>
      </c>
      <c r="S2629" s="5">
        <f t="shared" si="1339"/>
        <v>0</v>
      </c>
      <c r="T2629" s="5">
        <f>VLOOKUP(CONCATENATE($F2629," ",$G2629),AllocFactorMatrix,(T$4+1),FALSE)*$E2631</f>
        <v>0</v>
      </c>
      <c r="U2629" s="5">
        <f>VLOOKUP(CONCATENATE($F2629," ",$G2629),AllocFactorMatrix,(U$4+1),FALSE)*$E2631</f>
        <v>0</v>
      </c>
      <c r="V2629" s="5">
        <f>VLOOKUP(CONCATENATE($F2629," ",$G2629),AllocFactorMatrix,(V$4+1),FALSE)*$E2631</f>
        <v>0</v>
      </c>
      <c r="W2629" s="5">
        <f>VLOOKUP(CONCATENATE($F2629," ",$G2629),AllocFactorMatrix,(W$4+1),FALSE)*$E2631</f>
        <v>0</v>
      </c>
      <c r="X2629" s="5">
        <f t="shared" si="1340"/>
        <v>0</v>
      </c>
      <c r="Y2629" s="5">
        <f>VLOOKUP(CONCATENATE($F2629," ",$G2629),AllocFactorMatrix,(Y$4+1),FALSE)*$E2631</f>
        <v>0</v>
      </c>
      <c r="Z2629" s="5">
        <f>VLOOKUP(CONCATENATE($F2629," ",$G2629),AllocFactorMatrix,(Z$4+1),FALSE)*$E2631</f>
        <v>0</v>
      </c>
      <c r="AA2629" s="5">
        <f t="shared" si="1338"/>
        <v>0</v>
      </c>
      <c r="AB2629" s="5">
        <f>VLOOKUP(CONCATENATE($F2629," ",$G2629),AllocFactorMatrix,(AB$4+1),FALSE)*$E2631</f>
        <v>0</v>
      </c>
      <c r="AC2629" s="5">
        <f>VLOOKUP(CONCATENATE($F2629," ",$G2629),AllocFactorMatrix,(AC$4+1),FALSE)*$E2631</f>
        <v>0</v>
      </c>
      <c r="AD2629" s="5">
        <f>VLOOKUP(CONCATENATE($F2629," ",$G2629),AllocFactorMatrix,(AD$4+1),FALSE)*$E2631</f>
        <v>0</v>
      </c>
    </row>
    <row r="2630" spans="4:30" hidden="1" outlineLevel="1">
      <c r="D2630" s="7"/>
      <c r="E2630" s="51"/>
      <c r="F2630" s="52" t="str">
        <f>F2631</f>
        <v>BULK_TRANS</v>
      </c>
      <c r="G2630" s="55" t="str">
        <f>$G$14</f>
        <v>CUSTOMER</v>
      </c>
      <c r="H2630" s="4">
        <f t="shared" si="1336"/>
        <v>0</v>
      </c>
      <c r="I2630" s="5">
        <f>VLOOKUP(CONCATENATE($F2630," ",$G2630),AllocFactorMatrix,(I$4+1),FALSE)*$E2631</f>
        <v>0</v>
      </c>
      <c r="J2630" s="5">
        <f>VLOOKUP(CONCATENATE($F2630," ",$G2630),AllocFactorMatrix,(J$4+1),FALSE)*$E2631</f>
        <v>0</v>
      </c>
      <c r="K2630" s="5">
        <f>VLOOKUP(CONCATENATE($F2630," ",$G2630),AllocFactorMatrix,(K$4+1),FALSE)*$E2631</f>
        <v>0</v>
      </c>
      <c r="L2630" s="5">
        <f>VLOOKUP(CONCATENATE($F2630," ",$G2630),AllocFactorMatrix,(L$4+1),FALSE)*$E2631</f>
        <v>0</v>
      </c>
      <c r="M2630" s="5">
        <f>VLOOKUP(CONCATENATE($F2630," ",$G2630),AllocFactorMatrix,(M$4+1),FALSE)*$E2631</f>
        <v>0</v>
      </c>
      <c r="N2630" s="5">
        <f t="shared" si="1337"/>
        <v>0</v>
      </c>
      <c r="O2630" s="5">
        <f>VLOOKUP(CONCATENATE($F2630," ",$G2630),AllocFactorMatrix,(O$4+1),FALSE)*$E2631</f>
        <v>0</v>
      </c>
      <c r="P2630" s="5">
        <f>VLOOKUP(CONCATENATE($F2630," ",$G2630),AllocFactorMatrix,(P$4+1),FALSE)*$E2631</f>
        <v>0</v>
      </c>
      <c r="Q2630" s="5">
        <f>VLOOKUP(CONCATENATE($F2630," ",$G2630),AllocFactorMatrix,(Q$4+1),FALSE)*$E2631</f>
        <v>0</v>
      </c>
      <c r="R2630" s="5">
        <f>VLOOKUP(CONCATENATE($F2630," ",$G2630),AllocFactorMatrix,(R$4+1),FALSE)*$E2631</f>
        <v>0</v>
      </c>
      <c r="S2630" s="5">
        <f t="shared" si="1339"/>
        <v>0</v>
      </c>
      <c r="T2630" s="5">
        <f>VLOOKUP(CONCATENATE($F2630," ",$G2630),AllocFactorMatrix,(T$4+1),FALSE)*$E2631</f>
        <v>0</v>
      </c>
      <c r="U2630" s="5">
        <f>VLOOKUP(CONCATENATE($F2630," ",$G2630),AllocFactorMatrix,(U$4+1),FALSE)*$E2631</f>
        <v>0</v>
      </c>
      <c r="V2630" s="5">
        <f>VLOOKUP(CONCATENATE($F2630," ",$G2630),AllocFactorMatrix,(V$4+1),FALSE)*$E2631</f>
        <v>0</v>
      </c>
      <c r="W2630" s="5">
        <f>VLOOKUP(CONCATENATE($F2630," ",$G2630),AllocFactorMatrix,(W$4+1),FALSE)*$E2631</f>
        <v>0</v>
      </c>
      <c r="X2630" s="5">
        <f t="shared" si="1340"/>
        <v>0</v>
      </c>
      <c r="Y2630" s="5">
        <f>VLOOKUP(CONCATENATE($F2630," ",$G2630),AllocFactorMatrix,(Y$4+1),FALSE)*$E2631</f>
        <v>0</v>
      </c>
      <c r="Z2630" s="5">
        <f>VLOOKUP(CONCATENATE($F2630," ",$G2630),AllocFactorMatrix,(Z$4+1),FALSE)*$E2631</f>
        <v>0</v>
      </c>
      <c r="AA2630" s="5">
        <f t="shared" si="1338"/>
        <v>0</v>
      </c>
      <c r="AB2630" s="5">
        <f>VLOOKUP(CONCATENATE($F2630," ",$G2630),AllocFactorMatrix,(AB$4+1),FALSE)*$E2631</f>
        <v>0</v>
      </c>
      <c r="AC2630" s="5">
        <f>VLOOKUP(CONCATENATE($F2630," ",$G2630),AllocFactorMatrix,(AC$4+1),FALSE)*$E2631</f>
        <v>0</v>
      </c>
      <c r="AD2630" s="5">
        <f>VLOOKUP(CONCATENATE($F2630," ",$G2630),AllocFactorMatrix,(AD$4+1),FALSE)*$E2631</f>
        <v>0</v>
      </c>
    </row>
    <row r="2631" spans="4:30" collapsed="1">
      <c r="D2631" s="7" t="s">
        <v>247</v>
      </c>
      <c r="E2631" s="40">
        <v>11364</v>
      </c>
      <c r="F2631" s="10" t="s">
        <v>34</v>
      </c>
      <c r="G2631" s="55" t="str">
        <f>$G$15</f>
        <v>TOTAL</v>
      </c>
      <c r="H2631" s="4">
        <f t="shared" si="1336"/>
        <v>11363.999999999996</v>
      </c>
      <c r="I2631" s="5">
        <f>VLOOKUP(CONCATENATE($F2631," ",$G2631),AllocFactorMatrix,(I$4+1),FALSE)*$E2631</f>
        <v>5597.7131035522134</v>
      </c>
      <c r="J2631" s="5">
        <f>VLOOKUP(CONCATENATE($F2631," ",$G2631),AllocFactorMatrix,(J$4+1),FALSE)*$E2631</f>
        <v>276.71496059127878</v>
      </c>
      <c r="K2631" s="5">
        <f>VLOOKUP(CONCATENATE($F2631," ",$G2631),AllocFactorMatrix,(K$4+1),FALSE)*$E2631</f>
        <v>1013.5910418941658</v>
      </c>
      <c r="L2631" s="5">
        <f>VLOOKUP(CONCATENATE($F2631," ",$G2631),AllocFactorMatrix,(L$4+1),FALSE)*$E2631</f>
        <v>31.904247347485185</v>
      </c>
      <c r="M2631" s="5">
        <f>VLOOKUP(CONCATENATE($F2631," ",$G2631),AllocFactorMatrix,(M$4+1),FALSE)*$E2631</f>
        <v>2.9918782280029359</v>
      </c>
      <c r="N2631" s="5">
        <f t="shared" si="1337"/>
        <v>1048.4871674696537</v>
      </c>
      <c r="O2631" s="5">
        <f>VLOOKUP(CONCATENATE($F2631," ",$G2631),AllocFactorMatrix,(O$4+1),FALSE)*$E2631</f>
        <v>770.48686683540609</v>
      </c>
      <c r="P2631" s="5">
        <f>VLOOKUP(CONCATENATE($F2631," ",$G2631),AllocFactorMatrix,(P$4+1),FALSE)*$E2631</f>
        <v>143.56415061587191</v>
      </c>
      <c r="Q2631" s="5">
        <f>VLOOKUP(CONCATENATE($F2631," ",$G2631),AllocFactorMatrix,(Q$4+1),FALSE)*$E2631</f>
        <v>64.873966498759131</v>
      </c>
      <c r="R2631" s="5">
        <f>VLOOKUP(CONCATENATE($F2631," ",$G2631),AllocFactorMatrix,(R$4+1),FALSE)*$E2631</f>
        <v>2.9173097567471991</v>
      </c>
      <c r="S2631" s="5">
        <f t="shared" si="1339"/>
        <v>981.84229370678429</v>
      </c>
      <c r="T2631" s="5">
        <f>VLOOKUP(CONCATENATE($F2631," ",$G2631),AllocFactorMatrix,(T$4+1),FALSE)*$E2631</f>
        <v>26.915079736443378</v>
      </c>
      <c r="U2631" s="5">
        <f>VLOOKUP(CONCATENATE($F2631," ",$G2631),AllocFactorMatrix,(U$4+1),FALSE)*$E2631</f>
        <v>440.46069404600752</v>
      </c>
      <c r="V2631" s="5">
        <f>VLOOKUP(CONCATENATE($F2631," ",$G2631),AllocFactorMatrix,(V$4+1),FALSE)*$E2631</f>
        <v>2327.8471442933551</v>
      </c>
      <c r="W2631" s="5">
        <f>VLOOKUP(CONCATENATE($F2631," ",$G2631),AllocFactorMatrix,(W$4+1),FALSE)*$E2631</f>
        <v>420.37061190642646</v>
      </c>
      <c r="X2631" s="5">
        <f t="shared" si="1340"/>
        <v>3215.5935299822322</v>
      </c>
      <c r="Y2631" s="5">
        <f>VLOOKUP(CONCATENATE($F2631," ",$G2631),AllocFactorMatrix,(Y$4+1),FALSE)*$E2631</f>
        <v>236.61529419619248</v>
      </c>
      <c r="Z2631" s="5">
        <f>VLOOKUP(CONCATENATE($F2631," ",$G2631),AllocFactorMatrix,(Z$4+1),FALSE)*$E2631</f>
        <v>3.9632157326226332</v>
      </c>
      <c r="AA2631" s="5">
        <f t="shared" si="1338"/>
        <v>240.57850992881512</v>
      </c>
      <c r="AB2631" s="5">
        <f>VLOOKUP(CONCATENATE($F2631," ",$G2631),AllocFactorMatrix,(AB$4+1),FALSE)*$E2631</f>
        <v>3.070434769019073</v>
      </c>
      <c r="AC2631" s="5">
        <f>VLOOKUP(CONCATENATE($F2631," ",$G2631),AllocFactorMatrix,(AC$4+1),FALSE)*$E2631</f>
        <v>0</v>
      </c>
      <c r="AD2631" s="5">
        <f>VLOOKUP(CONCATENATE($F2631," ",$G2631),AllocFactorMatrix,(AD$4+1),FALSE)*$E2631</f>
        <v>0</v>
      </c>
    </row>
    <row r="2632" spans="4:30" hidden="1" outlineLevel="1">
      <c r="D2632" s="7"/>
      <c r="E2632" s="51"/>
      <c r="F2632" s="52" t="str">
        <f>F2639</f>
        <v>RB_GUP_CWIP</v>
      </c>
      <c r="G2632" s="55" t="str">
        <f>$G$8</f>
        <v>PRODUCTION</v>
      </c>
      <c r="H2632" s="4">
        <f t="shared" ref="H2632:H2639" ca="1" si="1341">SUBTOTAL(9,I2632:AD2632)</f>
        <v>-154703.0651033441</v>
      </c>
      <c r="I2632" s="5">
        <f ca="1">VLOOKUP(CONCATENATE($F2632," ",$G2632),AllocFactorMatrix,(I$4+1),FALSE)*$E2639</f>
        <v>-76204.098441453782</v>
      </c>
      <c r="J2632" s="5">
        <f ca="1">VLOOKUP(CONCATENATE($F2632," ",$G2632),AllocFactorMatrix,(J$4+1),FALSE)*$E2639</f>
        <v>-3767.0408802729594</v>
      </c>
      <c r="K2632" s="5">
        <f ca="1">VLOOKUP(CONCATENATE($F2632," ",$G2632),AllocFactorMatrix,(K$4+1),FALSE)*$E2639</f>
        <v>-13798.454852368845</v>
      </c>
      <c r="L2632" s="5">
        <f ca="1">VLOOKUP(CONCATENATE($F2632," ",$G2632),AllocFactorMatrix,(L$4+1),FALSE)*$E2639</f>
        <v>-434.32636874966522</v>
      </c>
      <c r="M2632" s="5">
        <f ca="1">VLOOKUP(CONCATENATE($F2632," ",$G2632),AllocFactorMatrix,(M$4+1),FALSE)*$E2639</f>
        <v>-40.729737089758551</v>
      </c>
      <c r="N2632" s="5">
        <f t="shared" ref="N2632:N2639" ca="1" si="1342">SUBTOTAL(9,K2632:M2632)</f>
        <v>-14273.510958208268</v>
      </c>
      <c r="O2632" s="5">
        <f ca="1">VLOOKUP(CONCATENATE($F2632," ",$G2632),AllocFactorMatrix,(O$4+1),FALSE)*$E2639</f>
        <v>-10488.972185965282</v>
      </c>
      <c r="P2632" s="5">
        <f ca="1">VLOOKUP(CONCATENATE($F2632," ",$G2632),AllocFactorMatrix,(P$4+1),FALSE)*$E2639</f>
        <v>-1954.4011034172422</v>
      </c>
      <c r="Q2632" s="5">
        <f ca="1">VLOOKUP(CONCATENATE($F2632," ",$G2632),AllocFactorMatrix,(Q$4+1),FALSE)*$E2639</f>
        <v>-883.15746768476788</v>
      </c>
      <c r="R2632" s="5">
        <f ca="1">VLOOKUP(CONCATENATE($F2632," ",$G2632),AllocFactorMatrix,(R$4+1),FALSE)*$E2639</f>
        <v>-39.714604120440242</v>
      </c>
      <c r="S2632" s="5">
        <f ca="1">SUBTOTAL(9,O2632:R2632)</f>
        <v>-13366.245361187732</v>
      </c>
      <c r="T2632" s="5">
        <f ca="1">VLOOKUP(CONCATENATE($F2632," ",$G2632),AllocFactorMatrix,(T$4+1),FALSE)*$E2639</f>
        <v>-366.40666426686903</v>
      </c>
      <c r="U2632" s="5">
        <f ca="1">VLOOKUP(CONCATENATE($F2632," ",$G2632),AllocFactorMatrix,(U$4+1),FALSE)*$E2639</f>
        <v>-5996.1826316845882</v>
      </c>
      <c r="V2632" s="5">
        <f ca="1">VLOOKUP(CONCATENATE($F2632," ",$G2632),AllocFactorMatrix,(V$4+1),FALSE)*$E2639</f>
        <v>-31689.993691855747</v>
      </c>
      <c r="W2632" s="5">
        <f ca="1">VLOOKUP(CONCATENATE($F2632," ",$G2632),AllocFactorMatrix,(W$4+1),FALSE)*$E2639</f>
        <v>-5722.687622429823</v>
      </c>
      <c r="X2632" s="5">
        <f ca="1">SUBTOTAL(9,T2632:W2632)</f>
        <v>-43775.270610237028</v>
      </c>
      <c r="Y2632" s="5">
        <f ca="1">VLOOKUP(CONCATENATE($F2632," ",$G2632),AllocFactorMatrix,(Y$4+1),FALSE)*$E2639</f>
        <v>-3221.1467144034218</v>
      </c>
      <c r="Z2632" s="5">
        <f ca="1">VLOOKUP(CONCATENATE($F2632," ",$G2632),AllocFactorMatrix,(Z$4+1),FALSE)*$E2639</f>
        <v>-53.952976196983201</v>
      </c>
      <c r="AA2632" s="5">
        <f t="shared" ref="AA2632:AA2639" ca="1" si="1343">SUBTOTAL(9,Y2632:Z2632)</f>
        <v>-3275.0996906004052</v>
      </c>
      <c r="AB2632" s="5">
        <f ca="1">VLOOKUP(CONCATENATE($F2632," ",$G2632),AllocFactorMatrix,(AB$4+1),FALSE)*$E2639</f>
        <v>-41.799161383943066</v>
      </c>
      <c r="AC2632" s="5">
        <f ca="1">VLOOKUP(CONCATENATE($F2632," ",$G2632),AllocFactorMatrix,(AC$4+1),FALSE)*$E2639</f>
        <v>0</v>
      </c>
      <c r="AD2632" s="5">
        <f ca="1">VLOOKUP(CONCATENATE($F2632," ",$G2632),AllocFactorMatrix,(AD$4+1),FALSE)*$E2639</f>
        <v>0</v>
      </c>
    </row>
    <row r="2633" spans="4:30" hidden="1" outlineLevel="1">
      <c r="D2633" s="7"/>
      <c r="E2633" s="51"/>
      <c r="F2633" s="52" t="str">
        <f>F2639</f>
        <v>RB_GUP_CWIP</v>
      </c>
      <c r="G2633" s="55" t="str">
        <f>$G$9</f>
        <v>BULKTRAN</v>
      </c>
      <c r="H2633" s="4">
        <f t="shared" ca="1" si="1341"/>
        <v>-147820.33826068099</v>
      </c>
      <c r="I2633" s="5">
        <f ca="1">VLOOKUP(CONCATENATE($F2633," ",$G2633),AllocFactorMatrix,(I$4+1),FALSE)*$E2639</f>
        <v>-72813.784270796794</v>
      </c>
      <c r="J2633" s="5">
        <f ca="1">VLOOKUP(CONCATENATE($F2633," ",$G2633),AllocFactorMatrix,(J$4+1),FALSE)*$E2639</f>
        <v>-3599.4455364654918</v>
      </c>
      <c r="K2633" s="5">
        <f ca="1">VLOOKUP(CONCATENATE($F2633," ",$G2633),AllocFactorMatrix,(K$4+1),FALSE)*$E2639</f>
        <v>-13184.562713022851</v>
      </c>
      <c r="L2633" s="5">
        <f ca="1">VLOOKUP(CONCATENATE($F2633," ",$G2633),AllocFactorMatrix,(L$4+1),FALSE)*$E2639</f>
        <v>-415.00322376431672</v>
      </c>
      <c r="M2633" s="5">
        <f ca="1">VLOOKUP(CONCATENATE($F2633," ",$G2633),AllocFactorMatrix,(M$4+1),FALSE)*$E2639</f>
        <v>-38.917674383857879</v>
      </c>
      <c r="N2633" s="5">
        <f t="shared" ca="1" si="1342"/>
        <v>-13638.483611171026</v>
      </c>
      <c r="O2633" s="5">
        <f ca="1">VLOOKUP(CONCATENATE($F2633," ",$G2633),AllocFactorMatrix,(O$4+1),FALSE)*$E2639</f>
        <v>-10022.318662532736</v>
      </c>
      <c r="P2633" s="5">
        <f ca="1">VLOOKUP(CONCATENATE($F2633," ",$G2633),AllocFactorMatrix,(P$4+1),FALSE)*$E2639</f>
        <v>-1867.4499565421982</v>
      </c>
      <c r="Q2633" s="5">
        <f ca="1">VLOOKUP(CONCATENATE($F2633," ",$G2633),AllocFactorMatrix,(Q$4+1),FALSE)*$E2639</f>
        <v>-843.86586344233228</v>
      </c>
      <c r="R2633" s="5">
        <f ca="1">VLOOKUP(CONCATENATE($F2633," ",$G2633),AllocFactorMatrix,(R$4+1),FALSE)*$E2639</f>
        <v>-37.947704598165785</v>
      </c>
      <c r="S2633" s="5">
        <f t="shared" ref="S2633:S2639" ca="1" si="1344">SUBTOTAL(9,O2633:R2633)</f>
        <v>-12771.582187115431</v>
      </c>
      <c r="T2633" s="5">
        <f ca="1">VLOOKUP(CONCATENATE($F2633," ",$G2633),AllocFactorMatrix,(T$4+1),FALSE)*$E2639</f>
        <v>-350.10526143560907</v>
      </c>
      <c r="U2633" s="5">
        <f ca="1">VLOOKUP(CONCATENATE($F2633," ",$G2633),AllocFactorMatrix,(U$4+1),FALSE)*$E2639</f>
        <v>-5729.4129518140753</v>
      </c>
      <c r="V2633" s="5">
        <f ca="1">VLOOKUP(CONCATENATE($F2633," ",$G2633),AllocFactorMatrix,(V$4+1),FALSE)*$E2639</f>
        <v>-30280.108437927138</v>
      </c>
      <c r="W2633" s="5">
        <f ca="1">VLOOKUP(CONCATENATE($F2633," ",$G2633),AllocFactorMatrix,(W$4+1),FALSE)*$E2639</f>
        <v>-5468.085713380623</v>
      </c>
      <c r="X2633" s="5">
        <f t="shared" ref="X2633:X2639" ca="1" si="1345">SUBTOTAL(9,T2633:W2633)</f>
        <v>-41827.712364557439</v>
      </c>
      <c r="Y2633" s="5">
        <f ca="1">VLOOKUP(CONCATENATE($F2633," ",$G2633),AllocFactorMatrix,(Y$4+1),FALSE)*$E2639</f>
        <v>-3077.8381578433409</v>
      </c>
      <c r="Z2633" s="5">
        <f ca="1">VLOOKUP(CONCATENATE($F2633," ",$G2633),AllocFactorMatrix,(Z$4+1),FALSE)*$E2639</f>
        <v>-51.552612653672149</v>
      </c>
      <c r="AA2633" s="5">
        <f t="shared" ca="1" si="1343"/>
        <v>-3129.3907704970129</v>
      </c>
      <c r="AB2633" s="5">
        <f ca="1">VLOOKUP(CONCATENATE($F2633," ",$G2633),AllocFactorMatrix,(AB$4+1),FALSE)*$E2639</f>
        <v>-39.939520077767988</v>
      </c>
      <c r="AC2633" s="5">
        <f ca="1">VLOOKUP(CONCATENATE($F2633," ",$G2633),AllocFactorMatrix,(AC$4+1),FALSE)*$E2639</f>
        <v>0</v>
      </c>
      <c r="AD2633" s="5">
        <f ca="1">VLOOKUP(CONCATENATE($F2633," ",$G2633),AllocFactorMatrix,(AD$4+1),FALSE)*$E2639</f>
        <v>0</v>
      </c>
    </row>
    <row r="2634" spans="4:30" hidden="1" outlineLevel="1">
      <c r="D2634" s="7"/>
      <c r="E2634" s="51"/>
      <c r="F2634" s="52" t="str">
        <f>F2639</f>
        <v>RB_GUP_CWIP</v>
      </c>
      <c r="G2634" s="55" t="str">
        <f>$G$10</f>
        <v>SUBTRAN</v>
      </c>
      <c r="H2634" s="4">
        <f t="shared" ca="1" si="1341"/>
        <v>-32471.710255947655</v>
      </c>
      <c r="I2634" s="5">
        <f ca="1">VLOOKUP(CONCATENATE($F2634," ",$G2634),AllocFactorMatrix,(I$4+1),FALSE)*$E2639</f>
        <v>-15809.418195362759</v>
      </c>
      <c r="J2634" s="5">
        <f ca="1">VLOOKUP(CONCATENATE($F2634," ",$G2634),AllocFactorMatrix,(J$4+1),FALSE)*$E2639</f>
        <v>-762.98320328256921</v>
      </c>
      <c r="K2634" s="5">
        <f ca="1">VLOOKUP(CONCATENATE($F2634," ",$G2634),AllocFactorMatrix,(K$4+1),FALSE)*$E2639</f>
        <v>-2775.6955871858795</v>
      </c>
      <c r="L2634" s="5">
        <f ca="1">VLOOKUP(CONCATENATE($F2634," ",$G2634),AllocFactorMatrix,(L$4+1),FALSE)*$E2639</f>
        <v>-85.738625097231079</v>
      </c>
      <c r="M2634" s="5">
        <f ca="1">VLOOKUP(CONCATENATE($F2634," ",$G2634),AllocFactorMatrix,(M$4+1),FALSE)*$E2639</f>
        <v>-10.678292312538746</v>
      </c>
      <c r="N2634" s="5">
        <f t="shared" ca="1" si="1342"/>
        <v>-2872.1125045956492</v>
      </c>
      <c r="O2634" s="5">
        <f ca="1">VLOOKUP(CONCATENATE($F2634," ",$G2634),AllocFactorMatrix,(O$4+1),FALSE)*$E2639</f>
        <v>-2097.0813997276155</v>
      </c>
      <c r="P2634" s="5">
        <f ca="1">VLOOKUP(CONCATENATE($F2634," ",$G2634),AllocFactorMatrix,(P$4+1),FALSE)*$E2639</f>
        <v>-389.844986266109</v>
      </c>
      <c r="Q2634" s="5">
        <f ca="1">VLOOKUP(CONCATENATE($F2634," ",$G2634),AllocFactorMatrix,(Q$4+1),FALSE)*$E2639</f>
        <v>-231.96241198172717</v>
      </c>
      <c r="R2634" s="5">
        <f ca="1">VLOOKUP(CONCATENATE($F2634," ",$G2634),AllocFactorMatrix,(R$4+1),FALSE)*$E2639</f>
        <v>0</v>
      </c>
      <c r="S2634" s="5">
        <f t="shared" ca="1" si="1344"/>
        <v>-2718.8887979754518</v>
      </c>
      <c r="T2634" s="5">
        <f ca="1">VLOOKUP(CONCATENATE($F2634," ",$G2634),AllocFactorMatrix,(T$4+1),FALSE)*$E2639</f>
        <v>-73.226481678518553</v>
      </c>
      <c r="U2634" s="5">
        <f ca="1">VLOOKUP(CONCATENATE($F2634," ",$G2634),AllocFactorMatrix,(U$4+1),FALSE)*$E2639</f>
        <v>-1198.7593133460789</v>
      </c>
      <c r="V2634" s="5">
        <f ca="1">VLOOKUP(CONCATENATE($F2634," ",$G2634),AllocFactorMatrix,(V$4+1),FALSE)*$E2639</f>
        <v>-8351.3762572188843</v>
      </c>
      <c r="W2634" s="5">
        <f ca="1">VLOOKUP(CONCATENATE($F2634," ",$G2634),AllocFactorMatrix,(W$4+1),FALSE)*$E2639</f>
        <v>0</v>
      </c>
      <c r="X2634" s="5">
        <f t="shared" ca="1" si="1345"/>
        <v>-9623.3620522434812</v>
      </c>
      <c r="Y2634" s="5">
        <f ca="1">VLOOKUP(CONCATENATE($F2634," ",$G2634),AllocFactorMatrix,(Y$4+1),FALSE)*$E2639</f>
        <v>-631.16006196608816</v>
      </c>
      <c r="Z2634" s="5">
        <f ca="1">VLOOKUP(CONCATENATE($F2634," ",$G2634),AllocFactorMatrix,(Z$4+1),FALSE)*$E2639</f>
        <v>-10.5214553803592</v>
      </c>
      <c r="AA2634" s="5">
        <f t="shared" ca="1" si="1343"/>
        <v>-641.68151734644732</v>
      </c>
      <c r="AB2634" s="5">
        <f ca="1">VLOOKUP(CONCATENATE($F2634," ",$G2634),AllocFactorMatrix,(AB$4+1),FALSE)*$E2639</f>
        <v>-8.4282829879221097</v>
      </c>
      <c r="AC2634" s="5">
        <f ca="1">VLOOKUP(CONCATENATE($F2634," ",$G2634),AllocFactorMatrix,(AC$4+1),FALSE)*$E2639</f>
        <v>-28.657963946059656</v>
      </c>
      <c r="AD2634" s="5">
        <f ca="1">VLOOKUP(CONCATENATE($F2634," ",$G2634),AllocFactorMatrix,(AD$4+1),FALSE)*$E2639</f>
        <v>-6.1777382073177272</v>
      </c>
    </row>
    <row r="2635" spans="4:30" hidden="1" outlineLevel="1">
      <c r="D2635" s="7"/>
      <c r="E2635" s="51"/>
      <c r="F2635" s="52" t="str">
        <f>F2639</f>
        <v>RB_GUP_CWIP</v>
      </c>
      <c r="G2635" s="55" t="str">
        <f>$G$11</f>
        <v>DISTPRI</v>
      </c>
      <c r="H2635" s="4">
        <f t="shared" ca="1" si="1341"/>
        <v>-98846.193209594305</v>
      </c>
      <c r="I2635" s="5">
        <f ca="1">VLOOKUP(CONCATENATE($F2635," ",$G2635),AllocFactorMatrix,(I$4+1),FALSE)*$E2639</f>
        <v>-66063.126764240937</v>
      </c>
      <c r="J2635" s="5">
        <f ca="1">VLOOKUP(CONCATENATE($F2635," ",$G2635),AllocFactorMatrix,(J$4+1),FALSE)*$E2639</f>
        <v>-3114.0433354336205</v>
      </c>
      <c r="K2635" s="5">
        <f ca="1">VLOOKUP(CONCATENATE($F2635," ",$G2635),AllocFactorMatrix,(K$4+1),FALSE)*$E2639</f>
        <v>-11307.282470266484</v>
      </c>
      <c r="L2635" s="5">
        <f ca="1">VLOOKUP(CONCATENATE($F2635," ",$G2635),AllocFactorMatrix,(L$4+1),FALSE)*$E2639</f>
        <v>-349.45386502420087</v>
      </c>
      <c r="M2635" s="5">
        <f ca="1">VLOOKUP(CONCATENATE($F2635," ",$G2635),AllocFactorMatrix,(M$4+1),FALSE)*$E2639</f>
        <v>0</v>
      </c>
      <c r="N2635" s="5">
        <f t="shared" ca="1" si="1342"/>
        <v>-11656.736335290685</v>
      </c>
      <c r="O2635" s="5">
        <f ca="1">VLOOKUP(CONCATENATE($F2635," ",$G2635),AllocFactorMatrix,(O$4+1),FALSE)*$E2639</f>
        <v>-8478.4855087106262</v>
      </c>
      <c r="P2635" s="5">
        <f ca="1">VLOOKUP(CONCATENATE($F2635," ",$G2635),AllocFactorMatrix,(P$4+1),FALSE)*$E2639</f>
        <v>-1579.118496548705</v>
      </c>
      <c r="Q2635" s="5">
        <f ca="1">VLOOKUP(CONCATENATE($F2635," ",$G2635),AllocFactorMatrix,(Q$4+1),FALSE)*$E2639</f>
        <v>0</v>
      </c>
      <c r="R2635" s="5">
        <f ca="1">VLOOKUP(CONCATENATE($F2635," ",$G2635),AllocFactorMatrix,(R$4+1),FALSE)*$E2639</f>
        <v>0</v>
      </c>
      <c r="S2635" s="5">
        <f t="shared" ca="1" si="1344"/>
        <v>-10057.604005259331</v>
      </c>
      <c r="T2635" s="5">
        <f ca="1">VLOOKUP(CONCATENATE($F2635," ",$G2635),AllocFactorMatrix,(T$4+1),FALSE)*$E2639</f>
        <v>-302.25278349208992</v>
      </c>
      <c r="U2635" s="5">
        <f ca="1">VLOOKUP(CONCATENATE($F2635," ",$G2635),AllocFactorMatrix,(U$4+1),FALSE)*$E2639</f>
        <v>-4874.6534461945103</v>
      </c>
      <c r="V2635" s="5">
        <f ca="1">VLOOKUP(CONCATENATE($F2635," ",$G2635),AllocFactorMatrix,(V$4+1),FALSE)*$E2639</f>
        <v>0</v>
      </c>
      <c r="W2635" s="5">
        <f ca="1">VLOOKUP(CONCATENATE($F2635," ",$G2635),AllocFactorMatrix,(W$4+1),FALSE)*$E2639</f>
        <v>0</v>
      </c>
      <c r="X2635" s="5">
        <f t="shared" ca="1" si="1345"/>
        <v>-5176.9062296866005</v>
      </c>
      <c r="Y2635" s="5">
        <f ca="1">VLOOKUP(CONCATENATE($F2635," ",$G2635),AllocFactorMatrix,(Y$4+1),FALSE)*$E2639</f>
        <v>-2556.6530148923571</v>
      </c>
      <c r="Z2635" s="5">
        <f ca="1">VLOOKUP(CONCATENATE($F2635," ",$G2635),AllocFactorMatrix,(Z$4+1),FALSE)*$E2639</f>
        <v>-42.654980339128031</v>
      </c>
      <c r="AA2635" s="5">
        <f t="shared" ca="1" si="1343"/>
        <v>-2599.3079952314852</v>
      </c>
      <c r="AB2635" s="5">
        <f ca="1">VLOOKUP(CONCATENATE($F2635," ",$G2635),AllocFactorMatrix,(AB$4+1),FALSE)*$E2639</f>
        <v>-34.557681249830438</v>
      </c>
      <c r="AC2635" s="5">
        <f ca="1">VLOOKUP(CONCATENATE($F2635," ",$G2635),AllocFactorMatrix,(AC$4+1),FALSE)*$E2639</f>
        <v>-118.38981487799629</v>
      </c>
      <c r="AD2635" s="5">
        <f ca="1">VLOOKUP(CONCATENATE($F2635," ",$G2635),AllocFactorMatrix,(AD$4+1),FALSE)*$E2639</f>
        <v>-25.521048323798734</v>
      </c>
    </row>
    <row r="2636" spans="4:30" hidden="1" outlineLevel="1">
      <c r="D2636" s="7"/>
      <c r="E2636" s="51"/>
      <c r="F2636" s="52" t="str">
        <f>F2639</f>
        <v>RB_GUP_CWIP</v>
      </c>
      <c r="G2636" s="55" t="str">
        <f>$G$12</f>
        <v>DISTSEC</v>
      </c>
      <c r="H2636" s="4">
        <f t="shared" ca="1" si="1341"/>
        <v>-49689.782212408791</v>
      </c>
      <c r="I2636" s="5">
        <f ca="1">VLOOKUP(CONCATENATE($F2636," ",$G2636),AllocFactorMatrix,(I$4+1),FALSE)*$E2639</f>
        <v>-37153.122290094609</v>
      </c>
      <c r="J2636" s="5">
        <f ca="1">VLOOKUP(CONCATENATE($F2636," ",$G2636),AllocFactorMatrix,(J$4+1),FALSE)*$E2639</f>
        <v>-1791.1638666536548</v>
      </c>
      <c r="K2636" s="5">
        <f ca="1">VLOOKUP(CONCATENATE($F2636," ",$G2636),AllocFactorMatrix,(K$4+1),FALSE)*$E2639</f>
        <v>-5404.6878307171</v>
      </c>
      <c r="L2636" s="5">
        <f ca="1">VLOOKUP(CONCATENATE($F2636," ",$G2636),AllocFactorMatrix,(L$4+1),FALSE)*$E2639</f>
        <v>0</v>
      </c>
      <c r="M2636" s="5">
        <f ca="1">VLOOKUP(CONCATENATE($F2636," ",$G2636),AllocFactorMatrix,(M$4+1),FALSE)*$E2639</f>
        <v>0</v>
      </c>
      <c r="N2636" s="5">
        <f t="shared" ca="1" si="1342"/>
        <v>-5404.6878307171</v>
      </c>
      <c r="O2636" s="5">
        <f ca="1">VLOOKUP(CONCATENATE($F2636," ",$G2636),AllocFactorMatrix,(O$4+1),FALSE)*$E2639</f>
        <v>-3443.8881220644885</v>
      </c>
      <c r="P2636" s="5">
        <f ca="1">VLOOKUP(CONCATENATE($F2636," ",$G2636),AllocFactorMatrix,(P$4+1),FALSE)*$E2639</f>
        <v>0</v>
      </c>
      <c r="Q2636" s="5">
        <f ca="1">VLOOKUP(CONCATENATE($F2636," ",$G2636),AllocFactorMatrix,(Q$4+1),FALSE)*$E2639</f>
        <v>0</v>
      </c>
      <c r="R2636" s="5">
        <f ca="1">VLOOKUP(CONCATENATE($F2636," ",$G2636),AllocFactorMatrix,(R$4+1),FALSE)*$E2639</f>
        <v>0</v>
      </c>
      <c r="S2636" s="5">
        <f t="shared" ca="1" si="1344"/>
        <v>-3443.8881220644885</v>
      </c>
      <c r="T2636" s="5">
        <f ca="1">VLOOKUP(CONCATENATE($F2636," ",$G2636),AllocFactorMatrix,(T$4+1),FALSE)*$E2639</f>
        <v>-93.115510003412012</v>
      </c>
      <c r="U2636" s="5">
        <f ca="1">VLOOKUP(CONCATENATE($F2636," ",$G2636),AllocFactorMatrix,(U$4+1),FALSE)*$E2639</f>
        <v>0</v>
      </c>
      <c r="V2636" s="5">
        <f ca="1">VLOOKUP(CONCATENATE($F2636," ",$G2636),AllocFactorMatrix,(V$4+1),FALSE)*$E2639</f>
        <v>0</v>
      </c>
      <c r="W2636" s="5">
        <f ca="1">VLOOKUP(CONCATENATE($F2636," ",$G2636),AllocFactorMatrix,(W$4+1),FALSE)*$E2639</f>
        <v>0</v>
      </c>
      <c r="X2636" s="5">
        <f t="shared" ca="1" si="1345"/>
        <v>-93.115510003412012</v>
      </c>
      <c r="Y2636" s="5">
        <f ca="1">VLOOKUP(CONCATENATE($F2636," ",$G2636),AllocFactorMatrix,(Y$4+1),FALSE)*$E2639</f>
        <v>-1270.2577903659651</v>
      </c>
      <c r="Z2636" s="5">
        <f ca="1">VLOOKUP(CONCATENATE($F2636," ",$G2636),AllocFactorMatrix,(Z$4+1),FALSE)*$E2639</f>
        <v>0</v>
      </c>
      <c r="AA2636" s="5">
        <f t="shared" ca="1" si="1343"/>
        <v>-1270.2577903659651</v>
      </c>
      <c r="AB2636" s="5">
        <f ca="1">VLOOKUP(CONCATENATE($F2636," ",$G2636),AllocFactorMatrix,(AB$4+1),FALSE)*$E2639</f>
        <v>-13.181505953296071</v>
      </c>
      <c r="AC2636" s="5">
        <f ca="1">VLOOKUP(CONCATENATE($F2636," ",$G2636),AllocFactorMatrix,(AC$4+1),FALSE)*$E2639</f>
        <v>-447.56282521422213</v>
      </c>
      <c r="AD2636" s="5">
        <f ca="1">VLOOKUP(CONCATENATE($F2636," ",$G2636),AllocFactorMatrix,(AD$4+1),FALSE)*$E2639</f>
        <v>-72.802471342050609</v>
      </c>
    </row>
    <row r="2637" spans="4:30" hidden="1" outlineLevel="1">
      <c r="D2637" s="7"/>
      <c r="E2637" s="51"/>
      <c r="F2637" s="52" t="str">
        <f>F2639</f>
        <v>RB_GUP_CWIP</v>
      </c>
      <c r="G2637" s="55" t="str">
        <f>$G$13</f>
        <v>ENERGY</v>
      </c>
      <c r="H2637" s="4">
        <f t="shared" ca="1" si="1341"/>
        <v>-7277.8238772005789</v>
      </c>
      <c r="I2637" s="5">
        <f ca="1">VLOOKUP(CONCATENATE($F2637," ",$G2637),AllocFactorMatrix,(I$4+1),FALSE)*$E2639</f>
        <v>-2730.8366658214668</v>
      </c>
      <c r="J2637" s="5">
        <f ca="1">VLOOKUP(CONCATENATE($F2637," ",$G2637),AllocFactorMatrix,(J$4+1),FALSE)*$E2639</f>
        <v>-176.97586205120737</v>
      </c>
      <c r="K2637" s="5">
        <f ca="1">VLOOKUP(CONCATENATE($F2637," ",$G2637),AllocFactorMatrix,(K$4+1),FALSE)*$E2639</f>
        <v>-593.77320202553676</v>
      </c>
      <c r="L2637" s="5">
        <f ca="1">VLOOKUP(CONCATENATE($F2637," ",$G2637),AllocFactorMatrix,(L$4+1),FALSE)*$E2639</f>
        <v>-18.871460364131689</v>
      </c>
      <c r="M2637" s="5">
        <f ca="1">VLOOKUP(CONCATENATE($F2637," ",$G2637),AllocFactorMatrix,(M$4+1),FALSE)*$E2639</f>
        <v>-1.7397280342388857</v>
      </c>
      <c r="N2637" s="5">
        <f t="shared" ca="1" si="1342"/>
        <v>-614.38439042390735</v>
      </c>
      <c r="O2637" s="5">
        <f ca="1">VLOOKUP(CONCATENATE($F2637," ",$G2637),AllocFactorMatrix,(O$4+1),FALSE)*$E2639</f>
        <v>-541.35131335784854</v>
      </c>
      <c r="P2637" s="5">
        <f ca="1">VLOOKUP(CONCATENATE($F2637," ",$G2637),AllocFactorMatrix,(P$4+1),FALSE)*$E2639</f>
        <v>-100.35611699548161</v>
      </c>
      <c r="Q2637" s="5">
        <f ca="1">VLOOKUP(CONCATENATE($F2637," ",$G2637),AllocFactorMatrix,(Q$4+1),FALSE)*$E2639</f>
        <v>-45.599250854914388</v>
      </c>
      <c r="R2637" s="5">
        <f ca="1">VLOOKUP(CONCATENATE($F2637," ",$G2637),AllocFactorMatrix,(R$4+1),FALSE)*$E2639</f>
        <v>-2.1128019905088533</v>
      </c>
      <c r="S2637" s="5">
        <f t="shared" ca="1" si="1344"/>
        <v>-689.41948319875348</v>
      </c>
      <c r="T2637" s="5">
        <f ca="1">VLOOKUP(CONCATENATE($F2637," ",$G2637),AllocFactorMatrix,(T$4+1),FALSE)*$E2639</f>
        <v>-20.745608186558517</v>
      </c>
      <c r="U2637" s="5">
        <f ca="1">VLOOKUP(CONCATENATE($F2637," ",$G2637),AllocFactorMatrix,(U$4+1),FALSE)*$E2639</f>
        <v>-364.26180118328574</v>
      </c>
      <c r="V2637" s="5">
        <f ca="1">VLOOKUP(CONCATENATE($F2637," ",$G2637),AllocFactorMatrix,(V$4+1),FALSE)*$E2639</f>
        <v>-2068.1272733176725</v>
      </c>
      <c r="W2637" s="5">
        <f ca="1">VLOOKUP(CONCATENATE($F2637," ",$G2637),AllocFactorMatrix,(W$4+1),FALSE)*$E2639</f>
        <v>-392.37214756966239</v>
      </c>
      <c r="X2637" s="5">
        <f t="shared" ca="1" si="1345"/>
        <v>-2845.5068302571794</v>
      </c>
      <c r="Y2637" s="5">
        <f ca="1">VLOOKUP(CONCATENATE($F2637," ",$G2637),AllocFactorMatrix,(Y$4+1),FALSE)*$E2639</f>
        <v>-146.66838899548898</v>
      </c>
      <c r="Z2637" s="5">
        <f ca="1">VLOOKUP(CONCATENATE($F2637," ",$G2637),AllocFactorMatrix,(Z$4+1),FALSE)*$E2639</f>
        <v>-2.3875275607772908</v>
      </c>
      <c r="AA2637" s="5">
        <f t="shared" ca="1" si="1343"/>
        <v>-149.05591655626628</v>
      </c>
      <c r="AB2637" s="5">
        <f ca="1">VLOOKUP(CONCATENATE($F2637," ",$G2637),AllocFactorMatrix,(AB$4+1),FALSE)*$E2639</f>
        <v>-2.6630949404101467</v>
      </c>
      <c r="AC2637" s="5">
        <f ca="1">VLOOKUP(CONCATENATE($F2637," ",$G2637),AllocFactorMatrix,(AC$4+1),FALSE)*$E2639</f>
        <v>-57.585861985845831</v>
      </c>
      <c r="AD2637" s="5">
        <f ca="1">VLOOKUP(CONCATENATE($F2637," ",$G2637),AllocFactorMatrix,(AD$4+1),FALSE)*$E2639</f>
        <v>-11.395771965543499</v>
      </c>
    </row>
    <row r="2638" spans="4:30" hidden="1" outlineLevel="1">
      <c r="D2638" s="7"/>
      <c r="E2638" s="51"/>
      <c r="F2638" s="52" t="str">
        <f>F2639</f>
        <v>RB_GUP_CWIP</v>
      </c>
      <c r="G2638" s="55" t="str">
        <f>$G$14</f>
        <v>CUSTOMER</v>
      </c>
      <c r="H2638" s="4">
        <f t="shared" ca="1" si="1341"/>
        <v>-26073.08708082356</v>
      </c>
      <c r="I2638" s="5">
        <f ca="1">VLOOKUP(CONCATENATE($F2638," ",$G2638),AllocFactorMatrix,(I$4+1),FALSE)*$E2639</f>
        <v>-13290.000016857894</v>
      </c>
      <c r="J2638" s="5">
        <f ca="1">VLOOKUP(CONCATENATE($F2638," ",$G2638),AllocFactorMatrix,(J$4+1),FALSE)*$E2639</f>
        <v>-3193.2453704462814</v>
      </c>
      <c r="K2638" s="5">
        <f ca="1">VLOOKUP(CONCATENATE($F2638," ",$G2638),AllocFactorMatrix,(K$4+1),FALSE)*$E2639</f>
        <v>-908.68533719402876</v>
      </c>
      <c r="L2638" s="5">
        <f ca="1">VLOOKUP(CONCATENATE($F2638," ",$G2638),AllocFactorMatrix,(L$4+1),FALSE)*$E2639</f>
        <v>-268.96389995791742</v>
      </c>
      <c r="M2638" s="5">
        <f ca="1">VLOOKUP(CONCATENATE($F2638," ",$G2638),AllocFactorMatrix,(M$4+1),FALSE)*$E2639</f>
        <v>-43.545120547590457</v>
      </c>
      <c r="N2638" s="5">
        <f t="shared" ca="1" si="1342"/>
        <v>-1221.1943576995366</v>
      </c>
      <c r="O2638" s="5">
        <f ca="1">VLOOKUP(CONCATENATE($F2638," ",$G2638),AllocFactorMatrix,(O$4+1),FALSE)*$E2639</f>
        <v>-242.66352924500146</v>
      </c>
      <c r="P2638" s="5">
        <f ca="1">VLOOKUP(CONCATENATE($F2638," ",$G2638),AllocFactorMatrix,(P$4+1),FALSE)*$E2639</f>
        <v>-70.708520280642645</v>
      </c>
      <c r="Q2638" s="5">
        <f ca="1">VLOOKUP(CONCATENATE($F2638," ",$G2638),AllocFactorMatrix,(Q$4+1),FALSE)*$E2639</f>
        <v>-151.64911967814871</v>
      </c>
      <c r="R2638" s="5">
        <f ca="1">VLOOKUP(CONCATENATE($F2638," ",$G2638),AllocFactorMatrix,(R$4+1),FALSE)*$E2639</f>
        <v>-26.63132165719491</v>
      </c>
      <c r="S2638" s="5">
        <f t="shared" ca="1" si="1344"/>
        <v>-491.65249086098777</v>
      </c>
      <c r="T2638" s="5">
        <f ca="1">VLOOKUP(CONCATENATE($F2638," ",$G2638),AllocFactorMatrix,(T$4+1),FALSE)*$E2639</f>
        <v>-1.6722756050905032</v>
      </c>
      <c r="U2638" s="5">
        <f ca="1">VLOOKUP(CONCATENATE($F2638," ",$G2638),AllocFactorMatrix,(U$4+1),FALSE)*$E2639</f>
        <v>-41.96527338243078</v>
      </c>
      <c r="V2638" s="5">
        <f ca="1">VLOOKUP(CONCATENATE($F2638," ",$G2638),AllocFactorMatrix,(V$4+1),FALSE)*$E2639</f>
        <v>-223.02726614219247</v>
      </c>
      <c r="W2638" s="5">
        <f ca="1">VLOOKUP(CONCATENATE($F2638," ",$G2638),AllocFactorMatrix,(W$4+1),FALSE)*$E2639</f>
        <v>-39.948781118743462</v>
      </c>
      <c r="X2638" s="5">
        <f t="shared" ca="1" si="1345"/>
        <v>-306.61359624845721</v>
      </c>
      <c r="Y2638" s="5">
        <f ca="1">VLOOKUP(CONCATENATE($F2638," ",$G2638),AllocFactorMatrix,(Y$4+1),FALSE)*$E2639</f>
        <v>-67.084211574854351</v>
      </c>
      <c r="Z2638" s="5">
        <f ca="1">VLOOKUP(CONCATENATE($F2638," ",$G2638),AllocFactorMatrix,(Z$4+1),FALSE)*$E2639</f>
        <v>-1.1978310614140661</v>
      </c>
      <c r="AA2638" s="5">
        <f t="shared" ca="1" si="1343"/>
        <v>-68.282042636268415</v>
      </c>
      <c r="AB2638" s="5">
        <f ca="1">VLOOKUP(CONCATENATE($F2638," ",$G2638),AllocFactorMatrix,(AB$4+1),FALSE)*$E2639</f>
        <v>-1.3369927124038536</v>
      </c>
      <c r="AC2638" s="5">
        <f ca="1">VLOOKUP(CONCATENATE($F2638," ",$G2638),AllocFactorMatrix,(AC$4+1),FALSE)*$E2639</f>
        <v>-6634.5305662159035</v>
      </c>
      <c r="AD2638" s="5">
        <f ca="1">VLOOKUP(CONCATENATE($F2638," ",$G2638),AllocFactorMatrix,(AD$4+1),FALSE)*$E2639</f>
        <v>-866.23164714582981</v>
      </c>
    </row>
    <row r="2639" spans="4:30" collapsed="1">
      <c r="D2639" s="7" t="s">
        <v>248</v>
      </c>
      <c r="E2639" s="40">
        <v>-516882</v>
      </c>
      <c r="F2639" s="10" t="s">
        <v>71</v>
      </c>
      <c r="G2639" s="55" t="str">
        <f>$G$15</f>
        <v>TOTAL</v>
      </c>
      <c r="H2639" s="4">
        <f t="shared" ca="1" si="1341"/>
        <v>-516882</v>
      </c>
      <c r="I2639" s="5">
        <f ca="1">VLOOKUP(CONCATENATE($F2639," ",$G2639),AllocFactorMatrix,(I$4+1),FALSE)*$E2639</f>
        <v>-284064.38664462825</v>
      </c>
      <c r="J2639" s="5">
        <f ca="1">VLOOKUP(CONCATENATE($F2639," ",$G2639),AllocFactorMatrix,(J$4+1),FALSE)*$E2639</f>
        <v>-16404.898054605786</v>
      </c>
      <c r="K2639" s="5">
        <f ca="1">VLOOKUP(CONCATENATE($F2639," ",$G2639),AllocFactorMatrix,(K$4+1),FALSE)*$E2639</f>
        <v>-47973.141992780722</v>
      </c>
      <c r="L2639" s="5">
        <f ca="1">VLOOKUP(CONCATENATE($F2639," ",$G2639),AllocFactorMatrix,(L$4+1),FALSE)*$E2639</f>
        <v>-1572.357442957463</v>
      </c>
      <c r="M2639" s="5">
        <f ca="1">VLOOKUP(CONCATENATE($F2639," ",$G2639),AllocFactorMatrix,(M$4+1),FALSE)*$E2639</f>
        <v>-135.61055236798452</v>
      </c>
      <c r="N2639" s="5">
        <f t="shared" ca="1" si="1342"/>
        <v>-49681.109988106175</v>
      </c>
      <c r="O2639" s="5">
        <f ca="1">VLOOKUP(CONCATENATE($F2639," ",$G2639),AllocFactorMatrix,(O$4+1),FALSE)*$E2639</f>
        <v>-35314.760721603605</v>
      </c>
      <c r="P2639" s="5">
        <f ca="1">VLOOKUP(CONCATENATE($F2639," ",$G2639),AllocFactorMatrix,(P$4+1),FALSE)*$E2639</f>
        <v>-5961.8791800503786</v>
      </c>
      <c r="Q2639" s="5">
        <f ca="1">VLOOKUP(CONCATENATE($F2639," ",$G2639),AllocFactorMatrix,(Q$4+1),FALSE)*$E2639</f>
        <v>-2156.23411364189</v>
      </c>
      <c r="R2639" s="5">
        <f ca="1">VLOOKUP(CONCATENATE($F2639," ",$G2639),AllocFactorMatrix,(R$4+1),FALSE)*$E2639</f>
        <v>-106.40643236630979</v>
      </c>
      <c r="S2639" s="5">
        <f t="shared" ca="1" si="1344"/>
        <v>-43539.280447662182</v>
      </c>
      <c r="T2639" s="5">
        <f ca="1">VLOOKUP(CONCATENATE($F2639," ",$G2639),AllocFactorMatrix,(T$4+1),FALSE)*$E2639</f>
        <v>-1207.5245846681476</v>
      </c>
      <c r="U2639" s="5">
        <f ca="1">VLOOKUP(CONCATENATE($F2639," ",$G2639),AllocFactorMatrix,(U$4+1),FALSE)*$E2639</f>
        <v>-18205.23541760497</v>
      </c>
      <c r="V2639" s="5">
        <f ca="1">VLOOKUP(CONCATENATE($F2639," ",$G2639),AllocFactorMatrix,(V$4+1),FALSE)*$E2639</f>
        <v>-72612.632926461636</v>
      </c>
      <c r="W2639" s="5">
        <f ca="1">VLOOKUP(CONCATENATE($F2639," ",$G2639),AllocFactorMatrix,(W$4+1),FALSE)*$E2639</f>
        <v>-11623.094264498852</v>
      </c>
      <c r="X2639" s="5">
        <f t="shared" ca="1" si="1345"/>
        <v>-103648.48719323361</v>
      </c>
      <c r="Y2639" s="5">
        <f ca="1">VLOOKUP(CONCATENATE($F2639," ",$G2639),AllocFactorMatrix,(Y$4+1),FALSE)*$E2639</f>
        <v>-10970.80834004152</v>
      </c>
      <c r="Z2639" s="5">
        <f ca="1">VLOOKUP(CONCATENATE($F2639," ",$G2639),AllocFactorMatrix,(Z$4+1),FALSE)*$E2639</f>
        <v>-162.26738319233394</v>
      </c>
      <c r="AA2639" s="5">
        <f t="shared" ca="1" si="1343"/>
        <v>-11133.075723233855</v>
      </c>
      <c r="AB2639" s="5">
        <f ca="1">VLOOKUP(CONCATENATE($F2639," ",$G2639),AllocFactorMatrix,(AB$4+1),FALSE)*$E2639</f>
        <v>-141.90623930557365</v>
      </c>
      <c r="AC2639" s="5">
        <f ca="1">VLOOKUP(CONCATENATE($F2639," ",$G2639),AllocFactorMatrix,(AC$4+1),FALSE)*$E2639</f>
        <v>-7286.7270322400282</v>
      </c>
      <c r="AD2639" s="5">
        <f ca="1">VLOOKUP(CONCATENATE($F2639," ",$G2639),AllocFactorMatrix,(AD$4+1),FALSE)*$E2639</f>
        <v>-982.12867698454045</v>
      </c>
    </row>
    <row r="2640" spans="4:30" hidden="1" outlineLevel="1">
      <c r="D2640" s="7"/>
      <c r="E2640" s="51"/>
      <c r="F2640" s="52" t="str">
        <f>F2647</f>
        <v>BULK_TRANS</v>
      </c>
      <c r="G2640" s="55" t="str">
        <f>$G$8</f>
        <v>PRODUCTION</v>
      </c>
      <c r="H2640" s="4">
        <f t="shared" ref="H2640:H2647" si="1346">SUBTOTAL(9,I2640:AD2640)</f>
        <v>0</v>
      </c>
      <c r="I2640" s="5">
        <f>VLOOKUP(CONCATENATE($F2640," ",$G2640),AllocFactorMatrix,(I$4+1),FALSE)*$E2647</f>
        <v>0</v>
      </c>
      <c r="J2640" s="5">
        <f>VLOOKUP(CONCATENATE($F2640," ",$G2640),AllocFactorMatrix,(J$4+1),FALSE)*$E2647</f>
        <v>0</v>
      </c>
      <c r="K2640" s="5">
        <f>VLOOKUP(CONCATENATE($F2640," ",$G2640),AllocFactorMatrix,(K$4+1),FALSE)*$E2647</f>
        <v>0</v>
      </c>
      <c r="L2640" s="5">
        <f>VLOOKUP(CONCATENATE($F2640," ",$G2640),AllocFactorMatrix,(L$4+1),FALSE)*$E2647</f>
        <v>0</v>
      </c>
      <c r="M2640" s="5">
        <f>VLOOKUP(CONCATENATE($F2640," ",$G2640),AllocFactorMatrix,(M$4+1),FALSE)*$E2647</f>
        <v>0</v>
      </c>
      <c r="N2640" s="5">
        <f t="shared" ref="N2640:N2647" si="1347">SUBTOTAL(9,K2640:M2640)</f>
        <v>0</v>
      </c>
      <c r="O2640" s="5">
        <f>VLOOKUP(CONCATENATE($F2640," ",$G2640),AllocFactorMatrix,(O$4+1),FALSE)*$E2647</f>
        <v>0</v>
      </c>
      <c r="P2640" s="5">
        <f>VLOOKUP(CONCATENATE($F2640," ",$G2640),AllocFactorMatrix,(P$4+1),FALSE)*$E2647</f>
        <v>0</v>
      </c>
      <c r="Q2640" s="5">
        <f>VLOOKUP(CONCATENATE($F2640," ",$G2640),AllocFactorMatrix,(Q$4+1),FALSE)*$E2647</f>
        <v>0</v>
      </c>
      <c r="R2640" s="5">
        <f>VLOOKUP(CONCATENATE($F2640," ",$G2640),AllocFactorMatrix,(R$4+1),FALSE)*$E2647</f>
        <v>0</v>
      </c>
      <c r="S2640" s="5">
        <f>SUBTOTAL(9,O2640:R2640)</f>
        <v>0</v>
      </c>
      <c r="T2640" s="5">
        <f>VLOOKUP(CONCATENATE($F2640," ",$G2640),AllocFactorMatrix,(T$4+1),FALSE)*$E2647</f>
        <v>0</v>
      </c>
      <c r="U2640" s="5">
        <f>VLOOKUP(CONCATENATE($F2640," ",$G2640),AllocFactorMatrix,(U$4+1),FALSE)*$E2647</f>
        <v>0</v>
      </c>
      <c r="V2640" s="5">
        <f>VLOOKUP(CONCATENATE($F2640," ",$G2640),AllocFactorMatrix,(V$4+1),FALSE)*$E2647</f>
        <v>0</v>
      </c>
      <c r="W2640" s="5">
        <f>VLOOKUP(CONCATENATE($F2640," ",$G2640),AllocFactorMatrix,(W$4+1),FALSE)*$E2647</f>
        <v>0</v>
      </c>
      <c r="X2640" s="5">
        <f>SUBTOTAL(9,T2640:W2640)</f>
        <v>0</v>
      </c>
      <c r="Y2640" s="5">
        <f>VLOOKUP(CONCATENATE($F2640," ",$G2640),AllocFactorMatrix,(Y$4+1),FALSE)*$E2647</f>
        <v>0</v>
      </c>
      <c r="Z2640" s="5">
        <f>VLOOKUP(CONCATENATE($F2640," ",$G2640),AllocFactorMatrix,(Z$4+1),FALSE)*$E2647</f>
        <v>0</v>
      </c>
      <c r="AA2640" s="5">
        <f t="shared" ref="AA2640:AA2647" si="1348">SUBTOTAL(9,Y2640:Z2640)</f>
        <v>0</v>
      </c>
      <c r="AB2640" s="5">
        <f>VLOOKUP(CONCATENATE($F2640," ",$G2640),AllocFactorMatrix,(AB$4+1),FALSE)*$E2647</f>
        <v>0</v>
      </c>
      <c r="AC2640" s="5">
        <f>VLOOKUP(CONCATENATE($F2640," ",$G2640),AllocFactorMatrix,(AC$4+1),FALSE)*$E2647</f>
        <v>0</v>
      </c>
      <c r="AD2640" s="5">
        <f>VLOOKUP(CONCATENATE($F2640," ",$G2640),AllocFactorMatrix,(AD$4+1),FALSE)*$E2647</f>
        <v>0</v>
      </c>
    </row>
    <row r="2641" spans="4:30" hidden="1" outlineLevel="1">
      <c r="D2641" s="7"/>
      <c r="E2641" s="51"/>
      <c r="F2641" s="52" t="str">
        <f>F2647</f>
        <v>BULK_TRANS</v>
      </c>
      <c r="G2641" s="55" t="str">
        <f>$G$9</f>
        <v>BULKTRAN</v>
      </c>
      <c r="H2641" s="4">
        <f t="shared" si="1346"/>
        <v>21712.999999999996</v>
      </c>
      <c r="I2641" s="5">
        <f>VLOOKUP(CONCATENATE($F2641," ",$G2641),AllocFactorMatrix,(I$4+1),FALSE)*$E2647</f>
        <v>10695.454471790674</v>
      </c>
      <c r="J2641" s="5">
        <f>VLOOKUP(CONCATENATE($F2641," ",$G2641),AllocFactorMatrix,(J$4+1),FALSE)*$E2647</f>
        <v>528.71453179500497</v>
      </c>
      <c r="K2641" s="5">
        <f>VLOOKUP(CONCATENATE($F2641," ",$G2641),AllocFactorMatrix,(K$4+1),FALSE)*$E2647</f>
        <v>1936.6510289201005</v>
      </c>
      <c r="L2641" s="5">
        <f>VLOOKUP(CONCATENATE($F2641," ",$G2641),AllocFactorMatrix,(L$4+1),FALSE)*$E2647</f>
        <v>60.958898508970947</v>
      </c>
      <c r="M2641" s="5">
        <f>VLOOKUP(CONCATENATE($F2641," ",$G2641),AllocFactorMatrix,(M$4+1),FALSE)*$E2647</f>
        <v>5.7165304439130367</v>
      </c>
      <c r="N2641" s="5">
        <f t="shared" si="1347"/>
        <v>2003.3264578729845</v>
      </c>
      <c r="O2641" s="5">
        <f>VLOOKUP(CONCATENATE($F2641," ",$G2641),AllocFactorMatrix,(O$4+1),FALSE)*$E2647</f>
        <v>1472.1560488909868</v>
      </c>
      <c r="P2641" s="5">
        <f>VLOOKUP(CONCATENATE($F2641," ",$G2641),AllocFactorMatrix,(P$4+1),FALSE)*$E2647</f>
        <v>274.30556162640153</v>
      </c>
      <c r="Q2641" s="5">
        <f>VLOOKUP(CONCATENATE($F2641," ",$G2641),AllocFactorMatrix,(Q$4+1),FALSE)*$E2647</f>
        <v>123.95357572928167</v>
      </c>
      <c r="R2641" s="5">
        <f>VLOOKUP(CONCATENATE($F2641," ",$G2641),AllocFactorMatrix,(R$4+1),FALSE)*$E2647</f>
        <v>5.574053744126358</v>
      </c>
      <c r="S2641" s="5">
        <f t="shared" ref="S2641:S2647" si="1349">SUBTOTAL(9,O2641:R2641)</f>
        <v>1875.9892399907962</v>
      </c>
      <c r="T2641" s="5">
        <f>VLOOKUP(CONCATENATE($F2641," ",$G2641),AllocFactorMatrix,(T$4+1),FALSE)*$E2647</f>
        <v>51.426181478123468</v>
      </c>
      <c r="U2641" s="5">
        <f>VLOOKUP(CONCATENATE($F2641," ",$G2641),AllocFactorMatrix,(U$4+1),FALSE)*$E2647</f>
        <v>841.58069780191499</v>
      </c>
      <c r="V2641" s="5">
        <f>VLOOKUP(CONCATENATE($F2641," ",$G2641),AllocFactorMatrix,(V$4+1),FALSE)*$E2647</f>
        <v>4447.7776349913429</v>
      </c>
      <c r="W2641" s="5">
        <f>VLOOKUP(CONCATENATE($F2641," ",$G2641),AllocFactorMatrix,(W$4+1),FALSE)*$E2647</f>
        <v>803.19492223902125</v>
      </c>
      <c r="X2641" s="5">
        <f t="shared" ref="X2641:X2647" si="1350">SUBTOTAL(9,T2641:W2641)</f>
        <v>6143.9794365104026</v>
      </c>
      <c r="Y2641" s="5">
        <f>VLOOKUP(CONCATENATE($F2641," ",$G2641),AllocFactorMatrix,(Y$4+1),FALSE)*$E2647</f>
        <v>452.09678659643851</v>
      </c>
      <c r="Z2641" s="5">
        <f>VLOOKUP(CONCATENATE($F2641," ",$G2641),AllocFactorMatrix,(Z$4+1),FALSE)*$E2647</f>
        <v>7.5724483634666697</v>
      </c>
      <c r="AA2641" s="5">
        <f t="shared" si="1348"/>
        <v>459.66923495990517</v>
      </c>
      <c r="AB2641" s="5">
        <f>VLOOKUP(CONCATENATE($F2641," ",$G2641),AllocFactorMatrix,(AB$4+1),FALSE)*$E2647</f>
        <v>5.866627080228012</v>
      </c>
      <c r="AC2641" s="5">
        <f>VLOOKUP(CONCATENATE($F2641," ",$G2641),AllocFactorMatrix,(AC$4+1),FALSE)*$E2647</f>
        <v>0</v>
      </c>
      <c r="AD2641" s="5">
        <f>VLOOKUP(CONCATENATE($F2641," ",$G2641),AllocFactorMatrix,(AD$4+1),FALSE)*$E2647</f>
        <v>0</v>
      </c>
    </row>
    <row r="2642" spans="4:30" hidden="1" outlineLevel="1">
      <c r="D2642" s="7"/>
      <c r="E2642" s="51"/>
      <c r="F2642" s="52" t="str">
        <f>F2647</f>
        <v>BULK_TRANS</v>
      </c>
      <c r="G2642" s="55" t="str">
        <f>$G$10</f>
        <v>SUBTRAN</v>
      </c>
      <c r="H2642" s="4">
        <f t="shared" si="1346"/>
        <v>0</v>
      </c>
      <c r="I2642" s="5">
        <f>VLOOKUP(CONCATENATE($F2642," ",$G2642),AllocFactorMatrix,(I$4+1),FALSE)*$E2647</f>
        <v>0</v>
      </c>
      <c r="J2642" s="5">
        <f>VLOOKUP(CONCATENATE($F2642," ",$G2642),AllocFactorMatrix,(J$4+1),FALSE)*$E2647</f>
        <v>0</v>
      </c>
      <c r="K2642" s="5">
        <f>VLOOKUP(CONCATENATE($F2642," ",$G2642),AllocFactorMatrix,(K$4+1),FALSE)*$E2647</f>
        <v>0</v>
      </c>
      <c r="L2642" s="5">
        <f>VLOOKUP(CONCATENATE($F2642," ",$G2642),AllocFactorMatrix,(L$4+1),FALSE)*$E2647</f>
        <v>0</v>
      </c>
      <c r="M2642" s="5">
        <f>VLOOKUP(CONCATENATE($F2642," ",$G2642),AllocFactorMatrix,(M$4+1),FALSE)*$E2647</f>
        <v>0</v>
      </c>
      <c r="N2642" s="5">
        <f t="shared" si="1347"/>
        <v>0</v>
      </c>
      <c r="O2642" s="5">
        <f>VLOOKUP(CONCATENATE($F2642," ",$G2642),AllocFactorMatrix,(O$4+1),FALSE)*$E2647</f>
        <v>0</v>
      </c>
      <c r="P2642" s="5">
        <f>VLOOKUP(CONCATENATE($F2642," ",$G2642),AllocFactorMatrix,(P$4+1),FALSE)*$E2647</f>
        <v>0</v>
      </c>
      <c r="Q2642" s="5">
        <f>VLOOKUP(CONCATENATE($F2642," ",$G2642),AllocFactorMatrix,(Q$4+1),FALSE)*$E2647</f>
        <v>0</v>
      </c>
      <c r="R2642" s="5">
        <f>VLOOKUP(CONCATENATE($F2642," ",$G2642),AllocFactorMatrix,(R$4+1),FALSE)*$E2647</f>
        <v>0</v>
      </c>
      <c r="S2642" s="5">
        <f t="shared" si="1349"/>
        <v>0</v>
      </c>
      <c r="T2642" s="5">
        <f>VLOOKUP(CONCATENATE($F2642," ",$G2642),AllocFactorMatrix,(T$4+1),FALSE)*$E2647</f>
        <v>0</v>
      </c>
      <c r="U2642" s="5">
        <f>VLOOKUP(CONCATENATE($F2642," ",$G2642),AllocFactorMatrix,(U$4+1),FALSE)*$E2647</f>
        <v>0</v>
      </c>
      <c r="V2642" s="5">
        <f>VLOOKUP(CONCATENATE($F2642," ",$G2642),AllocFactorMatrix,(V$4+1),FALSE)*$E2647</f>
        <v>0</v>
      </c>
      <c r="W2642" s="5">
        <f>VLOOKUP(CONCATENATE($F2642," ",$G2642),AllocFactorMatrix,(W$4+1),FALSE)*$E2647</f>
        <v>0</v>
      </c>
      <c r="X2642" s="5">
        <f t="shared" si="1350"/>
        <v>0</v>
      </c>
      <c r="Y2642" s="5">
        <f>VLOOKUP(CONCATENATE($F2642," ",$G2642),AllocFactorMatrix,(Y$4+1),FALSE)*$E2647</f>
        <v>0</v>
      </c>
      <c r="Z2642" s="5">
        <f>VLOOKUP(CONCATENATE($F2642," ",$G2642),AllocFactorMatrix,(Z$4+1),FALSE)*$E2647</f>
        <v>0</v>
      </c>
      <c r="AA2642" s="5">
        <f t="shared" si="1348"/>
        <v>0</v>
      </c>
      <c r="AB2642" s="5">
        <f>VLOOKUP(CONCATENATE($F2642," ",$G2642),AllocFactorMatrix,(AB$4+1),FALSE)*$E2647</f>
        <v>0</v>
      </c>
      <c r="AC2642" s="5">
        <f>VLOOKUP(CONCATENATE($F2642," ",$G2642),AllocFactorMatrix,(AC$4+1),FALSE)*$E2647</f>
        <v>0</v>
      </c>
      <c r="AD2642" s="5">
        <f>VLOOKUP(CONCATENATE($F2642," ",$G2642),AllocFactorMatrix,(AD$4+1),FALSE)*$E2647</f>
        <v>0</v>
      </c>
    </row>
    <row r="2643" spans="4:30" hidden="1" outlineLevel="1">
      <c r="D2643" s="7"/>
      <c r="E2643" s="51"/>
      <c r="F2643" s="52" t="str">
        <f>F2647</f>
        <v>BULK_TRANS</v>
      </c>
      <c r="G2643" s="55" t="str">
        <f>$G$11</f>
        <v>DISTPRI</v>
      </c>
      <c r="H2643" s="4">
        <f t="shared" si="1346"/>
        <v>0</v>
      </c>
      <c r="I2643" s="5">
        <f>VLOOKUP(CONCATENATE($F2643," ",$G2643),AllocFactorMatrix,(I$4+1),FALSE)*$E2647</f>
        <v>0</v>
      </c>
      <c r="J2643" s="5">
        <f>VLOOKUP(CONCATENATE($F2643," ",$G2643),AllocFactorMatrix,(J$4+1),FALSE)*$E2647</f>
        <v>0</v>
      </c>
      <c r="K2643" s="5">
        <f>VLOOKUP(CONCATENATE($F2643," ",$G2643),AllocFactorMatrix,(K$4+1),FALSE)*$E2647</f>
        <v>0</v>
      </c>
      <c r="L2643" s="5">
        <f>VLOOKUP(CONCATENATE($F2643," ",$G2643),AllocFactorMatrix,(L$4+1),FALSE)*$E2647</f>
        <v>0</v>
      </c>
      <c r="M2643" s="5">
        <f>VLOOKUP(CONCATENATE($F2643," ",$G2643),AllocFactorMatrix,(M$4+1),FALSE)*$E2647</f>
        <v>0</v>
      </c>
      <c r="N2643" s="5">
        <f t="shared" si="1347"/>
        <v>0</v>
      </c>
      <c r="O2643" s="5">
        <f>VLOOKUP(CONCATENATE($F2643," ",$G2643),AllocFactorMatrix,(O$4+1),FALSE)*$E2647</f>
        <v>0</v>
      </c>
      <c r="P2643" s="5">
        <f>VLOOKUP(CONCATENATE($F2643," ",$G2643),AllocFactorMatrix,(P$4+1),FALSE)*$E2647</f>
        <v>0</v>
      </c>
      <c r="Q2643" s="5">
        <f>VLOOKUP(CONCATENATE($F2643," ",$G2643),AllocFactorMatrix,(Q$4+1),FALSE)*$E2647</f>
        <v>0</v>
      </c>
      <c r="R2643" s="5">
        <f>VLOOKUP(CONCATENATE($F2643," ",$G2643),AllocFactorMatrix,(R$4+1),FALSE)*$E2647</f>
        <v>0</v>
      </c>
      <c r="S2643" s="5">
        <f t="shared" si="1349"/>
        <v>0</v>
      </c>
      <c r="T2643" s="5">
        <f>VLOOKUP(CONCATENATE($F2643," ",$G2643),AllocFactorMatrix,(T$4+1),FALSE)*$E2647</f>
        <v>0</v>
      </c>
      <c r="U2643" s="5">
        <f>VLOOKUP(CONCATENATE($F2643," ",$G2643),AllocFactorMatrix,(U$4+1),FALSE)*$E2647</f>
        <v>0</v>
      </c>
      <c r="V2643" s="5">
        <f>VLOOKUP(CONCATENATE($F2643," ",$G2643),AllocFactorMatrix,(V$4+1),FALSE)*$E2647</f>
        <v>0</v>
      </c>
      <c r="W2643" s="5">
        <f>VLOOKUP(CONCATENATE($F2643," ",$G2643),AllocFactorMatrix,(W$4+1),FALSE)*$E2647</f>
        <v>0</v>
      </c>
      <c r="X2643" s="5">
        <f t="shared" si="1350"/>
        <v>0</v>
      </c>
      <c r="Y2643" s="5">
        <f>VLOOKUP(CONCATENATE($F2643," ",$G2643),AllocFactorMatrix,(Y$4+1),FALSE)*$E2647</f>
        <v>0</v>
      </c>
      <c r="Z2643" s="5">
        <f>VLOOKUP(CONCATENATE($F2643," ",$G2643),AllocFactorMatrix,(Z$4+1),FALSE)*$E2647</f>
        <v>0</v>
      </c>
      <c r="AA2643" s="5">
        <f t="shared" si="1348"/>
        <v>0</v>
      </c>
      <c r="AB2643" s="5">
        <f>VLOOKUP(CONCATENATE($F2643," ",$G2643),AllocFactorMatrix,(AB$4+1),FALSE)*$E2647</f>
        <v>0</v>
      </c>
      <c r="AC2643" s="5">
        <f>VLOOKUP(CONCATENATE($F2643," ",$G2643),AllocFactorMatrix,(AC$4+1),FALSE)*$E2647</f>
        <v>0</v>
      </c>
      <c r="AD2643" s="5">
        <f>VLOOKUP(CONCATENATE($F2643," ",$G2643),AllocFactorMatrix,(AD$4+1),FALSE)*$E2647</f>
        <v>0</v>
      </c>
    </row>
    <row r="2644" spans="4:30" hidden="1" outlineLevel="1">
      <c r="D2644" s="7"/>
      <c r="E2644" s="51"/>
      <c r="F2644" s="52" t="str">
        <f>F2647</f>
        <v>BULK_TRANS</v>
      </c>
      <c r="G2644" s="55" t="str">
        <f>$G$12</f>
        <v>DISTSEC</v>
      </c>
      <c r="H2644" s="4">
        <f t="shared" si="1346"/>
        <v>0</v>
      </c>
      <c r="I2644" s="5">
        <f>VLOOKUP(CONCATENATE($F2644," ",$G2644),AllocFactorMatrix,(I$4+1),FALSE)*$E2647</f>
        <v>0</v>
      </c>
      <c r="J2644" s="5">
        <f>VLOOKUP(CONCATENATE($F2644," ",$G2644),AllocFactorMatrix,(J$4+1),FALSE)*$E2647</f>
        <v>0</v>
      </c>
      <c r="K2644" s="5">
        <f>VLOOKUP(CONCATENATE($F2644," ",$G2644),AllocFactorMatrix,(K$4+1),FALSE)*$E2647</f>
        <v>0</v>
      </c>
      <c r="L2644" s="5">
        <f>VLOOKUP(CONCATENATE($F2644," ",$G2644),AllocFactorMatrix,(L$4+1),FALSE)*$E2647</f>
        <v>0</v>
      </c>
      <c r="M2644" s="5">
        <f>VLOOKUP(CONCATENATE($F2644," ",$G2644),AllocFactorMatrix,(M$4+1),FALSE)*$E2647</f>
        <v>0</v>
      </c>
      <c r="N2644" s="5">
        <f t="shared" si="1347"/>
        <v>0</v>
      </c>
      <c r="O2644" s="5">
        <f>VLOOKUP(CONCATENATE($F2644," ",$G2644),AllocFactorMatrix,(O$4+1),FALSE)*$E2647</f>
        <v>0</v>
      </c>
      <c r="P2644" s="5">
        <f>VLOOKUP(CONCATENATE($F2644," ",$G2644),AllocFactorMatrix,(P$4+1),FALSE)*$E2647</f>
        <v>0</v>
      </c>
      <c r="Q2644" s="5">
        <f>VLOOKUP(CONCATENATE($F2644," ",$G2644),AllocFactorMatrix,(Q$4+1),FALSE)*$E2647</f>
        <v>0</v>
      </c>
      <c r="R2644" s="5">
        <f>VLOOKUP(CONCATENATE($F2644," ",$G2644),AllocFactorMatrix,(R$4+1),FALSE)*$E2647</f>
        <v>0</v>
      </c>
      <c r="S2644" s="5">
        <f t="shared" si="1349"/>
        <v>0</v>
      </c>
      <c r="T2644" s="5">
        <f>VLOOKUP(CONCATENATE($F2644," ",$G2644),AllocFactorMatrix,(T$4+1),FALSE)*$E2647</f>
        <v>0</v>
      </c>
      <c r="U2644" s="5">
        <f>VLOOKUP(CONCATENATE($F2644," ",$G2644),AllocFactorMatrix,(U$4+1),FALSE)*$E2647</f>
        <v>0</v>
      </c>
      <c r="V2644" s="5">
        <f>VLOOKUP(CONCATENATE($F2644," ",$G2644),AllocFactorMatrix,(V$4+1),FALSE)*$E2647</f>
        <v>0</v>
      </c>
      <c r="W2644" s="5">
        <f>VLOOKUP(CONCATENATE($F2644," ",$G2644),AllocFactorMatrix,(W$4+1),FALSE)*$E2647</f>
        <v>0</v>
      </c>
      <c r="X2644" s="5">
        <f t="shared" si="1350"/>
        <v>0</v>
      </c>
      <c r="Y2644" s="5">
        <f>VLOOKUP(CONCATENATE($F2644," ",$G2644),AllocFactorMatrix,(Y$4+1),FALSE)*$E2647</f>
        <v>0</v>
      </c>
      <c r="Z2644" s="5">
        <f>VLOOKUP(CONCATENATE($F2644," ",$G2644),AllocFactorMatrix,(Z$4+1),FALSE)*$E2647</f>
        <v>0</v>
      </c>
      <c r="AA2644" s="5">
        <f t="shared" si="1348"/>
        <v>0</v>
      </c>
      <c r="AB2644" s="5">
        <f>VLOOKUP(CONCATENATE($F2644," ",$G2644),AllocFactorMatrix,(AB$4+1),FALSE)*$E2647</f>
        <v>0</v>
      </c>
      <c r="AC2644" s="5">
        <f>VLOOKUP(CONCATENATE($F2644," ",$G2644),AllocFactorMatrix,(AC$4+1),FALSE)*$E2647</f>
        <v>0</v>
      </c>
      <c r="AD2644" s="5">
        <f>VLOOKUP(CONCATENATE($F2644," ",$G2644),AllocFactorMatrix,(AD$4+1),FALSE)*$E2647</f>
        <v>0</v>
      </c>
    </row>
    <row r="2645" spans="4:30" hidden="1" outlineLevel="1">
      <c r="D2645" s="7"/>
      <c r="E2645" s="51"/>
      <c r="F2645" s="52" t="str">
        <f>F2647</f>
        <v>BULK_TRANS</v>
      </c>
      <c r="G2645" s="55" t="str">
        <f>$G$13</f>
        <v>ENERGY</v>
      </c>
      <c r="H2645" s="4">
        <f t="shared" si="1346"/>
        <v>0</v>
      </c>
      <c r="I2645" s="5">
        <f>VLOOKUP(CONCATENATE($F2645," ",$G2645),AllocFactorMatrix,(I$4+1),FALSE)*$E2647</f>
        <v>0</v>
      </c>
      <c r="J2645" s="5">
        <f>VLOOKUP(CONCATENATE($F2645," ",$G2645),AllocFactorMatrix,(J$4+1),FALSE)*$E2647</f>
        <v>0</v>
      </c>
      <c r="K2645" s="5">
        <f>VLOOKUP(CONCATENATE($F2645," ",$G2645),AllocFactorMatrix,(K$4+1),FALSE)*$E2647</f>
        <v>0</v>
      </c>
      <c r="L2645" s="5">
        <f>VLOOKUP(CONCATENATE($F2645," ",$G2645),AllocFactorMatrix,(L$4+1),FALSE)*$E2647</f>
        <v>0</v>
      </c>
      <c r="M2645" s="5">
        <f>VLOOKUP(CONCATENATE($F2645," ",$G2645),AllocFactorMatrix,(M$4+1),FALSE)*$E2647</f>
        <v>0</v>
      </c>
      <c r="N2645" s="5">
        <f t="shared" si="1347"/>
        <v>0</v>
      </c>
      <c r="O2645" s="5">
        <f>VLOOKUP(CONCATENATE($F2645," ",$G2645),AllocFactorMatrix,(O$4+1),FALSE)*$E2647</f>
        <v>0</v>
      </c>
      <c r="P2645" s="5">
        <f>VLOOKUP(CONCATENATE($F2645," ",$G2645),AllocFactorMatrix,(P$4+1),FALSE)*$E2647</f>
        <v>0</v>
      </c>
      <c r="Q2645" s="5">
        <f>VLOOKUP(CONCATENATE($F2645," ",$G2645),AllocFactorMatrix,(Q$4+1),FALSE)*$E2647</f>
        <v>0</v>
      </c>
      <c r="R2645" s="5">
        <f>VLOOKUP(CONCATENATE($F2645," ",$G2645),AllocFactorMatrix,(R$4+1),FALSE)*$E2647</f>
        <v>0</v>
      </c>
      <c r="S2645" s="5">
        <f t="shared" si="1349"/>
        <v>0</v>
      </c>
      <c r="T2645" s="5">
        <f>VLOOKUP(CONCATENATE($F2645," ",$G2645),AllocFactorMatrix,(T$4+1),FALSE)*$E2647</f>
        <v>0</v>
      </c>
      <c r="U2645" s="5">
        <f>VLOOKUP(CONCATENATE($F2645," ",$G2645),AllocFactorMatrix,(U$4+1),FALSE)*$E2647</f>
        <v>0</v>
      </c>
      <c r="V2645" s="5">
        <f>VLOOKUP(CONCATENATE($F2645," ",$G2645),AllocFactorMatrix,(V$4+1),FALSE)*$E2647</f>
        <v>0</v>
      </c>
      <c r="W2645" s="5">
        <f>VLOOKUP(CONCATENATE($F2645," ",$G2645),AllocFactorMatrix,(W$4+1),FALSE)*$E2647</f>
        <v>0</v>
      </c>
      <c r="X2645" s="5">
        <f t="shared" si="1350"/>
        <v>0</v>
      </c>
      <c r="Y2645" s="5">
        <f>VLOOKUP(CONCATENATE($F2645," ",$G2645),AllocFactorMatrix,(Y$4+1),FALSE)*$E2647</f>
        <v>0</v>
      </c>
      <c r="Z2645" s="5">
        <f>VLOOKUP(CONCATENATE($F2645," ",$G2645),AllocFactorMatrix,(Z$4+1),FALSE)*$E2647</f>
        <v>0</v>
      </c>
      <c r="AA2645" s="5">
        <f t="shared" si="1348"/>
        <v>0</v>
      </c>
      <c r="AB2645" s="5">
        <f>VLOOKUP(CONCATENATE($F2645," ",$G2645),AllocFactorMatrix,(AB$4+1),FALSE)*$E2647</f>
        <v>0</v>
      </c>
      <c r="AC2645" s="5">
        <f>VLOOKUP(CONCATENATE($F2645," ",$G2645),AllocFactorMatrix,(AC$4+1),FALSE)*$E2647</f>
        <v>0</v>
      </c>
      <c r="AD2645" s="5">
        <f>VLOOKUP(CONCATENATE($F2645," ",$G2645),AllocFactorMatrix,(AD$4+1),FALSE)*$E2647</f>
        <v>0</v>
      </c>
    </row>
    <row r="2646" spans="4:30" hidden="1" outlineLevel="1">
      <c r="D2646" s="7"/>
      <c r="E2646" s="51"/>
      <c r="F2646" s="52" t="str">
        <f>F2647</f>
        <v>BULK_TRANS</v>
      </c>
      <c r="G2646" s="55" t="str">
        <f>$G$14</f>
        <v>CUSTOMER</v>
      </c>
      <c r="H2646" s="4">
        <f t="shared" si="1346"/>
        <v>0</v>
      </c>
      <c r="I2646" s="5">
        <f>VLOOKUP(CONCATENATE($F2646," ",$G2646),AllocFactorMatrix,(I$4+1),FALSE)*$E2647</f>
        <v>0</v>
      </c>
      <c r="J2646" s="5">
        <f>VLOOKUP(CONCATENATE($F2646," ",$G2646),AllocFactorMatrix,(J$4+1),FALSE)*$E2647</f>
        <v>0</v>
      </c>
      <c r="K2646" s="5">
        <f>VLOOKUP(CONCATENATE($F2646," ",$G2646),AllocFactorMatrix,(K$4+1),FALSE)*$E2647</f>
        <v>0</v>
      </c>
      <c r="L2646" s="5">
        <f>VLOOKUP(CONCATENATE($F2646," ",$G2646),AllocFactorMatrix,(L$4+1),FALSE)*$E2647</f>
        <v>0</v>
      </c>
      <c r="M2646" s="5">
        <f>VLOOKUP(CONCATENATE($F2646," ",$G2646),AllocFactorMatrix,(M$4+1),FALSE)*$E2647</f>
        <v>0</v>
      </c>
      <c r="N2646" s="5">
        <f t="shared" si="1347"/>
        <v>0</v>
      </c>
      <c r="O2646" s="5">
        <f>VLOOKUP(CONCATENATE($F2646," ",$G2646),AllocFactorMatrix,(O$4+1),FALSE)*$E2647</f>
        <v>0</v>
      </c>
      <c r="P2646" s="5">
        <f>VLOOKUP(CONCATENATE($F2646," ",$G2646),AllocFactorMatrix,(P$4+1),FALSE)*$E2647</f>
        <v>0</v>
      </c>
      <c r="Q2646" s="5">
        <f>VLOOKUP(CONCATENATE($F2646," ",$G2646),AllocFactorMatrix,(Q$4+1),FALSE)*$E2647</f>
        <v>0</v>
      </c>
      <c r="R2646" s="5">
        <f>VLOOKUP(CONCATENATE($F2646," ",$G2646),AllocFactorMatrix,(R$4+1),FALSE)*$E2647</f>
        <v>0</v>
      </c>
      <c r="S2646" s="5">
        <f t="shared" si="1349"/>
        <v>0</v>
      </c>
      <c r="T2646" s="5">
        <f>VLOOKUP(CONCATENATE($F2646," ",$G2646),AllocFactorMatrix,(T$4+1),FALSE)*$E2647</f>
        <v>0</v>
      </c>
      <c r="U2646" s="5">
        <f>VLOOKUP(CONCATENATE($F2646," ",$G2646),AllocFactorMatrix,(U$4+1),FALSE)*$E2647</f>
        <v>0</v>
      </c>
      <c r="V2646" s="5">
        <f>VLOOKUP(CONCATENATE($F2646," ",$G2646),AllocFactorMatrix,(V$4+1),FALSE)*$E2647</f>
        <v>0</v>
      </c>
      <c r="W2646" s="5">
        <f>VLOOKUP(CONCATENATE($F2646," ",$G2646),AllocFactorMatrix,(W$4+1),FALSE)*$E2647</f>
        <v>0</v>
      </c>
      <c r="X2646" s="5">
        <f t="shared" si="1350"/>
        <v>0</v>
      </c>
      <c r="Y2646" s="5">
        <f>VLOOKUP(CONCATENATE($F2646," ",$G2646),AllocFactorMatrix,(Y$4+1),FALSE)*$E2647</f>
        <v>0</v>
      </c>
      <c r="Z2646" s="5">
        <f>VLOOKUP(CONCATENATE($F2646," ",$G2646),AllocFactorMatrix,(Z$4+1),FALSE)*$E2647</f>
        <v>0</v>
      </c>
      <c r="AA2646" s="5">
        <f t="shared" si="1348"/>
        <v>0</v>
      </c>
      <c r="AB2646" s="5">
        <f>VLOOKUP(CONCATENATE($F2646," ",$G2646),AllocFactorMatrix,(AB$4+1),FALSE)*$E2647</f>
        <v>0</v>
      </c>
      <c r="AC2646" s="5">
        <f>VLOOKUP(CONCATENATE($F2646," ",$G2646),AllocFactorMatrix,(AC$4+1),FALSE)*$E2647</f>
        <v>0</v>
      </c>
      <c r="AD2646" s="5">
        <f>VLOOKUP(CONCATENATE($F2646," ",$G2646),AllocFactorMatrix,(AD$4+1),FALSE)*$E2647</f>
        <v>0</v>
      </c>
    </row>
    <row r="2647" spans="4:30" collapsed="1">
      <c r="D2647" s="7" t="s">
        <v>249</v>
      </c>
      <c r="E2647" s="40">
        <v>21713</v>
      </c>
      <c r="F2647" s="10" t="s">
        <v>34</v>
      </c>
      <c r="G2647" s="55" t="str">
        <f>$G$15</f>
        <v>TOTAL</v>
      </c>
      <c r="H2647" s="4">
        <f t="shared" si="1346"/>
        <v>21712.999999999996</v>
      </c>
      <c r="I2647" s="5">
        <f>VLOOKUP(CONCATENATE($F2647," ",$G2647),AllocFactorMatrix,(I$4+1),FALSE)*$E2647</f>
        <v>10695.454471790674</v>
      </c>
      <c r="J2647" s="5">
        <f>VLOOKUP(CONCATENATE($F2647," ",$G2647),AllocFactorMatrix,(J$4+1),FALSE)*$E2647</f>
        <v>528.71453179500497</v>
      </c>
      <c r="K2647" s="5">
        <f>VLOOKUP(CONCATENATE($F2647," ",$G2647),AllocFactorMatrix,(K$4+1),FALSE)*$E2647</f>
        <v>1936.6510289201005</v>
      </c>
      <c r="L2647" s="5">
        <f>VLOOKUP(CONCATENATE($F2647," ",$G2647),AllocFactorMatrix,(L$4+1),FALSE)*$E2647</f>
        <v>60.958898508970947</v>
      </c>
      <c r="M2647" s="5">
        <f>VLOOKUP(CONCATENATE($F2647," ",$G2647),AllocFactorMatrix,(M$4+1),FALSE)*$E2647</f>
        <v>5.7165304439130367</v>
      </c>
      <c r="N2647" s="5">
        <f t="shared" si="1347"/>
        <v>2003.3264578729845</v>
      </c>
      <c r="O2647" s="5">
        <f>VLOOKUP(CONCATENATE($F2647," ",$G2647),AllocFactorMatrix,(O$4+1),FALSE)*$E2647</f>
        <v>1472.1560488909868</v>
      </c>
      <c r="P2647" s="5">
        <f>VLOOKUP(CONCATENATE($F2647," ",$G2647),AllocFactorMatrix,(P$4+1),FALSE)*$E2647</f>
        <v>274.30556162640153</v>
      </c>
      <c r="Q2647" s="5">
        <f>VLOOKUP(CONCATENATE($F2647," ",$G2647),AllocFactorMatrix,(Q$4+1),FALSE)*$E2647</f>
        <v>123.95357572928167</v>
      </c>
      <c r="R2647" s="5">
        <f>VLOOKUP(CONCATENATE($F2647," ",$G2647),AllocFactorMatrix,(R$4+1),FALSE)*$E2647</f>
        <v>5.574053744126358</v>
      </c>
      <c r="S2647" s="5">
        <f t="shared" si="1349"/>
        <v>1875.9892399907962</v>
      </c>
      <c r="T2647" s="5">
        <f>VLOOKUP(CONCATENATE($F2647," ",$G2647),AllocFactorMatrix,(T$4+1),FALSE)*$E2647</f>
        <v>51.426181478123468</v>
      </c>
      <c r="U2647" s="5">
        <f>VLOOKUP(CONCATENATE($F2647," ",$G2647),AllocFactorMatrix,(U$4+1),FALSE)*$E2647</f>
        <v>841.58069780191499</v>
      </c>
      <c r="V2647" s="5">
        <f>VLOOKUP(CONCATENATE($F2647," ",$G2647),AllocFactorMatrix,(V$4+1),FALSE)*$E2647</f>
        <v>4447.7776349913429</v>
      </c>
      <c r="W2647" s="5">
        <f>VLOOKUP(CONCATENATE($F2647," ",$G2647),AllocFactorMatrix,(W$4+1),FALSE)*$E2647</f>
        <v>803.19492223902125</v>
      </c>
      <c r="X2647" s="5">
        <f t="shared" si="1350"/>
        <v>6143.9794365104026</v>
      </c>
      <c r="Y2647" s="5">
        <f>VLOOKUP(CONCATENATE($F2647," ",$G2647),AllocFactorMatrix,(Y$4+1),FALSE)*$E2647</f>
        <v>452.09678659643851</v>
      </c>
      <c r="Z2647" s="5">
        <f>VLOOKUP(CONCATENATE($F2647," ",$G2647),AllocFactorMatrix,(Z$4+1),FALSE)*$E2647</f>
        <v>7.5724483634666697</v>
      </c>
      <c r="AA2647" s="5">
        <f t="shared" si="1348"/>
        <v>459.66923495990517</v>
      </c>
      <c r="AB2647" s="5">
        <f>VLOOKUP(CONCATENATE($F2647," ",$G2647),AllocFactorMatrix,(AB$4+1),FALSE)*$E2647</f>
        <v>5.866627080228012</v>
      </c>
      <c r="AC2647" s="5">
        <f>VLOOKUP(CONCATENATE($F2647," ",$G2647),AllocFactorMatrix,(AC$4+1),FALSE)*$E2647</f>
        <v>0</v>
      </c>
      <c r="AD2647" s="5">
        <f>VLOOKUP(CONCATENATE($F2647," ",$G2647),AllocFactorMatrix,(AD$4+1),FALSE)*$E2647</f>
        <v>0</v>
      </c>
    </row>
    <row r="2648" spans="4:30" hidden="1" outlineLevel="1">
      <c r="D2648" s="7"/>
      <c r="E2648" s="51"/>
      <c r="F2648" s="52" t="str">
        <f>F2655</f>
        <v>RB_GUP</v>
      </c>
      <c r="G2648" s="55" t="str">
        <f>$G$8</f>
        <v>PRODUCTION</v>
      </c>
      <c r="H2648" s="4">
        <f t="shared" ref="H2648:H2655" ca="1" si="1351">SUBTOTAL(9,I2648:AD2648)</f>
        <v>418130.02925301803</v>
      </c>
      <c r="I2648" s="5">
        <f ca="1">VLOOKUP(CONCATENATE($F2648," ",$G2648),AllocFactorMatrix,(I$4+1),FALSE)*$E2655</f>
        <v>205963.74020928284</v>
      </c>
      <c r="J2648" s="5">
        <f ca="1">VLOOKUP(CONCATENATE($F2648," ",$G2648),AllocFactorMatrix,(J$4+1),FALSE)*$E2655</f>
        <v>10181.523633120305</v>
      </c>
      <c r="K2648" s="5">
        <f ca="1">VLOOKUP(CONCATENATE($F2648," ",$G2648),AllocFactorMatrix,(K$4+1),FALSE)*$E2655</f>
        <v>37294.337557004998</v>
      </c>
      <c r="L2648" s="5">
        <f ca="1">VLOOKUP(CONCATENATE($F2648," ",$G2648),AllocFactorMatrix,(L$4+1),FALSE)*$E2655</f>
        <v>1173.8933365627865</v>
      </c>
      <c r="M2648" s="5">
        <f ca="1">VLOOKUP(CONCATENATE($F2648," ",$G2648),AllocFactorMatrix,(M$4+1),FALSE)*$E2655</f>
        <v>110.08396084093063</v>
      </c>
      <c r="N2648" s="5">
        <f t="shared" ref="N2648:N2655" ca="1" si="1352">SUBTOTAL(9,K2648:M2648)</f>
        <v>38578.314854408716</v>
      </c>
      <c r="O2648" s="5">
        <f ca="1">VLOOKUP(CONCATENATE($F2648," ",$G2648),AllocFactorMatrix,(O$4+1),FALSE)*$E2655</f>
        <v>28349.498078929486</v>
      </c>
      <c r="P2648" s="5">
        <f ca="1">VLOOKUP(CONCATENATE($F2648," ",$G2648),AllocFactorMatrix,(P$4+1),FALSE)*$E2655</f>
        <v>5282.3374249119352</v>
      </c>
      <c r="Q2648" s="5">
        <f ca="1">VLOOKUP(CONCATENATE($F2648," ",$G2648),AllocFactorMatrix,(Q$4+1),FALSE)*$E2655</f>
        <v>2386.9899251923152</v>
      </c>
      <c r="R2648" s="5">
        <f ca="1">VLOOKUP(CONCATENATE($F2648," ",$G2648),AllocFactorMatrix,(R$4+1),FALSE)*$E2655</f>
        <v>107.3402687371367</v>
      </c>
      <c r="S2648" s="5">
        <f ca="1">SUBTOTAL(9,O2648:R2648)</f>
        <v>36126.16569777087</v>
      </c>
      <c r="T2648" s="5">
        <f ca="1">VLOOKUP(CONCATENATE($F2648," ",$G2648),AllocFactorMatrix,(T$4+1),FALSE)*$E2655</f>
        <v>990.32058056550409</v>
      </c>
      <c r="U2648" s="5">
        <f ca="1">VLOOKUP(CONCATENATE($F2648," ",$G2648),AllocFactorMatrix,(U$4+1),FALSE)*$E2655</f>
        <v>16206.427568308853</v>
      </c>
      <c r="V2648" s="5">
        <f ca="1">VLOOKUP(CONCATENATE($F2648," ",$G2648),AllocFactorMatrix,(V$4+1),FALSE)*$E2655</f>
        <v>85651.425073911945</v>
      </c>
      <c r="W2648" s="5">
        <f ca="1">VLOOKUP(CONCATENATE($F2648," ",$G2648),AllocFactorMatrix,(W$4+1),FALSE)*$E2655</f>
        <v>15467.227759023515</v>
      </c>
      <c r="X2648" s="5">
        <f ca="1">SUBTOTAL(9,T2648:W2648)</f>
        <v>118315.40098180983</v>
      </c>
      <c r="Y2648" s="5">
        <f ca="1">VLOOKUP(CONCATENATE($F2648," ",$G2648),AllocFactorMatrix,(Y$4+1),FALSE)*$E2655</f>
        <v>8706.0858750409607</v>
      </c>
      <c r="Z2648" s="5">
        <f ca="1">VLOOKUP(CONCATENATE($F2648," ",$G2648),AllocFactorMatrix,(Z$4+1),FALSE)*$E2655</f>
        <v>145.82361054360467</v>
      </c>
      <c r="AA2648" s="5">
        <f t="shared" ref="AA2648:AA2655" ca="1" si="1353">SUBTOTAL(9,Y2648:Z2648)</f>
        <v>8851.9094855845651</v>
      </c>
      <c r="AB2648" s="5">
        <f ca="1">VLOOKUP(CONCATENATE($F2648," ",$G2648),AllocFactorMatrix,(AB$4+1),FALSE)*$E2655</f>
        <v>112.97439104095643</v>
      </c>
      <c r="AC2648" s="5">
        <f ca="1">VLOOKUP(CONCATENATE($F2648," ",$G2648),AllocFactorMatrix,(AC$4+1),FALSE)*$E2655</f>
        <v>0</v>
      </c>
      <c r="AD2648" s="5">
        <f ca="1">VLOOKUP(CONCATENATE($F2648," ",$G2648),AllocFactorMatrix,(AD$4+1),FALSE)*$E2655</f>
        <v>0</v>
      </c>
    </row>
    <row r="2649" spans="4:30" hidden="1" outlineLevel="1">
      <c r="D2649" s="7"/>
      <c r="E2649" s="51"/>
      <c r="F2649" s="52" t="str">
        <f>F2655</f>
        <v>RB_GUP</v>
      </c>
      <c r="G2649" s="55" t="str">
        <f>$G$9</f>
        <v>BULKTRAN</v>
      </c>
      <c r="H2649" s="4">
        <f t="shared" ca="1" si="1351"/>
        <v>221618.12156968517</v>
      </c>
      <c r="I2649" s="5">
        <f ca="1">VLOOKUP(CONCATENATE($F2649," ",$G2649),AllocFactorMatrix,(I$4+1),FALSE)*$E2655</f>
        <v>109165.31706223638</v>
      </c>
      <c r="J2649" s="5">
        <f ca="1">VLOOKUP(CONCATENATE($F2649," ",$G2649),AllocFactorMatrix,(J$4+1),FALSE)*$E2655</f>
        <v>5396.4316945150204</v>
      </c>
      <c r="K2649" s="5">
        <f ca="1">VLOOKUP(CONCATENATE($F2649," ",$G2649),AllocFactorMatrix,(K$4+1),FALSE)*$E2655</f>
        <v>19766.820023270426</v>
      </c>
      <c r="L2649" s="5">
        <f ca="1">VLOOKUP(CONCATENATE($F2649," ",$G2649),AllocFactorMatrix,(L$4+1),FALSE)*$E2655</f>
        <v>622.18931425944027</v>
      </c>
      <c r="M2649" s="5">
        <f ca="1">VLOOKUP(CONCATENATE($F2649," ",$G2649),AllocFactorMatrix,(M$4+1),FALSE)*$E2655</f>
        <v>58.346922989726252</v>
      </c>
      <c r="N2649" s="5">
        <f t="shared" ca="1" si="1352"/>
        <v>20447.356260519595</v>
      </c>
      <c r="O2649" s="5">
        <f ca="1">VLOOKUP(CONCATENATE($F2649," ",$G2649),AllocFactorMatrix,(O$4+1),FALSE)*$E2655</f>
        <v>15025.858159290294</v>
      </c>
      <c r="P2649" s="5">
        <f ca="1">VLOOKUP(CONCATENATE($F2649," ",$G2649),AllocFactorMatrix,(P$4+1),FALSE)*$E2655</f>
        <v>2799.7551376484421</v>
      </c>
      <c r="Q2649" s="5">
        <f ca="1">VLOOKUP(CONCATENATE($F2649," ",$G2649),AllocFactorMatrix,(Q$4+1),FALSE)*$E2655</f>
        <v>1265.1572152613244</v>
      </c>
      <c r="R2649" s="5">
        <f ca="1">VLOOKUP(CONCATENATE($F2649," ",$G2649),AllocFactorMatrix,(R$4+1),FALSE)*$E2655</f>
        <v>56.892705766211684</v>
      </c>
      <c r="S2649" s="5">
        <f t="shared" ref="S2649:S2655" ca="1" si="1354">SUBTOTAL(9,O2649:R2649)</f>
        <v>19147.663217966274</v>
      </c>
      <c r="T2649" s="5">
        <f ca="1">VLOOKUP(CONCATENATE($F2649," ",$G2649),AllocFactorMatrix,(T$4+1),FALSE)*$E2655</f>
        <v>524.8917118170433</v>
      </c>
      <c r="U2649" s="5">
        <f ca="1">VLOOKUP(CONCATENATE($F2649," ",$G2649),AllocFactorMatrix,(U$4+1),FALSE)*$E2655</f>
        <v>8589.7634318687087</v>
      </c>
      <c r="V2649" s="5">
        <f ca="1">VLOOKUP(CONCATENATE($F2649," ",$G2649),AllocFactorMatrix,(V$4+1),FALSE)*$E2655</f>
        <v>45397.141096414045</v>
      </c>
      <c r="W2649" s="5">
        <f ca="1">VLOOKUP(CONCATENATE($F2649," ",$G2649),AllocFactorMatrix,(W$4+1),FALSE)*$E2655</f>
        <v>8197.9712578142698</v>
      </c>
      <c r="X2649" s="5">
        <f t="shared" ref="X2649:X2655" ca="1" si="1355">SUBTOTAL(9,T2649:W2649)</f>
        <v>62709.767497914065</v>
      </c>
      <c r="Y2649" s="5">
        <f ca="1">VLOOKUP(CONCATENATE($F2649," ",$G2649),AllocFactorMatrix,(Y$4+1),FALSE)*$E2655</f>
        <v>4614.4171976785128</v>
      </c>
      <c r="Z2649" s="5">
        <f ca="1">VLOOKUP(CONCATENATE($F2649," ",$G2649),AllocFactorMatrix,(Z$4+1),FALSE)*$E2655</f>
        <v>77.289724220279112</v>
      </c>
      <c r="AA2649" s="5">
        <f t="shared" ca="1" si="1353"/>
        <v>4691.7069218987917</v>
      </c>
      <c r="AB2649" s="5">
        <f ca="1">VLOOKUP(CONCATENATE($F2649," ",$G2649),AllocFactorMatrix,(AB$4+1),FALSE)*$E2655</f>
        <v>59.878914635010311</v>
      </c>
      <c r="AC2649" s="5">
        <f ca="1">VLOOKUP(CONCATENATE($F2649," ",$G2649),AllocFactorMatrix,(AC$4+1),FALSE)*$E2655</f>
        <v>0</v>
      </c>
      <c r="AD2649" s="5">
        <f ca="1">VLOOKUP(CONCATENATE($F2649," ",$G2649),AllocFactorMatrix,(AD$4+1),FALSE)*$E2655</f>
        <v>0</v>
      </c>
    </row>
    <row r="2650" spans="4:30" hidden="1" outlineLevel="1">
      <c r="D2650" s="7"/>
      <c r="E2650" s="51"/>
      <c r="F2650" s="52" t="str">
        <f>F2655</f>
        <v>RB_GUP</v>
      </c>
      <c r="G2650" s="55" t="str">
        <f>$G$10</f>
        <v>SUBTRAN</v>
      </c>
      <c r="H2650" s="4">
        <f t="shared" ca="1" si="1351"/>
        <v>48682.848023265098</v>
      </c>
      <c r="I2650" s="5">
        <f ca="1">VLOOKUP(CONCATENATE($F2650," ",$G2650),AllocFactorMatrix,(I$4+1),FALSE)*$E2655</f>
        <v>23702.093215127625</v>
      </c>
      <c r="J2650" s="5">
        <f ca="1">VLOOKUP(CONCATENATE($F2650," ",$G2650),AllocFactorMatrix,(J$4+1),FALSE)*$E2655</f>
        <v>1143.89402458116</v>
      </c>
      <c r="K2650" s="5">
        <f ca="1">VLOOKUP(CONCATENATE($F2650," ",$G2650),AllocFactorMatrix,(K$4+1),FALSE)*$E2655</f>
        <v>4161.4305302895764</v>
      </c>
      <c r="L2650" s="5">
        <f ca="1">VLOOKUP(CONCATENATE($F2650," ",$G2650),AllocFactorMatrix,(L$4+1),FALSE)*$E2655</f>
        <v>128.54267368216847</v>
      </c>
      <c r="M2650" s="5">
        <f ca="1">VLOOKUP(CONCATENATE($F2650," ",$G2650),AllocFactorMatrix,(M$4+1),FALSE)*$E2655</f>
        <v>16.009310187291593</v>
      </c>
      <c r="N2650" s="5">
        <f t="shared" ca="1" si="1352"/>
        <v>4305.9825141590363</v>
      </c>
      <c r="O2650" s="5">
        <f ca="1">VLOOKUP(CONCATENATE($F2650," ",$G2650),AllocFactorMatrix,(O$4+1),FALSE)*$E2655</f>
        <v>3144.025808023338</v>
      </c>
      <c r="P2650" s="5">
        <f ca="1">VLOOKUP(CONCATENATE($F2650," ",$G2650),AllocFactorMatrix,(P$4+1),FALSE)*$E2655</f>
        <v>584.47073065850054</v>
      </c>
      <c r="Q2650" s="5">
        <f ca="1">VLOOKUP(CONCATENATE($F2650," ",$G2650),AllocFactorMatrix,(Q$4+1),FALSE)*$E2655</f>
        <v>347.76704893602056</v>
      </c>
      <c r="R2650" s="5">
        <f ca="1">VLOOKUP(CONCATENATE($F2650," ",$G2650),AllocFactorMatrix,(R$4+1),FALSE)*$E2655</f>
        <v>0</v>
      </c>
      <c r="S2650" s="5">
        <f t="shared" ca="1" si="1354"/>
        <v>4076.2635876178592</v>
      </c>
      <c r="T2650" s="5">
        <f ca="1">VLOOKUP(CONCATENATE($F2650," ",$G2650),AllocFactorMatrix,(T$4+1),FALSE)*$E2655</f>
        <v>109.78398275713757</v>
      </c>
      <c r="U2650" s="5">
        <f ca="1">VLOOKUP(CONCATENATE($F2650," ",$G2650),AllocFactorMatrix,(U$4+1),FALSE)*$E2655</f>
        <v>1797.2264783131184</v>
      </c>
      <c r="V2650" s="5">
        <f ca="1">VLOOKUP(CONCATENATE($F2650," ",$G2650),AllocFactorMatrix,(V$4+1),FALSE)*$E2655</f>
        <v>12520.707345275188</v>
      </c>
      <c r="W2650" s="5">
        <f ca="1">VLOOKUP(CONCATENATE($F2650," ",$G2650),AllocFactorMatrix,(W$4+1),FALSE)*$E2655</f>
        <v>0</v>
      </c>
      <c r="X2650" s="5">
        <f t="shared" ca="1" si="1355"/>
        <v>14427.717806345445</v>
      </c>
      <c r="Y2650" s="5">
        <f ca="1">VLOOKUP(CONCATENATE($F2650," ",$G2650),AllocFactorMatrix,(Y$4+1),FALSE)*$E2655</f>
        <v>946.2596559545741</v>
      </c>
      <c r="Z2650" s="5">
        <f ca="1">VLOOKUP(CONCATENATE($F2650," ",$G2650),AllocFactorMatrix,(Z$4+1),FALSE)*$E2655</f>
        <v>15.774174172786985</v>
      </c>
      <c r="AA2650" s="5">
        <f t="shared" ca="1" si="1353"/>
        <v>962.03383012736106</v>
      </c>
      <c r="AB2650" s="5">
        <f ca="1">VLOOKUP(CONCATENATE($F2650," ",$G2650),AllocFactorMatrix,(AB$4+1),FALSE)*$E2655</f>
        <v>12.636008900175746</v>
      </c>
      <c r="AC2650" s="5">
        <f ca="1">VLOOKUP(CONCATENATE($F2650," ",$G2650),AllocFactorMatrix,(AC$4+1),FALSE)*$E2655</f>
        <v>42.965131569769738</v>
      </c>
      <c r="AD2650" s="5">
        <f ca="1">VLOOKUP(CONCATENATE($F2650," ",$G2650),AllocFactorMatrix,(AD$4+1),FALSE)*$E2655</f>
        <v>9.2619048366656465</v>
      </c>
    </row>
    <row r="2651" spans="4:30" hidden="1" outlineLevel="1">
      <c r="D2651" s="7"/>
      <c r="E2651" s="51"/>
      <c r="F2651" s="52" t="str">
        <f>F2655</f>
        <v>RB_GUP</v>
      </c>
      <c r="G2651" s="55" t="str">
        <f>$G$11</f>
        <v>DISTPRI</v>
      </c>
      <c r="H2651" s="4">
        <f t="shared" ca="1" si="1351"/>
        <v>223372.35671146179</v>
      </c>
      <c r="I2651" s="5">
        <f ca="1">VLOOKUP(CONCATENATE($F2651," ",$G2651),AllocFactorMatrix,(I$4+1),FALSE)*$E2655</f>
        <v>149289.27293908389</v>
      </c>
      <c r="J2651" s="5">
        <f ca="1">VLOOKUP(CONCATENATE($F2651," ",$G2651),AllocFactorMatrix,(J$4+1),FALSE)*$E2655</f>
        <v>7037.1066011868734</v>
      </c>
      <c r="K2651" s="5">
        <f ca="1">VLOOKUP(CONCATENATE($F2651," ",$G2651),AllocFactorMatrix,(K$4+1),FALSE)*$E2655</f>
        <v>25552.165959796101</v>
      </c>
      <c r="L2651" s="5">
        <f ca="1">VLOOKUP(CONCATENATE($F2651," ",$G2651),AllocFactorMatrix,(L$4+1),FALSE)*$E2655</f>
        <v>789.69488715533305</v>
      </c>
      <c r="M2651" s="5">
        <f ca="1">VLOOKUP(CONCATENATE($F2651," ",$G2651),AllocFactorMatrix,(M$4+1),FALSE)*$E2655</f>
        <v>0</v>
      </c>
      <c r="N2651" s="5">
        <f t="shared" ca="1" si="1352"/>
        <v>26341.860846951433</v>
      </c>
      <c r="O2651" s="5">
        <f ca="1">VLOOKUP(CONCATENATE($F2651," ",$G2651),AllocFactorMatrix,(O$4+1),FALSE)*$E2655</f>
        <v>19159.658333112682</v>
      </c>
      <c r="P2651" s="5">
        <f ca="1">VLOOKUP(CONCATENATE($F2651," ",$G2651),AllocFactorMatrix,(P$4+1),FALSE)*$E2655</f>
        <v>3568.4876538726166</v>
      </c>
      <c r="Q2651" s="5">
        <f ca="1">VLOOKUP(CONCATENATE($F2651," ",$G2651),AllocFactorMatrix,(Q$4+1),FALSE)*$E2655</f>
        <v>0</v>
      </c>
      <c r="R2651" s="5">
        <f ca="1">VLOOKUP(CONCATENATE($F2651," ",$G2651),AllocFactorMatrix,(R$4+1),FALSE)*$E2655</f>
        <v>0</v>
      </c>
      <c r="S2651" s="5">
        <f t="shared" ca="1" si="1354"/>
        <v>22728.145986985299</v>
      </c>
      <c r="T2651" s="5">
        <f ca="1">VLOOKUP(CONCATENATE($F2651," ",$G2651),AllocFactorMatrix,(T$4+1),FALSE)*$E2655</f>
        <v>683.0300123755718</v>
      </c>
      <c r="U2651" s="5">
        <f ca="1">VLOOKUP(CONCATENATE($F2651," ",$G2651),AllocFactorMatrix,(U$4+1),FALSE)*$E2655</f>
        <v>11015.728507817017</v>
      </c>
      <c r="V2651" s="5">
        <f ca="1">VLOOKUP(CONCATENATE($F2651," ",$G2651),AllocFactorMatrix,(V$4+1),FALSE)*$E2655</f>
        <v>0</v>
      </c>
      <c r="W2651" s="5">
        <f ca="1">VLOOKUP(CONCATENATE($F2651," ",$G2651),AllocFactorMatrix,(W$4+1),FALSE)*$E2655</f>
        <v>0</v>
      </c>
      <c r="X2651" s="5">
        <f t="shared" ca="1" si="1355"/>
        <v>11698.758520192589</v>
      </c>
      <c r="Y2651" s="5">
        <f ca="1">VLOOKUP(CONCATENATE($F2651," ",$G2651),AllocFactorMatrix,(Y$4+1),FALSE)*$E2655</f>
        <v>5777.5174813159992</v>
      </c>
      <c r="Z2651" s="5">
        <f ca="1">VLOOKUP(CONCATENATE($F2651," ",$G2651),AllocFactorMatrix,(Z$4+1),FALSE)*$E2655</f>
        <v>96.391607753967449</v>
      </c>
      <c r="AA2651" s="5">
        <f t="shared" ca="1" si="1353"/>
        <v>5873.9090890699663</v>
      </c>
      <c r="AB2651" s="5">
        <f ca="1">VLOOKUP(CONCATENATE($F2651," ",$G2651),AllocFactorMatrix,(AB$4+1),FALSE)*$E2655</f>
        <v>78.093353447514133</v>
      </c>
      <c r="AC2651" s="5">
        <f ca="1">VLOOKUP(CONCATENATE($F2651," ",$G2651),AllocFactorMatrix,(AC$4+1),FALSE)*$E2655</f>
        <v>267.53697943488311</v>
      </c>
      <c r="AD2651" s="5">
        <f ca="1">VLOOKUP(CONCATENATE($F2651," ",$G2651),AllocFactorMatrix,(AD$4+1),FALSE)*$E2655</f>
        <v>57.672395109300972</v>
      </c>
    </row>
    <row r="2652" spans="4:30" hidden="1" outlineLevel="1">
      <c r="D2652" s="7"/>
      <c r="E2652" s="51"/>
      <c r="F2652" s="52" t="str">
        <f>F2655</f>
        <v>RB_GUP</v>
      </c>
      <c r="G2652" s="55" t="str">
        <f>$G$12</f>
        <v>DISTSEC</v>
      </c>
      <c r="H2652" s="4">
        <f t="shared" ca="1" si="1351"/>
        <v>114944.12838467446</v>
      </c>
      <c r="I2652" s="5">
        <f ca="1">VLOOKUP(CONCATENATE($F2652," ",$G2652),AllocFactorMatrix,(I$4+1),FALSE)*$E2655</f>
        <v>85943.891646554344</v>
      </c>
      <c r="J2652" s="5">
        <f ca="1">VLOOKUP(CONCATENATE($F2652," ",$G2652),AllocFactorMatrix,(J$4+1),FALSE)*$E2655</f>
        <v>4143.3824074039358</v>
      </c>
      <c r="K2652" s="5">
        <f ca="1">VLOOKUP(CONCATENATE($F2652," ",$G2652),AllocFactorMatrix,(K$4+1),FALSE)*$E2655</f>
        <v>12502.311425665606</v>
      </c>
      <c r="L2652" s="5">
        <f ca="1">VLOOKUP(CONCATENATE($F2652," ",$G2652),AllocFactorMatrix,(L$4+1),FALSE)*$E2655</f>
        <v>0</v>
      </c>
      <c r="M2652" s="5">
        <f ca="1">VLOOKUP(CONCATENATE($F2652," ",$G2652),AllocFactorMatrix,(M$4+1),FALSE)*$E2655</f>
        <v>0</v>
      </c>
      <c r="N2652" s="5">
        <f t="shared" ca="1" si="1352"/>
        <v>12502.311425665606</v>
      </c>
      <c r="O2652" s="5">
        <f ca="1">VLOOKUP(CONCATENATE($F2652," ",$G2652),AllocFactorMatrix,(O$4+1),FALSE)*$E2655</f>
        <v>7966.5215024062036</v>
      </c>
      <c r="P2652" s="5">
        <f ca="1">VLOOKUP(CONCATENATE($F2652," ",$G2652),AllocFactorMatrix,(P$4+1),FALSE)*$E2655</f>
        <v>0</v>
      </c>
      <c r="Q2652" s="5">
        <f ca="1">VLOOKUP(CONCATENATE($F2652," ",$G2652),AllocFactorMatrix,(Q$4+1),FALSE)*$E2655</f>
        <v>0</v>
      </c>
      <c r="R2652" s="5">
        <f ca="1">VLOOKUP(CONCATENATE($F2652," ",$G2652),AllocFactorMatrix,(R$4+1),FALSE)*$E2655</f>
        <v>0</v>
      </c>
      <c r="S2652" s="5">
        <f t="shared" ca="1" si="1354"/>
        <v>7966.5215024062036</v>
      </c>
      <c r="T2652" s="5">
        <f ca="1">VLOOKUP(CONCATENATE($F2652," ",$G2652),AllocFactorMatrix,(T$4+1),FALSE)*$E2655</f>
        <v>215.39802872719778</v>
      </c>
      <c r="U2652" s="5">
        <f ca="1">VLOOKUP(CONCATENATE($F2652," ",$G2652),AllocFactorMatrix,(U$4+1),FALSE)*$E2655</f>
        <v>0</v>
      </c>
      <c r="V2652" s="5">
        <f ca="1">VLOOKUP(CONCATENATE($F2652," ",$G2652),AllocFactorMatrix,(V$4+1),FALSE)*$E2655</f>
        <v>0</v>
      </c>
      <c r="W2652" s="5">
        <f ca="1">VLOOKUP(CONCATENATE($F2652," ",$G2652),AllocFactorMatrix,(W$4+1),FALSE)*$E2655</f>
        <v>0</v>
      </c>
      <c r="X2652" s="5">
        <f t="shared" ca="1" si="1355"/>
        <v>215.39802872719778</v>
      </c>
      <c r="Y2652" s="5">
        <f ca="1">VLOOKUP(CONCATENATE($F2652," ",$G2652),AllocFactorMatrix,(Y$4+1),FALSE)*$E2655</f>
        <v>2938.4043969706986</v>
      </c>
      <c r="Z2652" s="5">
        <f ca="1">VLOOKUP(CONCATENATE($F2652," ",$G2652),AllocFactorMatrix,(Z$4+1),FALSE)*$E2655</f>
        <v>0</v>
      </c>
      <c r="AA2652" s="5">
        <f t="shared" ca="1" si="1353"/>
        <v>2938.4043969706986</v>
      </c>
      <c r="AB2652" s="5">
        <f ca="1">VLOOKUP(CONCATENATE($F2652," ",$G2652),AllocFactorMatrix,(AB$4+1),FALSE)*$E2655</f>
        <v>30.491916952307481</v>
      </c>
      <c r="AC2652" s="5">
        <f ca="1">VLOOKUP(CONCATENATE($F2652," ",$G2652),AllocFactorMatrix,(AC$4+1),FALSE)*$E2655</f>
        <v>1035.3178571345022</v>
      </c>
      <c r="AD2652" s="5">
        <f ca="1">VLOOKUP(CONCATENATE($F2652," ",$G2652),AllocFactorMatrix,(AD$4+1),FALSE)*$E2655</f>
        <v>168.40920285966749</v>
      </c>
    </row>
    <row r="2653" spans="4:30" hidden="1" outlineLevel="1">
      <c r="D2653" s="7"/>
      <c r="E2653" s="51"/>
      <c r="F2653" s="52" t="str">
        <f>F2655</f>
        <v>RB_GUP</v>
      </c>
      <c r="G2653" s="55" t="str">
        <f>$G$13</f>
        <v>ENERGY</v>
      </c>
      <c r="H2653" s="4">
        <f t="shared" ca="1" si="1351"/>
        <v>3533.0239910807459</v>
      </c>
      <c r="I2653" s="5">
        <f ca="1">VLOOKUP(CONCATENATE($F2653," ",$G2653),AllocFactorMatrix,(I$4+1),FALSE)*$E2655</f>
        <v>1325.6863066300732</v>
      </c>
      <c r="J2653" s="5">
        <f ca="1">VLOOKUP(CONCATENATE($F2653," ",$G2653),AllocFactorMatrix,(J$4+1),FALSE)*$E2655</f>
        <v>85.913038982418854</v>
      </c>
      <c r="K2653" s="5">
        <f ca="1">VLOOKUP(CONCATENATE($F2653," ",$G2653),AllocFactorMatrix,(K$4+1),FALSE)*$E2655</f>
        <v>288.24755907997894</v>
      </c>
      <c r="L2653" s="5">
        <f ca="1">VLOOKUP(CONCATENATE($F2653," ",$G2653),AllocFactorMatrix,(L$4+1),FALSE)*$E2655</f>
        <v>9.1611618168001883</v>
      </c>
      <c r="M2653" s="5">
        <f ca="1">VLOOKUP(CONCATENATE($F2653," ",$G2653),AllocFactorMatrix,(M$4+1),FALSE)*$E2655</f>
        <v>0.84455202360378967</v>
      </c>
      <c r="N2653" s="5">
        <f t="shared" ca="1" si="1352"/>
        <v>298.25327292038293</v>
      </c>
      <c r="O2653" s="5">
        <f ca="1">VLOOKUP(CONCATENATE($F2653," ",$G2653),AllocFactorMatrix,(O$4+1),FALSE)*$E2655</f>
        <v>262.79932160601209</v>
      </c>
      <c r="P2653" s="5">
        <f ca="1">VLOOKUP(CONCATENATE($F2653," ",$G2653),AllocFactorMatrix,(P$4+1),FALSE)*$E2655</f>
        <v>48.717937529030259</v>
      </c>
      <c r="Q2653" s="5">
        <f ca="1">VLOOKUP(CONCATENATE($F2653," ",$G2653),AllocFactorMatrix,(Q$4+1),FALSE)*$E2655</f>
        <v>22.136183832424678</v>
      </c>
      <c r="R2653" s="5">
        <f ca="1">VLOOKUP(CONCATENATE($F2653," ",$G2653),AllocFactorMatrix,(R$4+1),FALSE)*$E2655</f>
        <v>1.0256610007086606</v>
      </c>
      <c r="S2653" s="5">
        <f t="shared" ca="1" si="1354"/>
        <v>334.67910396817575</v>
      </c>
      <c r="T2653" s="5">
        <f ca="1">VLOOKUP(CONCATENATE($F2653," ",$G2653),AllocFactorMatrix,(T$4+1),FALSE)*$E2655</f>
        <v>10.070968007660174</v>
      </c>
      <c r="U2653" s="5">
        <f ca="1">VLOOKUP(CONCATENATE($F2653," ",$G2653),AllocFactorMatrix,(U$4+1),FALSE)*$E2655</f>
        <v>176.83111110265807</v>
      </c>
      <c r="V2653" s="5">
        <f ca="1">VLOOKUP(CONCATENATE($F2653," ",$G2653),AllocFactorMatrix,(V$4+1),FALSE)*$E2655</f>
        <v>1003.9736323009629</v>
      </c>
      <c r="W2653" s="5">
        <f ca="1">VLOOKUP(CONCATENATE($F2653," ",$G2653),AllocFactorMatrix,(W$4+1),FALSE)*$E2655</f>
        <v>190.47729571173929</v>
      </c>
      <c r="X2653" s="5">
        <f t="shared" ca="1" si="1355"/>
        <v>1381.3530071230205</v>
      </c>
      <c r="Y2653" s="5">
        <f ca="1">VLOOKUP(CONCATENATE($F2653," ",$G2653),AllocFactorMatrix,(Y$4+1),FALSE)*$E2655</f>
        <v>71.200257906425918</v>
      </c>
      <c r="Z2653" s="5">
        <f ca="1">VLOOKUP(CONCATENATE($F2653," ",$G2653),AllocFactorMatrix,(Z$4+1),FALSE)*$E2655</f>
        <v>1.1590266945065542</v>
      </c>
      <c r="AA2653" s="5">
        <f t="shared" ca="1" si="1353"/>
        <v>72.359284600932469</v>
      </c>
      <c r="AB2653" s="5">
        <f ca="1">VLOOKUP(CONCATENATE($F2653," ",$G2653),AllocFactorMatrix,(AB$4+1),FALSE)*$E2655</f>
        <v>1.2928010451681735</v>
      </c>
      <c r="AC2653" s="5">
        <f ca="1">VLOOKUP(CONCATENATE($F2653," ",$G2653),AllocFactorMatrix,(AC$4+1),FALSE)*$E2655</f>
        <v>27.955091436111545</v>
      </c>
      <c r="AD2653" s="5">
        <f ca="1">VLOOKUP(CONCATENATE($F2653," ",$G2653),AllocFactorMatrix,(AD$4+1),FALSE)*$E2655</f>
        <v>5.5320843744623831</v>
      </c>
    </row>
    <row r="2654" spans="4:30" hidden="1" outlineLevel="1">
      <c r="D2654" s="7"/>
      <c r="E2654" s="51"/>
      <c r="F2654" s="52" t="str">
        <f>F2655</f>
        <v>RB_GUP</v>
      </c>
      <c r="G2654" s="55" t="str">
        <f>$G$14</f>
        <v>CUSTOMER</v>
      </c>
      <c r="H2654" s="4">
        <f t="shared" ca="1" si="1351"/>
        <v>55332.492066814753</v>
      </c>
      <c r="I2654" s="5">
        <f ca="1">VLOOKUP(CONCATENATE($F2654," ",$G2654),AllocFactorMatrix,(I$4+1),FALSE)*$E2655</f>
        <v>25875.612149109049</v>
      </c>
      <c r="J2654" s="5">
        <f ca="1">VLOOKUP(CONCATENATE($F2654," ",$G2654),AllocFactorMatrix,(J$4+1),FALSE)*$E2655</f>
        <v>6778.9819596990201</v>
      </c>
      <c r="K2654" s="5">
        <f ca="1">VLOOKUP(CONCATENATE($F2654," ",$G2654),AllocFactorMatrix,(K$4+1),FALSE)*$E2655</f>
        <v>1924.3586709483823</v>
      </c>
      <c r="L2654" s="5">
        <f ca="1">VLOOKUP(CONCATENATE($F2654," ",$G2654),AllocFactorMatrix,(L$4+1),FALSE)*$E2655</f>
        <v>621.17233862180876</v>
      </c>
      <c r="M2654" s="5">
        <f ca="1">VLOOKUP(CONCATENATE($F2654," ",$G2654),AllocFactorMatrix,(M$4+1),FALSE)*$E2655</f>
        <v>100.8287801388788</v>
      </c>
      <c r="N2654" s="5">
        <f t="shared" ca="1" si="1352"/>
        <v>2646.3597897090699</v>
      </c>
      <c r="O2654" s="5">
        <f ca="1">VLOOKUP(CONCATENATE($F2654," ",$G2654),AllocFactorMatrix,(O$4+1),FALSE)*$E2655</f>
        <v>546.10496013552688</v>
      </c>
      <c r="P2654" s="5">
        <f ca="1">VLOOKUP(CONCATENATE($F2654," ",$G2654),AllocFactorMatrix,(P$4+1),FALSE)*$E2655</f>
        <v>161.70846236366162</v>
      </c>
      <c r="Q2654" s="5">
        <f ca="1">VLOOKUP(CONCATENATE($F2654," ",$G2654),AllocFactorMatrix,(Q$4+1),FALSE)*$E2655</f>
        <v>351.26909781317312</v>
      </c>
      <c r="R2654" s="5">
        <f ca="1">VLOOKUP(CONCATENATE($F2654," ",$G2654),AllocFactorMatrix,(R$4+1),FALSE)*$E2655</f>
        <v>61.726391027592648</v>
      </c>
      <c r="S2654" s="5">
        <f t="shared" ca="1" si="1354"/>
        <v>1120.8089113399542</v>
      </c>
      <c r="T2654" s="5">
        <f ca="1">VLOOKUP(CONCATENATE($F2654," ",$G2654),AllocFactorMatrix,(T$4+1),FALSE)*$E2655</f>
        <v>3.7586544093978209</v>
      </c>
      <c r="U2654" s="5">
        <f ca="1">VLOOKUP(CONCATENATE($F2654," ",$G2654),AllocFactorMatrix,(U$4+1),FALSE)*$E2655</f>
        <v>95.938245226603527</v>
      </c>
      <c r="V2654" s="5">
        <f ca="1">VLOOKUP(CONCATENATE($F2654," ",$G2654),AllocFactorMatrix,(V$4+1),FALSE)*$E2655</f>
        <v>516.57864613196989</v>
      </c>
      <c r="W2654" s="5">
        <f ca="1">VLOOKUP(CONCATENATE($F2654," ",$G2654),AllocFactorMatrix,(W$4+1),FALSE)*$E2655</f>
        <v>92.590609703288237</v>
      </c>
      <c r="X2654" s="5">
        <f t="shared" ca="1" si="1355"/>
        <v>708.8661554712595</v>
      </c>
      <c r="Y2654" s="5">
        <f ca="1">VLOOKUP(CONCATENATE($F2654," ",$G2654),AllocFactorMatrix,(Y$4+1),FALSE)*$E2655</f>
        <v>151.17569600994588</v>
      </c>
      <c r="Z2654" s="5">
        <f ca="1">VLOOKUP(CONCATENATE($F2654," ",$G2654),AllocFactorMatrix,(Z$4+1),FALSE)*$E2655</f>
        <v>2.7404957502368892</v>
      </c>
      <c r="AA2654" s="5">
        <f t="shared" ca="1" si="1353"/>
        <v>153.91619176018278</v>
      </c>
      <c r="AB2654" s="5">
        <f ca="1">VLOOKUP(CONCATENATE($F2654," ",$G2654),AllocFactorMatrix,(AB$4+1),FALSE)*$E2655</f>
        <v>2.8378132006963477</v>
      </c>
      <c r="AC2654" s="5">
        <f ca="1">VLOOKUP(CONCATENATE($F2654," ",$G2654),AllocFactorMatrix,(AC$4+1),FALSE)*$E2655</f>
        <v>16076.55351558399</v>
      </c>
      <c r="AD2654" s="5">
        <f ca="1">VLOOKUP(CONCATENATE($F2654," ",$G2654),AllocFactorMatrix,(AD$4+1),FALSE)*$E2655</f>
        <v>1968.5555809415298</v>
      </c>
    </row>
    <row r="2655" spans="4:30" collapsed="1">
      <c r="D2655" s="7" t="s">
        <v>250</v>
      </c>
      <c r="E2655" s="40">
        <v>1085613</v>
      </c>
      <c r="F2655" s="10" t="s">
        <v>74</v>
      </c>
      <c r="G2655" s="55" t="str">
        <f>$G$15</f>
        <v>TOTAL</v>
      </c>
      <c r="H2655" s="4">
        <f t="shared" ca="1" si="1351"/>
        <v>1085613</v>
      </c>
      <c r="I2655" s="5">
        <f ca="1">VLOOKUP(CONCATENATE($F2655," ",$G2655),AllocFactorMatrix,(I$4+1),FALSE)*$E2655</f>
        <v>601265.61352802429</v>
      </c>
      <c r="J2655" s="5">
        <f ca="1">VLOOKUP(CONCATENATE($F2655," ",$G2655),AllocFactorMatrix,(J$4+1),FALSE)*$E2655</f>
        <v>34767.233359488739</v>
      </c>
      <c r="K2655" s="5">
        <f ca="1">VLOOKUP(CONCATENATE($F2655," ",$G2655),AllocFactorMatrix,(K$4+1),FALSE)*$E2655</f>
        <v>101489.67172605508</v>
      </c>
      <c r="L2655" s="5">
        <f ca="1">VLOOKUP(CONCATENATE($F2655," ",$G2655),AllocFactorMatrix,(L$4+1),FALSE)*$E2655</f>
        <v>3344.6537120983371</v>
      </c>
      <c r="M2655" s="5">
        <f ca="1">VLOOKUP(CONCATENATE($F2655," ",$G2655),AllocFactorMatrix,(M$4+1),FALSE)*$E2655</f>
        <v>286.11352618043105</v>
      </c>
      <c r="N2655" s="5">
        <f t="shared" ca="1" si="1352"/>
        <v>105120.43896433385</v>
      </c>
      <c r="O2655" s="5">
        <f ca="1">VLOOKUP(CONCATENATE($F2655," ",$G2655),AllocFactorMatrix,(O$4+1),FALSE)*$E2655</f>
        <v>74454.466163503545</v>
      </c>
      <c r="P2655" s="5">
        <f ca="1">VLOOKUP(CONCATENATE($F2655," ",$G2655),AllocFactorMatrix,(P$4+1),FALSE)*$E2655</f>
        <v>12445.477346984186</v>
      </c>
      <c r="Q2655" s="5">
        <f ca="1">VLOOKUP(CONCATENATE($F2655," ",$G2655),AllocFactorMatrix,(Q$4+1),FALSE)*$E2655</f>
        <v>4373.3194710352582</v>
      </c>
      <c r="R2655" s="5">
        <f ca="1">VLOOKUP(CONCATENATE($F2655," ",$G2655),AllocFactorMatrix,(R$4+1),FALSE)*$E2655</f>
        <v>226.98502653164968</v>
      </c>
      <c r="S2655" s="5">
        <f t="shared" ca="1" si="1354"/>
        <v>91500.248008054637</v>
      </c>
      <c r="T2655" s="5">
        <f ca="1">VLOOKUP(CONCATENATE($F2655," ",$G2655),AllocFactorMatrix,(T$4+1),FALSE)*$E2655</f>
        <v>2537.2539386595122</v>
      </c>
      <c r="U2655" s="5">
        <f ca="1">VLOOKUP(CONCATENATE($F2655," ",$G2655),AllocFactorMatrix,(U$4+1),FALSE)*$E2655</f>
        <v>37881.915342636959</v>
      </c>
      <c r="V2655" s="5">
        <f ca="1">VLOOKUP(CONCATENATE($F2655," ",$G2655),AllocFactorMatrix,(V$4+1),FALSE)*$E2655</f>
        <v>145089.82579403411</v>
      </c>
      <c r="W2655" s="5">
        <f ca="1">VLOOKUP(CONCATENATE($F2655," ",$G2655),AllocFactorMatrix,(W$4+1),FALSE)*$E2655</f>
        <v>23948.266922252813</v>
      </c>
      <c r="X2655" s="5">
        <f t="shared" ca="1" si="1355"/>
        <v>209457.26199758338</v>
      </c>
      <c r="Y2655" s="5">
        <f ca="1">VLOOKUP(CONCATENATE($F2655," ",$G2655),AllocFactorMatrix,(Y$4+1),FALSE)*$E2655</f>
        <v>23205.060560877115</v>
      </c>
      <c r="Z2655" s="5">
        <f ca="1">VLOOKUP(CONCATENATE($F2655," ",$G2655),AllocFactorMatrix,(Z$4+1),FALSE)*$E2655</f>
        <v>339.17863913538167</v>
      </c>
      <c r="AA2655" s="5">
        <f t="shared" ca="1" si="1353"/>
        <v>23544.239200012496</v>
      </c>
      <c r="AB2655" s="5">
        <f ca="1">VLOOKUP(CONCATENATE($F2655," ",$G2655),AllocFactorMatrix,(AB$4+1),FALSE)*$E2655</f>
        <v>298.20519922182859</v>
      </c>
      <c r="AC2655" s="5">
        <f ca="1">VLOOKUP(CONCATENATE($F2655," ",$G2655),AllocFactorMatrix,(AC$4+1),FALSE)*$E2655</f>
        <v>17450.328575159259</v>
      </c>
      <c r="AD2655" s="5">
        <f ca="1">VLOOKUP(CONCATENATE($F2655," ",$G2655),AllocFactorMatrix,(AD$4+1),FALSE)*$E2655</f>
        <v>2209.4311681216263</v>
      </c>
    </row>
    <row r="2656" spans="4:30" hidden="1" outlineLevel="1">
      <c r="D2656" s="7"/>
      <c r="E2656" s="51"/>
      <c r="F2656" s="52" t="str">
        <f>F2663</f>
        <v>RB_GUP</v>
      </c>
      <c r="G2656" s="55" t="str">
        <f>$G$8</f>
        <v>PRODUCTION</v>
      </c>
      <c r="H2656" s="4">
        <f t="shared" ref="H2656:H2743" ca="1" si="1356">SUBTOTAL(9,I2656:AD2656)</f>
        <v>-181468.03136357589</v>
      </c>
      <c r="I2656" s="5">
        <f ca="1">VLOOKUP(CONCATENATE($F2656," ",$G2656),AllocFactorMatrix,(I$4+1),FALSE)*$E2663</f>
        <v>-89388.065561396797</v>
      </c>
      <c r="J2656" s="5">
        <f ca="1">VLOOKUP(CONCATENATE($F2656," ",$G2656),AllocFactorMatrix,(J$4+1),FALSE)*$E2663</f>
        <v>-4418.771484279202</v>
      </c>
      <c r="K2656" s="5">
        <f ca="1">VLOOKUP(CONCATENATE($F2656," ",$G2656),AllocFactorMatrix,(K$4+1),FALSE)*$E2663</f>
        <v>-16185.706703651014</v>
      </c>
      <c r="L2656" s="5">
        <f ca="1">VLOOKUP(CONCATENATE($F2656," ",$G2656),AllocFactorMatrix,(L$4+1),FALSE)*$E2663</f>
        <v>-509.46858133445318</v>
      </c>
      <c r="M2656" s="5">
        <f ca="1">VLOOKUP(CONCATENATE($F2656," ",$G2656),AllocFactorMatrix,(M$4+1),FALSE)*$E2663</f>
        <v>-47.776333343473844</v>
      </c>
      <c r="N2656" s="5">
        <f t="shared" ref="N2656:N2743" ca="1" si="1357">SUBTOTAL(9,K2656:M2656)</f>
        <v>-16742.951618328942</v>
      </c>
      <c r="O2656" s="5">
        <f ca="1">VLOOKUP(CONCATENATE($F2656," ",$G2656),AllocFactorMatrix,(O$4+1),FALSE)*$E2663</f>
        <v>-12303.654955659173</v>
      </c>
      <c r="P2656" s="5">
        <f ca="1">VLOOKUP(CONCATENATE($F2656," ",$G2656),AllocFactorMatrix,(P$4+1),FALSE)*$E2663</f>
        <v>-2292.5293722849515</v>
      </c>
      <c r="Q2656" s="5">
        <f ca="1">VLOOKUP(CONCATENATE($F2656," ",$G2656),AllocFactorMatrix,(Q$4+1),FALSE)*$E2663</f>
        <v>-1035.9513364375568</v>
      </c>
      <c r="R2656" s="5">
        <f ca="1">VLOOKUP(CONCATENATE($F2656," ",$G2656),AllocFactorMatrix,(R$4+1),FALSE)*$E2663</f>
        <v>-46.585573603895348</v>
      </c>
      <c r="S2656" s="5">
        <f ca="1">SUBTOTAL(9,O2656:R2656)</f>
        <v>-15678.721237985575</v>
      </c>
      <c r="T2656" s="5">
        <f ca="1">VLOOKUP(CONCATENATE($F2656," ",$G2656),AllocFactorMatrix,(T$4+1),FALSE)*$E2663</f>
        <v>-429.7981814296071</v>
      </c>
      <c r="U2656" s="5">
        <f ca="1">VLOOKUP(CONCATENATE($F2656," ",$G2656),AllocFactorMatrix,(U$4+1),FALSE)*$E2663</f>
        <v>-7033.5740092892747</v>
      </c>
      <c r="V2656" s="5">
        <f ca="1">VLOOKUP(CONCATENATE($F2656," ",$G2656),AllocFactorMatrix,(V$4+1),FALSE)*$E2663</f>
        <v>-37172.636271580188</v>
      </c>
      <c r="W2656" s="5">
        <f ca="1">VLOOKUP(CONCATENATE($F2656," ",$G2656),AllocFactorMatrix,(W$4+1),FALSE)*$E2663</f>
        <v>-6712.7620015629182</v>
      </c>
      <c r="X2656" s="5">
        <f ca="1">SUBTOTAL(9,T2656:W2656)</f>
        <v>-51348.770463861991</v>
      </c>
      <c r="Y2656" s="5">
        <f ca="1">VLOOKUP(CONCATENATE($F2656," ",$G2656),AllocFactorMatrix,(Y$4+1),FALSE)*$E2663</f>
        <v>-3778.4329134368541</v>
      </c>
      <c r="Z2656" s="5">
        <f ca="1">VLOOKUP(CONCATENATE($F2656," ",$G2656),AllocFactorMatrix,(Z$4+1),FALSE)*$E2663</f>
        <v>-63.287307010575653</v>
      </c>
      <c r="AA2656" s="5">
        <f t="shared" ref="AA2656:AA2743" ca="1" si="1358">SUBTOTAL(9,Y2656:Z2656)</f>
        <v>-3841.7202204474297</v>
      </c>
      <c r="AB2656" s="5">
        <f ca="1">VLOOKUP(CONCATENATE($F2656," ",$G2656),AllocFactorMatrix,(AB$4+1),FALSE)*$E2663</f>
        <v>-49.030777275973875</v>
      </c>
      <c r="AC2656" s="5">
        <f ca="1">VLOOKUP(CONCATENATE($F2656," ",$G2656),AllocFactorMatrix,(AC$4+1),FALSE)*$E2663</f>
        <v>0</v>
      </c>
      <c r="AD2656" s="5">
        <f ca="1">VLOOKUP(CONCATENATE($F2656," ",$G2656),AllocFactorMatrix,(AD$4+1),FALSE)*$E2663</f>
        <v>0</v>
      </c>
    </row>
    <row r="2657" spans="4:30" hidden="1" outlineLevel="1">
      <c r="D2657" s="7"/>
      <c r="E2657" s="51"/>
      <c r="F2657" s="52" t="str">
        <f>F2663</f>
        <v>RB_GUP</v>
      </c>
      <c r="G2657" s="55" t="str">
        <f>$G$9</f>
        <v>BULKTRAN</v>
      </c>
      <c r="H2657" s="4">
        <f t="shared" ca="1" si="1356"/>
        <v>-96182.052046323151</v>
      </c>
      <c r="I2657" s="5">
        <f ca="1">VLOOKUP(CONCATENATE($F2657," ",$G2657),AllocFactorMatrix,(I$4+1),FALSE)*$E2663</f>
        <v>-47377.642825259078</v>
      </c>
      <c r="J2657" s="5">
        <f ca="1">VLOOKUP(CONCATENATE($F2657," ",$G2657),AllocFactorMatrix,(J$4+1),FALSE)*$E2663</f>
        <v>-2342.0461757819999</v>
      </c>
      <c r="K2657" s="5">
        <f ca="1">VLOOKUP(CONCATENATE($F2657," ",$G2657),AllocFactorMatrix,(K$4+1),FALSE)*$E2663</f>
        <v>-8578.7809173839833</v>
      </c>
      <c r="L2657" s="5">
        <f ca="1">VLOOKUP(CONCATENATE($F2657," ",$G2657),AllocFactorMatrix,(L$4+1),FALSE)*$E2663</f>
        <v>-270.02956519487753</v>
      </c>
      <c r="M2657" s="5">
        <f ca="1">VLOOKUP(CONCATENATE($F2657," ",$G2657),AllocFactorMatrix,(M$4+1),FALSE)*$E2663</f>
        <v>-25.322508574625093</v>
      </c>
      <c r="N2657" s="5">
        <f t="shared" ca="1" si="1357"/>
        <v>-8874.1329911534867</v>
      </c>
      <c r="O2657" s="5">
        <f ca="1">VLOOKUP(CONCATENATE($F2657," ",$G2657),AllocFactorMatrix,(O$4+1),FALSE)*$E2663</f>
        <v>-6521.2080189168864</v>
      </c>
      <c r="P2657" s="5">
        <f ca="1">VLOOKUP(CONCATENATE($F2657," ",$G2657),AllocFactorMatrix,(P$4+1),FALSE)*$E2663</f>
        <v>-1215.0910424605747</v>
      </c>
      <c r="Q2657" s="5">
        <f ca="1">VLOOKUP(CONCATENATE($F2657," ",$G2657),AllocFactorMatrix,(Q$4+1),FALSE)*$E2663</f>
        <v>-549.07701709213995</v>
      </c>
      <c r="R2657" s="5">
        <f ca="1">VLOOKUP(CONCATENATE($F2657," ",$G2657),AllocFactorMatrix,(R$4+1),FALSE)*$E2663</f>
        <v>-24.691379695415829</v>
      </c>
      <c r="S2657" s="5">
        <f t="shared" ref="S2657:S2663" ca="1" si="1359">SUBTOTAL(9,O2657:R2657)</f>
        <v>-8310.0674581650164</v>
      </c>
      <c r="T2657" s="5">
        <f ca="1">VLOOKUP(CONCATENATE($F2657," ",$G2657),AllocFactorMatrix,(T$4+1),FALSE)*$E2663</f>
        <v>-227.80249912368313</v>
      </c>
      <c r="U2657" s="5">
        <f ca="1">VLOOKUP(CONCATENATE($F2657," ",$G2657),AllocFactorMatrix,(U$4+1),FALSE)*$E2663</f>
        <v>-3727.9490847494471</v>
      </c>
      <c r="V2657" s="5">
        <f ca="1">VLOOKUP(CONCATENATE($F2657," ",$G2657),AllocFactorMatrix,(V$4+1),FALSE)*$E2663</f>
        <v>-19702.315662469922</v>
      </c>
      <c r="W2657" s="5">
        <f ca="1">VLOOKUP(CONCATENATE($F2657," ",$G2657),AllocFactorMatrix,(W$4+1),FALSE)*$E2663</f>
        <v>-3557.9116572622866</v>
      </c>
      <c r="X2657" s="5">
        <f t="shared" ref="X2657:X2663" ca="1" si="1360">SUBTOTAL(9,T2657:W2657)</f>
        <v>-27215.978903605341</v>
      </c>
      <c r="Y2657" s="5">
        <f ca="1">VLOOKUP(CONCATENATE($F2657," ",$G2657),AllocFactorMatrix,(Y$4+1),FALSE)*$E2663</f>
        <v>-2002.6526347531023</v>
      </c>
      <c r="Z2657" s="5">
        <f ca="1">VLOOKUP(CONCATENATE($F2657," ",$G2657),AllocFactorMatrix,(Z$4+1),FALSE)*$E2663</f>
        <v>-33.543666126884631</v>
      </c>
      <c r="AA2657" s="5">
        <f t="shared" ca="1" si="1358"/>
        <v>-2036.1963008799869</v>
      </c>
      <c r="AB2657" s="5">
        <f ca="1">VLOOKUP(CONCATENATE($F2657," ",$G2657),AllocFactorMatrix,(AB$4+1),FALSE)*$E2663</f>
        <v>-25.987391478232375</v>
      </c>
      <c r="AC2657" s="5">
        <f ca="1">VLOOKUP(CONCATENATE($F2657," ",$G2657),AllocFactorMatrix,(AC$4+1),FALSE)*$E2663</f>
        <v>0</v>
      </c>
      <c r="AD2657" s="5">
        <f ca="1">VLOOKUP(CONCATENATE($F2657," ",$G2657),AllocFactorMatrix,(AD$4+1),FALSE)*$E2663</f>
        <v>0</v>
      </c>
    </row>
    <row r="2658" spans="4:30" hidden="1" outlineLevel="1">
      <c r="D2658" s="7"/>
      <c r="E2658" s="51"/>
      <c r="F2658" s="52" t="str">
        <f>F2663</f>
        <v>RB_GUP</v>
      </c>
      <c r="G2658" s="55" t="str">
        <f>$G$10</f>
        <v>SUBTRAN</v>
      </c>
      <c r="H2658" s="4">
        <f t="shared" ca="1" si="1356"/>
        <v>-21128.309315015074</v>
      </c>
      <c r="I2658" s="5">
        <f ca="1">VLOOKUP(CONCATENATE($F2658," ",$G2658),AllocFactorMatrix,(I$4+1),FALSE)*$E2663</f>
        <v>-10286.685705470969</v>
      </c>
      <c r="J2658" s="5">
        <f ca="1">VLOOKUP(CONCATENATE($F2658," ",$G2658),AllocFactorMatrix,(J$4+1),FALSE)*$E2663</f>
        <v>-496.44890872855837</v>
      </c>
      <c r="K2658" s="5">
        <f ca="1">VLOOKUP(CONCATENATE($F2658," ",$G2658),AllocFactorMatrix,(K$4+1),FALSE)*$E2663</f>
        <v>-1806.0568558948587</v>
      </c>
      <c r="L2658" s="5">
        <f ca="1">VLOOKUP(CONCATENATE($F2658," ",$G2658),AllocFactorMatrix,(L$4+1),FALSE)*$E2663</f>
        <v>-55.787396999411477</v>
      </c>
      <c r="M2658" s="5">
        <f ca="1">VLOOKUP(CONCATENATE($F2658," ",$G2658),AllocFactorMatrix,(M$4+1),FALSE)*$E2663</f>
        <v>-6.9480252551262476</v>
      </c>
      <c r="N2658" s="5">
        <f t="shared" ca="1" si="1357"/>
        <v>-1868.7922781493962</v>
      </c>
      <c r="O2658" s="5">
        <f ca="1">VLOOKUP(CONCATENATE($F2658," ",$G2658),AllocFactorMatrix,(O$4+1),FALSE)*$E2663</f>
        <v>-1364.5041829632066</v>
      </c>
      <c r="P2658" s="5">
        <f ca="1">VLOOKUP(CONCATENATE($F2658," ",$G2658),AllocFactorMatrix,(P$4+1),FALSE)*$E2663</f>
        <v>-253.6597361153614</v>
      </c>
      <c r="Q2658" s="5">
        <f ca="1">VLOOKUP(CONCATENATE($F2658," ",$G2658),AllocFactorMatrix,(Q$4+1),FALSE)*$E2663</f>
        <v>-150.93056544224393</v>
      </c>
      <c r="R2658" s="5">
        <f ca="1">VLOOKUP(CONCATENATE($F2658," ",$G2658),AllocFactorMatrix,(R$4+1),FALSE)*$E2663</f>
        <v>0</v>
      </c>
      <c r="S2658" s="5">
        <f t="shared" ca="1" si="1359"/>
        <v>-1769.0944845208121</v>
      </c>
      <c r="T2658" s="5">
        <f ca="1">VLOOKUP(CONCATENATE($F2658," ",$G2658),AllocFactorMatrix,(T$4+1),FALSE)*$E2663</f>
        <v>-47.646143143034536</v>
      </c>
      <c r="U2658" s="5">
        <f ca="1">VLOOKUP(CONCATENATE($F2658," ",$G2658),AllocFactorMatrix,(U$4+1),FALSE)*$E2663</f>
        <v>-779.99456656250186</v>
      </c>
      <c r="V2658" s="5">
        <f ca="1">VLOOKUP(CONCATENATE($F2658," ",$G2658),AllocFactorMatrix,(V$4+1),FALSE)*$E2663</f>
        <v>-5433.9749701441779</v>
      </c>
      <c r="W2658" s="5">
        <f ca="1">VLOOKUP(CONCATENATE($F2658," ",$G2658),AllocFactorMatrix,(W$4+1),FALSE)*$E2663</f>
        <v>0</v>
      </c>
      <c r="X2658" s="5">
        <f t="shared" ca="1" si="1360"/>
        <v>-6261.6156798497141</v>
      </c>
      <c r="Y2658" s="5">
        <f ca="1">VLOOKUP(CONCATENATE($F2658," ",$G2658),AllocFactorMatrix,(Y$4+1),FALSE)*$E2663</f>
        <v>-410.67578243930143</v>
      </c>
      <c r="Z2658" s="5">
        <f ca="1">VLOOKUP(CONCATENATE($F2658," ",$G2658),AllocFactorMatrix,(Z$4+1),FALSE)*$E2663</f>
        <v>-6.8459764505209986</v>
      </c>
      <c r="AA2658" s="5">
        <f t="shared" ca="1" si="1358"/>
        <v>-417.52175888982242</v>
      </c>
      <c r="AB2658" s="5">
        <f ca="1">VLOOKUP(CONCATENATE($F2658," ",$G2658),AllocFactorMatrix,(AB$4+1),FALSE)*$E2663</f>
        <v>-5.4840157343015461</v>
      </c>
      <c r="AC2658" s="5">
        <f ca="1">VLOOKUP(CONCATENATE($F2658," ",$G2658),AllocFactorMatrix,(AC$4+1),FALSE)*$E2663</f>
        <v>-18.646825862213202</v>
      </c>
      <c r="AD2658" s="5">
        <f ca="1">VLOOKUP(CONCATENATE($F2658," ",$G2658),AllocFactorMatrix,(AD$4+1),FALSE)*$E2663</f>
        <v>-4.0196578092922639</v>
      </c>
    </row>
    <row r="2659" spans="4:30" hidden="1" outlineLevel="1">
      <c r="D2659" s="7"/>
      <c r="E2659" s="51"/>
      <c r="F2659" s="52" t="str">
        <f>F2663</f>
        <v>RB_GUP</v>
      </c>
      <c r="G2659" s="55" t="str">
        <f>$G$11</f>
        <v>DISTPRI</v>
      </c>
      <c r="H2659" s="4">
        <f t="shared" ca="1" si="1356"/>
        <v>-96943.388414093031</v>
      </c>
      <c r="I2659" s="5">
        <f ca="1">VLOOKUP(CONCATENATE($F2659," ",$G2659),AllocFactorMatrix,(I$4+1),FALSE)*$E2663</f>
        <v>-64791.401163779417</v>
      </c>
      <c r="J2659" s="5">
        <f ca="1">VLOOKUP(CONCATENATE($F2659," ",$G2659),AllocFactorMatrix,(J$4+1),FALSE)*$E2663</f>
        <v>-3054.0975105145217</v>
      </c>
      <c r="K2659" s="5">
        <f ca="1">VLOOKUP(CONCATENATE($F2659," ",$G2659),AllocFactorMatrix,(K$4+1),FALSE)*$E2663</f>
        <v>-11089.615500908456</v>
      </c>
      <c r="L2659" s="5">
        <f ca="1">VLOOKUP(CONCATENATE($F2659," ",$G2659),AllocFactorMatrix,(L$4+1),FALSE)*$E2663</f>
        <v>-342.72682305542668</v>
      </c>
      <c r="M2659" s="5">
        <f ca="1">VLOOKUP(CONCATENATE($F2659," ",$G2659),AllocFactorMatrix,(M$4+1),FALSE)*$E2663</f>
        <v>0</v>
      </c>
      <c r="N2659" s="5">
        <f t="shared" ca="1" si="1357"/>
        <v>-11432.342323963883</v>
      </c>
      <c r="O2659" s="5">
        <f ca="1">VLOOKUP(CONCATENATE($F2659," ",$G2659),AllocFactorMatrix,(O$4+1),FALSE)*$E2663</f>
        <v>-8315.2733266253308</v>
      </c>
      <c r="P2659" s="5">
        <f ca="1">VLOOKUP(CONCATENATE($F2659," ",$G2659),AllocFactorMatrix,(P$4+1),FALSE)*$E2663</f>
        <v>-1548.7202166521151</v>
      </c>
      <c r="Q2659" s="5">
        <f ca="1">VLOOKUP(CONCATENATE($F2659," ",$G2659),AllocFactorMatrix,(Q$4+1),FALSE)*$E2663</f>
        <v>0</v>
      </c>
      <c r="R2659" s="5">
        <f ca="1">VLOOKUP(CONCATENATE($F2659," ",$G2659),AllocFactorMatrix,(R$4+1),FALSE)*$E2663</f>
        <v>0</v>
      </c>
      <c r="S2659" s="5">
        <f t="shared" ca="1" si="1359"/>
        <v>-9863.9935432774455</v>
      </c>
      <c r="T2659" s="5">
        <f ca="1">VLOOKUP(CONCATENATE($F2659," ",$G2659),AllocFactorMatrix,(T$4+1),FALSE)*$E2663</f>
        <v>-296.43436978077136</v>
      </c>
      <c r="U2659" s="5">
        <f ca="1">VLOOKUP(CONCATENATE($F2659," ",$G2659),AllocFactorMatrix,(U$4+1),FALSE)*$E2663</f>
        <v>-4780.8155992057273</v>
      </c>
      <c r="V2659" s="5">
        <f ca="1">VLOOKUP(CONCATENATE($F2659," ",$G2659),AllocFactorMatrix,(V$4+1),FALSE)*$E2663</f>
        <v>0</v>
      </c>
      <c r="W2659" s="5">
        <f ca="1">VLOOKUP(CONCATENATE($F2659," ",$G2659),AllocFactorMatrix,(W$4+1),FALSE)*$E2663</f>
        <v>0</v>
      </c>
      <c r="X2659" s="5">
        <f t="shared" ca="1" si="1360"/>
        <v>-5077.249968986499</v>
      </c>
      <c r="Y2659" s="5">
        <f ca="1">VLOOKUP(CONCATENATE($F2659," ",$G2659),AllocFactorMatrix,(Y$4+1),FALSE)*$E2663</f>
        <v>-2507.4370414774326</v>
      </c>
      <c r="Z2659" s="5">
        <f ca="1">VLOOKUP(CONCATENATE($F2659," ",$G2659),AllocFactorMatrix,(Z$4+1),FALSE)*$E2663</f>
        <v>-41.833865246013573</v>
      </c>
      <c r="AA2659" s="5">
        <f t="shared" ca="1" si="1358"/>
        <v>-2549.2709067234459</v>
      </c>
      <c r="AB2659" s="5">
        <f ca="1">VLOOKUP(CONCATENATE($F2659," ",$G2659),AllocFactorMatrix,(AB$4+1),FALSE)*$E2663</f>
        <v>-33.892440440160101</v>
      </c>
      <c r="AC2659" s="5">
        <f ca="1">VLOOKUP(CONCATENATE($F2659," ",$G2659),AllocFactorMatrix,(AC$4+1),FALSE)*$E2663</f>
        <v>-116.11079228568777</v>
      </c>
      <c r="AD2659" s="5">
        <f ca="1">VLOOKUP(CONCATENATE($F2659," ",$G2659),AllocFactorMatrix,(AD$4+1),FALSE)*$E2663</f>
        <v>-25.02976412195018</v>
      </c>
    </row>
    <row r="2660" spans="4:30" hidden="1" outlineLevel="1">
      <c r="D2660" s="7"/>
      <c r="E2660" s="51"/>
      <c r="F2660" s="52" t="str">
        <f>F2663</f>
        <v>RB_GUP</v>
      </c>
      <c r="G2660" s="55" t="str">
        <f>$G$12</f>
        <v>DISTSEC</v>
      </c>
      <c r="H2660" s="4">
        <f t="shared" ca="1" si="1356"/>
        <v>-49885.64139254162</v>
      </c>
      <c r="I2660" s="5">
        <f ca="1">VLOOKUP(CONCATENATE($F2660," ",$G2660),AllocFactorMatrix,(I$4+1),FALSE)*$E2663</f>
        <v>-37299.566483389855</v>
      </c>
      <c r="J2660" s="5">
        <f ca="1">VLOOKUP(CONCATENATE($F2660," ",$G2660),AllocFactorMatrix,(J$4+1),FALSE)*$E2663</f>
        <v>-1798.2239878855555</v>
      </c>
      <c r="K2660" s="5">
        <f ca="1">VLOOKUP(CONCATENATE($F2660," ",$G2660),AllocFactorMatrix,(K$4+1),FALSE)*$E2663</f>
        <v>-5425.9911586905082</v>
      </c>
      <c r="L2660" s="5">
        <f ca="1">VLOOKUP(CONCATENATE($F2660," ",$G2660),AllocFactorMatrix,(L$4+1),FALSE)*$E2663</f>
        <v>0</v>
      </c>
      <c r="M2660" s="5">
        <f ca="1">VLOOKUP(CONCATENATE($F2660," ",$G2660),AllocFactorMatrix,(M$4+1),FALSE)*$E2663</f>
        <v>0</v>
      </c>
      <c r="N2660" s="5">
        <f t="shared" ca="1" si="1357"/>
        <v>-5425.9911586905082</v>
      </c>
      <c r="O2660" s="5">
        <f ca="1">VLOOKUP(CONCATENATE($F2660," ",$G2660),AllocFactorMatrix,(O$4+1),FALSE)*$E2663</f>
        <v>-3457.4626855667675</v>
      </c>
      <c r="P2660" s="5">
        <f ca="1">VLOOKUP(CONCATENATE($F2660," ",$G2660),AllocFactorMatrix,(P$4+1),FALSE)*$E2663</f>
        <v>0</v>
      </c>
      <c r="Q2660" s="5">
        <f ca="1">VLOOKUP(CONCATENATE($F2660," ",$G2660),AllocFactorMatrix,(Q$4+1),FALSE)*$E2663</f>
        <v>0</v>
      </c>
      <c r="R2660" s="5">
        <f ca="1">VLOOKUP(CONCATENATE($F2660," ",$G2660),AllocFactorMatrix,(R$4+1),FALSE)*$E2663</f>
        <v>0</v>
      </c>
      <c r="S2660" s="5">
        <f t="shared" ca="1" si="1359"/>
        <v>-3457.4626855667675</v>
      </c>
      <c r="T2660" s="5">
        <f ca="1">VLOOKUP(CONCATENATE($F2660," ",$G2660),AllocFactorMatrix,(T$4+1),FALSE)*$E2663</f>
        <v>-93.482537722892843</v>
      </c>
      <c r="U2660" s="5">
        <f ca="1">VLOOKUP(CONCATENATE($F2660," ",$G2660),AllocFactorMatrix,(U$4+1),FALSE)*$E2663</f>
        <v>0</v>
      </c>
      <c r="V2660" s="5">
        <f ca="1">VLOOKUP(CONCATENATE($F2660," ",$G2660),AllocFactorMatrix,(V$4+1),FALSE)*$E2663</f>
        <v>0</v>
      </c>
      <c r="W2660" s="5">
        <f ca="1">VLOOKUP(CONCATENATE($F2660," ",$G2660),AllocFactorMatrix,(W$4+1),FALSE)*$E2663</f>
        <v>0</v>
      </c>
      <c r="X2660" s="5">
        <f t="shared" ca="1" si="1360"/>
        <v>-93.482537722892843</v>
      </c>
      <c r="Y2660" s="5">
        <f ca="1">VLOOKUP(CONCATENATE($F2660," ",$G2660),AllocFactorMatrix,(Y$4+1),FALSE)*$E2663</f>
        <v>-1275.2646879272168</v>
      </c>
      <c r="Z2660" s="5">
        <f ca="1">VLOOKUP(CONCATENATE($F2660," ",$G2660),AllocFactorMatrix,(Z$4+1),FALSE)*$E2663</f>
        <v>0</v>
      </c>
      <c r="AA2660" s="5">
        <f t="shared" ca="1" si="1358"/>
        <v>-1275.2646879272168</v>
      </c>
      <c r="AB2660" s="5">
        <f ca="1">VLOOKUP(CONCATENATE($F2660," ",$G2660),AllocFactorMatrix,(AB$4+1),FALSE)*$E2663</f>
        <v>-13.233462690355063</v>
      </c>
      <c r="AC2660" s="5">
        <f ca="1">VLOOKUP(CONCATENATE($F2660," ",$G2660),AllocFactorMatrix,(AC$4+1),FALSE)*$E2663</f>
        <v>-449.326956270979</v>
      </c>
      <c r="AD2660" s="5">
        <f ca="1">VLOOKUP(CONCATENATE($F2660," ",$G2660),AllocFactorMatrix,(AD$4+1),FALSE)*$E2663</f>
        <v>-73.089432397499507</v>
      </c>
    </row>
    <row r="2661" spans="4:30" hidden="1" outlineLevel="1">
      <c r="D2661" s="7"/>
      <c r="E2661" s="51"/>
      <c r="F2661" s="52" t="str">
        <f>F2663</f>
        <v>RB_GUP</v>
      </c>
      <c r="G2661" s="55" t="str">
        <f>$G$13</f>
        <v>ENERGY</v>
      </c>
      <c r="H2661" s="4">
        <f t="shared" ca="1" si="1356"/>
        <v>-1533.3290210394023</v>
      </c>
      <c r="I2661" s="5">
        <f ca="1">VLOOKUP(CONCATENATE($F2661," ",$G2661),AllocFactorMatrix,(I$4+1),FALSE)*$E2663</f>
        <v>-575.34658464875804</v>
      </c>
      <c r="J2661" s="5">
        <f ca="1">VLOOKUP(CONCATENATE($F2661," ",$G2661),AllocFactorMatrix,(J$4+1),FALSE)*$E2663</f>
        <v>-37.286176456768253</v>
      </c>
      <c r="K2661" s="5">
        <f ca="1">VLOOKUP(CONCATENATE($F2661," ",$G2661),AllocFactorMatrix,(K$4+1),FALSE)*$E2663</f>
        <v>-125.09916397309858</v>
      </c>
      <c r="L2661" s="5">
        <f ca="1">VLOOKUP(CONCATENATE($F2661," ",$G2661),AllocFactorMatrix,(L$4+1),FALSE)*$E2663</f>
        <v>-3.9759354353664635</v>
      </c>
      <c r="M2661" s="5">
        <f ca="1">VLOOKUP(CONCATENATE($F2661," ",$G2661),AllocFactorMatrix,(M$4+1),FALSE)*$E2663</f>
        <v>-0.36653476762073001</v>
      </c>
      <c r="N2661" s="5">
        <f t="shared" ca="1" si="1357"/>
        <v>-129.44163417608576</v>
      </c>
      <c r="O2661" s="5">
        <f ca="1">VLOOKUP(CONCATENATE($F2661," ",$G2661),AllocFactorMatrix,(O$4+1),FALSE)*$E2663</f>
        <v>-114.05465333528673</v>
      </c>
      <c r="P2661" s="5">
        <f ca="1">VLOOKUP(CONCATENATE($F2661," ",$G2661),AllocFactorMatrix,(P$4+1),FALSE)*$E2663</f>
        <v>-21.143538126837328</v>
      </c>
      <c r="Q2661" s="5">
        <f ca="1">VLOOKUP(CONCATENATE($F2661," ",$G2661),AllocFactorMatrix,(Q$4+1),FALSE)*$E2663</f>
        <v>-9.6070825363790302</v>
      </c>
      <c r="R2661" s="5">
        <f ca="1">VLOOKUP(CONCATENATE($F2661," ",$G2661),AllocFactorMatrix,(R$4+1),FALSE)*$E2663</f>
        <v>-0.44513588985106939</v>
      </c>
      <c r="S2661" s="5">
        <f t="shared" ca="1" si="1359"/>
        <v>-145.25040988835414</v>
      </c>
      <c r="T2661" s="5">
        <f ca="1">VLOOKUP(CONCATENATE($F2661," ",$G2661),AllocFactorMatrix,(T$4+1),FALSE)*$E2663</f>
        <v>-4.370790448943711</v>
      </c>
      <c r="U2661" s="5">
        <f ca="1">VLOOKUP(CONCATENATE($F2661," ",$G2661),AllocFactorMatrix,(U$4+1),FALSE)*$E2663</f>
        <v>-76.744532491387687</v>
      </c>
      <c r="V2661" s="5">
        <f ca="1">VLOOKUP(CONCATENATE($F2661," ",$G2661),AllocFactorMatrix,(V$4+1),FALSE)*$E2663</f>
        <v>-435.72359277823699</v>
      </c>
      <c r="W2661" s="5">
        <f ca="1">VLOOKUP(CONCATENATE($F2661," ",$G2661),AllocFactorMatrix,(W$4+1),FALSE)*$E2663</f>
        <v>-82.666963513760919</v>
      </c>
      <c r="X2661" s="5">
        <f t="shared" ca="1" si="1360"/>
        <v>-599.50587923232933</v>
      </c>
      <c r="Y2661" s="5">
        <f ca="1">VLOOKUP(CONCATENATE($F2661," ",$G2661),AllocFactorMatrix,(Y$4+1),FALSE)*$E2663</f>
        <v>-30.900843591502774</v>
      </c>
      <c r="Z2661" s="5">
        <f ca="1">VLOOKUP(CONCATENATE($F2661," ",$G2661),AllocFactorMatrix,(Z$4+1),FALSE)*$E2663</f>
        <v>-0.50301647295144358</v>
      </c>
      <c r="AA2661" s="5">
        <f t="shared" ca="1" si="1358"/>
        <v>-31.403860064454218</v>
      </c>
      <c r="AB2661" s="5">
        <f ca="1">VLOOKUP(CONCATENATE($F2661," ",$G2661),AllocFactorMatrix,(AB$4+1),FALSE)*$E2663</f>
        <v>-0.56107441273843506</v>
      </c>
      <c r="AC2661" s="5">
        <f ca="1">VLOOKUP(CONCATENATE($F2661," ",$G2661),AllocFactorMatrix,(AC$4+1),FALSE)*$E2663</f>
        <v>-12.132482851238089</v>
      </c>
      <c r="AD2661" s="5">
        <f ca="1">VLOOKUP(CONCATENATE($F2661," ",$G2661),AllocFactorMatrix,(AD$4+1),FALSE)*$E2663</f>
        <v>-2.4009193086761345</v>
      </c>
    </row>
    <row r="2662" spans="4:30" hidden="1" outlineLevel="1">
      <c r="D2662" s="7"/>
      <c r="E2662" s="51"/>
      <c r="F2662" s="52" t="str">
        <f>F2663</f>
        <v>RB_GUP</v>
      </c>
      <c r="G2662" s="55" t="str">
        <f>$G$14</f>
        <v>CUSTOMER</v>
      </c>
      <c r="H2662" s="4">
        <f t="shared" ca="1" si="1356"/>
        <v>-24014.248447411836</v>
      </c>
      <c r="I2662" s="5">
        <f ca="1">VLOOKUP(CONCATENATE($F2662," ",$G2662),AllocFactorMatrix,(I$4+1),FALSE)*$E2663</f>
        <v>-11229.99083661809</v>
      </c>
      <c r="J2662" s="5">
        <f ca="1">VLOOKUP(CONCATENATE($F2662," ",$G2662),AllocFactorMatrix,(J$4+1),FALSE)*$E2663</f>
        <v>-2942.0716638636345</v>
      </c>
      <c r="K2662" s="5">
        <f ca="1">VLOOKUP(CONCATENATE($F2662," ",$G2662),AllocFactorMatrix,(K$4+1),FALSE)*$E2663</f>
        <v>-835.16981614137364</v>
      </c>
      <c r="L2662" s="5">
        <f ca="1">VLOOKUP(CONCATENATE($F2662," ",$G2662),AllocFactorMatrix,(L$4+1),FALSE)*$E2663</f>
        <v>-269.58819874426553</v>
      </c>
      <c r="M2662" s="5">
        <f ca="1">VLOOKUP(CONCATENATE($F2662," ",$G2662),AllocFactorMatrix,(M$4+1),FALSE)*$E2663</f>
        <v>-43.759593802149979</v>
      </c>
      <c r="N2662" s="5">
        <f t="shared" ca="1" si="1357"/>
        <v>-1148.5176086877891</v>
      </c>
      <c r="O2662" s="5">
        <f ca="1">VLOOKUP(CONCATENATE($F2662," ",$G2662),AllocFactorMatrix,(O$4+1),FALSE)*$E2663</f>
        <v>-237.00902853286962</v>
      </c>
      <c r="P2662" s="5">
        <f ca="1">VLOOKUP(CONCATENATE($F2662," ",$G2662),AllocFactorMatrix,(P$4+1),FALSE)*$E2663</f>
        <v>-70.18131745378048</v>
      </c>
      <c r="Q2662" s="5">
        <f ca="1">VLOOKUP(CONCATENATE($F2662," ",$G2662),AllocFactorMatrix,(Q$4+1),FALSE)*$E2663</f>
        <v>-152.45045129356924</v>
      </c>
      <c r="R2662" s="5">
        <f ca="1">VLOOKUP(CONCATENATE($F2662," ",$G2662),AllocFactorMatrix,(R$4+1),FALSE)*$E2663</f>
        <v>-26.789194459356526</v>
      </c>
      <c r="S2662" s="5">
        <f t="shared" ca="1" si="1359"/>
        <v>-486.42999173957583</v>
      </c>
      <c r="T2662" s="5">
        <f ca="1">VLOOKUP(CONCATENATE($F2662," ",$G2662),AllocFactorMatrix,(T$4+1),FALSE)*$E2663</f>
        <v>-1.6312524060229845</v>
      </c>
      <c r="U2662" s="5">
        <f ca="1">VLOOKUP(CONCATENATE($F2662," ",$G2662),AllocFactorMatrix,(U$4+1),FALSE)*$E2663</f>
        <v>-41.637106344286948</v>
      </c>
      <c r="V2662" s="5">
        <f ca="1">VLOOKUP(CONCATENATE($F2662," ",$G2662),AllocFactorMatrix,(V$4+1),FALSE)*$E2663</f>
        <v>-224.19463659546105</v>
      </c>
      <c r="W2662" s="5">
        <f ca="1">VLOOKUP(CONCATENATE($F2662," ",$G2662),AllocFactorMatrix,(W$4+1),FALSE)*$E2663</f>
        <v>-40.184235740317007</v>
      </c>
      <c r="X2662" s="5">
        <f t="shared" ca="1" si="1360"/>
        <v>-307.64723108608803</v>
      </c>
      <c r="Y2662" s="5">
        <f ca="1">VLOOKUP(CONCATENATE($F2662," ",$G2662),AllocFactorMatrix,(Y$4+1),FALSE)*$E2663</f>
        <v>-65.610106965894886</v>
      </c>
      <c r="Z2662" s="5">
        <f ca="1">VLOOKUP(CONCATENATE($F2662," ",$G2662),AllocFactorMatrix,(Z$4+1),FALSE)*$E2663</f>
        <v>-1.1893725252026841</v>
      </c>
      <c r="AA2662" s="5">
        <f t="shared" ca="1" si="1358"/>
        <v>-66.799479491097571</v>
      </c>
      <c r="AB2662" s="5">
        <f ca="1">VLOOKUP(CONCATENATE($F2662," ",$G2662),AllocFactorMatrix,(AB$4+1),FALSE)*$E2663</f>
        <v>-1.2316082052942325</v>
      </c>
      <c r="AC2662" s="5">
        <f ca="1">VLOOKUP(CONCATENATE($F2662," ",$G2662),AllocFactorMatrix,(AC$4+1),FALSE)*$E2663</f>
        <v>-6977.2087950632267</v>
      </c>
      <c r="AD2662" s="5">
        <f ca="1">VLOOKUP(CONCATENATE($F2662," ",$G2662),AllocFactorMatrix,(AD$4+1),FALSE)*$E2663</f>
        <v>-854.3512326570393</v>
      </c>
    </row>
    <row r="2663" spans="4:30" collapsed="1">
      <c r="D2663" s="55" t="s">
        <v>457</v>
      </c>
      <c r="E2663" s="40">
        <v>-471155</v>
      </c>
      <c r="F2663" s="57" t="s">
        <v>74</v>
      </c>
      <c r="G2663" s="55" t="str">
        <f>$G$15</f>
        <v>TOTAL</v>
      </c>
      <c r="H2663" s="4">
        <f t="shared" ca="1" si="1356"/>
        <v>-471155</v>
      </c>
      <c r="I2663" s="5">
        <f ca="1">VLOOKUP(CONCATENATE($F2663," ",$G2663),AllocFactorMatrix,(I$4+1),FALSE)*$E2663</f>
        <v>-260948.699160563</v>
      </c>
      <c r="J2663" s="5">
        <f ca="1">VLOOKUP(CONCATENATE($F2663," ",$G2663),AllocFactorMatrix,(J$4+1),FALSE)*$E2663</f>
        <v>-15088.945907510242</v>
      </c>
      <c r="K2663" s="5">
        <f ca="1">VLOOKUP(CONCATENATE($F2663," ",$G2663),AllocFactorMatrix,(K$4+1),FALSE)*$E2663</f>
        <v>-44046.420116643298</v>
      </c>
      <c r="L2663" s="5">
        <f ca="1">VLOOKUP(CONCATENATE($F2663," ",$G2663),AllocFactorMatrix,(L$4+1),FALSE)*$E2663</f>
        <v>-1451.5765007638008</v>
      </c>
      <c r="M2663" s="5">
        <f ca="1">VLOOKUP(CONCATENATE($F2663," ",$G2663),AllocFactorMatrix,(M$4+1),FALSE)*$E2663</f>
        <v>-124.17299574299589</v>
      </c>
      <c r="N2663" s="5">
        <f t="shared" ca="1" si="1357"/>
        <v>-45622.169613150094</v>
      </c>
      <c r="O2663" s="5">
        <f ca="1">VLOOKUP(CONCATENATE($F2663," ",$G2663),AllocFactorMatrix,(O$4+1),FALSE)*$E2663</f>
        <v>-32313.166851599526</v>
      </c>
      <c r="P2663" s="5">
        <f ca="1">VLOOKUP(CONCATENATE($F2663," ",$G2663),AllocFactorMatrix,(P$4+1),FALSE)*$E2663</f>
        <v>-5401.3252230936196</v>
      </c>
      <c r="Q2663" s="5">
        <f ca="1">VLOOKUP(CONCATENATE($F2663," ",$G2663),AllocFactorMatrix,(Q$4+1),FALSE)*$E2663</f>
        <v>-1898.0164528018888</v>
      </c>
      <c r="R2663" s="5">
        <f ca="1">VLOOKUP(CONCATENATE($F2663," ",$G2663),AllocFactorMatrix,(R$4+1),FALSE)*$E2663</f>
        <v>-98.51128364851877</v>
      </c>
      <c r="S2663" s="5">
        <f t="shared" ca="1" si="1359"/>
        <v>-39711.019811143553</v>
      </c>
      <c r="T2663" s="5">
        <f ca="1">VLOOKUP(CONCATENATE($F2663," ",$G2663),AllocFactorMatrix,(T$4+1),FALSE)*$E2663</f>
        <v>-1101.1657740549556</v>
      </c>
      <c r="U2663" s="5">
        <f ca="1">VLOOKUP(CONCATENATE($F2663," ",$G2663),AllocFactorMatrix,(U$4+1),FALSE)*$E2663</f>
        <v>-16440.714898642625</v>
      </c>
      <c r="V2663" s="5">
        <f ca="1">VLOOKUP(CONCATENATE($F2663," ",$G2663),AllocFactorMatrix,(V$4+1),FALSE)*$E2663</f>
        <v>-62968.845133567986</v>
      </c>
      <c r="W2663" s="5">
        <f ca="1">VLOOKUP(CONCATENATE($F2663," ",$G2663),AllocFactorMatrix,(W$4+1),FALSE)*$E2663</f>
        <v>-10393.524858079283</v>
      </c>
      <c r="X2663" s="5">
        <f t="shared" ca="1" si="1360"/>
        <v>-90904.250664344858</v>
      </c>
      <c r="Y2663" s="5">
        <f ca="1">VLOOKUP(CONCATENATE($F2663," ",$G2663),AllocFactorMatrix,(Y$4+1),FALSE)*$E2663</f>
        <v>-10070.974010591304</v>
      </c>
      <c r="Z2663" s="5">
        <f ca="1">VLOOKUP(CONCATENATE($F2663," ",$G2663),AllocFactorMatrix,(Z$4+1),FALSE)*$E2663</f>
        <v>-147.20320383214897</v>
      </c>
      <c r="AA2663" s="5">
        <f t="shared" ca="1" si="1358"/>
        <v>-10218.177214423453</v>
      </c>
      <c r="AB2663" s="5">
        <f ca="1">VLOOKUP(CONCATENATE($F2663," ",$G2663),AllocFactorMatrix,(AB$4+1),FALSE)*$E2663</f>
        <v>-129.42077023705562</v>
      </c>
      <c r="AC2663" s="5">
        <f ca="1">VLOOKUP(CONCATENATE($F2663," ",$G2663),AllocFactorMatrix,(AC$4+1),FALSE)*$E2663</f>
        <v>-7573.4258523333456</v>
      </c>
      <c r="AD2663" s="5">
        <f ca="1">VLOOKUP(CONCATENATE($F2663," ",$G2663),AllocFactorMatrix,(AD$4+1),FALSE)*$E2663</f>
        <v>-958.89100629445761</v>
      </c>
    </row>
    <row r="2664" spans="4:30" hidden="1" outlineLevel="1">
      <c r="D2664" s="7"/>
      <c r="E2664" s="51"/>
      <c r="F2664" s="52" t="str">
        <f>F2671</f>
        <v>RB_GUP</v>
      </c>
      <c r="G2664" s="55" t="str">
        <f>$G$8</f>
        <v>PRODUCTION</v>
      </c>
      <c r="H2664" s="4">
        <f t="shared" ca="1" si="1356"/>
        <v>3555533.9837003569</v>
      </c>
      <c r="I2664" s="5">
        <f ca="1">VLOOKUP(CONCATENATE($F2664," ",$G2664),AllocFactorMatrix,(I$4+1),FALSE)*$E2671</f>
        <v>1751395.5623622579</v>
      </c>
      <c r="J2664" s="5">
        <f ca="1">VLOOKUP(CONCATENATE($F2664," ",$G2664),AllocFactorMatrix,(J$4+1),FALSE)*$E2671</f>
        <v>86577.740776187697</v>
      </c>
      <c r="K2664" s="5">
        <f ca="1">VLOOKUP(CONCATENATE($F2664," ",$G2664),AllocFactorMatrix,(K$4+1),FALSE)*$E2671</f>
        <v>317129.3026248645</v>
      </c>
      <c r="L2664" s="5">
        <f ca="1">VLOOKUP(CONCATENATE($F2664," ",$G2664),AllocFactorMatrix,(L$4+1),FALSE)*$E2671</f>
        <v>9982.1045114718036</v>
      </c>
      <c r="M2664" s="5">
        <f ca="1">VLOOKUP(CONCATENATE($F2664," ",$G2664),AllocFactorMatrix,(M$4+1),FALSE)*$E2671</f>
        <v>936.08982002443213</v>
      </c>
      <c r="N2664" s="5">
        <f t="shared" ca="1" si="1357"/>
        <v>328047.49695636076</v>
      </c>
      <c r="O2664" s="5">
        <f ca="1">VLOOKUP(CONCATENATE($F2664," ",$G2664),AllocFactorMatrix,(O$4+1),FALSE)*$E2671</f>
        <v>241067.60287118083</v>
      </c>
      <c r="P2664" s="5">
        <f ca="1">VLOOKUP(CONCATENATE($F2664," ",$G2664),AllocFactorMatrix,(P$4+1),FALSE)*$E2671</f>
        <v>44917.917665945912</v>
      </c>
      <c r="Q2664" s="5">
        <f ca="1">VLOOKUP(CONCATENATE($F2664," ",$G2664),AllocFactorMatrix,(Q$4+1),FALSE)*$E2671</f>
        <v>20297.570621592451</v>
      </c>
      <c r="R2664" s="5">
        <f ca="1">VLOOKUP(CONCATENATE($F2664," ",$G2664),AllocFactorMatrix,(R$4+1),FALSE)*$E2671</f>
        <v>912.7590620464</v>
      </c>
      <c r="S2664" s="5">
        <f ca="1">SUBTOTAL(9,O2664:R2664)</f>
        <v>307195.85022076563</v>
      </c>
      <c r="T2664" s="5">
        <f ca="1">VLOOKUP(CONCATENATE($F2664," ",$G2664),AllocFactorMatrix,(T$4+1),FALSE)*$E2671</f>
        <v>8421.1088240874105</v>
      </c>
      <c r="U2664" s="5">
        <f ca="1">VLOOKUP(CONCATENATE($F2664," ",$G2664),AllocFactorMatrix,(U$4+1),FALSE)*$E2671</f>
        <v>137810.01110214938</v>
      </c>
      <c r="V2664" s="5">
        <f ca="1">VLOOKUP(CONCATENATE($F2664," ",$G2664),AllocFactorMatrix,(V$4+1),FALSE)*$E2671</f>
        <v>728329.7809217578</v>
      </c>
      <c r="W2664" s="5">
        <f ca="1">VLOOKUP(CONCATENATE($F2664," ",$G2664),AllocFactorMatrix,(W$4+1),FALSE)*$E2671</f>
        <v>131524.28690445385</v>
      </c>
      <c r="X2664" s="5">
        <f ca="1">SUBTOTAL(9,T2664:W2664)</f>
        <v>1006085.1877524485</v>
      </c>
      <c r="Y2664" s="5">
        <f ca="1">VLOOKUP(CONCATENATE($F2664," ",$G2664),AllocFactorMatrix,(Y$4+1),FALSE)*$E2671</f>
        <v>74031.478315542117</v>
      </c>
      <c r="Z2664" s="5">
        <f ca="1">VLOOKUP(CONCATENATE($F2664," ",$G2664),AllocFactorMatrix,(Z$4+1),FALSE)*$E2671</f>
        <v>1239.9989635758259</v>
      </c>
      <c r="AA2664" s="5">
        <f t="shared" ca="1" si="1358"/>
        <v>75271.477279117942</v>
      </c>
      <c r="AB2664" s="5">
        <f ca="1">VLOOKUP(CONCATENATE($F2664," ",$G2664),AllocFactorMatrix,(AB$4+1),FALSE)*$E2671</f>
        <v>960.6683532191546</v>
      </c>
      <c r="AC2664" s="5">
        <f ca="1">VLOOKUP(CONCATENATE($F2664," ",$G2664),AllocFactorMatrix,(AC$4+1),FALSE)*$E2671</f>
        <v>0</v>
      </c>
      <c r="AD2664" s="5">
        <f ca="1">VLOOKUP(CONCATENATE($F2664," ",$G2664),AllocFactorMatrix,(AD$4+1),FALSE)*$E2671</f>
        <v>0</v>
      </c>
    </row>
    <row r="2665" spans="4:30" hidden="1" outlineLevel="1">
      <c r="D2665" s="7"/>
      <c r="E2665" s="51"/>
      <c r="F2665" s="52" t="str">
        <f>F2671</f>
        <v>RB_GUP</v>
      </c>
      <c r="G2665" s="55" t="str">
        <f>$G$9</f>
        <v>BULKTRAN</v>
      </c>
      <c r="H2665" s="4">
        <f t="shared" ca="1" si="1356"/>
        <v>1884511.2943754569</v>
      </c>
      <c r="I2665" s="5">
        <f ca="1">VLOOKUP(CONCATENATE($F2665," ",$G2665),AllocFactorMatrix,(I$4+1),FALSE)*$E2671</f>
        <v>928278.20893326646</v>
      </c>
      <c r="J2665" s="5">
        <f ca="1">VLOOKUP(CONCATENATE($F2665," ",$G2665),AllocFactorMatrix,(J$4+1),FALSE)*$E2671</f>
        <v>45888.108813527331</v>
      </c>
      <c r="K2665" s="5">
        <f ca="1">VLOOKUP(CONCATENATE($F2665," ",$G2665),AllocFactorMatrix,(K$4+1),FALSE)*$E2671</f>
        <v>168085.51270039976</v>
      </c>
      <c r="L2665" s="5">
        <f ca="1">VLOOKUP(CONCATENATE($F2665," ",$G2665),AllocFactorMatrix,(L$4+1),FALSE)*$E2671</f>
        <v>5290.7351693843775</v>
      </c>
      <c r="M2665" s="5">
        <f ca="1">VLOOKUP(CONCATENATE($F2665," ",$G2665),AllocFactorMatrix,(M$4+1),FALSE)*$E2671</f>
        <v>496.14821471907459</v>
      </c>
      <c r="N2665" s="5">
        <f t="shared" ca="1" si="1357"/>
        <v>173872.39608450321</v>
      </c>
      <c r="O2665" s="5">
        <f ca="1">VLOOKUP(CONCATENATE($F2665," ",$G2665),AllocFactorMatrix,(O$4+1),FALSE)*$E2671</f>
        <v>127771.13716290759</v>
      </c>
      <c r="P2665" s="5">
        <f ca="1">VLOOKUP(CONCATENATE($F2665," ",$G2665),AllocFactorMatrix,(P$4+1),FALSE)*$E2671</f>
        <v>23807.485331136035</v>
      </c>
      <c r="Q2665" s="5">
        <f ca="1">VLOOKUP(CONCATENATE($F2665," ",$G2665),AllocFactorMatrix,(Q$4+1),FALSE)*$E2671</f>
        <v>10758.159325752082</v>
      </c>
      <c r="R2665" s="5">
        <f ca="1">VLOOKUP(CONCATENATE($F2665," ",$G2665),AllocFactorMatrix,(R$4+1),FALSE)*$E2671</f>
        <v>483.78239931202177</v>
      </c>
      <c r="S2665" s="5">
        <f t="shared" ref="S2665:S2671" ca="1" si="1361">SUBTOTAL(9,O2665:R2665)</f>
        <v>162820.56421910771</v>
      </c>
      <c r="T2665" s="5">
        <f ca="1">VLOOKUP(CONCATENATE($F2665," ",$G2665),AllocFactorMatrix,(T$4+1),FALSE)*$E2671</f>
        <v>4463.3730862674729</v>
      </c>
      <c r="U2665" s="5">
        <f ca="1">VLOOKUP(CONCATENATE($F2665," ",$G2665),AllocFactorMatrix,(U$4+1),FALSE)*$E2671</f>
        <v>73042.340079035013</v>
      </c>
      <c r="V2665" s="5">
        <f ca="1">VLOOKUP(CONCATENATE($F2665," ",$G2665),AllocFactorMatrix,(V$4+1),FALSE)*$E2671</f>
        <v>386030.81969381223</v>
      </c>
      <c r="W2665" s="5">
        <f ca="1">VLOOKUP(CONCATENATE($F2665," ",$G2665),AllocFactorMatrix,(W$4+1),FALSE)*$E2671</f>
        <v>69710.767860012551</v>
      </c>
      <c r="X2665" s="5">
        <f t="shared" ref="X2665:X2671" ca="1" si="1362">SUBTOTAL(9,T2665:W2665)</f>
        <v>533247.30071912729</v>
      </c>
      <c r="Y2665" s="5">
        <f ca="1">VLOOKUP(CONCATENATE($F2665," ",$G2665),AllocFactorMatrix,(Y$4+1),FALSE)*$E2671</f>
        <v>39238.313475422066</v>
      </c>
      <c r="Z2665" s="5">
        <f ca="1">VLOOKUP(CONCATENATE($F2665," ",$G2665),AllocFactorMatrix,(Z$4+1),FALSE)*$E2671</f>
        <v>657.22675203923404</v>
      </c>
      <c r="AA2665" s="5">
        <f t="shared" ca="1" si="1358"/>
        <v>39895.540227461301</v>
      </c>
      <c r="AB2665" s="5">
        <f ca="1">VLOOKUP(CONCATENATE($F2665," ",$G2665),AllocFactorMatrix,(AB$4+1),FALSE)*$E2671</f>
        <v>509.17537846352883</v>
      </c>
      <c r="AC2665" s="5">
        <f ca="1">VLOOKUP(CONCATENATE($F2665," ",$G2665),AllocFactorMatrix,(AC$4+1),FALSE)*$E2671</f>
        <v>0</v>
      </c>
      <c r="AD2665" s="5">
        <f ca="1">VLOOKUP(CONCATENATE($F2665," ",$G2665),AllocFactorMatrix,(AD$4+1),FALSE)*$E2671</f>
        <v>0</v>
      </c>
    </row>
    <row r="2666" spans="4:30" hidden="1" outlineLevel="1">
      <c r="D2666" s="7"/>
      <c r="E2666" s="51"/>
      <c r="F2666" s="52" t="str">
        <f>F2671</f>
        <v>RB_GUP</v>
      </c>
      <c r="G2666" s="55" t="str">
        <f>$G$10</f>
        <v>SUBTRAN</v>
      </c>
      <c r="H2666" s="4">
        <f t="shared" ca="1" si="1356"/>
        <v>413970.55571269855</v>
      </c>
      <c r="I2666" s="5">
        <f ca="1">VLOOKUP(CONCATENATE($F2666," ",$G2666),AllocFactorMatrix,(I$4+1),FALSE)*$E2671</f>
        <v>201548.78151605907</v>
      </c>
      <c r="J2666" s="5">
        <f ca="1">VLOOKUP(CONCATENATE($F2666," ",$G2666),AllocFactorMatrix,(J$4+1),FALSE)*$E2671</f>
        <v>9727.0078530738047</v>
      </c>
      <c r="K2666" s="5">
        <f ca="1">VLOOKUP(CONCATENATE($F2666," ",$G2666),AllocFactorMatrix,(K$4+1),FALSE)*$E2671</f>
        <v>35386.378963706033</v>
      </c>
      <c r="L2666" s="5">
        <f ca="1">VLOOKUP(CONCATENATE($F2666," ",$G2666),AllocFactorMatrix,(L$4+1),FALSE)*$E2671</f>
        <v>1093.0519519230552</v>
      </c>
      <c r="M2666" s="5">
        <f ca="1">VLOOKUP(CONCATENATE($F2666," ",$G2666),AllocFactorMatrix,(M$4+1),FALSE)*$E2671</f>
        <v>136.13383982060583</v>
      </c>
      <c r="N2666" s="5">
        <f t="shared" ca="1" si="1357"/>
        <v>36615.564755449697</v>
      </c>
      <c r="O2666" s="5">
        <f ca="1">VLOOKUP(CONCATENATE($F2666," ",$G2666),AllocFactorMatrix,(O$4+1),FALSE)*$E2671</f>
        <v>26734.962389638666</v>
      </c>
      <c r="P2666" s="5">
        <f ca="1">VLOOKUP(CONCATENATE($F2666," ",$G2666),AllocFactorMatrix,(P$4+1),FALSE)*$E2671</f>
        <v>4969.9983257528193</v>
      </c>
      <c r="Q2666" s="5">
        <f ca="1">VLOOKUP(CONCATENATE($F2666," ",$G2666),AllocFactorMatrix,(Q$4+1),FALSE)*$E2671</f>
        <v>2957.2082232701327</v>
      </c>
      <c r="R2666" s="5">
        <f ca="1">VLOOKUP(CONCATENATE($F2666," ",$G2666),AllocFactorMatrix,(R$4+1),FALSE)*$E2671</f>
        <v>0</v>
      </c>
      <c r="S2666" s="5">
        <f t="shared" ca="1" si="1361"/>
        <v>34662.16893866162</v>
      </c>
      <c r="T2666" s="5">
        <f ca="1">VLOOKUP(CONCATENATE($F2666," ",$G2666),AllocFactorMatrix,(T$4+1),FALSE)*$E2671</f>
        <v>933.5389812980269</v>
      </c>
      <c r="U2666" s="5">
        <f ca="1">VLOOKUP(CONCATENATE($F2666," ",$G2666),AllocFactorMatrix,(U$4+1),FALSE)*$E2671</f>
        <v>15282.566122945551</v>
      </c>
      <c r="V2666" s="5">
        <f ca="1">VLOOKUP(CONCATENATE($F2666," ",$G2666),AllocFactorMatrix,(V$4+1),FALSE)*$E2671</f>
        <v>106468.79523487677</v>
      </c>
      <c r="W2666" s="5">
        <f ca="1">VLOOKUP(CONCATENATE($F2666," ",$G2666),AllocFactorMatrix,(W$4+1),FALSE)*$E2671</f>
        <v>0</v>
      </c>
      <c r="X2666" s="5">
        <f t="shared" ca="1" si="1362"/>
        <v>122684.90033912034</v>
      </c>
      <c r="Y2666" s="5">
        <f ca="1">VLOOKUP(CONCATENATE($F2666," ",$G2666),AllocFactorMatrix,(Y$4+1),FALSE)*$E2671</f>
        <v>8046.4404103231764</v>
      </c>
      <c r="Z2666" s="5">
        <f ca="1">VLOOKUP(CONCATENATE($F2666," ",$G2666),AllocFactorMatrix,(Z$4+1),FALSE)*$E2671</f>
        <v>134.13438024613674</v>
      </c>
      <c r="AA2666" s="5">
        <f t="shared" ca="1" si="1358"/>
        <v>8180.5747905693133</v>
      </c>
      <c r="AB2666" s="5">
        <f ca="1">VLOOKUP(CONCATENATE($F2666," ",$G2666),AllocFactorMatrix,(AB$4+1),FALSE)*$E2671</f>
        <v>107.44925243273651</v>
      </c>
      <c r="AC2666" s="5">
        <f ca="1">VLOOKUP(CONCATENATE($F2666," ",$G2666),AllocFactorMatrix,(AC$4+1),FALSE)*$E2671</f>
        <v>365.35042862954276</v>
      </c>
      <c r="AD2666" s="5">
        <f ca="1">VLOOKUP(CONCATENATE($F2666," ",$G2666),AllocFactorMatrix,(AD$4+1),FALSE)*$E2671</f>
        <v>78.757838702458415</v>
      </c>
    </row>
    <row r="2667" spans="4:30" hidden="1" outlineLevel="1">
      <c r="D2667" s="7"/>
      <c r="E2667" s="51"/>
      <c r="F2667" s="52" t="str">
        <f>F2671</f>
        <v>RB_GUP</v>
      </c>
      <c r="G2667" s="55" t="str">
        <f>$G$11</f>
        <v>DISTPRI</v>
      </c>
      <c r="H2667" s="4">
        <f t="shared" ca="1" si="1356"/>
        <v>1899428.2872380139</v>
      </c>
      <c r="I2667" s="5">
        <f ca="1">VLOOKUP(CONCATENATE($F2667," ",$G2667),AllocFactorMatrix,(I$4+1),FALSE)*$E2671</f>
        <v>1269468.9359793202</v>
      </c>
      <c r="J2667" s="5">
        <f ca="1">VLOOKUP(CONCATENATE($F2667," ",$G2667),AllocFactorMatrix,(J$4+1),FALSE)*$E2671</f>
        <v>59839.451646515401</v>
      </c>
      <c r="K2667" s="5">
        <f ca="1">VLOOKUP(CONCATENATE($F2667," ",$G2667),AllocFactorMatrix,(K$4+1),FALSE)*$E2671</f>
        <v>217280.7214767886</v>
      </c>
      <c r="L2667" s="5">
        <f ca="1">VLOOKUP(CONCATENATE($F2667," ",$G2667),AllocFactorMatrix,(L$4+1),FALSE)*$E2671</f>
        <v>6715.1048994286957</v>
      </c>
      <c r="M2667" s="5">
        <f ca="1">VLOOKUP(CONCATENATE($F2667," ",$G2667),AllocFactorMatrix,(M$4+1),FALSE)*$E2671</f>
        <v>0</v>
      </c>
      <c r="N2667" s="5">
        <f t="shared" ca="1" si="1357"/>
        <v>223995.8263762173</v>
      </c>
      <c r="O2667" s="5">
        <f ca="1">VLOOKUP(CONCATENATE($F2667," ",$G2667),AllocFactorMatrix,(O$4+1),FALSE)*$E2671</f>
        <v>162922.5636847229</v>
      </c>
      <c r="P2667" s="5">
        <f ca="1">VLOOKUP(CONCATENATE($F2667," ",$G2667),AllocFactorMatrix,(P$4+1),FALSE)*$E2671</f>
        <v>30344.338449993462</v>
      </c>
      <c r="Q2667" s="5">
        <f ca="1">VLOOKUP(CONCATENATE($F2667," ",$G2667),AllocFactorMatrix,(Q$4+1),FALSE)*$E2671</f>
        <v>0</v>
      </c>
      <c r="R2667" s="5">
        <f ca="1">VLOOKUP(CONCATENATE($F2667," ",$G2667),AllocFactorMatrix,(R$4+1),FALSE)*$E2671</f>
        <v>0</v>
      </c>
      <c r="S2667" s="5">
        <f t="shared" ca="1" si="1361"/>
        <v>193266.90213471637</v>
      </c>
      <c r="T2667" s="5">
        <f ca="1">VLOOKUP(CONCATENATE($F2667," ",$G2667),AllocFactorMatrix,(T$4+1),FALSE)*$E2671</f>
        <v>5808.0889938164901</v>
      </c>
      <c r="U2667" s="5">
        <f ca="1">VLOOKUP(CONCATENATE($F2667," ",$G2667),AllocFactorMatrix,(U$4+1),FALSE)*$E2671</f>
        <v>93671.33265872109</v>
      </c>
      <c r="V2667" s="5">
        <f ca="1">VLOOKUP(CONCATENATE($F2667," ",$G2667),AllocFactorMatrix,(V$4+1),FALSE)*$E2671</f>
        <v>0</v>
      </c>
      <c r="W2667" s="5">
        <f ca="1">VLOOKUP(CONCATENATE($F2667," ",$G2667),AllocFactorMatrix,(W$4+1),FALSE)*$E2671</f>
        <v>0</v>
      </c>
      <c r="X2667" s="5">
        <f t="shared" ca="1" si="1362"/>
        <v>99479.421652537581</v>
      </c>
      <c r="Y2667" s="5">
        <f ca="1">VLOOKUP(CONCATENATE($F2667," ",$G2667),AllocFactorMatrix,(Y$4+1),FALSE)*$E2671</f>
        <v>49128.640157560883</v>
      </c>
      <c r="Z2667" s="5">
        <f ca="1">VLOOKUP(CONCATENATE($F2667," ",$G2667),AllocFactorMatrix,(Z$4+1),FALSE)*$E2671</f>
        <v>819.65803251446903</v>
      </c>
      <c r="AA2667" s="5">
        <f t="shared" ca="1" si="1358"/>
        <v>49948.298190075351</v>
      </c>
      <c r="AB2667" s="5">
        <f ca="1">VLOOKUP(CONCATENATE($F2667," ",$G2667),AllocFactorMatrix,(AB$4+1),FALSE)*$E2671</f>
        <v>664.06034644247165</v>
      </c>
      <c r="AC2667" s="5">
        <f ca="1">VLOOKUP(CONCATENATE($F2667," ",$G2667),AllocFactorMatrix,(AC$4+1),FALSE)*$E2671</f>
        <v>2274.9784892910907</v>
      </c>
      <c r="AD2667" s="5">
        <f ca="1">VLOOKUP(CONCATENATE($F2667," ",$G2667),AllocFactorMatrix,(AD$4+1),FALSE)*$E2671</f>
        <v>490.41242289831013</v>
      </c>
    </row>
    <row r="2668" spans="4:30" hidden="1" outlineLevel="1">
      <c r="D2668" s="7"/>
      <c r="E2668" s="51"/>
      <c r="F2668" s="52" t="str">
        <f>F2671</f>
        <v>RB_GUP</v>
      </c>
      <c r="G2668" s="55" t="str">
        <f>$G$12</f>
        <v>DISTSEC</v>
      </c>
      <c r="H2668" s="4">
        <f t="shared" ca="1" si="1356"/>
        <v>977417.85116137296</v>
      </c>
      <c r="I2668" s="5">
        <f ca="1">VLOOKUP(CONCATENATE($F2668," ",$G2668),AllocFactorMatrix,(I$4+1),FALSE)*$E2671</f>
        <v>730816.74613682285</v>
      </c>
      <c r="J2668" s="5">
        <f ca="1">VLOOKUP(CONCATENATE($F2668," ",$G2668),AllocFactorMatrix,(J$4+1),FALSE)*$E2671</f>
        <v>35232.908249400884</v>
      </c>
      <c r="K2668" s="5">
        <f ca="1">VLOOKUP(CONCATENATE($F2668," ",$G2668),AllocFactorMatrix,(K$4+1),FALSE)*$E2671</f>
        <v>106312.3670600094</v>
      </c>
      <c r="L2668" s="5">
        <f ca="1">VLOOKUP(CONCATENATE($F2668," ",$G2668),AllocFactorMatrix,(L$4+1),FALSE)*$E2671</f>
        <v>0</v>
      </c>
      <c r="M2668" s="5">
        <f ca="1">VLOOKUP(CONCATENATE($F2668," ",$G2668),AllocFactorMatrix,(M$4+1),FALSE)*$E2671</f>
        <v>0</v>
      </c>
      <c r="N2668" s="5">
        <f t="shared" ca="1" si="1357"/>
        <v>106312.3670600094</v>
      </c>
      <c r="O2668" s="5">
        <f ca="1">VLOOKUP(CONCATENATE($F2668," ",$G2668),AllocFactorMatrix,(O$4+1),FALSE)*$E2671</f>
        <v>67742.654083676854</v>
      </c>
      <c r="P2668" s="5">
        <f ca="1">VLOOKUP(CONCATENATE($F2668," ",$G2668),AllocFactorMatrix,(P$4+1),FALSE)*$E2671</f>
        <v>0</v>
      </c>
      <c r="Q2668" s="5">
        <f ca="1">VLOOKUP(CONCATENATE($F2668," ",$G2668),AllocFactorMatrix,(Q$4+1),FALSE)*$E2671</f>
        <v>0</v>
      </c>
      <c r="R2668" s="5">
        <f ca="1">VLOOKUP(CONCATENATE($F2668," ",$G2668),AllocFactorMatrix,(R$4+1),FALSE)*$E2671</f>
        <v>0</v>
      </c>
      <c r="S2668" s="5">
        <f t="shared" ca="1" si="1361"/>
        <v>67742.654083676854</v>
      </c>
      <c r="T2668" s="5">
        <f ca="1">VLOOKUP(CONCATENATE($F2668," ",$G2668),AllocFactorMatrix,(T$4+1),FALSE)*$E2671</f>
        <v>1831.6192513840826</v>
      </c>
      <c r="U2668" s="5">
        <f ca="1">VLOOKUP(CONCATENATE($F2668," ",$G2668),AllocFactorMatrix,(U$4+1),FALSE)*$E2671</f>
        <v>0</v>
      </c>
      <c r="V2668" s="5">
        <f ca="1">VLOOKUP(CONCATENATE($F2668," ",$G2668),AllocFactorMatrix,(V$4+1),FALSE)*$E2671</f>
        <v>0</v>
      </c>
      <c r="W2668" s="5">
        <f ca="1">VLOOKUP(CONCATENATE($F2668," ",$G2668),AllocFactorMatrix,(W$4+1),FALSE)*$E2671</f>
        <v>0</v>
      </c>
      <c r="X2668" s="5">
        <f t="shared" ca="1" si="1362"/>
        <v>1831.6192513840826</v>
      </c>
      <c r="Y2668" s="5">
        <f ca="1">VLOOKUP(CONCATENATE($F2668," ",$G2668),AllocFactorMatrix,(Y$4+1),FALSE)*$E2671</f>
        <v>24986.477794834114</v>
      </c>
      <c r="Z2668" s="5">
        <f ca="1">VLOOKUP(CONCATENATE($F2668," ",$G2668),AllocFactorMatrix,(Z$4+1),FALSE)*$E2671</f>
        <v>0</v>
      </c>
      <c r="AA2668" s="5">
        <f t="shared" ca="1" si="1358"/>
        <v>24986.477794834114</v>
      </c>
      <c r="AB2668" s="5">
        <f ca="1">VLOOKUP(CONCATENATE($F2668," ",$G2668),AllocFactorMatrix,(AB$4+1),FALSE)*$E2671</f>
        <v>259.2854838619935</v>
      </c>
      <c r="AC2668" s="5">
        <f ca="1">VLOOKUP(CONCATENATE($F2668," ",$G2668),AllocFactorMatrix,(AC$4+1),FALSE)*$E2671</f>
        <v>8803.7394289756903</v>
      </c>
      <c r="AD2668" s="5">
        <f ca="1">VLOOKUP(CONCATENATE($F2668," ",$G2668),AllocFactorMatrix,(AD$4+1),FALSE)*$E2671</f>
        <v>1432.0536724070103</v>
      </c>
    </row>
    <row r="2669" spans="4:30" hidden="1" outlineLevel="1">
      <c r="D2669" s="7"/>
      <c r="E2669" s="51"/>
      <c r="F2669" s="52" t="str">
        <f>F2671</f>
        <v>RB_GUP</v>
      </c>
      <c r="G2669" s="55" t="str">
        <f>$G$13</f>
        <v>ENERGY</v>
      </c>
      <c r="H2669" s="4">
        <f t="shared" ca="1" si="1356"/>
        <v>30042.776138221092</v>
      </c>
      <c r="I2669" s="5">
        <f ca="1">VLOOKUP(CONCATENATE($F2669," ",$G2669),AllocFactorMatrix,(I$4+1),FALSE)*$E2671</f>
        <v>11272.863428082559</v>
      </c>
      <c r="J2669" s="5">
        <f ca="1">VLOOKUP(CONCATENATE($F2669," ",$G2669),AllocFactorMatrix,(J$4+1),FALSE)*$E2671</f>
        <v>730.55439306924393</v>
      </c>
      <c r="K2669" s="5">
        <f ca="1">VLOOKUP(CONCATENATE($F2669," ",$G2669),AllocFactorMatrix,(K$4+1),FALSE)*$E2671</f>
        <v>2451.08918356919</v>
      </c>
      <c r="L2669" s="5">
        <f ca="1">VLOOKUP(CONCATENATE($F2669," ",$G2669),AllocFactorMatrix,(L$4+1),FALSE)*$E2671</f>
        <v>77.901178798379902</v>
      </c>
      <c r="M2669" s="5">
        <f ca="1">VLOOKUP(CONCATENATE($F2669," ",$G2669),AllocFactorMatrix,(M$4+1),FALSE)*$E2671</f>
        <v>7.1815780040737325</v>
      </c>
      <c r="N2669" s="5">
        <f t="shared" ca="1" si="1357"/>
        <v>2536.1719403716438</v>
      </c>
      <c r="O2669" s="5">
        <f ca="1">VLOOKUP(CONCATENATE($F2669," ",$G2669),AllocFactorMatrix,(O$4+1),FALSE)*$E2671</f>
        <v>2234.6922093417934</v>
      </c>
      <c r="P2669" s="5">
        <f ca="1">VLOOKUP(CONCATENATE($F2669," ",$G2669),AllocFactorMatrix,(P$4+1),FALSE)*$E2671</f>
        <v>414.2689364112631</v>
      </c>
      <c r="Q2669" s="5">
        <f ca="1">VLOOKUP(CONCATENATE($F2669," ",$G2669),AllocFactorMatrix,(Q$4+1),FALSE)*$E2671</f>
        <v>188.23320110787344</v>
      </c>
      <c r="R2669" s="5">
        <f ca="1">VLOOKUP(CONCATENATE($F2669," ",$G2669),AllocFactorMatrix,(R$4+1),FALSE)*$E2671</f>
        <v>8.7216231522300713</v>
      </c>
      <c r="S2669" s="5">
        <f t="shared" ca="1" si="1361"/>
        <v>2845.9159700131599</v>
      </c>
      <c r="T2669" s="5">
        <f ca="1">VLOOKUP(CONCATENATE($F2669," ",$G2669),AllocFactorMatrix,(T$4+1),FALSE)*$E2671</f>
        <v>85.637640195239271</v>
      </c>
      <c r="U2669" s="5">
        <f ca="1">VLOOKUP(CONCATENATE($F2669," ",$G2669),AllocFactorMatrix,(U$4+1),FALSE)*$E2671</f>
        <v>1503.6686698255269</v>
      </c>
      <c r="V2669" s="5">
        <f ca="1">VLOOKUP(CONCATENATE($F2669," ",$G2669),AllocFactorMatrix,(V$4+1),FALSE)*$E2671</f>
        <v>8537.206415818302</v>
      </c>
      <c r="W2669" s="5">
        <f ca="1">VLOOKUP(CONCATENATE($F2669," ",$G2669),AllocFactorMatrix,(W$4+1),FALSE)*$E2671</f>
        <v>1619.7078675174896</v>
      </c>
      <c r="X2669" s="5">
        <f t="shared" ca="1" si="1362"/>
        <v>11746.220593356556</v>
      </c>
      <c r="Y2669" s="5">
        <f ca="1">VLOOKUP(CONCATENATE($F2669," ",$G2669),AllocFactorMatrix,(Y$4+1),FALSE)*$E2671</f>
        <v>605.4454808873312</v>
      </c>
      <c r="Z2669" s="5">
        <f ca="1">VLOOKUP(CONCATENATE($F2669," ",$G2669),AllocFactorMatrix,(Z$4+1),FALSE)*$E2671</f>
        <v>9.8556872552205022</v>
      </c>
      <c r="AA2669" s="5">
        <f t="shared" ca="1" si="1358"/>
        <v>615.30116814255166</v>
      </c>
      <c r="AB2669" s="5">
        <f ca="1">VLOOKUP(CONCATENATE($F2669," ",$G2669),AllocFactorMatrix,(AB$4+1),FALSE)*$E2671</f>
        <v>10.993226337918189</v>
      </c>
      <c r="AC2669" s="5">
        <f ca="1">VLOOKUP(CONCATENATE($F2669," ",$G2669),AllocFactorMatrix,(AC$4+1),FALSE)*$E2671</f>
        <v>237.71379873412425</v>
      </c>
      <c r="AD2669" s="5">
        <f ca="1">VLOOKUP(CONCATENATE($F2669," ",$G2669),AllocFactorMatrix,(AD$4+1),FALSE)*$E2671</f>
        <v>47.041620113336457</v>
      </c>
    </row>
    <row r="2670" spans="4:30" hidden="1" outlineLevel="1">
      <c r="D2670" s="7"/>
      <c r="E2670" s="51"/>
      <c r="F2670" s="52" t="str">
        <f>F2671</f>
        <v>RB_GUP</v>
      </c>
      <c r="G2670" s="55" t="str">
        <f>$G$14</f>
        <v>CUSTOMER</v>
      </c>
      <c r="H2670" s="4">
        <f t="shared" ca="1" si="1356"/>
        <v>470515.25167387928</v>
      </c>
      <c r="I2670" s="5">
        <f ca="1">VLOOKUP(CONCATENATE($F2670," ",$G2670),AllocFactorMatrix,(I$4+1),FALSE)*$E2671</f>
        <v>220031.11928977293</v>
      </c>
      <c r="J2670" s="5">
        <f ca="1">VLOOKUP(CONCATENATE($F2670," ",$G2670),AllocFactorMatrix,(J$4+1),FALSE)*$E2671</f>
        <v>57644.510191389309</v>
      </c>
      <c r="K2670" s="5">
        <f ca="1">VLOOKUP(CONCATENATE($F2670," ",$G2670),AllocFactorMatrix,(K$4+1),FALSE)*$E2671</f>
        <v>16363.624166407655</v>
      </c>
      <c r="L2670" s="5">
        <f ca="1">VLOOKUP(CONCATENATE($F2670," ",$G2670),AllocFactorMatrix,(L$4+1),FALSE)*$E2671</f>
        <v>5282.0874014958727</v>
      </c>
      <c r="M2670" s="5">
        <f ca="1">VLOOKUP(CONCATENATE($F2670," ",$G2670),AllocFactorMatrix,(M$4+1),FALSE)*$E2671</f>
        <v>857.38915944231371</v>
      </c>
      <c r="N2670" s="5">
        <f t="shared" ca="1" si="1357"/>
        <v>22503.100727345842</v>
      </c>
      <c r="O2670" s="5">
        <f ca="1">VLOOKUP(CONCATENATE($F2670," ",$G2670),AllocFactorMatrix,(O$4+1),FALSE)*$E2671</f>
        <v>4643.75818186988</v>
      </c>
      <c r="P2670" s="5">
        <f ca="1">VLOOKUP(CONCATENATE($F2670," ",$G2670),AllocFactorMatrix,(P$4+1),FALSE)*$E2671</f>
        <v>1375.0744820052387</v>
      </c>
      <c r="Q2670" s="5">
        <f ca="1">VLOOKUP(CONCATENATE($F2670," ",$G2670),AllocFactorMatrix,(Q$4+1),FALSE)*$E2671</f>
        <v>2986.9876050991306</v>
      </c>
      <c r="R2670" s="5">
        <f ca="1">VLOOKUP(CONCATENATE($F2670," ",$G2670),AllocFactorMatrix,(R$4+1),FALSE)*$E2671</f>
        <v>524.8852405598858</v>
      </c>
      <c r="S2670" s="5">
        <f t="shared" ca="1" si="1361"/>
        <v>9530.7055095341366</v>
      </c>
      <c r="T2670" s="5">
        <f ca="1">VLOOKUP(CONCATENATE($F2670," ",$G2670),AllocFactorMatrix,(T$4+1),FALSE)*$E2671</f>
        <v>31.961405664820919</v>
      </c>
      <c r="U2670" s="5">
        <f ca="1">VLOOKUP(CONCATENATE($F2670," ",$G2670),AllocFactorMatrix,(U$4+1),FALSE)*$E2671</f>
        <v>815.80290190866572</v>
      </c>
      <c r="V2670" s="5">
        <f ca="1">VLOOKUP(CONCATENATE($F2670," ",$G2670),AllocFactorMatrix,(V$4+1),FALSE)*$E2671</f>
        <v>4392.6836225022998</v>
      </c>
      <c r="W2670" s="5">
        <f ca="1">VLOOKUP(CONCATENATE($F2670," ",$G2670),AllocFactorMatrix,(W$4+1),FALSE)*$E2671</f>
        <v>787.33656121207935</v>
      </c>
      <c r="X2670" s="5">
        <f t="shared" ca="1" si="1362"/>
        <v>6027.7844912878663</v>
      </c>
      <c r="Y2670" s="5">
        <f ca="1">VLOOKUP(CONCATENATE($F2670," ",$G2670),AllocFactorMatrix,(Y$4+1),FALSE)*$E2671</f>
        <v>1285.5099779204327</v>
      </c>
      <c r="Z2670" s="5">
        <f ca="1">VLOOKUP(CONCATENATE($F2670," ",$G2670),AllocFactorMatrix,(Z$4+1),FALSE)*$E2671</f>
        <v>23.303578050973805</v>
      </c>
      <c r="AA2670" s="5">
        <f t="shared" ca="1" si="1358"/>
        <v>1308.8135559714065</v>
      </c>
      <c r="AB2670" s="5">
        <f ca="1">VLOOKUP(CONCATENATE($F2670," ",$G2670),AllocFactorMatrix,(AB$4+1),FALSE)*$E2671</f>
        <v>24.13110891005568</v>
      </c>
      <c r="AC2670" s="5">
        <f ca="1">VLOOKUP(CONCATENATE($F2670," ",$G2670),AllocFactorMatrix,(AC$4+1),FALSE)*$E2671</f>
        <v>136705.63787908983</v>
      </c>
      <c r="AD2670" s="5">
        <f ca="1">VLOOKUP(CONCATENATE($F2670," ",$G2670),AllocFactorMatrix,(AD$4+1),FALSE)*$E2671</f>
        <v>16739.448920577826</v>
      </c>
    </row>
    <row r="2671" spans="4:30" collapsed="1">
      <c r="D2671" s="7" t="s">
        <v>254</v>
      </c>
      <c r="E2671" s="40">
        <v>9231420</v>
      </c>
      <c r="F2671" s="10" t="s">
        <v>74</v>
      </c>
      <c r="G2671" s="55" t="str">
        <f>$G$15</f>
        <v>TOTAL</v>
      </c>
      <c r="H2671" s="4">
        <f t="shared" ca="1" si="1356"/>
        <v>9231420.0000000019</v>
      </c>
      <c r="I2671" s="5">
        <f ca="1">VLOOKUP(CONCATENATE($F2671," ",$G2671),AllocFactorMatrix,(I$4+1),FALSE)*$E2671</f>
        <v>5112812.2176455827</v>
      </c>
      <c r="J2671" s="5">
        <f ca="1">VLOOKUP(CONCATENATE($F2671," ",$G2671),AllocFactorMatrix,(J$4+1),FALSE)*$E2671</f>
        <v>295640.28192316368</v>
      </c>
      <c r="K2671" s="5">
        <f ca="1">VLOOKUP(CONCATENATE($F2671," ",$G2671),AllocFactorMatrix,(K$4+1),FALSE)*$E2671</f>
        <v>863008.99617574527</v>
      </c>
      <c r="L2671" s="5">
        <f ca="1">VLOOKUP(CONCATENATE($F2671," ",$G2671),AllocFactorMatrix,(L$4+1),FALSE)*$E2671</f>
        <v>28440.985112502181</v>
      </c>
      <c r="M2671" s="5">
        <f ca="1">VLOOKUP(CONCATENATE($F2671," ",$G2671),AllocFactorMatrix,(M$4+1),FALSE)*$E2671</f>
        <v>2432.9426120104999</v>
      </c>
      <c r="N2671" s="5">
        <f t="shared" ca="1" si="1357"/>
        <v>893882.92390025803</v>
      </c>
      <c r="O2671" s="5">
        <f ca="1">VLOOKUP(CONCATENATE($F2671," ",$G2671),AllocFactorMatrix,(O$4+1),FALSE)*$E2671</f>
        <v>633117.37058333855</v>
      </c>
      <c r="P2671" s="5">
        <f ca="1">VLOOKUP(CONCATENATE($F2671," ",$G2671),AllocFactorMatrix,(P$4+1),FALSE)*$E2671</f>
        <v>105829.08319124472</v>
      </c>
      <c r="Q2671" s="5">
        <f ca="1">VLOOKUP(CONCATENATE($F2671," ",$G2671),AllocFactorMatrix,(Q$4+1),FALSE)*$E2671</f>
        <v>37188.158976821665</v>
      </c>
      <c r="R2671" s="5">
        <f ca="1">VLOOKUP(CONCATENATE($F2671," ",$G2671),AllocFactorMatrix,(R$4+1),FALSE)*$E2671</f>
        <v>1930.1483250705376</v>
      </c>
      <c r="S2671" s="5">
        <f t="shared" ca="1" si="1361"/>
        <v>778064.76107647549</v>
      </c>
      <c r="T2671" s="5">
        <f ca="1">VLOOKUP(CONCATENATE($F2671," ",$G2671),AllocFactorMatrix,(T$4+1),FALSE)*$E2671</f>
        <v>21575.32818271354</v>
      </c>
      <c r="U2671" s="5">
        <f ca="1">VLOOKUP(CONCATENATE($F2671," ",$G2671),AllocFactorMatrix,(U$4+1),FALSE)*$E2671</f>
        <v>322125.72153458523</v>
      </c>
      <c r="V2671" s="5">
        <f ca="1">VLOOKUP(CONCATENATE($F2671," ",$G2671),AllocFactorMatrix,(V$4+1),FALSE)*$E2671</f>
        <v>1233759.2858887673</v>
      </c>
      <c r="W2671" s="5">
        <f ca="1">VLOOKUP(CONCATENATE($F2671," ",$G2671),AllocFactorMatrix,(W$4+1),FALSE)*$E2671</f>
        <v>203642.09919319599</v>
      </c>
      <c r="X2671" s="5">
        <f t="shared" ca="1" si="1362"/>
        <v>1781102.4347992621</v>
      </c>
      <c r="Y2671" s="5">
        <f ca="1">VLOOKUP(CONCATENATE($F2671," ",$G2671),AllocFactorMatrix,(Y$4+1),FALSE)*$E2671</f>
        <v>197322.3056124901</v>
      </c>
      <c r="Z2671" s="5">
        <f ca="1">VLOOKUP(CONCATENATE($F2671," ",$G2671),AllocFactorMatrix,(Z$4+1),FALSE)*$E2671</f>
        <v>2884.1773936818599</v>
      </c>
      <c r="AA2671" s="5">
        <f t="shared" ca="1" si="1358"/>
        <v>200206.48300617197</v>
      </c>
      <c r="AB2671" s="5">
        <f ca="1">VLOOKUP(CONCATENATE($F2671," ",$G2671),AllocFactorMatrix,(AB$4+1),FALSE)*$E2671</f>
        <v>2535.7631496678587</v>
      </c>
      <c r="AC2671" s="5">
        <f ca="1">VLOOKUP(CONCATENATE($F2671," ",$G2671),AllocFactorMatrix,(AC$4+1),FALSE)*$E2671</f>
        <v>148387.42002472031</v>
      </c>
      <c r="AD2671" s="5">
        <f ca="1">VLOOKUP(CONCATENATE($F2671," ",$G2671),AllocFactorMatrix,(AD$4+1),FALSE)*$E2671</f>
        <v>18787.714474698943</v>
      </c>
    </row>
    <row r="2672" spans="4:30" hidden="1" outlineLevel="1">
      <c r="D2672" s="7"/>
      <c r="E2672" s="51"/>
      <c r="F2672" s="52" t="str">
        <f>F2679</f>
        <v>RB_GUP</v>
      </c>
      <c r="G2672" s="55" t="str">
        <f>$G$8</f>
        <v>PRODUCTION</v>
      </c>
      <c r="H2672" s="4">
        <f t="shared" ref="H2672:H2679" ca="1" si="1363">SUBTOTAL(9,I2672:AD2672)</f>
        <v>1902203.0937125052</v>
      </c>
      <c r="I2672" s="5">
        <f ca="1">VLOOKUP(CONCATENATE($F2672," ",$G2672),AllocFactorMatrix,(I$4+1),FALSE)*$E2679</f>
        <v>936992.88835727284</v>
      </c>
      <c r="J2672" s="5">
        <f ca="1">VLOOKUP(CONCATENATE($F2672," ",$G2672),AllocFactorMatrix,(J$4+1),FALSE)*$E2679</f>
        <v>46318.906556957438</v>
      </c>
      <c r="K2672" s="5">
        <f ca="1">VLOOKUP(CONCATENATE($F2672," ",$G2672),AllocFactorMatrix,(K$4+1),FALSE)*$E2679</f>
        <v>169663.50014522736</v>
      </c>
      <c r="L2672" s="5">
        <f ca="1">VLOOKUP(CONCATENATE($F2672," ",$G2672),AllocFactorMatrix,(L$4+1),FALSE)*$E2679</f>
        <v>5340.4046116644922</v>
      </c>
      <c r="M2672" s="5">
        <f ca="1">VLOOKUP(CONCATENATE($F2672," ",$G2672),AllocFactorMatrix,(M$4+1),FALSE)*$E2679</f>
        <v>500.80605608221327</v>
      </c>
      <c r="N2672" s="5">
        <f t="shared" ref="N2672:N2679" ca="1" si="1364">SUBTOTAL(9,K2672:M2672)</f>
        <v>175504.71081297408</v>
      </c>
      <c r="O2672" s="5">
        <f ca="1">VLOOKUP(CONCATENATE($F2672," ",$G2672),AllocFactorMatrix,(O$4+1),FALSE)*$E2679</f>
        <v>128970.65309390746</v>
      </c>
      <c r="P2672" s="5">
        <f ca="1">VLOOKUP(CONCATENATE($F2672," ",$G2672),AllocFactorMatrix,(P$4+1),FALSE)*$E2679</f>
        <v>24030.990095716261</v>
      </c>
      <c r="Q2672" s="5">
        <f ca="1">VLOOKUP(CONCATENATE($F2672," ",$G2672),AllocFactorMatrix,(Q$4+1),FALSE)*$E2679</f>
        <v>10859.156967207058</v>
      </c>
      <c r="R2672" s="5">
        <f ca="1">VLOOKUP(CONCATENATE($F2672," ",$G2672),AllocFactorMatrix,(R$4+1),FALSE)*$E2679</f>
        <v>488.32415035218202</v>
      </c>
      <c r="S2672" s="5">
        <f ca="1">SUBTOTAL(9,O2672:R2672)</f>
        <v>164349.12430718297</v>
      </c>
      <c r="T2672" s="5">
        <f ca="1">VLOOKUP(CONCATENATE($F2672," ",$G2672),AllocFactorMatrix,(T$4+1),FALSE)*$E2679</f>
        <v>4505.2752501039558</v>
      </c>
      <c r="U2672" s="5">
        <f ca="1">VLOOKUP(CONCATENATE($F2672," ",$G2672),AllocFactorMatrix,(U$4+1),FALSE)*$E2679</f>
        <v>73728.061850851154</v>
      </c>
      <c r="V2672" s="5">
        <f ca="1">VLOOKUP(CONCATENATE($F2672," ",$G2672),AllocFactorMatrix,(V$4+1),FALSE)*$E2679</f>
        <v>389654.87852557551</v>
      </c>
      <c r="W2672" s="5">
        <f ca="1">VLOOKUP(CONCATENATE($F2672," ",$G2672),AllocFactorMatrix,(W$4+1),FALSE)*$E2679</f>
        <v>70365.212818921427</v>
      </c>
      <c r="X2672" s="5">
        <f ca="1">SUBTOTAL(9,T2672:W2672)</f>
        <v>538253.42844545201</v>
      </c>
      <c r="Y2672" s="5">
        <f ca="1">VLOOKUP(CONCATENATE($F2672," ",$G2672),AllocFactorMatrix,(Y$4+1),FALSE)*$E2679</f>
        <v>39606.682914439625</v>
      </c>
      <c r="Z2672" s="5">
        <f ca="1">VLOOKUP(CONCATENATE($F2672," ",$G2672),AllocFactorMatrix,(Z$4+1),FALSE)*$E2679</f>
        <v>663.39679933516766</v>
      </c>
      <c r="AA2672" s="5">
        <f t="shared" ref="AA2672:AA2679" ca="1" si="1365">SUBTOTAL(9,Y2672:Z2672)</f>
        <v>40270.079713774794</v>
      </c>
      <c r="AB2672" s="5">
        <f ca="1">VLOOKUP(CONCATENATE($F2672," ",$G2672),AllocFactorMatrix,(AB$4+1),FALSE)*$E2679</f>
        <v>513.95551889040132</v>
      </c>
      <c r="AC2672" s="5">
        <f ca="1">VLOOKUP(CONCATENATE($F2672," ",$G2672),AllocFactorMatrix,(AC$4+1),FALSE)*$E2679</f>
        <v>0</v>
      </c>
      <c r="AD2672" s="5">
        <f ca="1">VLOOKUP(CONCATENATE($F2672," ",$G2672),AllocFactorMatrix,(AD$4+1),FALSE)*$E2679</f>
        <v>0</v>
      </c>
    </row>
    <row r="2673" spans="4:30" hidden="1" outlineLevel="1">
      <c r="D2673" s="7"/>
      <c r="E2673" s="51"/>
      <c r="F2673" s="52" t="str">
        <f>F2679</f>
        <v>RB_GUP</v>
      </c>
      <c r="G2673" s="55" t="str">
        <f>$G$9</f>
        <v>BULKTRAN</v>
      </c>
      <c r="H2673" s="4">
        <f t="shared" ca="1" si="1363"/>
        <v>1008209.5209132032</v>
      </c>
      <c r="I2673" s="5">
        <f ca="1">VLOOKUP(CONCATENATE($F2673," ",$G2673),AllocFactorMatrix,(I$4+1),FALSE)*$E2679</f>
        <v>496626.8608185444</v>
      </c>
      <c r="J2673" s="5">
        <f ca="1">VLOOKUP(CONCATENATE($F2673," ",$G2673),AllocFactorMatrix,(J$4+1),FALSE)*$E2679</f>
        <v>24550.040289268676</v>
      </c>
      <c r="K2673" s="5">
        <f ca="1">VLOOKUP(CONCATENATE($F2673," ",$G2673),AllocFactorMatrix,(K$4+1),FALSE)*$E2679</f>
        <v>89925.390597503661</v>
      </c>
      <c r="L2673" s="5">
        <f ca="1">VLOOKUP(CONCATENATE($F2673," ",$G2673),AllocFactorMatrix,(L$4+1),FALSE)*$E2679</f>
        <v>2830.5320251059825</v>
      </c>
      <c r="M2673" s="5">
        <f ca="1">VLOOKUP(CONCATENATE($F2673," ",$G2673),AllocFactorMatrix,(M$4+1),FALSE)*$E2679</f>
        <v>265.43823608636791</v>
      </c>
      <c r="N2673" s="5">
        <f t="shared" ca="1" si="1364"/>
        <v>93021.360858696018</v>
      </c>
      <c r="O2673" s="5">
        <f ca="1">VLOOKUP(CONCATENATE($F2673," ",$G2673),AllocFactorMatrix,(O$4+1),FALSE)*$E2679</f>
        <v>68357.285716476603</v>
      </c>
      <c r="P2673" s="5">
        <f ca="1">VLOOKUP(CONCATENATE($F2673," ",$G2673),AllocFactorMatrix,(P$4+1),FALSE)*$E2679</f>
        <v>12736.953846597959</v>
      </c>
      <c r="Q2673" s="5">
        <f ca="1">VLOOKUP(CONCATENATE($F2673," ",$G2673),AllocFactorMatrix,(Q$4+1),FALSE)*$E2679</f>
        <v>5755.5922811908813</v>
      </c>
      <c r="R2673" s="5">
        <f ca="1">VLOOKUP(CONCATENATE($F2673," ",$G2673),AllocFactorMatrix,(R$4+1),FALSE)*$E2679</f>
        <v>258.82255123244528</v>
      </c>
      <c r="S2673" s="5">
        <f t="shared" ref="S2673:S2679" ca="1" si="1366">SUBTOTAL(9,O2673:R2673)</f>
        <v>87108.654395497884</v>
      </c>
      <c r="T2673" s="5">
        <f ca="1">VLOOKUP(CONCATENATE($F2673," ",$G2673),AllocFactorMatrix,(T$4+1),FALSE)*$E2679</f>
        <v>2387.8950762425425</v>
      </c>
      <c r="U2673" s="5">
        <f ca="1">VLOOKUP(CONCATENATE($F2673," ",$G2673),AllocFactorMatrix,(U$4+1),FALSE)*$E2679</f>
        <v>39077.496068745364</v>
      </c>
      <c r="V2673" s="5">
        <f ca="1">VLOOKUP(CONCATENATE($F2673," ",$G2673),AllocFactorMatrix,(V$4+1),FALSE)*$E2679</f>
        <v>206525.66474015947</v>
      </c>
      <c r="W2673" s="5">
        <f ca="1">VLOOKUP(CONCATENATE($F2673," ",$G2673),AllocFactorMatrix,(W$4+1),FALSE)*$E2679</f>
        <v>37295.112041197499</v>
      </c>
      <c r="X2673" s="5">
        <f t="shared" ref="X2673:X2679" ca="1" si="1367">SUBTOTAL(9,T2673:W2673)</f>
        <v>285286.16792634485</v>
      </c>
      <c r="Y2673" s="5">
        <f ca="1">VLOOKUP(CONCATENATE($F2673," ",$G2673),AllocFactorMatrix,(Y$4+1),FALSE)*$E2679</f>
        <v>20992.413974153464</v>
      </c>
      <c r="Z2673" s="5">
        <f ca="1">VLOOKUP(CONCATENATE($F2673," ",$G2673),AllocFactorMatrix,(Z$4+1),FALSE)*$E2679</f>
        <v>351.61490980844212</v>
      </c>
      <c r="AA2673" s="5">
        <f t="shared" ca="1" si="1365"/>
        <v>21344.028883961906</v>
      </c>
      <c r="AB2673" s="5">
        <f ca="1">VLOOKUP(CONCATENATE($F2673," ",$G2673),AllocFactorMatrix,(AB$4+1),FALSE)*$E2679</f>
        <v>272.40774088947222</v>
      </c>
      <c r="AC2673" s="5">
        <f ca="1">VLOOKUP(CONCATENATE($F2673," ",$G2673),AllocFactorMatrix,(AC$4+1),FALSE)*$E2679</f>
        <v>0</v>
      </c>
      <c r="AD2673" s="5">
        <f ca="1">VLOOKUP(CONCATENATE($F2673," ",$G2673),AllocFactorMatrix,(AD$4+1),FALSE)*$E2679</f>
        <v>0</v>
      </c>
    </row>
    <row r="2674" spans="4:30" hidden="1" outlineLevel="1">
      <c r="D2674" s="7"/>
      <c r="E2674" s="51"/>
      <c r="F2674" s="52" t="str">
        <f>F2679</f>
        <v>RB_GUP</v>
      </c>
      <c r="G2674" s="55" t="str">
        <f>$G$10</f>
        <v>SUBTRAN</v>
      </c>
      <c r="H2674" s="4">
        <f t="shared" ca="1" si="1363"/>
        <v>221473.36388641389</v>
      </c>
      <c r="I2674" s="5">
        <f ca="1">VLOOKUP(CONCATENATE($F2674," ",$G2674),AllocFactorMatrix,(I$4+1),FALSE)*$E2679</f>
        <v>107828.16800272303</v>
      </c>
      <c r="J2674" s="5">
        <f ca="1">VLOOKUP(CONCATENATE($F2674," ",$G2674),AllocFactorMatrix,(J$4+1),FALSE)*$E2679</f>
        <v>5203.9284438019695</v>
      </c>
      <c r="K2674" s="5">
        <f ca="1">VLOOKUP(CONCATENATE($F2674," ",$G2674),AllocFactorMatrix,(K$4+1),FALSE)*$E2679</f>
        <v>18931.637230476106</v>
      </c>
      <c r="L2674" s="5">
        <f ca="1">VLOOKUP(CONCATENATE($F2674," ",$G2674),AllocFactorMatrix,(L$4+1),FALSE)*$E2679</f>
        <v>584.78046168824142</v>
      </c>
      <c r="M2674" s="5">
        <f ca="1">VLOOKUP(CONCATENATE($F2674," ",$G2674),AllocFactorMatrix,(M$4+1),FALSE)*$E2679</f>
        <v>72.831313792202053</v>
      </c>
      <c r="N2674" s="5">
        <f t="shared" ca="1" si="1364"/>
        <v>19589.24900595655</v>
      </c>
      <c r="O2674" s="5">
        <f ca="1">VLOOKUP(CONCATENATE($F2674," ",$G2674),AllocFactorMatrix,(O$4+1),FALSE)*$E2679</f>
        <v>14303.147825613345</v>
      </c>
      <c r="P2674" s="5">
        <f ca="1">VLOOKUP(CONCATENATE($F2674," ",$G2674),AllocFactorMatrix,(P$4+1),FALSE)*$E2679</f>
        <v>2658.9384982207253</v>
      </c>
      <c r="Q2674" s="5">
        <f ca="1">VLOOKUP(CONCATENATE($F2674," ",$G2674),AllocFactorMatrix,(Q$4+1),FALSE)*$E2679</f>
        <v>1582.100088719211</v>
      </c>
      <c r="R2674" s="5">
        <f ca="1">VLOOKUP(CONCATENATE($F2674," ",$G2674),AllocFactorMatrix,(R$4+1),FALSE)*$E2679</f>
        <v>0</v>
      </c>
      <c r="S2674" s="5">
        <f t="shared" ca="1" si="1366"/>
        <v>18544.186412553281</v>
      </c>
      <c r="T2674" s="5">
        <f ca="1">VLOOKUP(CONCATENATE($F2674," ",$G2674),AllocFactorMatrix,(T$4+1),FALSE)*$E2679</f>
        <v>499.44136280711768</v>
      </c>
      <c r="U2674" s="5">
        <f ca="1">VLOOKUP(CONCATENATE($F2674," ",$G2674),AllocFactorMatrix,(U$4+1),FALSE)*$E2679</f>
        <v>8176.1402625319024</v>
      </c>
      <c r="V2674" s="5">
        <f ca="1">VLOOKUP(CONCATENATE($F2674," ",$G2674),AllocFactorMatrix,(V$4+1),FALSE)*$E2679</f>
        <v>56960.578244523276</v>
      </c>
      <c r="W2674" s="5">
        <f ca="1">VLOOKUP(CONCATENATE($F2674," ",$G2674),AllocFactorMatrix,(W$4+1),FALSE)*$E2679</f>
        <v>0</v>
      </c>
      <c r="X2674" s="5">
        <f t="shared" ca="1" si="1367"/>
        <v>65636.159869862298</v>
      </c>
      <c r="Y2674" s="5">
        <f ca="1">VLOOKUP(CONCATENATE($F2674," ",$G2674),AllocFactorMatrix,(Y$4+1),FALSE)*$E2679</f>
        <v>4304.828448288562</v>
      </c>
      <c r="Z2674" s="5">
        <f ca="1">VLOOKUP(CONCATENATE($F2674," ",$G2674),AllocFactorMatrix,(Z$4+1),FALSE)*$E2679</f>
        <v>71.76160718674025</v>
      </c>
      <c r="AA2674" s="5">
        <f t="shared" ca="1" si="1365"/>
        <v>4376.5900554753025</v>
      </c>
      <c r="AB2674" s="5">
        <f ca="1">VLOOKUP(CONCATENATE($F2674," ",$G2674),AllocFactorMatrix,(AB$4+1),FALSE)*$E2679</f>
        <v>57.485120753066681</v>
      </c>
      <c r="AC2674" s="5">
        <f ca="1">VLOOKUP(CONCATENATE($F2674," ",$G2674),AllocFactorMatrix,(AC$4+1),FALSE)*$E2679</f>
        <v>195.46169965306524</v>
      </c>
      <c r="AD2674" s="5">
        <f ca="1">VLOOKUP(CONCATENATE($F2674," ",$G2674),AllocFactorMatrix,(AD$4+1),FALSE)*$E2679</f>
        <v>42.135275635310123</v>
      </c>
    </row>
    <row r="2675" spans="4:30" hidden="1" outlineLevel="1">
      <c r="D2675" s="7"/>
      <c r="E2675" s="51"/>
      <c r="F2675" s="52" t="str">
        <f>F2679</f>
        <v>RB_GUP</v>
      </c>
      <c r="G2675" s="55" t="str">
        <f>$G$11</f>
        <v>DISTPRI</v>
      </c>
      <c r="H2675" s="4">
        <f t="shared" ca="1" si="1363"/>
        <v>1016190.0802615666</v>
      </c>
      <c r="I2675" s="5">
        <f ca="1">VLOOKUP(CONCATENATE($F2675," ",$G2675),AllocFactorMatrix,(I$4+1),FALSE)*$E2679</f>
        <v>679163.17168163799</v>
      </c>
      <c r="J2675" s="5">
        <f ca="1">VLOOKUP(CONCATENATE($F2675," ",$G2675),AllocFactorMatrix,(J$4+1),FALSE)*$E2679</f>
        <v>32013.978932525417</v>
      </c>
      <c r="K2675" s="5">
        <f ca="1">VLOOKUP(CONCATENATE($F2675," ",$G2675),AllocFactorMatrix,(K$4+1),FALSE)*$E2679</f>
        <v>116244.72230949831</v>
      </c>
      <c r="L2675" s="5">
        <f ca="1">VLOOKUP(CONCATENATE($F2675," ",$G2675),AllocFactorMatrix,(L$4+1),FALSE)*$E2679</f>
        <v>3592.5667910515876</v>
      </c>
      <c r="M2675" s="5">
        <f ca="1">VLOOKUP(CONCATENATE($F2675," ",$G2675),AllocFactorMatrix,(M$4+1),FALSE)*$E2679</f>
        <v>0</v>
      </c>
      <c r="N2675" s="5">
        <f t="shared" ca="1" si="1364"/>
        <v>119837.2891005499</v>
      </c>
      <c r="O2675" s="5">
        <f ca="1">VLOOKUP(CONCATENATE($F2675," ",$G2675),AllocFactorMatrix,(O$4+1),FALSE)*$E2679</f>
        <v>87163.223891933492</v>
      </c>
      <c r="P2675" s="5">
        <f ca="1">VLOOKUP(CONCATENATE($F2675," ",$G2675),AllocFactorMatrix,(P$4+1),FALSE)*$E2679</f>
        <v>16234.156315436108</v>
      </c>
      <c r="Q2675" s="5">
        <f ca="1">VLOOKUP(CONCATENATE($F2675," ",$G2675),AllocFactorMatrix,(Q$4+1),FALSE)*$E2679</f>
        <v>0</v>
      </c>
      <c r="R2675" s="5">
        <f ca="1">VLOOKUP(CONCATENATE($F2675," ",$G2675),AllocFactorMatrix,(R$4+1),FALSE)*$E2679</f>
        <v>0</v>
      </c>
      <c r="S2675" s="5">
        <f t="shared" ca="1" si="1366"/>
        <v>103397.3802073696</v>
      </c>
      <c r="T2675" s="5">
        <f ca="1">VLOOKUP(CONCATENATE($F2675," ",$G2675),AllocFactorMatrix,(T$4+1),FALSE)*$E2679</f>
        <v>3107.3152171357106</v>
      </c>
      <c r="U2675" s="5">
        <f ca="1">VLOOKUP(CONCATENATE($F2675," ",$G2675),AllocFactorMatrix,(U$4+1),FALSE)*$E2679</f>
        <v>50113.963076272674</v>
      </c>
      <c r="V2675" s="5">
        <f ca="1">VLOOKUP(CONCATENATE($F2675," ",$G2675),AllocFactorMatrix,(V$4+1),FALSE)*$E2679</f>
        <v>0</v>
      </c>
      <c r="W2675" s="5">
        <f ca="1">VLOOKUP(CONCATENATE($F2675," ",$G2675),AllocFactorMatrix,(W$4+1),FALSE)*$E2679</f>
        <v>0</v>
      </c>
      <c r="X2675" s="5">
        <f t="shared" ca="1" si="1367"/>
        <v>53221.278293408381</v>
      </c>
      <c r="Y2675" s="5">
        <f ca="1">VLOOKUP(CONCATENATE($F2675," ",$G2675),AllocFactorMatrix,(Y$4+1),FALSE)*$E2679</f>
        <v>26283.717642980184</v>
      </c>
      <c r="Z2675" s="5">
        <f ca="1">VLOOKUP(CONCATENATE($F2675," ",$G2675),AllocFactorMatrix,(Z$4+1),FALSE)*$E2679</f>
        <v>438.51529823170591</v>
      </c>
      <c r="AA2675" s="5">
        <f t="shared" ca="1" si="1365"/>
        <v>26722.232941211889</v>
      </c>
      <c r="AB2675" s="5">
        <f ca="1">VLOOKUP(CONCATENATE($F2675," ",$G2675),AllocFactorMatrix,(AB$4+1),FALSE)*$E2679</f>
        <v>355.27086823117293</v>
      </c>
      <c r="AC2675" s="5">
        <f ca="1">VLOOKUP(CONCATENATE($F2675," ",$G2675),AllocFactorMatrix,(AC$4+1),FALSE)*$E2679</f>
        <v>1217.1086369297404</v>
      </c>
      <c r="AD2675" s="5">
        <f ca="1">VLOOKUP(CONCATENATE($F2675," ",$G2675),AllocFactorMatrix,(AD$4+1),FALSE)*$E2679</f>
        <v>262.36959970253167</v>
      </c>
    </row>
    <row r="2676" spans="4:30" hidden="1" outlineLevel="1">
      <c r="D2676" s="7"/>
      <c r="E2676" s="51"/>
      <c r="F2676" s="52" t="str">
        <f>F2679</f>
        <v>RB_GUP</v>
      </c>
      <c r="G2676" s="55" t="str">
        <f>$G$12</f>
        <v>DISTSEC</v>
      </c>
      <c r="H2676" s="4">
        <f t="shared" ca="1" si="1363"/>
        <v>522916.46454578784</v>
      </c>
      <c r="I2676" s="5">
        <f ca="1">VLOOKUP(CONCATENATE($F2676," ",$G2676),AllocFactorMatrix,(I$4+1),FALSE)*$E2679</f>
        <v>390985.39960841124</v>
      </c>
      <c r="J2676" s="5">
        <f ca="1">VLOOKUP(CONCATENATE($F2676," ",$G2676),AllocFactorMatrix,(J$4+1),FALSE)*$E2679</f>
        <v>18849.530725831843</v>
      </c>
      <c r="K2676" s="5">
        <f ca="1">VLOOKUP(CONCATENATE($F2676," ",$G2676),AllocFactorMatrix,(K$4+1),FALSE)*$E2679</f>
        <v>56876.889504789498</v>
      </c>
      <c r="L2676" s="5">
        <f ca="1">VLOOKUP(CONCATENATE($F2676," ",$G2676),AllocFactorMatrix,(L$4+1),FALSE)*$E2679</f>
        <v>0</v>
      </c>
      <c r="M2676" s="5">
        <f ca="1">VLOOKUP(CONCATENATE($F2676," ",$G2676),AllocFactorMatrix,(M$4+1),FALSE)*$E2679</f>
        <v>0</v>
      </c>
      <c r="N2676" s="5">
        <f t="shared" ca="1" si="1364"/>
        <v>56876.889504789498</v>
      </c>
      <c r="O2676" s="5">
        <f ca="1">VLOOKUP(CONCATENATE($F2676," ",$G2676),AllocFactorMatrix,(O$4+1),FALSE)*$E2679</f>
        <v>36242.175370844612</v>
      </c>
      <c r="P2676" s="5">
        <f ca="1">VLOOKUP(CONCATENATE($F2676," ",$G2676),AllocFactorMatrix,(P$4+1),FALSE)*$E2679</f>
        <v>0</v>
      </c>
      <c r="Q2676" s="5">
        <f ca="1">VLOOKUP(CONCATENATE($F2676," ",$G2676),AllocFactorMatrix,(Q$4+1),FALSE)*$E2679</f>
        <v>0</v>
      </c>
      <c r="R2676" s="5">
        <f ca="1">VLOOKUP(CONCATENATE($F2676," ",$G2676),AllocFactorMatrix,(R$4+1),FALSE)*$E2679</f>
        <v>0</v>
      </c>
      <c r="S2676" s="5">
        <f t="shared" ca="1" si="1366"/>
        <v>36242.175370844612</v>
      </c>
      <c r="T2676" s="5">
        <f ca="1">VLOOKUP(CONCATENATE($F2676," ",$G2676),AllocFactorMatrix,(T$4+1),FALSE)*$E2679</f>
        <v>979.91239078529554</v>
      </c>
      <c r="U2676" s="5">
        <f ca="1">VLOOKUP(CONCATENATE($F2676," ",$G2676),AllocFactorMatrix,(U$4+1),FALSE)*$E2679</f>
        <v>0</v>
      </c>
      <c r="V2676" s="5">
        <f ca="1">VLOOKUP(CONCATENATE($F2676," ",$G2676),AllocFactorMatrix,(V$4+1),FALSE)*$E2679</f>
        <v>0</v>
      </c>
      <c r="W2676" s="5">
        <f ca="1">VLOOKUP(CONCATENATE($F2676," ",$G2676),AllocFactorMatrix,(W$4+1),FALSE)*$E2679</f>
        <v>0</v>
      </c>
      <c r="X2676" s="5">
        <f t="shared" ca="1" si="1367"/>
        <v>979.91239078529554</v>
      </c>
      <c r="Y2676" s="5">
        <f ca="1">VLOOKUP(CONCATENATE($F2676," ",$G2676),AllocFactorMatrix,(Y$4+1),FALSE)*$E2679</f>
        <v>13367.712298687393</v>
      </c>
      <c r="Z2676" s="5">
        <f ca="1">VLOOKUP(CONCATENATE($F2676," ",$G2676),AllocFactorMatrix,(Z$4+1),FALSE)*$E2679</f>
        <v>0</v>
      </c>
      <c r="AA2676" s="5">
        <f t="shared" ca="1" si="1365"/>
        <v>13367.712298687393</v>
      </c>
      <c r="AB2676" s="5">
        <f ca="1">VLOOKUP(CONCATENATE($F2676," ",$G2676),AllocFactorMatrix,(AB$4+1),FALSE)*$E2679</f>
        <v>138.71718054673872</v>
      </c>
      <c r="AC2676" s="5">
        <f ca="1">VLOOKUP(CONCATENATE($F2676," ",$G2676),AllocFactorMatrix,(AC$4+1),FALSE)*$E2679</f>
        <v>4709.9818071792688</v>
      </c>
      <c r="AD2676" s="5">
        <f ca="1">VLOOKUP(CONCATENATE($F2676," ",$G2676),AllocFactorMatrix,(AD$4+1),FALSE)*$E2679</f>
        <v>766.14565871198783</v>
      </c>
    </row>
    <row r="2677" spans="4:30" hidden="1" outlineLevel="1">
      <c r="D2677" s="7"/>
      <c r="E2677" s="51"/>
      <c r="F2677" s="52" t="str">
        <f>F2679</f>
        <v>RB_GUP</v>
      </c>
      <c r="G2677" s="55" t="str">
        <f>$G$13</f>
        <v>ENERGY</v>
      </c>
      <c r="H2677" s="4">
        <f t="shared" ca="1" si="1363"/>
        <v>16072.821122176756</v>
      </c>
      <c r="I2677" s="5">
        <f ca="1">VLOOKUP(CONCATENATE($F2677," ",$G2677),AllocFactorMatrix,(I$4+1),FALSE)*$E2679</f>
        <v>6030.9578775507844</v>
      </c>
      <c r="J2677" s="5">
        <f ca="1">VLOOKUP(CONCATENATE($F2677," ",$G2677),AllocFactorMatrix,(J$4+1),FALSE)*$E2679</f>
        <v>390.84504127712216</v>
      </c>
      <c r="K2677" s="5">
        <f ca="1">VLOOKUP(CONCATENATE($F2677," ",$G2677),AllocFactorMatrix,(K$4+1),FALSE)*$E2679</f>
        <v>1311.3274825454459</v>
      </c>
      <c r="L2677" s="5">
        <f ca="1">VLOOKUP(CONCATENATE($F2677," ",$G2677),AllocFactorMatrix,(L$4+1),FALSE)*$E2679</f>
        <v>41.676964414754245</v>
      </c>
      <c r="M2677" s="5">
        <f ca="1">VLOOKUP(CONCATENATE($F2677," ",$G2677),AllocFactorMatrix,(M$4+1),FALSE)*$E2679</f>
        <v>3.8421289065755113</v>
      </c>
      <c r="N2677" s="5">
        <f t="shared" ca="1" si="1364"/>
        <v>1356.8465758667755</v>
      </c>
      <c r="O2677" s="5">
        <f ca="1">VLOOKUP(CONCATENATE($F2677," ",$G2677),AllocFactorMatrix,(O$4+1),FALSE)*$E2679</f>
        <v>1195.5555631284412</v>
      </c>
      <c r="P2677" s="5">
        <f ca="1">VLOOKUP(CONCATENATE($F2677," ",$G2677),AllocFactorMatrix,(P$4+1),FALSE)*$E2679</f>
        <v>221.6329969233966</v>
      </c>
      <c r="Q2677" s="5">
        <f ca="1">VLOOKUP(CONCATENATE($F2677," ",$G2677),AllocFactorMatrix,(Q$4+1),FALSE)*$E2679</f>
        <v>100.70436090000827</v>
      </c>
      <c r="R2677" s="5">
        <f ca="1">VLOOKUP(CONCATENATE($F2677," ",$G2677),AllocFactorMatrix,(R$4+1),FALSE)*$E2679</f>
        <v>4.6660497743578295</v>
      </c>
      <c r="S2677" s="5">
        <f t="shared" ca="1" si="1366"/>
        <v>1522.5589707262038</v>
      </c>
      <c r="T2677" s="5">
        <f ca="1">VLOOKUP(CONCATENATE($F2677," ",$G2677),AllocFactorMatrix,(T$4+1),FALSE)*$E2679</f>
        <v>45.815954752339913</v>
      </c>
      <c r="U2677" s="5">
        <f ca="1">VLOOKUP(CONCATENATE($F2677," ",$G2677),AllocFactorMatrix,(U$4+1),FALSE)*$E2679</f>
        <v>804.45952950332821</v>
      </c>
      <c r="V2677" s="5">
        <f ca="1">VLOOKUP(CONCATENATE($F2677," ",$G2677),AllocFactorMatrix,(V$4+1),FALSE)*$E2679</f>
        <v>4567.3872139258401</v>
      </c>
      <c r="W2677" s="5">
        <f ca="1">VLOOKUP(CONCATENATE($F2677," ",$G2677),AllocFactorMatrix,(W$4+1),FALSE)*$E2679</f>
        <v>866.54025263899837</v>
      </c>
      <c r="X2677" s="5">
        <f t="shared" ca="1" si="1367"/>
        <v>6284.202950820506</v>
      </c>
      <c r="Y2677" s="5">
        <f ca="1">VLOOKUP(CONCATENATE($F2677," ",$G2677),AllocFactorMatrix,(Y$4+1),FALSE)*$E2679</f>
        <v>323.91204024424655</v>
      </c>
      <c r="Z2677" s="5">
        <f ca="1">VLOOKUP(CONCATENATE($F2677," ",$G2677),AllocFactorMatrix,(Z$4+1),FALSE)*$E2679</f>
        <v>5.2727716493465211</v>
      </c>
      <c r="AA2677" s="5">
        <f t="shared" ca="1" si="1365"/>
        <v>329.18481189359306</v>
      </c>
      <c r="AB2677" s="5">
        <f ca="1">VLOOKUP(CONCATENATE($F2677," ",$G2677),AllocFactorMatrix,(AB$4+1),FALSE)*$E2679</f>
        <v>5.8813526310629323</v>
      </c>
      <c r="AC2677" s="5">
        <f ca="1">VLOOKUP(CONCATENATE($F2677," ",$G2677),AllocFactorMatrix,(AC$4+1),FALSE)*$E2679</f>
        <v>127.17637503765462</v>
      </c>
      <c r="AD2677" s="5">
        <f ca="1">VLOOKUP(CONCATENATE($F2677," ",$G2677),AllocFactorMatrix,(AD$4+1),FALSE)*$E2679</f>
        <v>25.167166373054737</v>
      </c>
    </row>
    <row r="2678" spans="4:30" hidden="1" outlineLevel="1">
      <c r="D2678" s="7"/>
      <c r="E2678" s="51"/>
      <c r="F2678" s="52" t="str">
        <f>F2679</f>
        <v>RB_GUP</v>
      </c>
      <c r="G2678" s="55" t="str">
        <f>$G$14</f>
        <v>CUSTOMER</v>
      </c>
      <c r="H2678" s="4">
        <f t="shared" ca="1" si="1363"/>
        <v>251724.65555834724</v>
      </c>
      <c r="I2678" s="5">
        <f ca="1">VLOOKUP(CONCATENATE($F2678," ",$G2678),AllocFactorMatrix,(I$4+1),FALSE)*$E2679</f>
        <v>117716.17927005138</v>
      </c>
      <c r="J2678" s="5">
        <f ca="1">VLOOKUP(CONCATENATE($F2678," ",$G2678),AllocFactorMatrix,(J$4+1),FALSE)*$E2679</f>
        <v>30839.689938073625</v>
      </c>
      <c r="K2678" s="5">
        <f ca="1">VLOOKUP(CONCATENATE($F2678," ",$G2678),AllocFactorMatrix,(K$4+1),FALSE)*$E2679</f>
        <v>8754.5040087887319</v>
      </c>
      <c r="L2678" s="5">
        <f ca="1">VLOOKUP(CONCATENATE($F2678," ",$G2678),AllocFactorMatrix,(L$4+1),FALSE)*$E2679</f>
        <v>2825.905487740109</v>
      </c>
      <c r="M2678" s="5">
        <f ca="1">VLOOKUP(CONCATENATE($F2678," ",$G2678),AllocFactorMatrix,(M$4+1),FALSE)*$E2679</f>
        <v>458.70137061926602</v>
      </c>
      <c r="N2678" s="5">
        <f t="shared" ca="1" si="1364"/>
        <v>12039.110867148107</v>
      </c>
      <c r="O2678" s="5">
        <f ca="1">VLOOKUP(CONCATENATE($F2678," ",$G2678),AllocFactorMatrix,(O$4+1),FALSE)*$E2679</f>
        <v>2484.4007174451108</v>
      </c>
      <c r="P2678" s="5">
        <f ca="1">VLOOKUP(CONCATENATE($F2678," ",$G2678),AllocFactorMatrix,(P$4+1),FALSE)*$E2679</f>
        <v>735.66191344155641</v>
      </c>
      <c r="Q2678" s="5">
        <f ca="1">VLOOKUP(CONCATENATE($F2678," ",$G2678),AllocFactorMatrix,(Q$4+1),FALSE)*$E2679</f>
        <v>1598.0319944480411</v>
      </c>
      <c r="R2678" s="5">
        <f ca="1">VLOOKUP(CONCATENATE($F2678," ",$G2678),AllocFactorMatrix,(R$4+1),FALSE)*$E2679</f>
        <v>280.81248358592268</v>
      </c>
      <c r="S2678" s="5">
        <f t="shared" ca="1" si="1366"/>
        <v>5098.9071089206309</v>
      </c>
      <c r="T2678" s="5">
        <f ca="1">VLOOKUP(CONCATENATE($F2678," ",$G2678),AllocFactorMatrix,(T$4+1),FALSE)*$E2679</f>
        <v>17.099283824521137</v>
      </c>
      <c r="U2678" s="5">
        <f ca="1">VLOOKUP(CONCATENATE($F2678," ",$G2678),AllocFactorMatrix,(U$4+1),FALSE)*$E2679</f>
        <v>436.4528115845124</v>
      </c>
      <c r="V2678" s="5">
        <f ca="1">VLOOKUP(CONCATENATE($F2678," ",$G2678),AllocFactorMatrix,(V$4+1),FALSE)*$E2679</f>
        <v>2350.0763639806369</v>
      </c>
      <c r="W2678" s="5">
        <f ca="1">VLOOKUP(CONCATENATE($F2678," ",$G2678),AllocFactorMatrix,(W$4+1),FALSE)*$E2679</f>
        <v>421.22338005947137</v>
      </c>
      <c r="X2678" s="5">
        <f t="shared" ca="1" si="1367"/>
        <v>3224.8518394491416</v>
      </c>
      <c r="Y2678" s="5">
        <f ca="1">VLOOKUP(CONCATENATE($F2678," ",$G2678),AllocFactorMatrix,(Y$4+1),FALSE)*$E2679</f>
        <v>687.74509488828949</v>
      </c>
      <c r="Z2678" s="5">
        <f ca="1">VLOOKUP(CONCATENATE($F2678," ",$G2678),AllocFactorMatrix,(Z$4+1),FALSE)*$E2679</f>
        <v>12.467364527057475</v>
      </c>
      <c r="AA2678" s="5">
        <f t="shared" ca="1" si="1365"/>
        <v>700.21245941534698</v>
      </c>
      <c r="AB2678" s="5">
        <f ca="1">VLOOKUP(CONCATENATE($F2678," ",$G2678),AllocFactorMatrix,(AB$4+1),FALSE)*$E2679</f>
        <v>12.910091770702003</v>
      </c>
      <c r="AC2678" s="5">
        <f ca="1">VLOOKUP(CONCATENATE($F2678," ",$G2678),AllocFactorMatrix,(AC$4+1),FALSE)*$E2679</f>
        <v>73137.224533264671</v>
      </c>
      <c r="AD2678" s="5">
        <f ca="1">VLOOKUP(CONCATENATE($F2678," ",$G2678),AllocFactorMatrix,(AD$4+1),FALSE)*$E2679</f>
        <v>8955.5694502536517</v>
      </c>
    </row>
    <row r="2679" spans="4:30" collapsed="1">
      <c r="D2679" s="7" t="s">
        <v>255</v>
      </c>
      <c r="E2679" s="40">
        <v>4938790</v>
      </c>
      <c r="F2679" s="10" t="s">
        <v>74</v>
      </c>
      <c r="G2679" s="55" t="str">
        <f>$G$15</f>
        <v>TOTAL</v>
      </c>
      <c r="H2679" s="4">
        <f t="shared" ca="1" si="1363"/>
        <v>4938790</v>
      </c>
      <c r="I2679" s="5">
        <f ca="1">VLOOKUP(CONCATENATE($F2679," ",$G2679),AllocFactorMatrix,(I$4+1),FALSE)*$E2679</f>
        <v>2735343.6256161919</v>
      </c>
      <c r="J2679" s="5">
        <f ca="1">VLOOKUP(CONCATENATE($F2679," ",$G2679),AllocFactorMatrix,(J$4+1),FALSE)*$E2679</f>
        <v>158166.9199277361</v>
      </c>
      <c r="K2679" s="5">
        <f ca="1">VLOOKUP(CONCATENATE($F2679," ",$G2679),AllocFactorMatrix,(K$4+1),FALSE)*$E2679</f>
        <v>461707.97127882915</v>
      </c>
      <c r="L2679" s="5">
        <f ca="1">VLOOKUP(CONCATENATE($F2679," ",$G2679),AllocFactorMatrix,(L$4+1),FALSE)*$E2679</f>
        <v>15215.866341665167</v>
      </c>
      <c r="M2679" s="5">
        <f ca="1">VLOOKUP(CONCATENATE($F2679," ",$G2679),AllocFactorMatrix,(M$4+1),FALSE)*$E2679</f>
        <v>1301.6191054866247</v>
      </c>
      <c r="N2679" s="5">
        <f t="shared" ca="1" si="1364"/>
        <v>478225.45672598091</v>
      </c>
      <c r="O2679" s="5">
        <f ca="1">VLOOKUP(CONCATENATE($F2679," ",$G2679),AllocFactorMatrix,(O$4+1),FALSE)*$E2679</f>
        <v>338716.44217934908</v>
      </c>
      <c r="P2679" s="5">
        <f ca="1">VLOOKUP(CONCATENATE($F2679," ",$G2679),AllocFactorMatrix,(P$4+1),FALSE)*$E2679</f>
        <v>56618.333666336002</v>
      </c>
      <c r="Q2679" s="5">
        <f ca="1">VLOOKUP(CONCATENATE($F2679," ",$G2679),AllocFactorMatrix,(Q$4+1),FALSE)*$E2679</f>
        <v>19895.5856924652</v>
      </c>
      <c r="R2679" s="5">
        <f ca="1">VLOOKUP(CONCATENATE($F2679," ",$G2679),AllocFactorMatrix,(R$4+1),FALSE)*$E2679</f>
        <v>1032.6252349449078</v>
      </c>
      <c r="S2679" s="5">
        <f t="shared" ca="1" si="1366"/>
        <v>416262.98677309521</v>
      </c>
      <c r="T2679" s="5">
        <f ca="1">VLOOKUP(CONCATENATE($F2679," ",$G2679),AllocFactorMatrix,(T$4+1),FALSE)*$E2679</f>
        <v>11542.754535651482</v>
      </c>
      <c r="U2679" s="5">
        <f ca="1">VLOOKUP(CONCATENATE($F2679," ",$G2679),AllocFactorMatrix,(U$4+1),FALSE)*$E2679</f>
        <v>172336.57359948894</v>
      </c>
      <c r="V2679" s="5">
        <f ca="1">VLOOKUP(CONCATENATE($F2679," ",$G2679),AllocFactorMatrix,(V$4+1),FALSE)*$E2679</f>
        <v>660058.58508816466</v>
      </c>
      <c r="W2679" s="5">
        <f ca="1">VLOOKUP(CONCATENATE($F2679," ",$G2679),AllocFactorMatrix,(W$4+1),FALSE)*$E2679</f>
        <v>108948.08849281739</v>
      </c>
      <c r="X2679" s="5">
        <f t="shared" ca="1" si="1367"/>
        <v>952886.00171612238</v>
      </c>
      <c r="Y2679" s="5">
        <f ca="1">VLOOKUP(CONCATENATE($F2679," ",$G2679),AllocFactorMatrix,(Y$4+1),FALSE)*$E2679</f>
        <v>105567.01241368176</v>
      </c>
      <c r="Z2679" s="5">
        <f ca="1">VLOOKUP(CONCATENATE($F2679," ",$G2679),AllocFactorMatrix,(Z$4+1),FALSE)*$E2679</f>
        <v>1543.0287507384598</v>
      </c>
      <c r="AA2679" s="5">
        <f t="shared" ca="1" si="1365"/>
        <v>107110.04116442022</v>
      </c>
      <c r="AB2679" s="5">
        <f ca="1">VLOOKUP(CONCATENATE($F2679," ",$G2679),AllocFactorMatrix,(AB$4+1),FALSE)*$E2679</f>
        <v>1356.6278737126165</v>
      </c>
      <c r="AC2679" s="5">
        <f ca="1">VLOOKUP(CONCATENATE($F2679," ",$G2679),AllocFactorMatrix,(AC$4+1),FALSE)*$E2679</f>
        <v>79386.953052064404</v>
      </c>
      <c r="AD2679" s="5">
        <f ca="1">VLOOKUP(CONCATENATE($F2679," ",$G2679),AllocFactorMatrix,(AD$4+1),FALSE)*$E2679</f>
        <v>10051.387150676537</v>
      </c>
    </row>
    <row r="2680" spans="4:30" hidden="1" outlineLevel="1">
      <c r="D2680" s="7"/>
      <c r="E2680" s="51"/>
      <c r="F2680" s="52" t="str">
        <f>F2687</f>
        <v>RB_GUP</v>
      </c>
      <c r="G2680" s="55" t="str">
        <f>$G$8</f>
        <v>PRODUCTION</v>
      </c>
      <c r="H2680" s="4">
        <f t="shared" ca="1" si="1356"/>
        <v>-2184460.5930587556</v>
      </c>
      <c r="I2680" s="5">
        <f ca="1">VLOOKUP(CONCATENATE($F2680," ",$G2680),AllocFactorMatrix,(I$4+1),FALSE)*$E2687</f>
        <v>-1076028.1314641358</v>
      </c>
      <c r="J2680" s="5">
        <f ca="1">VLOOKUP(CONCATENATE($F2680," ",$G2680),AllocFactorMatrix,(J$4+1),FALSE)*$E2687</f>
        <v>-53191.91542779436</v>
      </c>
      <c r="K2680" s="5">
        <f ca="1">VLOOKUP(CONCATENATE($F2680," ",$G2680),AllocFactorMatrix,(K$4+1),FALSE)*$E2687</f>
        <v>-194838.93774156744</v>
      </c>
      <c r="L2680" s="5">
        <f ca="1">VLOOKUP(CONCATENATE($F2680," ",$G2680),AllocFactorMatrix,(L$4+1),FALSE)*$E2687</f>
        <v>-6132.8380043805637</v>
      </c>
      <c r="M2680" s="5">
        <f ca="1">VLOOKUP(CONCATENATE($F2680," ",$G2680),AllocFactorMatrix,(M$4+1),FALSE)*$E2687</f>
        <v>-575.11792399708497</v>
      </c>
      <c r="N2680" s="5">
        <f t="shared" ca="1" si="1357"/>
        <v>-201546.89366994507</v>
      </c>
      <c r="O2680" s="5">
        <f ca="1">VLOOKUP(CONCATENATE($F2680," ",$G2680),AllocFactorMatrix,(O$4+1),FALSE)*$E2687</f>
        <v>-148107.90197740708</v>
      </c>
      <c r="P2680" s="5">
        <f ca="1">VLOOKUP(CONCATENATE($F2680," ",$G2680),AllocFactorMatrix,(P$4+1),FALSE)*$E2687</f>
        <v>-27596.817106329127</v>
      </c>
      <c r="Q2680" s="5">
        <f ca="1">VLOOKUP(CONCATENATE($F2680," ",$G2680),AllocFactorMatrix,(Q$4+1),FALSE)*$E2687</f>
        <v>-12470.487797602362</v>
      </c>
      <c r="R2680" s="5">
        <f ca="1">VLOOKUP(CONCATENATE($F2680," ",$G2680),AllocFactorMatrix,(R$4+1),FALSE)*$E2687</f>
        <v>-560.78389663499479</v>
      </c>
      <c r="S2680" s="5">
        <f ca="1">SUBTOTAL(9,O2680:R2680)</f>
        <v>-188735.99077797358</v>
      </c>
      <c r="T2680" s="5">
        <f ca="1">VLOOKUP(CONCATENATE($F2680," ",$G2680),AllocFactorMatrix,(T$4+1),FALSE)*$E2687</f>
        <v>-5173.7883705820859</v>
      </c>
      <c r="U2680" s="5">
        <f ca="1">VLOOKUP(CONCATENATE($F2680," ",$G2680),AllocFactorMatrix,(U$4+1),FALSE)*$E2687</f>
        <v>-84668.165164978258</v>
      </c>
      <c r="V2680" s="5">
        <f ca="1">VLOOKUP(CONCATENATE($F2680," ",$G2680),AllocFactorMatrix,(V$4+1),FALSE)*$E2687</f>
        <v>-447473.63194061897</v>
      </c>
      <c r="W2680" s="5">
        <f ca="1">VLOOKUP(CONCATENATE($F2680," ",$G2680),AllocFactorMatrix,(W$4+1),FALSE)*$E2687</f>
        <v>-80806.321382399197</v>
      </c>
      <c r="X2680" s="5">
        <f ca="1">SUBTOTAL(9,T2680:W2680)</f>
        <v>-618121.90685857856</v>
      </c>
      <c r="Y2680" s="5">
        <f ca="1">VLOOKUP(CONCATENATE($F2680," ",$G2680),AllocFactorMatrix,(Y$4+1),FALSE)*$E2687</f>
        <v>-45483.701679565886</v>
      </c>
      <c r="Z2680" s="5">
        <f ca="1">VLOOKUP(CONCATENATE($F2680," ",$G2680),AllocFactorMatrix,(Z$4+1),FALSE)*$E2687</f>
        <v>-761.83461718625756</v>
      </c>
      <c r="AA2680" s="5">
        <f t="shared" ca="1" si="1358"/>
        <v>-46245.536296752143</v>
      </c>
      <c r="AB2680" s="5">
        <f ca="1">VLOOKUP(CONCATENATE($F2680," ",$G2680),AllocFactorMatrix,(AB$4+1),FALSE)*$E2687</f>
        <v>-590.21856357617287</v>
      </c>
      <c r="AC2680" s="5">
        <f ca="1">VLOOKUP(CONCATENATE($F2680," ",$G2680),AllocFactorMatrix,(AC$4+1),FALSE)*$E2687</f>
        <v>0</v>
      </c>
      <c r="AD2680" s="5">
        <f ca="1">VLOOKUP(CONCATENATE($F2680," ",$G2680),AllocFactorMatrix,(AD$4+1),FALSE)*$E2687</f>
        <v>0</v>
      </c>
    </row>
    <row r="2681" spans="4:30" hidden="1" outlineLevel="1">
      <c r="D2681" s="7"/>
      <c r="E2681" s="51"/>
      <c r="F2681" s="52" t="str">
        <f>F2687</f>
        <v>RB_GUP</v>
      </c>
      <c r="G2681" s="55" t="str">
        <f>$G$9</f>
        <v>BULKTRAN</v>
      </c>
      <c r="H2681" s="4">
        <f t="shared" ca="1" si="1356"/>
        <v>-1157812.2100953779</v>
      </c>
      <c r="I2681" s="5">
        <f ca="1">VLOOKUP(CONCATENATE($F2681," ",$G2681),AllocFactorMatrix,(I$4+1),FALSE)*$E2687</f>
        <v>-570318.60083629412</v>
      </c>
      <c r="J2681" s="5">
        <f ca="1">VLOOKUP(CONCATENATE($F2681," ",$G2681),AllocFactorMatrix,(J$4+1),FALSE)*$E2687</f>
        <v>-28192.88631543858</v>
      </c>
      <c r="K2681" s="5">
        <f ca="1">VLOOKUP(CONCATENATE($F2681," ",$G2681),AllocFactorMatrix,(K$4+1),FALSE)*$E2687</f>
        <v>-103268.92681699763</v>
      </c>
      <c r="L2681" s="5">
        <f ca="1">VLOOKUP(CONCATENATE($F2681," ",$G2681),AllocFactorMatrix,(L$4+1),FALSE)*$E2687</f>
        <v>-3250.5391704348317</v>
      </c>
      <c r="M2681" s="5">
        <f ca="1">VLOOKUP(CONCATENATE($F2681," ",$G2681),AllocFactorMatrix,(M$4+1),FALSE)*$E2687</f>
        <v>-304.82516222283732</v>
      </c>
      <c r="N2681" s="5">
        <f t="shared" ca="1" si="1357"/>
        <v>-106824.2911496553</v>
      </c>
      <c r="O2681" s="5">
        <f ca="1">VLOOKUP(CONCATENATE($F2681," ",$G2681),AllocFactorMatrix,(O$4+1),FALSE)*$E2687</f>
        <v>-78500.448973967345</v>
      </c>
      <c r="P2681" s="5">
        <f ca="1">VLOOKUP(CONCATENATE($F2681," ",$G2681),AllocFactorMatrix,(P$4+1),FALSE)*$E2687</f>
        <v>-14626.920671860998</v>
      </c>
      <c r="Q2681" s="5">
        <f ca="1">VLOOKUP(CONCATENATE($F2681," ",$G2681),AllocFactorMatrix,(Q$4+1),FALSE)*$E2687</f>
        <v>-6609.6330983440557</v>
      </c>
      <c r="R2681" s="5">
        <f ca="1">VLOOKUP(CONCATENATE($F2681," ",$G2681),AllocFactorMatrix,(R$4+1),FALSE)*$E2687</f>
        <v>-297.22781212533306</v>
      </c>
      <c r="S2681" s="5">
        <f t="shared" ref="S2681:S2687" ca="1" si="1368">SUBTOTAL(9,O2681:R2681)</f>
        <v>-100034.23055629773</v>
      </c>
      <c r="T2681" s="5">
        <f ca="1">VLOOKUP(CONCATENATE($F2681," ",$G2681),AllocFactorMatrix,(T$4+1),FALSE)*$E2687</f>
        <v>-2742.2217489039808</v>
      </c>
      <c r="U2681" s="5">
        <f ca="1">VLOOKUP(CONCATENATE($F2681," ",$G2681),AllocFactorMatrix,(U$4+1),FALSE)*$E2687</f>
        <v>-44875.991696018311</v>
      </c>
      <c r="V2681" s="5">
        <f ca="1">VLOOKUP(CONCATENATE($F2681," ",$G2681),AllocFactorMatrix,(V$4+1),FALSE)*$E2687</f>
        <v>-237170.87705900244</v>
      </c>
      <c r="W2681" s="5">
        <f ca="1">VLOOKUP(CONCATENATE($F2681," ",$G2681),AllocFactorMatrix,(W$4+1),FALSE)*$E2687</f>
        <v>-42829.129464143436</v>
      </c>
      <c r="X2681" s="5">
        <f t="shared" ref="X2681:X2687" ca="1" si="1369">SUBTOTAL(9,T2681:W2681)</f>
        <v>-327618.21996806818</v>
      </c>
      <c r="Y2681" s="5">
        <f ca="1">VLOOKUP(CONCATENATE($F2681," ",$G2681),AllocFactorMatrix,(Y$4+1),FALSE)*$E2687</f>
        <v>-24107.36331535214</v>
      </c>
      <c r="Z2681" s="5">
        <f ca="1">VLOOKUP(CONCATENATE($F2681," ",$G2681),AllocFactorMatrix,(Z$4+1),FALSE)*$E2687</f>
        <v>-403.7891205977283</v>
      </c>
      <c r="AA2681" s="5">
        <f t="shared" ca="1" si="1358"/>
        <v>-24511.152435949869</v>
      </c>
      <c r="AB2681" s="5">
        <f ca="1">VLOOKUP(CONCATENATE($F2681," ",$G2681),AllocFactorMatrix,(AB$4+1),FALSE)*$E2687</f>
        <v>-312.82883367402889</v>
      </c>
      <c r="AC2681" s="5">
        <f ca="1">VLOOKUP(CONCATENATE($F2681," ",$G2681),AllocFactorMatrix,(AC$4+1),FALSE)*$E2687</f>
        <v>0</v>
      </c>
      <c r="AD2681" s="5">
        <f ca="1">VLOOKUP(CONCATENATE($F2681," ",$G2681),AllocFactorMatrix,(AD$4+1),FALSE)*$E2687</f>
        <v>0</v>
      </c>
    </row>
    <row r="2682" spans="4:30" hidden="1" outlineLevel="1">
      <c r="D2682" s="7"/>
      <c r="E2682" s="51"/>
      <c r="F2682" s="52" t="str">
        <f>F2687</f>
        <v>RB_GUP</v>
      </c>
      <c r="G2682" s="55" t="str">
        <f>$G$10</f>
        <v>SUBTRAN</v>
      </c>
      <c r="H2682" s="4">
        <f t="shared" ca="1" si="1356"/>
        <v>-254336.58341802369</v>
      </c>
      <c r="I2682" s="5">
        <f ca="1">VLOOKUP(CONCATENATE($F2682," ",$G2682),AllocFactorMatrix,(I$4+1),FALSE)*$E2687</f>
        <v>-123828.19931385704</v>
      </c>
      <c r="J2682" s="5">
        <f ca="1">VLOOKUP(CONCATENATE($F2682," ",$G2682),AllocFactorMatrix,(J$4+1),FALSE)*$E2687</f>
        <v>-5976.1108854032191</v>
      </c>
      <c r="K2682" s="5">
        <f ca="1">VLOOKUP(CONCATENATE($F2682," ",$G2682),AllocFactorMatrix,(K$4+1),FALSE)*$E2687</f>
        <v>-21740.79919686506</v>
      </c>
      <c r="L2682" s="5">
        <f ca="1">VLOOKUP(CONCATENATE($F2682," ",$G2682),AllocFactorMatrix,(L$4+1),FALSE)*$E2687</f>
        <v>-671.55283175127533</v>
      </c>
      <c r="M2682" s="5">
        <f ca="1">VLOOKUP(CONCATENATE($F2682," ",$G2682),AllocFactorMatrix,(M$4+1),FALSE)*$E2687</f>
        <v>-83.638353573095216</v>
      </c>
      <c r="N2682" s="5">
        <f t="shared" ca="1" si="1357"/>
        <v>-22495.990382189433</v>
      </c>
      <c r="O2682" s="5">
        <f ca="1">VLOOKUP(CONCATENATE($F2682," ",$G2682),AllocFactorMatrix,(O$4+1),FALSE)*$E2687</f>
        <v>-16425.513597902202</v>
      </c>
      <c r="P2682" s="5">
        <f ca="1">VLOOKUP(CONCATENATE($F2682," ",$G2682),AllocFactorMatrix,(P$4+1),FALSE)*$E2687</f>
        <v>-3053.4838198553921</v>
      </c>
      <c r="Q2682" s="5">
        <f ca="1">VLOOKUP(CONCATENATE($F2682," ",$G2682),AllocFactorMatrix,(Q$4+1),FALSE)*$E2687</f>
        <v>-1816.8592562515391</v>
      </c>
      <c r="R2682" s="5">
        <f ca="1">VLOOKUP(CONCATENATE($F2682," ",$G2682),AllocFactorMatrix,(R$4+1),FALSE)*$E2687</f>
        <v>0</v>
      </c>
      <c r="S2682" s="5">
        <f t="shared" ca="1" si="1368"/>
        <v>-21295.856674009134</v>
      </c>
      <c r="T2682" s="5">
        <f ca="1">VLOOKUP(CONCATENATE($F2682," ",$G2682),AllocFactorMatrix,(T$4+1),FALSE)*$E2687</f>
        <v>-573.55073136086628</v>
      </c>
      <c r="U2682" s="5">
        <f ca="1">VLOOKUP(CONCATENATE($F2682," ",$G2682),AllocFactorMatrix,(U$4+1),FALSE)*$E2687</f>
        <v>-9389.3529381050448</v>
      </c>
      <c r="V2682" s="5">
        <f ca="1">VLOOKUP(CONCATENATE($F2682," ",$G2682),AllocFactorMatrix,(V$4+1),FALSE)*$E2687</f>
        <v>-65412.646496203633</v>
      </c>
      <c r="W2682" s="5">
        <f ca="1">VLOOKUP(CONCATENATE($F2682," ",$G2682),AllocFactorMatrix,(W$4+1),FALSE)*$E2687</f>
        <v>0</v>
      </c>
      <c r="X2682" s="5">
        <f t="shared" ca="1" si="1369"/>
        <v>-75375.550165669541</v>
      </c>
      <c r="Y2682" s="5">
        <f ca="1">VLOOKUP(CONCATENATE($F2682," ",$G2682),AllocFactorMatrix,(Y$4+1),FALSE)*$E2687</f>
        <v>-4943.5983656253575</v>
      </c>
      <c r="Z2682" s="5">
        <f ca="1">VLOOKUP(CONCATENATE($F2682," ",$G2682),AllocFactorMatrix,(Z$4+1),FALSE)*$E2687</f>
        <v>-82.409919062874025</v>
      </c>
      <c r="AA2682" s="5">
        <f t="shared" ca="1" si="1358"/>
        <v>-5026.0082846882315</v>
      </c>
      <c r="AB2682" s="5">
        <f ca="1">VLOOKUP(CONCATENATE($F2682," ",$G2682),AllocFactorMatrix,(AB$4+1),FALSE)*$E2687</f>
        <v>-66.015022994846021</v>
      </c>
      <c r="AC2682" s="5">
        <f ca="1">VLOOKUP(CONCATENATE($F2682," ",$G2682),AllocFactorMatrix,(AC$4+1),FALSE)*$E2687</f>
        <v>-224.46519078626835</v>
      </c>
      <c r="AD2682" s="5">
        <f ca="1">VLOOKUP(CONCATENATE($F2682," ",$G2682),AllocFactorMatrix,(AD$4+1),FALSE)*$E2687</f>
        <v>-48.387498426030255</v>
      </c>
    </row>
    <row r="2683" spans="4:30" hidden="1" outlineLevel="1">
      <c r="D2683" s="7"/>
      <c r="E2683" s="51"/>
      <c r="F2683" s="52" t="str">
        <f>F2687</f>
        <v>RB_GUP</v>
      </c>
      <c r="G2683" s="55" t="str">
        <f>$G$11</f>
        <v>DISTPRI</v>
      </c>
      <c r="H2683" s="4">
        <f t="shared" ca="1" si="1356"/>
        <v>-1166976.9609385924</v>
      </c>
      <c r="I2683" s="5">
        <f ca="1">VLOOKUP(CONCATENATE($F2683," ",$G2683),AllocFactorMatrix,(I$4+1),FALSE)*$E2687</f>
        <v>-779940.47517807572</v>
      </c>
      <c r="J2683" s="5">
        <f ca="1">VLOOKUP(CONCATENATE($F2683," ",$G2683),AllocFactorMatrix,(J$4+1),FALSE)*$E2687</f>
        <v>-36764.357936474145</v>
      </c>
      <c r="K2683" s="5">
        <f ca="1">VLOOKUP(CONCATENATE($F2683," ",$G2683),AllocFactorMatrix,(K$4+1),FALSE)*$E2687</f>
        <v>-133493.64001956346</v>
      </c>
      <c r="L2683" s="5">
        <f ca="1">VLOOKUP(CONCATENATE($F2683," ",$G2683),AllocFactorMatrix,(L$4+1),FALSE)*$E2687</f>
        <v>-4125.6481018897175</v>
      </c>
      <c r="M2683" s="5">
        <f ca="1">VLOOKUP(CONCATENATE($F2683," ",$G2683),AllocFactorMatrix,(M$4+1),FALSE)*$E2687</f>
        <v>0</v>
      </c>
      <c r="N2683" s="5">
        <f t="shared" ca="1" si="1357"/>
        <v>-137619.2881214532</v>
      </c>
      <c r="O2683" s="5">
        <f ca="1">VLOOKUP(CONCATENATE($F2683," ",$G2683),AllocFactorMatrix,(O$4+1),FALSE)*$E2687</f>
        <v>-100096.89732145054</v>
      </c>
      <c r="P2683" s="5">
        <f ca="1">VLOOKUP(CONCATENATE($F2683," ",$G2683),AllocFactorMatrix,(P$4+1),FALSE)*$E2687</f>
        <v>-18643.053862042503</v>
      </c>
      <c r="Q2683" s="5">
        <f ca="1">VLOOKUP(CONCATENATE($F2683," ",$G2683),AllocFactorMatrix,(Q$4+1),FALSE)*$E2687</f>
        <v>0</v>
      </c>
      <c r="R2683" s="5">
        <f ca="1">VLOOKUP(CONCATENATE($F2683," ",$G2683),AllocFactorMatrix,(R$4+1),FALSE)*$E2687</f>
        <v>0</v>
      </c>
      <c r="S2683" s="5">
        <f t="shared" ca="1" si="1368"/>
        <v>-118739.95118349305</v>
      </c>
      <c r="T2683" s="5">
        <f ca="1">VLOOKUP(CONCATENATE($F2683," ",$G2683),AllocFactorMatrix,(T$4+1),FALSE)*$E2687</f>
        <v>-3568.3927044809375</v>
      </c>
      <c r="U2683" s="5">
        <f ca="1">VLOOKUP(CONCATENATE($F2683," ",$G2683),AllocFactorMatrix,(U$4+1),FALSE)*$E2687</f>
        <v>-57550.099599756293</v>
      </c>
      <c r="V2683" s="5">
        <f ca="1">VLOOKUP(CONCATENATE($F2683," ",$G2683),AllocFactorMatrix,(V$4+1),FALSE)*$E2687</f>
        <v>0</v>
      </c>
      <c r="W2683" s="5">
        <f ca="1">VLOOKUP(CONCATENATE($F2683," ",$G2683),AllocFactorMatrix,(W$4+1),FALSE)*$E2687</f>
        <v>0</v>
      </c>
      <c r="X2683" s="5">
        <f t="shared" ca="1" si="1369"/>
        <v>-61118.492304237232</v>
      </c>
      <c r="Y2683" s="5">
        <f ca="1">VLOOKUP(CONCATENATE($F2683," ",$G2683),AllocFactorMatrix,(Y$4+1),FALSE)*$E2687</f>
        <v>-30183.814556896668</v>
      </c>
      <c r="Z2683" s="5">
        <f ca="1">VLOOKUP(CONCATENATE($F2683," ",$G2683),AllocFactorMatrix,(Z$4+1),FALSE)*$E2687</f>
        <v>-503.58418173477514</v>
      </c>
      <c r="AA2683" s="5">
        <f t="shared" ca="1" si="1358"/>
        <v>-30687.398738631444</v>
      </c>
      <c r="AB2683" s="5">
        <f ca="1">VLOOKUP(CONCATENATE($F2683," ",$G2683),AllocFactorMatrix,(AB$4+1),FALSE)*$E2687</f>
        <v>-407.98756666834737</v>
      </c>
      <c r="AC2683" s="5">
        <f ca="1">VLOOKUP(CONCATENATE($F2683," ",$G2683),AllocFactorMatrix,(AC$4+1),FALSE)*$E2687</f>
        <v>-1397.7087218670613</v>
      </c>
      <c r="AD2683" s="5">
        <f ca="1">VLOOKUP(CONCATENATE($F2683," ",$G2683),AllocFactorMatrix,(AD$4+1),FALSE)*$E2687</f>
        <v>-301.30118769189818</v>
      </c>
    </row>
    <row r="2684" spans="4:30" hidden="1" outlineLevel="1">
      <c r="D2684" s="7"/>
      <c r="E2684" s="51"/>
      <c r="F2684" s="52" t="str">
        <f>F2687</f>
        <v>RB_GUP</v>
      </c>
      <c r="G2684" s="55" t="str">
        <f>$G$12</f>
        <v>DISTSEC</v>
      </c>
      <c r="H2684" s="4">
        <f t="shared" ca="1" si="1356"/>
        <v>-600509.17488126177</v>
      </c>
      <c r="I2684" s="5">
        <f ca="1">VLOOKUP(CONCATENATE($F2684," ",$G2684),AllocFactorMatrix,(I$4+1),FALSE)*$E2687</f>
        <v>-449001.58176011802</v>
      </c>
      <c r="J2684" s="5">
        <f ca="1">VLOOKUP(CONCATENATE($F2684," ",$G2684),AllocFactorMatrix,(J$4+1),FALSE)*$E2687</f>
        <v>-21646.509357666484</v>
      </c>
      <c r="K2684" s="5">
        <f ca="1">VLOOKUP(CONCATENATE($F2684," ",$G2684),AllocFactorMatrix,(K$4+1),FALSE)*$E2687</f>
        <v>-65316.539642715979</v>
      </c>
      <c r="L2684" s="5">
        <f ca="1">VLOOKUP(CONCATENATE($F2684," ",$G2684),AllocFactorMatrix,(L$4+1),FALSE)*$E2687</f>
        <v>0</v>
      </c>
      <c r="M2684" s="5">
        <f ca="1">VLOOKUP(CONCATENATE($F2684," ",$G2684),AllocFactorMatrix,(M$4+1),FALSE)*$E2687</f>
        <v>0</v>
      </c>
      <c r="N2684" s="5">
        <f t="shared" ca="1" si="1357"/>
        <v>-65316.539642715979</v>
      </c>
      <c r="O2684" s="5">
        <f ca="1">VLOOKUP(CONCATENATE($F2684," ",$G2684),AllocFactorMatrix,(O$4+1),FALSE)*$E2687</f>
        <v>-41619.953287858654</v>
      </c>
      <c r="P2684" s="5">
        <f ca="1">VLOOKUP(CONCATENATE($F2684," ",$G2684),AllocFactorMatrix,(P$4+1),FALSE)*$E2687</f>
        <v>0</v>
      </c>
      <c r="Q2684" s="5">
        <f ca="1">VLOOKUP(CONCATENATE($F2684," ",$G2684),AllocFactorMatrix,(Q$4+1),FALSE)*$E2687</f>
        <v>0</v>
      </c>
      <c r="R2684" s="5">
        <f ca="1">VLOOKUP(CONCATENATE($F2684," ",$G2684),AllocFactorMatrix,(R$4+1),FALSE)*$E2687</f>
        <v>0</v>
      </c>
      <c r="S2684" s="5">
        <f t="shared" ca="1" si="1368"/>
        <v>-41619.953287858654</v>
      </c>
      <c r="T2684" s="5">
        <f ca="1">VLOOKUP(CONCATENATE($F2684," ",$G2684),AllocFactorMatrix,(T$4+1),FALSE)*$E2687</f>
        <v>-1125.3162238017017</v>
      </c>
      <c r="U2684" s="5">
        <f ca="1">VLOOKUP(CONCATENATE($F2684," ",$G2684),AllocFactorMatrix,(U$4+1),FALSE)*$E2687</f>
        <v>0</v>
      </c>
      <c r="V2684" s="5">
        <f ca="1">VLOOKUP(CONCATENATE($F2684," ",$G2684),AllocFactorMatrix,(V$4+1),FALSE)*$E2687</f>
        <v>0</v>
      </c>
      <c r="W2684" s="5">
        <f ca="1">VLOOKUP(CONCATENATE($F2684," ",$G2684),AllocFactorMatrix,(W$4+1),FALSE)*$E2687</f>
        <v>0</v>
      </c>
      <c r="X2684" s="5">
        <f t="shared" ca="1" si="1369"/>
        <v>-1125.3162238017017</v>
      </c>
      <c r="Y2684" s="5">
        <f ca="1">VLOOKUP(CONCATENATE($F2684," ",$G2684),AllocFactorMatrix,(Y$4+1),FALSE)*$E2687</f>
        <v>-15351.273916203034</v>
      </c>
      <c r="Z2684" s="5">
        <f ca="1">VLOOKUP(CONCATENATE($F2684," ",$G2684),AllocFactorMatrix,(Z$4+1),FALSE)*$E2687</f>
        <v>0</v>
      </c>
      <c r="AA2684" s="5">
        <f t="shared" ca="1" si="1358"/>
        <v>-15351.273916203034</v>
      </c>
      <c r="AB2684" s="5">
        <f ca="1">VLOOKUP(CONCATENATE($F2684," ",$G2684),AllocFactorMatrix,(AB$4+1),FALSE)*$E2687</f>
        <v>-159.30066326049493</v>
      </c>
      <c r="AC2684" s="5">
        <f ca="1">VLOOKUP(CONCATENATE($F2684," ",$G2684),AllocFactorMatrix,(AC$4+1),FALSE)*$E2687</f>
        <v>-5408.8702125524997</v>
      </c>
      <c r="AD2684" s="5">
        <f ca="1">VLOOKUP(CONCATENATE($F2684," ",$G2684),AllocFactorMatrix,(AD$4+1),FALSE)*$E2687</f>
        <v>-879.8298170848874</v>
      </c>
    </row>
    <row r="2685" spans="4:30" hidden="1" outlineLevel="1">
      <c r="D2685" s="7"/>
      <c r="E2685" s="51"/>
      <c r="F2685" s="52" t="str">
        <f>F2687</f>
        <v>RB_GUP</v>
      </c>
      <c r="G2685" s="55" t="str">
        <f>$G$13</f>
        <v>ENERGY</v>
      </c>
      <c r="H2685" s="4">
        <f t="shared" ca="1" si="1356"/>
        <v>-18457.779023034258</v>
      </c>
      <c r="I2685" s="5">
        <f ca="1">VLOOKUP(CONCATENATE($F2685," ",$G2685),AllocFactorMatrix,(I$4+1),FALSE)*$E2687</f>
        <v>-6925.858687462588</v>
      </c>
      <c r="J2685" s="5">
        <f ca="1">VLOOKUP(CONCATENATE($F2685," ",$G2685),AllocFactorMatrix,(J$4+1),FALSE)*$E2687</f>
        <v>-448.8403964247446</v>
      </c>
      <c r="K2685" s="5">
        <f ca="1">VLOOKUP(CONCATENATE($F2685," ",$G2685),AllocFactorMatrix,(K$4+1),FALSE)*$E2687</f>
        <v>-1505.9081859785954</v>
      </c>
      <c r="L2685" s="5">
        <f ca="1">VLOOKUP(CONCATENATE($F2685," ",$G2685),AllocFactorMatrix,(L$4+1),FALSE)*$E2687</f>
        <v>-47.861180913473262</v>
      </c>
      <c r="M2685" s="5">
        <f ca="1">VLOOKUP(CONCATENATE($F2685," ",$G2685),AllocFactorMatrix,(M$4+1),FALSE)*$E2687</f>
        <v>-4.4122413729680483</v>
      </c>
      <c r="N2685" s="5">
        <f t="shared" ca="1" si="1357"/>
        <v>-1558.1816082650366</v>
      </c>
      <c r="O2685" s="5">
        <f ca="1">VLOOKUP(CONCATENATE($F2685," ",$G2685),AllocFactorMatrix,(O$4+1),FALSE)*$E2687</f>
        <v>-1372.9575054833595</v>
      </c>
      <c r="P2685" s="5">
        <f ca="1">VLOOKUP(CONCATENATE($F2685," ",$G2685),AllocFactorMatrix,(P$4+1),FALSE)*$E2687</f>
        <v>-254.51990352710763</v>
      </c>
      <c r="Q2685" s="5">
        <f ca="1">VLOOKUP(CONCATENATE($F2685," ",$G2685),AllocFactorMatrix,(Q$4+1),FALSE)*$E2687</f>
        <v>-115.64732948987786</v>
      </c>
      <c r="R2685" s="5">
        <f ca="1">VLOOKUP(CONCATENATE($F2685," ",$G2685),AllocFactorMatrix,(R$4+1),FALSE)*$E2687</f>
        <v>-5.3584193459817273</v>
      </c>
      <c r="S2685" s="5">
        <f t="shared" ca="1" si="1368"/>
        <v>-1748.4831578463265</v>
      </c>
      <c r="T2685" s="5">
        <f ca="1">VLOOKUP(CONCATENATE($F2685," ",$G2685),AllocFactorMatrix,(T$4+1),FALSE)*$E2687</f>
        <v>-52.614333359388361</v>
      </c>
      <c r="U2685" s="5">
        <f ca="1">VLOOKUP(CONCATENATE($F2685," ",$G2685),AllocFactorMatrix,(U$4+1),FALSE)*$E2687</f>
        <v>-923.82887333070676</v>
      </c>
      <c r="V2685" s="5">
        <f ca="1">VLOOKUP(CONCATENATE($F2685," ",$G2685),AllocFactorMatrix,(V$4+1),FALSE)*$E2687</f>
        <v>-5245.1167885490595</v>
      </c>
      <c r="W2685" s="5">
        <f ca="1">VLOOKUP(CONCATENATE($F2685," ",$G2685),AllocFactorMatrix,(W$4+1),FALSE)*$E2687</f>
        <v>-995.12141497713458</v>
      </c>
      <c r="X2685" s="5">
        <f t="shared" ca="1" si="1369"/>
        <v>-7216.6814102162898</v>
      </c>
      <c r="Y2685" s="5">
        <f ca="1">VLOOKUP(CONCATENATE($F2685," ",$G2685),AllocFactorMatrix,(Y$4+1),FALSE)*$E2687</f>
        <v>-371.97557393824724</v>
      </c>
      <c r="Z2685" s="5">
        <f ca="1">VLOOKUP(CONCATENATE($F2685," ",$G2685),AllocFactorMatrix,(Z$4+1),FALSE)*$E2687</f>
        <v>-6.0551693571873288</v>
      </c>
      <c r="AA2685" s="5">
        <f t="shared" ca="1" si="1358"/>
        <v>-378.03074329543455</v>
      </c>
      <c r="AB2685" s="5">
        <f ca="1">VLOOKUP(CONCATENATE($F2685," ",$G2685),AllocFactorMatrix,(AB$4+1),FALSE)*$E2687</f>
        <v>-6.754054337786271</v>
      </c>
      <c r="AC2685" s="5">
        <f ca="1">VLOOKUP(CONCATENATE($F2685," ",$G2685),AllocFactorMatrix,(AC$4+1),FALSE)*$E2687</f>
        <v>-146.04738082704733</v>
      </c>
      <c r="AD2685" s="5">
        <f ca="1">VLOOKUP(CONCATENATE($F2685," ",$G2685),AllocFactorMatrix,(AD$4+1),FALSE)*$E2687</f>
        <v>-28.901584359004623</v>
      </c>
    </row>
    <row r="2686" spans="4:30" hidden="1" outlineLevel="1">
      <c r="D2686" s="7"/>
      <c r="E2686" s="51"/>
      <c r="F2686" s="52" t="str">
        <f>F2687</f>
        <v>RB_GUP</v>
      </c>
      <c r="G2686" s="55" t="str">
        <f>$G$14</f>
        <v>CUSTOMER</v>
      </c>
      <c r="H2686" s="4">
        <f t="shared" ca="1" si="1356"/>
        <v>-289076.69858495478</v>
      </c>
      <c r="I2686" s="5">
        <f ca="1">VLOOKUP(CONCATENATE($F2686," ",$G2686),AllocFactorMatrix,(I$4+1),FALSE)*$E2687</f>
        <v>-135183.43841981568</v>
      </c>
      <c r="J2686" s="5">
        <f ca="1">VLOOKUP(CONCATENATE($F2686," ",$G2686),AllocFactorMatrix,(J$4+1),FALSE)*$E2687</f>
        <v>-35415.822629323484</v>
      </c>
      <c r="K2686" s="5">
        <f ca="1">VLOOKUP(CONCATENATE($F2686," ",$G2686),AllocFactorMatrix,(K$4+1),FALSE)*$E2687</f>
        <v>-10053.536913164242</v>
      </c>
      <c r="L2686" s="5">
        <f ca="1">VLOOKUP(CONCATENATE($F2686," ",$G2686),AllocFactorMatrix,(L$4+1),FALSE)*$E2687</f>
        <v>-3245.2261265272336</v>
      </c>
      <c r="M2686" s="5">
        <f ca="1">VLOOKUP(CONCATENATE($F2686," ",$G2686),AllocFactorMatrix,(M$4+1),FALSE)*$E2687</f>
        <v>-526.76555485156234</v>
      </c>
      <c r="N2686" s="5">
        <f t="shared" ca="1" si="1357"/>
        <v>-13825.528594543039</v>
      </c>
      <c r="O2686" s="5">
        <f ca="1">VLOOKUP(CONCATENATE($F2686," ",$G2686),AllocFactorMatrix,(O$4+1),FALSE)*$E2687</f>
        <v>-2853.0473336754981</v>
      </c>
      <c r="P2686" s="5">
        <f ca="1">VLOOKUP(CONCATENATE($F2686," ",$G2686),AllocFactorMatrix,(P$4+1),FALSE)*$E2687</f>
        <v>-844.82275580304781</v>
      </c>
      <c r="Q2686" s="5">
        <f ca="1">VLOOKUP(CONCATENATE($F2686," ",$G2686),AllocFactorMatrix,(Q$4+1),FALSE)*$E2687</f>
        <v>-1835.1552102177545</v>
      </c>
      <c r="R2686" s="5">
        <f ca="1">VLOOKUP(CONCATENATE($F2686," ",$G2686),AllocFactorMatrix,(R$4+1),FALSE)*$E2687</f>
        <v>-322.48071010924269</v>
      </c>
      <c r="S2686" s="5">
        <f t="shared" ca="1" si="1368"/>
        <v>-5855.5060098055437</v>
      </c>
      <c r="T2686" s="5">
        <f ca="1">VLOOKUP(CONCATENATE($F2686," ",$G2686),AllocFactorMatrix,(T$4+1),FALSE)*$E2687</f>
        <v>-19.636552904186818</v>
      </c>
      <c r="U2686" s="5">
        <f ca="1">VLOOKUP(CONCATENATE($F2686," ",$G2686),AllocFactorMatrix,(U$4+1),FALSE)*$E2687</f>
        <v>-501.21565398955374</v>
      </c>
      <c r="V2686" s="5">
        <f ca="1">VLOOKUP(CONCATENATE($F2686," ",$G2686),AllocFactorMatrix,(V$4+1),FALSE)*$E2687</f>
        <v>-2698.7913250499619</v>
      </c>
      <c r="W2686" s="5">
        <f ca="1">VLOOKUP(CONCATENATE($F2686," ",$G2686),AllocFactorMatrix,(W$4+1),FALSE)*$E2687</f>
        <v>-483.72641052701164</v>
      </c>
      <c r="X2686" s="5">
        <f t="shared" ca="1" si="1369"/>
        <v>-3703.3699424707138</v>
      </c>
      <c r="Y2686" s="5">
        <f ca="1">VLOOKUP(CONCATENATE($F2686," ",$G2686),AllocFactorMatrix,(Y$4+1),FALSE)*$E2687</f>
        <v>-789.79582296904084</v>
      </c>
      <c r="Z2686" s="5">
        <f ca="1">VLOOKUP(CONCATENATE($F2686," ",$G2686),AllocFactorMatrix,(Z$4+1),FALSE)*$E2687</f>
        <v>-14.317328469644384</v>
      </c>
      <c r="AA2686" s="5">
        <f t="shared" ca="1" si="1358"/>
        <v>-804.11315143868524</v>
      </c>
      <c r="AB2686" s="5">
        <f ca="1">VLOOKUP(CONCATENATE($F2686," ",$G2686),AllocFactorMatrix,(AB$4+1),FALSE)*$E2687</f>
        <v>-14.825749584304376</v>
      </c>
      <c r="AC2686" s="5">
        <f ca="1">VLOOKUP(CONCATENATE($F2686," ",$G2686),AllocFactorMatrix,(AC$4+1),FALSE)*$E2687</f>
        <v>-83989.656733653363</v>
      </c>
      <c r="AD2686" s="5">
        <f ca="1">VLOOKUP(CONCATENATE($F2686," ",$G2686),AllocFactorMatrix,(AD$4+1),FALSE)*$E2687</f>
        <v>-10284.437354320009</v>
      </c>
    </row>
    <row r="2687" spans="4:30" collapsed="1">
      <c r="D2687" s="7" t="s">
        <v>262</v>
      </c>
      <c r="E2687" s="40">
        <v>-5671630</v>
      </c>
      <c r="F2687" s="10" t="s">
        <v>74</v>
      </c>
      <c r="G2687" s="55" t="str">
        <f>$G$15</f>
        <v>TOTAL</v>
      </c>
      <c r="H2687" s="4">
        <f t="shared" ca="1" si="1356"/>
        <v>-5671630</v>
      </c>
      <c r="I2687" s="5">
        <f ca="1">VLOOKUP(CONCATENATE($F2687," ",$G2687),AllocFactorMatrix,(I$4+1),FALSE)*$E2687</f>
        <v>-3141226.2856597593</v>
      </c>
      <c r="J2687" s="5">
        <f ca="1">VLOOKUP(CONCATENATE($F2687," ",$G2687),AllocFactorMatrix,(J$4+1),FALSE)*$E2687</f>
        <v>-181636.44294852504</v>
      </c>
      <c r="K2687" s="5">
        <f ca="1">VLOOKUP(CONCATENATE($F2687," ",$G2687),AllocFactorMatrix,(K$4+1),FALSE)*$E2687</f>
        <v>-530218.28851685242</v>
      </c>
      <c r="L2687" s="5">
        <f ca="1">VLOOKUP(CONCATENATE($F2687," ",$G2687),AllocFactorMatrix,(L$4+1),FALSE)*$E2687</f>
        <v>-17473.665415897096</v>
      </c>
      <c r="M2687" s="5">
        <f ca="1">VLOOKUP(CONCATENATE($F2687," ",$G2687),AllocFactorMatrix,(M$4+1),FALSE)*$E2687</f>
        <v>-1494.7592360175479</v>
      </c>
      <c r="N2687" s="5">
        <f t="shared" ca="1" si="1357"/>
        <v>-549186.71316876716</v>
      </c>
      <c r="O2687" s="5">
        <f ca="1">VLOOKUP(CONCATENATE($F2687," ",$G2687),AllocFactorMatrix,(O$4+1),FALSE)*$E2687</f>
        <v>-388976.71999774472</v>
      </c>
      <c r="P2687" s="5">
        <f ca="1">VLOOKUP(CONCATENATE($F2687," ",$G2687),AllocFactorMatrix,(P$4+1),FALSE)*$E2687</f>
        <v>-65019.618119418163</v>
      </c>
      <c r="Q2687" s="5">
        <f ca="1">VLOOKUP(CONCATENATE($F2687," ",$G2687),AllocFactorMatrix,(Q$4+1),FALSE)*$E2687</f>
        <v>-22847.782691905588</v>
      </c>
      <c r="R2687" s="5">
        <f ca="1">VLOOKUP(CONCATENATE($F2687," ",$G2687),AllocFactorMatrix,(R$4+1),FALSE)*$E2687</f>
        <v>-1185.8508382155524</v>
      </c>
      <c r="S2687" s="5">
        <f t="shared" ca="1" si="1368"/>
        <v>-478029.97164728399</v>
      </c>
      <c r="T2687" s="5">
        <f ca="1">VLOOKUP(CONCATENATE($F2687," ",$G2687),AllocFactorMatrix,(T$4+1),FALSE)*$E2687</f>
        <v>-13255.520665393145</v>
      </c>
      <c r="U2687" s="5">
        <f ca="1">VLOOKUP(CONCATENATE($F2687," ",$G2687),AllocFactorMatrix,(U$4+1),FALSE)*$E2687</f>
        <v>-197908.65392617814</v>
      </c>
      <c r="V2687" s="5">
        <f ca="1">VLOOKUP(CONCATENATE($F2687," ",$G2687),AllocFactorMatrix,(V$4+1),FALSE)*$E2687</f>
        <v>-758001.06360942405</v>
      </c>
      <c r="W2687" s="5">
        <f ca="1">VLOOKUP(CONCATENATE($F2687," ",$G2687),AllocFactorMatrix,(W$4+1),FALSE)*$E2687</f>
        <v>-125114.29867204679</v>
      </c>
      <c r="X2687" s="5">
        <f t="shared" ca="1" si="1369"/>
        <v>-1094279.5368730421</v>
      </c>
      <c r="Y2687" s="5">
        <f ca="1">VLOOKUP(CONCATENATE($F2687," ",$G2687),AllocFactorMatrix,(Y$4+1),FALSE)*$E2687</f>
        <v>-121231.52323055037</v>
      </c>
      <c r="Z2687" s="5">
        <f ca="1">VLOOKUP(CONCATENATE($F2687," ",$G2687),AllocFactorMatrix,(Z$4+1),FALSE)*$E2687</f>
        <v>-1771.9903364084666</v>
      </c>
      <c r="AA2687" s="5">
        <f t="shared" ca="1" si="1358"/>
        <v>-123003.51356695883</v>
      </c>
      <c r="AB2687" s="5">
        <f ca="1">VLOOKUP(CONCATENATE($F2687," ",$G2687),AllocFactorMatrix,(AB$4+1),FALSE)*$E2687</f>
        <v>-1557.9304540959804</v>
      </c>
      <c r="AC2687" s="5">
        <f ca="1">VLOOKUP(CONCATENATE($F2687," ",$G2687),AllocFactorMatrix,(AC$4+1),FALSE)*$E2687</f>
        <v>-91166.748239686247</v>
      </c>
      <c r="AD2687" s="5">
        <f ca="1">VLOOKUP(CONCATENATE($F2687," ",$G2687),AllocFactorMatrix,(AD$4+1),FALSE)*$E2687</f>
        <v>-11542.857441881832</v>
      </c>
    </row>
    <row r="2688" spans="4:30" hidden="1" outlineLevel="1">
      <c r="D2688" s="7"/>
      <c r="E2688" s="51"/>
      <c r="F2688" s="52" t="str">
        <f>F2695</f>
        <v>PROD_DEMAND</v>
      </c>
      <c r="G2688" s="55" t="str">
        <f>$G$8</f>
        <v>PRODUCTION</v>
      </c>
      <c r="H2688" s="4">
        <f t="shared" si="1356"/>
        <v>7468269.9999999981</v>
      </c>
      <c r="I2688" s="5">
        <f>VLOOKUP(CONCATENATE($F2688," ",$G2688),AllocFactorMatrix,(I$4+1),FALSE)*$E2695</f>
        <v>3678742.770139554</v>
      </c>
      <c r="J2688" s="5">
        <f>VLOOKUP(CONCATENATE($F2688," ",$G2688),AllocFactorMatrix,(J$4+1),FALSE)*$E2695</f>
        <v>181853.40009987942</v>
      </c>
      <c r="K2688" s="5">
        <f>VLOOKUP(CONCATENATE($F2688," ",$G2688),AllocFactorMatrix,(K$4+1),FALSE)*$E2695</f>
        <v>666118.58240469394</v>
      </c>
      <c r="L2688" s="5">
        <f>VLOOKUP(CONCATENATE($F2688," ",$G2688),AllocFactorMatrix,(L$4+1),FALSE)*$E2695</f>
        <v>20967.047988191058</v>
      </c>
      <c r="M2688" s="5">
        <f>VLOOKUP(CONCATENATE($F2688," ",$G2688),AllocFactorMatrix,(M$4+1),FALSE)*$E2695</f>
        <v>1966.2226692931615</v>
      </c>
      <c r="N2688" s="5">
        <f t="shared" si="1357"/>
        <v>689051.85306217812</v>
      </c>
      <c r="O2688" s="5">
        <f>VLOOKUP(CONCATENATE($F2688," ",$G2688),AllocFactorMatrix,(O$4+1),FALSE)*$E2695</f>
        <v>506353.74454249017</v>
      </c>
      <c r="P2688" s="5">
        <f>VLOOKUP(CONCATENATE($F2688," ",$G2688),AllocFactorMatrix,(P$4+1),FALSE)*$E2695</f>
        <v>94348.454692009662</v>
      </c>
      <c r="Q2688" s="5">
        <f>VLOOKUP(CONCATENATE($F2688," ",$G2688),AllocFactorMatrix,(Q$4+1),FALSE)*$E2695</f>
        <v>42634.3099070475</v>
      </c>
      <c r="R2688" s="5">
        <f>VLOOKUP(CONCATENATE($F2688," ",$G2688),AllocFactorMatrix,(R$4+1),FALSE)*$E2695</f>
        <v>1917.2172595056675</v>
      </c>
      <c r="S2688" s="5">
        <f>SUBTOTAL(9,O2688:R2688)</f>
        <v>645253.72640105302</v>
      </c>
      <c r="T2688" s="5">
        <f>VLOOKUP(CONCATENATE($F2688," ",$G2688),AllocFactorMatrix,(T$4+1),FALSE)*$E2695</f>
        <v>17688.233240345653</v>
      </c>
      <c r="U2688" s="5">
        <f>VLOOKUP(CONCATENATE($F2688," ",$G2688),AllocFactorMatrix,(U$4+1),FALSE)*$E2695</f>
        <v>289464.92322447879</v>
      </c>
      <c r="V2688" s="5">
        <f>VLOOKUP(CONCATENATE($F2688," ",$G2688),AllocFactorMatrix,(V$4+1),FALSE)*$E2695</f>
        <v>1529830.2527553444</v>
      </c>
      <c r="W2688" s="5">
        <f>VLOOKUP(CONCATENATE($F2688," ",$G2688),AllocFactorMatrix,(W$4+1),FALSE)*$E2695</f>
        <v>276261.98783724103</v>
      </c>
      <c r="X2688" s="5">
        <f>SUBTOTAL(9,T2688:W2688)</f>
        <v>2113245.3970574099</v>
      </c>
      <c r="Y2688" s="5">
        <f>VLOOKUP(CONCATENATE($F2688," ",$G2688),AllocFactorMatrix,(Y$4+1),FALSE)*$E2695</f>
        <v>155500.43146661372</v>
      </c>
      <c r="Z2688" s="5">
        <f>VLOOKUP(CONCATENATE($F2688," ",$G2688),AllocFactorMatrix,(Z$4+1),FALSE)*$E2695</f>
        <v>2604.5727877044733</v>
      </c>
      <c r="AA2688" s="5">
        <f t="shared" si="1358"/>
        <v>158105.00425431819</v>
      </c>
      <c r="AB2688" s="5">
        <f>VLOOKUP(CONCATENATE($F2688," ",$G2688),AllocFactorMatrix,(AB$4+1),FALSE)*$E2695</f>
        <v>2017.848985605603</v>
      </c>
      <c r="AC2688" s="5">
        <f>VLOOKUP(CONCATENATE($F2688," ",$G2688),AllocFactorMatrix,(AC$4+1),FALSE)*$E2695</f>
        <v>0</v>
      </c>
      <c r="AD2688" s="5">
        <f>VLOOKUP(CONCATENATE($F2688," ",$G2688),AllocFactorMatrix,(AD$4+1),FALSE)*$E2695</f>
        <v>0</v>
      </c>
    </row>
    <row r="2689" spans="1:30" hidden="1" outlineLevel="1">
      <c r="D2689" s="7"/>
      <c r="E2689" s="51"/>
      <c r="F2689" s="52" t="str">
        <f>F2695</f>
        <v>PROD_DEMAND</v>
      </c>
      <c r="G2689" s="55" t="str">
        <f>$G$9</f>
        <v>BULKTRAN</v>
      </c>
      <c r="H2689" s="4">
        <f t="shared" si="1356"/>
        <v>0</v>
      </c>
      <c r="I2689" s="5">
        <f>VLOOKUP(CONCATENATE($F2689," ",$G2689),AllocFactorMatrix,(I$4+1),FALSE)*$E2695</f>
        <v>0</v>
      </c>
      <c r="J2689" s="5">
        <f>VLOOKUP(CONCATENATE($F2689," ",$G2689),AllocFactorMatrix,(J$4+1),FALSE)*$E2695</f>
        <v>0</v>
      </c>
      <c r="K2689" s="5">
        <f>VLOOKUP(CONCATENATE($F2689," ",$G2689),AllocFactorMatrix,(K$4+1),FALSE)*$E2695</f>
        <v>0</v>
      </c>
      <c r="L2689" s="5">
        <f>VLOOKUP(CONCATENATE($F2689," ",$G2689),AllocFactorMatrix,(L$4+1),FALSE)*$E2695</f>
        <v>0</v>
      </c>
      <c r="M2689" s="5">
        <f>VLOOKUP(CONCATENATE($F2689," ",$G2689),AllocFactorMatrix,(M$4+1),FALSE)*$E2695</f>
        <v>0</v>
      </c>
      <c r="N2689" s="5">
        <f t="shared" si="1357"/>
        <v>0</v>
      </c>
      <c r="O2689" s="5">
        <f>VLOOKUP(CONCATENATE($F2689," ",$G2689),AllocFactorMatrix,(O$4+1),FALSE)*$E2695</f>
        <v>0</v>
      </c>
      <c r="P2689" s="5">
        <f>VLOOKUP(CONCATENATE($F2689," ",$G2689),AllocFactorMatrix,(P$4+1),FALSE)*$E2695</f>
        <v>0</v>
      </c>
      <c r="Q2689" s="5">
        <f>VLOOKUP(CONCATENATE($F2689," ",$G2689),AllocFactorMatrix,(Q$4+1),FALSE)*$E2695</f>
        <v>0</v>
      </c>
      <c r="R2689" s="5">
        <f>VLOOKUP(CONCATENATE($F2689," ",$G2689),AllocFactorMatrix,(R$4+1),FALSE)*$E2695</f>
        <v>0</v>
      </c>
      <c r="S2689" s="5">
        <f t="shared" ref="S2689:S2695" si="1370">SUBTOTAL(9,O2689:R2689)</f>
        <v>0</v>
      </c>
      <c r="T2689" s="5">
        <f>VLOOKUP(CONCATENATE($F2689," ",$G2689),AllocFactorMatrix,(T$4+1),FALSE)*$E2695</f>
        <v>0</v>
      </c>
      <c r="U2689" s="5">
        <f>VLOOKUP(CONCATENATE($F2689," ",$G2689),AllocFactorMatrix,(U$4+1),FALSE)*$E2695</f>
        <v>0</v>
      </c>
      <c r="V2689" s="5">
        <f>VLOOKUP(CONCATENATE($F2689," ",$G2689),AllocFactorMatrix,(V$4+1),FALSE)*$E2695</f>
        <v>0</v>
      </c>
      <c r="W2689" s="5">
        <f>VLOOKUP(CONCATENATE($F2689," ",$G2689),AllocFactorMatrix,(W$4+1),FALSE)*$E2695</f>
        <v>0</v>
      </c>
      <c r="X2689" s="5">
        <f t="shared" ref="X2689:X2695" si="1371">SUBTOTAL(9,T2689:W2689)</f>
        <v>0</v>
      </c>
      <c r="Y2689" s="5">
        <f>VLOOKUP(CONCATENATE($F2689," ",$G2689),AllocFactorMatrix,(Y$4+1),FALSE)*$E2695</f>
        <v>0</v>
      </c>
      <c r="Z2689" s="5">
        <f>VLOOKUP(CONCATENATE($F2689," ",$G2689),AllocFactorMatrix,(Z$4+1),FALSE)*$E2695</f>
        <v>0</v>
      </c>
      <c r="AA2689" s="5">
        <f t="shared" si="1358"/>
        <v>0</v>
      </c>
      <c r="AB2689" s="5">
        <f>VLOOKUP(CONCATENATE($F2689," ",$G2689),AllocFactorMatrix,(AB$4+1),FALSE)*$E2695</f>
        <v>0</v>
      </c>
      <c r="AC2689" s="5">
        <f>VLOOKUP(CONCATENATE($F2689," ",$G2689),AllocFactorMatrix,(AC$4+1),FALSE)*$E2695</f>
        <v>0</v>
      </c>
      <c r="AD2689" s="5">
        <f>VLOOKUP(CONCATENATE($F2689," ",$G2689),AllocFactorMatrix,(AD$4+1),FALSE)*$E2695</f>
        <v>0</v>
      </c>
    </row>
    <row r="2690" spans="1:30" hidden="1" outlineLevel="1">
      <c r="D2690" s="7"/>
      <c r="E2690" s="51"/>
      <c r="F2690" s="52" t="str">
        <f>F2695</f>
        <v>PROD_DEMAND</v>
      </c>
      <c r="G2690" s="55" t="str">
        <f>$G$10</f>
        <v>SUBTRAN</v>
      </c>
      <c r="H2690" s="4">
        <f t="shared" si="1356"/>
        <v>0</v>
      </c>
      <c r="I2690" s="5">
        <f>VLOOKUP(CONCATENATE($F2690," ",$G2690),AllocFactorMatrix,(I$4+1),FALSE)*$E2695</f>
        <v>0</v>
      </c>
      <c r="J2690" s="5">
        <f>VLOOKUP(CONCATENATE($F2690," ",$G2690),AllocFactorMatrix,(J$4+1),FALSE)*$E2695</f>
        <v>0</v>
      </c>
      <c r="K2690" s="5">
        <f>VLOOKUP(CONCATENATE($F2690," ",$G2690),AllocFactorMatrix,(K$4+1),FALSE)*$E2695</f>
        <v>0</v>
      </c>
      <c r="L2690" s="5">
        <f>VLOOKUP(CONCATENATE($F2690," ",$G2690),AllocFactorMatrix,(L$4+1),FALSE)*$E2695</f>
        <v>0</v>
      </c>
      <c r="M2690" s="5">
        <f>VLOOKUP(CONCATENATE($F2690," ",$G2690),AllocFactorMatrix,(M$4+1),FALSE)*$E2695</f>
        <v>0</v>
      </c>
      <c r="N2690" s="5">
        <f t="shared" si="1357"/>
        <v>0</v>
      </c>
      <c r="O2690" s="5">
        <f>VLOOKUP(CONCATENATE($F2690," ",$G2690),AllocFactorMatrix,(O$4+1),FALSE)*$E2695</f>
        <v>0</v>
      </c>
      <c r="P2690" s="5">
        <f>VLOOKUP(CONCATENATE($F2690," ",$G2690),AllocFactorMatrix,(P$4+1),FALSE)*$E2695</f>
        <v>0</v>
      </c>
      <c r="Q2690" s="5">
        <f>VLOOKUP(CONCATENATE($F2690," ",$G2690),AllocFactorMatrix,(Q$4+1),FALSE)*$E2695</f>
        <v>0</v>
      </c>
      <c r="R2690" s="5">
        <f>VLOOKUP(CONCATENATE($F2690," ",$G2690),AllocFactorMatrix,(R$4+1),FALSE)*$E2695</f>
        <v>0</v>
      </c>
      <c r="S2690" s="5">
        <f t="shared" si="1370"/>
        <v>0</v>
      </c>
      <c r="T2690" s="5">
        <f>VLOOKUP(CONCATENATE($F2690," ",$G2690),AllocFactorMatrix,(T$4+1),FALSE)*$E2695</f>
        <v>0</v>
      </c>
      <c r="U2690" s="5">
        <f>VLOOKUP(CONCATENATE($F2690," ",$G2690),AllocFactorMatrix,(U$4+1),FALSE)*$E2695</f>
        <v>0</v>
      </c>
      <c r="V2690" s="5">
        <f>VLOOKUP(CONCATENATE($F2690," ",$G2690),AllocFactorMatrix,(V$4+1),FALSE)*$E2695</f>
        <v>0</v>
      </c>
      <c r="W2690" s="5">
        <f>VLOOKUP(CONCATENATE($F2690," ",$G2690),AllocFactorMatrix,(W$4+1),FALSE)*$E2695</f>
        <v>0</v>
      </c>
      <c r="X2690" s="5">
        <f t="shared" si="1371"/>
        <v>0</v>
      </c>
      <c r="Y2690" s="5">
        <f>VLOOKUP(CONCATENATE($F2690," ",$G2690),AllocFactorMatrix,(Y$4+1),FALSE)*$E2695</f>
        <v>0</v>
      </c>
      <c r="Z2690" s="5">
        <f>VLOOKUP(CONCATENATE($F2690," ",$G2690),AllocFactorMatrix,(Z$4+1),FALSE)*$E2695</f>
        <v>0</v>
      </c>
      <c r="AA2690" s="5">
        <f t="shared" si="1358"/>
        <v>0</v>
      </c>
      <c r="AB2690" s="5">
        <f>VLOOKUP(CONCATENATE($F2690," ",$G2690),AllocFactorMatrix,(AB$4+1),FALSE)*$E2695</f>
        <v>0</v>
      </c>
      <c r="AC2690" s="5">
        <f>VLOOKUP(CONCATENATE($F2690," ",$G2690),AllocFactorMatrix,(AC$4+1),FALSE)*$E2695</f>
        <v>0</v>
      </c>
      <c r="AD2690" s="5">
        <f>VLOOKUP(CONCATENATE($F2690," ",$G2690),AllocFactorMatrix,(AD$4+1),FALSE)*$E2695</f>
        <v>0</v>
      </c>
    </row>
    <row r="2691" spans="1:30" hidden="1" outlineLevel="1">
      <c r="D2691" s="7"/>
      <c r="E2691" s="51"/>
      <c r="F2691" s="52" t="str">
        <f>F2695</f>
        <v>PROD_DEMAND</v>
      </c>
      <c r="G2691" s="55" t="str">
        <f>$G$11</f>
        <v>DISTPRI</v>
      </c>
      <c r="H2691" s="4">
        <f t="shared" si="1356"/>
        <v>0</v>
      </c>
      <c r="I2691" s="5">
        <f>VLOOKUP(CONCATENATE($F2691," ",$G2691),AllocFactorMatrix,(I$4+1),FALSE)*$E2695</f>
        <v>0</v>
      </c>
      <c r="J2691" s="5">
        <f>VLOOKUP(CONCATENATE($F2691," ",$G2691),AllocFactorMatrix,(J$4+1),FALSE)*$E2695</f>
        <v>0</v>
      </c>
      <c r="K2691" s="5">
        <f>VLOOKUP(CONCATENATE($F2691," ",$G2691),AllocFactorMatrix,(K$4+1),FALSE)*$E2695</f>
        <v>0</v>
      </c>
      <c r="L2691" s="5">
        <f>VLOOKUP(CONCATENATE($F2691," ",$G2691),AllocFactorMatrix,(L$4+1),FALSE)*$E2695</f>
        <v>0</v>
      </c>
      <c r="M2691" s="5">
        <f>VLOOKUP(CONCATENATE($F2691," ",$G2691),AllocFactorMatrix,(M$4+1),FALSE)*$E2695</f>
        <v>0</v>
      </c>
      <c r="N2691" s="5">
        <f t="shared" si="1357"/>
        <v>0</v>
      </c>
      <c r="O2691" s="5">
        <f>VLOOKUP(CONCATENATE($F2691," ",$G2691),AllocFactorMatrix,(O$4+1),FALSE)*$E2695</f>
        <v>0</v>
      </c>
      <c r="P2691" s="5">
        <f>VLOOKUP(CONCATENATE($F2691," ",$G2691),AllocFactorMatrix,(P$4+1),FALSE)*$E2695</f>
        <v>0</v>
      </c>
      <c r="Q2691" s="5">
        <f>VLOOKUP(CONCATENATE($F2691," ",$G2691),AllocFactorMatrix,(Q$4+1),FALSE)*$E2695</f>
        <v>0</v>
      </c>
      <c r="R2691" s="5">
        <f>VLOOKUP(CONCATENATE($F2691," ",$G2691),AllocFactorMatrix,(R$4+1),FALSE)*$E2695</f>
        <v>0</v>
      </c>
      <c r="S2691" s="5">
        <f t="shared" si="1370"/>
        <v>0</v>
      </c>
      <c r="T2691" s="5">
        <f>VLOOKUP(CONCATENATE($F2691," ",$G2691),AllocFactorMatrix,(T$4+1),FALSE)*$E2695</f>
        <v>0</v>
      </c>
      <c r="U2691" s="5">
        <f>VLOOKUP(CONCATENATE($F2691," ",$G2691),AllocFactorMatrix,(U$4+1),FALSE)*$E2695</f>
        <v>0</v>
      </c>
      <c r="V2691" s="5">
        <f>VLOOKUP(CONCATENATE($F2691," ",$G2691),AllocFactorMatrix,(V$4+1),FALSE)*$E2695</f>
        <v>0</v>
      </c>
      <c r="W2691" s="5">
        <f>VLOOKUP(CONCATENATE($F2691," ",$G2691),AllocFactorMatrix,(W$4+1),FALSE)*$E2695</f>
        <v>0</v>
      </c>
      <c r="X2691" s="5">
        <f t="shared" si="1371"/>
        <v>0</v>
      </c>
      <c r="Y2691" s="5">
        <f>VLOOKUP(CONCATENATE($F2691," ",$G2691),AllocFactorMatrix,(Y$4+1),FALSE)*$E2695</f>
        <v>0</v>
      </c>
      <c r="Z2691" s="5">
        <f>VLOOKUP(CONCATENATE($F2691," ",$G2691),AllocFactorMatrix,(Z$4+1),FALSE)*$E2695</f>
        <v>0</v>
      </c>
      <c r="AA2691" s="5">
        <f t="shared" si="1358"/>
        <v>0</v>
      </c>
      <c r="AB2691" s="5">
        <f>VLOOKUP(CONCATENATE($F2691," ",$G2691),AllocFactorMatrix,(AB$4+1),FALSE)*$E2695</f>
        <v>0</v>
      </c>
      <c r="AC2691" s="5">
        <f>VLOOKUP(CONCATENATE($F2691," ",$G2691),AllocFactorMatrix,(AC$4+1),FALSE)*$E2695</f>
        <v>0</v>
      </c>
      <c r="AD2691" s="5">
        <f>VLOOKUP(CONCATENATE($F2691," ",$G2691),AllocFactorMatrix,(AD$4+1),FALSE)*$E2695</f>
        <v>0</v>
      </c>
    </row>
    <row r="2692" spans="1:30" hidden="1" outlineLevel="1">
      <c r="D2692" s="7"/>
      <c r="E2692" s="51"/>
      <c r="F2692" s="52" t="str">
        <f>F2695</f>
        <v>PROD_DEMAND</v>
      </c>
      <c r="G2692" s="55" t="str">
        <f>$G$12</f>
        <v>DISTSEC</v>
      </c>
      <c r="H2692" s="4">
        <f t="shared" si="1356"/>
        <v>0</v>
      </c>
      <c r="I2692" s="5">
        <f>VLOOKUP(CONCATENATE($F2692," ",$G2692),AllocFactorMatrix,(I$4+1),FALSE)*$E2695</f>
        <v>0</v>
      </c>
      <c r="J2692" s="5">
        <f>VLOOKUP(CONCATENATE($F2692," ",$G2692),AllocFactorMatrix,(J$4+1),FALSE)*$E2695</f>
        <v>0</v>
      </c>
      <c r="K2692" s="5">
        <f>VLOOKUP(CONCATENATE($F2692," ",$G2692),AllocFactorMatrix,(K$4+1),FALSE)*$E2695</f>
        <v>0</v>
      </c>
      <c r="L2692" s="5">
        <f>VLOOKUP(CONCATENATE($F2692," ",$G2692),AllocFactorMatrix,(L$4+1),FALSE)*$E2695</f>
        <v>0</v>
      </c>
      <c r="M2692" s="5">
        <f>VLOOKUP(CONCATENATE($F2692," ",$G2692),AllocFactorMatrix,(M$4+1),FALSE)*$E2695</f>
        <v>0</v>
      </c>
      <c r="N2692" s="5">
        <f t="shared" si="1357"/>
        <v>0</v>
      </c>
      <c r="O2692" s="5">
        <f>VLOOKUP(CONCATENATE($F2692," ",$G2692),AllocFactorMatrix,(O$4+1),FALSE)*$E2695</f>
        <v>0</v>
      </c>
      <c r="P2692" s="5">
        <f>VLOOKUP(CONCATENATE($F2692," ",$G2692),AllocFactorMatrix,(P$4+1),FALSE)*$E2695</f>
        <v>0</v>
      </c>
      <c r="Q2692" s="5">
        <f>VLOOKUP(CONCATENATE($F2692," ",$G2692),AllocFactorMatrix,(Q$4+1),FALSE)*$E2695</f>
        <v>0</v>
      </c>
      <c r="R2692" s="5">
        <f>VLOOKUP(CONCATENATE($F2692," ",$G2692),AllocFactorMatrix,(R$4+1),FALSE)*$E2695</f>
        <v>0</v>
      </c>
      <c r="S2692" s="5">
        <f t="shared" si="1370"/>
        <v>0</v>
      </c>
      <c r="T2692" s="5">
        <f>VLOOKUP(CONCATENATE($F2692," ",$G2692),AllocFactorMatrix,(T$4+1),FALSE)*$E2695</f>
        <v>0</v>
      </c>
      <c r="U2692" s="5">
        <f>VLOOKUP(CONCATENATE($F2692," ",$G2692),AllocFactorMatrix,(U$4+1),FALSE)*$E2695</f>
        <v>0</v>
      </c>
      <c r="V2692" s="5">
        <f>VLOOKUP(CONCATENATE($F2692," ",$G2692),AllocFactorMatrix,(V$4+1),FALSE)*$E2695</f>
        <v>0</v>
      </c>
      <c r="W2692" s="5">
        <f>VLOOKUP(CONCATENATE($F2692," ",$G2692),AllocFactorMatrix,(W$4+1),FALSE)*$E2695</f>
        <v>0</v>
      </c>
      <c r="X2692" s="5">
        <f t="shared" si="1371"/>
        <v>0</v>
      </c>
      <c r="Y2692" s="5">
        <f>VLOOKUP(CONCATENATE($F2692," ",$G2692),AllocFactorMatrix,(Y$4+1),FALSE)*$E2695</f>
        <v>0</v>
      </c>
      <c r="Z2692" s="5">
        <f>VLOOKUP(CONCATENATE($F2692," ",$G2692),AllocFactorMatrix,(Z$4+1),FALSE)*$E2695</f>
        <v>0</v>
      </c>
      <c r="AA2692" s="5">
        <f t="shared" si="1358"/>
        <v>0</v>
      </c>
      <c r="AB2692" s="5">
        <f>VLOOKUP(CONCATENATE($F2692," ",$G2692),AllocFactorMatrix,(AB$4+1),FALSE)*$E2695</f>
        <v>0</v>
      </c>
      <c r="AC2692" s="5">
        <f>VLOOKUP(CONCATENATE($F2692," ",$G2692),AllocFactorMatrix,(AC$4+1),FALSE)*$E2695</f>
        <v>0</v>
      </c>
      <c r="AD2692" s="5">
        <f>VLOOKUP(CONCATENATE($F2692," ",$G2692),AllocFactorMatrix,(AD$4+1),FALSE)*$E2695</f>
        <v>0</v>
      </c>
    </row>
    <row r="2693" spans="1:30" hidden="1" outlineLevel="1">
      <c r="D2693" s="7"/>
      <c r="E2693" s="51"/>
      <c r="F2693" s="52" t="str">
        <f>F2695</f>
        <v>PROD_DEMAND</v>
      </c>
      <c r="G2693" s="55" t="str">
        <f>$G$13</f>
        <v>ENERGY</v>
      </c>
      <c r="H2693" s="4">
        <f t="shared" si="1356"/>
        <v>0</v>
      </c>
      <c r="I2693" s="5">
        <f>VLOOKUP(CONCATENATE($F2693," ",$G2693),AllocFactorMatrix,(I$4+1),FALSE)*$E2695</f>
        <v>0</v>
      </c>
      <c r="J2693" s="5">
        <f>VLOOKUP(CONCATENATE($F2693," ",$G2693),AllocFactorMatrix,(J$4+1),FALSE)*$E2695</f>
        <v>0</v>
      </c>
      <c r="K2693" s="5">
        <f>VLOOKUP(CONCATENATE($F2693," ",$G2693),AllocFactorMatrix,(K$4+1),FALSE)*$E2695</f>
        <v>0</v>
      </c>
      <c r="L2693" s="5">
        <f>VLOOKUP(CONCATENATE($F2693," ",$G2693),AllocFactorMatrix,(L$4+1),FALSE)*$E2695</f>
        <v>0</v>
      </c>
      <c r="M2693" s="5">
        <f>VLOOKUP(CONCATENATE($F2693," ",$G2693),AllocFactorMatrix,(M$4+1),FALSE)*$E2695</f>
        <v>0</v>
      </c>
      <c r="N2693" s="5">
        <f t="shared" si="1357"/>
        <v>0</v>
      </c>
      <c r="O2693" s="5">
        <f>VLOOKUP(CONCATENATE($F2693," ",$G2693),AllocFactorMatrix,(O$4+1),FALSE)*$E2695</f>
        <v>0</v>
      </c>
      <c r="P2693" s="5">
        <f>VLOOKUP(CONCATENATE($F2693," ",$G2693),AllocFactorMatrix,(P$4+1),FALSE)*$E2695</f>
        <v>0</v>
      </c>
      <c r="Q2693" s="5">
        <f>VLOOKUP(CONCATENATE($F2693," ",$G2693),AllocFactorMatrix,(Q$4+1),FALSE)*$E2695</f>
        <v>0</v>
      </c>
      <c r="R2693" s="5">
        <f>VLOOKUP(CONCATENATE($F2693," ",$G2693),AllocFactorMatrix,(R$4+1),FALSE)*$E2695</f>
        <v>0</v>
      </c>
      <c r="S2693" s="5">
        <f t="shared" si="1370"/>
        <v>0</v>
      </c>
      <c r="T2693" s="5">
        <f>VLOOKUP(CONCATENATE($F2693," ",$G2693),AllocFactorMatrix,(T$4+1),FALSE)*$E2695</f>
        <v>0</v>
      </c>
      <c r="U2693" s="5">
        <f>VLOOKUP(CONCATENATE($F2693," ",$G2693),AllocFactorMatrix,(U$4+1),FALSE)*$E2695</f>
        <v>0</v>
      </c>
      <c r="V2693" s="5">
        <f>VLOOKUP(CONCATENATE($F2693," ",$G2693),AllocFactorMatrix,(V$4+1),FALSE)*$E2695</f>
        <v>0</v>
      </c>
      <c r="W2693" s="5">
        <f>VLOOKUP(CONCATENATE($F2693," ",$G2693),AllocFactorMatrix,(W$4+1),FALSE)*$E2695</f>
        <v>0</v>
      </c>
      <c r="X2693" s="5">
        <f t="shared" si="1371"/>
        <v>0</v>
      </c>
      <c r="Y2693" s="5">
        <f>VLOOKUP(CONCATENATE($F2693," ",$G2693),AllocFactorMatrix,(Y$4+1),FALSE)*$E2695</f>
        <v>0</v>
      </c>
      <c r="Z2693" s="5">
        <f>VLOOKUP(CONCATENATE($F2693," ",$G2693),AllocFactorMatrix,(Z$4+1),FALSE)*$E2695</f>
        <v>0</v>
      </c>
      <c r="AA2693" s="5">
        <f t="shared" si="1358"/>
        <v>0</v>
      </c>
      <c r="AB2693" s="5">
        <f>VLOOKUP(CONCATENATE($F2693," ",$G2693),AllocFactorMatrix,(AB$4+1),FALSE)*$E2695</f>
        <v>0</v>
      </c>
      <c r="AC2693" s="5">
        <f>VLOOKUP(CONCATENATE($F2693," ",$G2693),AllocFactorMatrix,(AC$4+1),FALSE)*$E2695</f>
        <v>0</v>
      </c>
      <c r="AD2693" s="5">
        <f>VLOOKUP(CONCATENATE($F2693," ",$G2693),AllocFactorMatrix,(AD$4+1),FALSE)*$E2695</f>
        <v>0</v>
      </c>
    </row>
    <row r="2694" spans="1:30" hidden="1" outlineLevel="1">
      <c r="D2694" s="7"/>
      <c r="E2694" s="51"/>
      <c r="F2694" s="52" t="str">
        <f>F2695</f>
        <v>PROD_DEMAND</v>
      </c>
      <c r="G2694" s="55" t="str">
        <f>$G$14</f>
        <v>CUSTOMER</v>
      </c>
      <c r="H2694" s="4">
        <f t="shared" si="1356"/>
        <v>0</v>
      </c>
      <c r="I2694" s="5">
        <f>VLOOKUP(CONCATENATE($F2694," ",$G2694),AllocFactorMatrix,(I$4+1),FALSE)*$E2695</f>
        <v>0</v>
      </c>
      <c r="J2694" s="5">
        <f>VLOOKUP(CONCATENATE($F2694," ",$G2694),AllocFactorMatrix,(J$4+1),FALSE)*$E2695</f>
        <v>0</v>
      </c>
      <c r="K2694" s="5">
        <f>VLOOKUP(CONCATENATE($F2694," ",$G2694),AllocFactorMatrix,(K$4+1),FALSE)*$E2695</f>
        <v>0</v>
      </c>
      <c r="L2694" s="5">
        <f>VLOOKUP(CONCATENATE($F2694," ",$G2694),AllocFactorMatrix,(L$4+1),FALSE)*$E2695</f>
        <v>0</v>
      </c>
      <c r="M2694" s="5">
        <f>VLOOKUP(CONCATENATE($F2694," ",$G2694),AllocFactorMatrix,(M$4+1),FALSE)*$E2695</f>
        <v>0</v>
      </c>
      <c r="N2694" s="5">
        <f t="shared" si="1357"/>
        <v>0</v>
      </c>
      <c r="O2694" s="5">
        <f>VLOOKUP(CONCATENATE($F2694," ",$G2694),AllocFactorMatrix,(O$4+1),FALSE)*$E2695</f>
        <v>0</v>
      </c>
      <c r="P2694" s="5">
        <f>VLOOKUP(CONCATENATE($F2694," ",$G2694),AllocFactorMatrix,(P$4+1),FALSE)*$E2695</f>
        <v>0</v>
      </c>
      <c r="Q2694" s="5">
        <f>VLOOKUP(CONCATENATE($F2694," ",$G2694),AllocFactorMatrix,(Q$4+1),FALSE)*$E2695</f>
        <v>0</v>
      </c>
      <c r="R2694" s="5">
        <f>VLOOKUP(CONCATENATE($F2694," ",$G2694),AllocFactorMatrix,(R$4+1),FALSE)*$E2695</f>
        <v>0</v>
      </c>
      <c r="S2694" s="5">
        <f t="shared" si="1370"/>
        <v>0</v>
      </c>
      <c r="T2694" s="5">
        <f>VLOOKUP(CONCATENATE($F2694," ",$G2694),AllocFactorMatrix,(T$4+1),FALSE)*$E2695</f>
        <v>0</v>
      </c>
      <c r="U2694" s="5">
        <f>VLOOKUP(CONCATENATE($F2694," ",$G2694),AllocFactorMatrix,(U$4+1),FALSE)*$E2695</f>
        <v>0</v>
      </c>
      <c r="V2694" s="5">
        <f>VLOOKUP(CONCATENATE($F2694," ",$G2694),AllocFactorMatrix,(V$4+1),FALSE)*$E2695</f>
        <v>0</v>
      </c>
      <c r="W2694" s="5">
        <f>VLOOKUP(CONCATENATE($F2694," ",$G2694),AllocFactorMatrix,(W$4+1),FALSE)*$E2695</f>
        <v>0</v>
      </c>
      <c r="X2694" s="5">
        <f t="shared" si="1371"/>
        <v>0</v>
      </c>
      <c r="Y2694" s="5">
        <f>VLOOKUP(CONCATENATE($F2694," ",$G2694),AllocFactorMatrix,(Y$4+1),FALSE)*$E2695</f>
        <v>0</v>
      </c>
      <c r="Z2694" s="5">
        <f>VLOOKUP(CONCATENATE($F2694," ",$G2694),AllocFactorMatrix,(Z$4+1),FALSE)*$E2695</f>
        <v>0</v>
      </c>
      <c r="AA2694" s="5">
        <f t="shared" si="1358"/>
        <v>0</v>
      </c>
      <c r="AB2694" s="5">
        <f>VLOOKUP(CONCATENATE($F2694," ",$G2694),AllocFactorMatrix,(AB$4+1),FALSE)*$E2695</f>
        <v>0</v>
      </c>
      <c r="AC2694" s="5">
        <f>VLOOKUP(CONCATENATE($F2694," ",$G2694),AllocFactorMatrix,(AC$4+1),FALSE)*$E2695</f>
        <v>0</v>
      </c>
      <c r="AD2694" s="5">
        <f>VLOOKUP(CONCATENATE($F2694," ",$G2694),AllocFactorMatrix,(AD$4+1),FALSE)*$E2695</f>
        <v>0</v>
      </c>
    </row>
    <row r="2695" spans="1:30" collapsed="1">
      <c r="D2695" s="7" t="s">
        <v>256</v>
      </c>
      <c r="E2695" s="40">
        <v>7468270</v>
      </c>
      <c r="F2695" s="10" t="s">
        <v>30</v>
      </c>
      <c r="G2695" s="55" t="str">
        <f>$G$15</f>
        <v>TOTAL</v>
      </c>
      <c r="H2695" s="4">
        <f t="shared" si="1356"/>
        <v>7468269.9999999981</v>
      </c>
      <c r="I2695" s="5">
        <f>VLOOKUP(CONCATENATE($F2695," ",$G2695),AllocFactorMatrix,(I$4+1),FALSE)*$E2695</f>
        <v>3678742.770139554</v>
      </c>
      <c r="J2695" s="5">
        <f>VLOOKUP(CONCATENATE($F2695," ",$G2695),AllocFactorMatrix,(J$4+1),FALSE)*$E2695</f>
        <v>181853.40009987942</v>
      </c>
      <c r="K2695" s="5">
        <f>VLOOKUP(CONCATENATE($F2695," ",$G2695),AllocFactorMatrix,(K$4+1),FALSE)*$E2695</f>
        <v>666118.58240469394</v>
      </c>
      <c r="L2695" s="5">
        <f>VLOOKUP(CONCATENATE($F2695," ",$G2695),AllocFactorMatrix,(L$4+1),FALSE)*$E2695</f>
        <v>20967.047988191058</v>
      </c>
      <c r="M2695" s="5">
        <f>VLOOKUP(CONCATENATE($F2695," ",$G2695),AllocFactorMatrix,(M$4+1),FALSE)*$E2695</f>
        <v>1966.2226692931615</v>
      </c>
      <c r="N2695" s="5">
        <f t="shared" si="1357"/>
        <v>689051.85306217812</v>
      </c>
      <c r="O2695" s="5">
        <f>VLOOKUP(CONCATENATE($F2695," ",$G2695),AllocFactorMatrix,(O$4+1),FALSE)*$E2695</f>
        <v>506353.74454249017</v>
      </c>
      <c r="P2695" s="5">
        <f>VLOOKUP(CONCATENATE($F2695," ",$G2695),AllocFactorMatrix,(P$4+1),FALSE)*$E2695</f>
        <v>94348.454692009662</v>
      </c>
      <c r="Q2695" s="5">
        <f>VLOOKUP(CONCATENATE($F2695," ",$G2695),AllocFactorMatrix,(Q$4+1),FALSE)*$E2695</f>
        <v>42634.3099070475</v>
      </c>
      <c r="R2695" s="5">
        <f>VLOOKUP(CONCATENATE($F2695," ",$G2695),AllocFactorMatrix,(R$4+1),FALSE)*$E2695</f>
        <v>1917.2172595056675</v>
      </c>
      <c r="S2695" s="5">
        <f t="shared" si="1370"/>
        <v>645253.72640105302</v>
      </c>
      <c r="T2695" s="5">
        <f>VLOOKUP(CONCATENATE($F2695," ",$G2695),AllocFactorMatrix,(T$4+1),FALSE)*$E2695</f>
        <v>17688.233240345653</v>
      </c>
      <c r="U2695" s="5">
        <f>VLOOKUP(CONCATENATE($F2695," ",$G2695),AllocFactorMatrix,(U$4+1),FALSE)*$E2695</f>
        <v>289464.92322447879</v>
      </c>
      <c r="V2695" s="5">
        <f>VLOOKUP(CONCATENATE($F2695," ",$G2695),AllocFactorMatrix,(V$4+1),FALSE)*$E2695</f>
        <v>1529830.2527553444</v>
      </c>
      <c r="W2695" s="5">
        <f>VLOOKUP(CONCATENATE($F2695," ",$G2695),AllocFactorMatrix,(W$4+1),FALSE)*$E2695</f>
        <v>276261.98783724103</v>
      </c>
      <c r="X2695" s="5">
        <f t="shared" si="1371"/>
        <v>2113245.3970574099</v>
      </c>
      <c r="Y2695" s="5">
        <f>VLOOKUP(CONCATENATE($F2695," ",$G2695),AllocFactorMatrix,(Y$4+1),FALSE)*$E2695</f>
        <v>155500.43146661372</v>
      </c>
      <c r="Z2695" s="5">
        <f>VLOOKUP(CONCATENATE($F2695," ",$G2695),AllocFactorMatrix,(Z$4+1),FALSE)*$E2695</f>
        <v>2604.5727877044733</v>
      </c>
      <c r="AA2695" s="5">
        <f t="shared" si="1358"/>
        <v>158105.00425431819</v>
      </c>
      <c r="AB2695" s="5">
        <f>VLOOKUP(CONCATENATE($F2695," ",$G2695),AllocFactorMatrix,(AB$4+1),FALSE)*$E2695</f>
        <v>2017.848985605603</v>
      </c>
      <c r="AC2695" s="5">
        <f>VLOOKUP(CONCATENATE($F2695," ",$G2695),AllocFactorMatrix,(AC$4+1),FALSE)*$E2695</f>
        <v>0</v>
      </c>
      <c r="AD2695" s="5">
        <f>VLOOKUP(CONCATENATE($F2695," ",$G2695),AllocFactorMatrix,(AD$4+1),FALSE)*$E2695</f>
        <v>0</v>
      </c>
    </row>
    <row r="2696" spans="1:30" s="51" customFormat="1" hidden="1" outlineLevel="1">
      <c r="A2696" s="56"/>
      <c r="B2696" s="111"/>
      <c r="C2696" s="55"/>
      <c r="D2696" s="55"/>
      <c r="F2696" s="52" t="str">
        <f>F2703</f>
        <v>RB_GUP</v>
      </c>
      <c r="G2696" s="55" t="str">
        <f>$G$8</f>
        <v>PRODUCTION</v>
      </c>
      <c r="H2696" s="53">
        <f t="shared" ca="1" si="1356"/>
        <v>1276312.3795932743</v>
      </c>
      <c r="I2696" s="54">
        <f ca="1">VLOOKUP(CONCATENATE($F2696," ",$G2696),AllocFactorMatrix,(I$4+1),FALSE)*$E2703</f>
        <v>628689.76869721757</v>
      </c>
      <c r="J2696" s="54">
        <f ca="1">VLOOKUP(CONCATENATE($F2696," ",$G2696),AllocFactorMatrix,(J$4+1),FALSE)*$E2703</f>
        <v>31078.381716060736</v>
      </c>
      <c r="K2696" s="54">
        <f ca="1">VLOOKUP(CONCATENATE($F2696," ",$G2696),AllocFactorMatrix,(K$4+1),FALSE)*$E2703</f>
        <v>113838.33109946933</v>
      </c>
      <c r="L2696" s="54">
        <f ca="1">VLOOKUP(CONCATENATE($F2696," ",$G2696),AllocFactorMatrix,(L$4+1),FALSE)*$E2703</f>
        <v>3583.2264916579757</v>
      </c>
      <c r="M2696" s="54">
        <f ca="1">VLOOKUP(CONCATENATE($F2696," ",$G2696),AllocFactorMatrix,(M$4+1),FALSE)*$E2703</f>
        <v>336.02351466347562</v>
      </c>
      <c r="N2696" s="54">
        <f t="shared" ca="1" si="1357"/>
        <v>117757.58110579078</v>
      </c>
      <c r="O2696" s="54">
        <f ca="1">VLOOKUP(CONCATENATE($F2696," ",$G2696),AllocFactorMatrix,(O$4+1),FALSE)*$E2703</f>
        <v>86534.840413240381</v>
      </c>
      <c r="P2696" s="54">
        <f ca="1">VLOOKUP(CONCATENATE($F2696," ",$G2696),AllocFactorMatrix,(P$4+1),FALSE)*$E2703</f>
        <v>16123.961870541252</v>
      </c>
      <c r="Q2696" s="54">
        <f ca="1">VLOOKUP(CONCATENATE($F2696," ",$G2696),AllocFactorMatrix,(Q$4+1),FALSE)*$E2703</f>
        <v>7286.1181411198204</v>
      </c>
      <c r="R2696" s="54">
        <f ca="1">VLOOKUP(CONCATENATE($F2696," ",$G2696),AllocFactorMatrix,(R$4+1),FALSE)*$E2703</f>
        <v>327.64858831790696</v>
      </c>
      <c r="S2696" s="54">
        <f ca="1">SUBTOTAL(9,O2696:R2696)</f>
        <v>110272.56901321937</v>
      </c>
      <c r="T2696" s="54">
        <f ca="1">VLOOKUP(CONCATENATE($F2696," ",$G2696),AllocFactorMatrix,(T$4+1),FALSE)*$E2703</f>
        <v>3022.8836206760634</v>
      </c>
      <c r="U2696" s="54">
        <f ca="1">VLOOKUP(CONCATENATE($F2696," ",$G2696),AllocFactorMatrix,(U$4+1),FALSE)*$E2703</f>
        <v>49468.97540788148</v>
      </c>
      <c r="V2696" s="54">
        <f ca="1">VLOOKUP(CONCATENATE($F2696," ",$G2696),AllocFactorMatrix,(V$4+1),FALSE)*$E2703</f>
        <v>261444.92503189555</v>
      </c>
      <c r="W2696" s="54">
        <f ca="1">VLOOKUP(CONCATENATE($F2696," ",$G2696),AllocFactorMatrix,(W$4+1),FALSE)*$E2703</f>
        <v>47212.62020357023</v>
      </c>
      <c r="X2696" s="54">
        <f ca="1">SUBTOTAL(9,T2696:W2696)</f>
        <v>361149.40426402329</v>
      </c>
      <c r="Y2696" s="54">
        <f ca="1">VLOOKUP(CONCATENATE($F2696," ",$G2696),AllocFactorMatrix,(Y$4+1),FALSE)*$E2703</f>
        <v>26574.712177376383</v>
      </c>
      <c r="Z2696" s="54">
        <f ca="1">VLOOKUP(CONCATENATE($F2696," ",$G2696),AllocFactorMatrix,(Z$4+1),FALSE)*$E2703</f>
        <v>445.11627090329966</v>
      </c>
      <c r="AA2696" s="54">
        <f t="shared" ca="1" si="1358"/>
        <v>27019.828448279681</v>
      </c>
      <c r="AB2696" s="54">
        <f ca="1">VLOOKUP(CONCATENATE($F2696," ",$G2696),AllocFactorMatrix,(AB$4+1),FALSE)*$E2703</f>
        <v>344.84634868291619</v>
      </c>
      <c r="AC2696" s="54">
        <f ca="1">VLOOKUP(CONCATENATE($F2696," ",$G2696),AllocFactorMatrix,(AC$4+1),FALSE)*$E2703</f>
        <v>0</v>
      </c>
      <c r="AD2696" s="54">
        <f ca="1">VLOOKUP(CONCATENATE($F2696," ",$G2696),AllocFactorMatrix,(AD$4+1),FALSE)*$E2703</f>
        <v>0</v>
      </c>
    </row>
    <row r="2697" spans="1:30" s="51" customFormat="1" hidden="1" outlineLevel="1">
      <c r="A2697" s="56"/>
      <c r="B2697" s="111"/>
      <c r="C2697" s="55"/>
      <c r="D2697" s="55"/>
      <c r="F2697" s="52" t="str">
        <f>F2703</f>
        <v>RB_GUP</v>
      </c>
      <c r="G2697" s="55" t="str">
        <f>$G$9</f>
        <v>BULKTRAN</v>
      </c>
      <c r="H2697" s="53">
        <f t="shared" ca="1" si="1356"/>
        <v>676473.66204936302</v>
      </c>
      <c r="I2697" s="54">
        <f ca="1">VLOOKUP(CONCATENATE($F2697," ",$G2697),AllocFactorMatrix,(I$4+1),FALSE)*$E2703</f>
        <v>333219.41941760579</v>
      </c>
      <c r="J2697" s="54">
        <f ca="1">VLOOKUP(CONCATENATE($F2697," ",$G2697),AllocFactorMatrix,(J$4+1),FALSE)*$E2703</f>
        <v>16472.226569432209</v>
      </c>
      <c r="K2697" s="54">
        <f ca="1">VLOOKUP(CONCATENATE($F2697," ",$G2697),AllocFactorMatrix,(K$4+1),FALSE)*$E2703</f>
        <v>60336.821887590268</v>
      </c>
      <c r="L2697" s="54">
        <f ca="1">VLOOKUP(CONCATENATE($F2697," ",$G2697),AllocFactorMatrix,(L$4+1),FALSE)*$E2703</f>
        <v>1899.1889333053491</v>
      </c>
      <c r="M2697" s="54">
        <f ca="1">VLOOKUP(CONCATENATE($F2697," ",$G2697),AllocFactorMatrix,(M$4+1),FALSE)*$E2703</f>
        <v>178.0998610791012</v>
      </c>
      <c r="N2697" s="54">
        <f t="shared" ca="1" si="1357"/>
        <v>62414.110681974715</v>
      </c>
      <c r="O2697" s="54">
        <f ca="1">VLOOKUP(CONCATENATE($F2697," ",$G2697),AllocFactorMatrix,(O$4+1),FALSE)*$E2703</f>
        <v>45865.370676618026</v>
      </c>
      <c r="P2697" s="54">
        <f ca="1">VLOOKUP(CONCATENATE($F2697," ",$G2697),AllocFactorMatrix,(P$4+1),FALSE)*$E2703</f>
        <v>8546.0547963855333</v>
      </c>
      <c r="Q2697" s="54">
        <f ca="1">VLOOKUP(CONCATENATE($F2697," ",$G2697),AllocFactorMatrix,(Q$4+1),FALSE)*$E2703</f>
        <v>3861.8030349422129</v>
      </c>
      <c r="R2697" s="54">
        <f ca="1">VLOOKUP(CONCATENATE($F2697," ",$G2697),AllocFactorMatrix,(R$4+1),FALSE)*$E2703</f>
        <v>173.66096572325895</v>
      </c>
      <c r="S2697" s="54">
        <f t="shared" ref="S2697:S2703" ca="1" si="1372">SUBTOTAL(9,O2697:R2697)</f>
        <v>58446.889473669034</v>
      </c>
      <c r="T2697" s="54">
        <f ca="1">VLOOKUP(CONCATENATE($F2697," ",$G2697),AllocFactorMatrix,(T$4+1),FALSE)*$E2703</f>
        <v>1602.1948744863132</v>
      </c>
      <c r="U2697" s="54">
        <f ca="1">VLOOKUP(CONCATENATE($F2697," ",$G2697),AllocFactorMatrix,(U$4+1),FALSE)*$E2703</f>
        <v>26219.646136053048</v>
      </c>
      <c r="V2697" s="54">
        <f ca="1">VLOOKUP(CONCATENATE($F2697," ",$G2697),AllocFactorMatrix,(V$4+1),FALSE)*$E2703</f>
        <v>138571.56656030254</v>
      </c>
      <c r="W2697" s="54">
        <f ca="1">VLOOKUP(CONCATENATE($F2697," ",$G2697),AllocFactorMatrix,(W$4+1),FALSE)*$E2703</f>
        <v>25023.728199073557</v>
      </c>
      <c r="X2697" s="54">
        <f t="shared" ref="X2697:X2703" ca="1" si="1373">SUBTOTAL(9,T2697:W2697)</f>
        <v>191417.13576991545</v>
      </c>
      <c r="Y2697" s="54">
        <f ca="1">VLOOKUP(CONCATENATE($F2697," ",$G2697),AllocFactorMatrix,(Y$4+1),FALSE)*$E2703</f>
        <v>14085.182555595369</v>
      </c>
      <c r="Z2697" s="54">
        <f ca="1">VLOOKUP(CONCATENATE($F2697," ",$G2697),AllocFactorMatrix,(Z$4+1),FALSE)*$E2703</f>
        <v>235.92142380665987</v>
      </c>
      <c r="AA2697" s="54">
        <f t="shared" ca="1" si="1358"/>
        <v>14321.103979402029</v>
      </c>
      <c r="AB2697" s="54">
        <f ca="1">VLOOKUP(CONCATENATE($F2697," ",$G2697),AllocFactorMatrix,(AB$4+1),FALSE)*$E2703</f>
        <v>182.77615736378237</v>
      </c>
      <c r="AC2697" s="54">
        <f ca="1">VLOOKUP(CONCATENATE($F2697," ",$G2697),AllocFactorMatrix,(AC$4+1),FALSE)*$E2703</f>
        <v>0</v>
      </c>
      <c r="AD2697" s="54">
        <f ca="1">VLOOKUP(CONCATENATE($F2697," ",$G2697),AllocFactorMatrix,(AD$4+1),FALSE)*$E2703</f>
        <v>0</v>
      </c>
    </row>
    <row r="2698" spans="1:30" s="51" customFormat="1" hidden="1" outlineLevel="1">
      <c r="A2698" s="56"/>
      <c r="B2698" s="111"/>
      <c r="C2698" s="55"/>
      <c r="D2698" s="55"/>
      <c r="F2698" s="52" t="str">
        <f>F2703</f>
        <v>RB_GUP</v>
      </c>
      <c r="G2698" s="55" t="str">
        <f>$G$10</f>
        <v>SUBTRAN</v>
      </c>
      <c r="H2698" s="53">
        <f t="shared" ca="1" si="1356"/>
        <v>148600.95486792334</v>
      </c>
      <c r="I2698" s="54">
        <f ca="1">VLOOKUP(CONCATENATE($F2698," ",$G2698),AllocFactorMatrix,(I$4+1),FALSE)*$E2703</f>
        <v>72348.965336894151</v>
      </c>
      <c r="J2698" s="54">
        <f ca="1">VLOOKUP(CONCATENATE($F2698," ",$G2698),AllocFactorMatrix,(J$4+1),FALSE)*$E2703</f>
        <v>3491.6557108417005</v>
      </c>
      <c r="K2698" s="54">
        <f ca="1">VLOOKUP(CONCATENATE($F2698," ",$G2698),AllocFactorMatrix,(K$4+1),FALSE)*$E2703</f>
        <v>12702.472750198087</v>
      </c>
      <c r="L2698" s="54">
        <f ca="1">VLOOKUP(CONCATENATE($F2698," ",$G2698),AllocFactorMatrix,(L$4+1),FALSE)*$E2703</f>
        <v>392.36743177633429</v>
      </c>
      <c r="M2698" s="54">
        <f ca="1">VLOOKUP(CONCATENATE($F2698," ",$G2698),AllocFactorMatrix,(M$4+1),FALSE)*$E2703</f>
        <v>48.867288525753494</v>
      </c>
      <c r="N2698" s="54">
        <f t="shared" ca="1" si="1357"/>
        <v>13143.707470500174</v>
      </c>
      <c r="O2698" s="54">
        <f ca="1">VLOOKUP(CONCATENATE($F2698," ",$G2698),AllocFactorMatrix,(O$4+1),FALSE)*$E2703</f>
        <v>9596.9167000745128</v>
      </c>
      <c r="P2698" s="54">
        <f ca="1">VLOOKUP(CONCATENATE($F2698," ",$G2698),AllocFactorMatrix,(P$4+1),FALSE)*$E2703</f>
        <v>1784.0556211234766</v>
      </c>
      <c r="Q2698" s="54">
        <f ca="1">VLOOKUP(CONCATENATE($F2698," ",$G2698),AllocFactorMatrix,(Q$4+1),FALSE)*$E2703</f>
        <v>1061.5343522793855</v>
      </c>
      <c r="R2698" s="54">
        <f ca="1">VLOOKUP(CONCATENATE($F2698," ",$G2698),AllocFactorMatrix,(R$4+1),FALSE)*$E2703</f>
        <v>0</v>
      </c>
      <c r="S2698" s="54">
        <f t="shared" ca="1" si="1372"/>
        <v>12442.506673477375</v>
      </c>
      <c r="T2698" s="54">
        <f ca="1">VLOOKUP(CONCATENATE($F2698," ",$G2698),AllocFactorMatrix,(T$4+1),FALSE)*$E2703</f>
        <v>335.10785275171162</v>
      </c>
      <c r="U2698" s="54">
        <f ca="1">VLOOKUP(CONCATENATE($F2698," ",$G2698),AllocFactorMatrix,(U$4+1),FALSE)*$E2703</f>
        <v>5485.9068775847791</v>
      </c>
      <c r="V2698" s="54">
        <f ca="1">VLOOKUP(CONCATENATE($F2698," ",$G2698),AllocFactorMatrix,(V$4+1),FALSE)*$E2703</f>
        <v>38218.57476868559</v>
      </c>
      <c r="W2698" s="54">
        <f ca="1">VLOOKUP(CONCATENATE($F2698," ",$G2698),AllocFactorMatrix,(W$4+1),FALSE)*$E2703</f>
        <v>0</v>
      </c>
      <c r="X2698" s="54">
        <f t="shared" ca="1" si="1373"/>
        <v>44039.589499022084</v>
      </c>
      <c r="Y2698" s="54">
        <f ca="1">VLOOKUP(CONCATENATE($F2698," ",$G2698),AllocFactorMatrix,(Y$4+1),FALSE)*$E2703</f>
        <v>2888.3907605537715</v>
      </c>
      <c r="Z2698" s="54">
        <f ca="1">VLOOKUP(CONCATENATE($F2698," ",$G2698),AllocFactorMatrix,(Z$4+1),FALSE)*$E2703</f>
        <v>48.149552450359458</v>
      </c>
      <c r="AA2698" s="54">
        <f t="shared" ca="1" si="1358"/>
        <v>2936.5403130041309</v>
      </c>
      <c r="AB2698" s="54">
        <f ca="1">VLOOKUP(CONCATENATE($F2698," ",$G2698),AllocFactorMatrix,(AB$4+1),FALSE)*$E2703</f>
        <v>38.570524620670241</v>
      </c>
      <c r="AC2698" s="54">
        <f ca="1">VLOOKUP(CONCATENATE($F2698," ",$G2698),AllocFactorMatrix,(AC$4+1),FALSE)*$E2703</f>
        <v>131.14802926571943</v>
      </c>
      <c r="AD2698" s="54">
        <f ca="1">VLOOKUP(CONCATENATE($F2698," ",$G2698),AllocFactorMatrix,(AD$4+1),FALSE)*$E2703</f>
        <v>28.271310297347807</v>
      </c>
    </row>
    <row r="2699" spans="1:30" s="51" customFormat="1" hidden="1" outlineLevel="1">
      <c r="A2699" s="56"/>
      <c r="B2699" s="111"/>
      <c r="C2699" s="55"/>
      <c r="D2699" s="55"/>
      <c r="F2699" s="52" t="str">
        <f>F2703</f>
        <v>RB_GUP</v>
      </c>
      <c r="G2699" s="55" t="str">
        <f>$G$11</f>
        <v>DISTPRI</v>
      </c>
      <c r="H2699" s="53">
        <f t="shared" ca="1" si="1356"/>
        <v>681828.34090887208</v>
      </c>
      <c r="I2699" s="54">
        <f ca="1">VLOOKUP(CONCATENATE($F2699," ",$G2699),AllocFactorMatrix,(I$4+1),FALSE)*$E2703</f>
        <v>455694.96056771593</v>
      </c>
      <c r="J2699" s="54">
        <f ca="1">VLOOKUP(CONCATENATE($F2699," ",$G2699),AllocFactorMatrix,(J$4+1),FALSE)*$E2703</f>
        <v>21480.270832634844</v>
      </c>
      <c r="K2699" s="54">
        <f ca="1">VLOOKUP(CONCATENATE($F2699," ",$G2699),AllocFactorMatrix,(K$4+1),FALSE)*$E2703</f>
        <v>77996.181709721641</v>
      </c>
      <c r="L2699" s="54">
        <f ca="1">VLOOKUP(CONCATENATE($F2699," ",$G2699),AllocFactorMatrix,(L$4+1),FALSE)*$E2703</f>
        <v>2410.487862779089</v>
      </c>
      <c r="M2699" s="54">
        <f ca="1">VLOOKUP(CONCATENATE($F2699," ",$G2699),AllocFactorMatrix,(M$4+1),FALSE)*$E2703</f>
        <v>0</v>
      </c>
      <c r="N2699" s="54">
        <f t="shared" ca="1" si="1357"/>
        <v>80406.66957250073</v>
      </c>
      <c r="O2699" s="54">
        <f ca="1">VLOOKUP(CONCATENATE($F2699," ",$G2699),AllocFactorMatrix,(O$4+1),FALSE)*$E2703</f>
        <v>58483.503715375999</v>
      </c>
      <c r="P2699" s="54">
        <f ca="1">VLOOKUP(CONCATENATE($F2699," ",$G2699),AllocFactorMatrix,(P$4+1),FALSE)*$E2703</f>
        <v>10892.556502578691</v>
      </c>
      <c r="Q2699" s="54">
        <f ca="1">VLOOKUP(CONCATENATE($F2699," ",$G2699),AllocFactorMatrix,(Q$4+1),FALSE)*$E2703</f>
        <v>0</v>
      </c>
      <c r="R2699" s="54">
        <f ca="1">VLOOKUP(CONCATENATE($F2699," ",$G2699),AllocFactorMatrix,(R$4+1),FALSE)*$E2703</f>
        <v>0</v>
      </c>
      <c r="S2699" s="54">
        <f t="shared" ca="1" si="1372"/>
        <v>69376.060217954684</v>
      </c>
      <c r="T2699" s="54">
        <f ca="1">VLOOKUP(CONCATENATE($F2699," ",$G2699),AllocFactorMatrix,(T$4+1),FALSE)*$E2703</f>
        <v>2084.900866809478</v>
      </c>
      <c r="U2699" s="54">
        <f ca="1">VLOOKUP(CONCATENATE($F2699," ",$G2699),AllocFactorMatrix,(U$4+1),FALSE)*$E2703</f>
        <v>33624.733171837659</v>
      </c>
      <c r="V2699" s="54">
        <f ca="1">VLOOKUP(CONCATENATE($F2699," ",$G2699),AllocFactorMatrix,(V$4+1),FALSE)*$E2703</f>
        <v>0</v>
      </c>
      <c r="W2699" s="54">
        <f ca="1">VLOOKUP(CONCATENATE($F2699," ",$G2699),AllocFactorMatrix,(W$4+1),FALSE)*$E2703</f>
        <v>0</v>
      </c>
      <c r="X2699" s="54">
        <f t="shared" ca="1" si="1373"/>
        <v>35709.634038647135</v>
      </c>
      <c r="Y2699" s="54">
        <f ca="1">VLOOKUP(CONCATENATE($F2699," ",$G2699),AllocFactorMatrix,(Y$4+1),FALSE)*$E2703</f>
        <v>17635.464015568406</v>
      </c>
      <c r="Z2699" s="54">
        <f ca="1">VLOOKUP(CONCATENATE($F2699," ",$G2699),AllocFactorMatrix,(Z$4+1),FALSE)*$E2703</f>
        <v>294.22857402772803</v>
      </c>
      <c r="AA2699" s="54">
        <f t="shared" ca="1" si="1358"/>
        <v>17929.692589596136</v>
      </c>
      <c r="AB2699" s="54">
        <f ca="1">VLOOKUP(CONCATENATE($F2699," ",$G2699),AllocFactorMatrix,(AB$4+1),FALSE)*$E2703</f>
        <v>238.37444525827723</v>
      </c>
      <c r="AC2699" s="54">
        <f ca="1">VLOOKUP(CONCATENATE($F2699," ",$G2699),AllocFactorMatrix,(AC$4+1),FALSE)*$E2703</f>
        <v>816.63773219480606</v>
      </c>
      <c r="AD2699" s="54">
        <f ca="1">VLOOKUP(CONCATENATE($F2699," ",$G2699),AllocFactorMatrix,(AD$4+1),FALSE)*$E2703</f>
        <v>176.04091236952013</v>
      </c>
    </row>
    <row r="2700" spans="1:30" s="51" customFormat="1" hidden="1" outlineLevel="1">
      <c r="A2700" s="56"/>
      <c r="B2700" s="111"/>
      <c r="C2700" s="55"/>
      <c r="D2700" s="55"/>
      <c r="F2700" s="52" t="str">
        <f>F2703</f>
        <v>RB_GUP</v>
      </c>
      <c r="G2700" s="55" t="str">
        <f>$G$12</f>
        <v>DISTSEC</v>
      </c>
      <c r="H2700" s="53">
        <f t="shared" ca="1" si="1356"/>
        <v>350858.83279180859</v>
      </c>
      <c r="I2700" s="54">
        <f ca="1">VLOOKUP(CONCATENATE($F2700," ",$G2700),AllocFactorMatrix,(I$4+1),FALSE)*$E2703</f>
        <v>262337.65858644928</v>
      </c>
      <c r="J2700" s="54">
        <f ca="1">VLOOKUP(CONCATENATE($F2700," ",$G2700),AllocFactorMatrix,(J$4+1),FALSE)*$E2703</f>
        <v>12647.382129922582</v>
      </c>
      <c r="K2700" s="54">
        <f ca="1">VLOOKUP(CONCATENATE($F2700," ",$G2700),AllocFactorMatrix,(K$4+1),FALSE)*$E2703</f>
        <v>38162.422523476947</v>
      </c>
      <c r="L2700" s="54">
        <f ca="1">VLOOKUP(CONCATENATE($F2700," ",$G2700),AllocFactorMatrix,(L$4+1),FALSE)*$E2703</f>
        <v>0</v>
      </c>
      <c r="M2700" s="54">
        <f ca="1">VLOOKUP(CONCATENATE($F2700," ",$G2700),AllocFactorMatrix,(M$4+1),FALSE)*$E2703</f>
        <v>0</v>
      </c>
      <c r="N2700" s="54">
        <f t="shared" ca="1" si="1357"/>
        <v>38162.422523476947</v>
      </c>
      <c r="O2700" s="54">
        <f ca="1">VLOOKUP(CONCATENATE($F2700," ",$G2700),AllocFactorMatrix,(O$4+1),FALSE)*$E2703</f>
        <v>24317.244169192036</v>
      </c>
      <c r="P2700" s="54">
        <f ca="1">VLOOKUP(CONCATENATE($F2700," ",$G2700),AllocFactorMatrix,(P$4+1),FALSE)*$E2703</f>
        <v>0</v>
      </c>
      <c r="Q2700" s="54">
        <f ca="1">VLOOKUP(CONCATENATE($F2700," ",$G2700),AllocFactorMatrix,(Q$4+1),FALSE)*$E2703</f>
        <v>0</v>
      </c>
      <c r="R2700" s="54">
        <f ca="1">VLOOKUP(CONCATENATE($F2700," ",$G2700),AllocFactorMatrix,(R$4+1),FALSE)*$E2703</f>
        <v>0</v>
      </c>
      <c r="S2700" s="54">
        <f t="shared" ca="1" si="1372"/>
        <v>24317.244169192036</v>
      </c>
      <c r="T2700" s="54">
        <f ca="1">VLOOKUP(CONCATENATE($F2700," ",$G2700),AllocFactorMatrix,(T$4+1),FALSE)*$E2703</f>
        <v>657.48726800522172</v>
      </c>
      <c r="U2700" s="54">
        <f ca="1">VLOOKUP(CONCATENATE($F2700," ",$G2700),AllocFactorMatrix,(U$4+1),FALSE)*$E2703</f>
        <v>0</v>
      </c>
      <c r="V2700" s="54">
        <f ca="1">VLOOKUP(CONCATENATE($F2700," ",$G2700),AllocFactorMatrix,(V$4+1),FALSE)*$E2703</f>
        <v>0</v>
      </c>
      <c r="W2700" s="54">
        <f ca="1">VLOOKUP(CONCATENATE($F2700," ",$G2700),AllocFactorMatrix,(W$4+1),FALSE)*$E2703</f>
        <v>0</v>
      </c>
      <c r="X2700" s="54">
        <f t="shared" ca="1" si="1373"/>
        <v>657.48726800522172</v>
      </c>
      <c r="Y2700" s="54">
        <f ca="1">VLOOKUP(CONCATENATE($F2700," ",$G2700),AllocFactorMatrix,(Y$4+1),FALSE)*$E2703</f>
        <v>8969.2718669474598</v>
      </c>
      <c r="Z2700" s="54">
        <f ca="1">VLOOKUP(CONCATENATE($F2700," ",$G2700),AllocFactorMatrix,(Z$4+1),FALSE)*$E2703</f>
        <v>0</v>
      </c>
      <c r="AA2700" s="54">
        <f t="shared" ca="1" si="1358"/>
        <v>8969.2718669474598</v>
      </c>
      <c r="AB2700" s="54">
        <f ca="1">VLOOKUP(CONCATENATE($F2700," ",$G2700),AllocFactorMatrix,(AB$4+1),FALSE)*$E2703</f>
        <v>93.074422694024094</v>
      </c>
      <c r="AC2700" s="54">
        <f ca="1">VLOOKUP(CONCATENATE($F2700," ",$G2700),AllocFactorMatrix,(AC$4+1),FALSE)*$E2703</f>
        <v>3160.2346290109426</v>
      </c>
      <c r="AD2700" s="54">
        <f ca="1">VLOOKUP(CONCATENATE($F2700," ",$G2700),AllocFactorMatrix,(AD$4+1),FALSE)*$E2703</f>
        <v>514.05719611007157</v>
      </c>
    </row>
    <row r="2701" spans="1:30" s="51" customFormat="1" hidden="1" outlineLevel="1">
      <c r="A2701" s="56"/>
      <c r="B2701" s="111"/>
      <c r="C2701" s="55"/>
      <c r="D2701" s="55"/>
      <c r="F2701" s="52" t="str">
        <f>F2703</f>
        <v>RB_GUP</v>
      </c>
      <c r="G2701" s="55" t="str">
        <f>$G$13</f>
        <v>ENERGY</v>
      </c>
      <c r="H2701" s="53">
        <f t="shared" ca="1" si="1356"/>
        <v>10784.306176889702</v>
      </c>
      <c r="I2701" s="54">
        <f ca="1">VLOOKUP(CONCATENATE($F2701," ",$G2701),AllocFactorMatrix,(I$4+1),FALSE)*$E2703</f>
        <v>4046.5638108603634</v>
      </c>
      <c r="J2701" s="54">
        <f ca="1">VLOOKUP(CONCATENATE($F2701," ",$G2701),AllocFactorMatrix,(J$4+1),FALSE)*$E2703</f>
        <v>262.24348300846009</v>
      </c>
      <c r="K2701" s="54">
        <f ca="1">VLOOKUP(CONCATENATE($F2701," ",$G2701),AllocFactorMatrix,(K$4+1),FALSE)*$E2703</f>
        <v>879.85531366536122</v>
      </c>
      <c r="L2701" s="54">
        <f ca="1">VLOOKUP(CONCATENATE($F2701," ",$G2701),AllocFactorMatrix,(L$4+1),FALSE)*$E2703</f>
        <v>27.963799345212649</v>
      </c>
      <c r="M2701" s="54">
        <f ca="1">VLOOKUP(CONCATENATE($F2701," ",$G2701),AllocFactorMatrix,(M$4+1),FALSE)*$E2703</f>
        <v>2.5779353969427627</v>
      </c>
      <c r="N2701" s="54">
        <f t="shared" ca="1" si="1357"/>
        <v>910.39704840751665</v>
      </c>
      <c r="O2701" s="54">
        <f ca="1">VLOOKUP(CONCATENATE($F2701," ",$G2701),AllocFactorMatrix,(O$4+1),FALSE)*$E2703</f>
        <v>802.17636631762321</v>
      </c>
      <c r="P2701" s="54">
        <f ca="1">VLOOKUP(CONCATENATE($F2701," ",$G2701),AllocFactorMatrix,(P$4+1),FALSE)*$E2703</f>
        <v>148.70806310571697</v>
      </c>
      <c r="Q2701" s="54">
        <f ca="1">VLOOKUP(CONCATENATE($F2701," ",$G2701),AllocFactorMatrix,(Q$4+1),FALSE)*$E2703</f>
        <v>67.569137554528268</v>
      </c>
      <c r="R2701" s="54">
        <f ca="1">VLOOKUP(CONCATENATE($F2701," ",$G2701),AllocFactorMatrix,(R$4+1),FALSE)*$E2703</f>
        <v>3.130757756885123</v>
      </c>
      <c r="S2701" s="54">
        <f t="shared" ca="1" si="1372"/>
        <v>1021.5843247347536</v>
      </c>
      <c r="T2701" s="54">
        <f ca="1">VLOOKUP(CONCATENATE($F2701," ",$G2701),AllocFactorMatrix,(T$4+1),FALSE)*$E2703</f>
        <v>30.740918478463279</v>
      </c>
      <c r="U2701" s="54">
        <f ca="1">VLOOKUP(CONCATENATE($F2701," ",$G2701),AllocFactorMatrix,(U$4+1),FALSE)*$E2703</f>
        <v>539.76447613856033</v>
      </c>
      <c r="V2701" s="54">
        <f ca="1">VLOOKUP(CONCATENATE($F2701," ",$G2701),AllocFactorMatrix,(V$4+1),FALSE)*$E2703</f>
        <v>3064.558596712403</v>
      </c>
      <c r="W2701" s="54">
        <f ca="1">VLOOKUP(CONCATENATE($F2701," ",$G2701),AllocFactorMatrix,(W$4+1),FALSE)*$E2703</f>
        <v>581.41849075669336</v>
      </c>
      <c r="X2701" s="54">
        <f t="shared" ca="1" si="1373"/>
        <v>4216.4824820861204</v>
      </c>
      <c r="Y2701" s="54">
        <f ca="1">VLOOKUP(CONCATENATE($F2701," ",$G2701),AllocFactorMatrix,(Y$4+1),FALSE)*$E2703</f>
        <v>217.33375801434232</v>
      </c>
      <c r="Z2701" s="54">
        <f ca="1">VLOOKUP(CONCATENATE($F2701," ",$G2701),AllocFactorMatrix,(Z$4+1),FALSE)*$E2703</f>
        <v>3.537847116889679</v>
      </c>
      <c r="AA2701" s="54">
        <f t="shared" ca="1" si="1358"/>
        <v>220.871605131232</v>
      </c>
      <c r="AB2701" s="54">
        <f ca="1">VLOOKUP(CONCATENATE($F2701," ",$G2701),AllocFactorMatrix,(AB$4+1),FALSE)*$E2703</f>
        <v>3.9461838731051957</v>
      </c>
      <c r="AC2701" s="54">
        <f ca="1">VLOOKUP(CONCATENATE($F2701," ",$G2701),AllocFactorMatrix,(AC$4+1),FALSE)*$E2703</f>
        <v>85.330941995033854</v>
      </c>
      <c r="AD2701" s="54">
        <f ca="1">VLOOKUP(CONCATENATE($F2701," ",$G2701),AllocFactorMatrix,(AD$4+1),FALSE)*$E2703</f>
        <v>16.88629679311628</v>
      </c>
    </row>
    <row r="2702" spans="1:30" s="51" customFormat="1" hidden="1" outlineLevel="1">
      <c r="A2702" s="56"/>
      <c r="B2702" s="111"/>
      <c r="C2702" s="55"/>
      <c r="D2702" s="55"/>
      <c r="F2702" s="52" t="str">
        <f>F2703</f>
        <v>RB_GUP</v>
      </c>
      <c r="G2702" s="55" t="str">
        <f>$G$14</f>
        <v>CUSTOMER</v>
      </c>
      <c r="H2702" s="53">
        <f t="shared" ca="1" si="1356"/>
        <v>168898.52361186891</v>
      </c>
      <c r="I2702" s="54">
        <f ca="1">VLOOKUP(CONCATENATE($F2702," ",$G2702),AllocFactorMatrix,(I$4+1),FALSE)*$E2703</f>
        <v>78983.478355910585</v>
      </c>
      <c r="J2702" s="54">
        <f ca="1">VLOOKUP(CONCATENATE($F2702," ",$G2702),AllocFactorMatrix,(J$4+1),FALSE)*$E2703</f>
        <v>20692.363597180898</v>
      </c>
      <c r="K2702" s="54">
        <f ca="1">VLOOKUP(CONCATENATE($F2702," ",$G2702),AllocFactorMatrix,(K$4+1),FALSE)*$E2703</f>
        <v>5873.9689155950582</v>
      </c>
      <c r="L2702" s="54">
        <f ca="1">VLOOKUP(CONCATENATE($F2702," ",$G2702),AllocFactorMatrix,(L$4+1),FALSE)*$E2703</f>
        <v>1896.0846870057649</v>
      </c>
      <c r="M2702" s="54">
        <f ca="1">VLOOKUP(CONCATENATE($F2702," ",$G2702),AllocFactorMatrix,(M$4+1),FALSE)*$E2703</f>
        <v>307.77272931207585</v>
      </c>
      <c r="N2702" s="54">
        <f t="shared" ca="1" si="1357"/>
        <v>8077.8263319128991</v>
      </c>
      <c r="O2702" s="54">
        <f ca="1">VLOOKUP(CONCATENATE($F2702," ",$G2702),AllocFactorMatrix,(O$4+1),FALSE)*$E2703</f>
        <v>1666.9468165762785</v>
      </c>
      <c r="P2702" s="54">
        <f ca="1">VLOOKUP(CONCATENATE($F2702," ",$G2702),AllocFactorMatrix,(P$4+1),FALSE)*$E2703</f>
        <v>493.60365905421196</v>
      </c>
      <c r="Q2702" s="54">
        <f ca="1">VLOOKUP(CONCATENATE($F2702," ",$G2702),AllocFactorMatrix,(Q$4+1),FALSE)*$E2703</f>
        <v>1072.2241091089431</v>
      </c>
      <c r="R2702" s="54">
        <f ca="1">VLOOKUP(CONCATENATE($F2702," ",$G2702),AllocFactorMatrix,(R$4+1),FALSE)*$E2703</f>
        <v>188.41544855526081</v>
      </c>
      <c r="S2702" s="54">
        <f t="shared" ca="1" si="1372"/>
        <v>3421.1900332946943</v>
      </c>
      <c r="T2702" s="54">
        <f ca="1">VLOOKUP(CONCATENATE($F2702," ",$G2702),AllocFactorMatrix,(T$4+1),FALSE)*$E2703</f>
        <v>11.473027091351057</v>
      </c>
      <c r="U2702" s="54">
        <f ca="1">VLOOKUP(CONCATENATE($F2702," ",$G2702),AllocFactorMatrix,(U$4+1),FALSE)*$E2703</f>
        <v>292.84471693630604</v>
      </c>
      <c r="V2702" s="54">
        <f ca="1">VLOOKUP(CONCATENATE($F2702," ",$G2702),AllocFactorMatrix,(V$4+1),FALSE)*$E2703</f>
        <v>1576.8198286777499</v>
      </c>
      <c r="W2702" s="54">
        <f ca="1">VLOOKUP(CONCATENATE($F2702," ",$G2702),AllocFactorMatrix,(W$4+1),FALSE)*$E2703</f>
        <v>282.62629596231744</v>
      </c>
      <c r="X2702" s="54">
        <f t="shared" ca="1" si="1373"/>
        <v>2163.7638686677242</v>
      </c>
      <c r="Y2702" s="54">
        <f ca="1">VLOOKUP(CONCATENATE($F2702," ",$G2702),AllocFactorMatrix,(Y$4+1),FALSE)*$E2703</f>
        <v>461.45313374363627</v>
      </c>
      <c r="Z2702" s="54">
        <f ca="1">VLOOKUP(CONCATENATE($F2702," ",$G2702),AllocFactorMatrix,(Z$4+1),FALSE)*$E2703</f>
        <v>8.3651697021109204</v>
      </c>
      <c r="AA2702" s="54">
        <f t="shared" ca="1" si="1358"/>
        <v>469.81830344574718</v>
      </c>
      <c r="AB2702" s="54">
        <f ca="1">VLOOKUP(CONCATENATE($F2702," ",$G2702),AllocFactorMatrix,(AB$4+1),FALSE)*$E2703</f>
        <v>8.6622243456000678</v>
      </c>
      <c r="AC2702" s="54">
        <f ca="1">VLOOKUP(CONCATENATE($F2702," ",$G2702),AllocFactorMatrix,(AC$4+1),FALSE)*$E2703</f>
        <v>49072.544035619561</v>
      </c>
      <c r="AD2702" s="54">
        <f ca="1">VLOOKUP(CONCATENATE($F2702," ",$G2702),AllocFactorMatrix,(AD$4+1),FALSE)*$E2703</f>
        <v>6008.8768614912133</v>
      </c>
    </row>
    <row r="2703" spans="1:30" s="51" customFormat="1" collapsed="1">
      <c r="A2703" s="56"/>
      <c r="B2703" s="111"/>
      <c r="C2703" s="55"/>
      <c r="D2703" s="55" t="s">
        <v>458</v>
      </c>
      <c r="E2703" s="61">
        <v>3313757</v>
      </c>
      <c r="F2703" s="61" t="s">
        <v>74</v>
      </c>
      <c r="G2703" s="55" t="str">
        <f>$G$15</f>
        <v>TOTAL</v>
      </c>
      <c r="H2703" s="53">
        <f t="shared" ca="1" si="1356"/>
        <v>3313756.9999999995</v>
      </c>
      <c r="I2703" s="54">
        <f ca="1">VLOOKUP(CONCATENATE($F2703," ",$G2703),AllocFactorMatrix,(I$4+1),FALSE)*$E2703</f>
        <v>1835320.8147726539</v>
      </c>
      <c r="J2703" s="54">
        <f ca="1">VLOOKUP(CONCATENATE($F2703," ",$G2703),AllocFactorMatrix,(J$4+1),FALSE)*$E2703</f>
        <v>106124.52403908144</v>
      </c>
      <c r="K2703" s="54">
        <f ca="1">VLOOKUP(CONCATENATE($F2703," ",$G2703),AllocFactorMatrix,(K$4+1),FALSE)*$E2703</f>
        <v>309790.05419971672</v>
      </c>
      <c r="L2703" s="54">
        <f ca="1">VLOOKUP(CONCATENATE($F2703," ",$G2703),AllocFactorMatrix,(L$4+1),FALSE)*$E2703</f>
        <v>10209.319205869724</v>
      </c>
      <c r="M2703" s="54">
        <f ca="1">VLOOKUP(CONCATENATE($F2703," ",$G2703),AllocFactorMatrix,(M$4+1),FALSE)*$E2703</f>
        <v>873.34132897734889</v>
      </c>
      <c r="N2703" s="54">
        <f t="shared" ca="1" si="1357"/>
        <v>320872.71473456384</v>
      </c>
      <c r="O2703" s="54">
        <f ca="1">VLOOKUP(CONCATENATE($F2703," ",$G2703),AllocFactorMatrix,(O$4+1),FALSE)*$E2703</f>
        <v>227266.99885739488</v>
      </c>
      <c r="P2703" s="54">
        <f ca="1">VLOOKUP(CONCATENATE($F2703," ",$G2703),AllocFactorMatrix,(P$4+1),FALSE)*$E2703</f>
        <v>37988.940512788875</v>
      </c>
      <c r="Q2703" s="54">
        <f ca="1">VLOOKUP(CONCATENATE($F2703," ",$G2703),AllocFactorMatrix,(Q$4+1),FALSE)*$E2703</f>
        <v>13349.248775004889</v>
      </c>
      <c r="R2703" s="54">
        <f ca="1">VLOOKUP(CONCATENATE($F2703," ",$G2703),AllocFactorMatrix,(R$4+1),FALSE)*$E2703</f>
        <v>692.85576035331178</v>
      </c>
      <c r="S2703" s="54">
        <f t="shared" ca="1" si="1372"/>
        <v>279298.04390554194</v>
      </c>
      <c r="T2703" s="54">
        <f ca="1">VLOOKUP(CONCATENATE($F2703," ",$G2703),AllocFactorMatrix,(T$4+1),FALSE)*$E2703</f>
        <v>7744.7884282986015</v>
      </c>
      <c r="U2703" s="54">
        <f ca="1">VLOOKUP(CONCATENATE($F2703," ",$G2703),AllocFactorMatrix,(U$4+1),FALSE)*$E2703</f>
        <v>115631.87078643183</v>
      </c>
      <c r="V2703" s="54">
        <f ca="1">VLOOKUP(CONCATENATE($F2703," ",$G2703),AllocFactorMatrix,(V$4+1),FALSE)*$E2703</f>
        <v>442876.44478627387</v>
      </c>
      <c r="W2703" s="54">
        <f ca="1">VLOOKUP(CONCATENATE($F2703," ",$G2703),AllocFactorMatrix,(W$4+1),FALSE)*$E2703</f>
        <v>73100.393189362803</v>
      </c>
      <c r="X2703" s="54">
        <f t="shared" ca="1" si="1373"/>
        <v>639353.49719036708</v>
      </c>
      <c r="Y2703" s="54">
        <f ca="1">VLOOKUP(CONCATENATE($F2703," ",$G2703),AllocFactorMatrix,(Y$4+1),FALSE)*$E2703</f>
        <v>70831.808267799366</v>
      </c>
      <c r="Z2703" s="54">
        <f ca="1">VLOOKUP(CONCATENATE($F2703," ",$G2703),AllocFactorMatrix,(Z$4+1),FALSE)*$E2703</f>
        <v>1035.3188380070476</v>
      </c>
      <c r="AA2703" s="54">
        <f t="shared" ca="1" si="1358"/>
        <v>71867.127105806416</v>
      </c>
      <c r="AB2703" s="54">
        <f ca="1">VLOOKUP(CONCATENATE($F2703," ",$G2703),AllocFactorMatrix,(AB$4+1),FALSE)*$E2703</f>
        <v>910.2503068383752</v>
      </c>
      <c r="AC2703" s="54">
        <f ca="1">VLOOKUP(CONCATENATE($F2703," ",$G2703),AllocFactorMatrix,(AC$4+1),FALSE)*$E2703</f>
        <v>53265.895368086065</v>
      </c>
      <c r="AD2703" s="54">
        <f ca="1">VLOOKUP(CONCATENATE($F2703," ",$G2703),AllocFactorMatrix,(AD$4+1),FALSE)*$E2703</f>
        <v>6744.1325770612702</v>
      </c>
    </row>
    <row r="2704" spans="1:30" hidden="1" outlineLevel="1">
      <c r="D2704" s="7"/>
      <c r="E2704" s="51"/>
      <c r="F2704" s="52" t="str">
        <f>F2711</f>
        <v>REV</v>
      </c>
      <c r="G2704" s="55" t="str">
        <f>$G$8</f>
        <v>PRODUCTION</v>
      </c>
      <c r="H2704" s="4">
        <f t="shared" ref="H2704:H2711" ca="1" si="1374">SUBTOTAL(9,I2704:AD2704)</f>
        <v>322344.87338706496</v>
      </c>
      <c r="I2704" s="5">
        <f ca="1">VLOOKUP(CONCATENATE($F2704," ",$G2704),AllocFactorMatrix,(I$4+1),FALSE)*$E2711</f>
        <v>140808.54150825404</v>
      </c>
      <c r="J2704" s="5">
        <f ca="1">VLOOKUP(CONCATENATE($F2704," ",$G2704),AllocFactorMatrix,(J$4+1),FALSE)*$E2711</f>
        <v>10007.594600054817</v>
      </c>
      <c r="K2704" s="5">
        <f ca="1">VLOOKUP(CONCATENATE($F2704," ",$G2704),AllocFactorMatrix,(K$4+1),FALSE)*$E2711</f>
        <v>33907.094461648754</v>
      </c>
      <c r="L2704" s="5">
        <f ca="1">VLOOKUP(CONCATENATE($F2704," ",$G2704),AllocFactorMatrix,(L$4+1),FALSE)*$E2711</f>
        <v>982.78399248176208</v>
      </c>
      <c r="M2704" s="5">
        <f ca="1">VLOOKUP(CONCATENATE($F2704," ",$G2704),AllocFactorMatrix,(M$4+1),FALSE)*$E2711</f>
        <v>96.587097469760565</v>
      </c>
      <c r="N2704" s="5">
        <f t="shared" ref="N2704:N2711" ca="1" si="1375">SUBTOTAL(9,K2704:M2704)</f>
        <v>34986.465551600275</v>
      </c>
      <c r="O2704" s="5">
        <f ca="1">VLOOKUP(CONCATENATE($F2704," ",$G2704),AllocFactorMatrix,(O$4+1),FALSE)*$E2711</f>
        <v>25900.449421554011</v>
      </c>
      <c r="P2704" s="5">
        <f ca="1">VLOOKUP(CONCATENATE($F2704," ",$G2704),AllocFactorMatrix,(P$4+1),FALSE)*$E2711</f>
        <v>5030.5836005616338</v>
      </c>
      <c r="Q2704" s="5">
        <f ca="1">VLOOKUP(CONCATENATE($F2704," ",$G2704),AllocFactorMatrix,(Q$4+1),FALSE)*$E2711</f>
        <v>2130.9406045628489</v>
      </c>
      <c r="R2704" s="5">
        <f ca="1">VLOOKUP(CONCATENATE($F2704," ",$G2704),AllocFactorMatrix,(R$4+1),FALSE)*$E2711</f>
        <v>92.718636827949183</v>
      </c>
      <c r="S2704" s="5">
        <f ca="1">SUBTOTAL(9,O2704:R2704)</f>
        <v>33154.69226350644</v>
      </c>
      <c r="T2704" s="5">
        <f ca="1">VLOOKUP(CONCATENATE($F2704," ",$G2704),AllocFactorMatrix,(T$4+1),FALSE)*$E2711</f>
        <v>743.97918306815325</v>
      </c>
      <c r="U2704" s="5">
        <f ca="1">VLOOKUP(CONCATENATE($F2704," ",$G2704),AllocFactorMatrix,(U$4+1),FALSE)*$E2711</f>
        <v>13143.767616896537</v>
      </c>
      <c r="V2704" s="5">
        <f ca="1">VLOOKUP(CONCATENATE($F2704," ",$G2704),AllocFactorMatrix,(V$4+1),FALSE)*$E2711</f>
        <v>70701.306177448438</v>
      </c>
      <c r="W2704" s="5">
        <f ca="1">VLOOKUP(CONCATENATE($F2704," ",$G2704),AllocFactorMatrix,(W$4+1),FALSE)*$E2711</f>
        <v>11231.795922131911</v>
      </c>
      <c r="X2704" s="5">
        <f ca="1">SUBTOTAL(9,T2704:W2704)</f>
        <v>95820.848899545032</v>
      </c>
      <c r="Y2704" s="5">
        <f ca="1">VLOOKUP(CONCATENATE($F2704," ",$G2704),AllocFactorMatrix,(Y$4+1),FALSE)*$E2711</f>
        <v>7337.1663337028422</v>
      </c>
      <c r="Z2704" s="5">
        <f ca="1">VLOOKUP(CONCATENATE($F2704," ",$G2704),AllocFactorMatrix,(Z$4+1),FALSE)*$E2711</f>
        <v>114.79053484415802</v>
      </c>
      <c r="AA2704" s="5">
        <f t="shared" ref="AA2704:AA2711" ca="1" si="1376">SUBTOTAL(9,Y2704:Z2704)</f>
        <v>7451.9568685470003</v>
      </c>
      <c r="AB2704" s="5">
        <f ca="1">VLOOKUP(CONCATENATE($F2704," ",$G2704),AllocFactorMatrix,(AB$4+1),FALSE)*$E2711</f>
        <v>114.77369555733833</v>
      </c>
      <c r="AC2704" s="5">
        <f ca="1">VLOOKUP(CONCATENATE($F2704," ",$G2704),AllocFactorMatrix,(AC$4+1),FALSE)*$E2711</f>
        <v>0</v>
      </c>
      <c r="AD2704" s="5">
        <f ca="1">VLOOKUP(CONCATENATE($F2704," ",$G2704),AllocFactorMatrix,(AD$4+1),FALSE)*$E2711</f>
        <v>0</v>
      </c>
    </row>
    <row r="2705" spans="4:30" hidden="1" outlineLevel="1">
      <c r="D2705" s="7"/>
      <c r="E2705" s="51"/>
      <c r="F2705" s="52" t="str">
        <f>F2711</f>
        <v>REV</v>
      </c>
      <c r="G2705" s="55" t="str">
        <f>$G$9</f>
        <v>BULKTRAN</v>
      </c>
      <c r="H2705" s="4">
        <f t="shared" ca="1" si="1374"/>
        <v>55169.252399751909</v>
      </c>
      <c r="I2705" s="5">
        <f ca="1">VLOOKUP(CONCATENATE($F2705," ",$G2705),AllocFactorMatrix,(I$4+1),FALSE)*$E2711</f>
        <v>18156.46266936119</v>
      </c>
      <c r="J2705" s="5">
        <f ca="1">VLOOKUP(CONCATENATE($F2705," ",$G2705),AllocFactorMatrix,(J$4+1),FALSE)*$E2711</f>
        <v>2354.7058057082531</v>
      </c>
      <c r="K2705" s="5">
        <f ca="1">VLOOKUP(CONCATENATE($F2705," ",$G2705),AllocFactorMatrix,(K$4+1),FALSE)*$E2711</f>
        <v>7367.7150687762296</v>
      </c>
      <c r="L2705" s="5">
        <f ca="1">VLOOKUP(CONCATENATE($F2705," ",$G2705),AllocFactorMatrix,(L$4+1),FALSE)*$E2711</f>
        <v>211.45900180808562</v>
      </c>
      <c r="M2705" s="5">
        <f ca="1">VLOOKUP(CONCATENATE($F2705," ",$G2705),AllocFactorMatrix,(M$4+1),FALSE)*$E2711</f>
        <v>51.817158906724096</v>
      </c>
      <c r="N2705" s="5">
        <f t="shared" ca="1" si="1375"/>
        <v>7630.9912294910391</v>
      </c>
      <c r="O2705" s="5">
        <f ca="1">VLOOKUP(CONCATENATE($F2705," ",$G2705),AllocFactorMatrix,(O$4+1),FALSE)*$E2711</f>
        <v>5591.2040115133286</v>
      </c>
      <c r="P2705" s="5">
        <f ca="1">VLOOKUP(CONCATENATE($F2705," ",$G2705),AllocFactorMatrix,(P$4+1),FALSE)*$E2711</f>
        <v>1114.7627733392092</v>
      </c>
      <c r="Q2705" s="5">
        <f ca="1">VLOOKUP(CONCATENATE($F2705," ",$G2705),AllocFactorMatrix,(Q$4+1),FALSE)*$E2711</f>
        <v>450.66960553710061</v>
      </c>
      <c r="R2705" s="5">
        <f ca="1">VLOOKUP(CONCATENATE($F2705," ",$G2705),AllocFactorMatrix,(R$4+1),FALSE)*$E2711</f>
        <v>18.962249548710897</v>
      </c>
      <c r="S2705" s="5">
        <f t="shared" ref="S2705:S2711" ca="1" si="1377">SUBTOTAL(9,O2705:R2705)</f>
        <v>7175.5986399383492</v>
      </c>
      <c r="T2705" s="5">
        <f ca="1">VLOOKUP(CONCATENATE($F2705," ",$G2705),AllocFactorMatrix,(T$4+1),FALSE)*$E2711</f>
        <v>123.85117065692292</v>
      </c>
      <c r="U2705" s="5">
        <f ca="1">VLOOKUP(CONCATENATE($F2705," ",$G2705),AllocFactorMatrix,(U$4+1),FALSE)*$E2711</f>
        <v>2536.3056423955099</v>
      </c>
      <c r="V2705" s="5">
        <f ca="1">VLOOKUP(CONCATENATE($F2705," ",$G2705),AllocFactorMatrix,(V$4+1),FALSE)*$E2711</f>
        <v>13808.669943988976</v>
      </c>
      <c r="W2705" s="5">
        <f ca="1">VLOOKUP(CONCATENATE($F2705," ",$G2705),AllocFactorMatrix,(W$4+1),FALSE)*$E2711</f>
        <v>1875.2005849495288</v>
      </c>
      <c r="X2705" s="5">
        <f t="shared" ref="X2705:X2711" ca="1" si="1378">SUBTOTAL(9,T2705:W2705)</f>
        <v>18344.027341990939</v>
      </c>
      <c r="Y2705" s="5">
        <f ca="1">VLOOKUP(CONCATENATE($F2705," ",$G2705),AllocFactorMatrix,(Y$4+1),FALSE)*$E2711</f>
        <v>1458.9912680186351</v>
      </c>
      <c r="Z2705" s="5">
        <f ca="1">VLOOKUP(CONCATENATE($F2705," ",$G2705),AllocFactorMatrix,(Z$4+1),FALSE)*$E2711</f>
        <v>20.638052694820622</v>
      </c>
      <c r="AA2705" s="5">
        <f t="shared" ca="1" si="1376"/>
        <v>1479.6293207134556</v>
      </c>
      <c r="AB2705" s="5">
        <f ca="1">VLOOKUP(CONCATENATE($F2705," ",$G2705),AllocFactorMatrix,(AB$4+1),FALSE)*$E2711</f>
        <v>27.837392548682281</v>
      </c>
      <c r="AC2705" s="5">
        <f ca="1">VLOOKUP(CONCATENATE($F2705," ",$G2705),AllocFactorMatrix,(AC$4+1),FALSE)*$E2711</f>
        <v>0</v>
      </c>
      <c r="AD2705" s="5">
        <f ca="1">VLOOKUP(CONCATENATE($F2705," ",$G2705),AllocFactorMatrix,(AD$4+1),FALSE)*$E2711</f>
        <v>0</v>
      </c>
    </row>
    <row r="2706" spans="4:30" hidden="1" outlineLevel="1">
      <c r="D2706" s="7"/>
      <c r="E2706" s="51"/>
      <c r="F2706" s="52" t="str">
        <f>F2711</f>
        <v>REV</v>
      </c>
      <c r="G2706" s="55" t="str">
        <f>$G$10</f>
        <v>SUBTRAN</v>
      </c>
      <c r="H2706" s="4">
        <f t="shared" ca="1" si="1374"/>
        <v>12458.17555051722</v>
      </c>
      <c r="I2706" s="5">
        <f ca="1">VLOOKUP(CONCATENATE($F2706," ",$G2706),AllocFactorMatrix,(I$4+1),FALSE)*$E2711</f>
        <v>4119.4778738803107</v>
      </c>
      <c r="J2706" s="5">
        <f ca="1">VLOOKUP(CONCATENATE($F2706," ",$G2706),AllocFactorMatrix,(J$4+1),FALSE)*$E2711</f>
        <v>493.43938970390218</v>
      </c>
      <c r="K2706" s="5">
        <f ca="1">VLOOKUP(CONCATENATE($F2706," ",$G2706),AllocFactorMatrix,(K$4+1),FALSE)*$E2711</f>
        <v>1543.0937061874072</v>
      </c>
      <c r="L2706" s="5">
        <f ca="1">VLOOKUP(CONCATENATE($F2706," ",$G2706),AllocFactorMatrix,(L$4+1),FALSE)*$E2711</f>
        <v>43.540667169529328</v>
      </c>
      <c r="M2706" s="5">
        <f ca="1">VLOOKUP(CONCATENATE($F2706," ",$G2706),AllocFactorMatrix,(M$4+1),FALSE)*$E2711</f>
        <v>16.083588269650985</v>
      </c>
      <c r="N2706" s="5">
        <f t="shared" ca="1" si="1375"/>
        <v>1602.7179616265876</v>
      </c>
      <c r="O2706" s="5">
        <f ca="1">VLOOKUP(CONCATENATE($F2706," ",$G2706),AllocFactorMatrix,(O$4+1),FALSE)*$E2711</f>
        <v>1164.2696900513433</v>
      </c>
      <c r="P2706" s="5">
        <f ca="1">VLOOKUP(CONCATENATE($F2706," ",$G2706),AllocFactorMatrix,(P$4+1),FALSE)*$E2711</f>
        <v>230.82818220733154</v>
      </c>
      <c r="Q2706" s="5">
        <f ca="1">VLOOKUP(CONCATENATE($F2706," ",$G2706),AllocFactorMatrix,(Q$4+1),FALSE)*$E2711</f>
        <v>123.28851670736225</v>
      </c>
      <c r="R2706" s="5">
        <f ca="1">VLOOKUP(CONCATENATE($F2706," ",$G2706),AllocFactorMatrix,(R$4+1),FALSE)*$E2711</f>
        <v>0</v>
      </c>
      <c r="S2706" s="5">
        <f t="shared" ca="1" si="1377"/>
        <v>1518.3863889660372</v>
      </c>
      <c r="T2706" s="5">
        <f ca="1">VLOOKUP(CONCATENATE($F2706," ",$G2706),AllocFactorMatrix,(T$4+1),FALSE)*$E2711</f>
        <v>26.377269734956649</v>
      </c>
      <c r="U2706" s="5">
        <f ca="1">VLOOKUP(CONCATENATE($F2706," ",$G2706),AllocFactorMatrix,(U$4+1),FALSE)*$E2711</f>
        <v>533.51852342010613</v>
      </c>
      <c r="V2706" s="5">
        <f ca="1">VLOOKUP(CONCATENATE($F2706," ",$G2706),AllocFactorMatrix,(V$4+1),FALSE)*$E2711</f>
        <v>3824.2792742073602</v>
      </c>
      <c r="W2706" s="5">
        <f ca="1">VLOOKUP(CONCATENATE($F2706," ",$G2706),AllocFactorMatrix,(W$4+1),FALSE)*$E2711</f>
        <v>0</v>
      </c>
      <c r="X2706" s="5">
        <f t="shared" ca="1" si="1378"/>
        <v>4384.1750673624229</v>
      </c>
      <c r="Y2706" s="5">
        <f ca="1">VLOOKUP(CONCATENATE($F2706," ",$G2706),AllocFactorMatrix,(Y$4+1),FALSE)*$E2711</f>
        <v>299.9014946823699</v>
      </c>
      <c r="Z2706" s="5">
        <f ca="1">VLOOKUP(CONCATENATE($F2706," ",$G2706),AllocFactorMatrix,(Z$4+1),FALSE)*$E2711</f>
        <v>4.2583873238822614</v>
      </c>
      <c r="AA2706" s="5">
        <f t="shared" ca="1" si="1376"/>
        <v>304.15988200625219</v>
      </c>
      <c r="AB2706" s="5">
        <f ca="1">VLOOKUP(CONCATENATE($F2706," ",$G2706),AllocFactorMatrix,(AB$4+1),FALSE)*$E2711</f>
        <v>5.8011119340645569</v>
      </c>
      <c r="AC2706" s="5">
        <f ca="1">VLOOKUP(CONCATENATE($F2706," ",$G2706),AllocFactorMatrix,(AC$4+1),FALSE)*$E2711</f>
        <v>24.579759654947551</v>
      </c>
      <c r="AD2706" s="5">
        <f ca="1">VLOOKUP(CONCATENATE($F2706," ",$G2706),AllocFactorMatrix,(AD$4+1),FALSE)*$E2711</f>
        <v>5.438115382695667</v>
      </c>
    </row>
    <row r="2707" spans="4:30" hidden="1" outlineLevel="1">
      <c r="D2707" s="7"/>
      <c r="E2707" s="51"/>
      <c r="F2707" s="52" t="str">
        <f>F2711</f>
        <v>REV</v>
      </c>
      <c r="G2707" s="55" t="str">
        <f>$G$11</f>
        <v>DISTPRI</v>
      </c>
      <c r="H2707" s="4">
        <f t="shared" ca="1" si="1374"/>
        <v>114907.42890009789</v>
      </c>
      <c r="I2707" s="5">
        <f ca="1">VLOOKUP(CONCATENATE($F2707," ",$G2707),AllocFactorMatrix,(I$4+1),FALSE)*$E2711</f>
        <v>66600.713965832212</v>
      </c>
      <c r="J2707" s="5">
        <f ca="1">VLOOKUP(CONCATENATE($F2707," ",$G2707),AllocFactorMatrix,(J$4+1),FALSE)*$E2711</f>
        <v>5142.8991199792381</v>
      </c>
      <c r="K2707" s="5">
        <f ca="1">VLOOKUP(CONCATENATE($F2707," ",$G2707),AllocFactorMatrix,(K$4+1),FALSE)*$E2711</f>
        <v>16919.420211460321</v>
      </c>
      <c r="L2707" s="5">
        <f ca="1">VLOOKUP(CONCATENATE($F2707," ",$G2707),AllocFactorMatrix,(L$4+1),FALSE)*$E2711</f>
        <v>481.48347612300233</v>
      </c>
      <c r="M2707" s="5">
        <f ca="1">VLOOKUP(CONCATENATE($F2707," ",$G2707),AllocFactorMatrix,(M$4+1),FALSE)*$E2711</f>
        <v>0</v>
      </c>
      <c r="N2707" s="5">
        <f t="shared" ca="1" si="1375"/>
        <v>17400.903687583323</v>
      </c>
      <c r="O2707" s="5">
        <f ca="1">VLOOKUP(CONCATENATE($F2707," ",$G2707),AllocFactorMatrix,(O$4+1),FALSE)*$E2711</f>
        <v>12723.24852097937</v>
      </c>
      <c r="P2707" s="5">
        <f ca="1">VLOOKUP(CONCATENATE($F2707," ",$G2707),AllocFactorMatrix,(P$4+1),FALSE)*$E2711</f>
        <v>2485.334446369714</v>
      </c>
      <c r="Q2707" s="5">
        <f ca="1">VLOOKUP(CONCATENATE($F2707," ",$G2707),AllocFactorMatrix,(Q$4+1),FALSE)*$E2711</f>
        <v>0</v>
      </c>
      <c r="R2707" s="5">
        <f ca="1">VLOOKUP(CONCATENATE($F2707," ",$G2707),AllocFactorMatrix,(R$4+1),FALSE)*$E2711</f>
        <v>0</v>
      </c>
      <c r="S2707" s="5">
        <f t="shared" ca="1" si="1377"/>
        <v>15208.582967349084</v>
      </c>
      <c r="T2707" s="5">
        <f ca="1">VLOOKUP(CONCATENATE($F2707," ",$G2707),AllocFactorMatrix,(T$4+1),FALSE)*$E2711</f>
        <v>351.60422652664209</v>
      </c>
      <c r="U2707" s="5">
        <f ca="1">VLOOKUP(CONCATENATE($F2707," ",$G2707),AllocFactorMatrix,(U$4+1),FALSE)*$E2711</f>
        <v>6326.5970766030487</v>
      </c>
      <c r="V2707" s="5">
        <f ca="1">VLOOKUP(CONCATENATE($F2707," ",$G2707),AllocFactorMatrix,(V$4+1),FALSE)*$E2711</f>
        <v>0</v>
      </c>
      <c r="W2707" s="5">
        <f ca="1">VLOOKUP(CONCATENATE($F2707," ",$G2707),AllocFactorMatrix,(W$4+1),FALSE)*$E2711</f>
        <v>0</v>
      </c>
      <c r="X2707" s="5">
        <f t="shared" ca="1" si="1378"/>
        <v>6678.201303129691</v>
      </c>
      <c r="Y2707" s="5">
        <f ca="1">VLOOKUP(CONCATENATE($F2707," ",$G2707),AllocFactorMatrix,(Y$4+1),FALSE)*$E2711</f>
        <v>3470.3324068639708</v>
      </c>
      <c r="Z2707" s="5">
        <f ca="1">VLOOKUP(CONCATENATE($F2707," ",$G2707),AllocFactorMatrix,(Z$4+1),FALSE)*$E2711</f>
        <v>52.849831191787324</v>
      </c>
      <c r="AA2707" s="5">
        <f t="shared" ca="1" si="1376"/>
        <v>3523.1822380557583</v>
      </c>
      <c r="AB2707" s="5">
        <f ca="1">VLOOKUP(CONCATENATE($F2707," ",$G2707),AllocFactorMatrix,(AB$4+1),FALSE)*$E2711</f>
        <v>59.47890580752415</v>
      </c>
      <c r="AC2707" s="5">
        <f ca="1">VLOOKUP(CONCATENATE($F2707," ",$G2707),AllocFactorMatrix,(AC$4+1),FALSE)*$E2711</f>
        <v>241.5322362134838</v>
      </c>
      <c r="AD2707" s="5">
        <f ca="1">VLOOKUP(CONCATENATE($F2707," ",$G2707),AllocFactorMatrix,(AD$4+1),FALSE)*$E2711</f>
        <v>51.934476147555046</v>
      </c>
    </row>
    <row r="2708" spans="4:30" hidden="1" outlineLevel="1">
      <c r="D2708" s="7"/>
      <c r="E2708" s="51"/>
      <c r="F2708" s="52" t="str">
        <f>F2711</f>
        <v>REV</v>
      </c>
      <c r="G2708" s="55" t="str">
        <f>$G$12</f>
        <v>DISTSEC</v>
      </c>
      <c r="H2708" s="4">
        <f t="shared" ca="1" si="1374"/>
        <v>51287.830096364589</v>
      </c>
      <c r="I2708" s="5">
        <f ca="1">VLOOKUP(CONCATENATE($F2708," ",$G2708),AllocFactorMatrix,(I$4+1),FALSE)*$E2711</f>
        <v>33410.674694829308</v>
      </c>
      <c r="J2708" s="5">
        <f ca="1">VLOOKUP(CONCATENATE($F2708," ",$G2708),AllocFactorMatrix,(J$4+1),FALSE)*$E2711</f>
        <v>2782.8772589991058</v>
      </c>
      <c r="K2708" s="5">
        <f ca="1">VLOOKUP(CONCATENATE($F2708," ",$G2708),AllocFactorMatrix,(K$4+1),FALSE)*$E2711</f>
        <v>7548.6050208627612</v>
      </c>
      <c r="L2708" s="5">
        <f ca="1">VLOOKUP(CONCATENATE($F2708," ",$G2708),AllocFactorMatrix,(L$4+1),FALSE)*$E2711</f>
        <v>0</v>
      </c>
      <c r="M2708" s="5">
        <f ca="1">VLOOKUP(CONCATENATE($F2708," ",$G2708),AllocFactorMatrix,(M$4+1),FALSE)*$E2711</f>
        <v>0</v>
      </c>
      <c r="N2708" s="5">
        <f t="shared" ca="1" si="1375"/>
        <v>7548.6050208627612</v>
      </c>
      <c r="O2708" s="5">
        <f ca="1">VLOOKUP(CONCATENATE($F2708," ",$G2708),AllocFactorMatrix,(O$4+1),FALSE)*$E2711</f>
        <v>4820.1953841734985</v>
      </c>
      <c r="P2708" s="5">
        <f ca="1">VLOOKUP(CONCATENATE($F2708," ",$G2708),AllocFactorMatrix,(P$4+1),FALSE)*$E2711</f>
        <v>0</v>
      </c>
      <c r="Q2708" s="5">
        <f ca="1">VLOOKUP(CONCATENATE($F2708," ",$G2708),AllocFactorMatrix,(Q$4+1),FALSE)*$E2711</f>
        <v>0</v>
      </c>
      <c r="R2708" s="5">
        <f ca="1">VLOOKUP(CONCATENATE($F2708," ",$G2708),AllocFactorMatrix,(R$4+1),FALSE)*$E2711</f>
        <v>0</v>
      </c>
      <c r="S2708" s="5">
        <f t="shared" ca="1" si="1377"/>
        <v>4820.1953841734985</v>
      </c>
      <c r="T2708" s="5">
        <f ca="1">VLOOKUP(CONCATENATE($F2708," ",$G2708),AllocFactorMatrix,(T$4+1),FALSE)*$E2711</f>
        <v>98.673341865381715</v>
      </c>
      <c r="U2708" s="5">
        <f ca="1">VLOOKUP(CONCATENATE($F2708," ",$G2708),AllocFactorMatrix,(U$4+1),FALSE)*$E2711</f>
        <v>0</v>
      </c>
      <c r="V2708" s="5">
        <f ca="1">VLOOKUP(CONCATENATE($F2708," ",$G2708),AllocFactorMatrix,(V$4+1),FALSE)*$E2711</f>
        <v>0</v>
      </c>
      <c r="W2708" s="5">
        <f ca="1">VLOOKUP(CONCATENATE($F2708," ",$G2708),AllocFactorMatrix,(W$4+1),FALSE)*$E2711</f>
        <v>0</v>
      </c>
      <c r="X2708" s="5">
        <f t="shared" ca="1" si="1378"/>
        <v>98.673341865381715</v>
      </c>
      <c r="Y2708" s="5">
        <f ca="1">VLOOKUP(CONCATENATE($F2708," ",$G2708),AllocFactorMatrix,(Y$4+1),FALSE)*$E2711</f>
        <v>1595.8886192542845</v>
      </c>
      <c r="Z2708" s="5">
        <f ca="1">VLOOKUP(CONCATENATE($F2708," ",$G2708),AllocFactorMatrix,(Z$4+1),FALSE)*$E2711</f>
        <v>0</v>
      </c>
      <c r="AA2708" s="5">
        <f t="shared" ca="1" si="1376"/>
        <v>1595.8886192542845</v>
      </c>
      <c r="AB2708" s="5">
        <f ca="1">VLOOKUP(CONCATENATE($F2708," ",$G2708),AllocFactorMatrix,(AB$4+1),FALSE)*$E2711</f>
        <v>21.40635109317714</v>
      </c>
      <c r="AC2708" s="5">
        <f ca="1">VLOOKUP(CONCATENATE($F2708," ",$G2708),AllocFactorMatrix,(AC$4+1),FALSE)*$E2711</f>
        <v>867.94963200228483</v>
      </c>
      <c r="AD2708" s="5">
        <f ca="1">VLOOKUP(CONCATENATE($F2708," ",$G2708),AllocFactorMatrix,(AD$4+1),FALSE)*$E2711</f>
        <v>141.55979328477946</v>
      </c>
    </row>
    <row r="2709" spans="4:30" hidden="1" outlineLevel="1">
      <c r="D2709" s="7"/>
      <c r="E2709" s="51"/>
      <c r="F2709" s="52" t="str">
        <f>F2711</f>
        <v>REV</v>
      </c>
      <c r="G2709" s="55" t="str">
        <f>$G$13</f>
        <v>ENERGY</v>
      </c>
      <c r="H2709" s="4">
        <f t="shared" ca="1" si="1374"/>
        <v>417969.59345503739</v>
      </c>
      <c r="I2709" s="5">
        <f ca="1">VLOOKUP(CONCATENATE($F2709," ",$G2709),AllocFactorMatrix,(I$4+1),FALSE)*$E2711</f>
        <v>159399.56276067044</v>
      </c>
      <c r="J2709" s="5">
        <f ca="1">VLOOKUP(CONCATENATE($F2709," ",$G2709),AllocFactorMatrix,(J$4+1),FALSE)*$E2711</f>
        <v>10194.154056607636</v>
      </c>
      <c r="K2709" s="5">
        <f ca="1">VLOOKUP(CONCATENATE($F2709," ",$G2709),AllocFactorMatrix,(K$4+1),FALSE)*$E2711</f>
        <v>34091.489062529239</v>
      </c>
      <c r="L2709" s="5">
        <f ca="1">VLOOKUP(CONCATENATE($F2709," ",$G2709),AllocFactorMatrix,(L$4+1),FALSE)*$E2711</f>
        <v>995.42462547393495</v>
      </c>
      <c r="M2709" s="5">
        <f ca="1">VLOOKUP(CONCATENATE($F2709," ",$G2709),AllocFactorMatrix,(M$4+1),FALSE)*$E2711</f>
        <v>56.078371858148842</v>
      </c>
      <c r="N2709" s="5">
        <f t="shared" ca="1" si="1375"/>
        <v>35142.992059861324</v>
      </c>
      <c r="O2709" s="5">
        <f ca="1">VLOOKUP(CONCATENATE($F2709," ",$G2709),AllocFactorMatrix,(O$4+1),FALSE)*$E2711</f>
        <v>31452.234795166023</v>
      </c>
      <c r="P2709" s="5">
        <f ca="1">VLOOKUP(CONCATENATE($F2709," ",$G2709),AllocFactorMatrix,(P$4+1),FALSE)*$E2711</f>
        <v>5939.6183185761492</v>
      </c>
      <c r="Q2709" s="5">
        <f ca="1">VLOOKUP(CONCATENATE($F2709," ",$G2709),AllocFactorMatrix,(Q$4+1),FALSE)*$E2711</f>
        <v>2621.7345363350883</v>
      </c>
      <c r="R2709" s="5">
        <f ca="1">VLOOKUP(CONCATENATE($F2709," ",$G2709),AllocFactorMatrix,(R$4+1),FALSE)*$E2711</f>
        <v>121.1723240803834</v>
      </c>
      <c r="S2709" s="5">
        <f t="shared" ca="1" si="1377"/>
        <v>40134.759974157649</v>
      </c>
      <c r="T2709" s="5">
        <f ca="1">VLOOKUP(CONCATENATE($F2709," ",$G2709),AllocFactorMatrix,(T$4+1),FALSE)*$E2711</f>
        <v>1181.9457592935419</v>
      </c>
      <c r="U2709" s="5">
        <f ca="1">VLOOKUP(CONCATENATE($F2709," ",$G2709),AllocFactorMatrix,(U$4+1),FALSE)*$E2711</f>
        <v>20418.940255672282</v>
      </c>
      <c r="V2709" s="5">
        <f ca="1">VLOOKUP(CONCATENATE($F2709," ",$G2709),AllocFactorMatrix,(V$4+1),FALSE)*$E2711</f>
        <v>117123.69578592824</v>
      </c>
      <c r="W2709" s="5">
        <f ca="1">VLOOKUP(CONCATENATE($F2709," ",$G2709),AllocFactorMatrix,(W$4+1),FALSE)*$E2711</f>
        <v>21496.867100400628</v>
      </c>
      <c r="X2709" s="5">
        <f t="shared" ca="1" si="1378"/>
        <v>160221.44890129467</v>
      </c>
      <c r="Y2709" s="5">
        <f ca="1">VLOOKUP(CONCATENATE($F2709," ",$G2709),AllocFactorMatrix,(Y$4+1),FALSE)*$E2711</f>
        <v>8378.3778010088317</v>
      </c>
      <c r="Z2709" s="5">
        <f ca="1">VLOOKUP(CONCATENATE($F2709," ",$G2709),AllocFactorMatrix,(Z$4+1),FALSE)*$E2711</f>
        <v>136.31432983486005</v>
      </c>
      <c r="AA2709" s="5">
        <f t="shared" ca="1" si="1376"/>
        <v>8514.6921308436922</v>
      </c>
      <c r="AB2709" s="5">
        <f ca="1">VLOOKUP(CONCATENATE($F2709," ",$G2709),AllocFactorMatrix,(AB$4+1),FALSE)*$E2711</f>
        <v>154.11079941432737</v>
      </c>
      <c r="AC2709" s="5">
        <f ca="1">VLOOKUP(CONCATENATE($F2709," ",$G2709),AllocFactorMatrix,(AC$4+1),FALSE)*$E2711</f>
        <v>3558.9231794432767</v>
      </c>
      <c r="AD2709" s="5">
        <f ca="1">VLOOKUP(CONCATENATE($F2709," ",$G2709),AllocFactorMatrix,(AD$4+1),FALSE)*$E2711</f>
        <v>648.94959274443181</v>
      </c>
    </row>
    <row r="2710" spans="4:30" hidden="1" outlineLevel="1">
      <c r="D2710" s="7"/>
      <c r="E2710" s="51"/>
      <c r="F2710" s="52" t="str">
        <f>F2711</f>
        <v>REV</v>
      </c>
      <c r="G2710" s="55" t="str">
        <f>$G$14</f>
        <v>CUSTOMER</v>
      </c>
      <c r="H2710" s="4">
        <f t="shared" ca="1" si="1374"/>
        <v>41031.846211166099</v>
      </c>
      <c r="I2710" s="5">
        <f ca="1">VLOOKUP(CONCATENATE($F2710," ",$G2710),AllocFactorMatrix,(I$4+1),FALSE)*$E2711</f>
        <v>19520.554357921494</v>
      </c>
      <c r="J2710" s="5">
        <f ca="1">VLOOKUP(CONCATENATE($F2710," ",$G2710),AllocFactorMatrix,(J$4+1),FALSE)*$E2711</f>
        <v>5686.196763592141</v>
      </c>
      <c r="K2710" s="5">
        <f ca="1">VLOOKUP(CONCATENATE($F2710," ",$G2710),AllocFactorMatrix,(K$4+1),FALSE)*$E2711</f>
        <v>1496.1625597169075</v>
      </c>
      <c r="L2710" s="5">
        <f ca="1">VLOOKUP(CONCATENATE($F2710," ",$G2710),AllocFactorMatrix,(L$4+1),FALSE)*$E2711</f>
        <v>363.80274061929833</v>
      </c>
      <c r="M2710" s="5">
        <f ca="1">VLOOKUP(CONCATENATE($F2710," ",$G2710),AllocFactorMatrix,(M$4+1),FALSE)*$E2711</f>
        <v>91.681664578618552</v>
      </c>
      <c r="N2710" s="5">
        <f t="shared" ca="1" si="1375"/>
        <v>1951.6469649148244</v>
      </c>
      <c r="O2710" s="5">
        <f ca="1">VLOOKUP(CONCATENATE($F2710," ",$G2710),AllocFactorMatrix,(O$4+1),FALSE)*$E2711</f>
        <v>370.90375100925513</v>
      </c>
      <c r="P2710" s="5">
        <f ca="1">VLOOKUP(CONCATENATE($F2710," ",$G2710),AllocFactorMatrix,(P$4+1),FALSE)*$E2711</f>
        <v>111.44461828839586</v>
      </c>
      <c r="Q2710" s="5">
        <f ca="1">VLOOKUP(CONCATENATE($F2710," ",$G2710),AllocFactorMatrix,(Q$4+1),FALSE)*$E2711</f>
        <v>215.648180862457</v>
      </c>
      <c r="R2710" s="5">
        <f ca="1">VLOOKUP(CONCATENATE($F2710," ",$G2710),AllocFactorMatrix,(R$4+1),FALSE)*$E2711</f>
        <v>36.243328183176267</v>
      </c>
      <c r="S2710" s="5">
        <f t="shared" ca="1" si="1377"/>
        <v>734.2398783432842</v>
      </c>
      <c r="T2710" s="5">
        <f ca="1">VLOOKUP(CONCATENATE($F2710," ",$G2710),AllocFactorMatrix,(T$4+1),FALSE)*$E2711</f>
        <v>2.0076682171820543</v>
      </c>
      <c r="U2710" s="5">
        <f ca="1">VLOOKUP(CONCATENATE($F2710," ",$G2710),AllocFactorMatrix,(U$4+1),FALSE)*$E2711</f>
        <v>54.605433512143421</v>
      </c>
      <c r="V2710" s="5">
        <f ca="1">VLOOKUP(CONCATENATE($F2710," ",$G2710),AllocFactorMatrix,(V$4+1),FALSE)*$E2711</f>
        <v>286.89917356305523</v>
      </c>
      <c r="W2710" s="5">
        <f ca="1">VLOOKUP(CONCATENATE($F2710," ",$G2710),AllocFactorMatrix,(W$4+1),FALSE)*$E2711</f>
        <v>43.365591910811297</v>
      </c>
      <c r="X2710" s="5">
        <f t="shared" ca="1" si="1378"/>
        <v>386.87786720319201</v>
      </c>
      <c r="Y2710" s="5">
        <f ca="1">VLOOKUP(CONCATENATE($F2710," ",$G2710),AllocFactorMatrix,(Y$4+1),FALSE)*$E2711</f>
        <v>92.683984081658124</v>
      </c>
      <c r="Z2710" s="5">
        <f ca="1">VLOOKUP(CONCATENATE($F2710," ",$G2710),AllocFactorMatrix,(Z$4+1),FALSE)*$E2711</f>
        <v>1.4841509673714726</v>
      </c>
      <c r="AA2710" s="5">
        <f t="shared" ca="1" si="1376"/>
        <v>94.168135049029601</v>
      </c>
      <c r="AB2710" s="5">
        <f ca="1">VLOOKUP(CONCATENATE($F2710," ",$G2710),AllocFactorMatrix,(AB$4+1),FALSE)*$E2711</f>
        <v>2.4697715135143987</v>
      </c>
      <c r="AC2710" s="5">
        <f ca="1">VLOOKUP(CONCATENATE($F2710," ",$G2710),AllocFactorMatrix,(AC$4+1),FALSE)*$E2711</f>
        <v>10843.184189354655</v>
      </c>
      <c r="AD2710" s="5">
        <f ca="1">VLOOKUP(CONCATENATE($F2710," ",$G2710),AllocFactorMatrix,(AD$4+1),FALSE)*$E2711</f>
        <v>1812.5082832739622</v>
      </c>
    </row>
    <row r="2711" spans="4:30" collapsed="1">
      <c r="D2711" s="7" t="s">
        <v>252</v>
      </c>
      <c r="E2711" s="40">
        <v>1015169</v>
      </c>
      <c r="F2711" s="10" t="s">
        <v>242</v>
      </c>
      <c r="G2711" s="55" t="str">
        <f>$G$15</f>
        <v>TOTAL</v>
      </c>
      <c r="H2711" s="4">
        <f t="shared" ca="1" si="1374"/>
        <v>1015168.9999999999</v>
      </c>
      <c r="I2711" s="5">
        <f ca="1">VLOOKUP(CONCATENATE($F2711," ",$G2711),AllocFactorMatrix,(I$4+1),FALSE)*$E2711</f>
        <v>442015.98783074884</v>
      </c>
      <c r="J2711" s="5">
        <f ca="1">VLOOKUP(CONCATENATE($F2711," ",$G2711),AllocFactorMatrix,(J$4+1),FALSE)*$E2711</f>
        <v>36661.86699464509</v>
      </c>
      <c r="K2711" s="5">
        <f ca="1">VLOOKUP(CONCATENATE($F2711," ",$G2711),AllocFactorMatrix,(K$4+1),FALSE)*$E2711</f>
        <v>102873.58009118157</v>
      </c>
      <c r="L2711" s="5">
        <f ca="1">VLOOKUP(CONCATENATE($F2711," ",$G2711),AllocFactorMatrix,(L$4+1),FALSE)*$E2711</f>
        <v>3078.4945036756117</v>
      </c>
      <c r="M2711" s="5">
        <f ca="1">VLOOKUP(CONCATENATE($F2711," ",$G2711),AllocFactorMatrix,(M$4+1),FALSE)*$E2711</f>
        <v>312.24788108290295</v>
      </c>
      <c r="N2711" s="5">
        <f t="shared" ca="1" si="1375"/>
        <v>106264.32247594009</v>
      </c>
      <c r="O2711" s="5">
        <f ca="1">VLOOKUP(CONCATENATE($F2711," ",$G2711),AllocFactorMatrix,(O$4+1),FALSE)*$E2711</f>
        <v>82022.505574446841</v>
      </c>
      <c r="P2711" s="5">
        <f ca="1">VLOOKUP(CONCATENATE($F2711," ",$G2711),AllocFactorMatrix,(P$4+1),FALSE)*$E2711</f>
        <v>14912.571939342441</v>
      </c>
      <c r="Q2711" s="5">
        <f ca="1">VLOOKUP(CONCATENATE($F2711," ",$G2711),AllocFactorMatrix,(Q$4+1),FALSE)*$E2711</f>
        <v>5542.281444004856</v>
      </c>
      <c r="R2711" s="5">
        <f ca="1">VLOOKUP(CONCATENATE($F2711," ",$G2711),AllocFactorMatrix,(R$4+1),FALSE)*$E2711</f>
        <v>269.09653864021971</v>
      </c>
      <c r="S2711" s="5">
        <f t="shared" ca="1" si="1377"/>
        <v>102746.45549643436</v>
      </c>
      <c r="T2711" s="5">
        <f ca="1">VLOOKUP(CONCATENATE($F2711," ",$G2711),AllocFactorMatrix,(T$4+1),FALSE)*$E2711</f>
        <v>2528.4386193627811</v>
      </c>
      <c r="U2711" s="5">
        <f ca="1">VLOOKUP(CONCATENATE($F2711," ",$G2711),AllocFactorMatrix,(U$4+1),FALSE)*$E2711</f>
        <v>43013.734548499619</v>
      </c>
      <c r="V2711" s="5">
        <f ca="1">VLOOKUP(CONCATENATE($F2711," ",$G2711),AllocFactorMatrix,(V$4+1),FALSE)*$E2711</f>
        <v>205744.85035513609</v>
      </c>
      <c r="W2711" s="5">
        <f ca="1">VLOOKUP(CONCATENATE($F2711," ",$G2711),AllocFactorMatrix,(W$4+1),FALSE)*$E2711</f>
        <v>34647.229199392874</v>
      </c>
      <c r="X2711" s="5">
        <f t="shared" ca="1" si="1378"/>
        <v>285934.25272239139</v>
      </c>
      <c r="Y2711" s="5">
        <f ca="1">VLOOKUP(CONCATENATE($F2711," ",$G2711),AllocFactorMatrix,(Y$4+1),FALSE)*$E2711</f>
        <v>22633.341907612587</v>
      </c>
      <c r="Z2711" s="5">
        <f ca="1">VLOOKUP(CONCATENATE($F2711," ",$G2711),AllocFactorMatrix,(Z$4+1),FALSE)*$E2711</f>
        <v>330.3352868568798</v>
      </c>
      <c r="AA2711" s="5">
        <f t="shared" ca="1" si="1376"/>
        <v>22963.677194469466</v>
      </c>
      <c r="AB2711" s="5">
        <f ca="1">VLOOKUP(CONCATENATE($F2711," ",$G2711),AllocFactorMatrix,(AB$4+1),FALSE)*$E2711</f>
        <v>385.87802786862841</v>
      </c>
      <c r="AC2711" s="5">
        <f ca="1">VLOOKUP(CONCATENATE($F2711," ",$G2711),AllocFactorMatrix,(AC$4+1),FALSE)*$E2711</f>
        <v>15536.16899666865</v>
      </c>
      <c r="AD2711" s="5">
        <f ca="1">VLOOKUP(CONCATENATE($F2711," ",$G2711),AllocFactorMatrix,(AD$4+1),FALSE)*$E2711</f>
        <v>2660.3902608334247</v>
      </c>
    </row>
    <row r="2712" spans="4:30" hidden="1" outlineLevel="1">
      <c r="D2712" s="7"/>
      <c r="E2712" s="51"/>
      <c r="F2712" s="52" t="str">
        <f>F2719</f>
        <v>FUELREV</v>
      </c>
      <c r="G2712" s="55" t="str">
        <f>$G$8</f>
        <v>PRODUCTION</v>
      </c>
      <c r="H2712" s="4">
        <f t="shared" si="1356"/>
        <v>0</v>
      </c>
      <c r="I2712" s="5">
        <f>VLOOKUP(CONCATENATE($F2712," ",$G2712),AllocFactorMatrix,(I$4+1),FALSE)*$E2719</f>
        <v>0</v>
      </c>
      <c r="J2712" s="5">
        <f>VLOOKUP(CONCATENATE($F2712," ",$G2712),AllocFactorMatrix,(J$4+1),FALSE)*$E2719</f>
        <v>0</v>
      </c>
      <c r="K2712" s="5">
        <f>VLOOKUP(CONCATENATE($F2712," ",$G2712),AllocFactorMatrix,(K$4+1),FALSE)*$E2719</f>
        <v>0</v>
      </c>
      <c r="L2712" s="5">
        <f>VLOOKUP(CONCATENATE($F2712," ",$G2712),AllocFactorMatrix,(L$4+1),FALSE)*$E2719</f>
        <v>0</v>
      </c>
      <c r="M2712" s="5">
        <f>VLOOKUP(CONCATENATE($F2712," ",$G2712),AllocFactorMatrix,(M$4+1),FALSE)*$E2719</f>
        <v>0</v>
      </c>
      <c r="N2712" s="5">
        <f t="shared" si="1357"/>
        <v>0</v>
      </c>
      <c r="O2712" s="5">
        <f>VLOOKUP(CONCATENATE($F2712," ",$G2712),AllocFactorMatrix,(O$4+1),FALSE)*$E2719</f>
        <v>0</v>
      </c>
      <c r="P2712" s="5">
        <f>VLOOKUP(CONCATENATE($F2712," ",$G2712),AllocFactorMatrix,(P$4+1),FALSE)*$E2719</f>
        <v>0</v>
      </c>
      <c r="Q2712" s="5">
        <f>VLOOKUP(CONCATENATE($F2712," ",$G2712),AllocFactorMatrix,(Q$4+1),FALSE)*$E2719</f>
        <v>0</v>
      </c>
      <c r="R2712" s="5">
        <f>VLOOKUP(CONCATENATE($F2712," ",$G2712),AllocFactorMatrix,(R$4+1),FALSE)*$E2719</f>
        <v>0</v>
      </c>
      <c r="S2712" s="5">
        <f>SUBTOTAL(9,O2712:R2712)</f>
        <v>0</v>
      </c>
      <c r="T2712" s="5">
        <f>VLOOKUP(CONCATENATE($F2712," ",$G2712),AllocFactorMatrix,(T$4+1),FALSE)*$E2719</f>
        <v>0</v>
      </c>
      <c r="U2712" s="5">
        <f>VLOOKUP(CONCATENATE($F2712," ",$G2712),AllocFactorMatrix,(U$4+1),FALSE)*$E2719</f>
        <v>0</v>
      </c>
      <c r="V2712" s="5">
        <f>VLOOKUP(CONCATENATE($F2712," ",$G2712),AllocFactorMatrix,(V$4+1),FALSE)*$E2719</f>
        <v>0</v>
      </c>
      <c r="W2712" s="5">
        <f>VLOOKUP(CONCATENATE($F2712," ",$G2712),AllocFactorMatrix,(W$4+1),FALSE)*$E2719</f>
        <v>0</v>
      </c>
      <c r="X2712" s="5">
        <f>SUBTOTAL(9,T2712:W2712)</f>
        <v>0</v>
      </c>
      <c r="Y2712" s="5">
        <f>VLOOKUP(CONCATENATE($F2712," ",$G2712),AllocFactorMatrix,(Y$4+1),FALSE)*$E2719</f>
        <v>0</v>
      </c>
      <c r="Z2712" s="5">
        <f>VLOOKUP(CONCATENATE($F2712," ",$G2712),AllocFactorMatrix,(Z$4+1),FALSE)*$E2719</f>
        <v>0</v>
      </c>
      <c r="AA2712" s="5">
        <f t="shared" si="1358"/>
        <v>0</v>
      </c>
      <c r="AB2712" s="5">
        <f>VLOOKUP(CONCATENATE($F2712," ",$G2712),AllocFactorMatrix,(AB$4+1),FALSE)*$E2719</f>
        <v>0</v>
      </c>
      <c r="AC2712" s="5">
        <f>VLOOKUP(CONCATENATE($F2712," ",$G2712),AllocFactorMatrix,(AC$4+1),FALSE)*$E2719</f>
        <v>0</v>
      </c>
      <c r="AD2712" s="5">
        <f>VLOOKUP(CONCATENATE($F2712," ",$G2712),AllocFactorMatrix,(AD$4+1),FALSE)*$E2719</f>
        <v>0</v>
      </c>
    </row>
    <row r="2713" spans="4:30" hidden="1" outlineLevel="1">
      <c r="D2713" s="7"/>
      <c r="E2713" s="51"/>
      <c r="F2713" s="52" t="str">
        <f>F2719</f>
        <v>FUELREV</v>
      </c>
      <c r="G2713" s="55" t="str">
        <f>$G$9</f>
        <v>BULKTRAN</v>
      </c>
      <c r="H2713" s="4">
        <f t="shared" si="1356"/>
        <v>0</v>
      </c>
      <c r="I2713" s="5">
        <f>VLOOKUP(CONCATENATE($F2713," ",$G2713),AllocFactorMatrix,(I$4+1),FALSE)*$E2719</f>
        <v>0</v>
      </c>
      <c r="J2713" s="5">
        <f>VLOOKUP(CONCATENATE($F2713," ",$G2713),AllocFactorMatrix,(J$4+1),FALSE)*$E2719</f>
        <v>0</v>
      </c>
      <c r="K2713" s="5">
        <f>VLOOKUP(CONCATENATE($F2713," ",$G2713),AllocFactorMatrix,(K$4+1),FALSE)*$E2719</f>
        <v>0</v>
      </c>
      <c r="L2713" s="5">
        <f>VLOOKUP(CONCATENATE($F2713," ",$G2713),AllocFactorMatrix,(L$4+1),FALSE)*$E2719</f>
        <v>0</v>
      </c>
      <c r="M2713" s="5">
        <f>VLOOKUP(CONCATENATE($F2713," ",$G2713),AllocFactorMatrix,(M$4+1),FALSE)*$E2719</f>
        <v>0</v>
      </c>
      <c r="N2713" s="5">
        <f t="shared" si="1357"/>
        <v>0</v>
      </c>
      <c r="O2713" s="5">
        <f>VLOOKUP(CONCATENATE($F2713," ",$G2713),AllocFactorMatrix,(O$4+1),FALSE)*$E2719</f>
        <v>0</v>
      </c>
      <c r="P2713" s="5">
        <f>VLOOKUP(CONCATENATE($F2713," ",$G2713),AllocFactorMatrix,(P$4+1),FALSE)*$E2719</f>
        <v>0</v>
      </c>
      <c r="Q2713" s="5">
        <f>VLOOKUP(CONCATENATE($F2713," ",$G2713),AllocFactorMatrix,(Q$4+1),FALSE)*$E2719</f>
        <v>0</v>
      </c>
      <c r="R2713" s="5">
        <f>VLOOKUP(CONCATENATE($F2713," ",$G2713),AllocFactorMatrix,(R$4+1),FALSE)*$E2719</f>
        <v>0</v>
      </c>
      <c r="S2713" s="5">
        <f t="shared" ref="S2713:S2719" si="1379">SUBTOTAL(9,O2713:R2713)</f>
        <v>0</v>
      </c>
      <c r="T2713" s="5">
        <f>VLOOKUP(CONCATENATE($F2713," ",$G2713),AllocFactorMatrix,(T$4+1),FALSE)*$E2719</f>
        <v>0</v>
      </c>
      <c r="U2713" s="5">
        <f>VLOOKUP(CONCATENATE($F2713," ",$G2713),AllocFactorMatrix,(U$4+1),FALSE)*$E2719</f>
        <v>0</v>
      </c>
      <c r="V2713" s="5">
        <f>VLOOKUP(CONCATENATE($F2713," ",$G2713),AllocFactorMatrix,(V$4+1),FALSE)*$E2719</f>
        <v>0</v>
      </c>
      <c r="W2713" s="5">
        <f>VLOOKUP(CONCATENATE($F2713," ",$G2713),AllocFactorMatrix,(W$4+1),FALSE)*$E2719</f>
        <v>0</v>
      </c>
      <c r="X2713" s="5">
        <f t="shared" ref="X2713:X2719" si="1380">SUBTOTAL(9,T2713:W2713)</f>
        <v>0</v>
      </c>
      <c r="Y2713" s="5">
        <f>VLOOKUP(CONCATENATE($F2713," ",$G2713),AllocFactorMatrix,(Y$4+1),FALSE)*$E2719</f>
        <v>0</v>
      </c>
      <c r="Z2713" s="5">
        <f>VLOOKUP(CONCATENATE($F2713," ",$G2713),AllocFactorMatrix,(Z$4+1),FALSE)*$E2719</f>
        <v>0</v>
      </c>
      <c r="AA2713" s="5">
        <f t="shared" si="1358"/>
        <v>0</v>
      </c>
      <c r="AB2713" s="5">
        <f>VLOOKUP(CONCATENATE($F2713," ",$G2713),AllocFactorMatrix,(AB$4+1),FALSE)*$E2719</f>
        <v>0</v>
      </c>
      <c r="AC2713" s="5">
        <f>VLOOKUP(CONCATENATE($F2713," ",$G2713),AllocFactorMatrix,(AC$4+1),FALSE)*$E2719</f>
        <v>0</v>
      </c>
      <c r="AD2713" s="5">
        <f>VLOOKUP(CONCATENATE($F2713," ",$G2713),AllocFactorMatrix,(AD$4+1),FALSE)*$E2719</f>
        <v>0</v>
      </c>
    </row>
    <row r="2714" spans="4:30" hidden="1" outlineLevel="1">
      <c r="D2714" s="7"/>
      <c r="E2714" s="51"/>
      <c r="F2714" s="52" t="str">
        <f>F2719</f>
        <v>FUELREV</v>
      </c>
      <c r="G2714" s="55" t="str">
        <f>$G$10</f>
        <v>SUBTRAN</v>
      </c>
      <c r="H2714" s="4">
        <f t="shared" si="1356"/>
        <v>0</v>
      </c>
      <c r="I2714" s="5">
        <f>VLOOKUP(CONCATENATE($F2714," ",$G2714),AllocFactorMatrix,(I$4+1),FALSE)*$E2719</f>
        <v>0</v>
      </c>
      <c r="J2714" s="5">
        <f>VLOOKUP(CONCATENATE($F2714," ",$G2714),AllocFactorMatrix,(J$4+1),FALSE)*$E2719</f>
        <v>0</v>
      </c>
      <c r="K2714" s="5">
        <f>VLOOKUP(CONCATENATE($F2714," ",$G2714),AllocFactorMatrix,(K$4+1),FALSE)*$E2719</f>
        <v>0</v>
      </c>
      <c r="L2714" s="5">
        <f>VLOOKUP(CONCATENATE($F2714," ",$G2714),AllocFactorMatrix,(L$4+1),FALSE)*$E2719</f>
        <v>0</v>
      </c>
      <c r="M2714" s="5">
        <f>VLOOKUP(CONCATENATE($F2714," ",$G2714),AllocFactorMatrix,(M$4+1),FALSE)*$E2719</f>
        <v>0</v>
      </c>
      <c r="N2714" s="5">
        <f t="shared" si="1357"/>
        <v>0</v>
      </c>
      <c r="O2714" s="5">
        <f>VLOOKUP(CONCATENATE($F2714," ",$G2714),AllocFactorMatrix,(O$4+1),FALSE)*$E2719</f>
        <v>0</v>
      </c>
      <c r="P2714" s="5">
        <f>VLOOKUP(CONCATENATE($F2714," ",$G2714),AllocFactorMatrix,(P$4+1),FALSE)*$E2719</f>
        <v>0</v>
      </c>
      <c r="Q2714" s="5">
        <f>VLOOKUP(CONCATENATE($F2714," ",$G2714),AllocFactorMatrix,(Q$4+1),FALSE)*$E2719</f>
        <v>0</v>
      </c>
      <c r="R2714" s="5">
        <f>VLOOKUP(CONCATENATE($F2714," ",$G2714),AllocFactorMatrix,(R$4+1),FALSE)*$E2719</f>
        <v>0</v>
      </c>
      <c r="S2714" s="5">
        <f t="shared" si="1379"/>
        <v>0</v>
      </c>
      <c r="T2714" s="5">
        <f>VLOOKUP(CONCATENATE($F2714," ",$G2714),AllocFactorMatrix,(T$4+1),FALSE)*$E2719</f>
        <v>0</v>
      </c>
      <c r="U2714" s="5">
        <f>VLOOKUP(CONCATENATE($F2714," ",$G2714),AllocFactorMatrix,(U$4+1),FALSE)*$E2719</f>
        <v>0</v>
      </c>
      <c r="V2714" s="5">
        <f>VLOOKUP(CONCATENATE($F2714," ",$G2714),AllocFactorMatrix,(V$4+1),FALSE)*$E2719</f>
        <v>0</v>
      </c>
      <c r="W2714" s="5">
        <f>VLOOKUP(CONCATENATE($F2714," ",$G2714),AllocFactorMatrix,(W$4+1),FALSE)*$E2719</f>
        <v>0</v>
      </c>
      <c r="X2714" s="5">
        <f t="shared" si="1380"/>
        <v>0</v>
      </c>
      <c r="Y2714" s="5">
        <f>VLOOKUP(CONCATENATE($F2714," ",$G2714),AllocFactorMatrix,(Y$4+1),FALSE)*$E2719</f>
        <v>0</v>
      </c>
      <c r="Z2714" s="5">
        <f>VLOOKUP(CONCATENATE($F2714," ",$G2714),AllocFactorMatrix,(Z$4+1),FALSE)*$E2719</f>
        <v>0</v>
      </c>
      <c r="AA2714" s="5">
        <f t="shared" si="1358"/>
        <v>0</v>
      </c>
      <c r="AB2714" s="5">
        <f>VLOOKUP(CONCATENATE($F2714," ",$G2714),AllocFactorMatrix,(AB$4+1),FALSE)*$E2719</f>
        <v>0</v>
      </c>
      <c r="AC2714" s="5">
        <f>VLOOKUP(CONCATENATE($F2714," ",$G2714),AllocFactorMatrix,(AC$4+1),FALSE)*$E2719</f>
        <v>0</v>
      </c>
      <c r="AD2714" s="5">
        <f>VLOOKUP(CONCATENATE($F2714," ",$G2714),AllocFactorMatrix,(AD$4+1),FALSE)*$E2719</f>
        <v>0</v>
      </c>
    </row>
    <row r="2715" spans="4:30" hidden="1" outlineLevel="1">
      <c r="D2715" s="7"/>
      <c r="E2715" s="51"/>
      <c r="F2715" s="52" t="str">
        <f>F2719</f>
        <v>FUELREV</v>
      </c>
      <c r="G2715" s="55" t="str">
        <f>$G$11</f>
        <v>DISTPRI</v>
      </c>
      <c r="H2715" s="4">
        <f t="shared" si="1356"/>
        <v>0</v>
      </c>
      <c r="I2715" s="5">
        <f>VLOOKUP(CONCATENATE($F2715," ",$G2715),AllocFactorMatrix,(I$4+1),FALSE)*$E2719</f>
        <v>0</v>
      </c>
      <c r="J2715" s="5">
        <f>VLOOKUP(CONCATENATE($F2715," ",$G2715),AllocFactorMatrix,(J$4+1),FALSE)*$E2719</f>
        <v>0</v>
      </c>
      <c r="K2715" s="5">
        <f>VLOOKUP(CONCATENATE($F2715," ",$G2715),AllocFactorMatrix,(K$4+1),FALSE)*$E2719</f>
        <v>0</v>
      </c>
      <c r="L2715" s="5">
        <f>VLOOKUP(CONCATENATE($F2715," ",$G2715),AllocFactorMatrix,(L$4+1),FALSE)*$E2719</f>
        <v>0</v>
      </c>
      <c r="M2715" s="5">
        <f>VLOOKUP(CONCATENATE($F2715," ",$G2715),AllocFactorMatrix,(M$4+1),FALSE)*$E2719</f>
        <v>0</v>
      </c>
      <c r="N2715" s="5">
        <f t="shared" si="1357"/>
        <v>0</v>
      </c>
      <c r="O2715" s="5">
        <f>VLOOKUP(CONCATENATE($F2715," ",$G2715),AllocFactorMatrix,(O$4+1),FALSE)*$E2719</f>
        <v>0</v>
      </c>
      <c r="P2715" s="5">
        <f>VLOOKUP(CONCATENATE($F2715," ",$G2715),AllocFactorMatrix,(P$4+1),FALSE)*$E2719</f>
        <v>0</v>
      </c>
      <c r="Q2715" s="5">
        <f>VLOOKUP(CONCATENATE($F2715," ",$G2715),AllocFactorMatrix,(Q$4+1),FALSE)*$E2719</f>
        <v>0</v>
      </c>
      <c r="R2715" s="5">
        <f>VLOOKUP(CONCATENATE($F2715," ",$G2715),AllocFactorMatrix,(R$4+1),FALSE)*$E2719</f>
        <v>0</v>
      </c>
      <c r="S2715" s="5">
        <f t="shared" si="1379"/>
        <v>0</v>
      </c>
      <c r="T2715" s="5">
        <f>VLOOKUP(CONCATENATE($F2715," ",$G2715),AllocFactorMatrix,(T$4+1),FALSE)*$E2719</f>
        <v>0</v>
      </c>
      <c r="U2715" s="5">
        <f>VLOOKUP(CONCATENATE($F2715," ",$G2715),AllocFactorMatrix,(U$4+1),FALSE)*$E2719</f>
        <v>0</v>
      </c>
      <c r="V2715" s="5">
        <f>VLOOKUP(CONCATENATE($F2715," ",$G2715),AllocFactorMatrix,(V$4+1),FALSE)*$E2719</f>
        <v>0</v>
      </c>
      <c r="W2715" s="5">
        <f>VLOOKUP(CONCATENATE($F2715," ",$G2715),AllocFactorMatrix,(W$4+1),FALSE)*$E2719</f>
        <v>0</v>
      </c>
      <c r="X2715" s="5">
        <f t="shared" si="1380"/>
        <v>0</v>
      </c>
      <c r="Y2715" s="5">
        <f>VLOOKUP(CONCATENATE($F2715," ",$G2715),AllocFactorMatrix,(Y$4+1),FALSE)*$E2719</f>
        <v>0</v>
      </c>
      <c r="Z2715" s="5">
        <f>VLOOKUP(CONCATENATE($F2715," ",$G2715),AllocFactorMatrix,(Z$4+1),FALSE)*$E2719</f>
        <v>0</v>
      </c>
      <c r="AA2715" s="5">
        <f t="shared" si="1358"/>
        <v>0</v>
      </c>
      <c r="AB2715" s="5">
        <f>VLOOKUP(CONCATENATE($F2715," ",$G2715),AllocFactorMatrix,(AB$4+1),FALSE)*$E2719</f>
        <v>0</v>
      </c>
      <c r="AC2715" s="5">
        <f>VLOOKUP(CONCATENATE($F2715," ",$G2715),AllocFactorMatrix,(AC$4+1),FALSE)*$E2719</f>
        <v>0</v>
      </c>
      <c r="AD2715" s="5">
        <f>VLOOKUP(CONCATENATE($F2715," ",$G2715),AllocFactorMatrix,(AD$4+1),FALSE)*$E2719</f>
        <v>0</v>
      </c>
    </row>
    <row r="2716" spans="4:30" hidden="1" outlineLevel="1">
      <c r="D2716" s="7"/>
      <c r="E2716" s="51"/>
      <c r="F2716" s="52" t="str">
        <f>F2719</f>
        <v>FUELREV</v>
      </c>
      <c r="G2716" s="55" t="str">
        <f>$G$12</f>
        <v>DISTSEC</v>
      </c>
      <c r="H2716" s="4">
        <f t="shared" si="1356"/>
        <v>0</v>
      </c>
      <c r="I2716" s="5">
        <f>VLOOKUP(CONCATENATE($F2716," ",$G2716),AllocFactorMatrix,(I$4+1),FALSE)*$E2719</f>
        <v>0</v>
      </c>
      <c r="J2716" s="5">
        <f>VLOOKUP(CONCATENATE($F2716," ",$G2716),AllocFactorMatrix,(J$4+1),FALSE)*$E2719</f>
        <v>0</v>
      </c>
      <c r="K2716" s="5">
        <f>VLOOKUP(CONCATENATE($F2716," ",$G2716),AllocFactorMatrix,(K$4+1),FALSE)*$E2719</f>
        <v>0</v>
      </c>
      <c r="L2716" s="5">
        <f>VLOOKUP(CONCATENATE($F2716," ",$G2716),AllocFactorMatrix,(L$4+1),FALSE)*$E2719</f>
        <v>0</v>
      </c>
      <c r="M2716" s="5">
        <f>VLOOKUP(CONCATENATE($F2716," ",$G2716),AllocFactorMatrix,(M$4+1),FALSE)*$E2719</f>
        <v>0</v>
      </c>
      <c r="N2716" s="5">
        <f t="shared" si="1357"/>
        <v>0</v>
      </c>
      <c r="O2716" s="5">
        <f>VLOOKUP(CONCATENATE($F2716," ",$G2716),AllocFactorMatrix,(O$4+1),FALSE)*$E2719</f>
        <v>0</v>
      </c>
      <c r="P2716" s="5">
        <f>VLOOKUP(CONCATENATE($F2716," ",$G2716),AllocFactorMatrix,(P$4+1),FALSE)*$E2719</f>
        <v>0</v>
      </c>
      <c r="Q2716" s="5">
        <f>VLOOKUP(CONCATENATE($F2716," ",$G2716),AllocFactorMatrix,(Q$4+1),FALSE)*$E2719</f>
        <v>0</v>
      </c>
      <c r="R2716" s="5">
        <f>VLOOKUP(CONCATENATE($F2716," ",$G2716),AllocFactorMatrix,(R$4+1),FALSE)*$E2719</f>
        <v>0</v>
      </c>
      <c r="S2716" s="5">
        <f t="shared" si="1379"/>
        <v>0</v>
      </c>
      <c r="T2716" s="5">
        <f>VLOOKUP(CONCATENATE($F2716," ",$G2716),AllocFactorMatrix,(T$4+1),FALSE)*$E2719</f>
        <v>0</v>
      </c>
      <c r="U2716" s="5">
        <f>VLOOKUP(CONCATENATE($F2716," ",$G2716),AllocFactorMatrix,(U$4+1),FALSE)*$E2719</f>
        <v>0</v>
      </c>
      <c r="V2716" s="5">
        <f>VLOOKUP(CONCATENATE($F2716," ",$G2716),AllocFactorMatrix,(V$4+1),FALSE)*$E2719</f>
        <v>0</v>
      </c>
      <c r="W2716" s="5">
        <f>VLOOKUP(CONCATENATE($F2716," ",$G2716),AllocFactorMatrix,(W$4+1),FALSE)*$E2719</f>
        <v>0</v>
      </c>
      <c r="X2716" s="5">
        <f t="shared" si="1380"/>
        <v>0</v>
      </c>
      <c r="Y2716" s="5">
        <f>VLOOKUP(CONCATENATE($F2716," ",$G2716),AllocFactorMatrix,(Y$4+1),FALSE)*$E2719</f>
        <v>0</v>
      </c>
      <c r="Z2716" s="5">
        <f>VLOOKUP(CONCATENATE($F2716," ",$G2716),AllocFactorMatrix,(Z$4+1),FALSE)*$E2719</f>
        <v>0</v>
      </c>
      <c r="AA2716" s="5">
        <f t="shared" si="1358"/>
        <v>0</v>
      </c>
      <c r="AB2716" s="5">
        <f>VLOOKUP(CONCATENATE($F2716," ",$G2716),AllocFactorMatrix,(AB$4+1),FALSE)*$E2719</f>
        <v>0</v>
      </c>
      <c r="AC2716" s="5">
        <f>VLOOKUP(CONCATENATE($F2716," ",$G2716),AllocFactorMatrix,(AC$4+1),FALSE)*$E2719</f>
        <v>0</v>
      </c>
      <c r="AD2716" s="5">
        <f>VLOOKUP(CONCATENATE($F2716," ",$G2716),AllocFactorMatrix,(AD$4+1),FALSE)*$E2719</f>
        <v>0</v>
      </c>
    </row>
    <row r="2717" spans="4:30" hidden="1" outlineLevel="1">
      <c r="D2717" s="7"/>
      <c r="E2717" s="51"/>
      <c r="F2717" s="52" t="str">
        <f>F2719</f>
        <v>FUELREV</v>
      </c>
      <c r="G2717" s="55" t="str">
        <f>$G$13</f>
        <v>ENERGY</v>
      </c>
      <c r="H2717" s="4">
        <f t="shared" si="1356"/>
        <v>-2385815.9999999995</v>
      </c>
      <c r="I2717" s="5">
        <f>VLOOKUP(CONCATENATE($F2717," ",$G2717),AllocFactorMatrix,(I$4+1),FALSE)*$E2719</f>
        <v>-822632.73678961489</v>
      </c>
      <c r="J2717" s="5">
        <f>VLOOKUP(CONCATENATE($F2717," ",$G2717),AllocFactorMatrix,(J$4+1),FALSE)*$E2719</f>
        <v>-56189.971750499244</v>
      </c>
      <c r="K2717" s="5">
        <f>VLOOKUP(CONCATENATE($F2717," ",$G2717),AllocFactorMatrix,(K$4+1),FALSE)*$E2719</f>
        <v>-188350.57238481118</v>
      </c>
      <c r="L2717" s="5">
        <f>VLOOKUP(CONCATENATE($F2717," ",$G2717),AllocFactorMatrix,(L$4+1),FALSE)*$E2719</f>
        <v>-6844.7277633887152</v>
      </c>
      <c r="M2717" s="5">
        <f>VLOOKUP(CONCATENATE($F2717," ",$G2717),AllocFactorMatrix,(M$4+1),FALSE)*$E2719</f>
        <v>-796.66797756467395</v>
      </c>
      <c r="N2717" s="5">
        <f t="shared" si="1357"/>
        <v>-195991.96812576457</v>
      </c>
      <c r="O2717" s="5">
        <f>VLOOKUP(CONCATENATE($F2717," ",$G2717),AllocFactorMatrix,(O$4+1),FALSE)*$E2719</f>
        <v>-169227.89418579199</v>
      </c>
      <c r="P2717" s="5">
        <f>VLOOKUP(CONCATENATE($F2717," ",$G2717),AllocFactorMatrix,(P$4+1),FALSE)*$E2719</f>
        <v>-31936.063624222159</v>
      </c>
      <c r="Q2717" s="5">
        <f>VLOOKUP(CONCATENATE($F2717," ",$G2717),AllocFactorMatrix,(Q$4+1),FALSE)*$E2719</f>
        <v>-15204.183379137108</v>
      </c>
      <c r="R2717" s="5">
        <f>VLOOKUP(CONCATENATE($F2717," ",$G2717),AllocFactorMatrix,(R$4+1),FALSE)*$E2719</f>
        <v>-714.35444234121428</v>
      </c>
      <c r="S2717" s="5">
        <f t="shared" si="1379"/>
        <v>-217082.49563149246</v>
      </c>
      <c r="T2717" s="5">
        <f>VLOOKUP(CONCATENATE($F2717," ",$G2717),AllocFactorMatrix,(T$4+1),FALSE)*$E2719</f>
        <v>-6565.2322868743313</v>
      </c>
      <c r="U2717" s="5">
        <f>VLOOKUP(CONCATENATE($F2717," ",$G2717),AllocFactorMatrix,(U$4+1),FALSE)*$E2719</f>
        <v>-122737.15655683263</v>
      </c>
      <c r="V2717" s="5">
        <f>VLOOKUP(CONCATENATE($F2717," ",$G2717),AllocFactorMatrix,(V$4+1),FALSE)*$E2719</f>
        <v>-754690.45666442974</v>
      </c>
      <c r="W2717" s="5">
        <f>VLOOKUP(CONCATENATE($F2717," ",$G2717),AllocFactorMatrix,(W$4+1),FALSE)*$E2719</f>
        <v>-140495.9709391107</v>
      </c>
      <c r="X2717" s="5">
        <f t="shared" si="1380"/>
        <v>-1024488.8164472474</v>
      </c>
      <c r="Y2717" s="5">
        <f>VLOOKUP(CONCATENATE($F2717," ",$G2717),AllocFactorMatrix,(Y$4+1),FALSE)*$E2719</f>
        <v>-46585.226156530982</v>
      </c>
      <c r="Z2717" s="5">
        <f>VLOOKUP(CONCATENATE($F2717," ",$G2717),AllocFactorMatrix,(Z$4+1),FALSE)*$E2719</f>
        <v>-785.02233270990803</v>
      </c>
      <c r="AA2717" s="5">
        <f t="shared" si="1358"/>
        <v>-47370.24848924089</v>
      </c>
      <c r="AB2717" s="5">
        <f>VLOOKUP(CONCATENATE($F2717," ",$G2717),AllocFactorMatrix,(AB$4+1),FALSE)*$E2719</f>
        <v>-842.72120949033945</v>
      </c>
      <c r="AC2717" s="5">
        <f>VLOOKUP(CONCATENATE($F2717," ",$G2717),AllocFactorMatrix,(AC$4+1),FALSE)*$E2719</f>
        <v>-17619.860665260956</v>
      </c>
      <c r="AD2717" s="5">
        <f>VLOOKUP(CONCATENATE($F2717," ",$G2717),AllocFactorMatrix,(AD$4+1),FALSE)*$E2719</f>
        <v>-3597.1808913891969</v>
      </c>
    </row>
    <row r="2718" spans="4:30" hidden="1" outlineLevel="1">
      <c r="D2718" s="7"/>
      <c r="E2718" s="51"/>
      <c r="F2718" s="52" t="str">
        <f>F2719</f>
        <v>FUELREV</v>
      </c>
      <c r="G2718" s="55" t="str">
        <f>$G$14</f>
        <v>CUSTOMER</v>
      </c>
      <c r="H2718" s="4">
        <f t="shared" si="1356"/>
        <v>0</v>
      </c>
      <c r="I2718" s="5">
        <f>VLOOKUP(CONCATENATE($F2718," ",$G2718),AllocFactorMatrix,(I$4+1),FALSE)*$E2719</f>
        <v>0</v>
      </c>
      <c r="J2718" s="5">
        <f>VLOOKUP(CONCATENATE($F2718," ",$G2718),AllocFactorMatrix,(J$4+1),FALSE)*$E2719</f>
        <v>0</v>
      </c>
      <c r="K2718" s="5">
        <f>VLOOKUP(CONCATENATE($F2718," ",$G2718),AllocFactorMatrix,(K$4+1),FALSE)*$E2719</f>
        <v>0</v>
      </c>
      <c r="L2718" s="5">
        <f>VLOOKUP(CONCATENATE($F2718," ",$G2718),AllocFactorMatrix,(L$4+1),FALSE)*$E2719</f>
        <v>0</v>
      </c>
      <c r="M2718" s="5">
        <f>VLOOKUP(CONCATENATE($F2718," ",$G2718),AllocFactorMatrix,(M$4+1),FALSE)*$E2719</f>
        <v>0</v>
      </c>
      <c r="N2718" s="5">
        <f t="shared" si="1357"/>
        <v>0</v>
      </c>
      <c r="O2718" s="5">
        <f>VLOOKUP(CONCATENATE($F2718," ",$G2718),AllocFactorMatrix,(O$4+1),FALSE)*$E2719</f>
        <v>0</v>
      </c>
      <c r="P2718" s="5">
        <f>VLOOKUP(CONCATENATE($F2718," ",$G2718),AllocFactorMatrix,(P$4+1),FALSE)*$E2719</f>
        <v>0</v>
      </c>
      <c r="Q2718" s="5">
        <f>VLOOKUP(CONCATENATE($F2718," ",$G2718),AllocFactorMatrix,(Q$4+1),FALSE)*$E2719</f>
        <v>0</v>
      </c>
      <c r="R2718" s="5">
        <f>VLOOKUP(CONCATENATE($F2718," ",$G2718),AllocFactorMatrix,(R$4+1),FALSE)*$E2719</f>
        <v>0</v>
      </c>
      <c r="S2718" s="5">
        <f t="shared" si="1379"/>
        <v>0</v>
      </c>
      <c r="T2718" s="5">
        <f>VLOOKUP(CONCATENATE($F2718," ",$G2718),AllocFactorMatrix,(T$4+1),FALSE)*$E2719</f>
        <v>0</v>
      </c>
      <c r="U2718" s="5">
        <f>VLOOKUP(CONCATENATE($F2718," ",$G2718),AllocFactorMatrix,(U$4+1),FALSE)*$E2719</f>
        <v>0</v>
      </c>
      <c r="V2718" s="5">
        <f>VLOOKUP(CONCATENATE($F2718," ",$G2718),AllocFactorMatrix,(V$4+1),FALSE)*$E2719</f>
        <v>0</v>
      </c>
      <c r="W2718" s="5">
        <f>VLOOKUP(CONCATENATE($F2718," ",$G2718),AllocFactorMatrix,(W$4+1),FALSE)*$E2719</f>
        <v>0</v>
      </c>
      <c r="X2718" s="5">
        <f t="shared" si="1380"/>
        <v>0</v>
      </c>
      <c r="Y2718" s="5">
        <f>VLOOKUP(CONCATENATE($F2718," ",$G2718),AllocFactorMatrix,(Y$4+1),FALSE)*$E2719</f>
        <v>0</v>
      </c>
      <c r="Z2718" s="5">
        <f>VLOOKUP(CONCATENATE($F2718," ",$G2718),AllocFactorMatrix,(Z$4+1),FALSE)*$E2719</f>
        <v>0</v>
      </c>
      <c r="AA2718" s="5">
        <f t="shared" si="1358"/>
        <v>0</v>
      </c>
      <c r="AB2718" s="5">
        <f>VLOOKUP(CONCATENATE($F2718," ",$G2718),AllocFactorMatrix,(AB$4+1),FALSE)*$E2719</f>
        <v>0</v>
      </c>
      <c r="AC2718" s="5">
        <f>VLOOKUP(CONCATENATE($F2718," ",$G2718),AllocFactorMatrix,(AC$4+1),FALSE)*$E2719</f>
        <v>0</v>
      </c>
      <c r="AD2718" s="5">
        <f>VLOOKUP(CONCATENATE($F2718," ",$G2718),AllocFactorMatrix,(AD$4+1),FALSE)*$E2719</f>
        <v>0</v>
      </c>
    </row>
    <row r="2719" spans="4:30" collapsed="1">
      <c r="D2719" s="7" t="s">
        <v>251</v>
      </c>
      <c r="E2719" s="40">
        <v>-2385816</v>
      </c>
      <c r="F2719" s="10" t="s">
        <v>243</v>
      </c>
      <c r="G2719" s="55" t="str">
        <f>$G$15</f>
        <v>TOTAL</v>
      </c>
      <c r="H2719" s="4">
        <f t="shared" si="1356"/>
        <v>-2385815.9999999995</v>
      </c>
      <c r="I2719" s="5">
        <f>VLOOKUP(CONCATENATE($F2719," ",$G2719),AllocFactorMatrix,(I$4+1),FALSE)*$E2719</f>
        <v>-822632.73678961489</v>
      </c>
      <c r="J2719" s="5">
        <f>VLOOKUP(CONCATENATE($F2719," ",$G2719),AllocFactorMatrix,(J$4+1),FALSE)*$E2719</f>
        <v>-56189.971750499244</v>
      </c>
      <c r="K2719" s="5">
        <f>VLOOKUP(CONCATENATE($F2719," ",$G2719),AllocFactorMatrix,(K$4+1),FALSE)*$E2719</f>
        <v>-188350.57238481118</v>
      </c>
      <c r="L2719" s="5">
        <f>VLOOKUP(CONCATENATE($F2719," ",$G2719),AllocFactorMatrix,(L$4+1),FALSE)*$E2719</f>
        <v>-6844.7277633887152</v>
      </c>
      <c r="M2719" s="5">
        <f>VLOOKUP(CONCATENATE($F2719," ",$G2719),AllocFactorMatrix,(M$4+1),FALSE)*$E2719</f>
        <v>-796.66797756467395</v>
      </c>
      <c r="N2719" s="5">
        <f t="shared" si="1357"/>
        <v>-195991.96812576457</v>
      </c>
      <c r="O2719" s="5">
        <f>VLOOKUP(CONCATENATE($F2719," ",$G2719),AllocFactorMatrix,(O$4+1),FALSE)*$E2719</f>
        <v>-169227.89418579199</v>
      </c>
      <c r="P2719" s="5">
        <f>VLOOKUP(CONCATENATE($F2719," ",$G2719),AllocFactorMatrix,(P$4+1),FALSE)*$E2719</f>
        <v>-31936.063624222159</v>
      </c>
      <c r="Q2719" s="5">
        <f>VLOOKUP(CONCATENATE($F2719," ",$G2719),AllocFactorMatrix,(Q$4+1),FALSE)*$E2719</f>
        <v>-15204.183379137108</v>
      </c>
      <c r="R2719" s="5">
        <f>VLOOKUP(CONCATENATE($F2719," ",$G2719),AllocFactorMatrix,(R$4+1),FALSE)*$E2719</f>
        <v>-714.35444234121428</v>
      </c>
      <c r="S2719" s="5">
        <f t="shared" si="1379"/>
        <v>-217082.49563149246</v>
      </c>
      <c r="T2719" s="5">
        <f>VLOOKUP(CONCATENATE($F2719," ",$G2719),AllocFactorMatrix,(T$4+1),FALSE)*$E2719</f>
        <v>-6565.2322868743313</v>
      </c>
      <c r="U2719" s="5">
        <f>VLOOKUP(CONCATENATE($F2719," ",$G2719),AllocFactorMatrix,(U$4+1),FALSE)*$E2719</f>
        <v>-122737.15655683263</v>
      </c>
      <c r="V2719" s="5">
        <f>VLOOKUP(CONCATENATE($F2719," ",$G2719),AllocFactorMatrix,(V$4+1),FALSE)*$E2719</f>
        <v>-754690.45666442974</v>
      </c>
      <c r="W2719" s="5">
        <f>VLOOKUP(CONCATENATE($F2719," ",$G2719),AllocFactorMatrix,(W$4+1),FALSE)*$E2719</f>
        <v>-140495.9709391107</v>
      </c>
      <c r="X2719" s="5">
        <f t="shared" si="1380"/>
        <v>-1024488.8164472474</v>
      </c>
      <c r="Y2719" s="5">
        <f>VLOOKUP(CONCATENATE($F2719," ",$G2719),AllocFactorMatrix,(Y$4+1),FALSE)*$E2719</f>
        <v>-46585.226156530982</v>
      </c>
      <c r="Z2719" s="5">
        <f>VLOOKUP(CONCATENATE($F2719," ",$G2719),AllocFactorMatrix,(Z$4+1),FALSE)*$E2719</f>
        <v>-785.02233270990803</v>
      </c>
      <c r="AA2719" s="5">
        <f t="shared" si="1358"/>
        <v>-47370.24848924089</v>
      </c>
      <c r="AB2719" s="5">
        <f>VLOOKUP(CONCATENATE($F2719," ",$G2719),AllocFactorMatrix,(AB$4+1),FALSE)*$E2719</f>
        <v>-842.72120949033945</v>
      </c>
      <c r="AC2719" s="5">
        <f>VLOOKUP(CONCATENATE($F2719," ",$G2719),AllocFactorMatrix,(AC$4+1),FALSE)*$E2719</f>
        <v>-17619.860665260956</v>
      </c>
      <c r="AD2719" s="5">
        <f>VLOOKUP(CONCATENATE($F2719," ",$G2719),AllocFactorMatrix,(AD$4+1),FALSE)*$E2719</f>
        <v>-3597.1808913891969</v>
      </c>
    </row>
    <row r="2720" spans="4:30" hidden="1" outlineLevel="1">
      <c r="D2720" s="7"/>
      <c r="E2720" s="51"/>
      <c r="F2720" s="52" t="str">
        <f>F2727</f>
        <v>LABOR_M</v>
      </c>
      <c r="G2720" s="55" t="str">
        <f>$G$8</f>
        <v>PRODUCTION</v>
      </c>
      <c r="H2720" s="4">
        <f t="shared" ca="1" si="1356"/>
        <v>14955.965197760082</v>
      </c>
      <c r="I2720" s="5">
        <f ca="1">VLOOKUP(CONCATENATE($F2720," ",$G2720),AllocFactorMatrix,(I$4+1),FALSE)*$E2727</f>
        <v>7367.054062281989</v>
      </c>
      <c r="J2720" s="5">
        <f ca="1">VLOOKUP(CONCATENATE($F2720," ",$G2720),AllocFactorMatrix,(J$4+1),FALSE)*$E2727</f>
        <v>364.17980643283352</v>
      </c>
      <c r="K2720" s="5">
        <f ca="1">VLOOKUP(CONCATENATE($F2720," ",$G2720),AllocFactorMatrix,(K$4+1),FALSE)*$E2727</f>
        <v>1333.9697595327816</v>
      </c>
      <c r="L2720" s="5">
        <f ca="1">VLOOKUP(CONCATENATE($F2720," ",$G2720),AllocFactorMatrix,(L$4+1),FALSE)*$E2727</f>
        <v>41.988631906874168</v>
      </c>
      <c r="M2720" s="5">
        <f ca="1">VLOOKUP(CONCATENATE($F2720," ",$G2720),AllocFactorMatrix,(M$4+1),FALSE)*$E2727</f>
        <v>3.9375595436420303</v>
      </c>
      <c r="N2720" s="5">
        <f t="shared" ca="1" si="1357"/>
        <v>1379.8959509832978</v>
      </c>
      <c r="O2720" s="5">
        <f ca="1">VLOOKUP(CONCATENATE($F2720," ",$G2720),AllocFactorMatrix,(O$4+1),FALSE)*$E2727</f>
        <v>1014.0245305985168</v>
      </c>
      <c r="P2720" s="5">
        <f ca="1">VLOOKUP(CONCATENATE($F2720," ",$G2720),AllocFactorMatrix,(P$4+1),FALSE)*$E2727</f>
        <v>188.94231258861035</v>
      </c>
      <c r="Q2720" s="5">
        <f ca="1">VLOOKUP(CONCATENATE($F2720," ",$G2720),AllocFactorMatrix,(Q$4+1),FALSE)*$E2727</f>
        <v>85.379512952841907</v>
      </c>
      <c r="R2720" s="5">
        <f ca="1">VLOOKUP(CONCATENATE($F2720," ",$G2720),AllocFactorMatrix,(R$4+1),FALSE)*$E2727</f>
        <v>3.8394212595034367</v>
      </c>
      <c r="S2720" s="5">
        <f ca="1">SUBTOTAL(9,O2720:R2720)</f>
        <v>1292.1857773994725</v>
      </c>
      <c r="T2720" s="5">
        <f ca="1">VLOOKUP(CONCATENATE($F2720," ",$G2720),AllocFactorMatrix,(T$4+1),FALSE)*$E2727</f>
        <v>35.422474114148621</v>
      </c>
      <c r="U2720" s="5">
        <f ca="1">VLOOKUP(CONCATENATE($F2720," ",$G2720),AllocFactorMatrix,(U$4+1),FALSE)*$E2727</f>
        <v>579.68275353162107</v>
      </c>
      <c r="V2720" s="5">
        <f ca="1">VLOOKUP(CONCATENATE($F2720," ",$G2720),AllocFactorMatrix,(V$4+1),FALSE)*$E2727</f>
        <v>3063.639640598084</v>
      </c>
      <c r="W2720" s="5">
        <f ca="1">VLOOKUP(CONCATENATE($F2720," ",$G2720),AllocFactorMatrix,(W$4+1),FALSE)*$E2727</f>
        <v>553.2425415200305</v>
      </c>
      <c r="X2720" s="5">
        <f ca="1">SUBTOTAL(9,T2720:W2720)</f>
        <v>4231.987409763884</v>
      </c>
      <c r="Y2720" s="5">
        <f ca="1">VLOOKUP(CONCATENATE($F2720," ",$G2720),AllocFactorMatrix,(Y$4+1),FALSE)*$E2727</f>
        <v>311.40532429215233</v>
      </c>
      <c r="Z2720" s="5">
        <f ca="1">VLOOKUP(CONCATENATE($F2720," ",$G2720),AllocFactorMatrix,(Z$4+1),FALSE)*$E2727</f>
        <v>5.2159201485673483</v>
      </c>
      <c r="AA2720" s="5">
        <f t="shared" ca="1" si="1358"/>
        <v>316.62124444071969</v>
      </c>
      <c r="AB2720" s="5">
        <f ca="1">VLOOKUP(CONCATENATE($F2720," ",$G2720),AllocFactorMatrix,(AB$4+1),FALSE)*$E2727</f>
        <v>4.040946457888225</v>
      </c>
      <c r="AC2720" s="5">
        <f ca="1">VLOOKUP(CONCATENATE($F2720," ",$G2720),AllocFactorMatrix,(AC$4+1),FALSE)*$E2727</f>
        <v>0</v>
      </c>
      <c r="AD2720" s="5">
        <f ca="1">VLOOKUP(CONCATENATE($F2720," ",$G2720),AllocFactorMatrix,(AD$4+1),FALSE)*$E2727</f>
        <v>0</v>
      </c>
    </row>
    <row r="2721" spans="4:30" hidden="1" outlineLevel="1">
      <c r="D2721" s="7"/>
      <c r="E2721" s="51"/>
      <c r="F2721" s="52" t="str">
        <f>F2727</f>
        <v>LABOR_M</v>
      </c>
      <c r="G2721" s="55" t="str">
        <f>$G$9</f>
        <v>BULKTRAN</v>
      </c>
      <c r="H2721" s="4">
        <f t="shared" ca="1" si="1356"/>
        <v>54.646377122199091</v>
      </c>
      <c r="I2721" s="5">
        <f ca="1">VLOOKUP(CONCATENATE($F2721," ",$G2721),AllocFactorMatrix,(I$4+1),FALSE)*$E2727</f>
        <v>26.917875860488362</v>
      </c>
      <c r="J2721" s="5">
        <f ca="1">VLOOKUP(CONCATENATE($F2721," ",$G2721),AllocFactorMatrix,(J$4+1),FALSE)*$E2727</f>
        <v>1.330646787383446</v>
      </c>
      <c r="K2721" s="5">
        <f ca="1">VLOOKUP(CONCATENATE($F2721," ",$G2721),AllocFactorMatrix,(K$4+1),FALSE)*$E2727</f>
        <v>4.8740829217732564</v>
      </c>
      <c r="L2721" s="5">
        <f ca="1">VLOOKUP(CONCATENATE($F2721," ",$G2721),AllocFactorMatrix,(L$4+1),FALSE)*$E2727</f>
        <v>0.15341882544443819</v>
      </c>
      <c r="M2721" s="5">
        <f ca="1">VLOOKUP(CONCATENATE($F2721," ",$G2721),AllocFactorMatrix,(M$4+1),FALSE)*$E2727</f>
        <v>1.4387126535651641E-2</v>
      </c>
      <c r="N2721" s="5">
        <f t="shared" ca="1" si="1357"/>
        <v>5.0418888737533463</v>
      </c>
      <c r="O2721" s="5">
        <f ca="1">VLOOKUP(CONCATENATE($F2721," ",$G2721),AllocFactorMatrix,(O$4+1),FALSE)*$E2727</f>
        <v>3.7050612366058777</v>
      </c>
      <c r="P2721" s="5">
        <f ca="1">VLOOKUP(CONCATENATE($F2721," ",$G2721),AllocFactorMatrix,(P$4+1),FALSE)*$E2727</f>
        <v>0.69036085144166925</v>
      </c>
      <c r="Q2721" s="5">
        <f ca="1">VLOOKUP(CONCATENATE($F2721," ",$G2721),AllocFactorMatrix,(Q$4+1),FALSE)*$E2727</f>
        <v>0.31196121424710499</v>
      </c>
      <c r="R2721" s="5">
        <f ca="1">VLOOKUP(CONCATENATE($F2721," ",$G2721),AllocFactorMatrix,(R$4+1),FALSE)*$E2727</f>
        <v>1.4028547091647163E-2</v>
      </c>
      <c r="S2721" s="5">
        <f t="shared" ref="S2721:S2727" ca="1" si="1381">SUBTOTAL(9,O2721:R2721)</f>
        <v>4.7214118493862989</v>
      </c>
      <c r="T2721" s="5">
        <f ca="1">VLOOKUP(CONCATENATE($F2721," ",$G2721),AllocFactorMatrix,(T$4+1),FALSE)*$E2727</f>
        <v>0.12942727891162831</v>
      </c>
      <c r="U2721" s="5">
        <f ca="1">VLOOKUP(CONCATENATE($F2721," ",$G2721),AllocFactorMatrix,(U$4+1),FALSE)*$E2727</f>
        <v>2.1180553673304892</v>
      </c>
      <c r="V2721" s="5">
        <f ca="1">VLOOKUP(CONCATENATE($F2721," ",$G2721),AllocFactorMatrix,(V$4+1),FALSE)*$E2727</f>
        <v>11.19398213040205</v>
      </c>
      <c r="W2721" s="5">
        <f ca="1">VLOOKUP(CONCATENATE($F2721," ",$G2721),AllocFactorMatrix,(W$4+1),FALSE)*$E2727</f>
        <v>2.0214476407363757</v>
      </c>
      <c r="X2721" s="5">
        <f t="shared" ref="X2721:X2727" ca="1" si="1382">SUBTOTAL(9,T2721:W2721)</f>
        <v>15.462912417380544</v>
      </c>
      <c r="Y2721" s="5">
        <f ca="1">VLOOKUP(CONCATENATE($F2721," ",$G2721),AllocFactorMatrix,(Y$4+1),FALSE)*$E2727</f>
        <v>1.1378184265685694</v>
      </c>
      <c r="Z2721" s="5">
        <f ca="1">VLOOKUP(CONCATENATE($F2721," ",$G2721),AllocFactorMatrix,(Z$4+1),FALSE)*$E2727</f>
        <v>1.9058023718895548E-2</v>
      </c>
      <c r="AA2721" s="5">
        <f t="shared" ca="1" si="1358"/>
        <v>1.1568764502874649</v>
      </c>
      <c r="AB2721" s="5">
        <f ca="1">VLOOKUP(CONCATENATE($F2721," ",$G2721),AllocFactorMatrix,(AB$4+1),FALSE)*$E2727</f>
        <v>1.4764883519617081E-2</v>
      </c>
      <c r="AC2721" s="5">
        <f ca="1">VLOOKUP(CONCATENATE($F2721," ",$G2721),AllocFactorMatrix,(AC$4+1),FALSE)*$E2727</f>
        <v>0</v>
      </c>
      <c r="AD2721" s="5">
        <f ca="1">VLOOKUP(CONCATENATE($F2721," ",$G2721),AllocFactorMatrix,(AD$4+1),FALSE)*$E2727</f>
        <v>0</v>
      </c>
    </row>
    <row r="2722" spans="4:30" hidden="1" outlineLevel="1">
      <c r="D2722" s="7"/>
      <c r="E2722" s="51"/>
      <c r="F2722" s="52" t="str">
        <f>F2727</f>
        <v>LABOR_M</v>
      </c>
      <c r="G2722" s="55" t="str">
        <f>$G$10</f>
        <v>SUBTRAN</v>
      </c>
      <c r="H2722" s="4">
        <f t="shared" ca="1" si="1356"/>
        <v>12.019936312227031</v>
      </c>
      <c r="I2722" s="5">
        <f ca="1">VLOOKUP(CONCATENATE($F2722," ",$G2722),AllocFactorMatrix,(I$4+1),FALSE)*$E2727</f>
        <v>5.8521155289877971</v>
      </c>
      <c r="J2722" s="5">
        <f ca="1">VLOOKUP(CONCATENATE($F2722," ",$G2722),AllocFactorMatrix,(J$4+1),FALSE)*$E2727</f>
        <v>0.28243075090495584</v>
      </c>
      <c r="K2722" s="5">
        <f ca="1">VLOOKUP(CONCATENATE($F2722," ",$G2722),AllocFactorMatrix,(K$4+1),FALSE)*$E2727</f>
        <v>1.0274692622324335</v>
      </c>
      <c r="L2722" s="5">
        <f ca="1">VLOOKUP(CONCATENATE($F2722," ",$G2722),AllocFactorMatrix,(L$4+1),FALSE)*$E2727</f>
        <v>3.1737558787124968E-2</v>
      </c>
      <c r="M2722" s="5">
        <f ca="1">VLOOKUP(CONCATENATE($F2722," ",$G2722),AllocFactorMatrix,(M$4+1),FALSE)*$E2727</f>
        <v>3.9527450974513939E-3</v>
      </c>
      <c r="N2722" s="5">
        <f t="shared" ca="1" si="1357"/>
        <v>1.0631595661170099</v>
      </c>
      <c r="O2722" s="5">
        <f ca="1">VLOOKUP(CONCATENATE($F2722," ",$G2722),AllocFactorMatrix,(O$4+1),FALSE)*$E2727</f>
        <v>0.77626908677114959</v>
      </c>
      <c r="P2722" s="5">
        <f ca="1">VLOOKUP(CONCATENATE($F2722," ",$G2722),AllocFactorMatrix,(P$4+1),FALSE)*$E2727</f>
        <v>0.14430751782473056</v>
      </c>
      <c r="Q2722" s="5">
        <f ca="1">VLOOKUP(CONCATENATE($F2722," ",$G2722),AllocFactorMatrix,(Q$4+1),FALSE)*$E2727</f>
        <v>8.5864692585455524E-2</v>
      </c>
      <c r="R2722" s="5">
        <f ca="1">VLOOKUP(CONCATENATE($F2722," ",$G2722),AllocFactorMatrix,(R$4+1),FALSE)*$E2727</f>
        <v>0</v>
      </c>
      <c r="S2722" s="5">
        <f t="shared" ca="1" si="1381"/>
        <v>1.0064412971813357</v>
      </c>
      <c r="T2722" s="5">
        <f ca="1">VLOOKUP(CONCATENATE($F2722," ",$G2722),AllocFactorMatrix,(T$4+1),FALSE)*$E2727</f>
        <v>2.7105983614861669E-2</v>
      </c>
      <c r="U2722" s="5">
        <f ca="1">VLOOKUP(CONCATENATE($F2722," ",$G2722),AllocFactorMatrix,(U$4+1),FALSE)*$E2727</f>
        <v>0.44374042779190115</v>
      </c>
      <c r="V2722" s="5">
        <f ca="1">VLOOKUP(CONCATENATE($F2722," ",$G2722),AllocFactorMatrix,(V$4+1),FALSE)*$E2727</f>
        <v>3.0913989420322996</v>
      </c>
      <c r="W2722" s="5">
        <f ca="1">VLOOKUP(CONCATENATE($F2722," ",$G2722),AllocFactorMatrix,(W$4+1),FALSE)*$E2727</f>
        <v>0</v>
      </c>
      <c r="X2722" s="5">
        <f t="shared" ca="1" si="1382"/>
        <v>3.5622453534390623</v>
      </c>
      <c r="Y2722" s="5">
        <f ca="1">VLOOKUP(CONCATENATE($F2722," ",$G2722),AllocFactorMatrix,(Y$4+1),FALSE)*$E2727</f>
        <v>0.23363425233397025</v>
      </c>
      <c r="Z2722" s="5">
        <f ca="1">VLOOKUP(CONCATENATE($F2722," ",$G2722),AllocFactorMatrix,(Z$4+1),FALSE)*$E2727</f>
        <v>3.8946893337929965E-3</v>
      </c>
      <c r="AA2722" s="5">
        <f t="shared" ca="1" si="1358"/>
        <v>0.23752894166776325</v>
      </c>
      <c r="AB2722" s="5">
        <f ca="1">VLOOKUP(CONCATENATE($F2722," ",$G2722),AllocFactorMatrix,(AB$4+1),FALSE)*$E2727</f>
        <v>3.119867230205233E-3</v>
      </c>
      <c r="AC2722" s="5">
        <f ca="1">VLOOKUP(CONCATENATE($F2722," ",$G2722),AllocFactorMatrix,(AC$4+1),FALSE)*$E2727</f>
        <v>1.0608215543763712E-2</v>
      </c>
      <c r="AD2722" s="5">
        <f ca="1">VLOOKUP(CONCATENATE($F2722," ",$G2722),AllocFactorMatrix,(AD$4+1),FALSE)*$E2727</f>
        <v>2.2867911551400226E-3</v>
      </c>
    </row>
    <row r="2723" spans="4:30" hidden="1" outlineLevel="1">
      <c r="D2723" s="7"/>
      <c r="E2723" s="51"/>
      <c r="F2723" s="52" t="str">
        <f>F2727</f>
        <v>LABOR_M</v>
      </c>
      <c r="G2723" s="55" t="str">
        <f>$G$11</f>
        <v>DISTPRI</v>
      </c>
      <c r="H2723" s="4">
        <f t="shared" ca="1" si="1356"/>
        <v>7701.1549041173421</v>
      </c>
      <c r="I2723" s="5">
        <f ca="1">VLOOKUP(CONCATENATE($F2723," ",$G2723),AllocFactorMatrix,(I$4+1),FALSE)*$E2727</f>
        <v>5147.0102807396506</v>
      </c>
      <c r="J2723" s="5">
        <f ca="1">VLOOKUP(CONCATENATE($F2723," ",$G2723),AllocFactorMatrix,(J$4+1),FALSE)*$E2727</f>
        <v>242.61662817360607</v>
      </c>
      <c r="K2723" s="5">
        <f ca="1">VLOOKUP(CONCATENATE($F2723," ",$G2723),AllocFactorMatrix,(K$4+1),FALSE)*$E2727</f>
        <v>880.95586709636314</v>
      </c>
      <c r="L2723" s="5">
        <f ca="1">VLOOKUP(CONCATENATE($F2723," ",$G2723),AllocFactorMatrix,(L$4+1),FALSE)*$E2727</f>
        <v>27.226120288592654</v>
      </c>
      <c r="M2723" s="5">
        <f ca="1">VLOOKUP(CONCATENATE($F2723," ",$G2723),AllocFactorMatrix,(M$4+1),FALSE)*$E2727</f>
        <v>0</v>
      </c>
      <c r="N2723" s="5">
        <f t="shared" ca="1" si="1357"/>
        <v>908.18198738495585</v>
      </c>
      <c r="O2723" s="5">
        <f ca="1">VLOOKUP(CONCATENATE($F2723," ",$G2723),AllocFactorMatrix,(O$4+1),FALSE)*$E2727</f>
        <v>660.56292240252924</v>
      </c>
      <c r="P2723" s="5">
        <f ca="1">VLOOKUP(CONCATENATE($F2723," ",$G2723),AllocFactorMatrix,(P$4+1),FALSE)*$E2727</f>
        <v>123.02988874940385</v>
      </c>
      <c r="Q2723" s="5">
        <f ca="1">VLOOKUP(CONCATENATE($F2723," ",$G2723),AllocFactorMatrix,(Q$4+1),FALSE)*$E2727</f>
        <v>0</v>
      </c>
      <c r="R2723" s="5">
        <f ca="1">VLOOKUP(CONCATENATE($F2723," ",$G2723),AllocFactorMatrix,(R$4+1),FALSE)*$E2727</f>
        <v>0</v>
      </c>
      <c r="S2723" s="5">
        <f t="shared" ca="1" si="1381"/>
        <v>783.59281115193312</v>
      </c>
      <c r="T2723" s="5">
        <f ca="1">VLOOKUP(CONCATENATE($F2723," ",$G2723),AllocFactorMatrix,(T$4+1),FALSE)*$E2727</f>
        <v>23.548661109665204</v>
      </c>
      <c r="U2723" s="5">
        <f ca="1">VLOOKUP(CONCATENATE($F2723," ",$G2723),AllocFactorMatrix,(U$4+1),FALSE)*$E2727</f>
        <v>379.78661670290387</v>
      </c>
      <c r="V2723" s="5">
        <f ca="1">VLOOKUP(CONCATENATE($F2723," ",$G2723),AllocFactorMatrix,(V$4+1),FALSE)*$E2727</f>
        <v>0</v>
      </c>
      <c r="W2723" s="5">
        <f ca="1">VLOOKUP(CONCATENATE($F2723," ",$G2723),AllocFactorMatrix,(W$4+1),FALSE)*$E2727</f>
        <v>0</v>
      </c>
      <c r="X2723" s="5">
        <f t="shared" ca="1" si="1382"/>
        <v>403.33527781256907</v>
      </c>
      <c r="Y2723" s="5">
        <f ca="1">VLOOKUP(CONCATENATE($F2723," ",$G2723),AllocFactorMatrix,(Y$4+1),FALSE)*$E2727</f>
        <v>199.1900776797298</v>
      </c>
      <c r="Z2723" s="5">
        <f ca="1">VLOOKUP(CONCATENATE($F2723," ",$G2723),AllocFactorMatrix,(Z$4+1),FALSE)*$E2727</f>
        <v>3.3232702277888055</v>
      </c>
      <c r="AA2723" s="5">
        <f t="shared" ca="1" si="1358"/>
        <v>202.51334790751861</v>
      </c>
      <c r="AB2723" s="5">
        <f ca="1">VLOOKUP(CONCATENATE($F2723," ",$G2723),AllocFactorMatrix,(AB$4+1),FALSE)*$E2727</f>
        <v>2.6924057243938853</v>
      </c>
      <c r="AC2723" s="5">
        <f ca="1">VLOOKUP(CONCATENATE($F2723," ",$G2723),AllocFactorMatrix,(AC$4+1),FALSE)*$E2727</f>
        <v>9.2238079569940314</v>
      </c>
      <c r="AD2723" s="5">
        <f ca="1">VLOOKUP(CONCATENATE($F2723," ",$G2723),AllocFactorMatrix,(AD$4+1),FALSE)*$E2727</f>
        <v>1.9883572657197828</v>
      </c>
    </row>
    <row r="2724" spans="4:30" hidden="1" outlineLevel="1">
      <c r="D2724" s="7"/>
      <c r="E2724" s="51"/>
      <c r="F2724" s="52" t="str">
        <f>F2727</f>
        <v>LABOR_M</v>
      </c>
      <c r="G2724" s="55" t="str">
        <f>$G$12</f>
        <v>DISTSEC</v>
      </c>
      <c r="H2724" s="4">
        <f t="shared" ca="1" si="1356"/>
        <v>3178.3613500699157</v>
      </c>
      <c r="I2724" s="5">
        <f ca="1">VLOOKUP(CONCATENATE($F2724," ",$G2724),AllocFactorMatrix,(I$4+1),FALSE)*$E2727</f>
        <v>2376.465395168681</v>
      </c>
      <c r="J2724" s="5">
        <f ca="1">VLOOKUP(CONCATENATE($F2724," ",$G2724),AllocFactorMatrix,(J$4+1),FALSE)*$E2727</f>
        <v>114.57015410287076</v>
      </c>
      <c r="K2724" s="5">
        <f ca="1">VLOOKUP(CONCATENATE($F2724," ",$G2724),AllocFactorMatrix,(K$4+1),FALSE)*$E2727</f>
        <v>345.7059005997142</v>
      </c>
      <c r="L2724" s="5">
        <f ca="1">VLOOKUP(CONCATENATE($F2724," ",$G2724),AllocFactorMatrix,(L$4+1),FALSE)*$E2727</f>
        <v>0</v>
      </c>
      <c r="M2724" s="5">
        <f ca="1">VLOOKUP(CONCATENATE($F2724," ",$G2724),AllocFactorMatrix,(M$4+1),FALSE)*$E2727</f>
        <v>0</v>
      </c>
      <c r="N2724" s="5">
        <f t="shared" ca="1" si="1357"/>
        <v>345.7059005997142</v>
      </c>
      <c r="O2724" s="5">
        <f ca="1">VLOOKUP(CONCATENATE($F2724," ",$G2724),AllocFactorMatrix,(O$4+1),FALSE)*$E2727</f>
        <v>220.28514543179381</v>
      </c>
      <c r="P2724" s="5">
        <f ca="1">VLOOKUP(CONCATENATE($F2724," ",$G2724),AllocFactorMatrix,(P$4+1),FALSE)*$E2727</f>
        <v>0</v>
      </c>
      <c r="Q2724" s="5">
        <f ca="1">VLOOKUP(CONCATENATE($F2724," ",$G2724),AllocFactorMatrix,(Q$4+1),FALSE)*$E2727</f>
        <v>0</v>
      </c>
      <c r="R2724" s="5">
        <f ca="1">VLOOKUP(CONCATENATE($F2724," ",$G2724),AllocFactorMatrix,(R$4+1),FALSE)*$E2727</f>
        <v>0</v>
      </c>
      <c r="S2724" s="5">
        <f t="shared" ca="1" si="1381"/>
        <v>220.28514543179381</v>
      </c>
      <c r="T2724" s="5">
        <f ca="1">VLOOKUP(CONCATENATE($F2724," ",$G2724),AllocFactorMatrix,(T$4+1),FALSE)*$E2727</f>
        <v>5.9560482036684386</v>
      </c>
      <c r="U2724" s="5">
        <f ca="1">VLOOKUP(CONCATENATE($F2724," ",$G2724),AllocFactorMatrix,(U$4+1),FALSE)*$E2727</f>
        <v>0</v>
      </c>
      <c r="V2724" s="5">
        <f ca="1">VLOOKUP(CONCATENATE($F2724," ",$G2724),AllocFactorMatrix,(V$4+1),FALSE)*$E2727</f>
        <v>0</v>
      </c>
      <c r="W2724" s="5">
        <f ca="1">VLOOKUP(CONCATENATE($F2724," ",$G2724),AllocFactorMatrix,(W$4+1),FALSE)*$E2727</f>
        <v>0</v>
      </c>
      <c r="X2724" s="5">
        <f t="shared" ca="1" si="1382"/>
        <v>5.9560482036684386</v>
      </c>
      <c r="Y2724" s="5">
        <f ca="1">VLOOKUP(CONCATENATE($F2724," ",$G2724),AllocFactorMatrix,(Y$4+1),FALSE)*$E2727</f>
        <v>81.250874641913228</v>
      </c>
      <c r="Z2724" s="5">
        <f ca="1">VLOOKUP(CONCATENATE($F2724," ",$G2724),AllocFactorMatrix,(Z$4+1),FALSE)*$E2727</f>
        <v>0</v>
      </c>
      <c r="AA2724" s="5">
        <f t="shared" ca="1" si="1358"/>
        <v>81.250874641913228</v>
      </c>
      <c r="AB2724" s="5">
        <f ca="1">VLOOKUP(CONCATENATE($F2724," ",$G2724),AllocFactorMatrix,(AB$4+1),FALSE)*$E2727</f>
        <v>0.84314293990224687</v>
      </c>
      <c r="AC2724" s="5">
        <f ca="1">VLOOKUP(CONCATENATE($F2724," ",$G2724),AllocFactorMatrix,(AC$4+1),FALSE)*$E2727</f>
        <v>28.627945667142455</v>
      </c>
      <c r="AD2724" s="5">
        <f ca="1">VLOOKUP(CONCATENATE($F2724," ",$G2724),AllocFactorMatrix,(AD$4+1),FALSE)*$E2727</f>
        <v>4.6567433142293346</v>
      </c>
    </row>
    <row r="2725" spans="4:30" hidden="1" outlineLevel="1">
      <c r="D2725" s="7"/>
      <c r="E2725" s="51"/>
      <c r="F2725" s="52" t="str">
        <f>F2727</f>
        <v>LABOR_M</v>
      </c>
      <c r="G2725" s="55" t="str">
        <f>$G$13</f>
        <v>ENERGY</v>
      </c>
      <c r="H2725" s="4">
        <f t="shared" ca="1" si="1356"/>
        <v>3937.2258924140488</v>
      </c>
      <c r="I2725" s="5">
        <f ca="1">VLOOKUP(CONCATENATE($F2725," ",$G2725),AllocFactorMatrix,(I$4+1),FALSE)*$E2727</f>
        <v>1477.3538093314869</v>
      </c>
      <c r="J2725" s="5">
        <f ca="1">VLOOKUP(CONCATENATE($F2725," ",$G2725),AllocFactorMatrix,(J$4+1),FALSE)*$E2727</f>
        <v>95.742073201740169</v>
      </c>
      <c r="K2725" s="5">
        <f ca="1">VLOOKUP(CONCATENATE($F2725," ",$G2725),AllocFactorMatrix,(K$4+1),FALSE)*$E2727</f>
        <v>321.2250343897831</v>
      </c>
      <c r="L2725" s="5">
        <f ca="1">VLOOKUP(CONCATENATE($F2725," ",$G2725),AllocFactorMatrix,(L$4+1),FALSE)*$E2727</f>
        <v>10.20926084871193</v>
      </c>
      <c r="M2725" s="5">
        <f ca="1">VLOOKUP(CONCATENATE($F2725," ",$G2725),AllocFactorMatrix,(M$4+1),FALSE)*$E2727</f>
        <v>0.9411745018483022</v>
      </c>
      <c r="N2725" s="5">
        <f t="shared" ca="1" si="1357"/>
        <v>332.37546974034336</v>
      </c>
      <c r="O2725" s="5">
        <f ca="1">VLOOKUP(CONCATENATE($F2725," ",$G2725),AllocFactorMatrix,(O$4+1),FALSE)*$E2727</f>
        <v>292.86534598920866</v>
      </c>
      <c r="P2725" s="5">
        <f ca="1">VLOOKUP(CONCATENATE($F2725," ",$G2725),AllocFactorMatrix,(P$4+1),FALSE)*$E2727</f>
        <v>54.291599929281155</v>
      </c>
      <c r="Q2725" s="5">
        <f ca="1">VLOOKUP(CONCATENATE($F2725," ",$G2725),AllocFactorMatrix,(Q$4+1),FALSE)*$E2727</f>
        <v>24.668713364043441</v>
      </c>
      <c r="R2725" s="5">
        <f ca="1">VLOOKUP(CONCATENATE($F2725," ",$G2725),AllocFactorMatrix,(R$4+1),FALSE)*$E2727</f>
        <v>1.1430035739989828</v>
      </c>
      <c r="S2725" s="5">
        <f t="shared" ca="1" si="1381"/>
        <v>372.96866285653226</v>
      </c>
      <c r="T2725" s="5">
        <f ca="1">VLOOKUP(CONCATENATE($F2725," ",$G2725),AllocFactorMatrix,(T$4+1),FALSE)*$E2727</f>
        <v>11.223155037026448</v>
      </c>
      <c r="U2725" s="5">
        <f ca="1">VLOOKUP(CONCATENATE($F2725," ",$G2725),AllocFactorMatrix,(U$4+1),FALSE)*$E2727</f>
        <v>197.06178927043086</v>
      </c>
      <c r="V2725" s="5">
        <f ca="1">VLOOKUP(CONCATENATE($F2725," ",$G2725),AllocFactorMatrix,(V$4+1),FALSE)*$E2727</f>
        <v>1118.8350235875857</v>
      </c>
      <c r="W2725" s="5">
        <f ca="1">VLOOKUP(CONCATENATE($F2725," ",$G2725),AllocFactorMatrix,(W$4+1),FALSE)*$E2727</f>
        <v>212.26918993093457</v>
      </c>
      <c r="X2725" s="5">
        <f t="shared" ca="1" si="1382"/>
        <v>1539.3891578259777</v>
      </c>
      <c r="Y2725" s="5">
        <f ca="1">VLOOKUP(CONCATENATE($F2725," ",$G2725),AllocFactorMatrix,(Y$4+1),FALSE)*$E2727</f>
        <v>79.346050206125327</v>
      </c>
      <c r="Z2725" s="5">
        <f ca="1">VLOOKUP(CONCATENATE($F2725," ",$G2725),AllocFactorMatrix,(Z$4+1),FALSE)*$E2727</f>
        <v>1.2916272074943798</v>
      </c>
      <c r="AA2725" s="5">
        <f t="shared" ca="1" si="1358"/>
        <v>80.637677413619713</v>
      </c>
      <c r="AB2725" s="5">
        <f ca="1">VLOOKUP(CONCATENATE($F2725," ",$G2725),AllocFactorMatrix,(AB$4+1),FALSE)*$E2727</f>
        <v>1.4407062509697361</v>
      </c>
      <c r="AC2725" s="5">
        <f ca="1">VLOOKUP(CONCATENATE($F2725," ",$G2725),AllocFactorMatrix,(AC$4+1),FALSE)*$E2727</f>
        <v>31.153343454481256</v>
      </c>
      <c r="AD2725" s="5">
        <f ca="1">VLOOKUP(CONCATENATE($F2725," ",$G2725),AllocFactorMatrix,(AD$4+1),FALSE)*$E2727</f>
        <v>6.164992338897104</v>
      </c>
    </row>
    <row r="2726" spans="4:30" hidden="1" outlineLevel="1">
      <c r="D2726" s="7"/>
      <c r="E2726" s="51"/>
      <c r="F2726" s="52" t="str">
        <f>F2727</f>
        <v>LABOR_M</v>
      </c>
      <c r="G2726" s="55" t="str">
        <f>$G$14</f>
        <v>CUSTOMER</v>
      </c>
      <c r="H2726" s="4">
        <f t="shared" ca="1" si="1356"/>
        <v>2967.6263422041866</v>
      </c>
      <c r="I2726" s="5">
        <f ca="1">VLOOKUP(CONCATENATE($F2726," ",$G2726),AllocFactorMatrix,(I$4+1),FALSE)*$E2727</f>
        <v>2120.3719663686825</v>
      </c>
      <c r="J2726" s="5">
        <f ca="1">VLOOKUP(CONCATENATE($F2726," ",$G2726),AllocFactorMatrix,(J$4+1),FALSE)*$E2727</f>
        <v>362.86546339700959</v>
      </c>
      <c r="K2726" s="5">
        <f ca="1">VLOOKUP(CONCATENATE($F2726," ",$G2726),AllocFactorMatrix,(K$4+1),FALSE)*$E2727</f>
        <v>104.48569622589896</v>
      </c>
      <c r="L2726" s="5">
        <f ca="1">VLOOKUP(CONCATENATE($F2726," ",$G2726),AllocFactorMatrix,(L$4+1),FALSE)*$E2727</f>
        <v>17.466133784068106</v>
      </c>
      <c r="M2726" s="5">
        <f ca="1">VLOOKUP(CONCATENATE($F2726," ",$G2726),AllocFactorMatrix,(M$4+1),FALSE)*$E2727</f>
        <v>2.7595653793910531</v>
      </c>
      <c r="N2726" s="5">
        <f t="shared" ca="1" si="1357"/>
        <v>124.71139538935812</v>
      </c>
      <c r="O2726" s="5">
        <f ca="1">VLOOKUP(CONCATENATE($F2726," ",$G2726),AllocFactorMatrix,(O$4+1),FALSE)*$E2727</f>
        <v>19.497275074692681</v>
      </c>
      <c r="P2726" s="5">
        <f ca="1">VLOOKUP(CONCATENATE($F2726," ",$G2726),AllocFactorMatrix,(P$4+1),FALSE)*$E2727</f>
        <v>5.0074403511599392</v>
      </c>
      <c r="Q2726" s="5">
        <f ca="1">VLOOKUP(CONCATENATE($F2726," ",$G2726),AllocFactorMatrix,(Q$4+1),FALSE)*$E2727</f>
        <v>9.5776705634668726</v>
      </c>
      <c r="R2726" s="5">
        <f ca="1">VLOOKUP(CONCATENATE($F2726," ",$G2726),AllocFactorMatrix,(R$4+1),FALSE)*$E2727</f>
        <v>1.671635564918273</v>
      </c>
      <c r="S2726" s="5">
        <f t="shared" ca="1" si="1381"/>
        <v>35.754021554237767</v>
      </c>
      <c r="T2726" s="5">
        <f ca="1">VLOOKUP(CONCATENATE($F2726," ",$G2726),AllocFactorMatrix,(T$4+1),FALSE)*$E2727</f>
        <v>0.13559871109558552</v>
      </c>
      <c r="U2726" s="5">
        <f ca="1">VLOOKUP(CONCATENATE($F2726," ",$G2726),AllocFactorMatrix,(U$4+1),FALSE)*$E2727</f>
        <v>2.9810842897236074</v>
      </c>
      <c r="V2726" s="5">
        <f ca="1">VLOOKUP(CONCATENATE($F2726," ",$G2726),AllocFactorMatrix,(V$4+1),FALSE)*$E2727</f>
        <v>14.092378677340534</v>
      </c>
      <c r="W2726" s="5">
        <f ca="1">VLOOKUP(CONCATENATE($F2726," ",$G2726),AllocFactorMatrix,(W$4+1),FALSE)*$E2727</f>
        <v>2.5083872372040541</v>
      </c>
      <c r="X2726" s="5">
        <f t="shared" ca="1" si="1382"/>
        <v>19.717448915363782</v>
      </c>
      <c r="Y2726" s="5">
        <f ca="1">VLOOKUP(CONCATENATE($F2726," ",$G2726),AllocFactorMatrix,(Y$4+1),FALSE)*$E2727</f>
        <v>5.3364440731968887</v>
      </c>
      <c r="Z2726" s="5">
        <f ca="1">VLOOKUP(CONCATENATE($F2726," ",$G2726),AllocFactorMatrix,(Z$4+1),FALSE)*$E2727</f>
        <v>8.4543939489965886E-2</v>
      </c>
      <c r="AA2726" s="5">
        <f t="shared" ca="1" si="1358"/>
        <v>5.4209880126868546</v>
      </c>
      <c r="AB2726" s="5">
        <f ca="1">VLOOKUP(CONCATENATE($F2726," ",$G2726),AllocFactorMatrix,(AB$4+1),FALSE)*$E2727</f>
        <v>0.15206164118107932</v>
      </c>
      <c r="AC2726" s="5">
        <f ca="1">VLOOKUP(CONCATENATE($F2726," ",$G2726),AllocFactorMatrix,(AC$4+1),FALSE)*$E2727</f>
        <v>234.02775353774967</v>
      </c>
      <c r="AD2726" s="5">
        <f ca="1">VLOOKUP(CONCATENATE($F2726," ",$G2726),AllocFactorMatrix,(AD$4+1),FALSE)*$E2727</f>
        <v>64.605243387917099</v>
      </c>
    </row>
    <row r="2727" spans="4:30" collapsed="1">
      <c r="D2727" s="7" t="s">
        <v>260</v>
      </c>
      <c r="E2727" s="40">
        <v>32807</v>
      </c>
      <c r="F2727" s="10" t="s">
        <v>70</v>
      </c>
      <c r="G2727" s="55" t="str">
        <f>$G$15</f>
        <v>TOTAL</v>
      </c>
      <c r="H2727" s="4">
        <f t="shared" ca="1" si="1356"/>
        <v>32807</v>
      </c>
      <c r="I2727" s="5">
        <f ca="1">VLOOKUP(CONCATENATE($F2727," ",$G2727),AllocFactorMatrix,(I$4+1),FALSE)*$E2727</f>
        <v>18521.025505279962</v>
      </c>
      <c r="J2727" s="5">
        <f ca="1">VLOOKUP(CONCATENATE($F2727," ",$G2727),AllocFactorMatrix,(J$4+1),FALSE)*$E2727</f>
        <v>1181.5872028463486</v>
      </c>
      <c r="K2727" s="5">
        <f ca="1">VLOOKUP(CONCATENATE($F2727," ",$G2727),AllocFactorMatrix,(K$4+1),FALSE)*$E2727</f>
        <v>2992.2438100285472</v>
      </c>
      <c r="L2727" s="5">
        <f ca="1">VLOOKUP(CONCATENATE($F2727," ",$G2727),AllocFactorMatrix,(L$4+1),FALSE)*$E2727</f>
        <v>97.075303212478445</v>
      </c>
      <c r="M2727" s="5">
        <f ca="1">VLOOKUP(CONCATENATE($F2727," ",$G2727),AllocFactorMatrix,(M$4+1),FALSE)*$E2727</f>
        <v>7.6566392965144887</v>
      </c>
      <c r="N2727" s="5">
        <f t="shared" ca="1" si="1357"/>
        <v>3096.9757525375403</v>
      </c>
      <c r="O2727" s="5">
        <f ca="1">VLOOKUP(CONCATENATE($F2727," ",$G2727),AllocFactorMatrix,(O$4+1),FALSE)*$E2727</f>
        <v>2211.716549820118</v>
      </c>
      <c r="P2727" s="5">
        <f ca="1">VLOOKUP(CONCATENATE($F2727," ",$G2727),AllocFactorMatrix,(P$4+1),FALSE)*$E2727</f>
        <v>372.10590998772165</v>
      </c>
      <c r="Q2727" s="5">
        <f ca="1">VLOOKUP(CONCATENATE($F2727," ",$G2727),AllocFactorMatrix,(Q$4+1),FALSE)*$E2727</f>
        <v>120.02372278718478</v>
      </c>
      <c r="R2727" s="5">
        <f ca="1">VLOOKUP(CONCATENATE($F2727," ",$G2727),AllocFactorMatrix,(R$4+1),FALSE)*$E2727</f>
        <v>6.6680889455123404</v>
      </c>
      <c r="S2727" s="5">
        <f t="shared" ca="1" si="1381"/>
        <v>2710.5142715405368</v>
      </c>
      <c r="T2727" s="5">
        <f ca="1">VLOOKUP(CONCATENATE($F2727," ",$G2727),AllocFactorMatrix,(T$4+1),FALSE)*$E2727</f>
        <v>76.442470438130783</v>
      </c>
      <c r="U2727" s="5">
        <f ca="1">VLOOKUP(CONCATENATE($F2727," ",$G2727),AllocFactorMatrix,(U$4+1),FALSE)*$E2727</f>
        <v>1162.0740395898019</v>
      </c>
      <c r="V2727" s="5">
        <f ca="1">VLOOKUP(CONCATENATE($F2727," ",$G2727),AllocFactorMatrix,(V$4+1),FALSE)*$E2727</f>
        <v>4210.8524239354447</v>
      </c>
      <c r="W2727" s="5">
        <f ca="1">VLOOKUP(CONCATENATE($F2727," ",$G2727),AllocFactorMatrix,(W$4+1),FALSE)*$E2727</f>
        <v>770.04156632890556</v>
      </c>
      <c r="X2727" s="5">
        <f t="shared" ca="1" si="1382"/>
        <v>6219.4105002922834</v>
      </c>
      <c r="Y2727" s="5">
        <f ca="1">VLOOKUP(CONCATENATE($F2727," ",$G2727),AllocFactorMatrix,(Y$4+1),FALSE)*$E2727</f>
        <v>677.9002235720202</v>
      </c>
      <c r="Z2727" s="5">
        <f ca="1">VLOOKUP(CONCATENATE($F2727," ",$G2727),AllocFactorMatrix,(Z$4+1),FALSE)*$E2727</f>
        <v>9.9383142363931878</v>
      </c>
      <c r="AA2727" s="5">
        <f t="shared" ca="1" si="1358"/>
        <v>687.83853780841343</v>
      </c>
      <c r="AB2727" s="5">
        <f ca="1">VLOOKUP(CONCATENATE($F2727," ",$G2727),AllocFactorMatrix,(AB$4+1),FALSE)*$E2727</f>
        <v>9.187147765084994</v>
      </c>
      <c r="AC2727" s="5">
        <f ca="1">VLOOKUP(CONCATENATE($F2727," ",$G2727),AllocFactorMatrix,(AC$4+1),FALSE)*$E2727</f>
        <v>303.04345883191115</v>
      </c>
      <c r="AD2727" s="5">
        <f ca="1">VLOOKUP(CONCATENATE($F2727," ",$G2727),AllocFactorMatrix,(AD$4+1),FALSE)*$E2727</f>
        <v>77.417623097918465</v>
      </c>
    </row>
    <row r="2728" spans="4:30" hidden="1" outlineLevel="1">
      <c r="D2728" s="7"/>
      <c r="E2728" s="51"/>
      <c r="F2728" s="52" t="str">
        <f>F2735</f>
        <v>LABOR_M</v>
      </c>
      <c r="G2728" s="55" t="str">
        <f>$G$8</f>
        <v>PRODUCTION</v>
      </c>
      <c r="H2728" s="4">
        <f t="shared" ref="H2728:H2735" ca="1" si="1383">SUBTOTAL(9,I2728:AD2728)</f>
        <v>486089.15546517645</v>
      </c>
      <c r="I2728" s="5">
        <f ca="1">VLOOKUP(CONCATENATE($F2728," ",$G2728),AllocFactorMatrix,(I$4+1),FALSE)*$E2735</f>
        <v>239439.2498277057</v>
      </c>
      <c r="J2728" s="5">
        <f ca="1">VLOOKUP(CONCATENATE($F2728," ",$G2728),AllocFactorMatrix,(J$4+1),FALSE)*$E2735</f>
        <v>11836.337689052651</v>
      </c>
      <c r="K2728" s="5">
        <f ca="1">VLOOKUP(CONCATENATE($F2728," ",$G2728),AllocFactorMatrix,(K$4+1),FALSE)*$E2735</f>
        <v>43355.826605192124</v>
      </c>
      <c r="L2728" s="5">
        <f ca="1">VLOOKUP(CONCATENATE($F2728," ",$G2728),AllocFactorMatrix,(L$4+1),FALSE)*$E2735</f>
        <v>1364.6874911027078</v>
      </c>
      <c r="M2728" s="5">
        <f ca="1">VLOOKUP(CONCATENATE($F2728," ",$G2728),AllocFactorMatrix,(M$4+1),FALSE)*$E2735</f>
        <v>127.97602614436782</v>
      </c>
      <c r="N2728" s="5">
        <f t="shared" ref="N2728:N2735" ca="1" si="1384">SUBTOTAL(9,K2728:M2728)</f>
        <v>44848.490122439194</v>
      </c>
      <c r="O2728" s="5">
        <f ca="1">VLOOKUP(CONCATENATE($F2728," ",$G2728),AllocFactorMatrix,(O$4+1),FALSE)*$E2735</f>
        <v>32957.172685412923</v>
      </c>
      <c r="P2728" s="5">
        <f ca="1">VLOOKUP(CONCATENATE($F2728," ",$G2728),AllocFactorMatrix,(P$4+1),FALSE)*$E2735</f>
        <v>6140.8814438529189</v>
      </c>
      <c r="Q2728" s="5">
        <f ca="1">VLOOKUP(CONCATENATE($F2728," ",$G2728),AllocFactorMatrix,(Q$4+1),FALSE)*$E2735</f>
        <v>2774.9499812617014</v>
      </c>
      <c r="R2728" s="5">
        <f ca="1">VLOOKUP(CONCATENATE($F2728," ",$G2728),AllocFactorMatrix,(R$4+1),FALSE)*$E2735</f>
        <v>124.78639879334436</v>
      </c>
      <c r="S2728" s="5">
        <f ca="1">SUBTOTAL(9,O2728:R2728)</f>
        <v>41997.79050932089</v>
      </c>
      <c r="T2728" s="5">
        <f ca="1">VLOOKUP(CONCATENATE($F2728," ",$G2728),AllocFactorMatrix,(T$4+1),FALSE)*$E2735</f>
        <v>1151.2784563855726</v>
      </c>
      <c r="U2728" s="5">
        <f ca="1">VLOOKUP(CONCATENATE($F2728," ",$G2728),AllocFactorMatrix,(U$4+1),FALSE)*$E2735</f>
        <v>18840.475781804758</v>
      </c>
      <c r="V2728" s="5">
        <f ca="1">VLOOKUP(CONCATENATE($F2728," ",$G2728),AllocFactorMatrix,(V$4+1),FALSE)*$E2735</f>
        <v>99572.443894894386</v>
      </c>
      <c r="W2728" s="5">
        <f ca="1">VLOOKUP(CONCATENATE($F2728," ",$G2728),AllocFactorMatrix,(W$4+1),FALSE)*$E2735</f>
        <v>17981.133027452859</v>
      </c>
      <c r="X2728" s="5">
        <f ca="1">SUBTOTAL(9,T2728:W2728)</f>
        <v>137545.33116053758</v>
      </c>
      <c r="Y2728" s="5">
        <f ca="1">VLOOKUP(CONCATENATE($F2728," ",$G2728),AllocFactorMatrix,(Y$4+1),FALSE)*$E2735</f>
        <v>10121.095435231562</v>
      </c>
      <c r="Z2728" s="5">
        <f ca="1">VLOOKUP(CONCATENATE($F2728," ",$G2728),AllocFactorMatrix,(Z$4+1),FALSE)*$E2735</f>
        <v>169.52447979556814</v>
      </c>
      <c r="AA2728" s="5">
        <f t="shared" ref="AA2728:AA2735" ca="1" si="1385">SUBTOTAL(9,Y2728:Z2728)</f>
        <v>10290.61991502713</v>
      </c>
      <c r="AB2728" s="5">
        <f ca="1">VLOOKUP(CONCATENATE($F2728," ",$G2728),AllocFactorMatrix,(AB$4+1),FALSE)*$E2735</f>
        <v>131.3362410932238</v>
      </c>
      <c r="AC2728" s="5">
        <f ca="1">VLOOKUP(CONCATENATE($F2728," ",$G2728),AllocFactorMatrix,(AC$4+1),FALSE)*$E2735</f>
        <v>0</v>
      </c>
      <c r="AD2728" s="5">
        <f ca="1">VLOOKUP(CONCATENATE($F2728," ",$G2728),AllocFactorMatrix,(AD$4+1),FALSE)*$E2735</f>
        <v>0</v>
      </c>
    </row>
    <row r="2729" spans="4:30" hidden="1" outlineLevel="1">
      <c r="D2729" s="7"/>
      <c r="E2729" s="51"/>
      <c r="F2729" s="52" t="str">
        <f>F2735</f>
        <v>LABOR_M</v>
      </c>
      <c r="G2729" s="55" t="str">
        <f>$G$9</f>
        <v>BULKTRAN</v>
      </c>
      <c r="H2729" s="4">
        <f t="shared" ca="1" si="1383"/>
        <v>1776.0813797921621</v>
      </c>
      <c r="I2729" s="5">
        <f ca="1">VLOOKUP(CONCATENATE($F2729," ",$G2729),AllocFactorMatrix,(I$4+1),FALSE)*$E2735</f>
        <v>874.86747735284075</v>
      </c>
      <c r="J2729" s="5">
        <f ca="1">VLOOKUP(CONCATENATE($F2729," ",$G2729),AllocFactorMatrix,(J$4+1),FALSE)*$E2735</f>
        <v>43.247825503000023</v>
      </c>
      <c r="K2729" s="5">
        <f ca="1">VLOOKUP(CONCATENATE($F2729," ",$G2729),AllocFactorMatrix,(K$4+1),FALSE)*$E2735</f>
        <v>158.41430625064814</v>
      </c>
      <c r="L2729" s="5">
        <f ca="1">VLOOKUP(CONCATENATE($F2729," ",$G2729),AllocFactorMatrix,(L$4+1),FALSE)*$E2735</f>
        <v>4.9863199269757068</v>
      </c>
      <c r="M2729" s="5">
        <f ca="1">VLOOKUP(CONCATENATE($F2729," ",$G2729),AllocFactorMatrix,(M$4+1),FALSE)*$E2735</f>
        <v>0.46760112736374393</v>
      </c>
      <c r="N2729" s="5">
        <f t="shared" ca="1" si="1384"/>
        <v>163.86822730498758</v>
      </c>
      <c r="O2729" s="5">
        <f ca="1">VLOOKUP(CONCATENATE($F2729," ",$G2729),AllocFactorMatrix,(O$4+1),FALSE)*$E2735</f>
        <v>120.41951580084196</v>
      </c>
      <c r="P2729" s="5">
        <f ca="1">VLOOKUP(CONCATENATE($F2729," ",$G2729),AllocFactorMatrix,(P$4+1),FALSE)*$E2735</f>
        <v>22.437664089627564</v>
      </c>
      <c r="Q2729" s="5">
        <f ca="1">VLOOKUP(CONCATENATE($F2729," ",$G2729),AllocFactorMatrix,(Q$4+1),FALSE)*$E2735</f>
        <v>10.139162612786574</v>
      </c>
      <c r="R2729" s="5">
        <f ca="1">VLOOKUP(CONCATENATE($F2729," ",$G2729),AllocFactorMatrix,(R$4+1),FALSE)*$E2735</f>
        <v>0.45594680905004431</v>
      </c>
      <c r="S2729" s="5">
        <f t="shared" ref="S2729:S2735" ca="1" si="1386">SUBTOTAL(9,O2729:R2729)</f>
        <v>153.45228931230614</v>
      </c>
      <c r="T2729" s="5">
        <f ca="1">VLOOKUP(CONCATENATE($F2729," ",$G2729),AllocFactorMatrix,(T$4+1),FALSE)*$E2735</f>
        <v>4.206562122097715</v>
      </c>
      <c r="U2729" s="5">
        <f ca="1">VLOOKUP(CONCATENATE($F2729," ",$G2729),AllocFactorMatrix,(U$4+1),FALSE)*$E2735</f>
        <v>68.839672406322293</v>
      </c>
      <c r="V2729" s="5">
        <f ca="1">VLOOKUP(CONCATENATE($F2729," ",$G2729),AllocFactorMatrix,(V$4+1),FALSE)*$E2735</f>
        <v>363.81960295510271</v>
      </c>
      <c r="W2729" s="5">
        <f ca="1">VLOOKUP(CONCATENATE($F2729," ",$G2729),AllocFactorMatrix,(W$4+1),FALSE)*$E2735</f>
        <v>65.699790251570008</v>
      </c>
      <c r="X2729" s="5">
        <f t="shared" ref="X2729:X2735" ca="1" si="1387">SUBTOTAL(9,T2729:W2729)</f>
        <v>502.56562773509268</v>
      </c>
      <c r="Y2729" s="5">
        <f ca="1">VLOOKUP(CONCATENATE($F2729," ",$G2729),AllocFactorMatrix,(Y$4+1),FALSE)*$E2735</f>
        <v>36.980642220688317</v>
      </c>
      <c r="Z2729" s="5">
        <f ca="1">VLOOKUP(CONCATENATE($F2729," ",$G2729),AllocFactorMatrix,(Z$4+1),FALSE)*$E2735</f>
        <v>0.61941162150742801</v>
      </c>
      <c r="AA2729" s="5">
        <f t="shared" ca="1" si="1385"/>
        <v>37.600053842195742</v>
      </c>
      <c r="AB2729" s="5">
        <f ca="1">VLOOKUP(CONCATENATE($F2729," ",$G2729),AllocFactorMatrix,(AB$4+1),FALSE)*$E2735</f>
        <v>0.47987874173893208</v>
      </c>
      <c r="AC2729" s="5">
        <f ca="1">VLOOKUP(CONCATENATE($F2729," ",$G2729),AllocFactorMatrix,(AC$4+1),FALSE)*$E2735</f>
        <v>0</v>
      </c>
      <c r="AD2729" s="5">
        <f ca="1">VLOOKUP(CONCATENATE($F2729," ",$G2729),AllocFactorMatrix,(AD$4+1),FALSE)*$E2735</f>
        <v>0</v>
      </c>
    </row>
    <row r="2730" spans="4:30" hidden="1" outlineLevel="1">
      <c r="D2730" s="7"/>
      <c r="E2730" s="51"/>
      <c r="F2730" s="52" t="str">
        <f>F2735</f>
        <v>LABOR_M</v>
      </c>
      <c r="G2730" s="55" t="str">
        <f>$G$10</f>
        <v>SUBTRAN</v>
      </c>
      <c r="H2730" s="4">
        <f t="shared" ca="1" si="1383"/>
        <v>390.66423420339993</v>
      </c>
      <c r="I2730" s="5">
        <f ca="1">VLOOKUP(CONCATENATE($F2730," ",$G2730),AllocFactorMatrix,(I$4+1),FALSE)*$E2735</f>
        <v>190.20169260599494</v>
      </c>
      <c r="J2730" s="5">
        <f ca="1">VLOOKUP(CONCATENATE($F2730," ",$G2730),AllocFactorMatrix,(J$4+1),FALSE)*$E2735</f>
        <v>9.1793824985194945</v>
      </c>
      <c r="K2730" s="5">
        <f ca="1">VLOOKUP(CONCATENATE($F2730," ",$G2730),AllocFactorMatrix,(K$4+1),FALSE)*$E2735</f>
        <v>33.394144700189024</v>
      </c>
      <c r="L2730" s="5">
        <f ca="1">VLOOKUP(CONCATENATE($F2730," ",$G2730),AllocFactorMatrix,(L$4+1),FALSE)*$E2735</f>
        <v>1.0315137099724241</v>
      </c>
      <c r="M2730" s="5">
        <f ca="1">VLOOKUP(CONCATENATE($F2730," ",$G2730),AllocFactorMatrix,(M$4+1),FALSE)*$E2735</f>
        <v>0.1284695772411282</v>
      </c>
      <c r="N2730" s="5">
        <f t="shared" ca="1" si="1384"/>
        <v>34.554127987402573</v>
      </c>
      <c r="O2730" s="5">
        <f ca="1">VLOOKUP(CONCATENATE($F2730," ",$G2730),AllocFactorMatrix,(O$4+1),FALSE)*$E2735</f>
        <v>25.229798265298477</v>
      </c>
      <c r="P2730" s="5">
        <f ca="1">VLOOKUP(CONCATENATE($F2730," ",$G2730),AllocFactorMatrix,(P$4+1),FALSE)*$E2735</f>
        <v>4.6901900705950279</v>
      </c>
      <c r="Q2730" s="5">
        <f ca="1">VLOOKUP(CONCATENATE($F2730," ",$G2730),AllocFactorMatrix,(Q$4+1),FALSE)*$E2735</f>
        <v>2.7907189774279524</v>
      </c>
      <c r="R2730" s="5">
        <f ca="1">VLOOKUP(CONCATENATE($F2730," ",$G2730),AllocFactorMatrix,(R$4+1),FALSE)*$E2735</f>
        <v>0</v>
      </c>
      <c r="S2730" s="5">
        <f t="shared" ca="1" si="1386"/>
        <v>32.710707313321457</v>
      </c>
      <c r="T2730" s="5">
        <f ca="1">VLOOKUP(CONCATENATE($F2730," ",$G2730),AllocFactorMatrix,(T$4+1),FALSE)*$E2735</f>
        <v>0.88098123452268662</v>
      </c>
      <c r="U2730" s="5">
        <f ca="1">VLOOKUP(CONCATENATE($F2730," ",$G2730),AllocFactorMatrix,(U$4+1),FALSE)*$E2735</f>
        <v>14.422165800668333</v>
      </c>
      <c r="V2730" s="5">
        <f ca="1">VLOOKUP(CONCATENATE($F2730," ",$G2730),AllocFactorMatrix,(V$4+1),FALSE)*$E2735</f>
        <v>100.47465884471802</v>
      </c>
      <c r="W2730" s="5">
        <f ca="1">VLOOKUP(CONCATENATE($F2730," ",$G2730),AllocFactorMatrix,(W$4+1),FALSE)*$E2735</f>
        <v>0</v>
      </c>
      <c r="X2730" s="5">
        <f t="shared" ca="1" si="1387"/>
        <v>115.77780587990904</v>
      </c>
      <c r="Y2730" s="5">
        <f ca="1">VLOOKUP(CONCATENATE($F2730," ",$G2730),AllocFactorMatrix,(Y$4+1),FALSE)*$E2735</f>
        <v>7.5934301065213869</v>
      </c>
      <c r="Z2730" s="5">
        <f ca="1">VLOOKUP(CONCATENATE($F2730," ",$G2730),AllocFactorMatrix,(Z$4+1),FALSE)*$E2735</f>
        <v>0.12658268617435689</v>
      </c>
      <c r="AA2730" s="5">
        <f t="shared" ca="1" si="1385"/>
        <v>7.7200127926957443</v>
      </c>
      <c r="AB2730" s="5">
        <f ca="1">VLOOKUP(CONCATENATE($F2730," ",$G2730),AllocFactorMatrix,(AB$4+1),FALSE)*$E2735</f>
        <v>0.10139991682523225</v>
      </c>
      <c r="AC2730" s="5">
        <f ca="1">VLOOKUP(CONCATENATE($F2730," ",$G2730),AllocFactorMatrix,(AC$4+1),FALSE)*$E2735</f>
        <v>0.3447813943451099</v>
      </c>
      <c r="AD2730" s="5">
        <f ca="1">VLOOKUP(CONCATENATE($F2730," ",$G2730),AllocFactorMatrix,(AD$4+1),FALSE)*$E2735</f>
        <v>7.4323814386364567E-2</v>
      </c>
    </row>
    <row r="2731" spans="4:30" hidden="1" outlineLevel="1">
      <c r="D2731" s="7"/>
      <c r="E2731" s="51"/>
      <c r="F2731" s="52" t="str">
        <f>F2735</f>
        <v>LABOR_M</v>
      </c>
      <c r="G2731" s="55" t="str">
        <f>$G$11</f>
        <v>DISTPRI</v>
      </c>
      <c r="H2731" s="4">
        <f t="shared" ca="1" si="1383"/>
        <v>250297.98036769603</v>
      </c>
      <c r="I2731" s="5">
        <f ca="1">VLOOKUP(CONCATENATE($F2731," ",$G2731),AllocFactorMatrix,(I$4+1),FALSE)*$E2735</f>
        <v>167284.81562059405</v>
      </c>
      <c r="J2731" s="5">
        <f ca="1">VLOOKUP(CONCATENATE($F2731," ",$G2731),AllocFactorMatrix,(J$4+1),FALSE)*$E2735</f>
        <v>7885.3695051643635</v>
      </c>
      <c r="K2731" s="5">
        <f ca="1">VLOOKUP(CONCATENATE($F2731," ",$G2731),AllocFactorMatrix,(K$4+1),FALSE)*$E2735</f>
        <v>28632.260624884118</v>
      </c>
      <c r="L2731" s="5">
        <f ca="1">VLOOKUP(CONCATENATE($F2731," ",$G2731),AllocFactorMatrix,(L$4+1),FALSE)*$E2735</f>
        <v>884.88583937447083</v>
      </c>
      <c r="M2731" s="5">
        <f ca="1">VLOOKUP(CONCATENATE($F2731," ",$G2731),AllocFactorMatrix,(M$4+1),FALSE)*$E2735</f>
        <v>0</v>
      </c>
      <c r="N2731" s="5">
        <f t="shared" ca="1" si="1384"/>
        <v>29517.146464258589</v>
      </c>
      <c r="O2731" s="5">
        <f ca="1">VLOOKUP(CONCATENATE($F2731," ",$G2731),AllocFactorMatrix,(O$4+1),FALSE)*$E2735</f>
        <v>21469.190977413044</v>
      </c>
      <c r="P2731" s="5">
        <f ca="1">VLOOKUP(CONCATENATE($F2731," ",$G2731),AllocFactorMatrix,(P$4+1),FALSE)*$E2735</f>
        <v>3998.6382642912899</v>
      </c>
      <c r="Q2731" s="5">
        <f ca="1">VLOOKUP(CONCATENATE($F2731," ",$G2731),AllocFactorMatrix,(Q$4+1),FALSE)*$E2735</f>
        <v>0</v>
      </c>
      <c r="R2731" s="5">
        <f ca="1">VLOOKUP(CONCATENATE($F2731," ",$G2731),AllocFactorMatrix,(R$4+1),FALSE)*$E2735</f>
        <v>0</v>
      </c>
      <c r="S2731" s="5">
        <f t="shared" ca="1" si="1386"/>
        <v>25467.829241704334</v>
      </c>
      <c r="T2731" s="5">
        <f ca="1">VLOOKUP(CONCATENATE($F2731," ",$G2731),AllocFactorMatrix,(T$4+1),FALSE)*$E2735</f>
        <v>765.36342788810123</v>
      </c>
      <c r="U2731" s="5">
        <f ca="1">VLOOKUP(CONCATENATE($F2731," ",$G2731),AllocFactorMatrix,(U$4+1),FALSE)*$E2735</f>
        <v>12343.580192185775</v>
      </c>
      <c r="V2731" s="5">
        <f ca="1">VLOOKUP(CONCATENATE($F2731," ",$G2731),AllocFactorMatrix,(V$4+1),FALSE)*$E2735</f>
        <v>0</v>
      </c>
      <c r="W2731" s="5">
        <f ca="1">VLOOKUP(CONCATENATE($F2731," ",$G2731),AllocFactorMatrix,(W$4+1),FALSE)*$E2735</f>
        <v>0</v>
      </c>
      <c r="X2731" s="5">
        <f t="shared" ca="1" si="1387"/>
        <v>13108.943620073876</v>
      </c>
      <c r="Y2731" s="5">
        <f ca="1">VLOOKUP(CONCATENATE($F2731," ",$G2731),AllocFactorMatrix,(Y$4+1),FALSE)*$E2735</f>
        <v>6473.9477095656675</v>
      </c>
      <c r="Z2731" s="5">
        <f ca="1">VLOOKUP(CONCATENATE($F2731," ",$G2731),AllocFactorMatrix,(Z$4+1),FALSE)*$E2735</f>
        <v>108.0107901461525</v>
      </c>
      <c r="AA2731" s="5">
        <f t="shared" ca="1" si="1385"/>
        <v>6581.95849971182</v>
      </c>
      <c r="AB2731" s="5">
        <f ca="1">VLOOKUP(CONCATENATE($F2731," ",$G2731),AllocFactorMatrix,(AB$4+1),FALSE)*$E2735</f>
        <v>87.506838069952039</v>
      </c>
      <c r="AC2731" s="5">
        <f ca="1">VLOOKUP(CONCATENATE($F2731," ",$G2731),AllocFactorMatrix,(AC$4+1),FALSE)*$E2735</f>
        <v>299.78626993994999</v>
      </c>
      <c r="AD2731" s="5">
        <f ca="1">VLOOKUP(CONCATENATE($F2731," ",$G2731),AllocFactorMatrix,(AD$4+1),FALSE)*$E2735</f>
        <v>64.624308179155804</v>
      </c>
    </row>
    <row r="2732" spans="4:30" hidden="1" outlineLevel="1">
      <c r="D2732" s="7"/>
      <c r="E2732" s="51"/>
      <c r="F2732" s="52" t="str">
        <f>F2735</f>
        <v>LABOR_M</v>
      </c>
      <c r="G2732" s="55" t="str">
        <f>$G$12</f>
        <v>DISTSEC</v>
      </c>
      <c r="H2732" s="4">
        <f t="shared" ca="1" si="1383"/>
        <v>103301.055063302</v>
      </c>
      <c r="I2732" s="5">
        <f ca="1">VLOOKUP(CONCATENATE($F2732," ",$G2732),AllocFactorMatrix,(I$4+1),FALSE)*$E2735</f>
        <v>77238.348823034714</v>
      </c>
      <c r="J2732" s="5">
        <f ca="1">VLOOKUP(CONCATENATE($F2732," ",$G2732),AllocFactorMatrix,(J$4+1),FALSE)*$E2735</f>
        <v>3723.6854133439879</v>
      </c>
      <c r="K2732" s="5">
        <f ca="1">VLOOKUP(CONCATENATE($F2732," ",$G2732),AllocFactorMatrix,(K$4+1),FALSE)*$E2735</f>
        <v>11235.910691140869</v>
      </c>
      <c r="L2732" s="5">
        <f ca="1">VLOOKUP(CONCATENATE($F2732," ",$G2732),AllocFactorMatrix,(L$4+1),FALSE)*$E2735</f>
        <v>0</v>
      </c>
      <c r="M2732" s="5">
        <f ca="1">VLOOKUP(CONCATENATE($F2732," ",$G2732),AllocFactorMatrix,(M$4+1),FALSE)*$E2735</f>
        <v>0</v>
      </c>
      <c r="N2732" s="5">
        <f t="shared" ca="1" si="1384"/>
        <v>11235.910691140869</v>
      </c>
      <c r="O2732" s="5">
        <f ca="1">VLOOKUP(CONCATENATE($F2732," ",$G2732),AllocFactorMatrix,(O$4+1),FALSE)*$E2735</f>
        <v>7159.5660252339339</v>
      </c>
      <c r="P2732" s="5">
        <f ca="1">VLOOKUP(CONCATENATE($F2732," ",$G2732),AllocFactorMatrix,(P$4+1),FALSE)*$E2735</f>
        <v>0</v>
      </c>
      <c r="Q2732" s="5">
        <f ca="1">VLOOKUP(CONCATENATE($F2732," ",$G2732),AllocFactorMatrix,(Q$4+1),FALSE)*$E2735</f>
        <v>0</v>
      </c>
      <c r="R2732" s="5">
        <f ca="1">VLOOKUP(CONCATENATE($F2732," ",$G2732),AllocFactorMatrix,(R$4+1),FALSE)*$E2735</f>
        <v>0</v>
      </c>
      <c r="S2732" s="5">
        <f t="shared" ca="1" si="1386"/>
        <v>7159.5660252339339</v>
      </c>
      <c r="T2732" s="5">
        <f ca="1">VLOOKUP(CONCATENATE($F2732," ",$G2732),AllocFactorMatrix,(T$4+1),FALSE)*$E2735</f>
        <v>193.57964550924964</v>
      </c>
      <c r="U2732" s="5">
        <f ca="1">VLOOKUP(CONCATENATE($F2732," ",$G2732),AllocFactorMatrix,(U$4+1),FALSE)*$E2735</f>
        <v>0</v>
      </c>
      <c r="V2732" s="5">
        <f ca="1">VLOOKUP(CONCATENATE($F2732," ",$G2732),AllocFactorMatrix,(V$4+1),FALSE)*$E2735</f>
        <v>0</v>
      </c>
      <c r="W2732" s="5">
        <f ca="1">VLOOKUP(CONCATENATE($F2732," ",$G2732),AllocFactorMatrix,(W$4+1),FALSE)*$E2735</f>
        <v>0</v>
      </c>
      <c r="X2732" s="5">
        <f t="shared" ca="1" si="1387"/>
        <v>193.57964550924964</v>
      </c>
      <c r="Y2732" s="5">
        <f ca="1">VLOOKUP(CONCATENATE($F2732," ",$G2732),AllocFactorMatrix,(Y$4+1),FALSE)*$E2735</f>
        <v>2640.7636359978692</v>
      </c>
      <c r="Z2732" s="5">
        <f ca="1">VLOOKUP(CONCATENATE($F2732," ",$G2732),AllocFactorMatrix,(Z$4+1),FALSE)*$E2735</f>
        <v>0</v>
      </c>
      <c r="AA2732" s="5">
        <f t="shared" ca="1" si="1385"/>
        <v>2640.7636359978692</v>
      </c>
      <c r="AB2732" s="5">
        <f ca="1">VLOOKUP(CONCATENATE($F2732," ",$G2732),AllocFactorMatrix,(AB$4+1),FALSE)*$E2735</f>
        <v>27.403289200946404</v>
      </c>
      <c r="AC2732" s="5">
        <f ca="1">VLOOKUP(CONCATENATE($F2732," ",$G2732),AllocFactorMatrix,(AC$4+1),FALSE)*$E2735</f>
        <v>930.44706563828811</v>
      </c>
      <c r="AD2732" s="5">
        <f ca="1">VLOOKUP(CONCATENATE($F2732," ",$G2732),AllocFactorMatrix,(AD$4+1),FALSE)*$E2735</f>
        <v>151.35047420215017</v>
      </c>
    </row>
    <row r="2733" spans="4:30" hidden="1" outlineLevel="1">
      <c r="D2733" s="7"/>
      <c r="E2733" s="51"/>
      <c r="F2733" s="52" t="str">
        <f>F2735</f>
        <v>LABOR_M</v>
      </c>
      <c r="G2733" s="55" t="str">
        <f>$G$13</f>
        <v>ENERGY</v>
      </c>
      <c r="H2733" s="4">
        <f t="shared" ca="1" si="1383"/>
        <v>127965.18202688791</v>
      </c>
      <c r="I2733" s="5">
        <f ca="1">VLOOKUP(CONCATENATE($F2733," ",$G2733),AllocFactorMatrix,(I$4+1),FALSE)*$E2735</f>
        <v>48016.002712332833</v>
      </c>
      <c r="J2733" s="5">
        <f ca="1">VLOOKUP(CONCATENATE($F2733," ",$G2733),AllocFactorMatrix,(J$4+1),FALSE)*$E2735</f>
        <v>3111.7472453124606</v>
      </c>
      <c r="K2733" s="5">
        <f ca="1">VLOOKUP(CONCATENATE($F2733," ",$G2733),AllocFactorMatrix,(K$4+1),FALSE)*$E2735</f>
        <v>10440.249333034499</v>
      </c>
      <c r="L2733" s="5">
        <f ca="1">VLOOKUP(CONCATENATE($F2733," ",$G2733),AllocFactorMatrix,(L$4+1),FALSE)*$E2735</f>
        <v>331.81482560666217</v>
      </c>
      <c r="M2733" s="5">
        <f ca="1">VLOOKUP(CONCATENATE($F2733," ",$G2733),AllocFactorMatrix,(M$4+1),FALSE)*$E2735</f>
        <v>30.589447935952474</v>
      </c>
      <c r="N2733" s="5">
        <f t="shared" ca="1" si="1384"/>
        <v>10802.653606577112</v>
      </c>
      <c r="O2733" s="5">
        <f ca="1">VLOOKUP(CONCATENATE($F2733," ",$G2733),AllocFactorMatrix,(O$4+1),FALSE)*$E2735</f>
        <v>9518.5209924286119</v>
      </c>
      <c r="P2733" s="5">
        <f ca="1">VLOOKUP(CONCATENATE($F2733," ",$G2733),AllocFactorMatrix,(P$4+1),FALSE)*$E2735</f>
        <v>1764.5506397962165</v>
      </c>
      <c r="Q2733" s="5">
        <f ca="1">VLOOKUP(CONCATENATE($F2733," ",$G2733),AllocFactorMatrix,(Q$4+1),FALSE)*$E2735</f>
        <v>801.76664541425089</v>
      </c>
      <c r="R2733" s="5">
        <f ca="1">VLOOKUP(CONCATENATE($F2733," ",$G2733),AllocFactorMatrix,(R$4+1),FALSE)*$E2735</f>
        <v>37.149166545403219</v>
      </c>
      <c r="S2733" s="5">
        <f t="shared" ca="1" si="1386"/>
        <v>12121.987444184482</v>
      </c>
      <c r="T2733" s="5">
        <f ca="1">VLOOKUP(CONCATENATE($F2733," ",$G2733),AllocFactorMatrix,(T$4+1),FALSE)*$E2735</f>
        <v>364.76776199104654</v>
      </c>
      <c r="U2733" s="5">
        <f ca="1">VLOOKUP(CONCATENATE($F2733," ",$G2733),AllocFactorMatrix,(U$4+1),FALSE)*$E2735</f>
        <v>6404.7754494150904</v>
      </c>
      <c r="V2733" s="5">
        <f ca="1">VLOOKUP(CONCATENATE($F2733," ",$G2733),AllocFactorMatrix,(V$4+1),FALSE)*$E2735</f>
        <v>36363.655874379925</v>
      </c>
      <c r="W2733" s="5">
        <f ca="1">VLOOKUP(CONCATENATE($F2733," ",$G2733),AllocFactorMatrix,(W$4+1),FALSE)*$E2735</f>
        <v>6899.0365984709815</v>
      </c>
      <c r="X2733" s="5">
        <f t="shared" ca="1" si="1387"/>
        <v>50032.235684257044</v>
      </c>
      <c r="Y2733" s="5">
        <f ca="1">VLOOKUP(CONCATENATE($F2733," ",$G2733),AllocFactorMatrix,(Y$4+1),FALSE)*$E2735</f>
        <v>2578.8542580969201</v>
      </c>
      <c r="Z2733" s="5">
        <f ca="1">VLOOKUP(CONCATENATE($F2733," ",$G2733),AllocFactorMatrix,(Z$4+1),FALSE)*$E2735</f>
        <v>41.979636229751186</v>
      </c>
      <c r="AA2733" s="5">
        <f t="shared" ca="1" si="1385"/>
        <v>2620.8338943266713</v>
      </c>
      <c r="AB2733" s="5">
        <f ca="1">VLOOKUP(CONCATENATE($F2733," ",$G2733),AllocFactorMatrix,(AB$4+1),FALSE)*$E2735</f>
        <v>46.824907356174066</v>
      </c>
      <c r="AC2733" s="5">
        <f ca="1">VLOOKUP(CONCATENATE($F2733," ",$G2733),AllocFactorMatrix,(AC$4+1),FALSE)*$E2735</f>
        <v>1012.525919221405</v>
      </c>
      <c r="AD2733" s="5">
        <f ca="1">VLOOKUP(CONCATENATE($F2733," ",$G2733),AllocFactorMatrix,(AD$4+1),FALSE)*$E2735</f>
        <v>200.37061331973337</v>
      </c>
    </row>
    <row r="2734" spans="4:30" hidden="1" outlineLevel="1">
      <c r="D2734" s="7"/>
      <c r="E2734" s="51"/>
      <c r="F2734" s="52" t="str">
        <f>F2735</f>
        <v>LABOR_M</v>
      </c>
      <c r="G2734" s="55" t="str">
        <f>$G$14</f>
        <v>CUSTOMER</v>
      </c>
      <c r="H2734" s="4">
        <f t="shared" ca="1" si="1383"/>
        <v>96451.881462942096</v>
      </c>
      <c r="I2734" s="5">
        <f ca="1">VLOOKUP(CONCATENATE($F2734," ",$G2734),AllocFactorMatrix,(I$4+1),FALSE)*$E2735</f>
        <v>68914.965017339826</v>
      </c>
      <c r="J2734" s="5">
        <f ca="1">VLOOKUP(CONCATENATE($F2734," ",$G2734),AllocFactorMatrix,(J$4+1),FALSE)*$E2735</f>
        <v>11793.619757590033</v>
      </c>
      <c r="K2734" s="5">
        <f ca="1">VLOOKUP(CONCATENATE($F2734," ",$G2734),AllocFactorMatrix,(K$4+1),FALSE)*$E2735</f>
        <v>3395.9268536038571</v>
      </c>
      <c r="L2734" s="5">
        <f ca="1">VLOOKUP(CONCATENATE($F2734," ",$G2734),AllocFactorMatrix,(L$4+1),FALSE)*$E2735</f>
        <v>567.67303935763312</v>
      </c>
      <c r="M2734" s="5">
        <f ca="1">VLOOKUP(CONCATENATE($F2734," ",$G2734),AllocFactorMatrix,(M$4+1),FALSE)*$E2735</f>
        <v>89.689617953914009</v>
      </c>
      <c r="N2734" s="5">
        <f t="shared" ca="1" si="1384"/>
        <v>4053.2895109154042</v>
      </c>
      <c r="O2734" s="5">
        <f ca="1">VLOOKUP(CONCATENATE($F2734," ",$G2734),AllocFactorMatrix,(O$4+1),FALSE)*$E2735</f>
        <v>633.68788637920909</v>
      </c>
      <c r="P2734" s="5">
        <f ca="1">VLOOKUP(CONCATENATE($F2734," ",$G2734),AllocFactorMatrix,(P$4+1),FALSE)*$E2735</f>
        <v>162.74860359411133</v>
      </c>
      <c r="Q2734" s="5">
        <f ca="1">VLOOKUP(CONCATENATE($F2734," ",$G2734),AllocFactorMatrix,(Q$4+1),FALSE)*$E2735</f>
        <v>311.28728463586884</v>
      </c>
      <c r="R2734" s="5">
        <f ca="1">VLOOKUP(CONCATENATE($F2734," ",$G2734),AllocFactorMatrix,(R$4+1),FALSE)*$E2735</f>
        <v>54.330423296142193</v>
      </c>
      <c r="S2734" s="5">
        <f t="shared" ca="1" si="1386"/>
        <v>1162.0541979053316</v>
      </c>
      <c r="T2734" s="5">
        <f ca="1">VLOOKUP(CONCATENATE($F2734," ",$G2734),AllocFactorMatrix,(T$4+1),FALSE)*$E2735</f>
        <v>4.4071420391170228</v>
      </c>
      <c r="U2734" s="5">
        <f ca="1">VLOOKUP(CONCATENATE($F2734," ",$G2734),AllocFactorMatrix,(U$4+1),FALSE)*$E2735</f>
        <v>96.889283011923382</v>
      </c>
      <c r="V2734" s="5">
        <f ca="1">VLOOKUP(CONCATENATE($F2734," ",$G2734),AllocFactorMatrix,(V$4+1),FALSE)*$E2735</f>
        <v>458.02142216738031</v>
      </c>
      <c r="W2734" s="5">
        <f ca="1">VLOOKUP(CONCATENATE($F2734," ",$G2734),AllocFactorMatrix,(W$4+1),FALSE)*$E2735</f>
        <v>81.525987630324053</v>
      </c>
      <c r="X2734" s="5">
        <f t="shared" ca="1" si="1387"/>
        <v>640.84383484874479</v>
      </c>
      <c r="Y2734" s="5">
        <f ca="1">VLOOKUP(CONCATENATE($F2734," ",$G2734),AllocFactorMatrix,(Y$4+1),FALSE)*$E2735</f>
        <v>173.44167082682944</v>
      </c>
      <c r="Z2734" s="5">
        <f ca="1">VLOOKUP(CONCATENATE($F2734," ",$G2734),AllocFactorMatrix,(Z$4+1),FALSE)*$E2735</f>
        <v>2.7477927103314812</v>
      </c>
      <c r="AA2734" s="5">
        <f t="shared" ca="1" si="1385"/>
        <v>176.18946353716092</v>
      </c>
      <c r="AB2734" s="5">
        <f ca="1">VLOOKUP(CONCATENATE($F2734," ",$G2734),AllocFactorMatrix,(AB$4+1),FALSE)*$E2735</f>
        <v>4.942209597507599</v>
      </c>
      <c r="AC2734" s="5">
        <f ca="1">VLOOKUP(CONCATENATE($F2734," ",$G2734),AllocFactorMatrix,(AC$4+1),FALSE)*$E2735</f>
        <v>7606.2194293962702</v>
      </c>
      <c r="AD2734" s="5">
        <f ca="1">VLOOKUP(CONCATENATE($F2734," ",$G2734),AllocFactorMatrix,(AD$4+1),FALSE)*$E2735</f>
        <v>2099.7580418118432</v>
      </c>
    </row>
    <row r="2735" spans="4:30" collapsed="1">
      <c r="D2735" s="7" t="s">
        <v>298</v>
      </c>
      <c r="E2735" s="42">
        <v>1066272</v>
      </c>
      <c r="F2735" s="10" t="s">
        <v>70</v>
      </c>
      <c r="G2735" s="55" t="str">
        <f>$G$15</f>
        <v>TOTAL</v>
      </c>
      <c r="H2735" s="4">
        <f t="shared" ca="1" si="1383"/>
        <v>1066272.0000000002</v>
      </c>
      <c r="I2735" s="5">
        <f ca="1">VLOOKUP(CONCATENATE($F2735," ",$G2735),AllocFactorMatrix,(I$4+1),FALSE)*$E2735</f>
        <v>601958.45117096591</v>
      </c>
      <c r="J2735" s="5">
        <f ca="1">VLOOKUP(CONCATENATE($F2735," ",$G2735),AllocFactorMatrix,(J$4+1),FALSE)*$E2735</f>
        <v>38403.186818465016</v>
      </c>
      <c r="K2735" s="5">
        <f ca="1">VLOOKUP(CONCATENATE($F2735," ",$G2735),AllocFactorMatrix,(K$4+1),FALSE)*$E2735</f>
        <v>97251.982558806325</v>
      </c>
      <c r="L2735" s="5">
        <f ca="1">VLOOKUP(CONCATENATE($F2735," ",$G2735),AllocFactorMatrix,(L$4+1),FALSE)*$E2735</f>
        <v>3155.0790290784225</v>
      </c>
      <c r="M2735" s="5">
        <f ca="1">VLOOKUP(CONCATENATE($F2735," ",$G2735),AllocFactorMatrix,(M$4+1),FALSE)*$E2735</f>
        <v>248.85116273883918</v>
      </c>
      <c r="N2735" s="5">
        <f t="shared" ca="1" si="1384"/>
        <v>100655.91275062358</v>
      </c>
      <c r="O2735" s="5">
        <f ca="1">VLOOKUP(CONCATENATE($F2735," ",$G2735),AllocFactorMatrix,(O$4+1),FALSE)*$E2735</f>
        <v>71883.787880933858</v>
      </c>
      <c r="P2735" s="5">
        <f ca="1">VLOOKUP(CONCATENATE($F2735," ",$G2735),AllocFactorMatrix,(P$4+1),FALSE)*$E2735</f>
        <v>12093.946805694759</v>
      </c>
      <c r="Q2735" s="5">
        <f ca="1">VLOOKUP(CONCATENATE($F2735," ",$G2735),AllocFactorMatrix,(Q$4+1),FALSE)*$E2735</f>
        <v>3900.9337929020357</v>
      </c>
      <c r="R2735" s="5">
        <f ca="1">VLOOKUP(CONCATENATE($F2735," ",$G2735),AllocFactorMatrix,(R$4+1),FALSE)*$E2735</f>
        <v>216.72193544393983</v>
      </c>
      <c r="S2735" s="5">
        <f t="shared" ca="1" si="1386"/>
        <v>88095.390414974609</v>
      </c>
      <c r="T2735" s="5">
        <f ca="1">VLOOKUP(CONCATENATE($F2735," ",$G2735),AllocFactorMatrix,(T$4+1),FALSE)*$E2735</f>
        <v>2484.4839771697075</v>
      </c>
      <c r="U2735" s="5">
        <f ca="1">VLOOKUP(CONCATENATE($F2735," ",$G2735),AllocFactorMatrix,(U$4+1),FALSE)*$E2735</f>
        <v>37768.982544624545</v>
      </c>
      <c r="V2735" s="5">
        <f ca="1">VLOOKUP(CONCATENATE($F2735," ",$G2735),AllocFactorMatrix,(V$4+1),FALSE)*$E2735</f>
        <v>136858.41545324153</v>
      </c>
      <c r="W2735" s="5">
        <f ca="1">VLOOKUP(CONCATENATE($F2735," ",$G2735),AllocFactorMatrix,(W$4+1),FALSE)*$E2735</f>
        <v>25027.395403805735</v>
      </c>
      <c r="X2735" s="5">
        <f t="shared" ca="1" si="1387"/>
        <v>202139.27737884151</v>
      </c>
      <c r="Y2735" s="5">
        <f ca="1">VLOOKUP(CONCATENATE($F2735," ",$G2735),AllocFactorMatrix,(Y$4+1),FALSE)*$E2735</f>
        <v>22032.676782046059</v>
      </c>
      <c r="Z2735" s="5">
        <f ca="1">VLOOKUP(CONCATENATE($F2735," ",$G2735),AllocFactorMatrix,(Z$4+1),FALSE)*$E2735</f>
        <v>323.00869318948509</v>
      </c>
      <c r="AA2735" s="5">
        <f t="shared" ca="1" si="1385"/>
        <v>22355.685475235543</v>
      </c>
      <c r="AB2735" s="5">
        <f ca="1">VLOOKUP(CONCATENATE($F2735," ",$G2735),AllocFactorMatrix,(AB$4+1),FALSE)*$E2735</f>
        <v>298.59476397636809</v>
      </c>
      <c r="AC2735" s="5">
        <f ca="1">VLOOKUP(CONCATENATE($F2735," ",$G2735),AllocFactorMatrix,(AC$4+1),FALSE)*$E2735</f>
        <v>9849.3234655902579</v>
      </c>
      <c r="AD2735" s="5">
        <f ca="1">VLOOKUP(CONCATENATE($F2735," ",$G2735),AllocFactorMatrix,(AD$4+1),FALSE)*$E2735</f>
        <v>2516.1777613272689</v>
      </c>
    </row>
    <row r="2736" spans="4:30" hidden="1" outlineLevel="1">
      <c r="D2736" s="7"/>
      <c r="E2736" s="51"/>
      <c r="F2736" s="52" t="str">
        <f>F2743</f>
        <v>LABOR_M</v>
      </c>
      <c r="G2736" s="55" t="str">
        <f>$G$8</f>
        <v>PRODUCTION</v>
      </c>
      <c r="H2736" s="4">
        <f t="shared" ca="1" si="1356"/>
        <v>677653.79385685979</v>
      </c>
      <c r="I2736" s="5">
        <f ca="1">VLOOKUP(CONCATENATE($F2736," ",$G2736),AllocFactorMatrix,(I$4+1),FALSE)*$E2743</f>
        <v>333800.73227247596</v>
      </c>
      <c r="J2736" s="5">
        <f ca="1">VLOOKUP(CONCATENATE($F2736," ",$G2736),AllocFactorMatrix,(J$4+1),FALSE)*$E2743</f>
        <v>16500.962941009471</v>
      </c>
      <c r="K2736" s="5">
        <f ca="1">VLOOKUP(CONCATENATE($F2736," ",$G2736),AllocFactorMatrix,(K$4+1),FALSE)*$E2743</f>
        <v>60442.081569773763</v>
      </c>
      <c r="L2736" s="5">
        <f ca="1">VLOOKUP(CONCATENATE($F2736," ",$G2736),AllocFactorMatrix,(L$4+1),FALSE)*$E2743</f>
        <v>1902.5021343867479</v>
      </c>
      <c r="M2736" s="5">
        <f ca="1">VLOOKUP(CONCATENATE($F2736," ",$G2736),AllocFactorMatrix,(M$4+1),FALSE)*$E2743</f>
        <v>178.41056247482661</v>
      </c>
      <c r="N2736" s="5">
        <f t="shared" ca="1" si="1357"/>
        <v>62522.994266635338</v>
      </c>
      <c r="O2736" s="5">
        <f ca="1">VLOOKUP(CONCATENATE($F2736," ",$G2736),AllocFactorMatrix,(O$4+1),FALSE)*$E2743</f>
        <v>45945.384409353952</v>
      </c>
      <c r="P2736" s="5">
        <f ca="1">VLOOKUP(CONCATENATE($F2736," ",$G2736),AllocFactorMatrix,(P$4+1),FALSE)*$E2743</f>
        <v>8560.9636859101793</v>
      </c>
      <c r="Q2736" s="5">
        <f ca="1">VLOOKUP(CONCATENATE($F2736," ",$G2736),AllocFactorMatrix,(Q$4+1),FALSE)*$E2743</f>
        <v>3868.5400845148688</v>
      </c>
      <c r="R2736" s="5">
        <f ca="1">VLOOKUP(CONCATENATE($F2736," ",$G2736),AllocFactorMatrix,(R$4+1),FALSE)*$E2743</f>
        <v>173.96392331180684</v>
      </c>
      <c r="S2736" s="5">
        <f ca="1">SUBTOTAL(9,O2736:R2736)</f>
        <v>58548.852103090809</v>
      </c>
      <c r="T2736" s="5">
        <f ca="1">VLOOKUP(CONCATENATE($F2736," ",$G2736),AllocFactorMatrix,(T$4+1),FALSE)*$E2743</f>
        <v>1604.9899591130547</v>
      </c>
      <c r="U2736" s="5">
        <f ca="1">VLOOKUP(CONCATENATE($F2736," ",$G2736),AllocFactorMatrix,(U$4+1),FALSE)*$E2743</f>
        <v>26265.387219738004</v>
      </c>
      <c r="V2736" s="5">
        <f ca="1">VLOOKUP(CONCATENATE($F2736," ",$G2736),AllocFactorMatrix,(V$4+1),FALSE)*$E2743</f>
        <v>138813.30947283085</v>
      </c>
      <c r="W2736" s="5">
        <f ca="1">VLOOKUP(CONCATENATE($F2736," ",$G2736),AllocFactorMatrix,(W$4+1),FALSE)*$E2743</f>
        <v>25067.382962365333</v>
      </c>
      <c r="X2736" s="5">
        <f ca="1">SUBTOTAL(9,T2736:W2736)</f>
        <v>191751.06961404724</v>
      </c>
      <c r="Y2736" s="5">
        <f ca="1">VLOOKUP(CONCATENATE($F2736," ",$G2736),AllocFactorMatrix,(Y$4+1),FALSE)*$E2743</f>
        <v>14109.754645952738</v>
      </c>
      <c r="Z2736" s="5">
        <f ca="1">VLOOKUP(CONCATENATE($F2736," ",$G2736),AllocFactorMatrix,(Z$4+1),FALSE)*$E2743</f>
        <v>236.33299692757151</v>
      </c>
      <c r="AA2736" s="5">
        <f t="shared" ca="1" si="1358"/>
        <v>14346.087642880309</v>
      </c>
      <c r="AB2736" s="5">
        <f ca="1">VLOOKUP(CONCATENATE($F2736," ",$G2736),AllocFactorMatrix,(AB$4+1),FALSE)*$E2743</f>
        <v>183.09501672085418</v>
      </c>
      <c r="AC2736" s="5">
        <f ca="1">VLOOKUP(CONCATENATE($F2736," ",$G2736),AllocFactorMatrix,(AC$4+1),FALSE)*$E2743</f>
        <v>0</v>
      </c>
      <c r="AD2736" s="5">
        <f ca="1">VLOOKUP(CONCATENATE($F2736," ",$G2736),AllocFactorMatrix,(AD$4+1),FALSE)*$E2743</f>
        <v>0</v>
      </c>
    </row>
    <row r="2737" spans="4:30" hidden="1" outlineLevel="1">
      <c r="D2737" s="7"/>
      <c r="E2737" s="51"/>
      <c r="F2737" s="52" t="str">
        <f>F2743</f>
        <v>LABOR_M</v>
      </c>
      <c r="G2737" s="55" t="str">
        <f>$G$9</f>
        <v>BULKTRAN</v>
      </c>
      <c r="H2737" s="4">
        <f t="shared" ca="1" si="1356"/>
        <v>2476.0237328538992</v>
      </c>
      <c r="I2737" s="5">
        <f ca="1">VLOOKUP(CONCATENATE($F2737," ",$G2737),AllocFactorMatrix,(I$4+1),FALSE)*$E2743</f>
        <v>1219.6471747714306</v>
      </c>
      <c r="J2737" s="5">
        <f ca="1">VLOOKUP(CONCATENATE($F2737," ",$G2737),AllocFactorMatrix,(J$4+1),FALSE)*$E2743</f>
        <v>60.291517921483432</v>
      </c>
      <c r="K2737" s="5">
        <f ca="1">VLOOKUP(CONCATENATE($F2737," ",$G2737),AllocFactorMatrix,(K$4+1),FALSE)*$E2743</f>
        <v>220.8443747921564</v>
      </c>
      <c r="L2737" s="5">
        <f ca="1">VLOOKUP(CONCATENATE($F2737," ",$G2737),AllocFactorMatrix,(L$4+1),FALSE)*$E2743</f>
        <v>6.9513968330882072</v>
      </c>
      <c r="M2737" s="5">
        <f ca="1">VLOOKUP(CONCATENATE($F2737," ",$G2737),AllocFactorMatrix,(M$4+1),FALSE)*$E2743</f>
        <v>0.65187975170223</v>
      </c>
      <c r="N2737" s="5">
        <f t="shared" ca="1" si="1357"/>
        <v>228.44765137694685</v>
      </c>
      <c r="O2737" s="5">
        <f ca="1">VLOOKUP(CONCATENATE($F2737," ",$G2737),AllocFactorMatrix,(O$4+1),FALSE)*$E2743</f>
        <v>167.87607956148429</v>
      </c>
      <c r="P2737" s="5">
        <f ca="1">VLOOKUP(CONCATENATE($F2737," ",$G2737),AllocFactorMatrix,(P$4+1),FALSE)*$E2743</f>
        <v>31.280204515303648</v>
      </c>
      <c r="Q2737" s="5">
        <f ca="1">VLOOKUP(CONCATENATE($F2737," ",$G2737),AllocFactorMatrix,(Q$4+1),FALSE)*$E2743</f>
        <v>14.134941983042623</v>
      </c>
      <c r="R2737" s="5">
        <f ca="1">VLOOKUP(CONCATENATE($F2737," ",$G2737),AllocFactorMatrix,(R$4+1),FALSE)*$E2743</f>
        <v>0.63563254081241649</v>
      </c>
      <c r="S2737" s="5">
        <f t="shared" ref="S2737:S2743" ca="1" si="1388">SUBTOTAL(9,O2737:R2737)</f>
        <v>213.92685860064296</v>
      </c>
      <c r="T2737" s="5">
        <f ca="1">VLOOKUP(CONCATENATE($F2737," ",$G2737),AllocFactorMatrix,(T$4+1),FALSE)*$E2743</f>
        <v>5.8643414465935306</v>
      </c>
      <c r="U2737" s="5">
        <f ca="1">VLOOKUP(CONCATENATE($F2737," ",$G2737),AllocFactorMatrix,(U$4+1),FALSE)*$E2743</f>
        <v>95.968948596199823</v>
      </c>
      <c r="V2737" s="5">
        <f ca="1">VLOOKUP(CONCATENATE($F2737," ",$G2737),AllocFactorMatrix,(V$4+1),FALSE)*$E2743</f>
        <v>507.19858990905698</v>
      </c>
      <c r="W2737" s="5">
        <f ca="1">VLOOKUP(CONCATENATE($F2737," ",$G2737),AllocFactorMatrix,(W$4+1),FALSE)*$E2743</f>
        <v>91.591658894282631</v>
      </c>
      <c r="X2737" s="5">
        <f t="shared" ref="X2737:X2743" ca="1" si="1389">SUBTOTAL(9,T2737:W2737)</f>
        <v>700.62353884613299</v>
      </c>
      <c r="Y2737" s="5">
        <f ca="1">VLOOKUP(CONCATENATE($F2737," ",$G2737),AllocFactorMatrix,(Y$4+1),FALSE)*$E2743</f>
        <v>51.554477647481534</v>
      </c>
      <c r="Z2737" s="5">
        <f ca="1">VLOOKUP(CONCATENATE($F2737," ",$G2737),AllocFactorMatrix,(Z$4+1),FALSE)*$E2743</f>
        <v>0.86351779412122442</v>
      </c>
      <c r="AA2737" s="5">
        <f t="shared" ca="1" si="1358"/>
        <v>52.417995441602756</v>
      </c>
      <c r="AB2737" s="5">
        <f ca="1">VLOOKUP(CONCATENATE($F2737," ",$G2737),AllocFactorMatrix,(AB$4+1),FALSE)*$E2743</f>
        <v>0.66899589565918738</v>
      </c>
      <c r="AC2737" s="5">
        <f ca="1">VLOOKUP(CONCATENATE($F2737," ",$G2737),AllocFactorMatrix,(AC$4+1),FALSE)*$E2743</f>
        <v>0</v>
      </c>
      <c r="AD2737" s="5">
        <f ca="1">VLOOKUP(CONCATENATE($F2737," ",$G2737),AllocFactorMatrix,(AD$4+1),FALSE)*$E2743</f>
        <v>0</v>
      </c>
    </row>
    <row r="2738" spans="4:30" hidden="1" outlineLevel="1">
      <c r="D2738" s="7"/>
      <c r="E2738" s="51"/>
      <c r="F2738" s="52" t="str">
        <f>F2743</f>
        <v>LABOR_M</v>
      </c>
      <c r="G2738" s="55" t="str">
        <f>$G$10</f>
        <v>SUBTRAN</v>
      </c>
      <c r="H2738" s="4">
        <f t="shared" ca="1" si="1356"/>
        <v>544.62251925528619</v>
      </c>
      <c r="I2738" s="5">
        <f ca="1">VLOOKUP(CONCATENATE($F2738," ",$G2738),AllocFactorMatrix,(I$4+1),FALSE)*$E2743</f>
        <v>265.15896753364729</v>
      </c>
      <c r="J2738" s="5">
        <f ca="1">VLOOKUP(CONCATENATE($F2738," ",$G2738),AllocFactorMatrix,(J$4+1),FALSE)*$E2743</f>
        <v>12.796918642285227</v>
      </c>
      <c r="K2738" s="5">
        <f ca="1">VLOOKUP(CONCATENATE($F2738," ",$G2738),AllocFactorMatrix,(K$4+1),FALSE)*$E2743</f>
        <v>46.554564310392735</v>
      </c>
      <c r="L2738" s="5">
        <f ca="1">VLOOKUP(CONCATENATE($F2738," ",$G2738),AllocFactorMatrix,(L$4+1),FALSE)*$E2743</f>
        <v>1.4380266893822016</v>
      </c>
      <c r="M2738" s="5">
        <f ca="1">VLOOKUP(CONCATENATE($F2738," ",$G2738),AllocFactorMatrix,(M$4+1),FALSE)*$E2743</f>
        <v>0.17909861891348919</v>
      </c>
      <c r="N2738" s="5">
        <f t="shared" ca="1" si="1357"/>
        <v>48.171689618688426</v>
      </c>
      <c r="O2738" s="5">
        <f ca="1">VLOOKUP(CONCATENATE($F2738," ",$G2738),AllocFactorMatrix,(O$4+1),FALSE)*$E2743</f>
        <v>35.172700975731971</v>
      </c>
      <c r="P2738" s="5">
        <f ca="1">VLOOKUP(CONCATENATE($F2738," ",$G2738),AllocFactorMatrix,(P$4+1),FALSE)*$E2743</f>
        <v>6.538564087501415</v>
      </c>
      <c r="Q2738" s="5">
        <f ca="1">VLOOKUP(CONCATENATE($F2738," ",$G2738),AllocFactorMatrix,(Q$4+1),FALSE)*$E2743</f>
        <v>3.8905235415766657</v>
      </c>
      <c r="R2738" s="5">
        <f ca="1">VLOOKUP(CONCATENATE($F2738," ",$G2738),AllocFactorMatrix,(R$4+1),FALSE)*$E2743</f>
        <v>0</v>
      </c>
      <c r="S2738" s="5">
        <f t="shared" ca="1" si="1388"/>
        <v>45.601788604810046</v>
      </c>
      <c r="T2738" s="5">
        <f ca="1">VLOOKUP(CONCATENATE($F2738," ",$G2738),AllocFactorMatrix,(T$4+1),FALSE)*$E2743</f>
        <v>1.2281703246798066</v>
      </c>
      <c r="U2738" s="5">
        <f ca="1">VLOOKUP(CONCATENATE($F2738," ",$G2738),AllocFactorMatrix,(U$4+1),FALSE)*$E2743</f>
        <v>20.105849432297635</v>
      </c>
      <c r="V2738" s="5">
        <f ca="1">VLOOKUP(CONCATENATE($F2738," ",$G2738),AllocFactorMatrix,(V$4+1),FALSE)*$E2743</f>
        <v>140.07108158469225</v>
      </c>
      <c r="W2738" s="5">
        <f ca="1">VLOOKUP(CONCATENATE($F2738," ",$G2738),AllocFactorMatrix,(W$4+1),FALSE)*$E2743</f>
        <v>0</v>
      </c>
      <c r="X2738" s="5">
        <f t="shared" ca="1" si="1389"/>
        <v>161.40510134166971</v>
      </c>
      <c r="Y2738" s="5">
        <f ca="1">VLOOKUP(CONCATENATE($F2738," ",$G2738),AllocFactorMatrix,(Y$4+1),FALSE)*$E2743</f>
        <v>10.585952519649986</v>
      </c>
      <c r="Z2738" s="5">
        <f ca="1">VLOOKUP(CONCATENATE($F2738," ",$G2738),AllocFactorMatrix,(Z$4+1),FALSE)*$E2743</f>
        <v>0.17646811610219207</v>
      </c>
      <c r="AA2738" s="5">
        <f t="shared" ca="1" si="1358"/>
        <v>10.762420635752179</v>
      </c>
      <c r="AB2738" s="5">
        <f ca="1">VLOOKUP(CONCATENATE($F2738," ",$G2738),AllocFactorMatrix,(AB$4+1),FALSE)*$E2743</f>
        <v>0.14136097783878945</v>
      </c>
      <c r="AC2738" s="5">
        <f ca="1">VLOOKUP(CONCATENATE($F2738," ",$G2738),AllocFactorMatrix,(AC$4+1),FALSE)*$E2743</f>
        <v>0.48065754461366517</v>
      </c>
      <c r="AD2738" s="5">
        <f ca="1">VLOOKUP(CONCATENATE($F2738," ",$G2738),AllocFactorMatrix,(AD$4+1),FALSE)*$E2743</f>
        <v>0.10361435598091889</v>
      </c>
    </row>
    <row r="2739" spans="4:30" hidden="1" outlineLevel="1">
      <c r="D2739" s="7"/>
      <c r="E2739" s="51"/>
      <c r="F2739" s="52" t="str">
        <f>F2743</f>
        <v>LABOR_M</v>
      </c>
      <c r="G2739" s="55" t="str">
        <f>$G$11</f>
        <v>DISTPRI</v>
      </c>
      <c r="H2739" s="4">
        <f t="shared" ca="1" si="1356"/>
        <v>348938.81931712921</v>
      </c>
      <c r="I2739" s="5">
        <f ca="1">VLOOKUP(CONCATENATE($F2739," ",$G2739),AllocFactorMatrix,(I$4+1),FALSE)*$E2743</f>
        <v>233210.69537430175</v>
      </c>
      <c r="J2739" s="5">
        <f ca="1">VLOOKUP(CONCATENATE($F2739," ",$G2739),AllocFactorMatrix,(J$4+1),FALSE)*$E2743</f>
        <v>10992.943374809842</v>
      </c>
      <c r="K2739" s="5">
        <f ca="1">VLOOKUP(CONCATENATE($F2739," ",$G2739),AllocFactorMatrix,(K$4+1),FALSE)*$E2743</f>
        <v>39916.052067820987</v>
      </c>
      <c r="L2739" s="5">
        <f ca="1">VLOOKUP(CONCATENATE($F2739," ",$G2739),AllocFactorMatrix,(L$4+1),FALSE)*$E2743</f>
        <v>1233.613709420187</v>
      </c>
      <c r="M2739" s="5">
        <f ca="1">VLOOKUP(CONCATENATE($F2739," ",$G2739),AllocFactorMatrix,(M$4+1),FALSE)*$E2743</f>
        <v>0</v>
      </c>
      <c r="N2739" s="5">
        <f t="shared" ca="1" si="1357"/>
        <v>41149.665777241171</v>
      </c>
      <c r="O2739" s="5">
        <f ca="1">VLOOKUP(CONCATENATE($F2739," ",$G2739),AllocFactorMatrix,(O$4+1),FALSE)*$E2743</f>
        <v>29930.062321506965</v>
      </c>
      <c r="P2739" s="5">
        <f ca="1">VLOOKUP(CONCATENATE($F2739," ",$G2739),AllocFactorMatrix,(P$4+1),FALSE)*$E2743</f>
        <v>5574.4761214948057</v>
      </c>
      <c r="Q2739" s="5">
        <f ca="1">VLOOKUP(CONCATENATE($F2739," ",$G2739),AllocFactorMatrix,(Q$4+1),FALSE)*$E2743</f>
        <v>0</v>
      </c>
      <c r="R2739" s="5">
        <f ca="1">VLOOKUP(CONCATENATE($F2739," ",$G2739),AllocFactorMatrix,(R$4+1),FALSE)*$E2743</f>
        <v>0</v>
      </c>
      <c r="S2739" s="5">
        <f t="shared" ca="1" si="1388"/>
        <v>35504.538443001773</v>
      </c>
      <c r="T2739" s="5">
        <f ca="1">VLOOKUP(CONCATENATE($F2739," ",$G2739),AllocFactorMatrix,(T$4+1),FALSE)*$E2743</f>
        <v>1066.9882772663902</v>
      </c>
      <c r="U2739" s="5">
        <f ca="1">VLOOKUP(CONCATENATE($F2739," ",$G2739),AllocFactorMatrix,(U$4+1),FALSE)*$E2743</f>
        <v>17208.106482042935</v>
      </c>
      <c r="V2739" s="5">
        <f ca="1">VLOOKUP(CONCATENATE($F2739," ",$G2739),AllocFactorMatrix,(V$4+1),FALSE)*$E2743</f>
        <v>0</v>
      </c>
      <c r="W2739" s="5">
        <f ca="1">VLOOKUP(CONCATENATE($F2739," ",$G2739),AllocFactorMatrix,(W$4+1),FALSE)*$E2743</f>
        <v>0</v>
      </c>
      <c r="X2739" s="5">
        <f t="shared" ca="1" si="1389"/>
        <v>18275.094759309326</v>
      </c>
      <c r="Y2739" s="5">
        <f ca="1">VLOOKUP(CONCATENATE($F2739," ",$G2739),AllocFactorMatrix,(Y$4+1),FALSE)*$E2743</f>
        <v>9025.2892443563196</v>
      </c>
      <c r="Z2739" s="5">
        <f ca="1">VLOOKUP(CONCATENATE($F2739," ",$G2739),AllocFactorMatrix,(Z$4+1),FALSE)*$E2743</f>
        <v>150.57715420532773</v>
      </c>
      <c r="AA2739" s="5">
        <f t="shared" ca="1" si="1358"/>
        <v>9175.8663985616477</v>
      </c>
      <c r="AB2739" s="5">
        <f ca="1">VLOOKUP(CONCATENATE($F2739," ",$G2739),AllocFactorMatrix,(AB$4+1),FALSE)*$E2743</f>
        <v>121.99272528467081</v>
      </c>
      <c r="AC2739" s="5">
        <f ca="1">VLOOKUP(CONCATENATE($F2739," ",$G2739),AllocFactorMatrix,(AC$4+1),FALSE)*$E2743</f>
        <v>417.93012842796838</v>
      </c>
      <c r="AD2739" s="5">
        <f ca="1">VLOOKUP(CONCATENATE($F2739," ",$G2739),AllocFactorMatrix,(AD$4+1),FALSE)*$E2743</f>
        <v>90.092336191024472</v>
      </c>
    </row>
    <row r="2740" spans="4:30" hidden="1" outlineLevel="1">
      <c r="D2740" s="7"/>
      <c r="E2740" s="51"/>
      <c r="F2740" s="52" t="str">
        <f>F2743</f>
        <v>LABOR_M</v>
      </c>
      <c r="G2740" s="55" t="str">
        <f>$G$12</f>
        <v>DISTSEC</v>
      </c>
      <c r="H2740" s="4">
        <f t="shared" ca="1" si="1356"/>
        <v>144011.34254079856</v>
      </c>
      <c r="I2740" s="5">
        <f ca="1">VLOOKUP(CONCATENATE($F2740," ",$G2740),AllocFactorMatrix,(I$4+1),FALSE)*$E2743</f>
        <v>107677.48986516676</v>
      </c>
      <c r="J2740" s="5">
        <f ca="1">VLOOKUP(CONCATENATE($F2740," ",$G2740),AllocFactorMatrix,(J$4+1),FALSE)*$E2743</f>
        <v>5191.166104224636</v>
      </c>
      <c r="K2740" s="5">
        <f ca="1">VLOOKUP(CONCATENATE($F2740," ",$G2740),AllocFactorMatrix,(K$4+1),FALSE)*$E2743</f>
        <v>15663.911489656628</v>
      </c>
      <c r="L2740" s="5">
        <f ca="1">VLOOKUP(CONCATENATE($F2740," ",$G2740),AllocFactorMatrix,(L$4+1),FALSE)*$E2743</f>
        <v>0</v>
      </c>
      <c r="M2740" s="5">
        <f ca="1">VLOOKUP(CONCATENATE($F2740," ",$G2740),AllocFactorMatrix,(M$4+1),FALSE)*$E2743</f>
        <v>0</v>
      </c>
      <c r="N2740" s="5">
        <f t="shared" ca="1" si="1357"/>
        <v>15663.911489656628</v>
      </c>
      <c r="O2740" s="5">
        <f ca="1">VLOOKUP(CONCATENATE($F2740," ",$G2740),AllocFactorMatrix,(O$4+1),FALSE)*$E2743</f>
        <v>9981.1053688813117</v>
      </c>
      <c r="P2740" s="5">
        <f ca="1">VLOOKUP(CONCATENATE($F2740," ",$G2740),AllocFactorMatrix,(P$4+1),FALSE)*$E2743</f>
        <v>0</v>
      </c>
      <c r="Q2740" s="5">
        <f ca="1">VLOOKUP(CONCATENATE($F2740," ",$G2740),AllocFactorMatrix,(Q$4+1),FALSE)*$E2743</f>
        <v>0</v>
      </c>
      <c r="R2740" s="5">
        <f ca="1">VLOOKUP(CONCATENATE($F2740," ",$G2740),AllocFactorMatrix,(R$4+1),FALSE)*$E2743</f>
        <v>0</v>
      </c>
      <c r="S2740" s="5">
        <f t="shared" ca="1" si="1388"/>
        <v>9981.1053688813117</v>
      </c>
      <c r="T2740" s="5">
        <f ca="1">VLOOKUP(CONCATENATE($F2740," ",$G2740),AllocFactorMatrix,(T$4+1),FALSE)*$E2743</f>
        <v>269.86815014886065</v>
      </c>
      <c r="U2740" s="5">
        <f ca="1">VLOOKUP(CONCATENATE($F2740," ",$G2740),AllocFactorMatrix,(U$4+1),FALSE)*$E2743</f>
        <v>0</v>
      </c>
      <c r="V2740" s="5">
        <f ca="1">VLOOKUP(CONCATENATE($F2740," ",$G2740),AllocFactorMatrix,(V$4+1),FALSE)*$E2743</f>
        <v>0</v>
      </c>
      <c r="W2740" s="5">
        <f ca="1">VLOOKUP(CONCATENATE($F2740," ",$G2740),AllocFactorMatrix,(W$4+1),FALSE)*$E2743</f>
        <v>0</v>
      </c>
      <c r="X2740" s="5">
        <f t="shared" ca="1" si="1389"/>
        <v>269.86815014886065</v>
      </c>
      <c r="Y2740" s="5">
        <f ca="1">VLOOKUP(CONCATENATE($F2740," ",$G2740),AllocFactorMatrix,(Y$4+1),FALSE)*$E2743</f>
        <v>3681.4717557330782</v>
      </c>
      <c r="Z2740" s="5">
        <f ca="1">VLOOKUP(CONCATENATE($F2740," ",$G2740),AllocFactorMatrix,(Z$4+1),FALSE)*$E2743</f>
        <v>0</v>
      </c>
      <c r="AA2740" s="5">
        <f t="shared" ca="1" si="1358"/>
        <v>3681.4717557330782</v>
      </c>
      <c r="AB2740" s="5">
        <f ca="1">VLOOKUP(CONCATENATE($F2740," ",$G2740),AllocFactorMatrix,(AB$4+1),FALSE)*$E2743</f>
        <v>38.202750837769734</v>
      </c>
      <c r="AC2740" s="5">
        <f ca="1">VLOOKUP(CONCATENATE($F2740," ",$G2740),AllocFactorMatrix,(AC$4+1),FALSE)*$E2743</f>
        <v>1297.1303245993513</v>
      </c>
      <c r="AD2740" s="5">
        <f ca="1">VLOOKUP(CONCATENATE($F2740," ",$G2740),AllocFactorMatrix,(AD$4+1),FALSE)*$E2743</f>
        <v>210.99673155014366</v>
      </c>
    </row>
    <row r="2741" spans="4:30" hidden="1" outlineLevel="1">
      <c r="D2741" s="7"/>
      <c r="E2741" s="51"/>
      <c r="F2741" s="52" t="str">
        <f>F2743</f>
        <v>LABOR_M</v>
      </c>
      <c r="G2741" s="55" t="str">
        <f>$G$13</f>
        <v>ENERGY</v>
      </c>
      <c r="H2741" s="4">
        <f t="shared" ca="1" si="1356"/>
        <v>178395.44475975589</v>
      </c>
      <c r="I2741" s="5">
        <f ca="1">VLOOKUP(CONCATENATE($F2741," ",$G2741),AllocFactorMatrix,(I$4+1),FALSE)*$E2743</f>
        <v>66938.803382098224</v>
      </c>
      <c r="J2741" s="5">
        <f ca="1">VLOOKUP(CONCATENATE($F2741," ",$G2741),AllocFactorMatrix,(J$4+1),FALSE)*$E2743</f>
        <v>4338.0670039669076</v>
      </c>
      <c r="K2741" s="5">
        <f ca="1">VLOOKUP(CONCATENATE($F2741," ",$G2741),AllocFactorMatrix,(K$4+1),FALSE)*$E2743</f>
        <v>14554.685060957354</v>
      </c>
      <c r="L2741" s="5">
        <f ca="1">VLOOKUP(CONCATENATE($F2741," ",$G2741),AllocFactorMatrix,(L$4+1),FALSE)*$E2743</f>
        <v>462.58093376949597</v>
      </c>
      <c r="M2741" s="5">
        <f ca="1">VLOOKUP(CONCATENATE($F2741," ",$G2741),AllocFactorMatrix,(M$4+1),FALSE)*$E2743</f>
        <v>42.644554425304655</v>
      </c>
      <c r="N2741" s="5">
        <f t="shared" ca="1" si="1357"/>
        <v>15059.910549152153</v>
      </c>
      <c r="O2741" s="5">
        <f ca="1">VLOOKUP(CONCATENATE($F2741," ",$G2741),AllocFactorMatrix,(O$4+1),FALSE)*$E2743</f>
        <v>13269.709455362479</v>
      </c>
      <c r="P2741" s="5">
        <f ca="1">VLOOKUP(CONCATENATE($F2741," ",$G2741),AllocFactorMatrix,(P$4+1),FALSE)*$E2743</f>
        <v>2459.9488017093195</v>
      </c>
      <c r="Q2741" s="5">
        <f ca="1">VLOOKUP(CONCATENATE($F2741," ",$G2741),AllocFactorMatrix,(Q$4+1),FALSE)*$E2743</f>
        <v>1117.7377708270608</v>
      </c>
      <c r="R2741" s="5">
        <f ca="1">VLOOKUP(CONCATENATE($F2741," ",$G2741),AllocFactorMatrix,(R$4+1),FALSE)*$E2743</f>
        <v>51.789416334584992</v>
      </c>
      <c r="S2741" s="5">
        <f t="shared" ca="1" si="1388"/>
        <v>16899.185444233444</v>
      </c>
      <c r="T2741" s="5">
        <f ca="1">VLOOKUP(CONCATENATE($F2741," ",$G2741),AllocFactorMatrix,(T$4+1),FALSE)*$E2743</f>
        <v>508.52041237858339</v>
      </c>
      <c r="U2741" s="5">
        <f ca="1">VLOOKUP(CONCATENATE($F2741," ",$G2741),AllocFactorMatrix,(U$4+1),FALSE)*$E2743</f>
        <v>8928.8566373053891</v>
      </c>
      <c r="V2741" s="5">
        <f ca="1">VLOOKUP(CONCATENATE($F2741," ",$G2741),AllocFactorMatrix,(V$4+1),FALSE)*$E2743</f>
        <v>50694.34091405935</v>
      </c>
      <c r="W2741" s="5">
        <f ca="1">VLOOKUP(CONCATENATE($F2741," ",$G2741),AllocFactorMatrix,(W$4+1),FALSE)*$E2743</f>
        <v>9617.9029553481087</v>
      </c>
      <c r="X2741" s="5">
        <f t="shared" ca="1" si="1389"/>
        <v>69749.620919091423</v>
      </c>
      <c r="Y2741" s="5">
        <f ca="1">VLOOKUP(CONCATENATE($F2741," ",$G2741),AllocFactorMatrix,(Y$4+1),FALSE)*$E2743</f>
        <v>3595.1642865410367</v>
      </c>
      <c r="Z2741" s="5">
        <f ca="1">VLOOKUP(CONCATENATE($F2741," ",$G2741),AllocFactorMatrix,(Z$4+1),FALSE)*$E2743</f>
        <v>58.523543337637335</v>
      </c>
      <c r="AA2741" s="5">
        <f t="shared" ca="1" si="1358"/>
        <v>3653.6878298786742</v>
      </c>
      <c r="AB2741" s="5">
        <f ca="1">VLOOKUP(CONCATENATE($F2741," ",$G2741),AllocFactorMatrix,(AB$4+1),FALSE)*$E2743</f>
        <v>65.278304936758815</v>
      </c>
      <c r="AC2741" s="5">
        <f ca="1">VLOOKUP(CONCATENATE($F2741," ",$G2741),AllocFactorMatrix,(AC$4+1),FALSE)*$E2743</f>
        <v>1411.5559313026995</v>
      </c>
      <c r="AD2741" s="5">
        <f ca="1">VLOOKUP(CONCATENATE($F2741," ",$G2741),AllocFactorMatrix,(AD$4+1),FALSE)*$E2743</f>
        <v>279.33539509558278</v>
      </c>
    </row>
    <row r="2742" spans="4:30" hidden="1" outlineLevel="1">
      <c r="D2742" s="7"/>
      <c r="E2742" s="51"/>
      <c r="F2742" s="52" t="str">
        <f>F2743</f>
        <v>LABOR_M</v>
      </c>
      <c r="G2742" s="55" t="str">
        <f>$G$14</f>
        <v>CUSTOMER</v>
      </c>
      <c r="H2742" s="4">
        <f t="shared" ca="1" si="1356"/>
        <v>134462.95327334732</v>
      </c>
      <c r="I2742" s="5">
        <f ca="1">VLOOKUP(CONCATENATE($F2742," ",$G2742),AllocFactorMatrix,(I$4+1),FALSE)*$E2743</f>
        <v>96073.913545390256</v>
      </c>
      <c r="J2742" s="5">
        <f ca="1">VLOOKUP(CONCATENATE($F2742," ",$G2742),AllocFactorMatrix,(J$4+1),FALSE)*$E2743</f>
        <v>16441.410144992744</v>
      </c>
      <c r="K2742" s="5">
        <f ca="1">VLOOKUP(CONCATENATE($F2742," ",$G2742),AllocFactorMatrix,(K$4+1),FALSE)*$E2743</f>
        <v>4734.2399848496652</v>
      </c>
      <c r="L2742" s="5">
        <f ca="1">VLOOKUP(CONCATENATE($F2742," ",$G2742),AllocFactorMatrix,(L$4+1),FALSE)*$E2743</f>
        <v>791.38936646883019</v>
      </c>
      <c r="M2742" s="5">
        <f ca="1">VLOOKUP(CONCATENATE($F2742," ",$G2742),AllocFactorMatrix,(M$4+1),FALSE)*$E2743</f>
        <v>125.03572481035604</v>
      </c>
      <c r="N2742" s="5">
        <f t="shared" ca="1" si="1357"/>
        <v>5650.665076128852</v>
      </c>
      <c r="O2742" s="5">
        <f ca="1">VLOOKUP(CONCATENATE($F2742," ",$G2742),AllocFactorMatrix,(O$4+1),FALSE)*$E2743</f>
        <v>883.42024399836612</v>
      </c>
      <c r="P2742" s="5">
        <f ca="1">VLOOKUP(CONCATENATE($F2742," ",$G2742),AllocFactorMatrix,(P$4+1),FALSE)*$E2743</f>
        <v>226.88679109681712</v>
      </c>
      <c r="Q2742" s="5">
        <f ca="1">VLOOKUP(CONCATENATE($F2742," ",$G2742),AllocFactorMatrix,(Q$4+1),FALSE)*$E2743</f>
        <v>433.96361972121576</v>
      </c>
      <c r="R2742" s="5">
        <f ca="1">VLOOKUP(CONCATENATE($F2742," ",$G2742),AllocFactorMatrix,(R$4+1),FALSE)*$E2743</f>
        <v>75.741696877081395</v>
      </c>
      <c r="S2742" s="5">
        <f t="shared" ca="1" si="1388"/>
        <v>1620.0123516934805</v>
      </c>
      <c r="T2742" s="5">
        <f ca="1">VLOOKUP(CONCATENATE($F2742," ",$G2742),AllocFactorMatrix,(T$4+1),FALSE)*$E2743</f>
        <v>6.1439686306428278</v>
      </c>
      <c r="U2742" s="5">
        <f ca="1">VLOOKUP(CONCATENATE($F2742," ",$G2742),AllocFactorMatrix,(U$4+1),FALSE)*$E2743</f>
        <v>135.07273198528415</v>
      </c>
      <c r="V2742" s="5">
        <f ca="1">VLOOKUP(CONCATENATE($F2742," ",$G2742),AllocFactorMatrix,(V$4+1),FALSE)*$E2743</f>
        <v>638.52474573808001</v>
      </c>
      <c r="W2742" s="5">
        <f ca="1">VLOOKUP(CONCATENATE($F2742," ",$G2742),AllocFactorMatrix,(W$4+1),FALSE)*$E2743</f>
        <v>113.65485980189577</v>
      </c>
      <c r="X2742" s="5">
        <f t="shared" ca="1" si="1389"/>
        <v>893.39630615590272</v>
      </c>
      <c r="Y2742" s="5">
        <f ca="1">VLOOKUP(CONCATENATE($F2742," ",$G2742),AllocFactorMatrix,(Y$4+1),FALSE)*$E2743</f>
        <v>241.79392798055082</v>
      </c>
      <c r="Z2742" s="5">
        <f ca="1">VLOOKUP(CONCATENATE($F2742," ",$G2742),AllocFactorMatrix,(Z$4+1),FALSE)*$E2743</f>
        <v>3.8306803061804784</v>
      </c>
      <c r="AA2742" s="5">
        <f t="shared" ca="1" si="1358"/>
        <v>245.6246082867313</v>
      </c>
      <c r="AB2742" s="5">
        <f ca="1">VLOOKUP(CONCATENATE($F2742," ",$G2742),AllocFactorMatrix,(AB$4+1),FALSE)*$E2743</f>
        <v>6.8899029038855835</v>
      </c>
      <c r="AC2742" s="5">
        <f ca="1">VLOOKUP(CONCATENATE($F2742," ",$G2742),AllocFactorMatrix,(AC$4+1),FALSE)*$E2743</f>
        <v>10603.782033165324</v>
      </c>
      <c r="AD2742" s="5">
        <f ca="1">VLOOKUP(CONCATENATE($F2742," ",$G2742),AllocFactorMatrix,(AD$4+1),FALSE)*$E2743</f>
        <v>2927.2593046301454</v>
      </c>
    </row>
    <row r="2743" spans="4:30" collapsed="1">
      <c r="D2743" s="7" t="s">
        <v>268</v>
      </c>
      <c r="E2743" s="40">
        <v>1486483</v>
      </c>
      <c r="F2743" s="10" t="s">
        <v>70</v>
      </c>
      <c r="G2743" s="55" t="str">
        <f>$G$15</f>
        <v>TOTAL</v>
      </c>
      <c r="H2743" s="4">
        <f t="shared" ca="1" si="1356"/>
        <v>1486483.0000000002</v>
      </c>
      <c r="I2743" s="5">
        <f ca="1">VLOOKUP(CONCATENATE($F2743," ",$G2743),AllocFactorMatrix,(I$4+1),FALSE)*$E2743</f>
        <v>839186.4405817379</v>
      </c>
      <c r="J2743" s="5">
        <f ca="1">VLOOKUP(CONCATENATE($F2743," ",$G2743),AllocFactorMatrix,(J$4+1),FALSE)*$E2743</f>
        <v>53537.638005567373</v>
      </c>
      <c r="K2743" s="5">
        <f ca="1">VLOOKUP(CONCATENATE($F2743," ",$G2743),AllocFactorMatrix,(K$4+1),FALSE)*$E2743</f>
        <v>135578.36911216096</v>
      </c>
      <c r="L2743" s="5">
        <f ca="1">VLOOKUP(CONCATENATE($F2743," ",$G2743),AllocFactorMatrix,(L$4+1),FALSE)*$E2743</f>
        <v>4398.4755675677325</v>
      </c>
      <c r="M2743" s="5">
        <f ca="1">VLOOKUP(CONCATENATE($F2743," ",$G2743),AllocFactorMatrix,(M$4+1),FALSE)*$E2743</f>
        <v>346.92182008110302</v>
      </c>
      <c r="N2743" s="5">
        <f t="shared" ca="1" si="1357"/>
        <v>140323.7664998098</v>
      </c>
      <c r="O2743" s="5">
        <f ca="1">VLOOKUP(CONCATENATE($F2743," ",$G2743),AllocFactorMatrix,(O$4+1),FALSE)*$E2743</f>
        <v>100212.73057964028</v>
      </c>
      <c r="P2743" s="5">
        <f ca="1">VLOOKUP(CONCATENATE($F2743," ",$G2743),AllocFactorMatrix,(P$4+1),FALSE)*$E2743</f>
        <v>16860.094168813925</v>
      </c>
      <c r="Q2743" s="5">
        <f ca="1">VLOOKUP(CONCATENATE($F2743," ",$G2743),AllocFactorMatrix,(Q$4+1),FALSE)*$E2743</f>
        <v>5438.2669405877641</v>
      </c>
      <c r="R2743" s="5">
        <f ca="1">VLOOKUP(CONCATENATE($F2743," ",$G2743),AllocFactorMatrix,(R$4+1),FALSE)*$E2743</f>
        <v>302.13066906428566</v>
      </c>
      <c r="S2743" s="5">
        <f t="shared" ca="1" si="1388"/>
        <v>122813.22235810626</v>
      </c>
      <c r="T2743" s="5">
        <f ca="1">VLOOKUP(CONCATENATE($F2743," ",$G2743),AllocFactorMatrix,(T$4+1),FALSE)*$E2743</f>
        <v>3463.6032793088048</v>
      </c>
      <c r="U2743" s="5">
        <f ca="1">VLOOKUP(CONCATENATE($F2743," ",$G2743),AllocFactorMatrix,(U$4+1),FALSE)*$E2743</f>
        <v>52653.497869100116</v>
      </c>
      <c r="V2743" s="5">
        <f ca="1">VLOOKUP(CONCATENATE($F2743," ",$G2743),AllocFactorMatrix,(V$4+1),FALSE)*$E2743</f>
        <v>190793.44480412206</v>
      </c>
      <c r="W2743" s="5">
        <f ca="1">VLOOKUP(CONCATENATE($F2743," ",$G2743),AllocFactorMatrix,(W$4+1),FALSE)*$E2743</f>
        <v>34890.532436409623</v>
      </c>
      <c r="X2743" s="5">
        <f t="shared" ca="1" si="1389"/>
        <v>281801.0783889406</v>
      </c>
      <c r="Y2743" s="5">
        <f ca="1">VLOOKUP(CONCATENATE($F2743," ",$G2743),AllocFactorMatrix,(Y$4+1),FALSE)*$E2743</f>
        <v>30715.614290730857</v>
      </c>
      <c r="Z2743" s="5">
        <f ca="1">VLOOKUP(CONCATENATE($F2743," ",$G2743),AllocFactorMatrix,(Z$4+1),FALSE)*$E2743</f>
        <v>450.30436068694047</v>
      </c>
      <c r="AA2743" s="5">
        <f t="shared" ca="1" si="1358"/>
        <v>31165.918651417796</v>
      </c>
      <c r="AB2743" s="5">
        <f ca="1">VLOOKUP(CONCATENATE($F2743," ",$G2743),AllocFactorMatrix,(AB$4+1),FALSE)*$E2743</f>
        <v>416.26905755743707</v>
      </c>
      <c r="AC2743" s="5">
        <f ca="1">VLOOKUP(CONCATENATE($F2743," ",$G2743),AllocFactorMatrix,(AC$4+1),FALSE)*$E2743</f>
        <v>13730.879075039955</v>
      </c>
      <c r="AD2743" s="5">
        <f ca="1">VLOOKUP(CONCATENATE($F2743," ",$G2743),AllocFactorMatrix,(AD$4+1),FALSE)*$E2743</f>
        <v>3507.7873818228773</v>
      </c>
    </row>
    <row r="2744" spans="4:30" hidden="1" outlineLevel="1">
      <c r="D2744" s="7"/>
      <c r="E2744" s="51"/>
      <c r="F2744" s="52" t="str">
        <f>F2751</f>
        <v>LABOR_M</v>
      </c>
      <c r="G2744" s="55" t="str">
        <f>$G$8</f>
        <v>PRODUCTION</v>
      </c>
      <c r="H2744" s="4">
        <f t="shared" ref="H2744:H2751" ca="1" si="1390">SUBTOTAL(9,I2744:AD2744)</f>
        <v>2190.4902238923764</v>
      </c>
      <c r="I2744" s="5">
        <f ca="1">VLOOKUP(CONCATENATE($F2744," ",$G2744),AllocFactorMatrix,(I$4+1),FALSE)*$E2751</f>
        <v>1078.998225051512</v>
      </c>
      <c r="J2744" s="5">
        <f ca="1">VLOOKUP(CONCATENATE($F2744," ",$G2744),AllocFactorMatrix,(J$4+1),FALSE)*$E2751</f>
        <v>53.338737766628007</v>
      </c>
      <c r="K2744" s="5">
        <f ca="1">VLOOKUP(CONCATENATE($F2744," ",$G2744),AllocFactorMatrix,(K$4+1),FALSE)*$E2751</f>
        <v>195.37673955421147</v>
      </c>
      <c r="L2744" s="5">
        <f ca="1">VLOOKUP(CONCATENATE($F2744," ",$G2744),AllocFactorMatrix,(L$4+1),FALSE)*$E2751</f>
        <v>6.1497660960322609</v>
      </c>
      <c r="M2744" s="5">
        <f ca="1">VLOOKUP(CONCATENATE($F2744," ",$G2744),AllocFactorMatrix,(M$4+1),FALSE)*$E2751</f>
        <v>0.57670538626512502</v>
      </c>
      <c r="N2744" s="5">
        <f t="shared" ref="N2744:N2751" ca="1" si="1391">SUBTOTAL(9,K2744:M2744)</f>
        <v>202.10321103650887</v>
      </c>
      <c r="O2744" s="5">
        <f ca="1">VLOOKUP(CONCATENATE($F2744," ",$G2744),AllocFactorMatrix,(O$4+1),FALSE)*$E2751</f>
        <v>148.51671501587688</v>
      </c>
      <c r="P2744" s="5">
        <f ca="1">VLOOKUP(CONCATENATE($F2744," ",$G2744),AllocFactorMatrix,(P$4+1),FALSE)*$E2751</f>
        <v>27.67299088573392</v>
      </c>
      <c r="Q2744" s="5">
        <f ca="1">VLOOKUP(CONCATENATE($F2744," ",$G2744),AllocFactorMatrix,(Q$4+1),FALSE)*$E2751</f>
        <v>12.504909310159581</v>
      </c>
      <c r="R2744" s="5">
        <f ca="1">VLOOKUP(CONCATENATE($F2744," ",$G2744),AllocFactorMatrix,(R$4+1),FALSE)*$E2751</f>
        <v>0.56233179357801732</v>
      </c>
      <c r="S2744" s="5">
        <f ca="1">SUBTOTAL(9,O2744:R2744)</f>
        <v>189.25694700534839</v>
      </c>
      <c r="T2744" s="5">
        <f ca="1">VLOOKUP(CONCATENATE($F2744," ",$G2744),AllocFactorMatrix,(T$4+1),FALSE)*$E2751</f>
        <v>5.1880692571245195</v>
      </c>
      <c r="U2744" s="5">
        <f ca="1">VLOOKUP(CONCATENATE($F2744," ",$G2744),AllocFactorMatrix,(U$4+1),FALSE)*$E2751</f>
        <v>84.901869440041438</v>
      </c>
      <c r="V2744" s="5">
        <f ca="1">VLOOKUP(CONCATENATE($F2744," ",$G2744),AllocFactorMatrix,(V$4+1),FALSE)*$E2751</f>
        <v>448.70876560105444</v>
      </c>
      <c r="W2744" s="5">
        <f ca="1">VLOOKUP(CONCATENATE($F2744," ",$G2744),AllocFactorMatrix,(W$4+1),FALSE)*$E2751</f>
        <v>81.029366050042569</v>
      </c>
      <c r="X2744" s="5">
        <f ca="1">SUBTOTAL(9,T2744:W2744)</f>
        <v>619.82807034826294</v>
      </c>
      <c r="Y2744" s="5">
        <f ca="1">VLOOKUP(CONCATENATE($F2744," ",$G2744),AllocFactorMatrix,(Y$4+1),FALSE)*$E2751</f>
        <v>45.609247514975216</v>
      </c>
      <c r="Z2744" s="5">
        <f ca="1">VLOOKUP(CONCATENATE($F2744," ",$G2744),AllocFactorMatrix,(Z$4+1),FALSE)*$E2751</f>
        <v>0.76393746194001622</v>
      </c>
      <c r="AA2744" s="5">
        <f t="shared" ref="AA2744:AA2751" ca="1" si="1392">SUBTOTAL(9,Y2744:Z2744)</f>
        <v>46.373184976915233</v>
      </c>
      <c r="AB2744" s="5">
        <f ca="1">VLOOKUP(CONCATENATE($F2744," ",$G2744),AllocFactorMatrix,(AB$4+1),FALSE)*$E2751</f>
        <v>0.59184770720129609</v>
      </c>
      <c r="AC2744" s="5">
        <f ca="1">VLOOKUP(CONCATENATE($F2744," ",$G2744),AllocFactorMatrix,(AC$4+1),FALSE)*$E2751</f>
        <v>0</v>
      </c>
      <c r="AD2744" s="5">
        <f ca="1">VLOOKUP(CONCATENATE($F2744," ",$G2744),AllocFactorMatrix,(AD$4+1),FALSE)*$E2751</f>
        <v>0</v>
      </c>
    </row>
    <row r="2745" spans="4:30" hidden="1" outlineLevel="1">
      <c r="D2745" s="7"/>
      <c r="E2745" s="51"/>
      <c r="F2745" s="52" t="str">
        <f>F2751</f>
        <v>LABOR_M</v>
      </c>
      <c r="G2745" s="55" t="str">
        <f>$G$9</f>
        <v>BULKTRAN</v>
      </c>
      <c r="H2745" s="4">
        <f t="shared" ca="1" si="1390"/>
        <v>8.0036529421210894</v>
      </c>
      <c r="I2745" s="5">
        <f ca="1">VLOOKUP(CONCATENATE($F2745," ",$G2745),AllocFactorMatrix,(I$4+1),FALSE)*$E2751</f>
        <v>3.9424633008091745</v>
      </c>
      <c r="J2745" s="5">
        <f ca="1">VLOOKUP(CONCATENATE($F2745," ",$G2745),AllocFactorMatrix,(J$4+1),FALSE)*$E2751</f>
        <v>0.19489004826340287</v>
      </c>
      <c r="K2745" s="5">
        <f ca="1">VLOOKUP(CONCATENATE($F2745," ",$G2745),AllocFactorMatrix,(K$4+1),FALSE)*$E2751</f>
        <v>0.71387107748713674</v>
      </c>
      <c r="L2745" s="5">
        <f ca="1">VLOOKUP(CONCATENATE($F2745," ",$G2745),AllocFactorMatrix,(L$4+1),FALSE)*$E2751</f>
        <v>2.2470126993035803E-2</v>
      </c>
      <c r="M2745" s="5">
        <f ca="1">VLOOKUP(CONCATENATE($F2745," ",$G2745),AllocFactorMatrix,(M$4+1),FALSE)*$E2751</f>
        <v>2.1071766087666088E-3</v>
      </c>
      <c r="N2745" s="5">
        <f t="shared" ca="1" si="1391"/>
        <v>0.73844838108893918</v>
      </c>
      <c r="O2745" s="5">
        <f ca="1">VLOOKUP(CONCATENATE($F2745," ",$G2745),AllocFactorMatrix,(O$4+1),FALSE)*$E2751</f>
        <v>0.54265306921971657</v>
      </c>
      <c r="P2745" s="5">
        <f ca="1">VLOOKUP(CONCATENATE($F2745," ",$G2745),AllocFactorMatrix,(P$4+1),FALSE)*$E2751</f>
        <v>0.10111207642202032</v>
      </c>
      <c r="Q2745" s="5">
        <f ca="1">VLOOKUP(CONCATENATE($F2745," ",$G2745),AllocFactorMatrix,(Q$4+1),FALSE)*$E2751</f>
        <v>4.569066462819945E-2</v>
      </c>
      <c r="R2745" s="5">
        <f ca="1">VLOOKUP(CONCATENATE($F2745," ",$G2745),AllocFactorMatrix,(R$4+1),FALSE)*$E2751</f>
        <v>2.0546581148951325E-3</v>
      </c>
      <c r="S2745" s="5">
        <f t="shared" ref="S2745:S2751" ca="1" si="1393">SUBTOTAL(9,O2745:R2745)</f>
        <v>0.69151046838483154</v>
      </c>
      <c r="T2745" s="5">
        <f ca="1">VLOOKUP(CONCATENATE($F2745," ",$G2745),AllocFactorMatrix,(T$4+1),FALSE)*$E2751</f>
        <v>1.8956261626188738E-2</v>
      </c>
      <c r="U2745" s="5">
        <f ca="1">VLOOKUP(CONCATENATE($F2745," ",$G2745),AllocFactorMatrix,(U$4+1),FALSE)*$E2751</f>
        <v>0.31021599170978759</v>
      </c>
      <c r="V2745" s="5">
        <f ca="1">VLOOKUP(CONCATENATE($F2745," ",$G2745),AllocFactorMatrix,(V$4+1),FALSE)*$E2751</f>
        <v>1.6395002327729404</v>
      </c>
      <c r="W2745" s="5">
        <f ca="1">VLOOKUP(CONCATENATE($F2745," ",$G2745),AllocFactorMatrix,(W$4+1),FALSE)*$E2751</f>
        <v>0.29606656852922503</v>
      </c>
      <c r="X2745" s="5">
        <f t="shared" ref="X2745:X2751" ca="1" si="1394">SUBTOTAL(9,T2745:W2745)</f>
        <v>2.2647390546381421</v>
      </c>
      <c r="Y2745" s="5">
        <f ca="1">VLOOKUP(CONCATENATE($F2745," ",$G2745),AllocFactorMatrix,(Y$4+1),FALSE)*$E2751</f>
        <v>0.16664789647520273</v>
      </c>
      <c r="Z2745" s="5">
        <f ca="1">VLOOKUP(CONCATENATE($F2745," ",$G2745),AllocFactorMatrix,(Z$4+1),FALSE)*$E2751</f>
        <v>2.7912885655284876E-3</v>
      </c>
      <c r="AA2745" s="5">
        <f t="shared" ca="1" si="1392"/>
        <v>0.16943918504073122</v>
      </c>
      <c r="AB2745" s="5">
        <f ca="1">VLOOKUP(CONCATENATE($F2745," ",$G2745),AllocFactorMatrix,(AB$4+1),FALSE)*$E2751</f>
        <v>2.1625038958685669E-3</v>
      </c>
      <c r="AC2745" s="5">
        <f ca="1">VLOOKUP(CONCATENATE($F2745," ",$G2745),AllocFactorMatrix,(AC$4+1),FALSE)*$E2751</f>
        <v>0</v>
      </c>
      <c r="AD2745" s="5">
        <f ca="1">VLOOKUP(CONCATENATE($F2745," ",$G2745),AllocFactorMatrix,(AD$4+1),FALSE)*$E2751</f>
        <v>0</v>
      </c>
    </row>
    <row r="2746" spans="4:30" hidden="1" outlineLevel="1">
      <c r="D2746" s="7"/>
      <c r="E2746" s="51"/>
      <c r="F2746" s="52" t="str">
        <f>F2751</f>
        <v>LABOR_M</v>
      </c>
      <c r="G2746" s="55" t="str">
        <f>$G$10</f>
        <v>SUBTRAN</v>
      </c>
      <c r="H2746" s="4">
        <f t="shared" ca="1" si="1390"/>
        <v>1.7604716670299292</v>
      </c>
      <c r="I2746" s="5">
        <f ca="1">VLOOKUP(CONCATENATE($F2746," ",$G2746),AllocFactorMatrix,(I$4+1),FALSE)*$E2751</f>
        <v>0.85711632019954165</v>
      </c>
      <c r="J2746" s="5">
        <f ca="1">VLOOKUP(CONCATENATE($F2746," ",$G2746),AllocFactorMatrix,(J$4+1),FALSE)*$E2751</f>
        <v>4.136555485409555E-2</v>
      </c>
      <c r="K2746" s="5">
        <f ca="1">VLOOKUP(CONCATENATE($F2746," ",$G2746),AllocFactorMatrix,(K$4+1),FALSE)*$E2751</f>
        <v>0.15048586597454333</v>
      </c>
      <c r="L2746" s="5">
        <f ca="1">VLOOKUP(CONCATENATE($F2746," ",$G2746),AllocFactorMatrix,(L$4+1),FALSE)*$E2751</f>
        <v>4.6483668111115149E-3</v>
      </c>
      <c r="M2746" s="5">
        <f ca="1">VLOOKUP(CONCATENATE($F2746," ",$G2746),AllocFactorMatrix,(M$4+1),FALSE)*$E2751</f>
        <v>5.7892950264437312E-4</v>
      </c>
      <c r="N2746" s="5">
        <f t="shared" ca="1" si="1391"/>
        <v>0.15571316228829923</v>
      </c>
      <c r="O2746" s="5">
        <f ca="1">VLOOKUP(CONCATENATE($F2746," ",$G2746),AllocFactorMatrix,(O$4+1),FALSE)*$E2751</f>
        <v>0.11369442381002144</v>
      </c>
      <c r="P2746" s="5">
        <f ca="1">VLOOKUP(CONCATENATE($F2746," ",$G2746),AllocFactorMatrix,(P$4+1),FALSE)*$E2751</f>
        <v>2.1135660778121446E-2</v>
      </c>
      <c r="Q2746" s="5">
        <f ca="1">VLOOKUP(CONCATENATE($F2746," ",$G2746),AllocFactorMatrix,(Q$4+1),FALSE)*$E2751</f>
        <v>1.2575970002533415E-2</v>
      </c>
      <c r="R2746" s="5">
        <f ca="1">VLOOKUP(CONCATENATE($F2746," ",$G2746),AllocFactorMatrix,(R$4+1),FALSE)*$E2751</f>
        <v>0</v>
      </c>
      <c r="S2746" s="5">
        <f t="shared" ca="1" si="1393"/>
        <v>0.14740605459067629</v>
      </c>
      <c r="T2746" s="5">
        <f ca="1">VLOOKUP(CONCATENATE($F2746," ",$G2746),AllocFactorMatrix,(T$4+1),FALSE)*$E2751</f>
        <v>3.9700140600911482E-3</v>
      </c>
      <c r="U2746" s="5">
        <f ca="1">VLOOKUP(CONCATENATE($F2746," ",$G2746),AllocFactorMatrix,(U$4+1),FALSE)*$E2751</f>
        <v>6.4991396822022277E-2</v>
      </c>
      <c r="V2746" s="5">
        <f ca="1">VLOOKUP(CONCATENATE($F2746," ",$G2746),AllocFactorMatrix,(V$4+1),FALSE)*$E2751</f>
        <v>0.45277446631710305</v>
      </c>
      <c r="W2746" s="5">
        <f ca="1">VLOOKUP(CONCATENATE($F2746," ",$G2746),AllocFactorMatrix,(W$4+1),FALSE)*$E2751</f>
        <v>0</v>
      </c>
      <c r="X2746" s="5">
        <f t="shared" ca="1" si="1394"/>
        <v>0.52173587719921644</v>
      </c>
      <c r="Y2746" s="5">
        <f ca="1">VLOOKUP(CONCATENATE($F2746," ",$G2746),AllocFactorMatrix,(Y$4+1),FALSE)*$E2751</f>
        <v>3.4218690598492002E-2</v>
      </c>
      <c r="Z2746" s="5">
        <f ca="1">VLOOKUP(CONCATENATE($F2746," ",$G2746),AllocFactorMatrix,(Z$4+1),FALSE)*$E2751</f>
        <v>5.7042650193176304E-4</v>
      </c>
      <c r="AA2746" s="5">
        <f t="shared" ca="1" si="1392"/>
        <v>3.4789117100423768E-2</v>
      </c>
      <c r="AB2746" s="5">
        <f ca="1">VLOOKUP(CONCATENATE($F2746," ",$G2746),AllocFactorMatrix,(AB$4+1),FALSE)*$E2751</f>
        <v>4.5694400710629269E-4</v>
      </c>
      <c r="AC2746" s="5">
        <f ca="1">VLOOKUP(CONCATENATE($F2746," ",$G2746),AllocFactorMatrix,(AC$4+1),FALSE)*$E2751</f>
        <v>1.5537073090433333E-3</v>
      </c>
      <c r="AD2746" s="5">
        <f ca="1">VLOOKUP(CONCATENATE($F2746," ",$G2746),AllocFactorMatrix,(AD$4+1),FALSE)*$E2751</f>
        <v>3.3492948152674153E-4</v>
      </c>
    </row>
    <row r="2747" spans="4:30" hidden="1" outlineLevel="1">
      <c r="D2747" s="7"/>
      <c r="E2747" s="51"/>
      <c r="F2747" s="52" t="str">
        <f>F2751</f>
        <v>LABOR_M</v>
      </c>
      <c r="G2747" s="55" t="str">
        <f>$G$11</f>
        <v>DISTPRI</v>
      </c>
      <c r="H2747" s="4">
        <f t="shared" ca="1" si="1390"/>
        <v>1127.9315180993024</v>
      </c>
      <c r="I2747" s="5">
        <f ca="1">VLOOKUP(CONCATENATE($F2747," ",$G2747),AllocFactorMatrix,(I$4+1),FALSE)*$E2751</f>
        <v>753.84474041985004</v>
      </c>
      <c r="J2747" s="5">
        <f ca="1">VLOOKUP(CONCATENATE($F2747," ",$G2747),AllocFactorMatrix,(J$4+1),FALSE)*$E2751</f>
        <v>35.534273123850923</v>
      </c>
      <c r="K2747" s="5">
        <f ca="1">VLOOKUP(CONCATENATE($F2747," ",$G2747),AllocFactorMatrix,(K$4+1),FALSE)*$E2751</f>
        <v>129.02712657048875</v>
      </c>
      <c r="L2747" s="5">
        <f ca="1">VLOOKUP(CONCATENATE($F2747," ",$G2747),AllocFactorMatrix,(L$4+1),FALSE)*$E2751</f>
        <v>3.9876095951073767</v>
      </c>
      <c r="M2747" s="5">
        <f ca="1">VLOOKUP(CONCATENATE($F2747," ",$G2747),AllocFactorMatrix,(M$4+1),FALSE)*$E2751</f>
        <v>0</v>
      </c>
      <c r="N2747" s="5">
        <f t="shared" ca="1" si="1391"/>
        <v>133.01473616559613</v>
      </c>
      <c r="O2747" s="5">
        <f ca="1">VLOOKUP(CONCATENATE($F2747," ",$G2747),AllocFactorMatrix,(O$4+1),FALSE)*$E2751</f>
        <v>96.747792914443664</v>
      </c>
      <c r="P2747" s="5">
        <f ca="1">VLOOKUP(CONCATENATE($F2747," ",$G2747),AllocFactorMatrix,(P$4+1),FALSE)*$E2751</f>
        <v>18.019282940862787</v>
      </c>
      <c r="Q2747" s="5">
        <f ca="1">VLOOKUP(CONCATENATE($F2747," ",$G2747),AllocFactorMatrix,(Q$4+1),FALSE)*$E2751</f>
        <v>0</v>
      </c>
      <c r="R2747" s="5">
        <f ca="1">VLOOKUP(CONCATENATE($F2747," ",$G2747),AllocFactorMatrix,(R$4+1),FALSE)*$E2751</f>
        <v>0</v>
      </c>
      <c r="S2747" s="5">
        <f t="shared" ca="1" si="1393"/>
        <v>114.76707585530644</v>
      </c>
      <c r="T2747" s="5">
        <f ca="1">VLOOKUP(CONCATENATE($F2747," ",$G2747),AllocFactorMatrix,(T$4+1),FALSE)*$E2751</f>
        <v>3.4489991962672999</v>
      </c>
      <c r="U2747" s="5">
        <f ca="1">VLOOKUP(CONCATENATE($F2747," ",$G2747),AllocFactorMatrix,(U$4+1),FALSE)*$E2751</f>
        <v>55.624552481404976</v>
      </c>
      <c r="V2747" s="5">
        <f ca="1">VLOOKUP(CONCATENATE($F2747," ",$G2747),AllocFactorMatrix,(V$4+1),FALSE)*$E2751</f>
        <v>0</v>
      </c>
      <c r="W2747" s="5">
        <f ca="1">VLOOKUP(CONCATENATE($F2747," ",$G2747),AllocFactorMatrix,(W$4+1),FALSE)*$E2751</f>
        <v>0</v>
      </c>
      <c r="X2747" s="5">
        <f t="shared" ca="1" si="1394"/>
        <v>59.073551677672278</v>
      </c>
      <c r="Y2747" s="5">
        <f ca="1">VLOOKUP(CONCATENATE($F2747," ",$G2747),AllocFactorMatrix,(Y$4+1),FALSE)*$E2751</f>
        <v>29.173905668031264</v>
      </c>
      <c r="Z2747" s="5">
        <f ca="1">VLOOKUP(CONCATENATE($F2747," ",$G2747),AllocFactorMatrix,(Z$4+1),FALSE)*$E2751</f>
        <v>0.48673494816731827</v>
      </c>
      <c r="AA2747" s="5">
        <f t="shared" ca="1" si="1392"/>
        <v>29.660640616198581</v>
      </c>
      <c r="AB2747" s="5">
        <f ca="1">VLOOKUP(CONCATENATE($F2747," ",$G2747),AllocFactorMatrix,(AB$4+1),FALSE)*$E2751</f>
        <v>0.39433686425801256</v>
      </c>
      <c r="AC2747" s="5">
        <f ca="1">VLOOKUP(CONCATENATE($F2747," ",$G2747),AllocFactorMatrix,(AC$4+1),FALSE)*$E2751</f>
        <v>1.3509433118955199</v>
      </c>
      <c r="AD2747" s="5">
        <f ca="1">VLOOKUP(CONCATENATE($F2747," ",$G2747),AllocFactorMatrix,(AD$4+1),FALSE)*$E2751</f>
        <v>0.29122006467472056</v>
      </c>
    </row>
    <row r="2748" spans="4:30" hidden="1" outlineLevel="1">
      <c r="D2748" s="7"/>
      <c r="E2748" s="51"/>
      <c r="F2748" s="52" t="str">
        <f>F2751</f>
        <v>LABOR_M</v>
      </c>
      <c r="G2748" s="55" t="str">
        <f>$G$12</f>
        <v>DISTSEC</v>
      </c>
      <c r="H2748" s="4">
        <f t="shared" ca="1" si="1390"/>
        <v>465.51121062840076</v>
      </c>
      <c r="I2748" s="5">
        <f ca="1">VLOOKUP(CONCATENATE($F2748," ",$G2748),AllocFactorMatrix,(I$4+1),FALSE)*$E2751</f>
        <v>348.06340792469632</v>
      </c>
      <c r="J2748" s="5">
        <f ca="1">VLOOKUP(CONCATENATE($F2748," ",$G2748),AllocFactorMatrix,(J$4+1),FALSE)*$E2751</f>
        <v>16.78024782711903</v>
      </c>
      <c r="K2748" s="5">
        <f ca="1">VLOOKUP(CONCATENATE($F2748," ",$G2748),AllocFactorMatrix,(K$4+1),FALSE)*$E2751</f>
        <v>50.633000651739778</v>
      </c>
      <c r="L2748" s="5">
        <f ca="1">VLOOKUP(CONCATENATE($F2748," ",$G2748),AllocFactorMatrix,(L$4+1),FALSE)*$E2751</f>
        <v>0</v>
      </c>
      <c r="M2748" s="5">
        <f ca="1">VLOOKUP(CONCATENATE($F2748," ",$G2748),AllocFactorMatrix,(M$4+1),FALSE)*$E2751</f>
        <v>0</v>
      </c>
      <c r="N2748" s="5">
        <f t="shared" ca="1" si="1391"/>
        <v>50.633000651739778</v>
      </c>
      <c r="O2748" s="5">
        <f ca="1">VLOOKUP(CONCATENATE($F2748," ",$G2748),AllocFactorMatrix,(O$4+1),FALSE)*$E2751</f>
        <v>32.263545090979648</v>
      </c>
      <c r="P2748" s="5">
        <f ca="1">VLOOKUP(CONCATENATE($F2748," ",$G2748),AllocFactorMatrix,(P$4+1),FALSE)*$E2751</f>
        <v>0</v>
      </c>
      <c r="Q2748" s="5">
        <f ca="1">VLOOKUP(CONCATENATE($F2748," ",$G2748),AllocFactorMatrix,(Q$4+1),FALSE)*$E2751</f>
        <v>0</v>
      </c>
      <c r="R2748" s="5">
        <f ca="1">VLOOKUP(CONCATENATE($F2748," ",$G2748),AllocFactorMatrix,(R$4+1),FALSE)*$E2751</f>
        <v>0</v>
      </c>
      <c r="S2748" s="5">
        <f t="shared" ca="1" si="1393"/>
        <v>32.263545090979648</v>
      </c>
      <c r="T2748" s="5">
        <f ca="1">VLOOKUP(CONCATENATE($F2748," ",$G2748),AllocFactorMatrix,(T$4+1),FALSE)*$E2751</f>
        <v>0.87233857465256948</v>
      </c>
      <c r="U2748" s="5">
        <f ca="1">VLOOKUP(CONCATENATE($F2748," ",$G2748),AllocFactorMatrix,(U$4+1),FALSE)*$E2751</f>
        <v>0</v>
      </c>
      <c r="V2748" s="5">
        <f ca="1">VLOOKUP(CONCATENATE($F2748," ",$G2748),AllocFactorMatrix,(V$4+1),FALSE)*$E2751</f>
        <v>0</v>
      </c>
      <c r="W2748" s="5">
        <f ca="1">VLOOKUP(CONCATENATE($F2748," ",$G2748),AllocFactorMatrix,(W$4+1),FALSE)*$E2751</f>
        <v>0</v>
      </c>
      <c r="X2748" s="5">
        <f t="shared" ca="1" si="1394"/>
        <v>0.87233857465256948</v>
      </c>
      <c r="Y2748" s="5">
        <f ca="1">VLOOKUP(CONCATENATE($F2748," ",$G2748),AllocFactorMatrix,(Y$4+1),FALSE)*$E2751</f>
        <v>11.900218022202367</v>
      </c>
      <c r="Z2748" s="5">
        <f ca="1">VLOOKUP(CONCATENATE($F2748," ",$G2748),AllocFactorMatrix,(Z$4+1),FALSE)*$E2751</f>
        <v>0</v>
      </c>
      <c r="AA2748" s="5">
        <f t="shared" ca="1" si="1392"/>
        <v>11.900218022202367</v>
      </c>
      <c r="AB2748" s="5">
        <f ca="1">VLOOKUP(CONCATENATE($F2748," ",$G2748),AllocFactorMatrix,(AB$4+1),FALSE)*$E2751</f>
        <v>0.12348894523212413</v>
      </c>
      <c r="AC2748" s="5">
        <f ca="1">VLOOKUP(CONCATENATE($F2748," ",$G2748),AllocFactorMatrix,(AC$4+1),FALSE)*$E2751</f>
        <v>4.1929246481122773</v>
      </c>
      <c r="AD2748" s="5">
        <f ca="1">VLOOKUP(CONCATENATE($F2748," ",$G2748),AllocFactorMatrix,(AD$4+1),FALSE)*$E2751</f>
        <v>0.68203894366665496</v>
      </c>
    </row>
    <row r="2749" spans="4:30" hidden="1" outlineLevel="1">
      <c r="D2749" s="7"/>
      <c r="E2749" s="51"/>
      <c r="F2749" s="52" t="str">
        <f>F2751</f>
        <v>LABOR_M</v>
      </c>
      <c r="G2749" s="55" t="str">
        <f>$G$13</f>
        <v>ENERGY</v>
      </c>
      <c r="H2749" s="4">
        <f t="shared" ca="1" si="1390"/>
        <v>576.65651882371151</v>
      </c>
      <c r="I2749" s="5">
        <f ca="1">VLOOKUP(CONCATENATE($F2749," ",$G2749),AllocFactorMatrix,(I$4+1),FALSE)*$E2751</f>
        <v>216.37714676251392</v>
      </c>
      <c r="J2749" s="5">
        <f ca="1">VLOOKUP(CONCATENATE($F2749," ",$G2749),AllocFactorMatrix,(J$4+1),FALSE)*$E2751</f>
        <v>14.022637294917596</v>
      </c>
      <c r="K2749" s="5">
        <f ca="1">VLOOKUP(CONCATENATE($F2749," ",$G2749),AllocFactorMatrix,(K$4+1),FALSE)*$E2751</f>
        <v>47.04746823064918</v>
      </c>
      <c r="L2749" s="5">
        <f ca="1">VLOOKUP(CONCATENATE($F2749," ",$G2749),AllocFactorMatrix,(L$4+1),FALSE)*$E2751</f>
        <v>1.4952753491041795</v>
      </c>
      <c r="M2749" s="5">
        <f ca="1">VLOOKUP(CONCATENATE($F2749," ",$G2749),AllocFactorMatrix,(M$4+1),FALSE)*$E2751</f>
        <v>0.13784690710461461</v>
      </c>
      <c r="N2749" s="5">
        <f t="shared" ca="1" si="1391"/>
        <v>48.680590486857973</v>
      </c>
      <c r="O2749" s="5">
        <f ca="1">VLOOKUP(CONCATENATE($F2749," ",$G2749),AllocFactorMatrix,(O$4+1),FALSE)*$E2751</f>
        <v>42.893833251383775</v>
      </c>
      <c r="P2749" s="5">
        <f ca="1">VLOOKUP(CONCATENATE($F2749," ",$G2749),AllocFactorMatrix,(P$4+1),FALSE)*$E2751</f>
        <v>7.9516913360013399</v>
      </c>
      <c r="Q2749" s="5">
        <f ca="1">VLOOKUP(CONCATENATE($F2749," ",$G2749),AllocFactorMatrix,(Q$4+1),FALSE)*$E2751</f>
        <v>3.6130450121690108</v>
      </c>
      <c r="R2749" s="5">
        <f ca="1">VLOOKUP(CONCATENATE($F2749," ",$G2749),AllocFactorMatrix,(R$4+1),FALSE)*$E2751</f>
        <v>0.16740732688344293</v>
      </c>
      <c r="S2749" s="5">
        <f t="shared" ca="1" si="1393"/>
        <v>54.625976926437566</v>
      </c>
      <c r="T2749" s="5">
        <f ca="1">VLOOKUP(CONCATENATE($F2749," ",$G2749),AllocFactorMatrix,(T$4+1),FALSE)*$E2751</f>
        <v>1.6437729738443649</v>
      </c>
      <c r="U2749" s="5">
        <f ca="1">VLOOKUP(CONCATENATE($F2749," ",$G2749),AllocFactorMatrix,(U$4+1),FALSE)*$E2751</f>
        <v>28.862190917926672</v>
      </c>
      <c r="V2749" s="5">
        <f ca="1">VLOOKUP(CONCATENATE($F2749," ",$G2749),AllocFactorMatrix,(V$4+1),FALSE)*$E2751</f>
        <v>163.86753706033315</v>
      </c>
      <c r="W2749" s="5">
        <f ca="1">VLOOKUP(CONCATENATE($F2749," ",$G2749),AllocFactorMatrix,(W$4+1),FALSE)*$E2751</f>
        <v>31.089507044781318</v>
      </c>
      <c r="X2749" s="5">
        <f t="shared" ca="1" si="1394"/>
        <v>225.46300799688552</v>
      </c>
      <c r="Y2749" s="5">
        <f ca="1">VLOOKUP(CONCATENATE($F2749," ",$G2749),AllocFactorMatrix,(Y$4+1),FALSE)*$E2751</f>
        <v>11.621232396757771</v>
      </c>
      <c r="Z2749" s="5">
        <f ca="1">VLOOKUP(CONCATENATE($F2749," ",$G2749),AllocFactorMatrix,(Z$4+1),FALSE)*$E2751</f>
        <v>0.18917513737953773</v>
      </c>
      <c r="AA2749" s="5">
        <f t="shared" ca="1" si="1392"/>
        <v>11.810407534137308</v>
      </c>
      <c r="AB2749" s="5">
        <f ca="1">VLOOKUP(CONCATENATE($F2749," ",$G2749),AllocFactorMatrix,(AB$4+1),FALSE)*$E2751</f>
        <v>0.21100964842593295</v>
      </c>
      <c r="AC2749" s="5">
        <f ca="1">VLOOKUP(CONCATENATE($F2749," ",$G2749),AllocFactorMatrix,(AC$4+1),FALSE)*$E2751</f>
        <v>4.562801088145287</v>
      </c>
      <c r="AD2749" s="5">
        <f ca="1">VLOOKUP(CONCATENATE($F2749," ",$G2749),AllocFactorMatrix,(AD$4+1),FALSE)*$E2751</f>
        <v>0.9029410853903308</v>
      </c>
    </row>
    <row r="2750" spans="4:30" hidden="1" outlineLevel="1">
      <c r="D2750" s="7"/>
      <c r="E2750" s="51"/>
      <c r="F2750" s="52" t="str">
        <f>F2751</f>
        <v>LABOR_M</v>
      </c>
      <c r="G2750" s="55" t="str">
        <f>$G$14</f>
        <v>CUSTOMER</v>
      </c>
      <c r="H2750" s="4">
        <f t="shared" ca="1" si="1390"/>
        <v>434.64640394705754</v>
      </c>
      <c r="I2750" s="5">
        <f ca="1">VLOOKUP(CONCATENATE($F2750," ",$G2750),AllocFactorMatrix,(I$4+1),FALSE)*$E2751</f>
        <v>310.5552869327131</v>
      </c>
      <c r="J2750" s="5">
        <f ca="1">VLOOKUP(CONCATENATE($F2750," ",$G2750),AllocFactorMatrix,(J$4+1),FALSE)*$E2751</f>
        <v>53.14623560894416</v>
      </c>
      <c r="K2750" s="5">
        <f ca="1">VLOOKUP(CONCATENATE($F2750," ",$G2750),AllocFactorMatrix,(K$4+1),FALSE)*$E2751</f>
        <v>15.303251451380637</v>
      </c>
      <c r="L2750" s="5">
        <f ca="1">VLOOKUP(CONCATENATE($F2750," ",$G2750),AllocFactorMatrix,(L$4+1),FALSE)*$E2751</f>
        <v>2.5581361548586354</v>
      </c>
      <c r="M2750" s="5">
        <f ca="1">VLOOKUP(CONCATENATE($F2750," ",$G2750),AllocFactorMatrix,(M$4+1),FALSE)*$E2751</f>
        <v>0.40417324497741364</v>
      </c>
      <c r="N2750" s="5">
        <f t="shared" ca="1" si="1391"/>
        <v>18.265560851216687</v>
      </c>
      <c r="O2750" s="5">
        <f ca="1">VLOOKUP(CONCATENATE($F2750," ",$G2750),AllocFactorMatrix,(O$4+1),FALSE)*$E2751</f>
        <v>2.8556224809918103</v>
      </c>
      <c r="P2750" s="5">
        <f ca="1">VLOOKUP(CONCATENATE($F2750," ",$G2750),AllocFactorMatrix,(P$4+1),FALSE)*$E2751</f>
        <v>0.73340295934780708</v>
      </c>
      <c r="Q2750" s="5">
        <f ca="1">VLOOKUP(CONCATENATE($F2750," ",$G2750),AllocFactorMatrix,(Q$4+1),FALSE)*$E2751</f>
        <v>1.4027709652652884</v>
      </c>
      <c r="R2750" s="5">
        <f ca="1">VLOOKUP(CONCATENATE($F2750," ",$G2750),AllocFactorMatrix,(R$4+1),FALSE)*$E2751</f>
        <v>0.24483216659348012</v>
      </c>
      <c r="S2750" s="5">
        <f t="shared" ca="1" si="1393"/>
        <v>5.2366285721983861</v>
      </c>
      <c r="T2750" s="5">
        <f ca="1">VLOOKUP(CONCATENATE($F2750," ",$G2750),AllocFactorMatrix,(T$4+1),FALSE)*$E2751</f>
        <v>1.9860145908321043E-2</v>
      </c>
      <c r="U2750" s="5">
        <f ca="1">VLOOKUP(CONCATENATE($F2750," ",$G2750),AllocFactorMatrix,(U$4+1),FALSE)*$E2751</f>
        <v>0.43661749053927312</v>
      </c>
      <c r="V2750" s="5">
        <f ca="1">VLOOKUP(CONCATENATE($F2750," ",$G2750),AllocFactorMatrix,(V$4+1),FALSE)*$E2751</f>
        <v>2.0640070577810001</v>
      </c>
      <c r="W2750" s="5">
        <f ca="1">VLOOKUP(CONCATENATE($F2750," ",$G2750),AllocFactorMatrix,(W$4+1),FALSE)*$E2751</f>
        <v>0.36738502986452526</v>
      </c>
      <c r="X2750" s="5">
        <f t="shared" ca="1" si="1394"/>
        <v>2.8878697240931195</v>
      </c>
      <c r="Y2750" s="5">
        <f ca="1">VLOOKUP(CONCATENATE($F2750," ",$G2750),AllocFactorMatrix,(Y$4+1),FALSE)*$E2751</f>
        <v>0.78158971474718963</v>
      </c>
      <c r="Z2750" s="5">
        <f ca="1">VLOOKUP(CONCATENATE($F2750," ",$G2750),AllocFactorMatrix,(Z$4+1),FALSE)*$E2751</f>
        <v>1.2382529010555249E-2</v>
      </c>
      <c r="AA2750" s="5">
        <f t="shared" ca="1" si="1392"/>
        <v>0.79397224375774489</v>
      </c>
      <c r="AB2750" s="5">
        <f ca="1">VLOOKUP(CONCATENATE($F2750," ",$G2750),AllocFactorMatrix,(AB$4+1),FALSE)*$E2751</f>
        <v>2.2271350195844978E-2</v>
      </c>
      <c r="AC2750" s="5">
        <f ca="1">VLOOKUP(CONCATENATE($F2750," ",$G2750),AllocFactorMatrix,(AC$4+1),FALSE)*$E2751</f>
        <v>34.276323825674012</v>
      </c>
      <c r="AD2750" s="5">
        <f ca="1">VLOOKUP(CONCATENATE($F2750," ",$G2750),AllocFactorMatrix,(AD$4+1),FALSE)*$E2751</f>
        <v>9.462254838264446</v>
      </c>
    </row>
    <row r="2751" spans="4:30" collapsed="1">
      <c r="D2751" s="7" t="s">
        <v>269</v>
      </c>
      <c r="E2751" s="40">
        <v>4805</v>
      </c>
      <c r="F2751" s="10" t="s">
        <v>70</v>
      </c>
      <c r="G2751" s="55" t="str">
        <f>$G$15</f>
        <v>TOTAL</v>
      </c>
      <c r="H2751" s="4">
        <f t="shared" ca="1" si="1390"/>
        <v>4805.0000000000009</v>
      </c>
      <c r="I2751" s="5">
        <f ca="1">VLOOKUP(CONCATENATE($F2751," ",$G2751),AllocFactorMatrix,(I$4+1),FALSE)*$E2751</f>
        <v>2712.6383867122941</v>
      </c>
      <c r="J2751" s="5">
        <f ca="1">VLOOKUP(CONCATENATE($F2751," ",$G2751),AllocFactorMatrix,(J$4+1),FALSE)*$E2751</f>
        <v>173.05838722457722</v>
      </c>
      <c r="K2751" s="5">
        <f ca="1">VLOOKUP(CONCATENATE($F2751," ",$G2751),AllocFactorMatrix,(K$4+1),FALSE)*$E2751</f>
        <v>438.25194340193156</v>
      </c>
      <c r="L2751" s="5">
        <f ca="1">VLOOKUP(CONCATENATE($F2751," ",$G2751),AllocFactorMatrix,(L$4+1),FALSE)*$E2751</f>
        <v>14.217905688906603</v>
      </c>
      <c r="M2751" s="5">
        <f ca="1">VLOOKUP(CONCATENATE($F2751," ",$G2751),AllocFactorMatrix,(M$4+1),FALSE)*$E2751</f>
        <v>1.1214116444585642</v>
      </c>
      <c r="N2751" s="5">
        <f t="shared" ca="1" si="1391"/>
        <v>453.59126073529677</v>
      </c>
      <c r="O2751" s="5">
        <f ca="1">VLOOKUP(CONCATENATE($F2751," ",$G2751),AllocFactorMatrix,(O$4+1),FALSE)*$E2751</f>
        <v>323.93385624670549</v>
      </c>
      <c r="P2751" s="5">
        <f ca="1">VLOOKUP(CONCATENATE($F2751," ",$G2751),AllocFactorMatrix,(P$4+1),FALSE)*$E2751</f>
        <v>54.49961585914599</v>
      </c>
      <c r="Q2751" s="5">
        <f ca="1">VLOOKUP(CONCATENATE($F2751," ",$G2751),AllocFactorMatrix,(Q$4+1),FALSE)*$E2751</f>
        <v>17.578991922224613</v>
      </c>
      <c r="R2751" s="5">
        <f ca="1">VLOOKUP(CONCATENATE($F2751," ",$G2751),AllocFactorMatrix,(R$4+1),FALSE)*$E2751</f>
        <v>0.97662594516983559</v>
      </c>
      <c r="S2751" s="5">
        <f t="shared" ca="1" si="1393"/>
        <v>396.98908997324588</v>
      </c>
      <c r="T2751" s="5">
        <f ca="1">VLOOKUP(CONCATENATE($F2751," ",$G2751),AllocFactorMatrix,(T$4+1),FALSE)*$E2751</f>
        <v>11.195966423483355</v>
      </c>
      <c r="U2751" s="5">
        <f ca="1">VLOOKUP(CONCATENATE($F2751," ",$G2751),AllocFactorMatrix,(U$4+1),FALSE)*$E2751</f>
        <v>170.20043771844419</v>
      </c>
      <c r="V2751" s="5">
        <f ca="1">VLOOKUP(CONCATENATE($F2751," ",$G2751),AllocFactorMatrix,(V$4+1),FALSE)*$E2751</f>
        <v>616.73258441825874</v>
      </c>
      <c r="W2751" s="5">
        <f ca="1">VLOOKUP(CONCATENATE($F2751," ",$G2751),AllocFactorMatrix,(W$4+1),FALSE)*$E2751</f>
        <v>112.78232469321763</v>
      </c>
      <c r="X2751" s="5">
        <f t="shared" ca="1" si="1394"/>
        <v>910.91131325340393</v>
      </c>
      <c r="Y2751" s="5">
        <f ca="1">VLOOKUP(CONCATENATE($F2751," ",$G2751),AllocFactorMatrix,(Y$4+1),FALSE)*$E2751</f>
        <v>99.287059903787508</v>
      </c>
      <c r="Z2751" s="5">
        <f ca="1">VLOOKUP(CONCATENATE($F2751," ",$G2751),AllocFactorMatrix,(Z$4+1),FALSE)*$E2751</f>
        <v>1.4555917915648877</v>
      </c>
      <c r="AA2751" s="5">
        <f t="shared" ca="1" si="1392"/>
        <v>100.74265169535239</v>
      </c>
      <c r="AB2751" s="5">
        <f ca="1">VLOOKUP(CONCATENATE($F2751," ",$G2751),AllocFactorMatrix,(AB$4+1),FALSE)*$E2751</f>
        <v>1.3455739632161856</v>
      </c>
      <c r="AC2751" s="5">
        <f ca="1">VLOOKUP(CONCATENATE($F2751," ",$G2751),AllocFactorMatrix,(AC$4+1),FALSE)*$E2751</f>
        <v>44.384546581136135</v>
      </c>
      <c r="AD2751" s="5">
        <f ca="1">VLOOKUP(CONCATENATE($F2751," ",$G2751),AllocFactorMatrix,(AD$4+1),FALSE)*$E2751</f>
        <v>11.338789861477679</v>
      </c>
    </row>
    <row r="2752" spans="4:30" hidden="1" outlineLevel="1">
      <c r="D2752" s="7"/>
      <c r="E2752" s="51"/>
      <c r="F2752" s="52" t="str">
        <f>F2759</f>
        <v>LABOR_M</v>
      </c>
      <c r="G2752" s="55" t="str">
        <f>$G$8</f>
        <v>PRODUCTION</v>
      </c>
      <c r="H2752" s="4">
        <f t="shared" ref="H2752:H2759" ca="1" si="1395">SUBTOTAL(9,I2752:AD2752)</f>
        <v>-2697.4257346037866</v>
      </c>
      <c r="I2752" s="5">
        <f ca="1">VLOOKUP(CONCATENATE($F2752," ",$G2752),AllocFactorMatrix,(I$4+1),FALSE)*$E2759</f>
        <v>-1328.7060348865343</v>
      </c>
      <c r="J2752" s="5">
        <f ca="1">VLOOKUP(CONCATENATE($F2752," ",$G2752),AllocFactorMatrix,(J$4+1),FALSE)*$E2759</f>
        <v>-65.682687068707168</v>
      </c>
      <c r="K2752" s="5">
        <f ca="1">VLOOKUP(CONCATENATE($F2752," ",$G2752),AllocFactorMatrix,(K$4+1),FALSE)*$E2759</f>
        <v>-240.59191840629953</v>
      </c>
      <c r="L2752" s="5">
        <f ca="1">VLOOKUP(CONCATENATE($F2752," ",$G2752),AllocFactorMatrix,(L$4+1),FALSE)*$E2759</f>
        <v>-7.5729793944272403</v>
      </c>
      <c r="M2752" s="5">
        <f ca="1">VLOOKUP(CONCATENATE($F2752," ",$G2752),AllocFactorMatrix,(M$4+1),FALSE)*$E2759</f>
        <v>-0.71016977534458781</v>
      </c>
      <c r="N2752" s="5">
        <f t="shared" ref="N2752:N2759" ca="1" si="1396">SUBTOTAL(9,K2752:M2752)</f>
        <v>-248.87506757607136</v>
      </c>
      <c r="O2752" s="5">
        <f ca="1">VLOOKUP(CONCATENATE($F2752," ",$G2752),AllocFactorMatrix,(O$4+1),FALSE)*$E2759</f>
        <v>-182.88728465118493</v>
      </c>
      <c r="P2752" s="5">
        <f ca="1">VLOOKUP(CONCATENATE($F2752," ",$G2752),AllocFactorMatrix,(P$4+1),FALSE)*$E2759</f>
        <v>-34.077229359185765</v>
      </c>
      <c r="Q2752" s="5">
        <f ca="1">VLOOKUP(CONCATENATE($F2752," ",$G2752),AllocFactorMatrix,(Q$4+1),FALSE)*$E2759</f>
        <v>-15.398865429389019</v>
      </c>
      <c r="R2752" s="5">
        <f ca="1">VLOOKUP(CONCATENATE($F2752," ",$G2752),AllocFactorMatrix,(R$4+1),FALSE)*$E2759</f>
        <v>-0.69246976536964167</v>
      </c>
      <c r="S2752" s="5">
        <f ca="1">SUBTOTAL(9,O2752:R2752)</f>
        <v>-233.05584920512936</v>
      </c>
      <c r="T2752" s="5">
        <f ca="1">VLOOKUP(CONCATENATE($F2752," ",$G2752),AllocFactorMatrix,(T$4+1),FALSE)*$E2759</f>
        <v>-6.3887212891583314</v>
      </c>
      <c r="U2752" s="5">
        <f ca="1">VLOOKUP(CONCATENATE($F2752," ",$G2752),AllocFactorMatrix,(U$4+1),FALSE)*$E2759</f>
        <v>-104.55033537496882</v>
      </c>
      <c r="V2752" s="5">
        <f ca="1">VLOOKUP(CONCATENATE($F2752," ",$G2752),AllocFactorMatrix,(V$4+1),FALSE)*$E2759</f>
        <v>-552.5514601584681</v>
      </c>
      <c r="W2752" s="5">
        <f ca="1">VLOOKUP(CONCATENATE($F2752," ",$G2752),AllocFactorMatrix,(W$4+1),FALSE)*$E2759</f>
        <v>-99.781635570884887</v>
      </c>
      <c r="X2752" s="5">
        <f ca="1">SUBTOTAL(9,T2752:W2752)</f>
        <v>-763.27215239348016</v>
      </c>
      <c r="Y2752" s="5">
        <f ca="1">VLOOKUP(CONCATENATE($F2752," ",$G2752),AllocFactorMatrix,(Y$4+1),FALSE)*$E2759</f>
        <v>-56.164394910740555</v>
      </c>
      <c r="Z2752" s="5">
        <f ca="1">VLOOKUP(CONCATENATE($F2752," ",$G2752),AllocFactorMatrix,(Z$4+1),FALSE)*$E2759</f>
        <v>-0.9407321461600574</v>
      </c>
      <c r="AA2752" s="5">
        <f t="shared" ref="AA2752:AA2759" ca="1" si="1397">SUBTOTAL(9,Y2752:Z2752)</f>
        <v>-57.105127056900614</v>
      </c>
      <c r="AB2752" s="5">
        <f ca="1">VLOOKUP(CONCATENATE($F2752," ",$G2752),AllocFactorMatrix,(AB$4+1),FALSE)*$E2759</f>
        <v>-0.728816416963594</v>
      </c>
      <c r="AC2752" s="5">
        <f ca="1">VLOOKUP(CONCATENATE($F2752," ",$G2752),AllocFactorMatrix,(AC$4+1),FALSE)*$E2759</f>
        <v>0</v>
      </c>
      <c r="AD2752" s="5">
        <f ca="1">VLOOKUP(CONCATENATE($F2752," ",$G2752),AllocFactorMatrix,(AD$4+1),FALSE)*$E2759</f>
        <v>0</v>
      </c>
    </row>
    <row r="2753" spans="4:30" hidden="1" outlineLevel="1">
      <c r="D2753" s="7"/>
      <c r="E2753" s="51"/>
      <c r="F2753" s="52" t="str">
        <f>F2759</f>
        <v>LABOR_M</v>
      </c>
      <c r="G2753" s="55" t="str">
        <f>$G$9</f>
        <v>BULKTRAN</v>
      </c>
      <c r="H2753" s="4">
        <f t="shared" ca="1" si="1395"/>
        <v>-9.8559031131176891</v>
      </c>
      <c r="I2753" s="5">
        <f ca="1">VLOOKUP(CONCATENATE($F2753," ",$G2753),AllocFactorMatrix,(I$4+1),FALSE)*$E2759</f>
        <v>-4.8548502291129836</v>
      </c>
      <c r="J2753" s="5">
        <f ca="1">VLOOKUP(CONCATENATE($F2753," ",$G2753),AllocFactorMatrix,(J$4+1),FALSE)*$E2759</f>
        <v>-0.2399925942923111</v>
      </c>
      <c r="K2753" s="5">
        <f ca="1">VLOOKUP(CONCATENATE($F2753," ",$G2753),AllocFactorMatrix,(K$4+1),FALSE)*$E2759</f>
        <v>-0.87907911872869682</v>
      </c>
      <c r="L2753" s="5">
        <f ca="1">VLOOKUP(CONCATENATE($F2753," ",$G2753),AllocFactorMatrix,(L$4+1),FALSE)*$E2759</f>
        <v>-2.7670289577064067E-2</v>
      </c>
      <c r="M2753" s="5">
        <f ca="1">VLOOKUP(CONCATENATE($F2753," ",$G2753),AllocFactorMatrix,(M$4+1),FALSE)*$E2759</f>
        <v>-2.5948312162480799E-3</v>
      </c>
      <c r="N2753" s="5">
        <f t="shared" ca="1" si="1396"/>
        <v>-0.90934423952200893</v>
      </c>
      <c r="O2753" s="5">
        <f ca="1">VLOOKUP(CONCATENATE($F2753," ",$G2753),AllocFactorMatrix,(O$4+1),FALSE)*$E2759</f>
        <v>-0.66823688045225038</v>
      </c>
      <c r="P2753" s="5">
        <f ca="1">VLOOKUP(CONCATENATE($F2753," ",$G2753),AllocFactorMatrix,(P$4+1),FALSE)*$E2759</f>
        <v>-0.12451199920688746</v>
      </c>
      <c r="Q2753" s="5">
        <f ca="1">VLOOKUP(CONCATENATE($F2753," ",$G2753),AllocFactorMatrix,(Q$4+1),FALSE)*$E2759</f>
        <v>-5.6264654028107423E-2</v>
      </c>
      <c r="R2753" s="5">
        <f ca="1">VLOOKUP(CONCATENATE($F2753," ",$G2753),AllocFactorMatrix,(R$4+1),FALSE)*$E2759</f>
        <v>-2.5301585985087406E-3</v>
      </c>
      <c r="S2753" s="5">
        <f t="shared" ref="S2753:S2759" ca="1" si="1398">SUBTOTAL(9,O2753:R2753)</f>
        <v>-0.85154369228575399</v>
      </c>
      <c r="T2753" s="5">
        <f ca="1">VLOOKUP(CONCATENATE($F2753," ",$G2753),AllocFactorMatrix,(T$4+1),FALSE)*$E2759</f>
        <v>-2.3343225815225549E-2</v>
      </c>
      <c r="U2753" s="5">
        <f ca="1">VLOOKUP(CONCATENATE($F2753," ",$G2753),AllocFactorMatrix,(U$4+1),FALSE)*$E2759</f>
        <v>-0.38200791320433153</v>
      </c>
      <c r="V2753" s="5">
        <f ca="1">VLOOKUP(CONCATENATE($F2753," ",$G2753),AllocFactorMatrix,(V$4+1),FALSE)*$E2759</f>
        <v>-2.0189225551129009</v>
      </c>
      <c r="W2753" s="5">
        <f ca="1">VLOOKUP(CONCATENATE($F2753," ",$G2753),AllocFactorMatrix,(W$4+1),FALSE)*$E2759</f>
        <v>-0.36458395129811128</v>
      </c>
      <c r="X2753" s="5">
        <f t="shared" ref="X2753:X2759" ca="1" si="1399">SUBTOTAL(9,T2753:W2753)</f>
        <v>-2.7888576454305696</v>
      </c>
      <c r="Y2753" s="5">
        <f ca="1">VLOOKUP(CONCATENATE($F2753," ",$G2753),AllocFactorMatrix,(Y$4+1),FALSE)*$E2759</f>
        <v>-0.20521448562825695</v>
      </c>
      <c r="Z2753" s="5">
        <f ca="1">VLOOKUP(CONCATENATE($F2753," ",$G2753),AllocFactorMatrix,(Z$4+1),FALSE)*$E2759</f>
        <v>-3.4372641919317506E-3</v>
      </c>
      <c r="AA2753" s="5">
        <f t="shared" ca="1" si="1397"/>
        <v>-0.20865174982018869</v>
      </c>
      <c r="AB2753" s="5">
        <f ca="1">VLOOKUP(CONCATENATE($F2753," ",$G2753),AllocFactorMatrix,(AB$4+1),FALSE)*$E2759</f>
        <v>-2.6629626538718651E-3</v>
      </c>
      <c r="AC2753" s="5">
        <f ca="1">VLOOKUP(CONCATENATE($F2753," ",$G2753),AllocFactorMatrix,(AC$4+1),FALSE)*$E2759</f>
        <v>0</v>
      </c>
      <c r="AD2753" s="5">
        <f ca="1">VLOOKUP(CONCATENATE($F2753," ",$G2753),AllocFactorMatrix,(AD$4+1),FALSE)*$E2759</f>
        <v>0</v>
      </c>
    </row>
    <row r="2754" spans="4:30" hidden="1" outlineLevel="1">
      <c r="D2754" s="7"/>
      <c r="E2754" s="51"/>
      <c r="F2754" s="52" t="str">
        <f>F2759</f>
        <v>LABOR_M</v>
      </c>
      <c r="G2754" s="55" t="str">
        <f>$G$10</f>
        <v>SUBTRAN</v>
      </c>
      <c r="H2754" s="4">
        <f t="shared" ca="1" si="1395"/>
        <v>-2.1678898759242644</v>
      </c>
      <c r="I2754" s="5">
        <f ca="1">VLOOKUP(CONCATENATE($F2754," ",$G2754),AllocFactorMatrix,(I$4+1),FALSE)*$E2759</f>
        <v>-1.0554749774444721</v>
      </c>
      <c r="J2754" s="5">
        <f ca="1">VLOOKUP(CONCATENATE($F2754," ",$G2754),AllocFactorMatrix,(J$4+1),FALSE)*$E2759</f>
        <v>-5.0938603136666677E-2</v>
      </c>
      <c r="K2754" s="5">
        <f ca="1">VLOOKUP(CONCATENATE($F2754," ",$G2754),AllocFactorMatrix,(K$4+1),FALSE)*$E2759</f>
        <v>-0.18531214754867281</v>
      </c>
      <c r="L2754" s="5">
        <f ca="1">VLOOKUP(CONCATENATE($F2754," ",$G2754),AllocFactorMatrix,(L$4+1),FALSE)*$E2759</f>
        <v>-5.7241178816538679E-3</v>
      </c>
      <c r="M2754" s="5">
        <f ca="1">VLOOKUP(CONCATENATE($F2754," ",$G2754),AllocFactorMatrix,(M$4+1),FALSE)*$E2759</f>
        <v>-7.129086091876702E-4</v>
      </c>
      <c r="N2754" s="5">
        <f t="shared" ca="1" si="1396"/>
        <v>-0.19174917403951433</v>
      </c>
      <c r="O2754" s="5">
        <f ca="1">VLOOKUP(CONCATENATE($F2754," ",$G2754),AllocFactorMatrix,(O$4+1),FALSE)*$E2759</f>
        <v>-0.14000622386761644</v>
      </c>
      <c r="P2754" s="5">
        <f ca="1">VLOOKUP(CONCATENATE($F2754," ",$G2754),AllocFactorMatrix,(P$4+1),FALSE)*$E2759</f>
        <v>-2.6026993719905224E-2</v>
      </c>
      <c r="Q2754" s="5">
        <f ca="1">VLOOKUP(CONCATENATE($F2754," ",$G2754),AllocFactorMatrix,(Q$4+1),FALSE)*$E2759</f>
        <v>-1.5486371385013574E-2</v>
      </c>
      <c r="R2754" s="5">
        <f ca="1">VLOOKUP(CONCATENATE($F2754," ",$G2754),AllocFactorMatrix,(R$4+1),FALSE)*$E2759</f>
        <v>0</v>
      </c>
      <c r="S2754" s="5">
        <f t="shared" ca="1" si="1398"/>
        <v>-0.18151958897253523</v>
      </c>
      <c r="T2754" s="5">
        <f ca="1">VLOOKUP(CONCATENATE($F2754," ",$G2754),AllocFactorMatrix,(T$4+1),FALSE)*$E2759</f>
        <v>-4.8887769393463742E-3</v>
      </c>
      <c r="U2754" s="5">
        <f ca="1">VLOOKUP(CONCATENATE($F2754," ",$G2754),AllocFactorMatrix,(U$4+1),FALSE)*$E2759</f>
        <v>-8.0032069718190602E-2</v>
      </c>
      <c r="V2754" s="5">
        <f ca="1">VLOOKUP(CONCATENATE($F2754," ",$G2754),AllocFactorMatrix,(V$4+1),FALSE)*$E2759</f>
        <v>-0.55755806809537956</v>
      </c>
      <c r="W2754" s="5">
        <f ca="1">VLOOKUP(CONCATENATE($F2754," ",$G2754),AllocFactorMatrix,(W$4+1),FALSE)*$E2759</f>
        <v>0</v>
      </c>
      <c r="X2754" s="5">
        <f t="shared" ca="1" si="1399"/>
        <v>-0.64247891475291652</v>
      </c>
      <c r="Y2754" s="5">
        <f ca="1">VLOOKUP(CONCATENATE($F2754," ",$G2754),AllocFactorMatrix,(Y$4+1),FALSE)*$E2759</f>
        <v>-4.2137771544490568E-2</v>
      </c>
      <c r="Z2754" s="5">
        <f ca="1">VLOOKUP(CONCATENATE($F2754," ",$G2754),AllocFactorMatrix,(Z$4+1),FALSE)*$E2759</f>
        <v>-7.0243779644750092E-4</v>
      </c>
      <c r="AA2754" s="5">
        <f t="shared" ca="1" si="1397"/>
        <v>-4.2840209340938067E-2</v>
      </c>
      <c r="AB2754" s="5">
        <f ca="1">VLOOKUP(CONCATENATE($F2754," ",$G2754),AllocFactorMatrix,(AB$4+1),FALSE)*$E2759</f>
        <v>-5.6269254735648994E-4</v>
      </c>
      <c r="AC2754" s="5">
        <f ca="1">VLOOKUP(CONCATENATE($F2754," ",$G2754),AllocFactorMatrix,(AC$4+1),FALSE)*$E2759</f>
        <v>-1.9132749526762545E-3</v>
      </c>
      <c r="AD2754" s="5">
        <f ca="1">VLOOKUP(CONCATENATE($F2754," ",$G2754),AllocFactorMatrix,(AD$4+1),FALSE)*$E2759</f>
        <v>-4.1244073718912162E-4</v>
      </c>
    </row>
    <row r="2755" spans="4:30" hidden="1" outlineLevel="1">
      <c r="D2755" s="7"/>
      <c r="E2755" s="51"/>
      <c r="F2755" s="52" t="str">
        <f>F2759</f>
        <v>LABOR_M</v>
      </c>
      <c r="G2755" s="55" t="str">
        <f>$G$11</f>
        <v>DISTPRI</v>
      </c>
      <c r="H2755" s="4">
        <f t="shared" ca="1" si="1395"/>
        <v>-1388.9637445564149</v>
      </c>
      <c r="I2755" s="5">
        <f ca="1">VLOOKUP(CONCATENATE($F2755," ",$G2755),AllocFactorMatrix,(I$4+1),FALSE)*$E2759</f>
        <v>-928.30371052325756</v>
      </c>
      <c r="J2755" s="5">
        <f ca="1">VLOOKUP(CONCATENATE($F2755," ",$G2755),AllocFactorMatrix,(J$4+1),FALSE)*$E2759</f>
        <v>-43.757813542939829</v>
      </c>
      <c r="K2755" s="5">
        <f ca="1">VLOOKUP(CONCATENATE($F2755," ",$G2755),AllocFactorMatrix,(K$4+1),FALSE)*$E2759</f>
        <v>-158.88730653851863</v>
      </c>
      <c r="L2755" s="5">
        <f ca="1">VLOOKUP(CONCATENATE($F2755," ",$G2755),AllocFactorMatrix,(L$4+1),FALSE)*$E2759</f>
        <v>-4.9104445315817582</v>
      </c>
      <c r="M2755" s="5">
        <f ca="1">VLOOKUP(CONCATENATE($F2755," ",$G2755),AllocFactorMatrix,(M$4+1),FALSE)*$E2759</f>
        <v>0</v>
      </c>
      <c r="N2755" s="5">
        <f t="shared" ca="1" si="1396"/>
        <v>-163.79775107010039</v>
      </c>
      <c r="O2755" s="5">
        <f ca="1">VLOOKUP(CONCATENATE($F2755," ",$G2755),AllocFactorMatrix,(O$4+1),FALSE)*$E2759</f>
        <v>-119.137708777266</v>
      </c>
      <c r="P2755" s="5">
        <f ca="1">VLOOKUP(CONCATENATE($F2755," ",$G2755),AllocFactorMatrix,(P$4+1),FALSE)*$E2759</f>
        <v>-22.189406277020836</v>
      </c>
      <c r="Q2755" s="5">
        <f ca="1">VLOOKUP(CONCATENATE($F2755," ",$G2755),AllocFactorMatrix,(Q$4+1),FALSE)*$E2759</f>
        <v>0</v>
      </c>
      <c r="R2755" s="5">
        <f ca="1">VLOOKUP(CONCATENATE($F2755," ",$G2755),AllocFactorMatrix,(R$4+1),FALSE)*$E2759</f>
        <v>0</v>
      </c>
      <c r="S2755" s="5">
        <f t="shared" ca="1" si="1398"/>
        <v>-141.32711505428682</v>
      </c>
      <c r="T2755" s="5">
        <f ca="1">VLOOKUP(CONCATENATE($F2755," ",$G2755),AllocFactorMatrix,(T$4+1),FALSE)*$E2759</f>
        <v>-4.2471858989206268</v>
      </c>
      <c r="U2755" s="5">
        <f ca="1">VLOOKUP(CONCATENATE($F2755," ",$G2755),AllocFactorMatrix,(U$4+1),FALSE)*$E2759</f>
        <v>-68.497497821534495</v>
      </c>
      <c r="V2755" s="5">
        <f ca="1">VLOOKUP(CONCATENATE($F2755," ",$G2755),AllocFactorMatrix,(V$4+1),FALSE)*$E2759</f>
        <v>0</v>
      </c>
      <c r="W2755" s="5">
        <f ca="1">VLOOKUP(CONCATENATE($F2755," ",$G2755),AllocFactorMatrix,(W$4+1),FALSE)*$E2759</f>
        <v>0</v>
      </c>
      <c r="X2755" s="5">
        <f t="shared" ca="1" si="1399"/>
        <v>-72.744683720455129</v>
      </c>
      <c r="Y2755" s="5">
        <f ca="1">VLOOKUP(CONCATENATE($F2755," ",$G2755),AllocFactorMatrix,(Y$4+1),FALSE)*$E2759</f>
        <v>-35.925494243026222</v>
      </c>
      <c r="Z2755" s="5">
        <f ca="1">VLOOKUP(CONCATENATE($F2755," ",$G2755),AllocFactorMatrix,(Z$4+1),FALSE)*$E2759</f>
        <v>-0.59937787477752802</v>
      </c>
      <c r="AA2755" s="5">
        <f t="shared" ca="1" si="1397"/>
        <v>-36.524872117803753</v>
      </c>
      <c r="AB2755" s="5">
        <f ca="1">VLOOKUP(CONCATENATE($F2755," ",$G2755),AllocFactorMatrix,(AB$4+1),FALSE)*$E2759</f>
        <v>-0.48559650901449747</v>
      </c>
      <c r="AC2755" s="5">
        <f ca="1">VLOOKUP(CONCATENATE($F2755," ",$G2755),AllocFactorMatrix,(AC$4+1),FALSE)*$E2759</f>
        <v>-1.6635861761676984</v>
      </c>
      <c r="AD2755" s="5">
        <f ca="1">VLOOKUP(CONCATENATE($F2755," ",$G2755),AllocFactorMatrix,(AD$4+1),FALSE)*$E2759</f>
        <v>-0.35861584238924482</v>
      </c>
    </row>
    <row r="2756" spans="4:30" hidden="1" outlineLevel="1">
      <c r="D2756" s="7"/>
      <c r="E2756" s="51"/>
      <c r="F2756" s="52" t="str">
        <f>F2759</f>
        <v>LABOR_M</v>
      </c>
      <c r="G2756" s="55" t="str">
        <f>$G$12</f>
        <v>DISTSEC</v>
      </c>
      <c r="H2756" s="4">
        <f t="shared" ca="1" si="1395"/>
        <v>-573.24242107975999</v>
      </c>
      <c r="I2756" s="5">
        <f ca="1">VLOOKUP(CONCATENATE($F2756," ",$G2756),AllocFactorMatrix,(I$4+1),FALSE)*$E2759</f>
        <v>-428.61419036221184</v>
      </c>
      <c r="J2756" s="5">
        <f ca="1">VLOOKUP(CONCATENATE($F2756," ",$G2756),AllocFactorMatrix,(J$4+1),FALSE)*$E2759</f>
        <v>-20.663626720720771</v>
      </c>
      <c r="K2756" s="5">
        <f ca="1">VLOOKUP(CONCATENATE($F2756," ",$G2756),AllocFactorMatrix,(K$4+1),FALSE)*$E2759</f>
        <v>-62.350773123068521</v>
      </c>
      <c r="L2756" s="5">
        <f ca="1">VLOOKUP(CONCATENATE($F2756," ",$G2756),AllocFactorMatrix,(L$4+1),FALSE)*$E2759</f>
        <v>0</v>
      </c>
      <c r="M2756" s="5">
        <f ca="1">VLOOKUP(CONCATENATE($F2756," ",$G2756),AllocFactorMatrix,(M$4+1),FALSE)*$E2759</f>
        <v>0</v>
      </c>
      <c r="N2756" s="5">
        <f t="shared" ca="1" si="1396"/>
        <v>-62.350773123068521</v>
      </c>
      <c r="O2756" s="5">
        <f ca="1">VLOOKUP(CONCATENATE($F2756," ",$G2756),AllocFactorMatrix,(O$4+1),FALSE)*$E2759</f>
        <v>-39.730155318070047</v>
      </c>
      <c r="P2756" s="5">
        <f ca="1">VLOOKUP(CONCATENATE($F2756," ",$G2756),AllocFactorMatrix,(P$4+1),FALSE)*$E2759</f>
        <v>0</v>
      </c>
      <c r="Q2756" s="5">
        <f ca="1">VLOOKUP(CONCATENATE($F2756," ",$G2756),AllocFactorMatrix,(Q$4+1),FALSE)*$E2759</f>
        <v>0</v>
      </c>
      <c r="R2756" s="5">
        <f ca="1">VLOOKUP(CONCATENATE($F2756," ",$G2756),AllocFactorMatrix,(R$4+1),FALSE)*$E2759</f>
        <v>0</v>
      </c>
      <c r="S2756" s="5">
        <f t="shared" ca="1" si="1398"/>
        <v>-39.730155318070047</v>
      </c>
      <c r="T2756" s="5">
        <f ca="1">VLOOKUP(CONCATENATE($F2756," ",$G2756),AllocFactorMatrix,(T$4+1),FALSE)*$E2759</f>
        <v>-1.0742200512423004</v>
      </c>
      <c r="U2756" s="5">
        <f ca="1">VLOOKUP(CONCATENATE($F2756," ",$G2756),AllocFactorMatrix,(U$4+1),FALSE)*$E2759</f>
        <v>0</v>
      </c>
      <c r="V2756" s="5">
        <f ca="1">VLOOKUP(CONCATENATE($F2756," ",$G2756),AllocFactorMatrix,(V$4+1),FALSE)*$E2759</f>
        <v>0</v>
      </c>
      <c r="W2756" s="5">
        <f ca="1">VLOOKUP(CONCATENATE($F2756," ",$G2756),AllocFactorMatrix,(W$4+1),FALSE)*$E2759</f>
        <v>0</v>
      </c>
      <c r="X2756" s="5">
        <f t="shared" ca="1" si="1399"/>
        <v>-1.0742200512423004</v>
      </c>
      <c r="Y2756" s="5">
        <f ca="1">VLOOKUP(CONCATENATE($F2756," ",$G2756),AllocFactorMatrix,(Y$4+1),FALSE)*$E2759</f>
        <v>-14.654233098308305</v>
      </c>
      <c r="Z2756" s="5">
        <f ca="1">VLOOKUP(CONCATENATE($F2756," ",$G2756),AllocFactorMatrix,(Z$4+1),FALSE)*$E2759</f>
        <v>0</v>
      </c>
      <c r="AA2756" s="5">
        <f t="shared" ca="1" si="1397"/>
        <v>-14.654233098308305</v>
      </c>
      <c r="AB2756" s="5">
        <f ca="1">VLOOKUP(CONCATENATE($F2756," ",$G2756),AllocFactorMatrix,(AB$4+1),FALSE)*$E2759</f>
        <v>-0.15206744827023486</v>
      </c>
      <c r="AC2756" s="5">
        <f ca="1">VLOOKUP(CONCATENATE($F2756," ",$G2756),AllocFactorMatrix,(AC$4+1),FALSE)*$E2759</f>
        <v>-5.1632747435755144</v>
      </c>
      <c r="AD2756" s="5">
        <f ca="1">VLOOKUP(CONCATENATE($F2756," ",$G2756),AllocFactorMatrix,(AD$4+1),FALSE)*$E2759</f>
        <v>-0.83988021429252813</v>
      </c>
    </row>
    <row r="2757" spans="4:30" hidden="1" outlineLevel="1">
      <c r="D2757" s="7"/>
      <c r="E2757" s="51"/>
      <c r="F2757" s="52" t="str">
        <f>F2759</f>
        <v>LABOR_M</v>
      </c>
      <c r="G2757" s="55" t="str">
        <f>$G$13</f>
        <v>ENERGY</v>
      </c>
      <c r="H2757" s="4">
        <f t="shared" ca="1" si="1395"/>
        <v>-710.10959872630622</v>
      </c>
      <c r="I2757" s="5">
        <f ca="1">VLOOKUP(CONCATENATE($F2757," ",$G2757),AllocFactorMatrix,(I$4+1),FALSE)*$E2759</f>
        <v>-266.45235741806346</v>
      </c>
      <c r="J2757" s="5">
        <f ca="1">VLOOKUP(CONCATENATE($F2757," ",$G2757),AllocFactorMatrix,(J$4+1),FALSE)*$E2759</f>
        <v>-17.267834521129533</v>
      </c>
      <c r="K2757" s="5">
        <f ca="1">VLOOKUP(CONCATENATE($F2757," ",$G2757),AllocFactorMatrix,(K$4+1),FALSE)*$E2759</f>
        <v>-57.935456716077255</v>
      </c>
      <c r="L2757" s="5">
        <f ca="1">VLOOKUP(CONCATENATE($F2757," ",$G2757),AllocFactorMatrix,(L$4+1),FALSE)*$E2759</f>
        <v>-1.8413203414462915</v>
      </c>
      <c r="M2757" s="5">
        <f ca="1">VLOOKUP(CONCATENATE($F2757," ",$G2757),AllocFactorMatrix,(M$4+1),FALSE)*$E2759</f>
        <v>-0.16974821005993854</v>
      </c>
      <c r="N2757" s="5">
        <f t="shared" ca="1" si="1396"/>
        <v>-59.946525267583482</v>
      </c>
      <c r="O2757" s="5">
        <f ca="1">VLOOKUP(CONCATENATE($F2757," ",$G2757),AllocFactorMatrix,(O$4+1),FALSE)*$E2759</f>
        <v>-52.820564276469888</v>
      </c>
      <c r="P2757" s="5">
        <f ca="1">VLOOKUP(CONCATENATE($F2757," ",$G2757),AllocFactorMatrix,(P$4+1),FALSE)*$E2759</f>
        <v>-9.7919162612112238</v>
      </c>
      <c r="Q2757" s="5">
        <f ca="1">VLOOKUP(CONCATENATE($F2757," ",$G2757),AllocFactorMatrix,(Q$4+1),FALSE)*$E2759</f>
        <v>-4.4491961159217555</v>
      </c>
      <c r="R2757" s="5">
        <f ca="1">VLOOKUP(CONCATENATE($F2757," ",$G2757),AllocFactorMatrix,(R$4+1),FALSE)*$E2759</f>
        <v>-0.20614966767311796</v>
      </c>
      <c r="S2757" s="5">
        <f t="shared" ca="1" si="1398"/>
        <v>-67.267826321275976</v>
      </c>
      <c r="T2757" s="5">
        <f ca="1">VLOOKUP(CONCATENATE($F2757," ",$G2757),AllocFactorMatrix,(T$4+1),FALSE)*$E2759</f>
        <v>-2.0241841178433106</v>
      </c>
      <c r="U2757" s="5">
        <f ca="1">VLOOKUP(CONCATENATE($F2757," ",$G2757),AllocFactorMatrix,(U$4+1),FALSE)*$E2759</f>
        <v>-35.541640720368811</v>
      </c>
      <c r="V2757" s="5">
        <f ca="1">VLOOKUP(CONCATENATE($F2757," ",$G2757),AllocFactorMatrix,(V$4+1),FALSE)*$E2759</f>
        <v>-201.79067987221461</v>
      </c>
      <c r="W2757" s="5">
        <f ca="1">VLOOKUP(CONCATENATE($F2757," ",$G2757),AllocFactorMatrix,(W$4+1),FALSE)*$E2759</f>
        <v>-38.284414814562133</v>
      </c>
      <c r="X2757" s="5">
        <f t="shared" ca="1" si="1399"/>
        <v>-277.64091952498887</v>
      </c>
      <c r="Y2757" s="5">
        <f ca="1">VLOOKUP(CONCATENATE($F2757," ",$G2757),AllocFactorMatrix,(Y$4+1),FALSE)*$E2759</f>
        <v>-14.31068305756831</v>
      </c>
      <c r="Z2757" s="5">
        <f ca="1">VLOOKUP(CONCATENATE($F2757," ",$G2757),AllocFactorMatrix,(Z$4+1),FALSE)*$E2759</f>
        <v>-0.23295510673771588</v>
      </c>
      <c r="AA2757" s="5">
        <f t="shared" ca="1" si="1397"/>
        <v>-14.543638164306026</v>
      </c>
      <c r="AB2757" s="5">
        <f ca="1">VLOOKUP(CONCATENATE($F2757," ",$G2757),AllocFactorMatrix,(AB$4+1),FALSE)*$E2759</f>
        <v>-0.25984268256737675</v>
      </c>
      <c r="AC2757" s="5">
        <f ca="1">VLOOKUP(CONCATENATE($F2757," ",$G2757),AllocFactorMatrix,(AC$4+1),FALSE)*$E2759</f>
        <v>-5.6187500600532081</v>
      </c>
      <c r="AD2757" s="5">
        <f ca="1">VLOOKUP(CONCATENATE($F2757," ",$G2757),AllocFactorMatrix,(AD$4+1),FALSE)*$E2759</f>
        <v>-1.1119047663381036</v>
      </c>
    </row>
    <row r="2758" spans="4:30" hidden="1" outlineLevel="1">
      <c r="D2758" s="7"/>
      <c r="E2758" s="51"/>
      <c r="F2758" s="52" t="str">
        <f>F2759</f>
        <v>LABOR_M</v>
      </c>
      <c r="G2758" s="55" t="str">
        <f>$G$14</f>
        <v>CUSTOMER</v>
      </c>
      <c r="H2758" s="4">
        <f t="shared" ca="1" si="1395"/>
        <v>-535.23470804469082</v>
      </c>
      <c r="I2758" s="5">
        <f ca="1">VLOOKUP(CONCATENATE($F2758," ",$G2758),AllocFactorMatrix,(I$4+1),FALSE)*$E2759</f>
        <v>-382.42573002723486</v>
      </c>
      <c r="J2758" s="5">
        <f ca="1">VLOOKUP(CONCATENATE($F2758," ",$G2758),AllocFactorMatrix,(J$4+1),FALSE)*$E2759</f>
        <v>-65.445634984000534</v>
      </c>
      <c r="K2758" s="5">
        <f ca="1">VLOOKUP(CONCATENATE($F2758," ",$G2758),AllocFactorMatrix,(K$4+1),FALSE)*$E2759</f>
        <v>-18.844815574988392</v>
      </c>
      <c r="L2758" s="5">
        <f ca="1">VLOOKUP(CONCATENATE($F2758," ",$G2758),AllocFactorMatrix,(L$4+1),FALSE)*$E2759</f>
        <v>-3.1501543451193643</v>
      </c>
      <c r="M2758" s="5">
        <f ca="1">VLOOKUP(CONCATENATE($F2758," ",$G2758),AllocFactorMatrix,(M$4+1),FALSE)*$E2759</f>
        <v>-0.4977092800273375</v>
      </c>
      <c r="N2758" s="5">
        <f t="shared" ca="1" si="1396"/>
        <v>-22.492679200135093</v>
      </c>
      <c r="O2758" s="5">
        <f ca="1">VLOOKUP(CONCATENATE($F2758," ",$G2758),AllocFactorMatrix,(O$4+1),FALSE)*$E2759</f>
        <v>-3.5164866222744107</v>
      </c>
      <c r="P2758" s="5">
        <f ca="1">VLOOKUP(CONCATENATE($F2758," ",$G2758),AllocFactorMatrix,(P$4+1),FALSE)*$E2759</f>
        <v>-0.90313117803558263</v>
      </c>
      <c r="Q2758" s="5">
        <f ca="1">VLOOKUP(CONCATENATE($F2758," ",$G2758),AllocFactorMatrix,(Q$4+1),FALSE)*$E2759</f>
        <v>-1.7274080752288683</v>
      </c>
      <c r="R2758" s="5">
        <f ca="1">VLOOKUP(CONCATENATE($F2758," ",$G2758),AllocFactorMatrix,(R$4+1),FALSE)*$E2759</f>
        <v>-0.3014925972390472</v>
      </c>
      <c r="S2758" s="5">
        <f t="shared" ca="1" si="1398"/>
        <v>-6.4485184727779084</v>
      </c>
      <c r="T2758" s="5">
        <f ca="1">VLOOKUP(CONCATENATE($F2758," ",$G2758),AllocFactorMatrix,(T$4+1),FALSE)*$E2759</f>
        <v>-2.4456292058175986E-2</v>
      </c>
      <c r="U2758" s="5">
        <f ca="1">VLOOKUP(CONCATENATE($F2758," ",$G2758),AllocFactorMatrix,(U$4+1),FALSE)*$E2759</f>
        <v>-0.53766195453088017</v>
      </c>
      <c r="V2758" s="5">
        <f ca="1">VLOOKUP(CONCATENATE($F2758," ",$G2758),AllocFactorMatrix,(V$4+1),FALSE)*$E2759</f>
        <v>-2.5416711260957703</v>
      </c>
      <c r="W2758" s="5">
        <f ca="1">VLOOKUP(CONCATENATE($F2758," ",$G2758),AllocFactorMatrix,(W$4+1),FALSE)*$E2759</f>
        <v>-0.45240733022026974</v>
      </c>
      <c r="X2758" s="5">
        <f t="shared" ca="1" si="1399"/>
        <v>-3.5561967029050963</v>
      </c>
      <c r="Y2758" s="5">
        <f ca="1">VLOOKUP(CONCATENATE($F2758," ",$G2758),AllocFactorMatrix,(Y$4+1),FALSE)*$E2759</f>
        <v>-0.96246958213509293</v>
      </c>
      <c r="Z2758" s="5">
        <f ca="1">VLOOKUP(CONCATENATE($F2758," ",$G2758),AllocFactorMatrix,(Z$4+1),FALSE)*$E2759</f>
        <v>-1.5248163195724331E-2</v>
      </c>
      <c r="AA2758" s="5">
        <f t="shared" ca="1" si="1397"/>
        <v>-0.97771774533081723</v>
      </c>
      <c r="AB2758" s="5">
        <f ca="1">VLOOKUP(CONCATENATE($F2758," ",$G2758),AllocFactorMatrix,(AB$4+1),FALSE)*$E2759</f>
        <v>-2.7425510740648227E-2</v>
      </c>
      <c r="AC2758" s="5">
        <f ca="1">VLOOKUP(CONCATENATE($F2758," ",$G2758),AllocFactorMatrix,(AC$4+1),FALSE)*$E2759</f>
        <v>-42.208742575757149</v>
      </c>
      <c r="AD2758" s="5">
        <f ca="1">VLOOKUP(CONCATENATE($F2758," ",$G2758),AllocFactorMatrix,(AD$4+1),FALSE)*$E2759</f>
        <v>-11.652062825808684</v>
      </c>
    </row>
    <row r="2759" spans="4:30" collapsed="1">
      <c r="D2759" s="7" t="s">
        <v>271</v>
      </c>
      <c r="E2759" s="40">
        <v>-5917</v>
      </c>
      <c r="F2759" s="10" t="s">
        <v>70</v>
      </c>
      <c r="G2759" s="55" t="str">
        <f>$G$15</f>
        <v>TOTAL</v>
      </c>
      <c r="H2759" s="4">
        <f t="shared" ca="1" si="1395"/>
        <v>-5916.9999999999991</v>
      </c>
      <c r="I2759" s="5">
        <f ca="1">VLOOKUP(CONCATENATE($F2759," ",$G2759),AllocFactorMatrix,(I$4+1),FALSE)*$E2759</f>
        <v>-3340.4123484238589</v>
      </c>
      <c r="J2759" s="5">
        <f ca="1">VLOOKUP(CONCATENATE($F2759," ",$G2759),AllocFactorMatrix,(J$4+1),FALSE)*$E2759</f>
        <v>-213.10852803492682</v>
      </c>
      <c r="K2759" s="5">
        <f ca="1">VLOOKUP(CONCATENATE($F2759," ",$G2759),AllocFactorMatrix,(K$4+1),FALSE)*$E2759</f>
        <v>-539.67466162522976</v>
      </c>
      <c r="L2759" s="5">
        <f ca="1">VLOOKUP(CONCATENATE($F2759," ",$G2759),AllocFactorMatrix,(L$4+1),FALSE)*$E2759</f>
        <v>-17.508293020033374</v>
      </c>
      <c r="M2759" s="5">
        <f ca="1">VLOOKUP(CONCATENATE($F2759," ",$G2759),AllocFactorMatrix,(M$4+1),FALSE)*$E2759</f>
        <v>-1.3809350052572995</v>
      </c>
      <c r="N2759" s="5">
        <f t="shared" ca="1" si="1396"/>
        <v>-558.56388965052042</v>
      </c>
      <c r="O2759" s="5">
        <f ca="1">VLOOKUP(CONCATENATE($F2759," ",$G2759),AllocFactorMatrix,(O$4+1),FALSE)*$E2759</f>
        <v>-398.90044274958512</v>
      </c>
      <c r="P2759" s="5">
        <f ca="1">VLOOKUP(CONCATENATE($F2759," ",$G2759),AllocFactorMatrix,(P$4+1),FALSE)*$E2759</f>
        <v>-67.112222068380191</v>
      </c>
      <c r="Q2759" s="5">
        <f ca="1">VLOOKUP(CONCATENATE($F2759," ",$G2759),AllocFactorMatrix,(Q$4+1),FALSE)*$E2759</f>
        <v>-21.647220645952764</v>
      </c>
      <c r="R2759" s="5">
        <f ca="1">VLOOKUP(CONCATENATE($F2759," ",$G2759),AllocFactorMatrix,(R$4+1),FALSE)*$E2759</f>
        <v>-1.2026421888803158</v>
      </c>
      <c r="S2759" s="5">
        <f t="shared" ca="1" si="1398"/>
        <v>-488.86252765279835</v>
      </c>
      <c r="T2759" s="5">
        <f ca="1">VLOOKUP(CONCATENATE($F2759," ",$G2759),AllocFactorMatrix,(T$4+1),FALSE)*$E2759</f>
        <v>-13.786999651977318</v>
      </c>
      <c r="U2759" s="5">
        <f ca="1">VLOOKUP(CONCATENATE($F2759," ",$G2759),AllocFactorMatrix,(U$4+1),FALSE)*$E2759</f>
        <v>-209.58917585432556</v>
      </c>
      <c r="V2759" s="5">
        <f ca="1">VLOOKUP(CONCATENATE($F2759," ",$G2759),AllocFactorMatrix,(V$4+1),FALSE)*$E2759</f>
        <v>-759.46029177998685</v>
      </c>
      <c r="W2759" s="5">
        <f ca="1">VLOOKUP(CONCATENATE($F2759," ",$G2759),AllocFactorMatrix,(W$4+1),FALSE)*$E2759</f>
        <v>-138.8830416669654</v>
      </c>
      <c r="X2759" s="5">
        <f t="shared" ca="1" si="1399"/>
        <v>-1121.7195089532552</v>
      </c>
      <c r="Y2759" s="5">
        <f ca="1">VLOOKUP(CONCATENATE($F2759," ",$G2759),AllocFactorMatrix,(Y$4+1),FALSE)*$E2759</f>
        <v>-122.26462714895123</v>
      </c>
      <c r="Z2759" s="5">
        <f ca="1">VLOOKUP(CONCATENATE($F2759," ",$G2759),AllocFactorMatrix,(Z$4+1),FALSE)*$E2759</f>
        <v>-1.7924529928594048</v>
      </c>
      <c r="AA2759" s="5">
        <f t="shared" ca="1" si="1397"/>
        <v>-124.05708014181064</v>
      </c>
      <c r="AB2759" s="5">
        <f ca="1">VLOOKUP(CONCATENATE($F2759," ",$G2759),AllocFactorMatrix,(AB$4+1),FALSE)*$E2759</f>
        <v>-1.6569742227575797</v>
      </c>
      <c r="AC2759" s="5">
        <f ca="1">VLOOKUP(CONCATENATE($F2759," ",$G2759),AllocFactorMatrix,(AC$4+1),FALSE)*$E2759</f>
        <v>-54.65626683050624</v>
      </c>
      <c r="AD2759" s="5">
        <f ca="1">VLOOKUP(CONCATENATE($F2759," ",$G2759),AllocFactorMatrix,(AD$4+1),FALSE)*$E2759</f>
        <v>-13.962876089565748</v>
      </c>
    </row>
    <row r="2760" spans="4:30" hidden="1" outlineLevel="1">
      <c r="D2760" s="7"/>
      <c r="E2760" s="51"/>
      <c r="F2760" s="52" t="str">
        <f>F2767</f>
        <v>LABOR_M</v>
      </c>
      <c r="G2760" s="55" t="str">
        <f>$G$8</f>
        <v>PRODUCTION</v>
      </c>
      <c r="H2760" s="4">
        <f t="shared" ref="H2760:H2767" ca="1" si="1400">SUBTOTAL(9,I2760:AD2760)</f>
        <v>1300.1619393425717</v>
      </c>
      <c r="I2760" s="5">
        <f ca="1">VLOOKUP(CONCATENATE($F2760," ",$G2760),AllocFactorMatrix,(I$4+1),FALSE)*$E2767</f>
        <v>640.43765615960717</v>
      </c>
      <c r="J2760" s="5">
        <f ca="1">VLOOKUP(CONCATENATE($F2760," ",$G2760),AllocFactorMatrix,(J$4+1),FALSE)*$E2767</f>
        <v>31.659121771159853</v>
      </c>
      <c r="K2760" s="5">
        <f ca="1">VLOOKUP(CONCATENATE($F2760," ",$G2760),AllocFactorMatrix,(K$4+1),FALSE)*$E2767</f>
        <v>115.96554863862875</v>
      </c>
      <c r="L2760" s="5">
        <f ca="1">VLOOKUP(CONCATENATE($F2760," ",$G2760),AllocFactorMatrix,(L$4+1),FALSE)*$E2767</f>
        <v>3.6501837473223744</v>
      </c>
      <c r="M2760" s="5">
        <f ca="1">VLOOKUP(CONCATENATE($F2760," ",$G2760),AllocFactorMatrix,(M$4+1),FALSE)*$E2767</f>
        <v>0.3423025518476871</v>
      </c>
      <c r="N2760" s="5">
        <f t="shared" ref="N2760:N2767" ca="1" si="1401">SUBTOTAL(9,K2760:M2760)</f>
        <v>119.9580349377988</v>
      </c>
      <c r="O2760" s="5">
        <f ca="1">VLOOKUP(CONCATENATE($F2760," ",$G2760),AllocFactorMatrix,(O$4+1),FALSE)*$E2767</f>
        <v>88.151856654584989</v>
      </c>
      <c r="P2760" s="5">
        <f ca="1">VLOOKUP(CONCATENATE($F2760," ",$G2760),AllocFactorMatrix,(P$4+1),FALSE)*$E2767</f>
        <v>16.425259106371101</v>
      </c>
      <c r="Q2760" s="5">
        <f ca="1">VLOOKUP(CONCATENATE($F2760," ",$G2760),AllocFactorMatrix,(Q$4+1),FALSE)*$E2767</f>
        <v>7.4222687518366541</v>
      </c>
      <c r="R2760" s="5">
        <f ca="1">VLOOKUP(CONCATENATE($F2760," ",$G2760),AllocFactorMatrix,(R$4+1),FALSE)*$E2767</f>
        <v>0.33377112909146833</v>
      </c>
      <c r="S2760" s="5">
        <f ca="1">SUBTOTAL(9,O2760:R2760)</f>
        <v>112.33315564188422</v>
      </c>
      <c r="T2760" s="5">
        <f ca="1">VLOOKUP(CONCATENATE($F2760," ",$G2760),AllocFactorMatrix,(T$4+1),FALSE)*$E2767</f>
        <v>3.0793701397126183</v>
      </c>
      <c r="U2760" s="5">
        <f ca="1">VLOOKUP(CONCATENATE($F2760," ",$G2760),AllocFactorMatrix,(U$4+1),FALSE)*$E2767</f>
        <v>50.393367667637499</v>
      </c>
      <c r="V2760" s="5">
        <f ca="1">VLOOKUP(CONCATENATE($F2760," ",$G2760),AllocFactorMatrix,(V$4+1),FALSE)*$E2767</f>
        <v>266.33036409869038</v>
      </c>
      <c r="W2760" s="5">
        <f ca="1">VLOOKUP(CONCATENATE($F2760," ",$G2760),AllocFactorMatrix,(W$4+1),FALSE)*$E2767</f>
        <v>48.094849526476878</v>
      </c>
      <c r="X2760" s="5">
        <f ca="1">SUBTOTAL(9,T2760:W2760)</f>
        <v>367.8979514325174</v>
      </c>
      <c r="Y2760" s="5">
        <f ca="1">VLOOKUP(CONCATENATE($F2760," ",$G2760),AllocFactorMatrix,(Y$4+1),FALSE)*$E2767</f>
        <v>27.071295299211098</v>
      </c>
      <c r="Z2760" s="5">
        <f ca="1">VLOOKUP(CONCATENATE($F2760," ",$G2760),AllocFactorMatrix,(Z$4+1),FALSE)*$E2767</f>
        <v>0.45343384837729994</v>
      </c>
      <c r="AA2760" s="5">
        <f t="shared" ref="AA2760:AA2767" ca="1" si="1402">SUBTOTAL(9,Y2760:Z2760)</f>
        <v>27.524729147588399</v>
      </c>
      <c r="AB2760" s="5">
        <f ca="1">VLOOKUP(CONCATENATE($F2760," ",$G2760),AllocFactorMatrix,(AB$4+1),FALSE)*$E2767</f>
        <v>0.35129025201625319</v>
      </c>
      <c r="AC2760" s="5">
        <f ca="1">VLOOKUP(CONCATENATE($F2760," ",$G2760),AllocFactorMatrix,(AC$4+1),FALSE)*$E2767</f>
        <v>0</v>
      </c>
      <c r="AD2760" s="5">
        <f ca="1">VLOOKUP(CONCATENATE($F2760," ",$G2760),AllocFactorMatrix,(AD$4+1),FALSE)*$E2767</f>
        <v>0</v>
      </c>
    </row>
    <row r="2761" spans="4:30" hidden="1" outlineLevel="1">
      <c r="D2761" s="7"/>
      <c r="E2761" s="51"/>
      <c r="F2761" s="52" t="str">
        <f>F2767</f>
        <v>LABOR_M</v>
      </c>
      <c r="G2761" s="55" t="str">
        <f>$G$9</f>
        <v>BULKTRAN</v>
      </c>
      <c r="H2761" s="4">
        <f t="shared" ca="1" si="1400"/>
        <v>4.7505552946783247</v>
      </c>
      <c r="I2761" s="5">
        <f ca="1">VLOOKUP(CONCATENATE($F2761," ",$G2761),AllocFactorMatrix,(I$4+1),FALSE)*$E2767</f>
        <v>2.3400427333835099</v>
      </c>
      <c r="J2761" s="5">
        <f ca="1">VLOOKUP(CONCATENATE($F2761," ",$G2761),AllocFactorMatrix,(J$4+1),FALSE)*$E2767</f>
        <v>0.11567667380795525</v>
      </c>
      <c r="K2761" s="5">
        <f ca="1">VLOOKUP(CONCATENATE($F2761," ",$G2761),AllocFactorMatrix,(K$4+1),FALSE)*$E2767</f>
        <v>0.42371702663752636</v>
      </c>
      <c r="L2761" s="5">
        <f ca="1">VLOOKUP(CONCATENATE($F2761," ",$G2761),AllocFactorMatrix,(L$4+1),FALSE)*$E2767</f>
        <v>1.3337107634576089E-2</v>
      </c>
      <c r="M2761" s="5">
        <f ca="1">VLOOKUP(CONCATENATE($F2761," ",$G2761),AllocFactorMatrix,(M$4+1),FALSE)*$E2767</f>
        <v>1.2507112774614712E-3</v>
      </c>
      <c r="N2761" s="5">
        <f t="shared" ca="1" si="1401"/>
        <v>0.43830484554956389</v>
      </c>
      <c r="O2761" s="5">
        <f ca="1">VLOOKUP(CONCATENATE($F2761," ",$G2761),AllocFactorMatrix,(O$4+1),FALSE)*$E2767</f>
        <v>0.32209085398847692</v>
      </c>
      <c r="P2761" s="5">
        <f ca="1">VLOOKUP(CONCATENATE($F2761," ",$G2761),AllocFactorMatrix,(P$4+1),FALSE)*$E2767</f>
        <v>6.001490987629593E-2</v>
      </c>
      <c r="Q2761" s="5">
        <f ca="1">VLOOKUP(CONCATENATE($F2761," ",$G2761),AllocFactorMatrix,(Q$4+1),FALSE)*$E2767</f>
        <v>2.7119620295447417E-2</v>
      </c>
      <c r="R2761" s="5">
        <f ca="1">VLOOKUP(CONCATENATE($F2761," ",$G2761),AllocFactorMatrix,(R$4+1),FALSE)*$E2767</f>
        <v>1.2195390101313046E-3</v>
      </c>
      <c r="S2761" s="5">
        <f t="shared" ref="S2761:S2767" ca="1" si="1403">SUBTOTAL(9,O2761:R2761)</f>
        <v>0.41044492317035158</v>
      </c>
      <c r="T2761" s="5">
        <f ca="1">VLOOKUP(CONCATENATE($F2761," ",$G2761),AllocFactorMatrix,(T$4+1),FALSE)*$E2767</f>
        <v>1.12514585136088E-2</v>
      </c>
      <c r="U2761" s="5">
        <f ca="1">VLOOKUP(CONCATENATE($F2761," ",$G2761),AllocFactorMatrix,(U$4+1),FALSE)*$E2767</f>
        <v>0.18412820153097068</v>
      </c>
      <c r="V2761" s="5">
        <f ca="1">VLOOKUP(CONCATENATE($F2761," ",$G2761),AllocFactorMatrix,(V$4+1),FALSE)*$E2767</f>
        <v>0.97312271880716461</v>
      </c>
      <c r="W2761" s="5">
        <f ca="1">VLOOKUP(CONCATENATE($F2761," ",$G2761),AllocFactorMatrix,(W$4+1),FALSE)*$E2767</f>
        <v>0.17572983422379809</v>
      </c>
      <c r="X2761" s="5">
        <f t="shared" ref="X2761:X2767" ca="1" si="1404">SUBTOTAL(9,T2761:W2761)</f>
        <v>1.3442322130755422</v>
      </c>
      <c r="Y2761" s="5">
        <f ca="1">VLOOKUP(CONCATENATE($F2761," ",$G2761),AllocFactorMatrix,(Y$4+1),FALSE)*$E2767</f>
        <v>9.8913590165926782E-2</v>
      </c>
      <c r="Z2761" s="5">
        <f ca="1">VLOOKUP(CONCATENATE($F2761," ",$G2761),AllocFactorMatrix,(Z$4+1),FALSE)*$E2767</f>
        <v>1.6567648259911024E-3</v>
      </c>
      <c r="AA2761" s="5">
        <f t="shared" ca="1" si="1402"/>
        <v>0.10057035499191788</v>
      </c>
      <c r="AB2761" s="5">
        <f ca="1">VLOOKUP(CONCATENATE($F2761," ",$G2761),AllocFactorMatrix,(AB$4+1),FALSE)*$E2767</f>
        <v>1.2835506994832784E-3</v>
      </c>
      <c r="AC2761" s="5">
        <f ca="1">VLOOKUP(CONCATENATE($F2761," ",$G2761),AllocFactorMatrix,(AC$4+1),FALSE)*$E2767</f>
        <v>0</v>
      </c>
      <c r="AD2761" s="5">
        <f ca="1">VLOOKUP(CONCATENATE($F2761," ",$G2761),AllocFactorMatrix,(AD$4+1),FALSE)*$E2767</f>
        <v>0</v>
      </c>
    </row>
    <row r="2762" spans="4:30" hidden="1" outlineLevel="1">
      <c r="D2762" s="7"/>
      <c r="E2762" s="51"/>
      <c r="F2762" s="52" t="str">
        <f>F2767</f>
        <v>LABOR_M</v>
      </c>
      <c r="G2762" s="55" t="str">
        <f>$G$10</f>
        <v>SUBTRAN</v>
      </c>
      <c r="H2762" s="4">
        <f t="shared" ca="1" si="1400"/>
        <v>1.0449251184951838</v>
      </c>
      <c r="I2762" s="5">
        <f ca="1">VLOOKUP(CONCATENATE($F2762," ",$G2762),AllocFactorMatrix,(I$4+1),FALSE)*$E2767</f>
        <v>0.50874000940876019</v>
      </c>
      <c r="J2762" s="5">
        <f ca="1">VLOOKUP(CONCATENATE($F2762," ",$G2762),AllocFactorMatrix,(J$4+1),FALSE)*$E2767</f>
        <v>2.4552458365011555E-2</v>
      </c>
      <c r="K2762" s="5">
        <f ca="1">VLOOKUP(CONCATENATE($F2762," ",$G2762),AllocFactorMatrix,(K$4+1),FALSE)*$E2767</f>
        <v>8.9320643030051522E-2</v>
      </c>
      <c r="L2762" s="5">
        <f ca="1">VLOOKUP(CONCATENATE($F2762," ",$G2762),AllocFactorMatrix,(L$4+1),FALSE)*$E2767</f>
        <v>2.7590306233694155E-3</v>
      </c>
      <c r="M2762" s="5">
        <f ca="1">VLOOKUP(CONCATENATE($F2762," ",$G2762),AllocFactorMatrix,(M$4+1),FALSE)*$E2767</f>
        <v>3.4362267253730533E-4</v>
      </c>
      <c r="N2762" s="5">
        <f t="shared" ca="1" si="1401"/>
        <v>9.2423296325958249E-2</v>
      </c>
      <c r="O2762" s="5">
        <f ca="1">VLOOKUP(CONCATENATE($F2762," ",$G2762),AllocFactorMatrix,(O$4+1),FALSE)*$E2767</f>
        <v>6.7483141874335309E-2</v>
      </c>
      <c r="P2762" s="5">
        <f ca="1">VLOOKUP(CONCATENATE($F2762," ",$G2762),AllocFactorMatrix,(P$4+1),FALSE)*$E2767</f>
        <v>1.2545037365078535E-2</v>
      </c>
      <c r="Q2762" s="5">
        <f ca="1">VLOOKUP(CONCATENATE($F2762," ",$G2762),AllocFactorMatrix,(Q$4+1),FALSE)*$E2767</f>
        <v>7.464446711181124E-3</v>
      </c>
      <c r="R2762" s="5">
        <f ca="1">VLOOKUP(CONCATENATE($F2762," ",$G2762),AllocFactorMatrix,(R$4+1),FALSE)*$E2767</f>
        <v>0</v>
      </c>
      <c r="S2762" s="5">
        <f t="shared" ca="1" si="1403"/>
        <v>8.7492625950594968E-2</v>
      </c>
      <c r="T2762" s="5">
        <f ca="1">VLOOKUP(CONCATENATE($F2762," ",$G2762),AllocFactorMatrix,(T$4+1),FALSE)*$E2767</f>
        <v>2.3563954421186172E-3</v>
      </c>
      <c r="U2762" s="5">
        <f ca="1">VLOOKUP(CONCATENATE($F2762," ",$G2762),AllocFactorMatrix,(U$4+1),FALSE)*$E2767</f>
        <v>3.8575538758877738E-2</v>
      </c>
      <c r="V2762" s="5">
        <f ca="1">VLOOKUP(CONCATENATE($F2762," ",$G2762),AllocFactorMatrix,(V$4+1),FALSE)*$E2767</f>
        <v>0.26874355420111923</v>
      </c>
      <c r="W2762" s="5">
        <f ca="1">VLOOKUP(CONCATENATE($F2762," ",$G2762),AllocFactorMatrix,(W$4+1),FALSE)*$E2767</f>
        <v>0</v>
      </c>
      <c r="X2762" s="5">
        <f t="shared" ca="1" si="1404"/>
        <v>0.30967548840211556</v>
      </c>
      <c r="Y2762" s="5">
        <f ca="1">VLOOKUP(CONCATENATE($F2762," ",$G2762),AllocFactorMatrix,(Y$4+1),FALSE)*$E2767</f>
        <v>2.031044861329848E-2</v>
      </c>
      <c r="Z2762" s="5">
        <f ca="1">VLOOKUP(CONCATENATE($F2762," ",$G2762),AllocFactorMatrix,(Z$4+1),FALSE)*$E2767</f>
        <v>3.385757301788529E-4</v>
      </c>
      <c r="AA2762" s="5">
        <f t="shared" ca="1" si="1402"/>
        <v>2.0649024343477332E-2</v>
      </c>
      <c r="AB2762" s="5">
        <f ca="1">VLOOKUP(CONCATENATE($F2762," ",$G2762),AllocFactorMatrix,(AB$4+1),FALSE)*$E2767</f>
        <v>2.7121837841147695E-4</v>
      </c>
      <c r="AC2762" s="5">
        <f ca="1">VLOOKUP(CONCATENATE($F2762," ",$G2762),AllocFactorMatrix,(AC$4+1),FALSE)*$E2767</f>
        <v>9.2220046730313973E-4</v>
      </c>
      <c r="AD2762" s="5">
        <f ca="1">VLOOKUP(CONCATENATE($F2762," ",$G2762),AllocFactorMatrix,(AD$4+1),FALSE)*$E2767</f>
        <v>1.9879685355135625E-4</v>
      </c>
    </row>
    <row r="2763" spans="4:30" hidden="1" outlineLevel="1">
      <c r="D2763" s="7"/>
      <c r="E2763" s="51"/>
      <c r="F2763" s="52" t="str">
        <f>F2767</f>
        <v>LABOR_M</v>
      </c>
      <c r="G2763" s="55" t="str">
        <f>$G$11</f>
        <v>DISTPRI</v>
      </c>
      <c r="H2763" s="4">
        <f t="shared" ca="1" si="1400"/>
        <v>669.48193332345727</v>
      </c>
      <c r="I2763" s="5">
        <f ca="1">VLOOKUP(CONCATENATE($F2763," ",$G2763),AllocFactorMatrix,(I$4+1),FALSE)*$E2767</f>
        <v>447.44332979758843</v>
      </c>
      <c r="J2763" s="5">
        <f ca="1">VLOOKUP(CONCATENATE($F2763," ",$G2763),AllocFactorMatrix,(J$4+1),FALSE)*$E2767</f>
        <v>21.091310499317967</v>
      </c>
      <c r="K2763" s="5">
        <f ca="1">VLOOKUP(CONCATENATE($F2763," ",$G2763),AllocFactorMatrix,(K$4+1),FALSE)*$E2767</f>
        <v>76.583842867644947</v>
      </c>
      <c r="L2763" s="5">
        <f ca="1">VLOOKUP(CONCATENATE($F2763," ",$G2763),AllocFactorMatrix,(L$4+1),FALSE)*$E2767</f>
        <v>2.366839243547604</v>
      </c>
      <c r="M2763" s="5">
        <f ca="1">VLOOKUP(CONCATENATE($F2763," ",$G2763),AllocFactorMatrix,(M$4+1),FALSE)*$E2767</f>
        <v>0</v>
      </c>
      <c r="N2763" s="5">
        <f t="shared" ca="1" si="1401"/>
        <v>78.950682111192549</v>
      </c>
      <c r="O2763" s="5">
        <f ca="1">VLOOKUP(CONCATENATE($F2763," ",$G2763),AllocFactorMatrix,(O$4+1),FALSE)*$E2767</f>
        <v>57.424496439540754</v>
      </c>
      <c r="P2763" s="5">
        <f ca="1">VLOOKUP(CONCATENATE($F2763," ",$G2763),AllocFactorMatrix,(P$4+1),FALSE)*$E2767</f>
        <v>10.695316326189527</v>
      </c>
      <c r="Q2763" s="5">
        <f ca="1">VLOOKUP(CONCATENATE($F2763," ",$G2763),AllocFactorMatrix,(Q$4+1),FALSE)*$E2767</f>
        <v>0</v>
      </c>
      <c r="R2763" s="5">
        <f ca="1">VLOOKUP(CONCATENATE($F2763," ",$G2763),AllocFactorMatrix,(R$4+1),FALSE)*$E2767</f>
        <v>0</v>
      </c>
      <c r="S2763" s="5">
        <f t="shared" ca="1" si="1403"/>
        <v>68.119812765730273</v>
      </c>
      <c r="T2763" s="5">
        <f ca="1">VLOOKUP(CONCATENATE($F2763," ",$G2763),AllocFactorMatrix,(T$4+1),FALSE)*$E2767</f>
        <v>2.0471479100425265</v>
      </c>
      <c r="U2763" s="5">
        <f ca="1">VLOOKUP(CONCATENATE($F2763," ",$G2763),AllocFactorMatrix,(U$4+1),FALSE)*$E2767</f>
        <v>33.015863408317792</v>
      </c>
      <c r="V2763" s="5">
        <f ca="1">VLOOKUP(CONCATENATE($F2763," ",$G2763),AllocFactorMatrix,(V$4+1),FALSE)*$E2767</f>
        <v>0</v>
      </c>
      <c r="W2763" s="5">
        <f ca="1">VLOOKUP(CONCATENATE($F2763," ",$G2763),AllocFactorMatrix,(W$4+1),FALSE)*$E2767</f>
        <v>0</v>
      </c>
      <c r="X2763" s="5">
        <f t="shared" ca="1" si="1404"/>
        <v>35.063011318360317</v>
      </c>
      <c r="Y2763" s="5">
        <f ca="1">VLOOKUP(CONCATENATE($F2763," ",$G2763),AllocFactorMatrix,(Y$4+1),FALSE)*$E2767</f>
        <v>17.316124654573397</v>
      </c>
      <c r="Z2763" s="5">
        <f ca="1">VLOOKUP(CONCATENATE($F2763," ",$G2763),AllocFactorMatrix,(Z$4+1),FALSE)*$E2767</f>
        <v>0.28890074342834376</v>
      </c>
      <c r="AA2763" s="5">
        <f t="shared" ca="1" si="1402"/>
        <v>17.605025398001739</v>
      </c>
      <c r="AB2763" s="5">
        <f ca="1">VLOOKUP(CONCATENATE($F2763," ",$G2763),AllocFactorMatrix,(AB$4+1),FALSE)*$E2767</f>
        <v>0.23405800975314292</v>
      </c>
      <c r="AC2763" s="5">
        <f ca="1">VLOOKUP(CONCATENATE($F2763," ",$G2763),AllocFactorMatrix,(AC$4+1),FALSE)*$E2767</f>
        <v>0.80185022383476012</v>
      </c>
      <c r="AD2763" s="5">
        <f ca="1">VLOOKUP(CONCATENATE($F2763," ",$G2763),AllocFactorMatrix,(AD$4+1),FALSE)*$E2767</f>
        <v>0.17285319967789864</v>
      </c>
    </row>
    <row r="2764" spans="4:30" hidden="1" outlineLevel="1">
      <c r="D2764" s="7"/>
      <c r="E2764" s="51"/>
      <c r="F2764" s="52" t="str">
        <f>F2767</f>
        <v>LABOR_M</v>
      </c>
      <c r="G2764" s="55" t="str">
        <f>$G$12</f>
        <v>DISTSEC</v>
      </c>
      <c r="H2764" s="4">
        <f t="shared" ca="1" si="1400"/>
        <v>276.30342824395399</v>
      </c>
      <c r="I2764" s="5">
        <f ca="1">VLOOKUP(CONCATENATE($F2764," ",$G2764),AllocFactorMatrix,(I$4+1),FALSE)*$E2767</f>
        <v>206.59247438111007</v>
      </c>
      <c r="J2764" s="5">
        <f ca="1">VLOOKUP(CONCATENATE($F2764," ",$G2764),AllocFactorMatrix,(J$4+1),FALSE)*$E2767</f>
        <v>9.9598890328706506</v>
      </c>
      <c r="K2764" s="5">
        <f ca="1">VLOOKUP(CONCATENATE($F2764," ",$G2764),AllocFactorMatrix,(K$4+1),FALSE)*$E2767</f>
        <v>30.053135870710062</v>
      </c>
      <c r="L2764" s="5">
        <f ca="1">VLOOKUP(CONCATENATE($F2764," ",$G2764),AllocFactorMatrix,(L$4+1),FALSE)*$E2767</f>
        <v>0</v>
      </c>
      <c r="M2764" s="5">
        <f ca="1">VLOOKUP(CONCATENATE($F2764," ",$G2764),AllocFactorMatrix,(M$4+1),FALSE)*$E2767</f>
        <v>0</v>
      </c>
      <c r="N2764" s="5">
        <f t="shared" ca="1" si="1401"/>
        <v>30.053135870710062</v>
      </c>
      <c r="O2764" s="5">
        <f ca="1">VLOOKUP(CONCATENATE($F2764," ",$G2764),AllocFactorMatrix,(O$4+1),FALSE)*$E2767</f>
        <v>19.149975150775017</v>
      </c>
      <c r="P2764" s="5">
        <f ca="1">VLOOKUP(CONCATENATE($F2764," ",$G2764),AllocFactorMatrix,(P$4+1),FALSE)*$E2767</f>
        <v>0</v>
      </c>
      <c r="Q2764" s="5">
        <f ca="1">VLOOKUP(CONCATENATE($F2764," ",$G2764),AllocFactorMatrix,(Q$4+1),FALSE)*$E2767</f>
        <v>0</v>
      </c>
      <c r="R2764" s="5">
        <f ca="1">VLOOKUP(CONCATENATE($F2764," ",$G2764),AllocFactorMatrix,(R$4+1),FALSE)*$E2767</f>
        <v>0</v>
      </c>
      <c r="S2764" s="5">
        <f t="shared" ca="1" si="1403"/>
        <v>19.149975150775017</v>
      </c>
      <c r="T2764" s="5">
        <f ca="1">VLOOKUP(CONCATENATE($F2764," ",$G2764),AllocFactorMatrix,(T$4+1),FALSE)*$E2767</f>
        <v>0.51777515398733154</v>
      </c>
      <c r="U2764" s="5">
        <f ca="1">VLOOKUP(CONCATENATE($F2764," ",$G2764),AllocFactorMatrix,(U$4+1),FALSE)*$E2767</f>
        <v>0</v>
      </c>
      <c r="V2764" s="5">
        <f ca="1">VLOOKUP(CONCATENATE($F2764," ",$G2764),AllocFactorMatrix,(V$4+1),FALSE)*$E2767</f>
        <v>0</v>
      </c>
      <c r="W2764" s="5">
        <f ca="1">VLOOKUP(CONCATENATE($F2764," ",$G2764),AllocFactorMatrix,(W$4+1),FALSE)*$E2767</f>
        <v>0</v>
      </c>
      <c r="X2764" s="5">
        <f t="shared" ca="1" si="1404"/>
        <v>0.51777515398733154</v>
      </c>
      <c r="Y2764" s="5">
        <f ca="1">VLOOKUP(CONCATENATE($F2764," ",$G2764),AllocFactorMatrix,(Y$4+1),FALSE)*$E2767</f>
        <v>7.0633552131781787</v>
      </c>
      <c r="Z2764" s="5">
        <f ca="1">VLOOKUP(CONCATENATE($F2764," ",$G2764),AllocFactorMatrix,(Z$4+1),FALSE)*$E2767</f>
        <v>0</v>
      </c>
      <c r="AA2764" s="5">
        <f t="shared" ca="1" si="1402"/>
        <v>7.0633552131781787</v>
      </c>
      <c r="AB2764" s="5">
        <f ca="1">VLOOKUP(CONCATENATE($F2764," ",$G2764),AllocFactorMatrix,(AB$4+1),FALSE)*$E2767</f>
        <v>7.3296664266809156E-2</v>
      </c>
      <c r="AC2764" s="5">
        <f ca="1">VLOOKUP(CONCATENATE($F2764," ",$G2764),AllocFactorMatrix,(AC$4+1),FALSE)*$E2767</f>
        <v>2.488703662105352</v>
      </c>
      <c r="AD2764" s="5">
        <f ca="1">VLOOKUP(CONCATENATE($F2764," ",$G2764),AllocFactorMatrix,(AD$4+1),FALSE)*$E2767</f>
        <v>0.40482311495053069</v>
      </c>
    </row>
    <row r="2765" spans="4:30" hidden="1" outlineLevel="1">
      <c r="D2765" s="7"/>
      <c r="E2765" s="51"/>
      <c r="F2765" s="52" t="str">
        <f>F2767</f>
        <v>LABOR_M</v>
      </c>
      <c r="G2765" s="55" t="str">
        <f>$G$13</f>
        <v>ENERGY</v>
      </c>
      <c r="H2765" s="4">
        <f t="shared" ca="1" si="1400"/>
        <v>342.2735466566545</v>
      </c>
      <c r="I2765" s="5">
        <f ca="1">VLOOKUP(CONCATENATE($F2765," ",$G2765),AllocFactorMatrix,(I$4+1),FALSE)*$E2767</f>
        <v>128.43030646549212</v>
      </c>
      <c r="J2765" s="5">
        <f ca="1">VLOOKUP(CONCATENATE($F2765," ",$G2765),AllocFactorMatrix,(J$4+1),FALSE)*$E2767</f>
        <v>8.3231137492414113</v>
      </c>
      <c r="K2765" s="5">
        <f ca="1">VLOOKUP(CONCATENATE($F2765," ",$G2765),AllocFactorMatrix,(K$4+1),FALSE)*$E2767</f>
        <v>27.924948885288547</v>
      </c>
      <c r="L2765" s="5">
        <f ca="1">VLOOKUP(CONCATENATE($F2765," ",$G2765),AllocFactorMatrix,(L$4+1),FALSE)*$E2767</f>
        <v>0.88751827172635178</v>
      </c>
      <c r="M2765" s="5">
        <f ca="1">VLOOKUP(CONCATENATE($F2765," ",$G2765),AllocFactorMatrix,(M$4+1),FALSE)*$E2767</f>
        <v>8.1818809378222876E-2</v>
      </c>
      <c r="N2765" s="5">
        <f t="shared" ca="1" si="1401"/>
        <v>28.894285966393124</v>
      </c>
      <c r="O2765" s="5">
        <f ca="1">VLOOKUP(CONCATENATE($F2765," ",$G2765),AllocFactorMatrix,(O$4+1),FALSE)*$E2767</f>
        <v>25.459565542756824</v>
      </c>
      <c r="P2765" s="5">
        <f ca="1">VLOOKUP(CONCATENATE($F2765," ",$G2765),AllocFactorMatrix,(P$4+1),FALSE)*$E2767</f>
        <v>4.7197135671749884</v>
      </c>
      <c r="Q2765" s="5">
        <f ca="1">VLOOKUP(CONCATENATE($F2765," ",$G2765),AllocFactorMatrix,(Q$4+1),FALSE)*$E2767</f>
        <v>2.1445170394809612</v>
      </c>
      <c r="R2765" s="5">
        <f ca="1">VLOOKUP(CONCATENATE($F2765," ",$G2765),AllocFactorMatrix,(R$4+1),FALSE)*$E2767</f>
        <v>9.9364348859849988E-2</v>
      </c>
      <c r="S2765" s="5">
        <f t="shared" ca="1" si="1403"/>
        <v>32.423160498272622</v>
      </c>
      <c r="T2765" s="5">
        <f ca="1">VLOOKUP(CONCATENATE($F2765," ",$G2765),AllocFactorMatrix,(T$4+1),FALSE)*$E2767</f>
        <v>0.97565879737859074</v>
      </c>
      <c r="U2765" s="5">
        <f ca="1">VLOOKUP(CONCATENATE($F2765," ",$G2765),AllocFactorMatrix,(U$4+1),FALSE)*$E2767</f>
        <v>17.131106867414541</v>
      </c>
      <c r="V2765" s="5">
        <f ca="1">VLOOKUP(CONCATENATE($F2765," ",$G2765),AllocFactorMatrix,(V$4+1),FALSE)*$E2767</f>
        <v>97.263312319681603</v>
      </c>
      <c r="W2765" s="5">
        <f ca="1">VLOOKUP(CONCATENATE($F2765," ",$G2765),AllocFactorMatrix,(W$4+1),FALSE)*$E2767</f>
        <v>18.45312676206375</v>
      </c>
      <c r="X2765" s="5">
        <f t="shared" ca="1" si="1404"/>
        <v>133.82320474653849</v>
      </c>
      <c r="Y2765" s="5">
        <f ca="1">VLOOKUP(CONCATENATE($F2765," ",$G2765),AllocFactorMatrix,(Y$4+1),FALSE)*$E2767</f>
        <v>6.8977637451723544</v>
      </c>
      <c r="Z2765" s="5">
        <f ca="1">VLOOKUP(CONCATENATE($F2765," ",$G2765),AllocFactorMatrix,(Z$4+1),FALSE)*$E2767</f>
        <v>0.1122845976704353</v>
      </c>
      <c r="AA2765" s="5">
        <f t="shared" ca="1" si="1402"/>
        <v>7.01004834284279</v>
      </c>
      <c r="AB2765" s="5">
        <f ca="1">VLOOKUP(CONCATENATE($F2765," ",$G2765),AllocFactorMatrix,(AB$4+1),FALSE)*$E2767</f>
        <v>0.12524443648506989</v>
      </c>
      <c r="AC2765" s="5">
        <f ca="1">VLOOKUP(CONCATENATE($F2765," ",$G2765),AllocFactorMatrix,(AC$4+1),FALSE)*$E2767</f>
        <v>2.7082432265120411</v>
      </c>
      <c r="AD2765" s="5">
        <f ca="1">VLOOKUP(CONCATENATE($F2765," ",$G2765),AllocFactorMatrix,(AD$4+1),FALSE)*$E2767</f>
        <v>0.53593922487684154</v>
      </c>
    </row>
    <row r="2766" spans="4:30" hidden="1" outlineLevel="1">
      <c r="D2766" s="7"/>
      <c r="E2766" s="51"/>
      <c r="F2766" s="52" t="str">
        <f>F2767</f>
        <v>LABOR_M</v>
      </c>
      <c r="G2766" s="55" t="str">
        <f>$G$14</f>
        <v>CUSTOMER</v>
      </c>
      <c r="H2766" s="4">
        <f t="shared" ca="1" si="1400"/>
        <v>257.98367202018903</v>
      </c>
      <c r="I2766" s="5">
        <f ca="1">VLOOKUP(CONCATENATE($F2766," ",$G2766),AllocFactorMatrix,(I$4+1),FALSE)*$E2767</f>
        <v>184.32958966328778</v>
      </c>
      <c r="J2766" s="5">
        <f ca="1">VLOOKUP(CONCATENATE($F2766," ",$G2766),AllocFactorMatrix,(J$4+1),FALSE)*$E2767</f>
        <v>31.544862425953951</v>
      </c>
      <c r="K2766" s="5">
        <f ca="1">VLOOKUP(CONCATENATE($F2766," ",$G2766),AllocFactorMatrix,(K$4+1),FALSE)*$E2767</f>
        <v>9.0832202163033458</v>
      </c>
      <c r="L2766" s="5">
        <f ca="1">VLOOKUP(CONCATENATE($F2766," ",$G2766),AllocFactorMatrix,(L$4+1),FALSE)*$E2767</f>
        <v>1.5183775886902868</v>
      </c>
      <c r="M2766" s="5">
        <f ca="1">VLOOKUP(CONCATENATE($F2766," ",$G2766),AllocFactorMatrix,(M$4+1),FALSE)*$E2767</f>
        <v>0.23989637766401326</v>
      </c>
      <c r="N2766" s="5">
        <f t="shared" ca="1" si="1401"/>
        <v>10.841494182657646</v>
      </c>
      <c r="O2766" s="5">
        <f ca="1">VLOOKUP(CONCATENATE($F2766," ",$G2766),AllocFactorMatrix,(O$4+1),FALSE)*$E2767</f>
        <v>1.6949501177499777</v>
      </c>
      <c r="P2766" s="5">
        <f ca="1">VLOOKUP(CONCATENATE($F2766," ",$G2766),AllocFactorMatrix,(P$4+1),FALSE)*$E2767</f>
        <v>0.43531014361289194</v>
      </c>
      <c r="Q2766" s="5">
        <f ca="1">VLOOKUP(CONCATENATE($F2766," ",$G2766),AllocFactorMatrix,(Q$4+1),FALSE)*$E2767</f>
        <v>0.83261244389939704</v>
      </c>
      <c r="R2766" s="5">
        <f ca="1">VLOOKUP(CONCATENATE($F2766," ",$G2766),AllocFactorMatrix,(R$4+1),FALSE)*$E2767</f>
        <v>0.14531973759096883</v>
      </c>
      <c r="S2766" s="5">
        <f t="shared" ca="1" si="1403"/>
        <v>3.1081924428532357</v>
      </c>
      <c r="T2766" s="5">
        <f ca="1">VLOOKUP(CONCATENATE($F2766," ",$G2766),AllocFactorMatrix,(T$4+1),FALSE)*$E2767</f>
        <v>1.1787957571390555E-2</v>
      </c>
      <c r="U2766" s="5">
        <f ca="1">VLOOKUP(CONCATENATE($F2766," ",$G2766),AllocFactorMatrix,(U$4+1),FALSE)*$E2767</f>
        <v>0.25915360728782666</v>
      </c>
      <c r="V2766" s="5">
        <f ca="1">VLOOKUP(CONCATENATE($F2766," ",$G2766),AllocFactorMatrix,(V$4+1),FALSE)*$E2767</f>
        <v>1.2250880601022709</v>
      </c>
      <c r="W2766" s="5">
        <f ca="1">VLOOKUP(CONCATENATE($F2766," ",$G2766),AllocFactorMatrix,(W$4+1),FALSE)*$E2767</f>
        <v>0.21806079191958921</v>
      </c>
      <c r="X2766" s="5">
        <f t="shared" ca="1" si="1404"/>
        <v>1.7140904168810773</v>
      </c>
      <c r="Y2766" s="5">
        <f ca="1">VLOOKUP(CONCATENATE($F2766," ",$G2766),AllocFactorMatrix,(Y$4+1),FALSE)*$E2767</f>
        <v>0.46391131455962226</v>
      </c>
      <c r="Z2766" s="5">
        <f ca="1">VLOOKUP(CONCATENATE($F2766," ",$G2766),AllocFactorMatrix,(Z$4+1),FALSE)*$E2767</f>
        <v>7.3496301223940838E-3</v>
      </c>
      <c r="AA2766" s="5">
        <f t="shared" ca="1" si="1402"/>
        <v>0.47126094468201635</v>
      </c>
      <c r="AB2766" s="5">
        <f ca="1">VLOOKUP(CONCATENATE($F2766," ",$G2766),AllocFactorMatrix,(AB$4+1),FALSE)*$E2767</f>
        <v>1.3219123987211211E-2</v>
      </c>
      <c r="AC2766" s="5">
        <f ca="1">VLOOKUP(CONCATENATE($F2766," ",$G2766),AllocFactorMatrix,(AC$4+1),FALSE)*$E2767</f>
        <v>20.344656722335539</v>
      </c>
      <c r="AD2766" s="5">
        <f ca="1">VLOOKUP(CONCATENATE($F2766," ",$G2766),AllocFactorMatrix,(AD$4+1),FALSE)*$E2767</f>
        <v>5.6163060975505097</v>
      </c>
    </row>
    <row r="2767" spans="4:30" collapsed="1">
      <c r="D2767" s="7" t="s">
        <v>270</v>
      </c>
      <c r="E2767" s="40">
        <v>2852</v>
      </c>
      <c r="F2767" s="10" t="s">
        <v>70</v>
      </c>
      <c r="G2767" s="55" t="str">
        <f>$G$15</f>
        <v>TOTAL</v>
      </c>
      <c r="H2767" s="4">
        <f t="shared" ca="1" si="1400"/>
        <v>2852</v>
      </c>
      <c r="I2767" s="5">
        <f ca="1">VLOOKUP(CONCATENATE($F2767," ",$G2767),AllocFactorMatrix,(I$4+1),FALSE)*$E2767</f>
        <v>1610.0821392098776</v>
      </c>
      <c r="J2767" s="5">
        <f ca="1">VLOOKUP(CONCATENATE($F2767," ",$G2767),AllocFactorMatrix,(J$4+1),FALSE)*$E2767</f>
        <v>102.71852661071681</v>
      </c>
      <c r="K2767" s="5">
        <f ca="1">VLOOKUP(CONCATENATE($F2767," ",$G2767),AllocFactorMatrix,(K$4+1),FALSE)*$E2767</f>
        <v>260.12373414824327</v>
      </c>
      <c r="L2767" s="5">
        <f ca="1">VLOOKUP(CONCATENATE($F2767," ",$G2767),AllocFactorMatrix,(L$4+1),FALSE)*$E2767</f>
        <v>8.4390149895445639</v>
      </c>
      <c r="M2767" s="5">
        <f ca="1">VLOOKUP(CONCATENATE($F2767," ",$G2767),AllocFactorMatrix,(M$4+1),FALSE)*$E2767</f>
        <v>0.66561207283992196</v>
      </c>
      <c r="N2767" s="5">
        <f t="shared" ca="1" si="1401"/>
        <v>269.22836121062772</v>
      </c>
      <c r="O2767" s="5">
        <f ca="1">VLOOKUP(CONCATENATE($F2767," ",$G2767),AllocFactorMatrix,(O$4+1),FALSE)*$E2767</f>
        <v>192.27041790127038</v>
      </c>
      <c r="P2767" s="5">
        <f ca="1">VLOOKUP(CONCATENATE($F2767," ",$G2767),AllocFactorMatrix,(P$4+1),FALSE)*$E2767</f>
        <v>32.348159090589881</v>
      </c>
      <c r="Q2767" s="5">
        <f ca="1">VLOOKUP(CONCATENATE($F2767," ",$G2767),AllocFactorMatrix,(Q$4+1),FALSE)*$E2767</f>
        <v>10.43398230222364</v>
      </c>
      <c r="R2767" s="5">
        <f ca="1">VLOOKUP(CONCATENATE($F2767," ",$G2767),AllocFactorMatrix,(R$4+1),FALSE)*$E2767</f>
        <v>0.57967475455241857</v>
      </c>
      <c r="S2767" s="5">
        <f t="shared" ca="1" si="1403"/>
        <v>235.63223404863632</v>
      </c>
      <c r="T2767" s="5">
        <f ca="1">VLOOKUP(CONCATENATE($F2767," ",$G2767),AllocFactorMatrix,(T$4+1),FALSE)*$E2767</f>
        <v>6.6453478126481844</v>
      </c>
      <c r="U2767" s="5">
        <f ca="1">VLOOKUP(CONCATENATE($F2767," ",$G2767),AllocFactorMatrix,(U$4+1),FALSE)*$E2767</f>
        <v>101.02219529094752</v>
      </c>
      <c r="V2767" s="5">
        <f ca="1">VLOOKUP(CONCATENATE($F2767," ",$G2767),AllocFactorMatrix,(V$4+1),FALSE)*$E2767</f>
        <v>366.06063075148256</v>
      </c>
      <c r="W2767" s="5">
        <f ca="1">VLOOKUP(CONCATENATE($F2767," ",$G2767),AllocFactorMatrix,(W$4+1),FALSE)*$E2767</f>
        <v>66.941766914684024</v>
      </c>
      <c r="X2767" s="5">
        <f t="shared" ca="1" si="1404"/>
        <v>540.66994076976221</v>
      </c>
      <c r="Y2767" s="5">
        <f ca="1">VLOOKUP(CONCATENATE($F2767," ",$G2767),AllocFactorMatrix,(Y$4+1),FALSE)*$E2767</f>
        <v>58.93167426547388</v>
      </c>
      <c r="Z2767" s="5">
        <f ca="1">VLOOKUP(CONCATENATE($F2767," ",$G2767),AllocFactorMatrix,(Z$4+1),FALSE)*$E2767</f>
        <v>0.86396416015464306</v>
      </c>
      <c r="AA2767" s="5">
        <f t="shared" ca="1" si="1402"/>
        <v>59.795638425628525</v>
      </c>
      <c r="AB2767" s="5">
        <f ca="1">VLOOKUP(CONCATENATE($F2767," ",$G2767),AllocFactorMatrix,(AB$4+1),FALSE)*$E2767</f>
        <v>0.79866325558638107</v>
      </c>
      <c r="AC2767" s="5">
        <f ca="1">VLOOKUP(CONCATENATE($F2767," ",$G2767),AllocFactorMatrix,(AC$4+1),FALSE)*$E2767</f>
        <v>26.344376035254996</v>
      </c>
      <c r="AD2767" s="5">
        <f ca="1">VLOOKUP(CONCATENATE($F2767," ",$G2767),AllocFactorMatrix,(AD$4+1),FALSE)*$E2767</f>
        <v>6.7301204339093319</v>
      </c>
    </row>
    <row r="2768" spans="4:30" hidden="1" outlineLevel="1">
      <c r="D2768" s="7"/>
      <c r="E2768" s="51"/>
      <c r="F2768" s="52" t="str">
        <f>F2775</f>
        <v>LABOR_M</v>
      </c>
      <c r="G2768" s="55" t="str">
        <f>$G$8</f>
        <v>PRODUCTION</v>
      </c>
      <c r="H2768" s="4">
        <f t="shared" ref="H2768:H2775" ca="1" si="1405">SUBTOTAL(9,I2768:AD2768)</f>
        <v>29533.096394260108</v>
      </c>
      <c r="I2768" s="5">
        <f ca="1">VLOOKUP(CONCATENATE($F2768," ",$G2768),AllocFactorMatrix,(I$4+1),FALSE)*$E2775</f>
        <v>14547.500939336547</v>
      </c>
      <c r="J2768" s="5">
        <f ca="1">VLOOKUP(CONCATENATE($F2768," ",$G2768),AllocFactorMatrix,(J$4+1),FALSE)*$E2775</f>
        <v>719.1349529106061</v>
      </c>
      <c r="K2768" s="5">
        <f ca="1">VLOOKUP(CONCATENATE($F2768," ",$G2768),AllocFactorMatrix,(K$4+1),FALSE)*$E2775</f>
        <v>2634.150118322681</v>
      </c>
      <c r="L2768" s="5">
        <f ca="1">VLOOKUP(CONCATENATE($F2768," ",$G2768),AllocFactorMatrix,(L$4+1),FALSE)*$E2775</f>
        <v>82.913693444174399</v>
      </c>
      <c r="M2768" s="5">
        <f ca="1">VLOOKUP(CONCATENATE($F2768," ",$G2768),AllocFactorMatrix,(M$4+1),FALSE)*$E2775</f>
        <v>7.7753808612723398</v>
      </c>
      <c r="N2768" s="5">
        <f t="shared" ref="N2768:N2775" ca="1" si="1406">SUBTOTAL(9,K2768:M2768)</f>
        <v>2724.8391926281279</v>
      </c>
      <c r="O2768" s="5">
        <f ca="1">VLOOKUP(CONCATENATE($F2768," ",$G2768),AllocFactorMatrix,(O$4+1),FALSE)*$E2775</f>
        <v>2002.3638603274824</v>
      </c>
      <c r="P2768" s="5">
        <f ca="1">VLOOKUP(CONCATENATE($F2768," ",$G2768),AllocFactorMatrix,(P$4+1),FALSE)*$E2775</f>
        <v>373.09872394391272</v>
      </c>
      <c r="Q2768" s="5">
        <f ca="1">VLOOKUP(CONCATENATE($F2768," ",$G2768),AllocFactorMatrix,(Q$4+1),FALSE)*$E2775</f>
        <v>168.59636625183518</v>
      </c>
      <c r="R2768" s="5">
        <f ca="1">VLOOKUP(CONCATENATE($F2768," ",$G2768),AllocFactorMatrix,(R$4+1),FALSE)*$E2775</f>
        <v>7.5815901318136723</v>
      </c>
      <c r="S2768" s="5">
        <f ca="1">SUBTOTAL(9,O2768:R2768)</f>
        <v>2551.6405406550439</v>
      </c>
      <c r="T2768" s="5">
        <f ca="1">VLOOKUP(CONCATENATE($F2768," ",$G2768),AllocFactorMatrix,(T$4+1),FALSE)*$E2775</f>
        <v>69.947698373423052</v>
      </c>
      <c r="U2768" s="5">
        <f ca="1">VLOOKUP(CONCATENATE($F2768," ",$G2768),AllocFactorMatrix,(U$4+1),FALSE)*$E2775</f>
        <v>1144.68216606331</v>
      </c>
      <c r="V2768" s="5">
        <f ca="1">VLOOKUP(CONCATENATE($F2768," ",$G2768),AllocFactorMatrix,(V$4+1),FALSE)*$E2775</f>
        <v>6049.677411432489</v>
      </c>
      <c r="W2768" s="5">
        <f ca="1">VLOOKUP(CONCATENATE($F2768," ",$G2768),AllocFactorMatrix,(W$4+1),FALSE)*$E2775</f>
        <v>1092.4714715546113</v>
      </c>
      <c r="X2768" s="5">
        <f ca="1">SUBTOTAL(9,T2768:W2768)</f>
        <v>8356.7787474238321</v>
      </c>
      <c r="Y2768" s="5">
        <f ca="1">VLOOKUP(CONCATENATE($F2768," ",$G2768),AllocFactorMatrix,(Y$4+1),FALSE)*$E2775</f>
        <v>614.92276415455558</v>
      </c>
      <c r="Z2768" s="5">
        <f ca="1">VLOOKUP(CONCATENATE($F2768," ",$G2768),AllocFactorMatrix,(Z$4+1),FALSE)*$E2775</f>
        <v>10.299721248045801</v>
      </c>
      <c r="AA2768" s="5">
        <f t="shared" ref="AA2768:AA2775" ca="1" si="1407">SUBTOTAL(9,Y2768:Z2768)</f>
        <v>625.22248540260136</v>
      </c>
      <c r="AB2768" s="5">
        <f ca="1">VLOOKUP(CONCATENATE($F2768," ",$G2768),AllocFactorMatrix,(AB$4+1),FALSE)*$E2775</f>
        <v>7.9795359033551652</v>
      </c>
      <c r="AC2768" s="5">
        <f ca="1">VLOOKUP(CONCATENATE($F2768," ",$G2768),AllocFactorMatrix,(AC$4+1),FALSE)*$E2775</f>
        <v>0</v>
      </c>
      <c r="AD2768" s="5">
        <f ca="1">VLOOKUP(CONCATENATE($F2768," ",$G2768),AllocFactorMatrix,(AD$4+1),FALSE)*$E2775</f>
        <v>0</v>
      </c>
    </row>
    <row r="2769" spans="4:30" hidden="1" outlineLevel="1">
      <c r="D2769" s="7"/>
      <c r="E2769" s="51"/>
      <c r="F2769" s="52" t="str">
        <f>F2775</f>
        <v>LABOR_M</v>
      </c>
      <c r="G2769" s="55" t="str">
        <f>$G$9</f>
        <v>BULKTRAN</v>
      </c>
      <c r="H2769" s="4">
        <f t="shared" ca="1" si="1405"/>
        <v>107.90856369395016</v>
      </c>
      <c r="I2769" s="5">
        <f ca="1">VLOOKUP(CONCATENATE($F2769," ",$G2769),AllocFactorMatrix,(I$4+1),FALSE)*$E2775</f>
        <v>53.153923000274865</v>
      </c>
      <c r="J2769" s="5">
        <f ca="1">VLOOKUP(CONCATENATE($F2769," ",$G2769),AllocFactorMatrix,(J$4+1),FALSE)*$E2775</f>
        <v>2.6275883447758646</v>
      </c>
      <c r="K2769" s="5">
        <f ca="1">VLOOKUP(CONCATENATE($F2769," ",$G2769),AllocFactorMatrix,(K$4+1),FALSE)*$E2775</f>
        <v>9.6247055177625764</v>
      </c>
      <c r="L2769" s="5">
        <f ca="1">VLOOKUP(CONCATENATE($F2769," ",$G2769),AllocFactorMatrix,(L$4+1),FALSE)*$E2775</f>
        <v>0.30295155816645958</v>
      </c>
      <c r="M2769" s="5">
        <f ca="1">VLOOKUP(CONCATENATE($F2769," ",$G2769),AllocFactorMatrix,(M$4+1),FALSE)*$E2775</f>
        <v>2.8409827730640422E-2</v>
      </c>
      <c r="N2769" s="5">
        <f t="shared" ca="1" si="1406"/>
        <v>9.9560669036596767</v>
      </c>
      <c r="O2769" s="5">
        <f ca="1">VLOOKUP(CONCATENATE($F2769," ",$G2769),AllocFactorMatrix,(O$4+1),FALSE)*$E2775</f>
        <v>7.316273420033486</v>
      </c>
      <c r="P2769" s="5">
        <f ca="1">VLOOKUP(CONCATENATE($F2769," ",$G2769),AllocFactorMatrix,(P$4+1),FALSE)*$E2775</f>
        <v>1.3632348900827769</v>
      </c>
      <c r="Q2769" s="5">
        <f ca="1">VLOOKUP(CONCATENATE($F2769," ",$G2769),AllocFactorMatrix,(Q$4+1),FALSE)*$E2775</f>
        <v>0.61602046339409888</v>
      </c>
      <c r="R2769" s="5">
        <f ca="1">VLOOKUP(CONCATENATE($F2769," ",$G2769),AllocFactorMatrix,(R$4+1),FALSE)*$E2775</f>
        <v>2.7701751645629838E-2</v>
      </c>
      <c r="S2769" s="5">
        <f t="shared" ref="S2769:S2775" ca="1" si="1408">SUBTOTAL(9,O2769:R2769)</f>
        <v>9.3232305251559922</v>
      </c>
      <c r="T2769" s="5">
        <f ca="1">VLOOKUP(CONCATENATE($F2769," ",$G2769),AllocFactorMatrix,(T$4+1),FALSE)*$E2775</f>
        <v>0.25557617001652133</v>
      </c>
      <c r="U2769" s="5">
        <f ca="1">VLOOKUP(CONCATENATE($F2769," ",$G2769),AllocFactorMatrix,(U$4+1),FALSE)*$E2775</f>
        <v>4.1824604767815128</v>
      </c>
      <c r="V2769" s="5">
        <f ca="1">VLOOKUP(CONCATENATE($F2769," ",$G2769),AllocFactorMatrix,(V$4+1),FALSE)*$E2775</f>
        <v>22.10442114042235</v>
      </c>
      <c r="W2769" s="5">
        <f ca="1">VLOOKUP(CONCATENATE($F2769," ",$G2769),AllocFactorMatrix,(W$4+1),FALSE)*$E2775</f>
        <v>3.9916920934503199</v>
      </c>
      <c r="X2769" s="5">
        <f t="shared" ref="X2769:X2775" ca="1" si="1409">SUBTOTAL(9,T2769:W2769)</f>
        <v>30.534149880670704</v>
      </c>
      <c r="Y2769" s="5">
        <f ca="1">VLOOKUP(CONCATENATE($F2769," ",$G2769),AllocFactorMatrix,(Y$4+1),FALSE)*$E2775</f>
        <v>2.2468159578258184</v>
      </c>
      <c r="Z2769" s="5">
        <f ca="1">VLOOKUP(CONCATENATE($F2769," ",$G2769),AllocFactorMatrix,(Z$4+1),FALSE)*$E2775</f>
        <v>3.7633308457987937E-2</v>
      </c>
      <c r="AA2769" s="5">
        <f t="shared" ca="1" si="1407"/>
        <v>2.2844492662838065</v>
      </c>
      <c r="AB2769" s="5">
        <f ca="1">VLOOKUP(CONCATENATE($F2769," ",$G2769),AllocFactorMatrix,(AB$4+1),FALSE)*$E2775</f>
        <v>2.9155773129251484E-2</v>
      </c>
      <c r="AC2769" s="5">
        <f ca="1">VLOOKUP(CONCATENATE($F2769," ",$G2769),AllocFactorMatrix,(AC$4+1),FALSE)*$E2775</f>
        <v>0</v>
      </c>
      <c r="AD2769" s="5">
        <f ca="1">VLOOKUP(CONCATENATE($F2769," ",$G2769),AllocFactorMatrix,(AD$4+1),FALSE)*$E2775</f>
        <v>0</v>
      </c>
    </row>
    <row r="2770" spans="4:30" hidden="1" outlineLevel="1">
      <c r="D2770" s="7"/>
      <c r="E2770" s="51"/>
      <c r="F2770" s="52" t="str">
        <f>F2775</f>
        <v>LABOR_M</v>
      </c>
      <c r="G2770" s="55" t="str">
        <f>$G$10</f>
        <v>SUBTRAN</v>
      </c>
      <c r="H2770" s="4">
        <f t="shared" ca="1" si="1405"/>
        <v>23.735408117627454</v>
      </c>
      <c r="I2770" s="5">
        <f ca="1">VLOOKUP(CONCATENATE($F2770," ",$G2770),AllocFactorMatrix,(I$4+1),FALSE)*$E2775</f>
        <v>11.555997205304248</v>
      </c>
      <c r="J2770" s="5">
        <f ca="1">VLOOKUP(CONCATENATE($F2770," ",$G2770),AllocFactorMatrix,(J$4+1),FALSE)*$E2775</f>
        <v>0.55770754216709095</v>
      </c>
      <c r="K2770" s="5">
        <f ca="1">VLOOKUP(CONCATENATE($F2770," ",$G2770),AllocFactorMatrix,(K$4+1),FALSE)*$E2775</f>
        <v>2.0289127690798834</v>
      </c>
      <c r="L2770" s="5">
        <f ca="1">VLOOKUP(CONCATENATE($F2770," ",$G2770),AllocFactorMatrix,(L$4+1),FALSE)*$E2775</f>
        <v>6.2671206477468738E-2</v>
      </c>
      <c r="M2770" s="5">
        <f ca="1">VLOOKUP(CONCATENATE($F2770," ",$G2770),AllocFactorMatrix,(M$4+1),FALSE)*$E2775</f>
        <v>7.805367319419442E-3</v>
      </c>
      <c r="N2770" s="5">
        <f t="shared" ca="1" si="1406"/>
        <v>2.0993893428767718</v>
      </c>
      <c r="O2770" s="5">
        <f ca="1">VLOOKUP(CONCATENATE($F2770," ",$G2770),AllocFactorMatrix,(O$4+1),FALSE)*$E2775</f>
        <v>1.5328753085712008</v>
      </c>
      <c r="P2770" s="5">
        <f ca="1">VLOOKUP(CONCATENATE($F2770," ",$G2770),AllocFactorMatrix,(P$4+1),FALSE)*$E2775</f>
        <v>0.28495973198523239</v>
      </c>
      <c r="Q2770" s="5">
        <f ca="1">VLOOKUP(CONCATENATE($F2770," ",$G2770),AllocFactorMatrix,(Q$4+1),FALSE)*$E2775</f>
        <v>0.16955443593634179</v>
      </c>
      <c r="R2770" s="5">
        <f ca="1">VLOOKUP(CONCATENATE($F2770," ",$G2770),AllocFactorMatrix,(R$4+1),FALSE)*$E2775</f>
        <v>0</v>
      </c>
      <c r="S2770" s="5">
        <f t="shared" ca="1" si="1408"/>
        <v>1.9873894764927749</v>
      </c>
      <c r="T2770" s="5">
        <f ca="1">VLOOKUP(CONCATENATE($F2770," ",$G2770),AllocFactorMatrix,(T$4+1),FALSE)*$E2775</f>
        <v>5.3525373747114441E-2</v>
      </c>
      <c r="U2770" s="5">
        <f ca="1">VLOOKUP(CONCATENATE($F2770," ",$G2770),AllocFactorMatrix,(U$4+1),FALSE)*$E2775</f>
        <v>0.87624092826661171</v>
      </c>
      <c r="V2770" s="5">
        <f ca="1">VLOOKUP(CONCATENATE($F2770," ",$G2770),AllocFactorMatrix,(V$4+1),FALSE)*$E2775</f>
        <v>6.1044928723040348</v>
      </c>
      <c r="W2770" s="5">
        <f ca="1">VLOOKUP(CONCATENATE($F2770," ",$G2770),AllocFactorMatrix,(W$4+1),FALSE)*$E2775</f>
        <v>0</v>
      </c>
      <c r="X2770" s="5">
        <f t="shared" ca="1" si="1409"/>
        <v>7.0342591743177607</v>
      </c>
      <c r="Y2770" s="5">
        <f ca="1">VLOOKUP(CONCATENATE($F2770," ",$G2770),AllocFactorMatrix,(Y$4+1),FALSE)*$E2775</f>
        <v>0.46135055838545419</v>
      </c>
      <c r="Z2770" s="5">
        <f ca="1">VLOOKUP(CONCATENATE($F2770," ",$G2770),AllocFactorMatrix,(Z$4+1),FALSE)*$E2775</f>
        <v>7.6907263422779197E-3</v>
      </c>
      <c r="AA2770" s="5">
        <f t="shared" ca="1" si="1407"/>
        <v>0.4690412847277321</v>
      </c>
      <c r="AB2770" s="5">
        <f ca="1">VLOOKUP(CONCATENATE($F2770," ",$G2770),AllocFactorMatrix,(AB$4+1),FALSE)*$E2775</f>
        <v>6.1607083480472342E-3</v>
      </c>
      <c r="AC2770" s="5">
        <f ca="1">VLOOKUP(CONCATENATE($F2770," ",$G2770),AllocFactorMatrix,(AC$4+1),FALSE)*$E2775</f>
        <v>2.0947725411395269E-2</v>
      </c>
      <c r="AD2770" s="5">
        <f ca="1">VLOOKUP(CONCATENATE($F2770," ",$G2770),AllocFactorMatrix,(AD$4+1),FALSE)*$E2775</f>
        <v>4.5156579816330684E-3</v>
      </c>
    </row>
    <row r="2771" spans="4:30" hidden="1" outlineLevel="1">
      <c r="D2771" s="7"/>
      <c r="E2771" s="51"/>
      <c r="F2771" s="52" t="str">
        <f>F2775</f>
        <v>LABOR_M</v>
      </c>
      <c r="G2771" s="55" t="str">
        <f>$G$11</f>
        <v>DISTPRI</v>
      </c>
      <c r="H2771" s="4">
        <f t="shared" ca="1" si="1405"/>
        <v>15207.239862024373</v>
      </c>
      <c r="I2771" s="5">
        <f ca="1">VLOOKUP(CONCATENATE($F2771," ",$G2771),AllocFactorMatrix,(I$4+1),FALSE)*$E2775</f>
        <v>10163.646996590873</v>
      </c>
      <c r="J2771" s="5">
        <f ca="1">VLOOKUP(CONCATENATE($F2771," ",$G2771),AllocFactorMatrix,(J$4+1),FALSE)*$E2775</f>
        <v>479.08778684337858</v>
      </c>
      <c r="K2771" s="5">
        <f ca="1">VLOOKUP(CONCATENATE($F2771," ",$G2771),AllocFactorMatrix,(K$4+1),FALSE)*$E2775</f>
        <v>1739.5971572561859</v>
      </c>
      <c r="L2771" s="5">
        <f ca="1">VLOOKUP(CONCATENATE($F2771," ",$G2771),AllocFactorMatrix,(L$4+1),FALSE)*$E2775</f>
        <v>53.762604037427927</v>
      </c>
      <c r="M2771" s="5">
        <f ca="1">VLOOKUP(CONCATENATE($F2771," ",$G2771),AllocFactorMatrix,(M$4+1),FALSE)*$E2775</f>
        <v>0</v>
      </c>
      <c r="N2771" s="5">
        <f t="shared" ca="1" si="1406"/>
        <v>1793.3597612936139</v>
      </c>
      <c r="O2771" s="5">
        <f ca="1">VLOOKUP(CONCATENATE($F2771," ",$G2771),AllocFactorMatrix,(O$4+1),FALSE)*$E2775</f>
        <v>1304.393812357212</v>
      </c>
      <c r="P2771" s="5">
        <f ca="1">VLOOKUP(CONCATENATE($F2771," ",$G2771),AllocFactorMatrix,(P$4+1),FALSE)*$E2775</f>
        <v>242.9434353294306</v>
      </c>
      <c r="Q2771" s="5">
        <f ca="1">VLOOKUP(CONCATENATE($F2771," ",$G2771),AllocFactorMatrix,(Q$4+1),FALSE)*$E2775</f>
        <v>0</v>
      </c>
      <c r="R2771" s="5">
        <f ca="1">VLOOKUP(CONCATENATE($F2771," ",$G2771),AllocFactorMatrix,(R$4+1),FALSE)*$E2775</f>
        <v>0</v>
      </c>
      <c r="S2771" s="5">
        <f t="shared" ca="1" si="1408"/>
        <v>1547.3372476866425</v>
      </c>
      <c r="T2771" s="5">
        <f ca="1">VLOOKUP(CONCATENATE($F2771," ",$G2771),AllocFactorMatrix,(T$4+1),FALSE)*$E2775</f>
        <v>46.500835573732459</v>
      </c>
      <c r="U2771" s="5">
        <f ca="1">VLOOKUP(CONCATENATE($F2771," ",$G2771),AllocFactorMatrix,(U$4+1),FALSE)*$E2775</f>
        <v>749.95325356979367</v>
      </c>
      <c r="V2771" s="5">
        <f ca="1">VLOOKUP(CONCATENATE($F2771," ",$G2771),AllocFactorMatrix,(V$4+1),FALSE)*$E2775</f>
        <v>0</v>
      </c>
      <c r="W2771" s="5">
        <f ca="1">VLOOKUP(CONCATENATE($F2771," ",$G2771),AllocFactorMatrix,(W$4+1),FALSE)*$E2775</f>
        <v>0</v>
      </c>
      <c r="X2771" s="5">
        <f t="shared" ca="1" si="1409"/>
        <v>796.45408914352618</v>
      </c>
      <c r="Y2771" s="5">
        <f ca="1">VLOOKUP(CONCATENATE($F2771," ",$G2771),AllocFactorMatrix,(Y$4+1),FALSE)*$E2775</f>
        <v>393.33467864559196</v>
      </c>
      <c r="Z2771" s="5">
        <f ca="1">VLOOKUP(CONCATENATE($F2771," ",$G2771),AllocFactorMatrix,(Z$4+1),FALSE)*$E2775</f>
        <v>6.5623621534075713</v>
      </c>
      <c r="AA2771" s="5">
        <f t="shared" ca="1" si="1407"/>
        <v>399.89704079899951</v>
      </c>
      <c r="AB2771" s="5">
        <f ca="1">VLOOKUP(CONCATENATE($F2771," ",$G2771),AllocFactorMatrix,(AB$4+1),FALSE)*$E2775</f>
        <v>5.3166129192979872</v>
      </c>
      <c r="AC2771" s="5">
        <f ca="1">VLOOKUP(CONCATENATE($F2771," ",$G2771),AllocFactorMatrix,(AC$4+1),FALSE)*$E2775</f>
        <v>18.213977226748693</v>
      </c>
      <c r="AD2771" s="5">
        <f ca="1">VLOOKUP(CONCATENATE($F2771," ",$G2771),AllocFactorMatrix,(AD$4+1),FALSE)*$E2775</f>
        <v>3.9263495212949886</v>
      </c>
    </row>
    <row r="2772" spans="4:30" hidden="1" outlineLevel="1">
      <c r="D2772" s="7"/>
      <c r="E2772" s="51"/>
      <c r="F2772" s="52" t="str">
        <f>F2775</f>
        <v>LABOR_M</v>
      </c>
      <c r="G2772" s="55" t="str">
        <f>$G$12</f>
        <v>DISTSEC</v>
      </c>
      <c r="H2772" s="4">
        <f t="shared" ca="1" si="1405"/>
        <v>6276.2149340561255</v>
      </c>
      <c r="I2772" s="5">
        <f ca="1">VLOOKUP(CONCATENATE($F2772," ",$G2772),AllocFactorMatrix,(I$4+1),FALSE)*$E2775</f>
        <v>4692.7350167711966</v>
      </c>
      <c r="J2772" s="5">
        <f ca="1">VLOOKUP(CONCATENATE($F2772," ",$G2772),AllocFactorMatrix,(J$4+1),FALSE)*$E2775</f>
        <v>226.23825077715966</v>
      </c>
      <c r="K2772" s="5">
        <f ca="1">VLOOKUP(CONCATENATE($F2772," ",$G2772),AllocFactorMatrix,(K$4+1),FALSE)*$E2775</f>
        <v>682.65508454144799</v>
      </c>
      <c r="L2772" s="5">
        <f ca="1">VLOOKUP(CONCATENATE($F2772," ",$G2772),AllocFactorMatrix,(L$4+1),FALSE)*$E2775</f>
        <v>0</v>
      </c>
      <c r="M2772" s="5">
        <f ca="1">VLOOKUP(CONCATENATE($F2772," ",$G2772),AllocFactorMatrix,(M$4+1),FALSE)*$E2775</f>
        <v>0</v>
      </c>
      <c r="N2772" s="5">
        <f t="shared" ca="1" si="1406"/>
        <v>682.65508454144799</v>
      </c>
      <c r="O2772" s="5">
        <f ca="1">VLOOKUP(CONCATENATE($F2772," ",$G2772),AllocFactorMatrix,(O$4+1),FALSE)*$E2775</f>
        <v>434.99047692589687</v>
      </c>
      <c r="P2772" s="5">
        <f ca="1">VLOOKUP(CONCATENATE($F2772," ",$G2772),AllocFactorMatrix,(P$4+1),FALSE)*$E2775</f>
        <v>0</v>
      </c>
      <c r="Q2772" s="5">
        <f ca="1">VLOOKUP(CONCATENATE($F2772," ",$G2772),AllocFactorMatrix,(Q$4+1),FALSE)*$E2775</f>
        <v>0</v>
      </c>
      <c r="R2772" s="5">
        <f ca="1">VLOOKUP(CONCATENATE($F2772," ",$G2772),AllocFactorMatrix,(R$4+1),FALSE)*$E2775</f>
        <v>0</v>
      </c>
      <c r="S2772" s="5">
        <f t="shared" ca="1" si="1408"/>
        <v>434.99047692589687</v>
      </c>
      <c r="T2772" s="5">
        <f ca="1">VLOOKUP(CONCATENATE($F2772," ",$G2772),AllocFactorMatrix,(T$4+1),FALSE)*$E2775</f>
        <v>11.761229944165954</v>
      </c>
      <c r="U2772" s="5">
        <f ca="1">VLOOKUP(CONCATENATE($F2772," ",$G2772),AllocFactorMatrix,(U$4+1),FALSE)*$E2775</f>
        <v>0</v>
      </c>
      <c r="V2772" s="5">
        <f ca="1">VLOOKUP(CONCATENATE($F2772," ",$G2772),AllocFactorMatrix,(V$4+1),FALSE)*$E2775</f>
        <v>0</v>
      </c>
      <c r="W2772" s="5">
        <f ca="1">VLOOKUP(CONCATENATE($F2772," ",$G2772),AllocFactorMatrix,(W$4+1),FALSE)*$E2775</f>
        <v>0</v>
      </c>
      <c r="X2772" s="5">
        <f t="shared" ca="1" si="1409"/>
        <v>11.761229944165954</v>
      </c>
      <c r="Y2772" s="5">
        <f ca="1">VLOOKUP(CONCATENATE($F2772," ",$G2772),AllocFactorMatrix,(Y$4+1),FALSE)*$E2775</f>
        <v>160.44366787353505</v>
      </c>
      <c r="Z2772" s="5">
        <f ca="1">VLOOKUP(CONCATENATE($F2772," ",$G2772),AllocFactorMatrix,(Z$4+1),FALSE)*$E2775</f>
        <v>0</v>
      </c>
      <c r="AA2772" s="5">
        <f t="shared" ca="1" si="1407"/>
        <v>160.44366787353505</v>
      </c>
      <c r="AB2772" s="5">
        <f ca="1">VLOOKUP(CONCATENATE($F2772," ",$G2772),AllocFactorMatrix,(AB$4+1),FALSE)*$E2775</f>
        <v>1.6649291028038913</v>
      </c>
      <c r="AC2772" s="5">
        <f ca="1">VLOOKUP(CONCATENATE($F2772," ",$G2772),AllocFactorMatrix,(AC$4+1),FALSE)*$E2775</f>
        <v>56.530746613664448</v>
      </c>
      <c r="AD2772" s="5">
        <f ca="1">VLOOKUP(CONCATENATE($F2772," ",$G2772),AllocFactorMatrix,(AD$4+1),FALSE)*$E2775</f>
        <v>9.1955315062553407</v>
      </c>
    </row>
    <row r="2773" spans="4:30" hidden="1" outlineLevel="1">
      <c r="D2773" s="7"/>
      <c r="E2773" s="51"/>
      <c r="F2773" s="52" t="str">
        <f>F2775</f>
        <v>LABOR_M</v>
      </c>
      <c r="G2773" s="55" t="str">
        <f>$G$13</f>
        <v>ENERGY</v>
      </c>
      <c r="H2773" s="4">
        <f t="shared" ca="1" si="1405"/>
        <v>7774.7220101886578</v>
      </c>
      <c r="I2773" s="5">
        <f ca="1">VLOOKUP(CONCATENATE($F2773," ",$G2773),AllocFactorMatrix,(I$4+1),FALSE)*$E2775</f>
        <v>2917.2863056640872</v>
      </c>
      <c r="J2773" s="5">
        <f ca="1">VLOOKUP(CONCATENATE($F2773," ",$G2773),AllocFactorMatrix,(J$4+1),FALSE)*$E2775</f>
        <v>189.05900351230937</v>
      </c>
      <c r="K2773" s="5">
        <f ca="1">VLOOKUP(CONCATENATE($F2773," ",$G2773),AllocFactorMatrix,(K$4+1),FALSE)*$E2775</f>
        <v>634.31345148515004</v>
      </c>
      <c r="L2773" s="5">
        <f ca="1">VLOOKUP(CONCATENATE($F2773," ",$G2773),AllocFactorMatrix,(L$4+1),FALSE)*$E2775</f>
        <v>20.159921527786903</v>
      </c>
      <c r="M2773" s="5">
        <f ca="1">VLOOKUP(CONCATENATE($F2773," ",$G2773),AllocFactorMatrix,(M$4+1),FALSE)*$E2775</f>
        <v>1.8585090911463578</v>
      </c>
      <c r="N2773" s="5">
        <f t="shared" ca="1" si="1406"/>
        <v>656.33188210408332</v>
      </c>
      <c r="O2773" s="5">
        <f ca="1">VLOOKUP(CONCATENATE($F2773," ",$G2773),AllocFactorMatrix,(O$4+1),FALSE)*$E2775</f>
        <v>578.31242445877115</v>
      </c>
      <c r="P2773" s="5">
        <f ca="1">VLOOKUP(CONCATENATE($F2773," ",$G2773),AllocFactorMatrix,(P$4+1),FALSE)*$E2775</f>
        <v>107.20799580024449</v>
      </c>
      <c r="Q2773" s="5">
        <f ca="1">VLOOKUP(CONCATENATE($F2773," ",$G2773),AllocFactorMatrix,(Q$4+1),FALSE)*$E2775</f>
        <v>48.712569203609782</v>
      </c>
      <c r="R2773" s="5">
        <f ca="1">VLOOKUP(CONCATENATE($F2773," ",$G2773),AllocFactorMatrix,(R$4+1),FALSE)*$E2775</f>
        <v>2.2570549131092785</v>
      </c>
      <c r="S2773" s="5">
        <f t="shared" ca="1" si="1408"/>
        <v>736.49004437573467</v>
      </c>
      <c r="T2773" s="5">
        <f ca="1">VLOOKUP(CONCATENATE($F2773," ",$G2773),AllocFactorMatrix,(T$4+1),FALSE)*$E2775</f>
        <v>22.162028005111235</v>
      </c>
      <c r="U2773" s="5">
        <f ca="1">VLOOKUP(CONCATENATE($F2773," ",$G2773),AllocFactorMatrix,(U$4+1),FALSE)*$E2775</f>
        <v>389.13201128741804</v>
      </c>
      <c r="V2773" s="5">
        <f ca="1">VLOOKUP(CONCATENATE($F2773," ",$G2773),AllocFactorMatrix,(V$4+1),FALSE)*$E2775</f>
        <v>2209.3300007033426</v>
      </c>
      <c r="W2773" s="5">
        <f ca="1">VLOOKUP(CONCATENATE($F2773," ",$G2773),AllocFactorMatrix,(W$4+1),FALSE)*$E2775</f>
        <v>419.16160975693401</v>
      </c>
      <c r="X2773" s="5">
        <f t="shared" ca="1" si="1409"/>
        <v>3039.785649752806</v>
      </c>
      <c r="Y2773" s="5">
        <f ca="1">VLOOKUP(CONCATENATE($F2773," ",$G2773),AllocFactorMatrix,(Y$4+1),FALSE)*$E2775</f>
        <v>156.68226812885715</v>
      </c>
      <c r="Z2773" s="5">
        <f ca="1">VLOOKUP(CONCATENATE($F2773," ",$G2773),AllocFactorMatrix,(Z$4+1),FALSE)*$E2775</f>
        <v>2.5505375493982503</v>
      </c>
      <c r="AA2773" s="5">
        <f t="shared" ca="1" si="1407"/>
        <v>159.2328056782554</v>
      </c>
      <c r="AB2773" s="5">
        <f ca="1">VLOOKUP(CONCATENATE($F2773," ",$G2773),AllocFactorMatrix,(AB$4+1),FALSE)*$E2775</f>
        <v>2.8449194701305336</v>
      </c>
      <c r="AC2773" s="5">
        <f ca="1">VLOOKUP(CONCATENATE($F2773," ",$G2773),AllocFactorMatrix,(AC$4+1),FALSE)*$E2775</f>
        <v>61.517573963229161</v>
      </c>
      <c r="AD2773" s="5">
        <f ca="1">VLOOKUP(CONCATENATE($F2773," ",$G2773),AllocFactorMatrix,(AD$4+1),FALSE)*$E2775</f>
        <v>12.173825668021188</v>
      </c>
    </row>
    <row r="2774" spans="4:30" hidden="1" outlineLevel="1">
      <c r="D2774" s="7"/>
      <c r="E2774" s="51"/>
      <c r="F2774" s="52" t="str">
        <f>F2775</f>
        <v>LABOR_M</v>
      </c>
      <c r="G2774" s="55" t="str">
        <f>$G$14</f>
        <v>CUSTOMER</v>
      </c>
      <c r="H2774" s="4">
        <f t="shared" ca="1" si="1405"/>
        <v>5860.0828276591519</v>
      </c>
      <c r="I2774" s="5">
        <f ca="1">VLOOKUP(CONCATENATE($F2774," ",$G2774),AllocFactorMatrix,(I$4+1),FALSE)*$E2775</f>
        <v>4187.0349954967642</v>
      </c>
      <c r="J2774" s="5">
        <f ca="1">VLOOKUP(CONCATENATE($F2774," ",$G2774),AllocFactorMatrix,(J$4+1),FALSE)*$E2775</f>
        <v>716.53955909557328</v>
      </c>
      <c r="K2774" s="5">
        <f ca="1">VLOOKUP(CONCATENATE($F2774," ",$G2774),AllocFactorMatrix,(K$4+1),FALSE)*$E2775</f>
        <v>206.32477393856229</v>
      </c>
      <c r="L2774" s="5">
        <f ca="1">VLOOKUP(CONCATENATE($F2774," ",$G2774),AllocFactorMatrix,(L$4+1),FALSE)*$E2775</f>
        <v>34.489851096817269</v>
      </c>
      <c r="M2774" s="5">
        <f ca="1">VLOOKUP(CONCATENATE($F2774," ",$G2774),AllocFactorMatrix,(M$4+1),FALSE)*$E2775</f>
        <v>5.4492310779129634</v>
      </c>
      <c r="N2774" s="5">
        <f t="shared" ca="1" si="1406"/>
        <v>246.26385611329252</v>
      </c>
      <c r="O2774" s="5">
        <f ca="1">VLOOKUP(CONCATENATE($F2774," ",$G2774),AllocFactorMatrix,(O$4+1),FALSE)*$E2775</f>
        <v>38.500684950279386</v>
      </c>
      <c r="P2774" s="5">
        <f ca="1">VLOOKUP(CONCATENATE($F2774," ",$G2774),AllocFactorMatrix,(P$4+1),FALSE)*$E2775</f>
        <v>9.8880424381746064</v>
      </c>
      <c r="Q2774" s="5">
        <f ca="1">VLOOKUP(CONCATENATE($F2774," ",$G2774),AllocFactorMatrix,(Q$4+1),FALSE)*$E2775</f>
        <v>18.912739114002328</v>
      </c>
      <c r="R2774" s="5">
        <f ca="1">VLOOKUP(CONCATENATE($F2774," ",$G2774),AllocFactorMatrix,(R$4+1),FALSE)*$E2775</f>
        <v>3.3009286677264145</v>
      </c>
      <c r="S2774" s="5">
        <f t="shared" ca="1" si="1408"/>
        <v>70.602395170182731</v>
      </c>
      <c r="T2774" s="5">
        <f ca="1">VLOOKUP(CONCATENATE($F2774," ",$G2774),AllocFactorMatrix,(T$4+1),FALSE)*$E2775</f>
        <v>0.26776271225364456</v>
      </c>
      <c r="U2774" s="5">
        <f ca="1">VLOOKUP(CONCATENATE($F2774," ",$G2774),AllocFactorMatrix,(U$4+1),FALSE)*$E2775</f>
        <v>5.8866578334247102</v>
      </c>
      <c r="V2774" s="5">
        <f ca="1">VLOOKUP(CONCATENATE($F2774," ",$G2774),AllocFactorMatrix,(V$4+1),FALSE)*$E2775</f>
        <v>27.827797965499798</v>
      </c>
      <c r="W2774" s="5">
        <f ca="1">VLOOKUP(CONCATENATE($F2774," ",$G2774),AllocFactorMatrix,(W$4+1),FALSE)*$E2775</f>
        <v>4.9532371258508929</v>
      </c>
      <c r="X2774" s="5">
        <f t="shared" ca="1" si="1409"/>
        <v>38.935455637029044</v>
      </c>
      <c r="Y2774" s="5">
        <f ca="1">VLOOKUP(CONCATENATE($F2774," ",$G2774),AllocFactorMatrix,(Y$4+1),FALSE)*$E2775</f>
        <v>10.537716231106595</v>
      </c>
      <c r="Z2774" s="5">
        <f ca="1">VLOOKUP(CONCATENATE($F2774," ",$G2774),AllocFactorMatrix,(Z$4+1),FALSE)*$E2775</f>
        <v>0.16694638436853293</v>
      </c>
      <c r="AA2774" s="5">
        <f t="shared" ca="1" si="1407"/>
        <v>10.704662615475128</v>
      </c>
      <c r="AB2774" s="5">
        <f ca="1">VLOOKUP(CONCATENATE($F2774," ",$G2774),AllocFactorMatrix,(AB$4+1),FALSE)*$E2775</f>
        <v>0.30027156706293967</v>
      </c>
      <c r="AC2774" s="5">
        <f ca="1">VLOOKUP(CONCATENATE($F2774," ",$G2774),AllocFactorMatrix,(AC$4+1),FALSE)*$E2775</f>
        <v>462.12759342323398</v>
      </c>
      <c r="AD2774" s="5">
        <f ca="1">VLOOKUP(CONCATENATE($F2774," ",$G2774),AllocFactorMatrix,(AD$4+1),FALSE)*$E2775</f>
        <v>127.57403854053811</v>
      </c>
    </row>
    <row r="2775" spans="4:30" collapsed="1">
      <c r="D2775" s="7" t="s">
        <v>272</v>
      </c>
      <c r="E2775" s="40">
        <v>64783</v>
      </c>
      <c r="F2775" s="10" t="s">
        <v>70</v>
      </c>
      <c r="G2775" s="55" t="str">
        <f>$G$15</f>
        <v>TOTAL</v>
      </c>
      <c r="H2775" s="4">
        <f t="shared" ca="1" si="1405"/>
        <v>64783</v>
      </c>
      <c r="I2775" s="5">
        <f ca="1">VLOOKUP(CONCATENATE($F2775," ",$G2775),AllocFactorMatrix,(I$4+1),FALSE)*$E2775</f>
        <v>36572.914174065045</v>
      </c>
      <c r="J2775" s="5">
        <f ca="1">VLOOKUP(CONCATENATE($F2775," ",$G2775),AllocFactorMatrix,(J$4+1),FALSE)*$E2775</f>
        <v>2333.2448490259699</v>
      </c>
      <c r="K2775" s="5">
        <f ca="1">VLOOKUP(CONCATENATE($F2775," ",$G2775),AllocFactorMatrix,(K$4+1),FALSE)*$E2775</f>
        <v>5908.6942038308707</v>
      </c>
      <c r="L2775" s="5">
        <f ca="1">VLOOKUP(CONCATENATE($F2775," ",$G2775),AllocFactorMatrix,(L$4+1),FALSE)*$E2775</f>
        <v>191.69169287085046</v>
      </c>
      <c r="M2775" s="5">
        <f ca="1">VLOOKUP(CONCATENATE($F2775," ",$G2775),AllocFactorMatrix,(M$4+1),FALSE)*$E2775</f>
        <v>15.119336225381721</v>
      </c>
      <c r="N2775" s="5">
        <f t="shared" ca="1" si="1406"/>
        <v>6115.505232927103</v>
      </c>
      <c r="O2775" s="5">
        <f ca="1">VLOOKUP(CONCATENATE($F2775," ",$G2775),AllocFactorMatrix,(O$4+1),FALSE)*$E2775</f>
        <v>4367.4104077482461</v>
      </c>
      <c r="P2775" s="5">
        <f ca="1">VLOOKUP(CONCATENATE($F2775," ",$G2775),AllocFactorMatrix,(P$4+1),FALSE)*$E2775</f>
        <v>734.7863921338303</v>
      </c>
      <c r="Q2775" s="5">
        <f ca="1">VLOOKUP(CONCATENATE($F2775," ",$G2775),AllocFactorMatrix,(Q$4+1),FALSE)*$E2775</f>
        <v>237.00724946877773</v>
      </c>
      <c r="R2775" s="5">
        <f ca="1">VLOOKUP(CONCATENATE($F2775," ",$G2775),AllocFactorMatrix,(R$4+1),FALSE)*$E2775</f>
        <v>13.167275464294997</v>
      </c>
      <c r="S2775" s="5">
        <f t="shared" ca="1" si="1408"/>
        <v>5352.3713248151489</v>
      </c>
      <c r="T2775" s="5">
        <f ca="1">VLOOKUP(CONCATENATE($F2775," ",$G2775),AllocFactorMatrix,(T$4+1),FALSE)*$E2775</f>
        <v>150.94865615244998</v>
      </c>
      <c r="U2775" s="5">
        <f ca="1">VLOOKUP(CONCATENATE($F2775," ",$G2775),AllocFactorMatrix,(U$4+1),FALSE)*$E2775</f>
        <v>2294.7127901589947</v>
      </c>
      <c r="V2775" s="5">
        <f ca="1">VLOOKUP(CONCATENATE($F2775," ",$G2775),AllocFactorMatrix,(V$4+1),FALSE)*$E2775</f>
        <v>8315.0441241140597</v>
      </c>
      <c r="W2775" s="5">
        <f ca="1">VLOOKUP(CONCATENATE($F2775," ",$G2775),AllocFactorMatrix,(W$4+1),FALSE)*$E2775</f>
        <v>1520.5780105308468</v>
      </c>
      <c r="X2775" s="5">
        <f t="shared" ca="1" si="1409"/>
        <v>12281.283580956351</v>
      </c>
      <c r="Y2775" s="5">
        <f ca="1">VLOOKUP(CONCATENATE($F2775," ",$G2775),AllocFactorMatrix,(Y$4+1),FALSE)*$E2775</f>
        <v>1338.6292615498578</v>
      </c>
      <c r="Z2775" s="5">
        <f ca="1">VLOOKUP(CONCATENATE($F2775," ",$G2775),AllocFactorMatrix,(Z$4+1),FALSE)*$E2775</f>
        <v>19.624891370020421</v>
      </c>
      <c r="AA2775" s="5">
        <f t="shared" ca="1" si="1407"/>
        <v>1358.2541529198782</v>
      </c>
      <c r="AB2775" s="5">
        <f ca="1">VLOOKUP(CONCATENATE($F2775," ",$G2775),AllocFactorMatrix,(AB$4+1),FALSE)*$E2775</f>
        <v>18.141585444127813</v>
      </c>
      <c r="AC2775" s="5">
        <f ca="1">VLOOKUP(CONCATENATE($F2775," ",$G2775),AllocFactorMatrix,(AC$4+1),FALSE)*$E2775</f>
        <v>598.41083895228758</v>
      </c>
      <c r="AD2775" s="5">
        <f ca="1">VLOOKUP(CONCATENATE($F2775," ",$G2775),AllocFactorMatrix,(AD$4+1),FALSE)*$E2775</f>
        <v>152.87426089409124</v>
      </c>
    </row>
    <row r="2776" spans="4:30" hidden="1" outlineLevel="1">
      <c r="D2776" s="7"/>
      <c r="E2776" s="51"/>
      <c r="F2776" s="52" t="str">
        <f>F2783</f>
        <v>CUST_TOTAL</v>
      </c>
      <c r="G2776" s="55" t="str">
        <f>$G$8</f>
        <v>PRODUCTION</v>
      </c>
      <c r="H2776" s="4">
        <f t="shared" ref="H2776:H2831" si="1410">SUBTOTAL(9,I2776:AD2776)</f>
        <v>0</v>
      </c>
      <c r="I2776" s="5">
        <f>VLOOKUP(CONCATENATE($F2776," ",$G2776),AllocFactorMatrix,(I$4+1),FALSE)*$E2783</f>
        <v>0</v>
      </c>
      <c r="J2776" s="5">
        <f>VLOOKUP(CONCATENATE($F2776," ",$G2776),AllocFactorMatrix,(J$4+1),FALSE)*$E2783</f>
        <v>0</v>
      </c>
      <c r="K2776" s="5">
        <f>VLOOKUP(CONCATENATE($F2776," ",$G2776),AllocFactorMatrix,(K$4+1),FALSE)*$E2783</f>
        <v>0</v>
      </c>
      <c r="L2776" s="5">
        <f>VLOOKUP(CONCATENATE($F2776," ",$G2776),AllocFactorMatrix,(L$4+1),FALSE)*$E2783</f>
        <v>0</v>
      </c>
      <c r="M2776" s="5">
        <f>VLOOKUP(CONCATENATE($F2776," ",$G2776),AllocFactorMatrix,(M$4+1),FALSE)*$E2783</f>
        <v>0</v>
      </c>
      <c r="N2776" s="5">
        <f t="shared" ref="N2776:N2831" si="1411">SUBTOTAL(9,K2776:M2776)</f>
        <v>0</v>
      </c>
      <c r="O2776" s="5">
        <f>VLOOKUP(CONCATENATE($F2776," ",$G2776),AllocFactorMatrix,(O$4+1),FALSE)*$E2783</f>
        <v>0</v>
      </c>
      <c r="P2776" s="5">
        <f>VLOOKUP(CONCATENATE($F2776," ",$G2776),AllocFactorMatrix,(P$4+1),FALSE)*$E2783</f>
        <v>0</v>
      </c>
      <c r="Q2776" s="5">
        <f>VLOOKUP(CONCATENATE($F2776," ",$G2776),AllocFactorMatrix,(Q$4+1),FALSE)*$E2783</f>
        <v>0</v>
      </c>
      <c r="R2776" s="5">
        <f>VLOOKUP(CONCATENATE($F2776," ",$G2776),AllocFactorMatrix,(R$4+1),FALSE)*$E2783</f>
        <v>0</v>
      </c>
      <c r="S2776" s="5">
        <f>SUBTOTAL(9,O2776:R2776)</f>
        <v>0</v>
      </c>
      <c r="T2776" s="5">
        <f>VLOOKUP(CONCATENATE($F2776," ",$G2776),AllocFactorMatrix,(T$4+1),FALSE)*$E2783</f>
        <v>0</v>
      </c>
      <c r="U2776" s="5">
        <f>VLOOKUP(CONCATENATE($F2776," ",$G2776),AllocFactorMatrix,(U$4+1),FALSE)*$E2783</f>
        <v>0</v>
      </c>
      <c r="V2776" s="5">
        <f>VLOOKUP(CONCATENATE($F2776," ",$G2776),AllocFactorMatrix,(V$4+1),FALSE)*$E2783</f>
        <v>0</v>
      </c>
      <c r="W2776" s="5">
        <f>VLOOKUP(CONCATENATE($F2776," ",$G2776),AllocFactorMatrix,(W$4+1),FALSE)*$E2783</f>
        <v>0</v>
      </c>
      <c r="X2776" s="5">
        <f>SUBTOTAL(9,T2776:W2776)</f>
        <v>0</v>
      </c>
      <c r="Y2776" s="5">
        <f>VLOOKUP(CONCATENATE($F2776," ",$G2776),AllocFactorMatrix,(Y$4+1),FALSE)*$E2783</f>
        <v>0</v>
      </c>
      <c r="Z2776" s="5">
        <f>VLOOKUP(CONCATENATE($F2776," ",$G2776),AllocFactorMatrix,(Z$4+1),FALSE)*$E2783</f>
        <v>0</v>
      </c>
      <c r="AA2776" s="5">
        <f t="shared" ref="AA2776:AA2831" si="1412">SUBTOTAL(9,Y2776:Z2776)</f>
        <v>0</v>
      </c>
      <c r="AB2776" s="5">
        <f>VLOOKUP(CONCATENATE($F2776," ",$G2776),AllocFactorMatrix,(AB$4+1),FALSE)*$E2783</f>
        <v>0</v>
      </c>
      <c r="AC2776" s="5">
        <f>VLOOKUP(CONCATENATE($F2776," ",$G2776),AllocFactorMatrix,(AC$4+1),FALSE)*$E2783</f>
        <v>0</v>
      </c>
      <c r="AD2776" s="5">
        <f>VLOOKUP(CONCATENATE($F2776," ",$G2776),AllocFactorMatrix,(AD$4+1),FALSE)*$E2783</f>
        <v>0</v>
      </c>
    </row>
    <row r="2777" spans="4:30" hidden="1" outlineLevel="1">
      <c r="D2777" s="7"/>
      <c r="E2777" s="51"/>
      <c r="F2777" s="52" t="str">
        <f>F2783</f>
        <v>CUST_TOTAL</v>
      </c>
      <c r="G2777" s="55" t="str">
        <f>$G$9</f>
        <v>BULKTRAN</v>
      </c>
      <c r="H2777" s="4">
        <f t="shared" si="1410"/>
        <v>0</v>
      </c>
      <c r="I2777" s="5">
        <f>VLOOKUP(CONCATENATE($F2777," ",$G2777),AllocFactorMatrix,(I$4+1),FALSE)*$E2783</f>
        <v>0</v>
      </c>
      <c r="J2777" s="5">
        <f>VLOOKUP(CONCATENATE($F2777," ",$G2777),AllocFactorMatrix,(J$4+1),FALSE)*$E2783</f>
        <v>0</v>
      </c>
      <c r="K2777" s="5">
        <f>VLOOKUP(CONCATENATE($F2777," ",$G2777),AllocFactorMatrix,(K$4+1),FALSE)*$E2783</f>
        <v>0</v>
      </c>
      <c r="L2777" s="5">
        <f>VLOOKUP(CONCATENATE($F2777," ",$G2777),AllocFactorMatrix,(L$4+1),FALSE)*$E2783</f>
        <v>0</v>
      </c>
      <c r="M2777" s="5">
        <f>VLOOKUP(CONCATENATE($F2777," ",$G2777),AllocFactorMatrix,(M$4+1),FALSE)*$E2783</f>
        <v>0</v>
      </c>
      <c r="N2777" s="5">
        <f t="shared" si="1411"/>
        <v>0</v>
      </c>
      <c r="O2777" s="5">
        <f>VLOOKUP(CONCATENATE($F2777," ",$G2777),AllocFactorMatrix,(O$4+1),FALSE)*$E2783</f>
        <v>0</v>
      </c>
      <c r="P2777" s="5">
        <f>VLOOKUP(CONCATENATE($F2777," ",$G2777),AllocFactorMatrix,(P$4+1),FALSE)*$E2783</f>
        <v>0</v>
      </c>
      <c r="Q2777" s="5">
        <f>VLOOKUP(CONCATENATE($F2777," ",$G2777),AllocFactorMatrix,(Q$4+1),FALSE)*$E2783</f>
        <v>0</v>
      </c>
      <c r="R2777" s="5">
        <f>VLOOKUP(CONCATENATE($F2777," ",$G2777),AllocFactorMatrix,(R$4+1),FALSE)*$E2783</f>
        <v>0</v>
      </c>
      <c r="S2777" s="5">
        <f t="shared" ref="S2777:S2783" si="1413">SUBTOTAL(9,O2777:R2777)</f>
        <v>0</v>
      </c>
      <c r="T2777" s="5">
        <f>VLOOKUP(CONCATENATE($F2777," ",$G2777),AllocFactorMatrix,(T$4+1),FALSE)*$E2783</f>
        <v>0</v>
      </c>
      <c r="U2777" s="5">
        <f>VLOOKUP(CONCATENATE($F2777," ",$G2777),AllocFactorMatrix,(U$4+1),FALSE)*$E2783</f>
        <v>0</v>
      </c>
      <c r="V2777" s="5">
        <f>VLOOKUP(CONCATENATE($F2777," ",$G2777),AllocFactorMatrix,(V$4+1),FALSE)*$E2783</f>
        <v>0</v>
      </c>
      <c r="W2777" s="5">
        <f>VLOOKUP(CONCATENATE($F2777," ",$G2777),AllocFactorMatrix,(W$4+1),FALSE)*$E2783</f>
        <v>0</v>
      </c>
      <c r="X2777" s="5">
        <f t="shared" ref="X2777:X2783" si="1414">SUBTOTAL(9,T2777:W2777)</f>
        <v>0</v>
      </c>
      <c r="Y2777" s="5">
        <f>VLOOKUP(CONCATENATE($F2777," ",$G2777),AllocFactorMatrix,(Y$4+1),FALSE)*$E2783</f>
        <v>0</v>
      </c>
      <c r="Z2777" s="5">
        <f>VLOOKUP(CONCATENATE($F2777," ",$G2777),AllocFactorMatrix,(Z$4+1),FALSE)*$E2783</f>
        <v>0</v>
      </c>
      <c r="AA2777" s="5">
        <f t="shared" si="1412"/>
        <v>0</v>
      </c>
      <c r="AB2777" s="5">
        <f>VLOOKUP(CONCATENATE($F2777," ",$G2777),AllocFactorMatrix,(AB$4+1),FALSE)*$E2783</f>
        <v>0</v>
      </c>
      <c r="AC2777" s="5">
        <f>VLOOKUP(CONCATENATE($F2777," ",$G2777),AllocFactorMatrix,(AC$4+1),FALSE)*$E2783</f>
        <v>0</v>
      </c>
      <c r="AD2777" s="5">
        <f>VLOOKUP(CONCATENATE($F2777," ",$G2777),AllocFactorMatrix,(AD$4+1),FALSE)*$E2783</f>
        <v>0</v>
      </c>
    </row>
    <row r="2778" spans="4:30" hidden="1" outlineLevel="1">
      <c r="D2778" s="7"/>
      <c r="E2778" s="51"/>
      <c r="F2778" s="52" t="str">
        <f>F2783</f>
        <v>CUST_TOTAL</v>
      </c>
      <c r="G2778" s="55" t="str">
        <f>$G$10</f>
        <v>SUBTRAN</v>
      </c>
      <c r="H2778" s="4">
        <f t="shared" si="1410"/>
        <v>0</v>
      </c>
      <c r="I2778" s="5">
        <f>VLOOKUP(CONCATENATE($F2778," ",$G2778),AllocFactorMatrix,(I$4+1),FALSE)*$E2783</f>
        <v>0</v>
      </c>
      <c r="J2778" s="5">
        <f>VLOOKUP(CONCATENATE($F2778," ",$G2778),AllocFactorMatrix,(J$4+1),FALSE)*$E2783</f>
        <v>0</v>
      </c>
      <c r="K2778" s="5">
        <f>VLOOKUP(CONCATENATE($F2778," ",$G2778),AllocFactorMatrix,(K$4+1),FALSE)*$E2783</f>
        <v>0</v>
      </c>
      <c r="L2778" s="5">
        <f>VLOOKUP(CONCATENATE($F2778," ",$G2778),AllocFactorMatrix,(L$4+1),FALSE)*$E2783</f>
        <v>0</v>
      </c>
      <c r="M2778" s="5">
        <f>VLOOKUP(CONCATENATE($F2778," ",$G2778),AllocFactorMatrix,(M$4+1),FALSE)*$E2783</f>
        <v>0</v>
      </c>
      <c r="N2778" s="5">
        <f t="shared" si="1411"/>
        <v>0</v>
      </c>
      <c r="O2778" s="5">
        <f>VLOOKUP(CONCATENATE($F2778," ",$G2778),AllocFactorMatrix,(O$4+1),FALSE)*$E2783</f>
        <v>0</v>
      </c>
      <c r="P2778" s="5">
        <f>VLOOKUP(CONCATENATE($F2778," ",$G2778),AllocFactorMatrix,(P$4+1),FALSE)*$E2783</f>
        <v>0</v>
      </c>
      <c r="Q2778" s="5">
        <f>VLOOKUP(CONCATENATE($F2778," ",$G2778),AllocFactorMatrix,(Q$4+1),FALSE)*$E2783</f>
        <v>0</v>
      </c>
      <c r="R2778" s="5">
        <f>VLOOKUP(CONCATENATE($F2778," ",$G2778),AllocFactorMatrix,(R$4+1),FALSE)*$E2783</f>
        <v>0</v>
      </c>
      <c r="S2778" s="5">
        <f t="shared" si="1413"/>
        <v>0</v>
      </c>
      <c r="T2778" s="5">
        <f>VLOOKUP(CONCATENATE($F2778," ",$G2778),AllocFactorMatrix,(T$4+1),FALSE)*$E2783</f>
        <v>0</v>
      </c>
      <c r="U2778" s="5">
        <f>VLOOKUP(CONCATENATE($F2778," ",$G2778),AllocFactorMatrix,(U$4+1),FALSE)*$E2783</f>
        <v>0</v>
      </c>
      <c r="V2778" s="5">
        <f>VLOOKUP(CONCATENATE($F2778," ",$G2778),AllocFactorMatrix,(V$4+1),FALSE)*$E2783</f>
        <v>0</v>
      </c>
      <c r="W2778" s="5">
        <f>VLOOKUP(CONCATENATE($F2778," ",$G2778),AllocFactorMatrix,(W$4+1),FALSE)*$E2783</f>
        <v>0</v>
      </c>
      <c r="X2778" s="5">
        <f t="shared" si="1414"/>
        <v>0</v>
      </c>
      <c r="Y2778" s="5">
        <f>VLOOKUP(CONCATENATE($F2778," ",$G2778),AllocFactorMatrix,(Y$4+1),FALSE)*$E2783</f>
        <v>0</v>
      </c>
      <c r="Z2778" s="5">
        <f>VLOOKUP(CONCATENATE($F2778," ",$G2778),AllocFactorMatrix,(Z$4+1),FALSE)*$E2783</f>
        <v>0</v>
      </c>
      <c r="AA2778" s="5">
        <f t="shared" si="1412"/>
        <v>0</v>
      </c>
      <c r="AB2778" s="5">
        <f>VLOOKUP(CONCATENATE($F2778," ",$G2778),AllocFactorMatrix,(AB$4+1),FALSE)*$E2783</f>
        <v>0</v>
      </c>
      <c r="AC2778" s="5">
        <f>VLOOKUP(CONCATENATE($F2778," ",$G2778),AllocFactorMatrix,(AC$4+1),FALSE)*$E2783</f>
        <v>0</v>
      </c>
      <c r="AD2778" s="5">
        <f>VLOOKUP(CONCATENATE($F2778," ",$G2778),AllocFactorMatrix,(AD$4+1),FALSE)*$E2783</f>
        <v>0</v>
      </c>
    </row>
    <row r="2779" spans="4:30" hidden="1" outlineLevel="1">
      <c r="D2779" s="7"/>
      <c r="E2779" s="51"/>
      <c r="F2779" s="52" t="str">
        <f>F2783</f>
        <v>CUST_TOTAL</v>
      </c>
      <c r="G2779" s="55" t="str">
        <f>$G$11</f>
        <v>DISTPRI</v>
      </c>
      <c r="H2779" s="4">
        <f t="shared" si="1410"/>
        <v>0</v>
      </c>
      <c r="I2779" s="5">
        <f>VLOOKUP(CONCATENATE($F2779," ",$G2779),AllocFactorMatrix,(I$4+1),FALSE)*$E2783</f>
        <v>0</v>
      </c>
      <c r="J2779" s="5">
        <f>VLOOKUP(CONCATENATE($F2779," ",$G2779),AllocFactorMatrix,(J$4+1),FALSE)*$E2783</f>
        <v>0</v>
      </c>
      <c r="K2779" s="5">
        <f>VLOOKUP(CONCATENATE($F2779," ",$G2779),AllocFactorMatrix,(K$4+1),FALSE)*$E2783</f>
        <v>0</v>
      </c>
      <c r="L2779" s="5">
        <f>VLOOKUP(CONCATENATE($F2779," ",$G2779),AllocFactorMatrix,(L$4+1),FALSE)*$E2783</f>
        <v>0</v>
      </c>
      <c r="M2779" s="5">
        <f>VLOOKUP(CONCATENATE($F2779," ",$G2779),AllocFactorMatrix,(M$4+1),FALSE)*$E2783</f>
        <v>0</v>
      </c>
      <c r="N2779" s="5">
        <f t="shared" si="1411"/>
        <v>0</v>
      </c>
      <c r="O2779" s="5">
        <f>VLOOKUP(CONCATENATE($F2779," ",$G2779),AllocFactorMatrix,(O$4+1),FALSE)*$E2783</f>
        <v>0</v>
      </c>
      <c r="P2779" s="5">
        <f>VLOOKUP(CONCATENATE($F2779," ",$G2779),AllocFactorMatrix,(P$4+1),FALSE)*$E2783</f>
        <v>0</v>
      </c>
      <c r="Q2779" s="5">
        <f>VLOOKUP(CONCATENATE($F2779," ",$G2779),AllocFactorMatrix,(Q$4+1),FALSE)*$E2783</f>
        <v>0</v>
      </c>
      <c r="R2779" s="5">
        <f>VLOOKUP(CONCATENATE($F2779," ",$G2779),AllocFactorMatrix,(R$4+1),FALSE)*$E2783</f>
        <v>0</v>
      </c>
      <c r="S2779" s="5">
        <f t="shared" si="1413"/>
        <v>0</v>
      </c>
      <c r="T2779" s="5">
        <f>VLOOKUP(CONCATENATE($F2779," ",$G2779),AllocFactorMatrix,(T$4+1),FALSE)*$E2783</f>
        <v>0</v>
      </c>
      <c r="U2779" s="5">
        <f>VLOOKUP(CONCATENATE($F2779," ",$G2779),AllocFactorMatrix,(U$4+1),FALSE)*$E2783</f>
        <v>0</v>
      </c>
      <c r="V2779" s="5">
        <f>VLOOKUP(CONCATENATE($F2779," ",$G2779),AllocFactorMatrix,(V$4+1),FALSE)*$E2783</f>
        <v>0</v>
      </c>
      <c r="W2779" s="5">
        <f>VLOOKUP(CONCATENATE($F2779," ",$G2779),AllocFactorMatrix,(W$4+1),FALSE)*$E2783</f>
        <v>0</v>
      </c>
      <c r="X2779" s="5">
        <f t="shared" si="1414"/>
        <v>0</v>
      </c>
      <c r="Y2779" s="5">
        <f>VLOOKUP(CONCATENATE($F2779," ",$G2779),AllocFactorMatrix,(Y$4+1),FALSE)*$E2783</f>
        <v>0</v>
      </c>
      <c r="Z2779" s="5">
        <f>VLOOKUP(CONCATENATE($F2779," ",$G2779),AllocFactorMatrix,(Z$4+1),FALSE)*$E2783</f>
        <v>0</v>
      </c>
      <c r="AA2779" s="5">
        <f t="shared" si="1412"/>
        <v>0</v>
      </c>
      <c r="AB2779" s="5">
        <f>VLOOKUP(CONCATENATE($F2779," ",$G2779),AllocFactorMatrix,(AB$4+1),FALSE)*$E2783</f>
        <v>0</v>
      </c>
      <c r="AC2779" s="5">
        <f>VLOOKUP(CONCATENATE($F2779," ",$G2779),AllocFactorMatrix,(AC$4+1),FALSE)*$E2783</f>
        <v>0</v>
      </c>
      <c r="AD2779" s="5">
        <f>VLOOKUP(CONCATENATE($F2779," ",$G2779),AllocFactorMatrix,(AD$4+1),FALSE)*$E2783</f>
        <v>0</v>
      </c>
    </row>
    <row r="2780" spans="4:30" hidden="1" outlineLevel="1">
      <c r="D2780" s="7"/>
      <c r="E2780" s="51"/>
      <c r="F2780" s="52" t="str">
        <f>F2783</f>
        <v>CUST_TOTAL</v>
      </c>
      <c r="G2780" s="55" t="str">
        <f>$G$12</f>
        <v>DISTSEC</v>
      </c>
      <c r="H2780" s="4">
        <f t="shared" si="1410"/>
        <v>0</v>
      </c>
      <c r="I2780" s="5">
        <f>VLOOKUP(CONCATENATE($F2780," ",$G2780),AllocFactorMatrix,(I$4+1),FALSE)*$E2783</f>
        <v>0</v>
      </c>
      <c r="J2780" s="5">
        <f>VLOOKUP(CONCATENATE($F2780," ",$G2780),AllocFactorMatrix,(J$4+1),FALSE)*$E2783</f>
        <v>0</v>
      </c>
      <c r="K2780" s="5">
        <f>VLOOKUP(CONCATENATE($F2780," ",$G2780),AllocFactorMatrix,(K$4+1),FALSE)*$E2783</f>
        <v>0</v>
      </c>
      <c r="L2780" s="5">
        <f>VLOOKUP(CONCATENATE($F2780," ",$G2780),AllocFactorMatrix,(L$4+1),FALSE)*$E2783</f>
        <v>0</v>
      </c>
      <c r="M2780" s="5">
        <f>VLOOKUP(CONCATENATE($F2780," ",$G2780),AllocFactorMatrix,(M$4+1),FALSE)*$E2783</f>
        <v>0</v>
      </c>
      <c r="N2780" s="5">
        <f t="shared" si="1411"/>
        <v>0</v>
      </c>
      <c r="O2780" s="5">
        <f>VLOOKUP(CONCATENATE($F2780," ",$G2780),AllocFactorMatrix,(O$4+1),FALSE)*$E2783</f>
        <v>0</v>
      </c>
      <c r="P2780" s="5">
        <f>VLOOKUP(CONCATENATE($F2780," ",$G2780),AllocFactorMatrix,(P$4+1),FALSE)*$E2783</f>
        <v>0</v>
      </c>
      <c r="Q2780" s="5">
        <f>VLOOKUP(CONCATENATE($F2780," ",$G2780),AllocFactorMatrix,(Q$4+1),FALSE)*$E2783</f>
        <v>0</v>
      </c>
      <c r="R2780" s="5">
        <f>VLOOKUP(CONCATENATE($F2780," ",$G2780),AllocFactorMatrix,(R$4+1),FALSE)*$E2783</f>
        <v>0</v>
      </c>
      <c r="S2780" s="5">
        <f t="shared" si="1413"/>
        <v>0</v>
      </c>
      <c r="T2780" s="5">
        <f>VLOOKUP(CONCATENATE($F2780," ",$G2780),AllocFactorMatrix,(T$4+1),FALSE)*$E2783</f>
        <v>0</v>
      </c>
      <c r="U2780" s="5">
        <f>VLOOKUP(CONCATENATE($F2780," ",$G2780),AllocFactorMatrix,(U$4+1),FALSE)*$E2783</f>
        <v>0</v>
      </c>
      <c r="V2780" s="5">
        <f>VLOOKUP(CONCATENATE($F2780," ",$G2780),AllocFactorMatrix,(V$4+1),FALSE)*$E2783</f>
        <v>0</v>
      </c>
      <c r="W2780" s="5">
        <f>VLOOKUP(CONCATENATE($F2780," ",$G2780),AllocFactorMatrix,(W$4+1),FALSE)*$E2783</f>
        <v>0</v>
      </c>
      <c r="X2780" s="5">
        <f t="shared" si="1414"/>
        <v>0</v>
      </c>
      <c r="Y2780" s="5">
        <f>VLOOKUP(CONCATENATE($F2780," ",$G2780),AllocFactorMatrix,(Y$4+1),FALSE)*$E2783</f>
        <v>0</v>
      </c>
      <c r="Z2780" s="5">
        <f>VLOOKUP(CONCATENATE($F2780," ",$G2780),AllocFactorMatrix,(Z$4+1),FALSE)*$E2783</f>
        <v>0</v>
      </c>
      <c r="AA2780" s="5">
        <f t="shared" si="1412"/>
        <v>0</v>
      </c>
      <c r="AB2780" s="5">
        <f>VLOOKUP(CONCATENATE($F2780," ",$G2780),AllocFactorMatrix,(AB$4+1),FALSE)*$E2783</f>
        <v>0</v>
      </c>
      <c r="AC2780" s="5">
        <f>VLOOKUP(CONCATENATE($F2780," ",$G2780),AllocFactorMatrix,(AC$4+1),FALSE)*$E2783</f>
        <v>0</v>
      </c>
      <c r="AD2780" s="5">
        <f>VLOOKUP(CONCATENATE($F2780," ",$G2780),AllocFactorMatrix,(AD$4+1),FALSE)*$E2783</f>
        <v>0</v>
      </c>
    </row>
    <row r="2781" spans="4:30" hidden="1" outlineLevel="1">
      <c r="D2781" s="7"/>
      <c r="E2781" s="51"/>
      <c r="F2781" s="52" t="str">
        <f>F2783</f>
        <v>CUST_TOTAL</v>
      </c>
      <c r="G2781" s="55" t="str">
        <f>$G$13</f>
        <v>ENERGY</v>
      </c>
      <c r="H2781" s="4">
        <f t="shared" si="1410"/>
        <v>0</v>
      </c>
      <c r="I2781" s="5">
        <f>VLOOKUP(CONCATENATE($F2781," ",$G2781),AllocFactorMatrix,(I$4+1),FALSE)*$E2783</f>
        <v>0</v>
      </c>
      <c r="J2781" s="5">
        <f>VLOOKUP(CONCATENATE($F2781," ",$G2781),AllocFactorMatrix,(J$4+1),FALSE)*$E2783</f>
        <v>0</v>
      </c>
      <c r="K2781" s="5">
        <f>VLOOKUP(CONCATENATE($F2781," ",$G2781),AllocFactorMatrix,(K$4+1),FALSE)*$E2783</f>
        <v>0</v>
      </c>
      <c r="L2781" s="5">
        <f>VLOOKUP(CONCATENATE($F2781," ",$G2781),AllocFactorMatrix,(L$4+1),FALSE)*$E2783</f>
        <v>0</v>
      </c>
      <c r="M2781" s="5">
        <f>VLOOKUP(CONCATENATE($F2781," ",$G2781),AllocFactorMatrix,(M$4+1),FALSE)*$E2783</f>
        <v>0</v>
      </c>
      <c r="N2781" s="5">
        <f t="shared" si="1411"/>
        <v>0</v>
      </c>
      <c r="O2781" s="5">
        <f>VLOOKUP(CONCATENATE($F2781," ",$G2781),AllocFactorMatrix,(O$4+1),FALSE)*$E2783</f>
        <v>0</v>
      </c>
      <c r="P2781" s="5">
        <f>VLOOKUP(CONCATENATE($F2781," ",$G2781),AllocFactorMatrix,(P$4+1),FALSE)*$E2783</f>
        <v>0</v>
      </c>
      <c r="Q2781" s="5">
        <f>VLOOKUP(CONCATENATE($F2781," ",$G2781),AllocFactorMatrix,(Q$4+1),FALSE)*$E2783</f>
        <v>0</v>
      </c>
      <c r="R2781" s="5">
        <f>VLOOKUP(CONCATENATE($F2781," ",$G2781),AllocFactorMatrix,(R$4+1),FALSE)*$E2783</f>
        <v>0</v>
      </c>
      <c r="S2781" s="5">
        <f t="shared" si="1413"/>
        <v>0</v>
      </c>
      <c r="T2781" s="5">
        <f>VLOOKUP(CONCATENATE($F2781," ",$G2781),AllocFactorMatrix,(T$4+1),FALSE)*$E2783</f>
        <v>0</v>
      </c>
      <c r="U2781" s="5">
        <f>VLOOKUP(CONCATENATE($F2781," ",$G2781),AllocFactorMatrix,(U$4+1),FALSE)*$E2783</f>
        <v>0</v>
      </c>
      <c r="V2781" s="5">
        <f>VLOOKUP(CONCATENATE($F2781," ",$G2781),AllocFactorMatrix,(V$4+1),FALSE)*$E2783</f>
        <v>0</v>
      </c>
      <c r="W2781" s="5">
        <f>VLOOKUP(CONCATENATE($F2781," ",$G2781),AllocFactorMatrix,(W$4+1),FALSE)*$E2783</f>
        <v>0</v>
      </c>
      <c r="X2781" s="5">
        <f t="shared" si="1414"/>
        <v>0</v>
      </c>
      <c r="Y2781" s="5">
        <f>VLOOKUP(CONCATENATE($F2781," ",$G2781),AllocFactorMatrix,(Y$4+1),FALSE)*$E2783</f>
        <v>0</v>
      </c>
      <c r="Z2781" s="5">
        <f>VLOOKUP(CONCATENATE($F2781," ",$G2781),AllocFactorMatrix,(Z$4+1),FALSE)*$E2783</f>
        <v>0</v>
      </c>
      <c r="AA2781" s="5">
        <f t="shared" si="1412"/>
        <v>0</v>
      </c>
      <c r="AB2781" s="5">
        <f>VLOOKUP(CONCATENATE($F2781," ",$G2781),AllocFactorMatrix,(AB$4+1),FALSE)*$E2783</f>
        <v>0</v>
      </c>
      <c r="AC2781" s="5">
        <f>VLOOKUP(CONCATENATE($F2781," ",$G2781),AllocFactorMatrix,(AC$4+1),FALSE)*$E2783</f>
        <v>0</v>
      </c>
      <c r="AD2781" s="5">
        <f>VLOOKUP(CONCATENATE($F2781," ",$G2781),AllocFactorMatrix,(AD$4+1),FALSE)*$E2783</f>
        <v>0</v>
      </c>
    </row>
    <row r="2782" spans="4:30" hidden="1" outlineLevel="1">
      <c r="D2782" s="7"/>
      <c r="E2782" s="51"/>
      <c r="F2782" s="52" t="str">
        <f>F2783</f>
        <v>CUST_TOTAL</v>
      </c>
      <c r="G2782" s="55" t="str">
        <f>$G$14</f>
        <v>CUSTOMER</v>
      </c>
      <c r="H2782" s="4">
        <f t="shared" si="1410"/>
        <v>-207244.99999999997</v>
      </c>
      <c r="I2782" s="5">
        <f>VLOOKUP(CONCATENATE($F2782," ",$G2782),AllocFactorMatrix,(I$4+1),FALSE)*$E2783</f>
        <v>-132054.83360637756</v>
      </c>
      <c r="J2782" s="5">
        <f>VLOOKUP(CONCATENATE($F2782," ",$G2782),AllocFactorMatrix,(J$4+1),FALSE)*$E2783</f>
        <v>-23106.863258514546</v>
      </c>
      <c r="K2782" s="5">
        <f>VLOOKUP(CONCATENATE($F2782," ",$G2782),AllocFactorMatrix,(K$4+1),FALSE)*$E2783</f>
        <v>-6489.6159411157942</v>
      </c>
      <c r="L2782" s="5">
        <f>VLOOKUP(CONCATENATE($F2782," ",$G2782),AllocFactorMatrix,(L$4+1),FALSE)*$E2783</f>
        <v>-75.449402803254131</v>
      </c>
      <c r="M2782" s="5">
        <f>VLOOKUP(CONCATENATE($F2782," ",$G2782),AllocFactorMatrix,(M$4+1),FALSE)*$E2783</f>
        <v>-5.8038002156349329</v>
      </c>
      <c r="N2782" s="5">
        <f t="shared" si="1411"/>
        <v>-6570.8691441346828</v>
      </c>
      <c r="O2782" s="5">
        <f>VLOOKUP(CONCATENATE($F2782," ",$G2782),AllocFactorMatrix,(O$4+1),FALSE)*$E2783</f>
        <v>-567.80512109628421</v>
      </c>
      <c r="P2782" s="5">
        <f>VLOOKUP(CONCATENATE($F2782," ",$G2782),AllocFactorMatrix,(P$4+1),FALSE)*$E2783</f>
        <v>-57.070702120410175</v>
      </c>
      <c r="Q2782" s="5">
        <f>VLOOKUP(CONCATENATE($F2782," ",$G2782),AllocFactorMatrix,(Q$4+1),FALSE)*$E2783</f>
        <v>-16.444100610965645</v>
      </c>
      <c r="R2782" s="5">
        <f>VLOOKUP(CONCATENATE($F2782," ",$G2782),AllocFactorMatrix,(R$4+1),FALSE)*$E2783</f>
        <v>-1.934600071878311</v>
      </c>
      <c r="S2782" s="5">
        <f t="shared" si="1413"/>
        <v>-643.2545238995383</v>
      </c>
      <c r="T2782" s="5">
        <f>VLOOKUP(CONCATENATE($F2782," ",$G2782),AllocFactorMatrix,(T$4+1),FALSE)*$E2783</f>
        <v>-3.8692001437566219</v>
      </c>
      <c r="U2782" s="5">
        <f>VLOOKUP(CONCATENATE($F2782," ",$G2782),AllocFactorMatrix,(U$4+1),FALSE)*$E2783</f>
        <v>-33.855501257870444</v>
      </c>
      <c r="V2782" s="5">
        <f>VLOOKUP(CONCATENATE($F2782," ",$G2782),AllocFactorMatrix,(V$4+1),FALSE)*$E2783</f>
        <v>-24.182500898478889</v>
      </c>
      <c r="W2782" s="5">
        <f>VLOOKUP(CONCATENATE($F2782," ",$G2782),AllocFactorMatrix,(W$4+1),FALSE)*$E2783</f>
        <v>-2.9019001078174664</v>
      </c>
      <c r="X2782" s="5">
        <f t="shared" si="1414"/>
        <v>-64.809102407923419</v>
      </c>
      <c r="Y2782" s="5">
        <f>VLOOKUP(CONCATENATE($F2782," ",$G2782),AllocFactorMatrix,(Y$4+1),FALSE)*$E2783</f>
        <v>-155.73530578620404</v>
      </c>
      <c r="Z2782" s="5">
        <f>VLOOKUP(CONCATENATE($F2782," ",$G2782),AllocFactorMatrix,(Z$4+1),FALSE)*$E2783</f>
        <v>-0.96730003593915548</v>
      </c>
      <c r="AA2782" s="5">
        <f t="shared" si="1412"/>
        <v>-156.7026058221432</v>
      </c>
      <c r="AB2782" s="5">
        <f>VLOOKUP(CONCATENATE($F2782," ",$G2782),AllocFactorMatrix,(AB$4+1),FALSE)*$E2783</f>
        <v>-9.6730003593915548</v>
      </c>
      <c r="AC2782" s="5">
        <f>VLOOKUP(CONCATENATE($F2782," ",$G2782),AllocFactorMatrix,(AC$4+1),FALSE)*$E2783</f>
        <v>-44584.793256507553</v>
      </c>
      <c r="AD2782" s="5">
        <f>VLOOKUP(CONCATENATE($F2782," ",$G2782),AllocFactorMatrix,(AD$4+1),FALSE)*$E2783</f>
        <v>-53.201501976653553</v>
      </c>
    </row>
    <row r="2783" spans="4:30" collapsed="1">
      <c r="D2783" s="7" t="s">
        <v>273</v>
      </c>
      <c r="E2783" s="40">
        <v>-207245</v>
      </c>
      <c r="F2783" s="10" t="s">
        <v>42</v>
      </c>
      <c r="G2783" s="55" t="str">
        <f>$G$15</f>
        <v>TOTAL</v>
      </c>
      <c r="H2783" s="4">
        <f t="shared" si="1410"/>
        <v>-207244.99999999997</v>
      </c>
      <c r="I2783" s="5">
        <f>VLOOKUP(CONCATENATE($F2783," ",$G2783),AllocFactorMatrix,(I$4+1),FALSE)*$E2783</f>
        <v>-132054.83360637756</v>
      </c>
      <c r="J2783" s="5">
        <f>VLOOKUP(CONCATENATE($F2783," ",$G2783),AllocFactorMatrix,(J$4+1),FALSE)*$E2783</f>
        <v>-23106.863258514546</v>
      </c>
      <c r="K2783" s="5">
        <f>VLOOKUP(CONCATENATE($F2783," ",$G2783),AllocFactorMatrix,(K$4+1),FALSE)*$E2783</f>
        <v>-6489.6159411157942</v>
      </c>
      <c r="L2783" s="5">
        <f>VLOOKUP(CONCATENATE($F2783," ",$G2783),AllocFactorMatrix,(L$4+1),FALSE)*$E2783</f>
        <v>-75.449402803254131</v>
      </c>
      <c r="M2783" s="5">
        <f>VLOOKUP(CONCATENATE($F2783," ",$G2783),AllocFactorMatrix,(M$4+1),FALSE)*$E2783</f>
        <v>-5.8038002156349329</v>
      </c>
      <c r="N2783" s="5">
        <f t="shared" si="1411"/>
        <v>-6570.8691441346828</v>
      </c>
      <c r="O2783" s="5">
        <f>VLOOKUP(CONCATENATE($F2783," ",$G2783),AllocFactorMatrix,(O$4+1),FALSE)*$E2783</f>
        <v>-567.80512109628421</v>
      </c>
      <c r="P2783" s="5">
        <f>VLOOKUP(CONCATENATE($F2783," ",$G2783),AllocFactorMatrix,(P$4+1),FALSE)*$E2783</f>
        <v>-57.070702120410175</v>
      </c>
      <c r="Q2783" s="5">
        <f>VLOOKUP(CONCATENATE($F2783," ",$G2783),AllocFactorMatrix,(Q$4+1),FALSE)*$E2783</f>
        <v>-16.444100610965645</v>
      </c>
      <c r="R2783" s="5">
        <f>VLOOKUP(CONCATENATE($F2783," ",$G2783),AllocFactorMatrix,(R$4+1),FALSE)*$E2783</f>
        <v>-1.934600071878311</v>
      </c>
      <c r="S2783" s="5">
        <f t="shared" si="1413"/>
        <v>-643.2545238995383</v>
      </c>
      <c r="T2783" s="5">
        <f>VLOOKUP(CONCATENATE($F2783," ",$G2783),AllocFactorMatrix,(T$4+1),FALSE)*$E2783</f>
        <v>-3.8692001437566219</v>
      </c>
      <c r="U2783" s="5">
        <f>VLOOKUP(CONCATENATE($F2783," ",$G2783),AllocFactorMatrix,(U$4+1),FALSE)*$E2783</f>
        <v>-33.855501257870444</v>
      </c>
      <c r="V2783" s="5">
        <f>VLOOKUP(CONCATENATE($F2783," ",$G2783),AllocFactorMatrix,(V$4+1),FALSE)*$E2783</f>
        <v>-24.182500898478889</v>
      </c>
      <c r="W2783" s="5">
        <f>VLOOKUP(CONCATENATE($F2783," ",$G2783),AllocFactorMatrix,(W$4+1),FALSE)*$E2783</f>
        <v>-2.9019001078174664</v>
      </c>
      <c r="X2783" s="5">
        <f t="shared" si="1414"/>
        <v>-64.809102407923419</v>
      </c>
      <c r="Y2783" s="5">
        <f>VLOOKUP(CONCATENATE($F2783," ",$G2783),AllocFactorMatrix,(Y$4+1),FALSE)*$E2783</f>
        <v>-155.73530578620404</v>
      </c>
      <c r="Z2783" s="5">
        <f>VLOOKUP(CONCATENATE($F2783," ",$G2783),AllocFactorMatrix,(Z$4+1),FALSE)*$E2783</f>
        <v>-0.96730003593915548</v>
      </c>
      <c r="AA2783" s="5">
        <f t="shared" si="1412"/>
        <v>-156.7026058221432</v>
      </c>
      <c r="AB2783" s="5">
        <f>VLOOKUP(CONCATENATE($F2783," ",$G2783),AllocFactorMatrix,(AB$4+1),FALSE)*$E2783</f>
        <v>-9.6730003593915548</v>
      </c>
      <c r="AC2783" s="5">
        <f>VLOOKUP(CONCATENATE($F2783," ",$G2783),AllocFactorMatrix,(AC$4+1),FALSE)*$E2783</f>
        <v>-44584.793256507553</v>
      </c>
      <c r="AD2783" s="5">
        <f>VLOOKUP(CONCATENATE($F2783," ",$G2783),AllocFactorMatrix,(AD$4+1),FALSE)*$E2783</f>
        <v>-53.201501976653553</v>
      </c>
    </row>
    <row r="2784" spans="4:30" hidden="1" outlineLevel="1">
      <c r="D2784" s="7"/>
      <c r="E2784" s="51"/>
      <c r="F2784" s="52" t="str">
        <f>F2791</f>
        <v>LABOR_M</v>
      </c>
      <c r="G2784" s="55" t="str">
        <f>$G$8</f>
        <v>PRODUCTION</v>
      </c>
      <c r="H2784" s="4">
        <f t="shared" ca="1" si="1410"/>
        <v>227641.39694489297</v>
      </c>
      <c r="I2784" s="5">
        <f ca="1">VLOOKUP(CONCATENATE($F2784," ",$G2784),AllocFactorMatrix,(I$4+1),FALSE)*$E2791</f>
        <v>112132.28005890166</v>
      </c>
      <c r="J2784" s="5">
        <f ca="1">VLOOKUP(CONCATENATE($F2784," ",$G2784),AllocFactorMatrix,(J$4+1),FALSE)*$E2791</f>
        <v>5543.0992770635094</v>
      </c>
      <c r="K2784" s="5">
        <f ca="1">VLOOKUP(CONCATENATE($F2784," ",$G2784),AllocFactorMatrix,(K$4+1),FALSE)*$E2791</f>
        <v>20304.054972511214</v>
      </c>
      <c r="L2784" s="5">
        <f ca="1">VLOOKUP(CONCATENATE($F2784," ",$G2784),AllocFactorMatrix,(L$4+1),FALSE)*$E2791</f>
        <v>639.09956306379138</v>
      </c>
      <c r="M2784" s="5">
        <f ca="1">VLOOKUP(CONCATENATE($F2784," ",$G2784),AllocFactorMatrix,(M$4+1),FALSE)*$E2791</f>
        <v>59.932712012636344</v>
      </c>
      <c r="N2784" s="5">
        <f t="shared" ca="1" si="1411"/>
        <v>21003.087247587642</v>
      </c>
      <c r="O2784" s="5">
        <f ca="1">VLOOKUP(CONCATENATE($F2784," ",$G2784),AllocFactorMatrix,(O$4+1),FALSE)*$E2791</f>
        <v>15434.240293391904</v>
      </c>
      <c r="P2784" s="5">
        <f ca="1">VLOOKUP(CONCATENATE($F2784," ",$G2784),AllocFactorMatrix,(P$4+1),FALSE)*$E2791</f>
        <v>2875.8486270154967</v>
      </c>
      <c r="Q2784" s="5">
        <f ca="1">VLOOKUP(CONCATENATE($F2784," ",$G2784),AllocFactorMatrix,(Q$4+1),FALSE)*$E2791</f>
        <v>1299.5424462454873</v>
      </c>
      <c r="R2784" s="5">
        <f ca="1">VLOOKUP(CONCATENATE($F2784," ",$G2784),AllocFactorMatrix,(R$4+1),FALSE)*$E2791</f>
        <v>58.438971167449694</v>
      </c>
      <c r="S2784" s="5">
        <f ca="1">SUBTOTAL(9,O2784:R2784)</f>
        <v>19668.070337820336</v>
      </c>
      <c r="T2784" s="5">
        <f ca="1">VLOOKUP(CONCATENATE($F2784," ",$G2784),AllocFactorMatrix,(T$4+1),FALSE)*$E2791</f>
        <v>539.15754576620498</v>
      </c>
      <c r="U2784" s="5">
        <f ca="1">VLOOKUP(CONCATENATE($F2784," ",$G2784),AllocFactorMatrix,(U$4+1),FALSE)*$E2791</f>
        <v>8823.2213738076607</v>
      </c>
      <c r="V2784" s="5">
        <f ca="1">VLOOKUP(CONCATENATE($F2784," ",$G2784),AllocFactorMatrix,(V$4+1),FALSE)*$E2791</f>
        <v>46630.972879366353</v>
      </c>
      <c r="W2784" s="5">
        <f ca="1">VLOOKUP(CONCATENATE($F2784," ",$G2784),AllocFactorMatrix,(W$4+1),FALSE)*$E2791</f>
        <v>8420.7808279618421</v>
      </c>
      <c r="X2784" s="5">
        <f ca="1">SUBTOTAL(9,T2784:W2784)</f>
        <v>64414.132626902057</v>
      </c>
      <c r="Y2784" s="5">
        <f ca="1">VLOOKUP(CONCATENATE($F2784," ",$G2784),AllocFactorMatrix,(Y$4+1),FALSE)*$E2791</f>
        <v>4739.8307030401347</v>
      </c>
      <c r="Z2784" s="5">
        <f ca="1">VLOOKUP(CONCATENATE($F2784," ",$G2784),AllocFactorMatrix,(Z$4+1),FALSE)*$E2791</f>
        <v>79.390352496321171</v>
      </c>
      <c r="AA2784" s="5">
        <f t="shared" ca="1" si="1412"/>
        <v>4819.2210555364563</v>
      </c>
      <c r="AB2784" s="5">
        <f ca="1">VLOOKUP(CONCATENATE($F2784," ",$G2784),AllocFactorMatrix,(AB$4+1),FALSE)*$E2791</f>
        <v>61.506341081280503</v>
      </c>
      <c r="AC2784" s="5">
        <f ca="1">VLOOKUP(CONCATENATE($F2784," ",$G2784),AllocFactorMatrix,(AC$4+1),FALSE)*$E2791</f>
        <v>0</v>
      </c>
      <c r="AD2784" s="5">
        <f ca="1">VLOOKUP(CONCATENATE($F2784," ",$G2784),AllocFactorMatrix,(AD$4+1),FALSE)*$E2791</f>
        <v>0</v>
      </c>
    </row>
    <row r="2785" spans="4:30" hidden="1" outlineLevel="1">
      <c r="D2785" s="7"/>
      <c r="E2785" s="51"/>
      <c r="F2785" s="52" t="str">
        <f>F2791</f>
        <v>LABOR_M</v>
      </c>
      <c r="G2785" s="55" t="str">
        <f>$G$9</f>
        <v>BULKTRAN</v>
      </c>
      <c r="H2785" s="4">
        <f t="shared" ca="1" si="1410"/>
        <v>831.76026833346123</v>
      </c>
      <c r="I2785" s="5">
        <f ca="1">VLOOKUP(CONCATENATE($F2785," ",$G2785),AllocFactorMatrix,(I$4+1),FALSE)*$E2791</f>
        <v>409.71096031893018</v>
      </c>
      <c r="J2785" s="5">
        <f ca="1">VLOOKUP(CONCATENATE($F2785," ",$G2785),AllocFactorMatrix,(J$4+1),FALSE)*$E2791</f>
        <v>20.25347675759286</v>
      </c>
      <c r="K2785" s="5">
        <f ca="1">VLOOKUP(CONCATENATE($F2785," ",$G2785),AllocFactorMatrix,(K$4+1),FALSE)*$E2791</f>
        <v>74.18732462040515</v>
      </c>
      <c r="L2785" s="5">
        <f ca="1">VLOOKUP(CONCATENATE($F2785," ",$G2785),AllocFactorMatrix,(L$4+1),FALSE)*$E2791</f>
        <v>2.3351535845407785</v>
      </c>
      <c r="M2785" s="5">
        <f ca="1">VLOOKUP(CONCATENATE($F2785," ",$G2785),AllocFactorMatrix,(M$4+1),FALSE)*$E2791</f>
        <v>0.21898323105814538</v>
      </c>
      <c r="N2785" s="5">
        <f t="shared" ca="1" si="1411"/>
        <v>76.741461436004073</v>
      </c>
      <c r="O2785" s="5">
        <f ca="1">VLOOKUP(CONCATENATE($F2785," ",$G2785),AllocFactorMatrix,(O$4+1),FALSE)*$E2791</f>
        <v>56.393907348330288</v>
      </c>
      <c r="P2785" s="5">
        <f ca="1">VLOOKUP(CONCATENATE($F2785," ",$G2785),AllocFactorMatrix,(P$4+1),FALSE)*$E2791</f>
        <v>10.507827916167118</v>
      </c>
      <c r="Q2785" s="5">
        <f ca="1">VLOOKUP(CONCATENATE($F2785," ",$G2785),AllocFactorMatrix,(Q$4+1),FALSE)*$E2791</f>
        <v>4.7482917795550756</v>
      </c>
      <c r="R2785" s="5">
        <f ca="1">VLOOKUP(CONCATENATE($F2785," ",$G2785),AllocFactorMatrix,(R$4+1),FALSE)*$E2791</f>
        <v>0.2135253736434245</v>
      </c>
      <c r="S2785" s="5">
        <f t="shared" ref="S2785:S2791" ca="1" si="1415">SUBTOTAL(9,O2785:R2785)</f>
        <v>71.8635524176959</v>
      </c>
      <c r="T2785" s="5">
        <f ca="1">VLOOKUP(CONCATENATE($F2785," ",$G2785),AllocFactorMatrix,(T$4+1),FALSE)*$E2791</f>
        <v>1.9699836275783755</v>
      </c>
      <c r="U2785" s="5">
        <f ca="1">VLOOKUP(CONCATENATE($F2785," ",$G2785),AllocFactorMatrix,(U$4+1),FALSE)*$E2791</f>
        <v>32.238446415879082</v>
      </c>
      <c r="V2785" s="5">
        <f ca="1">VLOOKUP(CONCATENATE($F2785," ",$G2785),AllocFactorMatrix,(V$4+1),FALSE)*$E2791</f>
        <v>170.3810951581066</v>
      </c>
      <c r="W2785" s="5">
        <f ca="1">VLOOKUP(CONCATENATE($F2785," ",$G2785),AllocFactorMatrix,(W$4+1),FALSE)*$E2791</f>
        <v>30.768001844314561</v>
      </c>
      <c r="X2785" s="5">
        <f t="shared" ref="X2785:X2791" ca="1" si="1416">SUBTOTAL(9,T2785:W2785)</f>
        <v>235.35752704587864</v>
      </c>
      <c r="Y2785" s="5">
        <f ca="1">VLOOKUP(CONCATENATE($F2785," ",$G2785),AllocFactorMatrix,(Y$4+1),FALSE)*$E2791</f>
        <v>17.318479460790748</v>
      </c>
      <c r="Z2785" s="5">
        <f ca="1">VLOOKUP(CONCATENATE($F2785," ",$G2785),AllocFactorMatrix,(Z$4+1),FALSE)*$E2791</f>
        <v>0.29007791105505082</v>
      </c>
      <c r="AA2785" s="5">
        <f t="shared" ca="1" si="1412"/>
        <v>17.608557371845798</v>
      </c>
      <c r="AB2785" s="5">
        <f ca="1">VLOOKUP(CONCATENATE($F2785," ",$G2785),AllocFactorMatrix,(AB$4+1),FALSE)*$E2791</f>
        <v>0.22473298551387663</v>
      </c>
      <c r="AC2785" s="5">
        <f ca="1">VLOOKUP(CONCATENATE($F2785," ",$G2785),AllocFactorMatrix,(AC$4+1),FALSE)*$E2791</f>
        <v>0</v>
      </c>
      <c r="AD2785" s="5">
        <f ca="1">VLOOKUP(CONCATENATE($F2785," ",$G2785),AllocFactorMatrix,(AD$4+1),FALSE)*$E2791</f>
        <v>0</v>
      </c>
    </row>
    <row r="2786" spans="4:30" hidden="1" outlineLevel="1">
      <c r="D2786" s="7"/>
      <c r="E2786" s="51"/>
      <c r="F2786" s="52" t="str">
        <f>F2791</f>
        <v>LABOR_M</v>
      </c>
      <c r="G2786" s="55" t="str">
        <f>$G$10</f>
        <v>SUBTRAN</v>
      </c>
      <c r="H2786" s="4">
        <f t="shared" ca="1" si="1410"/>
        <v>182.95275879043945</v>
      </c>
      <c r="I2786" s="5">
        <f ca="1">VLOOKUP(CONCATENATE($F2786," ",$G2786),AllocFactorMatrix,(I$4+1),FALSE)*$E2791</f>
        <v>89.073739908220759</v>
      </c>
      <c r="J2786" s="5">
        <f ca="1">VLOOKUP(CONCATENATE($F2786," ",$G2786),AllocFactorMatrix,(J$4+1),FALSE)*$E2791</f>
        <v>4.2988152102565884</v>
      </c>
      <c r="K2786" s="5">
        <f ca="1">VLOOKUP(CONCATENATE($F2786," ",$G2786),AllocFactorMatrix,(K$4+1),FALSE)*$E2791</f>
        <v>15.638879542696412</v>
      </c>
      <c r="L2786" s="5">
        <f ca="1">VLOOKUP(CONCATENATE($F2786," ",$G2786),AllocFactorMatrix,(L$4+1),FALSE)*$E2791</f>
        <v>0.48307027479602765</v>
      </c>
      <c r="M2786" s="5">
        <f ca="1">VLOOKUP(CONCATENATE($F2786," ",$G2786),AllocFactorMatrix,(M$4+1),FALSE)*$E2791</f>
        <v>6.0163847926422979E-2</v>
      </c>
      <c r="N2786" s="5">
        <f t="shared" ca="1" si="1411"/>
        <v>16.182113665418861</v>
      </c>
      <c r="O2786" s="5">
        <f ca="1">VLOOKUP(CONCATENATE($F2786," ",$G2786),AllocFactorMatrix,(O$4+1),FALSE)*$E2791</f>
        <v>11.8154179273021</v>
      </c>
      <c r="P2786" s="5">
        <f ca="1">VLOOKUP(CONCATENATE($F2786," ",$G2786),AllocFactorMatrix,(P$4+1),FALSE)*$E2791</f>
        <v>2.1964724117030983</v>
      </c>
      <c r="Q2786" s="5">
        <f ca="1">VLOOKUP(CONCATENATE($F2786," ",$G2786),AllocFactorMatrix,(Q$4+1),FALSE)*$E2791</f>
        <v>1.3069272567794081</v>
      </c>
      <c r="R2786" s="5">
        <f ca="1">VLOOKUP(CONCATENATE($F2786," ",$G2786),AllocFactorMatrix,(R$4+1),FALSE)*$E2791</f>
        <v>0</v>
      </c>
      <c r="S2786" s="5">
        <f t="shared" ca="1" si="1415"/>
        <v>15.318817595784607</v>
      </c>
      <c r="T2786" s="5">
        <f ca="1">VLOOKUP(CONCATENATE($F2786," ",$G2786),AllocFactorMatrix,(T$4+1),FALSE)*$E2791</f>
        <v>0.41257410632224661</v>
      </c>
      <c r="U2786" s="5">
        <f ca="1">VLOOKUP(CONCATENATE($F2786," ",$G2786),AllocFactorMatrix,(U$4+1),FALSE)*$E2791</f>
        <v>6.7540736774782895</v>
      </c>
      <c r="V2786" s="5">
        <f ca="1">VLOOKUP(CONCATENATE($F2786," ",$G2786),AllocFactorMatrix,(V$4+1),FALSE)*$E2791</f>
        <v>47.053490989909008</v>
      </c>
      <c r="W2786" s="5">
        <f ca="1">VLOOKUP(CONCATENATE($F2786," ",$G2786),AllocFactorMatrix,(W$4+1),FALSE)*$E2791</f>
        <v>0</v>
      </c>
      <c r="X2786" s="5">
        <f t="shared" ca="1" si="1416"/>
        <v>54.220138773709543</v>
      </c>
      <c r="Y2786" s="5">
        <f ca="1">VLOOKUP(CONCATENATE($F2786," ",$G2786),AllocFactorMatrix,(Y$4+1),FALSE)*$E2791</f>
        <v>3.5560946332936076</v>
      </c>
      <c r="Z2786" s="5">
        <f ca="1">VLOOKUP(CONCATENATE($F2786," ",$G2786),AllocFactorMatrix,(Z$4+1),FALSE)*$E2791</f>
        <v>5.9280194149140895E-2</v>
      </c>
      <c r="AA2786" s="5">
        <f t="shared" ca="1" si="1412"/>
        <v>3.6153748274427486</v>
      </c>
      <c r="AB2786" s="5">
        <f ca="1">VLOOKUP(CONCATENATE($F2786," ",$G2786),AllocFactorMatrix,(AB$4+1),FALSE)*$E2791</f>
        <v>4.7486800428826859E-2</v>
      </c>
      <c r="AC2786" s="5">
        <f ca="1">VLOOKUP(CONCATENATE($F2786," ",$G2786),AllocFactorMatrix,(AC$4+1),FALSE)*$E2791</f>
        <v>0.16146527312303235</v>
      </c>
      <c r="AD2786" s="5">
        <f ca="1">VLOOKUP(CONCATENATE($F2786," ",$G2786),AllocFactorMatrix,(AD$4+1),FALSE)*$E2791</f>
        <v>3.4806736054404853E-2</v>
      </c>
    </row>
    <row r="2787" spans="4:30" hidden="1" outlineLevel="1">
      <c r="D2787" s="7"/>
      <c r="E2787" s="51"/>
      <c r="F2787" s="52" t="str">
        <f>F2791</f>
        <v>LABOR_M</v>
      </c>
      <c r="G2787" s="55" t="str">
        <f>$G$11</f>
        <v>DISTPRI</v>
      </c>
      <c r="H2787" s="4">
        <f t="shared" ca="1" si="1410"/>
        <v>117217.55415189399</v>
      </c>
      <c r="I2787" s="5">
        <f ca="1">VLOOKUP(CONCATENATE($F2787," ",$G2787),AllocFactorMatrix,(I$4+1),FALSE)*$E2791</f>
        <v>78341.49083021254</v>
      </c>
      <c r="J2787" s="5">
        <f ca="1">VLOOKUP(CONCATENATE($F2787," ",$G2787),AllocFactorMatrix,(J$4+1),FALSE)*$E2791</f>
        <v>3692.8133643805845</v>
      </c>
      <c r="K2787" s="5">
        <f ca="1">VLOOKUP(CONCATENATE($F2787," ",$G2787),AllocFactorMatrix,(K$4+1),FALSE)*$E2791</f>
        <v>13408.831966435051</v>
      </c>
      <c r="L2787" s="5">
        <f ca="1">VLOOKUP(CONCATENATE($F2787," ",$G2787),AllocFactorMatrix,(L$4+1),FALSE)*$E2791</f>
        <v>414.40267972896532</v>
      </c>
      <c r="M2787" s="5">
        <f ca="1">VLOOKUP(CONCATENATE($F2787," ",$G2787),AllocFactorMatrix,(M$4+1),FALSE)*$E2791</f>
        <v>0</v>
      </c>
      <c r="N2787" s="5">
        <f t="shared" ca="1" si="1411"/>
        <v>13823.234646164017</v>
      </c>
      <c r="O2787" s="5">
        <f ca="1">VLOOKUP(CONCATENATE($F2787," ",$G2787),AllocFactorMatrix,(O$4+1),FALSE)*$E2791</f>
        <v>10054.280311392635</v>
      </c>
      <c r="P2787" s="5">
        <f ca="1">VLOOKUP(CONCATENATE($F2787," ",$G2787),AllocFactorMatrix,(P$4+1),FALSE)*$E2791</f>
        <v>1872.6103845897924</v>
      </c>
      <c r="Q2787" s="5">
        <f ca="1">VLOOKUP(CONCATENATE($F2787," ",$G2787),AllocFactorMatrix,(Q$4+1),FALSE)*$E2791</f>
        <v>0</v>
      </c>
      <c r="R2787" s="5">
        <f ca="1">VLOOKUP(CONCATENATE($F2787," ",$G2787),AllocFactorMatrix,(R$4+1),FALSE)*$E2791</f>
        <v>0</v>
      </c>
      <c r="S2787" s="5">
        <f t="shared" ca="1" si="1415"/>
        <v>11926.890695982427</v>
      </c>
      <c r="T2787" s="5">
        <f ca="1">VLOOKUP(CONCATENATE($F2787," ",$G2787),AllocFactorMatrix,(T$4+1),FALSE)*$E2791</f>
        <v>358.42889711918491</v>
      </c>
      <c r="U2787" s="5">
        <f ca="1">VLOOKUP(CONCATENATE($F2787," ",$G2787),AllocFactorMatrix,(U$4+1),FALSE)*$E2791</f>
        <v>5780.6470410998154</v>
      </c>
      <c r="V2787" s="5">
        <f ca="1">VLOOKUP(CONCATENATE($F2787," ",$G2787),AllocFactorMatrix,(V$4+1),FALSE)*$E2791</f>
        <v>0</v>
      </c>
      <c r="W2787" s="5">
        <f ca="1">VLOOKUP(CONCATENATE($F2787," ",$G2787),AllocFactorMatrix,(W$4+1),FALSE)*$E2791</f>
        <v>0</v>
      </c>
      <c r="X2787" s="5">
        <f t="shared" ca="1" si="1416"/>
        <v>6139.0759382189999</v>
      </c>
      <c r="Y2787" s="5">
        <f ca="1">VLOOKUP(CONCATENATE($F2787," ",$G2787),AllocFactorMatrix,(Y$4+1),FALSE)*$E2791</f>
        <v>3031.8275645203071</v>
      </c>
      <c r="Z2787" s="5">
        <f ca="1">VLOOKUP(CONCATENATE($F2787," ",$G2787),AllocFactorMatrix,(Z$4+1),FALSE)*$E2791</f>
        <v>50.582751903736536</v>
      </c>
      <c r="AA2787" s="5">
        <f t="shared" ca="1" si="1412"/>
        <v>3082.4103164240437</v>
      </c>
      <c r="AB2787" s="5">
        <f ca="1">VLOOKUP(CONCATENATE($F2787," ",$G2787),AllocFactorMatrix,(AB$4+1),FALSE)*$E2791</f>
        <v>40.980504577213331</v>
      </c>
      <c r="AC2787" s="5">
        <f ca="1">VLOOKUP(CONCATENATE($F2787," ",$G2787),AllocFactorMatrix,(AC$4+1),FALSE)*$E2791</f>
        <v>140.39351527750344</v>
      </c>
      <c r="AD2787" s="5">
        <f ca="1">VLOOKUP(CONCATENATE($F2787," ",$G2787),AllocFactorMatrix,(AD$4+1),FALSE)*$E2791</f>
        <v>30.264340656647732</v>
      </c>
    </row>
    <row r="2788" spans="4:30" hidden="1" outlineLevel="1">
      <c r="D2788" s="7"/>
      <c r="E2788" s="51"/>
      <c r="F2788" s="52" t="str">
        <f>F2791</f>
        <v>LABOR_M</v>
      </c>
      <c r="G2788" s="55" t="str">
        <f>$G$12</f>
        <v>DISTSEC</v>
      </c>
      <c r="H2788" s="4">
        <f t="shared" ca="1" si="1410"/>
        <v>48377.12632775664</v>
      </c>
      <c r="I2788" s="5">
        <f ca="1">VLOOKUP(CONCATENATE($F2788," ",$G2788),AllocFactorMatrix,(I$4+1),FALSE)*$E2791</f>
        <v>36171.647579683922</v>
      </c>
      <c r="J2788" s="5">
        <f ca="1">VLOOKUP(CONCATENATE($F2788," ",$G2788),AllocFactorMatrix,(J$4+1),FALSE)*$E2791</f>
        <v>1743.8466580595698</v>
      </c>
      <c r="K2788" s="5">
        <f ca="1">VLOOKUP(CONCATENATE($F2788," ",$G2788),AllocFactorMatrix,(K$4+1),FALSE)*$E2791</f>
        <v>5261.912093536931</v>
      </c>
      <c r="L2788" s="5">
        <f ca="1">VLOOKUP(CONCATENATE($F2788," ",$G2788),AllocFactorMatrix,(L$4+1),FALSE)*$E2791</f>
        <v>0</v>
      </c>
      <c r="M2788" s="5">
        <f ca="1">VLOOKUP(CONCATENATE($F2788," ",$G2788),AllocFactorMatrix,(M$4+1),FALSE)*$E2791</f>
        <v>0</v>
      </c>
      <c r="N2788" s="5">
        <f t="shared" ca="1" si="1411"/>
        <v>5261.912093536931</v>
      </c>
      <c r="O2788" s="5">
        <f ca="1">VLOOKUP(CONCATENATE($F2788," ",$G2788),AllocFactorMatrix,(O$4+1),FALSE)*$E2791</f>
        <v>3352.9108666161301</v>
      </c>
      <c r="P2788" s="5">
        <f ca="1">VLOOKUP(CONCATENATE($F2788," ",$G2788),AllocFactorMatrix,(P$4+1),FALSE)*$E2791</f>
        <v>0</v>
      </c>
      <c r="Q2788" s="5">
        <f ca="1">VLOOKUP(CONCATENATE($F2788," ",$G2788),AllocFactorMatrix,(Q$4+1),FALSE)*$E2791</f>
        <v>0</v>
      </c>
      <c r="R2788" s="5">
        <f ca="1">VLOOKUP(CONCATENATE($F2788," ",$G2788),AllocFactorMatrix,(R$4+1),FALSE)*$E2791</f>
        <v>0</v>
      </c>
      <c r="S2788" s="5">
        <f t="shared" ca="1" si="1415"/>
        <v>3352.9108666161301</v>
      </c>
      <c r="T2788" s="5">
        <f ca="1">VLOOKUP(CONCATENATE($F2788," ",$G2788),AllocFactorMatrix,(T$4+1),FALSE)*$E2791</f>
        <v>90.655675874216698</v>
      </c>
      <c r="U2788" s="5">
        <f ca="1">VLOOKUP(CONCATENATE($F2788," ",$G2788),AllocFactorMatrix,(U$4+1),FALSE)*$E2791</f>
        <v>0</v>
      </c>
      <c r="V2788" s="5">
        <f ca="1">VLOOKUP(CONCATENATE($F2788," ",$G2788),AllocFactorMatrix,(V$4+1),FALSE)*$E2791</f>
        <v>0</v>
      </c>
      <c r="W2788" s="5">
        <f ca="1">VLOOKUP(CONCATENATE($F2788," ",$G2788),AllocFactorMatrix,(W$4+1),FALSE)*$E2791</f>
        <v>0</v>
      </c>
      <c r="X2788" s="5">
        <f t="shared" ca="1" si="1416"/>
        <v>90.655675874216698</v>
      </c>
      <c r="Y2788" s="5">
        <f ca="1">VLOOKUP(CONCATENATE($F2788," ",$G2788),AllocFactorMatrix,(Y$4+1),FALSE)*$E2791</f>
        <v>1236.7013671073273</v>
      </c>
      <c r="Z2788" s="5">
        <f ca="1">VLOOKUP(CONCATENATE($F2788," ",$G2788),AllocFactorMatrix,(Z$4+1),FALSE)*$E2791</f>
        <v>0</v>
      </c>
      <c r="AA2788" s="5">
        <f t="shared" ca="1" si="1412"/>
        <v>1236.7013671073273</v>
      </c>
      <c r="AB2788" s="5">
        <f ca="1">VLOOKUP(CONCATENATE($F2788," ",$G2788),AllocFactorMatrix,(AB$4+1),FALSE)*$E2791</f>
        <v>12.833289869671326</v>
      </c>
      <c r="AC2788" s="5">
        <f ca="1">VLOOKUP(CONCATENATE($F2788," ",$G2788),AllocFactorMatrix,(AC$4+1),FALSE)*$E2791</f>
        <v>435.73954988253269</v>
      </c>
      <c r="AD2788" s="5">
        <f ca="1">VLOOKUP(CONCATENATE($F2788," ",$G2788),AllocFactorMatrix,(AD$4+1),FALSE)*$E2791</f>
        <v>70.879247126338569</v>
      </c>
    </row>
    <row r="2789" spans="4:30" hidden="1" outlineLevel="1">
      <c r="D2789" s="7"/>
      <c r="E2789" s="51"/>
      <c r="F2789" s="52" t="str">
        <f>F2791</f>
        <v>LABOR_M</v>
      </c>
      <c r="G2789" s="55" t="str">
        <f>$G$13</f>
        <v>ENERGY</v>
      </c>
      <c r="H2789" s="4">
        <f t="shared" ca="1" si="1410"/>
        <v>59927.633582015122</v>
      </c>
      <c r="I2789" s="5">
        <f ca="1">VLOOKUP(CONCATENATE($F2789," ",$G2789),AllocFactorMatrix,(I$4+1),FALSE)*$E2791</f>
        <v>22486.471484197253</v>
      </c>
      <c r="J2789" s="5">
        <f ca="1">VLOOKUP(CONCATENATE($F2789," ",$G2789),AllocFactorMatrix,(J$4+1),FALSE)*$E2791</f>
        <v>1457.2686551389202</v>
      </c>
      <c r="K2789" s="5">
        <f ca="1">VLOOKUP(CONCATENATE($F2789," ",$G2789),AllocFactorMatrix,(K$4+1),FALSE)*$E2791</f>
        <v>4889.2943113503034</v>
      </c>
      <c r="L2789" s="5">
        <f ca="1">VLOOKUP(CONCATENATE($F2789," ",$G2789),AllocFactorMatrix,(L$4+1),FALSE)*$E2791</f>
        <v>155.3928730540008</v>
      </c>
      <c r="M2789" s="5">
        <f ca="1">VLOOKUP(CONCATENATE($F2789," ",$G2789),AllocFactorMatrix,(M$4+1),FALSE)*$E2791</f>
        <v>14.325406320265371</v>
      </c>
      <c r="N2789" s="5">
        <f t="shared" ca="1" si="1411"/>
        <v>5059.0125907245701</v>
      </c>
      <c r="O2789" s="5">
        <f ca="1">VLOOKUP(CONCATENATE($F2789," ",$G2789),AllocFactorMatrix,(O$4+1),FALSE)*$E2791</f>
        <v>4457.6378452470317</v>
      </c>
      <c r="P2789" s="5">
        <f ca="1">VLOOKUP(CONCATENATE($F2789," ",$G2789),AllocFactorMatrix,(P$4+1),FALSE)*$E2791</f>
        <v>826.36028413102952</v>
      </c>
      <c r="Q2789" s="5">
        <f ca="1">VLOOKUP(CONCATENATE($F2789," ",$G2789),AllocFactorMatrix,(Q$4+1),FALSE)*$E2791</f>
        <v>375.47696165173176</v>
      </c>
      <c r="R2789" s="5">
        <f ca="1">VLOOKUP(CONCATENATE($F2789," ",$G2789),AllocFactorMatrix,(R$4+1),FALSE)*$E2791</f>
        <v>17.397401428635476</v>
      </c>
      <c r="S2789" s="5">
        <f t="shared" ca="1" si="1415"/>
        <v>5676.8724924584276</v>
      </c>
      <c r="T2789" s="5">
        <f ca="1">VLOOKUP(CONCATENATE($F2789," ",$G2789),AllocFactorMatrix,(T$4+1),FALSE)*$E2791</f>
        <v>170.8251294366776</v>
      </c>
      <c r="U2789" s="5">
        <f ca="1">VLOOKUP(CONCATENATE($F2789," ",$G2789),AllocFactorMatrix,(U$4+1),FALSE)*$E2791</f>
        <v>2999.4333632642765</v>
      </c>
      <c r="V2789" s="5">
        <f ca="1">VLOOKUP(CONCATENATE($F2789," ",$G2789),AllocFactorMatrix,(V$4+1),FALSE)*$E2791</f>
        <v>17029.537335276425</v>
      </c>
      <c r="W2789" s="5">
        <f ca="1">VLOOKUP(CONCATENATE($F2789," ",$G2789),AllocFactorMatrix,(W$4+1),FALSE)*$E2791</f>
        <v>3230.9018030795964</v>
      </c>
      <c r="X2789" s="5">
        <f t="shared" ca="1" si="1416"/>
        <v>23430.697631056977</v>
      </c>
      <c r="Y2789" s="5">
        <f ca="1">VLOOKUP(CONCATENATE($F2789," ",$G2789),AllocFactorMatrix,(Y$4+1),FALSE)*$E2791</f>
        <v>1207.7084609482204</v>
      </c>
      <c r="Z2789" s="5">
        <f ca="1">VLOOKUP(CONCATENATE($F2789," ",$G2789),AllocFactorMatrix,(Z$4+1),FALSE)*$E2791</f>
        <v>19.659568470384478</v>
      </c>
      <c r="AA2789" s="5">
        <f t="shared" ca="1" si="1412"/>
        <v>1227.3680294186049</v>
      </c>
      <c r="AB2789" s="5">
        <f ca="1">VLOOKUP(CONCATENATE($F2789," ",$G2789),AllocFactorMatrix,(AB$4+1),FALSE)*$E2791</f>
        <v>21.928667205451148</v>
      </c>
      <c r="AC2789" s="5">
        <f ca="1">VLOOKUP(CONCATENATE($F2789," ",$G2789),AllocFactorMatrix,(AC$4+1),FALSE)*$E2791</f>
        <v>474.17806405060827</v>
      </c>
      <c r="AD2789" s="5">
        <f ca="1">VLOOKUP(CONCATENATE($F2789," ",$G2789),AllocFactorMatrix,(AD$4+1),FALSE)*$E2791</f>
        <v>93.835967764306119</v>
      </c>
    </row>
    <row r="2790" spans="4:30" hidden="1" outlineLevel="1">
      <c r="D2790" s="7"/>
      <c r="E2790" s="51"/>
      <c r="F2790" s="52" t="str">
        <f>F2791</f>
        <v>LABOR_M</v>
      </c>
      <c r="G2790" s="55" t="str">
        <f>$G$14</f>
        <v>CUSTOMER</v>
      </c>
      <c r="H2790" s="4">
        <f t="shared" ca="1" si="1410"/>
        <v>45169.575966317439</v>
      </c>
      <c r="I2790" s="5">
        <f ca="1">VLOOKUP(CONCATENATE($F2790," ",$G2790),AllocFactorMatrix,(I$4+1),FALSE)*$E2791</f>
        <v>32273.706851046081</v>
      </c>
      <c r="J2790" s="5">
        <f ca="1">VLOOKUP(CONCATENATE($F2790," ",$G2790),AllocFactorMatrix,(J$4+1),FALSE)*$E2791</f>
        <v>5523.0939560572424</v>
      </c>
      <c r="K2790" s="5">
        <f ca="1">VLOOKUP(CONCATENATE($F2790," ",$G2790),AllocFactorMatrix,(K$4+1),FALSE)*$E2791</f>
        <v>1590.3533830892857</v>
      </c>
      <c r="L2790" s="5">
        <f ca="1">VLOOKUP(CONCATENATE($F2790," ",$G2790),AllocFactorMatrix,(L$4+1),FALSE)*$E2791</f>
        <v>265.84811085459933</v>
      </c>
      <c r="M2790" s="5">
        <f ca="1">VLOOKUP(CONCATENATE($F2790," ",$G2790),AllocFactorMatrix,(M$4+1),FALSE)*$E2791</f>
        <v>42.002726645781799</v>
      </c>
      <c r="N2790" s="5">
        <f t="shared" ca="1" si="1411"/>
        <v>1898.2042205896669</v>
      </c>
      <c r="O2790" s="5">
        <f ca="1">VLOOKUP(CONCATENATE($F2790," ",$G2790),AllocFactorMatrix,(O$4+1),FALSE)*$E2791</f>
        <v>296.76365757300698</v>
      </c>
      <c r="P2790" s="5">
        <f ca="1">VLOOKUP(CONCATENATE($F2790," ",$G2790),AllocFactorMatrix,(P$4+1),FALSE)*$E2791</f>
        <v>76.217128188222432</v>
      </c>
      <c r="Q2790" s="5">
        <f ca="1">VLOOKUP(CONCATENATE($F2790," ",$G2790),AllocFactorMatrix,(Q$4+1),FALSE)*$E2791</f>
        <v>145.77957876447269</v>
      </c>
      <c r="R2790" s="5">
        <f ca="1">VLOOKUP(CONCATENATE($F2790," ",$G2790),AllocFactorMatrix,(R$4+1),FALSE)*$E2791</f>
        <v>25.443590577340501</v>
      </c>
      <c r="S2790" s="5">
        <f t="shared" ca="1" si="1415"/>
        <v>544.20395510304263</v>
      </c>
      <c r="T2790" s="5">
        <f ca="1">VLOOKUP(CONCATENATE($F2790," ",$G2790),AllocFactorMatrix,(T$4+1),FALSE)*$E2791</f>
        <v>2.0639176147821638</v>
      </c>
      <c r="U2790" s="5">
        <f ca="1">VLOOKUP(CONCATENATE($F2790," ",$G2790),AllocFactorMatrix,(U$4+1),FALSE)*$E2791</f>
        <v>45.374416371655556</v>
      </c>
      <c r="V2790" s="5">
        <f ca="1">VLOOKUP(CONCATENATE($F2790," ",$G2790),AllocFactorMatrix,(V$4+1),FALSE)*$E2791</f>
        <v>214.49693991442805</v>
      </c>
      <c r="W2790" s="5">
        <f ca="1">VLOOKUP(CONCATENATE($F2790," ",$G2790),AllocFactorMatrix,(W$4+1),FALSE)*$E2791</f>
        <v>38.17960039392112</v>
      </c>
      <c r="X2790" s="5">
        <f t="shared" ca="1" si="1416"/>
        <v>300.11487429478689</v>
      </c>
      <c r="Y2790" s="5">
        <f ca="1">VLOOKUP(CONCATENATE($F2790," ",$G2790),AllocFactorMatrix,(Y$4+1),FALSE)*$E2791</f>
        <v>81.224820162243432</v>
      </c>
      <c r="Z2790" s="5">
        <f ca="1">VLOOKUP(CONCATENATE($F2790," ",$G2790),AllocFactorMatrix,(Z$4+1),FALSE)*$E2791</f>
        <v>1.2868243696904771</v>
      </c>
      <c r="AA2790" s="5">
        <f t="shared" ca="1" si="1412"/>
        <v>82.511644531933911</v>
      </c>
      <c r="AB2790" s="5">
        <f ca="1">VLOOKUP(CONCATENATE($F2790," ",$G2790),AllocFactorMatrix,(AB$4+1),FALSE)*$E2791</f>
        <v>2.3144961868043281</v>
      </c>
      <c r="AC2790" s="5">
        <f ca="1">VLOOKUP(CONCATENATE($F2790," ",$G2790),AllocFactorMatrix,(AC$4+1),FALSE)*$E2791</f>
        <v>3562.0840269932705</v>
      </c>
      <c r="AD2790" s="5">
        <f ca="1">VLOOKUP(CONCATENATE($F2790," ",$G2790),AllocFactorMatrix,(AD$4+1),FALSE)*$E2791</f>
        <v>983.34194151460451</v>
      </c>
    </row>
    <row r="2791" spans="4:30" collapsed="1">
      <c r="D2791" s="7" t="s">
        <v>340</v>
      </c>
      <c r="E2791" s="40">
        <v>499348</v>
      </c>
      <c r="F2791" s="10" t="s">
        <v>70</v>
      </c>
      <c r="G2791" s="55" t="str">
        <f>$G$15</f>
        <v>TOTAL</v>
      </c>
      <c r="H2791" s="4">
        <f t="shared" ca="1" si="1410"/>
        <v>499347.99999999994</v>
      </c>
      <c r="I2791" s="5">
        <f ca="1">VLOOKUP(CONCATENATE($F2791," ",$G2791),AllocFactorMatrix,(I$4+1),FALSE)*$E2791</f>
        <v>281904.38150426856</v>
      </c>
      <c r="J2791" s="5">
        <f ca="1">VLOOKUP(CONCATENATE($F2791," ",$G2791),AllocFactorMatrix,(J$4+1),FALSE)*$E2791</f>
        <v>17984.674202667677</v>
      </c>
      <c r="K2791" s="5">
        <f ca="1">VLOOKUP(CONCATENATE($F2791," ",$G2791),AllocFactorMatrix,(K$4+1),FALSE)*$E2791</f>
        <v>45544.272931085892</v>
      </c>
      <c r="L2791" s="5">
        <f ca="1">VLOOKUP(CONCATENATE($F2791," ",$G2791),AllocFactorMatrix,(L$4+1),FALSE)*$E2791</f>
        <v>1477.5614505606939</v>
      </c>
      <c r="M2791" s="5">
        <f ca="1">VLOOKUP(CONCATENATE($F2791," ",$G2791),AllocFactorMatrix,(M$4+1),FALSE)*$E2791</f>
        <v>116.53999205766809</v>
      </c>
      <c r="N2791" s="5">
        <f t="shared" ca="1" si="1411"/>
        <v>47138.374373704253</v>
      </c>
      <c r="O2791" s="5">
        <f ca="1">VLOOKUP(CONCATENATE($F2791," ",$G2791),AllocFactorMatrix,(O$4+1),FALSE)*$E2791</f>
        <v>33664.042299496337</v>
      </c>
      <c r="P2791" s="5">
        <f ca="1">VLOOKUP(CONCATENATE($F2791," ",$G2791),AllocFactorMatrix,(P$4+1),FALSE)*$E2791</f>
        <v>5663.7407242524105</v>
      </c>
      <c r="Q2791" s="5">
        <f ca="1">VLOOKUP(CONCATENATE($F2791," ",$G2791),AllocFactorMatrix,(Q$4+1),FALSE)*$E2791</f>
        <v>1826.8542056980261</v>
      </c>
      <c r="R2791" s="5">
        <f ca="1">VLOOKUP(CONCATENATE($F2791," ",$G2791),AllocFactorMatrix,(R$4+1),FALSE)*$E2791</f>
        <v>101.49348854706911</v>
      </c>
      <c r="S2791" s="5">
        <f t="shared" ca="1" si="1415"/>
        <v>41256.130717993852</v>
      </c>
      <c r="T2791" s="5">
        <f ca="1">VLOOKUP(CONCATENATE($F2791," ",$G2791),AllocFactorMatrix,(T$4+1),FALSE)*$E2791</f>
        <v>1163.513723544967</v>
      </c>
      <c r="U2791" s="5">
        <f ca="1">VLOOKUP(CONCATENATE($F2791," ",$G2791),AllocFactorMatrix,(U$4+1),FALSE)*$E2791</f>
        <v>17687.668714636769</v>
      </c>
      <c r="V2791" s="5">
        <f ca="1">VLOOKUP(CONCATENATE($F2791," ",$G2791),AllocFactorMatrix,(V$4+1),FALSE)*$E2791</f>
        <v>64092.441740705231</v>
      </c>
      <c r="W2791" s="5">
        <f ca="1">VLOOKUP(CONCATENATE($F2791," ",$G2791),AllocFactorMatrix,(W$4+1),FALSE)*$E2791</f>
        <v>11720.630233279675</v>
      </c>
      <c r="X2791" s="5">
        <f t="shared" ca="1" si="1416"/>
        <v>94664.254412166643</v>
      </c>
      <c r="Y2791" s="5">
        <f ca="1">VLOOKUP(CONCATENATE($F2791," ",$G2791),AllocFactorMatrix,(Y$4+1),FALSE)*$E2791</f>
        <v>10318.167489872318</v>
      </c>
      <c r="Z2791" s="5">
        <f ca="1">VLOOKUP(CONCATENATE($F2791," ",$G2791),AllocFactorMatrix,(Z$4+1),FALSE)*$E2791</f>
        <v>151.26885534533685</v>
      </c>
      <c r="AA2791" s="5">
        <f t="shared" ca="1" si="1412"/>
        <v>10469.436345217655</v>
      </c>
      <c r="AB2791" s="5">
        <f ca="1">VLOOKUP(CONCATENATE($F2791," ",$G2791),AllocFactorMatrix,(AB$4+1),FALSE)*$E2791</f>
        <v>139.83551870636333</v>
      </c>
      <c r="AC2791" s="5">
        <f ca="1">VLOOKUP(CONCATENATE($F2791," ",$G2791),AllocFactorMatrix,(AC$4+1),FALSE)*$E2791</f>
        <v>4612.5566214770379</v>
      </c>
      <c r="AD2791" s="5">
        <f ca="1">VLOOKUP(CONCATENATE($F2791," ",$G2791),AllocFactorMatrix,(AD$4+1),FALSE)*$E2791</f>
        <v>1178.3563037979513</v>
      </c>
    </row>
    <row r="2792" spans="4:30" hidden="1" outlineLevel="1">
      <c r="D2792" s="7"/>
      <c r="E2792" s="51"/>
      <c r="F2792" s="52" t="str">
        <f>F2799</f>
        <v>LABOR_M</v>
      </c>
      <c r="G2792" s="55" t="str">
        <f>$G$8</f>
        <v>PRODUCTION</v>
      </c>
      <c r="H2792" s="4">
        <f t="shared" ref="H2792:H2799" ca="1" si="1417">SUBTOTAL(9,I2792:AD2792)</f>
        <v>34079.10440938078</v>
      </c>
      <c r="I2792" s="5">
        <f ca="1">VLOOKUP(CONCATENATE($F2792," ",$G2792),AllocFactorMatrix,(I$4+1),FALSE)*$E2799</f>
        <v>16786.787162065721</v>
      </c>
      <c r="J2792" s="5">
        <f ca="1">VLOOKUP(CONCATENATE($F2792," ",$G2792),AllocFactorMatrix,(J$4+1),FALSE)*$E2799</f>
        <v>829.83087237133759</v>
      </c>
      <c r="K2792" s="5">
        <f ca="1">VLOOKUP(CONCATENATE($F2792," ",$G2792),AllocFactorMatrix,(K$4+1),FALSE)*$E2799</f>
        <v>3039.6229272372689</v>
      </c>
      <c r="L2792" s="5">
        <f ca="1">VLOOKUP(CONCATENATE($F2792," ",$G2792),AllocFactorMatrix,(L$4+1),FALSE)*$E2799</f>
        <v>95.67653787906174</v>
      </c>
      <c r="M2792" s="5">
        <f ca="1">VLOOKUP(CONCATENATE($F2792," ",$G2792),AllocFactorMatrix,(M$4+1),FALSE)*$E2799</f>
        <v>8.9722395734129901</v>
      </c>
      <c r="N2792" s="5">
        <f t="shared" ref="N2792:N2799" ca="1" si="1418">SUBTOTAL(9,K2792:M2792)</f>
        <v>3144.2717046897437</v>
      </c>
      <c r="O2792" s="5">
        <f ca="1">VLOOKUP(CONCATENATE($F2792," ",$G2792),AllocFactorMatrix,(O$4+1),FALSE)*$E2799</f>
        <v>2310.5862707620972</v>
      </c>
      <c r="P2792" s="5">
        <f ca="1">VLOOKUP(CONCATENATE($F2792," ",$G2792),AllocFactorMatrix,(P$4+1),FALSE)*$E2799</f>
        <v>430.52953874360855</v>
      </c>
      <c r="Q2792" s="5">
        <f ca="1">VLOOKUP(CONCATENATE($F2792," ",$G2792),AllocFactorMatrix,(Q$4+1),FALSE)*$E2799</f>
        <v>194.5482820980186</v>
      </c>
      <c r="R2792" s="5">
        <f ca="1">VLOOKUP(CONCATENATE($F2792," ",$G2792),AllocFactorMatrix,(R$4+1),FALSE)*$E2799</f>
        <v>8.748618778132089</v>
      </c>
      <c r="S2792" s="5">
        <f ca="1">SUBTOTAL(9,O2792:R2792)</f>
        <v>2944.4127103818564</v>
      </c>
      <c r="T2792" s="5">
        <f ca="1">VLOOKUP(CONCATENATE($F2792," ",$G2792),AllocFactorMatrix,(T$4+1),FALSE)*$E2799</f>
        <v>80.714696631913313</v>
      </c>
      <c r="U2792" s="5">
        <f ca="1">VLOOKUP(CONCATENATE($F2792," ",$G2792),AllocFactorMatrix,(U$4+1),FALSE)*$E2799</f>
        <v>1320.8822580624969</v>
      </c>
      <c r="V2792" s="5">
        <f ca="1">VLOOKUP(CONCATENATE($F2792," ",$G2792),AllocFactorMatrix,(V$4+1),FALSE)*$E2799</f>
        <v>6980.899848596634</v>
      </c>
      <c r="W2792" s="5">
        <f ca="1">VLOOKUP(CONCATENATE($F2792," ",$G2792),AllocFactorMatrix,(W$4+1),FALSE)*$E2799</f>
        <v>1260.6348093800066</v>
      </c>
      <c r="X2792" s="5">
        <f ca="1">SUBTOTAL(9,T2792:W2792)</f>
        <v>9643.1316126710499</v>
      </c>
      <c r="Y2792" s="5">
        <f ca="1">VLOOKUP(CONCATENATE($F2792," ",$G2792),AllocFactorMatrix,(Y$4+1),FALSE)*$E2799</f>
        <v>709.57737731154475</v>
      </c>
      <c r="Z2792" s="5">
        <f ca="1">VLOOKUP(CONCATENATE($F2792," ",$G2792),AllocFactorMatrix,(Z$4+1),FALSE)*$E2799</f>
        <v>11.885149837112571</v>
      </c>
      <c r="AA2792" s="5">
        <f t="shared" ref="AA2792:AA2799" ca="1" si="1419">SUBTOTAL(9,Y2792:Z2792)</f>
        <v>721.46252714865727</v>
      </c>
      <c r="AB2792" s="5">
        <f ca="1">VLOOKUP(CONCATENATE($F2792," ",$G2792),AllocFactorMatrix,(AB$4+1),FALSE)*$E2799</f>
        <v>9.2078200524105913</v>
      </c>
      <c r="AC2792" s="5">
        <f ca="1">VLOOKUP(CONCATENATE($F2792," ",$G2792),AllocFactorMatrix,(AC$4+1),FALSE)*$E2799</f>
        <v>0</v>
      </c>
      <c r="AD2792" s="5">
        <f ca="1">VLOOKUP(CONCATENATE($F2792," ",$G2792),AllocFactorMatrix,(AD$4+1),FALSE)*$E2799</f>
        <v>0</v>
      </c>
    </row>
    <row r="2793" spans="4:30" hidden="1" outlineLevel="1">
      <c r="D2793" s="7"/>
      <c r="E2793" s="51"/>
      <c r="F2793" s="52" t="str">
        <f>F2799</f>
        <v>LABOR_M</v>
      </c>
      <c r="G2793" s="55" t="str">
        <f>$G$9</f>
        <v>BULKTRAN</v>
      </c>
      <c r="H2793" s="4">
        <f t="shared" ca="1" si="1417"/>
        <v>124.51885029932613</v>
      </c>
      <c r="I2793" s="5">
        <f ca="1">VLOOKUP(CONCATENATE($F2793," ",$G2793),AllocFactorMatrix,(I$4+1),FALSE)*$E2799</f>
        <v>61.335867648697153</v>
      </c>
      <c r="J2793" s="5">
        <f ca="1">VLOOKUP(CONCATENATE($F2793," ",$G2793),AllocFactorMatrix,(J$4+1),FALSE)*$E2799</f>
        <v>3.0320511046681959</v>
      </c>
      <c r="K2793" s="5">
        <f ca="1">VLOOKUP(CONCATENATE($F2793," ",$G2793),AllocFactorMatrix,(K$4+1),FALSE)*$E2799</f>
        <v>11.106229427169804</v>
      </c>
      <c r="L2793" s="5">
        <f ca="1">VLOOKUP(CONCATENATE($F2793," ",$G2793),AllocFactorMatrix,(L$4+1),FALSE)*$E2799</f>
        <v>0.34958467083546124</v>
      </c>
      <c r="M2793" s="5">
        <f ca="1">VLOOKUP(CONCATENATE($F2793," ",$G2793),AllocFactorMatrix,(M$4+1),FALSE)*$E2799</f>
        <v>3.2782931818594763E-2</v>
      </c>
      <c r="N2793" s="5">
        <f t="shared" ca="1" si="1418"/>
        <v>11.488597029823861</v>
      </c>
      <c r="O2793" s="5">
        <f ca="1">VLOOKUP(CONCATENATE($F2793," ",$G2793),AllocFactorMatrix,(O$4+1),FALSE)*$E2799</f>
        <v>8.442462058172719</v>
      </c>
      <c r="P2793" s="5">
        <f ca="1">VLOOKUP(CONCATENATE($F2793," ",$G2793),AllocFactorMatrix,(P$4+1),FALSE)*$E2799</f>
        <v>1.5730766436895169</v>
      </c>
      <c r="Q2793" s="5">
        <f ca="1">VLOOKUP(CONCATENATE($F2793," ",$G2793),AllocFactorMatrix,(Q$4+1),FALSE)*$E2799</f>
        <v>0.71084404459543182</v>
      </c>
      <c r="R2793" s="5">
        <f ca="1">VLOOKUP(CONCATENATE($F2793," ",$G2793),AllocFactorMatrix,(R$4+1),FALSE)*$E2799</f>
        <v>3.1965862097603673E-2</v>
      </c>
      <c r="S2793" s="5">
        <f t="shared" ref="S2793:S2799" ca="1" si="1420">SUBTOTAL(9,O2793:R2793)</f>
        <v>10.75834860855527</v>
      </c>
      <c r="T2793" s="5">
        <f ca="1">VLOOKUP(CONCATENATE($F2793," ",$G2793),AllocFactorMatrix,(T$4+1),FALSE)*$E2799</f>
        <v>0.29491682369734429</v>
      </c>
      <c r="U2793" s="5">
        <f ca="1">VLOOKUP(CONCATENATE($F2793," ",$G2793),AllocFactorMatrix,(U$4+1),FALSE)*$E2799</f>
        <v>4.8262635713351028</v>
      </c>
      <c r="V2793" s="5">
        <f ca="1">VLOOKUP(CONCATENATE($F2793," ",$G2793),AllocFactorMatrix,(V$4+1),FALSE)*$E2799</f>
        <v>25.506938585003361</v>
      </c>
      <c r="W2793" s="5">
        <f ca="1">VLOOKUP(CONCATENATE($F2793," ",$G2793),AllocFactorMatrix,(W$4+1),FALSE)*$E2799</f>
        <v>4.6061303497195043</v>
      </c>
      <c r="X2793" s="5">
        <f t="shared" ref="X2793:X2799" ca="1" si="1421">SUBTOTAL(9,T2793:W2793)</f>
        <v>35.234249329755315</v>
      </c>
      <c r="Y2793" s="5">
        <f ca="1">VLOOKUP(CONCATENATE($F2793," ",$G2793),AllocFactorMatrix,(Y$4+1),FALSE)*$E2799</f>
        <v>2.5926667015616607</v>
      </c>
      <c r="Z2793" s="5">
        <f ca="1">VLOOKUP(CONCATENATE($F2793," ",$G2793),AllocFactorMatrix,(Z$4+1),FALSE)*$E2799</f>
        <v>4.3426176215625827E-2</v>
      </c>
      <c r="AA2793" s="5">
        <f t="shared" ca="1" si="1419"/>
        <v>2.6360928777772865</v>
      </c>
      <c r="AB2793" s="5">
        <f ca="1">VLOOKUP(CONCATENATE($F2793," ",$G2793),AllocFactorMatrix,(AB$4+1),FALSE)*$E2799</f>
        <v>3.364370004904365E-2</v>
      </c>
      <c r="AC2793" s="5">
        <f ca="1">VLOOKUP(CONCATENATE($F2793," ",$G2793),AllocFactorMatrix,(AC$4+1),FALSE)*$E2799</f>
        <v>0</v>
      </c>
      <c r="AD2793" s="5">
        <f ca="1">VLOOKUP(CONCATENATE($F2793," ",$G2793),AllocFactorMatrix,(AD$4+1),FALSE)*$E2799</f>
        <v>0</v>
      </c>
    </row>
    <row r="2794" spans="4:30" hidden="1" outlineLevel="1">
      <c r="D2794" s="7"/>
      <c r="E2794" s="51"/>
      <c r="F2794" s="52" t="str">
        <f>F2799</f>
        <v>LABOR_M</v>
      </c>
      <c r="G2794" s="55" t="str">
        <f>$G$10</f>
        <v>SUBTRAN</v>
      </c>
      <c r="H2794" s="4">
        <f t="shared" ca="1" si="1417"/>
        <v>27.388982199546795</v>
      </c>
      <c r="I2794" s="5">
        <f ca="1">VLOOKUP(CONCATENATE($F2794," ",$G2794),AllocFactorMatrix,(I$4+1),FALSE)*$E2799</f>
        <v>13.334803437360403</v>
      </c>
      <c r="J2794" s="5">
        <f ca="1">VLOOKUP(CONCATENATE($F2794," ",$G2794),AllocFactorMatrix,(J$4+1),FALSE)*$E2799</f>
        <v>0.64355505788093925</v>
      </c>
      <c r="K2794" s="5">
        <f ca="1">VLOOKUP(CONCATENATE($F2794," ",$G2794),AllocFactorMatrix,(K$4+1),FALSE)*$E2799</f>
        <v>2.3412218336996848</v>
      </c>
      <c r="L2794" s="5">
        <f ca="1">VLOOKUP(CONCATENATE($F2794," ",$G2794),AllocFactorMatrix,(L$4+1),FALSE)*$E2799</f>
        <v>7.2318139638843149E-2</v>
      </c>
      <c r="M2794" s="5">
        <f ca="1">VLOOKUP(CONCATENATE($F2794," ",$G2794),AllocFactorMatrix,(M$4+1),FALSE)*$E2799</f>
        <v>9.0068418252195852E-3</v>
      </c>
      <c r="N2794" s="5">
        <f t="shared" ca="1" si="1418"/>
        <v>2.4225468151637477</v>
      </c>
      <c r="O2794" s="5">
        <f ca="1">VLOOKUP(CONCATENATE($F2794," ",$G2794),AllocFactorMatrix,(O$4+1),FALSE)*$E2799</f>
        <v>1.7688296882243815</v>
      </c>
      <c r="P2794" s="5">
        <f ca="1">VLOOKUP(CONCATENATE($F2794," ",$G2794),AllocFactorMatrix,(P$4+1),FALSE)*$E2799</f>
        <v>0.32882337595597683</v>
      </c>
      <c r="Q2794" s="5">
        <f ca="1">VLOOKUP(CONCATENATE($F2794," ",$G2794),AllocFactorMatrix,(Q$4+1),FALSE)*$E2799</f>
        <v>0.19565382675117285</v>
      </c>
      <c r="R2794" s="5">
        <f ca="1">VLOOKUP(CONCATENATE($F2794," ",$G2794),AllocFactorMatrix,(R$4+1),FALSE)*$E2799</f>
        <v>0</v>
      </c>
      <c r="S2794" s="5">
        <f t="shared" ca="1" si="1420"/>
        <v>2.2933068909315311</v>
      </c>
      <c r="T2794" s="5">
        <f ca="1">VLOOKUP(CONCATENATE($F2794," ",$G2794),AllocFactorMatrix,(T$4+1),FALSE)*$E2799</f>
        <v>6.1764495538421192E-2</v>
      </c>
      <c r="U2794" s="5">
        <f ca="1">VLOOKUP(CONCATENATE($F2794," ",$G2794),AllocFactorMatrix,(U$4+1),FALSE)*$E2799</f>
        <v>1.0111200560728981</v>
      </c>
      <c r="V2794" s="5">
        <f ca="1">VLOOKUP(CONCATENATE($F2794," ",$G2794),AllocFactorMatrix,(V$4+1),FALSE)*$E2799</f>
        <v>7.044153013430809</v>
      </c>
      <c r="W2794" s="5">
        <f ca="1">VLOOKUP(CONCATENATE($F2794," ",$G2794),AllocFactorMatrix,(W$4+1),FALSE)*$E2799</f>
        <v>0</v>
      </c>
      <c r="X2794" s="5">
        <f t="shared" ca="1" si="1421"/>
        <v>8.1170375650421285</v>
      </c>
      <c r="Y2794" s="5">
        <f ca="1">VLOOKUP(CONCATENATE($F2794," ",$G2794),AllocFactorMatrix,(Y$4+1),FALSE)*$E2799</f>
        <v>0.53236591377529019</v>
      </c>
      <c r="Z2794" s="5">
        <f ca="1">VLOOKUP(CONCATENATE($F2794," ",$G2794),AllocFactorMatrix,(Z$4+1),FALSE)*$E2799</f>
        <v>8.8745542459748063E-3</v>
      </c>
      <c r="AA2794" s="5">
        <f t="shared" ca="1" si="1419"/>
        <v>0.54124046802126502</v>
      </c>
      <c r="AB2794" s="5">
        <f ca="1">VLOOKUP(CONCATENATE($F2794," ",$G2794),AllocFactorMatrix,(AB$4+1),FALSE)*$E2799</f>
        <v>7.1090216964060171E-3</v>
      </c>
      <c r="AC2794" s="5">
        <f ca="1">VLOOKUP(CONCATENATE($F2794," ",$G2794),AllocFactorMatrix,(AC$4+1),FALSE)*$E2799</f>
        <v>2.417219352498114E-2</v>
      </c>
      <c r="AD2794" s="5">
        <f ca="1">VLOOKUP(CONCATENATE($F2794," ",$G2794),AllocFactorMatrix,(AD$4+1),FALSE)*$E2799</f>
        <v>5.2107499253967867E-3</v>
      </c>
    </row>
    <row r="2795" spans="4:30" hidden="1" outlineLevel="1">
      <c r="D2795" s="7"/>
      <c r="E2795" s="51"/>
      <c r="F2795" s="52" t="str">
        <f>F2799</f>
        <v>LABOR_M</v>
      </c>
      <c r="G2795" s="55" t="str">
        <f>$G$11</f>
        <v>DISTPRI</v>
      </c>
      <c r="H2795" s="4">
        <f t="shared" ca="1" si="1417"/>
        <v>17548.079216548049</v>
      </c>
      <c r="I2795" s="5">
        <f ca="1">VLOOKUP(CONCATENATE($F2795," ",$G2795),AllocFactorMatrix,(I$4+1),FALSE)*$E2799</f>
        <v>11728.129775252006</v>
      </c>
      <c r="J2795" s="5">
        <f ca="1">VLOOKUP(CONCATENATE($F2795," ",$G2795),AllocFactorMatrix,(J$4+1),FALSE)*$E2799</f>
        <v>552.83342088938093</v>
      </c>
      <c r="K2795" s="5">
        <f ca="1">VLOOKUP(CONCATENATE($F2795," ",$G2795),AllocFactorMatrix,(K$4+1),FALSE)*$E2799</f>
        <v>2007.3720804946695</v>
      </c>
      <c r="L2795" s="5">
        <f ca="1">VLOOKUP(CONCATENATE($F2795," ",$G2795),AllocFactorMatrix,(L$4+1),FALSE)*$E2799</f>
        <v>62.038242514516533</v>
      </c>
      <c r="M2795" s="5">
        <f ca="1">VLOOKUP(CONCATENATE($F2795," ",$G2795),AllocFactorMatrix,(M$4+1),FALSE)*$E2799</f>
        <v>0</v>
      </c>
      <c r="N2795" s="5">
        <f t="shared" ca="1" si="1418"/>
        <v>2069.410323009186</v>
      </c>
      <c r="O2795" s="5">
        <f ca="1">VLOOKUP(CONCATENATE($F2795," ",$G2795),AllocFactorMatrix,(O$4+1),FALSE)*$E2799</f>
        <v>1505.1782017313706</v>
      </c>
      <c r="P2795" s="5">
        <f ca="1">VLOOKUP(CONCATENATE($F2795," ",$G2795),AllocFactorMatrix,(P$4+1),FALSE)*$E2799</f>
        <v>280.33954136195581</v>
      </c>
      <c r="Q2795" s="5">
        <f ca="1">VLOOKUP(CONCATENATE($F2795," ",$G2795),AllocFactorMatrix,(Q$4+1),FALSE)*$E2799</f>
        <v>0</v>
      </c>
      <c r="R2795" s="5">
        <f ca="1">VLOOKUP(CONCATENATE($F2795," ",$G2795),AllocFactorMatrix,(R$4+1),FALSE)*$E2799</f>
        <v>0</v>
      </c>
      <c r="S2795" s="5">
        <f t="shared" ca="1" si="1420"/>
        <v>1785.5177430933263</v>
      </c>
      <c r="T2795" s="5">
        <f ca="1">VLOOKUP(CONCATENATE($F2795," ",$G2795),AllocFactorMatrix,(T$4+1),FALSE)*$E2799</f>
        <v>53.658675320907804</v>
      </c>
      <c r="U2795" s="5">
        <f ca="1">VLOOKUP(CONCATENATE($F2795," ",$G2795),AllocFactorMatrix,(U$4+1),FALSE)*$E2799</f>
        <v>865.39301160196226</v>
      </c>
      <c r="V2795" s="5">
        <f ca="1">VLOOKUP(CONCATENATE($F2795," ",$G2795),AllocFactorMatrix,(V$4+1),FALSE)*$E2799</f>
        <v>0</v>
      </c>
      <c r="W2795" s="5">
        <f ca="1">VLOOKUP(CONCATENATE($F2795," ",$G2795),AllocFactorMatrix,(W$4+1),FALSE)*$E2799</f>
        <v>0</v>
      </c>
      <c r="X2795" s="5">
        <f t="shared" ca="1" si="1421"/>
        <v>919.05168692287009</v>
      </c>
      <c r="Y2795" s="5">
        <f ca="1">VLOOKUP(CONCATENATE($F2795," ",$G2795),AllocFactorMatrix,(Y$4+1),FALSE)*$E2799</f>
        <v>453.88039921200357</v>
      </c>
      <c r="Z2795" s="5">
        <f ca="1">VLOOKUP(CONCATENATE($F2795," ",$G2795),AllocFactorMatrix,(Z$4+1),FALSE)*$E2799</f>
        <v>7.5725017794480491</v>
      </c>
      <c r="AA2795" s="5">
        <f t="shared" ca="1" si="1419"/>
        <v>461.4529009914516</v>
      </c>
      <c r="AB2795" s="5">
        <f ca="1">VLOOKUP(CONCATENATE($F2795," ",$G2795),AllocFactorMatrix,(AB$4+1),FALSE)*$E2799</f>
        <v>6.1349952731753854</v>
      </c>
      <c r="AC2795" s="5">
        <f ca="1">VLOOKUP(CONCATENATE($F2795," ",$G2795),AllocFactorMatrix,(AC$4+1),FALSE)*$E2799</f>
        <v>21.017641473621143</v>
      </c>
      <c r="AD2795" s="5">
        <f ca="1">VLOOKUP(CONCATENATE($F2795," ",$G2795),AllocFactorMatrix,(AD$4+1),FALSE)*$E2799</f>
        <v>4.5307296430299138</v>
      </c>
    </row>
    <row r="2796" spans="4:30" hidden="1" outlineLevel="1">
      <c r="D2796" s="7"/>
      <c r="E2796" s="51"/>
      <c r="F2796" s="52" t="str">
        <f>F2799</f>
        <v>LABOR_M</v>
      </c>
      <c r="G2796" s="55" t="str">
        <f>$G$12</f>
        <v>DISTSEC</v>
      </c>
      <c r="H2796" s="4">
        <f t="shared" ca="1" si="1417"/>
        <v>7242.3081270605826</v>
      </c>
      <c r="I2796" s="5">
        <f ca="1">VLOOKUP(CONCATENATE($F2796," ",$G2796),AllocFactorMatrix,(I$4+1),FALSE)*$E2799</f>
        <v>5415.0842995651765</v>
      </c>
      <c r="J2796" s="5">
        <f ca="1">VLOOKUP(CONCATENATE($F2796," ",$G2796),AllocFactorMatrix,(J$4+1),FALSE)*$E2799</f>
        <v>261.06293992014218</v>
      </c>
      <c r="K2796" s="5">
        <f ca="1">VLOOKUP(CONCATENATE($F2796," ",$G2796),AllocFactorMatrix,(K$4+1),FALSE)*$E2799</f>
        <v>787.73568443721263</v>
      </c>
      <c r="L2796" s="5">
        <f ca="1">VLOOKUP(CONCATENATE($F2796," ",$G2796),AllocFactorMatrix,(L$4+1),FALSE)*$E2799</f>
        <v>0</v>
      </c>
      <c r="M2796" s="5">
        <f ca="1">VLOOKUP(CONCATENATE($F2796," ",$G2796),AllocFactorMatrix,(M$4+1),FALSE)*$E2799</f>
        <v>0</v>
      </c>
      <c r="N2796" s="5">
        <f t="shared" ca="1" si="1418"/>
        <v>787.73568443721263</v>
      </c>
      <c r="O2796" s="5">
        <f ca="1">VLOOKUP(CONCATENATE($F2796," ",$G2796),AllocFactorMatrix,(O$4+1),FALSE)*$E2799</f>
        <v>501.94824417818597</v>
      </c>
      <c r="P2796" s="5">
        <f ca="1">VLOOKUP(CONCATENATE($F2796," ",$G2796),AllocFactorMatrix,(P$4+1),FALSE)*$E2799</f>
        <v>0</v>
      </c>
      <c r="Q2796" s="5">
        <f ca="1">VLOOKUP(CONCATENATE($F2796," ",$G2796),AllocFactorMatrix,(Q$4+1),FALSE)*$E2799</f>
        <v>0</v>
      </c>
      <c r="R2796" s="5">
        <f ca="1">VLOOKUP(CONCATENATE($F2796," ",$G2796),AllocFactorMatrix,(R$4+1),FALSE)*$E2799</f>
        <v>0</v>
      </c>
      <c r="S2796" s="5">
        <f t="shared" ca="1" si="1420"/>
        <v>501.94824417818597</v>
      </c>
      <c r="T2796" s="5">
        <f ca="1">VLOOKUP(CONCATENATE($F2796," ",$G2796),AllocFactorMatrix,(T$4+1),FALSE)*$E2799</f>
        <v>13.57162750221703</v>
      </c>
      <c r="U2796" s="5">
        <f ca="1">VLOOKUP(CONCATENATE($F2796," ",$G2796),AllocFactorMatrix,(U$4+1),FALSE)*$E2799</f>
        <v>0</v>
      </c>
      <c r="V2796" s="5">
        <f ca="1">VLOOKUP(CONCATENATE($F2796," ",$G2796),AllocFactorMatrix,(V$4+1),FALSE)*$E2799</f>
        <v>0</v>
      </c>
      <c r="W2796" s="5">
        <f ca="1">VLOOKUP(CONCATENATE($F2796," ",$G2796),AllocFactorMatrix,(W$4+1),FALSE)*$E2799</f>
        <v>0</v>
      </c>
      <c r="X2796" s="5">
        <f t="shared" ca="1" si="1421"/>
        <v>13.57162750221703</v>
      </c>
      <c r="Y2796" s="5">
        <f ca="1">VLOOKUP(CONCATENATE($F2796," ",$G2796),AllocFactorMatrix,(Y$4+1),FALSE)*$E2799</f>
        <v>185.14064479703183</v>
      </c>
      <c r="Z2796" s="5">
        <f ca="1">VLOOKUP(CONCATENATE($F2796," ",$G2796),AllocFactorMatrix,(Z$4+1),FALSE)*$E2799</f>
        <v>0</v>
      </c>
      <c r="AA2796" s="5">
        <f t="shared" ca="1" si="1419"/>
        <v>185.14064479703183</v>
      </c>
      <c r="AB2796" s="5">
        <f ca="1">VLOOKUP(CONCATENATE($F2796," ",$G2796),AllocFactorMatrix,(AB$4+1),FALSE)*$E2799</f>
        <v>1.9212104268111216</v>
      </c>
      <c r="AC2796" s="5">
        <f ca="1">VLOOKUP(CONCATENATE($F2796," ",$G2796),AllocFactorMatrix,(AC$4+1),FALSE)*$E2799</f>
        <v>65.232483261109948</v>
      </c>
      <c r="AD2796" s="5">
        <f ca="1">VLOOKUP(CONCATENATE($F2796," ",$G2796),AllocFactorMatrix,(AD$4+1),FALSE)*$E2799</f>
        <v>10.610992972695275</v>
      </c>
    </row>
    <row r="2797" spans="4:30" hidden="1" outlineLevel="1">
      <c r="D2797" s="7"/>
      <c r="E2797" s="51"/>
      <c r="F2797" s="52" t="str">
        <f>F2799</f>
        <v>LABOR_M</v>
      </c>
      <c r="G2797" s="55" t="str">
        <f>$G$13</f>
        <v>ENERGY</v>
      </c>
      <c r="H2797" s="4">
        <f t="shared" ca="1" si="1417"/>
        <v>8971.4793058619252</v>
      </c>
      <c r="I2797" s="5">
        <f ca="1">VLOOKUP(CONCATENATE($F2797," ",$G2797),AllocFactorMatrix,(I$4+1),FALSE)*$E2799</f>
        <v>3366.3420616507237</v>
      </c>
      <c r="J2797" s="5">
        <f ca="1">VLOOKUP(CONCATENATE($F2797," ",$G2797),AllocFactorMatrix,(J$4+1),FALSE)*$E2799</f>
        <v>218.16071820636105</v>
      </c>
      <c r="K2797" s="5">
        <f ca="1">VLOOKUP(CONCATENATE($F2797," ",$G2797),AllocFactorMatrix,(K$4+1),FALSE)*$E2799</f>
        <v>731.9528590181435</v>
      </c>
      <c r="L2797" s="5">
        <f ca="1">VLOOKUP(CONCATENATE($F2797," ",$G2797),AllocFactorMatrix,(L$4+1),FALSE)*$E2799</f>
        <v>23.263123563430373</v>
      </c>
      <c r="M2797" s="5">
        <f ca="1">VLOOKUP(CONCATENATE($F2797," ",$G2797),AllocFactorMatrix,(M$4+1),FALSE)*$E2799</f>
        <v>2.1445880417493166</v>
      </c>
      <c r="N2797" s="5">
        <f t="shared" ca="1" si="1418"/>
        <v>757.36057062332316</v>
      </c>
      <c r="O2797" s="5">
        <f ca="1">VLOOKUP(CONCATENATE($F2797," ",$G2797),AllocFactorMatrix,(O$4+1),FALSE)*$E2799</f>
        <v>667.33163469452529</v>
      </c>
      <c r="P2797" s="5">
        <f ca="1">VLOOKUP(CONCATENATE($F2797," ",$G2797),AllocFactorMatrix,(P$4+1),FALSE)*$E2799</f>
        <v>123.7104445000583</v>
      </c>
      <c r="Q2797" s="5">
        <f ca="1">VLOOKUP(CONCATENATE($F2797," ",$G2797),AllocFactorMatrix,(Q$4+1),FALSE)*$E2799</f>
        <v>56.210859497334937</v>
      </c>
      <c r="R2797" s="5">
        <f ca="1">VLOOKUP(CONCATENATE($F2797," ",$G2797),AllocFactorMatrix,(R$4+1),FALSE)*$E2799</f>
        <v>2.6044817317735225</v>
      </c>
      <c r="S2797" s="5">
        <f t="shared" ca="1" si="1420"/>
        <v>849.85742042369202</v>
      </c>
      <c r="T2797" s="5">
        <f ca="1">VLOOKUP(CONCATENATE($F2797," ",$G2797),AllocFactorMatrix,(T$4+1),FALSE)*$E2799</f>
        <v>25.573412832411133</v>
      </c>
      <c r="U2797" s="5">
        <f ca="1">VLOOKUP(CONCATENATE($F2797," ",$G2797),AllocFactorMatrix,(U$4+1),FALSE)*$E2799</f>
        <v>449.03081832874267</v>
      </c>
      <c r="V2797" s="5">
        <f ca="1">VLOOKUP(CONCATENATE($F2797," ",$G2797),AllocFactorMatrix,(V$4+1),FALSE)*$E2799</f>
        <v>2549.4105583652868</v>
      </c>
      <c r="W2797" s="5">
        <f ca="1">VLOOKUP(CONCATENATE($F2797," ",$G2797),AllocFactorMatrix,(W$4+1),FALSE)*$E2799</f>
        <v>483.68285101615555</v>
      </c>
      <c r="X2797" s="5">
        <f t="shared" ca="1" si="1421"/>
        <v>3507.6976405425958</v>
      </c>
      <c r="Y2797" s="5">
        <f ca="1">VLOOKUP(CONCATENATE($F2797," ",$G2797),AllocFactorMatrix,(Y$4+1),FALSE)*$E2799</f>
        <v>180.800255529579</v>
      </c>
      <c r="Z2797" s="5">
        <f ca="1">VLOOKUP(CONCATENATE($F2797," ",$G2797),AllocFactorMatrix,(Z$4+1),FALSE)*$E2799</f>
        <v>2.9431399364843589</v>
      </c>
      <c r="AA2797" s="5">
        <f t="shared" ca="1" si="1419"/>
        <v>183.74339546606336</v>
      </c>
      <c r="AB2797" s="5">
        <f ca="1">VLOOKUP(CONCATENATE($F2797," ",$G2797),AllocFactorMatrix,(AB$4+1),FALSE)*$E2799</f>
        <v>3.2828358518377976</v>
      </c>
      <c r="AC2797" s="5">
        <f ca="1">VLOOKUP(CONCATENATE($F2797," ",$G2797),AllocFactorMatrix,(AC$4+1),FALSE)*$E2799</f>
        <v>70.986929312029332</v>
      </c>
      <c r="AD2797" s="5">
        <f ca="1">VLOOKUP(CONCATENATE($F2797," ",$G2797),AllocFactorMatrix,(AD$4+1),FALSE)*$E2799</f>
        <v>14.047733785297437</v>
      </c>
    </row>
    <row r="2798" spans="4:30" hidden="1" outlineLevel="1">
      <c r="D2798" s="7"/>
      <c r="E2798" s="51"/>
      <c r="F2798" s="52" t="str">
        <f>F2799</f>
        <v>LABOR_M</v>
      </c>
      <c r="G2798" s="55" t="str">
        <f>$G$14</f>
        <v>CUSTOMER</v>
      </c>
      <c r="H2798" s="4">
        <f t="shared" ca="1" si="1417"/>
        <v>6762.1211086497988</v>
      </c>
      <c r="I2798" s="5">
        <f ca="1">VLOOKUP(CONCATENATE($F2798," ",$G2798),AllocFactorMatrix,(I$4+1),FALSE)*$E2799</f>
        <v>4831.5422423839682</v>
      </c>
      <c r="J2798" s="5">
        <f ca="1">VLOOKUP(CONCATENATE($F2798," ",$G2798),AllocFactorMatrix,(J$4+1),FALSE)*$E2799</f>
        <v>826.83597147692421</v>
      </c>
      <c r="K2798" s="5">
        <f ca="1">VLOOKUP(CONCATENATE($F2798," ",$G2798),AllocFactorMatrix,(K$4+1),FALSE)*$E2799</f>
        <v>238.08419609739011</v>
      </c>
      <c r="L2798" s="5">
        <f ca="1">VLOOKUP(CONCATENATE($F2798," ",$G2798),AllocFactorMatrix,(L$4+1),FALSE)*$E2799</f>
        <v>39.798848752644595</v>
      </c>
      <c r="M2798" s="5">
        <f ca="1">VLOOKUP(CONCATENATE($F2798," ",$G2798),AllocFactorMatrix,(M$4+1),FALSE)*$E2799</f>
        <v>6.2880272483426758</v>
      </c>
      <c r="N2798" s="5">
        <f t="shared" ca="1" si="1418"/>
        <v>284.17107209837741</v>
      </c>
      <c r="O2798" s="5">
        <f ca="1">VLOOKUP(CONCATENATE($F2798," ",$G2798),AllocFactorMatrix,(O$4+1),FALSE)*$E2799</f>
        <v>44.427067339551051</v>
      </c>
      <c r="P2798" s="5">
        <f ca="1">VLOOKUP(CONCATENATE($F2798," ",$G2798),AllocFactorMatrix,(P$4+1),FALSE)*$E2799</f>
        <v>11.410101607917861</v>
      </c>
      <c r="Q2798" s="5">
        <f ca="1">VLOOKUP(CONCATENATE($F2798," ",$G2798),AllocFactorMatrix,(Q$4+1),FALSE)*$E2799</f>
        <v>21.823963269179323</v>
      </c>
      <c r="R2798" s="5">
        <f ca="1">VLOOKUP(CONCATENATE($F2798," ",$G2798),AllocFactorMatrix,(R$4+1),FALSE)*$E2799</f>
        <v>3.8090382130479927</v>
      </c>
      <c r="S2798" s="5">
        <f t="shared" ca="1" si="1420"/>
        <v>81.470170429696239</v>
      </c>
      <c r="T2798" s="5">
        <f ca="1">VLOOKUP(CONCATENATE($F2798," ",$G2798),AllocFactorMatrix,(T$4+1),FALSE)*$E2799</f>
        <v>0.30897923150396245</v>
      </c>
      <c r="U2798" s="5">
        <f ca="1">VLOOKUP(CONCATENATE($F2798," ",$G2798),AllocFactorMatrix,(U$4+1),FALSE)*$E2799</f>
        <v>6.7927867856947683</v>
      </c>
      <c r="V2798" s="5">
        <f ca="1">VLOOKUP(CONCATENATE($F2798," ",$G2798),AllocFactorMatrix,(V$4+1),FALSE)*$E2799</f>
        <v>32.111310635675061</v>
      </c>
      <c r="W2798" s="5">
        <f ca="1">VLOOKUP(CONCATENATE($F2798," ",$G2798),AllocFactorMatrix,(W$4+1),FALSE)*$E2799</f>
        <v>5.7156853085374788</v>
      </c>
      <c r="X2798" s="5">
        <f t="shared" ca="1" si="1421"/>
        <v>44.928761961411276</v>
      </c>
      <c r="Y2798" s="5">
        <f ca="1">VLOOKUP(CONCATENATE($F2798," ",$G2798),AllocFactorMatrix,(Y$4+1),FALSE)*$E2799</f>
        <v>12.159779214552792</v>
      </c>
      <c r="Z2798" s="5">
        <f ca="1">VLOOKUP(CONCATENATE($F2798," ",$G2798),AllocFactorMatrix,(Z$4+1),FALSE)*$E2799</f>
        <v>0.19264431970531898</v>
      </c>
      <c r="AA2798" s="5">
        <f t="shared" ca="1" si="1419"/>
        <v>12.352423534258111</v>
      </c>
      <c r="AB2798" s="5">
        <f ca="1">VLOOKUP(CONCATENATE($F2798," ",$G2798),AllocFactorMatrix,(AB$4+1),FALSE)*$E2799</f>
        <v>0.34649215065356737</v>
      </c>
      <c r="AC2798" s="5">
        <f ca="1">VLOOKUP(CONCATENATE($F2798," ",$G2798),AllocFactorMatrix,(AC$4+1),FALSE)*$E2799</f>
        <v>533.26255725041847</v>
      </c>
      <c r="AD2798" s="5">
        <f ca="1">VLOOKUP(CONCATENATE($F2798," ",$G2798),AllocFactorMatrix,(AD$4+1),FALSE)*$E2799</f>
        <v>147.21141736409129</v>
      </c>
    </row>
    <row r="2799" spans="4:30" collapsed="1">
      <c r="D2799" s="7" t="s">
        <v>341</v>
      </c>
      <c r="E2799" s="40">
        <v>74755</v>
      </c>
      <c r="F2799" s="10" t="s">
        <v>70</v>
      </c>
      <c r="G2799" s="55" t="str">
        <f>$G$15</f>
        <v>TOTAL</v>
      </c>
      <c r="H2799" s="4">
        <f t="shared" ca="1" si="1417"/>
        <v>74755.000000000015</v>
      </c>
      <c r="I2799" s="5">
        <f ca="1">VLOOKUP(CONCATENATE($F2799," ",$G2799),AllocFactorMatrix,(I$4+1),FALSE)*$E2799</f>
        <v>42202.556212003648</v>
      </c>
      <c r="J2799" s="5">
        <f ca="1">VLOOKUP(CONCATENATE($F2799," ",$G2799),AllocFactorMatrix,(J$4+1),FALSE)*$E2799</f>
        <v>2692.3995290266953</v>
      </c>
      <c r="K2799" s="5">
        <f ca="1">VLOOKUP(CONCATENATE($F2799," ",$G2799),AllocFactorMatrix,(K$4+1),FALSE)*$E2799</f>
        <v>6818.2151985455557</v>
      </c>
      <c r="L2799" s="5">
        <f ca="1">VLOOKUP(CONCATENATE($F2799," ",$G2799),AllocFactorMatrix,(L$4+1),FALSE)*$E2799</f>
        <v>221.19865552012757</v>
      </c>
      <c r="M2799" s="5">
        <f ca="1">VLOOKUP(CONCATENATE($F2799," ",$G2799),AllocFactorMatrix,(M$4+1),FALSE)*$E2799</f>
        <v>17.446644637148797</v>
      </c>
      <c r="N2799" s="5">
        <f t="shared" ca="1" si="1418"/>
        <v>7056.860498702832</v>
      </c>
      <c r="O2799" s="5">
        <f ca="1">VLOOKUP(CONCATENATE($F2799," ",$G2799),AllocFactorMatrix,(O$4+1),FALSE)*$E2799</f>
        <v>5039.6827104521271</v>
      </c>
      <c r="P2799" s="5">
        <f ca="1">VLOOKUP(CONCATENATE($F2799," ",$G2799),AllocFactorMatrix,(P$4+1),FALSE)*$E2799</f>
        <v>847.89152623318591</v>
      </c>
      <c r="Q2799" s="5">
        <f ca="1">VLOOKUP(CONCATENATE($F2799," ",$G2799),AllocFactorMatrix,(Q$4+1),FALSE)*$E2799</f>
        <v>273.48960273587949</v>
      </c>
      <c r="R2799" s="5">
        <f ca="1">VLOOKUP(CONCATENATE($F2799," ",$G2799),AllocFactorMatrix,(R$4+1),FALSE)*$E2799</f>
        <v>15.194104585051209</v>
      </c>
      <c r="S2799" s="5">
        <f t="shared" ca="1" si="1420"/>
        <v>6176.2579440062427</v>
      </c>
      <c r="T2799" s="5">
        <f ca="1">VLOOKUP(CONCATENATE($F2799," ",$G2799),AllocFactorMatrix,(T$4+1),FALSE)*$E2799</f>
        <v>174.184072838189</v>
      </c>
      <c r="U2799" s="5">
        <f ca="1">VLOOKUP(CONCATENATE($F2799," ",$G2799),AllocFactorMatrix,(U$4+1),FALSE)*$E2799</f>
        <v>2647.9362584063051</v>
      </c>
      <c r="V2799" s="5">
        <f ca="1">VLOOKUP(CONCATENATE($F2799," ",$G2799),AllocFactorMatrix,(V$4+1),FALSE)*$E2799</f>
        <v>9594.9728091960314</v>
      </c>
      <c r="W2799" s="5">
        <f ca="1">VLOOKUP(CONCATENATE($F2799," ",$G2799),AllocFactorMatrix,(W$4+1),FALSE)*$E2799</f>
        <v>1754.6394760544192</v>
      </c>
      <c r="X2799" s="5">
        <f t="shared" ca="1" si="1421"/>
        <v>14171.732616494945</v>
      </c>
      <c r="Y2799" s="5">
        <f ca="1">VLOOKUP(CONCATENATE($F2799," ",$G2799),AllocFactorMatrix,(Y$4+1),FALSE)*$E2799</f>
        <v>1544.6834886800491</v>
      </c>
      <c r="Z2799" s="5">
        <f ca="1">VLOOKUP(CONCATENATE($F2799," ",$G2799),AllocFactorMatrix,(Z$4+1),FALSE)*$E2799</f>
        <v>22.645736603211901</v>
      </c>
      <c r="AA2799" s="5">
        <f t="shared" ca="1" si="1419"/>
        <v>1567.3292252832609</v>
      </c>
      <c r="AB2799" s="5">
        <f ca="1">VLOOKUP(CONCATENATE($F2799," ",$G2799),AllocFactorMatrix,(AB$4+1),FALSE)*$E2799</f>
        <v>20.934106476633911</v>
      </c>
      <c r="AC2799" s="5">
        <f ca="1">VLOOKUP(CONCATENATE($F2799," ",$G2799),AllocFactorMatrix,(AC$4+1),FALSE)*$E2799</f>
        <v>690.52378349070375</v>
      </c>
      <c r="AD2799" s="5">
        <f ca="1">VLOOKUP(CONCATENATE($F2799," ",$G2799),AllocFactorMatrix,(AD$4+1),FALSE)*$E2799</f>
        <v>176.40608451503931</v>
      </c>
    </row>
    <row r="2800" spans="4:30" hidden="1" outlineLevel="1">
      <c r="D2800" s="7"/>
      <c r="E2800" s="51"/>
      <c r="F2800" s="52" t="str">
        <f>F2807</f>
        <v>LABOR_M</v>
      </c>
      <c r="G2800" s="55" t="str">
        <f>$G$8</f>
        <v>PRODUCTION</v>
      </c>
      <c r="H2800" s="4">
        <f t="shared" ca="1" si="1410"/>
        <v>2052.8152920265088</v>
      </c>
      <c r="I2800" s="5">
        <f ca="1">VLOOKUP(CONCATENATE($F2800," ",$G2800),AllocFactorMatrix,(I$4+1),FALSE)*$E2807</f>
        <v>1011.1818954020727</v>
      </c>
      <c r="J2800" s="5">
        <f ca="1">VLOOKUP(CONCATENATE($F2800," ",$G2800),AllocFactorMatrix,(J$4+1),FALSE)*$E2807</f>
        <v>49.986334269120903</v>
      </c>
      <c r="K2800" s="5">
        <f ca="1">VLOOKUP(CONCATENATE($F2800," ",$G2800),AllocFactorMatrix,(K$4+1),FALSE)*$E2807</f>
        <v>183.09707767171992</v>
      </c>
      <c r="L2800" s="5">
        <f ca="1">VLOOKUP(CONCATENATE($F2800," ",$G2800),AllocFactorMatrix,(L$4+1),FALSE)*$E2807</f>
        <v>5.7632459376552072</v>
      </c>
      <c r="M2800" s="5">
        <f ca="1">VLOOKUP(CONCATENATE($F2800," ",$G2800),AllocFactorMatrix,(M$4+1),FALSE)*$E2807</f>
        <v>0.54045876261224934</v>
      </c>
      <c r="N2800" s="5">
        <f t="shared" ca="1" si="1411"/>
        <v>189.40078237198736</v>
      </c>
      <c r="O2800" s="5">
        <f ca="1">VLOOKUP(CONCATENATE($F2800," ",$G2800),AllocFactorMatrix,(O$4+1),FALSE)*$E2807</f>
        <v>139.18226175161158</v>
      </c>
      <c r="P2800" s="5">
        <f ca="1">VLOOKUP(CONCATENATE($F2800," ",$G2800),AllocFactorMatrix,(P$4+1),FALSE)*$E2807</f>
        <v>25.933710293123795</v>
      </c>
      <c r="Q2800" s="5">
        <f ca="1">VLOOKUP(CONCATENATE($F2800," ",$G2800),AllocFactorMatrix,(Q$4+1),FALSE)*$E2807</f>
        <v>11.718960795764534</v>
      </c>
      <c r="R2800" s="5">
        <f ca="1">VLOOKUP(CONCATENATE($F2800," ",$G2800),AllocFactorMatrix,(R$4+1),FALSE)*$E2807</f>
        <v>0.52698856742597544</v>
      </c>
      <c r="S2800" s="5">
        <f ca="1">SUBTOTAL(9,O2800:R2800)</f>
        <v>177.36192140792588</v>
      </c>
      <c r="T2800" s="5">
        <f ca="1">VLOOKUP(CONCATENATE($F2800," ",$G2800),AllocFactorMatrix,(T$4+1),FALSE)*$E2807</f>
        <v>4.8619928959067042</v>
      </c>
      <c r="U2800" s="5">
        <f ca="1">VLOOKUP(CONCATENATE($F2800," ",$G2800),AllocFactorMatrix,(U$4+1),FALSE)*$E2807</f>
        <v>79.565685346203253</v>
      </c>
      <c r="V2800" s="5">
        <f ca="1">VLOOKUP(CONCATENATE($F2800," ",$G2800),AllocFactorMatrix,(V$4+1),FALSE)*$E2807</f>
        <v>420.50688272664894</v>
      </c>
      <c r="W2800" s="5">
        <f ca="1">VLOOKUP(CONCATENATE($F2800," ",$G2800),AllocFactorMatrix,(W$4+1),FALSE)*$E2807</f>
        <v>75.936573428374956</v>
      </c>
      <c r="X2800" s="5">
        <f ca="1">SUBTOTAL(9,T2800:W2800)</f>
        <v>580.8711343971338</v>
      </c>
      <c r="Y2800" s="5">
        <f ca="1">VLOOKUP(CONCATENATE($F2800," ",$G2800),AllocFactorMatrix,(Y$4+1),FALSE)*$E2807</f>
        <v>42.742651729434634</v>
      </c>
      <c r="Z2800" s="5">
        <f ca="1">VLOOKUP(CONCATENATE($F2800," ",$G2800),AllocFactorMatrix,(Z$4+1),FALSE)*$E2807</f>
        <v>0.71592307827594026</v>
      </c>
      <c r="AA2800" s="5">
        <f t="shared" ca="1" si="1412"/>
        <v>43.458574807710576</v>
      </c>
      <c r="AB2800" s="5">
        <f ca="1">VLOOKUP(CONCATENATE($F2800," ",$G2800),AllocFactorMatrix,(AB$4+1),FALSE)*$E2807</f>
        <v>0.55464937055721886</v>
      </c>
      <c r="AC2800" s="5">
        <f ca="1">VLOOKUP(CONCATENATE($F2800," ",$G2800),AllocFactorMatrix,(AC$4+1),FALSE)*$E2807</f>
        <v>0</v>
      </c>
      <c r="AD2800" s="5">
        <f ca="1">VLOOKUP(CONCATENATE($F2800," ",$G2800),AllocFactorMatrix,(AD$4+1),FALSE)*$E2807</f>
        <v>0</v>
      </c>
    </row>
    <row r="2801" spans="4:30" hidden="1" outlineLevel="1">
      <c r="D2801" s="7"/>
      <c r="E2801" s="51"/>
      <c r="F2801" s="52" t="str">
        <f>F2807</f>
        <v>LABOR_M</v>
      </c>
      <c r="G2801" s="55" t="str">
        <f>$G$9</f>
        <v>BULKTRAN</v>
      </c>
      <c r="H2801" s="4">
        <f t="shared" ca="1" si="1410"/>
        <v>7.500613776976329</v>
      </c>
      <c r="I2801" s="5">
        <f ca="1">VLOOKUP(CONCATENATE($F2801," ",$G2801),AllocFactorMatrix,(I$4+1),FALSE)*$E2807</f>
        <v>3.6946747645252263</v>
      </c>
      <c r="J2801" s="5">
        <f ca="1">VLOOKUP(CONCATENATE($F2801," ",$G2801),AllocFactorMatrix,(J$4+1),FALSE)*$E2807</f>
        <v>0.18264097551094757</v>
      </c>
      <c r="K2801" s="5">
        <f ca="1">VLOOKUP(CONCATENATE($F2801," ",$G2801),AllocFactorMatrix,(K$4+1),FALSE)*$E2807</f>
        <v>0.6690034259988713</v>
      </c>
      <c r="L2801" s="5">
        <f ca="1">VLOOKUP(CONCATENATE($F2801," ",$G2801),AllocFactorMatrix,(L$4+1),FALSE)*$E2807</f>
        <v>2.1057852622193594E-2</v>
      </c>
      <c r="M2801" s="5">
        <f ca="1">VLOOKUP(CONCATENATE($F2801," ",$G2801),AllocFactorMatrix,(M$4+1),FALSE)*$E2807</f>
        <v>1.97473803731031E-3</v>
      </c>
      <c r="N2801" s="5">
        <f t="shared" ca="1" si="1411"/>
        <v>0.69203601665837522</v>
      </c>
      <c r="O2801" s="5">
        <f ca="1">VLOOKUP(CONCATENATE($F2801," ",$G2801),AllocFactorMatrix,(O$4+1),FALSE)*$E2807</f>
        <v>0.50854667444253565</v>
      </c>
      <c r="P2801" s="5">
        <f ca="1">VLOOKUP(CONCATENATE($F2801," ",$G2801),AllocFactorMatrix,(P$4+1),FALSE)*$E2807</f>
        <v>9.4757061421094177E-2</v>
      </c>
      <c r="Q2801" s="5">
        <f ca="1">VLOOKUP(CONCATENATE($F2801," ",$G2801),AllocFactorMatrix,(Q$4+1),FALSE)*$E2807</f>
        <v>4.2818951679663292E-2</v>
      </c>
      <c r="R2801" s="5">
        <f ca="1">VLOOKUP(CONCATENATE($F2801," ",$G2801),AllocFactorMatrix,(R$4+1),FALSE)*$E2807</f>
        <v>1.9255203936259693E-3</v>
      </c>
      <c r="S2801" s="5">
        <f t="shared" ref="S2801:S2807" ca="1" si="1422">SUBTOTAL(9,O2801:R2801)</f>
        <v>0.64804820793691909</v>
      </c>
      <c r="T2801" s="5">
        <f ca="1">VLOOKUP(CONCATENATE($F2801," ",$G2801),AllocFactorMatrix,(T$4+1),FALSE)*$E2807</f>
        <v>1.7764837898590614E-2</v>
      </c>
      <c r="U2801" s="5">
        <f ca="1">VLOOKUP(CONCATENATE($F2801," ",$G2801),AllocFactorMatrix,(U$4+1),FALSE)*$E2807</f>
        <v>0.29071854540461467</v>
      </c>
      <c r="V2801" s="5">
        <f ca="1">VLOOKUP(CONCATENATE($F2801," ",$G2801),AllocFactorMatrix,(V$4+1),FALSE)*$E2807</f>
        <v>1.5364556812021957</v>
      </c>
      <c r="W2801" s="5">
        <f ca="1">VLOOKUP(CONCATENATE($F2801," ",$G2801),AllocFactorMatrix,(W$4+1),FALSE)*$E2807</f>
        <v>0.27745843040314266</v>
      </c>
      <c r="X2801" s="5">
        <f t="shared" ref="X2801:X2807" ca="1" si="1423">SUBTOTAL(9,T2801:W2801)</f>
        <v>2.1223974949085438</v>
      </c>
      <c r="Y2801" s="5">
        <f ca="1">VLOOKUP(CONCATENATE($F2801," ",$G2801),AllocFactorMatrix,(Y$4+1),FALSE)*$E2807</f>
        <v>0.15617387675917543</v>
      </c>
      <c r="Z2801" s="5">
        <f ca="1">VLOOKUP(CONCATENATE($F2801," ",$G2801),AllocFactorMatrix,(Z$4+1),FALSE)*$E2807</f>
        <v>2.6158527389333569E-3</v>
      </c>
      <c r="AA2801" s="5">
        <f t="shared" ca="1" si="1412"/>
        <v>0.15878972949810879</v>
      </c>
      <c r="AB2801" s="5">
        <f ca="1">VLOOKUP(CONCATENATE($F2801," ",$G2801),AllocFactorMatrix,(AB$4+1),FALSE)*$E2807</f>
        <v>2.026587938209398E-3</v>
      </c>
      <c r="AC2801" s="5">
        <f ca="1">VLOOKUP(CONCATENATE($F2801," ",$G2801),AllocFactorMatrix,(AC$4+1),FALSE)*$E2807</f>
        <v>0</v>
      </c>
      <c r="AD2801" s="5">
        <f ca="1">VLOOKUP(CONCATENATE($F2801," ",$G2801),AllocFactorMatrix,(AD$4+1),FALSE)*$E2807</f>
        <v>0</v>
      </c>
    </row>
    <row r="2802" spans="4:30" hidden="1" outlineLevel="1">
      <c r="D2802" s="7"/>
      <c r="E2802" s="51"/>
      <c r="F2802" s="52" t="str">
        <f>F2807</f>
        <v>LABOR_M</v>
      </c>
      <c r="G2802" s="55" t="str">
        <f>$G$10</f>
        <v>SUBTRAN</v>
      </c>
      <c r="H2802" s="4">
        <f t="shared" ca="1" si="1410"/>
        <v>1.6498239160532304</v>
      </c>
      <c r="I2802" s="5">
        <f ca="1">VLOOKUP(CONCATENATE($F2802," ",$G2802),AllocFactorMatrix,(I$4+1),FALSE)*$E2807</f>
        <v>0.8032455337894977</v>
      </c>
      <c r="J2802" s="5">
        <f ca="1">VLOOKUP(CONCATENATE($F2802," ",$G2802),AllocFactorMatrix,(J$4+1),FALSE)*$E2807</f>
        <v>3.8765680230591522E-2</v>
      </c>
      <c r="K2802" s="5">
        <f ca="1">VLOOKUP(CONCATENATE($F2802," ",$G2802),AllocFactorMatrix,(K$4+1),FALSE)*$E2807</f>
        <v>0.14102764921610167</v>
      </c>
      <c r="L2802" s="5">
        <f ca="1">VLOOKUP(CONCATENATE($F2802," ",$G2802),AllocFactorMatrix,(L$4+1),FALSE)*$E2807</f>
        <v>4.3562113944714161E-3</v>
      </c>
      <c r="M2802" s="5">
        <f ca="1">VLOOKUP(CONCATENATE($F2802," ",$G2802),AllocFactorMatrix,(M$4+1),FALSE)*$E2807</f>
        <v>5.4254309061552793E-4</v>
      </c>
      <c r="N2802" s="5">
        <f t="shared" ca="1" si="1411"/>
        <v>0.14592640370118862</v>
      </c>
      <c r="O2802" s="5">
        <f ca="1">VLOOKUP(CONCATENATE($F2802," ",$G2802),AllocFactorMatrix,(O$4+1),FALSE)*$E2807</f>
        <v>0.10654859321884008</v>
      </c>
      <c r="P2802" s="5">
        <f ca="1">VLOOKUP(CONCATENATE($F2802," ",$G2802),AllocFactorMatrix,(P$4+1),FALSE)*$E2807</f>
        <v>1.9807259205802469E-2</v>
      </c>
      <c r="Q2802" s="5">
        <f ca="1">VLOOKUP(CONCATENATE($F2802," ",$G2802),AllocFactorMatrix,(Q$4+1),FALSE)*$E2807</f>
        <v>1.1785555238586466E-2</v>
      </c>
      <c r="R2802" s="5">
        <f ca="1">VLOOKUP(CONCATENATE($F2802," ",$G2802),AllocFactorMatrix,(R$4+1),FALSE)*$E2807</f>
        <v>0</v>
      </c>
      <c r="S2802" s="5">
        <f t="shared" ca="1" si="1422"/>
        <v>0.13814140766322902</v>
      </c>
      <c r="T2802" s="5">
        <f ca="1">VLOOKUP(CONCATENATE($F2802," ",$G2802),AllocFactorMatrix,(T$4+1),FALSE)*$E2807</f>
        <v>3.7204939256171576E-3</v>
      </c>
      <c r="U2802" s="5">
        <f ca="1">VLOOKUP(CONCATENATE($F2802," ",$G2802),AllocFactorMatrix,(U$4+1),FALSE)*$E2807</f>
        <v>6.0906609758494552E-2</v>
      </c>
      <c r="V2802" s="5">
        <f ca="1">VLOOKUP(CONCATENATE($F2802," ",$G2802),AllocFactorMatrix,(V$4+1),FALSE)*$E2807</f>
        <v>0.42431704928739128</v>
      </c>
      <c r="W2802" s="5">
        <f ca="1">VLOOKUP(CONCATENATE($F2802," ",$G2802),AllocFactorMatrix,(W$4+1),FALSE)*$E2807</f>
        <v>0</v>
      </c>
      <c r="X2802" s="5">
        <f t="shared" ca="1" si="1423"/>
        <v>0.48894415297150295</v>
      </c>
      <c r="Y2802" s="5">
        <f ca="1">VLOOKUP(CONCATENATE($F2802," ",$G2802),AllocFactorMatrix,(Y$4+1),FALSE)*$E2807</f>
        <v>3.2068004945891675E-2</v>
      </c>
      <c r="Z2802" s="5">
        <f ca="1">VLOOKUP(CONCATENATE($F2802," ",$G2802),AllocFactorMatrix,(Z$4+1),FALSE)*$E2807</f>
        <v>5.345745136729925E-4</v>
      </c>
      <c r="AA2802" s="5">
        <f t="shared" ca="1" si="1412"/>
        <v>3.2602579459564671E-2</v>
      </c>
      <c r="AB2802" s="5">
        <f ca="1">VLOOKUP(CONCATENATE($F2802," ",$G2802),AllocFactorMatrix,(AB$4+1),FALSE)*$E2807</f>
        <v>4.2822452944841539E-4</v>
      </c>
      <c r="AC2802" s="5">
        <f ca="1">VLOOKUP(CONCATENATE($F2802," ",$G2802),AllocFactorMatrix,(AC$4+1),FALSE)*$E2807</f>
        <v>1.4560549453948241E-3</v>
      </c>
      <c r="AD2802" s="5">
        <f ca="1">VLOOKUP(CONCATENATE($F2802," ",$G2802),AllocFactorMatrix,(AD$4+1),FALSE)*$E2807</f>
        <v>3.1387876281267784E-4</v>
      </c>
    </row>
    <row r="2803" spans="4:30" hidden="1" outlineLevel="1">
      <c r="D2803" s="7"/>
      <c r="E2803" s="51"/>
      <c r="F2803" s="52" t="str">
        <f>F2807</f>
        <v>LABOR_M</v>
      </c>
      <c r="G2803" s="55" t="str">
        <f>$G$11</f>
        <v>DISTPRI</v>
      </c>
      <c r="H2803" s="4">
        <f t="shared" ca="1" si="1410"/>
        <v>1057.0396724247994</v>
      </c>
      <c r="I2803" s="5">
        <f ca="1">VLOOKUP(CONCATENATE($F2803," ",$G2803),AllocFactorMatrix,(I$4+1),FALSE)*$E2807</f>
        <v>706.46469638097494</v>
      </c>
      <c r="J2803" s="5">
        <f ca="1">VLOOKUP(CONCATENATE($F2803," ",$G2803),AllocFactorMatrix,(J$4+1),FALSE)*$E2807</f>
        <v>33.300901535213463</v>
      </c>
      <c r="K2803" s="5">
        <f ca="1">VLOOKUP(CONCATENATE($F2803," ",$G2803),AllocFactorMatrix,(K$4+1),FALSE)*$E2807</f>
        <v>120.91761726262453</v>
      </c>
      <c r="L2803" s="5">
        <f ca="1">VLOOKUP(CONCATENATE($F2803," ",$G2803),AllocFactorMatrix,(L$4+1),FALSE)*$E2807</f>
        <v>3.7369835602015642</v>
      </c>
      <c r="M2803" s="5">
        <f ca="1">VLOOKUP(CONCATENATE($F2803," ",$G2803),AllocFactorMatrix,(M$4+1),FALSE)*$E2807</f>
        <v>0</v>
      </c>
      <c r="N2803" s="5">
        <f t="shared" ca="1" si="1411"/>
        <v>124.6546008228261</v>
      </c>
      <c r="O2803" s="5">
        <f ca="1">VLOOKUP(CONCATENATE($F2803," ",$G2803),AllocFactorMatrix,(O$4+1),FALSE)*$E2807</f>
        <v>90.667078354576446</v>
      </c>
      <c r="P2803" s="5">
        <f ca="1">VLOOKUP(CONCATENATE($F2803," ",$G2803),AllocFactorMatrix,(P$4+1),FALSE)*$E2807</f>
        <v>16.886749444891809</v>
      </c>
      <c r="Q2803" s="5">
        <f ca="1">VLOOKUP(CONCATENATE($F2803," ",$G2803),AllocFactorMatrix,(Q$4+1),FALSE)*$E2807</f>
        <v>0</v>
      </c>
      <c r="R2803" s="5">
        <f ca="1">VLOOKUP(CONCATENATE($F2803," ",$G2803),AllocFactorMatrix,(R$4+1),FALSE)*$E2807</f>
        <v>0</v>
      </c>
      <c r="S2803" s="5">
        <f t="shared" ca="1" si="1422"/>
        <v>107.55382779946825</v>
      </c>
      <c r="T2803" s="5">
        <f ca="1">VLOOKUP(CONCATENATE($F2803," ",$G2803),AllocFactorMatrix,(T$4+1),FALSE)*$E2807</f>
        <v>3.2322254694675654</v>
      </c>
      <c r="U2803" s="5">
        <f ca="1">VLOOKUP(CONCATENATE($F2803," ",$G2803),AllocFactorMatrix,(U$4+1),FALSE)*$E2807</f>
        <v>52.128482793707931</v>
      </c>
      <c r="V2803" s="5">
        <f ca="1">VLOOKUP(CONCATENATE($F2803," ",$G2803),AllocFactorMatrix,(V$4+1),FALSE)*$E2807</f>
        <v>0</v>
      </c>
      <c r="W2803" s="5">
        <f ca="1">VLOOKUP(CONCATENATE($F2803," ",$G2803),AllocFactorMatrix,(W$4+1),FALSE)*$E2807</f>
        <v>0</v>
      </c>
      <c r="X2803" s="5">
        <f t="shared" ca="1" si="1423"/>
        <v>55.360708263175496</v>
      </c>
      <c r="Y2803" s="5">
        <f ca="1">VLOOKUP(CONCATENATE($F2803," ",$G2803),AllocFactorMatrix,(Y$4+1),FALSE)*$E2807</f>
        <v>27.340290785253856</v>
      </c>
      <c r="Z2803" s="5">
        <f ca="1">VLOOKUP(CONCATENATE($F2803," ",$G2803),AllocFactorMatrix,(Z$4+1),FALSE)*$E2807</f>
        <v>0.45614307421382605</v>
      </c>
      <c r="AA2803" s="5">
        <f t="shared" ca="1" si="1412"/>
        <v>27.796433859467683</v>
      </c>
      <c r="AB2803" s="5">
        <f ca="1">VLOOKUP(CONCATENATE($F2803," ",$G2803),AllocFactorMatrix,(AB$4+1),FALSE)*$E2807</f>
        <v>0.36955232044824776</v>
      </c>
      <c r="AC2803" s="5">
        <f ca="1">VLOOKUP(CONCATENATE($F2803," ",$G2803),AllocFactorMatrix,(AC$4+1),FALSE)*$E2807</f>
        <v>1.2660349081093707</v>
      </c>
      <c r="AD2803" s="5">
        <f ca="1">VLOOKUP(CONCATENATE($F2803," ",$G2803),AllocFactorMatrix,(AD$4+1),FALSE)*$E2807</f>
        <v>0.27291653511556019</v>
      </c>
    </row>
    <row r="2804" spans="4:30" hidden="1" outlineLevel="1">
      <c r="D2804" s="7"/>
      <c r="E2804" s="51"/>
      <c r="F2804" s="52" t="str">
        <f>F2807</f>
        <v>LABOR_M</v>
      </c>
      <c r="G2804" s="55" t="str">
        <f>$G$12</f>
        <v>DISTSEC</v>
      </c>
      <c r="H2804" s="4">
        <f t="shared" ca="1" si="1410"/>
        <v>436.25327397704228</v>
      </c>
      <c r="I2804" s="5">
        <f ca="1">VLOOKUP(CONCATENATE($F2804," ",$G2804),AllocFactorMatrix,(I$4+1),FALSE)*$E2807</f>
        <v>326.18720621954367</v>
      </c>
      <c r="J2804" s="5">
        <f ca="1">VLOOKUP(CONCATENATE($F2804," ",$G2804),AllocFactorMatrix,(J$4+1),FALSE)*$E2807</f>
        <v>15.725589170763161</v>
      </c>
      <c r="K2804" s="5">
        <f ca="1">VLOOKUP(CONCATENATE($F2804," ",$G2804),AllocFactorMatrix,(K$4+1),FALSE)*$E2807</f>
        <v>47.45065596977819</v>
      </c>
      <c r="L2804" s="5">
        <f ca="1">VLOOKUP(CONCATENATE($F2804," ",$G2804),AllocFactorMatrix,(L$4+1),FALSE)*$E2807</f>
        <v>0</v>
      </c>
      <c r="M2804" s="5">
        <f ca="1">VLOOKUP(CONCATENATE($F2804," ",$G2804),AllocFactorMatrix,(M$4+1),FALSE)*$E2807</f>
        <v>0</v>
      </c>
      <c r="N2804" s="5">
        <f t="shared" ca="1" si="1411"/>
        <v>47.45065596977819</v>
      </c>
      <c r="O2804" s="5">
        <f ca="1">VLOOKUP(CONCATENATE($F2804," ",$G2804),AllocFactorMatrix,(O$4+1),FALSE)*$E2807</f>
        <v>30.23574267319071</v>
      </c>
      <c r="P2804" s="5">
        <f ca="1">VLOOKUP(CONCATENATE($F2804," ",$G2804),AllocFactorMatrix,(P$4+1),FALSE)*$E2807</f>
        <v>0</v>
      </c>
      <c r="Q2804" s="5">
        <f ca="1">VLOOKUP(CONCATENATE($F2804," ",$G2804),AllocFactorMatrix,(Q$4+1),FALSE)*$E2807</f>
        <v>0</v>
      </c>
      <c r="R2804" s="5">
        <f ca="1">VLOOKUP(CONCATENATE($F2804," ",$G2804),AllocFactorMatrix,(R$4+1),FALSE)*$E2807</f>
        <v>0</v>
      </c>
      <c r="S2804" s="5">
        <f t="shared" ca="1" si="1422"/>
        <v>30.23574267319071</v>
      </c>
      <c r="T2804" s="5">
        <f ca="1">VLOOKUP(CONCATENATE($F2804," ",$G2804),AllocFactorMatrix,(T$4+1),FALSE)*$E2807</f>
        <v>0.81751105133413537</v>
      </c>
      <c r="U2804" s="5">
        <f ca="1">VLOOKUP(CONCATENATE($F2804," ",$G2804),AllocFactorMatrix,(U$4+1),FALSE)*$E2807</f>
        <v>0</v>
      </c>
      <c r="V2804" s="5">
        <f ca="1">VLOOKUP(CONCATENATE($F2804," ",$G2804),AllocFactorMatrix,(V$4+1),FALSE)*$E2807</f>
        <v>0</v>
      </c>
      <c r="W2804" s="5">
        <f ca="1">VLOOKUP(CONCATENATE($F2804," ",$G2804),AllocFactorMatrix,(W$4+1),FALSE)*$E2807</f>
        <v>0</v>
      </c>
      <c r="X2804" s="5">
        <f t="shared" ca="1" si="1423"/>
        <v>0.81751105133413537</v>
      </c>
      <c r="Y2804" s="5">
        <f ca="1">VLOOKUP(CONCATENATE($F2804," ",$G2804),AllocFactorMatrix,(Y$4+1),FALSE)*$E2807</f>
        <v>11.152275078871437</v>
      </c>
      <c r="Z2804" s="5">
        <f ca="1">VLOOKUP(CONCATENATE($F2804," ",$G2804),AllocFactorMatrix,(Z$4+1),FALSE)*$E2807</f>
        <v>0</v>
      </c>
      <c r="AA2804" s="5">
        <f t="shared" ca="1" si="1412"/>
        <v>11.152275078871437</v>
      </c>
      <c r="AB2804" s="5">
        <f ca="1">VLOOKUP(CONCATENATE($F2804," ",$G2804),AllocFactorMatrix,(AB$4+1),FALSE)*$E2807</f>
        <v>0.11572751724875234</v>
      </c>
      <c r="AC2804" s="5">
        <f ca="1">VLOOKUP(CONCATENATE($F2804," ",$G2804),AllocFactorMatrix,(AC$4+1),FALSE)*$E2807</f>
        <v>3.9293943164307152</v>
      </c>
      <c r="AD2804" s="5">
        <f ca="1">VLOOKUP(CONCATENATE($F2804," ",$G2804),AllocFactorMatrix,(AD$4+1),FALSE)*$E2807</f>
        <v>0.63917197988157082</v>
      </c>
    </row>
    <row r="2805" spans="4:30" hidden="1" outlineLevel="1">
      <c r="D2805" s="7"/>
      <c r="E2805" s="51"/>
      <c r="F2805" s="52" t="str">
        <f>F2807</f>
        <v>LABOR_M</v>
      </c>
      <c r="G2805" s="55" t="str">
        <f>$G$13</f>
        <v>ENERGY</v>
      </c>
      <c r="H2805" s="4">
        <f t="shared" ca="1" si="1410"/>
        <v>540.41296654800658</v>
      </c>
      <c r="I2805" s="5">
        <f ca="1">VLOOKUP(CONCATENATE($F2805," ",$G2805),AllocFactorMatrix,(I$4+1),FALSE)*$E2807</f>
        <v>202.77758415642043</v>
      </c>
      <c r="J2805" s="5">
        <f ca="1">VLOOKUP(CONCATENATE($F2805," ",$G2805),AllocFactorMatrix,(J$4+1),FALSE)*$E2807</f>
        <v>13.141297760460755</v>
      </c>
      <c r="K2805" s="5">
        <f ca="1">VLOOKUP(CONCATENATE($F2805," ",$G2805),AllocFactorMatrix,(K$4+1),FALSE)*$E2807</f>
        <v>44.090478552052708</v>
      </c>
      <c r="L2805" s="5">
        <f ca="1">VLOOKUP(CONCATENATE($F2805," ",$G2805),AllocFactorMatrix,(L$4+1),FALSE)*$E2807</f>
        <v>1.4012955040616275</v>
      </c>
      <c r="M2805" s="5">
        <f ca="1">VLOOKUP(CONCATENATE($F2805," ",$G2805),AllocFactorMatrix,(M$4+1),FALSE)*$E2807</f>
        <v>0.12918306403581262</v>
      </c>
      <c r="N2805" s="5">
        <f t="shared" ca="1" si="1411"/>
        <v>45.620957120150152</v>
      </c>
      <c r="O2805" s="5">
        <f ca="1">VLOOKUP(CONCATENATE($F2805," ",$G2805),AllocFactorMatrix,(O$4+1),FALSE)*$E2807</f>
        <v>40.197904501765066</v>
      </c>
      <c r="P2805" s="5">
        <f ca="1">VLOOKUP(CONCATENATE($F2805," ",$G2805),AllocFactorMatrix,(P$4+1),FALSE)*$E2807</f>
        <v>7.4519180199821085</v>
      </c>
      <c r="Q2805" s="5">
        <f ca="1">VLOOKUP(CONCATENATE($F2805," ",$G2805),AllocFactorMatrix,(Q$4+1),FALSE)*$E2807</f>
        <v>3.3859608095311247</v>
      </c>
      <c r="R2805" s="5">
        <f ca="1">VLOOKUP(CONCATENATE($F2805," ",$G2805),AllocFactorMatrix,(R$4+1),FALSE)*$E2807</f>
        <v>0.15688557605747003</v>
      </c>
      <c r="S2805" s="5">
        <f t="shared" ca="1" si="1422"/>
        <v>51.192668907335772</v>
      </c>
      <c r="T2805" s="5">
        <f ca="1">VLOOKUP(CONCATENATE($F2805," ",$G2805),AllocFactorMatrix,(T$4+1),FALSE)*$E2807</f>
        <v>1.5404598753842196</v>
      </c>
      <c r="U2805" s="5">
        <f ca="1">VLOOKUP(CONCATENATE($F2805," ",$G2805),AllocFactorMatrix,(U$4+1),FALSE)*$E2807</f>
        <v>27.048167680213073</v>
      </c>
      <c r="V2805" s="5">
        <f ca="1">VLOOKUP(CONCATENATE($F2805," ",$G2805),AllocFactorMatrix,(V$4+1),FALSE)*$E2807</f>
        <v>153.56826626070347</v>
      </c>
      <c r="W2805" s="5">
        <f ca="1">VLOOKUP(CONCATENATE($F2805," ",$G2805),AllocFactorMatrix,(W$4+1),FALSE)*$E2807</f>
        <v>29.13549432313221</v>
      </c>
      <c r="X2805" s="5">
        <f t="shared" ca="1" si="1423"/>
        <v>211.29238813943297</v>
      </c>
      <c r="Y2805" s="5">
        <f ca="1">VLOOKUP(CONCATENATE($F2805," ",$G2805),AllocFactorMatrix,(Y$4+1),FALSE)*$E2807</f>
        <v>10.890824033839801</v>
      </c>
      <c r="Z2805" s="5">
        <f ca="1">VLOOKUP(CONCATENATE($F2805," ",$G2805),AllocFactorMatrix,(Z$4+1),FALSE)*$E2807</f>
        <v>0.17728525361499656</v>
      </c>
      <c r="AA2805" s="5">
        <f t="shared" ca="1" si="1412"/>
        <v>11.068109287454797</v>
      </c>
      <c r="AB2805" s="5">
        <f ca="1">VLOOKUP(CONCATENATE($F2805," ",$G2805),AllocFactorMatrix,(AB$4+1),FALSE)*$E2807</f>
        <v>0.19774743951341853</v>
      </c>
      <c r="AC2805" s="5">
        <f ca="1">VLOOKUP(CONCATENATE($F2805," ",$G2805),AllocFactorMatrix,(AC$4+1),FALSE)*$E2807</f>
        <v>4.2760235795875605</v>
      </c>
      <c r="AD2805" s="5">
        <f ca="1">VLOOKUP(CONCATENATE($F2805," ",$G2805),AllocFactorMatrix,(AD$4+1),FALSE)*$E2807</f>
        <v>0.84619015765091776</v>
      </c>
    </row>
    <row r="2806" spans="4:30" hidden="1" outlineLevel="1">
      <c r="D2806" s="7"/>
      <c r="E2806" s="51"/>
      <c r="F2806" s="52" t="str">
        <f>F2807</f>
        <v>LABOR_M</v>
      </c>
      <c r="G2806" s="55" t="str">
        <f>$G$14</f>
        <v>CUSTOMER</v>
      </c>
      <c r="H2806" s="4">
        <f t="shared" ca="1" si="1410"/>
        <v>407.32835733061387</v>
      </c>
      <c r="I2806" s="5">
        <f ca="1">VLOOKUP(CONCATENATE($F2806," ",$G2806),AllocFactorMatrix,(I$4+1),FALSE)*$E2807</f>
        <v>291.03651551675483</v>
      </c>
      <c r="J2806" s="5">
        <f ca="1">VLOOKUP(CONCATENATE($F2806," ",$G2806),AllocFactorMatrix,(J$4+1),FALSE)*$E2807</f>
        <v>49.805931102409062</v>
      </c>
      <c r="K2806" s="5">
        <f ca="1">VLOOKUP(CONCATENATE($F2806," ",$G2806),AllocFactorMatrix,(K$4+1),FALSE)*$E2807</f>
        <v>14.34142378471738</v>
      </c>
      <c r="L2806" s="5">
        <f ca="1">VLOOKUP(CONCATENATE($F2806," ",$G2806),AllocFactorMatrix,(L$4+1),FALSE)*$E2807</f>
        <v>2.3973542362806315</v>
      </c>
      <c r="M2806" s="5">
        <f ca="1">VLOOKUP(CONCATENATE($F2806," ",$G2806),AllocFactorMatrix,(M$4+1),FALSE)*$E2807</f>
        <v>0.37877047286853149</v>
      </c>
      <c r="N2806" s="5">
        <f t="shared" ca="1" si="1411"/>
        <v>17.117548493866543</v>
      </c>
      <c r="O2806" s="5">
        <f ca="1">VLOOKUP(CONCATENATE($F2806," ",$G2806),AllocFactorMatrix,(O$4+1),FALSE)*$E2807</f>
        <v>2.6761431908233346</v>
      </c>
      <c r="P2806" s="5">
        <f ca="1">VLOOKUP(CONCATENATE($F2806," ",$G2806),AllocFactorMatrix,(P$4+1),FALSE)*$E2807</f>
        <v>0.68730770571137889</v>
      </c>
      <c r="Q2806" s="5">
        <f ca="1">VLOOKUP(CONCATENATE($F2806," ",$G2806),AllocFactorMatrix,(Q$4+1),FALSE)*$E2807</f>
        <v>1.3146051314442444</v>
      </c>
      <c r="R2806" s="5">
        <f ca="1">VLOOKUP(CONCATENATE($F2806," ",$G2806),AllocFactorMatrix,(R$4+1),FALSE)*$E2807</f>
        <v>0.22944417193973798</v>
      </c>
      <c r="S2806" s="5">
        <f t="shared" ca="1" si="1422"/>
        <v>4.9075001999186956</v>
      </c>
      <c r="T2806" s="5">
        <f ca="1">VLOOKUP(CONCATENATE($F2806," ",$G2806),AllocFactorMatrix,(T$4+1),FALSE)*$E2807</f>
        <v>1.8611911971939576E-2</v>
      </c>
      <c r="U2806" s="5">
        <f ca="1">VLOOKUP(CONCATENATE($F2806," ",$G2806),AllocFactorMatrix,(U$4+1),FALSE)*$E2807</f>
        <v>0.40917555877176837</v>
      </c>
      <c r="V2806" s="5">
        <f ca="1">VLOOKUP(CONCATENATE($F2806," ",$G2806),AllocFactorMatrix,(V$4+1),FALSE)*$E2807</f>
        <v>1.9342817442638591</v>
      </c>
      <c r="W2806" s="5">
        <f ca="1">VLOOKUP(CONCATENATE($F2806," ",$G2806),AllocFactorMatrix,(W$4+1),FALSE)*$E2807</f>
        <v>0.34429444109884649</v>
      </c>
      <c r="X2806" s="5">
        <f t="shared" ca="1" si="1423"/>
        <v>2.7063636561064137</v>
      </c>
      <c r="Y2806" s="5">
        <f ca="1">VLOOKUP(CONCATENATE($F2806," ",$G2806),AllocFactorMatrix,(Y$4+1),FALSE)*$E2807</f>
        <v>0.73246586587025908</v>
      </c>
      <c r="Z2806" s="5">
        <f ca="1">VLOOKUP(CONCATENATE($F2806," ",$G2806),AllocFactorMatrix,(Z$4+1),FALSE)*$E2807</f>
        <v>1.1604272244439186E-2</v>
      </c>
      <c r="AA2806" s="5">
        <f t="shared" ca="1" si="1412"/>
        <v>0.74407013811469824</v>
      </c>
      <c r="AB2806" s="5">
        <f ca="1">VLOOKUP(CONCATENATE($F2806," ",$G2806),AllocFactorMatrix,(AB$4+1),FALSE)*$E2807</f>
        <v>2.0871569184576468E-2</v>
      </c>
      <c r="AC2806" s="5">
        <f ca="1">VLOOKUP(CONCATENATE($F2806," ",$G2806),AllocFactorMatrix,(AC$4+1),FALSE)*$E2807</f>
        <v>32.122015855777327</v>
      </c>
      <c r="AD2806" s="5">
        <f ca="1">VLOOKUP(CONCATENATE($F2806," ",$G2806),AllocFactorMatrix,(AD$4+1),FALSE)*$E2807</f>
        <v>8.8675407984817483</v>
      </c>
    </row>
    <row r="2807" spans="4:30" collapsed="1">
      <c r="D2807" s="7" t="s">
        <v>342</v>
      </c>
      <c r="E2807" s="40">
        <v>4503</v>
      </c>
      <c r="F2807" s="10" t="s">
        <v>70</v>
      </c>
      <c r="G2807" s="55" t="str">
        <f>$G$15</f>
        <v>TOTAL</v>
      </c>
      <c r="H2807" s="4">
        <f t="shared" ca="1" si="1410"/>
        <v>4503</v>
      </c>
      <c r="I2807" s="5">
        <f ca="1">VLOOKUP(CONCATENATE($F2807," ",$G2807),AllocFactorMatrix,(I$4+1),FALSE)*$E2807</f>
        <v>2542.1458179740812</v>
      </c>
      <c r="J2807" s="5">
        <f ca="1">VLOOKUP(CONCATENATE($F2807," ",$G2807),AllocFactorMatrix,(J$4+1),FALSE)*$E2807</f>
        <v>162.1814604937089</v>
      </c>
      <c r="K2807" s="5">
        <f ca="1">VLOOKUP(CONCATENATE($F2807," ",$G2807),AllocFactorMatrix,(K$4+1),FALSE)*$E2807</f>
        <v>410.70728431610775</v>
      </c>
      <c r="L2807" s="5">
        <f ca="1">VLOOKUP(CONCATENATE($F2807," ",$G2807),AllocFactorMatrix,(L$4+1),FALSE)*$E2807</f>
        <v>13.324293302215699</v>
      </c>
      <c r="M2807" s="5">
        <f ca="1">VLOOKUP(CONCATENATE($F2807," ",$G2807),AllocFactorMatrix,(M$4+1),FALSE)*$E2807</f>
        <v>1.0509295806445191</v>
      </c>
      <c r="N2807" s="5">
        <f t="shared" ca="1" si="1411"/>
        <v>425.08250719896796</v>
      </c>
      <c r="O2807" s="5">
        <f ca="1">VLOOKUP(CONCATENATE($F2807," ",$G2807),AllocFactorMatrix,(O$4+1),FALSE)*$E2807</f>
        <v>303.5742257396285</v>
      </c>
      <c r="P2807" s="5">
        <f ca="1">VLOOKUP(CONCATENATE($F2807," ",$G2807),AllocFactorMatrix,(P$4+1),FALSE)*$E2807</f>
        <v>51.074249784335983</v>
      </c>
      <c r="Q2807" s="5">
        <f ca="1">VLOOKUP(CONCATENATE($F2807," ",$G2807),AllocFactorMatrix,(Q$4+1),FALSE)*$E2807</f>
        <v>16.474131243658153</v>
      </c>
      <c r="R2807" s="5">
        <f ca="1">VLOOKUP(CONCATENATE($F2807," ",$G2807),AllocFactorMatrix,(R$4+1),FALSE)*$E2807</f>
        <v>0.91524383581680946</v>
      </c>
      <c r="S2807" s="5">
        <f t="shared" ca="1" si="1422"/>
        <v>372.03785060343944</v>
      </c>
      <c r="T2807" s="5">
        <f ca="1">VLOOKUP(CONCATENATE($F2807," ",$G2807),AllocFactorMatrix,(T$4+1),FALSE)*$E2807</f>
        <v>10.492286535888772</v>
      </c>
      <c r="U2807" s="5">
        <f ca="1">VLOOKUP(CONCATENATE($F2807," ",$G2807),AllocFactorMatrix,(U$4+1),FALSE)*$E2807</f>
        <v>159.50313653405914</v>
      </c>
      <c r="V2807" s="5">
        <f ca="1">VLOOKUP(CONCATENATE($F2807," ",$G2807),AllocFactorMatrix,(V$4+1),FALSE)*$E2807</f>
        <v>577.97020346210593</v>
      </c>
      <c r="W2807" s="5">
        <f ca="1">VLOOKUP(CONCATENATE($F2807," ",$G2807),AllocFactorMatrix,(W$4+1),FALSE)*$E2807</f>
        <v>105.69382062300916</v>
      </c>
      <c r="X2807" s="5">
        <f t="shared" ca="1" si="1423"/>
        <v>853.65944715506305</v>
      </c>
      <c r="Y2807" s="5">
        <f ca="1">VLOOKUP(CONCATENATE($F2807," ",$G2807),AllocFactorMatrix,(Y$4+1),FALSE)*$E2807</f>
        <v>93.046749374975064</v>
      </c>
      <c r="Z2807" s="5">
        <f ca="1">VLOOKUP(CONCATENATE($F2807," ",$G2807),AllocFactorMatrix,(Z$4+1),FALSE)*$E2807</f>
        <v>1.3641061056018084</v>
      </c>
      <c r="AA2807" s="5">
        <f t="shared" ca="1" si="1412"/>
        <v>94.41085548057687</v>
      </c>
      <c r="AB2807" s="5">
        <f ca="1">VLOOKUP(CONCATENATE($F2807," ",$G2807),AllocFactorMatrix,(AB$4+1),FALSE)*$E2807</f>
        <v>1.2610030294198717</v>
      </c>
      <c r="AC2807" s="5">
        <f ca="1">VLOOKUP(CONCATENATE($F2807," ",$G2807),AllocFactorMatrix,(AC$4+1),FALSE)*$E2807</f>
        <v>41.594924714850364</v>
      </c>
      <c r="AD2807" s="5">
        <f ca="1">VLOOKUP(CONCATENATE($F2807," ",$G2807),AllocFactorMatrix,(AD$4+1),FALSE)*$E2807</f>
        <v>10.626133349892608</v>
      </c>
    </row>
    <row r="2808" spans="4:30" hidden="1" outlineLevel="1">
      <c r="D2808" s="7"/>
      <c r="E2808" s="51"/>
      <c r="F2808" s="52" t="str">
        <f>F2815</f>
        <v>LABOR_M</v>
      </c>
      <c r="G2808" s="55" t="str">
        <f>$G$8</f>
        <v>PRODUCTION</v>
      </c>
      <c r="H2808" s="4">
        <f t="shared" ca="1" si="1410"/>
        <v>-178670.15015384887</v>
      </c>
      <c r="I2808" s="5">
        <f ca="1">VLOOKUP(CONCATENATE($F2808," ",$G2808),AllocFactorMatrix,(I$4+1),FALSE)*$E2815</f>
        <v>-88009.876868166277</v>
      </c>
      <c r="J2808" s="5">
        <f ca="1">VLOOKUP(CONCATENATE($F2808," ",$G2808),AllocFactorMatrix,(J$4+1),FALSE)*$E2815</f>
        <v>-4350.6426925959313</v>
      </c>
      <c r="K2808" s="5">
        <f ca="1">VLOOKUP(CONCATENATE($F2808," ",$G2808),AllocFactorMatrix,(K$4+1),FALSE)*$E2815</f>
        <v>-15936.154844229735</v>
      </c>
      <c r="L2808" s="5">
        <f ca="1">VLOOKUP(CONCATENATE($F2808," ",$G2808),AllocFactorMatrix,(L$4+1),FALSE)*$E2815</f>
        <v>-501.61357480822892</v>
      </c>
      <c r="M2808" s="5">
        <f ca="1">VLOOKUP(CONCATENATE($F2808," ",$G2808),AllocFactorMatrix,(M$4+1),FALSE)*$E2815</f>
        <v>-47.039715966148883</v>
      </c>
      <c r="N2808" s="5">
        <f t="shared" ca="1" si="1411"/>
        <v>-16484.808135004114</v>
      </c>
      <c r="O2808" s="5">
        <f ca="1">VLOOKUP(CONCATENATE($F2808," ",$G2808),AllocFactorMatrix,(O$4+1),FALSE)*$E2815</f>
        <v>-12113.956722021347</v>
      </c>
      <c r="P2808" s="5">
        <f ca="1">VLOOKUP(CONCATENATE($F2808," ",$G2808),AllocFactorMatrix,(P$4+1),FALSE)*$E2815</f>
        <v>-2257.1830646997196</v>
      </c>
      <c r="Q2808" s="5">
        <f ca="1">VLOOKUP(CONCATENATE($F2808," ",$G2808),AllocFactorMatrix,(Q$4+1),FALSE)*$E2815</f>
        <v>-1019.9789981880549</v>
      </c>
      <c r="R2808" s="5">
        <f ca="1">VLOOKUP(CONCATENATE($F2808," ",$G2808),AllocFactorMatrix,(R$4+1),FALSE)*$E2815</f>
        <v>-45.867315406838294</v>
      </c>
      <c r="S2808" s="5">
        <f ca="1">SUBTOTAL(9,O2808:R2808)</f>
        <v>-15436.986100315959</v>
      </c>
      <c r="T2808" s="5">
        <f ca="1">VLOOKUP(CONCATENATE($F2808," ",$G2808),AllocFactorMatrix,(T$4+1),FALSE)*$E2815</f>
        <v>-423.17153624719765</v>
      </c>
      <c r="U2808" s="5">
        <f ca="1">VLOOKUP(CONCATENATE($F2808," ",$G2808),AllocFactorMatrix,(U$4+1),FALSE)*$E2815</f>
        <v>-6925.1300899391636</v>
      </c>
      <c r="V2808" s="5">
        <f ca="1">VLOOKUP(CONCATENATE($F2808," ",$G2808),AllocFactorMatrix,(V$4+1),FALSE)*$E2815</f>
        <v>-36599.507110709441</v>
      </c>
      <c r="W2808" s="5">
        <f ca="1">VLOOKUP(CONCATENATE($F2808," ",$G2808),AllocFactorMatrix,(W$4+1),FALSE)*$E2815</f>
        <v>-6609.2643743036388</v>
      </c>
      <c r="X2808" s="5">
        <f ca="1">SUBTOTAL(9,T2808:W2808)</f>
        <v>-50557.073111199439</v>
      </c>
      <c r="Y2808" s="5">
        <f ca="1">VLOOKUP(CONCATENATE($F2808," ",$G2808),AllocFactorMatrix,(Y$4+1),FALSE)*$E2815</f>
        <v>-3720.1768868999329</v>
      </c>
      <c r="Z2808" s="5">
        <f ca="1">VLOOKUP(CONCATENATE($F2808," ",$G2808),AllocFactorMatrix,(Z$4+1),FALSE)*$E2815</f>
        <v>-62.311540834194126</v>
      </c>
      <c r="AA2808" s="5">
        <f t="shared" ca="1" si="1412"/>
        <v>-3782.4884277341271</v>
      </c>
      <c r="AB2808" s="5">
        <f ca="1">VLOOKUP(CONCATENATE($F2808," ",$G2808),AllocFactorMatrix,(AB$4+1),FALSE)*$E2815</f>
        <v>-48.274818833002122</v>
      </c>
      <c r="AC2808" s="5">
        <f ca="1">VLOOKUP(CONCATENATE($F2808," ",$G2808),AllocFactorMatrix,(AC$4+1),FALSE)*$E2815</f>
        <v>0</v>
      </c>
      <c r="AD2808" s="5">
        <f ca="1">VLOOKUP(CONCATENATE($F2808," ",$G2808),AllocFactorMatrix,(AD$4+1),FALSE)*$E2815</f>
        <v>0</v>
      </c>
    </row>
    <row r="2809" spans="4:30" hidden="1" outlineLevel="1">
      <c r="D2809" s="7"/>
      <c r="E2809" s="51"/>
      <c r="F2809" s="52" t="str">
        <f>F2815</f>
        <v>LABOR_M</v>
      </c>
      <c r="G2809" s="55" t="str">
        <f>$G$9</f>
        <v>BULKTRAN</v>
      </c>
      <c r="H2809" s="4">
        <f t="shared" ca="1" si="1410"/>
        <v>-652.82823787591053</v>
      </c>
      <c r="I2809" s="5">
        <f ca="1">VLOOKUP(CONCATENATE($F2809," ",$G2809),AllocFactorMatrix,(I$4+1),FALSE)*$E2815</f>
        <v>-321.57208566762466</v>
      </c>
      <c r="J2809" s="5">
        <f ca="1">VLOOKUP(CONCATENATE($F2809," ",$G2809),AllocFactorMatrix,(J$4+1),FALSE)*$E2815</f>
        <v>-15.896457243638384</v>
      </c>
      <c r="K2809" s="5">
        <f ca="1">VLOOKUP(CONCATENATE($F2809," ",$G2809),AllocFactorMatrix,(K$4+1),FALSE)*$E2815</f>
        <v>-58.2278118449997</v>
      </c>
      <c r="L2809" s="5">
        <f ca="1">VLOOKUP(CONCATENATE($F2809," ",$G2809),AllocFactorMatrix,(L$4+1),FALSE)*$E2815</f>
        <v>-1.8328047849890843</v>
      </c>
      <c r="M2809" s="5">
        <f ca="1">VLOOKUP(CONCATENATE($F2809," ",$G2809),AllocFactorMatrix,(M$4+1),FALSE)*$E2815</f>
        <v>-0.17187456806815024</v>
      </c>
      <c r="N2809" s="5">
        <f t="shared" ca="1" si="1411"/>
        <v>-60.232491198056934</v>
      </c>
      <c r="O2809" s="5">
        <f ca="1">VLOOKUP(CONCATENATE($F2809," ",$G2809),AllocFactorMatrix,(O$4+1),FALSE)*$E2815</f>
        <v>-44.262194965037807</v>
      </c>
      <c r="P2809" s="5">
        <f ca="1">VLOOKUP(CONCATENATE($F2809," ",$G2809),AllocFactorMatrix,(P$4+1),FALSE)*$E2815</f>
        <v>-8.2473364544800702</v>
      </c>
      <c r="Q2809" s="5">
        <f ca="1">VLOOKUP(CONCATENATE($F2809," ",$G2809),AllocFactorMatrix,(Q$4+1),FALSE)*$E2815</f>
        <v>-3.7268177783708007</v>
      </c>
      <c r="R2809" s="5">
        <f ca="1">VLOOKUP(CONCATENATE($F2809," ",$G2809),AllocFactorMatrix,(R$4+1),FALSE)*$E2815</f>
        <v>-0.16759082962297392</v>
      </c>
      <c r="S2809" s="5">
        <f t="shared" ref="S2809:S2815" ca="1" si="1424">SUBTOTAL(9,O2809:R2809)</f>
        <v>-56.403940027511652</v>
      </c>
      <c r="T2809" s="5">
        <f ca="1">VLOOKUP(CONCATENATE($F2809," ",$G2809),AllocFactorMatrix,(T$4+1),FALSE)*$E2815</f>
        <v>-1.5461918406047135</v>
      </c>
      <c r="U2809" s="5">
        <f ca="1">VLOOKUP(CONCATENATE($F2809," ",$G2809),AllocFactorMatrix,(U$4+1),FALSE)*$E2815</f>
        <v>-25.303166028480792</v>
      </c>
      <c r="V2809" s="5">
        <f ca="1">VLOOKUP(CONCATENATE($F2809," ",$G2809),AllocFactorMatrix,(V$4+1),FALSE)*$E2815</f>
        <v>-133.72794344011808</v>
      </c>
      <c r="W2809" s="5">
        <f ca="1">VLOOKUP(CONCATENATE($F2809," ",$G2809),AllocFactorMatrix,(W$4+1),FALSE)*$E2815</f>
        <v>-24.149050143056204</v>
      </c>
      <c r="X2809" s="5">
        <f t="shared" ref="X2809:X2815" ca="1" si="1425">SUBTOTAL(9,T2809:W2809)</f>
        <v>-184.72635145225979</v>
      </c>
      <c r="Y2809" s="5">
        <f ca="1">VLOOKUP(CONCATENATE($F2809," ",$G2809),AllocFactorMatrix,(Y$4+1),FALSE)*$E2815</f>
        <v>-13.592849838489137</v>
      </c>
      <c r="Z2809" s="5">
        <f ca="1">VLOOKUP(CONCATENATE($F2809," ",$G2809),AllocFactorMatrix,(Z$4+1),FALSE)*$E2815</f>
        <v>-0.22767503898716299</v>
      </c>
      <c r="AA2809" s="5">
        <f t="shared" ca="1" si="1412"/>
        <v>-13.8205248774763</v>
      </c>
      <c r="AB2809" s="5">
        <f ca="1">VLOOKUP(CONCATENATE($F2809," ",$G2809),AllocFactorMatrix,(AB$4+1),FALSE)*$E2815</f>
        <v>-0.17638740934280625</v>
      </c>
      <c r="AC2809" s="5">
        <f ca="1">VLOOKUP(CONCATENATE($F2809," ",$G2809),AllocFactorMatrix,(AC$4+1),FALSE)*$E2815</f>
        <v>0</v>
      </c>
      <c r="AD2809" s="5">
        <f ca="1">VLOOKUP(CONCATENATE($F2809," ",$G2809),AllocFactorMatrix,(AD$4+1),FALSE)*$E2815</f>
        <v>0</v>
      </c>
    </row>
    <row r="2810" spans="4:30" hidden="1" outlineLevel="1">
      <c r="D2810" s="7"/>
      <c r="E2810" s="51"/>
      <c r="F2810" s="52" t="str">
        <f>F2815</f>
        <v>LABOR_M</v>
      </c>
      <c r="G2810" s="55" t="str">
        <f>$G$10</f>
        <v>SUBTRAN</v>
      </c>
      <c r="H2810" s="4">
        <f t="shared" ca="1" si="1410"/>
        <v>-143.59513393805875</v>
      </c>
      <c r="I2810" s="5">
        <f ca="1">VLOOKUP(CONCATENATE($F2810," ",$G2810),AllocFactorMatrix,(I$4+1),FALSE)*$E2815</f>
        <v>-69.911794154115626</v>
      </c>
      <c r="J2810" s="5">
        <f ca="1">VLOOKUP(CONCATENATE($F2810," ",$G2810),AllocFactorMatrix,(J$4+1),FALSE)*$E2815</f>
        <v>-3.3740346413623836</v>
      </c>
      <c r="K2810" s="5">
        <f ca="1">VLOOKUP(CONCATENATE($F2810," ",$G2810),AllocFactorMatrix,(K$4+1),FALSE)*$E2815</f>
        <v>-12.274573050559598</v>
      </c>
      <c r="L2810" s="5">
        <f ca="1">VLOOKUP(CONCATENATE($F2810," ",$G2810),AllocFactorMatrix,(L$4+1),FALSE)*$E2815</f>
        <v>-0.37915001265591919</v>
      </c>
      <c r="M2810" s="5">
        <f ca="1">VLOOKUP(CONCATENATE($F2810," ",$G2810),AllocFactorMatrix,(M$4+1),FALSE)*$E2815</f>
        <v>-4.7221128876877953E-2</v>
      </c>
      <c r="N2810" s="5">
        <f t="shared" ca="1" si="1411"/>
        <v>-12.700944192092395</v>
      </c>
      <c r="O2810" s="5">
        <f ca="1">VLOOKUP(CONCATENATE($F2810," ",$G2810),AllocFactorMatrix,(O$4+1),FALSE)*$E2815</f>
        <v>-9.2736317890044671</v>
      </c>
      <c r="P2810" s="5">
        <f ca="1">VLOOKUP(CONCATENATE($F2810," ",$G2810),AllocFactorMatrix,(P$4+1),FALSE)*$E2815</f>
        <v>-1.7239573332208171</v>
      </c>
      <c r="Q2810" s="5">
        <f ca="1">VLOOKUP(CONCATENATE($F2810," ",$G2810),AllocFactorMatrix,(Q$4+1),FALSE)*$E2815</f>
        <v>-1.0257751548830201</v>
      </c>
      <c r="R2810" s="5">
        <f ca="1">VLOOKUP(CONCATENATE($F2810," ",$G2810),AllocFactorMatrix,(R$4+1),FALSE)*$E2815</f>
        <v>0</v>
      </c>
      <c r="S2810" s="5">
        <f t="shared" ca="1" si="1424"/>
        <v>-12.023364277108303</v>
      </c>
      <c r="T2810" s="5">
        <f ca="1">VLOOKUP(CONCATENATE($F2810," ",$G2810),AllocFactorMatrix,(T$4+1),FALSE)*$E2815</f>
        <v>-0.32381929875448145</v>
      </c>
      <c r="U2810" s="5">
        <f ca="1">VLOOKUP(CONCATENATE($F2810," ",$G2810),AllocFactorMatrix,(U$4+1),FALSE)*$E2815</f>
        <v>-5.30110680351049</v>
      </c>
      <c r="V2810" s="5">
        <f ca="1">VLOOKUP(CONCATENATE($F2810," ",$G2810),AllocFactorMatrix,(V$4+1),FALSE)*$E2815</f>
        <v>-36.931131214525898</v>
      </c>
      <c r="W2810" s="5">
        <f ca="1">VLOOKUP(CONCATENATE($F2810," ",$G2810),AllocFactorMatrix,(W$4+1),FALSE)*$E2815</f>
        <v>0</v>
      </c>
      <c r="X2810" s="5">
        <f t="shared" ca="1" si="1425"/>
        <v>-42.55605731679087</v>
      </c>
      <c r="Y2810" s="5">
        <f ca="1">VLOOKUP(CONCATENATE($F2810," ",$G2810),AllocFactorMatrix,(Y$4+1),FALSE)*$E2815</f>
        <v>-2.7910914737782675</v>
      </c>
      <c r="Z2810" s="5">
        <f ca="1">VLOOKUP(CONCATENATE($F2810," ",$G2810),AllocFactorMatrix,(Z$4+1),FALSE)*$E2815</f>
        <v>-4.6527570696380471E-2</v>
      </c>
      <c r="AA2810" s="5">
        <f t="shared" ca="1" si="1412"/>
        <v>-2.8376190444746481</v>
      </c>
      <c r="AB2810" s="5">
        <f ca="1">VLOOKUP(CONCATENATE($F2810," ",$G2810),AllocFactorMatrix,(AB$4+1),FALSE)*$E2815</f>
        <v>-3.7271225167355024E-2</v>
      </c>
      <c r="AC2810" s="5">
        <f ca="1">VLOOKUP(CONCATENATE($F2810," ",$G2810),AllocFactorMatrix,(AC$4+1),FALSE)*$E2815</f>
        <v>-0.12673013336193911</v>
      </c>
      <c r="AD2810" s="5">
        <f ca="1">VLOOKUP(CONCATENATE($F2810," ",$G2810),AllocFactorMatrix,(AD$4+1),FALSE)*$E2815</f>
        <v>-2.7318953585192443E-2</v>
      </c>
    </row>
    <row r="2811" spans="4:30" hidden="1" outlineLevel="1">
      <c r="D2811" s="7"/>
      <c r="E2811" s="51"/>
      <c r="F2811" s="52" t="str">
        <f>F2815</f>
        <v>LABOR_M</v>
      </c>
      <c r="G2811" s="55" t="str">
        <f>$G$11</f>
        <v>DISTPRI</v>
      </c>
      <c r="H2811" s="4">
        <f t="shared" ca="1" si="1410"/>
        <v>-92001.183800746585</v>
      </c>
      <c r="I2811" s="5">
        <f ca="1">VLOOKUP(CONCATENATE($F2811," ",$G2811),AllocFactorMatrix,(I$4+1),FALSE)*$E2815</f>
        <v>-61488.315033046856</v>
      </c>
      <c r="J2811" s="5">
        <f ca="1">VLOOKUP(CONCATENATE($F2811," ",$G2811),AllocFactorMatrix,(J$4+1),FALSE)*$E2815</f>
        <v>-2898.3986531401447</v>
      </c>
      <c r="K2811" s="5">
        <f ca="1">VLOOKUP(CONCATENATE($F2811," ",$G2811),AllocFactorMatrix,(K$4+1),FALSE)*$E2815</f>
        <v>-10524.26339401985</v>
      </c>
      <c r="L2811" s="5">
        <f ca="1">VLOOKUP(CONCATENATE($F2811," ",$G2811),AllocFactorMatrix,(L$4+1),FALSE)*$E2815</f>
        <v>-325.25450118044819</v>
      </c>
      <c r="M2811" s="5">
        <f ca="1">VLOOKUP(CONCATENATE($F2811," ",$G2811),AllocFactorMatrix,(M$4+1),FALSE)*$E2815</f>
        <v>0</v>
      </c>
      <c r="N2811" s="5">
        <f t="shared" ca="1" si="1411"/>
        <v>-10849.517895200299</v>
      </c>
      <c r="O2811" s="5">
        <f ca="1">VLOOKUP(CONCATENATE($F2811," ",$G2811),AllocFactorMatrix,(O$4+1),FALSE)*$E2815</f>
        <v>-7891.3580615580122</v>
      </c>
      <c r="P2811" s="5">
        <f ca="1">VLOOKUP(CONCATENATE($F2811," ",$G2811),AllocFactorMatrix,(P$4+1),FALSE)*$E2815</f>
        <v>-1469.7659700063662</v>
      </c>
      <c r="Q2811" s="5">
        <f ca="1">VLOOKUP(CONCATENATE($F2811," ",$G2811),AllocFactorMatrix,(Q$4+1),FALSE)*$E2815</f>
        <v>0</v>
      </c>
      <c r="R2811" s="5">
        <f ca="1">VLOOKUP(CONCATENATE($F2811," ",$G2811),AllocFactorMatrix,(R$4+1),FALSE)*$E2815</f>
        <v>0</v>
      </c>
      <c r="S2811" s="5">
        <f t="shared" ca="1" si="1424"/>
        <v>-9361.124031564379</v>
      </c>
      <c r="T2811" s="5">
        <f ca="1">VLOOKUP(CONCATENATE($F2811," ",$G2811),AllocFactorMatrix,(T$4+1),FALSE)*$E2815</f>
        <v>-281.32205182024092</v>
      </c>
      <c r="U2811" s="5">
        <f ca="1">VLOOKUP(CONCATENATE($F2811," ",$G2811),AllocFactorMatrix,(U$4+1),FALSE)*$E2815</f>
        <v>-4537.0881073521596</v>
      </c>
      <c r="V2811" s="5">
        <f ca="1">VLOOKUP(CONCATENATE($F2811," ",$G2811),AllocFactorMatrix,(V$4+1),FALSE)*$E2815</f>
        <v>0</v>
      </c>
      <c r="W2811" s="5">
        <f ca="1">VLOOKUP(CONCATENATE($F2811," ",$G2811),AllocFactorMatrix,(W$4+1),FALSE)*$E2815</f>
        <v>0</v>
      </c>
      <c r="X2811" s="5">
        <f t="shared" ca="1" si="1425"/>
        <v>-4818.4101591724002</v>
      </c>
      <c r="Y2811" s="5">
        <f ca="1">VLOOKUP(CONCATENATE($F2811," ",$G2811),AllocFactorMatrix,(Y$4+1),FALSE)*$E2815</f>
        <v>-2379.6071077729075</v>
      </c>
      <c r="Z2811" s="5">
        <f ca="1">VLOOKUP(CONCATENATE($F2811," ",$G2811),AllocFactorMatrix,(Z$4+1),FALSE)*$E2815</f>
        <v>-39.701161559921829</v>
      </c>
      <c r="AA2811" s="5">
        <f t="shared" ca="1" si="1412"/>
        <v>-2419.3082693328292</v>
      </c>
      <c r="AB2811" s="5">
        <f ca="1">VLOOKUP(CONCATENATE($F2811," ",$G2811),AllocFactorMatrix,(AB$4+1),FALSE)*$E2815</f>
        <v>-32.16459310326448</v>
      </c>
      <c r="AC2811" s="5">
        <f ca="1">VLOOKUP(CONCATENATE($F2811," ",$G2811),AllocFactorMatrix,(AC$4+1),FALSE)*$E2815</f>
        <v>-110.19142735857722</v>
      </c>
      <c r="AD2811" s="5">
        <f ca="1">VLOOKUP(CONCATENATE($F2811," ",$G2811),AllocFactorMatrix,(AD$4+1),FALSE)*$E2815</f>
        <v>-23.753738827826123</v>
      </c>
    </row>
    <row r="2812" spans="4:30" hidden="1" outlineLevel="1">
      <c r="D2812" s="7"/>
      <c r="E2812" s="51"/>
      <c r="F2812" s="52" t="str">
        <f>F2815</f>
        <v>LABOR_M</v>
      </c>
      <c r="G2812" s="55" t="str">
        <f>$G$12</f>
        <v>DISTSEC</v>
      </c>
      <c r="H2812" s="4">
        <f t="shared" ca="1" si="1410"/>
        <v>-37970.0201325175</v>
      </c>
      <c r="I2812" s="5">
        <f ca="1">VLOOKUP(CONCATENATE($F2812," ",$G2812),AllocFactorMatrix,(I$4+1),FALSE)*$E2815</f>
        <v>-28390.239170508747</v>
      </c>
      <c r="J2812" s="5">
        <f ca="1">VLOOKUP(CONCATENATE($F2812," ",$G2812),AllocFactorMatrix,(J$4+1),FALSE)*$E2815</f>
        <v>-1368.7024786454638</v>
      </c>
      <c r="K2812" s="5">
        <f ca="1">VLOOKUP(CONCATENATE($F2812," ",$G2812),AllocFactorMatrix,(K$4+1),FALSE)*$E2815</f>
        <v>-4129.9457676240918</v>
      </c>
      <c r="L2812" s="5">
        <f ca="1">VLOOKUP(CONCATENATE($F2812," ",$G2812),AllocFactorMatrix,(L$4+1),FALSE)*$E2815</f>
        <v>0</v>
      </c>
      <c r="M2812" s="5">
        <f ca="1">VLOOKUP(CONCATENATE($F2812," ",$G2812),AllocFactorMatrix,(M$4+1),FALSE)*$E2815</f>
        <v>0</v>
      </c>
      <c r="N2812" s="5">
        <f t="shared" ca="1" si="1411"/>
        <v>-4129.9457676240918</v>
      </c>
      <c r="O2812" s="5">
        <f ca="1">VLOOKUP(CONCATENATE($F2812," ",$G2812),AllocFactorMatrix,(O$4+1),FALSE)*$E2815</f>
        <v>-2631.6175178620788</v>
      </c>
      <c r="P2812" s="5">
        <f ca="1">VLOOKUP(CONCATENATE($F2812," ",$G2812),AllocFactorMatrix,(P$4+1),FALSE)*$E2815</f>
        <v>0</v>
      </c>
      <c r="Q2812" s="5">
        <f ca="1">VLOOKUP(CONCATENATE($F2812," ",$G2812),AllocFactorMatrix,(Q$4+1),FALSE)*$E2815</f>
        <v>0</v>
      </c>
      <c r="R2812" s="5">
        <f ca="1">VLOOKUP(CONCATENATE($F2812," ",$G2812),AllocFactorMatrix,(R$4+1),FALSE)*$E2815</f>
        <v>0</v>
      </c>
      <c r="S2812" s="5">
        <f t="shared" ca="1" si="1424"/>
        <v>-2631.6175178620788</v>
      </c>
      <c r="T2812" s="5">
        <f ca="1">VLOOKUP(CONCATENATE($F2812," ",$G2812),AllocFactorMatrix,(T$4+1),FALSE)*$E2815</f>
        <v>-71.15341690099541</v>
      </c>
      <c r="U2812" s="5">
        <f ca="1">VLOOKUP(CONCATENATE($F2812," ",$G2812),AllocFactorMatrix,(U$4+1),FALSE)*$E2815</f>
        <v>0</v>
      </c>
      <c r="V2812" s="5">
        <f ca="1">VLOOKUP(CONCATENATE($F2812," ",$G2812),AllocFactorMatrix,(V$4+1),FALSE)*$E2815</f>
        <v>0</v>
      </c>
      <c r="W2812" s="5">
        <f ca="1">VLOOKUP(CONCATENATE($F2812," ",$G2812),AllocFactorMatrix,(W$4+1),FALSE)*$E2815</f>
        <v>0</v>
      </c>
      <c r="X2812" s="5">
        <f t="shared" ca="1" si="1425"/>
        <v>-71.15341690099541</v>
      </c>
      <c r="Y2812" s="5">
        <f ca="1">VLOOKUP(CONCATENATE($F2812," ",$G2812),AllocFactorMatrix,(Y$4+1),FALSE)*$E2815</f>
        <v>-970.65657618515809</v>
      </c>
      <c r="Z2812" s="5">
        <f ca="1">VLOOKUP(CONCATENATE($F2812," ",$G2812),AllocFactorMatrix,(Z$4+1),FALSE)*$E2815</f>
        <v>0</v>
      </c>
      <c r="AA2812" s="5">
        <f t="shared" ca="1" si="1412"/>
        <v>-970.65657618515809</v>
      </c>
      <c r="AB2812" s="5">
        <f ca="1">VLOOKUP(CONCATENATE($F2812," ",$G2812),AllocFactorMatrix,(AB$4+1),FALSE)*$E2815</f>
        <v>-10.072534515930382</v>
      </c>
      <c r="AC2812" s="5">
        <f ca="1">VLOOKUP(CONCATENATE($F2812," ",$G2812),AllocFactorMatrix,(AC$4+1),FALSE)*$E2815</f>
        <v>-342.00128733320554</v>
      </c>
      <c r="AD2812" s="5">
        <f ca="1">VLOOKUP(CONCATENATE($F2812," ",$G2812),AllocFactorMatrix,(AD$4+1),FALSE)*$E2815</f>
        <v>-55.631382941830893</v>
      </c>
    </row>
    <row r="2813" spans="4:30" hidden="1" outlineLevel="1">
      <c r="D2813" s="7"/>
      <c r="E2813" s="51"/>
      <c r="F2813" s="52" t="str">
        <f>F2815</f>
        <v>LABOR_M</v>
      </c>
      <c r="G2813" s="55" t="str">
        <f>$G$13</f>
        <v>ENERGY</v>
      </c>
      <c r="H2813" s="4">
        <f t="shared" ca="1" si="1410"/>
        <v>-47035.730030489474</v>
      </c>
      <c r="I2813" s="5">
        <f ca="1">VLOOKUP(CONCATENATE($F2813," ",$G2813),AllocFactorMatrix,(I$4+1),FALSE)*$E2815</f>
        <v>-17649.080046211246</v>
      </c>
      <c r="J2813" s="5">
        <f ca="1">VLOOKUP(CONCATENATE($F2813," ",$G2813),AllocFactorMatrix,(J$4+1),FALSE)*$E2815</f>
        <v>-1143.7744317269248</v>
      </c>
      <c r="K2813" s="5">
        <f ca="1">VLOOKUP(CONCATENATE($F2813," ",$G2813),AllocFactorMatrix,(K$4+1),FALSE)*$E2815</f>
        <v>-3837.4872078596068</v>
      </c>
      <c r="L2813" s="5">
        <f ca="1">VLOOKUP(CONCATENATE($F2813," ",$G2813),AllocFactorMatrix,(L$4+1),FALSE)*$E2815</f>
        <v>-121.96405545744115</v>
      </c>
      <c r="M2813" s="5">
        <f ca="1">VLOOKUP(CONCATENATE($F2813," ",$G2813),AllocFactorMatrix,(M$4+1),FALSE)*$E2815</f>
        <v>-11.243660127759249</v>
      </c>
      <c r="N2813" s="5">
        <f t="shared" ca="1" si="1411"/>
        <v>-3970.694923444807</v>
      </c>
      <c r="O2813" s="5">
        <f ca="1">VLOOKUP(CONCATENATE($F2813," ",$G2813),AllocFactorMatrix,(O$4+1),FALSE)*$E2815</f>
        <v>-3498.6906328578229</v>
      </c>
      <c r="P2813" s="5">
        <f ca="1">VLOOKUP(CONCATENATE($F2813," ",$G2813),AllocFactorMatrix,(P$4+1),FALSE)*$E2815</f>
        <v>-648.58992269587122</v>
      </c>
      <c r="Q2813" s="5">
        <f ca="1">VLOOKUP(CONCATENATE($F2813," ",$G2813),AllocFactorMatrix,(Q$4+1),FALSE)*$E2815</f>
        <v>-294.70265961276829</v>
      </c>
      <c r="R2813" s="5">
        <f ca="1">VLOOKUP(CONCATENATE($F2813," ",$G2813),AllocFactorMatrix,(R$4+1),FALSE)*$E2815</f>
        <v>-13.654793755696202</v>
      </c>
      <c r="S2813" s="5">
        <f t="shared" ca="1" si="1424"/>
        <v>-4455.6380089221584</v>
      </c>
      <c r="T2813" s="5">
        <f ca="1">VLOOKUP(CONCATENATE($F2813," ",$G2813),AllocFactorMatrix,(T$4+1),FALSE)*$E2815</f>
        <v>-134.07645505659241</v>
      </c>
      <c r="U2813" s="5">
        <f ca="1">VLOOKUP(CONCATENATE($F2813," ",$G2813),AllocFactorMatrix,(U$4+1),FALSE)*$E2815</f>
        <v>-2354.181693589871</v>
      </c>
      <c r="V2813" s="5">
        <f ca="1">VLOOKUP(CONCATENATE($F2813," ",$G2813),AllocFactorMatrix,(V$4+1),FALSE)*$E2815</f>
        <v>-13366.066249720734</v>
      </c>
      <c r="W2813" s="5">
        <f ca="1">VLOOKUP(CONCATENATE($F2813," ",$G2813),AllocFactorMatrix,(W$4+1),FALSE)*$E2815</f>
        <v>-2535.855595844529</v>
      </c>
      <c r="X2813" s="5">
        <f t="shared" ca="1" si="1425"/>
        <v>-18390.179994211725</v>
      </c>
      <c r="Y2813" s="5">
        <f ca="1">VLOOKUP(CONCATENATE($F2813," ",$G2813),AllocFactorMatrix,(Y$4+1),FALSE)*$E2815</f>
        <v>-947.90075511585553</v>
      </c>
      <c r="Z2813" s="5">
        <f ca="1">VLOOKUP(CONCATENATE($F2813," ",$G2813),AllocFactorMatrix,(Z$4+1),FALSE)*$E2815</f>
        <v>-15.430313193051552</v>
      </c>
      <c r="AA2813" s="5">
        <f t="shared" ca="1" si="1412"/>
        <v>-963.33106830890711</v>
      </c>
      <c r="AB2813" s="5">
        <f ca="1">VLOOKUP(CONCATENATE($F2813," ",$G2813),AllocFactorMatrix,(AB$4+1),FALSE)*$E2815</f>
        <v>-17.211273146510344</v>
      </c>
      <c r="AC2813" s="5">
        <f ca="1">VLOOKUP(CONCATENATE($F2813," ",$G2813),AllocFactorMatrix,(AC$4+1),FALSE)*$E2815</f>
        <v>-372.17073449998537</v>
      </c>
      <c r="AD2813" s="5">
        <f ca="1">VLOOKUP(CONCATENATE($F2813," ",$G2813),AllocFactorMatrix,(AD$4+1),FALSE)*$E2815</f>
        <v>-73.649550017209322</v>
      </c>
    </row>
    <row r="2814" spans="4:30" hidden="1" outlineLevel="1">
      <c r="D2814" s="7"/>
      <c r="E2814" s="51"/>
      <c r="F2814" s="52" t="str">
        <f>F2815</f>
        <v>LABOR_M</v>
      </c>
      <c r="G2814" s="55" t="str">
        <f>$G$14</f>
        <v>CUSTOMER</v>
      </c>
      <c r="H2814" s="4">
        <f t="shared" ca="1" si="1410"/>
        <v>-35452.492510583659</v>
      </c>
      <c r="I2814" s="5">
        <f ca="1">VLOOKUP(CONCATENATE($F2814," ",$G2814),AllocFactorMatrix,(I$4+1),FALSE)*$E2815</f>
        <v>-25330.841079373677</v>
      </c>
      <c r="J2814" s="5">
        <f ca="1">VLOOKUP(CONCATENATE($F2814," ",$G2814),AllocFactorMatrix,(J$4+1),FALSE)*$E2815</f>
        <v>-4334.9410067161389</v>
      </c>
      <c r="K2814" s="5">
        <f ca="1">VLOOKUP(CONCATENATE($F2814," ",$G2814),AllocFactorMatrix,(K$4+1),FALSE)*$E2815</f>
        <v>-1248.229371141271</v>
      </c>
      <c r="L2814" s="5">
        <f ca="1">VLOOKUP(CONCATENATE($F2814," ",$G2814),AllocFactorMatrix,(L$4+1),FALSE)*$E2815</f>
        <v>-208.6576629821281</v>
      </c>
      <c r="M2814" s="5">
        <f ca="1">VLOOKUP(CONCATENATE($F2814," ",$G2814),AllocFactorMatrix,(M$4+1),FALSE)*$E2815</f>
        <v>-32.966910137568746</v>
      </c>
      <c r="N2814" s="5">
        <f t="shared" ca="1" si="1411"/>
        <v>-1489.8539442609679</v>
      </c>
      <c r="O2814" s="5">
        <f ca="1">VLOOKUP(CONCATENATE($F2814," ",$G2814),AllocFactorMatrix,(O$4+1),FALSE)*$E2815</f>
        <v>-232.9225174787089</v>
      </c>
      <c r="P2814" s="5">
        <f ca="1">VLOOKUP(CONCATENATE($F2814," ",$G2814),AllocFactorMatrix,(P$4+1),FALSE)*$E2815</f>
        <v>-59.820954889770789</v>
      </c>
      <c r="Q2814" s="5">
        <f ca="1">VLOOKUP(CONCATENATE($F2814," ",$G2814),AllocFactorMatrix,(Q$4+1),FALSE)*$E2815</f>
        <v>-114.41881651041903</v>
      </c>
      <c r="R2814" s="5">
        <f ca="1">VLOOKUP(CONCATENATE($F2814," ",$G2814),AllocFactorMatrix,(R$4+1),FALSE)*$E2815</f>
        <v>-19.970050306829613</v>
      </c>
      <c r="S2814" s="5">
        <f t="shared" ca="1" si="1424"/>
        <v>-427.13233918572831</v>
      </c>
      <c r="T2814" s="5">
        <f ca="1">VLOOKUP(CONCATENATE($F2814," ",$G2814),AllocFactorMatrix,(T$4+1),FALSE)*$E2815</f>
        <v>-1.6199183236763024</v>
      </c>
      <c r="U2814" s="5">
        <f ca="1">VLOOKUP(CONCATENATE($F2814," ",$G2814),AllocFactorMatrix,(U$4+1),FALSE)*$E2815</f>
        <v>-35.613266721559867</v>
      </c>
      <c r="V2814" s="5">
        <f ca="1">VLOOKUP(CONCATENATE($F2814," ",$G2814),AllocFactorMatrix,(V$4+1),FALSE)*$E2815</f>
        <v>-168.35338816397007</v>
      </c>
      <c r="W2814" s="5">
        <f ca="1">VLOOKUP(CONCATENATE($F2814," ",$G2814),AllocFactorMatrix,(W$4+1),FALSE)*$E2815</f>
        <v>-29.966232094627252</v>
      </c>
      <c r="X2814" s="5">
        <f t="shared" ca="1" si="1425"/>
        <v>-235.55280530383348</v>
      </c>
      <c r="Y2814" s="5">
        <f ca="1">VLOOKUP(CONCATENATE($F2814," ",$G2814),AllocFactorMatrix,(Y$4+1),FALSE)*$E2815</f>
        <v>-63.751369519668486</v>
      </c>
      <c r="Z2814" s="5">
        <f ca="1">VLOOKUP(CONCATENATE($F2814," ",$G2814),AllocFactorMatrix,(Z$4+1),FALSE)*$E2815</f>
        <v>-1.0099968917774977</v>
      </c>
      <c r="AA2814" s="5">
        <f t="shared" ca="1" si="1412"/>
        <v>-64.761366411445991</v>
      </c>
      <c r="AB2814" s="5">
        <f ca="1">VLOOKUP(CONCATENATE($F2814," ",$G2814),AllocFactorMatrix,(AB$4+1),FALSE)*$E2815</f>
        <v>-1.8165913000742431</v>
      </c>
      <c r="AC2814" s="5">
        <f ca="1">VLOOKUP(CONCATENATE($F2814," ",$G2814),AllocFactorMatrix,(AC$4+1),FALSE)*$E2815</f>
        <v>-2795.7924020189616</v>
      </c>
      <c r="AD2814" s="5">
        <f ca="1">VLOOKUP(CONCATENATE($F2814," ",$G2814),AllocFactorMatrix,(AD$4+1),FALSE)*$E2815</f>
        <v>-771.80097601282648</v>
      </c>
    </row>
    <row r="2815" spans="4:30" collapsed="1">
      <c r="D2815" s="7" t="s">
        <v>343</v>
      </c>
      <c r="E2815" s="40">
        <v>-391926</v>
      </c>
      <c r="F2815" s="10" t="s">
        <v>70</v>
      </c>
      <c r="G2815" s="55" t="str">
        <f>$G$15</f>
        <v>TOTAL</v>
      </c>
      <c r="H2815" s="4">
        <f t="shared" ca="1" si="1410"/>
        <v>-391926</v>
      </c>
      <c r="I2815" s="5">
        <f ca="1">VLOOKUP(CONCATENATE($F2815," ",$G2815),AllocFactorMatrix,(I$4+1),FALSE)*$E2815</f>
        <v>-221259.83607712851</v>
      </c>
      <c r="J2815" s="5">
        <f ca="1">VLOOKUP(CONCATENATE($F2815," ",$G2815),AllocFactorMatrix,(J$4+1),FALSE)*$E2815</f>
        <v>-14115.729754709604</v>
      </c>
      <c r="K2815" s="5">
        <f ca="1">VLOOKUP(CONCATENATE($F2815," ",$G2815),AllocFactorMatrix,(K$4+1),FALSE)*$E2815</f>
        <v>-35746.582969770119</v>
      </c>
      <c r="L2815" s="5">
        <f ca="1">VLOOKUP(CONCATENATE($F2815," ",$G2815),AllocFactorMatrix,(L$4+1),FALSE)*$E2815</f>
        <v>-1159.7017492258915</v>
      </c>
      <c r="M2815" s="5">
        <f ca="1">VLOOKUP(CONCATENATE($F2815," ",$G2815),AllocFactorMatrix,(M$4+1),FALSE)*$E2815</f>
        <v>-91.46938192842191</v>
      </c>
      <c r="N2815" s="5">
        <f t="shared" ca="1" si="1411"/>
        <v>-36997.754100924431</v>
      </c>
      <c r="O2815" s="5">
        <f ca="1">VLOOKUP(CONCATENATE($F2815," ",$G2815),AllocFactorMatrix,(O$4+1),FALSE)*$E2815</f>
        <v>-26422.081278532009</v>
      </c>
      <c r="P2815" s="5">
        <f ca="1">VLOOKUP(CONCATENATE($F2815," ",$G2815),AllocFactorMatrix,(P$4+1),FALSE)*$E2815</f>
        <v>-4445.3312060794278</v>
      </c>
      <c r="Q2815" s="5">
        <f ca="1">VLOOKUP(CONCATENATE($F2815," ",$G2815),AllocFactorMatrix,(Q$4+1),FALSE)*$E2815</f>
        <v>-1433.8530672444961</v>
      </c>
      <c r="R2815" s="5">
        <f ca="1">VLOOKUP(CONCATENATE($F2815," ",$G2815),AllocFactorMatrix,(R$4+1),FALSE)*$E2815</f>
        <v>-79.659750298987092</v>
      </c>
      <c r="S2815" s="5">
        <f t="shared" ca="1" si="1424"/>
        <v>-32380.925302154919</v>
      </c>
      <c r="T2815" s="5">
        <f ca="1">VLOOKUP(CONCATENATE($F2815," ",$G2815),AllocFactorMatrix,(T$4+1),FALSE)*$E2815</f>
        <v>-913.21338948806192</v>
      </c>
      <c r="U2815" s="5">
        <f ca="1">VLOOKUP(CONCATENATE($F2815," ",$G2815),AllocFactorMatrix,(U$4+1),FALSE)*$E2815</f>
        <v>-13882.617430434746</v>
      </c>
      <c r="V2815" s="5">
        <f ca="1">VLOOKUP(CONCATENATE($F2815," ",$G2815),AllocFactorMatrix,(V$4+1),FALSE)*$E2815</f>
        <v>-50304.585823248795</v>
      </c>
      <c r="W2815" s="5">
        <f ca="1">VLOOKUP(CONCATENATE($F2815," ",$G2815),AllocFactorMatrix,(W$4+1),FALSE)*$E2815</f>
        <v>-9199.2352523858517</v>
      </c>
      <c r="X2815" s="5">
        <f t="shared" ca="1" si="1425"/>
        <v>-74299.651895557457</v>
      </c>
      <c r="Y2815" s="5">
        <f ca="1">VLOOKUP(CONCATENATE($F2815," ",$G2815),AllocFactorMatrix,(Y$4+1),FALSE)*$E2815</f>
        <v>-8098.4766368057908</v>
      </c>
      <c r="Z2815" s="5">
        <f ca="1">VLOOKUP(CONCATENATE($F2815," ",$G2815),AllocFactorMatrix,(Z$4+1),FALSE)*$E2815</f>
        <v>-118.72721508862855</v>
      </c>
      <c r="AA2815" s="5">
        <f t="shared" ca="1" si="1412"/>
        <v>-8217.2038518944191</v>
      </c>
      <c r="AB2815" s="5">
        <f ca="1">VLOOKUP(CONCATENATE($F2815," ",$G2815),AllocFactorMatrix,(AB$4+1),FALSE)*$E2815</f>
        <v>-109.75346953329172</v>
      </c>
      <c r="AC2815" s="5">
        <f ca="1">VLOOKUP(CONCATENATE($F2815," ",$G2815),AllocFactorMatrix,(AC$4+1),FALSE)*$E2815</f>
        <v>-3620.2825813440913</v>
      </c>
      <c r="AD2815" s="5">
        <f ca="1">VLOOKUP(CONCATENATE($F2815," ",$G2815),AllocFactorMatrix,(AD$4+1),FALSE)*$E2815</f>
        <v>-924.86296675327799</v>
      </c>
    </row>
    <row r="2816" spans="4:30" hidden="1" outlineLevel="1">
      <c r="D2816" s="7"/>
      <c r="E2816" s="51"/>
      <c r="F2816" s="52" t="str">
        <f>F2823</f>
        <v>TRANS_TOTAL</v>
      </c>
      <c r="G2816" s="55" t="str">
        <f>$G$8</f>
        <v>PRODUCTION</v>
      </c>
      <c r="H2816" s="4">
        <f t="shared" ref="H2816:H2823" si="1426">SUBTOTAL(9,I2816:AD2816)</f>
        <v>0</v>
      </c>
      <c r="I2816" s="5">
        <f>VLOOKUP(CONCATENATE($F2816," ",$G2816),AllocFactorMatrix,(I$4+1),FALSE)*$E2823</f>
        <v>0</v>
      </c>
      <c r="J2816" s="5">
        <f>VLOOKUP(CONCATENATE($F2816," ",$G2816),AllocFactorMatrix,(J$4+1),FALSE)*$E2823</f>
        <v>0</v>
      </c>
      <c r="K2816" s="5">
        <f>VLOOKUP(CONCATENATE($F2816," ",$G2816),AllocFactorMatrix,(K$4+1),FALSE)*$E2823</f>
        <v>0</v>
      </c>
      <c r="L2816" s="5">
        <f>VLOOKUP(CONCATENATE($F2816," ",$G2816),AllocFactorMatrix,(L$4+1),FALSE)*$E2823</f>
        <v>0</v>
      </c>
      <c r="M2816" s="5">
        <f>VLOOKUP(CONCATENATE($F2816," ",$G2816),AllocFactorMatrix,(M$4+1),FALSE)*$E2823</f>
        <v>0</v>
      </c>
      <c r="N2816" s="5">
        <f t="shared" ref="N2816:N2823" si="1427">SUBTOTAL(9,K2816:M2816)</f>
        <v>0</v>
      </c>
      <c r="O2816" s="5">
        <f>VLOOKUP(CONCATENATE($F2816," ",$G2816),AllocFactorMatrix,(O$4+1),FALSE)*$E2823</f>
        <v>0</v>
      </c>
      <c r="P2816" s="5">
        <f>VLOOKUP(CONCATENATE($F2816," ",$G2816),AllocFactorMatrix,(P$4+1),FALSE)*$E2823</f>
        <v>0</v>
      </c>
      <c r="Q2816" s="5">
        <f>VLOOKUP(CONCATENATE($F2816," ",$G2816),AllocFactorMatrix,(Q$4+1),FALSE)*$E2823</f>
        <v>0</v>
      </c>
      <c r="R2816" s="5">
        <f>VLOOKUP(CONCATENATE($F2816," ",$G2816),AllocFactorMatrix,(R$4+1),FALSE)*$E2823</f>
        <v>0</v>
      </c>
      <c r="S2816" s="5">
        <f>SUBTOTAL(9,O2816:R2816)</f>
        <v>0</v>
      </c>
      <c r="T2816" s="5">
        <f>VLOOKUP(CONCATENATE($F2816," ",$G2816),AllocFactorMatrix,(T$4+1),FALSE)*$E2823</f>
        <v>0</v>
      </c>
      <c r="U2816" s="5">
        <f>VLOOKUP(CONCATENATE($F2816," ",$G2816),AllocFactorMatrix,(U$4+1),FALSE)*$E2823</f>
        <v>0</v>
      </c>
      <c r="V2816" s="5">
        <f>VLOOKUP(CONCATENATE($F2816," ",$G2816),AllocFactorMatrix,(V$4+1),FALSE)*$E2823</f>
        <v>0</v>
      </c>
      <c r="W2816" s="5">
        <f>VLOOKUP(CONCATENATE($F2816," ",$G2816),AllocFactorMatrix,(W$4+1),FALSE)*$E2823</f>
        <v>0</v>
      </c>
      <c r="X2816" s="5">
        <f>SUBTOTAL(9,T2816:W2816)</f>
        <v>0</v>
      </c>
      <c r="Y2816" s="5">
        <f>VLOOKUP(CONCATENATE($F2816," ",$G2816),AllocFactorMatrix,(Y$4+1),FALSE)*$E2823</f>
        <v>0</v>
      </c>
      <c r="Z2816" s="5">
        <f>VLOOKUP(CONCATENATE($F2816," ",$G2816),AllocFactorMatrix,(Z$4+1),FALSE)*$E2823</f>
        <v>0</v>
      </c>
      <c r="AA2816" s="5">
        <f t="shared" ref="AA2816:AA2823" si="1428">SUBTOTAL(9,Y2816:Z2816)</f>
        <v>0</v>
      </c>
      <c r="AB2816" s="5">
        <f>VLOOKUP(CONCATENATE($F2816," ",$G2816),AllocFactorMatrix,(AB$4+1),FALSE)*$E2823</f>
        <v>0</v>
      </c>
      <c r="AC2816" s="5">
        <f>VLOOKUP(CONCATENATE($F2816," ",$G2816),AllocFactorMatrix,(AC$4+1),FALSE)*$E2823</f>
        <v>0</v>
      </c>
      <c r="AD2816" s="5">
        <f>VLOOKUP(CONCATENATE($F2816," ",$G2816),AllocFactorMatrix,(AD$4+1),FALSE)*$E2823</f>
        <v>0</v>
      </c>
    </row>
    <row r="2817" spans="4:30" hidden="1" outlineLevel="1">
      <c r="D2817" s="7"/>
      <c r="E2817" s="51"/>
      <c r="F2817" s="52" t="str">
        <f>F2823</f>
        <v>TRANS_TOTAL</v>
      </c>
      <c r="G2817" s="55" t="str">
        <f>$G$9</f>
        <v>BULKTRAN</v>
      </c>
      <c r="H2817" s="4">
        <f t="shared" si="1426"/>
        <v>62717.706099999989</v>
      </c>
      <c r="I2817" s="5">
        <f>VLOOKUP(CONCATENATE($F2817," ",$G2817),AllocFactorMatrix,(I$4+1),FALSE)*$E2823</f>
        <v>30893.67522533497</v>
      </c>
      <c r="J2817" s="5">
        <f>VLOOKUP(CONCATENATE($F2817," ",$G2817),AllocFactorMatrix,(J$4+1),FALSE)*$E2823</f>
        <v>1527.1847564094426</v>
      </c>
      <c r="K2817" s="5">
        <f>VLOOKUP(CONCATENATE($F2817," ",$G2817),AllocFactorMatrix,(K$4+1),FALSE)*$E2823</f>
        <v>5593.9902385701407</v>
      </c>
      <c r="L2817" s="5">
        <f>VLOOKUP(CONCATENATE($F2817," ",$G2817),AllocFactorMatrix,(L$4+1),FALSE)*$E2823</f>
        <v>176.07895181989443</v>
      </c>
      <c r="M2817" s="5">
        <f>VLOOKUP(CONCATENATE($F2817," ",$G2817),AllocFactorMatrix,(M$4+1),FALSE)*$E2823</f>
        <v>16.512120678535457</v>
      </c>
      <c r="N2817" s="5">
        <f t="shared" si="1427"/>
        <v>5786.5813110685704</v>
      </c>
      <c r="O2817" s="5">
        <f>VLOOKUP(CONCATENATE($F2817," ",$G2817),AllocFactorMatrix,(O$4+1),FALSE)*$E2823</f>
        <v>4252.302786702995</v>
      </c>
      <c r="P2817" s="5">
        <f>VLOOKUP(CONCATENATE($F2817," ",$G2817),AllocFactorMatrix,(P$4+1),FALSE)*$E2823</f>
        <v>792.32789553171312</v>
      </c>
      <c r="Q2817" s="5">
        <f>VLOOKUP(CONCATENATE($F2817," ",$G2817),AllocFactorMatrix,(Q$4+1),FALSE)*$E2823</f>
        <v>358.03822284498602</v>
      </c>
      <c r="R2817" s="5">
        <f>VLOOKUP(CONCATENATE($F2817," ",$G2817),AllocFactorMatrix,(R$4+1),FALSE)*$E2823</f>
        <v>16.100578663000118</v>
      </c>
      <c r="S2817" s="5">
        <f t="shared" ref="S2817:S2823" si="1429">SUBTOTAL(9,O2817:R2817)</f>
        <v>5418.7694837426943</v>
      </c>
      <c r="T2817" s="5">
        <f>VLOOKUP(CONCATENATE($F2817," ",$G2817),AllocFactorMatrix,(T$4+1),FALSE)*$E2823</f>
        <v>148.54382792751858</v>
      </c>
      <c r="U2817" s="5">
        <f>VLOOKUP(CONCATENATE($F2817," ",$G2817),AllocFactorMatrix,(U$4+1),FALSE)*$E2823</f>
        <v>2430.8944348626819</v>
      </c>
      <c r="V2817" s="5">
        <f>VLOOKUP(CONCATENATE($F2817," ",$G2817),AllocFactorMatrix,(V$4+1),FALSE)*$E2823</f>
        <v>12847.34539260075</v>
      </c>
      <c r="W2817" s="5">
        <f>VLOOKUP(CONCATENATE($F2817," ",$G2817),AllocFactorMatrix,(W$4+1),FALSE)*$E2823</f>
        <v>2320.0176426103849</v>
      </c>
      <c r="X2817" s="5">
        <f t="shared" ref="X2817:X2823" si="1430">SUBTOTAL(9,T2817:W2817)</f>
        <v>17746.801298001337</v>
      </c>
      <c r="Y2817" s="5">
        <f>VLOOKUP(CONCATENATE($F2817," ",$G2817),AllocFactorMatrix,(Y$4+1),FALSE)*$E2823</f>
        <v>1305.8754382402178</v>
      </c>
      <c r="Z2817" s="5">
        <f>VLOOKUP(CONCATENATE($F2817," ",$G2817),AllocFactorMatrix,(Z$4+1),FALSE)*$E2823</f>
        <v>21.872914425336365</v>
      </c>
      <c r="AA2817" s="5">
        <f t="shared" si="1428"/>
        <v>1327.7483526655542</v>
      </c>
      <c r="AB2817" s="5">
        <f>VLOOKUP(CONCATENATE($F2817," ",$G2817),AllocFactorMatrix,(AB$4+1),FALSE)*$E2823</f>
        <v>16.945672777416366</v>
      </c>
      <c r="AC2817" s="5">
        <f>VLOOKUP(CONCATENATE($F2817," ",$G2817),AllocFactorMatrix,(AC$4+1),FALSE)*$E2823</f>
        <v>0</v>
      </c>
      <c r="AD2817" s="5">
        <f>VLOOKUP(CONCATENATE($F2817," ",$G2817),AllocFactorMatrix,(AD$4+1),FALSE)*$E2823</f>
        <v>0</v>
      </c>
    </row>
    <row r="2818" spans="4:30" hidden="1" outlineLevel="1">
      <c r="D2818" s="7"/>
      <c r="E2818" s="51"/>
      <c r="F2818" s="52" t="str">
        <f>F2823</f>
        <v>TRANS_TOTAL</v>
      </c>
      <c r="G2818" s="55" t="str">
        <f>$G$10</f>
        <v>SUBTRAN</v>
      </c>
      <c r="H2818" s="4">
        <f t="shared" si="1426"/>
        <v>13795.293900000002</v>
      </c>
      <c r="I2818" s="5">
        <f>VLOOKUP(CONCATENATE($F2818," ",$G2818),AllocFactorMatrix,(I$4+1),FALSE)*$E2823</f>
        <v>6716.4793191972258</v>
      </c>
      <c r="J2818" s="5">
        <f>VLOOKUP(CONCATENATE($F2818," ",$G2818),AllocFactorMatrix,(J$4+1),FALSE)*$E2823</f>
        <v>324.14607814254498</v>
      </c>
      <c r="K2818" s="5">
        <f>VLOOKUP(CONCATENATE($F2818," ",$G2818),AllocFactorMatrix,(K$4+1),FALSE)*$E2823</f>
        <v>1179.2275830358717</v>
      </c>
      <c r="L2818" s="5">
        <f>VLOOKUP(CONCATENATE($F2818," ",$G2818),AllocFactorMatrix,(L$4+1),FALSE)*$E2823</f>
        <v>36.425230530676281</v>
      </c>
      <c r="M2818" s="5">
        <f>VLOOKUP(CONCATENATE($F2818," ",$G2818),AllocFactorMatrix,(M$4+1),FALSE)*$E2823</f>
        <v>4.5365698215603132</v>
      </c>
      <c r="N2818" s="5">
        <f t="shared" si="1427"/>
        <v>1220.1893833881084</v>
      </c>
      <c r="O2818" s="5">
        <f>VLOOKUP(CONCATENATE($F2818," ",$G2818),AllocFactorMatrix,(O$4+1),FALSE)*$E2823</f>
        <v>890.92487009263459</v>
      </c>
      <c r="P2818" s="5">
        <f>VLOOKUP(CONCATENATE($F2818," ",$G2818),AllocFactorMatrix,(P$4+1),FALSE)*$E2823</f>
        <v>165.62189421474574</v>
      </c>
      <c r="Q2818" s="5">
        <f>VLOOKUP(CONCATENATE($F2818," ",$G2818),AllocFactorMatrix,(Q$4+1),FALSE)*$E2823</f>
        <v>98.547000506531163</v>
      </c>
      <c r="R2818" s="5">
        <f>VLOOKUP(CONCATENATE($F2818," ",$G2818),AllocFactorMatrix,(R$4+1),FALSE)*$E2823</f>
        <v>0</v>
      </c>
      <c r="S2818" s="5">
        <f t="shared" si="1429"/>
        <v>1155.0937648139115</v>
      </c>
      <c r="T2818" s="5">
        <f>VLOOKUP(CONCATENATE($F2818," ",$G2818),AllocFactorMatrix,(T$4+1),FALSE)*$E2823</f>
        <v>31.109566698387862</v>
      </c>
      <c r="U2818" s="5">
        <f>VLOOKUP(CONCATENATE($F2818," ",$G2818),AllocFactorMatrix,(U$4+1),FALSE)*$E2823</f>
        <v>509.28136869360981</v>
      </c>
      <c r="V2818" s="5">
        <f>VLOOKUP(CONCATENATE($F2818," ",$G2818),AllocFactorMatrix,(V$4+1),FALSE)*$E2823</f>
        <v>3548.0019078057098</v>
      </c>
      <c r="W2818" s="5">
        <f>VLOOKUP(CONCATENATE($F2818," ",$G2818),AllocFactorMatrix,(W$4+1),FALSE)*$E2823</f>
        <v>0</v>
      </c>
      <c r="X2818" s="5">
        <f t="shared" si="1430"/>
        <v>4088.3928431977074</v>
      </c>
      <c r="Y2818" s="5">
        <f>VLOOKUP(CONCATENATE($F2818," ",$G2818),AllocFactorMatrix,(Y$4+1),FALSE)*$E2823</f>
        <v>268.1422839799323</v>
      </c>
      <c r="Z2818" s="5">
        <f>VLOOKUP(CONCATENATE($F2818," ",$G2818),AllocFactorMatrix,(Z$4+1),FALSE)*$E2823</f>
        <v>4.4699391588469162</v>
      </c>
      <c r="AA2818" s="5">
        <f t="shared" si="1428"/>
        <v>272.6122231387792</v>
      </c>
      <c r="AB2818" s="5">
        <f>VLOOKUP(CONCATENATE($F2818," ",$G2818),AllocFactorMatrix,(AB$4+1),FALSE)*$E2823</f>
        <v>3.5806749929181514</v>
      </c>
      <c r="AC2818" s="5">
        <f>VLOOKUP(CONCATENATE($F2818," ",$G2818),AllocFactorMatrix,(AC$4+1),FALSE)*$E2823</f>
        <v>12.175060447858105</v>
      </c>
      <c r="AD2818" s="5">
        <f>VLOOKUP(CONCATENATE($F2818," ",$G2818),AllocFactorMatrix,(AD$4+1),FALSE)*$E2823</f>
        <v>2.624552680947787</v>
      </c>
    </row>
    <row r="2819" spans="4:30" hidden="1" outlineLevel="1">
      <c r="D2819" s="7"/>
      <c r="E2819" s="51"/>
      <c r="F2819" s="52" t="str">
        <f>F2823</f>
        <v>TRANS_TOTAL</v>
      </c>
      <c r="G2819" s="55" t="str">
        <f>$G$11</f>
        <v>DISTPRI</v>
      </c>
      <c r="H2819" s="4">
        <f t="shared" si="1426"/>
        <v>0</v>
      </c>
      <c r="I2819" s="5">
        <f>VLOOKUP(CONCATENATE($F2819," ",$G2819),AllocFactorMatrix,(I$4+1),FALSE)*$E2823</f>
        <v>0</v>
      </c>
      <c r="J2819" s="5">
        <f>VLOOKUP(CONCATENATE($F2819," ",$G2819),AllocFactorMatrix,(J$4+1),FALSE)*$E2823</f>
        <v>0</v>
      </c>
      <c r="K2819" s="5">
        <f>VLOOKUP(CONCATENATE($F2819," ",$G2819),AllocFactorMatrix,(K$4+1),FALSE)*$E2823</f>
        <v>0</v>
      </c>
      <c r="L2819" s="5">
        <f>VLOOKUP(CONCATENATE($F2819," ",$G2819),AllocFactorMatrix,(L$4+1),FALSE)*$E2823</f>
        <v>0</v>
      </c>
      <c r="M2819" s="5">
        <f>VLOOKUP(CONCATENATE($F2819," ",$G2819),AllocFactorMatrix,(M$4+1),FALSE)*$E2823</f>
        <v>0</v>
      </c>
      <c r="N2819" s="5">
        <f t="shared" si="1427"/>
        <v>0</v>
      </c>
      <c r="O2819" s="5">
        <f>VLOOKUP(CONCATENATE($F2819," ",$G2819),AllocFactorMatrix,(O$4+1),FALSE)*$E2823</f>
        <v>0</v>
      </c>
      <c r="P2819" s="5">
        <f>VLOOKUP(CONCATENATE($F2819," ",$G2819),AllocFactorMatrix,(P$4+1),FALSE)*$E2823</f>
        <v>0</v>
      </c>
      <c r="Q2819" s="5">
        <f>VLOOKUP(CONCATENATE($F2819," ",$G2819),AllocFactorMatrix,(Q$4+1),FALSE)*$E2823</f>
        <v>0</v>
      </c>
      <c r="R2819" s="5">
        <f>VLOOKUP(CONCATENATE($F2819," ",$G2819),AllocFactorMatrix,(R$4+1),FALSE)*$E2823</f>
        <v>0</v>
      </c>
      <c r="S2819" s="5">
        <f t="shared" si="1429"/>
        <v>0</v>
      </c>
      <c r="T2819" s="5">
        <f>VLOOKUP(CONCATENATE($F2819," ",$G2819),AllocFactorMatrix,(T$4+1),FALSE)*$E2823</f>
        <v>0</v>
      </c>
      <c r="U2819" s="5">
        <f>VLOOKUP(CONCATENATE($F2819," ",$G2819),AllocFactorMatrix,(U$4+1),FALSE)*$E2823</f>
        <v>0</v>
      </c>
      <c r="V2819" s="5">
        <f>VLOOKUP(CONCATENATE($F2819," ",$G2819),AllocFactorMatrix,(V$4+1),FALSE)*$E2823</f>
        <v>0</v>
      </c>
      <c r="W2819" s="5">
        <f>VLOOKUP(CONCATENATE($F2819," ",$G2819),AllocFactorMatrix,(W$4+1),FALSE)*$E2823</f>
        <v>0</v>
      </c>
      <c r="X2819" s="5">
        <f t="shared" si="1430"/>
        <v>0</v>
      </c>
      <c r="Y2819" s="5">
        <f>VLOOKUP(CONCATENATE($F2819," ",$G2819),AllocFactorMatrix,(Y$4+1),FALSE)*$E2823</f>
        <v>0</v>
      </c>
      <c r="Z2819" s="5">
        <f>VLOOKUP(CONCATENATE($F2819," ",$G2819),AllocFactorMatrix,(Z$4+1),FALSE)*$E2823</f>
        <v>0</v>
      </c>
      <c r="AA2819" s="5">
        <f t="shared" si="1428"/>
        <v>0</v>
      </c>
      <c r="AB2819" s="5">
        <f>VLOOKUP(CONCATENATE($F2819," ",$G2819),AllocFactorMatrix,(AB$4+1),FALSE)*$E2823</f>
        <v>0</v>
      </c>
      <c r="AC2819" s="5">
        <f>VLOOKUP(CONCATENATE($F2819," ",$G2819),AllocFactorMatrix,(AC$4+1),FALSE)*$E2823</f>
        <v>0</v>
      </c>
      <c r="AD2819" s="5">
        <f>VLOOKUP(CONCATENATE($F2819," ",$G2819),AllocFactorMatrix,(AD$4+1),FALSE)*$E2823</f>
        <v>0</v>
      </c>
    </row>
    <row r="2820" spans="4:30" hidden="1" outlineLevel="1">
      <c r="D2820" s="7"/>
      <c r="E2820" s="51"/>
      <c r="F2820" s="52" t="str">
        <f>F2823</f>
        <v>TRANS_TOTAL</v>
      </c>
      <c r="G2820" s="55" t="str">
        <f>$G$12</f>
        <v>DISTSEC</v>
      </c>
      <c r="H2820" s="4">
        <f t="shared" si="1426"/>
        <v>0</v>
      </c>
      <c r="I2820" s="5">
        <f>VLOOKUP(CONCATENATE($F2820," ",$G2820),AllocFactorMatrix,(I$4+1),FALSE)*$E2823</f>
        <v>0</v>
      </c>
      <c r="J2820" s="5">
        <f>VLOOKUP(CONCATENATE($F2820," ",$G2820),AllocFactorMatrix,(J$4+1),FALSE)*$E2823</f>
        <v>0</v>
      </c>
      <c r="K2820" s="5">
        <f>VLOOKUP(CONCATENATE($F2820," ",$G2820),AllocFactorMatrix,(K$4+1),FALSE)*$E2823</f>
        <v>0</v>
      </c>
      <c r="L2820" s="5">
        <f>VLOOKUP(CONCATENATE($F2820," ",$G2820),AllocFactorMatrix,(L$4+1),FALSE)*$E2823</f>
        <v>0</v>
      </c>
      <c r="M2820" s="5">
        <f>VLOOKUP(CONCATENATE($F2820," ",$G2820),AllocFactorMatrix,(M$4+1),FALSE)*$E2823</f>
        <v>0</v>
      </c>
      <c r="N2820" s="5">
        <f t="shared" si="1427"/>
        <v>0</v>
      </c>
      <c r="O2820" s="5">
        <f>VLOOKUP(CONCATENATE($F2820," ",$G2820),AllocFactorMatrix,(O$4+1),FALSE)*$E2823</f>
        <v>0</v>
      </c>
      <c r="P2820" s="5">
        <f>VLOOKUP(CONCATENATE($F2820," ",$G2820),AllocFactorMatrix,(P$4+1),FALSE)*$E2823</f>
        <v>0</v>
      </c>
      <c r="Q2820" s="5">
        <f>VLOOKUP(CONCATENATE($F2820," ",$G2820),AllocFactorMatrix,(Q$4+1),FALSE)*$E2823</f>
        <v>0</v>
      </c>
      <c r="R2820" s="5">
        <f>VLOOKUP(CONCATENATE($F2820," ",$G2820),AllocFactorMatrix,(R$4+1),FALSE)*$E2823</f>
        <v>0</v>
      </c>
      <c r="S2820" s="5">
        <f t="shared" si="1429"/>
        <v>0</v>
      </c>
      <c r="T2820" s="5">
        <f>VLOOKUP(CONCATENATE($F2820," ",$G2820),AllocFactorMatrix,(T$4+1),FALSE)*$E2823</f>
        <v>0</v>
      </c>
      <c r="U2820" s="5">
        <f>VLOOKUP(CONCATENATE($F2820," ",$G2820),AllocFactorMatrix,(U$4+1),FALSE)*$E2823</f>
        <v>0</v>
      </c>
      <c r="V2820" s="5">
        <f>VLOOKUP(CONCATENATE($F2820," ",$G2820),AllocFactorMatrix,(V$4+1),FALSE)*$E2823</f>
        <v>0</v>
      </c>
      <c r="W2820" s="5">
        <f>VLOOKUP(CONCATENATE($F2820," ",$G2820),AllocFactorMatrix,(W$4+1),FALSE)*$E2823</f>
        <v>0</v>
      </c>
      <c r="X2820" s="5">
        <f t="shared" si="1430"/>
        <v>0</v>
      </c>
      <c r="Y2820" s="5">
        <f>VLOOKUP(CONCATENATE($F2820," ",$G2820),AllocFactorMatrix,(Y$4+1),FALSE)*$E2823</f>
        <v>0</v>
      </c>
      <c r="Z2820" s="5">
        <f>VLOOKUP(CONCATENATE($F2820," ",$G2820),AllocFactorMatrix,(Z$4+1),FALSE)*$E2823</f>
        <v>0</v>
      </c>
      <c r="AA2820" s="5">
        <f t="shared" si="1428"/>
        <v>0</v>
      </c>
      <c r="AB2820" s="5">
        <f>VLOOKUP(CONCATENATE($F2820," ",$G2820),AllocFactorMatrix,(AB$4+1),FALSE)*$E2823</f>
        <v>0</v>
      </c>
      <c r="AC2820" s="5">
        <f>VLOOKUP(CONCATENATE($F2820," ",$G2820),AllocFactorMatrix,(AC$4+1),FALSE)*$E2823</f>
        <v>0</v>
      </c>
      <c r="AD2820" s="5">
        <f>VLOOKUP(CONCATENATE($F2820," ",$G2820),AllocFactorMatrix,(AD$4+1),FALSE)*$E2823</f>
        <v>0</v>
      </c>
    </row>
    <row r="2821" spans="4:30" hidden="1" outlineLevel="1">
      <c r="D2821" s="7"/>
      <c r="E2821" s="51"/>
      <c r="F2821" s="52" t="str">
        <f>F2823</f>
        <v>TRANS_TOTAL</v>
      </c>
      <c r="G2821" s="55" t="str">
        <f>$G$13</f>
        <v>ENERGY</v>
      </c>
      <c r="H2821" s="4">
        <f t="shared" si="1426"/>
        <v>0</v>
      </c>
      <c r="I2821" s="5">
        <f>VLOOKUP(CONCATENATE($F2821," ",$G2821),AllocFactorMatrix,(I$4+1),FALSE)*$E2823</f>
        <v>0</v>
      </c>
      <c r="J2821" s="5">
        <f>VLOOKUP(CONCATENATE($F2821," ",$G2821),AllocFactorMatrix,(J$4+1),FALSE)*$E2823</f>
        <v>0</v>
      </c>
      <c r="K2821" s="5">
        <f>VLOOKUP(CONCATENATE($F2821," ",$G2821),AllocFactorMatrix,(K$4+1),FALSE)*$E2823</f>
        <v>0</v>
      </c>
      <c r="L2821" s="5">
        <f>VLOOKUP(CONCATENATE($F2821," ",$G2821),AllocFactorMatrix,(L$4+1),FALSE)*$E2823</f>
        <v>0</v>
      </c>
      <c r="M2821" s="5">
        <f>VLOOKUP(CONCATENATE($F2821," ",$G2821),AllocFactorMatrix,(M$4+1),FALSE)*$E2823</f>
        <v>0</v>
      </c>
      <c r="N2821" s="5">
        <f t="shared" si="1427"/>
        <v>0</v>
      </c>
      <c r="O2821" s="5">
        <f>VLOOKUP(CONCATENATE($F2821," ",$G2821),AllocFactorMatrix,(O$4+1),FALSE)*$E2823</f>
        <v>0</v>
      </c>
      <c r="P2821" s="5">
        <f>VLOOKUP(CONCATENATE($F2821," ",$G2821),AllocFactorMatrix,(P$4+1),FALSE)*$E2823</f>
        <v>0</v>
      </c>
      <c r="Q2821" s="5">
        <f>VLOOKUP(CONCATENATE($F2821," ",$G2821),AllocFactorMatrix,(Q$4+1),FALSE)*$E2823</f>
        <v>0</v>
      </c>
      <c r="R2821" s="5">
        <f>VLOOKUP(CONCATENATE($F2821," ",$G2821),AllocFactorMatrix,(R$4+1),FALSE)*$E2823</f>
        <v>0</v>
      </c>
      <c r="S2821" s="5">
        <f t="shared" si="1429"/>
        <v>0</v>
      </c>
      <c r="T2821" s="5">
        <f>VLOOKUP(CONCATENATE($F2821," ",$G2821),AllocFactorMatrix,(T$4+1),FALSE)*$E2823</f>
        <v>0</v>
      </c>
      <c r="U2821" s="5">
        <f>VLOOKUP(CONCATENATE($F2821," ",$G2821),AllocFactorMatrix,(U$4+1),FALSE)*$E2823</f>
        <v>0</v>
      </c>
      <c r="V2821" s="5">
        <f>VLOOKUP(CONCATENATE($F2821," ",$G2821),AllocFactorMatrix,(V$4+1),FALSE)*$E2823</f>
        <v>0</v>
      </c>
      <c r="W2821" s="5">
        <f>VLOOKUP(CONCATENATE($F2821," ",$G2821),AllocFactorMatrix,(W$4+1),FALSE)*$E2823</f>
        <v>0</v>
      </c>
      <c r="X2821" s="5">
        <f t="shared" si="1430"/>
        <v>0</v>
      </c>
      <c r="Y2821" s="5">
        <f>VLOOKUP(CONCATENATE($F2821," ",$G2821),AllocFactorMatrix,(Y$4+1),FALSE)*$E2823</f>
        <v>0</v>
      </c>
      <c r="Z2821" s="5">
        <f>VLOOKUP(CONCATENATE($F2821," ",$G2821),AllocFactorMatrix,(Z$4+1),FALSE)*$E2823</f>
        <v>0</v>
      </c>
      <c r="AA2821" s="5">
        <f t="shared" si="1428"/>
        <v>0</v>
      </c>
      <c r="AB2821" s="5">
        <f>VLOOKUP(CONCATENATE($F2821," ",$G2821),AllocFactorMatrix,(AB$4+1),FALSE)*$E2823</f>
        <v>0</v>
      </c>
      <c r="AC2821" s="5">
        <f>VLOOKUP(CONCATENATE($F2821," ",$G2821),AllocFactorMatrix,(AC$4+1),FALSE)*$E2823</f>
        <v>0</v>
      </c>
      <c r="AD2821" s="5">
        <f>VLOOKUP(CONCATENATE($F2821," ",$G2821),AllocFactorMatrix,(AD$4+1),FALSE)*$E2823</f>
        <v>0</v>
      </c>
    </row>
    <row r="2822" spans="4:30" hidden="1" outlineLevel="1">
      <c r="D2822" s="7"/>
      <c r="E2822" s="51"/>
      <c r="F2822" s="52" t="str">
        <f>F2823</f>
        <v>TRANS_TOTAL</v>
      </c>
      <c r="G2822" s="55" t="str">
        <f>$G$14</f>
        <v>CUSTOMER</v>
      </c>
      <c r="H2822" s="4">
        <f t="shared" si="1426"/>
        <v>0</v>
      </c>
      <c r="I2822" s="5">
        <f>VLOOKUP(CONCATENATE($F2822," ",$G2822),AllocFactorMatrix,(I$4+1),FALSE)*$E2823</f>
        <v>0</v>
      </c>
      <c r="J2822" s="5">
        <f>VLOOKUP(CONCATENATE($F2822," ",$G2822),AllocFactorMatrix,(J$4+1),FALSE)*$E2823</f>
        <v>0</v>
      </c>
      <c r="K2822" s="5">
        <f>VLOOKUP(CONCATENATE($F2822," ",$G2822),AllocFactorMatrix,(K$4+1),FALSE)*$E2823</f>
        <v>0</v>
      </c>
      <c r="L2822" s="5">
        <f>VLOOKUP(CONCATENATE($F2822," ",$G2822),AllocFactorMatrix,(L$4+1),FALSE)*$E2823</f>
        <v>0</v>
      </c>
      <c r="M2822" s="5">
        <f>VLOOKUP(CONCATENATE($F2822," ",$G2822),AllocFactorMatrix,(M$4+1),FALSE)*$E2823</f>
        <v>0</v>
      </c>
      <c r="N2822" s="5">
        <f t="shared" si="1427"/>
        <v>0</v>
      </c>
      <c r="O2822" s="5">
        <f>VLOOKUP(CONCATENATE($F2822," ",$G2822),AllocFactorMatrix,(O$4+1),FALSE)*$E2823</f>
        <v>0</v>
      </c>
      <c r="P2822" s="5">
        <f>VLOOKUP(CONCATENATE($F2822," ",$G2822),AllocFactorMatrix,(P$4+1),FALSE)*$E2823</f>
        <v>0</v>
      </c>
      <c r="Q2822" s="5">
        <f>VLOOKUP(CONCATENATE($F2822," ",$G2822),AllocFactorMatrix,(Q$4+1),FALSE)*$E2823</f>
        <v>0</v>
      </c>
      <c r="R2822" s="5">
        <f>VLOOKUP(CONCATENATE($F2822," ",$G2822),AllocFactorMatrix,(R$4+1),FALSE)*$E2823</f>
        <v>0</v>
      </c>
      <c r="S2822" s="5">
        <f t="shared" si="1429"/>
        <v>0</v>
      </c>
      <c r="T2822" s="5">
        <f>VLOOKUP(CONCATENATE($F2822," ",$G2822),AllocFactorMatrix,(T$4+1),FALSE)*$E2823</f>
        <v>0</v>
      </c>
      <c r="U2822" s="5">
        <f>VLOOKUP(CONCATENATE($F2822," ",$G2822),AllocFactorMatrix,(U$4+1),FALSE)*$E2823</f>
        <v>0</v>
      </c>
      <c r="V2822" s="5">
        <f>VLOOKUP(CONCATENATE($F2822," ",$G2822),AllocFactorMatrix,(V$4+1),FALSE)*$E2823</f>
        <v>0</v>
      </c>
      <c r="W2822" s="5">
        <f>VLOOKUP(CONCATENATE($F2822," ",$G2822),AllocFactorMatrix,(W$4+1),FALSE)*$E2823</f>
        <v>0</v>
      </c>
      <c r="X2822" s="5">
        <f t="shared" si="1430"/>
        <v>0</v>
      </c>
      <c r="Y2822" s="5">
        <f>VLOOKUP(CONCATENATE($F2822," ",$G2822),AllocFactorMatrix,(Y$4+1),FALSE)*$E2823</f>
        <v>0</v>
      </c>
      <c r="Z2822" s="5">
        <f>VLOOKUP(CONCATENATE($F2822," ",$G2822),AllocFactorMatrix,(Z$4+1),FALSE)*$E2823</f>
        <v>0</v>
      </c>
      <c r="AA2822" s="5">
        <f t="shared" si="1428"/>
        <v>0</v>
      </c>
      <c r="AB2822" s="5">
        <f>VLOOKUP(CONCATENATE($F2822," ",$G2822),AllocFactorMatrix,(AB$4+1),FALSE)*$E2823</f>
        <v>0</v>
      </c>
      <c r="AC2822" s="5">
        <f>VLOOKUP(CONCATENATE($F2822," ",$G2822),AllocFactorMatrix,(AC$4+1),FALSE)*$E2823</f>
        <v>0</v>
      </c>
      <c r="AD2822" s="5">
        <f>VLOOKUP(CONCATENATE($F2822," ",$G2822),AllocFactorMatrix,(AD$4+1),FALSE)*$E2823</f>
        <v>0</v>
      </c>
    </row>
    <row r="2823" spans="4:30" collapsed="1">
      <c r="D2823" s="7" t="s">
        <v>276</v>
      </c>
      <c r="E2823" s="40">
        <v>76513</v>
      </c>
      <c r="F2823" s="10" t="s">
        <v>194</v>
      </c>
      <c r="G2823" s="55" t="str">
        <f>$G$15</f>
        <v>TOTAL</v>
      </c>
      <c r="H2823" s="4">
        <f t="shared" si="1426"/>
        <v>76512.999999999985</v>
      </c>
      <c r="I2823" s="5">
        <f>VLOOKUP(CONCATENATE($F2823," ",$G2823),AllocFactorMatrix,(I$4+1),FALSE)*$E2823</f>
        <v>37610.154544532197</v>
      </c>
      <c r="J2823" s="5">
        <f>VLOOKUP(CONCATENATE($F2823," ",$G2823),AllocFactorMatrix,(J$4+1),FALSE)*$E2823</f>
        <v>1851.3308345519874</v>
      </c>
      <c r="K2823" s="5">
        <f>VLOOKUP(CONCATENATE($F2823," ",$G2823),AllocFactorMatrix,(K$4+1),FALSE)*$E2823</f>
        <v>6773.217821606012</v>
      </c>
      <c r="L2823" s="5">
        <f>VLOOKUP(CONCATENATE($F2823," ",$G2823),AllocFactorMatrix,(L$4+1),FALSE)*$E2823</f>
        <v>212.50418235057074</v>
      </c>
      <c r="M2823" s="5">
        <f>VLOOKUP(CONCATENATE($F2823," ",$G2823),AllocFactorMatrix,(M$4+1),FALSE)*$E2823</f>
        <v>21.04869050009577</v>
      </c>
      <c r="N2823" s="5">
        <f t="shared" si="1427"/>
        <v>7006.7706944566789</v>
      </c>
      <c r="O2823" s="5">
        <f>VLOOKUP(CONCATENATE($F2823," ",$G2823),AllocFactorMatrix,(O$4+1),FALSE)*$E2823</f>
        <v>5143.2276567956296</v>
      </c>
      <c r="P2823" s="5">
        <f>VLOOKUP(CONCATENATE($F2823," ",$G2823),AllocFactorMatrix,(P$4+1),FALSE)*$E2823</f>
        <v>957.9497897464588</v>
      </c>
      <c r="Q2823" s="5">
        <f>VLOOKUP(CONCATENATE($F2823," ",$G2823),AllocFactorMatrix,(Q$4+1),FALSE)*$E2823</f>
        <v>456.58522335151719</v>
      </c>
      <c r="R2823" s="5">
        <f>VLOOKUP(CONCATENATE($F2823," ",$G2823),AllocFactorMatrix,(R$4+1),FALSE)*$E2823</f>
        <v>16.100578663000118</v>
      </c>
      <c r="S2823" s="5">
        <f t="shared" si="1429"/>
        <v>6573.8632485566059</v>
      </c>
      <c r="T2823" s="5">
        <f>VLOOKUP(CONCATENATE($F2823," ",$G2823),AllocFactorMatrix,(T$4+1),FALSE)*$E2823</f>
        <v>179.65339462590643</v>
      </c>
      <c r="U2823" s="5">
        <f>VLOOKUP(CONCATENATE($F2823," ",$G2823),AllocFactorMatrix,(U$4+1),FALSE)*$E2823</f>
        <v>2940.1758035562921</v>
      </c>
      <c r="V2823" s="5">
        <f>VLOOKUP(CONCATENATE($F2823," ",$G2823),AllocFactorMatrix,(V$4+1),FALSE)*$E2823</f>
        <v>16395.347300406462</v>
      </c>
      <c r="W2823" s="5">
        <f>VLOOKUP(CONCATENATE($F2823," ",$G2823),AllocFactorMatrix,(W$4+1),FALSE)*$E2823</f>
        <v>2320.0176426103849</v>
      </c>
      <c r="X2823" s="5">
        <f t="shared" si="1430"/>
        <v>21835.194141199048</v>
      </c>
      <c r="Y2823" s="5">
        <f>VLOOKUP(CONCATENATE($F2823," ",$G2823),AllocFactorMatrix,(Y$4+1),FALSE)*$E2823</f>
        <v>1574.0177222201501</v>
      </c>
      <c r="Z2823" s="5">
        <f>VLOOKUP(CONCATENATE($F2823," ",$G2823),AllocFactorMatrix,(Z$4+1),FALSE)*$E2823</f>
        <v>26.342853584183285</v>
      </c>
      <c r="AA2823" s="5">
        <f t="shared" si="1428"/>
        <v>1600.3605758043334</v>
      </c>
      <c r="AB2823" s="5">
        <f>VLOOKUP(CONCATENATE($F2823," ",$G2823),AllocFactorMatrix,(AB$4+1),FALSE)*$E2823</f>
        <v>20.526347770334517</v>
      </c>
      <c r="AC2823" s="5">
        <f>VLOOKUP(CONCATENATE($F2823," ",$G2823),AllocFactorMatrix,(AC$4+1),FALSE)*$E2823</f>
        <v>12.175060447858105</v>
      </c>
      <c r="AD2823" s="5">
        <f>VLOOKUP(CONCATENATE($F2823," ",$G2823),AllocFactorMatrix,(AD$4+1),FALSE)*$E2823</f>
        <v>2.624552680947787</v>
      </c>
    </row>
    <row r="2824" spans="4:30" hidden="1" outlineLevel="1">
      <c r="D2824" s="7"/>
      <c r="E2824" s="51"/>
      <c r="F2824" s="52" t="str">
        <f>F2831</f>
        <v>TDPLANT</v>
      </c>
      <c r="G2824" s="55" t="str">
        <f>$G$8</f>
        <v>PRODUCTION</v>
      </c>
      <c r="H2824" s="4">
        <f t="shared" si="1410"/>
        <v>-26.807893156269845</v>
      </c>
      <c r="I2824" s="5">
        <f>VLOOKUP(CONCATENATE($F2824," ",$G2824),AllocFactorMatrix,(I$4+1),FALSE)*$E2831</f>
        <v>-13.205112178764471</v>
      </c>
      <c r="J2824" s="5">
        <f>VLOOKUP(CONCATENATE($F2824," ",$G2824),AllocFactorMatrix,(J$4+1),FALSE)*$E2831</f>
        <v>-0.65277587981981899</v>
      </c>
      <c r="K2824" s="5">
        <f>VLOOKUP(CONCATENATE($F2824," ",$G2824),AllocFactorMatrix,(K$4+1),FALSE)*$E2831</f>
        <v>-2.3910806366817168</v>
      </c>
      <c r="L2824" s="5">
        <f>VLOOKUP(CONCATENATE($F2824," ",$G2824),AllocFactorMatrix,(L$4+1),FALSE)*$E2831</f>
        <v>-7.526272915545483E-2</v>
      </c>
      <c r="M2824" s="5">
        <f>VLOOKUP(CONCATENATE($F2824," ",$G2824),AllocFactorMatrix,(M$4+1),FALSE)*$E2831</f>
        <v>-7.0578979120796076E-3</v>
      </c>
      <c r="N2824" s="5">
        <f t="shared" si="1411"/>
        <v>-2.4734012637492508</v>
      </c>
      <c r="O2824" s="5">
        <f>VLOOKUP(CONCATENATE($F2824," ",$G2824),AllocFactorMatrix,(O$4+1),FALSE)*$E2831</f>
        <v>-1.8175932422063252</v>
      </c>
      <c r="P2824" s="5">
        <f>VLOOKUP(CONCATENATE($F2824," ",$G2824),AllocFactorMatrix,(P$4+1),FALSE)*$E2831</f>
        <v>-0.33867057469033141</v>
      </c>
      <c r="Q2824" s="5">
        <f>VLOOKUP(CONCATENATE($F2824," ",$G2824),AllocFactorMatrix,(Q$4+1),FALSE)*$E2831</f>
        <v>-0.15303892665629745</v>
      </c>
      <c r="R2824" s="5">
        <f>VLOOKUP(CONCATENATE($F2824," ",$G2824),AllocFactorMatrix,(R$4+1),FALSE)*$E2831</f>
        <v>-6.8819894634479491E-3</v>
      </c>
      <c r="S2824" s="5">
        <f>SUBTOTAL(9,O2824:R2824)</f>
        <v>-2.316184733016402</v>
      </c>
      <c r="T2824" s="5">
        <f>VLOOKUP(CONCATENATE($F2824," ",$G2824),AllocFactorMatrix,(T$4+1),FALSE)*$E2831</f>
        <v>-6.349318742230356E-2</v>
      </c>
      <c r="U2824" s="5">
        <f>VLOOKUP(CONCATENATE($F2824," ",$G2824),AllocFactorMatrix,(U$4+1),FALSE)*$E2831</f>
        <v>-1.0390551940797106</v>
      </c>
      <c r="V2824" s="5">
        <f>VLOOKUP(CONCATENATE($F2824," ",$G2824),AllocFactorMatrix,(V$4+1),FALSE)*$E2831</f>
        <v>-5.4914358965455952</v>
      </c>
      <c r="W2824" s="5">
        <f>VLOOKUP(CONCATENATE($F2824," ",$G2824),AllocFactorMatrix,(W$4+1),FALSE)*$E2831</f>
        <v>-0.99166230640824171</v>
      </c>
      <c r="X2824" s="5">
        <f>SUBTOTAL(9,T2824:W2824)</f>
        <v>-7.5856465844558505</v>
      </c>
      <c r="Y2824" s="5">
        <f>VLOOKUP(CONCATENATE($F2824," ",$G2824),AllocFactorMatrix,(Y$4+1),FALSE)*$E2831</f>
        <v>-0.55818000052366112</v>
      </c>
      <c r="Z2824" s="5">
        <f>VLOOKUP(CONCATENATE($F2824," ",$G2824),AllocFactorMatrix,(Z$4+1),FALSE)*$E2831</f>
        <v>-9.3493016469020831E-3</v>
      </c>
      <c r="AA2824" s="5">
        <f t="shared" si="1412"/>
        <v>-0.56752930217056319</v>
      </c>
      <c r="AB2824" s="5">
        <f>VLOOKUP(CONCATENATE($F2824," ",$G2824),AllocFactorMatrix,(AB$4+1),FALSE)*$E2831</f>
        <v>-7.2432142934846355E-3</v>
      </c>
      <c r="AC2824" s="5">
        <f>VLOOKUP(CONCATENATE($F2824," ",$G2824),AllocFactorMatrix,(AC$4+1),FALSE)*$E2831</f>
        <v>0</v>
      </c>
      <c r="AD2824" s="5">
        <f>VLOOKUP(CONCATENATE($F2824," ",$G2824),AllocFactorMatrix,(AD$4+1),FALSE)*$E2831</f>
        <v>0</v>
      </c>
    </row>
    <row r="2825" spans="4:30" hidden="1" outlineLevel="1">
      <c r="D2825" s="7"/>
      <c r="E2825" s="51"/>
      <c r="F2825" s="52" t="str">
        <f>F2831</f>
        <v>TDPLANT</v>
      </c>
      <c r="G2825" s="55" t="str">
        <f>$G$9</f>
        <v>BULKTRAN</v>
      </c>
      <c r="H2825" s="4">
        <f t="shared" si="1410"/>
        <v>-1219.0166978329951</v>
      </c>
      <c r="I2825" s="5">
        <f>VLOOKUP(CONCATENATE($F2825," ",$G2825),AllocFactorMatrix,(I$4+1),FALSE)*$E2831</f>
        <v>-600.46689043547224</v>
      </c>
      <c r="J2825" s="5">
        <f>VLOOKUP(CONCATENATE($F2825," ",$G2825),AllocFactorMatrix,(J$4+1),FALSE)*$E2831</f>
        <v>-29.683223996917288</v>
      </c>
      <c r="K2825" s="5">
        <f>VLOOKUP(CONCATENATE($F2825," ",$G2825),AllocFactorMatrix,(K$4+1),FALSE)*$E2831</f>
        <v>-108.72794833183131</v>
      </c>
      <c r="L2825" s="5">
        <f>VLOOKUP(CONCATENATE($F2825," ",$G2825),AllocFactorMatrix,(L$4+1),FALSE)*$E2831</f>
        <v>-3.422369786024154</v>
      </c>
      <c r="M2825" s="5">
        <f>VLOOKUP(CONCATENATE($F2825," ",$G2825),AllocFactorMatrix,(M$4+1),FALSE)*$E2831</f>
        <v>-0.32093888752363359</v>
      </c>
      <c r="N2825" s="5">
        <f t="shared" si="1411"/>
        <v>-112.4712570053791</v>
      </c>
      <c r="O2825" s="5">
        <f>VLOOKUP(CONCATENATE($F2825," ",$G2825),AllocFactorMatrix,(O$4+1),FALSE)*$E2831</f>
        <v>-82.650154534792975</v>
      </c>
      <c r="P2825" s="5">
        <f>VLOOKUP(CONCATENATE($F2825," ",$G2825),AllocFactorMatrix,(P$4+1),FALSE)*$E2831</f>
        <v>-15.400131715149499</v>
      </c>
      <c r="Q2825" s="5">
        <f>VLOOKUP(CONCATENATE($F2825," ",$G2825),AllocFactorMatrix,(Q$4+1),FALSE)*$E2831</f>
        <v>-6.9590327716161315</v>
      </c>
      <c r="R2825" s="5">
        <f>VLOOKUP(CONCATENATE($F2825," ",$G2825),AllocFactorMatrix,(R$4+1),FALSE)*$E2831</f>
        <v>-0.31293992487028766</v>
      </c>
      <c r="S2825" s="5">
        <f t="shared" ref="S2825:S2831" si="1431">SUBTOTAL(9,O2825:R2825)</f>
        <v>-105.3222589464289</v>
      </c>
      <c r="T2825" s="5">
        <f>VLOOKUP(CONCATENATE($F2825," ",$G2825),AllocFactorMatrix,(T$4+1),FALSE)*$E2831</f>
        <v>-2.887181592945351</v>
      </c>
      <c r="U2825" s="5">
        <f>VLOOKUP(CONCATENATE($F2825," ",$G2825),AllocFactorMatrix,(U$4+1),FALSE)*$E2831</f>
        <v>-47.248234845229952</v>
      </c>
      <c r="V2825" s="5">
        <f>VLOOKUP(CONCATENATE($F2825," ",$G2825),AllocFactorMatrix,(V$4+1),FALSE)*$E2831</f>
        <v>-249.70824875892757</v>
      </c>
      <c r="W2825" s="5">
        <f>VLOOKUP(CONCATENATE($F2825," ",$G2825),AllocFactorMatrix,(W$4+1),FALSE)*$E2831</f>
        <v>-45.093170995442399</v>
      </c>
      <c r="X2825" s="5">
        <f t="shared" ref="X2825:X2831" si="1432">SUBTOTAL(9,T2825:W2825)</f>
        <v>-344.93683619254529</v>
      </c>
      <c r="Y2825" s="5">
        <f>VLOOKUP(CONCATENATE($F2825," ",$G2825),AllocFactorMatrix,(Y$4+1),FALSE)*$E2831</f>
        <v>-25.381731308326753</v>
      </c>
      <c r="Z2825" s="5">
        <f>VLOOKUP(CONCATENATE($F2825," ",$G2825),AllocFactorMatrix,(Z$4+1),FALSE)*$E2831</f>
        <v>-0.42513429735844915</v>
      </c>
      <c r="AA2825" s="5">
        <f t="shared" si="1412"/>
        <v>-25.806865605685203</v>
      </c>
      <c r="AB2825" s="5">
        <f>VLOOKUP(CONCATENATE($F2825," ",$G2825),AllocFactorMatrix,(AB$4+1),FALSE)*$E2831</f>
        <v>-0.32936565056681139</v>
      </c>
      <c r="AC2825" s="5">
        <f>VLOOKUP(CONCATENATE($F2825," ",$G2825),AllocFactorMatrix,(AC$4+1),FALSE)*$E2831</f>
        <v>0</v>
      </c>
      <c r="AD2825" s="5">
        <f>VLOOKUP(CONCATENATE($F2825," ",$G2825),AllocFactorMatrix,(AD$4+1),FALSE)*$E2831</f>
        <v>0</v>
      </c>
    </row>
    <row r="2826" spans="4:30" hidden="1" outlineLevel="1">
      <c r="D2826" s="7"/>
      <c r="E2826" s="51"/>
      <c r="F2826" s="52" t="str">
        <f>F2831</f>
        <v>TDPLANT</v>
      </c>
      <c r="G2826" s="55" t="str">
        <f>$G$10</f>
        <v>SUBTRAN</v>
      </c>
      <c r="H2826" s="4">
        <f t="shared" si="1410"/>
        <v>-267.7812940851793</v>
      </c>
      <c r="I2826" s="5">
        <f>VLOOKUP(CONCATENATE($F2826," ",$G2826),AllocFactorMatrix,(I$4+1),FALSE)*$E2831</f>
        <v>-130.37399107466479</v>
      </c>
      <c r="J2826" s="5">
        <f>VLOOKUP(CONCATENATE($F2826," ",$G2826),AllocFactorMatrix,(J$4+1),FALSE)*$E2831</f>
        <v>-6.292019358692051</v>
      </c>
      <c r="K2826" s="5">
        <f>VLOOKUP(CONCATENATE($F2826," ",$G2826),AllocFactorMatrix,(K$4+1),FALSE)*$E2831</f>
        <v>-22.89005877622397</v>
      </c>
      <c r="L2826" s="5">
        <f>VLOOKUP(CONCATENATE($F2826," ",$G2826),AllocFactorMatrix,(L$4+1),FALSE)*$E2831</f>
        <v>-0.70705237884460581</v>
      </c>
      <c r="M2826" s="5">
        <f>VLOOKUP(CONCATENATE($F2826," ",$G2826),AllocFactorMatrix,(M$4+1),FALSE)*$E2831</f>
        <v>-8.805963441816865E-2</v>
      </c>
      <c r="N2826" s="5">
        <f t="shared" si="1411"/>
        <v>-23.685170789486744</v>
      </c>
      <c r="O2826" s="5">
        <f>VLOOKUP(CONCATENATE($F2826," ",$G2826),AllocFactorMatrix,(O$4+1),FALSE)*$E2831</f>
        <v>-17.293797172822536</v>
      </c>
      <c r="P2826" s="5">
        <f>VLOOKUP(CONCATENATE($F2826," ",$G2826),AllocFactorMatrix,(P$4+1),FALSE)*$E2831</f>
        <v>-3.2148967237054156</v>
      </c>
      <c r="Q2826" s="5">
        <f>VLOOKUP(CONCATENATE($F2826," ",$G2826),AllocFactorMatrix,(Q$4+1),FALSE)*$E2831</f>
        <v>-1.9129018573393164</v>
      </c>
      <c r="R2826" s="5">
        <f>VLOOKUP(CONCATENATE($F2826," ",$G2826),AllocFactorMatrix,(R$4+1),FALSE)*$E2831</f>
        <v>0</v>
      </c>
      <c r="S2826" s="5">
        <f t="shared" si="1431"/>
        <v>-22.421595753867269</v>
      </c>
      <c r="T2826" s="5">
        <f>VLOOKUP(CONCATENATE($F2826," ",$G2826),AllocFactorMatrix,(T$4+1),FALSE)*$E2831</f>
        <v>-0.60386970290814201</v>
      </c>
      <c r="U2826" s="5">
        <f>VLOOKUP(CONCATENATE($F2826," ",$G2826),AllocFactorMatrix,(U$4+1),FALSE)*$E2831</f>
        <v>-9.8856918127888669</v>
      </c>
      <c r="V2826" s="5">
        <f>VLOOKUP(CONCATENATE($F2826," ",$G2826),AllocFactorMatrix,(V$4+1),FALSE)*$E2831</f>
        <v>-68.870482149633517</v>
      </c>
      <c r="W2826" s="5">
        <f>VLOOKUP(CONCATENATE($F2826," ",$G2826),AllocFactorMatrix,(W$4+1),FALSE)*$E2831</f>
        <v>0</v>
      </c>
      <c r="X2826" s="5">
        <f t="shared" si="1432"/>
        <v>-79.360043665330522</v>
      </c>
      <c r="Y2826" s="5">
        <f>VLOOKUP(CONCATENATE($F2826," ",$G2826),AllocFactorMatrix,(Y$4+1),FALSE)*$E2831</f>
        <v>-5.2049262830929566</v>
      </c>
      <c r="Z2826" s="5">
        <f>VLOOKUP(CONCATENATE($F2826," ",$G2826),AllocFactorMatrix,(Z$4+1),FALSE)*$E2831</f>
        <v>-8.6766262546827316E-2</v>
      </c>
      <c r="AA2826" s="5">
        <f t="shared" si="1412"/>
        <v>-5.2916925456397843</v>
      </c>
      <c r="AB2826" s="5">
        <f>VLOOKUP(CONCATENATE($F2826," ",$G2826),AllocFactorMatrix,(AB$4+1),FALSE)*$E2831</f>
        <v>-6.9504701404155156E-2</v>
      </c>
      <c r="AC2826" s="5">
        <f>VLOOKUP(CONCATENATE($F2826," ",$G2826),AllocFactorMatrix,(AC$4+1),FALSE)*$E2831</f>
        <v>-0.23633084339672725</v>
      </c>
      <c r="AD2826" s="5">
        <f>VLOOKUP(CONCATENATE($F2826," ",$G2826),AllocFactorMatrix,(AD$4+1),FALSE)*$E2831</f>
        <v>-5.0945352697337264E-2</v>
      </c>
    </row>
    <row r="2827" spans="4:30" hidden="1" outlineLevel="1">
      <c r="D2827" s="7"/>
      <c r="E2827" s="51"/>
      <c r="F2827" s="52" t="str">
        <f>F2831</f>
        <v>TDPLANT</v>
      </c>
      <c r="G2827" s="55" t="str">
        <f>$G$11</f>
        <v>DISTPRI</v>
      </c>
      <c r="H2827" s="4">
        <f t="shared" si="1410"/>
        <v>-1190.9177952448788</v>
      </c>
      <c r="I2827" s="5">
        <f>VLOOKUP(CONCATENATE($F2827," ",$G2827),AllocFactorMatrix,(I$4+1),FALSE)*$E2831</f>
        <v>-795.94115583417602</v>
      </c>
      <c r="J2827" s="5">
        <f>VLOOKUP(CONCATENATE($F2827," ",$G2827),AllocFactorMatrix,(J$4+1),FALSE)*$E2831</f>
        <v>-37.518588252234807</v>
      </c>
      <c r="K2827" s="5">
        <f>VLOOKUP(CONCATENATE($F2827," ",$G2827),AllocFactorMatrix,(K$4+1),FALSE)*$E2831</f>
        <v>-136.23229658574022</v>
      </c>
      <c r="L2827" s="5">
        <f>VLOOKUP(CONCATENATE($F2827," ",$G2827),AllocFactorMatrix,(L$4+1),FALSE)*$E2831</f>
        <v>-4.2102868402020377</v>
      </c>
      <c r="M2827" s="5">
        <f>VLOOKUP(CONCATENATE($F2827," ",$G2827),AllocFactorMatrix,(M$4+1),FALSE)*$E2831</f>
        <v>0</v>
      </c>
      <c r="N2827" s="5">
        <f t="shared" si="1411"/>
        <v>-140.44258342594225</v>
      </c>
      <c r="O2827" s="5">
        <f>VLOOKUP(CONCATENATE($F2827," ",$G2827),AllocFactorMatrix,(O$4+1),FALSE)*$E2831</f>
        <v>-102.15041106984435</v>
      </c>
      <c r="P2827" s="5">
        <f>VLOOKUP(CONCATENATE($F2827," ",$G2827),AllocFactorMatrix,(P$4+1),FALSE)*$E2831</f>
        <v>-19.025520935870041</v>
      </c>
      <c r="Q2827" s="5">
        <f>VLOOKUP(CONCATENATE($F2827," ",$G2827),AllocFactorMatrix,(Q$4+1),FALSE)*$E2831</f>
        <v>0</v>
      </c>
      <c r="R2827" s="5">
        <f>VLOOKUP(CONCATENATE($F2827," ",$G2827),AllocFactorMatrix,(R$4+1),FALSE)*$E2831</f>
        <v>0</v>
      </c>
      <c r="S2827" s="5">
        <f t="shared" si="1431"/>
        <v>-121.1759320057144</v>
      </c>
      <c r="T2827" s="5">
        <f>VLOOKUP(CONCATENATE($F2827," ",$G2827),AllocFactorMatrix,(T$4+1),FALSE)*$E2831</f>
        <v>-3.6415992041268512</v>
      </c>
      <c r="U2827" s="5">
        <f>VLOOKUP(CONCATENATE($F2827," ",$G2827),AllocFactorMatrix,(U$4+1),FALSE)*$E2831</f>
        <v>-58.730754784002514</v>
      </c>
      <c r="V2827" s="5">
        <f>VLOOKUP(CONCATENATE($F2827," ",$G2827),AllocFactorMatrix,(V$4+1),FALSE)*$E2831</f>
        <v>0</v>
      </c>
      <c r="W2827" s="5">
        <f>VLOOKUP(CONCATENATE($F2827," ",$G2827),AllocFactorMatrix,(W$4+1),FALSE)*$E2831</f>
        <v>0</v>
      </c>
      <c r="X2827" s="5">
        <f t="shared" si="1432"/>
        <v>-62.372353988129362</v>
      </c>
      <c r="Y2827" s="5">
        <f>VLOOKUP(CONCATENATE($F2827," ",$G2827),AllocFactorMatrix,(Y$4+1),FALSE)*$E2831</f>
        <v>-30.80304332252469</v>
      </c>
      <c r="Z2827" s="5">
        <f>VLOOKUP(CONCATENATE($F2827," ",$G2827),AllocFactorMatrix,(Z$4+1),FALSE)*$E2831</f>
        <v>-0.51391534152432439</v>
      </c>
      <c r="AA2827" s="5">
        <f t="shared" si="1412"/>
        <v>-31.316958664049015</v>
      </c>
      <c r="AB2827" s="5">
        <f>VLOOKUP(CONCATENATE($F2827," ",$G2827),AllocFactorMatrix,(AB$4+1),FALSE)*$E2831</f>
        <v>-0.41635753716440244</v>
      </c>
      <c r="AC2827" s="5">
        <f>VLOOKUP(CONCATENATE($F2827," ",$G2827),AllocFactorMatrix,(AC$4+1),FALSE)*$E2831</f>
        <v>-1.4263830779501132</v>
      </c>
      <c r="AD2827" s="5">
        <f>VLOOKUP(CONCATENATE($F2827," ",$G2827),AllocFactorMatrix,(AD$4+1),FALSE)*$E2831</f>
        <v>-0.30748245951839376</v>
      </c>
    </row>
    <row r="2828" spans="4:30" hidden="1" outlineLevel="1">
      <c r="D2828" s="7"/>
      <c r="E2828" s="51"/>
      <c r="F2828" s="52" t="str">
        <f>F2831</f>
        <v>TDPLANT</v>
      </c>
      <c r="G2828" s="55" t="str">
        <f>$G$12</f>
        <v>DISTSEC</v>
      </c>
      <c r="H2828" s="4">
        <f t="shared" si="1410"/>
        <v>-616.70199135487394</v>
      </c>
      <c r="I2828" s="5">
        <f>VLOOKUP(CONCATENATE($F2828," ",$G2828),AllocFactorMatrix,(I$4+1),FALSE)*$E2831</f>
        <v>-461.10897414299171</v>
      </c>
      <c r="J2828" s="5">
        <f>VLOOKUP(CONCATENATE($F2828," ",$G2828),AllocFactorMatrix,(J$4+1),FALSE)*$E2831</f>
        <v>-22.230210603184222</v>
      </c>
      <c r="K2828" s="5">
        <f>VLOOKUP(CONCATENATE($F2828," ",$G2828),AllocFactorMatrix,(K$4+1),FALSE)*$E2831</f>
        <v>-67.077809550598786</v>
      </c>
      <c r="L2828" s="5">
        <f>VLOOKUP(CONCATENATE($F2828," ",$G2828),AllocFactorMatrix,(L$4+1),FALSE)*$E2831</f>
        <v>0</v>
      </c>
      <c r="M2828" s="5">
        <f>VLOOKUP(CONCATENATE($F2828," ",$G2828),AllocFactorMatrix,(M$4+1),FALSE)*$E2831</f>
        <v>0</v>
      </c>
      <c r="N2828" s="5">
        <f t="shared" si="1411"/>
        <v>-67.077809550598786</v>
      </c>
      <c r="O2828" s="5">
        <f>VLOOKUP(CONCATENATE($F2828," ",$G2828),AllocFactorMatrix,(O$4+1),FALSE)*$E2831</f>
        <v>-42.742241328443313</v>
      </c>
      <c r="P2828" s="5">
        <f>VLOOKUP(CONCATENATE($F2828," ",$G2828),AllocFactorMatrix,(P$4+1),FALSE)*$E2831</f>
        <v>0</v>
      </c>
      <c r="Q2828" s="5">
        <f>VLOOKUP(CONCATENATE($F2828," ",$G2828),AllocFactorMatrix,(Q$4+1),FALSE)*$E2831</f>
        <v>0</v>
      </c>
      <c r="R2828" s="5">
        <f>VLOOKUP(CONCATENATE($F2828," ",$G2828),AllocFactorMatrix,(R$4+1),FALSE)*$E2831</f>
        <v>0</v>
      </c>
      <c r="S2828" s="5">
        <f t="shared" si="1431"/>
        <v>-42.742241328443313</v>
      </c>
      <c r="T2828" s="5">
        <f>VLOOKUP(CONCATENATE($F2828," ",$G2828),AllocFactorMatrix,(T$4+1),FALSE)*$E2831</f>
        <v>-1.1556605380087279</v>
      </c>
      <c r="U2828" s="5">
        <f>VLOOKUP(CONCATENATE($F2828," ",$G2828),AllocFactorMatrix,(U$4+1),FALSE)*$E2831</f>
        <v>0</v>
      </c>
      <c r="V2828" s="5">
        <f>VLOOKUP(CONCATENATE($F2828," ",$G2828),AllocFactorMatrix,(V$4+1),FALSE)*$E2831</f>
        <v>0</v>
      </c>
      <c r="W2828" s="5">
        <f>VLOOKUP(CONCATENATE($F2828," ",$G2828),AllocFactorMatrix,(W$4+1),FALSE)*$E2831</f>
        <v>0</v>
      </c>
      <c r="X2828" s="5">
        <f t="shared" si="1432"/>
        <v>-1.1556605380087279</v>
      </c>
      <c r="Y2828" s="5">
        <f>VLOOKUP(CONCATENATE($F2828," ",$G2828),AllocFactorMatrix,(Y$4+1),FALSE)*$E2831</f>
        <v>-15.765223230483491</v>
      </c>
      <c r="Z2828" s="5">
        <f>VLOOKUP(CONCATENATE($F2828," ",$G2828),AllocFactorMatrix,(Z$4+1),FALSE)*$E2831</f>
        <v>0</v>
      </c>
      <c r="AA2828" s="5">
        <f t="shared" si="1412"/>
        <v>-15.765223230483491</v>
      </c>
      <c r="AB2828" s="5">
        <f>VLOOKUP(CONCATENATE($F2828," ",$G2828),AllocFactorMatrix,(AB$4+1),FALSE)*$E2831</f>
        <v>-0.16359622861103584</v>
      </c>
      <c r="AC2828" s="5">
        <f>VLOOKUP(CONCATENATE($F2828," ",$G2828),AllocFactorMatrix,(AC$4+1),FALSE)*$E2831</f>
        <v>-5.5547211776085579</v>
      </c>
      <c r="AD2828" s="5">
        <f>VLOOKUP(CONCATENATE($F2828," ",$G2828),AllocFactorMatrix,(AD$4+1),FALSE)*$E2831</f>
        <v>-0.90355455494402881</v>
      </c>
    </row>
    <row r="2829" spans="4:30" hidden="1" outlineLevel="1">
      <c r="D2829" s="7"/>
      <c r="E2829" s="51"/>
      <c r="F2829" s="52" t="str">
        <f>F2831</f>
        <v>TDPLANT</v>
      </c>
      <c r="G2829" s="55" t="str">
        <f>$G$13</f>
        <v>ENERGY</v>
      </c>
      <c r="H2829" s="4">
        <f t="shared" si="1410"/>
        <v>0</v>
      </c>
      <c r="I2829" s="5">
        <f>VLOOKUP(CONCATENATE($F2829," ",$G2829),AllocFactorMatrix,(I$4+1),FALSE)*$E2831</f>
        <v>0</v>
      </c>
      <c r="J2829" s="5">
        <f>VLOOKUP(CONCATENATE($F2829," ",$G2829),AllocFactorMatrix,(J$4+1),FALSE)*$E2831</f>
        <v>0</v>
      </c>
      <c r="K2829" s="5">
        <f>VLOOKUP(CONCATENATE($F2829," ",$G2829),AllocFactorMatrix,(K$4+1),FALSE)*$E2831</f>
        <v>0</v>
      </c>
      <c r="L2829" s="5">
        <f>VLOOKUP(CONCATENATE($F2829," ",$G2829),AllocFactorMatrix,(L$4+1),FALSE)*$E2831</f>
        <v>0</v>
      </c>
      <c r="M2829" s="5">
        <f>VLOOKUP(CONCATENATE($F2829," ",$G2829),AllocFactorMatrix,(M$4+1),FALSE)*$E2831</f>
        <v>0</v>
      </c>
      <c r="N2829" s="5">
        <f t="shared" si="1411"/>
        <v>0</v>
      </c>
      <c r="O2829" s="5">
        <f>VLOOKUP(CONCATENATE($F2829," ",$G2829),AllocFactorMatrix,(O$4+1),FALSE)*$E2831</f>
        <v>0</v>
      </c>
      <c r="P2829" s="5">
        <f>VLOOKUP(CONCATENATE($F2829," ",$G2829),AllocFactorMatrix,(P$4+1),FALSE)*$E2831</f>
        <v>0</v>
      </c>
      <c r="Q2829" s="5">
        <f>VLOOKUP(CONCATENATE($F2829," ",$G2829),AllocFactorMatrix,(Q$4+1),FALSE)*$E2831</f>
        <v>0</v>
      </c>
      <c r="R2829" s="5">
        <f>VLOOKUP(CONCATENATE($F2829," ",$G2829),AllocFactorMatrix,(R$4+1),FALSE)*$E2831</f>
        <v>0</v>
      </c>
      <c r="S2829" s="5">
        <f t="shared" si="1431"/>
        <v>0</v>
      </c>
      <c r="T2829" s="5">
        <f>VLOOKUP(CONCATENATE($F2829," ",$G2829),AllocFactorMatrix,(T$4+1),FALSE)*$E2831</f>
        <v>0</v>
      </c>
      <c r="U2829" s="5">
        <f>VLOOKUP(CONCATENATE($F2829," ",$G2829),AllocFactorMatrix,(U$4+1),FALSE)*$E2831</f>
        <v>0</v>
      </c>
      <c r="V2829" s="5">
        <f>VLOOKUP(CONCATENATE($F2829," ",$G2829),AllocFactorMatrix,(V$4+1),FALSE)*$E2831</f>
        <v>0</v>
      </c>
      <c r="W2829" s="5">
        <f>VLOOKUP(CONCATENATE($F2829," ",$G2829),AllocFactorMatrix,(W$4+1),FALSE)*$E2831</f>
        <v>0</v>
      </c>
      <c r="X2829" s="5">
        <f t="shared" si="1432"/>
        <v>0</v>
      </c>
      <c r="Y2829" s="5">
        <f>VLOOKUP(CONCATENATE($F2829," ",$G2829),AllocFactorMatrix,(Y$4+1),FALSE)*$E2831</f>
        <v>0</v>
      </c>
      <c r="Z2829" s="5">
        <f>VLOOKUP(CONCATENATE($F2829," ",$G2829),AllocFactorMatrix,(Z$4+1),FALSE)*$E2831</f>
        <v>0</v>
      </c>
      <c r="AA2829" s="5">
        <f t="shared" si="1412"/>
        <v>0</v>
      </c>
      <c r="AB2829" s="5">
        <f>VLOOKUP(CONCATENATE($F2829," ",$G2829),AllocFactorMatrix,(AB$4+1),FALSE)*$E2831</f>
        <v>0</v>
      </c>
      <c r="AC2829" s="5">
        <f>VLOOKUP(CONCATENATE($F2829," ",$G2829),AllocFactorMatrix,(AC$4+1),FALSE)*$E2831</f>
        <v>0</v>
      </c>
      <c r="AD2829" s="5">
        <f>VLOOKUP(CONCATENATE($F2829," ",$G2829),AllocFactorMatrix,(AD$4+1),FALSE)*$E2831</f>
        <v>0</v>
      </c>
    </row>
    <row r="2830" spans="4:30" hidden="1" outlineLevel="1">
      <c r="D2830" s="7"/>
      <c r="E2830" s="51"/>
      <c r="F2830" s="52" t="str">
        <f>F2831</f>
        <v>TDPLANT</v>
      </c>
      <c r="G2830" s="55" t="str">
        <f>$G$14</f>
        <v>CUSTOMER</v>
      </c>
      <c r="H2830" s="4">
        <f t="shared" si="1410"/>
        <v>-289.77432832580291</v>
      </c>
      <c r="I2830" s="5">
        <f>VLOOKUP(CONCATENATE($F2830," ",$G2830),AllocFactorMatrix,(I$4+1),FALSE)*$E2831</f>
        <v>-131.89290782951412</v>
      </c>
      <c r="J2830" s="5">
        <f>VLOOKUP(CONCATENATE($F2830," ",$G2830),AllocFactorMatrix,(J$4+1),FALSE)*$E2831</f>
        <v>-35.504792417215214</v>
      </c>
      <c r="K2830" s="5">
        <f>VLOOKUP(CONCATENATE($F2830," ",$G2830),AllocFactorMatrix,(K$4+1),FALSE)*$E2831</f>
        <v>-10.071493184091262</v>
      </c>
      <c r="L2830" s="5">
        <f>VLOOKUP(CONCATENATE($F2830," ",$G2830),AllocFactorMatrix,(L$4+1),FALSE)*$E2831</f>
        <v>-3.3313030275293918</v>
      </c>
      <c r="M2830" s="5">
        <f>VLOOKUP(CONCATENATE($F2830," ",$G2830),AllocFactorMatrix,(M$4+1),FALSE)*$E2831</f>
        <v>-0.54111050425577922</v>
      </c>
      <c r="N2830" s="5">
        <f t="shared" si="1411"/>
        <v>-13.943906715876434</v>
      </c>
      <c r="O2830" s="5">
        <f>VLOOKUP(CONCATENATE($F2830," ",$G2830),AllocFactorMatrix,(O$4+1),FALSE)*$E2831</f>
        <v>-2.9082738253698888</v>
      </c>
      <c r="P2830" s="5">
        <f>VLOOKUP(CONCATENATE($F2830," ",$G2830),AllocFactorMatrix,(P$4+1),FALSE)*$E2831</f>
        <v>-0.86495742085627225</v>
      </c>
      <c r="Q2830" s="5">
        <f>VLOOKUP(CONCATENATE($F2830," ",$G2830),AllocFactorMatrix,(Q$4+1),FALSE)*$E2831</f>
        <v>-1.8853088818643999</v>
      </c>
      <c r="R2830" s="5">
        <f>VLOOKUP(CONCATENATE($F2830," ",$G2830),AllocFactorMatrix,(R$4+1),FALSE)*$E2831</f>
        <v>-0.33135014500627319</v>
      </c>
      <c r="S2830" s="5">
        <f t="shared" si="1431"/>
        <v>-5.989890273096834</v>
      </c>
      <c r="T2830" s="5">
        <f>VLOOKUP(CONCATENATE($F2830," ",$G2830),AllocFactorMatrix,(T$4+1),FALSE)*$E2831</f>
        <v>-2.0009718646277406E-2</v>
      </c>
      <c r="U2830" s="5">
        <f>VLOOKUP(CONCATENATE($F2830," ",$G2830),AllocFactorMatrix,(U$4+1),FALSE)*$E2831</f>
        <v>-0.51311040346592263</v>
      </c>
      <c r="V2830" s="5">
        <f>VLOOKUP(CONCATENATE($F2830," ",$G2830),AllocFactorMatrix,(V$4+1),FALSE)*$E2831</f>
        <v>-2.7725111441441626</v>
      </c>
      <c r="W2830" s="5">
        <f>VLOOKUP(CONCATENATE($F2830," ",$G2830),AllocFactorMatrix,(W$4+1),FALSE)*$E2831</f>
        <v>-0.49702623613938612</v>
      </c>
      <c r="X2830" s="5">
        <f t="shared" si="1432"/>
        <v>-3.802657502395749</v>
      </c>
      <c r="Y2830" s="5">
        <f>VLOOKUP(CONCATENATE($F2830," ",$G2830),AllocFactorMatrix,(Y$4+1),FALSE)*$E2831</f>
        <v>-0.80538455441781942</v>
      </c>
      <c r="Z2830" s="5">
        <f>VLOOKUP(CONCATENATE($F2830," ",$G2830),AllocFactorMatrix,(Z$4+1),FALSE)*$E2831</f>
        <v>-1.4660122619601847E-2</v>
      </c>
      <c r="AA2830" s="5">
        <f t="shared" si="1412"/>
        <v>-0.82004467703742123</v>
      </c>
      <c r="AB2830" s="5">
        <f>VLOOKUP(CONCATENATE($F2830," ",$G2830),AllocFactorMatrix,(AB$4+1),FALSE)*$E2831</f>
        <v>-1.4862208462133486E-2</v>
      </c>
      <c r="AC2830" s="5">
        <f>VLOOKUP(CONCATENATE($F2830," ",$G2830),AllocFactorMatrix,(AC$4+1),FALSE)*$E2831</f>
        <v>-87.293726469715239</v>
      </c>
      <c r="AD2830" s="5">
        <f>VLOOKUP(CONCATENATE($F2830," ",$G2830),AllocFactorMatrix,(AD$4+1),FALSE)*$E2831</f>
        <v>-10.511540232489757</v>
      </c>
    </row>
    <row r="2831" spans="4:30" collapsed="1">
      <c r="D2831" s="7" t="s">
        <v>344</v>
      </c>
      <c r="E2831" s="40">
        <v>-3611</v>
      </c>
      <c r="F2831" s="10" t="s">
        <v>207</v>
      </c>
      <c r="G2831" s="55" t="str">
        <f>$G$15</f>
        <v>TOTAL</v>
      </c>
      <c r="H2831" s="4">
        <f t="shared" si="1410"/>
        <v>-3610.9999999999991</v>
      </c>
      <c r="I2831" s="5">
        <f>VLOOKUP(CONCATENATE($F2831," ",$G2831),AllocFactorMatrix,(I$4+1),FALSE)*$E2831</f>
        <v>-2132.9890314955837</v>
      </c>
      <c r="J2831" s="5">
        <f>VLOOKUP(CONCATENATE($F2831," ",$G2831),AllocFactorMatrix,(J$4+1),FALSE)*$E2831</f>
        <v>-131.8816105080634</v>
      </c>
      <c r="K2831" s="5">
        <f>VLOOKUP(CONCATENATE($F2831," ",$G2831),AllocFactorMatrix,(K$4+1),FALSE)*$E2831</f>
        <v>-347.39068706516724</v>
      </c>
      <c r="L2831" s="5">
        <f>VLOOKUP(CONCATENATE($F2831," ",$G2831),AllocFactorMatrix,(L$4+1),FALSE)*$E2831</f>
        <v>-11.746274761755645</v>
      </c>
      <c r="M2831" s="5">
        <f>VLOOKUP(CONCATENATE($F2831," ",$G2831),AllocFactorMatrix,(M$4+1),FALSE)*$E2831</f>
        <v>-0.95716692410966098</v>
      </c>
      <c r="N2831" s="5">
        <f t="shared" si="1411"/>
        <v>-360.0941287510326</v>
      </c>
      <c r="O2831" s="5">
        <f>VLOOKUP(CONCATENATE($F2831," ",$G2831),AllocFactorMatrix,(O$4+1),FALSE)*$E2831</f>
        <v>-249.56247117347942</v>
      </c>
      <c r="P2831" s="5">
        <f>VLOOKUP(CONCATENATE($F2831," ",$G2831),AllocFactorMatrix,(P$4+1),FALSE)*$E2831</f>
        <v>-38.844177370271566</v>
      </c>
      <c r="Q2831" s="5">
        <f>VLOOKUP(CONCATENATE($F2831," ",$G2831),AllocFactorMatrix,(Q$4+1),FALSE)*$E2831</f>
        <v>-10.910282437476145</v>
      </c>
      <c r="R2831" s="5">
        <f>VLOOKUP(CONCATENATE($F2831," ",$G2831),AllocFactorMatrix,(R$4+1),FALSE)*$E2831</f>
        <v>-0.65117205934000888</v>
      </c>
      <c r="S2831" s="5">
        <f t="shared" si="1431"/>
        <v>-299.96810304056714</v>
      </c>
      <c r="T2831" s="5">
        <f>VLOOKUP(CONCATENATE($F2831," ",$G2831),AllocFactorMatrix,(T$4+1),FALSE)*$E2831</f>
        <v>-8.3718139440576529</v>
      </c>
      <c r="U2831" s="5">
        <f>VLOOKUP(CONCATENATE($F2831," ",$G2831),AllocFactorMatrix,(U$4+1),FALSE)*$E2831</f>
        <v>-117.41684703956697</v>
      </c>
      <c r="V2831" s="5">
        <f>VLOOKUP(CONCATENATE($F2831," ",$G2831),AllocFactorMatrix,(V$4+1),FALSE)*$E2831</f>
        <v>-326.84267794925086</v>
      </c>
      <c r="W2831" s="5">
        <f>VLOOKUP(CONCATENATE($F2831," ",$G2831),AllocFactorMatrix,(W$4+1),FALSE)*$E2831</f>
        <v>-46.581859537990027</v>
      </c>
      <c r="X2831" s="5">
        <f t="shared" si="1432"/>
        <v>-499.21319847086545</v>
      </c>
      <c r="Y2831" s="5">
        <f>VLOOKUP(CONCATENATE($F2831," ",$G2831),AllocFactorMatrix,(Y$4+1),FALSE)*$E2831</f>
        <v>-78.518488699369371</v>
      </c>
      <c r="Z2831" s="5">
        <f>VLOOKUP(CONCATENATE($F2831," ",$G2831),AllocFactorMatrix,(Z$4+1),FALSE)*$E2831</f>
        <v>-1.049825325696105</v>
      </c>
      <c r="AA2831" s="5">
        <f t="shared" si="1412"/>
        <v>-79.568314025065476</v>
      </c>
      <c r="AB2831" s="5">
        <f>VLOOKUP(CONCATENATE($F2831," ",$G2831),AllocFactorMatrix,(AB$4+1),FALSE)*$E2831</f>
        <v>-1.0009295405020229</v>
      </c>
      <c r="AC2831" s="5">
        <f>VLOOKUP(CONCATENATE($F2831," ",$G2831),AllocFactorMatrix,(AC$4+1),FALSE)*$E2831</f>
        <v>-94.511161568670644</v>
      </c>
      <c r="AD2831" s="5">
        <f>VLOOKUP(CONCATENATE($F2831," ",$G2831),AllocFactorMatrix,(AD$4+1),FALSE)*$E2831</f>
        <v>-11.773522599649517</v>
      </c>
    </row>
    <row r="2832" spans="4:30" hidden="1" outlineLevel="1">
      <c r="D2832" s="7"/>
      <c r="E2832" s="51"/>
      <c r="F2832" s="52" t="str">
        <f>F2839</f>
        <v>REV</v>
      </c>
      <c r="G2832" s="55" t="str">
        <f>$G$8</f>
        <v>PRODUCTION</v>
      </c>
      <c r="H2832" s="4">
        <f t="shared" ref="H2832:H2839" ca="1" si="1433">SUBTOTAL(9,I2832:AD2832)</f>
        <v>151.14346451895489</v>
      </c>
      <c r="I2832" s="5">
        <f ca="1">VLOOKUP(CONCATENATE($F2832," ",$G2832),AllocFactorMatrix,(I$4+1),FALSE)*$E2839</f>
        <v>66.023357448788261</v>
      </c>
      <c r="J2832" s="5">
        <f ca="1">VLOOKUP(CONCATENATE($F2832," ",$G2832),AllocFactorMatrix,(J$4+1),FALSE)*$E2839</f>
        <v>4.6924354758922826</v>
      </c>
      <c r="K2832" s="5">
        <f ca="1">VLOOKUP(CONCATENATE($F2832," ",$G2832),AllocFactorMatrix,(K$4+1),FALSE)*$E2839</f>
        <v>15.898610934479686</v>
      </c>
      <c r="L2832" s="5">
        <f ca="1">VLOOKUP(CONCATENATE($F2832," ",$G2832),AllocFactorMatrix,(L$4+1),FALSE)*$E2839</f>
        <v>0.46081507652550341</v>
      </c>
      <c r="M2832" s="5">
        <f ca="1">VLOOKUP(CONCATENATE($F2832," ",$G2832),AllocFactorMatrix,(M$4+1),FALSE)*$E2839</f>
        <v>4.5288477480701271E-2</v>
      </c>
      <c r="N2832" s="5">
        <f t="shared" ref="N2832:N2839" ca="1" si="1434">SUBTOTAL(9,K2832:M2832)</f>
        <v>16.40471448848589</v>
      </c>
      <c r="O2832" s="5">
        <f ca="1">VLOOKUP(CONCATENATE($F2832," ",$G2832),AllocFactorMatrix,(O$4+1),FALSE)*$E2839</f>
        <v>12.144395587985557</v>
      </c>
      <c r="P2832" s="5">
        <f ca="1">VLOOKUP(CONCATENATE($F2832," ",$G2832),AllocFactorMatrix,(P$4+1),FALSE)*$E2839</f>
        <v>2.358777498000173</v>
      </c>
      <c r="Q2832" s="5">
        <f ca="1">VLOOKUP(CONCATENATE($F2832," ",$G2832),AllocFactorMatrix,(Q$4+1),FALSE)*$E2839</f>
        <v>0.99917129834728602</v>
      </c>
      <c r="R2832" s="5">
        <f ca="1">VLOOKUP(CONCATENATE($F2832," ",$G2832),AllocFactorMatrix,(R$4+1),FALSE)*$E2839</f>
        <v>4.34746048491471E-2</v>
      </c>
      <c r="S2832" s="5">
        <f ca="1">SUBTOTAL(9,O2832:R2832)</f>
        <v>15.545818989182161</v>
      </c>
      <c r="T2832" s="5">
        <f ca="1">VLOOKUP(CONCATENATE($F2832," ",$G2832),AllocFactorMatrix,(T$4+1),FALSE)*$E2839</f>
        <v>0.34884249926902905</v>
      </c>
      <c r="U2832" s="5">
        <f ca="1">VLOOKUP(CONCATENATE($F2832," ",$G2832),AllocFactorMatrix,(U$4+1),FALSE)*$E2839</f>
        <v>6.1629476329978079</v>
      </c>
      <c r="V2832" s="5">
        <f ca="1">VLOOKUP(CONCATENATE($F2832," ",$G2832),AllocFactorMatrix,(V$4+1),FALSE)*$E2839</f>
        <v>33.150954905503873</v>
      </c>
      <c r="W2832" s="5">
        <f ca="1">VLOOKUP(CONCATENATE($F2832," ",$G2832),AllocFactorMatrix,(W$4+1),FALSE)*$E2839</f>
        <v>5.2664481075907457</v>
      </c>
      <c r="X2832" s="5">
        <f ca="1">SUBTOTAL(9,T2832:W2832)</f>
        <v>44.929193145361459</v>
      </c>
      <c r="Y2832" s="5">
        <f ca="1">VLOOKUP(CONCATENATE($F2832," ",$G2832),AllocFactorMatrix,(Y$4+1),FALSE)*$E2839</f>
        <v>3.4403051854839473</v>
      </c>
      <c r="Z2832" s="5">
        <f ca="1">VLOOKUP(CONCATENATE($F2832," ",$G2832),AllocFactorMatrix,(Z$4+1),FALSE)*$E2839</f>
        <v>5.3823840745549974E-2</v>
      </c>
      <c r="AA2832" s="5">
        <f t="shared" ref="AA2832:AA2839" ca="1" si="1435">SUBTOTAL(9,Y2832:Z2832)</f>
        <v>3.4941290262294973</v>
      </c>
      <c r="AB2832" s="5">
        <f ca="1">VLOOKUP(CONCATENATE($F2832," ",$G2832),AllocFactorMatrix,(AB$4+1),FALSE)*$E2839</f>
        <v>5.3815945015355117E-2</v>
      </c>
      <c r="AC2832" s="5">
        <f ca="1">VLOOKUP(CONCATENATE($F2832," ",$G2832),AllocFactorMatrix,(AC$4+1),FALSE)*$E2839</f>
        <v>0</v>
      </c>
      <c r="AD2832" s="5">
        <f ca="1">VLOOKUP(CONCATENATE($F2832," ",$G2832),AllocFactorMatrix,(AD$4+1),FALSE)*$E2839</f>
        <v>0</v>
      </c>
    </row>
    <row r="2833" spans="4:30" hidden="1" outlineLevel="1">
      <c r="D2833" s="7"/>
      <c r="E2833" s="51"/>
      <c r="F2833" s="52" t="str">
        <f>F2839</f>
        <v>REV</v>
      </c>
      <c r="G2833" s="55" t="str">
        <f>$G$9</f>
        <v>BULKTRAN</v>
      </c>
      <c r="H2833" s="4">
        <f t="shared" ca="1" si="1433"/>
        <v>25.868169873471224</v>
      </c>
      <c r="I2833" s="5">
        <f ca="1">VLOOKUP(CONCATENATE($F2833," ",$G2833),AllocFactorMatrix,(I$4+1),FALSE)*$E2839</f>
        <v>8.5133374153622956</v>
      </c>
      <c r="J2833" s="5">
        <f ca="1">VLOOKUP(CONCATENATE($F2833," ",$G2833),AllocFactorMatrix,(J$4+1),FALSE)*$E2839</f>
        <v>1.1040919920891286</v>
      </c>
      <c r="K2833" s="5">
        <f ca="1">VLOOKUP(CONCATENATE($F2833," ",$G2833),AllocFactorMatrix,(K$4+1),FALSE)*$E2839</f>
        <v>3.4546291038610173</v>
      </c>
      <c r="L2833" s="5">
        <f ca="1">VLOOKUP(CONCATENATE($F2833," ",$G2833),AllocFactorMatrix,(L$4+1),FALSE)*$E2839</f>
        <v>9.9150471360580111E-2</v>
      </c>
      <c r="M2833" s="5">
        <f ca="1">VLOOKUP(CONCATENATE($F2833," ",$G2833),AllocFactorMatrix,(M$4+1),FALSE)*$E2839</f>
        <v>2.4296415315677163E-2</v>
      </c>
      <c r="N2833" s="5">
        <f t="shared" ca="1" si="1434"/>
        <v>3.5780759905372745</v>
      </c>
      <c r="O2833" s="5">
        <f ca="1">VLOOKUP(CONCATENATE($F2833," ",$G2833),AllocFactorMatrix,(O$4+1),FALSE)*$E2839</f>
        <v>2.6216453708499219</v>
      </c>
      <c r="P2833" s="5">
        <f ca="1">VLOOKUP(CONCATENATE($F2833," ",$G2833),AllocFactorMatrix,(P$4+1),FALSE)*$E2839</f>
        <v>0.52269827005105907</v>
      </c>
      <c r="Q2833" s="5">
        <f ca="1">VLOOKUP(CONCATENATE($F2833," ",$G2833),AllocFactorMatrix,(Q$4+1),FALSE)*$E2839</f>
        <v>0.21131332047733911</v>
      </c>
      <c r="R2833" s="5">
        <f ca="1">VLOOKUP(CONCATENATE($F2833," ",$G2833),AllocFactorMatrix,(R$4+1),FALSE)*$E2839</f>
        <v>8.8911607675041162E-3</v>
      </c>
      <c r="S2833" s="5">
        <f t="shared" ref="S2833:S2839" ca="1" si="1436">SUBTOTAL(9,O2833:R2833)</f>
        <v>3.3645481221458238</v>
      </c>
      <c r="T2833" s="5">
        <f ca="1">VLOOKUP(CONCATENATE($F2833," ",$G2833),AllocFactorMatrix,(T$4+1),FALSE)*$E2839</f>
        <v>5.8072259133893279E-2</v>
      </c>
      <c r="U2833" s="5">
        <f ca="1">VLOOKUP(CONCATENATE($F2833," ",$G2833),AllocFactorMatrix,(U$4+1),FALSE)*$E2839</f>
        <v>1.1892418757667567</v>
      </c>
      <c r="V2833" s="5">
        <f ca="1">VLOOKUP(CONCATENATE($F2833," ",$G2833),AllocFactorMatrix,(V$4+1),FALSE)*$E2839</f>
        <v>6.4747119872048424</v>
      </c>
      <c r="W2833" s="5">
        <f ca="1">VLOOKUP(CONCATENATE($F2833," ",$G2833),AllocFactorMatrix,(W$4+1),FALSE)*$E2839</f>
        <v>0.87925801362726375</v>
      </c>
      <c r="X2833" s="5">
        <f t="shared" ref="X2833:X2839" ca="1" si="1437">SUBTOTAL(9,T2833:W2833)</f>
        <v>8.6012841357327563</v>
      </c>
      <c r="Y2833" s="5">
        <f ca="1">VLOOKUP(CONCATENATE($F2833," ",$G2833),AllocFactorMatrix,(Y$4+1),FALSE)*$E2839</f>
        <v>0.684102689874169</v>
      </c>
      <c r="Z2833" s="5">
        <f ca="1">VLOOKUP(CONCATENATE($F2833," ",$G2833),AllocFactorMatrix,(Z$4+1),FALSE)*$E2839</f>
        <v>9.676923825229708E-3</v>
      </c>
      <c r="AA2833" s="5">
        <f t="shared" ca="1" si="1435"/>
        <v>0.69377961369939867</v>
      </c>
      <c r="AB2833" s="5">
        <f ca="1">VLOOKUP(CONCATENATE($F2833," ",$G2833),AllocFactorMatrix,(AB$4+1),FALSE)*$E2839</f>
        <v>1.3052603904544727E-2</v>
      </c>
      <c r="AC2833" s="5">
        <f ca="1">VLOOKUP(CONCATENATE($F2833," ",$G2833),AllocFactorMatrix,(AC$4+1),FALSE)*$E2839</f>
        <v>0</v>
      </c>
      <c r="AD2833" s="5">
        <f ca="1">VLOOKUP(CONCATENATE($F2833," ",$G2833),AllocFactorMatrix,(AD$4+1),FALSE)*$E2839</f>
        <v>0</v>
      </c>
    </row>
    <row r="2834" spans="4:30" hidden="1" outlineLevel="1">
      <c r="D2834" s="7"/>
      <c r="E2834" s="51"/>
      <c r="F2834" s="52" t="str">
        <f>F2839</f>
        <v>REV</v>
      </c>
      <c r="G2834" s="55" t="str">
        <f>$G$10</f>
        <v>SUBTRAN</v>
      </c>
      <c r="H2834" s="4">
        <f t="shared" ca="1" si="1433"/>
        <v>5.8414821197713849</v>
      </c>
      <c r="I2834" s="5">
        <f ca="1">VLOOKUP(CONCATENATE($F2834," ",$G2834),AllocFactorMatrix,(I$4+1),FALSE)*$E2839</f>
        <v>1.9315714604829617</v>
      </c>
      <c r="J2834" s="5">
        <f ca="1">VLOOKUP(CONCATENATE($F2834," ",$G2834),AllocFactorMatrix,(J$4+1),FALSE)*$E2839</f>
        <v>0.23136753535525359</v>
      </c>
      <c r="K2834" s="5">
        <f ca="1">VLOOKUP(CONCATENATE($F2834," ",$G2834),AllocFactorMatrix,(K$4+1),FALSE)*$E2839</f>
        <v>0.72353726733697132</v>
      </c>
      <c r="L2834" s="5">
        <f ca="1">VLOOKUP(CONCATENATE($F2834," ",$G2834),AllocFactorMatrix,(L$4+1),FALSE)*$E2839</f>
        <v>2.0415672240480118E-2</v>
      </c>
      <c r="M2834" s="5">
        <f ca="1">VLOOKUP(CONCATENATE($F2834," ",$G2834),AllocFactorMatrix,(M$4+1),FALSE)*$E2839</f>
        <v>7.5413926315262463E-3</v>
      </c>
      <c r="N2834" s="5">
        <f t="shared" ca="1" si="1434"/>
        <v>0.75149433220897766</v>
      </c>
      <c r="O2834" s="5">
        <f ca="1">VLOOKUP(CONCATENATE($F2834," ",$G2834),AllocFactorMatrix,(O$4+1),FALSE)*$E2839</f>
        <v>0.54591144180371876</v>
      </c>
      <c r="P2834" s="5">
        <f ca="1">VLOOKUP(CONCATENATE($F2834," ",$G2834),AllocFactorMatrix,(P$4+1),FALSE)*$E2839</f>
        <v>0.10823243689542313</v>
      </c>
      <c r="Q2834" s="5">
        <f ca="1">VLOOKUP(CONCATENATE($F2834," ",$G2834),AllocFactorMatrix,(Q$4+1),FALSE)*$E2839</f>
        <v>5.7808437760318167E-2</v>
      </c>
      <c r="R2834" s="5">
        <f ca="1">VLOOKUP(CONCATENATE($F2834," ",$G2834),AllocFactorMatrix,(R$4+1),FALSE)*$E2839</f>
        <v>0</v>
      </c>
      <c r="S2834" s="5">
        <f t="shared" ca="1" si="1436"/>
        <v>0.71195231645946011</v>
      </c>
      <c r="T2834" s="5">
        <f ca="1">VLOOKUP(CONCATENATE($F2834," ",$G2834),AllocFactorMatrix,(T$4+1),FALSE)*$E2839</f>
        <v>1.2367970647093602E-2</v>
      </c>
      <c r="U2834" s="5">
        <f ca="1">VLOOKUP(CONCATENATE($F2834," ",$G2834),AllocFactorMatrix,(U$4+1),FALSE)*$E2839</f>
        <v>0.25016013801442966</v>
      </c>
      <c r="V2834" s="5">
        <f ca="1">VLOOKUP(CONCATENATE($F2834," ",$G2834),AllocFactorMatrix,(V$4+1),FALSE)*$E2839</f>
        <v>1.7931565429231029</v>
      </c>
      <c r="W2834" s="5">
        <f ca="1">VLOOKUP(CONCATENATE($F2834," ",$G2834),AllocFactorMatrix,(W$4+1),FALSE)*$E2839</f>
        <v>0</v>
      </c>
      <c r="X2834" s="5">
        <f t="shared" ca="1" si="1437"/>
        <v>2.0556846515846261</v>
      </c>
      <c r="Y2834" s="5">
        <f ca="1">VLOOKUP(CONCATENATE($F2834," ",$G2834),AllocFactorMatrix,(Y$4+1),FALSE)*$E2839</f>
        <v>0.14062004599116806</v>
      </c>
      <c r="Z2834" s="5">
        <f ca="1">VLOOKUP(CONCATENATE($F2834," ",$G2834),AllocFactorMatrix,(Z$4+1),FALSE)*$E2839</f>
        <v>1.9967043577650192E-3</v>
      </c>
      <c r="AA2834" s="5">
        <f t="shared" ca="1" si="1435"/>
        <v>0.14261675034893309</v>
      </c>
      <c r="AB2834" s="5">
        <f ca="1">VLOOKUP(CONCATENATE($F2834," ",$G2834),AllocFactorMatrix,(AB$4+1),FALSE)*$E2839</f>
        <v>2.7200685606187042E-3</v>
      </c>
      <c r="AC2834" s="5">
        <f ca="1">VLOOKUP(CONCATENATE($F2834," ",$G2834),AllocFactorMatrix,(AC$4+1),FALSE)*$E2839</f>
        <v>1.1525140735931687E-2</v>
      </c>
      <c r="AD2834" s="5">
        <f ca="1">VLOOKUP(CONCATENATE($F2834," ",$G2834),AllocFactorMatrix,(AD$4+1),FALSE)*$E2839</f>
        <v>2.549864034621957E-3</v>
      </c>
    </row>
    <row r="2835" spans="4:30" hidden="1" outlineLevel="1">
      <c r="D2835" s="7"/>
      <c r="E2835" s="51"/>
      <c r="F2835" s="52" t="str">
        <f>F2839</f>
        <v>REV</v>
      </c>
      <c r="G2835" s="55" t="str">
        <f>$G$11</f>
        <v>DISTPRI</v>
      </c>
      <c r="H2835" s="4">
        <f t="shared" ca="1" si="1433"/>
        <v>53.878650900930367</v>
      </c>
      <c r="I2835" s="5">
        <f ca="1">VLOOKUP(CONCATENATE($F2835," ",$G2835),AllocFactorMatrix,(I$4+1),FALSE)*$E2839</f>
        <v>31.228238694972102</v>
      </c>
      <c r="J2835" s="5">
        <f ca="1">VLOOKUP(CONCATENATE($F2835," ",$G2835),AllocFactorMatrix,(J$4+1),FALSE)*$E2839</f>
        <v>2.4114408350827472</v>
      </c>
      <c r="K2835" s="5">
        <f ca="1">VLOOKUP(CONCATENATE($F2835," ",$G2835),AllocFactorMatrix,(K$4+1),FALSE)*$E2839</f>
        <v>7.9333037362794903</v>
      </c>
      <c r="L2835" s="5">
        <f ca="1">VLOOKUP(CONCATENATE($F2835," ",$G2835),AllocFactorMatrix,(L$4+1),FALSE)*$E2839</f>
        <v>0.22576155756780311</v>
      </c>
      <c r="M2835" s="5">
        <f ca="1">VLOOKUP(CONCATENATE($F2835," ",$G2835),AllocFactorMatrix,(M$4+1),FALSE)*$E2839</f>
        <v>0</v>
      </c>
      <c r="N2835" s="5">
        <f t="shared" ca="1" si="1434"/>
        <v>8.1590652938472932</v>
      </c>
      <c r="O2835" s="5">
        <f ca="1">VLOOKUP(CONCATENATE($F2835," ",$G2835),AllocFactorMatrix,(O$4+1),FALSE)*$E2839</f>
        <v>5.965771507981608</v>
      </c>
      <c r="P2835" s="5">
        <f ca="1">VLOOKUP(CONCATENATE($F2835," ",$G2835),AllocFactorMatrix,(P$4+1),FALSE)*$E2839</f>
        <v>1.1653421218260052</v>
      </c>
      <c r="Q2835" s="5">
        <f ca="1">VLOOKUP(CONCATENATE($F2835," ",$G2835),AllocFactorMatrix,(Q$4+1),FALSE)*$E2839</f>
        <v>0</v>
      </c>
      <c r="R2835" s="5">
        <f ca="1">VLOOKUP(CONCATENATE($F2835," ",$G2835),AllocFactorMatrix,(R$4+1),FALSE)*$E2839</f>
        <v>0</v>
      </c>
      <c r="S2835" s="5">
        <f t="shared" ca="1" si="1436"/>
        <v>7.1311136298076132</v>
      </c>
      <c r="T2835" s="5">
        <f ca="1">VLOOKUP(CONCATENATE($F2835," ",$G2835),AllocFactorMatrix,(T$4+1),FALSE)*$E2839</f>
        <v>0.16486280789374147</v>
      </c>
      <c r="U2835" s="5">
        <f ca="1">VLOOKUP(CONCATENATE($F2835," ",$G2835),AllocFactorMatrix,(U$4+1),FALSE)*$E2839</f>
        <v>2.9664619471861839</v>
      </c>
      <c r="V2835" s="5">
        <f ca="1">VLOOKUP(CONCATENATE($F2835," ",$G2835),AllocFactorMatrix,(V$4+1),FALSE)*$E2839</f>
        <v>0</v>
      </c>
      <c r="W2835" s="5">
        <f ca="1">VLOOKUP(CONCATENATE($F2835," ",$G2835),AllocFactorMatrix,(W$4+1),FALSE)*$E2839</f>
        <v>0</v>
      </c>
      <c r="X2835" s="5">
        <f t="shared" ca="1" si="1437"/>
        <v>3.1313247550799255</v>
      </c>
      <c r="Y2835" s="5">
        <f ca="1">VLOOKUP(CONCATENATE($F2835," ",$G2835),AllocFactorMatrix,(Y$4+1),FALSE)*$E2839</f>
        <v>1.6271953001591362</v>
      </c>
      <c r="Z2835" s="5">
        <f ca="1">VLOOKUP(CONCATENATE($F2835," ",$G2835),AllocFactorMatrix,(Z$4+1),FALSE)*$E2839</f>
        <v>2.4780622386312786E-2</v>
      </c>
      <c r="AA2835" s="5">
        <f t="shared" ca="1" si="1435"/>
        <v>1.6519759225454489</v>
      </c>
      <c r="AB2835" s="5">
        <f ca="1">VLOOKUP(CONCATENATE($F2835," ",$G2835),AllocFactorMatrix,(AB$4+1),FALSE)*$E2839</f>
        <v>2.7888912254394584E-2</v>
      </c>
      <c r="AC2835" s="5">
        <f ca="1">VLOOKUP(CONCATENATE($F2835," ",$G2835),AllocFactorMatrix,(AC$4+1),FALSE)*$E2839</f>
        <v>0.11325143344371064</v>
      </c>
      <c r="AD2835" s="5">
        <f ca="1">VLOOKUP(CONCATENATE($F2835," ",$G2835),AllocFactorMatrix,(AD$4+1),FALSE)*$E2839</f>
        <v>2.4351423897140477E-2</v>
      </c>
    </row>
    <row r="2836" spans="4:30" hidden="1" outlineLevel="1">
      <c r="D2836" s="7"/>
      <c r="E2836" s="51"/>
      <c r="F2836" s="52" t="str">
        <f>F2839</f>
        <v>REV</v>
      </c>
      <c r="G2836" s="55" t="str">
        <f>$G$12</f>
        <v>DISTSEC</v>
      </c>
      <c r="H2836" s="4">
        <f t="shared" ca="1" si="1433"/>
        <v>24.048219681520557</v>
      </c>
      <c r="I2836" s="5">
        <f ca="1">VLOOKUP(CONCATENATE($F2836," ",$G2836),AllocFactorMatrix,(I$4+1),FALSE)*$E2839</f>
        <v>15.665845937709634</v>
      </c>
      <c r="J2836" s="5">
        <f ca="1">VLOOKUP(CONCATENATE($F2836," ",$G2836),AllocFactorMatrix,(J$4+1),FALSE)*$E2839</f>
        <v>1.3048562114126558</v>
      </c>
      <c r="K2836" s="5">
        <f ca="1">VLOOKUP(CONCATENATE($F2836," ",$G2836),AllocFactorMatrix,(K$4+1),FALSE)*$E2839</f>
        <v>3.5394461315610251</v>
      </c>
      <c r="L2836" s="5">
        <f ca="1">VLOOKUP(CONCATENATE($F2836," ",$G2836),AllocFactorMatrix,(L$4+1),FALSE)*$E2839</f>
        <v>0</v>
      </c>
      <c r="M2836" s="5">
        <f ca="1">VLOOKUP(CONCATENATE($F2836," ",$G2836),AllocFactorMatrix,(M$4+1),FALSE)*$E2839</f>
        <v>0</v>
      </c>
      <c r="N2836" s="5">
        <f t="shared" ca="1" si="1434"/>
        <v>3.5394461315610251</v>
      </c>
      <c r="O2836" s="5">
        <f ca="1">VLOOKUP(CONCATENATE($F2836," ",$G2836),AllocFactorMatrix,(O$4+1),FALSE)*$E2839</f>
        <v>2.2601291044807175</v>
      </c>
      <c r="P2836" s="5">
        <f ca="1">VLOOKUP(CONCATENATE($F2836," ",$G2836),AllocFactorMatrix,(P$4+1),FALSE)*$E2839</f>
        <v>0</v>
      </c>
      <c r="Q2836" s="5">
        <f ca="1">VLOOKUP(CONCATENATE($F2836," ",$G2836),AllocFactorMatrix,(Q$4+1),FALSE)*$E2839</f>
        <v>0</v>
      </c>
      <c r="R2836" s="5">
        <f ca="1">VLOOKUP(CONCATENATE($F2836," ",$G2836),AllocFactorMatrix,(R$4+1),FALSE)*$E2839</f>
        <v>0</v>
      </c>
      <c r="S2836" s="5">
        <f t="shared" ca="1" si="1436"/>
        <v>2.2601291044807175</v>
      </c>
      <c r="T2836" s="5">
        <f ca="1">VLOOKUP(CONCATENATE($F2836," ",$G2836),AllocFactorMatrix,(T$4+1),FALSE)*$E2839</f>
        <v>4.6266691287777398E-2</v>
      </c>
      <c r="U2836" s="5">
        <f ca="1">VLOOKUP(CONCATENATE($F2836," ",$G2836),AllocFactorMatrix,(U$4+1),FALSE)*$E2839</f>
        <v>0</v>
      </c>
      <c r="V2836" s="5">
        <f ca="1">VLOOKUP(CONCATENATE($F2836," ",$G2836),AllocFactorMatrix,(V$4+1),FALSE)*$E2839</f>
        <v>0</v>
      </c>
      <c r="W2836" s="5">
        <f ca="1">VLOOKUP(CONCATENATE($F2836," ",$G2836),AllocFactorMatrix,(W$4+1),FALSE)*$E2839</f>
        <v>0</v>
      </c>
      <c r="X2836" s="5">
        <f t="shared" ca="1" si="1437"/>
        <v>4.6266691287777398E-2</v>
      </c>
      <c r="Y2836" s="5">
        <f ca="1">VLOOKUP(CONCATENATE($F2836," ",$G2836),AllocFactorMatrix,(Y$4+1),FALSE)*$E2839</f>
        <v>0.74829213930393801</v>
      </c>
      <c r="Z2836" s="5">
        <f ca="1">VLOOKUP(CONCATENATE($F2836," ",$G2836),AllocFactorMatrix,(Z$4+1),FALSE)*$E2839</f>
        <v>0</v>
      </c>
      <c r="AA2836" s="5">
        <f t="shared" ca="1" si="1435"/>
        <v>0.74829213930393801</v>
      </c>
      <c r="AB2836" s="5">
        <f ca="1">VLOOKUP(CONCATENATE($F2836," ",$G2836),AllocFactorMatrix,(AB$4+1),FALSE)*$E2839</f>
        <v>1.0037169299251966E-2</v>
      </c>
      <c r="AC2836" s="5">
        <f ca="1">VLOOKUP(CONCATENATE($F2836," ",$G2836),AllocFactorMatrix,(AC$4+1),FALSE)*$E2839</f>
        <v>0.40697068648972495</v>
      </c>
      <c r="AD2836" s="5">
        <f ca="1">VLOOKUP(CONCATENATE($F2836," ",$G2836),AllocFactorMatrix,(AD$4+1),FALSE)*$E2839</f>
        <v>6.637560997583164E-2</v>
      </c>
    </row>
    <row r="2837" spans="4:30" hidden="1" outlineLevel="1">
      <c r="D2837" s="7"/>
      <c r="E2837" s="51"/>
      <c r="F2837" s="52" t="str">
        <f>F2839</f>
        <v>REV</v>
      </c>
      <c r="G2837" s="55" t="str">
        <f>$G$13</f>
        <v>ENERGY</v>
      </c>
      <c r="H2837" s="4">
        <f t="shared" ca="1" si="1433"/>
        <v>195.98069531732926</v>
      </c>
      <c r="I2837" s="5">
        <f ca="1">VLOOKUP(CONCATENATE($F2837," ",$G2837),AllocFactorMatrix,(I$4+1),FALSE)*$E2839</f>
        <v>74.74045392843864</v>
      </c>
      <c r="J2837" s="5">
        <f ca="1">VLOOKUP(CONCATENATE($F2837," ",$G2837),AllocFactorMatrix,(J$4+1),FALSE)*$E2839</f>
        <v>4.7799108630634262</v>
      </c>
      <c r="K2837" s="5">
        <f ca="1">VLOOKUP(CONCATENATE($F2837," ",$G2837),AllocFactorMatrix,(K$4+1),FALSE)*$E2839</f>
        <v>15.985071248002962</v>
      </c>
      <c r="L2837" s="5">
        <f ca="1">VLOOKUP(CONCATENATE($F2837," ",$G2837),AllocFactorMatrix,(L$4+1),FALSE)*$E2839</f>
        <v>0.46674211064915599</v>
      </c>
      <c r="M2837" s="5">
        <f ca="1">VLOOKUP(CONCATENATE($F2837," ",$G2837),AllocFactorMatrix,(M$4+1),FALSE)*$E2839</f>
        <v>2.6294444574724844E-2</v>
      </c>
      <c r="N2837" s="5">
        <f t="shared" ca="1" si="1434"/>
        <v>16.478107803226841</v>
      </c>
      <c r="O2837" s="5">
        <f ca="1">VLOOKUP(CONCATENATE($F2837," ",$G2837),AllocFactorMatrix,(O$4+1),FALSE)*$E2839</f>
        <v>14.747558054372254</v>
      </c>
      <c r="P2837" s="5">
        <f ca="1">VLOOKUP(CONCATENATE($F2837," ",$G2837),AllocFactorMatrix,(P$4+1),FALSE)*$E2839</f>
        <v>2.7850124655522843</v>
      </c>
      <c r="Q2837" s="5">
        <f ca="1">VLOOKUP(CONCATENATE($F2837," ",$G2837),AllocFactorMatrix,(Q$4+1),FALSE)*$E2839</f>
        <v>1.2292984116885977</v>
      </c>
      <c r="R2837" s="5">
        <f ca="1">VLOOKUP(CONCATENATE($F2837," ",$G2837),AllocFactorMatrix,(R$4+1),FALSE)*$E2839</f>
        <v>5.6816181603518728E-2</v>
      </c>
      <c r="S2837" s="5">
        <f t="shared" ca="1" si="1436"/>
        <v>18.818685113216652</v>
      </c>
      <c r="T2837" s="5">
        <f ca="1">VLOOKUP(CONCATENATE($F2837," ",$G2837),AllocFactorMatrix,(T$4+1),FALSE)*$E2839</f>
        <v>0.55419952877178669</v>
      </c>
      <c r="U2837" s="5">
        <f ca="1">VLOOKUP(CONCATENATE($F2837," ",$G2837),AllocFactorMatrix,(U$4+1),FALSE)*$E2839</f>
        <v>9.5741847531790327</v>
      </c>
      <c r="V2837" s="5">
        <f ca="1">VLOOKUP(CONCATENATE($F2837," ",$G2837),AllocFactorMatrix,(V$4+1),FALSE)*$E2839</f>
        <v>54.917830621405741</v>
      </c>
      <c r="W2837" s="5">
        <f ca="1">VLOOKUP(CONCATENATE($F2837," ",$G2837),AllocFactorMatrix,(W$4+1),FALSE)*$E2839</f>
        <v>10.079611118730673</v>
      </c>
      <c r="X2837" s="5">
        <f t="shared" ca="1" si="1437"/>
        <v>75.125826022087224</v>
      </c>
      <c r="Y2837" s="5">
        <f ca="1">VLOOKUP(CONCATENATE($F2837," ",$G2837),AllocFactorMatrix,(Y$4+1),FALSE)*$E2839</f>
        <v>3.9285161714750982</v>
      </c>
      <c r="Z2837" s="5">
        <f ca="1">VLOOKUP(CONCATENATE($F2837," ",$G2837),AllocFactorMatrix,(Z$4+1),FALSE)*$E2839</f>
        <v>6.3916078013999039E-2</v>
      </c>
      <c r="AA2837" s="5">
        <f t="shared" ca="1" si="1435"/>
        <v>3.9924322494890974</v>
      </c>
      <c r="AB2837" s="5">
        <f ca="1">VLOOKUP(CONCATENATE($F2837," ",$G2837),AllocFactorMatrix,(AB$4+1),FALSE)*$E2839</f>
        <v>7.2260619188745739E-2</v>
      </c>
      <c r="AC2837" s="5">
        <f ca="1">VLOOKUP(CONCATENATE($F2837," ",$G2837),AllocFactorMatrix,(AC$4+1),FALSE)*$E2839</f>
        <v>1.6687344012819538</v>
      </c>
      <c r="AD2837" s="5">
        <f ca="1">VLOOKUP(CONCATENATE($F2837," ",$G2837),AllocFactorMatrix,(AD$4+1),FALSE)*$E2839</f>
        <v>0.30428431733666961</v>
      </c>
    </row>
    <row r="2838" spans="4:30" hidden="1" outlineLevel="1">
      <c r="D2838" s="7"/>
      <c r="E2838" s="51"/>
      <c r="F2838" s="52" t="str">
        <f>F2839</f>
        <v>REV</v>
      </c>
      <c r="G2838" s="55" t="str">
        <f>$G$14</f>
        <v>CUSTOMER</v>
      </c>
      <c r="H2838" s="4">
        <f t="shared" ca="1" si="1433"/>
        <v>19.239317588022349</v>
      </c>
      <c r="I2838" s="5">
        <f ca="1">VLOOKUP(CONCATENATE($F2838," ",$G2838),AllocFactorMatrix,(I$4+1),FALSE)*$E2839</f>
        <v>9.1529428837667712</v>
      </c>
      <c r="J2838" s="5">
        <f ca="1">VLOOKUP(CONCATENATE($F2838," ",$G2838),AllocFactorMatrix,(J$4+1),FALSE)*$E2839</f>
        <v>2.6661862797916989</v>
      </c>
      <c r="K2838" s="5">
        <f ca="1">VLOOKUP(CONCATENATE($F2838," ",$G2838),AllocFactorMatrix,(K$4+1),FALSE)*$E2839</f>
        <v>0.70153184191523565</v>
      </c>
      <c r="L2838" s="5">
        <f ca="1">VLOOKUP(CONCATENATE($F2838," ",$G2838),AllocFactorMatrix,(L$4+1),FALSE)*$E2839</f>
        <v>0.17058253801562698</v>
      </c>
      <c r="M2838" s="5">
        <f ca="1">VLOOKUP(CONCATENATE($F2838," ",$G2838),AllocFactorMatrix,(M$4+1),FALSE)*$E2839</f>
        <v>4.298838157924683E-2</v>
      </c>
      <c r="N2838" s="5">
        <f t="shared" ca="1" si="1434"/>
        <v>0.91510276151010939</v>
      </c>
      <c r="O2838" s="5">
        <f ca="1">VLOOKUP(CONCATENATE($F2838," ",$G2838),AllocFactorMatrix,(O$4+1),FALSE)*$E2839</f>
        <v>0.17391211264371295</v>
      </c>
      <c r="P2838" s="5">
        <f ca="1">VLOOKUP(CONCATENATE($F2838," ",$G2838),AllocFactorMatrix,(P$4+1),FALSE)*$E2839</f>
        <v>5.2254982476096515E-2</v>
      </c>
      <c r="Q2838" s="5">
        <f ca="1">VLOOKUP(CONCATENATE($F2838," ",$G2838),AllocFactorMatrix,(Q$4+1),FALSE)*$E2839</f>
        <v>0.10111472482958948</v>
      </c>
      <c r="R2838" s="5">
        <f ca="1">VLOOKUP(CONCATENATE($F2838," ",$G2838),AllocFactorMatrix,(R$4+1),FALSE)*$E2839</f>
        <v>1.6994041598188972E-2</v>
      </c>
      <c r="S2838" s="5">
        <f t="shared" ca="1" si="1436"/>
        <v>0.34427586154758794</v>
      </c>
      <c r="T2838" s="5">
        <f ca="1">VLOOKUP(CONCATENATE($F2838," ",$G2838),AllocFactorMatrix,(T$4+1),FALSE)*$E2839</f>
        <v>9.413704234257133E-4</v>
      </c>
      <c r="U2838" s="5">
        <f ca="1">VLOOKUP(CONCATENATE($F2838," ",$G2838),AllocFactorMatrix,(U$4+1),FALSE)*$E2839</f>
        <v>2.5603802275069733E-2</v>
      </c>
      <c r="V2838" s="5">
        <f ca="1">VLOOKUP(CONCATENATE($F2838," ",$G2838),AllocFactorMatrix,(V$4+1),FALSE)*$E2839</f>
        <v>0.13452342084521324</v>
      </c>
      <c r="W2838" s="5">
        <f ca="1">VLOOKUP(CONCATENATE($F2838," ",$G2838),AllocFactorMatrix,(W$4+1),FALSE)*$E2839</f>
        <v>2.0333581649504839E-2</v>
      </c>
      <c r="X2838" s="5">
        <f t="shared" ca="1" si="1437"/>
        <v>0.1814021751932135</v>
      </c>
      <c r="Y2838" s="5">
        <f ca="1">VLOOKUP(CONCATENATE($F2838," ",$G2838),AllocFactorMatrix,(Y$4+1),FALSE)*$E2839</f>
        <v>4.3458356611430479E-2</v>
      </c>
      <c r="Z2838" s="5">
        <f ca="1">VLOOKUP(CONCATENATE($F2838," ",$G2838),AllocFactorMatrix,(Z$4+1),FALSE)*$E2839</f>
        <v>6.958997570540677E-4</v>
      </c>
      <c r="AA2838" s="5">
        <f t="shared" ca="1" si="1435"/>
        <v>4.4154256368484544E-2</v>
      </c>
      <c r="AB2838" s="5">
        <f ca="1">VLOOKUP(CONCATENATE($F2838," ",$G2838),AllocFactorMatrix,(AB$4+1),FALSE)*$E2839</f>
        <v>1.1580448579821228E-3</v>
      </c>
      <c r="AC2838" s="5">
        <f ca="1">VLOOKUP(CONCATENATE($F2838," ",$G2838),AllocFactorMatrix,(AC$4+1),FALSE)*$E2839</f>
        <v>5.084232944596236</v>
      </c>
      <c r="AD2838" s="5">
        <f ca="1">VLOOKUP(CONCATENATE($F2838," ",$G2838),AllocFactorMatrix,(AD$4+1),FALSE)*$E2839</f>
        <v>0.84986238039026607</v>
      </c>
    </row>
    <row r="2839" spans="4:30" collapsed="1">
      <c r="D2839" s="7" t="s">
        <v>277</v>
      </c>
      <c r="E2839" s="40">
        <v>476</v>
      </c>
      <c r="F2839" s="10" t="s">
        <v>242</v>
      </c>
      <c r="G2839" s="55" t="str">
        <f>$G$15</f>
        <v>TOTAL</v>
      </c>
      <c r="H2839" s="4">
        <f t="shared" ca="1" si="1433"/>
        <v>476.00000000000006</v>
      </c>
      <c r="I2839" s="5">
        <f ca="1">VLOOKUP(CONCATENATE($F2839," ",$G2839),AllocFactorMatrix,(I$4+1),FALSE)*$E2839</f>
        <v>207.25574776952061</v>
      </c>
      <c r="J2839" s="5">
        <f ca="1">VLOOKUP(CONCATENATE($F2839," ",$G2839),AllocFactorMatrix,(J$4+1),FALSE)*$E2839</f>
        <v>17.190289192687192</v>
      </c>
      <c r="K2839" s="5">
        <f ca="1">VLOOKUP(CONCATENATE($F2839," ",$G2839),AllocFactorMatrix,(K$4+1),FALSE)*$E2839</f>
        <v>48.236130263436365</v>
      </c>
      <c r="L2839" s="5">
        <f ca="1">VLOOKUP(CONCATENATE($F2839," ",$G2839),AllocFactorMatrix,(L$4+1),FALSE)*$E2839</f>
        <v>1.4434674263591492</v>
      </c>
      <c r="M2839" s="5">
        <f ca="1">VLOOKUP(CONCATENATE($F2839," ",$G2839),AllocFactorMatrix,(M$4+1),FALSE)*$E2839</f>
        <v>0.14640911158187631</v>
      </c>
      <c r="N2839" s="5">
        <f t="shared" ca="1" si="1434"/>
        <v>49.826006801377389</v>
      </c>
      <c r="O2839" s="5">
        <f ca="1">VLOOKUP(CONCATENATE($F2839," ",$G2839),AllocFactorMatrix,(O$4+1),FALSE)*$E2839</f>
        <v>38.459323180117494</v>
      </c>
      <c r="P2839" s="5">
        <f ca="1">VLOOKUP(CONCATENATE($F2839," ",$G2839),AllocFactorMatrix,(P$4+1),FALSE)*$E2839</f>
        <v>6.9923177748010445</v>
      </c>
      <c r="Q2839" s="5">
        <f ca="1">VLOOKUP(CONCATENATE($F2839," ",$G2839),AllocFactorMatrix,(Q$4+1),FALSE)*$E2839</f>
        <v>2.5987061931031303</v>
      </c>
      <c r="R2839" s="5">
        <f ca="1">VLOOKUP(CONCATENATE($F2839," ",$G2839),AllocFactorMatrix,(R$4+1),FALSE)*$E2839</f>
        <v>0.1261759888183589</v>
      </c>
      <c r="S2839" s="5">
        <f t="shared" ca="1" si="1436"/>
        <v>48.176523136840032</v>
      </c>
      <c r="T2839" s="5">
        <f ca="1">VLOOKUP(CONCATENATE($F2839," ",$G2839),AllocFactorMatrix,(T$4+1),FALSE)*$E2839</f>
        <v>1.1855531274267475</v>
      </c>
      <c r="U2839" s="5">
        <f ca="1">VLOOKUP(CONCATENATE($F2839," ",$G2839),AllocFactorMatrix,(U$4+1),FALSE)*$E2839</f>
        <v>20.16860014941928</v>
      </c>
      <c r="V2839" s="5">
        <f ca="1">VLOOKUP(CONCATENATE($F2839," ",$G2839),AllocFactorMatrix,(V$4+1),FALSE)*$E2839</f>
        <v>96.471177477882776</v>
      </c>
      <c r="W2839" s="5">
        <f ca="1">VLOOKUP(CONCATENATE($F2839," ",$G2839),AllocFactorMatrix,(W$4+1),FALSE)*$E2839</f>
        <v>16.245650821598186</v>
      </c>
      <c r="X2839" s="5">
        <f t="shared" ca="1" si="1437"/>
        <v>134.070981576327</v>
      </c>
      <c r="Y2839" s="5">
        <f ca="1">VLOOKUP(CONCATENATE($F2839," ",$G2839),AllocFactorMatrix,(Y$4+1),FALSE)*$E2839</f>
        <v>10.612489888898883</v>
      </c>
      <c r="Z2839" s="5">
        <f ca="1">VLOOKUP(CONCATENATE($F2839," ",$G2839),AllocFactorMatrix,(Z$4+1),FALSE)*$E2839</f>
        <v>0.1548900690859106</v>
      </c>
      <c r="AA2839" s="5">
        <f t="shared" ca="1" si="1435"/>
        <v>10.767379957984794</v>
      </c>
      <c r="AB2839" s="5">
        <f ca="1">VLOOKUP(CONCATENATE($F2839," ",$G2839),AllocFactorMatrix,(AB$4+1),FALSE)*$E2839</f>
        <v>0.18093336308089306</v>
      </c>
      <c r="AC2839" s="5">
        <f ca="1">VLOOKUP(CONCATENATE($F2839," ",$G2839),AllocFactorMatrix,(AC$4+1),FALSE)*$E2839</f>
        <v>7.2847146065475572</v>
      </c>
      <c r="AD2839" s="5">
        <f ca="1">VLOOKUP(CONCATENATE($F2839," ",$G2839),AllocFactorMatrix,(AD$4+1),FALSE)*$E2839</f>
        <v>1.2474235956345299</v>
      </c>
    </row>
    <row r="2840" spans="4:30" hidden="1" outlineLevel="1">
      <c r="D2840" s="7"/>
      <c r="E2840" s="51"/>
      <c r="F2840" s="52" t="str">
        <f>F2847</f>
        <v>EXP_OM_DIST</v>
      </c>
      <c r="G2840" s="55" t="str">
        <f>$G$8</f>
        <v>PRODUCTION</v>
      </c>
      <c r="H2840" s="4">
        <f t="shared" ref="H2840:H2847" si="1438">SUBTOTAL(9,I2840:AD2840)</f>
        <v>0</v>
      </c>
      <c r="I2840" s="5">
        <f>VLOOKUP(CONCATENATE($F2840," ",$G2840),AllocFactorMatrix,(I$4+1),FALSE)*$E2847</f>
        <v>0</v>
      </c>
      <c r="J2840" s="5">
        <f>VLOOKUP(CONCATENATE($F2840," ",$G2840),AllocFactorMatrix,(J$4+1),FALSE)*$E2847</f>
        <v>0</v>
      </c>
      <c r="K2840" s="5">
        <f>VLOOKUP(CONCATENATE($F2840," ",$G2840),AllocFactorMatrix,(K$4+1),FALSE)*$E2847</f>
        <v>0</v>
      </c>
      <c r="L2840" s="5">
        <f>VLOOKUP(CONCATENATE($F2840," ",$G2840),AllocFactorMatrix,(L$4+1),FALSE)*$E2847</f>
        <v>0</v>
      </c>
      <c r="M2840" s="5">
        <f>VLOOKUP(CONCATENATE($F2840," ",$G2840),AllocFactorMatrix,(M$4+1),FALSE)*$E2847</f>
        <v>0</v>
      </c>
      <c r="N2840" s="5">
        <f t="shared" ref="N2840:N2847" si="1439">SUBTOTAL(9,K2840:M2840)</f>
        <v>0</v>
      </c>
      <c r="O2840" s="5">
        <f>VLOOKUP(CONCATENATE($F2840," ",$G2840),AllocFactorMatrix,(O$4+1),FALSE)*$E2847</f>
        <v>0</v>
      </c>
      <c r="P2840" s="5">
        <f>VLOOKUP(CONCATENATE($F2840," ",$G2840),AllocFactorMatrix,(P$4+1),FALSE)*$E2847</f>
        <v>0</v>
      </c>
      <c r="Q2840" s="5">
        <f>VLOOKUP(CONCATENATE($F2840," ",$G2840),AllocFactorMatrix,(Q$4+1),FALSE)*$E2847</f>
        <v>0</v>
      </c>
      <c r="R2840" s="5">
        <f>VLOOKUP(CONCATENATE($F2840," ",$G2840),AllocFactorMatrix,(R$4+1),FALSE)*$E2847</f>
        <v>0</v>
      </c>
      <c r="S2840" s="5">
        <f>SUBTOTAL(9,O2840:R2840)</f>
        <v>0</v>
      </c>
      <c r="T2840" s="5">
        <f>VLOOKUP(CONCATENATE($F2840," ",$G2840),AllocFactorMatrix,(T$4+1),FALSE)*$E2847</f>
        <v>0</v>
      </c>
      <c r="U2840" s="5">
        <f>VLOOKUP(CONCATENATE($F2840," ",$G2840),AllocFactorMatrix,(U$4+1),FALSE)*$E2847</f>
        <v>0</v>
      </c>
      <c r="V2840" s="5">
        <f>VLOOKUP(CONCATENATE($F2840," ",$G2840),AllocFactorMatrix,(V$4+1),FALSE)*$E2847</f>
        <v>0</v>
      </c>
      <c r="W2840" s="5">
        <f>VLOOKUP(CONCATENATE($F2840," ",$G2840),AllocFactorMatrix,(W$4+1),FALSE)*$E2847</f>
        <v>0</v>
      </c>
      <c r="X2840" s="5">
        <f>SUBTOTAL(9,T2840:W2840)</f>
        <v>0</v>
      </c>
      <c r="Y2840" s="5">
        <f>VLOOKUP(CONCATENATE($F2840," ",$G2840),AllocFactorMatrix,(Y$4+1),FALSE)*$E2847</f>
        <v>0</v>
      </c>
      <c r="Z2840" s="5">
        <f>VLOOKUP(CONCATENATE($F2840," ",$G2840),AllocFactorMatrix,(Z$4+1),FALSE)*$E2847</f>
        <v>0</v>
      </c>
      <c r="AA2840" s="5">
        <f t="shared" ref="AA2840:AA2847" si="1440">SUBTOTAL(9,Y2840:Z2840)</f>
        <v>0</v>
      </c>
      <c r="AB2840" s="5">
        <f>VLOOKUP(CONCATENATE($F2840," ",$G2840),AllocFactorMatrix,(AB$4+1),FALSE)*$E2847</f>
        <v>0</v>
      </c>
      <c r="AC2840" s="5">
        <f>VLOOKUP(CONCATENATE($F2840," ",$G2840),AllocFactorMatrix,(AC$4+1),FALSE)*$E2847</f>
        <v>0</v>
      </c>
      <c r="AD2840" s="5">
        <f>VLOOKUP(CONCATENATE($F2840," ",$G2840),AllocFactorMatrix,(AD$4+1),FALSE)*$E2847</f>
        <v>0</v>
      </c>
    </row>
    <row r="2841" spans="4:30" hidden="1" outlineLevel="1">
      <c r="D2841" s="7"/>
      <c r="E2841" s="51"/>
      <c r="F2841" s="52" t="str">
        <f>F2847</f>
        <v>EXP_OM_DIST</v>
      </c>
      <c r="G2841" s="55" t="str">
        <f>$G$9</f>
        <v>BULKTRAN</v>
      </c>
      <c r="H2841" s="4">
        <f t="shared" si="1438"/>
        <v>0</v>
      </c>
      <c r="I2841" s="5">
        <f>VLOOKUP(CONCATENATE($F2841," ",$G2841),AllocFactorMatrix,(I$4+1),FALSE)*$E2847</f>
        <v>0</v>
      </c>
      <c r="J2841" s="5">
        <f>VLOOKUP(CONCATENATE($F2841," ",$G2841),AllocFactorMatrix,(J$4+1),FALSE)*$E2847</f>
        <v>0</v>
      </c>
      <c r="K2841" s="5">
        <f>VLOOKUP(CONCATENATE($F2841," ",$G2841),AllocFactorMatrix,(K$4+1),FALSE)*$E2847</f>
        <v>0</v>
      </c>
      <c r="L2841" s="5">
        <f>VLOOKUP(CONCATENATE($F2841," ",$G2841),AllocFactorMatrix,(L$4+1),FALSE)*$E2847</f>
        <v>0</v>
      </c>
      <c r="M2841" s="5">
        <f>VLOOKUP(CONCATENATE($F2841," ",$G2841),AllocFactorMatrix,(M$4+1),FALSE)*$E2847</f>
        <v>0</v>
      </c>
      <c r="N2841" s="5">
        <f t="shared" si="1439"/>
        <v>0</v>
      </c>
      <c r="O2841" s="5">
        <f>VLOOKUP(CONCATENATE($F2841," ",$G2841),AllocFactorMatrix,(O$4+1),FALSE)*$E2847</f>
        <v>0</v>
      </c>
      <c r="P2841" s="5">
        <f>VLOOKUP(CONCATENATE($F2841," ",$G2841),AllocFactorMatrix,(P$4+1),FALSE)*$E2847</f>
        <v>0</v>
      </c>
      <c r="Q2841" s="5">
        <f>VLOOKUP(CONCATENATE($F2841," ",$G2841),AllocFactorMatrix,(Q$4+1),FALSE)*$E2847</f>
        <v>0</v>
      </c>
      <c r="R2841" s="5">
        <f>VLOOKUP(CONCATENATE($F2841," ",$G2841),AllocFactorMatrix,(R$4+1),FALSE)*$E2847</f>
        <v>0</v>
      </c>
      <c r="S2841" s="5">
        <f t="shared" ref="S2841:S2847" si="1441">SUBTOTAL(9,O2841:R2841)</f>
        <v>0</v>
      </c>
      <c r="T2841" s="5">
        <f>VLOOKUP(CONCATENATE($F2841," ",$G2841),AllocFactorMatrix,(T$4+1),FALSE)*$E2847</f>
        <v>0</v>
      </c>
      <c r="U2841" s="5">
        <f>VLOOKUP(CONCATENATE($F2841," ",$G2841),AllocFactorMatrix,(U$4+1),FALSE)*$E2847</f>
        <v>0</v>
      </c>
      <c r="V2841" s="5">
        <f>VLOOKUP(CONCATENATE($F2841," ",$G2841),AllocFactorMatrix,(V$4+1),FALSE)*$E2847</f>
        <v>0</v>
      </c>
      <c r="W2841" s="5">
        <f>VLOOKUP(CONCATENATE($F2841," ",$G2841),AllocFactorMatrix,(W$4+1),FALSE)*$E2847</f>
        <v>0</v>
      </c>
      <c r="X2841" s="5">
        <f t="shared" ref="X2841:X2847" si="1442">SUBTOTAL(9,T2841:W2841)</f>
        <v>0</v>
      </c>
      <c r="Y2841" s="5">
        <f>VLOOKUP(CONCATENATE($F2841," ",$G2841),AllocFactorMatrix,(Y$4+1),FALSE)*$E2847</f>
        <v>0</v>
      </c>
      <c r="Z2841" s="5">
        <f>VLOOKUP(CONCATENATE($F2841," ",$G2841),AllocFactorMatrix,(Z$4+1),FALSE)*$E2847</f>
        <v>0</v>
      </c>
      <c r="AA2841" s="5">
        <f t="shared" si="1440"/>
        <v>0</v>
      </c>
      <c r="AB2841" s="5">
        <f>VLOOKUP(CONCATENATE($F2841," ",$G2841),AllocFactorMatrix,(AB$4+1),FALSE)*$E2847</f>
        <v>0</v>
      </c>
      <c r="AC2841" s="5">
        <f>VLOOKUP(CONCATENATE($F2841," ",$G2841),AllocFactorMatrix,(AC$4+1),FALSE)*$E2847</f>
        <v>0</v>
      </c>
      <c r="AD2841" s="5">
        <f>VLOOKUP(CONCATENATE($F2841," ",$G2841),AllocFactorMatrix,(AD$4+1),FALSE)*$E2847</f>
        <v>0</v>
      </c>
    </row>
    <row r="2842" spans="4:30" hidden="1" outlineLevel="1">
      <c r="D2842" s="7"/>
      <c r="E2842" s="51"/>
      <c r="F2842" s="52" t="str">
        <f>F2847</f>
        <v>EXP_OM_DIST</v>
      </c>
      <c r="G2842" s="55" t="str">
        <f>$G$10</f>
        <v>SUBTRAN</v>
      </c>
      <c r="H2842" s="4">
        <f t="shared" si="1438"/>
        <v>0</v>
      </c>
      <c r="I2842" s="5">
        <f>VLOOKUP(CONCATENATE($F2842," ",$G2842),AllocFactorMatrix,(I$4+1),FALSE)*$E2847</f>
        <v>0</v>
      </c>
      <c r="J2842" s="5">
        <f>VLOOKUP(CONCATENATE($F2842," ",$G2842),AllocFactorMatrix,(J$4+1),FALSE)*$E2847</f>
        <v>0</v>
      </c>
      <c r="K2842" s="5">
        <f>VLOOKUP(CONCATENATE($F2842," ",$G2842),AllocFactorMatrix,(K$4+1),FALSE)*$E2847</f>
        <v>0</v>
      </c>
      <c r="L2842" s="5">
        <f>VLOOKUP(CONCATENATE($F2842," ",$G2842),AllocFactorMatrix,(L$4+1),FALSE)*$E2847</f>
        <v>0</v>
      </c>
      <c r="M2842" s="5">
        <f>VLOOKUP(CONCATENATE($F2842," ",$G2842),AllocFactorMatrix,(M$4+1),FALSE)*$E2847</f>
        <v>0</v>
      </c>
      <c r="N2842" s="5">
        <f t="shared" si="1439"/>
        <v>0</v>
      </c>
      <c r="O2842" s="5">
        <f>VLOOKUP(CONCATENATE($F2842," ",$G2842),AllocFactorMatrix,(O$4+1),FALSE)*$E2847</f>
        <v>0</v>
      </c>
      <c r="P2842" s="5">
        <f>VLOOKUP(CONCATENATE($F2842," ",$G2842),AllocFactorMatrix,(P$4+1),FALSE)*$E2847</f>
        <v>0</v>
      </c>
      <c r="Q2842" s="5">
        <f>VLOOKUP(CONCATENATE($F2842," ",$G2842),AllocFactorMatrix,(Q$4+1),FALSE)*$E2847</f>
        <v>0</v>
      </c>
      <c r="R2842" s="5">
        <f>VLOOKUP(CONCATENATE($F2842," ",$G2842),AllocFactorMatrix,(R$4+1),FALSE)*$E2847</f>
        <v>0</v>
      </c>
      <c r="S2842" s="5">
        <f t="shared" si="1441"/>
        <v>0</v>
      </c>
      <c r="T2842" s="5">
        <f>VLOOKUP(CONCATENATE($F2842," ",$G2842),AllocFactorMatrix,(T$4+1),FALSE)*$E2847</f>
        <v>0</v>
      </c>
      <c r="U2842" s="5">
        <f>VLOOKUP(CONCATENATE($F2842," ",$G2842),AllocFactorMatrix,(U$4+1),FALSE)*$E2847</f>
        <v>0</v>
      </c>
      <c r="V2842" s="5">
        <f>VLOOKUP(CONCATENATE($F2842," ",$G2842),AllocFactorMatrix,(V$4+1),FALSE)*$E2847</f>
        <v>0</v>
      </c>
      <c r="W2842" s="5">
        <f>VLOOKUP(CONCATENATE($F2842," ",$G2842),AllocFactorMatrix,(W$4+1),FALSE)*$E2847</f>
        <v>0</v>
      </c>
      <c r="X2842" s="5">
        <f t="shared" si="1442"/>
        <v>0</v>
      </c>
      <c r="Y2842" s="5">
        <f>VLOOKUP(CONCATENATE($F2842," ",$G2842),AllocFactorMatrix,(Y$4+1),FALSE)*$E2847</f>
        <v>0</v>
      </c>
      <c r="Z2842" s="5">
        <f>VLOOKUP(CONCATENATE($F2842," ",$G2842),AllocFactorMatrix,(Z$4+1),FALSE)*$E2847</f>
        <v>0</v>
      </c>
      <c r="AA2842" s="5">
        <f t="shared" si="1440"/>
        <v>0</v>
      </c>
      <c r="AB2842" s="5">
        <f>VLOOKUP(CONCATENATE($F2842," ",$G2842),AllocFactorMatrix,(AB$4+1),FALSE)*$E2847</f>
        <v>0</v>
      </c>
      <c r="AC2842" s="5">
        <f>VLOOKUP(CONCATENATE($F2842," ",$G2842),AllocFactorMatrix,(AC$4+1),FALSE)*$E2847</f>
        <v>0</v>
      </c>
      <c r="AD2842" s="5">
        <f>VLOOKUP(CONCATENATE($F2842," ",$G2842),AllocFactorMatrix,(AD$4+1),FALSE)*$E2847</f>
        <v>0</v>
      </c>
    </row>
    <row r="2843" spans="4:30" hidden="1" outlineLevel="1">
      <c r="D2843" s="7"/>
      <c r="E2843" s="51"/>
      <c r="F2843" s="52" t="str">
        <f>F2847</f>
        <v>EXP_OM_DIST</v>
      </c>
      <c r="G2843" s="55" t="str">
        <f>$G$11</f>
        <v>DISTPRI</v>
      </c>
      <c r="H2843" s="4">
        <f t="shared" si="1438"/>
        <v>1607064.325677698</v>
      </c>
      <c r="I2843" s="5">
        <f>VLOOKUP(CONCATENATE($F2843," ",$G2843),AllocFactorMatrix,(I$4+1),FALSE)*$E2847</f>
        <v>1074069.6309914161</v>
      </c>
      <c r="J2843" s="5">
        <f>VLOOKUP(CONCATENATE($F2843," ",$G2843),AllocFactorMatrix,(J$4+1),FALSE)*$E2847</f>
        <v>50628.838506489054</v>
      </c>
      <c r="K2843" s="5">
        <f>VLOOKUP(CONCATENATE($F2843," ",$G2843),AllocFactorMatrix,(K$4+1),FALSE)*$E2847</f>
        <v>183836.41987906405</v>
      </c>
      <c r="L2843" s="5">
        <f>VLOOKUP(CONCATENATE($F2843," ",$G2843),AllocFactorMatrix,(L$4+1),FALSE)*$E2847</f>
        <v>5681.501954858014</v>
      </c>
      <c r="M2843" s="5">
        <f>VLOOKUP(CONCATENATE($F2843," ",$G2843),AllocFactorMatrix,(M$4+1),FALSE)*$E2847</f>
        <v>0</v>
      </c>
      <c r="N2843" s="5">
        <f t="shared" si="1439"/>
        <v>189517.92183392207</v>
      </c>
      <c r="O2843" s="5">
        <f>VLOOKUP(CONCATENATE($F2843," ",$G2843),AllocFactorMatrix,(O$4+1),FALSE)*$E2847</f>
        <v>137845.18305052596</v>
      </c>
      <c r="P2843" s="5">
        <f>VLOOKUP(CONCATENATE($F2843," ",$G2843),AllocFactorMatrix,(P$4+1),FALSE)*$E2847</f>
        <v>25673.674619316596</v>
      </c>
      <c r="Q2843" s="5">
        <f>VLOOKUP(CONCATENATE($F2843," ",$G2843),AllocFactorMatrix,(Q$4+1),FALSE)*$E2847</f>
        <v>0</v>
      </c>
      <c r="R2843" s="5">
        <f>VLOOKUP(CONCATENATE($F2843," ",$G2843),AllocFactorMatrix,(R$4+1),FALSE)*$E2847</f>
        <v>0</v>
      </c>
      <c r="S2843" s="5">
        <f t="shared" si="1441"/>
        <v>163518.85766984255</v>
      </c>
      <c r="T2843" s="5">
        <f>VLOOKUP(CONCATENATE($F2843," ",$G2843),AllocFactorMatrix,(T$4+1),FALSE)*$E2847</f>
        <v>4914.0958282223028</v>
      </c>
      <c r="U2843" s="5">
        <f>VLOOKUP(CONCATENATE($F2843," ",$G2843),AllocFactorMatrix,(U$4+1),FALSE)*$E2847</f>
        <v>79253.245866636702</v>
      </c>
      <c r="V2843" s="5">
        <f>VLOOKUP(CONCATENATE($F2843," ",$G2843),AllocFactorMatrix,(V$4+1),FALSE)*$E2847</f>
        <v>0</v>
      </c>
      <c r="W2843" s="5">
        <f>VLOOKUP(CONCATENATE($F2843," ",$G2843),AllocFactorMatrix,(W$4+1),FALSE)*$E2847</f>
        <v>0</v>
      </c>
      <c r="X2843" s="5">
        <f t="shared" si="1442"/>
        <v>84167.341694859002</v>
      </c>
      <c r="Y2843" s="5">
        <f>VLOOKUP(CONCATENATE($F2843," ",$G2843),AllocFactorMatrix,(Y$4+1),FALSE)*$E2847</f>
        <v>41566.657449900042</v>
      </c>
      <c r="Z2843" s="5">
        <f>VLOOKUP(CONCATENATE($F2843," ",$G2843),AllocFactorMatrix,(Z$4+1),FALSE)*$E2847</f>
        <v>693.49455947325953</v>
      </c>
      <c r="AA2843" s="5">
        <f t="shared" si="1440"/>
        <v>42260.152009373298</v>
      </c>
      <c r="AB2843" s="5">
        <f>VLOOKUP(CONCATENATE($F2843," ",$G2843),AllocFactorMatrix,(AB$4+1),FALSE)*$E2847</f>
        <v>561.8467936037124</v>
      </c>
      <c r="AC2843" s="5">
        <f>VLOOKUP(CONCATENATE($F2843," ",$G2843),AllocFactorMatrix,(AC$4+1),FALSE)*$E2847</f>
        <v>1924.8090577508194</v>
      </c>
      <c r="AD2843" s="5">
        <f>VLOOKUP(CONCATENATE($F2843," ",$G2843),AllocFactorMatrix,(AD$4+1),FALSE)*$E2847</f>
        <v>414.92712044162602</v>
      </c>
    </row>
    <row r="2844" spans="4:30" hidden="1" outlineLevel="1">
      <c r="D2844" s="7"/>
      <c r="E2844" s="51"/>
      <c r="F2844" s="52" t="str">
        <f>F2847</f>
        <v>EXP_OM_DIST</v>
      </c>
      <c r="G2844" s="55" t="str">
        <f>$G$12</f>
        <v>DISTSEC</v>
      </c>
      <c r="H2844" s="4">
        <f t="shared" si="1438"/>
        <v>663255.21345886949</v>
      </c>
      <c r="I2844" s="5">
        <f>VLOOKUP(CONCATENATE($F2844," ",$G2844),AllocFactorMatrix,(I$4+1),FALSE)*$E2847</f>
        <v>495916.88588698325</v>
      </c>
      <c r="J2844" s="5">
        <f>VLOOKUP(CONCATENATE($F2844," ",$G2844),AllocFactorMatrix,(J$4+1),FALSE)*$E2847</f>
        <v>23908.31112196968</v>
      </c>
      <c r="K2844" s="5">
        <f>VLOOKUP(CONCATENATE($F2844," ",$G2844),AllocFactorMatrix,(K$4+1),FALSE)*$E2847</f>
        <v>72141.33814306873</v>
      </c>
      <c r="L2844" s="5">
        <f>VLOOKUP(CONCATENATE($F2844," ",$G2844),AllocFactorMatrix,(L$4+1),FALSE)*$E2847</f>
        <v>0</v>
      </c>
      <c r="M2844" s="5">
        <f>VLOOKUP(CONCATENATE($F2844," ",$G2844),AllocFactorMatrix,(M$4+1),FALSE)*$E2847</f>
        <v>0</v>
      </c>
      <c r="N2844" s="5">
        <f t="shared" si="1439"/>
        <v>72141.33814306873</v>
      </c>
      <c r="O2844" s="5">
        <f>VLOOKUP(CONCATENATE($F2844," ",$G2844),AllocFactorMatrix,(O$4+1),FALSE)*$E2847</f>
        <v>45968.741456023752</v>
      </c>
      <c r="P2844" s="5">
        <f>VLOOKUP(CONCATENATE($F2844," ",$G2844),AllocFactorMatrix,(P$4+1),FALSE)*$E2847</f>
        <v>0</v>
      </c>
      <c r="Q2844" s="5">
        <f>VLOOKUP(CONCATENATE($F2844," ",$G2844),AllocFactorMatrix,(Q$4+1),FALSE)*$E2847</f>
        <v>0</v>
      </c>
      <c r="R2844" s="5">
        <f>VLOOKUP(CONCATENATE($F2844," ",$G2844),AllocFactorMatrix,(R$4+1),FALSE)*$E2847</f>
        <v>0</v>
      </c>
      <c r="S2844" s="5">
        <f t="shared" si="1441"/>
        <v>45968.741456023752</v>
      </c>
      <c r="T2844" s="5">
        <f>VLOOKUP(CONCATENATE($F2844," ",$G2844),AllocFactorMatrix,(T$4+1),FALSE)*$E2847</f>
        <v>1242.8983326922626</v>
      </c>
      <c r="U2844" s="5">
        <f>VLOOKUP(CONCATENATE($F2844," ",$G2844),AllocFactorMatrix,(U$4+1),FALSE)*$E2847</f>
        <v>0</v>
      </c>
      <c r="V2844" s="5">
        <f>VLOOKUP(CONCATENATE($F2844," ",$G2844),AllocFactorMatrix,(V$4+1),FALSE)*$E2847</f>
        <v>0</v>
      </c>
      <c r="W2844" s="5">
        <f>VLOOKUP(CONCATENATE($F2844," ",$G2844),AllocFactorMatrix,(W$4+1),FALSE)*$E2847</f>
        <v>0</v>
      </c>
      <c r="X2844" s="5">
        <f t="shared" si="1442"/>
        <v>1242.8983326922626</v>
      </c>
      <c r="Y2844" s="5">
        <f>VLOOKUP(CONCATENATE($F2844," ",$G2844),AllocFactorMatrix,(Y$4+1),FALSE)*$E2847</f>
        <v>16955.298743220803</v>
      </c>
      <c r="Z2844" s="5">
        <f>VLOOKUP(CONCATENATE($F2844," ",$G2844),AllocFactorMatrix,(Z$4+1),FALSE)*$E2847</f>
        <v>0</v>
      </c>
      <c r="AA2844" s="5">
        <f t="shared" si="1440"/>
        <v>16955.298743220803</v>
      </c>
      <c r="AB2844" s="5">
        <f>VLOOKUP(CONCATENATE($F2844," ",$G2844),AllocFactorMatrix,(AB$4+1),FALSE)*$E2847</f>
        <v>175.94568049001174</v>
      </c>
      <c r="AC2844" s="5">
        <f>VLOOKUP(CONCATENATE($F2844," ",$G2844),AllocFactorMatrix,(AC$4+1),FALSE)*$E2847</f>
        <v>5974.0325667916313</v>
      </c>
      <c r="AD2844" s="5">
        <f>VLOOKUP(CONCATENATE($F2844," ",$G2844),AllocFactorMatrix,(AD$4+1),FALSE)*$E2847</f>
        <v>971.76152762944957</v>
      </c>
    </row>
    <row r="2845" spans="4:30" hidden="1" outlineLevel="1">
      <c r="D2845" s="7"/>
      <c r="E2845" s="51"/>
      <c r="F2845" s="52" t="str">
        <f>F2847</f>
        <v>EXP_OM_DIST</v>
      </c>
      <c r="G2845" s="55" t="str">
        <f>$G$13</f>
        <v>ENERGY</v>
      </c>
      <c r="H2845" s="4">
        <f t="shared" si="1438"/>
        <v>0</v>
      </c>
      <c r="I2845" s="5">
        <f>VLOOKUP(CONCATENATE($F2845," ",$G2845),AllocFactorMatrix,(I$4+1),FALSE)*$E2847</f>
        <v>0</v>
      </c>
      <c r="J2845" s="5">
        <f>VLOOKUP(CONCATENATE($F2845," ",$G2845),AllocFactorMatrix,(J$4+1),FALSE)*$E2847</f>
        <v>0</v>
      </c>
      <c r="K2845" s="5">
        <f>VLOOKUP(CONCATENATE($F2845," ",$G2845),AllocFactorMatrix,(K$4+1),FALSE)*$E2847</f>
        <v>0</v>
      </c>
      <c r="L2845" s="5">
        <f>VLOOKUP(CONCATENATE($F2845," ",$G2845),AllocFactorMatrix,(L$4+1),FALSE)*$E2847</f>
        <v>0</v>
      </c>
      <c r="M2845" s="5">
        <f>VLOOKUP(CONCATENATE($F2845," ",$G2845),AllocFactorMatrix,(M$4+1),FALSE)*$E2847</f>
        <v>0</v>
      </c>
      <c r="N2845" s="5">
        <f t="shared" si="1439"/>
        <v>0</v>
      </c>
      <c r="O2845" s="5">
        <f>VLOOKUP(CONCATENATE($F2845," ",$G2845),AllocFactorMatrix,(O$4+1),FALSE)*$E2847</f>
        <v>0</v>
      </c>
      <c r="P2845" s="5">
        <f>VLOOKUP(CONCATENATE($F2845," ",$G2845),AllocFactorMatrix,(P$4+1),FALSE)*$E2847</f>
        <v>0</v>
      </c>
      <c r="Q2845" s="5">
        <f>VLOOKUP(CONCATENATE($F2845," ",$G2845),AllocFactorMatrix,(Q$4+1),FALSE)*$E2847</f>
        <v>0</v>
      </c>
      <c r="R2845" s="5">
        <f>VLOOKUP(CONCATENATE($F2845," ",$G2845),AllocFactorMatrix,(R$4+1),FALSE)*$E2847</f>
        <v>0</v>
      </c>
      <c r="S2845" s="5">
        <f t="shared" si="1441"/>
        <v>0</v>
      </c>
      <c r="T2845" s="5">
        <f>VLOOKUP(CONCATENATE($F2845," ",$G2845),AllocFactorMatrix,(T$4+1),FALSE)*$E2847</f>
        <v>0</v>
      </c>
      <c r="U2845" s="5">
        <f>VLOOKUP(CONCATENATE($F2845," ",$G2845),AllocFactorMatrix,(U$4+1),FALSE)*$E2847</f>
        <v>0</v>
      </c>
      <c r="V2845" s="5">
        <f>VLOOKUP(CONCATENATE($F2845," ",$G2845),AllocFactorMatrix,(V$4+1),FALSE)*$E2847</f>
        <v>0</v>
      </c>
      <c r="W2845" s="5">
        <f>VLOOKUP(CONCATENATE($F2845," ",$G2845),AllocFactorMatrix,(W$4+1),FALSE)*$E2847</f>
        <v>0</v>
      </c>
      <c r="X2845" s="5">
        <f t="shared" si="1442"/>
        <v>0</v>
      </c>
      <c r="Y2845" s="5">
        <f>VLOOKUP(CONCATENATE($F2845," ",$G2845),AllocFactorMatrix,(Y$4+1),FALSE)*$E2847</f>
        <v>0</v>
      </c>
      <c r="Z2845" s="5">
        <f>VLOOKUP(CONCATENATE($F2845," ",$G2845),AllocFactorMatrix,(Z$4+1),FALSE)*$E2847</f>
        <v>0</v>
      </c>
      <c r="AA2845" s="5">
        <f t="shared" si="1440"/>
        <v>0</v>
      </c>
      <c r="AB2845" s="5">
        <f>VLOOKUP(CONCATENATE($F2845," ",$G2845),AllocFactorMatrix,(AB$4+1),FALSE)*$E2847</f>
        <v>0</v>
      </c>
      <c r="AC2845" s="5">
        <f>VLOOKUP(CONCATENATE($F2845," ",$G2845),AllocFactorMatrix,(AC$4+1),FALSE)*$E2847</f>
        <v>0</v>
      </c>
      <c r="AD2845" s="5">
        <f>VLOOKUP(CONCATENATE($F2845," ",$G2845),AllocFactorMatrix,(AD$4+1),FALSE)*$E2847</f>
        <v>0</v>
      </c>
    </row>
    <row r="2846" spans="4:30" hidden="1" outlineLevel="1">
      <c r="D2846" s="7"/>
      <c r="E2846" s="51"/>
      <c r="F2846" s="52" t="str">
        <f>F2847</f>
        <v>EXP_OM_DIST</v>
      </c>
      <c r="G2846" s="55" t="str">
        <f>$G$14</f>
        <v>CUSTOMER</v>
      </c>
      <c r="H2846" s="4">
        <f t="shared" si="1438"/>
        <v>122442.46086343248</v>
      </c>
      <c r="I2846" s="5">
        <f>VLOOKUP(CONCATENATE($F2846," ",$G2846),AllocFactorMatrix,(I$4+1),FALSE)*$E2847</f>
        <v>49985.357602694872</v>
      </c>
      <c r="J2846" s="5">
        <f>VLOOKUP(CONCATENATE($F2846," ",$G2846),AllocFactorMatrix,(J$4+1),FALSE)*$E2847</f>
        <v>21644.300588812952</v>
      </c>
      <c r="K2846" s="5">
        <f>VLOOKUP(CONCATENATE($F2846," ",$G2846),AllocFactorMatrix,(K$4+1),FALSE)*$E2847</f>
        <v>6182.5333233617475</v>
      </c>
      <c r="L2846" s="5">
        <f>VLOOKUP(CONCATENATE($F2846," ",$G2846),AllocFactorMatrix,(L$4+1),FALSE)*$E2847</f>
        <v>3460.6033352194963</v>
      </c>
      <c r="M2846" s="5">
        <f>VLOOKUP(CONCATENATE($F2846," ",$G2846),AllocFactorMatrix,(M$4+1),FALSE)*$E2847</f>
        <v>561.64816775121028</v>
      </c>
      <c r="N2846" s="5">
        <f t="shared" si="1439"/>
        <v>10204.784826332454</v>
      </c>
      <c r="O2846" s="5">
        <f>VLOOKUP(CONCATENATE($F2846," ",$G2846),AllocFactorMatrix,(O$4+1),FALSE)*$E2847</f>
        <v>2644.9484906629305</v>
      </c>
      <c r="P2846" s="5">
        <f>VLOOKUP(CONCATENATE($F2846," ",$G2846),AllocFactorMatrix,(P$4+1),FALSE)*$E2847</f>
        <v>899.95131145915229</v>
      </c>
      <c r="Q2846" s="5">
        <f>VLOOKUP(CONCATENATE($F2846," ",$G2846),AllocFactorMatrix,(Q$4+1),FALSE)*$E2847</f>
        <v>1956.8651334916563</v>
      </c>
      <c r="R2846" s="5">
        <f>VLOOKUP(CONCATENATE($F2846," ",$G2846),AllocFactorMatrix,(R$4+1),FALSE)*$E2847</f>
        <v>343.92642605012503</v>
      </c>
      <c r="S2846" s="5">
        <f t="shared" si="1441"/>
        <v>5845.691361663864</v>
      </c>
      <c r="T2846" s="5">
        <f>VLOOKUP(CONCATENATE($F2846," ",$G2846),AllocFactorMatrix,(T$4+1),FALSE)*$E2847</f>
        <v>18.222619357974121</v>
      </c>
      <c r="U2846" s="5">
        <f>VLOOKUP(CONCATENATE($F2846," ",$G2846),AllocFactorMatrix,(U$4+1),FALSE)*$E2847</f>
        <v>533.86949373283471</v>
      </c>
      <c r="V2846" s="5">
        <f>VLOOKUP(CONCATENATE($F2846," ",$G2846),AllocFactorMatrix,(V$4+1),FALSE)*$E2847</f>
        <v>2877.7408531738897</v>
      </c>
      <c r="W2846" s="5">
        <f>VLOOKUP(CONCATENATE($F2846," ",$G2846),AllocFactorMatrix,(W$4+1),FALSE)*$E2847</f>
        <v>515.89069636691511</v>
      </c>
      <c r="X2846" s="5">
        <f t="shared" si="1442"/>
        <v>3945.7236626316135</v>
      </c>
      <c r="Y2846" s="5">
        <f>VLOOKUP(CONCATENATE($F2846," ",$G2846),AllocFactorMatrix,(Y$4+1),FALSE)*$E2847</f>
        <v>733.45355676222914</v>
      </c>
      <c r="Z2846" s="5">
        <f>VLOOKUP(CONCATENATE($F2846," ",$G2846),AllocFactorMatrix,(Z$4+1),FALSE)*$E2847</f>
        <v>15.253232856641983</v>
      </c>
      <c r="AA2846" s="5">
        <f t="shared" si="1440"/>
        <v>748.70678961887108</v>
      </c>
      <c r="AB2846" s="5">
        <f>VLOOKUP(CONCATENATE($F2846," ",$G2846),AllocFactorMatrix,(AB$4+1),FALSE)*$E2847</f>
        <v>9.0598952521265179</v>
      </c>
      <c r="AC2846" s="5">
        <f>VLOOKUP(CONCATENATE($F2846," ",$G2846),AllocFactorMatrix,(AC$4+1),FALSE)*$E2847</f>
        <v>16694.530631378228</v>
      </c>
      <c r="AD2846" s="5">
        <f>VLOOKUP(CONCATENATE($F2846," ",$G2846),AllocFactorMatrix,(AD$4+1),FALSE)*$E2847</f>
        <v>13364.30550504751</v>
      </c>
    </row>
    <row r="2847" spans="4:30" collapsed="1">
      <c r="D2847" s="7" t="s">
        <v>345</v>
      </c>
      <c r="E2847" s="40">
        <v>2392762</v>
      </c>
      <c r="F2847" s="10" t="s">
        <v>78</v>
      </c>
      <c r="G2847" s="55" t="str">
        <f>$G$15</f>
        <v>TOTAL</v>
      </c>
      <c r="H2847" s="4">
        <f t="shared" si="1438"/>
        <v>2392762.0000000009</v>
      </c>
      <c r="I2847" s="5">
        <f>VLOOKUP(CONCATENATE($F2847," ",$G2847),AllocFactorMatrix,(I$4+1),FALSE)*$E2847</f>
        <v>1619971.8744810943</v>
      </c>
      <c r="J2847" s="5">
        <f>VLOOKUP(CONCATENATE($F2847," ",$G2847),AllocFactorMatrix,(J$4+1),FALSE)*$E2847</f>
        <v>96181.450217271675</v>
      </c>
      <c r="K2847" s="5">
        <f>VLOOKUP(CONCATENATE($F2847," ",$G2847),AllocFactorMatrix,(K$4+1),FALSE)*$E2847</f>
        <v>262160.29134549451</v>
      </c>
      <c r="L2847" s="5">
        <f>VLOOKUP(CONCATENATE($F2847," ",$G2847),AllocFactorMatrix,(L$4+1),FALSE)*$E2847</f>
        <v>9142.1052900775103</v>
      </c>
      <c r="M2847" s="5">
        <f>VLOOKUP(CONCATENATE($F2847," ",$G2847),AllocFactorMatrix,(M$4+1),FALSE)*$E2847</f>
        <v>561.64816775121028</v>
      </c>
      <c r="N2847" s="5">
        <f t="shared" si="1439"/>
        <v>271864.04480332322</v>
      </c>
      <c r="O2847" s="5">
        <f>VLOOKUP(CONCATENATE($F2847," ",$G2847),AllocFactorMatrix,(O$4+1),FALSE)*$E2847</f>
        <v>186458.87299721263</v>
      </c>
      <c r="P2847" s="5">
        <f>VLOOKUP(CONCATENATE($F2847," ",$G2847),AllocFactorMatrix,(P$4+1),FALSE)*$E2847</f>
        <v>26573.62593077575</v>
      </c>
      <c r="Q2847" s="5">
        <f>VLOOKUP(CONCATENATE($F2847," ",$G2847),AllocFactorMatrix,(Q$4+1),FALSE)*$E2847</f>
        <v>1956.8651334916563</v>
      </c>
      <c r="R2847" s="5">
        <f>VLOOKUP(CONCATENATE($F2847," ",$G2847),AllocFactorMatrix,(R$4+1),FALSE)*$E2847</f>
        <v>343.92642605012503</v>
      </c>
      <c r="S2847" s="5">
        <f t="shared" si="1441"/>
        <v>215333.29048753018</v>
      </c>
      <c r="T2847" s="5">
        <f>VLOOKUP(CONCATENATE($F2847," ",$G2847),AllocFactorMatrix,(T$4+1),FALSE)*$E2847</f>
        <v>6175.2167802725389</v>
      </c>
      <c r="U2847" s="5">
        <f>VLOOKUP(CONCATENATE($F2847," ",$G2847),AllocFactorMatrix,(U$4+1),FALSE)*$E2847</f>
        <v>79787.115360369527</v>
      </c>
      <c r="V2847" s="5">
        <f>VLOOKUP(CONCATENATE($F2847," ",$G2847),AllocFactorMatrix,(V$4+1),FALSE)*$E2847</f>
        <v>2877.7408531738897</v>
      </c>
      <c r="W2847" s="5">
        <f>VLOOKUP(CONCATENATE($F2847," ",$G2847),AllocFactorMatrix,(W$4+1),FALSE)*$E2847</f>
        <v>515.89069636691511</v>
      </c>
      <c r="X2847" s="5">
        <f t="shared" si="1442"/>
        <v>89355.963690182878</v>
      </c>
      <c r="Y2847" s="5">
        <f>VLOOKUP(CONCATENATE($F2847," ",$G2847),AllocFactorMatrix,(Y$4+1),FALSE)*$E2847</f>
        <v>59255.409749883074</v>
      </c>
      <c r="Z2847" s="5">
        <f>VLOOKUP(CONCATENATE($F2847," ",$G2847),AllocFactorMatrix,(Z$4+1),FALSE)*$E2847</f>
        <v>708.74779232990147</v>
      </c>
      <c r="AA2847" s="5">
        <f t="shared" si="1440"/>
        <v>59964.157542212975</v>
      </c>
      <c r="AB2847" s="5">
        <f>VLOOKUP(CONCATENATE($F2847," ",$G2847),AllocFactorMatrix,(AB$4+1),FALSE)*$E2847</f>
        <v>746.85236934585066</v>
      </c>
      <c r="AC2847" s="5">
        <f>VLOOKUP(CONCATENATE($F2847," ",$G2847),AllocFactorMatrix,(AC$4+1),FALSE)*$E2847</f>
        <v>24593.37225592068</v>
      </c>
      <c r="AD2847" s="5">
        <f>VLOOKUP(CONCATENATE($F2847," ",$G2847),AllocFactorMatrix,(AD$4+1),FALSE)*$E2847</f>
        <v>14750.994153118587</v>
      </c>
    </row>
    <row r="2848" spans="4:30" hidden="1" outlineLevel="1">
      <c r="D2848" s="7"/>
      <c r="E2848" s="51"/>
      <c r="F2848" s="52" t="str">
        <f>F2855</f>
        <v>CUST_TOTAL</v>
      </c>
      <c r="G2848" s="55" t="str">
        <f>$G$8</f>
        <v>PRODUCTION</v>
      </c>
      <c r="H2848" s="4">
        <f t="shared" ref="H2848:H3055" si="1443">SUBTOTAL(9,I2848:AD2848)</f>
        <v>0</v>
      </c>
      <c r="I2848" s="5">
        <f>VLOOKUP(CONCATENATE($F2848," ",$G2848),AllocFactorMatrix,(I$4+1),FALSE)*$E2855</f>
        <v>0</v>
      </c>
      <c r="J2848" s="5">
        <f>VLOOKUP(CONCATENATE($F2848," ",$G2848),AllocFactorMatrix,(J$4+1),FALSE)*$E2855</f>
        <v>0</v>
      </c>
      <c r="K2848" s="5">
        <f>VLOOKUP(CONCATENATE($F2848," ",$G2848),AllocFactorMatrix,(K$4+1),FALSE)*$E2855</f>
        <v>0</v>
      </c>
      <c r="L2848" s="5">
        <f>VLOOKUP(CONCATENATE($F2848," ",$G2848),AllocFactorMatrix,(L$4+1),FALSE)*$E2855</f>
        <v>0</v>
      </c>
      <c r="M2848" s="5">
        <f>VLOOKUP(CONCATENATE($F2848," ",$G2848),AllocFactorMatrix,(M$4+1),FALSE)*$E2855</f>
        <v>0</v>
      </c>
      <c r="N2848" s="5">
        <f t="shared" ref="N2848:N3055" si="1444">SUBTOTAL(9,K2848:M2848)</f>
        <v>0</v>
      </c>
      <c r="O2848" s="5">
        <f>VLOOKUP(CONCATENATE($F2848," ",$G2848),AllocFactorMatrix,(O$4+1),FALSE)*$E2855</f>
        <v>0</v>
      </c>
      <c r="P2848" s="5">
        <f>VLOOKUP(CONCATENATE($F2848," ",$G2848),AllocFactorMatrix,(P$4+1),FALSE)*$E2855</f>
        <v>0</v>
      </c>
      <c r="Q2848" s="5">
        <f>VLOOKUP(CONCATENATE($F2848," ",$G2848),AllocFactorMatrix,(Q$4+1),FALSE)*$E2855</f>
        <v>0</v>
      </c>
      <c r="R2848" s="5">
        <f>VLOOKUP(CONCATENATE($F2848," ",$G2848),AllocFactorMatrix,(R$4+1),FALSE)*$E2855</f>
        <v>0</v>
      </c>
      <c r="S2848" s="5">
        <f>SUBTOTAL(9,O2848:R2848)</f>
        <v>0</v>
      </c>
      <c r="T2848" s="5">
        <f>VLOOKUP(CONCATENATE($F2848," ",$G2848),AllocFactorMatrix,(T$4+1),FALSE)*$E2855</f>
        <v>0</v>
      </c>
      <c r="U2848" s="5">
        <f>VLOOKUP(CONCATENATE($F2848," ",$G2848),AllocFactorMatrix,(U$4+1),FALSE)*$E2855</f>
        <v>0</v>
      </c>
      <c r="V2848" s="5">
        <f>VLOOKUP(CONCATENATE($F2848," ",$G2848),AllocFactorMatrix,(V$4+1),FALSE)*$E2855</f>
        <v>0</v>
      </c>
      <c r="W2848" s="5">
        <f>VLOOKUP(CONCATENATE($F2848," ",$G2848),AllocFactorMatrix,(W$4+1),FALSE)*$E2855</f>
        <v>0</v>
      </c>
      <c r="X2848" s="5">
        <f>SUBTOTAL(9,T2848:W2848)</f>
        <v>0</v>
      </c>
      <c r="Y2848" s="5">
        <f>VLOOKUP(CONCATENATE($F2848," ",$G2848),AllocFactorMatrix,(Y$4+1),FALSE)*$E2855</f>
        <v>0</v>
      </c>
      <c r="Z2848" s="5">
        <f>VLOOKUP(CONCATENATE($F2848," ",$G2848),AllocFactorMatrix,(Z$4+1),FALSE)*$E2855</f>
        <v>0</v>
      </c>
      <c r="AA2848" s="5">
        <f t="shared" ref="AA2848:AA3055" si="1445">SUBTOTAL(9,Y2848:Z2848)</f>
        <v>0</v>
      </c>
      <c r="AB2848" s="5">
        <f>VLOOKUP(CONCATENATE($F2848," ",$G2848),AllocFactorMatrix,(AB$4+1),FALSE)*$E2855</f>
        <v>0</v>
      </c>
      <c r="AC2848" s="5">
        <f>VLOOKUP(CONCATENATE($F2848," ",$G2848),AllocFactorMatrix,(AC$4+1),FALSE)*$E2855</f>
        <v>0</v>
      </c>
      <c r="AD2848" s="5">
        <f>VLOOKUP(CONCATENATE($F2848," ",$G2848),AllocFactorMatrix,(AD$4+1),FALSE)*$E2855</f>
        <v>0</v>
      </c>
    </row>
    <row r="2849" spans="1:30" hidden="1" outlineLevel="1">
      <c r="D2849" s="7"/>
      <c r="E2849" s="51"/>
      <c r="F2849" s="52" t="str">
        <f>F2855</f>
        <v>CUST_TOTAL</v>
      </c>
      <c r="G2849" s="55" t="str">
        <f>$G$9</f>
        <v>BULKTRAN</v>
      </c>
      <c r="H2849" s="4">
        <f t="shared" si="1443"/>
        <v>0</v>
      </c>
      <c r="I2849" s="5">
        <f>VLOOKUP(CONCATENATE($F2849," ",$G2849),AllocFactorMatrix,(I$4+1),FALSE)*$E2855</f>
        <v>0</v>
      </c>
      <c r="J2849" s="5">
        <f>VLOOKUP(CONCATENATE($F2849," ",$G2849),AllocFactorMatrix,(J$4+1),FALSE)*$E2855</f>
        <v>0</v>
      </c>
      <c r="K2849" s="5">
        <f>VLOOKUP(CONCATENATE($F2849," ",$G2849),AllocFactorMatrix,(K$4+1),FALSE)*$E2855</f>
        <v>0</v>
      </c>
      <c r="L2849" s="5">
        <f>VLOOKUP(CONCATENATE($F2849," ",$G2849),AllocFactorMatrix,(L$4+1),FALSE)*$E2855</f>
        <v>0</v>
      </c>
      <c r="M2849" s="5">
        <f>VLOOKUP(CONCATENATE($F2849," ",$G2849),AllocFactorMatrix,(M$4+1),FALSE)*$E2855</f>
        <v>0</v>
      </c>
      <c r="N2849" s="5">
        <f t="shared" si="1444"/>
        <v>0</v>
      </c>
      <c r="O2849" s="5">
        <f>VLOOKUP(CONCATENATE($F2849," ",$G2849),AllocFactorMatrix,(O$4+1),FALSE)*$E2855</f>
        <v>0</v>
      </c>
      <c r="P2849" s="5">
        <f>VLOOKUP(CONCATENATE($F2849," ",$G2849),AllocFactorMatrix,(P$4+1),FALSE)*$E2855</f>
        <v>0</v>
      </c>
      <c r="Q2849" s="5">
        <f>VLOOKUP(CONCATENATE($F2849," ",$G2849),AllocFactorMatrix,(Q$4+1),FALSE)*$E2855</f>
        <v>0</v>
      </c>
      <c r="R2849" s="5">
        <f>VLOOKUP(CONCATENATE($F2849," ",$G2849),AllocFactorMatrix,(R$4+1),FALSE)*$E2855</f>
        <v>0</v>
      </c>
      <c r="S2849" s="5">
        <f t="shared" ref="S2849:S2855" si="1446">SUBTOTAL(9,O2849:R2849)</f>
        <v>0</v>
      </c>
      <c r="T2849" s="5">
        <f>VLOOKUP(CONCATENATE($F2849," ",$G2849),AllocFactorMatrix,(T$4+1),FALSE)*$E2855</f>
        <v>0</v>
      </c>
      <c r="U2849" s="5">
        <f>VLOOKUP(CONCATENATE($F2849," ",$G2849),AllocFactorMatrix,(U$4+1),FALSE)*$E2855</f>
        <v>0</v>
      </c>
      <c r="V2849" s="5">
        <f>VLOOKUP(CONCATENATE($F2849," ",$G2849),AllocFactorMatrix,(V$4+1),FALSE)*$E2855</f>
        <v>0</v>
      </c>
      <c r="W2849" s="5">
        <f>VLOOKUP(CONCATENATE($F2849," ",$G2849),AllocFactorMatrix,(W$4+1),FALSE)*$E2855</f>
        <v>0</v>
      </c>
      <c r="X2849" s="5">
        <f t="shared" ref="X2849:X2855" si="1447">SUBTOTAL(9,T2849:W2849)</f>
        <v>0</v>
      </c>
      <c r="Y2849" s="5">
        <f>VLOOKUP(CONCATENATE($F2849," ",$G2849),AllocFactorMatrix,(Y$4+1),FALSE)*$E2855</f>
        <v>0</v>
      </c>
      <c r="Z2849" s="5">
        <f>VLOOKUP(CONCATENATE($F2849," ",$G2849),AllocFactorMatrix,(Z$4+1),FALSE)*$E2855</f>
        <v>0</v>
      </c>
      <c r="AA2849" s="5">
        <f t="shared" si="1445"/>
        <v>0</v>
      </c>
      <c r="AB2849" s="5">
        <f>VLOOKUP(CONCATENATE($F2849," ",$G2849),AllocFactorMatrix,(AB$4+1),FALSE)*$E2855</f>
        <v>0</v>
      </c>
      <c r="AC2849" s="5">
        <f>VLOOKUP(CONCATENATE($F2849," ",$G2849),AllocFactorMatrix,(AC$4+1),FALSE)*$E2855</f>
        <v>0</v>
      </c>
      <c r="AD2849" s="5">
        <f>VLOOKUP(CONCATENATE($F2849," ",$G2849),AllocFactorMatrix,(AD$4+1),FALSE)*$E2855</f>
        <v>0</v>
      </c>
    </row>
    <row r="2850" spans="1:30" hidden="1" outlineLevel="1">
      <c r="D2850" s="7"/>
      <c r="E2850" s="51"/>
      <c r="F2850" s="52" t="str">
        <f>F2855</f>
        <v>CUST_TOTAL</v>
      </c>
      <c r="G2850" s="55" t="str">
        <f>$G$10</f>
        <v>SUBTRAN</v>
      </c>
      <c r="H2850" s="4">
        <f t="shared" si="1443"/>
        <v>0</v>
      </c>
      <c r="I2850" s="5">
        <f>VLOOKUP(CONCATENATE($F2850," ",$G2850),AllocFactorMatrix,(I$4+1),FALSE)*$E2855</f>
        <v>0</v>
      </c>
      <c r="J2850" s="5">
        <f>VLOOKUP(CONCATENATE($F2850," ",$G2850),AllocFactorMatrix,(J$4+1),FALSE)*$E2855</f>
        <v>0</v>
      </c>
      <c r="K2850" s="5">
        <f>VLOOKUP(CONCATENATE($F2850," ",$G2850),AllocFactorMatrix,(K$4+1),FALSE)*$E2855</f>
        <v>0</v>
      </c>
      <c r="L2850" s="5">
        <f>VLOOKUP(CONCATENATE($F2850," ",$G2850),AllocFactorMatrix,(L$4+1),FALSE)*$E2855</f>
        <v>0</v>
      </c>
      <c r="M2850" s="5">
        <f>VLOOKUP(CONCATENATE($F2850," ",$G2850),AllocFactorMatrix,(M$4+1),FALSE)*$E2855</f>
        <v>0</v>
      </c>
      <c r="N2850" s="5">
        <f t="shared" si="1444"/>
        <v>0</v>
      </c>
      <c r="O2850" s="5">
        <f>VLOOKUP(CONCATENATE($F2850," ",$G2850),AllocFactorMatrix,(O$4+1),FALSE)*$E2855</f>
        <v>0</v>
      </c>
      <c r="P2850" s="5">
        <f>VLOOKUP(CONCATENATE($F2850," ",$G2850),AllocFactorMatrix,(P$4+1),FALSE)*$E2855</f>
        <v>0</v>
      </c>
      <c r="Q2850" s="5">
        <f>VLOOKUP(CONCATENATE($F2850," ",$G2850),AllocFactorMatrix,(Q$4+1),FALSE)*$E2855</f>
        <v>0</v>
      </c>
      <c r="R2850" s="5">
        <f>VLOOKUP(CONCATENATE($F2850," ",$G2850),AllocFactorMatrix,(R$4+1),FALSE)*$E2855</f>
        <v>0</v>
      </c>
      <c r="S2850" s="5">
        <f t="shared" si="1446"/>
        <v>0</v>
      </c>
      <c r="T2850" s="5">
        <f>VLOOKUP(CONCATENATE($F2850," ",$G2850),AllocFactorMatrix,(T$4+1),FALSE)*$E2855</f>
        <v>0</v>
      </c>
      <c r="U2850" s="5">
        <f>VLOOKUP(CONCATENATE($F2850," ",$G2850),AllocFactorMatrix,(U$4+1),FALSE)*$E2855</f>
        <v>0</v>
      </c>
      <c r="V2850" s="5">
        <f>VLOOKUP(CONCATENATE($F2850," ",$G2850),AllocFactorMatrix,(V$4+1),FALSE)*$E2855</f>
        <v>0</v>
      </c>
      <c r="W2850" s="5">
        <f>VLOOKUP(CONCATENATE($F2850," ",$G2850),AllocFactorMatrix,(W$4+1),FALSE)*$E2855</f>
        <v>0</v>
      </c>
      <c r="X2850" s="5">
        <f t="shared" si="1447"/>
        <v>0</v>
      </c>
      <c r="Y2850" s="5">
        <f>VLOOKUP(CONCATENATE($F2850," ",$G2850),AllocFactorMatrix,(Y$4+1),FALSE)*$E2855</f>
        <v>0</v>
      </c>
      <c r="Z2850" s="5">
        <f>VLOOKUP(CONCATENATE($F2850," ",$G2850),AllocFactorMatrix,(Z$4+1),FALSE)*$E2855</f>
        <v>0</v>
      </c>
      <c r="AA2850" s="5">
        <f t="shared" si="1445"/>
        <v>0</v>
      </c>
      <c r="AB2850" s="5">
        <f>VLOOKUP(CONCATENATE($F2850," ",$G2850),AllocFactorMatrix,(AB$4+1),FALSE)*$E2855</f>
        <v>0</v>
      </c>
      <c r="AC2850" s="5">
        <f>VLOOKUP(CONCATENATE($F2850," ",$G2850),AllocFactorMatrix,(AC$4+1),FALSE)*$E2855</f>
        <v>0</v>
      </c>
      <c r="AD2850" s="5">
        <f>VLOOKUP(CONCATENATE($F2850," ",$G2850),AllocFactorMatrix,(AD$4+1),FALSE)*$E2855</f>
        <v>0</v>
      </c>
    </row>
    <row r="2851" spans="1:30" hidden="1" outlineLevel="1">
      <c r="D2851" s="7"/>
      <c r="E2851" s="51"/>
      <c r="F2851" s="52" t="str">
        <f>F2855</f>
        <v>CUST_TOTAL</v>
      </c>
      <c r="G2851" s="55" t="str">
        <f>$G$11</f>
        <v>DISTPRI</v>
      </c>
      <c r="H2851" s="4">
        <f t="shared" si="1443"/>
        <v>0</v>
      </c>
      <c r="I2851" s="5">
        <f>VLOOKUP(CONCATENATE($F2851," ",$G2851),AllocFactorMatrix,(I$4+1),FALSE)*$E2855</f>
        <v>0</v>
      </c>
      <c r="J2851" s="5">
        <f>VLOOKUP(CONCATENATE($F2851," ",$G2851),AllocFactorMatrix,(J$4+1),FALSE)*$E2855</f>
        <v>0</v>
      </c>
      <c r="K2851" s="5">
        <f>VLOOKUP(CONCATENATE($F2851," ",$G2851),AllocFactorMatrix,(K$4+1),FALSE)*$E2855</f>
        <v>0</v>
      </c>
      <c r="L2851" s="5">
        <f>VLOOKUP(CONCATENATE($F2851," ",$G2851),AllocFactorMatrix,(L$4+1),FALSE)*$E2855</f>
        <v>0</v>
      </c>
      <c r="M2851" s="5">
        <f>VLOOKUP(CONCATENATE($F2851," ",$G2851),AllocFactorMatrix,(M$4+1),FALSE)*$E2855</f>
        <v>0</v>
      </c>
      <c r="N2851" s="5">
        <f t="shared" si="1444"/>
        <v>0</v>
      </c>
      <c r="O2851" s="5">
        <f>VLOOKUP(CONCATENATE($F2851," ",$G2851),AllocFactorMatrix,(O$4+1),FALSE)*$E2855</f>
        <v>0</v>
      </c>
      <c r="P2851" s="5">
        <f>VLOOKUP(CONCATENATE($F2851," ",$G2851),AllocFactorMatrix,(P$4+1),FALSE)*$E2855</f>
        <v>0</v>
      </c>
      <c r="Q2851" s="5">
        <f>VLOOKUP(CONCATENATE($F2851," ",$G2851),AllocFactorMatrix,(Q$4+1),FALSE)*$E2855</f>
        <v>0</v>
      </c>
      <c r="R2851" s="5">
        <f>VLOOKUP(CONCATENATE($F2851," ",$G2851),AllocFactorMatrix,(R$4+1),FALSE)*$E2855</f>
        <v>0</v>
      </c>
      <c r="S2851" s="5">
        <f t="shared" si="1446"/>
        <v>0</v>
      </c>
      <c r="T2851" s="5">
        <f>VLOOKUP(CONCATENATE($F2851," ",$G2851),AllocFactorMatrix,(T$4+1),FALSE)*$E2855</f>
        <v>0</v>
      </c>
      <c r="U2851" s="5">
        <f>VLOOKUP(CONCATENATE($F2851," ",$G2851),AllocFactorMatrix,(U$4+1),FALSE)*$E2855</f>
        <v>0</v>
      </c>
      <c r="V2851" s="5">
        <f>VLOOKUP(CONCATENATE($F2851," ",$G2851),AllocFactorMatrix,(V$4+1),FALSE)*$E2855</f>
        <v>0</v>
      </c>
      <c r="W2851" s="5">
        <f>VLOOKUP(CONCATENATE($F2851," ",$G2851),AllocFactorMatrix,(W$4+1),FALSE)*$E2855</f>
        <v>0</v>
      </c>
      <c r="X2851" s="5">
        <f t="shared" si="1447"/>
        <v>0</v>
      </c>
      <c r="Y2851" s="5">
        <f>VLOOKUP(CONCATENATE($F2851," ",$G2851),AllocFactorMatrix,(Y$4+1),FALSE)*$E2855</f>
        <v>0</v>
      </c>
      <c r="Z2851" s="5">
        <f>VLOOKUP(CONCATENATE($F2851," ",$G2851),AllocFactorMatrix,(Z$4+1),FALSE)*$E2855</f>
        <v>0</v>
      </c>
      <c r="AA2851" s="5">
        <f t="shared" si="1445"/>
        <v>0</v>
      </c>
      <c r="AB2851" s="5">
        <f>VLOOKUP(CONCATENATE($F2851," ",$G2851),AllocFactorMatrix,(AB$4+1),FALSE)*$E2855</f>
        <v>0</v>
      </c>
      <c r="AC2851" s="5">
        <f>VLOOKUP(CONCATENATE($F2851," ",$G2851),AllocFactorMatrix,(AC$4+1),FALSE)*$E2855</f>
        <v>0</v>
      </c>
      <c r="AD2851" s="5">
        <f>VLOOKUP(CONCATENATE($F2851," ",$G2851),AllocFactorMatrix,(AD$4+1),FALSE)*$E2855</f>
        <v>0</v>
      </c>
    </row>
    <row r="2852" spans="1:30" hidden="1" outlineLevel="1">
      <c r="D2852" s="7"/>
      <c r="E2852" s="51"/>
      <c r="F2852" s="52" t="str">
        <f>F2855</f>
        <v>CUST_TOTAL</v>
      </c>
      <c r="G2852" s="55" t="str">
        <f>$G$12</f>
        <v>DISTSEC</v>
      </c>
      <c r="H2852" s="4">
        <f t="shared" si="1443"/>
        <v>0</v>
      </c>
      <c r="I2852" s="5">
        <f>VLOOKUP(CONCATENATE($F2852," ",$G2852),AllocFactorMatrix,(I$4+1),FALSE)*$E2855</f>
        <v>0</v>
      </c>
      <c r="J2852" s="5">
        <f>VLOOKUP(CONCATENATE($F2852," ",$G2852),AllocFactorMatrix,(J$4+1),FALSE)*$E2855</f>
        <v>0</v>
      </c>
      <c r="K2852" s="5">
        <f>VLOOKUP(CONCATENATE($F2852," ",$G2852),AllocFactorMatrix,(K$4+1),FALSE)*$E2855</f>
        <v>0</v>
      </c>
      <c r="L2852" s="5">
        <f>VLOOKUP(CONCATENATE($F2852," ",$G2852),AllocFactorMatrix,(L$4+1),FALSE)*$E2855</f>
        <v>0</v>
      </c>
      <c r="M2852" s="5">
        <f>VLOOKUP(CONCATENATE($F2852," ",$G2852),AllocFactorMatrix,(M$4+1),FALSE)*$E2855</f>
        <v>0</v>
      </c>
      <c r="N2852" s="5">
        <f t="shared" si="1444"/>
        <v>0</v>
      </c>
      <c r="O2852" s="5">
        <f>VLOOKUP(CONCATENATE($F2852," ",$G2852),AllocFactorMatrix,(O$4+1),FALSE)*$E2855</f>
        <v>0</v>
      </c>
      <c r="P2852" s="5">
        <f>VLOOKUP(CONCATENATE($F2852," ",$G2852),AllocFactorMatrix,(P$4+1),FALSE)*$E2855</f>
        <v>0</v>
      </c>
      <c r="Q2852" s="5">
        <f>VLOOKUP(CONCATENATE($F2852," ",$G2852),AllocFactorMatrix,(Q$4+1),FALSE)*$E2855</f>
        <v>0</v>
      </c>
      <c r="R2852" s="5">
        <f>VLOOKUP(CONCATENATE($F2852," ",$G2852),AllocFactorMatrix,(R$4+1),FALSE)*$E2855</f>
        <v>0</v>
      </c>
      <c r="S2852" s="5">
        <f t="shared" si="1446"/>
        <v>0</v>
      </c>
      <c r="T2852" s="5">
        <f>VLOOKUP(CONCATENATE($F2852," ",$G2852),AllocFactorMatrix,(T$4+1),FALSE)*$E2855</f>
        <v>0</v>
      </c>
      <c r="U2852" s="5">
        <f>VLOOKUP(CONCATENATE($F2852," ",$G2852),AllocFactorMatrix,(U$4+1),FALSE)*$E2855</f>
        <v>0</v>
      </c>
      <c r="V2852" s="5">
        <f>VLOOKUP(CONCATENATE($F2852," ",$G2852),AllocFactorMatrix,(V$4+1),FALSE)*$E2855</f>
        <v>0</v>
      </c>
      <c r="W2852" s="5">
        <f>VLOOKUP(CONCATENATE($F2852," ",$G2852),AllocFactorMatrix,(W$4+1),FALSE)*$E2855</f>
        <v>0</v>
      </c>
      <c r="X2852" s="5">
        <f t="shared" si="1447"/>
        <v>0</v>
      </c>
      <c r="Y2852" s="5">
        <f>VLOOKUP(CONCATENATE($F2852," ",$G2852),AllocFactorMatrix,(Y$4+1),FALSE)*$E2855</f>
        <v>0</v>
      </c>
      <c r="Z2852" s="5">
        <f>VLOOKUP(CONCATENATE($F2852," ",$G2852),AllocFactorMatrix,(Z$4+1),FALSE)*$E2855</f>
        <v>0</v>
      </c>
      <c r="AA2852" s="5">
        <f t="shared" si="1445"/>
        <v>0</v>
      </c>
      <c r="AB2852" s="5">
        <f>VLOOKUP(CONCATENATE($F2852," ",$G2852),AllocFactorMatrix,(AB$4+1),FALSE)*$E2855</f>
        <v>0</v>
      </c>
      <c r="AC2852" s="5">
        <f>VLOOKUP(CONCATENATE($F2852," ",$G2852),AllocFactorMatrix,(AC$4+1),FALSE)*$E2855</f>
        <v>0</v>
      </c>
      <c r="AD2852" s="5">
        <f>VLOOKUP(CONCATENATE($F2852," ",$G2852),AllocFactorMatrix,(AD$4+1),FALSE)*$E2855</f>
        <v>0</v>
      </c>
    </row>
    <row r="2853" spans="1:30" hidden="1" outlineLevel="1">
      <c r="D2853" s="7"/>
      <c r="E2853" s="51"/>
      <c r="F2853" s="52" t="str">
        <f>F2855</f>
        <v>CUST_TOTAL</v>
      </c>
      <c r="G2853" s="55" t="str">
        <f>$G$13</f>
        <v>ENERGY</v>
      </c>
      <c r="H2853" s="4">
        <f t="shared" si="1443"/>
        <v>0</v>
      </c>
      <c r="I2853" s="5">
        <f>VLOOKUP(CONCATENATE($F2853," ",$G2853),AllocFactorMatrix,(I$4+1),FALSE)*$E2855</f>
        <v>0</v>
      </c>
      <c r="J2853" s="5">
        <f>VLOOKUP(CONCATENATE($F2853," ",$G2853),AllocFactorMatrix,(J$4+1),FALSE)*$E2855</f>
        <v>0</v>
      </c>
      <c r="K2853" s="5">
        <f>VLOOKUP(CONCATENATE($F2853," ",$G2853),AllocFactorMatrix,(K$4+1),FALSE)*$E2855</f>
        <v>0</v>
      </c>
      <c r="L2853" s="5">
        <f>VLOOKUP(CONCATENATE($F2853," ",$G2853),AllocFactorMatrix,(L$4+1),FALSE)*$E2855</f>
        <v>0</v>
      </c>
      <c r="M2853" s="5">
        <f>VLOOKUP(CONCATENATE($F2853," ",$G2853),AllocFactorMatrix,(M$4+1),FALSE)*$E2855</f>
        <v>0</v>
      </c>
      <c r="N2853" s="5">
        <f t="shared" si="1444"/>
        <v>0</v>
      </c>
      <c r="O2853" s="5">
        <f>VLOOKUP(CONCATENATE($F2853," ",$G2853),AllocFactorMatrix,(O$4+1),FALSE)*$E2855</f>
        <v>0</v>
      </c>
      <c r="P2853" s="5">
        <f>VLOOKUP(CONCATENATE($F2853," ",$G2853),AllocFactorMatrix,(P$4+1),FALSE)*$E2855</f>
        <v>0</v>
      </c>
      <c r="Q2853" s="5">
        <f>VLOOKUP(CONCATENATE($F2853," ",$G2853),AllocFactorMatrix,(Q$4+1),FALSE)*$E2855</f>
        <v>0</v>
      </c>
      <c r="R2853" s="5">
        <f>VLOOKUP(CONCATENATE($F2853," ",$G2853),AllocFactorMatrix,(R$4+1),FALSE)*$E2855</f>
        <v>0</v>
      </c>
      <c r="S2853" s="5">
        <f t="shared" si="1446"/>
        <v>0</v>
      </c>
      <c r="T2853" s="5">
        <f>VLOOKUP(CONCATENATE($F2853," ",$G2853),AllocFactorMatrix,(T$4+1),FALSE)*$E2855</f>
        <v>0</v>
      </c>
      <c r="U2853" s="5">
        <f>VLOOKUP(CONCATENATE($F2853," ",$G2853),AllocFactorMatrix,(U$4+1),FALSE)*$E2855</f>
        <v>0</v>
      </c>
      <c r="V2853" s="5">
        <f>VLOOKUP(CONCATENATE($F2853," ",$G2853),AllocFactorMatrix,(V$4+1),FALSE)*$E2855</f>
        <v>0</v>
      </c>
      <c r="W2853" s="5">
        <f>VLOOKUP(CONCATENATE($F2853," ",$G2853),AllocFactorMatrix,(W$4+1),FALSE)*$E2855</f>
        <v>0</v>
      </c>
      <c r="X2853" s="5">
        <f t="shared" si="1447"/>
        <v>0</v>
      </c>
      <c r="Y2853" s="5">
        <f>VLOOKUP(CONCATENATE($F2853," ",$G2853),AllocFactorMatrix,(Y$4+1),FALSE)*$E2855</f>
        <v>0</v>
      </c>
      <c r="Z2853" s="5">
        <f>VLOOKUP(CONCATENATE($F2853," ",$G2853),AllocFactorMatrix,(Z$4+1),FALSE)*$E2855</f>
        <v>0</v>
      </c>
      <c r="AA2853" s="5">
        <f t="shared" si="1445"/>
        <v>0</v>
      </c>
      <c r="AB2853" s="5">
        <f>VLOOKUP(CONCATENATE($F2853," ",$G2853),AllocFactorMatrix,(AB$4+1),FALSE)*$E2855</f>
        <v>0</v>
      </c>
      <c r="AC2853" s="5">
        <f>VLOOKUP(CONCATENATE($F2853," ",$G2853),AllocFactorMatrix,(AC$4+1),FALSE)*$E2855</f>
        <v>0</v>
      </c>
      <c r="AD2853" s="5">
        <f>VLOOKUP(CONCATENATE($F2853," ",$G2853),AllocFactorMatrix,(AD$4+1),FALSE)*$E2855</f>
        <v>0</v>
      </c>
    </row>
    <row r="2854" spans="1:30" hidden="1" outlineLevel="1">
      <c r="D2854" s="7"/>
      <c r="E2854" s="51"/>
      <c r="F2854" s="52" t="str">
        <f>F2855</f>
        <v>CUST_TOTAL</v>
      </c>
      <c r="G2854" s="55" t="str">
        <f>$G$14</f>
        <v>CUSTOMER</v>
      </c>
      <c r="H2854" s="4">
        <f t="shared" si="1443"/>
        <v>-2403837.9999999995</v>
      </c>
      <c r="I2854" s="5">
        <f>VLOOKUP(CONCATENATE($F2854," ",$G2854),AllocFactorMatrix,(I$4+1),FALSE)*$E2855</f>
        <v>-1531706.082688062</v>
      </c>
      <c r="J2854" s="5">
        <f>VLOOKUP(CONCATENATE($F2854," ",$G2854),AllocFactorMatrix,(J$4+1),FALSE)*$E2855</f>
        <v>-268016.86873806891</v>
      </c>
      <c r="K2854" s="5">
        <f>VLOOKUP(CONCATENATE($F2854," ",$G2854),AllocFactorMatrix,(K$4+1),FALSE)*$E2855</f>
        <v>-75273.15691408675</v>
      </c>
      <c r="L2854" s="5">
        <f>VLOOKUP(CONCATENATE($F2854," ",$G2854),AllocFactorMatrix,(L$4+1),FALSE)*$E2855</f>
        <v>-875.13880448632676</v>
      </c>
      <c r="M2854" s="5">
        <f>VLOOKUP(CONCATENATE($F2854," ",$G2854),AllocFactorMatrix,(M$4+1),FALSE)*$E2855</f>
        <v>-67.318369575871287</v>
      </c>
      <c r="N2854" s="5">
        <f t="shared" si="1444"/>
        <v>-76215.614088148955</v>
      </c>
      <c r="O2854" s="5">
        <f>VLOOKUP(CONCATENATE($F2854," ",$G2854),AllocFactorMatrix,(O$4+1),FALSE)*$E2855</f>
        <v>-6585.9804901727412</v>
      </c>
      <c r="P2854" s="5">
        <f>VLOOKUP(CONCATENATE($F2854," ",$G2854),AllocFactorMatrix,(P$4+1),FALSE)*$E2855</f>
        <v>-661.96396749606777</v>
      </c>
      <c r="Q2854" s="5">
        <f>VLOOKUP(CONCATENATE($F2854," ",$G2854),AllocFactorMatrix,(Q$4+1),FALSE)*$E2855</f>
        <v>-190.73538046496867</v>
      </c>
      <c r="R2854" s="5">
        <f>VLOOKUP(CONCATENATE($F2854," ",$G2854),AllocFactorMatrix,(R$4+1),FALSE)*$E2855</f>
        <v>-22.439456525290431</v>
      </c>
      <c r="S2854" s="5">
        <f t="shared" si="1446"/>
        <v>-7461.1192946590681</v>
      </c>
      <c r="T2854" s="5">
        <f>VLOOKUP(CONCATENATE($F2854," ",$G2854),AllocFactorMatrix,(T$4+1),FALSE)*$E2855</f>
        <v>-44.878913050580863</v>
      </c>
      <c r="U2854" s="5">
        <f>VLOOKUP(CONCATENATE($F2854," ",$G2854),AllocFactorMatrix,(U$4+1),FALSE)*$E2855</f>
        <v>-392.69048919258256</v>
      </c>
      <c r="V2854" s="5">
        <f>VLOOKUP(CONCATENATE($F2854," ",$G2854),AllocFactorMatrix,(V$4+1),FALSE)*$E2855</f>
        <v>-280.49320656613037</v>
      </c>
      <c r="W2854" s="5">
        <f>VLOOKUP(CONCATENATE($F2854," ",$G2854),AllocFactorMatrix,(W$4+1),FALSE)*$E2855</f>
        <v>-33.659184787935644</v>
      </c>
      <c r="X2854" s="5">
        <f t="shared" si="1447"/>
        <v>-751.72179359722941</v>
      </c>
      <c r="Y2854" s="5">
        <f>VLOOKUP(CONCATENATE($F2854," ",$G2854),AllocFactorMatrix,(Y$4+1),FALSE)*$E2855</f>
        <v>-1806.3762502858797</v>
      </c>
      <c r="Z2854" s="5">
        <f>VLOOKUP(CONCATENATE($F2854," ",$G2854),AllocFactorMatrix,(Z$4+1),FALSE)*$E2855</f>
        <v>-11.219728262645216</v>
      </c>
      <c r="AA2854" s="5">
        <f t="shared" si="1445"/>
        <v>-1817.595978548525</v>
      </c>
      <c r="AB2854" s="5">
        <f>VLOOKUP(CONCATENATE($F2854," ",$G2854),AllocFactorMatrix,(AB$4+1),FALSE)*$E2855</f>
        <v>-112.19728262645216</v>
      </c>
      <c r="AC2854" s="5">
        <f>VLOOKUP(CONCATENATE($F2854," ",$G2854),AllocFactorMatrix,(AC$4+1),FALSE)*$E2855</f>
        <v>-517139.71508184326</v>
      </c>
      <c r="AD2854" s="5">
        <f>VLOOKUP(CONCATENATE($F2854," ",$G2854),AllocFactorMatrix,(AD$4+1),FALSE)*$E2855</f>
        <v>-617.08505444548678</v>
      </c>
    </row>
    <row r="2855" spans="1:30" collapsed="1">
      <c r="D2855" s="7" t="s">
        <v>278</v>
      </c>
      <c r="E2855" s="40">
        <v>-2403838</v>
      </c>
      <c r="F2855" s="61" t="s">
        <v>42</v>
      </c>
      <c r="G2855" s="55" t="str">
        <f>$G$15</f>
        <v>TOTAL</v>
      </c>
      <c r="H2855" s="4">
        <f t="shared" si="1443"/>
        <v>-2403837.9999999995</v>
      </c>
      <c r="I2855" s="5">
        <f>VLOOKUP(CONCATENATE($F2855," ",$G2855),AllocFactorMatrix,(I$4+1),FALSE)*$E2855</f>
        <v>-1531706.082688062</v>
      </c>
      <c r="J2855" s="5">
        <f>VLOOKUP(CONCATENATE($F2855," ",$G2855),AllocFactorMatrix,(J$4+1),FALSE)*$E2855</f>
        <v>-268016.86873806891</v>
      </c>
      <c r="K2855" s="5">
        <f>VLOOKUP(CONCATENATE($F2855," ",$G2855),AllocFactorMatrix,(K$4+1),FALSE)*$E2855</f>
        <v>-75273.15691408675</v>
      </c>
      <c r="L2855" s="5">
        <f>VLOOKUP(CONCATENATE($F2855," ",$G2855),AllocFactorMatrix,(L$4+1),FALSE)*$E2855</f>
        <v>-875.13880448632676</v>
      </c>
      <c r="M2855" s="5">
        <f>VLOOKUP(CONCATENATE($F2855," ",$G2855),AllocFactorMatrix,(M$4+1),FALSE)*$E2855</f>
        <v>-67.318369575871287</v>
      </c>
      <c r="N2855" s="5">
        <f t="shared" si="1444"/>
        <v>-76215.614088148955</v>
      </c>
      <c r="O2855" s="5">
        <f>VLOOKUP(CONCATENATE($F2855," ",$G2855),AllocFactorMatrix,(O$4+1),FALSE)*$E2855</f>
        <v>-6585.9804901727412</v>
      </c>
      <c r="P2855" s="5">
        <f>VLOOKUP(CONCATENATE($F2855," ",$G2855),AllocFactorMatrix,(P$4+1),FALSE)*$E2855</f>
        <v>-661.96396749606777</v>
      </c>
      <c r="Q2855" s="5">
        <f>VLOOKUP(CONCATENATE($F2855," ",$G2855),AllocFactorMatrix,(Q$4+1),FALSE)*$E2855</f>
        <v>-190.73538046496867</v>
      </c>
      <c r="R2855" s="5">
        <f>VLOOKUP(CONCATENATE($F2855," ",$G2855),AllocFactorMatrix,(R$4+1),FALSE)*$E2855</f>
        <v>-22.439456525290431</v>
      </c>
      <c r="S2855" s="5">
        <f t="shared" si="1446"/>
        <v>-7461.1192946590681</v>
      </c>
      <c r="T2855" s="5">
        <f>VLOOKUP(CONCATENATE($F2855," ",$G2855),AllocFactorMatrix,(T$4+1),FALSE)*$E2855</f>
        <v>-44.878913050580863</v>
      </c>
      <c r="U2855" s="5">
        <f>VLOOKUP(CONCATENATE($F2855," ",$G2855),AllocFactorMatrix,(U$4+1),FALSE)*$E2855</f>
        <v>-392.69048919258256</v>
      </c>
      <c r="V2855" s="5">
        <f>VLOOKUP(CONCATENATE($F2855," ",$G2855),AllocFactorMatrix,(V$4+1),FALSE)*$E2855</f>
        <v>-280.49320656613037</v>
      </c>
      <c r="W2855" s="5">
        <f>VLOOKUP(CONCATENATE($F2855," ",$G2855),AllocFactorMatrix,(W$4+1),FALSE)*$E2855</f>
        <v>-33.659184787935644</v>
      </c>
      <c r="X2855" s="5">
        <f t="shared" si="1447"/>
        <v>-751.72179359722941</v>
      </c>
      <c r="Y2855" s="5">
        <f>VLOOKUP(CONCATENATE($F2855," ",$G2855),AllocFactorMatrix,(Y$4+1),FALSE)*$E2855</f>
        <v>-1806.3762502858797</v>
      </c>
      <c r="Z2855" s="5">
        <f>VLOOKUP(CONCATENATE($F2855," ",$G2855),AllocFactorMatrix,(Z$4+1),FALSE)*$E2855</f>
        <v>-11.219728262645216</v>
      </c>
      <c r="AA2855" s="5">
        <f t="shared" si="1445"/>
        <v>-1817.595978548525</v>
      </c>
      <c r="AB2855" s="5">
        <f>VLOOKUP(CONCATENATE($F2855," ",$G2855),AllocFactorMatrix,(AB$4+1),FALSE)*$E2855</f>
        <v>-112.19728262645216</v>
      </c>
      <c r="AC2855" s="5">
        <f>VLOOKUP(CONCATENATE($F2855," ",$G2855),AllocFactorMatrix,(AC$4+1),FALSE)*$E2855</f>
        <v>-517139.71508184326</v>
      </c>
      <c r="AD2855" s="5">
        <f>VLOOKUP(CONCATENATE($F2855," ",$G2855),AllocFactorMatrix,(AD$4+1),FALSE)*$E2855</f>
        <v>-617.08505444548678</v>
      </c>
    </row>
    <row r="2856" spans="1:30" hidden="1" outlineLevel="1">
      <c r="D2856" s="7"/>
      <c r="E2856" s="51"/>
      <c r="F2856" s="52" t="str">
        <f>F2863</f>
        <v>REV_RENT</v>
      </c>
      <c r="G2856" s="55" t="str">
        <f>$G$8</f>
        <v>PRODUCTION</v>
      </c>
      <c r="H2856" s="4">
        <f t="shared" ref="H2856:H2871" si="1448">SUBTOTAL(9,I2856:AD2856)</f>
        <v>-2024.4171090225834</v>
      </c>
      <c r="I2856" s="5">
        <f>VLOOKUP(CONCATENATE($F2856," ",$G2856),AllocFactorMatrix,(I$4+1),FALSE)*$E2863</f>
        <v>-997.19343349445671</v>
      </c>
      <c r="J2856" s="5">
        <f>VLOOKUP(CONCATENATE($F2856," ",$G2856),AllocFactorMatrix,(J$4+1),FALSE)*$E2863</f>
        <v>-49.294834613119917</v>
      </c>
      <c r="K2856" s="5">
        <f>VLOOKUP(CONCATENATE($F2856," ",$G2856),AllocFactorMatrix,(K$4+1),FALSE)*$E2863</f>
        <v>-180.56415406217664</v>
      </c>
      <c r="L2856" s="5">
        <f>VLOOKUP(CONCATENATE($F2856," ",$G2856),AllocFactorMatrix,(L$4+1),FALSE)*$E2863</f>
        <v>-5.6835184953130398</v>
      </c>
      <c r="M2856" s="5">
        <f>VLOOKUP(CONCATENATE($F2856," ",$G2856),AllocFactorMatrix,(M$4+1),FALSE)*$E2863</f>
        <v>-0.53298217818385385</v>
      </c>
      <c r="N2856" s="5">
        <f t="shared" ref="N2856:N2871" si="1449">SUBTOTAL(9,K2856:M2856)</f>
        <v>-186.78065473567355</v>
      </c>
      <c r="O2856" s="5">
        <f>VLOOKUP(CONCATENATE($F2856," ",$G2856),AllocFactorMatrix,(O$4+1),FALSE)*$E2863</f>
        <v>-137.25684578482935</v>
      </c>
      <c r="P2856" s="5">
        <f>VLOOKUP(CONCATENATE($F2856," ",$G2856),AllocFactorMatrix,(P$4+1),FALSE)*$E2863</f>
        <v>-25.574949203543316</v>
      </c>
      <c r="Q2856" s="5">
        <f>VLOOKUP(CONCATENATE($F2856," ",$G2856),AllocFactorMatrix,(Q$4+1),FALSE)*$E2863</f>
        <v>-11.556843339514774</v>
      </c>
      <c r="R2856" s="5">
        <f>VLOOKUP(CONCATENATE($F2856," ",$G2856),AllocFactorMatrix,(R$4+1),FALSE)*$E2863</f>
        <v>-0.51969832663477111</v>
      </c>
      <c r="S2856" s="5">
        <f>SUBTOTAL(9,O2856:R2856)</f>
        <v>-174.90833665452223</v>
      </c>
      <c r="T2856" s="5">
        <f>VLOOKUP(CONCATENATE($F2856," ",$G2856),AllocFactorMatrix,(T$4+1),FALSE)*$E2863</f>
        <v>-4.794733184544441</v>
      </c>
      <c r="U2856" s="5">
        <f>VLOOKUP(CONCATENATE($F2856," ",$G2856),AllocFactorMatrix,(U$4+1),FALSE)*$E2863</f>
        <v>-78.464991629593371</v>
      </c>
      <c r="V2856" s="5">
        <f>VLOOKUP(CONCATENATE($F2856," ",$G2856),AllocFactorMatrix,(V$4+1),FALSE)*$E2863</f>
        <v>-414.68968550658496</v>
      </c>
      <c r="W2856" s="5">
        <f>VLOOKUP(CONCATENATE($F2856," ",$G2856),AllocFactorMatrix,(W$4+1),FALSE)*$E2863</f>
        <v>-74.886084026193458</v>
      </c>
      <c r="X2856" s="5">
        <f>SUBTOTAL(9,T2856:W2856)</f>
        <v>-572.83549434691622</v>
      </c>
      <c r="Y2856" s="5">
        <f>VLOOKUP(CONCATENATE($F2856," ",$G2856),AllocFactorMatrix,(Y$4+1),FALSE)*$E2863</f>
        <v>-42.15135954128688</v>
      </c>
      <c r="Z2856" s="5">
        <f>VLOOKUP(CONCATENATE($F2856," ",$G2856),AllocFactorMatrix,(Z$4+1),FALSE)*$E2863</f>
        <v>-0.70601916014332378</v>
      </c>
      <c r="AA2856" s="5">
        <f t="shared" ref="AA2856:AA2871" si="1450">SUBTOTAL(9,Y2856:Z2856)</f>
        <v>-42.8573787014302</v>
      </c>
      <c r="AB2856" s="5">
        <f>VLOOKUP(CONCATENATE($F2856," ",$G2856),AllocFactorMatrix,(AB$4+1),FALSE)*$E2863</f>
        <v>-0.5469764764642745</v>
      </c>
      <c r="AC2856" s="5">
        <f>VLOOKUP(CONCATENATE($F2856," ",$G2856),AllocFactorMatrix,(AC$4+1),FALSE)*$E2863</f>
        <v>0</v>
      </c>
      <c r="AD2856" s="5">
        <f>VLOOKUP(CONCATENATE($F2856," ",$G2856),AllocFactorMatrix,(AD$4+1),FALSE)*$E2863</f>
        <v>0</v>
      </c>
    </row>
    <row r="2857" spans="1:30" hidden="1" outlineLevel="1">
      <c r="D2857" s="7"/>
      <c r="E2857" s="51"/>
      <c r="F2857" s="52" t="str">
        <f>F2863</f>
        <v>REV_RENT</v>
      </c>
      <c r="G2857" s="55" t="str">
        <f>$G$9</f>
        <v>BULKTRAN</v>
      </c>
      <c r="H2857" s="4">
        <f t="shared" si="1448"/>
        <v>1354.8609675790512</v>
      </c>
      <c r="I2857" s="5">
        <f>VLOOKUP(CONCATENATE($F2857," ",$G2857),AllocFactorMatrix,(I$4+1),FALSE)*$E2863</f>
        <v>667.38146706341843</v>
      </c>
      <c r="J2857" s="5">
        <f>VLOOKUP(CONCATENATE($F2857," ",$G2857),AllocFactorMatrix,(J$4+1),FALSE)*$E2863</f>
        <v>32.991050620406469</v>
      </c>
      <c r="K2857" s="5">
        <f>VLOOKUP(CONCATENATE($F2857," ",$G2857),AllocFactorMatrix,(K$4+1),FALSE)*$E2863</f>
        <v>120.84432767953083</v>
      </c>
      <c r="L2857" s="5">
        <f>VLOOKUP(CONCATENATE($F2857," ",$G2857),AllocFactorMatrix,(L$4+1),FALSE)*$E2863</f>
        <v>3.8037503899238971</v>
      </c>
      <c r="M2857" s="5">
        <f>VLOOKUP(CONCATENATE($F2857," ",$G2857),AllocFactorMatrix,(M$4+1),FALSE)*$E2863</f>
        <v>0.35670354020334</v>
      </c>
      <c r="N2857" s="5">
        <f t="shared" si="1449"/>
        <v>125.00478160965807</v>
      </c>
      <c r="O2857" s="5">
        <f>VLOOKUP(CONCATENATE($F2857," ",$G2857),AllocFactorMatrix,(O$4+1),FALSE)*$E2863</f>
        <v>91.86048767226066</v>
      </c>
      <c r="P2857" s="5">
        <f>VLOOKUP(CONCATENATE($F2857," ",$G2857),AllocFactorMatrix,(P$4+1),FALSE)*$E2863</f>
        <v>17.116285112027889</v>
      </c>
      <c r="Q2857" s="5">
        <f>VLOOKUP(CONCATENATE($F2857," ",$G2857),AllocFactorMatrix,(Q$4+1),FALSE)*$E2863</f>
        <v>7.7345305368883999</v>
      </c>
      <c r="R2857" s="5">
        <f>VLOOKUP(CONCATENATE($F2857," ",$G2857),AllocFactorMatrix,(R$4+1),FALSE)*$E2863</f>
        <v>0.34781319251621945</v>
      </c>
      <c r="S2857" s="5">
        <f t="shared" ref="S2857:S2863" si="1451">SUBTOTAL(9,O2857:R2857)</f>
        <v>117.05911651369317</v>
      </c>
      <c r="T2857" s="5">
        <f>VLOOKUP(CONCATENATE($F2857," ",$G2857),AllocFactorMatrix,(T$4+1),FALSE)*$E2863</f>
        <v>3.2089221202204326</v>
      </c>
      <c r="U2857" s="5">
        <f>VLOOKUP(CONCATENATE($F2857," ",$G2857),AllocFactorMatrix,(U$4+1),FALSE)*$E2863</f>
        <v>52.513463755342684</v>
      </c>
      <c r="V2857" s="5">
        <f>VLOOKUP(CONCATENATE($F2857," ",$G2857),AllocFactorMatrix,(V$4+1),FALSE)*$E2863</f>
        <v>277.53513149361373</v>
      </c>
      <c r="W2857" s="5">
        <f>VLOOKUP(CONCATENATE($F2857," ",$G2857),AllocFactorMatrix,(W$4+1),FALSE)*$E2863</f>
        <v>50.118244807227995</v>
      </c>
      <c r="X2857" s="5">
        <f t="shared" ref="X2857:X2863" si="1452">SUBTOTAL(9,T2857:W2857)</f>
        <v>383.37576217640486</v>
      </c>
      <c r="Y2857" s="5">
        <f>VLOOKUP(CONCATENATE($F2857," ",$G2857),AllocFactorMatrix,(Y$4+1),FALSE)*$E2863</f>
        <v>28.210209999881666</v>
      </c>
      <c r="Z2857" s="5">
        <f>VLOOKUP(CONCATENATE($F2857," ",$G2857),AllocFactorMatrix,(Z$4+1),FALSE)*$E2863</f>
        <v>0.47251023426835798</v>
      </c>
      <c r="AA2857" s="5">
        <f t="shared" si="1450"/>
        <v>28.682720234150025</v>
      </c>
      <c r="AB2857" s="5">
        <f>VLOOKUP(CONCATENATE($F2857," ",$G2857),AllocFactorMatrix,(AB$4+1),FALSE)*$E2863</f>
        <v>0.36606936132009349</v>
      </c>
      <c r="AC2857" s="5">
        <f>VLOOKUP(CONCATENATE($F2857," ",$G2857),AllocFactorMatrix,(AC$4+1),FALSE)*$E2863</f>
        <v>0</v>
      </c>
      <c r="AD2857" s="5">
        <f>VLOOKUP(CONCATENATE($F2857," ",$G2857),AllocFactorMatrix,(AD$4+1),FALSE)*$E2863</f>
        <v>0</v>
      </c>
    </row>
    <row r="2858" spans="1:30" hidden="1" outlineLevel="1">
      <c r="D2858" s="7"/>
      <c r="E2858" s="51"/>
      <c r="F2858" s="52" t="str">
        <f>F2863</f>
        <v>REV_RENT</v>
      </c>
      <c r="G2858" s="55" t="str">
        <f>$G$10</f>
        <v>SUBTRAN</v>
      </c>
      <c r="H2858" s="4">
        <f t="shared" si="1448"/>
        <v>298.01321514517872</v>
      </c>
      <c r="I2858" s="5">
        <f>VLOOKUP(CONCATENATE($F2858," ",$G2858),AllocFactorMatrix,(I$4+1),FALSE)*$E2863</f>
        <v>145.09292885525738</v>
      </c>
      <c r="J2858" s="5">
        <f>VLOOKUP(CONCATENATE($F2858," ",$G2858),AllocFactorMatrix,(J$4+1),FALSE)*$E2863</f>
        <v>7.0023745506400665</v>
      </c>
      <c r="K2858" s="5">
        <f>VLOOKUP(CONCATENATE($F2858," ",$G2858),AllocFactorMatrix,(K$4+1),FALSE)*$E2863</f>
        <v>25.474296231441532</v>
      </c>
      <c r="L2858" s="5">
        <f>VLOOKUP(CONCATENATE($F2858," ",$G2858),AllocFactorMatrix,(L$4+1),FALSE)*$E2863</f>
        <v>0.78687704238408163</v>
      </c>
      <c r="M2858" s="5">
        <f>VLOOKUP(CONCATENATE($F2858," ",$G2858),AllocFactorMatrix,(M$4+1),FALSE)*$E2863</f>
        <v>9.8001374095681909E-2</v>
      </c>
      <c r="N2858" s="5">
        <f t="shared" si="1449"/>
        <v>26.359174647921293</v>
      </c>
      <c r="O2858" s="5">
        <f>VLOOKUP(CONCATENATE($F2858," ",$G2858),AllocFactorMatrix,(O$4+1),FALSE)*$E2863</f>
        <v>19.246228961392891</v>
      </c>
      <c r="P2858" s="5">
        <f>VLOOKUP(CONCATENATE($F2858," ",$G2858),AllocFactorMatrix,(P$4+1),FALSE)*$E2863</f>
        <v>3.5778515159703161</v>
      </c>
      <c r="Q2858" s="5">
        <f>VLOOKUP(CONCATENATE($F2858," ",$G2858),AllocFactorMatrix,(Q$4+1),FALSE)*$E2863</f>
        <v>2.1288642834832903</v>
      </c>
      <c r="R2858" s="5">
        <f>VLOOKUP(CONCATENATE($F2858," ",$G2858),AllocFactorMatrix,(R$4+1),FALSE)*$E2863</f>
        <v>0</v>
      </c>
      <c r="S2858" s="5">
        <f t="shared" si="1451"/>
        <v>24.952944760846499</v>
      </c>
      <c r="T2858" s="5">
        <f>VLOOKUP(CONCATENATE($F2858," ",$G2858),AllocFactorMatrix,(T$4+1),FALSE)*$E2863</f>
        <v>0.67204526853610191</v>
      </c>
      <c r="U2858" s="5">
        <f>VLOOKUP(CONCATENATE($F2858," ",$G2858),AllocFactorMatrix,(U$4+1),FALSE)*$E2863</f>
        <v>11.001764746593752</v>
      </c>
      <c r="V2858" s="5">
        <f>VLOOKUP(CONCATENATE($F2858," ",$G2858),AllocFactorMatrix,(V$4+1),FALSE)*$E2863</f>
        <v>76.645808603353316</v>
      </c>
      <c r="W2858" s="5">
        <f>VLOOKUP(CONCATENATE($F2858," ",$G2858),AllocFactorMatrix,(W$4+1),FALSE)*$E2863</f>
        <v>0</v>
      </c>
      <c r="X2858" s="5">
        <f t="shared" si="1452"/>
        <v>88.319618618483176</v>
      </c>
      <c r="Y2858" s="5">
        <f>VLOOKUP(CONCATENATE($F2858," ",$G2858),AllocFactorMatrix,(Y$4+1),FALSE)*$E2863</f>
        <v>5.7925510499802515</v>
      </c>
      <c r="Z2858" s="5">
        <f>VLOOKUP(CONCATENATE($F2858," ",$G2858),AllocFactorMatrix,(Z$4+1),FALSE)*$E2863</f>
        <v>9.6561983375454227E-2</v>
      </c>
      <c r="AA2858" s="5">
        <f t="shared" si="1450"/>
        <v>5.8891130333557058</v>
      </c>
      <c r="AB2858" s="5">
        <f>VLOOKUP(CONCATENATE($F2858," ",$G2858),AllocFactorMatrix,(AB$4+1),FALSE)*$E2863</f>
        <v>7.7351629821346399E-2</v>
      </c>
      <c r="AC2858" s="5">
        <f>VLOOKUP(CONCATENATE($F2858," ",$G2858),AllocFactorMatrix,(AC$4+1),FALSE)*$E2863</f>
        <v>0.26301207752109529</v>
      </c>
      <c r="AD2858" s="5">
        <f>VLOOKUP(CONCATENATE($F2858," ",$G2858),AllocFactorMatrix,(AD$4+1),FALSE)*$E2863</f>
        <v>5.669697133216918E-2</v>
      </c>
    </row>
    <row r="2859" spans="1:30" hidden="1" outlineLevel="1">
      <c r="D2859" s="7"/>
      <c r="E2859" s="51"/>
      <c r="F2859" s="52" t="str">
        <f>F2863</f>
        <v>REV_RENT</v>
      </c>
      <c r="G2859" s="55" t="str">
        <f>$G$11</f>
        <v>DISTPRI</v>
      </c>
      <c r="H2859" s="4">
        <f t="shared" si="1448"/>
        <v>-135143.46170731846</v>
      </c>
      <c r="I2859" s="5">
        <f>VLOOKUP(CONCATENATE($F2859," ",$G2859),AllocFactorMatrix,(I$4+1),FALSE)*$E2863</f>
        <v>-90322.139398913598</v>
      </c>
      <c r="J2859" s="5">
        <f>VLOOKUP(CONCATENATE($F2859," ",$G2859),AllocFactorMatrix,(J$4+1),FALSE)*$E2863</f>
        <v>-4257.5498619835153</v>
      </c>
      <c r="K2859" s="5">
        <f>VLOOKUP(CONCATENATE($F2859," ",$G2859),AllocFactorMatrix,(K$4+1),FALSE)*$E2863</f>
        <v>-15459.424849008454</v>
      </c>
      <c r="L2859" s="5">
        <f>VLOOKUP(CONCATENATE($F2859," ",$G2859),AllocFactorMatrix,(L$4+1),FALSE)*$E2863</f>
        <v>-477.77666992428624</v>
      </c>
      <c r="M2859" s="5">
        <f>VLOOKUP(CONCATENATE($F2859," ",$G2859),AllocFactorMatrix,(M$4+1),FALSE)*$E2863</f>
        <v>0</v>
      </c>
      <c r="N2859" s="5">
        <f t="shared" si="1449"/>
        <v>-15937.201518932739</v>
      </c>
      <c r="O2859" s="5">
        <f>VLOOKUP(CONCATENATE($F2859," ",$G2859),AllocFactorMatrix,(O$4+1),FALSE)*$E2863</f>
        <v>-11591.866560332785</v>
      </c>
      <c r="P2859" s="5">
        <f>VLOOKUP(CONCATENATE($F2859," ",$G2859),AllocFactorMatrix,(P$4+1),FALSE)*$E2863</f>
        <v>-2158.9859269252502</v>
      </c>
      <c r="Q2859" s="5">
        <f>VLOOKUP(CONCATENATE($F2859," ",$G2859),AllocFactorMatrix,(Q$4+1),FALSE)*$E2863</f>
        <v>0</v>
      </c>
      <c r="R2859" s="5">
        <f>VLOOKUP(CONCATENATE($F2859," ",$G2859),AllocFactorMatrix,(R$4+1),FALSE)*$E2863</f>
        <v>0</v>
      </c>
      <c r="S2859" s="5">
        <f t="shared" si="1451"/>
        <v>-13750.852487258035</v>
      </c>
      <c r="T2859" s="5">
        <f>VLOOKUP(CONCATENATE($F2859," ",$G2859),AllocFactorMatrix,(T$4+1),FALSE)*$E2863</f>
        <v>-413.24289935152439</v>
      </c>
      <c r="U2859" s="5">
        <f>VLOOKUP(CONCATENATE($F2859," ",$G2859),AllocFactorMatrix,(U$4+1),FALSE)*$E2863</f>
        <v>-6664.6728614561698</v>
      </c>
      <c r="V2859" s="5">
        <f>VLOOKUP(CONCATENATE($F2859," ",$G2859),AllocFactorMatrix,(V$4+1),FALSE)*$E2863</f>
        <v>0</v>
      </c>
      <c r="W2859" s="5">
        <f>VLOOKUP(CONCATENATE($F2859," ",$G2859),AllocFactorMatrix,(W$4+1),FALSE)*$E2863</f>
        <v>0</v>
      </c>
      <c r="X2859" s="5">
        <f t="shared" si="1452"/>
        <v>-7077.9157608076939</v>
      </c>
      <c r="Y2859" s="5">
        <f>VLOOKUP(CONCATENATE($F2859," ",$G2859),AllocFactorMatrix,(Y$4+1),FALSE)*$E2863</f>
        <v>-3495.4804792974987</v>
      </c>
      <c r="Z2859" s="5">
        <f>VLOOKUP(CONCATENATE($F2859," ",$G2859),AllocFactorMatrix,(Z$4+1),FALSE)*$E2863</f>
        <v>-58.318297497448306</v>
      </c>
      <c r="AA2859" s="5">
        <f t="shared" si="1450"/>
        <v>-3553.7987767949471</v>
      </c>
      <c r="AB2859" s="5">
        <f>VLOOKUP(CONCATENATE($F2859," ",$G2859),AllocFactorMatrix,(AB$4+1),FALSE)*$E2863</f>
        <v>-47.247592659206958</v>
      </c>
      <c r="AC2859" s="5">
        <f>VLOOKUP(CONCATENATE($F2859," ",$G2859),AllocFactorMatrix,(AC$4+1),FALSE)*$E2863</f>
        <v>-161.86368836253834</v>
      </c>
      <c r="AD2859" s="5">
        <f>VLOOKUP(CONCATENATE($F2859," ",$G2859),AllocFactorMatrix,(AD$4+1),FALSE)*$E2863</f>
        <v>-34.892621606222363</v>
      </c>
    </row>
    <row r="2860" spans="1:30" hidden="1" outlineLevel="1">
      <c r="D2860" s="7"/>
      <c r="E2860" s="51"/>
      <c r="F2860" s="52" t="str">
        <f>F2863</f>
        <v>REV_RENT</v>
      </c>
      <c r="G2860" s="55" t="str">
        <f>$G$12</f>
        <v>DISTSEC</v>
      </c>
      <c r="H2860" s="4">
        <f t="shared" si="1448"/>
        <v>-98898.975547259659</v>
      </c>
      <c r="I2860" s="5">
        <f>VLOOKUP(CONCATENATE($F2860," ",$G2860),AllocFactorMatrix,(I$4+1),FALSE)*$E2863</f>
        <v>-73946.907578814513</v>
      </c>
      <c r="J2860" s="5">
        <f>VLOOKUP(CONCATENATE($F2860," ",$G2860),AllocFactorMatrix,(J$4+1),FALSE)*$E2863</f>
        <v>-3565.0039819469671</v>
      </c>
      <c r="K2860" s="5">
        <f>VLOOKUP(CONCATENATE($F2860," ",$G2860),AllocFactorMatrix,(K$4+1),FALSE)*$E2863</f>
        <v>-10757.102684124458</v>
      </c>
      <c r="L2860" s="5">
        <f>VLOOKUP(CONCATENATE($F2860," ",$G2860),AllocFactorMatrix,(L$4+1),FALSE)*$E2863</f>
        <v>0</v>
      </c>
      <c r="M2860" s="5">
        <f>VLOOKUP(CONCATENATE($F2860," ",$G2860),AllocFactorMatrix,(M$4+1),FALSE)*$E2863</f>
        <v>0</v>
      </c>
      <c r="N2860" s="5">
        <f t="shared" si="1449"/>
        <v>-10757.102684124458</v>
      </c>
      <c r="O2860" s="5">
        <f>VLOOKUP(CONCATENATE($F2860," ",$G2860),AllocFactorMatrix,(O$4+1),FALSE)*$E2863</f>
        <v>-6854.4676995283362</v>
      </c>
      <c r="P2860" s="5">
        <f>VLOOKUP(CONCATENATE($F2860," ",$G2860),AllocFactorMatrix,(P$4+1),FALSE)*$E2863</f>
        <v>0</v>
      </c>
      <c r="Q2860" s="5">
        <f>VLOOKUP(CONCATENATE($F2860," ",$G2860),AllocFactorMatrix,(Q$4+1),FALSE)*$E2863</f>
        <v>0</v>
      </c>
      <c r="R2860" s="5">
        <f>VLOOKUP(CONCATENATE($F2860," ",$G2860),AllocFactorMatrix,(R$4+1),FALSE)*$E2863</f>
        <v>0</v>
      </c>
      <c r="S2860" s="5">
        <f t="shared" si="1451"/>
        <v>-6854.4676995283362</v>
      </c>
      <c r="T2860" s="5">
        <f>VLOOKUP(CONCATENATE($F2860," ",$G2860),AllocFactorMatrix,(T$4+1),FALSE)*$E2863</f>
        <v>-185.33042683769966</v>
      </c>
      <c r="U2860" s="5">
        <f>VLOOKUP(CONCATENATE($F2860," ",$G2860),AllocFactorMatrix,(U$4+1),FALSE)*$E2863</f>
        <v>0</v>
      </c>
      <c r="V2860" s="5">
        <f>VLOOKUP(CONCATENATE($F2860," ",$G2860),AllocFactorMatrix,(V$4+1),FALSE)*$E2863</f>
        <v>0</v>
      </c>
      <c r="W2860" s="5">
        <f>VLOOKUP(CONCATENATE($F2860," ",$G2860),AllocFactorMatrix,(W$4+1),FALSE)*$E2863</f>
        <v>0</v>
      </c>
      <c r="X2860" s="5">
        <f t="shared" si="1452"/>
        <v>-185.33042683769966</v>
      </c>
      <c r="Y2860" s="5">
        <f>VLOOKUP(CONCATENATE($F2860," ",$G2860),AllocFactorMatrix,(Y$4+1),FALSE)*$E2863</f>
        <v>-2528.2299208135273</v>
      </c>
      <c r="Z2860" s="5">
        <f>VLOOKUP(CONCATENATE($F2860," ",$G2860),AllocFactorMatrix,(Z$4+1),FALSE)*$E2863</f>
        <v>0</v>
      </c>
      <c r="AA2860" s="5">
        <f t="shared" si="1450"/>
        <v>-2528.2299208135273</v>
      </c>
      <c r="AB2860" s="5">
        <f>VLOOKUP(CONCATENATE($F2860," ",$G2860),AllocFactorMatrix,(AB$4+1),FALSE)*$E2863</f>
        <v>-26.235523218403944</v>
      </c>
      <c r="AC2860" s="5">
        <f>VLOOKUP(CONCATENATE($F2860," ",$G2860),AllocFactorMatrix,(AC$4+1),FALSE)*$E2863</f>
        <v>-890.79691912334624</v>
      </c>
      <c r="AD2860" s="5">
        <f>VLOOKUP(CONCATENATE($F2860," ",$G2860),AllocFactorMatrix,(AD$4+1),FALSE)*$E2863</f>
        <v>-144.90081285241564</v>
      </c>
    </row>
    <row r="2861" spans="1:30" hidden="1" outlineLevel="1">
      <c r="D2861" s="7"/>
      <c r="E2861" s="51"/>
      <c r="F2861" s="52" t="str">
        <f>F2863</f>
        <v>REV_RENT</v>
      </c>
      <c r="G2861" s="55" t="str">
        <f>$G$13</f>
        <v>ENERGY</v>
      </c>
      <c r="H2861" s="4">
        <f t="shared" si="1448"/>
        <v>0</v>
      </c>
      <c r="I2861" s="5">
        <f>VLOOKUP(CONCATENATE($F2861," ",$G2861),AllocFactorMatrix,(I$4+1),FALSE)*$E2863</f>
        <v>0</v>
      </c>
      <c r="J2861" s="5">
        <f>VLOOKUP(CONCATENATE($F2861," ",$G2861),AllocFactorMatrix,(J$4+1),FALSE)*$E2863</f>
        <v>0</v>
      </c>
      <c r="K2861" s="5">
        <f>VLOOKUP(CONCATENATE($F2861," ",$G2861),AllocFactorMatrix,(K$4+1),FALSE)*$E2863</f>
        <v>0</v>
      </c>
      <c r="L2861" s="5">
        <f>VLOOKUP(CONCATENATE($F2861," ",$G2861),AllocFactorMatrix,(L$4+1),FALSE)*$E2863</f>
        <v>0</v>
      </c>
      <c r="M2861" s="5">
        <f>VLOOKUP(CONCATENATE($F2861," ",$G2861),AllocFactorMatrix,(M$4+1),FALSE)*$E2863</f>
        <v>0</v>
      </c>
      <c r="N2861" s="5">
        <f t="shared" si="1449"/>
        <v>0</v>
      </c>
      <c r="O2861" s="5">
        <f>VLOOKUP(CONCATENATE($F2861," ",$G2861),AllocFactorMatrix,(O$4+1),FALSE)*$E2863</f>
        <v>0</v>
      </c>
      <c r="P2861" s="5">
        <f>VLOOKUP(CONCATENATE($F2861," ",$G2861),AllocFactorMatrix,(P$4+1),FALSE)*$E2863</f>
        <v>0</v>
      </c>
      <c r="Q2861" s="5">
        <f>VLOOKUP(CONCATENATE($F2861," ",$G2861),AllocFactorMatrix,(Q$4+1),FALSE)*$E2863</f>
        <v>0</v>
      </c>
      <c r="R2861" s="5">
        <f>VLOOKUP(CONCATENATE($F2861," ",$G2861),AllocFactorMatrix,(R$4+1),FALSE)*$E2863</f>
        <v>0</v>
      </c>
      <c r="S2861" s="5">
        <f t="shared" si="1451"/>
        <v>0</v>
      </c>
      <c r="T2861" s="5">
        <f>VLOOKUP(CONCATENATE($F2861," ",$G2861),AllocFactorMatrix,(T$4+1),FALSE)*$E2863</f>
        <v>0</v>
      </c>
      <c r="U2861" s="5">
        <f>VLOOKUP(CONCATENATE($F2861," ",$G2861),AllocFactorMatrix,(U$4+1),FALSE)*$E2863</f>
        <v>0</v>
      </c>
      <c r="V2861" s="5">
        <f>VLOOKUP(CONCATENATE($F2861," ",$G2861),AllocFactorMatrix,(V$4+1),FALSE)*$E2863</f>
        <v>0</v>
      </c>
      <c r="W2861" s="5">
        <f>VLOOKUP(CONCATENATE($F2861," ",$G2861),AllocFactorMatrix,(W$4+1),FALSE)*$E2863</f>
        <v>0</v>
      </c>
      <c r="X2861" s="5">
        <f t="shared" si="1452"/>
        <v>0</v>
      </c>
      <c r="Y2861" s="5">
        <f>VLOOKUP(CONCATENATE($F2861," ",$G2861),AllocFactorMatrix,(Y$4+1),FALSE)*$E2863</f>
        <v>0</v>
      </c>
      <c r="Z2861" s="5">
        <f>VLOOKUP(CONCATENATE($F2861," ",$G2861),AllocFactorMatrix,(Z$4+1),FALSE)*$E2863</f>
        <v>0</v>
      </c>
      <c r="AA2861" s="5">
        <f t="shared" si="1450"/>
        <v>0</v>
      </c>
      <c r="AB2861" s="5">
        <f>VLOOKUP(CONCATENATE($F2861," ",$G2861),AllocFactorMatrix,(AB$4+1),FALSE)*$E2863</f>
        <v>0</v>
      </c>
      <c r="AC2861" s="5">
        <f>VLOOKUP(CONCATENATE($F2861," ",$G2861),AllocFactorMatrix,(AC$4+1),FALSE)*$E2863</f>
        <v>0</v>
      </c>
      <c r="AD2861" s="5">
        <f>VLOOKUP(CONCATENATE($F2861," ",$G2861),AllocFactorMatrix,(AD$4+1),FALSE)*$E2863</f>
        <v>0</v>
      </c>
    </row>
    <row r="2862" spans="1:30" hidden="1" outlineLevel="1">
      <c r="D2862" s="7"/>
      <c r="E2862" s="51"/>
      <c r="F2862" s="52" t="str">
        <f>F2863</f>
        <v>REV_RENT</v>
      </c>
      <c r="G2862" s="55" t="str">
        <f>$G$14</f>
        <v>CUSTOMER</v>
      </c>
      <c r="H2862" s="4">
        <f t="shared" si="1448"/>
        <v>-4298.019819123504</v>
      </c>
      <c r="I2862" s="5">
        <f>VLOOKUP(CONCATENATE($F2862," ",$G2862),AllocFactorMatrix,(I$4+1),FALSE)*$E2863</f>
        <v>-1956.2751991464243</v>
      </c>
      <c r="J2862" s="5">
        <f>VLOOKUP(CONCATENATE($F2862," ",$G2862),AllocFactorMatrix,(J$4+1),FALSE)*$E2863</f>
        <v>-526.61773858546678</v>
      </c>
      <c r="K2862" s="5">
        <f>VLOOKUP(CONCATENATE($F2862," ",$G2862),AllocFactorMatrix,(K$4+1),FALSE)*$E2863</f>
        <v>-149.38341006081802</v>
      </c>
      <c r="L2862" s="5">
        <f>VLOOKUP(CONCATENATE($F2862," ",$G2862),AllocFactorMatrix,(L$4+1),FALSE)*$E2863</f>
        <v>-49.410886459649568</v>
      </c>
      <c r="M2862" s="5">
        <f>VLOOKUP(CONCATENATE($F2862," ",$G2862),AllocFactorMatrix,(M$4+1),FALSE)*$E2863</f>
        <v>-8.025913423953785</v>
      </c>
      <c r="N2862" s="5">
        <f t="shared" si="1449"/>
        <v>-206.82020994442138</v>
      </c>
      <c r="O2862" s="5">
        <f>VLOOKUP(CONCATENATE($F2862," ",$G2862),AllocFactorMatrix,(O$4+1),FALSE)*$E2863</f>
        <v>-43.136390352784986</v>
      </c>
      <c r="P2862" s="5">
        <f>VLOOKUP(CONCATENATE($F2862," ",$G2862),AllocFactorMatrix,(P$4+1),FALSE)*$E2863</f>
        <v>-12.829308099916924</v>
      </c>
      <c r="Q2862" s="5">
        <f>VLOOKUP(CONCATENATE($F2862," ",$G2862),AllocFactorMatrix,(Q$4+1),FALSE)*$E2863</f>
        <v>-27.963467247906745</v>
      </c>
      <c r="R2862" s="5">
        <f>VLOOKUP(CONCATENATE($F2862," ",$G2862),AllocFactorMatrix,(R$4+1),FALSE)*$E2863</f>
        <v>-4.9146848119174686</v>
      </c>
      <c r="S2862" s="5">
        <f t="shared" si="1451"/>
        <v>-88.843850512526117</v>
      </c>
      <c r="T2862" s="5">
        <f>VLOOKUP(CONCATENATE($F2862," ",$G2862),AllocFactorMatrix,(T$4+1),FALSE)*$E2863</f>
        <v>-0.29679015326744318</v>
      </c>
      <c r="U2862" s="5">
        <f>VLOOKUP(CONCATENATE($F2862," ",$G2862),AllocFactorMatrix,(U$4+1),FALSE)*$E2863</f>
        <v>-7.6106075242643154</v>
      </c>
      <c r="V2862" s="5">
        <f>VLOOKUP(CONCATENATE($F2862," ",$G2862),AllocFactorMatrix,(V$4+1),FALSE)*$E2863</f>
        <v>-41.122717513038261</v>
      </c>
      <c r="W2862" s="5">
        <f>VLOOKUP(CONCATENATE($F2862," ",$G2862),AllocFactorMatrix,(W$4+1),FALSE)*$E2863</f>
        <v>-7.3720423265017754</v>
      </c>
      <c r="X2862" s="5">
        <f t="shared" si="1452"/>
        <v>-56.402157517071792</v>
      </c>
      <c r="Y2862" s="5">
        <f>VLOOKUP(CONCATENATE($F2862," ",$G2862),AllocFactorMatrix,(Y$4+1),FALSE)*$E2863</f>
        <v>-11.945705462948379</v>
      </c>
      <c r="Z2862" s="5">
        <f>VLOOKUP(CONCATENATE($F2862," ",$G2862),AllocFactorMatrix,(Z$4+1),FALSE)*$E2863</f>
        <v>-0.21744333921459688</v>
      </c>
      <c r="AA2862" s="5">
        <f t="shared" si="1450"/>
        <v>-12.163148802162976</v>
      </c>
      <c r="AB2862" s="5">
        <f>VLOOKUP(CONCATENATE($F2862," ",$G2862),AllocFactorMatrix,(AB$4+1),FALSE)*$E2863</f>
        <v>-0.22044073709101847</v>
      </c>
      <c r="AC2862" s="5">
        <f>VLOOKUP(CONCATENATE($F2862," ",$G2862),AllocFactorMatrix,(AC$4+1),FALSE)*$E2863</f>
        <v>-1294.7667539070039</v>
      </c>
      <c r="AD2862" s="5">
        <f>VLOOKUP(CONCATENATE($F2862," ",$G2862),AllocFactorMatrix,(AD$4+1),FALSE)*$E2863</f>
        <v>-155.91031997133658</v>
      </c>
    </row>
    <row r="2863" spans="1:30" collapsed="1">
      <c r="D2863" s="7" t="s">
        <v>280</v>
      </c>
      <c r="E2863" s="40">
        <v>-238712</v>
      </c>
      <c r="F2863" s="10" t="s">
        <v>601</v>
      </c>
      <c r="G2863" s="55" t="str">
        <f>$G$15</f>
        <v>TOTAL</v>
      </c>
      <c r="H2863" s="4">
        <f t="shared" si="1448"/>
        <v>-238712.00000000009</v>
      </c>
      <c r="I2863" s="5">
        <f>VLOOKUP(CONCATENATE($F2863," ",$G2863),AllocFactorMatrix,(I$4+1),FALSE)*$E2863</f>
        <v>-166410.04121445035</v>
      </c>
      <c r="J2863" s="5">
        <f>VLOOKUP(CONCATENATE($F2863," ",$G2863),AllocFactorMatrix,(J$4+1),FALSE)*$E2863</f>
        <v>-8358.4729919580222</v>
      </c>
      <c r="K2863" s="5">
        <f>VLOOKUP(CONCATENATE($F2863," ",$G2863),AllocFactorMatrix,(K$4+1),FALSE)*$E2863</f>
        <v>-26400.156473344934</v>
      </c>
      <c r="L2863" s="5">
        <f>VLOOKUP(CONCATENATE($F2863," ",$G2863),AllocFactorMatrix,(L$4+1),FALSE)*$E2863</f>
        <v>-528.28044744694091</v>
      </c>
      <c r="M2863" s="5">
        <f>VLOOKUP(CONCATENATE($F2863," ",$G2863),AllocFactorMatrix,(M$4+1),FALSE)*$E2863</f>
        <v>-8.1041906878386154</v>
      </c>
      <c r="N2863" s="5">
        <f t="shared" si="1449"/>
        <v>-26936.541111479713</v>
      </c>
      <c r="O2863" s="5">
        <f>VLOOKUP(CONCATENATE($F2863," ",$G2863),AllocFactorMatrix,(O$4+1),FALSE)*$E2863</f>
        <v>-18515.620779365086</v>
      </c>
      <c r="P2863" s="5">
        <f>VLOOKUP(CONCATENATE($F2863," ",$G2863),AllocFactorMatrix,(P$4+1),FALSE)*$E2863</f>
        <v>-2176.6960476007125</v>
      </c>
      <c r="Q2863" s="5">
        <f>VLOOKUP(CONCATENATE($F2863," ",$G2863),AllocFactorMatrix,(Q$4+1),FALSE)*$E2863</f>
        <v>-29.656915767049835</v>
      </c>
      <c r="R2863" s="5">
        <f>VLOOKUP(CONCATENATE($F2863," ",$G2863),AllocFactorMatrix,(R$4+1),FALSE)*$E2863</f>
        <v>-5.0865699460360201</v>
      </c>
      <c r="S2863" s="5">
        <f t="shared" si="1451"/>
        <v>-20727.060312678885</v>
      </c>
      <c r="T2863" s="5">
        <f>VLOOKUP(CONCATENATE($F2863," ",$G2863),AllocFactorMatrix,(T$4+1),FALSE)*$E2863</f>
        <v>-599.78388213827941</v>
      </c>
      <c r="U2863" s="5">
        <f>VLOOKUP(CONCATENATE($F2863," ",$G2863),AllocFactorMatrix,(U$4+1),FALSE)*$E2863</f>
        <v>-6687.2332321080912</v>
      </c>
      <c r="V2863" s="5">
        <f>VLOOKUP(CONCATENATE($F2863," ",$G2863),AllocFactorMatrix,(V$4+1),FALSE)*$E2863</f>
        <v>-101.6314629226561</v>
      </c>
      <c r="W2863" s="5">
        <f>VLOOKUP(CONCATENATE($F2863," ",$G2863),AllocFactorMatrix,(W$4+1),FALSE)*$E2863</f>
        <v>-32.139881545467233</v>
      </c>
      <c r="X2863" s="5">
        <f t="shared" si="1452"/>
        <v>-7420.7884587144945</v>
      </c>
      <c r="Y2863" s="5">
        <f>VLOOKUP(CONCATENATE($F2863," ",$G2863),AllocFactorMatrix,(Y$4+1),FALSE)*$E2863</f>
        <v>-6043.8047040653992</v>
      </c>
      <c r="Z2863" s="5">
        <f>VLOOKUP(CONCATENATE($F2863," ",$G2863),AllocFactorMatrix,(Z$4+1),FALSE)*$E2863</f>
        <v>-58.672687779162416</v>
      </c>
      <c r="AA2863" s="5">
        <f t="shared" si="1450"/>
        <v>-6102.4773918445617</v>
      </c>
      <c r="AB2863" s="5">
        <f>VLOOKUP(CONCATENATE($F2863," ",$G2863),AllocFactorMatrix,(AB$4+1),FALSE)*$E2863</f>
        <v>-73.807112100024753</v>
      </c>
      <c r="AC2863" s="5">
        <f>VLOOKUP(CONCATENATE($F2863," ",$G2863),AllocFactorMatrix,(AC$4+1),FALSE)*$E2863</f>
        <v>-2347.1643493153674</v>
      </c>
      <c r="AD2863" s="5">
        <f>VLOOKUP(CONCATENATE($F2863," ",$G2863),AllocFactorMatrix,(AD$4+1),FALSE)*$E2863</f>
        <v>-335.64705745864239</v>
      </c>
    </row>
    <row r="2864" spans="1:30" s="51" customFormat="1" hidden="1" outlineLevel="1">
      <c r="A2864" s="56"/>
      <c r="B2864" s="111"/>
      <c r="C2864" s="55"/>
      <c r="D2864" s="55"/>
      <c r="F2864" s="52" t="str">
        <f>F2871</f>
        <v>REV</v>
      </c>
      <c r="G2864" s="55" t="str">
        <f>$G$8</f>
        <v>PRODUCTION</v>
      </c>
      <c r="H2864" s="53">
        <f t="shared" ca="1" si="1448"/>
        <v>-135937.35239217288</v>
      </c>
      <c r="I2864" s="54">
        <f ca="1">VLOOKUP(CONCATENATE($F2864," ",$G2864),AllocFactorMatrix,(I$4+1),FALSE)*$E2871</f>
        <v>-59380.936094029807</v>
      </c>
      <c r="J2864" s="54">
        <f ca="1">VLOOKUP(CONCATENATE($F2864," ",$G2864),AllocFactorMatrix,(J$4+1),FALSE)*$E2871</f>
        <v>-4220.342949621263</v>
      </c>
      <c r="K2864" s="54">
        <f ca="1">VLOOKUP(CONCATENATE($F2864," ",$G2864),AllocFactorMatrix,(K$4+1),FALSE)*$E2871</f>
        <v>-14299.097112964355</v>
      </c>
      <c r="L2864" s="54">
        <f ca="1">VLOOKUP(CONCATENATE($F2864," ",$G2864),AllocFactorMatrix,(L$4+1),FALSE)*$E2871</f>
        <v>-414.45378829077686</v>
      </c>
      <c r="M2864" s="54">
        <f ca="1">VLOOKUP(CONCATENATE($F2864," ",$G2864),AllocFactorMatrix,(M$4+1),FALSE)*$E2871</f>
        <v>-40.732133157017863</v>
      </c>
      <c r="N2864" s="54">
        <f t="shared" ca="1" si="1449"/>
        <v>-14754.28303441215</v>
      </c>
      <c r="O2864" s="54">
        <f ca="1">VLOOKUP(CONCATENATE($F2864," ",$G2864),AllocFactorMatrix,(O$4+1),FALSE)*$E2871</f>
        <v>-10922.582646151439</v>
      </c>
      <c r="P2864" s="54">
        <f ca="1">VLOOKUP(CONCATENATE($F2864," ",$G2864),AllocFactorMatrix,(P$4+1),FALSE)*$E2871</f>
        <v>-2121.4676332906556</v>
      </c>
      <c r="Q2864" s="54">
        <f ca="1">VLOOKUP(CONCATENATE($F2864," ",$G2864),AllocFactorMatrix,(Q$4+1),FALSE)*$E2871</f>
        <v>-898.64752879570369</v>
      </c>
      <c r="R2864" s="54">
        <f ca="1">VLOOKUP(CONCATENATE($F2864," ",$G2864),AllocFactorMatrix,(R$4+1),FALSE)*$E2871</f>
        <v>-39.100749068431121</v>
      </c>
      <c r="S2864" s="54">
        <f ca="1">SUBTOTAL(9,O2864:R2864)</f>
        <v>-13981.798557306229</v>
      </c>
      <c r="T2864" s="54">
        <f ca="1">VLOOKUP(CONCATENATE($F2864," ",$G2864),AllocFactorMatrix,(T$4+1),FALSE)*$E2871</f>
        <v>-313.74645211042707</v>
      </c>
      <c r="U2864" s="54">
        <f ca="1">VLOOKUP(CONCATENATE($F2864," ",$G2864),AllocFactorMatrix,(U$4+1),FALSE)*$E2871</f>
        <v>-5542.9110800637072</v>
      </c>
      <c r="V2864" s="54">
        <f ca="1">VLOOKUP(CONCATENATE($F2864," ",$G2864),AllocFactorMatrix,(V$4+1),FALSE)*$E2871</f>
        <v>-29815.73204947514</v>
      </c>
      <c r="W2864" s="54">
        <f ca="1">VLOOKUP(CONCATENATE($F2864," ",$G2864),AllocFactorMatrix,(W$4+1),FALSE)*$E2871</f>
        <v>-4736.6058104806334</v>
      </c>
      <c r="X2864" s="54">
        <f ca="1">SUBTOTAL(9,T2864:W2864)</f>
        <v>-40408.995392129909</v>
      </c>
      <c r="Y2864" s="54">
        <f ca="1">VLOOKUP(CONCATENATE($F2864," ",$G2864),AllocFactorMatrix,(Y$4+1),FALSE)*$E2871</f>
        <v>-3094.1859102157941</v>
      </c>
      <c r="Z2864" s="54">
        <f ca="1">VLOOKUP(CONCATENATE($F2864," ",$G2864),AllocFactorMatrix,(Z$4+1),FALSE)*$E2871</f>
        <v>-48.408777910542319</v>
      </c>
      <c r="AA2864" s="54">
        <f t="shared" ca="1" si="1450"/>
        <v>-3142.5946881263367</v>
      </c>
      <c r="AB2864" s="54">
        <f ca="1">VLOOKUP(CONCATENATE($F2864," ",$G2864),AllocFactorMatrix,(AB$4+1),FALSE)*$E2871</f>
        <v>-48.401676547203145</v>
      </c>
      <c r="AC2864" s="54">
        <f ca="1">VLOOKUP(CONCATENATE($F2864," ",$G2864),AllocFactorMatrix,(AC$4+1),FALSE)*$E2871</f>
        <v>0</v>
      </c>
      <c r="AD2864" s="54">
        <f ca="1">VLOOKUP(CONCATENATE($F2864," ",$G2864),AllocFactorMatrix,(AD$4+1),FALSE)*$E2871</f>
        <v>0</v>
      </c>
    </row>
    <row r="2865" spans="1:30" s="51" customFormat="1" hidden="1" outlineLevel="1">
      <c r="A2865" s="56"/>
      <c r="B2865" s="111"/>
      <c r="C2865" s="55"/>
      <c r="D2865" s="55"/>
      <c r="F2865" s="52" t="str">
        <f>F2871</f>
        <v>REV</v>
      </c>
      <c r="G2865" s="55" t="str">
        <f>$G$9</f>
        <v>BULKTRAN</v>
      </c>
      <c r="H2865" s="53">
        <f t="shared" ca="1" si="1448"/>
        <v>-23265.647211558065</v>
      </c>
      <c r="I2865" s="54">
        <f ca="1">VLOOKUP(CONCATENATE($F2865," ",$G2865),AllocFactorMatrix,(I$4+1),FALSE)*$E2871</f>
        <v>-7656.8348618238824</v>
      </c>
      <c r="J2865" s="54">
        <f ca="1">VLOOKUP(CONCATENATE($F2865," ",$G2865),AllocFactorMatrix,(J$4+1),FALSE)*$E2871</f>
        <v>-993.01245131359019</v>
      </c>
      <c r="K2865" s="54">
        <f ca="1">VLOOKUP(CONCATENATE($F2865," ",$G2865),AllocFactorMatrix,(K$4+1),FALSE)*$E2871</f>
        <v>-3107.0687400904285</v>
      </c>
      <c r="L2865" s="54">
        <f ca="1">VLOOKUP(CONCATENATE($F2865," ",$G2865),AllocFactorMatrix,(L$4+1),FALSE)*$E2871</f>
        <v>-89.175225724053178</v>
      </c>
      <c r="M2865" s="54">
        <f ca="1">VLOOKUP(CONCATENATE($F2865," ",$G2865),AllocFactorMatrix,(M$4+1),FALSE)*$E2871</f>
        <v>-21.852022389096355</v>
      </c>
      <c r="N2865" s="54">
        <f t="shared" ca="1" si="1449"/>
        <v>-3218.0959882035781</v>
      </c>
      <c r="O2865" s="54">
        <f ca="1">VLOOKUP(CONCATENATE($F2865," ",$G2865),AllocFactorMatrix,(O$4+1),FALSE)*$E2871</f>
        <v>-2357.8891205040563</v>
      </c>
      <c r="P2865" s="54">
        <f ca="1">VLOOKUP(CONCATENATE($F2865," ",$G2865),AllocFactorMatrix,(P$4+1),FALSE)*$E2871</f>
        <v>-470.11109052485074</v>
      </c>
      <c r="Q2865" s="54">
        <f ca="1">VLOOKUP(CONCATENATE($F2865," ",$G2865),AllocFactorMatrix,(Q$4+1),FALSE)*$E2871</f>
        <v>-190.05369105645826</v>
      </c>
      <c r="R2865" s="54">
        <f ca="1">VLOOKUP(CONCATENATE($F2865," ",$G2865),AllocFactorMatrix,(R$4+1),FALSE)*$E2871</f>
        <v>-7.9966464860020059</v>
      </c>
      <c r="S2865" s="54">
        <f t="shared" ref="S2865:S2871" ca="1" si="1453">SUBTOTAL(9,O2865:R2865)</f>
        <v>-3026.0505485713675</v>
      </c>
      <c r="T2865" s="54">
        <f ca="1">VLOOKUP(CONCATENATE($F2865," ",$G2865),AllocFactorMatrix,(T$4+1),FALSE)*$E2871</f>
        <v>-52.22977506317266</v>
      </c>
      <c r="U2865" s="54">
        <f ca="1">VLOOKUP(CONCATENATE($F2865," ",$G2865),AllocFactorMatrix,(U$4+1),FALSE)*$E2871</f>
        <v>-1069.5956484797941</v>
      </c>
      <c r="V2865" s="54">
        <f ca="1">VLOOKUP(CONCATENATE($F2865," ",$G2865),AllocFactorMatrix,(V$4+1),FALSE)*$E2871</f>
        <v>-5823.3097133492693</v>
      </c>
      <c r="W2865" s="54">
        <f ca="1">VLOOKUP(CONCATENATE($F2865," ",$G2865),AllocFactorMatrix,(W$4+1),FALSE)*$E2871</f>
        <v>-790.79837704197791</v>
      </c>
      <c r="X2865" s="54">
        <f t="shared" ref="X2865:X2871" ca="1" si="1454">SUBTOTAL(9,T2865:W2865)</f>
        <v>-7735.9335139342138</v>
      </c>
      <c r="Y2865" s="54">
        <f ca="1">VLOOKUP(CONCATENATE($F2865," ",$G2865),AllocFactorMatrix,(Y$4+1),FALSE)*$E2871</f>
        <v>-615.27707282504275</v>
      </c>
      <c r="Z2865" s="54">
        <f ca="1">VLOOKUP(CONCATENATE($F2865," ",$G2865),AllocFactorMatrix,(Z$4+1),FALSE)*$E2871</f>
        <v>-8.7033561675271329</v>
      </c>
      <c r="AA2865" s="54">
        <f t="shared" ca="1" si="1450"/>
        <v>-623.98042899256984</v>
      </c>
      <c r="AB2865" s="54">
        <f ca="1">VLOOKUP(CONCATENATE($F2865," ",$G2865),AllocFactorMatrix,(AB$4+1),FALSE)*$E2871</f>
        <v>-11.739418718862494</v>
      </c>
      <c r="AC2865" s="54">
        <f ca="1">VLOOKUP(CONCATENATE($F2865," ",$G2865),AllocFactorMatrix,(AC$4+1),FALSE)*$E2871</f>
        <v>0</v>
      </c>
      <c r="AD2865" s="54">
        <f ca="1">VLOOKUP(CONCATENATE($F2865," ",$G2865),AllocFactorMatrix,(AD$4+1),FALSE)*$E2871</f>
        <v>0</v>
      </c>
    </row>
    <row r="2866" spans="1:30" s="51" customFormat="1" hidden="1" outlineLevel="1">
      <c r="A2866" s="56"/>
      <c r="B2866" s="111"/>
      <c r="C2866" s="55"/>
      <c r="D2866" s="55"/>
      <c r="F2866" s="52" t="str">
        <f>F2871</f>
        <v>REV</v>
      </c>
      <c r="G2866" s="55" t="str">
        <f>$G$10</f>
        <v>SUBTRAN</v>
      </c>
      <c r="H2866" s="53">
        <f t="shared" ca="1" si="1448"/>
        <v>-5253.7872936500989</v>
      </c>
      <c r="I2866" s="54">
        <f ca="1">VLOOKUP(CONCATENATE($F2866," ",$G2866),AllocFactorMatrix,(I$4+1),FALSE)*$E2871</f>
        <v>-1737.2415746193724</v>
      </c>
      <c r="J2866" s="54">
        <f ca="1">VLOOKUP(CONCATENATE($F2866," ",$G2866),AllocFactorMatrix,(J$4+1),FALSE)*$E2871</f>
        <v>-208.09030867326254</v>
      </c>
      <c r="K2866" s="54">
        <f ca="1">VLOOKUP(CONCATENATE($F2866," ",$G2866),AllocFactorMatrix,(K$4+1),FALSE)*$E2871</f>
        <v>-650.74425011953383</v>
      </c>
      <c r="L2866" s="54">
        <f ca="1">VLOOKUP(CONCATENATE($F2866," ",$G2866),AllocFactorMatrix,(L$4+1),FALSE)*$E2871</f>
        <v>-18.361709786857528</v>
      </c>
      <c r="M2866" s="54">
        <f ca="1">VLOOKUP(CONCATENATE($F2866," ",$G2866),AllocFactorMatrix,(M$4+1),FALSE)*$E2871</f>
        <v>-6.782674665704481</v>
      </c>
      <c r="N2866" s="54">
        <f t="shared" ca="1" si="1449"/>
        <v>-675.88863457209584</v>
      </c>
      <c r="O2866" s="54">
        <f ca="1">VLOOKUP(CONCATENATE($F2866," ",$G2866),AllocFactorMatrix,(O$4+1),FALSE)*$E2871</f>
        <v>-490.98885139082324</v>
      </c>
      <c r="P2866" s="54">
        <f ca="1">VLOOKUP(CONCATENATE($F2866," ",$G2866),AllocFactorMatrix,(P$4+1),FALSE)*$E2871</f>
        <v>-97.343480654908603</v>
      </c>
      <c r="Q2866" s="54">
        <f ca="1">VLOOKUP(CONCATENATE($F2866," ",$G2866),AllocFactorMatrix,(Q$4+1),FALSE)*$E2871</f>
        <v>-51.992496004217585</v>
      </c>
      <c r="R2866" s="54">
        <f ca="1">VLOOKUP(CONCATENATE($F2866," ",$G2866),AllocFactorMatrix,(R$4+1),FALSE)*$E2871</f>
        <v>0</v>
      </c>
      <c r="S2866" s="54">
        <f t="shared" ca="1" si="1453"/>
        <v>-640.32482804994947</v>
      </c>
      <c r="T2866" s="54">
        <f ca="1">VLOOKUP(CONCATENATE($F2866," ",$G2866),AllocFactorMatrix,(T$4+1),FALSE)*$E2871</f>
        <v>-11.123664457348506</v>
      </c>
      <c r="U2866" s="54">
        <f ca="1">VLOOKUP(CONCATENATE($F2866," ",$G2866),AllocFactorMatrix,(U$4+1),FALSE)*$E2871</f>
        <v>-224.99224127204934</v>
      </c>
      <c r="V2866" s="54">
        <f ca="1">VLOOKUP(CONCATENATE($F2866," ",$G2866),AllocFactorMatrix,(V$4+1),FALSE)*$E2871</f>
        <v>-1612.7521864440178</v>
      </c>
      <c r="W2866" s="54">
        <f ca="1">VLOOKUP(CONCATENATE($F2866," ",$G2866),AllocFactorMatrix,(W$4+1),FALSE)*$E2871</f>
        <v>0</v>
      </c>
      <c r="X2866" s="54">
        <f t="shared" ca="1" si="1454"/>
        <v>-1848.8680921734156</v>
      </c>
      <c r="Y2866" s="54">
        <f ca="1">VLOOKUP(CONCATENATE($F2866," ",$G2866),AllocFactorMatrix,(Y$4+1),FALSE)*$E2871</f>
        <v>-126.47266493555661</v>
      </c>
      <c r="Z2866" s="54">
        <f ca="1">VLOOKUP(CONCATENATE($F2866," ",$G2866),AllocFactorMatrix,(Z$4+1),FALSE)*$E2871</f>
        <v>-1.7958216371998741</v>
      </c>
      <c r="AA2866" s="54">
        <f t="shared" ca="1" si="1450"/>
        <v>-128.26848657275647</v>
      </c>
      <c r="AB2866" s="54">
        <f ca="1">VLOOKUP(CONCATENATE($F2866," ",$G2866),AllocFactorMatrix,(AB$4+1),FALSE)*$E2871</f>
        <v>-2.4464102343593153</v>
      </c>
      <c r="AC2866" s="54">
        <f ca="1">VLOOKUP(CONCATENATE($F2866," ",$G2866),AllocFactorMatrix,(AC$4+1),FALSE)*$E2871</f>
        <v>-10.36562925546313</v>
      </c>
      <c r="AD2866" s="54">
        <f ca="1">VLOOKUP(CONCATENATE($F2866," ",$G2866),AllocFactorMatrix,(AD$4+1),FALSE)*$E2871</f>
        <v>-2.2933294994244551</v>
      </c>
    </row>
    <row r="2867" spans="1:30" s="51" customFormat="1" hidden="1" outlineLevel="1">
      <c r="A2867" s="56"/>
      <c r="B2867" s="111"/>
      <c r="C2867" s="55"/>
      <c r="D2867" s="55"/>
      <c r="F2867" s="52" t="str">
        <f>F2871</f>
        <v>REV</v>
      </c>
      <c r="G2867" s="55" t="str">
        <f>$G$11</f>
        <v>DISTPRI</v>
      </c>
      <c r="H2867" s="53">
        <f t="shared" ca="1" si="1448"/>
        <v>-48458.073772790332</v>
      </c>
      <c r="I2867" s="54">
        <f ca="1">VLOOKUP(CONCATENATE($F2867," ",$G2867),AllocFactorMatrix,(I$4+1),FALSE)*$E2871</f>
        <v>-28086.454823410088</v>
      </c>
      <c r="J2867" s="54">
        <f ca="1">VLOOKUP(CONCATENATE($F2867," ",$G2867),AllocFactorMatrix,(J$4+1),FALSE)*$E2871</f>
        <v>-2168.8326624960296</v>
      </c>
      <c r="K2867" s="54">
        <f ca="1">VLOOKUP(CONCATENATE($F2867," ",$G2867),AllocFactorMatrix,(K$4+1),FALSE)*$E2871</f>
        <v>-7135.1567139545141</v>
      </c>
      <c r="L2867" s="54">
        <f ca="1">VLOOKUP(CONCATENATE($F2867," ",$G2867),AllocFactorMatrix,(L$4+1),FALSE)*$E2871</f>
        <v>-203.04833229392804</v>
      </c>
      <c r="M2867" s="54">
        <f ca="1">VLOOKUP(CONCATENATE($F2867," ",$G2867),AllocFactorMatrix,(M$4+1),FALSE)*$E2871</f>
        <v>0</v>
      </c>
      <c r="N2867" s="54">
        <f t="shared" ca="1" si="1449"/>
        <v>-7338.2050462484422</v>
      </c>
      <c r="O2867" s="54">
        <f ca="1">VLOOKUP(CONCATENATE($F2867," ",$G2867),AllocFactorMatrix,(O$4+1),FALSE)*$E2871</f>
        <v>-5365.5722816250291</v>
      </c>
      <c r="P2867" s="54">
        <f ca="1">VLOOKUP(CONCATENATE($F2867," ",$G2867),AllocFactorMatrix,(P$4+1),FALSE)*$E2871</f>
        <v>-1048.1003804980103</v>
      </c>
      <c r="Q2867" s="54">
        <f ca="1">VLOOKUP(CONCATENATE($F2867," ",$G2867),AllocFactorMatrix,(Q$4+1),FALSE)*$E2871</f>
        <v>0</v>
      </c>
      <c r="R2867" s="54">
        <f ca="1">VLOOKUP(CONCATENATE($F2867," ",$G2867),AllocFactorMatrix,(R$4+1),FALSE)*$E2871</f>
        <v>0</v>
      </c>
      <c r="S2867" s="54">
        <f t="shared" ca="1" si="1453"/>
        <v>-6413.6726621230391</v>
      </c>
      <c r="T2867" s="54">
        <f ca="1">VLOOKUP(CONCATENATE($F2867," ",$G2867),AllocFactorMatrix,(T$4+1),FALSE)*$E2871</f>
        <v>-148.27643182814612</v>
      </c>
      <c r="U2867" s="54">
        <f ca="1">VLOOKUP(CONCATENATE($F2867," ",$G2867),AllocFactorMatrix,(U$4+1),FALSE)*$E2871</f>
        <v>-2668.0146862853453</v>
      </c>
      <c r="V2867" s="54">
        <f ca="1">VLOOKUP(CONCATENATE($F2867," ",$G2867),AllocFactorMatrix,(V$4+1),FALSE)*$E2871</f>
        <v>0</v>
      </c>
      <c r="W2867" s="54">
        <f ca="1">VLOOKUP(CONCATENATE($F2867," ",$G2867),AllocFactorMatrix,(W$4+1),FALSE)*$E2871</f>
        <v>0</v>
      </c>
      <c r="X2867" s="54">
        <f t="shared" ca="1" si="1454"/>
        <v>-2816.2911181134914</v>
      </c>
      <c r="Y2867" s="54">
        <f ca="1">VLOOKUP(CONCATENATE($F2867," ",$G2867),AllocFactorMatrix,(Y$4+1),FALSE)*$E2871</f>
        <v>-1463.4878301395545</v>
      </c>
      <c r="Z2867" s="54">
        <f ca="1">VLOOKUP(CONCATENATE($F2867," ",$G2867),AllocFactorMatrix,(Z$4+1),FALSE)*$E2871</f>
        <v>-22.287514769804105</v>
      </c>
      <c r="AA2867" s="54">
        <f t="shared" ca="1" si="1450"/>
        <v>-1485.7753449093586</v>
      </c>
      <c r="AB2867" s="54">
        <f ca="1">VLOOKUP(CONCATENATE($F2867," ",$G2867),AllocFactorMatrix,(AB$4+1),FALSE)*$E2871</f>
        <v>-25.083088475086388</v>
      </c>
      <c r="AC2867" s="54">
        <f ca="1">VLOOKUP(CONCATENATE($F2867," ",$G2867),AllocFactorMatrix,(AC$4+1),FALSE)*$E2871</f>
        <v>-101.85753030046304</v>
      </c>
      <c r="AD2867" s="54">
        <f ca="1">VLOOKUP(CONCATENATE($F2867," ",$G2867),AllocFactorMatrix,(AD$4+1),FALSE)*$E2871</f>
        <v>-21.901496714346024</v>
      </c>
    </row>
    <row r="2868" spans="1:30" s="51" customFormat="1" hidden="1" outlineLevel="1">
      <c r="A2868" s="56"/>
      <c r="B2868" s="111"/>
      <c r="C2868" s="55"/>
      <c r="D2868" s="55"/>
      <c r="F2868" s="52" t="str">
        <f>F2871</f>
        <v>REV</v>
      </c>
      <c r="G2868" s="55" t="str">
        <f>$G$12</f>
        <v>DISTSEC</v>
      </c>
      <c r="H2868" s="53">
        <f t="shared" ca="1" si="1448"/>
        <v>-21628.797008561862</v>
      </c>
      <c r="I2868" s="54">
        <f ca="1">VLOOKUP(CONCATENATE($F2868," ",$G2868),AllocFactorMatrix,(I$4+1),FALSE)*$E2871</f>
        <v>-14089.74993747649</v>
      </c>
      <c r="J2868" s="54">
        <f ca="1">VLOOKUP(CONCATENATE($F2868," ",$G2868),AllocFactorMatrix,(J$4+1),FALSE)*$E2871</f>
        <v>-1173.5783561430326</v>
      </c>
      <c r="K2868" s="54">
        <f ca="1">VLOOKUP(CONCATENATE($F2868," ",$G2868),AllocFactorMatrix,(K$4+1),FALSE)*$E2871</f>
        <v>-3183.3525689679036</v>
      </c>
      <c r="L2868" s="54">
        <f ca="1">VLOOKUP(CONCATENATE($F2868," ",$G2868),AllocFactorMatrix,(L$4+1),FALSE)*$E2871</f>
        <v>0</v>
      </c>
      <c r="M2868" s="54">
        <f ca="1">VLOOKUP(CONCATENATE($F2868," ",$G2868),AllocFactorMatrix,(M$4+1),FALSE)*$E2871</f>
        <v>0</v>
      </c>
      <c r="N2868" s="54">
        <f t="shared" ca="1" si="1449"/>
        <v>-3183.3525689679036</v>
      </c>
      <c r="O2868" s="54">
        <f ca="1">VLOOKUP(CONCATENATE($F2868," ",$G2868),AllocFactorMatrix,(O$4+1),FALSE)*$E2871</f>
        <v>-2032.7439727906394</v>
      </c>
      <c r="P2868" s="54">
        <f ca="1">VLOOKUP(CONCATENATE($F2868," ",$G2868),AllocFactorMatrix,(P$4+1),FALSE)*$E2871</f>
        <v>0</v>
      </c>
      <c r="Q2868" s="54">
        <f ca="1">VLOOKUP(CONCATENATE($F2868," ",$G2868),AllocFactorMatrix,(Q$4+1),FALSE)*$E2871</f>
        <v>0</v>
      </c>
      <c r="R2868" s="54">
        <f ca="1">VLOOKUP(CONCATENATE($F2868," ",$G2868),AllocFactorMatrix,(R$4+1),FALSE)*$E2871</f>
        <v>0</v>
      </c>
      <c r="S2868" s="54">
        <f t="shared" ca="1" si="1453"/>
        <v>-2032.7439727906394</v>
      </c>
      <c r="T2868" s="54">
        <f ca="1">VLOOKUP(CONCATENATE($F2868," ",$G2868),AllocFactorMatrix,(T$4+1),FALSE)*$E2871</f>
        <v>-41.611931667860652</v>
      </c>
      <c r="U2868" s="54">
        <f ca="1">VLOOKUP(CONCATENATE($F2868," ",$G2868),AllocFactorMatrix,(U$4+1),FALSE)*$E2871</f>
        <v>0</v>
      </c>
      <c r="V2868" s="54">
        <f ca="1">VLOOKUP(CONCATENATE($F2868," ",$G2868),AllocFactorMatrix,(V$4+1),FALSE)*$E2871</f>
        <v>0</v>
      </c>
      <c r="W2868" s="54">
        <f ca="1">VLOOKUP(CONCATENATE($F2868," ",$G2868),AllocFactorMatrix,(W$4+1),FALSE)*$E2871</f>
        <v>0</v>
      </c>
      <c r="X2868" s="54">
        <f t="shared" ca="1" si="1454"/>
        <v>-41.611931667860652</v>
      </c>
      <c r="Y2868" s="54">
        <f ca="1">VLOOKUP(CONCATENATE($F2868," ",$G2868),AllocFactorMatrix,(Y$4+1),FALSE)*$E2871</f>
        <v>-673.00860514610963</v>
      </c>
      <c r="Z2868" s="54">
        <f ca="1">VLOOKUP(CONCATENATE($F2868," ",$G2868),AllocFactorMatrix,(Z$4+1),FALSE)*$E2871</f>
        <v>0</v>
      </c>
      <c r="AA2868" s="54">
        <f t="shared" ca="1" si="1450"/>
        <v>-673.00860514610963</v>
      </c>
      <c r="AB2868" s="54">
        <f ca="1">VLOOKUP(CONCATENATE($F2868," ",$G2868),AllocFactorMatrix,(AB$4+1),FALSE)*$E2871</f>
        <v>-9.0273583736807943</v>
      </c>
      <c r="AC2868" s="54">
        <f ca="1">VLOOKUP(CONCATENATE($F2868," ",$G2868),AllocFactorMatrix,(AC$4+1),FALSE)*$E2871</f>
        <v>-366.02652849538367</v>
      </c>
      <c r="AD2868" s="54">
        <f ca="1">VLOOKUP(CONCATENATE($F2868," ",$G2868),AllocFactorMatrix,(AD$4+1),FALSE)*$E2871</f>
        <v>-59.697749500763145</v>
      </c>
    </row>
    <row r="2869" spans="1:30" s="51" customFormat="1" hidden="1" outlineLevel="1">
      <c r="A2869" s="56"/>
      <c r="B2869" s="111"/>
      <c r="C2869" s="55"/>
      <c r="D2869" s="55"/>
      <c r="F2869" s="52" t="str">
        <f>F2871</f>
        <v>REV</v>
      </c>
      <c r="G2869" s="55" t="str">
        <f>$G$13</f>
        <v>ENERGY</v>
      </c>
      <c r="H2869" s="53">
        <f t="shared" ca="1" si="1448"/>
        <v>-176263.63750629654</v>
      </c>
      <c r="I2869" s="54">
        <f ca="1">VLOOKUP(CONCATENATE($F2869," ",$G2869),AllocFactorMatrix,(I$4+1),FALSE)*$E2871</f>
        <v>-67221.030402852513</v>
      </c>
      <c r="J2869" s="54">
        <f ca="1">VLOOKUP(CONCATENATE($F2869," ",$G2869),AllocFactorMatrix,(J$4+1),FALSE)*$E2871</f>
        <v>-4299.0176880187946</v>
      </c>
      <c r="K2869" s="54">
        <f ca="1">VLOOKUP(CONCATENATE($F2869," ",$G2869),AllocFactorMatrix,(K$4+1),FALSE)*$E2871</f>
        <v>-14376.858901373522</v>
      </c>
      <c r="L2869" s="54">
        <f ca="1">VLOOKUP(CONCATENATE($F2869," ",$G2869),AllocFactorMatrix,(L$4+1),FALSE)*$E2871</f>
        <v>-419.78452044563198</v>
      </c>
      <c r="M2869" s="54">
        <f ca="1">VLOOKUP(CONCATENATE($F2869," ",$G2869),AllocFactorMatrix,(M$4+1),FALSE)*$E2871</f>
        <v>-23.649035633046278</v>
      </c>
      <c r="N2869" s="54">
        <f t="shared" ca="1" si="1449"/>
        <v>-14820.2924574522</v>
      </c>
      <c r="O2869" s="54">
        <f ca="1">VLOOKUP(CONCATENATE($F2869," ",$G2869),AllocFactorMatrix,(O$4+1),FALSE)*$E2871</f>
        <v>-13263.848374402018</v>
      </c>
      <c r="P2869" s="54">
        <f ca="1">VLOOKUP(CONCATENATE($F2869," ",$G2869),AllocFactorMatrix,(P$4+1),FALSE)*$E2871</f>
        <v>-2504.820318571542</v>
      </c>
      <c r="Q2869" s="54">
        <f ca="1">VLOOKUP(CONCATENATE($F2869," ",$G2869),AllocFactorMatrix,(Q$4+1),FALSE)*$E2871</f>
        <v>-1105.622210769784</v>
      </c>
      <c r="R2869" s="54">
        <f ca="1">VLOOKUP(CONCATENATE($F2869," ",$G2869),AllocFactorMatrix,(R$4+1),FALSE)*$E2871</f>
        <v>-51.100067904336143</v>
      </c>
      <c r="S2869" s="54">
        <f t="shared" ca="1" si="1453"/>
        <v>-16925.390971647677</v>
      </c>
      <c r="T2869" s="54">
        <f ca="1">VLOOKUP(CONCATENATE($F2869," ",$G2869),AllocFactorMatrix,(T$4+1),FALSE)*$E2871</f>
        <v>-498.44309760928229</v>
      </c>
      <c r="U2869" s="54">
        <f ca="1">VLOOKUP(CONCATENATE($F2869," ",$G2869),AllocFactorMatrix,(U$4+1),FALSE)*$E2871</f>
        <v>-8610.9533799752717</v>
      </c>
      <c r="V2869" s="54">
        <f ca="1">VLOOKUP(CONCATENATE($F2869," ",$G2869),AllocFactorMatrix,(V$4+1),FALSE)*$E2871</f>
        <v>-49392.704590673595</v>
      </c>
      <c r="W2869" s="54">
        <f ca="1">VLOOKUP(CONCATENATE($F2869," ",$G2869),AllocFactorMatrix,(W$4+1),FALSE)*$E2871</f>
        <v>-9065.5302429640906</v>
      </c>
      <c r="X2869" s="54">
        <f t="shared" ca="1" si="1454"/>
        <v>-67567.631311222241</v>
      </c>
      <c r="Y2869" s="54">
        <f ca="1">VLOOKUP(CONCATENATE($F2869," ",$G2869),AllocFactorMatrix,(Y$4+1),FALSE)*$E2871</f>
        <v>-3533.2793837949071</v>
      </c>
      <c r="Z2869" s="54">
        <f ca="1">VLOOKUP(CONCATENATE($F2869," ",$G2869),AllocFactorMatrix,(Z$4+1),FALSE)*$E2871</f>
        <v>-57.485664022376348</v>
      </c>
      <c r="AA2869" s="54">
        <f t="shared" ca="1" si="1450"/>
        <v>-3590.7650478172836</v>
      </c>
      <c r="AB2869" s="54">
        <f ca="1">VLOOKUP(CONCATENATE($F2869," ",$G2869),AllocFactorMatrix,(AB$4+1),FALSE)*$E2871</f>
        <v>-64.990684751078007</v>
      </c>
      <c r="AC2869" s="54">
        <f ca="1">VLOOKUP(CONCATENATE($F2869," ",$G2869),AllocFactorMatrix,(AC$4+1),FALSE)*$E2871</f>
        <v>-1500.8478009815515</v>
      </c>
      <c r="AD2869" s="54">
        <f ca="1">VLOOKUP(CONCATENATE($F2869," ",$G2869),AllocFactorMatrix,(AD$4+1),FALSE)*$E2871</f>
        <v>-273.67114155319109</v>
      </c>
    </row>
    <row r="2870" spans="1:30" s="51" customFormat="1" hidden="1" outlineLevel="1">
      <c r="A2870" s="56"/>
      <c r="B2870" s="111"/>
      <c r="C2870" s="55"/>
      <c r="D2870" s="55"/>
      <c r="F2870" s="52" t="str">
        <f>F2871</f>
        <v>REV</v>
      </c>
      <c r="G2870" s="55" t="str">
        <f>$G$14</f>
        <v>CUSTOMER</v>
      </c>
      <c r="H2870" s="53">
        <f t="shared" ca="1" si="1448"/>
        <v>-17303.704814970242</v>
      </c>
      <c r="I2870" s="54">
        <f ca="1">VLOOKUP(CONCATENATE($F2870," ",$G2870),AllocFactorMatrix,(I$4+1),FALSE)*$E2871</f>
        <v>-8232.0914514963788</v>
      </c>
      <c r="J2870" s="54">
        <f ca="1">VLOOKUP(CONCATENATE($F2870," ",$G2870),AllocFactorMatrix,(J$4+1),FALSE)*$E2871</f>
        <v>-2397.9488958569409</v>
      </c>
      <c r="K2870" s="54">
        <f ca="1">VLOOKUP(CONCATENATE($F2870," ",$G2870),AllocFactorMatrix,(K$4+1),FALSE)*$E2871</f>
        <v>-630.95272767683502</v>
      </c>
      <c r="L2870" s="54">
        <f ca="1">VLOOKUP(CONCATENATE($F2870," ",$G2870),AllocFactorMatrix,(L$4+1),FALSE)*$E2871</f>
        <v>-153.4207162445548</v>
      </c>
      <c r="M2870" s="54">
        <f ca="1">VLOOKUP(CONCATENATE($F2870," ",$G2870),AllocFactorMatrix,(M$4+1),FALSE)*$E2871</f>
        <v>-38.663443332506176</v>
      </c>
      <c r="N2870" s="54">
        <f t="shared" ca="1" si="1449"/>
        <v>-823.036887253896</v>
      </c>
      <c r="O2870" s="54">
        <f ca="1">VLOOKUP(CONCATENATE($F2870," ",$G2870),AllocFactorMatrix,(O$4+1),FALSE)*$E2871</f>
        <v>-156.4153118823794</v>
      </c>
      <c r="P2870" s="54">
        <f ca="1">VLOOKUP(CONCATENATE($F2870," ",$G2870),AllocFactorMatrix,(P$4+1),FALSE)*$E2871</f>
        <v>-46.997757989126377</v>
      </c>
      <c r="Q2870" s="54">
        <f ca="1">VLOOKUP(CONCATENATE($F2870," ",$G2870),AllocFactorMatrix,(Q$4+1),FALSE)*$E2871</f>
        <v>-90.941861263698286</v>
      </c>
      <c r="R2870" s="54">
        <f ca="1">VLOOKUP(CONCATENATE($F2870," ",$G2870),AllocFactorMatrix,(R$4+1),FALSE)*$E2871</f>
        <v>-15.284319627399746</v>
      </c>
      <c r="S2870" s="54">
        <f t="shared" ca="1" si="1453"/>
        <v>-309.63925076260381</v>
      </c>
      <c r="T2870" s="54">
        <f ca="1">VLOOKUP(CONCATENATE($F2870," ",$G2870),AllocFactorMatrix,(T$4+1),FALSE)*$E2871</f>
        <v>-0.84666183475463352</v>
      </c>
      <c r="U2870" s="54">
        <f ca="1">VLOOKUP(CONCATENATE($F2870," ",$G2870),AllocFactorMatrix,(U$4+1),FALSE)*$E2871</f>
        <v>-23.027876881895754</v>
      </c>
      <c r="V2870" s="54">
        <f ca="1">VLOOKUP(CONCATENATE($F2870," ",$G2870),AllocFactorMatrix,(V$4+1),FALSE)*$E2871</f>
        <v>-120.98940382660733</v>
      </c>
      <c r="W2870" s="54">
        <f ca="1">VLOOKUP(CONCATENATE($F2870," ",$G2870),AllocFactorMatrix,(W$4+1),FALSE)*$E2871</f>
        <v>-18.287878095695728</v>
      </c>
      <c r="X2870" s="54">
        <f t="shared" ca="1" si="1454"/>
        <v>-163.15182063895344</v>
      </c>
      <c r="Y2870" s="54">
        <f ca="1">VLOOKUP(CONCATENATE($F2870," ",$G2870),AllocFactorMatrix,(Y$4+1),FALSE)*$E2871</f>
        <v>-39.086135519487634</v>
      </c>
      <c r="Z2870" s="54">
        <f ca="1">VLOOKUP(CONCATENATE($F2870," ",$G2870),AllocFactorMatrix,(Z$4+1),FALSE)*$E2871</f>
        <v>-0.62588727078187811</v>
      </c>
      <c r="AA2870" s="54">
        <f t="shared" ca="1" si="1450"/>
        <v>-39.712022790269515</v>
      </c>
      <c r="AB2870" s="54">
        <f ca="1">VLOOKUP(CONCATENATE($F2870," ",$G2870),AllocFactorMatrix,(AB$4+1),FALSE)*$E2871</f>
        <v>-1.0415372735201358</v>
      </c>
      <c r="AC2870" s="54">
        <f ca="1">VLOOKUP(CONCATENATE($F2870," ",$G2870),AllocFactorMatrix,(AC$4+1),FALSE)*$E2871</f>
        <v>-4572.7227944202505</v>
      </c>
      <c r="AD2870" s="54">
        <f ca="1">VLOOKUP(CONCATENATE($F2870," ",$G2870),AllocFactorMatrix,(AD$4+1),FALSE)*$E2871</f>
        <v>-764.36015447743102</v>
      </c>
    </row>
    <row r="2871" spans="1:30" s="51" customFormat="1" collapsed="1">
      <c r="A2871" s="56"/>
      <c r="B2871" s="111"/>
      <c r="C2871" s="55"/>
      <c r="D2871" s="98" t="s">
        <v>435</v>
      </c>
      <c r="E2871" s="61">
        <v>-428111</v>
      </c>
      <c r="F2871" s="97" t="s">
        <v>242</v>
      </c>
      <c r="G2871" s="55" t="str">
        <f>$G$15</f>
        <v>TOTAL</v>
      </c>
      <c r="H2871" s="53">
        <f t="shared" ca="1" si="1448"/>
        <v>-428110.99999999988</v>
      </c>
      <c r="I2871" s="54">
        <f ca="1">VLOOKUP(CONCATENATE($F2871," ",$G2871),AllocFactorMatrix,(I$4+1),FALSE)*$E2871</f>
        <v>-186404.33914570848</v>
      </c>
      <c r="J2871" s="54">
        <f ca="1">VLOOKUP(CONCATENATE($F2871," ",$G2871),AllocFactorMatrix,(J$4+1),FALSE)*$E2871</f>
        <v>-15460.823312122911</v>
      </c>
      <c r="K2871" s="54">
        <f ca="1">VLOOKUP(CONCATENATE($F2871," ",$G2871),AllocFactorMatrix,(K$4+1),FALSE)*$E2871</f>
        <v>-43383.231015147074</v>
      </c>
      <c r="L2871" s="54">
        <f ca="1">VLOOKUP(CONCATENATE($F2871," ",$G2871),AllocFactorMatrix,(L$4+1),FALSE)*$E2871</f>
        <v>-1298.2442927858019</v>
      </c>
      <c r="M2871" s="54">
        <f ca="1">VLOOKUP(CONCATENATE($F2871," ",$G2871),AllocFactorMatrix,(M$4+1),FALSE)*$E2871</f>
        <v>-131.67930917737112</v>
      </c>
      <c r="N2871" s="54">
        <f t="shared" ca="1" si="1449"/>
        <v>-44813.154617110245</v>
      </c>
      <c r="O2871" s="54">
        <f ca="1">VLOOKUP(CONCATENATE($F2871," ",$G2871),AllocFactorMatrix,(O$4+1),FALSE)*$E2871</f>
        <v>-34590.04055874639</v>
      </c>
      <c r="P2871" s="54">
        <f ca="1">VLOOKUP(CONCATENATE($F2871," ",$G2871),AllocFactorMatrix,(P$4+1),FALSE)*$E2871</f>
        <v>-6288.8406615290969</v>
      </c>
      <c r="Q2871" s="54">
        <f ca="1">VLOOKUP(CONCATENATE($F2871," ",$G2871),AllocFactorMatrix,(Q$4+1),FALSE)*$E2871</f>
        <v>-2337.2577878898619</v>
      </c>
      <c r="R2871" s="54">
        <f ca="1">VLOOKUP(CONCATENATE($F2871," ",$G2871),AllocFactorMatrix,(R$4+1),FALSE)*$E2871</f>
        <v>-113.481783086169</v>
      </c>
      <c r="S2871" s="54">
        <f t="shared" ca="1" si="1453"/>
        <v>-43329.620791251516</v>
      </c>
      <c r="T2871" s="54">
        <f ca="1">VLOOKUP(CONCATENATE($F2871," ",$G2871),AllocFactorMatrix,(T$4+1),FALSE)*$E2871</f>
        <v>-1066.2780145709921</v>
      </c>
      <c r="U2871" s="54">
        <f ca="1">VLOOKUP(CONCATENATE($F2871," ",$G2871),AllocFactorMatrix,(U$4+1),FALSE)*$E2871</f>
        <v>-18139.49491295806</v>
      </c>
      <c r="V2871" s="54">
        <f ca="1">VLOOKUP(CONCATENATE($F2871," ",$G2871),AllocFactorMatrix,(V$4+1),FALSE)*$E2871</f>
        <v>-86765.487943768632</v>
      </c>
      <c r="W2871" s="54">
        <f ca="1">VLOOKUP(CONCATENATE($F2871," ",$G2871),AllocFactorMatrix,(W$4+1),FALSE)*$E2871</f>
        <v>-14611.222308582397</v>
      </c>
      <c r="X2871" s="54">
        <f t="shared" ca="1" si="1454"/>
        <v>-120582.48317988007</v>
      </c>
      <c r="Y2871" s="54">
        <f ca="1">VLOOKUP(CONCATENATE($F2871," ",$G2871),AllocFactorMatrix,(Y$4+1),FALSE)*$E2871</f>
        <v>-9544.7976025764492</v>
      </c>
      <c r="Z2871" s="54">
        <f ca="1">VLOOKUP(CONCATENATE($F2871," ",$G2871),AllocFactorMatrix,(Z$4+1),FALSE)*$E2871</f>
        <v>-139.30702177823167</v>
      </c>
      <c r="AA2871" s="54">
        <f t="shared" ca="1" si="1450"/>
        <v>-9684.1046243546807</v>
      </c>
      <c r="AB2871" s="54">
        <f ca="1">VLOOKUP(CONCATENATE($F2871," ",$G2871),AllocFactorMatrix,(AB$4+1),FALSE)*$E2871</f>
        <v>-162.73017437379033</v>
      </c>
      <c r="AC2871" s="54">
        <f ca="1">VLOOKUP(CONCATENATE($F2871," ",$G2871),AllocFactorMatrix,(AC$4+1),FALSE)*$E2871</f>
        <v>-6551.8202834531121</v>
      </c>
      <c r="AD2871" s="54">
        <f ca="1">VLOOKUP(CONCATENATE($F2871," ",$G2871),AllocFactorMatrix,(AD$4+1),FALSE)*$E2871</f>
        <v>-1121.923871745156</v>
      </c>
    </row>
    <row r="2872" spans="1:30" hidden="1" outlineLevel="1">
      <c r="D2872" s="7"/>
      <c r="E2872" s="51"/>
      <c r="F2872" s="52" t="str">
        <f>F2879</f>
        <v>LABOR_M</v>
      </c>
      <c r="G2872" s="55" t="str">
        <f>$G$8</f>
        <v>PRODUCTION</v>
      </c>
      <c r="H2872" s="4">
        <f t="shared" ca="1" si="1443"/>
        <v>-677653.79385685979</v>
      </c>
      <c r="I2872" s="5">
        <f ca="1">VLOOKUP(CONCATENATE($F2872," ",$G2872),AllocFactorMatrix,(I$4+1),FALSE)*$E2879</f>
        <v>-333800.73227247596</v>
      </c>
      <c r="J2872" s="5">
        <f ca="1">VLOOKUP(CONCATENATE($F2872," ",$G2872),AllocFactorMatrix,(J$4+1),FALSE)*$E2879</f>
        <v>-16500.962941009471</v>
      </c>
      <c r="K2872" s="5">
        <f ca="1">VLOOKUP(CONCATENATE($F2872," ",$G2872),AllocFactorMatrix,(K$4+1),FALSE)*$E2879</f>
        <v>-60442.081569773763</v>
      </c>
      <c r="L2872" s="5">
        <f ca="1">VLOOKUP(CONCATENATE($F2872," ",$G2872),AllocFactorMatrix,(L$4+1),FALSE)*$E2879</f>
        <v>-1902.5021343867479</v>
      </c>
      <c r="M2872" s="5">
        <f ca="1">VLOOKUP(CONCATENATE($F2872," ",$G2872),AllocFactorMatrix,(M$4+1),FALSE)*$E2879</f>
        <v>-178.41056247482661</v>
      </c>
      <c r="N2872" s="5">
        <f t="shared" ca="1" si="1444"/>
        <v>-62522.994266635338</v>
      </c>
      <c r="O2872" s="5">
        <f ca="1">VLOOKUP(CONCATENATE($F2872," ",$G2872),AllocFactorMatrix,(O$4+1),FALSE)*$E2879</f>
        <v>-45945.384409353952</v>
      </c>
      <c r="P2872" s="5">
        <f ca="1">VLOOKUP(CONCATENATE($F2872," ",$G2872),AllocFactorMatrix,(P$4+1),FALSE)*$E2879</f>
        <v>-8560.9636859101793</v>
      </c>
      <c r="Q2872" s="5">
        <f ca="1">VLOOKUP(CONCATENATE($F2872," ",$G2872),AllocFactorMatrix,(Q$4+1),FALSE)*$E2879</f>
        <v>-3868.5400845148688</v>
      </c>
      <c r="R2872" s="5">
        <f ca="1">VLOOKUP(CONCATENATE($F2872," ",$G2872),AllocFactorMatrix,(R$4+1),FALSE)*$E2879</f>
        <v>-173.96392331180684</v>
      </c>
      <c r="S2872" s="5">
        <f ca="1">SUBTOTAL(9,O2872:R2872)</f>
        <v>-58548.852103090809</v>
      </c>
      <c r="T2872" s="5">
        <f ca="1">VLOOKUP(CONCATENATE($F2872," ",$G2872),AllocFactorMatrix,(T$4+1),FALSE)*$E2879</f>
        <v>-1604.9899591130547</v>
      </c>
      <c r="U2872" s="5">
        <f ca="1">VLOOKUP(CONCATENATE($F2872," ",$G2872),AllocFactorMatrix,(U$4+1),FALSE)*$E2879</f>
        <v>-26265.387219738004</v>
      </c>
      <c r="V2872" s="5">
        <f ca="1">VLOOKUP(CONCATENATE($F2872," ",$G2872),AllocFactorMatrix,(V$4+1),FALSE)*$E2879</f>
        <v>-138813.30947283085</v>
      </c>
      <c r="W2872" s="5">
        <f ca="1">VLOOKUP(CONCATENATE($F2872," ",$G2872),AllocFactorMatrix,(W$4+1),FALSE)*$E2879</f>
        <v>-25067.382962365333</v>
      </c>
      <c r="X2872" s="5">
        <f ca="1">SUBTOTAL(9,T2872:W2872)</f>
        <v>-191751.06961404724</v>
      </c>
      <c r="Y2872" s="5">
        <f ca="1">VLOOKUP(CONCATENATE($F2872," ",$G2872),AllocFactorMatrix,(Y$4+1),FALSE)*$E2879</f>
        <v>-14109.754645952738</v>
      </c>
      <c r="Z2872" s="5">
        <f ca="1">VLOOKUP(CONCATENATE($F2872," ",$G2872),AllocFactorMatrix,(Z$4+1),FALSE)*$E2879</f>
        <v>-236.33299692757151</v>
      </c>
      <c r="AA2872" s="5">
        <f t="shared" ca="1" si="1445"/>
        <v>-14346.087642880309</v>
      </c>
      <c r="AB2872" s="5">
        <f ca="1">VLOOKUP(CONCATENATE($F2872," ",$G2872),AllocFactorMatrix,(AB$4+1),FALSE)*$E2879</f>
        <v>-183.09501672085418</v>
      </c>
      <c r="AC2872" s="5">
        <f ca="1">VLOOKUP(CONCATENATE($F2872," ",$G2872),AllocFactorMatrix,(AC$4+1),FALSE)*$E2879</f>
        <v>0</v>
      </c>
      <c r="AD2872" s="5">
        <f ca="1">VLOOKUP(CONCATENATE($F2872," ",$G2872),AllocFactorMatrix,(AD$4+1),FALSE)*$E2879</f>
        <v>0</v>
      </c>
    </row>
    <row r="2873" spans="1:30" hidden="1" outlineLevel="1">
      <c r="D2873" s="7"/>
      <c r="E2873" s="51"/>
      <c r="F2873" s="52" t="str">
        <f>F2879</f>
        <v>LABOR_M</v>
      </c>
      <c r="G2873" s="55" t="str">
        <f>$G$9</f>
        <v>BULKTRAN</v>
      </c>
      <c r="H2873" s="4">
        <f t="shared" ca="1" si="1443"/>
        <v>-2476.0237328538992</v>
      </c>
      <c r="I2873" s="5">
        <f ca="1">VLOOKUP(CONCATENATE($F2873," ",$G2873),AllocFactorMatrix,(I$4+1),FALSE)*$E2879</f>
        <v>-1219.6471747714306</v>
      </c>
      <c r="J2873" s="5">
        <f ca="1">VLOOKUP(CONCATENATE($F2873," ",$G2873),AllocFactorMatrix,(J$4+1),FALSE)*$E2879</f>
        <v>-60.291517921483432</v>
      </c>
      <c r="K2873" s="5">
        <f ca="1">VLOOKUP(CONCATENATE($F2873," ",$G2873),AllocFactorMatrix,(K$4+1),FALSE)*$E2879</f>
        <v>-220.8443747921564</v>
      </c>
      <c r="L2873" s="5">
        <f ca="1">VLOOKUP(CONCATENATE($F2873," ",$G2873),AllocFactorMatrix,(L$4+1),FALSE)*$E2879</f>
        <v>-6.9513968330882072</v>
      </c>
      <c r="M2873" s="5">
        <f ca="1">VLOOKUP(CONCATENATE($F2873," ",$G2873),AllocFactorMatrix,(M$4+1),FALSE)*$E2879</f>
        <v>-0.65187975170223</v>
      </c>
      <c r="N2873" s="5">
        <f t="shared" ca="1" si="1444"/>
        <v>-228.44765137694685</v>
      </c>
      <c r="O2873" s="5">
        <f ca="1">VLOOKUP(CONCATENATE($F2873," ",$G2873),AllocFactorMatrix,(O$4+1),FALSE)*$E2879</f>
        <v>-167.87607956148429</v>
      </c>
      <c r="P2873" s="5">
        <f ca="1">VLOOKUP(CONCATENATE($F2873," ",$G2873),AllocFactorMatrix,(P$4+1),FALSE)*$E2879</f>
        <v>-31.280204515303648</v>
      </c>
      <c r="Q2873" s="5">
        <f ca="1">VLOOKUP(CONCATENATE($F2873," ",$G2873),AllocFactorMatrix,(Q$4+1),FALSE)*$E2879</f>
        <v>-14.134941983042623</v>
      </c>
      <c r="R2873" s="5">
        <f ca="1">VLOOKUP(CONCATENATE($F2873," ",$G2873),AllocFactorMatrix,(R$4+1),FALSE)*$E2879</f>
        <v>-0.63563254081241649</v>
      </c>
      <c r="S2873" s="5">
        <f t="shared" ref="S2873:S2879" ca="1" si="1455">SUBTOTAL(9,O2873:R2873)</f>
        <v>-213.92685860064296</v>
      </c>
      <c r="T2873" s="5">
        <f ca="1">VLOOKUP(CONCATENATE($F2873," ",$G2873),AllocFactorMatrix,(T$4+1),FALSE)*$E2879</f>
        <v>-5.8643414465935306</v>
      </c>
      <c r="U2873" s="5">
        <f ca="1">VLOOKUP(CONCATENATE($F2873," ",$G2873),AllocFactorMatrix,(U$4+1),FALSE)*$E2879</f>
        <v>-95.968948596199823</v>
      </c>
      <c r="V2873" s="5">
        <f ca="1">VLOOKUP(CONCATENATE($F2873," ",$G2873),AllocFactorMatrix,(V$4+1),FALSE)*$E2879</f>
        <v>-507.19858990905698</v>
      </c>
      <c r="W2873" s="5">
        <f ca="1">VLOOKUP(CONCATENATE($F2873," ",$G2873),AllocFactorMatrix,(W$4+1),FALSE)*$E2879</f>
        <v>-91.591658894282631</v>
      </c>
      <c r="X2873" s="5">
        <f t="shared" ref="X2873:X2879" ca="1" si="1456">SUBTOTAL(9,T2873:W2873)</f>
        <v>-700.62353884613299</v>
      </c>
      <c r="Y2873" s="5">
        <f ca="1">VLOOKUP(CONCATENATE($F2873," ",$G2873),AllocFactorMatrix,(Y$4+1),FALSE)*$E2879</f>
        <v>-51.554477647481534</v>
      </c>
      <c r="Z2873" s="5">
        <f ca="1">VLOOKUP(CONCATENATE($F2873," ",$G2873),AllocFactorMatrix,(Z$4+1),FALSE)*$E2879</f>
        <v>-0.86351779412122442</v>
      </c>
      <c r="AA2873" s="5">
        <f t="shared" ca="1" si="1445"/>
        <v>-52.417995441602756</v>
      </c>
      <c r="AB2873" s="5">
        <f ca="1">VLOOKUP(CONCATENATE($F2873," ",$G2873),AllocFactorMatrix,(AB$4+1),FALSE)*$E2879</f>
        <v>-0.66899589565918738</v>
      </c>
      <c r="AC2873" s="5">
        <f ca="1">VLOOKUP(CONCATENATE($F2873," ",$G2873),AllocFactorMatrix,(AC$4+1),FALSE)*$E2879</f>
        <v>0</v>
      </c>
      <c r="AD2873" s="5">
        <f ca="1">VLOOKUP(CONCATENATE($F2873," ",$G2873),AllocFactorMatrix,(AD$4+1),FALSE)*$E2879</f>
        <v>0</v>
      </c>
    </row>
    <row r="2874" spans="1:30" hidden="1" outlineLevel="1">
      <c r="D2874" s="7"/>
      <c r="E2874" s="51"/>
      <c r="F2874" s="52" t="str">
        <f>F2879</f>
        <v>LABOR_M</v>
      </c>
      <c r="G2874" s="55" t="str">
        <f>$G$10</f>
        <v>SUBTRAN</v>
      </c>
      <c r="H2874" s="4">
        <f t="shared" ca="1" si="1443"/>
        <v>-544.62251925528619</v>
      </c>
      <c r="I2874" s="5">
        <f ca="1">VLOOKUP(CONCATENATE($F2874," ",$G2874),AllocFactorMatrix,(I$4+1),FALSE)*$E2879</f>
        <v>-265.15896753364729</v>
      </c>
      <c r="J2874" s="5">
        <f ca="1">VLOOKUP(CONCATENATE($F2874," ",$G2874),AllocFactorMatrix,(J$4+1),FALSE)*$E2879</f>
        <v>-12.796918642285227</v>
      </c>
      <c r="K2874" s="5">
        <f ca="1">VLOOKUP(CONCATENATE($F2874," ",$G2874),AllocFactorMatrix,(K$4+1),FALSE)*$E2879</f>
        <v>-46.554564310392735</v>
      </c>
      <c r="L2874" s="5">
        <f ca="1">VLOOKUP(CONCATENATE($F2874," ",$G2874),AllocFactorMatrix,(L$4+1),FALSE)*$E2879</f>
        <v>-1.4380266893822016</v>
      </c>
      <c r="M2874" s="5">
        <f ca="1">VLOOKUP(CONCATENATE($F2874," ",$G2874),AllocFactorMatrix,(M$4+1),FALSE)*$E2879</f>
        <v>-0.17909861891348919</v>
      </c>
      <c r="N2874" s="5">
        <f t="shared" ca="1" si="1444"/>
        <v>-48.171689618688426</v>
      </c>
      <c r="O2874" s="5">
        <f ca="1">VLOOKUP(CONCATENATE($F2874," ",$G2874),AllocFactorMatrix,(O$4+1),FALSE)*$E2879</f>
        <v>-35.172700975731971</v>
      </c>
      <c r="P2874" s="5">
        <f ca="1">VLOOKUP(CONCATENATE($F2874," ",$G2874),AllocFactorMatrix,(P$4+1),FALSE)*$E2879</f>
        <v>-6.538564087501415</v>
      </c>
      <c r="Q2874" s="5">
        <f ca="1">VLOOKUP(CONCATENATE($F2874," ",$G2874),AllocFactorMatrix,(Q$4+1),FALSE)*$E2879</f>
        <v>-3.8905235415766657</v>
      </c>
      <c r="R2874" s="5">
        <f ca="1">VLOOKUP(CONCATENATE($F2874," ",$G2874),AllocFactorMatrix,(R$4+1),FALSE)*$E2879</f>
        <v>0</v>
      </c>
      <c r="S2874" s="5">
        <f t="shared" ca="1" si="1455"/>
        <v>-45.601788604810046</v>
      </c>
      <c r="T2874" s="5">
        <f ca="1">VLOOKUP(CONCATENATE($F2874," ",$G2874),AllocFactorMatrix,(T$4+1),FALSE)*$E2879</f>
        <v>-1.2281703246798066</v>
      </c>
      <c r="U2874" s="5">
        <f ca="1">VLOOKUP(CONCATENATE($F2874," ",$G2874),AllocFactorMatrix,(U$4+1),FALSE)*$E2879</f>
        <v>-20.105849432297635</v>
      </c>
      <c r="V2874" s="5">
        <f ca="1">VLOOKUP(CONCATENATE($F2874," ",$G2874),AllocFactorMatrix,(V$4+1),FALSE)*$E2879</f>
        <v>-140.07108158469225</v>
      </c>
      <c r="W2874" s="5">
        <f ca="1">VLOOKUP(CONCATENATE($F2874," ",$G2874),AllocFactorMatrix,(W$4+1),FALSE)*$E2879</f>
        <v>0</v>
      </c>
      <c r="X2874" s="5">
        <f t="shared" ca="1" si="1456"/>
        <v>-161.40510134166971</v>
      </c>
      <c r="Y2874" s="5">
        <f ca="1">VLOOKUP(CONCATENATE($F2874," ",$G2874),AllocFactorMatrix,(Y$4+1),FALSE)*$E2879</f>
        <v>-10.585952519649986</v>
      </c>
      <c r="Z2874" s="5">
        <f ca="1">VLOOKUP(CONCATENATE($F2874," ",$G2874),AllocFactorMatrix,(Z$4+1),FALSE)*$E2879</f>
        <v>-0.17646811610219207</v>
      </c>
      <c r="AA2874" s="5">
        <f t="shared" ca="1" si="1445"/>
        <v>-10.762420635752179</v>
      </c>
      <c r="AB2874" s="5">
        <f ca="1">VLOOKUP(CONCATENATE($F2874," ",$G2874),AllocFactorMatrix,(AB$4+1),FALSE)*$E2879</f>
        <v>-0.14136097783878945</v>
      </c>
      <c r="AC2874" s="5">
        <f ca="1">VLOOKUP(CONCATENATE($F2874," ",$G2874),AllocFactorMatrix,(AC$4+1),FALSE)*$E2879</f>
        <v>-0.48065754461366517</v>
      </c>
      <c r="AD2874" s="5">
        <f ca="1">VLOOKUP(CONCATENATE($F2874," ",$G2874),AllocFactorMatrix,(AD$4+1),FALSE)*$E2879</f>
        <v>-0.10361435598091889</v>
      </c>
    </row>
    <row r="2875" spans="1:30" hidden="1" outlineLevel="1">
      <c r="D2875" s="7"/>
      <c r="E2875" s="51"/>
      <c r="F2875" s="52" t="str">
        <f>F2879</f>
        <v>LABOR_M</v>
      </c>
      <c r="G2875" s="55" t="str">
        <f>$G$11</f>
        <v>DISTPRI</v>
      </c>
      <c r="H2875" s="4">
        <f t="shared" ca="1" si="1443"/>
        <v>-348938.81931712921</v>
      </c>
      <c r="I2875" s="5">
        <f ca="1">VLOOKUP(CONCATENATE($F2875," ",$G2875),AllocFactorMatrix,(I$4+1),FALSE)*$E2879</f>
        <v>-233210.69537430175</v>
      </c>
      <c r="J2875" s="5">
        <f ca="1">VLOOKUP(CONCATENATE($F2875," ",$G2875),AllocFactorMatrix,(J$4+1),FALSE)*$E2879</f>
        <v>-10992.943374809842</v>
      </c>
      <c r="K2875" s="5">
        <f ca="1">VLOOKUP(CONCATENATE($F2875," ",$G2875),AllocFactorMatrix,(K$4+1),FALSE)*$E2879</f>
        <v>-39916.052067820987</v>
      </c>
      <c r="L2875" s="5">
        <f ca="1">VLOOKUP(CONCATENATE($F2875," ",$G2875),AllocFactorMatrix,(L$4+1),FALSE)*$E2879</f>
        <v>-1233.613709420187</v>
      </c>
      <c r="M2875" s="5">
        <f ca="1">VLOOKUP(CONCATENATE($F2875," ",$G2875),AllocFactorMatrix,(M$4+1),FALSE)*$E2879</f>
        <v>0</v>
      </c>
      <c r="N2875" s="5">
        <f t="shared" ca="1" si="1444"/>
        <v>-41149.665777241171</v>
      </c>
      <c r="O2875" s="5">
        <f ca="1">VLOOKUP(CONCATENATE($F2875," ",$G2875),AllocFactorMatrix,(O$4+1),FALSE)*$E2879</f>
        <v>-29930.062321506965</v>
      </c>
      <c r="P2875" s="5">
        <f ca="1">VLOOKUP(CONCATENATE($F2875," ",$G2875),AllocFactorMatrix,(P$4+1),FALSE)*$E2879</f>
        <v>-5574.4761214948057</v>
      </c>
      <c r="Q2875" s="5">
        <f ca="1">VLOOKUP(CONCATENATE($F2875," ",$G2875),AllocFactorMatrix,(Q$4+1),FALSE)*$E2879</f>
        <v>0</v>
      </c>
      <c r="R2875" s="5">
        <f ca="1">VLOOKUP(CONCATENATE($F2875," ",$G2875),AllocFactorMatrix,(R$4+1),FALSE)*$E2879</f>
        <v>0</v>
      </c>
      <c r="S2875" s="5">
        <f t="shared" ca="1" si="1455"/>
        <v>-35504.538443001773</v>
      </c>
      <c r="T2875" s="5">
        <f ca="1">VLOOKUP(CONCATENATE($F2875," ",$G2875),AllocFactorMatrix,(T$4+1),FALSE)*$E2879</f>
        <v>-1066.9882772663902</v>
      </c>
      <c r="U2875" s="5">
        <f ca="1">VLOOKUP(CONCATENATE($F2875," ",$G2875),AllocFactorMatrix,(U$4+1),FALSE)*$E2879</f>
        <v>-17208.106482042935</v>
      </c>
      <c r="V2875" s="5">
        <f ca="1">VLOOKUP(CONCATENATE($F2875," ",$G2875),AllocFactorMatrix,(V$4+1),FALSE)*$E2879</f>
        <v>0</v>
      </c>
      <c r="W2875" s="5">
        <f ca="1">VLOOKUP(CONCATENATE($F2875," ",$G2875),AllocFactorMatrix,(W$4+1),FALSE)*$E2879</f>
        <v>0</v>
      </c>
      <c r="X2875" s="5">
        <f t="shared" ca="1" si="1456"/>
        <v>-18275.094759309326</v>
      </c>
      <c r="Y2875" s="5">
        <f ca="1">VLOOKUP(CONCATENATE($F2875," ",$G2875),AllocFactorMatrix,(Y$4+1),FALSE)*$E2879</f>
        <v>-9025.2892443563196</v>
      </c>
      <c r="Z2875" s="5">
        <f ca="1">VLOOKUP(CONCATENATE($F2875," ",$G2875),AllocFactorMatrix,(Z$4+1),FALSE)*$E2879</f>
        <v>-150.57715420532773</v>
      </c>
      <c r="AA2875" s="5">
        <f t="shared" ca="1" si="1445"/>
        <v>-9175.8663985616477</v>
      </c>
      <c r="AB2875" s="5">
        <f ca="1">VLOOKUP(CONCATENATE($F2875," ",$G2875),AllocFactorMatrix,(AB$4+1),FALSE)*$E2879</f>
        <v>-121.99272528467081</v>
      </c>
      <c r="AC2875" s="5">
        <f ca="1">VLOOKUP(CONCATENATE($F2875," ",$G2875),AllocFactorMatrix,(AC$4+1),FALSE)*$E2879</f>
        <v>-417.93012842796838</v>
      </c>
      <c r="AD2875" s="5">
        <f ca="1">VLOOKUP(CONCATENATE($F2875," ",$G2875),AllocFactorMatrix,(AD$4+1),FALSE)*$E2879</f>
        <v>-90.092336191024472</v>
      </c>
    </row>
    <row r="2876" spans="1:30" hidden="1" outlineLevel="1">
      <c r="D2876" s="7"/>
      <c r="E2876" s="51"/>
      <c r="F2876" s="52" t="str">
        <f>F2879</f>
        <v>LABOR_M</v>
      </c>
      <c r="G2876" s="55" t="str">
        <f>$G$12</f>
        <v>DISTSEC</v>
      </c>
      <c r="H2876" s="4">
        <f t="shared" ca="1" si="1443"/>
        <v>-144011.34254079856</v>
      </c>
      <c r="I2876" s="5">
        <f ca="1">VLOOKUP(CONCATENATE($F2876," ",$G2876),AllocFactorMatrix,(I$4+1),FALSE)*$E2879</f>
        <v>-107677.48986516676</v>
      </c>
      <c r="J2876" s="5">
        <f ca="1">VLOOKUP(CONCATENATE($F2876," ",$G2876),AllocFactorMatrix,(J$4+1),FALSE)*$E2879</f>
        <v>-5191.166104224636</v>
      </c>
      <c r="K2876" s="5">
        <f ca="1">VLOOKUP(CONCATENATE($F2876," ",$G2876),AllocFactorMatrix,(K$4+1),FALSE)*$E2879</f>
        <v>-15663.911489656628</v>
      </c>
      <c r="L2876" s="5">
        <f ca="1">VLOOKUP(CONCATENATE($F2876," ",$G2876),AllocFactorMatrix,(L$4+1),FALSE)*$E2879</f>
        <v>0</v>
      </c>
      <c r="M2876" s="5">
        <f ca="1">VLOOKUP(CONCATENATE($F2876," ",$G2876),AllocFactorMatrix,(M$4+1),FALSE)*$E2879</f>
        <v>0</v>
      </c>
      <c r="N2876" s="5">
        <f t="shared" ca="1" si="1444"/>
        <v>-15663.911489656628</v>
      </c>
      <c r="O2876" s="5">
        <f ca="1">VLOOKUP(CONCATENATE($F2876," ",$G2876),AllocFactorMatrix,(O$4+1),FALSE)*$E2879</f>
        <v>-9981.1053688813117</v>
      </c>
      <c r="P2876" s="5">
        <f ca="1">VLOOKUP(CONCATENATE($F2876," ",$G2876),AllocFactorMatrix,(P$4+1),FALSE)*$E2879</f>
        <v>0</v>
      </c>
      <c r="Q2876" s="5">
        <f ca="1">VLOOKUP(CONCATENATE($F2876," ",$G2876),AllocFactorMatrix,(Q$4+1),FALSE)*$E2879</f>
        <v>0</v>
      </c>
      <c r="R2876" s="5">
        <f ca="1">VLOOKUP(CONCATENATE($F2876," ",$G2876),AllocFactorMatrix,(R$4+1),FALSE)*$E2879</f>
        <v>0</v>
      </c>
      <c r="S2876" s="5">
        <f t="shared" ca="1" si="1455"/>
        <v>-9981.1053688813117</v>
      </c>
      <c r="T2876" s="5">
        <f ca="1">VLOOKUP(CONCATENATE($F2876," ",$G2876),AllocFactorMatrix,(T$4+1),FALSE)*$E2879</f>
        <v>-269.86815014886065</v>
      </c>
      <c r="U2876" s="5">
        <f ca="1">VLOOKUP(CONCATENATE($F2876," ",$G2876),AllocFactorMatrix,(U$4+1),FALSE)*$E2879</f>
        <v>0</v>
      </c>
      <c r="V2876" s="5">
        <f ca="1">VLOOKUP(CONCATENATE($F2876," ",$G2876),AllocFactorMatrix,(V$4+1),FALSE)*$E2879</f>
        <v>0</v>
      </c>
      <c r="W2876" s="5">
        <f ca="1">VLOOKUP(CONCATENATE($F2876," ",$G2876),AllocFactorMatrix,(W$4+1),FALSE)*$E2879</f>
        <v>0</v>
      </c>
      <c r="X2876" s="5">
        <f t="shared" ca="1" si="1456"/>
        <v>-269.86815014886065</v>
      </c>
      <c r="Y2876" s="5">
        <f ca="1">VLOOKUP(CONCATENATE($F2876," ",$G2876),AllocFactorMatrix,(Y$4+1),FALSE)*$E2879</f>
        <v>-3681.4717557330782</v>
      </c>
      <c r="Z2876" s="5">
        <f ca="1">VLOOKUP(CONCATENATE($F2876," ",$G2876),AllocFactorMatrix,(Z$4+1),FALSE)*$E2879</f>
        <v>0</v>
      </c>
      <c r="AA2876" s="5">
        <f t="shared" ca="1" si="1445"/>
        <v>-3681.4717557330782</v>
      </c>
      <c r="AB2876" s="5">
        <f ca="1">VLOOKUP(CONCATENATE($F2876," ",$G2876),AllocFactorMatrix,(AB$4+1),FALSE)*$E2879</f>
        <v>-38.202750837769734</v>
      </c>
      <c r="AC2876" s="5">
        <f ca="1">VLOOKUP(CONCATENATE($F2876," ",$G2876),AllocFactorMatrix,(AC$4+1),FALSE)*$E2879</f>
        <v>-1297.1303245993513</v>
      </c>
      <c r="AD2876" s="5">
        <f ca="1">VLOOKUP(CONCATENATE($F2876," ",$G2876),AllocFactorMatrix,(AD$4+1),FALSE)*$E2879</f>
        <v>-210.99673155014366</v>
      </c>
    </row>
    <row r="2877" spans="1:30" hidden="1" outlineLevel="1">
      <c r="D2877" s="7"/>
      <c r="E2877" s="51"/>
      <c r="F2877" s="52" t="str">
        <f>F2879</f>
        <v>LABOR_M</v>
      </c>
      <c r="G2877" s="55" t="str">
        <f>$G$13</f>
        <v>ENERGY</v>
      </c>
      <c r="H2877" s="4">
        <f t="shared" ca="1" si="1443"/>
        <v>-178395.44475975589</v>
      </c>
      <c r="I2877" s="5">
        <f ca="1">VLOOKUP(CONCATENATE($F2877," ",$G2877),AllocFactorMatrix,(I$4+1),FALSE)*$E2879</f>
        <v>-66938.803382098224</v>
      </c>
      <c r="J2877" s="5">
        <f ca="1">VLOOKUP(CONCATENATE($F2877," ",$G2877),AllocFactorMatrix,(J$4+1),FALSE)*$E2879</f>
        <v>-4338.0670039669076</v>
      </c>
      <c r="K2877" s="5">
        <f ca="1">VLOOKUP(CONCATENATE($F2877," ",$G2877),AllocFactorMatrix,(K$4+1),FALSE)*$E2879</f>
        <v>-14554.685060957354</v>
      </c>
      <c r="L2877" s="5">
        <f ca="1">VLOOKUP(CONCATENATE($F2877," ",$G2877),AllocFactorMatrix,(L$4+1),FALSE)*$E2879</f>
        <v>-462.58093376949597</v>
      </c>
      <c r="M2877" s="5">
        <f ca="1">VLOOKUP(CONCATENATE($F2877," ",$G2877),AllocFactorMatrix,(M$4+1),FALSE)*$E2879</f>
        <v>-42.644554425304655</v>
      </c>
      <c r="N2877" s="5">
        <f t="shared" ca="1" si="1444"/>
        <v>-15059.910549152153</v>
      </c>
      <c r="O2877" s="5">
        <f ca="1">VLOOKUP(CONCATENATE($F2877," ",$G2877),AllocFactorMatrix,(O$4+1),FALSE)*$E2879</f>
        <v>-13269.709455362479</v>
      </c>
      <c r="P2877" s="5">
        <f ca="1">VLOOKUP(CONCATENATE($F2877," ",$G2877),AllocFactorMatrix,(P$4+1),FALSE)*$E2879</f>
        <v>-2459.9488017093195</v>
      </c>
      <c r="Q2877" s="5">
        <f ca="1">VLOOKUP(CONCATENATE($F2877," ",$G2877),AllocFactorMatrix,(Q$4+1),FALSE)*$E2879</f>
        <v>-1117.7377708270608</v>
      </c>
      <c r="R2877" s="5">
        <f ca="1">VLOOKUP(CONCATENATE($F2877," ",$G2877),AllocFactorMatrix,(R$4+1),FALSE)*$E2879</f>
        <v>-51.789416334584992</v>
      </c>
      <c r="S2877" s="5">
        <f t="shared" ca="1" si="1455"/>
        <v>-16899.185444233444</v>
      </c>
      <c r="T2877" s="5">
        <f ca="1">VLOOKUP(CONCATENATE($F2877," ",$G2877),AllocFactorMatrix,(T$4+1),FALSE)*$E2879</f>
        <v>-508.52041237858339</v>
      </c>
      <c r="U2877" s="5">
        <f ca="1">VLOOKUP(CONCATENATE($F2877," ",$G2877),AllocFactorMatrix,(U$4+1),FALSE)*$E2879</f>
        <v>-8928.8566373053891</v>
      </c>
      <c r="V2877" s="5">
        <f ca="1">VLOOKUP(CONCATENATE($F2877," ",$G2877),AllocFactorMatrix,(V$4+1),FALSE)*$E2879</f>
        <v>-50694.34091405935</v>
      </c>
      <c r="W2877" s="5">
        <f ca="1">VLOOKUP(CONCATENATE($F2877," ",$G2877),AllocFactorMatrix,(W$4+1),FALSE)*$E2879</f>
        <v>-9617.9029553481087</v>
      </c>
      <c r="X2877" s="5">
        <f t="shared" ca="1" si="1456"/>
        <v>-69749.620919091423</v>
      </c>
      <c r="Y2877" s="5">
        <f ca="1">VLOOKUP(CONCATENATE($F2877," ",$G2877),AllocFactorMatrix,(Y$4+1),FALSE)*$E2879</f>
        <v>-3595.1642865410367</v>
      </c>
      <c r="Z2877" s="5">
        <f ca="1">VLOOKUP(CONCATENATE($F2877," ",$G2877),AllocFactorMatrix,(Z$4+1),FALSE)*$E2879</f>
        <v>-58.523543337637335</v>
      </c>
      <c r="AA2877" s="5">
        <f t="shared" ca="1" si="1445"/>
        <v>-3653.6878298786742</v>
      </c>
      <c r="AB2877" s="5">
        <f ca="1">VLOOKUP(CONCATENATE($F2877," ",$G2877),AllocFactorMatrix,(AB$4+1),FALSE)*$E2879</f>
        <v>-65.278304936758815</v>
      </c>
      <c r="AC2877" s="5">
        <f ca="1">VLOOKUP(CONCATENATE($F2877," ",$G2877),AllocFactorMatrix,(AC$4+1),FALSE)*$E2879</f>
        <v>-1411.5559313026995</v>
      </c>
      <c r="AD2877" s="5">
        <f ca="1">VLOOKUP(CONCATENATE($F2877," ",$G2877),AllocFactorMatrix,(AD$4+1),FALSE)*$E2879</f>
        <v>-279.33539509558278</v>
      </c>
    </row>
    <row r="2878" spans="1:30" hidden="1" outlineLevel="1">
      <c r="D2878" s="7"/>
      <c r="E2878" s="51"/>
      <c r="F2878" s="52" t="str">
        <f>F2879</f>
        <v>LABOR_M</v>
      </c>
      <c r="G2878" s="55" t="str">
        <f>$G$14</f>
        <v>CUSTOMER</v>
      </c>
      <c r="H2878" s="4">
        <f t="shared" ca="1" si="1443"/>
        <v>-134462.95327334732</v>
      </c>
      <c r="I2878" s="5">
        <f ca="1">VLOOKUP(CONCATENATE($F2878," ",$G2878),AllocFactorMatrix,(I$4+1),FALSE)*$E2879</f>
        <v>-96073.913545390256</v>
      </c>
      <c r="J2878" s="5">
        <f ca="1">VLOOKUP(CONCATENATE($F2878," ",$G2878),AllocFactorMatrix,(J$4+1),FALSE)*$E2879</f>
        <v>-16441.410144992744</v>
      </c>
      <c r="K2878" s="5">
        <f ca="1">VLOOKUP(CONCATENATE($F2878," ",$G2878),AllocFactorMatrix,(K$4+1),FALSE)*$E2879</f>
        <v>-4734.2399848496652</v>
      </c>
      <c r="L2878" s="5">
        <f ca="1">VLOOKUP(CONCATENATE($F2878," ",$G2878),AllocFactorMatrix,(L$4+1),FALSE)*$E2879</f>
        <v>-791.38936646883019</v>
      </c>
      <c r="M2878" s="5">
        <f ca="1">VLOOKUP(CONCATENATE($F2878," ",$G2878),AllocFactorMatrix,(M$4+1),FALSE)*$E2879</f>
        <v>-125.03572481035604</v>
      </c>
      <c r="N2878" s="5">
        <f t="shared" ca="1" si="1444"/>
        <v>-5650.665076128852</v>
      </c>
      <c r="O2878" s="5">
        <f ca="1">VLOOKUP(CONCATENATE($F2878," ",$G2878),AllocFactorMatrix,(O$4+1),FALSE)*$E2879</f>
        <v>-883.42024399836612</v>
      </c>
      <c r="P2878" s="5">
        <f ca="1">VLOOKUP(CONCATENATE($F2878," ",$G2878),AllocFactorMatrix,(P$4+1),FALSE)*$E2879</f>
        <v>-226.88679109681712</v>
      </c>
      <c r="Q2878" s="5">
        <f ca="1">VLOOKUP(CONCATENATE($F2878," ",$G2878),AllocFactorMatrix,(Q$4+1),FALSE)*$E2879</f>
        <v>-433.96361972121576</v>
      </c>
      <c r="R2878" s="5">
        <f ca="1">VLOOKUP(CONCATENATE($F2878," ",$G2878),AllocFactorMatrix,(R$4+1),FALSE)*$E2879</f>
        <v>-75.741696877081395</v>
      </c>
      <c r="S2878" s="5">
        <f t="shared" ca="1" si="1455"/>
        <v>-1620.0123516934805</v>
      </c>
      <c r="T2878" s="5">
        <f ca="1">VLOOKUP(CONCATENATE($F2878," ",$G2878),AllocFactorMatrix,(T$4+1),FALSE)*$E2879</f>
        <v>-6.1439686306428278</v>
      </c>
      <c r="U2878" s="5">
        <f ca="1">VLOOKUP(CONCATENATE($F2878," ",$G2878),AllocFactorMatrix,(U$4+1),FALSE)*$E2879</f>
        <v>-135.07273198528415</v>
      </c>
      <c r="V2878" s="5">
        <f ca="1">VLOOKUP(CONCATENATE($F2878," ",$G2878),AllocFactorMatrix,(V$4+1),FALSE)*$E2879</f>
        <v>-638.52474573808001</v>
      </c>
      <c r="W2878" s="5">
        <f ca="1">VLOOKUP(CONCATENATE($F2878," ",$G2878),AllocFactorMatrix,(W$4+1),FALSE)*$E2879</f>
        <v>-113.65485980189577</v>
      </c>
      <c r="X2878" s="5">
        <f t="shared" ca="1" si="1456"/>
        <v>-893.39630615590272</v>
      </c>
      <c r="Y2878" s="5">
        <f ca="1">VLOOKUP(CONCATENATE($F2878," ",$G2878),AllocFactorMatrix,(Y$4+1),FALSE)*$E2879</f>
        <v>-241.79392798055082</v>
      </c>
      <c r="Z2878" s="5">
        <f ca="1">VLOOKUP(CONCATENATE($F2878," ",$G2878),AllocFactorMatrix,(Z$4+1),FALSE)*$E2879</f>
        <v>-3.8306803061804784</v>
      </c>
      <c r="AA2878" s="5">
        <f t="shared" ca="1" si="1445"/>
        <v>-245.6246082867313</v>
      </c>
      <c r="AB2878" s="5">
        <f ca="1">VLOOKUP(CONCATENATE($F2878," ",$G2878),AllocFactorMatrix,(AB$4+1),FALSE)*$E2879</f>
        <v>-6.8899029038855835</v>
      </c>
      <c r="AC2878" s="5">
        <f ca="1">VLOOKUP(CONCATENATE($F2878," ",$G2878),AllocFactorMatrix,(AC$4+1),FALSE)*$E2879</f>
        <v>-10603.782033165324</v>
      </c>
      <c r="AD2878" s="5">
        <f ca="1">VLOOKUP(CONCATENATE($F2878," ",$G2878),AllocFactorMatrix,(AD$4+1),FALSE)*$E2879</f>
        <v>-2927.2593046301454</v>
      </c>
    </row>
    <row r="2879" spans="1:30" collapsed="1">
      <c r="D2879" s="7" t="s">
        <v>282</v>
      </c>
      <c r="E2879" s="40">
        <v>-1486483</v>
      </c>
      <c r="F2879" s="10" t="s">
        <v>70</v>
      </c>
      <c r="G2879" s="55" t="str">
        <f>$G$15</f>
        <v>TOTAL</v>
      </c>
      <c r="H2879" s="4">
        <f t="shared" ca="1" si="1443"/>
        <v>-1486483.0000000002</v>
      </c>
      <c r="I2879" s="5">
        <f ca="1">VLOOKUP(CONCATENATE($F2879," ",$G2879),AllocFactorMatrix,(I$4+1),FALSE)*$E2879</f>
        <v>-839186.4405817379</v>
      </c>
      <c r="J2879" s="5">
        <f ca="1">VLOOKUP(CONCATENATE($F2879," ",$G2879),AllocFactorMatrix,(J$4+1),FALSE)*$E2879</f>
        <v>-53537.638005567373</v>
      </c>
      <c r="K2879" s="5">
        <f ca="1">VLOOKUP(CONCATENATE($F2879," ",$G2879),AllocFactorMatrix,(K$4+1),FALSE)*$E2879</f>
        <v>-135578.36911216096</v>
      </c>
      <c r="L2879" s="5">
        <f ca="1">VLOOKUP(CONCATENATE($F2879," ",$G2879),AllocFactorMatrix,(L$4+1),FALSE)*$E2879</f>
        <v>-4398.4755675677325</v>
      </c>
      <c r="M2879" s="5">
        <f ca="1">VLOOKUP(CONCATENATE($F2879," ",$G2879),AllocFactorMatrix,(M$4+1),FALSE)*$E2879</f>
        <v>-346.92182008110302</v>
      </c>
      <c r="N2879" s="5">
        <f t="shared" ca="1" si="1444"/>
        <v>-140323.7664998098</v>
      </c>
      <c r="O2879" s="5">
        <f ca="1">VLOOKUP(CONCATENATE($F2879," ",$G2879),AllocFactorMatrix,(O$4+1),FALSE)*$E2879</f>
        <v>-100212.73057964028</v>
      </c>
      <c r="P2879" s="5">
        <f ca="1">VLOOKUP(CONCATENATE($F2879," ",$G2879),AllocFactorMatrix,(P$4+1),FALSE)*$E2879</f>
        <v>-16860.094168813925</v>
      </c>
      <c r="Q2879" s="5">
        <f ca="1">VLOOKUP(CONCATENATE($F2879," ",$G2879),AllocFactorMatrix,(Q$4+1),FALSE)*$E2879</f>
        <v>-5438.2669405877641</v>
      </c>
      <c r="R2879" s="5">
        <f ca="1">VLOOKUP(CONCATENATE($F2879," ",$G2879),AllocFactorMatrix,(R$4+1),FALSE)*$E2879</f>
        <v>-302.13066906428566</v>
      </c>
      <c r="S2879" s="5">
        <f t="shared" ca="1" si="1455"/>
        <v>-122813.22235810626</v>
      </c>
      <c r="T2879" s="5">
        <f ca="1">VLOOKUP(CONCATENATE($F2879," ",$G2879),AllocFactorMatrix,(T$4+1),FALSE)*$E2879</f>
        <v>-3463.6032793088048</v>
      </c>
      <c r="U2879" s="5">
        <f ca="1">VLOOKUP(CONCATENATE($F2879," ",$G2879),AllocFactorMatrix,(U$4+1),FALSE)*$E2879</f>
        <v>-52653.497869100116</v>
      </c>
      <c r="V2879" s="5">
        <f ca="1">VLOOKUP(CONCATENATE($F2879," ",$G2879),AllocFactorMatrix,(V$4+1),FALSE)*$E2879</f>
        <v>-190793.44480412206</v>
      </c>
      <c r="W2879" s="5">
        <f ca="1">VLOOKUP(CONCATENATE($F2879," ",$G2879),AllocFactorMatrix,(W$4+1),FALSE)*$E2879</f>
        <v>-34890.532436409623</v>
      </c>
      <c r="X2879" s="5">
        <f t="shared" ca="1" si="1456"/>
        <v>-281801.0783889406</v>
      </c>
      <c r="Y2879" s="5">
        <f ca="1">VLOOKUP(CONCATENATE($F2879," ",$G2879),AllocFactorMatrix,(Y$4+1),FALSE)*$E2879</f>
        <v>-30715.614290730857</v>
      </c>
      <c r="Z2879" s="5">
        <f ca="1">VLOOKUP(CONCATENATE($F2879," ",$G2879),AllocFactorMatrix,(Z$4+1),FALSE)*$E2879</f>
        <v>-450.30436068694047</v>
      </c>
      <c r="AA2879" s="5">
        <f t="shared" ca="1" si="1445"/>
        <v>-31165.918651417796</v>
      </c>
      <c r="AB2879" s="5">
        <f ca="1">VLOOKUP(CONCATENATE($F2879," ",$G2879),AllocFactorMatrix,(AB$4+1),FALSE)*$E2879</f>
        <v>-416.26905755743707</v>
      </c>
      <c r="AC2879" s="5">
        <f ca="1">VLOOKUP(CONCATENATE($F2879," ",$G2879),AllocFactorMatrix,(AC$4+1),FALSE)*$E2879</f>
        <v>-13730.879075039955</v>
      </c>
      <c r="AD2879" s="5">
        <f ca="1">VLOOKUP(CONCATENATE($F2879," ",$G2879),AllocFactorMatrix,(AD$4+1),FALSE)*$E2879</f>
        <v>-3507.7873818228773</v>
      </c>
    </row>
    <row r="2880" spans="1:30" hidden="1" outlineLevel="1">
      <c r="D2880" s="7"/>
      <c r="E2880" s="51"/>
      <c r="F2880" s="52" t="str">
        <f>F2887</f>
        <v>LABOR_M</v>
      </c>
      <c r="G2880" s="55" t="str">
        <f>$G$8</f>
        <v>PRODUCTION</v>
      </c>
      <c r="H2880" s="4">
        <f t="shared" ref="H2880:H2887" ca="1" si="1457">SUBTOTAL(9,I2880:AD2880)</f>
        <v>2697.4257346037866</v>
      </c>
      <c r="I2880" s="5">
        <f ca="1">VLOOKUP(CONCATENATE($F2880," ",$G2880),AllocFactorMatrix,(I$4+1),FALSE)*$E2887</f>
        <v>1328.7060348865343</v>
      </c>
      <c r="J2880" s="5">
        <f ca="1">VLOOKUP(CONCATENATE($F2880," ",$G2880),AllocFactorMatrix,(J$4+1),FALSE)*$E2887</f>
        <v>65.682687068707168</v>
      </c>
      <c r="K2880" s="5">
        <f ca="1">VLOOKUP(CONCATENATE($F2880," ",$G2880),AllocFactorMatrix,(K$4+1),FALSE)*$E2887</f>
        <v>240.59191840629953</v>
      </c>
      <c r="L2880" s="5">
        <f ca="1">VLOOKUP(CONCATENATE($F2880," ",$G2880),AllocFactorMatrix,(L$4+1),FALSE)*$E2887</f>
        <v>7.5729793944272403</v>
      </c>
      <c r="M2880" s="5">
        <f ca="1">VLOOKUP(CONCATENATE($F2880," ",$G2880),AllocFactorMatrix,(M$4+1),FALSE)*$E2887</f>
        <v>0.71016977534458781</v>
      </c>
      <c r="N2880" s="5">
        <f t="shared" ref="N2880:N2887" ca="1" si="1458">SUBTOTAL(9,K2880:M2880)</f>
        <v>248.87506757607136</v>
      </c>
      <c r="O2880" s="5">
        <f ca="1">VLOOKUP(CONCATENATE($F2880," ",$G2880),AllocFactorMatrix,(O$4+1),FALSE)*$E2887</f>
        <v>182.88728465118493</v>
      </c>
      <c r="P2880" s="5">
        <f ca="1">VLOOKUP(CONCATENATE($F2880," ",$G2880),AllocFactorMatrix,(P$4+1),FALSE)*$E2887</f>
        <v>34.077229359185765</v>
      </c>
      <c r="Q2880" s="5">
        <f ca="1">VLOOKUP(CONCATENATE($F2880," ",$G2880),AllocFactorMatrix,(Q$4+1),FALSE)*$E2887</f>
        <v>15.398865429389019</v>
      </c>
      <c r="R2880" s="5">
        <f ca="1">VLOOKUP(CONCATENATE($F2880," ",$G2880),AllocFactorMatrix,(R$4+1),FALSE)*$E2887</f>
        <v>0.69246976536964167</v>
      </c>
      <c r="S2880" s="5">
        <f ca="1">SUBTOTAL(9,O2880:R2880)</f>
        <v>233.05584920512936</v>
      </c>
      <c r="T2880" s="5">
        <f ca="1">VLOOKUP(CONCATENATE($F2880," ",$G2880),AllocFactorMatrix,(T$4+1),FALSE)*$E2887</f>
        <v>6.3887212891583314</v>
      </c>
      <c r="U2880" s="5">
        <f ca="1">VLOOKUP(CONCATENATE($F2880," ",$G2880),AllocFactorMatrix,(U$4+1),FALSE)*$E2887</f>
        <v>104.55033537496882</v>
      </c>
      <c r="V2880" s="5">
        <f ca="1">VLOOKUP(CONCATENATE($F2880," ",$G2880),AllocFactorMatrix,(V$4+1),FALSE)*$E2887</f>
        <v>552.5514601584681</v>
      </c>
      <c r="W2880" s="5">
        <f ca="1">VLOOKUP(CONCATENATE($F2880," ",$G2880),AllocFactorMatrix,(W$4+1),FALSE)*$E2887</f>
        <v>99.781635570884887</v>
      </c>
      <c r="X2880" s="5">
        <f ca="1">SUBTOTAL(9,T2880:W2880)</f>
        <v>763.27215239348016</v>
      </c>
      <c r="Y2880" s="5">
        <f ca="1">VLOOKUP(CONCATENATE($F2880," ",$G2880),AllocFactorMatrix,(Y$4+1),FALSE)*$E2887</f>
        <v>56.164394910740555</v>
      </c>
      <c r="Z2880" s="5">
        <f ca="1">VLOOKUP(CONCATENATE($F2880," ",$G2880),AllocFactorMatrix,(Z$4+1),FALSE)*$E2887</f>
        <v>0.9407321461600574</v>
      </c>
      <c r="AA2880" s="5">
        <f t="shared" ref="AA2880:AA2887" ca="1" si="1459">SUBTOTAL(9,Y2880:Z2880)</f>
        <v>57.105127056900614</v>
      </c>
      <c r="AB2880" s="5">
        <f ca="1">VLOOKUP(CONCATENATE($F2880," ",$G2880),AllocFactorMatrix,(AB$4+1),FALSE)*$E2887</f>
        <v>0.728816416963594</v>
      </c>
      <c r="AC2880" s="5">
        <f ca="1">VLOOKUP(CONCATENATE($F2880," ",$G2880),AllocFactorMatrix,(AC$4+1),FALSE)*$E2887</f>
        <v>0</v>
      </c>
      <c r="AD2880" s="5">
        <f ca="1">VLOOKUP(CONCATENATE($F2880," ",$G2880),AllocFactorMatrix,(AD$4+1),FALSE)*$E2887</f>
        <v>0</v>
      </c>
    </row>
    <row r="2881" spans="1:30" hidden="1" outlineLevel="1">
      <c r="D2881" s="7"/>
      <c r="E2881" s="51"/>
      <c r="F2881" s="52" t="str">
        <f>F2887</f>
        <v>LABOR_M</v>
      </c>
      <c r="G2881" s="55" t="str">
        <f>$G$9</f>
        <v>BULKTRAN</v>
      </c>
      <c r="H2881" s="4">
        <f t="shared" ca="1" si="1457"/>
        <v>9.8559031131176891</v>
      </c>
      <c r="I2881" s="5">
        <f ca="1">VLOOKUP(CONCATENATE($F2881," ",$G2881),AllocFactorMatrix,(I$4+1),FALSE)*$E2887</f>
        <v>4.8548502291129836</v>
      </c>
      <c r="J2881" s="5">
        <f ca="1">VLOOKUP(CONCATENATE($F2881," ",$G2881),AllocFactorMatrix,(J$4+1),FALSE)*$E2887</f>
        <v>0.2399925942923111</v>
      </c>
      <c r="K2881" s="5">
        <f ca="1">VLOOKUP(CONCATENATE($F2881," ",$G2881),AllocFactorMatrix,(K$4+1),FALSE)*$E2887</f>
        <v>0.87907911872869682</v>
      </c>
      <c r="L2881" s="5">
        <f ca="1">VLOOKUP(CONCATENATE($F2881," ",$G2881),AllocFactorMatrix,(L$4+1),FALSE)*$E2887</f>
        <v>2.7670289577064067E-2</v>
      </c>
      <c r="M2881" s="5">
        <f ca="1">VLOOKUP(CONCATENATE($F2881," ",$G2881),AllocFactorMatrix,(M$4+1),FALSE)*$E2887</f>
        <v>2.5948312162480799E-3</v>
      </c>
      <c r="N2881" s="5">
        <f t="shared" ca="1" si="1458"/>
        <v>0.90934423952200893</v>
      </c>
      <c r="O2881" s="5">
        <f ca="1">VLOOKUP(CONCATENATE($F2881," ",$G2881),AllocFactorMatrix,(O$4+1),FALSE)*$E2887</f>
        <v>0.66823688045225038</v>
      </c>
      <c r="P2881" s="5">
        <f ca="1">VLOOKUP(CONCATENATE($F2881," ",$G2881),AllocFactorMatrix,(P$4+1),FALSE)*$E2887</f>
        <v>0.12451199920688746</v>
      </c>
      <c r="Q2881" s="5">
        <f ca="1">VLOOKUP(CONCATENATE($F2881," ",$G2881),AllocFactorMatrix,(Q$4+1),FALSE)*$E2887</f>
        <v>5.6264654028107423E-2</v>
      </c>
      <c r="R2881" s="5">
        <f ca="1">VLOOKUP(CONCATENATE($F2881," ",$G2881),AllocFactorMatrix,(R$4+1),FALSE)*$E2887</f>
        <v>2.5301585985087406E-3</v>
      </c>
      <c r="S2881" s="5">
        <f t="shared" ref="S2881:S2887" ca="1" si="1460">SUBTOTAL(9,O2881:R2881)</f>
        <v>0.85154369228575399</v>
      </c>
      <c r="T2881" s="5">
        <f ca="1">VLOOKUP(CONCATENATE($F2881," ",$G2881),AllocFactorMatrix,(T$4+1),FALSE)*$E2887</f>
        <v>2.3343225815225549E-2</v>
      </c>
      <c r="U2881" s="5">
        <f ca="1">VLOOKUP(CONCATENATE($F2881," ",$G2881),AllocFactorMatrix,(U$4+1),FALSE)*$E2887</f>
        <v>0.38200791320433153</v>
      </c>
      <c r="V2881" s="5">
        <f ca="1">VLOOKUP(CONCATENATE($F2881," ",$G2881),AllocFactorMatrix,(V$4+1),FALSE)*$E2887</f>
        <v>2.0189225551129009</v>
      </c>
      <c r="W2881" s="5">
        <f ca="1">VLOOKUP(CONCATENATE($F2881," ",$G2881),AllocFactorMatrix,(W$4+1),FALSE)*$E2887</f>
        <v>0.36458395129811128</v>
      </c>
      <c r="X2881" s="5">
        <f t="shared" ref="X2881:X2887" ca="1" si="1461">SUBTOTAL(9,T2881:W2881)</f>
        <v>2.7888576454305696</v>
      </c>
      <c r="Y2881" s="5">
        <f ca="1">VLOOKUP(CONCATENATE($F2881," ",$G2881),AllocFactorMatrix,(Y$4+1),FALSE)*$E2887</f>
        <v>0.20521448562825695</v>
      </c>
      <c r="Z2881" s="5">
        <f ca="1">VLOOKUP(CONCATENATE($F2881," ",$G2881),AllocFactorMatrix,(Z$4+1),FALSE)*$E2887</f>
        <v>3.4372641919317506E-3</v>
      </c>
      <c r="AA2881" s="5">
        <f t="shared" ca="1" si="1459"/>
        <v>0.20865174982018869</v>
      </c>
      <c r="AB2881" s="5">
        <f ca="1">VLOOKUP(CONCATENATE($F2881," ",$G2881),AllocFactorMatrix,(AB$4+1),FALSE)*$E2887</f>
        <v>2.6629626538718651E-3</v>
      </c>
      <c r="AC2881" s="5">
        <f ca="1">VLOOKUP(CONCATENATE($F2881," ",$G2881),AllocFactorMatrix,(AC$4+1),FALSE)*$E2887</f>
        <v>0</v>
      </c>
      <c r="AD2881" s="5">
        <f ca="1">VLOOKUP(CONCATENATE($F2881," ",$G2881),AllocFactorMatrix,(AD$4+1),FALSE)*$E2887</f>
        <v>0</v>
      </c>
    </row>
    <row r="2882" spans="1:30" hidden="1" outlineLevel="1">
      <c r="D2882" s="7"/>
      <c r="E2882" s="51"/>
      <c r="F2882" s="52" t="str">
        <f>F2887</f>
        <v>LABOR_M</v>
      </c>
      <c r="G2882" s="55" t="str">
        <f>$G$10</f>
        <v>SUBTRAN</v>
      </c>
      <c r="H2882" s="4">
        <f t="shared" ca="1" si="1457"/>
        <v>2.1678898759242644</v>
      </c>
      <c r="I2882" s="5">
        <f ca="1">VLOOKUP(CONCATENATE($F2882," ",$G2882),AllocFactorMatrix,(I$4+1),FALSE)*$E2887</f>
        <v>1.0554749774444721</v>
      </c>
      <c r="J2882" s="5">
        <f ca="1">VLOOKUP(CONCATENATE($F2882," ",$G2882),AllocFactorMatrix,(J$4+1),FALSE)*$E2887</f>
        <v>5.0938603136666677E-2</v>
      </c>
      <c r="K2882" s="5">
        <f ca="1">VLOOKUP(CONCATENATE($F2882," ",$G2882),AllocFactorMatrix,(K$4+1),FALSE)*$E2887</f>
        <v>0.18531214754867281</v>
      </c>
      <c r="L2882" s="5">
        <f ca="1">VLOOKUP(CONCATENATE($F2882," ",$G2882),AllocFactorMatrix,(L$4+1),FALSE)*$E2887</f>
        <v>5.7241178816538679E-3</v>
      </c>
      <c r="M2882" s="5">
        <f ca="1">VLOOKUP(CONCATENATE($F2882," ",$G2882),AllocFactorMatrix,(M$4+1),FALSE)*$E2887</f>
        <v>7.129086091876702E-4</v>
      </c>
      <c r="N2882" s="5">
        <f t="shared" ca="1" si="1458"/>
        <v>0.19174917403951433</v>
      </c>
      <c r="O2882" s="5">
        <f ca="1">VLOOKUP(CONCATENATE($F2882," ",$G2882),AllocFactorMatrix,(O$4+1),FALSE)*$E2887</f>
        <v>0.14000622386761644</v>
      </c>
      <c r="P2882" s="5">
        <f ca="1">VLOOKUP(CONCATENATE($F2882," ",$G2882),AllocFactorMatrix,(P$4+1),FALSE)*$E2887</f>
        <v>2.6026993719905224E-2</v>
      </c>
      <c r="Q2882" s="5">
        <f ca="1">VLOOKUP(CONCATENATE($F2882," ",$G2882),AllocFactorMatrix,(Q$4+1),FALSE)*$E2887</f>
        <v>1.5486371385013574E-2</v>
      </c>
      <c r="R2882" s="5">
        <f ca="1">VLOOKUP(CONCATENATE($F2882," ",$G2882),AllocFactorMatrix,(R$4+1),FALSE)*$E2887</f>
        <v>0</v>
      </c>
      <c r="S2882" s="5">
        <f t="shared" ca="1" si="1460"/>
        <v>0.18151958897253523</v>
      </c>
      <c r="T2882" s="5">
        <f ca="1">VLOOKUP(CONCATENATE($F2882," ",$G2882),AllocFactorMatrix,(T$4+1),FALSE)*$E2887</f>
        <v>4.8887769393463742E-3</v>
      </c>
      <c r="U2882" s="5">
        <f ca="1">VLOOKUP(CONCATENATE($F2882," ",$G2882),AllocFactorMatrix,(U$4+1),FALSE)*$E2887</f>
        <v>8.0032069718190602E-2</v>
      </c>
      <c r="V2882" s="5">
        <f ca="1">VLOOKUP(CONCATENATE($F2882," ",$G2882),AllocFactorMatrix,(V$4+1),FALSE)*$E2887</f>
        <v>0.55755806809537956</v>
      </c>
      <c r="W2882" s="5">
        <f ca="1">VLOOKUP(CONCATENATE($F2882," ",$G2882),AllocFactorMatrix,(W$4+1),FALSE)*$E2887</f>
        <v>0</v>
      </c>
      <c r="X2882" s="5">
        <f t="shared" ca="1" si="1461"/>
        <v>0.64247891475291652</v>
      </c>
      <c r="Y2882" s="5">
        <f ca="1">VLOOKUP(CONCATENATE($F2882," ",$G2882),AllocFactorMatrix,(Y$4+1),FALSE)*$E2887</f>
        <v>4.2137771544490568E-2</v>
      </c>
      <c r="Z2882" s="5">
        <f ca="1">VLOOKUP(CONCATENATE($F2882," ",$G2882),AllocFactorMatrix,(Z$4+1),FALSE)*$E2887</f>
        <v>7.0243779644750092E-4</v>
      </c>
      <c r="AA2882" s="5">
        <f t="shared" ca="1" si="1459"/>
        <v>4.2840209340938067E-2</v>
      </c>
      <c r="AB2882" s="5">
        <f ca="1">VLOOKUP(CONCATENATE($F2882," ",$G2882),AllocFactorMatrix,(AB$4+1),FALSE)*$E2887</f>
        <v>5.6269254735648994E-4</v>
      </c>
      <c r="AC2882" s="5">
        <f ca="1">VLOOKUP(CONCATENATE($F2882," ",$G2882),AllocFactorMatrix,(AC$4+1),FALSE)*$E2887</f>
        <v>1.9132749526762545E-3</v>
      </c>
      <c r="AD2882" s="5">
        <f ca="1">VLOOKUP(CONCATENATE($F2882," ",$G2882),AllocFactorMatrix,(AD$4+1),FALSE)*$E2887</f>
        <v>4.1244073718912162E-4</v>
      </c>
    </row>
    <row r="2883" spans="1:30" hidden="1" outlineLevel="1">
      <c r="D2883" s="7"/>
      <c r="E2883" s="51"/>
      <c r="F2883" s="52" t="str">
        <f>F2887</f>
        <v>LABOR_M</v>
      </c>
      <c r="G2883" s="55" t="str">
        <f>$G$11</f>
        <v>DISTPRI</v>
      </c>
      <c r="H2883" s="4">
        <f t="shared" ca="1" si="1457"/>
        <v>1388.9637445564149</v>
      </c>
      <c r="I2883" s="5">
        <f ca="1">VLOOKUP(CONCATENATE($F2883," ",$G2883),AllocFactorMatrix,(I$4+1),FALSE)*$E2887</f>
        <v>928.30371052325756</v>
      </c>
      <c r="J2883" s="5">
        <f ca="1">VLOOKUP(CONCATENATE($F2883," ",$G2883),AllocFactorMatrix,(J$4+1),FALSE)*$E2887</f>
        <v>43.757813542939829</v>
      </c>
      <c r="K2883" s="5">
        <f ca="1">VLOOKUP(CONCATENATE($F2883," ",$G2883),AllocFactorMatrix,(K$4+1),FALSE)*$E2887</f>
        <v>158.88730653851863</v>
      </c>
      <c r="L2883" s="5">
        <f ca="1">VLOOKUP(CONCATENATE($F2883," ",$G2883),AllocFactorMatrix,(L$4+1),FALSE)*$E2887</f>
        <v>4.9104445315817582</v>
      </c>
      <c r="M2883" s="5">
        <f ca="1">VLOOKUP(CONCATENATE($F2883," ",$G2883),AllocFactorMatrix,(M$4+1),FALSE)*$E2887</f>
        <v>0</v>
      </c>
      <c r="N2883" s="5">
        <f t="shared" ca="1" si="1458"/>
        <v>163.79775107010039</v>
      </c>
      <c r="O2883" s="5">
        <f ca="1">VLOOKUP(CONCATENATE($F2883," ",$G2883),AllocFactorMatrix,(O$4+1),FALSE)*$E2887</f>
        <v>119.137708777266</v>
      </c>
      <c r="P2883" s="5">
        <f ca="1">VLOOKUP(CONCATENATE($F2883," ",$G2883),AllocFactorMatrix,(P$4+1),FALSE)*$E2887</f>
        <v>22.189406277020836</v>
      </c>
      <c r="Q2883" s="5">
        <f ca="1">VLOOKUP(CONCATENATE($F2883," ",$G2883),AllocFactorMatrix,(Q$4+1),FALSE)*$E2887</f>
        <v>0</v>
      </c>
      <c r="R2883" s="5">
        <f ca="1">VLOOKUP(CONCATENATE($F2883," ",$G2883),AllocFactorMatrix,(R$4+1),FALSE)*$E2887</f>
        <v>0</v>
      </c>
      <c r="S2883" s="5">
        <f t="shared" ca="1" si="1460"/>
        <v>141.32711505428682</v>
      </c>
      <c r="T2883" s="5">
        <f ca="1">VLOOKUP(CONCATENATE($F2883," ",$G2883),AllocFactorMatrix,(T$4+1),FALSE)*$E2887</f>
        <v>4.2471858989206268</v>
      </c>
      <c r="U2883" s="5">
        <f ca="1">VLOOKUP(CONCATENATE($F2883," ",$G2883),AllocFactorMatrix,(U$4+1),FALSE)*$E2887</f>
        <v>68.497497821534495</v>
      </c>
      <c r="V2883" s="5">
        <f ca="1">VLOOKUP(CONCATENATE($F2883," ",$G2883),AllocFactorMatrix,(V$4+1),FALSE)*$E2887</f>
        <v>0</v>
      </c>
      <c r="W2883" s="5">
        <f ca="1">VLOOKUP(CONCATENATE($F2883," ",$G2883),AllocFactorMatrix,(W$4+1),FALSE)*$E2887</f>
        <v>0</v>
      </c>
      <c r="X2883" s="5">
        <f t="shared" ca="1" si="1461"/>
        <v>72.744683720455129</v>
      </c>
      <c r="Y2883" s="5">
        <f ca="1">VLOOKUP(CONCATENATE($F2883," ",$G2883),AllocFactorMatrix,(Y$4+1),FALSE)*$E2887</f>
        <v>35.925494243026222</v>
      </c>
      <c r="Z2883" s="5">
        <f ca="1">VLOOKUP(CONCATENATE($F2883," ",$G2883),AllocFactorMatrix,(Z$4+1),FALSE)*$E2887</f>
        <v>0.59937787477752802</v>
      </c>
      <c r="AA2883" s="5">
        <f t="shared" ca="1" si="1459"/>
        <v>36.524872117803753</v>
      </c>
      <c r="AB2883" s="5">
        <f ca="1">VLOOKUP(CONCATENATE($F2883," ",$G2883),AllocFactorMatrix,(AB$4+1),FALSE)*$E2887</f>
        <v>0.48559650901449747</v>
      </c>
      <c r="AC2883" s="5">
        <f ca="1">VLOOKUP(CONCATENATE($F2883," ",$G2883),AllocFactorMatrix,(AC$4+1),FALSE)*$E2887</f>
        <v>1.6635861761676984</v>
      </c>
      <c r="AD2883" s="5">
        <f ca="1">VLOOKUP(CONCATENATE($F2883," ",$G2883),AllocFactorMatrix,(AD$4+1),FALSE)*$E2887</f>
        <v>0.35861584238924482</v>
      </c>
    </row>
    <row r="2884" spans="1:30" hidden="1" outlineLevel="1">
      <c r="D2884" s="7"/>
      <c r="E2884" s="51"/>
      <c r="F2884" s="52" t="str">
        <f>F2887</f>
        <v>LABOR_M</v>
      </c>
      <c r="G2884" s="55" t="str">
        <f>$G$12</f>
        <v>DISTSEC</v>
      </c>
      <c r="H2884" s="4">
        <f t="shared" ca="1" si="1457"/>
        <v>573.24242107975999</v>
      </c>
      <c r="I2884" s="5">
        <f ca="1">VLOOKUP(CONCATENATE($F2884," ",$G2884),AllocFactorMatrix,(I$4+1),FALSE)*$E2887</f>
        <v>428.61419036221184</v>
      </c>
      <c r="J2884" s="5">
        <f ca="1">VLOOKUP(CONCATENATE($F2884," ",$G2884),AllocFactorMatrix,(J$4+1),FALSE)*$E2887</f>
        <v>20.663626720720771</v>
      </c>
      <c r="K2884" s="5">
        <f ca="1">VLOOKUP(CONCATENATE($F2884," ",$G2884),AllocFactorMatrix,(K$4+1),FALSE)*$E2887</f>
        <v>62.350773123068521</v>
      </c>
      <c r="L2884" s="5">
        <f ca="1">VLOOKUP(CONCATENATE($F2884," ",$G2884),AllocFactorMatrix,(L$4+1),FALSE)*$E2887</f>
        <v>0</v>
      </c>
      <c r="M2884" s="5">
        <f ca="1">VLOOKUP(CONCATENATE($F2884," ",$G2884),AllocFactorMatrix,(M$4+1),FALSE)*$E2887</f>
        <v>0</v>
      </c>
      <c r="N2884" s="5">
        <f t="shared" ca="1" si="1458"/>
        <v>62.350773123068521</v>
      </c>
      <c r="O2884" s="5">
        <f ca="1">VLOOKUP(CONCATENATE($F2884," ",$G2884),AllocFactorMatrix,(O$4+1),FALSE)*$E2887</f>
        <v>39.730155318070047</v>
      </c>
      <c r="P2884" s="5">
        <f ca="1">VLOOKUP(CONCATENATE($F2884," ",$G2884),AllocFactorMatrix,(P$4+1),FALSE)*$E2887</f>
        <v>0</v>
      </c>
      <c r="Q2884" s="5">
        <f ca="1">VLOOKUP(CONCATENATE($F2884," ",$G2884),AllocFactorMatrix,(Q$4+1),FALSE)*$E2887</f>
        <v>0</v>
      </c>
      <c r="R2884" s="5">
        <f ca="1">VLOOKUP(CONCATENATE($F2884," ",$G2884),AllocFactorMatrix,(R$4+1),FALSE)*$E2887</f>
        <v>0</v>
      </c>
      <c r="S2884" s="5">
        <f t="shared" ca="1" si="1460"/>
        <v>39.730155318070047</v>
      </c>
      <c r="T2884" s="5">
        <f ca="1">VLOOKUP(CONCATENATE($F2884," ",$G2884),AllocFactorMatrix,(T$4+1),FALSE)*$E2887</f>
        <v>1.0742200512423004</v>
      </c>
      <c r="U2884" s="5">
        <f ca="1">VLOOKUP(CONCATENATE($F2884," ",$G2884),AllocFactorMatrix,(U$4+1),FALSE)*$E2887</f>
        <v>0</v>
      </c>
      <c r="V2884" s="5">
        <f ca="1">VLOOKUP(CONCATENATE($F2884," ",$G2884),AllocFactorMatrix,(V$4+1),FALSE)*$E2887</f>
        <v>0</v>
      </c>
      <c r="W2884" s="5">
        <f ca="1">VLOOKUP(CONCATENATE($F2884," ",$G2884),AllocFactorMatrix,(W$4+1),FALSE)*$E2887</f>
        <v>0</v>
      </c>
      <c r="X2884" s="5">
        <f t="shared" ca="1" si="1461"/>
        <v>1.0742200512423004</v>
      </c>
      <c r="Y2884" s="5">
        <f ca="1">VLOOKUP(CONCATENATE($F2884," ",$G2884),AllocFactorMatrix,(Y$4+1),FALSE)*$E2887</f>
        <v>14.654233098308305</v>
      </c>
      <c r="Z2884" s="5">
        <f ca="1">VLOOKUP(CONCATENATE($F2884," ",$G2884),AllocFactorMatrix,(Z$4+1),FALSE)*$E2887</f>
        <v>0</v>
      </c>
      <c r="AA2884" s="5">
        <f t="shared" ca="1" si="1459"/>
        <v>14.654233098308305</v>
      </c>
      <c r="AB2884" s="5">
        <f ca="1">VLOOKUP(CONCATENATE($F2884," ",$G2884),AllocFactorMatrix,(AB$4+1),FALSE)*$E2887</f>
        <v>0.15206744827023486</v>
      </c>
      <c r="AC2884" s="5">
        <f ca="1">VLOOKUP(CONCATENATE($F2884," ",$G2884),AllocFactorMatrix,(AC$4+1),FALSE)*$E2887</f>
        <v>5.1632747435755144</v>
      </c>
      <c r="AD2884" s="5">
        <f ca="1">VLOOKUP(CONCATENATE($F2884," ",$G2884),AllocFactorMatrix,(AD$4+1),FALSE)*$E2887</f>
        <v>0.83988021429252813</v>
      </c>
    </row>
    <row r="2885" spans="1:30" hidden="1" outlineLevel="1">
      <c r="D2885" s="7"/>
      <c r="E2885" s="51"/>
      <c r="F2885" s="52" t="str">
        <f>F2887</f>
        <v>LABOR_M</v>
      </c>
      <c r="G2885" s="55" t="str">
        <f>$G$13</f>
        <v>ENERGY</v>
      </c>
      <c r="H2885" s="4">
        <f t="shared" ca="1" si="1457"/>
        <v>710.10959872630622</v>
      </c>
      <c r="I2885" s="5">
        <f ca="1">VLOOKUP(CONCATENATE($F2885," ",$G2885),AllocFactorMatrix,(I$4+1),FALSE)*$E2887</f>
        <v>266.45235741806346</v>
      </c>
      <c r="J2885" s="5">
        <f ca="1">VLOOKUP(CONCATENATE($F2885," ",$G2885),AllocFactorMatrix,(J$4+1),FALSE)*$E2887</f>
        <v>17.267834521129533</v>
      </c>
      <c r="K2885" s="5">
        <f ca="1">VLOOKUP(CONCATENATE($F2885," ",$G2885),AllocFactorMatrix,(K$4+1),FALSE)*$E2887</f>
        <v>57.935456716077255</v>
      </c>
      <c r="L2885" s="5">
        <f ca="1">VLOOKUP(CONCATENATE($F2885," ",$G2885),AllocFactorMatrix,(L$4+1),FALSE)*$E2887</f>
        <v>1.8413203414462915</v>
      </c>
      <c r="M2885" s="5">
        <f ca="1">VLOOKUP(CONCATENATE($F2885," ",$G2885),AllocFactorMatrix,(M$4+1),FALSE)*$E2887</f>
        <v>0.16974821005993854</v>
      </c>
      <c r="N2885" s="5">
        <f t="shared" ca="1" si="1458"/>
        <v>59.946525267583482</v>
      </c>
      <c r="O2885" s="5">
        <f ca="1">VLOOKUP(CONCATENATE($F2885," ",$G2885),AllocFactorMatrix,(O$4+1),FALSE)*$E2887</f>
        <v>52.820564276469888</v>
      </c>
      <c r="P2885" s="5">
        <f ca="1">VLOOKUP(CONCATENATE($F2885," ",$G2885),AllocFactorMatrix,(P$4+1),FALSE)*$E2887</f>
        <v>9.7919162612112238</v>
      </c>
      <c r="Q2885" s="5">
        <f ca="1">VLOOKUP(CONCATENATE($F2885," ",$G2885),AllocFactorMatrix,(Q$4+1),FALSE)*$E2887</f>
        <v>4.4491961159217555</v>
      </c>
      <c r="R2885" s="5">
        <f ca="1">VLOOKUP(CONCATENATE($F2885," ",$G2885),AllocFactorMatrix,(R$4+1),FALSE)*$E2887</f>
        <v>0.20614966767311796</v>
      </c>
      <c r="S2885" s="5">
        <f t="shared" ca="1" si="1460"/>
        <v>67.267826321275976</v>
      </c>
      <c r="T2885" s="5">
        <f ca="1">VLOOKUP(CONCATENATE($F2885," ",$G2885),AllocFactorMatrix,(T$4+1),FALSE)*$E2887</f>
        <v>2.0241841178433106</v>
      </c>
      <c r="U2885" s="5">
        <f ca="1">VLOOKUP(CONCATENATE($F2885," ",$G2885),AllocFactorMatrix,(U$4+1),FALSE)*$E2887</f>
        <v>35.541640720368811</v>
      </c>
      <c r="V2885" s="5">
        <f ca="1">VLOOKUP(CONCATENATE($F2885," ",$G2885),AllocFactorMatrix,(V$4+1),FALSE)*$E2887</f>
        <v>201.79067987221461</v>
      </c>
      <c r="W2885" s="5">
        <f ca="1">VLOOKUP(CONCATENATE($F2885," ",$G2885),AllocFactorMatrix,(W$4+1),FALSE)*$E2887</f>
        <v>38.284414814562133</v>
      </c>
      <c r="X2885" s="5">
        <f t="shared" ca="1" si="1461"/>
        <v>277.64091952498887</v>
      </c>
      <c r="Y2885" s="5">
        <f ca="1">VLOOKUP(CONCATENATE($F2885," ",$G2885),AllocFactorMatrix,(Y$4+1),FALSE)*$E2887</f>
        <v>14.31068305756831</v>
      </c>
      <c r="Z2885" s="5">
        <f ca="1">VLOOKUP(CONCATENATE($F2885," ",$G2885),AllocFactorMatrix,(Z$4+1),FALSE)*$E2887</f>
        <v>0.23295510673771588</v>
      </c>
      <c r="AA2885" s="5">
        <f t="shared" ca="1" si="1459"/>
        <v>14.543638164306026</v>
      </c>
      <c r="AB2885" s="5">
        <f ca="1">VLOOKUP(CONCATENATE($F2885," ",$G2885),AllocFactorMatrix,(AB$4+1),FALSE)*$E2887</f>
        <v>0.25984268256737675</v>
      </c>
      <c r="AC2885" s="5">
        <f ca="1">VLOOKUP(CONCATENATE($F2885," ",$G2885),AllocFactorMatrix,(AC$4+1),FALSE)*$E2887</f>
        <v>5.6187500600532081</v>
      </c>
      <c r="AD2885" s="5">
        <f ca="1">VLOOKUP(CONCATENATE($F2885," ",$G2885),AllocFactorMatrix,(AD$4+1),FALSE)*$E2887</f>
        <v>1.1119047663381036</v>
      </c>
    </row>
    <row r="2886" spans="1:30" hidden="1" outlineLevel="1">
      <c r="D2886" s="7"/>
      <c r="E2886" s="51"/>
      <c r="F2886" s="52" t="str">
        <f>F2887</f>
        <v>LABOR_M</v>
      </c>
      <c r="G2886" s="55" t="str">
        <f>$G$14</f>
        <v>CUSTOMER</v>
      </c>
      <c r="H2886" s="4">
        <f t="shared" ca="1" si="1457"/>
        <v>535.23470804469082</v>
      </c>
      <c r="I2886" s="5">
        <f ca="1">VLOOKUP(CONCATENATE($F2886," ",$G2886),AllocFactorMatrix,(I$4+1),FALSE)*$E2887</f>
        <v>382.42573002723486</v>
      </c>
      <c r="J2886" s="5">
        <f ca="1">VLOOKUP(CONCATENATE($F2886," ",$G2886),AllocFactorMatrix,(J$4+1),FALSE)*$E2887</f>
        <v>65.445634984000534</v>
      </c>
      <c r="K2886" s="5">
        <f ca="1">VLOOKUP(CONCATENATE($F2886," ",$G2886),AllocFactorMatrix,(K$4+1),FALSE)*$E2887</f>
        <v>18.844815574988392</v>
      </c>
      <c r="L2886" s="5">
        <f ca="1">VLOOKUP(CONCATENATE($F2886," ",$G2886),AllocFactorMatrix,(L$4+1),FALSE)*$E2887</f>
        <v>3.1501543451193643</v>
      </c>
      <c r="M2886" s="5">
        <f ca="1">VLOOKUP(CONCATENATE($F2886," ",$G2886),AllocFactorMatrix,(M$4+1),FALSE)*$E2887</f>
        <v>0.4977092800273375</v>
      </c>
      <c r="N2886" s="5">
        <f t="shared" ca="1" si="1458"/>
        <v>22.492679200135093</v>
      </c>
      <c r="O2886" s="5">
        <f ca="1">VLOOKUP(CONCATENATE($F2886," ",$G2886),AllocFactorMatrix,(O$4+1),FALSE)*$E2887</f>
        <v>3.5164866222744107</v>
      </c>
      <c r="P2886" s="5">
        <f ca="1">VLOOKUP(CONCATENATE($F2886," ",$G2886),AllocFactorMatrix,(P$4+1),FALSE)*$E2887</f>
        <v>0.90313117803558263</v>
      </c>
      <c r="Q2886" s="5">
        <f ca="1">VLOOKUP(CONCATENATE($F2886," ",$G2886),AllocFactorMatrix,(Q$4+1),FALSE)*$E2887</f>
        <v>1.7274080752288683</v>
      </c>
      <c r="R2886" s="5">
        <f ca="1">VLOOKUP(CONCATENATE($F2886," ",$G2886),AllocFactorMatrix,(R$4+1),FALSE)*$E2887</f>
        <v>0.3014925972390472</v>
      </c>
      <c r="S2886" s="5">
        <f t="shared" ca="1" si="1460"/>
        <v>6.4485184727779084</v>
      </c>
      <c r="T2886" s="5">
        <f ca="1">VLOOKUP(CONCATENATE($F2886," ",$G2886),AllocFactorMatrix,(T$4+1),FALSE)*$E2887</f>
        <v>2.4456292058175986E-2</v>
      </c>
      <c r="U2886" s="5">
        <f ca="1">VLOOKUP(CONCATENATE($F2886," ",$G2886),AllocFactorMatrix,(U$4+1),FALSE)*$E2887</f>
        <v>0.53766195453088017</v>
      </c>
      <c r="V2886" s="5">
        <f ca="1">VLOOKUP(CONCATENATE($F2886," ",$G2886),AllocFactorMatrix,(V$4+1),FALSE)*$E2887</f>
        <v>2.5416711260957703</v>
      </c>
      <c r="W2886" s="5">
        <f ca="1">VLOOKUP(CONCATENATE($F2886," ",$G2886),AllocFactorMatrix,(W$4+1),FALSE)*$E2887</f>
        <v>0.45240733022026974</v>
      </c>
      <c r="X2886" s="5">
        <f t="shared" ca="1" si="1461"/>
        <v>3.5561967029050963</v>
      </c>
      <c r="Y2886" s="5">
        <f ca="1">VLOOKUP(CONCATENATE($F2886," ",$G2886),AllocFactorMatrix,(Y$4+1),FALSE)*$E2887</f>
        <v>0.96246958213509293</v>
      </c>
      <c r="Z2886" s="5">
        <f ca="1">VLOOKUP(CONCATENATE($F2886," ",$G2886),AllocFactorMatrix,(Z$4+1),FALSE)*$E2887</f>
        <v>1.5248163195724331E-2</v>
      </c>
      <c r="AA2886" s="5">
        <f t="shared" ca="1" si="1459"/>
        <v>0.97771774533081723</v>
      </c>
      <c r="AB2886" s="5">
        <f ca="1">VLOOKUP(CONCATENATE($F2886," ",$G2886),AllocFactorMatrix,(AB$4+1),FALSE)*$E2887</f>
        <v>2.7425510740648227E-2</v>
      </c>
      <c r="AC2886" s="5">
        <f ca="1">VLOOKUP(CONCATENATE($F2886," ",$G2886),AllocFactorMatrix,(AC$4+1),FALSE)*$E2887</f>
        <v>42.208742575757149</v>
      </c>
      <c r="AD2886" s="5">
        <f ca="1">VLOOKUP(CONCATENATE($F2886," ",$G2886),AllocFactorMatrix,(AD$4+1),FALSE)*$E2887</f>
        <v>11.652062825808684</v>
      </c>
    </row>
    <row r="2887" spans="1:30" collapsed="1">
      <c r="D2887" s="7" t="s">
        <v>283</v>
      </c>
      <c r="E2887" s="40">
        <v>5917</v>
      </c>
      <c r="F2887" s="10" t="s">
        <v>70</v>
      </c>
      <c r="G2887" s="55" t="str">
        <f>$G$15</f>
        <v>TOTAL</v>
      </c>
      <c r="H2887" s="4">
        <f t="shared" ca="1" si="1457"/>
        <v>5916.9999999999991</v>
      </c>
      <c r="I2887" s="5">
        <f ca="1">VLOOKUP(CONCATENATE($F2887," ",$G2887),AllocFactorMatrix,(I$4+1),FALSE)*$E2887</f>
        <v>3340.4123484238589</v>
      </c>
      <c r="J2887" s="5">
        <f ca="1">VLOOKUP(CONCATENATE($F2887," ",$G2887),AllocFactorMatrix,(J$4+1),FALSE)*$E2887</f>
        <v>213.10852803492682</v>
      </c>
      <c r="K2887" s="5">
        <f ca="1">VLOOKUP(CONCATENATE($F2887," ",$G2887),AllocFactorMatrix,(K$4+1),FALSE)*$E2887</f>
        <v>539.67466162522976</v>
      </c>
      <c r="L2887" s="5">
        <f ca="1">VLOOKUP(CONCATENATE($F2887," ",$G2887),AllocFactorMatrix,(L$4+1),FALSE)*$E2887</f>
        <v>17.508293020033374</v>
      </c>
      <c r="M2887" s="5">
        <f ca="1">VLOOKUP(CONCATENATE($F2887," ",$G2887),AllocFactorMatrix,(M$4+1),FALSE)*$E2887</f>
        <v>1.3809350052572995</v>
      </c>
      <c r="N2887" s="5">
        <f t="shared" ca="1" si="1458"/>
        <v>558.56388965052042</v>
      </c>
      <c r="O2887" s="5">
        <f ca="1">VLOOKUP(CONCATENATE($F2887," ",$G2887),AllocFactorMatrix,(O$4+1),FALSE)*$E2887</f>
        <v>398.90044274958512</v>
      </c>
      <c r="P2887" s="5">
        <f ca="1">VLOOKUP(CONCATENATE($F2887," ",$G2887),AllocFactorMatrix,(P$4+1),FALSE)*$E2887</f>
        <v>67.112222068380191</v>
      </c>
      <c r="Q2887" s="5">
        <f ca="1">VLOOKUP(CONCATENATE($F2887," ",$G2887),AllocFactorMatrix,(Q$4+1),FALSE)*$E2887</f>
        <v>21.647220645952764</v>
      </c>
      <c r="R2887" s="5">
        <f ca="1">VLOOKUP(CONCATENATE($F2887," ",$G2887),AllocFactorMatrix,(R$4+1),FALSE)*$E2887</f>
        <v>1.2026421888803158</v>
      </c>
      <c r="S2887" s="5">
        <f t="shared" ca="1" si="1460"/>
        <v>488.86252765279835</v>
      </c>
      <c r="T2887" s="5">
        <f ca="1">VLOOKUP(CONCATENATE($F2887," ",$G2887),AllocFactorMatrix,(T$4+1),FALSE)*$E2887</f>
        <v>13.786999651977318</v>
      </c>
      <c r="U2887" s="5">
        <f ca="1">VLOOKUP(CONCATENATE($F2887," ",$G2887),AllocFactorMatrix,(U$4+1),FALSE)*$E2887</f>
        <v>209.58917585432556</v>
      </c>
      <c r="V2887" s="5">
        <f ca="1">VLOOKUP(CONCATENATE($F2887," ",$G2887),AllocFactorMatrix,(V$4+1),FALSE)*$E2887</f>
        <v>759.46029177998685</v>
      </c>
      <c r="W2887" s="5">
        <f ca="1">VLOOKUP(CONCATENATE($F2887," ",$G2887),AllocFactorMatrix,(W$4+1),FALSE)*$E2887</f>
        <v>138.8830416669654</v>
      </c>
      <c r="X2887" s="5">
        <f t="shared" ca="1" si="1461"/>
        <v>1121.7195089532552</v>
      </c>
      <c r="Y2887" s="5">
        <f ca="1">VLOOKUP(CONCATENATE($F2887," ",$G2887),AllocFactorMatrix,(Y$4+1),FALSE)*$E2887</f>
        <v>122.26462714895123</v>
      </c>
      <c r="Z2887" s="5">
        <f ca="1">VLOOKUP(CONCATENATE($F2887," ",$G2887),AllocFactorMatrix,(Z$4+1),FALSE)*$E2887</f>
        <v>1.7924529928594048</v>
      </c>
      <c r="AA2887" s="5">
        <f t="shared" ca="1" si="1459"/>
        <v>124.05708014181064</v>
      </c>
      <c r="AB2887" s="5">
        <f ca="1">VLOOKUP(CONCATENATE($F2887," ",$G2887),AllocFactorMatrix,(AB$4+1),FALSE)*$E2887</f>
        <v>1.6569742227575797</v>
      </c>
      <c r="AC2887" s="5">
        <f ca="1">VLOOKUP(CONCATENATE($F2887," ",$G2887),AllocFactorMatrix,(AC$4+1),FALSE)*$E2887</f>
        <v>54.65626683050624</v>
      </c>
      <c r="AD2887" s="5">
        <f ca="1">VLOOKUP(CONCATENATE($F2887," ",$G2887),AllocFactorMatrix,(AD$4+1),FALSE)*$E2887</f>
        <v>13.962876089565748</v>
      </c>
    </row>
    <row r="2888" spans="1:30" hidden="1" outlineLevel="1">
      <c r="D2888" s="7"/>
      <c r="E2888" s="51"/>
      <c r="F2888" s="52" t="str">
        <f>F2895</f>
        <v>LABOR_M</v>
      </c>
      <c r="G2888" s="55" t="str">
        <f>$G$8</f>
        <v>PRODUCTION</v>
      </c>
      <c r="H2888" s="4">
        <f t="shared" ca="1" si="1443"/>
        <v>-1521525.9064470909</v>
      </c>
      <c r="I2888" s="5">
        <f ca="1">VLOOKUP(CONCATENATE($F2888," ",$G2888),AllocFactorMatrix,(I$4+1),FALSE)*$E2895</f>
        <v>-749477.78105535393</v>
      </c>
      <c r="J2888" s="5">
        <f ca="1">VLOOKUP(CONCATENATE($F2888," ",$G2888),AllocFactorMatrix,(J$4+1),FALSE)*$E2895</f>
        <v>-37049.364769545638</v>
      </c>
      <c r="K2888" s="5">
        <f ca="1">VLOOKUP(CONCATENATE($F2888," ",$G2888),AllocFactorMatrix,(K$4+1),FALSE)*$E2895</f>
        <v>-135709.69982265681</v>
      </c>
      <c r="L2888" s="5">
        <f ca="1">VLOOKUP(CONCATENATE($F2888," ",$G2888),AllocFactorMatrix,(L$4+1),FALSE)*$E2895</f>
        <v>-4271.6595270058606</v>
      </c>
      <c r="M2888" s="5">
        <f ca="1">VLOOKUP(CONCATENATE($F2888," ",$G2888),AllocFactorMatrix,(M$4+1),FALSE)*$E2895</f>
        <v>-400.58256184807146</v>
      </c>
      <c r="N2888" s="5">
        <f t="shared" ca="1" si="1444"/>
        <v>-140381.94191151074</v>
      </c>
      <c r="O2888" s="5">
        <f ca="1">VLOOKUP(CONCATENATE($F2888," ",$G2888),AllocFactorMatrix,(O$4+1),FALSE)*$E2895</f>
        <v>-103160.48296966917</v>
      </c>
      <c r="P2888" s="5">
        <f ca="1">VLOOKUP(CONCATENATE($F2888," ",$G2888),AllocFactorMatrix,(P$4+1),FALSE)*$E2895</f>
        <v>-19221.803449412288</v>
      </c>
      <c r="Q2888" s="5">
        <f ca="1">VLOOKUP(CONCATENATE($F2888," ",$G2888),AllocFactorMatrix,(Q$4+1),FALSE)*$E2895</f>
        <v>-8685.9750687999567</v>
      </c>
      <c r="R2888" s="5">
        <f ca="1">VLOOKUP(CONCATENATE($F2888," ",$G2888),AllocFactorMatrix,(R$4+1),FALSE)*$E2895</f>
        <v>-390.59858958304511</v>
      </c>
      <c r="S2888" s="5">
        <f ca="1">SUBTOTAL(9,O2888:R2888)</f>
        <v>-131458.86007746446</v>
      </c>
      <c r="T2888" s="5">
        <f ca="1">VLOOKUP(CONCATENATE($F2888," ",$G2888),AllocFactorMatrix,(T$4+1),FALSE)*$E2895</f>
        <v>-3603.6598990749512</v>
      </c>
      <c r="U2888" s="5">
        <f ca="1">VLOOKUP(CONCATENATE($F2888," ",$G2888),AllocFactorMatrix,(U$4+1),FALSE)*$E2895</f>
        <v>-58973.280250146643</v>
      </c>
      <c r="V2888" s="5">
        <f ca="1">VLOOKUP(CONCATENATE($F2888," ",$G2888),AllocFactorMatrix,(V$4+1),FALSE)*$E2895</f>
        <v>-311675.44317944563</v>
      </c>
      <c r="W2888" s="5">
        <f ca="1">VLOOKUP(CONCATENATE($F2888," ",$G2888),AllocFactorMatrix,(W$4+1),FALSE)*$E2895</f>
        <v>-56283.419247152749</v>
      </c>
      <c r="X2888" s="5">
        <f ca="1">SUBTOTAL(9,T2888:W2888)</f>
        <v>-430535.80257581995</v>
      </c>
      <c r="Y2888" s="5">
        <f ca="1">VLOOKUP(CONCATENATE($F2888," ",$G2888),AllocFactorMatrix,(Y$4+1),FALSE)*$E2895</f>
        <v>-31680.42062487741</v>
      </c>
      <c r="Z2888" s="5">
        <f ca="1">VLOOKUP(CONCATENATE($F2888," ",$G2888),AllocFactorMatrix,(Z$4+1),FALSE)*$E2895</f>
        <v>-530.63493576416965</v>
      </c>
      <c r="AA2888" s="5">
        <f t="shared" ca="1" si="1445"/>
        <v>-32211.05556064158</v>
      </c>
      <c r="AB2888" s="5">
        <f ca="1">VLOOKUP(CONCATENATE($F2888," ",$G2888),AllocFactorMatrix,(AB$4+1),FALSE)*$E2895</f>
        <v>-411.10049675452393</v>
      </c>
      <c r="AC2888" s="5">
        <f ca="1">VLOOKUP(CONCATENATE($F2888," ",$G2888),AllocFactorMatrix,(AC$4+1),FALSE)*$E2895</f>
        <v>0</v>
      </c>
      <c r="AD2888" s="5">
        <f ca="1">VLOOKUP(CONCATENATE($F2888," ",$G2888),AllocFactorMatrix,(AD$4+1),FALSE)*$E2895</f>
        <v>0</v>
      </c>
    </row>
    <row r="2889" spans="1:30" hidden="1" outlineLevel="1">
      <c r="D2889" s="7"/>
      <c r="E2889" s="51"/>
      <c r="F2889" s="52" t="str">
        <f>F2895</f>
        <v>LABOR_M</v>
      </c>
      <c r="G2889" s="55" t="str">
        <f>$G$9</f>
        <v>BULKTRAN</v>
      </c>
      <c r="H2889" s="4">
        <f t="shared" ca="1" si="1443"/>
        <v>-5559.3789759123047</v>
      </c>
      <c r="I2889" s="5">
        <f ca="1">VLOOKUP(CONCATENATE($F2889," ",$G2889),AllocFactorMatrix,(I$4+1),FALSE)*$E2895</f>
        <v>-2738.4555210381027</v>
      </c>
      <c r="J2889" s="5">
        <f ca="1">VLOOKUP(CONCATENATE($F2889," ",$G2889),AllocFactorMatrix,(J$4+1),FALSE)*$E2895</f>
        <v>-135.37164151984842</v>
      </c>
      <c r="K2889" s="5">
        <f ca="1">VLOOKUP(CONCATENATE($F2889," ",$G2889),AllocFactorMatrix,(K$4+1),FALSE)*$E2895</f>
        <v>-495.85856463212548</v>
      </c>
      <c r="L2889" s="5">
        <f ca="1">VLOOKUP(CONCATENATE($F2889," ",$G2889),AllocFactorMatrix,(L$4+1),FALSE)*$E2895</f>
        <v>-15.607867119492704</v>
      </c>
      <c r="M2889" s="5">
        <f ca="1">VLOOKUP(CONCATENATE($F2889," ",$G2889),AllocFactorMatrix,(M$4+1),FALSE)*$E2895</f>
        <v>-1.4636558359071885</v>
      </c>
      <c r="N2889" s="5">
        <f t="shared" ca="1" si="1444"/>
        <v>-512.93008758752535</v>
      </c>
      <c r="O2889" s="5">
        <f ca="1">VLOOKUP(CONCATENATE($F2889," ",$G2889),AllocFactorMatrix,(O$4+1),FALSE)*$E2895</f>
        <v>-376.92964525706623</v>
      </c>
      <c r="P2889" s="5">
        <f ca="1">VLOOKUP(CONCATENATE($F2889," ",$G2889),AllocFactorMatrix,(P$4+1),FALSE)*$E2895</f>
        <v>-70.232974360136055</v>
      </c>
      <c r="Q2889" s="5">
        <f ca="1">VLOOKUP(CONCATENATE($F2889," ",$G2889),AllocFactorMatrix,(Q$4+1),FALSE)*$E2895</f>
        <v>-31.736973375329171</v>
      </c>
      <c r="R2889" s="5">
        <f ca="1">VLOOKUP(CONCATENATE($F2889," ",$G2889),AllocFactorMatrix,(R$4+1),FALSE)*$E2895</f>
        <v>-1.4271762168148734</v>
      </c>
      <c r="S2889" s="5">
        <f t="shared" ref="S2889:S2895" ca="1" si="1462">SUBTOTAL(9,O2889:R2889)</f>
        <v>-480.32676920934631</v>
      </c>
      <c r="T2889" s="5">
        <f ca="1">VLOOKUP(CONCATENATE($F2889," ",$G2889),AllocFactorMatrix,(T$4+1),FALSE)*$E2895</f>
        <v>-13.167117953342718</v>
      </c>
      <c r="U2889" s="5">
        <f ca="1">VLOOKUP(CONCATENATE($F2889," ",$G2889),AllocFactorMatrix,(U$4+1),FALSE)*$E2895</f>
        <v>-215.47764186863046</v>
      </c>
      <c r="V2889" s="5">
        <f ca="1">VLOOKUP(CONCATENATE($F2889," ",$G2889),AllocFactorMatrix,(V$4+1),FALSE)*$E2895</f>
        <v>-1138.8053918621945</v>
      </c>
      <c r="W2889" s="5">
        <f ca="1">VLOOKUP(CONCATENATE($F2889," ",$G2889),AllocFactorMatrix,(W$4+1),FALSE)*$E2895</f>
        <v>-205.649378909185</v>
      </c>
      <c r="X2889" s="5">
        <f t="shared" ref="X2889:X2895" ca="1" si="1463">SUBTOTAL(9,T2889:W2889)</f>
        <v>-1573.0995305933527</v>
      </c>
      <c r="Y2889" s="5">
        <f ca="1">VLOOKUP(CONCATENATE($F2889," ",$G2889),AllocFactorMatrix,(Y$4+1),FALSE)*$E2895</f>
        <v>-115.75449594628807</v>
      </c>
      <c r="Z2889" s="5">
        <f ca="1">VLOOKUP(CONCATENATE($F2889," ",$G2889),AllocFactorMatrix,(Z$4+1),FALSE)*$E2895</f>
        <v>-1.938843560449415</v>
      </c>
      <c r="AA2889" s="5">
        <f t="shared" ca="1" si="1445"/>
        <v>-117.69333950673749</v>
      </c>
      <c r="AB2889" s="5">
        <f ca="1">VLOOKUP(CONCATENATE($F2889," ",$G2889),AllocFactorMatrix,(AB$4+1),FALSE)*$E2895</f>
        <v>-1.5020864573913049</v>
      </c>
      <c r="AC2889" s="5">
        <f ca="1">VLOOKUP(CONCATENATE($F2889," ",$G2889),AllocFactorMatrix,(AC$4+1),FALSE)*$E2895</f>
        <v>0</v>
      </c>
      <c r="AD2889" s="5">
        <f ca="1">VLOOKUP(CONCATENATE($F2889," ",$G2889),AllocFactorMatrix,(AD$4+1),FALSE)*$E2895</f>
        <v>0</v>
      </c>
    </row>
    <row r="2890" spans="1:30" hidden="1" outlineLevel="1">
      <c r="D2890" s="7"/>
      <c r="E2890" s="51"/>
      <c r="F2890" s="52" t="str">
        <f>F2895</f>
        <v>LABOR_M</v>
      </c>
      <c r="G2890" s="55" t="str">
        <f>$G$10</f>
        <v>SUBTRAN</v>
      </c>
      <c r="H2890" s="4">
        <f t="shared" ca="1" si="1443"/>
        <v>-1222.8327795010234</v>
      </c>
      <c r="I2890" s="5">
        <f ca="1">VLOOKUP(CONCATENATE($F2890," ",$G2890),AllocFactorMatrix,(I$4+1),FALSE)*$E2895</f>
        <v>-595.35745551278796</v>
      </c>
      <c r="J2890" s="5">
        <f ca="1">VLOOKUP(CONCATENATE($F2890," ",$G2890),AllocFactorMatrix,(J$4+1),FALSE)*$E2895</f>
        <v>-28.732729623063999</v>
      </c>
      <c r="K2890" s="5">
        <f ca="1">VLOOKUP(CONCATENATE($F2890," ",$G2890),AllocFactorMatrix,(K$4+1),FALSE)*$E2895</f>
        <v>-104.52826547088124</v>
      </c>
      <c r="L2890" s="5">
        <f ca="1">VLOOKUP(CONCATENATE($F2890," ",$G2890),AllocFactorMatrix,(L$4+1),FALSE)*$E2895</f>
        <v>-3.2287797720491049</v>
      </c>
      <c r="M2890" s="5">
        <f ca="1">VLOOKUP(CONCATENATE($F2890," ",$G2890),AllocFactorMatrix,(M$4+1),FALSE)*$E2895</f>
        <v>-0.40212744465698258</v>
      </c>
      <c r="N2890" s="5">
        <f t="shared" ca="1" si="1444"/>
        <v>-108.15917268758733</v>
      </c>
      <c r="O2890" s="5">
        <f ca="1">VLOOKUP(CONCATENATE($F2890," ",$G2890),AllocFactorMatrix,(O$4+1),FALSE)*$E2895</f>
        <v>-78.972738320708373</v>
      </c>
      <c r="P2890" s="5">
        <f ca="1">VLOOKUP(CONCATENATE($F2890," ",$G2890),AllocFactorMatrix,(P$4+1),FALSE)*$E2895</f>
        <v>-14.680939943500732</v>
      </c>
      <c r="Q2890" s="5">
        <f ca="1">VLOOKUP(CONCATENATE($F2890," ",$G2890),AllocFactorMatrix,(Q$4+1),FALSE)*$E2895</f>
        <v>-8.7353341954454677</v>
      </c>
      <c r="R2890" s="5">
        <f ca="1">VLOOKUP(CONCATENATE($F2890," ",$G2890),AllocFactorMatrix,(R$4+1),FALSE)*$E2895</f>
        <v>0</v>
      </c>
      <c r="S2890" s="5">
        <f t="shared" ca="1" si="1462"/>
        <v>-102.38901245965457</v>
      </c>
      <c r="T2890" s="5">
        <f ca="1">VLOOKUP(CONCATENATE($F2890," ",$G2890),AllocFactorMatrix,(T$4+1),FALSE)*$E2895</f>
        <v>-2.7575924217795826</v>
      </c>
      <c r="U2890" s="5">
        <f ca="1">VLOOKUP(CONCATENATE($F2890," ",$G2890),AllocFactorMatrix,(U$4+1),FALSE)*$E2895</f>
        <v>-45.143362377201136</v>
      </c>
      <c r="V2890" s="5">
        <f ca="1">VLOOKUP(CONCATENATE($F2890," ",$G2890),AllocFactorMatrix,(V$4+1),FALSE)*$E2895</f>
        <v>-314.49950005030263</v>
      </c>
      <c r="W2890" s="5">
        <f ca="1">VLOOKUP(CONCATENATE($F2890," ",$G2890),AllocFactorMatrix,(W$4+1),FALSE)*$E2895</f>
        <v>0</v>
      </c>
      <c r="X2890" s="5">
        <f t="shared" ca="1" si="1463"/>
        <v>-362.40045484928334</v>
      </c>
      <c r="Y2890" s="5">
        <f ca="1">VLOOKUP(CONCATENATE($F2890," ",$G2890),AllocFactorMatrix,(Y$4+1),FALSE)*$E2895</f>
        <v>-23.768480526604314</v>
      </c>
      <c r="Z2890" s="5">
        <f ca="1">VLOOKUP(CONCATENATE($F2890," ",$G2890),AllocFactorMatrix,(Z$4+1),FALSE)*$E2895</f>
        <v>-0.39622121612162531</v>
      </c>
      <c r="AA2890" s="5">
        <f t="shared" ca="1" si="1445"/>
        <v>-24.164701742725939</v>
      </c>
      <c r="AB2890" s="5">
        <f ca="1">VLOOKUP(CONCATENATE($F2890," ",$G2890),AllocFactorMatrix,(AB$4+1),FALSE)*$E2895</f>
        <v>-0.31739568477623437</v>
      </c>
      <c r="AC2890" s="5">
        <f ca="1">VLOOKUP(CONCATENATE($F2890," ",$G2890),AllocFactorMatrix,(AC$4+1),FALSE)*$E2895</f>
        <v>-1.0792131806664371</v>
      </c>
      <c r="AD2890" s="5">
        <f ca="1">VLOOKUP(CONCATENATE($F2890," ",$G2890),AllocFactorMatrix,(AD$4+1),FALSE)*$E2895</f>
        <v>-0.23264376047763974</v>
      </c>
    </row>
    <row r="2891" spans="1:30" hidden="1" outlineLevel="1">
      <c r="D2891" s="7"/>
      <c r="E2891" s="51"/>
      <c r="F2891" s="52" t="str">
        <f>F2895</f>
        <v>LABOR_M</v>
      </c>
      <c r="G2891" s="55" t="str">
        <f>$G$11</f>
        <v>DISTPRI</v>
      </c>
      <c r="H2891" s="4">
        <f t="shared" ca="1" si="1443"/>
        <v>-783467.10100204661</v>
      </c>
      <c r="I2891" s="5">
        <f ca="1">VLOOKUP(CONCATENATE($F2891," ",$G2891),AllocFactorMatrix,(I$4+1),FALSE)*$E2895</f>
        <v>-523624.47888470389</v>
      </c>
      <c r="J2891" s="5">
        <f ca="1">VLOOKUP(CONCATENATE($F2891," ",$G2891),AllocFactorMatrix,(J$4+1),FALSE)*$E2895</f>
        <v>-24682.290993580875</v>
      </c>
      <c r="K2891" s="5">
        <f ca="1">VLOOKUP(CONCATENATE($F2891," ",$G2891),AllocFactorMatrix,(K$4+1),FALSE)*$E2895</f>
        <v>-89622.913432857182</v>
      </c>
      <c r="L2891" s="5">
        <f ca="1">VLOOKUP(CONCATENATE($F2891," ",$G2891),AllocFactorMatrix,(L$4+1),FALSE)*$E2895</f>
        <v>-2769.8143719499039</v>
      </c>
      <c r="M2891" s="5">
        <f ca="1">VLOOKUP(CONCATENATE($F2891," ",$G2891),AllocFactorMatrix,(M$4+1),FALSE)*$E2895</f>
        <v>0</v>
      </c>
      <c r="N2891" s="5">
        <f t="shared" ca="1" si="1444"/>
        <v>-92392.727804807088</v>
      </c>
      <c r="O2891" s="5">
        <f ca="1">VLOOKUP(CONCATENATE($F2891," ",$G2891),AllocFactorMatrix,(O$4+1),FALSE)*$E2895</f>
        <v>-67201.520328783154</v>
      </c>
      <c r="P2891" s="5">
        <f ca="1">VLOOKUP(CONCATENATE($F2891," ",$G2891),AllocFactorMatrix,(P$4+1),FALSE)*$E2895</f>
        <v>-12516.287683496139</v>
      </c>
      <c r="Q2891" s="5">
        <f ca="1">VLOOKUP(CONCATENATE($F2891," ",$G2891),AllocFactorMatrix,(Q$4+1),FALSE)*$E2895</f>
        <v>0</v>
      </c>
      <c r="R2891" s="5">
        <f ca="1">VLOOKUP(CONCATENATE($F2891," ",$G2891),AllocFactorMatrix,(R$4+1),FALSE)*$E2895</f>
        <v>0</v>
      </c>
      <c r="S2891" s="5">
        <f t="shared" ca="1" si="1462"/>
        <v>-79717.808012279289</v>
      </c>
      <c r="T2891" s="5">
        <f ca="1">VLOOKUP(CONCATENATE($F2891," ",$G2891),AllocFactorMatrix,(T$4+1),FALSE)*$E2895</f>
        <v>-2395.6927865722</v>
      </c>
      <c r="U2891" s="5">
        <f ca="1">VLOOKUP(CONCATENATE($F2891," ",$G2891),AllocFactorMatrix,(U$4+1),FALSE)*$E2895</f>
        <v>-38637.103563326251</v>
      </c>
      <c r="V2891" s="5">
        <f ca="1">VLOOKUP(CONCATENATE($F2891," ",$G2891),AllocFactorMatrix,(V$4+1),FALSE)*$E2895</f>
        <v>0</v>
      </c>
      <c r="W2891" s="5">
        <f ca="1">VLOOKUP(CONCATENATE($F2891," ",$G2891),AllocFactorMatrix,(W$4+1),FALSE)*$E2895</f>
        <v>0</v>
      </c>
      <c r="X2891" s="5">
        <f t="shared" ca="1" si="1463"/>
        <v>-41032.796349898454</v>
      </c>
      <c r="Y2891" s="5">
        <f ca="1">VLOOKUP(CONCATENATE($F2891," ",$G2891),AllocFactorMatrix,(Y$4+1),FALSE)*$E2895</f>
        <v>-20264.346666326004</v>
      </c>
      <c r="Z2891" s="5">
        <f ca="1">VLOOKUP(CONCATENATE($F2891," ",$G2891),AllocFactorMatrix,(Z$4+1),FALSE)*$E2895</f>
        <v>-338.08862743691611</v>
      </c>
      <c r="AA2891" s="5">
        <f t="shared" ca="1" si="1445"/>
        <v>-20602.435293762919</v>
      </c>
      <c r="AB2891" s="5">
        <f ca="1">VLOOKUP(CONCATENATE($F2891," ",$G2891),AllocFactorMatrix,(AB$4+1),FALSE)*$E2895</f>
        <v>-273.90843761426203</v>
      </c>
      <c r="AC2891" s="5">
        <f ca="1">VLOOKUP(CONCATENATE($F2891," ",$G2891),AllocFactorMatrix,(AC$4+1),FALSE)*$E2895</f>
        <v>-938.37225328400109</v>
      </c>
      <c r="AD2891" s="5">
        <f ca="1">VLOOKUP(CONCATENATE($F2891," ",$G2891),AllocFactorMatrix,(AD$4+1),FALSE)*$E2895</f>
        <v>-202.28297211590518</v>
      </c>
    </row>
    <row r="2892" spans="1:30" hidden="1" outlineLevel="1">
      <c r="D2892" s="7"/>
      <c r="E2892" s="51"/>
      <c r="F2892" s="52" t="str">
        <f>F2895</f>
        <v>LABOR_M</v>
      </c>
      <c r="G2892" s="55" t="str">
        <f>$G$12</f>
        <v>DISTSEC</v>
      </c>
      <c r="H2892" s="4">
        <f t="shared" ca="1" si="1443"/>
        <v>-323346.50891711068</v>
      </c>
      <c r="I2892" s="5">
        <f ca="1">VLOOKUP(CONCATENATE($F2892," ",$G2892),AllocFactorMatrix,(I$4+1),FALSE)*$E2895</f>
        <v>-241766.65408834381</v>
      </c>
      <c r="J2892" s="5">
        <f ca="1">VLOOKUP(CONCATENATE($F2892," ",$G2892),AllocFactorMatrix,(J$4+1),FALSE)*$E2895</f>
        <v>-11655.647446897041</v>
      </c>
      <c r="K2892" s="5">
        <f ca="1">VLOOKUP(CONCATENATE($F2892," ",$G2892),AllocFactorMatrix,(K$4+1),FALSE)*$E2895</f>
        <v>-35169.94569182775</v>
      </c>
      <c r="L2892" s="5">
        <f ca="1">VLOOKUP(CONCATENATE($F2892," ",$G2892),AllocFactorMatrix,(L$4+1),FALSE)*$E2895</f>
        <v>0</v>
      </c>
      <c r="M2892" s="5">
        <f ca="1">VLOOKUP(CONCATENATE($F2892," ",$G2892),AllocFactorMatrix,(M$4+1),FALSE)*$E2895</f>
        <v>0</v>
      </c>
      <c r="N2892" s="5">
        <f t="shared" ca="1" si="1444"/>
        <v>-35169.94569182775</v>
      </c>
      <c r="O2892" s="5">
        <f ca="1">VLOOKUP(CONCATENATE($F2892," ",$G2892),AllocFactorMatrix,(O$4+1),FALSE)*$E2895</f>
        <v>-22410.426284633024</v>
      </c>
      <c r="P2892" s="5">
        <f ca="1">VLOOKUP(CONCATENATE($F2892," ",$G2892),AllocFactorMatrix,(P$4+1),FALSE)*$E2895</f>
        <v>0</v>
      </c>
      <c r="Q2892" s="5">
        <f ca="1">VLOOKUP(CONCATENATE($F2892," ",$G2892),AllocFactorMatrix,(Q$4+1),FALSE)*$E2895</f>
        <v>0</v>
      </c>
      <c r="R2892" s="5">
        <f ca="1">VLOOKUP(CONCATENATE($F2892," ",$G2892),AllocFactorMatrix,(R$4+1),FALSE)*$E2895</f>
        <v>0</v>
      </c>
      <c r="S2892" s="5">
        <f t="shared" ca="1" si="1462"/>
        <v>-22410.426284633024</v>
      </c>
      <c r="T2892" s="5">
        <f ca="1">VLOOKUP(CONCATENATE($F2892," ",$G2892),AllocFactorMatrix,(T$4+1),FALSE)*$E2895</f>
        <v>-605.93091265593625</v>
      </c>
      <c r="U2892" s="5">
        <f ca="1">VLOOKUP(CONCATENATE($F2892," ",$G2892),AllocFactorMatrix,(U$4+1),FALSE)*$E2895</f>
        <v>0</v>
      </c>
      <c r="V2892" s="5">
        <f ca="1">VLOOKUP(CONCATENATE($F2892," ",$G2892),AllocFactorMatrix,(V$4+1),FALSE)*$E2895</f>
        <v>0</v>
      </c>
      <c r="W2892" s="5">
        <f ca="1">VLOOKUP(CONCATENATE($F2892," ",$G2892),AllocFactorMatrix,(W$4+1),FALSE)*$E2895</f>
        <v>0</v>
      </c>
      <c r="X2892" s="5">
        <f t="shared" ca="1" si="1463"/>
        <v>-605.93091265593625</v>
      </c>
      <c r="Y2892" s="5">
        <f ca="1">VLOOKUP(CONCATENATE($F2892," ",$G2892),AllocFactorMatrix,(Y$4+1),FALSE)*$E2895</f>
        <v>-8265.9533540283301</v>
      </c>
      <c r="Z2892" s="5">
        <f ca="1">VLOOKUP(CONCATENATE($F2892," ",$G2892),AllocFactorMatrix,(Z$4+1),FALSE)*$E2895</f>
        <v>0</v>
      </c>
      <c r="AA2892" s="5">
        <f t="shared" ca="1" si="1445"/>
        <v>-8265.9533540283301</v>
      </c>
      <c r="AB2892" s="5">
        <f ca="1">VLOOKUP(CONCATENATE($F2892," ",$G2892),AllocFactorMatrix,(AB$4+1),FALSE)*$E2895</f>
        <v>-85.776063860549925</v>
      </c>
      <c r="AC2892" s="5">
        <f ca="1">VLOOKUP(CONCATENATE($F2892," ",$G2892),AllocFactorMatrix,(AC$4+1),FALSE)*$E2895</f>
        <v>-2912.427276003596</v>
      </c>
      <c r="AD2892" s="5">
        <f ca="1">VLOOKUP(CONCATENATE($F2892," ",$G2892),AllocFactorMatrix,(AD$4+1),FALSE)*$E2895</f>
        <v>-473.74779886057587</v>
      </c>
    </row>
    <row r="2893" spans="1:30" hidden="1" outlineLevel="1">
      <c r="D2893" s="7"/>
      <c r="E2893" s="51"/>
      <c r="F2893" s="52" t="str">
        <f>F2895</f>
        <v>LABOR_M</v>
      </c>
      <c r="G2893" s="55" t="str">
        <f>$G$13</f>
        <v>ENERGY</v>
      </c>
      <c r="H2893" s="4">
        <f t="shared" ca="1" si="1443"/>
        <v>-400548.61826901248</v>
      </c>
      <c r="I2893" s="5">
        <f ca="1">VLOOKUP(CONCATENATE($F2893," ",$G2893),AllocFactorMatrix,(I$4+1),FALSE)*$E2895</f>
        <v>-150296.69193284863</v>
      </c>
      <c r="J2893" s="5">
        <f ca="1">VLOOKUP(CONCATENATE($F2893," ",$G2893),AllocFactorMatrix,(J$4+1),FALSE)*$E2895</f>
        <v>-9740.1968236204939</v>
      </c>
      <c r="K2893" s="5">
        <f ca="1">VLOOKUP(CONCATENATE($F2893," ",$G2893),AllocFactorMatrix,(K$4+1),FALSE)*$E2895</f>
        <v>-32679.416216922713</v>
      </c>
      <c r="L2893" s="5">
        <f ca="1">VLOOKUP(CONCATENATE($F2893," ",$G2893),AllocFactorMatrix,(L$4+1),FALSE)*$E2895</f>
        <v>-1038.6260372762601</v>
      </c>
      <c r="M2893" s="5">
        <f ca="1">VLOOKUP(CONCATENATE($F2893," ",$G2893),AllocFactorMatrix,(M$4+1),FALSE)*$E2895</f>
        <v>-95.749178880417375</v>
      </c>
      <c r="N2893" s="5">
        <f t="shared" ca="1" si="1444"/>
        <v>-33813.791433079394</v>
      </c>
      <c r="O2893" s="5">
        <f ca="1">VLOOKUP(CONCATENATE($F2893," ",$G2893),AllocFactorMatrix,(O$4+1),FALSE)*$E2895</f>
        <v>-29794.279749320907</v>
      </c>
      <c r="P2893" s="5">
        <f ca="1">VLOOKUP(CONCATENATE($F2893," ",$G2893),AllocFactorMatrix,(P$4+1),FALSE)*$E2895</f>
        <v>-5523.2861739497775</v>
      </c>
      <c r="Q2893" s="5">
        <f ca="1">VLOOKUP(CONCATENATE($F2893," ",$G2893),AllocFactorMatrix,(Q$4+1),FALSE)*$E2895</f>
        <v>-2509.6398638137402</v>
      </c>
      <c r="R2893" s="5">
        <f ca="1">VLOOKUP(CONCATENATE($F2893," ",$G2893),AllocFactorMatrix,(R$4+1),FALSE)*$E2895</f>
        <v>-116.28200025910253</v>
      </c>
      <c r="S2893" s="5">
        <f t="shared" ca="1" si="1462"/>
        <v>-37943.487787343525</v>
      </c>
      <c r="T2893" s="5">
        <f ca="1">VLOOKUP(CONCATENATE($F2893," ",$G2893),AllocFactorMatrix,(T$4+1),FALSE)*$E2895</f>
        <v>-1141.7732600411089</v>
      </c>
      <c r="U2893" s="5">
        <f ca="1">VLOOKUP(CONCATENATE($F2893," ",$G2893),AllocFactorMatrix,(U$4+1),FALSE)*$E2895</f>
        <v>-20047.827979078433</v>
      </c>
      <c r="V2893" s="5">
        <f ca="1">VLOOKUP(CONCATENATE($F2893," ",$G2893),AllocFactorMatrix,(V$4+1),FALSE)*$E2895</f>
        <v>-113823.24383074975</v>
      </c>
      <c r="W2893" s="5">
        <f ca="1">VLOOKUP(CONCATENATE($F2893," ",$G2893),AllocFactorMatrix,(W$4+1),FALSE)*$E2895</f>
        <v>-21594.933349325107</v>
      </c>
      <c r="X2893" s="5">
        <f t="shared" ca="1" si="1463"/>
        <v>-156607.77841919442</v>
      </c>
      <c r="Y2893" s="5">
        <f ca="1">VLOOKUP(CONCATENATE($F2893," ",$G2893),AllocFactorMatrix,(Y$4+1),FALSE)*$E2895</f>
        <v>-8072.1684870564004</v>
      </c>
      <c r="Z2893" s="5">
        <f ca="1">VLOOKUP(CONCATENATE($F2893," ",$G2893),AllocFactorMatrix,(Z$4+1),FALSE)*$E2895</f>
        <v>-131.40203468572795</v>
      </c>
      <c r="AA2893" s="5">
        <f t="shared" ca="1" si="1445"/>
        <v>-8203.5705217421291</v>
      </c>
      <c r="AB2893" s="5">
        <f ca="1">VLOOKUP(CONCATENATE($F2893," ",$G2893),AllocFactorMatrix,(AB$4+1),FALSE)*$E2895</f>
        <v>-146.56839966162923</v>
      </c>
      <c r="AC2893" s="5">
        <f ca="1">VLOOKUP(CONCATENATE($F2893," ",$G2893),AllocFactorMatrix,(AC$4+1),FALSE)*$E2895</f>
        <v>-3169.3453756856961</v>
      </c>
      <c r="AD2893" s="5">
        <f ca="1">VLOOKUP(CONCATENATE($F2893," ",$G2893),AllocFactorMatrix,(AD$4+1),FALSE)*$E2895</f>
        <v>-627.18757583660556</v>
      </c>
    </row>
    <row r="2894" spans="1:30" hidden="1" outlineLevel="1">
      <c r="D2894" s="7"/>
      <c r="E2894" s="51"/>
      <c r="F2894" s="52" t="str">
        <f>F2895</f>
        <v>LABOR_M</v>
      </c>
      <c r="G2894" s="55" t="str">
        <f>$G$14</f>
        <v>CUSTOMER</v>
      </c>
      <c r="H2894" s="4">
        <f t="shared" ca="1" si="1443"/>
        <v>-301907.65360932623</v>
      </c>
      <c r="I2894" s="5">
        <f ca="1">VLOOKUP(CONCATENATE($F2894," ",$G2894),AllocFactorMatrix,(I$4+1),FALSE)*$E2895</f>
        <v>-215713.31809579828</v>
      </c>
      <c r="J2894" s="5">
        <f ca="1">VLOOKUP(CONCATENATE($F2894," ",$G2894),AllocFactorMatrix,(J$4+1),FALSE)*$E2895</f>
        <v>-36915.651769246331</v>
      </c>
      <c r="K2894" s="5">
        <f ca="1">VLOOKUP(CONCATENATE($F2894," ",$G2894),AllocFactorMatrix,(K$4+1),FALSE)*$E2895</f>
        <v>-10629.718079624576</v>
      </c>
      <c r="L2894" s="5">
        <f ca="1">VLOOKUP(CONCATENATE($F2894," ",$G2894),AllocFactorMatrix,(L$4+1),FALSE)*$E2895</f>
        <v>-1776.8946829262798</v>
      </c>
      <c r="M2894" s="5">
        <f ca="1">VLOOKUP(CONCATENATE($F2894," ",$G2894),AllocFactorMatrix,(M$4+1),FALSE)*$E2895</f>
        <v>-280.74083883979733</v>
      </c>
      <c r="N2894" s="5">
        <f t="shared" ca="1" si="1444"/>
        <v>-12687.353601390654</v>
      </c>
      <c r="O2894" s="5">
        <f ca="1">VLOOKUP(CONCATENATE($F2894," ",$G2894),AllocFactorMatrix,(O$4+1),FALSE)*$E2895</f>
        <v>-1983.5302328540447</v>
      </c>
      <c r="P2894" s="5">
        <f ca="1">VLOOKUP(CONCATENATE($F2894," ",$G2894),AllocFactorMatrix,(P$4+1),FALSE)*$E2895</f>
        <v>-509.42551139524147</v>
      </c>
      <c r="Q2894" s="5">
        <f ca="1">VLOOKUP(CONCATENATE($F2894," ",$G2894),AllocFactorMatrix,(Q$4+1),FALSE)*$E2895</f>
        <v>-974.37201096944659</v>
      </c>
      <c r="R2894" s="5">
        <f ca="1">VLOOKUP(CONCATENATE($F2894," ",$G2894),AllocFactorMatrix,(R$4+1),FALSE)*$E2895</f>
        <v>-170.06169675644833</v>
      </c>
      <c r="S2894" s="5">
        <f t="shared" ca="1" si="1462"/>
        <v>-3637.3894519751811</v>
      </c>
      <c r="T2894" s="5">
        <f ca="1">VLOOKUP(CONCATENATE($F2894," ",$G2894),AllocFactorMatrix,(T$4+1),FALSE)*$E2895</f>
        <v>-13.794960678543669</v>
      </c>
      <c r="U2894" s="5">
        <f ca="1">VLOOKUP(CONCATENATE($F2894," ",$G2894),AllocFactorMatrix,(U$4+1),FALSE)*$E2895</f>
        <v>-303.27678061167245</v>
      </c>
      <c r="V2894" s="5">
        <f ca="1">VLOOKUP(CONCATENATE($F2894," ",$G2894),AllocFactorMatrix,(V$4+1),FALSE)*$E2895</f>
        <v>-1433.6700411851393</v>
      </c>
      <c r="W2894" s="5">
        <f ca="1">VLOOKUP(CONCATENATE($F2894," ",$G2894),AllocFactorMatrix,(W$4+1),FALSE)*$E2895</f>
        <v>-255.18755321647919</v>
      </c>
      <c r="X2894" s="5">
        <f t="shared" ca="1" si="1463"/>
        <v>-2005.9293356918347</v>
      </c>
      <c r="Y2894" s="5">
        <f ca="1">VLOOKUP(CONCATENATE($F2894," ",$G2894),AllocFactorMatrix,(Y$4+1),FALSE)*$E2895</f>
        <v>-542.89628240717911</v>
      </c>
      <c r="Z2894" s="5">
        <f ca="1">VLOOKUP(CONCATENATE($F2894," ",$G2894),AllocFactorMatrix,(Z$4+1),FALSE)*$E2895</f>
        <v>-8.6009690759606592</v>
      </c>
      <c r="AA2894" s="5">
        <f t="shared" ca="1" si="1445"/>
        <v>-551.49725148313973</v>
      </c>
      <c r="AB2894" s="5">
        <f ca="1">VLOOKUP(CONCATENATE($F2894," ",$G2894),AllocFactorMatrix,(AB$4+1),FALSE)*$E2895</f>
        <v>-15.469795721945449</v>
      </c>
      <c r="AC2894" s="5">
        <f ca="1">VLOOKUP(CONCATENATE($F2894," ",$G2894),AllocFactorMatrix,(AC$4+1),FALSE)*$E2895</f>
        <v>-23808.512866065641</v>
      </c>
      <c r="AD2894" s="5">
        <f ca="1">VLOOKUP(CONCATENATE($F2894," ",$G2894),AllocFactorMatrix,(AD$4+1),FALSE)*$E2895</f>
        <v>-6572.5314419531687</v>
      </c>
    </row>
    <row r="2895" spans="1:30" collapsed="1">
      <c r="D2895" s="7" t="s">
        <v>284</v>
      </c>
      <c r="E2895" s="40">
        <v>-3337578</v>
      </c>
      <c r="F2895" s="10" t="s">
        <v>70</v>
      </c>
      <c r="G2895" s="55" t="str">
        <f>$G$15</f>
        <v>TOTAL</v>
      </c>
      <c r="H2895" s="4">
        <f t="shared" ca="1" si="1443"/>
        <v>-3337578</v>
      </c>
      <c r="I2895" s="5">
        <f ca="1">VLOOKUP(CONCATENATE($F2895," ",$G2895),AllocFactorMatrix,(I$4+1),FALSE)*$E2895</f>
        <v>-1884212.7370335993</v>
      </c>
      <c r="J2895" s="5">
        <f ca="1">VLOOKUP(CONCATENATE($F2895," ",$G2895),AllocFactorMatrix,(J$4+1),FALSE)*$E2895</f>
        <v>-120207.25617403329</v>
      </c>
      <c r="K2895" s="5">
        <f ca="1">VLOOKUP(CONCATENATE($F2895," ",$G2895),AllocFactorMatrix,(K$4+1),FALSE)*$E2895</f>
        <v>-304412.08007399208</v>
      </c>
      <c r="L2895" s="5">
        <f ca="1">VLOOKUP(CONCATENATE($F2895," ",$G2895),AllocFactorMatrix,(L$4+1),FALSE)*$E2895</f>
        <v>-9875.8312660498486</v>
      </c>
      <c r="M2895" s="5">
        <f ca="1">VLOOKUP(CONCATENATE($F2895," ",$G2895),AllocFactorMatrix,(M$4+1),FALSE)*$E2895</f>
        <v>-778.93836284885037</v>
      </c>
      <c r="N2895" s="5">
        <f t="shared" ca="1" si="1444"/>
        <v>-315066.84970289073</v>
      </c>
      <c r="O2895" s="5">
        <f ca="1">VLOOKUP(CONCATENATE($F2895," ",$G2895),AllocFactorMatrix,(O$4+1),FALSE)*$E2895</f>
        <v>-225006.14194883805</v>
      </c>
      <c r="P2895" s="5">
        <f ca="1">VLOOKUP(CONCATENATE($F2895," ",$G2895),AllocFactorMatrix,(P$4+1),FALSE)*$E2895</f>
        <v>-37855.716732557077</v>
      </c>
      <c r="Q2895" s="5">
        <f ca="1">VLOOKUP(CONCATENATE($F2895," ",$G2895),AllocFactorMatrix,(Q$4+1),FALSE)*$E2895</f>
        <v>-12210.459251153918</v>
      </c>
      <c r="R2895" s="5">
        <f ca="1">VLOOKUP(CONCATENATE($F2895," ",$G2895),AllocFactorMatrix,(R$4+1),FALSE)*$E2895</f>
        <v>-678.36946281541088</v>
      </c>
      <c r="S2895" s="5">
        <f t="shared" ca="1" si="1462"/>
        <v>-275750.68739536445</v>
      </c>
      <c r="T2895" s="5">
        <f ca="1">VLOOKUP(CONCATENATE($F2895," ",$G2895),AllocFactorMatrix,(T$4+1),FALSE)*$E2895</f>
        <v>-7776.7765293978619</v>
      </c>
      <c r="U2895" s="5">
        <f ca="1">VLOOKUP(CONCATENATE($F2895," ",$G2895),AllocFactorMatrix,(U$4+1),FALSE)*$E2895</f>
        <v>-118222.10957740885</v>
      </c>
      <c r="V2895" s="5">
        <f ca="1">VLOOKUP(CONCATENATE($F2895," ",$G2895),AllocFactorMatrix,(V$4+1),FALSE)*$E2895</f>
        <v>-428385.661943293</v>
      </c>
      <c r="W2895" s="5">
        <f ca="1">VLOOKUP(CONCATENATE($F2895," ",$G2895),AllocFactorMatrix,(W$4+1),FALSE)*$E2895</f>
        <v>-78339.189528603529</v>
      </c>
      <c r="X2895" s="5">
        <f t="shared" ca="1" si="1463"/>
        <v>-632723.73757870332</v>
      </c>
      <c r="Y2895" s="5">
        <f ca="1">VLOOKUP(CONCATENATE($F2895," ",$G2895),AllocFactorMatrix,(Y$4+1),FALSE)*$E2895</f>
        <v>-68965.308391168219</v>
      </c>
      <c r="Z2895" s="5">
        <f ca="1">VLOOKUP(CONCATENATE($F2895," ",$G2895),AllocFactorMatrix,(Z$4+1),FALSE)*$E2895</f>
        <v>-1011.0616317393454</v>
      </c>
      <c r="AA2895" s="5">
        <f t="shared" ca="1" si="1445"/>
        <v>-69976.370022907562</v>
      </c>
      <c r="AB2895" s="5">
        <f ca="1">VLOOKUP(CONCATENATE($F2895," ",$G2895),AllocFactorMatrix,(AB$4+1),FALSE)*$E2895</f>
        <v>-934.64267575507802</v>
      </c>
      <c r="AC2895" s="5">
        <f ca="1">VLOOKUP(CONCATENATE($F2895," ",$G2895),AllocFactorMatrix,(AC$4+1),FALSE)*$E2895</f>
        <v>-30829.736984219599</v>
      </c>
      <c r="AD2895" s="5">
        <f ca="1">VLOOKUP(CONCATENATE($F2895," ",$G2895),AllocFactorMatrix,(AD$4+1),FALSE)*$E2895</f>
        <v>-7875.9824325267318</v>
      </c>
    </row>
    <row r="2896" spans="1:30" s="51" customFormat="1" hidden="1" outlineLevel="1">
      <c r="A2896" s="56"/>
      <c r="B2896" s="111"/>
      <c r="C2896" s="55"/>
      <c r="D2896" s="55"/>
      <c r="F2896" s="52" t="str">
        <f>F2903</f>
        <v>PROD_DEMAND</v>
      </c>
      <c r="G2896" s="55" t="str">
        <f>$G$8</f>
        <v>PRODUCTION</v>
      </c>
      <c r="H2896" s="53">
        <f t="shared" si="1443"/>
        <v>34389.999999999993</v>
      </c>
      <c r="I2896" s="54">
        <f>VLOOKUP(CONCATENATE($F2896," ",$G2896),AllocFactorMatrix,(I$4+1),FALSE)*$E2903</f>
        <v>16939.929041812797</v>
      </c>
      <c r="J2896" s="54">
        <f>VLOOKUP(CONCATENATE($F2896," ",$G2896),AllocFactorMatrix,(J$4+1),FALSE)*$E2903</f>
        <v>837.40122269747258</v>
      </c>
      <c r="K2896" s="54">
        <f>VLOOKUP(CONCATENATE($F2896," ",$G2896),AllocFactorMatrix,(K$4+1),FALSE)*$E2903</f>
        <v>3067.3526866191801</v>
      </c>
      <c r="L2896" s="54">
        <f>VLOOKUP(CONCATENATE($F2896," ",$G2896),AllocFactorMatrix,(L$4+1),FALSE)*$E2903</f>
        <v>96.549372252729285</v>
      </c>
      <c r="M2896" s="54">
        <f>VLOOKUP(CONCATENATE($F2896," ",$G2896),AllocFactorMatrix,(M$4+1),FALSE)*$E2903</f>
        <v>9.054091188051828</v>
      </c>
      <c r="N2896" s="54">
        <f t="shared" si="1444"/>
        <v>3172.9561500599611</v>
      </c>
      <c r="O2896" s="54">
        <f>VLOOKUP(CONCATENATE($F2896," ",$G2896),AllocFactorMatrix,(O$4+1),FALSE)*$E2903</f>
        <v>2331.6652015548766</v>
      </c>
      <c r="P2896" s="54">
        <f>VLOOKUP(CONCATENATE($F2896," ",$G2896),AllocFactorMatrix,(P$4+1),FALSE)*$E2903</f>
        <v>434.45715766278028</v>
      </c>
      <c r="Q2896" s="54">
        <f>VLOOKUP(CONCATENATE($F2896," ",$G2896),AllocFactorMatrix,(Q$4+1),FALSE)*$E2903</f>
        <v>196.32309995532614</v>
      </c>
      <c r="R2896" s="54">
        <f>VLOOKUP(CONCATENATE($F2896," ",$G2896),AllocFactorMatrix,(R$4+1),FALSE)*$E2903</f>
        <v>8.8284303532678798</v>
      </c>
      <c r="S2896" s="54">
        <f>SUBTOTAL(9,O2896:R2896)</f>
        <v>2971.273889526251</v>
      </c>
      <c r="T2896" s="54">
        <f>VLOOKUP(CONCATENATE($F2896," ",$G2896),AllocFactorMatrix,(T$4+1),FALSE)*$E2903</f>
        <v>81.451037674787742</v>
      </c>
      <c r="U2896" s="54">
        <f>VLOOKUP(CONCATENATE($F2896," ",$G2896),AllocFactorMatrix,(U$4+1),FALSE)*$E2903</f>
        <v>1332.9323537699929</v>
      </c>
      <c r="V2896" s="54">
        <f>VLOOKUP(CONCATENATE($F2896," ",$G2896),AllocFactorMatrix,(V$4+1),FALSE)*$E2903</f>
        <v>7044.5849429996897</v>
      </c>
      <c r="W2896" s="54">
        <f>VLOOKUP(CONCATENATE($F2896," ",$G2896),AllocFactorMatrix,(W$4+1),FALSE)*$E2903</f>
        <v>1272.1352818956359</v>
      </c>
      <c r="X2896" s="54">
        <f>SUBTOTAL(9,T2896:W2896)</f>
        <v>9731.1036163401077</v>
      </c>
      <c r="Y2896" s="54">
        <f>VLOOKUP(CONCATENATE($F2896," ",$G2896),AllocFactorMatrix,(Y$4+1),FALSE)*$E2903</f>
        <v>716.05068350994884</v>
      </c>
      <c r="Z2896" s="54">
        <f>VLOOKUP(CONCATENATE($F2896," ",$G2896),AllocFactorMatrix,(Z$4+1),FALSE)*$E2903</f>
        <v>11.993575241542798</v>
      </c>
      <c r="AA2896" s="54">
        <f t="shared" si="1445"/>
        <v>728.04425875149161</v>
      </c>
      <c r="AB2896" s="54">
        <f>VLOOKUP(CONCATENATE($F2896," ",$G2896),AllocFactorMatrix,(AB$4+1),FALSE)*$E2903</f>
        <v>9.2918208119118209</v>
      </c>
      <c r="AC2896" s="54">
        <f>VLOOKUP(CONCATENATE($F2896," ",$G2896),AllocFactorMatrix,(AC$4+1),FALSE)*$E2903</f>
        <v>0</v>
      </c>
      <c r="AD2896" s="54">
        <f>VLOOKUP(CONCATENATE($F2896," ",$G2896),AllocFactorMatrix,(AD$4+1),FALSE)*$E2903</f>
        <v>0</v>
      </c>
    </row>
    <row r="2897" spans="1:30" s="51" customFormat="1" hidden="1" outlineLevel="1">
      <c r="A2897" s="56"/>
      <c r="B2897" s="111"/>
      <c r="C2897" s="55"/>
      <c r="D2897" s="55"/>
      <c r="F2897" s="52" t="str">
        <f>F2903</f>
        <v>PROD_DEMAND</v>
      </c>
      <c r="G2897" s="55" t="str">
        <f>$G$9</f>
        <v>BULKTRAN</v>
      </c>
      <c r="H2897" s="53">
        <f t="shared" si="1443"/>
        <v>0</v>
      </c>
      <c r="I2897" s="54">
        <f>VLOOKUP(CONCATENATE($F2897," ",$G2897),AllocFactorMatrix,(I$4+1),FALSE)*$E2903</f>
        <v>0</v>
      </c>
      <c r="J2897" s="54">
        <f>VLOOKUP(CONCATENATE($F2897," ",$G2897),AllocFactorMatrix,(J$4+1),FALSE)*$E2903</f>
        <v>0</v>
      </c>
      <c r="K2897" s="54">
        <f>VLOOKUP(CONCATENATE($F2897," ",$G2897),AllocFactorMatrix,(K$4+1),FALSE)*$E2903</f>
        <v>0</v>
      </c>
      <c r="L2897" s="54">
        <f>VLOOKUP(CONCATENATE($F2897," ",$G2897),AllocFactorMatrix,(L$4+1),FALSE)*$E2903</f>
        <v>0</v>
      </c>
      <c r="M2897" s="54">
        <f>VLOOKUP(CONCATENATE($F2897," ",$G2897),AllocFactorMatrix,(M$4+1),FALSE)*$E2903</f>
        <v>0</v>
      </c>
      <c r="N2897" s="54">
        <f t="shared" si="1444"/>
        <v>0</v>
      </c>
      <c r="O2897" s="54">
        <f>VLOOKUP(CONCATENATE($F2897," ",$G2897),AllocFactorMatrix,(O$4+1),FALSE)*$E2903</f>
        <v>0</v>
      </c>
      <c r="P2897" s="54">
        <f>VLOOKUP(CONCATENATE($F2897," ",$G2897),AllocFactorMatrix,(P$4+1),FALSE)*$E2903</f>
        <v>0</v>
      </c>
      <c r="Q2897" s="54">
        <f>VLOOKUP(CONCATENATE($F2897," ",$G2897),AllocFactorMatrix,(Q$4+1),FALSE)*$E2903</f>
        <v>0</v>
      </c>
      <c r="R2897" s="54">
        <f>VLOOKUP(CONCATENATE($F2897," ",$G2897),AllocFactorMatrix,(R$4+1),FALSE)*$E2903</f>
        <v>0</v>
      </c>
      <c r="S2897" s="54">
        <f t="shared" ref="S2897:S2903" si="1464">SUBTOTAL(9,O2897:R2897)</f>
        <v>0</v>
      </c>
      <c r="T2897" s="54">
        <f>VLOOKUP(CONCATENATE($F2897," ",$G2897),AllocFactorMatrix,(T$4+1),FALSE)*$E2903</f>
        <v>0</v>
      </c>
      <c r="U2897" s="54">
        <f>VLOOKUP(CONCATENATE($F2897," ",$G2897),AllocFactorMatrix,(U$4+1),FALSE)*$E2903</f>
        <v>0</v>
      </c>
      <c r="V2897" s="54">
        <f>VLOOKUP(CONCATENATE($F2897," ",$G2897),AllocFactorMatrix,(V$4+1),FALSE)*$E2903</f>
        <v>0</v>
      </c>
      <c r="W2897" s="54">
        <f>VLOOKUP(CONCATENATE($F2897," ",$G2897),AllocFactorMatrix,(W$4+1),FALSE)*$E2903</f>
        <v>0</v>
      </c>
      <c r="X2897" s="54">
        <f t="shared" ref="X2897:X2903" si="1465">SUBTOTAL(9,T2897:W2897)</f>
        <v>0</v>
      </c>
      <c r="Y2897" s="54">
        <f>VLOOKUP(CONCATENATE($F2897," ",$G2897),AllocFactorMatrix,(Y$4+1),FALSE)*$E2903</f>
        <v>0</v>
      </c>
      <c r="Z2897" s="54">
        <f>VLOOKUP(CONCATENATE($F2897," ",$G2897),AllocFactorMatrix,(Z$4+1),FALSE)*$E2903</f>
        <v>0</v>
      </c>
      <c r="AA2897" s="54">
        <f t="shared" si="1445"/>
        <v>0</v>
      </c>
      <c r="AB2897" s="54">
        <f>VLOOKUP(CONCATENATE($F2897," ",$G2897),AllocFactorMatrix,(AB$4+1),FALSE)*$E2903</f>
        <v>0</v>
      </c>
      <c r="AC2897" s="54">
        <f>VLOOKUP(CONCATENATE($F2897," ",$G2897),AllocFactorMatrix,(AC$4+1),FALSE)*$E2903</f>
        <v>0</v>
      </c>
      <c r="AD2897" s="54">
        <f>VLOOKUP(CONCATENATE($F2897," ",$G2897),AllocFactorMatrix,(AD$4+1),FALSE)*$E2903</f>
        <v>0</v>
      </c>
    </row>
    <row r="2898" spans="1:30" s="51" customFormat="1" hidden="1" outlineLevel="1">
      <c r="A2898" s="56"/>
      <c r="B2898" s="111"/>
      <c r="C2898" s="55"/>
      <c r="D2898" s="55"/>
      <c r="F2898" s="52" t="str">
        <f>F2903</f>
        <v>PROD_DEMAND</v>
      </c>
      <c r="G2898" s="55" t="str">
        <f>$G$10</f>
        <v>SUBTRAN</v>
      </c>
      <c r="H2898" s="53">
        <f t="shared" si="1443"/>
        <v>0</v>
      </c>
      <c r="I2898" s="54">
        <f>VLOOKUP(CONCATENATE($F2898," ",$G2898),AllocFactorMatrix,(I$4+1),FALSE)*$E2903</f>
        <v>0</v>
      </c>
      <c r="J2898" s="54">
        <f>VLOOKUP(CONCATENATE($F2898," ",$G2898),AllocFactorMatrix,(J$4+1),FALSE)*$E2903</f>
        <v>0</v>
      </c>
      <c r="K2898" s="54">
        <f>VLOOKUP(CONCATENATE($F2898," ",$G2898),AllocFactorMatrix,(K$4+1),FALSE)*$E2903</f>
        <v>0</v>
      </c>
      <c r="L2898" s="54">
        <f>VLOOKUP(CONCATENATE($F2898," ",$G2898),AllocFactorMatrix,(L$4+1),FALSE)*$E2903</f>
        <v>0</v>
      </c>
      <c r="M2898" s="54">
        <f>VLOOKUP(CONCATENATE($F2898," ",$G2898),AllocFactorMatrix,(M$4+1),FALSE)*$E2903</f>
        <v>0</v>
      </c>
      <c r="N2898" s="54">
        <f t="shared" si="1444"/>
        <v>0</v>
      </c>
      <c r="O2898" s="54">
        <f>VLOOKUP(CONCATENATE($F2898," ",$G2898),AllocFactorMatrix,(O$4+1),FALSE)*$E2903</f>
        <v>0</v>
      </c>
      <c r="P2898" s="54">
        <f>VLOOKUP(CONCATENATE($F2898," ",$G2898),AllocFactorMatrix,(P$4+1),FALSE)*$E2903</f>
        <v>0</v>
      </c>
      <c r="Q2898" s="54">
        <f>VLOOKUP(CONCATENATE($F2898," ",$G2898),AllocFactorMatrix,(Q$4+1),FALSE)*$E2903</f>
        <v>0</v>
      </c>
      <c r="R2898" s="54">
        <f>VLOOKUP(CONCATENATE($F2898," ",$G2898),AllocFactorMatrix,(R$4+1),FALSE)*$E2903</f>
        <v>0</v>
      </c>
      <c r="S2898" s="54">
        <f t="shared" si="1464"/>
        <v>0</v>
      </c>
      <c r="T2898" s="54">
        <f>VLOOKUP(CONCATENATE($F2898," ",$G2898),AllocFactorMatrix,(T$4+1),FALSE)*$E2903</f>
        <v>0</v>
      </c>
      <c r="U2898" s="54">
        <f>VLOOKUP(CONCATENATE($F2898," ",$G2898),AllocFactorMatrix,(U$4+1),FALSE)*$E2903</f>
        <v>0</v>
      </c>
      <c r="V2898" s="54">
        <f>VLOOKUP(CONCATENATE($F2898," ",$G2898),AllocFactorMatrix,(V$4+1),FALSE)*$E2903</f>
        <v>0</v>
      </c>
      <c r="W2898" s="54">
        <f>VLOOKUP(CONCATENATE($F2898," ",$G2898),AllocFactorMatrix,(W$4+1),FALSE)*$E2903</f>
        <v>0</v>
      </c>
      <c r="X2898" s="54">
        <f t="shared" si="1465"/>
        <v>0</v>
      </c>
      <c r="Y2898" s="54">
        <f>VLOOKUP(CONCATENATE($F2898," ",$G2898),AllocFactorMatrix,(Y$4+1),FALSE)*$E2903</f>
        <v>0</v>
      </c>
      <c r="Z2898" s="54">
        <f>VLOOKUP(CONCATENATE($F2898," ",$G2898),AllocFactorMatrix,(Z$4+1),FALSE)*$E2903</f>
        <v>0</v>
      </c>
      <c r="AA2898" s="54">
        <f t="shared" si="1445"/>
        <v>0</v>
      </c>
      <c r="AB2898" s="54">
        <f>VLOOKUP(CONCATENATE($F2898," ",$G2898),AllocFactorMatrix,(AB$4+1),FALSE)*$E2903</f>
        <v>0</v>
      </c>
      <c r="AC2898" s="54">
        <f>VLOOKUP(CONCATENATE($F2898," ",$G2898),AllocFactorMatrix,(AC$4+1),FALSE)*$E2903</f>
        <v>0</v>
      </c>
      <c r="AD2898" s="54">
        <f>VLOOKUP(CONCATENATE($F2898," ",$G2898),AllocFactorMatrix,(AD$4+1),FALSE)*$E2903</f>
        <v>0</v>
      </c>
    </row>
    <row r="2899" spans="1:30" s="51" customFormat="1" hidden="1" outlineLevel="1">
      <c r="A2899" s="56"/>
      <c r="B2899" s="111"/>
      <c r="C2899" s="55"/>
      <c r="D2899" s="55"/>
      <c r="F2899" s="52" t="str">
        <f>F2903</f>
        <v>PROD_DEMAND</v>
      </c>
      <c r="G2899" s="55" t="str">
        <f>$G$11</f>
        <v>DISTPRI</v>
      </c>
      <c r="H2899" s="53">
        <f t="shared" si="1443"/>
        <v>0</v>
      </c>
      <c r="I2899" s="54">
        <f>VLOOKUP(CONCATENATE($F2899," ",$G2899),AllocFactorMatrix,(I$4+1),FALSE)*$E2903</f>
        <v>0</v>
      </c>
      <c r="J2899" s="54">
        <f>VLOOKUP(CONCATENATE($F2899," ",$G2899),AllocFactorMatrix,(J$4+1),FALSE)*$E2903</f>
        <v>0</v>
      </c>
      <c r="K2899" s="54">
        <f>VLOOKUP(CONCATENATE($F2899," ",$G2899),AllocFactorMatrix,(K$4+1),FALSE)*$E2903</f>
        <v>0</v>
      </c>
      <c r="L2899" s="54">
        <f>VLOOKUP(CONCATENATE($F2899," ",$G2899),AllocFactorMatrix,(L$4+1),FALSE)*$E2903</f>
        <v>0</v>
      </c>
      <c r="M2899" s="54">
        <f>VLOOKUP(CONCATENATE($F2899," ",$G2899),AllocFactorMatrix,(M$4+1),FALSE)*$E2903</f>
        <v>0</v>
      </c>
      <c r="N2899" s="54">
        <f t="shared" si="1444"/>
        <v>0</v>
      </c>
      <c r="O2899" s="54">
        <f>VLOOKUP(CONCATENATE($F2899," ",$G2899),AllocFactorMatrix,(O$4+1),FALSE)*$E2903</f>
        <v>0</v>
      </c>
      <c r="P2899" s="54">
        <f>VLOOKUP(CONCATENATE($F2899," ",$G2899),AllocFactorMatrix,(P$4+1),FALSE)*$E2903</f>
        <v>0</v>
      </c>
      <c r="Q2899" s="54">
        <f>VLOOKUP(CONCATENATE($F2899," ",$G2899),AllocFactorMatrix,(Q$4+1),FALSE)*$E2903</f>
        <v>0</v>
      </c>
      <c r="R2899" s="54">
        <f>VLOOKUP(CONCATENATE($F2899," ",$G2899),AllocFactorMatrix,(R$4+1),FALSE)*$E2903</f>
        <v>0</v>
      </c>
      <c r="S2899" s="54">
        <f t="shared" si="1464"/>
        <v>0</v>
      </c>
      <c r="T2899" s="54">
        <f>VLOOKUP(CONCATENATE($F2899," ",$G2899),AllocFactorMatrix,(T$4+1),FALSE)*$E2903</f>
        <v>0</v>
      </c>
      <c r="U2899" s="54">
        <f>VLOOKUP(CONCATENATE($F2899," ",$G2899),AllocFactorMatrix,(U$4+1),FALSE)*$E2903</f>
        <v>0</v>
      </c>
      <c r="V2899" s="54">
        <f>VLOOKUP(CONCATENATE($F2899," ",$G2899),AllocFactorMatrix,(V$4+1),FALSE)*$E2903</f>
        <v>0</v>
      </c>
      <c r="W2899" s="54">
        <f>VLOOKUP(CONCATENATE($F2899," ",$G2899),AllocFactorMatrix,(W$4+1),FALSE)*$E2903</f>
        <v>0</v>
      </c>
      <c r="X2899" s="54">
        <f t="shared" si="1465"/>
        <v>0</v>
      </c>
      <c r="Y2899" s="54">
        <f>VLOOKUP(CONCATENATE($F2899," ",$G2899),AllocFactorMatrix,(Y$4+1),FALSE)*$E2903</f>
        <v>0</v>
      </c>
      <c r="Z2899" s="54">
        <f>VLOOKUP(CONCATENATE($F2899," ",$G2899),AllocFactorMatrix,(Z$4+1),FALSE)*$E2903</f>
        <v>0</v>
      </c>
      <c r="AA2899" s="54">
        <f t="shared" si="1445"/>
        <v>0</v>
      </c>
      <c r="AB2899" s="54">
        <f>VLOOKUP(CONCATENATE($F2899," ",$G2899),AllocFactorMatrix,(AB$4+1),FALSE)*$E2903</f>
        <v>0</v>
      </c>
      <c r="AC2899" s="54">
        <f>VLOOKUP(CONCATENATE($F2899," ",$G2899),AllocFactorMatrix,(AC$4+1),FALSE)*$E2903</f>
        <v>0</v>
      </c>
      <c r="AD2899" s="54">
        <f>VLOOKUP(CONCATENATE($F2899," ",$G2899),AllocFactorMatrix,(AD$4+1),FALSE)*$E2903</f>
        <v>0</v>
      </c>
    </row>
    <row r="2900" spans="1:30" s="51" customFormat="1" hidden="1" outlineLevel="1">
      <c r="A2900" s="56"/>
      <c r="B2900" s="111"/>
      <c r="C2900" s="55"/>
      <c r="D2900" s="55"/>
      <c r="F2900" s="52" t="str">
        <f>F2903</f>
        <v>PROD_DEMAND</v>
      </c>
      <c r="G2900" s="55" t="str">
        <f>$G$12</f>
        <v>DISTSEC</v>
      </c>
      <c r="H2900" s="53">
        <f t="shared" si="1443"/>
        <v>0</v>
      </c>
      <c r="I2900" s="54">
        <f>VLOOKUP(CONCATENATE($F2900," ",$G2900),AllocFactorMatrix,(I$4+1),FALSE)*$E2903</f>
        <v>0</v>
      </c>
      <c r="J2900" s="54">
        <f>VLOOKUP(CONCATENATE($F2900," ",$G2900),AllocFactorMatrix,(J$4+1),FALSE)*$E2903</f>
        <v>0</v>
      </c>
      <c r="K2900" s="54">
        <f>VLOOKUP(CONCATENATE($F2900," ",$G2900),AllocFactorMatrix,(K$4+1),FALSE)*$E2903</f>
        <v>0</v>
      </c>
      <c r="L2900" s="54">
        <f>VLOOKUP(CONCATENATE($F2900," ",$G2900),AllocFactorMatrix,(L$4+1),FALSE)*$E2903</f>
        <v>0</v>
      </c>
      <c r="M2900" s="54">
        <f>VLOOKUP(CONCATENATE($F2900," ",$G2900),AllocFactorMatrix,(M$4+1),FALSE)*$E2903</f>
        <v>0</v>
      </c>
      <c r="N2900" s="54">
        <f t="shared" si="1444"/>
        <v>0</v>
      </c>
      <c r="O2900" s="54">
        <f>VLOOKUP(CONCATENATE($F2900," ",$G2900),AllocFactorMatrix,(O$4+1),FALSE)*$E2903</f>
        <v>0</v>
      </c>
      <c r="P2900" s="54">
        <f>VLOOKUP(CONCATENATE($F2900," ",$G2900),AllocFactorMatrix,(P$4+1),FALSE)*$E2903</f>
        <v>0</v>
      </c>
      <c r="Q2900" s="54">
        <f>VLOOKUP(CONCATENATE($F2900," ",$G2900),AllocFactorMatrix,(Q$4+1),FALSE)*$E2903</f>
        <v>0</v>
      </c>
      <c r="R2900" s="54">
        <f>VLOOKUP(CONCATENATE($F2900," ",$G2900),AllocFactorMatrix,(R$4+1),FALSE)*$E2903</f>
        <v>0</v>
      </c>
      <c r="S2900" s="54">
        <f t="shared" si="1464"/>
        <v>0</v>
      </c>
      <c r="T2900" s="54">
        <f>VLOOKUP(CONCATENATE($F2900," ",$G2900),AllocFactorMatrix,(T$4+1),FALSE)*$E2903</f>
        <v>0</v>
      </c>
      <c r="U2900" s="54">
        <f>VLOOKUP(CONCATENATE($F2900," ",$G2900),AllocFactorMatrix,(U$4+1),FALSE)*$E2903</f>
        <v>0</v>
      </c>
      <c r="V2900" s="54">
        <f>VLOOKUP(CONCATENATE($F2900," ",$G2900),AllocFactorMatrix,(V$4+1),FALSE)*$E2903</f>
        <v>0</v>
      </c>
      <c r="W2900" s="54">
        <f>VLOOKUP(CONCATENATE($F2900," ",$G2900),AllocFactorMatrix,(W$4+1),FALSE)*$E2903</f>
        <v>0</v>
      </c>
      <c r="X2900" s="54">
        <f t="shared" si="1465"/>
        <v>0</v>
      </c>
      <c r="Y2900" s="54">
        <f>VLOOKUP(CONCATENATE($F2900," ",$G2900),AllocFactorMatrix,(Y$4+1),FALSE)*$E2903</f>
        <v>0</v>
      </c>
      <c r="Z2900" s="54">
        <f>VLOOKUP(CONCATENATE($F2900," ",$G2900),AllocFactorMatrix,(Z$4+1),FALSE)*$E2903</f>
        <v>0</v>
      </c>
      <c r="AA2900" s="54">
        <f t="shared" si="1445"/>
        <v>0</v>
      </c>
      <c r="AB2900" s="54">
        <f>VLOOKUP(CONCATENATE($F2900," ",$G2900),AllocFactorMatrix,(AB$4+1),FALSE)*$E2903</f>
        <v>0</v>
      </c>
      <c r="AC2900" s="54">
        <f>VLOOKUP(CONCATENATE($F2900," ",$G2900),AllocFactorMatrix,(AC$4+1),FALSE)*$E2903</f>
        <v>0</v>
      </c>
      <c r="AD2900" s="54">
        <f>VLOOKUP(CONCATENATE($F2900," ",$G2900),AllocFactorMatrix,(AD$4+1),FALSE)*$E2903</f>
        <v>0</v>
      </c>
    </row>
    <row r="2901" spans="1:30" s="51" customFormat="1" hidden="1" outlineLevel="1">
      <c r="A2901" s="56"/>
      <c r="B2901" s="111"/>
      <c r="C2901" s="55"/>
      <c r="D2901" s="55"/>
      <c r="F2901" s="52" t="str">
        <f>F2903</f>
        <v>PROD_DEMAND</v>
      </c>
      <c r="G2901" s="55" t="str">
        <f>$G$13</f>
        <v>ENERGY</v>
      </c>
      <c r="H2901" s="53">
        <f t="shared" si="1443"/>
        <v>0</v>
      </c>
      <c r="I2901" s="54">
        <f>VLOOKUP(CONCATENATE($F2901," ",$G2901),AllocFactorMatrix,(I$4+1),FALSE)*$E2903</f>
        <v>0</v>
      </c>
      <c r="J2901" s="54">
        <f>VLOOKUP(CONCATENATE($F2901," ",$G2901),AllocFactorMatrix,(J$4+1),FALSE)*$E2903</f>
        <v>0</v>
      </c>
      <c r="K2901" s="54">
        <f>VLOOKUP(CONCATENATE($F2901," ",$G2901),AllocFactorMatrix,(K$4+1),FALSE)*$E2903</f>
        <v>0</v>
      </c>
      <c r="L2901" s="54">
        <f>VLOOKUP(CONCATENATE($F2901," ",$G2901),AllocFactorMatrix,(L$4+1),FALSE)*$E2903</f>
        <v>0</v>
      </c>
      <c r="M2901" s="54">
        <f>VLOOKUP(CONCATENATE($F2901," ",$G2901),AllocFactorMatrix,(M$4+1),FALSE)*$E2903</f>
        <v>0</v>
      </c>
      <c r="N2901" s="54">
        <f t="shared" si="1444"/>
        <v>0</v>
      </c>
      <c r="O2901" s="54">
        <f>VLOOKUP(CONCATENATE($F2901," ",$G2901),AllocFactorMatrix,(O$4+1),FALSE)*$E2903</f>
        <v>0</v>
      </c>
      <c r="P2901" s="54">
        <f>VLOOKUP(CONCATENATE($F2901," ",$G2901),AllocFactorMatrix,(P$4+1),FALSE)*$E2903</f>
        <v>0</v>
      </c>
      <c r="Q2901" s="54">
        <f>VLOOKUP(CONCATENATE($F2901," ",$G2901),AllocFactorMatrix,(Q$4+1),FALSE)*$E2903</f>
        <v>0</v>
      </c>
      <c r="R2901" s="54">
        <f>VLOOKUP(CONCATENATE($F2901," ",$G2901),AllocFactorMatrix,(R$4+1),FALSE)*$E2903</f>
        <v>0</v>
      </c>
      <c r="S2901" s="54">
        <f t="shared" si="1464"/>
        <v>0</v>
      </c>
      <c r="T2901" s="54">
        <f>VLOOKUP(CONCATENATE($F2901," ",$G2901),AllocFactorMatrix,(T$4+1),FALSE)*$E2903</f>
        <v>0</v>
      </c>
      <c r="U2901" s="54">
        <f>VLOOKUP(CONCATENATE($F2901," ",$G2901),AllocFactorMatrix,(U$4+1),FALSE)*$E2903</f>
        <v>0</v>
      </c>
      <c r="V2901" s="54">
        <f>VLOOKUP(CONCATENATE($F2901," ",$G2901),AllocFactorMatrix,(V$4+1),FALSE)*$E2903</f>
        <v>0</v>
      </c>
      <c r="W2901" s="54">
        <f>VLOOKUP(CONCATENATE($F2901," ",$G2901),AllocFactorMatrix,(W$4+1),FALSE)*$E2903</f>
        <v>0</v>
      </c>
      <c r="X2901" s="54">
        <f t="shared" si="1465"/>
        <v>0</v>
      </c>
      <c r="Y2901" s="54">
        <f>VLOOKUP(CONCATENATE($F2901," ",$G2901),AllocFactorMatrix,(Y$4+1),FALSE)*$E2903</f>
        <v>0</v>
      </c>
      <c r="Z2901" s="54">
        <f>VLOOKUP(CONCATENATE($F2901," ",$G2901),AllocFactorMatrix,(Z$4+1),FALSE)*$E2903</f>
        <v>0</v>
      </c>
      <c r="AA2901" s="54">
        <f t="shared" si="1445"/>
        <v>0</v>
      </c>
      <c r="AB2901" s="54">
        <f>VLOOKUP(CONCATENATE($F2901," ",$G2901),AllocFactorMatrix,(AB$4+1),FALSE)*$E2903</f>
        <v>0</v>
      </c>
      <c r="AC2901" s="54">
        <f>VLOOKUP(CONCATENATE($F2901," ",$G2901),AllocFactorMatrix,(AC$4+1),FALSE)*$E2903</f>
        <v>0</v>
      </c>
      <c r="AD2901" s="54">
        <f>VLOOKUP(CONCATENATE($F2901," ",$G2901),AllocFactorMatrix,(AD$4+1),FALSE)*$E2903</f>
        <v>0</v>
      </c>
    </row>
    <row r="2902" spans="1:30" s="51" customFormat="1" hidden="1" outlineLevel="1">
      <c r="A2902" s="56"/>
      <c r="B2902" s="111"/>
      <c r="C2902" s="55"/>
      <c r="D2902" s="55"/>
      <c r="F2902" s="52" t="str">
        <f>F2903</f>
        <v>PROD_DEMAND</v>
      </c>
      <c r="G2902" s="55" t="str">
        <f>$G$14</f>
        <v>CUSTOMER</v>
      </c>
      <c r="H2902" s="53">
        <f t="shared" si="1443"/>
        <v>0</v>
      </c>
      <c r="I2902" s="54">
        <f>VLOOKUP(CONCATENATE($F2902," ",$G2902),AllocFactorMatrix,(I$4+1),FALSE)*$E2903</f>
        <v>0</v>
      </c>
      <c r="J2902" s="54">
        <f>VLOOKUP(CONCATENATE($F2902," ",$G2902),AllocFactorMatrix,(J$4+1),FALSE)*$E2903</f>
        <v>0</v>
      </c>
      <c r="K2902" s="54">
        <f>VLOOKUP(CONCATENATE($F2902," ",$G2902),AllocFactorMatrix,(K$4+1),FALSE)*$E2903</f>
        <v>0</v>
      </c>
      <c r="L2902" s="54">
        <f>VLOOKUP(CONCATENATE($F2902," ",$G2902),AllocFactorMatrix,(L$4+1),FALSE)*$E2903</f>
        <v>0</v>
      </c>
      <c r="M2902" s="54">
        <f>VLOOKUP(CONCATENATE($F2902," ",$G2902),AllocFactorMatrix,(M$4+1),FALSE)*$E2903</f>
        <v>0</v>
      </c>
      <c r="N2902" s="54">
        <f t="shared" si="1444"/>
        <v>0</v>
      </c>
      <c r="O2902" s="54">
        <f>VLOOKUP(CONCATENATE($F2902," ",$G2902),AllocFactorMatrix,(O$4+1),FALSE)*$E2903</f>
        <v>0</v>
      </c>
      <c r="P2902" s="54">
        <f>VLOOKUP(CONCATENATE($F2902," ",$G2902),AllocFactorMatrix,(P$4+1),FALSE)*$E2903</f>
        <v>0</v>
      </c>
      <c r="Q2902" s="54">
        <f>VLOOKUP(CONCATENATE($F2902," ",$G2902),AllocFactorMatrix,(Q$4+1),FALSE)*$E2903</f>
        <v>0</v>
      </c>
      <c r="R2902" s="54">
        <f>VLOOKUP(CONCATENATE($F2902," ",$G2902),AllocFactorMatrix,(R$4+1),FALSE)*$E2903</f>
        <v>0</v>
      </c>
      <c r="S2902" s="54">
        <f t="shared" si="1464"/>
        <v>0</v>
      </c>
      <c r="T2902" s="54">
        <f>VLOOKUP(CONCATENATE($F2902," ",$G2902),AllocFactorMatrix,(T$4+1),FALSE)*$E2903</f>
        <v>0</v>
      </c>
      <c r="U2902" s="54">
        <f>VLOOKUP(CONCATENATE($F2902," ",$G2902),AllocFactorMatrix,(U$4+1),FALSE)*$E2903</f>
        <v>0</v>
      </c>
      <c r="V2902" s="54">
        <f>VLOOKUP(CONCATENATE($F2902," ",$G2902),AllocFactorMatrix,(V$4+1),FALSE)*$E2903</f>
        <v>0</v>
      </c>
      <c r="W2902" s="54">
        <f>VLOOKUP(CONCATENATE($F2902," ",$G2902),AllocFactorMatrix,(W$4+1),FALSE)*$E2903</f>
        <v>0</v>
      </c>
      <c r="X2902" s="54">
        <f t="shared" si="1465"/>
        <v>0</v>
      </c>
      <c r="Y2902" s="54">
        <f>VLOOKUP(CONCATENATE($F2902," ",$G2902),AllocFactorMatrix,(Y$4+1),FALSE)*$E2903</f>
        <v>0</v>
      </c>
      <c r="Z2902" s="54">
        <f>VLOOKUP(CONCATENATE($F2902," ",$G2902),AllocFactorMatrix,(Z$4+1),FALSE)*$E2903</f>
        <v>0</v>
      </c>
      <c r="AA2902" s="54">
        <f t="shared" si="1445"/>
        <v>0</v>
      </c>
      <c r="AB2902" s="54">
        <f>VLOOKUP(CONCATENATE($F2902," ",$G2902),AllocFactorMatrix,(AB$4+1),FALSE)*$E2903</f>
        <v>0</v>
      </c>
      <c r="AC2902" s="54">
        <f>VLOOKUP(CONCATENATE($F2902," ",$G2902),AllocFactorMatrix,(AC$4+1),FALSE)*$E2903</f>
        <v>0</v>
      </c>
      <c r="AD2902" s="54">
        <f>VLOOKUP(CONCATENATE($F2902," ",$G2902),AllocFactorMatrix,(AD$4+1),FALSE)*$E2903</f>
        <v>0</v>
      </c>
    </row>
    <row r="2903" spans="1:30" s="51" customFormat="1" collapsed="1">
      <c r="A2903" s="56"/>
      <c r="B2903" s="111"/>
      <c r="C2903" s="55"/>
      <c r="D2903" s="98" t="s">
        <v>459</v>
      </c>
      <c r="E2903" s="61">
        <v>34390</v>
      </c>
      <c r="F2903" s="57" t="s">
        <v>30</v>
      </c>
      <c r="G2903" s="55" t="str">
        <f>$G$15</f>
        <v>TOTAL</v>
      </c>
      <c r="H2903" s="53">
        <f t="shared" si="1443"/>
        <v>34389.999999999993</v>
      </c>
      <c r="I2903" s="54">
        <f>VLOOKUP(CONCATENATE($F2903," ",$G2903),AllocFactorMatrix,(I$4+1),FALSE)*$E2903</f>
        <v>16939.929041812797</v>
      </c>
      <c r="J2903" s="54">
        <f>VLOOKUP(CONCATENATE($F2903," ",$G2903),AllocFactorMatrix,(J$4+1),FALSE)*$E2903</f>
        <v>837.40122269747258</v>
      </c>
      <c r="K2903" s="54">
        <f>VLOOKUP(CONCATENATE($F2903," ",$G2903),AllocFactorMatrix,(K$4+1),FALSE)*$E2903</f>
        <v>3067.3526866191801</v>
      </c>
      <c r="L2903" s="54">
        <f>VLOOKUP(CONCATENATE($F2903," ",$G2903),AllocFactorMatrix,(L$4+1),FALSE)*$E2903</f>
        <v>96.549372252729285</v>
      </c>
      <c r="M2903" s="54">
        <f>VLOOKUP(CONCATENATE($F2903," ",$G2903),AllocFactorMatrix,(M$4+1),FALSE)*$E2903</f>
        <v>9.054091188051828</v>
      </c>
      <c r="N2903" s="54">
        <f t="shared" si="1444"/>
        <v>3172.9561500599611</v>
      </c>
      <c r="O2903" s="54">
        <f>VLOOKUP(CONCATENATE($F2903," ",$G2903),AllocFactorMatrix,(O$4+1),FALSE)*$E2903</f>
        <v>2331.6652015548766</v>
      </c>
      <c r="P2903" s="54">
        <f>VLOOKUP(CONCATENATE($F2903," ",$G2903),AllocFactorMatrix,(P$4+1),FALSE)*$E2903</f>
        <v>434.45715766278028</v>
      </c>
      <c r="Q2903" s="54">
        <f>VLOOKUP(CONCATENATE($F2903," ",$G2903),AllocFactorMatrix,(Q$4+1),FALSE)*$E2903</f>
        <v>196.32309995532614</v>
      </c>
      <c r="R2903" s="54">
        <f>VLOOKUP(CONCATENATE($F2903," ",$G2903),AllocFactorMatrix,(R$4+1),FALSE)*$E2903</f>
        <v>8.8284303532678798</v>
      </c>
      <c r="S2903" s="54">
        <f t="shared" si="1464"/>
        <v>2971.273889526251</v>
      </c>
      <c r="T2903" s="54">
        <f>VLOOKUP(CONCATENATE($F2903," ",$G2903),AllocFactorMatrix,(T$4+1),FALSE)*$E2903</f>
        <v>81.451037674787742</v>
      </c>
      <c r="U2903" s="54">
        <f>VLOOKUP(CONCATENATE($F2903," ",$G2903),AllocFactorMatrix,(U$4+1),FALSE)*$E2903</f>
        <v>1332.9323537699929</v>
      </c>
      <c r="V2903" s="54">
        <f>VLOOKUP(CONCATENATE($F2903," ",$G2903),AllocFactorMatrix,(V$4+1),FALSE)*$E2903</f>
        <v>7044.5849429996897</v>
      </c>
      <c r="W2903" s="54">
        <f>VLOOKUP(CONCATENATE($F2903," ",$G2903),AllocFactorMatrix,(W$4+1),FALSE)*$E2903</f>
        <v>1272.1352818956359</v>
      </c>
      <c r="X2903" s="54">
        <f t="shared" si="1465"/>
        <v>9731.1036163401077</v>
      </c>
      <c r="Y2903" s="54">
        <f>VLOOKUP(CONCATENATE($F2903," ",$G2903),AllocFactorMatrix,(Y$4+1),FALSE)*$E2903</f>
        <v>716.05068350994884</v>
      </c>
      <c r="Z2903" s="54">
        <f>VLOOKUP(CONCATENATE($F2903," ",$G2903),AllocFactorMatrix,(Z$4+1),FALSE)*$E2903</f>
        <v>11.993575241542798</v>
      </c>
      <c r="AA2903" s="54">
        <f t="shared" si="1445"/>
        <v>728.04425875149161</v>
      </c>
      <c r="AB2903" s="54">
        <f>VLOOKUP(CONCATENATE($F2903," ",$G2903),AllocFactorMatrix,(AB$4+1),FALSE)*$E2903</f>
        <v>9.2918208119118209</v>
      </c>
      <c r="AC2903" s="54">
        <f>VLOOKUP(CONCATENATE($F2903," ",$G2903),AllocFactorMatrix,(AC$4+1),FALSE)*$E2903</f>
        <v>0</v>
      </c>
      <c r="AD2903" s="54">
        <f>VLOOKUP(CONCATENATE($F2903," ",$G2903),AllocFactorMatrix,(AD$4+1),FALSE)*$E2903</f>
        <v>0</v>
      </c>
    </row>
    <row r="2904" spans="1:30" s="51" customFormat="1" hidden="1" outlineLevel="1">
      <c r="A2904" s="56"/>
      <c r="B2904" s="111"/>
      <c r="C2904" s="55"/>
      <c r="D2904" s="55"/>
      <c r="F2904" s="52" t="str">
        <f>F2911</f>
        <v>PROD_DEMAND</v>
      </c>
      <c r="G2904" s="55" t="str">
        <f>$G$8</f>
        <v>PRODUCTION</v>
      </c>
      <c r="H2904" s="53">
        <f t="shared" si="1443"/>
        <v>-17397040.999999996</v>
      </c>
      <c r="I2904" s="54">
        <f>VLOOKUP(CONCATENATE($F2904," ",$G2904),AllocFactorMatrix,(I$4+1),FALSE)*$E2911</f>
        <v>-8569486.4808813017</v>
      </c>
      <c r="J2904" s="54">
        <f>VLOOKUP(CONCATENATE($F2904," ",$G2904),AllocFactorMatrix,(J$4+1),FALSE)*$E2911</f>
        <v>-423620.3374445496</v>
      </c>
      <c r="K2904" s="54">
        <f>VLOOKUP(CONCATENATE($F2904," ",$G2904),AllocFactorMatrix,(K$4+1),FALSE)*$E2911</f>
        <v>-1551697.0180451884</v>
      </c>
      <c r="L2904" s="54">
        <f>VLOOKUP(CONCATENATE($F2904," ",$G2904),AllocFactorMatrix,(L$4+1),FALSE)*$E2911</f>
        <v>-48841.912986478441</v>
      </c>
      <c r="M2904" s="54">
        <f>VLOOKUP(CONCATENATE($F2904," ",$G2904),AllocFactorMatrix,(M$4+1),FALSE)*$E2911</f>
        <v>-4580.2383139365038</v>
      </c>
      <c r="N2904" s="54">
        <f t="shared" si="1444"/>
        <v>-1605119.1693456033</v>
      </c>
      <c r="O2904" s="54">
        <f>VLOOKUP(CONCATENATE($F2904," ",$G2904),AllocFactorMatrix,(O$4+1),FALSE)*$E2911</f>
        <v>-1179531.1168864043</v>
      </c>
      <c r="P2904" s="54">
        <f>VLOOKUP(CONCATENATE($F2904," ",$G2904),AllocFactorMatrix,(P$4+1),FALSE)*$E2911</f>
        <v>-219781.01147434872</v>
      </c>
      <c r="Q2904" s="54">
        <f>VLOOKUP(CONCATENATE($F2904," ",$G2904),AllocFactorMatrix,(Q$4+1),FALSE)*$E2911</f>
        <v>-99314.946762719032</v>
      </c>
      <c r="R2904" s="54">
        <f>VLOOKUP(CONCATENATE($F2904," ",$G2904),AllocFactorMatrix,(R$4+1),FALSE)*$E2911</f>
        <v>-4466.082140780627</v>
      </c>
      <c r="S2904" s="54">
        <f>SUBTOTAL(9,O2904:R2904)</f>
        <v>-1503093.1572642524</v>
      </c>
      <c r="T2904" s="54">
        <f>VLOOKUP(CONCATENATE($F2904," ",$G2904),AllocFactorMatrix,(T$4+1),FALSE)*$E2911</f>
        <v>-41204.043091620442</v>
      </c>
      <c r="U2904" s="54">
        <f>VLOOKUP(CONCATENATE($F2904," ",$G2904),AllocFactorMatrix,(U$4+1),FALSE)*$E2911</f>
        <v>-674297.14477356989</v>
      </c>
      <c r="V2904" s="54">
        <f>VLOOKUP(CONCATENATE($F2904," ",$G2904),AllocFactorMatrix,(V$4+1),FALSE)*$E2911</f>
        <v>-3563679.3568289699</v>
      </c>
      <c r="W2904" s="54">
        <f>VLOOKUP(CONCATENATE($F2904," ",$G2904),AllocFactorMatrix,(W$4+1),FALSE)*$E2911</f>
        <v>-643541.42648109724</v>
      </c>
      <c r="X2904" s="54">
        <f>SUBTOTAL(9,T2904:W2904)</f>
        <v>-4922721.9711752571</v>
      </c>
      <c r="Y2904" s="54">
        <f>VLOOKUP(CONCATENATE($F2904," ",$G2904),AllocFactorMatrix,(Y$4+1),FALSE)*$E2911</f>
        <v>-362232.13431522547</v>
      </c>
      <c r="Z2904" s="54">
        <f>VLOOKUP(CONCATENATE($F2904," ",$G2904),AllocFactorMatrix,(Z$4+1),FALSE)*$E2911</f>
        <v>-6067.2497881275067</v>
      </c>
      <c r="AA2904" s="54">
        <f t="shared" si="1445"/>
        <v>-368299.38410335296</v>
      </c>
      <c r="AB2904" s="54">
        <f>VLOOKUP(CONCATENATE($F2904," ",$G2904),AllocFactorMatrix,(AB$4+1),FALSE)*$E2911</f>
        <v>-4700.4997856784885</v>
      </c>
      <c r="AC2904" s="54">
        <f>VLOOKUP(CONCATENATE($F2904," ",$G2904),AllocFactorMatrix,(AC$4+1),FALSE)*$E2911</f>
        <v>0</v>
      </c>
      <c r="AD2904" s="54">
        <f>VLOOKUP(CONCATENATE($F2904," ",$G2904),AllocFactorMatrix,(AD$4+1),FALSE)*$E2911</f>
        <v>0</v>
      </c>
    </row>
    <row r="2905" spans="1:30" s="51" customFormat="1" hidden="1" outlineLevel="1">
      <c r="A2905" s="56"/>
      <c r="B2905" s="111"/>
      <c r="C2905" s="55"/>
      <c r="D2905" s="55"/>
      <c r="F2905" s="52" t="str">
        <f>F2911</f>
        <v>PROD_DEMAND</v>
      </c>
      <c r="G2905" s="55" t="str">
        <f>$G$9</f>
        <v>BULKTRAN</v>
      </c>
      <c r="H2905" s="53">
        <f t="shared" si="1443"/>
        <v>0</v>
      </c>
      <c r="I2905" s="54">
        <f>VLOOKUP(CONCATENATE($F2905," ",$G2905),AllocFactorMatrix,(I$4+1),FALSE)*$E2911</f>
        <v>0</v>
      </c>
      <c r="J2905" s="54">
        <f>VLOOKUP(CONCATENATE($F2905," ",$G2905),AllocFactorMatrix,(J$4+1),FALSE)*$E2911</f>
        <v>0</v>
      </c>
      <c r="K2905" s="54">
        <f>VLOOKUP(CONCATENATE($F2905," ",$G2905),AllocFactorMatrix,(K$4+1),FALSE)*$E2911</f>
        <v>0</v>
      </c>
      <c r="L2905" s="54">
        <f>VLOOKUP(CONCATENATE($F2905," ",$G2905),AllocFactorMatrix,(L$4+1),FALSE)*$E2911</f>
        <v>0</v>
      </c>
      <c r="M2905" s="54">
        <f>VLOOKUP(CONCATENATE($F2905," ",$G2905),AllocFactorMatrix,(M$4+1),FALSE)*$E2911</f>
        <v>0</v>
      </c>
      <c r="N2905" s="54">
        <f t="shared" si="1444"/>
        <v>0</v>
      </c>
      <c r="O2905" s="54">
        <f>VLOOKUP(CONCATENATE($F2905," ",$G2905),AllocFactorMatrix,(O$4+1),FALSE)*$E2911</f>
        <v>0</v>
      </c>
      <c r="P2905" s="54">
        <f>VLOOKUP(CONCATENATE($F2905," ",$G2905),AllocFactorMatrix,(P$4+1),FALSE)*$E2911</f>
        <v>0</v>
      </c>
      <c r="Q2905" s="54">
        <f>VLOOKUP(CONCATENATE($F2905," ",$G2905),AllocFactorMatrix,(Q$4+1),FALSE)*$E2911</f>
        <v>0</v>
      </c>
      <c r="R2905" s="54">
        <f>VLOOKUP(CONCATENATE($F2905," ",$G2905),AllocFactorMatrix,(R$4+1),FALSE)*$E2911</f>
        <v>0</v>
      </c>
      <c r="S2905" s="54">
        <f t="shared" ref="S2905:S2911" si="1466">SUBTOTAL(9,O2905:R2905)</f>
        <v>0</v>
      </c>
      <c r="T2905" s="54">
        <f>VLOOKUP(CONCATENATE($F2905," ",$G2905),AllocFactorMatrix,(T$4+1),FALSE)*$E2911</f>
        <v>0</v>
      </c>
      <c r="U2905" s="54">
        <f>VLOOKUP(CONCATENATE($F2905," ",$G2905),AllocFactorMatrix,(U$4+1),FALSE)*$E2911</f>
        <v>0</v>
      </c>
      <c r="V2905" s="54">
        <f>VLOOKUP(CONCATENATE($F2905," ",$G2905),AllocFactorMatrix,(V$4+1),FALSE)*$E2911</f>
        <v>0</v>
      </c>
      <c r="W2905" s="54">
        <f>VLOOKUP(CONCATENATE($F2905," ",$G2905),AllocFactorMatrix,(W$4+1),FALSE)*$E2911</f>
        <v>0</v>
      </c>
      <c r="X2905" s="54">
        <f t="shared" ref="X2905:X2911" si="1467">SUBTOTAL(9,T2905:W2905)</f>
        <v>0</v>
      </c>
      <c r="Y2905" s="54">
        <f>VLOOKUP(CONCATENATE($F2905," ",$G2905),AllocFactorMatrix,(Y$4+1),FALSE)*$E2911</f>
        <v>0</v>
      </c>
      <c r="Z2905" s="54">
        <f>VLOOKUP(CONCATENATE($F2905," ",$G2905),AllocFactorMatrix,(Z$4+1),FALSE)*$E2911</f>
        <v>0</v>
      </c>
      <c r="AA2905" s="54">
        <f t="shared" si="1445"/>
        <v>0</v>
      </c>
      <c r="AB2905" s="54">
        <f>VLOOKUP(CONCATENATE($F2905," ",$G2905),AllocFactorMatrix,(AB$4+1),FALSE)*$E2911</f>
        <v>0</v>
      </c>
      <c r="AC2905" s="54">
        <f>VLOOKUP(CONCATENATE($F2905," ",$G2905),AllocFactorMatrix,(AC$4+1),FALSE)*$E2911</f>
        <v>0</v>
      </c>
      <c r="AD2905" s="54">
        <f>VLOOKUP(CONCATENATE($F2905," ",$G2905),AllocFactorMatrix,(AD$4+1),FALSE)*$E2911</f>
        <v>0</v>
      </c>
    </row>
    <row r="2906" spans="1:30" s="51" customFormat="1" hidden="1" outlineLevel="1">
      <c r="A2906" s="56"/>
      <c r="B2906" s="111"/>
      <c r="C2906" s="55"/>
      <c r="D2906" s="55"/>
      <c r="F2906" s="52" t="str">
        <f>F2911</f>
        <v>PROD_DEMAND</v>
      </c>
      <c r="G2906" s="55" t="str">
        <f>$G$10</f>
        <v>SUBTRAN</v>
      </c>
      <c r="H2906" s="53">
        <f t="shared" si="1443"/>
        <v>0</v>
      </c>
      <c r="I2906" s="54">
        <f>VLOOKUP(CONCATENATE($F2906," ",$G2906),AllocFactorMatrix,(I$4+1),FALSE)*$E2911</f>
        <v>0</v>
      </c>
      <c r="J2906" s="54">
        <f>VLOOKUP(CONCATENATE($F2906," ",$G2906),AllocFactorMatrix,(J$4+1),FALSE)*$E2911</f>
        <v>0</v>
      </c>
      <c r="K2906" s="54">
        <f>VLOOKUP(CONCATENATE($F2906," ",$G2906),AllocFactorMatrix,(K$4+1),FALSE)*$E2911</f>
        <v>0</v>
      </c>
      <c r="L2906" s="54">
        <f>VLOOKUP(CONCATENATE($F2906," ",$G2906),AllocFactorMatrix,(L$4+1),FALSE)*$E2911</f>
        <v>0</v>
      </c>
      <c r="M2906" s="54">
        <f>VLOOKUP(CONCATENATE($F2906," ",$G2906),AllocFactorMatrix,(M$4+1),FALSE)*$E2911</f>
        <v>0</v>
      </c>
      <c r="N2906" s="54">
        <f t="shared" si="1444"/>
        <v>0</v>
      </c>
      <c r="O2906" s="54">
        <f>VLOOKUP(CONCATENATE($F2906," ",$G2906),AllocFactorMatrix,(O$4+1),FALSE)*$E2911</f>
        <v>0</v>
      </c>
      <c r="P2906" s="54">
        <f>VLOOKUP(CONCATENATE($F2906," ",$G2906),AllocFactorMatrix,(P$4+1),FALSE)*$E2911</f>
        <v>0</v>
      </c>
      <c r="Q2906" s="54">
        <f>VLOOKUP(CONCATENATE($F2906," ",$G2906),AllocFactorMatrix,(Q$4+1),FALSE)*$E2911</f>
        <v>0</v>
      </c>
      <c r="R2906" s="54">
        <f>VLOOKUP(CONCATENATE($F2906," ",$G2906),AllocFactorMatrix,(R$4+1),FALSE)*$E2911</f>
        <v>0</v>
      </c>
      <c r="S2906" s="54">
        <f t="shared" si="1466"/>
        <v>0</v>
      </c>
      <c r="T2906" s="54">
        <f>VLOOKUP(CONCATENATE($F2906," ",$G2906),AllocFactorMatrix,(T$4+1),FALSE)*$E2911</f>
        <v>0</v>
      </c>
      <c r="U2906" s="54">
        <f>VLOOKUP(CONCATENATE($F2906," ",$G2906),AllocFactorMatrix,(U$4+1),FALSE)*$E2911</f>
        <v>0</v>
      </c>
      <c r="V2906" s="54">
        <f>VLOOKUP(CONCATENATE($F2906," ",$G2906),AllocFactorMatrix,(V$4+1),FALSE)*$E2911</f>
        <v>0</v>
      </c>
      <c r="W2906" s="54">
        <f>VLOOKUP(CONCATENATE($F2906," ",$G2906),AllocFactorMatrix,(W$4+1),FALSE)*$E2911</f>
        <v>0</v>
      </c>
      <c r="X2906" s="54">
        <f t="shared" si="1467"/>
        <v>0</v>
      </c>
      <c r="Y2906" s="54">
        <f>VLOOKUP(CONCATENATE($F2906," ",$G2906),AllocFactorMatrix,(Y$4+1),FALSE)*$E2911</f>
        <v>0</v>
      </c>
      <c r="Z2906" s="54">
        <f>VLOOKUP(CONCATENATE($F2906," ",$G2906),AllocFactorMatrix,(Z$4+1),FALSE)*$E2911</f>
        <v>0</v>
      </c>
      <c r="AA2906" s="54">
        <f t="shared" si="1445"/>
        <v>0</v>
      </c>
      <c r="AB2906" s="54">
        <f>VLOOKUP(CONCATENATE($F2906," ",$G2906),AllocFactorMatrix,(AB$4+1),FALSE)*$E2911</f>
        <v>0</v>
      </c>
      <c r="AC2906" s="54">
        <f>VLOOKUP(CONCATENATE($F2906," ",$G2906),AllocFactorMatrix,(AC$4+1),FALSE)*$E2911</f>
        <v>0</v>
      </c>
      <c r="AD2906" s="54">
        <f>VLOOKUP(CONCATENATE($F2906," ",$G2906),AllocFactorMatrix,(AD$4+1),FALSE)*$E2911</f>
        <v>0</v>
      </c>
    </row>
    <row r="2907" spans="1:30" s="51" customFormat="1" hidden="1" outlineLevel="1">
      <c r="A2907" s="56"/>
      <c r="B2907" s="111"/>
      <c r="C2907" s="55"/>
      <c r="D2907" s="55"/>
      <c r="F2907" s="52" t="str">
        <f>F2911</f>
        <v>PROD_DEMAND</v>
      </c>
      <c r="G2907" s="55" t="str">
        <f>$G$11</f>
        <v>DISTPRI</v>
      </c>
      <c r="H2907" s="53">
        <f t="shared" si="1443"/>
        <v>0</v>
      </c>
      <c r="I2907" s="54">
        <f>VLOOKUP(CONCATENATE($F2907," ",$G2907),AllocFactorMatrix,(I$4+1),FALSE)*$E2911</f>
        <v>0</v>
      </c>
      <c r="J2907" s="54">
        <f>VLOOKUP(CONCATENATE($F2907," ",$G2907),AllocFactorMatrix,(J$4+1),FALSE)*$E2911</f>
        <v>0</v>
      </c>
      <c r="K2907" s="54">
        <f>VLOOKUP(CONCATENATE($F2907," ",$G2907),AllocFactorMatrix,(K$4+1),FALSE)*$E2911</f>
        <v>0</v>
      </c>
      <c r="L2907" s="54">
        <f>VLOOKUP(CONCATENATE($F2907," ",$G2907),AllocFactorMatrix,(L$4+1),FALSE)*$E2911</f>
        <v>0</v>
      </c>
      <c r="M2907" s="54">
        <f>VLOOKUP(CONCATENATE($F2907," ",$G2907),AllocFactorMatrix,(M$4+1),FALSE)*$E2911</f>
        <v>0</v>
      </c>
      <c r="N2907" s="54">
        <f t="shared" si="1444"/>
        <v>0</v>
      </c>
      <c r="O2907" s="54">
        <f>VLOOKUP(CONCATENATE($F2907," ",$G2907),AllocFactorMatrix,(O$4+1),FALSE)*$E2911</f>
        <v>0</v>
      </c>
      <c r="P2907" s="54">
        <f>VLOOKUP(CONCATENATE($F2907," ",$G2907),AllocFactorMatrix,(P$4+1),FALSE)*$E2911</f>
        <v>0</v>
      </c>
      <c r="Q2907" s="54">
        <f>VLOOKUP(CONCATENATE($F2907," ",$G2907),AllocFactorMatrix,(Q$4+1),FALSE)*$E2911</f>
        <v>0</v>
      </c>
      <c r="R2907" s="54">
        <f>VLOOKUP(CONCATENATE($F2907," ",$G2907),AllocFactorMatrix,(R$4+1),FALSE)*$E2911</f>
        <v>0</v>
      </c>
      <c r="S2907" s="54">
        <f t="shared" si="1466"/>
        <v>0</v>
      </c>
      <c r="T2907" s="54">
        <f>VLOOKUP(CONCATENATE($F2907," ",$G2907),AllocFactorMatrix,(T$4+1),FALSE)*$E2911</f>
        <v>0</v>
      </c>
      <c r="U2907" s="54">
        <f>VLOOKUP(CONCATENATE($F2907," ",$G2907),AllocFactorMatrix,(U$4+1),FALSE)*$E2911</f>
        <v>0</v>
      </c>
      <c r="V2907" s="54">
        <f>VLOOKUP(CONCATENATE($F2907," ",$G2907),AllocFactorMatrix,(V$4+1),FALSE)*$E2911</f>
        <v>0</v>
      </c>
      <c r="W2907" s="54">
        <f>VLOOKUP(CONCATENATE($F2907," ",$G2907),AllocFactorMatrix,(W$4+1),FALSE)*$E2911</f>
        <v>0</v>
      </c>
      <c r="X2907" s="54">
        <f t="shared" si="1467"/>
        <v>0</v>
      </c>
      <c r="Y2907" s="54">
        <f>VLOOKUP(CONCATENATE($F2907," ",$G2907),AllocFactorMatrix,(Y$4+1),FALSE)*$E2911</f>
        <v>0</v>
      </c>
      <c r="Z2907" s="54">
        <f>VLOOKUP(CONCATENATE($F2907," ",$G2907),AllocFactorMatrix,(Z$4+1),FALSE)*$E2911</f>
        <v>0</v>
      </c>
      <c r="AA2907" s="54">
        <f t="shared" si="1445"/>
        <v>0</v>
      </c>
      <c r="AB2907" s="54">
        <f>VLOOKUP(CONCATENATE($F2907," ",$G2907),AllocFactorMatrix,(AB$4+1),FALSE)*$E2911</f>
        <v>0</v>
      </c>
      <c r="AC2907" s="54">
        <f>VLOOKUP(CONCATENATE($F2907," ",$G2907),AllocFactorMatrix,(AC$4+1),FALSE)*$E2911</f>
        <v>0</v>
      </c>
      <c r="AD2907" s="54">
        <f>VLOOKUP(CONCATENATE($F2907," ",$G2907),AllocFactorMatrix,(AD$4+1),FALSE)*$E2911</f>
        <v>0</v>
      </c>
    </row>
    <row r="2908" spans="1:30" s="51" customFormat="1" hidden="1" outlineLevel="1">
      <c r="A2908" s="56"/>
      <c r="B2908" s="111"/>
      <c r="C2908" s="55"/>
      <c r="D2908" s="55"/>
      <c r="F2908" s="52" t="str">
        <f>F2911</f>
        <v>PROD_DEMAND</v>
      </c>
      <c r="G2908" s="55" t="str">
        <f>$G$12</f>
        <v>DISTSEC</v>
      </c>
      <c r="H2908" s="53">
        <f t="shared" si="1443"/>
        <v>0</v>
      </c>
      <c r="I2908" s="54">
        <f>VLOOKUP(CONCATENATE($F2908," ",$G2908),AllocFactorMatrix,(I$4+1),FALSE)*$E2911</f>
        <v>0</v>
      </c>
      <c r="J2908" s="54">
        <f>VLOOKUP(CONCATENATE($F2908," ",$G2908),AllocFactorMatrix,(J$4+1),FALSE)*$E2911</f>
        <v>0</v>
      </c>
      <c r="K2908" s="54">
        <f>VLOOKUP(CONCATENATE($F2908," ",$G2908),AllocFactorMatrix,(K$4+1),FALSE)*$E2911</f>
        <v>0</v>
      </c>
      <c r="L2908" s="54">
        <f>VLOOKUP(CONCATENATE($F2908," ",$G2908),AllocFactorMatrix,(L$4+1),FALSE)*$E2911</f>
        <v>0</v>
      </c>
      <c r="M2908" s="54">
        <f>VLOOKUP(CONCATENATE($F2908," ",$G2908),AllocFactorMatrix,(M$4+1),FALSE)*$E2911</f>
        <v>0</v>
      </c>
      <c r="N2908" s="54">
        <f t="shared" si="1444"/>
        <v>0</v>
      </c>
      <c r="O2908" s="54">
        <f>VLOOKUP(CONCATENATE($F2908," ",$G2908),AllocFactorMatrix,(O$4+1),FALSE)*$E2911</f>
        <v>0</v>
      </c>
      <c r="P2908" s="54">
        <f>VLOOKUP(CONCATENATE($F2908," ",$G2908),AllocFactorMatrix,(P$4+1),FALSE)*$E2911</f>
        <v>0</v>
      </c>
      <c r="Q2908" s="54">
        <f>VLOOKUP(CONCATENATE($F2908," ",$G2908),AllocFactorMatrix,(Q$4+1),FALSE)*$E2911</f>
        <v>0</v>
      </c>
      <c r="R2908" s="54">
        <f>VLOOKUP(CONCATENATE($F2908," ",$G2908),AllocFactorMatrix,(R$4+1),FALSE)*$E2911</f>
        <v>0</v>
      </c>
      <c r="S2908" s="54">
        <f t="shared" si="1466"/>
        <v>0</v>
      </c>
      <c r="T2908" s="54">
        <f>VLOOKUP(CONCATENATE($F2908," ",$G2908),AllocFactorMatrix,(T$4+1),FALSE)*$E2911</f>
        <v>0</v>
      </c>
      <c r="U2908" s="54">
        <f>VLOOKUP(CONCATENATE($F2908," ",$G2908),AllocFactorMatrix,(U$4+1),FALSE)*$E2911</f>
        <v>0</v>
      </c>
      <c r="V2908" s="54">
        <f>VLOOKUP(CONCATENATE($F2908," ",$G2908),AllocFactorMatrix,(V$4+1),FALSE)*$E2911</f>
        <v>0</v>
      </c>
      <c r="W2908" s="54">
        <f>VLOOKUP(CONCATENATE($F2908," ",$G2908),AllocFactorMatrix,(W$4+1),FALSE)*$E2911</f>
        <v>0</v>
      </c>
      <c r="X2908" s="54">
        <f t="shared" si="1467"/>
        <v>0</v>
      </c>
      <c r="Y2908" s="54">
        <f>VLOOKUP(CONCATENATE($F2908," ",$G2908),AllocFactorMatrix,(Y$4+1),FALSE)*$E2911</f>
        <v>0</v>
      </c>
      <c r="Z2908" s="54">
        <f>VLOOKUP(CONCATENATE($F2908," ",$G2908),AllocFactorMatrix,(Z$4+1),FALSE)*$E2911</f>
        <v>0</v>
      </c>
      <c r="AA2908" s="54">
        <f t="shared" si="1445"/>
        <v>0</v>
      </c>
      <c r="AB2908" s="54">
        <f>VLOOKUP(CONCATENATE($F2908," ",$G2908),AllocFactorMatrix,(AB$4+1),FALSE)*$E2911</f>
        <v>0</v>
      </c>
      <c r="AC2908" s="54">
        <f>VLOOKUP(CONCATENATE($F2908," ",$G2908),AllocFactorMatrix,(AC$4+1),FALSE)*$E2911</f>
        <v>0</v>
      </c>
      <c r="AD2908" s="54">
        <f>VLOOKUP(CONCATENATE($F2908," ",$G2908),AllocFactorMatrix,(AD$4+1),FALSE)*$E2911</f>
        <v>0</v>
      </c>
    </row>
    <row r="2909" spans="1:30" s="51" customFormat="1" hidden="1" outlineLevel="1">
      <c r="A2909" s="56"/>
      <c r="B2909" s="111"/>
      <c r="C2909" s="55"/>
      <c r="D2909" s="55"/>
      <c r="F2909" s="52" t="str">
        <f>F2911</f>
        <v>PROD_DEMAND</v>
      </c>
      <c r="G2909" s="55" t="str">
        <f>$G$13</f>
        <v>ENERGY</v>
      </c>
      <c r="H2909" s="53">
        <f t="shared" si="1443"/>
        <v>0</v>
      </c>
      <c r="I2909" s="54">
        <f>VLOOKUP(CONCATENATE($F2909," ",$G2909),AllocFactorMatrix,(I$4+1),FALSE)*$E2911</f>
        <v>0</v>
      </c>
      <c r="J2909" s="54">
        <f>VLOOKUP(CONCATENATE($F2909," ",$G2909),AllocFactorMatrix,(J$4+1),FALSE)*$E2911</f>
        <v>0</v>
      </c>
      <c r="K2909" s="54">
        <f>VLOOKUP(CONCATENATE($F2909," ",$G2909),AllocFactorMatrix,(K$4+1),FALSE)*$E2911</f>
        <v>0</v>
      </c>
      <c r="L2909" s="54">
        <f>VLOOKUP(CONCATENATE($F2909," ",$G2909),AllocFactorMatrix,(L$4+1),FALSE)*$E2911</f>
        <v>0</v>
      </c>
      <c r="M2909" s="54">
        <f>VLOOKUP(CONCATENATE($F2909," ",$G2909),AllocFactorMatrix,(M$4+1),FALSE)*$E2911</f>
        <v>0</v>
      </c>
      <c r="N2909" s="54">
        <f t="shared" si="1444"/>
        <v>0</v>
      </c>
      <c r="O2909" s="54">
        <f>VLOOKUP(CONCATENATE($F2909," ",$G2909),AllocFactorMatrix,(O$4+1),FALSE)*$E2911</f>
        <v>0</v>
      </c>
      <c r="P2909" s="54">
        <f>VLOOKUP(CONCATENATE($F2909," ",$G2909),AllocFactorMatrix,(P$4+1),FALSE)*$E2911</f>
        <v>0</v>
      </c>
      <c r="Q2909" s="54">
        <f>VLOOKUP(CONCATENATE($F2909," ",$G2909),AllocFactorMatrix,(Q$4+1),FALSE)*$E2911</f>
        <v>0</v>
      </c>
      <c r="R2909" s="54">
        <f>VLOOKUP(CONCATENATE($F2909," ",$G2909),AllocFactorMatrix,(R$4+1),FALSE)*$E2911</f>
        <v>0</v>
      </c>
      <c r="S2909" s="54">
        <f t="shared" si="1466"/>
        <v>0</v>
      </c>
      <c r="T2909" s="54">
        <f>VLOOKUP(CONCATENATE($F2909," ",$G2909),AllocFactorMatrix,(T$4+1),FALSE)*$E2911</f>
        <v>0</v>
      </c>
      <c r="U2909" s="54">
        <f>VLOOKUP(CONCATENATE($F2909," ",$G2909),AllocFactorMatrix,(U$4+1),FALSE)*$E2911</f>
        <v>0</v>
      </c>
      <c r="V2909" s="54">
        <f>VLOOKUP(CONCATENATE($F2909," ",$G2909),AllocFactorMatrix,(V$4+1),FALSE)*$E2911</f>
        <v>0</v>
      </c>
      <c r="W2909" s="54">
        <f>VLOOKUP(CONCATENATE($F2909," ",$G2909),AllocFactorMatrix,(W$4+1),FALSE)*$E2911</f>
        <v>0</v>
      </c>
      <c r="X2909" s="54">
        <f t="shared" si="1467"/>
        <v>0</v>
      </c>
      <c r="Y2909" s="54">
        <f>VLOOKUP(CONCATENATE($F2909," ",$G2909),AllocFactorMatrix,(Y$4+1),FALSE)*$E2911</f>
        <v>0</v>
      </c>
      <c r="Z2909" s="54">
        <f>VLOOKUP(CONCATENATE($F2909," ",$G2909),AllocFactorMatrix,(Z$4+1),FALSE)*$E2911</f>
        <v>0</v>
      </c>
      <c r="AA2909" s="54">
        <f t="shared" si="1445"/>
        <v>0</v>
      </c>
      <c r="AB2909" s="54">
        <f>VLOOKUP(CONCATENATE($F2909," ",$G2909),AllocFactorMatrix,(AB$4+1),FALSE)*$E2911</f>
        <v>0</v>
      </c>
      <c r="AC2909" s="54">
        <f>VLOOKUP(CONCATENATE($F2909," ",$G2909),AllocFactorMatrix,(AC$4+1),FALSE)*$E2911</f>
        <v>0</v>
      </c>
      <c r="AD2909" s="54">
        <f>VLOOKUP(CONCATENATE($F2909," ",$G2909),AllocFactorMatrix,(AD$4+1),FALSE)*$E2911</f>
        <v>0</v>
      </c>
    </row>
    <row r="2910" spans="1:30" s="51" customFormat="1" hidden="1" outlineLevel="1">
      <c r="A2910" s="56"/>
      <c r="B2910" s="111"/>
      <c r="C2910" s="55"/>
      <c r="D2910" s="55"/>
      <c r="F2910" s="52" t="str">
        <f>F2911</f>
        <v>PROD_DEMAND</v>
      </c>
      <c r="G2910" s="55" t="str">
        <f>$G$14</f>
        <v>CUSTOMER</v>
      </c>
      <c r="H2910" s="53">
        <f t="shared" si="1443"/>
        <v>0</v>
      </c>
      <c r="I2910" s="54">
        <f>VLOOKUP(CONCATENATE($F2910," ",$G2910),AllocFactorMatrix,(I$4+1),FALSE)*$E2911</f>
        <v>0</v>
      </c>
      <c r="J2910" s="54">
        <f>VLOOKUP(CONCATENATE($F2910," ",$G2910),AllocFactorMatrix,(J$4+1),FALSE)*$E2911</f>
        <v>0</v>
      </c>
      <c r="K2910" s="54">
        <f>VLOOKUP(CONCATENATE($F2910," ",$G2910),AllocFactorMatrix,(K$4+1),FALSE)*$E2911</f>
        <v>0</v>
      </c>
      <c r="L2910" s="54">
        <f>VLOOKUP(CONCATENATE($F2910," ",$G2910),AllocFactorMatrix,(L$4+1),FALSE)*$E2911</f>
        <v>0</v>
      </c>
      <c r="M2910" s="54">
        <f>VLOOKUP(CONCATENATE($F2910," ",$G2910),AllocFactorMatrix,(M$4+1),FALSE)*$E2911</f>
        <v>0</v>
      </c>
      <c r="N2910" s="54">
        <f t="shared" si="1444"/>
        <v>0</v>
      </c>
      <c r="O2910" s="54">
        <f>VLOOKUP(CONCATENATE($F2910," ",$G2910),AllocFactorMatrix,(O$4+1),FALSE)*$E2911</f>
        <v>0</v>
      </c>
      <c r="P2910" s="54">
        <f>VLOOKUP(CONCATENATE($F2910," ",$G2910),AllocFactorMatrix,(P$4+1),FALSE)*$E2911</f>
        <v>0</v>
      </c>
      <c r="Q2910" s="54">
        <f>VLOOKUP(CONCATENATE($F2910," ",$G2910),AllocFactorMatrix,(Q$4+1),FALSE)*$E2911</f>
        <v>0</v>
      </c>
      <c r="R2910" s="54">
        <f>VLOOKUP(CONCATENATE($F2910," ",$G2910),AllocFactorMatrix,(R$4+1),FALSE)*$E2911</f>
        <v>0</v>
      </c>
      <c r="S2910" s="54">
        <f t="shared" si="1466"/>
        <v>0</v>
      </c>
      <c r="T2910" s="54">
        <f>VLOOKUP(CONCATENATE($F2910," ",$G2910),AllocFactorMatrix,(T$4+1),FALSE)*$E2911</f>
        <v>0</v>
      </c>
      <c r="U2910" s="54">
        <f>VLOOKUP(CONCATENATE($F2910," ",$G2910),AllocFactorMatrix,(U$4+1),FALSE)*$E2911</f>
        <v>0</v>
      </c>
      <c r="V2910" s="54">
        <f>VLOOKUP(CONCATENATE($F2910," ",$G2910),AllocFactorMatrix,(V$4+1),FALSE)*$E2911</f>
        <v>0</v>
      </c>
      <c r="W2910" s="54">
        <f>VLOOKUP(CONCATENATE($F2910," ",$G2910),AllocFactorMatrix,(W$4+1),FALSE)*$E2911</f>
        <v>0</v>
      </c>
      <c r="X2910" s="54">
        <f t="shared" si="1467"/>
        <v>0</v>
      </c>
      <c r="Y2910" s="54">
        <f>VLOOKUP(CONCATENATE($F2910," ",$G2910),AllocFactorMatrix,(Y$4+1),FALSE)*$E2911</f>
        <v>0</v>
      </c>
      <c r="Z2910" s="54">
        <f>VLOOKUP(CONCATENATE($F2910," ",$G2910),AllocFactorMatrix,(Z$4+1),FALSE)*$E2911</f>
        <v>0</v>
      </c>
      <c r="AA2910" s="54">
        <f t="shared" si="1445"/>
        <v>0</v>
      </c>
      <c r="AB2910" s="54">
        <f>VLOOKUP(CONCATENATE($F2910," ",$G2910),AllocFactorMatrix,(AB$4+1),FALSE)*$E2911</f>
        <v>0</v>
      </c>
      <c r="AC2910" s="54">
        <f>VLOOKUP(CONCATENATE($F2910," ",$G2910),AllocFactorMatrix,(AC$4+1),FALSE)*$E2911</f>
        <v>0</v>
      </c>
      <c r="AD2910" s="54">
        <f>VLOOKUP(CONCATENATE($F2910," ",$G2910),AllocFactorMatrix,(AD$4+1),FALSE)*$E2911</f>
        <v>0</v>
      </c>
    </row>
    <row r="2911" spans="1:30" s="51" customFormat="1" collapsed="1">
      <c r="A2911" s="56"/>
      <c r="B2911" s="111"/>
      <c r="C2911" s="55"/>
      <c r="D2911" s="98" t="s">
        <v>460</v>
      </c>
      <c r="E2911" s="61">
        <v>-17397041</v>
      </c>
      <c r="F2911" s="57" t="s">
        <v>30</v>
      </c>
      <c r="G2911" s="55" t="str">
        <f>$G$15</f>
        <v>TOTAL</v>
      </c>
      <c r="H2911" s="53">
        <f t="shared" si="1443"/>
        <v>-17397040.999999996</v>
      </c>
      <c r="I2911" s="54">
        <f>VLOOKUP(CONCATENATE($F2911," ",$G2911),AllocFactorMatrix,(I$4+1),FALSE)*$E2911</f>
        <v>-8569486.4808813017</v>
      </c>
      <c r="J2911" s="54">
        <f>VLOOKUP(CONCATENATE($F2911," ",$G2911),AllocFactorMatrix,(J$4+1),FALSE)*$E2911</f>
        <v>-423620.3374445496</v>
      </c>
      <c r="K2911" s="54">
        <f>VLOOKUP(CONCATENATE($F2911," ",$G2911),AllocFactorMatrix,(K$4+1),FALSE)*$E2911</f>
        <v>-1551697.0180451884</v>
      </c>
      <c r="L2911" s="54">
        <f>VLOOKUP(CONCATENATE($F2911," ",$G2911),AllocFactorMatrix,(L$4+1),FALSE)*$E2911</f>
        <v>-48841.912986478441</v>
      </c>
      <c r="M2911" s="54">
        <f>VLOOKUP(CONCATENATE($F2911," ",$G2911),AllocFactorMatrix,(M$4+1),FALSE)*$E2911</f>
        <v>-4580.2383139365038</v>
      </c>
      <c r="N2911" s="54">
        <f t="shared" si="1444"/>
        <v>-1605119.1693456033</v>
      </c>
      <c r="O2911" s="54">
        <f>VLOOKUP(CONCATENATE($F2911," ",$G2911),AllocFactorMatrix,(O$4+1),FALSE)*$E2911</f>
        <v>-1179531.1168864043</v>
      </c>
      <c r="P2911" s="54">
        <f>VLOOKUP(CONCATENATE($F2911," ",$G2911),AllocFactorMatrix,(P$4+1),FALSE)*$E2911</f>
        <v>-219781.01147434872</v>
      </c>
      <c r="Q2911" s="54">
        <f>VLOOKUP(CONCATENATE($F2911," ",$G2911),AllocFactorMatrix,(Q$4+1),FALSE)*$E2911</f>
        <v>-99314.946762719032</v>
      </c>
      <c r="R2911" s="54">
        <f>VLOOKUP(CONCATENATE($F2911," ",$G2911),AllocFactorMatrix,(R$4+1),FALSE)*$E2911</f>
        <v>-4466.082140780627</v>
      </c>
      <c r="S2911" s="54">
        <f t="shared" si="1466"/>
        <v>-1503093.1572642524</v>
      </c>
      <c r="T2911" s="54">
        <f>VLOOKUP(CONCATENATE($F2911," ",$G2911),AllocFactorMatrix,(T$4+1),FALSE)*$E2911</f>
        <v>-41204.043091620442</v>
      </c>
      <c r="U2911" s="54">
        <f>VLOOKUP(CONCATENATE($F2911," ",$G2911),AllocFactorMatrix,(U$4+1),FALSE)*$E2911</f>
        <v>-674297.14477356989</v>
      </c>
      <c r="V2911" s="54">
        <f>VLOOKUP(CONCATENATE($F2911," ",$G2911),AllocFactorMatrix,(V$4+1),FALSE)*$E2911</f>
        <v>-3563679.3568289699</v>
      </c>
      <c r="W2911" s="54">
        <f>VLOOKUP(CONCATENATE($F2911," ",$G2911),AllocFactorMatrix,(W$4+1),FALSE)*$E2911</f>
        <v>-643541.42648109724</v>
      </c>
      <c r="X2911" s="54">
        <f t="shared" si="1467"/>
        <v>-4922721.9711752571</v>
      </c>
      <c r="Y2911" s="54">
        <f>VLOOKUP(CONCATENATE($F2911," ",$G2911),AllocFactorMatrix,(Y$4+1),FALSE)*$E2911</f>
        <v>-362232.13431522547</v>
      </c>
      <c r="Z2911" s="54">
        <f>VLOOKUP(CONCATENATE($F2911," ",$G2911),AllocFactorMatrix,(Z$4+1),FALSE)*$E2911</f>
        <v>-6067.2497881275067</v>
      </c>
      <c r="AA2911" s="54">
        <f t="shared" si="1445"/>
        <v>-368299.38410335296</v>
      </c>
      <c r="AB2911" s="54">
        <f>VLOOKUP(CONCATENATE($F2911," ",$G2911),AllocFactorMatrix,(AB$4+1),FALSE)*$E2911</f>
        <v>-4700.4997856784885</v>
      </c>
      <c r="AC2911" s="54">
        <f>VLOOKUP(CONCATENATE($F2911," ",$G2911),AllocFactorMatrix,(AC$4+1),FALSE)*$E2911</f>
        <v>0</v>
      </c>
      <c r="AD2911" s="54">
        <f>VLOOKUP(CONCATENATE($F2911," ",$G2911),AllocFactorMatrix,(AD$4+1),FALSE)*$E2911</f>
        <v>0</v>
      </c>
    </row>
    <row r="2912" spans="1:30" s="51" customFormat="1" hidden="1" outlineLevel="1">
      <c r="A2912" s="56"/>
      <c r="B2912" s="111"/>
      <c r="C2912" s="55"/>
      <c r="D2912" s="55"/>
      <c r="F2912" s="52" t="str">
        <f>F2919</f>
        <v>PROD_DEMAND</v>
      </c>
      <c r="G2912" s="55" t="str">
        <f>$G$8</f>
        <v>PRODUCTION</v>
      </c>
      <c r="H2912" s="53">
        <f t="shared" ref="H2912:H2951" si="1468">SUBTOTAL(9,I2912:AD2912)</f>
        <v>-10388238.999999996</v>
      </c>
      <c r="I2912" s="54">
        <f>VLOOKUP(CONCATENATE($F2912," ",$G2912),AllocFactorMatrix,(I$4+1),FALSE)*$E2919</f>
        <v>-5117069.8322009984</v>
      </c>
      <c r="J2912" s="54">
        <f>VLOOKUP(CONCATENATE($F2912," ",$G2912),AllocFactorMatrix,(J$4+1),FALSE)*$E2919</f>
        <v>-252955.04624232536</v>
      </c>
      <c r="K2912" s="54">
        <f>VLOOKUP(CONCATENATE($F2912," ",$G2912),AllocFactorMatrix,(K$4+1),FALSE)*$E2919</f>
        <v>-926559.83733329875</v>
      </c>
      <c r="L2912" s="54">
        <f>VLOOKUP(CONCATENATE($F2912," ",$G2912),AllocFactorMatrix,(L$4+1),FALSE)*$E2919</f>
        <v>-29164.814023300965</v>
      </c>
      <c r="M2912" s="54">
        <f>VLOOKUP(CONCATENATE($F2912," ",$G2912),AllocFactorMatrix,(M$4+1),FALSE)*$E2919</f>
        <v>-2734.9829365884366</v>
      </c>
      <c r="N2912" s="54">
        <f t="shared" ref="N2912:N2951" si="1469">SUBTOTAL(9,K2912:M2912)</f>
        <v>-958459.63429318822</v>
      </c>
      <c r="O2912" s="54">
        <f>VLOOKUP(CONCATENATE($F2912," ",$G2912),AllocFactorMatrix,(O$4+1),FALSE)*$E2919</f>
        <v>-704329.61272856139</v>
      </c>
      <c r="P2912" s="54">
        <f>VLOOKUP(CONCATENATE($F2912," ",$G2912),AllocFactorMatrix,(P$4+1),FALSE)*$E2919</f>
        <v>-131237.12675375523</v>
      </c>
      <c r="Q2912" s="54">
        <f>VLOOKUP(CONCATENATE($F2912," ",$G2912),AllocFactorMatrix,(Q$4+1),FALSE)*$E2919</f>
        <v>-59303.613944658835</v>
      </c>
      <c r="R2912" s="54">
        <f>VLOOKUP(CONCATENATE($F2912," ",$G2912),AllocFactorMatrix,(R$4+1),FALSE)*$E2919</f>
        <v>-2666.8172289793883</v>
      </c>
      <c r="S2912" s="54">
        <f>SUBTOTAL(9,O2912:R2912)</f>
        <v>-897537.17065595486</v>
      </c>
      <c r="T2912" s="54">
        <f>VLOOKUP(CONCATENATE($F2912," ",$G2912),AllocFactorMatrix,(T$4+1),FALSE)*$E2919</f>
        <v>-24604.037399351535</v>
      </c>
      <c r="U2912" s="54">
        <f>VLOOKUP(CONCATENATE($F2912," ",$G2912),AllocFactorMatrix,(U$4+1),FALSE)*$E2919</f>
        <v>-402640.87995915196</v>
      </c>
      <c r="V2912" s="54">
        <f>VLOOKUP(CONCATENATE($F2912," ",$G2912),AllocFactorMatrix,(V$4+1),FALSE)*$E2919</f>
        <v>-2127968.3641663902</v>
      </c>
      <c r="W2912" s="54">
        <f>VLOOKUP(CONCATENATE($F2912," ",$G2912),AllocFactorMatrix,(W$4+1),FALSE)*$E2919</f>
        <v>-384275.817059152</v>
      </c>
      <c r="X2912" s="54">
        <f>SUBTOTAL(9,T2912:W2912)</f>
        <v>-2939489.0985840457</v>
      </c>
      <c r="Y2912" s="54">
        <f>VLOOKUP(CONCATENATE($F2912," ",$G2912),AllocFactorMatrix,(Y$4+1),FALSE)*$E2919</f>
        <v>-216298.50643834568</v>
      </c>
      <c r="Z2912" s="54">
        <f>VLOOKUP(CONCATENATE($F2912," ",$G2912),AllocFactorMatrix,(Z$4+1),FALSE)*$E2919</f>
        <v>-3622.9173036821553</v>
      </c>
      <c r="AA2912" s="54">
        <f t="shared" ref="AA2912:AA2951" si="1470">SUBTOTAL(9,Y2912:Z2912)</f>
        <v>-219921.42374202784</v>
      </c>
      <c r="AB2912" s="54">
        <f>VLOOKUP(CONCATENATE($F2912," ",$G2912),AllocFactorMatrix,(AB$4+1),FALSE)*$E2919</f>
        <v>-2806.794281457227</v>
      </c>
      <c r="AC2912" s="54">
        <f>VLOOKUP(CONCATENATE($F2912," ",$G2912),AllocFactorMatrix,(AC$4+1),FALSE)*$E2919</f>
        <v>0</v>
      </c>
      <c r="AD2912" s="54">
        <f>VLOOKUP(CONCATENATE($F2912," ",$G2912),AllocFactorMatrix,(AD$4+1),FALSE)*$E2919</f>
        <v>0</v>
      </c>
    </row>
    <row r="2913" spans="1:30" s="51" customFormat="1" hidden="1" outlineLevel="1">
      <c r="A2913" s="56"/>
      <c r="B2913" s="111"/>
      <c r="C2913" s="55"/>
      <c r="D2913" s="55"/>
      <c r="F2913" s="52" t="str">
        <f>F2919</f>
        <v>PROD_DEMAND</v>
      </c>
      <c r="G2913" s="55" t="str">
        <f>$G$9</f>
        <v>BULKTRAN</v>
      </c>
      <c r="H2913" s="53">
        <f t="shared" si="1468"/>
        <v>0</v>
      </c>
      <c r="I2913" s="54">
        <f>VLOOKUP(CONCATENATE($F2913," ",$G2913),AllocFactorMatrix,(I$4+1),FALSE)*$E2919</f>
        <v>0</v>
      </c>
      <c r="J2913" s="54">
        <f>VLOOKUP(CONCATENATE($F2913," ",$G2913),AllocFactorMatrix,(J$4+1),FALSE)*$E2919</f>
        <v>0</v>
      </c>
      <c r="K2913" s="54">
        <f>VLOOKUP(CONCATENATE($F2913," ",$G2913),AllocFactorMatrix,(K$4+1),FALSE)*$E2919</f>
        <v>0</v>
      </c>
      <c r="L2913" s="54">
        <f>VLOOKUP(CONCATENATE($F2913," ",$G2913),AllocFactorMatrix,(L$4+1),FALSE)*$E2919</f>
        <v>0</v>
      </c>
      <c r="M2913" s="54">
        <f>VLOOKUP(CONCATENATE($F2913," ",$G2913),AllocFactorMatrix,(M$4+1),FALSE)*$E2919</f>
        <v>0</v>
      </c>
      <c r="N2913" s="54">
        <f t="shared" si="1469"/>
        <v>0</v>
      </c>
      <c r="O2913" s="54">
        <f>VLOOKUP(CONCATENATE($F2913," ",$G2913),AllocFactorMatrix,(O$4+1),FALSE)*$E2919</f>
        <v>0</v>
      </c>
      <c r="P2913" s="54">
        <f>VLOOKUP(CONCATENATE($F2913," ",$G2913),AllocFactorMatrix,(P$4+1),FALSE)*$E2919</f>
        <v>0</v>
      </c>
      <c r="Q2913" s="54">
        <f>VLOOKUP(CONCATENATE($F2913," ",$G2913),AllocFactorMatrix,(Q$4+1),FALSE)*$E2919</f>
        <v>0</v>
      </c>
      <c r="R2913" s="54">
        <f>VLOOKUP(CONCATENATE($F2913," ",$G2913),AllocFactorMatrix,(R$4+1),FALSE)*$E2919</f>
        <v>0</v>
      </c>
      <c r="S2913" s="54">
        <f t="shared" ref="S2913:S2919" si="1471">SUBTOTAL(9,O2913:R2913)</f>
        <v>0</v>
      </c>
      <c r="T2913" s="54">
        <f>VLOOKUP(CONCATENATE($F2913," ",$G2913),AllocFactorMatrix,(T$4+1),FALSE)*$E2919</f>
        <v>0</v>
      </c>
      <c r="U2913" s="54">
        <f>VLOOKUP(CONCATENATE($F2913," ",$G2913),AllocFactorMatrix,(U$4+1),FALSE)*$E2919</f>
        <v>0</v>
      </c>
      <c r="V2913" s="54">
        <f>VLOOKUP(CONCATENATE($F2913," ",$G2913),AllocFactorMatrix,(V$4+1),FALSE)*$E2919</f>
        <v>0</v>
      </c>
      <c r="W2913" s="54">
        <f>VLOOKUP(CONCATENATE($F2913," ",$G2913),AllocFactorMatrix,(W$4+1),FALSE)*$E2919</f>
        <v>0</v>
      </c>
      <c r="X2913" s="54">
        <f t="shared" ref="X2913:X2919" si="1472">SUBTOTAL(9,T2913:W2913)</f>
        <v>0</v>
      </c>
      <c r="Y2913" s="54">
        <f>VLOOKUP(CONCATENATE($F2913," ",$G2913),AllocFactorMatrix,(Y$4+1),FALSE)*$E2919</f>
        <v>0</v>
      </c>
      <c r="Z2913" s="54">
        <f>VLOOKUP(CONCATENATE($F2913," ",$G2913),AllocFactorMatrix,(Z$4+1),FALSE)*$E2919</f>
        <v>0</v>
      </c>
      <c r="AA2913" s="54">
        <f t="shared" si="1470"/>
        <v>0</v>
      </c>
      <c r="AB2913" s="54">
        <f>VLOOKUP(CONCATENATE($F2913," ",$G2913),AllocFactorMatrix,(AB$4+1),FALSE)*$E2919</f>
        <v>0</v>
      </c>
      <c r="AC2913" s="54">
        <f>VLOOKUP(CONCATENATE($F2913," ",$G2913),AllocFactorMatrix,(AC$4+1),FALSE)*$E2919</f>
        <v>0</v>
      </c>
      <c r="AD2913" s="54">
        <f>VLOOKUP(CONCATENATE($F2913," ",$G2913),AllocFactorMatrix,(AD$4+1),FALSE)*$E2919</f>
        <v>0</v>
      </c>
    </row>
    <row r="2914" spans="1:30" s="51" customFormat="1" hidden="1" outlineLevel="1">
      <c r="A2914" s="56"/>
      <c r="B2914" s="111"/>
      <c r="C2914" s="55"/>
      <c r="D2914" s="55"/>
      <c r="F2914" s="52" t="str">
        <f>F2919</f>
        <v>PROD_DEMAND</v>
      </c>
      <c r="G2914" s="55" t="str">
        <f>$G$10</f>
        <v>SUBTRAN</v>
      </c>
      <c r="H2914" s="53">
        <f t="shared" si="1468"/>
        <v>0</v>
      </c>
      <c r="I2914" s="54">
        <f>VLOOKUP(CONCATENATE($F2914," ",$G2914),AllocFactorMatrix,(I$4+1),FALSE)*$E2919</f>
        <v>0</v>
      </c>
      <c r="J2914" s="54">
        <f>VLOOKUP(CONCATENATE($F2914," ",$G2914),AllocFactorMatrix,(J$4+1),FALSE)*$E2919</f>
        <v>0</v>
      </c>
      <c r="K2914" s="54">
        <f>VLOOKUP(CONCATENATE($F2914," ",$G2914),AllocFactorMatrix,(K$4+1),FALSE)*$E2919</f>
        <v>0</v>
      </c>
      <c r="L2914" s="54">
        <f>VLOOKUP(CONCATENATE($F2914," ",$G2914),AllocFactorMatrix,(L$4+1),FALSE)*$E2919</f>
        <v>0</v>
      </c>
      <c r="M2914" s="54">
        <f>VLOOKUP(CONCATENATE($F2914," ",$G2914),AllocFactorMatrix,(M$4+1),FALSE)*$E2919</f>
        <v>0</v>
      </c>
      <c r="N2914" s="54">
        <f t="shared" si="1469"/>
        <v>0</v>
      </c>
      <c r="O2914" s="54">
        <f>VLOOKUP(CONCATENATE($F2914," ",$G2914),AllocFactorMatrix,(O$4+1),FALSE)*$E2919</f>
        <v>0</v>
      </c>
      <c r="P2914" s="54">
        <f>VLOOKUP(CONCATENATE($F2914," ",$G2914),AllocFactorMatrix,(P$4+1),FALSE)*$E2919</f>
        <v>0</v>
      </c>
      <c r="Q2914" s="54">
        <f>VLOOKUP(CONCATENATE($F2914," ",$G2914),AllocFactorMatrix,(Q$4+1),FALSE)*$E2919</f>
        <v>0</v>
      </c>
      <c r="R2914" s="54">
        <f>VLOOKUP(CONCATENATE($F2914," ",$G2914),AllocFactorMatrix,(R$4+1),FALSE)*$E2919</f>
        <v>0</v>
      </c>
      <c r="S2914" s="54">
        <f t="shared" si="1471"/>
        <v>0</v>
      </c>
      <c r="T2914" s="54">
        <f>VLOOKUP(CONCATENATE($F2914," ",$G2914),AllocFactorMatrix,(T$4+1),FALSE)*$E2919</f>
        <v>0</v>
      </c>
      <c r="U2914" s="54">
        <f>VLOOKUP(CONCATENATE($F2914," ",$G2914),AllocFactorMatrix,(U$4+1),FALSE)*$E2919</f>
        <v>0</v>
      </c>
      <c r="V2914" s="54">
        <f>VLOOKUP(CONCATENATE($F2914," ",$G2914),AllocFactorMatrix,(V$4+1),FALSE)*$E2919</f>
        <v>0</v>
      </c>
      <c r="W2914" s="54">
        <f>VLOOKUP(CONCATENATE($F2914," ",$G2914),AllocFactorMatrix,(W$4+1),FALSE)*$E2919</f>
        <v>0</v>
      </c>
      <c r="X2914" s="54">
        <f t="shared" si="1472"/>
        <v>0</v>
      </c>
      <c r="Y2914" s="54">
        <f>VLOOKUP(CONCATENATE($F2914," ",$G2914),AllocFactorMatrix,(Y$4+1),FALSE)*$E2919</f>
        <v>0</v>
      </c>
      <c r="Z2914" s="54">
        <f>VLOOKUP(CONCATENATE($F2914," ",$G2914),AllocFactorMatrix,(Z$4+1),FALSE)*$E2919</f>
        <v>0</v>
      </c>
      <c r="AA2914" s="54">
        <f t="shared" si="1470"/>
        <v>0</v>
      </c>
      <c r="AB2914" s="54">
        <f>VLOOKUP(CONCATENATE($F2914," ",$G2914),AllocFactorMatrix,(AB$4+1),FALSE)*$E2919</f>
        <v>0</v>
      </c>
      <c r="AC2914" s="54">
        <f>VLOOKUP(CONCATENATE($F2914," ",$G2914),AllocFactorMatrix,(AC$4+1),FALSE)*$E2919</f>
        <v>0</v>
      </c>
      <c r="AD2914" s="54">
        <f>VLOOKUP(CONCATENATE($F2914," ",$G2914),AllocFactorMatrix,(AD$4+1),FALSE)*$E2919</f>
        <v>0</v>
      </c>
    </row>
    <row r="2915" spans="1:30" s="51" customFormat="1" hidden="1" outlineLevel="1">
      <c r="A2915" s="56"/>
      <c r="B2915" s="111"/>
      <c r="C2915" s="55"/>
      <c r="D2915" s="55"/>
      <c r="F2915" s="52" t="str">
        <f>F2919</f>
        <v>PROD_DEMAND</v>
      </c>
      <c r="G2915" s="55" t="str">
        <f>$G$11</f>
        <v>DISTPRI</v>
      </c>
      <c r="H2915" s="53">
        <f t="shared" si="1468"/>
        <v>0</v>
      </c>
      <c r="I2915" s="54">
        <f>VLOOKUP(CONCATENATE($F2915," ",$G2915),AllocFactorMatrix,(I$4+1),FALSE)*$E2919</f>
        <v>0</v>
      </c>
      <c r="J2915" s="54">
        <f>VLOOKUP(CONCATENATE($F2915," ",$G2915),AllocFactorMatrix,(J$4+1),FALSE)*$E2919</f>
        <v>0</v>
      </c>
      <c r="K2915" s="54">
        <f>VLOOKUP(CONCATENATE($F2915," ",$G2915),AllocFactorMatrix,(K$4+1),FALSE)*$E2919</f>
        <v>0</v>
      </c>
      <c r="L2915" s="54">
        <f>VLOOKUP(CONCATENATE($F2915," ",$G2915),AllocFactorMatrix,(L$4+1),FALSE)*$E2919</f>
        <v>0</v>
      </c>
      <c r="M2915" s="54">
        <f>VLOOKUP(CONCATENATE($F2915," ",$G2915),AllocFactorMatrix,(M$4+1),FALSE)*$E2919</f>
        <v>0</v>
      </c>
      <c r="N2915" s="54">
        <f t="shared" si="1469"/>
        <v>0</v>
      </c>
      <c r="O2915" s="54">
        <f>VLOOKUP(CONCATENATE($F2915," ",$G2915),AllocFactorMatrix,(O$4+1),FALSE)*$E2919</f>
        <v>0</v>
      </c>
      <c r="P2915" s="54">
        <f>VLOOKUP(CONCATENATE($F2915," ",$G2915),AllocFactorMatrix,(P$4+1),FALSE)*$E2919</f>
        <v>0</v>
      </c>
      <c r="Q2915" s="54">
        <f>VLOOKUP(CONCATENATE($F2915," ",$G2915),AllocFactorMatrix,(Q$4+1),FALSE)*$E2919</f>
        <v>0</v>
      </c>
      <c r="R2915" s="54">
        <f>VLOOKUP(CONCATENATE($F2915," ",$G2915),AllocFactorMatrix,(R$4+1),FALSE)*$E2919</f>
        <v>0</v>
      </c>
      <c r="S2915" s="54">
        <f t="shared" si="1471"/>
        <v>0</v>
      </c>
      <c r="T2915" s="54">
        <f>VLOOKUP(CONCATENATE($F2915," ",$G2915),AllocFactorMatrix,(T$4+1),FALSE)*$E2919</f>
        <v>0</v>
      </c>
      <c r="U2915" s="54">
        <f>VLOOKUP(CONCATENATE($F2915," ",$G2915),AllocFactorMatrix,(U$4+1),FALSE)*$E2919</f>
        <v>0</v>
      </c>
      <c r="V2915" s="54">
        <f>VLOOKUP(CONCATENATE($F2915," ",$G2915),AllocFactorMatrix,(V$4+1),FALSE)*$E2919</f>
        <v>0</v>
      </c>
      <c r="W2915" s="54">
        <f>VLOOKUP(CONCATENATE($F2915," ",$G2915),AllocFactorMatrix,(W$4+1),FALSE)*$E2919</f>
        <v>0</v>
      </c>
      <c r="X2915" s="54">
        <f t="shared" si="1472"/>
        <v>0</v>
      </c>
      <c r="Y2915" s="54">
        <f>VLOOKUP(CONCATENATE($F2915," ",$G2915),AllocFactorMatrix,(Y$4+1),FALSE)*$E2919</f>
        <v>0</v>
      </c>
      <c r="Z2915" s="54">
        <f>VLOOKUP(CONCATENATE($F2915," ",$G2915),AllocFactorMatrix,(Z$4+1),FALSE)*$E2919</f>
        <v>0</v>
      </c>
      <c r="AA2915" s="54">
        <f t="shared" si="1470"/>
        <v>0</v>
      </c>
      <c r="AB2915" s="54">
        <f>VLOOKUP(CONCATENATE($F2915," ",$G2915),AllocFactorMatrix,(AB$4+1),FALSE)*$E2919</f>
        <v>0</v>
      </c>
      <c r="AC2915" s="54">
        <f>VLOOKUP(CONCATENATE($F2915," ",$G2915),AllocFactorMatrix,(AC$4+1),FALSE)*$E2919</f>
        <v>0</v>
      </c>
      <c r="AD2915" s="54">
        <f>VLOOKUP(CONCATENATE($F2915," ",$G2915),AllocFactorMatrix,(AD$4+1),FALSE)*$E2919</f>
        <v>0</v>
      </c>
    </row>
    <row r="2916" spans="1:30" s="51" customFormat="1" hidden="1" outlineLevel="1">
      <c r="A2916" s="56"/>
      <c r="B2916" s="111"/>
      <c r="C2916" s="55"/>
      <c r="D2916" s="55"/>
      <c r="F2916" s="52" t="str">
        <f>F2919</f>
        <v>PROD_DEMAND</v>
      </c>
      <c r="G2916" s="55" t="str">
        <f>$G$12</f>
        <v>DISTSEC</v>
      </c>
      <c r="H2916" s="53">
        <f t="shared" si="1468"/>
        <v>0</v>
      </c>
      <c r="I2916" s="54">
        <f>VLOOKUP(CONCATENATE($F2916," ",$G2916),AllocFactorMatrix,(I$4+1),FALSE)*$E2919</f>
        <v>0</v>
      </c>
      <c r="J2916" s="54">
        <f>VLOOKUP(CONCATENATE($F2916," ",$G2916),AllocFactorMatrix,(J$4+1),FALSE)*$E2919</f>
        <v>0</v>
      </c>
      <c r="K2916" s="54">
        <f>VLOOKUP(CONCATENATE($F2916," ",$G2916),AllocFactorMatrix,(K$4+1),FALSE)*$E2919</f>
        <v>0</v>
      </c>
      <c r="L2916" s="54">
        <f>VLOOKUP(CONCATENATE($F2916," ",$G2916),AllocFactorMatrix,(L$4+1),FALSE)*$E2919</f>
        <v>0</v>
      </c>
      <c r="M2916" s="54">
        <f>VLOOKUP(CONCATENATE($F2916," ",$G2916),AllocFactorMatrix,(M$4+1),FALSE)*$E2919</f>
        <v>0</v>
      </c>
      <c r="N2916" s="54">
        <f t="shared" si="1469"/>
        <v>0</v>
      </c>
      <c r="O2916" s="54">
        <f>VLOOKUP(CONCATENATE($F2916," ",$G2916),AllocFactorMatrix,(O$4+1),FALSE)*$E2919</f>
        <v>0</v>
      </c>
      <c r="P2916" s="54">
        <f>VLOOKUP(CONCATENATE($F2916," ",$G2916),AllocFactorMatrix,(P$4+1),FALSE)*$E2919</f>
        <v>0</v>
      </c>
      <c r="Q2916" s="54">
        <f>VLOOKUP(CONCATENATE($F2916," ",$G2916),AllocFactorMatrix,(Q$4+1),FALSE)*$E2919</f>
        <v>0</v>
      </c>
      <c r="R2916" s="54">
        <f>VLOOKUP(CONCATENATE($F2916," ",$G2916),AllocFactorMatrix,(R$4+1),FALSE)*$E2919</f>
        <v>0</v>
      </c>
      <c r="S2916" s="54">
        <f t="shared" si="1471"/>
        <v>0</v>
      </c>
      <c r="T2916" s="54">
        <f>VLOOKUP(CONCATENATE($F2916," ",$G2916),AllocFactorMatrix,(T$4+1),FALSE)*$E2919</f>
        <v>0</v>
      </c>
      <c r="U2916" s="54">
        <f>VLOOKUP(CONCATENATE($F2916," ",$G2916),AllocFactorMatrix,(U$4+1),FALSE)*$E2919</f>
        <v>0</v>
      </c>
      <c r="V2916" s="54">
        <f>VLOOKUP(CONCATENATE($F2916," ",$G2916),AllocFactorMatrix,(V$4+1),FALSE)*$E2919</f>
        <v>0</v>
      </c>
      <c r="W2916" s="54">
        <f>VLOOKUP(CONCATENATE($F2916," ",$G2916),AllocFactorMatrix,(W$4+1),FALSE)*$E2919</f>
        <v>0</v>
      </c>
      <c r="X2916" s="54">
        <f t="shared" si="1472"/>
        <v>0</v>
      </c>
      <c r="Y2916" s="54">
        <f>VLOOKUP(CONCATENATE($F2916," ",$G2916),AllocFactorMatrix,(Y$4+1),FALSE)*$E2919</f>
        <v>0</v>
      </c>
      <c r="Z2916" s="54">
        <f>VLOOKUP(CONCATENATE($F2916," ",$G2916),AllocFactorMatrix,(Z$4+1),FALSE)*$E2919</f>
        <v>0</v>
      </c>
      <c r="AA2916" s="54">
        <f t="shared" si="1470"/>
        <v>0</v>
      </c>
      <c r="AB2916" s="54">
        <f>VLOOKUP(CONCATENATE($F2916," ",$G2916),AllocFactorMatrix,(AB$4+1),FALSE)*$E2919</f>
        <v>0</v>
      </c>
      <c r="AC2916" s="54">
        <f>VLOOKUP(CONCATENATE($F2916," ",$G2916),AllocFactorMatrix,(AC$4+1),FALSE)*$E2919</f>
        <v>0</v>
      </c>
      <c r="AD2916" s="54">
        <f>VLOOKUP(CONCATENATE($F2916," ",$G2916),AllocFactorMatrix,(AD$4+1),FALSE)*$E2919</f>
        <v>0</v>
      </c>
    </row>
    <row r="2917" spans="1:30" s="51" customFormat="1" hidden="1" outlineLevel="1">
      <c r="A2917" s="56"/>
      <c r="B2917" s="111"/>
      <c r="C2917" s="55"/>
      <c r="D2917" s="55"/>
      <c r="F2917" s="52" t="str">
        <f>F2919</f>
        <v>PROD_DEMAND</v>
      </c>
      <c r="G2917" s="55" t="str">
        <f>$G$13</f>
        <v>ENERGY</v>
      </c>
      <c r="H2917" s="53">
        <f t="shared" si="1468"/>
        <v>0</v>
      </c>
      <c r="I2917" s="54">
        <f>VLOOKUP(CONCATENATE($F2917," ",$G2917),AllocFactorMatrix,(I$4+1),FALSE)*$E2919</f>
        <v>0</v>
      </c>
      <c r="J2917" s="54">
        <f>VLOOKUP(CONCATENATE($F2917," ",$G2917),AllocFactorMatrix,(J$4+1),FALSE)*$E2919</f>
        <v>0</v>
      </c>
      <c r="K2917" s="54">
        <f>VLOOKUP(CONCATENATE($F2917," ",$G2917),AllocFactorMatrix,(K$4+1),FALSE)*$E2919</f>
        <v>0</v>
      </c>
      <c r="L2917" s="54">
        <f>VLOOKUP(CONCATENATE($F2917," ",$G2917),AllocFactorMatrix,(L$4+1),FALSE)*$E2919</f>
        <v>0</v>
      </c>
      <c r="M2917" s="54">
        <f>VLOOKUP(CONCATENATE($F2917," ",$G2917),AllocFactorMatrix,(M$4+1),FALSE)*$E2919</f>
        <v>0</v>
      </c>
      <c r="N2917" s="54">
        <f t="shared" si="1469"/>
        <v>0</v>
      </c>
      <c r="O2917" s="54">
        <f>VLOOKUP(CONCATENATE($F2917," ",$G2917),AllocFactorMatrix,(O$4+1),FALSE)*$E2919</f>
        <v>0</v>
      </c>
      <c r="P2917" s="54">
        <f>VLOOKUP(CONCATENATE($F2917," ",$G2917),AllocFactorMatrix,(P$4+1),FALSE)*$E2919</f>
        <v>0</v>
      </c>
      <c r="Q2917" s="54">
        <f>VLOOKUP(CONCATENATE($F2917," ",$G2917),AllocFactorMatrix,(Q$4+1),FALSE)*$E2919</f>
        <v>0</v>
      </c>
      <c r="R2917" s="54">
        <f>VLOOKUP(CONCATENATE($F2917," ",$G2917),AllocFactorMatrix,(R$4+1),FALSE)*$E2919</f>
        <v>0</v>
      </c>
      <c r="S2917" s="54">
        <f t="shared" si="1471"/>
        <v>0</v>
      </c>
      <c r="T2917" s="54">
        <f>VLOOKUP(CONCATENATE($F2917," ",$G2917),AllocFactorMatrix,(T$4+1),FALSE)*$E2919</f>
        <v>0</v>
      </c>
      <c r="U2917" s="54">
        <f>VLOOKUP(CONCATENATE($F2917," ",$G2917),AllocFactorMatrix,(U$4+1),FALSE)*$E2919</f>
        <v>0</v>
      </c>
      <c r="V2917" s="54">
        <f>VLOOKUP(CONCATENATE($F2917," ",$G2917),AllocFactorMatrix,(V$4+1),FALSE)*$E2919</f>
        <v>0</v>
      </c>
      <c r="W2917" s="54">
        <f>VLOOKUP(CONCATENATE($F2917," ",$G2917),AllocFactorMatrix,(W$4+1),FALSE)*$E2919</f>
        <v>0</v>
      </c>
      <c r="X2917" s="54">
        <f t="shared" si="1472"/>
        <v>0</v>
      </c>
      <c r="Y2917" s="54">
        <f>VLOOKUP(CONCATENATE($F2917," ",$G2917),AllocFactorMatrix,(Y$4+1),FALSE)*$E2919</f>
        <v>0</v>
      </c>
      <c r="Z2917" s="54">
        <f>VLOOKUP(CONCATENATE($F2917," ",$G2917),AllocFactorMatrix,(Z$4+1),FALSE)*$E2919</f>
        <v>0</v>
      </c>
      <c r="AA2917" s="54">
        <f t="shared" si="1470"/>
        <v>0</v>
      </c>
      <c r="AB2917" s="54">
        <f>VLOOKUP(CONCATENATE($F2917," ",$G2917),AllocFactorMatrix,(AB$4+1),FALSE)*$E2919</f>
        <v>0</v>
      </c>
      <c r="AC2917" s="54">
        <f>VLOOKUP(CONCATENATE($F2917," ",$G2917),AllocFactorMatrix,(AC$4+1),FALSE)*$E2919</f>
        <v>0</v>
      </c>
      <c r="AD2917" s="54">
        <f>VLOOKUP(CONCATENATE($F2917," ",$G2917),AllocFactorMatrix,(AD$4+1),FALSE)*$E2919</f>
        <v>0</v>
      </c>
    </row>
    <row r="2918" spans="1:30" s="51" customFormat="1" hidden="1" outlineLevel="1">
      <c r="A2918" s="56"/>
      <c r="B2918" s="111"/>
      <c r="C2918" s="55"/>
      <c r="D2918" s="55"/>
      <c r="F2918" s="52" t="str">
        <f>F2919</f>
        <v>PROD_DEMAND</v>
      </c>
      <c r="G2918" s="55" t="str">
        <f>$G$14</f>
        <v>CUSTOMER</v>
      </c>
      <c r="H2918" s="53">
        <f t="shared" si="1468"/>
        <v>0</v>
      </c>
      <c r="I2918" s="54">
        <f>VLOOKUP(CONCATENATE($F2918," ",$G2918),AllocFactorMatrix,(I$4+1),FALSE)*$E2919</f>
        <v>0</v>
      </c>
      <c r="J2918" s="54">
        <f>VLOOKUP(CONCATENATE($F2918," ",$G2918),AllocFactorMatrix,(J$4+1),FALSE)*$E2919</f>
        <v>0</v>
      </c>
      <c r="K2918" s="54">
        <f>VLOOKUP(CONCATENATE($F2918," ",$G2918),AllocFactorMatrix,(K$4+1),FALSE)*$E2919</f>
        <v>0</v>
      </c>
      <c r="L2918" s="54">
        <f>VLOOKUP(CONCATENATE($F2918," ",$G2918),AllocFactorMatrix,(L$4+1),FALSE)*$E2919</f>
        <v>0</v>
      </c>
      <c r="M2918" s="54">
        <f>VLOOKUP(CONCATENATE($F2918," ",$G2918),AllocFactorMatrix,(M$4+1),FALSE)*$E2919</f>
        <v>0</v>
      </c>
      <c r="N2918" s="54">
        <f t="shared" si="1469"/>
        <v>0</v>
      </c>
      <c r="O2918" s="54">
        <f>VLOOKUP(CONCATENATE($F2918," ",$G2918),AllocFactorMatrix,(O$4+1),FALSE)*$E2919</f>
        <v>0</v>
      </c>
      <c r="P2918" s="54">
        <f>VLOOKUP(CONCATENATE($F2918," ",$G2918),AllocFactorMatrix,(P$4+1),FALSE)*$E2919</f>
        <v>0</v>
      </c>
      <c r="Q2918" s="54">
        <f>VLOOKUP(CONCATENATE($F2918," ",$G2918),AllocFactorMatrix,(Q$4+1),FALSE)*$E2919</f>
        <v>0</v>
      </c>
      <c r="R2918" s="54">
        <f>VLOOKUP(CONCATENATE($F2918," ",$G2918),AllocFactorMatrix,(R$4+1),FALSE)*$E2919</f>
        <v>0</v>
      </c>
      <c r="S2918" s="54">
        <f t="shared" si="1471"/>
        <v>0</v>
      </c>
      <c r="T2918" s="54">
        <f>VLOOKUP(CONCATENATE($F2918," ",$G2918),AllocFactorMatrix,(T$4+1),FALSE)*$E2919</f>
        <v>0</v>
      </c>
      <c r="U2918" s="54">
        <f>VLOOKUP(CONCATENATE($F2918," ",$G2918),AllocFactorMatrix,(U$4+1),FALSE)*$E2919</f>
        <v>0</v>
      </c>
      <c r="V2918" s="54">
        <f>VLOOKUP(CONCATENATE($F2918," ",$G2918),AllocFactorMatrix,(V$4+1),FALSE)*$E2919</f>
        <v>0</v>
      </c>
      <c r="W2918" s="54">
        <f>VLOOKUP(CONCATENATE($F2918," ",$G2918),AllocFactorMatrix,(W$4+1),FALSE)*$E2919</f>
        <v>0</v>
      </c>
      <c r="X2918" s="54">
        <f t="shared" si="1472"/>
        <v>0</v>
      </c>
      <c r="Y2918" s="54">
        <f>VLOOKUP(CONCATENATE($F2918," ",$G2918),AllocFactorMatrix,(Y$4+1),FALSE)*$E2919</f>
        <v>0</v>
      </c>
      <c r="Z2918" s="54">
        <f>VLOOKUP(CONCATENATE($F2918," ",$G2918),AllocFactorMatrix,(Z$4+1),FALSE)*$E2919</f>
        <v>0</v>
      </c>
      <c r="AA2918" s="54">
        <f t="shared" si="1470"/>
        <v>0</v>
      </c>
      <c r="AB2918" s="54">
        <f>VLOOKUP(CONCATENATE($F2918," ",$G2918),AllocFactorMatrix,(AB$4+1),FALSE)*$E2919</f>
        <v>0</v>
      </c>
      <c r="AC2918" s="54">
        <f>VLOOKUP(CONCATENATE($F2918," ",$G2918),AllocFactorMatrix,(AC$4+1),FALSE)*$E2919</f>
        <v>0</v>
      </c>
      <c r="AD2918" s="54">
        <f>VLOOKUP(CONCATENATE($F2918," ",$G2918),AllocFactorMatrix,(AD$4+1),FALSE)*$E2919</f>
        <v>0</v>
      </c>
    </row>
    <row r="2919" spans="1:30" s="51" customFormat="1" collapsed="1">
      <c r="A2919" s="56"/>
      <c r="B2919" s="111"/>
      <c r="C2919" s="55"/>
      <c r="D2919" s="98" t="s">
        <v>461</v>
      </c>
      <c r="E2919" s="61">
        <v>-10388239</v>
      </c>
      <c r="F2919" s="57" t="s">
        <v>30</v>
      </c>
      <c r="G2919" s="55" t="str">
        <f>$G$15</f>
        <v>TOTAL</v>
      </c>
      <c r="H2919" s="53">
        <f t="shared" si="1468"/>
        <v>-10388238.999999996</v>
      </c>
      <c r="I2919" s="54">
        <f>VLOOKUP(CONCATENATE($F2919," ",$G2919),AllocFactorMatrix,(I$4+1),FALSE)*$E2919</f>
        <v>-5117069.8322009984</v>
      </c>
      <c r="J2919" s="54">
        <f>VLOOKUP(CONCATENATE($F2919," ",$G2919),AllocFactorMatrix,(J$4+1),FALSE)*$E2919</f>
        <v>-252955.04624232536</v>
      </c>
      <c r="K2919" s="54">
        <f>VLOOKUP(CONCATENATE($F2919," ",$G2919),AllocFactorMatrix,(K$4+1),FALSE)*$E2919</f>
        <v>-926559.83733329875</v>
      </c>
      <c r="L2919" s="54">
        <f>VLOOKUP(CONCATENATE($F2919," ",$G2919),AllocFactorMatrix,(L$4+1),FALSE)*$E2919</f>
        <v>-29164.814023300965</v>
      </c>
      <c r="M2919" s="54">
        <f>VLOOKUP(CONCATENATE($F2919," ",$G2919),AllocFactorMatrix,(M$4+1),FALSE)*$E2919</f>
        <v>-2734.9829365884366</v>
      </c>
      <c r="N2919" s="54">
        <f t="shared" si="1469"/>
        <v>-958459.63429318822</v>
      </c>
      <c r="O2919" s="54">
        <f>VLOOKUP(CONCATENATE($F2919," ",$G2919),AllocFactorMatrix,(O$4+1),FALSE)*$E2919</f>
        <v>-704329.61272856139</v>
      </c>
      <c r="P2919" s="54">
        <f>VLOOKUP(CONCATENATE($F2919," ",$G2919),AllocFactorMatrix,(P$4+1),FALSE)*$E2919</f>
        <v>-131237.12675375523</v>
      </c>
      <c r="Q2919" s="54">
        <f>VLOOKUP(CONCATENATE($F2919," ",$G2919),AllocFactorMatrix,(Q$4+1),FALSE)*$E2919</f>
        <v>-59303.613944658835</v>
      </c>
      <c r="R2919" s="54">
        <f>VLOOKUP(CONCATENATE($F2919," ",$G2919),AllocFactorMatrix,(R$4+1),FALSE)*$E2919</f>
        <v>-2666.8172289793883</v>
      </c>
      <c r="S2919" s="54">
        <f t="shared" si="1471"/>
        <v>-897537.17065595486</v>
      </c>
      <c r="T2919" s="54">
        <f>VLOOKUP(CONCATENATE($F2919," ",$G2919),AllocFactorMatrix,(T$4+1),FALSE)*$E2919</f>
        <v>-24604.037399351535</v>
      </c>
      <c r="U2919" s="54">
        <f>VLOOKUP(CONCATENATE($F2919," ",$G2919),AllocFactorMatrix,(U$4+1),FALSE)*$E2919</f>
        <v>-402640.87995915196</v>
      </c>
      <c r="V2919" s="54">
        <f>VLOOKUP(CONCATENATE($F2919," ",$G2919),AllocFactorMatrix,(V$4+1),FALSE)*$E2919</f>
        <v>-2127968.3641663902</v>
      </c>
      <c r="W2919" s="54">
        <f>VLOOKUP(CONCATENATE($F2919," ",$G2919),AllocFactorMatrix,(W$4+1),FALSE)*$E2919</f>
        <v>-384275.817059152</v>
      </c>
      <c r="X2919" s="54">
        <f t="shared" si="1472"/>
        <v>-2939489.0985840457</v>
      </c>
      <c r="Y2919" s="54">
        <f>VLOOKUP(CONCATENATE($F2919," ",$G2919),AllocFactorMatrix,(Y$4+1),FALSE)*$E2919</f>
        <v>-216298.50643834568</v>
      </c>
      <c r="Z2919" s="54">
        <f>VLOOKUP(CONCATENATE($F2919," ",$G2919),AllocFactorMatrix,(Z$4+1),FALSE)*$E2919</f>
        <v>-3622.9173036821553</v>
      </c>
      <c r="AA2919" s="54">
        <f t="shared" si="1470"/>
        <v>-219921.42374202784</v>
      </c>
      <c r="AB2919" s="54">
        <f>VLOOKUP(CONCATENATE($F2919," ",$G2919),AllocFactorMatrix,(AB$4+1),FALSE)*$E2919</f>
        <v>-2806.794281457227</v>
      </c>
      <c r="AC2919" s="54">
        <f>VLOOKUP(CONCATENATE($F2919," ",$G2919),AllocFactorMatrix,(AC$4+1),FALSE)*$E2919</f>
        <v>0</v>
      </c>
      <c r="AD2919" s="54">
        <f>VLOOKUP(CONCATENATE($F2919," ",$G2919),AllocFactorMatrix,(AD$4+1),FALSE)*$E2919</f>
        <v>0</v>
      </c>
    </row>
    <row r="2920" spans="1:30" s="51" customFormat="1" hidden="1" outlineLevel="1">
      <c r="A2920" s="56"/>
      <c r="B2920" s="111"/>
      <c r="C2920" s="55"/>
      <c r="D2920" s="55"/>
      <c r="F2920" s="52" t="str">
        <f>F2927</f>
        <v>PROD_DEMAND</v>
      </c>
      <c r="G2920" s="55" t="str">
        <f>$G$8</f>
        <v>PRODUCTION</v>
      </c>
      <c r="H2920" s="53">
        <f t="shared" si="1468"/>
        <v>8886293.9999999963</v>
      </c>
      <c r="I2920" s="54">
        <f>VLOOKUP(CONCATENATE($F2920," ",$G2920),AllocFactorMatrix,(I$4+1),FALSE)*$E2927</f>
        <v>4377237.2725992091</v>
      </c>
      <c r="J2920" s="54">
        <f>VLOOKUP(CONCATENATE($F2920," ",$G2920),AllocFactorMatrix,(J$4+1),FALSE)*$E2927</f>
        <v>216382.47923376603</v>
      </c>
      <c r="K2920" s="54">
        <f>VLOOKUP(CONCATENATE($F2920," ",$G2920),AllocFactorMatrix,(K$4+1),FALSE)*$E2927</f>
        <v>792596.62038348068</v>
      </c>
      <c r="L2920" s="54">
        <f>VLOOKUP(CONCATENATE($F2920," ",$G2920),AllocFactorMatrix,(L$4+1),FALSE)*$E2927</f>
        <v>24948.127576423227</v>
      </c>
      <c r="M2920" s="54">
        <f>VLOOKUP(CONCATENATE($F2920," ",$G2920),AllocFactorMatrix,(M$4+1),FALSE)*$E2927</f>
        <v>2339.5555742901374</v>
      </c>
      <c r="N2920" s="54">
        <f t="shared" si="1469"/>
        <v>819884.30353419401</v>
      </c>
      <c r="O2920" s="54">
        <f>VLOOKUP(CONCATENATE($F2920," ",$G2920),AllocFactorMatrix,(O$4+1),FALSE)*$E2927</f>
        <v>602496.72842645796</v>
      </c>
      <c r="P2920" s="54">
        <f>VLOOKUP(CONCATENATE($F2920," ",$G2920),AllocFactorMatrix,(P$4+1),FALSE)*$E2927</f>
        <v>112262.6936143012</v>
      </c>
      <c r="Q2920" s="54">
        <f>VLOOKUP(CONCATENATE($F2920," ",$G2920),AllocFactorMatrix,(Q$4+1),FALSE)*$E2927</f>
        <v>50729.420912893722</v>
      </c>
      <c r="R2920" s="54">
        <f>VLOOKUP(CONCATENATE($F2920," ",$G2920),AllocFactorMatrix,(R$4+1),FALSE)*$E2927</f>
        <v>2281.2453526508357</v>
      </c>
      <c r="S2920" s="54">
        <f>SUBTOTAL(9,O2920:R2920)</f>
        <v>767770.08830630372</v>
      </c>
      <c r="T2920" s="54">
        <f>VLOOKUP(CONCATENATE($F2920," ",$G2920),AllocFactorMatrix,(T$4+1),FALSE)*$E2927</f>
        <v>21046.753922164589</v>
      </c>
      <c r="U2920" s="54">
        <f>VLOOKUP(CONCATENATE($F2920," ",$G2920),AllocFactorMatrix,(U$4+1),FALSE)*$E2927</f>
        <v>344426.54195150232</v>
      </c>
      <c r="V2920" s="54">
        <f>VLOOKUP(CONCATENATE($F2920," ",$G2920),AllocFactorMatrix,(V$4+1),FALSE)*$E2927</f>
        <v>1820303.9520636373</v>
      </c>
      <c r="W2920" s="54">
        <f>VLOOKUP(CONCATENATE($F2920," ",$G2920),AllocFactorMatrix,(W$4+1),FALSE)*$E2927</f>
        <v>328716.72354456229</v>
      </c>
      <c r="X2920" s="54">
        <f>SUBTOTAL(9,T2920:W2920)</f>
        <v>2514493.9714818667</v>
      </c>
      <c r="Y2920" s="54">
        <f>VLOOKUP(CONCATENATE($F2920," ",$G2920),AllocFactorMatrix,(Y$4+1),FALSE)*$E2927</f>
        <v>185025.78925764342</v>
      </c>
      <c r="Z2920" s="54">
        <f>VLOOKUP(CONCATENATE($F2920," ",$G2920),AllocFactorMatrix,(Z$4+1),FALSE)*$E2927</f>
        <v>3099.1112447650571</v>
      </c>
      <c r="AA2920" s="54">
        <f t="shared" si="1470"/>
        <v>188124.90050240848</v>
      </c>
      <c r="AB2920" s="54">
        <f>VLOOKUP(CONCATENATE($F2920," ",$G2920),AllocFactorMatrix,(AB$4+1),FALSE)*$E2927</f>
        <v>2400.9843422496988</v>
      </c>
      <c r="AC2920" s="54">
        <f>VLOOKUP(CONCATENATE($F2920," ",$G2920),AllocFactorMatrix,(AC$4+1),FALSE)*$E2927</f>
        <v>0</v>
      </c>
      <c r="AD2920" s="54">
        <f>VLOOKUP(CONCATENATE($F2920," ",$G2920),AllocFactorMatrix,(AD$4+1),FALSE)*$E2927</f>
        <v>0</v>
      </c>
    </row>
    <row r="2921" spans="1:30" s="51" customFormat="1" hidden="1" outlineLevel="1">
      <c r="A2921" s="56"/>
      <c r="B2921" s="111"/>
      <c r="C2921" s="55"/>
      <c r="D2921" s="55"/>
      <c r="F2921" s="52" t="str">
        <f>F2927</f>
        <v>PROD_DEMAND</v>
      </c>
      <c r="G2921" s="55" t="str">
        <f>$G$9</f>
        <v>BULKTRAN</v>
      </c>
      <c r="H2921" s="53">
        <f t="shared" si="1468"/>
        <v>0</v>
      </c>
      <c r="I2921" s="54">
        <f>VLOOKUP(CONCATENATE($F2921," ",$G2921),AllocFactorMatrix,(I$4+1),FALSE)*$E2927</f>
        <v>0</v>
      </c>
      <c r="J2921" s="54">
        <f>VLOOKUP(CONCATENATE($F2921," ",$G2921),AllocFactorMatrix,(J$4+1),FALSE)*$E2927</f>
        <v>0</v>
      </c>
      <c r="K2921" s="54">
        <f>VLOOKUP(CONCATENATE($F2921," ",$G2921),AllocFactorMatrix,(K$4+1),FALSE)*$E2927</f>
        <v>0</v>
      </c>
      <c r="L2921" s="54">
        <f>VLOOKUP(CONCATENATE($F2921," ",$G2921),AllocFactorMatrix,(L$4+1),FALSE)*$E2927</f>
        <v>0</v>
      </c>
      <c r="M2921" s="54">
        <f>VLOOKUP(CONCATENATE($F2921," ",$G2921),AllocFactorMatrix,(M$4+1),FALSE)*$E2927</f>
        <v>0</v>
      </c>
      <c r="N2921" s="54">
        <f t="shared" si="1469"/>
        <v>0</v>
      </c>
      <c r="O2921" s="54">
        <f>VLOOKUP(CONCATENATE($F2921," ",$G2921),AllocFactorMatrix,(O$4+1),FALSE)*$E2927</f>
        <v>0</v>
      </c>
      <c r="P2921" s="54">
        <f>VLOOKUP(CONCATENATE($F2921," ",$G2921),AllocFactorMatrix,(P$4+1),FALSE)*$E2927</f>
        <v>0</v>
      </c>
      <c r="Q2921" s="54">
        <f>VLOOKUP(CONCATENATE($F2921," ",$G2921),AllocFactorMatrix,(Q$4+1),FALSE)*$E2927</f>
        <v>0</v>
      </c>
      <c r="R2921" s="54">
        <f>VLOOKUP(CONCATENATE($F2921," ",$G2921),AllocFactorMatrix,(R$4+1),FALSE)*$E2927</f>
        <v>0</v>
      </c>
      <c r="S2921" s="54">
        <f t="shared" ref="S2921:S2927" si="1473">SUBTOTAL(9,O2921:R2921)</f>
        <v>0</v>
      </c>
      <c r="T2921" s="54">
        <f>VLOOKUP(CONCATENATE($F2921," ",$G2921),AllocFactorMatrix,(T$4+1),FALSE)*$E2927</f>
        <v>0</v>
      </c>
      <c r="U2921" s="54">
        <f>VLOOKUP(CONCATENATE($F2921," ",$G2921),AllocFactorMatrix,(U$4+1),FALSE)*$E2927</f>
        <v>0</v>
      </c>
      <c r="V2921" s="54">
        <f>VLOOKUP(CONCATENATE($F2921," ",$G2921),AllocFactorMatrix,(V$4+1),FALSE)*$E2927</f>
        <v>0</v>
      </c>
      <c r="W2921" s="54">
        <f>VLOOKUP(CONCATENATE($F2921," ",$G2921),AllocFactorMatrix,(W$4+1),FALSE)*$E2927</f>
        <v>0</v>
      </c>
      <c r="X2921" s="54">
        <f t="shared" ref="X2921:X2927" si="1474">SUBTOTAL(9,T2921:W2921)</f>
        <v>0</v>
      </c>
      <c r="Y2921" s="54">
        <f>VLOOKUP(CONCATENATE($F2921," ",$G2921),AllocFactorMatrix,(Y$4+1),FALSE)*$E2927</f>
        <v>0</v>
      </c>
      <c r="Z2921" s="54">
        <f>VLOOKUP(CONCATENATE($F2921," ",$G2921),AllocFactorMatrix,(Z$4+1),FALSE)*$E2927</f>
        <v>0</v>
      </c>
      <c r="AA2921" s="54">
        <f t="shared" si="1470"/>
        <v>0</v>
      </c>
      <c r="AB2921" s="54">
        <f>VLOOKUP(CONCATENATE($F2921," ",$G2921),AllocFactorMatrix,(AB$4+1),FALSE)*$E2927</f>
        <v>0</v>
      </c>
      <c r="AC2921" s="54">
        <f>VLOOKUP(CONCATENATE($F2921," ",$G2921),AllocFactorMatrix,(AC$4+1),FALSE)*$E2927</f>
        <v>0</v>
      </c>
      <c r="AD2921" s="54">
        <f>VLOOKUP(CONCATENATE($F2921," ",$G2921),AllocFactorMatrix,(AD$4+1),FALSE)*$E2927</f>
        <v>0</v>
      </c>
    </row>
    <row r="2922" spans="1:30" s="51" customFormat="1" hidden="1" outlineLevel="1">
      <c r="A2922" s="56"/>
      <c r="B2922" s="111"/>
      <c r="C2922" s="55"/>
      <c r="D2922" s="55"/>
      <c r="F2922" s="52" t="str">
        <f>F2927</f>
        <v>PROD_DEMAND</v>
      </c>
      <c r="G2922" s="55" t="str">
        <f>$G$10</f>
        <v>SUBTRAN</v>
      </c>
      <c r="H2922" s="53">
        <f t="shared" si="1468"/>
        <v>0</v>
      </c>
      <c r="I2922" s="54">
        <f>VLOOKUP(CONCATENATE($F2922," ",$G2922),AllocFactorMatrix,(I$4+1),FALSE)*$E2927</f>
        <v>0</v>
      </c>
      <c r="J2922" s="54">
        <f>VLOOKUP(CONCATENATE($F2922," ",$G2922),AllocFactorMatrix,(J$4+1),FALSE)*$E2927</f>
        <v>0</v>
      </c>
      <c r="K2922" s="54">
        <f>VLOOKUP(CONCATENATE($F2922," ",$G2922),AllocFactorMatrix,(K$4+1),FALSE)*$E2927</f>
        <v>0</v>
      </c>
      <c r="L2922" s="54">
        <f>VLOOKUP(CONCATENATE($F2922," ",$G2922),AllocFactorMatrix,(L$4+1),FALSE)*$E2927</f>
        <v>0</v>
      </c>
      <c r="M2922" s="54">
        <f>VLOOKUP(CONCATENATE($F2922," ",$G2922),AllocFactorMatrix,(M$4+1),FALSE)*$E2927</f>
        <v>0</v>
      </c>
      <c r="N2922" s="54">
        <f t="shared" si="1469"/>
        <v>0</v>
      </c>
      <c r="O2922" s="54">
        <f>VLOOKUP(CONCATENATE($F2922," ",$G2922),AllocFactorMatrix,(O$4+1),FALSE)*$E2927</f>
        <v>0</v>
      </c>
      <c r="P2922" s="54">
        <f>VLOOKUP(CONCATENATE($F2922," ",$G2922),AllocFactorMatrix,(P$4+1),FALSE)*$E2927</f>
        <v>0</v>
      </c>
      <c r="Q2922" s="54">
        <f>VLOOKUP(CONCATENATE($F2922," ",$G2922),AllocFactorMatrix,(Q$4+1),FALSE)*$E2927</f>
        <v>0</v>
      </c>
      <c r="R2922" s="54">
        <f>VLOOKUP(CONCATENATE($F2922," ",$G2922),AllocFactorMatrix,(R$4+1),FALSE)*$E2927</f>
        <v>0</v>
      </c>
      <c r="S2922" s="54">
        <f t="shared" si="1473"/>
        <v>0</v>
      </c>
      <c r="T2922" s="54">
        <f>VLOOKUP(CONCATENATE($F2922," ",$G2922),AllocFactorMatrix,(T$4+1),FALSE)*$E2927</f>
        <v>0</v>
      </c>
      <c r="U2922" s="54">
        <f>VLOOKUP(CONCATENATE($F2922," ",$G2922),AllocFactorMatrix,(U$4+1),FALSE)*$E2927</f>
        <v>0</v>
      </c>
      <c r="V2922" s="54">
        <f>VLOOKUP(CONCATENATE($F2922," ",$G2922),AllocFactorMatrix,(V$4+1),FALSE)*$E2927</f>
        <v>0</v>
      </c>
      <c r="W2922" s="54">
        <f>VLOOKUP(CONCATENATE($F2922," ",$G2922),AllocFactorMatrix,(W$4+1),FALSE)*$E2927</f>
        <v>0</v>
      </c>
      <c r="X2922" s="54">
        <f t="shared" si="1474"/>
        <v>0</v>
      </c>
      <c r="Y2922" s="54">
        <f>VLOOKUP(CONCATENATE($F2922," ",$G2922),AllocFactorMatrix,(Y$4+1),FALSE)*$E2927</f>
        <v>0</v>
      </c>
      <c r="Z2922" s="54">
        <f>VLOOKUP(CONCATENATE($F2922," ",$G2922),AllocFactorMatrix,(Z$4+1),FALSE)*$E2927</f>
        <v>0</v>
      </c>
      <c r="AA2922" s="54">
        <f t="shared" si="1470"/>
        <v>0</v>
      </c>
      <c r="AB2922" s="54">
        <f>VLOOKUP(CONCATENATE($F2922," ",$G2922),AllocFactorMatrix,(AB$4+1),FALSE)*$E2927</f>
        <v>0</v>
      </c>
      <c r="AC2922" s="54">
        <f>VLOOKUP(CONCATENATE($F2922," ",$G2922),AllocFactorMatrix,(AC$4+1),FALSE)*$E2927</f>
        <v>0</v>
      </c>
      <c r="AD2922" s="54">
        <f>VLOOKUP(CONCATENATE($F2922," ",$G2922),AllocFactorMatrix,(AD$4+1),FALSE)*$E2927</f>
        <v>0</v>
      </c>
    </row>
    <row r="2923" spans="1:30" s="51" customFormat="1" hidden="1" outlineLevel="1">
      <c r="A2923" s="56"/>
      <c r="B2923" s="111"/>
      <c r="C2923" s="55"/>
      <c r="D2923" s="55"/>
      <c r="F2923" s="52" t="str">
        <f>F2927</f>
        <v>PROD_DEMAND</v>
      </c>
      <c r="G2923" s="55" t="str">
        <f>$G$11</f>
        <v>DISTPRI</v>
      </c>
      <c r="H2923" s="53">
        <f t="shared" si="1468"/>
        <v>0</v>
      </c>
      <c r="I2923" s="54">
        <f>VLOOKUP(CONCATENATE($F2923," ",$G2923),AllocFactorMatrix,(I$4+1),FALSE)*$E2927</f>
        <v>0</v>
      </c>
      <c r="J2923" s="54">
        <f>VLOOKUP(CONCATENATE($F2923," ",$G2923),AllocFactorMatrix,(J$4+1),FALSE)*$E2927</f>
        <v>0</v>
      </c>
      <c r="K2923" s="54">
        <f>VLOOKUP(CONCATENATE($F2923," ",$G2923),AllocFactorMatrix,(K$4+1),FALSE)*$E2927</f>
        <v>0</v>
      </c>
      <c r="L2923" s="54">
        <f>VLOOKUP(CONCATENATE($F2923," ",$G2923),AllocFactorMatrix,(L$4+1),FALSE)*$E2927</f>
        <v>0</v>
      </c>
      <c r="M2923" s="54">
        <f>VLOOKUP(CONCATENATE($F2923," ",$G2923),AllocFactorMatrix,(M$4+1),FALSE)*$E2927</f>
        <v>0</v>
      </c>
      <c r="N2923" s="54">
        <f t="shared" si="1469"/>
        <v>0</v>
      </c>
      <c r="O2923" s="54">
        <f>VLOOKUP(CONCATENATE($F2923," ",$G2923),AllocFactorMatrix,(O$4+1),FALSE)*$E2927</f>
        <v>0</v>
      </c>
      <c r="P2923" s="54">
        <f>VLOOKUP(CONCATENATE($F2923," ",$G2923),AllocFactorMatrix,(P$4+1),FALSE)*$E2927</f>
        <v>0</v>
      </c>
      <c r="Q2923" s="54">
        <f>VLOOKUP(CONCATENATE($F2923," ",$G2923),AllocFactorMatrix,(Q$4+1),FALSE)*$E2927</f>
        <v>0</v>
      </c>
      <c r="R2923" s="54">
        <f>VLOOKUP(CONCATENATE($F2923," ",$G2923),AllocFactorMatrix,(R$4+1),FALSE)*$E2927</f>
        <v>0</v>
      </c>
      <c r="S2923" s="54">
        <f t="shared" si="1473"/>
        <v>0</v>
      </c>
      <c r="T2923" s="54">
        <f>VLOOKUP(CONCATENATE($F2923," ",$G2923),AllocFactorMatrix,(T$4+1),FALSE)*$E2927</f>
        <v>0</v>
      </c>
      <c r="U2923" s="54">
        <f>VLOOKUP(CONCATENATE($F2923," ",$G2923),AllocFactorMatrix,(U$4+1),FALSE)*$E2927</f>
        <v>0</v>
      </c>
      <c r="V2923" s="54">
        <f>VLOOKUP(CONCATENATE($F2923," ",$G2923),AllocFactorMatrix,(V$4+1),FALSE)*$E2927</f>
        <v>0</v>
      </c>
      <c r="W2923" s="54">
        <f>VLOOKUP(CONCATENATE($F2923," ",$G2923),AllocFactorMatrix,(W$4+1),FALSE)*$E2927</f>
        <v>0</v>
      </c>
      <c r="X2923" s="54">
        <f t="shared" si="1474"/>
        <v>0</v>
      </c>
      <c r="Y2923" s="54">
        <f>VLOOKUP(CONCATENATE($F2923," ",$G2923),AllocFactorMatrix,(Y$4+1),FALSE)*$E2927</f>
        <v>0</v>
      </c>
      <c r="Z2923" s="54">
        <f>VLOOKUP(CONCATENATE($F2923," ",$G2923),AllocFactorMatrix,(Z$4+1),FALSE)*$E2927</f>
        <v>0</v>
      </c>
      <c r="AA2923" s="54">
        <f t="shared" si="1470"/>
        <v>0</v>
      </c>
      <c r="AB2923" s="54">
        <f>VLOOKUP(CONCATENATE($F2923," ",$G2923),AllocFactorMatrix,(AB$4+1),FALSE)*$E2927</f>
        <v>0</v>
      </c>
      <c r="AC2923" s="54">
        <f>VLOOKUP(CONCATENATE($F2923," ",$G2923),AllocFactorMatrix,(AC$4+1),FALSE)*$E2927</f>
        <v>0</v>
      </c>
      <c r="AD2923" s="54">
        <f>VLOOKUP(CONCATENATE($F2923," ",$G2923),AllocFactorMatrix,(AD$4+1),FALSE)*$E2927</f>
        <v>0</v>
      </c>
    </row>
    <row r="2924" spans="1:30" s="51" customFormat="1" hidden="1" outlineLevel="1">
      <c r="A2924" s="56"/>
      <c r="B2924" s="111"/>
      <c r="C2924" s="55"/>
      <c r="D2924" s="55"/>
      <c r="F2924" s="52" t="str">
        <f>F2927</f>
        <v>PROD_DEMAND</v>
      </c>
      <c r="G2924" s="55" t="str">
        <f>$G$12</f>
        <v>DISTSEC</v>
      </c>
      <c r="H2924" s="53">
        <f t="shared" si="1468"/>
        <v>0</v>
      </c>
      <c r="I2924" s="54">
        <f>VLOOKUP(CONCATENATE($F2924," ",$G2924),AllocFactorMatrix,(I$4+1),FALSE)*$E2927</f>
        <v>0</v>
      </c>
      <c r="J2924" s="54">
        <f>VLOOKUP(CONCATENATE($F2924," ",$G2924),AllocFactorMatrix,(J$4+1),FALSE)*$E2927</f>
        <v>0</v>
      </c>
      <c r="K2924" s="54">
        <f>VLOOKUP(CONCATENATE($F2924," ",$G2924),AllocFactorMatrix,(K$4+1),FALSE)*$E2927</f>
        <v>0</v>
      </c>
      <c r="L2924" s="54">
        <f>VLOOKUP(CONCATENATE($F2924," ",$G2924),AllocFactorMatrix,(L$4+1),FALSE)*$E2927</f>
        <v>0</v>
      </c>
      <c r="M2924" s="54">
        <f>VLOOKUP(CONCATENATE($F2924," ",$G2924),AllocFactorMatrix,(M$4+1),FALSE)*$E2927</f>
        <v>0</v>
      </c>
      <c r="N2924" s="54">
        <f t="shared" si="1469"/>
        <v>0</v>
      </c>
      <c r="O2924" s="54">
        <f>VLOOKUP(CONCATENATE($F2924," ",$G2924),AllocFactorMatrix,(O$4+1),FALSE)*$E2927</f>
        <v>0</v>
      </c>
      <c r="P2924" s="54">
        <f>VLOOKUP(CONCATENATE($F2924," ",$G2924),AllocFactorMatrix,(P$4+1),FALSE)*$E2927</f>
        <v>0</v>
      </c>
      <c r="Q2924" s="54">
        <f>VLOOKUP(CONCATENATE($F2924," ",$G2924),AllocFactorMatrix,(Q$4+1),FALSE)*$E2927</f>
        <v>0</v>
      </c>
      <c r="R2924" s="54">
        <f>VLOOKUP(CONCATENATE($F2924," ",$G2924),AllocFactorMatrix,(R$4+1),FALSE)*$E2927</f>
        <v>0</v>
      </c>
      <c r="S2924" s="54">
        <f t="shared" si="1473"/>
        <v>0</v>
      </c>
      <c r="T2924" s="54">
        <f>VLOOKUP(CONCATENATE($F2924," ",$G2924),AllocFactorMatrix,(T$4+1),FALSE)*$E2927</f>
        <v>0</v>
      </c>
      <c r="U2924" s="54">
        <f>VLOOKUP(CONCATENATE($F2924," ",$G2924),AllocFactorMatrix,(U$4+1),FALSE)*$E2927</f>
        <v>0</v>
      </c>
      <c r="V2924" s="54">
        <f>VLOOKUP(CONCATENATE($F2924," ",$G2924),AllocFactorMatrix,(V$4+1),FALSE)*$E2927</f>
        <v>0</v>
      </c>
      <c r="W2924" s="54">
        <f>VLOOKUP(CONCATENATE($F2924," ",$G2924),AllocFactorMatrix,(W$4+1),FALSE)*$E2927</f>
        <v>0</v>
      </c>
      <c r="X2924" s="54">
        <f t="shared" si="1474"/>
        <v>0</v>
      </c>
      <c r="Y2924" s="54">
        <f>VLOOKUP(CONCATENATE($F2924," ",$G2924),AllocFactorMatrix,(Y$4+1),FALSE)*$E2927</f>
        <v>0</v>
      </c>
      <c r="Z2924" s="54">
        <f>VLOOKUP(CONCATENATE($F2924," ",$G2924),AllocFactorMatrix,(Z$4+1),FALSE)*$E2927</f>
        <v>0</v>
      </c>
      <c r="AA2924" s="54">
        <f t="shared" si="1470"/>
        <v>0</v>
      </c>
      <c r="AB2924" s="54">
        <f>VLOOKUP(CONCATENATE($F2924," ",$G2924),AllocFactorMatrix,(AB$4+1),FALSE)*$E2927</f>
        <v>0</v>
      </c>
      <c r="AC2924" s="54">
        <f>VLOOKUP(CONCATENATE($F2924," ",$G2924),AllocFactorMatrix,(AC$4+1),FALSE)*$E2927</f>
        <v>0</v>
      </c>
      <c r="AD2924" s="54">
        <f>VLOOKUP(CONCATENATE($F2924," ",$G2924),AllocFactorMatrix,(AD$4+1),FALSE)*$E2927</f>
        <v>0</v>
      </c>
    </row>
    <row r="2925" spans="1:30" s="51" customFormat="1" hidden="1" outlineLevel="1">
      <c r="A2925" s="56"/>
      <c r="B2925" s="111"/>
      <c r="C2925" s="55"/>
      <c r="D2925" s="55"/>
      <c r="F2925" s="52" t="str">
        <f>F2927</f>
        <v>PROD_DEMAND</v>
      </c>
      <c r="G2925" s="55" t="str">
        <f>$G$13</f>
        <v>ENERGY</v>
      </c>
      <c r="H2925" s="53">
        <f t="shared" si="1468"/>
        <v>0</v>
      </c>
      <c r="I2925" s="54">
        <f>VLOOKUP(CONCATENATE($F2925," ",$G2925),AllocFactorMatrix,(I$4+1),FALSE)*$E2927</f>
        <v>0</v>
      </c>
      <c r="J2925" s="54">
        <f>VLOOKUP(CONCATENATE($F2925," ",$G2925),AllocFactorMatrix,(J$4+1),FALSE)*$E2927</f>
        <v>0</v>
      </c>
      <c r="K2925" s="54">
        <f>VLOOKUP(CONCATENATE($F2925," ",$G2925),AllocFactorMatrix,(K$4+1),FALSE)*$E2927</f>
        <v>0</v>
      </c>
      <c r="L2925" s="54">
        <f>VLOOKUP(CONCATENATE($F2925," ",$G2925),AllocFactorMatrix,(L$4+1),FALSE)*$E2927</f>
        <v>0</v>
      </c>
      <c r="M2925" s="54">
        <f>VLOOKUP(CONCATENATE($F2925," ",$G2925),AllocFactorMatrix,(M$4+1),FALSE)*$E2927</f>
        <v>0</v>
      </c>
      <c r="N2925" s="54">
        <f t="shared" si="1469"/>
        <v>0</v>
      </c>
      <c r="O2925" s="54">
        <f>VLOOKUP(CONCATENATE($F2925," ",$G2925),AllocFactorMatrix,(O$4+1),FALSE)*$E2927</f>
        <v>0</v>
      </c>
      <c r="P2925" s="54">
        <f>VLOOKUP(CONCATENATE($F2925," ",$G2925),AllocFactorMatrix,(P$4+1),FALSE)*$E2927</f>
        <v>0</v>
      </c>
      <c r="Q2925" s="54">
        <f>VLOOKUP(CONCATENATE($F2925," ",$G2925),AllocFactorMatrix,(Q$4+1),FALSE)*$E2927</f>
        <v>0</v>
      </c>
      <c r="R2925" s="54">
        <f>VLOOKUP(CONCATENATE($F2925," ",$G2925),AllocFactorMatrix,(R$4+1),FALSE)*$E2927</f>
        <v>0</v>
      </c>
      <c r="S2925" s="54">
        <f t="shared" si="1473"/>
        <v>0</v>
      </c>
      <c r="T2925" s="54">
        <f>VLOOKUP(CONCATENATE($F2925," ",$G2925),AllocFactorMatrix,(T$4+1),FALSE)*$E2927</f>
        <v>0</v>
      </c>
      <c r="U2925" s="54">
        <f>VLOOKUP(CONCATENATE($F2925," ",$G2925),AllocFactorMatrix,(U$4+1),FALSE)*$E2927</f>
        <v>0</v>
      </c>
      <c r="V2925" s="54">
        <f>VLOOKUP(CONCATENATE($F2925," ",$G2925),AllocFactorMatrix,(V$4+1),FALSE)*$E2927</f>
        <v>0</v>
      </c>
      <c r="W2925" s="54">
        <f>VLOOKUP(CONCATENATE($F2925," ",$G2925),AllocFactorMatrix,(W$4+1),FALSE)*$E2927</f>
        <v>0</v>
      </c>
      <c r="X2925" s="54">
        <f t="shared" si="1474"/>
        <v>0</v>
      </c>
      <c r="Y2925" s="54">
        <f>VLOOKUP(CONCATENATE($F2925," ",$G2925),AllocFactorMatrix,(Y$4+1),FALSE)*$E2927</f>
        <v>0</v>
      </c>
      <c r="Z2925" s="54">
        <f>VLOOKUP(CONCATENATE($F2925," ",$G2925),AllocFactorMatrix,(Z$4+1),FALSE)*$E2927</f>
        <v>0</v>
      </c>
      <c r="AA2925" s="54">
        <f t="shared" si="1470"/>
        <v>0</v>
      </c>
      <c r="AB2925" s="54">
        <f>VLOOKUP(CONCATENATE($F2925," ",$G2925),AllocFactorMatrix,(AB$4+1),FALSE)*$E2927</f>
        <v>0</v>
      </c>
      <c r="AC2925" s="54">
        <f>VLOOKUP(CONCATENATE($F2925," ",$G2925),AllocFactorMatrix,(AC$4+1),FALSE)*$E2927</f>
        <v>0</v>
      </c>
      <c r="AD2925" s="54">
        <f>VLOOKUP(CONCATENATE($F2925," ",$G2925),AllocFactorMatrix,(AD$4+1),FALSE)*$E2927</f>
        <v>0</v>
      </c>
    </row>
    <row r="2926" spans="1:30" s="51" customFormat="1" hidden="1" outlineLevel="1">
      <c r="A2926" s="56"/>
      <c r="B2926" s="111"/>
      <c r="C2926" s="55"/>
      <c r="D2926" s="55"/>
      <c r="F2926" s="52" t="str">
        <f>F2927</f>
        <v>PROD_DEMAND</v>
      </c>
      <c r="G2926" s="55" t="str">
        <f>$G$14</f>
        <v>CUSTOMER</v>
      </c>
      <c r="H2926" s="53">
        <f t="shared" si="1468"/>
        <v>0</v>
      </c>
      <c r="I2926" s="54">
        <f>VLOOKUP(CONCATENATE($F2926," ",$G2926),AllocFactorMatrix,(I$4+1),FALSE)*$E2927</f>
        <v>0</v>
      </c>
      <c r="J2926" s="54">
        <f>VLOOKUP(CONCATENATE($F2926," ",$G2926),AllocFactorMatrix,(J$4+1),FALSE)*$E2927</f>
        <v>0</v>
      </c>
      <c r="K2926" s="54">
        <f>VLOOKUP(CONCATENATE($F2926," ",$G2926),AllocFactorMatrix,(K$4+1),FALSE)*$E2927</f>
        <v>0</v>
      </c>
      <c r="L2926" s="54">
        <f>VLOOKUP(CONCATENATE($F2926," ",$G2926),AllocFactorMatrix,(L$4+1),FALSE)*$E2927</f>
        <v>0</v>
      </c>
      <c r="M2926" s="54">
        <f>VLOOKUP(CONCATENATE($F2926," ",$G2926),AllocFactorMatrix,(M$4+1),FALSE)*$E2927</f>
        <v>0</v>
      </c>
      <c r="N2926" s="54">
        <f t="shared" si="1469"/>
        <v>0</v>
      </c>
      <c r="O2926" s="54">
        <f>VLOOKUP(CONCATENATE($F2926," ",$G2926),AllocFactorMatrix,(O$4+1),FALSE)*$E2927</f>
        <v>0</v>
      </c>
      <c r="P2926" s="54">
        <f>VLOOKUP(CONCATENATE($F2926," ",$G2926),AllocFactorMatrix,(P$4+1),FALSE)*$E2927</f>
        <v>0</v>
      </c>
      <c r="Q2926" s="54">
        <f>VLOOKUP(CONCATENATE($F2926," ",$G2926),AllocFactorMatrix,(Q$4+1),FALSE)*$E2927</f>
        <v>0</v>
      </c>
      <c r="R2926" s="54">
        <f>VLOOKUP(CONCATENATE($F2926," ",$G2926),AllocFactorMatrix,(R$4+1),FALSE)*$E2927</f>
        <v>0</v>
      </c>
      <c r="S2926" s="54">
        <f t="shared" si="1473"/>
        <v>0</v>
      </c>
      <c r="T2926" s="54">
        <f>VLOOKUP(CONCATENATE($F2926," ",$G2926),AllocFactorMatrix,(T$4+1),FALSE)*$E2927</f>
        <v>0</v>
      </c>
      <c r="U2926" s="54">
        <f>VLOOKUP(CONCATENATE($F2926," ",$G2926),AllocFactorMatrix,(U$4+1),FALSE)*$E2927</f>
        <v>0</v>
      </c>
      <c r="V2926" s="54">
        <f>VLOOKUP(CONCATENATE($F2926," ",$G2926),AllocFactorMatrix,(V$4+1),FALSE)*$E2927</f>
        <v>0</v>
      </c>
      <c r="W2926" s="54">
        <f>VLOOKUP(CONCATENATE($F2926," ",$G2926),AllocFactorMatrix,(W$4+1),FALSE)*$E2927</f>
        <v>0</v>
      </c>
      <c r="X2926" s="54">
        <f t="shared" si="1474"/>
        <v>0</v>
      </c>
      <c r="Y2926" s="54">
        <f>VLOOKUP(CONCATENATE($F2926," ",$G2926),AllocFactorMatrix,(Y$4+1),FALSE)*$E2927</f>
        <v>0</v>
      </c>
      <c r="Z2926" s="54">
        <f>VLOOKUP(CONCATENATE($F2926," ",$G2926),AllocFactorMatrix,(Z$4+1),FALSE)*$E2927</f>
        <v>0</v>
      </c>
      <c r="AA2926" s="54">
        <f t="shared" si="1470"/>
        <v>0</v>
      </c>
      <c r="AB2926" s="54">
        <f>VLOOKUP(CONCATENATE($F2926," ",$G2926),AllocFactorMatrix,(AB$4+1),FALSE)*$E2927</f>
        <v>0</v>
      </c>
      <c r="AC2926" s="54">
        <f>VLOOKUP(CONCATENATE($F2926," ",$G2926),AllocFactorMatrix,(AC$4+1),FALSE)*$E2927</f>
        <v>0</v>
      </c>
      <c r="AD2926" s="54">
        <f>VLOOKUP(CONCATENATE($F2926," ",$G2926),AllocFactorMatrix,(AD$4+1),FALSE)*$E2927</f>
        <v>0</v>
      </c>
    </row>
    <row r="2927" spans="1:30" s="51" customFormat="1" collapsed="1">
      <c r="A2927" s="56"/>
      <c r="B2927" s="111"/>
      <c r="C2927" s="55"/>
      <c r="D2927" s="98" t="s">
        <v>462</v>
      </c>
      <c r="E2927" s="61">
        <v>8886294</v>
      </c>
      <c r="F2927" s="57" t="s">
        <v>30</v>
      </c>
      <c r="G2927" s="55" t="str">
        <f>$G$15</f>
        <v>TOTAL</v>
      </c>
      <c r="H2927" s="53">
        <f t="shared" si="1468"/>
        <v>8886293.9999999963</v>
      </c>
      <c r="I2927" s="54">
        <f>VLOOKUP(CONCATENATE($F2927," ",$G2927),AllocFactorMatrix,(I$4+1),FALSE)*$E2927</f>
        <v>4377237.2725992091</v>
      </c>
      <c r="J2927" s="54">
        <f>VLOOKUP(CONCATENATE($F2927," ",$G2927),AllocFactorMatrix,(J$4+1),FALSE)*$E2927</f>
        <v>216382.47923376603</v>
      </c>
      <c r="K2927" s="54">
        <f>VLOOKUP(CONCATENATE($F2927," ",$G2927),AllocFactorMatrix,(K$4+1),FALSE)*$E2927</f>
        <v>792596.62038348068</v>
      </c>
      <c r="L2927" s="54">
        <f>VLOOKUP(CONCATENATE($F2927," ",$G2927),AllocFactorMatrix,(L$4+1),FALSE)*$E2927</f>
        <v>24948.127576423227</v>
      </c>
      <c r="M2927" s="54">
        <f>VLOOKUP(CONCATENATE($F2927," ",$G2927),AllocFactorMatrix,(M$4+1),FALSE)*$E2927</f>
        <v>2339.5555742901374</v>
      </c>
      <c r="N2927" s="54">
        <f t="shared" si="1469"/>
        <v>819884.30353419401</v>
      </c>
      <c r="O2927" s="54">
        <f>VLOOKUP(CONCATENATE($F2927," ",$G2927),AllocFactorMatrix,(O$4+1),FALSE)*$E2927</f>
        <v>602496.72842645796</v>
      </c>
      <c r="P2927" s="54">
        <f>VLOOKUP(CONCATENATE($F2927," ",$G2927),AllocFactorMatrix,(P$4+1),FALSE)*$E2927</f>
        <v>112262.6936143012</v>
      </c>
      <c r="Q2927" s="54">
        <f>VLOOKUP(CONCATENATE($F2927," ",$G2927),AllocFactorMatrix,(Q$4+1),FALSE)*$E2927</f>
        <v>50729.420912893722</v>
      </c>
      <c r="R2927" s="54">
        <f>VLOOKUP(CONCATENATE($F2927," ",$G2927),AllocFactorMatrix,(R$4+1),FALSE)*$E2927</f>
        <v>2281.2453526508357</v>
      </c>
      <c r="S2927" s="54">
        <f t="shared" si="1473"/>
        <v>767770.08830630372</v>
      </c>
      <c r="T2927" s="54">
        <f>VLOOKUP(CONCATENATE($F2927," ",$G2927),AllocFactorMatrix,(T$4+1),FALSE)*$E2927</f>
        <v>21046.753922164589</v>
      </c>
      <c r="U2927" s="54">
        <f>VLOOKUP(CONCATENATE($F2927," ",$G2927),AllocFactorMatrix,(U$4+1),FALSE)*$E2927</f>
        <v>344426.54195150232</v>
      </c>
      <c r="V2927" s="54">
        <f>VLOOKUP(CONCATENATE($F2927," ",$G2927),AllocFactorMatrix,(V$4+1),FALSE)*$E2927</f>
        <v>1820303.9520636373</v>
      </c>
      <c r="W2927" s="54">
        <f>VLOOKUP(CONCATENATE($F2927," ",$G2927),AllocFactorMatrix,(W$4+1),FALSE)*$E2927</f>
        <v>328716.72354456229</v>
      </c>
      <c r="X2927" s="54">
        <f t="shared" si="1474"/>
        <v>2514493.9714818667</v>
      </c>
      <c r="Y2927" s="54">
        <f>VLOOKUP(CONCATENATE($F2927," ",$G2927),AllocFactorMatrix,(Y$4+1),FALSE)*$E2927</f>
        <v>185025.78925764342</v>
      </c>
      <c r="Z2927" s="54">
        <f>VLOOKUP(CONCATENATE($F2927," ",$G2927),AllocFactorMatrix,(Z$4+1),FALSE)*$E2927</f>
        <v>3099.1112447650571</v>
      </c>
      <c r="AA2927" s="54">
        <f t="shared" si="1470"/>
        <v>188124.90050240848</v>
      </c>
      <c r="AB2927" s="54">
        <f>VLOOKUP(CONCATENATE($F2927," ",$G2927),AllocFactorMatrix,(AB$4+1),FALSE)*$E2927</f>
        <v>2400.9843422496988</v>
      </c>
      <c r="AC2927" s="54">
        <f>VLOOKUP(CONCATENATE($F2927," ",$G2927),AllocFactorMatrix,(AC$4+1),FALSE)*$E2927</f>
        <v>0</v>
      </c>
      <c r="AD2927" s="54">
        <f>VLOOKUP(CONCATENATE($F2927," ",$G2927),AllocFactorMatrix,(AD$4+1),FALSE)*$E2927</f>
        <v>0</v>
      </c>
    </row>
    <row r="2928" spans="1:30" s="51" customFormat="1" hidden="1" outlineLevel="1">
      <c r="A2928" s="56"/>
      <c r="B2928" s="111"/>
      <c r="C2928" s="55"/>
      <c r="D2928" s="55"/>
      <c r="F2928" s="52" t="str">
        <f>F2935</f>
        <v>PROD_DEMAND</v>
      </c>
      <c r="G2928" s="55" t="str">
        <f>$G$8</f>
        <v>PRODUCTION</v>
      </c>
      <c r="H2928" s="53">
        <f t="shared" si="1468"/>
        <v>5023080.9999999981</v>
      </c>
      <c r="I2928" s="54">
        <f>VLOOKUP(CONCATENATE($F2928," ",$G2928),AllocFactorMatrix,(I$4+1),FALSE)*$E2935</f>
        <v>2474284.2602872364</v>
      </c>
      <c r="J2928" s="54">
        <f>VLOOKUP(CONCATENATE($F2928," ",$G2928),AllocFactorMatrix,(J$4+1),FALSE)*$E2935</f>
        <v>122312.71215784946</v>
      </c>
      <c r="K2928" s="54">
        <f>VLOOKUP(CONCATENATE($F2928," ",$G2928),AllocFactorMatrix,(K$4+1),FALSE)*$E2935</f>
        <v>448024.45479661989</v>
      </c>
      <c r="L2928" s="54">
        <f>VLOOKUP(CONCATENATE($F2928," ",$G2928),AllocFactorMatrix,(L$4+1),FALSE)*$E2935</f>
        <v>14102.219171986382</v>
      </c>
      <c r="M2928" s="54">
        <f>VLOOKUP(CONCATENATE($F2928," ",$G2928),AllocFactorMatrix,(M$4+1),FALSE)*$E2935</f>
        <v>1322.4609892111243</v>
      </c>
      <c r="N2928" s="54">
        <f t="shared" si="1469"/>
        <v>463449.13495781738</v>
      </c>
      <c r="O2928" s="54">
        <f>VLOOKUP(CONCATENATE($F2928," ",$G2928),AllocFactorMatrix,(O$4+1),FALSE)*$E2935</f>
        <v>340568.28067145887</v>
      </c>
      <c r="P2928" s="54">
        <f>VLOOKUP(CONCATENATE($F2928," ",$G2928),AllocFactorMatrix,(P$4+1),FALSE)*$E2935</f>
        <v>63457.792787726547</v>
      </c>
      <c r="Q2928" s="54">
        <f>VLOOKUP(CONCATENATE($F2928," ",$G2928),AllocFactorMatrix,(Q$4+1),FALSE)*$E2935</f>
        <v>28675.394976641455</v>
      </c>
      <c r="R2928" s="54">
        <f>VLOOKUP(CONCATENATE($F2928," ",$G2928),AllocFactorMatrix,(R$4+1),FALSE)*$E2935</f>
        <v>1289.5004584856986</v>
      </c>
      <c r="S2928" s="54">
        <f>SUBTOTAL(9,O2928:R2928)</f>
        <v>433990.96889431257</v>
      </c>
      <c r="T2928" s="54">
        <f>VLOOKUP(CONCATENATE($F2928," ",$G2928),AllocFactorMatrix,(T$4+1),FALSE)*$E2935</f>
        <v>11896.922354594662</v>
      </c>
      <c r="U2928" s="54">
        <f>VLOOKUP(CONCATENATE($F2928," ",$G2928),AllocFactorMatrix,(U$4+1),FALSE)*$E2935</f>
        <v>194691.10731338555</v>
      </c>
      <c r="V2928" s="54">
        <f>VLOOKUP(CONCATENATE($F2928," ",$G2928),AllocFactorMatrix,(V$4+1),FALSE)*$E2935</f>
        <v>1028947.9726684451</v>
      </c>
      <c r="W2928" s="54">
        <f>VLOOKUP(CONCATENATE($F2928," ",$G2928),AllocFactorMatrix,(W$4+1),FALSE)*$E2935</f>
        <v>185810.94980865403</v>
      </c>
      <c r="X2928" s="54">
        <f>SUBTOTAL(9,T2928:W2928)</f>
        <v>1421346.9521450792</v>
      </c>
      <c r="Y2928" s="54">
        <f>VLOOKUP(CONCATENATE($F2928," ",$G2928),AllocFactorMatrix,(Y$4+1),FALSE)*$E2935</f>
        <v>104587.97858028024</v>
      </c>
      <c r="Z2928" s="54">
        <f>VLOOKUP(CONCATENATE($F2928," ",$G2928),AllocFactorMatrix,(Z$4+1),FALSE)*$E2935</f>
        <v>1751.8086629213155</v>
      </c>
      <c r="AA2928" s="54">
        <f t="shared" si="1470"/>
        <v>106339.78724320156</v>
      </c>
      <c r="AB2928" s="54">
        <f>VLOOKUP(CONCATENATE($F2928," ",$G2928),AllocFactorMatrix,(AB$4+1),FALSE)*$E2935</f>
        <v>1357.1843145018563</v>
      </c>
      <c r="AC2928" s="54">
        <f>VLOOKUP(CONCATENATE($F2928," ",$G2928),AllocFactorMatrix,(AC$4+1),FALSE)*$E2935</f>
        <v>0</v>
      </c>
      <c r="AD2928" s="54">
        <f>VLOOKUP(CONCATENATE($F2928," ",$G2928),AllocFactorMatrix,(AD$4+1),FALSE)*$E2935</f>
        <v>0</v>
      </c>
    </row>
    <row r="2929" spans="1:30" s="51" customFormat="1" hidden="1" outlineLevel="1">
      <c r="A2929" s="56"/>
      <c r="B2929" s="111"/>
      <c r="C2929" s="55"/>
      <c r="D2929" s="55"/>
      <c r="F2929" s="52" t="str">
        <f>F2935</f>
        <v>PROD_DEMAND</v>
      </c>
      <c r="G2929" s="55" t="str">
        <f>$G$9</f>
        <v>BULKTRAN</v>
      </c>
      <c r="H2929" s="53">
        <f t="shared" si="1468"/>
        <v>0</v>
      </c>
      <c r="I2929" s="54">
        <f>VLOOKUP(CONCATENATE($F2929," ",$G2929),AllocFactorMatrix,(I$4+1),FALSE)*$E2935</f>
        <v>0</v>
      </c>
      <c r="J2929" s="54">
        <f>VLOOKUP(CONCATENATE($F2929," ",$G2929),AllocFactorMatrix,(J$4+1),FALSE)*$E2935</f>
        <v>0</v>
      </c>
      <c r="K2929" s="54">
        <f>VLOOKUP(CONCATENATE($F2929," ",$G2929),AllocFactorMatrix,(K$4+1),FALSE)*$E2935</f>
        <v>0</v>
      </c>
      <c r="L2929" s="54">
        <f>VLOOKUP(CONCATENATE($F2929," ",$G2929),AllocFactorMatrix,(L$4+1),FALSE)*$E2935</f>
        <v>0</v>
      </c>
      <c r="M2929" s="54">
        <f>VLOOKUP(CONCATENATE($F2929," ",$G2929),AllocFactorMatrix,(M$4+1),FALSE)*$E2935</f>
        <v>0</v>
      </c>
      <c r="N2929" s="54">
        <f t="shared" si="1469"/>
        <v>0</v>
      </c>
      <c r="O2929" s="54">
        <f>VLOOKUP(CONCATENATE($F2929," ",$G2929),AllocFactorMatrix,(O$4+1),FALSE)*$E2935</f>
        <v>0</v>
      </c>
      <c r="P2929" s="54">
        <f>VLOOKUP(CONCATENATE($F2929," ",$G2929),AllocFactorMatrix,(P$4+1),FALSE)*$E2935</f>
        <v>0</v>
      </c>
      <c r="Q2929" s="54">
        <f>VLOOKUP(CONCATENATE($F2929," ",$G2929),AllocFactorMatrix,(Q$4+1),FALSE)*$E2935</f>
        <v>0</v>
      </c>
      <c r="R2929" s="54">
        <f>VLOOKUP(CONCATENATE($F2929," ",$G2929),AllocFactorMatrix,(R$4+1),FALSE)*$E2935</f>
        <v>0</v>
      </c>
      <c r="S2929" s="54">
        <f t="shared" ref="S2929:S2935" si="1475">SUBTOTAL(9,O2929:R2929)</f>
        <v>0</v>
      </c>
      <c r="T2929" s="54">
        <f>VLOOKUP(CONCATENATE($F2929," ",$G2929),AllocFactorMatrix,(T$4+1),FALSE)*$E2935</f>
        <v>0</v>
      </c>
      <c r="U2929" s="54">
        <f>VLOOKUP(CONCATENATE($F2929," ",$G2929),AllocFactorMatrix,(U$4+1),FALSE)*$E2935</f>
        <v>0</v>
      </c>
      <c r="V2929" s="54">
        <f>VLOOKUP(CONCATENATE($F2929," ",$G2929),AllocFactorMatrix,(V$4+1),FALSE)*$E2935</f>
        <v>0</v>
      </c>
      <c r="W2929" s="54">
        <f>VLOOKUP(CONCATENATE($F2929," ",$G2929),AllocFactorMatrix,(W$4+1),FALSE)*$E2935</f>
        <v>0</v>
      </c>
      <c r="X2929" s="54">
        <f t="shared" ref="X2929:X2935" si="1476">SUBTOTAL(9,T2929:W2929)</f>
        <v>0</v>
      </c>
      <c r="Y2929" s="54">
        <f>VLOOKUP(CONCATENATE($F2929," ",$G2929),AllocFactorMatrix,(Y$4+1),FALSE)*$E2935</f>
        <v>0</v>
      </c>
      <c r="Z2929" s="54">
        <f>VLOOKUP(CONCATENATE($F2929," ",$G2929),AllocFactorMatrix,(Z$4+1),FALSE)*$E2935</f>
        <v>0</v>
      </c>
      <c r="AA2929" s="54">
        <f t="shared" si="1470"/>
        <v>0</v>
      </c>
      <c r="AB2929" s="54">
        <f>VLOOKUP(CONCATENATE($F2929," ",$G2929),AllocFactorMatrix,(AB$4+1),FALSE)*$E2935</f>
        <v>0</v>
      </c>
      <c r="AC2929" s="54">
        <f>VLOOKUP(CONCATENATE($F2929," ",$G2929),AllocFactorMatrix,(AC$4+1),FALSE)*$E2935</f>
        <v>0</v>
      </c>
      <c r="AD2929" s="54">
        <f>VLOOKUP(CONCATENATE($F2929," ",$G2929),AllocFactorMatrix,(AD$4+1),FALSE)*$E2935</f>
        <v>0</v>
      </c>
    </row>
    <row r="2930" spans="1:30" s="51" customFormat="1" hidden="1" outlineLevel="1">
      <c r="A2930" s="56"/>
      <c r="B2930" s="111"/>
      <c r="C2930" s="55"/>
      <c r="D2930" s="55"/>
      <c r="F2930" s="52" t="str">
        <f>F2935</f>
        <v>PROD_DEMAND</v>
      </c>
      <c r="G2930" s="55" t="str">
        <f>$G$10</f>
        <v>SUBTRAN</v>
      </c>
      <c r="H2930" s="53">
        <f t="shared" si="1468"/>
        <v>0</v>
      </c>
      <c r="I2930" s="54">
        <f>VLOOKUP(CONCATENATE($F2930," ",$G2930),AllocFactorMatrix,(I$4+1),FALSE)*$E2935</f>
        <v>0</v>
      </c>
      <c r="J2930" s="54">
        <f>VLOOKUP(CONCATENATE($F2930," ",$G2930),AllocFactorMatrix,(J$4+1),FALSE)*$E2935</f>
        <v>0</v>
      </c>
      <c r="K2930" s="54">
        <f>VLOOKUP(CONCATENATE($F2930," ",$G2930),AllocFactorMatrix,(K$4+1),FALSE)*$E2935</f>
        <v>0</v>
      </c>
      <c r="L2930" s="54">
        <f>VLOOKUP(CONCATENATE($F2930," ",$G2930),AllocFactorMatrix,(L$4+1),FALSE)*$E2935</f>
        <v>0</v>
      </c>
      <c r="M2930" s="54">
        <f>VLOOKUP(CONCATENATE($F2930," ",$G2930),AllocFactorMatrix,(M$4+1),FALSE)*$E2935</f>
        <v>0</v>
      </c>
      <c r="N2930" s="54">
        <f t="shared" si="1469"/>
        <v>0</v>
      </c>
      <c r="O2930" s="54">
        <f>VLOOKUP(CONCATENATE($F2930," ",$G2930),AllocFactorMatrix,(O$4+1),FALSE)*$E2935</f>
        <v>0</v>
      </c>
      <c r="P2930" s="54">
        <f>VLOOKUP(CONCATENATE($F2930," ",$G2930),AllocFactorMatrix,(P$4+1),FALSE)*$E2935</f>
        <v>0</v>
      </c>
      <c r="Q2930" s="54">
        <f>VLOOKUP(CONCATENATE($F2930," ",$G2930),AllocFactorMatrix,(Q$4+1),FALSE)*$E2935</f>
        <v>0</v>
      </c>
      <c r="R2930" s="54">
        <f>VLOOKUP(CONCATENATE($F2930," ",$G2930),AllocFactorMatrix,(R$4+1),FALSE)*$E2935</f>
        <v>0</v>
      </c>
      <c r="S2930" s="54">
        <f t="shared" si="1475"/>
        <v>0</v>
      </c>
      <c r="T2930" s="54">
        <f>VLOOKUP(CONCATENATE($F2930," ",$G2930),AllocFactorMatrix,(T$4+1),FALSE)*$E2935</f>
        <v>0</v>
      </c>
      <c r="U2930" s="54">
        <f>VLOOKUP(CONCATENATE($F2930," ",$G2930),AllocFactorMatrix,(U$4+1),FALSE)*$E2935</f>
        <v>0</v>
      </c>
      <c r="V2930" s="54">
        <f>VLOOKUP(CONCATENATE($F2930," ",$G2930),AllocFactorMatrix,(V$4+1),FALSE)*$E2935</f>
        <v>0</v>
      </c>
      <c r="W2930" s="54">
        <f>VLOOKUP(CONCATENATE($F2930," ",$G2930),AllocFactorMatrix,(W$4+1),FALSE)*$E2935</f>
        <v>0</v>
      </c>
      <c r="X2930" s="54">
        <f t="shared" si="1476"/>
        <v>0</v>
      </c>
      <c r="Y2930" s="54">
        <f>VLOOKUP(CONCATENATE($F2930," ",$G2930),AllocFactorMatrix,(Y$4+1),FALSE)*$E2935</f>
        <v>0</v>
      </c>
      <c r="Z2930" s="54">
        <f>VLOOKUP(CONCATENATE($F2930," ",$G2930),AllocFactorMatrix,(Z$4+1),FALSE)*$E2935</f>
        <v>0</v>
      </c>
      <c r="AA2930" s="54">
        <f t="shared" si="1470"/>
        <v>0</v>
      </c>
      <c r="AB2930" s="54">
        <f>VLOOKUP(CONCATENATE($F2930," ",$G2930),AllocFactorMatrix,(AB$4+1),FALSE)*$E2935</f>
        <v>0</v>
      </c>
      <c r="AC2930" s="54">
        <f>VLOOKUP(CONCATENATE($F2930," ",$G2930),AllocFactorMatrix,(AC$4+1),FALSE)*$E2935</f>
        <v>0</v>
      </c>
      <c r="AD2930" s="54">
        <f>VLOOKUP(CONCATENATE($F2930," ",$G2930),AllocFactorMatrix,(AD$4+1),FALSE)*$E2935</f>
        <v>0</v>
      </c>
    </row>
    <row r="2931" spans="1:30" s="51" customFormat="1" hidden="1" outlineLevel="1">
      <c r="A2931" s="56"/>
      <c r="B2931" s="111"/>
      <c r="C2931" s="55"/>
      <c r="D2931" s="55"/>
      <c r="F2931" s="52" t="str">
        <f>F2935</f>
        <v>PROD_DEMAND</v>
      </c>
      <c r="G2931" s="55" t="str">
        <f>$G$11</f>
        <v>DISTPRI</v>
      </c>
      <c r="H2931" s="53">
        <f t="shared" si="1468"/>
        <v>0</v>
      </c>
      <c r="I2931" s="54">
        <f>VLOOKUP(CONCATENATE($F2931," ",$G2931),AllocFactorMatrix,(I$4+1),FALSE)*$E2935</f>
        <v>0</v>
      </c>
      <c r="J2931" s="54">
        <f>VLOOKUP(CONCATENATE($F2931," ",$G2931),AllocFactorMatrix,(J$4+1),FALSE)*$E2935</f>
        <v>0</v>
      </c>
      <c r="K2931" s="54">
        <f>VLOOKUP(CONCATENATE($F2931," ",$G2931),AllocFactorMatrix,(K$4+1),FALSE)*$E2935</f>
        <v>0</v>
      </c>
      <c r="L2931" s="54">
        <f>VLOOKUP(CONCATENATE($F2931," ",$G2931),AllocFactorMatrix,(L$4+1),FALSE)*$E2935</f>
        <v>0</v>
      </c>
      <c r="M2931" s="54">
        <f>VLOOKUP(CONCATENATE($F2931," ",$G2931),AllocFactorMatrix,(M$4+1),FALSE)*$E2935</f>
        <v>0</v>
      </c>
      <c r="N2931" s="54">
        <f t="shared" si="1469"/>
        <v>0</v>
      </c>
      <c r="O2931" s="54">
        <f>VLOOKUP(CONCATENATE($F2931," ",$G2931),AllocFactorMatrix,(O$4+1),FALSE)*$E2935</f>
        <v>0</v>
      </c>
      <c r="P2931" s="54">
        <f>VLOOKUP(CONCATENATE($F2931," ",$G2931),AllocFactorMatrix,(P$4+1),FALSE)*$E2935</f>
        <v>0</v>
      </c>
      <c r="Q2931" s="54">
        <f>VLOOKUP(CONCATENATE($F2931," ",$G2931),AllocFactorMatrix,(Q$4+1),FALSE)*$E2935</f>
        <v>0</v>
      </c>
      <c r="R2931" s="54">
        <f>VLOOKUP(CONCATENATE($F2931," ",$G2931),AllocFactorMatrix,(R$4+1),FALSE)*$E2935</f>
        <v>0</v>
      </c>
      <c r="S2931" s="54">
        <f t="shared" si="1475"/>
        <v>0</v>
      </c>
      <c r="T2931" s="54">
        <f>VLOOKUP(CONCATENATE($F2931," ",$G2931),AllocFactorMatrix,(T$4+1),FALSE)*$E2935</f>
        <v>0</v>
      </c>
      <c r="U2931" s="54">
        <f>VLOOKUP(CONCATENATE($F2931," ",$G2931),AllocFactorMatrix,(U$4+1),FALSE)*$E2935</f>
        <v>0</v>
      </c>
      <c r="V2931" s="54">
        <f>VLOOKUP(CONCATENATE($F2931," ",$G2931),AllocFactorMatrix,(V$4+1),FALSE)*$E2935</f>
        <v>0</v>
      </c>
      <c r="W2931" s="54">
        <f>VLOOKUP(CONCATENATE($F2931," ",$G2931),AllocFactorMatrix,(W$4+1),FALSE)*$E2935</f>
        <v>0</v>
      </c>
      <c r="X2931" s="54">
        <f t="shared" si="1476"/>
        <v>0</v>
      </c>
      <c r="Y2931" s="54">
        <f>VLOOKUP(CONCATENATE($F2931," ",$G2931),AllocFactorMatrix,(Y$4+1),FALSE)*$E2935</f>
        <v>0</v>
      </c>
      <c r="Z2931" s="54">
        <f>VLOOKUP(CONCATENATE($F2931," ",$G2931),AllocFactorMatrix,(Z$4+1),FALSE)*$E2935</f>
        <v>0</v>
      </c>
      <c r="AA2931" s="54">
        <f t="shared" si="1470"/>
        <v>0</v>
      </c>
      <c r="AB2931" s="54">
        <f>VLOOKUP(CONCATENATE($F2931," ",$G2931),AllocFactorMatrix,(AB$4+1),FALSE)*$E2935</f>
        <v>0</v>
      </c>
      <c r="AC2931" s="54">
        <f>VLOOKUP(CONCATENATE($F2931," ",$G2931),AllocFactorMatrix,(AC$4+1),FALSE)*$E2935</f>
        <v>0</v>
      </c>
      <c r="AD2931" s="54">
        <f>VLOOKUP(CONCATENATE($F2931," ",$G2931),AllocFactorMatrix,(AD$4+1),FALSE)*$E2935</f>
        <v>0</v>
      </c>
    </row>
    <row r="2932" spans="1:30" s="51" customFormat="1" hidden="1" outlineLevel="1">
      <c r="A2932" s="56"/>
      <c r="B2932" s="111"/>
      <c r="C2932" s="55"/>
      <c r="D2932" s="55"/>
      <c r="F2932" s="52" t="str">
        <f>F2935</f>
        <v>PROD_DEMAND</v>
      </c>
      <c r="G2932" s="55" t="str">
        <f>$G$12</f>
        <v>DISTSEC</v>
      </c>
      <c r="H2932" s="53">
        <f t="shared" si="1468"/>
        <v>0</v>
      </c>
      <c r="I2932" s="54">
        <f>VLOOKUP(CONCATENATE($F2932," ",$G2932),AllocFactorMatrix,(I$4+1),FALSE)*$E2935</f>
        <v>0</v>
      </c>
      <c r="J2932" s="54">
        <f>VLOOKUP(CONCATENATE($F2932," ",$G2932),AllocFactorMatrix,(J$4+1),FALSE)*$E2935</f>
        <v>0</v>
      </c>
      <c r="K2932" s="54">
        <f>VLOOKUP(CONCATENATE($F2932," ",$G2932),AllocFactorMatrix,(K$4+1),FALSE)*$E2935</f>
        <v>0</v>
      </c>
      <c r="L2932" s="54">
        <f>VLOOKUP(CONCATENATE($F2932," ",$G2932),AllocFactorMatrix,(L$4+1),FALSE)*$E2935</f>
        <v>0</v>
      </c>
      <c r="M2932" s="54">
        <f>VLOOKUP(CONCATENATE($F2932," ",$G2932),AllocFactorMatrix,(M$4+1),FALSE)*$E2935</f>
        <v>0</v>
      </c>
      <c r="N2932" s="54">
        <f t="shared" si="1469"/>
        <v>0</v>
      </c>
      <c r="O2932" s="54">
        <f>VLOOKUP(CONCATENATE($F2932," ",$G2932),AllocFactorMatrix,(O$4+1),FALSE)*$E2935</f>
        <v>0</v>
      </c>
      <c r="P2932" s="54">
        <f>VLOOKUP(CONCATENATE($F2932," ",$G2932),AllocFactorMatrix,(P$4+1),FALSE)*$E2935</f>
        <v>0</v>
      </c>
      <c r="Q2932" s="54">
        <f>VLOOKUP(CONCATENATE($F2932," ",$G2932),AllocFactorMatrix,(Q$4+1),FALSE)*$E2935</f>
        <v>0</v>
      </c>
      <c r="R2932" s="54">
        <f>VLOOKUP(CONCATENATE($F2932," ",$G2932),AllocFactorMatrix,(R$4+1),FALSE)*$E2935</f>
        <v>0</v>
      </c>
      <c r="S2932" s="54">
        <f t="shared" si="1475"/>
        <v>0</v>
      </c>
      <c r="T2932" s="54">
        <f>VLOOKUP(CONCATENATE($F2932," ",$G2932),AllocFactorMatrix,(T$4+1),FALSE)*$E2935</f>
        <v>0</v>
      </c>
      <c r="U2932" s="54">
        <f>VLOOKUP(CONCATENATE($F2932," ",$G2932),AllocFactorMatrix,(U$4+1),FALSE)*$E2935</f>
        <v>0</v>
      </c>
      <c r="V2932" s="54">
        <f>VLOOKUP(CONCATENATE($F2932," ",$G2932),AllocFactorMatrix,(V$4+1),FALSE)*$E2935</f>
        <v>0</v>
      </c>
      <c r="W2932" s="54">
        <f>VLOOKUP(CONCATENATE($F2932," ",$G2932),AllocFactorMatrix,(W$4+1),FALSE)*$E2935</f>
        <v>0</v>
      </c>
      <c r="X2932" s="54">
        <f t="shared" si="1476"/>
        <v>0</v>
      </c>
      <c r="Y2932" s="54">
        <f>VLOOKUP(CONCATENATE($F2932," ",$G2932),AllocFactorMatrix,(Y$4+1),FALSE)*$E2935</f>
        <v>0</v>
      </c>
      <c r="Z2932" s="54">
        <f>VLOOKUP(CONCATENATE($F2932," ",$G2932),AllocFactorMatrix,(Z$4+1),FALSE)*$E2935</f>
        <v>0</v>
      </c>
      <c r="AA2932" s="54">
        <f t="shared" si="1470"/>
        <v>0</v>
      </c>
      <c r="AB2932" s="54">
        <f>VLOOKUP(CONCATENATE($F2932," ",$G2932),AllocFactorMatrix,(AB$4+1),FALSE)*$E2935</f>
        <v>0</v>
      </c>
      <c r="AC2932" s="54">
        <f>VLOOKUP(CONCATENATE($F2932," ",$G2932),AllocFactorMatrix,(AC$4+1),FALSE)*$E2935</f>
        <v>0</v>
      </c>
      <c r="AD2932" s="54">
        <f>VLOOKUP(CONCATENATE($F2932," ",$G2932),AllocFactorMatrix,(AD$4+1),FALSE)*$E2935</f>
        <v>0</v>
      </c>
    </row>
    <row r="2933" spans="1:30" s="51" customFormat="1" hidden="1" outlineLevel="1">
      <c r="A2933" s="56"/>
      <c r="B2933" s="111"/>
      <c r="C2933" s="55"/>
      <c r="D2933" s="55"/>
      <c r="F2933" s="52" t="str">
        <f>F2935</f>
        <v>PROD_DEMAND</v>
      </c>
      <c r="G2933" s="55" t="str">
        <f>$G$13</f>
        <v>ENERGY</v>
      </c>
      <c r="H2933" s="53">
        <f t="shared" si="1468"/>
        <v>0</v>
      </c>
      <c r="I2933" s="54">
        <f>VLOOKUP(CONCATENATE($F2933," ",$G2933),AllocFactorMatrix,(I$4+1),FALSE)*$E2935</f>
        <v>0</v>
      </c>
      <c r="J2933" s="54">
        <f>VLOOKUP(CONCATENATE($F2933," ",$G2933),AllocFactorMatrix,(J$4+1),FALSE)*$E2935</f>
        <v>0</v>
      </c>
      <c r="K2933" s="54">
        <f>VLOOKUP(CONCATENATE($F2933," ",$G2933),AllocFactorMatrix,(K$4+1),FALSE)*$E2935</f>
        <v>0</v>
      </c>
      <c r="L2933" s="54">
        <f>VLOOKUP(CONCATENATE($F2933," ",$G2933),AllocFactorMatrix,(L$4+1),FALSE)*$E2935</f>
        <v>0</v>
      </c>
      <c r="M2933" s="54">
        <f>VLOOKUP(CONCATENATE($F2933," ",$G2933),AllocFactorMatrix,(M$4+1),FALSE)*$E2935</f>
        <v>0</v>
      </c>
      <c r="N2933" s="54">
        <f t="shared" si="1469"/>
        <v>0</v>
      </c>
      <c r="O2933" s="54">
        <f>VLOOKUP(CONCATENATE($F2933," ",$G2933),AllocFactorMatrix,(O$4+1),FALSE)*$E2935</f>
        <v>0</v>
      </c>
      <c r="P2933" s="54">
        <f>VLOOKUP(CONCATENATE($F2933," ",$G2933),AllocFactorMatrix,(P$4+1),FALSE)*$E2935</f>
        <v>0</v>
      </c>
      <c r="Q2933" s="54">
        <f>VLOOKUP(CONCATENATE($F2933," ",$G2933),AllocFactorMatrix,(Q$4+1),FALSE)*$E2935</f>
        <v>0</v>
      </c>
      <c r="R2933" s="54">
        <f>VLOOKUP(CONCATENATE($F2933," ",$G2933),AllocFactorMatrix,(R$4+1),FALSE)*$E2935</f>
        <v>0</v>
      </c>
      <c r="S2933" s="54">
        <f t="shared" si="1475"/>
        <v>0</v>
      </c>
      <c r="T2933" s="54">
        <f>VLOOKUP(CONCATENATE($F2933," ",$G2933),AllocFactorMatrix,(T$4+1),FALSE)*$E2935</f>
        <v>0</v>
      </c>
      <c r="U2933" s="54">
        <f>VLOOKUP(CONCATENATE($F2933," ",$G2933),AllocFactorMatrix,(U$4+1),FALSE)*$E2935</f>
        <v>0</v>
      </c>
      <c r="V2933" s="54">
        <f>VLOOKUP(CONCATENATE($F2933," ",$G2933),AllocFactorMatrix,(V$4+1),FALSE)*$E2935</f>
        <v>0</v>
      </c>
      <c r="W2933" s="54">
        <f>VLOOKUP(CONCATENATE($F2933," ",$G2933),AllocFactorMatrix,(W$4+1),FALSE)*$E2935</f>
        <v>0</v>
      </c>
      <c r="X2933" s="54">
        <f t="shared" si="1476"/>
        <v>0</v>
      </c>
      <c r="Y2933" s="54">
        <f>VLOOKUP(CONCATENATE($F2933," ",$G2933),AllocFactorMatrix,(Y$4+1),FALSE)*$E2935</f>
        <v>0</v>
      </c>
      <c r="Z2933" s="54">
        <f>VLOOKUP(CONCATENATE($F2933," ",$G2933),AllocFactorMatrix,(Z$4+1),FALSE)*$E2935</f>
        <v>0</v>
      </c>
      <c r="AA2933" s="54">
        <f t="shared" si="1470"/>
        <v>0</v>
      </c>
      <c r="AB2933" s="54">
        <f>VLOOKUP(CONCATENATE($F2933," ",$G2933),AllocFactorMatrix,(AB$4+1),FALSE)*$E2935</f>
        <v>0</v>
      </c>
      <c r="AC2933" s="54">
        <f>VLOOKUP(CONCATENATE($F2933," ",$G2933),AllocFactorMatrix,(AC$4+1),FALSE)*$E2935</f>
        <v>0</v>
      </c>
      <c r="AD2933" s="54">
        <f>VLOOKUP(CONCATENATE($F2933," ",$G2933),AllocFactorMatrix,(AD$4+1),FALSE)*$E2935</f>
        <v>0</v>
      </c>
    </row>
    <row r="2934" spans="1:30" s="51" customFormat="1" hidden="1" outlineLevel="1">
      <c r="A2934" s="56"/>
      <c r="B2934" s="111"/>
      <c r="C2934" s="55"/>
      <c r="D2934" s="55"/>
      <c r="F2934" s="52" t="str">
        <f>F2935</f>
        <v>PROD_DEMAND</v>
      </c>
      <c r="G2934" s="55" t="str">
        <f>$G$14</f>
        <v>CUSTOMER</v>
      </c>
      <c r="H2934" s="53">
        <f t="shared" si="1468"/>
        <v>0</v>
      </c>
      <c r="I2934" s="54">
        <f>VLOOKUP(CONCATENATE($F2934," ",$G2934),AllocFactorMatrix,(I$4+1),FALSE)*$E2935</f>
        <v>0</v>
      </c>
      <c r="J2934" s="54">
        <f>VLOOKUP(CONCATENATE($F2934," ",$G2934),AllocFactorMatrix,(J$4+1),FALSE)*$E2935</f>
        <v>0</v>
      </c>
      <c r="K2934" s="54">
        <f>VLOOKUP(CONCATENATE($F2934," ",$G2934),AllocFactorMatrix,(K$4+1),FALSE)*$E2935</f>
        <v>0</v>
      </c>
      <c r="L2934" s="54">
        <f>VLOOKUP(CONCATENATE($F2934," ",$G2934),AllocFactorMatrix,(L$4+1),FALSE)*$E2935</f>
        <v>0</v>
      </c>
      <c r="M2934" s="54">
        <f>VLOOKUP(CONCATENATE($F2934," ",$G2934),AllocFactorMatrix,(M$4+1),FALSE)*$E2935</f>
        <v>0</v>
      </c>
      <c r="N2934" s="54">
        <f t="shared" si="1469"/>
        <v>0</v>
      </c>
      <c r="O2934" s="54">
        <f>VLOOKUP(CONCATENATE($F2934," ",$G2934),AllocFactorMatrix,(O$4+1),FALSE)*$E2935</f>
        <v>0</v>
      </c>
      <c r="P2934" s="54">
        <f>VLOOKUP(CONCATENATE($F2934," ",$G2934),AllocFactorMatrix,(P$4+1),FALSE)*$E2935</f>
        <v>0</v>
      </c>
      <c r="Q2934" s="54">
        <f>VLOOKUP(CONCATENATE($F2934," ",$G2934),AllocFactorMatrix,(Q$4+1),FALSE)*$E2935</f>
        <v>0</v>
      </c>
      <c r="R2934" s="54">
        <f>VLOOKUP(CONCATENATE($F2934," ",$G2934),AllocFactorMatrix,(R$4+1),FALSE)*$E2935</f>
        <v>0</v>
      </c>
      <c r="S2934" s="54">
        <f t="shared" si="1475"/>
        <v>0</v>
      </c>
      <c r="T2934" s="54">
        <f>VLOOKUP(CONCATENATE($F2934," ",$G2934),AllocFactorMatrix,(T$4+1),FALSE)*$E2935</f>
        <v>0</v>
      </c>
      <c r="U2934" s="54">
        <f>VLOOKUP(CONCATENATE($F2934," ",$G2934),AllocFactorMatrix,(U$4+1),FALSE)*$E2935</f>
        <v>0</v>
      </c>
      <c r="V2934" s="54">
        <f>VLOOKUP(CONCATENATE($F2934," ",$G2934),AllocFactorMatrix,(V$4+1),FALSE)*$E2935</f>
        <v>0</v>
      </c>
      <c r="W2934" s="54">
        <f>VLOOKUP(CONCATENATE($F2934," ",$G2934),AllocFactorMatrix,(W$4+1),FALSE)*$E2935</f>
        <v>0</v>
      </c>
      <c r="X2934" s="54">
        <f t="shared" si="1476"/>
        <v>0</v>
      </c>
      <c r="Y2934" s="54">
        <f>VLOOKUP(CONCATENATE($F2934," ",$G2934),AllocFactorMatrix,(Y$4+1),FALSE)*$E2935</f>
        <v>0</v>
      </c>
      <c r="Z2934" s="54">
        <f>VLOOKUP(CONCATENATE($F2934," ",$G2934),AllocFactorMatrix,(Z$4+1),FALSE)*$E2935</f>
        <v>0</v>
      </c>
      <c r="AA2934" s="54">
        <f t="shared" si="1470"/>
        <v>0</v>
      </c>
      <c r="AB2934" s="54">
        <f>VLOOKUP(CONCATENATE($F2934," ",$G2934),AllocFactorMatrix,(AB$4+1),FALSE)*$E2935</f>
        <v>0</v>
      </c>
      <c r="AC2934" s="54">
        <f>VLOOKUP(CONCATENATE($F2934," ",$G2934),AllocFactorMatrix,(AC$4+1),FALSE)*$E2935</f>
        <v>0</v>
      </c>
      <c r="AD2934" s="54">
        <f>VLOOKUP(CONCATENATE($F2934," ",$G2934),AllocFactorMatrix,(AD$4+1),FALSE)*$E2935</f>
        <v>0</v>
      </c>
    </row>
    <row r="2935" spans="1:30" s="51" customFormat="1" collapsed="1">
      <c r="A2935" s="56"/>
      <c r="B2935" s="111"/>
      <c r="C2935" s="55"/>
      <c r="D2935" s="98" t="s">
        <v>463</v>
      </c>
      <c r="E2935" s="61">
        <v>5023081</v>
      </c>
      <c r="F2935" s="57" t="s">
        <v>30</v>
      </c>
      <c r="G2935" s="55" t="str">
        <f>$G$15</f>
        <v>TOTAL</v>
      </c>
      <c r="H2935" s="53">
        <f t="shared" si="1468"/>
        <v>5023080.9999999981</v>
      </c>
      <c r="I2935" s="54">
        <f>VLOOKUP(CONCATENATE($F2935," ",$G2935),AllocFactorMatrix,(I$4+1),FALSE)*$E2935</f>
        <v>2474284.2602872364</v>
      </c>
      <c r="J2935" s="54">
        <f>VLOOKUP(CONCATENATE($F2935," ",$G2935),AllocFactorMatrix,(J$4+1),FALSE)*$E2935</f>
        <v>122312.71215784946</v>
      </c>
      <c r="K2935" s="54">
        <f>VLOOKUP(CONCATENATE($F2935," ",$G2935),AllocFactorMatrix,(K$4+1),FALSE)*$E2935</f>
        <v>448024.45479661989</v>
      </c>
      <c r="L2935" s="54">
        <f>VLOOKUP(CONCATENATE($F2935," ",$G2935),AllocFactorMatrix,(L$4+1),FALSE)*$E2935</f>
        <v>14102.219171986382</v>
      </c>
      <c r="M2935" s="54">
        <f>VLOOKUP(CONCATENATE($F2935," ",$G2935),AllocFactorMatrix,(M$4+1),FALSE)*$E2935</f>
        <v>1322.4609892111243</v>
      </c>
      <c r="N2935" s="54">
        <f t="shared" si="1469"/>
        <v>463449.13495781738</v>
      </c>
      <c r="O2935" s="54">
        <f>VLOOKUP(CONCATENATE($F2935," ",$G2935),AllocFactorMatrix,(O$4+1),FALSE)*$E2935</f>
        <v>340568.28067145887</v>
      </c>
      <c r="P2935" s="54">
        <f>VLOOKUP(CONCATENATE($F2935," ",$G2935),AllocFactorMatrix,(P$4+1),FALSE)*$E2935</f>
        <v>63457.792787726547</v>
      </c>
      <c r="Q2935" s="54">
        <f>VLOOKUP(CONCATENATE($F2935," ",$G2935),AllocFactorMatrix,(Q$4+1),FALSE)*$E2935</f>
        <v>28675.394976641455</v>
      </c>
      <c r="R2935" s="54">
        <f>VLOOKUP(CONCATENATE($F2935," ",$G2935),AllocFactorMatrix,(R$4+1),FALSE)*$E2935</f>
        <v>1289.5004584856986</v>
      </c>
      <c r="S2935" s="54">
        <f t="shared" si="1475"/>
        <v>433990.96889431257</v>
      </c>
      <c r="T2935" s="54">
        <f>VLOOKUP(CONCATENATE($F2935," ",$G2935),AllocFactorMatrix,(T$4+1),FALSE)*$E2935</f>
        <v>11896.922354594662</v>
      </c>
      <c r="U2935" s="54">
        <f>VLOOKUP(CONCATENATE($F2935," ",$G2935),AllocFactorMatrix,(U$4+1),FALSE)*$E2935</f>
        <v>194691.10731338555</v>
      </c>
      <c r="V2935" s="54">
        <f>VLOOKUP(CONCATENATE($F2935," ",$G2935),AllocFactorMatrix,(V$4+1),FALSE)*$E2935</f>
        <v>1028947.9726684451</v>
      </c>
      <c r="W2935" s="54">
        <f>VLOOKUP(CONCATENATE($F2935," ",$G2935),AllocFactorMatrix,(W$4+1),FALSE)*$E2935</f>
        <v>185810.94980865403</v>
      </c>
      <c r="X2935" s="54">
        <f t="shared" si="1476"/>
        <v>1421346.9521450792</v>
      </c>
      <c r="Y2935" s="54">
        <f>VLOOKUP(CONCATENATE($F2935," ",$G2935),AllocFactorMatrix,(Y$4+1),FALSE)*$E2935</f>
        <v>104587.97858028024</v>
      </c>
      <c r="Z2935" s="54">
        <f>VLOOKUP(CONCATENATE($F2935," ",$G2935),AllocFactorMatrix,(Z$4+1),FALSE)*$E2935</f>
        <v>1751.8086629213155</v>
      </c>
      <c r="AA2935" s="54">
        <f t="shared" si="1470"/>
        <v>106339.78724320156</v>
      </c>
      <c r="AB2935" s="54">
        <f>VLOOKUP(CONCATENATE($F2935," ",$G2935),AllocFactorMatrix,(AB$4+1),FALSE)*$E2935</f>
        <v>1357.1843145018563</v>
      </c>
      <c r="AC2935" s="54">
        <f>VLOOKUP(CONCATENATE($F2935," ",$G2935),AllocFactorMatrix,(AC$4+1),FALSE)*$E2935</f>
        <v>0</v>
      </c>
      <c r="AD2935" s="54">
        <f>VLOOKUP(CONCATENATE($F2935," ",$G2935),AllocFactorMatrix,(AD$4+1),FALSE)*$E2935</f>
        <v>0</v>
      </c>
    </row>
    <row r="2936" spans="1:30" s="51" customFormat="1" hidden="1" outlineLevel="1">
      <c r="A2936" s="56"/>
      <c r="B2936" s="111"/>
      <c r="C2936" s="55"/>
      <c r="D2936" s="55"/>
      <c r="F2936" s="52" t="str">
        <f>F2943</f>
        <v>PROD_DEMAND</v>
      </c>
      <c r="G2936" s="55" t="str">
        <f>$G$8</f>
        <v>PRODUCTION</v>
      </c>
      <c r="H2936" s="53">
        <f t="shared" si="1468"/>
        <v>2006789.9999999995</v>
      </c>
      <c r="I2936" s="54">
        <f>VLOOKUP(CONCATENATE($F2936," ",$G2936),AllocFactorMatrix,(I$4+1),FALSE)*$E2943</f>
        <v>988510.61941900267</v>
      </c>
      <c r="J2936" s="54">
        <f>VLOOKUP(CONCATENATE($F2936," ",$G2936),AllocFactorMatrix,(J$4+1),FALSE)*$E2943</f>
        <v>48865.612087730762</v>
      </c>
      <c r="K2936" s="54">
        <f>VLOOKUP(CONCATENATE($F2936," ",$G2936),AllocFactorMatrix,(K$4+1),FALSE)*$E2943</f>
        <v>178991.93655075616</v>
      </c>
      <c r="L2936" s="54">
        <f>VLOOKUP(CONCATENATE($F2936," ",$G2936),AllocFactorMatrix,(L$4+1),FALSE)*$E2943</f>
        <v>5634.0306700510209</v>
      </c>
      <c r="M2936" s="54">
        <f>VLOOKUP(CONCATENATE($F2936," ",$G2936),AllocFactorMatrix,(M$4+1),FALSE)*$E2943</f>
        <v>528.34136828352803</v>
      </c>
      <c r="N2936" s="54">
        <f t="shared" si="1469"/>
        <v>185154.30858909071</v>
      </c>
      <c r="O2936" s="54">
        <f>VLOOKUP(CONCATENATE($F2936," ",$G2936),AllocFactorMatrix,(O$4+1),FALSE)*$E2943</f>
        <v>136061.71590079414</v>
      </c>
      <c r="P2936" s="54">
        <f>VLOOKUP(CONCATENATE($F2936," ",$G2936),AllocFactorMatrix,(P$4+1),FALSE)*$E2943</f>
        <v>25352.26168729546</v>
      </c>
      <c r="Q2936" s="54">
        <f>VLOOKUP(CONCATENATE($F2936," ",$G2936),AllocFactorMatrix,(Q$4+1),FALSE)*$E2943</f>
        <v>11456.21499736403</v>
      </c>
      <c r="R2936" s="54">
        <f>VLOOKUP(CONCATENATE($F2936," ",$G2936),AllocFactorMatrix,(R$4+1),FALSE)*$E2943</f>
        <v>515.17318257151635</v>
      </c>
      <c r="S2936" s="54">
        <f>SUBTOTAL(9,O2936:R2936)</f>
        <v>173385.36576802513</v>
      </c>
      <c r="T2936" s="54">
        <f>VLOOKUP(CONCATENATE($F2936," ",$G2936),AllocFactorMatrix,(T$4+1),FALSE)*$E2943</f>
        <v>4752.9842365625846</v>
      </c>
      <c r="U2936" s="54">
        <f>VLOOKUP(CONCATENATE($F2936," ",$G2936),AllocFactorMatrix,(U$4+1),FALSE)*$E2943</f>
        <v>77781.777209132997</v>
      </c>
      <c r="V2936" s="54">
        <f>VLOOKUP(CONCATENATE($F2936," ",$G2936),AllocFactorMatrix,(V$4+1),FALSE)*$E2943</f>
        <v>411078.87809718953</v>
      </c>
      <c r="W2936" s="54">
        <f>VLOOKUP(CONCATENATE($F2936," ",$G2936),AllocFactorMatrix,(W$4+1),FALSE)*$E2943</f>
        <v>74234.032054531635</v>
      </c>
      <c r="X2936" s="54">
        <f>SUBTOTAL(9,T2936:W2936)</f>
        <v>567847.67159741675</v>
      </c>
      <c r="Y2936" s="54">
        <f>VLOOKUP(CONCATENATE($F2936," ",$G2936),AllocFactorMatrix,(Y$4+1),FALSE)*$E2943</f>
        <v>41784.337050332375</v>
      </c>
      <c r="Z2936" s="54">
        <f>VLOOKUP(CONCATENATE($F2936," ",$G2936),AllocFactorMatrix,(Z$4+1),FALSE)*$E2943</f>
        <v>699.87167371258136</v>
      </c>
      <c r="AA2936" s="54">
        <f t="shared" si="1470"/>
        <v>42484.208724044955</v>
      </c>
      <c r="AB2936" s="54">
        <f>VLOOKUP(CONCATENATE($F2936," ",$G2936),AllocFactorMatrix,(AB$4+1),FALSE)*$E2943</f>
        <v>542.21381468847107</v>
      </c>
      <c r="AC2936" s="54">
        <f>VLOOKUP(CONCATENATE($F2936," ",$G2936),AllocFactorMatrix,(AC$4+1),FALSE)*$E2943</f>
        <v>0</v>
      </c>
      <c r="AD2936" s="54">
        <f>VLOOKUP(CONCATENATE($F2936," ",$G2936),AllocFactorMatrix,(AD$4+1),FALSE)*$E2943</f>
        <v>0</v>
      </c>
    </row>
    <row r="2937" spans="1:30" s="51" customFormat="1" hidden="1" outlineLevel="1">
      <c r="A2937" s="56"/>
      <c r="B2937" s="111"/>
      <c r="C2937" s="55"/>
      <c r="D2937" s="55"/>
      <c r="F2937" s="52" t="str">
        <f>F2943</f>
        <v>PROD_DEMAND</v>
      </c>
      <c r="G2937" s="55" t="str">
        <f>$G$9</f>
        <v>BULKTRAN</v>
      </c>
      <c r="H2937" s="53">
        <f t="shared" si="1468"/>
        <v>0</v>
      </c>
      <c r="I2937" s="54">
        <f>VLOOKUP(CONCATENATE($F2937," ",$G2937),AllocFactorMatrix,(I$4+1),FALSE)*$E2943</f>
        <v>0</v>
      </c>
      <c r="J2937" s="54">
        <f>VLOOKUP(CONCATENATE($F2937," ",$G2937),AllocFactorMatrix,(J$4+1),FALSE)*$E2943</f>
        <v>0</v>
      </c>
      <c r="K2937" s="54">
        <f>VLOOKUP(CONCATENATE($F2937," ",$G2937),AllocFactorMatrix,(K$4+1),FALSE)*$E2943</f>
        <v>0</v>
      </c>
      <c r="L2937" s="54">
        <f>VLOOKUP(CONCATENATE($F2937," ",$G2937),AllocFactorMatrix,(L$4+1),FALSE)*$E2943</f>
        <v>0</v>
      </c>
      <c r="M2937" s="54">
        <f>VLOOKUP(CONCATENATE($F2937," ",$G2937),AllocFactorMatrix,(M$4+1),FALSE)*$E2943</f>
        <v>0</v>
      </c>
      <c r="N2937" s="54">
        <f t="shared" si="1469"/>
        <v>0</v>
      </c>
      <c r="O2937" s="54">
        <f>VLOOKUP(CONCATENATE($F2937," ",$G2937),AllocFactorMatrix,(O$4+1),FALSE)*$E2943</f>
        <v>0</v>
      </c>
      <c r="P2937" s="54">
        <f>VLOOKUP(CONCATENATE($F2937," ",$G2937),AllocFactorMatrix,(P$4+1),FALSE)*$E2943</f>
        <v>0</v>
      </c>
      <c r="Q2937" s="54">
        <f>VLOOKUP(CONCATENATE($F2937," ",$G2937),AllocFactorMatrix,(Q$4+1),FALSE)*$E2943</f>
        <v>0</v>
      </c>
      <c r="R2937" s="54">
        <f>VLOOKUP(CONCATENATE($F2937," ",$G2937),AllocFactorMatrix,(R$4+1),FALSE)*$E2943</f>
        <v>0</v>
      </c>
      <c r="S2937" s="54">
        <f t="shared" ref="S2937:S2943" si="1477">SUBTOTAL(9,O2937:R2937)</f>
        <v>0</v>
      </c>
      <c r="T2937" s="54">
        <f>VLOOKUP(CONCATENATE($F2937," ",$G2937),AllocFactorMatrix,(T$4+1),FALSE)*$E2943</f>
        <v>0</v>
      </c>
      <c r="U2937" s="54">
        <f>VLOOKUP(CONCATENATE($F2937," ",$G2937),AllocFactorMatrix,(U$4+1),FALSE)*$E2943</f>
        <v>0</v>
      </c>
      <c r="V2937" s="54">
        <f>VLOOKUP(CONCATENATE($F2937," ",$G2937),AllocFactorMatrix,(V$4+1),FALSE)*$E2943</f>
        <v>0</v>
      </c>
      <c r="W2937" s="54">
        <f>VLOOKUP(CONCATENATE($F2937," ",$G2937),AllocFactorMatrix,(W$4+1),FALSE)*$E2943</f>
        <v>0</v>
      </c>
      <c r="X2937" s="54">
        <f t="shared" ref="X2937:X2943" si="1478">SUBTOTAL(9,T2937:W2937)</f>
        <v>0</v>
      </c>
      <c r="Y2937" s="54">
        <f>VLOOKUP(CONCATENATE($F2937," ",$G2937),AllocFactorMatrix,(Y$4+1),FALSE)*$E2943</f>
        <v>0</v>
      </c>
      <c r="Z2937" s="54">
        <f>VLOOKUP(CONCATENATE($F2937," ",$G2937),AllocFactorMatrix,(Z$4+1),FALSE)*$E2943</f>
        <v>0</v>
      </c>
      <c r="AA2937" s="54">
        <f t="shared" si="1470"/>
        <v>0</v>
      </c>
      <c r="AB2937" s="54">
        <f>VLOOKUP(CONCATENATE($F2937," ",$G2937),AllocFactorMatrix,(AB$4+1),FALSE)*$E2943</f>
        <v>0</v>
      </c>
      <c r="AC2937" s="54">
        <f>VLOOKUP(CONCATENATE($F2937," ",$G2937),AllocFactorMatrix,(AC$4+1),FALSE)*$E2943</f>
        <v>0</v>
      </c>
      <c r="AD2937" s="54">
        <f>VLOOKUP(CONCATENATE($F2937," ",$G2937),AllocFactorMatrix,(AD$4+1),FALSE)*$E2943</f>
        <v>0</v>
      </c>
    </row>
    <row r="2938" spans="1:30" s="51" customFormat="1" hidden="1" outlineLevel="1">
      <c r="A2938" s="56"/>
      <c r="B2938" s="111"/>
      <c r="C2938" s="55"/>
      <c r="D2938" s="55"/>
      <c r="F2938" s="52" t="str">
        <f>F2943</f>
        <v>PROD_DEMAND</v>
      </c>
      <c r="G2938" s="55" t="str">
        <f>$G$10</f>
        <v>SUBTRAN</v>
      </c>
      <c r="H2938" s="53">
        <f t="shared" si="1468"/>
        <v>0</v>
      </c>
      <c r="I2938" s="54">
        <f>VLOOKUP(CONCATENATE($F2938," ",$G2938),AllocFactorMatrix,(I$4+1),FALSE)*$E2943</f>
        <v>0</v>
      </c>
      <c r="J2938" s="54">
        <f>VLOOKUP(CONCATENATE($F2938," ",$G2938),AllocFactorMatrix,(J$4+1),FALSE)*$E2943</f>
        <v>0</v>
      </c>
      <c r="K2938" s="54">
        <f>VLOOKUP(CONCATENATE($F2938," ",$G2938),AllocFactorMatrix,(K$4+1),FALSE)*$E2943</f>
        <v>0</v>
      </c>
      <c r="L2938" s="54">
        <f>VLOOKUP(CONCATENATE($F2938," ",$G2938),AllocFactorMatrix,(L$4+1),FALSE)*$E2943</f>
        <v>0</v>
      </c>
      <c r="M2938" s="54">
        <f>VLOOKUP(CONCATENATE($F2938," ",$G2938),AllocFactorMatrix,(M$4+1),FALSE)*$E2943</f>
        <v>0</v>
      </c>
      <c r="N2938" s="54">
        <f t="shared" si="1469"/>
        <v>0</v>
      </c>
      <c r="O2938" s="54">
        <f>VLOOKUP(CONCATENATE($F2938," ",$G2938),AllocFactorMatrix,(O$4+1),FALSE)*$E2943</f>
        <v>0</v>
      </c>
      <c r="P2938" s="54">
        <f>VLOOKUP(CONCATENATE($F2938," ",$G2938),AllocFactorMatrix,(P$4+1),FALSE)*$E2943</f>
        <v>0</v>
      </c>
      <c r="Q2938" s="54">
        <f>VLOOKUP(CONCATENATE($F2938," ",$G2938),AllocFactorMatrix,(Q$4+1),FALSE)*$E2943</f>
        <v>0</v>
      </c>
      <c r="R2938" s="54">
        <f>VLOOKUP(CONCATENATE($F2938," ",$G2938),AllocFactorMatrix,(R$4+1),FALSE)*$E2943</f>
        <v>0</v>
      </c>
      <c r="S2938" s="54">
        <f t="shared" si="1477"/>
        <v>0</v>
      </c>
      <c r="T2938" s="54">
        <f>VLOOKUP(CONCATENATE($F2938," ",$G2938),AllocFactorMatrix,(T$4+1),FALSE)*$E2943</f>
        <v>0</v>
      </c>
      <c r="U2938" s="54">
        <f>VLOOKUP(CONCATENATE($F2938," ",$G2938),AllocFactorMatrix,(U$4+1),FALSE)*$E2943</f>
        <v>0</v>
      </c>
      <c r="V2938" s="54">
        <f>VLOOKUP(CONCATENATE($F2938," ",$G2938),AllocFactorMatrix,(V$4+1),FALSE)*$E2943</f>
        <v>0</v>
      </c>
      <c r="W2938" s="54">
        <f>VLOOKUP(CONCATENATE($F2938," ",$G2938),AllocFactorMatrix,(W$4+1),FALSE)*$E2943</f>
        <v>0</v>
      </c>
      <c r="X2938" s="54">
        <f t="shared" si="1478"/>
        <v>0</v>
      </c>
      <c r="Y2938" s="54">
        <f>VLOOKUP(CONCATENATE($F2938," ",$G2938),AllocFactorMatrix,(Y$4+1),FALSE)*$E2943</f>
        <v>0</v>
      </c>
      <c r="Z2938" s="54">
        <f>VLOOKUP(CONCATENATE($F2938," ",$G2938),AllocFactorMatrix,(Z$4+1),FALSE)*$E2943</f>
        <v>0</v>
      </c>
      <c r="AA2938" s="54">
        <f t="shared" si="1470"/>
        <v>0</v>
      </c>
      <c r="AB2938" s="54">
        <f>VLOOKUP(CONCATENATE($F2938," ",$G2938),AllocFactorMatrix,(AB$4+1),FALSE)*$E2943</f>
        <v>0</v>
      </c>
      <c r="AC2938" s="54">
        <f>VLOOKUP(CONCATENATE($F2938," ",$G2938),AllocFactorMatrix,(AC$4+1),FALSE)*$E2943</f>
        <v>0</v>
      </c>
      <c r="AD2938" s="54">
        <f>VLOOKUP(CONCATENATE($F2938," ",$G2938),AllocFactorMatrix,(AD$4+1),FALSE)*$E2943</f>
        <v>0</v>
      </c>
    </row>
    <row r="2939" spans="1:30" s="51" customFormat="1" hidden="1" outlineLevel="1">
      <c r="A2939" s="56"/>
      <c r="B2939" s="111"/>
      <c r="C2939" s="55"/>
      <c r="D2939" s="55"/>
      <c r="F2939" s="52" t="str">
        <f>F2943</f>
        <v>PROD_DEMAND</v>
      </c>
      <c r="G2939" s="55" t="str">
        <f>$G$11</f>
        <v>DISTPRI</v>
      </c>
      <c r="H2939" s="53">
        <f t="shared" si="1468"/>
        <v>0</v>
      </c>
      <c r="I2939" s="54">
        <f>VLOOKUP(CONCATENATE($F2939," ",$G2939),AllocFactorMatrix,(I$4+1),FALSE)*$E2943</f>
        <v>0</v>
      </c>
      <c r="J2939" s="54">
        <f>VLOOKUP(CONCATENATE($F2939," ",$G2939),AllocFactorMatrix,(J$4+1),FALSE)*$E2943</f>
        <v>0</v>
      </c>
      <c r="K2939" s="54">
        <f>VLOOKUP(CONCATENATE($F2939," ",$G2939),AllocFactorMatrix,(K$4+1),FALSE)*$E2943</f>
        <v>0</v>
      </c>
      <c r="L2939" s="54">
        <f>VLOOKUP(CONCATENATE($F2939," ",$G2939),AllocFactorMatrix,(L$4+1),FALSE)*$E2943</f>
        <v>0</v>
      </c>
      <c r="M2939" s="54">
        <f>VLOOKUP(CONCATENATE($F2939," ",$G2939),AllocFactorMatrix,(M$4+1),FALSE)*$E2943</f>
        <v>0</v>
      </c>
      <c r="N2939" s="54">
        <f t="shared" si="1469"/>
        <v>0</v>
      </c>
      <c r="O2939" s="54">
        <f>VLOOKUP(CONCATENATE($F2939," ",$G2939),AllocFactorMatrix,(O$4+1),FALSE)*$E2943</f>
        <v>0</v>
      </c>
      <c r="P2939" s="54">
        <f>VLOOKUP(CONCATENATE($F2939," ",$G2939),AllocFactorMatrix,(P$4+1),FALSE)*$E2943</f>
        <v>0</v>
      </c>
      <c r="Q2939" s="54">
        <f>VLOOKUP(CONCATENATE($F2939," ",$G2939),AllocFactorMatrix,(Q$4+1),FALSE)*$E2943</f>
        <v>0</v>
      </c>
      <c r="R2939" s="54">
        <f>VLOOKUP(CONCATENATE($F2939," ",$G2939),AllocFactorMatrix,(R$4+1),FALSE)*$E2943</f>
        <v>0</v>
      </c>
      <c r="S2939" s="54">
        <f t="shared" si="1477"/>
        <v>0</v>
      </c>
      <c r="T2939" s="54">
        <f>VLOOKUP(CONCATENATE($F2939," ",$G2939),AllocFactorMatrix,(T$4+1),FALSE)*$E2943</f>
        <v>0</v>
      </c>
      <c r="U2939" s="54">
        <f>VLOOKUP(CONCATENATE($F2939," ",$G2939),AllocFactorMatrix,(U$4+1),FALSE)*$E2943</f>
        <v>0</v>
      </c>
      <c r="V2939" s="54">
        <f>VLOOKUP(CONCATENATE($F2939," ",$G2939),AllocFactorMatrix,(V$4+1),FALSE)*$E2943</f>
        <v>0</v>
      </c>
      <c r="W2939" s="54">
        <f>VLOOKUP(CONCATENATE($F2939," ",$G2939),AllocFactorMatrix,(W$4+1),FALSE)*$E2943</f>
        <v>0</v>
      </c>
      <c r="X2939" s="54">
        <f t="shared" si="1478"/>
        <v>0</v>
      </c>
      <c r="Y2939" s="54">
        <f>VLOOKUP(CONCATENATE($F2939," ",$G2939),AllocFactorMatrix,(Y$4+1),FALSE)*$E2943</f>
        <v>0</v>
      </c>
      <c r="Z2939" s="54">
        <f>VLOOKUP(CONCATENATE($F2939," ",$G2939),AllocFactorMatrix,(Z$4+1),FALSE)*$E2943</f>
        <v>0</v>
      </c>
      <c r="AA2939" s="54">
        <f t="shared" si="1470"/>
        <v>0</v>
      </c>
      <c r="AB2939" s="54">
        <f>VLOOKUP(CONCATENATE($F2939," ",$G2939),AllocFactorMatrix,(AB$4+1),FALSE)*$E2943</f>
        <v>0</v>
      </c>
      <c r="AC2939" s="54">
        <f>VLOOKUP(CONCATENATE($F2939," ",$G2939),AllocFactorMatrix,(AC$4+1),FALSE)*$E2943</f>
        <v>0</v>
      </c>
      <c r="AD2939" s="54">
        <f>VLOOKUP(CONCATENATE($F2939," ",$G2939),AllocFactorMatrix,(AD$4+1),FALSE)*$E2943</f>
        <v>0</v>
      </c>
    </row>
    <row r="2940" spans="1:30" s="51" customFormat="1" hidden="1" outlineLevel="1">
      <c r="A2940" s="56"/>
      <c r="B2940" s="111"/>
      <c r="C2940" s="55"/>
      <c r="D2940" s="55"/>
      <c r="F2940" s="52" t="str">
        <f>F2943</f>
        <v>PROD_DEMAND</v>
      </c>
      <c r="G2940" s="55" t="str">
        <f>$G$12</f>
        <v>DISTSEC</v>
      </c>
      <c r="H2940" s="53">
        <f t="shared" si="1468"/>
        <v>0</v>
      </c>
      <c r="I2940" s="54">
        <f>VLOOKUP(CONCATENATE($F2940," ",$G2940),AllocFactorMatrix,(I$4+1),FALSE)*$E2943</f>
        <v>0</v>
      </c>
      <c r="J2940" s="54">
        <f>VLOOKUP(CONCATENATE($F2940," ",$G2940),AllocFactorMatrix,(J$4+1),FALSE)*$E2943</f>
        <v>0</v>
      </c>
      <c r="K2940" s="54">
        <f>VLOOKUP(CONCATENATE($F2940," ",$G2940),AllocFactorMatrix,(K$4+1),FALSE)*$E2943</f>
        <v>0</v>
      </c>
      <c r="L2940" s="54">
        <f>VLOOKUP(CONCATENATE($F2940," ",$G2940),AllocFactorMatrix,(L$4+1),FALSE)*$E2943</f>
        <v>0</v>
      </c>
      <c r="M2940" s="54">
        <f>VLOOKUP(CONCATENATE($F2940," ",$G2940),AllocFactorMatrix,(M$4+1),FALSE)*$E2943</f>
        <v>0</v>
      </c>
      <c r="N2940" s="54">
        <f t="shared" si="1469"/>
        <v>0</v>
      </c>
      <c r="O2940" s="54">
        <f>VLOOKUP(CONCATENATE($F2940," ",$G2940),AllocFactorMatrix,(O$4+1),FALSE)*$E2943</f>
        <v>0</v>
      </c>
      <c r="P2940" s="54">
        <f>VLOOKUP(CONCATENATE($F2940," ",$G2940),AllocFactorMatrix,(P$4+1),FALSE)*$E2943</f>
        <v>0</v>
      </c>
      <c r="Q2940" s="54">
        <f>VLOOKUP(CONCATENATE($F2940," ",$G2940),AllocFactorMatrix,(Q$4+1),FALSE)*$E2943</f>
        <v>0</v>
      </c>
      <c r="R2940" s="54">
        <f>VLOOKUP(CONCATENATE($F2940," ",$G2940),AllocFactorMatrix,(R$4+1),FALSE)*$E2943</f>
        <v>0</v>
      </c>
      <c r="S2940" s="54">
        <f t="shared" si="1477"/>
        <v>0</v>
      </c>
      <c r="T2940" s="54">
        <f>VLOOKUP(CONCATENATE($F2940," ",$G2940),AllocFactorMatrix,(T$4+1),FALSE)*$E2943</f>
        <v>0</v>
      </c>
      <c r="U2940" s="54">
        <f>VLOOKUP(CONCATENATE($F2940," ",$G2940),AllocFactorMatrix,(U$4+1),FALSE)*$E2943</f>
        <v>0</v>
      </c>
      <c r="V2940" s="54">
        <f>VLOOKUP(CONCATENATE($F2940," ",$G2940),AllocFactorMatrix,(V$4+1),FALSE)*$E2943</f>
        <v>0</v>
      </c>
      <c r="W2940" s="54">
        <f>VLOOKUP(CONCATENATE($F2940," ",$G2940),AllocFactorMatrix,(W$4+1),FALSE)*$E2943</f>
        <v>0</v>
      </c>
      <c r="X2940" s="54">
        <f t="shared" si="1478"/>
        <v>0</v>
      </c>
      <c r="Y2940" s="54">
        <f>VLOOKUP(CONCATENATE($F2940," ",$G2940),AllocFactorMatrix,(Y$4+1),FALSE)*$E2943</f>
        <v>0</v>
      </c>
      <c r="Z2940" s="54">
        <f>VLOOKUP(CONCATENATE($F2940," ",$G2940),AllocFactorMatrix,(Z$4+1),FALSE)*$E2943</f>
        <v>0</v>
      </c>
      <c r="AA2940" s="54">
        <f t="shared" si="1470"/>
        <v>0</v>
      </c>
      <c r="AB2940" s="54">
        <f>VLOOKUP(CONCATENATE($F2940," ",$G2940),AllocFactorMatrix,(AB$4+1),FALSE)*$E2943</f>
        <v>0</v>
      </c>
      <c r="AC2940" s="54">
        <f>VLOOKUP(CONCATENATE($F2940," ",$G2940),AllocFactorMatrix,(AC$4+1),FALSE)*$E2943</f>
        <v>0</v>
      </c>
      <c r="AD2940" s="54">
        <f>VLOOKUP(CONCATENATE($F2940," ",$G2940),AllocFactorMatrix,(AD$4+1),FALSE)*$E2943</f>
        <v>0</v>
      </c>
    </row>
    <row r="2941" spans="1:30" s="51" customFormat="1" hidden="1" outlineLevel="1">
      <c r="A2941" s="56"/>
      <c r="B2941" s="111"/>
      <c r="C2941" s="55"/>
      <c r="D2941" s="55"/>
      <c r="F2941" s="52" t="str">
        <f>F2943</f>
        <v>PROD_DEMAND</v>
      </c>
      <c r="G2941" s="55" t="str">
        <f>$G$13</f>
        <v>ENERGY</v>
      </c>
      <c r="H2941" s="53">
        <f t="shared" si="1468"/>
        <v>0</v>
      </c>
      <c r="I2941" s="54">
        <f>VLOOKUP(CONCATENATE($F2941," ",$G2941),AllocFactorMatrix,(I$4+1),FALSE)*$E2943</f>
        <v>0</v>
      </c>
      <c r="J2941" s="54">
        <f>VLOOKUP(CONCATENATE($F2941," ",$G2941),AllocFactorMatrix,(J$4+1),FALSE)*$E2943</f>
        <v>0</v>
      </c>
      <c r="K2941" s="54">
        <f>VLOOKUP(CONCATENATE($F2941," ",$G2941),AllocFactorMatrix,(K$4+1),FALSE)*$E2943</f>
        <v>0</v>
      </c>
      <c r="L2941" s="54">
        <f>VLOOKUP(CONCATENATE($F2941," ",$G2941),AllocFactorMatrix,(L$4+1),FALSE)*$E2943</f>
        <v>0</v>
      </c>
      <c r="M2941" s="54">
        <f>VLOOKUP(CONCATENATE($F2941," ",$G2941),AllocFactorMatrix,(M$4+1),FALSE)*$E2943</f>
        <v>0</v>
      </c>
      <c r="N2941" s="54">
        <f t="shared" si="1469"/>
        <v>0</v>
      </c>
      <c r="O2941" s="54">
        <f>VLOOKUP(CONCATENATE($F2941," ",$G2941),AllocFactorMatrix,(O$4+1),FALSE)*$E2943</f>
        <v>0</v>
      </c>
      <c r="P2941" s="54">
        <f>VLOOKUP(CONCATENATE($F2941," ",$G2941),AllocFactorMatrix,(P$4+1),FALSE)*$E2943</f>
        <v>0</v>
      </c>
      <c r="Q2941" s="54">
        <f>VLOOKUP(CONCATENATE($F2941," ",$G2941),AllocFactorMatrix,(Q$4+1),FALSE)*$E2943</f>
        <v>0</v>
      </c>
      <c r="R2941" s="54">
        <f>VLOOKUP(CONCATENATE($F2941," ",$G2941),AllocFactorMatrix,(R$4+1),FALSE)*$E2943</f>
        <v>0</v>
      </c>
      <c r="S2941" s="54">
        <f t="shared" si="1477"/>
        <v>0</v>
      </c>
      <c r="T2941" s="54">
        <f>VLOOKUP(CONCATENATE($F2941," ",$G2941),AllocFactorMatrix,(T$4+1),FALSE)*$E2943</f>
        <v>0</v>
      </c>
      <c r="U2941" s="54">
        <f>VLOOKUP(CONCATENATE($F2941," ",$G2941),AllocFactorMatrix,(U$4+1),FALSE)*$E2943</f>
        <v>0</v>
      </c>
      <c r="V2941" s="54">
        <f>VLOOKUP(CONCATENATE($F2941," ",$G2941),AllocFactorMatrix,(V$4+1),FALSE)*$E2943</f>
        <v>0</v>
      </c>
      <c r="W2941" s="54">
        <f>VLOOKUP(CONCATENATE($F2941," ",$G2941),AllocFactorMatrix,(W$4+1),FALSE)*$E2943</f>
        <v>0</v>
      </c>
      <c r="X2941" s="54">
        <f t="shared" si="1478"/>
        <v>0</v>
      </c>
      <c r="Y2941" s="54">
        <f>VLOOKUP(CONCATENATE($F2941," ",$G2941),AllocFactorMatrix,(Y$4+1),FALSE)*$E2943</f>
        <v>0</v>
      </c>
      <c r="Z2941" s="54">
        <f>VLOOKUP(CONCATENATE($F2941," ",$G2941),AllocFactorMatrix,(Z$4+1),FALSE)*$E2943</f>
        <v>0</v>
      </c>
      <c r="AA2941" s="54">
        <f t="shared" si="1470"/>
        <v>0</v>
      </c>
      <c r="AB2941" s="54">
        <f>VLOOKUP(CONCATENATE($F2941," ",$G2941),AllocFactorMatrix,(AB$4+1),FALSE)*$E2943</f>
        <v>0</v>
      </c>
      <c r="AC2941" s="54">
        <f>VLOOKUP(CONCATENATE($F2941," ",$G2941),AllocFactorMatrix,(AC$4+1),FALSE)*$E2943</f>
        <v>0</v>
      </c>
      <c r="AD2941" s="54">
        <f>VLOOKUP(CONCATENATE($F2941," ",$G2941),AllocFactorMatrix,(AD$4+1),FALSE)*$E2943</f>
        <v>0</v>
      </c>
    </row>
    <row r="2942" spans="1:30" s="51" customFormat="1" hidden="1" outlineLevel="1">
      <c r="A2942" s="56"/>
      <c r="B2942" s="111"/>
      <c r="C2942" s="55"/>
      <c r="D2942" s="55"/>
      <c r="F2942" s="52" t="str">
        <f>F2943</f>
        <v>PROD_DEMAND</v>
      </c>
      <c r="G2942" s="55" t="str">
        <f>$G$14</f>
        <v>CUSTOMER</v>
      </c>
      <c r="H2942" s="53">
        <f t="shared" si="1468"/>
        <v>0</v>
      </c>
      <c r="I2942" s="54">
        <f>VLOOKUP(CONCATENATE($F2942," ",$G2942),AllocFactorMatrix,(I$4+1),FALSE)*$E2943</f>
        <v>0</v>
      </c>
      <c r="J2942" s="54">
        <f>VLOOKUP(CONCATENATE($F2942," ",$G2942),AllocFactorMatrix,(J$4+1),FALSE)*$E2943</f>
        <v>0</v>
      </c>
      <c r="K2942" s="54">
        <f>VLOOKUP(CONCATENATE($F2942," ",$G2942),AllocFactorMatrix,(K$4+1),FALSE)*$E2943</f>
        <v>0</v>
      </c>
      <c r="L2942" s="54">
        <f>VLOOKUP(CONCATENATE($F2942," ",$G2942),AllocFactorMatrix,(L$4+1),FALSE)*$E2943</f>
        <v>0</v>
      </c>
      <c r="M2942" s="54">
        <f>VLOOKUP(CONCATENATE($F2942," ",$G2942),AllocFactorMatrix,(M$4+1),FALSE)*$E2943</f>
        <v>0</v>
      </c>
      <c r="N2942" s="54">
        <f t="shared" si="1469"/>
        <v>0</v>
      </c>
      <c r="O2942" s="54">
        <f>VLOOKUP(CONCATENATE($F2942," ",$G2942),AllocFactorMatrix,(O$4+1),FALSE)*$E2943</f>
        <v>0</v>
      </c>
      <c r="P2942" s="54">
        <f>VLOOKUP(CONCATENATE($F2942," ",$G2942),AllocFactorMatrix,(P$4+1),FALSE)*$E2943</f>
        <v>0</v>
      </c>
      <c r="Q2942" s="54">
        <f>VLOOKUP(CONCATENATE($F2942," ",$G2942),AllocFactorMatrix,(Q$4+1),FALSE)*$E2943</f>
        <v>0</v>
      </c>
      <c r="R2942" s="54">
        <f>VLOOKUP(CONCATENATE($F2942," ",$G2942),AllocFactorMatrix,(R$4+1),FALSE)*$E2943</f>
        <v>0</v>
      </c>
      <c r="S2942" s="54">
        <f t="shared" si="1477"/>
        <v>0</v>
      </c>
      <c r="T2942" s="54">
        <f>VLOOKUP(CONCATENATE($F2942," ",$G2942),AllocFactorMatrix,(T$4+1),FALSE)*$E2943</f>
        <v>0</v>
      </c>
      <c r="U2942" s="54">
        <f>VLOOKUP(CONCATENATE($F2942," ",$G2942),AllocFactorMatrix,(U$4+1),FALSE)*$E2943</f>
        <v>0</v>
      </c>
      <c r="V2942" s="54">
        <f>VLOOKUP(CONCATENATE($F2942," ",$G2942),AllocFactorMatrix,(V$4+1),FALSE)*$E2943</f>
        <v>0</v>
      </c>
      <c r="W2942" s="54">
        <f>VLOOKUP(CONCATENATE($F2942," ",$G2942),AllocFactorMatrix,(W$4+1),FALSE)*$E2943</f>
        <v>0</v>
      </c>
      <c r="X2942" s="54">
        <f t="shared" si="1478"/>
        <v>0</v>
      </c>
      <c r="Y2942" s="54">
        <f>VLOOKUP(CONCATENATE($F2942," ",$G2942),AllocFactorMatrix,(Y$4+1),FALSE)*$E2943</f>
        <v>0</v>
      </c>
      <c r="Z2942" s="54">
        <f>VLOOKUP(CONCATENATE($F2942," ",$G2942),AllocFactorMatrix,(Z$4+1),FALSE)*$E2943</f>
        <v>0</v>
      </c>
      <c r="AA2942" s="54">
        <f t="shared" si="1470"/>
        <v>0</v>
      </c>
      <c r="AB2942" s="54">
        <f>VLOOKUP(CONCATENATE($F2942," ",$G2942),AllocFactorMatrix,(AB$4+1),FALSE)*$E2943</f>
        <v>0</v>
      </c>
      <c r="AC2942" s="54">
        <f>VLOOKUP(CONCATENATE($F2942," ",$G2942),AllocFactorMatrix,(AC$4+1),FALSE)*$E2943</f>
        <v>0</v>
      </c>
      <c r="AD2942" s="54">
        <f>VLOOKUP(CONCATENATE($F2942," ",$G2942),AllocFactorMatrix,(AD$4+1),FALSE)*$E2943</f>
        <v>0</v>
      </c>
    </row>
    <row r="2943" spans="1:30" s="51" customFormat="1" collapsed="1">
      <c r="A2943" s="56"/>
      <c r="B2943" s="111"/>
      <c r="C2943" s="55"/>
      <c r="D2943" s="98" t="s">
        <v>464</v>
      </c>
      <c r="E2943" s="61">
        <v>2006790</v>
      </c>
      <c r="F2943" s="57" t="s">
        <v>30</v>
      </c>
      <c r="G2943" s="55" t="str">
        <f>$G$15</f>
        <v>TOTAL</v>
      </c>
      <c r="H2943" s="53">
        <f t="shared" si="1468"/>
        <v>2006789.9999999995</v>
      </c>
      <c r="I2943" s="54">
        <f>VLOOKUP(CONCATENATE($F2943," ",$G2943),AllocFactorMatrix,(I$4+1),FALSE)*$E2943</f>
        <v>988510.61941900267</v>
      </c>
      <c r="J2943" s="54">
        <f>VLOOKUP(CONCATENATE($F2943," ",$G2943),AllocFactorMatrix,(J$4+1),FALSE)*$E2943</f>
        <v>48865.612087730762</v>
      </c>
      <c r="K2943" s="54">
        <f>VLOOKUP(CONCATENATE($F2943," ",$G2943),AllocFactorMatrix,(K$4+1),FALSE)*$E2943</f>
        <v>178991.93655075616</v>
      </c>
      <c r="L2943" s="54">
        <f>VLOOKUP(CONCATENATE($F2943," ",$G2943),AllocFactorMatrix,(L$4+1),FALSE)*$E2943</f>
        <v>5634.0306700510209</v>
      </c>
      <c r="M2943" s="54">
        <f>VLOOKUP(CONCATENATE($F2943," ",$G2943),AllocFactorMatrix,(M$4+1),FALSE)*$E2943</f>
        <v>528.34136828352803</v>
      </c>
      <c r="N2943" s="54">
        <f t="shared" si="1469"/>
        <v>185154.30858909071</v>
      </c>
      <c r="O2943" s="54">
        <f>VLOOKUP(CONCATENATE($F2943," ",$G2943),AllocFactorMatrix,(O$4+1),FALSE)*$E2943</f>
        <v>136061.71590079414</v>
      </c>
      <c r="P2943" s="54">
        <f>VLOOKUP(CONCATENATE($F2943," ",$G2943),AllocFactorMatrix,(P$4+1),FALSE)*$E2943</f>
        <v>25352.26168729546</v>
      </c>
      <c r="Q2943" s="54">
        <f>VLOOKUP(CONCATENATE($F2943," ",$G2943),AllocFactorMatrix,(Q$4+1),FALSE)*$E2943</f>
        <v>11456.21499736403</v>
      </c>
      <c r="R2943" s="54">
        <f>VLOOKUP(CONCATENATE($F2943," ",$G2943),AllocFactorMatrix,(R$4+1),FALSE)*$E2943</f>
        <v>515.17318257151635</v>
      </c>
      <c r="S2943" s="54">
        <f t="shared" si="1477"/>
        <v>173385.36576802513</v>
      </c>
      <c r="T2943" s="54">
        <f>VLOOKUP(CONCATENATE($F2943," ",$G2943),AllocFactorMatrix,(T$4+1),FALSE)*$E2943</f>
        <v>4752.9842365625846</v>
      </c>
      <c r="U2943" s="54">
        <f>VLOOKUP(CONCATENATE($F2943," ",$G2943),AllocFactorMatrix,(U$4+1),FALSE)*$E2943</f>
        <v>77781.777209132997</v>
      </c>
      <c r="V2943" s="54">
        <f>VLOOKUP(CONCATENATE($F2943," ",$G2943),AllocFactorMatrix,(V$4+1),FALSE)*$E2943</f>
        <v>411078.87809718953</v>
      </c>
      <c r="W2943" s="54">
        <f>VLOOKUP(CONCATENATE($F2943," ",$G2943),AllocFactorMatrix,(W$4+1),FALSE)*$E2943</f>
        <v>74234.032054531635</v>
      </c>
      <c r="X2943" s="54">
        <f t="shared" si="1478"/>
        <v>567847.67159741675</v>
      </c>
      <c r="Y2943" s="54">
        <f>VLOOKUP(CONCATENATE($F2943," ",$G2943),AllocFactorMatrix,(Y$4+1),FALSE)*$E2943</f>
        <v>41784.337050332375</v>
      </c>
      <c r="Z2943" s="54">
        <f>VLOOKUP(CONCATENATE($F2943," ",$G2943),AllocFactorMatrix,(Z$4+1),FALSE)*$E2943</f>
        <v>699.87167371258136</v>
      </c>
      <c r="AA2943" s="54">
        <f t="shared" si="1470"/>
        <v>42484.208724044955</v>
      </c>
      <c r="AB2943" s="54">
        <f>VLOOKUP(CONCATENATE($F2943," ",$G2943),AllocFactorMatrix,(AB$4+1),FALSE)*$E2943</f>
        <v>542.21381468847107</v>
      </c>
      <c r="AC2943" s="54">
        <f>VLOOKUP(CONCATENATE($F2943," ",$G2943),AllocFactorMatrix,(AC$4+1),FALSE)*$E2943</f>
        <v>0</v>
      </c>
      <c r="AD2943" s="54">
        <f>VLOOKUP(CONCATENATE($F2943," ",$G2943),AllocFactorMatrix,(AD$4+1),FALSE)*$E2943</f>
        <v>0</v>
      </c>
    </row>
    <row r="2944" spans="1:30" s="51" customFormat="1" hidden="1" outlineLevel="1">
      <c r="A2944" s="56"/>
      <c r="B2944" s="111"/>
      <c r="C2944" s="55"/>
      <c r="D2944" s="55"/>
      <c r="F2944" s="52" t="str">
        <f>F2951</f>
        <v>PROD_ENERGY</v>
      </c>
      <c r="G2944" s="55" t="str">
        <f>$G$8</f>
        <v>PRODUCTION</v>
      </c>
      <c r="H2944" s="53">
        <f t="shared" si="1468"/>
        <v>0</v>
      </c>
      <c r="I2944" s="54">
        <f>VLOOKUP(CONCATENATE($F2944," ",$G2944),AllocFactorMatrix,(I$4+1),FALSE)*$E2951</f>
        <v>0</v>
      </c>
      <c r="J2944" s="54">
        <f>VLOOKUP(CONCATENATE($F2944," ",$G2944),AllocFactorMatrix,(J$4+1),FALSE)*$E2951</f>
        <v>0</v>
      </c>
      <c r="K2944" s="54">
        <f>VLOOKUP(CONCATENATE($F2944," ",$G2944),AllocFactorMatrix,(K$4+1),FALSE)*$E2951</f>
        <v>0</v>
      </c>
      <c r="L2944" s="54">
        <f>VLOOKUP(CONCATENATE($F2944," ",$G2944),AllocFactorMatrix,(L$4+1),FALSE)*$E2951</f>
        <v>0</v>
      </c>
      <c r="M2944" s="54">
        <f>VLOOKUP(CONCATENATE($F2944," ",$G2944),AllocFactorMatrix,(M$4+1),FALSE)*$E2951</f>
        <v>0</v>
      </c>
      <c r="N2944" s="54">
        <f t="shared" si="1469"/>
        <v>0</v>
      </c>
      <c r="O2944" s="54">
        <f>VLOOKUP(CONCATENATE($F2944," ",$G2944),AllocFactorMatrix,(O$4+1),FALSE)*$E2951</f>
        <v>0</v>
      </c>
      <c r="P2944" s="54">
        <f>VLOOKUP(CONCATENATE($F2944," ",$G2944),AllocFactorMatrix,(P$4+1),FALSE)*$E2951</f>
        <v>0</v>
      </c>
      <c r="Q2944" s="54">
        <f>VLOOKUP(CONCATENATE($F2944," ",$G2944),AllocFactorMatrix,(Q$4+1),FALSE)*$E2951</f>
        <v>0</v>
      </c>
      <c r="R2944" s="54">
        <f>VLOOKUP(CONCATENATE($F2944," ",$G2944),AllocFactorMatrix,(R$4+1),FALSE)*$E2951</f>
        <v>0</v>
      </c>
      <c r="S2944" s="54">
        <f>SUBTOTAL(9,O2944:R2944)</f>
        <v>0</v>
      </c>
      <c r="T2944" s="54">
        <f>VLOOKUP(CONCATENATE($F2944," ",$G2944),AllocFactorMatrix,(T$4+1),FALSE)*$E2951</f>
        <v>0</v>
      </c>
      <c r="U2944" s="54">
        <f>VLOOKUP(CONCATENATE($F2944," ",$G2944),AllocFactorMatrix,(U$4+1),FALSE)*$E2951</f>
        <v>0</v>
      </c>
      <c r="V2944" s="54">
        <f>VLOOKUP(CONCATENATE($F2944," ",$G2944),AllocFactorMatrix,(V$4+1),FALSE)*$E2951</f>
        <v>0</v>
      </c>
      <c r="W2944" s="54">
        <f>VLOOKUP(CONCATENATE($F2944," ",$G2944),AllocFactorMatrix,(W$4+1),FALSE)*$E2951</f>
        <v>0</v>
      </c>
      <c r="X2944" s="54">
        <f>SUBTOTAL(9,T2944:W2944)</f>
        <v>0</v>
      </c>
      <c r="Y2944" s="54">
        <f>VLOOKUP(CONCATENATE($F2944," ",$G2944),AllocFactorMatrix,(Y$4+1),FALSE)*$E2951</f>
        <v>0</v>
      </c>
      <c r="Z2944" s="54">
        <f>VLOOKUP(CONCATENATE($F2944," ",$G2944),AllocFactorMatrix,(Z$4+1),FALSE)*$E2951</f>
        <v>0</v>
      </c>
      <c r="AA2944" s="54">
        <f t="shared" si="1470"/>
        <v>0</v>
      </c>
      <c r="AB2944" s="54">
        <f>VLOOKUP(CONCATENATE($F2944," ",$G2944),AllocFactorMatrix,(AB$4+1),FALSE)*$E2951</f>
        <v>0</v>
      </c>
      <c r="AC2944" s="54">
        <f>VLOOKUP(CONCATENATE($F2944," ",$G2944),AllocFactorMatrix,(AC$4+1),FALSE)*$E2951</f>
        <v>0</v>
      </c>
      <c r="AD2944" s="54">
        <f>VLOOKUP(CONCATENATE($F2944," ",$G2944),AllocFactorMatrix,(AD$4+1),FALSE)*$E2951</f>
        <v>0</v>
      </c>
    </row>
    <row r="2945" spans="1:30" s="51" customFormat="1" hidden="1" outlineLevel="1">
      <c r="A2945" s="56"/>
      <c r="B2945" s="111"/>
      <c r="C2945" s="55"/>
      <c r="D2945" s="55"/>
      <c r="F2945" s="52" t="str">
        <f>F2951</f>
        <v>PROD_ENERGY</v>
      </c>
      <c r="G2945" s="55" t="str">
        <f>$G$9</f>
        <v>BULKTRAN</v>
      </c>
      <c r="H2945" s="53">
        <f t="shared" si="1468"/>
        <v>0</v>
      </c>
      <c r="I2945" s="54">
        <f>VLOOKUP(CONCATENATE($F2945," ",$G2945),AllocFactorMatrix,(I$4+1),FALSE)*$E2951</f>
        <v>0</v>
      </c>
      <c r="J2945" s="54">
        <f>VLOOKUP(CONCATENATE($F2945," ",$G2945),AllocFactorMatrix,(J$4+1),FALSE)*$E2951</f>
        <v>0</v>
      </c>
      <c r="K2945" s="54">
        <f>VLOOKUP(CONCATENATE($F2945," ",$G2945),AllocFactorMatrix,(K$4+1),FALSE)*$E2951</f>
        <v>0</v>
      </c>
      <c r="L2945" s="54">
        <f>VLOOKUP(CONCATENATE($F2945," ",$G2945),AllocFactorMatrix,(L$4+1),FALSE)*$E2951</f>
        <v>0</v>
      </c>
      <c r="M2945" s="54">
        <f>VLOOKUP(CONCATENATE($F2945," ",$G2945),AllocFactorMatrix,(M$4+1),FALSE)*$E2951</f>
        <v>0</v>
      </c>
      <c r="N2945" s="54">
        <f t="shared" si="1469"/>
        <v>0</v>
      </c>
      <c r="O2945" s="54">
        <f>VLOOKUP(CONCATENATE($F2945," ",$G2945),AllocFactorMatrix,(O$4+1),FALSE)*$E2951</f>
        <v>0</v>
      </c>
      <c r="P2945" s="54">
        <f>VLOOKUP(CONCATENATE($F2945," ",$G2945),AllocFactorMatrix,(P$4+1),FALSE)*$E2951</f>
        <v>0</v>
      </c>
      <c r="Q2945" s="54">
        <f>VLOOKUP(CONCATENATE($F2945," ",$G2945),AllocFactorMatrix,(Q$4+1),FALSE)*$E2951</f>
        <v>0</v>
      </c>
      <c r="R2945" s="54">
        <f>VLOOKUP(CONCATENATE($F2945," ",$G2945),AllocFactorMatrix,(R$4+1),FALSE)*$E2951</f>
        <v>0</v>
      </c>
      <c r="S2945" s="54">
        <f t="shared" ref="S2945:S2951" si="1479">SUBTOTAL(9,O2945:R2945)</f>
        <v>0</v>
      </c>
      <c r="T2945" s="54">
        <f>VLOOKUP(CONCATENATE($F2945," ",$G2945),AllocFactorMatrix,(T$4+1),FALSE)*$E2951</f>
        <v>0</v>
      </c>
      <c r="U2945" s="54">
        <f>VLOOKUP(CONCATENATE($F2945," ",$G2945),AllocFactorMatrix,(U$4+1),FALSE)*$E2951</f>
        <v>0</v>
      </c>
      <c r="V2945" s="54">
        <f>VLOOKUP(CONCATENATE($F2945," ",$G2945),AllocFactorMatrix,(V$4+1),FALSE)*$E2951</f>
        <v>0</v>
      </c>
      <c r="W2945" s="54">
        <f>VLOOKUP(CONCATENATE($F2945," ",$G2945),AllocFactorMatrix,(W$4+1),FALSE)*$E2951</f>
        <v>0</v>
      </c>
      <c r="X2945" s="54">
        <f t="shared" ref="X2945:X2951" si="1480">SUBTOTAL(9,T2945:W2945)</f>
        <v>0</v>
      </c>
      <c r="Y2945" s="54">
        <f>VLOOKUP(CONCATENATE($F2945," ",$G2945),AllocFactorMatrix,(Y$4+1),FALSE)*$E2951</f>
        <v>0</v>
      </c>
      <c r="Z2945" s="54">
        <f>VLOOKUP(CONCATENATE($F2945," ",$G2945),AllocFactorMatrix,(Z$4+1),FALSE)*$E2951</f>
        <v>0</v>
      </c>
      <c r="AA2945" s="54">
        <f t="shared" si="1470"/>
        <v>0</v>
      </c>
      <c r="AB2945" s="54">
        <f>VLOOKUP(CONCATENATE($F2945," ",$G2945),AllocFactorMatrix,(AB$4+1),FALSE)*$E2951</f>
        <v>0</v>
      </c>
      <c r="AC2945" s="54">
        <f>VLOOKUP(CONCATENATE($F2945," ",$G2945),AllocFactorMatrix,(AC$4+1),FALSE)*$E2951</f>
        <v>0</v>
      </c>
      <c r="AD2945" s="54">
        <f>VLOOKUP(CONCATENATE($F2945," ",$G2945),AllocFactorMatrix,(AD$4+1),FALSE)*$E2951</f>
        <v>0</v>
      </c>
    </row>
    <row r="2946" spans="1:30" s="51" customFormat="1" hidden="1" outlineLevel="1">
      <c r="A2946" s="56"/>
      <c r="B2946" s="111"/>
      <c r="C2946" s="55"/>
      <c r="D2946" s="55"/>
      <c r="F2946" s="52" t="str">
        <f>F2951</f>
        <v>PROD_ENERGY</v>
      </c>
      <c r="G2946" s="55" t="str">
        <f>$G$10</f>
        <v>SUBTRAN</v>
      </c>
      <c r="H2946" s="53">
        <f t="shared" si="1468"/>
        <v>0</v>
      </c>
      <c r="I2946" s="54">
        <f>VLOOKUP(CONCATENATE($F2946," ",$G2946),AllocFactorMatrix,(I$4+1),FALSE)*$E2951</f>
        <v>0</v>
      </c>
      <c r="J2946" s="54">
        <f>VLOOKUP(CONCATENATE($F2946," ",$G2946),AllocFactorMatrix,(J$4+1),FALSE)*$E2951</f>
        <v>0</v>
      </c>
      <c r="K2946" s="54">
        <f>VLOOKUP(CONCATENATE($F2946," ",$G2946),AllocFactorMatrix,(K$4+1),FALSE)*$E2951</f>
        <v>0</v>
      </c>
      <c r="L2946" s="54">
        <f>VLOOKUP(CONCATENATE($F2946," ",$G2946),AllocFactorMatrix,(L$4+1),FALSE)*$E2951</f>
        <v>0</v>
      </c>
      <c r="M2946" s="54">
        <f>VLOOKUP(CONCATENATE($F2946," ",$G2946),AllocFactorMatrix,(M$4+1),FALSE)*$E2951</f>
        <v>0</v>
      </c>
      <c r="N2946" s="54">
        <f t="shared" si="1469"/>
        <v>0</v>
      </c>
      <c r="O2946" s="54">
        <f>VLOOKUP(CONCATENATE($F2946," ",$G2946),AllocFactorMatrix,(O$4+1),FALSE)*$E2951</f>
        <v>0</v>
      </c>
      <c r="P2946" s="54">
        <f>VLOOKUP(CONCATENATE($F2946," ",$G2946),AllocFactorMatrix,(P$4+1),FALSE)*$E2951</f>
        <v>0</v>
      </c>
      <c r="Q2946" s="54">
        <f>VLOOKUP(CONCATENATE($F2946," ",$G2946),AllocFactorMatrix,(Q$4+1),FALSE)*$E2951</f>
        <v>0</v>
      </c>
      <c r="R2946" s="54">
        <f>VLOOKUP(CONCATENATE($F2946," ",$G2946),AllocFactorMatrix,(R$4+1),FALSE)*$E2951</f>
        <v>0</v>
      </c>
      <c r="S2946" s="54">
        <f t="shared" si="1479"/>
        <v>0</v>
      </c>
      <c r="T2946" s="54">
        <f>VLOOKUP(CONCATENATE($F2946," ",$G2946),AllocFactorMatrix,(T$4+1),FALSE)*$E2951</f>
        <v>0</v>
      </c>
      <c r="U2946" s="54">
        <f>VLOOKUP(CONCATENATE($F2946," ",$G2946),AllocFactorMatrix,(U$4+1),FALSE)*$E2951</f>
        <v>0</v>
      </c>
      <c r="V2946" s="54">
        <f>VLOOKUP(CONCATENATE($F2946," ",$G2946),AllocFactorMatrix,(V$4+1),FALSE)*$E2951</f>
        <v>0</v>
      </c>
      <c r="W2946" s="54">
        <f>VLOOKUP(CONCATENATE($F2946," ",$G2946),AllocFactorMatrix,(W$4+1),FALSE)*$E2951</f>
        <v>0</v>
      </c>
      <c r="X2946" s="54">
        <f t="shared" si="1480"/>
        <v>0</v>
      </c>
      <c r="Y2946" s="54">
        <f>VLOOKUP(CONCATENATE($F2946," ",$G2946),AllocFactorMatrix,(Y$4+1),FALSE)*$E2951</f>
        <v>0</v>
      </c>
      <c r="Z2946" s="54">
        <f>VLOOKUP(CONCATENATE($F2946," ",$G2946),AllocFactorMatrix,(Z$4+1),FALSE)*$E2951</f>
        <v>0</v>
      </c>
      <c r="AA2946" s="54">
        <f t="shared" si="1470"/>
        <v>0</v>
      </c>
      <c r="AB2946" s="54">
        <f>VLOOKUP(CONCATENATE($F2946," ",$G2946),AllocFactorMatrix,(AB$4+1),FALSE)*$E2951</f>
        <v>0</v>
      </c>
      <c r="AC2946" s="54">
        <f>VLOOKUP(CONCATENATE($F2946," ",$G2946),AllocFactorMatrix,(AC$4+1),FALSE)*$E2951</f>
        <v>0</v>
      </c>
      <c r="AD2946" s="54">
        <f>VLOOKUP(CONCATENATE($F2946," ",$G2946),AllocFactorMatrix,(AD$4+1),FALSE)*$E2951</f>
        <v>0</v>
      </c>
    </row>
    <row r="2947" spans="1:30" s="51" customFormat="1" hidden="1" outlineLevel="1">
      <c r="A2947" s="56"/>
      <c r="B2947" s="111"/>
      <c r="C2947" s="55"/>
      <c r="D2947" s="55"/>
      <c r="F2947" s="52" t="str">
        <f>F2951</f>
        <v>PROD_ENERGY</v>
      </c>
      <c r="G2947" s="55" t="str">
        <f>$G$11</f>
        <v>DISTPRI</v>
      </c>
      <c r="H2947" s="53">
        <f t="shared" si="1468"/>
        <v>0</v>
      </c>
      <c r="I2947" s="54">
        <f>VLOOKUP(CONCATENATE($F2947," ",$G2947),AllocFactorMatrix,(I$4+1),FALSE)*$E2951</f>
        <v>0</v>
      </c>
      <c r="J2947" s="54">
        <f>VLOOKUP(CONCATENATE($F2947," ",$G2947),AllocFactorMatrix,(J$4+1),FALSE)*$E2951</f>
        <v>0</v>
      </c>
      <c r="K2947" s="54">
        <f>VLOOKUP(CONCATENATE($F2947," ",$G2947),AllocFactorMatrix,(K$4+1),FALSE)*$E2951</f>
        <v>0</v>
      </c>
      <c r="L2947" s="54">
        <f>VLOOKUP(CONCATENATE($F2947," ",$G2947),AllocFactorMatrix,(L$4+1),FALSE)*$E2951</f>
        <v>0</v>
      </c>
      <c r="M2947" s="54">
        <f>VLOOKUP(CONCATENATE($F2947," ",$G2947),AllocFactorMatrix,(M$4+1),FALSE)*$E2951</f>
        <v>0</v>
      </c>
      <c r="N2947" s="54">
        <f t="shared" si="1469"/>
        <v>0</v>
      </c>
      <c r="O2947" s="54">
        <f>VLOOKUP(CONCATENATE($F2947," ",$G2947),AllocFactorMatrix,(O$4+1),FALSE)*$E2951</f>
        <v>0</v>
      </c>
      <c r="P2947" s="54">
        <f>VLOOKUP(CONCATENATE($F2947," ",$G2947),AllocFactorMatrix,(P$4+1),FALSE)*$E2951</f>
        <v>0</v>
      </c>
      <c r="Q2947" s="54">
        <f>VLOOKUP(CONCATENATE($F2947," ",$G2947),AllocFactorMatrix,(Q$4+1),FALSE)*$E2951</f>
        <v>0</v>
      </c>
      <c r="R2947" s="54">
        <f>VLOOKUP(CONCATENATE($F2947," ",$G2947),AllocFactorMatrix,(R$4+1),FALSE)*$E2951</f>
        <v>0</v>
      </c>
      <c r="S2947" s="54">
        <f t="shared" si="1479"/>
        <v>0</v>
      </c>
      <c r="T2947" s="54">
        <f>VLOOKUP(CONCATENATE($F2947," ",$G2947),AllocFactorMatrix,(T$4+1),FALSE)*$E2951</f>
        <v>0</v>
      </c>
      <c r="U2947" s="54">
        <f>VLOOKUP(CONCATENATE($F2947," ",$G2947),AllocFactorMatrix,(U$4+1),FALSE)*$E2951</f>
        <v>0</v>
      </c>
      <c r="V2947" s="54">
        <f>VLOOKUP(CONCATENATE($F2947," ",$G2947),AllocFactorMatrix,(V$4+1),FALSE)*$E2951</f>
        <v>0</v>
      </c>
      <c r="W2947" s="54">
        <f>VLOOKUP(CONCATENATE($F2947," ",$G2947),AllocFactorMatrix,(W$4+1),FALSE)*$E2951</f>
        <v>0</v>
      </c>
      <c r="X2947" s="54">
        <f t="shared" si="1480"/>
        <v>0</v>
      </c>
      <c r="Y2947" s="54">
        <f>VLOOKUP(CONCATENATE($F2947," ",$G2947),AllocFactorMatrix,(Y$4+1),FALSE)*$E2951</f>
        <v>0</v>
      </c>
      <c r="Z2947" s="54">
        <f>VLOOKUP(CONCATENATE($F2947," ",$G2947),AllocFactorMatrix,(Z$4+1),FALSE)*$E2951</f>
        <v>0</v>
      </c>
      <c r="AA2947" s="54">
        <f t="shared" si="1470"/>
        <v>0</v>
      </c>
      <c r="AB2947" s="54">
        <f>VLOOKUP(CONCATENATE($F2947," ",$G2947),AllocFactorMatrix,(AB$4+1),FALSE)*$E2951</f>
        <v>0</v>
      </c>
      <c r="AC2947" s="54">
        <f>VLOOKUP(CONCATENATE($F2947," ",$G2947),AllocFactorMatrix,(AC$4+1),FALSE)*$E2951</f>
        <v>0</v>
      </c>
      <c r="AD2947" s="54">
        <f>VLOOKUP(CONCATENATE($F2947," ",$G2947),AllocFactorMatrix,(AD$4+1),FALSE)*$E2951</f>
        <v>0</v>
      </c>
    </row>
    <row r="2948" spans="1:30" s="51" customFormat="1" hidden="1" outlineLevel="1">
      <c r="A2948" s="56"/>
      <c r="B2948" s="111"/>
      <c r="C2948" s="55"/>
      <c r="D2948" s="55"/>
      <c r="F2948" s="52" t="str">
        <f>F2951</f>
        <v>PROD_ENERGY</v>
      </c>
      <c r="G2948" s="55" t="str">
        <f>$G$12</f>
        <v>DISTSEC</v>
      </c>
      <c r="H2948" s="53">
        <f t="shared" si="1468"/>
        <v>0</v>
      </c>
      <c r="I2948" s="54">
        <f>VLOOKUP(CONCATENATE($F2948," ",$G2948),AllocFactorMatrix,(I$4+1),FALSE)*$E2951</f>
        <v>0</v>
      </c>
      <c r="J2948" s="54">
        <f>VLOOKUP(CONCATENATE($F2948," ",$G2948),AllocFactorMatrix,(J$4+1),FALSE)*$E2951</f>
        <v>0</v>
      </c>
      <c r="K2948" s="54">
        <f>VLOOKUP(CONCATENATE($F2948," ",$G2948),AllocFactorMatrix,(K$4+1),FALSE)*$E2951</f>
        <v>0</v>
      </c>
      <c r="L2948" s="54">
        <f>VLOOKUP(CONCATENATE($F2948," ",$G2948),AllocFactorMatrix,(L$4+1),FALSE)*$E2951</f>
        <v>0</v>
      </c>
      <c r="M2948" s="54">
        <f>VLOOKUP(CONCATENATE($F2948," ",$G2948),AllocFactorMatrix,(M$4+1),FALSE)*$E2951</f>
        <v>0</v>
      </c>
      <c r="N2948" s="54">
        <f t="shared" si="1469"/>
        <v>0</v>
      </c>
      <c r="O2948" s="54">
        <f>VLOOKUP(CONCATENATE($F2948," ",$G2948),AllocFactorMatrix,(O$4+1),FALSE)*$E2951</f>
        <v>0</v>
      </c>
      <c r="P2948" s="54">
        <f>VLOOKUP(CONCATENATE($F2948," ",$G2948),AllocFactorMatrix,(P$4+1),FALSE)*$E2951</f>
        <v>0</v>
      </c>
      <c r="Q2948" s="54">
        <f>VLOOKUP(CONCATENATE($F2948," ",$G2948),AllocFactorMatrix,(Q$4+1),FALSE)*$E2951</f>
        <v>0</v>
      </c>
      <c r="R2948" s="54">
        <f>VLOOKUP(CONCATENATE($F2948," ",$G2948),AllocFactorMatrix,(R$4+1),FALSE)*$E2951</f>
        <v>0</v>
      </c>
      <c r="S2948" s="54">
        <f t="shared" si="1479"/>
        <v>0</v>
      </c>
      <c r="T2948" s="54">
        <f>VLOOKUP(CONCATENATE($F2948," ",$G2948),AllocFactorMatrix,(T$4+1),FALSE)*$E2951</f>
        <v>0</v>
      </c>
      <c r="U2948" s="54">
        <f>VLOOKUP(CONCATENATE($F2948," ",$G2948),AllocFactorMatrix,(U$4+1),FALSE)*$E2951</f>
        <v>0</v>
      </c>
      <c r="V2948" s="54">
        <f>VLOOKUP(CONCATENATE($F2948," ",$G2948),AllocFactorMatrix,(V$4+1),FALSE)*$E2951</f>
        <v>0</v>
      </c>
      <c r="W2948" s="54">
        <f>VLOOKUP(CONCATENATE($F2948," ",$G2948),AllocFactorMatrix,(W$4+1),FALSE)*$E2951</f>
        <v>0</v>
      </c>
      <c r="X2948" s="54">
        <f t="shared" si="1480"/>
        <v>0</v>
      </c>
      <c r="Y2948" s="54">
        <f>VLOOKUP(CONCATENATE($F2948," ",$G2948),AllocFactorMatrix,(Y$4+1),FALSE)*$E2951</f>
        <v>0</v>
      </c>
      <c r="Z2948" s="54">
        <f>VLOOKUP(CONCATENATE($F2948," ",$G2948),AllocFactorMatrix,(Z$4+1),FALSE)*$E2951</f>
        <v>0</v>
      </c>
      <c r="AA2948" s="54">
        <f t="shared" si="1470"/>
        <v>0</v>
      </c>
      <c r="AB2948" s="54">
        <f>VLOOKUP(CONCATENATE($F2948," ",$G2948),AllocFactorMatrix,(AB$4+1),FALSE)*$E2951</f>
        <v>0</v>
      </c>
      <c r="AC2948" s="54">
        <f>VLOOKUP(CONCATENATE($F2948," ",$G2948),AllocFactorMatrix,(AC$4+1),FALSE)*$E2951</f>
        <v>0</v>
      </c>
      <c r="AD2948" s="54">
        <f>VLOOKUP(CONCATENATE($F2948," ",$G2948),AllocFactorMatrix,(AD$4+1),FALSE)*$E2951</f>
        <v>0</v>
      </c>
    </row>
    <row r="2949" spans="1:30" s="51" customFormat="1" hidden="1" outlineLevel="1">
      <c r="A2949" s="56"/>
      <c r="B2949" s="111"/>
      <c r="C2949" s="55"/>
      <c r="D2949" s="55"/>
      <c r="F2949" s="52" t="str">
        <f>F2951</f>
        <v>PROD_ENERGY</v>
      </c>
      <c r="G2949" s="55" t="str">
        <f>$G$13</f>
        <v>ENERGY</v>
      </c>
      <c r="H2949" s="53">
        <f t="shared" si="1468"/>
        <v>-86098.999999999971</v>
      </c>
      <c r="I2949" s="54">
        <f>VLOOKUP(CONCATENATE($F2949," ",$G2949),AllocFactorMatrix,(I$4+1),FALSE)*$E2951</f>
        <v>-32306.677113626771</v>
      </c>
      <c r="J2949" s="54">
        <f>VLOOKUP(CONCATENATE($F2949," ",$G2949),AllocFactorMatrix,(J$4+1),FALSE)*$E2951</f>
        <v>-2093.6814360789385</v>
      </c>
      <c r="K2949" s="54">
        <f>VLOOKUP(CONCATENATE($F2949," ",$G2949),AllocFactorMatrix,(K$4+1),FALSE)*$E2951</f>
        <v>-7024.5281809239495</v>
      </c>
      <c r="L2949" s="54">
        <f>VLOOKUP(CONCATENATE($F2949," ",$G2949),AllocFactorMatrix,(L$4+1),FALSE)*$E2951</f>
        <v>-223.25545290831633</v>
      </c>
      <c r="M2949" s="54">
        <f>VLOOKUP(CONCATENATE($F2949," ",$G2949),AllocFactorMatrix,(M$4+1),FALSE)*$E2951</f>
        <v>-20.581542855025805</v>
      </c>
      <c r="N2949" s="54">
        <f t="shared" si="1469"/>
        <v>-7268.3651766872918</v>
      </c>
      <c r="O2949" s="54">
        <f>VLOOKUP(CONCATENATE($F2949," ",$G2949),AllocFactorMatrix,(O$4+1),FALSE)*$E2951</f>
        <v>-6404.3603576081423</v>
      </c>
      <c r="P2949" s="54">
        <f>VLOOKUP(CONCATENATE($F2949," ",$G2949),AllocFactorMatrix,(P$4+1),FALSE)*$E2951</f>
        <v>-1187.24517973875</v>
      </c>
      <c r="Q2949" s="54">
        <f>VLOOKUP(CONCATENATE($F2949," ",$G2949),AllocFactorMatrix,(Q$4+1),FALSE)*$E2951</f>
        <v>-539.45382103248039</v>
      </c>
      <c r="R2949" s="54">
        <f>VLOOKUP(CONCATENATE($F2949," ",$G2949),AllocFactorMatrix,(R$4+1),FALSE)*$E2951</f>
        <v>-24.995127891277523</v>
      </c>
      <c r="S2949" s="54">
        <f t="shared" si="1479"/>
        <v>-8156.0544862706502</v>
      </c>
      <c r="T2949" s="54">
        <f>VLOOKUP(CONCATENATE($F2949," ",$G2949),AllocFactorMatrix,(T$4+1),FALSE)*$E2951</f>
        <v>-245.42722514213347</v>
      </c>
      <c r="U2949" s="54">
        <f>VLOOKUP(CONCATENATE($F2949," ",$G2949),AllocFactorMatrix,(U$4+1),FALSE)*$E2951</f>
        <v>-4309.3344039734247</v>
      </c>
      <c r="V2949" s="54">
        <f>VLOOKUP(CONCATENATE($F2949," ",$G2949),AllocFactorMatrix,(V$4+1),FALSE)*$E2951</f>
        <v>-24466.611601196182</v>
      </c>
      <c r="W2949" s="54">
        <f>VLOOKUP(CONCATENATE($F2949," ",$G2949),AllocFactorMatrix,(W$4+1),FALSE)*$E2951</f>
        <v>-4641.8888535394117</v>
      </c>
      <c r="X2949" s="54">
        <f t="shared" si="1480"/>
        <v>-33663.26208385115</v>
      </c>
      <c r="Y2949" s="54">
        <f>VLOOKUP(CONCATENATE($F2949," ",$G2949),AllocFactorMatrix,(Y$4+1),FALSE)*$E2951</f>
        <v>-1735.134270517683</v>
      </c>
      <c r="Z2949" s="54">
        <f>VLOOKUP(CONCATENATE($F2949," ",$G2949),AllocFactorMatrix,(Z$4+1),FALSE)*$E2951</f>
        <v>-28.245219851958577</v>
      </c>
      <c r="AA2949" s="54">
        <f t="shared" si="1470"/>
        <v>-1763.3794903696416</v>
      </c>
      <c r="AB2949" s="54">
        <f>VLOOKUP(CONCATENATE($F2949," ",$G2949),AllocFactorMatrix,(AB$4+1),FALSE)*$E2951</f>
        <v>-31.505270688491805</v>
      </c>
      <c r="AC2949" s="54">
        <f>VLOOKUP(CONCATENATE($F2949," ",$G2949),AllocFactorMatrix,(AC$4+1),FALSE)*$E2951</f>
        <v>-681.25929052112076</v>
      </c>
      <c r="AD2949" s="54">
        <f>VLOOKUP(CONCATENATE($F2949," ",$G2949),AllocFactorMatrix,(AD$4+1),FALSE)*$E2951</f>
        <v>-134.81565190592866</v>
      </c>
    </row>
    <row r="2950" spans="1:30" s="51" customFormat="1" hidden="1" outlineLevel="1">
      <c r="A2950" s="56"/>
      <c r="B2950" s="111"/>
      <c r="C2950" s="55"/>
      <c r="D2950" s="55"/>
      <c r="F2950" s="52" t="str">
        <f>F2951</f>
        <v>PROD_ENERGY</v>
      </c>
      <c r="G2950" s="55" t="str">
        <f>$G$14</f>
        <v>CUSTOMER</v>
      </c>
      <c r="H2950" s="53">
        <f t="shared" si="1468"/>
        <v>0</v>
      </c>
      <c r="I2950" s="54">
        <f>VLOOKUP(CONCATENATE($F2950," ",$G2950),AllocFactorMatrix,(I$4+1),FALSE)*$E2951</f>
        <v>0</v>
      </c>
      <c r="J2950" s="54">
        <f>VLOOKUP(CONCATENATE($F2950," ",$G2950),AllocFactorMatrix,(J$4+1),FALSE)*$E2951</f>
        <v>0</v>
      </c>
      <c r="K2950" s="54">
        <f>VLOOKUP(CONCATENATE($F2950," ",$G2950),AllocFactorMatrix,(K$4+1),FALSE)*$E2951</f>
        <v>0</v>
      </c>
      <c r="L2950" s="54">
        <f>VLOOKUP(CONCATENATE($F2950," ",$G2950),AllocFactorMatrix,(L$4+1),FALSE)*$E2951</f>
        <v>0</v>
      </c>
      <c r="M2950" s="54">
        <f>VLOOKUP(CONCATENATE($F2950," ",$G2950),AllocFactorMatrix,(M$4+1),FALSE)*$E2951</f>
        <v>0</v>
      </c>
      <c r="N2950" s="54">
        <f t="shared" si="1469"/>
        <v>0</v>
      </c>
      <c r="O2950" s="54">
        <f>VLOOKUP(CONCATENATE($F2950," ",$G2950),AllocFactorMatrix,(O$4+1),FALSE)*$E2951</f>
        <v>0</v>
      </c>
      <c r="P2950" s="54">
        <f>VLOOKUP(CONCATENATE($F2950," ",$G2950),AllocFactorMatrix,(P$4+1),FALSE)*$E2951</f>
        <v>0</v>
      </c>
      <c r="Q2950" s="54">
        <f>VLOOKUP(CONCATENATE($F2950," ",$G2950),AllocFactorMatrix,(Q$4+1),FALSE)*$E2951</f>
        <v>0</v>
      </c>
      <c r="R2950" s="54">
        <f>VLOOKUP(CONCATENATE($F2950," ",$G2950),AllocFactorMatrix,(R$4+1),FALSE)*$E2951</f>
        <v>0</v>
      </c>
      <c r="S2950" s="54">
        <f t="shared" si="1479"/>
        <v>0</v>
      </c>
      <c r="T2950" s="54">
        <f>VLOOKUP(CONCATENATE($F2950," ",$G2950),AllocFactorMatrix,(T$4+1),FALSE)*$E2951</f>
        <v>0</v>
      </c>
      <c r="U2950" s="54">
        <f>VLOOKUP(CONCATENATE($F2950," ",$G2950),AllocFactorMatrix,(U$4+1),FALSE)*$E2951</f>
        <v>0</v>
      </c>
      <c r="V2950" s="54">
        <f>VLOOKUP(CONCATENATE($F2950," ",$G2950),AllocFactorMatrix,(V$4+1),FALSE)*$E2951</f>
        <v>0</v>
      </c>
      <c r="W2950" s="54">
        <f>VLOOKUP(CONCATENATE($F2950," ",$G2950),AllocFactorMatrix,(W$4+1),FALSE)*$E2951</f>
        <v>0</v>
      </c>
      <c r="X2950" s="54">
        <f t="shared" si="1480"/>
        <v>0</v>
      </c>
      <c r="Y2950" s="54">
        <f>VLOOKUP(CONCATENATE($F2950," ",$G2950),AllocFactorMatrix,(Y$4+1),FALSE)*$E2951</f>
        <v>0</v>
      </c>
      <c r="Z2950" s="54">
        <f>VLOOKUP(CONCATENATE($F2950," ",$G2950),AllocFactorMatrix,(Z$4+1),FALSE)*$E2951</f>
        <v>0</v>
      </c>
      <c r="AA2950" s="54">
        <f t="shared" si="1470"/>
        <v>0</v>
      </c>
      <c r="AB2950" s="54">
        <f>VLOOKUP(CONCATENATE($F2950," ",$G2950),AllocFactorMatrix,(AB$4+1),FALSE)*$E2951</f>
        <v>0</v>
      </c>
      <c r="AC2950" s="54">
        <f>VLOOKUP(CONCATENATE($F2950," ",$G2950),AllocFactorMatrix,(AC$4+1),FALSE)*$E2951</f>
        <v>0</v>
      </c>
      <c r="AD2950" s="54">
        <f>VLOOKUP(CONCATENATE($F2950," ",$G2950),AllocFactorMatrix,(AD$4+1),FALSE)*$E2951</f>
        <v>0</v>
      </c>
    </row>
    <row r="2951" spans="1:30" s="51" customFormat="1" collapsed="1">
      <c r="A2951" s="56"/>
      <c r="B2951" s="111"/>
      <c r="C2951" s="55"/>
      <c r="D2951" s="98" t="s">
        <v>465</v>
      </c>
      <c r="E2951" s="61">
        <v>-86099</v>
      </c>
      <c r="F2951" s="57" t="s">
        <v>32</v>
      </c>
      <c r="G2951" s="55" t="str">
        <f>$G$15</f>
        <v>TOTAL</v>
      </c>
      <c r="H2951" s="53">
        <f t="shared" si="1468"/>
        <v>-86098.999999999971</v>
      </c>
      <c r="I2951" s="54">
        <f>VLOOKUP(CONCATENATE($F2951," ",$G2951),AllocFactorMatrix,(I$4+1),FALSE)*$E2951</f>
        <v>-32306.677113626771</v>
      </c>
      <c r="J2951" s="54">
        <f>VLOOKUP(CONCATENATE($F2951," ",$G2951),AllocFactorMatrix,(J$4+1),FALSE)*$E2951</f>
        <v>-2093.6814360789385</v>
      </c>
      <c r="K2951" s="54">
        <f>VLOOKUP(CONCATENATE($F2951," ",$G2951),AllocFactorMatrix,(K$4+1),FALSE)*$E2951</f>
        <v>-7024.5281809239495</v>
      </c>
      <c r="L2951" s="54">
        <f>VLOOKUP(CONCATENATE($F2951," ",$G2951),AllocFactorMatrix,(L$4+1),FALSE)*$E2951</f>
        <v>-223.25545290831633</v>
      </c>
      <c r="M2951" s="54">
        <f>VLOOKUP(CONCATENATE($F2951," ",$G2951),AllocFactorMatrix,(M$4+1),FALSE)*$E2951</f>
        <v>-20.581542855025805</v>
      </c>
      <c r="N2951" s="54">
        <f t="shared" si="1469"/>
        <v>-7268.3651766872918</v>
      </c>
      <c r="O2951" s="54">
        <f>VLOOKUP(CONCATENATE($F2951," ",$G2951),AllocFactorMatrix,(O$4+1),FALSE)*$E2951</f>
        <v>-6404.3603576081423</v>
      </c>
      <c r="P2951" s="54">
        <f>VLOOKUP(CONCATENATE($F2951," ",$G2951),AllocFactorMatrix,(P$4+1),FALSE)*$E2951</f>
        <v>-1187.24517973875</v>
      </c>
      <c r="Q2951" s="54">
        <f>VLOOKUP(CONCATENATE($F2951," ",$G2951),AllocFactorMatrix,(Q$4+1),FALSE)*$E2951</f>
        <v>-539.45382103248039</v>
      </c>
      <c r="R2951" s="54">
        <f>VLOOKUP(CONCATENATE($F2951," ",$G2951),AllocFactorMatrix,(R$4+1),FALSE)*$E2951</f>
        <v>-24.995127891277523</v>
      </c>
      <c r="S2951" s="54">
        <f t="shared" si="1479"/>
        <v>-8156.0544862706502</v>
      </c>
      <c r="T2951" s="54">
        <f>VLOOKUP(CONCATENATE($F2951," ",$G2951),AllocFactorMatrix,(T$4+1),FALSE)*$E2951</f>
        <v>-245.42722514213347</v>
      </c>
      <c r="U2951" s="54">
        <f>VLOOKUP(CONCATENATE($F2951," ",$G2951),AllocFactorMatrix,(U$4+1),FALSE)*$E2951</f>
        <v>-4309.3344039734247</v>
      </c>
      <c r="V2951" s="54">
        <f>VLOOKUP(CONCATENATE($F2951," ",$G2951),AllocFactorMatrix,(V$4+1),FALSE)*$E2951</f>
        <v>-24466.611601196182</v>
      </c>
      <c r="W2951" s="54">
        <f>VLOOKUP(CONCATENATE($F2951," ",$G2951),AllocFactorMatrix,(W$4+1),FALSE)*$E2951</f>
        <v>-4641.8888535394117</v>
      </c>
      <c r="X2951" s="54">
        <f t="shared" si="1480"/>
        <v>-33663.26208385115</v>
      </c>
      <c r="Y2951" s="54">
        <f>VLOOKUP(CONCATENATE($F2951," ",$G2951),AllocFactorMatrix,(Y$4+1),FALSE)*$E2951</f>
        <v>-1735.134270517683</v>
      </c>
      <c r="Z2951" s="54">
        <f>VLOOKUP(CONCATENATE($F2951," ",$G2951),AllocFactorMatrix,(Z$4+1),FALSE)*$E2951</f>
        <v>-28.245219851958577</v>
      </c>
      <c r="AA2951" s="54">
        <f t="shared" si="1470"/>
        <v>-1763.3794903696416</v>
      </c>
      <c r="AB2951" s="54">
        <f>VLOOKUP(CONCATENATE($F2951," ",$G2951),AllocFactorMatrix,(AB$4+1),FALSE)*$E2951</f>
        <v>-31.505270688491805</v>
      </c>
      <c r="AC2951" s="54">
        <f>VLOOKUP(CONCATENATE($F2951," ",$G2951),AllocFactorMatrix,(AC$4+1),FALSE)*$E2951</f>
        <v>-681.25929052112076</v>
      </c>
      <c r="AD2951" s="54">
        <f>VLOOKUP(CONCATENATE($F2951," ",$G2951),AllocFactorMatrix,(AD$4+1),FALSE)*$E2951</f>
        <v>-134.81565190592866</v>
      </c>
    </row>
    <row r="2952" spans="1:30" s="51" customFormat="1" hidden="1" outlineLevel="1">
      <c r="A2952" s="56"/>
      <c r="B2952" s="111"/>
      <c r="C2952" s="55"/>
      <c r="D2952" s="55"/>
      <c r="F2952" s="52" t="str">
        <f>F2959</f>
        <v>PROD_ENERGY</v>
      </c>
      <c r="G2952" s="55" t="str">
        <f>$G$8</f>
        <v>PRODUCTION</v>
      </c>
      <c r="H2952" s="53">
        <f t="shared" si="1443"/>
        <v>0</v>
      </c>
      <c r="I2952" s="54">
        <f>VLOOKUP(CONCATENATE($F2952," ",$G2952),AllocFactorMatrix,(I$4+1),FALSE)*$E2959</f>
        <v>0</v>
      </c>
      <c r="J2952" s="54">
        <f>VLOOKUP(CONCATENATE($F2952," ",$G2952),AllocFactorMatrix,(J$4+1),FALSE)*$E2959</f>
        <v>0</v>
      </c>
      <c r="K2952" s="54">
        <f>VLOOKUP(CONCATENATE($F2952," ",$G2952),AllocFactorMatrix,(K$4+1),FALSE)*$E2959</f>
        <v>0</v>
      </c>
      <c r="L2952" s="54">
        <f>VLOOKUP(CONCATENATE($F2952," ",$G2952),AllocFactorMatrix,(L$4+1),FALSE)*$E2959</f>
        <v>0</v>
      </c>
      <c r="M2952" s="54">
        <f>VLOOKUP(CONCATENATE($F2952," ",$G2952),AllocFactorMatrix,(M$4+1),FALSE)*$E2959</f>
        <v>0</v>
      </c>
      <c r="N2952" s="54">
        <f t="shared" si="1444"/>
        <v>0</v>
      </c>
      <c r="O2952" s="54">
        <f>VLOOKUP(CONCATENATE($F2952," ",$G2952),AllocFactorMatrix,(O$4+1),FALSE)*$E2959</f>
        <v>0</v>
      </c>
      <c r="P2952" s="54">
        <f>VLOOKUP(CONCATENATE($F2952," ",$G2952),AllocFactorMatrix,(P$4+1),FALSE)*$E2959</f>
        <v>0</v>
      </c>
      <c r="Q2952" s="54">
        <f>VLOOKUP(CONCATENATE($F2952," ",$G2952),AllocFactorMatrix,(Q$4+1),FALSE)*$E2959</f>
        <v>0</v>
      </c>
      <c r="R2952" s="54">
        <f>VLOOKUP(CONCATENATE($F2952," ",$G2952),AllocFactorMatrix,(R$4+1),FALSE)*$E2959</f>
        <v>0</v>
      </c>
      <c r="S2952" s="54">
        <f>SUBTOTAL(9,O2952:R2952)</f>
        <v>0</v>
      </c>
      <c r="T2952" s="54">
        <f>VLOOKUP(CONCATENATE($F2952," ",$G2952),AllocFactorMatrix,(T$4+1),FALSE)*$E2959</f>
        <v>0</v>
      </c>
      <c r="U2952" s="54">
        <f>VLOOKUP(CONCATENATE($F2952," ",$G2952),AllocFactorMatrix,(U$4+1),FALSE)*$E2959</f>
        <v>0</v>
      </c>
      <c r="V2952" s="54">
        <f>VLOOKUP(CONCATENATE($F2952," ",$G2952),AllocFactorMatrix,(V$4+1),FALSE)*$E2959</f>
        <v>0</v>
      </c>
      <c r="W2952" s="54">
        <f>VLOOKUP(CONCATENATE($F2952," ",$G2952),AllocFactorMatrix,(W$4+1),FALSE)*$E2959</f>
        <v>0</v>
      </c>
      <c r="X2952" s="54">
        <f>SUBTOTAL(9,T2952:W2952)</f>
        <v>0</v>
      </c>
      <c r="Y2952" s="54">
        <f>VLOOKUP(CONCATENATE($F2952," ",$G2952),AllocFactorMatrix,(Y$4+1),FALSE)*$E2959</f>
        <v>0</v>
      </c>
      <c r="Z2952" s="54">
        <f>VLOOKUP(CONCATENATE($F2952," ",$G2952),AllocFactorMatrix,(Z$4+1),FALSE)*$E2959</f>
        <v>0</v>
      </c>
      <c r="AA2952" s="54">
        <f t="shared" si="1445"/>
        <v>0</v>
      </c>
      <c r="AB2952" s="54">
        <f>VLOOKUP(CONCATENATE($F2952," ",$G2952),AllocFactorMatrix,(AB$4+1),FALSE)*$E2959</f>
        <v>0</v>
      </c>
      <c r="AC2952" s="54">
        <f>VLOOKUP(CONCATENATE($F2952," ",$G2952),AllocFactorMatrix,(AC$4+1),FALSE)*$E2959</f>
        <v>0</v>
      </c>
      <c r="AD2952" s="54">
        <f>VLOOKUP(CONCATENATE($F2952," ",$G2952),AllocFactorMatrix,(AD$4+1),FALSE)*$E2959</f>
        <v>0</v>
      </c>
    </row>
    <row r="2953" spans="1:30" s="51" customFormat="1" hidden="1" outlineLevel="1">
      <c r="A2953" s="56"/>
      <c r="B2953" s="111"/>
      <c r="C2953" s="55"/>
      <c r="D2953" s="55"/>
      <c r="F2953" s="52" t="str">
        <f>F2959</f>
        <v>PROD_ENERGY</v>
      </c>
      <c r="G2953" s="55" t="str">
        <f>$G$9</f>
        <v>BULKTRAN</v>
      </c>
      <c r="H2953" s="53">
        <f t="shared" si="1443"/>
        <v>0</v>
      </c>
      <c r="I2953" s="54">
        <f>VLOOKUP(CONCATENATE($F2953," ",$G2953),AllocFactorMatrix,(I$4+1),FALSE)*$E2959</f>
        <v>0</v>
      </c>
      <c r="J2953" s="54">
        <f>VLOOKUP(CONCATENATE($F2953," ",$G2953),AllocFactorMatrix,(J$4+1),FALSE)*$E2959</f>
        <v>0</v>
      </c>
      <c r="K2953" s="54">
        <f>VLOOKUP(CONCATENATE($F2953," ",$G2953),AllocFactorMatrix,(K$4+1),FALSE)*$E2959</f>
        <v>0</v>
      </c>
      <c r="L2953" s="54">
        <f>VLOOKUP(CONCATENATE($F2953," ",$G2953),AllocFactorMatrix,(L$4+1),FALSE)*$E2959</f>
        <v>0</v>
      </c>
      <c r="M2953" s="54">
        <f>VLOOKUP(CONCATENATE($F2953," ",$G2953),AllocFactorMatrix,(M$4+1),FALSE)*$E2959</f>
        <v>0</v>
      </c>
      <c r="N2953" s="54">
        <f t="shared" si="1444"/>
        <v>0</v>
      </c>
      <c r="O2953" s="54">
        <f>VLOOKUP(CONCATENATE($F2953," ",$G2953),AllocFactorMatrix,(O$4+1),FALSE)*$E2959</f>
        <v>0</v>
      </c>
      <c r="P2953" s="54">
        <f>VLOOKUP(CONCATENATE($F2953," ",$G2953),AllocFactorMatrix,(P$4+1),FALSE)*$E2959</f>
        <v>0</v>
      </c>
      <c r="Q2953" s="54">
        <f>VLOOKUP(CONCATENATE($F2953," ",$G2953),AllocFactorMatrix,(Q$4+1),FALSE)*$E2959</f>
        <v>0</v>
      </c>
      <c r="R2953" s="54">
        <f>VLOOKUP(CONCATENATE($F2953," ",$G2953),AllocFactorMatrix,(R$4+1),FALSE)*$E2959</f>
        <v>0</v>
      </c>
      <c r="S2953" s="54">
        <f t="shared" ref="S2953:S2959" si="1481">SUBTOTAL(9,O2953:R2953)</f>
        <v>0</v>
      </c>
      <c r="T2953" s="54">
        <f>VLOOKUP(CONCATENATE($F2953," ",$G2953),AllocFactorMatrix,(T$4+1),FALSE)*$E2959</f>
        <v>0</v>
      </c>
      <c r="U2953" s="54">
        <f>VLOOKUP(CONCATENATE($F2953," ",$G2953),AllocFactorMatrix,(U$4+1),FALSE)*$E2959</f>
        <v>0</v>
      </c>
      <c r="V2953" s="54">
        <f>VLOOKUP(CONCATENATE($F2953," ",$G2953),AllocFactorMatrix,(V$4+1),FALSE)*$E2959</f>
        <v>0</v>
      </c>
      <c r="W2953" s="54">
        <f>VLOOKUP(CONCATENATE($F2953," ",$G2953),AllocFactorMatrix,(W$4+1),FALSE)*$E2959</f>
        <v>0</v>
      </c>
      <c r="X2953" s="54">
        <f t="shared" ref="X2953:X2959" si="1482">SUBTOTAL(9,T2953:W2953)</f>
        <v>0</v>
      </c>
      <c r="Y2953" s="54">
        <f>VLOOKUP(CONCATENATE($F2953," ",$G2953),AllocFactorMatrix,(Y$4+1),FALSE)*$E2959</f>
        <v>0</v>
      </c>
      <c r="Z2953" s="54">
        <f>VLOOKUP(CONCATENATE($F2953," ",$G2953),AllocFactorMatrix,(Z$4+1),FALSE)*$E2959</f>
        <v>0</v>
      </c>
      <c r="AA2953" s="54">
        <f t="shared" si="1445"/>
        <v>0</v>
      </c>
      <c r="AB2953" s="54">
        <f>VLOOKUP(CONCATENATE($F2953," ",$G2953),AllocFactorMatrix,(AB$4+1),FALSE)*$E2959</f>
        <v>0</v>
      </c>
      <c r="AC2953" s="54">
        <f>VLOOKUP(CONCATENATE($F2953," ",$G2953),AllocFactorMatrix,(AC$4+1),FALSE)*$E2959</f>
        <v>0</v>
      </c>
      <c r="AD2953" s="54">
        <f>VLOOKUP(CONCATENATE($F2953," ",$G2953),AllocFactorMatrix,(AD$4+1),FALSE)*$E2959</f>
        <v>0</v>
      </c>
    </row>
    <row r="2954" spans="1:30" s="51" customFormat="1" hidden="1" outlineLevel="1">
      <c r="A2954" s="56"/>
      <c r="B2954" s="111"/>
      <c r="C2954" s="55"/>
      <c r="D2954" s="55"/>
      <c r="F2954" s="52" t="str">
        <f>F2959</f>
        <v>PROD_ENERGY</v>
      </c>
      <c r="G2954" s="55" t="str">
        <f>$G$10</f>
        <v>SUBTRAN</v>
      </c>
      <c r="H2954" s="53">
        <f t="shared" si="1443"/>
        <v>0</v>
      </c>
      <c r="I2954" s="54">
        <f>VLOOKUP(CONCATENATE($F2954," ",$G2954),AllocFactorMatrix,(I$4+1),FALSE)*$E2959</f>
        <v>0</v>
      </c>
      <c r="J2954" s="54">
        <f>VLOOKUP(CONCATENATE($F2954," ",$G2954),AllocFactorMatrix,(J$4+1),FALSE)*$E2959</f>
        <v>0</v>
      </c>
      <c r="K2954" s="54">
        <f>VLOOKUP(CONCATENATE($F2954," ",$G2954),AllocFactorMatrix,(K$4+1),FALSE)*$E2959</f>
        <v>0</v>
      </c>
      <c r="L2954" s="54">
        <f>VLOOKUP(CONCATENATE($F2954," ",$G2954),AllocFactorMatrix,(L$4+1),FALSE)*$E2959</f>
        <v>0</v>
      </c>
      <c r="M2954" s="54">
        <f>VLOOKUP(CONCATENATE($F2954," ",$G2954),AllocFactorMatrix,(M$4+1),FALSE)*$E2959</f>
        <v>0</v>
      </c>
      <c r="N2954" s="54">
        <f t="shared" si="1444"/>
        <v>0</v>
      </c>
      <c r="O2954" s="54">
        <f>VLOOKUP(CONCATENATE($F2954," ",$G2954),AllocFactorMatrix,(O$4+1),FALSE)*$E2959</f>
        <v>0</v>
      </c>
      <c r="P2954" s="54">
        <f>VLOOKUP(CONCATENATE($F2954," ",$G2954),AllocFactorMatrix,(P$4+1),FALSE)*$E2959</f>
        <v>0</v>
      </c>
      <c r="Q2954" s="54">
        <f>VLOOKUP(CONCATENATE($F2954," ",$G2954),AllocFactorMatrix,(Q$4+1),FALSE)*$E2959</f>
        <v>0</v>
      </c>
      <c r="R2954" s="54">
        <f>VLOOKUP(CONCATENATE($F2954," ",$G2954),AllocFactorMatrix,(R$4+1),FALSE)*$E2959</f>
        <v>0</v>
      </c>
      <c r="S2954" s="54">
        <f t="shared" si="1481"/>
        <v>0</v>
      </c>
      <c r="T2954" s="54">
        <f>VLOOKUP(CONCATENATE($F2954," ",$G2954),AllocFactorMatrix,(T$4+1),FALSE)*$E2959</f>
        <v>0</v>
      </c>
      <c r="U2954" s="54">
        <f>VLOOKUP(CONCATENATE($F2954," ",$G2954),AllocFactorMatrix,(U$4+1),FALSE)*$E2959</f>
        <v>0</v>
      </c>
      <c r="V2954" s="54">
        <f>VLOOKUP(CONCATENATE($F2954," ",$G2954),AllocFactorMatrix,(V$4+1),FALSE)*$E2959</f>
        <v>0</v>
      </c>
      <c r="W2954" s="54">
        <f>VLOOKUP(CONCATENATE($F2954," ",$G2954),AllocFactorMatrix,(W$4+1),FALSE)*$E2959</f>
        <v>0</v>
      </c>
      <c r="X2954" s="54">
        <f t="shared" si="1482"/>
        <v>0</v>
      </c>
      <c r="Y2954" s="54">
        <f>VLOOKUP(CONCATENATE($F2954," ",$G2954),AllocFactorMatrix,(Y$4+1),FALSE)*$E2959</f>
        <v>0</v>
      </c>
      <c r="Z2954" s="54">
        <f>VLOOKUP(CONCATENATE($F2954," ",$G2954),AllocFactorMatrix,(Z$4+1),FALSE)*$E2959</f>
        <v>0</v>
      </c>
      <c r="AA2954" s="54">
        <f t="shared" si="1445"/>
        <v>0</v>
      </c>
      <c r="AB2954" s="54">
        <f>VLOOKUP(CONCATENATE($F2954," ",$G2954),AllocFactorMatrix,(AB$4+1),FALSE)*$E2959</f>
        <v>0</v>
      </c>
      <c r="AC2954" s="54">
        <f>VLOOKUP(CONCATENATE($F2954," ",$G2954),AllocFactorMatrix,(AC$4+1),FALSE)*$E2959</f>
        <v>0</v>
      </c>
      <c r="AD2954" s="54">
        <f>VLOOKUP(CONCATENATE($F2954," ",$G2954),AllocFactorMatrix,(AD$4+1),FALSE)*$E2959</f>
        <v>0</v>
      </c>
    </row>
    <row r="2955" spans="1:30" s="51" customFormat="1" hidden="1" outlineLevel="1">
      <c r="A2955" s="56"/>
      <c r="B2955" s="111"/>
      <c r="C2955" s="55"/>
      <c r="D2955" s="55"/>
      <c r="F2955" s="52" t="str">
        <f>F2959</f>
        <v>PROD_ENERGY</v>
      </c>
      <c r="G2955" s="55" t="str">
        <f>$G$11</f>
        <v>DISTPRI</v>
      </c>
      <c r="H2955" s="53">
        <f t="shared" si="1443"/>
        <v>0</v>
      </c>
      <c r="I2955" s="54">
        <f>VLOOKUP(CONCATENATE($F2955," ",$G2955),AllocFactorMatrix,(I$4+1),FALSE)*$E2959</f>
        <v>0</v>
      </c>
      <c r="J2955" s="54">
        <f>VLOOKUP(CONCATENATE($F2955," ",$G2955),AllocFactorMatrix,(J$4+1),FALSE)*$E2959</f>
        <v>0</v>
      </c>
      <c r="K2955" s="54">
        <f>VLOOKUP(CONCATENATE($F2955," ",$G2955),AllocFactorMatrix,(K$4+1),FALSE)*$E2959</f>
        <v>0</v>
      </c>
      <c r="L2955" s="54">
        <f>VLOOKUP(CONCATENATE($F2955," ",$G2955),AllocFactorMatrix,(L$4+1),FALSE)*$E2959</f>
        <v>0</v>
      </c>
      <c r="M2955" s="54">
        <f>VLOOKUP(CONCATENATE($F2955," ",$G2955),AllocFactorMatrix,(M$4+1),FALSE)*$E2959</f>
        <v>0</v>
      </c>
      <c r="N2955" s="54">
        <f t="shared" si="1444"/>
        <v>0</v>
      </c>
      <c r="O2955" s="54">
        <f>VLOOKUP(CONCATENATE($F2955," ",$G2955),AllocFactorMatrix,(O$4+1),FALSE)*$E2959</f>
        <v>0</v>
      </c>
      <c r="P2955" s="54">
        <f>VLOOKUP(CONCATENATE($F2955," ",$G2955),AllocFactorMatrix,(P$4+1),FALSE)*$E2959</f>
        <v>0</v>
      </c>
      <c r="Q2955" s="54">
        <f>VLOOKUP(CONCATENATE($F2955," ",$G2955),AllocFactorMatrix,(Q$4+1),FALSE)*$E2959</f>
        <v>0</v>
      </c>
      <c r="R2955" s="54">
        <f>VLOOKUP(CONCATENATE($F2955," ",$G2955),AllocFactorMatrix,(R$4+1),FALSE)*$E2959</f>
        <v>0</v>
      </c>
      <c r="S2955" s="54">
        <f t="shared" si="1481"/>
        <v>0</v>
      </c>
      <c r="T2955" s="54">
        <f>VLOOKUP(CONCATENATE($F2955," ",$G2955),AllocFactorMatrix,(T$4+1),FALSE)*$E2959</f>
        <v>0</v>
      </c>
      <c r="U2955" s="54">
        <f>VLOOKUP(CONCATENATE($F2955," ",$G2955),AllocFactorMatrix,(U$4+1),FALSE)*$E2959</f>
        <v>0</v>
      </c>
      <c r="V2955" s="54">
        <f>VLOOKUP(CONCATENATE($F2955," ",$G2955),AllocFactorMatrix,(V$4+1),FALSE)*$E2959</f>
        <v>0</v>
      </c>
      <c r="W2955" s="54">
        <f>VLOOKUP(CONCATENATE($F2955," ",$G2955),AllocFactorMatrix,(W$4+1),FALSE)*$E2959</f>
        <v>0</v>
      </c>
      <c r="X2955" s="54">
        <f t="shared" si="1482"/>
        <v>0</v>
      </c>
      <c r="Y2955" s="54">
        <f>VLOOKUP(CONCATENATE($F2955," ",$G2955),AllocFactorMatrix,(Y$4+1),FALSE)*$E2959</f>
        <v>0</v>
      </c>
      <c r="Z2955" s="54">
        <f>VLOOKUP(CONCATENATE($F2955," ",$G2955),AllocFactorMatrix,(Z$4+1),FALSE)*$E2959</f>
        <v>0</v>
      </c>
      <c r="AA2955" s="54">
        <f t="shared" si="1445"/>
        <v>0</v>
      </c>
      <c r="AB2955" s="54">
        <f>VLOOKUP(CONCATENATE($F2955," ",$G2955),AllocFactorMatrix,(AB$4+1),FALSE)*$E2959</f>
        <v>0</v>
      </c>
      <c r="AC2955" s="54">
        <f>VLOOKUP(CONCATENATE($F2955," ",$G2955),AllocFactorMatrix,(AC$4+1),FALSE)*$E2959</f>
        <v>0</v>
      </c>
      <c r="AD2955" s="54">
        <f>VLOOKUP(CONCATENATE($F2955," ",$G2955),AllocFactorMatrix,(AD$4+1),FALSE)*$E2959</f>
        <v>0</v>
      </c>
    </row>
    <row r="2956" spans="1:30" s="51" customFormat="1" hidden="1" outlineLevel="1">
      <c r="A2956" s="56"/>
      <c r="B2956" s="111"/>
      <c r="C2956" s="55"/>
      <c r="D2956" s="55"/>
      <c r="F2956" s="52" t="str">
        <f>F2959</f>
        <v>PROD_ENERGY</v>
      </c>
      <c r="G2956" s="55" t="str">
        <f>$G$12</f>
        <v>DISTSEC</v>
      </c>
      <c r="H2956" s="53">
        <f t="shared" si="1443"/>
        <v>0</v>
      </c>
      <c r="I2956" s="54">
        <f>VLOOKUP(CONCATENATE($F2956," ",$G2956),AllocFactorMatrix,(I$4+1),FALSE)*$E2959</f>
        <v>0</v>
      </c>
      <c r="J2956" s="54">
        <f>VLOOKUP(CONCATENATE($F2956," ",$G2956),AllocFactorMatrix,(J$4+1),FALSE)*$E2959</f>
        <v>0</v>
      </c>
      <c r="K2956" s="54">
        <f>VLOOKUP(CONCATENATE($F2956," ",$G2956),AllocFactorMatrix,(K$4+1),FALSE)*$E2959</f>
        <v>0</v>
      </c>
      <c r="L2956" s="54">
        <f>VLOOKUP(CONCATENATE($F2956," ",$G2956),AllocFactorMatrix,(L$4+1),FALSE)*$E2959</f>
        <v>0</v>
      </c>
      <c r="M2956" s="54">
        <f>VLOOKUP(CONCATENATE($F2956," ",$G2956),AllocFactorMatrix,(M$4+1),FALSE)*$E2959</f>
        <v>0</v>
      </c>
      <c r="N2956" s="54">
        <f t="shared" si="1444"/>
        <v>0</v>
      </c>
      <c r="O2956" s="54">
        <f>VLOOKUP(CONCATENATE($F2956," ",$G2956),AllocFactorMatrix,(O$4+1),FALSE)*$E2959</f>
        <v>0</v>
      </c>
      <c r="P2956" s="54">
        <f>VLOOKUP(CONCATENATE($F2956," ",$G2956),AllocFactorMatrix,(P$4+1),FALSE)*$E2959</f>
        <v>0</v>
      </c>
      <c r="Q2956" s="54">
        <f>VLOOKUP(CONCATENATE($F2956," ",$G2956),AllocFactorMatrix,(Q$4+1),FALSE)*$E2959</f>
        <v>0</v>
      </c>
      <c r="R2956" s="54">
        <f>VLOOKUP(CONCATENATE($F2956," ",$G2956),AllocFactorMatrix,(R$4+1),FALSE)*$E2959</f>
        <v>0</v>
      </c>
      <c r="S2956" s="54">
        <f t="shared" si="1481"/>
        <v>0</v>
      </c>
      <c r="T2956" s="54">
        <f>VLOOKUP(CONCATENATE($F2956," ",$G2956),AllocFactorMatrix,(T$4+1),FALSE)*$E2959</f>
        <v>0</v>
      </c>
      <c r="U2956" s="54">
        <f>VLOOKUP(CONCATENATE($F2956," ",$G2956),AllocFactorMatrix,(U$4+1),FALSE)*$E2959</f>
        <v>0</v>
      </c>
      <c r="V2956" s="54">
        <f>VLOOKUP(CONCATENATE($F2956," ",$G2956),AllocFactorMatrix,(V$4+1),FALSE)*$E2959</f>
        <v>0</v>
      </c>
      <c r="W2956" s="54">
        <f>VLOOKUP(CONCATENATE($F2956," ",$G2956),AllocFactorMatrix,(W$4+1),FALSE)*$E2959</f>
        <v>0</v>
      </c>
      <c r="X2956" s="54">
        <f t="shared" si="1482"/>
        <v>0</v>
      </c>
      <c r="Y2956" s="54">
        <f>VLOOKUP(CONCATENATE($F2956," ",$G2956),AllocFactorMatrix,(Y$4+1),FALSE)*$E2959</f>
        <v>0</v>
      </c>
      <c r="Z2956" s="54">
        <f>VLOOKUP(CONCATENATE($F2956," ",$G2956),AllocFactorMatrix,(Z$4+1),FALSE)*$E2959</f>
        <v>0</v>
      </c>
      <c r="AA2956" s="54">
        <f t="shared" si="1445"/>
        <v>0</v>
      </c>
      <c r="AB2956" s="54">
        <f>VLOOKUP(CONCATENATE($F2956," ",$G2956),AllocFactorMatrix,(AB$4+1),FALSE)*$E2959</f>
        <v>0</v>
      </c>
      <c r="AC2956" s="54">
        <f>VLOOKUP(CONCATENATE($F2956," ",$G2956),AllocFactorMatrix,(AC$4+1),FALSE)*$E2959</f>
        <v>0</v>
      </c>
      <c r="AD2956" s="54">
        <f>VLOOKUP(CONCATENATE($F2956," ",$G2956),AllocFactorMatrix,(AD$4+1),FALSE)*$E2959</f>
        <v>0</v>
      </c>
    </row>
    <row r="2957" spans="1:30" s="51" customFormat="1" hidden="1" outlineLevel="1">
      <c r="A2957" s="56"/>
      <c r="B2957" s="111"/>
      <c r="C2957" s="55"/>
      <c r="D2957" s="55"/>
      <c r="F2957" s="52" t="str">
        <f>F2959</f>
        <v>PROD_ENERGY</v>
      </c>
      <c r="G2957" s="55" t="str">
        <f>$G$13</f>
        <v>ENERGY</v>
      </c>
      <c r="H2957" s="53">
        <f t="shared" si="1443"/>
        <v>-372541.99999999994</v>
      </c>
      <c r="I2957" s="54">
        <f>VLOOKUP(CONCATENATE($F2957," ",$G2957),AllocFactorMatrix,(I$4+1),FALSE)*$E2959</f>
        <v>-139787.85009424901</v>
      </c>
      <c r="J2957" s="54">
        <f>VLOOKUP(CONCATENATE($F2957," ",$G2957),AllocFactorMatrix,(J$4+1),FALSE)*$E2959</f>
        <v>-9059.1559665004243</v>
      </c>
      <c r="K2957" s="54">
        <f>VLOOKUP(CONCATENATE($F2957," ",$G2957),AllocFactorMatrix,(K$4+1),FALSE)*$E2959</f>
        <v>-30394.450313915026</v>
      </c>
      <c r="L2957" s="54">
        <f>VLOOKUP(CONCATENATE($F2957," ",$G2957),AllocFactorMatrix,(L$4+1),FALSE)*$E2959</f>
        <v>-966.00463347274626</v>
      </c>
      <c r="M2957" s="54">
        <f>VLOOKUP(CONCATENATE($F2957," ",$G2957),AllocFactorMatrix,(M$4+1),FALSE)*$E2959</f>
        <v>-89.054334409192023</v>
      </c>
      <c r="N2957" s="54">
        <f t="shared" si="1444"/>
        <v>-31449.509281796963</v>
      </c>
      <c r="O2957" s="54">
        <f>VLOOKUP(CONCATENATE($F2957," ",$G2957),AllocFactorMatrix,(O$4+1),FALSE)*$E2959</f>
        <v>-27711.04445282817</v>
      </c>
      <c r="P2957" s="54">
        <f>VLOOKUP(CONCATENATE($F2957," ",$G2957),AllocFactorMatrix,(P$4+1),FALSE)*$E2959</f>
        <v>-5137.0944348974253</v>
      </c>
      <c r="Q2957" s="54">
        <f>VLOOKUP(CONCATENATE($F2957," ",$G2957),AllocFactorMatrix,(Q$4+1),FALSE)*$E2959</f>
        <v>-2334.1642225238656</v>
      </c>
      <c r="R2957" s="54">
        <f>VLOOKUP(CONCATENATE($F2957," ",$G2957),AllocFactorMatrix,(R$4+1),FALSE)*$E2959</f>
        <v>-108.1514876464571</v>
      </c>
      <c r="S2957" s="54">
        <f t="shared" si="1481"/>
        <v>-35290.454597895921</v>
      </c>
      <c r="T2957" s="54">
        <f>VLOOKUP(CONCATENATE($F2957," ",$G2957),AllocFactorMatrix,(T$4+1),FALSE)*$E2959</f>
        <v>-1061.9397357565208</v>
      </c>
      <c r="U2957" s="54">
        <f>VLOOKUP(CONCATENATE($F2957," ",$G2957),AllocFactorMatrix,(U$4+1),FALSE)*$E2959</f>
        <v>-18646.070889616229</v>
      </c>
      <c r="V2957" s="54">
        <f>VLOOKUP(CONCATENATE($F2957," ",$G2957),AllocFactorMatrix,(V$4+1),FALSE)*$E2959</f>
        <v>-105864.64905670017</v>
      </c>
      <c r="W2957" s="54">
        <f>VLOOKUP(CONCATENATE($F2957," ",$G2957),AllocFactorMatrix,(W$4+1),FALSE)*$E2959</f>
        <v>-20085.001652461466</v>
      </c>
      <c r="X2957" s="54">
        <f t="shared" si="1482"/>
        <v>-145657.66133453441</v>
      </c>
      <c r="Y2957" s="54">
        <f>VLOOKUP(CONCATENATE($F2957," ",$G2957),AllocFactorMatrix,(Y$4+1),FALSE)*$E2959</f>
        <v>-7507.7572492967247</v>
      </c>
      <c r="Z2957" s="54">
        <f>VLOOKUP(CONCATENATE($F2957," ",$G2957),AllocFactorMatrix,(Z$4+1),FALSE)*$E2959</f>
        <v>-122.2143194937032</v>
      </c>
      <c r="AA2957" s="54">
        <f t="shared" si="1445"/>
        <v>-7629.9715687904281</v>
      </c>
      <c r="AB2957" s="54">
        <f>VLOOKUP(CONCATENATE($F2957," ",$G2957),AllocFactorMatrix,(AB$4+1),FALSE)*$E2959</f>
        <v>-136.32024242827575</v>
      </c>
      <c r="AC2957" s="54">
        <f>VLOOKUP(CONCATENATE($F2957," ",$G2957),AllocFactorMatrix,(AC$4+1),FALSE)*$E2959</f>
        <v>-2947.74269862971</v>
      </c>
      <c r="AD2957" s="54">
        <f>VLOOKUP(CONCATENATE($F2957," ",$G2957),AllocFactorMatrix,(AD$4+1),FALSE)*$E2959</f>
        <v>-583.33421517483919</v>
      </c>
    </row>
    <row r="2958" spans="1:30" s="51" customFormat="1" hidden="1" outlineLevel="1">
      <c r="A2958" s="56"/>
      <c r="B2958" s="111"/>
      <c r="C2958" s="55"/>
      <c r="D2958" s="55"/>
      <c r="F2958" s="52" t="str">
        <f>F2959</f>
        <v>PROD_ENERGY</v>
      </c>
      <c r="G2958" s="55" t="str">
        <f>$G$14</f>
        <v>CUSTOMER</v>
      </c>
      <c r="H2958" s="53">
        <f t="shared" si="1443"/>
        <v>0</v>
      </c>
      <c r="I2958" s="54">
        <f>VLOOKUP(CONCATENATE($F2958," ",$G2958),AllocFactorMatrix,(I$4+1),FALSE)*$E2959</f>
        <v>0</v>
      </c>
      <c r="J2958" s="54">
        <f>VLOOKUP(CONCATENATE($F2958," ",$G2958),AllocFactorMatrix,(J$4+1),FALSE)*$E2959</f>
        <v>0</v>
      </c>
      <c r="K2958" s="54">
        <f>VLOOKUP(CONCATENATE($F2958," ",$G2958),AllocFactorMatrix,(K$4+1),FALSE)*$E2959</f>
        <v>0</v>
      </c>
      <c r="L2958" s="54">
        <f>VLOOKUP(CONCATENATE($F2958," ",$G2958),AllocFactorMatrix,(L$4+1),FALSE)*$E2959</f>
        <v>0</v>
      </c>
      <c r="M2958" s="54">
        <f>VLOOKUP(CONCATENATE($F2958," ",$G2958),AllocFactorMatrix,(M$4+1),FALSE)*$E2959</f>
        <v>0</v>
      </c>
      <c r="N2958" s="54">
        <f t="shared" si="1444"/>
        <v>0</v>
      </c>
      <c r="O2958" s="54">
        <f>VLOOKUP(CONCATENATE($F2958," ",$G2958),AllocFactorMatrix,(O$4+1),FALSE)*$E2959</f>
        <v>0</v>
      </c>
      <c r="P2958" s="54">
        <f>VLOOKUP(CONCATENATE($F2958," ",$G2958),AllocFactorMatrix,(P$4+1),FALSE)*$E2959</f>
        <v>0</v>
      </c>
      <c r="Q2958" s="54">
        <f>VLOOKUP(CONCATENATE($F2958," ",$G2958),AllocFactorMatrix,(Q$4+1),FALSE)*$E2959</f>
        <v>0</v>
      </c>
      <c r="R2958" s="54">
        <f>VLOOKUP(CONCATENATE($F2958," ",$G2958),AllocFactorMatrix,(R$4+1),FALSE)*$E2959</f>
        <v>0</v>
      </c>
      <c r="S2958" s="54">
        <f t="shared" si="1481"/>
        <v>0</v>
      </c>
      <c r="T2958" s="54">
        <f>VLOOKUP(CONCATENATE($F2958," ",$G2958),AllocFactorMatrix,(T$4+1),FALSE)*$E2959</f>
        <v>0</v>
      </c>
      <c r="U2958" s="54">
        <f>VLOOKUP(CONCATENATE($F2958," ",$G2958),AllocFactorMatrix,(U$4+1),FALSE)*$E2959</f>
        <v>0</v>
      </c>
      <c r="V2958" s="54">
        <f>VLOOKUP(CONCATENATE($F2958," ",$G2958),AllocFactorMatrix,(V$4+1),FALSE)*$E2959</f>
        <v>0</v>
      </c>
      <c r="W2958" s="54">
        <f>VLOOKUP(CONCATENATE($F2958," ",$G2958),AllocFactorMatrix,(W$4+1),FALSE)*$E2959</f>
        <v>0</v>
      </c>
      <c r="X2958" s="54">
        <f t="shared" si="1482"/>
        <v>0</v>
      </c>
      <c r="Y2958" s="54">
        <f>VLOOKUP(CONCATENATE($F2958," ",$G2958),AllocFactorMatrix,(Y$4+1),FALSE)*$E2959</f>
        <v>0</v>
      </c>
      <c r="Z2958" s="54">
        <f>VLOOKUP(CONCATENATE($F2958," ",$G2958),AllocFactorMatrix,(Z$4+1),FALSE)*$E2959</f>
        <v>0</v>
      </c>
      <c r="AA2958" s="54">
        <f t="shared" si="1445"/>
        <v>0</v>
      </c>
      <c r="AB2958" s="54">
        <f>VLOOKUP(CONCATENATE($F2958," ",$G2958),AllocFactorMatrix,(AB$4+1),FALSE)*$E2959</f>
        <v>0</v>
      </c>
      <c r="AC2958" s="54">
        <f>VLOOKUP(CONCATENATE($F2958," ",$G2958),AllocFactorMatrix,(AC$4+1),FALSE)*$E2959</f>
        <v>0</v>
      </c>
      <c r="AD2958" s="54">
        <f>VLOOKUP(CONCATENATE($F2958," ",$G2958),AllocFactorMatrix,(AD$4+1),FALSE)*$E2959</f>
        <v>0</v>
      </c>
    </row>
    <row r="2959" spans="1:30" s="51" customFormat="1" collapsed="1">
      <c r="A2959" s="56"/>
      <c r="B2959" s="111"/>
      <c r="C2959" s="55"/>
      <c r="D2959" s="98" t="s">
        <v>466</v>
      </c>
      <c r="E2959" s="61">
        <v>-372542</v>
      </c>
      <c r="F2959" s="61" t="s">
        <v>32</v>
      </c>
      <c r="G2959" s="55" t="str">
        <f>$G$15</f>
        <v>TOTAL</v>
      </c>
      <c r="H2959" s="53">
        <f t="shared" si="1443"/>
        <v>-372541.99999999994</v>
      </c>
      <c r="I2959" s="54">
        <f>VLOOKUP(CONCATENATE($F2959," ",$G2959),AllocFactorMatrix,(I$4+1),FALSE)*$E2959</f>
        <v>-139787.85009424901</v>
      </c>
      <c r="J2959" s="54">
        <f>VLOOKUP(CONCATENATE($F2959," ",$G2959),AllocFactorMatrix,(J$4+1),FALSE)*$E2959</f>
        <v>-9059.1559665004243</v>
      </c>
      <c r="K2959" s="54">
        <f>VLOOKUP(CONCATENATE($F2959," ",$G2959),AllocFactorMatrix,(K$4+1),FALSE)*$E2959</f>
        <v>-30394.450313915026</v>
      </c>
      <c r="L2959" s="54">
        <f>VLOOKUP(CONCATENATE($F2959," ",$G2959),AllocFactorMatrix,(L$4+1),FALSE)*$E2959</f>
        <v>-966.00463347274626</v>
      </c>
      <c r="M2959" s="54">
        <f>VLOOKUP(CONCATENATE($F2959," ",$G2959),AllocFactorMatrix,(M$4+1),FALSE)*$E2959</f>
        <v>-89.054334409192023</v>
      </c>
      <c r="N2959" s="54">
        <f t="shared" si="1444"/>
        <v>-31449.509281796963</v>
      </c>
      <c r="O2959" s="54">
        <f>VLOOKUP(CONCATENATE($F2959," ",$G2959),AllocFactorMatrix,(O$4+1),FALSE)*$E2959</f>
        <v>-27711.04445282817</v>
      </c>
      <c r="P2959" s="54">
        <f>VLOOKUP(CONCATENATE($F2959," ",$G2959),AllocFactorMatrix,(P$4+1),FALSE)*$E2959</f>
        <v>-5137.0944348974253</v>
      </c>
      <c r="Q2959" s="54">
        <f>VLOOKUP(CONCATENATE($F2959," ",$G2959),AllocFactorMatrix,(Q$4+1),FALSE)*$E2959</f>
        <v>-2334.1642225238656</v>
      </c>
      <c r="R2959" s="54">
        <f>VLOOKUP(CONCATENATE($F2959," ",$G2959),AllocFactorMatrix,(R$4+1),FALSE)*$E2959</f>
        <v>-108.1514876464571</v>
      </c>
      <c r="S2959" s="54">
        <f t="shared" si="1481"/>
        <v>-35290.454597895921</v>
      </c>
      <c r="T2959" s="54">
        <f>VLOOKUP(CONCATENATE($F2959," ",$G2959),AllocFactorMatrix,(T$4+1),FALSE)*$E2959</f>
        <v>-1061.9397357565208</v>
      </c>
      <c r="U2959" s="54">
        <f>VLOOKUP(CONCATENATE($F2959," ",$G2959),AllocFactorMatrix,(U$4+1),FALSE)*$E2959</f>
        <v>-18646.070889616229</v>
      </c>
      <c r="V2959" s="54">
        <f>VLOOKUP(CONCATENATE($F2959," ",$G2959),AllocFactorMatrix,(V$4+1),FALSE)*$E2959</f>
        <v>-105864.64905670017</v>
      </c>
      <c r="W2959" s="54">
        <f>VLOOKUP(CONCATENATE($F2959," ",$G2959),AllocFactorMatrix,(W$4+1),FALSE)*$E2959</f>
        <v>-20085.001652461466</v>
      </c>
      <c r="X2959" s="54">
        <f t="shared" si="1482"/>
        <v>-145657.66133453441</v>
      </c>
      <c r="Y2959" s="54">
        <f>VLOOKUP(CONCATENATE($F2959," ",$G2959),AllocFactorMatrix,(Y$4+1),FALSE)*$E2959</f>
        <v>-7507.7572492967247</v>
      </c>
      <c r="Z2959" s="54">
        <f>VLOOKUP(CONCATENATE($F2959," ",$G2959),AllocFactorMatrix,(Z$4+1),FALSE)*$E2959</f>
        <v>-122.2143194937032</v>
      </c>
      <c r="AA2959" s="54">
        <f t="shared" si="1445"/>
        <v>-7629.9715687904281</v>
      </c>
      <c r="AB2959" s="54">
        <f>VLOOKUP(CONCATENATE($F2959," ",$G2959),AllocFactorMatrix,(AB$4+1),FALSE)*$E2959</f>
        <v>-136.32024242827575</v>
      </c>
      <c r="AC2959" s="54">
        <f>VLOOKUP(CONCATENATE($F2959," ",$G2959),AllocFactorMatrix,(AC$4+1),FALSE)*$E2959</f>
        <v>-2947.74269862971</v>
      </c>
      <c r="AD2959" s="54">
        <f>VLOOKUP(CONCATENATE($F2959," ",$G2959),AllocFactorMatrix,(AD$4+1),FALSE)*$E2959</f>
        <v>-583.33421517483919</v>
      </c>
    </row>
    <row r="2960" spans="1:30" s="51" customFormat="1" hidden="1" outlineLevel="1">
      <c r="A2960" s="56"/>
      <c r="B2960" s="111"/>
      <c r="C2960" s="55"/>
      <c r="D2960" s="55"/>
      <c r="F2960" s="52" t="str">
        <f>F2967</f>
        <v>RB_GUP</v>
      </c>
      <c r="G2960" s="55" t="str">
        <f>$G$8</f>
        <v>PRODUCTION</v>
      </c>
      <c r="H2960" s="53">
        <f t="shared" ref="H2960:H2991" ca="1" si="1483">SUBTOTAL(9,I2960:AD2960)</f>
        <v>16187.323539277666</v>
      </c>
      <c r="I2960" s="54">
        <f ca="1">VLOOKUP(CONCATENATE($F2960," ",$G2960),AllocFactorMatrix,(I$4+1),FALSE)*$E2967</f>
        <v>7973.6002364707674</v>
      </c>
      <c r="J2960" s="54">
        <f ca="1">VLOOKUP(CONCATENATE($F2960," ",$G2960),AllocFactorMatrix,(J$4+1),FALSE)*$E2967</f>
        <v>394.16355114831919</v>
      </c>
      <c r="K2960" s="54">
        <f ca="1">VLOOKUP(CONCATENATE($F2960," ",$G2960),AllocFactorMatrix,(K$4+1),FALSE)*$E2967</f>
        <v>1443.798498033651</v>
      </c>
      <c r="L2960" s="54">
        <f ca="1">VLOOKUP(CONCATENATE($F2960," ",$G2960),AllocFactorMatrix,(L$4+1),FALSE)*$E2967</f>
        <v>45.4456506591767</v>
      </c>
      <c r="M2960" s="54">
        <f ca="1">VLOOKUP(CONCATENATE($F2960," ",$G2960),AllocFactorMatrix,(M$4+1),FALSE)*$E2967</f>
        <v>4.2617477003523652</v>
      </c>
      <c r="N2960" s="54">
        <f t="shared" ref="N2960:N2991" ca="1" si="1484">SUBTOTAL(9,K2960:M2960)</f>
        <v>1493.5058963931799</v>
      </c>
      <c r="O2960" s="54">
        <f ca="1">VLOOKUP(CONCATENATE($F2960," ",$G2960),AllocFactorMatrix,(O$4+1),FALSE)*$E2967</f>
        <v>1097.511456901537</v>
      </c>
      <c r="P2960" s="54">
        <f ca="1">VLOOKUP(CONCATENATE($F2960," ",$G2960),AllocFactorMatrix,(P$4+1),FALSE)*$E2967</f>
        <v>204.49835926264592</v>
      </c>
      <c r="Q2960" s="54">
        <f ca="1">VLOOKUP(CONCATENATE($F2960," ",$G2960),AllocFactorMatrix,(Q$4+1),FALSE)*$E2967</f>
        <v>92.409000791242022</v>
      </c>
      <c r="R2960" s="54">
        <f ca="1">VLOOKUP(CONCATENATE($F2960," ",$G2960),AllocFactorMatrix,(R$4+1),FALSE)*$E2967</f>
        <v>4.155529469971694</v>
      </c>
      <c r="S2960" s="54">
        <f ca="1">SUBTOTAL(9,O2960:R2960)</f>
        <v>1398.5743464253967</v>
      </c>
      <c r="T2960" s="54">
        <f ca="1">VLOOKUP(CONCATENATE($F2960," ",$G2960),AllocFactorMatrix,(T$4+1),FALSE)*$E2967</f>
        <v>38.338886288214127</v>
      </c>
      <c r="U2960" s="54">
        <f ca="1">VLOOKUP(CONCATENATE($F2960," ",$G2960),AllocFactorMatrix,(U$4+1),FALSE)*$E2967</f>
        <v>627.40934185652202</v>
      </c>
      <c r="V2960" s="54">
        <f ca="1">VLOOKUP(CONCATENATE($F2960," ",$G2960),AllocFactorMatrix,(V$4+1),FALSE)*$E2967</f>
        <v>3315.8760009380608</v>
      </c>
      <c r="W2960" s="54">
        <f ca="1">VLOOKUP(CONCATENATE($F2960," ",$G2960),AllocFactorMatrix,(W$4+1),FALSE)*$E2967</f>
        <v>598.7922475654218</v>
      </c>
      <c r="X2960" s="54">
        <f ca="1">SUBTOTAL(9,T2960:W2960)</f>
        <v>4580.416476648219</v>
      </c>
      <c r="Y2960" s="54">
        <f ca="1">VLOOKUP(CONCATENATE($F2960," ",$G2960),AllocFactorMatrix,(Y$4+1),FALSE)*$E2967</f>
        <v>337.04402688271188</v>
      </c>
      <c r="Z2960" s="54">
        <f ca="1">VLOOKUP(CONCATENATE($F2960," ",$G2960),AllocFactorMatrix,(Z$4+1),FALSE)*$E2967</f>
        <v>5.6453586166770462</v>
      </c>
      <c r="AA2960" s="54">
        <f t="shared" ref="AA2960:AA2991" ca="1" si="1485">SUBTOTAL(9,Y2960:Z2960)</f>
        <v>342.68938549938895</v>
      </c>
      <c r="AB2960" s="54">
        <f ca="1">VLOOKUP(CONCATENATE($F2960," ",$G2960),AllocFactorMatrix,(AB$4+1),FALSE)*$E2967</f>
        <v>4.3736466923934376</v>
      </c>
      <c r="AC2960" s="54">
        <f ca="1">VLOOKUP(CONCATENATE($F2960," ",$G2960),AllocFactorMatrix,(AC$4+1),FALSE)*$E2967</f>
        <v>0</v>
      </c>
      <c r="AD2960" s="54">
        <f ca="1">VLOOKUP(CONCATENATE($F2960," ",$G2960),AllocFactorMatrix,(AD$4+1),FALSE)*$E2967</f>
        <v>0</v>
      </c>
    </row>
    <row r="2961" spans="1:30" s="51" customFormat="1" hidden="1" outlineLevel="1">
      <c r="A2961" s="56"/>
      <c r="B2961" s="111"/>
      <c r="C2961" s="55"/>
      <c r="D2961" s="55"/>
      <c r="F2961" s="52" t="str">
        <f>F2967</f>
        <v>RB_GUP</v>
      </c>
      <c r="G2961" s="55" t="str">
        <f>$G$9</f>
        <v>BULKTRAN</v>
      </c>
      <c r="H2961" s="53">
        <f t="shared" ca="1" si="1483"/>
        <v>8579.6378758643532</v>
      </c>
      <c r="I2961" s="54">
        <f ca="1">VLOOKUP(CONCATENATE($F2961," ",$G2961),AllocFactorMatrix,(I$4+1),FALSE)*$E2967</f>
        <v>4226.1836819305508</v>
      </c>
      <c r="J2961" s="54">
        <f ca="1">VLOOKUP(CONCATENATE($F2961," ",$G2961),AllocFactorMatrix,(J$4+1),FALSE)*$E2967</f>
        <v>208.91536049870189</v>
      </c>
      <c r="K2961" s="54">
        <f ca="1">VLOOKUP(CONCATENATE($F2961," ",$G2961),AllocFactorMatrix,(K$4+1),FALSE)*$E2967</f>
        <v>765.244992403379</v>
      </c>
      <c r="L2961" s="54">
        <f ca="1">VLOOKUP(CONCATENATE($F2961," ",$G2961),AllocFactorMatrix,(L$4+1),FALSE)*$E2967</f>
        <v>24.087195436767757</v>
      </c>
      <c r="M2961" s="54">
        <f ca="1">VLOOKUP(CONCATENATE($F2961," ",$G2961),AllocFactorMatrix,(M$4+1),FALSE)*$E2967</f>
        <v>2.2588201130717991</v>
      </c>
      <c r="N2961" s="54">
        <f t="shared" ca="1" si="1484"/>
        <v>791.59100795321854</v>
      </c>
      <c r="O2961" s="54">
        <f ca="1">VLOOKUP(CONCATENATE($F2961," ",$G2961),AllocFactorMatrix,(O$4+1),FALSE)*$E2967</f>
        <v>581.70523632146308</v>
      </c>
      <c r="P2961" s="54">
        <f ca="1">VLOOKUP(CONCATENATE($F2961," ",$G2961),AllocFactorMatrix,(P$4+1),FALSE)*$E2967</f>
        <v>108.3886328968875</v>
      </c>
      <c r="Q2961" s="54">
        <f ca="1">VLOOKUP(CONCATENATE($F2961," ",$G2961),AllocFactorMatrix,(Q$4+1),FALSE)*$E2967</f>
        <v>48.978805009706903</v>
      </c>
      <c r="R2961" s="54">
        <f ca="1">VLOOKUP(CONCATENATE($F2961," ",$G2961),AllocFactorMatrix,(R$4+1),FALSE)*$E2967</f>
        <v>2.2025221123386922</v>
      </c>
      <c r="S2961" s="54">
        <f t="shared" ref="S2961:S2967" ca="1" si="1486">SUBTOTAL(9,O2961:R2961)</f>
        <v>741.27519634039618</v>
      </c>
      <c r="T2961" s="54">
        <f ca="1">VLOOKUP(CONCATENATE($F2961," ",$G2961),AllocFactorMatrix,(T$4+1),FALSE)*$E2967</f>
        <v>20.32045384888233</v>
      </c>
      <c r="U2961" s="54">
        <f ca="1">VLOOKUP(CONCATENATE($F2961," ",$G2961),AllocFactorMatrix,(U$4+1),FALSE)*$E2967</f>
        <v>332.54076500058318</v>
      </c>
      <c r="V2961" s="54">
        <f ca="1">VLOOKUP(CONCATENATE($F2961," ",$G2961),AllocFactorMatrix,(V$4+1),FALSE)*$E2967</f>
        <v>1757.4872869061899</v>
      </c>
      <c r="W2961" s="54">
        <f ca="1">VLOOKUP(CONCATENATE($F2961," ",$G2961),AllocFactorMatrix,(W$4+1),FALSE)*$E2967</f>
        <v>317.37307495711468</v>
      </c>
      <c r="X2961" s="54">
        <f t="shared" ref="X2961:X2967" ca="1" si="1487">SUBTOTAL(9,T2961:W2961)</f>
        <v>2427.72158071277</v>
      </c>
      <c r="Y2961" s="54">
        <f ca="1">VLOOKUP(CONCATENATE($F2961," ",$G2961),AllocFactorMatrix,(Y$4+1),FALSE)*$E2967</f>
        <v>178.64075502415</v>
      </c>
      <c r="Z2961" s="54">
        <f ca="1">VLOOKUP(CONCATENATE($F2961," ",$G2961),AllocFactorMatrix,(Z$4+1),FALSE)*$E2967</f>
        <v>2.9921643620055125</v>
      </c>
      <c r="AA2961" s="54">
        <f t="shared" ca="1" si="1485"/>
        <v>181.63291938615552</v>
      </c>
      <c r="AB2961" s="54">
        <f ca="1">VLOOKUP(CONCATENATE($F2961," ",$G2961),AllocFactorMatrix,(AB$4+1),FALSE)*$E2967</f>
        <v>2.3181290425595615</v>
      </c>
      <c r="AC2961" s="54">
        <f ca="1">VLOOKUP(CONCATENATE($F2961," ",$G2961),AllocFactorMatrix,(AC$4+1),FALSE)*$E2967</f>
        <v>0</v>
      </c>
      <c r="AD2961" s="54">
        <f ca="1">VLOOKUP(CONCATENATE($F2961," ",$G2961),AllocFactorMatrix,(AD$4+1),FALSE)*$E2967</f>
        <v>0</v>
      </c>
    </row>
    <row r="2962" spans="1:30" s="51" customFormat="1" hidden="1" outlineLevel="1">
      <c r="A2962" s="56"/>
      <c r="B2962" s="111"/>
      <c r="C2962" s="55"/>
      <c r="D2962" s="55"/>
      <c r="F2962" s="52" t="str">
        <f>F2967</f>
        <v>RB_GUP</v>
      </c>
      <c r="G2962" s="55" t="str">
        <f>$G$10</f>
        <v>SUBTRAN</v>
      </c>
      <c r="H2962" s="53">
        <f t="shared" ca="1" si="1483"/>
        <v>1884.6888686132033</v>
      </c>
      <c r="I2962" s="54">
        <f ca="1">VLOOKUP(CONCATENATE($F2962," ",$G2962),AllocFactorMatrix,(I$4+1),FALSE)*$E2967</f>
        <v>917.59363018440615</v>
      </c>
      <c r="J2962" s="54">
        <f ca="1">VLOOKUP(CONCATENATE($F2962," ",$G2962),AllocFactorMatrix,(J$4+1),FALSE)*$E2967</f>
        <v>44.284268947679323</v>
      </c>
      <c r="K2962" s="54">
        <f ca="1">VLOOKUP(CONCATENATE($F2962," ",$G2962),AllocFactorMatrix,(K$4+1),FALSE)*$E2967</f>
        <v>161.104005135357</v>
      </c>
      <c r="L2962" s="54">
        <f ca="1">VLOOKUP(CONCATENATE($F2962," ",$G2962),AllocFactorMatrix,(L$4+1),FALSE)*$E2967</f>
        <v>4.9763511394154056</v>
      </c>
      <c r="M2962" s="54">
        <f ca="1">VLOOKUP(CONCATENATE($F2962," ",$G2962),AllocFactorMatrix,(M$4+1),FALSE)*$E2967</f>
        <v>0.6197782161336417</v>
      </c>
      <c r="N2962" s="54">
        <f t="shared" ca="1" si="1484"/>
        <v>166.70013449090607</v>
      </c>
      <c r="O2962" s="54">
        <f ca="1">VLOOKUP(CONCATENATE($F2962," ",$G2962),AllocFactorMatrix,(O$4+1),FALSE)*$E2967</f>
        <v>121.71659390556749</v>
      </c>
      <c r="P2962" s="54">
        <f ca="1">VLOOKUP(CONCATENATE($F2962," ",$G2962),AllocFactorMatrix,(P$4+1),FALSE)*$E2967</f>
        <v>22.62697284217807</v>
      </c>
      <c r="Q2962" s="54">
        <f ca="1">VLOOKUP(CONCATENATE($F2962," ",$G2962),AllocFactorMatrix,(Q$4+1),FALSE)*$E2967</f>
        <v>13.463318450205618</v>
      </c>
      <c r="R2962" s="54">
        <f ca="1">VLOOKUP(CONCATENATE($F2962," ",$G2962),AllocFactorMatrix,(R$4+1),FALSE)*$E2967</f>
        <v>0</v>
      </c>
      <c r="S2962" s="54">
        <f t="shared" ca="1" si="1486"/>
        <v>157.80688519795117</v>
      </c>
      <c r="T2962" s="54">
        <f ca="1">VLOOKUP(CONCATENATE($F2962," ",$G2962),AllocFactorMatrix,(T$4+1),FALSE)*$E2967</f>
        <v>4.2501344653361537</v>
      </c>
      <c r="U2962" s="54">
        <f ca="1">VLOOKUP(CONCATENATE($F2962," ",$G2962),AllocFactorMatrix,(U$4+1),FALSE)*$E2967</f>
        <v>69.577127789132717</v>
      </c>
      <c r="V2962" s="54">
        <f ca="1">VLOOKUP(CONCATENATE($F2962," ",$G2962),AllocFactorMatrix,(V$4+1),FALSE)*$E2967</f>
        <v>484.72180077728029</v>
      </c>
      <c r="W2962" s="54">
        <f ca="1">VLOOKUP(CONCATENATE($F2962," ",$G2962),AllocFactorMatrix,(W$4+1),FALSE)*$E2967</f>
        <v>0</v>
      </c>
      <c r="X2962" s="54">
        <f t="shared" ca="1" si="1487"/>
        <v>558.54906303174914</v>
      </c>
      <c r="Y2962" s="54">
        <f ca="1">VLOOKUP(CONCATENATE($F2962," ",$G2962),AllocFactorMatrix,(Y$4+1),FALSE)*$E2967</f>
        <v>36.633128767303674</v>
      </c>
      <c r="Z2962" s="54">
        <f ca="1">VLOOKUP(CONCATENATE($F2962," ",$G2962),AllocFactorMatrix,(Z$4+1),FALSE)*$E2967</f>
        <v>0.6106752518014168</v>
      </c>
      <c r="AA2962" s="54">
        <f t="shared" ca="1" si="1485"/>
        <v>37.243804019105092</v>
      </c>
      <c r="AB2962" s="54">
        <f ca="1">VLOOKUP(CONCATENATE($F2962," ",$G2962),AllocFactorMatrix,(AB$4+1),FALSE)*$E2967</f>
        <v>0.48918554038739981</v>
      </c>
      <c r="AC2962" s="54">
        <f ca="1">VLOOKUP(CONCATENATE($F2962," ",$G2962),AllocFactorMatrix,(AC$4+1),FALSE)*$E2967</f>
        <v>1.6633354147511892</v>
      </c>
      <c r="AD2962" s="54">
        <f ca="1">VLOOKUP(CONCATENATE($F2962," ",$G2962),AllocFactorMatrix,(AD$4+1),FALSE)*$E2967</f>
        <v>0.35856178626765134</v>
      </c>
    </row>
    <row r="2963" spans="1:30" s="51" customFormat="1" hidden="1" outlineLevel="1">
      <c r="A2963" s="56"/>
      <c r="B2963" s="111"/>
      <c r="C2963" s="55"/>
      <c r="D2963" s="55"/>
      <c r="F2963" s="52" t="str">
        <f>F2967</f>
        <v>RB_GUP</v>
      </c>
      <c r="G2963" s="55" t="str">
        <f>$G$11</f>
        <v>DISTPRI</v>
      </c>
      <c r="H2963" s="53">
        <f t="shared" ca="1" si="1483"/>
        <v>8647.5506537498295</v>
      </c>
      <c r="I2963" s="54">
        <f ca="1">VLOOKUP(CONCATENATE($F2963," ",$G2963),AllocFactorMatrix,(I$4+1),FALSE)*$E2967</f>
        <v>5779.5269244968667</v>
      </c>
      <c r="J2963" s="54">
        <f ca="1">VLOOKUP(CONCATENATE($F2963," ",$G2963),AllocFactorMatrix,(J$4+1),FALSE)*$E2967</f>
        <v>272.43181155225841</v>
      </c>
      <c r="K2963" s="54">
        <f ca="1">VLOOKUP(CONCATENATE($F2963," ",$G2963),AllocFactorMatrix,(K$4+1),FALSE)*$E2967</f>
        <v>989.21662780227439</v>
      </c>
      <c r="L2963" s="54">
        <f ca="1">VLOOKUP(CONCATENATE($F2963," ",$G2963),AllocFactorMatrix,(L$4+1),FALSE)*$E2967</f>
        <v>30.571941122079725</v>
      </c>
      <c r="M2963" s="54">
        <f ca="1">VLOOKUP(CONCATENATE($F2963," ",$G2963),AllocFactorMatrix,(M$4+1),FALSE)*$E2967</f>
        <v>0</v>
      </c>
      <c r="N2963" s="54">
        <f t="shared" ca="1" si="1484"/>
        <v>1019.7885689243541</v>
      </c>
      <c r="O2963" s="54">
        <f ca="1">VLOOKUP(CONCATENATE($F2963," ",$G2963),AllocFactorMatrix,(O$4+1),FALSE)*$E2967</f>
        <v>741.73957056894108</v>
      </c>
      <c r="P2963" s="54">
        <f ca="1">VLOOKUP(CONCATENATE($F2963," ",$G2963),AllocFactorMatrix,(P$4+1),FALSE)*$E2967</f>
        <v>138.14904493310078</v>
      </c>
      <c r="Q2963" s="54">
        <f ca="1">VLOOKUP(CONCATENATE($F2963," ",$G2963),AllocFactorMatrix,(Q$4+1),FALSE)*$E2967</f>
        <v>0</v>
      </c>
      <c r="R2963" s="54">
        <f ca="1">VLOOKUP(CONCATENATE($F2963," ",$G2963),AllocFactorMatrix,(R$4+1),FALSE)*$E2967</f>
        <v>0</v>
      </c>
      <c r="S2963" s="54">
        <f t="shared" ca="1" si="1486"/>
        <v>879.88861550204183</v>
      </c>
      <c r="T2963" s="54">
        <f ca="1">VLOOKUP(CONCATENATE($F2963," ",$G2963),AllocFactorMatrix,(T$4+1),FALSE)*$E2967</f>
        <v>26.442558591432242</v>
      </c>
      <c r="U2963" s="54">
        <f ca="1">VLOOKUP(CONCATENATE($F2963," ",$G2963),AllocFactorMatrix,(U$4+1),FALSE)*$E2967</f>
        <v>426.45863463917033</v>
      </c>
      <c r="V2963" s="54">
        <f ca="1">VLOOKUP(CONCATENATE($F2963," ",$G2963),AllocFactorMatrix,(V$4+1),FALSE)*$E2967</f>
        <v>0</v>
      </c>
      <c r="W2963" s="54">
        <f ca="1">VLOOKUP(CONCATENATE($F2963," ",$G2963),AllocFactorMatrix,(W$4+1),FALSE)*$E2967</f>
        <v>0</v>
      </c>
      <c r="X2963" s="54">
        <f t="shared" ca="1" si="1487"/>
        <v>452.90119323060259</v>
      </c>
      <c r="Y2963" s="54">
        <f ca="1">VLOOKUP(CONCATENATE($F2963," ",$G2963),AllocFactorMatrix,(Y$4+1),FALSE)*$E2967</f>
        <v>223.66856762469575</v>
      </c>
      <c r="Z2963" s="54">
        <f ca="1">VLOOKUP(CONCATENATE($F2963," ",$G2963),AllocFactorMatrix,(Z$4+1),FALSE)*$E2967</f>
        <v>3.7316672614308635</v>
      </c>
      <c r="AA2963" s="54">
        <f t="shared" ca="1" si="1485"/>
        <v>227.40023488612661</v>
      </c>
      <c r="AB2963" s="54">
        <f ca="1">VLOOKUP(CONCATENATE($F2963," ",$G2963),AllocFactorMatrix,(AB$4+1),FALSE)*$E2967</f>
        <v>3.0232757517569557</v>
      </c>
      <c r="AC2963" s="54">
        <f ca="1">VLOOKUP(CONCATENATE($F2963," ",$G2963),AllocFactorMatrix,(AC$4+1),FALSE)*$E2967</f>
        <v>10.357322703108077</v>
      </c>
      <c r="AD2963" s="54">
        <f ca="1">VLOOKUP(CONCATENATE($F2963," ",$G2963),AllocFactorMatrix,(AD$4+1),FALSE)*$E2967</f>
        <v>2.232706702714228</v>
      </c>
    </row>
    <row r="2964" spans="1:30" s="51" customFormat="1" hidden="1" outlineLevel="1">
      <c r="A2964" s="56"/>
      <c r="B2964" s="111"/>
      <c r="C2964" s="55"/>
      <c r="D2964" s="55"/>
      <c r="F2964" s="52" t="str">
        <f>F2967</f>
        <v>RB_GUP</v>
      </c>
      <c r="G2964" s="55" t="str">
        <f>$G$12</f>
        <v>DISTSEC</v>
      </c>
      <c r="H2964" s="53">
        <f t="shared" ca="1" si="1483"/>
        <v>4449.902338817883</v>
      </c>
      <c r="I2964" s="54">
        <f ca="1">VLOOKUP(CONCATENATE($F2964," ",$G2964),AllocFactorMatrix,(I$4+1),FALSE)*$E2967</f>
        <v>3327.198438229264</v>
      </c>
      <c r="J2964" s="54">
        <f ca="1">VLOOKUP(CONCATENATE($F2964," ",$G2964),AllocFactorMatrix,(J$4+1),FALSE)*$E2967</f>
        <v>160.40529711635051</v>
      </c>
      <c r="K2964" s="54">
        <f ca="1">VLOOKUP(CONCATENATE($F2964," ",$G2964),AllocFactorMatrix,(K$4+1),FALSE)*$E2967</f>
        <v>484.009628290997</v>
      </c>
      <c r="L2964" s="54">
        <f ca="1">VLOOKUP(CONCATENATE($F2964," ",$G2964),AllocFactorMatrix,(L$4+1),FALSE)*$E2967</f>
        <v>0</v>
      </c>
      <c r="M2964" s="54">
        <f ca="1">VLOOKUP(CONCATENATE($F2964," ",$G2964),AllocFactorMatrix,(M$4+1),FALSE)*$E2967</f>
        <v>0</v>
      </c>
      <c r="N2964" s="54">
        <f t="shared" ca="1" si="1484"/>
        <v>484.009628290997</v>
      </c>
      <c r="O2964" s="54">
        <f ca="1">VLOOKUP(CONCATENATE($F2964," ",$G2964),AllocFactorMatrix,(O$4+1),FALSE)*$E2967</f>
        <v>308.41281902770874</v>
      </c>
      <c r="P2964" s="54">
        <f ca="1">VLOOKUP(CONCATENATE($F2964," ",$G2964),AllocFactorMatrix,(P$4+1),FALSE)*$E2967</f>
        <v>0</v>
      </c>
      <c r="Q2964" s="54">
        <f ca="1">VLOOKUP(CONCATENATE($F2964," ",$G2964),AllocFactorMatrix,(Q$4+1),FALSE)*$E2967</f>
        <v>0</v>
      </c>
      <c r="R2964" s="54">
        <f ca="1">VLOOKUP(CONCATENATE($F2964," ",$G2964),AllocFactorMatrix,(R$4+1),FALSE)*$E2967</f>
        <v>0</v>
      </c>
      <c r="S2964" s="54">
        <f t="shared" ca="1" si="1486"/>
        <v>308.41281902770874</v>
      </c>
      <c r="T2964" s="54">
        <f ca="1">VLOOKUP(CONCATENATE($F2964," ",$G2964),AllocFactorMatrix,(T$4+1),FALSE)*$E2967</f>
        <v>8.3388356176157323</v>
      </c>
      <c r="U2964" s="54">
        <f ca="1">VLOOKUP(CONCATENATE($F2964," ",$G2964),AllocFactorMatrix,(U$4+1),FALSE)*$E2967</f>
        <v>0</v>
      </c>
      <c r="V2964" s="54">
        <f ca="1">VLOOKUP(CONCATENATE($F2964," ",$G2964),AllocFactorMatrix,(V$4+1),FALSE)*$E2967</f>
        <v>0</v>
      </c>
      <c r="W2964" s="54">
        <f ca="1">VLOOKUP(CONCATENATE($F2964," ",$G2964),AllocFactorMatrix,(W$4+1),FALSE)*$E2967</f>
        <v>0</v>
      </c>
      <c r="X2964" s="54">
        <f t="shared" ca="1" si="1487"/>
        <v>8.3388356176157323</v>
      </c>
      <c r="Y2964" s="54">
        <f ca="1">VLOOKUP(CONCATENATE($F2964," ",$G2964),AllocFactorMatrix,(Y$4+1),FALSE)*$E2967</f>
        <v>113.75624646709696</v>
      </c>
      <c r="Z2964" s="54">
        <f ca="1">VLOOKUP(CONCATENATE($F2964," ",$G2964),AllocFactorMatrix,(Z$4+1),FALSE)*$E2967</f>
        <v>0</v>
      </c>
      <c r="AA2964" s="54">
        <f t="shared" ca="1" si="1485"/>
        <v>113.75624646709696</v>
      </c>
      <c r="AB2964" s="54">
        <f ca="1">VLOOKUP(CONCATENATE($F2964," ",$G2964),AllocFactorMatrix,(AB$4+1),FALSE)*$E2967</f>
        <v>1.1804522289909745</v>
      </c>
      <c r="AC2964" s="54">
        <f ca="1">VLOOKUP(CONCATENATE($F2964," ",$G2964),AllocFactorMatrix,(AC$4+1),FALSE)*$E2967</f>
        <v>40.080893375124333</v>
      </c>
      <c r="AD2964" s="54">
        <f ca="1">VLOOKUP(CONCATENATE($F2964," ",$G2964),AllocFactorMatrix,(AD$4+1),FALSE)*$E2967</f>
        <v>6.5197284647347677</v>
      </c>
    </row>
    <row r="2965" spans="1:30" s="51" customFormat="1" hidden="1" outlineLevel="1">
      <c r="A2965" s="56"/>
      <c r="B2965" s="111"/>
      <c r="C2965" s="55"/>
      <c r="D2965" s="55"/>
      <c r="F2965" s="52" t="str">
        <f>F2967</f>
        <v>RB_GUP</v>
      </c>
      <c r="G2965" s="55" t="str">
        <f>$G$13</f>
        <v>ENERGY</v>
      </c>
      <c r="H2965" s="53">
        <f t="shared" ca="1" si="1483"/>
        <v>136.77611846684002</v>
      </c>
      <c r="I2965" s="54">
        <f ca="1">VLOOKUP(CONCATENATE($F2965," ",$G2965),AllocFactorMatrix,(I$4+1),FALSE)*$E2967</f>
        <v>51.322104741789865</v>
      </c>
      <c r="J2965" s="54">
        <f ca="1">VLOOKUP(CONCATENATE($F2965," ",$G2965),AllocFactorMatrix,(J$4+1),FALSE)*$E2967</f>
        <v>3.3260040201739476</v>
      </c>
      <c r="K2965" s="54">
        <f ca="1">VLOOKUP(CONCATENATE($F2965," ",$G2965),AllocFactorMatrix,(K$4+1),FALSE)*$E2967</f>
        <v>11.159104038928563</v>
      </c>
      <c r="L2965" s="54">
        <f ca="1">VLOOKUP(CONCATENATE($F2965," ",$G2965),AllocFactorMatrix,(L$4+1),FALSE)*$E2967</f>
        <v>0.35466166012794459</v>
      </c>
      <c r="M2965" s="54">
        <f ca="1">VLOOKUP(CONCATENATE($F2965," ",$G2965),AllocFactorMatrix,(M$4+1),FALSE)*$E2967</f>
        <v>3.2695658994522057E-2</v>
      </c>
      <c r="N2965" s="54">
        <f t="shared" ca="1" si="1484"/>
        <v>11.54646135805103</v>
      </c>
      <c r="O2965" s="54">
        <f ca="1">VLOOKUP(CONCATENATE($F2965," ",$G2965),AllocFactorMatrix,(O$4+1),FALSE)*$E2967</f>
        <v>10.173910858157996</v>
      </c>
      <c r="P2965" s="54">
        <f ca="1">VLOOKUP(CONCATENATE($F2965," ",$G2965),AllocFactorMatrix,(P$4+1),FALSE)*$E2967</f>
        <v>1.8860473101096651</v>
      </c>
      <c r="Q2965" s="54">
        <f ca="1">VLOOKUP(CONCATENATE($F2965," ",$G2965),AllocFactorMatrix,(Q$4+1),FALSE)*$E2967</f>
        <v>0.85697162258479254</v>
      </c>
      <c r="R2965" s="54">
        <f ca="1">VLOOKUP(CONCATENATE($F2965," ",$G2965),AllocFactorMatrix,(R$4+1),FALSE)*$E2967</f>
        <v>3.9707041586443413E-2</v>
      </c>
      <c r="S2965" s="54">
        <f t="shared" ca="1" si="1486"/>
        <v>12.956636832438896</v>
      </c>
      <c r="T2965" s="54">
        <f ca="1">VLOOKUP(CONCATENATE($F2965," ",$G2965),AllocFactorMatrix,(T$4+1),FALSE)*$E2967</f>
        <v>0.38988354360710659</v>
      </c>
      <c r="U2965" s="54">
        <f ca="1">VLOOKUP(CONCATENATE($F2965," ",$G2965),AllocFactorMatrix,(U$4+1),FALSE)*$E2967</f>
        <v>6.845770949152703</v>
      </c>
      <c r="V2965" s="54">
        <f ca="1">VLOOKUP(CONCATENATE($F2965," ",$G2965),AllocFactorMatrix,(V$4+1),FALSE)*$E2967</f>
        <v>38.867445229879223</v>
      </c>
      <c r="W2965" s="54">
        <f ca="1">VLOOKUP(CONCATENATE($F2965," ",$G2965),AllocFactorMatrix,(W$4+1),FALSE)*$E2967</f>
        <v>7.3740640395545922</v>
      </c>
      <c r="X2965" s="54">
        <f t="shared" ca="1" si="1487"/>
        <v>53.477163762193619</v>
      </c>
      <c r="Y2965" s="54">
        <f ca="1">VLOOKUP(CONCATENATE($F2965," ",$G2965),AllocFactorMatrix,(Y$4+1),FALSE)*$E2967</f>
        <v>2.7564191284474933</v>
      </c>
      <c r="Z2965" s="54">
        <f ca="1">VLOOKUP(CONCATENATE($F2965," ",$G2965),AllocFactorMatrix,(Z$4+1),FALSE)*$E2967</f>
        <v>4.4870109253225099E-2</v>
      </c>
      <c r="AA2965" s="54">
        <f t="shared" ca="1" si="1485"/>
        <v>2.8012892377007184</v>
      </c>
      <c r="AB2965" s="54">
        <f ca="1">VLOOKUP(CONCATENATE($F2965," ",$G2965),AllocFactorMatrix,(AB$4+1),FALSE)*$E2967</f>
        <v>5.004899750309548E-2</v>
      </c>
      <c r="AC2965" s="54">
        <f ca="1">VLOOKUP(CONCATENATE($F2965," ",$G2965),AllocFactorMatrix,(AC$4+1),FALSE)*$E2967</f>
        <v>1.0822425513298901</v>
      </c>
      <c r="AD2965" s="54">
        <f ca="1">VLOOKUP(CONCATENATE($F2965," ",$G2965),AllocFactorMatrix,(AD$4+1),FALSE)*$E2967</f>
        <v>0.21416696565894572</v>
      </c>
    </row>
    <row r="2966" spans="1:30" s="51" customFormat="1" hidden="1" outlineLevel="1">
      <c r="A2966" s="56"/>
      <c r="B2966" s="111"/>
      <c r="C2966" s="55"/>
      <c r="D2966" s="55"/>
      <c r="F2966" s="52" t="str">
        <f>F2967</f>
        <v>RB_GUP</v>
      </c>
      <c r="G2966" s="55" t="str">
        <f>$G$14</f>
        <v>CUSTOMER</v>
      </c>
      <c r="H2966" s="53">
        <f t="shared" ca="1" si="1483"/>
        <v>2142.120605210227</v>
      </c>
      <c r="I2966" s="54">
        <f ca="1">VLOOKUP(CONCATENATE($F2966," ",$G2966),AllocFactorMatrix,(I$4+1),FALSE)*$E2967</f>
        <v>1001.7383979399243</v>
      </c>
      <c r="J2966" s="54">
        <f ca="1">VLOOKUP(CONCATENATE($F2966," ",$G2966),AllocFactorMatrix,(J$4+1),FALSE)*$E2967</f>
        <v>262.43887444442026</v>
      </c>
      <c r="K2966" s="54">
        <f ca="1">VLOOKUP(CONCATENATE($F2966," ",$G2966),AllocFactorMatrix,(K$4+1),FALSE)*$E2967</f>
        <v>74.498874113167957</v>
      </c>
      <c r="L2966" s="54">
        <f ca="1">VLOOKUP(CONCATENATE($F2966," ",$G2966),AllocFactorMatrix,(L$4+1),FALSE)*$E2967</f>
        <v>24.047824636953852</v>
      </c>
      <c r="M2966" s="54">
        <f ca="1">VLOOKUP(CONCATENATE($F2966," ",$G2966),AllocFactorMatrix,(M$4+1),FALSE)*$E2967</f>
        <v>3.9034462296203145</v>
      </c>
      <c r="N2966" s="54">
        <f t="shared" ca="1" si="1484"/>
        <v>102.45014497974212</v>
      </c>
      <c r="O2966" s="54">
        <f ca="1">VLOOKUP(CONCATENATE($F2966," ",$G2966),AllocFactorMatrix,(O$4+1),FALSE)*$E2967</f>
        <v>21.141695304473995</v>
      </c>
      <c r="P2966" s="54">
        <f ca="1">VLOOKUP(CONCATENATE($F2966," ",$G2966),AllocFactorMatrix,(P$4+1),FALSE)*$E2967</f>
        <v>6.2603185999246236</v>
      </c>
      <c r="Q2966" s="54">
        <f ca="1">VLOOKUP(CONCATENATE($F2966," ",$G2966),AllocFactorMatrix,(Q$4+1),FALSE)*$E2967</f>
        <v>13.598895410143431</v>
      </c>
      <c r="R2966" s="54">
        <f ca="1">VLOOKUP(CONCATENATE($F2966," ",$G2966),AllocFactorMatrix,(R$4+1),FALSE)*$E2967</f>
        <v>2.3896515260112619</v>
      </c>
      <c r="S2966" s="54">
        <f t="shared" ca="1" si="1486"/>
        <v>43.390560840553313</v>
      </c>
      <c r="T2966" s="54">
        <f ca="1">VLOOKUP(CONCATENATE($F2966," ",$G2966),AllocFactorMatrix,(T$4+1),FALSE)*$E2967</f>
        <v>0.14551108684049621</v>
      </c>
      <c r="U2966" s="54">
        <f ca="1">VLOOKUP(CONCATENATE($F2966," ",$G2966),AllocFactorMatrix,(U$4+1),FALSE)*$E2967</f>
        <v>3.7141159606449934</v>
      </c>
      <c r="V2966" s="54">
        <f ca="1">VLOOKUP(CONCATENATE($F2966," ",$G2966),AllocFactorMatrix,(V$4+1),FALSE)*$E2967</f>
        <v>19.998625052974152</v>
      </c>
      <c r="W2966" s="54">
        <f ca="1">VLOOKUP(CONCATENATE($F2966," ",$G2966),AllocFactorMatrix,(W$4+1),FALSE)*$E2967</f>
        <v>3.5845168993092362</v>
      </c>
      <c r="X2966" s="54">
        <f t="shared" ca="1" si="1487"/>
        <v>27.442768999768877</v>
      </c>
      <c r="Y2966" s="54">
        <f ca="1">VLOOKUP(CONCATENATE($F2966," ",$G2966),AllocFactorMatrix,(Y$4+1),FALSE)*$E2967</f>
        <v>5.8525571745235228</v>
      </c>
      <c r="Z2966" s="54">
        <f ca="1">VLOOKUP(CONCATENATE($F2966," ",$G2966),AllocFactorMatrix,(Z$4+1),FALSE)*$E2967</f>
        <v>0.10609448799061542</v>
      </c>
      <c r="AA2966" s="54">
        <f t="shared" ca="1" si="1485"/>
        <v>5.9586516625141384</v>
      </c>
      <c r="AB2966" s="54">
        <f ca="1">VLOOKUP(CONCATENATE($F2966," ",$G2966),AllocFactorMatrix,(AB$4+1),FALSE)*$E2967</f>
        <v>0.10986199796692385</v>
      </c>
      <c r="AC2966" s="54">
        <f ca="1">VLOOKUP(CONCATENATE($F2966," ",$G2966),AllocFactorMatrix,(AC$4+1),FALSE)*$E2967</f>
        <v>622.38144822599202</v>
      </c>
      <c r="AD2966" s="54">
        <f ca="1">VLOOKUP(CONCATENATE($F2966," ",$G2966),AllocFactorMatrix,(AD$4+1),FALSE)*$E2967</f>
        <v>76.209896119345117</v>
      </c>
    </row>
    <row r="2967" spans="1:30" s="51" customFormat="1" collapsed="1">
      <c r="A2967" s="56"/>
      <c r="B2967" s="111"/>
      <c r="C2967" s="55"/>
      <c r="D2967" s="98" t="s">
        <v>467</v>
      </c>
      <c r="E2967" s="61">
        <v>42028</v>
      </c>
      <c r="F2967" s="57" t="s">
        <v>74</v>
      </c>
      <c r="G2967" s="55" t="str">
        <f>$G$15</f>
        <v>TOTAL</v>
      </c>
      <c r="H2967" s="53">
        <f t="shared" ca="1" si="1483"/>
        <v>42028</v>
      </c>
      <c r="I2967" s="54">
        <f ca="1">VLOOKUP(CONCATENATE($F2967," ",$G2967),AllocFactorMatrix,(I$4+1),FALSE)*$E2967</f>
        <v>23277.16341399357</v>
      </c>
      <c r="J2967" s="54">
        <f ca="1">VLOOKUP(CONCATENATE($F2967," ",$G2967),AllocFactorMatrix,(J$4+1),FALSE)*$E2967</f>
        <v>1345.9651677279037</v>
      </c>
      <c r="K2967" s="54">
        <f ca="1">VLOOKUP(CONCATENATE($F2967," ",$G2967),AllocFactorMatrix,(K$4+1),FALSE)*$E2967</f>
        <v>3929.0317298177551</v>
      </c>
      <c r="L2967" s="54">
        <f ca="1">VLOOKUP(CONCATENATE($F2967," ",$G2967),AllocFactorMatrix,(L$4+1),FALSE)*$E2967</f>
        <v>129.48362465452138</v>
      </c>
      <c r="M2967" s="54">
        <f ca="1">VLOOKUP(CONCATENATE($F2967," ",$G2967),AllocFactorMatrix,(M$4+1),FALSE)*$E2967</f>
        <v>11.076487918172642</v>
      </c>
      <c r="N2967" s="54">
        <f t="shared" ca="1" si="1484"/>
        <v>4069.5918423904491</v>
      </c>
      <c r="O2967" s="54">
        <f ca="1">VLOOKUP(CONCATENATE($F2967," ",$G2967),AllocFactorMatrix,(O$4+1),FALSE)*$E2967</f>
        <v>2882.4012828878499</v>
      </c>
      <c r="P2967" s="54">
        <f ca="1">VLOOKUP(CONCATENATE($F2967," ",$G2967),AllocFactorMatrix,(P$4+1),FALSE)*$E2967</f>
        <v>481.8093758448465</v>
      </c>
      <c r="Q2967" s="54">
        <f ca="1">VLOOKUP(CONCATENATE($F2967," ",$G2967),AllocFactorMatrix,(Q$4+1),FALSE)*$E2967</f>
        <v>169.30699128388275</v>
      </c>
      <c r="R2967" s="54">
        <f ca="1">VLOOKUP(CONCATENATE($F2967," ",$G2967),AllocFactorMatrix,(R$4+1),FALSE)*$E2967</f>
        <v>8.7874101499080925</v>
      </c>
      <c r="S2967" s="54">
        <f t="shared" ca="1" si="1486"/>
        <v>3542.3050601664872</v>
      </c>
      <c r="T2967" s="54">
        <f ca="1">VLOOKUP(CONCATENATE($F2967," ",$G2967),AllocFactorMatrix,(T$4+1),FALSE)*$E2967</f>
        <v>98.226263441928182</v>
      </c>
      <c r="U2967" s="54">
        <f ca="1">VLOOKUP(CONCATENATE($F2967," ",$G2967),AllocFactorMatrix,(U$4+1),FALSE)*$E2967</f>
        <v>1466.545756195206</v>
      </c>
      <c r="V2967" s="54">
        <f ca="1">VLOOKUP(CONCATENATE($F2967," ",$G2967),AllocFactorMatrix,(V$4+1),FALSE)*$E2967</f>
        <v>5616.951158904385</v>
      </c>
      <c r="W2967" s="54">
        <f ca="1">VLOOKUP(CONCATENATE($F2967," ",$G2967),AllocFactorMatrix,(W$4+1),FALSE)*$E2967</f>
        <v>927.12390346140035</v>
      </c>
      <c r="X2967" s="54">
        <f t="shared" ca="1" si="1487"/>
        <v>8108.8470820029188</v>
      </c>
      <c r="Y2967" s="54">
        <f ca="1">VLOOKUP(CONCATENATE($F2967," ",$G2967),AllocFactorMatrix,(Y$4+1),FALSE)*$E2967</f>
        <v>898.35170106892917</v>
      </c>
      <c r="Z2967" s="54">
        <f ca="1">VLOOKUP(CONCATENATE($F2967," ",$G2967),AllocFactorMatrix,(Z$4+1),FALSE)*$E2967</f>
        <v>13.130830089158678</v>
      </c>
      <c r="AA2967" s="54">
        <f t="shared" ca="1" si="1485"/>
        <v>911.4825311580878</v>
      </c>
      <c r="AB2967" s="54">
        <f ca="1">VLOOKUP(CONCATENATE($F2967," ",$G2967),AllocFactorMatrix,(AB$4+1),FALSE)*$E2967</f>
        <v>11.544600251558347</v>
      </c>
      <c r="AC2967" s="54">
        <f ca="1">VLOOKUP(CONCATENATE($F2967," ",$G2967),AllocFactorMatrix,(AC$4+1),FALSE)*$E2967</f>
        <v>675.56524227030559</v>
      </c>
      <c r="AD2967" s="54">
        <f ca="1">VLOOKUP(CONCATENATE($F2967," ",$G2967),AllocFactorMatrix,(AD$4+1),FALSE)*$E2967</f>
        <v>85.535060038720729</v>
      </c>
    </row>
    <row r="2968" spans="1:30" s="51" customFormat="1" hidden="1" outlineLevel="1">
      <c r="A2968" s="56"/>
      <c r="B2968" s="111"/>
      <c r="C2968" s="55"/>
      <c r="D2968" s="55"/>
      <c r="F2968" s="52" t="str">
        <f>F2975</f>
        <v>RB_GUP</v>
      </c>
      <c r="G2968" s="55" t="str">
        <f>$G$8</f>
        <v>PRODUCTION</v>
      </c>
      <c r="H2968" s="53">
        <f t="shared" ca="1" si="1483"/>
        <v>55361.894408780616</v>
      </c>
      <c r="I2968" s="54">
        <f ca="1">VLOOKUP(CONCATENATE($F2968," ",$G2968),AllocFactorMatrix,(I$4+1),FALSE)*$E2975</f>
        <v>27270.32750523631</v>
      </c>
      <c r="J2968" s="54">
        <f ca="1">VLOOKUP(CONCATENATE($F2968," ",$G2968),AllocFactorMatrix,(J$4+1),FALSE)*$E2975</f>
        <v>1348.0697315720056</v>
      </c>
      <c r="K2968" s="54">
        <f ca="1">VLOOKUP(CONCATENATE($F2968," ",$G2968),AllocFactorMatrix,(K$4+1),FALSE)*$E2975</f>
        <v>4937.9021678133377</v>
      </c>
      <c r="L2968" s="54">
        <f ca="1">VLOOKUP(CONCATENATE($F2968," ",$G2968),AllocFactorMatrix,(L$4+1),FALSE)*$E2975</f>
        <v>155.42762872607307</v>
      </c>
      <c r="M2968" s="54">
        <f ca="1">VLOOKUP(CONCATENATE($F2968," ",$G2968),AllocFactorMatrix,(M$4+1),FALSE)*$E2975</f>
        <v>14.575505679569542</v>
      </c>
      <c r="N2968" s="54">
        <f t="shared" ca="1" si="1484"/>
        <v>5107.9053022189801</v>
      </c>
      <c r="O2968" s="54">
        <f ca="1">VLOOKUP(CONCATENATE($F2968," ",$G2968),AllocFactorMatrix,(O$4+1),FALSE)*$E2975</f>
        <v>3753.5737913669468</v>
      </c>
      <c r="P2968" s="54">
        <f ca="1">VLOOKUP(CONCATENATE($F2968," ",$G2968),AllocFactorMatrix,(P$4+1),FALSE)*$E2975</f>
        <v>699.40015375591179</v>
      </c>
      <c r="Q2968" s="54">
        <f ca="1">VLOOKUP(CONCATENATE($F2968," ",$G2968),AllocFactorMatrix,(Q$4+1),FALSE)*$E2975</f>
        <v>316.04590665109777</v>
      </c>
      <c r="R2968" s="54">
        <f ca="1">VLOOKUP(CONCATENATE($F2968," ",$G2968),AllocFactorMatrix,(R$4+1),FALSE)*$E2975</f>
        <v>14.212231143148886</v>
      </c>
      <c r="S2968" s="54">
        <f ca="1">SUBTOTAL(9,O2968:R2968)</f>
        <v>4783.2320829171049</v>
      </c>
      <c r="T2968" s="54">
        <f ca="1">VLOOKUP(CONCATENATE($F2968," ",$G2968),AllocFactorMatrix,(T$4+1),FALSE)*$E2975</f>
        <v>131.12194670651971</v>
      </c>
      <c r="U2968" s="54">
        <f ca="1">VLOOKUP(CONCATENATE($F2968," ",$G2968),AllocFactorMatrix,(U$4+1),FALSE)*$E2975</f>
        <v>2145.788317053265</v>
      </c>
      <c r="V2968" s="54">
        <f ca="1">VLOOKUP(CONCATENATE($F2968," ",$G2968),AllocFactorMatrix,(V$4+1),FALSE)*$E2975</f>
        <v>11340.551548939658</v>
      </c>
      <c r="W2968" s="54">
        <f ca="1">VLOOKUP(CONCATENATE($F2968," ",$G2968),AllocFactorMatrix,(W$4+1),FALSE)*$E2975</f>
        <v>2047.9156484440414</v>
      </c>
      <c r="X2968" s="54">
        <f ca="1">SUBTOTAL(9,T2968:W2968)</f>
        <v>15665.377461143484</v>
      </c>
      <c r="Y2968" s="54">
        <f ca="1">VLOOKUP(CONCATENATE($F2968," ",$G2968),AllocFactorMatrix,(Y$4+1),FALSE)*$E2975</f>
        <v>1152.7165551559465</v>
      </c>
      <c r="Z2968" s="54">
        <f ca="1">VLOOKUP(CONCATENATE($F2968," ",$G2968),AllocFactorMatrix,(Z$4+1),FALSE)*$E2975</f>
        <v>19.307561677989479</v>
      </c>
      <c r="AA2968" s="54">
        <f t="shared" ca="1" si="1485"/>
        <v>1172.024116833936</v>
      </c>
      <c r="AB2968" s="54">
        <f ca="1">VLOOKUP(CONCATENATE($F2968," ",$G2968),AllocFactorMatrix,(AB$4+1),FALSE)*$E2975</f>
        <v>14.958208858806994</v>
      </c>
      <c r="AC2968" s="54">
        <f ca="1">VLOOKUP(CONCATENATE($F2968," ",$G2968),AllocFactorMatrix,(AC$4+1),FALSE)*$E2975</f>
        <v>0</v>
      </c>
      <c r="AD2968" s="54">
        <f ca="1">VLOOKUP(CONCATENATE($F2968," ",$G2968),AllocFactorMatrix,(AD$4+1),FALSE)*$E2975</f>
        <v>0</v>
      </c>
    </row>
    <row r="2969" spans="1:30" s="51" customFormat="1" hidden="1" outlineLevel="1">
      <c r="A2969" s="56"/>
      <c r="B2969" s="111"/>
      <c r="C2969" s="55"/>
      <c r="D2969" s="55"/>
      <c r="F2969" s="52" t="str">
        <f>F2975</f>
        <v>RB_GUP</v>
      </c>
      <c r="G2969" s="55" t="str">
        <f>$G$9</f>
        <v>BULKTRAN</v>
      </c>
      <c r="H2969" s="53">
        <f t="shared" ca="1" si="1483"/>
        <v>29343.022952290532</v>
      </c>
      <c r="I2969" s="54">
        <f ca="1">VLOOKUP(CONCATENATE($F2969," ",$G2969),AllocFactorMatrix,(I$4+1),FALSE)*$E2975</f>
        <v>14453.873994884731</v>
      </c>
      <c r="J2969" s="54">
        <f ca="1">VLOOKUP(CONCATENATE($F2969," ",$G2969),AllocFactorMatrix,(J$4+1),FALSE)*$E2975</f>
        <v>714.50663849630985</v>
      </c>
      <c r="K2969" s="54">
        <f ca="1">VLOOKUP(CONCATENATE($F2969," ",$G2969),AllocFactorMatrix,(K$4+1),FALSE)*$E2975</f>
        <v>2617.196867875447</v>
      </c>
      <c r="L2969" s="54">
        <f ca="1">VLOOKUP(CONCATENATE($F2969," ",$G2969),AllocFactorMatrix,(L$4+1),FALSE)*$E2975</f>
        <v>82.380065310877526</v>
      </c>
      <c r="M2969" s="54">
        <f ca="1">VLOOKUP(CONCATENATE($F2969," ",$G2969),AllocFactorMatrix,(M$4+1),FALSE)*$E2975</f>
        <v>7.725338922452349</v>
      </c>
      <c r="N2969" s="54">
        <f t="shared" ca="1" si="1484"/>
        <v>2707.3022721087768</v>
      </c>
      <c r="O2969" s="54">
        <f ca="1">VLOOKUP(CONCATENATE($F2969," ",$G2969),AllocFactorMatrix,(O$4+1),FALSE)*$E2975</f>
        <v>1989.4767527270099</v>
      </c>
      <c r="P2969" s="54">
        <f ca="1">VLOOKUP(CONCATENATE($F2969," ",$G2969),AllocFactorMatrix,(P$4+1),FALSE)*$E2975</f>
        <v>370.69748034561991</v>
      </c>
      <c r="Q2969" s="54">
        <f ca="1">VLOOKUP(CONCATENATE($F2969," ",$G2969),AllocFactorMatrix,(Q$4+1),FALSE)*$E2975</f>
        <v>167.51128898092369</v>
      </c>
      <c r="R2969" s="54">
        <f ca="1">VLOOKUP(CONCATENATE($F2969," ",$G2969),AllocFactorMatrix,(R$4+1),FALSE)*$E2975</f>
        <v>7.5327954198498928</v>
      </c>
      <c r="S2969" s="54">
        <f t="shared" ref="S2969:S2975" ca="1" si="1488">SUBTOTAL(9,O2969:R2969)</f>
        <v>2535.2183174734037</v>
      </c>
      <c r="T2969" s="54">
        <f ca="1">VLOOKUP(CONCATENATE($F2969," ",$G2969),AllocFactorMatrix,(T$4+1),FALSE)*$E2975</f>
        <v>69.497518696690236</v>
      </c>
      <c r="U2969" s="54">
        <f ca="1">VLOOKUP(CONCATENATE($F2969," ",$G2969),AllocFactorMatrix,(U$4+1),FALSE)*$E2975</f>
        <v>1137.3150523560203</v>
      </c>
      <c r="V2969" s="54">
        <f ca="1">VLOOKUP(CONCATENATE($F2969," ",$G2969),AllocFactorMatrix,(V$4+1),FALSE)*$E2975</f>
        <v>6010.7420084850301</v>
      </c>
      <c r="W2969" s="54">
        <f ca="1">VLOOKUP(CONCATENATE($F2969," ",$G2969),AllocFactorMatrix,(W$4+1),FALSE)*$E2975</f>
        <v>1085.4403831079449</v>
      </c>
      <c r="X2969" s="54">
        <f t="shared" ref="X2969:X2975" ca="1" si="1489">SUBTOTAL(9,T2969:W2969)</f>
        <v>8302.9949626456855</v>
      </c>
      <c r="Y2969" s="54">
        <f ca="1">VLOOKUP(CONCATENATE($F2969," ",$G2969),AllocFactorMatrix,(Y$4+1),FALSE)*$E2975</f>
        <v>610.96515385971963</v>
      </c>
      <c r="Z2969" s="54">
        <f ca="1">VLOOKUP(CONCATENATE($F2969," ",$G2969),AllocFactorMatrix,(Z$4+1),FALSE)*$E2975</f>
        <v>10.23343278838656</v>
      </c>
      <c r="AA2969" s="54">
        <f t="shared" ca="1" si="1485"/>
        <v>621.19858664810624</v>
      </c>
      <c r="AB2969" s="54">
        <f ca="1">VLOOKUP(CONCATENATE($F2969," ",$G2969),AllocFactorMatrix,(AB$4+1),FALSE)*$E2975</f>
        <v>7.9281800335126302</v>
      </c>
      <c r="AC2969" s="54">
        <f ca="1">VLOOKUP(CONCATENATE($F2969," ",$G2969),AllocFactorMatrix,(AC$4+1),FALSE)*$E2975</f>
        <v>0</v>
      </c>
      <c r="AD2969" s="54">
        <f ca="1">VLOOKUP(CONCATENATE($F2969," ",$G2969),AllocFactorMatrix,(AD$4+1),FALSE)*$E2975</f>
        <v>0</v>
      </c>
    </row>
    <row r="2970" spans="1:30" s="51" customFormat="1" hidden="1" outlineLevel="1">
      <c r="A2970" s="56"/>
      <c r="B2970" s="111"/>
      <c r="C2970" s="55"/>
      <c r="D2970" s="55"/>
      <c r="F2970" s="52" t="str">
        <f>F2975</f>
        <v>RB_GUP</v>
      </c>
      <c r="G2970" s="55" t="str">
        <f>$G$10</f>
        <v>SUBTRAN</v>
      </c>
      <c r="H2970" s="53">
        <f t="shared" ca="1" si="1483"/>
        <v>6445.7812240790236</v>
      </c>
      <c r="I2970" s="54">
        <f ca="1">VLOOKUP(CONCATENATE($F2970," ",$G2970),AllocFactorMatrix,(I$4+1),FALSE)*$E2975</f>
        <v>3138.2409538659076</v>
      </c>
      <c r="J2970" s="54">
        <f ca="1">VLOOKUP(CONCATENATE($F2970," ",$G2970),AllocFactorMatrix,(J$4+1),FALSE)*$E2975</f>
        <v>151.45561374013701</v>
      </c>
      <c r="K2970" s="54">
        <f ca="1">VLOOKUP(CONCATENATE($F2970," ",$G2970),AllocFactorMatrix,(K$4+1),FALSE)*$E2975</f>
        <v>550.9881173063452</v>
      </c>
      <c r="L2970" s="54">
        <f ca="1">VLOOKUP(CONCATENATE($F2970," ",$G2970),AllocFactorMatrix,(L$4+1),FALSE)*$E2975</f>
        <v>17.019504530989604</v>
      </c>
      <c r="M2970" s="54">
        <f ca="1">VLOOKUP(CONCATENATE($F2970," ",$G2970),AllocFactorMatrix,(M$4+1),FALSE)*$E2975</f>
        <v>2.1196892787863688</v>
      </c>
      <c r="N2970" s="54">
        <f t="shared" ca="1" si="1484"/>
        <v>570.12731111612118</v>
      </c>
      <c r="O2970" s="54">
        <f ca="1">VLOOKUP(CONCATENATE($F2970," ",$G2970),AllocFactorMatrix,(O$4+1),FALSE)*$E2975</f>
        <v>416.2801344673162</v>
      </c>
      <c r="P2970" s="54">
        <f ca="1">VLOOKUP(CONCATENATE($F2970," ",$G2970),AllocFactorMatrix,(P$4+1),FALSE)*$E2975</f>
        <v>77.385991466684914</v>
      </c>
      <c r="Q2970" s="54">
        <f ca="1">VLOOKUP(CONCATENATE($F2970," ",$G2970),AllocFactorMatrix,(Q$4+1),FALSE)*$E2975</f>
        <v>46.04558700661714</v>
      </c>
      <c r="R2970" s="54">
        <f ca="1">VLOOKUP(CONCATENATE($F2970," ",$G2970),AllocFactorMatrix,(R$4+1),FALSE)*$E2975</f>
        <v>0</v>
      </c>
      <c r="S2970" s="54">
        <f t="shared" ca="1" si="1488"/>
        <v>539.71171294061821</v>
      </c>
      <c r="T2970" s="54">
        <f ca="1">VLOOKUP(CONCATENATE($F2970," ",$G2970),AllocFactorMatrix,(T$4+1),FALSE)*$E2975</f>
        <v>14.53578752053282</v>
      </c>
      <c r="U2970" s="54">
        <f ca="1">VLOOKUP(CONCATENATE($F2970," ",$G2970),AllocFactorMatrix,(U$4+1),FALSE)*$E2975</f>
        <v>237.95914084139497</v>
      </c>
      <c r="V2970" s="54">
        <f ca="1">VLOOKUP(CONCATENATE($F2970," ",$G2970),AllocFactorMatrix,(V$4+1),FALSE)*$E2975</f>
        <v>1657.7859265709883</v>
      </c>
      <c r="W2970" s="54">
        <f ca="1">VLOOKUP(CONCATENATE($F2970," ",$G2970),AllocFactorMatrix,(W$4+1),FALSE)*$E2975</f>
        <v>0</v>
      </c>
      <c r="X2970" s="54">
        <f t="shared" ca="1" si="1489"/>
        <v>1910.2808549329161</v>
      </c>
      <c r="Y2970" s="54">
        <f ca="1">VLOOKUP(CONCATENATE($F2970," ",$G2970),AllocFactorMatrix,(Y$4+1),FALSE)*$E2975</f>
        <v>125.28812448566342</v>
      </c>
      <c r="Z2970" s="54">
        <f ca="1">VLOOKUP(CONCATENATE($F2970," ",$G2970),AllocFactorMatrix,(Z$4+1),FALSE)*$E2975</f>
        <v>2.0885564390093232</v>
      </c>
      <c r="AA2970" s="54">
        <f t="shared" ca="1" si="1485"/>
        <v>127.37668092467274</v>
      </c>
      <c r="AB2970" s="54">
        <f ca="1">VLOOKUP(CONCATENATE($F2970," ",$G2970),AllocFactorMatrix,(AB$4+1),FALSE)*$E2975</f>
        <v>1.6730522601538131</v>
      </c>
      <c r="AC2970" s="54">
        <f ca="1">VLOOKUP(CONCATENATE($F2970," ",$G2970),AllocFactorMatrix,(AC$4+1),FALSE)*$E2975</f>
        <v>5.6887353474093745</v>
      </c>
      <c r="AD2970" s="54">
        <f ca="1">VLOOKUP(CONCATENATE($F2970," ",$G2970),AllocFactorMatrix,(AD$4+1),FALSE)*$E2975</f>
        <v>1.2263089510879874</v>
      </c>
    </row>
    <row r="2971" spans="1:30" s="51" customFormat="1" hidden="1" outlineLevel="1">
      <c r="A2971" s="56"/>
      <c r="B2971" s="111"/>
      <c r="C2971" s="55"/>
      <c r="D2971" s="55"/>
      <c r="F2971" s="52" t="str">
        <f>F2975</f>
        <v>RB_GUP</v>
      </c>
      <c r="G2971" s="55" t="str">
        <f>$G$11</f>
        <v>DISTPRI</v>
      </c>
      <c r="H2971" s="53">
        <f t="shared" ca="1" si="1483"/>
        <v>29575.28988815425</v>
      </c>
      <c r="I2971" s="54">
        <f ca="1">VLOOKUP(CONCATENATE($F2971," ",$G2971),AllocFactorMatrix,(I$4+1),FALSE)*$E2975</f>
        <v>19766.427633964384</v>
      </c>
      <c r="J2971" s="54">
        <f ca="1">VLOOKUP(CONCATENATE($F2971," ",$G2971),AllocFactorMatrix,(J$4+1),FALSE)*$E2975</f>
        <v>931.73779767559893</v>
      </c>
      <c r="K2971" s="54">
        <f ca="1">VLOOKUP(CONCATENATE($F2971," ",$G2971),AllocFactorMatrix,(K$4+1),FALSE)*$E2975</f>
        <v>3383.1971272406759</v>
      </c>
      <c r="L2971" s="54">
        <f ca="1">VLOOKUP(CONCATENATE($F2971," ",$G2971),AllocFactorMatrix,(L$4+1),FALSE)*$E2975</f>
        <v>104.55839547317545</v>
      </c>
      <c r="M2971" s="54">
        <f ca="1">VLOOKUP(CONCATENATE($F2971," ",$G2971),AllocFactorMatrix,(M$4+1),FALSE)*$E2975</f>
        <v>0</v>
      </c>
      <c r="N2971" s="54">
        <f t="shared" ca="1" si="1484"/>
        <v>3487.7555227138514</v>
      </c>
      <c r="O2971" s="54">
        <f ca="1">VLOOKUP(CONCATENATE($F2971," ",$G2971),AllocFactorMatrix,(O$4+1),FALSE)*$E2975</f>
        <v>2536.8065131343155</v>
      </c>
      <c r="P2971" s="54">
        <f ca="1">VLOOKUP(CONCATENATE($F2971," ",$G2971),AllocFactorMatrix,(P$4+1),FALSE)*$E2975</f>
        <v>472.48038378316772</v>
      </c>
      <c r="Q2971" s="54">
        <f ca="1">VLOOKUP(CONCATENATE($F2971," ",$G2971),AllocFactorMatrix,(Q$4+1),FALSE)*$E2975</f>
        <v>0</v>
      </c>
      <c r="R2971" s="54">
        <f ca="1">VLOOKUP(CONCATENATE($F2971," ",$G2971),AllocFactorMatrix,(R$4+1),FALSE)*$E2975</f>
        <v>0</v>
      </c>
      <c r="S2971" s="54">
        <f t="shared" ca="1" si="1488"/>
        <v>3009.2868969174833</v>
      </c>
      <c r="T2971" s="54">
        <f ca="1">VLOOKUP(CONCATENATE($F2971," ",$G2971),AllocFactorMatrix,(T$4+1),FALSE)*$E2975</f>
        <v>90.435588878221168</v>
      </c>
      <c r="U2971" s="54">
        <f ca="1">VLOOKUP(CONCATENATE($F2971," ",$G2971),AllocFactorMatrix,(U$4+1),FALSE)*$E2975</f>
        <v>1458.5214067859451</v>
      </c>
      <c r="V2971" s="54">
        <f ca="1">VLOOKUP(CONCATENATE($F2971," ",$G2971),AllocFactorMatrix,(V$4+1),FALSE)*$E2975</f>
        <v>0</v>
      </c>
      <c r="W2971" s="54">
        <f ca="1">VLOOKUP(CONCATENATE($F2971," ",$G2971),AllocFactorMatrix,(W$4+1),FALSE)*$E2975</f>
        <v>0</v>
      </c>
      <c r="X2971" s="54">
        <f t="shared" ca="1" si="1489"/>
        <v>1548.9569956641662</v>
      </c>
      <c r="Y2971" s="54">
        <f ca="1">VLOOKUP(CONCATENATE($F2971," ",$G2971),AllocFactorMatrix,(Y$4+1),FALSE)*$E2975</f>
        <v>764.96374421352766</v>
      </c>
      <c r="Z2971" s="54">
        <f ca="1">VLOOKUP(CONCATENATE($F2971," ",$G2971),AllocFactorMatrix,(Z$4+1),FALSE)*$E2975</f>
        <v>12.762589713781548</v>
      </c>
      <c r="AA2971" s="54">
        <f t="shared" ca="1" si="1485"/>
        <v>777.72633392730916</v>
      </c>
      <c r="AB2971" s="54">
        <f ca="1">VLOOKUP(CONCATENATE($F2971," ",$G2971),AllocFactorMatrix,(AB$4+1),FALSE)*$E2975</f>
        <v>10.339836139759043</v>
      </c>
      <c r="AC2971" s="54">
        <f ca="1">VLOOKUP(CONCATENATE($F2971," ",$G2971),AllocFactorMatrix,(AC$4+1),FALSE)*$E2975</f>
        <v>35.422842105787851</v>
      </c>
      <c r="AD2971" s="54">
        <f ca="1">VLOOKUP(CONCATENATE($F2971," ",$G2971),AllocFactorMatrix,(AD$4+1),FALSE)*$E2975</f>
        <v>7.6360290459084519</v>
      </c>
    </row>
    <row r="2972" spans="1:30" s="51" customFormat="1" hidden="1" outlineLevel="1">
      <c r="A2972" s="56"/>
      <c r="B2972" s="111"/>
      <c r="C2972" s="55"/>
      <c r="D2972" s="55"/>
      <c r="F2972" s="52" t="str">
        <f>F2975</f>
        <v>RB_GUP</v>
      </c>
      <c r="G2972" s="55" t="str">
        <f>$G$12</f>
        <v>DISTSEC</v>
      </c>
      <c r="H2972" s="53">
        <f t="shared" ca="1" si="1483"/>
        <v>15219.009048237929</v>
      </c>
      <c r="I2972" s="54">
        <f ca="1">VLOOKUP(CONCATENATE($F2972," ",$G2972),AllocFactorMatrix,(I$4+1),FALSE)*$E2975</f>
        <v>11379.275157338827</v>
      </c>
      <c r="J2972" s="54">
        <f ca="1">VLOOKUP(CONCATENATE($F2972," ",$G2972),AllocFactorMatrix,(J$4+1),FALSE)*$E2975</f>
        <v>548.59848201691977</v>
      </c>
      <c r="K2972" s="54">
        <f ca="1">VLOOKUP(CONCATENATE($F2972," ",$G2972),AllocFactorMatrix,(K$4+1),FALSE)*$E2975</f>
        <v>1655.3502417654806</v>
      </c>
      <c r="L2972" s="54">
        <f ca="1">VLOOKUP(CONCATENATE($F2972," ",$G2972),AllocFactorMatrix,(L$4+1),FALSE)*$E2975</f>
        <v>0</v>
      </c>
      <c r="M2972" s="54">
        <f ca="1">VLOOKUP(CONCATENATE($F2972," ",$G2972),AllocFactorMatrix,(M$4+1),FALSE)*$E2975</f>
        <v>0</v>
      </c>
      <c r="N2972" s="54">
        <f t="shared" ca="1" si="1484"/>
        <v>1655.3502417654806</v>
      </c>
      <c r="O2972" s="54">
        <f ca="1">VLOOKUP(CONCATENATE($F2972," ",$G2972),AllocFactorMatrix,(O$4+1),FALSE)*$E2975</f>
        <v>1054.7956170701395</v>
      </c>
      <c r="P2972" s="54">
        <f ca="1">VLOOKUP(CONCATENATE($F2972," ",$G2972),AllocFactorMatrix,(P$4+1),FALSE)*$E2975</f>
        <v>0</v>
      </c>
      <c r="Q2972" s="54">
        <f ca="1">VLOOKUP(CONCATENATE($F2972," ",$G2972),AllocFactorMatrix,(Q$4+1),FALSE)*$E2975</f>
        <v>0</v>
      </c>
      <c r="R2972" s="54">
        <f ca="1">VLOOKUP(CONCATENATE($F2972," ",$G2972),AllocFactorMatrix,(R$4+1),FALSE)*$E2975</f>
        <v>0</v>
      </c>
      <c r="S2972" s="54">
        <f t="shared" ca="1" si="1488"/>
        <v>1054.7956170701395</v>
      </c>
      <c r="T2972" s="54">
        <f ca="1">VLOOKUP(CONCATENATE($F2972," ",$G2972),AllocFactorMatrix,(T$4+1),FALSE)*$E2975</f>
        <v>28.519460665281901</v>
      </c>
      <c r="U2972" s="54">
        <f ca="1">VLOOKUP(CONCATENATE($F2972," ",$G2972),AllocFactorMatrix,(U$4+1),FALSE)*$E2975</f>
        <v>0</v>
      </c>
      <c r="V2972" s="54">
        <f ca="1">VLOOKUP(CONCATENATE($F2972," ",$G2972),AllocFactorMatrix,(V$4+1),FALSE)*$E2975</f>
        <v>0</v>
      </c>
      <c r="W2972" s="54">
        <f ca="1">VLOOKUP(CONCATENATE($F2972," ",$G2972),AllocFactorMatrix,(W$4+1),FALSE)*$E2975</f>
        <v>0</v>
      </c>
      <c r="X2972" s="54">
        <f t="shared" ca="1" si="1489"/>
        <v>28.519460665281901</v>
      </c>
      <c r="Y2972" s="54">
        <f ca="1">VLOOKUP(CONCATENATE($F2972," ",$G2972),AllocFactorMatrix,(Y$4+1),FALSE)*$E2975</f>
        <v>389.05513255291828</v>
      </c>
      <c r="Z2972" s="54">
        <f ca="1">VLOOKUP(CONCATENATE($F2972," ",$G2972),AllocFactorMatrix,(Z$4+1),FALSE)*$E2975</f>
        <v>0</v>
      </c>
      <c r="AA2972" s="54">
        <f t="shared" ca="1" si="1485"/>
        <v>389.05513255291828</v>
      </c>
      <c r="AB2972" s="54">
        <f ca="1">VLOOKUP(CONCATENATE($F2972," ",$G2972),AllocFactorMatrix,(AB$4+1),FALSE)*$E2975</f>
        <v>4.0372376259382721</v>
      </c>
      <c r="AC2972" s="54">
        <f ca="1">VLOOKUP(CONCATENATE($F2972," ",$G2972),AllocFactorMatrix,(AC$4+1),FALSE)*$E2975</f>
        <v>137.07974523762724</v>
      </c>
      <c r="AD2972" s="54">
        <f ca="1">VLOOKUP(CONCATENATE($F2972," ",$G2972),AllocFactorMatrix,(AD$4+1),FALSE)*$E2975</f>
        <v>22.297973964797535</v>
      </c>
    </row>
    <row r="2973" spans="1:30" s="51" customFormat="1" hidden="1" outlineLevel="1">
      <c r="A2973" s="56"/>
      <c r="B2973" s="111"/>
      <c r="C2973" s="55"/>
      <c r="D2973" s="55"/>
      <c r="F2973" s="52" t="str">
        <f>F2975</f>
        <v>RB_GUP</v>
      </c>
      <c r="G2973" s="55" t="str">
        <f>$G$13</f>
        <v>ENERGY</v>
      </c>
      <c r="H2973" s="53">
        <f t="shared" ca="1" si="1483"/>
        <v>467.78486942764624</v>
      </c>
      <c r="I2973" s="54">
        <f ca="1">VLOOKUP(CONCATENATE($F2973," ",$G2973),AllocFactorMatrix,(I$4+1),FALSE)*$E2975</f>
        <v>175.5255547130516</v>
      </c>
      <c r="J2973" s="54">
        <f ca="1">VLOOKUP(CONCATENATE($F2973," ",$G2973),AllocFactorMatrix,(J$4+1),FALSE)*$E2975</f>
        <v>11.375190155510207</v>
      </c>
      <c r="K2973" s="54">
        <f ca="1">VLOOKUP(CONCATENATE($F2973," ",$G2973),AllocFactorMatrix,(K$4+1),FALSE)*$E2975</f>
        <v>38.164996084789969</v>
      </c>
      <c r="L2973" s="54">
        <f ca="1">VLOOKUP(CONCATENATE($F2973," ",$G2973),AllocFactorMatrix,(L$4+1),FALSE)*$E2975</f>
        <v>1.212970219023761</v>
      </c>
      <c r="M2973" s="54">
        <f ca="1">VLOOKUP(CONCATENATE($F2973," ",$G2973),AllocFactorMatrix,(M$4+1),FALSE)*$E2975</f>
        <v>0.11182167431744565</v>
      </c>
      <c r="N2973" s="54">
        <f t="shared" ca="1" si="1484"/>
        <v>39.489787978131176</v>
      </c>
      <c r="O2973" s="54">
        <f ca="1">VLOOKUP(CONCATENATE($F2973," ",$G2973),AllocFactorMatrix,(O$4+1),FALSE)*$E2975</f>
        <v>34.795559456571148</v>
      </c>
      <c r="P2973" s="54">
        <f ca="1">VLOOKUP(CONCATENATE($F2973," ",$G2973),AllocFactorMatrix,(P$4+1),FALSE)*$E2975</f>
        <v>6.4504271987211661</v>
      </c>
      <c r="Q2973" s="54">
        <f ca="1">VLOOKUP(CONCATENATE($F2973," ",$G2973),AllocFactorMatrix,(Q$4+1),FALSE)*$E2975</f>
        <v>2.9309090144359828</v>
      </c>
      <c r="R2973" s="54">
        <f ca="1">VLOOKUP(CONCATENATE($F2973," ",$G2973),AllocFactorMatrix,(R$4+1),FALSE)*$E2975</f>
        <v>0.13580114329955717</v>
      </c>
      <c r="S2973" s="54">
        <f t="shared" ca="1" si="1488"/>
        <v>44.312696813027856</v>
      </c>
      <c r="T2973" s="54">
        <f ca="1">VLOOKUP(CONCATENATE($F2973," ",$G2973),AllocFactorMatrix,(T$4+1),FALSE)*$E2975</f>
        <v>1.3334317758290162</v>
      </c>
      <c r="U2973" s="54">
        <f ca="1">VLOOKUP(CONCATENATE($F2973," ",$G2973),AllocFactorMatrix,(U$4+1),FALSE)*$E2975</f>
        <v>23.413064396598941</v>
      </c>
      <c r="V2973" s="54">
        <f ca="1">VLOOKUP(CONCATENATE($F2973," ",$G2973),AllocFactorMatrix,(V$4+1),FALSE)*$E2975</f>
        <v>132.92965903439634</v>
      </c>
      <c r="W2973" s="54">
        <f ca="1">VLOOKUP(CONCATENATE($F2973," ",$G2973),AllocFactorMatrix,(W$4+1),FALSE)*$E2975</f>
        <v>25.219867492660548</v>
      </c>
      <c r="X2973" s="54">
        <f t="shared" ca="1" si="1489"/>
        <v>182.89602269948483</v>
      </c>
      <c r="Y2973" s="54">
        <f ca="1">VLOOKUP(CONCATENATE($F2973," ",$G2973),AllocFactorMatrix,(Y$4+1),FALSE)*$E2975</f>
        <v>9.427165915673223</v>
      </c>
      <c r="Z2973" s="54">
        <f ca="1">VLOOKUP(CONCATENATE($F2973," ",$G2973),AllocFactorMatrix,(Z$4+1),FALSE)*$E2975</f>
        <v>0.15345923274838971</v>
      </c>
      <c r="AA2973" s="54">
        <f t="shared" ca="1" si="1485"/>
        <v>9.5806251484216123</v>
      </c>
      <c r="AB2973" s="54">
        <f ca="1">VLOOKUP(CONCATENATE($F2973," ",$G2973),AllocFactorMatrix,(AB$4+1),FALSE)*$E2975</f>
        <v>0.17117142981101743</v>
      </c>
      <c r="AC2973" s="54">
        <f ca="1">VLOOKUP(CONCATENATE($F2973," ",$G2973),AllocFactorMatrix,(AC$4+1),FALSE)*$E2975</f>
        <v>3.701352957209648</v>
      </c>
      <c r="AD2973" s="54">
        <f ca="1">VLOOKUP(CONCATENATE($F2973," ",$G2973),AllocFactorMatrix,(AD$4+1),FALSE)*$E2975</f>
        <v>0.73246753299826783</v>
      </c>
    </row>
    <row r="2974" spans="1:30" s="51" customFormat="1" hidden="1" outlineLevel="1">
      <c r="A2974" s="56"/>
      <c r="B2974" s="111"/>
      <c r="C2974" s="55"/>
      <c r="D2974" s="55"/>
      <c r="F2974" s="52" t="str">
        <f>F2975</f>
        <v>RB_GUP</v>
      </c>
      <c r="G2974" s="55" t="str">
        <f>$G$14</f>
        <v>CUSTOMER</v>
      </c>
      <c r="H2974" s="53">
        <f t="shared" ca="1" si="1483"/>
        <v>7326.2176090299981</v>
      </c>
      <c r="I2974" s="54">
        <f ca="1">VLOOKUP(CONCATENATE($F2974," ",$G2974),AllocFactorMatrix,(I$4+1),FALSE)*$E2975</f>
        <v>3426.0225464330156</v>
      </c>
      <c r="J2974" s="54">
        <f ca="1">VLOOKUP(CONCATENATE($F2974," ",$G2974),AllocFactorMatrix,(J$4+1),FALSE)*$E2975</f>
        <v>897.56118239665273</v>
      </c>
      <c r="K2974" s="54">
        <f ca="1">VLOOKUP(CONCATENATE($F2974," ",$G2974),AllocFactorMatrix,(K$4+1),FALSE)*$E2975</f>
        <v>254.79189269421931</v>
      </c>
      <c r="L2974" s="54">
        <f ca="1">VLOOKUP(CONCATENATE($F2974," ",$G2974),AllocFactorMatrix,(L$4+1),FALSE)*$E2975</f>
        <v>82.245414140361419</v>
      </c>
      <c r="M2974" s="54">
        <f ca="1">VLOOKUP(CONCATENATE($F2974," ",$G2974),AllocFactorMatrix,(M$4+1),FALSE)*$E2975</f>
        <v>13.350087027681411</v>
      </c>
      <c r="N2974" s="54">
        <f t="shared" ca="1" si="1484"/>
        <v>350.38739386226212</v>
      </c>
      <c r="O2974" s="54">
        <f ca="1">VLOOKUP(CONCATENATE($F2974," ",$G2974),AllocFactorMatrix,(O$4+1),FALSE)*$E2975</f>
        <v>72.306227785518871</v>
      </c>
      <c r="P2974" s="54">
        <f ca="1">VLOOKUP(CONCATENATE($F2974," ",$G2974),AllocFactorMatrix,(P$4+1),FALSE)*$E2975</f>
        <v>21.410772228860889</v>
      </c>
      <c r="Q2974" s="54">
        <f ca="1">VLOOKUP(CONCATENATE($F2974," ",$G2974),AllocFactorMatrix,(Q$4+1),FALSE)*$E2975</f>
        <v>46.509270661430634</v>
      </c>
      <c r="R2974" s="54">
        <f ca="1">VLOOKUP(CONCATENATE($F2974," ",$G2974),AllocFactorMatrix,(R$4+1),FALSE)*$E2975</f>
        <v>8.1727924406903192</v>
      </c>
      <c r="S2974" s="54">
        <f t="shared" ca="1" si="1488"/>
        <v>148.39906311650071</v>
      </c>
      <c r="T2974" s="54">
        <f ca="1">VLOOKUP(CONCATENATE($F2974," ",$G2974),AllocFactorMatrix,(T$4+1),FALSE)*$E2975</f>
        <v>0.4976591346570402</v>
      </c>
      <c r="U2974" s="54">
        <f ca="1">VLOOKUP(CONCATENATE($F2974," ",$G2974),AllocFactorMatrix,(U$4+1),FALSE)*$E2975</f>
        <v>12.70256291203842</v>
      </c>
      <c r="V2974" s="54">
        <f ca="1">VLOOKUP(CONCATENATE($F2974," ",$G2974),AllocFactorMatrix,(V$4+1),FALSE)*$E2975</f>
        <v>68.396839404431617</v>
      </c>
      <c r="W2974" s="54">
        <f ca="1">VLOOKUP(CONCATENATE($F2974," ",$G2974),AllocFactorMatrix,(W$4+1),FALSE)*$E2975</f>
        <v>12.25932413128891</v>
      </c>
      <c r="X2974" s="54">
        <f t="shared" ca="1" si="1489"/>
        <v>93.856385582415982</v>
      </c>
      <c r="Y2974" s="54">
        <f ca="1">VLOOKUP(CONCATENATE($F2974," ",$G2974),AllocFactorMatrix,(Y$4+1),FALSE)*$E2975</f>
        <v>20.016196719064354</v>
      </c>
      <c r="Z2974" s="54">
        <f ca="1">VLOOKUP(CONCATENATE($F2974," ",$G2974),AllocFactorMatrix,(Z$4+1),FALSE)*$E2975</f>
        <v>0.36285132790718261</v>
      </c>
      <c r="AA2974" s="54">
        <f t="shared" ca="1" si="1485"/>
        <v>20.379048046971537</v>
      </c>
      <c r="AB2974" s="54">
        <f ca="1">VLOOKUP(CONCATENATE($F2974," ",$G2974),AllocFactorMatrix,(AB$4+1),FALSE)*$E2975</f>
        <v>0.37573650246901275</v>
      </c>
      <c r="AC2974" s="54">
        <f ca="1">VLOOKUP(CONCATENATE($F2974," ",$G2974),AllocFactorMatrix,(AC$4+1),FALSE)*$E2975</f>
        <v>2128.5925332291777</v>
      </c>
      <c r="AD2974" s="54">
        <f ca="1">VLOOKUP(CONCATENATE($F2974," ",$G2974),AllocFactorMatrix,(AD$4+1),FALSE)*$E2975</f>
        <v>260.64371986053459</v>
      </c>
    </row>
    <row r="2975" spans="1:30" s="51" customFormat="1" collapsed="1">
      <c r="A2975" s="56"/>
      <c r="B2975" s="111"/>
      <c r="C2975" s="55"/>
      <c r="D2975" s="98" t="s">
        <v>468</v>
      </c>
      <c r="E2975" s="61">
        <v>143739</v>
      </c>
      <c r="F2975" s="57" t="s">
        <v>74</v>
      </c>
      <c r="G2975" s="55" t="str">
        <f>$G$15</f>
        <v>TOTAL</v>
      </c>
      <c r="H2975" s="53">
        <f t="shared" ca="1" si="1483"/>
        <v>143739.00000000003</v>
      </c>
      <c r="I2975" s="54">
        <f ca="1">VLOOKUP(CONCATENATE($F2975," ",$G2975),AllocFactorMatrix,(I$4+1),FALSE)*$E2975</f>
        <v>79609.693346436237</v>
      </c>
      <c r="J2975" s="54">
        <f ca="1">VLOOKUP(CONCATENATE($F2975," ",$G2975),AllocFactorMatrix,(J$4+1),FALSE)*$E2975</f>
        <v>4603.3046360531343</v>
      </c>
      <c r="K2975" s="54">
        <f ca="1">VLOOKUP(CONCATENATE($F2975," ",$G2975),AllocFactorMatrix,(K$4+1),FALSE)*$E2975</f>
        <v>13437.591410780296</v>
      </c>
      <c r="L2975" s="54">
        <f ca="1">VLOOKUP(CONCATENATE($F2975," ",$G2975),AllocFactorMatrix,(L$4+1),FALSE)*$E2975</f>
        <v>442.84397840050082</v>
      </c>
      <c r="M2975" s="54">
        <f ca="1">VLOOKUP(CONCATENATE($F2975," ",$G2975),AllocFactorMatrix,(M$4+1),FALSE)*$E2975</f>
        <v>37.882442582807116</v>
      </c>
      <c r="N2975" s="54">
        <f t="shared" ca="1" si="1484"/>
        <v>13918.317831763605</v>
      </c>
      <c r="O2975" s="54">
        <f ca="1">VLOOKUP(CONCATENATE($F2975," ",$G2975),AllocFactorMatrix,(O$4+1),FALSE)*$E2975</f>
        <v>9858.0345960078193</v>
      </c>
      <c r="P2975" s="54">
        <f ca="1">VLOOKUP(CONCATENATE($F2975," ",$G2975),AllocFactorMatrix,(P$4+1),FALSE)*$E2975</f>
        <v>1647.825208778966</v>
      </c>
      <c r="Q2975" s="54">
        <f ca="1">VLOOKUP(CONCATENATE($F2975," ",$G2975),AllocFactorMatrix,(Q$4+1),FALSE)*$E2975</f>
        <v>579.04296231450519</v>
      </c>
      <c r="R2975" s="54">
        <f ca="1">VLOOKUP(CONCATENATE($F2975," ",$G2975),AllocFactorMatrix,(R$4+1),FALSE)*$E2975</f>
        <v>30.053620146988656</v>
      </c>
      <c r="S2975" s="54">
        <f t="shared" ca="1" si="1488"/>
        <v>12114.956387248279</v>
      </c>
      <c r="T2975" s="54">
        <f ca="1">VLOOKUP(CONCATENATE($F2975," ",$G2975),AllocFactorMatrix,(T$4+1),FALSE)*$E2975</f>
        <v>335.94139337773186</v>
      </c>
      <c r="U2975" s="54">
        <f ca="1">VLOOKUP(CONCATENATE($F2975," ",$G2975),AllocFactorMatrix,(U$4+1),FALSE)*$E2975</f>
        <v>5015.6995443452624</v>
      </c>
      <c r="V2975" s="54">
        <f ca="1">VLOOKUP(CONCATENATE($F2975," ",$G2975),AllocFactorMatrix,(V$4+1),FALSE)*$E2975</f>
        <v>19210.405982434506</v>
      </c>
      <c r="W2975" s="54">
        <f ca="1">VLOOKUP(CONCATENATE($F2975," ",$G2975),AllocFactorMatrix,(W$4+1),FALSE)*$E2975</f>
        <v>3170.8352231759359</v>
      </c>
      <c r="X2975" s="54">
        <f t="shared" ca="1" si="1489"/>
        <v>27732.882143333434</v>
      </c>
      <c r="Y2975" s="54">
        <f ca="1">VLOOKUP(CONCATENATE($F2975," ",$G2975),AllocFactorMatrix,(Y$4+1),FALSE)*$E2975</f>
        <v>3072.432072902513</v>
      </c>
      <c r="Z2975" s="54">
        <f ca="1">VLOOKUP(CONCATENATE($F2975," ",$G2975),AllocFactorMatrix,(Z$4+1),FALSE)*$E2975</f>
        <v>44.908451179822485</v>
      </c>
      <c r="AA2975" s="54">
        <f t="shared" ca="1" si="1485"/>
        <v>3117.3405240823354</v>
      </c>
      <c r="AB2975" s="54">
        <f ca="1">VLOOKUP(CONCATENATE($F2975," ",$G2975),AllocFactorMatrix,(AB$4+1),FALSE)*$E2975</f>
        <v>39.483422850450779</v>
      </c>
      <c r="AC2975" s="54">
        <f ca="1">VLOOKUP(CONCATENATE($F2975," ",$G2975),AllocFactorMatrix,(AC$4+1),FALSE)*$E2975</f>
        <v>2310.4852088772118</v>
      </c>
      <c r="AD2975" s="54">
        <f ca="1">VLOOKUP(CONCATENATE($F2975," ",$G2975),AllocFactorMatrix,(AD$4+1),FALSE)*$E2975</f>
        <v>292.5364993553269</v>
      </c>
    </row>
    <row r="2976" spans="1:30" s="51" customFormat="1" hidden="1" outlineLevel="1">
      <c r="A2976" s="56"/>
      <c r="B2976" s="111"/>
      <c r="C2976" s="55"/>
      <c r="D2976" s="55"/>
      <c r="F2976" s="52" t="str">
        <f>F2983</f>
        <v>PROD_ENERGY</v>
      </c>
      <c r="G2976" s="55" t="str">
        <f>$G$8</f>
        <v>PRODUCTION</v>
      </c>
      <c r="H2976" s="53">
        <f t="shared" si="1483"/>
        <v>0</v>
      </c>
      <c r="I2976" s="54">
        <f>VLOOKUP(CONCATENATE($F2976," ",$G2976),AllocFactorMatrix,(I$4+1),FALSE)*$E2983</f>
        <v>0</v>
      </c>
      <c r="J2976" s="54">
        <f>VLOOKUP(CONCATENATE($F2976," ",$G2976),AllocFactorMatrix,(J$4+1),FALSE)*$E2983</f>
        <v>0</v>
      </c>
      <c r="K2976" s="54">
        <f>VLOOKUP(CONCATENATE($F2976," ",$G2976),AllocFactorMatrix,(K$4+1),FALSE)*$E2983</f>
        <v>0</v>
      </c>
      <c r="L2976" s="54">
        <f>VLOOKUP(CONCATENATE($F2976," ",$G2976),AllocFactorMatrix,(L$4+1),FALSE)*$E2983</f>
        <v>0</v>
      </c>
      <c r="M2976" s="54">
        <f>VLOOKUP(CONCATENATE($F2976," ",$G2976),AllocFactorMatrix,(M$4+1),FALSE)*$E2983</f>
        <v>0</v>
      </c>
      <c r="N2976" s="54">
        <f t="shared" si="1484"/>
        <v>0</v>
      </c>
      <c r="O2976" s="54">
        <f>VLOOKUP(CONCATENATE($F2976," ",$G2976),AllocFactorMatrix,(O$4+1),FALSE)*$E2983</f>
        <v>0</v>
      </c>
      <c r="P2976" s="54">
        <f>VLOOKUP(CONCATENATE($F2976," ",$G2976),AllocFactorMatrix,(P$4+1),FALSE)*$E2983</f>
        <v>0</v>
      </c>
      <c r="Q2976" s="54">
        <f>VLOOKUP(CONCATENATE($F2976," ",$G2976),AllocFactorMatrix,(Q$4+1),FALSE)*$E2983</f>
        <v>0</v>
      </c>
      <c r="R2976" s="54">
        <f>VLOOKUP(CONCATENATE($F2976," ",$G2976),AllocFactorMatrix,(R$4+1),FALSE)*$E2983</f>
        <v>0</v>
      </c>
      <c r="S2976" s="54">
        <f>SUBTOTAL(9,O2976:R2976)</f>
        <v>0</v>
      </c>
      <c r="T2976" s="54">
        <f>VLOOKUP(CONCATENATE($F2976," ",$G2976),AllocFactorMatrix,(T$4+1),FALSE)*$E2983</f>
        <v>0</v>
      </c>
      <c r="U2976" s="54">
        <f>VLOOKUP(CONCATENATE($F2976," ",$G2976),AllocFactorMatrix,(U$4+1),FALSE)*$E2983</f>
        <v>0</v>
      </c>
      <c r="V2976" s="54">
        <f>VLOOKUP(CONCATENATE($F2976," ",$G2976),AllocFactorMatrix,(V$4+1),FALSE)*$E2983</f>
        <v>0</v>
      </c>
      <c r="W2976" s="54">
        <f>VLOOKUP(CONCATENATE($F2976," ",$G2976),AllocFactorMatrix,(W$4+1),FALSE)*$E2983</f>
        <v>0</v>
      </c>
      <c r="X2976" s="54">
        <f>SUBTOTAL(9,T2976:W2976)</f>
        <v>0</v>
      </c>
      <c r="Y2976" s="54">
        <f>VLOOKUP(CONCATENATE($F2976," ",$G2976),AllocFactorMatrix,(Y$4+1),FALSE)*$E2983</f>
        <v>0</v>
      </c>
      <c r="Z2976" s="54">
        <f>VLOOKUP(CONCATENATE($F2976," ",$G2976),AllocFactorMatrix,(Z$4+1),FALSE)*$E2983</f>
        <v>0</v>
      </c>
      <c r="AA2976" s="54">
        <f t="shared" si="1485"/>
        <v>0</v>
      </c>
      <c r="AB2976" s="54">
        <f>VLOOKUP(CONCATENATE($F2976," ",$G2976),AllocFactorMatrix,(AB$4+1),FALSE)*$E2983</f>
        <v>0</v>
      </c>
      <c r="AC2976" s="54">
        <f>VLOOKUP(CONCATENATE($F2976," ",$G2976),AllocFactorMatrix,(AC$4+1),FALSE)*$E2983</f>
        <v>0</v>
      </c>
      <c r="AD2976" s="54">
        <f>VLOOKUP(CONCATENATE($F2976," ",$G2976),AllocFactorMatrix,(AD$4+1),FALSE)*$E2983</f>
        <v>0</v>
      </c>
    </row>
    <row r="2977" spans="1:30" s="51" customFormat="1" hidden="1" outlineLevel="1">
      <c r="A2977" s="56"/>
      <c r="B2977" s="111"/>
      <c r="C2977" s="55"/>
      <c r="D2977" s="55"/>
      <c r="F2977" s="52" t="str">
        <f>F2983</f>
        <v>PROD_ENERGY</v>
      </c>
      <c r="G2977" s="55" t="str">
        <f>$G$9</f>
        <v>BULKTRAN</v>
      </c>
      <c r="H2977" s="53">
        <f t="shared" si="1483"/>
        <v>0</v>
      </c>
      <c r="I2977" s="54">
        <f>VLOOKUP(CONCATENATE($F2977," ",$G2977),AllocFactorMatrix,(I$4+1),FALSE)*$E2983</f>
        <v>0</v>
      </c>
      <c r="J2977" s="54">
        <f>VLOOKUP(CONCATENATE($F2977," ",$G2977),AllocFactorMatrix,(J$4+1),FALSE)*$E2983</f>
        <v>0</v>
      </c>
      <c r="K2977" s="54">
        <f>VLOOKUP(CONCATENATE($F2977," ",$G2977),AllocFactorMatrix,(K$4+1),FALSE)*$E2983</f>
        <v>0</v>
      </c>
      <c r="L2977" s="54">
        <f>VLOOKUP(CONCATENATE($F2977," ",$G2977),AllocFactorMatrix,(L$4+1),FALSE)*$E2983</f>
        <v>0</v>
      </c>
      <c r="M2977" s="54">
        <f>VLOOKUP(CONCATENATE($F2977," ",$G2977),AllocFactorMatrix,(M$4+1),FALSE)*$E2983</f>
        <v>0</v>
      </c>
      <c r="N2977" s="54">
        <f t="shared" si="1484"/>
        <v>0</v>
      </c>
      <c r="O2977" s="54">
        <f>VLOOKUP(CONCATENATE($F2977," ",$G2977),AllocFactorMatrix,(O$4+1),FALSE)*$E2983</f>
        <v>0</v>
      </c>
      <c r="P2977" s="54">
        <f>VLOOKUP(CONCATENATE($F2977," ",$G2977),AllocFactorMatrix,(P$4+1),FALSE)*$E2983</f>
        <v>0</v>
      </c>
      <c r="Q2977" s="54">
        <f>VLOOKUP(CONCATENATE($F2977," ",$G2977),AllocFactorMatrix,(Q$4+1),FALSE)*$E2983</f>
        <v>0</v>
      </c>
      <c r="R2977" s="54">
        <f>VLOOKUP(CONCATENATE($F2977," ",$G2977),AllocFactorMatrix,(R$4+1),FALSE)*$E2983</f>
        <v>0</v>
      </c>
      <c r="S2977" s="54">
        <f t="shared" ref="S2977:S2983" si="1490">SUBTOTAL(9,O2977:R2977)</f>
        <v>0</v>
      </c>
      <c r="T2977" s="54">
        <f>VLOOKUP(CONCATENATE($F2977," ",$G2977),AllocFactorMatrix,(T$4+1),FALSE)*$E2983</f>
        <v>0</v>
      </c>
      <c r="U2977" s="54">
        <f>VLOOKUP(CONCATENATE($F2977," ",$G2977),AllocFactorMatrix,(U$4+1),FALSE)*$E2983</f>
        <v>0</v>
      </c>
      <c r="V2977" s="54">
        <f>VLOOKUP(CONCATENATE($F2977," ",$G2977),AllocFactorMatrix,(V$4+1),FALSE)*$E2983</f>
        <v>0</v>
      </c>
      <c r="W2977" s="54">
        <f>VLOOKUP(CONCATENATE($F2977," ",$G2977),AllocFactorMatrix,(W$4+1),FALSE)*$E2983</f>
        <v>0</v>
      </c>
      <c r="X2977" s="54">
        <f t="shared" ref="X2977:X2983" si="1491">SUBTOTAL(9,T2977:W2977)</f>
        <v>0</v>
      </c>
      <c r="Y2977" s="54">
        <f>VLOOKUP(CONCATENATE($F2977," ",$G2977),AllocFactorMatrix,(Y$4+1),FALSE)*$E2983</f>
        <v>0</v>
      </c>
      <c r="Z2977" s="54">
        <f>VLOOKUP(CONCATENATE($F2977," ",$G2977),AllocFactorMatrix,(Z$4+1),FALSE)*$E2983</f>
        <v>0</v>
      </c>
      <c r="AA2977" s="54">
        <f t="shared" si="1485"/>
        <v>0</v>
      </c>
      <c r="AB2977" s="54">
        <f>VLOOKUP(CONCATENATE($F2977," ",$G2977),AllocFactorMatrix,(AB$4+1),FALSE)*$E2983</f>
        <v>0</v>
      </c>
      <c r="AC2977" s="54">
        <f>VLOOKUP(CONCATENATE($F2977," ",$G2977),AllocFactorMatrix,(AC$4+1),FALSE)*$E2983</f>
        <v>0</v>
      </c>
      <c r="AD2977" s="54">
        <f>VLOOKUP(CONCATENATE($F2977," ",$G2977),AllocFactorMatrix,(AD$4+1),FALSE)*$E2983</f>
        <v>0</v>
      </c>
    </row>
    <row r="2978" spans="1:30" s="51" customFormat="1" hidden="1" outlineLevel="1">
      <c r="A2978" s="56"/>
      <c r="B2978" s="111"/>
      <c r="C2978" s="55"/>
      <c r="D2978" s="55"/>
      <c r="F2978" s="52" t="str">
        <f>F2983</f>
        <v>PROD_ENERGY</v>
      </c>
      <c r="G2978" s="55" t="str">
        <f>$G$10</f>
        <v>SUBTRAN</v>
      </c>
      <c r="H2978" s="53">
        <f t="shared" si="1483"/>
        <v>0</v>
      </c>
      <c r="I2978" s="54">
        <f>VLOOKUP(CONCATENATE($F2978," ",$G2978),AllocFactorMatrix,(I$4+1),FALSE)*$E2983</f>
        <v>0</v>
      </c>
      <c r="J2978" s="54">
        <f>VLOOKUP(CONCATENATE($F2978," ",$G2978),AllocFactorMatrix,(J$4+1),FALSE)*$E2983</f>
        <v>0</v>
      </c>
      <c r="K2978" s="54">
        <f>VLOOKUP(CONCATENATE($F2978," ",$G2978),AllocFactorMatrix,(K$4+1),FALSE)*$E2983</f>
        <v>0</v>
      </c>
      <c r="L2978" s="54">
        <f>VLOOKUP(CONCATENATE($F2978," ",$G2978),AllocFactorMatrix,(L$4+1),FALSE)*$E2983</f>
        <v>0</v>
      </c>
      <c r="M2978" s="54">
        <f>VLOOKUP(CONCATENATE($F2978," ",$G2978),AllocFactorMatrix,(M$4+1),FALSE)*$E2983</f>
        <v>0</v>
      </c>
      <c r="N2978" s="54">
        <f t="shared" si="1484"/>
        <v>0</v>
      </c>
      <c r="O2978" s="54">
        <f>VLOOKUP(CONCATENATE($F2978," ",$G2978),AllocFactorMatrix,(O$4+1),FALSE)*$E2983</f>
        <v>0</v>
      </c>
      <c r="P2978" s="54">
        <f>VLOOKUP(CONCATENATE($F2978," ",$G2978),AllocFactorMatrix,(P$4+1),FALSE)*$E2983</f>
        <v>0</v>
      </c>
      <c r="Q2978" s="54">
        <f>VLOOKUP(CONCATENATE($F2978," ",$G2978),AllocFactorMatrix,(Q$4+1),FALSE)*$E2983</f>
        <v>0</v>
      </c>
      <c r="R2978" s="54">
        <f>VLOOKUP(CONCATENATE($F2978," ",$G2978),AllocFactorMatrix,(R$4+1),FALSE)*$E2983</f>
        <v>0</v>
      </c>
      <c r="S2978" s="54">
        <f t="shared" si="1490"/>
        <v>0</v>
      </c>
      <c r="T2978" s="54">
        <f>VLOOKUP(CONCATENATE($F2978," ",$G2978),AllocFactorMatrix,(T$4+1),FALSE)*$E2983</f>
        <v>0</v>
      </c>
      <c r="U2978" s="54">
        <f>VLOOKUP(CONCATENATE($F2978," ",$G2978),AllocFactorMatrix,(U$4+1),FALSE)*$E2983</f>
        <v>0</v>
      </c>
      <c r="V2978" s="54">
        <f>VLOOKUP(CONCATENATE($F2978," ",$G2978),AllocFactorMatrix,(V$4+1),FALSE)*$E2983</f>
        <v>0</v>
      </c>
      <c r="W2978" s="54">
        <f>VLOOKUP(CONCATENATE($F2978," ",$G2978),AllocFactorMatrix,(W$4+1),FALSE)*$E2983</f>
        <v>0</v>
      </c>
      <c r="X2978" s="54">
        <f t="shared" si="1491"/>
        <v>0</v>
      </c>
      <c r="Y2978" s="54">
        <f>VLOOKUP(CONCATENATE($F2978," ",$G2978),AllocFactorMatrix,(Y$4+1),FALSE)*$E2983</f>
        <v>0</v>
      </c>
      <c r="Z2978" s="54">
        <f>VLOOKUP(CONCATENATE($F2978," ",$G2978),AllocFactorMatrix,(Z$4+1),FALSE)*$E2983</f>
        <v>0</v>
      </c>
      <c r="AA2978" s="54">
        <f t="shared" si="1485"/>
        <v>0</v>
      </c>
      <c r="AB2978" s="54">
        <f>VLOOKUP(CONCATENATE($F2978," ",$G2978),AllocFactorMatrix,(AB$4+1),FALSE)*$E2983</f>
        <v>0</v>
      </c>
      <c r="AC2978" s="54">
        <f>VLOOKUP(CONCATENATE($F2978," ",$G2978),AllocFactorMatrix,(AC$4+1),FALSE)*$E2983</f>
        <v>0</v>
      </c>
      <c r="AD2978" s="54">
        <f>VLOOKUP(CONCATENATE($F2978," ",$G2978),AllocFactorMatrix,(AD$4+1),FALSE)*$E2983</f>
        <v>0</v>
      </c>
    </row>
    <row r="2979" spans="1:30" s="51" customFormat="1" hidden="1" outlineLevel="1">
      <c r="A2979" s="56"/>
      <c r="B2979" s="111"/>
      <c r="C2979" s="55"/>
      <c r="D2979" s="55"/>
      <c r="F2979" s="52" t="str">
        <f>F2983</f>
        <v>PROD_ENERGY</v>
      </c>
      <c r="G2979" s="55" t="str">
        <f>$G$11</f>
        <v>DISTPRI</v>
      </c>
      <c r="H2979" s="53">
        <f t="shared" si="1483"/>
        <v>0</v>
      </c>
      <c r="I2979" s="54">
        <f>VLOOKUP(CONCATENATE($F2979," ",$G2979),AllocFactorMatrix,(I$4+1),FALSE)*$E2983</f>
        <v>0</v>
      </c>
      <c r="J2979" s="54">
        <f>VLOOKUP(CONCATENATE($F2979," ",$G2979),AllocFactorMatrix,(J$4+1),FALSE)*$E2983</f>
        <v>0</v>
      </c>
      <c r="K2979" s="54">
        <f>VLOOKUP(CONCATENATE($F2979," ",$G2979),AllocFactorMatrix,(K$4+1),FALSE)*$E2983</f>
        <v>0</v>
      </c>
      <c r="L2979" s="54">
        <f>VLOOKUP(CONCATENATE($F2979," ",$G2979),AllocFactorMatrix,(L$4+1),FALSE)*$E2983</f>
        <v>0</v>
      </c>
      <c r="M2979" s="54">
        <f>VLOOKUP(CONCATENATE($F2979," ",$G2979),AllocFactorMatrix,(M$4+1),FALSE)*$E2983</f>
        <v>0</v>
      </c>
      <c r="N2979" s="54">
        <f t="shared" si="1484"/>
        <v>0</v>
      </c>
      <c r="O2979" s="54">
        <f>VLOOKUP(CONCATENATE($F2979," ",$G2979),AllocFactorMatrix,(O$4+1),FALSE)*$E2983</f>
        <v>0</v>
      </c>
      <c r="P2979" s="54">
        <f>VLOOKUP(CONCATENATE($F2979," ",$G2979),AllocFactorMatrix,(P$4+1),FALSE)*$E2983</f>
        <v>0</v>
      </c>
      <c r="Q2979" s="54">
        <f>VLOOKUP(CONCATENATE($F2979," ",$G2979),AllocFactorMatrix,(Q$4+1),FALSE)*$E2983</f>
        <v>0</v>
      </c>
      <c r="R2979" s="54">
        <f>VLOOKUP(CONCATENATE($F2979," ",$G2979),AllocFactorMatrix,(R$4+1),FALSE)*$E2983</f>
        <v>0</v>
      </c>
      <c r="S2979" s="54">
        <f t="shared" si="1490"/>
        <v>0</v>
      </c>
      <c r="T2979" s="54">
        <f>VLOOKUP(CONCATENATE($F2979," ",$G2979),AllocFactorMatrix,(T$4+1),FALSE)*$E2983</f>
        <v>0</v>
      </c>
      <c r="U2979" s="54">
        <f>VLOOKUP(CONCATENATE($F2979," ",$G2979),AllocFactorMatrix,(U$4+1),FALSE)*$E2983</f>
        <v>0</v>
      </c>
      <c r="V2979" s="54">
        <f>VLOOKUP(CONCATENATE($F2979," ",$G2979),AllocFactorMatrix,(V$4+1),FALSE)*$E2983</f>
        <v>0</v>
      </c>
      <c r="W2979" s="54">
        <f>VLOOKUP(CONCATENATE($F2979," ",$G2979),AllocFactorMatrix,(W$4+1),FALSE)*$E2983</f>
        <v>0</v>
      </c>
      <c r="X2979" s="54">
        <f t="shared" si="1491"/>
        <v>0</v>
      </c>
      <c r="Y2979" s="54">
        <f>VLOOKUP(CONCATENATE($F2979," ",$G2979),AllocFactorMatrix,(Y$4+1),FALSE)*$E2983</f>
        <v>0</v>
      </c>
      <c r="Z2979" s="54">
        <f>VLOOKUP(CONCATENATE($F2979," ",$G2979),AllocFactorMatrix,(Z$4+1),FALSE)*$E2983</f>
        <v>0</v>
      </c>
      <c r="AA2979" s="54">
        <f t="shared" si="1485"/>
        <v>0</v>
      </c>
      <c r="AB2979" s="54">
        <f>VLOOKUP(CONCATENATE($F2979," ",$G2979),AllocFactorMatrix,(AB$4+1),FALSE)*$E2983</f>
        <v>0</v>
      </c>
      <c r="AC2979" s="54">
        <f>VLOOKUP(CONCATENATE($F2979," ",$G2979),AllocFactorMatrix,(AC$4+1),FALSE)*$E2983</f>
        <v>0</v>
      </c>
      <c r="AD2979" s="54">
        <f>VLOOKUP(CONCATENATE($F2979," ",$G2979),AllocFactorMatrix,(AD$4+1),FALSE)*$E2983</f>
        <v>0</v>
      </c>
    </row>
    <row r="2980" spans="1:30" s="51" customFormat="1" hidden="1" outlineLevel="1">
      <c r="A2980" s="56"/>
      <c r="B2980" s="111"/>
      <c r="C2980" s="55"/>
      <c r="D2980" s="55"/>
      <c r="F2980" s="52" t="str">
        <f>F2983</f>
        <v>PROD_ENERGY</v>
      </c>
      <c r="G2980" s="55" t="str">
        <f>$G$12</f>
        <v>DISTSEC</v>
      </c>
      <c r="H2980" s="53">
        <f t="shared" si="1483"/>
        <v>0</v>
      </c>
      <c r="I2980" s="54">
        <f>VLOOKUP(CONCATENATE($F2980," ",$G2980),AllocFactorMatrix,(I$4+1),FALSE)*$E2983</f>
        <v>0</v>
      </c>
      <c r="J2980" s="54">
        <f>VLOOKUP(CONCATENATE($F2980," ",$G2980),AllocFactorMatrix,(J$4+1),FALSE)*$E2983</f>
        <v>0</v>
      </c>
      <c r="K2980" s="54">
        <f>VLOOKUP(CONCATENATE($F2980," ",$G2980),AllocFactorMatrix,(K$4+1),FALSE)*$E2983</f>
        <v>0</v>
      </c>
      <c r="L2980" s="54">
        <f>VLOOKUP(CONCATENATE($F2980," ",$G2980),AllocFactorMatrix,(L$4+1),FALSE)*$E2983</f>
        <v>0</v>
      </c>
      <c r="M2980" s="54">
        <f>VLOOKUP(CONCATENATE($F2980," ",$G2980),AllocFactorMatrix,(M$4+1),FALSE)*$E2983</f>
        <v>0</v>
      </c>
      <c r="N2980" s="54">
        <f t="shared" si="1484"/>
        <v>0</v>
      </c>
      <c r="O2980" s="54">
        <f>VLOOKUP(CONCATENATE($F2980," ",$G2980),AllocFactorMatrix,(O$4+1),FALSE)*$E2983</f>
        <v>0</v>
      </c>
      <c r="P2980" s="54">
        <f>VLOOKUP(CONCATENATE($F2980," ",$G2980),AllocFactorMatrix,(P$4+1),FALSE)*$E2983</f>
        <v>0</v>
      </c>
      <c r="Q2980" s="54">
        <f>VLOOKUP(CONCATENATE($F2980," ",$G2980),AllocFactorMatrix,(Q$4+1),FALSE)*$E2983</f>
        <v>0</v>
      </c>
      <c r="R2980" s="54">
        <f>VLOOKUP(CONCATENATE($F2980," ",$G2980),AllocFactorMatrix,(R$4+1),FALSE)*$E2983</f>
        <v>0</v>
      </c>
      <c r="S2980" s="54">
        <f t="shared" si="1490"/>
        <v>0</v>
      </c>
      <c r="T2980" s="54">
        <f>VLOOKUP(CONCATENATE($F2980," ",$G2980),AllocFactorMatrix,(T$4+1),FALSE)*$E2983</f>
        <v>0</v>
      </c>
      <c r="U2980" s="54">
        <f>VLOOKUP(CONCATENATE($F2980," ",$G2980),AllocFactorMatrix,(U$4+1),FALSE)*$E2983</f>
        <v>0</v>
      </c>
      <c r="V2980" s="54">
        <f>VLOOKUP(CONCATENATE($F2980," ",$G2980),AllocFactorMatrix,(V$4+1),FALSE)*$E2983</f>
        <v>0</v>
      </c>
      <c r="W2980" s="54">
        <f>VLOOKUP(CONCATENATE($F2980," ",$G2980),AllocFactorMatrix,(W$4+1),FALSE)*$E2983</f>
        <v>0</v>
      </c>
      <c r="X2980" s="54">
        <f t="shared" si="1491"/>
        <v>0</v>
      </c>
      <c r="Y2980" s="54">
        <f>VLOOKUP(CONCATENATE($F2980," ",$G2980),AllocFactorMatrix,(Y$4+1),FALSE)*$E2983</f>
        <v>0</v>
      </c>
      <c r="Z2980" s="54">
        <f>VLOOKUP(CONCATENATE($F2980," ",$G2980),AllocFactorMatrix,(Z$4+1),FALSE)*$E2983</f>
        <v>0</v>
      </c>
      <c r="AA2980" s="54">
        <f t="shared" si="1485"/>
        <v>0</v>
      </c>
      <c r="AB2980" s="54">
        <f>VLOOKUP(CONCATENATE($F2980," ",$G2980),AllocFactorMatrix,(AB$4+1),FALSE)*$E2983</f>
        <v>0</v>
      </c>
      <c r="AC2980" s="54">
        <f>VLOOKUP(CONCATENATE($F2980," ",$G2980),AllocFactorMatrix,(AC$4+1),FALSE)*$E2983</f>
        <v>0</v>
      </c>
      <c r="AD2980" s="54">
        <f>VLOOKUP(CONCATENATE($F2980," ",$G2980),AllocFactorMatrix,(AD$4+1),FALSE)*$E2983</f>
        <v>0</v>
      </c>
    </row>
    <row r="2981" spans="1:30" s="51" customFormat="1" hidden="1" outlineLevel="1">
      <c r="A2981" s="56"/>
      <c r="B2981" s="111"/>
      <c r="C2981" s="55"/>
      <c r="D2981" s="55"/>
      <c r="F2981" s="52" t="str">
        <f>F2983</f>
        <v>PROD_ENERGY</v>
      </c>
      <c r="G2981" s="55" t="str">
        <f>$G$13</f>
        <v>ENERGY</v>
      </c>
      <c r="H2981" s="53">
        <f t="shared" si="1483"/>
        <v>614836.99999999988</v>
      </c>
      <c r="I2981" s="54">
        <f>VLOOKUP(CONCATENATE($F2981," ",$G2981),AllocFactorMatrix,(I$4+1),FALSE)*$E2983</f>
        <v>230703.49756107439</v>
      </c>
      <c r="J2981" s="54">
        <f>VLOOKUP(CONCATENATE($F2981," ",$G2981),AllocFactorMatrix,(J$4+1),FALSE)*$E2983</f>
        <v>14951.077400602404</v>
      </c>
      <c r="K2981" s="54">
        <f>VLOOKUP(CONCATENATE($F2981," ",$G2981),AllocFactorMatrix,(K$4+1),FALSE)*$E2983</f>
        <v>50162.485431593144</v>
      </c>
      <c r="L2981" s="54">
        <f>VLOOKUP(CONCATENATE($F2981," ",$G2981),AllocFactorMatrix,(L$4+1),FALSE)*$E2983</f>
        <v>1594.2776675662956</v>
      </c>
      <c r="M2981" s="54">
        <f>VLOOKUP(CONCATENATE($F2981," ",$G2981),AllocFactorMatrix,(M$4+1),FALSE)*$E2983</f>
        <v>146.9737635089316</v>
      </c>
      <c r="N2981" s="54">
        <f t="shared" si="1484"/>
        <v>51903.736862668375</v>
      </c>
      <c r="O2981" s="54">
        <f>VLOOKUP(CONCATENATE($F2981," ",$G2981),AllocFactorMatrix,(O$4+1),FALSE)*$E2983</f>
        <v>45733.837898125617</v>
      </c>
      <c r="P2981" s="54">
        <f>VLOOKUP(CONCATENATE($F2981," ",$G2981),AllocFactorMatrix,(P$4+1),FALSE)*$E2983</f>
        <v>8478.173551086933</v>
      </c>
      <c r="Q2981" s="54">
        <f>VLOOKUP(CONCATENATE($F2981," ",$G2981),AllocFactorMatrix,(Q$4+1),FALSE)*$E2983</f>
        <v>3852.2650549036243</v>
      </c>
      <c r="R2981" s="54">
        <f>VLOOKUP(CONCATENATE($F2981," ",$G2981),AllocFactorMatrix,(R$4+1),FALSE)*$E2983</f>
        <v>178.49138140151916</v>
      </c>
      <c r="S2981" s="54">
        <f t="shared" si="1490"/>
        <v>58242.767885517693</v>
      </c>
      <c r="T2981" s="54">
        <f>VLOOKUP(CONCATENATE($F2981," ",$G2981),AllocFactorMatrix,(T$4+1),FALSE)*$E2983</f>
        <v>1752.6073337055473</v>
      </c>
      <c r="U2981" s="54">
        <f>VLOOKUP(CONCATENATE($F2981," ",$G2981),AllocFactorMatrix,(U$4+1),FALSE)*$E2983</f>
        <v>30773.159234553346</v>
      </c>
      <c r="V2981" s="54">
        <f>VLOOKUP(CONCATENATE($F2981," ",$G2981),AllocFactorMatrix,(V$4+1),FALSE)*$E2983</f>
        <v>174717.22176848346</v>
      </c>
      <c r="W2981" s="54">
        <f>VLOOKUP(CONCATENATE($F2981," ",$G2981),AllocFactorMatrix,(W$4+1),FALSE)*$E2983</f>
        <v>33147.94616712867</v>
      </c>
      <c r="X2981" s="54">
        <f t="shared" si="1491"/>
        <v>240390.93450387102</v>
      </c>
      <c r="Y2981" s="54">
        <f>VLOOKUP(CONCATENATE($F2981," ",$G2981),AllocFactorMatrix,(Y$4+1),FALSE)*$E2983</f>
        <v>12390.675263153818</v>
      </c>
      <c r="Z2981" s="54">
        <f>VLOOKUP(CONCATENATE($F2981," ",$G2981),AllocFactorMatrix,(Z$4+1),FALSE)*$E2983</f>
        <v>201.70044063367351</v>
      </c>
      <c r="AA2981" s="54">
        <f t="shared" si="1485"/>
        <v>12592.375703787491</v>
      </c>
      <c r="AB2981" s="54">
        <f>VLOOKUP(CONCATENATE($F2981," ",$G2981),AllocFactorMatrix,(AB$4+1),FALSE)*$E2983</f>
        <v>224.98061666570155</v>
      </c>
      <c r="AC2981" s="54">
        <f>VLOOKUP(CONCATENATE($F2981," ",$G2981),AllocFactorMatrix,(AC$4+1),FALSE)*$E2983</f>
        <v>4864.9045680685531</v>
      </c>
      <c r="AD2981" s="54">
        <f>VLOOKUP(CONCATENATE($F2981," ",$G2981),AllocFactorMatrix,(AD$4+1),FALSE)*$E2983</f>
        <v>962.72489774428811</v>
      </c>
    </row>
    <row r="2982" spans="1:30" s="51" customFormat="1" hidden="1" outlineLevel="1">
      <c r="A2982" s="56"/>
      <c r="B2982" s="111"/>
      <c r="C2982" s="55"/>
      <c r="D2982" s="55"/>
      <c r="F2982" s="52" t="str">
        <f>F2983</f>
        <v>PROD_ENERGY</v>
      </c>
      <c r="G2982" s="55" t="str">
        <f>$G$14</f>
        <v>CUSTOMER</v>
      </c>
      <c r="H2982" s="53">
        <f t="shared" si="1483"/>
        <v>0</v>
      </c>
      <c r="I2982" s="54">
        <f>VLOOKUP(CONCATENATE($F2982," ",$G2982),AllocFactorMatrix,(I$4+1),FALSE)*$E2983</f>
        <v>0</v>
      </c>
      <c r="J2982" s="54">
        <f>VLOOKUP(CONCATENATE($F2982," ",$G2982),AllocFactorMatrix,(J$4+1),FALSE)*$E2983</f>
        <v>0</v>
      </c>
      <c r="K2982" s="54">
        <f>VLOOKUP(CONCATENATE($F2982," ",$G2982),AllocFactorMatrix,(K$4+1),FALSE)*$E2983</f>
        <v>0</v>
      </c>
      <c r="L2982" s="54">
        <f>VLOOKUP(CONCATENATE($F2982," ",$G2982),AllocFactorMatrix,(L$4+1),FALSE)*$E2983</f>
        <v>0</v>
      </c>
      <c r="M2982" s="54">
        <f>VLOOKUP(CONCATENATE($F2982," ",$G2982),AllocFactorMatrix,(M$4+1),FALSE)*$E2983</f>
        <v>0</v>
      </c>
      <c r="N2982" s="54">
        <f t="shared" si="1484"/>
        <v>0</v>
      </c>
      <c r="O2982" s="54">
        <f>VLOOKUP(CONCATENATE($F2982," ",$G2982),AllocFactorMatrix,(O$4+1),FALSE)*$E2983</f>
        <v>0</v>
      </c>
      <c r="P2982" s="54">
        <f>VLOOKUP(CONCATENATE($F2982," ",$G2982),AllocFactorMatrix,(P$4+1),FALSE)*$E2983</f>
        <v>0</v>
      </c>
      <c r="Q2982" s="54">
        <f>VLOOKUP(CONCATENATE($F2982," ",$G2982),AllocFactorMatrix,(Q$4+1),FALSE)*$E2983</f>
        <v>0</v>
      </c>
      <c r="R2982" s="54">
        <f>VLOOKUP(CONCATENATE($F2982," ",$G2982),AllocFactorMatrix,(R$4+1),FALSE)*$E2983</f>
        <v>0</v>
      </c>
      <c r="S2982" s="54">
        <f t="shared" si="1490"/>
        <v>0</v>
      </c>
      <c r="T2982" s="54">
        <f>VLOOKUP(CONCATENATE($F2982," ",$G2982),AllocFactorMatrix,(T$4+1),FALSE)*$E2983</f>
        <v>0</v>
      </c>
      <c r="U2982" s="54">
        <f>VLOOKUP(CONCATENATE($F2982," ",$G2982),AllocFactorMatrix,(U$4+1),FALSE)*$E2983</f>
        <v>0</v>
      </c>
      <c r="V2982" s="54">
        <f>VLOOKUP(CONCATENATE($F2982," ",$G2982),AllocFactorMatrix,(V$4+1),FALSE)*$E2983</f>
        <v>0</v>
      </c>
      <c r="W2982" s="54">
        <f>VLOOKUP(CONCATENATE($F2982," ",$G2982),AllocFactorMatrix,(W$4+1),FALSE)*$E2983</f>
        <v>0</v>
      </c>
      <c r="X2982" s="54">
        <f t="shared" si="1491"/>
        <v>0</v>
      </c>
      <c r="Y2982" s="54">
        <f>VLOOKUP(CONCATENATE($F2982," ",$G2982),AllocFactorMatrix,(Y$4+1),FALSE)*$E2983</f>
        <v>0</v>
      </c>
      <c r="Z2982" s="54">
        <f>VLOOKUP(CONCATENATE($F2982," ",$G2982),AllocFactorMatrix,(Z$4+1),FALSE)*$E2983</f>
        <v>0</v>
      </c>
      <c r="AA2982" s="54">
        <f t="shared" si="1485"/>
        <v>0</v>
      </c>
      <c r="AB2982" s="54">
        <f>VLOOKUP(CONCATENATE($F2982," ",$G2982),AllocFactorMatrix,(AB$4+1),FALSE)*$E2983</f>
        <v>0</v>
      </c>
      <c r="AC2982" s="54">
        <f>VLOOKUP(CONCATENATE($F2982," ",$G2982),AllocFactorMatrix,(AC$4+1),FALSE)*$E2983</f>
        <v>0</v>
      </c>
      <c r="AD2982" s="54">
        <f>VLOOKUP(CONCATENATE($F2982," ",$G2982),AllocFactorMatrix,(AD$4+1),FALSE)*$E2983</f>
        <v>0</v>
      </c>
    </row>
    <row r="2983" spans="1:30" s="51" customFormat="1" collapsed="1">
      <c r="A2983" s="56"/>
      <c r="B2983" s="111"/>
      <c r="C2983" s="55"/>
      <c r="D2983" s="98" t="s">
        <v>469</v>
      </c>
      <c r="E2983" s="61">
        <v>614837</v>
      </c>
      <c r="F2983" s="61" t="s">
        <v>32</v>
      </c>
      <c r="G2983" s="55" t="str">
        <f>$G$15</f>
        <v>TOTAL</v>
      </c>
      <c r="H2983" s="53">
        <f t="shared" si="1483"/>
        <v>614836.99999999988</v>
      </c>
      <c r="I2983" s="54">
        <f>VLOOKUP(CONCATENATE($F2983," ",$G2983),AllocFactorMatrix,(I$4+1),FALSE)*$E2983</f>
        <v>230703.49756107439</v>
      </c>
      <c r="J2983" s="54">
        <f>VLOOKUP(CONCATENATE($F2983," ",$G2983),AllocFactorMatrix,(J$4+1),FALSE)*$E2983</f>
        <v>14951.077400602404</v>
      </c>
      <c r="K2983" s="54">
        <f>VLOOKUP(CONCATENATE($F2983," ",$G2983),AllocFactorMatrix,(K$4+1),FALSE)*$E2983</f>
        <v>50162.485431593144</v>
      </c>
      <c r="L2983" s="54">
        <f>VLOOKUP(CONCATENATE($F2983," ",$G2983),AllocFactorMatrix,(L$4+1),FALSE)*$E2983</f>
        <v>1594.2776675662956</v>
      </c>
      <c r="M2983" s="54">
        <f>VLOOKUP(CONCATENATE($F2983," ",$G2983),AllocFactorMatrix,(M$4+1),FALSE)*$E2983</f>
        <v>146.9737635089316</v>
      </c>
      <c r="N2983" s="54">
        <f t="shared" si="1484"/>
        <v>51903.736862668375</v>
      </c>
      <c r="O2983" s="54">
        <f>VLOOKUP(CONCATENATE($F2983," ",$G2983),AllocFactorMatrix,(O$4+1),FALSE)*$E2983</f>
        <v>45733.837898125617</v>
      </c>
      <c r="P2983" s="54">
        <f>VLOOKUP(CONCATENATE($F2983," ",$G2983),AllocFactorMatrix,(P$4+1),FALSE)*$E2983</f>
        <v>8478.173551086933</v>
      </c>
      <c r="Q2983" s="54">
        <f>VLOOKUP(CONCATENATE($F2983," ",$G2983),AllocFactorMatrix,(Q$4+1),FALSE)*$E2983</f>
        <v>3852.2650549036243</v>
      </c>
      <c r="R2983" s="54">
        <f>VLOOKUP(CONCATENATE($F2983," ",$G2983),AllocFactorMatrix,(R$4+1),FALSE)*$E2983</f>
        <v>178.49138140151916</v>
      </c>
      <c r="S2983" s="54">
        <f t="shared" si="1490"/>
        <v>58242.767885517693</v>
      </c>
      <c r="T2983" s="54">
        <f>VLOOKUP(CONCATENATE($F2983," ",$G2983),AllocFactorMatrix,(T$4+1),FALSE)*$E2983</f>
        <v>1752.6073337055473</v>
      </c>
      <c r="U2983" s="54">
        <f>VLOOKUP(CONCATENATE($F2983," ",$G2983),AllocFactorMatrix,(U$4+1),FALSE)*$E2983</f>
        <v>30773.159234553346</v>
      </c>
      <c r="V2983" s="54">
        <f>VLOOKUP(CONCATENATE($F2983," ",$G2983),AllocFactorMatrix,(V$4+1),FALSE)*$E2983</f>
        <v>174717.22176848346</v>
      </c>
      <c r="W2983" s="54">
        <f>VLOOKUP(CONCATENATE($F2983," ",$G2983),AllocFactorMatrix,(W$4+1),FALSE)*$E2983</f>
        <v>33147.94616712867</v>
      </c>
      <c r="X2983" s="54">
        <f t="shared" si="1491"/>
        <v>240390.93450387102</v>
      </c>
      <c r="Y2983" s="54">
        <f>VLOOKUP(CONCATENATE($F2983," ",$G2983),AllocFactorMatrix,(Y$4+1),FALSE)*$E2983</f>
        <v>12390.675263153818</v>
      </c>
      <c r="Z2983" s="54">
        <f>VLOOKUP(CONCATENATE($F2983," ",$G2983),AllocFactorMatrix,(Z$4+1),FALSE)*$E2983</f>
        <v>201.70044063367351</v>
      </c>
      <c r="AA2983" s="54">
        <f t="shared" si="1485"/>
        <v>12592.375703787491</v>
      </c>
      <c r="AB2983" s="54">
        <f>VLOOKUP(CONCATENATE($F2983," ",$G2983),AllocFactorMatrix,(AB$4+1),FALSE)*$E2983</f>
        <v>224.98061666570155</v>
      </c>
      <c r="AC2983" s="54">
        <f>VLOOKUP(CONCATENATE($F2983," ",$G2983),AllocFactorMatrix,(AC$4+1),FALSE)*$E2983</f>
        <v>4864.9045680685531</v>
      </c>
      <c r="AD2983" s="54">
        <f>VLOOKUP(CONCATENATE($F2983," ",$G2983),AllocFactorMatrix,(AD$4+1),FALSE)*$E2983</f>
        <v>962.72489774428811</v>
      </c>
    </row>
    <row r="2984" spans="1:30" s="51" customFormat="1" hidden="1" outlineLevel="1">
      <c r="A2984" s="56"/>
      <c r="B2984" s="111"/>
      <c r="C2984" s="55"/>
      <c r="D2984" s="55"/>
      <c r="F2984" s="52" t="str">
        <f>F2991</f>
        <v>RB_GUP</v>
      </c>
      <c r="G2984" s="55" t="str">
        <f>$G$8</f>
        <v>PRODUCTION</v>
      </c>
      <c r="H2984" s="53">
        <f t="shared" ca="1" si="1483"/>
        <v>1649.6218406473354</v>
      </c>
      <c r="I2984" s="54">
        <f ca="1">VLOOKUP(CONCATENATE($F2984," ",$G2984),AllocFactorMatrix,(I$4+1),FALSE)*$E2991</f>
        <v>812.57565938908101</v>
      </c>
      <c r="J2984" s="54">
        <f ca="1">VLOOKUP(CONCATENATE($F2984," ",$G2984),AllocFactorMatrix,(J$4+1),FALSE)*$E2991</f>
        <v>40.168518358433687</v>
      </c>
      <c r="K2984" s="54">
        <f ca="1">VLOOKUP(CONCATENATE($F2984," ",$G2984),AllocFactorMatrix,(K$4+1),FALSE)*$E2991</f>
        <v>147.13498065761223</v>
      </c>
      <c r="L2984" s="54">
        <f ca="1">VLOOKUP(CONCATENATE($F2984," ",$G2984),AllocFactorMatrix,(L$4+1),FALSE)*$E2991</f>
        <v>4.6312868033990151</v>
      </c>
      <c r="M2984" s="54">
        <f ca="1">VLOOKUP(CONCATENATE($F2984," ",$G2984),AllocFactorMatrix,(M$4+1),FALSE)*$E2991</f>
        <v>0.43430725708121209</v>
      </c>
      <c r="N2984" s="54">
        <f t="shared" ca="1" si="1484"/>
        <v>152.20057471809244</v>
      </c>
      <c r="O2984" s="54">
        <f ca="1">VLOOKUP(CONCATENATE($F2984," ",$G2984),AllocFactorMatrix,(O$4+1),FALSE)*$E2991</f>
        <v>111.84547372963937</v>
      </c>
      <c r="P2984" s="54">
        <f ca="1">VLOOKUP(CONCATENATE($F2984," ",$G2984),AllocFactorMatrix,(P$4+1),FALSE)*$E2991</f>
        <v>20.8400702560653</v>
      </c>
      <c r="Q2984" s="54">
        <f ca="1">VLOOKUP(CONCATENATE($F2984," ",$G2984),AllocFactorMatrix,(Q$4+1),FALSE)*$E2991</f>
        <v>9.4172397065977353</v>
      </c>
      <c r="R2984" s="54">
        <f ca="1">VLOOKUP(CONCATENATE($F2984," ",$G2984),AllocFactorMatrix,(R$4+1),FALSE)*$E2991</f>
        <v>0.42348274293063592</v>
      </c>
      <c r="S2984" s="54">
        <f ca="1">SUBTOTAL(9,O2984:R2984)</f>
        <v>142.52626643523305</v>
      </c>
      <c r="T2984" s="54">
        <f ca="1">VLOOKUP(CONCATENATE($F2984," ",$G2984),AllocFactorMatrix,(T$4+1),FALSE)*$E2991</f>
        <v>3.9070488715242484</v>
      </c>
      <c r="U2984" s="54">
        <f ca="1">VLOOKUP(CONCATENATE($F2984," ",$G2984),AllocFactorMatrix,(U$4+1),FALSE)*$E2991</f>
        <v>63.938189092307127</v>
      </c>
      <c r="V2984" s="54">
        <f ca="1">VLOOKUP(CONCATENATE($F2984," ",$G2984),AllocFactorMatrix,(V$4+1),FALSE)*$E2991</f>
        <v>337.91512591647745</v>
      </c>
      <c r="W2984" s="54">
        <f ca="1">VLOOKUP(CONCATENATE($F2984," ",$G2984),AllocFactorMatrix,(W$4+1),FALSE)*$E2991</f>
        <v>61.021871046033638</v>
      </c>
      <c r="X2984" s="54">
        <f ca="1">SUBTOTAL(9,T2984:W2984)</f>
        <v>466.78223492634248</v>
      </c>
      <c r="Y2984" s="54">
        <f ca="1">VLOOKUP(CONCATENATE($F2984," ",$G2984),AllocFactorMatrix,(Y$4+1),FALSE)*$E2991</f>
        <v>34.347567505916409</v>
      </c>
      <c r="Z2984" s="54">
        <f ca="1">VLOOKUP(CONCATENATE($F2984," ",$G2984),AllocFactorMatrix,(Z$4+1),FALSE)*$E2991</f>
        <v>0.57530862651631742</v>
      </c>
      <c r="AA2984" s="54">
        <f t="shared" ca="1" si="1485"/>
        <v>34.922876132432727</v>
      </c>
      <c r="AB2984" s="54">
        <f ca="1">VLOOKUP(CONCATENATE($F2984," ",$G2984),AllocFactorMatrix,(AB$4+1),FALSE)*$E2991</f>
        <v>0.44571068772059325</v>
      </c>
      <c r="AC2984" s="54">
        <f ca="1">VLOOKUP(CONCATENATE($F2984," ",$G2984),AllocFactorMatrix,(AC$4+1),FALSE)*$E2991</f>
        <v>0</v>
      </c>
      <c r="AD2984" s="54">
        <f ca="1">VLOOKUP(CONCATENATE($F2984," ",$G2984),AllocFactorMatrix,(AD$4+1),FALSE)*$E2991</f>
        <v>0</v>
      </c>
    </row>
    <row r="2985" spans="1:30" s="51" customFormat="1" hidden="1" outlineLevel="1">
      <c r="A2985" s="56"/>
      <c r="B2985" s="111"/>
      <c r="C2985" s="55"/>
      <c r="D2985" s="55"/>
      <c r="F2985" s="52" t="str">
        <f>F2991</f>
        <v>RB_GUP</v>
      </c>
      <c r="G2985" s="55" t="str">
        <f>$G$9</f>
        <v>BULKTRAN</v>
      </c>
      <c r="H2985" s="53">
        <f t="shared" ca="1" si="1483"/>
        <v>874.3358956487823</v>
      </c>
      <c r="I2985" s="54">
        <f ca="1">VLOOKUP(CONCATENATE($F2985," ",$G2985),AllocFactorMatrix,(I$4+1),FALSE)*$E2991</f>
        <v>430.68299014248947</v>
      </c>
      <c r="J2985" s="54">
        <f ca="1">VLOOKUP(CONCATENATE($F2985," ",$G2985),AllocFactorMatrix,(J$4+1),FALSE)*$E2991</f>
        <v>21.29019912953127</v>
      </c>
      <c r="K2985" s="54">
        <f ca="1">VLOOKUP(CONCATENATE($F2985," ",$G2985),AllocFactorMatrix,(K$4+1),FALSE)*$E2991</f>
        <v>77.984779253442284</v>
      </c>
      <c r="L2985" s="54">
        <f ca="1">VLOOKUP(CONCATENATE($F2985," ",$G2985),AllocFactorMatrix,(L$4+1),FALSE)*$E2991</f>
        <v>2.4546839739144453</v>
      </c>
      <c r="M2985" s="54">
        <f ca="1">VLOOKUP(CONCATENATE($F2985," ",$G2985),AllocFactorMatrix,(M$4+1),FALSE)*$E2991</f>
        <v>0.23019240849639563</v>
      </c>
      <c r="N2985" s="54">
        <f t="shared" ca="1" si="1484"/>
        <v>80.669655635853118</v>
      </c>
      <c r="O2985" s="54">
        <f ca="1">VLOOKUP(CONCATENATE($F2985," ",$G2985),AllocFactorMatrix,(O$4+1),FALSE)*$E2991</f>
        <v>59.280563604378656</v>
      </c>
      <c r="P2985" s="54">
        <f ca="1">VLOOKUP(CONCATENATE($F2985," ",$G2985),AllocFactorMatrix,(P$4+1),FALSE)*$E2991</f>
        <v>11.045696076362644</v>
      </c>
      <c r="Q2985" s="54">
        <f ca="1">VLOOKUP(CONCATENATE($F2985," ",$G2985),AllocFactorMatrix,(Q$4+1),FALSE)*$E2991</f>
        <v>4.9913443860420355</v>
      </c>
      <c r="R2985" s="54">
        <f ca="1">VLOOKUP(CONCATENATE($F2985," ",$G2985),AllocFactorMatrix,(R$4+1),FALSE)*$E2991</f>
        <v>0.22445517767075804</v>
      </c>
      <c r="S2985" s="54">
        <f t="shared" ref="S2985:S2991" ca="1" si="1492">SUBTOTAL(9,O2985:R2985)</f>
        <v>75.542059244454094</v>
      </c>
      <c r="T2985" s="54">
        <f ca="1">VLOOKUP(CONCATENATE($F2985," ",$G2985),AllocFactorMatrix,(T$4+1),FALSE)*$E2991</f>
        <v>2.0708219243067245</v>
      </c>
      <c r="U2985" s="54">
        <f ca="1">VLOOKUP(CONCATENATE($F2985," ",$G2985),AllocFactorMatrix,(U$4+1),FALSE)*$E2991</f>
        <v>33.888647960823683</v>
      </c>
      <c r="V2985" s="54">
        <f ca="1">VLOOKUP(CONCATENATE($F2985," ",$G2985),AllocFactorMatrix,(V$4+1),FALSE)*$E2991</f>
        <v>179.10245669123469</v>
      </c>
      <c r="W2985" s="54">
        <f ca="1">VLOOKUP(CONCATENATE($F2985," ",$G2985),AllocFactorMatrix,(W$4+1),FALSE)*$E2991</f>
        <v>32.34293518704964</v>
      </c>
      <c r="X2985" s="54">
        <f t="shared" ref="X2985:X2991" ca="1" si="1493">SUBTOTAL(9,T2985:W2985)</f>
        <v>247.40486176341474</v>
      </c>
      <c r="Y2985" s="54">
        <f ca="1">VLOOKUP(CONCATENATE($F2985," ",$G2985),AllocFactorMatrix,(Y$4+1),FALSE)*$E2991</f>
        <v>18.20496701647555</v>
      </c>
      <c r="Z2985" s="54">
        <f ca="1">VLOOKUP(CONCATENATE($F2985," ",$G2985),AllocFactorMatrix,(Z$4+1),FALSE)*$E2991</f>
        <v>0.30492623875677194</v>
      </c>
      <c r="AA2985" s="54">
        <f t="shared" ca="1" si="1485"/>
        <v>18.509893255232321</v>
      </c>
      <c r="AB2985" s="54">
        <f ca="1">VLOOKUP(CONCATENATE($F2985," ",$G2985),AllocFactorMatrix,(AB$4+1),FALSE)*$E2991</f>
        <v>0.23623647780723808</v>
      </c>
      <c r="AC2985" s="54">
        <f ca="1">VLOOKUP(CONCATENATE($F2985," ",$G2985),AllocFactorMatrix,(AC$4+1),FALSE)*$E2991</f>
        <v>0</v>
      </c>
      <c r="AD2985" s="54">
        <f ca="1">VLOOKUP(CONCATENATE($F2985," ",$G2985),AllocFactorMatrix,(AD$4+1),FALSE)*$E2991</f>
        <v>0</v>
      </c>
    </row>
    <row r="2986" spans="1:30" s="51" customFormat="1" hidden="1" outlineLevel="1">
      <c r="A2986" s="56"/>
      <c r="B2986" s="111"/>
      <c r="C2986" s="55"/>
      <c r="D2986" s="55"/>
      <c r="F2986" s="52" t="str">
        <f>F2991</f>
        <v>RB_GUP</v>
      </c>
      <c r="G2986" s="55" t="str">
        <f>$G$10</f>
        <v>SUBTRAN</v>
      </c>
      <c r="H2986" s="53">
        <f t="shared" ca="1" si="1483"/>
        <v>192.06534748906324</v>
      </c>
      <c r="I2986" s="54">
        <f ca="1">VLOOKUP(CONCATENATE($F2986," ",$G2986),AllocFactorMatrix,(I$4+1),FALSE)*$E2991</f>
        <v>93.510362569710949</v>
      </c>
      <c r="J2986" s="54">
        <f ca="1">VLOOKUP(CONCATENATE($F2986," ",$G2986),AllocFactorMatrix,(J$4+1),FALSE)*$E2991</f>
        <v>4.5129324236915993</v>
      </c>
      <c r="K2986" s="54">
        <f ca="1">VLOOKUP(CONCATENATE($F2986," ",$G2986),AllocFactorMatrix,(K$4+1),FALSE)*$E2991</f>
        <v>16.41782749582978</v>
      </c>
      <c r="L2986" s="54">
        <f ca="1">VLOOKUP(CONCATENATE($F2986," ",$G2986),AllocFactorMatrix,(L$4+1),FALSE)*$E2991</f>
        <v>0.50713124417331734</v>
      </c>
      <c r="M2986" s="54">
        <f ca="1">VLOOKUP(CONCATENATE($F2986," ",$G2986),AllocFactorMatrix,(M$4+1),FALSE)*$E2991</f>
        <v>6.3160514411829904E-2</v>
      </c>
      <c r="N2986" s="54">
        <f t="shared" ca="1" si="1484"/>
        <v>16.988119254414929</v>
      </c>
      <c r="O2986" s="54">
        <f ca="1">VLOOKUP(CONCATENATE($F2986," ",$G2986),AllocFactorMatrix,(O$4+1),FALSE)*$E2991</f>
        <v>12.403925280706805</v>
      </c>
      <c r="P2986" s="54">
        <f ca="1">VLOOKUP(CONCATENATE($F2986," ",$G2986),AllocFactorMatrix,(P$4+1),FALSE)*$E2991</f>
        <v>2.3058752422920121</v>
      </c>
      <c r="Q2986" s="54">
        <f ca="1">VLOOKUP(CONCATENATE($F2986," ",$G2986),AllocFactorMatrix,(Q$4+1),FALSE)*$E2991</f>
        <v>1.3720232445567397</v>
      </c>
      <c r="R2986" s="54">
        <f ca="1">VLOOKUP(CONCATENATE($F2986," ",$G2986),AllocFactorMatrix,(R$4+1),FALSE)*$E2991</f>
        <v>0</v>
      </c>
      <c r="S2986" s="54">
        <f t="shared" ca="1" si="1492"/>
        <v>16.081823767555555</v>
      </c>
      <c r="T2986" s="54">
        <f ca="1">VLOOKUP(CONCATENATE($F2986," ",$G2986),AllocFactorMatrix,(T$4+1),FALSE)*$E2991</f>
        <v>0.433123772604805</v>
      </c>
      <c r="U2986" s="54">
        <f ca="1">VLOOKUP(CONCATENATE($F2986," ",$G2986),AllocFactorMatrix,(U$4+1),FALSE)*$E2991</f>
        <v>7.0904834472460134</v>
      </c>
      <c r="V2986" s="54">
        <f ca="1">VLOOKUP(CONCATENATE($F2986," ",$G2986),AllocFactorMatrix,(V$4+1),FALSE)*$E2991</f>
        <v>49.397151249859419</v>
      </c>
      <c r="W2986" s="54">
        <f ca="1">VLOOKUP(CONCATENATE($F2986," ",$G2986),AllocFactorMatrix,(W$4+1),FALSE)*$E2991</f>
        <v>0</v>
      </c>
      <c r="X2986" s="54">
        <f t="shared" ca="1" si="1493"/>
        <v>56.920758469710236</v>
      </c>
      <c r="Y2986" s="54">
        <f ca="1">VLOOKUP(CONCATENATE($F2986," ",$G2986),AllocFactorMatrix,(Y$4+1),FALSE)*$E2991</f>
        <v>3.7332181048434765</v>
      </c>
      <c r="Z2986" s="54">
        <f ca="1">VLOOKUP(CONCATENATE($F2986," ",$G2986),AllocFactorMatrix,(Z$4+1),FALSE)*$E2991</f>
        <v>6.2232847231975537E-2</v>
      </c>
      <c r="AA2986" s="54">
        <f t="shared" ca="1" si="1485"/>
        <v>3.795450952075452</v>
      </c>
      <c r="AB2986" s="54">
        <f ca="1">VLOOKUP(CONCATENATE($F2986," ",$G2986),AllocFactorMatrix,(AB$4+1),FALSE)*$E2991</f>
        <v>4.9852043149310778E-2</v>
      </c>
      <c r="AC2986" s="54">
        <f ca="1">VLOOKUP(CONCATENATE($F2986," ",$G2986),AllocFactorMatrix,(AC$4+1),FALSE)*$E2991</f>
        <v>0.16950760401111981</v>
      </c>
      <c r="AD2986" s="54">
        <f ca="1">VLOOKUP(CONCATENATE($F2986," ",$G2986),AllocFactorMatrix,(AD$4+1),FALSE)*$E2991</f>
        <v>3.6540404744083724E-2</v>
      </c>
    </row>
    <row r="2987" spans="1:30" s="51" customFormat="1" hidden="1" outlineLevel="1">
      <c r="A2987" s="56"/>
      <c r="B2987" s="111"/>
      <c r="C2987" s="55"/>
      <c r="D2987" s="55"/>
      <c r="F2987" s="52" t="str">
        <f>F2991</f>
        <v>RB_GUP</v>
      </c>
      <c r="G2987" s="55" t="str">
        <f>$G$11</f>
        <v>DISTPRI</v>
      </c>
      <c r="H2987" s="53">
        <f t="shared" ca="1" si="1483"/>
        <v>881.25676810722655</v>
      </c>
      <c r="I2987" s="54">
        <f ca="1">VLOOKUP(CONCATENATE($F2987," ",$G2987),AllocFactorMatrix,(I$4+1),FALSE)*$E2991</f>
        <v>588.98148419196923</v>
      </c>
      <c r="J2987" s="54">
        <f ca="1">VLOOKUP(CONCATENATE($F2987," ",$G2987),AllocFactorMatrix,(J$4+1),FALSE)*$E2991</f>
        <v>27.763049606888806</v>
      </c>
      <c r="K2987" s="54">
        <f ca="1">VLOOKUP(CONCATENATE($F2987," ",$G2987),AllocFactorMatrix,(K$4+1),FALSE)*$E2991</f>
        <v>100.80933703429002</v>
      </c>
      <c r="L2987" s="54">
        <f ca="1">VLOOKUP(CONCATENATE($F2987," ",$G2987),AllocFactorMatrix,(L$4+1),FALSE)*$E2991</f>
        <v>3.1155330690460517</v>
      </c>
      <c r="M2987" s="54">
        <f ca="1">VLOOKUP(CONCATENATE($F2987," ",$G2987),AllocFactorMatrix,(M$4+1),FALSE)*$E2991</f>
        <v>0</v>
      </c>
      <c r="N2987" s="54">
        <f t="shared" ca="1" si="1484"/>
        <v>103.92487010333608</v>
      </c>
      <c r="O2987" s="54">
        <f ca="1">VLOOKUP(CONCATENATE($F2987," ",$G2987),AllocFactorMatrix,(O$4+1),FALSE)*$E2991</f>
        <v>75.589382810192603</v>
      </c>
      <c r="P2987" s="54">
        <f ca="1">VLOOKUP(CONCATENATE($F2987," ",$G2987),AllocFactorMatrix,(P$4+1),FALSE)*$E2991</f>
        <v>14.078527635111607</v>
      </c>
      <c r="Q2987" s="54">
        <f ca="1">VLOOKUP(CONCATENATE($F2987," ",$G2987),AllocFactorMatrix,(Q$4+1),FALSE)*$E2991</f>
        <v>0</v>
      </c>
      <c r="R2987" s="54">
        <f ca="1">VLOOKUP(CONCATENATE($F2987," ",$G2987),AllocFactorMatrix,(R$4+1),FALSE)*$E2991</f>
        <v>0</v>
      </c>
      <c r="S2987" s="54">
        <f t="shared" ca="1" si="1492"/>
        <v>89.667910445304216</v>
      </c>
      <c r="T2987" s="54">
        <f ca="1">VLOOKUP(CONCATENATE($F2987," ",$G2987),AllocFactorMatrix,(T$4+1),FALSE)*$E2991</f>
        <v>2.6947149149877294</v>
      </c>
      <c r="U2987" s="54">
        <f ca="1">VLOOKUP(CONCATENATE($F2987," ",$G2987),AllocFactorMatrix,(U$4+1),FALSE)*$E2991</f>
        <v>43.45965385361108</v>
      </c>
      <c r="V2987" s="54">
        <f ca="1">VLOOKUP(CONCATENATE($F2987," ",$G2987),AllocFactorMatrix,(V$4+1),FALSE)*$E2991</f>
        <v>0</v>
      </c>
      <c r="W2987" s="54">
        <f ca="1">VLOOKUP(CONCATENATE($F2987," ",$G2987),AllocFactorMatrix,(W$4+1),FALSE)*$E2991</f>
        <v>0</v>
      </c>
      <c r="X2987" s="54">
        <f t="shared" ca="1" si="1493"/>
        <v>46.154368768598808</v>
      </c>
      <c r="Y2987" s="54">
        <f ca="1">VLOOKUP(CONCATENATE($F2987," ",$G2987),AllocFactorMatrix,(Y$4+1),FALSE)*$E2991</f>
        <v>22.793672673850097</v>
      </c>
      <c r="Z2987" s="54">
        <f ca="1">VLOOKUP(CONCATENATE($F2987," ",$G2987),AllocFactorMatrix,(Z$4+1),FALSE)*$E2991</f>
        <v>0.38028768632122367</v>
      </c>
      <c r="AA2987" s="54">
        <f t="shared" ca="1" si="1485"/>
        <v>23.173960360171321</v>
      </c>
      <c r="AB2987" s="54">
        <f ca="1">VLOOKUP(CONCATENATE($F2987," ",$G2987),AllocFactorMatrix,(AB$4+1),FALSE)*$E2991</f>
        <v>0.30809674609248699</v>
      </c>
      <c r="AC2987" s="54">
        <f ca="1">VLOOKUP(CONCATENATE($F2987," ",$G2987),AllocFactorMatrix,(AC$4+1),FALSE)*$E2991</f>
        <v>1.0554966483632791</v>
      </c>
      <c r="AD2987" s="54">
        <f ca="1">VLOOKUP(CONCATENATE($F2987," ",$G2987),AllocFactorMatrix,(AD$4+1),FALSE)*$E2991</f>
        <v>0.22753123650245166</v>
      </c>
    </row>
    <row r="2988" spans="1:30" s="51" customFormat="1" hidden="1" outlineLevel="1">
      <c r="A2988" s="56"/>
      <c r="B2988" s="111"/>
      <c r="C2988" s="55"/>
      <c r="D2988" s="55"/>
      <c r="F2988" s="52" t="str">
        <f>F2991</f>
        <v>RB_GUP</v>
      </c>
      <c r="G2988" s="55" t="str">
        <f>$G$12</f>
        <v>DISTSEC</v>
      </c>
      <c r="H2988" s="53">
        <f t="shared" ca="1" si="1483"/>
        <v>453.48176732552088</v>
      </c>
      <c r="I2988" s="54">
        <f ca="1">VLOOKUP(CONCATENATE($F2988," ",$G2988),AllocFactorMatrix,(I$4+1),FALSE)*$E2991</f>
        <v>339.06897570514747</v>
      </c>
      <c r="J2988" s="54">
        <f ca="1">VLOOKUP(CONCATENATE($F2988," ",$G2988),AllocFactorMatrix,(J$4+1),FALSE)*$E2991</f>
        <v>16.346623383204751</v>
      </c>
      <c r="K2988" s="54">
        <f ca="1">VLOOKUP(CONCATENATE($F2988," ",$G2988),AllocFactorMatrix,(K$4+1),FALSE)*$E2991</f>
        <v>49.324574996914919</v>
      </c>
      <c r="L2988" s="54">
        <f ca="1">VLOOKUP(CONCATENATE($F2988," ",$G2988),AllocFactorMatrix,(L$4+1),FALSE)*$E2991</f>
        <v>0</v>
      </c>
      <c r="M2988" s="54">
        <f ca="1">VLOOKUP(CONCATENATE($F2988," ",$G2988),AllocFactorMatrix,(M$4+1),FALSE)*$E2991</f>
        <v>0</v>
      </c>
      <c r="N2988" s="54">
        <f t="shared" ca="1" si="1484"/>
        <v>49.324574996914919</v>
      </c>
      <c r="O2988" s="54">
        <f ca="1">VLOOKUP(CONCATENATE($F2988," ",$G2988),AllocFactorMatrix,(O$4+1),FALSE)*$E2991</f>
        <v>31.429811171021139</v>
      </c>
      <c r="P2988" s="54">
        <f ca="1">VLOOKUP(CONCATENATE($F2988," ",$G2988),AllocFactorMatrix,(P$4+1),FALSE)*$E2991</f>
        <v>0</v>
      </c>
      <c r="Q2988" s="54">
        <f ca="1">VLOOKUP(CONCATENATE($F2988," ",$G2988),AllocFactorMatrix,(Q$4+1),FALSE)*$E2991</f>
        <v>0</v>
      </c>
      <c r="R2988" s="54">
        <f ca="1">VLOOKUP(CONCATENATE($F2988," ",$G2988),AllocFactorMatrix,(R$4+1),FALSE)*$E2991</f>
        <v>0</v>
      </c>
      <c r="S2988" s="54">
        <f t="shared" ca="1" si="1492"/>
        <v>31.429811171021139</v>
      </c>
      <c r="T2988" s="54">
        <f ca="1">VLOOKUP(CONCATENATE($F2988," ",$G2988),AllocFactorMatrix,(T$4+1),FALSE)*$E2991</f>
        <v>0.84979615851927714</v>
      </c>
      <c r="U2988" s="54">
        <f ca="1">VLOOKUP(CONCATENATE($F2988," ",$G2988),AllocFactorMatrix,(U$4+1),FALSE)*$E2991</f>
        <v>0</v>
      </c>
      <c r="V2988" s="54">
        <f ca="1">VLOOKUP(CONCATENATE($F2988," ",$G2988),AllocFactorMatrix,(V$4+1),FALSE)*$E2991</f>
        <v>0</v>
      </c>
      <c r="W2988" s="54">
        <f ca="1">VLOOKUP(CONCATENATE($F2988," ",$G2988),AllocFactorMatrix,(W$4+1),FALSE)*$E2991</f>
        <v>0</v>
      </c>
      <c r="X2988" s="54">
        <f t="shared" ca="1" si="1493"/>
        <v>0.84979615851927714</v>
      </c>
      <c r="Y2988" s="54">
        <f ca="1">VLOOKUP(CONCATENATE($F2988," ",$G2988),AllocFactorMatrix,(Y$4+1),FALSE)*$E2991</f>
        <v>11.592700190791287</v>
      </c>
      <c r="Z2988" s="54">
        <f ca="1">VLOOKUP(CONCATENATE($F2988," ",$G2988),AllocFactorMatrix,(Z$4+1),FALSE)*$E2991</f>
        <v>0</v>
      </c>
      <c r="AA2988" s="54">
        <f t="shared" ca="1" si="1485"/>
        <v>11.592700190791287</v>
      </c>
      <c r="AB2988" s="54">
        <f ca="1">VLOOKUP(CONCATENATE($F2988," ",$G2988),AllocFactorMatrix,(AB$4+1),FALSE)*$E2991</f>
        <v>0.12029782280309184</v>
      </c>
      <c r="AC2988" s="54">
        <f ca="1">VLOOKUP(CONCATENATE($F2988," ",$G2988),AllocFactorMatrix,(AC$4+1),FALSE)*$E2991</f>
        <v>4.0845737680988279</v>
      </c>
      <c r="AD2988" s="54">
        <f ca="1">VLOOKUP(CONCATENATE($F2988," ",$G2988),AllocFactorMatrix,(AD$4+1),FALSE)*$E2991</f>
        <v>0.6644141290201534</v>
      </c>
    </row>
    <row r="2989" spans="1:30" s="51" customFormat="1" hidden="1" outlineLevel="1">
      <c r="A2989" s="56"/>
      <c r="B2989" s="111"/>
      <c r="C2989" s="55"/>
      <c r="D2989" s="55"/>
      <c r="F2989" s="52" t="str">
        <f>F2991</f>
        <v>RB_GUP</v>
      </c>
      <c r="G2989" s="55" t="str">
        <f>$G$13</f>
        <v>ENERGY</v>
      </c>
      <c r="H2989" s="53">
        <f t="shared" ca="1" si="1483"/>
        <v>13.93861509930227</v>
      </c>
      <c r="I2989" s="54">
        <f ca="1">VLOOKUP(CONCATENATE($F2989," ",$G2989),AllocFactorMatrix,(I$4+1),FALSE)*$E2991</f>
        <v>5.2301459648112205</v>
      </c>
      <c r="J2989" s="54">
        <f ca="1">VLOOKUP(CONCATENATE($F2989," ",$G2989),AllocFactorMatrix,(J$4+1),FALSE)*$E2991</f>
        <v>0.33894725464940079</v>
      </c>
      <c r="K2989" s="54">
        <f ca="1">VLOOKUP(CONCATENATE($F2989," ",$G2989),AllocFactorMatrix,(K$4+1),FALSE)*$E2991</f>
        <v>1.1372047824957419</v>
      </c>
      <c r="L2989" s="54">
        <f ca="1">VLOOKUP(CONCATENATE($F2989," ",$G2989),AllocFactorMatrix,(L$4+1),FALSE)*$E2991</f>
        <v>3.6142949708003871E-2</v>
      </c>
      <c r="M2989" s="54">
        <f ca="1">VLOOKUP(CONCATENATE($F2989," ",$G2989),AllocFactorMatrix,(M$4+1),FALSE)*$E2991</f>
        <v>3.3319574444070138E-3</v>
      </c>
      <c r="N2989" s="54">
        <f t="shared" ca="1" si="1484"/>
        <v>1.1766796896481528</v>
      </c>
      <c r="O2989" s="54">
        <f ca="1">VLOOKUP(CONCATENATE($F2989," ",$G2989),AllocFactorMatrix,(O$4+1),FALSE)*$E2991</f>
        <v>1.0368054679140264</v>
      </c>
      <c r="P2989" s="54">
        <f ca="1">VLOOKUP(CONCATENATE($F2989," ",$G2989),AllocFactorMatrix,(P$4+1),FALSE)*$E2991</f>
        <v>0.19220378388692527</v>
      </c>
      <c r="Q2989" s="54">
        <f ca="1">VLOOKUP(CONCATENATE($F2989," ",$G2989),AllocFactorMatrix,(Q$4+1),FALSE)*$E2991</f>
        <v>8.7332479764220677E-2</v>
      </c>
      <c r="R2989" s="54">
        <f ca="1">VLOOKUP(CONCATENATE($F2989," ",$G2989),AllocFactorMatrix,(R$4+1),FALSE)*$E2991</f>
        <v>4.0464751859412085E-3</v>
      </c>
      <c r="S2989" s="54">
        <f t="shared" ca="1" si="1492"/>
        <v>1.3203882067511137</v>
      </c>
      <c r="T2989" s="54">
        <f ca="1">VLOOKUP(CONCATENATE($F2989," ",$G2989),AllocFactorMatrix,(T$4+1),FALSE)*$E2991</f>
        <v>3.9732350272895151E-2</v>
      </c>
      <c r="U2989" s="54">
        <f ca="1">VLOOKUP(CONCATENATE($F2989," ",$G2989),AllocFactorMatrix,(U$4+1),FALSE)*$E2991</f>
        <v>0.69764054856812185</v>
      </c>
      <c r="V2989" s="54">
        <f ca="1">VLOOKUP(CONCATENATE($F2989," ",$G2989),AllocFactorMatrix,(V$4+1),FALSE)*$E2991</f>
        <v>3.9609133891589585</v>
      </c>
      <c r="W2989" s="54">
        <f ca="1">VLOOKUP(CONCATENATE($F2989," ",$G2989),AllocFactorMatrix,(W$4+1),FALSE)*$E2991</f>
        <v>0.75147797376540204</v>
      </c>
      <c r="X2989" s="54">
        <f t="shared" ca="1" si="1493"/>
        <v>5.4497642617653774</v>
      </c>
      <c r="Y2989" s="54">
        <f ca="1">VLOOKUP(CONCATENATE($F2989," ",$G2989),AllocFactorMatrix,(Y$4+1),FALSE)*$E2991</f>
        <v>0.28090185417199515</v>
      </c>
      <c r="Z2989" s="54">
        <f ca="1">VLOOKUP(CONCATENATE($F2989," ",$G2989),AllocFactorMatrix,(Z$4+1),FALSE)*$E2991</f>
        <v>4.5726343849710454E-3</v>
      </c>
      <c r="AA2989" s="54">
        <f t="shared" ca="1" si="1485"/>
        <v>0.28547448855696617</v>
      </c>
      <c r="AB2989" s="54">
        <f ca="1">VLOOKUP(CONCATENATE($F2989," ",$G2989),AllocFactorMatrix,(AB$4+1),FALSE)*$E2991</f>
        <v>5.1004058319634041E-3</v>
      </c>
      <c r="AC2989" s="54">
        <f ca="1">VLOOKUP(CONCATENATE($F2989," ",$G2989),AllocFactorMatrix,(AC$4+1),FALSE)*$E2991</f>
        <v>0.11028944625834966</v>
      </c>
      <c r="AD2989" s="54">
        <f ca="1">VLOOKUP(CONCATENATE($F2989," ",$G2989),AllocFactorMatrix,(AD$4+1),FALSE)*$E2991</f>
        <v>2.1825381029724578E-2</v>
      </c>
    </row>
    <row r="2990" spans="1:30" s="51" customFormat="1" hidden="1" outlineLevel="1">
      <c r="A2990" s="56"/>
      <c r="B2990" s="111"/>
      <c r="C2990" s="55"/>
      <c r="D2990" s="55"/>
      <c r="F2990" s="52" t="str">
        <f>F2991</f>
        <v>RB_GUP</v>
      </c>
      <c r="G2990" s="55" t="str">
        <f>$G$14</f>
        <v>CUSTOMER</v>
      </c>
      <c r="H2990" s="53">
        <f t="shared" ca="1" si="1483"/>
        <v>218.29976568276868</v>
      </c>
      <c r="I2990" s="54">
        <f ca="1">VLOOKUP(CONCATENATE($F2990," ",$G2990),AllocFactorMatrix,(I$4+1),FALSE)*$E2991</f>
        <v>102.08540873647797</v>
      </c>
      <c r="J2990" s="54">
        <f ca="1">VLOOKUP(CONCATENATE($F2990," ",$G2990),AllocFactorMatrix,(J$4+1),FALSE)*$E2991</f>
        <v>26.744686857462927</v>
      </c>
      <c r="K2990" s="54">
        <f ca="1">VLOOKUP(CONCATENATE($F2990," ",$G2990),AllocFactorMatrix,(K$4+1),FALSE)*$E2991</f>
        <v>7.5920500101527164</v>
      </c>
      <c r="L2990" s="54">
        <f ca="1">VLOOKUP(CONCATENATE($F2990," ",$G2990),AllocFactorMatrix,(L$4+1),FALSE)*$E2991</f>
        <v>2.4506717645396723</v>
      </c>
      <c r="M2990" s="54">
        <f ca="1">VLOOKUP(CONCATENATE($F2990," ",$G2990),AllocFactorMatrix,(M$4+1),FALSE)*$E2991</f>
        <v>0.39779338063823655</v>
      </c>
      <c r="N2990" s="54">
        <f t="shared" ca="1" si="1484"/>
        <v>10.440515155330626</v>
      </c>
      <c r="O2990" s="54">
        <f ca="1">VLOOKUP(CONCATENATE($F2990," ",$G2990),AllocFactorMatrix,(O$4+1),FALSE)*$E2991</f>
        <v>2.1545132052218072</v>
      </c>
      <c r="P2990" s="54">
        <f ca="1">VLOOKUP(CONCATENATE($F2990," ",$G2990),AllocFactorMatrix,(P$4+1),FALSE)*$E2991</f>
        <v>0.63797812323872571</v>
      </c>
      <c r="Q2990" s="54">
        <f ca="1">VLOOKUP(CONCATENATE($F2990," ",$G2990),AllocFactorMatrix,(Q$4+1),FALSE)*$E2991</f>
        <v>1.3858396555069077</v>
      </c>
      <c r="R2990" s="54">
        <f ca="1">VLOOKUP(CONCATENATE($F2990," ",$G2990),AllocFactorMatrix,(R$4+1),FALSE)*$E2991</f>
        <v>0.24352520904887776</v>
      </c>
      <c r="S2990" s="54">
        <f t="shared" ca="1" si="1492"/>
        <v>4.4218561930163185</v>
      </c>
      <c r="T2990" s="54">
        <f ca="1">VLOOKUP(CONCATENATE($F2990," ",$G2990),AllocFactorMatrix,(T$4+1),FALSE)*$E2991</f>
        <v>1.4828780454407664E-2</v>
      </c>
      <c r="U2990" s="54">
        <f ca="1">VLOOKUP(CONCATENATE($F2990," ",$G2990),AllocFactorMatrix,(U$4+1),FALSE)*$E2991</f>
        <v>0.37849906394409694</v>
      </c>
      <c r="V2990" s="54">
        <f ca="1">VLOOKUP(CONCATENATE($F2990," ",$G2990),AllocFactorMatrix,(V$4+1),FALSE)*$E2991</f>
        <v>2.0380249143877487</v>
      </c>
      <c r="W2990" s="54">
        <f ca="1">VLOOKUP(CONCATENATE($F2990," ",$G2990),AllocFactorMatrix,(W$4+1),FALSE)*$E2991</f>
        <v>0.36529185018895638</v>
      </c>
      <c r="X2990" s="54">
        <f t="shared" ca="1" si="1493"/>
        <v>2.7966446089752095</v>
      </c>
      <c r="Y2990" s="54">
        <f ca="1">VLOOKUP(CONCATENATE($F2990," ",$G2990),AllocFactorMatrix,(Y$4+1),FALSE)*$E2991</f>
        <v>0.59642386928914648</v>
      </c>
      <c r="Z2990" s="54">
        <f ca="1">VLOOKUP(CONCATENATE($F2990," ",$G2990),AllocFactorMatrix,(Z$4+1),FALSE)*$E2991</f>
        <v>1.0811903779951601E-2</v>
      </c>
      <c r="AA2990" s="54">
        <f t="shared" ca="1" si="1485"/>
        <v>0.60723577306909804</v>
      </c>
      <c r="AB2990" s="54">
        <f ca="1">VLOOKUP(CONCATENATE($F2990," ",$G2990),AllocFactorMatrix,(AB$4+1),FALSE)*$E2991</f>
        <v>1.119584413468009E-2</v>
      </c>
      <c r="AC2990" s="54">
        <f ca="1">VLOOKUP(CONCATENATE($F2990," ",$G2990),AllocFactorMatrix,(AC$4+1),FALSE)*$E2991</f>
        <v>63.42580524297906</v>
      </c>
      <c r="AD2990" s="54">
        <f ca="1">VLOOKUP(CONCATENATE($F2990," ",$G2990),AllocFactorMatrix,(AD$4+1),FALSE)*$E2991</f>
        <v>7.7664172713228119</v>
      </c>
    </row>
    <row r="2991" spans="1:30" s="51" customFormat="1" collapsed="1">
      <c r="A2991" s="56"/>
      <c r="B2991" s="111"/>
      <c r="C2991" s="55"/>
      <c r="D2991" s="98" t="s">
        <v>470</v>
      </c>
      <c r="E2991" s="61">
        <v>4283</v>
      </c>
      <c r="F2991" s="57" t="s">
        <v>74</v>
      </c>
      <c r="G2991" s="55" t="str">
        <f>$G$15</f>
        <v>TOTAL</v>
      </c>
      <c r="H2991" s="53">
        <f t="shared" ca="1" si="1483"/>
        <v>4283</v>
      </c>
      <c r="I2991" s="54">
        <f ca="1">VLOOKUP(CONCATENATE($F2991," ",$G2991),AllocFactorMatrix,(I$4+1),FALSE)*$E2991</f>
        <v>2372.1350266996874</v>
      </c>
      <c r="J2991" s="54">
        <f ca="1">VLOOKUP(CONCATENATE($F2991," ",$G2991),AllocFactorMatrix,(J$4+1),FALSE)*$E2991</f>
        <v>137.16495701386245</v>
      </c>
      <c r="K2991" s="54">
        <f ca="1">VLOOKUP(CONCATENATE($F2991," ",$G2991),AllocFactorMatrix,(K$4+1),FALSE)*$E2991</f>
        <v>400.40075423073773</v>
      </c>
      <c r="L2991" s="54">
        <f ca="1">VLOOKUP(CONCATENATE($F2991," ",$G2991),AllocFactorMatrix,(L$4+1),FALSE)*$E2991</f>
        <v>13.195449804780505</v>
      </c>
      <c r="M2991" s="54">
        <f ca="1">VLOOKUP(CONCATENATE($F2991," ",$G2991),AllocFactorMatrix,(M$4+1),FALSE)*$E2991</f>
        <v>1.1287855180720812</v>
      </c>
      <c r="N2991" s="54">
        <f t="shared" ca="1" si="1484"/>
        <v>414.72498955359032</v>
      </c>
      <c r="O2991" s="54">
        <f ca="1">VLOOKUP(CONCATENATE($F2991," ",$G2991),AllocFactorMatrix,(O$4+1),FALSE)*$E2991</f>
        <v>293.74047526907447</v>
      </c>
      <c r="P2991" s="54">
        <f ca="1">VLOOKUP(CONCATENATE($F2991," ",$G2991),AllocFactorMatrix,(P$4+1),FALSE)*$E2991</f>
        <v>49.100351116957206</v>
      </c>
      <c r="Q2991" s="54">
        <f ca="1">VLOOKUP(CONCATENATE($F2991," ",$G2991),AllocFactorMatrix,(Q$4+1),FALSE)*$E2991</f>
        <v>17.253779472467638</v>
      </c>
      <c r="R2991" s="54">
        <f ca="1">VLOOKUP(CONCATENATE($F2991," ",$G2991),AllocFactorMatrix,(R$4+1),FALSE)*$E2991</f>
        <v>0.89550960483621289</v>
      </c>
      <c r="S2991" s="54">
        <f t="shared" ca="1" si="1492"/>
        <v>360.99011546333548</v>
      </c>
      <c r="T2991" s="54">
        <f ca="1">VLOOKUP(CONCATENATE($F2991," ",$G2991),AllocFactorMatrix,(T$4+1),FALSE)*$E2991</f>
        <v>10.010066772670086</v>
      </c>
      <c r="U2991" s="54">
        <f ca="1">VLOOKUP(CONCATENATE($F2991," ",$G2991),AllocFactorMatrix,(U$4+1),FALSE)*$E2991</f>
        <v>149.45311396650013</v>
      </c>
      <c r="V2991" s="54">
        <f ca="1">VLOOKUP(CONCATENATE($F2991," ",$G2991),AllocFactorMatrix,(V$4+1),FALSE)*$E2991</f>
        <v>572.41367216111826</v>
      </c>
      <c r="W2991" s="54">
        <f ca="1">VLOOKUP(CONCATENATE($F2991," ",$G2991),AllocFactorMatrix,(W$4+1),FALSE)*$E2991</f>
        <v>94.481576057037643</v>
      </c>
      <c r="X2991" s="54">
        <f t="shared" ca="1" si="1493"/>
        <v>826.35842895732605</v>
      </c>
      <c r="Y2991" s="54">
        <f ca="1">VLOOKUP(CONCATENATE($F2991," ",$G2991),AllocFactorMatrix,(Y$4+1),FALSE)*$E2991</f>
        <v>91.549451215337953</v>
      </c>
      <c r="Z2991" s="54">
        <f ca="1">VLOOKUP(CONCATENATE($F2991," ",$G2991),AllocFactorMatrix,(Z$4+1),FALSE)*$E2991</f>
        <v>1.3381399369912113</v>
      </c>
      <c r="AA2991" s="54">
        <f t="shared" ca="1" si="1485"/>
        <v>92.887591152329165</v>
      </c>
      <c r="AB2991" s="54">
        <f ca="1">VLOOKUP(CONCATENATE($F2991," ",$G2991),AllocFactorMatrix,(AB$4+1),FALSE)*$E2991</f>
        <v>1.1764900275393642</v>
      </c>
      <c r="AC2991" s="54">
        <f ca="1">VLOOKUP(CONCATENATE($F2991," ",$G2991),AllocFactorMatrix,(AC$4+1),FALSE)*$E2991</f>
        <v>68.845672709710641</v>
      </c>
      <c r="AD2991" s="54">
        <f ca="1">VLOOKUP(CONCATENATE($F2991," ",$G2991),AllocFactorMatrix,(AD$4+1),FALSE)*$E2991</f>
        <v>8.7167284226192265</v>
      </c>
    </row>
    <row r="2992" spans="1:30" s="51" customFormat="1" hidden="1" outlineLevel="1">
      <c r="A2992" s="56"/>
      <c r="B2992" s="111"/>
      <c r="C2992" s="55"/>
      <c r="D2992" s="55"/>
      <c r="F2992" s="52" t="str">
        <f>F2999</f>
        <v>PROD_DEMAND</v>
      </c>
      <c r="G2992" s="55" t="str">
        <f>$G$8</f>
        <v>PRODUCTION</v>
      </c>
      <c r="H2992" s="53">
        <f t="shared" ref="H2992:H2999" si="1494">SUBTOTAL(9,I2992:AD2992)</f>
        <v>-52957.999999999978</v>
      </c>
      <c r="I2992" s="54">
        <f>VLOOKUP(CONCATENATE($F2992," ",$G2992),AllocFactorMatrix,(I$4+1),FALSE)*$E2999</f>
        <v>-26086.210008616519</v>
      </c>
      <c r="J2992" s="54">
        <f>VLOOKUP(CONCATENATE($F2992," ",$G2992),AllocFactorMatrix,(J$4+1),FALSE)*$E2999</f>
        <v>-1289.5345725970558</v>
      </c>
      <c r="K2992" s="54">
        <f>VLOOKUP(CONCATENATE($F2992," ",$G2992),AllocFactorMatrix,(K$4+1),FALSE)*$E2999</f>
        <v>-4723.4912351840221</v>
      </c>
      <c r="L2992" s="54">
        <f>VLOOKUP(CONCATENATE($F2992," ",$G2992),AllocFactorMatrix,(L$4+1),FALSE)*$E2999</f>
        <v>-148.67873381099267</v>
      </c>
      <c r="M2992" s="54">
        <f>VLOOKUP(CONCATENATE($F2992," ",$G2992),AllocFactorMatrix,(M$4+1),FALSE)*$E2999</f>
        <v>-13.942615909765882</v>
      </c>
      <c r="N2992" s="54">
        <f t="shared" ref="N2992:N2999" si="1495">SUBTOTAL(9,K2992:M2992)</f>
        <v>-4886.1125849047803</v>
      </c>
      <c r="O2992" s="54">
        <f>VLOOKUP(CONCATENATE($F2992," ",$G2992),AllocFactorMatrix,(O$4+1),FALSE)*$E2999</f>
        <v>-3590.5881286403937</v>
      </c>
      <c r="P2992" s="54">
        <f>VLOOKUP(CONCATENATE($F2992," ",$G2992),AllocFactorMatrix,(P$4+1),FALSE)*$E2999</f>
        <v>-669.03117637410639</v>
      </c>
      <c r="Q2992" s="54">
        <f>VLOOKUP(CONCATENATE($F2992," ",$G2992),AllocFactorMatrix,(Q$4+1),FALSE)*$E2999</f>
        <v>-302.32273124263338</v>
      </c>
      <c r="R2992" s="54">
        <f>VLOOKUP(CONCATENATE($F2992," ",$G2992),AllocFactorMatrix,(R$4+1),FALSE)*$E2999</f>
        <v>-13.595115284918881</v>
      </c>
      <c r="S2992" s="54">
        <f>SUBTOTAL(9,O2992:R2992)</f>
        <v>-4575.5371515420529</v>
      </c>
      <c r="T2992" s="54">
        <f>VLOOKUP(CONCATENATE($F2992," ",$G2992),AllocFactorMatrix,(T$4+1),FALSE)*$E2999</f>
        <v>-125.42844004598456</v>
      </c>
      <c r="U2992" s="54">
        <f>VLOOKUP(CONCATENATE($F2992," ",$G2992),AllocFactorMatrix,(U$4+1),FALSE)*$E2999</f>
        <v>-2052.615050623765</v>
      </c>
      <c r="V2992" s="54">
        <f>VLOOKUP(CONCATENATE($F2992," ",$G2992),AllocFactorMatrix,(V$4+1),FALSE)*$E2999</f>
        <v>-10848.128217835929</v>
      </c>
      <c r="W2992" s="54">
        <f>VLOOKUP(CONCATENATE($F2992," ",$G2992),AllocFactorMatrix,(W$4+1),FALSE)*$E2999</f>
        <v>-1958.9921564009619</v>
      </c>
      <c r="X2992" s="54">
        <f>SUBTOTAL(9,T2992:W2992)</f>
        <v>-14985.163864906641</v>
      </c>
      <c r="Y2992" s="54">
        <f>VLOOKUP(CONCATENATE($F2992," ",$G2992),AllocFactorMatrix,(Y$4+1),FALSE)*$E2999</f>
        <v>-1102.6639167583562</v>
      </c>
      <c r="Z2992" s="54">
        <f>VLOOKUP(CONCATENATE($F2992," ",$G2992),AllocFactorMatrix,(Z$4+1),FALSE)*$E2999</f>
        <v>-18.469199117232435</v>
      </c>
      <c r="AA2992" s="54">
        <f t="shared" ref="AA2992:AA2999" si="1496">SUBTOTAL(9,Y2992:Z2992)</f>
        <v>-1121.1331158755886</v>
      </c>
      <c r="AB2992" s="54">
        <f>VLOOKUP(CONCATENATE($F2992," ",$G2992),AllocFactorMatrix,(AB$4+1),FALSE)*$E2999</f>
        <v>-14.308701557348828</v>
      </c>
      <c r="AC2992" s="54">
        <f>VLOOKUP(CONCATENATE($F2992," ",$G2992),AllocFactorMatrix,(AC$4+1),FALSE)*$E2999</f>
        <v>0</v>
      </c>
      <c r="AD2992" s="54">
        <f>VLOOKUP(CONCATENATE($F2992," ",$G2992),AllocFactorMatrix,(AD$4+1),FALSE)*$E2999</f>
        <v>0</v>
      </c>
    </row>
    <row r="2993" spans="1:30" s="51" customFormat="1" hidden="1" outlineLevel="1">
      <c r="A2993" s="56"/>
      <c r="B2993" s="111"/>
      <c r="C2993" s="55"/>
      <c r="D2993" s="55"/>
      <c r="F2993" s="52" t="str">
        <f>F2999</f>
        <v>PROD_DEMAND</v>
      </c>
      <c r="G2993" s="55" t="str">
        <f>$G$9</f>
        <v>BULKTRAN</v>
      </c>
      <c r="H2993" s="53">
        <f t="shared" si="1494"/>
        <v>0</v>
      </c>
      <c r="I2993" s="54">
        <f>VLOOKUP(CONCATENATE($F2993," ",$G2993),AllocFactorMatrix,(I$4+1),FALSE)*$E2999</f>
        <v>0</v>
      </c>
      <c r="J2993" s="54">
        <f>VLOOKUP(CONCATENATE($F2993," ",$G2993),AllocFactorMatrix,(J$4+1),FALSE)*$E2999</f>
        <v>0</v>
      </c>
      <c r="K2993" s="54">
        <f>VLOOKUP(CONCATENATE($F2993," ",$G2993),AllocFactorMatrix,(K$4+1),FALSE)*$E2999</f>
        <v>0</v>
      </c>
      <c r="L2993" s="54">
        <f>VLOOKUP(CONCATENATE($F2993," ",$G2993),AllocFactorMatrix,(L$4+1),FALSE)*$E2999</f>
        <v>0</v>
      </c>
      <c r="M2993" s="54">
        <f>VLOOKUP(CONCATENATE($F2993," ",$G2993),AllocFactorMatrix,(M$4+1),FALSE)*$E2999</f>
        <v>0</v>
      </c>
      <c r="N2993" s="54">
        <f t="shared" si="1495"/>
        <v>0</v>
      </c>
      <c r="O2993" s="54">
        <f>VLOOKUP(CONCATENATE($F2993," ",$G2993),AllocFactorMatrix,(O$4+1),FALSE)*$E2999</f>
        <v>0</v>
      </c>
      <c r="P2993" s="54">
        <f>VLOOKUP(CONCATENATE($F2993," ",$G2993),AllocFactorMatrix,(P$4+1),FALSE)*$E2999</f>
        <v>0</v>
      </c>
      <c r="Q2993" s="54">
        <f>VLOOKUP(CONCATENATE($F2993," ",$G2993),AllocFactorMatrix,(Q$4+1),FALSE)*$E2999</f>
        <v>0</v>
      </c>
      <c r="R2993" s="54">
        <f>VLOOKUP(CONCATENATE($F2993," ",$G2993),AllocFactorMatrix,(R$4+1),FALSE)*$E2999</f>
        <v>0</v>
      </c>
      <c r="S2993" s="54">
        <f t="shared" ref="S2993:S2999" si="1497">SUBTOTAL(9,O2993:R2993)</f>
        <v>0</v>
      </c>
      <c r="T2993" s="54">
        <f>VLOOKUP(CONCATENATE($F2993," ",$G2993),AllocFactorMatrix,(T$4+1),FALSE)*$E2999</f>
        <v>0</v>
      </c>
      <c r="U2993" s="54">
        <f>VLOOKUP(CONCATENATE($F2993," ",$G2993),AllocFactorMatrix,(U$4+1),FALSE)*$E2999</f>
        <v>0</v>
      </c>
      <c r="V2993" s="54">
        <f>VLOOKUP(CONCATENATE($F2993," ",$G2993),AllocFactorMatrix,(V$4+1),FALSE)*$E2999</f>
        <v>0</v>
      </c>
      <c r="W2993" s="54">
        <f>VLOOKUP(CONCATENATE($F2993," ",$G2993),AllocFactorMatrix,(W$4+1),FALSE)*$E2999</f>
        <v>0</v>
      </c>
      <c r="X2993" s="54">
        <f t="shared" ref="X2993:X2999" si="1498">SUBTOTAL(9,T2993:W2993)</f>
        <v>0</v>
      </c>
      <c r="Y2993" s="54">
        <f>VLOOKUP(CONCATENATE($F2993," ",$G2993),AllocFactorMatrix,(Y$4+1),FALSE)*$E2999</f>
        <v>0</v>
      </c>
      <c r="Z2993" s="54">
        <f>VLOOKUP(CONCATENATE($F2993," ",$G2993),AllocFactorMatrix,(Z$4+1),FALSE)*$E2999</f>
        <v>0</v>
      </c>
      <c r="AA2993" s="54">
        <f t="shared" si="1496"/>
        <v>0</v>
      </c>
      <c r="AB2993" s="54">
        <f>VLOOKUP(CONCATENATE($F2993," ",$G2993),AllocFactorMatrix,(AB$4+1),FALSE)*$E2999</f>
        <v>0</v>
      </c>
      <c r="AC2993" s="54">
        <f>VLOOKUP(CONCATENATE($F2993," ",$G2993),AllocFactorMatrix,(AC$4+1),FALSE)*$E2999</f>
        <v>0</v>
      </c>
      <c r="AD2993" s="54">
        <f>VLOOKUP(CONCATENATE($F2993," ",$G2993),AllocFactorMatrix,(AD$4+1),FALSE)*$E2999</f>
        <v>0</v>
      </c>
    </row>
    <row r="2994" spans="1:30" s="51" customFormat="1" hidden="1" outlineLevel="1">
      <c r="A2994" s="56"/>
      <c r="B2994" s="111"/>
      <c r="C2994" s="55"/>
      <c r="D2994" s="55"/>
      <c r="F2994" s="52" t="str">
        <f>F2999</f>
        <v>PROD_DEMAND</v>
      </c>
      <c r="G2994" s="55" t="str">
        <f>$G$10</f>
        <v>SUBTRAN</v>
      </c>
      <c r="H2994" s="53">
        <f t="shared" si="1494"/>
        <v>0</v>
      </c>
      <c r="I2994" s="54">
        <f>VLOOKUP(CONCATENATE($F2994," ",$G2994),AllocFactorMatrix,(I$4+1),FALSE)*$E2999</f>
        <v>0</v>
      </c>
      <c r="J2994" s="54">
        <f>VLOOKUP(CONCATENATE($F2994," ",$G2994),AllocFactorMatrix,(J$4+1),FALSE)*$E2999</f>
        <v>0</v>
      </c>
      <c r="K2994" s="54">
        <f>VLOOKUP(CONCATENATE($F2994," ",$G2994),AllocFactorMatrix,(K$4+1),FALSE)*$E2999</f>
        <v>0</v>
      </c>
      <c r="L2994" s="54">
        <f>VLOOKUP(CONCATENATE($F2994," ",$G2994),AllocFactorMatrix,(L$4+1),FALSE)*$E2999</f>
        <v>0</v>
      </c>
      <c r="M2994" s="54">
        <f>VLOOKUP(CONCATENATE($F2994," ",$G2994),AllocFactorMatrix,(M$4+1),FALSE)*$E2999</f>
        <v>0</v>
      </c>
      <c r="N2994" s="54">
        <f t="shared" si="1495"/>
        <v>0</v>
      </c>
      <c r="O2994" s="54">
        <f>VLOOKUP(CONCATENATE($F2994," ",$G2994),AllocFactorMatrix,(O$4+1),FALSE)*$E2999</f>
        <v>0</v>
      </c>
      <c r="P2994" s="54">
        <f>VLOOKUP(CONCATENATE($F2994," ",$G2994),AllocFactorMatrix,(P$4+1),FALSE)*$E2999</f>
        <v>0</v>
      </c>
      <c r="Q2994" s="54">
        <f>VLOOKUP(CONCATENATE($F2994," ",$G2994),AllocFactorMatrix,(Q$4+1),FALSE)*$E2999</f>
        <v>0</v>
      </c>
      <c r="R2994" s="54">
        <f>VLOOKUP(CONCATENATE($F2994," ",$G2994),AllocFactorMatrix,(R$4+1),FALSE)*$E2999</f>
        <v>0</v>
      </c>
      <c r="S2994" s="54">
        <f t="shared" si="1497"/>
        <v>0</v>
      </c>
      <c r="T2994" s="54">
        <f>VLOOKUP(CONCATENATE($F2994," ",$G2994),AllocFactorMatrix,(T$4+1),FALSE)*$E2999</f>
        <v>0</v>
      </c>
      <c r="U2994" s="54">
        <f>VLOOKUP(CONCATENATE($F2994," ",$G2994),AllocFactorMatrix,(U$4+1),FALSE)*$E2999</f>
        <v>0</v>
      </c>
      <c r="V2994" s="54">
        <f>VLOOKUP(CONCATENATE($F2994," ",$G2994),AllocFactorMatrix,(V$4+1),FALSE)*$E2999</f>
        <v>0</v>
      </c>
      <c r="W2994" s="54">
        <f>VLOOKUP(CONCATENATE($F2994," ",$G2994),AllocFactorMatrix,(W$4+1),FALSE)*$E2999</f>
        <v>0</v>
      </c>
      <c r="X2994" s="54">
        <f t="shared" si="1498"/>
        <v>0</v>
      </c>
      <c r="Y2994" s="54">
        <f>VLOOKUP(CONCATENATE($F2994," ",$G2994),AllocFactorMatrix,(Y$4+1),FALSE)*$E2999</f>
        <v>0</v>
      </c>
      <c r="Z2994" s="54">
        <f>VLOOKUP(CONCATENATE($F2994," ",$G2994),AllocFactorMatrix,(Z$4+1),FALSE)*$E2999</f>
        <v>0</v>
      </c>
      <c r="AA2994" s="54">
        <f t="shared" si="1496"/>
        <v>0</v>
      </c>
      <c r="AB2994" s="54">
        <f>VLOOKUP(CONCATENATE($F2994," ",$G2994),AllocFactorMatrix,(AB$4+1),FALSE)*$E2999</f>
        <v>0</v>
      </c>
      <c r="AC2994" s="54">
        <f>VLOOKUP(CONCATENATE($F2994," ",$G2994),AllocFactorMatrix,(AC$4+1),FALSE)*$E2999</f>
        <v>0</v>
      </c>
      <c r="AD2994" s="54">
        <f>VLOOKUP(CONCATENATE($F2994," ",$G2994),AllocFactorMatrix,(AD$4+1),FALSE)*$E2999</f>
        <v>0</v>
      </c>
    </row>
    <row r="2995" spans="1:30" s="51" customFormat="1" hidden="1" outlineLevel="1">
      <c r="A2995" s="56"/>
      <c r="B2995" s="111"/>
      <c r="C2995" s="55"/>
      <c r="D2995" s="55"/>
      <c r="F2995" s="52" t="str">
        <f>F2999</f>
        <v>PROD_DEMAND</v>
      </c>
      <c r="G2995" s="55" t="str">
        <f>$G$11</f>
        <v>DISTPRI</v>
      </c>
      <c r="H2995" s="53">
        <f t="shared" si="1494"/>
        <v>0</v>
      </c>
      <c r="I2995" s="54">
        <f>VLOOKUP(CONCATENATE($F2995," ",$G2995),AllocFactorMatrix,(I$4+1),FALSE)*$E2999</f>
        <v>0</v>
      </c>
      <c r="J2995" s="54">
        <f>VLOOKUP(CONCATENATE($F2995," ",$G2995),AllocFactorMatrix,(J$4+1),FALSE)*$E2999</f>
        <v>0</v>
      </c>
      <c r="K2995" s="54">
        <f>VLOOKUP(CONCATENATE($F2995," ",$G2995),AllocFactorMatrix,(K$4+1),FALSE)*$E2999</f>
        <v>0</v>
      </c>
      <c r="L2995" s="54">
        <f>VLOOKUP(CONCATENATE($F2995," ",$G2995),AllocFactorMatrix,(L$4+1),FALSE)*$E2999</f>
        <v>0</v>
      </c>
      <c r="M2995" s="54">
        <f>VLOOKUP(CONCATENATE($F2995," ",$G2995),AllocFactorMatrix,(M$4+1),FALSE)*$E2999</f>
        <v>0</v>
      </c>
      <c r="N2995" s="54">
        <f t="shared" si="1495"/>
        <v>0</v>
      </c>
      <c r="O2995" s="54">
        <f>VLOOKUP(CONCATENATE($F2995," ",$G2995),AllocFactorMatrix,(O$4+1),FALSE)*$E2999</f>
        <v>0</v>
      </c>
      <c r="P2995" s="54">
        <f>VLOOKUP(CONCATENATE($F2995," ",$G2995),AllocFactorMatrix,(P$4+1),FALSE)*$E2999</f>
        <v>0</v>
      </c>
      <c r="Q2995" s="54">
        <f>VLOOKUP(CONCATENATE($F2995," ",$G2995),AllocFactorMatrix,(Q$4+1),FALSE)*$E2999</f>
        <v>0</v>
      </c>
      <c r="R2995" s="54">
        <f>VLOOKUP(CONCATENATE($F2995," ",$G2995),AllocFactorMatrix,(R$4+1),FALSE)*$E2999</f>
        <v>0</v>
      </c>
      <c r="S2995" s="54">
        <f t="shared" si="1497"/>
        <v>0</v>
      </c>
      <c r="T2995" s="54">
        <f>VLOOKUP(CONCATENATE($F2995," ",$G2995),AllocFactorMatrix,(T$4+1),FALSE)*$E2999</f>
        <v>0</v>
      </c>
      <c r="U2995" s="54">
        <f>VLOOKUP(CONCATENATE($F2995," ",$G2995),AllocFactorMatrix,(U$4+1),FALSE)*$E2999</f>
        <v>0</v>
      </c>
      <c r="V2995" s="54">
        <f>VLOOKUP(CONCATENATE($F2995," ",$G2995),AllocFactorMatrix,(V$4+1),FALSE)*$E2999</f>
        <v>0</v>
      </c>
      <c r="W2995" s="54">
        <f>VLOOKUP(CONCATENATE($F2995," ",$G2995),AllocFactorMatrix,(W$4+1),FALSE)*$E2999</f>
        <v>0</v>
      </c>
      <c r="X2995" s="54">
        <f t="shared" si="1498"/>
        <v>0</v>
      </c>
      <c r="Y2995" s="54">
        <f>VLOOKUP(CONCATENATE($F2995," ",$G2995),AllocFactorMatrix,(Y$4+1),FALSE)*$E2999</f>
        <v>0</v>
      </c>
      <c r="Z2995" s="54">
        <f>VLOOKUP(CONCATENATE($F2995," ",$G2995),AllocFactorMatrix,(Z$4+1),FALSE)*$E2999</f>
        <v>0</v>
      </c>
      <c r="AA2995" s="54">
        <f t="shared" si="1496"/>
        <v>0</v>
      </c>
      <c r="AB2995" s="54">
        <f>VLOOKUP(CONCATENATE($F2995," ",$G2995),AllocFactorMatrix,(AB$4+1),FALSE)*$E2999</f>
        <v>0</v>
      </c>
      <c r="AC2995" s="54">
        <f>VLOOKUP(CONCATENATE($F2995," ",$G2995),AllocFactorMatrix,(AC$4+1),FALSE)*$E2999</f>
        <v>0</v>
      </c>
      <c r="AD2995" s="54">
        <f>VLOOKUP(CONCATENATE($F2995," ",$G2995),AllocFactorMatrix,(AD$4+1),FALSE)*$E2999</f>
        <v>0</v>
      </c>
    </row>
    <row r="2996" spans="1:30" s="51" customFormat="1" hidden="1" outlineLevel="1">
      <c r="A2996" s="56"/>
      <c r="B2996" s="111"/>
      <c r="C2996" s="55"/>
      <c r="D2996" s="55"/>
      <c r="F2996" s="52" t="str">
        <f>F2999</f>
        <v>PROD_DEMAND</v>
      </c>
      <c r="G2996" s="55" t="str">
        <f>$G$12</f>
        <v>DISTSEC</v>
      </c>
      <c r="H2996" s="53">
        <f t="shared" si="1494"/>
        <v>0</v>
      </c>
      <c r="I2996" s="54">
        <f>VLOOKUP(CONCATENATE($F2996," ",$G2996),AllocFactorMatrix,(I$4+1),FALSE)*$E2999</f>
        <v>0</v>
      </c>
      <c r="J2996" s="54">
        <f>VLOOKUP(CONCATENATE($F2996," ",$G2996),AllocFactorMatrix,(J$4+1),FALSE)*$E2999</f>
        <v>0</v>
      </c>
      <c r="K2996" s="54">
        <f>VLOOKUP(CONCATENATE($F2996," ",$G2996),AllocFactorMatrix,(K$4+1),FALSE)*$E2999</f>
        <v>0</v>
      </c>
      <c r="L2996" s="54">
        <f>VLOOKUP(CONCATENATE($F2996," ",$G2996),AllocFactorMatrix,(L$4+1),FALSE)*$E2999</f>
        <v>0</v>
      </c>
      <c r="M2996" s="54">
        <f>VLOOKUP(CONCATENATE($F2996," ",$G2996),AllocFactorMatrix,(M$4+1),FALSE)*$E2999</f>
        <v>0</v>
      </c>
      <c r="N2996" s="54">
        <f t="shared" si="1495"/>
        <v>0</v>
      </c>
      <c r="O2996" s="54">
        <f>VLOOKUP(CONCATENATE($F2996," ",$G2996),AllocFactorMatrix,(O$4+1),FALSE)*$E2999</f>
        <v>0</v>
      </c>
      <c r="P2996" s="54">
        <f>VLOOKUP(CONCATENATE($F2996," ",$G2996),AllocFactorMatrix,(P$4+1),FALSE)*$E2999</f>
        <v>0</v>
      </c>
      <c r="Q2996" s="54">
        <f>VLOOKUP(CONCATENATE($F2996," ",$G2996),AllocFactorMatrix,(Q$4+1),FALSE)*$E2999</f>
        <v>0</v>
      </c>
      <c r="R2996" s="54">
        <f>VLOOKUP(CONCATENATE($F2996," ",$G2996),AllocFactorMatrix,(R$4+1),FALSE)*$E2999</f>
        <v>0</v>
      </c>
      <c r="S2996" s="54">
        <f t="shared" si="1497"/>
        <v>0</v>
      </c>
      <c r="T2996" s="54">
        <f>VLOOKUP(CONCATENATE($F2996," ",$G2996),AllocFactorMatrix,(T$4+1),FALSE)*$E2999</f>
        <v>0</v>
      </c>
      <c r="U2996" s="54">
        <f>VLOOKUP(CONCATENATE($F2996," ",$G2996),AllocFactorMatrix,(U$4+1),FALSE)*$E2999</f>
        <v>0</v>
      </c>
      <c r="V2996" s="54">
        <f>VLOOKUP(CONCATENATE($F2996," ",$G2996),AllocFactorMatrix,(V$4+1),FALSE)*$E2999</f>
        <v>0</v>
      </c>
      <c r="W2996" s="54">
        <f>VLOOKUP(CONCATENATE($F2996," ",$G2996),AllocFactorMatrix,(W$4+1),FALSE)*$E2999</f>
        <v>0</v>
      </c>
      <c r="X2996" s="54">
        <f t="shared" si="1498"/>
        <v>0</v>
      </c>
      <c r="Y2996" s="54">
        <f>VLOOKUP(CONCATENATE($F2996," ",$G2996),AllocFactorMatrix,(Y$4+1),FALSE)*$E2999</f>
        <v>0</v>
      </c>
      <c r="Z2996" s="54">
        <f>VLOOKUP(CONCATENATE($F2996," ",$G2996),AllocFactorMatrix,(Z$4+1),FALSE)*$E2999</f>
        <v>0</v>
      </c>
      <c r="AA2996" s="54">
        <f t="shared" si="1496"/>
        <v>0</v>
      </c>
      <c r="AB2996" s="54">
        <f>VLOOKUP(CONCATENATE($F2996," ",$G2996),AllocFactorMatrix,(AB$4+1),FALSE)*$E2999</f>
        <v>0</v>
      </c>
      <c r="AC2996" s="54">
        <f>VLOOKUP(CONCATENATE($F2996," ",$G2996),AllocFactorMatrix,(AC$4+1),FALSE)*$E2999</f>
        <v>0</v>
      </c>
      <c r="AD2996" s="54">
        <f>VLOOKUP(CONCATENATE($F2996," ",$G2996),AllocFactorMatrix,(AD$4+1),FALSE)*$E2999</f>
        <v>0</v>
      </c>
    </row>
    <row r="2997" spans="1:30" s="51" customFormat="1" hidden="1" outlineLevel="1">
      <c r="A2997" s="56"/>
      <c r="B2997" s="111"/>
      <c r="C2997" s="55"/>
      <c r="D2997" s="55"/>
      <c r="F2997" s="52" t="str">
        <f>F2999</f>
        <v>PROD_DEMAND</v>
      </c>
      <c r="G2997" s="55" t="str">
        <f>$G$13</f>
        <v>ENERGY</v>
      </c>
      <c r="H2997" s="53">
        <f t="shared" si="1494"/>
        <v>0</v>
      </c>
      <c r="I2997" s="54">
        <f>VLOOKUP(CONCATENATE($F2997," ",$G2997),AllocFactorMatrix,(I$4+1),FALSE)*$E2999</f>
        <v>0</v>
      </c>
      <c r="J2997" s="54">
        <f>VLOOKUP(CONCATENATE($F2997," ",$G2997),AllocFactorMatrix,(J$4+1),FALSE)*$E2999</f>
        <v>0</v>
      </c>
      <c r="K2997" s="54">
        <f>VLOOKUP(CONCATENATE($F2997," ",$G2997),AllocFactorMatrix,(K$4+1),FALSE)*$E2999</f>
        <v>0</v>
      </c>
      <c r="L2997" s="54">
        <f>VLOOKUP(CONCATENATE($F2997," ",$G2997),AllocFactorMatrix,(L$4+1),FALSE)*$E2999</f>
        <v>0</v>
      </c>
      <c r="M2997" s="54">
        <f>VLOOKUP(CONCATENATE($F2997," ",$G2997),AllocFactorMatrix,(M$4+1),FALSE)*$E2999</f>
        <v>0</v>
      </c>
      <c r="N2997" s="54">
        <f t="shared" si="1495"/>
        <v>0</v>
      </c>
      <c r="O2997" s="54">
        <f>VLOOKUP(CONCATENATE($F2997," ",$G2997),AllocFactorMatrix,(O$4+1),FALSE)*$E2999</f>
        <v>0</v>
      </c>
      <c r="P2997" s="54">
        <f>VLOOKUP(CONCATENATE($F2997," ",$G2997),AllocFactorMatrix,(P$4+1),FALSE)*$E2999</f>
        <v>0</v>
      </c>
      <c r="Q2997" s="54">
        <f>VLOOKUP(CONCATENATE($F2997," ",$G2997),AllocFactorMatrix,(Q$4+1),FALSE)*$E2999</f>
        <v>0</v>
      </c>
      <c r="R2997" s="54">
        <f>VLOOKUP(CONCATENATE($F2997," ",$G2997),AllocFactorMatrix,(R$4+1),FALSE)*$E2999</f>
        <v>0</v>
      </c>
      <c r="S2997" s="54">
        <f t="shared" si="1497"/>
        <v>0</v>
      </c>
      <c r="T2997" s="54">
        <f>VLOOKUP(CONCATENATE($F2997," ",$G2997),AllocFactorMatrix,(T$4+1),FALSE)*$E2999</f>
        <v>0</v>
      </c>
      <c r="U2997" s="54">
        <f>VLOOKUP(CONCATENATE($F2997," ",$G2997),AllocFactorMatrix,(U$4+1),FALSE)*$E2999</f>
        <v>0</v>
      </c>
      <c r="V2997" s="54">
        <f>VLOOKUP(CONCATENATE($F2997," ",$G2997),AllocFactorMatrix,(V$4+1),FALSE)*$E2999</f>
        <v>0</v>
      </c>
      <c r="W2997" s="54">
        <f>VLOOKUP(CONCATENATE($F2997," ",$G2997),AllocFactorMatrix,(W$4+1),FALSE)*$E2999</f>
        <v>0</v>
      </c>
      <c r="X2997" s="54">
        <f t="shared" si="1498"/>
        <v>0</v>
      </c>
      <c r="Y2997" s="54">
        <f>VLOOKUP(CONCATENATE($F2997," ",$G2997),AllocFactorMatrix,(Y$4+1),FALSE)*$E2999</f>
        <v>0</v>
      </c>
      <c r="Z2997" s="54">
        <f>VLOOKUP(CONCATENATE($F2997," ",$G2997),AllocFactorMatrix,(Z$4+1),FALSE)*$E2999</f>
        <v>0</v>
      </c>
      <c r="AA2997" s="54">
        <f t="shared" si="1496"/>
        <v>0</v>
      </c>
      <c r="AB2997" s="54">
        <f>VLOOKUP(CONCATENATE($F2997," ",$G2997),AllocFactorMatrix,(AB$4+1),FALSE)*$E2999</f>
        <v>0</v>
      </c>
      <c r="AC2997" s="54">
        <f>VLOOKUP(CONCATENATE($F2997," ",$G2997),AllocFactorMatrix,(AC$4+1),FALSE)*$E2999</f>
        <v>0</v>
      </c>
      <c r="AD2997" s="54">
        <f>VLOOKUP(CONCATENATE($F2997," ",$G2997),AllocFactorMatrix,(AD$4+1),FALSE)*$E2999</f>
        <v>0</v>
      </c>
    </row>
    <row r="2998" spans="1:30" s="51" customFormat="1" hidden="1" outlineLevel="1">
      <c r="A2998" s="56"/>
      <c r="B2998" s="111"/>
      <c r="C2998" s="55"/>
      <c r="D2998" s="55"/>
      <c r="F2998" s="52" t="str">
        <f>F2999</f>
        <v>PROD_DEMAND</v>
      </c>
      <c r="G2998" s="55" t="str">
        <f>$G$14</f>
        <v>CUSTOMER</v>
      </c>
      <c r="H2998" s="53">
        <f t="shared" si="1494"/>
        <v>0</v>
      </c>
      <c r="I2998" s="54">
        <f>VLOOKUP(CONCATENATE($F2998," ",$G2998),AllocFactorMatrix,(I$4+1),FALSE)*$E2999</f>
        <v>0</v>
      </c>
      <c r="J2998" s="54">
        <f>VLOOKUP(CONCATENATE($F2998," ",$G2998),AllocFactorMatrix,(J$4+1),FALSE)*$E2999</f>
        <v>0</v>
      </c>
      <c r="K2998" s="54">
        <f>VLOOKUP(CONCATENATE($F2998," ",$G2998),AllocFactorMatrix,(K$4+1),FALSE)*$E2999</f>
        <v>0</v>
      </c>
      <c r="L2998" s="54">
        <f>VLOOKUP(CONCATENATE($F2998," ",$G2998),AllocFactorMatrix,(L$4+1),FALSE)*$E2999</f>
        <v>0</v>
      </c>
      <c r="M2998" s="54">
        <f>VLOOKUP(CONCATENATE($F2998," ",$G2998),AllocFactorMatrix,(M$4+1),FALSE)*$E2999</f>
        <v>0</v>
      </c>
      <c r="N2998" s="54">
        <f t="shared" si="1495"/>
        <v>0</v>
      </c>
      <c r="O2998" s="54">
        <f>VLOOKUP(CONCATENATE($F2998," ",$G2998),AllocFactorMatrix,(O$4+1),FALSE)*$E2999</f>
        <v>0</v>
      </c>
      <c r="P2998" s="54">
        <f>VLOOKUP(CONCATENATE($F2998," ",$G2998),AllocFactorMatrix,(P$4+1),FALSE)*$E2999</f>
        <v>0</v>
      </c>
      <c r="Q2998" s="54">
        <f>VLOOKUP(CONCATENATE($F2998," ",$G2998),AllocFactorMatrix,(Q$4+1),FALSE)*$E2999</f>
        <v>0</v>
      </c>
      <c r="R2998" s="54">
        <f>VLOOKUP(CONCATENATE($F2998," ",$G2998),AllocFactorMatrix,(R$4+1),FALSE)*$E2999</f>
        <v>0</v>
      </c>
      <c r="S2998" s="54">
        <f t="shared" si="1497"/>
        <v>0</v>
      </c>
      <c r="T2998" s="54">
        <f>VLOOKUP(CONCATENATE($F2998," ",$G2998),AllocFactorMatrix,(T$4+1),FALSE)*$E2999</f>
        <v>0</v>
      </c>
      <c r="U2998" s="54">
        <f>VLOOKUP(CONCATENATE($F2998," ",$G2998),AllocFactorMatrix,(U$4+1),FALSE)*$E2999</f>
        <v>0</v>
      </c>
      <c r="V2998" s="54">
        <f>VLOOKUP(CONCATENATE($F2998," ",$G2998),AllocFactorMatrix,(V$4+1),FALSE)*$E2999</f>
        <v>0</v>
      </c>
      <c r="W2998" s="54">
        <f>VLOOKUP(CONCATENATE($F2998," ",$G2998),AllocFactorMatrix,(W$4+1),FALSE)*$E2999</f>
        <v>0</v>
      </c>
      <c r="X2998" s="54">
        <f t="shared" si="1498"/>
        <v>0</v>
      </c>
      <c r="Y2998" s="54">
        <f>VLOOKUP(CONCATENATE($F2998," ",$G2998),AllocFactorMatrix,(Y$4+1),FALSE)*$E2999</f>
        <v>0</v>
      </c>
      <c r="Z2998" s="54">
        <f>VLOOKUP(CONCATENATE($F2998," ",$G2998),AllocFactorMatrix,(Z$4+1),FALSE)*$E2999</f>
        <v>0</v>
      </c>
      <c r="AA2998" s="54">
        <f t="shared" si="1496"/>
        <v>0</v>
      </c>
      <c r="AB2998" s="54">
        <f>VLOOKUP(CONCATENATE($F2998," ",$G2998),AllocFactorMatrix,(AB$4+1),FALSE)*$E2999</f>
        <v>0</v>
      </c>
      <c r="AC2998" s="54">
        <f>VLOOKUP(CONCATENATE($F2998," ",$G2998),AllocFactorMatrix,(AC$4+1),FALSE)*$E2999</f>
        <v>0</v>
      </c>
      <c r="AD2998" s="54">
        <f>VLOOKUP(CONCATENATE($F2998," ",$G2998),AllocFactorMatrix,(AD$4+1),FALSE)*$E2999</f>
        <v>0</v>
      </c>
    </row>
    <row r="2999" spans="1:30" s="51" customFormat="1" collapsed="1">
      <c r="A2999" s="56"/>
      <c r="B2999" s="111"/>
      <c r="C2999" s="55"/>
      <c r="D2999" s="98" t="s">
        <v>471</v>
      </c>
      <c r="E2999" s="61">
        <v>-52958</v>
      </c>
      <c r="F2999" s="57" t="s">
        <v>30</v>
      </c>
      <c r="G2999" s="55" t="str">
        <f>$G$15</f>
        <v>TOTAL</v>
      </c>
      <c r="H2999" s="53">
        <f t="shared" si="1494"/>
        <v>-52957.999999999978</v>
      </c>
      <c r="I2999" s="54">
        <f>VLOOKUP(CONCATENATE($F2999," ",$G2999),AllocFactorMatrix,(I$4+1),FALSE)*$E2999</f>
        <v>-26086.210008616519</v>
      </c>
      <c r="J2999" s="54">
        <f>VLOOKUP(CONCATENATE($F2999," ",$G2999),AllocFactorMatrix,(J$4+1),FALSE)*$E2999</f>
        <v>-1289.5345725970558</v>
      </c>
      <c r="K2999" s="54">
        <f>VLOOKUP(CONCATENATE($F2999," ",$G2999),AllocFactorMatrix,(K$4+1),FALSE)*$E2999</f>
        <v>-4723.4912351840221</v>
      </c>
      <c r="L2999" s="54">
        <f>VLOOKUP(CONCATENATE($F2999," ",$G2999),AllocFactorMatrix,(L$4+1),FALSE)*$E2999</f>
        <v>-148.67873381099267</v>
      </c>
      <c r="M2999" s="54">
        <f>VLOOKUP(CONCATENATE($F2999," ",$G2999),AllocFactorMatrix,(M$4+1),FALSE)*$E2999</f>
        <v>-13.942615909765882</v>
      </c>
      <c r="N2999" s="54">
        <f t="shared" si="1495"/>
        <v>-4886.1125849047803</v>
      </c>
      <c r="O2999" s="54">
        <f>VLOOKUP(CONCATENATE($F2999," ",$G2999),AllocFactorMatrix,(O$4+1),FALSE)*$E2999</f>
        <v>-3590.5881286403937</v>
      </c>
      <c r="P2999" s="54">
        <f>VLOOKUP(CONCATENATE($F2999," ",$G2999),AllocFactorMatrix,(P$4+1),FALSE)*$E2999</f>
        <v>-669.03117637410639</v>
      </c>
      <c r="Q2999" s="54">
        <f>VLOOKUP(CONCATENATE($F2999," ",$G2999),AllocFactorMatrix,(Q$4+1),FALSE)*$E2999</f>
        <v>-302.32273124263338</v>
      </c>
      <c r="R2999" s="54">
        <f>VLOOKUP(CONCATENATE($F2999," ",$G2999),AllocFactorMatrix,(R$4+1),FALSE)*$E2999</f>
        <v>-13.595115284918881</v>
      </c>
      <c r="S2999" s="54">
        <f t="shared" si="1497"/>
        <v>-4575.5371515420529</v>
      </c>
      <c r="T2999" s="54">
        <f>VLOOKUP(CONCATENATE($F2999," ",$G2999),AllocFactorMatrix,(T$4+1),FALSE)*$E2999</f>
        <v>-125.42844004598456</v>
      </c>
      <c r="U2999" s="54">
        <f>VLOOKUP(CONCATENATE($F2999," ",$G2999),AllocFactorMatrix,(U$4+1),FALSE)*$E2999</f>
        <v>-2052.615050623765</v>
      </c>
      <c r="V2999" s="54">
        <f>VLOOKUP(CONCATENATE($F2999," ",$G2999),AllocFactorMatrix,(V$4+1),FALSE)*$E2999</f>
        <v>-10848.128217835929</v>
      </c>
      <c r="W2999" s="54">
        <f>VLOOKUP(CONCATENATE($F2999," ",$G2999),AllocFactorMatrix,(W$4+1),FALSE)*$E2999</f>
        <v>-1958.9921564009619</v>
      </c>
      <c r="X2999" s="54">
        <f t="shared" si="1498"/>
        <v>-14985.163864906641</v>
      </c>
      <c r="Y2999" s="54">
        <f>VLOOKUP(CONCATENATE($F2999," ",$G2999),AllocFactorMatrix,(Y$4+1),FALSE)*$E2999</f>
        <v>-1102.6639167583562</v>
      </c>
      <c r="Z2999" s="54">
        <f>VLOOKUP(CONCATENATE($F2999," ",$G2999),AllocFactorMatrix,(Z$4+1),FALSE)*$E2999</f>
        <v>-18.469199117232435</v>
      </c>
      <c r="AA2999" s="54">
        <f t="shared" si="1496"/>
        <v>-1121.1331158755886</v>
      </c>
      <c r="AB2999" s="54">
        <f>VLOOKUP(CONCATENATE($F2999," ",$G2999),AllocFactorMatrix,(AB$4+1),FALSE)*$E2999</f>
        <v>-14.308701557348828</v>
      </c>
      <c r="AC2999" s="54">
        <f>VLOOKUP(CONCATENATE($F2999," ",$G2999),AllocFactorMatrix,(AC$4+1),FALSE)*$E2999</f>
        <v>0</v>
      </c>
      <c r="AD2999" s="54">
        <f>VLOOKUP(CONCATENATE($F2999," ",$G2999),AllocFactorMatrix,(AD$4+1),FALSE)*$E2999</f>
        <v>0</v>
      </c>
    </row>
    <row r="3000" spans="1:30" s="51" customFormat="1" hidden="1" outlineLevel="1">
      <c r="A3000" s="56"/>
      <c r="B3000" s="111"/>
      <c r="C3000" s="55"/>
      <c r="D3000" s="55"/>
      <c r="F3000" s="52" t="str">
        <f>F3007</f>
        <v>PROD_DEMAND</v>
      </c>
      <c r="G3000" s="55" t="str">
        <f>$G$8</f>
        <v>PRODUCTION</v>
      </c>
      <c r="H3000" s="53">
        <f t="shared" si="1443"/>
        <v>-249700.99999999991</v>
      </c>
      <c r="I3000" s="54">
        <f>VLOOKUP(CONCATENATE($F3000," ",$G3000),AllocFactorMatrix,(I$4+1),FALSE)*$E3007</f>
        <v>-122998.46530007843</v>
      </c>
      <c r="J3000" s="54">
        <f>VLOOKUP(CONCATENATE($F3000," ",$G3000),AllocFactorMatrix,(J$4+1),FALSE)*$E3007</f>
        <v>-6080.2536408485485</v>
      </c>
      <c r="K3000" s="54">
        <f>VLOOKUP(CONCATENATE($F3000," ",$G3000),AllocFactorMatrix,(K$4+1),FALSE)*$E3007</f>
        <v>-22271.620622317412</v>
      </c>
      <c r="L3000" s="54">
        <f>VLOOKUP(CONCATENATE($F3000," ",$G3000),AllocFactorMatrix,(L$4+1),FALSE)*$E3007</f>
        <v>-701.03154407905652</v>
      </c>
      <c r="M3000" s="54">
        <f>VLOOKUP(CONCATENATE($F3000," ",$G3000),AllocFactorMatrix,(M$4+1),FALSE)*$E3007</f>
        <v>-65.740495020288733</v>
      </c>
      <c r="N3000" s="54">
        <f t="shared" si="1444"/>
        <v>-23038.392661416758</v>
      </c>
      <c r="O3000" s="54">
        <f>VLOOKUP(CONCATENATE($F3000," ",$G3000),AllocFactorMatrix,(O$4+1),FALSE)*$E3007</f>
        <v>-16929.896263258335</v>
      </c>
      <c r="P3000" s="54">
        <f>VLOOKUP(CONCATENATE($F3000," ",$G3000),AllocFactorMatrix,(P$4+1),FALSE)*$E3007</f>
        <v>-3154.5329085651033</v>
      </c>
      <c r="Q3000" s="54">
        <f>VLOOKUP(CONCATENATE($F3000," ",$G3000),AllocFactorMatrix,(Q$4+1),FALSE)*$E3007</f>
        <v>-1425.4746839762981</v>
      </c>
      <c r="R3000" s="54">
        <f>VLOOKUP(CONCATENATE($F3000," ",$G3000),AllocFactorMatrix,(R$4+1),FALSE)*$E3007</f>
        <v>-64.102003130018687</v>
      </c>
      <c r="S3000" s="54">
        <f>SUBTOTAL(9,O3000:R3000)</f>
        <v>-21574.005858929755</v>
      </c>
      <c r="T3000" s="54">
        <f>VLOOKUP(CONCATENATE($F3000," ",$G3000),AllocFactorMatrix,(T$4+1),FALSE)*$E3007</f>
        <v>-591.40463967525943</v>
      </c>
      <c r="U3000" s="54">
        <f>VLOOKUP(CONCATENATE($F3000," ",$G3000),AllocFactorMatrix,(U$4+1),FALSE)*$E3007</f>
        <v>-9678.2361636731894</v>
      </c>
      <c r="V3000" s="54">
        <f>VLOOKUP(CONCATENATE($F3000," ",$G3000),AllocFactorMatrix,(V$4+1),FALSE)*$E3007</f>
        <v>-51149.750068390975</v>
      </c>
      <c r="W3000" s="54">
        <f>VLOOKUP(CONCATENATE($F3000," ",$G3000),AllocFactorMatrix,(W$4+1),FALSE)*$E3007</f>
        <v>-9236.7970928939267</v>
      </c>
      <c r="X3000" s="54">
        <f>SUBTOTAL(9,T3000:W3000)</f>
        <v>-70656.187964633355</v>
      </c>
      <c r="Y3000" s="54">
        <f>VLOOKUP(CONCATENATE($F3000," ",$G3000),AllocFactorMatrix,(Y$4+1),FALSE)*$E3007</f>
        <v>-5199.1442780784455</v>
      </c>
      <c r="Z3000" s="54">
        <f>VLOOKUP(CONCATENATE($F3000," ",$G3000),AllocFactorMatrix,(Z$4+1),FALSE)*$E3007</f>
        <v>-87.083679307603319</v>
      </c>
      <c r="AA3000" s="54">
        <f t="shared" si="1445"/>
        <v>-5286.2279573860487</v>
      </c>
      <c r="AB3000" s="54">
        <f>VLOOKUP(CONCATENATE($F3000," ",$G3000),AllocFactorMatrix,(AB$4+1),FALSE)*$E3007</f>
        <v>-67.466616707042547</v>
      </c>
      <c r="AC3000" s="54">
        <f>VLOOKUP(CONCATENATE($F3000," ",$G3000),AllocFactorMatrix,(AC$4+1),FALSE)*$E3007</f>
        <v>0</v>
      </c>
      <c r="AD3000" s="54">
        <f>VLOOKUP(CONCATENATE($F3000," ",$G3000),AllocFactorMatrix,(AD$4+1),FALSE)*$E3007</f>
        <v>0</v>
      </c>
    </row>
    <row r="3001" spans="1:30" s="51" customFormat="1" hidden="1" outlineLevel="1">
      <c r="A3001" s="56"/>
      <c r="B3001" s="111"/>
      <c r="C3001" s="55"/>
      <c r="D3001" s="55"/>
      <c r="F3001" s="52" t="str">
        <f>F3007</f>
        <v>PROD_DEMAND</v>
      </c>
      <c r="G3001" s="55" t="str">
        <f>$G$9</f>
        <v>BULKTRAN</v>
      </c>
      <c r="H3001" s="53">
        <f t="shared" si="1443"/>
        <v>0</v>
      </c>
      <c r="I3001" s="54">
        <f>VLOOKUP(CONCATENATE($F3001," ",$G3001),AllocFactorMatrix,(I$4+1),FALSE)*$E3007</f>
        <v>0</v>
      </c>
      <c r="J3001" s="54">
        <f>VLOOKUP(CONCATENATE($F3001," ",$G3001),AllocFactorMatrix,(J$4+1),FALSE)*$E3007</f>
        <v>0</v>
      </c>
      <c r="K3001" s="54">
        <f>VLOOKUP(CONCATENATE($F3001," ",$G3001),AllocFactorMatrix,(K$4+1),FALSE)*$E3007</f>
        <v>0</v>
      </c>
      <c r="L3001" s="54">
        <f>VLOOKUP(CONCATENATE($F3001," ",$G3001),AllocFactorMatrix,(L$4+1),FALSE)*$E3007</f>
        <v>0</v>
      </c>
      <c r="M3001" s="54">
        <f>VLOOKUP(CONCATENATE($F3001," ",$G3001),AllocFactorMatrix,(M$4+1),FALSE)*$E3007</f>
        <v>0</v>
      </c>
      <c r="N3001" s="54">
        <f t="shared" si="1444"/>
        <v>0</v>
      </c>
      <c r="O3001" s="54">
        <f>VLOOKUP(CONCATENATE($F3001," ",$G3001),AllocFactorMatrix,(O$4+1),FALSE)*$E3007</f>
        <v>0</v>
      </c>
      <c r="P3001" s="54">
        <f>VLOOKUP(CONCATENATE($F3001," ",$G3001),AllocFactorMatrix,(P$4+1),FALSE)*$E3007</f>
        <v>0</v>
      </c>
      <c r="Q3001" s="54">
        <f>VLOOKUP(CONCATENATE($F3001," ",$G3001),AllocFactorMatrix,(Q$4+1),FALSE)*$E3007</f>
        <v>0</v>
      </c>
      <c r="R3001" s="54">
        <f>VLOOKUP(CONCATENATE($F3001," ",$G3001),AllocFactorMatrix,(R$4+1),FALSE)*$E3007</f>
        <v>0</v>
      </c>
      <c r="S3001" s="54">
        <f t="shared" ref="S3001:S3007" si="1499">SUBTOTAL(9,O3001:R3001)</f>
        <v>0</v>
      </c>
      <c r="T3001" s="54">
        <f>VLOOKUP(CONCATENATE($F3001," ",$G3001),AllocFactorMatrix,(T$4+1),FALSE)*$E3007</f>
        <v>0</v>
      </c>
      <c r="U3001" s="54">
        <f>VLOOKUP(CONCATENATE($F3001," ",$G3001),AllocFactorMatrix,(U$4+1),FALSE)*$E3007</f>
        <v>0</v>
      </c>
      <c r="V3001" s="54">
        <f>VLOOKUP(CONCATENATE($F3001," ",$G3001),AllocFactorMatrix,(V$4+1),FALSE)*$E3007</f>
        <v>0</v>
      </c>
      <c r="W3001" s="54">
        <f>VLOOKUP(CONCATENATE($F3001," ",$G3001),AllocFactorMatrix,(W$4+1),FALSE)*$E3007</f>
        <v>0</v>
      </c>
      <c r="X3001" s="54">
        <f t="shared" ref="X3001:X3007" si="1500">SUBTOTAL(9,T3001:W3001)</f>
        <v>0</v>
      </c>
      <c r="Y3001" s="54">
        <f>VLOOKUP(CONCATENATE($F3001," ",$G3001),AllocFactorMatrix,(Y$4+1),FALSE)*$E3007</f>
        <v>0</v>
      </c>
      <c r="Z3001" s="54">
        <f>VLOOKUP(CONCATENATE($F3001," ",$G3001),AllocFactorMatrix,(Z$4+1),FALSE)*$E3007</f>
        <v>0</v>
      </c>
      <c r="AA3001" s="54">
        <f t="shared" si="1445"/>
        <v>0</v>
      </c>
      <c r="AB3001" s="54">
        <f>VLOOKUP(CONCATENATE($F3001," ",$G3001),AllocFactorMatrix,(AB$4+1),FALSE)*$E3007</f>
        <v>0</v>
      </c>
      <c r="AC3001" s="54">
        <f>VLOOKUP(CONCATENATE($F3001," ",$G3001),AllocFactorMatrix,(AC$4+1),FALSE)*$E3007</f>
        <v>0</v>
      </c>
      <c r="AD3001" s="54">
        <f>VLOOKUP(CONCATENATE($F3001," ",$G3001),AllocFactorMatrix,(AD$4+1),FALSE)*$E3007</f>
        <v>0</v>
      </c>
    </row>
    <row r="3002" spans="1:30" s="51" customFormat="1" hidden="1" outlineLevel="1">
      <c r="A3002" s="56"/>
      <c r="B3002" s="111"/>
      <c r="C3002" s="55"/>
      <c r="D3002" s="55"/>
      <c r="F3002" s="52" t="str">
        <f>F3007</f>
        <v>PROD_DEMAND</v>
      </c>
      <c r="G3002" s="55" t="str">
        <f>$G$10</f>
        <v>SUBTRAN</v>
      </c>
      <c r="H3002" s="53">
        <f t="shared" si="1443"/>
        <v>0</v>
      </c>
      <c r="I3002" s="54">
        <f>VLOOKUP(CONCATENATE($F3002," ",$G3002),AllocFactorMatrix,(I$4+1),FALSE)*$E3007</f>
        <v>0</v>
      </c>
      <c r="J3002" s="54">
        <f>VLOOKUP(CONCATENATE($F3002," ",$G3002),AllocFactorMatrix,(J$4+1),FALSE)*$E3007</f>
        <v>0</v>
      </c>
      <c r="K3002" s="54">
        <f>VLOOKUP(CONCATENATE($F3002," ",$G3002),AllocFactorMatrix,(K$4+1),FALSE)*$E3007</f>
        <v>0</v>
      </c>
      <c r="L3002" s="54">
        <f>VLOOKUP(CONCATENATE($F3002," ",$G3002),AllocFactorMatrix,(L$4+1),FALSE)*$E3007</f>
        <v>0</v>
      </c>
      <c r="M3002" s="54">
        <f>VLOOKUP(CONCATENATE($F3002," ",$G3002),AllocFactorMatrix,(M$4+1),FALSE)*$E3007</f>
        <v>0</v>
      </c>
      <c r="N3002" s="54">
        <f t="shared" si="1444"/>
        <v>0</v>
      </c>
      <c r="O3002" s="54">
        <f>VLOOKUP(CONCATENATE($F3002," ",$G3002),AllocFactorMatrix,(O$4+1),FALSE)*$E3007</f>
        <v>0</v>
      </c>
      <c r="P3002" s="54">
        <f>VLOOKUP(CONCATENATE($F3002," ",$G3002),AllocFactorMatrix,(P$4+1),FALSE)*$E3007</f>
        <v>0</v>
      </c>
      <c r="Q3002" s="54">
        <f>VLOOKUP(CONCATENATE($F3002," ",$G3002),AllocFactorMatrix,(Q$4+1),FALSE)*$E3007</f>
        <v>0</v>
      </c>
      <c r="R3002" s="54">
        <f>VLOOKUP(CONCATENATE($F3002," ",$G3002),AllocFactorMatrix,(R$4+1),FALSE)*$E3007</f>
        <v>0</v>
      </c>
      <c r="S3002" s="54">
        <f t="shared" si="1499"/>
        <v>0</v>
      </c>
      <c r="T3002" s="54">
        <f>VLOOKUP(CONCATENATE($F3002," ",$G3002),AllocFactorMatrix,(T$4+1),FALSE)*$E3007</f>
        <v>0</v>
      </c>
      <c r="U3002" s="54">
        <f>VLOOKUP(CONCATENATE($F3002," ",$G3002),AllocFactorMatrix,(U$4+1),FALSE)*$E3007</f>
        <v>0</v>
      </c>
      <c r="V3002" s="54">
        <f>VLOOKUP(CONCATENATE($F3002," ",$G3002),AllocFactorMatrix,(V$4+1),FALSE)*$E3007</f>
        <v>0</v>
      </c>
      <c r="W3002" s="54">
        <f>VLOOKUP(CONCATENATE($F3002," ",$G3002),AllocFactorMatrix,(W$4+1),FALSE)*$E3007</f>
        <v>0</v>
      </c>
      <c r="X3002" s="54">
        <f t="shared" si="1500"/>
        <v>0</v>
      </c>
      <c r="Y3002" s="54">
        <f>VLOOKUP(CONCATENATE($F3002," ",$G3002),AllocFactorMatrix,(Y$4+1),FALSE)*$E3007</f>
        <v>0</v>
      </c>
      <c r="Z3002" s="54">
        <f>VLOOKUP(CONCATENATE($F3002," ",$G3002),AllocFactorMatrix,(Z$4+1),FALSE)*$E3007</f>
        <v>0</v>
      </c>
      <c r="AA3002" s="54">
        <f t="shared" si="1445"/>
        <v>0</v>
      </c>
      <c r="AB3002" s="54">
        <f>VLOOKUP(CONCATENATE($F3002," ",$G3002),AllocFactorMatrix,(AB$4+1),FALSE)*$E3007</f>
        <v>0</v>
      </c>
      <c r="AC3002" s="54">
        <f>VLOOKUP(CONCATENATE($F3002," ",$G3002),AllocFactorMatrix,(AC$4+1),FALSE)*$E3007</f>
        <v>0</v>
      </c>
      <c r="AD3002" s="54">
        <f>VLOOKUP(CONCATENATE($F3002," ",$G3002),AllocFactorMatrix,(AD$4+1),FALSE)*$E3007</f>
        <v>0</v>
      </c>
    </row>
    <row r="3003" spans="1:30" s="51" customFormat="1" hidden="1" outlineLevel="1">
      <c r="A3003" s="56"/>
      <c r="B3003" s="111"/>
      <c r="C3003" s="55"/>
      <c r="D3003" s="55"/>
      <c r="F3003" s="52" t="str">
        <f>F3007</f>
        <v>PROD_DEMAND</v>
      </c>
      <c r="G3003" s="55" t="str">
        <f>$G$11</f>
        <v>DISTPRI</v>
      </c>
      <c r="H3003" s="53">
        <f t="shared" si="1443"/>
        <v>0</v>
      </c>
      <c r="I3003" s="54">
        <f>VLOOKUP(CONCATENATE($F3003," ",$G3003),AllocFactorMatrix,(I$4+1),FALSE)*$E3007</f>
        <v>0</v>
      </c>
      <c r="J3003" s="54">
        <f>VLOOKUP(CONCATENATE($F3003," ",$G3003),AllocFactorMatrix,(J$4+1),FALSE)*$E3007</f>
        <v>0</v>
      </c>
      <c r="K3003" s="54">
        <f>VLOOKUP(CONCATENATE($F3003," ",$G3003),AllocFactorMatrix,(K$4+1),FALSE)*$E3007</f>
        <v>0</v>
      </c>
      <c r="L3003" s="54">
        <f>VLOOKUP(CONCATENATE($F3003," ",$G3003),AllocFactorMatrix,(L$4+1),FALSE)*$E3007</f>
        <v>0</v>
      </c>
      <c r="M3003" s="54">
        <f>VLOOKUP(CONCATENATE($F3003," ",$G3003),AllocFactorMatrix,(M$4+1),FALSE)*$E3007</f>
        <v>0</v>
      </c>
      <c r="N3003" s="54">
        <f t="shared" si="1444"/>
        <v>0</v>
      </c>
      <c r="O3003" s="54">
        <f>VLOOKUP(CONCATENATE($F3003," ",$G3003),AllocFactorMatrix,(O$4+1),FALSE)*$E3007</f>
        <v>0</v>
      </c>
      <c r="P3003" s="54">
        <f>VLOOKUP(CONCATENATE($F3003," ",$G3003),AllocFactorMatrix,(P$4+1),FALSE)*$E3007</f>
        <v>0</v>
      </c>
      <c r="Q3003" s="54">
        <f>VLOOKUP(CONCATENATE($F3003," ",$G3003),AllocFactorMatrix,(Q$4+1),FALSE)*$E3007</f>
        <v>0</v>
      </c>
      <c r="R3003" s="54">
        <f>VLOOKUP(CONCATENATE($F3003," ",$G3003),AllocFactorMatrix,(R$4+1),FALSE)*$E3007</f>
        <v>0</v>
      </c>
      <c r="S3003" s="54">
        <f t="shared" si="1499"/>
        <v>0</v>
      </c>
      <c r="T3003" s="54">
        <f>VLOOKUP(CONCATENATE($F3003," ",$G3003),AllocFactorMatrix,(T$4+1),FALSE)*$E3007</f>
        <v>0</v>
      </c>
      <c r="U3003" s="54">
        <f>VLOOKUP(CONCATENATE($F3003," ",$G3003),AllocFactorMatrix,(U$4+1),FALSE)*$E3007</f>
        <v>0</v>
      </c>
      <c r="V3003" s="54">
        <f>VLOOKUP(CONCATENATE($F3003," ",$G3003),AllocFactorMatrix,(V$4+1),FALSE)*$E3007</f>
        <v>0</v>
      </c>
      <c r="W3003" s="54">
        <f>VLOOKUP(CONCATENATE($F3003," ",$G3003),AllocFactorMatrix,(W$4+1),FALSE)*$E3007</f>
        <v>0</v>
      </c>
      <c r="X3003" s="54">
        <f t="shared" si="1500"/>
        <v>0</v>
      </c>
      <c r="Y3003" s="54">
        <f>VLOOKUP(CONCATENATE($F3003," ",$G3003),AllocFactorMatrix,(Y$4+1),FALSE)*$E3007</f>
        <v>0</v>
      </c>
      <c r="Z3003" s="54">
        <f>VLOOKUP(CONCATENATE($F3003," ",$G3003),AllocFactorMatrix,(Z$4+1),FALSE)*$E3007</f>
        <v>0</v>
      </c>
      <c r="AA3003" s="54">
        <f t="shared" si="1445"/>
        <v>0</v>
      </c>
      <c r="AB3003" s="54">
        <f>VLOOKUP(CONCATENATE($F3003," ",$G3003),AllocFactorMatrix,(AB$4+1),FALSE)*$E3007</f>
        <v>0</v>
      </c>
      <c r="AC3003" s="54">
        <f>VLOOKUP(CONCATENATE($F3003," ",$G3003),AllocFactorMatrix,(AC$4+1),FALSE)*$E3007</f>
        <v>0</v>
      </c>
      <c r="AD3003" s="54">
        <f>VLOOKUP(CONCATENATE($F3003," ",$G3003),AllocFactorMatrix,(AD$4+1),FALSE)*$E3007</f>
        <v>0</v>
      </c>
    </row>
    <row r="3004" spans="1:30" s="51" customFormat="1" hidden="1" outlineLevel="1">
      <c r="A3004" s="56"/>
      <c r="B3004" s="111"/>
      <c r="C3004" s="55"/>
      <c r="D3004" s="55"/>
      <c r="F3004" s="52" t="str">
        <f>F3007</f>
        <v>PROD_DEMAND</v>
      </c>
      <c r="G3004" s="55" t="str">
        <f>$G$12</f>
        <v>DISTSEC</v>
      </c>
      <c r="H3004" s="53">
        <f t="shared" si="1443"/>
        <v>0</v>
      </c>
      <c r="I3004" s="54">
        <f>VLOOKUP(CONCATENATE($F3004," ",$G3004),AllocFactorMatrix,(I$4+1),FALSE)*$E3007</f>
        <v>0</v>
      </c>
      <c r="J3004" s="54">
        <f>VLOOKUP(CONCATENATE($F3004," ",$G3004),AllocFactorMatrix,(J$4+1),FALSE)*$E3007</f>
        <v>0</v>
      </c>
      <c r="K3004" s="54">
        <f>VLOOKUP(CONCATENATE($F3004," ",$G3004),AllocFactorMatrix,(K$4+1),FALSE)*$E3007</f>
        <v>0</v>
      </c>
      <c r="L3004" s="54">
        <f>VLOOKUP(CONCATENATE($F3004," ",$G3004),AllocFactorMatrix,(L$4+1),FALSE)*$E3007</f>
        <v>0</v>
      </c>
      <c r="M3004" s="54">
        <f>VLOOKUP(CONCATENATE($F3004," ",$G3004),AllocFactorMatrix,(M$4+1),FALSE)*$E3007</f>
        <v>0</v>
      </c>
      <c r="N3004" s="54">
        <f t="shared" si="1444"/>
        <v>0</v>
      </c>
      <c r="O3004" s="54">
        <f>VLOOKUP(CONCATENATE($F3004," ",$G3004),AllocFactorMatrix,(O$4+1),FALSE)*$E3007</f>
        <v>0</v>
      </c>
      <c r="P3004" s="54">
        <f>VLOOKUP(CONCATENATE($F3004," ",$G3004),AllocFactorMatrix,(P$4+1),FALSE)*$E3007</f>
        <v>0</v>
      </c>
      <c r="Q3004" s="54">
        <f>VLOOKUP(CONCATENATE($F3004," ",$G3004),AllocFactorMatrix,(Q$4+1),FALSE)*$E3007</f>
        <v>0</v>
      </c>
      <c r="R3004" s="54">
        <f>VLOOKUP(CONCATENATE($F3004," ",$G3004),AllocFactorMatrix,(R$4+1),FALSE)*$E3007</f>
        <v>0</v>
      </c>
      <c r="S3004" s="54">
        <f t="shared" si="1499"/>
        <v>0</v>
      </c>
      <c r="T3004" s="54">
        <f>VLOOKUP(CONCATENATE($F3004," ",$G3004),AllocFactorMatrix,(T$4+1),FALSE)*$E3007</f>
        <v>0</v>
      </c>
      <c r="U3004" s="54">
        <f>VLOOKUP(CONCATENATE($F3004," ",$G3004),AllocFactorMatrix,(U$4+1),FALSE)*$E3007</f>
        <v>0</v>
      </c>
      <c r="V3004" s="54">
        <f>VLOOKUP(CONCATENATE($F3004," ",$G3004),AllocFactorMatrix,(V$4+1),FALSE)*$E3007</f>
        <v>0</v>
      </c>
      <c r="W3004" s="54">
        <f>VLOOKUP(CONCATENATE($F3004," ",$G3004),AllocFactorMatrix,(W$4+1),FALSE)*$E3007</f>
        <v>0</v>
      </c>
      <c r="X3004" s="54">
        <f t="shared" si="1500"/>
        <v>0</v>
      </c>
      <c r="Y3004" s="54">
        <f>VLOOKUP(CONCATENATE($F3004," ",$G3004),AllocFactorMatrix,(Y$4+1),FALSE)*$E3007</f>
        <v>0</v>
      </c>
      <c r="Z3004" s="54">
        <f>VLOOKUP(CONCATENATE($F3004," ",$G3004),AllocFactorMatrix,(Z$4+1),FALSE)*$E3007</f>
        <v>0</v>
      </c>
      <c r="AA3004" s="54">
        <f t="shared" si="1445"/>
        <v>0</v>
      </c>
      <c r="AB3004" s="54">
        <f>VLOOKUP(CONCATENATE($F3004," ",$G3004),AllocFactorMatrix,(AB$4+1),FALSE)*$E3007</f>
        <v>0</v>
      </c>
      <c r="AC3004" s="54">
        <f>VLOOKUP(CONCATENATE($F3004," ",$G3004),AllocFactorMatrix,(AC$4+1),FALSE)*$E3007</f>
        <v>0</v>
      </c>
      <c r="AD3004" s="54">
        <f>VLOOKUP(CONCATENATE($F3004," ",$G3004),AllocFactorMatrix,(AD$4+1),FALSE)*$E3007</f>
        <v>0</v>
      </c>
    </row>
    <row r="3005" spans="1:30" s="51" customFormat="1" hidden="1" outlineLevel="1">
      <c r="A3005" s="56"/>
      <c r="B3005" s="111"/>
      <c r="C3005" s="55"/>
      <c r="D3005" s="55"/>
      <c r="F3005" s="52" t="str">
        <f>F3007</f>
        <v>PROD_DEMAND</v>
      </c>
      <c r="G3005" s="55" t="str">
        <f>$G$13</f>
        <v>ENERGY</v>
      </c>
      <c r="H3005" s="53">
        <f t="shared" si="1443"/>
        <v>0</v>
      </c>
      <c r="I3005" s="54">
        <f>VLOOKUP(CONCATENATE($F3005," ",$G3005),AllocFactorMatrix,(I$4+1),FALSE)*$E3007</f>
        <v>0</v>
      </c>
      <c r="J3005" s="54">
        <f>VLOOKUP(CONCATENATE($F3005," ",$G3005),AllocFactorMatrix,(J$4+1),FALSE)*$E3007</f>
        <v>0</v>
      </c>
      <c r="K3005" s="54">
        <f>VLOOKUP(CONCATENATE($F3005," ",$G3005),AllocFactorMatrix,(K$4+1),FALSE)*$E3007</f>
        <v>0</v>
      </c>
      <c r="L3005" s="54">
        <f>VLOOKUP(CONCATENATE($F3005," ",$G3005),AllocFactorMatrix,(L$4+1),FALSE)*$E3007</f>
        <v>0</v>
      </c>
      <c r="M3005" s="54">
        <f>VLOOKUP(CONCATENATE($F3005," ",$G3005),AllocFactorMatrix,(M$4+1),FALSE)*$E3007</f>
        <v>0</v>
      </c>
      <c r="N3005" s="54">
        <f t="shared" si="1444"/>
        <v>0</v>
      </c>
      <c r="O3005" s="54">
        <f>VLOOKUP(CONCATENATE($F3005," ",$G3005),AllocFactorMatrix,(O$4+1),FALSE)*$E3007</f>
        <v>0</v>
      </c>
      <c r="P3005" s="54">
        <f>VLOOKUP(CONCATENATE($F3005," ",$G3005),AllocFactorMatrix,(P$4+1),FALSE)*$E3007</f>
        <v>0</v>
      </c>
      <c r="Q3005" s="54">
        <f>VLOOKUP(CONCATENATE($F3005," ",$G3005),AllocFactorMatrix,(Q$4+1),FALSE)*$E3007</f>
        <v>0</v>
      </c>
      <c r="R3005" s="54">
        <f>VLOOKUP(CONCATENATE($F3005," ",$G3005),AllocFactorMatrix,(R$4+1),FALSE)*$E3007</f>
        <v>0</v>
      </c>
      <c r="S3005" s="54">
        <f t="shared" si="1499"/>
        <v>0</v>
      </c>
      <c r="T3005" s="54">
        <f>VLOOKUP(CONCATENATE($F3005," ",$G3005),AllocFactorMatrix,(T$4+1),FALSE)*$E3007</f>
        <v>0</v>
      </c>
      <c r="U3005" s="54">
        <f>VLOOKUP(CONCATENATE($F3005," ",$G3005),AllocFactorMatrix,(U$4+1),FALSE)*$E3007</f>
        <v>0</v>
      </c>
      <c r="V3005" s="54">
        <f>VLOOKUP(CONCATENATE($F3005," ",$G3005),AllocFactorMatrix,(V$4+1),FALSE)*$E3007</f>
        <v>0</v>
      </c>
      <c r="W3005" s="54">
        <f>VLOOKUP(CONCATENATE($F3005," ",$G3005),AllocFactorMatrix,(W$4+1),FALSE)*$E3007</f>
        <v>0</v>
      </c>
      <c r="X3005" s="54">
        <f t="shared" si="1500"/>
        <v>0</v>
      </c>
      <c r="Y3005" s="54">
        <f>VLOOKUP(CONCATENATE($F3005," ",$G3005),AllocFactorMatrix,(Y$4+1),FALSE)*$E3007</f>
        <v>0</v>
      </c>
      <c r="Z3005" s="54">
        <f>VLOOKUP(CONCATENATE($F3005," ",$G3005),AllocFactorMatrix,(Z$4+1),FALSE)*$E3007</f>
        <v>0</v>
      </c>
      <c r="AA3005" s="54">
        <f t="shared" si="1445"/>
        <v>0</v>
      </c>
      <c r="AB3005" s="54">
        <f>VLOOKUP(CONCATENATE($F3005," ",$G3005),AllocFactorMatrix,(AB$4+1),FALSE)*$E3007</f>
        <v>0</v>
      </c>
      <c r="AC3005" s="54">
        <f>VLOOKUP(CONCATENATE($F3005," ",$G3005),AllocFactorMatrix,(AC$4+1),FALSE)*$E3007</f>
        <v>0</v>
      </c>
      <c r="AD3005" s="54">
        <f>VLOOKUP(CONCATENATE($F3005," ",$G3005),AllocFactorMatrix,(AD$4+1),FALSE)*$E3007</f>
        <v>0</v>
      </c>
    </row>
    <row r="3006" spans="1:30" s="51" customFormat="1" hidden="1" outlineLevel="1">
      <c r="A3006" s="56"/>
      <c r="B3006" s="111"/>
      <c r="C3006" s="55"/>
      <c r="D3006" s="55"/>
      <c r="F3006" s="52" t="str">
        <f>F3007</f>
        <v>PROD_DEMAND</v>
      </c>
      <c r="G3006" s="55" t="str">
        <f>$G$14</f>
        <v>CUSTOMER</v>
      </c>
      <c r="H3006" s="53">
        <f t="shared" si="1443"/>
        <v>0</v>
      </c>
      <c r="I3006" s="54">
        <f>VLOOKUP(CONCATENATE($F3006," ",$G3006),AllocFactorMatrix,(I$4+1),FALSE)*$E3007</f>
        <v>0</v>
      </c>
      <c r="J3006" s="54">
        <f>VLOOKUP(CONCATENATE($F3006," ",$G3006),AllocFactorMatrix,(J$4+1),FALSE)*$E3007</f>
        <v>0</v>
      </c>
      <c r="K3006" s="54">
        <f>VLOOKUP(CONCATENATE($F3006," ",$G3006),AllocFactorMatrix,(K$4+1),FALSE)*$E3007</f>
        <v>0</v>
      </c>
      <c r="L3006" s="54">
        <f>VLOOKUP(CONCATENATE($F3006," ",$G3006),AllocFactorMatrix,(L$4+1),FALSE)*$E3007</f>
        <v>0</v>
      </c>
      <c r="M3006" s="54">
        <f>VLOOKUP(CONCATENATE($F3006," ",$G3006),AllocFactorMatrix,(M$4+1),FALSE)*$E3007</f>
        <v>0</v>
      </c>
      <c r="N3006" s="54">
        <f t="shared" si="1444"/>
        <v>0</v>
      </c>
      <c r="O3006" s="54">
        <f>VLOOKUP(CONCATENATE($F3006," ",$G3006),AllocFactorMatrix,(O$4+1),FALSE)*$E3007</f>
        <v>0</v>
      </c>
      <c r="P3006" s="54">
        <f>VLOOKUP(CONCATENATE($F3006," ",$G3006),AllocFactorMatrix,(P$4+1),FALSE)*$E3007</f>
        <v>0</v>
      </c>
      <c r="Q3006" s="54">
        <f>VLOOKUP(CONCATENATE($F3006," ",$G3006),AllocFactorMatrix,(Q$4+1),FALSE)*$E3007</f>
        <v>0</v>
      </c>
      <c r="R3006" s="54">
        <f>VLOOKUP(CONCATENATE($F3006," ",$G3006),AllocFactorMatrix,(R$4+1),FALSE)*$E3007</f>
        <v>0</v>
      </c>
      <c r="S3006" s="54">
        <f t="shared" si="1499"/>
        <v>0</v>
      </c>
      <c r="T3006" s="54">
        <f>VLOOKUP(CONCATENATE($F3006," ",$G3006),AllocFactorMatrix,(T$4+1),FALSE)*$E3007</f>
        <v>0</v>
      </c>
      <c r="U3006" s="54">
        <f>VLOOKUP(CONCATENATE($F3006," ",$G3006),AllocFactorMatrix,(U$4+1),FALSE)*$E3007</f>
        <v>0</v>
      </c>
      <c r="V3006" s="54">
        <f>VLOOKUP(CONCATENATE($F3006," ",$G3006),AllocFactorMatrix,(V$4+1),FALSE)*$E3007</f>
        <v>0</v>
      </c>
      <c r="W3006" s="54">
        <f>VLOOKUP(CONCATENATE($F3006," ",$G3006),AllocFactorMatrix,(W$4+1),FALSE)*$E3007</f>
        <v>0</v>
      </c>
      <c r="X3006" s="54">
        <f t="shared" si="1500"/>
        <v>0</v>
      </c>
      <c r="Y3006" s="54">
        <f>VLOOKUP(CONCATENATE($F3006," ",$G3006),AllocFactorMatrix,(Y$4+1),FALSE)*$E3007</f>
        <v>0</v>
      </c>
      <c r="Z3006" s="54">
        <f>VLOOKUP(CONCATENATE($F3006," ",$G3006),AllocFactorMatrix,(Z$4+1),FALSE)*$E3007</f>
        <v>0</v>
      </c>
      <c r="AA3006" s="54">
        <f t="shared" si="1445"/>
        <v>0</v>
      </c>
      <c r="AB3006" s="54">
        <f>VLOOKUP(CONCATENATE($F3006," ",$G3006),AllocFactorMatrix,(AB$4+1),FALSE)*$E3007</f>
        <v>0</v>
      </c>
      <c r="AC3006" s="54">
        <f>VLOOKUP(CONCATENATE($F3006," ",$G3006),AllocFactorMatrix,(AC$4+1),FALSE)*$E3007</f>
        <v>0</v>
      </c>
      <c r="AD3006" s="54">
        <f>VLOOKUP(CONCATENATE($F3006," ",$G3006),AllocFactorMatrix,(AD$4+1),FALSE)*$E3007</f>
        <v>0</v>
      </c>
    </row>
    <row r="3007" spans="1:30" s="51" customFormat="1" collapsed="1">
      <c r="A3007" s="56"/>
      <c r="B3007" s="111"/>
      <c r="C3007" s="55"/>
      <c r="D3007" s="98" t="s">
        <v>472</v>
      </c>
      <c r="E3007" s="61">
        <v>-249701</v>
      </c>
      <c r="F3007" s="57" t="s">
        <v>30</v>
      </c>
      <c r="G3007" s="55" t="str">
        <f>$G$15</f>
        <v>TOTAL</v>
      </c>
      <c r="H3007" s="53">
        <f t="shared" si="1443"/>
        <v>-249700.99999999991</v>
      </c>
      <c r="I3007" s="54">
        <f>VLOOKUP(CONCATENATE($F3007," ",$G3007),AllocFactorMatrix,(I$4+1),FALSE)*$E3007</f>
        <v>-122998.46530007843</v>
      </c>
      <c r="J3007" s="54">
        <f>VLOOKUP(CONCATENATE($F3007," ",$G3007),AllocFactorMatrix,(J$4+1),FALSE)*$E3007</f>
        <v>-6080.2536408485485</v>
      </c>
      <c r="K3007" s="54">
        <f>VLOOKUP(CONCATENATE($F3007," ",$G3007),AllocFactorMatrix,(K$4+1),FALSE)*$E3007</f>
        <v>-22271.620622317412</v>
      </c>
      <c r="L3007" s="54">
        <f>VLOOKUP(CONCATENATE($F3007," ",$G3007),AllocFactorMatrix,(L$4+1),FALSE)*$E3007</f>
        <v>-701.03154407905652</v>
      </c>
      <c r="M3007" s="54">
        <f>VLOOKUP(CONCATENATE($F3007," ",$G3007),AllocFactorMatrix,(M$4+1),FALSE)*$E3007</f>
        <v>-65.740495020288733</v>
      </c>
      <c r="N3007" s="54">
        <f t="shared" si="1444"/>
        <v>-23038.392661416758</v>
      </c>
      <c r="O3007" s="54">
        <f>VLOOKUP(CONCATENATE($F3007," ",$G3007),AllocFactorMatrix,(O$4+1),FALSE)*$E3007</f>
        <v>-16929.896263258335</v>
      </c>
      <c r="P3007" s="54">
        <f>VLOOKUP(CONCATENATE($F3007," ",$G3007),AllocFactorMatrix,(P$4+1),FALSE)*$E3007</f>
        <v>-3154.5329085651033</v>
      </c>
      <c r="Q3007" s="54">
        <f>VLOOKUP(CONCATENATE($F3007," ",$G3007),AllocFactorMatrix,(Q$4+1),FALSE)*$E3007</f>
        <v>-1425.4746839762981</v>
      </c>
      <c r="R3007" s="54">
        <f>VLOOKUP(CONCATENATE($F3007," ",$G3007),AllocFactorMatrix,(R$4+1),FALSE)*$E3007</f>
        <v>-64.102003130018687</v>
      </c>
      <c r="S3007" s="54">
        <f t="shared" si="1499"/>
        <v>-21574.005858929755</v>
      </c>
      <c r="T3007" s="54">
        <f>VLOOKUP(CONCATENATE($F3007," ",$G3007),AllocFactorMatrix,(T$4+1),FALSE)*$E3007</f>
        <v>-591.40463967525943</v>
      </c>
      <c r="U3007" s="54">
        <f>VLOOKUP(CONCATENATE($F3007," ",$G3007),AllocFactorMatrix,(U$4+1),FALSE)*$E3007</f>
        <v>-9678.2361636731894</v>
      </c>
      <c r="V3007" s="54">
        <f>VLOOKUP(CONCATENATE($F3007," ",$G3007),AllocFactorMatrix,(V$4+1),FALSE)*$E3007</f>
        <v>-51149.750068390975</v>
      </c>
      <c r="W3007" s="54">
        <f>VLOOKUP(CONCATENATE($F3007," ",$G3007),AllocFactorMatrix,(W$4+1),FALSE)*$E3007</f>
        <v>-9236.7970928939267</v>
      </c>
      <c r="X3007" s="54">
        <f t="shared" si="1500"/>
        <v>-70656.187964633355</v>
      </c>
      <c r="Y3007" s="54">
        <f>VLOOKUP(CONCATENATE($F3007," ",$G3007),AllocFactorMatrix,(Y$4+1),FALSE)*$E3007</f>
        <v>-5199.1442780784455</v>
      </c>
      <c r="Z3007" s="54">
        <f>VLOOKUP(CONCATENATE($F3007," ",$G3007),AllocFactorMatrix,(Z$4+1),FALSE)*$E3007</f>
        <v>-87.083679307603319</v>
      </c>
      <c r="AA3007" s="54">
        <f t="shared" si="1445"/>
        <v>-5286.2279573860487</v>
      </c>
      <c r="AB3007" s="54">
        <f>VLOOKUP(CONCATENATE($F3007," ",$G3007),AllocFactorMatrix,(AB$4+1),FALSE)*$E3007</f>
        <v>-67.466616707042547</v>
      </c>
      <c r="AC3007" s="54">
        <f>VLOOKUP(CONCATENATE($F3007," ",$G3007),AllocFactorMatrix,(AC$4+1),FALSE)*$E3007</f>
        <v>0</v>
      </c>
      <c r="AD3007" s="54">
        <f>VLOOKUP(CONCATENATE($F3007," ",$G3007),AllocFactorMatrix,(AD$4+1),FALSE)*$E3007</f>
        <v>0</v>
      </c>
    </row>
    <row r="3008" spans="1:30" s="51" customFormat="1" hidden="1" outlineLevel="1">
      <c r="A3008" s="56"/>
      <c r="B3008" s="111"/>
      <c r="C3008" s="55"/>
      <c r="D3008" s="55"/>
      <c r="F3008" s="52" t="str">
        <f>F3015</f>
        <v>PROD_DEMAND</v>
      </c>
      <c r="G3008" s="55" t="str">
        <f>$G$8</f>
        <v>PRODUCTION</v>
      </c>
      <c r="H3008" s="53">
        <f t="shared" ref="H3008:H3015" si="1501">SUBTOTAL(9,I3008:AD3008)</f>
        <v>-347889.99999999988</v>
      </c>
      <c r="I3008" s="54">
        <f>VLOOKUP(CONCATENATE($F3008," ",$G3008),AllocFactorMatrix,(I$4+1),FALSE)*$E3015</f>
        <v>-171364.69655005101</v>
      </c>
      <c r="J3008" s="54">
        <f>VLOOKUP(CONCATENATE($F3008," ",$G3008),AllocFactorMatrix,(J$4+1),FALSE)*$E3015</f>
        <v>-8471.1692749120011</v>
      </c>
      <c r="K3008" s="54">
        <f>VLOOKUP(CONCATENATE($F3008," ",$G3008),AllocFactorMatrix,(K$4+1),FALSE)*$E3015</f>
        <v>-31029.407564639328</v>
      </c>
      <c r="L3008" s="54">
        <f>VLOOKUP(CONCATENATE($F3008," ",$G3008),AllocFactorMatrix,(L$4+1),FALSE)*$E3015</f>
        <v>-976.695583396394</v>
      </c>
      <c r="M3008" s="54">
        <f>VLOOKUP(CONCATENATE($F3008," ",$G3008),AllocFactorMatrix,(M$4+1),FALSE)*$E3015</f>
        <v>-91.591386548745291</v>
      </c>
      <c r="N3008" s="54">
        <f t="shared" ref="N3008:N3015" si="1502">SUBTOTAL(9,K3008:M3008)</f>
        <v>-32097.694534584469</v>
      </c>
      <c r="O3008" s="54">
        <f>VLOOKUP(CONCATENATE($F3008," ",$G3008),AllocFactorMatrix,(O$4+1),FALSE)*$E3015</f>
        <v>-23587.176707441871</v>
      </c>
      <c r="P3008" s="54">
        <f>VLOOKUP(CONCATENATE($F3008," ",$G3008),AllocFactorMatrix,(P$4+1),FALSE)*$E3015</f>
        <v>-4394.9782081798385</v>
      </c>
      <c r="Q3008" s="54">
        <f>VLOOKUP(CONCATENATE($F3008," ",$G3008),AllocFactorMatrix,(Q$4+1),FALSE)*$E3015</f>
        <v>-1986.0088177801226</v>
      </c>
      <c r="R3008" s="54">
        <f>VLOOKUP(CONCATENATE($F3008," ",$G3008),AllocFactorMatrix,(R$4+1),FALSE)*$E3015</f>
        <v>-89.308596557091079</v>
      </c>
      <c r="S3008" s="54">
        <f>SUBTOTAL(9,O3008:R3008)</f>
        <v>-30057.47232995892</v>
      </c>
      <c r="T3008" s="54">
        <f>VLOOKUP(CONCATENATE($F3008," ",$G3008),AllocFactorMatrix,(T$4+1),FALSE)*$E3015</f>
        <v>-823.96049714108472</v>
      </c>
      <c r="U3008" s="54">
        <f>VLOOKUP(CONCATENATE($F3008," ",$G3008),AllocFactorMatrix,(U$4+1),FALSE)*$E3015</f>
        <v>-13483.973147805838</v>
      </c>
      <c r="V3008" s="54">
        <f>VLOOKUP(CONCATENATE($F3008," ",$G3008),AllocFactorMatrix,(V$4+1),FALSE)*$E3015</f>
        <v>-71263.176964820072</v>
      </c>
      <c r="W3008" s="54">
        <f>VLOOKUP(CONCATENATE($F3008," ",$G3008),AllocFactorMatrix,(W$4+1),FALSE)*$E3015</f>
        <v>-12868.948625143144</v>
      </c>
      <c r="X3008" s="54">
        <f>SUBTOTAL(9,T3008:W3008)</f>
        <v>-98440.05923491015</v>
      </c>
      <c r="Y3008" s="54">
        <f>VLOOKUP(CONCATENATE($F3008," ",$G3008),AllocFactorMatrix,(Y$4+1),FALSE)*$E3015</f>
        <v>-7243.5845387111403</v>
      </c>
      <c r="Z3008" s="54">
        <f>VLOOKUP(CONCATENATE($F3008," ",$G3008),AllocFactorMatrix,(Z$4+1),FALSE)*$E3015</f>
        <v>-121.3272721948335</v>
      </c>
      <c r="AA3008" s="54">
        <f t="shared" ref="AA3008:AA3015" si="1503">SUBTOTAL(9,Y3008:Z3008)</f>
        <v>-7364.9118109059737</v>
      </c>
      <c r="AB3008" s="54">
        <f>VLOOKUP(CONCATENATE($F3008," ",$G3008),AllocFactorMatrix,(AB$4+1),FALSE)*$E3015</f>
        <v>-93.996264677406316</v>
      </c>
      <c r="AC3008" s="54">
        <f>VLOOKUP(CONCATENATE($F3008," ",$G3008),AllocFactorMatrix,(AC$4+1),FALSE)*$E3015</f>
        <v>0</v>
      </c>
      <c r="AD3008" s="54">
        <f>VLOOKUP(CONCATENATE($F3008," ",$G3008),AllocFactorMatrix,(AD$4+1),FALSE)*$E3015</f>
        <v>0</v>
      </c>
    </row>
    <row r="3009" spans="1:30" s="51" customFormat="1" hidden="1" outlineLevel="1">
      <c r="A3009" s="56"/>
      <c r="B3009" s="111"/>
      <c r="C3009" s="55"/>
      <c r="D3009" s="55"/>
      <c r="F3009" s="52" t="str">
        <f>F3015</f>
        <v>PROD_DEMAND</v>
      </c>
      <c r="G3009" s="55" t="str">
        <f>$G$9</f>
        <v>BULKTRAN</v>
      </c>
      <c r="H3009" s="53">
        <f t="shared" si="1501"/>
        <v>0</v>
      </c>
      <c r="I3009" s="54">
        <f>VLOOKUP(CONCATENATE($F3009," ",$G3009),AllocFactorMatrix,(I$4+1),FALSE)*$E3015</f>
        <v>0</v>
      </c>
      <c r="J3009" s="54">
        <f>VLOOKUP(CONCATENATE($F3009," ",$G3009),AllocFactorMatrix,(J$4+1),FALSE)*$E3015</f>
        <v>0</v>
      </c>
      <c r="K3009" s="54">
        <f>VLOOKUP(CONCATENATE($F3009," ",$G3009),AllocFactorMatrix,(K$4+1),FALSE)*$E3015</f>
        <v>0</v>
      </c>
      <c r="L3009" s="54">
        <f>VLOOKUP(CONCATENATE($F3009," ",$G3009),AllocFactorMatrix,(L$4+1),FALSE)*$E3015</f>
        <v>0</v>
      </c>
      <c r="M3009" s="54">
        <f>VLOOKUP(CONCATENATE($F3009," ",$G3009),AllocFactorMatrix,(M$4+1),FALSE)*$E3015</f>
        <v>0</v>
      </c>
      <c r="N3009" s="54">
        <f t="shared" si="1502"/>
        <v>0</v>
      </c>
      <c r="O3009" s="54">
        <f>VLOOKUP(CONCATENATE($F3009," ",$G3009),AllocFactorMatrix,(O$4+1),FALSE)*$E3015</f>
        <v>0</v>
      </c>
      <c r="P3009" s="54">
        <f>VLOOKUP(CONCATENATE($F3009," ",$G3009),AllocFactorMatrix,(P$4+1),FALSE)*$E3015</f>
        <v>0</v>
      </c>
      <c r="Q3009" s="54">
        <f>VLOOKUP(CONCATENATE($F3009," ",$G3009),AllocFactorMatrix,(Q$4+1),FALSE)*$E3015</f>
        <v>0</v>
      </c>
      <c r="R3009" s="54">
        <f>VLOOKUP(CONCATENATE($F3009," ",$G3009),AllocFactorMatrix,(R$4+1),FALSE)*$E3015</f>
        <v>0</v>
      </c>
      <c r="S3009" s="54">
        <f t="shared" ref="S3009:S3015" si="1504">SUBTOTAL(9,O3009:R3009)</f>
        <v>0</v>
      </c>
      <c r="T3009" s="54">
        <f>VLOOKUP(CONCATENATE($F3009," ",$G3009),AllocFactorMatrix,(T$4+1),FALSE)*$E3015</f>
        <v>0</v>
      </c>
      <c r="U3009" s="54">
        <f>VLOOKUP(CONCATENATE($F3009," ",$G3009),AllocFactorMatrix,(U$4+1),FALSE)*$E3015</f>
        <v>0</v>
      </c>
      <c r="V3009" s="54">
        <f>VLOOKUP(CONCATENATE($F3009," ",$G3009),AllocFactorMatrix,(V$4+1),FALSE)*$E3015</f>
        <v>0</v>
      </c>
      <c r="W3009" s="54">
        <f>VLOOKUP(CONCATENATE($F3009," ",$G3009),AllocFactorMatrix,(W$4+1),FALSE)*$E3015</f>
        <v>0</v>
      </c>
      <c r="X3009" s="54">
        <f t="shared" ref="X3009:X3015" si="1505">SUBTOTAL(9,T3009:W3009)</f>
        <v>0</v>
      </c>
      <c r="Y3009" s="54">
        <f>VLOOKUP(CONCATENATE($F3009," ",$G3009),AllocFactorMatrix,(Y$4+1),FALSE)*$E3015</f>
        <v>0</v>
      </c>
      <c r="Z3009" s="54">
        <f>VLOOKUP(CONCATENATE($F3009," ",$G3009),AllocFactorMatrix,(Z$4+1),FALSE)*$E3015</f>
        <v>0</v>
      </c>
      <c r="AA3009" s="54">
        <f t="shared" si="1503"/>
        <v>0</v>
      </c>
      <c r="AB3009" s="54">
        <f>VLOOKUP(CONCATENATE($F3009," ",$G3009),AllocFactorMatrix,(AB$4+1),FALSE)*$E3015</f>
        <v>0</v>
      </c>
      <c r="AC3009" s="54">
        <f>VLOOKUP(CONCATENATE($F3009," ",$G3009),AllocFactorMatrix,(AC$4+1),FALSE)*$E3015</f>
        <v>0</v>
      </c>
      <c r="AD3009" s="54">
        <f>VLOOKUP(CONCATENATE($F3009," ",$G3009),AllocFactorMatrix,(AD$4+1),FALSE)*$E3015</f>
        <v>0</v>
      </c>
    </row>
    <row r="3010" spans="1:30" s="51" customFormat="1" hidden="1" outlineLevel="1">
      <c r="A3010" s="56"/>
      <c r="B3010" s="111"/>
      <c r="C3010" s="55"/>
      <c r="D3010" s="55"/>
      <c r="F3010" s="52" t="str">
        <f>F3015</f>
        <v>PROD_DEMAND</v>
      </c>
      <c r="G3010" s="55" t="str">
        <f>$G$10</f>
        <v>SUBTRAN</v>
      </c>
      <c r="H3010" s="53">
        <f t="shared" si="1501"/>
        <v>0</v>
      </c>
      <c r="I3010" s="54">
        <f>VLOOKUP(CONCATENATE($F3010," ",$G3010),AllocFactorMatrix,(I$4+1),FALSE)*$E3015</f>
        <v>0</v>
      </c>
      <c r="J3010" s="54">
        <f>VLOOKUP(CONCATENATE($F3010," ",$G3010),AllocFactorMatrix,(J$4+1),FALSE)*$E3015</f>
        <v>0</v>
      </c>
      <c r="K3010" s="54">
        <f>VLOOKUP(CONCATENATE($F3010," ",$G3010),AllocFactorMatrix,(K$4+1),FALSE)*$E3015</f>
        <v>0</v>
      </c>
      <c r="L3010" s="54">
        <f>VLOOKUP(CONCATENATE($F3010," ",$G3010),AllocFactorMatrix,(L$4+1),FALSE)*$E3015</f>
        <v>0</v>
      </c>
      <c r="M3010" s="54">
        <f>VLOOKUP(CONCATENATE($F3010," ",$G3010),AllocFactorMatrix,(M$4+1),FALSE)*$E3015</f>
        <v>0</v>
      </c>
      <c r="N3010" s="54">
        <f t="shared" si="1502"/>
        <v>0</v>
      </c>
      <c r="O3010" s="54">
        <f>VLOOKUP(CONCATENATE($F3010," ",$G3010),AllocFactorMatrix,(O$4+1),FALSE)*$E3015</f>
        <v>0</v>
      </c>
      <c r="P3010" s="54">
        <f>VLOOKUP(CONCATENATE($F3010," ",$G3010),AllocFactorMatrix,(P$4+1),FALSE)*$E3015</f>
        <v>0</v>
      </c>
      <c r="Q3010" s="54">
        <f>VLOOKUP(CONCATENATE($F3010," ",$G3010),AllocFactorMatrix,(Q$4+1),FALSE)*$E3015</f>
        <v>0</v>
      </c>
      <c r="R3010" s="54">
        <f>VLOOKUP(CONCATENATE($F3010," ",$G3010),AllocFactorMatrix,(R$4+1),FALSE)*$E3015</f>
        <v>0</v>
      </c>
      <c r="S3010" s="54">
        <f t="shared" si="1504"/>
        <v>0</v>
      </c>
      <c r="T3010" s="54">
        <f>VLOOKUP(CONCATENATE($F3010," ",$G3010),AllocFactorMatrix,(T$4+1),FALSE)*$E3015</f>
        <v>0</v>
      </c>
      <c r="U3010" s="54">
        <f>VLOOKUP(CONCATENATE($F3010," ",$G3010),AllocFactorMatrix,(U$4+1),FALSE)*$E3015</f>
        <v>0</v>
      </c>
      <c r="V3010" s="54">
        <f>VLOOKUP(CONCATENATE($F3010," ",$G3010),AllocFactorMatrix,(V$4+1),FALSE)*$E3015</f>
        <v>0</v>
      </c>
      <c r="W3010" s="54">
        <f>VLOOKUP(CONCATENATE($F3010," ",$G3010),AllocFactorMatrix,(W$4+1),FALSE)*$E3015</f>
        <v>0</v>
      </c>
      <c r="X3010" s="54">
        <f t="shared" si="1505"/>
        <v>0</v>
      </c>
      <c r="Y3010" s="54">
        <f>VLOOKUP(CONCATENATE($F3010," ",$G3010),AllocFactorMatrix,(Y$4+1),FALSE)*$E3015</f>
        <v>0</v>
      </c>
      <c r="Z3010" s="54">
        <f>VLOOKUP(CONCATENATE($F3010," ",$G3010),AllocFactorMatrix,(Z$4+1),FALSE)*$E3015</f>
        <v>0</v>
      </c>
      <c r="AA3010" s="54">
        <f t="shared" si="1503"/>
        <v>0</v>
      </c>
      <c r="AB3010" s="54">
        <f>VLOOKUP(CONCATENATE($F3010," ",$G3010),AllocFactorMatrix,(AB$4+1),FALSE)*$E3015</f>
        <v>0</v>
      </c>
      <c r="AC3010" s="54">
        <f>VLOOKUP(CONCATENATE($F3010," ",$G3010),AllocFactorMatrix,(AC$4+1),FALSE)*$E3015</f>
        <v>0</v>
      </c>
      <c r="AD3010" s="54">
        <f>VLOOKUP(CONCATENATE($F3010," ",$G3010),AllocFactorMatrix,(AD$4+1),FALSE)*$E3015</f>
        <v>0</v>
      </c>
    </row>
    <row r="3011" spans="1:30" s="51" customFormat="1" hidden="1" outlineLevel="1">
      <c r="A3011" s="56"/>
      <c r="B3011" s="111"/>
      <c r="C3011" s="55"/>
      <c r="D3011" s="55"/>
      <c r="F3011" s="52" t="str">
        <f>F3015</f>
        <v>PROD_DEMAND</v>
      </c>
      <c r="G3011" s="55" t="str">
        <f>$G$11</f>
        <v>DISTPRI</v>
      </c>
      <c r="H3011" s="53">
        <f t="shared" si="1501"/>
        <v>0</v>
      </c>
      <c r="I3011" s="54">
        <f>VLOOKUP(CONCATENATE($F3011," ",$G3011),AllocFactorMatrix,(I$4+1),FALSE)*$E3015</f>
        <v>0</v>
      </c>
      <c r="J3011" s="54">
        <f>VLOOKUP(CONCATENATE($F3011," ",$G3011),AllocFactorMatrix,(J$4+1),FALSE)*$E3015</f>
        <v>0</v>
      </c>
      <c r="K3011" s="54">
        <f>VLOOKUP(CONCATENATE($F3011," ",$G3011),AllocFactorMatrix,(K$4+1),FALSE)*$E3015</f>
        <v>0</v>
      </c>
      <c r="L3011" s="54">
        <f>VLOOKUP(CONCATENATE($F3011," ",$G3011),AllocFactorMatrix,(L$4+1),FALSE)*$E3015</f>
        <v>0</v>
      </c>
      <c r="M3011" s="54">
        <f>VLOOKUP(CONCATENATE($F3011," ",$G3011),AllocFactorMatrix,(M$4+1),FALSE)*$E3015</f>
        <v>0</v>
      </c>
      <c r="N3011" s="54">
        <f t="shared" si="1502"/>
        <v>0</v>
      </c>
      <c r="O3011" s="54">
        <f>VLOOKUP(CONCATENATE($F3011," ",$G3011),AllocFactorMatrix,(O$4+1),FALSE)*$E3015</f>
        <v>0</v>
      </c>
      <c r="P3011" s="54">
        <f>VLOOKUP(CONCATENATE($F3011," ",$G3011),AllocFactorMatrix,(P$4+1),FALSE)*$E3015</f>
        <v>0</v>
      </c>
      <c r="Q3011" s="54">
        <f>VLOOKUP(CONCATENATE($F3011," ",$G3011),AllocFactorMatrix,(Q$4+1),FALSE)*$E3015</f>
        <v>0</v>
      </c>
      <c r="R3011" s="54">
        <f>VLOOKUP(CONCATENATE($F3011," ",$G3011),AllocFactorMatrix,(R$4+1),FALSE)*$E3015</f>
        <v>0</v>
      </c>
      <c r="S3011" s="54">
        <f t="shared" si="1504"/>
        <v>0</v>
      </c>
      <c r="T3011" s="54">
        <f>VLOOKUP(CONCATENATE($F3011," ",$G3011),AllocFactorMatrix,(T$4+1),FALSE)*$E3015</f>
        <v>0</v>
      </c>
      <c r="U3011" s="54">
        <f>VLOOKUP(CONCATENATE($F3011," ",$G3011),AllocFactorMatrix,(U$4+1),FALSE)*$E3015</f>
        <v>0</v>
      </c>
      <c r="V3011" s="54">
        <f>VLOOKUP(CONCATENATE($F3011," ",$G3011),AllocFactorMatrix,(V$4+1),FALSE)*$E3015</f>
        <v>0</v>
      </c>
      <c r="W3011" s="54">
        <f>VLOOKUP(CONCATENATE($F3011," ",$G3011),AllocFactorMatrix,(W$4+1),FALSE)*$E3015</f>
        <v>0</v>
      </c>
      <c r="X3011" s="54">
        <f t="shared" si="1505"/>
        <v>0</v>
      </c>
      <c r="Y3011" s="54">
        <f>VLOOKUP(CONCATENATE($F3011," ",$G3011),AllocFactorMatrix,(Y$4+1),FALSE)*$E3015</f>
        <v>0</v>
      </c>
      <c r="Z3011" s="54">
        <f>VLOOKUP(CONCATENATE($F3011," ",$G3011),AllocFactorMatrix,(Z$4+1),FALSE)*$E3015</f>
        <v>0</v>
      </c>
      <c r="AA3011" s="54">
        <f t="shared" si="1503"/>
        <v>0</v>
      </c>
      <c r="AB3011" s="54">
        <f>VLOOKUP(CONCATENATE($F3011," ",$G3011),AllocFactorMatrix,(AB$4+1),FALSE)*$E3015</f>
        <v>0</v>
      </c>
      <c r="AC3011" s="54">
        <f>VLOOKUP(CONCATENATE($F3011," ",$G3011),AllocFactorMatrix,(AC$4+1),FALSE)*$E3015</f>
        <v>0</v>
      </c>
      <c r="AD3011" s="54">
        <f>VLOOKUP(CONCATENATE($F3011," ",$G3011),AllocFactorMatrix,(AD$4+1),FALSE)*$E3015</f>
        <v>0</v>
      </c>
    </row>
    <row r="3012" spans="1:30" s="51" customFormat="1" hidden="1" outlineLevel="1">
      <c r="A3012" s="56"/>
      <c r="B3012" s="111"/>
      <c r="C3012" s="55"/>
      <c r="D3012" s="55"/>
      <c r="F3012" s="52" t="str">
        <f>F3015</f>
        <v>PROD_DEMAND</v>
      </c>
      <c r="G3012" s="55" t="str">
        <f>$G$12</f>
        <v>DISTSEC</v>
      </c>
      <c r="H3012" s="53">
        <f t="shared" si="1501"/>
        <v>0</v>
      </c>
      <c r="I3012" s="54">
        <f>VLOOKUP(CONCATENATE($F3012," ",$G3012),AllocFactorMatrix,(I$4+1),FALSE)*$E3015</f>
        <v>0</v>
      </c>
      <c r="J3012" s="54">
        <f>VLOOKUP(CONCATENATE($F3012," ",$G3012),AllocFactorMatrix,(J$4+1),FALSE)*$E3015</f>
        <v>0</v>
      </c>
      <c r="K3012" s="54">
        <f>VLOOKUP(CONCATENATE($F3012," ",$G3012),AllocFactorMatrix,(K$4+1),FALSE)*$E3015</f>
        <v>0</v>
      </c>
      <c r="L3012" s="54">
        <f>VLOOKUP(CONCATENATE($F3012," ",$G3012),AllocFactorMatrix,(L$4+1),FALSE)*$E3015</f>
        <v>0</v>
      </c>
      <c r="M3012" s="54">
        <f>VLOOKUP(CONCATENATE($F3012," ",$G3012),AllocFactorMatrix,(M$4+1),FALSE)*$E3015</f>
        <v>0</v>
      </c>
      <c r="N3012" s="54">
        <f t="shared" si="1502"/>
        <v>0</v>
      </c>
      <c r="O3012" s="54">
        <f>VLOOKUP(CONCATENATE($F3012," ",$G3012),AllocFactorMatrix,(O$4+1),FALSE)*$E3015</f>
        <v>0</v>
      </c>
      <c r="P3012" s="54">
        <f>VLOOKUP(CONCATENATE($F3012," ",$G3012),AllocFactorMatrix,(P$4+1),FALSE)*$E3015</f>
        <v>0</v>
      </c>
      <c r="Q3012" s="54">
        <f>VLOOKUP(CONCATENATE($F3012," ",$G3012),AllocFactorMatrix,(Q$4+1),FALSE)*$E3015</f>
        <v>0</v>
      </c>
      <c r="R3012" s="54">
        <f>VLOOKUP(CONCATENATE($F3012," ",$G3012),AllocFactorMatrix,(R$4+1),FALSE)*$E3015</f>
        <v>0</v>
      </c>
      <c r="S3012" s="54">
        <f t="shared" si="1504"/>
        <v>0</v>
      </c>
      <c r="T3012" s="54">
        <f>VLOOKUP(CONCATENATE($F3012," ",$G3012),AllocFactorMatrix,(T$4+1),FALSE)*$E3015</f>
        <v>0</v>
      </c>
      <c r="U3012" s="54">
        <f>VLOOKUP(CONCATENATE($F3012," ",$G3012),AllocFactorMatrix,(U$4+1),FALSE)*$E3015</f>
        <v>0</v>
      </c>
      <c r="V3012" s="54">
        <f>VLOOKUP(CONCATENATE($F3012," ",$G3012),AllocFactorMatrix,(V$4+1),FALSE)*$E3015</f>
        <v>0</v>
      </c>
      <c r="W3012" s="54">
        <f>VLOOKUP(CONCATENATE($F3012," ",$G3012),AllocFactorMatrix,(W$4+1),FALSE)*$E3015</f>
        <v>0</v>
      </c>
      <c r="X3012" s="54">
        <f t="shared" si="1505"/>
        <v>0</v>
      </c>
      <c r="Y3012" s="54">
        <f>VLOOKUP(CONCATENATE($F3012," ",$G3012),AllocFactorMatrix,(Y$4+1),FALSE)*$E3015</f>
        <v>0</v>
      </c>
      <c r="Z3012" s="54">
        <f>VLOOKUP(CONCATENATE($F3012," ",$G3012),AllocFactorMatrix,(Z$4+1),FALSE)*$E3015</f>
        <v>0</v>
      </c>
      <c r="AA3012" s="54">
        <f t="shared" si="1503"/>
        <v>0</v>
      </c>
      <c r="AB3012" s="54">
        <f>VLOOKUP(CONCATENATE($F3012," ",$G3012),AllocFactorMatrix,(AB$4+1),FALSE)*$E3015</f>
        <v>0</v>
      </c>
      <c r="AC3012" s="54">
        <f>VLOOKUP(CONCATENATE($F3012," ",$G3012),AllocFactorMatrix,(AC$4+1),FALSE)*$E3015</f>
        <v>0</v>
      </c>
      <c r="AD3012" s="54">
        <f>VLOOKUP(CONCATENATE($F3012," ",$G3012),AllocFactorMatrix,(AD$4+1),FALSE)*$E3015</f>
        <v>0</v>
      </c>
    </row>
    <row r="3013" spans="1:30" s="51" customFormat="1" hidden="1" outlineLevel="1">
      <c r="A3013" s="56"/>
      <c r="B3013" s="111"/>
      <c r="C3013" s="55"/>
      <c r="D3013" s="55"/>
      <c r="F3013" s="52" t="str">
        <f>F3015</f>
        <v>PROD_DEMAND</v>
      </c>
      <c r="G3013" s="55" t="str">
        <f>$G$13</f>
        <v>ENERGY</v>
      </c>
      <c r="H3013" s="53">
        <f t="shared" si="1501"/>
        <v>0</v>
      </c>
      <c r="I3013" s="54">
        <f>VLOOKUP(CONCATENATE($F3013," ",$G3013),AllocFactorMatrix,(I$4+1),FALSE)*$E3015</f>
        <v>0</v>
      </c>
      <c r="J3013" s="54">
        <f>VLOOKUP(CONCATENATE($F3013," ",$G3013),AllocFactorMatrix,(J$4+1),FALSE)*$E3015</f>
        <v>0</v>
      </c>
      <c r="K3013" s="54">
        <f>VLOOKUP(CONCATENATE($F3013," ",$G3013),AllocFactorMatrix,(K$4+1),FALSE)*$E3015</f>
        <v>0</v>
      </c>
      <c r="L3013" s="54">
        <f>VLOOKUP(CONCATENATE($F3013," ",$G3013),AllocFactorMatrix,(L$4+1),FALSE)*$E3015</f>
        <v>0</v>
      </c>
      <c r="M3013" s="54">
        <f>VLOOKUP(CONCATENATE($F3013," ",$G3013),AllocFactorMatrix,(M$4+1),FALSE)*$E3015</f>
        <v>0</v>
      </c>
      <c r="N3013" s="54">
        <f t="shared" si="1502"/>
        <v>0</v>
      </c>
      <c r="O3013" s="54">
        <f>VLOOKUP(CONCATENATE($F3013," ",$G3013),AllocFactorMatrix,(O$4+1),FALSE)*$E3015</f>
        <v>0</v>
      </c>
      <c r="P3013" s="54">
        <f>VLOOKUP(CONCATENATE($F3013," ",$G3013),AllocFactorMatrix,(P$4+1),FALSE)*$E3015</f>
        <v>0</v>
      </c>
      <c r="Q3013" s="54">
        <f>VLOOKUP(CONCATENATE($F3013," ",$G3013),AllocFactorMatrix,(Q$4+1),FALSE)*$E3015</f>
        <v>0</v>
      </c>
      <c r="R3013" s="54">
        <f>VLOOKUP(CONCATENATE($F3013," ",$G3013),AllocFactorMatrix,(R$4+1),FALSE)*$E3015</f>
        <v>0</v>
      </c>
      <c r="S3013" s="54">
        <f t="shared" si="1504"/>
        <v>0</v>
      </c>
      <c r="T3013" s="54">
        <f>VLOOKUP(CONCATENATE($F3013," ",$G3013),AllocFactorMatrix,(T$4+1),FALSE)*$E3015</f>
        <v>0</v>
      </c>
      <c r="U3013" s="54">
        <f>VLOOKUP(CONCATENATE($F3013," ",$G3013),AllocFactorMatrix,(U$4+1),FALSE)*$E3015</f>
        <v>0</v>
      </c>
      <c r="V3013" s="54">
        <f>VLOOKUP(CONCATENATE($F3013," ",$G3013),AllocFactorMatrix,(V$4+1),FALSE)*$E3015</f>
        <v>0</v>
      </c>
      <c r="W3013" s="54">
        <f>VLOOKUP(CONCATENATE($F3013," ",$G3013),AllocFactorMatrix,(W$4+1),FALSE)*$E3015</f>
        <v>0</v>
      </c>
      <c r="X3013" s="54">
        <f t="shared" si="1505"/>
        <v>0</v>
      </c>
      <c r="Y3013" s="54">
        <f>VLOOKUP(CONCATENATE($F3013," ",$G3013),AllocFactorMatrix,(Y$4+1),FALSE)*$E3015</f>
        <v>0</v>
      </c>
      <c r="Z3013" s="54">
        <f>VLOOKUP(CONCATENATE($F3013," ",$G3013),AllocFactorMatrix,(Z$4+1),FALSE)*$E3015</f>
        <v>0</v>
      </c>
      <c r="AA3013" s="54">
        <f t="shared" si="1503"/>
        <v>0</v>
      </c>
      <c r="AB3013" s="54">
        <f>VLOOKUP(CONCATENATE($F3013," ",$G3013),AllocFactorMatrix,(AB$4+1),FALSE)*$E3015</f>
        <v>0</v>
      </c>
      <c r="AC3013" s="54">
        <f>VLOOKUP(CONCATENATE($F3013," ",$G3013),AllocFactorMatrix,(AC$4+1),FALSE)*$E3015</f>
        <v>0</v>
      </c>
      <c r="AD3013" s="54">
        <f>VLOOKUP(CONCATENATE($F3013," ",$G3013),AllocFactorMatrix,(AD$4+1),FALSE)*$E3015</f>
        <v>0</v>
      </c>
    </row>
    <row r="3014" spans="1:30" s="51" customFormat="1" hidden="1" outlineLevel="1">
      <c r="A3014" s="56"/>
      <c r="B3014" s="111"/>
      <c r="C3014" s="55"/>
      <c r="D3014" s="55"/>
      <c r="F3014" s="52" t="str">
        <f>F3015</f>
        <v>PROD_DEMAND</v>
      </c>
      <c r="G3014" s="55" t="str">
        <f>$G$14</f>
        <v>CUSTOMER</v>
      </c>
      <c r="H3014" s="53">
        <f t="shared" si="1501"/>
        <v>0</v>
      </c>
      <c r="I3014" s="54">
        <f>VLOOKUP(CONCATENATE($F3014," ",$G3014),AllocFactorMatrix,(I$4+1),FALSE)*$E3015</f>
        <v>0</v>
      </c>
      <c r="J3014" s="54">
        <f>VLOOKUP(CONCATENATE($F3014," ",$G3014),AllocFactorMatrix,(J$4+1),FALSE)*$E3015</f>
        <v>0</v>
      </c>
      <c r="K3014" s="54">
        <f>VLOOKUP(CONCATENATE($F3014," ",$G3014),AllocFactorMatrix,(K$4+1),FALSE)*$E3015</f>
        <v>0</v>
      </c>
      <c r="L3014" s="54">
        <f>VLOOKUP(CONCATENATE($F3014," ",$G3014),AllocFactorMatrix,(L$4+1),FALSE)*$E3015</f>
        <v>0</v>
      </c>
      <c r="M3014" s="54">
        <f>VLOOKUP(CONCATENATE($F3014," ",$G3014),AllocFactorMatrix,(M$4+1),FALSE)*$E3015</f>
        <v>0</v>
      </c>
      <c r="N3014" s="54">
        <f t="shared" si="1502"/>
        <v>0</v>
      </c>
      <c r="O3014" s="54">
        <f>VLOOKUP(CONCATENATE($F3014," ",$G3014),AllocFactorMatrix,(O$4+1),FALSE)*$E3015</f>
        <v>0</v>
      </c>
      <c r="P3014" s="54">
        <f>VLOOKUP(CONCATENATE($F3014," ",$G3014),AllocFactorMatrix,(P$4+1),FALSE)*$E3015</f>
        <v>0</v>
      </c>
      <c r="Q3014" s="54">
        <f>VLOOKUP(CONCATENATE($F3014," ",$G3014),AllocFactorMatrix,(Q$4+1),FALSE)*$E3015</f>
        <v>0</v>
      </c>
      <c r="R3014" s="54">
        <f>VLOOKUP(CONCATENATE($F3014," ",$G3014),AllocFactorMatrix,(R$4+1),FALSE)*$E3015</f>
        <v>0</v>
      </c>
      <c r="S3014" s="54">
        <f t="shared" si="1504"/>
        <v>0</v>
      </c>
      <c r="T3014" s="54">
        <f>VLOOKUP(CONCATENATE($F3014," ",$G3014),AllocFactorMatrix,(T$4+1),FALSE)*$E3015</f>
        <v>0</v>
      </c>
      <c r="U3014" s="54">
        <f>VLOOKUP(CONCATENATE($F3014," ",$G3014),AllocFactorMatrix,(U$4+1),FALSE)*$E3015</f>
        <v>0</v>
      </c>
      <c r="V3014" s="54">
        <f>VLOOKUP(CONCATENATE($F3014," ",$G3014),AllocFactorMatrix,(V$4+1),FALSE)*$E3015</f>
        <v>0</v>
      </c>
      <c r="W3014" s="54">
        <f>VLOOKUP(CONCATENATE($F3014," ",$G3014),AllocFactorMatrix,(W$4+1),FALSE)*$E3015</f>
        <v>0</v>
      </c>
      <c r="X3014" s="54">
        <f t="shared" si="1505"/>
        <v>0</v>
      </c>
      <c r="Y3014" s="54">
        <f>VLOOKUP(CONCATENATE($F3014," ",$G3014),AllocFactorMatrix,(Y$4+1),FALSE)*$E3015</f>
        <v>0</v>
      </c>
      <c r="Z3014" s="54">
        <f>VLOOKUP(CONCATENATE($F3014," ",$G3014),AllocFactorMatrix,(Z$4+1),FALSE)*$E3015</f>
        <v>0</v>
      </c>
      <c r="AA3014" s="54">
        <f t="shared" si="1503"/>
        <v>0</v>
      </c>
      <c r="AB3014" s="54">
        <f>VLOOKUP(CONCATENATE($F3014," ",$G3014),AllocFactorMatrix,(AB$4+1),FALSE)*$E3015</f>
        <v>0</v>
      </c>
      <c r="AC3014" s="54">
        <f>VLOOKUP(CONCATENATE($F3014," ",$G3014),AllocFactorMatrix,(AC$4+1),FALSE)*$E3015</f>
        <v>0</v>
      </c>
      <c r="AD3014" s="54">
        <f>VLOOKUP(CONCATENATE($F3014," ",$G3014),AllocFactorMatrix,(AD$4+1),FALSE)*$E3015</f>
        <v>0</v>
      </c>
    </row>
    <row r="3015" spans="1:30" s="51" customFormat="1" collapsed="1">
      <c r="A3015" s="56"/>
      <c r="B3015" s="111"/>
      <c r="C3015" s="55"/>
      <c r="D3015" s="98" t="s">
        <v>473</v>
      </c>
      <c r="E3015" s="61">
        <v>-347890</v>
      </c>
      <c r="F3015" s="57" t="s">
        <v>30</v>
      </c>
      <c r="G3015" s="55" t="str">
        <f>$G$15</f>
        <v>TOTAL</v>
      </c>
      <c r="H3015" s="53">
        <f t="shared" si="1501"/>
        <v>-347889.99999999988</v>
      </c>
      <c r="I3015" s="54">
        <f>VLOOKUP(CONCATENATE($F3015," ",$G3015),AllocFactorMatrix,(I$4+1),FALSE)*$E3015</f>
        <v>-171364.69655005101</v>
      </c>
      <c r="J3015" s="54">
        <f>VLOOKUP(CONCATENATE($F3015," ",$G3015),AllocFactorMatrix,(J$4+1),FALSE)*$E3015</f>
        <v>-8471.1692749120011</v>
      </c>
      <c r="K3015" s="54">
        <f>VLOOKUP(CONCATENATE($F3015," ",$G3015),AllocFactorMatrix,(K$4+1),FALSE)*$E3015</f>
        <v>-31029.407564639328</v>
      </c>
      <c r="L3015" s="54">
        <f>VLOOKUP(CONCATENATE($F3015," ",$G3015),AllocFactorMatrix,(L$4+1),FALSE)*$E3015</f>
        <v>-976.695583396394</v>
      </c>
      <c r="M3015" s="54">
        <f>VLOOKUP(CONCATENATE($F3015," ",$G3015),AllocFactorMatrix,(M$4+1),FALSE)*$E3015</f>
        <v>-91.591386548745291</v>
      </c>
      <c r="N3015" s="54">
        <f t="shared" si="1502"/>
        <v>-32097.694534584469</v>
      </c>
      <c r="O3015" s="54">
        <f>VLOOKUP(CONCATENATE($F3015," ",$G3015),AllocFactorMatrix,(O$4+1),FALSE)*$E3015</f>
        <v>-23587.176707441871</v>
      </c>
      <c r="P3015" s="54">
        <f>VLOOKUP(CONCATENATE($F3015," ",$G3015),AllocFactorMatrix,(P$4+1),FALSE)*$E3015</f>
        <v>-4394.9782081798385</v>
      </c>
      <c r="Q3015" s="54">
        <f>VLOOKUP(CONCATENATE($F3015," ",$G3015),AllocFactorMatrix,(Q$4+1),FALSE)*$E3015</f>
        <v>-1986.0088177801226</v>
      </c>
      <c r="R3015" s="54">
        <f>VLOOKUP(CONCATENATE($F3015," ",$G3015),AllocFactorMatrix,(R$4+1),FALSE)*$E3015</f>
        <v>-89.308596557091079</v>
      </c>
      <c r="S3015" s="54">
        <f t="shared" si="1504"/>
        <v>-30057.47232995892</v>
      </c>
      <c r="T3015" s="54">
        <f>VLOOKUP(CONCATENATE($F3015," ",$G3015),AllocFactorMatrix,(T$4+1),FALSE)*$E3015</f>
        <v>-823.96049714108472</v>
      </c>
      <c r="U3015" s="54">
        <f>VLOOKUP(CONCATENATE($F3015," ",$G3015),AllocFactorMatrix,(U$4+1),FALSE)*$E3015</f>
        <v>-13483.973147805838</v>
      </c>
      <c r="V3015" s="54">
        <f>VLOOKUP(CONCATENATE($F3015," ",$G3015),AllocFactorMatrix,(V$4+1),FALSE)*$E3015</f>
        <v>-71263.176964820072</v>
      </c>
      <c r="W3015" s="54">
        <f>VLOOKUP(CONCATENATE($F3015," ",$G3015),AllocFactorMatrix,(W$4+1),FALSE)*$E3015</f>
        <v>-12868.948625143144</v>
      </c>
      <c r="X3015" s="54">
        <f t="shared" si="1505"/>
        <v>-98440.05923491015</v>
      </c>
      <c r="Y3015" s="54">
        <f>VLOOKUP(CONCATENATE($F3015," ",$G3015),AllocFactorMatrix,(Y$4+1),FALSE)*$E3015</f>
        <v>-7243.5845387111403</v>
      </c>
      <c r="Z3015" s="54">
        <f>VLOOKUP(CONCATENATE($F3015," ",$G3015),AllocFactorMatrix,(Z$4+1),FALSE)*$E3015</f>
        <v>-121.3272721948335</v>
      </c>
      <c r="AA3015" s="54">
        <f t="shared" si="1503"/>
        <v>-7364.9118109059737</v>
      </c>
      <c r="AB3015" s="54">
        <f>VLOOKUP(CONCATENATE($F3015," ",$G3015),AllocFactorMatrix,(AB$4+1),FALSE)*$E3015</f>
        <v>-93.996264677406316</v>
      </c>
      <c r="AC3015" s="54">
        <f>VLOOKUP(CONCATENATE($F3015," ",$G3015),AllocFactorMatrix,(AC$4+1),FALSE)*$E3015</f>
        <v>0</v>
      </c>
      <c r="AD3015" s="54">
        <f>VLOOKUP(CONCATENATE($F3015," ",$G3015),AllocFactorMatrix,(AD$4+1),FALSE)*$E3015</f>
        <v>0</v>
      </c>
    </row>
    <row r="3016" spans="1:30" s="51" customFormat="1" hidden="1" outlineLevel="1">
      <c r="A3016" s="56"/>
      <c r="B3016" s="111"/>
      <c r="C3016" s="55"/>
      <c r="D3016" s="55"/>
      <c r="F3016" s="52" t="str">
        <f>F3023</f>
        <v>PROD_DEMAND</v>
      </c>
      <c r="G3016" s="55" t="str">
        <f>$G$8</f>
        <v>PRODUCTION</v>
      </c>
      <c r="H3016" s="53">
        <f t="shared" si="1443"/>
        <v>-341289.99999999988</v>
      </c>
      <c r="I3016" s="54">
        <f>VLOOKUP(CONCATENATE($F3016," ",$G3016),AllocFactorMatrix,(I$4+1),FALSE)*$E3023</f>
        <v>-168113.64881303546</v>
      </c>
      <c r="J3016" s="54">
        <f>VLOOKUP(CONCATENATE($F3016," ",$G3016),AllocFactorMatrix,(J$4+1),FALSE)*$E3023</f>
        <v>-8310.4583685495891</v>
      </c>
      <c r="K3016" s="54">
        <f>VLOOKUP(CONCATENATE($F3016," ",$G3016),AllocFactorMatrix,(K$4+1),FALSE)*$E3023</f>
        <v>-30440.732725102062</v>
      </c>
      <c r="L3016" s="54">
        <f>VLOOKUP(CONCATENATE($F3016," ",$G3016),AllocFactorMatrix,(L$4+1),FALSE)*$E3023</f>
        <v>-958.16618947758002</v>
      </c>
      <c r="M3016" s="54">
        <f>VLOOKUP(CONCATENATE($F3016," ",$G3016),AllocFactorMatrix,(M$4+1),FALSE)*$E3023</f>
        <v>-89.853759277993845</v>
      </c>
      <c r="N3016" s="54">
        <f t="shared" si="1444"/>
        <v>-31488.752673857634</v>
      </c>
      <c r="O3016" s="54">
        <f>VLOOKUP(CONCATENATE($F3016," ",$G3016),AllocFactorMatrix,(O$4+1),FALSE)*$E3023</f>
        <v>-23139.692254686357</v>
      </c>
      <c r="P3016" s="54">
        <f>VLOOKUP(CONCATENATE($F3016," ",$G3016),AllocFactorMatrix,(P$4+1),FALSE)*$E3023</f>
        <v>-4311.5988176426372</v>
      </c>
      <c r="Q3016" s="54">
        <f>VLOOKUP(CONCATENATE($F3016," ",$G3016),AllocFactorMatrix,(Q$4+1),FALSE)*$E3023</f>
        <v>-1948.3312237206533</v>
      </c>
      <c r="R3016" s="54">
        <f>VLOOKUP(CONCATENATE($F3016," ",$G3016),AllocFactorMatrix,(R$4+1),FALSE)*$E3023</f>
        <v>-87.614277268589547</v>
      </c>
      <c r="S3016" s="54">
        <f>SUBTOTAL(9,O3016:R3016)</f>
        <v>-29487.236573318234</v>
      </c>
      <c r="T3016" s="54">
        <f>VLOOKUP(CONCATENATE($F3016," ",$G3016),AllocFactorMatrix,(T$4+1),FALSE)*$E3023</f>
        <v>-808.32871904705746</v>
      </c>
      <c r="U3016" s="54">
        <f>VLOOKUP(CONCATENATE($F3016," ",$G3016),AllocFactorMatrix,(U$4+1),FALSE)*$E3023</f>
        <v>-13228.161762668242</v>
      </c>
      <c r="V3016" s="54">
        <f>VLOOKUP(CONCATENATE($F3016," ",$G3016),AllocFactorMatrix,(V$4+1),FALSE)*$E3023</f>
        <v>-69911.206606465959</v>
      </c>
      <c r="W3016" s="54">
        <f>VLOOKUP(CONCATENATE($F3016," ",$G3016),AllocFactorMatrix,(W$4+1),FALSE)*$E3023</f>
        <v>-12624.805186337933</v>
      </c>
      <c r="X3016" s="54">
        <f>SUBTOTAL(9,T3016:W3016)</f>
        <v>-96572.502274519196</v>
      </c>
      <c r="Y3016" s="54">
        <f>VLOOKUP(CONCATENATE($F3016," ",$G3016),AllocFactorMatrix,(Y$4+1),FALSE)*$E3023</f>
        <v>-7106.1627733384839</v>
      </c>
      <c r="Z3016" s="54">
        <f>VLOOKUP(CONCATENATE($F3016," ",$G3016),AllocFactorMatrix,(Z$4+1),FALSE)*$E3023</f>
        <v>-119.02551015371159</v>
      </c>
      <c r="AA3016" s="54">
        <f t="shared" si="1445"/>
        <v>-7225.1882834921953</v>
      </c>
      <c r="AB3016" s="54">
        <f>VLOOKUP(CONCATENATE($F3016," ",$G3016),AllocFactorMatrix,(AB$4+1),FALSE)*$E3023</f>
        <v>-92.213013227606424</v>
      </c>
      <c r="AC3016" s="54">
        <f>VLOOKUP(CONCATENATE($F3016," ",$G3016),AllocFactorMatrix,(AC$4+1),FALSE)*$E3023</f>
        <v>0</v>
      </c>
      <c r="AD3016" s="54">
        <f>VLOOKUP(CONCATENATE($F3016," ",$G3016),AllocFactorMatrix,(AD$4+1),FALSE)*$E3023</f>
        <v>0</v>
      </c>
    </row>
    <row r="3017" spans="1:30" s="51" customFormat="1" hidden="1" outlineLevel="1">
      <c r="A3017" s="56"/>
      <c r="B3017" s="111"/>
      <c r="C3017" s="55"/>
      <c r="D3017" s="55"/>
      <c r="F3017" s="52" t="str">
        <f>F3023</f>
        <v>PROD_DEMAND</v>
      </c>
      <c r="G3017" s="55" t="str">
        <f>$G$9</f>
        <v>BULKTRAN</v>
      </c>
      <c r="H3017" s="53">
        <f t="shared" si="1443"/>
        <v>0</v>
      </c>
      <c r="I3017" s="54">
        <f>VLOOKUP(CONCATENATE($F3017," ",$G3017),AllocFactorMatrix,(I$4+1),FALSE)*$E3023</f>
        <v>0</v>
      </c>
      <c r="J3017" s="54">
        <f>VLOOKUP(CONCATENATE($F3017," ",$G3017),AllocFactorMatrix,(J$4+1),FALSE)*$E3023</f>
        <v>0</v>
      </c>
      <c r="K3017" s="54">
        <f>VLOOKUP(CONCATENATE($F3017," ",$G3017),AllocFactorMatrix,(K$4+1),FALSE)*$E3023</f>
        <v>0</v>
      </c>
      <c r="L3017" s="54">
        <f>VLOOKUP(CONCATENATE($F3017," ",$G3017),AllocFactorMatrix,(L$4+1),FALSE)*$E3023</f>
        <v>0</v>
      </c>
      <c r="M3017" s="54">
        <f>VLOOKUP(CONCATENATE($F3017," ",$G3017),AllocFactorMatrix,(M$4+1),FALSE)*$E3023</f>
        <v>0</v>
      </c>
      <c r="N3017" s="54">
        <f t="shared" si="1444"/>
        <v>0</v>
      </c>
      <c r="O3017" s="54">
        <f>VLOOKUP(CONCATENATE($F3017," ",$G3017),AllocFactorMatrix,(O$4+1),FALSE)*$E3023</f>
        <v>0</v>
      </c>
      <c r="P3017" s="54">
        <f>VLOOKUP(CONCATENATE($F3017," ",$G3017),AllocFactorMatrix,(P$4+1),FALSE)*$E3023</f>
        <v>0</v>
      </c>
      <c r="Q3017" s="54">
        <f>VLOOKUP(CONCATENATE($F3017," ",$G3017),AllocFactorMatrix,(Q$4+1),FALSE)*$E3023</f>
        <v>0</v>
      </c>
      <c r="R3017" s="54">
        <f>VLOOKUP(CONCATENATE($F3017," ",$G3017),AllocFactorMatrix,(R$4+1),FALSE)*$E3023</f>
        <v>0</v>
      </c>
      <c r="S3017" s="54">
        <f t="shared" ref="S3017:S3023" si="1506">SUBTOTAL(9,O3017:R3017)</f>
        <v>0</v>
      </c>
      <c r="T3017" s="54">
        <f>VLOOKUP(CONCATENATE($F3017," ",$G3017),AllocFactorMatrix,(T$4+1),FALSE)*$E3023</f>
        <v>0</v>
      </c>
      <c r="U3017" s="54">
        <f>VLOOKUP(CONCATENATE($F3017," ",$G3017),AllocFactorMatrix,(U$4+1),FALSE)*$E3023</f>
        <v>0</v>
      </c>
      <c r="V3017" s="54">
        <f>VLOOKUP(CONCATENATE($F3017," ",$G3017),AllocFactorMatrix,(V$4+1),FALSE)*$E3023</f>
        <v>0</v>
      </c>
      <c r="W3017" s="54">
        <f>VLOOKUP(CONCATENATE($F3017," ",$G3017),AllocFactorMatrix,(W$4+1),FALSE)*$E3023</f>
        <v>0</v>
      </c>
      <c r="X3017" s="54">
        <f t="shared" ref="X3017:X3023" si="1507">SUBTOTAL(9,T3017:W3017)</f>
        <v>0</v>
      </c>
      <c r="Y3017" s="54">
        <f>VLOOKUP(CONCATENATE($F3017," ",$G3017),AllocFactorMatrix,(Y$4+1),FALSE)*$E3023</f>
        <v>0</v>
      </c>
      <c r="Z3017" s="54">
        <f>VLOOKUP(CONCATENATE($F3017," ",$G3017),AllocFactorMatrix,(Z$4+1),FALSE)*$E3023</f>
        <v>0</v>
      </c>
      <c r="AA3017" s="54">
        <f t="shared" si="1445"/>
        <v>0</v>
      </c>
      <c r="AB3017" s="54">
        <f>VLOOKUP(CONCATENATE($F3017," ",$G3017),AllocFactorMatrix,(AB$4+1),FALSE)*$E3023</f>
        <v>0</v>
      </c>
      <c r="AC3017" s="54">
        <f>VLOOKUP(CONCATENATE($F3017," ",$G3017),AllocFactorMatrix,(AC$4+1),FALSE)*$E3023</f>
        <v>0</v>
      </c>
      <c r="AD3017" s="54">
        <f>VLOOKUP(CONCATENATE($F3017," ",$G3017),AllocFactorMatrix,(AD$4+1),FALSE)*$E3023</f>
        <v>0</v>
      </c>
    </row>
    <row r="3018" spans="1:30" s="51" customFormat="1" hidden="1" outlineLevel="1">
      <c r="A3018" s="56"/>
      <c r="B3018" s="111"/>
      <c r="C3018" s="55"/>
      <c r="D3018" s="55"/>
      <c r="F3018" s="52" t="str">
        <f>F3023</f>
        <v>PROD_DEMAND</v>
      </c>
      <c r="G3018" s="55" t="str">
        <f>$G$10</f>
        <v>SUBTRAN</v>
      </c>
      <c r="H3018" s="53">
        <f t="shared" si="1443"/>
        <v>0</v>
      </c>
      <c r="I3018" s="54">
        <f>VLOOKUP(CONCATENATE($F3018," ",$G3018),AllocFactorMatrix,(I$4+1),FALSE)*$E3023</f>
        <v>0</v>
      </c>
      <c r="J3018" s="54">
        <f>VLOOKUP(CONCATENATE($F3018," ",$G3018),AllocFactorMatrix,(J$4+1),FALSE)*$E3023</f>
        <v>0</v>
      </c>
      <c r="K3018" s="54">
        <f>VLOOKUP(CONCATENATE($F3018," ",$G3018),AllocFactorMatrix,(K$4+1),FALSE)*$E3023</f>
        <v>0</v>
      </c>
      <c r="L3018" s="54">
        <f>VLOOKUP(CONCATENATE($F3018," ",$G3018),AllocFactorMatrix,(L$4+1),FALSE)*$E3023</f>
        <v>0</v>
      </c>
      <c r="M3018" s="54">
        <f>VLOOKUP(CONCATENATE($F3018," ",$G3018),AllocFactorMatrix,(M$4+1),FALSE)*$E3023</f>
        <v>0</v>
      </c>
      <c r="N3018" s="54">
        <f t="shared" si="1444"/>
        <v>0</v>
      </c>
      <c r="O3018" s="54">
        <f>VLOOKUP(CONCATENATE($F3018," ",$G3018),AllocFactorMatrix,(O$4+1),FALSE)*$E3023</f>
        <v>0</v>
      </c>
      <c r="P3018" s="54">
        <f>VLOOKUP(CONCATENATE($F3018," ",$G3018),AllocFactorMatrix,(P$4+1),FALSE)*$E3023</f>
        <v>0</v>
      </c>
      <c r="Q3018" s="54">
        <f>VLOOKUP(CONCATENATE($F3018," ",$G3018),AllocFactorMatrix,(Q$4+1),FALSE)*$E3023</f>
        <v>0</v>
      </c>
      <c r="R3018" s="54">
        <f>VLOOKUP(CONCATENATE($F3018," ",$G3018),AllocFactorMatrix,(R$4+1),FALSE)*$E3023</f>
        <v>0</v>
      </c>
      <c r="S3018" s="54">
        <f t="shared" si="1506"/>
        <v>0</v>
      </c>
      <c r="T3018" s="54">
        <f>VLOOKUP(CONCATENATE($F3018," ",$G3018),AllocFactorMatrix,(T$4+1),FALSE)*$E3023</f>
        <v>0</v>
      </c>
      <c r="U3018" s="54">
        <f>VLOOKUP(CONCATENATE($F3018," ",$G3018),AllocFactorMatrix,(U$4+1),FALSE)*$E3023</f>
        <v>0</v>
      </c>
      <c r="V3018" s="54">
        <f>VLOOKUP(CONCATENATE($F3018," ",$G3018),AllocFactorMatrix,(V$4+1),FALSE)*$E3023</f>
        <v>0</v>
      </c>
      <c r="W3018" s="54">
        <f>VLOOKUP(CONCATENATE($F3018," ",$G3018),AllocFactorMatrix,(W$4+1),FALSE)*$E3023</f>
        <v>0</v>
      </c>
      <c r="X3018" s="54">
        <f t="shared" si="1507"/>
        <v>0</v>
      </c>
      <c r="Y3018" s="54">
        <f>VLOOKUP(CONCATENATE($F3018," ",$G3018),AllocFactorMatrix,(Y$4+1),FALSE)*$E3023</f>
        <v>0</v>
      </c>
      <c r="Z3018" s="54">
        <f>VLOOKUP(CONCATENATE($F3018," ",$G3018),AllocFactorMatrix,(Z$4+1),FALSE)*$E3023</f>
        <v>0</v>
      </c>
      <c r="AA3018" s="54">
        <f t="shared" si="1445"/>
        <v>0</v>
      </c>
      <c r="AB3018" s="54">
        <f>VLOOKUP(CONCATENATE($F3018," ",$G3018),AllocFactorMatrix,(AB$4+1),FALSE)*$E3023</f>
        <v>0</v>
      </c>
      <c r="AC3018" s="54">
        <f>VLOOKUP(CONCATENATE($F3018," ",$G3018),AllocFactorMatrix,(AC$4+1),FALSE)*$E3023</f>
        <v>0</v>
      </c>
      <c r="AD3018" s="54">
        <f>VLOOKUP(CONCATENATE($F3018," ",$G3018),AllocFactorMatrix,(AD$4+1),FALSE)*$E3023</f>
        <v>0</v>
      </c>
    </row>
    <row r="3019" spans="1:30" s="51" customFormat="1" hidden="1" outlineLevel="1">
      <c r="A3019" s="56"/>
      <c r="B3019" s="111"/>
      <c r="C3019" s="55"/>
      <c r="D3019" s="55"/>
      <c r="F3019" s="52" t="str">
        <f>F3023</f>
        <v>PROD_DEMAND</v>
      </c>
      <c r="G3019" s="55" t="str">
        <f>$G$11</f>
        <v>DISTPRI</v>
      </c>
      <c r="H3019" s="53">
        <f t="shared" si="1443"/>
        <v>0</v>
      </c>
      <c r="I3019" s="54">
        <f>VLOOKUP(CONCATENATE($F3019," ",$G3019),AllocFactorMatrix,(I$4+1),FALSE)*$E3023</f>
        <v>0</v>
      </c>
      <c r="J3019" s="54">
        <f>VLOOKUP(CONCATENATE($F3019," ",$G3019),AllocFactorMatrix,(J$4+1),FALSE)*$E3023</f>
        <v>0</v>
      </c>
      <c r="K3019" s="54">
        <f>VLOOKUP(CONCATENATE($F3019," ",$G3019),AllocFactorMatrix,(K$4+1),FALSE)*$E3023</f>
        <v>0</v>
      </c>
      <c r="L3019" s="54">
        <f>VLOOKUP(CONCATENATE($F3019," ",$G3019),AllocFactorMatrix,(L$4+1),FALSE)*$E3023</f>
        <v>0</v>
      </c>
      <c r="M3019" s="54">
        <f>VLOOKUP(CONCATENATE($F3019," ",$G3019),AllocFactorMatrix,(M$4+1),FALSE)*$E3023</f>
        <v>0</v>
      </c>
      <c r="N3019" s="54">
        <f t="shared" si="1444"/>
        <v>0</v>
      </c>
      <c r="O3019" s="54">
        <f>VLOOKUP(CONCATENATE($F3019," ",$G3019),AllocFactorMatrix,(O$4+1),FALSE)*$E3023</f>
        <v>0</v>
      </c>
      <c r="P3019" s="54">
        <f>VLOOKUP(CONCATENATE($F3019," ",$G3019),AllocFactorMatrix,(P$4+1),FALSE)*$E3023</f>
        <v>0</v>
      </c>
      <c r="Q3019" s="54">
        <f>VLOOKUP(CONCATENATE($F3019," ",$G3019),AllocFactorMatrix,(Q$4+1),FALSE)*$E3023</f>
        <v>0</v>
      </c>
      <c r="R3019" s="54">
        <f>VLOOKUP(CONCATENATE($F3019," ",$G3019),AllocFactorMatrix,(R$4+1),FALSE)*$E3023</f>
        <v>0</v>
      </c>
      <c r="S3019" s="54">
        <f t="shared" si="1506"/>
        <v>0</v>
      </c>
      <c r="T3019" s="54">
        <f>VLOOKUP(CONCATENATE($F3019," ",$G3019),AllocFactorMatrix,(T$4+1),FALSE)*$E3023</f>
        <v>0</v>
      </c>
      <c r="U3019" s="54">
        <f>VLOOKUP(CONCATENATE($F3019," ",$G3019),AllocFactorMatrix,(U$4+1),FALSE)*$E3023</f>
        <v>0</v>
      </c>
      <c r="V3019" s="54">
        <f>VLOOKUP(CONCATENATE($F3019," ",$G3019),AllocFactorMatrix,(V$4+1),FALSE)*$E3023</f>
        <v>0</v>
      </c>
      <c r="W3019" s="54">
        <f>VLOOKUP(CONCATENATE($F3019," ",$G3019),AllocFactorMatrix,(W$4+1),FALSE)*$E3023</f>
        <v>0</v>
      </c>
      <c r="X3019" s="54">
        <f t="shared" si="1507"/>
        <v>0</v>
      </c>
      <c r="Y3019" s="54">
        <f>VLOOKUP(CONCATENATE($F3019," ",$G3019),AllocFactorMatrix,(Y$4+1),FALSE)*$E3023</f>
        <v>0</v>
      </c>
      <c r="Z3019" s="54">
        <f>VLOOKUP(CONCATENATE($F3019," ",$G3019),AllocFactorMatrix,(Z$4+1),FALSE)*$E3023</f>
        <v>0</v>
      </c>
      <c r="AA3019" s="54">
        <f t="shared" si="1445"/>
        <v>0</v>
      </c>
      <c r="AB3019" s="54">
        <f>VLOOKUP(CONCATENATE($F3019," ",$G3019),AllocFactorMatrix,(AB$4+1),FALSE)*$E3023</f>
        <v>0</v>
      </c>
      <c r="AC3019" s="54">
        <f>VLOOKUP(CONCATENATE($F3019," ",$G3019),AllocFactorMatrix,(AC$4+1),FALSE)*$E3023</f>
        <v>0</v>
      </c>
      <c r="AD3019" s="54">
        <f>VLOOKUP(CONCATENATE($F3019," ",$G3019),AllocFactorMatrix,(AD$4+1),FALSE)*$E3023</f>
        <v>0</v>
      </c>
    </row>
    <row r="3020" spans="1:30" s="51" customFormat="1" hidden="1" outlineLevel="1">
      <c r="A3020" s="56"/>
      <c r="B3020" s="111"/>
      <c r="C3020" s="55"/>
      <c r="D3020" s="55"/>
      <c r="F3020" s="52" t="str">
        <f>F3023</f>
        <v>PROD_DEMAND</v>
      </c>
      <c r="G3020" s="55" t="str">
        <f>$G$12</f>
        <v>DISTSEC</v>
      </c>
      <c r="H3020" s="53">
        <f t="shared" si="1443"/>
        <v>0</v>
      </c>
      <c r="I3020" s="54">
        <f>VLOOKUP(CONCATENATE($F3020," ",$G3020),AllocFactorMatrix,(I$4+1),FALSE)*$E3023</f>
        <v>0</v>
      </c>
      <c r="J3020" s="54">
        <f>VLOOKUP(CONCATENATE($F3020," ",$G3020),AllocFactorMatrix,(J$4+1),FALSE)*$E3023</f>
        <v>0</v>
      </c>
      <c r="K3020" s="54">
        <f>VLOOKUP(CONCATENATE($F3020," ",$G3020),AllocFactorMatrix,(K$4+1),FALSE)*$E3023</f>
        <v>0</v>
      </c>
      <c r="L3020" s="54">
        <f>VLOOKUP(CONCATENATE($F3020," ",$G3020),AllocFactorMatrix,(L$4+1),FALSE)*$E3023</f>
        <v>0</v>
      </c>
      <c r="M3020" s="54">
        <f>VLOOKUP(CONCATENATE($F3020," ",$G3020),AllocFactorMatrix,(M$4+1),FALSE)*$E3023</f>
        <v>0</v>
      </c>
      <c r="N3020" s="54">
        <f t="shared" si="1444"/>
        <v>0</v>
      </c>
      <c r="O3020" s="54">
        <f>VLOOKUP(CONCATENATE($F3020," ",$G3020),AllocFactorMatrix,(O$4+1),FALSE)*$E3023</f>
        <v>0</v>
      </c>
      <c r="P3020" s="54">
        <f>VLOOKUP(CONCATENATE($F3020," ",$G3020),AllocFactorMatrix,(P$4+1),FALSE)*$E3023</f>
        <v>0</v>
      </c>
      <c r="Q3020" s="54">
        <f>VLOOKUP(CONCATENATE($F3020," ",$G3020),AllocFactorMatrix,(Q$4+1),FALSE)*$E3023</f>
        <v>0</v>
      </c>
      <c r="R3020" s="54">
        <f>VLOOKUP(CONCATENATE($F3020," ",$G3020),AllocFactorMatrix,(R$4+1),FALSE)*$E3023</f>
        <v>0</v>
      </c>
      <c r="S3020" s="54">
        <f t="shared" si="1506"/>
        <v>0</v>
      </c>
      <c r="T3020" s="54">
        <f>VLOOKUP(CONCATENATE($F3020," ",$G3020),AllocFactorMatrix,(T$4+1),FALSE)*$E3023</f>
        <v>0</v>
      </c>
      <c r="U3020" s="54">
        <f>VLOOKUP(CONCATENATE($F3020," ",$G3020),AllocFactorMatrix,(U$4+1),FALSE)*$E3023</f>
        <v>0</v>
      </c>
      <c r="V3020" s="54">
        <f>VLOOKUP(CONCATENATE($F3020," ",$G3020),AllocFactorMatrix,(V$4+1),FALSE)*$E3023</f>
        <v>0</v>
      </c>
      <c r="W3020" s="54">
        <f>VLOOKUP(CONCATENATE($F3020," ",$G3020),AllocFactorMatrix,(W$4+1),FALSE)*$E3023</f>
        <v>0</v>
      </c>
      <c r="X3020" s="54">
        <f t="shared" si="1507"/>
        <v>0</v>
      </c>
      <c r="Y3020" s="54">
        <f>VLOOKUP(CONCATENATE($F3020," ",$G3020),AllocFactorMatrix,(Y$4+1),FALSE)*$E3023</f>
        <v>0</v>
      </c>
      <c r="Z3020" s="54">
        <f>VLOOKUP(CONCATENATE($F3020," ",$G3020),AllocFactorMatrix,(Z$4+1),FALSE)*$E3023</f>
        <v>0</v>
      </c>
      <c r="AA3020" s="54">
        <f t="shared" si="1445"/>
        <v>0</v>
      </c>
      <c r="AB3020" s="54">
        <f>VLOOKUP(CONCATENATE($F3020," ",$G3020),AllocFactorMatrix,(AB$4+1),FALSE)*$E3023</f>
        <v>0</v>
      </c>
      <c r="AC3020" s="54">
        <f>VLOOKUP(CONCATENATE($F3020," ",$G3020),AllocFactorMatrix,(AC$4+1),FALSE)*$E3023</f>
        <v>0</v>
      </c>
      <c r="AD3020" s="54">
        <f>VLOOKUP(CONCATENATE($F3020," ",$G3020),AllocFactorMatrix,(AD$4+1),FALSE)*$E3023</f>
        <v>0</v>
      </c>
    </row>
    <row r="3021" spans="1:30" s="51" customFormat="1" hidden="1" outlineLevel="1">
      <c r="A3021" s="56"/>
      <c r="B3021" s="111"/>
      <c r="C3021" s="55"/>
      <c r="D3021" s="55"/>
      <c r="F3021" s="52" t="str">
        <f>F3023</f>
        <v>PROD_DEMAND</v>
      </c>
      <c r="G3021" s="55" t="str">
        <f>$G$13</f>
        <v>ENERGY</v>
      </c>
      <c r="H3021" s="53">
        <f t="shared" si="1443"/>
        <v>0</v>
      </c>
      <c r="I3021" s="54">
        <f>VLOOKUP(CONCATENATE($F3021," ",$G3021),AllocFactorMatrix,(I$4+1),FALSE)*$E3023</f>
        <v>0</v>
      </c>
      <c r="J3021" s="54">
        <f>VLOOKUP(CONCATENATE($F3021," ",$G3021),AllocFactorMatrix,(J$4+1),FALSE)*$E3023</f>
        <v>0</v>
      </c>
      <c r="K3021" s="54">
        <f>VLOOKUP(CONCATENATE($F3021," ",$G3021),AllocFactorMatrix,(K$4+1),FALSE)*$E3023</f>
        <v>0</v>
      </c>
      <c r="L3021" s="54">
        <f>VLOOKUP(CONCATENATE($F3021," ",$G3021),AllocFactorMatrix,(L$4+1),FALSE)*$E3023</f>
        <v>0</v>
      </c>
      <c r="M3021" s="54">
        <f>VLOOKUP(CONCATENATE($F3021," ",$G3021),AllocFactorMatrix,(M$4+1),FALSE)*$E3023</f>
        <v>0</v>
      </c>
      <c r="N3021" s="54">
        <f t="shared" si="1444"/>
        <v>0</v>
      </c>
      <c r="O3021" s="54">
        <f>VLOOKUP(CONCATENATE($F3021," ",$G3021),AllocFactorMatrix,(O$4+1),FALSE)*$E3023</f>
        <v>0</v>
      </c>
      <c r="P3021" s="54">
        <f>VLOOKUP(CONCATENATE($F3021," ",$G3021),AllocFactorMatrix,(P$4+1),FALSE)*$E3023</f>
        <v>0</v>
      </c>
      <c r="Q3021" s="54">
        <f>VLOOKUP(CONCATENATE($F3021," ",$G3021),AllocFactorMatrix,(Q$4+1),FALSE)*$E3023</f>
        <v>0</v>
      </c>
      <c r="R3021" s="54">
        <f>VLOOKUP(CONCATENATE($F3021," ",$G3021),AllocFactorMatrix,(R$4+1),FALSE)*$E3023</f>
        <v>0</v>
      </c>
      <c r="S3021" s="54">
        <f t="shared" si="1506"/>
        <v>0</v>
      </c>
      <c r="T3021" s="54">
        <f>VLOOKUP(CONCATENATE($F3021," ",$G3021),AllocFactorMatrix,(T$4+1),FALSE)*$E3023</f>
        <v>0</v>
      </c>
      <c r="U3021" s="54">
        <f>VLOOKUP(CONCATENATE($F3021," ",$G3021),AllocFactorMatrix,(U$4+1),FALSE)*$E3023</f>
        <v>0</v>
      </c>
      <c r="V3021" s="54">
        <f>VLOOKUP(CONCATENATE($F3021," ",$G3021),AllocFactorMatrix,(V$4+1),FALSE)*$E3023</f>
        <v>0</v>
      </c>
      <c r="W3021" s="54">
        <f>VLOOKUP(CONCATENATE($F3021," ",$G3021),AllocFactorMatrix,(W$4+1),FALSE)*$E3023</f>
        <v>0</v>
      </c>
      <c r="X3021" s="54">
        <f t="shared" si="1507"/>
        <v>0</v>
      </c>
      <c r="Y3021" s="54">
        <f>VLOOKUP(CONCATENATE($F3021," ",$G3021),AllocFactorMatrix,(Y$4+1),FALSE)*$E3023</f>
        <v>0</v>
      </c>
      <c r="Z3021" s="54">
        <f>VLOOKUP(CONCATENATE($F3021," ",$G3021),AllocFactorMatrix,(Z$4+1),FALSE)*$E3023</f>
        <v>0</v>
      </c>
      <c r="AA3021" s="54">
        <f t="shared" si="1445"/>
        <v>0</v>
      </c>
      <c r="AB3021" s="54">
        <f>VLOOKUP(CONCATENATE($F3021," ",$G3021),AllocFactorMatrix,(AB$4+1),FALSE)*$E3023</f>
        <v>0</v>
      </c>
      <c r="AC3021" s="54">
        <f>VLOOKUP(CONCATENATE($F3021," ",$G3021),AllocFactorMatrix,(AC$4+1),FALSE)*$E3023</f>
        <v>0</v>
      </c>
      <c r="AD3021" s="54">
        <f>VLOOKUP(CONCATENATE($F3021," ",$G3021),AllocFactorMatrix,(AD$4+1),FALSE)*$E3023</f>
        <v>0</v>
      </c>
    </row>
    <row r="3022" spans="1:30" s="51" customFormat="1" hidden="1" outlineLevel="1">
      <c r="A3022" s="56"/>
      <c r="B3022" s="111"/>
      <c r="C3022" s="55"/>
      <c r="D3022" s="55"/>
      <c r="F3022" s="52" t="str">
        <f>F3023</f>
        <v>PROD_DEMAND</v>
      </c>
      <c r="G3022" s="55" t="str">
        <f>$G$14</f>
        <v>CUSTOMER</v>
      </c>
      <c r="H3022" s="53">
        <f t="shared" si="1443"/>
        <v>0</v>
      </c>
      <c r="I3022" s="54">
        <f>VLOOKUP(CONCATENATE($F3022," ",$G3022),AllocFactorMatrix,(I$4+1),FALSE)*$E3023</f>
        <v>0</v>
      </c>
      <c r="J3022" s="54">
        <f>VLOOKUP(CONCATENATE($F3022," ",$G3022),AllocFactorMatrix,(J$4+1),FALSE)*$E3023</f>
        <v>0</v>
      </c>
      <c r="K3022" s="54">
        <f>VLOOKUP(CONCATENATE($F3022," ",$G3022),AllocFactorMatrix,(K$4+1),FALSE)*$E3023</f>
        <v>0</v>
      </c>
      <c r="L3022" s="54">
        <f>VLOOKUP(CONCATENATE($F3022," ",$G3022),AllocFactorMatrix,(L$4+1),FALSE)*$E3023</f>
        <v>0</v>
      </c>
      <c r="M3022" s="54">
        <f>VLOOKUP(CONCATENATE($F3022," ",$G3022),AllocFactorMatrix,(M$4+1),FALSE)*$E3023</f>
        <v>0</v>
      </c>
      <c r="N3022" s="54">
        <f t="shared" si="1444"/>
        <v>0</v>
      </c>
      <c r="O3022" s="54">
        <f>VLOOKUP(CONCATENATE($F3022," ",$G3022),AllocFactorMatrix,(O$4+1),FALSE)*$E3023</f>
        <v>0</v>
      </c>
      <c r="P3022" s="54">
        <f>VLOOKUP(CONCATENATE($F3022," ",$G3022),AllocFactorMatrix,(P$4+1),FALSE)*$E3023</f>
        <v>0</v>
      </c>
      <c r="Q3022" s="54">
        <f>VLOOKUP(CONCATENATE($F3022," ",$G3022),AllocFactorMatrix,(Q$4+1),FALSE)*$E3023</f>
        <v>0</v>
      </c>
      <c r="R3022" s="54">
        <f>VLOOKUP(CONCATENATE($F3022," ",$G3022),AllocFactorMatrix,(R$4+1),FALSE)*$E3023</f>
        <v>0</v>
      </c>
      <c r="S3022" s="54">
        <f t="shared" si="1506"/>
        <v>0</v>
      </c>
      <c r="T3022" s="54">
        <f>VLOOKUP(CONCATENATE($F3022," ",$G3022),AllocFactorMatrix,(T$4+1),FALSE)*$E3023</f>
        <v>0</v>
      </c>
      <c r="U3022" s="54">
        <f>VLOOKUP(CONCATENATE($F3022," ",$G3022),AllocFactorMatrix,(U$4+1),FALSE)*$E3023</f>
        <v>0</v>
      </c>
      <c r="V3022" s="54">
        <f>VLOOKUP(CONCATENATE($F3022," ",$G3022),AllocFactorMatrix,(V$4+1),FALSE)*$E3023</f>
        <v>0</v>
      </c>
      <c r="W3022" s="54">
        <f>VLOOKUP(CONCATENATE($F3022," ",$G3022),AllocFactorMatrix,(W$4+1),FALSE)*$E3023</f>
        <v>0</v>
      </c>
      <c r="X3022" s="54">
        <f t="shared" si="1507"/>
        <v>0</v>
      </c>
      <c r="Y3022" s="54">
        <f>VLOOKUP(CONCATENATE($F3022," ",$G3022),AllocFactorMatrix,(Y$4+1),FALSE)*$E3023</f>
        <v>0</v>
      </c>
      <c r="Z3022" s="54">
        <f>VLOOKUP(CONCATENATE($F3022," ",$G3022),AllocFactorMatrix,(Z$4+1),FALSE)*$E3023</f>
        <v>0</v>
      </c>
      <c r="AA3022" s="54">
        <f t="shared" si="1445"/>
        <v>0</v>
      </c>
      <c r="AB3022" s="54">
        <f>VLOOKUP(CONCATENATE($F3022," ",$G3022),AllocFactorMatrix,(AB$4+1),FALSE)*$E3023</f>
        <v>0</v>
      </c>
      <c r="AC3022" s="54">
        <f>VLOOKUP(CONCATENATE($F3022," ",$G3022),AllocFactorMatrix,(AC$4+1),FALSE)*$E3023</f>
        <v>0</v>
      </c>
      <c r="AD3022" s="54">
        <f>VLOOKUP(CONCATENATE($F3022," ",$G3022),AllocFactorMatrix,(AD$4+1),FALSE)*$E3023</f>
        <v>0</v>
      </c>
    </row>
    <row r="3023" spans="1:30" s="51" customFormat="1" collapsed="1">
      <c r="A3023" s="56"/>
      <c r="B3023" s="111"/>
      <c r="C3023" s="55"/>
      <c r="D3023" s="98" t="s">
        <v>474</v>
      </c>
      <c r="E3023" s="61">
        <v>-341290</v>
      </c>
      <c r="F3023" s="57" t="s">
        <v>30</v>
      </c>
      <c r="G3023" s="55" t="str">
        <f>$G$15</f>
        <v>TOTAL</v>
      </c>
      <c r="H3023" s="53">
        <f t="shared" si="1443"/>
        <v>-341289.99999999988</v>
      </c>
      <c r="I3023" s="54">
        <f>VLOOKUP(CONCATENATE($F3023," ",$G3023),AllocFactorMatrix,(I$4+1),FALSE)*$E3023</f>
        <v>-168113.64881303546</v>
      </c>
      <c r="J3023" s="54">
        <f>VLOOKUP(CONCATENATE($F3023," ",$G3023),AllocFactorMatrix,(J$4+1),FALSE)*$E3023</f>
        <v>-8310.4583685495891</v>
      </c>
      <c r="K3023" s="54">
        <f>VLOOKUP(CONCATENATE($F3023," ",$G3023),AllocFactorMatrix,(K$4+1),FALSE)*$E3023</f>
        <v>-30440.732725102062</v>
      </c>
      <c r="L3023" s="54">
        <f>VLOOKUP(CONCATENATE($F3023," ",$G3023),AllocFactorMatrix,(L$4+1),FALSE)*$E3023</f>
        <v>-958.16618947758002</v>
      </c>
      <c r="M3023" s="54">
        <f>VLOOKUP(CONCATENATE($F3023," ",$G3023),AllocFactorMatrix,(M$4+1),FALSE)*$E3023</f>
        <v>-89.853759277993845</v>
      </c>
      <c r="N3023" s="54">
        <f t="shared" si="1444"/>
        <v>-31488.752673857634</v>
      </c>
      <c r="O3023" s="54">
        <f>VLOOKUP(CONCATENATE($F3023," ",$G3023),AllocFactorMatrix,(O$4+1),FALSE)*$E3023</f>
        <v>-23139.692254686357</v>
      </c>
      <c r="P3023" s="54">
        <f>VLOOKUP(CONCATENATE($F3023," ",$G3023),AllocFactorMatrix,(P$4+1),FALSE)*$E3023</f>
        <v>-4311.5988176426372</v>
      </c>
      <c r="Q3023" s="54">
        <f>VLOOKUP(CONCATENATE($F3023," ",$G3023),AllocFactorMatrix,(Q$4+1),FALSE)*$E3023</f>
        <v>-1948.3312237206533</v>
      </c>
      <c r="R3023" s="54">
        <f>VLOOKUP(CONCATENATE($F3023," ",$G3023),AllocFactorMatrix,(R$4+1),FALSE)*$E3023</f>
        <v>-87.614277268589547</v>
      </c>
      <c r="S3023" s="54">
        <f t="shared" si="1506"/>
        <v>-29487.236573318234</v>
      </c>
      <c r="T3023" s="54">
        <f>VLOOKUP(CONCATENATE($F3023," ",$G3023),AllocFactorMatrix,(T$4+1),FALSE)*$E3023</f>
        <v>-808.32871904705746</v>
      </c>
      <c r="U3023" s="54">
        <f>VLOOKUP(CONCATENATE($F3023," ",$G3023),AllocFactorMatrix,(U$4+1),FALSE)*$E3023</f>
        <v>-13228.161762668242</v>
      </c>
      <c r="V3023" s="54">
        <f>VLOOKUP(CONCATENATE($F3023," ",$G3023),AllocFactorMatrix,(V$4+1),FALSE)*$E3023</f>
        <v>-69911.206606465959</v>
      </c>
      <c r="W3023" s="54">
        <f>VLOOKUP(CONCATENATE($F3023," ",$G3023),AllocFactorMatrix,(W$4+1),FALSE)*$E3023</f>
        <v>-12624.805186337933</v>
      </c>
      <c r="X3023" s="54">
        <f t="shared" si="1507"/>
        <v>-96572.502274519196</v>
      </c>
      <c r="Y3023" s="54">
        <f>VLOOKUP(CONCATENATE($F3023," ",$G3023),AllocFactorMatrix,(Y$4+1),FALSE)*$E3023</f>
        <v>-7106.1627733384839</v>
      </c>
      <c r="Z3023" s="54">
        <f>VLOOKUP(CONCATENATE($F3023," ",$G3023),AllocFactorMatrix,(Z$4+1),FALSE)*$E3023</f>
        <v>-119.02551015371159</v>
      </c>
      <c r="AA3023" s="54">
        <f t="shared" si="1445"/>
        <v>-7225.1882834921953</v>
      </c>
      <c r="AB3023" s="54">
        <f>VLOOKUP(CONCATENATE($F3023," ",$G3023),AllocFactorMatrix,(AB$4+1),FALSE)*$E3023</f>
        <v>-92.213013227606424</v>
      </c>
      <c r="AC3023" s="54">
        <f>VLOOKUP(CONCATENATE($F3023," ",$G3023),AllocFactorMatrix,(AC$4+1),FALSE)*$E3023</f>
        <v>0</v>
      </c>
      <c r="AD3023" s="54">
        <f>VLOOKUP(CONCATENATE($F3023," ",$G3023),AllocFactorMatrix,(AD$4+1),FALSE)*$E3023</f>
        <v>0</v>
      </c>
    </row>
    <row r="3024" spans="1:30" hidden="1" outlineLevel="1">
      <c r="D3024" s="7"/>
      <c r="E3024" s="51"/>
      <c r="F3024" s="52" t="str">
        <f>F3031</f>
        <v>PROD_DEMAND</v>
      </c>
      <c r="G3024" s="55" t="str">
        <f>$G$8</f>
        <v>PRODUCTION</v>
      </c>
      <c r="H3024" s="4">
        <f t="shared" ref="H3024:H3031" si="1508">SUBTOTAL(9,I3024:AD3024)</f>
        <v>718798.99999999977</v>
      </c>
      <c r="I3024" s="5">
        <f>VLOOKUP(CONCATENATE($F3024," ",$G3024),AllocFactorMatrix,(I$4+1),FALSE)*$E3031</f>
        <v>354068.16095742938</v>
      </c>
      <c r="J3024" s="5">
        <f>VLOOKUP(CONCATENATE($F3024," ",$G3024),AllocFactorMatrix,(J$4+1),FALSE)*$E3031</f>
        <v>17502.854360968904</v>
      </c>
      <c r="K3024" s="5">
        <f>VLOOKUP(CONCATENATE($F3024," ",$G3024),AllocFactorMatrix,(K$4+1),FALSE)*$E3031</f>
        <v>64111.952421901136</v>
      </c>
      <c r="L3024" s="5">
        <f>VLOOKUP(CONCATENATE($F3024," ",$G3024),AllocFactorMatrix,(L$4+1),FALSE)*$E3031</f>
        <v>2018.0166393105426</v>
      </c>
      <c r="M3024" s="5">
        <f>VLOOKUP(CONCATENATE($F3024," ",$G3024),AllocFactorMatrix,(M$4+1),FALSE)*$E3031</f>
        <v>189.24314311952503</v>
      </c>
      <c r="N3024" s="5">
        <f t="shared" ref="N3024:N3031" si="1509">SUBTOTAL(9,K3024:M3024)</f>
        <v>66319.212204331212</v>
      </c>
      <c r="O3024" s="5">
        <f>VLOOKUP(CONCATENATE($F3024," ",$G3024),AllocFactorMatrix,(O$4+1),FALSE)*$E3031</f>
        <v>48735.057144880593</v>
      </c>
      <c r="P3024" s="5">
        <f>VLOOKUP(CONCATENATE($F3024," ",$G3024),AllocFactorMatrix,(P$4+1),FALSE)*$E3031</f>
        <v>9080.7609907196511</v>
      </c>
      <c r="Q3024" s="5">
        <f>VLOOKUP(CONCATENATE($F3024," ",$G3024),AllocFactorMatrix,(Q$4+1),FALSE)*$E3031</f>
        <v>4103.4268079322037</v>
      </c>
      <c r="R3024" s="5">
        <f>VLOOKUP(CONCATENATE($F3024," ",$G3024),AllocFactorMatrix,(R$4+1),FALSE)*$E3031</f>
        <v>184.52651670539686</v>
      </c>
      <c r="S3024" s="5">
        <f>SUBTOTAL(9,O3024:R3024)</f>
        <v>62103.771460237847</v>
      </c>
      <c r="T3024" s="5">
        <f>VLOOKUP(CONCATENATE($F3024," ",$G3024),AllocFactorMatrix,(T$4+1),FALSE)*$E3031</f>
        <v>1702.4403730619292</v>
      </c>
      <c r="U3024" s="5">
        <f>VLOOKUP(CONCATENATE($F3024," ",$G3024),AllocFactorMatrix,(U$4+1),FALSE)*$E3031</f>
        <v>27860.146640230214</v>
      </c>
      <c r="V3024" s="5">
        <f>VLOOKUP(CONCATENATE($F3024," ",$G3024),AllocFactorMatrix,(V$4+1),FALSE)*$E3031</f>
        <v>147241.65782039065</v>
      </c>
      <c r="W3024" s="5">
        <f>VLOOKUP(CONCATENATE($F3024," ",$G3024),AllocFactorMatrix,(W$4+1),FALSE)*$E3031</f>
        <v>26589.402980264644</v>
      </c>
      <c r="X3024" s="5">
        <f>SUBTOTAL(9,T3024:W3024)</f>
        <v>203393.64781394746</v>
      </c>
      <c r="Y3024" s="5">
        <f>VLOOKUP(CONCATENATE($F3024," ",$G3024),AllocFactorMatrix,(Y$4+1),FALSE)*$E3031</f>
        <v>14966.458716378824</v>
      </c>
      <c r="Z3024" s="5">
        <f>VLOOKUP(CONCATENATE($F3024," ",$G3024),AllocFactorMatrix,(Z$4+1),FALSE)*$E3031</f>
        <v>250.68246263581628</v>
      </c>
      <c r="AA3024" s="5">
        <f t="shared" ref="AA3024:AA3031" si="1510">SUBTOTAL(9,Y3024:Z3024)</f>
        <v>15217.141179014639</v>
      </c>
      <c r="AB3024" s="5">
        <f>VLOOKUP(CONCATENATE($F3024," ",$G3024),AllocFactorMatrix,(AB$4+1),FALSE)*$E3031</f>
        <v>194.21202407041014</v>
      </c>
      <c r="AC3024" s="5">
        <f>VLOOKUP(CONCATENATE($F3024," ",$G3024),AllocFactorMatrix,(AC$4+1),FALSE)*$E3031</f>
        <v>0</v>
      </c>
      <c r="AD3024" s="5">
        <f>VLOOKUP(CONCATENATE($F3024," ",$G3024),AllocFactorMatrix,(AD$4+1),FALSE)*$E3031</f>
        <v>0</v>
      </c>
    </row>
    <row r="3025" spans="1:30" hidden="1" outlineLevel="1">
      <c r="D3025" s="7"/>
      <c r="E3025" s="51"/>
      <c r="F3025" s="52" t="str">
        <f>F3031</f>
        <v>PROD_DEMAND</v>
      </c>
      <c r="G3025" s="55" t="str">
        <f>$G$9</f>
        <v>BULKTRAN</v>
      </c>
      <c r="H3025" s="4">
        <f t="shared" si="1508"/>
        <v>0</v>
      </c>
      <c r="I3025" s="5">
        <f>VLOOKUP(CONCATENATE($F3025," ",$G3025),AllocFactorMatrix,(I$4+1),FALSE)*$E3031</f>
        <v>0</v>
      </c>
      <c r="J3025" s="5">
        <f>VLOOKUP(CONCATENATE($F3025," ",$G3025),AllocFactorMatrix,(J$4+1),FALSE)*$E3031</f>
        <v>0</v>
      </c>
      <c r="K3025" s="5">
        <f>VLOOKUP(CONCATENATE($F3025," ",$G3025),AllocFactorMatrix,(K$4+1),FALSE)*$E3031</f>
        <v>0</v>
      </c>
      <c r="L3025" s="5">
        <f>VLOOKUP(CONCATENATE($F3025," ",$G3025),AllocFactorMatrix,(L$4+1),FALSE)*$E3031</f>
        <v>0</v>
      </c>
      <c r="M3025" s="5">
        <f>VLOOKUP(CONCATENATE($F3025," ",$G3025),AllocFactorMatrix,(M$4+1),FALSE)*$E3031</f>
        <v>0</v>
      </c>
      <c r="N3025" s="5">
        <f t="shared" si="1509"/>
        <v>0</v>
      </c>
      <c r="O3025" s="5">
        <f>VLOOKUP(CONCATENATE($F3025," ",$G3025),AllocFactorMatrix,(O$4+1),FALSE)*$E3031</f>
        <v>0</v>
      </c>
      <c r="P3025" s="5">
        <f>VLOOKUP(CONCATENATE($F3025," ",$G3025),AllocFactorMatrix,(P$4+1),FALSE)*$E3031</f>
        <v>0</v>
      </c>
      <c r="Q3025" s="5">
        <f>VLOOKUP(CONCATENATE($F3025," ",$G3025),AllocFactorMatrix,(Q$4+1),FALSE)*$E3031</f>
        <v>0</v>
      </c>
      <c r="R3025" s="5">
        <f>VLOOKUP(CONCATENATE($F3025," ",$G3025),AllocFactorMatrix,(R$4+1),FALSE)*$E3031</f>
        <v>0</v>
      </c>
      <c r="S3025" s="5">
        <f t="shared" ref="S3025:S3031" si="1511">SUBTOTAL(9,O3025:R3025)</f>
        <v>0</v>
      </c>
      <c r="T3025" s="5">
        <f>VLOOKUP(CONCATENATE($F3025," ",$G3025),AllocFactorMatrix,(T$4+1),FALSE)*$E3031</f>
        <v>0</v>
      </c>
      <c r="U3025" s="5">
        <f>VLOOKUP(CONCATENATE($F3025," ",$G3025),AllocFactorMatrix,(U$4+1),FALSE)*$E3031</f>
        <v>0</v>
      </c>
      <c r="V3025" s="5">
        <f>VLOOKUP(CONCATENATE($F3025," ",$G3025),AllocFactorMatrix,(V$4+1),FALSE)*$E3031</f>
        <v>0</v>
      </c>
      <c r="W3025" s="5">
        <f>VLOOKUP(CONCATENATE($F3025," ",$G3025),AllocFactorMatrix,(W$4+1),FALSE)*$E3031</f>
        <v>0</v>
      </c>
      <c r="X3025" s="5">
        <f t="shared" ref="X3025:X3031" si="1512">SUBTOTAL(9,T3025:W3025)</f>
        <v>0</v>
      </c>
      <c r="Y3025" s="5">
        <f>VLOOKUP(CONCATENATE($F3025," ",$G3025),AllocFactorMatrix,(Y$4+1),FALSE)*$E3031</f>
        <v>0</v>
      </c>
      <c r="Z3025" s="5">
        <f>VLOOKUP(CONCATENATE($F3025," ",$G3025),AllocFactorMatrix,(Z$4+1),FALSE)*$E3031</f>
        <v>0</v>
      </c>
      <c r="AA3025" s="5">
        <f t="shared" si="1510"/>
        <v>0</v>
      </c>
      <c r="AB3025" s="5">
        <f>VLOOKUP(CONCATENATE($F3025," ",$G3025),AllocFactorMatrix,(AB$4+1),FALSE)*$E3031</f>
        <v>0</v>
      </c>
      <c r="AC3025" s="5">
        <f>VLOOKUP(CONCATENATE($F3025," ",$G3025),AllocFactorMatrix,(AC$4+1),FALSE)*$E3031</f>
        <v>0</v>
      </c>
      <c r="AD3025" s="5">
        <f>VLOOKUP(CONCATENATE($F3025," ",$G3025),AllocFactorMatrix,(AD$4+1),FALSE)*$E3031</f>
        <v>0</v>
      </c>
    </row>
    <row r="3026" spans="1:30" hidden="1" outlineLevel="1">
      <c r="D3026" s="7"/>
      <c r="E3026" s="51"/>
      <c r="F3026" s="52" t="str">
        <f>F3031</f>
        <v>PROD_DEMAND</v>
      </c>
      <c r="G3026" s="55" t="str">
        <f>$G$10</f>
        <v>SUBTRAN</v>
      </c>
      <c r="H3026" s="4">
        <f t="shared" si="1508"/>
        <v>0</v>
      </c>
      <c r="I3026" s="5">
        <f>VLOOKUP(CONCATENATE($F3026," ",$G3026),AllocFactorMatrix,(I$4+1),FALSE)*$E3031</f>
        <v>0</v>
      </c>
      <c r="J3026" s="5">
        <f>VLOOKUP(CONCATENATE($F3026," ",$G3026),AllocFactorMatrix,(J$4+1),FALSE)*$E3031</f>
        <v>0</v>
      </c>
      <c r="K3026" s="5">
        <f>VLOOKUP(CONCATENATE($F3026," ",$G3026),AllocFactorMatrix,(K$4+1),FALSE)*$E3031</f>
        <v>0</v>
      </c>
      <c r="L3026" s="5">
        <f>VLOOKUP(CONCATENATE($F3026," ",$G3026),AllocFactorMatrix,(L$4+1),FALSE)*$E3031</f>
        <v>0</v>
      </c>
      <c r="M3026" s="5">
        <f>VLOOKUP(CONCATENATE($F3026," ",$G3026),AllocFactorMatrix,(M$4+1),FALSE)*$E3031</f>
        <v>0</v>
      </c>
      <c r="N3026" s="5">
        <f t="shared" si="1509"/>
        <v>0</v>
      </c>
      <c r="O3026" s="5">
        <f>VLOOKUP(CONCATENATE($F3026," ",$G3026),AllocFactorMatrix,(O$4+1),FALSE)*$E3031</f>
        <v>0</v>
      </c>
      <c r="P3026" s="5">
        <f>VLOOKUP(CONCATENATE($F3026," ",$G3026),AllocFactorMatrix,(P$4+1),FALSE)*$E3031</f>
        <v>0</v>
      </c>
      <c r="Q3026" s="5">
        <f>VLOOKUP(CONCATENATE($F3026," ",$G3026),AllocFactorMatrix,(Q$4+1),FALSE)*$E3031</f>
        <v>0</v>
      </c>
      <c r="R3026" s="5">
        <f>VLOOKUP(CONCATENATE($F3026," ",$G3026),AllocFactorMatrix,(R$4+1),FALSE)*$E3031</f>
        <v>0</v>
      </c>
      <c r="S3026" s="5">
        <f t="shared" si="1511"/>
        <v>0</v>
      </c>
      <c r="T3026" s="5">
        <f>VLOOKUP(CONCATENATE($F3026," ",$G3026),AllocFactorMatrix,(T$4+1),FALSE)*$E3031</f>
        <v>0</v>
      </c>
      <c r="U3026" s="5">
        <f>VLOOKUP(CONCATENATE($F3026," ",$G3026),AllocFactorMatrix,(U$4+1),FALSE)*$E3031</f>
        <v>0</v>
      </c>
      <c r="V3026" s="5">
        <f>VLOOKUP(CONCATENATE($F3026," ",$G3026),AllocFactorMatrix,(V$4+1),FALSE)*$E3031</f>
        <v>0</v>
      </c>
      <c r="W3026" s="5">
        <f>VLOOKUP(CONCATENATE($F3026," ",$G3026),AllocFactorMatrix,(W$4+1),FALSE)*$E3031</f>
        <v>0</v>
      </c>
      <c r="X3026" s="5">
        <f t="shared" si="1512"/>
        <v>0</v>
      </c>
      <c r="Y3026" s="5">
        <f>VLOOKUP(CONCATENATE($F3026," ",$G3026),AllocFactorMatrix,(Y$4+1),FALSE)*$E3031</f>
        <v>0</v>
      </c>
      <c r="Z3026" s="5">
        <f>VLOOKUP(CONCATENATE($F3026," ",$G3026),AllocFactorMatrix,(Z$4+1),FALSE)*$E3031</f>
        <v>0</v>
      </c>
      <c r="AA3026" s="5">
        <f t="shared" si="1510"/>
        <v>0</v>
      </c>
      <c r="AB3026" s="5">
        <f>VLOOKUP(CONCATENATE($F3026," ",$G3026),AllocFactorMatrix,(AB$4+1),FALSE)*$E3031</f>
        <v>0</v>
      </c>
      <c r="AC3026" s="5">
        <f>VLOOKUP(CONCATENATE($F3026," ",$G3026),AllocFactorMatrix,(AC$4+1),FALSE)*$E3031</f>
        <v>0</v>
      </c>
      <c r="AD3026" s="5">
        <f>VLOOKUP(CONCATENATE($F3026," ",$G3026),AllocFactorMatrix,(AD$4+1),FALSE)*$E3031</f>
        <v>0</v>
      </c>
    </row>
    <row r="3027" spans="1:30" hidden="1" outlineLevel="1">
      <c r="D3027" s="7"/>
      <c r="E3027" s="51"/>
      <c r="F3027" s="52" t="str">
        <f>F3031</f>
        <v>PROD_DEMAND</v>
      </c>
      <c r="G3027" s="55" t="str">
        <f>$G$11</f>
        <v>DISTPRI</v>
      </c>
      <c r="H3027" s="4">
        <f t="shared" si="1508"/>
        <v>0</v>
      </c>
      <c r="I3027" s="5">
        <f>VLOOKUP(CONCATENATE($F3027," ",$G3027),AllocFactorMatrix,(I$4+1),FALSE)*$E3031</f>
        <v>0</v>
      </c>
      <c r="J3027" s="5">
        <f>VLOOKUP(CONCATENATE($F3027," ",$G3027),AllocFactorMatrix,(J$4+1),FALSE)*$E3031</f>
        <v>0</v>
      </c>
      <c r="K3027" s="5">
        <f>VLOOKUP(CONCATENATE($F3027," ",$G3027),AllocFactorMatrix,(K$4+1),FALSE)*$E3031</f>
        <v>0</v>
      </c>
      <c r="L3027" s="5">
        <f>VLOOKUP(CONCATENATE($F3027," ",$G3027),AllocFactorMatrix,(L$4+1),FALSE)*$E3031</f>
        <v>0</v>
      </c>
      <c r="M3027" s="5">
        <f>VLOOKUP(CONCATENATE($F3027," ",$G3027),AllocFactorMatrix,(M$4+1),FALSE)*$E3031</f>
        <v>0</v>
      </c>
      <c r="N3027" s="5">
        <f t="shared" si="1509"/>
        <v>0</v>
      </c>
      <c r="O3027" s="5">
        <f>VLOOKUP(CONCATENATE($F3027," ",$G3027),AllocFactorMatrix,(O$4+1),FALSE)*$E3031</f>
        <v>0</v>
      </c>
      <c r="P3027" s="5">
        <f>VLOOKUP(CONCATENATE($F3027," ",$G3027),AllocFactorMatrix,(P$4+1),FALSE)*$E3031</f>
        <v>0</v>
      </c>
      <c r="Q3027" s="5">
        <f>VLOOKUP(CONCATENATE($F3027," ",$G3027),AllocFactorMatrix,(Q$4+1),FALSE)*$E3031</f>
        <v>0</v>
      </c>
      <c r="R3027" s="5">
        <f>VLOOKUP(CONCATENATE($F3027," ",$G3027),AllocFactorMatrix,(R$4+1),FALSE)*$E3031</f>
        <v>0</v>
      </c>
      <c r="S3027" s="5">
        <f t="shared" si="1511"/>
        <v>0</v>
      </c>
      <c r="T3027" s="5">
        <f>VLOOKUP(CONCATENATE($F3027," ",$G3027),AllocFactorMatrix,(T$4+1),FALSE)*$E3031</f>
        <v>0</v>
      </c>
      <c r="U3027" s="5">
        <f>VLOOKUP(CONCATENATE($F3027," ",$G3027),AllocFactorMatrix,(U$4+1),FALSE)*$E3031</f>
        <v>0</v>
      </c>
      <c r="V3027" s="5">
        <f>VLOOKUP(CONCATENATE($F3027," ",$G3027),AllocFactorMatrix,(V$4+1),FALSE)*$E3031</f>
        <v>0</v>
      </c>
      <c r="W3027" s="5">
        <f>VLOOKUP(CONCATENATE($F3027," ",$G3027),AllocFactorMatrix,(W$4+1),FALSE)*$E3031</f>
        <v>0</v>
      </c>
      <c r="X3027" s="5">
        <f t="shared" si="1512"/>
        <v>0</v>
      </c>
      <c r="Y3027" s="5">
        <f>VLOOKUP(CONCATENATE($F3027," ",$G3027),AllocFactorMatrix,(Y$4+1),FALSE)*$E3031</f>
        <v>0</v>
      </c>
      <c r="Z3027" s="5">
        <f>VLOOKUP(CONCATENATE($F3027," ",$G3027),AllocFactorMatrix,(Z$4+1),FALSE)*$E3031</f>
        <v>0</v>
      </c>
      <c r="AA3027" s="5">
        <f t="shared" si="1510"/>
        <v>0</v>
      </c>
      <c r="AB3027" s="5">
        <f>VLOOKUP(CONCATENATE($F3027," ",$G3027),AllocFactorMatrix,(AB$4+1),FALSE)*$E3031</f>
        <v>0</v>
      </c>
      <c r="AC3027" s="5">
        <f>VLOOKUP(CONCATENATE($F3027," ",$G3027),AllocFactorMatrix,(AC$4+1),FALSE)*$E3031</f>
        <v>0</v>
      </c>
      <c r="AD3027" s="5">
        <f>VLOOKUP(CONCATENATE($F3027," ",$G3027),AllocFactorMatrix,(AD$4+1),FALSE)*$E3031</f>
        <v>0</v>
      </c>
    </row>
    <row r="3028" spans="1:30" hidden="1" outlineLevel="1">
      <c r="D3028" s="7"/>
      <c r="E3028" s="51"/>
      <c r="F3028" s="52" t="str">
        <f>F3031</f>
        <v>PROD_DEMAND</v>
      </c>
      <c r="G3028" s="55" t="str">
        <f>$G$12</f>
        <v>DISTSEC</v>
      </c>
      <c r="H3028" s="4">
        <f t="shared" si="1508"/>
        <v>0</v>
      </c>
      <c r="I3028" s="5">
        <f>VLOOKUP(CONCATENATE($F3028," ",$G3028),AllocFactorMatrix,(I$4+1),FALSE)*$E3031</f>
        <v>0</v>
      </c>
      <c r="J3028" s="5">
        <f>VLOOKUP(CONCATENATE($F3028," ",$G3028),AllocFactorMatrix,(J$4+1),FALSE)*$E3031</f>
        <v>0</v>
      </c>
      <c r="K3028" s="5">
        <f>VLOOKUP(CONCATENATE($F3028," ",$G3028),AllocFactorMatrix,(K$4+1),FALSE)*$E3031</f>
        <v>0</v>
      </c>
      <c r="L3028" s="5">
        <f>VLOOKUP(CONCATENATE($F3028," ",$G3028),AllocFactorMatrix,(L$4+1),FALSE)*$E3031</f>
        <v>0</v>
      </c>
      <c r="M3028" s="5">
        <f>VLOOKUP(CONCATENATE($F3028," ",$G3028),AllocFactorMatrix,(M$4+1),FALSE)*$E3031</f>
        <v>0</v>
      </c>
      <c r="N3028" s="5">
        <f t="shared" si="1509"/>
        <v>0</v>
      </c>
      <c r="O3028" s="5">
        <f>VLOOKUP(CONCATENATE($F3028," ",$G3028),AllocFactorMatrix,(O$4+1),FALSE)*$E3031</f>
        <v>0</v>
      </c>
      <c r="P3028" s="5">
        <f>VLOOKUP(CONCATENATE($F3028," ",$G3028),AllocFactorMatrix,(P$4+1),FALSE)*$E3031</f>
        <v>0</v>
      </c>
      <c r="Q3028" s="5">
        <f>VLOOKUP(CONCATENATE($F3028," ",$G3028),AllocFactorMatrix,(Q$4+1),FALSE)*$E3031</f>
        <v>0</v>
      </c>
      <c r="R3028" s="5">
        <f>VLOOKUP(CONCATENATE($F3028," ",$G3028),AllocFactorMatrix,(R$4+1),FALSE)*$E3031</f>
        <v>0</v>
      </c>
      <c r="S3028" s="5">
        <f t="shared" si="1511"/>
        <v>0</v>
      </c>
      <c r="T3028" s="5">
        <f>VLOOKUP(CONCATENATE($F3028," ",$G3028),AllocFactorMatrix,(T$4+1),FALSE)*$E3031</f>
        <v>0</v>
      </c>
      <c r="U3028" s="5">
        <f>VLOOKUP(CONCATENATE($F3028," ",$G3028),AllocFactorMatrix,(U$4+1),FALSE)*$E3031</f>
        <v>0</v>
      </c>
      <c r="V3028" s="5">
        <f>VLOOKUP(CONCATENATE($F3028," ",$G3028),AllocFactorMatrix,(V$4+1),FALSE)*$E3031</f>
        <v>0</v>
      </c>
      <c r="W3028" s="5">
        <f>VLOOKUP(CONCATENATE($F3028," ",$G3028),AllocFactorMatrix,(W$4+1),FALSE)*$E3031</f>
        <v>0</v>
      </c>
      <c r="X3028" s="5">
        <f t="shared" si="1512"/>
        <v>0</v>
      </c>
      <c r="Y3028" s="5">
        <f>VLOOKUP(CONCATENATE($F3028," ",$G3028),AllocFactorMatrix,(Y$4+1),FALSE)*$E3031</f>
        <v>0</v>
      </c>
      <c r="Z3028" s="5">
        <f>VLOOKUP(CONCATENATE($F3028," ",$G3028),AllocFactorMatrix,(Z$4+1),FALSE)*$E3031</f>
        <v>0</v>
      </c>
      <c r="AA3028" s="5">
        <f t="shared" si="1510"/>
        <v>0</v>
      </c>
      <c r="AB3028" s="5">
        <f>VLOOKUP(CONCATENATE($F3028," ",$G3028),AllocFactorMatrix,(AB$4+1),FALSE)*$E3031</f>
        <v>0</v>
      </c>
      <c r="AC3028" s="5">
        <f>VLOOKUP(CONCATENATE($F3028," ",$G3028),AllocFactorMatrix,(AC$4+1),FALSE)*$E3031</f>
        <v>0</v>
      </c>
      <c r="AD3028" s="5">
        <f>VLOOKUP(CONCATENATE($F3028," ",$G3028),AllocFactorMatrix,(AD$4+1),FALSE)*$E3031</f>
        <v>0</v>
      </c>
    </row>
    <row r="3029" spans="1:30" hidden="1" outlineLevel="1">
      <c r="D3029" s="7"/>
      <c r="E3029" s="51"/>
      <c r="F3029" s="52" t="str">
        <f>F3031</f>
        <v>PROD_DEMAND</v>
      </c>
      <c r="G3029" s="55" t="str">
        <f>$G$13</f>
        <v>ENERGY</v>
      </c>
      <c r="H3029" s="4">
        <f t="shared" si="1508"/>
        <v>0</v>
      </c>
      <c r="I3029" s="5">
        <f>VLOOKUP(CONCATENATE($F3029," ",$G3029),AllocFactorMatrix,(I$4+1),FALSE)*$E3031</f>
        <v>0</v>
      </c>
      <c r="J3029" s="5">
        <f>VLOOKUP(CONCATENATE($F3029," ",$G3029),AllocFactorMatrix,(J$4+1),FALSE)*$E3031</f>
        <v>0</v>
      </c>
      <c r="K3029" s="5">
        <f>VLOOKUP(CONCATENATE($F3029," ",$G3029),AllocFactorMatrix,(K$4+1),FALSE)*$E3031</f>
        <v>0</v>
      </c>
      <c r="L3029" s="5">
        <f>VLOOKUP(CONCATENATE($F3029," ",$G3029),AllocFactorMatrix,(L$4+1),FALSE)*$E3031</f>
        <v>0</v>
      </c>
      <c r="M3029" s="5">
        <f>VLOOKUP(CONCATENATE($F3029," ",$G3029),AllocFactorMatrix,(M$4+1),FALSE)*$E3031</f>
        <v>0</v>
      </c>
      <c r="N3029" s="5">
        <f t="shared" si="1509"/>
        <v>0</v>
      </c>
      <c r="O3029" s="5">
        <f>VLOOKUP(CONCATENATE($F3029," ",$G3029),AllocFactorMatrix,(O$4+1),FALSE)*$E3031</f>
        <v>0</v>
      </c>
      <c r="P3029" s="5">
        <f>VLOOKUP(CONCATENATE($F3029," ",$G3029),AllocFactorMatrix,(P$4+1),FALSE)*$E3031</f>
        <v>0</v>
      </c>
      <c r="Q3029" s="5">
        <f>VLOOKUP(CONCATENATE($F3029," ",$G3029),AllocFactorMatrix,(Q$4+1),FALSE)*$E3031</f>
        <v>0</v>
      </c>
      <c r="R3029" s="5">
        <f>VLOOKUP(CONCATENATE($F3029," ",$G3029),AllocFactorMatrix,(R$4+1),FALSE)*$E3031</f>
        <v>0</v>
      </c>
      <c r="S3029" s="5">
        <f t="shared" si="1511"/>
        <v>0</v>
      </c>
      <c r="T3029" s="5">
        <f>VLOOKUP(CONCATENATE($F3029," ",$G3029),AllocFactorMatrix,(T$4+1),FALSE)*$E3031</f>
        <v>0</v>
      </c>
      <c r="U3029" s="5">
        <f>VLOOKUP(CONCATENATE($F3029," ",$G3029),AllocFactorMatrix,(U$4+1),FALSE)*$E3031</f>
        <v>0</v>
      </c>
      <c r="V3029" s="5">
        <f>VLOOKUP(CONCATENATE($F3029," ",$G3029),AllocFactorMatrix,(V$4+1),FALSE)*$E3031</f>
        <v>0</v>
      </c>
      <c r="W3029" s="5">
        <f>VLOOKUP(CONCATENATE($F3029," ",$G3029),AllocFactorMatrix,(W$4+1),FALSE)*$E3031</f>
        <v>0</v>
      </c>
      <c r="X3029" s="5">
        <f t="shared" si="1512"/>
        <v>0</v>
      </c>
      <c r="Y3029" s="5">
        <f>VLOOKUP(CONCATENATE($F3029," ",$G3029),AllocFactorMatrix,(Y$4+1),FALSE)*$E3031</f>
        <v>0</v>
      </c>
      <c r="Z3029" s="5">
        <f>VLOOKUP(CONCATENATE($F3029," ",$G3029),AllocFactorMatrix,(Z$4+1),FALSE)*$E3031</f>
        <v>0</v>
      </c>
      <c r="AA3029" s="5">
        <f t="shared" si="1510"/>
        <v>0</v>
      </c>
      <c r="AB3029" s="5">
        <f>VLOOKUP(CONCATENATE($F3029," ",$G3029),AllocFactorMatrix,(AB$4+1),FALSE)*$E3031</f>
        <v>0</v>
      </c>
      <c r="AC3029" s="5">
        <f>VLOOKUP(CONCATENATE($F3029," ",$G3029),AllocFactorMatrix,(AC$4+1),FALSE)*$E3031</f>
        <v>0</v>
      </c>
      <c r="AD3029" s="5">
        <f>VLOOKUP(CONCATENATE($F3029," ",$G3029),AllocFactorMatrix,(AD$4+1),FALSE)*$E3031</f>
        <v>0</v>
      </c>
    </row>
    <row r="3030" spans="1:30" hidden="1" outlineLevel="1">
      <c r="D3030" s="7"/>
      <c r="E3030" s="51"/>
      <c r="F3030" s="52" t="str">
        <f>F3031</f>
        <v>PROD_DEMAND</v>
      </c>
      <c r="G3030" s="55" t="str">
        <f>$G$14</f>
        <v>CUSTOMER</v>
      </c>
      <c r="H3030" s="4">
        <f t="shared" si="1508"/>
        <v>0</v>
      </c>
      <c r="I3030" s="5">
        <f>VLOOKUP(CONCATENATE($F3030," ",$G3030),AllocFactorMatrix,(I$4+1),FALSE)*$E3031</f>
        <v>0</v>
      </c>
      <c r="J3030" s="5">
        <f>VLOOKUP(CONCATENATE($F3030," ",$G3030),AllocFactorMatrix,(J$4+1),FALSE)*$E3031</f>
        <v>0</v>
      </c>
      <c r="K3030" s="5">
        <f>VLOOKUP(CONCATENATE($F3030," ",$G3030),AllocFactorMatrix,(K$4+1),FALSE)*$E3031</f>
        <v>0</v>
      </c>
      <c r="L3030" s="5">
        <f>VLOOKUP(CONCATENATE($F3030," ",$G3030),AllocFactorMatrix,(L$4+1),FALSE)*$E3031</f>
        <v>0</v>
      </c>
      <c r="M3030" s="5">
        <f>VLOOKUP(CONCATENATE($F3030," ",$G3030),AllocFactorMatrix,(M$4+1),FALSE)*$E3031</f>
        <v>0</v>
      </c>
      <c r="N3030" s="5">
        <f t="shared" si="1509"/>
        <v>0</v>
      </c>
      <c r="O3030" s="5">
        <f>VLOOKUP(CONCATENATE($F3030," ",$G3030),AllocFactorMatrix,(O$4+1),FALSE)*$E3031</f>
        <v>0</v>
      </c>
      <c r="P3030" s="5">
        <f>VLOOKUP(CONCATENATE($F3030," ",$G3030),AllocFactorMatrix,(P$4+1),FALSE)*$E3031</f>
        <v>0</v>
      </c>
      <c r="Q3030" s="5">
        <f>VLOOKUP(CONCATENATE($F3030," ",$G3030),AllocFactorMatrix,(Q$4+1),FALSE)*$E3031</f>
        <v>0</v>
      </c>
      <c r="R3030" s="5">
        <f>VLOOKUP(CONCATENATE($F3030," ",$G3030),AllocFactorMatrix,(R$4+1),FALSE)*$E3031</f>
        <v>0</v>
      </c>
      <c r="S3030" s="5">
        <f t="shared" si="1511"/>
        <v>0</v>
      </c>
      <c r="T3030" s="5">
        <f>VLOOKUP(CONCATENATE($F3030," ",$G3030),AllocFactorMatrix,(T$4+1),FALSE)*$E3031</f>
        <v>0</v>
      </c>
      <c r="U3030" s="5">
        <f>VLOOKUP(CONCATENATE($F3030," ",$G3030),AllocFactorMatrix,(U$4+1),FALSE)*$E3031</f>
        <v>0</v>
      </c>
      <c r="V3030" s="5">
        <f>VLOOKUP(CONCATENATE($F3030," ",$G3030),AllocFactorMatrix,(V$4+1),FALSE)*$E3031</f>
        <v>0</v>
      </c>
      <c r="W3030" s="5">
        <f>VLOOKUP(CONCATENATE($F3030," ",$G3030),AllocFactorMatrix,(W$4+1),FALSE)*$E3031</f>
        <v>0</v>
      </c>
      <c r="X3030" s="5">
        <f t="shared" si="1512"/>
        <v>0</v>
      </c>
      <c r="Y3030" s="5">
        <f>VLOOKUP(CONCATENATE($F3030," ",$G3030),AllocFactorMatrix,(Y$4+1),FALSE)*$E3031</f>
        <v>0</v>
      </c>
      <c r="Z3030" s="5">
        <f>VLOOKUP(CONCATENATE($F3030," ",$G3030),AllocFactorMatrix,(Z$4+1),FALSE)*$E3031</f>
        <v>0</v>
      </c>
      <c r="AA3030" s="5">
        <f t="shared" si="1510"/>
        <v>0</v>
      </c>
      <c r="AB3030" s="5">
        <f>VLOOKUP(CONCATENATE($F3030," ",$G3030),AllocFactorMatrix,(AB$4+1),FALSE)*$E3031</f>
        <v>0</v>
      </c>
      <c r="AC3030" s="5">
        <f>VLOOKUP(CONCATENATE($F3030," ",$G3030),AllocFactorMatrix,(AC$4+1),FALSE)*$E3031</f>
        <v>0</v>
      </c>
      <c r="AD3030" s="5">
        <f>VLOOKUP(CONCATENATE($F3030," ",$G3030),AllocFactorMatrix,(AD$4+1),FALSE)*$E3031</f>
        <v>0</v>
      </c>
    </row>
    <row r="3031" spans="1:30" collapsed="1">
      <c r="D3031" s="98" t="s">
        <v>475</v>
      </c>
      <c r="E3031" s="61">
        <v>718799</v>
      </c>
      <c r="F3031" s="57" t="s">
        <v>30</v>
      </c>
      <c r="G3031" s="55" t="str">
        <f>$G$15</f>
        <v>TOTAL</v>
      </c>
      <c r="H3031" s="4">
        <f t="shared" si="1508"/>
        <v>718798.99999999977</v>
      </c>
      <c r="I3031" s="5">
        <f>VLOOKUP(CONCATENATE($F3031," ",$G3031),AllocFactorMatrix,(I$4+1),FALSE)*$E3031</f>
        <v>354068.16095742938</v>
      </c>
      <c r="J3031" s="5">
        <f>VLOOKUP(CONCATENATE($F3031," ",$G3031),AllocFactorMatrix,(J$4+1),FALSE)*$E3031</f>
        <v>17502.854360968904</v>
      </c>
      <c r="K3031" s="5">
        <f>VLOOKUP(CONCATENATE($F3031," ",$G3031),AllocFactorMatrix,(K$4+1),FALSE)*$E3031</f>
        <v>64111.952421901136</v>
      </c>
      <c r="L3031" s="5">
        <f>VLOOKUP(CONCATENATE($F3031," ",$G3031),AllocFactorMatrix,(L$4+1),FALSE)*$E3031</f>
        <v>2018.0166393105426</v>
      </c>
      <c r="M3031" s="5">
        <f>VLOOKUP(CONCATENATE($F3031," ",$G3031),AllocFactorMatrix,(M$4+1),FALSE)*$E3031</f>
        <v>189.24314311952503</v>
      </c>
      <c r="N3031" s="5">
        <f t="shared" si="1509"/>
        <v>66319.212204331212</v>
      </c>
      <c r="O3031" s="5">
        <f>VLOOKUP(CONCATENATE($F3031," ",$G3031),AllocFactorMatrix,(O$4+1),FALSE)*$E3031</f>
        <v>48735.057144880593</v>
      </c>
      <c r="P3031" s="5">
        <f>VLOOKUP(CONCATENATE($F3031," ",$G3031),AllocFactorMatrix,(P$4+1),FALSE)*$E3031</f>
        <v>9080.7609907196511</v>
      </c>
      <c r="Q3031" s="5">
        <f>VLOOKUP(CONCATENATE($F3031," ",$G3031),AllocFactorMatrix,(Q$4+1),FALSE)*$E3031</f>
        <v>4103.4268079322037</v>
      </c>
      <c r="R3031" s="5">
        <f>VLOOKUP(CONCATENATE($F3031," ",$G3031),AllocFactorMatrix,(R$4+1),FALSE)*$E3031</f>
        <v>184.52651670539686</v>
      </c>
      <c r="S3031" s="5">
        <f t="shared" si="1511"/>
        <v>62103.771460237847</v>
      </c>
      <c r="T3031" s="5">
        <f>VLOOKUP(CONCATENATE($F3031," ",$G3031),AllocFactorMatrix,(T$4+1),FALSE)*$E3031</f>
        <v>1702.4403730619292</v>
      </c>
      <c r="U3031" s="5">
        <f>VLOOKUP(CONCATENATE($F3031," ",$G3031),AllocFactorMatrix,(U$4+1),FALSE)*$E3031</f>
        <v>27860.146640230214</v>
      </c>
      <c r="V3031" s="5">
        <f>VLOOKUP(CONCATENATE($F3031," ",$G3031),AllocFactorMatrix,(V$4+1),FALSE)*$E3031</f>
        <v>147241.65782039065</v>
      </c>
      <c r="W3031" s="5">
        <f>VLOOKUP(CONCATENATE($F3031," ",$G3031),AllocFactorMatrix,(W$4+1),FALSE)*$E3031</f>
        <v>26589.402980264644</v>
      </c>
      <c r="X3031" s="5">
        <f t="shared" si="1512"/>
        <v>203393.64781394746</v>
      </c>
      <c r="Y3031" s="5">
        <f>VLOOKUP(CONCATENATE($F3031," ",$G3031),AllocFactorMatrix,(Y$4+1),FALSE)*$E3031</f>
        <v>14966.458716378824</v>
      </c>
      <c r="Z3031" s="5">
        <f>VLOOKUP(CONCATENATE($F3031," ",$G3031),AllocFactorMatrix,(Z$4+1),FALSE)*$E3031</f>
        <v>250.68246263581628</v>
      </c>
      <c r="AA3031" s="5">
        <f t="shared" si="1510"/>
        <v>15217.141179014639</v>
      </c>
      <c r="AB3031" s="5">
        <f>VLOOKUP(CONCATENATE($F3031," ",$G3031),AllocFactorMatrix,(AB$4+1),FALSE)*$E3031</f>
        <v>194.21202407041014</v>
      </c>
      <c r="AC3031" s="5">
        <f>VLOOKUP(CONCATENATE($F3031," ",$G3031),AllocFactorMatrix,(AC$4+1),FALSE)*$E3031</f>
        <v>0</v>
      </c>
      <c r="AD3031" s="5">
        <f>VLOOKUP(CONCATENATE($F3031," ",$G3031),AllocFactorMatrix,(AD$4+1),FALSE)*$E3031</f>
        <v>0</v>
      </c>
    </row>
    <row r="3032" spans="1:30" hidden="1" outlineLevel="1">
      <c r="D3032" s="7"/>
      <c r="E3032" s="51"/>
      <c r="F3032" s="52" t="str">
        <f>F3039</f>
        <v>RB_GUP</v>
      </c>
      <c r="G3032" s="55" t="str">
        <f>$G$8</f>
        <v>PRODUCTION</v>
      </c>
      <c r="H3032" s="4">
        <f t="shared" ca="1" si="1443"/>
        <v>12766.370658439551</v>
      </c>
      <c r="I3032" s="5">
        <f ca="1">VLOOKUP(CONCATENATE($F3032," ",$G3032),AllocFactorMatrix,(I$4+1),FALSE)*$E3039</f>
        <v>6288.4970362153817</v>
      </c>
      <c r="J3032" s="5">
        <f ca="1">VLOOKUP(CONCATENATE($F3032," ",$G3032),AllocFactorMatrix,(J$4+1),FALSE)*$E3039</f>
        <v>310.86287870853209</v>
      </c>
      <c r="K3032" s="5">
        <f ca="1">VLOOKUP(CONCATENATE($F3032," ",$G3032),AllocFactorMatrix,(K$4+1),FALSE)*$E3039</f>
        <v>1138.6729089136622</v>
      </c>
      <c r="L3032" s="5">
        <f ca="1">VLOOKUP(CONCATENATE($F3032," ",$G3032),AllocFactorMatrix,(L$4+1),FALSE)*$E3039</f>
        <v>35.841380430881102</v>
      </c>
      <c r="M3032" s="5">
        <f ca="1">VLOOKUP(CONCATENATE($F3032," ",$G3032),AllocFactorMatrix,(M$4+1),FALSE)*$E3039</f>
        <v>3.3610899703978183</v>
      </c>
      <c r="N3032" s="5">
        <f t="shared" ca="1" si="1444"/>
        <v>1177.8753793149413</v>
      </c>
      <c r="O3032" s="5">
        <f ca="1">VLOOKUP(CONCATENATE($F3032," ",$G3032),AllocFactorMatrix,(O$4+1),FALSE)*$E3039</f>
        <v>865.56854360089346</v>
      </c>
      <c r="P3032" s="5">
        <f ca="1">VLOOKUP(CONCATENATE($F3032," ",$G3032),AllocFactorMatrix,(P$4+1),FALSE)*$E3039</f>
        <v>161.28063710192399</v>
      </c>
      <c r="Q3032" s="5">
        <f ca="1">VLOOKUP(CONCATENATE($F3032," ",$G3032),AllocFactorMatrix,(Q$4+1),FALSE)*$E3039</f>
        <v>72.879716860819173</v>
      </c>
      <c r="R3032" s="5">
        <f ca="1">VLOOKUP(CONCATENATE($F3032," ",$G3032),AllocFactorMatrix,(R$4+1),FALSE)*$E3039</f>
        <v>3.2773194016294322</v>
      </c>
      <c r="S3032" s="5">
        <f ca="1">SUBTOTAL(9,O3032:R3032)</f>
        <v>1103.006216965266</v>
      </c>
      <c r="T3032" s="5">
        <f ca="1">VLOOKUP(CONCATENATE($F3032," ",$G3032),AllocFactorMatrix,(T$4+1),FALSE)*$E3039</f>
        <v>30.236526242246729</v>
      </c>
      <c r="U3032" s="5">
        <f ca="1">VLOOKUP(CONCATENATE($F3032," ",$G3032),AllocFactorMatrix,(U$4+1),FALSE)*$E3039</f>
        <v>494.81560019930237</v>
      </c>
      <c r="V3032" s="5">
        <f ca="1">VLOOKUP(CONCATENATE($F3032," ",$G3032),AllocFactorMatrix,(V$4+1),FALSE)*$E3039</f>
        <v>2615.1143506018125</v>
      </c>
      <c r="W3032" s="5">
        <f ca="1">VLOOKUP(CONCATENATE($F3032," ",$G3032),AllocFactorMatrix,(W$4+1),FALSE)*$E3039</f>
        <v>472.24630812323863</v>
      </c>
      <c r="X3032" s="5">
        <f ca="1">SUBTOTAL(9,T3032:W3032)</f>
        <v>3612.4127851666003</v>
      </c>
      <c r="Y3032" s="5">
        <f ca="1">VLOOKUP(CONCATENATE($F3032," ",$G3032),AllocFactorMatrix,(Y$4+1),FALSE)*$E3039</f>
        <v>265.81472625521957</v>
      </c>
      <c r="Z3032" s="5">
        <f ca="1">VLOOKUP(CONCATENATE($F3032," ",$G3032),AllocFactorMatrix,(Z$4+1),FALSE)*$E3039</f>
        <v>4.4522950582558618</v>
      </c>
      <c r="AA3032" s="5">
        <f t="shared" ca="1" si="1445"/>
        <v>270.26702131347542</v>
      </c>
      <c r="AB3032" s="5">
        <f ca="1">VLOOKUP(CONCATENATE($F3032," ",$G3032),AllocFactorMatrix,(AB$4+1),FALSE)*$E3039</f>
        <v>3.4493407553553079</v>
      </c>
      <c r="AC3032" s="5">
        <f ca="1">VLOOKUP(CONCATENATE($F3032," ",$G3032),AllocFactorMatrix,(AC$4+1),FALSE)*$E3039</f>
        <v>0</v>
      </c>
      <c r="AD3032" s="5">
        <f ca="1">VLOOKUP(CONCATENATE($F3032," ",$G3032),AllocFactorMatrix,(AD$4+1),FALSE)*$E3039</f>
        <v>0</v>
      </c>
    </row>
    <row r="3033" spans="1:30" hidden="1" outlineLevel="1">
      <c r="D3033" s="7"/>
      <c r="E3033" s="51"/>
      <c r="F3033" s="52" t="str">
        <f>F3039</f>
        <v>RB_GUP</v>
      </c>
      <c r="G3033" s="55" t="str">
        <f>$G$9</f>
        <v>BULKTRAN</v>
      </c>
      <c r="H3033" s="4">
        <f t="shared" ca="1" si="1443"/>
        <v>6766.4575291091614</v>
      </c>
      <c r="I3033" s="5">
        <f ca="1">VLOOKUP(CONCATENATE($F3033," ",$G3033),AllocFactorMatrix,(I$4+1),FALSE)*$E3039</f>
        <v>3333.0418844881992</v>
      </c>
      <c r="J3033" s="5">
        <f ca="1">VLOOKUP(CONCATENATE($F3033," ",$G3033),AllocFactorMatrix,(J$4+1),FALSE)*$E3039</f>
        <v>164.7641700554386</v>
      </c>
      <c r="K3033" s="5">
        <f ca="1">VLOOKUP(CONCATENATE($F3033," ",$G3033),AllocFactorMatrix,(K$4+1),FALSE)*$E3039</f>
        <v>603.52171214910061</v>
      </c>
      <c r="L3033" s="5">
        <f ca="1">VLOOKUP(CONCATENATE($F3033," ",$G3033),AllocFactorMatrix,(L$4+1),FALSE)*$E3039</f>
        <v>18.996720756331591</v>
      </c>
      <c r="M3033" s="5">
        <f ca="1">VLOOKUP(CONCATENATE($F3033," ",$G3033),AllocFactorMatrix,(M$4+1),FALSE)*$E3039</f>
        <v>1.7814516862062875</v>
      </c>
      <c r="N3033" s="5">
        <f t="shared" ca="1" si="1444"/>
        <v>624.29988459163849</v>
      </c>
      <c r="O3033" s="5">
        <f ca="1">VLOOKUP(CONCATENATE($F3033," ",$G3033),AllocFactorMatrix,(O$4+1),FALSE)*$E3039</f>
        <v>458.77038553134133</v>
      </c>
      <c r="P3033" s="5">
        <f ca="1">VLOOKUP(CONCATENATE($F3033," ",$G3033),AllocFactorMatrix,(P$4+1),FALSE)*$E3039</f>
        <v>85.482288617117945</v>
      </c>
      <c r="Q3033" s="5">
        <f ca="1">VLOOKUP(CONCATENATE($F3033," ",$G3033),AllocFactorMatrix,(Q$4+1),FALSE)*$E3039</f>
        <v>38.627854545820526</v>
      </c>
      <c r="R3033" s="5">
        <f ca="1">VLOOKUP(CONCATENATE($F3033," ",$G3033),AllocFactorMatrix,(R$4+1),FALSE)*$E3039</f>
        <v>1.7370514403630506</v>
      </c>
      <c r="S3033" s="5">
        <f t="shared" ref="S3033:S3039" ca="1" si="1513">SUBTOTAL(9,O3033:R3033)</f>
        <v>584.61758013464282</v>
      </c>
      <c r="T3033" s="5">
        <f ca="1">VLOOKUP(CONCATENATE($F3033," ",$G3033),AllocFactorMatrix,(T$4+1),FALSE)*$E3039</f>
        <v>16.026024632984054</v>
      </c>
      <c r="U3033" s="5">
        <f ca="1">VLOOKUP(CONCATENATE($F3033," ",$G3033),AllocFactorMatrix,(U$4+1),FALSE)*$E3039</f>
        <v>262.26316257517203</v>
      </c>
      <c r="V3033" s="5">
        <f ca="1">VLOOKUP(CONCATENATE($F3033," ",$G3033),AllocFactorMatrix,(V$4+1),FALSE)*$E3039</f>
        <v>1386.0681833966064</v>
      </c>
      <c r="W3033" s="5">
        <f ca="1">VLOOKUP(CONCATENATE($F3033," ",$G3033),AllocFactorMatrix,(W$4+1),FALSE)*$E3039</f>
        <v>250.30094086153335</v>
      </c>
      <c r="X3033" s="5">
        <f t="shared" ref="X3033:X3039" ca="1" si="1514">SUBTOTAL(9,T3033:W3033)</f>
        <v>1914.6583114662958</v>
      </c>
      <c r="Y3033" s="5">
        <f ca="1">VLOOKUP(CONCATENATE($F3033," ",$G3033),AllocFactorMatrix,(Y$4+1),FALSE)*$E3039</f>
        <v>140.88765741958875</v>
      </c>
      <c r="Z3033" s="5">
        <f ca="1">VLOOKUP(CONCATENATE($F3033," ",$G3033),AllocFactorMatrix,(Z$4+1),FALSE)*$E3039</f>
        <v>2.3598144080859123</v>
      </c>
      <c r="AA3033" s="5">
        <f t="shared" ca="1" si="1445"/>
        <v>143.24747182767467</v>
      </c>
      <c r="AB3033" s="5">
        <f ca="1">VLOOKUP(CONCATENATE($F3033," ",$G3033),AllocFactorMatrix,(AB$4+1),FALSE)*$E3039</f>
        <v>1.8282265452717053</v>
      </c>
      <c r="AC3033" s="5">
        <f ca="1">VLOOKUP(CONCATENATE($F3033," ",$G3033),AllocFactorMatrix,(AC$4+1),FALSE)*$E3039</f>
        <v>0</v>
      </c>
      <c r="AD3033" s="5">
        <f ca="1">VLOOKUP(CONCATENATE($F3033," ",$G3033),AllocFactorMatrix,(AD$4+1),FALSE)*$E3039</f>
        <v>0</v>
      </c>
    </row>
    <row r="3034" spans="1:30" hidden="1" outlineLevel="1">
      <c r="D3034" s="7"/>
      <c r="E3034" s="51"/>
      <c r="F3034" s="52" t="str">
        <f>F3039</f>
        <v>RB_GUP</v>
      </c>
      <c r="G3034" s="55" t="str">
        <f>$G$10</f>
        <v>SUBTRAN</v>
      </c>
      <c r="H3034" s="4">
        <f t="shared" ca="1" si="1443"/>
        <v>1486.3875806379847</v>
      </c>
      <c r="I3034" s="5">
        <f ca="1">VLOOKUP(CONCATENATE($F3034," ",$G3034),AllocFactorMatrix,(I$4+1),FALSE)*$E3039</f>
        <v>723.67370481803391</v>
      </c>
      <c r="J3034" s="5">
        <f ca="1">VLOOKUP(CONCATENATE($F3034," ",$G3034),AllocFactorMatrix,(J$4+1),FALSE)*$E3039</f>
        <v>34.925439672118081</v>
      </c>
      <c r="K3034" s="5">
        <f ca="1">VLOOKUP(CONCATENATE($F3034," ",$G3034),AllocFactorMatrix,(K$4+1),FALSE)*$E3039</f>
        <v>127.05704183440903</v>
      </c>
      <c r="L3034" s="5">
        <f ca="1">VLOOKUP(CONCATENATE($F3034," ",$G3034),AllocFactorMatrix,(L$4+1),FALSE)*$E3039</f>
        <v>3.9246724770882042</v>
      </c>
      <c r="M3034" s="5">
        <f ca="1">VLOOKUP(CONCATENATE($F3034," ",$G3034),AllocFactorMatrix,(M$4+1),FALSE)*$E3039</f>
        <v>0.48879720072251087</v>
      </c>
      <c r="N3034" s="5">
        <f t="shared" ca="1" si="1444"/>
        <v>131.47051151221973</v>
      </c>
      <c r="O3034" s="5">
        <f ca="1">VLOOKUP(CONCATENATE($F3034," ",$G3034),AllocFactorMatrix,(O$4+1),FALSE)*$E3039</f>
        <v>95.99358098396165</v>
      </c>
      <c r="P3034" s="5">
        <f ca="1">VLOOKUP(CONCATENATE($F3034," ",$G3034),AllocFactorMatrix,(P$4+1),FALSE)*$E3039</f>
        <v>17.845094742239326</v>
      </c>
      <c r="Q3034" s="5">
        <f ca="1">VLOOKUP(CONCATENATE($F3034," ",$G3034),AllocFactorMatrix,(Q$4+1),FALSE)*$E3039</f>
        <v>10.618044002819916</v>
      </c>
      <c r="R3034" s="5">
        <f ca="1">VLOOKUP(CONCATENATE($F3034," ",$G3034),AllocFactorMatrix,(R$4+1),FALSE)*$E3039</f>
        <v>0</v>
      </c>
      <c r="S3034" s="5">
        <f t="shared" ca="1" si="1513"/>
        <v>124.45671972902089</v>
      </c>
      <c r="T3034" s="5">
        <f ca="1">VLOOKUP(CONCATENATE($F3034," ",$G3034),AllocFactorMatrix,(T$4+1),FALSE)*$E3039</f>
        <v>3.3519310218909335</v>
      </c>
      <c r="U3034" s="5">
        <f ca="1">VLOOKUP(CONCATENATE($F3034," ",$G3034),AllocFactorMatrix,(U$4+1),FALSE)*$E3039</f>
        <v>54.873024595474284</v>
      </c>
      <c r="V3034" s="5">
        <f ca="1">VLOOKUP(CONCATENATE($F3034," ",$G3034),AllocFactorMatrix,(V$4+1),FALSE)*$E3039</f>
        <v>382.28297345968718</v>
      </c>
      <c r="W3034" s="5">
        <f ca="1">VLOOKUP(CONCATENATE($F3034," ",$G3034),AllocFactorMatrix,(W$4+1),FALSE)*$E3039</f>
        <v>0</v>
      </c>
      <c r="X3034" s="5">
        <f t="shared" ca="1" si="1514"/>
        <v>440.50792907705238</v>
      </c>
      <c r="Y3034" s="5">
        <f ca="1">VLOOKUP(CONCATENATE($F3034," ",$G3034),AllocFactorMatrix,(Y$4+1),FALSE)*$E3039</f>
        <v>28.891255499215937</v>
      </c>
      <c r="Z3034" s="5">
        <f ca="1">VLOOKUP(CONCATENATE($F3034," ",$G3034),AllocFactorMatrix,(Z$4+1),FALSE)*$E3039</f>
        <v>0.48161801409083849</v>
      </c>
      <c r="AA3034" s="5">
        <f t="shared" ca="1" si="1445"/>
        <v>29.372873513306775</v>
      </c>
      <c r="AB3034" s="5">
        <f ca="1">VLOOKUP(CONCATENATE($F3034," ",$G3034),AllocFactorMatrix,(AB$4+1),FALSE)*$E3039</f>
        <v>0.38580336731894821</v>
      </c>
      <c r="AC3034" s="5">
        <f ca="1">VLOOKUP(CONCATENATE($F3034," ",$G3034),AllocFactorMatrix,(AC$4+1),FALSE)*$E3039</f>
        <v>1.3118139254150307</v>
      </c>
      <c r="AD3034" s="5">
        <f ca="1">VLOOKUP(CONCATENATE($F3034," ",$G3034),AllocFactorMatrix,(AD$4+1),FALSE)*$E3039</f>
        <v>0.28278502349927598</v>
      </c>
    </row>
    <row r="3035" spans="1:30" hidden="1" outlineLevel="1">
      <c r="D3035" s="7"/>
      <c r="E3035" s="51"/>
      <c r="F3035" s="52" t="str">
        <f>F3039</f>
        <v>RB_GUP</v>
      </c>
      <c r="G3035" s="55" t="str">
        <f>$G$11</f>
        <v>DISTPRI</v>
      </c>
      <c r="H3035" s="4">
        <f t="shared" ca="1" si="1443"/>
        <v>6820.0179396876338</v>
      </c>
      <c r="I3035" s="5">
        <f ca="1">VLOOKUP(CONCATENATE($F3035," ",$G3035),AllocFactorMatrix,(I$4+1),FALSE)*$E3039</f>
        <v>4558.108866455058</v>
      </c>
      <c r="J3035" s="5">
        <f ca="1">VLOOKUP(CONCATENATE($F3035," ",$G3035),AllocFactorMatrix,(J$4+1),FALSE)*$E3039</f>
        <v>214.85735285312546</v>
      </c>
      <c r="K3035" s="5">
        <f ca="1">VLOOKUP(CONCATENATE($F3035," ",$G3035),AllocFactorMatrix,(K$4+1),FALSE)*$E3039</f>
        <v>780.16023472766221</v>
      </c>
      <c r="L3035" s="5">
        <f ca="1">VLOOKUP(CONCATENATE($F3035," ",$G3035),AllocFactorMatrix,(L$4+1),FALSE)*$E3039</f>
        <v>24.111010765024616</v>
      </c>
      <c r="M3035" s="5">
        <f ca="1">VLOOKUP(CONCATENATE($F3035," ",$G3035),AllocFactorMatrix,(M$4+1),FALSE)*$E3039</f>
        <v>0</v>
      </c>
      <c r="N3035" s="5">
        <f t="shared" ca="1" si="1444"/>
        <v>804.27124549268683</v>
      </c>
      <c r="O3035" s="5">
        <f ca="1">VLOOKUP(CONCATENATE($F3035," ",$G3035),AllocFactorMatrix,(O$4+1),FALSE)*$E3039</f>
        <v>584.98381569615788</v>
      </c>
      <c r="P3035" s="5">
        <f ca="1">VLOOKUP(CONCATENATE($F3035," ",$G3035),AllocFactorMatrix,(P$4+1),FALSE)*$E3039</f>
        <v>108.95327503932042</v>
      </c>
      <c r="Q3035" s="5">
        <f ca="1">VLOOKUP(CONCATENATE($F3035," ",$G3035),AllocFactorMatrix,(Q$4+1),FALSE)*$E3039</f>
        <v>0</v>
      </c>
      <c r="R3035" s="5">
        <f ca="1">VLOOKUP(CONCATENATE($F3035," ",$G3035),AllocFactorMatrix,(R$4+1),FALSE)*$E3039</f>
        <v>0</v>
      </c>
      <c r="S3035" s="5">
        <f t="shared" ca="1" si="1513"/>
        <v>693.93709073547825</v>
      </c>
      <c r="T3035" s="5">
        <f ca="1">VLOOKUP(CONCATENATE($F3035," ",$G3035),AllocFactorMatrix,(T$4+1),FALSE)*$E3039</f>
        <v>20.854312531446013</v>
      </c>
      <c r="U3035" s="5">
        <f ca="1">VLOOKUP(CONCATENATE($F3035," ",$G3035),AllocFactorMatrix,(U$4+1),FALSE)*$E3039</f>
        <v>336.33287103240554</v>
      </c>
      <c r="V3035" s="5">
        <f ca="1">VLOOKUP(CONCATENATE($F3035," ",$G3035),AllocFactorMatrix,(V$4+1),FALSE)*$E3039</f>
        <v>0</v>
      </c>
      <c r="W3035" s="5">
        <f ca="1">VLOOKUP(CONCATENATE($F3035," ",$G3035),AllocFactorMatrix,(W$4+1),FALSE)*$E3039</f>
        <v>0</v>
      </c>
      <c r="X3035" s="5">
        <f t="shared" ca="1" si="1514"/>
        <v>357.18718356385153</v>
      </c>
      <c r="Y3035" s="5">
        <f ca="1">VLOOKUP(CONCATENATE($F3035," ",$G3035),AllocFactorMatrix,(Y$4+1),FALSE)*$E3039</f>
        <v>176.39950372342642</v>
      </c>
      <c r="Z3035" s="5">
        <f ca="1">VLOOKUP(CONCATENATE($F3035," ",$G3035),AllocFactorMatrix,(Z$4+1),FALSE)*$E3039</f>
        <v>2.9430342402062295</v>
      </c>
      <c r="AA3035" s="5">
        <f t="shared" ca="1" si="1445"/>
        <v>179.34253796363265</v>
      </c>
      <c r="AB3035" s="5">
        <f ca="1">VLOOKUP(CONCATENATE($F3035," ",$G3035),AllocFactorMatrix,(AB$4+1),FALSE)*$E3039</f>
        <v>2.3843508629422305</v>
      </c>
      <c r="AC3035" s="5">
        <f ca="1">VLOOKUP(CONCATENATE($F3035," ",$G3035),AllocFactorMatrix,(AC$4+1),FALSE)*$E3039</f>
        <v>8.1684547995912311</v>
      </c>
      <c r="AD3035" s="5">
        <f ca="1">VLOOKUP(CONCATENATE($F3035," ",$G3035),AllocFactorMatrix,(AD$4+1),FALSE)*$E3039</f>
        <v>1.7608569612678644</v>
      </c>
    </row>
    <row r="3036" spans="1:30" hidden="1" outlineLevel="1">
      <c r="D3036" s="7"/>
      <c r="E3036" s="51"/>
      <c r="F3036" s="52" t="str">
        <f>F3039</f>
        <v>RB_GUP</v>
      </c>
      <c r="G3036" s="55" t="str">
        <f>$G$12</f>
        <v>DISTSEC</v>
      </c>
      <c r="H3036" s="4">
        <f t="shared" ca="1" si="1443"/>
        <v>3509.4808918449025</v>
      </c>
      <c r="I3036" s="5">
        <f ca="1">VLOOKUP(CONCATENATE($F3036," ",$G3036),AllocFactorMatrix,(I$4+1),FALSE)*$E3039</f>
        <v>2624.0439572082228</v>
      </c>
      <c r="J3036" s="5">
        <f ca="1">VLOOKUP(CONCATENATE($F3036," ",$G3036),AllocFactorMatrix,(J$4+1),FALSE)*$E3039</f>
        <v>126.50599548440454</v>
      </c>
      <c r="K3036" s="5">
        <f ca="1">VLOOKUP(CONCATENATE($F3036," ",$G3036),AllocFactorMatrix,(K$4+1),FALSE)*$E3039</f>
        <v>381.72130815964084</v>
      </c>
      <c r="L3036" s="5">
        <f ca="1">VLOOKUP(CONCATENATE($F3036," ",$G3036),AllocFactorMatrix,(L$4+1),FALSE)*$E3039</f>
        <v>0</v>
      </c>
      <c r="M3036" s="5">
        <f ca="1">VLOOKUP(CONCATENATE($F3036," ",$G3036),AllocFactorMatrix,(M$4+1),FALSE)*$E3039</f>
        <v>0</v>
      </c>
      <c r="N3036" s="5">
        <f t="shared" ca="1" si="1444"/>
        <v>381.72130815964084</v>
      </c>
      <c r="O3036" s="5">
        <f ca="1">VLOOKUP(CONCATENATE($F3036," ",$G3036),AllocFactorMatrix,(O$4+1),FALSE)*$E3039</f>
        <v>243.23430330951825</v>
      </c>
      <c r="P3036" s="5">
        <f ca="1">VLOOKUP(CONCATENATE($F3036," ",$G3036),AllocFactorMatrix,(P$4+1),FALSE)*$E3039</f>
        <v>0</v>
      </c>
      <c r="Q3036" s="5">
        <f ca="1">VLOOKUP(CONCATENATE($F3036," ",$G3036),AllocFactorMatrix,(Q$4+1),FALSE)*$E3039</f>
        <v>0</v>
      </c>
      <c r="R3036" s="5">
        <f ca="1">VLOOKUP(CONCATENATE($F3036," ",$G3036),AllocFactorMatrix,(R$4+1),FALSE)*$E3039</f>
        <v>0</v>
      </c>
      <c r="S3036" s="5">
        <f t="shared" ca="1" si="1513"/>
        <v>243.23430330951825</v>
      </c>
      <c r="T3036" s="5">
        <f ca="1">VLOOKUP(CONCATENATE($F3036," ",$G3036),AllocFactorMatrix,(T$4+1),FALSE)*$E3039</f>
        <v>6.5765452884146534</v>
      </c>
      <c r="U3036" s="5">
        <f ca="1">VLOOKUP(CONCATENATE($F3036," ",$G3036),AllocFactorMatrix,(U$4+1),FALSE)*$E3039</f>
        <v>0</v>
      </c>
      <c r="V3036" s="5">
        <f ca="1">VLOOKUP(CONCATENATE($F3036," ",$G3036),AllocFactorMatrix,(V$4+1),FALSE)*$E3039</f>
        <v>0</v>
      </c>
      <c r="W3036" s="5">
        <f ca="1">VLOOKUP(CONCATENATE($F3036," ",$G3036),AllocFactorMatrix,(W$4+1),FALSE)*$E3039</f>
        <v>0</v>
      </c>
      <c r="X3036" s="5">
        <f t="shared" ca="1" si="1514"/>
        <v>6.5765452884146534</v>
      </c>
      <c r="Y3036" s="5">
        <f ca="1">VLOOKUP(CONCATENATE($F3036," ",$G3036),AllocFactorMatrix,(Y$4+1),FALSE)*$E3039</f>
        <v>89.715535961701619</v>
      </c>
      <c r="Z3036" s="5">
        <f ca="1">VLOOKUP(CONCATENATE($F3036," ",$G3036),AllocFactorMatrix,(Z$4+1),FALSE)*$E3039</f>
        <v>0</v>
      </c>
      <c r="AA3036" s="5">
        <f t="shared" ca="1" si="1445"/>
        <v>89.715535961701619</v>
      </c>
      <c r="AB3036" s="5">
        <f ca="1">VLOOKUP(CONCATENATE($F3036," ",$G3036),AllocFactorMatrix,(AB$4+1),FALSE)*$E3039</f>
        <v>0.93098100271568573</v>
      </c>
      <c r="AC3036" s="5">
        <f ca="1">VLOOKUP(CONCATENATE($F3036," ",$G3036),AllocFactorMatrix,(AC$4+1),FALSE)*$E3039</f>
        <v>31.610385738361835</v>
      </c>
      <c r="AD3036" s="5">
        <f ca="1">VLOOKUP(CONCATENATE($F3036," ",$G3036),AllocFactorMatrix,(AD$4+1),FALSE)*$E3039</f>
        <v>5.1418796919220187</v>
      </c>
    </row>
    <row r="3037" spans="1:30" hidden="1" outlineLevel="1">
      <c r="D3037" s="7"/>
      <c r="E3037" s="51"/>
      <c r="F3037" s="52" t="str">
        <f>F3039</f>
        <v>RB_GUP</v>
      </c>
      <c r="G3037" s="55" t="str">
        <f>$G$13</f>
        <v>ENERGY</v>
      </c>
      <c r="H3037" s="4">
        <f t="shared" ca="1" si="1443"/>
        <v>107.87049640006374</v>
      </c>
      <c r="I3037" s="5">
        <f ca="1">VLOOKUP(CONCATENATE($F3037," ",$G3037),AllocFactorMatrix,(I$4+1),FALSE)*$E3039</f>
        <v>40.475932325387042</v>
      </c>
      <c r="J3037" s="5">
        <f ca="1">VLOOKUP(CONCATENATE($F3037," ",$G3037),AllocFactorMatrix,(J$4+1),FALSE)*$E3039</f>
        <v>2.6231019618512814</v>
      </c>
      <c r="K3037" s="5">
        <f ca="1">VLOOKUP(CONCATENATE($F3037," ",$G3037),AllocFactorMatrix,(K$4+1),FALSE)*$E3039</f>
        <v>8.8007914360503996</v>
      </c>
      <c r="L3037" s="5">
        <f ca="1">VLOOKUP(CONCATENATE($F3037," ",$G3037),AllocFactorMatrix,(L$4+1),FALSE)*$E3039</f>
        <v>0.27970913168841849</v>
      </c>
      <c r="M3037" s="5">
        <f ca="1">VLOOKUP(CONCATENATE($F3037," ",$G3037),AllocFactorMatrix,(M$4+1),FALSE)*$E3039</f>
        <v>2.5785912083192825E-2</v>
      </c>
      <c r="N3037" s="5">
        <f t="shared" ca="1" si="1444"/>
        <v>9.1062864798220104</v>
      </c>
      <c r="O3037" s="5">
        <f ca="1">VLOOKUP(CONCATENATE($F3037," ",$G3037),AllocFactorMatrix,(O$4+1),FALSE)*$E3039</f>
        <v>8.0238043519678541</v>
      </c>
      <c r="P3037" s="5">
        <f ca="1">VLOOKUP(CONCATENATE($F3037," ",$G3037),AllocFactorMatrix,(P$4+1),FALSE)*$E3039</f>
        <v>1.4874589354928847</v>
      </c>
      <c r="Q3037" s="5">
        <f ca="1">VLOOKUP(CONCATENATE($F3037," ",$G3037),AllocFactorMatrix,(Q$4+1),FALSE)*$E3039</f>
        <v>0.67586326739781888</v>
      </c>
      <c r="R3037" s="5">
        <f ca="1">VLOOKUP(CONCATENATE($F3037," ",$G3037),AllocFactorMatrix,(R$4+1),FALSE)*$E3039</f>
        <v>3.1315542029700515E-2</v>
      </c>
      <c r="S3037" s="5">
        <f t="shared" ca="1" si="1513"/>
        <v>10.218442096888259</v>
      </c>
      <c r="T3037" s="5">
        <f ca="1">VLOOKUP(CONCATENATE($F3037," ",$G3037),AllocFactorMatrix,(T$4+1),FALSE)*$E3039</f>
        <v>0.30748738784622526</v>
      </c>
      <c r="U3037" s="5">
        <f ca="1">VLOOKUP(CONCATENATE($F3037," ",$G3037),AllocFactorMatrix,(U$4+1),FALSE)*$E3039</f>
        <v>5.3990178899927548</v>
      </c>
      <c r="V3037" s="5">
        <f ca="1">VLOOKUP(CONCATENATE($F3037," ",$G3037),AllocFactorMatrix,(V$4+1),FALSE)*$E3039</f>
        <v>30.653382021261461</v>
      </c>
      <c r="W3037" s="5">
        <f ca="1">VLOOKUP(CONCATENATE($F3037," ",$G3037),AllocFactorMatrix,(W$4+1),FALSE)*$E3039</f>
        <v>5.8156640015008207</v>
      </c>
      <c r="X3037" s="5">
        <f t="shared" ca="1" si="1514"/>
        <v>42.175551300601263</v>
      </c>
      <c r="Y3037" s="5">
        <f ca="1">VLOOKUP(CONCATENATE($F3037," ",$G3037),AllocFactorMatrix,(Y$4+1),FALSE)*$E3039</f>
        <v>2.1738904642505141</v>
      </c>
      <c r="Z3037" s="5">
        <f ca="1">VLOOKUP(CONCATENATE($F3037," ",$G3037),AllocFactorMatrix,(Z$4+1),FALSE)*$E3039</f>
        <v>3.5387471240777554E-2</v>
      </c>
      <c r="AA3037" s="5">
        <f t="shared" ca="1" si="1445"/>
        <v>2.2092779354912917</v>
      </c>
      <c r="AB3037" s="5">
        <f ca="1">VLOOKUP(CONCATENATE($F3037," ",$G3037),AllocFactorMatrix,(AB$4+1),FALSE)*$E3039</f>
        <v>3.9471877587265697E-2</v>
      </c>
      <c r="AC3037" s="5">
        <f ca="1">VLOOKUP(CONCATENATE($F3037," ",$G3037),AllocFactorMatrix,(AC$4+1),FALSE)*$E3039</f>
        <v>0.85352649677311643</v>
      </c>
      <c r="AD3037" s="5">
        <f ca="1">VLOOKUP(CONCATENATE($F3037," ",$G3037),AllocFactorMatrix,(AD$4+1),FALSE)*$E3039</f>
        <v>0.16890592566221127</v>
      </c>
    </row>
    <row r="3038" spans="1:30" hidden="1" outlineLevel="1">
      <c r="D3038" s="7"/>
      <c r="E3038" s="51"/>
      <c r="F3038" s="52" t="str">
        <f>F3039</f>
        <v>RB_GUP</v>
      </c>
      <c r="G3038" s="55" t="str">
        <f>$G$14</f>
        <v>CUSTOMER</v>
      </c>
      <c r="H3038" s="4">
        <f t="shared" ca="1" si="1443"/>
        <v>1689.4149038807032</v>
      </c>
      <c r="I3038" s="5">
        <f ca="1">VLOOKUP(CONCATENATE($F3038," ",$G3038),AllocFactorMatrix,(I$4+1),FALSE)*$E3039</f>
        <v>790.03571281328482</v>
      </c>
      <c r="J3038" s="5">
        <f ca="1">VLOOKUP(CONCATENATE($F3038," ",$G3038),AllocFactorMatrix,(J$4+1),FALSE)*$E3039</f>
        <v>206.97627610961155</v>
      </c>
      <c r="K3038" s="5">
        <f ca="1">VLOOKUP(CONCATENATE($F3038," ",$G3038),AllocFactorMatrix,(K$4+1),FALSE)*$E3039</f>
        <v>58.754632182237202</v>
      </c>
      <c r="L3038" s="5">
        <f ca="1">VLOOKUP(CONCATENATE($F3038," ",$G3038),AllocFactorMatrix,(L$4+1),FALSE)*$E3039</f>
        <v>18.965670396318462</v>
      </c>
      <c r="M3038" s="5">
        <f ca="1">VLOOKUP(CONCATENATE($F3038," ",$G3038),AllocFactorMatrix,(M$4+1),FALSE)*$E3039</f>
        <v>3.0785102485722597</v>
      </c>
      <c r="N3038" s="5">
        <f t="shared" ca="1" si="1444"/>
        <v>80.798812827127918</v>
      </c>
      <c r="O3038" s="5">
        <f ca="1">VLOOKUP(CONCATENATE($F3038," ",$G3038),AllocFactorMatrix,(O$4+1),FALSE)*$E3039</f>
        <v>16.673708778959146</v>
      </c>
      <c r="P3038" s="5">
        <f ca="1">VLOOKUP(CONCATENATE($F3038," ",$G3038),AllocFactorMatrix,(P$4+1),FALSE)*$E3039</f>
        <v>4.9372922887860851</v>
      </c>
      <c r="Q3038" s="5">
        <f ca="1">VLOOKUP(CONCATENATE($F3038," ",$G3038),AllocFactorMatrix,(Q$4+1),FALSE)*$E3039</f>
        <v>10.724968765218764</v>
      </c>
      <c r="R3038" s="5">
        <f ca="1">VLOOKUP(CONCATENATE($F3038," ",$G3038),AllocFactorMatrix,(R$4+1),FALSE)*$E3039</f>
        <v>1.8846338032066547</v>
      </c>
      <c r="S3038" s="5">
        <f t="shared" ca="1" si="1513"/>
        <v>34.220603636170651</v>
      </c>
      <c r="T3038" s="5">
        <f ca="1">VLOOKUP(CONCATENATE($F3038," ",$G3038),AllocFactorMatrix,(T$4+1),FALSE)*$E3039</f>
        <v>0.11475945760957189</v>
      </c>
      <c r="U3038" s="5">
        <f ca="1">VLOOKUP(CONCATENATE($F3038," ",$G3038),AllocFactorMatrix,(U$4+1),FALSE)*$E3039</f>
        <v>2.9291921488421755</v>
      </c>
      <c r="V3038" s="5">
        <f ca="1">VLOOKUP(CONCATENATE($F3038," ",$G3038),AllocFactorMatrix,(V$4+1),FALSE)*$E3039</f>
        <v>15.772209622296595</v>
      </c>
      <c r="W3038" s="5">
        <f ca="1">VLOOKUP(CONCATENATE($F3038," ",$G3038),AllocFactorMatrix,(W$4+1),FALSE)*$E3039</f>
        <v>2.8269819440492991</v>
      </c>
      <c r="X3038" s="5">
        <f t="shared" ca="1" si="1514"/>
        <v>21.643143172797643</v>
      </c>
      <c r="Y3038" s="5">
        <f ca="1">VLOOKUP(CONCATENATE($F3038," ",$G3038),AllocFactorMatrix,(Y$4+1),FALSE)*$E3039</f>
        <v>4.6157052466630981</v>
      </c>
      <c r="Z3038" s="5">
        <f ca="1">VLOOKUP(CONCATENATE($F3038," ",$G3038),AllocFactorMatrix,(Z$4+1),FALSE)*$E3039</f>
        <v>8.3672977513489552E-2</v>
      </c>
      <c r="AA3038" s="5">
        <f t="shared" ca="1" si="1445"/>
        <v>4.6993782241765878</v>
      </c>
      <c r="AB3038" s="5">
        <f ca="1">VLOOKUP(CONCATENATE($F3038," ",$G3038),AllocFactorMatrix,(AB$4+1),FALSE)*$E3039</f>
        <v>8.6644279637661983E-2</v>
      </c>
      <c r="AC3038" s="5">
        <f ca="1">VLOOKUP(CONCATENATE($F3038," ",$G3038),AllocFactorMatrix,(AC$4+1),FALSE)*$E3039</f>
        <v>490.85027797893628</v>
      </c>
      <c r="AD3038" s="5">
        <f ca="1">VLOOKUP(CONCATENATE($F3038," ",$G3038),AllocFactorMatrix,(AD$4+1),FALSE)*$E3039</f>
        <v>60.10405483896006</v>
      </c>
    </row>
    <row r="3039" spans="1:30" s="55" customFormat="1" collapsed="1">
      <c r="A3039" s="56"/>
      <c r="B3039" s="111"/>
      <c r="D3039" s="55" t="s">
        <v>288</v>
      </c>
      <c r="E3039" s="61">
        <v>33146</v>
      </c>
      <c r="F3039" s="57" t="s">
        <v>74</v>
      </c>
      <c r="G3039" s="55" t="str">
        <f>$G$15</f>
        <v>TOTAL</v>
      </c>
      <c r="H3039" s="60">
        <f t="shared" ca="1" si="1443"/>
        <v>33146.000000000007</v>
      </c>
      <c r="I3039" s="62">
        <f ca="1">VLOOKUP(CONCATENATE($F3039," ",$G3039),AllocFactorMatrix,(I$4+1),FALSE)*$E3039</f>
        <v>18357.877094323569</v>
      </c>
      <c r="J3039" s="62">
        <f ca="1">VLOOKUP(CONCATENATE($F3039," ",$G3039),AllocFactorMatrix,(J$4+1),FALSE)*$E3039</f>
        <v>1061.5152148450818</v>
      </c>
      <c r="K3039" s="62">
        <f ca="1">VLOOKUP(CONCATENATE($F3039," ",$G3039),AllocFactorMatrix,(K$4+1),FALSE)*$E3039</f>
        <v>3098.6886294027627</v>
      </c>
      <c r="L3039" s="62">
        <f ca="1">VLOOKUP(CONCATENATE($F3039," ",$G3039),AllocFactorMatrix,(L$4+1),FALSE)*$E3039</f>
        <v>102.11916395733239</v>
      </c>
      <c r="M3039" s="62">
        <f ca="1">VLOOKUP(CONCATENATE($F3039," ",$G3039),AllocFactorMatrix,(M$4+1),FALSE)*$E3039</f>
        <v>8.7356350179820694</v>
      </c>
      <c r="N3039" s="62">
        <f t="shared" ca="1" si="1444"/>
        <v>3209.5434283780774</v>
      </c>
      <c r="O3039" s="62">
        <f ca="1">VLOOKUP(CONCATENATE($F3039," ",$G3039),AllocFactorMatrix,(O$4+1),FALSE)*$E3039</f>
        <v>2273.2481422527999</v>
      </c>
      <c r="P3039" s="62">
        <f ca="1">VLOOKUP(CONCATENATE($F3039," ",$G3039),AllocFactorMatrix,(P$4+1),FALSE)*$E3039</f>
        <v>379.98604672488057</v>
      </c>
      <c r="Q3039" s="62">
        <f ca="1">VLOOKUP(CONCATENATE($F3039," ",$G3039),AllocFactorMatrix,(Q$4+1),FALSE)*$E3039</f>
        <v>133.5264474420762</v>
      </c>
      <c r="R3039" s="62">
        <f ca="1">VLOOKUP(CONCATENATE($F3039," ",$G3039),AllocFactorMatrix,(R$4+1),FALSE)*$E3039</f>
        <v>6.9303201872288378</v>
      </c>
      <c r="S3039" s="62">
        <f t="shared" ca="1" si="1513"/>
        <v>2793.6909566069853</v>
      </c>
      <c r="T3039" s="62">
        <f ca="1">VLOOKUP(CONCATENATE($F3039," ",$G3039),AllocFactorMatrix,(T$4+1),FALSE)*$E3039</f>
        <v>77.467586562438171</v>
      </c>
      <c r="U3039" s="62">
        <f ca="1">VLOOKUP(CONCATENATE($F3039," ",$G3039),AllocFactorMatrix,(U$4+1),FALSE)*$E3039</f>
        <v>1156.612868441189</v>
      </c>
      <c r="V3039" s="62">
        <f ca="1">VLOOKUP(CONCATENATE($F3039," ",$G3039),AllocFactorMatrix,(V$4+1),FALSE)*$E3039</f>
        <v>4429.8910991016637</v>
      </c>
      <c r="W3039" s="62">
        <f ca="1">VLOOKUP(CONCATENATE($F3039," ",$G3039),AllocFactorMatrix,(W$4+1),FALSE)*$E3039</f>
        <v>731.18989493032211</v>
      </c>
      <c r="X3039" s="62">
        <f t="shared" ca="1" si="1514"/>
        <v>6395.1614490356133</v>
      </c>
      <c r="Y3039" s="62">
        <f ca="1">VLOOKUP(CONCATENATE($F3039," ",$G3039),AllocFactorMatrix,(Y$4+1),FALSE)*$E3039</f>
        <v>708.49827457006586</v>
      </c>
      <c r="Z3039" s="62">
        <f ca="1">VLOOKUP(CONCATENATE($F3039," ",$G3039),AllocFactorMatrix,(Z$4+1),FALSE)*$E3039</f>
        <v>10.355822169393109</v>
      </c>
      <c r="AA3039" s="62">
        <f t="shared" ca="1" si="1445"/>
        <v>718.85409673945901</v>
      </c>
      <c r="AB3039" s="62">
        <f ca="1">VLOOKUP(CONCATENATE($F3039," ",$G3039),AllocFactorMatrix,(AB$4+1),FALSE)*$E3039</f>
        <v>9.1048186908288038</v>
      </c>
      <c r="AC3039" s="62">
        <f ca="1">VLOOKUP(CONCATENATE($F3039," ",$G3039),AllocFactorMatrix,(AC$4+1),FALSE)*$E3039</f>
        <v>532.79445893907757</v>
      </c>
      <c r="AD3039" s="62">
        <f ca="1">VLOOKUP(CONCATENATE($F3039," ",$G3039),AllocFactorMatrix,(AD$4+1),FALSE)*$E3039</f>
        <v>67.458482441311432</v>
      </c>
    </row>
    <row r="3040" spans="1:30" hidden="1" outlineLevel="1">
      <c r="D3040" s="7"/>
      <c r="E3040" s="51"/>
      <c r="F3040" s="52" t="str">
        <f>F3047</f>
        <v>LABOR_M</v>
      </c>
      <c r="G3040" s="55" t="str">
        <f>$G$8</f>
        <v>PRODUCTION</v>
      </c>
      <c r="H3040" s="4">
        <f t="shared" ref="H3040:H3047" ca="1" si="1515">SUBTOTAL(9,I3040:AD3040)</f>
        <v>-1018812.2750204819</v>
      </c>
      <c r="I3040" s="5">
        <f ca="1">VLOOKUP(CONCATENATE($F3040," ",$G3040),AllocFactorMatrix,(I$4+1),FALSE)*$E3047</f>
        <v>-501849.59714378696</v>
      </c>
      <c r="J3040" s="5">
        <f ca="1">VLOOKUP(CONCATENATE($F3040," ",$G3040),AllocFactorMatrix,(J$4+1),FALSE)*$E3047</f>
        <v>-24808.218807832087</v>
      </c>
      <c r="K3040" s="5">
        <f ca="1">VLOOKUP(CONCATENATE($F3040," ",$G3040),AllocFactorMatrix,(K$4+1),FALSE)*$E3047</f>
        <v>-90871.083714587803</v>
      </c>
      <c r="L3040" s="5">
        <f ca="1">VLOOKUP(CONCATENATE($F3040," ",$G3040),AllocFactorMatrix,(L$4+1),FALSE)*$E3047</f>
        <v>-2860.299086845087</v>
      </c>
      <c r="M3040" s="5">
        <f ca="1">VLOOKUP(CONCATENATE($F3040," ",$G3040),AllocFactorMatrix,(M$4+1),FALSE)*$E3047</f>
        <v>-268.22969588665256</v>
      </c>
      <c r="N3040" s="5">
        <f t="shared" ref="N3040:N3047" ca="1" si="1516">SUBTOTAL(9,K3040:M3040)</f>
        <v>-93999.61249731954</v>
      </c>
      <c r="O3040" s="5">
        <f ca="1">VLOOKUP(CONCATENATE($F3040," ",$G3040),AllocFactorMatrix,(O$4+1),FALSE)*$E3047</f>
        <v>-69076.15959820339</v>
      </c>
      <c r="P3040" s="5">
        <f ca="1">VLOOKUP(CONCATENATE($F3040," ",$G3040),AllocFactorMatrix,(P$4+1),FALSE)*$E3047</f>
        <v>-12870.900994398065</v>
      </c>
      <c r="Q3040" s="5">
        <f ca="1">VLOOKUP(CONCATENATE($F3040," ",$G3040),AllocFactorMatrix,(Q$4+1),FALSE)*$E3047</f>
        <v>-5816.1205031857908</v>
      </c>
      <c r="R3040" s="5">
        <f ca="1">VLOOKUP(CONCATENATE($F3040," ",$G3040),AllocFactorMatrix,(R$4+1),FALSE)*$E3047</f>
        <v>-261.54443771656662</v>
      </c>
      <c r="S3040" s="5">
        <f ca="1">SUBTOTAL(9,O3040:R3040)</f>
        <v>-88024.725533503821</v>
      </c>
      <c r="T3040" s="5">
        <f ca="1">VLOOKUP(CONCATENATE($F3040," ",$G3040),AllocFactorMatrix,(T$4+1),FALSE)*$E3047</f>
        <v>-2413.0071822108021</v>
      </c>
      <c r="U3040" s="5">
        <f ca="1">VLOOKUP(CONCATENATE($F3040," ",$G3040),AllocFactorMatrix,(U$4+1),FALSE)*$E3047</f>
        <v>-39488.45140426905</v>
      </c>
      <c r="V3040" s="5">
        <f ca="1">VLOOKUP(CONCATENATE($F3040," ",$G3040),AllocFactorMatrix,(V$4+1),FALSE)*$E3047</f>
        <v>-208697.57523560768</v>
      </c>
      <c r="W3040" s="5">
        <f ca="1">VLOOKUP(CONCATENATE($F3040," ",$G3040),AllocFactorMatrix,(W$4+1),FALSE)*$E3047</f>
        <v>-37687.323078857662</v>
      </c>
      <c r="X3040" s="5">
        <f ca="1">SUBTOTAL(9,T3040:W3040)</f>
        <v>-288286.35690094519</v>
      </c>
      <c r="Y3040" s="5">
        <f ca="1">VLOOKUP(CONCATENATE($F3040," ",$G3040),AllocFactorMatrix,(Y$4+1),FALSE)*$E3047</f>
        <v>-21213.179002522309</v>
      </c>
      <c r="Z3040" s="5">
        <f ca="1">VLOOKUP(CONCATENATE($F3040," ",$G3040),AllocFactorMatrix,(Z$4+1),FALSE)*$E3047</f>
        <v>-355.31263964715168</v>
      </c>
      <c r="AA3040" s="5">
        <f t="shared" ref="AA3040:AA3047" ca="1" si="1517">SUBTOTAL(9,Y3040:Z3040)</f>
        <v>-21568.491642169462</v>
      </c>
      <c r="AB3040" s="5">
        <f ca="1">VLOOKUP(CONCATENATE($F3040," ",$G3040),AllocFactorMatrix,(AB$4+1),FALSE)*$E3047</f>
        <v>-275.27249492487772</v>
      </c>
      <c r="AC3040" s="5">
        <f ca="1">VLOOKUP(CONCATENATE($F3040," ",$G3040),AllocFactorMatrix,(AC$4+1),FALSE)*$E3047</f>
        <v>0</v>
      </c>
      <c r="AD3040" s="5">
        <f ca="1">VLOOKUP(CONCATENATE($F3040," ",$G3040),AllocFactorMatrix,(AD$4+1),FALSE)*$E3047</f>
        <v>0</v>
      </c>
    </row>
    <row r="3041" spans="4:30" hidden="1" outlineLevel="1">
      <c r="D3041" s="7"/>
      <c r="E3041" s="51"/>
      <c r="F3041" s="52" t="str">
        <f>F3047</f>
        <v>LABOR_M</v>
      </c>
      <c r="G3041" s="55" t="str">
        <f>$G$9</f>
        <v>BULKTRAN</v>
      </c>
      <c r="H3041" s="4">
        <f t="shared" ca="1" si="1515"/>
        <v>-3722.5547840826125</v>
      </c>
      <c r="I3041" s="5">
        <f ca="1">VLOOKUP(CONCATENATE($F3041," ",$G3041),AllocFactorMatrix,(I$4+1),FALSE)*$E3047</f>
        <v>-1833.667167683054</v>
      </c>
      <c r="J3041" s="5">
        <f ca="1">VLOOKUP(CONCATENATE($F3041," ",$G3041),AllocFactorMatrix,(J$4+1),FALSE)*$E3047</f>
        <v>-90.644720202067646</v>
      </c>
      <c r="K3041" s="5">
        <f ca="1">VLOOKUP(CONCATENATE($F3041," ",$G3041),AllocFactorMatrix,(K$4+1),FALSE)*$E3047</f>
        <v>-332.02641518007812</v>
      </c>
      <c r="L3041" s="5">
        <f ca="1">VLOOKUP(CONCATENATE($F3041," ",$G3041),AllocFactorMatrix,(L$4+1),FALSE)*$E3047</f>
        <v>-10.4510127240352</v>
      </c>
      <c r="M3041" s="5">
        <f ca="1">VLOOKUP(CONCATENATE($F3041," ",$G3041),AllocFactorMatrix,(M$4+1),FALSE)*$E3047</f>
        <v>-0.98006253177093849</v>
      </c>
      <c r="N3041" s="5">
        <f t="shared" ca="1" si="1516"/>
        <v>-343.45749043588427</v>
      </c>
      <c r="O3041" s="5">
        <f ca="1">VLOOKUP(CONCATENATE($F3041," ",$G3041),AllocFactorMatrix,(O$4+1),FALSE)*$E3047</f>
        <v>-252.39172581933866</v>
      </c>
      <c r="P3041" s="5">
        <f ca="1">VLOOKUP(CONCATENATE($F3041," ",$G3041),AllocFactorMatrix,(P$4+1),FALSE)*$E3047</f>
        <v>-47.027931687598638</v>
      </c>
      <c r="Q3041" s="5">
        <f ca="1">VLOOKUP(CONCATENATE($F3041," ",$G3041),AllocFactorMatrix,(Q$4+1),FALSE)*$E3047</f>
        <v>-21.251046669515219</v>
      </c>
      <c r="R3041" s="5">
        <f ca="1">VLOOKUP(CONCATENATE($F3041," ",$G3041),AllocFactorMatrix,(R$4+1),FALSE)*$E3047</f>
        <v>-0.95563581411740339</v>
      </c>
      <c r="S3041" s="5">
        <f t="shared" ref="S3041:S3047" ca="1" si="1518">SUBTOTAL(9,O3041:R3041)</f>
        <v>-321.62633999056993</v>
      </c>
      <c r="T3041" s="5">
        <f ca="1">VLOOKUP(CONCATENATE($F3041," ",$G3041),AllocFactorMatrix,(T$4+1),FALSE)*$E3047</f>
        <v>-8.8166894435816889</v>
      </c>
      <c r="U3041" s="5">
        <f ca="1">VLOOKUP(CONCATENATE($F3041," ",$G3041),AllocFactorMatrix,(U$4+1),FALSE)*$E3047</f>
        <v>-144.2836205404183</v>
      </c>
      <c r="V3041" s="5">
        <f ca="1">VLOOKUP(CONCATENATE($F3041," ",$G3041),AllocFactorMatrix,(V$4+1),FALSE)*$E3047</f>
        <v>-762.54298870136222</v>
      </c>
      <c r="W3041" s="5">
        <f ca="1">VLOOKUP(CONCATENATE($F3041," ",$G3041),AllocFactorMatrix,(W$4+1),FALSE)*$E3047</f>
        <v>-137.70262517071484</v>
      </c>
      <c r="X3041" s="5">
        <f t="shared" ref="X3041:X3047" ca="1" si="1519">SUBTOTAL(9,T3041:W3041)</f>
        <v>-1053.345923856077</v>
      </c>
      <c r="Y3041" s="5">
        <f ca="1">VLOOKUP(CONCATENATE($F3041," ",$G3041),AllocFactorMatrix,(Y$4+1),FALSE)*$E3047</f>
        <v>-77.509098503797205</v>
      </c>
      <c r="Z3041" s="5">
        <f ca="1">VLOOKUP(CONCATENATE($F3041," ",$G3041),AllocFactorMatrix,(Z$4+1),FALSE)*$E3047</f>
        <v>-1.2982477724239585</v>
      </c>
      <c r="AA3041" s="5">
        <f t="shared" ca="1" si="1517"/>
        <v>-78.807346276221168</v>
      </c>
      <c r="AB3041" s="5">
        <f ca="1">VLOOKUP(CONCATENATE($F3041," ",$G3041),AllocFactorMatrix,(AB$4+1),FALSE)*$E3047</f>
        <v>-1.0057956387386082</v>
      </c>
      <c r="AC3041" s="5">
        <f ca="1">VLOOKUP(CONCATENATE($F3041," ",$G3041),AllocFactorMatrix,(AC$4+1),FALSE)*$E3047</f>
        <v>0</v>
      </c>
      <c r="AD3041" s="5">
        <f ca="1">VLOOKUP(CONCATENATE($F3041," ",$G3041),AllocFactorMatrix,(AD$4+1),FALSE)*$E3047</f>
        <v>0</v>
      </c>
    </row>
    <row r="3042" spans="4:30" hidden="1" outlineLevel="1">
      <c r="D3042" s="7"/>
      <c r="E3042" s="51"/>
      <c r="F3042" s="52" t="str">
        <f>F3047</f>
        <v>LABOR_M</v>
      </c>
      <c r="G3042" s="55" t="str">
        <f>$G$10</f>
        <v>SUBTRAN</v>
      </c>
      <c r="H3042" s="4">
        <f t="shared" ca="1" si="1515"/>
        <v>-818.80764617554621</v>
      </c>
      <c r="I3042" s="5">
        <f ca="1">VLOOKUP(CONCATENATE($F3042," ",$G3042),AllocFactorMatrix,(I$4+1),FALSE)*$E3047</f>
        <v>-398.65077625773642</v>
      </c>
      <c r="J3042" s="5">
        <f ca="1">VLOOKUP(CONCATENATE($F3042," ",$G3042),AllocFactorMatrix,(J$4+1),FALSE)*$E3047</f>
        <v>-19.239407959328211</v>
      </c>
      <c r="K3042" s="5">
        <f ca="1">VLOOKUP(CONCATENATE($F3042," ",$G3042),AllocFactorMatrix,(K$4+1),FALSE)*$E3047</f>
        <v>-69.992025437811122</v>
      </c>
      <c r="L3042" s="5">
        <f ca="1">VLOOKUP(CONCATENATE($F3042," ",$G3042),AllocFactorMatrix,(L$4+1),FALSE)*$E3047</f>
        <v>-2.1619878118163678</v>
      </c>
      <c r="M3042" s="5">
        <f ca="1">VLOOKUP(CONCATENATE($F3042," ",$G3042),AllocFactorMatrix,(M$4+1),FALSE)*$E3047</f>
        <v>-0.26926414792096731</v>
      </c>
      <c r="N3042" s="5">
        <f t="shared" ca="1" si="1516"/>
        <v>-72.42327739754846</v>
      </c>
      <c r="O3042" s="5">
        <f ca="1">VLOOKUP(CONCATENATE($F3042," ",$G3042),AllocFactorMatrix,(O$4+1),FALSE)*$E3047</f>
        <v>-52.880069180679399</v>
      </c>
      <c r="P3042" s="5">
        <f ca="1">VLOOKUP(CONCATENATE($F3042," ",$G3042),AllocFactorMatrix,(P$4+1),FALSE)*$E3047</f>
        <v>-9.8303431837078357</v>
      </c>
      <c r="Q3042" s="5">
        <f ca="1">VLOOKUP(CONCATENATE($F3042," ",$G3042),AllocFactorMatrix,(Q$4+1),FALSE)*$E3047</f>
        <v>-5.8491713266372063</v>
      </c>
      <c r="R3042" s="5">
        <f ca="1">VLOOKUP(CONCATENATE($F3042," ",$G3042),AllocFactorMatrix,(R$4+1),FALSE)*$E3047</f>
        <v>0</v>
      </c>
      <c r="S3042" s="5">
        <f t="shared" ca="1" si="1518"/>
        <v>-68.559583691024443</v>
      </c>
      <c r="T3042" s="5">
        <f ca="1">VLOOKUP(CONCATENATE($F3042," ",$G3042),AllocFactorMatrix,(T$4+1),FALSE)*$E3047</f>
        <v>-1.8464812179063563</v>
      </c>
      <c r="U3042" s="5">
        <f ca="1">VLOOKUP(CONCATENATE($F3042," ",$G3042),AllocFactorMatrix,(U$4+1),FALSE)*$E3047</f>
        <v>-30.227951775719344</v>
      </c>
      <c r="V3042" s="5">
        <f ca="1">VLOOKUP(CONCATENATE($F3042," ",$G3042),AllocFactorMatrix,(V$4+1),FALSE)*$E3047</f>
        <v>-210.58856098431806</v>
      </c>
      <c r="W3042" s="5">
        <f ca="1">VLOOKUP(CONCATENATE($F3042," ",$G3042),AllocFactorMatrix,(W$4+1),FALSE)*$E3047</f>
        <v>0</v>
      </c>
      <c r="X3042" s="5">
        <f t="shared" ca="1" si="1519"/>
        <v>-242.66299397794376</v>
      </c>
      <c r="Y3042" s="5">
        <f ca="1">VLOOKUP(CONCATENATE($F3042," ",$G3042),AllocFactorMatrix,(Y$4+1),FALSE)*$E3047</f>
        <v>-15.915351566793603</v>
      </c>
      <c r="Z3042" s="5">
        <f ca="1">VLOOKUP(CONCATENATE($F3042," ",$G3042),AllocFactorMatrix,(Z$4+1),FALSE)*$E3047</f>
        <v>-0.26530934300742548</v>
      </c>
      <c r="AA3042" s="5">
        <f t="shared" ca="1" si="1517"/>
        <v>-16.180660909801031</v>
      </c>
      <c r="AB3042" s="5">
        <f ca="1">VLOOKUP(CONCATENATE($F3042," ",$G3042),AllocFactorMatrix,(AB$4+1),FALSE)*$E3047</f>
        <v>-0.21252784347500939</v>
      </c>
      <c r="AC3042" s="5">
        <f ca="1">VLOOKUP(CONCATENATE($F3042," ",$G3042),AllocFactorMatrix,(AC$4+1),FALSE)*$E3047</f>
        <v>-0.72264010173467097</v>
      </c>
      <c r="AD3042" s="5">
        <f ca="1">VLOOKUP(CONCATENATE($F3042," ",$G3042),AllocFactorMatrix,(AD$4+1),FALSE)*$E3047</f>
        <v>-0.15577803695436868</v>
      </c>
    </row>
    <row r="3043" spans="4:30" hidden="1" outlineLevel="1">
      <c r="D3043" s="7"/>
      <c r="E3043" s="51"/>
      <c r="F3043" s="52" t="str">
        <f>F3047</f>
        <v>LABOR_M</v>
      </c>
      <c r="G3043" s="55" t="str">
        <f>$G$11</f>
        <v>DISTPRI</v>
      </c>
      <c r="H3043" s="4">
        <f t="shared" ca="1" si="1515"/>
        <v>-524608.81289854879</v>
      </c>
      <c r="I3043" s="5">
        <f ca="1">VLOOKUP(CONCATENATE($F3043," ",$G3043),AllocFactorMatrix,(I$4+1),FALSE)*$E3047</f>
        <v>-350618.44450263417</v>
      </c>
      <c r="J3043" s="5">
        <f ca="1">VLOOKUP(CONCATENATE($F3043," ",$G3043),AllocFactorMatrix,(J$4+1),FALSE)*$E3047</f>
        <v>-16527.238171453457</v>
      </c>
      <c r="K3043" s="5">
        <f ca="1">VLOOKUP(CONCATENATE($F3043," ",$G3043),AllocFactorMatrix,(K$4+1),FALSE)*$E3047</f>
        <v>-60011.416132708538</v>
      </c>
      <c r="L3043" s="5">
        <f ca="1">VLOOKUP(CONCATENATE($F3043," ",$G3043),AllocFactorMatrix,(L$4+1),FALSE)*$E3047</f>
        <v>-1854.6650239167896</v>
      </c>
      <c r="M3043" s="5">
        <f ca="1">VLOOKUP(CONCATENATE($F3043," ",$G3043),AllocFactorMatrix,(M$4+1),FALSE)*$E3047</f>
        <v>0</v>
      </c>
      <c r="N3043" s="5">
        <f t="shared" ca="1" si="1516"/>
        <v>-61866.081156625325</v>
      </c>
      <c r="O3043" s="5">
        <f ca="1">VLOOKUP(CONCATENATE($F3043," ",$G3043),AllocFactorMatrix,(O$4+1),FALSE)*$E3047</f>
        <v>-44998.073000857934</v>
      </c>
      <c r="P3043" s="5">
        <f ca="1">VLOOKUP(CONCATENATE($F3043," ",$G3043),AllocFactorMatrix,(P$4+1),FALSE)*$E3047</f>
        <v>-8380.8941245108963</v>
      </c>
      <c r="Q3043" s="5">
        <f ca="1">VLOOKUP(CONCATENATE($F3043," ",$G3043),AllocFactorMatrix,(Q$4+1),FALSE)*$E3047</f>
        <v>0</v>
      </c>
      <c r="R3043" s="5">
        <f ca="1">VLOOKUP(CONCATENATE($F3043," ",$G3043),AllocFactorMatrix,(R$4+1),FALSE)*$E3047</f>
        <v>0</v>
      </c>
      <c r="S3043" s="5">
        <f t="shared" ca="1" si="1518"/>
        <v>-53378.967125368828</v>
      </c>
      <c r="T3043" s="5">
        <f ca="1">VLOOKUP(CONCATENATE($F3043," ",$G3043),AllocFactorMatrix,(T$4+1),FALSE)*$E3047</f>
        <v>-1604.1535722761323</v>
      </c>
      <c r="U3043" s="5">
        <f ca="1">VLOOKUP(CONCATENATE($F3043," ",$G3043),AllocFactorMatrix,(U$4+1),FALSE)*$E3047</f>
        <v>-25871.367168156215</v>
      </c>
      <c r="V3043" s="5">
        <f ca="1">VLOOKUP(CONCATENATE($F3043," ",$G3043),AllocFactorMatrix,(V$4+1),FALSE)*$E3047</f>
        <v>0</v>
      </c>
      <c r="W3043" s="5">
        <f ca="1">VLOOKUP(CONCATENATE($F3043," ",$G3043),AllocFactorMatrix,(W$4+1),FALSE)*$E3047</f>
        <v>0</v>
      </c>
      <c r="X3043" s="5">
        <f t="shared" ca="1" si="1519"/>
        <v>-27475.520740432348</v>
      </c>
      <c r="Y3043" s="5">
        <f ca="1">VLOOKUP(CONCATENATE($F3043," ",$G3043),AllocFactorMatrix,(Y$4+1),FALSE)*$E3047</f>
        <v>-13568.986923878734</v>
      </c>
      <c r="Z3043" s="5">
        <f ca="1">VLOOKUP(CONCATENATE($F3043," ",$G3043),AllocFactorMatrix,(Z$4+1),FALSE)*$E3047</f>
        <v>-226.38381786208146</v>
      </c>
      <c r="AA3043" s="5">
        <f t="shared" ca="1" si="1517"/>
        <v>-13795.370741740815</v>
      </c>
      <c r="AB3043" s="5">
        <f ca="1">VLOOKUP(CONCATENATE($F3043," ",$G3043),AllocFactorMatrix,(AB$4+1),FALSE)*$E3047</f>
        <v>-183.40882484526796</v>
      </c>
      <c r="AC3043" s="5">
        <f ca="1">VLOOKUP(CONCATENATE($F3043," ",$G3043),AllocFactorMatrix,(AC$4+1),FALSE)*$E3047</f>
        <v>-628.33315301004609</v>
      </c>
      <c r="AD3043" s="5">
        <f ca="1">VLOOKUP(CONCATENATE($F3043," ",$G3043),AllocFactorMatrix,(AD$4+1),FALSE)*$E3047</f>
        <v>-135.4484824386239</v>
      </c>
    </row>
    <row r="3044" spans="4:30" hidden="1" outlineLevel="1">
      <c r="D3044" s="7"/>
      <c r="E3044" s="51"/>
      <c r="F3044" s="52" t="str">
        <f>F3047</f>
        <v>LABOR_M</v>
      </c>
      <c r="G3044" s="55" t="str">
        <f>$G$12</f>
        <v>DISTSEC</v>
      </c>
      <c r="H3044" s="4">
        <f t="shared" ca="1" si="1515"/>
        <v>-216512.50956286464</v>
      </c>
      <c r="I3044" s="5">
        <f ca="1">VLOOKUP(CONCATENATE($F3044," ",$G3044),AllocFactorMatrix,(I$4+1),FALSE)*$E3047</f>
        <v>-161886.71769053492</v>
      </c>
      <c r="J3044" s="5">
        <f ca="1">VLOOKUP(CONCATENATE($F3044," ",$G3044),AllocFactorMatrix,(J$4+1),FALSE)*$E3047</f>
        <v>-7804.6102546744778</v>
      </c>
      <c r="K3044" s="5">
        <f ca="1">VLOOKUP(CONCATENATE($F3044," ",$G3044),AllocFactorMatrix,(K$4+1),FALSE)*$E3047</f>
        <v>-23549.761611557435</v>
      </c>
      <c r="L3044" s="5">
        <f ca="1">VLOOKUP(CONCATENATE($F3044," ",$G3044),AllocFactorMatrix,(L$4+1),FALSE)*$E3047</f>
        <v>0</v>
      </c>
      <c r="M3044" s="5">
        <f ca="1">VLOOKUP(CONCATENATE($F3044," ",$G3044),AllocFactorMatrix,(M$4+1),FALSE)*$E3047</f>
        <v>0</v>
      </c>
      <c r="N3044" s="5">
        <f t="shared" ca="1" si="1516"/>
        <v>-23549.761611557435</v>
      </c>
      <c r="O3044" s="5">
        <f ca="1">VLOOKUP(CONCATENATE($F3044," ",$G3044),AllocFactorMatrix,(O$4+1),FALSE)*$E3047</f>
        <v>-15005.999760162304</v>
      </c>
      <c r="P3044" s="5">
        <f ca="1">VLOOKUP(CONCATENATE($F3044," ",$G3044),AllocFactorMatrix,(P$4+1),FALSE)*$E3047</f>
        <v>0</v>
      </c>
      <c r="Q3044" s="5">
        <f ca="1">VLOOKUP(CONCATENATE($F3044," ",$G3044),AllocFactorMatrix,(Q$4+1),FALSE)*$E3047</f>
        <v>0</v>
      </c>
      <c r="R3044" s="5">
        <f ca="1">VLOOKUP(CONCATENATE($F3044," ",$G3044),AllocFactorMatrix,(R$4+1),FALSE)*$E3047</f>
        <v>0</v>
      </c>
      <c r="S3044" s="5">
        <f t="shared" ca="1" si="1518"/>
        <v>-15005.999760162304</v>
      </c>
      <c r="T3044" s="5">
        <f ca="1">VLOOKUP(CONCATENATE($F3044," ",$G3044),AllocFactorMatrix,(T$4+1),FALSE)*$E3047</f>
        <v>-405.7307529319404</v>
      </c>
      <c r="U3044" s="5">
        <f ca="1">VLOOKUP(CONCATENATE($F3044," ",$G3044),AllocFactorMatrix,(U$4+1),FALSE)*$E3047</f>
        <v>0</v>
      </c>
      <c r="V3044" s="5">
        <f ca="1">VLOOKUP(CONCATENATE($F3044," ",$G3044),AllocFactorMatrix,(V$4+1),FALSE)*$E3047</f>
        <v>0</v>
      </c>
      <c r="W3044" s="5">
        <f ca="1">VLOOKUP(CONCATENATE($F3044," ",$G3044),AllocFactorMatrix,(W$4+1),FALSE)*$E3047</f>
        <v>0</v>
      </c>
      <c r="X3044" s="5">
        <f t="shared" ca="1" si="1519"/>
        <v>-405.7307529319404</v>
      </c>
      <c r="Y3044" s="5">
        <f ca="1">VLOOKUP(CONCATENATE($F3044," ",$G3044),AllocFactorMatrix,(Y$4+1),FALSE)*$E3047</f>
        <v>-5534.874369307121</v>
      </c>
      <c r="Z3044" s="5">
        <f ca="1">VLOOKUP(CONCATENATE($F3044," ",$G3044),AllocFactorMatrix,(Z$4+1),FALSE)*$E3047</f>
        <v>0</v>
      </c>
      <c r="AA3044" s="5">
        <f t="shared" ca="1" si="1517"/>
        <v>-5534.874369307121</v>
      </c>
      <c r="AB3044" s="5">
        <f ca="1">VLOOKUP(CONCATENATE($F3044," ",$G3044),AllocFactorMatrix,(AB$4+1),FALSE)*$E3047</f>
        <v>-57.435569380565049</v>
      </c>
      <c r="AC3044" s="5">
        <f ca="1">VLOOKUP(CONCATENATE($F3044," ",$G3044),AllocFactorMatrix,(AC$4+1),FALSE)*$E3047</f>
        <v>-1950.1584865062632</v>
      </c>
      <c r="AD3044" s="5">
        <f ca="1">VLOOKUP(CONCATENATE($F3044," ",$G3044),AllocFactorMatrix,(AD$4+1),FALSE)*$E3047</f>
        <v>-317.22106780958245</v>
      </c>
    </row>
    <row r="3045" spans="4:30" hidden="1" outlineLevel="1">
      <c r="D3045" s="7"/>
      <c r="E3045" s="51"/>
      <c r="F3045" s="52" t="str">
        <f>F3047</f>
        <v>LABOR_M</v>
      </c>
      <c r="G3045" s="55" t="str">
        <f>$G$13</f>
        <v>ENERGY</v>
      </c>
      <c r="H3045" s="4">
        <f t="shared" ca="1" si="1515"/>
        <v>-268206.96729895205</v>
      </c>
      <c r="I3045" s="5">
        <f ca="1">VLOOKUP(CONCATENATE($F3045," ",$G3045),AllocFactorMatrix,(I$4+1),FALSE)*$E3047</f>
        <v>-100638.51951999789</v>
      </c>
      <c r="J3045" s="5">
        <f ca="1">VLOOKUP(CONCATENATE($F3045," ",$G3045),AllocFactorMatrix,(J$4+1),FALSE)*$E3047</f>
        <v>-6522.0263703509563</v>
      </c>
      <c r="K3045" s="5">
        <f ca="1">VLOOKUP(CONCATENATE($F3045," ",$G3045),AllocFactorMatrix,(K$4+1),FALSE)*$E3047</f>
        <v>-21882.105484519416</v>
      </c>
      <c r="L3045" s="5">
        <f ca="1">VLOOKUP(CONCATENATE($F3045," ",$G3045),AllocFactorMatrix,(L$4+1),FALSE)*$E3047</f>
        <v>-695.46298978493974</v>
      </c>
      <c r="M3045" s="5">
        <f ca="1">VLOOKUP(CONCATENATE($F3045," ",$G3045),AllocFactorMatrix,(M$4+1),FALSE)*$E3047</f>
        <v>-64.113557549796013</v>
      </c>
      <c r="N3045" s="5">
        <f t="shared" ca="1" si="1516"/>
        <v>-22641.682031854154</v>
      </c>
      <c r="O3045" s="5">
        <f ca="1">VLOOKUP(CONCATENATE($F3045," ",$G3045),AllocFactorMatrix,(O$4+1),FALSE)*$E3047</f>
        <v>-19950.220896917643</v>
      </c>
      <c r="P3045" s="5">
        <f ca="1">VLOOKUP(CONCATENATE($F3045," ",$G3045),AllocFactorMatrix,(P$4+1),FALSE)*$E3047</f>
        <v>-3698.3870788049735</v>
      </c>
      <c r="Q3045" s="5">
        <f ca="1">VLOOKUP(CONCATENATE($F3045," ",$G3045),AllocFactorMatrix,(Q$4+1),FALSE)*$E3047</f>
        <v>-1680.4524249637418</v>
      </c>
      <c r="R3045" s="5">
        <f ca="1">VLOOKUP(CONCATENATE($F3045," ",$G3045),AllocFactorMatrix,(R$4+1),FALSE)*$E3047</f>
        <v>-77.862314881345824</v>
      </c>
      <c r="S3045" s="5">
        <f t="shared" ca="1" si="1518"/>
        <v>-25406.922715567707</v>
      </c>
      <c r="T3045" s="5">
        <f ca="1">VLOOKUP(CONCATENATE($F3045," ",$G3045),AllocFactorMatrix,(T$4+1),FALSE)*$E3047</f>
        <v>-764.53027036282344</v>
      </c>
      <c r="U3045" s="5">
        <f ca="1">VLOOKUP(CONCATENATE($F3045," ",$G3045),AllocFactorMatrix,(U$4+1),FALSE)*$E3047</f>
        <v>-13424.006220359694</v>
      </c>
      <c r="V3045" s="5">
        <f ca="1">VLOOKUP(CONCATENATE($F3045," ",$G3045),AllocFactorMatrix,(V$4+1),FALSE)*$E3047</f>
        <v>-76215.933955541695</v>
      </c>
      <c r="W3045" s="5">
        <f ca="1">VLOOKUP(CONCATENATE($F3045," ",$G3045),AllocFactorMatrix,(W$4+1),FALSE)*$E3047</f>
        <v>-14459.946479594595</v>
      </c>
      <c r="X3045" s="5">
        <f t="shared" ca="1" si="1519"/>
        <v>-104864.41692585881</v>
      </c>
      <c r="Y3045" s="5">
        <f ca="1">VLOOKUP(CONCATENATE($F3045," ",$G3045),AllocFactorMatrix,(Y$4+1),FALSE)*$E3047</f>
        <v>-5405.1162098517671</v>
      </c>
      <c r="Z3045" s="5">
        <f ca="1">VLOOKUP(CONCATENATE($F3045," ",$G3045),AllocFactorMatrix,(Z$4+1),FALSE)*$E3047</f>
        <v>-87.986675306170397</v>
      </c>
      <c r="AA3045" s="5">
        <f t="shared" ca="1" si="1517"/>
        <v>-5493.1028851579376</v>
      </c>
      <c r="AB3045" s="5">
        <f ca="1">VLOOKUP(CONCATENATE($F3045," ",$G3045),AllocFactorMatrix,(AB$4+1),FALSE)*$E3047</f>
        <v>-98.142058621969525</v>
      </c>
      <c r="AC3045" s="5">
        <f ca="1">VLOOKUP(CONCATENATE($F3045," ",$G3045),AllocFactorMatrix,(AC$4+1),FALSE)*$E3047</f>
        <v>-2122.1905975087461</v>
      </c>
      <c r="AD3045" s="5">
        <f ca="1">VLOOKUP(CONCATENATE($F3045," ",$G3045),AllocFactorMatrix,(AD$4+1),FALSE)*$E3047</f>
        <v>-419.9641940338484</v>
      </c>
    </row>
    <row r="3046" spans="4:30" hidden="1" outlineLevel="1">
      <c r="D3046" s="7"/>
      <c r="E3046" s="51"/>
      <c r="F3046" s="52" t="str">
        <f>F3047</f>
        <v>LABOR_M</v>
      </c>
      <c r="G3046" s="55" t="str">
        <f>$G$14</f>
        <v>CUSTOMER</v>
      </c>
      <c r="H3046" s="4">
        <f t="shared" ca="1" si="1515"/>
        <v>-202157.07278889447</v>
      </c>
      <c r="I3046" s="5">
        <f ca="1">VLOOKUP(CONCATENATE($F3046," ",$G3046),AllocFactorMatrix,(I$4+1),FALSE)*$E3047</f>
        <v>-144441.42911413478</v>
      </c>
      <c r="J3046" s="5">
        <f ca="1">VLOOKUP(CONCATENATE($F3046," ",$G3046),AllocFactorMatrix,(J$4+1),FALSE)*$E3047</f>
        <v>-24718.684712186714</v>
      </c>
      <c r="K3046" s="5">
        <f ca="1">VLOOKUP(CONCATENATE($F3046," ",$G3046),AllocFactorMatrix,(K$4+1),FALSE)*$E3047</f>
        <v>-7117.6489428412178</v>
      </c>
      <c r="L3046" s="5">
        <f ca="1">VLOOKUP(CONCATENATE($F3046," ",$G3046),AllocFactorMatrix,(L$4+1),FALSE)*$E3047</f>
        <v>-1189.8069607051234</v>
      </c>
      <c r="M3046" s="5">
        <f ca="1">VLOOKUP(CONCATENATE($F3046," ",$G3046),AllocFactorMatrix,(M$4+1),FALSE)*$E3047</f>
        <v>-187.98379409616612</v>
      </c>
      <c r="N3046" s="5">
        <f t="shared" ca="1" si="1516"/>
        <v>-8495.4396976425069</v>
      </c>
      <c r="O3046" s="5">
        <f ca="1">VLOOKUP(CONCATENATE($F3046," ",$G3046),AllocFactorMatrix,(O$4+1),FALSE)*$E3047</f>
        <v>-1328.1699250358495</v>
      </c>
      <c r="P3046" s="5">
        <f ca="1">VLOOKUP(CONCATENATE($F3046," ",$G3046),AllocFactorMatrix,(P$4+1),FALSE)*$E3047</f>
        <v>-341.11082960788633</v>
      </c>
      <c r="Q3046" s="5">
        <f ca="1">VLOOKUP(CONCATENATE($F3046," ",$G3046),AllocFactorMatrix,(Q$4+1),FALSE)*$E3047</f>
        <v>-652.4385559297632</v>
      </c>
      <c r="R3046" s="5">
        <f ca="1">VLOOKUP(CONCATENATE($F3046," ",$G3046),AllocFactorMatrix,(R$4+1),FALSE)*$E3047</f>
        <v>-113.87314762905443</v>
      </c>
      <c r="S3046" s="5">
        <f t="shared" ca="1" si="1518"/>
        <v>-2435.5924582025532</v>
      </c>
      <c r="T3046" s="5">
        <f ca="1">VLOOKUP(CONCATENATE($F3046," ",$G3046),AllocFactorMatrix,(T$4+1),FALSE)*$E3047</f>
        <v>-9.237092324996107</v>
      </c>
      <c r="U3046" s="5">
        <f ca="1">VLOOKUP(CONCATENATE($F3046," ",$G3046),AllocFactorMatrix,(U$4+1),FALSE)*$E3047</f>
        <v>-203.07383890516101</v>
      </c>
      <c r="V3046" s="5">
        <f ca="1">VLOOKUP(CONCATENATE($F3046," ",$G3046),AllocFactorMatrix,(V$4+1),FALSE)*$E3047</f>
        <v>-959.98407263355512</v>
      </c>
      <c r="W3046" s="5">
        <f ca="1">VLOOKUP(CONCATENATE($F3046," ",$G3046),AllocFactorMatrix,(W$4+1),FALSE)*$E3047</f>
        <v>-170.87333876324783</v>
      </c>
      <c r="X3046" s="5">
        <f t="shared" ca="1" si="1519"/>
        <v>-1343.1683426269601</v>
      </c>
      <c r="Y3046" s="5">
        <f ca="1">VLOOKUP(CONCATENATE($F3046," ",$G3046),AllocFactorMatrix,(Y$4+1),FALSE)*$E3047</f>
        <v>-363.52282549758473</v>
      </c>
      <c r="Z3046" s="5">
        <f ca="1">VLOOKUP(CONCATENATE($F3046," ",$G3046),AllocFactorMatrix,(Z$4+1),FALSE)*$E3047</f>
        <v>-5.7592005726160842</v>
      </c>
      <c r="AA3046" s="5">
        <f t="shared" ca="1" si="1517"/>
        <v>-369.2820260702008</v>
      </c>
      <c r="AB3046" s="5">
        <f ca="1">VLOOKUP(CONCATENATE($F3046," ",$G3046),AllocFactorMatrix,(AB$4+1),FALSE)*$E3047</f>
        <v>-10.358560249808948</v>
      </c>
      <c r="AC3046" s="5">
        <f ca="1">VLOOKUP(CONCATENATE($F3046," ",$G3046),AllocFactorMatrix,(AC$4+1),FALSE)*$E3047</f>
        <v>-15942.157182569297</v>
      </c>
      <c r="AD3046" s="5">
        <f ca="1">VLOOKUP(CONCATENATE($F3046," ",$G3046),AllocFactorMatrix,(AD$4+1),FALSE)*$E3047</f>
        <v>-4400.9606952116701</v>
      </c>
    </row>
    <row r="3047" spans="4:30" collapsed="1">
      <c r="D3047" s="7" t="s">
        <v>267</v>
      </c>
      <c r="E3047" s="40">
        <v>-2234839</v>
      </c>
      <c r="F3047" s="10" t="s">
        <v>70</v>
      </c>
      <c r="G3047" s="55" t="str">
        <f>$G$15</f>
        <v>TOTAL</v>
      </c>
      <c r="H3047" s="4">
        <f t="shared" ca="1" si="1515"/>
        <v>-2234839.0000000005</v>
      </c>
      <c r="I3047" s="5">
        <f ca="1">VLOOKUP(CONCATENATE($F3047," ",$G3047),AllocFactorMatrix,(I$4+1),FALSE)*$E3047</f>
        <v>-1261667.0259150295</v>
      </c>
      <c r="J3047" s="5">
        <f ca="1">VLOOKUP(CONCATENATE($F3047," ",$G3047),AllocFactorMatrix,(J$4+1),FALSE)*$E3047</f>
        <v>-80490.662444659087</v>
      </c>
      <c r="K3047" s="5">
        <f ca="1">VLOOKUP(CONCATENATE($F3047," ",$G3047),AllocFactorMatrix,(K$4+1),FALSE)*$E3047</f>
        <v>-203834.03432683233</v>
      </c>
      <c r="L3047" s="5">
        <f ca="1">VLOOKUP(CONCATENATE($F3047," ",$G3047),AllocFactorMatrix,(L$4+1),FALSE)*$E3047</f>
        <v>-6612.847061787792</v>
      </c>
      <c r="M3047" s="5">
        <f ca="1">VLOOKUP(CONCATENATE($F3047," ",$G3047),AllocFactorMatrix,(M$4+1),FALSE)*$E3047</f>
        <v>-521.57637421230663</v>
      </c>
      <c r="N3047" s="5">
        <f t="shared" ca="1" si="1516"/>
        <v>-210968.45776283243</v>
      </c>
      <c r="O3047" s="5">
        <f ca="1">VLOOKUP(CONCATENATE($F3047," ",$G3047),AllocFactorMatrix,(O$4+1),FALSE)*$E3047</f>
        <v>-150663.89497617714</v>
      </c>
      <c r="P3047" s="5">
        <f ca="1">VLOOKUP(CONCATENATE($F3047," ",$G3047),AllocFactorMatrix,(P$4+1),FALSE)*$E3047</f>
        <v>-25348.151302193124</v>
      </c>
      <c r="Q3047" s="5">
        <f ca="1">VLOOKUP(CONCATENATE($F3047," ",$G3047),AllocFactorMatrix,(Q$4+1),FALSE)*$E3047</f>
        <v>-8176.1117020754482</v>
      </c>
      <c r="R3047" s="5">
        <f ca="1">VLOOKUP(CONCATENATE($F3047," ",$G3047),AllocFactorMatrix,(R$4+1),FALSE)*$E3047</f>
        <v>-454.23553604108434</v>
      </c>
      <c r="S3047" s="5">
        <f t="shared" ca="1" si="1518"/>
        <v>-184642.3935164868</v>
      </c>
      <c r="T3047" s="5">
        <f ca="1">VLOOKUP(CONCATENATE($F3047," ",$G3047),AllocFactorMatrix,(T$4+1),FALSE)*$E3047</f>
        <v>-5207.3220407681829</v>
      </c>
      <c r="U3047" s="5">
        <f ca="1">VLOOKUP(CONCATENATE($F3047," ",$G3047),AllocFactorMatrix,(U$4+1),FALSE)*$E3047</f>
        <v>-79161.410204006257</v>
      </c>
      <c r="V3047" s="5">
        <f ca="1">VLOOKUP(CONCATENATE($F3047," ",$G3047),AllocFactorMatrix,(V$4+1),FALSE)*$E3047</f>
        <v>-286846.62481346866</v>
      </c>
      <c r="W3047" s="5">
        <f ca="1">VLOOKUP(CONCATENATE($F3047," ",$G3047),AllocFactorMatrix,(W$4+1),FALSE)*$E3047</f>
        <v>-52455.845522386226</v>
      </c>
      <c r="X3047" s="5">
        <f t="shared" ca="1" si="1519"/>
        <v>-423671.20258062938</v>
      </c>
      <c r="Y3047" s="5">
        <f ca="1">VLOOKUP(CONCATENATE($F3047," ",$G3047),AllocFactorMatrix,(Y$4+1),FALSE)*$E3047</f>
        <v>-46179.103781128113</v>
      </c>
      <c r="Z3047" s="5">
        <f ca="1">VLOOKUP(CONCATENATE($F3047," ",$G3047),AllocFactorMatrix,(Z$4+1),FALSE)*$E3047</f>
        <v>-677.00589050345104</v>
      </c>
      <c r="AA3047" s="5">
        <f t="shared" ca="1" si="1517"/>
        <v>-46856.109671631566</v>
      </c>
      <c r="AB3047" s="5">
        <f ca="1">VLOOKUP(CONCATENATE($F3047," ",$G3047),AllocFactorMatrix,(AB$4+1),FALSE)*$E3047</f>
        <v>-625.83583150470281</v>
      </c>
      <c r="AC3047" s="5">
        <f ca="1">VLOOKUP(CONCATENATE($F3047," ",$G3047),AllocFactorMatrix,(AC$4+1),FALSE)*$E3047</f>
        <v>-20643.562059696087</v>
      </c>
      <c r="AD3047" s="5">
        <f ca="1">VLOOKUP(CONCATENATE($F3047," ",$G3047),AllocFactorMatrix,(AD$4+1),FALSE)*$E3047</f>
        <v>-5273.750217530679</v>
      </c>
    </row>
    <row r="3048" spans="4:30" hidden="1" outlineLevel="1">
      <c r="D3048" s="7"/>
      <c r="E3048" s="51"/>
      <c r="F3048" s="52" t="str">
        <f>F3055</f>
        <v>LABOR_M</v>
      </c>
      <c r="G3048" s="55" t="str">
        <f>$G$8</f>
        <v>PRODUCTION</v>
      </c>
      <c r="H3048" s="4">
        <f t="shared" ca="1" si="1443"/>
        <v>1521525.9064470909</v>
      </c>
      <c r="I3048" s="5">
        <f ca="1">VLOOKUP(CONCATENATE($F3048," ",$G3048),AllocFactorMatrix,(I$4+1),FALSE)*$E3055</f>
        <v>749477.78105535393</v>
      </c>
      <c r="J3048" s="5">
        <f ca="1">VLOOKUP(CONCATENATE($F3048," ",$G3048),AllocFactorMatrix,(J$4+1),FALSE)*$E3055</f>
        <v>37049.364769545638</v>
      </c>
      <c r="K3048" s="5">
        <f ca="1">VLOOKUP(CONCATENATE($F3048," ",$G3048),AllocFactorMatrix,(K$4+1),FALSE)*$E3055</f>
        <v>135709.69982265681</v>
      </c>
      <c r="L3048" s="5">
        <f ca="1">VLOOKUP(CONCATENATE($F3048," ",$G3048),AllocFactorMatrix,(L$4+1),FALSE)*$E3055</f>
        <v>4271.6595270058606</v>
      </c>
      <c r="M3048" s="5">
        <f ca="1">VLOOKUP(CONCATENATE($F3048," ",$G3048),AllocFactorMatrix,(M$4+1),FALSE)*$E3055</f>
        <v>400.58256184807146</v>
      </c>
      <c r="N3048" s="5">
        <f t="shared" ca="1" si="1444"/>
        <v>140381.94191151074</v>
      </c>
      <c r="O3048" s="5">
        <f ca="1">VLOOKUP(CONCATENATE($F3048," ",$G3048),AllocFactorMatrix,(O$4+1),FALSE)*$E3055</f>
        <v>103160.48296966917</v>
      </c>
      <c r="P3048" s="5">
        <f ca="1">VLOOKUP(CONCATENATE($F3048," ",$G3048),AllocFactorMatrix,(P$4+1),FALSE)*$E3055</f>
        <v>19221.803449412288</v>
      </c>
      <c r="Q3048" s="5">
        <f ca="1">VLOOKUP(CONCATENATE($F3048," ",$G3048),AllocFactorMatrix,(Q$4+1),FALSE)*$E3055</f>
        <v>8685.9750687999567</v>
      </c>
      <c r="R3048" s="5">
        <f ca="1">VLOOKUP(CONCATENATE($F3048," ",$G3048),AllocFactorMatrix,(R$4+1),FALSE)*$E3055</f>
        <v>390.59858958304511</v>
      </c>
      <c r="S3048" s="5">
        <f ca="1">SUBTOTAL(9,O3048:R3048)</f>
        <v>131458.86007746446</v>
      </c>
      <c r="T3048" s="5">
        <f ca="1">VLOOKUP(CONCATENATE($F3048," ",$G3048),AllocFactorMatrix,(T$4+1),FALSE)*$E3055</f>
        <v>3603.6598990749512</v>
      </c>
      <c r="U3048" s="5">
        <f ca="1">VLOOKUP(CONCATENATE($F3048," ",$G3048),AllocFactorMatrix,(U$4+1),FALSE)*$E3055</f>
        <v>58973.280250146643</v>
      </c>
      <c r="V3048" s="5">
        <f ca="1">VLOOKUP(CONCATENATE($F3048," ",$G3048),AllocFactorMatrix,(V$4+1),FALSE)*$E3055</f>
        <v>311675.44317944563</v>
      </c>
      <c r="W3048" s="5">
        <f ca="1">VLOOKUP(CONCATENATE($F3048," ",$G3048),AllocFactorMatrix,(W$4+1),FALSE)*$E3055</f>
        <v>56283.419247152749</v>
      </c>
      <c r="X3048" s="5">
        <f ca="1">SUBTOTAL(9,T3048:W3048)</f>
        <v>430535.80257581995</v>
      </c>
      <c r="Y3048" s="5">
        <f ca="1">VLOOKUP(CONCATENATE($F3048," ",$G3048),AllocFactorMatrix,(Y$4+1),FALSE)*$E3055</f>
        <v>31680.42062487741</v>
      </c>
      <c r="Z3048" s="5">
        <f ca="1">VLOOKUP(CONCATENATE($F3048," ",$G3048),AllocFactorMatrix,(Z$4+1),FALSE)*$E3055</f>
        <v>530.63493576416965</v>
      </c>
      <c r="AA3048" s="5">
        <f t="shared" ca="1" si="1445"/>
        <v>32211.05556064158</v>
      </c>
      <c r="AB3048" s="5">
        <f ca="1">VLOOKUP(CONCATENATE($F3048," ",$G3048),AllocFactorMatrix,(AB$4+1),FALSE)*$E3055</f>
        <v>411.10049675452393</v>
      </c>
      <c r="AC3048" s="5">
        <f ca="1">VLOOKUP(CONCATENATE($F3048," ",$G3048),AllocFactorMatrix,(AC$4+1),FALSE)*$E3055</f>
        <v>0</v>
      </c>
      <c r="AD3048" s="5">
        <f ca="1">VLOOKUP(CONCATENATE($F3048," ",$G3048),AllocFactorMatrix,(AD$4+1),FALSE)*$E3055</f>
        <v>0</v>
      </c>
    </row>
    <row r="3049" spans="4:30" hidden="1" outlineLevel="1">
      <c r="D3049" s="7"/>
      <c r="E3049" s="51"/>
      <c r="F3049" s="52" t="str">
        <f>F3055</f>
        <v>LABOR_M</v>
      </c>
      <c r="G3049" s="55" t="str">
        <f>$G$9</f>
        <v>BULKTRAN</v>
      </c>
      <c r="H3049" s="4">
        <f t="shared" ca="1" si="1443"/>
        <v>5559.3789759123047</v>
      </c>
      <c r="I3049" s="5">
        <f ca="1">VLOOKUP(CONCATENATE($F3049," ",$G3049),AllocFactorMatrix,(I$4+1),FALSE)*$E3055</f>
        <v>2738.4555210381027</v>
      </c>
      <c r="J3049" s="5">
        <f ca="1">VLOOKUP(CONCATENATE($F3049," ",$G3049),AllocFactorMatrix,(J$4+1),FALSE)*$E3055</f>
        <v>135.37164151984842</v>
      </c>
      <c r="K3049" s="5">
        <f ca="1">VLOOKUP(CONCATENATE($F3049," ",$G3049),AllocFactorMatrix,(K$4+1),FALSE)*$E3055</f>
        <v>495.85856463212548</v>
      </c>
      <c r="L3049" s="5">
        <f ca="1">VLOOKUP(CONCATENATE($F3049," ",$G3049),AllocFactorMatrix,(L$4+1),FALSE)*$E3055</f>
        <v>15.607867119492704</v>
      </c>
      <c r="M3049" s="5">
        <f ca="1">VLOOKUP(CONCATENATE($F3049," ",$G3049),AllocFactorMatrix,(M$4+1),FALSE)*$E3055</f>
        <v>1.4636558359071885</v>
      </c>
      <c r="N3049" s="5">
        <f t="shared" ca="1" si="1444"/>
        <v>512.93008758752535</v>
      </c>
      <c r="O3049" s="5">
        <f ca="1">VLOOKUP(CONCATENATE($F3049," ",$G3049),AllocFactorMatrix,(O$4+1),FALSE)*$E3055</f>
        <v>376.92964525706623</v>
      </c>
      <c r="P3049" s="5">
        <f ca="1">VLOOKUP(CONCATENATE($F3049," ",$G3049),AllocFactorMatrix,(P$4+1),FALSE)*$E3055</f>
        <v>70.232974360136055</v>
      </c>
      <c r="Q3049" s="5">
        <f ca="1">VLOOKUP(CONCATENATE($F3049," ",$G3049),AllocFactorMatrix,(Q$4+1),FALSE)*$E3055</f>
        <v>31.736973375329171</v>
      </c>
      <c r="R3049" s="5">
        <f ca="1">VLOOKUP(CONCATENATE($F3049," ",$G3049),AllocFactorMatrix,(R$4+1),FALSE)*$E3055</f>
        <v>1.4271762168148734</v>
      </c>
      <c r="S3049" s="5">
        <f t="shared" ref="S3049:S3055" ca="1" si="1520">SUBTOTAL(9,O3049:R3049)</f>
        <v>480.32676920934631</v>
      </c>
      <c r="T3049" s="5">
        <f ca="1">VLOOKUP(CONCATENATE($F3049," ",$G3049),AllocFactorMatrix,(T$4+1),FALSE)*$E3055</f>
        <v>13.167117953342718</v>
      </c>
      <c r="U3049" s="5">
        <f ca="1">VLOOKUP(CONCATENATE($F3049," ",$G3049),AllocFactorMatrix,(U$4+1),FALSE)*$E3055</f>
        <v>215.47764186863046</v>
      </c>
      <c r="V3049" s="5">
        <f ca="1">VLOOKUP(CONCATENATE($F3049," ",$G3049),AllocFactorMatrix,(V$4+1),FALSE)*$E3055</f>
        <v>1138.8053918621945</v>
      </c>
      <c r="W3049" s="5">
        <f ca="1">VLOOKUP(CONCATENATE($F3049," ",$G3049),AllocFactorMatrix,(W$4+1),FALSE)*$E3055</f>
        <v>205.649378909185</v>
      </c>
      <c r="X3049" s="5">
        <f t="shared" ref="X3049:X3055" ca="1" si="1521">SUBTOTAL(9,T3049:W3049)</f>
        <v>1573.0995305933527</v>
      </c>
      <c r="Y3049" s="5">
        <f ca="1">VLOOKUP(CONCATENATE($F3049," ",$G3049),AllocFactorMatrix,(Y$4+1),FALSE)*$E3055</f>
        <v>115.75449594628807</v>
      </c>
      <c r="Z3049" s="5">
        <f ca="1">VLOOKUP(CONCATENATE($F3049," ",$G3049),AllocFactorMatrix,(Z$4+1),FALSE)*$E3055</f>
        <v>1.938843560449415</v>
      </c>
      <c r="AA3049" s="5">
        <f t="shared" ca="1" si="1445"/>
        <v>117.69333950673749</v>
      </c>
      <c r="AB3049" s="5">
        <f ca="1">VLOOKUP(CONCATENATE($F3049," ",$G3049),AllocFactorMatrix,(AB$4+1),FALSE)*$E3055</f>
        <v>1.5020864573913049</v>
      </c>
      <c r="AC3049" s="5">
        <f ca="1">VLOOKUP(CONCATENATE($F3049," ",$G3049),AllocFactorMatrix,(AC$4+1),FALSE)*$E3055</f>
        <v>0</v>
      </c>
      <c r="AD3049" s="5">
        <f ca="1">VLOOKUP(CONCATENATE($F3049," ",$G3049),AllocFactorMatrix,(AD$4+1),FALSE)*$E3055</f>
        <v>0</v>
      </c>
    </row>
    <row r="3050" spans="4:30" hidden="1" outlineLevel="1">
      <c r="D3050" s="7"/>
      <c r="E3050" s="51"/>
      <c r="F3050" s="52" t="str">
        <f>F3055</f>
        <v>LABOR_M</v>
      </c>
      <c r="G3050" s="55" t="str">
        <f>$G$10</f>
        <v>SUBTRAN</v>
      </c>
      <c r="H3050" s="4">
        <f t="shared" ca="1" si="1443"/>
        <v>1222.8327795010234</v>
      </c>
      <c r="I3050" s="5">
        <f ca="1">VLOOKUP(CONCATENATE($F3050," ",$G3050),AllocFactorMatrix,(I$4+1),FALSE)*$E3055</f>
        <v>595.35745551278796</v>
      </c>
      <c r="J3050" s="5">
        <f ca="1">VLOOKUP(CONCATENATE($F3050," ",$G3050),AllocFactorMatrix,(J$4+1),FALSE)*$E3055</f>
        <v>28.732729623063999</v>
      </c>
      <c r="K3050" s="5">
        <f ca="1">VLOOKUP(CONCATENATE($F3050," ",$G3050),AllocFactorMatrix,(K$4+1),FALSE)*$E3055</f>
        <v>104.52826547088124</v>
      </c>
      <c r="L3050" s="5">
        <f ca="1">VLOOKUP(CONCATENATE($F3050," ",$G3050),AllocFactorMatrix,(L$4+1),FALSE)*$E3055</f>
        <v>3.2287797720491049</v>
      </c>
      <c r="M3050" s="5">
        <f ca="1">VLOOKUP(CONCATENATE($F3050," ",$G3050),AllocFactorMatrix,(M$4+1),FALSE)*$E3055</f>
        <v>0.40212744465698258</v>
      </c>
      <c r="N3050" s="5">
        <f t="shared" ca="1" si="1444"/>
        <v>108.15917268758733</v>
      </c>
      <c r="O3050" s="5">
        <f ca="1">VLOOKUP(CONCATENATE($F3050," ",$G3050),AllocFactorMatrix,(O$4+1),FALSE)*$E3055</f>
        <v>78.972738320708373</v>
      </c>
      <c r="P3050" s="5">
        <f ca="1">VLOOKUP(CONCATENATE($F3050," ",$G3050),AllocFactorMatrix,(P$4+1),FALSE)*$E3055</f>
        <v>14.680939943500732</v>
      </c>
      <c r="Q3050" s="5">
        <f ca="1">VLOOKUP(CONCATENATE($F3050," ",$G3050),AllocFactorMatrix,(Q$4+1),FALSE)*$E3055</f>
        <v>8.7353341954454677</v>
      </c>
      <c r="R3050" s="5">
        <f ca="1">VLOOKUP(CONCATENATE($F3050," ",$G3050),AllocFactorMatrix,(R$4+1),FALSE)*$E3055</f>
        <v>0</v>
      </c>
      <c r="S3050" s="5">
        <f t="shared" ca="1" si="1520"/>
        <v>102.38901245965457</v>
      </c>
      <c r="T3050" s="5">
        <f ca="1">VLOOKUP(CONCATENATE($F3050," ",$G3050),AllocFactorMatrix,(T$4+1),FALSE)*$E3055</f>
        <v>2.7575924217795826</v>
      </c>
      <c r="U3050" s="5">
        <f ca="1">VLOOKUP(CONCATENATE($F3050," ",$G3050),AllocFactorMatrix,(U$4+1),FALSE)*$E3055</f>
        <v>45.143362377201136</v>
      </c>
      <c r="V3050" s="5">
        <f ca="1">VLOOKUP(CONCATENATE($F3050," ",$G3050),AllocFactorMatrix,(V$4+1),FALSE)*$E3055</f>
        <v>314.49950005030263</v>
      </c>
      <c r="W3050" s="5">
        <f ca="1">VLOOKUP(CONCATENATE($F3050," ",$G3050),AllocFactorMatrix,(W$4+1),FALSE)*$E3055</f>
        <v>0</v>
      </c>
      <c r="X3050" s="5">
        <f t="shared" ca="1" si="1521"/>
        <v>362.40045484928334</v>
      </c>
      <c r="Y3050" s="5">
        <f ca="1">VLOOKUP(CONCATENATE($F3050," ",$G3050),AllocFactorMatrix,(Y$4+1),FALSE)*$E3055</f>
        <v>23.768480526604314</v>
      </c>
      <c r="Z3050" s="5">
        <f ca="1">VLOOKUP(CONCATENATE($F3050," ",$G3050),AllocFactorMatrix,(Z$4+1),FALSE)*$E3055</f>
        <v>0.39622121612162531</v>
      </c>
      <c r="AA3050" s="5">
        <f t="shared" ca="1" si="1445"/>
        <v>24.164701742725939</v>
      </c>
      <c r="AB3050" s="5">
        <f ca="1">VLOOKUP(CONCATENATE($F3050," ",$G3050),AllocFactorMatrix,(AB$4+1),FALSE)*$E3055</f>
        <v>0.31739568477623437</v>
      </c>
      <c r="AC3050" s="5">
        <f ca="1">VLOOKUP(CONCATENATE($F3050," ",$G3050),AllocFactorMatrix,(AC$4+1),FALSE)*$E3055</f>
        <v>1.0792131806664371</v>
      </c>
      <c r="AD3050" s="5">
        <f ca="1">VLOOKUP(CONCATENATE($F3050," ",$G3050),AllocFactorMatrix,(AD$4+1),FALSE)*$E3055</f>
        <v>0.23264376047763974</v>
      </c>
    </row>
    <row r="3051" spans="4:30" hidden="1" outlineLevel="1">
      <c r="D3051" s="7"/>
      <c r="E3051" s="51"/>
      <c r="F3051" s="52" t="str">
        <f>F3055</f>
        <v>LABOR_M</v>
      </c>
      <c r="G3051" s="55" t="str">
        <f>$G$11</f>
        <v>DISTPRI</v>
      </c>
      <c r="H3051" s="4">
        <f t="shared" ca="1" si="1443"/>
        <v>783467.10100204661</v>
      </c>
      <c r="I3051" s="5">
        <f ca="1">VLOOKUP(CONCATENATE($F3051," ",$G3051),AllocFactorMatrix,(I$4+1),FALSE)*$E3055</f>
        <v>523624.47888470389</v>
      </c>
      <c r="J3051" s="5">
        <f ca="1">VLOOKUP(CONCATENATE($F3051," ",$G3051),AllocFactorMatrix,(J$4+1),FALSE)*$E3055</f>
        <v>24682.290993580875</v>
      </c>
      <c r="K3051" s="5">
        <f ca="1">VLOOKUP(CONCATENATE($F3051," ",$G3051),AllocFactorMatrix,(K$4+1),FALSE)*$E3055</f>
        <v>89622.913432857182</v>
      </c>
      <c r="L3051" s="5">
        <f ca="1">VLOOKUP(CONCATENATE($F3051," ",$G3051),AllocFactorMatrix,(L$4+1),FALSE)*$E3055</f>
        <v>2769.8143719499039</v>
      </c>
      <c r="M3051" s="5">
        <f ca="1">VLOOKUP(CONCATENATE($F3051," ",$G3051),AllocFactorMatrix,(M$4+1),FALSE)*$E3055</f>
        <v>0</v>
      </c>
      <c r="N3051" s="5">
        <f t="shared" ca="1" si="1444"/>
        <v>92392.727804807088</v>
      </c>
      <c r="O3051" s="5">
        <f ca="1">VLOOKUP(CONCATENATE($F3051," ",$G3051),AllocFactorMatrix,(O$4+1),FALSE)*$E3055</f>
        <v>67201.520328783154</v>
      </c>
      <c r="P3051" s="5">
        <f ca="1">VLOOKUP(CONCATENATE($F3051," ",$G3051),AllocFactorMatrix,(P$4+1),FALSE)*$E3055</f>
        <v>12516.287683496139</v>
      </c>
      <c r="Q3051" s="5">
        <f ca="1">VLOOKUP(CONCATENATE($F3051," ",$G3051),AllocFactorMatrix,(Q$4+1),FALSE)*$E3055</f>
        <v>0</v>
      </c>
      <c r="R3051" s="5">
        <f ca="1">VLOOKUP(CONCATENATE($F3051," ",$G3051),AllocFactorMatrix,(R$4+1),FALSE)*$E3055</f>
        <v>0</v>
      </c>
      <c r="S3051" s="5">
        <f t="shared" ca="1" si="1520"/>
        <v>79717.808012279289</v>
      </c>
      <c r="T3051" s="5">
        <f ca="1">VLOOKUP(CONCATENATE($F3051," ",$G3051),AllocFactorMatrix,(T$4+1),FALSE)*$E3055</f>
        <v>2395.6927865722</v>
      </c>
      <c r="U3051" s="5">
        <f ca="1">VLOOKUP(CONCATENATE($F3051," ",$G3051),AllocFactorMatrix,(U$4+1),FALSE)*$E3055</f>
        <v>38637.103563326251</v>
      </c>
      <c r="V3051" s="5">
        <f ca="1">VLOOKUP(CONCATENATE($F3051," ",$G3051),AllocFactorMatrix,(V$4+1),FALSE)*$E3055</f>
        <v>0</v>
      </c>
      <c r="W3051" s="5">
        <f ca="1">VLOOKUP(CONCATENATE($F3051," ",$G3051),AllocFactorMatrix,(W$4+1),FALSE)*$E3055</f>
        <v>0</v>
      </c>
      <c r="X3051" s="5">
        <f t="shared" ca="1" si="1521"/>
        <v>41032.796349898454</v>
      </c>
      <c r="Y3051" s="5">
        <f ca="1">VLOOKUP(CONCATENATE($F3051," ",$G3051),AllocFactorMatrix,(Y$4+1),FALSE)*$E3055</f>
        <v>20264.346666326004</v>
      </c>
      <c r="Z3051" s="5">
        <f ca="1">VLOOKUP(CONCATENATE($F3051," ",$G3051),AllocFactorMatrix,(Z$4+1),FALSE)*$E3055</f>
        <v>338.08862743691611</v>
      </c>
      <c r="AA3051" s="5">
        <f t="shared" ca="1" si="1445"/>
        <v>20602.435293762919</v>
      </c>
      <c r="AB3051" s="5">
        <f ca="1">VLOOKUP(CONCATENATE($F3051," ",$G3051),AllocFactorMatrix,(AB$4+1),FALSE)*$E3055</f>
        <v>273.90843761426203</v>
      </c>
      <c r="AC3051" s="5">
        <f ca="1">VLOOKUP(CONCATENATE($F3051," ",$G3051),AllocFactorMatrix,(AC$4+1),FALSE)*$E3055</f>
        <v>938.37225328400109</v>
      </c>
      <c r="AD3051" s="5">
        <f ca="1">VLOOKUP(CONCATENATE($F3051," ",$G3051),AllocFactorMatrix,(AD$4+1),FALSE)*$E3055</f>
        <v>202.28297211590518</v>
      </c>
    </row>
    <row r="3052" spans="4:30" hidden="1" outlineLevel="1">
      <c r="D3052" s="7"/>
      <c r="E3052" s="51"/>
      <c r="F3052" s="52" t="str">
        <f>F3055</f>
        <v>LABOR_M</v>
      </c>
      <c r="G3052" s="55" t="str">
        <f>$G$12</f>
        <v>DISTSEC</v>
      </c>
      <c r="H3052" s="4">
        <f t="shared" ca="1" si="1443"/>
        <v>323346.50891711068</v>
      </c>
      <c r="I3052" s="5">
        <f ca="1">VLOOKUP(CONCATENATE($F3052," ",$G3052),AllocFactorMatrix,(I$4+1),FALSE)*$E3055</f>
        <v>241766.65408834381</v>
      </c>
      <c r="J3052" s="5">
        <f ca="1">VLOOKUP(CONCATENATE($F3052," ",$G3052),AllocFactorMatrix,(J$4+1),FALSE)*$E3055</f>
        <v>11655.647446897041</v>
      </c>
      <c r="K3052" s="5">
        <f ca="1">VLOOKUP(CONCATENATE($F3052," ",$G3052),AllocFactorMatrix,(K$4+1),FALSE)*$E3055</f>
        <v>35169.94569182775</v>
      </c>
      <c r="L3052" s="5">
        <f ca="1">VLOOKUP(CONCATENATE($F3052," ",$G3052),AllocFactorMatrix,(L$4+1),FALSE)*$E3055</f>
        <v>0</v>
      </c>
      <c r="M3052" s="5">
        <f ca="1">VLOOKUP(CONCATENATE($F3052," ",$G3052),AllocFactorMatrix,(M$4+1),FALSE)*$E3055</f>
        <v>0</v>
      </c>
      <c r="N3052" s="5">
        <f t="shared" ca="1" si="1444"/>
        <v>35169.94569182775</v>
      </c>
      <c r="O3052" s="5">
        <f ca="1">VLOOKUP(CONCATENATE($F3052," ",$G3052),AllocFactorMatrix,(O$4+1),FALSE)*$E3055</f>
        <v>22410.426284633024</v>
      </c>
      <c r="P3052" s="5">
        <f ca="1">VLOOKUP(CONCATENATE($F3052," ",$G3052),AllocFactorMatrix,(P$4+1),FALSE)*$E3055</f>
        <v>0</v>
      </c>
      <c r="Q3052" s="5">
        <f ca="1">VLOOKUP(CONCATENATE($F3052," ",$G3052),AllocFactorMatrix,(Q$4+1),FALSE)*$E3055</f>
        <v>0</v>
      </c>
      <c r="R3052" s="5">
        <f ca="1">VLOOKUP(CONCATENATE($F3052," ",$G3052),AllocFactorMatrix,(R$4+1),FALSE)*$E3055</f>
        <v>0</v>
      </c>
      <c r="S3052" s="5">
        <f t="shared" ca="1" si="1520"/>
        <v>22410.426284633024</v>
      </c>
      <c r="T3052" s="5">
        <f ca="1">VLOOKUP(CONCATENATE($F3052," ",$G3052),AllocFactorMatrix,(T$4+1),FALSE)*$E3055</f>
        <v>605.93091265593625</v>
      </c>
      <c r="U3052" s="5">
        <f ca="1">VLOOKUP(CONCATENATE($F3052," ",$G3052),AllocFactorMatrix,(U$4+1),FALSE)*$E3055</f>
        <v>0</v>
      </c>
      <c r="V3052" s="5">
        <f ca="1">VLOOKUP(CONCATENATE($F3052," ",$G3052),AllocFactorMatrix,(V$4+1),FALSE)*$E3055</f>
        <v>0</v>
      </c>
      <c r="W3052" s="5">
        <f ca="1">VLOOKUP(CONCATENATE($F3052," ",$G3052),AllocFactorMatrix,(W$4+1),FALSE)*$E3055</f>
        <v>0</v>
      </c>
      <c r="X3052" s="5">
        <f t="shared" ca="1" si="1521"/>
        <v>605.93091265593625</v>
      </c>
      <c r="Y3052" s="5">
        <f ca="1">VLOOKUP(CONCATENATE($F3052," ",$G3052),AllocFactorMatrix,(Y$4+1),FALSE)*$E3055</f>
        <v>8265.9533540283301</v>
      </c>
      <c r="Z3052" s="5">
        <f ca="1">VLOOKUP(CONCATENATE($F3052," ",$G3052),AllocFactorMatrix,(Z$4+1),FALSE)*$E3055</f>
        <v>0</v>
      </c>
      <c r="AA3052" s="5">
        <f t="shared" ca="1" si="1445"/>
        <v>8265.9533540283301</v>
      </c>
      <c r="AB3052" s="5">
        <f ca="1">VLOOKUP(CONCATENATE($F3052," ",$G3052),AllocFactorMatrix,(AB$4+1),FALSE)*$E3055</f>
        <v>85.776063860549925</v>
      </c>
      <c r="AC3052" s="5">
        <f ca="1">VLOOKUP(CONCATENATE($F3052," ",$G3052),AllocFactorMatrix,(AC$4+1),FALSE)*$E3055</f>
        <v>2912.427276003596</v>
      </c>
      <c r="AD3052" s="5">
        <f ca="1">VLOOKUP(CONCATENATE($F3052," ",$G3052),AllocFactorMatrix,(AD$4+1),FALSE)*$E3055</f>
        <v>473.74779886057587</v>
      </c>
    </row>
    <row r="3053" spans="4:30" hidden="1" outlineLevel="1">
      <c r="D3053" s="7"/>
      <c r="E3053" s="51"/>
      <c r="F3053" s="52" t="str">
        <f>F3055</f>
        <v>LABOR_M</v>
      </c>
      <c r="G3053" s="55" t="str">
        <f>$G$13</f>
        <v>ENERGY</v>
      </c>
      <c r="H3053" s="4">
        <f t="shared" ca="1" si="1443"/>
        <v>400548.61826901248</v>
      </c>
      <c r="I3053" s="5">
        <f ca="1">VLOOKUP(CONCATENATE($F3053," ",$G3053),AllocFactorMatrix,(I$4+1),FALSE)*$E3055</f>
        <v>150296.69193284863</v>
      </c>
      <c r="J3053" s="5">
        <f ca="1">VLOOKUP(CONCATENATE($F3053," ",$G3053),AllocFactorMatrix,(J$4+1),FALSE)*$E3055</f>
        <v>9740.1968236204939</v>
      </c>
      <c r="K3053" s="5">
        <f ca="1">VLOOKUP(CONCATENATE($F3053," ",$G3053),AllocFactorMatrix,(K$4+1),FALSE)*$E3055</f>
        <v>32679.416216922713</v>
      </c>
      <c r="L3053" s="5">
        <f ca="1">VLOOKUP(CONCATENATE($F3053," ",$G3053),AllocFactorMatrix,(L$4+1),FALSE)*$E3055</f>
        <v>1038.6260372762601</v>
      </c>
      <c r="M3053" s="5">
        <f ca="1">VLOOKUP(CONCATENATE($F3053," ",$G3053),AllocFactorMatrix,(M$4+1),FALSE)*$E3055</f>
        <v>95.749178880417375</v>
      </c>
      <c r="N3053" s="5">
        <f t="shared" ca="1" si="1444"/>
        <v>33813.791433079394</v>
      </c>
      <c r="O3053" s="5">
        <f ca="1">VLOOKUP(CONCATENATE($F3053," ",$G3053),AllocFactorMatrix,(O$4+1),FALSE)*$E3055</f>
        <v>29794.279749320907</v>
      </c>
      <c r="P3053" s="5">
        <f ca="1">VLOOKUP(CONCATENATE($F3053," ",$G3053),AllocFactorMatrix,(P$4+1),FALSE)*$E3055</f>
        <v>5523.2861739497775</v>
      </c>
      <c r="Q3053" s="5">
        <f ca="1">VLOOKUP(CONCATENATE($F3053," ",$G3053),AllocFactorMatrix,(Q$4+1),FALSE)*$E3055</f>
        <v>2509.6398638137402</v>
      </c>
      <c r="R3053" s="5">
        <f ca="1">VLOOKUP(CONCATENATE($F3053," ",$G3053),AllocFactorMatrix,(R$4+1),FALSE)*$E3055</f>
        <v>116.28200025910253</v>
      </c>
      <c r="S3053" s="5">
        <f t="shared" ca="1" si="1520"/>
        <v>37943.487787343525</v>
      </c>
      <c r="T3053" s="5">
        <f ca="1">VLOOKUP(CONCATENATE($F3053," ",$G3053),AllocFactorMatrix,(T$4+1),FALSE)*$E3055</f>
        <v>1141.7732600411089</v>
      </c>
      <c r="U3053" s="5">
        <f ca="1">VLOOKUP(CONCATENATE($F3053," ",$G3053),AllocFactorMatrix,(U$4+1),FALSE)*$E3055</f>
        <v>20047.827979078433</v>
      </c>
      <c r="V3053" s="5">
        <f ca="1">VLOOKUP(CONCATENATE($F3053," ",$G3053),AllocFactorMatrix,(V$4+1),FALSE)*$E3055</f>
        <v>113823.24383074975</v>
      </c>
      <c r="W3053" s="5">
        <f ca="1">VLOOKUP(CONCATENATE($F3053," ",$G3053),AllocFactorMatrix,(W$4+1),FALSE)*$E3055</f>
        <v>21594.933349325107</v>
      </c>
      <c r="X3053" s="5">
        <f t="shared" ca="1" si="1521"/>
        <v>156607.77841919442</v>
      </c>
      <c r="Y3053" s="5">
        <f ca="1">VLOOKUP(CONCATENATE($F3053," ",$G3053),AllocFactorMatrix,(Y$4+1),FALSE)*$E3055</f>
        <v>8072.1684870564004</v>
      </c>
      <c r="Z3053" s="5">
        <f ca="1">VLOOKUP(CONCATENATE($F3053," ",$G3053),AllocFactorMatrix,(Z$4+1),FALSE)*$E3055</f>
        <v>131.40203468572795</v>
      </c>
      <c r="AA3053" s="5">
        <f t="shared" ca="1" si="1445"/>
        <v>8203.5705217421291</v>
      </c>
      <c r="AB3053" s="5">
        <f ca="1">VLOOKUP(CONCATENATE($F3053," ",$G3053),AllocFactorMatrix,(AB$4+1),FALSE)*$E3055</f>
        <v>146.56839966162923</v>
      </c>
      <c r="AC3053" s="5">
        <f ca="1">VLOOKUP(CONCATENATE($F3053," ",$G3053),AllocFactorMatrix,(AC$4+1),FALSE)*$E3055</f>
        <v>3169.3453756856961</v>
      </c>
      <c r="AD3053" s="5">
        <f ca="1">VLOOKUP(CONCATENATE($F3053," ",$G3053),AllocFactorMatrix,(AD$4+1),FALSE)*$E3055</f>
        <v>627.18757583660556</v>
      </c>
    </row>
    <row r="3054" spans="4:30" hidden="1" outlineLevel="1">
      <c r="D3054" s="7"/>
      <c r="E3054" s="51"/>
      <c r="F3054" s="52" t="str">
        <f>F3055</f>
        <v>LABOR_M</v>
      </c>
      <c r="G3054" s="55" t="str">
        <f>$G$14</f>
        <v>CUSTOMER</v>
      </c>
      <c r="H3054" s="4">
        <f t="shared" ca="1" si="1443"/>
        <v>301907.65360932623</v>
      </c>
      <c r="I3054" s="5">
        <f ca="1">VLOOKUP(CONCATENATE($F3054," ",$G3054),AllocFactorMatrix,(I$4+1),FALSE)*$E3055</f>
        <v>215713.31809579828</v>
      </c>
      <c r="J3054" s="5">
        <f ca="1">VLOOKUP(CONCATENATE($F3054," ",$G3054),AllocFactorMatrix,(J$4+1),FALSE)*$E3055</f>
        <v>36915.651769246331</v>
      </c>
      <c r="K3054" s="5">
        <f ca="1">VLOOKUP(CONCATENATE($F3054," ",$G3054),AllocFactorMatrix,(K$4+1),FALSE)*$E3055</f>
        <v>10629.718079624576</v>
      </c>
      <c r="L3054" s="5">
        <f ca="1">VLOOKUP(CONCATENATE($F3054," ",$G3054),AllocFactorMatrix,(L$4+1),FALSE)*$E3055</f>
        <v>1776.8946829262798</v>
      </c>
      <c r="M3054" s="5">
        <f ca="1">VLOOKUP(CONCATENATE($F3054," ",$G3054),AllocFactorMatrix,(M$4+1),FALSE)*$E3055</f>
        <v>280.74083883979733</v>
      </c>
      <c r="N3054" s="5">
        <f t="shared" ca="1" si="1444"/>
        <v>12687.353601390654</v>
      </c>
      <c r="O3054" s="5">
        <f ca="1">VLOOKUP(CONCATENATE($F3054," ",$G3054),AllocFactorMatrix,(O$4+1),FALSE)*$E3055</f>
        <v>1983.5302328540447</v>
      </c>
      <c r="P3054" s="5">
        <f ca="1">VLOOKUP(CONCATENATE($F3054," ",$G3054),AllocFactorMatrix,(P$4+1),FALSE)*$E3055</f>
        <v>509.42551139524147</v>
      </c>
      <c r="Q3054" s="5">
        <f ca="1">VLOOKUP(CONCATENATE($F3054," ",$G3054),AllocFactorMatrix,(Q$4+1),FALSE)*$E3055</f>
        <v>974.37201096944659</v>
      </c>
      <c r="R3054" s="5">
        <f ca="1">VLOOKUP(CONCATENATE($F3054," ",$G3054),AllocFactorMatrix,(R$4+1),FALSE)*$E3055</f>
        <v>170.06169675644833</v>
      </c>
      <c r="S3054" s="5">
        <f t="shared" ca="1" si="1520"/>
        <v>3637.3894519751811</v>
      </c>
      <c r="T3054" s="5">
        <f ca="1">VLOOKUP(CONCATENATE($F3054," ",$G3054),AllocFactorMatrix,(T$4+1),FALSE)*$E3055</f>
        <v>13.794960678543669</v>
      </c>
      <c r="U3054" s="5">
        <f ca="1">VLOOKUP(CONCATENATE($F3054," ",$G3054),AllocFactorMatrix,(U$4+1),FALSE)*$E3055</f>
        <v>303.27678061167245</v>
      </c>
      <c r="V3054" s="5">
        <f ca="1">VLOOKUP(CONCATENATE($F3054," ",$G3054),AllocFactorMatrix,(V$4+1),FALSE)*$E3055</f>
        <v>1433.6700411851393</v>
      </c>
      <c r="W3054" s="5">
        <f ca="1">VLOOKUP(CONCATENATE($F3054," ",$G3054),AllocFactorMatrix,(W$4+1),FALSE)*$E3055</f>
        <v>255.18755321647919</v>
      </c>
      <c r="X3054" s="5">
        <f t="shared" ca="1" si="1521"/>
        <v>2005.9293356918347</v>
      </c>
      <c r="Y3054" s="5">
        <f ca="1">VLOOKUP(CONCATENATE($F3054," ",$G3054),AllocFactorMatrix,(Y$4+1),FALSE)*$E3055</f>
        <v>542.89628240717911</v>
      </c>
      <c r="Z3054" s="5">
        <f ca="1">VLOOKUP(CONCATENATE($F3054," ",$G3054),AllocFactorMatrix,(Z$4+1),FALSE)*$E3055</f>
        <v>8.6009690759606592</v>
      </c>
      <c r="AA3054" s="5">
        <f t="shared" ca="1" si="1445"/>
        <v>551.49725148313973</v>
      </c>
      <c r="AB3054" s="5">
        <f ca="1">VLOOKUP(CONCATENATE($F3054," ",$G3054),AllocFactorMatrix,(AB$4+1),FALSE)*$E3055</f>
        <v>15.469795721945449</v>
      </c>
      <c r="AC3054" s="5">
        <f ca="1">VLOOKUP(CONCATENATE($F3054," ",$G3054),AllocFactorMatrix,(AC$4+1),FALSE)*$E3055</f>
        <v>23808.512866065641</v>
      </c>
      <c r="AD3054" s="5">
        <f ca="1">VLOOKUP(CONCATENATE($F3054," ",$G3054),AllocFactorMatrix,(AD$4+1),FALSE)*$E3055</f>
        <v>6572.5314419531687</v>
      </c>
    </row>
    <row r="3055" spans="4:30" collapsed="1">
      <c r="D3055" s="7" t="s">
        <v>266</v>
      </c>
      <c r="E3055" s="40">
        <v>3337578</v>
      </c>
      <c r="F3055" s="10" t="s">
        <v>70</v>
      </c>
      <c r="G3055" s="55" t="str">
        <f>$G$15</f>
        <v>TOTAL</v>
      </c>
      <c r="H3055" s="4">
        <f t="shared" ca="1" si="1443"/>
        <v>3337578</v>
      </c>
      <c r="I3055" s="5">
        <f ca="1">VLOOKUP(CONCATENATE($F3055," ",$G3055),AllocFactorMatrix,(I$4+1),FALSE)*$E3055</f>
        <v>1884212.7370335993</v>
      </c>
      <c r="J3055" s="5">
        <f ca="1">VLOOKUP(CONCATENATE($F3055," ",$G3055),AllocFactorMatrix,(J$4+1),FALSE)*$E3055</f>
        <v>120207.25617403329</v>
      </c>
      <c r="K3055" s="5">
        <f ca="1">VLOOKUP(CONCATENATE($F3055," ",$G3055),AllocFactorMatrix,(K$4+1),FALSE)*$E3055</f>
        <v>304412.08007399208</v>
      </c>
      <c r="L3055" s="5">
        <f ca="1">VLOOKUP(CONCATENATE($F3055," ",$G3055),AllocFactorMatrix,(L$4+1),FALSE)*$E3055</f>
        <v>9875.8312660498486</v>
      </c>
      <c r="M3055" s="5">
        <f ca="1">VLOOKUP(CONCATENATE($F3055," ",$G3055),AllocFactorMatrix,(M$4+1),FALSE)*$E3055</f>
        <v>778.93836284885037</v>
      </c>
      <c r="N3055" s="5">
        <f t="shared" ca="1" si="1444"/>
        <v>315066.84970289073</v>
      </c>
      <c r="O3055" s="5">
        <f ca="1">VLOOKUP(CONCATENATE($F3055," ",$G3055),AllocFactorMatrix,(O$4+1),FALSE)*$E3055</f>
        <v>225006.14194883805</v>
      </c>
      <c r="P3055" s="5">
        <f ca="1">VLOOKUP(CONCATENATE($F3055," ",$G3055),AllocFactorMatrix,(P$4+1),FALSE)*$E3055</f>
        <v>37855.716732557077</v>
      </c>
      <c r="Q3055" s="5">
        <f ca="1">VLOOKUP(CONCATENATE($F3055," ",$G3055),AllocFactorMatrix,(Q$4+1),FALSE)*$E3055</f>
        <v>12210.459251153918</v>
      </c>
      <c r="R3055" s="5">
        <f ca="1">VLOOKUP(CONCATENATE($F3055," ",$G3055),AllocFactorMatrix,(R$4+1),FALSE)*$E3055</f>
        <v>678.36946281541088</v>
      </c>
      <c r="S3055" s="5">
        <f t="shared" ca="1" si="1520"/>
        <v>275750.68739536445</v>
      </c>
      <c r="T3055" s="5">
        <f ca="1">VLOOKUP(CONCATENATE($F3055," ",$G3055),AllocFactorMatrix,(T$4+1),FALSE)*$E3055</f>
        <v>7776.7765293978619</v>
      </c>
      <c r="U3055" s="5">
        <f ca="1">VLOOKUP(CONCATENATE($F3055," ",$G3055),AllocFactorMatrix,(U$4+1),FALSE)*$E3055</f>
        <v>118222.10957740885</v>
      </c>
      <c r="V3055" s="5">
        <f ca="1">VLOOKUP(CONCATENATE($F3055," ",$G3055),AllocFactorMatrix,(V$4+1),FALSE)*$E3055</f>
        <v>428385.661943293</v>
      </c>
      <c r="W3055" s="5">
        <f ca="1">VLOOKUP(CONCATENATE($F3055," ",$G3055),AllocFactorMatrix,(W$4+1),FALSE)*$E3055</f>
        <v>78339.189528603529</v>
      </c>
      <c r="X3055" s="5">
        <f t="shared" ca="1" si="1521"/>
        <v>632723.73757870332</v>
      </c>
      <c r="Y3055" s="5">
        <f ca="1">VLOOKUP(CONCATENATE($F3055," ",$G3055),AllocFactorMatrix,(Y$4+1),FALSE)*$E3055</f>
        <v>68965.308391168219</v>
      </c>
      <c r="Z3055" s="5">
        <f ca="1">VLOOKUP(CONCATENATE($F3055," ",$G3055),AllocFactorMatrix,(Z$4+1),FALSE)*$E3055</f>
        <v>1011.0616317393454</v>
      </c>
      <c r="AA3055" s="5">
        <f t="shared" ca="1" si="1445"/>
        <v>69976.370022907562</v>
      </c>
      <c r="AB3055" s="5">
        <f ca="1">VLOOKUP(CONCATENATE($F3055," ",$G3055),AllocFactorMatrix,(AB$4+1),FALSE)*$E3055</f>
        <v>934.64267575507802</v>
      </c>
      <c r="AC3055" s="5">
        <f ca="1">VLOOKUP(CONCATENATE($F3055," ",$G3055),AllocFactorMatrix,(AC$4+1),FALSE)*$E3055</f>
        <v>30829.736984219599</v>
      </c>
      <c r="AD3055" s="5">
        <f ca="1">VLOOKUP(CONCATENATE($F3055," ",$G3055),AllocFactorMatrix,(AD$4+1),FALSE)*$E3055</f>
        <v>7875.9824325267318</v>
      </c>
    </row>
    <row r="3056" spans="4:30" hidden="1" outlineLevel="1">
      <c r="D3056" s="7"/>
      <c r="E3056" s="51"/>
      <c r="F3056" s="52" t="str">
        <f>F3063</f>
        <v>LABOR_M</v>
      </c>
      <c r="G3056" s="55" t="str">
        <f>$G$8</f>
        <v>PRODUCTION</v>
      </c>
      <c r="H3056" s="4">
        <f t="shared" ref="H3056:H3063" ca="1" si="1522">SUBTOTAL(9,I3056:AD3056)</f>
        <v>-758776.6960111626</v>
      </c>
      <c r="I3056" s="5">
        <f ca="1">VLOOKUP(CONCATENATE($F3056," ",$G3056),AllocFactorMatrix,(I$4+1),FALSE)*$E3063</f>
        <v>-373760.49401018489</v>
      </c>
      <c r="J3056" s="5">
        <f ca="1">VLOOKUP(CONCATENATE($F3056," ",$G3056),AllocFactorMatrix,(J$4+1),FALSE)*$E3063</f>
        <v>-18476.316748883288</v>
      </c>
      <c r="K3056" s="5">
        <f ca="1">VLOOKUP(CONCATENATE($F3056," ",$G3056),AllocFactorMatrix,(K$4+1),FALSE)*$E3063</f>
        <v>-67677.689358937627</v>
      </c>
      <c r="L3056" s="5">
        <f ca="1">VLOOKUP(CONCATENATE($F3056," ",$G3056),AllocFactorMatrix,(L$4+1),FALSE)*$E3063</f>
        <v>-2130.2533783040935</v>
      </c>
      <c r="M3056" s="5">
        <f ca="1">VLOOKUP(CONCATENATE($F3056," ",$G3056),AllocFactorMatrix,(M$4+1),FALSE)*$E3063</f>
        <v>-199.7683453635868</v>
      </c>
      <c r="N3056" s="5">
        <f t="shared" ref="N3056:N3063" ca="1" si="1523">SUBTOTAL(9,K3056:M3056)</f>
        <v>-70007.71108260531</v>
      </c>
      <c r="O3056" s="5">
        <f ca="1">VLOOKUP(CONCATENATE($F3056," ",$G3056),AllocFactorMatrix,(O$4+1),FALSE)*$E3063</f>
        <v>-51445.571905786892</v>
      </c>
      <c r="P3056" s="5">
        <f ca="1">VLOOKUP(CONCATENATE($F3056," ",$G3056),AllocFactorMatrix,(P$4+1),FALSE)*$E3063</f>
        <v>-9585.8088586730228</v>
      </c>
      <c r="Q3056" s="5">
        <f ca="1">VLOOKUP(CONCATENATE($F3056," ",$G3056),AllocFactorMatrix,(Q$4+1),FALSE)*$E3063</f>
        <v>-4331.6485354687893</v>
      </c>
      <c r="R3056" s="5">
        <f ca="1">VLOOKUP(CONCATENATE($F3056," ",$G3056),AllocFactorMatrix,(R$4+1),FALSE)*$E3063</f>
        <v>-194.78939268442176</v>
      </c>
      <c r="S3056" s="5">
        <f ca="1">SUBTOTAL(9,O3056:R3056)</f>
        <v>-65557.818692613131</v>
      </c>
      <c r="T3056" s="5">
        <f ca="1">VLOOKUP(CONCATENATE($F3056," ",$G3056),AllocFactorMatrix,(T$4+1),FALSE)*$E3063</f>
        <v>-1797.1255962069258</v>
      </c>
      <c r="U3056" s="5">
        <f ca="1">VLOOKUP(CONCATENATE($F3056," ",$G3056),AllocFactorMatrix,(U$4+1),FALSE)*$E3063</f>
        <v>-29409.654184355266</v>
      </c>
      <c r="V3056" s="5">
        <f ca="1">VLOOKUP(CONCATENATE($F3056," ",$G3056),AllocFactorMatrix,(V$4+1),FALSE)*$E3063</f>
        <v>-155430.84872984272</v>
      </c>
      <c r="W3056" s="5">
        <f ca="1">VLOOKUP(CONCATENATE($F3056," ",$G3056),AllocFactorMatrix,(W$4+1),FALSE)*$E3063</f>
        <v>-28068.235128700198</v>
      </c>
      <c r="X3056" s="5">
        <f ca="1">SUBTOTAL(9,T3056:W3056)</f>
        <v>-214705.86363910511</v>
      </c>
      <c r="Y3056" s="5">
        <f ca="1">VLOOKUP(CONCATENATE($F3056," ",$G3056),AllocFactorMatrix,(Y$4+1),FALSE)*$E3063</f>
        <v>-15798.853498406916</v>
      </c>
      <c r="Z3056" s="5">
        <f ca="1">VLOOKUP(CONCATENATE($F3056," ",$G3056),AllocFactorMatrix,(Z$4+1),FALSE)*$E3063</f>
        <v>-264.62475705551407</v>
      </c>
      <c r="AA3056" s="5">
        <f t="shared" ref="AA3056:AA3063" ca="1" si="1524">SUBTOTAL(9,Y3056:Z3056)</f>
        <v>-16063.478255462429</v>
      </c>
      <c r="AB3056" s="5">
        <f ca="1">VLOOKUP(CONCATENATE($F3056," ",$G3056),AllocFactorMatrix,(AB$4+1),FALSE)*$E3063</f>
        <v>-205.01358230852605</v>
      </c>
      <c r="AC3056" s="5">
        <f ca="1">VLOOKUP(CONCATENATE($F3056," ",$G3056),AllocFactorMatrix,(AC$4+1),FALSE)*$E3063</f>
        <v>0</v>
      </c>
      <c r="AD3056" s="5">
        <f ca="1">VLOOKUP(CONCATENATE($F3056," ",$G3056),AllocFactorMatrix,(AD$4+1),FALSE)*$E3063</f>
        <v>0</v>
      </c>
    </row>
    <row r="3057" spans="4:30" hidden="1" outlineLevel="1">
      <c r="D3057" s="7"/>
      <c r="E3057" s="51"/>
      <c r="F3057" s="52" t="str">
        <f>F3063</f>
        <v>LABOR_M</v>
      </c>
      <c r="G3057" s="55" t="str">
        <f>$G$9</f>
        <v>BULKTRAN</v>
      </c>
      <c r="H3057" s="4">
        <f t="shared" ca="1" si="1522"/>
        <v>-2772.4320652987494</v>
      </c>
      <c r="I3057" s="5">
        <f ca="1">VLOOKUP(CONCATENATE($F3057," ",$G3057),AllocFactorMatrix,(I$4+1),FALSE)*$E3063</f>
        <v>-1365.6528775634581</v>
      </c>
      <c r="J3057" s="5">
        <f ca="1">VLOOKUP(CONCATENATE($F3057," ",$G3057),AllocFactorMatrix,(J$4+1),FALSE)*$E3063</f>
        <v>-67.509101521571736</v>
      </c>
      <c r="K3057" s="5">
        <f ca="1">VLOOKUP(CONCATENATE($F3057," ",$G3057),AllocFactorMatrix,(K$4+1),FALSE)*$E3063</f>
        <v>-247.28196987389595</v>
      </c>
      <c r="L3057" s="5">
        <f ca="1">VLOOKUP(CONCATENATE($F3057," ",$G3057),AllocFactorMatrix,(L$4+1),FALSE)*$E3063</f>
        <v>-7.7835584622835725</v>
      </c>
      <c r="M3057" s="5">
        <f ca="1">VLOOKUP(CONCATENATE($F3057," ",$G3057),AllocFactorMatrix,(M$4+1),FALSE)*$E3063</f>
        <v>-0.72991720651043168</v>
      </c>
      <c r="N3057" s="5">
        <f t="shared" ca="1" si="1523"/>
        <v>-255.79544554268995</v>
      </c>
      <c r="O3057" s="5">
        <f ca="1">VLOOKUP(CONCATENATE($F3057," ",$G3057),AllocFactorMatrix,(O$4+1),FALSE)*$E3063</f>
        <v>-187.97276447606896</v>
      </c>
      <c r="P3057" s="5">
        <f ca="1">VLOOKUP(CONCATENATE($F3057," ",$G3057),AllocFactorMatrix,(P$4+1),FALSE)*$E3063</f>
        <v>-35.024802410667249</v>
      </c>
      <c r="Q3057" s="5">
        <f ca="1">VLOOKUP(CONCATENATE($F3057," ",$G3057),AllocFactorMatrix,(Q$4+1),FALSE)*$E3063</f>
        <v>-15.827056047542824</v>
      </c>
      <c r="R3057" s="5">
        <f ca="1">VLOOKUP(CONCATENATE($F3057," ",$G3057),AllocFactorMatrix,(R$4+1),FALSE)*$E3063</f>
        <v>-0.71172501883270245</v>
      </c>
      <c r="S3057" s="5">
        <f t="shared" ref="S3057:S3063" ca="1" si="1525">SUBTOTAL(9,O3057:R3057)</f>
        <v>-239.53634795311172</v>
      </c>
      <c r="T3057" s="5">
        <f ca="1">VLOOKUP(CONCATENATE($F3057," ",$G3057),AllocFactorMatrix,(T$4+1),FALSE)*$E3063</f>
        <v>-6.5663701250781639</v>
      </c>
      <c r="U3057" s="5">
        <f ca="1">VLOOKUP(CONCATENATE($F3057," ",$G3057),AllocFactorMatrix,(U$4+1),FALSE)*$E3063</f>
        <v>-107.45752830666079</v>
      </c>
      <c r="V3057" s="5">
        <f ca="1">VLOOKUP(CONCATENATE($F3057," ",$G3057),AllocFactorMatrix,(V$4+1),FALSE)*$E3063</f>
        <v>-567.91605649005839</v>
      </c>
      <c r="W3057" s="5">
        <f ca="1">VLOOKUP(CONCATENATE($F3057," ",$G3057),AllocFactorMatrix,(W$4+1),FALSE)*$E3063</f>
        <v>-102.55622701149534</v>
      </c>
      <c r="X3057" s="5">
        <f t="shared" ref="X3057:X3063" ca="1" si="1526">SUBTOTAL(9,T3057:W3057)</f>
        <v>-784.49618193329275</v>
      </c>
      <c r="Y3057" s="5">
        <f ca="1">VLOOKUP(CONCATENATE($F3057," ",$G3057),AllocFactorMatrix,(Y$4+1),FALSE)*$E3063</f>
        <v>-57.726137695320425</v>
      </c>
      <c r="Z3057" s="5">
        <f ca="1">VLOOKUP(CONCATENATE($F3057," ",$G3057),AllocFactorMatrix,(Z$4+1),FALSE)*$E3063</f>
        <v>-0.96689074083240623</v>
      </c>
      <c r="AA3057" s="5">
        <f t="shared" ca="1" si="1524"/>
        <v>-58.693028436152829</v>
      </c>
      <c r="AB3057" s="5">
        <f ca="1">VLOOKUP(CONCATENATE($F3057," ",$G3057),AllocFactorMatrix,(AB$4+1),FALSE)*$E3063</f>
        <v>-0.749082348472073</v>
      </c>
      <c r="AC3057" s="5">
        <f ca="1">VLOOKUP(CONCATENATE($F3057," ",$G3057),AllocFactorMatrix,(AC$4+1),FALSE)*$E3063</f>
        <v>0</v>
      </c>
      <c r="AD3057" s="5">
        <f ca="1">VLOOKUP(CONCATENATE($F3057," ",$G3057),AllocFactorMatrix,(AD$4+1),FALSE)*$E3063</f>
        <v>0</v>
      </c>
    </row>
    <row r="3058" spans="4:30" hidden="1" outlineLevel="1">
      <c r="D3058" s="7"/>
      <c r="E3058" s="51"/>
      <c r="F3058" s="52" t="str">
        <f>F3063</f>
        <v>LABOR_M</v>
      </c>
      <c r="G3058" s="55" t="str">
        <f>$G$10</f>
        <v>SUBTRAN</v>
      </c>
      <c r="H3058" s="4">
        <f t="shared" ca="1" si="1522"/>
        <v>-609.82005779353995</v>
      </c>
      <c r="I3058" s="5">
        <f ca="1">VLOOKUP(CONCATENATE($F3058," ",$G3058),AllocFactorMatrix,(I$4+1),FALSE)*$E3063</f>
        <v>-296.9015257153722</v>
      </c>
      <c r="J3058" s="5">
        <f ca="1">VLOOKUP(CONCATENATE($F3058," ",$G3058),AllocFactorMatrix,(J$4+1),FALSE)*$E3063</f>
        <v>-14.328856024331316</v>
      </c>
      <c r="K3058" s="5">
        <f ca="1">VLOOKUP(CONCATENATE($F3058," ",$G3058),AllocFactorMatrix,(K$4+1),FALSE)*$E3063</f>
        <v>-52.127677601611047</v>
      </c>
      <c r="L3058" s="5">
        <f ca="1">VLOOKUP(CONCATENATE($F3058," ",$G3058),AllocFactorMatrix,(L$4+1),FALSE)*$E3063</f>
        <v>-1.6101749153281917</v>
      </c>
      <c r="M3058" s="5">
        <f ca="1">VLOOKUP(CONCATENATE($F3058," ",$G3058),AllocFactorMatrix,(M$4+1),FALSE)*$E3063</f>
        <v>-0.20053877001984999</v>
      </c>
      <c r="N3058" s="5">
        <f t="shared" ca="1" si="1523"/>
        <v>-53.938391286959089</v>
      </c>
      <c r="O3058" s="5">
        <f ca="1">VLOOKUP(CONCATENATE($F3058," ",$G3058),AllocFactorMatrix,(O$4+1),FALSE)*$E3063</f>
        <v>-39.383275173977445</v>
      </c>
      <c r="P3058" s="5">
        <f ca="1">VLOOKUP(CONCATENATE($F3058," ",$G3058),AllocFactorMatrix,(P$4+1),FALSE)*$E3063</f>
        <v>-7.3213049199272078</v>
      </c>
      <c r="Q3058" s="5">
        <f ca="1">VLOOKUP(CONCATENATE($F3058," ",$G3058),AllocFactorMatrix,(Q$4+1),FALSE)*$E3063</f>
        <v>-4.3562636635289698</v>
      </c>
      <c r="R3058" s="5">
        <f ca="1">VLOOKUP(CONCATENATE($F3058," ",$G3058),AllocFactorMatrix,(R$4+1),FALSE)*$E3063</f>
        <v>0</v>
      </c>
      <c r="S3058" s="5">
        <f t="shared" ca="1" si="1525"/>
        <v>-51.060843757433624</v>
      </c>
      <c r="T3058" s="5">
        <f ca="1">VLOOKUP(CONCATENATE($F3058," ",$G3058),AllocFactorMatrix,(T$4+1),FALSE)*$E3063</f>
        <v>-1.3751963459033572</v>
      </c>
      <c r="U3058" s="5">
        <f ca="1">VLOOKUP(CONCATENATE($F3058," ",$G3058),AllocFactorMatrix,(U$4+1),FALSE)*$E3063</f>
        <v>-22.512749343448945</v>
      </c>
      <c r="V3058" s="5">
        <f ca="1">VLOOKUP(CONCATENATE($F3058," ",$G3058),AllocFactorMatrix,(V$4+1),FALSE)*$E3063</f>
        <v>-156.83919053509021</v>
      </c>
      <c r="W3058" s="5">
        <f ca="1">VLOOKUP(CONCATENATE($F3058," ",$G3058),AllocFactorMatrix,(W$4+1),FALSE)*$E3063</f>
        <v>0</v>
      </c>
      <c r="X3058" s="5">
        <f t="shared" ca="1" si="1526"/>
        <v>-180.72713622444252</v>
      </c>
      <c r="Y3058" s="5">
        <f ca="1">VLOOKUP(CONCATENATE($F3058," ",$G3058),AllocFactorMatrix,(Y$4+1),FALSE)*$E3063</f>
        <v>-11.853211993804212</v>
      </c>
      <c r="Z3058" s="5">
        <f ca="1">VLOOKUP(CONCATENATE($F3058," ",$G3058),AllocFactorMatrix,(Z$4+1),FALSE)*$E3063</f>
        <v>-0.19759336596530452</v>
      </c>
      <c r="AA3058" s="5">
        <f t="shared" ca="1" si="1524"/>
        <v>-12.050805359769516</v>
      </c>
      <c r="AB3058" s="5">
        <f ca="1">VLOOKUP(CONCATENATE($F3058," ",$G3058),AllocFactorMatrix,(AB$4+1),FALSE)*$E3063</f>
        <v>-0.15828350210945702</v>
      </c>
      <c r="AC3058" s="5">
        <f ca="1">VLOOKUP(CONCATENATE($F3058," ",$G3058),AllocFactorMatrix,(AC$4+1),FALSE)*$E3063</f>
        <v>-0.53819774480866045</v>
      </c>
      <c r="AD3058" s="5">
        <f ca="1">VLOOKUP(CONCATENATE($F3058," ",$G3058),AllocFactorMatrix,(AD$4+1),FALSE)*$E3063</f>
        <v>-0.1160181783135312</v>
      </c>
    </row>
    <row r="3059" spans="4:30" hidden="1" outlineLevel="1">
      <c r="D3059" s="7"/>
      <c r="E3059" s="51"/>
      <c r="F3059" s="52" t="str">
        <f>F3063</f>
        <v>LABOR_M</v>
      </c>
      <c r="G3059" s="55" t="str">
        <f>$G$11</f>
        <v>DISTPRI</v>
      </c>
      <c r="H3059" s="4">
        <f t="shared" ca="1" si="1522"/>
        <v>-390710.78304538154</v>
      </c>
      <c r="I3059" s="5">
        <f ca="1">VLOOKUP(CONCATENATE($F3059," ",$G3059),AllocFactorMatrix,(I$4+1),FALSE)*$E3063</f>
        <v>-261128.68033017521</v>
      </c>
      <c r="J3059" s="5">
        <f ca="1">VLOOKUP(CONCATENATE($F3059," ",$G3059),AllocFactorMatrix,(J$4+1),FALSE)*$E3063</f>
        <v>-12308.924304698738</v>
      </c>
      <c r="K3059" s="5">
        <f ca="1">VLOOKUP(CONCATENATE($F3059," ",$G3059),AllocFactorMatrix,(K$4+1),FALSE)*$E3063</f>
        <v>-44694.45959042076</v>
      </c>
      <c r="L3059" s="5">
        <f ca="1">VLOOKUP(CONCATENATE($F3059," ",$G3059),AllocFactorMatrix,(L$4+1),FALSE)*$E3063</f>
        <v>-1381.2913659945393</v>
      </c>
      <c r="M3059" s="5">
        <f ca="1">VLOOKUP(CONCATENATE($F3059," ",$G3059),AllocFactorMatrix,(M$4+1),FALSE)*$E3063</f>
        <v>0</v>
      </c>
      <c r="N3059" s="5">
        <f t="shared" ca="1" si="1523"/>
        <v>-46075.750956415301</v>
      </c>
      <c r="O3059" s="5">
        <f ca="1">VLOOKUP(CONCATENATE($F3059," ",$G3059),AllocFactorMatrix,(O$4+1),FALSE)*$E3063</f>
        <v>-33513.032769234815</v>
      </c>
      <c r="P3059" s="5">
        <f ca="1">VLOOKUP(CONCATENATE($F3059," ",$G3059),AllocFactorMatrix,(P$4+1),FALSE)*$E3063</f>
        <v>-6241.8046084965936</v>
      </c>
      <c r="Q3059" s="5">
        <f ca="1">VLOOKUP(CONCATENATE($F3059," ",$G3059),AllocFactorMatrix,(Q$4+1),FALSE)*$E3063</f>
        <v>0</v>
      </c>
      <c r="R3059" s="5">
        <f ca="1">VLOOKUP(CONCATENATE($F3059," ",$G3059),AllocFactorMatrix,(R$4+1),FALSE)*$E3063</f>
        <v>0</v>
      </c>
      <c r="S3059" s="5">
        <f t="shared" ca="1" si="1525"/>
        <v>-39754.837377731412</v>
      </c>
      <c r="T3059" s="5">
        <f ca="1">VLOOKUP(CONCATENATE($F3059," ",$G3059),AllocFactorMatrix,(T$4+1),FALSE)*$E3063</f>
        <v>-1194.7189657110457</v>
      </c>
      <c r="U3059" s="5">
        <f ca="1">VLOOKUP(CONCATENATE($F3059," ",$G3059),AllocFactorMatrix,(U$4+1),FALSE)*$E3063</f>
        <v>-19268.113451764795</v>
      </c>
      <c r="V3059" s="5">
        <f ca="1">VLOOKUP(CONCATENATE($F3059," ",$G3059),AllocFactorMatrix,(V$4+1),FALSE)*$E3063</f>
        <v>0</v>
      </c>
      <c r="W3059" s="5">
        <f ca="1">VLOOKUP(CONCATENATE($F3059," ",$G3059),AllocFactorMatrix,(W$4+1),FALSE)*$E3063</f>
        <v>0</v>
      </c>
      <c r="X3059" s="5">
        <f t="shared" ca="1" si="1526"/>
        <v>-20462.832417475842</v>
      </c>
      <c r="Y3059" s="5">
        <f ca="1">VLOOKUP(CONCATENATE($F3059," ",$G3059),AllocFactorMatrix,(Y$4+1),FALSE)*$E3063</f>
        <v>-10105.719491956839</v>
      </c>
      <c r="Z3059" s="5">
        <f ca="1">VLOOKUP(CONCATENATE($F3059," ",$G3059),AllocFactorMatrix,(Z$4+1),FALSE)*$E3063</f>
        <v>-168.60296009324159</v>
      </c>
      <c r="AA3059" s="5">
        <f t="shared" ca="1" si="1524"/>
        <v>-10274.322452050081</v>
      </c>
      <c r="AB3059" s="5">
        <f ca="1">VLOOKUP(CONCATENATE($F3059," ",$G3059),AllocFactorMatrix,(AB$4+1),FALSE)*$E3063</f>
        <v>-136.59664841845833</v>
      </c>
      <c r="AC3059" s="5">
        <f ca="1">VLOOKUP(CONCATENATE($F3059," ",$G3059),AllocFactorMatrix,(AC$4+1),FALSE)*$E3063</f>
        <v>-467.96114016750965</v>
      </c>
      <c r="AD3059" s="5">
        <f ca="1">VLOOKUP(CONCATENATE($F3059," ",$G3059),AllocFactorMatrix,(AD$4+1),FALSE)*$E3063</f>
        <v>-100.87741824904775</v>
      </c>
    </row>
    <row r="3060" spans="4:30" hidden="1" outlineLevel="1">
      <c r="D3060" s="7"/>
      <c r="E3060" s="51"/>
      <c r="F3060" s="52" t="str">
        <f>F3063</f>
        <v>LABOR_M</v>
      </c>
      <c r="G3060" s="55" t="str">
        <f>$G$12</f>
        <v>DISTSEC</v>
      </c>
      <c r="H3060" s="4">
        <f t="shared" ca="1" si="1522"/>
        <v>-161251.14574997925</v>
      </c>
      <c r="I3060" s="5">
        <f ca="1">VLOOKUP(CONCATENATE($F3060," ",$G3060),AllocFactorMatrix,(I$4+1),FALSE)*$E3063</f>
        <v>-120567.71575003499</v>
      </c>
      <c r="J3060" s="5">
        <f ca="1">VLOOKUP(CONCATENATE($F3060," ",$G3060),AllocFactorMatrix,(J$4+1),FALSE)*$E3063</f>
        <v>-5812.6080023699024</v>
      </c>
      <c r="K3060" s="5">
        <f ca="1">VLOOKUP(CONCATENATE($F3060," ",$G3060),AllocFactorMatrix,(K$4+1),FALSE)*$E3063</f>
        <v>-17539.060674459215</v>
      </c>
      <c r="L3060" s="5">
        <f ca="1">VLOOKUP(CONCATENATE($F3060," ",$G3060),AllocFactorMatrix,(L$4+1),FALSE)*$E3063</f>
        <v>0</v>
      </c>
      <c r="M3060" s="5">
        <f ca="1">VLOOKUP(CONCATENATE($F3060," ",$G3060),AllocFactorMatrix,(M$4+1),FALSE)*$E3063</f>
        <v>0</v>
      </c>
      <c r="N3060" s="5">
        <f t="shared" ca="1" si="1523"/>
        <v>-17539.060674459215</v>
      </c>
      <c r="O3060" s="5">
        <f ca="1">VLOOKUP(CONCATENATE($F3060," ",$G3060),AllocFactorMatrix,(O$4+1),FALSE)*$E3063</f>
        <v>-11175.957727964504</v>
      </c>
      <c r="P3060" s="5">
        <f ca="1">VLOOKUP(CONCATENATE($F3060," ",$G3060),AllocFactorMatrix,(P$4+1),FALSE)*$E3063</f>
        <v>0</v>
      </c>
      <c r="Q3060" s="5">
        <f ca="1">VLOOKUP(CONCATENATE($F3060," ",$G3060),AllocFactorMatrix,(Q$4+1),FALSE)*$E3063</f>
        <v>0</v>
      </c>
      <c r="R3060" s="5">
        <f ca="1">VLOOKUP(CONCATENATE($F3060," ",$G3060),AllocFactorMatrix,(R$4+1),FALSE)*$E3063</f>
        <v>0</v>
      </c>
      <c r="S3060" s="5">
        <f t="shared" ca="1" si="1525"/>
        <v>-11175.957727964504</v>
      </c>
      <c r="T3060" s="5">
        <f ca="1">VLOOKUP(CONCATENATE($F3060," ",$G3060),AllocFactorMatrix,(T$4+1),FALSE)*$E3063</f>
        <v>-302.1744512978409</v>
      </c>
      <c r="U3060" s="5">
        <f ca="1">VLOOKUP(CONCATENATE($F3060," ",$G3060),AllocFactorMatrix,(U$4+1),FALSE)*$E3063</f>
        <v>0</v>
      </c>
      <c r="V3060" s="5">
        <f ca="1">VLOOKUP(CONCATENATE($F3060," ",$G3060),AllocFactorMatrix,(V$4+1),FALSE)*$E3063</f>
        <v>0</v>
      </c>
      <c r="W3060" s="5">
        <f ca="1">VLOOKUP(CONCATENATE($F3060," ",$G3060),AllocFactorMatrix,(W$4+1),FALSE)*$E3063</f>
        <v>0</v>
      </c>
      <c r="X3060" s="5">
        <f t="shared" ca="1" si="1526"/>
        <v>-302.1744512978409</v>
      </c>
      <c r="Y3060" s="5">
        <f ca="1">VLOOKUP(CONCATENATE($F3060," ",$G3060),AllocFactorMatrix,(Y$4+1),FALSE)*$E3063</f>
        <v>-4122.1859902456463</v>
      </c>
      <c r="Z3060" s="5">
        <f ca="1">VLOOKUP(CONCATENATE($F3060," ",$G3060),AllocFactorMatrix,(Z$4+1),FALSE)*$E3063</f>
        <v>0</v>
      </c>
      <c r="AA3060" s="5">
        <f t="shared" ca="1" si="1524"/>
        <v>-4122.1859902456463</v>
      </c>
      <c r="AB3060" s="5">
        <f ca="1">VLOOKUP(CONCATENATE($F3060," ",$G3060),AllocFactorMatrix,(AB$4+1),FALSE)*$E3063</f>
        <v>-42.776056626554599</v>
      </c>
      <c r="AC3060" s="5">
        <f ca="1">VLOOKUP(CONCATENATE($F3060," ",$G3060),AllocFactorMatrix,(AC$4+1),FALSE)*$E3063</f>
        <v>-1452.4116457662465</v>
      </c>
      <c r="AD3060" s="5">
        <f ca="1">VLOOKUP(CONCATENATE($F3060," ",$G3060),AllocFactorMatrix,(AD$4+1),FALSE)*$E3063</f>
        <v>-236.25545121435545</v>
      </c>
    </row>
    <row r="3061" spans="4:30" hidden="1" outlineLevel="1">
      <c r="D3061" s="7"/>
      <c r="E3061" s="51"/>
      <c r="F3061" s="52" t="str">
        <f>F3063</f>
        <v>LABOR_M</v>
      </c>
      <c r="G3061" s="55" t="str">
        <f>$G$13</f>
        <v>ENERGY</v>
      </c>
      <c r="H3061" s="4">
        <f t="shared" ca="1" si="1522"/>
        <v>-199751.41788528362</v>
      </c>
      <c r="I3061" s="5">
        <f ca="1">VLOOKUP(CONCATENATE($F3061," ",$G3061),AllocFactorMatrix,(I$4+1),FALSE)*$E3063</f>
        <v>-74952.143005249658</v>
      </c>
      <c r="J3061" s="5">
        <f ca="1">VLOOKUP(CONCATENATE($F3061," ",$G3061),AllocFactorMatrix,(J$4+1),FALSE)*$E3063</f>
        <v>-4857.3831921028686</v>
      </c>
      <c r="K3061" s="5">
        <f ca="1">VLOOKUP(CONCATENATE($F3061," ",$G3061),AllocFactorMatrix,(K$4+1),FALSE)*$E3063</f>
        <v>-16297.047167965844</v>
      </c>
      <c r="L3061" s="5">
        <f ca="1">VLOOKUP(CONCATENATE($F3061," ",$G3061),AllocFactorMatrix,(L$4+1),FALSE)*$E3063</f>
        <v>-517.95715709889032</v>
      </c>
      <c r="M3061" s="5">
        <f ca="1">VLOOKUP(CONCATENATE($F3061," ",$G3061),AllocFactorMatrix,(M$4+1),FALSE)*$E3063</f>
        <v>-47.749594856596865</v>
      </c>
      <c r="N3061" s="5">
        <f t="shared" ca="1" si="1523"/>
        <v>-16862.753919921332</v>
      </c>
      <c r="O3061" s="5">
        <f ca="1">VLOOKUP(CONCATENATE($F3061," ",$G3061),AllocFactorMatrix,(O$4+1),FALSE)*$E3063</f>
        <v>-14858.245299951552</v>
      </c>
      <c r="P3061" s="5">
        <f ca="1">VLOOKUP(CONCATENATE($F3061," ",$G3061),AllocFactorMatrix,(P$4+1),FALSE)*$E3063</f>
        <v>-2754.4327812202669</v>
      </c>
      <c r="Q3061" s="5">
        <f ca="1">VLOOKUP(CONCATENATE($F3061," ",$G3061),AllocFactorMatrix,(Q$4+1),FALSE)*$E3063</f>
        <v>-1251.5437535264289</v>
      </c>
      <c r="R3061" s="5">
        <f ca="1">VLOOKUP(CONCATENATE($F3061," ",$G3061),AllocFactorMatrix,(R$4+1),FALSE)*$E3063</f>
        <v>-57.989201227734164</v>
      </c>
      <c r="S3061" s="5">
        <f t="shared" ca="1" si="1525"/>
        <v>-18922.211035925982</v>
      </c>
      <c r="T3061" s="5">
        <f ca="1">VLOOKUP(CONCATENATE($F3061," ",$G3061),AllocFactorMatrix,(T$4+1),FALSE)*$E3063</f>
        <v>-569.39611621263771</v>
      </c>
      <c r="U3061" s="5">
        <f ca="1">VLOOKUP(CONCATENATE($F3061," ",$G3061),AllocFactorMatrix,(U$4+1),FALSE)*$E3063</f>
        <v>-9997.7427999805477</v>
      </c>
      <c r="V3061" s="5">
        <f ca="1">VLOOKUP(CONCATENATE($F3061," ",$G3061),AllocFactorMatrix,(V$4+1),FALSE)*$E3063</f>
        <v>-56763.032766785516</v>
      </c>
      <c r="W3061" s="5">
        <f ca="1">VLOOKUP(CONCATENATE($F3061," ",$G3061),AllocFactorMatrix,(W$4+1),FALSE)*$E3063</f>
        <v>-10769.275835496244</v>
      </c>
      <c r="X3061" s="5">
        <f t="shared" ca="1" si="1526"/>
        <v>-78099.447518474946</v>
      </c>
      <c r="Y3061" s="5">
        <f ca="1">VLOOKUP(CONCATENATE($F3061," ",$G3061),AllocFactorMatrix,(Y$4+1),FALSE)*$E3063</f>
        <v>-4025.5465308221287</v>
      </c>
      <c r="Z3061" s="5">
        <f ca="1">VLOOKUP(CONCATENATE($F3061," ",$G3061),AllocFactorMatrix,(Z$4+1),FALSE)*$E3063</f>
        <v>-65.529480178751044</v>
      </c>
      <c r="AA3061" s="5">
        <f t="shared" ca="1" si="1524"/>
        <v>-4091.0760110008796</v>
      </c>
      <c r="AB3061" s="5">
        <f ca="1">VLOOKUP(CONCATENATE($F3061," ",$G3061),AllocFactorMatrix,(AB$4+1),FALSE)*$E3063</f>
        <v>-73.092863922762206</v>
      </c>
      <c r="AC3061" s="5">
        <f ca="1">VLOOKUP(CONCATENATE($F3061," ",$G3061),AllocFactorMatrix,(AC$4+1),FALSE)*$E3063</f>
        <v>-1580.5353050455435</v>
      </c>
      <c r="AD3061" s="5">
        <f ca="1">VLOOKUP(CONCATENATE($F3061," ",$G3061),AllocFactorMatrix,(AD$4+1),FALSE)*$E3063</f>
        <v>-312.77503363962524</v>
      </c>
    </row>
    <row r="3062" spans="4:30" hidden="1" outlineLevel="1">
      <c r="D3062" s="7"/>
      <c r="E3062" s="51"/>
      <c r="F3062" s="52" t="str">
        <f>F3063</f>
        <v>LABOR_M</v>
      </c>
      <c r="G3062" s="55" t="str">
        <f>$G$14</f>
        <v>CUSTOMER</v>
      </c>
      <c r="H3062" s="4">
        <f t="shared" ca="1" si="1522"/>
        <v>-150559.7051851007</v>
      </c>
      <c r="I3062" s="5">
        <f ca="1">VLOOKUP(CONCATENATE($F3062," ",$G3062),AllocFactorMatrix,(I$4+1),FALSE)*$E3063</f>
        <v>-107575.05875962321</v>
      </c>
      <c r="J3062" s="5">
        <f ca="1">VLOOKUP(CONCATENATE($F3062," ",$G3062),AllocFactorMatrix,(J$4+1),FALSE)*$E3063</f>
        <v>-18409.63480271928</v>
      </c>
      <c r="K3062" s="5">
        <f ca="1">VLOOKUP(CONCATENATE($F3062," ",$G3062),AllocFactorMatrix,(K$4+1),FALSE)*$E3063</f>
        <v>-5300.982605561785</v>
      </c>
      <c r="L3062" s="5">
        <f ca="1">VLOOKUP(CONCATENATE($F3062," ",$G3062),AllocFactorMatrix,(L$4+1),FALSE)*$E3063</f>
        <v>-886.1277162338539</v>
      </c>
      <c r="M3062" s="5">
        <f ca="1">VLOOKUP(CONCATENATE($F3062," ",$G3062),AllocFactorMatrix,(M$4+1),FALSE)*$E3063</f>
        <v>-140.00392975738743</v>
      </c>
      <c r="N3062" s="5">
        <f t="shared" ca="1" si="1523"/>
        <v>-6327.1142515530264</v>
      </c>
      <c r="O3062" s="5">
        <f ca="1">VLOOKUP(CONCATENATE($F3062," ",$G3062),AllocFactorMatrix,(O$4+1),FALSE)*$E3063</f>
        <v>-989.17574136985661</v>
      </c>
      <c r="P3062" s="5">
        <f ca="1">VLOOKUP(CONCATENATE($F3062," ",$G3062),AllocFactorMatrix,(P$4+1),FALSE)*$E3063</f>
        <v>-254.04773245227665</v>
      </c>
      <c r="Q3062" s="5">
        <f ca="1">VLOOKUP(CONCATENATE($F3062," ",$G3062),AllocFactorMatrix,(Q$4+1),FALSE)*$E3063</f>
        <v>-485.91402357095416</v>
      </c>
      <c r="R3062" s="5">
        <f ca="1">VLOOKUP(CONCATENATE($F3062," ",$G3062),AllocFactorMatrix,(R$4+1),FALSE)*$E3063</f>
        <v>-84.808843435487887</v>
      </c>
      <c r="S3062" s="5">
        <f t="shared" ca="1" si="1525"/>
        <v>-1813.9463408285753</v>
      </c>
      <c r="T3062" s="5">
        <f ca="1">VLOOKUP(CONCATENATE($F3062," ",$G3062),AllocFactorMatrix,(T$4+1),FALSE)*$E3063</f>
        <v>-6.8794718781433115</v>
      </c>
      <c r="U3062" s="5">
        <f ca="1">VLOOKUP(CONCATENATE($F3062," ",$G3062),AllocFactorMatrix,(U$4+1),FALSE)*$E3063</f>
        <v>-151.24248137632955</v>
      </c>
      <c r="V3062" s="5">
        <f ca="1">VLOOKUP(CONCATENATE($F3062," ",$G3062),AllocFactorMatrix,(V$4+1),FALSE)*$E3063</f>
        <v>-714.96345373497309</v>
      </c>
      <c r="W3062" s="5">
        <f ca="1">VLOOKUP(CONCATENATE($F3062," ",$G3062),AllocFactorMatrix,(W$4+1),FALSE)*$E3063</f>
        <v>-127.26064516700761</v>
      </c>
      <c r="X3062" s="5">
        <f t="shared" ca="1" si="1526"/>
        <v>-1000.3460521564535</v>
      </c>
      <c r="Y3062" s="5">
        <f ca="1">VLOOKUP(CONCATENATE($F3062," ",$G3062),AllocFactorMatrix,(Y$4+1),FALSE)*$E3063</f>
        <v>-270.73942395340151</v>
      </c>
      <c r="Z3062" s="5">
        <f ca="1">VLOOKUP(CONCATENATE($F3062," ",$G3062),AllocFactorMatrix,(Z$4+1),FALSE)*$E3063</f>
        <v>-4.2892565090731525</v>
      </c>
      <c r="AA3062" s="5">
        <f t="shared" ca="1" si="1524"/>
        <v>-275.02868046247465</v>
      </c>
      <c r="AB3062" s="5">
        <f ca="1">VLOOKUP(CONCATENATE($F3062," ",$G3062),AllocFactorMatrix,(AB$4+1),FALSE)*$E3063</f>
        <v>-7.7147030071114768</v>
      </c>
      <c r="AC3062" s="5">
        <f ca="1">VLOOKUP(CONCATENATE($F3062," ",$G3062),AllocFactorMatrix,(AC$4+1),FALSE)*$E3063</f>
        <v>-11873.175903811496</v>
      </c>
      <c r="AD3062" s="5">
        <f ca="1">VLOOKUP(CONCATENATE($F3062," ",$G3062),AllocFactorMatrix,(AD$4+1),FALSE)*$E3063</f>
        <v>-3277.6856909390572</v>
      </c>
    </row>
    <row r="3063" spans="4:30" collapsed="1">
      <c r="D3063" s="7" t="s">
        <v>265</v>
      </c>
      <c r="E3063" s="42">
        <v>-1664432</v>
      </c>
      <c r="F3063" s="10" t="s">
        <v>70</v>
      </c>
      <c r="G3063" s="55" t="str">
        <f>$G$15</f>
        <v>TOTAL</v>
      </c>
      <c r="H3063" s="4">
        <f t="shared" ca="1" si="1522"/>
        <v>-1664431.9999999995</v>
      </c>
      <c r="I3063" s="5">
        <f ca="1">VLOOKUP(CONCATENATE($F3063," ",$G3063),AllocFactorMatrix,(I$4+1),FALSE)*$E3063</f>
        <v>-939646.64625854662</v>
      </c>
      <c r="J3063" s="5">
        <f ca="1">VLOOKUP(CONCATENATE($F3063," ",$G3063),AllocFactorMatrix,(J$4+1),FALSE)*$E3063</f>
        <v>-59946.705008319979</v>
      </c>
      <c r="K3063" s="5">
        <f ca="1">VLOOKUP(CONCATENATE($F3063," ",$G3063),AllocFactorMatrix,(K$4+1),FALSE)*$E3063</f>
        <v>-151808.64904482075</v>
      </c>
      <c r="L3063" s="5">
        <f ca="1">VLOOKUP(CONCATENATE($F3063," ",$G3063),AllocFactorMatrix,(L$4+1),FALSE)*$E3063</f>
        <v>-4925.0233510089893</v>
      </c>
      <c r="M3063" s="5">
        <f ca="1">VLOOKUP(CONCATENATE($F3063," ",$G3063),AllocFactorMatrix,(M$4+1),FALSE)*$E3063</f>
        <v>-388.45232595410135</v>
      </c>
      <c r="N3063" s="5">
        <f t="shared" ca="1" si="1523"/>
        <v>-157122.12472178385</v>
      </c>
      <c r="O3063" s="5">
        <f ca="1">VLOOKUP(CONCATENATE($F3063," ",$G3063),AllocFactorMatrix,(O$4+1),FALSE)*$E3063</f>
        <v>-112209.33948395766</v>
      </c>
      <c r="P3063" s="5">
        <f ca="1">VLOOKUP(CONCATENATE($F3063," ",$G3063),AllocFactorMatrix,(P$4+1),FALSE)*$E3063</f>
        <v>-18878.440088172752</v>
      </c>
      <c r="Q3063" s="5">
        <f ca="1">VLOOKUP(CONCATENATE($F3063," ",$G3063),AllocFactorMatrix,(Q$4+1),FALSE)*$E3063</f>
        <v>-6089.289632277244</v>
      </c>
      <c r="R3063" s="5">
        <f ca="1">VLOOKUP(CONCATENATE($F3063," ",$G3063),AllocFactorMatrix,(R$4+1),FALSE)*$E3063</f>
        <v>-338.29916236647654</v>
      </c>
      <c r="S3063" s="5">
        <f t="shared" ca="1" si="1525"/>
        <v>-137515.36836677414</v>
      </c>
      <c r="T3063" s="5">
        <f ca="1">VLOOKUP(CONCATENATE($F3063," ",$G3063),AllocFactorMatrix,(T$4+1),FALSE)*$E3063</f>
        <v>-3878.2361677775748</v>
      </c>
      <c r="U3063" s="5">
        <f ca="1">VLOOKUP(CONCATENATE($F3063," ",$G3063),AllocFactorMatrix,(U$4+1),FALSE)*$E3063</f>
        <v>-58956.723195127059</v>
      </c>
      <c r="V3063" s="5">
        <f ca="1">VLOOKUP(CONCATENATE($F3063," ",$G3063),AllocFactorMatrix,(V$4+1),FALSE)*$E3063</f>
        <v>-213633.60019738838</v>
      </c>
      <c r="W3063" s="5">
        <f ca="1">VLOOKUP(CONCATENATE($F3063," ",$G3063),AllocFactorMatrix,(W$4+1),FALSE)*$E3063</f>
        <v>-39067.327836374949</v>
      </c>
      <c r="X3063" s="5">
        <f t="shared" ca="1" si="1526"/>
        <v>-315535.88739666797</v>
      </c>
      <c r="Y3063" s="5">
        <f ca="1">VLOOKUP(CONCATENATE($F3063," ",$G3063),AllocFactorMatrix,(Y$4+1),FALSE)*$E3063</f>
        <v>-34392.62428507406</v>
      </c>
      <c r="Z3063" s="5">
        <f ca="1">VLOOKUP(CONCATENATE($F3063," ",$G3063),AllocFactorMatrix,(Z$4+1),FALSE)*$E3063</f>
        <v>-504.21093794337759</v>
      </c>
      <c r="AA3063" s="5">
        <f t="shared" ca="1" si="1524"/>
        <v>-34896.835223017435</v>
      </c>
      <c r="AB3063" s="5">
        <f ca="1">VLOOKUP(CONCATENATE($F3063," ",$G3063),AllocFactorMatrix,(AB$4+1),FALSE)*$E3063</f>
        <v>-466.10122013399422</v>
      </c>
      <c r="AC3063" s="5">
        <f ca="1">VLOOKUP(CONCATENATE($F3063," ",$G3063),AllocFactorMatrix,(AC$4+1),FALSE)*$E3063</f>
        <v>-15374.622192535604</v>
      </c>
      <c r="AD3063" s="5">
        <f ca="1">VLOOKUP(CONCATENATE($F3063," ",$G3063),AllocFactorMatrix,(AD$4+1),FALSE)*$E3063</f>
        <v>-3927.7096122203989</v>
      </c>
    </row>
    <row r="3064" spans="4:30" hidden="1" outlineLevel="1">
      <c r="D3064" s="7"/>
      <c r="E3064" s="51"/>
      <c r="F3064" s="52" t="str">
        <f>F3071</f>
        <v>RB_GUP</v>
      </c>
      <c r="G3064" s="55" t="str">
        <f>$G$8</f>
        <v>PRODUCTION</v>
      </c>
      <c r="H3064" s="4">
        <f t="shared" ref="H3064:H3071" ca="1" si="1527">SUBTOTAL(9,I3064:AD3064)</f>
        <v>-4266214.7982420269</v>
      </c>
      <c r="I3064" s="5">
        <f ca="1">VLOOKUP(CONCATENATE($F3064," ",$G3064),AllocFactorMatrix,(I$4+1),FALSE)*$E3071</f>
        <v>-2101464.8432495389</v>
      </c>
      <c r="J3064" s="5">
        <f ca="1">VLOOKUP(CONCATENATE($F3064," ",$G3064),AllocFactorMatrix,(J$4+1),FALSE)*$E3071</f>
        <v>-103882.91620639502</v>
      </c>
      <c r="K3064" s="5">
        <f ca="1">VLOOKUP(CONCATENATE($F3064," ",$G3064),AllocFactorMatrix,(K$4+1),FALSE)*$E3071</f>
        <v>-380517.16845252074</v>
      </c>
      <c r="L3064" s="5">
        <f ca="1">VLOOKUP(CONCATENATE($F3064," ",$G3064),AllocFactorMatrix,(L$4+1),FALSE)*$E3071</f>
        <v>-11977.329475590923</v>
      </c>
      <c r="M3064" s="5">
        <f ca="1">VLOOKUP(CONCATENATE($F3064," ",$G3064),AllocFactorMatrix,(M$4+1),FALSE)*$E3071</f>
        <v>-1123.1956327740461</v>
      </c>
      <c r="N3064" s="5">
        <f t="shared" ref="N3064:N3071" ca="1" si="1528">SUBTOTAL(9,K3064:M3064)</f>
        <v>-393617.69356088567</v>
      </c>
      <c r="O3064" s="5">
        <f ca="1">VLOOKUP(CONCATENATE($F3064," ",$G3064),AllocFactorMatrix,(O$4+1),FALSE)*$E3071</f>
        <v>-289252.24156497221</v>
      </c>
      <c r="P3064" s="5">
        <f ca="1">VLOOKUP(CONCATENATE($F3064," ",$G3064),AllocFactorMatrix,(P$4+1),FALSE)*$E3071</f>
        <v>-53896.119663365025</v>
      </c>
      <c r="Q3064" s="5">
        <f ca="1">VLOOKUP(CONCATENATE($F3064," ",$G3064),AllocFactorMatrix,(Q$4+1),FALSE)*$E3071</f>
        <v>-24354.652930100645</v>
      </c>
      <c r="R3064" s="5">
        <f ca="1">VLOOKUP(CONCATENATE($F3064," ",$G3064),AllocFactorMatrix,(R$4+1),FALSE)*$E3071</f>
        <v>-1095.2015184169966</v>
      </c>
      <c r="S3064" s="5">
        <f ca="1">SUBTOTAL(9,O3064:R3064)</f>
        <v>-368598.21567685483</v>
      </c>
      <c r="T3064" s="5">
        <f ca="1">VLOOKUP(CONCATENATE($F3064," ",$G3064),AllocFactorMatrix,(T$4+1),FALSE)*$E3071</f>
        <v>-10104.321670844676</v>
      </c>
      <c r="U3064" s="5">
        <f ca="1">VLOOKUP(CONCATENATE($F3064," ",$G3064),AllocFactorMatrix,(U$4+1),FALSE)*$E3071</f>
        <v>-165355.50255042515</v>
      </c>
      <c r="V3064" s="5">
        <f ca="1">VLOOKUP(CONCATENATE($F3064," ",$G3064),AllocFactorMatrix,(V$4+1),FALSE)*$E3071</f>
        <v>-873908.47721134778</v>
      </c>
      <c r="W3064" s="5">
        <f ca="1">VLOOKUP(CONCATENATE($F3064," ",$G3064),AllocFactorMatrix,(W$4+1),FALSE)*$E3071</f>
        <v>-157813.38659461922</v>
      </c>
      <c r="X3064" s="5">
        <f ca="1">SUBTOTAL(9,T3064:W3064)</f>
        <v>-1207181.6880272368</v>
      </c>
      <c r="Y3064" s="5">
        <f ca="1">VLOOKUP(CONCATENATE($F3064," ",$G3064),AllocFactorMatrix,(Y$4+1),FALSE)*$E3071</f>
        <v>-88828.904398995728</v>
      </c>
      <c r="Z3064" s="5">
        <f ca="1">VLOOKUP(CONCATENATE($F3064," ",$G3064),AllocFactorMatrix,(Z$4+1),FALSE)*$E3071</f>
        <v>-1487.8501942221312</v>
      </c>
      <c r="AA3064" s="5">
        <f t="shared" ref="AA3064:AA3071" ca="1" si="1529">SUBTOTAL(9,Y3064:Z3064)</f>
        <v>-90316.754593217862</v>
      </c>
      <c r="AB3064" s="5">
        <f ca="1">VLOOKUP(CONCATENATE($F3064," ",$G3064),AllocFactorMatrix,(AB$4+1),FALSE)*$E3071</f>
        <v>-1152.6869278973961</v>
      </c>
      <c r="AC3064" s="5">
        <f ca="1">VLOOKUP(CONCATENATE($F3064," ",$G3064),AllocFactorMatrix,(AC$4+1),FALSE)*$E3071</f>
        <v>0</v>
      </c>
      <c r="AD3064" s="5">
        <f ca="1">VLOOKUP(CONCATENATE($F3064," ",$G3064),AllocFactorMatrix,(AD$4+1),FALSE)*$E3071</f>
        <v>0</v>
      </c>
    </row>
    <row r="3065" spans="4:30" hidden="1" outlineLevel="1">
      <c r="D3065" s="7"/>
      <c r="E3065" s="51"/>
      <c r="F3065" s="52" t="str">
        <f>F3071</f>
        <v>RB_GUP</v>
      </c>
      <c r="G3065" s="55" t="str">
        <f>$G$9</f>
        <v>BULKTRAN</v>
      </c>
      <c r="H3065" s="4">
        <f t="shared" ca="1" si="1527"/>
        <v>-2261187.7733064461</v>
      </c>
      <c r="I3065" s="5">
        <f ca="1">VLOOKUP(CONCATENATE($F3065," ",$G3065),AllocFactorMatrix,(I$4+1),FALSE)*$E3071</f>
        <v>-1113822.6353598691</v>
      </c>
      <c r="J3065" s="5">
        <f ca="1">VLOOKUP(CONCATENATE($F3065," ",$G3065),AllocFactorMatrix,(J$4+1),FALSE)*$E3071</f>
        <v>-55060.232803588093</v>
      </c>
      <c r="K3065" s="5">
        <f ca="1">VLOOKUP(CONCATENATE($F3065," ",$G3065),AllocFactorMatrix,(K$4+1),FALSE)*$E3071</f>
        <v>-201682.47721436381</v>
      </c>
      <c r="L3065" s="5">
        <f ca="1">VLOOKUP(CONCATENATE($F3065," ",$G3065),AllocFactorMatrix,(L$4+1),FALSE)*$E3071</f>
        <v>-6348.2483296971268</v>
      </c>
      <c r="M3065" s="5">
        <f ca="1">VLOOKUP(CONCATENATE($F3065," ",$G3065),AllocFactorMatrix,(M$4+1),FALSE)*$E3071</f>
        <v>-595.31841502833504</v>
      </c>
      <c r="N3065" s="5">
        <f t="shared" ca="1" si="1528"/>
        <v>-208626.04395908926</v>
      </c>
      <c r="O3065" s="5">
        <f ca="1">VLOOKUP(CONCATENATE($F3065," ",$G3065),AllocFactorMatrix,(O$4+1),FALSE)*$E3071</f>
        <v>-153310.05656295433</v>
      </c>
      <c r="P3065" s="5">
        <f ca="1">VLOOKUP(CONCATENATE($F3065," ",$G3065),AllocFactorMatrix,(P$4+1),FALSE)*$E3071</f>
        <v>-28566.130064918583</v>
      </c>
      <c r="Q3065" s="5">
        <f ca="1">VLOOKUP(CONCATENATE($F3065," ",$G3065),AllocFactorMatrix,(Q$4+1),FALSE)*$E3071</f>
        <v>-12908.502274981191</v>
      </c>
      <c r="R3065" s="5">
        <f ca="1">VLOOKUP(CONCATENATE($F3065," ",$G3065),AllocFactorMatrix,(R$4+1),FALSE)*$E3071</f>
        <v>-580.48091806620664</v>
      </c>
      <c r="S3065" s="5">
        <f t="shared" ref="S3065:S3071" ca="1" si="1530">SUBTOTAL(9,O3065:R3065)</f>
        <v>-195365.1698209203</v>
      </c>
      <c r="T3065" s="5">
        <f ca="1">VLOOKUP(CONCATENATE($F3065," ",$G3065),AllocFactorMatrix,(T$4+1),FALSE)*$E3071</f>
        <v>-5355.51295473547</v>
      </c>
      <c r="U3065" s="5">
        <f ca="1">VLOOKUP(CONCATENATE($F3065," ",$G3065),AllocFactorMatrix,(U$4+1),FALSE)*$E3071</f>
        <v>-87642.057022078836</v>
      </c>
      <c r="V3065" s="5">
        <f ca="1">VLOOKUP(CONCATENATE($F3065," ",$G3065),AllocFactorMatrix,(V$4+1),FALSE)*$E3071</f>
        <v>-463190.73396712978</v>
      </c>
      <c r="W3065" s="5">
        <f ca="1">VLOOKUP(CONCATENATE($F3065," ",$G3065),AllocFactorMatrix,(W$4+1),FALSE)*$E3071</f>
        <v>-83644.56950898988</v>
      </c>
      <c r="X3065" s="5">
        <f t="shared" ref="X3065:X3071" ca="1" si="1531">SUBTOTAL(9,T3065:W3065)</f>
        <v>-639832.87345293397</v>
      </c>
      <c r="Y3065" s="5">
        <f ca="1">VLOOKUP(CONCATENATE($F3065," ",$G3065),AllocFactorMatrix,(Y$4+1),FALSE)*$E3071</f>
        <v>-47081.275098005848</v>
      </c>
      <c r="Z3065" s="5">
        <f ca="1">VLOOKUP(CONCATENATE($F3065," ",$G3065),AllocFactorMatrix,(Z$4+1),FALSE)*$E3071</f>
        <v>-788.59336127965969</v>
      </c>
      <c r="AA3065" s="5">
        <f t="shared" ca="1" si="1529"/>
        <v>-47869.868459285506</v>
      </c>
      <c r="AB3065" s="5">
        <f ca="1">VLOOKUP(CONCATENATE($F3065," ",$G3065),AllocFactorMatrix,(AB$4+1),FALSE)*$E3071</f>
        <v>-610.94945076037777</v>
      </c>
      <c r="AC3065" s="5">
        <f ca="1">VLOOKUP(CONCATENATE($F3065," ",$G3065),AllocFactorMatrix,(AC$4+1),FALSE)*$E3071</f>
        <v>0</v>
      </c>
      <c r="AD3065" s="5">
        <f ca="1">VLOOKUP(CONCATENATE($F3065," ",$G3065),AllocFactorMatrix,(AD$4+1),FALSE)*$E3071</f>
        <v>0</v>
      </c>
    </row>
    <row r="3066" spans="4:30" hidden="1" outlineLevel="1">
      <c r="D3066" s="7"/>
      <c r="E3066" s="51"/>
      <c r="F3066" s="52" t="str">
        <f>F3071</f>
        <v>RB_GUP</v>
      </c>
      <c r="G3066" s="55" t="str">
        <f>$G$10</f>
        <v>SUBTRAN</v>
      </c>
      <c r="H3066" s="4">
        <f t="shared" ca="1" si="1527"/>
        <v>-496715.06977974856</v>
      </c>
      <c r="I3066" s="5">
        <f ca="1">VLOOKUP(CONCATENATE($F3066," ",$G3066),AllocFactorMatrix,(I$4+1),FALSE)*$E3071</f>
        <v>-241834.39061847658</v>
      </c>
      <c r="J3066" s="5">
        <f ca="1">VLOOKUP(CONCATENATE($F3066," ",$G3066),AllocFactorMatrix,(J$4+1),FALSE)*$E3071</f>
        <v>-11671.244048189941</v>
      </c>
      <c r="K3066" s="5">
        <f ca="1">VLOOKUP(CONCATENATE($F3066," ",$G3066),AllocFactorMatrix,(K$4+1),FALSE)*$E3071</f>
        <v>-42459.415177364732</v>
      </c>
      <c r="L3066" s="5">
        <f ca="1">VLOOKUP(CONCATENATE($F3066," ",$G3066),AllocFactorMatrix,(L$4+1),FALSE)*$E3071</f>
        <v>-1311.5313856987343</v>
      </c>
      <c r="M3066" s="5">
        <f ca="1">VLOOKUP(CONCATENATE($F3066," ",$G3066),AllocFactorMatrix,(M$4+1),FALSE)*$E3071</f>
        <v>-163.34429783167087</v>
      </c>
      <c r="N3066" s="5">
        <f t="shared" ca="1" si="1528"/>
        <v>-43934.29086089514</v>
      </c>
      <c r="O3066" s="5">
        <f ca="1">VLOOKUP(CONCATENATE($F3066," ",$G3066),AllocFactorMatrix,(O$4+1),FALSE)*$E3071</f>
        <v>-32078.751799305726</v>
      </c>
      <c r="P3066" s="5">
        <f ca="1">VLOOKUP(CONCATENATE($F3066," ",$G3066),AllocFactorMatrix,(P$4+1),FALSE)*$E3071</f>
        <v>-5963.4025442496413</v>
      </c>
      <c r="Q3066" s="5">
        <f ca="1">VLOOKUP(CONCATENATE($F3066," ",$G3066),AllocFactorMatrix,(Q$4+1),FALSE)*$E3071</f>
        <v>-3548.2955700702064</v>
      </c>
      <c r="R3066" s="5">
        <f ca="1">VLOOKUP(CONCATENATE($F3066," ",$G3066),AllocFactorMatrix,(R$4+1),FALSE)*$E3071</f>
        <v>0</v>
      </c>
      <c r="S3066" s="5">
        <f t="shared" ca="1" si="1530"/>
        <v>-41590.449913625576</v>
      </c>
      <c r="T3066" s="5">
        <f ca="1">VLOOKUP(CONCATENATE($F3066," ",$G3066),AllocFactorMatrix,(T$4+1),FALSE)*$E3071</f>
        <v>-1120.1349319138076</v>
      </c>
      <c r="U3066" s="5">
        <f ca="1">VLOOKUP(CONCATENATE($F3066," ",$G3066),AllocFactorMatrix,(U$4+1),FALSE)*$E3071</f>
        <v>-18337.248370487578</v>
      </c>
      <c r="V3066" s="5">
        <f ca="1">VLOOKUP(CONCATENATE($F3066," ",$G3066),AllocFactorMatrix,(V$4+1),FALSE)*$E3071</f>
        <v>-127749.79844498957</v>
      </c>
      <c r="W3066" s="5">
        <f ca="1">VLOOKUP(CONCATENATE($F3066," ",$G3066),AllocFactorMatrix,(W$4+1),FALSE)*$E3071</f>
        <v>0</v>
      </c>
      <c r="X3066" s="5">
        <f t="shared" ca="1" si="1531"/>
        <v>-147207.18174739095</v>
      </c>
      <c r="Y3066" s="5">
        <f ca="1">VLOOKUP(CONCATENATE($F3066," ",$G3066),AllocFactorMatrix,(Y$4+1),FALSE)*$E3071</f>
        <v>-9654.7644626834081</v>
      </c>
      <c r="Z3066" s="5">
        <f ca="1">VLOOKUP(CONCATENATE($F3066," ",$G3066),AllocFactorMatrix,(Z$4+1),FALSE)*$E3071</f>
        <v>-160.94518589400087</v>
      </c>
      <c r="AA3066" s="5">
        <f t="shared" ca="1" si="1529"/>
        <v>-9815.7096485774091</v>
      </c>
      <c r="AB3066" s="5">
        <f ca="1">VLOOKUP(CONCATENATE($F3066," ",$G3066),AllocFactorMatrix,(AB$4+1),FALSE)*$E3071</f>
        <v>-128.92622961558942</v>
      </c>
      <c r="AC3066" s="5">
        <f ca="1">VLOOKUP(CONCATENATE($F3066," ",$G3066),AllocFactorMatrix,(AC$4+1),FALSE)*$E3071</f>
        <v>-438.37674237085258</v>
      </c>
      <c r="AD3066" s="5">
        <f ca="1">VLOOKUP(CONCATENATE($F3066," ",$G3066),AllocFactorMatrix,(AD$4+1),FALSE)*$E3071</f>
        <v>-94.499970606469361</v>
      </c>
    </row>
    <row r="3067" spans="4:30" hidden="1" outlineLevel="1">
      <c r="D3067" s="7"/>
      <c r="E3067" s="51"/>
      <c r="F3067" s="52" t="str">
        <f>F3071</f>
        <v>RB_GUP</v>
      </c>
      <c r="G3067" s="55" t="str">
        <f>$G$11</f>
        <v>DISTPRI</v>
      </c>
      <c r="H3067" s="4">
        <f t="shared" ca="1" si="1527"/>
        <v>-2279086.3775631501</v>
      </c>
      <c r="I3067" s="5">
        <f ca="1">VLOOKUP(CONCATENATE($F3067," ",$G3067),AllocFactorMatrix,(I$4+1),FALSE)*$E3071</f>
        <v>-1523210.6303613817</v>
      </c>
      <c r="J3067" s="5">
        <f ca="1">VLOOKUP(CONCATENATE($F3067," ",$G3067),AllocFactorMatrix,(J$4+1),FALSE)*$E3071</f>
        <v>-71800.172717619731</v>
      </c>
      <c r="K3067" s="5">
        <f ca="1">VLOOKUP(CONCATENATE($F3067," ",$G3067),AllocFactorMatrix,(K$4+1),FALSE)*$E3071</f>
        <v>-260710.83375562524</v>
      </c>
      <c r="L3067" s="5">
        <f ca="1">VLOOKUP(CONCATENATE($F3067," ",$G3067),AllocFactorMatrix,(L$4+1),FALSE)*$E3071</f>
        <v>-8057.3213545480639</v>
      </c>
      <c r="M3067" s="5">
        <f ca="1">VLOOKUP(CONCATENATE($F3067," ",$G3067),AllocFactorMatrix,(M$4+1),FALSE)*$E3071</f>
        <v>0</v>
      </c>
      <c r="N3067" s="5">
        <f t="shared" ca="1" si="1528"/>
        <v>-268768.15511017328</v>
      </c>
      <c r="O3067" s="5">
        <f ca="1">VLOOKUP(CONCATENATE($F3067," ",$G3067),AllocFactorMatrix,(O$4+1),FALSE)*$E3071</f>
        <v>-195487.55695928409</v>
      </c>
      <c r="P3067" s="5">
        <f ca="1">VLOOKUP(CONCATENATE($F3067," ",$G3067),AllocFactorMatrix,(P$4+1),FALSE)*$E3071</f>
        <v>-36409.570638809702</v>
      </c>
      <c r="Q3067" s="5">
        <f ca="1">VLOOKUP(CONCATENATE($F3067," ",$G3067),AllocFactorMatrix,(Q$4+1),FALSE)*$E3071</f>
        <v>0</v>
      </c>
      <c r="R3067" s="5">
        <f ca="1">VLOOKUP(CONCATENATE($F3067," ",$G3067),AllocFactorMatrix,(R$4+1),FALSE)*$E3071</f>
        <v>0</v>
      </c>
      <c r="S3067" s="5">
        <f t="shared" ca="1" si="1530"/>
        <v>-231897.12759809379</v>
      </c>
      <c r="T3067" s="5">
        <f ca="1">VLOOKUP(CONCATENATE($F3067," ",$G3067),AllocFactorMatrix,(T$4+1),FALSE)*$E3071</f>
        <v>-6969.0109357747497</v>
      </c>
      <c r="U3067" s="5">
        <f ca="1">VLOOKUP(CONCATENATE($F3067," ",$G3067),AllocFactorMatrix,(U$4+1),FALSE)*$E3071</f>
        <v>-112394.3765948169</v>
      </c>
      <c r="V3067" s="5">
        <f ca="1">VLOOKUP(CONCATENATE($F3067," ",$G3067),AllocFactorMatrix,(V$4+1),FALSE)*$E3071</f>
        <v>0</v>
      </c>
      <c r="W3067" s="5">
        <f ca="1">VLOOKUP(CONCATENATE($F3067," ",$G3067),AllocFactorMatrix,(W$4+1),FALSE)*$E3071</f>
        <v>0</v>
      </c>
      <c r="X3067" s="5">
        <f t="shared" ca="1" si="1531"/>
        <v>-119363.38753059166</v>
      </c>
      <c r="Y3067" s="5">
        <f ca="1">VLOOKUP(CONCATENATE($F3067," ",$G3067),AllocFactorMatrix,(Y$4+1),FALSE)*$E3071</f>
        <v>-58948.48217413557</v>
      </c>
      <c r="Z3067" s="5">
        <f ca="1">VLOOKUP(CONCATENATE($F3067," ",$G3067),AllocFactorMatrix,(Z$4+1),FALSE)*$E3071</f>
        <v>-983.49143724732517</v>
      </c>
      <c r="AA3067" s="5">
        <f t="shared" ca="1" si="1529"/>
        <v>-59931.973611382899</v>
      </c>
      <c r="AB3067" s="5">
        <f ca="1">VLOOKUP(CONCATENATE($F3067," ",$G3067),AllocFactorMatrix,(AB$4+1),FALSE)*$E3071</f>
        <v>-796.79285584276181</v>
      </c>
      <c r="AC3067" s="5">
        <f ca="1">VLOOKUP(CONCATENATE($F3067," ",$G3067),AllocFactorMatrix,(AC$4+1),FALSE)*$E3071</f>
        <v>-2729.7016260255427</v>
      </c>
      <c r="AD3067" s="5">
        <f ca="1">VLOOKUP(CONCATENATE($F3067," ",$G3067),AllocFactorMatrix,(AD$4+1),FALSE)*$E3071</f>
        <v>-588.43615203842705</v>
      </c>
    </row>
    <row r="3068" spans="4:30" hidden="1" outlineLevel="1">
      <c r="D3068" s="7"/>
      <c r="E3068" s="51"/>
      <c r="F3068" s="52" t="str">
        <f>F3071</f>
        <v>RB_GUP</v>
      </c>
      <c r="G3068" s="55" t="str">
        <f>$G$12</f>
        <v>DISTSEC</v>
      </c>
      <c r="H3068" s="4">
        <f t="shared" ca="1" si="1527"/>
        <v>-1172784.3187005208</v>
      </c>
      <c r="I3068" s="5">
        <f ca="1">VLOOKUP(CONCATENATE($F3068," ",$G3068),AllocFactorMatrix,(I$4+1),FALSE)*$E3071</f>
        <v>-876892.53751054988</v>
      </c>
      <c r="J3068" s="5">
        <f ca="1">VLOOKUP(CONCATENATE($F3068," ",$G3068),AllocFactorMatrix,(J$4+1),FALSE)*$E3071</f>
        <v>-42275.268707251686</v>
      </c>
      <c r="K3068" s="5">
        <f ca="1">VLOOKUP(CONCATENATE($F3068," ",$G3068),AllocFactorMatrix,(K$4+1),FALSE)*$E3071</f>
        <v>-127562.10337652995</v>
      </c>
      <c r="L3068" s="5">
        <f ca="1">VLOOKUP(CONCATENATE($F3068," ",$G3068),AllocFactorMatrix,(L$4+1),FALSE)*$E3071</f>
        <v>0</v>
      </c>
      <c r="M3068" s="5">
        <f ca="1">VLOOKUP(CONCATENATE($F3068," ",$G3068),AllocFactorMatrix,(M$4+1),FALSE)*$E3071</f>
        <v>0</v>
      </c>
      <c r="N3068" s="5">
        <f t="shared" ca="1" si="1528"/>
        <v>-127562.10337652995</v>
      </c>
      <c r="O3068" s="5">
        <f ca="1">VLOOKUP(CONCATENATE($F3068," ",$G3068),AllocFactorMatrix,(O$4+1),FALSE)*$E3071</f>
        <v>-81283.068773595704</v>
      </c>
      <c r="P3068" s="5">
        <f ca="1">VLOOKUP(CONCATENATE($F3068," ",$G3068),AllocFactorMatrix,(P$4+1),FALSE)*$E3071</f>
        <v>0</v>
      </c>
      <c r="Q3068" s="5">
        <f ca="1">VLOOKUP(CONCATENATE($F3068," ",$G3068),AllocFactorMatrix,(Q$4+1),FALSE)*$E3071</f>
        <v>0</v>
      </c>
      <c r="R3068" s="5">
        <f ca="1">VLOOKUP(CONCATENATE($F3068," ",$G3068),AllocFactorMatrix,(R$4+1),FALSE)*$E3071</f>
        <v>0</v>
      </c>
      <c r="S3068" s="5">
        <f t="shared" ca="1" si="1530"/>
        <v>-81283.068773595704</v>
      </c>
      <c r="T3068" s="5">
        <f ca="1">VLOOKUP(CONCATENATE($F3068," ",$G3068),AllocFactorMatrix,(T$4+1),FALSE)*$E3071</f>
        <v>-2197.7236586183303</v>
      </c>
      <c r="U3068" s="5">
        <f ca="1">VLOOKUP(CONCATENATE($F3068," ",$G3068),AllocFactorMatrix,(U$4+1),FALSE)*$E3071</f>
        <v>0</v>
      </c>
      <c r="V3068" s="5">
        <f ca="1">VLOOKUP(CONCATENATE($F3068," ",$G3068),AllocFactorMatrix,(V$4+1),FALSE)*$E3071</f>
        <v>0</v>
      </c>
      <c r="W3068" s="5">
        <f ca="1">VLOOKUP(CONCATENATE($F3068," ",$G3068),AllocFactorMatrix,(W$4+1),FALSE)*$E3071</f>
        <v>0</v>
      </c>
      <c r="X3068" s="5">
        <f t="shared" ca="1" si="1531"/>
        <v>-2197.7236586183303</v>
      </c>
      <c r="Y3068" s="5">
        <f ca="1">VLOOKUP(CONCATENATE($F3068," ",$G3068),AllocFactorMatrix,(Y$4+1),FALSE)*$E3071</f>
        <v>-29980.779768367593</v>
      </c>
      <c r="Z3068" s="5">
        <f ca="1">VLOOKUP(CONCATENATE($F3068," ",$G3068),AllocFactorMatrix,(Z$4+1),FALSE)*$E3071</f>
        <v>0</v>
      </c>
      <c r="AA3068" s="5">
        <f t="shared" ca="1" si="1529"/>
        <v>-29980.779768367593</v>
      </c>
      <c r="AB3068" s="5">
        <f ca="1">VLOOKUP(CONCATENATE($F3068," ",$G3068),AllocFactorMatrix,(AB$4+1),FALSE)*$E3071</f>
        <v>-311.1115161020503</v>
      </c>
      <c r="AC3068" s="5">
        <f ca="1">VLOOKUP(CONCATENATE($F3068," ",$G3068),AllocFactorMatrix,(AC$4+1),FALSE)*$E3071</f>
        <v>-10563.43255441885</v>
      </c>
      <c r="AD3068" s="5">
        <f ca="1">VLOOKUP(CONCATENATE($F3068," ",$G3068),AllocFactorMatrix,(AD$4+1),FALSE)*$E3071</f>
        <v>-1718.2928350867087</v>
      </c>
    </row>
    <row r="3069" spans="4:30" hidden="1" outlineLevel="1">
      <c r="D3069" s="7"/>
      <c r="E3069" s="51"/>
      <c r="F3069" s="52" t="str">
        <f>F3071</f>
        <v>RB_GUP</v>
      </c>
      <c r="G3069" s="55" t="str">
        <f>$G$13</f>
        <v>ENERGY</v>
      </c>
      <c r="H3069" s="4">
        <f t="shared" ca="1" si="1527"/>
        <v>-36047.731994326707</v>
      </c>
      <c r="I3069" s="5">
        <f ca="1">VLOOKUP(CONCATENATE($F3069," ",$G3069),AllocFactorMatrix,(I$4+1),FALSE)*$E3071</f>
        <v>-13526.085531995339</v>
      </c>
      <c r="J3069" s="5">
        <f ca="1">VLOOKUP(CONCATENATE($F3069," ",$G3069),AllocFactorMatrix,(J$4+1),FALSE)*$E3071</f>
        <v>-876.57774526150911</v>
      </c>
      <c r="K3069" s="5">
        <f ca="1">VLOOKUP(CONCATENATE($F3069," ",$G3069),AllocFactorMatrix,(K$4+1),FALSE)*$E3071</f>
        <v>-2941.0133596504247</v>
      </c>
      <c r="L3069" s="5">
        <f ca="1">VLOOKUP(CONCATENATE($F3069," ",$G3069),AllocFactorMatrix,(L$4+1),FALSE)*$E3071</f>
        <v>-93.472081356473566</v>
      </c>
      <c r="M3069" s="5">
        <f ca="1">VLOOKUP(CONCATENATE($F3069," ",$G3069),AllocFactorMatrix,(M$4+1),FALSE)*$E3071</f>
        <v>-8.6170331928096751</v>
      </c>
      <c r="N3069" s="5">
        <f t="shared" ca="1" si="1528"/>
        <v>-3043.102474199708</v>
      </c>
      <c r="O3069" s="5">
        <f ca="1">VLOOKUP(CONCATENATE($F3069," ",$G3069),AllocFactorMatrix,(O$4+1),FALSE)*$E3071</f>
        <v>-2681.3629167138847</v>
      </c>
      <c r="P3069" s="5">
        <f ca="1">VLOOKUP(CONCATENATE($F3069," ",$G3069),AllocFactorMatrix,(P$4+1),FALSE)*$E3071</f>
        <v>-497.07309086956542</v>
      </c>
      <c r="Q3069" s="5">
        <f ca="1">VLOOKUP(CONCATENATE($F3069," ",$G3069),AllocFactorMatrix,(Q$4+1),FALSE)*$E3071</f>
        <v>-225.85728944464327</v>
      </c>
      <c r="R3069" s="5">
        <f ca="1">VLOOKUP(CONCATENATE($F3069," ",$G3069),AllocFactorMatrix,(R$4+1),FALSE)*$E3071</f>
        <v>-10.464902860529074</v>
      </c>
      <c r="S3069" s="5">
        <f t="shared" ca="1" si="1530"/>
        <v>-3414.7581998886226</v>
      </c>
      <c r="T3069" s="5">
        <f ca="1">VLOOKUP(CONCATENATE($F3069," ",$G3069),AllocFactorMatrix,(T$4+1),FALSE)*$E3071</f>
        <v>-102.75490814103431</v>
      </c>
      <c r="U3069" s="5">
        <f ca="1">VLOOKUP(CONCATENATE($F3069," ",$G3069),AllocFactorMatrix,(U$4+1),FALSE)*$E3071</f>
        <v>-1804.2222519235493</v>
      </c>
      <c r="V3069" s="5">
        <f ca="1">VLOOKUP(CONCATENATE($F3069," ",$G3069),AllocFactorMatrix,(V$4+1),FALSE)*$E3071</f>
        <v>-10243.624871475913</v>
      </c>
      <c r="W3069" s="5">
        <f ca="1">VLOOKUP(CONCATENATE($F3069," ",$G3069),AllocFactorMatrix,(W$4+1),FALSE)*$E3071</f>
        <v>-1943.455386704157</v>
      </c>
      <c r="X3069" s="5">
        <f t="shared" ca="1" si="1531"/>
        <v>-14094.057418244654</v>
      </c>
      <c r="Y3069" s="5">
        <f ca="1">VLOOKUP(CONCATENATE($F3069," ",$G3069),AllocFactorMatrix,(Y$4+1),FALSE)*$E3071</f>
        <v>-726.46203971931197</v>
      </c>
      <c r="Z3069" s="5">
        <f ca="1">VLOOKUP(CONCATENATE($F3069," ",$G3069),AllocFactorMatrix,(Z$4+1),FALSE)*$E3071</f>
        <v>-11.825643913915833</v>
      </c>
      <c r="AA3069" s="5">
        <f t="shared" ca="1" si="1529"/>
        <v>-738.28768363322786</v>
      </c>
      <c r="AB3069" s="5">
        <f ca="1">VLOOKUP(CONCATENATE($F3069," ",$G3069),AllocFactorMatrix,(AB$4+1),FALSE)*$E3071</f>
        <v>-13.190554526620167</v>
      </c>
      <c r="AC3069" s="5">
        <f ca="1">VLOOKUP(CONCATENATE($F3069," ",$G3069),AllocFactorMatrix,(AC$4+1),FALSE)*$E3071</f>
        <v>-285.22807841380887</v>
      </c>
      <c r="AD3069" s="5">
        <f ca="1">VLOOKUP(CONCATENATE($F3069," ",$G3069),AllocFactorMatrix,(AD$4+1),FALSE)*$E3071</f>
        <v>-56.444308163223255</v>
      </c>
    </row>
    <row r="3070" spans="4:30" hidden="1" outlineLevel="1">
      <c r="D3070" s="7"/>
      <c r="E3070" s="51"/>
      <c r="F3070" s="52" t="str">
        <f>F3071</f>
        <v>RB_GUP</v>
      </c>
      <c r="G3070" s="55" t="str">
        <f>$G$14</f>
        <v>CUSTOMER</v>
      </c>
      <c r="H3070" s="4">
        <f t="shared" ca="1" si="1527"/>
        <v>-564561.93041378108</v>
      </c>
      <c r="I3070" s="5">
        <f ca="1">VLOOKUP(CONCATENATE($F3070," ",$G3070),AllocFactorMatrix,(I$4+1),FALSE)*$E3071</f>
        <v>-264010.98161093961</v>
      </c>
      <c r="J3070" s="5">
        <f ca="1">VLOOKUP(CONCATENATE($F3070," ",$G3070),AllocFactorMatrix,(J$4+1),FALSE)*$E3071</f>
        <v>-69166.505943497585</v>
      </c>
      <c r="K3070" s="5">
        <f ca="1">VLOOKUP(CONCATENATE($F3070," ",$G3070),AllocFactorMatrix,(K$4+1),FALSE)*$E3071</f>
        <v>-19634.388503001999</v>
      </c>
      <c r="L3070" s="5">
        <f ca="1">VLOOKUP(CONCATENATE($F3070," ",$G3070),AllocFactorMatrix,(L$4+1),FALSE)*$E3071</f>
        <v>-6337.8720443046004</v>
      </c>
      <c r="M3070" s="5">
        <f ca="1">VLOOKUP(CONCATENATE($F3070," ",$G3070),AllocFactorMatrix,(M$4+1),FALSE)*$E3071</f>
        <v>-1028.764269061576</v>
      </c>
      <c r="N3070" s="5">
        <f t="shared" ca="1" si="1528"/>
        <v>-27001.024816368175</v>
      </c>
      <c r="O3070" s="5">
        <f ca="1">VLOOKUP(CONCATENATE($F3070," ",$G3070),AllocFactorMatrix,(O$4+1),FALSE)*$E3071</f>
        <v>-5571.9534578411067</v>
      </c>
      <c r="P3070" s="5">
        <f ca="1">VLOOKUP(CONCATENATE($F3070," ",$G3070),AllocFactorMatrix,(P$4+1),FALSE)*$E3071</f>
        <v>-1649.9246331799725</v>
      </c>
      <c r="Q3070" s="5">
        <f ca="1">VLOOKUP(CONCATENATE($F3070," ",$G3070),AllocFactorMatrix,(Q$4+1),FALSE)*$E3071</f>
        <v>-3584.0272604502688</v>
      </c>
      <c r="R3070" s="5">
        <f ca="1">VLOOKUP(CONCATENATE($F3070," ",$G3070),AllocFactorMatrix,(R$4+1),FALSE)*$E3071</f>
        <v>-629.79940310538905</v>
      </c>
      <c r="S3070" s="5">
        <f t="shared" ca="1" si="1530"/>
        <v>-11435.704754576738</v>
      </c>
      <c r="T3070" s="5">
        <f ca="1">VLOOKUP(CONCATENATE($F3070," ",$G3070),AllocFactorMatrix,(T$4+1),FALSE)*$E3071</f>
        <v>-38.349857558657718</v>
      </c>
      <c r="U3070" s="5">
        <f ca="1">VLOOKUP(CONCATENATE($F3070," ",$G3070),AllocFactorMatrix,(U$4+1),FALSE)*$E3071</f>
        <v>-978.86574239669778</v>
      </c>
      <c r="V3070" s="5">
        <f ca="1">VLOOKUP(CONCATENATE($F3070," ",$G3070),AllocFactorMatrix,(V$4+1),FALSE)*$E3071</f>
        <v>-5270.6940673961026</v>
      </c>
      <c r="W3070" s="5">
        <f ca="1">VLOOKUP(CONCATENATE($F3070," ",$G3070),AllocFactorMatrix,(W$4+1),FALSE)*$E3071</f>
        <v>-944.7095440624081</v>
      </c>
      <c r="X3070" s="5">
        <f t="shared" ca="1" si="1531"/>
        <v>-7232.6192114138657</v>
      </c>
      <c r="Y3070" s="5">
        <f ca="1">VLOOKUP(CONCATENATE($F3070," ",$G3070),AllocFactorMatrix,(Y$4+1),FALSE)*$E3071</f>
        <v>-1542.4579588420318</v>
      </c>
      <c r="Z3070" s="5">
        <f ca="1">VLOOKUP(CONCATENATE($F3070," ",$G3070),AllocFactorMatrix,(Z$4+1),FALSE)*$E3071</f>
        <v>-27.961501700958284</v>
      </c>
      <c r="AA3070" s="5">
        <f t="shared" ca="1" si="1529"/>
        <v>-1570.41946054299</v>
      </c>
      <c r="AB3070" s="5">
        <f ca="1">VLOOKUP(CONCATENATE($F3070," ",$G3070),AllocFactorMatrix,(AB$4+1),FALSE)*$E3071</f>
        <v>-28.954439586857159</v>
      </c>
      <c r="AC3070" s="5">
        <f ca="1">VLOOKUP(CONCATENATE($F3070," ",$G3070),AllocFactorMatrix,(AC$4+1),FALSE)*$E3071</f>
        <v>-164030.38699574396</v>
      </c>
      <c r="AD3070" s="5">
        <f ca="1">VLOOKUP(CONCATENATE($F3070," ",$G3070),AllocFactorMatrix,(AD$4+1),FALSE)*$E3071</f>
        <v>-20085.333181111306</v>
      </c>
    </row>
    <row r="3071" spans="4:30" collapsed="1">
      <c r="D3071" s="7" t="s">
        <v>264</v>
      </c>
      <c r="E3071" s="40">
        <v>-11076598</v>
      </c>
      <c r="F3071" s="10" t="s">
        <v>74</v>
      </c>
      <c r="G3071" s="55" t="str">
        <f>$G$15</f>
        <v>TOTAL</v>
      </c>
      <c r="H3071" s="4">
        <f t="shared" ca="1" si="1527"/>
        <v>-11076598.000000002</v>
      </c>
      <c r="I3071" s="5">
        <f ca="1">VLOOKUP(CONCATENATE($F3071," ",$G3071),AllocFactorMatrix,(I$4+1),FALSE)*$E3071</f>
        <v>-6134762.1042427514</v>
      </c>
      <c r="J3071" s="5">
        <f ca="1">VLOOKUP(CONCATENATE($F3071," ",$G3071),AllocFactorMatrix,(J$4+1),FALSE)*$E3071</f>
        <v>-354732.91817180358</v>
      </c>
      <c r="K3071" s="5">
        <f ca="1">VLOOKUP(CONCATENATE($F3071," ",$G3071),AllocFactorMatrix,(K$4+1),FALSE)*$E3071</f>
        <v>-1035507.399839057</v>
      </c>
      <c r="L3071" s="5">
        <f ca="1">VLOOKUP(CONCATENATE($F3071," ",$G3071),AllocFactorMatrix,(L$4+1),FALSE)*$E3071</f>
        <v>-34125.774671195919</v>
      </c>
      <c r="M3071" s="5">
        <f ca="1">VLOOKUP(CONCATENATE($F3071," ",$G3071),AllocFactorMatrix,(M$4+1),FALSE)*$E3071</f>
        <v>-2919.2396478884375</v>
      </c>
      <c r="N3071" s="5">
        <f t="shared" ca="1" si="1528"/>
        <v>-1072552.4141581412</v>
      </c>
      <c r="O3071" s="5">
        <f ca="1">VLOOKUP(CONCATENATE($F3071," ",$G3071),AllocFactorMatrix,(O$4+1),FALSE)*$E3071</f>
        <v>-759664.99203466717</v>
      </c>
      <c r="P3071" s="5">
        <f ca="1">VLOOKUP(CONCATENATE($F3071," ",$G3071),AllocFactorMatrix,(P$4+1),FALSE)*$E3071</f>
        <v>-126982.22063539247</v>
      </c>
      <c r="Q3071" s="5">
        <f ca="1">VLOOKUP(CONCATENATE($F3071," ",$G3071),AllocFactorMatrix,(Q$4+1),FALSE)*$E3071</f>
        <v>-44621.335325046952</v>
      </c>
      <c r="R3071" s="5">
        <f ca="1">VLOOKUP(CONCATENATE($F3071," ",$G3071),AllocFactorMatrix,(R$4+1),FALSE)*$E3071</f>
        <v>-2315.9467424491213</v>
      </c>
      <c r="S3071" s="5">
        <f t="shared" ca="1" si="1530"/>
        <v>-933584.49473755562</v>
      </c>
      <c r="T3071" s="5">
        <f ca="1">VLOOKUP(CONCATENATE($F3071," ",$G3071),AllocFactorMatrix,(T$4+1),FALSE)*$E3071</f>
        <v>-25887.808917586724</v>
      </c>
      <c r="U3071" s="5">
        <f ca="1">VLOOKUP(CONCATENATE($F3071," ",$G3071),AllocFactorMatrix,(U$4+1),FALSE)*$E3071</f>
        <v>-386512.27253212867</v>
      </c>
      <c r="V3071" s="5">
        <f ca="1">VLOOKUP(CONCATENATE($F3071," ",$G3071),AllocFactorMatrix,(V$4+1),FALSE)*$E3071</f>
        <v>-1480363.3285623391</v>
      </c>
      <c r="W3071" s="5">
        <f ca="1">VLOOKUP(CONCATENATE($F3071," ",$G3071),AllocFactorMatrix,(W$4+1),FALSE)*$E3071</f>
        <v>-244346.12103437565</v>
      </c>
      <c r="X3071" s="5">
        <f t="shared" ca="1" si="1531"/>
        <v>-2137109.5310464301</v>
      </c>
      <c r="Y3071" s="5">
        <f ca="1">VLOOKUP(CONCATENATE($F3071," ",$G3071),AllocFactorMatrix,(Y$4+1),FALSE)*$E3071</f>
        <v>-236763.12590074947</v>
      </c>
      <c r="Z3071" s="5">
        <f ca="1">VLOOKUP(CONCATENATE($F3071," ",$G3071),AllocFactorMatrix,(Z$4+1),FALSE)*$E3071</f>
        <v>-3460.6673242579909</v>
      </c>
      <c r="AA3071" s="5">
        <f t="shared" ca="1" si="1529"/>
        <v>-240223.79322500745</v>
      </c>
      <c r="AB3071" s="5">
        <f ca="1">VLOOKUP(CONCATENATE($F3071," ",$G3071),AllocFactorMatrix,(AB$4+1),FALSE)*$E3071</f>
        <v>-3042.6119743316522</v>
      </c>
      <c r="AC3071" s="5">
        <f ca="1">VLOOKUP(CONCATENATE($F3071," ",$G3071),AllocFactorMatrix,(AC$4+1),FALSE)*$E3071</f>
        <v>-178047.12599697305</v>
      </c>
      <c r="AD3071" s="5">
        <f ca="1">VLOOKUP(CONCATENATE($F3071," ",$G3071),AllocFactorMatrix,(AD$4+1),FALSE)*$E3071</f>
        <v>-22543.006447006137</v>
      </c>
    </row>
    <row r="3072" spans="4:30" hidden="1" outlineLevel="1">
      <c r="D3072" s="7"/>
      <c r="E3072" s="51"/>
      <c r="F3072" s="52" t="str">
        <f>F3079</f>
        <v>LABOR_M</v>
      </c>
      <c r="G3072" s="55" t="str">
        <f>$G$8</f>
        <v>PRODUCTION</v>
      </c>
      <c r="H3072" s="4">
        <f t="shared" ref="H3072:H3079" ca="1" si="1532">SUBTOTAL(9,I3072:AD3072)</f>
        <v>97962.096304175066</v>
      </c>
      <c r="I3072" s="5">
        <f ca="1">VLOOKUP(CONCATENATE($F3072," ",$G3072),AllocFactorMatrix,(I$4+1),FALSE)*$E3079</f>
        <v>48254.462348937413</v>
      </c>
      <c r="J3072" s="5">
        <f ca="1">VLOOKUP(CONCATENATE($F3072," ",$G3072),AllocFactorMatrix,(J$4+1),FALSE)*$E3079</f>
        <v>2385.3904979099675</v>
      </c>
      <c r="K3072" s="5">
        <f ca="1">VLOOKUP(CONCATENATE($F3072," ",$G3072),AllocFactorMatrix,(K$4+1),FALSE)*$E3079</f>
        <v>8737.5486852415906</v>
      </c>
      <c r="L3072" s="5">
        <f ca="1">VLOOKUP(CONCATENATE($F3072," ",$G3072),AllocFactorMatrix,(L$4+1),FALSE)*$E3079</f>
        <v>275.02701083831101</v>
      </c>
      <c r="M3072" s="5">
        <f ca="1">VLOOKUP(CONCATENATE($F3072," ",$G3072),AllocFactorMatrix,(M$4+1),FALSE)*$E3079</f>
        <v>25.791153036077819</v>
      </c>
      <c r="N3072" s="5">
        <f t="shared" ref="N3072:N3079" ca="1" si="1533">SUBTOTAL(9,K3072:M3072)</f>
        <v>9038.3668491159788</v>
      </c>
      <c r="O3072" s="5">
        <f ca="1">VLOOKUP(CONCATENATE($F3072," ",$G3072),AllocFactorMatrix,(O$4+1),FALSE)*$E3079</f>
        <v>6641.8962205237749</v>
      </c>
      <c r="P3072" s="5">
        <f ca="1">VLOOKUP(CONCATENATE($F3072," ",$G3072),AllocFactorMatrix,(P$4+1),FALSE)*$E3079</f>
        <v>1237.5787705437472</v>
      </c>
      <c r="Q3072" s="5">
        <f ca="1">VLOOKUP(CONCATENATE($F3072," ",$G3072),AllocFactorMatrix,(Q$4+1),FALSE)*$E3079</f>
        <v>559.23880269141762</v>
      </c>
      <c r="R3072" s="5">
        <f ca="1">VLOOKUP(CONCATENATE($F3072," ",$G3072),AllocFactorMatrix,(R$4+1),FALSE)*$E3079</f>
        <v>25.148343834880208</v>
      </c>
      <c r="S3072" s="5">
        <f ca="1">SUBTOTAL(9,O3072:R3072)</f>
        <v>8463.8621375938201</v>
      </c>
      <c r="T3072" s="5">
        <f ca="1">VLOOKUP(CONCATENATE($F3072," ",$G3072),AllocFactorMatrix,(T$4+1),FALSE)*$E3079</f>
        <v>232.01844712918142</v>
      </c>
      <c r="U3072" s="5">
        <f ca="1">VLOOKUP(CONCATENATE($F3072," ",$G3072),AllocFactorMatrix,(U$4+1),FALSE)*$E3079</f>
        <v>3796.942355538436</v>
      </c>
      <c r="V3072" s="5">
        <f ca="1">VLOOKUP(CONCATENATE($F3072," ",$G3072),AllocFactorMatrix,(V$4+1),FALSE)*$E3079</f>
        <v>20066.947037193295</v>
      </c>
      <c r="W3072" s="5">
        <f ca="1">VLOOKUP(CONCATENATE($F3072," ",$G3072),AllocFactorMatrix,(W$4+1),FALSE)*$E3079</f>
        <v>3623.758040040686</v>
      </c>
      <c r="X3072" s="5">
        <f ca="1">SUBTOTAL(9,T3072:W3072)</f>
        <v>27719.6658799016</v>
      </c>
      <c r="Y3072" s="5">
        <f ca="1">VLOOKUP(CONCATENATE($F3072," ",$G3072),AllocFactorMatrix,(Y$4+1),FALSE)*$E3079</f>
        <v>2039.7157899584765</v>
      </c>
      <c r="Z3072" s="5">
        <f ca="1">VLOOKUP(CONCATENATE($F3072," ",$G3072),AllocFactorMatrix,(Z$4+1),FALSE)*$E3079</f>
        <v>34.164459809345317</v>
      </c>
      <c r="AA3072" s="5">
        <f t="shared" ref="AA3072:AA3079" ca="1" si="1534">SUBTOTAL(9,Y3072:Z3072)</f>
        <v>2073.8802497678216</v>
      </c>
      <c r="AB3072" s="5">
        <f ca="1">VLOOKUP(CONCATENATE($F3072," ",$G3072),AllocFactorMatrix,(AB$4+1),FALSE)*$E3079</f>
        <v>26.468340948463045</v>
      </c>
      <c r="AC3072" s="5">
        <f ca="1">VLOOKUP(CONCATENATE($F3072," ",$G3072),AllocFactorMatrix,(AC$4+1),FALSE)*$E3079</f>
        <v>0</v>
      </c>
      <c r="AD3072" s="5">
        <f ca="1">VLOOKUP(CONCATENATE($F3072," ",$G3072),AllocFactorMatrix,(AD$4+1),FALSE)*$E3079</f>
        <v>0</v>
      </c>
    </row>
    <row r="3073" spans="4:30" hidden="1" outlineLevel="1">
      <c r="D3073" s="7"/>
      <c r="E3073" s="51"/>
      <c r="F3073" s="52" t="str">
        <f>F3079</f>
        <v>LABOR_M</v>
      </c>
      <c r="G3073" s="55" t="str">
        <f>$G$9</f>
        <v>BULKTRAN</v>
      </c>
      <c r="H3073" s="4">
        <f t="shared" ca="1" si="1532"/>
        <v>357.9356856968937</v>
      </c>
      <c r="I3073" s="5">
        <f ca="1">VLOOKUP(CONCATENATE($F3073," ",$G3073),AllocFactorMatrix,(I$4+1),FALSE)*$E3079</f>
        <v>176.31303045181707</v>
      </c>
      <c r="J3073" s="5">
        <f ca="1">VLOOKUP(CONCATENATE($F3073," ",$G3073),AllocFactorMatrix,(J$4+1),FALSE)*$E3079</f>
        <v>8.7157831011816551</v>
      </c>
      <c r="K3073" s="5">
        <f ca="1">VLOOKUP(CONCATENATE($F3073," ",$G3073),AllocFactorMatrix,(K$4+1),FALSE)*$E3079</f>
        <v>31.925413991254601</v>
      </c>
      <c r="L3073" s="5">
        <f ca="1">VLOOKUP(CONCATENATE($F3073," ",$G3073),AllocFactorMatrix,(L$4+1),FALSE)*$E3079</f>
        <v>1.0048986845270518</v>
      </c>
      <c r="M3073" s="5">
        <f ca="1">VLOOKUP(CONCATENATE($F3073," ",$G3073),AllocFactorMatrix,(M$4+1),FALSE)*$E3079</f>
        <v>9.4236183127581738E-2</v>
      </c>
      <c r="N3073" s="5">
        <f t="shared" ca="1" si="1533"/>
        <v>33.024548858909235</v>
      </c>
      <c r="O3073" s="5">
        <f ca="1">VLOOKUP(CONCATENATE($F3073," ",$G3073),AllocFactorMatrix,(O$4+1),FALSE)*$E3079</f>
        <v>24.268280975112848</v>
      </c>
      <c r="P3073" s="5">
        <f ca="1">VLOOKUP(CONCATENATE($F3073," ",$G3073),AllocFactorMatrix,(P$4+1),FALSE)*$E3079</f>
        <v>4.5218877765033678</v>
      </c>
      <c r="Q3073" s="5">
        <f ca="1">VLOOKUP(CONCATENATE($F3073," ",$G3073),AllocFactorMatrix,(Q$4+1),FALSE)*$E3079</f>
        <v>2.0433568886493019</v>
      </c>
      <c r="R3073" s="5">
        <f ca="1">VLOOKUP(CONCATENATE($F3073," ",$G3073),AllocFactorMatrix,(R$4+1),FALSE)*$E3079</f>
        <v>9.1887475199889768E-2</v>
      </c>
      <c r="S3073" s="5">
        <f t="shared" ref="S3073:S3079" ca="1" si="1535">SUBTOTAL(9,O3073:R3073)</f>
        <v>30.925413115465407</v>
      </c>
      <c r="T3073" s="5">
        <f ca="1">VLOOKUP(CONCATENATE($F3073," ",$G3073),AllocFactorMatrix,(T$4+1),FALSE)*$E3079</f>
        <v>0.84775321374959822</v>
      </c>
      <c r="U3073" s="5">
        <f ca="1">VLOOKUP(CONCATENATE($F3073," ",$G3073),AllocFactorMatrix,(U$4+1),FALSE)*$E3079</f>
        <v>13.873336901257257</v>
      </c>
      <c r="V3073" s="5">
        <f ca="1">VLOOKUP(CONCATENATE($F3073," ",$G3073),AllocFactorMatrix,(V$4+1),FALSE)*$E3079</f>
        <v>73.320975342326506</v>
      </c>
      <c r="W3073" s="5">
        <f ca="1">VLOOKUP(CONCATENATE($F3073," ",$G3073),AllocFactorMatrix,(W$4+1),FALSE)*$E3079</f>
        <v>13.240552905627384</v>
      </c>
      <c r="X3073" s="5">
        <f t="shared" ref="X3073:X3079" ca="1" si="1536">SUBTOTAL(9,T3073:W3073)</f>
        <v>101.28261836296075</v>
      </c>
      <c r="Y3073" s="5">
        <f ca="1">VLOOKUP(CONCATENATE($F3073," ",$G3073),AllocFactorMatrix,(Y$4+1),FALSE)*$E3079</f>
        <v>7.4527505785362935</v>
      </c>
      <c r="Z3073" s="5">
        <f ca="1">VLOOKUP(CONCATENATE($F3073," ",$G3073),AllocFactorMatrix,(Z$4+1),FALSE)*$E3079</f>
        <v>0.12483072340909888</v>
      </c>
      <c r="AA3073" s="5">
        <f t="shared" ca="1" si="1534"/>
        <v>7.5775813019453926</v>
      </c>
      <c r="AB3073" s="5">
        <f ca="1">VLOOKUP(CONCATENATE($F3073," ",$G3073),AllocFactorMatrix,(AB$4+1),FALSE)*$E3079</f>
        <v>9.6710504614257814E-2</v>
      </c>
      <c r="AC3073" s="5">
        <f ca="1">VLOOKUP(CONCATENATE($F3073," ",$G3073),AllocFactorMatrix,(AC$4+1),FALSE)*$E3079</f>
        <v>0</v>
      </c>
      <c r="AD3073" s="5">
        <f ca="1">VLOOKUP(CONCATENATE($F3073," ",$G3073),AllocFactorMatrix,(AD$4+1),FALSE)*$E3079</f>
        <v>0</v>
      </c>
    </row>
    <row r="3074" spans="4:30" hidden="1" outlineLevel="1">
      <c r="D3074" s="7"/>
      <c r="E3074" s="51"/>
      <c r="F3074" s="52" t="str">
        <f>F3079</f>
        <v>LABOR_M</v>
      </c>
      <c r="G3074" s="55" t="str">
        <f>$G$10</f>
        <v>SUBTRAN</v>
      </c>
      <c r="H3074" s="4">
        <f t="shared" ca="1" si="1532"/>
        <v>78.731004185860655</v>
      </c>
      <c r="I3074" s="5">
        <f ca="1">VLOOKUP(CONCATENATE($F3074," ",$G3074),AllocFactorMatrix,(I$4+1),FALSE)*$E3079</f>
        <v>38.33156185197064</v>
      </c>
      <c r="J3074" s="5">
        <f ca="1">VLOOKUP(CONCATENATE($F3074," ",$G3074),AllocFactorMatrix,(J$4+1),FALSE)*$E3079</f>
        <v>1.8499313186122852</v>
      </c>
      <c r="K3074" s="5">
        <f ca="1">VLOOKUP(CONCATENATE($F3074," ",$G3074),AllocFactorMatrix,(K$4+1),FALSE)*$E3079</f>
        <v>6.7299596840107574</v>
      </c>
      <c r="L3074" s="5">
        <f ca="1">VLOOKUP(CONCATENATE($F3074," ",$G3074),AllocFactorMatrix,(L$4+1),FALSE)*$E3079</f>
        <v>0.20788212256801669</v>
      </c>
      <c r="M3074" s="5">
        <f ca="1">VLOOKUP(CONCATENATE($F3074," ",$G3074),AllocFactorMatrix,(M$4+1),FALSE)*$E3079</f>
        <v>2.5890618945835879E-2</v>
      </c>
      <c r="N3074" s="5">
        <f t="shared" ca="1" si="1533"/>
        <v>6.9637324255246096</v>
      </c>
      <c r="O3074" s="5">
        <f ca="1">VLOOKUP(CONCATENATE($F3074," ",$G3074),AllocFactorMatrix,(O$4+1),FALSE)*$E3079</f>
        <v>5.0845897292953337</v>
      </c>
      <c r="P3074" s="5">
        <f ca="1">VLOOKUP(CONCATENATE($F3074," ",$G3074),AllocFactorMatrix,(P$4+1),FALSE)*$E3079</f>
        <v>0.94521930023479361</v>
      </c>
      <c r="Q3074" s="5">
        <f ca="1">VLOOKUP(CONCATENATE($F3074," ",$G3074),AllocFactorMatrix,(Q$4+1),FALSE)*$E3079</f>
        <v>0.56241674629227845</v>
      </c>
      <c r="R3074" s="5">
        <f ca="1">VLOOKUP(CONCATENATE($F3074," ",$G3074),AllocFactorMatrix,(R$4+1),FALSE)*$E3079</f>
        <v>0</v>
      </c>
      <c r="S3074" s="5">
        <f t="shared" ca="1" si="1535"/>
        <v>6.5922257758224054</v>
      </c>
      <c r="T3074" s="5">
        <f ca="1">VLOOKUP(CONCATENATE($F3074," ",$G3074),AllocFactorMatrix,(T$4+1),FALSE)*$E3079</f>
        <v>0.1775451428367964</v>
      </c>
      <c r="U3074" s="5">
        <f ca="1">VLOOKUP(CONCATENATE($F3074," ",$G3074),AllocFactorMatrix,(U$4+1),FALSE)*$E3079</f>
        <v>2.9065153566896775</v>
      </c>
      <c r="V3074" s="5">
        <f ca="1">VLOOKUP(CONCATENATE($F3074," ",$G3074),AllocFactorMatrix,(V$4+1),FALSE)*$E3079</f>
        <v>20.248771434647935</v>
      </c>
      <c r="W3074" s="5">
        <f ca="1">VLOOKUP(CONCATENATE($F3074," ",$G3074),AllocFactorMatrix,(W$4+1),FALSE)*$E3079</f>
        <v>0</v>
      </c>
      <c r="X3074" s="5">
        <f t="shared" ca="1" si="1536"/>
        <v>23.332831934174408</v>
      </c>
      <c r="Y3074" s="5">
        <f ca="1">VLOOKUP(CONCATENATE($F3074," ",$G3074),AllocFactorMatrix,(Y$4+1),FALSE)*$E3079</f>
        <v>1.5303125424845267</v>
      </c>
      <c r="Z3074" s="5">
        <f ca="1">VLOOKUP(CONCATENATE($F3074," ",$G3074),AllocFactorMatrix,(Z$4+1),FALSE)*$E3079</f>
        <v>2.5510351658815975E-2</v>
      </c>
      <c r="AA3074" s="5">
        <f t="shared" ca="1" si="1534"/>
        <v>1.5558228941433427</v>
      </c>
      <c r="AB3074" s="5">
        <f ca="1">VLOOKUP(CONCATENATE($F3074," ",$G3074),AllocFactorMatrix,(AB$4+1),FALSE)*$E3079</f>
        <v>2.0435239720093635E-2</v>
      </c>
      <c r="AC3074" s="5">
        <f ca="1">VLOOKUP(CONCATENATE($F3074," ",$G3074),AllocFactorMatrix,(AC$4+1),FALSE)*$E3079</f>
        <v>6.9484183666679453E-2</v>
      </c>
      <c r="AD3074" s="5">
        <f ca="1">VLOOKUP(CONCATENATE($F3074," ",$G3074),AllocFactorMatrix,(AD$4+1),FALSE)*$E3079</f>
        <v>1.4978562226188742E-2</v>
      </c>
    </row>
    <row r="3075" spans="4:30" hidden="1" outlineLevel="1">
      <c r="D3075" s="7"/>
      <c r="E3075" s="51"/>
      <c r="F3075" s="52" t="str">
        <f>F3079</f>
        <v>LABOR_M</v>
      </c>
      <c r="G3075" s="55" t="str">
        <f>$G$11</f>
        <v>DISTPRI</v>
      </c>
      <c r="H3075" s="4">
        <f t="shared" ca="1" si="1532"/>
        <v>50442.834574361055</v>
      </c>
      <c r="I3075" s="5">
        <f ca="1">VLOOKUP(CONCATENATE($F3075," ",$G3075),AllocFactorMatrix,(I$4+1),FALSE)*$E3079</f>
        <v>33713.097759542208</v>
      </c>
      <c r="J3075" s="5">
        <f ca="1">VLOOKUP(CONCATENATE($F3075," ",$G3075),AllocFactorMatrix,(J$4+1),FALSE)*$E3079</f>
        <v>1589.1474190978049</v>
      </c>
      <c r="K3075" s="5">
        <f ca="1">VLOOKUP(CONCATENATE($F3075," ",$G3075),AllocFactorMatrix,(K$4+1),FALSE)*$E3079</f>
        <v>5770.2918100629795</v>
      </c>
      <c r="L3075" s="5">
        <f ca="1">VLOOKUP(CONCATENATE($F3075," ",$G3075),AllocFactorMatrix,(L$4+1),FALSE)*$E3079</f>
        <v>178.3320422609446</v>
      </c>
      <c r="M3075" s="5">
        <f ca="1">VLOOKUP(CONCATENATE($F3075," ",$G3075),AllocFactorMatrix,(M$4+1),FALSE)*$E3079</f>
        <v>0</v>
      </c>
      <c r="N3075" s="5">
        <f t="shared" ca="1" si="1533"/>
        <v>5948.6238523239244</v>
      </c>
      <c r="O3075" s="5">
        <f ca="1">VLOOKUP(CONCATENATE($F3075," ",$G3075),AllocFactorMatrix,(O$4+1),FALSE)*$E3079</f>
        <v>4326.7102967754536</v>
      </c>
      <c r="P3075" s="5">
        <f ca="1">VLOOKUP(CONCATENATE($F3075," ",$G3075),AllocFactorMatrix,(P$4+1),FALSE)*$E3079</f>
        <v>805.85008393614612</v>
      </c>
      <c r="Q3075" s="5">
        <f ca="1">VLOOKUP(CONCATENATE($F3075," ",$G3075),AllocFactorMatrix,(Q$4+1),FALSE)*$E3079</f>
        <v>0</v>
      </c>
      <c r="R3075" s="5">
        <f ca="1">VLOOKUP(CONCATENATE($F3075," ",$G3075),AllocFactorMatrix,(R$4+1),FALSE)*$E3079</f>
        <v>0</v>
      </c>
      <c r="S3075" s="5">
        <f t="shared" ca="1" si="1535"/>
        <v>5132.5603807115995</v>
      </c>
      <c r="T3075" s="5">
        <f ca="1">VLOOKUP(CONCATENATE($F3075," ",$G3075),AllocFactorMatrix,(T$4+1),FALSE)*$E3079</f>
        <v>154.24455573117405</v>
      </c>
      <c r="U3075" s="5">
        <f ca="1">VLOOKUP(CONCATENATE($F3075," ",$G3075),AllocFactorMatrix,(U$4+1),FALSE)*$E3079</f>
        <v>2487.6156522521687</v>
      </c>
      <c r="V3075" s="5">
        <f ca="1">VLOOKUP(CONCATENATE($F3075," ",$G3075),AllocFactorMatrix,(V$4+1),FALSE)*$E3079</f>
        <v>0</v>
      </c>
      <c r="W3075" s="5">
        <f ca="1">VLOOKUP(CONCATENATE($F3075," ",$G3075),AllocFactorMatrix,(W$4+1),FALSE)*$E3079</f>
        <v>0</v>
      </c>
      <c r="X3075" s="5">
        <f t="shared" ca="1" si="1536"/>
        <v>2641.8602079833427</v>
      </c>
      <c r="Y3075" s="5">
        <f ca="1">VLOOKUP(CONCATENATE($F3075," ",$G3075),AllocFactorMatrix,(Y$4+1),FALSE)*$E3079</f>
        <v>1304.7019911105585</v>
      </c>
      <c r="Z3075" s="5">
        <f ca="1">VLOOKUP(CONCATENATE($F3075," ",$G3075),AllocFactorMatrix,(Z$4+1),FALSE)*$E3079</f>
        <v>21.767536484251931</v>
      </c>
      <c r="AA3075" s="5">
        <f t="shared" ca="1" si="1534"/>
        <v>1326.4695275948104</v>
      </c>
      <c r="AB3075" s="5">
        <f ca="1">VLOOKUP(CONCATENATE($F3075," ",$G3075),AllocFactorMatrix,(AB$4+1),FALSE)*$E3079</f>
        <v>17.635351873009686</v>
      </c>
      <c r="AC3075" s="5">
        <f ca="1">VLOOKUP(CONCATENATE($F3075," ",$G3075),AllocFactorMatrix,(AC$4+1),FALSE)*$E3079</f>
        <v>60.416265445014062</v>
      </c>
      <c r="AD3075" s="5">
        <f ca="1">VLOOKUP(CONCATENATE($F3075," ",$G3075),AllocFactorMatrix,(AD$4+1),FALSE)*$E3079</f>
        <v>13.023809789335417</v>
      </c>
    </row>
    <row r="3076" spans="4:30" hidden="1" outlineLevel="1">
      <c r="D3076" s="7"/>
      <c r="E3076" s="51"/>
      <c r="F3076" s="52" t="str">
        <f>F3079</f>
        <v>LABOR_M</v>
      </c>
      <c r="G3076" s="55" t="str">
        <f>$G$12</f>
        <v>DISTSEC</v>
      </c>
      <c r="H3076" s="4">
        <f t="shared" ca="1" si="1532"/>
        <v>20818.378255630625</v>
      </c>
      <c r="I3076" s="5">
        <f ca="1">VLOOKUP(CONCATENATE($F3076," ",$G3076),AllocFactorMatrix,(I$4+1),FALSE)*$E3079</f>
        <v>15565.931641771949</v>
      </c>
      <c r="J3076" s="5">
        <f ca="1">VLOOKUP(CONCATENATE($F3076," ",$G3076),AllocFactorMatrix,(J$4+1),FALSE)*$E3079</f>
        <v>750.43852545809091</v>
      </c>
      <c r="K3076" s="5">
        <f ca="1">VLOOKUP(CONCATENATE($F3076," ",$G3076),AllocFactorMatrix,(K$4+1),FALSE)*$E3079</f>
        <v>2264.3857671280762</v>
      </c>
      <c r="L3076" s="5">
        <f ca="1">VLOOKUP(CONCATENATE($F3076," ",$G3076),AllocFactorMatrix,(L$4+1),FALSE)*$E3079</f>
        <v>0</v>
      </c>
      <c r="M3076" s="5">
        <f ca="1">VLOOKUP(CONCATENATE($F3076," ",$G3076),AllocFactorMatrix,(M$4+1),FALSE)*$E3079</f>
        <v>0</v>
      </c>
      <c r="N3076" s="5">
        <f t="shared" ca="1" si="1533"/>
        <v>2264.3857671280762</v>
      </c>
      <c r="O3076" s="5">
        <f ca="1">VLOOKUP(CONCATENATE($F3076," ",$G3076),AllocFactorMatrix,(O$4+1),FALSE)*$E3079</f>
        <v>1442.8754243424232</v>
      </c>
      <c r="P3076" s="5">
        <f ca="1">VLOOKUP(CONCATENATE($F3076," ",$G3076),AllocFactorMatrix,(P$4+1),FALSE)*$E3079</f>
        <v>0</v>
      </c>
      <c r="Q3076" s="5">
        <f ca="1">VLOOKUP(CONCATENATE($F3076," ",$G3076),AllocFactorMatrix,(Q$4+1),FALSE)*$E3079</f>
        <v>0</v>
      </c>
      <c r="R3076" s="5">
        <f ca="1">VLOOKUP(CONCATENATE($F3076," ",$G3076),AllocFactorMatrix,(R$4+1),FALSE)*$E3079</f>
        <v>0</v>
      </c>
      <c r="S3076" s="5">
        <f t="shared" ca="1" si="1535"/>
        <v>1442.8754243424232</v>
      </c>
      <c r="T3076" s="5">
        <f ca="1">VLOOKUP(CONCATENATE($F3076," ",$G3076),AllocFactorMatrix,(T$4+1),FALSE)*$E3079</f>
        <v>39.012324514332299</v>
      </c>
      <c r="U3076" s="5">
        <f ca="1">VLOOKUP(CONCATENATE($F3076," ",$G3076),AllocFactorMatrix,(U$4+1),FALSE)*$E3079</f>
        <v>0</v>
      </c>
      <c r="V3076" s="5">
        <f ca="1">VLOOKUP(CONCATENATE($F3076," ",$G3076),AllocFactorMatrix,(V$4+1),FALSE)*$E3079</f>
        <v>0</v>
      </c>
      <c r="W3076" s="5">
        <f ca="1">VLOOKUP(CONCATENATE($F3076," ",$G3076),AllocFactorMatrix,(W$4+1),FALSE)*$E3079</f>
        <v>0</v>
      </c>
      <c r="X3076" s="5">
        <f t="shared" ca="1" si="1536"/>
        <v>39.012324514332299</v>
      </c>
      <c r="Y3076" s="5">
        <f ca="1">VLOOKUP(CONCATENATE($F3076," ",$G3076),AllocFactorMatrix,(Y$4+1),FALSE)*$E3079</f>
        <v>532.19607703163365</v>
      </c>
      <c r="Z3076" s="5">
        <f ca="1">VLOOKUP(CONCATENATE($F3076," ",$G3076),AllocFactorMatrix,(Z$4+1),FALSE)*$E3079</f>
        <v>0</v>
      </c>
      <c r="AA3076" s="5">
        <f t="shared" ca="1" si="1534"/>
        <v>532.19607703163365</v>
      </c>
      <c r="AB3076" s="5">
        <f ca="1">VLOOKUP(CONCATENATE($F3076," ",$G3076),AllocFactorMatrix,(AB$4+1),FALSE)*$E3079</f>
        <v>5.5226158114662764</v>
      </c>
      <c r="AC3076" s="5">
        <f ca="1">VLOOKUP(CONCATENATE($F3076," ",$G3076),AllocFactorMatrix,(AC$4+1),FALSE)*$E3079</f>
        <v>187.51404762932424</v>
      </c>
      <c r="AD3076" s="5">
        <f ca="1">VLOOKUP(CONCATENATE($F3076," ",$G3076),AllocFactorMatrix,(AD$4+1),FALSE)*$E3079</f>
        <v>30.501831943329137</v>
      </c>
    </row>
    <row r="3077" spans="4:30" hidden="1" outlineLevel="1">
      <c r="D3077" s="7"/>
      <c r="E3077" s="51"/>
      <c r="F3077" s="52" t="str">
        <f>F3079</f>
        <v>LABOR_M</v>
      </c>
      <c r="G3077" s="55" t="str">
        <f>$G$13</f>
        <v>ENERGY</v>
      </c>
      <c r="H3077" s="4">
        <f t="shared" ca="1" si="1532"/>
        <v>25788.967608838891</v>
      </c>
      <c r="I3077" s="5">
        <f ca="1">VLOOKUP(CONCATENATE($F3077," ",$G3077),AllocFactorMatrix,(I$4+1),FALSE)*$E3079</f>
        <v>9676.7192375351369</v>
      </c>
      <c r="J3077" s="5">
        <f ca="1">VLOOKUP(CONCATENATE($F3077," ",$G3077),AllocFactorMatrix,(J$4+1),FALSE)*$E3079</f>
        <v>627.1139355656519</v>
      </c>
      <c r="K3077" s="5">
        <f ca="1">VLOOKUP(CONCATENATE($F3077," ",$G3077),AllocFactorMatrix,(K$4+1),FALSE)*$E3079</f>
        <v>2104.0352353131134</v>
      </c>
      <c r="L3077" s="5">
        <f ca="1">VLOOKUP(CONCATENATE($F3077," ",$G3077),AllocFactorMatrix,(L$4+1),FALSE)*$E3079</f>
        <v>66.871016429333991</v>
      </c>
      <c r="M3077" s="5">
        <f ca="1">VLOOKUP(CONCATENATE($F3077," ",$G3077),AllocFactorMatrix,(M$4+1),FALSE)*$E3079</f>
        <v>6.1647259785617736</v>
      </c>
      <c r="N3077" s="5">
        <f t="shared" ca="1" si="1533"/>
        <v>2177.0709777210091</v>
      </c>
      <c r="O3077" s="5">
        <f ca="1">VLOOKUP(CONCATENATE($F3077," ",$G3077),AllocFactorMatrix,(O$4+1),FALSE)*$E3079</f>
        <v>1918.2782821831645</v>
      </c>
      <c r="P3077" s="5">
        <f ca="1">VLOOKUP(CONCATENATE($F3077," ",$G3077),AllocFactorMatrix,(P$4+1),FALSE)*$E3079</f>
        <v>355.61188264710091</v>
      </c>
      <c r="Q3077" s="5">
        <f ca="1">VLOOKUP(CONCATENATE($F3077," ",$G3077),AllocFactorMatrix,(Q$4+1),FALSE)*$E3079</f>
        <v>161.58093725909723</v>
      </c>
      <c r="R3077" s="5">
        <f ca="1">VLOOKUP(CONCATENATE($F3077," ",$G3077),AllocFactorMatrix,(R$4+1),FALSE)*$E3079</f>
        <v>7.4867134759630387</v>
      </c>
      <c r="S3077" s="5">
        <f t="shared" ca="1" si="1535"/>
        <v>2442.9578155653253</v>
      </c>
      <c r="T3077" s="5">
        <f ca="1">VLOOKUP(CONCATENATE($F3077," ",$G3077),AllocFactorMatrix,(T$4+1),FALSE)*$E3079</f>
        <v>73.512058903328622</v>
      </c>
      <c r="U3077" s="5">
        <f ca="1">VLOOKUP(CONCATENATE($F3077," ",$G3077),AllocFactorMatrix,(U$4+1),FALSE)*$E3079</f>
        <v>1290.7616274257043</v>
      </c>
      <c r="V3077" s="5">
        <f ca="1">VLOOKUP(CONCATENATE($F3077," ",$G3077),AllocFactorMatrix,(V$4+1),FALSE)*$E3079</f>
        <v>7328.4086235762343</v>
      </c>
      <c r="W3077" s="5">
        <f ca="1">VLOOKUP(CONCATENATE($F3077," ",$G3077),AllocFactorMatrix,(W$4+1),FALSE)*$E3079</f>
        <v>1390.3706348245416</v>
      </c>
      <c r="X3077" s="5">
        <f t="shared" ca="1" si="1536"/>
        <v>10083.052944729809</v>
      </c>
      <c r="Y3077" s="5">
        <f ca="1">VLOOKUP(CONCATENATE($F3077," ",$G3077),AllocFactorMatrix,(Y$4+1),FALSE)*$E3079</f>
        <v>519.71941020646977</v>
      </c>
      <c r="Z3077" s="5">
        <f ca="1">VLOOKUP(CONCATENATE($F3077," ",$G3077),AllocFactorMatrix,(Z$4+1),FALSE)*$E3079</f>
        <v>8.4602034851356347</v>
      </c>
      <c r="AA3077" s="5">
        <f t="shared" ca="1" si="1534"/>
        <v>528.17961369160537</v>
      </c>
      <c r="AB3077" s="5">
        <f ca="1">VLOOKUP(CONCATENATE($F3077," ",$G3077),AllocFactorMatrix,(AB$4+1),FALSE)*$E3079</f>
        <v>9.4366764456406766</v>
      </c>
      <c r="AC3077" s="5">
        <f ca="1">VLOOKUP(CONCATENATE($F3077," ",$G3077),AllocFactorMatrix,(AC$4+1),FALSE)*$E3079</f>
        <v>204.05549166041129</v>
      </c>
      <c r="AD3077" s="5">
        <f ca="1">VLOOKUP(CONCATENATE($F3077," ",$G3077),AllocFactorMatrix,(AD$4+1),FALSE)*$E3079</f>
        <v>40.380915924302194</v>
      </c>
    </row>
    <row r="3078" spans="4:30" hidden="1" outlineLevel="1">
      <c r="D3078" s="7"/>
      <c r="E3078" s="51"/>
      <c r="F3078" s="52" t="str">
        <f>F3079</f>
        <v>LABOR_M</v>
      </c>
      <c r="G3078" s="55" t="str">
        <f>$G$14</f>
        <v>CUSTOMER</v>
      </c>
      <c r="H3078" s="4">
        <f t="shared" ca="1" si="1532"/>
        <v>19438.05656711162</v>
      </c>
      <c r="I3078" s="5">
        <f ca="1">VLOOKUP(CONCATENATE($F3078," ",$G3078),AllocFactorMatrix,(I$4+1),FALSE)*$E3079</f>
        <v>13888.510706162315</v>
      </c>
      <c r="J3078" s="5">
        <f ca="1">VLOOKUP(CONCATENATE($F3078," ",$G3078),AllocFactorMatrix,(J$4+1),FALSE)*$E3079</f>
        <v>2376.7815049530041</v>
      </c>
      <c r="K3078" s="5">
        <f ca="1">VLOOKUP(CONCATENATE($F3078," ",$G3078),AllocFactorMatrix,(K$4+1),FALSE)*$E3079</f>
        <v>684.38497286843517</v>
      </c>
      <c r="L3078" s="5">
        <f ca="1">VLOOKUP(CONCATENATE($F3078," ",$G3078),AllocFactorMatrix,(L$4+1),FALSE)*$E3079</f>
        <v>114.40378853467379</v>
      </c>
      <c r="M3078" s="5">
        <f ca="1">VLOOKUP(CONCATENATE($F3078," ",$G3078),AllocFactorMatrix,(M$4+1),FALSE)*$E3079</f>
        <v>18.075249967421747</v>
      </c>
      <c r="N3078" s="5">
        <f t="shared" ca="1" si="1533"/>
        <v>816.86401137053076</v>
      </c>
      <c r="O3078" s="5">
        <f ca="1">VLOOKUP(CONCATENATE($F3078," ",$G3078),AllocFactorMatrix,(O$4+1),FALSE)*$E3079</f>
        <v>127.70783518686518</v>
      </c>
      <c r="P3078" s="5">
        <f ca="1">VLOOKUP(CONCATENATE($F3078," ",$G3078),AllocFactorMatrix,(P$4+1),FALSE)*$E3079</f>
        <v>32.798909828381312</v>
      </c>
      <c r="Q3078" s="5">
        <f ca="1">VLOOKUP(CONCATENATE($F3078," ",$G3078),AllocFactorMatrix,(Q$4+1),FALSE)*$E3079</f>
        <v>62.734077921532162</v>
      </c>
      <c r="R3078" s="5">
        <f ca="1">VLOOKUP(CONCATENATE($F3078," ",$G3078),AllocFactorMatrix,(R$4+1),FALSE)*$E3079</f>
        <v>10.949271546883072</v>
      </c>
      <c r="S3078" s="5">
        <f t="shared" ca="1" si="1535"/>
        <v>234.19009448366174</v>
      </c>
      <c r="T3078" s="5">
        <f ca="1">VLOOKUP(CONCATENATE($F3078," ",$G3078),AllocFactorMatrix,(T$4+1),FALSE)*$E3079</f>
        <v>0.88817631088478333</v>
      </c>
      <c r="U3078" s="5">
        <f ca="1">VLOOKUP(CONCATENATE($F3078," ",$G3078),AllocFactorMatrix,(U$4+1),FALSE)*$E3079</f>
        <v>19.526206595111923</v>
      </c>
      <c r="V3078" s="5">
        <f ca="1">VLOOKUP(CONCATENATE($F3078," ",$G3078),AllocFactorMatrix,(V$4+1),FALSE)*$E3079</f>
        <v>92.305574323701507</v>
      </c>
      <c r="W3078" s="5">
        <f ca="1">VLOOKUP(CONCATENATE($F3078," ",$G3078),AllocFactorMatrix,(W$4+1),FALSE)*$E3079</f>
        <v>16.430024331425233</v>
      </c>
      <c r="X3078" s="5">
        <f t="shared" ca="1" si="1536"/>
        <v>129.14998156112344</v>
      </c>
      <c r="Y3078" s="5">
        <f ca="1">VLOOKUP(CONCATENATE($F3078," ",$G3078),AllocFactorMatrix,(Y$4+1),FALSE)*$E3079</f>
        <v>34.953895740453561</v>
      </c>
      <c r="Z3078" s="5">
        <f ca="1">VLOOKUP(CONCATENATE($F3078," ",$G3078),AllocFactorMatrix,(Z$4+1),FALSE)*$E3079</f>
        <v>0.55376576721980975</v>
      </c>
      <c r="AA3078" s="5">
        <f t="shared" ca="1" si="1534"/>
        <v>35.507661507673369</v>
      </c>
      <c r="AB3078" s="5">
        <f ca="1">VLOOKUP(CONCATENATE($F3078," ",$G3078),AllocFactorMatrix,(AB$4+1),FALSE)*$E3079</f>
        <v>0.99600908002799993</v>
      </c>
      <c r="AC3078" s="5">
        <f ca="1">VLOOKUP(CONCATENATE($F3078," ",$G3078),AllocFactorMatrix,(AC$4+1),FALSE)*$E3079</f>
        <v>1532.8899891628741</v>
      </c>
      <c r="AD3078" s="5">
        <f ca="1">VLOOKUP(CONCATENATE($F3078," ",$G3078),AllocFactorMatrix,(AD$4+1),FALSE)*$E3079</f>
        <v>423.16660883041249</v>
      </c>
    </row>
    <row r="3079" spans="4:30" collapsed="1">
      <c r="D3079" s="7" t="s">
        <v>338</v>
      </c>
      <c r="E3079" s="40">
        <v>214887</v>
      </c>
      <c r="F3079" s="10" t="s">
        <v>70</v>
      </c>
      <c r="G3079" s="55" t="str">
        <f>$G$15</f>
        <v>TOTAL</v>
      </c>
      <c r="H3079" s="4">
        <f t="shared" ca="1" si="1532"/>
        <v>214886.99999999997</v>
      </c>
      <c r="I3079" s="5">
        <f ca="1">VLOOKUP(CONCATENATE($F3079," ",$G3079),AllocFactorMatrix,(I$4+1),FALSE)*$E3079</f>
        <v>121313.3662862528</v>
      </c>
      <c r="J3079" s="5">
        <f ca="1">VLOOKUP(CONCATENATE($F3079," ",$G3079),AllocFactorMatrix,(J$4+1),FALSE)*$E3079</f>
        <v>7739.4375974043132</v>
      </c>
      <c r="K3079" s="5">
        <f ca="1">VLOOKUP(CONCATENATE($F3079," ",$G3079),AllocFactorMatrix,(K$4+1),FALSE)*$E3079</f>
        <v>19599.301844289461</v>
      </c>
      <c r="L3079" s="5">
        <f ca="1">VLOOKUP(CONCATENATE($F3079," ",$G3079),AllocFactorMatrix,(L$4+1),FALSE)*$E3079</f>
        <v>635.84663887035856</v>
      </c>
      <c r="M3079" s="5">
        <f ca="1">VLOOKUP(CONCATENATE($F3079," ",$G3079),AllocFactorMatrix,(M$4+1),FALSE)*$E3079</f>
        <v>50.151255784134754</v>
      </c>
      <c r="N3079" s="5">
        <f t="shared" ca="1" si="1533"/>
        <v>20285.299738943955</v>
      </c>
      <c r="O3079" s="5">
        <f ca="1">VLOOKUP(CONCATENATE($F3079," ",$G3079),AllocFactorMatrix,(O$4+1),FALSE)*$E3079</f>
        <v>14486.820929716088</v>
      </c>
      <c r="P3079" s="5">
        <f ca="1">VLOOKUP(CONCATENATE($F3079," ",$G3079),AllocFactorMatrix,(P$4+1),FALSE)*$E3079</f>
        <v>2437.3067540321131</v>
      </c>
      <c r="Q3079" s="5">
        <f ca="1">VLOOKUP(CONCATENATE($F3079," ",$G3079),AllocFactorMatrix,(Q$4+1),FALSE)*$E3079</f>
        <v>786.15959150698859</v>
      </c>
      <c r="R3079" s="5">
        <f ca="1">VLOOKUP(CONCATENATE($F3079," ",$G3079),AllocFactorMatrix,(R$4+1),FALSE)*$E3079</f>
        <v>43.676216332926217</v>
      </c>
      <c r="S3079" s="5">
        <f t="shared" ca="1" si="1535"/>
        <v>17753.963491588114</v>
      </c>
      <c r="T3079" s="5">
        <f ca="1">VLOOKUP(CONCATENATE($F3079," ",$G3079),AllocFactorMatrix,(T$4+1),FALSE)*$E3079</f>
        <v>500.70086094548753</v>
      </c>
      <c r="U3079" s="5">
        <f ca="1">VLOOKUP(CONCATENATE($F3079," ",$G3079),AllocFactorMatrix,(U$4+1),FALSE)*$E3079</f>
        <v>7611.6256940693684</v>
      </c>
      <c r="V3079" s="5">
        <f ca="1">VLOOKUP(CONCATENATE($F3079," ",$G3079),AllocFactorMatrix,(V$4+1),FALSE)*$E3079</f>
        <v>27581.230981870209</v>
      </c>
      <c r="W3079" s="5">
        <f ca="1">VLOOKUP(CONCATENATE($F3079," ",$G3079),AllocFactorMatrix,(W$4+1),FALSE)*$E3079</f>
        <v>5043.7992521022807</v>
      </c>
      <c r="X3079" s="5">
        <f t="shared" ca="1" si="1536"/>
        <v>40737.356788987345</v>
      </c>
      <c r="Y3079" s="5">
        <f ca="1">VLOOKUP(CONCATENATE($F3079," ",$G3079),AllocFactorMatrix,(Y$4+1),FALSE)*$E3079</f>
        <v>4440.270227168613</v>
      </c>
      <c r="Z3079" s="5">
        <f ca="1">VLOOKUP(CONCATENATE($F3079," ",$G3079),AllocFactorMatrix,(Z$4+1),FALSE)*$E3079</f>
        <v>65.096306621020602</v>
      </c>
      <c r="AA3079" s="5">
        <f t="shared" ca="1" si="1534"/>
        <v>4505.3665337896336</v>
      </c>
      <c r="AB3079" s="5">
        <f ca="1">VLOOKUP(CONCATENATE($F3079," ",$G3079),AllocFactorMatrix,(AB$4+1),FALSE)*$E3079</f>
        <v>60.176139902942033</v>
      </c>
      <c r="AC3079" s="5">
        <f ca="1">VLOOKUP(CONCATENATE($F3079," ",$G3079),AllocFactorMatrix,(AC$4+1),FALSE)*$E3079</f>
        <v>1984.9452780812903</v>
      </c>
      <c r="AD3079" s="5">
        <f ca="1">VLOOKUP(CONCATENATE($F3079," ",$G3079),AllocFactorMatrix,(AD$4+1),FALSE)*$E3079</f>
        <v>507.08814504960537</v>
      </c>
    </row>
    <row r="3080" spans="4:30" hidden="1" outlineLevel="1">
      <c r="D3080" s="7"/>
      <c r="E3080" s="51"/>
      <c r="F3080" s="52" t="str">
        <f>F3087</f>
        <v>RB_GUP</v>
      </c>
      <c r="G3080" s="55" t="str">
        <f>$G$8</f>
        <v>PRODUCTION</v>
      </c>
      <c r="H3080" s="4">
        <f t="shared" ref="H3080:H3087" ca="1" si="1537">SUBTOTAL(9,I3080:AD3080)</f>
        <v>2510899.6873063603</v>
      </c>
      <c r="I3080" s="5">
        <f ca="1">VLOOKUP(CONCATENATE($F3080," ",$G3080),AllocFactorMatrix,(I$4+1),FALSE)*$E3087</f>
        <v>1236826.4767106627</v>
      </c>
      <c r="J3080" s="5">
        <f ca="1">VLOOKUP(CONCATENATE($F3080," ",$G3080),AllocFactorMatrix,(J$4+1),FALSE)*$E3087</f>
        <v>61140.752201833311</v>
      </c>
      <c r="K3080" s="5">
        <f ca="1">VLOOKUP(CONCATENATE($F3080," ",$G3080),AllocFactorMatrix,(K$4+1),FALSE)*$E3087</f>
        <v>223955.07129079459</v>
      </c>
      <c r="L3080" s="5">
        <f ca="1">VLOOKUP(CONCATENATE($F3080," ",$G3080),AllocFactorMatrix,(L$4+1),FALSE)*$E3087</f>
        <v>7049.3105146555199</v>
      </c>
      <c r="M3080" s="5">
        <f ca="1">VLOOKUP(CONCATENATE($F3080," ",$G3080),AllocFactorMatrix,(M$4+1),FALSE)*$E3087</f>
        <v>661.06178345224214</v>
      </c>
      <c r="N3080" s="5">
        <f t="shared" ref="N3080:N3087" ca="1" si="1538">SUBTOTAL(9,K3080:M3080)</f>
        <v>231665.44358890236</v>
      </c>
      <c r="O3080" s="5">
        <f ca="1">VLOOKUP(CONCATENATE($F3080," ",$G3080),AllocFactorMatrix,(O$4+1),FALSE)*$E3087</f>
        <v>170240.69280277003</v>
      </c>
      <c r="P3080" s="5">
        <f ca="1">VLOOKUP(CONCATENATE($F3080," ",$G3080),AllocFactorMatrix,(P$4+1),FALSE)*$E3087</f>
        <v>31720.800852674773</v>
      </c>
      <c r="Q3080" s="5">
        <f ca="1">VLOOKUP(CONCATENATE($F3080," ",$G3080),AllocFactorMatrix,(Q$4+1),FALSE)*$E3087</f>
        <v>14334.039263996621</v>
      </c>
      <c r="R3080" s="5">
        <f ca="1">VLOOKUP(CONCATENATE($F3080," ",$G3080),AllocFactorMatrix,(R$4+1),FALSE)*$E3087</f>
        <v>644.58572298419006</v>
      </c>
      <c r="S3080" s="5">
        <f ca="1">SUBTOTAL(9,O3080:R3080)</f>
        <v>216940.11864242563</v>
      </c>
      <c r="T3080" s="5">
        <f ca="1">VLOOKUP(CONCATENATE($F3080," ",$G3080),AllocFactorMatrix,(T$4+1),FALSE)*$E3087</f>
        <v>5946.9434436872107</v>
      </c>
      <c r="U3080" s="5">
        <f ca="1">VLOOKUP(CONCATENATE($F3080," ",$G3080),AllocFactorMatrix,(U$4+1),FALSE)*$E3087</f>
        <v>97320.71620475738</v>
      </c>
      <c r="V3080" s="5">
        <f ca="1">VLOOKUP(CONCATENATE($F3080," ",$G3080),AllocFactorMatrix,(V$4+1),FALSE)*$E3087</f>
        <v>514342.71970285021</v>
      </c>
      <c r="W3080" s="5">
        <f ca="1">VLOOKUP(CONCATENATE($F3080," ",$G3080),AllocFactorMatrix,(W$4+1),FALSE)*$E3087</f>
        <v>92881.770326348968</v>
      </c>
      <c r="X3080" s="5">
        <f ca="1">SUBTOTAL(9,T3080:W3080)</f>
        <v>710492.14967764379</v>
      </c>
      <c r="Y3080" s="5">
        <f ca="1">VLOOKUP(CONCATENATE($F3080," ",$G3080),AllocFactorMatrix,(Y$4+1),FALSE)*$E3087</f>
        <v>52280.646621710868</v>
      </c>
      <c r="Z3080" s="5">
        <f ca="1">VLOOKUP(CONCATENATE($F3080," ",$G3080),AllocFactorMatrix,(Z$4+1),FALSE)*$E3087</f>
        <v>875.68084686464454</v>
      </c>
      <c r="AA3080" s="5">
        <f t="shared" ref="AA3080:AA3087" ca="1" si="1539">SUBTOTAL(9,Y3080:Z3080)</f>
        <v>53156.32746857551</v>
      </c>
      <c r="AB3080" s="5">
        <f ca="1">VLOOKUP(CONCATENATE($F3080," ",$G3080),AllocFactorMatrix,(AB$4+1),FALSE)*$E3087</f>
        <v>678.41901631683982</v>
      </c>
      <c r="AC3080" s="5">
        <f ca="1">VLOOKUP(CONCATENATE($F3080," ",$G3080),AllocFactorMatrix,(AC$4+1),FALSE)*$E3087</f>
        <v>0</v>
      </c>
      <c r="AD3080" s="5">
        <f ca="1">VLOOKUP(CONCATENATE($F3080," ",$G3080),AllocFactorMatrix,(AD$4+1),FALSE)*$E3087</f>
        <v>0</v>
      </c>
    </row>
    <row r="3081" spans="4:30" hidden="1" outlineLevel="1">
      <c r="D3081" s="7"/>
      <c r="E3081" s="51"/>
      <c r="F3081" s="52" t="str">
        <f>F3087</f>
        <v>RB_GUP</v>
      </c>
      <c r="G3081" s="55" t="str">
        <f>$G$9</f>
        <v>BULKTRAN</v>
      </c>
      <c r="H3081" s="4">
        <f t="shared" ca="1" si="1537"/>
        <v>1330832.1173316657</v>
      </c>
      <c r="I3081" s="5">
        <f ca="1">VLOOKUP(CONCATENATE($F3081," ",$G3081),AllocFactorMatrix,(I$4+1),FALSE)*$E3087</f>
        <v>655545.26415132033</v>
      </c>
      <c r="J3081" s="5">
        <f ca="1">VLOOKUP(CONCATENATE($F3081," ",$G3081),AllocFactorMatrix,(J$4+1),FALSE)*$E3087</f>
        <v>32405.944817057389</v>
      </c>
      <c r="K3081" s="5">
        <f ca="1">VLOOKUP(CONCATENATE($F3081," ",$G3081),AllocFactorMatrix,(K$4+1),FALSE)*$E3087</f>
        <v>118701.11865473619</v>
      </c>
      <c r="L3081" s="5">
        <f ca="1">VLOOKUP(CONCATENATE($F3081," ",$G3081),AllocFactorMatrix,(L$4+1),FALSE)*$E3087</f>
        <v>3736.2897790678371</v>
      </c>
      <c r="M3081" s="5">
        <f ca="1">VLOOKUP(CONCATENATE($F3081," ",$G3081),AllocFactorMatrix,(M$4+1),FALSE)*$E3087</f>
        <v>350.37729997990681</v>
      </c>
      <c r="N3081" s="5">
        <f t="shared" ca="1" si="1538"/>
        <v>122787.78573378394</v>
      </c>
      <c r="O3081" s="5">
        <f ca="1">VLOOKUP(CONCATENATE($F3081," ",$G3081),AllocFactorMatrix,(O$4+1),FALSE)*$E3087</f>
        <v>90231.315414185578</v>
      </c>
      <c r="P3081" s="5">
        <f ca="1">VLOOKUP(CONCATENATE($F3081," ",$G3081),AllocFactorMatrix,(P$4+1),FALSE)*$E3087</f>
        <v>16812.722856128388</v>
      </c>
      <c r="Q3081" s="5">
        <f ca="1">VLOOKUP(CONCATENATE($F3081," ",$G3081),AllocFactorMatrix,(Q$4+1),FALSE)*$E3087</f>
        <v>7597.356405776769</v>
      </c>
      <c r="R3081" s="5">
        <f ca="1">VLOOKUP(CONCATENATE($F3081," ",$G3081),AllocFactorMatrix,(R$4+1),FALSE)*$E3087</f>
        <v>341.64462517460424</v>
      </c>
      <c r="S3081" s="5">
        <f t="shared" ref="S3081:S3087" ca="1" si="1540">SUBTOTAL(9,O3081:R3081)</f>
        <v>114983.03930126534</v>
      </c>
      <c r="T3081" s="5">
        <f ca="1">VLOOKUP(CONCATENATE($F3081," ",$G3081),AllocFactorMatrix,(T$4+1),FALSE)*$E3087</f>
        <v>3152.0109603838055</v>
      </c>
      <c r="U3081" s="5">
        <f ca="1">VLOOKUP(CONCATENATE($F3081," ",$G3081),AllocFactorMatrix,(U$4+1),FALSE)*$E3087</f>
        <v>51582.122321244569</v>
      </c>
      <c r="V3081" s="5">
        <f ca="1">VLOOKUP(CONCATENATE($F3081," ",$G3081),AllocFactorMatrix,(V$4+1),FALSE)*$E3087</f>
        <v>272612.96584515995</v>
      </c>
      <c r="W3081" s="5">
        <f ca="1">VLOOKUP(CONCATENATE($F3081," ",$G3081),AllocFactorMatrix,(W$4+1),FALSE)*$E3087</f>
        <v>49229.383272389787</v>
      </c>
      <c r="X3081" s="5">
        <f t="shared" ref="X3081:X3087" ca="1" si="1541">SUBTOTAL(9,T3081:W3081)</f>
        <v>376576.48239917809</v>
      </c>
      <c r="Y3081" s="5">
        <f ca="1">VLOOKUP(CONCATENATE($F3081," ",$G3081),AllocFactorMatrix,(Y$4+1),FALSE)*$E3087</f>
        <v>27709.8937845982</v>
      </c>
      <c r="Z3081" s="5">
        <f ca="1">VLOOKUP(CONCATENATE($F3081," ",$G3081),AllocFactorMatrix,(Z$4+1),FALSE)*$E3087</f>
        <v>464.13012890604978</v>
      </c>
      <c r="AA3081" s="5">
        <f t="shared" ca="1" si="1539"/>
        <v>28174.02391350425</v>
      </c>
      <c r="AB3081" s="5">
        <f ca="1">VLOOKUP(CONCATENATE($F3081," ",$G3081),AllocFactorMatrix,(AB$4+1),FALSE)*$E3087</f>
        <v>359.57701555635492</v>
      </c>
      <c r="AC3081" s="5">
        <f ca="1">VLOOKUP(CONCATENATE($F3081," ",$G3081),AllocFactorMatrix,(AC$4+1),FALSE)*$E3087</f>
        <v>0</v>
      </c>
      <c r="AD3081" s="5">
        <f ca="1">VLOOKUP(CONCATENATE($F3081," ",$G3081),AllocFactorMatrix,(AD$4+1),FALSE)*$E3087</f>
        <v>0</v>
      </c>
    </row>
    <row r="3082" spans="4:30" hidden="1" outlineLevel="1">
      <c r="D3082" s="7"/>
      <c r="E3082" s="51"/>
      <c r="F3082" s="52" t="str">
        <f>F3087</f>
        <v>RB_GUP</v>
      </c>
      <c r="G3082" s="55" t="str">
        <f>$G$10</f>
        <v>SUBTRAN</v>
      </c>
      <c r="H3082" s="4">
        <f t="shared" ca="1" si="1537"/>
        <v>292343.8627385241</v>
      </c>
      <c r="I3082" s="5">
        <f ca="1">VLOOKUP(CONCATENATE($F3082," ",$G3082),AllocFactorMatrix,(I$4+1),FALSE)*$E3087</f>
        <v>142332.70580611037</v>
      </c>
      <c r="J3082" s="5">
        <f ca="1">VLOOKUP(CONCATENATE($F3082," ",$G3082),AllocFactorMatrix,(J$4+1),FALSE)*$E3087</f>
        <v>6869.1625754877941</v>
      </c>
      <c r="K3082" s="5">
        <f ca="1">VLOOKUP(CONCATENATE($F3082," ",$G3082),AllocFactorMatrix,(K$4+1),FALSE)*$E3087</f>
        <v>24989.677579288134</v>
      </c>
      <c r="L3082" s="5">
        <f ca="1">VLOOKUP(CONCATENATE($F3082," ",$G3082),AllocFactorMatrix,(L$4+1),FALSE)*$E3087</f>
        <v>771.90762818609653</v>
      </c>
      <c r="M3082" s="5">
        <f ca="1">VLOOKUP(CONCATENATE($F3082," ",$G3082),AllocFactorMatrix,(M$4+1),FALSE)*$E3087</f>
        <v>96.137012725619357</v>
      </c>
      <c r="N3082" s="5">
        <f t="shared" ca="1" si="1538"/>
        <v>25857.722220199852</v>
      </c>
      <c r="O3082" s="5">
        <f ca="1">VLOOKUP(CONCATENATE($F3082," ",$G3082),AllocFactorMatrix,(O$4+1),FALSE)*$E3087</f>
        <v>18880.091995191095</v>
      </c>
      <c r="P3082" s="5">
        <f ca="1">VLOOKUP(CONCATENATE($F3082," ",$G3082),AllocFactorMatrix,(P$4+1),FALSE)*$E3087</f>
        <v>3509.787080999412</v>
      </c>
      <c r="Q3082" s="5">
        <f ca="1">VLOOKUP(CONCATENATE($F3082," ",$G3082),AllocFactorMatrix,(Q$4+1),FALSE)*$E3087</f>
        <v>2088.3651336616044</v>
      </c>
      <c r="R3082" s="5">
        <f ca="1">VLOOKUP(CONCATENATE($F3082," ",$G3082),AllocFactorMatrix,(R$4+1),FALSE)*$E3087</f>
        <v>0</v>
      </c>
      <c r="S3082" s="5">
        <f t="shared" ca="1" si="1540"/>
        <v>24478.244209852113</v>
      </c>
      <c r="T3082" s="5">
        <f ca="1">VLOOKUP(CONCATENATE($F3082," ",$G3082),AllocFactorMatrix,(T$4+1),FALSE)*$E3087</f>
        <v>659.26039435292216</v>
      </c>
      <c r="U3082" s="5">
        <f ca="1">VLOOKUP(CONCATENATE($F3082," ",$G3082),AllocFactorMatrix,(U$4+1),FALSE)*$E3087</f>
        <v>10792.469056759448</v>
      </c>
      <c r="V3082" s="5">
        <f ca="1">VLOOKUP(CONCATENATE($F3082," ",$G3082),AllocFactorMatrix,(V$4+1),FALSE)*$E3087</f>
        <v>75187.711856691516</v>
      </c>
      <c r="W3082" s="5">
        <f ca="1">VLOOKUP(CONCATENATE($F3082," ",$G3082),AllocFactorMatrix,(W$4+1),FALSE)*$E3087</f>
        <v>0</v>
      </c>
      <c r="X3082" s="5">
        <f t="shared" ca="1" si="1541"/>
        <v>86639.441307803892</v>
      </c>
      <c r="Y3082" s="5">
        <f ca="1">VLOOKUP(CONCATENATE($F3082," ",$G3082),AllocFactorMatrix,(Y$4+1),FALSE)*$E3087</f>
        <v>5682.3545500704176</v>
      </c>
      <c r="Z3082" s="5">
        <f ca="1">VLOOKUP(CONCATENATE($F3082," ",$G3082),AllocFactorMatrix,(Z$4+1),FALSE)*$E3087</f>
        <v>94.725004728133911</v>
      </c>
      <c r="AA3082" s="5">
        <f t="shared" ca="1" si="1539"/>
        <v>5777.0795547985517</v>
      </c>
      <c r="AB3082" s="5">
        <f ca="1">VLOOKUP(CONCATENATE($F3082," ",$G3082),AllocFactorMatrix,(AB$4+1),FALSE)*$E3087</f>
        <v>75.880105652618951</v>
      </c>
      <c r="AC3082" s="5">
        <f ca="1">VLOOKUP(CONCATENATE($F3082," ",$G3082),AllocFactorMatrix,(AC$4+1),FALSE)*$E3087</f>
        <v>258.00858076694277</v>
      </c>
      <c r="AD3082" s="5">
        <f ca="1">VLOOKUP(CONCATENATE($F3082," ",$G3082),AllocFactorMatrix,(AD$4+1),FALSE)*$E3087</f>
        <v>55.618377851959018</v>
      </c>
    </row>
    <row r="3083" spans="4:30" hidden="1" outlineLevel="1">
      <c r="D3083" s="7"/>
      <c r="E3083" s="51"/>
      <c r="F3083" s="52" t="str">
        <f>F3087</f>
        <v>RB_GUP</v>
      </c>
      <c r="G3083" s="55" t="str">
        <f>$G$11</f>
        <v>DISTPRI</v>
      </c>
      <c r="H3083" s="4">
        <f t="shared" ca="1" si="1537"/>
        <v>1341366.4204450236</v>
      </c>
      <c r="I3083" s="5">
        <f ca="1">VLOOKUP(CONCATENATE($F3083," ",$G3083),AllocFactorMatrix,(I$4+1),FALSE)*$E3087</f>
        <v>896492.38876864023</v>
      </c>
      <c r="J3083" s="5">
        <f ca="1">VLOOKUP(CONCATENATE($F3083," ",$G3083),AllocFactorMatrix,(J$4+1),FALSE)*$E3087</f>
        <v>42258.310880057667</v>
      </c>
      <c r="K3083" s="5">
        <f ca="1">VLOOKUP(CONCATENATE($F3083," ",$G3083),AllocFactorMatrix,(K$4+1),FALSE)*$E3087</f>
        <v>153442.5203400747</v>
      </c>
      <c r="L3083" s="5">
        <f ca="1">VLOOKUP(CONCATENATE($F3083," ",$G3083),AllocFactorMatrix,(L$4+1),FALSE)*$E3087</f>
        <v>4742.1723064666612</v>
      </c>
      <c r="M3083" s="5">
        <f ca="1">VLOOKUP(CONCATENATE($F3083," ",$G3083),AllocFactorMatrix,(M$4+1),FALSE)*$E3087</f>
        <v>0</v>
      </c>
      <c r="N3083" s="5">
        <f t="shared" ca="1" si="1538"/>
        <v>158184.69264654137</v>
      </c>
      <c r="O3083" s="5">
        <f ca="1">VLOOKUP(CONCATENATE($F3083," ",$G3083),AllocFactorMatrix,(O$4+1),FALSE)*$E3087</f>
        <v>115055.07079568859</v>
      </c>
      <c r="P3083" s="5">
        <f ca="1">VLOOKUP(CONCATENATE($F3083," ",$G3083),AllocFactorMatrix,(P$4+1),FALSE)*$E3087</f>
        <v>21429.014678214924</v>
      </c>
      <c r="Q3083" s="5">
        <f ca="1">VLOOKUP(CONCATENATE($F3083," ",$G3083),AllocFactorMatrix,(Q$4+1),FALSE)*$E3087</f>
        <v>0</v>
      </c>
      <c r="R3083" s="5">
        <f ca="1">VLOOKUP(CONCATENATE($F3083," ",$G3083),AllocFactorMatrix,(R$4+1),FALSE)*$E3087</f>
        <v>0</v>
      </c>
      <c r="S3083" s="5">
        <f t="shared" ca="1" si="1540"/>
        <v>136484.08547390351</v>
      </c>
      <c r="T3083" s="5">
        <f ca="1">VLOOKUP(CONCATENATE($F3083," ",$G3083),AllocFactorMatrix,(T$4+1),FALSE)*$E3087</f>
        <v>4101.6423708159282</v>
      </c>
      <c r="U3083" s="5">
        <f ca="1">VLOOKUP(CONCATENATE($F3083," ",$G3083),AllocFactorMatrix,(U$4+1),FALSE)*$E3087</f>
        <v>66150.210055810909</v>
      </c>
      <c r="V3083" s="5">
        <f ca="1">VLOOKUP(CONCATENATE($F3083," ",$G3083),AllocFactorMatrix,(V$4+1),FALSE)*$E3087</f>
        <v>0</v>
      </c>
      <c r="W3083" s="5">
        <f ca="1">VLOOKUP(CONCATENATE($F3083," ",$G3083),AllocFactorMatrix,(W$4+1),FALSE)*$E3087</f>
        <v>0</v>
      </c>
      <c r="X3083" s="5">
        <f t="shared" ca="1" si="1541"/>
        <v>70251.852426626836</v>
      </c>
      <c r="Y3083" s="5">
        <f ca="1">VLOOKUP(CONCATENATE($F3083," ",$G3083),AllocFactorMatrix,(Y$4+1),FALSE)*$E3087</f>
        <v>34694.391271441222</v>
      </c>
      <c r="Z3083" s="5">
        <f ca="1">VLOOKUP(CONCATENATE($F3083," ",$G3083),AllocFactorMatrix,(Z$4+1),FALSE)*$E3087</f>
        <v>578.83825804325977</v>
      </c>
      <c r="AA3083" s="5">
        <f t="shared" ca="1" si="1539"/>
        <v>35273.229529484481</v>
      </c>
      <c r="AB3083" s="5">
        <f ca="1">VLOOKUP(CONCATENATE($F3083," ",$G3083),AllocFactorMatrix,(AB$4+1),FALSE)*$E3087</f>
        <v>468.95597788652003</v>
      </c>
      <c r="AC3083" s="5">
        <f ca="1">VLOOKUP(CONCATENATE($F3083," ",$G3083),AllocFactorMatrix,(AC$4+1),FALSE)*$E3087</f>
        <v>1606.5780283851434</v>
      </c>
      <c r="AD3083" s="5">
        <f ca="1">VLOOKUP(CONCATENATE($F3083," ",$G3083),AllocFactorMatrix,(AD$4+1),FALSE)*$E3087</f>
        <v>346.32671349831645</v>
      </c>
    </row>
    <row r="3084" spans="4:30" hidden="1" outlineLevel="1">
      <c r="D3084" s="7"/>
      <c r="E3084" s="51"/>
      <c r="F3084" s="52" t="str">
        <f>F3087</f>
        <v>RB_GUP</v>
      </c>
      <c r="G3084" s="55" t="str">
        <f>$G$12</f>
        <v>DISTSEC</v>
      </c>
      <c r="H3084" s="4">
        <f t="shared" ca="1" si="1537"/>
        <v>690247.42502800771</v>
      </c>
      <c r="I3084" s="5">
        <f ca="1">VLOOKUP(CONCATENATE($F3084," ",$G3084),AllocFactorMatrix,(I$4+1),FALSE)*$E3087</f>
        <v>516099.00165922462</v>
      </c>
      <c r="J3084" s="5">
        <f ca="1">VLOOKUP(CONCATENATE($F3084," ",$G3084),AllocFactorMatrix,(J$4+1),FALSE)*$E3087</f>
        <v>24881.29735557883</v>
      </c>
      <c r="K3084" s="5">
        <f ca="1">VLOOKUP(CONCATENATE($F3084," ",$G3084),AllocFactorMatrix,(K$4+1),FALSE)*$E3087</f>
        <v>75077.243089648095</v>
      </c>
      <c r="L3084" s="5">
        <f ca="1">VLOOKUP(CONCATENATE($F3084," ",$G3084),AllocFactorMatrix,(L$4+1),FALSE)*$E3087</f>
        <v>0</v>
      </c>
      <c r="M3084" s="5">
        <f ca="1">VLOOKUP(CONCATENATE($F3084," ",$G3084),AllocFactorMatrix,(M$4+1),FALSE)*$E3087</f>
        <v>0</v>
      </c>
      <c r="N3084" s="5">
        <f t="shared" ca="1" si="1538"/>
        <v>75077.243089648095</v>
      </c>
      <c r="O3084" s="5">
        <f ca="1">VLOOKUP(CONCATENATE($F3084," ",$G3084),AllocFactorMatrix,(O$4+1),FALSE)*$E3087</f>
        <v>47839.511515225022</v>
      </c>
      <c r="P3084" s="5">
        <f ca="1">VLOOKUP(CONCATENATE($F3084," ",$G3084),AllocFactorMatrix,(P$4+1),FALSE)*$E3087</f>
        <v>0</v>
      </c>
      <c r="Q3084" s="5">
        <f ca="1">VLOOKUP(CONCATENATE($F3084," ",$G3084),AllocFactorMatrix,(Q$4+1),FALSE)*$E3087</f>
        <v>0</v>
      </c>
      <c r="R3084" s="5">
        <f ca="1">VLOOKUP(CONCATENATE($F3084," ",$G3084),AllocFactorMatrix,(R$4+1),FALSE)*$E3087</f>
        <v>0</v>
      </c>
      <c r="S3084" s="5">
        <f t="shared" ca="1" si="1540"/>
        <v>47839.511515225022</v>
      </c>
      <c r="T3084" s="5">
        <f ca="1">VLOOKUP(CONCATENATE($F3084," ",$G3084),AllocFactorMatrix,(T$4+1),FALSE)*$E3087</f>
        <v>1293.4800304673968</v>
      </c>
      <c r="U3084" s="5">
        <f ca="1">VLOOKUP(CONCATENATE($F3084," ",$G3084),AllocFactorMatrix,(U$4+1),FALSE)*$E3087</f>
        <v>0</v>
      </c>
      <c r="V3084" s="5">
        <f ca="1">VLOOKUP(CONCATENATE($F3084," ",$G3084),AllocFactorMatrix,(V$4+1),FALSE)*$E3087</f>
        <v>0</v>
      </c>
      <c r="W3084" s="5">
        <f ca="1">VLOOKUP(CONCATENATE($F3084," ",$G3084),AllocFactorMatrix,(W$4+1),FALSE)*$E3087</f>
        <v>0</v>
      </c>
      <c r="X3084" s="5">
        <f t="shared" ca="1" si="1541"/>
        <v>1293.4800304673968</v>
      </c>
      <c r="Y3084" s="5">
        <f ca="1">VLOOKUP(CONCATENATE($F3084," ",$G3084),AllocFactorMatrix,(Y$4+1),FALSE)*$E3087</f>
        <v>17645.321228695528</v>
      </c>
      <c r="Z3084" s="5">
        <f ca="1">VLOOKUP(CONCATENATE($F3084," ",$G3084),AllocFactorMatrix,(Z$4+1),FALSE)*$E3087</f>
        <v>0</v>
      </c>
      <c r="AA3084" s="5">
        <f t="shared" ca="1" si="1539"/>
        <v>17645.321228695528</v>
      </c>
      <c r="AB3084" s="5">
        <f ca="1">VLOOKUP(CONCATENATE($F3084," ",$G3084),AllocFactorMatrix,(AB$4+1),FALSE)*$E3087</f>
        <v>183.10606601897808</v>
      </c>
      <c r="AC3084" s="5">
        <f ca="1">VLOOKUP(CONCATENATE($F3084," ",$G3084),AllocFactorMatrix,(AC$4+1),FALSE)*$E3087</f>
        <v>6217.1551954443812</v>
      </c>
      <c r="AD3084" s="5">
        <f ca="1">VLOOKUP(CONCATENATE($F3084," ",$G3084),AllocFactorMatrix,(AD$4+1),FALSE)*$E3087</f>
        <v>1011.3088877048174</v>
      </c>
    </row>
    <row r="3085" spans="4:30" hidden="1" outlineLevel="1">
      <c r="D3085" s="7"/>
      <c r="E3085" s="51"/>
      <c r="F3085" s="52" t="str">
        <f>F3087</f>
        <v>RB_GUP</v>
      </c>
      <c r="G3085" s="55" t="str">
        <f>$G$13</f>
        <v>ENERGY</v>
      </c>
      <c r="H3085" s="4">
        <f t="shared" ca="1" si="1537"/>
        <v>21216.052935252035</v>
      </c>
      <c r="I3085" s="5">
        <f ca="1">VLOOKUP(CONCATENATE($F3085," ",$G3085),AllocFactorMatrix,(I$4+1),FALSE)*$E3087</f>
        <v>7960.8377774980099</v>
      </c>
      <c r="J3085" s="5">
        <f ca="1">VLOOKUP(CONCATENATE($F3085," ",$G3085),AllocFactorMatrix,(J$4+1),FALSE)*$E3087</f>
        <v>515.91372928146984</v>
      </c>
      <c r="K3085" s="5">
        <f ca="1">VLOOKUP(CONCATENATE($F3085," ",$G3085),AllocFactorMatrix,(K$4+1),FALSE)*$E3087</f>
        <v>1730.9464887124382</v>
      </c>
      <c r="L3085" s="5">
        <f ca="1">VLOOKUP(CONCATENATE($F3085," ",$G3085),AllocFactorMatrix,(L$4+1),FALSE)*$E3087</f>
        <v>55.01340906382778</v>
      </c>
      <c r="M3085" s="5">
        <f ca="1">VLOOKUP(CONCATENATE($F3085," ",$G3085),AllocFactorMatrix,(M$4+1),FALSE)*$E3087</f>
        <v>5.0715931973819188</v>
      </c>
      <c r="N3085" s="5">
        <f t="shared" ca="1" si="1538"/>
        <v>1791.0314909736478</v>
      </c>
      <c r="O3085" s="5">
        <f ca="1">VLOOKUP(CONCATENATE($F3085," ",$G3085),AllocFactorMatrix,(O$4+1),FALSE)*$E3087</f>
        <v>1578.1280661034859</v>
      </c>
      <c r="P3085" s="5">
        <f ca="1">VLOOKUP(CONCATENATE($F3085," ",$G3085),AllocFactorMatrix,(P$4+1),FALSE)*$E3087</f>
        <v>292.55457764271523</v>
      </c>
      <c r="Q3085" s="5">
        <f ca="1">VLOOKUP(CONCATENATE($F3085," ",$G3085),AllocFactorMatrix,(Q$4+1),FALSE)*$E3087</f>
        <v>132.92931187527245</v>
      </c>
      <c r="R3085" s="5">
        <f ca="1">VLOOKUP(CONCATENATE($F3085," ",$G3085),AllocFactorMatrix,(R$4+1),FALSE)*$E3087</f>
        <v>6.1591651060376833</v>
      </c>
      <c r="S3085" s="5">
        <f t="shared" ca="1" si="1540"/>
        <v>2009.7711207275113</v>
      </c>
      <c r="T3085" s="5">
        <f ca="1">VLOOKUP(CONCATENATE($F3085," ",$G3085),AllocFactorMatrix,(T$4+1),FALSE)*$E3087</f>
        <v>60.476858039785874</v>
      </c>
      <c r="U3085" s="5">
        <f ca="1">VLOOKUP(CONCATENATE($F3085," ",$G3085),AllocFactorMatrix,(U$4+1),FALSE)*$E3087</f>
        <v>1061.8830280305574</v>
      </c>
      <c r="V3085" s="5">
        <f ca="1">VLOOKUP(CONCATENATE($F3085," ",$G3085),AllocFactorMatrix,(V$4+1),FALSE)*$E3087</f>
        <v>6028.9309617676136</v>
      </c>
      <c r="W3085" s="5">
        <f ca="1">VLOOKUP(CONCATENATE($F3085," ",$G3085),AllocFactorMatrix,(W$4+1),FALSE)*$E3087</f>
        <v>1143.8293085430557</v>
      </c>
      <c r="X3085" s="5">
        <f t="shared" ca="1" si="1541"/>
        <v>8295.1201563810118</v>
      </c>
      <c r="Y3085" s="5">
        <f ca="1">VLOOKUP(CONCATENATE($F3085," ",$G3085),AllocFactorMatrix,(Y$4+1),FALSE)*$E3087</f>
        <v>427.56246336279281</v>
      </c>
      <c r="Z3085" s="5">
        <f ca="1">VLOOKUP(CONCATENATE($F3085," ",$G3085),AllocFactorMatrix,(Z$4+1),FALSE)*$E3087</f>
        <v>6.9600353029301711</v>
      </c>
      <c r="AA3085" s="5">
        <f t="shared" ca="1" si="1539"/>
        <v>434.52249866572299</v>
      </c>
      <c r="AB3085" s="5">
        <f ca="1">VLOOKUP(CONCATENATE($F3085," ",$G3085),AllocFactorMatrix,(AB$4+1),FALSE)*$E3087</f>
        <v>7.7633595124970851</v>
      </c>
      <c r="AC3085" s="5">
        <f ca="1">VLOOKUP(CONCATENATE($F3085," ",$G3085),AllocFactorMatrix,(AC$4+1),FALSE)*$E3087</f>
        <v>167.87225368852538</v>
      </c>
      <c r="AD3085" s="5">
        <f ca="1">VLOOKUP(CONCATENATE($F3085," ",$G3085),AllocFactorMatrix,(AD$4+1),FALSE)*$E3087</f>
        <v>33.220548523637845</v>
      </c>
    </row>
    <row r="3086" spans="4:30" hidden="1" outlineLevel="1">
      <c r="D3086" s="7"/>
      <c r="E3086" s="51"/>
      <c r="F3086" s="52" t="str">
        <f>F3087</f>
        <v>RB_GUP</v>
      </c>
      <c r="G3086" s="55" t="str">
        <f>$G$14</f>
        <v>CUSTOMER</v>
      </c>
      <c r="H3086" s="4">
        <f t="shared" ca="1" si="1537"/>
        <v>332275.43421516643</v>
      </c>
      <c r="I3086" s="5">
        <f ca="1">VLOOKUP(CONCATENATE($F3086," ",$G3086),AllocFactorMatrix,(I$4+1),FALSE)*$E3087</f>
        <v>155384.8370329398</v>
      </c>
      <c r="J3086" s="5">
        <f ca="1">VLOOKUP(CONCATENATE($F3086," ",$G3086),AllocFactorMatrix,(J$4+1),FALSE)*$E3087</f>
        <v>40708.254590735938</v>
      </c>
      <c r="K3086" s="5">
        <f ca="1">VLOOKUP(CONCATENATE($F3086," ",$G3086),AllocFactorMatrix,(K$4+1),FALSE)*$E3087</f>
        <v>11555.906648899696</v>
      </c>
      <c r="L3086" s="5">
        <f ca="1">VLOOKUP(CONCATENATE($F3086," ",$G3086),AllocFactorMatrix,(L$4+1),FALSE)*$E3087</f>
        <v>3730.1827701665898</v>
      </c>
      <c r="M3086" s="5">
        <f ca="1">VLOOKUP(CONCATENATE($F3086," ",$G3086),AllocFactorMatrix,(M$4+1),FALSE)*$E3087</f>
        <v>605.48378449277607</v>
      </c>
      <c r="N3086" s="5">
        <f t="shared" ca="1" si="1538"/>
        <v>15891.573203559063</v>
      </c>
      <c r="O3086" s="5">
        <f ca="1">VLOOKUP(CONCATENATE($F3086," ",$G3086),AllocFactorMatrix,(O$4+1),FALSE)*$E3087</f>
        <v>3279.3979807917594</v>
      </c>
      <c r="P3086" s="5">
        <f ca="1">VLOOKUP(CONCATENATE($F3086," ",$G3086),AllocFactorMatrix,(P$4+1),FALSE)*$E3087</f>
        <v>971.07047850421645</v>
      </c>
      <c r="Q3086" s="5">
        <f ca="1">VLOOKUP(CONCATENATE($F3086," ",$G3086),AllocFactorMatrix,(Q$4+1),FALSE)*$E3087</f>
        <v>2109.3951788996446</v>
      </c>
      <c r="R3086" s="5">
        <f ca="1">VLOOKUP(CONCATENATE($F3086," ",$G3086),AllocFactorMatrix,(R$4+1),FALSE)*$E3087</f>
        <v>370.67123881682744</v>
      </c>
      <c r="S3086" s="5">
        <f t="shared" ca="1" si="1540"/>
        <v>6730.5348770124474</v>
      </c>
      <c r="T3086" s="5">
        <f ca="1">VLOOKUP(CONCATENATE($F3086," ",$G3086),AllocFactorMatrix,(T$4+1),FALSE)*$E3087</f>
        <v>22.570979171502639</v>
      </c>
      <c r="U3086" s="5">
        <f ca="1">VLOOKUP(CONCATENATE($F3086," ",$G3086),AllocFactorMatrix,(U$4+1),FALSE)*$E3087</f>
        <v>576.11578477285593</v>
      </c>
      <c r="V3086" s="5">
        <f ca="1">VLOOKUP(CONCATENATE($F3086," ",$G3086),AllocFactorMatrix,(V$4+1),FALSE)*$E3087</f>
        <v>3102.0904271312716</v>
      </c>
      <c r="W3086" s="5">
        <f ca="1">VLOOKUP(CONCATENATE($F3086," ",$G3086),AllocFactorMatrix,(W$4+1),FALSE)*$E3087</f>
        <v>556.01300238307056</v>
      </c>
      <c r="X3086" s="5">
        <f t="shared" ca="1" si="1541"/>
        <v>4256.7901934587007</v>
      </c>
      <c r="Y3086" s="5">
        <f ca="1">VLOOKUP(CONCATENATE($F3086," ",$G3086),AllocFactorMatrix,(Y$4+1),FALSE)*$E3087</f>
        <v>907.82048952049672</v>
      </c>
      <c r="Z3086" s="5">
        <f ca="1">VLOOKUP(CONCATENATE($F3086," ",$G3086),AllocFactorMatrix,(Z$4+1),FALSE)*$E3087</f>
        <v>16.456866144312084</v>
      </c>
      <c r="AA3086" s="5">
        <f t="shared" ca="1" si="1539"/>
        <v>924.27735566480885</v>
      </c>
      <c r="AB3086" s="5">
        <f ca="1">VLOOKUP(CONCATENATE($F3086," ",$G3086),AllocFactorMatrix,(AB$4+1),FALSE)*$E3087</f>
        <v>17.041264151708589</v>
      </c>
      <c r="AC3086" s="5">
        <f ca="1">VLOOKUP(CONCATENATE($F3086," ",$G3086),AllocFactorMatrix,(AC$4+1),FALSE)*$E3087</f>
        <v>96540.813553520769</v>
      </c>
      <c r="AD3086" s="5">
        <f ca="1">VLOOKUP(CONCATENATE($F3086," ",$G3086),AllocFactorMatrix,(AD$4+1),FALSE)*$E3087</f>
        <v>11821.312144123167</v>
      </c>
    </row>
    <row r="3087" spans="4:30" collapsed="1">
      <c r="D3087" s="7" t="s">
        <v>346</v>
      </c>
      <c r="E3087" s="40">
        <v>6519181</v>
      </c>
      <c r="F3087" s="57" t="s">
        <v>74</v>
      </c>
      <c r="G3087" s="55" t="str">
        <f>$G$15</f>
        <v>TOTAL</v>
      </c>
      <c r="H3087" s="4">
        <f t="shared" ca="1" si="1537"/>
        <v>6519181</v>
      </c>
      <c r="I3087" s="5">
        <f ca="1">VLOOKUP(CONCATENATE($F3087," ",$G3087),AllocFactorMatrix,(I$4+1),FALSE)*$E3087</f>
        <v>3610641.5119063966</v>
      </c>
      <c r="J3087" s="5">
        <f ca="1">VLOOKUP(CONCATENATE($F3087," ",$G3087),AllocFactorMatrix,(J$4+1),FALSE)*$E3087</f>
        <v>208779.63615003243</v>
      </c>
      <c r="K3087" s="5">
        <f ca="1">VLOOKUP(CONCATENATE($F3087," ",$G3087),AllocFactorMatrix,(K$4+1),FALSE)*$E3087</f>
        <v>609452.48409215384</v>
      </c>
      <c r="L3087" s="5">
        <f ca="1">VLOOKUP(CONCATENATE($F3087," ",$G3087),AllocFactorMatrix,(L$4+1),FALSE)*$E3087</f>
        <v>20084.876407606531</v>
      </c>
      <c r="M3087" s="5">
        <f ca="1">VLOOKUP(CONCATENATE($F3087," ",$G3087),AllocFactorMatrix,(M$4+1),FALSE)*$E3087</f>
        <v>1718.1314738479264</v>
      </c>
      <c r="N3087" s="5">
        <f t="shared" ca="1" si="1538"/>
        <v>631255.49197360827</v>
      </c>
      <c r="O3087" s="5">
        <f ca="1">VLOOKUP(CONCATENATE($F3087," ",$G3087),AllocFactorMatrix,(O$4+1),FALSE)*$E3087</f>
        <v>447104.20856995566</v>
      </c>
      <c r="P3087" s="5">
        <f ca="1">VLOOKUP(CONCATENATE($F3087," ",$G3087),AllocFactorMatrix,(P$4+1),FALSE)*$E3087</f>
        <v>74735.950524164422</v>
      </c>
      <c r="Q3087" s="5">
        <f ca="1">VLOOKUP(CONCATENATE($F3087," ",$G3087),AllocFactorMatrix,(Q$4+1),FALSE)*$E3087</f>
        <v>26262.085294209912</v>
      </c>
      <c r="R3087" s="5">
        <f ca="1">VLOOKUP(CONCATENATE($F3087," ",$G3087),AllocFactorMatrix,(R$4+1),FALSE)*$E3087</f>
        <v>1363.0607520816595</v>
      </c>
      <c r="S3087" s="5">
        <f t="shared" ca="1" si="1540"/>
        <v>549465.30514041171</v>
      </c>
      <c r="T3087" s="5">
        <f ca="1">VLOOKUP(CONCATENATE($F3087," ",$G3087),AllocFactorMatrix,(T$4+1),FALSE)*$E3087</f>
        <v>15236.385036918549</v>
      </c>
      <c r="U3087" s="5">
        <f ca="1">VLOOKUP(CONCATENATE($F3087," ",$G3087),AllocFactorMatrix,(U$4+1),FALSE)*$E3087</f>
        <v>227483.5164513757</v>
      </c>
      <c r="V3087" s="5">
        <f ca="1">VLOOKUP(CONCATENATE($F3087," ",$G3087),AllocFactorMatrix,(V$4+1),FALSE)*$E3087</f>
        <v>871274.41879360063</v>
      </c>
      <c r="W3087" s="5">
        <f ca="1">VLOOKUP(CONCATENATE($F3087," ",$G3087),AllocFactorMatrix,(W$4+1),FALSE)*$E3087</f>
        <v>143810.99590966487</v>
      </c>
      <c r="X3087" s="5">
        <f t="shared" ca="1" si="1541"/>
        <v>1257805.3161915597</v>
      </c>
      <c r="Y3087" s="5">
        <f ca="1">VLOOKUP(CONCATENATE($F3087," ",$G3087),AllocFactorMatrix,(Y$4+1),FALSE)*$E3087</f>
        <v>139347.99040939953</v>
      </c>
      <c r="Z3087" s="5">
        <f ca="1">VLOOKUP(CONCATENATE($F3087," ",$G3087),AllocFactorMatrix,(Z$4+1),FALSE)*$E3087</f>
        <v>2036.7911399893301</v>
      </c>
      <c r="AA3087" s="5">
        <f t="shared" ca="1" si="1539"/>
        <v>141384.78154938886</v>
      </c>
      <c r="AB3087" s="5">
        <f ca="1">VLOOKUP(CONCATENATE($F3087," ",$G3087),AllocFactorMatrix,(AB$4+1),FALSE)*$E3087</f>
        <v>1790.7428050955173</v>
      </c>
      <c r="AC3087" s="5">
        <f ca="1">VLOOKUP(CONCATENATE($F3087," ",$G3087),AllocFactorMatrix,(AC$4+1),FALSE)*$E3087</f>
        <v>104790.42761180578</v>
      </c>
      <c r="AD3087" s="5">
        <f ca="1">VLOOKUP(CONCATENATE($F3087," ",$G3087),AllocFactorMatrix,(AD$4+1),FALSE)*$E3087</f>
        <v>13267.786671701899</v>
      </c>
    </row>
    <row r="3088" spans="4:30" hidden="1" outlineLevel="1">
      <c r="D3088" s="7"/>
      <c r="E3088" s="51"/>
      <c r="F3088" s="52" t="str">
        <f>F3095</f>
        <v>RB_GUP</v>
      </c>
      <c r="G3088" s="55" t="str">
        <f>$G$8</f>
        <v>PRODUCTION</v>
      </c>
      <c r="H3088" s="4">
        <f t="shared" ref="H3088:H3095" ca="1" si="1542">SUBTOTAL(9,I3088:AD3088)</f>
        <v>-2510899.6873063603</v>
      </c>
      <c r="I3088" s="5">
        <f ca="1">VLOOKUP(CONCATENATE($F3088," ",$G3088),AllocFactorMatrix,(I$4+1),FALSE)*$E3095</f>
        <v>-1236826.4767106627</v>
      </c>
      <c r="J3088" s="5">
        <f ca="1">VLOOKUP(CONCATENATE($F3088," ",$G3088),AllocFactorMatrix,(J$4+1),FALSE)*$E3095</f>
        <v>-61140.752201833311</v>
      </c>
      <c r="K3088" s="5">
        <f ca="1">VLOOKUP(CONCATENATE($F3088," ",$G3088),AllocFactorMatrix,(K$4+1),FALSE)*$E3095</f>
        <v>-223955.07129079459</v>
      </c>
      <c r="L3088" s="5">
        <f ca="1">VLOOKUP(CONCATENATE($F3088," ",$G3088),AllocFactorMatrix,(L$4+1),FALSE)*$E3095</f>
        <v>-7049.3105146555199</v>
      </c>
      <c r="M3088" s="5">
        <f ca="1">VLOOKUP(CONCATENATE($F3088," ",$G3088),AllocFactorMatrix,(M$4+1),FALSE)*$E3095</f>
        <v>-661.06178345224214</v>
      </c>
      <c r="N3088" s="5">
        <f t="shared" ref="N3088:N3095" ca="1" si="1543">SUBTOTAL(9,K3088:M3088)</f>
        <v>-231665.44358890236</v>
      </c>
      <c r="O3088" s="5">
        <f ca="1">VLOOKUP(CONCATENATE($F3088," ",$G3088),AllocFactorMatrix,(O$4+1),FALSE)*$E3095</f>
        <v>-170240.69280277003</v>
      </c>
      <c r="P3088" s="5">
        <f ca="1">VLOOKUP(CONCATENATE($F3088," ",$G3088),AllocFactorMatrix,(P$4+1),FALSE)*$E3095</f>
        <v>-31720.800852674773</v>
      </c>
      <c r="Q3088" s="5">
        <f ca="1">VLOOKUP(CONCATENATE($F3088," ",$G3088),AllocFactorMatrix,(Q$4+1),FALSE)*$E3095</f>
        <v>-14334.039263996621</v>
      </c>
      <c r="R3088" s="5">
        <f ca="1">VLOOKUP(CONCATENATE($F3088," ",$G3088),AllocFactorMatrix,(R$4+1),FALSE)*$E3095</f>
        <v>-644.58572298419006</v>
      </c>
      <c r="S3088" s="5">
        <f ca="1">SUBTOTAL(9,O3088:R3088)</f>
        <v>-216940.11864242563</v>
      </c>
      <c r="T3088" s="5">
        <f ca="1">VLOOKUP(CONCATENATE($F3088," ",$G3088),AllocFactorMatrix,(T$4+1),FALSE)*$E3095</f>
        <v>-5946.9434436872107</v>
      </c>
      <c r="U3088" s="5">
        <f ca="1">VLOOKUP(CONCATENATE($F3088," ",$G3088),AllocFactorMatrix,(U$4+1),FALSE)*$E3095</f>
        <v>-97320.71620475738</v>
      </c>
      <c r="V3088" s="5">
        <f ca="1">VLOOKUP(CONCATENATE($F3088," ",$G3088),AllocFactorMatrix,(V$4+1),FALSE)*$E3095</f>
        <v>-514342.71970285021</v>
      </c>
      <c r="W3088" s="5">
        <f ca="1">VLOOKUP(CONCATENATE($F3088," ",$G3088),AllocFactorMatrix,(W$4+1),FALSE)*$E3095</f>
        <v>-92881.770326348968</v>
      </c>
      <c r="X3088" s="5">
        <f ca="1">SUBTOTAL(9,T3088:W3088)</f>
        <v>-710492.14967764379</v>
      </c>
      <c r="Y3088" s="5">
        <f ca="1">VLOOKUP(CONCATENATE($F3088," ",$G3088),AllocFactorMatrix,(Y$4+1),FALSE)*$E3095</f>
        <v>-52280.646621710868</v>
      </c>
      <c r="Z3088" s="5">
        <f ca="1">VLOOKUP(CONCATENATE($F3088," ",$G3088),AllocFactorMatrix,(Z$4+1),FALSE)*$E3095</f>
        <v>-875.68084686464454</v>
      </c>
      <c r="AA3088" s="5">
        <f t="shared" ref="AA3088:AA3095" ca="1" si="1544">SUBTOTAL(9,Y3088:Z3088)</f>
        <v>-53156.32746857551</v>
      </c>
      <c r="AB3088" s="5">
        <f ca="1">VLOOKUP(CONCATENATE($F3088," ",$G3088),AllocFactorMatrix,(AB$4+1),FALSE)*$E3095</f>
        <v>-678.41901631683982</v>
      </c>
      <c r="AC3088" s="5">
        <f ca="1">VLOOKUP(CONCATENATE($F3088," ",$G3088),AllocFactorMatrix,(AC$4+1),FALSE)*$E3095</f>
        <v>0</v>
      </c>
      <c r="AD3088" s="5">
        <f ca="1">VLOOKUP(CONCATENATE($F3088," ",$G3088),AllocFactorMatrix,(AD$4+1),FALSE)*$E3095</f>
        <v>0</v>
      </c>
    </row>
    <row r="3089" spans="4:30" hidden="1" outlineLevel="1">
      <c r="D3089" s="7"/>
      <c r="E3089" s="51"/>
      <c r="F3089" s="52" t="str">
        <f>F3095</f>
        <v>RB_GUP</v>
      </c>
      <c r="G3089" s="55" t="str">
        <f>$G$9</f>
        <v>BULKTRAN</v>
      </c>
      <c r="H3089" s="4">
        <f t="shared" ca="1" si="1542"/>
        <v>-1330832.1173316657</v>
      </c>
      <c r="I3089" s="5">
        <f ca="1">VLOOKUP(CONCATENATE($F3089," ",$G3089),AllocFactorMatrix,(I$4+1),FALSE)*$E3095</f>
        <v>-655545.26415132033</v>
      </c>
      <c r="J3089" s="5">
        <f ca="1">VLOOKUP(CONCATENATE($F3089," ",$G3089),AllocFactorMatrix,(J$4+1),FALSE)*$E3095</f>
        <v>-32405.944817057389</v>
      </c>
      <c r="K3089" s="5">
        <f ca="1">VLOOKUP(CONCATENATE($F3089," ",$G3089),AllocFactorMatrix,(K$4+1),FALSE)*$E3095</f>
        <v>-118701.11865473619</v>
      </c>
      <c r="L3089" s="5">
        <f ca="1">VLOOKUP(CONCATENATE($F3089," ",$G3089),AllocFactorMatrix,(L$4+1),FALSE)*$E3095</f>
        <v>-3736.2897790678371</v>
      </c>
      <c r="M3089" s="5">
        <f ca="1">VLOOKUP(CONCATENATE($F3089," ",$G3089),AllocFactorMatrix,(M$4+1),FALSE)*$E3095</f>
        <v>-350.37729997990681</v>
      </c>
      <c r="N3089" s="5">
        <f t="shared" ca="1" si="1543"/>
        <v>-122787.78573378394</v>
      </c>
      <c r="O3089" s="5">
        <f ca="1">VLOOKUP(CONCATENATE($F3089," ",$G3089),AllocFactorMatrix,(O$4+1),FALSE)*$E3095</f>
        <v>-90231.315414185578</v>
      </c>
      <c r="P3089" s="5">
        <f ca="1">VLOOKUP(CONCATENATE($F3089," ",$G3089),AllocFactorMatrix,(P$4+1),FALSE)*$E3095</f>
        <v>-16812.722856128388</v>
      </c>
      <c r="Q3089" s="5">
        <f ca="1">VLOOKUP(CONCATENATE($F3089," ",$G3089),AllocFactorMatrix,(Q$4+1),FALSE)*$E3095</f>
        <v>-7597.356405776769</v>
      </c>
      <c r="R3089" s="5">
        <f ca="1">VLOOKUP(CONCATENATE($F3089," ",$G3089),AllocFactorMatrix,(R$4+1),FALSE)*$E3095</f>
        <v>-341.64462517460424</v>
      </c>
      <c r="S3089" s="5">
        <f t="shared" ref="S3089:S3095" ca="1" si="1545">SUBTOTAL(9,O3089:R3089)</f>
        <v>-114983.03930126534</v>
      </c>
      <c r="T3089" s="5">
        <f ca="1">VLOOKUP(CONCATENATE($F3089," ",$G3089),AllocFactorMatrix,(T$4+1),FALSE)*$E3095</f>
        <v>-3152.0109603838055</v>
      </c>
      <c r="U3089" s="5">
        <f ca="1">VLOOKUP(CONCATENATE($F3089," ",$G3089),AllocFactorMatrix,(U$4+1),FALSE)*$E3095</f>
        <v>-51582.122321244569</v>
      </c>
      <c r="V3089" s="5">
        <f ca="1">VLOOKUP(CONCATENATE($F3089," ",$G3089),AllocFactorMatrix,(V$4+1),FALSE)*$E3095</f>
        <v>-272612.96584515995</v>
      </c>
      <c r="W3089" s="5">
        <f ca="1">VLOOKUP(CONCATENATE($F3089," ",$G3089),AllocFactorMatrix,(W$4+1),FALSE)*$E3095</f>
        <v>-49229.383272389787</v>
      </c>
      <c r="X3089" s="5">
        <f t="shared" ref="X3089:X3095" ca="1" si="1546">SUBTOTAL(9,T3089:W3089)</f>
        <v>-376576.48239917809</v>
      </c>
      <c r="Y3089" s="5">
        <f ca="1">VLOOKUP(CONCATENATE($F3089," ",$G3089),AllocFactorMatrix,(Y$4+1),FALSE)*$E3095</f>
        <v>-27709.8937845982</v>
      </c>
      <c r="Z3089" s="5">
        <f ca="1">VLOOKUP(CONCATENATE($F3089," ",$G3089),AllocFactorMatrix,(Z$4+1),FALSE)*$E3095</f>
        <v>-464.13012890604978</v>
      </c>
      <c r="AA3089" s="5">
        <f t="shared" ca="1" si="1544"/>
        <v>-28174.02391350425</v>
      </c>
      <c r="AB3089" s="5">
        <f ca="1">VLOOKUP(CONCATENATE($F3089," ",$G3089),AllocFactorMatrix,(AB$4+1),FALSE)*$E3095</f>
        <v>-359.57701555635492</v>
      </c>
      <c r="AC3089" s="5">
        <f ca="1">VLOOKUP(CONCATENATE($F3089," ",$G3089),AllocFactorMatrix,(AC$4+1),FALSE)*$E3095</f>
        <v>0</v>
      </c>
      <c r="AD3089" s="5">
        <f ca="1">VLOOKUP(CONCATENATE($F3089," ",$G3089),AllocFactorMatrix,(AD$4+1),FALSE)*$E3095</f>
        <v>0</v>
      </c>
    </row>
    <row r="3090" spans="4:30" hidden="1" outlineLevel="1">
      <c r="D3090" s="7"/>
      <c r="E3090" s="51"/>
      <c r="F3090" s="52" t="str">
        <f>F3095</f>
        <v>RB_GUP</v>
      </c>
      <c r="G3090" s="55" t="str">
        <f>$G$10</f>
        <v>SUBTRAN</v>
      </c>
      <c r="H3090" s="4">
        <f t="shared" ca="1" si="1542"/>
        <v>-292343.8627385241</v>
      </c>
      <c r="I3090" s="5">
        <f ca="1">VLOOKUP(CONCATENATE($F3090," ",$G3090),AllocFactorMatrix,(I$4+1),FALSE)*$E3095</f>
        <v>-142332.70580611037</v>
      </c>
      <c r="J3090" s="5">
        <f ca="1">VLOOKUP(CONCATENATE($F3090," ",$G3090),AllocFactorMatrix,(J$4+1),FALSE)*$E3095</f>
        <v>-6869.1625754877941</v>
      </c>
      <c r="K3090" s="5">
        <f ca="1">VLOOKUP(CONCATENATE($F3090," ",$G3090),AllocFactorMatrix,(K$4+1),FALSE)*$E3095</f>
        <v>-24989.677579288134</v>
      </c>
      <c r="L3090" s="5">
        <f ca="1">VLOOKUP(CONCATENATE($F3090," ",$G3090),AllocFactorMatrix,(L$4+1),FALSE)*$E3095</f>
        <v>-771.90762818609653</v>
      </c>
      <c r="M3090" s="5">
        <f ca="1">VLOOKUP(CONCATENATE($F3090," ",$G3090),AllocFactorMatrix,(M$4+1),FALSE)*$E3095</f>
        <v>-96.137012725619357</v>
      </c>
      <c r="N3090" s="5">
        <f t="shared" ca="1" si="1543"/>
        <v>-25857.722220199852</v>
      </c>
      <c r="O3090" s="5">
        <f ca="1">VLOOKUP(CONCATENATE($F3090," ",$G3090),AllocFactorMatrix,(O$4+1),FALSE)*$E3095</f>
        <v>-18880.091995191095</v>
      </c>
      <c r="P3090" s="5">
        <f ca="1">VLOOKUP(CONCATENATE($F3090," ",$G3090),AllocFactorMatrix,(P$4+1),FALSE)*$E3095</f>
        <v>-3509.787080999412</v>
      </c>
      <c r="Q3090" s="5">
        <f ca="1">VLOOKUP(CONCATENATE($F3090," ",$G3090),AllocFactorMatrix,(Q$4+1),FALSE)*$E3095</f>
        <v>-2088.3651336616044</v>
      </c>
      <c r="R3090" s="5">
        <f ca="1">VLOOKUP(CONCATENATE($F3090," ",$G3090),AllocFactorMatrix,(R$4+1),FALSE)*$E3095</f>
        <v>0</v>
      </c>
      <c r="S3090" s="5">
        <f t="shared" ca="1" si="1545"/>
        <v>-24478.244209852113</v>
      </c>
      <c r="T3090" s="5">
        <f ca="1">VLOOKUP(CONCATENATE($F3090," ",$G3090),AllocFactorMatrix,(T$4+1),FALSE)*$E3095</f>
        <v>-659.26039435292216</v>
      </c>
      <c r="U3090" s="5">
        <f ca="1">VLOOKUP(CONCATENATE($F3090," ",$G3090),AllocFactorMatrix,(U$4+1),FALSE)*$E3095</f>
        <v>-10792.469056759448</v>
      </c>
      <c r="V3090" s="5">
        <f ca="1">VLOOKUP(CONCATENATE($F3090," ",$G3090),AllocFactorMatrix,(V$4+1),FALSE)*$E3095</f>
        <v>-75187.711856691516</v>
      </c>
      <c r="W3090" s="5">
        <f ca="1">VLOOKUP(CONCATENATE($F3090," ",$G3090),AllocFactorMatrix,(W$4+1),FALSE)*$E3095</f>
        <v>0</v>
      </c>
      <c r="X3090" s="5">
        <f t="shared" ca="1" si="1546"/>
        <v>-86639.441307803892</v>
      </c>
      <c r="Y3090" s="5">
        <f ca="1">VLOOKUP(CONCATENATE($F3090," ",$G3090),AllocFactorMatrix,(Y$4+1),FALSE)*$E3095</f>
        <v>-5682.3545500704176</v>
      </c>
      <c r="Z3090" s="5">
        <f ca="1">VLOOKUP(CONCATENATE($F3090," ",$G3090),AllocFactorMatrix,(Z$4+1),FALSE)*$E3095</f>
        <v>-94.725004728133911</v>
      </c>
      <c r="AA3090" s="5">
        <f t="shared" ca="1" si="1544"/>
        <v>-5777.0795547985517</v>
      </c>
      <c r="AB3090" s="5">
        <f ca="1">VLOOKUP(CONCATENATE($F3090," ",$G3090),AllocFactorMatrix,(AB$4+1),FALSE)*$E3095</f>
        <v>-75.880105652618951</v>
      </c>
      <c r="AC3090" s="5">
        <f ca="1">VLOOKUP(CONCATENATE($F3090," ",$G3090),AllocFactorMatrix,(AC$4+1),FALSE)*$E3095</f>
        <v>-258.00858076694277</v>
      </c>
      <c r="AD3090" s="5">
        <f ca="1">VLOOKUP(CONCATENATE($F3090," ",$G3090),AllocFactorMatrix,(AD$4+1),FALSE)*$E3095</f>
        <v>-55.618377851959018</v>
      </c>
    </row>
    <row r="3091" spans="4:30" hidden="1" outlineLevel="1">
      <c r="D3091" s="7"/>
      <c r="E3091" s="51"/>
      <c r="F3091" s="52" t="str">
        <f>F3095</f>
        <v>RB_GUP</v>
      </c>
      <c r="G3091" s="55" t="str">
        <f>$G$11</f>
        <v>DISTPRI</v>
      </c>
      <c r="H3091" s="4">
        <f t="shared" ca="1" si="1542"/>
        <v>-1341366.4204450236</v>
      </c>
      <c r="I3091" s="5">
        <f ca="1">VLOOKUP(CONCATENATE($F3091," ",$G3091),AllocFactorMatrix,(I$4+1),FALSE)*$E3095</f>
        <v>-896492.38876864023</v>
      </c>
      <c r="J3091" s="5">
        <f ca="1">VLOOKUP(CONCATENATE($F3091," ",$G3091),AllocFactorMatrix,(J$4+1),FALSE)*$E3095</f>
        <v>-42258.310880057667</v>
      </c>
      <c r="K3091" s="5">
        <f ca="1">VLOOKUP(CONCATENATE($F3091," ",$G3091),AllocFactorMatrix,(K$4+1),FALSE)*$E3095</f>
        <v>-153442.5203400747</v>
      </c>
      <c r="L3091" s="5">
        <f ca="1">VLOOKUP(CONCATENATE($F3091," ",$G3091),AllocFactorMatrix,(L$4+1),FALSE)*$E3095</f>
        <v>-4742.1723064666612</v>
      </c>
      <c r="M3091" s="5">
        <f ca="1">VLOOKUP(CONCATENATE($F3091," ",$G3091),AllocFactorMatrix,(M$4+1),FALSE)*$E3095</f>
        <v>0</v>
      </c>
      <c r="N3091" s="5">
        <f t="shared" ca="1" si="1543"/>
        <v>-158184.69264654137</v>
      </c>
      <c r="O3091" s="5">
        <f ca="1">VLOOKUP(CONCATENATE($F3091," ",$G3091),AllocFactorMatrix,(O$4+1),FALSE)*$E3095</f>
        <v>-115055.07079568859</v>
      </c>
      <c r="P3091" s="5">
        <f ca="1">VLOOKUP(CONCATENATE($F3091," ",$G3091),AllocFactorMatrix,(P$4+1),FALSE)*$E3095</f>
        <v>-21429.014678214924</v>
      </c>
      <c r="Q3091" s="5">
        <f ca="1">VLOOKUP(CONCATENATE($F3091," ",$G3091),AllocFactorMatrix,(Q$4+1),FALSE)*$E3095</f>
        <v>0</v>
      </c>
      <c r="R3091" s="5">
        <f ca="1">VLOOKUP(CONCATENATE($F3091," ",$G3091),AllocFactorMatrix,(R$4+1),FALSE)*$E3095</f>
        <v>0</v>
      </c>
      <c r="S3091" s="5">
        <f t="shared" ca="1" si="1545"/>
        <v>-136484.08547390351</v>
      </c>
      <c r="T3091" s="5">
        <f ca="1">VLOOKUP(CONCATENATE($F3091," ",$G3091),AllocFactorMatrix,(T$4+1),FALSE)*$E3095</f>
        <v>-4101.6423708159282</v>
      </c>
      <c r="U3091" s="5">
        <f ca="1">VLOOKUP(CONCATENATE($F3091," ",$G3091),AllocFactorMatrix,(U$4+1),FALSE)*$E3095</f>
        <v>-66150.210055810909</v>
      </c>
      <c r="V3091" s="5">
        <f ca="1">VLOOKUP(CONCATENATE($F3091," ",$G3091),AllocFactorMatrix,(V$4+1),FALSE)*$E3095</f>
        <v>0</v>
      </c>
      <c r="W3091" s="5">
        <f ca="1">VLOOKUP(CONCATENATE($F3091," ",$G3091),AllocFactorMatrix,(W$4+1),FALSE)*$E3095</f>
        <v>0</v>
      </c>
      <c r="X3091" s="5">
        <f t="shared" ca="1" si="1546"/>
        <v>-70251.852426626836</v>
      </c>
      <c r="Y3091" s="5">
        <f ca="1">VLOOKUP(CONCATENATE($F3091," ",$G3091),AllocFactorMatrix,(Y$4+1),FALSE)*$E3095</f>
        <v>-34694.391271441222</v>
      </c>
      <c r="Z3091" s="5">
        <f ca="1">VLOOKUP(CONCATENATE($F3091," ",$G3091),AllocFactorMatrix,(Z$4+1),FALSE)*$E3095</f>
        <v>-578.83825804325977</v>
      </c>
      <c r="AA3091" s="5">
        <f t="shared" ca="1" si="1544"/>
        <v>-35273.229529484481</v>
      </c>
      <c r="AB3091" s="5">
        <f ca="1">VLOOKUP(CONCATENATE($F3091," ",$G3091),AllocFactorMatrix,(AB$4+1),FALSE)*$E3095</f>
        <v>-468.95597788652003</v>
      </c>
      <c r="AC3091" s="5">
        <f ca="1">VLOOKUP(CONCATENATE($F3091," ",$G3091),AllocFactorMatrix,(AC$4+1),FALSE)*$E3095</f>
        <v>-1606.5780283851434</v>
      </c>
      <c r="AD3091" s="5">
        <f ca="1">VLOOKUP(CONCATENATE($F3091," ",$G3091),AllocFactorMatrix,(AD$4+1),FALSE)*$E3095</f>
        <v>-346.32671349831645</v>
      </c>
    </row>
    <row r="3092" spans="4:30" hidden="1" outlineLevel="1">
      <c r="D3092" s="7"/>
      <c r="E3092" s="51"/>
      <c r="F3092" s="52" t="str">
        <f>F3095</f>
        <v>RB_GUP</v>
      </c>
      <c r="G3092" s="55" t="str">
        <f>$G$12</f>
        <v>DISTSEC</v>
      </c>
      <c r="H3092" s="4">
        <f t="shared" ca="1" si="1542"/>
        <v>-690247.42502800771</v>
      </c>
      <c r="I3092" s="5">
        <f ca="1">VLOOKUP(CONCATENATE($F3092," ",$G3092),AllocFactorMatrix,(I$4+1),FALSE)*$E3095</f>
        <v>-516099.00165922462</v>
      </c>
      <c r="J3092" s="5">
        <f ca="1">VLOOKUP(CONCATENATE($F3092," ",$G3092),AllocFactorMatrix,(J$4+1),FALSE)*$E3095</f>
        <v>-24881.29735557883</v>
      </c>
      <c r="K3092" s="5">
        <f ca="1">VLOOKUP(CONCATENATE($F3092," ",$G3092),AllocFactorMatrix,(K$4+1),FALSE)*$E3095</f>
        <v>-75077.243089648095</v>
      </c>
      <c r="L3092" s="5">
        <f ca="1">VLOOKUP(CONCATENATE($F3092," ",$G3092),AllocFactorMatrix,(L$4+1),FALSE)*$E3095</f>
        <v>0</v>
      </c>
      <c r="M3092" s="5">
        <f ca="1">VLOOKUP(CONCATENATE($F3092," ",$G3092),AllocFactorMatrix,(M$4+1),FALSE)*$E3095</f>
        <v>0</v>
      </c>
      <c r="N3092" s="5">
        <f t="shared" ca="1" si="1543"/>
        <v>-75077.243089648095</v>
      </c>
      <c r="O3092" s="5">
        <f ca="1">VLOOKUP(CONCATENATE($F3092," ",$G3092),AllocFactorMatrix,(O$4+1),FALSE)*$E3095</f>
        <v>-47839.511515225022</v>
      </c>
      <c r="P3092" s="5">
        <f ca="1">VLOOKUP(CONCATENATE($F3092," ",$G3092),AllocFactorMatrix,(P$4+1),FALSE)*$E3095</f>
        <v>0</v>
      </c>
      <c r="Q3092" s="5">
        <f ca="1">VLOOKUP(CONCATENATE($F3092," ",$G3092),AllocFactorMatrix,(Q$4+1),FALSE)*$E3095</f>
        <v>0</v>
      </c>
      <c r="R3092" s="5">
        <f ca="1">VLOOKUP(CONCATENATE($F3092," ",$G3092),AllocFactorMatrix,(R$4+1),FALSE)*$E3095</f>
        <v>0</v>
      </c>
      <c r="S3092" s="5">
        <f t="shared" ca="1" si="1545"/>
        <v>-47839.511515225022</v>
      </c>
      <c r="T3092" s="5">
        <f ca="1">VLOOKUP(CONCATENATE($F3092," ",$G3092),AllocFactorMatrix,(T$4+1),FALSE)*$E3095</f>
        <v>-1293.4800304673968</v>
      </c>
      <c r="U3092" s="5">
        <f ca="1">VLOOKUP(CONCATENATE($F3092," ",$G3092),AllocFactorMatrix,(U$4+1),FALSE)*$E3095</f>
        <v>0</v>
      </c>
      <c r="V3092" s="5">
        <f ca="1">VLOOKUP(CONCATENATE($F3092," ",$G3092),AllocFactorMatrix,(V$4+1),FALSE)*$E3095</f>
        <v>0</v>
      </c>
      <c r="W3092" s="5">
        <f ca="1">VLOOKUP(CONCATENATE($F3092," ",$G3092),AllocFactorMatrix,(W$4+1),FALSE)*$E3095</f>
        <v>0</v>
      </c>
      <c r="X3092" s="5">
        <f t="shared" ca="1" si="1546"/>
        <v>-1293.4800304673968</v>
      </c>
      <c r="Y3092" s="5">
        <f ca="1">VLOOKUP(CONCATENATE($F3092," ",$G3092),AllocFactorMatrix,(Y$4+1),FALSE)*$E3095</f>
        <v>-17645.321228695528</v>
      </c>
      <c r="Z3092" s="5">
        <f ca="1">VLOOKUP(CONCATENATE($F3092," ",$G3092),AllocFactorMatrix,(Z$4+1),FALSE)*$E3095</f>
        <v>0</v>
      </c>
      <c r="AA3092" s="5">
        <f t="shared" ca="1" si="1544"/>
        <v>-17645.321228695528</v>
      </c>
      <c r="AB3092" s="5">
        <f ca="1">VLOOKUP(CONCATENATE($F3092," ",$G3092),AllocFactorMatrix,(AB$4+1),FALSE)*$E3095</f>
        <v>-183.10606601897808</v>
      </c>
      <c r="AC3092" s="5">
        <f ca="1">VLOOKUP(CONCATENATE($F3092," ",$G3092),AllocFactorMatrix,(AC$4+1),FALSE)*$E3095</f>
        <v>-6217.1551954443812</v>
      </c>
      <c r="AD3092" s="5">
        <f ca="1">VLOOKUP(CONCATENATE($F3092," ",$G3092),AllocFactorMatrix,(AD$4+1),FALSE)*$E3095</f>
        <v>-1011.3088877048174</v>
      </c>
    </row>
    <row r="3093" spans="4:30" hidden="1" outlineLevel="1">
      <c r="D3093" s="7"/>
      <c r="E3093" s="51"/>
      <c r="F3093" s="52" t="str">
        <f>F3095</f>
        <v>RB_GUP</v>
      </c>
      <c r="G3093" s="55" t="str">
        <f>$G$13</f>
        <v>ENERGY</v>
      </c>
      <c r="H3093" s="4">
        <f t="shared" ca="1" si="1542"/>
        <v>-21216.052935252035</v>
      </c>
      <c r="I3093" s="5">
        <f ca="1">VLOOKUP(CONCATENATE($F3093," ",$G3093),AllocFactorMatrix,(I$4+1),FALSE)*$E3095</f>
        <v>-7960.8377774980099</v>
      </c>
      <c r="J3093" s="5">
        <f ca="1">VLOOKUP(CONCATENATE($F3093," ",$G3093),AllocFactorMatrix,(J$4+1),FALSE)*$E3095</f>
        <v>-515.91372928146984</v>
      </c>
      <c r="K3093" s="5">
        <f ca="1">VLOOKUP(CONCATENATE($F3093," ",$G3093),AllocFactorMatrix,(K$4+1),FALSE)*$E3095</f>
        <v>-1730.9464887124382</v>
      </c>
      <c r="L3093" s="5">
        <f ca="1">VLOOKUP(CONCATENATE($F3093," ",$G3093),AllocFactorMatrix,(L$4+1),FALSE)*$E3095</f>
        <v>-55.01340906382778</v>
      </c>
      <c r="M3093" s="5">
        <f ca="1">VLOOKUP(CONCATENATE($F3093," ",$G3093),AllocFactorMatrix,(M$4+1),FALSE)*$E3095</f>
        <v>-5.0715931973819188</v>
      </c>
      <c r="N3093" s="5">
        <f t="shared" ca="1" si="1543"/>
        <v>-1791.0314909736478</v>
      </c>
      <c r="O3093" s="5">
        <f ca="1">VLOOKUP(CONCATENATE($F3093," ",$G3093),AllocFactorMatrix,(O$4+1),FALSE)*$E3095</f>
        <v>-1578.1280661034859</v>
      </c>
      <c r="P3093" s="5">
        <f ca="1">VLOOKUP(CONCATENATE($F3093," ",$G3093),AllocFactorMatrix,(P$4+1),FALSE)*$E3095</f>
        <v>-292.55457764271523</v>
      </c>
      <c r="Q3093" s="5">
        <f ca="1">VLOOKUP(CONCATENATE($F3093," ",$G3093),AllocFactorMatrix,(Q$4+1),FALSE)*$E3095</f>
        <v>-132.92931187527245</v>
      </c>
      <c r="R3093" s="5">
        <f ca="1">VLOOKUP(CONCATENATE($F3093," ",$G3093),AllocFactorMatrix,(R$4+1),FALSE)*$E3095</f>
        <v>-6.1591651060376833</v>
      </c>
      <c r="S3093" s="5">
        <f t="shared" ca="1" si="1545"/>
        <v>-2009.7711207275113</v>
      </c>
      <c r="T3093" s="5">
        <f ca="1">VLOOKUP(CONCATENATE($F3093," ",$G3093),AllocFactorMatrix,(T$4+1),FALSE)*$E3095</f>
        <v>-60.476858039785874</v>
      </c>
      <c r="U3093" s="5">
        <f ca="1">VLOOKUP(CONCATENATE($F3093," ",$G3093),AllocFactorMatrix,(U$4+1),FALSE)*$E3095</f>
        <v>-1061.8830280305574</v>
      </c>
      <c r="V3093" s="5">
        <f ca="1">VLOOKUP(CONCATENATE($F3093," ",$G3093),AllocFactorMatrix,(V$4+1),FALSE)*$E3095</f>
        <v>-6028.9309617676136</v>
      </c>
      <c r="W3093" s="5">
        <f ca="1">VLOOKUP(CONCATENATE($F3093," ",$G3093),AllocFactorMatrix,(W$4+1),FALSE)*$E3095</f>
        <v>-1143.8293085430557</v>
      </c>
      <c r="X3093" s="5">
        <f t="shared" ca="1" si="1546"/>
        <v>-8295.1201563810118</v>
      </c>
      <c r="Y3093" s="5">
        <f ca="1">VLOOKUP(CONCATENATE($F3093," ",$G3093),AllocFactorMatrix,(Y$4+1),FALSE)*$E3095</f>
        <v>-427.56246336279281</v>
      </c>
      <c r="Z3093" s="5">
        <f ca="1">VLOOKUP(CONCATENATE($F3093," ",$G3093),AllocFactorMatrix,(Z$4+1),FALSE)*$E3095</f>
        <v>-6.9600353029301711</v>
      </c>
      <c r="AA3093" s="5">
        <f t="shared" ca="1" si="1544"/>
        <v>-434.52249866572299</v>
      </c>
      <c r="AB3093" s="5">
        <f ca="1">VLOOKUP(CONCATENATE($F3093," ",$G3093),AllocFactorMatrix,(AB$4+1),FALSE)*$E3095</f>
        <v>-7.7633595124970851</v>
      </c>
      <c r="AC3093" s="5">
        <f ca="1">VLOOKUP(CONCATENATE($F3093," ",$G3093),AllocFactorMatrix,(AC$4+1),FALSE)*$E3095</f>
        <v>-167.87225368852538</v>
      </c>
      <c r="AD3093" s="5">
        <f ca="1">VLOOKUP(CONCATENATE($F3093," ",$G3093),AllocFactorMatrix,(AD$4+1),FALSE)*$E3095</f>
        <v>-33.220548523637845</v>
      </c>
    </row>
    <row r="3094" spans="4:30" hidden="1" outlineLevel="1">
      <c r="D3094" s="7"/>
      <c r="E3094" s="51"/>
      <c r="F3094" s="52" t="str">
        <f>F3095</f>
        <v>RB_GUP</v>
      </c>
      <c r="G3094" s="55" t="str">
        <f>$G$14</f>
        <v>CUSTOMER</v>
      </c>
      <c r="H3094" s="4">
        <f t="shared" ca="1" si="1542"/>
        <v>-332275.43421516643</v>
      </c>
      <c r="I3094" s="5">
        <f ca="1">VLOOKUP(CONCATENATE($F3094," ",$G3094),AllocFactorMatrix,(I$4+1),FALSE)*$E3095</f>
        <v>-155384.8370329398</v>
      </c>
      <c r="J3094" s="5">
        <f ca="1">VLOOKUP(CONCATENATE($F3094," ",$G3094),AllocFactorMatrix,(J$4+1),FALSE)*$E3095</f>
        <v>-40708.254590735938</v>
      </c>
      <c r="K3094" s="5">
        <f ca="1">VLOOKUP(CONCATENATE($F3094," ",$G3094),AllocFactorMatrix,(K$4+1),FALSE)*$E3095</f>
        <v>-11555.906648899696</v>
      </c>
      <c r="L3094" s="5">
        <f ca="1">VLOOKUP(CONCATENATE($F3094," ",$G3094),AllocFactorMatrix,(L$4+1),FALSE)*$E3095</f>
        <v>-3730.1827701665898</v>
      </c>
      <c r="M3094" s="5">
        <f ca="1">VLOOKUP(CONCATENATE($F3094," ",$G3094),AllocFactorMatrix,(M$4+1),FALSE)*$E3095</f>
        <v>-605.48378449277607</v>
      </c>
      <c r="N3094" s="5">
        <f t="shared" ca="1" si="1543"/>
        <v>-15891.573203559063</v>
      </c>
      <c r="O3094" s="5">
        <f ca="1">VLOOKUP(CONCATENATE($F3094," ",$G3094),AllocFactorMatrix,(O$4+1),FALSE)*$E3095</f>
        <v>-3279.3979807917594</v>
      </c>
      <c r="P3094" s="5">
        <f ca="1">VLOOKUP(CONCATENATE($F3094," ",$G3094),AllocFactorMatrix,(P$4+1),FALSE)*$E3095</f>
        <v>-971.07047850421645</v>
      </c>
      <c r="Q3094" s="5">
        <f ca="1">VLOOKUP(CONCATENATE($F3094," ",$G3094),AllocFactorMatrix,(Q$4+1),FALSE)*$E3095</f>
        <v>-2109.3951788996446</v>
      </c>
      <c r="R3094" s="5">
        <f ca="1">VLOOKUP(CONCATENATE($F3094," ",$G3094),AllocFactorMatrix,(R$4+1),FALSE)*$E3095</f>
        <v>-370.67123881682744</v>
      </c>
      <c r="S3094" s="5">
        <f t="shared" ca="1" si="1545"/>
        <v>-6730.5348770124474</v>
      </c>
      <c r="T3094" s="5">
        <f ca="1">VLOOKUP(CONCATENATE($F3094," ",$G3094),AllocFactorMatrix,(T$4+1),FALSE)*$E3095</f>
        <v>-22.570979171502639</v>
      </c>
      <c r="U3094" s="5">
        <f ca="1">VLOOKUP(CONCATENATE($F3094," ",$G3094),AllocFactorMatrix,(U$4+1),FALSE)*$E3095</f>
        <v>-576.11578477285593</v>
      </c>
      <c r="V3094" s="5">
        <f ca="1">VLOOKUP(CONCATENATE($F3094," ",$G3094),AllocFactorMatrix,(V$4+1),FALSE)*$E3095</f>
        <v>-3102.0904271312716</v>
      </c>
      <c r="W3094" s="5">
        <f ca="1">VLOOKUP(CONCATENATE($F3094," ",$G3094),AllocFactorMatrix,(W$4+1),FALSE)*$E3095</f>
        <v>-556.01300238307056</v>
      </c>
      <c r="X3094" s="5">
        <f t="shared" ca="1" si="1546"/>
        <v>-4256.7901934587007</v>
      </c>
      <c r="Y3094" s="5">
        <f ca="1">VLOOKUP(CONCATENATE($F3094," ",$G3094),AllocFactorMatrix,(Y$4+1),FALSE)*$E3095</f>
        <v>-907.82048952049672</v>
      </c>
      <c r="Z3094" s="5">
        <f ca="1">VLOOKUP(CONCATENATE($F3094," ",$G3094),AllocFactorMatrix,(Z$4+1),FALSE)*$E3095</f>
        <v>-16.456866144312084</v>
      </c>
      <c r="AA3094" s="5">
        <f t="shared" ca="1" si="1544"/>
        <v>-924.27735566480885</v>
      </c>
      <c r="AB3094" s="5">
        <f ca="1">VLOOKUP(CONCATENATE($F3094," ",$G3094),AllocFactorMatrix,(AB$4+1),FALSE)*$E3095</f>
        <v>-17.041264151708589</v>
      </c>
      <c r="AC3094" s="5">
        <f ca="1">VLOOKUP(CONCATENATE($F3094," ",$G3094),AllocFactorMatrix,(AC$4+1),FALSE)*$E3095</f>
        <v>-96540.813553520769</v>
      </c>
      <c r="AD3094" s="5">
        <f ca="1">VLOOKUP(CONCATENATE($F3094," ",$G3094),AllocFactorMatrix,(AD$4+1),FALSE)*$E3095</f>
        <v>-11821.312144123167</v>
      </c>
    </row>
    <row r="3095" spans="4:30" collapsed="1">
      <c r="D3095" s="7" t="s">
        <v>348</v>
      </c>
      <c r="E3095" s="40">
        <v>-6519181</v>
      </c>
      <c r="F3095" s="57" t="s">
        <v>74</v>
      </c>
      <c r="G3095" s="55" t="str">
        <f>$G$15</f>
        <v>TOTAL</v>
      </c>
      <c r="H3095" s="4">
        <f t="shared" ca="1" si="1542"/>
        <v>-6519181</v>
      </c>
      <c r="I3095" s="5">
        <f ca="1">VLOOKUP(CONCATENATE($F3095," ",$G3095),AllocFactorMatrix,(I$4+1),FALSE)*$E3095</f>
        <v>-3610641.5119063966</v>
      </c>
      <c r="J3095" s="5">
        <f ca="1">VLOOKUP(CONCATENATE($F3095," ",$G3095),AllocFactorMatrix,(J$4+1),FALSE)*$E3095</f>
        <v>-208779.63615003243</v>
      </c>
      <c r="K3095" s="5">
        <f ca="1">VLOOKUP(CONCATENATE($F3095," ",$G3095),AllocFactorMatrix,(K$4+1),FALSE)*$E3095</f>
        <v>-609452.48409215384</v>
      </c>
      <c r="L3095" s="5">
        <f ca="1">VLOOKUP(CONCATENATE($F3095," ",$G3095),AllocFactorMatrix,(L$4+1),FALSE)*$E3095</f>
        <v>-20084.876407606531</v>
      </c>
      <c r="M3095" s="5">
        <f ca="1">VLOOKUP(CONCATENATE($F3095," ",$G3095),AllocFactorMatrix,(M$4+1),FALSE)*$E3095</f>
        <v>-1718.1314738479264</v>
      </c>
      <c r="N3095" s="5">
        <f t="shared" ca="1" si="1543"/>
        <v>-631255.49197360827</v>
      </c>
      <c r="O3095" s="5">
        <f ca="1">VLOOKUP(CONCATENATE($F3095," ",$G3095),AllocFactorMatrix,(O$4+1),FALSE)*$E3095</f>
        <v>-447104.20856995566</v>
      </c>
      <c r="P3095" s="5">
        <f ca="1">VLOOKUP(CONCATENATE($F3095," ",$G3095),AllocFactorMatrix,(P$4+1),FALSE)*$E3095</f>
        <v>-74735.950524164422</v>
      </c>
      <c r="Q3095" s="5">
        <f ca="1">VLOOKUP(CONCATENATE($F3095," ",$G3095),AllocFactorMatrix,(Q$4+1),FALSE)*$E3095</f>
        <v>-26262.085294209912</v>
      </c>
      <c r="R3095" s="5">
        <f ca="1">VLOOKUP(CONCATENATE($F3095," ",$G3095),AllocFactorMatrix,(R$4+1),FALSE)*$E3095</f>
        <v>-1363.0607520816595</v>
      </c>
      <c r="S3095" s="5">
        <f t="shared" ca="1" si="1545"/>
        <v>-549465.30514041171</v>
      </c>
      <c r="T3095" s="5">
        <f ca="1">VLOOKUP(CONCATENATE($F3095," ",$G3095),AllocFactorMatrix,(T$4+1),FALSE)*$E3095</f>
        <v>-15236.385036918549</v>
      </c>
      <c r="U3095" s="5">
        <f ca="1">VLOOKUP(CONCATENATE($F3095," ",$G3095),AllocFactorMatrix,(U$4+1),FALSE)*$E3095</f>
        <v>-227483.5164513757</v>
      </c>
      <c r="V3095" s="5">
        <f ca="1">VLOOKUP(CONCATENATE($F3095," ",$G3095),AllocFactorMatrix,(V$4+1),FALSE)*$E3095</f>
        <v>-871274.41879360063</v>
      </c>
      <c r="W3095" s="5">
        <f ca="1">VLOOKUP(CONCATENATE($F3095," ",$G3095),AllocFactorMatrix,(W$4+1),FALSE)*$E3095</f>
        <v>-143810.99590966487</v>
      </c>
      <c r="X3095" s="5">
        <f t="shared" ca="1" si="1546"/>
        <v>-1257805.3161915597</v>
      </c>
      <c r="Y3095" s="5">
        <f ca="1">VLOOKUP(CONCATENATE($F3095," ",$G3095),AllocFactorMatrix,(Y$4+1),FALSE)*$E3095</f>
        <v>-139347.99040939953</v>
      </c>
      <c r="Z3095" s="5">
        <f ca="1">VLOOKUP(CONCATENATE($F3095," ",$G3095),AllocFactorMatrix,(Z$4+1),FALSE)*$E3095</f>
        <v>-2036.7911399893301</v>
      </c>
      <c r="AA3095" s="5">
        <f t="shared" ca="1" si="1544"/>
        <v>-141384.78154938886</v>
      </c>
      <c r="AB3095" s="5">
        <f ca="1">VLOOKUP(CONCATENATE($F3095," ",$G3095),AllocFactorMatrix,(AB$4+1),FALSE)*$E3095</f>
        <v>-1790.7428050955173</v>
      </c>
      <c r="AC3095" s="5">
        <f ca="1">VLOOKUP(CONCATENATE($F3095," ",$G3095),AllocFactorMatrix,(AC$4+1),FALSE)*$E3095</f>
        <v>-104790.42761180578</v>
      </c>
      <c r="AD3095" s="5">
        <f ca="1">VLOOKUP(CONCATENATE($F3095," ",$G3095),AllocFactorMatrix,(AD$4+1),FALSE)*$E3095</f>
        <v>-13267.786671701899</v>
      </c>
    </row>
    <row r="3096" spans="4:30" hidden="1" outlineLevel="1">
      <c r="D3096" s="7"/>
      <c r="E3096" s="51"/>
      <c r="F3096" s="52" t="str">
        <f>F3103</f>
        <v>LABOR_M</v>
      </c>
      <c r="G3096" s="55" t="str">
        <f>$G$8</f>
        <v>PRODUCTION</v>
      </c>
      <c r="H3096" s="4">
        <f t="shared" ref="H3096:H3103" ca="1" si="1547">SUBTOTAL(9,I3096:AD3096)</f>
        <v>607346.57964466896</v>
      </c>
      <c r="I3096" s="5">
        <f ca="1">VLOOKUP(CONCATENATE($F3096," ",$G3096),AllocFactorMatrix,(I$4+1),FALSE)*$E3103</f>
        <v>299168.59444514097</v>
      </c>
      <c r="J3096" s="5">
        <f ca="1">VLOOKUP(CONCATENATE($F3096," ",$G3096),AllocFactorMatrix,(J$4+1),FALSE)*$E3103</f>
        <v>14788.972619818953</v>
      </c>
      <c r="K3096" s="5">
        <f ca="1">VLOOKUP(CONCATENATE($F3096," ",$G3096),AllocFactorMatrix,(K$4+1),FALSE)*$E3103</f>
        <v>54171.159138762581</v>
      </c>
      <c r="L3096" s="5">
        <f ca="1">VLOOKUP(CONCATENATE($F3096," ",$G3096),AllocFactorMatrix,(L$4+1),FALSE)*$E3103</f>
        <v>1705.1157605273349</v>
      </c>
      <c r="M3096" s="5">
        <f ca="1">VLOOKUP(CONCATENATE($F3096," ",$G3096),AllocFactorMatrix,(M$4+1),FALSE)*$E3103</f>
        <v>159.90029993760442</v>
      </c>
      <c r="N3096" s="5">
        <f t="shared" ref="N3096:N3103" ca="1" si="1548">SUBTOTAL(9,K3096:M3096)</f>
        <v>56036.175199227517</v>
      </c>
      <c r="O3096" s="5">
        <f ca="1">VLOOKUP(CONCATENATE($F3096," ",$G3096),AllocFactorMatrix,(O$4+1),FALSE)*$E3103</f>
        <v>41178.507852307419</v>
      </c>
      <c r="P3096" s="5">
        <f ca="1">VLOOKUP(CONCATENATE($F3096," ",$G3096),AllocFactorMatrix,(P$4+1),FALSE)*$E3103</f>
        <v>7672.7557053979153</v>
      </c>
      <c r="Q3096" s="5">
        <f ca="1">VLOOKUP(CONCATENATE($F3096," ",$G3096),AllocFactorMatrix,(Q$4+1),FALSE)*$E3103</f>
        <v>3467.1754365544002</v>
      </c>
      <c r="R3096" s="5">
        <f ca="1">VLOOKUP(CONCATENATE($F3096," ",$G3096),AllocFactorMatrix,(R$4+1),FALSE)*$E3103</f>
        <v>155.91500374203034</v>
      </c>
      <c r="S3096" s="5">
        <f ca="1">SUBTOTAL(9,O3096:R3096)</f>
        <v>52474.353998001767</v>
      </c>
      <c r="T3096" s="5">
        <f ca="1">VLOOKUP(CONCATENATE($F3096," ",$G3096),AllocFactorMatrix,(T$4+1),FALSE)*$E3103</f>
        <v>1438.470751389689</v>
      </c>
      <c r="U3096" s="5">
        <f ca="1">VLOOKUP(CONCATENATE($F3096," ",$G3096),AllocFactorMatrix,(U$4+1),FALSE)*$E3103</f>
        <v>23540.328757194624</v>
      </c>
      <c r="V3096" s="5">
        <f ca="1">VLOOKUP(CONCATENATE($F3096," ",$G3096),AllocFactorMatrix,(V$4+1),FALSE)*$E3103</f>
        <v>124411.2989283861</v>
      </c>
      <c r="W3096" s="5">
        <f ca="1">VLOOKUP(CONCATENATE($F3096," ",$G3096),AllocFactorMatrix,(W$4+1),FALSE)*$E3103</f>
        <v>22466.618560762468</v>
      </c>
      <c r="X3096" s="5">
        <f ca="1">SUBTOTAL(9,T3096:W3096)</f>
        <v>171856.71699773287</v>
      </c>
      <c r="Y3096" s="5">
        <f ca="1">VLOOKUP(CONCATENATE($F3096," ",$G3096),AllocFactorMatrix,(Y$4+1),FALSE)*$E3103</f>
        <v>12645.854419365945</v>
      </c>
      <c r="Z3096" s="5">
        <f ca="1">VLOOKUP(CONCATENATE($F3096," ",$G3096),AllocFactorMatrix,(Z$4+1),FALSE)*$E3103</f>
        <v>211.8132277017157</v>
      </c>
      <c r="AA3096" s="5">
        <f t="shared" ref="AA3096:AA3103" ca="1" si="1549">SUBTOTAL(9,Y3096:Z3096)</f>
        <v>12857.667647067661</v>
      </c>
      <c r="AB3096" s="5">
        <f ca="1">VLOOKUP(CONCATENATE($F3096," ",$G3096),AllocFactorMatrix,(AB$4+1),FALSE)*$E3103</f>
        <v>164.09873767914496</v>
      </c>
      <c r="AC3096" s="5">
        <f ca="1">VLOOKUP(CONCATENATE($F3096," ",$G3096),AllocFactorMatrix,(AC$4+1),FALSE)*$E3103</f>
        <v>0</v>
      </c>
      <c r="AD3096" s="5">
        <f ca="1">VLOOKUP(CONCATENATE($F3096," ",$G3096),AllocFactorMatrix,(AD$4+1),FALSE)*$E3103</f>
        <v>0</v>
      </c>
    </row>
    <row r="3097" spans="4:30" hidden="1" outlineLevel="1">
      <c r="D3097" s="7"/>
      <c r="E3097" s="51"/>
      <c r="F3097" s="52" t="str">
        <f>F3103</f>
        <v>LABOR_M</v>
      </c>
      <c r="G3097" s="55" t="str">
        <f>$G$9</f>
        <v>BULKTRAN</v>
      </c>
      <c r="H3097" s="4">
        <f t="shared" ca="1" si="1547"/>
        <v>2219.1339573397095</v>
      </c>
      <c r="I3097" s="5">
        <f ca="1">VLOOKUP(CONCATENATE($F3097," ",$G3097),AllocFactorMatrix,(I$4+1),FALSE)*$E3103</f>
        <v>1093.1076409308491</v>
      </c>
      <c r="J3097" s="5">
        <f ca="1">VLOOKUP(CONCATENATE($F3097," ",$G3097),AllocFactorMatrix,(J$4+1),FALSE)*$E3103</f>
        <v>54.036216609646793</v>
      </c>
      <c r="K3097" s="5">
        <f ca="1">VLOOKUP(CONCATENATE($F3097," ",$G3097),AllocFactorMatrix,(K$4+1),FALSE)*$E3103</f>
        <v>197.9315645831291</v>
      </c>
      <c r="L3097" s="5">
        <f ca="1">VLOOKUP(CONCATENATE($F3097," ",$G3097),AllocFactorMatrix,(L$4+1),FALSE)*$E3103</f>
        <v>6.2301829172975829</v>
      </c>
      <c r="M3097" s="5">
        <f ca="1">VLOOKUP(CONCATENATE($F3097," ",$G3097),AllocFactorMatrix,(M$4+1),FALSE)*$E3103</f>
        <v>0.58424661844303716</v>
      </c>
      <c r="N3097" s="5">
        <f t="shared" ca="1" si="1548"/>
        <v>204.74599411886973</v>
      </c>
      <c r="O3097" s="5">
        <f ca="1">VLOOKUP(CONCATENATE($F3097," ",$G3097),AllocFactorMatrix,(O$4+1),FALSE)*$E3103</f>
        <v>150.4587794683851</v>
      </c>
      <c r="P3097" s="5">
        <f ca="1">VLOOKUP(CONCATENATE($F3097," ",$G3097),AllocFactorMatrix,(P$4+1),FALSE)*$E3103</f>
        <v>28.034854073241284</v>
      </c>
      <c r="Q3097" s="5">
        <f ca="1">VLOOKUP(CONCATENATE($F3097," ",$G3097),AllocFactorMatrix,(Q$4+1),FALSE)*$E3103</f>
        <v>12.668428546701431</v>
      </c>
      <c r="R3097" s="5">
        <f ca="1">VLOOKUP(CONCATENATE($F3097," ",$G3097),AllocFactorMatrix,(R$4+1),FALSE)*$E3103</f>
        <v>0.56968507086203424</v>
      </c>
      <c r="S3097" s="5">
        <f t="shared" ref="S3097:S3103" ca="1" si="1550">SUBTOTAL(9,O3097:R3097)</f>
        <v>191.73174715918984</v>
      </c>
      <c r="T3097" s="5">
        <f ca="1">VLOOKUP(CONCATENATE($F3097," ",$G3097),AllocFactorMatrix,(T$4+1),FALSE)*$E3103</f>
        <v>5.255910542735605</v>
      </c>
      <c r="U3097" s="5">
        <f ca="1">VLOOKUP(CONCATENATE($F3097," ",$G3097),AllocFactorMatrix,(U$4+1),FALSE)*$E3103</f>
        <v>86.01208052014357</v>
      </c>
      <c r="V3097" s="5">
        <f ca="1">VLOOKUP(CONCATENATE($F3097," ",$G3097),AllocFactorMatrix,(V$4+1),FALSE)*$E3103</f>
        <v>454.57626235459827</v>
      </c>
      <c r="W3097" s="5">
        <f ca="1">VLOOKUP(CONCATENATE($F3097," ",$G3097),AllocFactorMatrix,(W$4+1),FALSE)*$E3103</f>
        <v>82.08893871429278</v>
      </c>
      <c r="X3097" s="5">
        <f t="shared" ref="X3097:X3103" ca="1" si="1551">SUBTOTAL(9,T3097:W3097)</f>
        <v>627.93319213177028</v>
      </c>
      <c r="Y3097" s="5">
        <f ca="1">VLOOKUP(CONCATENATE($F3097," ",$G3097),AllocFactorMatrix,(Y$4+1),FALSE)*$E3103</f>
        <v>46.20565242667162</v>
      </c>
      <c r="Z3097" s="5">
        <f ca="1">VLOOKUP(CONCATENATE($F3097," ",$G3097),AllocFactorMatrix,(Z$4+1),FALSE)*$E3103</f>
        <v>0.77392701623775595</v>
      </c>
      <c r="AA3097" s="5">
        <f t="shared" ca="1" si="1549"/>
        <v>46.979579442909376</v>
      </c>
      <c r="AB3097" s="5">
        <f ca="1">VLOOKUP(CONCATENATE($F3097," ",$G3097),AllocFactorMatrix,(AB$4+1),FALSE)*$E3103</f>
        <v>0.59958694647366517</v>
      </c>
      <c r="AC3097" s="5">
        <f ca="1">VLOOKUP(CONCATENATE($F3097," ",$G3097),AllocFactorMatrix,(AC$4+1),FALSE)*$E3103</f>
        <v>0</v>
      </c>
      <c r="AD3097" s="5">
        <f ca="1">VLOOKUP(CONCATENATE($F3097," ",$G3097),AllocFactorMatrix,(AD$4+1),FALSE)*$E3103</f>
        <v>0</v>
      </c>
    </row>
    <row r="3098" spans="4:30" hidden="1" outlineLevel="1">
      <c r="D3098" s="7"/>
      <c r="E3098" s="51"/>
      <c r="F3098" s="52" t="str">
        <f>F3103</f>
        <v>LABOR_M</v>
      </c>
      <c r="G3098" s="55" t="str">
        <f>$G$10</f>
        <v>SUBTRAN</v>
      </c>
      <c r="H3098" s="4">
        <f t="shared" ca="1" si="1547"/>
        <v>488.11742406776835</v>
      </c>
      <c r="I3098" s="5">
        <f ca="1">VLOOKUP(CONCATENATE($F3098," ",$G3098),AllocFactorMatrix,(I$4+1),FALSE)*$E3103</f>
        <v>237.64847692668496</v>
      </c>
      <c r="J3098" s="5">
        <f ca="1">VLOOKUP(CONCATENATE($F3098," ",$G3098),AllocFactorMatrix,(J$4+1),FALSE)*$E3103</f>
        <v>11.469226377598853</v>
      </c>
      <c r="K3098" s="5">
        <f ca="1">VLOOKUP(CONCATENATE($F3098," ",$G3098),AllocFactorMatrix,(K$4+1),FALSE)*$E3103</f>
        <v>41.724484769485763</v>
      </c>
      <c r="L3098" s="5">
        <f ca="1">VLOOKUP(CONCATENATE($F3098," ",$G3098),AllocFactorMatrix,(L$4+1),FALSE)*$E3103</f>
        <v>1.2888300768792125</v>
      </c>
      <c r="M3098" s="5">
        <f ca="1">VLOOKUP(CONCATENATE($F3098," ",$G3098),AllocFactorMatrix,(M$4+1),FALSE)*$E3103</f>
        <v>0.16051696987793754</v>
      </c>
      <c r="N3098" s="5">
        <f t="shared" ca="1" si="1548"/>
        <v>43.173831816242917</v>
      </c>
      <c r="O3098" s="5">
        <f ca="1">VLOOKUP(CONCATENATE($F3098," ",$G3098),AllocFactorMatrix,(O$4+1),FALSE)*$E3103</f>
        <v>31.52350038932682</v>
      </c>
      <c r="P3098" s="5">
        <f ca="1">VLOOKUP(CONCATENATE($F3098," ",$G3098),AllocFactorMatrix,(P$4+1),FALSE)*$E3103</f>
        <v>5.8601819547553173</v>
      </c>
      <c r="Q3098" s="5">
        <f ca="1">VLOOKUP(CONCATENATE($F3098," ",$G3098),AllocFactorMatrix,(Q$4+1),FALSE)*$E3103</f>
        <v>3.4868780894079432</v>
      </c>
      <c r="R3098" s="5">
        <f ca="1">VLOOKUP(CONCATENATE($F3098," ",$G3098),AllocFactorMatrix,(R$4+1),FALSE)*$E3103</f>
        <v>0</v>
      </c>
      <c r="S3098" s="5">
        <f t="shared" ca="1" si="1550"/>
        <v>40.870560433490084</v>
      </c>
      <c r="T3098" s="5">
        <f ca="1">VLOOKUP(CONCATENATE($F3098," ",$G3098),AllocFactorMatrix,(T$4+1),FALSE)*$E3103</f>
        <v>1.1007465060734596</v>
      </c>
      <c r="U3098" s="5">
        <f ca="1">VLOOKUP(CONCATENATE($F3098," ",$G3098),AllocFactorMatrix,(U$4+1),FALSE)*$E3103</f>
        <v>18.019848769762866</v>
      </c>
      <c r="V3098" s="5">
        <f ca="1">VLOOKUP(CONCATENATE($F3098," ",$G3098),AllocFactorMatrix,(V$4+1),FALSE)*$E3103</f>
        <v>125.53857600856554</v>
      </c>
      <c r="W3098" s="5">
        <f ca="1">VLOOKUP(CONCATENATE($F3098," ",$G3098),AllocFactorMatrix,(W$4+1),FALSE)*$E3103</f>
        <v>0</v>
      </c>
      <c r="X3098" s="5">
        <f t="shared" ca="1" si="1551"/>
        <v>144.65917128440188</v>
      </c>
      <c r="Y3098" s="5">
        <f ca="1">VLOOKUP(CONCATENATE($F3098," ",$G3098),AllocFactorMatrix,(Y$4+1),FALSE)*$E3103</f>
        <v>9.487650055786963</v>
      </c>
      <c r="Z3098" s="5">
        <f ca="1">VLOOKUP(CONCATENATE($F3098," ",$G3098),AllocFactorMatrix,(Z$4+1),FALSE)*$E3103</f>
        <v>0.15815938419086548</v>
      </c>
      <c r="AA3098" s="5">
        <f t="shared" ca="1" si="1549"/>
        <v>9.6458094399778282</v>
      </c>
      <c r="AB3098" s="5">
        <f ca="1">VLOOKUP(CONCATENATE($F3098," ",$G3098),AllocFactorMatrix,(AB$4+1),FALSE)*$E3103</f>
        <v>0.12669464432121175</v>
      </c>
      <c r="AC3098" s="5">
        <f ca="1">VLOOKUP(CONCATENATE($F3098," ",$G3098),AllocFactorMatrix,(AC$4+1),FALSE)*$E3103</f>
        <v>0.43078887530463311</v>
      </c>
      <c r="AD3098" s="5">
        <f ca="1">VLOOKUP(CONCATENATE($F3098," ",$G3098),AllocFactorMatrix,(AD$4+1),FALSE)*$E3103</f>
        <v>9.2864269745959446E-2</v>
      </c>
    </row>
    <row r="3099" spans="4:30" hidden="1" outlineLevel="1">
      <c r="D3099" s="7"/>
      <c r="E3099" s="51"/>
      <c r="F3099" s="52" t="str">
        <f>F3103</f>
        <v>LABOR_M</v>
      </c>
      <c r="G3099" s="55" t="str">
        <f>$G$11</f>
        <v>DISTPRI</v>
      </c>
      <c r="H3099" s="4">
        <f t="shared" ca="1" si="1547"/>
        <v>312736.0908161205</v>
      </c>
      <c r="I3099" s="5">
        <f ca="1">VLOOKUP(CONCATENATE($F3099," ",$G3099),AllocFactorMatrix,(I$4+1),FALSE)*$E3103</f>
        <v>209014.86785161478</v>
      </c>
      <c r="J3099" s="5">
        <f ca="1">VLOOKUP(CONCATENATE($F3099," ",$G3099),AllocFactorMatrix,(J$4+1),FALSE)*$E3103</f>
        <v>9852.415229491884</v>
      </c>
      <c r="K3099" s="5">
        <f ca="1">VLOOKUP(CONCATENATE($F3099," ",$G3099),AllocFactorMatrix,(K$4+1),FALSE)*$E3103</f>
        <v>35774.72437412545</v>
      </c>
      <c r="L3099" s="5">
        <f ca="1">VLOOKUP(CONCATENATE($F3099," ",$G3099),AllocFactorMatrix,(L$4+1),FALSE)*$E3103</f>
        <v>1105.6251345615315</v>
      </c>
      <c r="M3099" s="5">
        <f ca="1">VLOOKUP(CONCATENATE($F3099," ",$G3099),AllocFactorMatrix,(M$4+1),FALSE)*$E3103</f>
        <v>0</v>
      </c>
      <c r="N3099" s="5">
        <f t="shared" ca="1" si="1548"/>
        <v>36880.349508686981</v>
      </c>
      <c r="O3099" s="5">
        <f ca="1">VLOOKUP(CONCATENATE($F3099," ",$G3099),AllocFactorMatrix,(O$4+1),FALSE)*$E3103</f>
        <v>26824.790393424308</v>
      </c>
      <c r="P3099" s="5">
        <f ca="1">VLOOKUP(CONCATENATE($F3099," ",$G3099),AllocFactorMatrix,(P$4+1),FALSE)*$E3103</f>
        <v>4996.1190159231883</v>
      </c>
      <c r="Q3099" s="5">
        <f ca="1">VLOOKUP(CONCATENATE($F3099," ",$G3099),AllocFactorMatrix,(Q$4+1),FALSE)*$E3103</f>
        <v>0</v>
      </c>
      <c r="R3099" s="5">
        <f ca="1">VLOOKUP(CONCATENATE($F3099," ",$G3099),AllocFactorMatrix,(R$4+1),FALSE)*$E3103</f>
        <v>0</v>
      </c>
      <c r="S3099" s="5">
        <f t="shared" ca="1" si="1550"/>
        <v>31820.909409347496</v>
      </c>
      <c r="T3099" s="5">
        <f ca="1">VLOOKUP(CONCATENATE($F3099," ",$G3099),AllocFactorMatrix,(T$4+1),FALSE)*$E3103</f>
        <v>956.28724666386609</v>
      </c>
      <c r="U3099" s="5">
        <f ca="1">VLOOKUP(CONCATENATE($F3099," ",$G3099),AllocFactorMatrix,(U$4+1),FALSE)*$E3103</f>
        <v>15422.749357819794</v>
      </c>
      <c r="V3099" s="5">
        <f ca="1">VLOOKUP(CONCATENATE($F3099," ",$G3099),AllocFactorMatrix,(V$4+1),FALSE)*$E3103</f>
        <v>0</v>
      </c>
      <c r="W3099" s="5">
        <f ca="1">VLOOKUP(CONCATENATE($F3099," ",$G3099),AllocFactorMatrix,(W$4+1),FALSE)*$E3103</f>
        <v>0</v>
      </c>
      <c r="X3099" s="5">
        <f t="shared" ca="1" si="1551"/>
        <v>16379.036604483659</v>
      </c>
      <c r="Y3099" s="5">
        <f ca="1">VLOOKUP(CONCATENATE($F3099," ",$G3099),AllocFactorMatrix,(Y$4+1),FALSE)*$E3103</f>
        <v>8088.9070533580989</v>
      </c>
      <c r="Z3099" s="5">
        <f ca="1">VLOOKUP(CONCATENATE($F3099," ",$G3099),AllocFactorMatrix,(Z$4+1),FALSE)*$E3103</f>
        <v>134.95463377948872</v>
      </c>
      <c r="AA3099" s="5">
        <f t="shared" ca="1" si="1549"/>
        <v>8223.8616871375871</v>
      </c>
      <c r="AB3099" s="5">
        <f ca="1">VLOOKUP(CONCATENATE($F3099," ",$G3099),AllocFactorMatrix,(AB$4+1),FALSE)*$E3103</f>
        <v>109.3358660644153</v>
      </c>
      <c r="AC3099" s="5">
        <f ca="1">VLOOKUP(CONCATENATE($F3099," ",$G3099),AllocFactorMatrix,(AC$4+1),FALSE)*$E3103</f>
        <v>374.5694871514284</v>
      </c>
      <c r="AD3099" s="5">
        <f ca="1">VLOOKUP(CONCATENATE($F3099," ",$G3099),AllocFactorMatrix,(AD$4+1),FALSE)*$E3103</f>
        <v>80.745172142243192</v>
      </c>
    </row>
    <row r="3100" spans="4:30" hidden="1" outlineLevel="1">
      <c r="D3100" s="7"/>
      <c r="E3100" s="51"/>
      <c r="F3100" s="52" t="str">
        <f>F3103</f>
        <v>LABOR_M</v>
      </c>
      <c r="G3100" s="55" t="str">
        <f>$G$12</f>
        <v>DISTSEC</v>
      </c>
      <c r="H3100" s="4">
        <f t="shared" ca="1" si="1547"/>
        <v>129070.03120927837</v>
      </c>
      <c r="I3100" s="5">
        <f ca="1">VLOOKUP(CONCATENATE($F3100," ",$G3100),AllocFactorMatrix,(I$4+1),FALSE)*$E3103</f>
        <v>96505.849693724856</v>
      </c>
      <c r="J3100" s="5">
        <f ca="1">VLOOKUP(CONCATENATE($F3100," ",$G3100),AllocFactorMatrix,(J$4+1),FALSE)*$E3103</f>
        <v>4652.5777710530219</v>
      </c>
      <c r="K3100" s="5">
        <f ca="1">VLOOKUP(CONCATENATE($F3100," ",$G3100),AllocFactorMatrix,(K$4+1),FALSE)*$E3103</f>
        <v>14038.76603856112</v>
      </c>
      <c r="L3100" s="5">
        <f ca="1">VLOOKUP(CONCATENATE($F3100," ",$G3100),AllocFactorMatrix,(L$4+1),FALSE)*$E3103</f>
        <v>0</v>
      </c>
      <c r="M3100" s="5">
        <f ca="1">VLOOKUP(CONCATENATE($F3100," ",$G3100),AllocFactorMatrix,(M$4+1),FALSE)*$E3103</f>
        <v>0</v>
      </c>
      <c r="N3100" s="5">
        <f t="shared" ca="1" si="1548"/>
        <v>14038.76603856112</v>
      </c>
      <c r="O3100" s="5">
        <f ca="1">VLOOKUP(CONCATENATE($F3100," ",$G3100),AllocFactorMatrix,(O$4+1),FALSE)*$E3103</f>
        <v>8945.5563619903132</v>
      </c>
      <c r="P3100" s="5">
        <f ca="1">VLOOKUP(CONCATENATE($F3100," ",$G3100),AllocFactorMatrix,(P$4+1),FALSE)*$E3103</f>
        <v>0</v>
      </c>
      <c r="Q3100" s="5">
        <f ca="1">VLOOKUP(CONCATENATE($F3100," ",$G3100),AllocFactorMatrix,(Q$4+1),FALSE)*$E3103</f>
        <v>0</v>
      </c>
      <c r="R3100" s="5">
        <f ca="1">VLOOKUP(CONCATENATE($F3100," ",$G3100),AllocFactorMatrix,(R$4+1),FALSE)*$E3103</f>
        <v>0</v>
      </c>
      <c r="S3100" s="5">
        <f t="shared" ca="1" si="1550"/>
        <v>8945.5563619903132</v>
      </c>
      <c r="T3100" s="5">
        <f ca="1">VLOOKUP(CONCATENATE($F3100," ",$G3100),AllocFactorMatrix,(T$4+1),FALSE)*$E3103</f>
        <v>241.86907744600572</v>
      </c>
      <c r="U3100" s="5">
        <f ca="1">VLOOKUP(CONCATENATE($F3100," ",$G3100),AllocFactorMatrix,(U$4+1),FALSE)*$E3103</f>
        <v>0</v>
      </c>
      <c r="V3100" s="5">
        <f ca="1">VLOOKUP(CONCATENATE($F3100," ",$G3100),AllocFactorMatrix,(V$4+1),FALSE)*$E3103</f>
        <v>0</v>
      </c>
      <c r="W3100" s="5">
        <f ca="1">VLOOKUP(CONCATENATE($F3100," ",$G3100),AllocFactorMatrix,(W$4+1),FALSE)*$E3103</f>
        <v>0</v>
      </c>
      <c r="X3100" s="5">
        <f t="shared" ca="1" si="1551"/>
        <v>241.86907744600572</v>
      </c>
      <c r="Y3100" s="5">
        <f ca="1">VLOOKUP(CONCATENATE($F3100," ",$G3100),AllocFactorMatrix,(Y$4+1),FALSE)*$E3103</f>
        <v>3299.5156216527166</v>
      </c>
      <c r="Z3100" s="5">
        <f ca="1">VLOOKUP(CONCATENATE($F3100," ",$G3100),AllocFactorMatrix,(Z$4+1),FALSE)*$E3103</f>
        <v>0</v>
      </c>
      <c r="AA3100" s="5">
        <f t="shared" ca="1" si="1549"/>
        <v>3299.5156216527166</v>
      </c>
      <c r="AB3100" s="5">
        <f ca="1">VLOOKUP(CONCATENATE($F3100," ",$G3100),AllocFactorMatrix,(AB$4+1),FALSE)*$E3103</f>
        <v>34.239179747347443</v>
      </c>
      <c r="AC3100" s="5">
        <f ca="1">VLOOKUP(CONCATENATE($F3100," ",$G3100),AllocFactorMatrix,(AC$4+1),FALSE)*$E3103</f>
        <v>1162.5518415753204</v>
      </c>
      <c r="AD3100" s="5">
        <f ca="1">VLOOKUP(CONCATENATE($F3100," ",$G3100),AllocFactorMatrix,(AD$4+1),FALSE)*$E3103</f>
        <v>189.10562352765746</v>
      </c>
    </row>
    <row r="3101" spans="4:30" hidden="1" outlineLevel="1">
      <c r="D3101" s="7"/>
      <c r="E3101" s="51"/>
      <c r="F3101" s="52" t="str">
        <f>F3103</f>
        <v>LABOR_M</v>
      </c>
      <c r="G3101" s="55" t="str">
        <f>$G$13</f>
        <v>ENERGY</v>
      </c>
      <c r="H3101" s="4">
        <f t="shared" ca="1" si="1547"/>
        <v>159886.75069959607</v>
      </c>
      <c r="I3101" s="5">
        <f ca="1">VLOOKUP(CONCATENATE($F3101," ",$G3101),AllocFactorMatrix,(I$4+1),FALSE)*$E3103</f>
        <v>59993.839993481801</v>
      </c>
      <c r="J3101" s="5">
        <f ca="1">VLOOKUP(CONCATENATE($F3101," ",$G3101),AllocFactorMatrix,(J$4+1),FALSE)*$E3103</f>
        <v>3887.9884994567369</v>
      </c>
      <c r="K3101" s="5">
        <f ca="1">VLOOKUP(CONCATENATE($F3101," ",$G3101),AllocFactorMatrix,(K$4+1),FALSE)*$E3103</f>
        <v>13044.622888136617</v>
      </c>
      <c r="L3101" s="5">
        <f ca="1">VLOOKUP(CONCATENATE($F3101," ",$G3101),AllocFactorMatrix,(L$4+1),FALSE)*$E3103</f>
        <v>414.58772972365978</v>
      </c>
      <c r="M3101" s="5">
        <f ca="1">VLOOKUP(CONCATENATE($F3101," ",$G3101),AllocFactorMatrix,(M$4+1),FALSE)*$E3103</f>
        <v>38.220142062910881</v>
      </c>
      <c r="N3101" s="5">
        <f t="shared" ca="1" si="1548"/>
        <v>13497.430759923189</v>
      </c>
      <c r="O3101" s="5">
        <f ca="1">VLOOKUP(CONCATENATE($F3101," ",$G3101),AllocFactorMatrix,(O$4+1),FALSE)*$E3103</f>
        <v>11892.964702113486</v>
      </c>
      <c r="P3101" s="5">
        <f ca="1">VLOOKUP(CONCATENATE($F3101," ",$G3101),AllocFactorMatrix,(P$4+1),FALSE)*$E3103</f>
        <v>2204.7268153194191</v>
      </c>
      <c r="Q3101" s="5">
        <f ca="1">VLOOKUP(CONCATENATE($F3101," ",$G3101),AllocFactorMatrix,(Q$4+1),FALSE)*$E3103</f>
        <v>1001.7714328547917</v>
      </c>
      <c r="R3101" s="5">
        <f ca="1">VLOOKUP(CONCATENATE($F3101," ",$G3101),AllocFactorMatrix,(R$4+1),FALSE)*$E3103</f>
        <v>46.416216005496103</v>
      </c>
      <c r="S3101" s="5">
        <f t="shared" ca="1" si="1550"/>
        <v>15145.879166293193</v>
      </c>
      <c r="T3101" s="5">
        <f ca="1">VLOOKUP(CONCATENATE($F3101," ",$G3101),AllocFactorMatrix,(T$4+1),FALSE)*$E3103</f>
        <v>455.76094450799576</v>
      </c>
      <c r="U3101" s="5">
        <f ca="1">VLOOKUP(CONCATENATE($F3101," ",$G3101),AllocFactorMatrix,(U$4+1),FALSE)*$E3103</f>
        <v>8002.4794193810767</v>
      </c>
      <c r="V3101" s="5">
        <f ca="1">VLOOKUP(CONCATENATE($F3101," ",$G3101),AllocFactorMatrix,(V$4+1),FALSE)*$E3103</f>
        <v>45434.75568292661</v>
      </c>
      <c r="W3101" s="5">
        <f ca="1">VLOOKUP(CONCATENATE($F3101," ",$G3101),AllocFactorMatrix,(W$4+1),FALSE)*$E3103</f>
        <v>8620.036538183831</v>
      </c>
      <c r="X3101" s="5">
        <f t="shared" ca="1" si="1551"/>
        <v>62513.032584999513</v>
      </c>
      <c r="Y3101" s="5">
        <f ca="1">VLOOKUP(CONCATENATE($F3101," ",$G3101),AllocFactorMatrix,(Y$4+1),FALSE)*$E3103</f>
        <v>3222.1626330222916</v>
      </c>
      <c r="Z3101" s="5">
        <f ca="1">VLOOKUP(CONCATENATE($F3101," ",$G3101),AllocFactorMatrix,(Z$4+1),FALSE)*$E3103</f>
        <v>52.451671040608858</v>
      </c>
      <c r="AA3101" s="5">
        <f t="shared" ca="1" si="1549"/>
        <v>3274.6143040629004</v>
      </c>
      <c r="AB3101" s="5">
        <f ca="1">VLOOKUP(CONCATENATE($F3101," ",$G3101),AllocFactorMatrix,(AB$4+1),FALSE)*$E3103</f>
        <v>58.505619813170654</v>
      </c>
      <c r="AC3101" s="5">
        <f ca="1">VLOOKUP(CONCATENATE($F3101," ",$G3101),AllocFactorMatrix,(AC$4+1),FALSE)*$E3103</f>
        <v>1265.1056846808224</v>
      </c>
      <c r="AD3101" s="5">
        <f ca="1">VLOOKUP(CONCATENATE($F3101," ",$G3101),AllocFactorMatrix,(AD$4+1),FALSE)*$E3103</f>
        <v>250.35408688471108</v>
      </c>
    </row>
    <row r="3102" spans="4:30" hidden="1" outlineLevel="1">
      <c r="D3102" s="7"/>
      <c r="E3102" s="51"/>
      <c r="F3102" s="52" t="str">
        <f>F3103</f>
        <v>LABOR_M</v>
      </c>
      <c r="G3102" s="55" t="str">
        <f>$G$14</f>
        <v>CUSTOMER</v>
      </c>
      <c r="H3102" s="4">
        <f t="shared" ca="1" si="1547"/>
        <v>120512.29624892879</v>
      </c>
      <c r="I3102" s="5">
        <f ca="1">VLOOKUP(CONCATENATE($F3102," ",$G3102),AllocFactorMatrix,(I$4+1),FALSE)*$E3103</f>
        <v>86106.155257791761</v>
      </c>
      <c r="J3102" s="5">
        <f ca="1">VLOOKUP(CONCATENATE($F3102," ",$G3102),AllocFactorMatrix,(J$4+1),FALSE)*$E3103</f>
        <v>14735.598482026293</v>
      </c>
      <c r="K3102" s="5">
        <f ca="1">VLOOKUP(CONCATENATE($F3102," ",$G3102),AllocFactorMatrix,(K$4+1),FALSE)*$E3103</f>
        <v>4243.0581634474329</v>
      </c>
      <c r="L3102" s="5">
        <f ca="1">VLOOKUP(CONCATENATE($F3102," ",$G3102),AllocFactorMatrix,(L$4+1),FALSE)*$E3103</f>
        <v>709.2819803404393</v>
      </c>
      <c r="M3102" s="5">
        <f ca="1">VLOOKUP(CONCATENATE($F3102," ",$G3102),AllocFactorMatrix,(M$4+1),FALSE)*$E3103</f>
        <v>112.06315154638172</v>
      </c>
      <c r="N3102" s="5">
        <f t="shared" ca="1" si="1548"/>
        <v>5064.4032953342539</v>
      </c>
      <c r="O3102" s="5">
        <f ca="1">VLOOKUP(CONCATENATE($F3102," ",$G3102),AllocFactorMatrix,(O$4+1),FALSE)*$E3103</f>
        <v>791.76456834623696</v>
      </c>
      <c r="P3102" s="5">
        <f ca="1">VLOOKUP(CONCATENATE($F3102," ",$G3102),AllocFactorMatrix,(P$4+1),FALSE)*$E3103</f>
        <v>203.34707455104061</v>
      </c>
      <c r="Q3102" s="5">
        <f ca="1">VLOOKUP(CONCATENATE($F3102," ",$G3102),AllocFactorMatrix,(Q$4+1),FALSE)*$E3103</f>
        <v>388.93948874367697</v>
      </c>
      <c r="R3102" s="5">
        <f ca="1">VLOOKUP(CONCATENATE($F3102," ",$G3102),AllocFactorMatrix,(R$4+1),FALSE)*$E3103</f>
        <v>67.883425064237926</v>
      </c>
      <c r="S3102" s="5">
        <f t="shared" ca="1" si="1550"/>
        <v>1451.9345567051923</v>
      </c>
      <c r="T3102" s="5">
        <f ca="1">VLOOKUP(CONCATENATE($F3102," ",$G3102),AllocFactorMatrix,(T$4+1),FALSE)*$E3103</f>
        <v>5.506526145197479</v>
      </c>
      <c r="U3102" s="5">
        <f ca="1">VLOOKUP(CONCATENATE($F3102," ",$G3102),AllocFactorMatrix,(U$4+1),FALSE)*$E3103</f>
        <v>121.05880984981509</v>
      </c>
      <c r="V3102" s="5">
        <f ca="1">VLOOKUP(CONCATENATE($F3102," ",$G3102),AllocFactorMatrix,(V$4+1),FALSE)*$E3103</f>
        <v>572.27720682461131</v>
      </c>
      <c r="W3102" s="5">
        <f ca="1">VLOOKUP(CONCATENATE($F3102," ",$G3102),AllocFactorMatrix,(W$4+1),FALSE)*$E3103</f>
        <v>101.86306191514726</v>
      </c>
      <c r="X3102" s="5">
        <f t="shared" ca="1" si="1551"/>
        <v>800.7056047347711</v>
      </c>
      <c r="Y3102" s="5">
        <f ca="1">VLOOKUP(CONCATENATE($F3102," ",$G3102),AllocFactorMatrix,(Y$4+1),FALSE)*$E3103</f>
        <v>216.70758205606163</v>
      </c>
      <c r="Z3102" s="5">
        <f ca="1">VLOOKUP(CONCATENATE($F3102," ",$G3102),AllocFactorMatrix,(Z$4+1),FALSE)*$E3103</f>
        <v>3.4332436455927837</v>
      </c>
      <c r="AA3102" s="5">
        <f t="shared" ca="1" si="1549"/>
        <v>220.14082570165442</v>
      </c>
      <c r="AB3102" s="5">
        <f ca="1">VLOOKUP(CONCATENATE($F3102," ",$G3102),AllocFactorMatrix,(AB$4+1),FALSE)*$E3103</f>
        <v>6.1750690407005688</v>
      </c>
      <c r="AC3102" s="5">
        <f ca="1">VLOOKUP(CONCATENATE($F3102," ",$G3102),AllocFactorMatrix,(AC$4+1),FALSE)*$E3103</f>
        <v>9503.6297406178201</v>
      </c>
      <c r="AD3102" s="5">
        <f ca="1">VLOOKUP(CONCATENATE($F3102," ",$G3102),AllocFactorMatrix,(AD$4+1),FALSE)*$E3103</f>
        <v>2623.5534169763482</v>
      </c>
    </row>
    <row r="3103" spans="4:30" collapsed="1">
      <c r="D3103" s="7" t="s">
        <v>261</v>
      </c>
      <c r="E3103" s="40">
        <v>1332259</v>
      </c>
      <c r="F3103" s="10" t="s">
        <v>70</v>
      </c>
      <c r="G3103" s="55" t="str">
        <f>$G$15</f>
        <v>TOTAL</v>
      </c>
      <c r="H3103" s="4">
        <f t="shared" ca="1" si="1547"/>
        <v>1332259.0000000005</v>
      </c>
      <c r="I3103" s="5">
        <f ca="1">VLOOKUP(CONCATENATE($F3103," ",$G3103),AllocFactorMatrix,(I$4+1),FALSE)*$E3103</f>
        <v>752120.06335961167</v>
      </c>
      <c r="J3103" s="5">
        <f ca="1">VLOOKUP(CONCATENATE($F3103," ",$G3103),AllocFactorMatrix,(J$4+1),FALSE)*$E3103</f>
        <v>47983.058044834135</v>
      </c>
      <c r="K3103" s="5">
        <f ca="1">VLOOKUP(CONCATENATE($F3103," ",$G3103),AllocFactorMatrix,(K$4+1),FALSE)*$E3103</f>
        <v>121511.98665238584</v>
      </c>
      <c r="L3103" s="5">
        <f ca="1">VLOOKUP(CONCATENATE($F3103," ",$G3103),AllocFactorMatrix,(L$4+1),FALSE)*$E3103</f>
        <v>3942.129618147143</v>
      </c>
      <c r="M3103" s="5">
        <f ca="1">VLOOKUP(CONCATENATE($F3103," ",$G3103),AllocFactorMatrix,(M$4+1),FALSE)*$E3103</f>
        <v>310.92835713521799</v>
      </c>
      <c r="N3103" s="5">
        <f t="shared" ca="1" si="1548"/>
        <v>125765.04462766819</v>
      </c>
      <c r="O3103" s="5">
        <f ca="1">VLOOKUP(CONCATENATE($F3103," ",$G3103),AllocFactorMatrix,(O$4+1),FALSE)*$E3103</f>
        <v>89815.566158039466</v>
      </c>
      <c r="P3103" s="5">
        <f ca="1">VLOOKUP(CONCATENATE($F3103," ",$G3103),AllocFactorMatrix,(P$4+1),FALSE)*$E3103</f>
        <v>15110.843647219559</v>
      </c>
      <c r="Q3103" s="5">
        <f ca="1">VLOOKUP(CONCATENATE($F3103," ",$G3103),AllocFactorMatrix,(Q$4+1),FALSE)*$E3103</f>
        <v>4874.0416647889779</v>
      </c>
      <c r="R3103" s="5">
        <f ca="1">VLOOKUP(CONCATENATE($F3103," ",$G3103),AllocFactorMatrix,(R$4+1),FALSE)*$E3103</f>
        <v>270.78432988262642</v>
      </c>
      <c r="S3103" s="5">
        <f t="shared" ca="1" si="1550"/>
        <v>110071.23579993063</v>
      </c>
      <c r="T3103" s="5">
        <f ca="1">VLOOKUP(CONCATENATE($F3103," ",$G3103),AllocFactorMatrix,(T$4+1),FALSE)*$E3103</f>
        <v>3104.2512032015629</v>
      </c>
      <c r="U3103" s="5">
        <f ca="1">VLOOKUP(CONCATENATE($F3103," ",$G3103),AllocFactorMatrix,(U$4+1),FALSE)*$E3103</f>
        <v>47190.648273535218</v>
      </c>
      <c r="V3103" s="5">
        <f ca="1">VLOOKUP(CONCATENATE($F3103," ",$G3103),AllocFactorMatrix,(V$4+1),FALSE)*$E3103</f>
        <v>170998.44665650051</v>
      </c>
      <c r="W3103" s="5">
        <f ca="1">VLOOKUP(CONCATENATE($F3103," ",$G3103),AllocFactorMatrix,(W$4+1),FALSE)*$E3103</f>
        <v>31270.60709957574</v>
      </c>
      <c r="X3103" s="5">
        <f t="shared" ca="1" si="1551"/>
        <v>252563.95323281304</v>
      </c>
      <c r="Y3103" s="5">
        <f ca="1">VLOOKUP(CONCATENATE($F3103," ",$G3103),AllocFactorMatrix,(Y$4+1),FALSE)*$E3103</f>
        <v>27528.840611937576</v>
      </c>
      <c r="Z3103" s="5">
        <f ca="1">VLOOKUP(CONCATENATE($F3103," ",$G3103),AllocFactorMatrix,(Z$4+1),FALSE)*$E3103</f>
        <v>403.5848625678347</v>
      </c>
      <c r="AA3103" s="5">
        <f t="shared" ca="1" si="1549"/>
        <v>27932.42547450541</v>
      </c>
      <c r="AB3103" s="5">
        <f ca="1">VLOOKUP(CONCATENATE($F3103," ",$G3103),AllocFactorMatrix,(AB$4+1),FALSE)*$E3103</f>
        <v>373.0807539355738</v>
      </c>
      <c r="AC3103" s="5">
        <f ca="1">VLOOKUP(CONCATENATE($F3103," ",$G3103),AllocFactorMatrix,(AC$4+1),FALSE)*$E3103</f>
        <v>12306.287542900696</v>
      </c>
      <c r="AD3103" s="5">
        <f ca="1">VLOOKUP(CONCATENATE($F3103," ",$G3103),AllocFactorMatrix,(AD$4+1),FALSE)*$E3103</f>
        <v>3143.8511638007058</v>
      </c>
    </row>
    <row r="3104" spans="4:30" hidden="1" outlineLevel="1">
      <c r="D3104" s="7"/>
      <c r="E3104" s="51"/>
      <c r="F3104" s="52" t="str">
        <f>F3111</f>
        <v>RB_GUP</v>
      </c>
      <c r="G3104" s="55" t="str">
        <f>$G$8</f>
        <v>PRODUCTION</v>
      </c>
      <c r="H3104" s="4">
        <f t="shared" ref="H3104:H3111" ca="1" si="1552">SUBTOTAL(9,I3104:AD3104)</f>
        <v>-20152.501416808438</v>
      </c>
      <c r="I3104" s="5">
        <f ca="1">VLOOKUP(CONCATENATE($F3104," ",$G3104),AllocFactorMatrix,(I$4+1),FALSE)*$E3111</f>
        <v>-9926.7794130784223</v>
      </c>
      <c r="J3104" s="5">
        <f ca="1">VLOOKUP(CONCATENATE($F3104," ",$G3104),AllocFactorMatrix,(J$4+1),FALSE)*$E3111</f>
        <v>-490.71617699470602</v>
      </c>
      <c r="K3104" s="5">
        <f ca="1">VLOOKUP(CONCATENATE($F3104," ",$G3104),AllocFactorMatrix,(K$4+1),FALSE)*$E3111</f>
        <v>-1797.4652330021586</v>
      </c>
      <c r="L3104" s="5">
        <f ca="1">VLOOKUP(CONCATENATE($F3104," ",$G3104),AllocFactorMatrix,(L$4+1),FALSE)*$E3111</f>
        <v>-56.577823818409215</v>
      </c>
      <c r="M3104" s="5">
        <f ca="1">VLOOKUP(CONCATENATE($F3104," ",$G3104),AllocFactorMatrix,(M$4+1),FALSE)*$E3111</f>
        <v>-5.3056872781368805</v>
      </c>
      <c r="N3104" s="5">
        <f t="shared" ref="N3104:N3111" ca="1" si="1553">SUBTOTAL(9,K3104:M3104)</f>
        <v>-1859.3487440987046</v>
      </c>
      <c r="O3104" s="5">
        <f ca="1">VLOOKUP(CONCATENATE($F3104," ",$G3104),AllocFactorMatrix,(O$4+1),FALSE)*$E3111</f>
        <v>-1366.3531921447398</v>
      </c>
      <c r="P3104" s="5">
        <f ca="1">VLOOKUP(CONCATENATE($F3104," ",$G3104),AllocFactorMatrix,(P$4+1),FALSE)*$E3111</f>
        <v>-254.5914069596322</v>
      </c>
      <c r="Q3104" s="5">
        <f ca="1">VLOOKUP(CONCATENATE($F3104," ",$G3104),AllocFactorMatrix,(Q$4+1),FALSE)*$E3111</f>
        <v>-115.04511631293796</v>
      </c>
      <c r="R3104" s="5">
        <f ca="1">VLOOKUP(CONCATENATE($F3104," ",$G3104),AllocFactorMatrix,(R$4+1),FALSE)*$E3111</f>
        <v>-5.1734502821292701</v>
      </c>
      <c r="S3104" s="5">
        <f ca="1">SUBTOTAL(9,O3104:R3104)</f>
        <v>-1741.1631656994393</v>
      </c>
      <c r="T3104" s="5">
        <f ca="1">VLOOKUP(CONCATENATE($F3104," ",$G3104),AllocFactorMatrix,(T$4+1),FALSE)*$E3111</f>
        <v>-47.730216695018271</v>
      </c>
      <c r="U3104" s="5">
        <f ca="1">VLOOKUP(CONCATENATE($F3104," ",$G3104),AllocFactorMatrix,(U$4+1),FALSE)*$E3111</f>
        <v>-781.09686385168936</v>
      </c>
      <c r="V3104" s="5">
        <f ca="1">VLOOKUP(CONCATENATE($F3104," ",$G3104),AllocFactorMatrix,(V$4+1),FALSE)*$E3111</f>
        <v>-4128.1188730627719</v>
      </c>
      <c r="W3104" s="5">
        <f ca="1">VLOOKUP(CONCATENATE($F3104," ",$G3104),AllocFactorMatrix,(W$4+1),FALSE)*$E3111</f>
        <v>-745.46984794340835</v>
      </c>
      <c r="X3104" s="5">
        <f ca="1">SUBTOTAL(9,T3104:W3104)</f>
        <v>-5702.4158015528874</v>
      </c>
      <c r="Y3104" s="5">
        <f ca="1">VLOOKUP(CONCATENATE($F3104," ",$G3104),AllocFactorMatrix,(Y$4+1),FALSE)*$E3111</f>
        <v>-419.60489717769423</v>
      </c>
      <c r="Z3104" s="5">
        <f ca="1">VLOOKUP(CONCATENATE($F3104," ",$G3104),AllocFactorMatrix,(Z$4+1),FALSE)*$E3111</f>
        <v>-7.0282216355856351</v>
      </c>
      <c r="AA3104" s="5">
        <f t="shared" ref="AA3104:AA3111" ca="1" si="1554">SUBTOTAL(9,Y3104:Z3104)</f>
        <v>-426.63311881327985</v>
      </c>
      <c r="AB3104" s="5">
        <f ca="1">VLOOKUP(CONCATENATE($F3104," ",$G3104),AllocFactorMatrix,(AB$4+1),FALSE)*$E3111</f>
        <v>-5.4449965710027088</v>
      </c>
      <c r="AC3104" s="5">
        <f ca="1">VLOOKUP(CONCATENATE($F3104," ",$G3104),AllocFactorMatrix,(AC$4+1),FALSE)*$E3111</f>
        <v>0</v>
      </c>
      <c r="AD3104" s="5">
        <f ca="1">VLOOKUP(CONCATENATE($F3104," ",$G3104),AllocFactorMatrix,(AD$4+1),FALSE)*$E3111</f>
        <v>0</v>
      </c>
    </row>
    <row r="3105" spans="1:30" hidden="1" outlineLevel="1">
      <c r="D3105" s="7"/>
      <c r="E3105" s="51"/>
      <c r="F3105" s="52" t="str">
        <f>F3111</f>
        <v>RB_GUP</v>
      </c>
      <c r="G3105" s="55" t="str">
        <f>$G$9</f>
        <v>BULKTRAN</v>
      </c>
      <c r="H3105" s="4">
        <f t="shared" ca="1" si="1552"/>
        <v>-10681.269453194311</v>
      </c>
      <c r="I3105" s="5">
        <f ca="1">VLOOKUP(CONCATENATE($F3105," ",$G3105),AllocFactorMatrix,(I$4+1),FALSE)*$E3111</f>
        <v>-5261.4116491303939</v>
      </c>
      <c r="J3105" s="5">
        <f ca="1">VLOOKUP(CONCATENATE($F3105," ",$G3105),AllocFactorMatrix,(J$4+1),FALSE)*$E3111</f>
        <v>-260.09037801878696</v>
      </c>
      <c r="K3105" s="5">
        <f ca="1">VLOOKUP(CONCATENATE($F3105," ",$G3105),AllocFactorMatrix,(K$4+1),FALSE)*$E3111</f>
        <v>-952.69614869901011</v>
      </c>
      <c r="L3105" s="5">
        <f ca="1">VLOOKUP(CONCATENATE($F3105," ",$G3105),AllocFactorMatrix,(L$4+1),FALSE)*$E3111</f>
        <v>-29.987492310792788</v>
      </c>
      <c r="M3105" s="5">
        <f ca="1">VLOOKUP(CONCATENATE($F3105," ",$G3105),AllocFactorMatrix,(M$4+1),FALSE)*$E3111</f>
        <v>-2.8121310739567846</v>
      </c>
      <c r="N3105" s="5">
        <f t="shared" ca="1" si="1553"/>
        <v>-985.49577208375968</v>
      </c>
      <c r="O3105" s="5">
        <f ca="1">VLOOKUP(CONCATENATE($F3105," ",$G3105),AllocFactorMatrix,(O$4+1),FALSE)*$E3111</f>
        <v>-724.19727515104</v>
      </c>
      <c r="P3105" s="5">
        <f ca="1">VLOOKUP(CONCATENATE($F3105," ",$G3105),AllocFactorMatrix,(P$4+1),FALSE)*$E3111</f>
        <v>-134.93905108651006</v>
      </c>
      <c r="Q3105" s="5">
        <f ca="1">VLOOKUP(CONCATENATE($F3105," ",$G3105),AllocFactorMatrix,(Q$4+1),FALSE)*$E3111</f>
        <v>-60.976444620797906</v>
      </c>
      <c r="R3105" s="5">
        <f ca="1">VLOOKUP(CONCATENATE($F3105," ",$G3105),AllocFactorMatrix,(R$4+1),FALSE)*$E3111</f>
        <v>-2.7420425545802178</v>
      </c>
      <c r="S3105" s="5">
        <f t="shared" ref="S3105:S3111" ca="1" si="1555">SUBTOTAL(9,O3105:R3105)</f>
        <v>-922.85481341292814</v>
      </c>
      <c r="T3105" s="5">
        <f ca="1">VLOOKUP(CONCATENATE($F3105," ",$G3105),AllocFactorMatrix,(T$4+1),FALSE)*$E3111</f>
        <v>-25.298065735582714</v>
      </c>
      <c r="U3105" s="5">
        <f ca="1">VLOOKUP(CONCATENATE($F3105," ",$G3105),AllocFactorMatrix,(U$4+1),FALSE)*$E3111</f>
        <v>-413.99853543174817</v>
      </c>
      <c r="V3105" s="5">
        <f ca="1">VLOOKUP(CONCATENATE($F3105," ",$G3105),AllocFactorMatrix,(V$4+1),FALSE)*$E3111</f>
        <v>-2187.9938924715088</v>
      </c>
      <c r="W3105" s="5">
        <f ca="1">VLOOKUP(CONCATENATE($F3105," ",$G3105),AllocFactorMatrix,(W$4+1),FALSE)*$E3111</f>
        <v>-395.11543259210794</v>
      </c>
      <c r="X3105" s="5">
        <f t="shared" ref="X3105:X3111" ca="1" si="1556">SUBTOTAL(9,T3105:W3105)</f>
        <v>-3022.4059262309474</v>
      </c>
      <c r="Y3105" s="5">
        <f ca="1">VLOOKUP(CONCATENATE($F3105," ",$G3105),AllocFactorMatrix,(Y$4+1),FALSE)*$E3111</f>
        <v>-222.39983404227181</v>
      </c>
      <c r="Z3105" s="5">
        <f ca="1">VLOOKUP(CONCATENATE($F3105," ",$G3105),AllocFactorMatrix,(Z$4+1),FALSE)*$E3111</f>
        <v>-3.7251122088420678</v>
      </c>
      <c r="AA3105" s="5">
        <f t="shared" ca="1" si="1554"/>
        <v>-226.12494625111387</v>
      </c>
      <c r="AB3105" s="5">
        <f ca="1">VLOOKUP(CONCATENATE($F3105," ",$G3105),AllocFactorMatrix,(AB$4+1),FALSE)*$E3111</f>
        <v>-2.885968066380602</v>
      </c>
      <c r="AC3105" s="5">
        <f ca="1">VLOOKUP(CONCATENATE($F3105," ",$G3105),AllocFactorMatrix,(AC$4+1),FALSE)*$E3111</f>
        <v>0</v>
      </c>
      <c r="AD3105" s="5">
        <f ca="1">VLOOKUP(CONCATENATE($F3105," ",$G3105),AllocFactorMatrix,(AD$4+1),FALSE)*$E3111</f>
        <v>0</v>
      </c>
    </row>
    <row r="3106" spans="1:30" hidden="1" outlineLevel="1">
      <c r="D3106" s="7"/>
      <c r="E3106" s="51"/>
      <c r="F3106" s="52" t="str">
        <f>F3111</f>
        <v>RB_GUP</v>
      </c>
      <c r="G3106" s="55" t="str">
        <f>$G$10</f>
        <v>SUBTRAN</v>
      </c>
      <c r="H3106" s="4">
        <f t="shared" ca="1" si="1552"/>
        <v>-2346.3542322368103</v>
      </c>
      <c r="I3106" s="5">
        <f ca="1">VLOOKUP(CONCATENATE($F3106," ",$G3106),AllocFactorMatrix,(I$4+1),FALSE)*$E3111</f>
        <v>-1142.3634603630601</v>
      </c>
      <c r="J3106" s="5">
        <f ca="1">VLOOKUP(CONCATENATE($F3106," ",$G3106),AllocFactorMatrix,(J$4+1),FALSE)*$E3111</f>
        <v>-55.131954985948063</v>
      </c>
      <c r="K3106" s="5">
        <f ca="1">VLOOKUP(CONCATENATE($F3106," ",$G3106),AllocFactorMatrix,(K$4+1),FALSE)*$E3111</f>
        <v>-200.56735654081288</v>
      </c>
      <c r="L3106" s="5">
        <f ca="1">VLOOKUP(CONCATENATE($F3106," ",$G3106),AllocFactorMatrix,(L$4+1),FALSE)*$E3111</f>
        <v>-6.1953369341303954</v>
      </c>
      <c r="M3106" s="5">
        <f ca="1">VLOOKUP(CONCATENATE($F3106," ",$G3106),AllocFactorMatrix,(M$4+1),FALSE)*$E3111</f>
        <v>-0.77159645005140698</v>
      </c>
      <c r="N3106" s="5">
        <f t="shared" ca="1" si="1553"/>
        <v>-207.53428992499468</v>
      </c>
      <c r="O3106" s="5">
        <f ca="1">VLOOKUP(CONCATENATE($F3106," ",$G3106),AllocFactorMatrix,(O$4+1),FALSE)*$E3111</f>
        <v>-151.53177269727342</v>
      </c>
      <c r="P3106" s="5">
        <f ca="1">VLOOKUP(CONCATENATE($F3106," ",$G3106),AllocFactorMatrix,(P$4+1),FALSE)*$E3111</f>
        <v>-28.169579804446638</v>
      </c>
      <c r="Q3106" s="5">
        <f ca="1">VLOOKUP(CONCATENATE($F3106," ",$G3106),AllocFactorMatrix,(Q$4+1),FALSE)*$E3111</f>
        <v>-16.761235635055403</v>
      </c>
      <c r="R3106" s="5">
        <f ca="1">VLOOKUP(CONCATENATE($F3106," ",$G3106),AllocFactorMatrix,(R$4+1),FALSE)*$E3111</f>
        <v>0</v>
      </c>
      <c r="S3106" s="5">
        <f t="shared" ca="1" si="1555"/>
        <v>-196.46258813677548</v>
      </c>
      <c r="T3106" s="5">
        <f ca="1">VLOOKUP(CONCATENATE($F3106," ",$G3106),AllocFactorMatrix,(T$4+1),FALSE)*$E3111</f>
        <v>-5.291229314499466</v>
      </c>
      <c r="U3106" s="5">
        <f ca="1">VLOOKUP(CONCATENATE($F3106," ",$G3106),AllocFactorMatrix,(U$4+1),FALSE)*$E3111</f>
        <v>-86.620444877481475</v>
      </c>
      <c r="V3106" s="5">
        <f ca="1">VLOOKUP(CONCATENATE($F3106," ",$G3106),AllocFactorMatrix,(V$4+1),FALSE)*$E3111</f>
        <v>-603.45719001783664</v>
      </c>
      <c r="W3106" s="5">
        <f ca="1">VLOOKUP(CONCATENATE($F3106," ",$G3106),AllocFactorMatrix,(W$4+1),FALSE)*$E3111</f>
        <v>0</v>
      </c>
      <c r="X3106" s="5">
        <f t="shared" ca="1" si="1556"/>
        <v>-695.36886420981762</v>
      </c>
      <c r="Y3106" s="5">
        <f ca="1">VLOOKUP(CONCATENATE($F3106," ",$G3106),AllocFactorMatrix,(Y$4+1),FALSE)*$E3111</f>
        <v>-45.606624071848053</v>
      </c>
      <c r="Z3106" s="5">
        <f ca="1">VLOOKUP(CONCATENATE($F3106," ",$G3106),AllocFactorMatrix,(Z$4+1),FALSE)*$E3111</f>
        <v>-0.76026366232048936</v>
      </c>
      <c r="AA3106" s="5">
        <f t="shared" ca="1" si="1554"/>
        <v>-46.366887734168543</v>
      </c>
      <c r="AB3106" s="5">
        <f ca="1">VLOOKUP(CONCATENATE($F3106," ",$G3106),AllocFactorMatrix,(AB$4+1),FALSE)*$E3111</f>
        <v>-0.60901434828423717</v>
      </c>
      <c r="AC3106" s="5">
        <f ca="1">VLOOKUP(CONCATENATE($F3106," ",$G3106),AllocFactorMatrix,(AC$4+1),FALSE)*$E3111</f>
        <v>-2.0707789784435726</v>
      </c>
      <c r="AD3106" s="5">
        <f ca="1">VLOOKUP(CONCATENATE($F3106," ",$G3106),AllocFactorMatrix,(AD$4+1),FALSE)*$E3111</f>
        <v>-0.44639355531746266</v>
      </c>
    </row>
    <row r="3107" spans="1:30" hidden="1" outlineLevel="1">
      <c r="D3107" s="7"/>
      <c r="E3107" s="51"/>
      <c r="F3107" s="52" t="str">
        <f>F3111</f>
        <v>RB_GUP</v>
      </c>
      <c r="G3107" s="55" t="str">
        <f>$G$11</f>
        <v>DISTPRI</v>
      </c>
      <c r="H3107" s="4">
        <f t="shared" ca="1" si="1552"/>
        <v>-10765.81785609956</v>
      </c>
      <c r="I3107" s="5">
        <f ca="1">VLOOKUP(CONCATENATE($F3107," ",$G3107),AllocFactorMatrix,(I$4+1),FALSE)*$E3111</f>
        <v>-7195.2552410404869</v>
      </c>
      <c r="J3107" s="5">
        <f ca="1">VLOOKUP(CONCATENATE($F3107," ",$G3107),AllocFactorMatrix,(J$4+1),FALSE)*$E3111</f>
        <v>-339.16554858305932</v>
      </c>
      <c r="K3107" s="5">
        <f ca="1">VLOOKUP(CONCATENATE($F3107," ",$G3107),AllocFactorMatrix,(K$4+1),FALSE)*$E3111</f>
        <v>-1231.530922634872</v>
      </c>
      <c r="L3107" s="5">
        <f ca="1">VLOOKUP(CONCATENATE($F3107," ",$G3107),AllocFactorMatrix,(L$4+1),FALSE)*$E3111</f>
        <v>-38.060713698738397</v>
      </c>
      <c r="M3107" s="5">
        <f ca="1">VLOOKUP(CONCATENATE($F3107," ",$G3107),AllocFactorMatrix,(M$4+1),FALSE)*$E3111</f>
        <v>0</v>
      </c>
      <c r="N3107" s="5">
        <f t="shared" ca="1" si="1553"/>
        <v>-1269.5916363336105</v>
      </c>
      <c r="O3107" s="5">
        <f ca="1">VLOOKUP(CONCATENATE($F3107," ",$G3107),AllocFactorMatrix,(O$4+1),FALSE)*$E3111</f>
        <v>-923.43293877602321</v>
      </c>
      <c r="P3107" s="5">
        <f ca="1">VLOOKUP(CONCATENATE($F3107," ",$G3107),AllocFactorMatrix,(P$4+1),FALSE)*$E3111</f>
        <v>-171.98944698854649</v>
      </c>
      <c r="Q3107" s="5">
        <f ca="1">VLOOKUP(CONCATENATE($F3107," ",$G3107),AllocFactorMatrix,(Q$4+1),FALSE)*$E3111</f>
        <v>0</v>
      </c>
      <c r="R3107" s="5">
        <f ca="1">VLOOKUP(CONCATENATE($F3107," ",$G3107),AllocFactorMatrix,(R$4+1),FALSE)*$E3111</f>
        <v>0</v>
      </c>
      <c r="S3107" s="5">
        <f t="shared" ca="1" si="1555"/>
        <v>-1095.4223857645698</v>
      </c>
      <c r="T3107" s="5">
        <f ca="1">VLOOKUP(CONCATENATE($F3107," ",$G3107),AllocFactorMatrix,(T$4+1),FALSE)*$E3111</f>
        <v>-32.919815198903329</v>
      </c>
      <c r="U3107" s="5">
        <f ca="1">VLOOKUP(CONCATENATE($F3107," ",$G3107),AllocFactorMatrix,(U$4+1),FALSE)*$E3111</f>
        <v>-530.92212668281411</v>
      </c>
      <c r="V3107" s="5">
        <f ca="1">VLOOKUP(CONCATENATE($F3107," ",$G3107),AllocFactorMatrix,(V$4+1),FALSE)*$E3111</f>
        <v>0</v>
      </c>
      <c r="W3107" s="5">
        <f ca="1">VLOOKUP(CONCATENATE($F3107," ",$G3107),AllocFactorMatrix,(W$4+1),FALSE)*$E3111</f>
        <v>0</v>
      </c>
      <c r="X3107" s="5">
        <f t="shared" ca="1" si="1556"/>
        <v>-563.84194188171739</v>
      </c>
      <c r="Y3107" s="5">
        <f ca="1">VLOOKUP(CONCATENATE($F3107," ",$G3107),AllocFactorMatrix,(Y$4+1),FALSE)*$E3111</f>
        <v>-278.45746796961447</v>
      </c>
      <c r="Z3107" s="5">
        <f ca="1">VLOOKUP(CONCATENATE($F3107," ",$G3107),AllocFactorMatrix,(Z$4+1),FALSE)*$E3111</f>
        <v>-4.6457605910309097</v>
      </c>
      <c r="AA3107" s="5">
        <f t="shared" ca="1" si="1554"/>
        <v>-283.10322856064539</v>
      </c>
      <c r="AB3107" s="5">
        <f ca="1">VLOOKUP(CONCATENATE($F3107," ",$G3107),AllocFactorMatrix,(AB$4+1),FALSE)*$E3111</f>
        <v>-3.7638445122104121</v>
      </c>
      <c r="AC3107" s="5">
        <f ca="1">VLOOKUP(CONCATENATE($F3107," ",$G3107),AllocFactorMatrix,(AC$4+1),FALSE)*$E3111</f>
        <v>-12.894408389519461</v>
      </c>
      <c r="AD3107" s="5">
        <f ca="1">VLOOKUP(CONCATENATE($F3107," ",$G3107),AllocFactorMatrix,(AD$4+1),FALSE)*$E3111</f>
        <v>-2.7796210337421852</v>
      </c>
    </row>
    <row r="3108" spans="1:30" hidden="1" outlineLevel="1">
      <c r="D3108" s="7"/>
      <c r="E3108" s="51"/>
      <c r="F3108" s="52" t="str">
        <f>F3111</f>
        <v>RB_GUP</v>
      </c>
      <c r="G3108" s="55" t="str">
        <f>$G$12</f>
        <v>DISTSEC</v>
      </c>
      <c r="H3108" s="4">
        <f t="shared" ca="1" si="1552"/>
        <v>-5539.931476015232</v>
      </c>
      <c r="I3108" s="5">
        <f ca="1">VLOOKUP(CONCATENATE($F3108," ",$G3108),AllocFactorMatrix,(I$4+1),FALSE)*$E3111</f>
        <v>-4142.2148064021558</v>
      </c>
      <c r="J3108" s="5">
        <f ca="1">VLOOKUP(CONCATENATE($F3108," ",$G3108),AllocFactorMatrix,(J$4+1),FALSE)*$E3111</f>
        <v>-199.69749597931872</v>
      </c>
      <c r="K3108" s="5">
        <f ca="1">VLOOKUP(CONCATENATE($F3108," ",$G3108),AllocFactorMatrix,(K$4+1),FALSE)*$E3111</f>
        <v>-602.57056679046912</v>
      </c>
      <c r="L3108" s="5">
        <f ca="1">VLOOKUP(CONCATENATE($F3108," ",$G3108),AllocFactorMatrix,(L$4+1),FALSE)*$E3111</f>
        <v>0</v>
      </c>
      <c r="M3108" s="5">
        <f ca="1">VLOOKUP(CONCATENATE($F3108," ",$G3108),AllocFactorMatrix,(M$4+1),FALSE)*$E3111</f>
        <v>0</v>
      </c>
      <c r="N3108" s="5">
        <f t="shared" ca="1" si="1553"/>
        <v>-602.57056679046912</v>
      </c>
      <c r="O3108" s="5">
        <f ca="1">VLOOKUP(CONCATENATE($F3108," ",$G3108),AllocFactorMatrix,(O$4+1),FALSE)*$E3111</f>
        <v>-383.96031050696683</v>
      </c>
      <c r="P3108" s="5">
        <f ca="1">VLOOKUP(CONCATENATE($F3108," ",$G3108),AllocFactorMatrix,(P$4+1),FALSE)*$E3111</f>
        <v>0</v>
      </c>
      <c r="Q3108" s="5">
        <f ca="1">VLOOKUP(CONCATENATE($F3108," ",$G3108),AllocFactorMatrix,(Q$4+1),FALSE)*$E3111</f>
        <v>0</v>
      </c>
      <c r="R3108" s="5">
        <f ca="1">VLOOKUP(CONCATENATE($F3108," ",$G3108),AllocFactorMatrix,(R$4+1),FALSE)*$E3111</f>
        <v>0</v>
      </c>
      <c r="S3108" s="5">
        <f t="shared" ca="1" si="1555"/>
        <v>-383.96031050696683</v>
      </c>
      <c r="T3108" s="5">
        <f ca="1">VLOOKUP(CONCATENATE($F3108," ",$G3108),AllocFactorMatrix,(T$4+1),FALSE)*$E3111</f>
        <v>-10.381481298670124</v>
      </c>
      <c r="U3108" s="5">
        <f ca="1">VLOOKUP(CONCATENATE($F3108," ",$G3108),AllocFactorMatrix,(U$4+1),FALSE)*$E3111</f>
        <v>0</v>
      </c>
      <c r="V3108" s="5">
        <f ca="1">VLOOKUP(CONCATENATE($F3108," ",$G3108),AllocFactorMatrix,(V$4+1),FALSE)*$E3111</f>
        <v>0</v>
      </c>
      <c r="W3108" s="5">
        <f ca="1">VLOOKUP(CONCATENATE($F3108," ",$G3108),AllocFactorMatrix,(W$4+1),FALSE)*$E3111</f>
        <v>0</v>
      </c>
      <c r="X3108" s="5">
        <f t="shared" ca="1" si="1556"/>
        <v>-10.381481298670124</v>
      </c>
      <c r="Y3108" s="5">
        <f ca="1">VLOOKUP(CONCATENATE($F3108," ",$G3108),AllocFactorMatrix,(Y$4+1),FALSE)*$E3111</f>
        <v>-141.62149243118668</v>
      </c>
      <c r="Z3108" s="5">
        <f ca="1">VLOOKUP(CONCATENATE($F3108," ",$G3108),AllocFactorMatrix,(Z$4+1),FALSE)*$E3111</f>
        <v>0</v>
      </c>
      <c r="AA3108" s="5">
        <f t="shared" ca="1" si="1554"/>
        <v>-141.62149243118668</v>
      </c>
      <c r="AB3108" s="5">
        <f ca="1">VLOOKUP(CONCATENATE($F3108," ",$G3108),AllocFactorMatrix,(AB$4+1),FALSE)*$E3111</f>
        <v>-1.4696107827518503</v>
      </c>
      <c r="AC3108" s="5">
        <f ca="1">VLOOKUP(CONCATENATE($F3108," ",$G3108),AllocFactorMatrix,(AC$4+1),FALSE)*$E3111</f>
        <v>-49.898938423589762</v>
      </c>
      <c r="AD3108" s="5">
        <f ca="1">VLOOKUP(CONCATENATE($F3108," ",$G3108),AllocFactorMatrix,(AD$4+1),FALSE)*$E3111</f>
        <v>-8.1167734001217582</v>
      </c>
    </row>
    <row r="3109" spans="1:30" hidden="1" outlineLevel="1">
      <c r="D3109" s="7"/>
      <c r="E3109" s="51"/>
      <c r="F3109" s="52" t="str">
        <f>F3111</f>
        <v>RB_GUP</v>
      </c>
      <c r="G3109" s="55" t="str">
        <f>$G$13</f>
        <v>ENERGY</v>
      </c>
      <c r="H3109" s="4">
        <f t="shared" ca="1" si="1552"/>
        <v>-170.28021429857407</v>
      </c>
      <c r="I3109" s="5">
        <f ca="1">VLOOKUP(CONCATENATE($F3109," ",$G3109),AllocFactorMatrix,(I$4+1),FALSE)*$E3111</f>
        <v>-63.893749081675807</v>
      </c>
      <c r="J3109" s="5">
        <f ca="1">VLOOKUP(CONCATENATE($F3109," ",$G3109),AllocFactorMatrix,(J$4+1),FALSE)*$E3111</f>
        <v>-4.1407278087837023</v>
      </c>
      <c r="K3109" s="5">
        <f ca="1">VLOOKUP(CONCATENATE($F3109," ",$G3109),AllocFactorMatrix,(K$4+1),FALSE)*$E3111</f>
        <v>-13.892590668812678</v>
      </c>
      <c r="L3109" s="5">
        <f ca="1">VLOOKUP(CONCATENATE($F3109," ",$G3109),AllocFactorMatrix,(L$4+1),FALSE)*$E3111</f>
        <v>-0.4415380708783298</v>
      </c>
      <c r="M3109" s="5">
        <f ca="1">VLOOKUP(CONCATENATE($F3109," ",$G3109),AllocFactorMatrix,(M$4+1),FALSE)*$E3111</f>
        <v>-4.070464846222465E-2</v>
      </c>
      <c r="N3109" s="5">
        <f t="shared" ca="1" si="1553"/>
        <v>-14.374833388153233</v>
      </c>
      <c r="O3109" s="5">
        <f ca="1">VLOOKUP(CONCATENATE($F3109," ",$G3109),AllocFactorMatrix,(O$4+1),FALSE)*$E3111</f>
        <v>-12.666068759669765</v>
      </c>
      <c r="P3109" s="5">
        <f ca="1">VLOOKUP(CONCATENATE($F3109," ",$G3109),AllocFactorMatrix,(P$4+1),FALSE)*$E3111</f>
        <v>-2.3480454317804322</v>
      </c>
      <c r="Q3109" s="5">
        <f ca="1">VLOOKUP(CONCATENATE($F3109," ",$G3109),AllocFactorMatrix,(Q$4+1),FALSE)*$E3111</f>
        <v>-1.0668917438018488</v>
      </c>
      <c r="R3109" s="5">
        <f ca="1">VLOOKUP(CONCATENATE($F3109," ",$G3109),AllocFactorMatrix,(R$4+1),FALSE)*$E3111</f>
        <v>-4.9433509491945332E-2</v>
      </c>
      <c r="S3109" s="5">
        <f t="shared" ca="1" si="1555"/>
        <v>-16.130439444743992</v>
      </c>
      <c r="T3109" s="5">
        <f ca="1">VLOOKUP(CONCATENATE($F3109," ",$G3109),AllocFactorMatrix,(T$4+1),FALSE)*$E3111</f>
        <v>-0.48538775702280951</v>
      </c>
      <c r="U3109" s="5">
        <f ca="1">VLOOKUP(CONCATENATE($F3109," ",$G3109),AllocFactorMatrix,(U$4+1),FALSE)*$E3111</f>
        <v>-8.5226818638173807</v>
      </c>
      <c r="V3109" s="5">
        <f ca="1">VLOOKUP(CONCATENATE($F3109," ",$G3109),AllocFactorMatrix,(V$4+1),FALSE)*$E3111</f>
        <v>-48.388249185375713</v>
      </c>
      <c r="W3109" s="5">
        <f ca="1">VLOOKUP(CONCATENATE($F3109," ",$G3109),AllocFactorMatrix,(W$4+1),FALSE)*$E3111</f>
        <v>-9.1803833811177054</v>
      </c>
      <c r="X3109" s="5">
        <f t="shared" ca="1" si="1556"/>
        <v>-66.576702187333609</v>
      </c>
      <c r="Y3109" s="5">
        <f ca="1">VLOOKUP(CONCATENATE($F3109," ",$G3109),AllocFactorMatrix,(Y$4+1),FALSE)*$E3111</f>
        <v>-3.4316198262529309</v>
      </c>
      <c r="Z3109" s="5">
        <f ca="1">VLOOKUP(CONCATENATE($F3109," ",$G3109),AllocFactorMatrix,(Z$4+1),FALSE)*$E3111</f>
        <v>-5.5861300239280876E-2</v>
      </c>
      <c r="AA3109" s="5">
        <f t="shared" ca="1" si="1554"/>
        <v>-3.4874811264922116</v>
      </c>
      <c r="AB3109" s="5">
        <f ca="1">VLOOKUP(CONCATENATE($F3109," ",$G3109),AllocFactorMatrix,(AB$4+1),FALSE)*$E3111</f>
        <v>-6.2308786912402797E-2</v>
      </c>
      <c r="AC3109" s="5">
        <f ca="1">VLOOKUP(CONCATENATE($F3109," ",$G3109),AllocFactorMatrix,(AC$4+1),FALSE)*$E3111</f>
        <v>-1.347344080451933</v>
      </c>
      <c r="AD3109" s="5">
        <f ca="1">VLOOKUP(CONCATENATE($F3109," ",$G3109),AllocFactorMatrix,(AD$4+1),FALSE)*$E3111</f>
        <v>-0.266628394027149</v>
      </c>
    </row>
    <row r="3110" spans="1:30" hidden="1" outlineLevel="1">
      <c r="D3110" s="7"/>
      <c r="E3110" s="51"/>
      <c r="F3110" s="52" t="str">
        <f>F3111</f>
        <v>RB_GUP</v>
      </c>
      <c r="G3110" s="55" t="str">
        <f>$G$14</f>
        <v>CUSTOMER</v>
      </c>
      <c r="H3110" s="4">
        <f t="shared" ca="1" si="1552"/>
        <v>-2666.8453513470713</v>
      </c>
      <c r="I3110" s="5">
        <f ca="1">VLOOKUP(CONCATENATE($F3110," ",$G3110),AllocFactorMatrix,(I$4+1),FALSE)*$E3111</f>
        <v>-1247.1199722901556</v>
      </c>
      <c r="J3110" s="5">
        <f ca="1">VLOOKUP(CONCATENATE($F3110," ",$G3110),AllocFactorMatrix,(J$4+1),FALSE)*$E3111</f>
        <v>-326.72478413332544</v>
      </c>
      <c r="K3110" s="5">
        <f ca="1">VLOOKUP(CONCATENATE($F3110," ",$G3110),AllocFactorMatrix,(K$4+1),FALSE)*$E3111</f>
        <v>-92.747801233065744</v>
      </c>
      <c r="L3110" s="5">
        <f ca="1">VLOOKUP(CONCATENATE($F3110," ",$G3110),AllocFactorMatrix,(L$4+1),FALSE)*$E3111</f>
        <v>-29.938477407426866</v>
      </c>
      <c r="M3110" s="5">
        <f ca="1">VLOOKUP(CONCATENATE($F3110," ",$G3110),AllocFactorMatrix,(M$4+1),FALSE)*$E3111</f>
        <v>-4.8596178041406608</v>
      </c>
      <c r="N3110" s="5">
        <f t="shared" ca="1" si="1553"/>
        <v>-127.54589644463327</v>
      </c>
      <c r="O3110" s="5">
        <f ca="1">VLOOKUP(CONCATENATE($F3110," ",$G3110),AllocFactorMatrix,(O$4+1),FALSE)*$E3111</f>
        <v>-26.320475002759892</v>
      </c>
      <c r="P3110" s="5">
        <f ca="1">VLOOKUP(CONCATENATE($F3110," ",$G3110),AllocFactorMatrix,(P$4+1),FALSE)*$E3111</f>
        <v>-7.7938195989306198</v>
      </c>
      <c r="Q3110" s="5">
        <f ca="1">VLOOKUP(CONCATENATE($F3110," ",$G3110),AllocFactorMatrix,(Q$4+1),FALSE)*$E3111</f>
        <v>-16.930022950055552</v>
      </c>
      <c r="R3110" s="5">
        <f ca="1">VLOOKUP(CONCATENATE($F3110," ",$G3110),AllocFactorMatrix,(R$4+1),FALSE)*$E3111</f>
        <v>-2.9750103929639109</v>
      </c>
      <c r="S3110" s="5">
        <f t="shared" ca="1" si="1555"/>
        <v>-54.019327944709971</v>
      </c>
      <c r="T3110" s="5">
        <f ca="1">VLOOKUP(CONCATENATE($F3110," ",$G3110),AllocFactorMatrix,(T$4+1),FALSE)*$E3111</f>
        <v>-0.18115486334718006</v>
      </c>
      <c r="U3110" s="5">
        <f ca="1">VLOOKUP(CONCATENATE($F3110," ",$G3110),AllocFactorMatrix,(U$4+1),FALSE)*$E3111</f>
        <v>-4.6239099983065577</v>
      </c>
      <c r="V3110" s="5">
        <f ca="1">VLOOKUP(CONCATENATE($F3110," ",$G3110),AllocFactorMatrix,(V$4+1),FALSE)*$E3111</f>
        <v>-24.897403127599851</v>
      </c>
      <c r="W3110" s="5">
        <f ca="1">VLOOKUP(CONCATENATE($F3110," ",$G3110),AllocFactorMatrix,(W$4+1),FALSE)*$E3111</f>
        <v>-4.4625649025068332</v>
      </c>
      <c r="X3110" s="5">
        <f t="shared" ca="1" si="1556"/>
        <v>-34.165032891760418</v>
      </c>
      <c r="Y3110" s="5">
        <f ca="1">VLOOKUP(CONCATENATE($F3110," ",$G3110),AllocFactorMatrix,(Y$4+1),FALSE)*$E3111</f>
        <v>-7.2861746702815813</v>
      </c>
      <c r="Z3110" s="5">
        <f ca="1">VLOOKUP(CONCATENATE($F3110," ",$G3110),AllocFactorMatrix,(Z$4+1),FALSE)*$E3111</f>
        <v>-0.13208294220836039</v>
      </c>
      <c r="AA3110" s="5">
        <f t="shared" ca="1" si="1554"/>
        <v>-7.418257612489942</v>
      </c>
      <c r="AB3110" s="5">
        <f ca="1">VLOOKUP(CONCATENATE($F3110," ",$G3110),AllocFactorMatrix,(AB$4+1),FALSE)*$E3111</f>
        <v>-0.13677332539315115</v>
      </c>
      <c r="AC3110" s="5">
        <f ca="1">VLOOKUP(CONCATENATE($F3110," ",$G3110),AllocFactorMatrix,(AC$4+1),FALSE)*$E3111</f>
        <v>-774.83735879719666</v>
      </c>
      <c r="AD3110" s="5">
        <f ca="1">VLOOKUP(CONCATENATE($F3110," ",$G3110),AllocFactorMatrix,(AD$4+1),FALSE)*$E3111</f>
        <v>-94.877947907406835</v>
      </c>
    </row>
    <row r="3111" spans="1:30" collapsed="1">
      <c r="D3111" s="98" t="s">
        <v>347</v>
      </c>
      <c r="E3111" s="40">
        <v>-52323</v>
      </c>
      <c r="F3111" s="57" t="s">
        <v>74</v>
      </c>
      <c r="G3111" s="55" t="str">
        <f>$G$15</f>
        <v>TOTAL</v>
      </c>
      <c r="H3111" s="4">
        <f t="shared" ca="1" si="1552"/>
        <v>-52323</v>
      </c>
      <c r="I3111" s="5">
        <f ca="1">VLOOKUP(CONCATENATE($F3111," ",$G3111),AllocFactorMatrix,(I$4+1),FALSE)*$E3111</f>
        <v>-28979.038291386354</v>
      </c>
      <c r="J3111" s="5">
        <f ca="1">VLOOKUP(CONCATENATE($F3111," ",$G3111),AllocFactorMatrix,(J$4+1),FALSE)*$E3111</f>
        <v>-1675.6670665039283</v>
      </c>
      <c r="K3111" s="5">
        <f ca="1">VLOOKUP(CONCATENATE($F3111," ",$G3111),AllocFactorMatrix,(K$4+1),FALSE)*$E3111</f>
        <v>-4891.4706195692015</v>
      </c>
      <c r="L3111" s="5">
        <f ca="1">VLOOKUP(CONCATENATE($F3111," ",$G3111),AllocFactorMatrix,(L$4+1),FALSE)*$E3111</f>
        <v>-161.20138224037598</v>
      </c>
      <c r="M3111" s="5">
        <f ca="1">VLOOKUP(CONCATENATE($F3111," ",$G3111),AllocFactorMatrix,(M$4+1),FALSE)*$E3111</f>
        <v>-13.789737254747958</v>
      </c>
      <c r="N3111" s="5">
        <f t="shared" ca="1" si="1553"/>
        <v>-5066.4617390643252</v>
      </c>
      <c r="O3111" s="5">
        <f ca="1">VLOOKUP(CONCATENATE($F3111," ",$G3111),AllocFactorMatrix,(O$4+1),FALSE)*$E3111</f>
        <v>-3588.4620330384737</v>
      </c>
      <c r="P3111" s="5">
        <f ca="1">VLOOKUP(CONCATENATE($F3111," ",$G3111),AllocFactorMatrix,(P$4+1),FALSE)*$E3111</f>
        <v>-599.83134986984635</v>
      </c>
      <c r="Q3111" s="5">
        <f ca="1">VLOOKUP(CONCATENATE($F3111," ",$G3111),AllocFactorMatrix,(Q$4+1),FALSE)*$E3111</f>
        <v>-210.77971126264868</v>
      </c>
      <c r="R3111" s="5">
        <f ca="1">VLOOKUP(CONCATENATE($F3111," ",$G3111),AllocFactorMatrix,(R$4+1),FALSE)*$E3111</f>
        <v>-10.939936739165343</v>
      </c>
      <c r="S3111" s="5">
        <f t="shared" ca="1" si="1555"/>
        <v>-4410.0130309101341</v>
      </c>
      <c r="T3111" s="5">
        <f ca="1">VLOOKUP(CONCATENATE($F3111," ",$G3111),AllocFactorMatrix,(T$4+1),FALSE)*$E3111</f>
        <v>-122.28735086304388</v>
      </c>
      <c r="U3111" s="5">
        <f ca="1">VLOOKUP(CONCATENATE($F3111," ",$G3111),AllocFactorMatrix,(U$4+1),FALSE)*$E3111</f>
        <v>-1825.7845627058571</v>
      </c>
      <c r="V3111" s="5">
        <f ca="1">VLOOKUP(CONCATENATE($F3111," ",$G3111),AllocFactorMatrix,(V$4+1),FALSE)*$E3111</f>
        <v>-6992.8556078650927</v>
      </c>
      <c r="W3111" s="5">
        <f ca="1">VLOOKUP(CONCATENATE($F3111," ",$G3111),AllocFactorMatrix,(W$4+1),FALSE)*$E3111</f>
        <v>-1154.2282288191409</v>
      </c>
      <c r="X3111" s="5">
        <f t="shared" ca="1" si="1556"/>
        <v>-10095.155750253136</v>
      </c>
      <c r="Y3111" s="5">
        <f ca="1">VLOOKUP(CONCATENATE($F3111," ",$G3111),AllocFactorMatrix,(Y$4+1),FALSE)*$E3111</f>
        <v>-1118.4081101891497</v>
      </c>
      <c r="Z3111" s="5">
        <f ca="1">VLOOKUP(CONCATENATE($F3111," ",$G3111),AllocFactorMatrix,(Z$4+1),FALSE)*$E3111</f>
        <v>-16.347302340226744</v>
      </c>
      <c r="AA3111" s="5">
        <f t="shared" ca="1" si="1554"/>
        <v>-1134.7554125293764</v>
      </c>
      <c r="AB3111" s="5">
        <f ca="1">VLOOKUP(CONCATENATE($F3111," ",$G3111),AllocFactorMatrix,(AB$4+1),FALSE)*$E3111</f>
        <v>-14.372516392935362</v>
      </c>
      <c r="AC3111" s="5">
        <f ca="1">VLOOKUP(CONCATENATE($F3111," ",$G3111),AllocFactorMatrix,(AC$4+1),FALSE)*$E3111</f>
        <v>-841.0488286692015</v>
      </c>
      <c r="AD3111" s="5">
        <f ca="1">VLOOKUP(CONCATENATE($F3111," ",$G3111),AllocFactorMatrix,(AD$4+1),FALSE)*$E3111</f>
        <v>-106.4873642906154</v>
      </c>
    </row>
    <row r="3112" spans="1:30" s="51" customFormat="1" hidden="1" outlineLevel="1">
      <c r="A3112" s="56"/>
      <c r="B3112" s="111"/>
      <c r="C3112" s="55"/>
      <c r="D3112" s="55"/>
      <c r="F3112" s="52" t="str">
        <f>F3119</f>
        <v>RB_GUP</v>
      </c>
      <c r="G3112" s="55" t="str">
        <f>$G$8</f>
        <v>PRODUCTION</v>
      </c>
      <c r="H3112" s="53">
        <f t="shared" ref="H3112:H3118" ca="1" si="1557">SUBTOTAL(9,I3112:AD3112)</f>
        <v>3788.0062579422247</v>
      </c>
      <c r="I3112" s="54">
        <f ca="1">VLOOKUP(CONCATENATE($F3112," ",$G3112),AllocFactorMatrix,(I$4+1),FALSE)*$E3119</f>
        <v>1865.9074504066336</v>
      </c>
      <c r="J3112" s="54">
        <f ca="1">VLOOKUP(CONCATENATE($F3112," ",$G3112),AllocFactorMatrix,(J$4+1),FALSE)*$E3119</f>
        <v>92.238472578845503</v>
      </c>
      <c r="K3112" s="54">
        <f ca="1">VLOOKUP(CONCATENATE($F3112," ",$G3112),AllocFactorMatrix,(K$4+1),FALSE)*$E3119</f>
        <v>337.86423879701528</v>
      </c>
      <c r="L3112" s="54">
        <f ca="1">VLOOKUP(CONCATENATE($F3112," ",$G3112),AllocFactorMatrix,(L$4+1),FALSE)*$E3119</f>
        <v>10.63476668490061</v>
      </c>
      <c r="M3112" s="54">
        <f ca="1">VLOOKUP(CONCATENATE($F3112," ",$G3112),AllocFactorMatrix,(M$4+1),FALSE)*$E3119</f>
        <v>0.99729439023901956</v>
      </c>
      <c r="N3112" s="54">
        <f t="shared" ref="N3112:N3119" ca="1" si="1558">SUBTOTAL(9,K3112:M3112)</f>
        <v>349.49629987215491</v>
      </c>
      <c r="O3112" s="54">
        <f ca="1">VLOOKUP(CONCATENATE($F3112," ",$G3112),AllocFactorMatrix,(O$4+1),FALSE)*$E3119</f>
        <v>256.82937990450694</v>
      </c>
      <c r="P3112" s="54">
        <f ca="1">VLOOKUP(CONCATENATE($F3112," ",$G3112),AllocFactorMatrix,(P$4+1),FALSE)*$E3119</f>
        <v>47.854795930049555</v>
      </c>
      <c r="Q3112" s="54">
        <f ca="1">VLOOKUP(CONCATENATE($F3112," ",$G3112),AllocFactorMatrix,(Q$4+1),FALSE)*$E3119</f>
        <v>21.624691224466197</v>
      </c>
      <c r="R3112" s="54">
        <f ca="1">VLOOKUP(CONCATENATE($F3112," ",$G3112),AllocFactorMatrix,(R$4+1),FALSE)*$E3119</f>
        <v>0.97243819209031157</v>
      </c>
      <c r="S3112" s="54">
        <f ca="1">SUBTOTAL(9,O3112:R3112)</f>
        <v>327.28130525111294</v>
      </c>
      <c r="T3112" s="54">
        <f ca="1">VLOOKUP(CONCATENATE($F3112," ",$G3112),AllocFactorMatrix,(T$4+1),FALSE)*$E3119</f>
        <v>8.9717080671120666</v>
      </c>
      <c r="U3112" s="54">
        <f ca="1">VLOOKUP(CONCATENATE($F3112," ",$G3112),AllocFactorMatrix,(U$4+1),FALSE)*$E3119</f>
        <v>146.82047390213415</v>
      </c>
      <c r="V3112" s="54">
        <f ca="1">VLOOKUP(CONCATENATE($F3112," ",$G3112),AllocFactorMatrix,(V$4+1),FALSE)*$E3119</f>
        <v>775.95032999966281</v>
      </c>
      <c r="W3112" s="54">
        <f ca="1">VLOOKUP(CONCATENATE($F3112," ",$G3112),AllocFactorMatrix,(W$4+1),FALSE)*$E3119</f>
        <v>140.1237687923747</v>
      </c>
      <c r="X3112" s="54">
        <f ca="1">SUBTOTAL(9,T3112:W3112)</f>
        <v>1071.8662807612839</v>
      </c>
      <c r="Y3112" s="54">
        <f ca="1">VLOOKUP(CONCATENATE($F3112," ",$G3112),AllocFactorMatrix,(Y$4+1),FALSE)*$E3119</f>
        <v>78.87189503168058</v>
      </c>
      <c r="Z3112" s="54">
        <f ca="1">VLOOKUP(CONCATENATE($F3112," ",$G3112),AllocFactorMatrix,(Z$4+1),FALSE)*$E3119</f>
        <v>1.3210740933429796</v>
      </c>
      <c r="AA3112" s="54">
        <f t="shared" ref="AA3112:AA3119" ca="1" si="1559">SUBTOTAL(9,Y3112:Z3112)</f>
        <v>80.192969125023566</v>
      </c>
      <c r="AB3112" s="54">
        <f ca="1">VLOOKUP(CONCATENATE($F3112," ",$G3112),AllocFactorMatrix,(AB$4+1),FALSE)*$E3119</f>
        <v>1.0234799471706828</v>
      </c>
      <c r="AC3112" s="54">
        <f ca="1">VLOOKUP(CONCATENATE($F3112," ",$G3112),AllocFactorMatrix,(AC$4+1),FALSE)*$E3119</f>
        <v>0</v>
      </c>
      <c r="AD3112" s="54">
        <f ca="1">VLOOKUP(CONCATENATE($F3112," ",$G3112),AllocFactorMatrix,(AD$4+1),FALSE)*$E3119</f>
        <v>0</v>
      </c>
    </row>
    <row r="3113" spans="1:30" s="51" customFormat="1" hidden="1" outlineLevel="1">
      <c r="A3113" s="56"/>
      <c r="B3113" s="111"/>
      <c r="C3113" s="55"/>
      <c r="D3113" s="55"/>
      <c r="F3113" s="52" t="str">
        <f>F3119</f>
        <v>RB_GUP</v>
      </c>
      <c r="G3113" s="55" t="str">
        <f>$G$9</f>
        <v>BULKTRAN</v>
      </c>
      <c r="H3113" s="53">
        <f t="shared" ca="1" si="1557"/>
        <v>2007.7267181194893</v>
      </c>
      <c r="I3113" s="54">
        <f ca="1">VLOOKUP(CONCATENATE($F3113," ",$G3113),AllocFactorMatrix,(I$4+1),FALSE)*$E3119</f>
        <v>988.97203083151624</v>
      </c>
      <c r="J3113" s="54">
        <f ca="1">VLOOKUP(CONCATENATE($F3113," ",$G3113),AllocFactorMatrix,(J$4+1),FALSE)*$E3119</f>
        <v>48.88842130257764</v>
      </c>
      <c r="K3113" s="54">
        <f ca="1">VLOOKUP(CONCATENATE($F3113," ",$G3113),AllocFactorMatrix,(K$4+1),FALSE)*$E3119</f>
        <v>179.07548539752622</v>
      </c>
      <c r="L3113" s="54">
        <f ca="1">VLOOKUP(CONCATENATE($F3113," ",$G3113),AllocFactorMatrix,(L$4+1),FALSE)*$E3119</f>
        <v>5.6366604911157063</v>
      </c>
      <c r="M3113" s="54">
        <f ca="1">VLOOKUP(CONCATENATE($F3113," ",$G3113),AllocFactorMatrix,(M$4+1),FALSE)*$E3119</f>
        <v>0.52858798448798761</v>
      </c>
      <c r="N3113" s="54">
        <f t="shared" ca="1" si="1558"/>
        <v>185.24073387312993</v>
      </c>
      <c r="O3113" s="54">
        <f ca="1">VLOOKUP(CONCATENATE($F3113," ",$G3113),AllocFactorMatrix,(O$4+1),FALSE)*$E3119</f>
        <v>136.12522602126174</v>
      </c>
      <c r="P3113" s="54">
        <f ca="1">VLOOKUP(CONCATENATE($F3113," ",$G3113),AllocFactorMatrix,(P$4+1),FALSE)*$E3119</f>
        <v>25.364095473039129</v>
      </c>
      <c r="Q3113" s="54">
        <f ca="1">VLOOKUP(CONCATENATE($F3113," ",$G3113),AllocFactorMatrix,(Q$4+1),FALSE)*$E3119</f>
        <v>11.461562464796502</v>
      </c>
      <c r="R3113" s="54">
        <f ca="1">VLOOKUP(CONCATENATE($F3113," ",$G3113),AllocFactorMatrix,(R$4+1),FALSE)*$E3119</f>
        <v>0.51541365220450741</v>
      </c>
      <c r="S3113" s="54">
        <f t="shared" ref="S3113:S3119" ca="1" si="1560">SUBTOTAL(9,O3113:R3113)</f>
        <v>173.46629761130188</v>
      </c>
      <c r="T3113" s="54">
        <f ca="1">VLOOKUP(CONCATENATE($F3113," ",$G3113),AllocFactorMatrix,(T$4+1),FALSE)*$E3119</f>
        <v>4.7552028077414521</v>
      </c>
      <c r="U3113" s="54">
        <f ca="1">VLOOKUP(CONCATENATE($F3113," ",$G3113),AllocFactorMatrix,(U$4+1),FALSE)*$E3119</f>
        <v>77.818083748470912</v>
      </c>
      <c r="V3113" s="54">
        <f ca="1">VLOOKUP(CONCATENATE($F3113," ",$G3113),AllocFactorMatrix,(V$4+1),FALSE)*$E3119</f>
        <v>411.27075917774766</v>
      </c>
      <c r="W3113" s="54">
        <f ca="1">VLOOKUP(CONCATENATE($F3113," ",$G3113),AllocFactorMatrix,(W$4+1),FALSE)*$E3119</f>
        <v>74.268682597392768</v>
      </c>
      <c r="X3113" s="54">
        <f t="shared" ref="X3113:X3119" ca="1" si="1561">SUBTOTAL(9,T3113:W3113)</f>
        <v>568.11272833135274</v>
      </c>
      <c r="Y3113" s="54">
        <f ca="1">VLOOKUP(CONCATENATE($F3113," ",$G3113),AllocFactorMatrix,(Y$4+1),FALSE)*$E3119</f>
        <v>41.803840907550089</v>
      </c>
      <c r="Z3113" s="54">
        <f ca="1">VLOOKUP(CONCATENATE($F3113," ",$G3113),AllocFactorMatrix,(Z$4+1),FALSE)*$E3119</f>
        <v>0.70019835586571366</v>
      </c>
      <c r="AA3113" s="54">
        <f t="shared" ca="1" si="1559"/>
        <v>42.504039263415805</v>
      </c>
      <c r="AB3113" s="54">
        <f ca="1">VLOOKUP(CONCATENATE($F3113," ",$G3113),AllocFactorMatrix,(AB$4+1),FALSE)*$E3119</f>
        <v>0.54246690619523386</v>
      </c>
      <c r="AC3113" s="54">
        <f ca="1">VLOOKUP(CONCATENATE($F3113," ",$G3113),AllocFactorMatrix,(AC$4+1),FALSE)*$E3119</f>
        <v>0</v>
      </c>
      <c r="AD3113" s="54">
        <f ca="1">VLOOKUP(CONCATENATE($F3113," ",$G3113),AllocFactorMatrix,(AD$4+1),FALSE)*$E3119</f>
        <v>0</v>
      </c>
    </row>
    <row r="3114" spans="1:30" s="51" customFormat="1" hidden="1" outlineLevel="1">
      <c r="A3114" s="56"/>
      <c r="B3114" s="111"/>
      <c r="C3114" s="55"/>
      <c r="D3114" s="55"/>
      <c r="F3114" s="52" t="str">
        <f>F3119</f>
        <v>RB_GUP</v>
      </c>
      <c r="G3114" s="55" t="str">
        <f>$G$10</f>
        <v>SUBTRAN</v>
      </c>
      <c r="H3114" s="53">
        <f t="shared" ca="1" si="1557"/>
        <v>441.03728521011834</v>
      </c>
      <c r="I3114" s="54">
        <f ca="1">VLOOKUP(CONCATENATE($F3114," ",$G3114),AllocFactorMatrix,(I$4+1),FALSE)*$E3119</f>
        <v>214.72669060777659</v>
      </c>
      <c r="J3114" s="54">
        <f ca="1">VLOOKUP(CONCATENATE($F3114," ",$G3114),AllocFactorMatrix,(J$4+1),FALSE)*$E3119</f>
        <v>10.362990984591846</v>
      </c>
      <c r="K3114" s="54">
        <f ca="1">VLOOKUP(CONCATENATE($F3114," ",$G3114),AllocFactorMatrix,(K$4+1),FALSE)*$E3119</f>
        <v>37.700054499529742</v>
      </c>
      <c r="L3114" s="54">
        <f ca="1">VLOOKUP(CONCATENATE($F3114," ",$G3114),AllocFactorMatrix,(L$4+1),FALSE)*$E3119</f>
        <v>1.1645192123382153</v>
      </c>
      <c r="M3114" s="54">
        <f ca="1">VLOOKUP(CONCATENATE($F3114," ",$G3114),AllocFactorMatrix,(M$4+1),FALSE)*$E3119</f>
        <v>0.14503470913853539</v>
      </c>
      <c r="N3114" s="54">
        <f t="shared" ca="1" si="1558"/>
        <v>39.00960842100649</v>
      </c>
      <c r="O3114" s="54">
        <f ca="1">VLOOKUP(CONCATENATE($F3114," ",$G3114),AllocFactorMatrix,(O$4+1),FALSE)*$E3119</f>
        <v>28.482980419274206</v>
      </c>
      <c r="P3114" s="54">
        <f ca="1">VLOOKUP(CONCATENATE($F3114," ",$G3114),AllocFactorMatrix,(P$4+1),FALSE)*$E3119</f>
        <v>5.2949528386509312</v>
      </c>
      <c r="Q3114" s="54">
        <f ca="1">VLOOKUP(CONCATENATE($F3114," ",$G3114),AllocFactorMatrix,(Q$4+1),FALSE)*$E3119</f>
        <v>3.1505600304028802</v>
      </c>
      <c r="R3114" s="54">
        <f ca="1">VLOOKUP(CONCATENATE($F3114," ",$G3114),AllocFactorMatrix,(R$4+1),FALSE)*$E3119</f>
        <v>0</v>
      </c>
      <c r="S3114" s="54">
        <f t="shared" ca="1" si="1560"/>
        <v>36.928493288328013</v>
      </c>
      <c r="T3114" s="54">
        <f ca="1">VLOOKUP(CONCATENATE($F3114," ",$G3114),AllocFactorMatrix,(T$4+1),FALSE)*$E3119</f>
        <v>0.99457676945324713</v>
      </c>
      <c r="U3114" s="54">
        <f ca="1">VLOOKUP(CONCATENATE($F3114," ",$G3114),AllocFactorMatrix,(U$4+1),FALSE)*$E3119</f>
        <v>16.281789564245749</v>
      </c>
      <c r="V3114" s="54">
        <f ca="1">VLOOKUP(CONCATENATE($F3114," ",$G3114),AllocFactorMatrix,(V$4+1),FALSE)*$E3119</f>
        <v>113.43006830314438</v>
      </c>
      <c r="W3114" s="54">
        <f ca="1">VLOOKUP(CONCATENATE($F3114," ",$G3114),AllocFactorMatrix,(W$4+1),FALSE)*$E3119</f>
        <v>0</v>
      </c>
      <c r="X3114" s="54">
        <f t="shared" ca="1" si="1561"/>
        <v>130.70643463684337</v>
      </c>
      <c r="Y3114" s="54">
        <f ca="1">VLOOKUP(CONCATENATE($F3114," ",$G3114),AllocFactorMatrix,(Y$4+1),FALSE)*$E3119</f>
        <v>8.5725426245938809</v>
      </c>
      <c r="Z3114" s="54">
        <f ca="1">VLOOKUP(CONCATENATE($F3114," ",$G3114),AllocFactorMatrix,(Z$4+1),FALSE)*$E3119</f>
        <v>0.14290451845119762</v>
      </c>
      <c r="AA3114" s="54">
        <f t="shared" ca="1" si="1559"/>
        <v>8.7154471430450791</v>
      </c>
      <c r="AB3114" s="54">
        <f ca="1">VLOOKUP(CONCATENATE($F3114," ",$G3114),AllocFactorMatrix,(AB$4+1),FALSE)*$E3119</f>
        <v>0.11447463095341384</v>
      </c>
      <c r="AC3114" s="54">
        <f ca="1">VLOOKUP(CONCATENATE($F3114," ",$G3114),AllocFactorMatrix,(AC$4+1),FALSE)*$E3119</f>
        <v>0.38923821747591952</v>
      </c>
      <c r="AD3114" s="54">
        <f ca="1">VLOOKUP(CONCATENATE($F3114," ",$G3114),AllocFactorMatrix,(AD$4+1),FALSE)*$E3119</f>
        <v>8.3907280097609949E-2</v>
      </c>
    </row>
    <row r="3115" spans="1:30" s="51" customFormat="1" hidden="1" outlineLevel="1">
      <c r="A3115" s="56"/>
      <c r="B3115" s="111"/>
      <c r="C3115" s="55"/>
      <c r="D3115" s="55"/>
      <c r="F3115" s="52" t="str">
        <f>F3119</f>
        <v>RB_GUP</v>
      </c>
      <c r="G3115" s="55" t="str">
        <f>$G$11</f>
        <v>DISTPRI</v>
      </c>
      <c r="H3115" s="53">
        <f t="shared" ca="1" si="1557"/>
        <v>2023.6190320650421</v>
      </c>
      <c r="I3115" s="54">
        <f ca="1">VLOOKUP(CONCATENATE($F3115," ",$G3115),AllocFactorMatrix,(I$4+1),FALSE)*$E3119</f>
        <v>1352.4709075479843</v>
      </c>
      <c r="J3115" s="54">
        <f ca="1">VLOOKUP(CONCATENATE($F3115," ",$G3115),AllocFactorMatrix,(J$4+1),FALSE)*$E3119</f>
        <v>63.751947906549475</v>
      </c>
      <c r="K3115" s="54">
        <f ca="1">VLOOKUP(CONCATENATE($F3115," ",$G3115),AllocFactorMatrix,(K$4+1),FALSE)*$E3119</f>
        <v>231.48723552001925</v>
      </c>
      <c r="L3115" s="54">
        <f ca="1">VLOOKUP(CONCATENATE($F3115," ",$G3115),AllocFactorMatrix,(L$4+1),FALSE)*$E3119</f>
        <v>7.1541601060163247</v>
      </c>
      <c r="M3115" s="54">
        <f ca="1">VLOOKUP(CONCATENATE($F3115," ",$G3115),AllocFactorMatrix,(M$4+1),FALSE)*$E3119</f>
        <v>0</v>
      </c>
      <c r="N3115" s="54">
        <f t="shared" ca="1" si="1558"/>
        <v>238.64139562603557</v>
      </c>
      <c r="O3115" s="54">
        <f ca="1">VLOOKUP(CONCATENATE($F3115," ",$G3115),AllocFactorMatrix,(O$4+1),FALSE)*$E3119</f>
        <v>173.5749661308065</v>
      </c>
      <c r="P3115" s="54">
        <f ca="1">VLOOKUP(CONCATENATE($F3115," ",$G3115),AllocFactorMatrix,(P$4+1),FALSE)*$E3119</f>
        <v>32.328349122419489</v>
      </c>
      <c r="Q3115" s="54">
        <f ca="1">VLOOKUP(CONCATENATE($F3115," ",$G3115),AllocFactorMatrix,(Q$4+1),FALSE)*$E3119</f>
        <v>0</v>
      </c>
      <c r="R3115" s="54">
        <f ca="1">VLOOKUP(CONCATENATE($F3115," ",$G3115),AllocFactorMatrix,(R$4+1),FALSE)*$E3119</f>
        <v>0</v>
      </c>
      <c r="S3115" s="54">
        <f t="shared" ca="1" si="1560"/>
        <v>205.903315253226</v>
      </c>
      <c r="T3115" s="54">
        <f ca="1">VLOOKUP(CONCATENATE($F3115," ",$G3115),AllocFactorMatrix,(T$4+1),FALSE)*$E3119</f>
        <v>6.1878405764427544</v>
      </c>
      <c r="U3115" s="54">
        <f ca="1">VLOOKUP(CONCATENATE($F3115," ",$G3115),AllocFactorMatrix,(U$4+1),FALSE)*$E3119</f>
        <v>99.79586636709432</v>
      </c>
      <c r="V3115" s="54">
        <f ca="1">VLOOKUP(CONCATENATE($F3115," ",$G3115),AllocFactorMatrix,(V$4+1),FALSE)*$E3119</f>
        <v>0</v>
      </c>
      <c r="W3115" s="54">
        <f ca="1">VLOOKUP(CONCATENATE($F3115," ",$G3115),AllocFactorMatrix,(W$4+1),FALSE)*$E3119</f>
        <v>0</v>
      </c>
      <c r="X3115" s="54">
        <f t="shared" ca="1" si="1561"/>
        <v>105.98370694353707</v>
      </c>
      <c r="Y3115" s="54">
        <f ca="1">VLOOKUP(CONCATENATE($F3115," ",$G3115),AllocFactorMatrix,(Y$4+1),FALSE)*$E3119</f>
        <v>52.340829032761079</v>
      </c>
      <c r="Z3115" s="54">
        <f ca="1">VLOOKUP(CONCATENATE($F3115," ",$G3115),AllocFactorMatrix,(Z$4+1),FALSE)*$E3119</f>
        <v>0.87324991710698929</v>
      </c>
      <c r="AA3115" s="54">
        <f t="shared" ca="1" si="1559"/>
        <v>53.214078949868068</v>
      </c>
      <c r="AB3115" s="54">
        <f ca="1">VLOOKUP(CONCATENATE($F3115," ",$G3115),AllocFactorMatrix,(AB$4+1),FALSE)*$E3119</f>
        <v>0.70747875270128635</v>
      </c>
      <c r="AC3115" s="54">
        <f ca="1">VLOOKUP(CONCATENATE($F3115," ",$G3115),AllocFactorMatrix,(AC$4+1),FALSE)*$E3119</f>
        <v>2.4237239170331191</v>
      </c>
      <c r="AD3115" s="54">
        <f ca="1">VLOOKUP(CONCATENATE($F3115," ",$G3115),AllocFactorMatrix,(AD$4+1),FALSE)*$E3119</f>
        <v>0.52247716810684386</v>
      </c>
    </row>
    <row r="3116" spans="1:30" s="51" customFormat="1" hidden="1" outlineLevel="1">
      <c r="A3116" s="56"/>
      <c r="B3116" s="111"/>
      <c r="C3116" s="55"/>
      <c r="D3116" s="55"/>
      <c r="F3116" s="52" t="str">
        <f>F3119</f>
        <v>RB_GUP</v>
      </c>
      <c r="G3116" s="55" t="str">
        <f>$G$12</f>
        <v>DISTSEC</v>
      </c>
      <c r="H3116" s="53">
        <f t="shared" ca="1" si="1557"/>
        <v>1041.3245812856637</v>
      </c>
      <c r="I3116" s="54">
        <f ca="1">VLOOKUP(CONCATENATE($F3116," ",$G3116),AllocFactorMatrix,(I$4+1),FALSE)*$E3119</f>
        <v>778.59990101800736</v>
      </c>
      <c r="J3116" s="54">
        <f ca="1">VLOOKUP(CONCATENATE($F3116," ",$G3116),AllocFactorMatrix,(J$4+1),FALSE)*$E3119</f>
        <v>37.536549375161968</v>
      </c>
      <c r="K3116" s="54">
        <f ca="1">VLOOKUP(CONCATENATE($F3116," ",$G3116),AllocFactorMatrix,(K$4+1),FALSE)*$E3119</f>
        <v>113.26341234990852</v>
      </c>
      <c r="L3116" s="54">
        <f ca="1">VLOOKUP(CONCATENATE($F3116," ",$G3116),AllocFactorMatrix,(L$4+1),FALSE)*$E3119</f>
        <v>0</v>
      </c>
      <c r="M3116" s="54">
        <f ca="1">VLOOKUP(CONCATENATE($F3116," ",$G3116),AllocFactorMatrix,(M$4+1),FALSE)*$E3119</f>
        <v>0</v>
      </c>
      <c r="N3116" s="54">
        <f t="shared" ca="1" si="1558"/>
        <v>113.26341234990852</v>
      </c>
      <c r="O3116" s="54">
        <f ca="1">VLOOKUP(CONCATENATE($F3116," ",$G3116),AllocFactorMatrix,(O$4+1),FALSE)*$E3119</f>
        <v>72.171887197523446</v>
      </c>
      <c r="P3116" s="54">
        <f ca="1">VLOOKUP(CONCATENATE($F3116," ",$G3116),AllocFactorMatrix,(P$4+1),FALSE)*$E3119</f>
        <v>0</v>
      </c>
      <c r="Q3116" s="54">
        <f ca="1">VLOOKUP(CONCATENATE($F3116," ",$G3116),AllocFactorMatrix,(Q$4+1),FALSE)*$E3119</f>
        <v>0</v>
      </c>
      <c r="R3116" s="54">
        <f ca="1">VLOOKUP(CONCATENATE($F3116," ",$G3116),AllocFactorMatrix,(R$4+1),FALSE)*$E3119</f>
        <v>0</v>
      </c>
      <c r="S3116" s="54">
        <f t="shared" ca="1" si="1560"/>
        <v>72.171887197523446</v>
      </c>
      <c r="T3116" s="54">
        <f ca="1">VLOOKUP(CONCATENATE($F3116," ",$G3116),AllocFactorMatrix,(T$4+1),FALSE)*$E3119</f>
        <v>1.9513764228431218</v>
      </c>
      <c r="U3116" s="54">
        <f ca="1">VLOOKUP(CONCATENATE($F3116," ",$G3116),AllocFactorMatrix,(U$4+1),FALSE)*$E3119</f>
        <v>0</v>
      </c>
      <c r="V3116" s="54">
        <f ca="1">VLOOKUP(CONCATENATE($F3116," ",$G3116),AllocFactorMatrix,(V$4+1),FALSE)*$E3119</f>
        <v>0</v>
      </c>
      <c r="W3116" s="54">
        <f ca="1">VLOOKUP(CONCATENATE($F3116," ",$G3116),AllocFactorMatrix,(W$4+1),FALSE)*$E3119</f>
        <v>0</v>
      </c>
      <c r="X3116" s="54">
        <f t="shared" ca="1" si="1561"/>
        <v>1.9513764228431218</v>
      </c>
      <c r="Y3116" s="54">
        <f ca="1">VLOOKUP(CONCATENATE($F3116," ",$G3116),AllocFactorMatrix,(Y$4+1),FALSE)*$E3119</f>
        <v>26.620174264868623</v>
      </c>
      <c r="Z3116" s="54">
        <f ca="1">VLOOKUP(CONCATENATE($F3116," ",$G3116),AllocFactorMatrix,(Z$4+1),FALSE)*$E3119</f>
        <v>0</v>
      </c>
      <c r="AA3116" s="54">
        <f t="shared" ca="1" si="1559"/>
        <v>26.620174264868623</v>
      </c>
      <c r="AB3116" s="54">
        <f ca="1">VLOOKUP(CONCATENATE($F3116," ",$G3116),AllocFactorMatrix,(AB$4+1),FALSE)*$E3119</f>
        <v>0.27623840468559613</v>
      </c>
      <c r="AC3116" s="54">
        <f ca="1">VLOOKUP(CONCATENATE($F3116," ",$G3116),AllocFactorMatrix,(AC$4+1),FALSE)*$E3119</f>
        <v>9.3793562944786295</v>
      </c>
      <c r="AD3116" s="54">
        <f ca="1">VLOOKUP(CONCATENATE($F3116," ",$G3116),AllocFactorMatrix,(AD$4+1),FALSE)*$E3119</f>
        <v>1.5256859581866002</v>
      </c>
    </row>
    <row r="3117" spans="1:30" s="51" customFormat="1" hidden="1" outlineLevel="1">
      <c r="A3117" s="56"/>
      <c r="B3117" s="111"/>
      <c r="C3117" s="55"/>
      <c r="D3117" s="55"/>
      <c r="F3117" s="52" t="str">
        <f>F3119</f>
        <v>RB_GUP</v>
      </c>
      <c r="G3117" s="55" t="str">
        <f>$G$13</f>
        <v>ENERGY</v>
      </c>
      <c r="H3117" s="53">
        <f t="shared" ca="1" si="1557"/>
        <v>32.007069694522023</v>
      </c>
      <c r="I3117" s="54">
        <f ca="1">VLOOKUP(CONCATENATE($F3117," ",$G3117),AllocFactorMatrix,(I$4+1),FALSE)*$E3119</f>
        <v>12.009919580648694</v>
      </c>
      <c r="J3117" s="54">
        <f ca="1">VLOOKUP(CONCATENATE($F3117," ",$G3117),AllocFactorMatrix,(J$4+1),FALSE)*$E3119</f>
        <v>0.77832039446109191</v>
      </c>
      <c r="K3117" s="54">
        <f ca="1">VLOOKUP(CONCATENATE($F3117," ",$G3117),AllocFactorMatrix,(K$4+1),FALSE)*$E3119</f>
        <v>2.6113492962516043</v>
      </c>
      <c r="L3117" s="54">
        <f ca="1">VLOOKUP(CONCATENATE($F3117," ",$G3117),AllocFactorMatrix,(L$4+1),FALSE)*$E3119</f>
        <v>8.2994609007288833E-2</v>
      </c>
      <c r="M3117" s="54">
        <f ca="1">VLOOKUP(CONCATENATE($F3117," ",$G3117),AllocFactorMatrix,(M$4+1),FALSE)*$E3119</f>
        <v>7.6511327260665373E-3</v>
      </c>
      <c r="N3117" s="54">
        <f t="shared" ca="1" si="1558"/>
        <v>2.7019950379849598</v>
      </c>
      <c r="O3117" s="54">
        <f ca="1">VLOOKUP(CONCATENATE($F3117," ",$G3117),AllocFactorMatrix,(O$4+1),FALSE)*$E3119</f>
        <v>2.3808035902251805</v>
      </c>
      <c r="P3117" s="54">
        <f ca="1">VLOOKUP(CONCATENATE($F3117," ",$G3117),AllocFactorMatrix,(P$4+1),FALSE)*$E3119</f>
        <v>0.44135517500067944</v>
      </c>
      <c r="Q3117" s="54">
        <f ca="1">VLOOKUP(CONCATENATE($F3117," ",$G3117),AllocFactorMatrix,(Q$4+1),FALSE)*$E3119</f>
        <v>0.2005404946255219</v>
      </c>
      <c r="R3117" s="54">
        <f ca="1">VLOOKUP(CONCATENATE($F3117," ",$G3117),AllocFactorMatrix,(R$4+1),FALSE)*$E3119</f>
        <v>9.2918709908316102E-3</v>
      </c>
      <c r="S3117" s="54">
        <f t="shared" ca="1" si="1560"/>
        <v>3.0319911308422136</v>
      </c>
      <c r="T3117" s="54">
        <f ca="1">VLOOKUP(CONCATENATE($F3117," ",$G3117),AllocFactorMatrix,(T$4+1),FALSE)*$E3119</f>
        <v>9.1236905191203324E-2</v>
      </c>
      <c r="U3117" s="54">
        <f ca="1">VLOOKUP(CONCATENATE($F3117," ",$G3117),AllocFactorMatrix,(U$4+1),FALSE)*$E3119</f>
        <v>1.6019833750099179</v>
      </c>
      <c r="V3117" s="54">
        <f ca="1">VLOOKUP(CONCATENATE($F3117," ",$G3117),AllocFactorMatrix,(V$4+1),FALSE)*$E3119</f>
        <v>9.0953964936676055</v>
      </c>
      <c r="W3117" s="54">
        <f ca="1">VLOOKUP(CONCATENATE($F3117," ",$G3117),AllocFactorMatrix,(W$4+1),FALSE)*$E3119</f>
        <v>1.7256095895360095</v>
      </c>
      <c r="X3117" s="54">
        <f t="shared" ca="1" si="1561"/>
        <v>12.514226363404736</v>
      </c>
      <c r="Y3117" s="54">
        <f ca="1">VLOOKUP(CONCATENATE($F3117," ",$G3117),AllocFactorMatrix,(Y$4+1),FALSE)*$E3119</f>
        <v>0.64503145827260622</v>
      </c>
      <c r="Z3117" s="54">
        <f ca="1">VLOOKUP(CONCATENATE($F3117," ",$G3117),AllocFactorMatrix,(Z$4+1),FALSE)*$E3119</f>
        <v>1.0500083860889617E-2</v>
      </c>
      <c r="AA3117" s="54">
        <f t="shared" ca="1" si="1559"/>
        <v>0.65553154213349585</v>
      </c>
      <c r="AB3117" s="54">
        <f ca="1">VLOOKUP(CONCATENATE($F3117," ",$G3117),AllocFactorMatrix,(AB$4+1),FALSE)*$E3119</f>
        <v>1.1711998916030837E-2</v>
      </c>
      <c r="AC3117" s="54">
        <f ca="1">VLOOKUP(CONCATENATE($F3117," ",$G3117),AllocFactorMatrix,(AC$4+1),FALSE)*$E3119</f>
        <v>0.25325629324092197</v>
      </c>
      <c r="AD3117" s="54">
        <f ca="1">VLOOKUP(CONCATENATE($F3117," ",$G3117),AllocFactorMatrix,(AD$4+1),FALSE)*$E3119</f>
        <v>5.0117352889876537E-2</v>
      </c>
    </row>
    <row r="3118" spans="1:30" s="51" customFormat="1" hidden="1" outlineLevel="1">
      <c r="A3118" s="56"/>
      <c r="B3118" s="111"/>
      <c r="C3118" s="55"/>
      <c r="D3118" s="55"/>
      <c r="F3118" s="52" t="str">
        <f>F3119</f>
        <v>RB_GUP</v>
      </c>
      <c r="G3118" s="55" t="str">
        <f>$G$14</f>
        <v>CUSTOMER</v>
      </c>
      <c r="H3118" s="53">
        <f t="shared" ca="1" si="1557"/>
        <v>501.27905568293966</v>
      </c>
      <c r="I3118" s="54">
        <f ca="1">VLOOKUP(CONCATENATE($F3118," ",$G3118),AllocFactorMatrix,(I$4+1),FALSE)*$E3119</f>
        <v>234.41746320879309</v>
      </c>
      <c r="J3118" s="54">
        <f ca="1">VLOOKUP(CONCATENATE($F3118," ",$G3118),AllocFactorMatrix,(J$4+1),FALSE)*$E3119</f>
        <v>61.413494102999742</v>
      </c>
      <c r="K3118" s="54">
        <f ca="1">VLOOKUP(CONCATENATE($F3118," ",$G3118),AllocFactorMatrix,(K$4+1),FALSE)*$E3119</f>
        <v>17.433530667721683</v>
      </c>
      <c r="L3118" s="54">
        <f ca="1">VLOOKUP(CONCATENATE($F3118," ",$G3118),AllocFactorMatrix,(L$4+1),FALSE)*$E3119</f>
        <v>5.6274473042838373</v>
      </c>
      <c r="M3118" s="54">
        <f ca="1">VLOOKUP(CONCATENATE($F3118," ",$G3118),AllocFactorMatrix,(M$4+1),FALSE)*$E3119</f>
        <v>0.9134480267515892</v>
      </c>
      <c r="N3118" s="54">
        <f t="shared" ca="1" si="1558"/>
        <v>23.974425998757109</v>
      </c>
      <c r="O3118" s="54">
        <f ca="1">VLOOKUP(CONCATENATE($F3118," ",$G3118),AllocFactorMatrix,(O$4+1),FALSE)*$E3119</f>
        <v>4.9473820624227116</v>
      </c>
      <c r="P3118" s="54">
        <f ca="1">VLOOKUP(CONCATENATE($F3118," ",$G3118),AllocFactorMatrix,(P$4+1),FALSE)*$E3119</f>
        <v>1.464981284625932</v>
      </c>
      <c r="Q3118" s="54">
        <f ca="1">VLOOKUP(CONCATENATE($F3118," ",$G3118),AllocFactorMatrix,(Q$4+1),FALSE)*$E3119</f>
        <v>3.1822864842191074</v>
      </c>
      <c r="R3118" s="54">
        <f ca="1">VLOOKUP(CONCATENATE($F3118," ",$G3118),AllocFactorMatrix,(R$4+1),FALSE)*$E3119</f>
        <v>0.5592039297211564</v>
      </c>
      <c r="S3118" s="54">
        <f t="shared" ca="1" si="1560"/>
        <v>10.153853760988907</v>
      </c>
      <c r="T3118" s="54">
        <f ca="1">VLOOKUP(CONCATENATE($F3118," ",$G3118),AllocFactorMatrix,(T$4+1),FALSE)*$E3119</f>
        <v>3.4051145404879614E-2</v>
      </c>
      <c r="U3118" s="54">
        <f ca="1">VLOOKUP(CONCATENATE($F3118," ",$G3118),AllocFactorMatrix,(U$4+1),FALSE)*$E3119</f>
        <v>0.86914272563394668</v>
      </c>
      <c r="V3118" s="54">
        <f ca="1">VLOOKUP(CONCATENATE($F3118," ",$G3118),AllocFactorMatrix,(V$4+1),FALSE)*$E3119</f>
        <v>4.679891438945484</v>
      </c>
      <c r="W3118" s="54">
        <f ca="1">VLOOKUP(CONCATENATE($F3118," ",$G3118),AllocFactorMatrix,(W$4+1),FALSE)*$E3119</f>
        <v>0.83881516381237131</v>
      </c>
      <c r="X3118" s="54">
        <f t="shared" ca="1" si="1561"/>
        <v>6.4219004737966818</v>
      </c>
      <c r="Y3118" s="54">
        <f ca="1">VLOOKUP(CONCATENATE($F3118," ",$G3118),AllocFactorMatrix,(Y$4+1),FALSE)*$E3119</f>
        <v>1.3695607645245753</v>
      </c>
      <c r="Z3118" s="54">
        <f ca="1">VLOOKUP(CONCATENATE($F3118," ",$G3118),AllocFactorMatrix,(Z$4+1),FALSE)*$E3119</f>
        <v>2.4827241110395516E-2</v>
      </c>
      <c r="AA3118" s="54">
        <f t="shared" ca="1" si="1559"/>
        <v>1.3943880056349709</v>
      </c>
      <c r="AB3118" s="54">
        <f ca="1">VLOOKUP(CONCATENATE($F3118," ",$G3118),AllocFactorMatrix,(AB$4+1),FALSE)*$E3119</f>
        <v>2.5708878604851434E-2</v>
      </c>
      <c r="AC3118" s="54">
        <f ca="1">VLOOKUP(CONCATENATE($F3118," ",$G3118),AllocFactorMatrix,(AC$4+1),FALSE)*$E3119</f>
        <v>145.64389319745484</v>
      </c>
      <c r="AD3118" s="54">
        <f ca="1">VLOOKUP(CONCATENATE($F3118," ",$G3118),AllocFactorMatrix,(AD$4+1),FALSE)*$E3119</f>
        <v>17.833928055909375</v>
      </c>
    </row>
    <row r="3119" spans="1:30" s="51" customFormat="1" collapsed="1">
      <c r="A3119" s="56"/>
      <c r="B3119" s="111"/>
      <c r="C3119" s="55"/>
      <c r="D3119" s="108" t="s">
        <v>537</v>
      </c>
      <c r="E3119" s="61">
        <v>9835</v>
      </c>
      <c r="F3119" s="61" t="s">
        <v>74</v>
      </c>
      <c r="G3119" s="55" t="str">
        <f>$G$15</f>
        <v>TOTAL</v>
      </c>
      <c r="H3119" s="53">
        <f ca="1">SUBTOTAL(9,I3119:AD3119)</f>
        <v>9834.9999999999982</v>
      </c>
      <c r="I3119" s="54">
        <f ca="1">VLOOKUP(CONCATENATE($F3119," ",$G3119),AllocFactorMatrix,(I$4+1),FALSE)*$E3119</f>
        <v>5447.1043632013607</v>
      </c>
      <c r="J3119" s="54">
        <f ca="1">VLOOKUP(CONCATENATE($F3119," ",$G3119),AllocFactorMatrix,(J$4+1),FALSE)*$E3119</f>
        <v>314.97019664518729</v>
      </c>
      <c r="K3119" s="54">
        <f ca="1">VLOOKUP(CONCATENATE($F3119," ",$G3119),AllocFactorMatrix,(K$4+1),FALSE)*$E3119</f>
        <v>919.43530652797233</v>
      </c>
      <c r="L3119" s="54">
        <f ca="1">VLOOKUP(CONCATENATE($F3119," ",$G3119),AllocFactorMatrix,(L$4+1),FALSE)*$E3119</f>
        <v>30.300548407661982</v>
      </c>
      <c r="M3119" s="54">
        <f ca="1">VLOOKUP(CONCATENATE($F3119," ",$G3119),AllocFactorMatrix,(M$4+1),FALSE)*$E3119</f>
        <v>2.5920162433431981</v>
      </c>
      <c r="N3119" s="54">
        <f t="shared" ca="1" si="1558"/>
        <v>952.32787117897749</v>
      </c>
      <c r="O3119" s="54">
        <f ca="1">VLOOKUP(CONCATENATE($F3119," ",$G3119),AllocFactorMatrix,(O$4+1),FALSE)*$E3119</f>
        <v>674.51262532602084</v>
      </c>
      <c r="P3119" s="54">
        <f ca="1">VLOOKUP(CONCATENATE($F3119," ",$G3119),AllocFactorMatrix,(P$4+1),FALSE)*$E3119</f>
        <v>112.74852982378569</v>
      </c>
      <c r="Q3119" s="54">
        <f ca="1">VLOOKUP(CONCATENATE($F3119," ",$G3119),AllocFactorMatrix,(Q$4+1),FALSE)*$E3119</f>
        <v>39.61964069851021</v>
      </c>
      <c r="R3119" s="54">
        <f ca="1">VLOOKUP(CONCATENATE($F3119," ",$G3119),AllocFactorMatrix,(R$4+1),FALSE)*$E3119</f>
        <v>2.0563476450068068</v>
      </c>
      <c r="S3119" s="54">
        <f t="shared" ca="1" si="1560"/>
        <v>828.93714349332356</v>
      </c>
      <c r="T3119" s="54">
        <f ca="1">VLOOKUP(CONCATENATE($F3119," ",$G3119),AllocFactorMatrix,(T$4+1),FALSE)*$E3119</f>
        <v>22.985992694188724</v>
      </c>
      <c r="U3119" s="54">
        <f ca="1">VLOOKUP(CONCATENATE($F3119," ",$G3119),AllocFactorMatrix,(U$4+1),FALSE)*$E3119</f>
        <v>343.18733968258897</v>
      </c>
      <c r="V3119" s="54">
        <f ca="1">VLOOKUP(CONCATENATE($F3119," ",$G3119),AllocFactorMatrix,(V$4+1),FALSE)*$E3119</f>
        <v>1314.426445413168</v>
      </c>
      <c r="W3119" s="54">
        <f ca="1">VLOOKUP(CONCATENATE($F3119," ",$G3119),AllocFactorMatrix,(W$4+1),FALSE)*$E3119</f>
        <v>216.95687614311584</v>
      </c>
      <c r="X3119" s="54">
        <f t="shared" ca="1" si="1561"/>
        <v>1897.5566539330614</v>
      </c>
      <c r="Y3119" s="54">
        <f ca="1">VLOOKUP(CONCATENATE($F3119," ",$G3119),AllocFactorMatrix,(Y$4+1),FALSE)*$E3119</f>
        <v>210.22387408425143</v>
      </c>
      <c r="Z3119" s="54">
        <f ca="1">VLOOKUP(CONCATENATE($F3119," ",$G3119),AllocFactorMatrix,(Z$4+1),FALSE)*$E3119</f>
        <v>3.0727542097381653</v>
      </c>
      <c r="AA3119" s="54">
        <f t="shared" ca="1" si="1559"/>
        <v>213.29662829398961</v>
      </c>
      <c r="AB3119" s="54">
        <f ca="1">VLOOKUP(CONCATENATE($F3119," ",$G3119),AllocFactorMatrix,(AB$4+1),FALSE)*$E3119</f>
        <v>2.7015595192270947</v>
      </c>
      <c r="AC3119" s="54">
        <f ca="1">VLOOKUP(CONCATENATE($F3119," ",$G3119),AllocFactorMatrix,(AC$4+1),FALSE)*$E3119</f>
        <v>158.08946791968344</v>
      </c>
      <c r="AD3119" s="54">
        <f ca="1">VLOOKUP(CONCATENATE($F3119," ",$G3119),AllocFactorMatrix,(AD$4+1),FALSE)*$E3119</f>
        <v>20.016115815190307</v>
      </c>
    </row>
    <row r="3120" spans="1:30" hidden="1" outlineLevel="1">
      <c r="D3120" s="7"/>
      <c r="E3120" s="51"/>
      <c r="F3120" s="52" t="str">
        <f>F3127</f>
        <v>LABOR_M</v>
      </c>
      <c r="G3120" s="55" t="str">
        <f>$G$8</f>
        <v>PRODUCTION</v>
      </c>
      <c r="H3120" s="4">
        <f t="shared" ref="H3120:H3175" ca="1" si="1562">SUBTOTAL(9,I3120:AD3120)</f>
        <v>12356.097196332774</v>
      </c>
      <c r="I3120" s="5">
        <f ca="1">VLOOKUP(CONCATENATE($F3120," ",$G3120),AllocFactorMatrix,(I$4+1),FALSE)*$E3127</f>
        <v>6086.4033073457194</v>
      </c>
      <c r="J3120" s="5">
        <f ca="1">VLOOKUP(CONCATENATE($F3120," ",$G3120),AllocFactorMatrix,(J$4+1),FALSE)*$E3127</f>
        <v>300.87266356434662</v>
      </c>
      <c r="K3120" s="5">
        <f ca="1">VLOOKUP(CONCATENATE($F3120," ",$G3120),AllocFactorMatrix,(K$4+1),FALSE)*$E3127</f>
        <v>1102.0793233875854</v>
      </c>
      <c r="L3120" s="5">
        <f ca="1">VLOOKUP(CONCATENATE($F3120," ",$G3120),AllocFactorMatrix,(L$4+1),FALSE)*$E3127</f>
        <v>34.689544280303515</v>
      </c>
      <c r="M3120" s="5">
        <f ca="1">VLOOKUP(CONCATENATE($F3120," ",$G3120),AllocFactorMatrix,(M$4+1),FALSE)*$E3127</f>
        <v>3.2530744618792817</v>
      </c>
      <c r="N3120" s="5">
        <f t="shared" ref="N3120:N3215" ca="1" si="1563">SUBTOTAL(9,K3120:M3120)</f>
        <v>1140.0219421297684</v>
      </c>
      <c r="O3120" s="5">
        <f ca="1">VLOOKUP(CONCATENATE($F3120," ",$G3120),AllocFactorMatrix,(O$4+1),FALSE)*$E3127</f>
        <v>837.75172607499007</v>
      </c>
      <c r="P3120" s="5">
        <f ca="1">VLOOKUP(CONCATENATE($F3120," ",$G3120),AllocFactorMatrix,(P$4+1),FALSE)*$E3127</f>
        <v>156.09755358312844</v>
      </c>
      <c r="Q3120" s="5">
        <f ca="1">VLOOKUP(CONCATENATE($F3120," ",$G3120),AllocFactorMatrix,(Q$4+1),FALSE)*$E3127</f>
        <v>70.537577927693079</v>
      </c>
      <c r="R3120" s="5">
        <f ca="1">VLOOKUP(CONCATENATE($F3120," ",$G3120),AllocFactorMatrix,(R$4+1),FALSE)*$E3127</f>
        <v>3.1719960318706724</v>
      </c>
      <c r="S3120" s="5">
        <f ca="1">SUBTOTAL(9,O3120:R3120)</f>
        <v>1067.5588536176824</v>
      </c>
      <c r="T3120" s="5">
        <f ca="1">VLOOKUP(CONCATENATE($F3120," ",$G3120),AllocFactorMatrix,(T$4+1),FALSE)*$E3127</f>
        <v>29.264813557773774</v>
      </c>
      <c r="U3120" s="5">
        <f ca="1">VLOOKUP(CONCATENATE($F3120," ",$G3120),AllocFactorMatrix,(U$4+1),FALSE)*$E3127</f>
        <v>478.91368768010057</v>
      </c>
      <c r="V3120" s="5">
        <f ca="1">VLOOKUP(CONCATENATE($F3120," ",$G3120),AllocFactorMatrix,(V$4+1),FALSE)*$E3127</f>
        <v>2531.0722961188303</v>
      </c>
      <c r="W3120" s="5">
        <f ca="1">VLOOKUP(CONCATENATE($F3120," ",$G3120),AllocFactorMatrix,(W$4+1),FALSE)*$E3127</f>
        <v>457.06970601880408</v>
      </c>
      <c r="X3120" s="5">
        <f ca="1">SUBTOTAL(9,T3120:W3120)</f>
        <v>3496.3205033755085</v>
      </c>
      <c r="Y3120" s="5">
        <f ca="1">VLOOKUP(CONCATENATE($F3120," ",$G3120),AllocFactorMatrix,(Y$4+1),FALSE)*$E3127</f>
        <v>257.27222573275509</v>
      </c>
      <c r="Z3120" s="5">
        <f ca="1">VLOOKUP(CONCATENATE($F3120," ",$G3120),AllocFactorMatrix,(Z$4+1),FALSE)*$E3127</f>
        <v>4.3092114398381263</v>
      </c>
      <c r="AA3120" s="5">
        <f t="shared" ref="AA3120:AA3151" ca="1" si="1564">SUBTOTAL(9,Y3120:Z3120)</f>
        <v>261.58143717259321</v>
      </c>
      <c r="AB3120" s="5">
        <f ca="1">VLOOKUP(CONCATENATE($F3120," ",$G3120),AllocFactorMatrix,(AB$4+1),FALSE)*$E3127</f>
        <v>3.338489127155865</v>
      </c>
      <c r="AC3120" s="5">
        <f ca="1">VLOOKUP(CONCATENATE($F3120," ",$G3120),AllocFactorMatrix,(AC$4+1),FALSE)*$E3127</f>
        <v>0</v>
      </c>
      <c r="AD3120" s="5">
        <f ca="1">VLOOKUP(CONCATENATE($F3120," ",$G3120),AllocFactorMatrix,(AD$4+1),FALSE)*$E3127</f>
        <v>0</v>
      </c>
    </row>
    <row r="3121" spans="4:30" hidden="1" outlineLevel="1">
      <c r="D3121" s="7"/>
      <c r="E3121" s="51"/>
      <c r="F3121" s="52" t="str">
        <f>F3127</f>
        <v>LABOR_M</v>
      </c>
      <c r="G3121" s="55" t="str">
        <f>$G$9</f>
        <v>BULKTRAN</v>
      </c>
      <c r="H3121" s="4">
        <f t="shared" ca="1" si="1562"/>
        <v>45.146932225442242</v>
      </c>
      <c r="I3121" s="5">
        <f ca="1">VLOOKUP(CONCATENATE($F3121," ",$G3121),AllocFactorMatrix,(I$4+1),FALSE)*$E3127</f>
        <v>22.238610885563343</v>
      </c>
      <c r="J3121" s="5">
        <f ca="1">VLOOKUP(CONCATENATE($F3121," ",$G3121),AllocFactorMatrix,(J$4+1),FALSE)*$E3127</f>
        <v>1.0993339996110867</v>
      </c>
      <c r="K3121" s="5">
        <f ca="1">VLOOKUP(CONCATENATE($F3121," ",$G3121),AllocFactorMatrix,(K$4+1),FALSE)*$E3127</f>
        <v>4.0267974368806145</v>
      </c>
      <c r="L3121" s="5">
        <f ca="1">VLOOKUP(CONCATENATE($F3121," ",$G3121),AllocFactorMatrix,(L$4+1),FALSE)*$E3127</f>
        <v>0.12674928658048748</v>
      </c>
      <c r="M3121" s="5">
        <f ca="1">VLOOKUP(CONCATENATE($F3121," ",$G3121),AllocFactorMatrix,(M$4+1),FALSE)*$E3127</f>
        <v>1.188614251904478E-2</v>
      </c>
      <c r="N3121" s="5">
        <f t="shared" ca="1" si="1563"/>
        <v>4.1654328659801472</v>
      </c>
      <c r="O3121" s="5">
        <f ca="1">VLOOKUP(CONCATENATE($F3121," ",$G3121),AllocFactorMatrix,(O$4+1),FALSE)*$E3127</f>
        <v>3.0609924637109676</v>
      </c>
      <c r="P3121" s="5">
        <f ca="1">VLOOKUP(CONCATENATE($F3121," ",$G3121),AllocFactorMatrix,(P$4+1),FALSE)*$E3127</f>
        <v>0.57035207478510697</v>
      </c>
      <c r="Q3121" s="5">
        <f ca="1">VLOOKUP(CONCATENATE($F3121," ",$G3121),AllocFactorMatrix,(Q$4+1),FALSE)*$E3127</f>
        <v>0.25773148263948342</v>
      </c>
      <c r="R3121" s="5">
        <f ca="1">VLOOKUP(CONCATENATE($F3121," ",$G3121),AllocFactorMatrix,(R$4+1),FALSE)*$E3127</f>
        <v>1.1589896679733126E-2</v>
      </c>
      <c r="S3121" s="5">
        <f t="shared" ref="S3121:S3192" ca="1" si="1565">SUBTOTAL(9,O3121:R3121)</f>
        <v>3.9006659178152914</v>
      </c>
      <c r="T3121" s="5">
        <f ca="1">VLOOKUP(CONCATENATE($F3121," ",$G3121),AllocFactorMatrix,(T$4+1),FALSE)*$E3127</f>
        <v>0.10692830699609149</v>
      </c>
      <c r="U3121" s="5">
        <f ca="1">VLOOKUP(CONCATENATE($F3121," ",$G3121),AllocFactorMatrix,(U$4+1),FALSE)*$E3127</f>
        <v>1.7498635253490284</v>
      </c>
      <c r="V3121" s="5">
        <f ca="1">VLOOKUP(CONCATENATE($F3121," ",$G3121),AllocFactorMatrix,(V$4+1),FALSE)*$E3127</f>
        <v>9.2480778999121274</v>
      </c>
      <c r="W3121" s="5">
        <f ca="1">VLOOKUP(CONCATENATE($F3121," ",$G3121),AllocFactorMatrix,(W$4+1),FALSE)*$E3127</f>
        <v>1.6700495886401905</v>
      </c>
      <c r="X3121" s="5">
        <f t="shared" ref="X3121:X3127" ca="1" si="1566">SUBTOTAL(9,T3121:W3121)</f>
        <v>12.774919320897439</v>
      </c>
      <c r="Y3121" s="5">
        <f ca="1">VLOOKUP(CONCATENATE($F3121," ",$G3121),AllocFactorMatrix,(Y$4+1),FALSE)*$E3127</f>
        <v>0.94002592842120603</v>
      </c>
      <c r="Z3121" s="5">
        <f ca="1">VLOOKUP(CONCATENATE($F3121," ",$G3121),AllocFactorMatrix,(Z$4+1),FALSE)*$E3127</f>
        <v>1.5745074980246437E-2</v>
      </c>
      <c r="AA3121" s="5">
        <f t="shared" ca="1" si="1564"/>
        <v>0.95577100340145249</v>
      </c>
      <c r="AB3121" s="5">
        <f ca="1">VLOOKUP(CONCATENATE($F3121," ",$G3121),AllocFactorMatrix,(AB$4+1),FALSE)*$E3127</f>
        <v>1.2198232173490456E-2</v>
      </c>
      <c r="AC3121" s="5">
        <f ca="1">VLOOKUP(CONCATENATE($F3121," ",$G3121),AllocFactorMatrix,(AC$4+1),FALSE)*$E3127</f>
        <v>0</v>
      </c>
      <c r="AD3121" s="5">
        <f ca="1">VLOOKUP(CONCATENATE($F3121," ",$G3121),AllocFactorMatrix,(AD$4+1),FALSE)*$E3127</f>
        <v>0</v>
      </c>
    </row>
    <row r="3122" spans="4:30" hidden="1" outlineLevel="1">
      <c r="D3122" s="7"/>
      <c r="E3122" s="51"/>
      <c r="F3122" s="52" t="str">
        <f>F3127</f>
        <v>LABOR_M</v>
      </c>
      <c r="G3122" s="55" t="str">
        <f>$G$10</f>
        <v>SUBTRAN</v>
      </c>
      <c r="H3122" s="4">
        <f t="shared" ca="1" si="1562"/>
        <v>9.9304524585180438</v>
      </c>
      <c r="I3122" s="5">
        <f ca="1">VLOOKUP(CONCATENATE($F3122," ",$G3122),AllocFactorMatrix,(I$4+1),FALSE)*$E3127</f>
        <v>4.8348138902577267</v>
      </c>
      <c r="J3122" s="5">
        <f ca="1">VLOOKUP(CONCATENATE($F3122," ",$G3122),AllocFactorMatrix,(J$4+1),FALSE)*$E3127</f>
        <v>0.23333444303130194</v>
      </c>
      <c r="K3122" s="5">
        <f ca="1">VLOOKUP(CONCATENATE($F3122," ",$G3122),AllocFactorMatrix,(K$4+1),FALSE)*$E3127</f>
        <v>0.8488592947708683</v>
      </c>
      <c r="L3122" s="5">
        <f ca="1">VLOOKUP(CONCATENATE($F3122," ",$G3122),AllocFactorMatrix,(L$4+1),FALSE)*$E3127</f>
        <v>2.6220464942427992E-2</v>
      </c>
      <c r="M3122" s="5">
        <f ca="1">VLOOKUP(CONCATENATE($F3122," ",$G3122),AllocFactorMatrix,(M$4+1),FALSE)*$E3127</f>
        <v>3.2656202371848259E-3</v>
      </c>
      <c r="N3122" s="5">
        <f t="shared" ca="1" si="1563"/>
        <v>0.87834537995048112</v>
      </c>
      <c r="O3122" s="5">
        <f ca="1">VLOOKUP(CONCATENATE($F3122," ",$G3122),AllocFactorMatrix,(O$4+1),FALSE)*$E3127</f>
        <v>0.64132646471317822</v>
      </c>
      <c r="P3122" s="5">
        <f ca="1">VLOOKUP(CONCATENATE($F3122," ",$G3122),AllocFactorMatrix,(P$4+1),FALSE)*$E3127</f>
        <v>0.11922184177527652</v>
      </c>
      <c r="Q3122" s="5">
        <f ca="1">VLOOKUP(CONCATENATE($F3122," ",$G3122),AllocFactorMatrix,(Q$4+1),FALSE)*$E3127</f>
        <v>7.0938416430523565E-2</v>
      </c>
      <c r="R3122" s="5">
        <f ca="1">VLOOKUP(CONCATENATE($F3122," ",$G3122),AllocFactorMatrix,(R$4+1),FALSE)*$E3127</f>
        <v>0</v>
      </c>
      <c r="S3122" s="5">
        <f t="shared" ca="1" si="1565"/>
        <v>0.83148672291897829</v>
      </c>
      <c r="T3122" s="5">
        <f ca="1">VLOOKUP(CONCATENATE($F3122," ",$G3122),AllocFactorMatrix,(T$4+1),FALSE)*$E3127</f>
        <v>2.2394018956235273E-2</v>
      </c>
      <c r="U3122" s="5">
        <f ca="1">VLOOKUP(CONCATENATE($F3122," ",$G3122),AllocFactorMatrix,(U$4+1),FALSE)*$E3127</f>
        <v>0.36660287605912423</v>
      </c>
      <c r="V3122" s="5">
        <f ca="1">VLOOKUP(CONCATENATE($F3122," ",$G3122),AllocFactorMatrix,(V$4+1),FALSE)*$E3127</f>
        <v>2.5540060634877757</v>
      </c>
      <c r="W3122" s="5">
        <f ca="1">VLOOKUP(CONCATENATE($F3122," ",$G3122),AllocFactorMatrix,(W$4+1),FALSE)*$E3127</f>
        <v>0</v>
      </c>
      <c r="X3122" s="5">
        <f t="shared" ca="1" si="1566"/>
        <v>2.9430029585031354</v>
      </c>
      <c r="Y3122" s="5">
        <f ca="1">VLOOKUP(CONCATENATE($F3122," ",$G3122),AllocFactorMatrix,(Y$4+1),FALSE)*$E3127</f>
        <v>0.19302047658304416</v>
      </c>
      <c r="Z3122" s="5">
        <f ca="1">VLOOKUP(CONCATENATE($F3122," ",$G3122),AllocFactorMatrix,(Z$4+1),FALSE)*$E3127</f>
        <v>3.2176565886282006E-3</v>
      </c>
      <c r="AA3122" s="5">
        <f t="shared" ca="1" si="1564"/>
        <v>0.19623813317167235</v>
      </c>
      <c r="AB3122" s="5">
        <f ca="1">VLOOKUP(CONCATENATE($F3122," ",$G3122),AllocFactorMatrix,(AB$4+1),FALSE)*$E3127</f>
        <v>2.5775255709904179E-3</v>
      </c>
      <c r="AC3122" s="5">
        <f ca="1">VLOOKUP(CONCATENATE($F3122," ",$G3122),AllocFactorMatrix,(AC$4+1),FALSE)*$E3127</f>
        <v>8.7641379613549435E-3</v>
      </c>
      <c r="AD3122" s="5">
        <f ca="1">VLOOKUP(CONCATENATE($F3122," ",$G3122),AllocFactorMatrix,(AD$4+1),FALSE)*$E3127</f>
        <v>1.8892671524039131E-3</v>
      </c>
    </row>
    <row r="3123" spans="4:30" hidden="1" outlineLevel="1">
      <c r="D3123" s="7"/>
      <c r="E3123" s="51"/>
      <c r="F3123" s="52" t="str">
        <f>F3127</f>
        <v>LABOR_M</v>
      </c>
      <c r="G3123" s="55" t="str">
        <f>$G$11</f>
        <v>DISTPRI</v>
      </c>
      <c r="H3123" s="4">
        <f t="shared" ca="1" si="1562"/>
        <v>6362.4257786812705</v>
      </c>
      <c r="I3123" s="5">
        <f ca="1">VLOOKUP(CONCATENATE($F3123," ",$G3123),AllocFactorMatrix,(I$4+1),FALSE)*$E3127</f>
        <v>4252.2805087075167</v>
      </c>
      <c r="J3123" s="5">
        <f ca="1">VLOOKUP(CONCATENATE($F3123," ",$G3123),AllocFactorMatrix,(J$4+1),FALSE)*$E3127</f>
        <v>200.44140244513119</v>
      </c>
      <c r="K3123" s="5">
        <f ca="1">VLOOKUP(CONCATENATE($F3123," ",$G3123),AllocFactorMatrix,(K$4+1),FALSE)*$E3127</f>
        <v>727.81503404090063</v>
      </c>
      <c r="L3123" s="5">
        <f ca="1">VLOOKUP(CONCATENATE($F3123," ",$G3123),AllocFactorMatrix,(L$4+1),FALSE)*$E3127</f>
        <v>22.493271689030248</v>
      </c>
      <c r="M3123" s="5">
        <f ca="1">VLOOKUP(CONCATENATE($F3123," ",$G3123),AllocFactorMatrix,(M$4+1),FALSE)*$E3127</f>
        <v>0</v>
      </c>
      <c r="N3123" s="5">
        <f t="shared" ca="1" si="1563"/>
        <v>750.30830572993091</v>
      </c>
      <c r="O3123" s="5">
        <f ca="1">VLOOKUP(CONCATENATE($F3123," ",$G3123),AllocFactorMatrix,(O$4+1),FALSE)*$E3127</f>
        <v>545.73406433987122</v>
      </c>
      <c r="P3123" s="5">
        <f ca="1">VLOOKUP(CONCATENATE($F3123," ",$G3123),AllocFactorMatrix,(P$4+1),FALSE)*$E3127</f>
        <v>101.64300620793861</v>
      </c>
      <c r="Q3123" s="5">
        <f ca="1">VLOOKUP(CONCATENATE($F3123," ",$G3123),AllocFactorMatrix,(Q$4+1),FALSE)*$E3127</f>
        <v>0</v>
      </c>
      <c r="R3123" s="5">
        <f ca="1">VLOOKUP(CONCATENATE($F3123," ",$G3123),AllocFactorMatrix,(R$4+1),FALSE)*$E3127</f>
        <v>0</v>
      </c>
      <c r="S3123" s="5">
        <f t="shared" ca="1" si="1565"/>
        <v>647.37707054780981</v>
      </c>
      <c r="T3123" s="5">
        <f ca="1">VLOOKUP(CONCATENATE($F3123," ",$G3123),AllocFactorMatrix,(T$4+1),FALSE)*$E3127</f>
        <v>19.455083083377502</v>
      </c>
      <c r="U3123" s="5">
        <f ca="1">VLOOKUP(CONCATENATE($F3123," ",$G3123),AllocFactorMatrix,(U$4+1),FALSE)*$E3127</f>
        <v>313.76646627596261</v>
      </c>
      <c r="V3123" s="5">
        <f ca="1">VLOOKUP(CONCATENATE($F3123," ",$G3123),AllocFactorMatrix,(V$4+1),FALSE)*$E3127</f>
        <v>0</v>
      </c>
      <c r="W3123" s="5">
        <f ca="1">VLOOKUP(CONCATENATE($F3123," ",$G3123),AllocFactorMatrix,(W$4+1),FALSE)*$E3127</f>
        <v>0</v>
      </c>
      <c r="X3123" s="5">
        <f t="shared" ca="1" si="1566"/>
        <v>333.22154935934009</v>
      </c>
      <c r="Y3123" s="5">
        <f ca="1">VLOOKUP(CONCATENATE($F3123," ",$G3123),AllocFactorMatrix,(Y$4+1),FALSE)*$E3127</f>
        <v>164.56389994304254</v>
      </c>
      <c r="Z3123" s="5">
        <f ca="1">VLOOKUP(CONCATENATE($F3123," ",$G3123),AllocFactorMatrix,(Z$4+1),FALSE)*$E3127</f>
        <v>2.7455700385279904</v>
      </c>
      <c r="AA3123" s="5">
        <f t="shared" ca="1" si="1564"/>
        <v>167.30946998157054</v>
      </c>
      <c r="AB3123" s="5">
        <f ca="1">VLOOKUP(CONCATENATE($F3123," ",$G3123),AllocFactorMatrix,(AB$4+1),FALSE)*$E3127</f>
        <v>2.2243717729134591</v>
      </c>
      <c r="AC3123" s="5">
        <f ca="1">VLOOKUP(CONCATENATE($F3123," ",$G3123),AllocFactorMatrix,(AC$4+1),FALSE)*$E3127</f>
        <v>7.6203886629794315</v>
      </c>
      <c r="AD3123" s="5">
        <f ca="1">VLOOKUP(CONCATENATE($F3123," ",$G3123),AllocFactorMatrix,(AD$4+1),FALSE)*$E3127</f>
        <v>1.6427114740777577</v>
      </c>
    </row>
    <row r="3124" spans="4:30" hidden="1" outlineLevel="1">
      <c r="D3124" s="7"/>
      <c r="E3124" s="51"/>
      <c r="F3124" s="52" t="str">
        <f>F3127</f>
        <v>LABOR_M</v>
      </c>
      <c r="G3124" s="55" t="str">
        <f>$G$12</f>
        <v>DISTSEC</v>
      </c>
      <c r="H3124" s="4">
        <f t="shared" ca="1" si="1562"/>
        <v>2625.8513741669458</v>
      </c>
      <c r="I3124" s="5">
        <f ca="1">VLOOKUP(CONCATENATE($F3124," ",$G3124),AllocFactorMatrix,(I$4+1),FALSE)*$E3127</f>
        <v>1963.3528841604514</v>
      </c>
      <c r="J3124" s="5">
        <f ca="1">VLOOKUP(CONCATENATE($F3124," ",$G3124),AllocFactorMatrix,(J$4+1),FALSE)*$E3127</f>
        <v>94.653868284335942</v>
      </c>
      <c r="K3124" s="5">
        <f ca="1">VLOOKUP(CONCATENATE($F3124," ",$G3124),AllocFactorMatrix,(K$4+1),FALSE)*$E3127</f>
        <v>285.61016642346613</v>
      </c>
      <c r="L3124" s="5">
        <f ca="1">VLOOKUP(CONCATENATE($F3124," ",$G3124),AllocFactorMatrix,(L$4+1),FALSE)*$E3127</f>
        <v>0</v>
      </c>
      <c r="M3124" s="5">
        <f ca="1">VLOOKUP(CONCATENATE($F3124," ",$G3124),AllocFactorMatrix,(M$4+1),FALSE)*$E3127</f>
        <v>0</v>
      </c>
      <c r="N3124" s="5">
        <f t="shared" ca="1" si="1563"/>
        <v>285.61016642346613</v>
      </c>
      <c r="O3124" s="5">
        <f ca="1">VLOOKUP(CONCATENATE($F3124," ",$G3124),AllocFactorMatrix,(O$4+1),FALSE)*$E3127</f>
        <v>181.99190970778614</v>
      </c>
      <c r="P3124" s="5">
        <f ca="1">VLOOKUP(CONCATENATE($F3124," ",$G3124),AllocFactorMatrix,(P$4+1),FALSE)*$E3127</f>
        <v>0</v>
      </c>
      <c r="Q3124" s="5">
        <f ca="1">VLOOKUP(CONCATENATE($F3124," ",$G3124),AllocFactorMatrix,(Q$4+1),FALSE)*$E3127</f>
        <v>0</v>
      </c>
      <c r="R3124" s="5">
        <f ca="1">VLOOKUP(CONCATENATE($F3124," ",$G3124),AllocFactorMatrix,(R$4+1),FALSE)*$E3127</f>
        <v>0</v>
      </c>
      <c r="S3124" s="5">
        <f t="shared" ca="1" si="1565"/>
        <v>181.99190970778614</v>
      </c>
      <c r="T3124" s="5">
        <f ca="1">VLOOKUP(CONCATENATE($F3124," ",$G3124),AllocFactorMatrix,(T$4+1),FALSE)*$E3127</f>
        <v>4.9206794437842341</v>
      </c>
      <c r="U3124" s="5">
        <f ca="1">VLOOKUP(CONCATENATE($F3124," ",$G3124),AllocFactorMatrix,(U$4+1),FALSE)*$E3127</f>
        <v>0</v>
      </c>
      <c r="V3124" s="5">
        <f ca="1">VLOOKUP(CONCATENATE($F3124," ",$G3124),AllocFactorMatrix,(V$4+1),FALSE)*$E3127</f>
        <v>0</v>
      </c>
      <c r="W3124" s="5">
        <f ca="1">VLOOKUP(CONCATENATE($F3124," ",$G3124),AllocFactorMatrix,(W$4+1),FALSE)*$E3127</f>
        <v>0</v>
      </c>
      <c r="X3124" s="5">
        <f t="shared" ca="1" si="1566"/>
        <v>4.9206794437842341</v>
      </c>
      <c r="Y3124" s="5">
        <f ca="1">VLOOKUP(CONCATENATE($F3124," ",$G3124),AllocFactorMatrix,(Y$4+1),FALSE)*$E3127</f>
        <v>67.126640847819544</v>
      </c>
      <c r="Z3124" s="5">
        <f ca="1">VLOOKUP(CONCATENATE($F3124," ",$G3124),AllocFactorMatrix,(Z$4+1),FALSE)*$E3127</f>
        <v>0</v>
      </c>
      <c r="AA3124" s="5">
        <f t="shared" ca="1" si="1564"/>
        <v>67.126640847819544</v>
      </c>
      <c r="AB3124" s="5">
        <f ca="1">VLOOKUP(CONCATENATE($F3124," ",$G3124),AllocFactorMatrix,(AB$4+1),FALSE)*$E3127</f>
        <v>0.6965753114612887</v>
      </c>
      <c r="AC3124" s="5">
        <f ca="1">VLOOKUP(CONCATENATE($F3124," ",$G3124),AllocFactorMatrix,(AC$4+1),FALSE)*$E3127</f>
        <v>23.651410959924075</v>
      </c>
      <c r="AD3124" s="5">
        <f ca="1">VLOOKUP(CONCATENATE($F3124," ",$G3124),AllocFactorMatrix,(AD$4+1),FALSE)*$E3127</f>
        <v>3.8472390279169653</v>
      </c>
    </row>
    <row r="3125" spans="4:30" hidden="1" outlineLevel="1">
      <c r="D3125" s="7"/>
      <c r="E3125" s="51"/>
      <c r="F3125" s="52" t="str">
        <f>F3127</f>
        <v>LABOR_M</v>
      </c>
      <c r="G3125" s="55" t="str">
        <f>$G$13</f>
        <v>ENERGY</v>
      </c>
      <c r="H3125" s="4">
        <f t="shared" ca="1" si="1562"/>
        <v>3252.7988108632412</v>
      </c>
      <c r="I3125" s="5">
        <f ca="1">VLOOKUP(CONCATENATE($F3125," ",$G3125),AllocFactorMatrix,(I$4+1),FALSE)*$E3127</f>
        <v>1220.5382280647611</v>
      </c>
      <c r="J3125" s="5">
        <f ca="1">VLOOKUP(CONCATENATE($F3125," ",$G3125),AllocFactorMatrix,(J$4+1),FALSE)*$E3127</f>
        <v>79.098764046086686</v>
      </c>
      <c r="K3125" s="5">
        <f ca="1">VLOOKUP(CONCATENATE($F3125," ",$G3125),AllocFactorMatrix,(K$4+1),FALSE)*$E3127</f>
        <v>265.38492797575765</v>
      </c>
      <c r="L3125" s="5">
        <f ca="1">VLOOKUP(CONCATENATE($F3125," ",$G3125),AllocFactorMatrix,(L$4+1),FALSE)*$E3127</f>
        <v>8.4345354967991018</v>
      </c>
      <c r="M3125" s="5">
        <f ca="1">VLOOKUP(CONCATENATE($F3125," ",$G3125),AllocFactorMatrix,(M$4+1),FALSE)*$E3127</f>
        <v>0.77756557131393855</v>
      </c>
      <c r="N3125" s="5">
        <f t="shared" ca="1" si="1563"/>
        <v>274.59702904387069</v>
      </c>
      <c r="O3125" s="5">
        <f ca="1">VLOOKUP(CONCATENATE($F3125," ",$G3125),AllocFactorMatrix,(O$4+1),FALSE)*$E3127</f>
        <v>241.95514182008446</v>
      </c>
      <c r="P3125" s="5">
        <f ca="1">VLOOKUP(CONCATENATE($F3125," ",$G3125),AllocFactorMatrix,(P$4+1),FALSE)*$E3127</f>
        <v>44.853827673461041</v>
      </c>
      <c r="Q3125" s="5">
        <f ca="1">VLOOKUP(CONCATENATE($F3125," ",$G3125),AllocFactorMatrix,(Q$4+1),FALSE)*$E3127</f>
        <v>20.380431219527338</v>
      </c>
      <c r="R3125" s="5">
        <f ca="1">VLOOKUP(CONCATENATE($F3125," ",$G3125),AllocFactorMatrix,(R$4+1),FALSE)*$E3127</f>
        <v>0.9443097165138058</v>
      </c>
      <c r="S3125" s="5">
        <f t="shared" ca="1" si="1565"/>
        <v>308.1337104295867</v>
      </c>
      <c r="T3125" s="5">
        <f ca="1">VLOOKUP(CONCATENATE($F3125," ",$G3125),AllocFactorMatrix,(T$4+1),FALSE)*$E3127</f>
        <v>9.2721795386217831</v>
      </c>
      <c r="U3125" s="5">
        <f ca="1">VLOOKUP(CONCATENATE($F3125," ",$G3125),AllocFactorMatrix,(U$4+1),FALSE)*$E3127</f>
        <v>162.80558223506443</v>
      </c>
      <c r="V3125" s="5">
        <f ca="1">VLOOKUP(CONCATENATE($F3125," ",$G3125),AllocFactorMatrix,(V$4+1),FALSE)*$E3127</f>
        <v>924.34250249391664</v>
      </c>
      <c r="W3125" s="5">
        <f ca="1">VLOOKUP(CONCATENATE($F3125," ",$G3125),AllocFactorMatrix,(W$4+1),FALSE)*$E3127</f>
        <v>175.36940664760724</v>
      </c>
      <c r="X3125" s="5">
        <f t="shared" ca="1" si="1566"/>
        <v>1271.7896709152101</v>
      </c>
      <c r="Y3125" s="5">
        <f ca="1">VLOOKUP(CONCATENATE($F3125," ",$G3125),AllocFactorMatrix,(Y$4+1),FALSE)*$E3127</f>
        <v>65.55294128651876</v>
      </c>
      <c r="Z3125" s="5">
        <f ca="1">VLOOKUP(CONCATENATE($F3125," ",$G3125),AllocFactorMatrix,(Z$4+1),FALSE)*$E3127</f>
        <v>1.0670973826295507</v>
      </c>
      <c r="AA3125" s="5">
        <f t="shared" ca="1" si="1564"/>
        <v>66.620038669148315</v>
      </c>
      <c r="AB3125" s="5">
        <f ca="1">VLOOKUP(CONCATENATE($F3125," ",$G3125),AllocFactorMatrix,(AB$4+1),FALSE)*$E3127</f>
        <v>1.1902612925986444</v>
      </c>
      <c r="AC3125" s="5">
        <f ca="1">VLOOKUP(CONCATENATE($F3125," ",$G3125),AllocFactorMatrix,(AC$4+1),FALSE)*$E3127</f>
        <v>25.73780659585637</v>
      </c>
      <c r="AD3125" s="5">
        <f ca="1">VLOOKUP(CONCATENATE($F3125," ",$G3125),AllocFactorMatrix,(AD$4+1),FALSE)*$E3127</f>
        <v>5.0933018061226907</v>
      </c>
    </row>
    <row r="3126" spans="4:30" hidden="1" outlineLevel="1">
      <c r="D3126" s="7"/>
      <c r="E3126" s="51"/>
      <c r="F3126" s="52" t="str">
        <f>F3127</f>
        <v>LABOR_M</v>
      </c>
      <c r="G3126" s="55" t="str">
        <f>$G$14</f>
        <v>CUSTOMER</v>
      </c>
      <c r="H3126" s="4">
        <f ca="1">SUBTOTAL(9,I3126:AD3126)</f>
        <v>2451.7494552718103</v>
      </c>
      <c r="I3126" s="5">
        <f ca="1">VLOOKUP(CONCATENATE($F3126," ",$G3126),AllocFactorMatrix,(I$4+1),FALSE)*$E3127</f>
        <v>1751.7774187355371</v>
      </c>
      <c r="J3126" s="5">
        <f ca="1">VLOOKUP(CONCATENATE($F3126," ",$G3126),AllocFactorMatrix,(J$4+1),FALSE)*$E3127</f>
        <v>299.78679915605045</v>
      </c>
      <c r="K3126" s="5">
        <f ca="1">VLOOKUP(CONCATENATE($F3126," ",$G3126),AllocFactorMatrix,(K$4+1),FALSE)*$E3127</f>
        <v>86.322440653115663</v>
      </c>
      <c r="L3126" s="5">
        <f ca="1">VLOOKUP(CONCATENATE($F3126," ",$G3126),AllocFactorMatrix,(L$4+1),FALSE)*$E3127</f>
        <v>14.429910997146401</v>
      </c>
      <c r="M3126" s="5">
        <f ca="1">VLOOKUP(CONCATENATE($F3126," ",$G3126),AllocFactorMatrix,(M$4+1),FALSE)*$E3127</f>
        <v>2.2798567392024598</v>
      </c>
      <c r="N3126" s="5">
        <f t="shared" ca="1" si="1563"/>
        <v>103.03220838946451</v>
      </c>
      <c r="O3126" s="5">
        <f ca="1">VLOOKUP(CONCATENATE($F3126," ",$G3126),AllocFactorMatrix,(O$4+1),FALSE)*$E3127</f>
        <v>16.107969141478051</v>
      </c>
      <c r="P3126" s="5">
        <f ca="1">VLOOKUP(CONCATENATE($F3126," ",$G3126),AllocFactorMatrix,(P$4+1),FALSE)*$E3127</f>
        <v>4.1369726972243424</v>
      </c>
      <c r="Q3126" s="5">
        <f ca="1">VLOOKUP(CONCATENATE($F3126," ",$G3126),AllocFactorMatrix,(Q$4+1),FALSE)*$E3127</f>
        <v>7.9127376155151676</v>
      </c>
      <c r="R3126" s="5">
        <f ca="1">VLOOKUP(CONCATENATE($F3126," ",$G3126),AllocFactorMatrix,(R$4+1),FALSE)*$E3127</f>
        <v>1.3810470433610167</v>
      </c>
      <c r="S3126" s="5">
        <f t="shared" ca="1" si="1565"/>
        <v>29.53872649757858</v>
      </c>
      <c r="T3126" s="5">
        <f ca="1">VLOOKUP(CONCATENATE($F3126," ",$G3126),AllocFactorMatrix,(T$4+1),FALSE)*$E3127</f>
        <v>0.11202692917775933</v>
      </c>
      <c r="U3126" s="5">
        <f ca="1">VLOOKUP(CONCATENATE($F3126," ",$G3126),AllocFactorMatrix,(U$4+1),FALSE)*$E3127</f>
        <v>2.4628679424716875</v>
      </c>
      <c r="V3126" s="5">
        <f ca="1">VLOOKUP(CONCATENATE($F3126," ",$G3126),AllocFactorMatrix,(V$4+1),FALSE)*$E3127</f>
        <v>11.642632111154262</v>
      </c>
      <c r="W3126" s="5">
        <f ca="1">VLOOKUP(CONCATENATE($F3126," ",$G3126),AllocFactorMatrix,(W$4+1),FALSE)*$E3127</f>
        <v>2.0723421122680734</v>
      </c>
      <c r="X3126" s="5">
        <f t="shared" ca="1" si="1566"/>
        <v>16.289869095071783</v>
      </c>
      <c r="Y3126" s="5">
        <f ca="1">VLOOKUP(CONCATENATE($F3126," ",$G3126),AllocFactorMatrix,(Y$4+1),FALSE)*$E3127</f>
        <v>4.408784105828893</v>
      </c>
      <c r="Z3126" s="5">
        <f ca="1">VLOOKUP(CONCATENATE($F3126," ",$G3126),AllocFactorMatrix,(Z$4+1),FALSE)*$E3127</f>
        <v>6.9847256254337048E-2</v>
      </c>
      <c r="AA3126" s="5">
        <f t="shared" ca="1" si="1564"/>
        <v>4.4786313620832301</v>
      </c>
      <c r="AB3126" s="5">
        <f ca="1">VLOOKUP(CONCATENATE($F3126," ",$G3126),AllocFactorMatrix,(AB$4+1),FALSE)*$E3127</f>
        <v>0.12562802824311806</v>
      </c>
      <c r="AC3126" s="5">
        <f ca="1">VLOOKUP(CONCATENATE($F3126," ",$G3126),AllocFactorMatrix,(AC$4+1),FALSE)*$E3127</f>
        <v>193.3455735631776</v>
      </c>
      <c r="AD3126" s="5">
        <f ca="1">VLOOKUP(CONCATENATE($F3126," ",$G3126),AllocFactorMatrix,(AD$4+1),FALSE)*$E3127</f>
        <v>53.374600444603445</v>
      </c>
    </row>
    <row r="3127" spans="4:30" collapsed="1">
      <c r="D3127" s="7" t="s">
        <v>263</v>
      </c>
      <c r="E3127" s="40">
        <v>27104</v>
      </c>
      <c r="F3127" s="10" t="s">
        <v>70</v>
      </c>
      <c r="G3127" s="55" t="str">
        <f>$G$15</f>
        <v>TOTAL</v>
      </c>
      <c r="H3127" s="4">
        <f t="shared" ca="1" si="1562"/>
        <v>27104.000000000004</v>
      </c>
      <c r="I3127" s="5">
        <f ca="1">VLOOKUP(CONCATENATE($F3127," ",$G3127),AllocFactorMatrix,(I$4+1),FALSE)*$E3127</f>
        <v>15301.425771789805</v>
      </c>
      <c r="J3127" s="5">
        <f ca="1">VLOOKUP(CONCATENATE($F3127," ",$G3127),AllocFactorMatrix,(J$4+1),FALSE)*$E3127</f>
        <v>976.18616593859338</v>
      </c>
      <c r="K3127" s="5">
        <f ca="1">VLOOKUP(CONCATENATE($F3127," ",$G3127),AllocFactorMatrix,(K$4+1),FALSE)*$E3127</f>
        <v>2472.0875492124774</v>
      </c>
      <c r="L3127" s="5">
        <f ca="1">VLOOKUP(CONCATENATE($F3127," ",$G3127),AllocFactorMatrix,(L$4+1),FALSE)*$E3127</f>
        <v>80.200232214802199</v>
      </c>
      <c r="M3127" s="5">
        <f ca="1">VLOOKUP(CONCATENATE($F3127," ",$G3127),AllocFactorMatrix,(M$4+1),FALSE)*$E3127</f>
        <v>6.3256485351519096</v>
      </c>
      <c r="N3127" s="5">
        <f t="shared" ca="1" si="1563"/>
        <v>2558.6134299624314</v>
      </c>
      <c r="O3127" s="5">
        <f ca="1">VLOOKUP(CONCATENATE($F3127," ",$G3127),AllocFactorMatrix,(O$4+1),FALSE)*$E3127</f>
        <v>1827.2431300126341</v>
      </c>
      <c r="P3127" s="5">
        <f ca="1">VLOOKUP(CONCATENATE($F3127," ",$G3127),AllocFactorMatrix,(P$4+1),FALSE)*$E3127</f>
        <v>307.42093407831277</v>
      </c>
      <c r="Q3127" s="5">
        <f ca="1">VLOOKUP(CONCATENATE($F3127," ",$G3127),AllocFactorMatrix,(Q$4+1),FALSE)*$E3127</f>
        <v>99.159416661805594</v>
      </c>
      <c r="R3127" s="5">
        <f ca="1">VLOOKUP(CONCATENATE($F3127," ",$G3127),AllocFactorMatrix,(R$4+1),FALSE)*$E3127</f>
        <v>5.5089426884252291</v>
      </c>
      <c r="S3127" s="5">
        <f t="shared" ca="1" si="1565"/>
        <v>2239.3324234411775</v>
      </c>
      <c r="T3127" s="5">
        <f ca="1">VLOOKUP(CONCATENATE($F3127," ",$G3127),AllocFactorMatrix,(T$4+1),FALSE)*$E3127</f>
        <v>63.154104878687377</v>
      </c>
      <c r="U3127" s="5">
        <f ca="1">VLOOKUP(CONCATENATE($F3127," ",$G3127),AllocFactorMatrix,(U$4+1),FALSE)*$E3127</f>
        <v>960.06507053500752</v>
      </c>
      <c r="V3127" s="5">
        <f ca="1">VLOOKUP(CONCATENATE($F3127," ",$G3127),AllocFactorMatrix,(V$4+1),FALSE)*$E3127</f>
        <v>3478.8595146873013</v>
      </c>
      <c r="W3127" s="5">
        <f ca="1">VLOOKUP(CONCATENATE($F3127," ",$G3127),AllocFactorMatrix,(W$4+1),FALSE)*$E3127</f>
        <v>636.18150436731958</v>
      </c>
      <c r="X3127" s="5">
        <f t="shared" ca="1" si="1566"/>
        <v>5138.2601944683156</v>
      </c>
      <c r="Y3127" s="5">
        <f ca="1">VLOOKUP(CONCATENATE($F3127," ",$G3127),AllocFactorMatrix,(Y$4+1),FALSE)*$E3127</f>
        <v>560.05753832096912</v>
      </c>
      <c r="Z3127" s="5">
        <f ca="1">VLOOKUP(CONCATENATE($F3127," ",$G3127),AllocFactorMatrix,(Z$4+1),FALSE)*$E3127</f>
        <v>8.2106888488188794</v>
      </c>
      <c r="AA3127" s="5">
        <f t="shared" ca="1" si="1564"/>
        <v>568.26822716978802</v>
      </c>
      <c r="AB3127" s="5">
        <f ca="1">VLOOKUP(CONCATENATE($F3127," ",$G3127),AllocFactorMatrix,(AB$4+1),FALSE)*$E3127</f>
        <v>7.5901012901168556</v>
      </c>
      <c r="AC3127" s="5">
        <f ca="1">VLOOKUP(CONCATENATE($F3127," ",$G3127),AllocFactorMatrix,(AC$4+1),FALSE)*$E3127</f>
        <v>250.36394391989879</v>
      </c>
      <c r="AD3127" s="5">
        <f ca="1">VLOOKUP(CONCATENATE($F3127," ",$G3127),AllocFactorMatrix,(AD$4+1),FALSE)*$E3127</f>
        <v>63.959742019873261</v>
      </c>
    </row>
    <row r="3128" spans="4:30" hidden="1" outlineLevel="1">
      <c r="D3128" s="7"/>
      <c r="E3128" s="51"/>
      <c r="F3128" s="52" t="str">
        <f>F3135</f>
        <v>LABOR_M</v>
      </c>
      <c r="G3128" s="55" t="str">
        <f>$G$8</f>
        <v>PRODUCTION</v>
      </c>
      <c r="H3128" s="4">
        <f t="shared" ref="H3128:H3135" ca="1" si="1567">SUBTOTAL(9,I3128:AD3128)</f>
        <v>27777.057197083537</v>
      </c>
      <c r="I3128" s="5">
        <f ca="1">VLOOKUP(CONCATENATE($F3128," ",$G3128),AllocFactorMatrix,(I$4+1),FALSE)*$E3135</f>
        <v>13682.505900231776</v>
      </c>
      <c r="J3128" s="5">
        <f ca="1">VLOOKUP(CONCATENATE($F3128," ",$G3128),AllocFactorMatrix,(J$4+1),FALSE)*$E3135</f>
        <v>676.37515730664131</v>
      </c>
      <c r="K3128" s="5">
        <f ca="1">VLOOKUP(CONCATENATE($F3128," ",$G3128),AllocFactorMatrix,(K$4+1),FALSE)*$E3135</f>
        <v>2477.5234376228218</v>
      </c>
      <c r="L3128" s="5">
        <f ca="1">VLOOKUP(CONCATENATE($F3128," ",$G3128),AllocFactorMatrix,(L$4+1),FALSE)*$E3135</f>
        <v>77.983641622755812</v>
      </c>
      <c r="M3128" s="5">
        <f ca="1">VLOOKUP(CONCATENATE($F3128," ",$G3128),AllocFactorMatrix,(M$4+1),FALSE)*$E3135</f>
        <v>7.3130563767992367</v>
      </c>
      <c r="N3128" s="5">
        <f t="shared" ref="N3128:N3135" ca="1" si="1568">SUBTOTAL(9,K3128:M3128)</f>
        <v>2562.8201356223767</v>
      </c>
      <c r="O3128" s="5">
        <f ca="1">VLOOKUP(CONCATENATE($F3128," ",$G3128),AllocFactorMatrix,(O$4+1),FALSE)*$E3135</f>
        <v>1883.3032180296348</v>
      </c>
      <c r="P3128" s="5">
        <f ca="1">VLOOKUP(CONCATENATE($F3128," ",$G3128),AllocFactorMatrix,(P$4+1),FALSE)*$E3135</f>
        <v>350.91425757724318</v>
      </c>
      <c r="Q3128" s="5">
        <f ca="1">VLOOKUP(CONCATENATE($F3128," ",$G3128),AllocFactorMatrix,(Q$4+1),FALSE)*$E3135</f>
        <v>158.57161897551163</v>
      </c>
      <c r="R3128" s="5">
        <f ca="1">VLOOKUP(CONCATENATE($F3128," ",$G3128),AllocFactorMatrix,(R$4+1),FALSE)*$E3135</f>
        <v>7.1307884525498801</v>
      </c>
      <c r="S3128" s="5">
        <f t="shared" ca="1" si="1565"/>
        <v>2399.9198830349396</v>
      </c>
      <c r="T3128" s="5">
        <f ca="1">VLOOKUP(CONCATENATE($F3128," ",$G3128),AllocFactorMatrix,(T$4+1),FALSE)*$E3135</f>
        <v>65.788605183320314</v>
      </c>
      <c r="U3128" s="5">
        <f ca="1">VLOOKUP(CONCATENATE($F3128," ",$G3128),AllocFactorMatrix,(U$4+1),FALSE)*$E3135</f>
        <v>1076.6193146412413</v>
      </c>
      <c r="V3128" s="5">
        <f ca="1">VLOOKUP(CONCATENATE($F3128," ",$G3128),AllocFactorMatrix,(V$4+1),FALSE)*$E3135</f>
        <v>5689.9633292066283</v>
      </c>
      <c r="W3128" s="5">
        <f ca="1">VLOOKUP(CONCATENATE($F3128," ",$G3128),AllocFactorMatrix,(W$4+1),FALSE)*$E3135</f>
        <v>1027.5130703007583</v>
      </c>
      <c r="X3128" s="5">
        <f ca="1">SUBTOTAL(9,T3128:W3128)</f>
        <v>7859.8843193319481</v>
      </c>
      <c r="Y3128" s="5">
        <f ca="1">VLOOKUP(CONCATENATE($F3128," ",$G3128),AllocFactorMatrix,(Y$4+1),FALSE)*$E3135</f>
        <v>578.35942983037569</v>
      </c>
      <c r="Z3128" s="5">
        <f ca="1">VLOOKUP(CONCATENATE($F3128," ",$G3128),AllocFactorMatrix,(Z$4+1),FALSE)*$E3135</f>
        <v>9.6872993742907649</v>
      </c>
      <c r="AA3128" s="5">
        <f t="shared" ca="1" si="1564"/>
        <v>588.04672920466646</v>
      </c>
      <c r="AB3128" s="5">
        <f ca="1">VLOOKUP(CONCATENATE($F3128," ",$G3128),AllocFactorMatrix,(AB$4+1),FALSE)*$E3135</f>
        <v>7.5050723511929602</v>
      </c>
      <c r="AC3128" s="5">
        <f ca="1">VLOOKUP(CONCATENATE($F3128," ",$G3128),AllocFactorMatrix,(AC$4+1),FALSE)*$E3135</f>
        <v>0</v>
      </c>
      <c r="AD3128" s="5">
        <f ca="1">VLOOKUP(CONCATENATE($F3128," ",$G3128),AllocFactorMatrix,(AD$4+1),FALSE)*$E3135</f>
        <v>0</v>
      </c>
    </row>
    <row r="3129" spans="4:30" hidden="1" outlineLevel="1">
      <c r="D3129" s="7"/>
      <c r="E3129" s="51"/>
      <c r="F3129" s="52" t="str">
        <f>F3135</f>
        <v>LABOR_M</v>
      </c>
      <c r="G3129" s="55" t="str">
        <f>$G$9</f>
        <v>BULKTRAN</v>
      </c>
      <c r="H3129" s="4">
        <f t="shared" ca="1" si="1567"/>
        <v>101.49231579945473</v>
      </c>
      <c r="I3129" s="5">
        <f ca="1">VLOOKUP(CONCATENATE($F3129," ",$G3129),AllocFactorMatrix,(I$4+1),FALSE)*$E3135</f>
        <v>49.993388424891528</v>
      </c>
      <c r="J3129" s="5">
        <f ca="1">VLOOKUP(CONCATENATE($F3129," ",$G3129),AllocFactorMatrix,(J$4+1),FALSE)*$E3135</f>
        <v>2.4713518274167328</v>
      </c>
      <c r="K3129" s="5">
        <f ca="1">VLOOKUP(CONCATENATE($F3129," ",$G3129),AllocFactorMatrix,(K$4+1),FALSE)*$E3135</f>
        <v>9.0524201087135747</v>
      </c>
      <c r="L3129" s="5">
        <f ca="1">VLOOKUP(CONCATENATE($F3129," ",$G3129),AllocFactorMatrix,(L$4+1),FALSE)*$E3135</f>
        <v>0.28493804533041922</v>
      </c>
      <c r="M3129" s="5">
        <f ca="1">VLOOKUP(CONCATENATE($F3129," ",$G3129),AllocFactorMatrix,(M$4+1),FALSE)*$E3135</f>
        <v>2.6720578137098491E-2</v>
      </c>
      <c r="N3129" s="5">
        <f t="shared" ca="1" si="1568"/>
        <v>9.3640787321810919</v>
      </c>
      <c r="O3129" s="5">
        <f ca="1">VLOOKUP(CONCATENATE($F3129," ",$G3129),AllocFactorMatrix,(O$4+1),FALSE)*$E3135</f>
        <v>6.8812474840013635</v>
      </c>
      <c r="P3129" s="5">
        <f ca="1">VLOOKUP(CONCATENATE($F3129," ",$G3129),AllocFactorMatrix,(P$4+1),FALSE)*$E3135</f>
        <v>1.2821768841769241</v>
      </c>
      <c r="Q3129" s="5">
        <f ca="1">VLOOKUP(CONCATENATE($F3129," ",$G3129),AllocFactorMatrix,(Q$4+1),FALSE)*$E3135</f>
        <v>0.57939185982535291</v>
      </c>
      <c r="R3129" s="5">
        <f ca="1">VLOOKUP(CONCATENATE($F3129," ",$G3129),AllocFactorMatrix,(R$4+1),FALSE)*$E3135</f>
        <v>2.6054604286925145E-2</v>
      </c>
      <c r="S3129" s="5">
        <f t="shared" ca="1" si="1565"/>
        <v>8.7688708322905651</v>
      </c>
      <c r="T3129" s="5">
        <f ca="1">VLOOKUP(CONCATENATE($F3129," ",$G3129),AllocFactorMatrix,(T$4+1),FALSE)*$E3135</f>
        <v>0.24037959982212406</v>
      </c>
      <c r="U3129" s="5">
        <f ca="1">VLOOKUP(CONCATENATE($F3129," ",$G3129),AllocFactorMatrix,(U$4+1),FALSE)*$E3135</f>
        <v>3.9337711947698368</v>
      </c>
      <c r="V3129" s="5">
        <f ca="1">VLOOKUP(CONCATENATE($F3129," ",$G3129),AllocFactorMatrix,(V$4+1),FALSE)*$E3135</f>
        <v>20.790091297208747</v>
      </c>
      <c r="W3129" s="5">
        <f ca="1">VLOOKUP(CONCATENATE($F3129," ",$G3129),AllocFactorMatrix,(W$4+1),FALSE)*$E3135</f>
        <v>3.7543459078156527</v>
      </c>
      <c r="X3129" s="5">
        <f t="shared" ref="X3129:X3135" ca="1" si="1569">SUBTOTAL(9,T3129:W3129)</f>
        <v>28.718587999616361</v>
      </c>
      <c r="Y3129" s="5">
        <f ca="1">VLOOKUP(CONCATENATE($F3129," ",$G3129),AllocFactorMatrix,(Y$4+1),FALSE)*$E3135</f>
        <v>2.113220183169735</v>
      </c>
      <c r="Z3129" s="5">
        <f ca="1">VLOOKUP(CONCATENATE($F3129," ",$G3129),AllocFactorMatrix,(Z$4+1),FALSE)*$E3135</f>
        <v>3.5395630298900374E-2</v>
      </c>
      <c r="AA3129" s="5">
        <f t="shared" ca="1" si="1564"/>
        <v>2.1486158134686355</v>
      </c>
      <c r="AB3129" s="5">
        <f ca="1">VLOOKUP(CONCATENATE($F3129," ",$G3129),AllocFactorMatrix,(AB$4+1),FALSE)*$E3135</f>
        <v>2.7422169589837182E-2</v>
      </c>
      <c r="AC3129" s="5">
        <f ca="1">VLOOKUP(CONCATENATE($F3129," ",$G3129),AllocFactorMatrix,(AC$4+1),FALSE)*$E3135</f>
        <v>0</v>
      </c>
      <c r="AD3129" s="5">
        <f ca="1">VLOOKUP(CONCATENATE($F3129," ",$G3129),AllocFactorMatrix,(AD$4+1),FALSE)*$E3135</f>
        <v>0</v>
      </c>
    </row>
    <row r="3130" spans="4:30" hidden="1" outlineLevel="1">
      <c r="D3130" s="7"/>
      <c r="E3130" s="51"/>
      <c r="F3130" s="52" t="str">
        <f>F3135</f>
        <v>LABOR_M</v>
      </c>
      <c r="G3130" s="55" t="str">
        <f>$G$10</f>
        <v>SUBTRAN</v>
      </c>
      <c r="H3130" s="4">
        <f t="shared" ca="1" si="1567"/>
        <v>22.324099717752471</v>
      </c>
      <c r="I3130" s="5">
        <f ca="1">VLOOKUP(CONCATENATE($F3130," ",$G3130),AllocFactorMatrix,(I$4+1),FALSE)*$E3135</f>
        <v>10.868877108445011</v>
      </c>
      <c r="J3130" s="5">
        <f ca="1">VLOOKUP(CONCATENATE($F3130," ",$G3130),AllocFactorMatrix,(J$4+1),FALSE)*$E3135</f>
        <v>0.52454622743286083</v>
      </c>
      <c r="K3130" s="5">
        <f ca="1">VLOOKUP(CONCATENATE($F3130," ",$G3130),AllocFactorMatrix,(K$4+1),FALSE)*$E3135</f>
        <v>1.9082735275119456</v>
      </c>
      <c r="L3130" s="5">
        <f ca="1">VLOOKUP(CONCATENATE($F3130," ",$G3130),AllocFactorMatrix,(L$4+1),FALSE)*$E3135</f>
        <v>5.8944773812244687E-2</v>
      </c>
      <c r="M3130" s="5">
        <f ca="1">VLOOKUP(CONCATENATE($F3130," ",$G3130),AllocFactorMatrix,(M$4+1),FALSE)*$E3135</f>
        <v>7.3412598388396038E-3</v>
      </c>
      <c r="N3130" s="5">
        <f t="shared" ca="1" si="1568"/>
        <v>1.9745595611630298</v>
      </c>
      <c r="O3130" s="5">
        <f ca="1">VLOOKUP(CONCATENATE($F3130," ",$G3130),AllocFactorMatrix,(O$4+1),FALSE)*$E3135</f>
        <v>1.4417304759975893</v>
      </c>
      <c r="P3130" s="5">
        <f ca="1">VLOOKUP(CONCATENATE($F3130," ",$G3130),AllocFactorMatrix,(P$4+1),FALSE)*$E3135</f>
        <v>0.26801601391711088</v>
      </c>
      <c r="Q3130" s="5">
        <f ca="1">VLOOKUP(CONCATENATE($F3130," ",$G3130),AllocFactorMatrix,(Q$4+1),FALSE)*$E3135</f>
        <v>0.15947272179487276</v>
      </c>
      <c r="R3130" s="5">
        <f ca="1">VLOOKUP(CONCATENATE($F3130," ",$G3130),AllocFactorMatrix,(R$4+1),FALSE)*$E3135</f>
        <v>0</v>
      </c>
      <c r="S3130" s="5">
        <f t="shared" ca="1" si="1565"/>
        <v>1.8692192117095729</v>
      </c>
      <c r="T3130" s="5">
        <f ca="1">VLOOKUP(CONCATENATE($F3130," ",$G3130),AllocFactorMatrix,(T$4+1),FALSE)*$E3135</f>
        <v>5.0342752694154794E-2</v>
      </c>
      <c r="U3130" s="5">
        <f ca="1">VLOOKUP(CONCATENATE($F3130," ",$G3130),AllocFactorMatrix,(U$4+1),FALSE)*$E3135</f>
        <v>0.82413960452916535</v>
      </c>
      <c r="V3130" s="5">
        <f ca="1">VLOOKUP(CONCATENATE($F3130," ",$G3130),AllocFactorMatrix,(V$4+1),FALSE)*$E3135</f>
        <v>5.7415194603886386</v>
      </c>
      <c r="W3130" s="5">
        <f ca="1">VLOOKUP(CONCATENATE($F3130," ",$G3130),AllocFactorMatrix,(W$4+1),FALSE)*$E3135</f>
        <v>0</v>
      </c>
      <c r="X3130" s="5">
        <f t="shared" ca="1" si="1569"/>
        <v>6.6160018176119584</v>
      </c>
      <c r="Y3130" s="5">
        <f ca="1">VLOOKUP(CONCATENATE($F3130," ",$G3130),AllocFactorMatrix,(Y$4+1),FALSE)*$E3135</f>
        <v>0.43391863410129367</v>
      </c>
      <c r="Z3130" s="5">
        <f ca="1">VLOOKUP(CONCATENATE($F3130," ",$G3130),AllocFactorMatrix,(Z$4+1),FALSE)*$E3135</f>
        <v>7.2334354191892301E-3</v>
      </c>
      <c r="AA3130" s="5">
        <f t="shared" ca="1" si="1564"/>
        <v>0.44115206952048291</v>
      </c>
      <c r="AB3130" s="5">
        <f ca="1">VLOOKUP(CONCATENATE($F3130," ",$G3130),AllocFactorMatrix,(AB$4+1),FALSE)*$E3135</f>
        <v>5.7943923614970907E-3</v>
      </c>
      <c r="AC3130" s="5">
        <f ca="1">VLOOKUP(CONCATENATE($F3130," ",$G3130),AllocFactorMatrix,(AC$4+1),FALSE)*$E3135</f>
        <v>1.970217274658051E-2</v>
      </c>
      <c r="AD3130" s="5">
        <f ca="1">VLOOKUP(CONCATENATE($F3130," ",$G3130),AllocFactorMatrix,(AD$4+1),FALSE)*$E3135</f>
        <v>4.2471567614788524E-3</v>
      </c>
    </row>
    <row r="3131" spans="4:30" hidden="1" outlineLevel="1">
      <c r="D3131" s="7"/>
      <c r="E3131" s="51"/>
      <c r="F3131" s="52" t="str">
        <f>F3135</f>
        <v>LABOR_M</v>
      </c>
      <c r="G3131" s="55" t="str">
        <f>$G$11</f>
        <v>DISTPRI</v>
      </c>
      <c r="H3131" s="4">
        <f t="shared" ca="1" si="1567"/>
        <v>14303.016717858194</v>
      </c>
      <c r="I3131" s="5">
        <f ca="1">VLOOKUP(CONCATENATE($F3131," ",$G3131),AllocFactorMatrix,(I$4+1),FALSE)*$E3135</f>
        <v>9559.3161037506525</v>
      </c>
      <c r="J3131" s="5">
        <f ca="1">VLOOKUP(CONCATENATE($F3131," ",$G3131),AllocFactorMatrix,(J$4+1),FALSE)*$E3135</f>
        <v>450.60120618300942</v>
      </c>
      <c r="K3131" s="5">
        <f ca="1">VLOOKUP(CONCATENATE($F3131," ",$G3131),AllocFactorMatrix,(K$4+1),FALSE)*$E3135</f>
        <v>1636.160634561176</v>
      </c>
      <c r="L3131" s="5">
        <f ca="1">VLOOKUP(CONCATENATE($F3131," ",$G3131),AllocFactorMatrix,(L$4+1),FALSE)*$E3135</f>
        <v>50.565877261079621</v>
      </c>
      <c r="M3131" s="5">
        <f ca="1">VLOOKUP(CONCATENATE($F3131," ",$G3131),AllocFactorMatrix,(M$4+1),FALSE)*$E3135</f>
        <v>0</v>
      </c>
      <c r="N3131" s="5">
        <f t="shared" ca="1" si="1568"/>
        <v>1686.7265118222556</v>
      </c>
      <c r="O3131" s="5">
        <f ca="1">VLOOKUP(CONCATENATE($F3131," ",$G3131),AllocFactorMatrix,(O$4+1),FALSE)*$E3135</f>
        <v>1226.8344994942699</v>
      </c>
      <c r="P3131" s="5">
        <f ca="1">VLOOKUP(CONCATENATE($F3131," ",$G3131),AllocFactorMatrix,(P$4+1),FALSE)*$E3135</f>
        <v>228.49800808942987</v>
      </c>
      <c r="Q3131" s="5">
        <f ca="1">VLOOKUP(CONCATENATE($F3131," ",$G3131),AllocFactorMatrix,(Q$4+1),FALSE)*$E3135</f>
        <v>0</v>
      </c>
      <c r="R3131" s="5">
        <f ca="1">VLOOKUP(CONCATENATE($F3131," ",$G3131),AllocFactorMatrix,(R$4+1),FALSE)*$E3135</f>
        <v>0</v>
      </c>
      <c r="S3131" s="5">
        <f t="shared" ca="1" si="1565"/>
        <v>1455.3325075836999</v>
      </c>
      <c r="T3131" s="5">
        <f ca="1">VLOOKUP(CONCATENATE($F3131," ",$G3131),AllocFactorMatrix,(T$4+1),FALSE)*$E3135</f>
        <v>43.735893866339822</v>
      </c>
      <c r="U3131" s="5">
        <f ca="1">VLOOKUP(CONCATENATE($F3131," ",$G3131),AllocFactorMatrix,(U$4+1),FALSE)*$E3135</f>
        <v>705.36100046711476</v>
      </c>
      <c r="V3131" s="5">
        <f ca="1">VLOOKUP(CONCATENATE($F3131," ",$G3131),AllocFactorMatrix,(V$4+1),FALSE)*$E3135</f>
        <v>0</v>
      </c>
      <c r="W3131" s="5">
        <f ca="1">VLOOKUP(CONCATENATE($F3131," ",$G3131),AllocFactorMatrix,(W$4+1),FALSE)*$E3135</f>
        <v>0</v>
      </c>
      <c r="X3131" s="5">
        <f t="shared" ca="1" si="1569"/>
        <v>749.09689433345454</v>
      </c>
      <c r="Y3131" s="5">
        <f ca="1">VLOOKUP(CONCATENATE($F3131," ",$G3131),AllocFactorMatrix,(Y$4+1),FALSE)*$E3135</f>
        <v>369.94698153149074</v>
      </c>
      <c r="Z3131" s="5">
        <f ca="1">VLOOKUP(CONCATENATE($F3131," ",$G3131),AllocFactorMatrix,(Z$4+1),FALSE)*$E3135</f>
        <v>6.172163814106737</v>
      </c>
      <c r="AA3131" s="5">
        <f t="shared" ca="1" si="1564"/>
        <v>376.11914534559747</v>
      </c>
      <c r="AB3131" s="5">
        <f ca="1">VLOOKUP(CONCATENATE($F3131," ",$G3131),AllocFactorMatrix,(AB$4+1),FALSE)*$E3135</f>
        <v>5.0004868836846956</v>
      </c>
      <c r="AC3131" s="5">
        <f ca="1">VLOOKUP(CONCATENATE($F3131," ",$G3131),AllocFactorMatrix,(AC$4+1),FALSE)*$E3135</f>
        <v>17.130973347992906</v>
      </c>
      <c r="AD3131" s="5">
        <f ca="1">VLOOKUP(CONCATENATE($F3131," ",$G3131),AllocFactorMatrix,(AD$4+1),FALSE)*$E3135</f>
        <v>3.692888607845036</v>
      </c>
    </row>
    <row r="3132" spans="4:30" hidden="1" outlineLevel="1">
      <c r="D3132" s="7"/>
      <c r="E3132" s="51"/>
      <c r="F3132" s="52" t="str">
        <f>F3135</f>
        <v>LABOR_M</v>
      </c>
      <c r="G3132" s="55" t="str">
        <f>$G$12</f>
        <v>DISTSEC</v>
      </c>
      <c r="H3132" s="4">
        <f t="shared" ca="1" si="1567"/>
        <v>5903.0309208738981</v>
      </c>
      <c r="I3132" s="5">
        <f ca="1">VLOOKUP(CONCATENATE($F3132," ",$G3132),AllocFactorMatrix,(I$4+1),FALSE)*$E3135</f>
        <v>4413.7047883995147</v>
      </c>
      <c r="J3132" s="5">
        <f ca="1">VLOOKUP(CONCATENATE($F3132," ",$G3132),AllocFactorMatrix,(J$4+1),FALSE)*$E3135</f>
        <v>212.78611453781261</v>
      </c>
      <c r="K3132" s="5">
        <f ca="1">VLOOKUP(CONCATENATE($F3132," ",$G3132),AllocFactorMatrix,(K$4+1),FALSE)*$E3135</f>
        <v>642.06438349867972</v>
      </c>
      <c r="L3132" s="5">
        <f ca="1">VLOOKUP(CONCATENATE($F3132," ",$G3132),AllocFactorMatrix,(L$4+1),FALSE)*$E3135</f>
        <v>0</v>
      </c>
      <c r="M3132" s="5">
        <f ca="1">VLOOKUP(CONCATENATE($F3132," ",$G3132),AllocFactorMatrix,(M$4+1),FALSE)*$E3135</f>
        <v>0</v>
      </c>
      <c r="N3132" s="5">
        <f t="shared" ca="1" si="1568"/>
        <v>642.06438349867972</v>
      </c>
      <c r="O3132" s="5">
        <f ca="1">VLOOKUP(CONCATENATE($F3132," ",$G3132),AllocFactorMatrix,(O$4+1),FALSE)*$E3135</f>
        <v>409.12592423277437</v>
      </c>
      <c r="P3132" s="5">
        <f ca="1">VLOOKUP(CONCATENATE($F3132," ",$G3132),AllocFactorMatrix,(P$4+1),FALSE)*$E3135</f>
        <v>0</v>
      </c>
      <c r="Q3132" s="5">
        <f ca="1">VLOOKUP(CONCATENATE($F3132," ",$G3132),AllocFactorMatrix,(Q$4+1),FALSE)*$E3135</f>
        <v>0</v>
      </c>
      <c r="R3132" s="5">
        <f ca="1">VLOOKUP(CONCATENATE($F3132," ",$G3132),AllocFactorMatrix,(R$4+1),FALSE)*$E3135</f>
        <v>0</v>
      </c>
      <c r="S3132" s="5">
        <f t="shared" ca="1" si="1565"/>
        <v>409.12592423277437</v>
      </c>
      <c r="T3132" s="5">
        <f ca="1">VLOOKUP(CONCATENATE($F3132," ",$G3132),AllocFactorMatrix,(T$4+1),FALSE)*$E3135</f>
        <v>11.061906699720231</v>
      </c>
      <c r="U3132" s="5">
        <f ca="1">VLOOKUP(CONCATENATE($F3132," ",$G3132),AllocFactorMatrix,(U$4+1),FALSE)*$E3135</f>
        <v>0</v>
      </c>
      <c r="V3132" s="5">
        <f ca="1">VLOOKUP(CONCATENATE($F3132," ",$G3132),AllocFactorMatrix,(V$4+1),FALSE)*$E3135</f>
        <v>0</v>
      </c>
      <c r="W3132" s="5">
        <f ca="1">VLOOKUP(CONCATENATE($F3132," ",$G3132),AllocFactorMatrix,(W$4+1),FALSE)*$E3135</f>
        <v>0</v>
      </c>
      <c r="X3132" s="5">
        <f t="shared" ca="1" si="1569"/>
        <v>11.061906699720231</v>
      </c>
      <c r="Y3132" s="5">
        <f ca="1">VLOOKUP(CONCATENATE($F3132," ",$G3132),AllocFactorMatrix,(Y$4+1),FALSE)*$E3135</f>
        <v>150.90368039767168</v>
      </c>
      <c r="Z3132" s="5">
        <f ca="1">VLOOKUP(CONCATENATE($F3132," ",$G3132),AllocFactorMatrix,(Z$4+1),FALSE)*$E3135</f>
        <v>0</v>
      </c>
      <c r="AA3132" s="5">
        <f t="shared" ca="1" si="1564"/>
        <v>150.90368039767168</v>
      </c>
      <c r="AB3132" s="5">
        <f ca="1">VLOOKUP(CONCATENATE($F3132," ",$G3132),AllocFactorMatrix,(AB$4+1),FALSE)*$E3135</f>
        <v>1.5659323458769105</v>
      </c>
      <c r="AC3132" s="5">
        <f ca="1">VLOOKUP(CONCATENATE($F3132," ",$G3132),AllocFactorMatrix,(AC$4+1),FALSE)*$E3135</f>
        <v>53.169425959236044</v>
      </c>
      <c r="AD3132" s="5">
        <f ca="1">VLOOKUP(CONCATENATE($F3132," ",$G3132),AllocFactorMatrix,(AD$4+1),FALSE)*$E3135</f>
        <v>8.6487648026124777</v>
      </c>
    </row>
    <row r="3133" spans="4:30" hidden="1" outlineLevel="1">
      <c r="D3133" s="7"/>
      <c r="E3133" s="51"/>
      <c r="F3133" s="52" t="str">
        <f>F3135</f>
        <v>LABOR_M</v>
      </c>
      <c r="G3133" s="55" t="str">
        <f>$G$13</f>
        <v>ENERGY</v>
      </c>
      <c r="H3133" s="4">
        <f t="shared" ca="1" si="1567"/>
        <v>7312.4367010296683</v>
      </c>
      <c r="I3133" s="5">
        <f ca="1">VLOOKUP(CONCATENATE($F3133," ",$G3133),AllocFactorMatrix,(I$4+1),FALSE)*$E3135</f>
        <v>2743.8243349400077</v>
      </c>
      <c r="J3133" s="5">
        <f ca="1">VLOOKUP(CONCATENATE($F3133," ",$G3133),AllocFactorMatrix,(J$4+1),FALSE)*$E3135</f>
        <v>177.81754693374069</v>
      </c>
      <c r="K3133" s="5">
        <f ca="1">VLOOKUP(CONCATENATE($F3133," ",$G3133),AllocFactorMatrix,(K$4+1),FALSE)*$E3135</f>
        <v>596.5971460482175</v>
      </c>
      <c r="L3133" s="5">
        <f ca="1">VLOOKUP(CONCATENATE($F3133," ",$G3133),AllocFactorMatrix,(L$4+1),FALSE)*$E3135</f>
        <v>18.96121171618455</v>
      </c>
      <c r="M3133" s="5">
        <f ca="1">VLOOKUP(CONCATENATE($F3133," ",$G3133),AllocFactorMatrix,(M$4+1),FALSE)*$E3135</f>
        <v>1.7480020596860091</v>
      </c>
      <c r="N3133" s="5">
        <f t="shared" ca="1" si="1568"/>
        <v>617.30635982408796</v>
      </c>
      <c r="O3133" s="5">
        <f ca="1">VLOOKUP(CONCATENATE($F3133," ",$G3133),AllocFactorMatrix,(O$4+1),FALSE)*$E3135</f>
        <v>543.9259425265484</v>
      </c>
      <c r="P3133" s="5">
        <f ca="1">VLOOKUP(CONCATENATE($F3133," ",$G3133),AllocFactorMatrix,(P$4+1),FALSE)*$E3135</f>
        <v>100.8334037032045</v>
      </c>
      <c r="Q3133" s="5">
        <f ca="1">VLOOKUP(CONCATENATE($F3133," ",$G3133),AllocFactorMatrix,(Q$4+1),FALSE)*$E3135</f>
        <v>45.816117718308007</v>
      </c>
      <c r="R3133" s="5">
        <f ca="1">VLOOKUP(CONCATENATE($F3133," ",$G3133),AllocFactorMatrix,(R$4+1),FALSE)*$E3135</f>
        <v>2.1228503297263392</v>
      </c>
      <c r="S3133" s="5">
        <f t="shared" ca="1" si="1565"/>
        <v>692.69831427778718</v>
      </c>
      <c r="T3133" s="5">
        <f ca="1">VLOOKUP(CONCATENATE($F3133," ",$G3133),AllocFactorMatrix,(T$4+1),FALSE)*$E3135</f>
        <v>20.844272855215607</v>
      </c>
      <c r="U3133" s="5">
        <f ca="1">VLOOKUP(CONCATENATE($F3133," ",$G3133),AllocFactorMatrix,(U$4+1),FALSE)*$E3135</f>
        <v>365.9942049573757</v>
      </c>
      <c r="V3133" s="5">
        <f ca="1">VLOOKUP(CONCATENATE($F3133," ",$G3133),AllocFactorMatrix,(V$4+1),FALSE)*$E3135</f>
        <v>2077.963142689523</v>
      </c>
      <c r="W3133" s="5">
        <f ca="1">VLOOKUP(CONCATENATE($F3133," ",$G3133),AllocFactorMatrix,(W$4+1),FALSE)*$E3135</f>
        <v>394.23824219470771</v>
      </c>
      <c r="X3133" s="5">
        <f t="shared" ca="1" si="1569"/>
        <v>2859.0398626968222</v>
      </c>
      <c r="Y3133" s="5">
        <f ca="1">VLOOKUP(CONCATENATE($F3133," ",$G3133),AllocFactorMatrix,(Y$4+1),FALSE)*$E3135</f>
        <v>147.36593364554582</v>
      </c>
      <c r="Z3133" s="5">
        <f ca="1">VLOOKUP(CONCATENATE($F3133," ",$G3133),AllocFactorMatrix,(Z$4+1),FALSE)*$E3135</f>
        <v>2.3988824756862881</v>
      </c>
      <c r="AA3133" s="5">
        <f t="shared" ca="1" si="1564"/>
        <v>149.76481612123212</v>
      </c>
      <c r="AB3133" s="5">
        <f ca="1">VLOOKUP(CONCATENATE($F3133," ",$G3133),AllocFactorMatrix,(AB$4+1),FALSE)*$E3135</f>
        <v>2.6757604345974029</v>
      </c>
      <c r="AC3133" s="5">
        <f ca="1">VLOOKUP(CONCATENATE($F3133," ",$G3133),AllocFactorMatrix,(AC$4+1),FALSE)*$E3135</f>
        <v>57.859736337519351</v>
      </c>
      <c r="AD3133" s="5">
        <f ca="1">VLOOKUP(CONCATENATE($F3133," ",$G3133),AllocFactorMatrix,(AD$4+1),FALSE)*$E3135</f>
        <v>11.449969463874766</v>
      </c>
    </row>
    <row r="3134" spans="4:30" hidden="1" outlineLevel="1">
      <c r="D3134" s="7"/>
      <c r="E3134" s="51"/>
      <c r="F3134" s="52" t="str">
        <f>F3135</f>
        <v>LABOR_M</v>
      </c>
      <c r="G3134" s="55" t="str">
        <f>$G$14</f>
        <v>CUSTOMER</v>
      </c>
      <c r="H3134" s="4">
        <f t="shared" ca="1" si="1567"/>
        <v>5511.6420476374924</v>
      </c>
      <c r="I3134" s="5">
        <f ca="1">VLOOKUP(CONCATENATE($F3134," ",$G3134),AllocFactorMatrix,(I$4+1),FALSE)*$E3135</f>
        <v>3938.0737124031511</v>
      </c>
      <c r="J3134" s="5">
        <f ca="1">VLOOKUP(CONCATENATE($F3134," ",$G3134),AllocFactorMatrix,(J$4+1),FALSE)*$E3135</f>
        <v>673.93408572082762</v>
      </c>
      <c r="K3134" s="5">
        <f ca="1">VLOOKUP(CONCATENATE($F3134," ",$G3134),AllocFactorMatrix,(K$4+1),FALSE)*$E3135</f>
        <v>194.05669389887066</v>
      </c>
      <c r="L3134" s="5">
        <f ca="1">VLOOKUP(CONCATENATE($F3134," ",$G3134),AllocFactorMatrix,(L$4+1),FALSE)*$E3135</f>
        <v>32.439083049259423</v>
      </c>
      <c r="M3134" s="5">
        <f ca="1">VLOOKUP(CONCATENATE($F3134," ",$G3134),AllocFactorMatrix,(M$4+1),FALSE)*$E3135</f>
        <v>5.1252195608155651</v>
      </c>
      <c r="N3134" s="5">
        <f t="shared" ca="1" si="1568"/>
        <v>231.62099650894564</v>
      </c>
      <c r="O3134" s="5">
        <f ca="1">VLOOKUP(CONCATENATE($F3134," ",$G3134),AllocFactorMatrix,(O$4+1),FALSE)*$E3135</f>
        <v>36.21143254720333</v>
      </c>
      <c r="P3134" s="5">
        <f ca="1">VLOOKUP(CONCATENATE($F3134," ",$G3134),AllocFactorMatrix,(P$4+1),FALSE)*$E3135</f>
        <v>9.3000990043748661</v>
      </c>
      <c r="Q3134" s="5">
        <f ca="1">VLOOKUP(CONCATENATE($F3134," ",$G3134),AllocFactorMatrix,(Q$4+1),FALSE)*$E3135</f>
        <v>17.78818682301338</v>
      </c>
      <c r="R3134" s="5">
        <f ca="1">VLOOKUP(CONCATENATE($F3134," ",$G3134),AllocFactorMatrix,(R$4+1),FALSE)*$E3135</f>
        <v>3.1046553054541803</v>
      </c>
      <c r="S3134" s="5">
        <f t="shared" ca="1" si="1565"/>
        <v>66.404373680045751</v>
      </c>
      <c r="T3134" s="5">
        <f ca="1">VLOOKUP(CONCATENATE($F3134," ",$G3134),AllocFactorMatrix,(T$4+1),FALSE)*$E3135</f>
        <v>0.25184152972734847</v>
      </c>
      <c r="U3134" s="5">
        <f ca="1">VLOOKUP(CONCATENATE($F3134," ",$G3134),AllocFactorMatrix,(U$4+1),FALSE)*$E3135</f>
        <v>5.5366369024034237</v>
      </c>
      <c r="V3134" s="5">
        <f ca="1">VLOOKUP(CONCATENATE($F3134," ",$G3134),AllocFactorMatrix,(V$4+1),FALSE)*$E3135</f>
        <v>26.173155887128846</v>
      </c>
      <c r="W3134" s="5">
        <f ca="1">VLOOKUP(CONCATENATE($F3134," ",$G3134),AllocFactorMatrix,(W$4+1),FALSE)*$E3135</f>
        <v>4.6587174307336916</v>
      </c>
      <c r="X3134" s="5">
        <f t="shared" ca="1" si="1569"/>
        <v>36.620351749993311</v>
      </c>
      <c r="Y3134" s="5">
        <f ca="1">VLOOKUP(CONCATENATE($F3134," ",$G3134),AllocFactorMatrix,(Y$4+1),FALSE)*$E3135</f>
        <v>9.9111431652988582</v>
      </c>
      <c r="Z3134" s="5">
        <f ca="1">VLOOKUP(CONCATENATE($F3134," ",$G3134),AllocFactorMatrix,(Z$4+1),FALSE)*$E3135</f>
        <v>0.15701974508681413</v>
      </c>
      <c r="AA3134" s="5">
        <f t="shared" ca="1" si="1564"/>
        <v>10.068162910385672</v>
      </c>
      <c r="AB3134" s="5">
        <f ca="1">VLOOKUP(CONCATENATE($F3134," ",$G3134),AllocFactorMatrix,(AB$4+1),FALSE)*$E3135</f>
        <v>0.28241740661457443</v>
      </c>
      <c r="AC3134" s="5">
        <f ca="1">VLOOKUP(CONCATENATE($F3134," ",$G3134),AllocFactorMatrix,(AC$4+1),FALSE)*$E3135</f>
        <v>434.64946660190282</v>
      </c>
      <c r="AD3134" s="5">
        <f ca="1">VLOOKUP(CONCATENATE($F3134," ",$G3134),AllocFactorMatrix,(AD$4+1),FALSE)*$E3135</f>
        <v>119.98848065562767</v>
      </c>
    </row>
    <row r="3135" spans="4:30" collapsed="1">
      <c r="D3135" s="7" t="s">
        <v>339</v>
      </c>
      <c r="E3135" s="40">
        <v>60931</v>
      </c>
      <c r="F3135" s="10" t="s">
        <v>70</v>
      </c>
      <c r="G3135" s="55" t="str">
        <f>$G$15</f>
        <v>TOTAL</v>
      </c>
      <c r="H3135" s="4">
        <f t="shared" ca="1" si="1567"/>
        <v>60931.000000000007</v>
      </c>
      <c r="I3135" s="5">
        <f ca="1">VLOOKUP(CONCATENATE($F3135," ",$G3135),AllocFactorMatrix,(I$4+1),FALSE)*$E3135</f>
        <v>34398.287105258438</v>
      </c>
      <c r="J3135" s="5">
        <f ca="1">VLOOKUP(CONCATENATE($F3135," ",$G3135),AllocFactorMatrix,(J$4+1),FALSE)*$E3135</f>
        <v>2194.5100087368814</v>
      </c>
      <c r="K3135" s="5">
        <f ca="1">VLOOKUP(CONCATENATE($F3135," ",$G3135),AllocFactorMatrix,(K$4+1),FALSE)*$E3135</f>
        <v>5557.3629892659919</v>
      </c>
      <c r="L3135" s="5">
        <f ca="1">VLOOKUP(CONCATENATE($F3135," ",$G3135),AllocFactorMatrix,(L$4+1),FALSE)*$E3135</f>
        <v>180.2936964684221</v>
      </c>
      <c r="M3135" s="5">
        <f ca="1">VLOOKUP(CONCATENATE($F3135," ",$G3135),AllocFactorMatrix,(M$4+1),FALSE)*$E3135</f>
        <v>14.220339835276748</v>
      </c>
      <c r="N3135" s="5">
        <f t="shared" ca="1" si="1568"/>
        <v>5751.8770255696909</v>
      </c>
      <c r="O3135" s="5">
        <f ca="1">VLOOKUP(CONCATENATE($F3135," ",$G3135),AllocFactorMatrix,(O$4+1),FALSE)*$E3135</f>
        <v>4107.7239947904291</v>
      </c>
      <c r="P3135" s="5">
        <f ca="1">VLOOKUP(CONCATENATE($F3135," ",$G3135),AllocFactorMatrix,(P$4+1),FALSE)*$E3135</f>
        <v>691.09596127234636</v>
      </c>
      <c r="Q3135" s="5">
        <f ca="1">VLOOKUP(CONCATENATE($F3135," ",$G3135),AllocFactorMatrix,(Q$4+1),FALSE)*$E3135</f>
        <v>222.91478809845324</v>
      </c>
      <c r="R3135" s="5">
        <f ca="1">VLOOKUP(CONCATENATE($F3135," ",$G3135),AllocFactorMatrix,(R$4+1),FALSE)*$E3135</f>
        <v>12.384348692017326</v>
      </c>
      <c r="S3135" s="5">
        <f t="shared" ca="1" si="1565"/>
        <v>5034.119092853246</v>
      </c>
      <c r="T3135" s="5">
        <f ca="1">VLOOKUP(CONCATENATE($F3135," ",$G3135),AllocFactorMatrix,(T$4+1),FALSE)*$E3135</f>
        <v>141.97324248683961</v>
      </c>
      <c r="U3135" s="5">
        <f ca="1">VLOOKUP(CONCATENATE($F3135," ",$G3135),AllocFactorMatrix,(U$4+1),FALSE)*$E3135</f>
        <v>2158.2690677674345</v>
      </c>
      <c r="V3135" s="5">
        <f ca="1">VLOOKUP(CONCATENATE($F3135," ",$G3135),AllocFactorMatrix,(V$4+1),FALSE)*$E3135</f>
        <v>7820.6312385408783</v>
      </c>
      <c r="W3135" s="5">
        <f ca="1">VLOOKUP(CONCATENATE($F3135," ",$G3135),AllocFactorMatrix,(W$4+1),FALSE)*$E3135</f>
        <v>1430.1643758340153</v>
      </c>
      <c r="X3135" s="5">
        <f t="shared" ca="1" si="1569"/>
        <v>11551.037924629169</v>
      </c>
      <c r="Y3135" s="5">
        <f ca="1">VLOOKUP(CONCATENATE($F3135," ",$G3135),AllocFactorMatrix,(Y$4+1),FALSE)*$E3135</f>
        <v>1259.0343073876538</v>
      </c>
      <c r="Z3135" s="5">
        <f ca="1">VLOOKUP(CONCATENATE($F3135," ",$G3135),AllocFactorMatrix,(Z$4+1),FALSE)*$E3135</f>
        <v>18.457994474888693</v>
      </c>
      <c r="AA3135" s="5">
        <f t="shared" ca="1" si="1564"/>
        <v>1277.4923018625425</v>
      </c>
      <c r="AB3135" s="5">
        <f ca="1">VLOOKUP(CONCATENATE($F3135," ",$G3135),AllocFactorMatrix,(AB$4+1),FALSE)*$E3135</f>
        <v>17.062885983917877</v>
      </c>
      <c r="AC3135" s="5">
        <f ca="1">VLOOKUP(CONCATENATE($F3135," ",$G3135),AllocFactorMatrix,(AC$4+1),FALSE)*$E3135</f>
        <v>562.82930441939766</v>
      </c>
      <c r="AD3135" s="5">
        <f ca="1">VLOOKUP(CONCATENATE($F3135," ",$G3135),AllocFactorMatrix,(AD$4+1),FALSE)*$E3135</f>
        <v>143.78435068672141</v>
      </c>
    </row>
    <row r="3136" spans="4:30" hidden="1" outlineLevel="1">
      <c r="D3136" s="7"/>
      <c r="E3136" s="51"/>
      <c r="F3136" s="52" t="str">
        <f>F3143</f>
        <v>RB_GUP</v>
      </c>
      <c r="G3136" s="55" t="str">
        <f>$G$8</f>
        <v>PRODUCTION</v>
      </c>
      <c r="H3136" s="4">
        <f t="shared" ca="1" si="1562"/>
        <v>-401.71738963230717</v>
      </c>
      <c r="I3136" s="5">
        <f ca="1">VLOOKUP(CONCATENATE($F3136," ",$G3136),AllocFactorMatrix,(I$4+1),FALSE)*$E3143</f>
        <v>-197.87915310362163</v>
      </c>
      <c r="J3136" s="5">
        <f ca="1">VLOOKUP(CONCATENATE($F3136," ",$G3136),AllocFactorMatrix,(J$4+1),FALSE)*$E3143</f>
        <v>-9.781873604446961</v>
      </c>
      <c r="K3136" s="5">
        <f ca="1">VLOOKUP(CONCATENATE($F3136," ",$G3136),AllocFactorMatrix,(K$4+1),FALSE)*$E3143</f>
        <v>-35.830442406231512</v>
      </c>
      <c r="L3136" s="5">
        <f ca="1">VLOOKUP(CONCATENATE($F3136," ",$G3136),AllocFactorMatrix,(L$4+1),FALSE)*$E3143</f>
        <v>-1.1278151146264703</v>
      </c>
      <c r="M3136" s="5">
        <f ca="1">VLOOKUP(CONCATENATE($F3136," ",$G3136),AllocFactorMatrix,(M$4+1),FALSE)*$E3143</f>
        <v>-0.10576289263033019</v>
      </c>
      <c r="N3136" s="5">
        <f t="shared" ca="1" si="1563"/>
        <v>-37.064020413488315</v>
      </c>
      <c r="O3136" s="5">
        <f ca="1">VLOOKUP(CONCATENATE($F3136," ",$G3136),AllocFactorMatrix,(O$4+1),FALSE)*$E3143</f>
        <v>-27.236710039695041</v>
      </c>
      <c r="P3136" s="5">
        <f ca="1">VLOOKUP(CONCATENATE($F3136," ",$G3136),AllocFactorMatrix,(P$4+1),FALSE)*$E3143</f>
        <v>-5.0749925932935112</v>
      </c>
      <c r="Q3136" s="5">
        <f ca="1">VLOOKUP(CONCATENATE($F3136," ",$G3136),AllocFactorMatrix,(Q$4+1),FALSE)*$E3143</f>
        <v>-2.293294656544814</v>
      </c>
      <c r="R3136" s="5">
        <f ca="1">VLOOKUP(CONCATENATE($F3136," ",$G3136),AllocFactorMatrix,(R$4+1),FALSE)*$E3143</f>
        <v>-0.10312689723947077</v>
      </c>
      <c r="S3136" s="5">
        <f t="shared" ca="1" si="1565"/>
        <v>-34.708124186772835</v>
      </c>
      <c r="T3136" s="5">
        <f ca="1">VLOOKUP(CONCATENATE($F3136," ",$G3136),AllocFactorMatrix,(T$4+1),FALSE)*$E3143</f>
        <v>-0.95144804412789896</v>
      </c>
      <c r="U3136" s="5">
        <f ca="1">VLOOKUP(CONCATENATE($F3136," ",$G3136),AllocFactorMatrix,(U$4+1),FALSE)*$E3143</f>
        <v>-15.570285132681843</v>
      </c>
      <c r="V3136" s="5">
        <f ca="1">VLOOKUP(CONCATENATE($F3136," ",$G3136),AllocFactorMatrix,(V$4+1),FALSE)*$E3143</f>
        <v>-82.289394427010507</v>
      </c>
      <c r="W3136" s="5">
        <f ca="1">VLOOKUP(CONCATENATE($F3136," ",$G3136),AllocFactorMatrix,(W$4+1),FALSE)*$E3143</f>
        <v>-14.860100747376391</v>
      </c>
      <c r="X3136" s="5">
        <f ca="1">SUBTOTAL(9,T3136:W3136)</f>
        <v>-113.67122835119665</v>
      </c>
      <c r="Y3136" s="5">
        <f ca="1">VLOOKUP(CONCATENATE($F3136," ",$G3136),AllocFactorMatrix,(Y$4+1),FALSE)*$E3143</f>
        <v>-8.3643504339647006</v>
      </c>
      <c r="Z3136" s="5">
        <f ca="1">VLOOKUP(CONCATENATE($F3136," ",$G3136),AllocFactorMatrix,(Z$4+1),FALSE)*$E3143</f>
        <v>-0.14009967253245834</v>
      </c>
      <c r="AA3136" s="5">
        <f t="shared" ca="1" si="1564"/>
        <v>-8.504450106497158</v>
      </c>
      <c r="AB3136" s="5">
        <f ca="1">VLOOKUP(CONCATENATE($F3136," ",$G3136),AllocFactorMatrix,(AB$4+1),FALSE)*$E3143</f>
        <v>-0.10853986628358131</v>
      </c>
      <c r="AC3136" s="5">
        <f ca="1">VLOOKUP(CONCATENATE($F3136," ",$G3136),AllocFactorMatrix,(AC$4+1),FALSE)*$E3143</f>
        <v>0</v>
      </c>
      <c r="AD3136" s="5">
        <f ca="1">VLOOKUP(CONCATENATE($F3136," ",$G3136),AllocFactorMatrix,(AD$4+1),FALSE)*$E3143</f>
        <v>0</v>
      </c>
    </row>
    <row r="3137" spans="4:30" hidden="1" outlineLevel="1">
      <c r="D3137" s="7"/>
      <c r="E3137" s="51"/>
      <c r="F3137" s="52" t="str">
        <f>F3143</f>
        <v>RB_GUP</v>
      </c>
      <c r="G3137" s="55" t="str">
        <f>$G$9</f>
        <v>BULKTRAN</v>
      </c>
      <c r="H3137" s="4">
        <f t="shared" ca="1" si="1562"/>
        <v>-212.91906120982486</v>
      </c>
      <c r="I3137" s="5">
        <f ca="1">VLOOKUP(CONCATENATE($F3137," ",$G3137),AllocFactorMatrix,(I$4+1),FALSE)*$E3143</f>
        <v>-104.88030789601133</v>
      </c>
      <c r="J3137" s="5">
        <f ca="1">VLOOKUP(CONCATENATE($F3137," ",$G3137),AllocFactorMatrix,(J$4+1),FALSE)*$E3143</f>
        <v>-5.1846083801310101</v>
      </c>
      <c r="K3137" s="5">
        <f ca="1">VLOOKUP(CONCATENATE($F3137," ",$G3137),AllocFactorMatrix,(K$4+1),FALSE)*$E3143</f>
        <v>-18.990923362442281</v>
      </c>
      <c r="L3137" s="5">
        <f ca="1">VLOOKUP(CONCATENATE($F3137," ",$G3137),AllocFactorMatrix,(L$4+1),FALSE)*$E3143</f>
        <v>-0.59776684211832043</v>
      </c>
      <c r="M3137" s="5">
        <f ca="1">VLOOKUP(CONCATENATE($F3137," ",$G3137),AllocFactorMatrix,(M$4+1),FALSE)*$E3143</f>
        <v>-5.6056661700149578E-2</v>
      </c>
      <c r="N3137" s="5">
        <f t="shared" ca="1" si="1563"/>
        <v>-19.644746866260753</v>
      </c>
      <c r="O3137" s="5">
        <f ca="1">VLOOKUP(CONCATENATE($F3137," ",$G3137),AllocFactorMatrix,(O$4+1),FALSE)*$E3143</f>
        <v>-14.436055997984342</v>
      </c>
      <c r="P3137" s="5">
        <f ca="1">VLOOKUP(CONCATENATE($F3137," ",$G3137),AllocFactorMatrix,(P$4+1),FALSE)*$E3143</f>
        <v>-2.6898578117315517</v>
      </c>
      <c r="Q3137" s="5">
        <f ca="1">VLOOKUP(CONCATENATE($F3137," ",$G3137),AllocFactorMatrix,(Q$4+1),FALSE)*$E3143</f>
        <v>-1.2154966599677428</v>
      </c>
      <c r="R3137" s="5">
        <f ca="1">VLOOKUP(CONCATENATE($F3137," ",$G3137),AllocFactorMatrix,(R$4+1),FALSE)*$E3143</f>
        <v>-5.4659526105673741E-2</v>
      </c>
      <c r="S3137" s="5">
        <f t="shared" ca="1" si="1565"/>
        <v>-18.396069995789311</v>
      </c>
      <c r="T3137" s="5">
        <f ca="1">VLOOKUP(CONCATENATE($F3137," ",$G3137),AllocFactorMatrix,(T$4+1),FALSE)*$E3143</f>
        <v>-0.5042884116394849</v>
      </c>
      <c r="U3137" s="5">
        <f ca="1">VLOOKUP(CONCATENATE($F3137," ",$G3137),AllocFactorMatrix,(U$4+1),FALSE)*$E3143</f>
        <v>-8.2525939348912214</v>
      </c>
      <c r="V3137" s="5">
        <f ca="1">VLOOKUP(CONCATENATE($F3137," ",$G3137),AllocFactorMatrix,(V$4+1),FALSE)*$E3143</f>
        <v>-43.61519083094975</v>
      </c>
      <c r="W3137" s="5">
        <f ca="1">VLOOKUP(CONCATENATE($F3137," ",$G3137),AllocFactorMatrix,(W$4+1),FALSE)*$E3143</f>
        <v>-7.8761805743854243</v>
      </c>
      <c r="X3137" s="5">
        <f t="shared" ref="X3137:X3143" ca="1" si="1570">SUBTOTAL(9,T3137:W3137)</f>
        <v>-60.248253751865882</v>
      </c>
      <c r="Y3137" s="5">
        <f ca="1">VLOOKUP(CONCATENATE($F3137," ",$G3137),AllocFactorMatrix,(Y$4+1),FALSE)*$E3143</f>
        <v>-4.4332898898398314</v>
      </c>
      <c r="Z3137" s="5">
        <f ca="1">VLOOKUP(CONCATENATE($F3137," ",$G3137),AllocFactorMatrix,(Z$4+1),FALSE)*$E3143</f>
        <v>-7.4255911049104159E-2</v>
      </c>
      <c r="AA3137" s="5">
        <f t="shared" ca="1" si="1564"/>
        <v>-4.507545800888936</v>
      </c>
      <c r="AB3137" s="5">
        <f ca="1">VLOOKUP(CONCATENATE($F3137," ",$G3137),AllocFactorMatrix,(AB$4+1),FALSE)*$E3143</f>
        <v>-5.7528518877644021E-2</v>
      </c>
      <c r="AC3137" s="5">
        <f ca="1">VLOOKUP(CONCATENATE($F3137," ",$G3137),AllocFactorMatrix,(AC$4+1),FALSE)*$E3143</f>
        <v>0</v>
      </c>
      <c r="AD3137" s="5">
        <f ca="1">VLOOKUP(CONCATENATE($F3137," ",$G3137),AllocFactorMatrix,(AD$4+1),FALSE)*$E3143</f>
        <v>0</v>
      </c>
    </row>
    <row r="3138" spans="4:30" hidden="1" outlineLevel="1">
      <c r="D3138" s="7"/>
      <c r="E3138" s="51"/>
      <c r="F3138" s="52" t="str">
        <f>F3143</f>
        <v>RB_GUP</v>
      </c>
      <c r="G3138" s="55" t="str">
        <f>$G$10</f>
        <v>SUBTRAN</v>
      </c>
      <c r="H3138" s="4">
        <f t="shared" ca="1" si="1562"/>
        <v>-46.771925620147783</v>
      </c>
      <c r="I3138" s="5">
        <f ca="1">VLOOKUP(CONCATENATE($F3138," ",$G3138),AllocFactorMatrix,(I$4+1),FALSE)*$E3143</f>
        <v>-22.771727331358516</v>
      </c>
      <c r="J3138" s="5">
        <f ca="1">VLOOKUP(CONCATENATE($F3138," ",$G3138),AllocFactorMatrix,(J$4+1),FALSE)*$E3143</f>
        <v>-1.0989933499673916</v>
      </c>
      <c r="K3138" s="5">
        <f ca="1">VLOOKUP(CONCATENATE($F3138," ",$G3138),AllocFactorMatrix,(K$4+1),FALSE)*$E3143</f>
        <v>-3.9980840714803785</v>
      </c>
      <c r="L3138" s="5">
        <f ca="1">VLOOKUP(CONCATENATE($F3138," ",$G3138),AllocFactorMatrix,(L$4+1),FALSE)*$E3143</f>
        <v>-0.12349705525864348</v>
      </c>
      <c r="M3138" s="5">
        <f ca="1">VLOOKUP(CONCATENATE($F3138," ",$G3138),AllocFactorMatrix,(M$4+1),FALSE)*$E3143</f>
        <v>-1.5380905097253933E-2</v>
      </c>
      <c r="N3138" s="5">
        <f t="shared" ca="1" si="1563"/>
        <v>-4.1369620318362754</v>
      </c>
      <c r="O3138" s="5">
        <f ca="1">VLOOKUP(CONCATENATE($F3138," ",$G3138),AllocFactorMatrix,(O$4+1),FALSE)*$E3143</f>
        <v>-3.0206150053180472</v>
      </c>
      <c r="P3138" s="5">
        <f ca="1">VLOOKUP(CONCATENATE($F3138," ",$G3138),AllocFactorMatrix,(P$4+1),FALSE)*$E3143</f>
        <v>-0.56152880637650449</v>
      </c>
      <c r="Q3138" s="5">
        <f ca="1">VLOOKUP(CONCATENATE($F3138," ",$G3138),AllocFactorMatrix,(Q$4+1),FALSE)*$E3143</f>
        <v>-0.33411633062635526</v>
      </c>
      <c r="R3138" s="5">
        <f ca="1">VLOOKUP(CONCATENATE($F3138," ",$G3138),AllocFactorMatrix,(R$4+1),FALSE)*$E3143</f>
        <v>0</v>
      </c>
      <c r="S3138" s="5">
        <f t="shared" ca="1" si="1565"/>
        <v>-3.9162601423209074</v>
      </c>
      <c r="T3138" s="5">
        <f ca="1">VLOOKUP(CONCATENATE($F3138," ",$G3138),AllocFactorMatrix,(T$4+1),FALSE)*$E3143</f>
        <v>-0.10547468942956144</v>
      </c>
      <c r="U3138" s="5">
        <f ca="1">VLOOKUP(CONCATENATE($F3138," ",$G3138),AllocFactorMatrix,(U$4+1),FALSE)*$E3143</f>
        <v>-1.7266808861726808</v>
      </c>
      <c r="V3138" s="5">
        <f ca="1">VLOOKUP(CONCATENATE($F3138," ",$G3138),AllocFactorMatrix,(V$4+1),FALSE)*$E3143</f>
        <v>-12.029238560262286</v>
      </c>
      <c r="W3138" s="5">
        <f ca="1">VLOOKUP(CONCATENATE($F3138," ",$G3138),AllocFactorMatrix,(W$4+1),FALSE)*$E3143</f>
        <v>0</v>
      </c>
      <c r="X3138" s="5">
        <f t="shared" ca="1" si="1570"/>
        <v>-13.861394135864527</v>
      </c>
      <c r="Y3138" s="5">
        <f ca="1">VLOOKUP(CONCATENATE($F3138," ",$G3138),AllocFactorMatrix,(Y$4+1),FALSE)*$E3143</f>
        <v>-0.9091166199747247</v>
      </c>
      <c r="Z3138" s="5">
        <f ca="1">VLOOKUP(CONCATENATE($F3138," ",$G3138),AllocFactorMatrix,(Z$4+1),FALSE)*$E3143</f>
        <v>-1.515499875389925E-2</v>
      </c>
      <c r="AA3138" s="5">
        <f t="shared" ca="1" si="1564"/>
        <v>-0.92427161872862396</v>
      </c>
      <c r="AB3138" s="5">
        <f ca="1">VLOOKUP(CONCATENATE($F3138," ",$G3138),AllocFactorMatrix,(AB$4+1),FALSE)*$E3143</f>
        <v>-1.2140014243458123E-2</v>
      </c>
      <c r="AC3138" s="5">
        <f ca="1">VLOOKUP(CONCATENATE($F3138," ",$G3138),AllocFactorMatrix,(AC$4+1),FALSE)*$E3143</f>
        <v>-4.127864370385196E-2</v>
      </c>
      <c r="AD3138" s="5">
        <f ca="1">VLOOKUP(CONCATENATE($F3138," ",$G3138),AllocFactorMatrix,(AD$4+1),FALSE)*$E3143</f>
        <v>-8.8983521242305217E-3</v>
      </c>
    </row>
    <row r="3139" spans="4:30" hidden="1" outlineLevel="1">
      <c r="D3139" s="7"/>
      <c r="E3139" s="51"/>
      <c r="F3139" s="52" t="str">
        <f>F3143</f>
        <v>RB_GUP</v>
      </c>
      <c r="G3139" s="55" t="str">
        <f>$G$11</f>
        <v>DISTPRI</v>
      </c>
      <c r="H3139" s="4">
        <f t="shared" ca="1" si="1562"/>
        <v>-214.60443827593684</v>
      </c>
      <c r="I3139" s="5">
        <f ca="1">VLOOKUP(CONCATENATE($F3139," ",$G3139),AllocFactorMatrix,(I$4+1),FALSE)*$E3143</f>
        <v>-143.42929909227735</v>
      </c>
      <c r="J3139" s="5">
        <f ca="1">VLOOKUP(CONCATENATE($F3139," ",$G3139),AllocFactorMatrix,(J$4+1),FALSE)*$E3143</f>
        <v>-6.7608827317265989</v>
      </c>
      <c r="K3139" s="5">
        <f ca="1">VLOOKUP(CONCATENATE($F3139," ",$G3139),AllocFactorMatrix,(K$4+1),FALSE)*$E3143</f>
        <v>-24.549180136998483</v>
      </c>
      <c r="L3139" s="5">
        <f ca="1">VLOOKUP(CONCATENATE($F3139," ",$G3139),AllocFactorMatrix,(L$4+1),FALSE)*$E3143</f>
        <v>-0.75869740626080595</v>
      </c>
      <c r="M3139" s="5">
        <f ca="1">VLOOKUP(CONCATENATE($F3139," ",$G3139),AllocFactorMatrix,(M$4+1),FALSE)*$E3143</f>
        <v>0</v>
      </c>
      <c r="N3139" s="5">
        <f t="shared" ca="1" si="1563"/>
        <v>-25.307877543259288</v>
      </c>
      <c r="O3139" s="5">
        <f ca="1">VLOOKUP(CONCATENATE($F3139," ",$G3139),AllocFactorMatrix,(O$4+1),FALSE)*$E3143</f>
        <v>-18.407594272946739</v>
      </c>
      <c r="P3139" s="5">
        <f ca="1">VLOOKUP(CONCATENATE($F3139," ",$G3139),AllocFactorMatrix,(P$4+1),FALSE)*$E3143</f>
        <v>-3.428415672057298</v>
      </c>
      <c r="Q3139" s="5">
        <f ca="1">VLOOKUP(CONCATENATE($F3139," ",$G3139),AllocFactorMatrix,(Q$4+1),FALSE)*$E3143</f>
        <v>0</v>
      </c>
      <c r="R3139" s="5">
        <f ca="1">VLOOKUP(CONCATENATE($F3139," ",$G3139),AllocFactorMatrix,(R$4+1),FALSE)*$E3143</f>
        <v>0</v>
      </c>
      <c r="S3139" s="5">
        <f t="shared" ca="1" si="1565"/>
        <v>-21.836009945004037</v>
      </c>
      <c r="T3139" s="5">
        <f ca="1">VLOOKUP(CONCATENATE($F3139," ",$G3139),AllocFactorMatrix,(T$4+1),FALSE)*$E3143</f>
        <v>-0.65621939209250568</v>
      </c>
      <c r="U3139" s="5">
        <f ca="1">VLOOKUP(CONCATENATE($F3139," ",$G3139),AllocFactorMatrix,(U$4+1),FALSE)*$E3143</f>
        <v>-10.583333870958757</v>
      </c>
      <c r="V3139" s="5">
        <f ca="1">VLOOKUP(CONCATENATE($F3139," ",$G3139),AllocFactorMatrix,(V$4+1),FALSE)*$E3143</f>
        <v>0</v>
      </c>
      <c r="W3139" s="5">
        <f ca="1">VLOOKUP(CONCATENATE($F3139," ",$G3139),AllocFactorMatrix,(W$4+1),FALSE)*$E3143</f>
        <v>0</v>
      </c>
      <c r="X3139" s="5">
        <f t="shared" ca="1" si="1570"/>
        <v>-11.239553263051263</v>
      </c>
      <c r="Y3139" s="5">
        <f ca="1">VLOOKUP(CONCATENATE($F3139," ",$G3139),AllocFactorMatrix,(Y$4+1),FALSE)*$E3143</f>
        <v>-5.550735605609538</v>
      </c>
      <c r="Z3139" s="5">
        <f ca="1">VLOOKUP(CONCATENATE($F3139," ",$G3139),AllocFactorMatrix,(Z$4+1),FALSE)*$E3143</f>
        <v>-9.2607998326648677E-2</v>
      </c>
      <c r="AA3139" s="5">
        <f t="shared" ca="1" si="1564"/>
        <v>-5.6433436039361871</v>
      </c>
      <c r="AB3139" s="5">
        <f ca="1">VLOOKUP(CONCATENATE($F3139," ",$G3139),AllocFactorMatrix,(AB$4+1),FALSE)*$E3143</f>
        <v>-7.5027995838072362E-2</v>
      </c>
      <c r="AC3139" s="5">
        <f ca="1">VLOOKUP(CONCATENATE($F3139," ",$G3139),AllocFactorMatrix,(AC$4+1),FALSE)*$E3143</f>
        <v>-0.25703549013376137</v>
      </c>
      <c r="AD3139" s="5">
        <f ca="1">VLOOKUP(CONCATENATE($F3139," ",$G3139),AllocFactorMatrix,(AD$4+1),FALSE)*$E3143</f>
        <v>-5.5408610710263151E-2</v>
      </c>
    </row>
    <row r="3140" spans="4:30" hidden="1" outlineLevel="1">
      <c r="D3140" s="7"/>
      <c r="E3140" s="51"/>
      <c r="F3140" s="52" t="str">
        <f>F3143</f>
        <v>RB_GUP</v>
      </c>
      <c r="G3140" s="55" t="str">
        <f>$G$12</f>
        <v>DISTSEC</v>
      </c>
      <c r="H3140" s="4">
        <f t="shared" ca="1" si="1562"/>
        <v>-110.43228655627325</v>
      </c>
      <c r="I3140" s="5">
        <f ca="1">VLOOKUP(CONCATENATE($F3140," ",$G3140),AllocFactorMatrix,(I$4+1),FALSE)*$E3143</f>
        <v>-82.570380962052027</v>
      </c>
      <c r="J3140" s="5">
        <f ca="1">VLOOKUP(CONCATENATE($F3140," ",$G3140),AllocFactorMatrix,(J$4+1),FALSE)*$E3143</f>
        <v>-3.9807443821346147</v>
      </c>
      <c r="K3140" s="5">
        <f ca="1">VLOOKUP(CONCATENATE($F3140," ",$G3140),AllocFactorMatrix,(K$4+1),FALSE)*$E3143</f>
        <v>-12.011564726075708</v>
      </c>
      <c r="L3140" s="5">
        <f ca="1">VLOOKUP(CONCATENATE($F3140," ",$G3140),AllocFactorMatrix,(L$4+1),FALSE)*$E3143</f>
        <v>0</v>
      </c>
      <c r="M3140" s="5">
        <f ca="1">VLOOKUP(CONCATENATE($F3140," ",$G3140),AllocFactorMatrix,(M$4+1),FALSE)*$E3143</f>
        <v>0</v>
      </c>
      <c r="N3140" s="5">
        <f t="shared" ca="1" si="1563"/>
        <v>-12.011564726075708</v>
      </c>
      <c r="O3140" s="5">
        <f ca="1">VLOOKUP(CONCATENATE($F3140," ",$G3140),AllocFactorMatrix,(O$4+1),FALSE)*$E3143</f>
        <v>-7.65381579532455</v>
      </c>
      <c r="P3140" s="5">
        <f ca="1">VLOOKUP(CONCATENATE($F3140," ",$G3140),AllocFactorMatrix,(P$4+1),FALSE)*$E3143</f>
        <v>0</v>
      </c>
      <c r="Q3140" s="5">
        <f ca="1">VLOOKUP(CONCATENATE($F3140," ",$G3140),AllocFactorMatrix,(Q$4+1),FALSE)*$E3143</f>
        <v>0</v>
      </c>
      <c r="R3140" s="5">
        <f ca="1">VLOOKUP(CONCATENATE($F3140," ",$G3140),AllocFactorMatrix,(R$4+1),FALSE)*$E3143</f>
        <v>0</v>
      </c>
      <c r="S3140" s="5">
        <f t="shared" ca="1" si="1565"/>
        <v>-7.65381579532455</v>
      </c>
      <c r="T3140" s="5">
        <f ca="1">VLOOKUP(CONCATENATE($F3140," ",$G3140),AllocFactorMatrix,(T$4+1),FALSE)*$E3143</f>
        <v>-0.20694312242250901</v>
      </c>
      <c r="U3140" s="5">
        <f ca="1">VLOOKUP(CONCATENATE($F3140," ",$G3140),AllocFactorMatrix,(U$4+1),FALSE)*$E3143</f>
        <v>0</v>
      </c>
      <c r="V3140" s="5">
        <f ca="1">VLOOKUP(CONCATENATE($F3140," ",$G3140),AllocFactorMatrix,(V$4+1),FALSE)*$E3143</f>
        <v>0</v>
      </c>
      <c r="W3140" s="5">
        <f ca="1">VLOOKUP(CONCATENATE($F3140," ",$G3140),AllocFactorMatrix,(W$4+1),FALSE)*$E3143</f>
        <v>0</v>
      </c>
      <c r="X3140" s="5">
        <f t="shared" ca="1" si="1570"/>
        <v>-0.20694312242250901</v>
      </c>
      <c r="Y3140" s="5">
        <f ca="1">VLOOKUP(CONCATENATE($F3140," ",$G3140),AllocFactorMatrix,(Y$4+1),FALSE)*$E3143</f>
        <v>-2.8230647441035055</v>
      </c>
      <c r="Z3140" s="5">
        <f ca="1">VLOOKUP(CONCATENATE($F3140," ",$G3140),AllocFactorMatrix,(Z$4+1),FALSE)*$E3143</f>
        <v>0</v>
      </c>
      <c r="AA3140" s="5">
        <f t="shared" ca="1" si="1564"/>
        <v>-2.8230647441035055</v>
      </c>
      <c r="AB3140" s="5">
        <f ca="1">VLOOKUP(CONCATENATE($F3140," ",$G3140),AllocFactorMatrix,(AB$4+1),FALSE)*$E3143</f>
        <v>-2.9295033664166425E-2</v>
      </c>
      <c r="AC3140" s="5">
        <f ca="1">VLOOKUP(CONCATENATE($F3140," ",$G3140),AllocFactorMatrix,(AC$4+1),FALSE)*$E3143</f>
        <v>-0.99467906610485113</v>
      </c>
      <c r="AD3140" s="5">
        <f ca="1">VLOOKUP(CONCATENATE($F3140," ",$G3140),AllocFactorMatrix,(AD$4+1),FALSE)*$E3143</f>
        <v>-0.16179872439131918</v>
      </c>
    </row>
    <row r="3141" spans="4:30" hidden="1" outlineLevel="1">
      <c r="D3141" s="7"/>
      <c r="E3141" s="51"/>
      <c r="F3141" s="52" t="str">
        <f>F3143</f>
        <v>RB_GUP</v>
      </c>
      <c r="G3141" s="55" t="str">
        <f>$G$13</f>
        <v>ENERGY</v>
      </c>
      <c r="H3141" s="4">
        <f t="shared" ca="1" si="1562"/>
        <v>-3.39434404589593</v>
      </c>
      <c r="I3141" s="5">
        <f ca="1">VLOOKUP(CONCATENATE($F3141," ",$G3141),AllocFactorMatrix,(I$4+1),FALSE)*$E3143</f>
        <v>-1.2736498345314273</v>
      </c>
      <c r="J3141" s="5">
        <f ca="1">VLOOKUP(CONCATENATE($F3141," ",$G3141),AllocFactorMatrix,(J$4+1),FALSE)*$E3143</f>
        <v>-8.2540739341425418E-2</v>
      </c>
      <c r="K3141" s="5">
        <f ca="1">VLOOKUP(CONCATENATE($F3141," ",$G3141),AllocFactorMatrix,(K$4+1),FALSE)*$E3143</f>
        <v>-0.27693312821458294</v>
      </c>
      <c r="L3141" s="5">
        <f ca="1">VLOOKUP(CONCATENATE($F3141," ",$G3141),AllocFactorMatrix,(L$4+1),FALSE)*$E3143</f>
        <v>-8.8015635174989587E-3</v>
      </c>
      <c r="M3141" s="5">
        <f ca="1">VLOOKUP(CONCATENATE($F3141," ",$G3141),AllocFactorMatrix,(M$4+1),FALSE)*$E3143</f>
        <v>-8.1140126418783915E-4</v>
      </c>
      <c r="N3141" s="5">
        <f t="shared" ca="1" si="1563"/>
        <v>-0.28654609299626971</v>
      </c>
      <c r="O3141" s="5">
        <f ca="1">VLOOKUP(CONCATENATE($F3141," ",$G3141),AllocFactorMatrix,(O$4+1),FALSE)*$E3143</f>
        <v>-0.25248379711284835</v>
      </c>
      <c r="P3141" s="5">
        <f ca="1">VLOOKUP(CONCATENATE($F3141," ",$G3141),AllocFactorMatrix,(P$4+1),FALSE)*$E3143</f>
        <v>-4.6805637775872766E-2</v>
      </c>
      <c r="Q3141" s="5">
        <f ca="1">VLOOKUP(CONCATENATE($F3141," ",$G3141),AllocFactorMatrix,(Q$4+1),FALSE)*$E3143</f>
        <v>-2.1267283771674566E-2</v>
      </c>
      <c r="R3141" s="5">
        <f ca="1">VLOOKUP(CONCATENATE($F3141," ",$G3141),AllocFactorMatrix,(R$4+1),FALSE)*$E3143</f>
        <v>-9.8540126521986485E-4</v>
      </c>
      <c r="S3141" s="5">
        <f t="shared" ca="1" si="1565"/>
        <v>-0.32154211992561554</v>
      </c>
      <c r="T3141" s="5">
        <f ca="1">VLOOKUP(CONCATENATE($F3141," ",$G3141),AllocFactorMatrix,(T$4+1),FALSE)*$E3143</f>
        <v>-9.6756575612023457E-3</v>
      </c>
      <c r="U3141" s="5">
        <f ca="1">VLOOKUP(CONCATENATE($F3141," ",$G3141),AllocFactorMatrix,(U$4+1),FALSE)*$E3143</f>
        <v>-0.16989005186937919</v>
      </c>
      <c r="V3141" s="5">
        <f ca="1">VLOOKUP(CONCATENATE($F3141," ",$G3141),AllocFactorMatrix,(V$4+1),FALSE)*$E3143</f>
        <v>-0.96456517975549694</v>
      </c>
      <c r="W3141" s="5">
        <f ca="1">VLOOKUP(CONCATENATE($F3141," ",$G3141),AllocFactorMatrix,(W$4+1),FALSE)*$E3143</f>
        <v>-0.18300058992232415</v>
      </c>
      <c r="X3141" s="5">
        <f t="shared" ca="1" si="1570"/>
        <v>-1.3271314791084026</v>
      </c>
      <c r="Y3141" s="5">
        <f ca="1">VLOOKUP(CONCATENATE($F3141," ",$G3141),AllocFactorMatrix,(Y$4+1),FALSE)*$E3143</f>
        <v>-6.8405471375529062E-2</v>
      </c>
      <c r="Z3141" s="5">
        <f ca="1">VLOOKUP(CONCATENATE($F3141," ",$G3141),AllocFactorMatrix,(Z$4+1),FALSE)*$E3143</f>
        <v>-1.1135320251050198E-3</v>
      </c>
      <c r="AA3141" s="5">
        <f t="shared" ca="1" si="1564"/>
        <v>-6.9519003400634077E-2</v>
      </c>
      <c r="AB3141" s="5">
        <f ca="1">VLOOKUP(CONCATENATE($F3141," ",$G3141),AllocFactorMatrix,(AB$4+1),FALSE)*$E3143</f>
        <v>-1.2420554010594981E-3</v>
      </c>
      <c r="AC3141" s="5">
        <f ca="1">VLOOKUP(CONCATENATE($F3141," ",$G3141),AllocFactorMatrix,(AC$4+1),FALSE)*$E3143</f>
        <v>-2.6857784834802403E-2</v>
      </c>
      <c r="AD3141" s="5">
        <f ca="1">VLOOKUP(CONCATENATE($F3141," ",$G3141),AllocFactorMatrix,(AD$4+1),FALSE)*$E3143</f>
        <v>-5.3149363562929571E-3</v>
      </c>
    </row>
    <row r="3142" spans="4:30" hidden="1" outlineLevel="1">
      <c r="D3142" s="7"/>
      <c r="E3142" s="51"/>
      <c r="F3142" s="52" t="str">
        <f>F3143</f>
        <v>RB_GUP</v>
      </c>
      <c r="G3142" s="55" t="str">
        <f>$G$14</f>
        <v>CUSTOMER</v>
      </c>
      <c r="H3142" s="4">
        <f t="shared" ca="1" si="1562"/>
        <v>-53.160554659614228</v>
      </c>
      <c r="I3142" s="5">
        <f ca="1">VLOOKUP(CONCATENATE($F3142," ",$G3142),AllocFactorMatrix,(I$4+1),FALSE)*$E3143</f>
        <v>-24.859930262000123</v>
      </c>
      <c r="J3142" s="5">
        <f ca="1">VLOOKUP(CONCATENATE($F3142," ",$G3142),AllocFactorMatrix,(J$4+1),FALSE)*$E3143</f>
        <v>-6.5128901219551327</v>
      </c>
      <c r="K3142" s="5">
        <f ca="1">VLOOKUP(CONCATENATE($F3142," ",$G3142),AllocFactorMatrix,(K$4+1),FALSE)*$E3143</f>
        <v>-1.8488228252601642</v>
      </c>
      <c r="L3142" s="5">
        <f ca="1">VLOOKUP(CONCATENATE($F3142," ",$G3142),AllocFactorMatrix,(L$4+1),FALSE)*$E3143</f>
        <v>-0.59678978529415783</v>
      </c>
      <c r="M3142" s="5">
        <f ca="1">VLOOKUP(CONCATENATE($F3142," ",$G3142),AllocFactorMatrix,(M$4+1),FALSE)*$E3143</f>
        <v>-9.687100070176996E-2</v>
      </c>
      <c r="N3142" s="5">
        <f t="shared" ca="1" si="1563"/>
        <v>-2.5424836112560918</v>
      </c>
      <c r="O3142" s="5">
        <f ca="1">VLOOKUP(CONCATENATE($F3142," ",$G3142),AllocFactorMatrix,(O$4+1),FALSE)*$E3143</f>
        <v>-0.52466898740283563</v>
      </c>
      <c r="P3142" s="5">
        <f ca="1">VLOOKUP(CONCATENATE($F3142," ",$G3142),AllocFactorMatrix,(P$4+1),FALSE)*$E3143</f>
        <v>-0.15536100456175364</v>
      </c>
      <c r="Q3142" s="5">
        <f ca="1">VLOOKUP(CONCATENATE($F3142," ",$G3142),AllocFactorMatrix,(Q$4+1),FALSE)*$E3143</f>
        <v>-0.33748091540828967</v>
      </c>
      <c r="R3142" s="5">
        <f ca="1">VLOOKUP(CONCATENATE($F3142," ",$G3142),AllocFactorMatrix,(R$4+1),FALSE)*$E3143</f>
        <v>-5.9303477244450037E-2</v>
      </c>
      <c r="S3142" s="5">
        <f t="shared" ca="1" si="1565"/>
        <v>-1.076814384617329</v>
      </c>
      <c r="T3142" s="5">
        <f ca="1">VLOOKUP(CONCATENATE($F3142," ",$G3142),AllocFactorMatrix,(T$4+1),FALSE)*$E3143</f>
        <v>-3.6111179112648128E-3</v>
      </c>
      <c r="U3142" s="5">
        <f ca="1">VLOOKUP(CONCATENATE($F3142," ",$G3142),AllocFactorMatrix,(U$4+1),FALSE)*$E3143</f>
        <v>-9.2172431401749508E-2</v>
      </c>
      <c r="V3142" s="5">
        <f ca="1">VLOOKUP(CONCATENATE($F3142," ",$G3142),AllocFactorMatrix,(V$4+1),FALSE)*$E3143</f>
        <v>-0.49630165437927193</v>
      </c>
      <c r="W3142" s="5">
        <f ca="1">VLOOKUP(CONCATENATE($F3142," ",$G3142),AllocFactorMatrix,(W$4+1),FALSE)*$E3143</f>
        <v>-8.8956198866934746E-2</v>
      </c>
      <c r="X3142" s="5">
        <f t="shared" ca="1" si="1570"/>
        <v>-0.68104140255922097</v>
      </c>
      <c r="Y3142" s="5">
        <f ca="1">VLOOKUP(CONCATENATE($F3142," ",$G3142),AllocFactorMatrix,(Y$4+1),FALSE)*$E3143</f>
        <v>-0.14524167538374499</v>
      </c>
      <c r="Z3142" s="5">
        <f ca="1">VLOOKUP(CONCATENATE($F3142," ",$G3142),AllocFactorMatrix,(Z$4+1),FALSE)*$E3143</f>
        <v>-2.6329245020988838E-3</v>
      </c>
      <c r="AA3142" s="5">
        <f t="shared" ca="1" si="1564"/>
        <v>-0.14787459988584387</v>
      </c>
      <c r="AB3142" s="5">
        <f ca="1">VLOOKUP(CONCATENATE($F3142," ",$G3142),AllocFactorMatrix,(AB$4+1),FALSE)*$E3143</f>
        <v>-2.7264220015109347E-3</v>
      </c>
      <c r="AC3142" s="5">
        <f ca="1">VLOOKUP(CONCATENATE($F3142," ",$G3142),AllocFactorMatrix,(AC$4+1),FALSE)*$E3143</f>
        <v>-15.445508958306599</v>
      </c>
      <c r="AD3142" s="5">
        <f ca="1">VLOOKUP(CONCATENATE($F3142," ",$G3142),AllocFactorMatrix,(AD$4+1),FALSE)*$E3143</f>
        <v>-1.8912848970323823</v>
      </c>
    </row>
    <row r="3143" spans="4:30" collapsed="1">
      <c r="D3143" s="7" t="s">
        <v>285</v>
      </c>
      <c r="E3143" s="40">
        <v>-1043</v>
      </c>
      <c r="F3143" s="10" t="s">
        <v>74</v>
      </c>
      <c r="G3143" s="55" t="str">
        <f>$G$15</f>
        <v>TOTAL</v>
      </c>
      <c r="H3143" s="4">
        <f t="shared" ca="1" si="1562"/>
        <v>-1043</v>
      </c>
      <c r="I3143" s="5">
        <f ca="1">VLOOKUP(CONCATENATE($F3143," ",$G3143),AllocFactorMatrix,(I$4+1),FALSE)*$E3143</f>
        <v>-577.66444848185245</v>
      </c>
      <c r="J3143" s="5">
        <f ca="1">VLOOKUP(CONCATENATE($F3143," ",$G3143),AllocFactorMatrix,(J$4+1),FALSE)*$E3143</f>
        <v>-33.402533309703138</v>
      </c>
      <c r="K3143" s="5">
        <f ca="1">VLOOKUP(CONCATENATE($F3143," ",$G3143),AllocFactorMatrix,(K$4+1),FALSE)*$E3143</f>
        <v>-97.505950656703121</v>
      </c>
      <c r="L3143" s="5">
        <f ca="1">VLOOKUP(CONCATENATE($F3143," ",$G3143),AllocFactorMatrix,(L$4+1),FALSE)*$E3143</f>
        <v>-3.2133677670758969</v>
      </c>
      <c r="M3143" s="5">
        <f ca="1">VLOOKUP(CONCATENATE($F3143," ",$G3143),AllocFactorMatrix,(M$4+1),FALSE)*$E3143</f>
        <v>-0.2748828613936915</v>
      </c>
      <c r="N3143" s="5">
        <f t="shared" ca="1" si="1563"/>
        <v>-100.99420128517271</v>
      </c>
      <c r="O3143" s="5">
        <f ca="1">VLOOKUP(CONCATENATE($F3143," ",$G3143),AllocFactorMatrix,(O$4+1),FALSE)*$E3143</f>
        <v>-71.531943895784408</v>
      </c>
      <c r="P3143" s="5">
        <f ca="1">VLOOKUP(CONCATENATE($F3143," ",$G3143),AllocFactorMatrix,(P$4+1),FALSE)*$E3143</f>
        <v>-11.956961525796491</v>
      </c>
      <c r="Q3143" s="5">
        <f ca="1">VLOOKUP(CONCATENATE($F3143," ",$G3143),AllocFactorMatrix,(Q$4+1),FALSE)*$E3143</f>
        <v>-4.201655846318876</v>
      </c>
      <c r="R3143" s="5">
        <f ca="1">VLOOKUP(CONCATENATE($F3143," ",$G3143),AllocFactorMatrix,(R$4+1),FALSE)*$E3143</f>
        <v>-0.21807530185481441</v>
      </c>
      <c r="S3143" s="5">
        <f t="shared" ca="1" si="1565"/>
        <v>-87.908636569754577</v>
      </c>
      <c r="T3143" s="5">
        <f ca="1">VLOOKUP(CONCATENATE($F3143," ",$G3143),AllocFactorMatrix,(T$4+1),FALSE)*$E3143</f>
        <v>-2.4376604351844269</v>
      </c>
      <c r="U3143" s="5">
        <f ca="1">VLOOKUP(CONCATENATE($F3143," ",$G3143),AllocFactorMatrix,(U$4+1),FALSE)*$E3143</f>
        <v>-36.394956307975626</v>
      </c>
      <c r="V3143" s="5">
        <f ca="1">VLOOKUP(CONCATENATE($F3143," ",$G3143),AllocFactorMatrix,(V$4+1),FALSE)*$E3143</f>
        <v>-139.39469065235733</v>
      </c>
      <c r="W3143" s="5">
        <f ca="1">VLOOKUP(CONCATENATE($F3143," ",$G3143),AllocFactorMatrix,(W$4+1),FALSE)*$E3143</f>
        <v>-23.008238110551076</v>
      </c>
      <c r="X3143" s="5">
        <f t="shared" ca="1" si="1570"/>
        <v>-201.23554550606846</v>
      </c>
      <c r="Y3143" s="5">
        <f ca="1">VLOOKUP(CONCATENATE($F3143," ",$G3143),AllocFactorMatrix,(Y$4+1),FALSE)*$E3143</f>
        <v>-22.294204440251573</v>
      </c>
      <c r="Z3143" s="5">
        <f ca="1">VLOOKUP(CONCATENATE($F3143," ",$G3143),AllocFactorMatrix,(Z$4+1),FALSE)*$E3143</f>
        <v>-0.32586503718931431</v>
      </c>
      <c r="AA3143" s="5">
        <f t="shared" ca="1" si="1564"/>
        <v>-22.620069477440886</v>
      </c>
      <c r="AB3143" s="5">
        <f ca="1">VLOOKUP(CONCATENATE($F3143," ",$G3143),AllocFactorMatrix,(AB$4+1),FALSE)*$E3143</f>
        <v>-0.28649990630949262</v>
      </c>
      <c r="AC3143" s="5">
        <f ca="1">VLOOKUP(CONCATENATE($F3143," ",$G3143),AllocFactorMatrix,(AC$4+1),FALSE)*$E3143</f>
        <v>-16.765359943083865</v>
      </c>
      <c r="AD3143" s="5">
        <f ca="1">VLOOKUP(CONCATENATE($F3143," ",$G3143),AllocFactorMatrix,(AD$4+1),FALSE)*$E3143</f>
        <v>-2.1227055206144883</v>
      </c>
    </row>
    <row r="3144" spans="4:30" hidden="1" outlineLevel="1">
      <c r="D3144" s="7"/>
      <c r="E3144" s="51"/>
      <c r="F3144" s="52" t="str">
        <f>F3151</f>
        <v>RB_GUP</v>
      </c>
      <c r="G3144" s="55" t="str">
        <f>$G$8</f>
        <v>PRODUCTION</v>
      </c>
      <c r="H3144" s="4">
        <f t="shared" ca="1" si="1562"/>
        <v>-106873.77249276305</v>
      </c>
      <c r="I3144" s="5">
        <f ca="1">VLOOKUP(CONCATENATE($F3144," ",$G3144),AllocFactorMatrix,(I$4+1),FALSE)*$E3151</f>
        <v>-52644.202455895625</v>
      </c>
      <c r="J3144" s="5">
        <f ca="1">VLOOKUP(CONCATENATE($F3144," ",$G3144),AllocFactorMatrix,(J$4+1),FALSE)*$E3151</f>
        <v>-2602.3910369215259</v>
      </c>
      <c r="K3144" s="5">
        <f ca="1">VLOOKUP(CONCATENATE($F3144," ",$G3144),AllocFactorMatrix,(K$4+1),FALSE)*$E3151</f>
        <v>-9532.4092231696377</v>
      </c>
      <c r="L3144" s="5">
        <f ca="1">VLOOKUP(CONCATENATE($F3144," ",$G3144),AllocFactorMatrix,(L$4+1),FALSE)*$E3151</f>
        <v>-300.04639850122936</v>
      </c>
      <c r="M3144" s="5">
        <f ca="1">VLOOKUP(CONCATENATE($F3144," ",$G3144),AllocFactorMatrix,(M$4+1),FALSE)*$E3151</f>
        <v>-28.137391153259138</v>
      </c>
      <c r="N3144" s="5">
        <f t="shared" ca="1" si="1563"/>
        <v>-9860.5930128241271</v>
      </c>
      <c r="O3144" s="5">
        <f ca="1">VLOOKUP(CONCATENATE($F3144," ",$G3144),AllocFactorMatrix,(O$4+1),FALSE)*$E3151</f>
        <v>-7246.1138784608429</v>
      </c>
      <c r="P3144" s="5">
        <f ca="1">VLOOKUP(CONCATENATE($F3144," ",$G3144),AllocFactorMatrix,(P$4+1),FALSE)*$E3151</f>
        <v>-1350.1621234633462</v>
      </c>
      <c r="Q3144" s="5">
        <f ca="1">VLOOKUP(CONCATENATE($F3144," ",$G3144),AllocFactorMatrix,(Q$4+1),FALSE)*$E3151</f>
        <v>-610.113123573699</v>
      </c>
      <c r="R3144" s="5">
        <f ca="1">VLOOKUP(CONCATENATE($F3144," ",$G3144),AllocFactorMatrix,(R$4+1),FALSE)*$E3151</f>
        <v>-27.436105177183919</v>
      </c>
      <c r="S3144" s="5">
        <f t="shared" ca="1" si="1565"/>
        <v>-9233.8252306750728</v>
      </c>
      <c r="T3144" s="5">
        <f ca="1">VLOOKUP(CONCATENATE($F3144," ",$G3144),AllocFactorMatrix,(T$4+1),FALSE)*$E3151</f>
        <v>-253.12531752703515</v>
      </c>
      <c r="U3144" s="5">
        <f ca="1">VLOOKUP(CONCATENATE($F3144," ",$G3144),AllocFactorMatrix,(U$4+1),FALSE)*$E3151</f>
        <v>-4142.352693371834</v>
      </c>
      <c r="V3144" s="5">
        <f ca="1">VLOOKUP(CONCATENATE($F3144," ",$G3144),AllocFactorMatrix,(V$4+1),FALSE)*$E3151</f>
        <v>-21892.450378135887</v>
      </c>
      <c r="W3144" s="5">
        <f ca="1">VLOOKUP(CONCATENATE($F3144," ",$G3144),AllocFactorMatrix,(W$4+1),FALSE)*$E3151</f>
        <v>-3953.4136870407438</v>
      </c>
      <c r="X3144" s="5">
        <f ca="1">SUBTOTAL(9,T3144:W3144)</f>
        <v>-30241.342076075503</v>
      </c>
      <c r="Y3144" s="5">
        <f ca="1">VLOOKUP(CONCATENATE($F3144," ",$G3144),AllocFactorMatrix,(Y$4+1),FALSE)*$E3151</f>
        <v>-2225.2700739380566</v>
      </c>
      <c r="Z3144" s="5">
        <f ca="1">VLOOKUP(CONCATENATE($F3144," ",$G3144),AllocFactorMatrix,(Z$4+1),FALSE)*$E3151</f>
        <v>-37.272423138688019</v>
      </c>
      <c r="AA3144" s="5">
        <f t="shared" ca="1" si="1564"/>
        <v>-2262.5424970767444</v>
      </c>
      <c r="AB3144" s="5">
        <f ca="1">VLOOKUP(CONCATENATE($F3144," ",$G3144),AllocFactorMatrix,(AB$4+1),FALSE)*$E3151</f>
        <v>-28.876183294439798</v>
      </c>
      <c r="AC3144" s="5">
        <f ca="1">VLOOKUP(CONCATENATE($F3144," ",$G3144),AllocFactorMatrix,(AC$4+1),FALSE)*$E3151</f>
        <v>0</v>
      </c>
      <c r="AD3144" s="5">
        <f ca="1">VLOOKUP(CONCATENATE($F3144," ",$G3144),AllocFactorMatrix,(AD$4+1),FALSE)*$E3151</f>
        <v>0</v>
      </c>
    </row>
    <row r="3145" spans="4:30" hidden="1" outlineLevel="1">
      <c r="D3145" s="7"/>
      <c r="E3145" s="51"/>
      <c r="F3145" s="52" t="str">
        <f>F3151</f>
        <v>RB_GUP</v>
      </c>
      <c r="G3145" s="55" t="str">
        <f>$G$9</f>
        <v>BULKTRAN</v>
      </c>
      <c r="H3145" s="4">
        <f t="shared" ca="1" si="1562"/>
        <v>-56645.4524857379</v>
      </c>
      <c r="I3145" s="5">
        <f ca="1">VLOOKUP(CONCATENATE($F3145," ",$G3145),AllocFactorMatrix,(I$4+1),FALSE)*$E3151</f>
        <v>-27902.586381209028</v>
      </c>
      <c r="J3145" s="5">
        <f ca="1">VLOOKUP(CONCATENATE($F3145," ",$G3145),AllocFactorMatrix,(J$4+1),FALSE)*$E3151</f>
        <v>-1379.3245470139145</v>
      </c>
      <c r="K3145" s="5">
        <f ca="1">VLOOKUP(CONCATENATE($F3145," ",$G3145),AllocFactorMatrix,(K$4+1),FALSE)*$E3151</f>
        <v>-5052.3867655390313</v>
      </c>
      <c r="L3145" s="5">
        <f ca="1">VLOOKUP(CONCATENATE($F3145," ",$G3145),AllocFactorMatrix,(L$4+1),FALSE)*$E3151</f>
        <v>-159.03119739662108</v>
      </c>
      <c r="M3145" s="5">
        <f ca="1">VLOOKUP(CONCATENATE($F3145," ",$G3145),AllocFactorMatrix,(M$4+1),FALSE)*$E3151</f>
        <v>-14.913436818677761</v>
      </c>
      <c r="N3145" s="5">
        <f t="shared" ca="1" si="1563"/>
        <v>-5226.3313997543301</v>
      </c>
      <c r="O3145" s="5">
        <f ca="1">VLOOKUP(CONCATENATE($F3145," ",$G3145),AllocFactorMatrix,(O$4+1),FALSE)*$E3151</f>
        <v>-3840.599894949848</v>
      </c>
      <c r="P3145" s="5">
        <f ca="1">VLOOKUP(CONCATENATE($F3145," ",$G3145),AllocFactorMatrix,(P$4+1),FALSE)*$E3151</f>
        <v>-715.6156522673964</v>
      </c>
      <c r="Q3145" s="5">
        <f ca="1">VLOOKUP(CONCATENATE($F3145," ",$G3145),AllocFactorMatrix,(Q$4+1),FALSE)*$E3151</f>
        <v>-323.37338849584779</v>
      </c>
      <c r="R3145" s="5">
        <f ca="1">VLOOKUP(CONCATENATE($F3145," ",$G3145),AllocFactorMatrix,(R$4+1),FALSE)*$E3151</f>
        <v>-14.541739810982321</v>
      </c>
      <c r="S3145" s="5">
        <f t="shared" ca="1" si="1565"/>
        <v>-4894.1306755240739</v>
      </c>
      <c r="T3145" s="5">
        <f ca="1">VLOOKUP(CONCATENATE($F3145," ",$G3145),AllocFactorMatrix,(T$4+1),FALSE)*$E3151</f>
        <v>-134.16199140800342</v>
      </c>
      <c r="U3145" s="5">
        <f ca="1">VLOOKUP(CONCATENATE($F3145," ",$G3145),AllocFactorMatrix,(U$4+1),FALSE)*$E3151</f>
        <v>-2195.5381306246268</v>
      </c>
      <c r="V3145" s="5">
        <f ca="1">VLOOKUP(CONCATENATE($F3145," ",$G3145),AllocFactorMatrix,(V$4+1),FALSE)*$E3151</f>
        <v>-11603.480711556662</v>
      </c>
      <c r="W3145" s="5">
        <f ca="1">VLOOKUP(CONCATENATE($F3145," ",$G3145),AllocFactorMatrix,(W$4+1),FALSE)*$E3151</f>
        <v>-2095.3962973553371</v>
      </c>
      <c r="X3145" s="5">
        <f t="shared" ref="X3145:X3151" ca="1" si="1571">SUBTOTAL(9,T3145:W3145)</f>
        <v>-16028.57713094463</v>
      </c>
      <c r="Y3145" s="5">
        <f ca="1">VLOOKUP(CONCATENATE($F3145," ",$G3145),AllocFactorMatrix,(Y$4+1),FALSE)*$E3151</f>
        <v>-1179.442133473189</v>
      </c>
      <c r="Z3145" s="5">
        <f ca="1">VLOOKUP(CONCATENATE($F3145," ",$G3145),AllocFactorMatrix,(Z$4+1),FALSE)*$E3151</f>
        <v>-19.755204899067614</v>
      </c>
      <c r="AA3145" s="5">
        <f t="shared" ca="1" si="1564"/>
        <v>-1199.1973383722566</v>
      </c>
      <c r="AB3145" s="5">
        <f ca="1">VLOOKUP(CONCATENATE($F3145," ",$G3145),AllocFactorMatrix,(AB$4+1),FALSE)*$E3151</f>
        <v>-15.305012919660994</v>
      </c>
      <c r="AC3145" s="5">
        <f ca="1">VLOOKUP(CONCATENATE($F3145," ",$G3145),AllocFactorMatrix,(AC$4+1),FALSE)*$E3151</f>
        <v>0</v>
      </c>
      <c r="AD3145" s="5">
        <f ca="1">VLOOKUP(CONCATENATE($F3145," ",$G3145),AllocFactorMatrix,(AD$4+1),FALSE)*$E3151</f>
        <v>0</v>
      </c>
    </row>
    <row r="3146" spans="4:30" hidden="1" outlineLevel="1">
      <c r="D3146" s="7"/>
      <c r="E3146" s="51"/>
      <c r="F3146" s="52" t="str">
        <f>F3151</f>
        <v>RB_GUP</v>
      </c>
      <c r="G3146" s="55" t="str">
        <f>$G$10</f>
        <v>SUBTRAN</v>
      </c>
      <c r="H3146" s="4">
        <f t="shared" ca="1" si="1562"/>
        <v>-12443.305335503212</v>
      </c>
      <c r="I3146" s="5">
        <f ca="1">VLOOKUP(CONCATENATE($F3146," ",$G3146),AllocFactorMatrix,(I$4+1),FALSE)*$E3151</f>
        <v>-6058.2401182742315</v>
      </c>
      <c r="J3146" s="5">
        <f ca="1">VLOOKUP(CONCATENATE($F3146," ",$G3146),AllocFactorMatrix,(J$4+1),FALSE)*$E3151</f>
        <v>-292.37859322689525</v>
      </c>
      <c r="K3146" s="5">
        <f ca="1">VLOOKUP(CONCATENATE($F3146," ",$G3146),AllocFactorMatrix,(K$4+1),FALSE)*$E3151</f>
        <v>-1063.6590261960866</v>
      </c>
      <c r="L3146" s="5">
        <f ca="1">VLOOKUP(CONCATENATE($F3146," ",$G3146),AllocFactorMatrix,(L$4+1),FALSE)*$E3151</f>
        <v>-32.855426545809117</v>
      </c>
      <c r="M3146" s="5">
        <f ca="1">VLOOKUP(CONCATENATE($F3146," ",$G3146),AllocFactorMatrix,(M$4+1),FALSE)*$E3151</f>
        <v>-4.0919696147614726</v>
      </c>
      <c r="N3146" s="5">
        <f t="shared" ca="1" si="1563"/>
        <v>-1100.6064223566573</v>
      </c>
      <c r="O3146" s="5">
        <f ca="1">VLOOKUP(CONCATENATE($F3146," ",$G3146),AllocFactorMatrix,(O$4+1),FALSE)*$E3151</f>
        <v>-803.61101908500711</v>
      </c>
      <c r="P3146" s="5">
        <f ca="1">VLOOKUP(CONCATENATE($F3146," ",$G3146),AllocFactorMatrix,(P$4+1),FALSE)*$E3151</f>
        <v>-149.39035115145273</v>
      </c>
      <c r="Q3146" s="5">
        <f ca="1">VLOOKUP(CONCATENATE($F3146," ",$G3146),AllocFactorMatrix,(Q$4+1),FALSE)*$E3151</f>
        <v>-88.889038978774991</v>
      </c>
      <c r="R3146" s="5">
        <f ca="1">VLOOKUP(CONCATENATE($F3146," ",$G3146),AllocFactorMatrix,(R$4+1),FALSE)*$E3151</f>
        <v>0</v>
      </c>
      <c r="S3146" s="5">
        <f t="shared" ca="1" si="1565"/>
        <v>-1041.8904092152347</v>
      </c>
      <c r="T3146" s="5">
        <f ca="1">VLOOKUP(CONCATENATE($F3146," ",$G3146),AllocFactorMatrix,(T$4+1),FALSE)*$E3151</f>
        <v>-28.060716943713871</v>
      </c>
      <c r="U3146" s="5">
        <f ca="1">VLOOKUP(CONCATENATE($F3146," ",$G3146),AllocFactorMatrix,(U$4+1),FALSE)*$E3151</f>
        <v>-459.36995748510816</v>
      </c>
      <c r="V3146" s="5">
        <f ca="1">VLOOKUP(CONCATENATE($F3146," ",$G3146),AllocFactorMatrix,(V$4+1),FALSE)*$E3151</f>
        <v>-3200.2849225107379</v>
      </c>
      <c r="W3146" s="5">
        <f ca="1">VLOOKUP(CONCATENATE($F3146," ",$G3146),AllocFactorMatrix,(W$4+1),FALSE)*$E3151</f>
        <v>0</v>
      </c>
      <c r="X3146" s="5">
        <f t="shared" ca="1" si="1571"/>
        <v>-3687.7155969395599</v>
      </c>
      <c r="Y3146" s="5">
        <f ca="1">VLOOKUP(CONCATENATE($F3146," ",$G3146),AllocFactorMatrix,(Y$4+1),FALSE)*$E3151</f>
        <v>-241.86337290875028</v>
      </c>
      <c r="Z3146" s="5">
        <f ca="1">VLOOKUP(CONCATENATE($F3146," ",$G3146),AllocFactorMatrix,(Z$4+1),FALSE)*$E3151</f>
        <v>-4.0318689973436932</v>
      </c>
      <c r="AA3146" s="5">
        <f t="shared" ca="1" si="1564"/>
        <v>-245.89524190609399</v>
      </c>
      <c r="AB3146" s="5">
        <f ca="1">VLOOKUP(CONCATENATE($F3146," ",$G3146),AllocFactorMatrix,(AB$4+1),FALSE)*$E3151</f>
        <v>-3.2297559274240144</v>
      </c>
      <c r="AC3146" s="5">
        <f ca="1">VLOOKUP(CONCATENATE($F3146," ",$G3146),AllocFactorMatrix,(AC$4+1),FALSE)*$E3151</f>
        <v>-10.981860606167066</v>
      </c>
      <c r="AD3146" s="5">
        <f ca="1">VLOOKUP(CONCATENATE($F3146," ",$G3146),AllocFactorMatrix,(AD$4+1),FALSE)*$E3151</f>
        <v>-2.3673370509450944</v>
      </c>
    </row>
    <row r="3147" spans="4:30" hidden="1" outlineLevel="1">
      <c r="D3147" s="7"/>
      <c r="E3147" s="51"/>
      <c r="F3147" s="52" t="str">
        <f>F3151</f>
        <v>RB_GUP</v>
      </c>
      <c r="G3147" s="55" t="str">
        <f>$G$11</f>
        <v>DISTPRI</v>
      </c>
      <c r="H3147" s="4">
        <f t="shared" ca="1" si="1562"/>
        <v>-57093.83388464382</v>
      </c>
      <c r="I3147" s="5">
        <f ca="1">VLOOKUP(CONCATENATE($F3147," ",$G3147),AllocFactorMatrix,(I$4+1),FALSE)*$E3151</f>
        <v>-38158.244267232316</v>
      </c>
      <c r="J3147" s="5">
        <f ca="1">VLOOKUP(CONCATENATE($F3147," ",$G3147),AllocFactorMatrix,(J$4+1),FALSE)*$E3151</f>
        <v>-1798.6800212511603</v>
      </c>
      <c r="K3147" s="5">
        <f ca="1">VLOOKUP(CONCATENATE($F3147," ",$G3147),AllocFactorMatrix,(K$4+1),FALSE)*$E3151</f>
        <v>-6531.1175482019298</v>
      </c>
      <c r="L3147" s="5">
        <f ca="1">VLOOKUP(CONCATENATE($F3147," ",$G3147),AllocFactorMatrix,(L$4+1),FALSE)*$E3151</f>
        <v>-201.84551647560974</v>
      </c>
      <c r="M3147" s="5">
        <f ca="1">VLOOKUP(CONCATENATE($F3147," ",$G3147),AllocFactorMatrix,(M$4+1),FALSE)*$E3151</f>
        <v>0</v>
      </c>
      <c r="N3147" s="5">
        <f t="shared" ca="1" si="1563"/>
        <v>-6732.9630646775395</v>
      </c>
      <c r="O3147" s="5">
        <f ca="1">VLOOKUP(CONCATENATE($F3147," ",$G3147),AllocFactorMatrix,(O$4+1),FALSE)*$E3151</f>
        <v>-4897.1966194111283</v>
      </c>
      <c r="P3147" s="5">
        <f ca="1">VLOOKUP(CONCATENATE($F3147," ",$G3147),AllocFactorMatrix,(P$4+1),FALSE)*$E3151</f>
        <v>-912.10319991735673</v>
      </c>
      <c r="Q3147" s="5">
        <f ca="1">VLOOKUP(CONCATENATE($F3147," ",$G3147),AllocFactorMatrix,(Q$4+1),FALSE)*$E3151</f>
        <v>0</v>
      </c>
      <c r="R3147" s="5">
        <f ca="1">VLOOKUP(CONCATENATE($F3147," ",$G3147),AllocFactorMatrix,(R$4+1),FALSE)*$E3151</f>
        <v>0</v>
      </c>
      <c r="S3147" s="5">
        <f t="shared" ca="1" si="1565"/>
        <v>-5809.2998193284848</v>
      </c>
      <c r="T3147" s="5">
        <f ca="1">VLOOKUP(CONCATENATE($F3147," ",$G3147),AllocFactorMatrix,(T$4+1),FALSE)*$E3151</f>
        <v>-174.58204156913965</v>
      </c>
      <c r="U3147" s="5">
        <f ca="1">VLOOKUP(CONCATENATE($F3147," ",$G3147),AllocFactorMatrix,(U$4+1),FALSE)*$E3151</f>
        <v>-2815.6132782180039</v>
      </c>
      <c r="V3147" s="5">
        <f ca="1">VLOOKUP(CONCATENATE($F3147," ",$G3147),AllocFactorMatrix,(V$4+1),FALSE)*$E3151</f>
        <v>0</v>
      </c>
      <c r="W3147" s="5">
        <f ca="1">VLOOKUP(CONCATENATE($F3147," ",$G3147),AllocFactorMatrix,(W$4+1),FALSE)*$E3151</f>
        <v>0</v>
      </c>
      <c r="X3147" s="5">
        <f t="shared" ca="1" si="1571"/>
        <v>-2990.1953197871435</v>
      </c>
      <c r="Y3147" s="5">
        <f ca="1">VLOOKUP(CONCATENATE($F3147," ",$G3147),AllocFactorMatrix,(Y$4+1),FALSE)*$E3151</f>
        <v>-1476.7298344350393</v>
      </c>
      <c r="Z3147" s="5">
        <f ca="1">VLOOKUP(CONCATENATE($F3147," ",$G3147),AllocFactorMatrix,(Z$4+1),FALSE)*$E3151</f>
        <v>-24.637634316083538</v>
      </c>
      <c r="AA3147" s="5">
        <f t="shared" ca="1" si="1564"/>
        <v>-1501.3674687511227</v>
      </c>
      <c r="AB3147" s="5">
        <f ca="1">VLOOKUP(CONCATENATE($F3147," ",$G3147),AllocFactorMatrix,(AB$4+1),FALSE)*$E3151</f>
        <v>-19.960612024103543</v>
      </c>
      <c r="AC3147" s="5">
        <f ca="1">VLOOKUP(CONCATENATE($F3147," ",$G3147),AllocFactorMatrix,(AC$4+1),FALSE)*$E3151</f>
        <v>-68.382283675260183</v>
      </c>
      <c r="AD3147" s="5">
        <f ca="1">VLOOKUP(CONCATENATE($F3147," ",$G3147),AllocFactorMatrix,(AD$4+1),FALSE)*$E3151</f>
        <v>-14.741027916687671</v>
      </c>
    </row>
    <row r="3148" spans="4:30" hidden="1" outlineLevel="1">
      <c r="D3148" s="7"/>
      <c r="E3148" s="51"/>
      <c r="F3148" s="52" t="str">
        <f>F3151</f>
        <v>RB_GUP</v>
      </c>
      <c r="G3148" s="55" t="str">
        <f>$G$12</f>
        <v>DISTSEC</v>
      </c>
      <c r="H3148" s="4">
        <f t="shared" ca="1" si="1562"/>
        <v>-29379.646920621108</v>
      </c>
      <c r="I3148" s="5">
        <f ca="1">VLOOKUP(CONCATENATE($F3148," ",$G3148),AllocFactorMatrix,(I$4+1),FALSE)*$E3151</f>
        <v>-21967.204650155436</v>
      </c>
      <c r="J3148" s="5">
        <f ca="1">VLOOKUP(CONCATENATE($F3148," ",$G3148),AllocFactorMatrix,(J$4+1),FALSE)*$E3151</f>
        <v>-1059.0459373379454</v>
      </c>
      <c r="K3148" s="5">
        <f ca="1">VLOOKUP(CONCATENATE($F3148," ",$G3148),AllocFactorMatrix,(K$4+1),FALSE)*$E3151</f>
        <v>-3195.5829370287051</v>
      </c>
      <c r="L3148" s="5">
        <f ca="1">VLOOKUP(CONCATENATE($F3148," ",$G3148),AllocFactorMatrix,(L$4+1),FALSE)*$E3151</f>
        <v>0</v>
      </c>
      <c r="M3148" s="5">
        <f ca="1">VLOOKUP(CONCATENATE($F3148," ",$G3148),AllocFactorMatrix,(M$4+1),FALSE)*$E3151</f>
        <v>0</v>
      </c>
      <c r="N3148" s="5">
        <f t="shared" ca="1" si="1563"/>
        <v>-3195.5829370287051</v>
      </c>
      <c r="O3148" s="5">
        <f ca="1">VLOOKUP(CONCATENATE($F3148," ",$G3148),AllocFactorMatrix,(O$4+1),FALSE)*$E3151</f>
        <v>-2036.2378854441483</v>
      </c>
      <c r="P3148" s="5">
        <f ca="1">VLOOKUP(CONCATENATE($F3148," ",$G3148),AllocFactorMatrix,(P$4+1),FALSE)*$E3151</f>
        <v>0</v>
      </c>
      <c r="Q3148" s="5">
        <f ca="1">VLOOKUP(CONCATENATE($F3148," ",$G3148),AllocFactorMatrix,(Q$4+1),FALSE)*$E3151</f>
        <v>0</v>
      </c>
      <c r="R3148" s="5">
        <f ca="1">VLOOKUP(CONCATENATE($F3148," ",$G3148),AllocFactorMatrix,(R$4+1),FALSE)*$E3151</f>
        <v>0</v>
      </c>
      <c r="S3148" s="5">
        <f t="shared" ca="1" si="1565"/>
        <v>-2036.2378854441483</v>
      </c>
      <c r="T3148" s="5">
        <f ca="1">VLOOKUP(CONCATENATE($F3148," ",$G3148),AllocFactorMatrix,(T$4+1),FALSE)*$E3151</f>
        <v>-55.055600667346738</v>
      </c>
      <c r="U3148" s="5">
        <f ca="1">VLOOKUP(CONCATENATE($F3148," ",$G3148),AllocFactorMatrix,(U$4+1),FALSE)*$E3151</f>
        <v>0</v>
      </c>
      <c r="V3148" s="5">
        <f ca="1">VLOOKUP(CONCATENATE($F3148," ",$G3148),AllocFactorMatrix,(V$4+1),FALSE)*$E3151</f>
        <v>0</v>
      </c>
      <c r="W3148" s="5">
        <f ca="1">VLOOKUP(CONCATENATE($F3148," ",$G3148),AllocFactorMatrix,(W$4+1),FALSE)*$E3151</f>
        <v>0</v>
      </c>
      <c r="X3148" s="5">
        <f t="shared" ca="1" si="1571"/>
        <v>-55.055600667346738</v>
      </c>
      <c r="Y3148" s="5">
        <f ca="1">VLOOKUP(CONCATENATE($F3148," ",$G3148),AllocFactorMatrix,(Y$4+1),FALSE)*$E3151</f>
        <v>-751.05431574624049</v>
      </c>
      <c r="Z3148" s="5">
        <f ca="1">VLOOKUP(CONCATENATE($F3148," ",$G3148),AllocFactorMatrix,(Z$4+1),FALSE)*$E3151</f>
        <v>0</v>
      </c>
      <c r="AA3148" s="5">
        <f t="shared" ca="1" si="1564"/>
        <v>-751.05431574624049</v>
      </c>
      <c r="AB3148" s="5">
        <f ca="1">VLOOKUP(CONCATENATE($F3148," ",$G3148),AllocFactorMatrix,(AB$4+1),FALSE)*$E3151</f>
        <v>-7.7937147950145995</v>
      </c>
      <c r="AC3148" s="5">
        <f ca="1">VLOOKUP(CONCATENATE($F3148," ",$G3148),AllocFactorMatrix,(AC$4+1),FALSE)*$E3151</f>
        <v>-264.62659311688043</v>
      </c>
      <c r="AD3148" s="5">
        <f ca="1">VLOOKUP(CONCATENATE($F3148," ",$G3148),AllocFactorMatrix,(AD$4+1),FALSE)*$E3151</f>
        <v>-43.045286329388333</v>
      </c>
    </row>
    <row r="3149" spans="4:30" hidden="1" outlineLevel="1">
      <c r="D3149" s="7"/>
      <c r="E3149" s="51"/>
      <c r="F3149" s="52" t="str">
        <f>F3151</f>
        <v>RB_GUP</v>
      </c>
      <c r="G3149" s="55" t="str">
        <f>$G$13</f>
        <v>ENERGY</v>
      </c>
      <c r="H3149" s="4">
        <f t="shared" ca="1" si="1562"/>
        <v>-903.03871001274626</v>
      </c>
      <c r="I3149" s="5">
        <f ca="1">VLOOKUP(CONCATENATE($F3149," ",$G3149),AllocFactorMatrix,(I$4+1),FALSE)*$E3151</f>
        <v>-338.84458617972149</v>
      </c>
      <c r="J3149" s="5">
        <f ca="1">VLOOKUP(CONCATENATE($F3149," ",$G3149),AllocFactorMatrix,(J$4+1),FALSE)*$E3151</f>
        <v>-21.959318728607293</v>
      </c>
      <c r="K3149" s="5">
        <f ca="1">VLOOKUP(CONCATENATE($F3149," ",$G3149),AllocFactorMatrix,(K$4+1),FALSE)*$E3151</f>
        <v>-73.675894806556954</v>
      </c>
      <c r="L3149" s="5">
        <f ca="1">VLOOKUP(CONCATENATE($F3149," ",$G3149),AllocFactorMatrix,(L$4+1),FALSE)*$E3151</f>
        <v>-2.3415871984301493</v>
      </c>
      <c r="M3149" s="5">
        <f ca="1">VLOOKUP(CONCATENATE($F3149," ",$G3149),AllocFactorMatrix,(M$4+1),FALSE)*$E3151</f>
        <v>-0.21586696604925215</v>
      </c>
      <c r="N3149" s="5">
        <f t="shared" ca="1" si="1563"/>
        <v>-76.233348971036349</v>
      </c>
      <c r="O3149" s="5">
        <f ca="1">VLOOKUP(CONCATENATE($F3149," ",$G3149),AllocFactorMatrix,(O$4+1),FALSE)*$E3151</f>
        <v>-67.171341313966806</v>
      </c>
      <c r="P3149" s="5">
        <f ca="1">VLOOKUP(CONCATENATE($F3149," ",$G3149),AllocFactorMatrix,(P$4+1),FALSE)*$E3151</f>
        <v>-12.45227419110712</v>
      </c>
      <c r="Q3149" s="5">
        <f ca="1">VLOOKUP(CONCATENATE($F3149," ",$G3149),AllocFactorMatrix,(Q$4+1),FALSE)*$E3151</f>
        <v>-5.6579946649394071</v>
      </c>
      <c r="R3149" s="5">
        <f ca="1">VLOOKUP(CONCATENATE($F3149," ",$G3149),AllocFactorMatrix,(R$4+1),FALSE)*$E3151</f>
        <v>-0.26215830668814816</v>
      </c>
      <c r="S3149" s="5">
        <f t="shared" ca="1" si="1565"/>
        <v>-85.543768476701487</v>
      </c>
      <c r="T3149" s="5">
        <f ca="1">VLOOKUP(CONCATENATE($F3149," ",$G3149),AllocFactorMatrix,(T$4+1),FALSE)*$E3151</f>
        <v>-2.5741330885882543</v>
      </c>
      <c r="U3149" s="5">
        <f ca="1">VLOOKUP(CONCATENATE($F3149," ",$G3149),AllocFactorMatrix,(U$4+1),FALSE)*$E3151</f>
        <v>-45.197920779308802</v>
      </c>
      <c r="V3149" s="5">
        <f ca="1">VLOOKUP(CONCATENATE($F3149," ",$G3149),AllocFactorMatrix,(V$4+1),FALSE)*$E3151</f>
        <v>-256.61502896348497</v>
      </c>
      <c r="W3149" s="5">
        <f ca="1">VLOOKUP(CONCATENATE($F3149," ",$G3149),AllocFactorMatrix,(W$4+1),FALSE)*$E3151</f>
        <v>-48.6858769825756</v>
      </c>
      <c r="X3149" s="5">
        <f t="shared" ca="1" si="1571"/>
        <v>-353.07295981395765</v>
      </c>
      <c r="Y3149" s="5">
        <f ca="1">VLOOKUP(CONCATENATE($F3149," ",$G3149),AllocFactorMatrix,(Y$4+1),FALSE)*$E3151</f>
        <v>-18.198741139237349</v>
      </c>
      <c r="Z3149" s="5">
        <f ca="1">VLOOKUP(CONCATENATE($F3149," ",$G3149),AllocFactorMatrix,(Z$4+1),FALSE)*$E3151</f>
        <v>-0.2962464941420816</v>
      </c>
      <c r="AA3149" s="5">
        <f t="shared" ca="1" si="1564"/>
        <v>-18.494987633379431</v>
      </c>
      <c r="AB3149" s="5">
        <f ca="1">VLOOKUP(CONCATENATE($F3149," ",$G3149),AllocFactorMatrix,(AB$4+1),FALSE)*$E3151</f>
        <v>-0.33043913403335728</v>
      </c>
      <c r="AC3149" s="5">
        <f ca="1">VLOOKUP(CONCATENATE($F3149," ",$G3149),AllocFactorMatrix,(AC$4+1),FALSE)*$E3151</f>
        <v>-7.1453037886199811</v>
      </c>
      <c r="AD3149" s="5">
        <f ca="1">VLOOKUP(CONCATENATE($F3149," ",$G3149),AllocFactorMatrix,(AD$4+1),FALSE)*$E3151</f>
        <v>-1.4139972866892447</v>
      </c>
    </row>
    <row r="3150" spans="4:30" hidden="1" outlineLevel="1">
      <c r="D3150" s="7"/>
      <c r="E3150" s="51"/>
      <c r="F3150" s="52" t="str">
        <f>F3151</f>
        <v>RB_GUP</v>
      </c>
      <c r="G3150" s="55" t="str">
        <f>$G$14</f>
        <v>CUSTOMER</v>
      </c>
      <c r="H3150" s="4">
        <f t="shared" ca="1" si="1562"/>
        <v>-14142.950170718197</v>
      </c>
      <c r="I3150" s="5">
        <f ca="1">VLOOKUP(CONCATENATE($F3150," ",$G3150),AllocFactorMatrix,(I$4+1),FALSE)*$E3151</f>
        <v>-6613.7901907577352</v>
      </c>
      <c r="J3150" s="5">
        <f ca="1">VLOOKUP(CONCATENATE($F3150," ",$G3150),AllocFactorMatrix,(J$4+1),FALSE)*$E3151</f>
        <v>-1732.7035252352389</v>
      </c>
      <c r="K3150" s="5">
        <f ca="1">VLOOKUP(CONCATENATE($F3150," ",$G3150),AllocFactorMatrix,(K$4+1),FALSE)*$E3151</f>
        <v>-491.86486596245533</v>
      </c>
      <c r="L3150" s="5">
        <f ca="1">VLOOKUP(CONCATENATE($F3150," ",$G3150),AllocFactorMatrix,(L$4+1),FALSE)*$E3151</f>
        <v>-158.77125906327279</v>
      </c>
      <c r="M3150" s="5">
        <f ca="1">VLOOKUP(CONCATENATE($F3150," ",$G3150),AllocFactorMatrix,(M$4+1),FALSE)*$E3151</f>
        <v>-25.771772786892168</v>
      </c>
      <c r="N3150" s="5">
        <f t="shared" ca="1" si="1563"/>
        <v>-676.40789781262026</v>
      </c>
      <c r="O3150" s="5">
        <f ca="1">VLOOKUP(CONCATENATE($F3150," ",$G3150),AllocFactorMatrix,(O$4+1),FALSE)*$E3151</f>
        <v>-139.58408433606292</v>
      </c>
      <c r="P3150" s="5">
        <f ca="1">VLOOKUP(CONCATENATE($F3150," ",$G3150),AllocFactorMatrix,(P$4+1),FALSE)*$E3151</f>
        <v>-41.332581273062829</v>
      </c>
      <c r="Q3150" s="5">
        <f ca="1">VLOOKUP(CONCATENATE($F3150," ",$G3150),AllocFactorMatrix,(Q$4+1),FALSE)*$E3151</f>
        <v>-89.784160469149597</v>
      </c>
      <c r="R3150" s="5">
        <f ca="1">VLOOKUP(CONCATENATE($F3150," ",$G3150),AllocFactorMatrix,(R$4+1),FALSE)*$E3151</f>
        <v>-15.777226723628461</v>
      </c>
      <c r="S3150" s="5">
        <f t="shared" ca="1" si="1565"/>
        <v>-286.4780528019038</v>
      </c>
      <c r="T3150" s="5">
        <f ca="1">VLOOKUP(CONCATENATE($F3150," ",$G3150),AllocFactorMatrix,(T$4+1),FALSE)*$E3151</f>
        <v>-0.96070970302356928</v>
      </c>
      <c r="U3150" s="5">
        <f ca="1">VLOOKUP(CONCATENATE($F3150," ",$G3150),AllocFactorMatrix,(U$4+1),FALSE)*$E3151</f>
        <v>-24.521755139233228</v>
      </c>
      <c r="V3150" s="5">
        <f ca="1">VLOOKUP(CONCATENATE($F3150," ",$G3150),AllocFactorMatrix,(V$4+1),FALSE)*$E3151</f>
        <v>-132.03717704742965</v>
      </c>
      <c r="W3150" s="5">
        <f ca="1">VLOOKUP(CONCATENATE($F3150," ",$G3150),AllocFactorMatrix,(W$4+1),FALSE)*$E3151</f>
        <v>-23.666101604980621</v>
      </c>
      <c r="X3150" s="5">
        <f t="shared" ca="1" si="1571"/>
        <v>-181.18574349466707</v>
      </c>
      <c r="Y3150" s="5">
        <f ca="1">VLOOKUP(CONCATENATE($F3150," ",$G3150),AllocFactorMatrix,(Y$4+1),FALSE)*$E3151</f>
        <v>-38.640412817672413</v>
      </c>
      <c r="Z3150" s="5">
        <f ca="1">VLOOKUP(CONCATENATE($F3150," ",$G3150),AllocFactorMatrix,(Z$4+1),FALSE)*$E3151</f>
        <v>-0.70046899011639741</v>
      </c>
      <c r="AA3150" s="5">
        <f t="shared" ca="1" si="1564"/>
        <v>-39.340881807788811</v>
      </c>
      <c r="AB3150" s="5">
        <f ca="1">VLOOKUP(CONCATENATE($F3150," ",$G3150),AllocFactorMatrix,(AB$4+1),FALSE)*$E3151</f>
        <v>-0.72534326924569248</v>
      </c>
      <c r="AC3150" s="5">
        <f ca="1">VLOOKUP(CONCATENATE($F3150," ",$G3150),AllocFactorMatrix,(AC$4+1),FALSE)*$E3151</f>
        <v>-4109.156967180088</v>
      </c>
      <c r="AD3150" s="5">
        <f ca="1">VLOOKUP(CONCATENATE($F3150," ",$G3150),AllocFactorMatrix,(AD$4+1),FALSE)*$E3151</f>
        <v>-503.16156835890649</v>
      </c>
    </row>
    <row r="3151" spans="4:30" collapsed="1">
      <c r="D3151" s="7" t="s">
        <v>286</v>
      </c>
      <c r="E3151" s="40">
        <v>-277482</v>
      </c>
      <c r="F3151" s="10" t="s">
        <v>74</v>
      </c>
      <c r="G3151" s="55" t="str">
        <f>$G$15</f>
        <v>TOTAL</v>
      </c>
      <c r="H3151" s="4">
        <f t="shared" ca="1" si="1562"/>
        <v>-277482</v>
      </c>
      <c r="I3151" s="5">
        <f ca="1">VLOOKUP(CONCATENATE($F3151," ",$G3151),AllocFactorMatrix,(I$4+1),FALSE)*$E3151</f>
        <v>-153683.1126497041</v>
      </c>
      <c r="J3151" s="5">
        <f ca="1">VLOOKUP(CONCATENATE($F3151," ",$G3151),AllocFactorMatrix,(J$4+1),FALSE)*$E3151</f>
        <v>-8886.4829797152888</v>
      </c>
      <c r="K3151" s="5">
        <f ca="1">VLOOKUP(CONCATENATE($F3151," ",$G3151),AllocFactorMatrix,(K$4+1),FALSE)*$E3151</f>
        <v>-25940.696260904406</v>
      </c>
      <c r="L3151" s="5">
        <f ca="1">VLOOKUP(CONCATENATE($F3151," ",$G3151),AllocFactorMatrix,(L$4+1),FALSE)*$E3151</f>
        <v>-854.89138518097229</v>
      </c>
      <c r="M3151" s="5">
        <f ca="1">VLOOKUP(CONCATENATE($F3151," ",$G3151),AllocFactorMatrix,(M$4+1),FALSE)*$E3151</f>
        <v>-73.130437339639798</v>
      </c>
      <c r="N3151" s="5">
        <f t="shared" ca="1" si="1563"/>
        <v>-26868.718083425021</v>
      </c>
      <c r="O3151" s="5">
        <f ca="1">VLOOKUP(CONCATENATE($F3151," ",$G3151),AllocFactorMatrix,(O$4+1),FALSE)*$E3151</f>
        <v>-19030.514723001008</v>
      </c>
      <c r="P3151" s="5">
        <f ca="1">VLOOKUP(CONCATENATE($F3151," ",$G3151),AllocFactorMatrix,(P$4+1),FALSE)*$E3151</f>
        <v>-3181.0561822637214</v>
      </c>
      <c r="Q3151" s="5">
        <f ca="1">VLOOKUP(CONCATENATE($F3151," ",$G3151),AllocFactorMatrix,(Q$4+1),FALSE)*$E3151</f>
        <v>-1117.8177061824108</v>
      </c>
      <c r="R3151" s="5">
        <f ca="1">VLOOKUP(CONCATENATE($F3151," ",$G3151),AllocFactorMatrix,(R$4+1),FALSE)*$E3151</f>
        <v>-58.017230018482849</v>
      </c>
      <c r="S3151" s="5">
        <f t="shared" ca="1" si="1565"/>
        <v>-23387.405841465621</v>
      </c>
      <c r="T3151" s="5">
        <f ca="1">VLOOKUP(CONCATENATE($F3151," ",$G3151),AllocFactorMatrix,(T$4+1),FALSE)*$E3151</f>
        <v>-648.52051090685063</v>
      </c>
      <c r="U3151" s="5">
        <f ca="1">VLOOKUP(CONCATENATE($F3151," ",$G3151),AllocFactorMatrix,(U$4+1),FALSE)*$E3151</f>
        <v>-9682.5937356181148</v>
      </c>
      <c r="V3151" s="5">
        <f ca="1">VLOOKUP(CONCATENATE($F3151," ",$G3151),AllocFactorMatrix,(V$4+1),FALSE)*$E3151</f>
        <v>-37084.8682182142</v>
      </c>
      <c r="W3151" s="5">
        <f ca="1">VLOOKUP(CONCATENATE($F3151," ",$G3151),AllocFactorMatrix,(W$4+1),FALSE)*$E3151</f>
        <v>-6121.1619629836368</v>
      </c>
      <c r="X3151" s="5">
        <f t="shared" ca="1" si="1571"/>
        <v>-53537.1444277228</v>
      </c>
      <c r="Y3151" s="5">
        <f ca="1">VLOOKUP(CONCATENATE($F3151," ",$G3151),AllocFactorMatrix,(Y$4+1),FALSE)*$E3151</f>
        <v>-5931.1988844581856</v>
      </c>
      <c r="Z3151" s="5">
        <f ca="1">VLOOKUP(CONCATENATE($F3151," ",$G3151),AllocFactorMatrix,(Z$4+1),FALSE)*$E3151</f>
        <v>-86.693846835441335</v>
      </c>
      <c r="AA3151" s="5">
        <f t="shared" ca="1" si="1564"/>
        <v>-6017.8927312936266</v>
      </c>
      <c r="AB3151" s="5">
        <f ca="1">VLOOKUP(CONCATENATE($F3151," ",$G3151),AllocFactorMatrix,(AB$4+1),FALSE)*$E3151</f>
        <v>-76.22106136392199</v>
      </c>
      <c r="AC3151" s="5">
        <f ca="1">VLOOKUP(CONCATENATE($F3151," ",$G3151),AllocFactorMatrix,(AC$4+1),FALSE)*$E3151</f>
        <v>-4460.2930083670162</v>
      </c>
      <c r="AD3151" s="5">
        <f ca="1">VLOOKUP(CONCATENATE($F3151," ",$G3151),AllocFactorMatrix,(AD$4+1),FALSE)*$E3151</f>
        <v>-564.72921694261686</v>
      </c>
    </row>
    <row r="3152" spans="4:30" hidden="1" outlineLevel="1">
      <c r="D3152" s="7"/>
      <c r="E3152" s="51"/>
      <c r="F3152" s="52" t="str">
        <f>F3159</f>
        <v>RB_GUP</v>
      </c>
      <c r="G3152" s="55" t="str">
        <f>$G$8</f>
        <v>PRODUCTION</v>
      </c>
      <c r="H3152" s="4">
        <f t="shared" ref="H3152:H3167" ca="1" si="1572">SUBTOTAL(9,I3152:AD3152)</f>
        <v>-119216.47188696911</v>
      </c>
      <c r="I3152" s="5">
        <f ca="1">VLOOKUP(CONCATENATE($F3152," ",$G3152),AllocFactorMatrix,(I$4+1),FALSE)*$E3159</f>
        <v>-58724.006233804219</v>
      </c>
      <c r="J3152" s="5">
        <f ca="1">VLOOKUP(CONCATENATE($F3152," ",$G3152),AllocFactorMatrix,(J$4+1),FALSE)*$E3159</f>
        <v>-2902.9374621641987</v>
      </c>
      <c r="K3152" s="5">
        <f ca="1">VLOOKUP(CONCATENATE($F3152," ",$G3152),AllocFactorMatrix,(K$4+1),FALSE)*$E3159</f>
        <v>-10633.293554281905</v>
      </c>
      <c r="L3152" s="5">
        <f ca="1">VLOOKUP(CONCATENATE($F3152," ",$G3152),AllocFactorMatrix,(L$4+1),FALSE)*$E3159</f>
        <v>-334.69832866740376</v>
      </c>
      <c r="M3152" s="5">
        <f ca="1">VLOOKUP(CONCATENATE($F3152," ",$G3152),AllocFactorMatrix,(M$4+1),FALSE)*$E3159</f>
        <v>-31.386938283874251</v>
      </c>
      <c r="N3152" s="5">
        <f t="shared" ref="N3152:N3167" ca="1" si="1573">SUBTOTAL(9,K3152:M3152)</f>
        <v>-10999.378821233184</v>
      </c>
      <c r="O3152" s="5">
        <f ca="1">VLOOKUP(CONCATENATE($F3152," ",$G3152),AllocFactorMatrix,(O$4+1),FALSE)*$E3159</f>
        <v>-8082.957224512681</v>
      </c>
      <c r="P3152" s="5">
        <f ca="1">VLOOKUP(CONCATENATE($F3152," ",$G3152),AllocFactorMatrix,(P$4+1),FALSE)*$E3159</f>
        <v>-1506.0904193834649</v>
      </c>
      <c r="Q3152" s="5">
        <f ca="1">VLOOKUP(CONCATENATE($F3152," ",$G3152),AllocFactorMatrix,(Q$4+1),FALSE)*$E3159</f>
        <v>-680.57421711505572</v>
      </c>
      <c r="R3152" s="5">
        <f ca="1">VLOOKUP(CONCATENATE($F3152," ",$G3152),AllocFactorMatrix,(R$4+1),FALSE)*$E3159</f>
        <v>-30.604661791695978</v>
      </c>
      <c r="S3152" s="5">
        <f t="shared" ca="1" si="1565"/>
        <v>-10300.226522802897</v>
      </c>
      <c r="T3152" s="5">
        <f ca="1">VLOOKUP(CONCATENATE($F3152," ",$G3152),AllocFactorMatrix,(T$4+1),FALSE)*$E3159</f>
        <v>-282.35839904393129</v>
      </c>
      <c r="U3152" s="5">
        <f ca="1">VLOOKUP(CONCATENATE($F3152," ",$G3152),AllocFactorMatrix,(U$4+1),FALSE)*$E3159</f>
        <v>-4620.7470916095353</v>
      </c>
      <c r="V3152" s="5">
        <f ca="1">VLOOKUP(CONCATENATE($F3152," ",$G3152),AllocFactorMatrix,(V$4+1),FALSE)*$E3159</f>
        <v>-24420.77821496041</v>
      </c>
      <c r="W3152" s="5">
        <f ca="1">VLOOKUP(CONCATENATE($F3152," ",$G3152),AllocFactorMatrix,(W$4+1),FALSE)*$E3159</f>
        <v>-4409.9877891983888</v>
      </c>
      <c r="X3152" s="5">
        <f ca="1">SUBTOTAL(9,T3152:W3152)</f>
        <v>-33733.871494812265</v>
      </c>
      <c r="Y3152" s="5">
        <f ca="1">VLOOKUP(CONCATENATE($F3152," ",$G3152),AllocFactorMatrix,(Y$4+1),FALSE)*$E3159</f>
        <v>-2482.2633376071199</v>
      </c>
      <c r="Z3152" s="5">
        <f ca="1">VLOOKUP(CONCATENATE($F3152," ",$G3152),AllocFactorMatrix,(Z$4+1),FALSE)*$E3159</f>
        <v>-41.576962070591335</v>
      </c>
      <c r="AA3152" s="5">
        <f t="shared" ref="AA3152:AA3191" ca="1" si="1574">SUBTOTAL(9,Y3152:Z3152)</f>
        <v>-2523.8402996777113</v>
      </c>
      <c r="AB3152" s="5">
        <f ca="1">VLOOKUP(CONCATENATE($F3152," ",$G3152),AllocFactorMatrix,(AB$4+1),FALSE)*$E3159</f>
        <v>-32.211052474615876</v>
      </c>
      <c r="AC3152" s="5">
        <f ca="1">VLOOKUP(CONCATENATE($F3152," ",$G3152),AllocFactorMatrix,(AC$4+1),FALSE)*$E3159</f>
        <v>0</v>
      </c>
      <c r="AD3152" s="5">
        <f ca="1">VLOOKUP(CONCATENATE($F3152," ",$G3152),AllocFactorMatrix,(AD$4+1),FALSE)*$E3159</f>
        <v>0</v>
      </c>
    </row>
    <row r="3153" spans="4:30" hidden="1" outlineLevel="1">
      <c r="D3153" s="7"/>
      <c r="E3153" s="51"/>
      <c r="F3153" s="52" t="str">
        <f>F3159</f>
        <v>RB_GUP</v>
      </c>
      <c r="G3153" s="55" t="str">
        <f>$G$9</f>
        <v>BULKTRAN</v>
      </c>
      <c r="H3153" s="4">
        <f t="shared" ca="1" si="1572"/>
        <v>-63187.354916735072</v>
      </c>
      <c r="I3153" s="5">
        <f ca="1">VLOOKUP(CONCATENATE($F3153," ",$G3153),AllocFactorMatrix,(I$4+1),FALSE)*$E3159</f>
        <v>-31125.01624394688</v>
      </c>
      <c r="J3153" s="5">
        <f ca="1">VLOOKUP(CONCATENATE($F3153," ",$G3153),AllocFactorMatrix,(J$4+1),FALSE)*$E3159</f>
        <v>-1538.6207695927048</v>
      </c>
      <c r="K3153" s="5">
        <f ca="1">VLOOKUP(CONCATENATE($F3153," ",$G3153),AllocFactorMatrix,(K$4+1),FALSE)*$E3159</f>
        <v>-5635.8796994535332</v>
      </c>
      <c r="L3153" s="5">
        <f ca="1">VLOOKUP(CONCATENATE($F3153," ",$G3153),AllocFactorMatrix,(L$4+1),FALSE)*$E3159</f>
        <v>-177.39748332425646</v>
      </c>
      <c r="M3153" s="5">
        <f ca="1">VLOOKUP(CONCATENATE($F3153," ",$G3153),AllocFactorMatrix,(M$4+1),FALSE)*$E3159</f>
        <v>-16.635768343934707</v>
      </c>
      <c r="N3153" s="5">
        <f t="shared" ca="1" si="1573"/>
        <v>-5829.9129511217243</v>
      </c>
      <c r="O3153" s="5">
        <f ca="1">VLOOKUP(CONCATENATE($F3153," ",$G3153),AllocFactorMatrix,(O$4+1),FALSE)*$E3159</f>
        <v>-4284.1452933308701</v>
      </c>
      <c r="P3153" s="5">
        <f ca="1">VLOOKUP(CONCATENATE($F3153," ",$G3153),AllocFactorMatrix,(P$4+1),FALSE)*$E3159</f>
        <v>-798.2610822144236</v>
      </c>
      <c r="Q3153" s="5">
        <f ca="1">VLOOKUP(CONCATENATE($F3153," ",$G3153),AllocFactorMatrix,(Q$4+1),FALSE)*$E3159</f>
        <v>-360.71931943096405</v>
      </c>
      <c r="R3153" s="5">
        <f ca="1">VLOOKUP(CONCATENATE($F3153," ",$G3153),AllocFactorMatrix,(R$4+1),FALSE)*$E3159</f>
        <v>-16.22114457951772</v>
      </c>
      <c r="S3153" s="5">
        <f t="shared" ca="1" si="1565"/>
        <v>-5459.3468395557747</v>
      </c>
      <c r="T3153" s="5">
        <f ca="1">VLOOKUP(CONCATENATE($F3153," ",$G3153),AllocFactorMatrix,(T$4+1),FALSE)*$E3159</f>
        <v>-149.65616824347697</v>
      </c>
      <c r="U3153" s="5">
        <f ca="1">VLOOKUP(CONCATENATE($F3153," ",$G3153),AllocFactorMatrix,(U$4+1),FALSE)*$E3159</f>
        <v>-2449.0976946107476</v>
      </c>
      <c r="V3153" s="5">
        <f ca="1">VLOOKUP(CONCATENATE($F3153," ",$G3153),AllocFactorMatrix,(V$4+1),FALSE)*$E3159</f>
        <v>-12943.550131852555</v>
      </c>
      <c r="W3153" s="5">
        <f ca="1">VLOOKUP(CONCATENATE($F3153," ",$G3153),AllocFactorMatrix,(W$4+1),FALSE)*$E3159</f>
        <v>-2337.3906239965213</v>
      </c>
      <c r="X3153" s="5">
        <f t="shared" ref="X3153:X3159" ca="1" si="1575">SUBTOTAL(9,T3153:W3153)</f>
        <v>-17879.694618703299</v>
      </c>
      <c r="Y3153" s="5">
        <f ca="1">VLOOKUP(CONCATENATE($F3153," ",$G3153),AllocFactorMatrix,(Y$4+1),FALSE)*$E3159</f>
        <v>-1315.6542214979322</v>
      </c>
      <c r="Z3153" s="5">
        <f ca="1">VLOOKUP(CONCATENATE($F3153," ",$G3153),AllocFactorMatrix,(Z$4+1),FALSE)*$E3159</f>
        <v>-22.03670530700586</v>
      </c>
      <c r="AA3153" s="5">
        <f t="shared" ca="1" si="1574"/>
        <v>-1337.690926804938</v>
      </c>
      <c r="AB3153" s="5">
        <f ca="1">VLOOKUP(CONCATENATE($F3153," ",$G3153),AllocFactorMatrix,(AB$4+1),FALSE)*$E3159</f>
        <v>-17.072567009740553</v>
      </c>
      <c r="AC3153" s="5">
        <f ca="1">VLOOKUP(CONCATENATE($F3153," ",$G3153),AllocFactorMatrix,(AC$4+1),FALSE)*$E3159</f>
        <v>0</v>
      </c>
      <c r="AD3153" s="5">
        <f ca="1">VLOOKUP(CONCATENATE($F3153," ",$G3153),AllocFactorMatrix,(AD$4+1),FALSE)*$E3159</f>
        <v>0</v>
      </c>
    </row>
    <row r="3154" spans="4:30" hidden="1" outlineLevel="1">
      <c r="D3154" s="7"/>
      <c r="E3154" s="51"/>
      <c r="F3154" s="52" t="str">
        <f>F3159</f>
        <v>RB_GUP</v>
      </c>
      <c r="G3154" s="55" t="str">
        <f>$G$10</f>
        <v>SUBTRAN</v>
      </c>
      <c r="H3154" s="4">
        <f t="shared" ca="1" si="1572"/>
        <v>-13880.364902543721</v>
      </c>
      <c r="I3154" s="5">
        <f ca="1">VLOOKUP(CONCATENATE($F3154," ",$G3154),AllocFactorMatrix,(I$4+1),FALSE)*$E3159</f>
        <v>-6757.8976197706024</v>
      </c>
      <c r="J3154" s="5">
        <f ca="1">VLOOKUP(CONCATENATE($F3154," ",$G3154),AllocFactorMatrix,(J$4+1),FALSE)*$E3159</f>
        <v>-326.14497950978597</v>
      </c>
      <c r="K3154" s="5">
        <f ca="1">VLOOKUP(CONCATENATE($F3154," ",$G3154),AllocFactorMatrix,(K$4+1),FALSE)*$E3159</f>
        <v>-1186.4994884728462</v>
      </c>
      <c r="L3154" s="5">
        <f ca="1">VLOOKUP(CONCATENATE($F3154," ",$G3154),AllocFactorMatrix,(L$4+1),FALSE)*$E3159</f>
        <v>-36.649852847648511</v>
      </c>
      <c r="M3154" s="5">
        <f ca="1">VLOOKUP(CONCATENATE($F3154," ",$G3154),AllocFactorMatrix,(M$4+1),FALSE)*$E3159</f>
        <v>-4.5645453431858245</v>
      </c>
      <c r="N3154" s="5">
        <f t="shared" ca="1" si="1573"/>
        <v>-1227.7138866636806</v>
      </c>
      <c r="O3154" s="5">
        <f ca="1">VLOOKUP(CONCATENATE($F3154," ",$G3154),AllocFactorMatrix,(O$4+1),FALSE)*$E3159</f>
        <v>-896.41890830880584</v>
      </c>
      <c r="P3154" s="5">
        <f ca="1">VLOOKUP(CONCATENATE($F3154," ",$G3154),AllocFactorMatrix,(P$4+1),FALSE)*$E3159</f>
        <v>-166.64322951112817</v>
      </c>
      <c r="Q3154" s="5">
        <f ca="1">VLOOKUP(CONCATENATE($F3154," ",$G3154),AllocFactorMatrix,(Q$4+1),FALSE)*$E3159</f>
        <v>-99.154707177482734</v>
      </c>
      <c r="R3154" s="5">
        <f ca="1">VLOOKUP(CONCATENATE($F3154," ",$G3154),AllocFactorMatrix,(R$4+1),FALSE)*$E3159</f>
        <v>0</v>
      </c>
      <c r="S3154" s="5">
        <f t="shared" ca="1" si="1565"/>
        <v>-1162.2168449974167</v>
      </c>
      <c r="T3154" s="5">
        <f ca="1">VLOOKUP(CONCATENATE($F3154," ",$G3154),AllocFactorMatrix,(T$4+1),FALSE)*$E3159</f>
        <v>-31.301409079341603</v>
      </c>
      <c r="U3154" s="5">
        <f ca="1">VLOOKUP(CONCATENATE($F3154," ",$G3154),AllocFactorMatrix,(U$4+1),FALSE)*$E3159</f>
        <v>-512.42193800120572</v>
      </c>
      <c r="V3154" s="5">
        <f ca="1">VLOOKUP(CONCATENATE($F3154," ",$G3154),AllocFactorMatrix,(V$4+1),FALSE)*$E3159</f>
        <v>-3569.8812589461791</v>
      </c>
      <c r="W3154" s="5">
        <f ca="1">VLOOKUP(CONCATENATE($F3154," ",$G3154),AllocFactorMatrix,(W$4+1),FALSE)*$E3159</f>
        <v>0</v>
      </c>
      <c r="X3154" s="5">
        <f t="shared" ca="1" si="1575"/>
        <v>-4113.6046060267263</v>
      </c>
      <c r="Y3154" s="5">
        <f ca="1">VLOOKUP(CONCATENATE($F3154," ",$G3154),AllocFactorMatrix,(Y$4+1),FALSE)*$E3159</f>
        <v>-269.79582852112804</v>
      </c>
      <c r="Z3154" s="5">
        <f ca="1">VLOOKUP(CONCATENATE($F3154," ",$G3154),AllocFactorMatrix,(Z$4+1),FALSE)*$E3159</f>
        <v>-4.4975037912722211</v>
      </c>
      <c r="AA3154" s="5">
        <f t="shared" ca="1" si="1574"/>
        <v>-274.29333231240025</v>
      </c>
      <c r="AB3154" s="5">
        <f ca="1">VLOOKUP(CONCATENATE($F3154," ",$G3154),AllocFactorMatrix,(AB$4+1),FALSE)*$E3159</f>
        <v>-3.6027558281391237</v>
      </c>
      <c r="AC3154" s="5">
        <f ca="1">VLOOKUP(CONCATENATE($F3154," ",$G3154),AllocFactorMatrix,(AC$4+1),FALSE)*$E3159</f>
        <v>-12.250140008020988</v>
      </c>
      <c r="AD3154" s="5">
        <f ca="1">VLOOKUP(CONCATENATE($F3154," ",$G3154),AllocFactorMatrix,(AD$4+1),FALSE)*$E3159</f>
        <v>-2.6407374269499759</v>
      </c>
    </row>
    <row r="3155" spans="4:30" hidden="1" outlineLevel="1">
      <c r="D3155" s="7"/>
      <c r="E3155" s="51"/>
      <c r="F3155" s="52" t="str">
        <f>F3159</f>
        <v>RB_GUP</v>
      </c>
      <c r="G3155" s="55" t="str">
        <f>$G$11</f>
        <v>DISTPRI</v>
      </c>
      <c r="H3155" s="4">
        <f t="shared" ca="1" si="1572"/>
        <v>-63687.51924321588</v>
      </c>
      <c r="I3155" s="5">
        <f ca="1">VLOOKUP(CONCATENATE($F3155," ",$G3155),AllocFactorMatrix,(I$4+1),FALSE)*$E3159</f>
        <v>-42565.085416523892</v>
      </c>
      <c r="J3155" s="5">
        <f ca="1">VLOOKUP(CONCATENATE($F3155," ",$G3155),AllocFactorMatrix,(J$4+1),FALSE)*$E3159</f>
        <v>-2006.4070088071628</v>
      </c>
      <c r="K3155" s="5">
        <f ca="1">VLOOKUP(CONCATENATE($F3155," ",$G3155),AllocFactorMatrix,(K$4+1),FALSE)*$E3159</f>
        <v>-7285.3869889212519</v>
      </c>
      <c r="L3155" s="5">
        <f ca="1">VLOOKUP(CONCATENATE($F3155," ",$G3155),AllocFactorMatrix,(L$4+1),FALSE)*$E3159</f>
        <v>-225.15636698475049</v>
      </c>
      <c r="M3155" s="5">
        <f ca="1">VLOOKUP(CONCATENATE($F3155," ",$G3155),AllocFactorMatrix,(M$4+1),FALSE)*$E3159</f>
        <v>0</v>
      </c>
      <c r="N3155" s="5">
        <f t="shared" ca="1" si="1573"/>
        <v>-7510.543355906002</v>
      </c>
      <c r="O3155" s="5">
        <f ca="1">VLOOKUP(CONCATENATE($F3155," ",$G3155),AllocFactorMatrix,(O$4+1),FALSE)*$E3159</f>
        <v>-5462.7668649248881</v>
      </c>
      <c r="P3155" s="5">
        <f ca="1">VLOOKUP(CONCATENATE($F3155," ",$G3155),AllocFactorMatrix,(P$4+1),FALSE)*$E3159</f>
        <v>-1017.4406962037883</v>
      </c>
      <c r="Q3155" s="5">
        <f ca="1">VLOOKUP(CONCATENATE($F3155," ",$G3155),AllocFactorMatrix,(Q$4+1),FALSE)*$E3159</f>
        <v>0</v>
      </c>
      <c r="R3155" s="5">
        <f ca="1">VLOOKUP(CONCATENATE($F3155," ",$G3155),AllocFactorMatrix,(R$4+1),FALSE)*$E3159</f>
        <v>0</v>
      </c>
      <c r="S3155" s="5">
        <f t="shared" ca="1" si="1565"/>
        <v>-6480.2075611286764</v>
      </c>
      <c r="T3155" s="5">
        <f ca="1">VLOOKUP(CONCATENATE($F3155," ",$G3155),AllocFactorMatrix,(T$4+1),FALSE)*$E3159</f>
        <v>-194.74427228725705</v>
      </c>
      <c r="U3155" s="5">
        <f ca="1">VLOOKUP(CONCATENATE($F3155," ",$G3155),AllocFactorMatrix,(U$4+1),FALSE)*$E3159</f>
        <v>-3140.784435676052</v>
      </c>
      <c r="V3155" s="5">
        <f ca="1">VLOOKUP(CONCATENATE($F3155," ",$G3155),AllocFactorMatrix,(V$4+1),FALSE)*$E3159</f>
        <v>0</v>
      </c>
      <c r="W3155" s="5">
        <f ca="1">VLOOKUP(CONCATENATE($F3155," ",$G3155),AllocFactorMatrix,(W$4+1),FALSE)*$E3159</f>
        <v>0</v>
      </c>
      <c r="X3155" s="5">
        <f t="shared" ca="1" si="1575"/>
        <v>-3335.528707963309</v>
      </c>
      <c r="Y3155" s="5">
        <f ca="1">VLOOKUP(CONCATENATE($F3155," ",$G3155),AllocFactorMatrix,(Y$4+1),FALSE)*$E3159</f>
        <v>-1647.2752545859148</v>
      </c>
      <c r="Z3155" s="5">
        <f ca="1">VLOOKUP(CONCATENATE($F3155," ",$G3155),AllocFactorMatrix,(Z$4+1),FALSE)*$E3159</f>
        <v>-27.482999526415064</v>
      </c>
      <c r="AA3155" s="5">
        <f t="shared" ca="1" si="1574"/>
        <v>-1674.75825411233</v>
      </c>
      <c r="AB3155" s="5">
        <f ca="1">VLOOKUP(CONCATENATE($F3155," ",$G3155),AllocFactorMatrix,(AB$4+1),FALSE)*$E3159</f>
        <v>-22.265834607638411</v>
      </c>
      <c r="AC3155" s="5">
        <f ca="1">VLOOKUP(CONCATENATE($F3155," ",$G3155),AllocFactorMatrix,(AC$4+1),FALSE)*$E3159</f>
        <v>-76.279655982859921</v>
      </c>
      <c r="AD3155" s="5">
        <f ca="1">VLOOKUP(CONCATENATE($F3155," ",$G3155),AllocFactorMatrix,(AD$4+1),FALSE)*$E3159</f>
        <v>-16.443448184013743</v>
      </c>
    </row>
    <row r="3156" spans="4:30" hidden="1" outlineLevel="1">
      <c r="D3156" s="7"/>
      <c r="E3156" s="51"/>
      <c r="F3156" s="52" t="str">
        <f>F3159</f>
        <v>RB_GUP</v>
      </c>
      <c r="G3156" s="55" t="str">
        <f>$G$12</f>
        <v>DISTSEC</v>
      </c>
      <c r="H3156" s="4">
        <f t="shared" ca="1" si="1572"/>
        <v>-32772.660396155457</v>
      </c>
      <c r="I3156" s="5">
        <f ca="1">VLOOKUP(CONCATENATE($F3156," ",$G3156),AllocFactorMatrix,(I$4+1),FALSE)*$E3159</f>
        <v>-24504.165751123717</v>
      </c>
      <c r="J3156" s="5">
        <f ca="1">VLOOKUP(CONCATENATE($F3156," ",$G3156),AllocFactorMatrix,(J$4+1),FALSE)*$E3159</f>
        <v>-1181.3536405689003</v>
      </c>
      <c r="K3156" s="5">
        <f ca="1">VLOOKUP(CONCATENATE($F3156," ",$G3156),AllocFactorMatrix,(K$4+1),FALSE)*$E3159</f>
        <v>-3564.6362478741721</v>
      </c>
      <c r="L3156" s="5">
        <f ca="1">VLOOKUP(CONCATENATE($F3156," ",$G3156),AllocFactorMatrix,(L$4+1),FALSE)*$E3159</f>
        <v>0</v>
      </c>
      <c r="M3156" s="5">
        <f ca="1">VLOOKUP(CONCATENATE($F3156," ",$G3156),AllocFactorMatrix,(M$4+1),FALSE)*$E3159</f>
        <v>0</v>
      </c>
      <c r="N3156" s="5">
        <f t="shared" ca="1" si="1573"/>
        <v>-3564.6362478741721</v>
      </c>
      <c r="O3156" s="5">
        <f ca="1">VLOOKUP(CONCATENATE($F3156," ",$G3156),AllocFactorMatrix,(O$4+1),FALSE)*$E3159</f>
        <v>-2271.4000915582142</v>
      </c>
      <c r="P3156" s="5">
        <f ca="1">VLOOKUP(CONCATENATE($F3156," ",$G3156),AllocFactorMatrix,(P$4+1),FALSE)*$E3159</f>
        <v>0</v>
      </c>
      <c r="Q3156" s="5">
        <f ca="1">VLOOKUP(CONCATENATE($F3156," ",$G3156),AllocFactorMatrix,(Q$4+1),FALSE)*$E3159</f>
        <v>0</v>
      </c>
      <c r="R3156" s="5">
        <f ca="1">VLOOKUP(CONCATENATE($F3156," ",$G3156),AllocFactorMatrix,(R$4+1),FALSE)*$E3159</f>
        <v>0</v>
      </c>
      <c r="S3156" s="5">
        <f t="shared" ca="1" si="1565"/>
        <v>-2271.4000915582142</v>
      </c>
      <c r="T3156" s="5">
        <f ca="1">VLOOKUP(CONCATENATE($F3156," ",$G3156),AllocFactorMatrix,(T$4+1),FALSE)*$E3159</f>
        <v>-61.413893381777918</v>
      </c>
      <c r="U3156" s="5">
        <f ca="1">VLOOKUP(CONCATENATE($F3156," ",$G3156),AllocFactorMatrix,(U$4+1),FALSE)*$E3159</f>
        <v>0</v>
      </c>
      <c r="V3156" s="5">
        <f ca="1">VLOOKUP(CONCATENATE($F3156," ",$G3156),AllocFactorMatrix,(V$4+1),FALSE)*$E3159</f>
        <v>0</v>
      </c>
      <c r="W3156" s="5">
        <f ca="1">VLOOKUP(CONCATENATE($F3156," ",$G3156),AllocFactorMatrix,(W$4+1),FALSE)*$E3159</f>
        <v>0</v>
      </c>
      <c r="X3156" s="5">
        <f t="shared" ca="1" si="1575"/>
        <v>-61.413893381777918</v>
      </c>
      <c r="Y3156" s="5">
        <f ca="1">VLOOKUP(CONCATENATE($F3156," ",$G3156),AllocFactorMatrix,(Y$4+1),FALSE)*$E3159</f>
        <v>-837.79250634023947</v>
      </c>
      <c r="Z3156" s="5">
        <f ca="1">VLOOKUP(CONCATENATE($F3156," ",$G3156),AllocFactorMatrix,(Z$4+1),FALSE)*$E3159</f>
        <v>0</v>
      </c>
      <c r="AA3156" s="5">
        <f t="shared" ca="1" si="1574"/>
        <v>-837.79250634023947</v>
      </c>
      <c r="AB3156" s="5">
        <f ca="1">VLOOKUP(CONCATENATE($F3156," ",$G3156),AllocFactorMatrix,(AB$4+1),FALSE)*$E3159</f>
        <v>-8.693799789072008</v>
      </c>
      <c r="AC3156" s="5">
        <f ca="1">VLOOKUP(CONCATENATE($F3156," ",$G3156),AllocFactorMatrix,(AC$4+1),FALSE)*$E3159</f>
        <v>-295.18794053049123</v>
      </c>
      <c r="AD3156" s="5">
        <f ca="1">VLOOKUP(CONCATENATE($F3156," ",$G3156),AllocFactorMatrix,(AD$4+1),FALSE)*$E3159</f>
        <v>-48.016524988874636</v>
      </c>
    </row>
    <row r="3157" spans="4:30" hidden="1" outlineLevel="1">
      <c r="D3157" s="7"/>
      <c r="E3157" s="51"/>
      <c r="F3157" s="52" t="str">
        <f>F3159</f>
        <v>RB_GUP</v>
      </c>
      <c r="G3157" s="55" t="str">
        <f>$G$13</f>
        <v>ENERGY</v>
      </c>
      <c r="H3157" s="4">
        <f t="shared" ca="1" si="1572"/>
        <v>-1007.3293613020857</v>
      </c>
      <c r="I3157" s="5">
        <f ca="1">VLOOKUP(CONCATENATE($F3157," ",$G3157),AllocFactorMatrix,(I$4+1),FALSE)*$E3159</f>
        <v>-377.97726364606291</v>
      </c>
      <c r="J3157" s="5">
        <f ca="1">VLOOKUP(CONCATENATE($F3157," ",$G3157),AllocFactorMatrix,(J$4+1),FALSE)*$E3159</f>
        <v>-24.495369095755247</v>
      </c>
      <c r="K3157" s="5">
        <f ca="1">VLOOKUP(CONCATENATE($F3157," ",$G3157),AllocFactorMatrix,(K$4+1),FALSE)*$E3159</f>
        <v>-82.184618705660043</v>
      </c>
      <c r="L3157" s="5">
        <f ca="1">VLOOKUP(CONCATENATE($F3157," ",$G3157),AllocFactorMatrix,(L$4+1),FALSE)*$E3159</f>
        <v>-2.6120137607329026</v>
      </c>
      <c r="M3157" s="5">
        <f ca="1">VLOOKUP(CONCATENATE($F3157," ",$G3157),AllocFactorMatrix,(M$4+1),FALSE)*$E3159</f>
        <v>-0.24079713375027181</v>
      </c>
      <c r="N3157" s="5">
        <f t="shared" ca="1" si="1573"/>
        <v>-85.037429600143227</v>
      </c>
      <c r="O3157" s="5">
        <f ca="1">VLOOKUP(CONCATENATE($F3157," ",$G3157),AllocFactorMatrix,(O$4+1),FALSE)*$E3159</f>
        <v>-74.928863617205863</v>
      </c>
      <c r="P3157" s="5">
        <f ca="1">VLOOKUP(CONCATENATE($F3157," ",$G3157),AllocFactorMatrix,(P$4+1),FALSE)*$E3159</f>
        <v>-13.890369558475884</v>
      </c>
      <c r="Q3157" s="5">
        <f ca="1">VLOOKUP(CONCATENATE($F3157," ",$G3157),AllocFactorMatrix,(Q$4+1),FALSE)*$E3159</f>
        <v>-6.3114283904879045</v>
      </c>
      <c r="R3157" s="5">
        <f ca="1">VLOOKUP(CONCATENATE($F3157," ",$G3157),AllocFactorMatrix,(R$4+1),FALSE)*$E3159</f>
        <v>-0.29243459522624576</v>
      </c>
      <c r="S3157" s="5">
        <f t="shared" ca="1" si="1565"/>
        <v>-95.42309616139589</v>
      </c>
      <c r="T3157" s="5">
        <f ca="1">VLOOKUP(CONCATENATE($F3157," ",$G3157),AllocFactorMatrix,(T$4+1),FALSE)*$E3159</f>
        <v>-2.8714160437237197</v>
      </c>
      <c r="U3157" s="5">
        <f ca="1">VLOOKUP(CONCATENATE($F3157," ",$G3157),AllocFactorMatrix,(U$4+1),FALSE)*$E3159</f>
        <v>-50.417764117953219</v>
      </c>
      <c r="V3157" s="5">
        <f ca="1">VLOOKUP(CONCATENATE($F3157," ",$G3157),AllocFactorMatrix,(V$4+1),FALSE)*$E3159</f>
        <v>-286.25113227167736</v>
      </c>
      <c r="W3157" s="5">
        <f ca="1">VLOOKUP(CONCATENATE($F3157," ",$G3157),AllocFactorMatrix,(W$4+1),FALSE)*$E3159</f>
        <v>-54.308539403142042</v>
      </c>
      <c r="X3157" s="5">
        <f t="shared" ca="1" si="1575"/>
        <v>-393.84885183649635</v>
      </c>
      <c r="Y3157" s="5">
        <f ca="1">VLOOKUP(CONCATENATE($F3157," ",$G3157),AllocFactorMatrix,(Y$4+1),FALSE)*$E3159</f>
        <v>-20.300487769822396</v>
      </c>
      <c r="Z3157" s="5">
        <f ca="1">VLOOKUP(CONCATENATE($F3157," ",$G3157),AllocFactorMatrix,(Z$4+1),FALSE)*$E3159</f>
        <v>-0.33045957877920096</v>
      </c>
      <c r="AA3157" s="5">
        <f t="shared" ca="1" si="1574"/>
        <v>-20.630947348601598</v>
      </c>
      <c r="AB3157" s="5">
        <f ca="1">VLOOKUP(CONCATENATE($F3157," ",$G3157),AllocFactorMatrix,(AB$4+1),FALSE)*$E3159</f>
        <v>-0.36860107783235313</v>
      </c>
      <c r="AC3157" s="5">
        <f ca="1">VLOOKUP(CONCATENATE($F3157," ",$G3157),AllocFactorMatrix,(AC$4+1),FALSE)*$E3159</f>
        <v>-7.9705047213295481</v>
      </c>
      <c r="AD3157" s="5">
        <f ca="1">VLOOKUP(CONCATENATE($F3157," ",$G3157),AllocFactorMatrix,(AD$4+1),FALSE)*$E3159</f>
        <v>-1.5772978144685008</v>
      </c>
    </row>
    <row r="3158" spans="4:30" hidden="1" outlineLevel="1">
      <c r="D3158" s="7"/>
      <c r="E3158" s="51"/>
      <c r="F3158" s="52" t="str">
        <f>F3159</f>
        <v>RB_GUP</v>
      </c>
      <c r="G3158" s="55" t="str">
        <f>$G$14</f>
        <v>CUSTOMER</v>
      </c>
      <c r="H3158" s="4">
        <f t="shared" ca="1" si="1572"/>
        <v>-15776.299293078693</v>
      </c>
      <c r="I3158" s="5">
        <f ca="1">VLOOKUP(CONCATENATE($F3158," ",$G3158),AllocFactorMatrix,(I$4+1),FALSE)*$E3159</f>
        <v>-7377.6073769284503</v>
      </c>
      <c r="J3158" s="5">
        <f ca="1">VLOOKUP(CONCATENATE($F3158," ",$G3158),AllocFactorMatrix,(J$4+1),FALSE)*$E3159</f>
        <v>-1932.8109814655113</v>
      </c>
      <c r="K3158" s="5">
        <f ca="1">VLOOKUP(CONCATENATE($F3158," ",$G3158),AllocFactorMatrix,(K$4+1),FALSE)*$E3159</f>
        <v>-548.66963706340186</v>
      </c>
      <c r="L3158" s="5">
        <f ca="1">VLOOKUP(CONCATENATE($F3158," ",$G3158),AllocFactorMatrix,(L$4+1),FALSE)*$E3159</f>
        <v>-177.10752508392147</v>
      </c>
      <c r="M3158" s="5">
        <f ca="1">VLOOKUP(CONCATENATE($F3158," ",$G3158),AllocFactorMatrix,(M$4+1),FALSE)*$E3159</f>
        <v>-28.748118029930442</v>
      </c>
      <c r="N3158" s="5">
        <f t="shared" ca="1" si="1573"/>
        <v>-754.52528017725376</v>
      </c>
      <c r="O3158" s="5">
        <f ca="1">VLOOKUP(CONCATENATE($F3158," ",$G3158),AllocFactorMatrix,(O$4+1),FALSE)*$E3159</f>
        <v>-155.70445094230575</v>
      </c>
      <c r="P3158" s="5">
        <f ca="1">VLOOKUP(CONCATENATE($F3158," ",$G3158),AllocFactorMatrix,(P$4+1),FALSE)*$E3159</f>
        <v>-46.106022070940064</v>
      </c>
      <c r="Q3158" s="5">
        <f ca="1">VLOOKUP(CONCATENATE($F3158," ",$G3158),AllocFactorMatrix,(Q$4+1),FALSE)*$E3159</f>
        <v>-100.15320497075464</v>
      </c>
      <c r="R3158" s="5">
        <f ca="1">VLOOKUP(CONCATENATE($F3158," ",$G3158),AllocFactorMatrix,(R$4+1),FALSE)*$E3159</f>
        <v>-17.599316111716327</v>
      </c>
      <c r="S3158" s="5">
        <f t="shared" ca="1" si="1565"/>
        <v>-319.56299409571682</v>
      </c>
      <c r="T3158" s="5">
        <f ca="1">VLOOKUP(CONCATENATE($F3158," ",$G3158),AllocFactorMatrix,(T$4+1),FALSE)*$E3159</f>
        <v>-1.0716606949549137</v>
      </c>
      <c r="U3158" s="5">
        <f ca="1">VLOOKUP(CONCATENATE($F3158," ",$G3158),AllocFactorMatrix,(U$4+1),FALSE)*$E3159</f>
        <v>-27.353737628878925</v>
      </c>
      <c r="V3158" s="5">
        <f ca="1">VLOOKUP(CONCATENATE($F3158," ",$G3158),AllocFactorMatrix,(V$4+1),FALSE)*$E3159</f>
        <v>-147.28596210614313</v>
      </c>
      <c r="W3158" s="5">
        <f ca="1">VLOOKUP(CONCATENATE($F3158," ",$G3158),AllocFactorMatrix,(W$4+1),FALSE)*$E3159</f>
        <v>-26.399265889630467</v>
      </c>
      <c r="X3158" s="5">
        <f t="shared" ca="1" si="1575"/>
        <v>-202.11062631960743</v>
      </c>
      <c r="Y3158" s="5">
        <f ca="1">VLOOKUP(CONCATENATE($F3158," ",$G3158),AllocFactorMatrix,(Y$4+1),FALSE)*$E3159</f>
        <v>-43.10293892442936</v>
      </c>
      <c r="Z3158" s="5">
        <f ca="1">VLOOKUP(CONCATENATE($F3158," ",$G3158),AllocFactorMatrix,(Z$4+1),FALSE)*$E3159</f>
        <v>-0.78136515367752957</v>
      </c>
      <c r="AA3158" s="5">
        <f t="shared" ca="1" si="1574"/>
        <v>-43.884304078106886</v>
      </c>
      <c r="AB3158" s="5">
        <f ca="1">VLOOKUP(CONCATENATE($F3158," ",$G3158),AllocFactorMatrix,(AB$4+1),FALSE)*$E3159</f>
        <v>-0.80911212778875996</v>
      </c>
      <c r="AC3158" s="5">
        <f ca="1">VLOOKUP(CONCATENATE($F3158," ",$G3158),AllocFactorMatrix,(AC$4+1),FALSE)*$E3159</f>
        <v>-4583.7176383957094</v>
      </c>
      <c r="AD3158" s="5">
        <f ca="1">VLOOKUP(CONCATENATE($F3158," ",$G3158),AllocFactorMatrix,(AD$4+1),FALSE)*$E3159</f>
        <v>-561.27097949054576</v>
      </c>
    </row>
    <row r="3159" spans="4:30" collapsed="1">
      <c r="D3159" s="7" t="s">
        <v>287</v>
      </c>
      <c r="E3159" s="40">
        <v>-309528</v>
      </c>
      <c r="F3159" s="10" t="s">
        <v>74</v>
      </c>
      <c r="G3159" s="55" t="str">
        <f>$G$15</f>
        <v>TOTAL</v>
      </c>
      <c r="H3159" s="4">
        <f t="shared" ca="1" si="1572"/>
        <v>-309528</v>
      </c>
      <c r="I3159" s="5">
        <f ca="1">VLOOKUP(CONCATENATE($F3159," ",$G3159),AllocFactorMatrix,(I$4+1),FALSE)*$E3159</f>
        <v>-171431.75590574383</v>
      </c>
      <c r="J3159" s="5">
        <f ca="1">VLOOKUP(CONCATENATE($F3159," ",$G3159),AllocFactorMatrix,(J$4+1),FALSE)*$E3159</f>
        <v>-9912.7702112040206</v>
      </c>
      <c r="K3159" s="5">
        <f ca="1">VLOOKUP(CONCATENATE($F3159," ",$G3159),AllocFactorMatrix,(K$4+1),FALSE)*$E3159</f>
        <v>-28936.550234772774</v>
      </c>
      <c r="L3159" s="5">
        <f ca="1">VLOOKUP(CONCATENATE($F3159," ",$G3159),AllocFactorMatrix,(L$4+1),FALSE)*$E3159</f>
        <v>-953.6215706687135</v>
      </c>
      <c r="M3159" s="5">
        <f ca="1">VLOOKUP(CONCATENATE($F3159," ",$G3159),AllocFactorMatrix,(M$4+1),FALSE)*$E3159</f>
        <v>-81.576167134675501</v>
      </c>
      <c r="N3159" s="5">
        <f t="shared" ca="1" si="1573"/>
        <v>-29971.747972576166</v>
      </c>
      <c r="O3159" s="5">
        <f ca="1">VLOOKUP(CONCATENATE($F3159," ",$G3159),AllocFactorMatrix,(O$4+1),FALSE)*$E3159</f>
        <v>-21228.321697194973</v>
      </c>
      <c r="P3159" s="5">
        <f ca="1">VLOOKUP(CONCATENATE($F3159," ",$G3159),AllocFactorMatrix,(P$4+1),FALSE)*$E3159</f>
        <v>-3548.4318189422206</v>
      </c>
      <c r="Q3159" s="5">
        <f ca="1">VLOOKUP(CONCATENATE($F3159," ",$G3159),AllocFactorMatrix,(Q$4+1),FALSE)*$E3159</f>
        <v>-1246.9128770847451</v>
      </c>
      <c r="R3159" s="5">
        <f ca="1">VLOOKUP(CONCATENATE($F3159," ",$G3159),AllocFactorMatrix,(R$4+1),FALSE)*$E3159</f>
        <v>-64.717557078156275</v>
      </c>
      <c r="S3159" s="5">
        <f t="shared" ca="1" si="1565"/>
        <v>-26088.383950300093</v>
      </c>
      <c r="T3159" s="5">
        <f ca="1">VLOOKUP(CONCATENATE($F3159," ",$G3159),AllocFactorMatrix,(T$4+1),FALSE)*$E3159</f>
        <v>-723.41721877446332</v>
      </c>
      <c r="U3159" s="5">
        <f ca="1">VLOOKUP(CONCATENATE($F3159," ",$G3159),AllocFactorMatrix,(U$4+1),FALSE)*$E3159</f>
        <v>-10800.822661644372</v>
      </c>
      <c r="V3159" s="5">
        <f ca="1">VLOOKUP(CONCATENATE($F3159," ",$G3159),AllocFactorMatrix,(V$4+1),FALSE)*$E3159</f>
        <v>-41367.746700136966</v>
      </c>
      <c r="W3159" s="5">
        <f ca="1">VLOOKUP(CONCATENATE($F3159," ",$G3159),AllocFactorMatrix,(W$4+1),FALSE)*$E3159</f>
        <v>-6828.0862184876833</v>
      </c>
      <c r="X3159" s="5">
        <f t="shared" ca="1" si="1575"/>
        <v>-59720.072799043483</v>
      </c>
      <c r="Y3159" s="5">
        <f ca="1">VLOOKUP(CONCATENATE($F3159," ",$G3159),AllocFactorMatrix,(Y$4+1),FALSE)*$E3159</f>
        <v>-6616.1845752465861</v>
      </c>
      <c r="Z3159" s="5">
        <f ca="1">VLOOKUP(CONCATENATE($F3159," ",$G3159),AllocFactorMatrix,(Z$4+1),FALSE)*$E3159</f>
        <v>-96.705995427741215</v>
      </c>
      <c r="AA3159" s="5">
        <f t="shared" ca="1" si="1574"/>
        <v>-6712.8905706743271</v>
      </c>
      <c r="AB3159" s="5">
        <f ca="1">VLOOKUP(CONCATENATE($F3159," ",$G3159),AllocFactorMatrix,(AB$4+1),FALSE)*$E3159</f>
        <v>-85.023722914827076</v>
      </c>
      <c r="AC3159" s="5">
        <f ca="1">VLOOKUP(CONCATENATE($F3159," ",$G3159),AllocFactorMatrix,(AC$4+1),FALSE)*$E3159</f>
        <v>-4975.4058796384115</v>
      </c>
      <c r="AD3159" s="5">
        <f ca="1">VLOOKUP(CONCATENATE($F3159," ",$G3159),AllocFactorMatrix,(AD$4+1),FALSE)*$E3159</f>
        <v>-629.94898790485263</v>
      </c>
    </row>
    <row r="3160" spans="4:30" hidden="1" outlineLevel="1">
      <c r="D3160" s="7"/>
      <c r="E3160" s="51"/>
      <c r="F3160" s="52" t="str">
        <f>F3167</f>
        <v>PROD_ENERGY</v>
      </c>
      <c r="G3160" s="55" t="str">
        <f>$G$8</f>
        <v>PRODUCTION</v>
      </c>
      <c r="H3160" s="4">
        <f t="shared" si="1572"/>
        <v>0</v>
      </c>
      <c r="I3160" s="5">
        <f>VLOOKUP(CONCATENATE($F3160," ",$G3160),AllocFactorMatrix,(I$4+1),FALSE)*$E3167</f>
        <v>0</v>
      </c>
      <c r="J3160" s="5">
        <f>VLOOKUP(CONCATENATE($F3160," ",$G3160),AllocFactorMatrix,(J$4+1),FALSE)*$E3167</f>
        <v>0</v>
      </c>
      <c r="K3160" s="5">
        <f>VLOOKUP(CONCATENATE($F3160," ",$G3160),AllocFactorMatrix,(K$4+1),FALSE)*$E3167</f>
        <v>0</v>
      </c>
      <c r="L3160" s="5">
        <f>VLOOKUP(CONCATENATE($F3160," ",$G3160),AllocFactorMatrix,(L$4+1),FALSE)*$E3167</f>
        <v>0</v>
      </c>
      <c r="M3160" s="5">
        <f>VLOOKUP(CONCATENATE($F3160," ",$G3160),AllocFactorMatrix,(M$4+1),FALSE)*$E3167</f>
        <v>0</v>
      </c>
      <c r="N3160" s="5">
        <f t="shared" si="1573"/>
        <v>0</v>
      </c>
      <c r="O3160" s="5">
        <f>VLOOKUP(CONCATENATE($F3160," ",$G3160),AllocFactorMatrix,(O$4+1),FALSE)*$E3167</f>
        <v>0</v>
      </c>
      <c r="P3160" s="5">
        <f>VLOOKUP(CONCATENATE($F3160," ",$G3160),AllocFactorMatrix,(P$4+1),FALSE)*$E3167</f>
        <v>0</v>
      </c>
      <c r="Q3160" s="5">
        <f>VLOOKUP(CONCATENATE($F3160," ",$G3160),AllocFactorMatrix,(Q$4+1),FALSE)*$E3167</f>
        <v>0</v>
      </c>
      <c r="R3160" s="5">
        <f>VLOOKUP(CONCATENATE($F3160," ",$G3160),AllocFactorMatrix,(R$4+1),FALSE)*$E3167</f>
        <v>0</v>
      </c>
      <c r="S3160" s="5">
        <f t="shared" ref="S3160:S3167" si="1576">SUBTOTAL(9,O3160:R3160)</f>
        <v>0</v>
      </c>
      <c r="T3160" s="5">
        <f>VLOOKUP(CONCATENATE($F3160," ",$G3160),AllocFactorMatrix,(T$4+1),FALSE)*$E3167</f>
        <v>0</v>
      </c>
      <c r="U3160" s="5">
        <f>VLOOKUP(CONCATENATE($F3160," ",$G3160),AllocFactorMatrix,(U$4+1),FALSE)*$E3167</f>
        <v>0</v>
      </c>
      <c r="V3160" s="5">
        <f>VLOOKUP(CONCATENATE($F3160," ",$G3160),AllocFactorMatrix,(V$4+1),FALSE)*$E3167</f>
        <v>0</v>
      </c>
      <c r="W3160" s="5">
        <f>VLOOKUP(CONCATENATE($F3160," ",$G3160),AllocFactorMatrix,(W$4+1),FALSE)*$E3167</f>
        <v>0</v>
      </c>
      <c r="X3160" s="5">
        <f>SUBTOTAL(9,T3160:W3160)</f>
        <v>0</v>
      </c>
      <c r="Y3160" s="5">
        <f>VLOOKUP(CONCATENATE($F3160," ",$G3160),AllocFactorMatrix,(Y$4+1),FALSE)*$E3167</f>
        <v>0</v>
      </c>
      <c r="Z3160" s="5">
        <f>VLOOKUP(CONCATENATE($F3160," ",$G3160),AllocFactorMatrix,(Z$4+1),FALSE)*$E3167</f>
        <v>0</v>
      </c>
      <c r="AA3160" s="5">
        <f t="shared" ref="AA3160:AA3167" si="1577">SUBTOTAL(9,Y3160:Z3160)</f>
        <v>0</v>
      </c>
      <c r="AB3160" s="5">
        <f>VLOOKUP(CONCATENATE($F3160," ",$G3160),AllocFactorMatrix,(AB$4+1),FALSE)*$E3167</f>
        <v>0</v>
      </c>
      <c r="AC3160" s="5">
        <f>VLOOKUP(CONCATENATE($F3160," ",$G3160),AllocFactorMatrix,(AC$4+1),FALSE)*$E3167</f>
        <v>0</v>
      </c>
      <c r="AD3160" s="5">
        <f>VLOOKUP(CONCATENATE($F3160," ",$G3160),AllocFactorMatrix,(AD$4+1),FALSE)*$E3167</f>
        <v>0</v>
      </c>
    </row>
    <row r="3161" spans="4:30" hidden="1" outlineLevel="1">
      <c r="D3161" s="7"/>
      <c r="E3161" s="51"/>
      <c r="F3161" s="52" t="str">
        <f>F3167</f>
        <v>PROD_ENERGY</v>
      </c>
      <c r="G3161" s="55" t="str">
        <f>$G$9</f>
        <v>BULKTRAN</v>
      </c>
      <c r="H3161" s="4">
        <f t="shared" si="1572"/>
        <v>0</v>
      </c>
      <c r="I3161" s="5">
        <f>VLOOKUP(CONCATENATE($F3161," ",$G3161),AllocFactorMatrix,(I$4+1),FALSE)*$E3167</f>
        <v>0</v>
      </c>
      <c r="J3161" s="5">
        <f>VLOOKUP(CONCATENATE($F3161," ",$G3161),AllocFactorMatrix,(J$4+1),FALSE)*$E3167</f>
        <v>0</v>
      </c>
      <c r="K3161" s="5">
        <f>VLOOKUP(CONCATENATE($F3161," ",$G3161),AllocFactorMatrix,(K$4+1),FALSE)*$E3167</f>
        <v>0</v>
      </c>
      <c r="L3161" s="5">
        <f>VLOOKUP(CONCATENATE($F3161," ",$G3161),AllocFactorMatrix,(L$4+1),FALSE)*$E3167</f>
        <v>0</v>
      </c>
      <c r="M3161" s="5">
        <f>VLOOKUP(CONCATENATE($F3161," ",$G3161),AllocFactorMatrix,(M$4+1),FALSE)*$E3167</f>
        <v>0</v>
      </c>
      <c r="N3161" s="5">
        <f t="shared" si="1573"/>
        <v>0</v>
      </c>
      <c r="O3161" s="5">
        <f>VLOOKUP(CONCATENATE($F3161," ",$G3161),AllocFactorMatrix,(O$4+1),FALSE)*$E3167</f>
        <v>0</v>
      </c>
      <c r="P3161" s="5">
        <f>VLOOKUP(CONCATENATE($F3161," ",$G3161),AllocFactorMatrix,(P$4+1),FALSE)*$E3167</f>
        <v>0</v>
      </c>
      <c r="Q3161" s="5">
        <f>VLOOKUP(CONCATENATE($F3161," ",$G3161),AllocFactorMatrix,(Q$4+1),FALSE)*$E3167</f>
        <v>0</v>
      </c>
      <c r="R3161" s="5">
        <f>VLOOKUP(CONCATENATE($F3161," ",$G3161),AllocFactorMatrix,(R$4+1),FALSE)*$E3167</f>
        <v>0</v>
      </c>
      <c r="S3161" s="5">
        <f t="shared" si="1576"/>
        <v>0</v>
      </c>
      <c r="T3161" s="5">
        <f>VLOOKUP(CONCATENATE($F3161," ",$G3161),AllocFactorMatrix,(T$4+1),FALSE)*$E3167</f>
        <v>0</v>
      </c>
      <c r="U3161" s="5">
        <f>VLOOKUP(CONCATENATE($F3161," ",$G3161),AllocFactorMatrix,(U$4+1),FALSE)*$E3167</f>
        <v>0</v>
      </c>
      <c r="V3161" s="5">
        <f>VLOOKUP(CONCATENATE($F3161," ",$G3161),AllocFactorMatrix,(V$4+1),FALSE)*$E3167</f>
        <v>0</v>
      </c>
      <c r="W3161" s="5">
        <f>VLOOKUP(CONCATENATE($F3161," ",$G3161),AllocFactorMatrix,(W$4+1),FALSE)*$E3167</f>
        <v>0</v>
      </c>
      <c r="X3161" s="5">
        <f t="shared" ref="X3161:X3167" si="1578">SUBTOTAL(9,T3161:W3161)</f>
        <v>0</v>
      </c>
      <c r="Y3161" s="5">
        <f>VLOOKUP(CONCATENATE($F3161," ",$G3161),AllocFactorMatrix,(Y$4+1),FALSE)*$E3167</f>
        <v>0</v>
      </c>
      <c r="Z3161" s="5">
        <f>VLOOKUP(CONCATENATE($F3161," ",$G3161),AllocFactorMatrix,(Z$4+1),FALSE)*$E3167</f>
        <v>0</v>
      </c>
      <c r="AA3161" s="5">
        <f t="shared" si="1577"/>
        <v>0</v>
      </c>
      <c r="AB3161" s="5">
        <f>VLOOKUP(CONCATENATE($F3161," ",$G3161),AllocFactorMatrix,(AB$4+1),FALSE)*$E3167</f>
        <v>0</v>
      </c>
      <c r="AC3161" s="5">
        <f>VLOOKUP(CONCATENATE($F3161," ",$G3161),AllocFactorMatrix,(AC$4+1),FALSE)*$E3167</f>
        <v>0</v>
      </c>
      <c r="AD3161" s="5">
        <f>VLOOKUP(CONCATENATE($F3161," ",$G3161),AllocFactorMatrix,(AD$4+1),FALSE)*$E3167</f>
        <v>0</v>
      </c>
    </row>
    <row r="3162" spans="4:30" hidden="1" outlineLevel="1">
      <c r="D3162" s="7"/>
      <c r="E3162" s="51"/>
      <c r="F3162" s="52" t="str">
        <f>F3167</f>
        <v>PROD_ENERGY</v>
      </c>
      <c r="G3162" s="55" t="str">
        <f>$G$10</f>
        <v>SUBTRAN</v>
      </c>
      <c r="H3162" s="4">
        <f t="shared" si="1572"/>
        <v>0</v>
      </c>
      <c r="I3162" s="5">
        <f>VLOOKUP(CONCATENATE($F3162," ",$G3162),AllocFactorMatrix,(I$4+1),FALSE)*$E3167</f>
        <v>0</v>
      </c>
      <c r="J3162" s="5">
        <f>VLOOKUP(CONCATENATE($F3162," ",$G3162),AllocFactorMatrix,(J$4+1),FALSE)*$E3167</f>
        <v>0</v>
      </c>
      <c r="K3162" s="5">
        <f>VLOOKUP(CONCATENATE($F3162," ",$G3162),AllocFactorMatrix,(K$4+1),FALSE)*$E3167</f>
        <v>0</v>
      </c>
      <c r="L3162" s="5">
        <f>VLOOKUP(CONCATENATE($F3162," ",$G3162),AllocFactorMatrix,(L$4+1),FALSE)*$E3167</f>
        <v>0</v>
      </c>
      <c r="M3162" s="5">
        <f>VLOOKUP(CONCATENATE($F3162," ",$G3162),AllocFactorMatrix,(M$4+1),FALSE)*$E3167</f>
        <v>0</v>
      </c>
      <c r="N3162" s="5">
        <f t="shared" si="1573"/>
        <v>0</v>
      </c>
      <c r="O3162" s="5">
        <f>VLOOKUP(CONCATENATE($F3162," ",$G3162),AllocFactorMatrix,(O$4+1),FALSE)*$E3167</f>
        <v>0</v>
      </c>
      <c r="P3162" s="5">
        <f>VLOOKUP(CONCATENATE($F3162," ",$G3162),AllocFactorMatrix,(P$4+1),FALSE)*$E3167</f>
        <v>0</v>
      </c>
      <c r="Q3162" s="5">
        <f>VLOOKUP(CONCATENATE($F3162," ",$G3162),AllocFactorMatrix,(Q$4+1),FALSE)*$E3167</f>
        <v>0</v>
      </c>
      <c r="R3162" s="5">
        <f>VLOOKUP(CONCATENATE($F3162," ",$G3162),AllocFactorMatrix,(R$4+1),FALSE)*$E3167</f>
        <v>0</v>
      </c>
      <c r="S3162" s="5">
        <f t="shared" si="1576"/>
        <v>0</v>
      </c>
      <c r="T3162" s="5">
        <f>VLOOKUP(CONCATENATE($F3162," ",$G3162),AllocFactorMatrix,(T$4+1),FALSE)*$E3167</f>
        <v>0</v>
      </c>
      <c r="U3162" s="5">
        <f>VLOOKUP(CONCATENATE($F3162," ",$G3162),AllocFactorMatrix,(U$4+1),FALSE)*$E3167</f>
        <v>0</v>
      </c>
      <c r="V3162" s="5">
        <f>VLOOKUP(CONCATENATE($F3162," ",$G3162),AllocFactorMatrix,(V$4+1),FALSE)*$E3167</f>
        <v>0</v>
      </c>
      <c r="W3162" s="5">
        <f>VLOOKUP(CONCATENATE($F3162," ",$G3162),AllocFactorMatrix,(W$4+1),FALSE)*$E3167</f>
        <v>0</v>
      </c>
      <c r="X3162" s="5">
        <f t="shared" si="1578"/>
        <v>0</v>
      </c>
      <c r="Y3162" s="5">
        <f>VLOOKUP(CONCATENATE($F3162," ",$G3162),AllocFactorMatrix,(Y$4+1),FALSE)*$E3167</f>
        <v>0</v>
      </c>
      <c r="Z3162" s="5">
        <f>VLOOKUP(CONCATENATE($F3162," ",$G3162),AllocFactorMatrix,(Z$4+1),FALSE)*$E3167</f>
        <v>0</v>
      </c>
      <c r="AA3162" s="5">
        <f t="shared" si="1577"/>
        <v>0</v>
      </c>
      <c r="AB3162" s="5">
        <f>VLOOKUP(CONCATENATE($F3162," ",$G3162),AllocFactorMatrix,(AB$4+1),FALSE)*$E3167</f>
        <v>0</v>
      </c>
      <c r="AC3162" s="5">
        <f>VLOOKUP(CONCATENATE($F3162," ",$G3162),AllocFactorMatrix,(AC$4+1),FALSE)*$E3167</f>
        <v>0</v>
      </c>
      <c r="AD3162" s="5">
        <f>VLOOKUP(CONCATENATE($F3162," ",$G3162),AllocFactorMatrix,(AD$4+1),FALSE)*$E3167</f>
        <v>0</v>
      </c>
    </row>
    <row r="3163" spans="4:30" hidden="1" outlineLevel="1">
      <c r="D3163" s="7"/>
      <c r="E3163" s="51"/>
      <c r="F3163" s="52" t="str">
        <f>F3167</f>
        <v>PROD_ENERGY</v>
      </c>
      <c r="G3163" s="55" t="str">
        <f>$G$11</f>
        <v>DISTPRI</v>
      </c>
      <c r="H3163" s="4">
        <f t="shared" si="1572"/>
        <v>0</v>
      </c>
      <c r="I3163" s="5">
        <f>VLOOKUP(CONCATENATE($F3163," ",$G3163),AllocFactorMatrix,(I$4+1),FALSE)*$E3167</f>
        <v>0</v>
      </c>
      <c r="J3163" s="5">
        <f>VLOOKUP(CONCATENATE($F3163," ",$G3163),AllocFactorMatrix,(J$4+1),FALSE)*$E3167</f>
        <v>0</v>
      </c>
      <c r="K3163" s="5">
        <f>VLOOKUP(CONCATENATE($F3163," ",$G3163),AllocFactorMatrix,(K$4+1),FALSE)*$E3167</f>
        <v>0</v>
      </c>
      <c r="L3163" s="5">
        <f>VLOOKUP(CONCATENATE($F3163," ",$G3163),AllocFactorMatrix,(L$4+1),FALSE)*$E3167</f>
        <v>0</v>
      </c>
      <c r="M3163" s="5">
        <f>VLOOKUP(CONCATENATE($F3163," ",$G3163),AllocFactorMatrix,(M$4+1),FALSE)*$E3167</f>
        <v>0</v>
      </c>
      <c r="N3163" s="5">
        <f t="shared" si="1573"/>
        <v>0</v>
      </c>
      <c r="O3163" s="5">
        <f>VLOOKUP(CONCATENATE($F3163," ",$G3163),AllocFactorMatrix,(O$4+1),FALSE)*$E3167</f>
        <v>0</v>
      </c>
      <c r="P3163" s="5">
        <f>VLOOKUP(CONCATENATE($F3163," ",$G3163),AllocFactorMatrix,(P$4+1),FALSE)*$E3167</f>
        <v>0</v>
      </c>
      <c r="Q3163" s="5">
        <f>VLOOKUP(CONCATENATE($F3163," ",$G3163),AllocFactorMatrix,(Q$4+1),FALSE)*$E3167</f>
        <v>0</v>
      </c>
      <c r="R3163" s="5">
        <f>VLOOKUP(CONCATENATE($F3163," ",$G3163),AllocFactorMatrix,(R$4+1),FALSE)*$E3167</f>
        <v>0</v>
      </c>
      <c r="S3163" s="5">
        <f t="shared" si="1576"/>
        <v>0</v>
      </c>
      <c r="T3163" s="5">
        <f>VLOOKUP(CONCATENATE($F3163," ",$G3163),AllocFactorMatrix,(T$4+1),FALSE)*$E3167</f>
        <v>0</v>
      </c>
      <c r="U3163" s="5">
        <f>VLOOKUP(CONCATENATE($F3163," ",$G3163),AllocFactorMatrix,(U$4+1),FALSE)*$E3167</f>
        <v>0</v>
      </c>
      <c r="V3163" s="5">
        <f>VLOOKUP(CONCATENATE($F3163," ",$G3163),AllocFactorMatrix,(V$4+1),FALSE)*$E3167</f>
        <v>0</v>
      </c>
      <c r="W3163" s="5">
        <f>VLOOKUP(CONCATENATE($F3163," ",$G3163),AllocFactorMatrix,(W$4+1),FALSE)*$E3167</f>
        <v>0</v>
      </c>
      <c r="X3163" s="5">
        <f t="shared" si="1578"/>
        <v>0</v>
      </c>
      <c r="Y3163" s="5">
        <f>VLOOKUP(CONCATENATE($F3163," ",$G3163),AllocFactorMatrix,(Y$4+1),FALSE)*$E3167</f>
        <v>0</v>
      </c>
      <c r="Z3163" s="5">
        <f>VLOOKUP(CONCATENATE($F3163," ",$G3163),AllocFactorMatrix,(Z$4+1),FALSE)*$E3167</f>
        <v>0</v>
      </c>
      <c r="AA3163" s="5">
        <f t="shared" si="1577"/>
        <v>0</v>
      </c>
      <c r="AB3163" s="5">
        <f>VLOOKUP(CONCATENATE($F3163," ",$G3163),AllocFactorMatrix,(AB$4+1),FALSE)*$E3167</f>
        <v>0</v>
      </c>
      <c r="AC3163" s="5">
        <f>VLOOKUP(CONCATENATE($F3163," ",$G3163),AllocFactorMatrix,(AC$4+1),FALSE)*$E3167</f>
        <v>0</v>
      </c>
      <c r="AD3163" s="5">
        <f>VLOOKUP(CONCATENATE($F3163," ",$G3163),AllocFactorMatrix,(AD$4+1),FALSE)*$E3167</f>
        <v>0</v>
      </c>
    </row>
    <row r="3164" spans="4:30" hidden="1" outlineLevel="1">
      <c r="D3164" s="7"/>
      <c r="E3164" s="51"/>
      <c r="F3164" s="52" t="str">
        <f>F3167</f>
        <v>PROD_ENERGY</v>
      </c>
      <c r="G3164" s="55" t="str">
        <f>$G$12</f>
        <v>DISTSEC</v>
      </c>
      <c r="H3164" s="4">
        <f t="shared" si="1572"/>
        <v>0</v>
      </c>
      <c r="I3164" s="5">
        <f>VLOOKUP(CONCATENATE($F3164," ",$G3164),AllocFactorMatrix,(I$4+1),FALSE)*$E3167</f>
        <v>0</v>
      </c>
      <c r="J3164" s="5">
        <f>VLOOKUP(CONCATENATE($F3164," ",$G3164),AllocFactorMatrix,(J$4+1),FALSE)*$E3167</f>
        <v>0</v>
      </c>
      <c r="K3164" s="5">
        <f>VLOOKUP(CONCATENATE($F3164," ",$G3164),AllocFactorMatrix,(K$4+1),FALSE)*$E3167</f>
        <v>0</v>
      </c>
      <c r="L3164" s="5">
        <f>VLOOKUP(CONCATENATE($F3164," ",$G3164),AllocFactorMatrix,(L$4+1),FALSE)*$E3167</f>
        <v>0</v>
      </c>
      <c r="M3164" s="5">
        <f>VLOOKUP(CONCATENATE($F3164," ",$G3164),AllocFactorMatrix,(M$4+1),FALSE)*$E3167</f>
        <v>0</v>
      </c>
      <c r="N3164" s="5">
        <f t="shared" si="1573"/>
        <v>0</v>
      </c>
      <c r="O3164" s="5">
        <f>VLOOKUP(CONCATENATE($F3164," ",$G3164),AllocFactorMatrix,(O$4+1),FALSE)*$E3167</f>
        <v>0</v>
      </c>
      <c r="P3164" s="5">
        <f>VLOOKUP(CONCATENATE($F3164," ",$G3164),AllocFactorMatrix,(P$4+1),FALSE)*$E3167</f>
        <v>0</v>
      </c>
      <c r="Q3164" s="5">
        <f>VLOOKUP(CONCATENATE($F3164," ",$G3164),AllocFactorMatrix,(Q$4+1),FALSE)*$E3167</f>
        <v>0</v>
      </c>
      <c r="R3164" s="5">
        <f>VLOOKUP(CONCATENATE($F3164," ",$G3164),AllocFactorMatrix,(R$4+1),FALSE)*$E3167</f>
        <v>0</v>
      </c>
      <c r="S3164" s="5">
        <f t="shared" si="1576"/>
        <v>0</v>
      </c>
      <c r="T3164" s="5">
        <f>VLOOKUP(CONCATENATE($F3164," ",$G3164),AllocFactorMatrix,(T$4+1),FALSE)*$E3167</f>
        <v>0</v>
      </c>
      <c r="U3164" s="5">
        <f>VLOOKUP(CONCATENATE($F3164," ",$G3164),AllocFactorMatrix,(U$4+1),FALSE)*$E3167</f>
        <v>0</v>
      </c>
      <c r="V3164" s="5">
        <f>VLOOKUP(CONCATENATE($F3164," ",$G3164),AllocFactorMatrix,(V$4+1),FALSE)*$E3167</f>
        <v>0</v>
      </c>
      <c r="W3164" s="5">
        <f>VLOOKUP(CONCATENATE($F3164," ",$G3164),AllocFactorMatrix,(W$4+1),FALSE)*$E3167</f>
        <v>0</v>
      </c>
      <c r="X3164" s="5">
        <f t="shared" si="1578"/>
        <v>0</v>
      </c>
      <c r="Y3164" s="5">
        <f>VLOOKUP(CONCATENATE($F3164," ",$G3164),AllocFactorMatrix,(Y$4+1),FALSE)*$E3167</f>
        <v>0</v>
      </c>
      <c r="Z3164" s="5">
        <f>VLOOKUP(CONCATENATE($F3164," ",$G3164),AllocFactorMatrix,(Z$4+1),FALSE)*$E3167</f>
        <v>0</v>
      </c>
      <c r="AA3164" s="5">
        <f t="shared" si="1577"/>
        <v>0</v>
      </c>
      <c r="AB3164" s="5">
        <f>VLOOKUP(CONCATENATE($F3164," ",$G3164),AllocFactorMatrix,(AB$4+1),FALSE)*$E3167</f>
        <v>0</v>
      </c>
      <c r="AC3164" s="5">
        <f>VLOOKUP(CONCATENATE($F3164," ",$G3164),AllocFactorMatrix,(AC$4+1),FALSE)*$E3167</f>
        <v>0</v>
      </c>
      <c r="AD3164" s="5">
        <f>VLOOKUP(CONCATENATE($F3164," ",$G3164),AllocFactorMatrix,(AD$4+1),FALSE)*$E3167</f>
        <v>0</v>
      </c>
    </row>
    <row r="3165" spans="4:30" hidden="1" outlineLevel="1">
      <c r="D3165" s="7"/>
      <c r="E3165" s="51"/>
      <c r="F3165" s="52" t="str">
        <f>F3167</f>
        <v>PROD_ENERGY</v>
      </c>
      <c r="G3165" s="55" t="str">
        <f>$G$13</f>
        <v>ENERGY</v>
      </c>
      <c r="H3165" s="4">
        <f t="shared" si="1572"/>
        <v>1569521.9999999998</v>
      </c>
      <c r="I3165" s="5">
        <f>VLOOKUP(CONCATENATE($F3165," ",$G3165),AllocFactorMatrix,(I$4+1),FALSE)*$E3167</f>
        <v>588927.17077705567</v>
      </c>
      <c r="J3165" s="5">
        <f>VLOOKUP(CONCATENATE($F3165," ",$G3165),AllocFactorMatrix,(J$4+1),FALSE)*$E3167</f>
        <v>38166.286192841821</v>
      </c>
      <c r="K3165" s="5">
        <f>VLOOKUP(CONCATENATE($F3165," ",$G3165),AllocFactorMatrix,(K$4+1),FALSE)*$E3167</f>
        <v>128052.02754480446</v>
      </c>
      <c r="L3165" s="5">
        <f>VLOOKUP(CONCATENATE($F3165," ",$G3165),AllocFactorMatrix,(L$4+1),FALSE)*$E3167</f>
        <v>4069.7841433648064</v>
      </c>
      <c r="M3165" s="5">
        <f>VLOOKUP(CONCATENATE($F3165," ",$G3165),AllocFactorMatrix,(M$4+1),FALSE)*$E3167</f>
        <v>375.18652138707552</v>
      </c>
      <c r="N3165" s="5">
        <f t="shared" si="1573"/>
        <v>132496.99820955633</v>
      </c>
      <c r="O3165" s="5">
        <f>VLOOKUP(CONCATENATE($F3165," ",$G3165),AllocFactorMatrix,(O$4+1),FALSE)*$E3167</f>
        <v>116746.82025568064</v>
      </c>
      <c r="P3165" s="5">
        <f>VLOOKUP(CONCATENATE($F3165," ",$G3165),AllocFactorMatrix,(P$4+1),FALSE)*$E3167</f>
        <v>21642.614072102144</v>
      </c>
      <c r="Q3165" s="5">
        <f>VLOOKUP(CONCATENATE($F3165," ",$G3165),AllocFactorMatrix,(Q$4+1),FALSE)*$E3167</f>
        <v>9833.8498715959613</v>
      </c>
      <c r="R3165" s="5">
        <f>VLOOKUP(CONCATENATE($F3165," ",$G3165),AllocFactorMatrix,(R$4+1),FALSE)*$E3167</f>
        <v>455.64295889817163</v>
      </c>
      <c r="S3165" s="5">
        <f t="shared" si="1576"/>
        <v>148678.92715827693</v>
      </c>
      <c r="T3165" s="5">
        <f>VLOOKUP(CONCATENATE($F3165," ",$G3165),AllocFactorMatrix,(T$4+1),FALSE)*$E3167</f>
        <v>4473.9593869793098</v>
      </c>
      <c r="U3165" s="5">
        <f>VLOOKUP(CONCATENATE($F3165," ",$G3165),AllocFactorMatrix,(U$4+1),FALSE)*$E3167</f>
        <v>78556.024488010051</v>
      </c>
      <c r="V3165" s="5">
        <f>VLOOKUP(CONCATENATE($F3165," ",$G3165),AllocFactorMatrix,(V$4+1),FALSE)*$E3167</f>
        <v>446008.49224186846</v>
      </c>
      <c r="W3165" s="5">
        <f>VLOOKUP(CONCATENATE($F3165," ",$G3165),AllocFactorMatrix,(W$4+1),FALSE)*$E3167</f>
        <v>84618.249656614877</v>
      </c>
      <c r="X3165" s="5">
        <f t="shared" si="1578"/>
        <v>613656.72577347269</v>
      </c>
      <c r="Y3165" s="5">
        <f>VLOOKUP(CONCATENATE($F3165," ",$G3165),AllocFactorMatrix,(Y$4+1),FALSE)*$E3167</f>
        <v>31630.232761489158</v>
      </c>
      <c r="Z3165" s="5">
        <f>VLOOKUP(CONCATENATE($F3165," ",$G3165),AllocFactorMatrix,(Z$4+1),FALSE)*$E3167</f>
        <v>514.8897658798096</v>
      </c>
      <c r="AA3165" s="5">
        <f t="shared" si="1577"/>
        <v>32145.122527368967</v>
      </c>
      <c r="AB3165" s="5">
        <f>VLOOKUP(CONCATENATE($F3165," ",$G3165),AllocFactorMatrix,(AB$4+1),FALSE)*$E3167</f>
        <v>574.31811590776942</v>
      </c>
      <c r="AC3165" s="5">
        <f>VLOOKUP(CONCATENATE($F3165," ",$G3165),AllocFactorMatrix,(AC$4+1),FALSE)*$E3167</f>
        <v>12418.860197880238</v>
      </c>
      <c r="AD3165" s="5">
        <f>VLOOKUP(CONCATENATE($F3165," ",$G3165),AllocFactorMatrix,(AD$4+1),FALSE)*$E3167</f>
        <v>2457.5910476393101</v>
      </c>
    </row>
    <row r="3166" spans="4:30" hidden="1" outlineLevel="1">
      <c r="D3166" s="7"/>
      <c r="E3166" s="51"/>
      <c r="F3166" s="52" t="str">
        <f>F3167</f>
        <v>PROD_ENERGY</v>
      </c>
      <c r="G3166" s="55" t="str">
        <f>$G$14</f>
        <v>CUSTOMER</v>
      </c>
      <c r="H3166" s="4">
        <f t="shared" si="1572"/>
        <v>0</v>
      </c>
      <c r="I3166" s="5">
        <f>VLOOKUP(CONCATENATE($F3166," ",$G3166),AllocFactorMatrix,(I$4+1),FALSE)*$E3167</f>
        <v>0</v>
      </c>
      <c r="J3166" s="5">
        <f>VLOOKUP(CONCATENATE($F3166," ",$G3166),AllocFactorMatrix,(J$4+1),FALSE)*$E3167</f>
        <v>0</v>
      </c>
      <c r="K3166" s="5">
        <f>VLOOKUP(CONCATENATE($F3166," ",$G3166),AllocFactorMatrix,(K$4+1),FALSE)*$E3167</f>
        <v>0</v>
      </c>
      <c r="L3166" s="5">
        <f>VLOOKUP(CONCATENATE($F3166," ",$G3166),AllocFactorMatrix,(L$4+1),FALSE)*$E3167</f>
        <v>0</v>
      </c>
      <c r="M3166" s="5">
        <f>VLOOKUP(CONCATENATE($F3166," ",$G3166),AllocFactorMatrix,(M$4+1),FALSE)*$E3167</f>
        <v>0</v>
      </c>
      <c r="N3166" s="5">
        <f t="shared" si="1573"/>
        <v>0</v>
      </c>
      <c r="O3166" s="5">
        <f>VLOOKUP(CONCATENATE($F3166," ",$G3166),AllocFactorMatrix,(O$4+1),FALSE)*$E3167</f>
        <v>0</v>
      </c>
      <c r="P3166" s="5">
        <f>VLOOKUP(CONCATENATE($F3166," ",$G3166),AllocFactorMatrix,(P$4+1),FALSE)*$E3167</f>
        <v>0</v>
      </c>
      <c r="Q3166" s="5">
        <f>VLOOKUP(CONCATENATE($F3166," ",$G3166),AllocFactorMatrix,(Q$4+1),FALSE)*$E3167</f>
        <v>0</v>
      </c>
      <c r="R3166" s="5">
        <f>VLOOKUP(CONCATENATE($F3166," ",$G3166),AllocFactorMatrix,(R$4+1),FALSE)*$E3167</f>
        <v>0</v>
      </c>
      <c r="S3166" s="5">
        <f t="shared" si="1576"/>
        <v>0</v>
      </c>
      <c r="T3166" s="5">
        <f>VLOOKUP(CONCATENATE($F3166," ",$G3166),AllocFactorMatrix,(T$4+1),FALSE)*$E3167</f>
        <v>0</v>
      </c>
      <c r="U3166" s="5">
        <f>VLOOKUP(CONCATENATE($F3166," ",$G3166),AllocFactorMatrix,(U$4+1),FALSE)*$E3167</f>
        <v>0</v>
      </c>
      <c r="V3166" s="5">
        <f>VLOOKUP(CONCATENATE($F3166," ",$G3166),AllocFactorMatrix,(V$4+1),FALSE)*$E3167</f>
        <v>0</v>
      </c>
      <c r="W3166" s="5">
        <f>VLOOKUP(CONCATENATE($F3166," ",$G3166),AllocFactorMatrix,(W$4+1),FALSE)*$E3167</f>
        <v>0</v>
      </c>
      <c r="X3166" s="5">
        <f t="shared" si="1578"/>
        <v>0</v>
      </c>
      <c r="Y3166" s="5">
        <f>VLOOKUP(CONCATENATE($F3166," ",$G3166),AllocFactorMatrix,(Y$4+1),FALSE)*$E3167</f>
        <v>0</v>
      </c>
      <c r="Z3166" s="5">
        <f>VLOOKUP(CONCATENATE($F3166," ",$G3166),AllocFactorMatrix,(Z$4+1),FALSE)*$E3167</f>
        <v>0</v>
      </c>
      <c r="AA3166" s="5">
        <f t="shared" si="1577"/>
        <v>0</v>
      </c>
      <c r="AB3166" s="5">
        <f>VLOOKUP(CONCATENATE($F3166," ",$G3166),AllocFactorMatrix,(AB$4+1),FALSE)*$E3167</f>
        <v>0</v>
      </c>
      <c r="AC3166" s="5">
        <f>VLOOKUP(CONCATENATE($F3166," ",$G3166),AllocFactorMatrix,(AC$4+1),FALSE)*$E3167</f>
        <v>0</v>
      </c>
      <c r="AD3166" s="5">
        <f>VLOOKUP(CONCATENATE($F3166," ",$G3166),AllocFactorMatrix,(AD$4+1),FALSE)*$E3167</f>
        <v>0</v>
      </c>
    </row>
    <row r="3167" spans="4:30" collapsed="1">
      <c r="D3167" s="7" t="s">
        <v>257</v>
      </c>
      <c r="E3167" s="40">
        <v>1569522</v>
      </c>
      <c r="F3167" s="10" t="s">
        <v>32</v>
      </c>
      <c r="G3167" s="55" t="str">
        <f>$G$15</f>
        <v>TOTAL</v>
      </c>
      <c r="H3167" s="4">
        <f t="shared" si="1572"/>
        <v>1569521.9999999998</v>
      </c>
      <c r="I3167" s="5">
        <f>VLOOKUP(CONCATENATE($F3167," ",$G3167),AllocFactorMatrix,(I$4+1),FALSE)*$E3167</f>
        <v>588927.17077705567</v>
      </c>
      <c r="J3167" s="5">
        <f>VLOOKUP(CONCATENATE($F3167," ",$G3167),AllocFactorMatrix,(J$4+1),FALSE)*$E3167</f>
        <v>38166.286192841821</v>
      </c>
      <c r="K3167" s="5">
        <f>VLOOKUP(CONCATENATE($F3167," ",$G3167),AllocFactorMatrix,(K$4+1),FALSE)*$E3167</f>
        <v>128052.02754480446</v>
      </c>
      <c r="L3167" s="5">
        <f>VLOOKUP(CONCATENATE($F3167," ",$G3167),AllocFactorMatrix,(L$4+1),FALSE)*$E3167</f>
        <v>4069.7841433648064</v>
      </c>
      <c r="M3167" s="5">
        <f>VLOOKUP(CONCATENATE($F3167," ",$G3167),AllocFactorMatrix,(M$4+1),FALSE)*$E3167</f>
        <v>375.18652138707552</v>
      </c>
      <c r="N3167" s="5">
        <f t="shared" si="1573"/>
        <v>132496.99820955633</v>
      </c>
      <c r="O3167" s="5">
        <f>VLOOKUP(CONCATENATE($F3167," ",$G3167),AllocFactorMatrix,(O$4+1),FALSE)*$E3167</f>
        <v>116746.82025568064</v>
      </c>
      <c r="P3167" s="5">
        <f>VLOOKUP(CONCATENATE($F3167," ",$G3167),AllocFactorMatrix,(P$4+1),FALSE)*$E3167</f>
        <v>21642.614072102144</v>
      </c>
      <c r="Q3167" s="5">
        <f>VLOOKUP(CONCATENATE($F3167," ",$G3167),AllocFactorMatrix,(Q$4+1),FALSE)*$E3167</f>
        <v>9833.8498715959613</v>
      </c>
      <c r="R3167" s="5">
        <f>VLOOKUP(CONCATENATE($F3167," ",$G3167),AllocFactorMatrix,(R$4+1),FALSE)*$E3167</f>
        <v>455.64295889817163</v>
      </c>
      <c r="S3167" s="5">
        <f t="shared" si="1576"/>
        <v>148678.92715827693</v>
      </c>
      <c r="T3167" s="5">
        <f>VLOOKUP(CONCATENATE($F3167," ",$G3167),AllocFactorMatrix,(T$4+1),FALSE)*$E3167</f>
        <v>4473.9593869793098</v>
      </c>
      <c r="U3167" s="5">
        <f>VLOOKUP(CONCATENATE($F3167," ",$G3167),AllocFactorMatrix,(U$4+1),FALSE)*$E3167</f>
        <v>78556.024488010051</v>
      </c>
      <c r="V3167" s="5">
        <f>VLOOKUP(CONCATENATE($F3167," ",$G3167),AllocFactorMatrix,(V$4+1),FALSE)*$E3167</f>
        <v>446008.49224186846</v>
      </c>
      <c r="W3167" s="5">
        <f>VLOOKUP(CONCATENATE($F3167," ",$G3167),AllocFactorMatrix,(W$4+1),FALSE)*$E3167</f>
        <v>84618.249656614877</v>
      </c>
      <c r="X3167" s="5">
        <f t="shared" si="1578"/>
        <v>613656.72577347269</v>
      </c>
      <c r="Y3167" s="5">
        <f>VLOOKUP(CONCATENATE($F3167," ",$G3167),AllocFactorMatrix,(Y$4+1),FALSE)*$E3167</f>
        <v>31630.232761489158</v>
      </c>
      <c r="Z3167" s="5">
        <f>VLOOKUP(CONCATENATE($F3167," ",$G3167),AllocFactorMatrix,(Z$4+1),FALSE)*$E3167</f>
        <v>514.8897658798096</v>
      </c>
      <c r="AA3167" s="5">
        <f t="shared" si="1577"/>
        <v>32145.122527368967</v>
      </c>
      <c r="AB3167" s="5">
        <f>VLOOKUP(CONCATENATE($F3167," ",$G3167),AllocFactorMatrix,(AB$4+1),FALSE)*$E3167</f>
        <v>574.31811590776942</v>
      </c>
      <c r="AC3167" s="5">
        <f>VLOOKUP(CONCATENATE($F3167," ",$G3167),AllocFactorMatrix,(AC$4+1),FALSE)*$E3167</f>
        <v>12418.860197880238</v>
      </c>
      <c r="AD3167" s="5">
        <f>VLOOKUP(CONCATENATE($F3167," ",$G3167),AllocFactorMatrix,(AD$4+1),FALSE)*$E3167</f>
        <v>2457.5910476393101</v>
      </c>
    </row>
    <row r="3168" spans="4:30" hidden="1" outlineLevel="1">
      <c r="D3168" s="7"/>
      <c r="E3168" s="51"/>
      <c r="F3168" s="52" t="str">
        <f>F3175</f>
        <v>PROD_ENERGY</v>
      </c>
      <c r="G3168" s="55" t="str">
        <f>$G$8</f>
        <v>PRODUCTION</v>
      </c>
      <c r="H3168" s="4">
        <f t="shared" si="1562"/>
        <v>0</v>
      </c>
      <c r="I3168" s="5">
        <f>VLOOKUP(CONCATENATE($F3168," ",$G3168),AllocFactorMatrix,(I$4+1),FALSE)*$E3175</f>
        <v>0</v>
      </c>
      <c r="J3168" s="5">
        <f>VLOOKUP(CONCATENATE($F3168," ",$G3168),AllocFactorMatrix,(J$4+1),FALSE)*$E3175</f>
        <v>0</v>
      </c>
      <c r="K3168" s="5">
        <f>VLOOKUP(CONCATENATE($F3168," ",$G3168),AllocFactorMatrix,(K$4+1),FALSE)*$E3175</f>
        <v>0</v>
      </c>
      <c r="L3168" s="5">
        <f>VLOOKUP(CONCATENATE($F3168," ",$G3168),AllocFactorMatrix,(L$4+1),FALSE)*$E3175</f>
        <v>0</v>
      </c>
      <c r="M3168" s="5">
        <f>VLOOKUP(CONCATENATE($F3168," ",$G3168),AllocFactorMatrix,(M$4+1),FALSE)*$E3175</f>
        <v>0</v>
      </c>
      <c r="N3168" s="5">
        <f t="shared" si="1563"/>
        <v>0</v>
      </c>
      <c r="O3168" s="5">
        <f>VLOOKUP(CONCATENATE($F3168," ",$G3168),AllocFactorMatrix,(O$4+1),FALSE)*$E3175</f>
        <v>0</v>
      </c>
      <c r="P3168" s="5">
        <f>VLOOKUP(CONCATENATE($F3168," ",$G3168),AllocFactorMatrix,(P$4+1),FALSE)*$E3175</f>
        <v>0</v>
      </c>
      <c r="Q3168" s="5">
        <f>VLOOKUP(CONCATENATE($F3168," ",$G3168),AllocFactorMatrix,(Q$4+1),FALSE)*$E3175</f>
        <v>0</v>
      </c>
      <c r="R3168" s="5">
        <f>VLOOKUP(CONCATENATE($F3168," ",$G3168),AllocFactorMatrix,(R$4+1),FALSE)*$E3175</f>
        <v>0</v>
      </c>
      <c r="S3168" s="5">
        <f t="shared" si="1565"/>
        <v>0</v>
      </c>
      <c r="T3168" s="5">
        <f>VLOOKUP(CONCATENATE($F3168," ",$G3168),AllocFactorMatrix,(T$4+1),FALSE)*$E3175</f>
        <v>0</v>
      </c>
      <c r="U3168" s="5">
        <f>VLOOKUP(CONCATENATE($F3168," ",$G3168),AllocFactorMatrix,(U$4+1),FALSE)*$E3175</f>
        <v>0</v>
      </c>
      <c r="V3168" s="5">
        <f>VLOOKUP(CONCATENATE($F3168," ",$G3168),AllocFactorMatrix,(V$4+1),FALSE)*$E3175</f>
        <v>0</v>
      </c>
      <c r="W3168" s="5">
        <f>VLOOKUP(CONCATENATE($F3168," ",$G3168),AllocFactorMatrix,(W$4+1),FALSE)*$E3175</f>
        <v>0</v>
      </c>
      <c r="X3168" s="5">
        <f>SUBTOTAL(9,T3168:W3168)</f>
        <v>0</v>
      </c>
      <c r="Y3168" s="5">
        <f>VLOOKUP(CONCATENATE($F3168," ",$G3168),AllocFactorMatrix,(Y$4+1),FALSE)*$E3175</f>
        <v>0</v>
      </c>
      <c r="Z3168" s="5">
        <f>VLOOKUP(CONCATENATE($F3168," ",$G3168),AllocFactorMatrix,(Z$4+1),FALSE)*$E3175</f>
        <v>0</v>
      </c>
      <c r="AA3168" s="5">
        <f t="shared" si="1574"/>
        <v>0</v>
      </c>
      <c r="AB3168" s="5">
        <f>VLOOKUP(CONCATENATE($F3168," ",$G3168),AllocFactorMatrix,(AB$4+1),FALSE)*$E3175</f>
        <v>0</v>
      </c>
      <c r="AC3168" s="5">
        <f>VLOOKUP(CONCATENATE($F3168," ",$G3168),AllocFactorMatrix,(AC$4+1),FALSE)*$E3175</f>
        <v>0</v>
      </c>
      <c r="AD3168" s="5">
        <f>VLOOKUP(CONCATENATE($F3168," ",$G3168),AllocFactorMatrix,(AD$4+1),FALSE)*$E3175</f>
        <v>0</v>
      </c>
    </row>
    <row r="3169" spans="4:30" hidden="1" outlineLevel="1">
      <c r="D3169" s="7"/>
      <c r="E3169" s="51"/>
      <c r="F3169" s="52" t="str">
        <f>F3175</f>
        <v>PROD_ENERGY</v>
      </c>
      <c r="G3169" s="55" t="str">
        <f>$G$9</f>
        <v>BULKTRAN</v>
      </c>
      <c r="H3169" s="4">
        <f t="shared" si="1562"/>
        <v>0</v>
      </c>
      <c r="I3169" s="5">
        <f>VLOOKUP(CONCATENATE($F3169," ",$G3169),AllocFactorMatrix,(I$4+1),FALSE)*$E3175</f>
        <v>0</v>
      </c>
      <c r="J3169" s="5">
        <f>VLOOKUP(CONCATENATE($F3169," ",$G3169),AllocFactorMatrix,(J$4+1),FALSE)*$E3175</f>
        <v>0</v>
      </c>
      <c r="K3169" s="5">
        <f>VLOOKUP(CONCATENATE($F3169," ",$G3169),AllocFactorMatrix,(K$4+1),FALSE)*$E3175</f>
        <v>0</v>
      </c>
      <c r="L3169" s="5">
        <f>VLOOKUP(CONCATENATE($F3169," ",$G3169),AllocFactorMatrix,(L$4+1),FALSE)*$E3175</f>
        <v>0</v>
      </c>
      <c r="M3169" s="5">
        <f>VLOOKUP(CONCATENATE($F3169," ",$G3169),AllocFactorMatrix,(M$4+1),FALSE)*$E3175</f>
        <v>0</v>
      </c>
      <c r="N3169" s="5">
        <f t="shared" si="1563"/>
        <v>0</v>
      </c>
      <c r="O3169" s="5">
        <f>VLOOKUP(CONCATENATE($F3169," ",$G3169),AllocFactorMatrix,(O$4+1),FALSE)*$E3175</f>
        <v>0</v>
      </c>
      <c r="P3169" s="5">
        <f>VLOOKUP(CONCATENATE($F3169," ",$G3169),AllocFactorMatrix,(P$4+1),FALSE)*$E3175</f>
        <v>0</v>
      </c>
      <c r="Q3169" s="5">
        <f>VLOOKUP(CONCATENATE($F3169," ",$G3169),AllocFactorMatrix,(Q$4+1),FALSE)*$E3175</f>
        <v>0</v>
      </c>
      <c r="R3169" s="5">
        <f>VLOOKUP(CONCATENATE($F3169," ",$G3169),AllocFactorMatrix,(R$4+1),FALSE)*$E3175</f>
        <v>0</v>
      </c>
      <c r="S3169" s="5">
        <f t="shared" si="1565"/>
        <v>0</v>
      </c>
      <c r="T3169" s="5">
        <f>VLOOKUP(CONCATENATE($F3169," ",$G3169),AllocFactorMatrix,(T$4+1),FALSE)*$E3175</f>
        <v>0</v>
      </c>
      <c r="U3169" s="5">
        <f>VLOOKUP(CONCATENATE($F3169," ",$G3169),AllocFactorMatrix,(U$4+1),FALSE)*$E3175</f>
        <v>0</v>
      </c>
      <c r="V3169" s="5">
        <f>VLOOKUP(CONCATENATE($F3169," ",$G3169),AllocFactorMatrix,(V$4+1),FALSE)*$E3175</f>
        <v>0</v>
      </c>
      <c r="W3169" s="5">
        <f>VLOOKUP(CONCATENATE($F3169," ",$G3169),AllocFactorMatrix,(W$4+1),FALSE)*$E3175</f>
        <v>0</v>
      </c>
      <c r="X3169" s="5">
        <f t="shared" ref="X3169:X3175" si="1579">SUBTOTAL(9,T3169:W3169)</f>
        <v>0</v>
      </c>
      <c r="Y3169" s="5">
        <f>VLOOKUP(CONCATENATE($F3169," ",$G3169),AllocFactorMatrix,(Y$4+1),FALSE)*$E3175</f>
        <v>0</v>
      </c>
      <c r="Z3169" s="5">
        <f>VLOOKUP(CONCATENATE($F3169," ",$G3169),AllocFactorMatrix,(Z$4+1),FALSE)*$E3175</f>
        <v>0</v>
      </c>
      <c r="AA3169" s="5">
        <f t="shared" si="1574"/>
        <v>0</v>
      </c>
      <c r="AB3169" s="5">
        <f>VLOOKUP(CONCATENATE($F3169," ",$G3169),AllocFactorMatrix,(AB$4+1),FALSE)*$E3175</f>
        <v>0</v>
      </c>
      <c r="AC3169" s="5">
        <f>VLOOKUP(CONCATENATE($F3169," ",$G3169),AllocFactorMatrix,(AC$4+1),FALSE)*$E3175</f>
        <v>0</v>
      </c>
      <c r="AD3169" s="5">
        <f>VLOOKUP(CONCATENATE($F3169," ",$G3169),AllocFactorMatrix,(AD$4+1),FALSE)*$E3175</f>
        <v>0</v>
      </c>
    </row>
    <row r="3170" spans="4:30" hidden="1" outlineLevel="1">
      <c r="D3170" s="7"/>
      <c r="E3170" s="51"/>
      <c r="F3170" s="52" t="str">
        <f>F3175</f>
        <v>PROD_ENERGY</v>
      </c>
      <c r="G3170" s="55" t="str">
        <f>$G$10</f>
        <v>SUBTRAN</v>
      </c>
      <c r="H3170" s="4">
        <f t="shared" si="1562"/>
        <v>0</v>
      </c>
      <c r="I3170" s="5">
        <f>VLOOKUP(CONCATENATE($F3170," ",$G3170),AllocFactorMatrix,(I$4+1),FALSE)*$E3175</f>
        <v>0</v>
      </c>
      <c r="J3170" s="5">
        <f>VLOOKUP(CONCATENATE($F3170," ",$G3170),AllocFactorMatrix,(J$4+1),FALSE)*$E3175</f>
        <v>0</v>
      </c>
      <c r="K3170" s="5">
        <f>VLOOKUP(CONCATENATE($F3170," ",$G3170),AllocFactorMatrix,(K$4+1),FALSE)*$E3175</f>
        <v>0</v>
      </c>
      <c r="L3170" s="5">
        <f>VLOOKUP(CONCATENATE($F3170," ",$G3170),AllocFactorMatrix,(L$4+1),FALSE)*$E3175</f>
        <v>0</v>
      </c>
      <c r="M3170" s="5">
        <f>VLOOKUP(CONCATENATE($F3170," ",$G3170),AllocFactorMatrix,(M$4+1),FALSE)*$E3175</f>
        <v>0</v>
      </c>
      <c r="N3170" s="5">
        <f t="shared" si="1563"/>
        <v>0</v>
      </c>
      <c r="O3170" s="5">
        <f>VLOOKUP(CONCATENATE($F3170," ",$G3170),AllocFactorMatrix,(O$4+1),FALSE)*$E3175</f>
        <v>0</v>
      </c>
      <c r="P3170" s="5">
        <f>VLOOKUP(CONCATENATE($F3170," ",$G3170),AllocFactorMatrix,(P$4+1),FALSE)*$E3175</f>
        <v>0</v>
      </c>
      <c r="Q3170" s="5">
        <f>VLOOKUP(CONCATENATE($F3170," ",$G3170),AllocFactorMatrix,(Q$4+1),FALSE)*$E3175</f>
        <v>0</v>
      </c>
      <c r="R3170" s="5">
        <f>VLOOKUP(CONCATENATE($F3170," ",$G3170),AllocFactorMatrix,(R$4+1),FALSE)*$E3175</f>
        <v>0</v>
      </c>
      <c r="S3170" s="5">
        <f t="shared" si="1565"/>
        <v>0</v>
      </c>
      <c r="T3170" s="5">
        <f>VLOOKUP(CONCATENATE($F3170," ",$G3170),AllocFactorMatrix,(T$4+1),FALSE)*$E3175</f>
        <v>0</v>
      </c>
      <c r="U3170" s="5">
        <f>VLOOKUP(CONCATENATE($F3170," ",$G3170),AllocFactorMatrix,(U$4+1),FALSE)*$E3175</f>
        <v>0</v>
      </c>
      <c r="V3170" s="5">
        <f>VLOOKUP(CONCATENATE($F3170," ",$G3170),AllocFactorMatrix,(V$4+1),FALSE)*$E3175</f>
        <v>0</v>
      </c>
      <c r="W3170" s="5">
        <f>VLOOKUP(CONCATENATE($F3170," ",$G3170),AllocFactorMatrix,(W$4+1),FALSE)*$E3175</f>
        <v>0</v>
      </c>
      <c r="X3170" s="5">
        <f t="shared" si="1579"/>
        <v>0</v>
      </c>
      <c r="Y3170" s="5">
        <f>VLOOKUP(CONCATENATE($F3170," ",$G3170),AllocFactorMatrix,(Y$4+1),FALSE)*$E3175</f>
        <v>0</v>
      </c>
      <c r="Z3170" s="5">
        <f>VLOOKUP(CONCATENATE($F3170," ",$G3170),AllocFactorMatrix,(Z$4+1),FALSE)*$E3175</f>
        <v>0</v>
      </c>
      <c r="AA3170" s="5">
        <f t="shared" si="1574"/>
        <v>0</v>
      </c>
      <c r="AB3170" s="5">
        <f>VLOOKUP(CONCATENATE($F3170," ",$G3170),AllocFactorMatrix,(AB$4+1),FALSE)*$E3175</f>
        <v>0</v>
      </c>
      <c r="AC3170" s="5">
        <f>VLOOKUP(CONCATENATE($F3170," ",$G3170),AllocFactorMatrix,(AC$4+1),FALSE)*$E3175</f>
        <v>0</v>
      </c>
      <c r="AD3170" s="5">
        <f>VLOOKUP(CONCATENATE($F3170," ",$G3170),AllocFactorMatrix,(AD$4+1),FALSE)*$E3175</f>
        <v>0</v>
      </c>
    </row>
    <row r="3171" spans="4:30" hidden="1" outlineLevel="1">
      <c r="D3171" s="7"/>
      <c r="E3171" s="51"/>
      <c r="F3171" s="52" t="str">
        <f>F3175</f>
        <v>PROD_ENERGY</v>
      </c>
      <c r="G3171" s="55" t="str">
        <f>$G$11</f>
        <v>DISTPRI</v>
      </c>
      <c r="H3171" s="4">
        <f t="shared" si="1562"/>
        <v>0</v>
      </c>
      <c r="I3171" s="5">
        <f>VLOOKUP(CONCATENATE($F3171," ",$G3171),AllocFactorMatrix,(I$4+1),FALSE)*$E3175</f>
        <v>0</v>
      </c>
      <c r="J3171" s="5">
        <f>VLOOKUP(CONCATENATE($F3171," ",$G3171),AllocFactorMatrix,(J$4+1),FALSE)*$E3175</f>
        <v>0</v>
      </c>
      <c r="K3171" s="5">
        <f>VLOOKUP(CONCATENATE($F3171," ",$G3171),AllocFactorMatrix,(K$4+1),FALSE)*$E3175</f>
        <v>0</v>
      </c>
      <c r="L3171" s="5">
        <f>VLOOKUP(CONCATENATE($F3171," ",$G3171),AllocFactorMatrix,(L$4+1),FALSE)*$E3175</f>
        <v>0</v>
      </c>
      <c r="M3171" s="5">
        <f>VLOOKUP(CONCATENATE($F3171," ",$G3171),AllocFactorMatrix,(M$4+1),FALSE)*$E3175</f>
        <v>0</v>
      </c>
      <c r="N3171" s="5">
        <f t="shared" si="1563"/>
        <v>0</v>
      </c>
      <c r="O3171" s="5">
        <f>VLOOKUP(CONCATENATE($F3171," ",$G3171),AllocFactorMatrix,(O$4+1),FALSE)*$E3175</f>
        <v>0</v>
      </c>
      <c r="P3171" s="5">
        <f>VLOOKUP(CONCATENATE($F3171," ",$G3171),AllocFactorMatrix,(P$4+1),FALSE)*$E3175</f>
        <v>0</v>
      </c>
      <c r="Q3171" s="5">
        <f>VLOOKUP(CONCATENATE($F3171," ",$G3171),AllocFactorMatrix,(Q$4+1),FALSE)*$E3175</f>
        <v>0</v>
      </c>
      <c r="R3171" s="5">
        <f>VLOOKUP(CONCATENATE($F3171," ",$G3171),AllocFactorMatrix,(R$4+1),FALSE)*$E3175</f>
        <v>0</v>
      </c>
      <c r="S3171" s="5">
        <f t="shared" si="1565"/>
        <v>0</v>
      </c>
      <c r="T3171" s="5">
        <f>VLOOKUP(CONCATENATE($F3171," ",$G3171),AllocFactorMatrix,(T$4+1),FALSE)*$E3175</f>
        <v>0</v>
      </c>
      <c r="U3171" s="5">
        <f>VLOOKUP(CONCATENATE($F3171," ",$G3171),AllocFactorMatrix,(U$4+1),FALSE)*$E3175</f>
        <v>0</v>
      </c>
      <c r="V3171" s="5">
        <f>VLOOKUP(CONCATENATE($F3171," ",$G3171),AllocFactorMatrix,(V$4+1),FALSE)*$E3175</f>
        <v>0</v>
      </c>
      <c r="W3171" s="5">
        <f>VLOOKUP(CONCATENATE($F3171," ",$G3171),AllocFactorMatrix,(W$4+1),FALSE)*$E3175</f>
        <v>0</v>
      </c>
      <c r="X3171" s="5">
        <f t="shared" si="1579"/>
        <v>0</v>
      </c>
      <c r="Y3171" s="5">
        <f>VLOOKUP(CONCATENATE($F3171," ",$G3171),AllocFactorMatrix,(Y$4+1),FALSE)*$E3175</f>
        <v>0</v>
      </c>
      <c r="Z3171" s="5">
        <f>VLOOKUP(CONCATENATE($F3171," ",$G3171),AllocFactorMatrix,(Z$4+1),FALSE)*$E3175</f>
        <v>0</v>
      </c>
      <c r="AA3171" s="5">
        <f t="shared" si="1574"/>
        <v>0</v>
      </c>
      <c r="AB3171" s="5">
        <f>VLOOKUP(CONCATENATE($F3171," ",$G3171),AllocFactorMatrix,(AB$4+1),FALSE)*$E3175</f>
        <v>0</v>
      </c>
      <c r="AC3171" s="5">
        <f>VLOOKUP(CONCATENATE($F3171," ",$G3171),AllocFactorMatrix,(AC$4+1),FALSE)*$E3175</f>
        <v>0</v>
      </c>
      <c r="AD3171" s="5">
        <f>VLOOKUP(CONCATENATE($F3171," ",$G3171),AllocFactorMatrix,(AD$4+1),FALSE)*$E3175</f>
        <v>0</v>
      </c>
    </row>
    <row r="3172" spans="4:30" hidden="1" outlineLevel="1">
      <c r="D3172" s="7"/>
      <c r="E3172" s="51"/>
      <c r="F3172" s="52" t="str">
        <f>F3175</f>
        <v>PROD_ENERGY</v>
      </c>
      <c r="G3172" s="55" t="str">
        <f>$G$12</f>
        <v>DISTSEC</v>
      </c>
      <c r="H3172" s="4">
        <f t="shared" si="1562"/>
        <v>0</v>
      </c>
      <c r="I3172" s="5">
        <f>VLOOKUP(CONCATENATE($F3172," ",$G3172),AllocFactorMatrix,(I$4+1),FALSE)*$E3175</f>
        <v>0</v>
      </c>
      <c r="J3172" s="5">
        <f>VLOOKUP(CONCATENATE($F3172," ",$G3172),AllocFactorMatrix,(J$4+1),FALSE)*$E3175</f>
        <v>0</v>
      </c>
      <c r="K3172" s="5">
        <f>VLOOKUP(CONCATENATE($F3172," ",$G3172),AllocFactorMatrix,(K$4+1),FALSE)*$E3175</f>
        <v>0</v>
      </c>
      <c r="L3172" s="5">
        <f>VLOOKUP(CONCATENATE($F3172," ",$G3172),AllocFactorMatrix,(L$4+1),FALSE)*$E3175</f>
        <v>0</v>
      </c>
      <c r="M3172" s="5">
        <f>VLOOKUP(CONCATENATE($F3172," ",$G3172),AllocFactorMatrix,(M$4+1),FALSE)*$E3175</f>
        <v>0</v>
      </c>
      <c r="N3172" s="5">
        <f t="shared" si="1563"/>
        <v>0</v>
      </c>
      <c r="O3172" s="5">
        <f>VLOOKUP(CONCATENATE($F3172," ",$G3172),AllocFactorMatrix,(O$4+1),FALSE)*$E3175</f>
        <v>0</v>
      </c>
      <c r="P3172" s="5">
        <f>VLOOKUP(CONCATENATE($F3172," ",$G3172),AllocFactorMatrix,(P$4+1),FALSE)*$E3175</f>
        <v>0</v>
      </c>
      <c r="Q3172" s="5">
        <f>VLOOKUP(CONCATENATE($F3172," ",$G3172),AllocFactorMatrix,(Q$4+1),FALSE)*$E3175</f>
        <v>0</v>
      </c>
      <c r="R3172" s="5">
        <f>VLOOKUP(CONCATENATE($F3172," ",$G3172),AllocFactorMatrix,(R$4+1),FALSE)*$E3175</f>
        <v>0</v>
      </c>
      <c r="S3172" s="5">
        <f t="shared" si="1565"/>
        <v>0</v>
      </c>
      <c r="T3172" s="5">
        <f>VLOOKUP(CONCATENATE($F3172," ",$G3172),AllocFactorMatrix,(T$4+1),FALSE)*$E3175</f>
        <v>0</v>
      </c>
      <c r="U3172" s="5">
        <f>VLOOKUP(CONCATENATE($F3172," ",$G3172),AllocFactorMatrix,(U$4+1),FALSE)*$E3175</f>
        <v>0</v>
      </c>
      <c r="V3172" s="5">
        <f>VLOOKUP(CONCATENATE($F3172," ",$G3172),AllocFactorMatrix,(V$4+1),FALSE)*$E3175</f>
        <v>0</v>
      </c>
      <c r="W3172" s="5">
        <f>VLOOKUP(CONCATENATE($F3172," ",$G3172),AllocFactorMatrix,(W$4+1),FALSE)*$E3175</f>
        <v>0</v>
      </c>
      <c r="X3172" s="5">
        <f t="shared" si="1579"/>
        <v>0</v>
      </c>
      <c r="Y3172" s="5">
        <f>VLOOKUP(CONCATENATE($F3172," ",$G3172),AllocFactorMatrix,(Y$4+1),FALSE)*$E3175</f>
        <v>0</v>
      </c>
      <c r="Z3172" s="5">
        <f>VLOOKUP(CONCATENATE($F3172," ",$G3172),AllocFactorMatrix,(Z$4+1),FALSE)*$E3175</f>
        <v>0</v>
      </c>
      <c r="AA3172" s="5">
        <f t="shared" si="1574"/>
        <v>0</v>
      </c>
      <c r="AB3172" s="5">
        <f>VLOOKUP(CONCATENATE($F3172," ",$G3172),AllocFactorMatrix,(AB$4+1),FALSE)*$E3175</f>
        <v>0</v>
      </c>
      <c r="AC3172" s="5">
        <f>VLOOKUP(CONCATENATE($F3172," ",$G3172),AllocFactorMatrix,(AC$4+1),FALSE)*$E3175</f>
        <v>0</v>
      </c>
      <c r="AD3172" s="5">
        <f>VLOOKUP(CONCATENATE($F3172," ",$G3172),AllocFactorMatrix,(AD$4+1),FALSE)*$E3175</f>
        <v>0</v>
      </c>
    </row>
    <row r="3173" spans="4:30" hidden="1" outlineLevel="1">
      <c r="D3173" s="7"/>
      <c r="E3173" s="51"/>
      <c r="F3173" s="52" t="str">
        <f>F3175</f>
        <v>PROD_ENERGY</v>
      </c>
      <c r="G3173" s="55" t="str">
        <f>$G$13</f>
        <v>ENERGY</v>
      </c>
      <c r="H3173" s="4">
        <f t="shared" si="1562"/>
        <v>-262546.99999999994</v>
      </c>
      <c r="I3173" s="5">
        <f>VLOOKUP(CONCATENATE($F3173," ",$G3173),AllocFactorMatrix,(I$4+1),FALSE)*$E3175</f>
        <v>-98514.746468035257</v>
      </c>
      <c r="J3173" s="5">
        <f>VLOOKUP(CONCATENATE($F3173," ",$G3173),AllocFactorMatrix,(J$4+1),FALSE)*$E3175</f>
        <v>-6384.3921531982614</v>
      </c>
      <c r="K3173" s="5">
        <f>VLOOKUP(CONCATENATE($F3173," ",$G3173),AllocFactorMatrix,(K$4+1),FALSE)*$E3175</f>
        <v>-21420.327765909478</v>
      </c>
      <c r="L3173" s="5">
        <f>VLOOKUP(CONCATENATE($F3173," ",$G3173),AllocFactorMatrix,(L$4+1),FALSE)*$E3175</f>
        <v>-680.78664554431214</v>
      </c>
      <c r="M3173" s="5">
        <f>VLOOKUP(CONCATENATE($F3173," ",$G3173),AllocFactorMatrix,(M$4+1),FALSE)*$E3175</f>
        <v>-62.760570180355877</v>
      </c>
      <c r="N3173" s="5">
        <f t="shared" si="1563"/>
        <v>-22163.874981634144</v>
      </c>
      <c r="O3173" s="5">
        <f>VLOOKUP(CONCATENATE($F3173," ",$G3173),AllocFactorMatrix,(O$4+1),FALSE)*$E3175</f>
        <v>-19529.21170755694</v>
      </c>
      <c r="P3173" s="5">
        <f>VLOOKUP(CONCATENATE($F3173," ",$G3173),AllocFactorMatrix,(P$4+1),FALSE)*$E3175</f>
        <v>-3620.3400760156287</v>
      </c>
      <c r="Q3173" s="5">
        <f>VLOOKUP(CONCATENATE($F3173," ",$G3173),AllocFactorMatrix,(Q$4+1),FALSE)*$E3175</f>
        <v>-1644.9898645816402</v>
      </c>
      <c r="R3173" s="5">
        <f>VLOOKUP(CONCATENATE($F3173," ",$G3173),AllocFactorMatrix,(R$4+1),FALSE)*$E3175</f>
        <v>-76.219187708001712</v>
      </c>
      <c r="S3173" s="5">
        <f t="shared" si="1565"/>
        <v>-24870.760835862209</v>
      </c>
      <c r="T3173" s="5">
        <f>VLOOKUP(CONCATENATE($F3173," ",$G3173),AllocFactorMatrix,(T$4+1),FALSE)*$E3175</f>
        <v>-748.39640041570419</v>
      </c>
      <c r="U3173" s="5">
        <f>VLOOKUP(CONCATENATE($F3173," ",$G3173),AllocFactorMatrix,(U$4+1),FALSE)*$E3175</f>
        <v>-13140.719633909926</v>
      </c>
      <c r="V3173" s="5">
        <f>VLOOKUP(CONCATENATE($F3173," ",$G3173),AllocFactorMatrix,(V$4+1),FALSE)*$E3175</f>
        <v>-74607.550332283237</v>
      </c>
      <c r="W3173" s="5">
        <f>VLOOKUP(CONCATENATE($F3173," ",$G3173),AllocFactorMatrix,(W$4+1),FALSE)*$E3175</f>
        <v>-14154.798462586232</v>
      </c>
      <c r="X3173" s="5">
        <f t="shared" si="1579"/>
        <v>-102651.4648291951</v>
      </c>
      <c r="Y3173" s="5">
        <f>VLOOKUP(CONCATENATE($F3173," ",$G3173),AllocFactorMatrix,(Y$4+1),FALSE)*$E3175</f>
        <v>-5291.0521297762589</v>
      </c>
      <c r="Z3173" s="5">
        <f>VLOOKUP(CONCATENATE($F3173," ",$G3173),AllocFactorMatrix,(Z$4+1),FALSE)*$E3175</f>
        <v>-86.129893918305299</v>
      </c>
      <c r="AA3173" s="5">
        <f t="shared" si="1574"/>
        <v>-5377.1820236945641</v>
      </c>
      <c r="AB3173" s="5">
        <f>VLOOKUP(CONCATENATE($F3173," ",$G3173),AllocFactorMatrix,(AB$4+1),FALSE)*$E3175</f>
        <v>-96.070968344016279</v>
      </c>
      <c r="AC3173" s="5">
        <f>VLOOKUP(CONCATENATE($F3173," ",$G3173),AllocFactorMatrix,(AC$4+1),FALSE)*$E3175</f>
        <v>-2077.4060436061823</v>
      </c>
      <c r="AD3173" s="5">
        <f>VLOOKUP(CONCATENATE($F3173," ",$G3173),AllocFactorMatrix,(AD$4+1),FALSE)*$E3175</f>
        <v>-411.10169643022397</v>
      </c>
    </row>
    <row r="3174" spans="4:30" hidden="1" outlineLevel="1">
      <c r="D3174" s="7"/>
      <c r="E3174" s="51"/>
      <c r="F3174" s="52" t="str">
        <f>F3175</f>
        <v>PROD_ENERGY</v>
      </c>
      <c r="G3174" s="55" t="str">
        <f>$G$14</f>
        <v>CUSTOMER</v>
      </c>
      <c r="H3174" s="4">
        <f t="shared" si="1562"/>
        <v>0</v>
      </c>
      <c r="I3174" s="5">
        <f>VLOOKUP(CONCATENATE($F3174," ",$G3174),AllocFactorMatrix,(I$4+1),FALSE)*$E3175</f>
        <v>0</v>
      </c>
      <c r="J3174" s="5">
        <f>VLOOKUP(CONCATENATE($F3174," ",$G3174),AllocFactorMatrix,(J$4+1),FALSE)*$E3175</f>
        <v>0</v>
      </c>
      <c r="K3174" s="5">
        <f>VLOOKUP(CONCATENATE($F3174," ",$G3174),AllocFactorMatrix,(K$4+1),FALSE)*$E3175</f>
        <v>0</v>
      </c>
      <c r="L3174" s="5">
        <f>VLOOKUP(CONCATENATE($F3174," ",$G3174),AllocFactorMatrix,(L$4+1),FALSE)*$E3175</f>
        <v>0</v>
      </c>
      <c r="M3174" s="5">
        <f>VLOOKUP(CONCATENATE($F3174," ",$G3174),AllocFactorMatrix,(M$4+1),FALSE)*$E3175</f>
        <v>0</v>
      </c>
      <c r="N3174" s="5">
        <f t="shared" si="1563"/>
        <v>0</v>
      </c>
      <c r="O3174" s="5">
        <f>VLOOKUP(CONCATENATE($F3174," ",$G3174),AllocFactorMatrix,(O$4+1),FALSE)*$E3175</f>
        <v>0</v>
      </c>
      <c r="P3174" s="5">
        <f>VLOOKUP(CONCATENATE($F3174," ",$G3174),AllocFactorMatrix,(P$4+1),FALSE)*$E3175</f>
        <v>0</v>
      </c>
      <c r="Q3174" s="5">
        <f>VLOOKUP(CONCATENATE($F3174," ",$G3174),AllocFactorMatrix,(Q$4+1),FALSE)*$E3175</f>
        <v>0</v>
      </c>
      <c r="R3174" s="5">
        <f>VLOOKUP(CONCATENATE($F3174," ",$G3174),AllocFactorMatrix,(R$4+1),FALSE)*$E3175</f>
        <v>0</v>
      </c>
      <c r="S3174" s="5">
        <f t="shared" si="1565"/>
        <v>0</v>
      </c>
      <c r="T3174" s="5">
        <f>VLOOKUP(CONCATENATE($F3174," ",$G3174),AllocFactorMatrix,(T$4+1),FALSE)*$E3175</f>
        <v>0</v>
      </c>
      <c r="U3174" s="5">
        <f>VLOOKUP(CONCATENATE($F3174," ",$G3174),AllocFactorMatrix,(U$4+1),FALSE)*$E3175</f>
        <v>0</v>
      </c>
      <c r="V3174" s="5">
        <f>VLOOKUP(CONCATENATE($F3174," ",$G3174),AllocFactorMatrix,(V$4+1),FALSE)*$E3175</f>
        <v>0</v>
      </c>
      <c r="W3174" s="5">
        <f>VLOOKUP(CONCATENATE($F3174," ",$G3174),AllocFactorMatrix,(W$4+1),FALSE)*$E3175</f>
        <v>0</v>
      </c>
      <c r="X3174" s="5">
        <f t="shared" si="1579"/>
        <v>0</v>
      </c>
      <c r="Y3174" s="5">
        <f>VLOOKUP(CONCATENATE($F3174," ",$G3174),AllocFactorMatrix,(Y$4+1),FALSE)*$E3175</f>
        <v>0</v>
      </c>
      <c r="Z3174" s="5">
        <f>VLOOKUP(CONCATENATE($F3174," ",$G3174),AllocFactorMatrix,(Z$4+1),FALSE)*$E3175</f>
        <v>0</v>
      </c>
      <c r="AA3174" s="5">
        <f t="shared" si="1574"/>
        <v>0</v>
      </c>
      <c r="AB3174" s="5">
        <f>VLOOKUP(CONCATENATE($F3174," ",$G3174),AllocFactorMatrix,(AB$4+1),FALSE)*$E3175</f>
        <v>0</v>
      </c>
      <c r="AC3174" s="5">
        <f>VLOOKUP(CONCATENATE($F3174," ",$G3174),AllocFactorMatrix,(AC$4+1),FALSE)*$E3175</f>
        <v>0</v>
      </c>
      <c r="AD3174" s="5">
        <f>VLOOKUP(CONCATENATE($F3174," ",$G3174),AllocFactorMatrix,(AD$4+1),FALSE)*$E3175</f>
        <v>0</v>
      </c>
    </row>
    <row r="3175" spans="4:30" collapsed="1">
      <c r="D3175" s="7" t="s">
        <v>258</v>
      </c>
      <c r="E3175" s="40">
        <v>-262547</v>
      </c>
      <c r="F3175" s="10" t="s">
        <v>32</v>
      </c>
      <c r="G3175" s="55" t="str">
        <f>$G$15</f>
        <v>TOTAL</v>
      </c>
      <c r="H3175" s="4">
        <f t="shared" si="1562"/>
        <v>-262546.99999999994</v>
      </c>
      <c r="I3175" s="5">
        <f>VLOOKUP(CONCATENATE($F3175," ",$G3175),AllocFactorMatrix,(I$4+1),FALSE)*$E3175</f>
        <v>-98514.746468035257</v>
      </c>
      <c r="J3175" s="5">
        <f>VLOOKUP(CONCATENATE($F3175," ",$G3175),AllocFactorMatrix,(J$4+1),FALSE)*$E3175</f>
        <v>-6384.3921531982614</v>
      </c>
      <c r="K3175" s="5">
        <f>VLOOKUP(CONCATENATE($F3175," ",$G3175),AllocFactorMatrix,(K$4+1),FALSE)*$E3175</f>
        <v>-21420.327765909478</v>
      </c>
      <c r="L3175" s="5">
        <f>VLOOKUP(CONCATENATE($F3175," ",$G3175),AllocFactorMatrix,(L$4+1),FALSE)*$E3175</f>
        <v>-680.78664554431214</v>
      </c>
      <c r="M3175" s="5">
        <f>VLOOKUP(CONCATENATE($F3175," ",$G3175),AllocFactorMatrix,(M$4+1),FALSE)*$E3175</f>
        <v>-62.760570180355877</v>
      </c>
      <c r="N3175" s="5">
        <f t="shared" si="1563"/>
        <v>-22163.874981634144</v>
      </c>
      <c r="O3175" s="5">
        <f>VLOOKUP(CONCATENATE($F3175," ",$G3175),AllocFactorMatrix,(O$4+1),FALSE)*$E3175</f>
        <v>-19529.21170755694</v>
      </c>
      <c r="P3175" s="5">
        <f>VLOOKUP(CONCATENATE($F3175," ",$G3175),AllocFactorMatrix,(P$4+1),FALSE)*$E3175</f>
        <v>-3620.3400760156287</v>
      </c>
      <c r="Q3175" s="5">
        <f>VLOOKUP(CONCATENATE($F3175," ",$G3175),AllocFactorMatrix,(Q$4+1),FALSE)*$E3175</f>
        <v>-1644.9898645816402</v>
      </c>
      <c r="R3175" s="5">
        <f>VLOOKUP(CONCATENATE($F3175," ",$G3175),AllocFactorMatrix,(R$4+1),FALSE)*$E3175</f>
        <v>-76.219187708001712</v>
      </c>
      <c r="S3175" s="5">
        <f t="shared" si="1565"/>
        <v>-24870.760835862209</v>
      </c>
      <c r="T3175" s="5">
        <f>VLOOKUP(CONCATENATE($F3175," ",$G3175),AllocFactorMatrix,(T$4+1),FALSE)*$E3175</f>
        <v>-748.39640041570419</v>
      </c>
      <c r="U3175" s="5">
        <f>VLOOKUP(CONCATENATE($F3175," ",$G3175),AllocFactorMatrix,(U$4+1),FALSE)*$E3175</f>
        <v>-13140.719633909926</v>
      </c>
      <c r="V3175" s="5">
        <f>VLOOKUP(CONCATENATE($F3175," ",$G3175),AllocFactorMatrix,(V$4+1),FALSE)*$E3175</f>
        <v>-74607.550332283237</v>
      </c>
      <c r="W3175" s="5">
        <f>VLOOKUP(CONCATENATE($F3175," ",$G3175),AllocFactorMatrix,(W$4+1),FALSE)*$E3175</f>
        <v>-14154.798462586232</v>
      </c>
      <c r="X3175" s="5">
        <f t="shared" si="1579"/>
        <v>-102651.4648291951</v>
      </c>
      <c r="Y3175" s="5">
        <f>VLOOKUP(CONCATENATE($F3175," ",$G3175),AllocFactorMatrix,(Y$4+1),FALSE)*$E3175</f>
        <v>-5291.0521297762589</v>
      </c>
      <c r="Z3175" s="5">
        <f>VLOOKUP(CONCATENATE($F3175," ",$G3175),AllocFactorMatrix,(Z$4+1),FALSE)*$E3175</f>
        <v>-86.129893918305299</v>
      </c>
      <c r="AA3175" s="5">
        <f t="shared" si="1574"/>
        <v>-5377.1820236945641</v>
      </c>
      <c r="AB3175" s="5">
        <f>VLOOKUP(CONCATENATE($F3175," ",$G3175),AllocFactorMatrix,(AB$4+1),FALSE)*$E3175</f>
        <v>-96.070968344016279</v>
      </c>
      <c r="AC3175" s="5">
        <f>VLOOKUP(CONCATENATE($F3175," ",$G3175),AllocFactorMatrix,(AC$4+1),FALSE)*$E3175</f>
        <v>-2077.4060436061823</v>
      </c>
      <c r="AD3175" s="5">
        <f>VLOOKUP(CONCATENATE($F3175," ",$G3175),AllocFactorMatrix,(AD$4+1),FALSE)*$E3175</f>
        <v>-411.10169643022397</v>
      </c>
    </row>
    <row r="3176" spans="4:30" hidden="1" outlineLevel="1">
      <c r="D3176" s="7"/>
      <c r="E3176" s="51"/>
      <c r="F3176" s="52" t="str">
        <f>F3183</f>
        <v>PROD_ENERGY</v>
      </c>
      <c r="G3176" s="55" t="str">
        <f>$G$8</f>
        <v>PRODUCTION</v>
      </c>
      <c r="H3176" s="4">
        <f t="shared" ref="H3176:H3215" si="1580">SUBTOTAL(9,I3176:AD3176)</f>
        <v>0</v>
      </c>
      <c r="I3176" s="5">
        <f>VLOOKUP(CONCATENATE($F3176," ",$G3176),AllocFactorMatrix,(I$4+1),FALSE)*$E3183</f>
        <v>0</v>
      </c>
      <c r="J3176" s="5">
        <f>VLOOKUP(CONCATENATE($F3176," ",$G3176),AllocFactorMatrix,(J$4+1),FALSE)*$E3183</f>
        <v>0</v>
      </c>
      <c r="K3176" s="5">
        <f>VLOOKUP(CONCATENATE($F3176," ",$G3176),AllocFactorMatrix,(K$4+1),FALSE)*$E3183</f>
        <v>0</v>
      </c>
      <c r="L3176" s="5">
        <f>VLOOKUP(CONCATENATE($F3176," ",$G3176),AllocFactorMatrix,(L$4+1),FALSE)*$E3183</f>
        <v>0</v>
      </c>
      <c r="M3176" s="5">
        <f>VLOOKUP(CONCATENATE($F3176," ",$G3176),AllocFactorMatrix,(M$4+1),FALSE)*$E3183</f>
        <v>0</v>
      </c>
      <c r="N3176" s="5">
        <f t="shared" si="1563"/>
        <v>0</v>
      </c>
      <c r="O3176" s="5">
        <f>VLOOKUP(CONCATENATE($F3176," ",$G3176),AllocFactorMatrix,(O$4+1),FALSE)*$E3183</f>
        <v>0</v>
      </c>
      <c r="P3176" s="5">
        <f>VLOOKUP(CONCATENATE($F3176," ",$G3176),AllocFactorMatrix,(P$4+1),FALSE)*$E3183</f>
        <v>0</v>
      </c>
      <c r="Q3176" s="5">
        <f>VLOOKUP(CONCATENATE($F3176," ",$G3176),AllocFactorMatrix,(Q$4+1),FALSE)*$E3183</f>
        <v>0</v>
      </c>
      <c r="R3176" s="5">
        <f>VLOOKUP(CONCATENATE($F3176," ",$G3176),AllocFactorMatrix,(R$4+1),FALSE)*$E3183</f>
        <v>0</v>
      </c>
      <c r="S3176" s="5">
        <f t="shared" si="1565"/>
        <v>0</v>
      </c>
      <c r="T3176" s="5">
        <f>VLOOKUP(CONCATENATE($F3176," ",$G3176),AllocFactorMatrix,(T$4+1),FALSE)*$E3183</f>
        <v>0</v>
      </c>
      <c r="U3176" s="5">
        <f>VLOOKUP(CONCATENATE($F3176," ",$G3176),AllocFactorMatrix,(U$4+1),FALSE)*$E3183</f>
        <v>0</v>
      </c>
      <c r="V3176" s="5">
        <f>VLOOKUP(CONCATENATE($F3176," ",$G3176),AllocFactorMatrix,(V$4+1),FALSE)*$E3183</f>
        <v>0</v>
      </c>
      <c r="W3176" s="5">
        <f>VLOOKUP(CONCATENATE($F3176," ",$G3176),AllocFactorMatrix,(W$4+1),FALSE)*$E3183</f>
        <v>0</v>
      </c>
      <c r="X3176" s="5">
        <f>SUBTOTAL(9,T3176:W3176)</f>
        <v>0</v>
      </c>
      <c r="Y3176" s="5">
        <f>VLOOKUP(CONCATENATE($F3176," ",$G3176),AllocFactorMatrix,(Y$4+1),FALSE)*$E3183</f>
        <v>0</v>
      </c>
      <c r="Z3176" s="5">
        <f>VLOOKUP(CONCATENATE($F3176," ",$G3176),AllocFactorMatrix,(Z$4+1),FALSE)*$E3183</f>
        <v>0</v>
      </c>
      <c r="AA3176" s="5">
        <f t="shared" si="1574"/>
        <v>0</v>
      </c>
      <c r="AB3176" s="5">
        <f>VLOOKUP(CONCATENATE($F3176," ",$G3176),AllocFactorMatrix,(AB$4+1),FALSE)*$E3183</f>
        <v>0</v>
      </c>
      <c r="AC3176" s="5">
        <f>VLOOKUP(CONCATENATE($F3176," ",$G3176),AllocFactorMatrix,(AC$4+1),FALSE)*$E3183</f>
        <v>0</v>
      </c>
      <c r="AD3176" s="5">
        <f>VLOOKUP(CONCATENATE($F3176," ",$G3176),AllocFactorMatrix,(AD$4+1),FALSE)*$E3183</f>
        <v>0</v>
      </c>
    </row>
    <row r="3177" spans="4:30" hidden="1" outlineLevel="1">
      <c r="D3177" s="7"/>
      <c r="E3177" s="51"/>
      <c r="F3177" s="52" t="str">
        <f>F3183</f>
        <v>PROD_ENERGY</v>
      </c>
      <c r="G3177" s="55" t="str">
        <f>$G$9</f>
        <v>BULKTRAN</v>
      </c>
      <c r="H3177" s="4">
        <f t="shared" si="1580"/>
        <v>0</v>
      </c>
      <c r="I3177" s="5">
        <f>VLOOKUP(CONCATENATE($F3177," ",$G3177),AllocFactorMatrix,(I$4+1),FALSE)*$E3183</f>
        <v>0</v>
      </c>
      <c r="J3177" s="5">
        <f>VLOOKUP(CONCATENATE($F3177," ",$G3177),AllocFactorMatrix,(J$4+1),FALSE)*$E3183</f>
        <v>0</v>
      </c>
      <c r="K3177" s="5">
        <f>VLOOKUP(CONCATENATE($F3177," ",$G3177),AllocFactorMatrix,(K$4+1),FALSE)*$E3183</f>
        <v>0</v>
      </c>
      <c r="L3177" s="5">
        <f>VLOOKUP(CONCATENATE($F3177," ",$G3177),AllocFactorMatrix,(L$4+1),FALSE)*$E3183</f>
        <v>0</v>
      </c>
      <c r="M3177" s="5">
        <f>VLOOKUP(CONCATENATE($F3177," ",$G3177),AllocFactorMatrix,(M$4+1),FALSE)*$E3183</f>
        <v>0</v>
      </c>
      <c r="N3177" s="5">
        <f t="shared" si="1563"/>
        <v>0</v>
      </c>
      <c r="O3177" s="5">
        <f>VLOOKUP(CONCATENATE($F3177," ",$G3177),AllocFactorMatrix,(O$4+1),FALSE)*$E3183</f>
        <v>0</v>
      </c>
      <c r="P3177" s="5">
        <f>VLOOKUP(CONCATENATE($F3177," ",$G3177),AllocFactorMatrix,(P$4+1),FALSE)*$E3183</f>
        <v>0</v>
      </c>
      <c r="Q3177" s="5">
        <f>VLOOKUP(CONCATENATE($F3177," ",$G3177),AllocFactorMatrix,(Q$4+1),FALSE)*$E3183</f>
        <v>0</v>
      </c>
      <c r="R3177" s="5">
        <f>VLOOKUP(CONCATENATE($F3177," ",$G3177),AllocFactorMatrix,(R$4+1),FALSE)*$E3183</f>
        <v>0</v>
      </c>
      <c r="S3177" s="5">
        <f t="shared" si="1565"/>
        <v>0</v>
      </c>
      <c r="T3177" s="5">
        <f>VLOOKUP(CONCATENATE($F3177," ",$G3177),AllocFactorMatrix,(T$4+1),FALSE)*$E3183</f>
        <v>0</v>
      </c>
      <c r="U3177" s="5">
        <f>VLOOKUP(CONCATENATE($F3177," ",$G3177),AllocFactorMatrix,(U$4+1),FALSE)*$E3183</f>
        <v>0</v>
      </c>
      <c r="V3177" s="5">
        <f>VLOOKUP(CONCATENATE($F3177," ",$G3177),AllocFactorMatrix,(V$4+1),FALSE)*$E3183</f>
        <v>0</v>
      </c>
      <c r="W3177" s="5">
        <f>VLOOKUP(CONCATENATE($F3177," ",$G3177),AllocFactorMatrix,(W$4+1),FALSE)*$E3183</f>
        <v>0</v>
      </c>
      <c r="X3177" s="5">
        <f t="shared" ref="X3177:X3183" si="1581">SUBTOTAL(9,T3177:W3177)</f>
        <v>0</v>
      </c>
      <c r="Y3177" s="5">
        <f>VLOOKUP(CONCATENATE($F3177," ",$G3177),AllocFactorMatrix,(Y$4+1),FALSE)*$E3183</f>
        <v>0</v>
      </c>
      <c r="Z3177" s="5">
        <f>VLOOKUP(CONCATENATE($F3177," ",$G3177),AllocFactorMatrix,(Z$4+1),FALSE)*$E3183</f>
        <v>0</v>
      </c>
      <c r="AA3177" s="5">
        <f t="shared" si="1574"/>
        <v>0</v>
      </c>
      <c r="AB3177" s="5">
        <f>VLOOKUP(CONCATENATE($F3177," ",$G3177),AllocFactorMatrix,(AB$4+1),FALSE)*$E3183</f>
        <v>0</v>
      </c>
      <c r="AC3177" s="5">
        <f>VLOOKUP(CONCATENATE($F3177," ",$G3177),AllocFactorMatrix,(AC$4+1),FALSE)*$E3183</f>
        <v>0</v>
      </c>
      <c r="AD3177" s="5">
        <f>VLOOKUP(CONCATENATE($F3177," ",$G3177),AllocFactorMatrix,(AD$4+1),FALSE)*$E3183</f>
        <v>0</v>
      </c>
    </row>
    <row r="3178" spans="4:30" hidden="1" outlineLevel="1">
      <c r="D3178" s="7"/>
      <c r="E3178" s="51"/>
      <c r="F3178" s="52" t="str">
        <f>F3183</f>
        <v>PROD_ENERGY</v>
      </c>
      <c r="G3178" s="55" t="str">
        <f>$G$10</f>
        <v>SUBTRAN</v>
      </c>
      <c r="H3178" s="4">
        <f t="shared" si="1580"/>
        <v>0</v>
      </c>
      <c r="I3178" s="5">
        <f>VLOOKUP(CONCATENATE($F3178," ",$G3178),AllocFactorMatrix,(I$4+1),FALSE)*$E3183</f>
        <v>0</v>
      </c>
      <c r="J3178" s="5">
        <f>VLOOKUP(CONCATENATE($F3178," ",$G3178),AllocFactorMatrix,(J$4+1),FALSE)*$E3183</f>
        <v>0</v>
      </c>
      <c r="K3178" s="5">
        <f>VLOOKUP(CONCATENATE($F3178," ",$G3178),AllocFactorMatrix,(K$4+1),FALSE)*$E3183</f>
        <v>0</v>
      </c>
      <c r="L3178" s="5">
        <f>VLOOKUP(CONCATENATE($F3178," ",$G3178),AllocFactorMatrix,(L$4+1),FALSE)*$E3183</f>
        <v>0</v>
      </c>
      <c r="M3178" s="5">
        <f>VLOOKUP(CONCATENATE($F3178," ",$G3178),AllocFactorMatrix,(M$4+1),FALSE)*$E3183</f>
        <v>0</v>
      </c>
      <c r="N3178" s="5">
        <f t="shared" si="1563"/>
        <v>0</v>
      </c>
      <c r="O3178" s="5">
        <f>VLOOKUP(CONCATENATE($F3178," ",$G3178),AllocFactorMatrix,(O$4+1),FALSE)*$E3183</f>
        <v>0</v>
      </c>
      <c r="P3178" s="5">
        <f>VLOOKUP(CONCATENATE($F3178," ",$G3178),AllocFactorMatrix,(P$4+1),FALSE)*$E3183</f>
        <v>0</v>
      </c>
      <c r="Q3178" s="5">
        <f>VLOOKUP(CONCATENATE($F3178," ",$G3178),AllocFactorMatrix,(Q$4+1),FALSE)*$E3183</f>
        <v>0</v>
      </c>
      <c r="R3178" s="5">
        <f>VLOOKUP(CONCATENATE($F3178," ",$G3178),AllocFactorMatrix,(R$4+1),FALSE)*$E3183</f>
        <v>0</v>
      </c>
      <c r="S3178" s="5">
        <f t="shared" si="1565"/>
        <v>0</v>
      </c>
      <c r="T3178" s="5">
        <f>VLOOKUP(CONCATENATE($F3178," ",$G3178),AllocFactorMatrix,(T$4+1),FALSE)*$E3183</f>
        <v>0</v>
      </c>
      <c r="U3178" s="5">
        <f>VLOOKUP(CONCATENATE($F3178," ",$G3178),AllocFactorMatrix,(U$4+1),FALSE)*$E3183</f>
        <v>0</v>
      </c>
      <c r="V3178" s="5">
        <f>VLOOKUP(CONCATENATE($F3178," ",$G3178),AllocFactorMatrix,(V$4+1),FALSE)*$E3183</f>
        <v>0</v>
      </c>
      <c r="W3178" s="5">
        <f>VLOOKUP(CONCATENATE($F3178," ",$G3178),AllocFactorMatrix,(W$4+1),FALSE)*$E3183</f>
        <v>0</v>
      </c>
      <c r="X3178" s="5">
        <f t="shared" si="1581"/>
        <v>0</v>
      </c>
      <c r="Y3178" s="5">
        <f>VLOOKUP(CONCATENATE($F3178," ",$G3178),AllocFactorMatrix,(Y$4+1),FALSE)*$E3183</f>
        <v>0</v>
      </c>
      <c r="Z3178" s="5">
        <f>VLOOKUP(CONCATENATE($F3178," ",$G3178),AllocFactorMatrix,(Z$4+1),FALSE)*$E3183</f>
        <v>0</v>
      </c>
      <c r="AA3178" s="5">
        <f t="shared" si="1574"/>
        <v>0</v>
      </c>
      <c r="AB3178" s="5">
        <f>VLOOKUP(CONCATENATE($F3178," ",$G3178),AllocFactorMatrix,(AB$4+1),FALSE)*$E3183</f>
        <v>0</v>
      </c>
      <c r="AC3178" s="5">
        <f>VLOOKUP(CONCATENATE($F3178," ",$G3178),AllocFactorMatrix,(AC$4+1),FALSE)*$E3183</f>
        <v>0</v>
      </c>
      <c r="AD3178" s="5">
        <f>VLOOKUP(CONCATENATE($F3178," ",$G3178),AllocFactorMatrix,(AD$4+1),FALSE)*$E3183</f>
        <v>0</v>
      </c>
    </row>
    <row r="3179" spans="4:30" hidden="1" outlineLevel="1">
      <c r="D3179" s="7"/>
      <c r="E3179" s="51"/>
      <c r="F3179" s="52" t="str">
        <f>F3183</f>
        <v>PROD_ENERGY</v>
      </c>
      <c r="G3179" s="55" t="str">
        <f>$G$11</f>
        <v>DISTPRI</v>
      </c>
      <c r="H3179" s="4">
        <f t="shared" si="1580"/>
        <v>0</v>
      </c>
      <c r="I3179" s="5">
        <f>VLOOKUP(CONCATENATE($F3179," ",$G3179),AllocFactorMatrix,(I$4+1),FALSE)*$E3183</f>
        <v>0</v>
      </c>
      <c r="J3179" s="5">
        <f>VLOOKUP(CONCATENATE($F3179," ",$G3179),AllocFactorMatrix,(J$4+1),FALSE)*$E3183</f>
        <v>0</v>
      </c>
      <c r="K3179" s="5">
        <f>VLOOKUP(CONCATENATE($F3179," ",$G3179),AllocFactorMatrix,(K$4+1),FALSE)*$E3183</f>
        <v>0</v>
      </c>
      <c r="L3179" s="5">
        <f>VLOOKUP(CONCATENATE($F3179," ",$G3179),AllocFactorMatrix,(L$4+1),FALSE)*$E3183</f>
        <v>0</v>
      </c>
      <c r="M3179" s="5">
        <f>VLOOKUP(CONCATENATE($F3179," ",$G3179),AllocFactorMatrix,(M$4+1),FALSE)*$E3183</f>
        <v>0</v>
      </c>
      <c r="N3179" s="5">
        <f t="shared" si="1563"/>
        <v>0</v>
      </c>
      <c r="O3179" s="5">
        <f>VLOOKUP(CONCATENATE($F3179," ",$G3179),AllocFactorMatrix,(O$4+1),FALSE)*$E3183</f>
        <v>0</v>
      </c>
      <c r="P3179" s="5">
        <f>VLOOKUP(CONCATENATE($F3179," ",$G3179),AllocFactorMatrix,(P$4+1),FALSE)*$E3183</f>
        <v>0</v>
      </c>
      <c r="Q3179" s="5">
        <f>VLOOKUP(CONCATENATE($F3179," ",$G3179),AllocFactorMatrix,(Q$4+1),FALSE)*$E3183</f>
        <v>0</v>
      </c>
      <c r="R3179" s="5">
        <f>VLOOKUP(CONCATENATE($F3179," ",$G3179),AllocFactorMatrix,(R$4+1),FALSE)*$E3183</f>
        <v>0</v>
      </c>
      <c r="S3179" s="5">
        <f t="shared" si="1565"/>
        <v>0</v>
      </c>
      <c r="T3179" s="5">
        <f>VLOOKUP(CONCATENATE($F3179," ",$G3179),AllocFactorMatrix,(T$4+1),FALSE)*$E3183</f>
        <v>0</v>
      </c>
      <c r="U3179" s="5">
        <f>VLOOKUP(CONCATENATE($F3179," ",$G3179),AllocFactorMatrix,(U$4+1),FALSE)*$E3183</f>
        <v>0</v>
      </c>
      <c r="V3179" s="5">
        <f>VLOOKUP(CONCATENATE($F3179," ",$G3179),AllocFactorMatrix,(V$4+1),FALSE)*$E3183</f>
        <v>0</v>
      </c>
      <c r="W3179" s="5">
        <f>VLOOKUP(CONCATENATE($F3179," ",$G3179),AllocFactorMatrix,(W$4+1),FALSE)*$E3183</f>
        <v>0</v>
      </c>
      <c r="X3179" s="5">
        <f t="shared" si="1581"/>
        <v>0</v>
      </c>
      <c r="Y3179" s="5">
        <f>VLOOKUP(CONCATENATE($F3179," ",$G3179),AllocFactorMatrix,(Y$4+1),FALSE)*$E3183</f>
        <v>0</v>
      </c>
      <c r="Z3179" s="5">
        <f>VLOOKUP(CONCATENATE($F3179," ",$G3179),AllocFactorMatrix,(Z$4+1),FALSE)*$E3183</f>
        <v>0</v>
      </c>
      <c r="AA3179" s="5">
        <f t="shared" si="1574"/>
        <v>0</v>
      </c>
      <c r="AB3179" s="5">
        <f>VLOOKUP(CONCATENATE($F3179," ",$G3179),AllocFactorMatrix,(AB$4+1),FALSE)*$E3183</f>
        <v>0</v>
      </c>
      <c r="AC3179" s="5">
        <f>VLOOKUP(CONCATENATE($F3179," ",$G3179),AllocFactorMatrix,(AC$4+1),FALSE)*$E3183</f>
        <v>0</v>
      </c>
      <c r="AD3179" s="5">
        <f>VLOOKUP(CONCATENATE($F3179," ",$G3179),AllocFactorMatrix,(AD$4+1),FALSE)*$E3183</f>
        <v>0</v>
      </c>
    </row>
    <row r="3180" spans="4:30" hidden="1" outlineLevel="1">
      <c r="D3180" s="7"/>
      <c r="E3180" s="51"/>
      <c r="F3180" s="52" t="str">
        <f>F3183</f>
        <v>PROD_ENERGY</v>
      </c>
      <c r="G3180" s="55" t="str">
        <f>$G$12</f>
        <v>DISTSEC</v>
      </c>
      <c r="H3180" s="4">
        <f t="shared" si="1580"/>
        <v>0</v>
      </c>
      <c r="I3180" s="5">
        <f>VLOOKUP(CONCATENATE($F3180," ",$G3180),AllocFactorMatrix,(I$4+1),FALSE)*$E3183</f>
        <v>0</v>
      </c>
      <c r="J3180" s="5">
        <f>VLOOKUP(CONCATENATE($F3180," ",$G3180),AllocFactorMatrix,(J$4+1),FALSE)*$E3183</f>
        <v>0</v>
      </c>
      <c r="K3180" s="5">
        <f>VLOOKUP(CONCATENATE($F3180," ",$G3180),AllocFactorMatrix,(K$4+1),FALSE)*$E3183</f>
        <v>0</v>
      </c>
      <c r="L3180" s="5">
        <f>VLOOKUP(CONCATENATE($F3180," ",$G3180),AllocFactorMatrix,(L$4+1),FALSE)*$E3183</f>
        <v>0</v>
      </c>
      <c r="M3180" s="5">
        <f>VLOOKUP(CONCATENATE($F3180," ",$G3180),AllocFactorMatrix,(M$4+1),FALSE)*$E3183</f>
        <v>0</v>
      </c>
      <c r="N3180" s="5">
        <f t="shared" si="1563"/>
        <v>0</v>
      </c>
      <c r="O3180" s="5">
        <f>VLOOKUP(CONCATENATE($F3180," ",$G3180),AllocFactorMatrix,(O$4+1),FALSE)*$E3183</f>
        <v>0</v>
      </c>
      <c r="P3180" s="5">
        <f>VLOOKUP(CONCATENATE($F3180," ",$G3180),AllocFactorMatrix,(P$4+1),FALSE)*$E3183</f>
        <v>0</v>
      </c>
      <c r="Q3180" s="5">
        <f>VLOOKUP(CONCATENATE($F3180," ",$G3180),AllocFactorMatrix,(Q$4+1),FALSE)*$E3183</f>
        <v>0</v>
      </c>
      <c r="R3180" s="5">
        <f>VLOOKUP(CONCATENATE($F3180," ",$G3180),AllocFactorMatrix,(R$4+1),FALSE)*$E3183</f>
        <v>0</v>
      </c>
      <c r="S3180" s="5">
        <f t="shared" si="1565"/>
        <v>0</v>
      </c>
      <c r="T3180" s="5">
        <f>VLOOKUP(CONCATENATE($F3180," ",$G3180),AllocFactorMatrix,(T$4+1),FALSE)*$E3183</f>
        <v>0</v>
      </c>
      <c r="U3180" s="5">
        <f>VLOOKUP(CONCATENATE($F3180," ",$G3180),AllocFactorMatrix,(U$4+1),FALSE)*$E3183</f>
        <v>0</v>
      </c>
      <c r="V3180" s="5">
        <f>VLOOKUP(CONCATENATE($F3180," ",$G3180),AllocFactorMatrix,(V$4+1),FALSE)*$E3183</f>
        <v>0</v>
      </c>
      <c r="W3180" s="5">
        <f>VLOOKUP(CONCATENATE($F3180," ",$G3180),AllocFactorMatrix,(W$4+1),FALSE)*$E3183</f>
        <v>0</v>
      </c>
      <c r="X3180" s="5">
        <f t="shared" si="1581"/>
        <v>0</v>
      </c>
      <c r="Y3180" s="5">
        <f>VLOOKUP(CONCATENATE($F3180," ",$G3180),AllocFactorMatrix,(Y$4+1),FALSE)*$E3183</f>
        <v>0</v>
      </c>
      <c r="Z3180" s="5">
        <f>VLOOKUP(CONCATENATE($F3180," ",$G3180),AllocFactorMatrix,(Z$4+1),FALSE)*$E3183</f>
        <v>0</v>
      </c>
      <c r="AA3180" s="5">
        <f t="shared" si="1574"/>
        <v>0</v>
      </c>
      <c r="AB3180" s="5">
        <f>VLOOKUP(CONCATENATE($F3180," ",$G3180),AllocFactorMatrix,(AB$4+1),FALSE)*$E3183</f>
        <v>0</v>
      </c>
      <c r="AC3180" s="5">
        <f>VLOOKUP(CONCATENATE($F3180," ",$G3180),AllocFactorMatrix,(AC$4+1),FALSE)*$E3183</f>
        <v>0</v>
      </c>
      <c r="AD3180" s="5">
        <f>VLOOKUP(CONCATENATE($F3180," ",$G3180),AllocFactorMatrix,(AD$4+1),FALSE)*$E3183</f>
        <v>0</v>
      </c>
    </row>
    <row r="3181" spans="4:30" hidden="1" outlineLevel="1">
      <c r="D3181" s="7"/>
      <c r="E3181" s="51"/>
      <c r="F3181" s="52" t="str">
        <f>F3183</f>
        <v>PROD_ENERGY</v>
      </c>
      <c r="G3181" s="55" t="str">
        <f>$G$13</f>
        <v>ENERGY</v>
      </c>
      <c r="H3181" s="4">
        <f t="shared" si="1580"/>
        <v>343280.99999999994</v>
      </c>
      <c r="I3181" s="5">
        <f>VLOOKUP(CONCATENATE($F3181," ",$G3181),AllocFactorMatrix,(I$4+1),FALSE)*$E3183</f>
        <v>128808.33025055937</v>
      </c>
      <c r="J3181" s="5">
        <f>VLOOKUP(CONCATENATE($F3181," ",$G3181),AllocFactorMatrix,(J$4+1),FALSE)*$E3183</f>
        <v>8347.6121332258699</v>
      </c>
      <c r="K3181" s="5">
        <f>VLOOKUP(CONCATENATE($F3181," ",$G3181),AllocFactorMatrix,(K$4+1),FALSE)*$E3183</f>
        <v>28007.143619272632</v>
      </c>
      <c r="L3181" s="5">
        <f>VLOOKUP(CONCATENATE($F3181," ",$G3181),AllocFactorMatrix,(L$4+1),FALSE)*$E3183</f>
        <v>890.13060697359708</v>
      </c>
      <c r="M3181" s="5">
        <f>VLOOKUP(CONCATENATE($F3181," ",$G3181),AllocFactorMatrix,(M$4+1),FALSE)*$E3183</f>
        <v>82.059636149271356</v>
      </c>
      <c r="N3181" s="5">
        <f t="shared" si="1563"/>
        <v>28979.333862395502</v>
      </c>
      <c r="O3181" s="5">
        <f>VLOOKUP(CONCATENATE($F3181," ",$G3181),AllocFactorMatrix,(O$4+1),FALSE)*$E3183</f>
        <v>25534.503628614511</v>
      </c>
      <c r="P3181" s="5">
        <f>VLOOKUP(CONCATENATE($F3181," ",$G3181),AllocFactorMatrix,(P$4+1),FALSE)*$E3183</f>
        <v>4733.6056463593986</v>
      </c>
      <c r="Q3181" s="5">
        <f>VLOOKUP(CONCATENATE($F3181," ",$G3181),AllocFactorMatrix,(Q$4+1),FALSE)*$E3183</f>
        <v>2150.829244681714</v>
      </c>
      <c r="R3181" s="5">
        <f>VLOOKUP(CONCATENATE($F3181," ",$G3181),AllocFactorMatrix,(R$4+1),FALSE)*$E3183</f>
        <v>99.656819447910408</v>
      </c>
      <c r="S3181" s="5">
        <f t="shared" si="1565"/>
        <v>32518.595339103536</v>
      </c>
      <c r="T3181" s="5">
        <f>VLOOKUP(CONCATENATE($F3181," ",$G3181),AllocFactorMatrix,(T$4+1),FALSE)*$E3183</f>
        <v>978.53056683604598</v>
      </c>
      <c r="U3181" s="5">
        <f>VLOOKUP(CONCATENATE($F3181," ",$G3181),AllocFactorMatrix,(U$4+1),FALSE)*$E3183</f>
        <v>17181.530836948179</v>
      </c>
      <c r="V3181" s="5">
        <f>VLOOKUP(CONCATENATE($F3181," ",$G3181),AllocFactorMatrix,(V$4+1),FALSE)*$E3183</f>
        <v>97549.598683727178</v>
      </c>
      <c r="W3181" s="5">
        <f>VLOOKUP(CONCATENATE($F3181," ",$G3181),AllocFactorMatrix,(W$4+1),FALSE)*$E3183</f>
        <v>18507.441985758986</v>
      </c>
      <c r="X3181" s="5">
        <f t="shared" si="1581"/>
        <v>134217.10207327039</v>
      </c>
      <c r="Y3181" s="5">
        <f>VLOOKUP(CONCATENATE($F3181," ",$G3181),AllocFactorMatrix,(Y$4+1),FALSE)*$E3183</f>
        <v>6918.0667315251139</v>
      </c>
      <c r="Z3181" s="5">
        <f>VLOOKUP(CONCATENATE($F3181," ",$G3181),AllocFactorMatrix,(Z$4+1),FALSE)*$E3183</f>
        <v>112.61509792216161</v>
      </c>
      <c r="AA3181" s="5">
        <f t="shared" si="1574"/>
        <v>7030.681829447276</v>
      </c>
      <c r="AB3181" s="5">
        <f>VLOOKUP(CONCATENATE($F3181," ",$G3181),AllocFactorMatrix,(AB$4+1),FALSE)*$E3183</f>
        <v>125.61308293030297</v>
      </c>
      <c r="AC3181" s="5">
        <f>VLOOKUP(CONCATENATE($F3181," ",$G3181),AllocFactorMatrix,(AC$4+1),FALSE)*$E3183</f>
        <v>2716.2147122426609</v>
      </c>
      <c r="AD3181" s="5">
        <f>VLOOKUP(CONCATENATE($F3181," ",$G3181),AllocFactorMatrix,(AD$4+1),FALSE)*$E3183</f>
        <v>537.51671682503979</v>
      </c>
    </row>
    <row r="3182" spans="4:30" hidden="1" outlineLevel="1">
      <c r="D3182" s="7"/>
      <c r="E3182" s="51"/>
      <c r="F3182" s="52" t="str">
        <f>F3183</f>
        <v>PROD_ENERGY</v>
      </c>
      <c r="G3182" s="55" t="str">
        <f>$G$14</f>
        <v>CUSTOMER</v>
      </c>
      <c r="H3182" s="4">
        <f t="shared" si="1580"/>
        <v>0</v>
      </c>
      <c r="I3182" s="5">
        <f>VLOOKUP(CONCATENATE($F3182," ",$G3182),AllocFactorMatrix,(I$4+1),FALSE)*$E3183</f>
        <v>0</v>
      </c>
      <c r="J3182" s="5">
        <f>VLOOKUP(CONCATENATE($F3182," ",$G3182),AllocFactorMatrix,(J$4+1),FALSE)*$E3183</f>
        <v>0</v>
      </c>
      <c r="K3182" s="5">
        <f>VLOOKUP(CONCATENATE($F3182," ",$G3182),AllocFactorMatrix,(K$4+1),FALSE)*$E3183</f>
        <v>0</v>
      </c>
      <c r="L3182" s="5">
        <f>VLOOKUP(CONCATENATE($F3182," ",$G3182),AllocFactorMatrix,(L$4+1),FALSE)*$E3183</f>
        <v>0</v>
      </c>
      <c r="M3182" s="5">
        <f>VLOOKUP(CONCATENATE($F3182," ",$G3182),AllocFactorMatrix,(M$4+1),FALSE)*$E3183</f>
        <v>0</v>
      </c>
      <c r="N3182" s="5">
        <f t="shared" si="1563"/>
        <v>0</v>
      </c>
      <c r="O3182" s="5">
        <f>VLOOKUP(CONCATENATE($F3182," ",$G3182),AllocFactorMatrix,(O$4+1),FALSE)*$E3183</f>
        <v>0</v>
      </c>
      <c r="P3182" s="5">
        <f>VLOOKUP(CONCATENATE($F3182," ",$G3182),AllocFactorMatrix,(P$4+1),FALSE)*$E3183</f>
        <v>0</v>
      </c>
      <c r="Q3182" s="5">
        <f>VLOOKUP(CONCATENATE($F3182," ",$G3182),AllocFactorMatrix,(Q$4+1),FALSE)*$E3183</f>
        <v>0</v>
      </c>
      <c r="R3182" s="5">
        <f>VLOOKUP(CONCATENATE($F3182," ",$G3182),AllocFactorMatrix,(R$4+1),FALSE)*$E3183</f>
        <v>0</v>
      </c>
      <c r="S3182" s="5">
        <f t="shared" si="1565"/>
        <v>0</v>
      </c>
      <c r="T3182" s="5">
        <f>VLOOKUP(CONCATENATE($F3182," ",$G3182),AllocFactorMatrix,(T$4+1),FALSE)*$E3183</f>
        <v>0</v>
      </c>
      <c r="U3182" s="5">
        <f>VLOOKUP(CONCATENATE($F3182," ",$G3182),AllocFactorMatrix,(U$4+1),FALSE)*$E3183</f>
        <v>0</v>
      </c>
      <c r="V3182" s="5">
        <f>VLOOKUP(CONCATENATE($F3182," ",$G3182),AllocFactorMatrix,(V$4+1),FALSE)*$E3183</f>
        <v>0</v>
      </c>
      <c r="W3182" s="5">
        <f>VLOOKUP(CONCATENATE($F3182," ",$G3182),AllocFactorMatrix,(W$4+1),FALSE)*$E3183</f>
        <v>0</v>
      </c>
      <c r="X3182" s="5">
        <f t="shared" si="1581"/>
        <v>0</v>
      </c>
      <c r="Y3182" s="5">
        <f>VLOOKUP(CONCATENATE($F3182," ",$G3182),AllocFactorMatrix,(Y$4+1),FALSE)*$E3183</f>
        <v>0</v>
      </c>
      <c r="Z3182" s="5">
        <f>VLOOKUP(CONCATENATE($F3182," ",$G3182),AllocFactorMatrix,(Z$4+1),FALSE)*$E3183</f>
        <v>0</v>
      </c>
      <c r="AA3182" s="5">
        <f t="shared" si="1574"/>
        <v>0</v>
      </c>
      <c r="AB3182" s="5">
        <f>VLOOKUP(CONCATENATE($F3182," ",$G3182),AllocFactorMatrix,(AB$4+1),FALSE)*$E3183</f>
        <v>0</v>
      </c>
      <c r="AC3182" s="5">
        <f>VLOOKUP(CONCATENATE($F3182," ",$G3182),AllocFactorMatrix,(AC$4+1),FALSE)*$E3183</f>
        <v>0</v>
      </c>
      <c r="AD3182" s="5">
        <f>VLOOKUP(CONCATENATE($F3182," ",$G3182),AllocFactorMatrix,(AD$4+1),FALSE)*$E3183</f>
        <v>0</v>
      </c>
    </row>
    <row r="3183" spans="4:30" collapsed="1">
      <c r="D3183" s="7" t="s">
        <v>259</v>
      </c>
      <c r="E3183" s="40">
        <v>343281</v>
      </c>
      <c r="F3183" s="10" t="s">
        <v>32</v>
      </c>
      <c r="G3183" s="55" t="str">
        <f>$G$15</f>
        <v>TOTAL</v>
      </c>
      <c r="H3183" s="4">
        <f t="shared" si="1580"/>
        <v>343280.99999999994</v>
      </c>
      <c r="I3183" s="5">
        <f>VLOOKUP(CONCATENATE($F3183," ",$G3183),AllocFactorMatrix,(I$4+1),FALSE)*$E3183</f>
        <v>128808.33025055937</v>
      </c>
      <c r="J3183" s="5">
        <f>VLOOKUP(CONCATENATE($F3183," ",$G3183),AllocFactorMatrix,(J$4+1),FALSE)*$E3183</f>
        <v>8347.6121332258699</v>
      </c>
      <c r="K3183" s="5">
        <f>VLOOKUP(CONCATENATE($F3183," ",$G3183),AllocFactorMatrix,(K$4+1),FALSE)*$E3183</f>
        <v>28007.143619272632</v>
      </c>
      <c r="L3183" s="5">
        <f>VLOOKUP(CONCATENATE($F3183," ",$G3183),AllocFactorMatrix,(L$4+1),FALSE)*$E3183</f>
        <v>890.13060697359708</v>
      </c>
      <c r="M3183" s="5">
        <f>VLOOKUP(CONCATENATE($F3183," ",$G3183),AllocFactorMatrix,(M$4+1),FALSE)*$E3183</f>
        <v>82.059636149271356</v>
      </c>
      <c r="N3183" s="5">
        <f t="shared" si="1563"/>
        <v>28979.333862395502</v>
      </c>
      <c r="O3183" s="5">
        <f>VLOOKUP(CONCATENATE($F3183," ",$G3183),AllocFactorMatrix,(O$4+1),FALSE)*$E3183</f>
        <v>25534.503628614511</v>
      </c>
      <c r="P3183" s="5">
        <f>VLOOKUP(CONCATENATE($F3183," ",$G3183),AllocFactorMatrix,(P$4+1),FALSE)*$E3183</f>
        <v>4733.6056463593986</v>
      </c>
      <c r="Q3183" s="5">
        <f>VLOOKUP(CONCATENATE($F3183," ",$G3183),AllocFactorMatrix,(Q$4+1),FALSE)*$E3183</f>
        <v>2150.829244681714</v>
      </c>
      <c r="R3183" s="5">
        <f>VLOOKUP(CONCATENATE($F3183," ",$G3183),AllocFactorMatrix,(R$4+1),FALSE)*$E3183</f>
        <v>99.656819447910408</v>
      </c>
      <c r="S3183" s="5">
        <f t="shared" si="1565"/>
        <v>32518.595339103536</v>
      </c>
      <c r="T3183" s="5">
        <f>VLOOKUP(CONCATENATE($F3183," ",$G3183),AllocFactorMatrix,(T$4+1),FALSE)*$E3183</f>
        <v>978.53056683604598</v>
      </c>
      <c r="U3183" s="5">
        <f>VLOOKUP(CONCATENATE($F3183," ",$G3183),AllocFactorMatrix,(U$4+1),FALSE)*$E3183</f>
        <v>17181.530836948179</v>
      </c>
      <c r="V3183" s="5">
        <f>VLOOKUP(CONCATENATE($F3183," ",$G3183),AllocFactorMatrix,(V$4+1),FALSE)*$E3183</f>
        <v>97549.598683727178</v>
      </c>
      <c r="W3183" s="5">
        <f>VLOOKUP(CONCATENATE($F3183," ",$G3183),AllocFactorMatrix,(W$4+1),FALSE)*$E3183</f>
        <v>18507.441985758986</v>
      </c>
      <c r="X3183" s="5">
        <f t="shared" si="1581"/>
        <v>134217.10207327039</v>
      </c>
      <c r="Y3183" s="5">
        <f>VLOOKUP(CONCATENATE($F3183," ",$G3183),AllocFactorMatrix,(Y$4+1),FALSE)*$E3183</f>
        <v>6918.0667315251139</v>
      </c>
      <c r="Z3183" s="5">
        <f>VLOOKUP(CONCATENATE($F3183," ",$G3183),AllocFactorMatrix,(Z$4+1),FALSE)*$E3183</f>
        <v>112.61509792216161</v>
      </c>
      <c r="AA3183" s="5">
        <f t="shared" si="1574"/>
        <v>7030.681829447276</v>
      </c>
      <c r="AB3183" s="5">
        <f>VLOOKUP(CONCATENATE($F3183," ",$G3183),AllocFactorMatrix,(AB$4+1),FALSE)*$E3183</f>
        <v>125.61308293030297</v>
      </c>
      <c r="AC3183" s="5">
        <f>VLOOKUP(CONCATENATE($F3183," ",$G3183),AllocFactorMatrix,(AC$4+1),FALSE)*$E3183</f>
        <v>2716.2147122426609</v>
      </c>
      <c r="AD3183" s="5">
        <f>VLOOKUP(CONCATENATE($F3183," ",$G3183),AllocFactorMatrix,(AD$4+1),FALSE)*$E3183</f>
        <v>537.51671682503979</v>
      </c>
    </row>
    <row r="3184" spans="4:30" hidden="1" outlineLevel="1">
      <c r="D3184" s="7"/>
      <c r="E3184" s="51"/>
      <c r="F3184" s="52" t="str">
        <f>F3191</f>
        <v>PROD_ENERGY</v>
      </c>
      <c r="G3184" s="55" t="str">
        <f>$G$8</f>
        <v>PRODUCTION</v>
      </c>
      <c r="H3184" s="4">
        <f t="shared" ref="H3184:H3191" si="1582">SUBTOTAL(9,I3184:AD3184)</f>
        <v>0</v>
      </c>
      <c r="I3184" s="5">
        <f>VLOOKUP(CONCATENATE($F3184," ",$G3184),AllocFactorMatrix,(I$4+1),FALSE)*$E3191</f>
        <v>0</v>
      </c>
      <c r="J3184" s="5">
        <f>VLOOKUP(CONCATENATE($F3184," ",$G3184),AllocFactorMatrix,(J$4+1),FALSE)*$E3191</f>
        <v>0</v>
      </c>
      <c r="K3184" s="5">
        <f>VLOOKUP(CONCATENATE($F3184," ",$G3184),AllocFactorMatrix,(K$4+1),FALSE)*$E3191</f>
        <v>0</v>
      </c>
      <c r="L3184" s="5">
        <f>VLOOKUP(CONCATENATE($F3184," ",$G3184),AllocFactorMatrix,(L$4+1),FALSE)*$E3191</f>
        <v>0</v>
      </c>
      <c r="M3184" s="5">
        <f>VLOOKUP(CONCATENATE($F3184," ",$G3184),AllocFactorMatrix,(M$4+1),FALSE)*$E3191</f>
        <v>0</v>
      </c>
      <c r="N3184" s="5">
        <f t="shared" ref="N3184:N3191" si="1583">SUBTOTAL(9,K3184:M3184)</f>
        <v>0</v>
      </c>
      <c r="O3184" s="5">
        <f>VLOOKUP(CONCATENATE($F3184," ",$G3184),AllocFactorMatrix,(O$4+1),FALSE)*$E3191</f>
        <v>0</v>
      </c>
      <c r="P3184" s="5">
        <f>VLOOKUP(CONCATENATE($F3184," ",$G3184),AllocFactorMatrix,(P$4+1),FALSE)*$E3191</f>
        <v>0</v>
      </c>
      <c r="Q3184" s="5">
        <f>VLOOKUP(CONCATENATE($F3184," ",$G3184),AllocFactorMatrix,(Q$4+1),FALSE)*$E3191</f>
        <v>0</v>
      </c>
      <c r="R3184" s="5">
        <f>VLOOKUP(CONCATENATE($F3184," ",$G3184),AllocFactorMatrix,(R$4+1),FALSE)*$E3191</f>
        <v>0</v>
      </c>
      <c r="S3184" s="5">
        <f t="shared" si="1565"/>
        <v>0</v>
      </c>
      <c r="T3184" s="5">
        <f>VLOOKUP(CONCATENATE($F3184," ",$G3184),AllocFactorMatrix,(T$4+1),FALSE)*$E3191</f>
        <v>0</v>
      </c>
      <c r="U3184" s="5">
        <f>VLOOKUP(CONCATENATE($F3184," ",$G3184),AllocFactorMatrix,(U$4+1),FALSE)*$E3191</f>
        <v>0</v>
      </c>
      <c r="V3184" s="5">
        <f>VLOOKUP(CONCATENATE($F3184," ",$G3184),AllocFactorMatrix,(V$4+1),FALSE)*$E3191</f>
        <v>0</v>
      </c>
      <c r="W3184" s="5">
        <f>VLOOKUP(CONCATENATE($F3184," ",$G3184),AllocFactorMatrix,(W$4+1),FALSE)*$E3191</f>
        <v>0</v>
      </c>
      <c r="X3184" s="5">
        <f>SUBTOTAL(9,T3184:W3184)</f>
        <v>0</v>
      </c>
      <c r="Y3184" s="5">
        <f>VLOOKUP(CONCATENATE($F3184," ",$G3184),AllocFactorMatrix,(Y$4+1),FALSE)*$E3191</f>
        <v>0</v>
      </c>
      <c r="Z3184" s="5">
        <f>VLOOKUP(CONCATENATE($F3184," ",$G3184),AllocFactorMatrix,(Z$4+1),FALSE)*$E3191</f>
        <v>0</v>
      </c>
      <c r="AA3184" s="5">
        <f t="shared" si="1574"/>
        <v>0</v>
      </c>
      <c r="AB3184" s="5">
        <f>VLOOKUP(CONCATENATE($F3184," ",$G3184),AllocFactorMatrix,(AB$4+1),FALSE)*$E3191</f>
        <v>0</v>
      </c>
      <c r="AC3184" s="5">
        <f>VLOOKUP(CONCATENATE($F3184," ",$G3184),AllocFactorMatrix,(AC$4+1),FALSE)*$E3191</f>
        <v>0</v>
      </c>
      <c r="AD3184" s="5">
        <f>VLOOKUP(CONCATENATE($F3184," ",$G3184),AllocFactorMatrix,(AD$4+1),FALSE)*$E3191</f>
        <v>0</v>
      </c>
    </row>
    <row r="3185" spans="4:30" hidden="1" outlineLevel="1">
      <c r="D3185" s="7"/>
      <c r="E3185" s="51"/>
      <c r="F3185" s="52" t="str">
        <f>F3191</f>
        <v>PROD_ENERGY</v>
      </c>
      <c r="G3185" s="55" t="str">
        <f>$G$9</f>
        <v>BULKTRAN</v>
      </c>
      <c r="H3185" s="4">
        <f t="shared" si="1582"/>
        <v>0</v>
      </c>
      <c r="I3185" s="5">
        <f>VLOOKUP(CONCATENATE($F3185," ",$G3185),AllocFactorMatrix,(I$4+1),FALSE)*$E3191</f>
        <v>0</v>
      </c>
      <c r="J3185" s="5">
        <f>VLOOKUP(CONCATENATE($F3185," ",$G3185),AllocFactorMatrix,(J$4+1),FALSE)*$E3191</f>
        <v>0</v>
      </c>
      <c r="K3185" s="5">
        <f>VLOOKUP(CONCATENATE($F3185," ",$G3185),AllocFactorMatrix,(K$4+1),FALSE)*$E3191</f>
        <v>0</v>
      </c>
      <c r="L3185" s="5">
        <f>VLOOKUP(CONCATENATE($F3185," ",$G3185),AllocFactorMatrix,(L$4+1),FALSE)*$E3191</f>
        <v>0</v>
      </c>
      <c r="M3185" s="5">
        <f>VLOOKUP(CONCATENATE($F3185," ",$G3185),AllocFactorMatrix,(M$4+1),FALSE)*$E3191</f>
        <v>0</v>
      </c>
      <c r="N3185" s="5">
        <f t="shared" si="1583"/>
        <v>0</v>
      </c>
      <c r="O3185" s="5">
        <f>VLOOKUP(CONCATENATE($F3185," ",$G3185),AllocFactorMatrix,(O$4+1),FALSE)*$E3191</f>
        <v>0</v>
      </c>
      <c r="P3185" s="5">
        <f>VLOOKUP(CONCATENATE($F3185," ",$G3185),AllocFactorMatrix,(P$4+1),FALSE)*$E3191</f>
        <v>0</v>
      </c>
      <c r="Q3185" s="5">
        <f>VLOOKUP(CONCATENATE($F3185," ",$G3185),AllocFactorMatrix,(Q$4+1),FALSE)*$E3191</f>
        <v>0</v>
      </c>
      <c r="R3185" s="5">
        <f>VLOOKUP(CONCATENATE($F3185," ",$G3185),AllocFactorMatrix,(R$4+1),FALSE)*$E3191</f>
        <v>0</v>
      </c>
      <c r="S3185" s="5">
        <f t="shared" si="1565"/>
        <v>0</v>
      </c>
      <c r="T3185" s="5">
        <f>VLOOKUP(CONCATENATE($F3185," ",$G3185),AllocFactorMatrix,(T$4+1),FALSE)*$E3191</f>
        <v>0</v>
      </c>
      <c r="U3185" s="5">
        <f>VLOOKUP(CONCATENATE($F3185," ",$G3185),AllocFactorMatrix,(U$4+1),FALSE)*$E3191</f>
        <v>0</v>
      </c>
      <c r="V3185" s="5">
        <f>VLOOKUP(CONCATENATE($F3185," ",$G3185),AllocFactorMatrix,(V$4+1),FALSE)*$E3191</f>
        <v>0</v>
      </c>
      <c r="W3185" s="5">
        <f>VLOOKUP(CONCATENATE($F3185," ",$G3185),AllocFactorMatrix,(W$4+1),FALSE)*$E3191</f>
        <v>0</v>
      </c>
      <c r="X3185" s="5">
        <f t="shared" ref="X3185:X3191" si="1584">SUBTOTAL(9,T3185:W3185)</f>
        <v>0</v>
      </c>
      <c r="Y3185" s="5">
        <f>VLOOKUP(CONCATENATE($F3185," ",$G3185),AllocFactorMatrix,(Y$4+1),FALSE)*$E3191</f>
        <v>0</v>
      </c>
      <c r="Z3185" s="5">
        <f>VLOOKUP(CONCATENATE($F3185," ",$G3185),AllocFactorMatrix,(Z$4+1),FALSE)*$E3191</f>
        <v>0</v>
      </c>
      <c r="AA3185" s="5">
        <f t="shared" si="1574"/>
        <v>0</v>
      </c>
      <c r="AB3185" s="5">
        <f>VLOOKUP(CONCATENATE($F3185," ",$G3185),AllocFactorMatrix,(AB$4+1),FALSE)*$E3191</f>
        <v>0</v>
      </c>
      <c r="AC3185" s="5">
        <f>VLOOKUP(CONCATENATE($F3185," ",$G3185),AllocFactorMatrix,(AC$4+1),FALSE)*$E3191</f>
        <v>0</v>
      </c>
      <c r="AD3185" s="5">
        <f>VLOOKUP(CONCATENATE($F3185," ",$G3185),AllocFactorMatrix,(AD$4+1),FALSE)*$E3191</f>
        <v>0</v>
      </c>
    </row>
    <row r="3186" spans="4:30" hidden="1" outlineLevel="1">
      <c r="D3186" s="7"/>
      <c r="E3186" s="51"/>
      <c r="F3186" s="52" t="str">
        <f>F3191</f>
        <v>PROD_ENERGY</v>
      </c>
      <c r="G3186" s="55" t="str">
        <f>$G$10</f>
        <v>SUBTRAN</v>
      </c>
      <c r="H3186" s="4">
        <f t="shared" si="1582"/>
        <v>0</v>
      </c>
      <c r="I3186" s="5">
        <f>VLOOKUP(CONCATENATE($F3186," ",$G3186),AllocFactorMatrix,(I$4+1),FALSE)*$E3191</f>
        <v>0</v>
      </c>
      <c r="J3186" s="5">
        <f>VLOOKUP(CONCATENATE($F3186," ",$G3186),AllocFactorMatrix,(J$4+1),FALSE)*$E3191</f>
        <v>0</v>
      </c>
      <c r="K3186" s="5">
        <f>VLOOKUP(CONCATENATE($F3186," ",$G3186),AllocFactorMatrix,(K$4+1),FALSE)*$E3191</f>
        <v>0</v>
      </c>
      <c r="L3186" s="5">
        <f>VLOOKUP(CONCATENATE($F3186," ",$G3186),AllocFactorMatrix,(L$4+1),FALSE)*$E3191</f>
        <v>0</v>
      </c>
      <c r="M3186" s="5">
        <f>VLOOKUP(CONCATENATE($F3186," ",$G3186),AllocFactorMatrix,(M$4+1),FALSE)*$E3191</f>
        <v>0</v>
      </c>
      <c r="N3186" s="5">
        <f t="shared" si="1583"/>
        <v>0</v>
      </c>
      <c r="O3186" s="5">
        <f>VLOOKUP(CONCATENATE($F3186," ",$G3186),AllocFactorMatrix,(O$4+1),FALSE)*$E3191</f>
        <v>0</v>
      </c>
      <c r="P3186" s="5">
        <f>VLOOKUP(CONCATENATE($F3186," ",$G3186),AllocFactorMatrix,(P$4+1),FALSE)*$E3191</f>
        <v>0</v>
      </c>
      <c r="Q3186" s="5">
        <f>VLOOKUP(CONCATENATE($F3186," ",$G3186),AllocFactorMatrix,(Q$4+1),FALSE)*$E3191</f>
        <v>0</v>
      </c>
      <c r="R3186" s="5">
        <f>VLOOKUP(CONCATENATE($F3186," ",$G3186),AllocFactorMatrix,(R$4+1),FALSE)*$E3191</f>
        <v>0</v>
      </c>
      <c r="S3186" s="5">
        <f t="shared" si="1565"/>
        <v>0</v>
      </c>
      <c r="T3186" s="5">
        <f>VLOOKUP(CONCATENATE($F3186," ",$G3186),AllocFactorMatrix,(T$4+1),FALSE)*$E3191</f>
        <v>0</v>
      </c>
      <c r="U3186" s="5">
        <f>VLOOKUP(CONCATENATE($F3186," ",$G3186),AllocFactorMatrix,(U$4+1),FALSE)*$E3191</f>
        <v>0</v>
      </c>
      <c r="V3186" s="5">
        <f>VLOOKUP(CONCATENATE($F3186," ",$G3186),AllocFactorMatrix,(V$4+1),FALSE)*$E3191</f>
        <v>0</v>
      </c>
      <c r="W3186" s="5">
        <f>VLOOKUP(CONCATENATE($F3186," ",$G3186),AllocFactorMatrix,(W$4+1),FALSE)*$E3191</f>
        <v>0</v>
      </c>
      <c r="X3186" s="5">
        <f t="shared" si="1584"/>
        <v>0</v>
      </c>
      <c r="Y3186" s="5">
        <f>VLOOKUP(CONCATENATE($F3186," ",$G3186),AllocFactorMatrix,(Y$4+1),FALSE)*$E3191</f>
        <v>0</v>
      </c>
      <c r="Z3186" s="5">
        <f>VLOOKUP(CONCATENATE($F3186," ",$G3186),AllocFactorMatrix,(Z$4+1),FALSE)*$E3191</f>
        <v>0</v>
      </c>
      <c r="AA3186" s="5">
        <f t="shared" si="1574"/>
        <v>0</v>
      </c>
      <c r="AB3186" s="5">
        <f>VLOOKUP(CONCATENATE($F3186," ",$G3186),AllocFactorMatrix,(AB$4+1),FALSE)*$E3191</f>
        <v>0</v>
      </c>
      <c r="AC3186" s="5">
        <f>VLOOKUP(CONCATENATE($F3186," ",$G3186),AllocFactorMatrix,(AC$4+1),FALSE)*$E3191</f>
        <v>0</v>
      </c>
      <c r="AD3186" s="5">
        <f>VLOOKUP(CONCATENATE($F3186," ",$G3186),AllocFactorMatrix,(AD$4+1),FALSE)*$E3191</f>
        <v>0</v>
      </c>
    </row>
    <row r="3187" spans="4:30" hidden="1" outlineLevel="1">
      <c r="D3187" s="7"/>
      <c r="E3187" s="51"/>
      <c r="F3187" s="52" t="str">
        <f>F3191</f>
        <v>PROD_ENERGY</v>
      </c>
      <c r="G3187" s="55" t="str">
        <f>$G$11</f>
        <v>DISTPRI</v>
      </c>
      <c r="H3187" s="4">
        <f t="shared" si="1582"/>
        <v>0</v>
      </c>
      <c r="I3187" s="5">
        <f>VLOOKUP(CONCATENATE($F3187," ",$G3187),AllocFactorMatrix,(I$4+1),FALSE)*$E3191</f>
        <v>0</v>
      </c>
      <c r="J3187" s="5">
        <f>VLOOKUP(CONCATENATE($F3187," ",$G3187),AllocFactorMatrix,(J$4+1),FALSE)*$E3191</f>
        <v>0</v>
      </c>
      <c r="K3187" s="5">
        <f>VLOOKUP(CONCATENATE($F3187," ",$G3187),AllocFactorMatrix,(K$4+1),FALSE)*$E3191</f>
        <v>0</v>
      </c>
      <c r="L3187" s="5">
        <f>VLOOKUP(CONCATENATE($F3187," ",$G3187),AllocFactorMatrix,(L$4+1),FALSE)*$E3191</f>
        <v>0</v>
      </c>
      <c r="M3187" s="5">
        <f>VLOOKUP(CONCATENATE($F3187," ",$G3187),AllocFactorMatrix,(M$4+1),FALSE)*$E3191</f>
        <v>0</v>
      </c>
      <c r="N3187" s="5">
        <f t="shared" si="1583"/>
        <v>0</v>
      </c>
      <c r="O3187" s="5">
        <f>VLOOKUP(CONCATENATE($F3187," ",$G3187),AllocFactorMatrix,(O$4+1),FALSE)*$E3191</f>
        <v>0</v>
      </c>
      <c r="P3187" s="5">
        <f>VLOOKUP(CONCATENATE($F3187," ",$G3187),AllocFactorMatrix,(P$4+1),FALSE)*$E3191</f>
        <v>0</v>
      </c>
      <c r="Q3187" s="5">
        <f>VLOOKUP(CONCATENATE($F3187," ",$G3187),AllocFactorMatrix,(Q$4+1),FALSE)*$E3191</f>
        <v>0</v>
      </c>
      <c r="R3187" s="5">
        <f>VLOOKUP(CONCATENATE($F3187," ",$G3187),AllocFactorMatrix,(R$4+1),FALSE)*$E3191</f>
        <v>0</v>
      </c>
      <c r="S3187" s="5">
        <f t="shared" si="1565"/>
        <v>0</v>
      </c>
      <c r="T3187" s="5">
        <f>VLOOKUP(CONCATENATE($F3187," ",$G3187),AllocFactorMatrix,(T$4+1),FALSE)*$E3191</f>
        <v>0</v>
      </c>
      <c r="U3187" s="5">
        <f>VLOOKUP(CONCATENATE($F3187," ",$G3187),AllocFactorMatrix,(U$4+1),FALSE)*$E3191</f>
        <v>0</v>
      </c>
      <c r="V3187" s="5">
        <f>VLOOKUP(CONCATENATE($F3187," ",$G3187),AllocFactorMatrix,(V$4+1),FALSE)*$E3191</f>
        <v>0</v>
      </c>
      <c r="W3187" s="5">
        <f>VLOOKUP(CONCATENATE($F3187," ",$G3187),AllocFactorMatrix,(W$4+1),FALSE)*$E3191</f>
        <v>0</v>
      </c>
      <c r="X3187" s="5">
        <f t="shared" si="1584"/>
        <v>0</v>
      </c>
      <c r="Y3187" s="5">
        <f>VLOOKUP(CONCATENATE($F3187," ",$G3187),AllocFactorMatrix,(Y$4+1),FALSE)*$E3191</f>
        <v>0</v>
      </c>
      <c r="Z3187" s="5">
        <f>VLOOKUP(CONCATENATE($F3187," ",$G3187),AllocFactorMatrix,(Z$4+1),FALSE)*$E3191</f>
        <v>0</v>
      </c>
      <c r="AA3187" s="5">
        <f t="shared" si="1574"/>
        <v>0</v>
      </c>
      <c r="AB3187" s="5">
        <f>VLOOKUP(CONCATENATE($F3187," ",$G3187),AllocFactorMatrix,(AB$4+1),FALSE)*$E3191</f>
        <v>0</v>
      </c>
      <c r="AC3187" s="5">
        <f>VLOOKUP(CONCATENATE($F3187," ",$G3187),AllocFactorMatrix,(AC$4+1),FALSE)*$E3191</f>
        <v>0</v>
      </c>
      <c r="AD3187" s="5">
        <f>VLOOKUP(CONCATENATE($F3187," ",$G3187),AllocFactorMatrix,(AD$4+1),FALSE)*$E3191</f>
        <v>0</v>
      </c>
    </row>
    <row r="3188" spans="4:30" hidden="1" outlineLevel="1">
      <c r="D3188" s="7"/>
      <c r="E3188" s="51"/>
      <c r="F3188" s="52" t="str">
        <f>F3191</f>
        <v>PROD_ENERGY</v>
      </c>
      <c r="G3188" s="55" t="str">
        <f>$G$12</f>
        <v>DISTSEC</v>
      </c>
      <c r="H3188" s="4">
        <f t="shared" si="1582"/>
        <v>0</v>
      </c>
      <c r="I3188" s="5">
        <f>VLOOKUP(CONCATENATE($F3188," ",$G3188),AllocFactorMatrix,(I$4+1),FALSE)*$E3191</f>
        <v>0</v>
      </c>
      <c r="J3188" s="5">
        <f>VLOOKUP(CONCATENATE($F3188," ",$G3188),AllocFactorMatrix,(J$4+1),FALSE)*$E3191</f>
        <v>0</v>
      </c>
      <c r="K3188" s="5">
        <f>VLOOKUP(CONCATENATE($F3188," ",$G3188),AllocFactorMatrix,(K$4+1),FALSE)*$E3191</f>
        <v>0</v>
      </c>
      <c r="L3188" s="5">
        <f>VLOOKUP(CONCATENATE($F3188," ",$G3188),AllocFactorMatrix,(L$4+1),FALSE)*$E3191</f>
        <v>0</v>
      </c>
      <c r="M3188" s="5">
        <f>VLOOKUP(CONCATENATE($F3188," ",$G3188),AllocFactorMatrix,(M$4+1),FALSE)*$E3191</f>
        <v>0</v>
      </c>
      <c r="N3188" s="5">
        <f t="shared" si="1583"/>
        <v>0</v>
      </c>
      <c r="O3188" s="5">
        <f>VLOOKUP(CONCATENATE($F3188," ",$G3188),AllocFactorMatrix,(O$4+1),FALSE)*$E3191</f>
        <v>0</v>
      </c>
      <c r="P3188" s="5">
        <f>VLOOKUP(CONCATENATE($F3188," ",$G3188),AllocFactorMatrix,(P$4+1),FALSE)*$E3191</f>
        <v>0</v>
      </c>
      <c r="Q3188" s="5">
        <f>VLOOKUP(CONCATENATE($F3188," ",$G3188),AllocFactorMatrix,(Q$4+1),FALSE)*$E3191</f>
        <v>0</v>
      </c>
      <c r="R3188" s="5">
        <f>VLOOKUP(CONCATENATE($F3188," ",$G3188),AllocFactorMatrix,(R$4+1),FALSE)*$E3191</f>
        <v>0</v>
      </c>
      <c r="S3188" s="5">
        <f t="shared" si="1565"/>
        <v>0</v>
      </c>
      <c r="T3188" s="5">
        <f>VLOOKUP(CONCATENATE($F3188," ",$G3188),AllocFactorMatrix,(T$4+1),FALSE)*$E3191</f>
        <v>0</v>
      </c>
      <c r="U3188" s="5">
        <f>VLOOKUP(CONCATENATE($F3188," ",$G3188),AllocFactorMatrix,(U$4+1),FALSE)*$E3191</f>
        <v>0</v>
      </c>
      <c r="V3188" s="5">
        <f>VLOOKUP(CONCATENATE($F3188," ",$G3188),AllocFactorMatrix,(V$4+1),FALSE)*$E3191</f>
        <v>0</v>
      </c>
      <c r="W3188" s="5">
        <f>VLOOKUP(CONCATENATE($F3188," ",$G3188),AllocFactorMatrix,(W$4+1),FALSE)*$E3191</f>
        <v>0</v>
      </c>
      <c r="X3188" s="5">
        <f t="shared" si="1584"/>
        <v>0</v>
      </c>
      <c r="Y3188" s="5">
        <f>VLOOKUP(CONCATENATE($F3188," ",$G3188),AllocFactorMatrix,(Y$4+1),FALSE)*$E3191</f>
        <v>0</v>
      </c>
      <c r="Z3188" s="5">
        <f>VLOOKUP(CONCATENATE($F3188," ",$G3188),AllocFactorMatrix,(Z$4+1),FALSE)*$E3191</f>
        <v>0</v>
      </c>
      <c r="AA3188" s="5">
        <f t="shared" si="1574"/>
        <v>0</v>
      </c>
      <c r="AB3188" s="5">
        <f>VLOOKUP(CONCATENATE($F3188," ",$G3188),AllocFactorMatrix,(AB$4+1),FALSE)*$E3191</f>
        <v>0</v>
      </c>
      <c r="AC3188" s="5">
        <f>VLOOKUP(CONCATENATE($F3188," ",$G3188),AllocFactorMatrix,(AC$4+1),FALSE)*$E3191</f>
        <v>0</v>
      </c>
      <c r="AD3188" s="5">
        <f>VLOOKUP(CONCATENATE($F3188," ",$G3188),AllocFactorMatrix,(AD$4+1),FALSE)*$E3191</f>
        <v>0</v>
      </c>
    </row>
    <row r="3189" spans="4:30" hidden="1" outlineLevel="1">
      <c r="D3189" s="7"/>
      <c r="E3189" s="51"/>
      <c r="F3189" s="52" t="str">
        <f>F3191</f>
        <v>PROD_ENERGY</v>
      </c>
      <c r="G3189" s="55" t="str">
        <f>$G$13</f>
        <v>ENERGY</v>
      </c>
      <c r="H3189" s="4">
        <f t="shared" si="1582"/>
        <v>-12743.999999999998</v>
      </c>
      <c r="I3189" s="5">
        <f>VLOOKUP(CONCATENATE($F3189," ",$G3189),AllocFactorMatrix,(I$4+1),FALSE)*$E3191</f>
        <v>-4781.8940189323866</v>
      </c>
      <c r="J3189" s="5">
        <f>VLOOKUP(CONCATENATE($F3189," ",$G3189),AllocFactorMatrix,(J$4+1),FALSE)*$E3191</f>
        <v>-309.89763204439066</v>
      </c>
      <c r="K3189" s="5">
        <f>VLOOKUP(CONCATENATE($F3189," ",$G3189),AllocFactorMatrix,(K$4+1),FALSE)*$E3191</f>
        <v>-1039.7401495684596</v>
      </c>
      <c r="L3189" s="5">
        <f>VLOOKUP(CONCATENATE($F3189," ",$G3189),AllocFactorMatrix,(L$4+1),FALSE)*$E3191</f>
        <v>-33.045302406109052</v>
      </c>
      <c r="M3189" s="5">
        <f>VLOOKUP(CONCATENATE($F3189," ",$G3189),AllocFactorMatrix,(M$4+1),FALSE)*$E3191</f>
        <v>-3.0463905753196769</v>
      </c>
      <c r="N3189" s="5">
        <f t="shared" si="1583"/>
        <v>-1075.8318425498885</v>
      </c>
      <c r="O3189" s="5">
        <f>VLOOKUP(CONCATENATE($F3189," ",$G3189),AllocFactorMatrix,(O$4+1),FALSE)*$E3191</f>
        <v>-947.94560212497436</v>
      </c>
      <c r="P3189" s="5">
        <f>VLOOKUP(CONCATENATE($F3189," ",$G3189),AllocFactorMatrix,(P$4+1),FALSE)*$E3191</f>
        <v>-175.73087458147751</v>
      </c>
      <c r="Q3189" s="5">
        <f>VLOOKUP(CONCATENATE($F3189," ",$G3189),AllocFactorMatrix,(Q$4+1),FALSE)*$E3191</f>
        <v>-79.847611415207268</v>
      </c>
      <c r="R3189" s="5">
        <f>VLOOKUP(CONCATENATE($F3189," ",$G3189),AllocFactorMatrix,(R$4+1),FALSE)*$E3191</f>
        <v>-3.6996702615180284</v>
      </c>
      <c r="S3189" s="5">
        <f t="shared" si="1565"/>
        <v>-1207.2237583831773</v>
      </c>
      <c r="T3189" s="5">
        <f>VLOOKUP(CONCATENATE($F3189," ",$G3189),AllocFactorMatrix,(T$4+1),FALSE)*$E3191</f>
        <v>-36.327071826750007</v>
      </c>
      <c r="U3189" s="5">
        <f>VLOOKUP(CONCATENATE($F3189," ",$G3189),AllocFactorMatrix,(U$4+1),FALSE)*$E3191</f>
        <v>-637.84896043202968</v>
      </c>
      <c r="V3189" s="5">
        <f>VLOOKUP(CONCATENATE($F3189," ",$G3189),AllocFactorMatrix,(V$4+1),FALSE)*$E3191</f>
        <v>-3621.4415759259009</v>
      </c>
      <c r="W3189" s="5">
        <f>VLOOKUP(CONCATENATE($F3189," ",$G3189),AllocFactorMatrix,(W$4+1),FALSE)*$E3191</f>
        <v>-687.0722255717983</v>
      </c>
      <c r="X3189" s="5">
        <f t="shared" si="1584"/>
        <v>-4982.6898337564789</v>
      </c>
      <c r="Y3189" s="5">
        <f>VLOOKUP(CONCATENATE($F3189," ",$G3189),AllocFactorMatrix,(Y$4+1),FALSE)*$E3191</f>
        <v>-256.82703798507941</v>
      </c>
      <c r="Z3189" s="5">
        <f>VLOOKUP(CONCATENATE($F3189," ",$G3189),AllocFactorMatrix,(Z$4+1),FALSE)*$E3191</f>
        <v>-4.1807347564241173</v>
      </c>
      <c r="AA3189" s="5">
        <f t="shared" si="1574"/>
        <v>-261.00777274150352</v>
      </c>
      <c r="AB3189" s="5">
        <f>VLOOKUP(CONCATENATE($F3189," ",$G3189),AllocFactorMatrix,(AB$4+1),FALSE)*$E3191</f>
        <v>-4.6632733208764279</v>
      </c>
      <c r="AC3189" s="5">
        <f>VLOOKUP(CONCATENATE($F3189," ",$G3189),AllocFactorMatrix,(AC$4+1),FALSE)*$E3191</f>
        <v>-100.83704106204675</v>
      </c>
      <c r="AD3189" s="5">
        <f>VLOOKUP(CONCATENATE($F3189," ",$G3189),AllocFactorMatrix,(AD$4+1),FALSE)*$E3191</f>
        <v>-19.954827209249292</v>
      </c>
    </row>
    <row r="3190" spans="4:30" hidden="1" outlineLevel="1">
      <c r="D3190" s="7"/>
      <c r="E3190" s="51"/>
      <c r="F3190" s="52" t="str">
        <f>F3191</f>
        <v>PROD_ENERGY</v>
      </c>
      <c r="G3190" s="55" t="str">
        <f>$G$14</f>
        <v>CUSTOMER</v>
      </c>
      <c r="H3190" s="4">
        <f t="shared" si="1582"/>
        <v>0</v>
      </c>
      <c r="I3190" s="5">
        <f>VLOOKUP(CONCATENATE($F3190," ",$G3190),AllocFactorMatrix,(I$4+1),FALSE)*$E3191</f>
        <v>0</v>
      </c>
      <c r="J3190" s="5">
        <f>VLOOKUP(CONCATENATE($F3190," ",$G3190),AllocFactorMatrix,(J$4+1),FALSE)*$E3191</f>
        <v>0</v>
      </c>
      <c r="K3190" s="5">
        <f>VLOOKUP(CONCATENATE($F3190," ",$G3190),AllocFactorMatrix,(K$4+1),FALSE)*$E3191</f>
        <v>0</v>
      </c>
      <c r="L3190" s="5">
        <f>VLOOKUP(CONCATENATE($F3190," ",$G3190),AllocFactorMatrix,(L$4+1),FALSE)*$E3191</f>
        <v>0</v>
      </c>
      <c r="M3190" s="5">
        <f>VLOOKUP(CONCATENATE($F3190," ",$G3190),AllocFactorMatrix,(M$4+1),FALSE)*$E3191</f>
        <v>0</v>
      </c>
      <c r="N3190" s="5">
        <f t="shared" si="1583"/>
        <v>0</v>
      </c>
      <c r="O3190" s="5">
        <f>VLOOKUP(CONCATENATE($F3190," ",$G3190),AllocFactorMatrix,(O$4+1),FALSE)*$E3191</f>
        <v>0</v>
      </c>
      <c r="P3190" s="5">
        <f>VLOOKUP(CONCATENATE($F3190," ",$G3190),AllocFactorMatrix,(P$4+1),FALSE)*$E3191</f>
        <v>0</v>
      </c>
      <c r="Q3190" s="5">
        <f>VLOOKUP(CONCATENATE($F3190," ",$G3190),AllocFactorMatrix,(Q$4+1),FALSE)*$E3191</f>
        <v>0</v>
      </c>
      <c r="R3190" s="5">
        <f>VLOOKUP(CONCATENATE($F3190," ",$G3190),AllocFactorMatrix,(R$4+1),FALSE)*$E3191</f>
        <v>0</v>
      </c>
      <c r="S3190" s="5">
        <f t="shared" si="1565"/>
        <v>0</v>
      </c>
      <c r="T3190" s="5">
        <f>VLOOKUP(CONCATENATE($F3190," ",$G3190),AllocFactorMatrix,(T$4+1),FALSE)*$E3191</f>
        <v>0</v>
      </c>
      <c r="U3190" s="5">
        <f>VLOOKUP(CONCATENATE($F3190," ",$G3190),AllocFactorMatrix,(U$4+1),FALSE)*$E3191</f>
        <v>0</v>
      </c>
      <c r="V3190" s="5">
        <f>VLOOKUP(CONCATENATE($F3190," ",$G3190),AllocFactorMatrix,(V$4+1),FALSE)*$E3191</f>
        <v>0</v>
      </c>
      <c r="W3190" s="5">
        <f>VLOOKUP(CONCATENATE($F3190," ",$G3190),AllocFactorMatrix,(W$4+1),FALSE)*$E3191</f>
        <v>0</v>
      </c>
      <c r="X3190" s="5">
        <f t="shared" si="1584"/>
        <v>0</v>
      </c>
      <c r="Y3190" s="5">
        <f>VLOOKUP(CONCATENATE($F3190," ",$G3190),AllocFactorMatrix,(Y$4+1),FALSE)*$E3191</f>
        <v>0</v>
      </c>
      <c r="Z3190" s="5">
        <f>VLOOKUP(CONCATENATE($F3190," ",$G3190),AllocFactorMatrix,(Z$4+1),FALSE)*$E3191</f>
        <v>0</v>
      </c>
      <c r="AA3190" s="5">
        <f t="shared" si="1574"/>
        <v>0</v>
      </c>
      <c r="AB3190" s="5">
        <f>VLOOKUP(CONCATENATE($F3190," ",$G3190),AllocFactorMatrix,(AB$4+1),FALSE)*$E3191</f>
        <v>0</v>
      </c>
      <c r="AC3190" s="5">
        <f>VLOOKUP(CONCATENATE($F3190," ",$G3190),AllocFactorMatrix,(AC$4+1),FALSE)*$E3191</f>
        <v>0</v>
      </c>
      <c r="AD3190" s="5">
        <f>VLOOKUP(CONCATENATE($F3190," ",$G3190),AllocFactorMatrix,(AD$4+1),FALSE)*$E3191</f>
        <v>0</v>
      </c>
    </row>
    <row r="3191" spans="4:30" collapsed="1">
      <c r="D3191" s="7" t="s">
        <v>274</v>
      </c>
      <c r="E3191" s="40">
        <v>-12744</v>
      </c>
      <c r="F3191" s="10" t="s">
        <v>32</v>
      </c>
      <c r="G3191" s="55" t="str">
        <f>$G$15</f>
        <v>TOTAL</v>
      </c>
      <c r="H3191" s="4">
        <f t="shared" si="1582"/>
        <v>-12743.999999999998</v>
      </c>
      <c r="I3191" s="5">
        <f>VLOOKUP(CONCATENATE($F3191," ",$G3191),AllocFactorMatrix,(I$4+1),FALSE)*$E3191</f>
        <v>-4781.8940189323866</v>
      </c>
      <c r="J3191" s="5">
        <f>VLOOKUP(CONCATENATE($F3191," ",$G3191),AllocFactorMatrix,(J$4+1),FALSE)*$E3191</f>
        <v>-309.89763204439066</v>
      </c>
      <c r="K3191" s="5">
        <f>VLOOKUP(CONCATENATE($F3191," ",$G3191),AllocFactorMatrix,(K$4+1),FALSE)*$E3191</f>
        <v>-1039.7401495684596</v>
      </c>
      <c r="L3191" s="5">
        <f>VLOOKUP(CONCATENATE($F3191," ",$G3191),AllocFactorMatrix,(L$4+1),FALSE)*$E3191</f>
        <v>-33.045302406109052</v>
      </c>
      <c r="M3191" s="5">
        <f>VLOOKUP(CONCATENATE($F3191," ",$G3191),AllocFactorMatrix,(M$4+1),FALSE)*$E3191</f>
        <v>-3.0463905753196769</v>
      </c>
      <c r="N3191" s="5">
        <f t="shared" si="1583"/>
        <v>-1075.8318425498885</v>
      </c>
      <c r="O3191" s="5">
        <f>VLOOKUP(CONCATENATE($F3191," ",$G3191),AllocFactorMatrix,(O$4+1),FALSE)*$E3191</f>
        <v>-947.94560212497436</v>
      </c>
      <c r="P3191" s="5">
        <f>VLOOKUP(CONCATENATE($F3191," ",$G3191),AllocFactorMatrix,(P$4+1),FALSE)*$E3191</f>
        <v>-175.73087458147751</v>
      </c>
      <c r="Q3191" s="5">
        <f>VLOOKUP(CONCATENATE($F3191," ",$G3191),AllocFactorMatrix,(Q$4+1),FALSE)*$E3191</f>
        <v>-79.847611415207268</v>
      </c>
      <c r="R3191" s="5">
        <f>VLOOKUP(CONCATENATE($F3191," ",$G3191),AllocFactorMatrix,(R$4+1),FALSE)*$E3191</f>
        <v>-3.6996702615180284</v>
      </c>
      <c r="S3191" s="5">
        <f t="shared" si="1565"/>
        <v>-1207.2237583831773</v>
      </c>
      <c r="T3191" s="5">
        <f>VLOOKUP(CONCATENATE($F3191," ",$G3191),AllocFactorMatrix,(T$4+1),FALSE)*$E3191</f>
        <v>-36.327071826750007</v>
      </c>
      <c r="U3191" s="5">
        <f>VLOOKUP(CONCATENATE($F3191," ",$G3191),AllocFactorMatrix,(U$4+1),FALSE)*$E3191</f>
        <v>-637.84896043202968</v>
      </c>
      <c r="V3191" s="5">
        <f>VLOOKUP(CONCATENATE($F3191," ",$G3191),AllocFactorMatrix,(V$4+1),FALSE)*$E3191</f>
        <v>-3621.4415759259009</v>
      </c>
      <c r="W3191" s="5">
        <f>VLOOKUP(CONCATENATE($F3191," ",$G3191),AllocFactorMatrix,(W$4+1),FALSE)*$E3191</f>
        <v>-687.0722255717983</v>
      </c>
      <c r="X3191" s="5">
        <f t="shared" si="1584"/>
        <v>-4982.6898337564789</v>
      </c>
      <c r="Y3191" s="5">
        <f>VLOOKUP(CONCATENATE($F3191," ",$G3191),AllocFactorMatrix,(Y$4+1),FALSE)*$E3191</f>
        <v>-256.82703798507941</v>
      </c>
      <c r="Z3191" s="5">
        <f>VLOOKUP(CONCATENATE($F3191," ",$G3191),AllocFactorMatrix,(Z$4+1),FALSE)*$E3191</f>
        <v>-4.1807347564241173</v>
      </c>
      <c r="AA3191" s="5">
        <f t="shared" si="1574"/>
        <v>-261.00777274150352</v>
      </c>
      <c r="AB3191" s="5">
        <f>VLOOKUP(CONCATENATE($F3191," ",$G3191),AllocFactorMatrix,(AB$4+1),FALSE)*$E3191</f>
        <v>-4.6632733208764279</v>
      </c>
      <c r="AC3191" s="5">
        <f>VLOOKUP(CONCATENATE($F3191," ",$G3191),AllocFactorMatrix,(AC$4+1),FALSE)*$E3191</f>
        <v>-100.83704106204675</v>
      </c>
      <c r="AD3191" s="5">
        <f>VLOOKUP(CONCATENATE($F3191," ",$G3191),AllocFactorMatrix,(AD$4+1),FALSE)*$E3191</f>
        <v>-19.954827209249292</v>
      </c>
    </row>
    <row r="3192" spans="4:30" hidden="1" outlineLevel="1">
      <c r="D3192" s="7"/>
      <c r="E3192" s="51"/>
      <c r="F3192" s="52" t="str">
        <f>F3199</f>
        <v>PROD_ENERGY</v>
      </c>
      <c r="G3192" s="55" t="str">
        <f>$G$8</f>
        <v>PRODUCTION</v>
      </c>
      <c r="H3192" s="4">
        <f t="shared" si="1580"/>
        <v>0</v>
      </c>
      <c r="I3192" s="5">
        <f>VLOOKUP(CONCATENATE($F3192," ",$G3192),AllocFactorMatrix,(I$4+1),FALSE)*$E3199</f>
        <v>0</v>
      </c>
      <c r="J3192" s="5">
        <f>VLOOKUP(CONCATENATE($F3192," ",$G3192),AllocFactorMatrix,(J$4+1),FALSE)*$E3199</f>
        <v>0</v>
      </c>
      <c r="K3192" s="5">
        <f>VLOOKUP(CONCATENATE($F3192," ",$G3192),AllocFactorMatrix,(K$4+1),FALSE)*$E3199</f>
        <v>0</v>
      </c>
      <c r="L3192" s="5">
        <f>VLOOKUP(CONCATENATE($F3192," ",$G3192),AllocFactorMatrix,(L$4+1),FALSE)*$E3199</f>
        <v>0</v>
      </c>
      <c r="M3192" s="5">
        <f>VLOOKUP(CONCATENATE($F3192," ",$G3192),AllocFactorMatrix,(M$4+1),FALSE)*$E3199</f>
        <v>0</v>
      </c>
      <c r="N3192" s="5">
        <f t="shared" si="1563"/>
        <v>0</v>
      </c>
      <c r="O3192" s="5">
        <f>VLOOKUP(CONCATENATE($F3192," ",$G3192),AllocFactorMatrix,(O$4+1),FALSE)*$E3199</f>
        <v>0</v>
      </c>
      <c r="P3192" s="5">
        <f>VLOOKUP(CONCATENATE($F3192," ",$G3192),AllocFactorMatrix,(P$4+1),FALSE)*$E3199</f>
        <v>0</v>
      </c>
      <c r="Q3192" s="5">
        <f>VLOOKUP(CONCATENATE($F3192," ",$G3192),AllocFactorMatrix,(Q$4+1),FALSE)*$E3199</f>
        <v>0</v>
      </c>
      <c r="R3192" s="5">
        <f>VLOOKUP(CONCATENATE($F3192," ",$G3192),AllocFactorMatrix,(R$4+1),FALSE)*$E3199</f>
        <v>0</v>
      </c>
      <c r="S3192" s="5">
        <f t="shared" si="1565"/>
        <v>0</v>
      </c>
      <c r="T3192" s="5">
        <f>VLOOKUP(CONCATENATE($F3192," ",$G3192),AllocFactorMatrix,(T$4+1),FALSE)*$E3199</f>
        <v>0</v>
      </c>
      <c r="U3192" s="5">
        <f>VLOOKUP(CONCATENATE($F3192," ",$G3192),AllocFactorMatrix,(U$4+1),FALSE)*$E3199</f>
        <v>0</v>
      </c>
      <c r="V3192" s="5">
        <f>VLOOKUP(CONCATENATE($F3192," ",$G3192),AllocFactorMatrix,(V$4+1),FALSE)*$E3199</f>
        <v>0</v>
      </c>
      <c r="W3192" s="5">
        <f>VLOOKUP(CONCATENATE($F3192," ",$G3192),AllocFactorMatrix,(W$4+1),FALSE)*$E3199</f>
        <v>0</v>
      </c>
      <c r="X3192" s="5">
        <f>SUBTOTAL(9,T3192:W3192)</f>
        <v>0</v>
      </c>
      <c r="Y3192" s="5">
        <f>VLOOKUP(CONCATENATE($F3192," ",$G3192),AllocFactorMatrix,(Y$4+1),FALSE)*$E3199</f>
        <v>0</v>
      </c>
      <c r="Z3192" s="5">
        <f>VLOOKUP(CONCATENATE($F3192," ",$G3192),AllocFactorMatrix,(Z$4+1),FALSE)*$E3199</f>
        <v>0</v>
      </c>
      <c r="AA3192" s="5">
        <f t="shared" ref="AA3192:AA3215" si="1585">SUBTOTAL(9,Y3192:Z3192)</f>
        <v>0</v>
      </c>
      <c r="AB3192" s="5">
        <f>VLOOKUP(CONCATENATE($F3192," ",$G3192),AllocFactorMatrix,(AB$4+1),FALSE)*$E3199</f>
        <v>0</v>
      </c>
      <c r="AC3192" s="5">
        <f>VLOOKUP(CONCATENATE($F3192," ",$G3192),AllocFactorMatrix,(AC$4+1),FALSE)*$E3199</f>
        <v>0</v>
      </c>
      <c r="AD3192" s="5">
        <f>VLOOKUP(CONCATENATE($F3192," ",$G3192),AllocFactorMatrix,(AD$4+1),FALSE)*$E3199</f>
        <v>0</v>
      </c>
    </row>
    <row r="3193" spans="4:30" hidden="1" outlineLevel="1">
      <c r="D3193" s="7"/>
      <c r="E3193" s="51"/>
      <c r="F3193" s="52" t="str">
        <f>F3199</f>
        <v>PROD_ENERGY</v>
      </c>
      <c r="G3193" s="55" t="str">
        <f>$G$9</f>
        <v>BULKTRAN</v>
      </c>
      <c r="H3193" s="4">
        <f t="shared" si="1580"/>
        <v>0</v>
      </c>
      <c r="I3193" s="5">
        <f>VLOOKUP(CONCATENATE($F3193," ",$G3193),AllocFactorMatrix,(I$4+1),FALSE)*$E3199</f>
        <v>0</v>
      </c>
      <c r="J3193" s="5">
        <f>VLOOKUP(CONCATENATE($F3193," ",$G3193),AllocFactorMatrix,(J$4+1),FALSE)*$E3199</f>
        <v>0</v>
      </c>
      <c r="K3193" s="5">
        <f>VLOOKUP(CONCATENATE($F3193," ",$G3193),AllocFactorMatrix,(K$4+1),FALSE)*$E3199</f>
        <v>0</v>
      </c>
      <c r="L3193" s="5">
        <f>VLOOKUP(CONCATENATE($F3193," ",$G3193),AllocFactorMatrix,(L$4+1),FALSE)*$E3199</f>
        <v>0</v>
      </c>
      <c r="M3193" s="5">
        <f>VLOOKUP(CONCATENATE($F3193," ",$G3193),AllocFactorMatrix,(M$4+1),FALSE)*$E3199</f>
        <v>0</v>
      </c>
      <c r="N3193" s="5">
        <f t="shared" si="1563"/>
        <v>0</v>
      </c>
      <c r="O3193" s="5">
        <f>VLOOKUP(CONCATENATE($F3193," ",$G3193),AllocFactorMatrix,(O$4+1),FALSE)*$E3199</f>
        <v>0</v>
      </c>
      <c r="P3193" s="5">
        <f>VLOOKUP(CONCATENATE($F3193," ",$G3193),AllocFactorMatrix,(P$4+1),FALSE)*$E3199</f>
        <v>0</v>
      </c>
      <c r="Q3193" s="5">
        <f>VLOOKUP(CONCATENATE($F3193," ",$G3193),AllocFactorMatrix,(Q$4+1),FALSE)*$E3199</f>
        <v>0</v>
      </c>
      <c r="R3193" s="5">
        <f>VLOOKUP(CONCATENATE($F3193," ",$G3193),AllocFactorMatrix,(R$4+1),FALSE)*$E3199</f>
        <v>0</v>
      </c>
      <c r="S3193" s="5">
        <f t="shared" ref="S3193:S3215" si="1586">SUBTOTAL(9,O3193:R3193)</f>
        <v>0</v>
      </c>
      <c r="T3193" s="5">
        <f>VLOOKUP(CONCATENATE($F3193," ",$G3193),AllocFactorMatrix,(T$4+1),FALSE)*$E3199</f>
        <v>0</v>
      </c>
      <c r="U3193" s="5">
        <f>VLOOKUP(CONCATENATE($F3193," ",$G3193),AllocFactorMatrix,(U$4+1),FALSE)*$E3199</f>
        <v>0</v>
      </c>
      <c r="V3193" s="5">
        <f>VLOOKUP(CONCATENATE($F3193," ",$G3193),AllocFactorMatrix,(V$4+1),FALSE)*$E3199</f>
        <v>0</v>
      </c>
      <c r="W3193" s="5">
        <f>VLOOKUP(CONCATENATE($F3193," ",$G3193),AllocFactorMatrix,(W$4+1),FALSE)*$E3199</f>
        <v>0</v>
      </c>
      <c r="X3193" s="5">
        <f t="shared" ref="X3193:X3199" si="1587">SUBTOTAL(9,T3193:W3193)</f>
        <v>0</v>
      </c>
      <c r="Y3193" s="5">
        <f>VLOOKUP(CONCATENATE($F3193," ",$G3193),AllocFactorMatrix,(Y$4+1),FALSE)*$E3199</f>
        <v>0</v>
      </c>
      <c r="Z3193" s="5">
        <f>VLOOKUP(CONCATENATE($F3193," ",$G3193),AllocFactorMatrix,(Z$4+1),FALSE)*$E3199</f>
        <v>0</v>
      </c>
      <c r="AA3193" s="5">
        <f t="shared" si="1585"/>
        <v>0</v>
      </c>
      <c r="AB3193" s="5">
        <f>VLOOKUP(CONCATENATE($F3193," ",$G3193),AllocFactorMatrix,(AB$4+1),FALSE)*$E3199</f>
        <v>0</v>
      </c>
      <c r="AC3193" s="5">
        <f>VLOOKUP(CONCATENATE($F3193," ",$G3193),AllocFactorMatrix,(AC$4+1),FALSE)*$E3199</f>
        <v>0</v>
      </c>
      <c r="AD3193" s="5">
        <f>VLOOKUP(CONCATENATE($F3193," ",$G3193),AllocFactorMatrix,(AD$4+1),FALSE)*$E3199</f>
        <v>0</v>
      </c>
    </row>
    <row r="3194" spans="4:30" hidden="1" outlineLevel="1">
      <c r="D3194" s="7"/>
      <c r="E3194" s="51"/>
      <c r="F3194" s="52" t="str">
        <f>F3199</f>
        <v>PROD_ENERGY</v>
      </c>
      <c r="G3194" s="55" t="str">
        <f>$G$10</f>
        <v>SUBTRAN</v>
      </c>
      <c r="H3194" s="4">
        <f t="shared" si="1580"/>
        <v>0</v>
      </c>
      <c r="I3194" s="5">
        <f>VLOOKUP(CONCATENATE($F3194," ",$G3194),AllocFactorMatrix,(I$4+1),FALSE)*$E3199</f>
        <v>0</v>
      </c>
      <c r="J3194" s="5">
        <f>VLOOKUP(CONCATENATE($F3194," ",$G3194),AllocFactorMatrix,(J$4+1),FALSE)*$E3199</f>
        <v>0</v>
      </c>
      <c r="K3194" s="5">
        <f>VLOOKUP(CONCATENATE($F3194," ",$G3194),AllocFactorMatrix,(K$4+1),FALSE)*$E3199</f>
        <v>0</v>
      </c>
      <c r="L3194" s="5">
        <f>VLOOKUP(CONCATENATE($F3194," ",$G3194),AllocFactorMatrix,(L$4+1),FALSE)*$E3199</f>
        <v>0</v>
      </c>
      <c r="M3194" s="5">
        <f>VLOOKUP(CONCATENATE($F3194," ",$G3194),AllocFactorMatrix,(M$4+1),FALSE)*$E3199</f>
        <v>0</v>
      </c>
      <c r="N3194" s="5">
        <f t="shared" si="1563"/>
        <v>0</v>
      </c>
      <c r="O3194" s="5">
        <f>VLOOKUP(CONCATENATE($F3194," ",$G3194),AllocFactorMatrix,(O$4+1),FALSE)*$E3199</f>
        <v>0</v>
      </c>
      <c r="P3194" s="5">
        <f>VLOOKUP(CONCATENATE($F3194," ",$G3194),AllocFactorMatrix,(P$4+1),FALSE)*$E3199</f>
        <v>0</v>
      </c>
      <c r="Q3194" s="5">
        <f>VLOOKUP(CONCATENATE($F3194," ",$G3194),AllocFactorMatrix,(Q$4+1),FALSE)*$E3199</f>
        <v>0</v>
      </c>
      <c r="R3194" s="5">
        <f>VLOOKUP(CONCATENATE($F3194," ",$G3194),AllocFactorMatrix,(R$4+1),FALSE)*$E3199</f>
        <v>0</v>
      </c>
      <c r="S3194" s="5">
        <f t="shared" si="1586"/>
        <v>0</v>
      </c>
      <c r="T3194" s="5">
        <f>VLOOKUP(CONCATENATE($F3194," ",$G3194),AllocFactorMatrix,(T$4+1),FALSE)*$E3199</f>
        <v>0</v>
      </c>
      <c r="U3194" s="5">
        <f>VLOOKUP(CONCATENATE($F3194," ",$G3194),AllocFactorMatrix,(U$4+1),FALSE)*$E3199</f>
        <v>0</v>
      </c>
      <c r="V3194" s="5">
        <f>VLOOKUP(CONCATENATE($F3194," ",$G3194),AllocFactorMatrix,(V$4+1),FALSE)*$E3199</f>
        <v>0</v>
      </c>
      <c r="W3194" s="5">
        <f>VLOOKUP(CONCATENATE($F3194," ",$G3194),AllocFactorMatrix,(W$4+1),FALSE)*$E3199</f>
        <v>0</v>
      </c>
      <c r="X3194" s="5">
        <f t="shared" si="1587"/>
        <v>0</v>
      </c>
      <c r="Y3194" s="5">
        <f>VLOOKUP(CONCATENATE($F3194," ",$G3194),AllocFactorMatrix,(Y$4+1),FALSE)*$E3199</f>
        <v>0</v>
      </c>
      <c r="Z3194" s="5">
        <f>VLOOKUP(CONCATENATE($F3194," ",$G3194),AllocFactorMatrix,(Z$4+1),FALSE)*$E3199</f>
        <v>0</v>
      </c>
      <c r="AA3194" s="5">
        <f t="shared" si="1585"/>
        <v>0</v>
      </c>
      <c r="AB3194" s="5">
        <f>VLOOKUP(CONCATENATE($F3194," ",$G3194),AllocFactorMatrix,(AB$4+1),FALSE)*$E3199</f>
        <v>0</v>
      </c>
      <c r="AC3194" s="5">
        <f>VLOOKUP(CONCATENATE($F3194," ",$G3194),AllocFactorMatrix,(AC$4+1),FALSE)*$E3199</f>
        <v>0</v>
      </c>
      <c r="AD3194" s="5">
        <f>VLOOKUP(CONCATENATE($F3194," ",$G3194),AllocFactorMatrix,(AD$4+1),FALSE)*$E3199</f>
        <v>0</v>
      </c>
    </row>
    <row r="3195" spans="4:30" hidden="1" outlineLevel="1">
      <c r="D3195" s="7"/>
      <c r="E3195" s="51"/>
      <c r="F3195" s="52" t="str">
        <f>F3199</f>
        <v>PROD_ENERGY</v>
      </c>
      <c r="G3195" s="55" t="str">
        <f>$G$11</f>
        <v>DISTPRI</v>
      </c>
      <c r="H3195" s="4">
        <f t="shared" si="1580"/>
        <v>0</v>
      </c>
      <c r="I3195" s="5">
        <f>VLOOKUP(CONCATENATE($F3195," ",$G3195),AllocFactorMatrix,(I$4+1),FALSE)*$E3199</f>
        <v>0</v>
      </c>
      <c r="J3195" s="5">
        <f>VLOOKUP(CONCATENATE($F3195," ",$G3195),AllocFactorMatrix,(J$4+1),FALSE)*$E3199</f>
        <v>0</v>
      </c>
      <c r="K3195" s="5">
        <f>VLOOKUP(CONCATENATE($F3195," ",$G3195),AllocFactorMatrix,(K$4+1),FALSE)*$E3199</f>
        <v>0</v>
      </c>
      <c r="L3195" s="5">
        <f>VLOOKUP(CONCATENATE($F3195," ",$G3195),AllocFactorMatrix,(L$4+1),FALSE)*$E3199</f>
        <v>0</v>
      </c>
      <c r="M3195" s="5">
        <f>VLOOKUP(CONCATENATE($F3195," ",$G3195),AllocFactorMatrix,(M$4+1),FALSE)*$E3199</f>
        <v>0</v>
      </c>
      <c r="N3195" s="5">
        <f t="shared" si="1563"/>
        <v>0</v>
      </c>
      <c r="O3195" s="5">
        <f>VLOOKUP(CONCATENATE($F3195," ",$G3195),AllocFactorMatrix,(O$4+1),FALSE)*$E3199</f>
        <v>0</v>
      </c>
      <c r="P3195" s="5">
        <f>VLOOKUP(CONCATENATE($F3195," ",$G3195),AllocFactorMatrix,(P$4+1),FALSE)*$E3199</f>
        <v>0</v>
      </c>
      <c r="Q3195" s="5">
        <f>VLOOKUP(CONCATENATE($F3195," ",$G3195),AllocFactorMatrix,(Q$4+1),FALSE)*$E3199</f>
        <v>0</v>
      </c>
      <c r="R3195" s="5">
        <f>VLOOKUP(CONCATENATE($F3195," ",$G3195),AllocFactorMatrix,(R$4+1),FALSE)*$E3199</f>
        <v>0</v>
      </c>
      <c r="S3195" s="5">
        <f t="shared" si="1586"/>
        <v>0</v>
      </c>
      <c r="T3195" s="5">
        <f>VLOOKUP(CONCATENATE($F3195," ",$G3195),AllocFactorMatrix,(T$4+1),FALSE)*$E3199</f>
        <v>0</v>
      </c>
      <c r="U3195" s="5">
        <f>VLOOKUP(CONCATENATE($F3195," ",$G3195),AllocFactorMatrix,(U$4+1),FALSE)*$E3199</f>
        <v>0</v>
      </c>
      <c r="V3195" s="5">
        <f>VLOOKUP(CONCATENATE($F3195," ",$G3195),AllocFactorMatrix,(V$4+1),FALSE)*$E3199</f>
        <v>0</v>
      </c>
      <c r="W3195" s="5">
        <f>VLOOKUP(CONCATENATE($F3195," ",$G3195),AllocFactorMatrix,(W$4+1),FALSE)*$E3199</f>
        <v>0</v>
      </c>
      <c r="X3195" s="5">
        <f t="shared" si="1587"/>
        <v>0</v>
      </c>
      <c r="Y3195" s="5">
        <f>VLOOKUP(CONCATENATE($F3195," ",$G3195),AllocFactorMatrix,(Y$4+1),FALSE)*$E3199</f>
        <v>0</v>
      </c>
      <c r="Z3195" s="5">
        <f>VLOOKUP(CONCATENATE($F3195," ",$G3195),AllocFactorMatrix,(Z$4+1),FALSE)*$E3199</f>
        <v>0</v>
      </c>
      <c r="AA3195" s="5">
        <f t="shared" si="1585"/>
        <v>0</v>
      </c>
      <c r="AB3195" s="5">
        <f>VLOOKUP(CONCATENATE($F3195," ",$G3195),AllocFactorMatrix,(AB$4+1),FALSE)*$E3199</f>
        <v>0</v>
      </c>
      <c r="AC3195" s="5">
        <f>VLOOKUP(CONCATENATE($F3195," ",$G3195),AllocFactorMatrix,(AC$4+1),FALSE)*$E3199</f>
        <v>0</v>
      </c>
      <c r="AD3195" s="5">
        <f>VLOOKUP(CONCATENATE($F3195," ",$G3195),AllocFactorMatrix,(AD$4+1),FALSE)*$E3199</f>
        <v>0</v>
      </c>
    </row>
    <row r="3196" spans="4:30" hidden="1" outlineLevel="1">
      <c r="D3196" s="7"/>
      <c r="E3196" s="51"/>
      <c r="F3196" s="52" t="str">
        <f>F3199</f>
        <v>PROD_ENERGY</v>
      </c>
      <c r="G3196" s="55" t="str">
        <f>$G$12</f>
        <v>DISTSEC</v>
      </c>
      <c r="H3196" s="4">
        <f t="shared" si="1580"/>
        <v>0</v>
      </c>
      <c r="I3196" s="5">
        <f>VLOOKUP(CONCATENATE($F3196," ",$G3196),AllocFactorMatrix,(I$4+1),FALSE)*$E3199</f>
        <v>0</v>
      </c>
      <c r="J3196" s="5">
        <f>VLOOKUP(CONCATENATE($F3196," ",$G3196),AllocFactorMatrix,(J$4+1),FALSE)*$E3199</f>
        <v>0</v>
      </c>
      <c r="K3196" s="5">
        <f>VLOOKUP(CONCATENATE($F3196," ",$G3196),AllocFactorMatrix,(K$4+1),FALSE)*$E3199</f>
        <v>0</v>
      </c>
      <c r="L3196" s="5">
        <f>VLOOKUP(CONCATENATE($F3196," ",$G3196),AllocFactorMatrix,(L$4+1),FALSE)*$E3199</f>
        <v>0</v>
      </c>
      <c r="M3196" s="5">
        <f>VLOOKUP(CONCATENATE($F3196," ",$G3196),AllocFactorMatrix,(M$4+1),FALSE)*$E3199</f>
        <v>0</v>
      </c>
      <c r="N3196" s="5">
        <f t="shared" si="1563"/>
        <v>0</v>
      </c>
      <c r="O3196" s="5">
        <f>VLOOKUP(CONCATENATE($F3196," ",$G3196),AllocFactorMatrix,(O$4+1),FALSE)*$E3199</f>
        <v>0</v>
      </c>
      <c r="P3196" s="5">
        <f>VLOOKUP(CONCATENATE($F3196," ",$G3196),AllocFactorMatrix,(P$4+1),FALSE)*$E3199</f>
        <v>0</v>
      </c>
      <c r="Q3196" s="5">
        <f>VLOOKUP(CONCATENATE($F3196," ",$G3196),AllocFactorMatrix,(Q$4+1),FALSE)*$E3199</f>
        <v>0</v>
      </c>
      <c r="R3196" s="5">
        <f>VLOOKUP(CONCATENATE($F3196," ",$G3196),AllocFactorMatrix,(R$4+1),FALSE)*$E3199</f>
        <v>0</v>
      </c>
      <c r="S3196" s="5">
        <f t="shared" si="1586"/>
        <v>0</v>
      </c>
      <c r="T3196" s="5">
        <f>VLOOKUP(CONCATENATE($F3196," ",$G3196),AllocFactorMatrix,(T$4+1),FALSE)*$E3199</f>
        <v>0</v>
      </c>
      <c r="U3196" s="5">
        <f>VLOOKUP(CONCATENATE($F3196," ",$G3196),AllocFactorMatrix,(U$4+1),FALSE)*$E3199</f>
        <v>0</v>
      </c>
      <c r="V3196" s="5">
        <f>VLOOKUP(CONCATENATE($F3196," ",$G3196),AllocFactorMatrix,(V$4+1),FALSE)*$E3199</f>
        <v>0</v>
      </c>
      <c r="W3196" s="5">
        <f>VLOOKUP(CONCATENATE($F3196," ",$G3196),AllocFactorMatrix,(W$4+1),FALSE)*$E3199</f>
        <v>0</v>
      </c>
      <c r="X3196" s="5">
        <f t="shared" si="1587"/>
        <v>0</v>
      </c>
      <c r="Y3196" s="5">
        <f>VLOOKUP(CONCATENATE($F3196," ",$G3196),AllocFactorMatrix,(Y$4+1),FALSE)*$E3199</f>
        <v>0</v>
      </c>
      <c r="Z3196" s="5">
        <f>VLOOKUP(CONCATENATE($F3196," ",$G3196),AllocFactorMatrix,(Z$4+1),FALSE)*$E3199</f>
        <v>0</v>
      </c>
      <c r="AA3196" s="5">
        <f t="shared" si="1585"/>
        <v>0</v>
      </c>
      <c r="AB3196" s="5">
        <f>VLOOKUP(CONCATENATE($F3196," ",$G3196),AllocFactorMatrix,(AB$4+1),FALSE)*$E3199</f>
        <v>0</v>
      </c>
      <c r="AC3196" s="5">
        <f>VLOOKUP(CONCATENATE($F3196," ",$G3196),AllocFactorMatrix,(AC$4+1),FALSE)*$E3199</f>
        <v>0</v>
      </c>
      <c r="AD3196" s="5">
        <f>VLOOKUP(CONCATENATE($F3196," ",$G3196),AllocFactorMatrix,(AD$4+1),FALSE)*$E3199</f>
        <v>0</v>
      </c>
    </row>
    <row r="3197" spans="4:30" hidden="1" outlineLevel="1">
      <c r="D3197" s="7"/>
      <c r="E3197" s="51"/>
      <c r="F3197" s="52" t="str">
        <f>F3199</f>
        <v>PROD_ENERGY</v>
      </c>
      <c r="G3197" s="55" t="str">
        <f>$G$13</f>
        <v>ENERGY</v>
      </c>
      <c r="H3197" s="4">
        <f t="shared" si="1580"/>
        <v>1171.9999999999998</v>
      </c>
      <c r="I3197" s="5">
        <f>VLOOKUP(CONCATENATE($F3197," ",$G3197),AllocFactorMatrix,(I$4+1),FALSE)*$E3199</f>
        <v>439.766148006023</v>
      </c>
      <c r="J3197" s="5">
        <f>VLOOKUP(CONCATENATE($F3197," ",$G3197),AllocFactorMatrix,(J$4+1),FALSE)*$E3199</f>
        <v>28.499688069368009</v>
      </c>
      <c r="K3197" s="5">
        <f>VLOOKUP(CONCATENATE($F3197," ",$G3197),AllocFactorMatrix,(K$4+1),FALSE)*$E3199</f>
        <v>95.619542945247545</v>
      </c>
      <c r="L3197" s="5">
        <f>VLOOKUP(CONCATENATE($F3197," ",$G3197),AllocFactorMatrix,(L$4+1),FALSE)*$E3199</f>
        <v>3.0390061534808388</v>
      </c>
      <c r="M3197" s="5">
        <f>VLOOKUP(CONCATENATE($F3197," ",$G3197),AllocFactorMatrix,(M$4+1),FALSE)*$E3199</f>
        <v>0.28016084073090564</v>
      </c>
      <c r="N3197" s="5">
        <f t="shared" si="1563"/>
        <v>98.938709939459287</v>
      </c>
      <c r="O3197" s="5">
        <f>VLOOKUP(CONCATENATE($F3197," ",$G3197),AllocFactorMatrix,(O$4+1),FALSE)*$E3199</f>
        <v>87.177671507412896</v>
      </c>
      <c r="P3197" s="5">
        <f>VLOOKUP(CONCATENATE($F3197," ",$G3197),AllocFactorMatrix,(P$4+1),FALSE)*$E3199</f>
        <v>16.161062853852137</v>
      </c>
      <c r="Q3197" s="5">
        <f>VLOOKUP(CONCATENATE($F3197," ",$G3197),AllocFactorMatrix,(Q$4+1),FALSE)*$E3199</f>
        <v>7.3431733034073225</v>
      </c>
      <c r="R3197" s="5">
        <f>VLOOKUP(CONCATENATE($F3197," ",$G3197),AllocFactorMatrix,(R$4+1),FALSE)*$E3199</f>
        <v>0.34023960659911562</v>
      </c>
      <c r="S3197" s="5">
        <f t="shared" si="1586"/>
        <v>111.02214727127148</v>
      </c>
      <c r="T3197" s="5">
        <f>VLOOKUP(CONCATENATE($F3197," ",$G3197),AllocFactorMatrix,(T$4+1),FALSE)*$E3199</f>
        <v>3.3408135735209519</v>
      </c>
      <c r="U3197" s="5">
        <f>VLOOKUP(CONCATENATE($F3197," ",$G3197),AllocFactorMatrix,(U$4+1),FALSE)*$E3199</f>
        <v>58.659681546322879</v>
      </c>
      <c r="V3197" s="5">
        <f>VLOOKUP(CONCATENATE($F3197," ",$G3197),AllocFactorMatrix,(V$4+1),FALSE)*$E3199</f>
        <v>333.04531756004047</v>
      </c>
      <c r="W3197" s="5">
        <f>VLOOKUP(CONCATENATE($F3197," ",$G3197),AllocFactorMatrix,(W$4+1),FALSE)*$E3199</f>
        <v>63.186491554468589</v>
      </c>
      <c r="X3197" s="5">
        <f t="shared" si="1587"/>
        <v>458.23230423435291</v>
      </c>
      <c r="Y3197" s="5">
        <f>VLOOKUP(CONCATENATE($F3197," ",$G3197),AllocFactorMatrix,(Y$4+1),FALSE)*$E3199</f>
        <v>23.619059048847543</v>
      </c>
      <c r="Z3197" s="5">
        <f>VLOOKUP(CONCATENATE($F3197," ",$G3197),AllocFactorMatrix,(Z$4+1),FALSE)*$E3199</f>
        <v>0.38448062888646156</v>
      </c>
      <c r="AA3197" s="5">
        <f t="shared" si="1585"/>
        <v>24.003539677734004</v>
      </c>
      <c r="AB3197" s="5">
        <f>VLOOKUP(CONCATENATE($F3197," ",$G3197),AllocFactorMatrix,(AB$4+1),FALSE)*$E3199</f>
        <v>0.42885721375291697</v>
      </c>
      <c r="AC3197" s="5">
        <f>VLOOKUP(CONCATENATE($F3197," ",$G3197),AllocFactorMatrix,(AC$4+1),FALSE)*$E3199</f>
        <v>9.2734629727494351</v>
      </c>
      <c r="AD3197" s="5">
        <f>VLOOKUP(CONCATENATE($F3197," ",$G3197),AllocFactorMatrix,(AD$4+1),FALSE)*$E3199</f>
        <v>1.8351426152887766</v>
      </c>
    </row>
    <row r="3198" spans="4:30" hidden="1" outlineLevel="1">
      <c r="D3198" s="7"/>
      <c r="E3198" s="51"/>
      <c r="F3198" s="52" t="str">
        <f>F3199</f>
        <v>PROD_ENERGY</v>
      </c>
      <c r="G3198" s="55" t="str">
        <f>$G$14</f>
        <v>CUSTOMER</v>
      </c>
      <c r="H3198" s="4">
        <f t="shared" si="1580"/>
        <v>0</v>
      </c>
      <c r="I3198" s="5">
        <f>VLOOKUP(CONCATENATE($F3198," ",$G3198),AllocFactorMatrix,(I$4+1),FALSE)*$E3199</f>
        <v>0</v>
      </c>
      <c r="J3198" s="5">
        <f>VLOOKUP(CONCATENATE($F3198," ",$G3198),AllocFactorMatrix,(J$4+1),FALSE)*$E3199</f>
        <v>0</v>
      </c>
      <c r="K3198" s="5">
        <f>VLOOKUP(CONCATENATE($F3198," ",$G3198),AllocFactorMatrix,(K$4+1),FALSE)*$E3199</f>
        <v>0</v>
      </c>
      <c r="L3198" s="5">
        <f>VLOOKUP(CONCATENATE($F3198," ",$G3198),AllocFactorMatrix,(L$4+1),FALSE)*$E3199</f>
        <v>0</v>
      </c>
      <c r="M3198" s="5">
        <f>VLOOKUP(CONCATENATE($F3198," ",$G3198),AllocFactorMatrix,(M$4+1),FALSE)*$E3199</f>
        <v>0</v>
      </c>
      <c r="N3198" s="5">
        <f t="shared" si="1563"/>
        <v>0</v>
      </c>
      <c r="O3198" s="5">
        <f>VLOOKUP(CONCATENATE($F3198," ",$G3198),AllocFactorMatrix,(O$4+1),FALSE)*$E3199</f>
        <v>0</v>
      </c>
      <c r="P3198" s="5">
        <f>VLOOKUP(CONCATENATE($F3198," ",$G3198),AllocFactorMatrix,(P$4+1),FALSE)*$E3199</f>
        <v>0</v>
      </c>
      <c r="Q3198" s="5">
        <f>VLOOKUP(CONCATENATE($F3198," ",$G3198),AllocFactorMatrix,(Q$4+1),FALSE)*$E3199</f>
        <v>0</v>
      </c>
      <c r="R3198" s="5">
        <f>VLOOKUP(CONCATENATE($F3198," ",$G3198),AllocFactorMatrix,(R$4+1),FALSE)*$E3199</f>
        <v>0</v>
      </c>
      <c r="S3198" s="5">
        <f t="shared" si="1586"/>
        <v>0</v>
      </c>
      <c r="T3198" s="5">
        <f>VLOOKUP(CONCATENATE($F3198," ",$G3198),AllocFactorMatrix,(T$4+1),FALSE)*$E3199</f>
        <v>0</v>
      </c>
      <c r="U3198" s="5">
        <f>VLOOKUP(CONCATENATE($F3198," ",$G3198),AllocFactorMatrix,(U$4+1),FALSE)*$E3199</f>
        <v>0</v>
      </c>
      <c r="V3198" s="5">
        <f>VLOOKUP(CONCATENATE($F3198," ",$G3198),AllocFactorMatrix,(V$4+1),FALSE)*$E3199</f>
        <v>0</v>
      </c>
      <c r="W3198" s="5">
        <f>VLOOKUP(CONCATENATE($F3198," ",$G3198),AllocFactorMatrix,(W$4+1),FALSE)*$E3199</f>
        <v>0</v>
      </c>
      <c r="X3198" s="5">
        <f t="shared" si="1587"/>
        <v>0</v>
      </c>
      <c r="Y3198" s="5">
        <f>VLOOKUP(CONCATENATE($F3198," ",$G3198),AllocFactorMatrix,(Y$4+1),FALSE)*$E3199</f>
        <v>0</v>
      </c>
      <c r="Z3198" s="5">
        <f>VLOOKUP(CONCATENATE($F3198," ",$G3198),AllocFactorMatrix,(Z$4+1),FALSE)*$E3199</f>
        <v>0</v>
      </c>
      <c r="AA3198" s="5">
        <f t="shared" si="1585"/>
        <v>0</v>
      </c>
      <c r="AB3198" s="5">
        <f>VLOOKUP(CONCATENATE($F3198," ",$G3198),AllocFactorMatrix,(AB$4+1),FALSE)*$E3199</f>
        <v>0</v>
      </c>
      <c r="AC3198" s="5">
        <f>VLOOKUP(CONCATENATE($F3198," ",$G3198),AllocFactorMatrix,(AC$4+1),FALSE)*$E3199</f>
        <v>0</v>
      </c>
      <c r="AD3198" s="5">
        <f>VLOOKUP(CONCATENATE($F3198," ",$G3198),AllocFactorMatrix,(AD$4+1),FALSE)*$E3199</f>
        <v>0</v>
      </c>
    </row>
    <row r="3199" spans="4:30" collapsed="1">
      <c r="D3199" s="7" t="s">
        <v>275</v>
      </c>
      <c r="E3199" s="40">
        <v>1172</v>
      </c>
      <c r="F3199" s="10" t="s">
        <v>32</v>
      </c>
      <c r="G3199" s="55" t="str">
        <f>$G$15</f>
        <v>TOTAL</v>
      </c>
      <c r="H3199" s="4">
        <f t="shared" si="1580"/>
        <v>1171.9999999999998</v>
      </c>
      <c r="I3199" s="5">
        <f>VLOOKUP(CONCATENATE($F3199," ",$G3199),AllocFactorMatrix,(I$4+1),FALSE)*$E3199</f>
        <v>439.766148006023</v>
      </c>
      <c r="J3199" s="5">
        <f>VLOOKUP(CONCATENATE($F3199," ",$G3199),AllocFactorMatrix,(J$4+1),FALSE)*$E3199</f>
        <v>28.499688069368009</v>
      </c>
      <c r="K3199" s="5">
        <f>VLOOKUP(CONCATENATE($F3199," ",$G3199),AllocFactorMatrix,(K$4+1),FALSE)*$E3199</f>
        <v>95.619542945247545</v>
      </c>
      <c r="L3199" s="5">
        <f>VLOOKUP(CONCATENATE($F3199," ",$G3199),AllocFactorMatrix,(L$4+1),FALSE)*$E3199</f>
        <v>3.0390061534808388</v>
      </c>
      <c r="M3199" s="5">
        <f>VLOOKUP(CONCATENATE($F3199," ",$G3199),AllocFactorMatrix,(M$4+1),FALSE)*$E3199</f>
        <v>0.28016084073090564</v>
      </c>
      <c r="N3199" s="5">
        <f t="shared" si="1563"/>
        <v>98.938709939459287</v>
      </c>
      <c r="O3199" s="5">
        <f>VLOOKUP(CONCATENATE($F3199," ",$G3199),AllocFactorMatrix,(O$4+1),FALSE)*$E3199</f>
        <v>87.177671507412896</v>
      </c>
      <c r="P3199" s="5">
        <f>VLOOKUP(CONCATENATE($F3199," ",$G3199),AllocFactorMatrix,(P$4+1),FALSE)*$E3199</f>
        <v>16.161062853852137</v>
      </c>
      <c r="Q3199" s="5">
        <f>VLOOKUP(CONCATENATE($F3199," ",$G3199),AllocFactorMatrix,(Q$4+1),FALSE)*$E3199</f>
        <v>7.3431733034073225</v>
      </c>
      <c r="R3199" s="5">
        <f>VLOOKUP(CONCATENATE($F3199," ",$G3199),AllocFactorMatrix,(R$4+1),FALSE)*$E3199</f>
        <v>0.34023960659911562</v>
      </c>
      <c r="S3199" s="5">
        <f t="shared" si="1586"/>
        <v>111.02214727127148</v>
      </c>
      <c r="T3199" s="5">
        <f>VLOOKUP(CONCATENATE($F3199," ",$G3199),AllocFactorMatrix,(T$4+1),FALSE)*$E3199</f>
        <v>3.3408135735209519</v>
      </c>
      <c r="U3199" s="5">
        <f>VLOOKUP(CONCATENATE($F3199," ",$G3199),AllocFactorMatrix,(U$4+1),FALSE)*$E3199</f>
        <v>58.659681546322879</v>
      </c>
      <c r="V3199" s="5">
        <f>VLOOKUP(CONCATENATE($F3199," ",$G3199),AllocFactorMatrix,(V$4+1),FALSE)*$E3199</f>
        <v>333.04531756004047</v>
      </c>
      <c r="W3199" s="5">
        <f>VLOOKUP(CONCATENATE($F3199," ",$G3199),AllocFactorMatrix,(W$4+1),FALSE)*$E3199</f>
        <v>63.186491554468589</v>
      </c>
      <c r="X3199" s="5">
        <f t="shared" si="1587"/>
        <v>458.23230423435291</v>
      </c>
      <c r="Y3199" s="5">
        <f>VLOOKUP(CONCATENATE($F3199," ",$G3199),AllocFactorMatrix,(Y$4+1),FALSE)*$E3199</f>
        <v>23.619059048847543</v>
      </c>
      <c r="Z3199" s="5">
        <f>VLOOKUP(CONCATENATE($F3199," ",$G3199),AllocFactorMatrix,(Z$4+1),FALSE)*$E3199</f>
        <v>0.38448062888646156</v>
      </c>
      <c r="AA3199" s="5">
        <f t="shared" si="1585"/>
        <v>24.003539677734004</v>
      </c>
      <c r="AB3199" s="5">
        <f>VLOOKUP(CONCATENATE($F3199," ",$G3199),AllocFactorMatrix,(AB$4+1),FALSE)*$E3199</f>
        <v>0.42885721375291697</v>
      </c>
      <c r="AC3199" s="5">
        <f>VLOOKUP(CONCATENATE($F3199," ",$G3199),AllocFactorMatrix,(AC$4+1),FALSE)*$E3199</f>
        <v>9.2734629727494351</v>
      </c>
      <c r="AD3199" s="5">
        <f>VLOOKUP(CONCATENATE($F3199," ",$G3199),AllocFactorMatrix,(AD$4+1),FALSE)*$E3199</f>
        <v>1.8351426152887766</v>
      </c>
    </row>
    <row r="3200" spans="4:30" hidden="1" outlineLevel="1">
      <c r="D3200" s="7"/>
      <c r="E3200" s="51"/>
      <c r="F3200" s="52" t="str">
        <f>F3207</f>
        <v>PROD_ENERGY</v>
      </c>
      <c r="G3200" s="55" t="str">
        <f>$G$8</f>
        <v>PRODUCTION</v>
      </c>
      <c r="H3200" s="4">
        <f t="shared" si="1580"/>
        <v>0</v>
      </c>
      <c r="I3200" s="5">
        <f>VLOOKUP(CONCATENATE($F3200," ",$G3200),AllocFactorMatrix,(I$4+1),FALSE)*$E3207</f>
        <v>0</v>
      </c>
      <c r="J3200" s="5">
        <f>VLOOKUP(CONCATENATE($F3200," ",$G3200),AllocFactorMatrix,(J$4+1),FALSE)*$E3207</f>
        <v>0</v>
      </c>
      <c r="K3200" s="5">
        <f>VLOOKUP(CONCATENATE($F3200," ",$G3200),AllocFactorMatrix,(K$4+1),FALSE)*$E3207</f>
        <v>0</v>
      </c>
      <c r="L3200" s="5">
        <f>VLOOKUP(CONCATENATE($F3200," ",$G3200),AllocFactorMatrix,(L$4+1),FALSE)*$E3207</f>
        <v>0</v>
      </c>
      <c r="M3200" s="5">
        <f>VLOOKUP(CONCATENATE($F3200," ",$G3200),AllocFactorMatrix,(M$4+1),FALSE)*$E3207</f>
        <v>0</v>
      </c>
      <c r="N3200" s="5">
        <f t="shared" si="1563"/>
        <v>0</v>
      </c>
      <c r="O3200" s="5">
        <f>VLOOKUP(CONCATENATE($F3200," ",$G3200),AllocFactorMatrix,(O$4+1),FALSE)*$E3207</f>
        <v>0</v>
      </c>
      <c r="P3200" s="5">
        <f>VLOOKUP(CONCATENATE($F3200," ",$G3200),AllocFactorMatrix,(P$4+1),FALSE)*$E3207</f>
        <v>0</v>
      </c>
      <c r="Q3200" s="5">
        <f>VLOOKUP(CONCATENATE($F3200," ",$G3200),AllocFactorMatrix,(Q$4+1),FALSE)*$E3207</f>
        <v>0</v>
      </c>
      <c r="R3200" s="5">
        <f>VLOOKUP(CONCATENATE($F3200," ",$G3200),AllocFactorMatrix,(R$4+1),FALSE)*$E3207</f>
        <v>0</v>
      </c>
      <c r="S3200" s="5">
        <f t="shared" si="1586"/>
        <v>0</v>
      </c>
      <c r="T3200" s="5">
        <f>VLOOKUP(CONCATENATE($F3200," ",$G3200),AllocFactorMatrix,(T$4+1),FALSE)*$E3207</f>
        <v>0</v>
      </c>
      <c r="U3200" s="5">
        <f>VLOOKUP(CONCATENATE($F3200," ",$G3200),AllocFactorMatrix,(U$4+1),FALSE)*$E3207</f>
        <v>0</v>
      </c>
      <c r="V3200" s="5">
        <f>VLOOKUP(CONCATENATE($F3200," ",$G3200),AllocFactorMatrix,(V$4+1),FALSE)*$E3207</f>
        <v>0</v>
      </c>
      <c r="W3200" s="5">
        <f>VLOOKUP(CONCATENATE($F3200," ",$G3200),AllocFactorMatrix,(W$4+1),FALSE)*$E3207</f>
        <v>0</v>
      </c>
      <c r="X3200" s="5">
        <f>SUBTOTAL(9,T3200:W3200)</f>
        <v>0</v>
      </c>
      <c r="Y3200" s="5">
        <f>VLOOKUP(CONCATENATE($F3200," ",$G3200),AllocFactorMatrix,(Y$4+1),FALSE)*$E3207</f>
        <v>0</v>
      </c>
      <c r="Z3200" s="5">
        <f>VLOOKUP(CONCATENATE($F3200," ",$G3200),AllocFactorMatrix,(Z$4+1),FALSE)*$E3207</f>
        <v>0</v>
      </c>
      <c r="AA3200" s="5">
        <f t="shared" si="1585"/>
        <v>0</v>
      </c>
      <c r="AB3200" s="5">
        <f>VLOOKUP(CONCATENATE($F3200," ",$G3200),AllocFactorMatrix,(AB$4+1),FALSE)*$E3207</f>
        <v>0</v>
      </c>
      <c r="AC3200" s="5">
        <f>VLOOKUP(CONCATENATE($F3200," ",$G3200),AllocFactorMatrix,(AC$4+1),FALSE)*$E3207</f>
        <v>0</v>
      </c>
      <c r="AD3200" s="5">
        <f>VLOOKUP(CONCATENATE($F3200," ",$G3200),AllocFactorMatrix,(AD$4+1),FALSE)*$E3207</f>
        <v>0</v>
      </c>
    </row>
    <row r="3201" spans="4:30" hidden="1" outlineLevel="1">
      <c r="D3201" s="7"/>
      <c r="E3201" s="51"/>
      <c r="F3201" s="52" t="str">
        <f>F3207</f>
        <v>PROD_ENERGY</v>
      </c>
      <c r="G3201" s="55" t="str">
        <f>$G$9</f>
        <v>BULKTRAN</v>
      </c>
      <c r="H3201" s="4">
        <f t="shared" si="1580"/>
        <v>0</v>
      </c>
      <c r="I3201" s="5">
        <f>VLOOKUP(CONCATENATE($F3201," ",$G3201),AllocFactorMatrix,(I$4+1),FALSE)*$E3207</f>
        <v>0</v>
      </c>
      <c r="J3201" s="5">
        <f>VLOOKUP(CONCATENATE($F3201," ",$G3201),AllocFactorMatrix,(J$4+1),FALSE)*$E3207</f>
        <v>0</v>
      </c>
      <c r="K3201" s="5">
        <f>VLOOKUP(CONCATENATE($F3201," ",$G3201),AllocFactorMatrix,(K$4+1),FALSE)*$E3207</f>
        <v>0</v>
      </c>
      <c r="L3201" s="5">
        <f>VLOOKUP(CONCATENATE($F3201," ",$G3201),AllocFactorMatrix,(L$4+1),FALSE)*$E3207</f>
        <v>0</v>
      </c>
      <c r="M3201" s="5">
        <f>VLOOKUP(CONCATENATE($F3201," ",$G3201),AllocFactorMatrix,(M$4+1),FALSE)*$E3207</f>
        <v>0</v>
      </c>
      <c r="N3201" s="5">
        <f t="shared" si="1563"/>
        <v>0</v>
      </c>
      <c r="O3201" s="5">
        <f>VLOOKUP(CONCATENATE($F3201," ",$G3201),AllocFactorMatrix,(O$4+1),FALSE)*$E3207</f>
        <v>0</v>
      </c>
      <c r="P3201" s="5">
        <f>VLOOKUP(CONCATENATE($F3201," ",$G3201),AllocFactorMatrix,(P$4+1),FALSE)*$E3207</f>
        <v>0</v>
      </c>
      <c r="Q3201" s="5">
        <f>VLOOKUP(CONCATENATE($F3201," ",$G3201),AllocFactorMatrix,(Q$4+1),FALSE)*$E3207</f>
        <v>0</v>
      </c>
      <c r="R3201" s="5">
        <f>VLOOKUP(CONCATENATE($F3201," ",$G3201),AllocFactorMatrix,(R$4+1),FALSE)*$E3207</f>
        <v>0</v>
      </c>
      <c r="S3201" s="5">
        <f t="shared" si="1586"/>
        <v>0</v>
      </c>
      <c r="T3201" s="5">
        <f>VLOOKUP(CONCATENATE($F3201," ",$G3201),AllocFactorMatrix,(T$4+1),FALSE)*$E3207</f>
        <v>0</v>
      </c>
      <c r="U3201" s="5">
        <f>VLOOKUP(CONCATENATE($F3201," ",$G3201),AllocFactorMatrix,(U$4+1),FALSE)*$E3207</f>
        <v>0</v>
      </c>
      <c r="V3201" s="5">
        <f>VLOOKUP(CONCATENATE($F3201," ",$G3201),AllocFactorMatrix,(V$4+1),FALSE)*$E3207</f>
        <v>0</v>
      </c>
      <c r="W3201" s="5">
        <f>VLOOKUP(CONCATENATE($F3201," ",$G3201),AllocFactorMatrix,(W$4+1),FALSE)*$E3207</f>
        <v>0</v>
      </c>
      <c r="X3201" s="5">
        <f t="shared" ref="X3201:X3207" si="1588">SUBTOTAL(9,T3201:W3201)</f>
        <v>0</v>
      </c>
      <c r="Y3201" s="5">
        <f>VLOOKUP(CONCATENATE($F3201," ",$G3201),AllocFactorMatrix,(Y$4+1),FALSE)*$E3207</f>
        <v>0</v>
      </c>
      <c r="Z3201" s="5">
        <f>VLOOKUP(CONCATENATE($F3201," ",$G3201),AllocFactorMatrix,(Z$4+1),FALSE)*$E3207</f>
        <v>0</v>
      </c>
      <c r="AA3201" s="5">
        <f t="shared" si="1585"/>
        <v>0</v>
      </c>
      <c r="AB3201" s="5">
        <f>VLOOKUP(CONCATENATE($F3201," ",$G3201),AllocFactorMatrix,(AB$4+1),FALSE)*$E3207</f>
        <v>0</v>
      </c>
      <c r="AC3201" s="5">
        <f>VLOOKUP(CONCATENATE($F3201," ",$G3201),AllocFactorMatrix,(AC$4+1),FALSE)*$E3207</f>
        <v>0</v>
      </c>
      <c r="AD3201" s="5">
        <f>VLOOKUP(CONCATENATE($F3201," ",$G3201),AllocFactorMatrix,(AD$4+1),FALSE)*$E3207</f>
        <v>0</v>
      </c>
    </row>
    <row r="3202" spans="4:30" hidden="1" outlineLevel="1">
      <c r="D3202" s="7"/>
      <c r="E3202" s="51"/>
      <c r="F3202" s="52" t="str">
        <f>F3207</f>
        <v>PROD_ENERGY</v>
      </c>
      <c r="G3202" s="55" t="str">
        <f>$G$10</f>
        <v>SUBTRAN</v>
      </c>
      <c r="H3202" s="4">
        <f t="shared" si="1580"/>
        <v>0</v>
      </c>
      <c r="I3202" s="5">
        <f>VLOOKUP(CONCATENATE($F3202," ",$G3202),AllocFactorMatrix,(I$4+1),FALSE)*$E3207</f>
        <v>0</v>
      </c>
      <c r="J3202" s="5">
        <f>VLOOKUP(CONCATENATE($F3202," ",$G3202),AllocFactorMatrix,(J$4+1),FALSE)*$E3207</f>
        <v>0</v>
      </c>
      <c r="K3202" s="5">
        <f>VLOOKUP(CONCATENATE($F3202," ",$G3202),AllocFactorMatrix,(K$4+1),FALSE)*$E3207</f>
        <v>0</v>
      </c>
      <c r="L3202" s="5">
        <f>VLOOKUP(CONCATENATE($F3202," ",$G3202),AllocFactorMatrix,(L$4+1),FALSE)*$E3207</f>
        <v>0</v>
      </c>
      <c r="M3202" s="5">
        <f>VLOOKUP(CONCATENATE($F3202," ",$G3202),AllocFactorMatrix,(M$4+1),FALSE)*$E3207</f>
        <v>0</v>
      </c>
      <c r="N3202" s="5">
        <f t="shared" si="1563"/>
        <v>0</v>
      </c>
      <c r="O3202" s="5">
        <f>VLOOKUP(CONCATENATE($F3202," ",$G3202),AllocFactorMatrix,(O$4+1),FALSE)*$E3207</f>
        <v>0</v>
      </c>
      <c r="P3202" s="5">
        <f>VLOOKUP(CONCATENATE($F3202," ",$G3202),AllocFactorMatrix,(P$4+1),FALSE)*$E3207</f>
        <v>0</v>
      </c>
      <c r="Q3202" s="5">
        <f>VLOOKUP(CONCATENATE($F3202," ",$G3202),AllocFactorMatrix,(Q$4+1),FALSE)*$E3207</f>
        <v>0</v>
      </c>
      <c r="R3202" s="5">
        <f>VLOOKUP(CONCATENATE($F3202," ",$G3202),AllocFactorMatrix,(R$4+1),FALSE)*$E3207</f>
        <v>0</v>
      </c>
      <c r="S3202" s="5">
        <f t="shared" si="1586"/>
        <v>0</v>
      </c>
      <c r="T3202" s="5">
        <f>VLOOKUP(CONCATENATE($F3202," ",$G3202),AllocFactorMatrix,(T$4+1),FALSE)*$E3207</f>
        <v>0</v>
      </c>
      <c r="U3202" s="5">
        <f>VLOOKUP(CONCATENATE($F3202," ",$G3202),AllocFactorMatrix,(U$4+1),FALSE)*$E3207</f>
        <v>0</v>
      </c>
      <c r="V3202" s="5">
        <f>VLOOKUP(CONCATENATE($F3202," ",$G3202),AllocFactorMatrix,(V$4+1),FALSE)*$E3207</f>
        <v>0</v>
      </c>
      <c r="W3202" s="5">
        <f>VLOOKUP(CONCATENATE($F3202," ",$G3202),AllocFactorMatrix,(W$4+1),FALSE)*$E3207</f>
        <v>0</v>
      </c>
      <c r="X3202" s="5">
        <f t="shared" si="1588"/>
        <v>0</v>
      </c>
      <c r="Y3202" s="5">
        <f>VLOOKUP(CONCATENATE($F3202," ",$G3202),AllocFactorMatrix,(Y$4+1),FALSE)*$E3207</f>
        <v>0</v>
      </c>
      <c r="Z3202" s="5">
        <f>VLOOKUP(CONCATENATE($F3202," ",$G3202),AllocFactorMatrix,(Z$4+1),FALSE)*$E3207</f>
        <v>0</v>
      </c>
      <c r="AA3202" s="5">
        <f t="shared" si="1585"/>
        <v>0</v>
      </c>
      <c r="AB3202" s="5">
        <f>VLOOKUP(CONCATENATE($F3202," ",$G3202),AllocFactorMatrix,(AB$4+1),FALSE)*$E3207</f>
        <v>0</v>
      </c>
      <c r="AC3202" s="5">
        <f>VLOOKUP(CONCATENATE($F3202," ",$G3202),AllocFactorMatrix,(AC$4+1),FALSE)*$E3207</f>
        <v>0</v>
      </c>
      <c r="AD3202" s="5">
        <f>VLOOKUP(CONCATENATE($F3202," ",$G3202),AllocFactorMatrix,(AD$4+1),FALSE)*$E3207</f>
        <v>0</v>
      </c>
    </row>
    <row r="3203" spans="4:30" hidden="1" outlineLevel="1">
      <c r="D3203" s="7"/>
      <c r="E3203" s="51"/>
      <c r="F3203" s="52" t="str">
        <f>F3207</f>
        <v>PROD_ENERGY</v>
      </c>
      <c r="G3203" s="55" t="str">
        <f>$G$11</f>
        <v>DISTPRI</v>
      </c>
      <c r="H3203" s="4">
        <f t="shared" si="1580"/>
        <v>0</v>
      </c>
      <c r="I3203" s="5">
        <f>VLOOKUP(CONCATENATE($F3203," ",$G3203),AllocFactorMatrix,(I$4+1),FALSE)*$E3207</f>
        <v>0</v>
      </c>
      <c r="J3203" s="5">
        <f>VLOOKUP(CONCATENATE($F3203," ",$G3203),AllocFactorMatrix,(J$4+1),FALSE)*$E3207</f>
        <v>0</v>
      </c>
      <c r="K3203" s="5">
        <f>VLOOKUP(CONCATENATE($F3203," ",$G3203),AllocFactorMatrix,(K$4+1),FALSE)*$E3207</f>
        <v>0</v>
      </c>
      <c r="L3203" s="5">
        <f>VLOOKUP(CONCATENATE($F3203," ",$G3203),AllocFactorMatrix,(L$4+1),FALSE)*$E3207</f>
        <v>0</v>
      </c>
      <c r="M3203" s="5">
        <f>VLOOKUP(CONCATENATE($F3203," ",$G3203),AllocFactorMatrix,(M$4+1),FALSE)*$E3207</f>
        <v>0</v>
      </c>
      <c r="N3203" s="5">
        <f t="shared" si="1563"/>
        <v>0</v>
      </c>
      <c r="O3203" s="5">
        <f>VLOOKUP(CONCATENATE($F3203," ",$G3203),AllocFactorMatrix,(O$4+1),FALSE)*$E3207</f>
        <v>0</v>
      </c>
      <c r="P3203" s="5">
        <f>VLOOKUP(CONCATENATE($F3203," ",$G3203),AllocFactorMatrix,(P$4+1),FALSE)*$E3207</f>
        <v>0</v>
      </c>
      <c r="Q3203" s="5">
        <f>VLOOKUP(CONCATENATE($F3203," ",$G3203),AllocFactorMatrix,(Q$4+1),FALSE)*$E3207</f>
        <v>0</v>
      </c>
      <c r="R3203" s="5">
        <f>VLOOKUP(CONCATENATE($F3203," ",$G3203),AllocFactorMatrix,(R$4+1),FALSE)*$E3207</f>
        <v>0</v>
      </c>
      <c r="S3203" s="5">
        <f t="shared" si="1586"/>
        <v>0</v>
      </c>
      <c r="T3203" s="5">
        <f>VLOOKUP(CONCATENATE($F3203," ",$G3203),AllocFactorMatrix,(T$4+1),FALSE)*$E3207</f>
        <v>0</v>
      </c>
      <c r="U3203" s="5">
        <f>VLOOKUP(CONCATENATE($F3203," ",$G3203),AllocFactorMatrix,(U$4+1),FALSE)*$E3207</f>
        <v>0</v>
      </c>
      <c r="V3203" s="5">
        <f>VLOOKUP(CONCATENATE($F3203," ",$G3203),AllocFactorMatrix,(V$4+1),FALSE)*$E3207</f>
        <v>0</v>
      </c>
      <c r="W3203" s="5">
        <f>VLOOKUP(CONCATENATE($F3203," ",$G3203),AllocFactorMatrix,(W$4+1),FALSE)*$E3207</f>
        <v>0</v>
      </c>
      <c r="X3203" s="5">
        <f t="shared" si="1588"/>
        <v>0</v>
      </c>
      <c r="Y3203" s="5">
        <f>VLOOKUP(CONCATENATE($F3203," ",$G3203),AllocFactorMatrix,(Y$4+1),FALSE)*$E3207</f>
        <v>0</v>
      </c>
      <c r="Z3203" s="5">
        <f>VLOOKUP(CONCATENATE($F3203," ",$G3203),AllocFactorMatrix,(Z$4+1),FALSE)*$E3207</f>
        <v>0</v>
      </c>
      <c r="AA3203" s="5">
        <f t="shared" si="1585"/>
        <v>0</v>
      </c>
      <c r="AB3203" s="5">
        <f>VLOOKUP(CONCATENATE($F3203," ",$G3203),AllocFactorMatrix,(AB$4+1),FALSE)*$E3207</f>
        <v>0</v>
      </c>
      <c r="AC3203" s="5">
        <f>VLOOKUP(CONCATENATE($F3203," ",$G3203),AllocFactorMatrix,(AC$4+1),FALSE)*$E3207</f>
        <v>0</v>
      </c>
      <c r="AD3203" s="5">
        <f>VLOOKUP(CONCATENATE($F3203," ",$G3203),AllocFactorMatrix,(AD$4+1),FALSE)*$E3207</f>
        <v>0</v>
      </c>
    </row>
    <row r="3204" spans="4:30" hidden="1" outlineLevel="1">
      <c r="D3204" s="7"/>
      <c r="E3204" s="51"/>
      <c r="F3204" s="52" t="str">
        <f>F3207</f>
        <v>PROD_ENERGY</v>
      </c>
      <c r="G3204" s="55" t="str">
        <f>$G$12</f>
        <v>DISTSEC</v>
      </c>
      <c r="H3204" s="4">
        <f t="shared" si="1580"/>
        <v>0</v>
      </c>
      <c r="I3204" s="5">
        <f>VLOOKUP(CONCATENATE($F3204," ",$G3204),AllocFactorMatrix,(I$4+1),FALSE)*$E3207</f>
        <v>0</v>
      </c>
      <c r="J3204" s="5">
        <f>VLOOKUP(CONCATENATE($F3204," ",$G3204),AllocFactorMatrix,(J$4+1),FALSE)*$E3207</f>
        <v>0</v>
      </c>
      <c r="K3204" s="5">
        <f>VLOOKUP(CONCATENATE($F3204," ",$G3204),AllocFactorMatrix,(K$4+1),FALSE)*$E3207</f>
        <v>0</v>
      </c>
      <c r="L3204" s="5">
        <f>VLOOKUP(CONCATENATE($F3204," ",$G3204),AllocFactorMatrix,(L$4+1),FALSE)*$E3207</f>
        <v>0</v>
      </c>
      <c r="M3204" s="5">
        <f>VLOOKUP(CONCATENATE($F3204," ",$G3204),AllocFactorMatrix,(M$4+1),FALSE)*$E3207</f>
        <v>0</v>
      </c>
      <c r="N3204" s="5">
        <f t="shared" si="1563"/>
        <v>0</v>
      </c>
      <c r="O3204" s="5">
        <f>VLOOKUP(CONCATENATE($F3204," ",$G3204),AllocFactorMatrix,(O$4+1),FALSE)*$E3207</f>
        <v>0</v>
      </c>
      <c r="P3204" s="5">
        <f>VLOOKUP(CONCATENATE($F3204," ",$G3204),AllocFactorMatrix,(P$4+1),FALSE)*$E3207</f>
        <v>0</v>
      </c>
      <c r="Q3204" s="5">
        <f>VLOOKUP(CONCATENATE($F3204," ",$G3204),AllocFactorMatrix,(Q$4+1),FALSE)*$E3207</f>
        <v>0</v>
      </c>
      <c r="R3204" s="5">
        <f>VLOOKUP(CONCATENATE($F3204," ",$G3204),AllocFactorMatrix,(R$4+1),FALSE)*$E3207</f>
        <v>0</v>
      </c>
      <c r="S3204" s="5">
        <f t="shared" si="1586"/>
        <v>0</v>
      </c>
      <c r="T3204" s="5">
        <f>VLOOKUP(CONCATENATE($F3204," ",$G3204),AllocFactorMatrix,(T$4+1),FALSE)*$E3207</f>
        <v>0</v>
      </c>
      <c r="U3204" s="5">
        <f>VLOOKUP(CONCATENATE($F3204," ",$G3204),AllocFactorMatrix,(U$4+1),FALSE)*$E3207</f>
        <v>0</v>
      </c>
      <c r="V3204" s="5">
        <f>VLOOKUP(CONCATENATE($F3204," ",$G3204),AllocFactorMatrix,(V$4+1),FALSE)*$E3207</f>
        <v>0</v>
      </c>
      <c r="W3204" s="5">
        <f>VLOOKUP(CONCATENATE($F3204," ",$G3204),AllocFactorMatrix,(W$4+1),FALSE)*$E3207</f>
        <v>0</v>
      </c>
      <c r="X3204" s="5">
        <f t="shared" si="1588"/>
        <v>0</v>
      </c>
      <c r="Y3204" s="5">
        <f>VLOOKUP(CONCATENATE($F3204," ",$G3204),AllocFactorMatrix,(Y$4+1),FALSE)*$E3207</f>
        <v>0</v>
      </c>
      <c r="Z3204" s="5">
        <f>VLOOKUP(CONCATENATE($F3204," ",$G3204),AllocFactorMatrix,(Z$4+1),FALSE)*$E3207</f>
        <v>0</v>
      </c>
      <c r="AA3204" s="5">
        <f t="shared" si="1585"/>
        <v>0</v>
      </c>
      <c r="AB3204" s="5">
        <f>VLOOKUP(CONCATENATE($F3204," ",$G3204),AllocFactorMatrix,(AB$4+1),FALSE)*$E3207</f>
        <v>0</v>
      </c>
      <c r="AC3204" s="5">
        <f>VLOOKUP(CONCATENATE($F3204," ",$G3204),AllocFactorMatrix,(AC$4+1),FALSE)*$E3207</f>
        <v>0</v>
      </c>
      <c r="AD3204" s="5">
        <f>VLOOKUP(CONCATENATE($F3204," ",$G3204),AllocFactorMatrix,(AD$4+1),FALSE)*$E3207</f>
        <v>0</v>
      </c>
    </row>
    <row r="3205" spans="4:30" hidden="1" outlineLevel="1">
      <c r="D3205" s="7"/>
      <c r="E3205" s="51"/>
      <c r="F3205" s="52" t="str">
        <f>F3207</f>
        <v>PROD_ENERGY</v>
      </c>
      <c r="G3205" s="55" t="str">
        <f>$G$13</f>
        <v>ENERGY</v>
      </c>
      <c r="H3205" s="4">
        <f t="shared" si="1580"/>
        <v>-606570.99999999977</v>
      </c>
      <c r="I3205" s="5">
        <f>VLOOKUP(CONCATENATE($F3205," ",$G3205),AllocFactorMatrix,(I$4+1),FALSE)*$E3207</f>
        <v>-227601.87044553019</v>
      </c>
      <c r="J3205" s="5">
        <f>VLOOKUP(CONCATENATE($F3205," ",$G3205),AllocFactorMatrix,(J$4+1),FALSE)*$E3207</f>
        <v>-14750.071921437391</v>
      </c>
      <c r="K3205" s="5">
        <f>VLOOKUP(CONCATENATE($F3205," ",$G3205),AllocFactorMatrix,(K$4+1),FALSE)*$E3207</f>
        <v>-49488.090259250639</v>
      </c>
      <c r="L3205" s="5">
        <f>VLOOKUP(CONCATENATE($F3205," ",$G3205),AllocFactorMatrix,(L$4+1),FALSE)*$E3207</f>
        <v>-1572.8438579548001</v>
      </c>
      <c r="M3205" s="5">
        <f>VLOOKUP(CONCATENATE($F3205," ",$G3205),AllocFactorMatrix,(M$4+1),FALSE)*$E3207</f>
        <v>-144.99781682848649</v>
      </c>
      <c r="N3205" s="5">
        <f t="shared" si="1563"/>
        <v>-51205.931934033928</v>
      </c>
      <c r="O3205" s="5">
        <f>VLOOKUP(CONCATENATE($F3205," ",$G3205),AllocFactorMatrix,(O$4+1),FALSE)*$E3207</f>
        <v>-45118.982409490571</v>
      </c>
      <c r="P3205" s="5">
        <f>VLOOKUP(CONCATENATE($F3205," ",$G3205),AllocFactorMatrix,(P$4+1),FALSE)*$E3207</f>
        <v>-8364.1911743378369</v>
      </c>
      <c r="Q3205" s="5">
        <f>VLOOKUP(CONCATENATE($F3205," ",$G3205),AllocFactorMatrix,(Q$4+1),FALSE)*$E3207</f>
        <v>-3800.4743803934157</v>
      </c>
      <c r="R3205" s="5">
        <f>VLOOKUP(CONCATENATE($F3205," ",$G3205),AllocFactorMatrix,(R$4+1),FALSE)*$E3207</f>
        <v>-176.09170513176804</v>
      </c>
      <c r="S3205" s="5">
        <f t="shared" si="1586"/>
        <v>-57459.739669353592</v>
      </c>
      <c r="T3205" s="5">
        <f>VLOOKUP(CONCATENATE($F3205," ",$G3205),AllocFactorMatrix,(T$4+1),FALSE)*$E3207</f>
        <v>-1729.0449062322332</v>
      </c>
      <c r="U3205" s="5">
        <f>VLOOKUP(CONCATENATE($F3205," ",$G3205),AllocFactorMatrix,(U$4+1),FALSE)*$E3207</f>
        <v>-30359.438306514177</v>
      </c>
      <c r="V3205" s="5">
        <f>VLOOKUP(CONCATENATE($F3205," ",$G3205),AllocFactorMatrix,(V$4+1),FALSE)*$E3207</f>
        <v>-172368.28610726222</v>
      </c>
      <c r="W3205" s="5">
        <f>VLOOKUP(CONCATENATE($F3205," ",$G3205),AllocFactorMatrix,(W$4+1),FALSE)*$E3207</f>
        <v>-32702.298096148093</v>
      </c>
      <c r="X3205" s="5">
        <f t="shared" si="1588"/>
        <v>-237159.06741615673</v>
      </c>
      <c r="Y3205" s="5">
        <f>VLOOKUP(CONCATENATE($F3205," ",$G3205),AllocFactorMatrix,(Y$4+1),FALSE)*$E3207</f>
        <v>-12224.092377404866</v>
      </c>
      <c r="Z3205" s="5">
        <f>VLOOKUP(CONCATENATE($F3205," ",$G3205),AllocFactorMatrix,(Z$4+1),FALSE)*$E3207</f>
        <v>-198.988736812534</v>
      </c>
      <c r="AA3205" s="5">
        <f t="shared" si="1585"/>
        <v>-12423.081114217401</v>
      </c>
      <c r="AB3205" s="5">
        <f>VLOOKUP(CONCATENATE($F3205," ",$G3205),AllocFactorMatrix,(AB$4+1),FALSE)*$E3207</f>
        <v>-221.95592918372063</v>
      </c>
      <c r="AC3205" s="5">
        <f>VLOOKUP(CONCATENATE($F3205," ",$G3205),AllocFactorMatrix,(AC$4+1),FALSE)*$E3207</f>
        <v>-4799.4997515730356</v>
      </c>
      <c r="AD3205" s="5">
        <f>VLOOKUP(CONCATENATE($F3205," ",$G3205),AllocFactorMatrix,(AD$4+1),FALSE)*$E3207</f>
        <v>-949.78181851393231</v>
      </c>
    </row>
    <row r="3206" spans="4:30" hidden="1" outlineLevel="1">
      <c r="D3206" s="7"/>
      <c r="E3206" s="51"/>
      <c r="F3206" s="52" t="str">
        <f>F3207</f>
        <v>PROD_ENERGY</v>
      </c>
      <c r="G3206" s="55" t="str">
        <f>$G$14</f>
        <v>CUSTOMER</v>
      </c>
      <c r="H3206" s="4">
        <f t="shared" si="1580"/>
        <v>0</v>
      </c>
      <c r="I3206" s="5">
        <f>VLOOKUP(CONCATENATE($F3206," ",$G3206),AllocFactorMatrix,(I$4+1),FALSE)*$E3207</f>
        <v>0</v>
      </c>
      <c r="J3206" s="5">
        <f>VLOOKUP(CONCATENATE($F3206," ",$G3206),AllocFactorMatrix,(J$4+1),FALSE)*$E3207</f>
        <v>0</v>
      </c>
      <c r="K3206" s="5">
        <f>VLOOKUP(CONCATENATE($F3206," ",$G3206),AllocFactorMatrix,(K$4+1),FALSE)*$E3207</f>
        <v>0</v>
      </c>
      <c r="L3206" s="5">
        <f>VLOOKUP(CONCATENATE($F3206," ",$G3206),AllocFactorMatrix,(L$4+1),FALSE)*$E3207</f>
        <v>0</v>
      </c>
      <c r="M3206" s="5">
        <f>VLOOKUP(CONCATENATE($F3206," ",$G3206),AllocFactorMatrix,(M$4+1),FALSE)*$E3207</f>
        <v>0</v>
      </c>
      <c r="N3206" s="5">
        <f t="shared" si="1563"/>
        <v>0</v>
      </c>
      <c r="O3206" s="5">
        <f>VLOOKUP(CONCATENATE($F3206," ",$G3206),AllocFactorMatrix,(O$4+1),FALSE)*$E3207</f>
        <v>0</v>
      </c>
      <c r="P3206" s="5">
        <f>VLOOKUP(CONCATENATE($F3206," ",$G3206),AllocFactorMatrix,(P$4+1),FALSE)*$E3207</f>
        <v>0</v>
      </c>
      <c r="Q3206" s="5">
        <f>VLOOKUP(CONCATENATE($F3206," ",$G3206),AllocFactorMatrix,(Q$4+1),FALSE)*$E3207</f>
        <v>0</v>
      </c>
      <c r="R3206" s="5">
        <f>VLOOKUP(CONCATENATE($F3206," ",$G3206),AllocFactorMatrix,(R$4+1),FALSE)*$E3207</f>
        <v>0</v>
      </c>
      <c r="S3206" s="5">
        <f t="shared" si="1586"/>
        <v>0</v>
      </c>
      <c r="T3206" s="5">
        <f>VLOOKUP(CONCATENATE($F3206," ",$G3206),AllocFactorMatrix,(T$4+1),FALSE)*$E3207</f>
        <v>0</v>
      </c>
      <c r="U3206" s="5">
        <f>VLOOKUP(CONCATENATE($F3206," ",$G3206),AllocFactorMatrix,(U$4+1),FALSE)*$E3207</f>
        <v>0</v>
      </c>
      <c r="V3206" s="5">
        <f>VLOOKUP(CONCATENATE($F3206," ",$G3206),AllocFactorMatrix,(V$4+1),FALSE)*$E3207</f>
        <v>0</v>
      </c>
      <c r="W3206" s="5">
        <f>VLOOKUP(CONCATENATE($F3206," ",$G3206),AllocFactorMatrix,(W$4+1),FALSE)*$E3207</f>
        <v>0</v>
      </c>
      <c r="X3206" s="5">
        <f t="shared" si="1588"/>
        <v>0</v>
      </c>
      <c r="Y3206" s="5">
        <f>VLOOKUP(CONCATENATE($F3206," ",$G3206),AllocFactorMatrix,(Y$4+1),FALSE)*$E3207</f>
        <v>0</v>
      </c>
      <c r="Z3206" s="5">
        <f>VLOOKUP(CONCATENATE($F3206," ",$G3206),AllocFactorMatrix,(Z$4+1),FALSE)*$E3207</f>
        <v>0</v>
      </c>
      <c r="AA3206" s="5">
        <f t="shared" si="1585"/>
        <v>0</v>
      </c>
      <c r="AB3206" s="5">
        <f>VLOOKUP(CONCATENATE($F3206," ",$G3206),AllocFactorMatrix,(AB$4+1),FALSE)*$E3207</f>
        <v>0</v>
      </c>
      <c r="AC3206" s="5">
        <f>VLOOKUP(CONCATENATE($F3206," ",$G3206),AllocFactorMatrix,(AC$4+1),FALSE)*$E3207</f>
        <v>0</v>
      </c>
      <c r="AD3206" s="5">
        <f>VLOOKUP(CONCATENATE($F3206," ",$G3206),AllocFactorMatrix,(AD$4+1),FALSE)*$E3207</f>
        <v>0</v>
      </c>
    </row>
    <row r="3207" spans="4:30" collapsed="1">
      <c r="D3207" s="7" t="s">
        <v>281</v>
      </c>
      <c r="E3207" s="40">
        <v>-606571</v>
      </c>
      <c r="F3207" s="10" t="s">
        <v>32</v>
      </c>
      <c r="G3207" s="55" t="str">
        <f>$G$15</f>
        <v>TOTAL</v>
      </c>
      <c r="H3207" s="4">
        <f t="shared" si="1580"/>
        <v>-606570.99999999977</v>
      </c>
      <c r="I3207" s="5">
        <f>VLOOKUP(CONCATENATE($F3207," ",$G3207),AllocFactorMatrix,(I$4+1),FALSE)*$E3207</f>
        <v>-227601.87044553019</v>
      </c>
      <c r="J3207" s="5">
        <f>VLOOKUP(CONCATENATE($F3207," ",$G3207),AllocFactorMatrix,(J$4+1),FALSE)*$E3207</f>
        <v>-14750.071921437391</v>
      </c>
      <c r="K3207" s="5">
        <f>VLOOKUP(CONCATENATE($F3207," ",$G3207),AllocFactorMatrix,(K$4+1),FALSE)*$E3207</f>
        <v>-49488.090259250639</v>
      </c>
      <c r="L3207" s="5">
        <f>VLOOKUP(CONCATENATE($F3207," ",$G3207),AllocFactorMatrix,(L$4+1),FALSE)*$E3207</f>
        <v>-1572.8438579548001</v>
      </c>
      <c r="M3207" s="5">
        <f>VLOOKUP(CONCATENATE($F3207," ",$G3207),AllocFactorMatrix,(M$4+1),FALSE)*$E3207</f>
        <v>-144.99781682848649</v>
      </c>
      <c r="N3207" s="5">
        <f t="shared" si="1563"/>
        <v>-51205.931934033928</v>
      </c>
      <c r="O3207" s="5">
        <f>VLOOKUP(CONCATENATE($F3207," ",$G3207),AllocFactorMatrix,(O$4+1),FALSE)*$E3207</f>
        <v>-45118.982409490571</v>
      </c>
      <c r="P3207" s="5">
        <f>VLOOKUP(CONCATENATE($F3207," ",$G3207),AllocFactorMatrix,(P$4+1),FALSE)*$E3207</f>
        <v>-8364.1911743378369</v>
      </c>
      <c r="Q3207" s="5">
        <f>VLOOKUP(CONCATENATE($F3207," ",$G3207),AllocFactorMatrix,(Q$4+1),FALSE)*$E3207</f>
        <v>-3800.4743803934157</v>
      </c>
      <c r="R3207" s="5">
        <f>VLOOKUP(CONCATENATE($F3207," ",$G3207),AllocFactorMatrix,(R$4+1),FALSE)*$E3207</f>
        <v>-176.09170513176804</v>
      </c>
      <c r="S3207" s="5">
        <f t="shared" si="1586"/>
        <v>-57459.739669353592</v>
      </c>
      <c r="T3207" s="5">
        <f>VLOOKUP(CONCATENATE($F3207," ",$G3207),AllocFactorMatrix,(T$4+1),FALSE)*$E3207</f>
        <v>-1729.0449062322332</v>
      </c>
      <c r="U3207" s="5">
        <f>VLOOKUP(CONCATENATE($F3207," ",$G3207),AllocFactorMatrix,(U$4+1),FALSE)*$E3207</f>
        <v>-30359.438306514177</v>
      </c>
      <c r="V3207" s="5">
        <f>VLOOKUP(CONCATENATE($F3207," ",$G3207),AllocFactorMatrix,(V$4+1),FALSE)*$E3207</f>
        <v>-172368.28610726222</v>
      </c>
      <c r="W3207" s="5">
        <f>VLOOKUP(CONCATENATE($F3207," ",$G3207),AllocFactorMatrix,(W$4+1),FALSE)*$E3207</f>
        <v>-32702.298096148093</v>
      </c>
      <c r="X3207" s="5">
        <f t="shared" si="1588"/>
        <v>-237159.06741615673</v>
      </c>
      <c r="Y3207" s="5">
        <f>VLOOKUP(CONCATENATE($F3207," ",$G3207),AllocFactorMatrix,(Y$4+1),FALSE)*$E3207</f>
        <v>-12224.092377404866</v>
      </c>
      <c r="Z3207" s="5">
        <f>VLOOKUP(CONCATENATE($F3207," ",$G3207),AllocFactorMatrix,(Z$4+1),FALSE)*$E3207</f>
        <v>-198.988736812534</v>
      </c>
      <c r="AA3207" s="5">
        <f t="shared" si="1585"/>
        <v>-12423.081114217401</v>
      </c>
      <c r="AB3207" s="5">
        <f>VLOOKUP(CONCATENATE($F3207," ",$G3207),AllocFactorMatrix,(AB$4+1),FALSE)*$E3207</f>
        <v>-221.95592918372063</v>
      </c>
      <c r="AC3207" s="5">
        <f>VLOOKUP(CONCATENATE($F3207," ",$G3207),AllocFactorMatrix,(AC$4+1),FALSE)*$E3207</f>
        <v>-4799.4997515730356</v>
      </c>
      <c r="AD3207" s="5">
        <f>VLOOKUP(CONCATENATE($F3207," ",$G3207),AllocFactorMatrix,(AD$4+1),FALSE)*$E3207</f>
        <v>-949.78181851393231</v>
      </c>
    </row>
    <row r="3208" spans="4:30" hidden="1" outlineLevel="1">
      <c r="D3208" s="7"/>
      <c r="E3208" s="51"/>
      <c r="F3208" s="52" t="str">
        <f>F3215</f>
        <v>PROD_ENERGY</v>
      </c>
      <c r="G3208" s="55" t="str">
        <f>$G$8</f>
        <v>PRODUCTION</v>
      </c>
      <c r="H3208" s="4">
        <f t="shared" si="1580"/>
        <v>0</v>
      </c>
      <c r="I3208" s="5">
        <f>VLOOKUP(CONCATENATE($F3208," ",$G3208),AllocFactorMatrix,(I$4+1),FALSE)*$E3215</f>
        <v>0</v>
      </c>
      <c r="J3208" s="5">
        <f>VLOOKUP(CONCATENATE($F3208," ",$G3208),AllocFactorMatrix,(J$4+1),FALSE)*$E3215</f>
        <v>0</v>
      </c>
      <c r="K3208" s="5">
        <f>VLOOKUP(CONCATENATE($F3208," ",$G3208),AllocFactorMatrix,(K$4+1),FALSE)*$E3215</f>
        <v>0</v>
      </c>
      <c r="L3208" s="5">
        <f>VLOOKUP(CONCATENATE($F3208," ",$G3208),AllocFactorMatrix,(L$4+1),FALSE)*$E3215</f>
        <v>0</v>
      </c>
      <c r="M3208" s="5">
        <f>VLOOKUP(CONCATENATE($F3208," ",$G3208),AllocFactorMatrix,(M$4+1),FALSE)*$E3215</f>
        <v>0</v>
      </c>
      <c r="N3208" s="5">
        <f t="shared" si="1563"/>
        <v>0</v>
      </c>
      <c r="O3208" s="5">
        <f>VLOOKUP(CONCATENATE($F3208," ",$G3208),AllocFactorMatrix,(O$4+1),FALSE)*$E3215</f>
        <v>0</v>
      </c>
      <c r="P3208" s="5">
        <f>VLOOKUP(CONCATENATE($F3208," ",$G3208),AllocFactorMatrix,(P$4+1),FALSE)*$E3215</f>
        <v>0</v>
      </c>
      <c r="Q3208" s="5">
        <f>VLOOKUP(CONCATENATE($F3208," ",$G3208),AllocFactorMatrix,(Q$4+1),FALSE)*$E3215</f>
        <v>0</v>
      </c>
      <c r="R3208" s="5">
        <f>VLOOKUP(CONCATENATE($F3208," ",$G3208),AllocFactorMatrix,(R$4+1),FALSE)*$E3215</f>
        <v>0</v>
      </c>
      <c r="S3208" s="5">
        <f t="shared" si="1586"/>
        <v>0</v>
      </c>
      <c r="T3208" s="5">
        <f>VLOOKUP(CONCATENATE($F3208," ",$G3208),AllocFactorMatrix,(T$4+1),FALSE)*$E3215</f>
        <v>0</v>
      </c>
      <c r="U3208" s="5">
        <f>VLOOKUP(CONCATENATE($F3208," ",$G3208),AllocFactorMatrix,(U$4+1),FALSE)*$E3215</f>
        <v>0</v>
      </c>
      <c r="V3208" s="5">
        <f>VLOOKUP(CONCATENATE($F3208," ",$G3208),AllocFactorMatrix,(V$4+1),FALSE)*$E3215</f>
        <v>0</v>
      </c>
      <c r="W3208" s="5">
        <f>VLOOKUP(CONCATENATE($F3208," ",$G3208),AllocFactorMatrix,(W$4+1),FALSE)*$E3215</f>
        <v>0</v>
      </c>
      <c r="X3208" s="5">
        <f>SUBTOTAL(9,T3208:W3208)</f>
        <v>0</v>
      </c>
      <c r="Y3208" s="5">
        <f>VLOOKUP(CONCATENATE($F3208," ",$G3208),AllocFactorMatrix,(Y$4+1),FALSE)*$E3215</f>
        <v>0</v>
      </c>
      <c r="Z3208" s="5">
        <f>VLOOKUP(CONCATENATE($F3208," ",$G3208),AllocFactorMatrix,(Z$4+1),FALSE)*$E3215</f>
        <v>0</v>
      </c>
      <c r="AA3208" s="5">
        <f t="shared" si="1585"/>
        <v>0</v>
      </c>
      <c r="AB3208" s="5">
        <f>VLOOKUP(CONCATENATE($F3208," ",$G3208),AllocFactorMatrix,(AB$4+1),FALSE)*$E3215</f>
        <v>0</v>
      </c>
      <c r="AC3208" s="5">
        <f>VLOOKUP(CONCATENATE($F3208," ",$G3208),AllocFactorMatrix,(AC$4+1),FALSE)*$E3215</f>
        <v>0</v>
      </c>
      <c r="AD3208" s="5">
        <f>VLOOKUP(CONCATENATE($F3208," ",$G3208),AllocFactorMatrix,(AD$4+1),FALSE)*$E3215</f>
        <v>0</v>
      </c>
    </row>
    <row r="3209" spans="4:30" hidden="1" outlineLevel="1">
      <c r="D3209" s="7"/>
      <c r="E3209" s="51"/>
      <c r="F3209" s="52" t="str">
        <f>F3215</f>
        <v>PROD_ENERGY</v>
      </c>
      <c r="G3209" s="55" t="str">
        <f>$G$9</f>
        <v>BULKTRAN</v>
      </c>
      <c r="H3209" s="4">
        <f t="shared" si="1580"/>
        <v>0</v>
      </c>
      <c r="I3209" s="5">
        <f>VLOOKUP(CONCATENATE($F3209," ",$G3209),AllocFactorMatrix,(I$4+1),FALSE)*$E3215</f>
        <v>0</v>
      </c>
      <c r="J3209" s="5">
        <f>VLOOKUP(CONCATENATE($F3209," ",$G3209),AllocFactorMatrix,(J$4+1),FALSE)*$E3215</f>
        <v>0</v>
      </c>
      <c r="K3209" s="5">
        <f>VLOOKUP(CONCATENATE($F3209," ",$G3209),AllocFactorMatrix,(K$4+1),FALSE)*$E3215</f>
        <v>0</v>
      </c>
      <c r="L3209" s="5">
        <f>VLOOKUP(CONCATENATE($F3209," ",$G3209),AllocFactorMatrix,(L$4+1),FALSE)*$E3215</f>
        <v>0</v>
      </c>
      <c r="M3209" s="5">
        <f>VLOOKUP(CONCATENATE($F3209," ",$G3209),AllocFactorMatrix,(M$4+1),FALSE)*$E3215</f>
        <v>0</v>
      </c>
      <c r="N3209" s="5">
        <f t="shared" si="1563"/>
        <v>0</v>
      </c>
      <c r="O3209" s="5">
        <f>VLOOKUP(CONCATENATE($F3209," ",$G3209),AllocFactorMatrix,(O$4+1),FALSE)*$E3215</f>
        <v>0</v>
      </c>
      <c r="P3209" s="5">
        <f>VLOOKUP(CONCATENATE($F3209," ",$G3209),AllocFactorMatrix,(P$4+1),FALSE)*$E3215</f>
        <v>0</v>
      </c>
      <c r="Q3209" s="5">
        <f>VLOOKUP(CONCATENATE($F3209," ",$G3209),AllocFactorMatrix,(Q$4+1),FALSE)*$E3215</f>
        <v>0</v>
      </c>
      <c r="R3209" s="5">
        <f>VLOOKUP(CONCATENATE($F3209," ",$G3209),AllocFactorMatrix,(R$4+1),FALSE)*$E3215</f>
        <v>0</v>
      </c>
      <c r="S3209" s="5">
        <f t="shared" si="1586"/>
        <v>0</v>
      </c>
      <c r="T3209" s="5">
        <f>VLOOKUP(CONCATENATE($F3209," ",$G3209),AllocFactorMatrix,(T$4+1),FALSE)*$E3215</f>
        <v>0</v>
      </c>
      <c r="U3209" s="5">
        <f>VLOOKUP(CONCATENATE($F3209," ",$G3209),AllocFactorMatrix,(U$4+1),FALSE)*$E3215</f>
        <v>0</v>
      </c>
      <c r="V3209" s="5">
        <f>VLOOKUP(CONCATENATE($F3209," ",$G3209),AllocFactorMatrix,(V$4+1),FALSE)*$E3215</f>
        <v>0</v>
      </c>
      <c r="W3209" s="5">
        <f>VLOOKUP(CONCATENATE($F3209," ",$G3209),AllocFactorMatrix,(W$4+1),FALSE)*$E3215</f>
        <v>0</v>
      </c>
      <c r="X3209" s="5">
        <f t="shared" ref="X3209:X3215" si="1589">SUBTOTAL(9,T3209:W3209)</f>
        <v>0</v>
      </c>
      <c r="Y3209" s="5">
        <f>VLOOKUP(CONCATENATE($F3209," ",$G3209),AllocFactorMatrix,(Y$4+1),FALSE)*$E3215</f>
        <v>0</v>
      </c>
      <c r="Z3209" s="5">
        <f>VLOOKUP(CONCATENATE($F3209," ",$G3209),AllocFactorMatrix,(Z$4+1),FALSE)*$E3215</f>
        <v>0</v>
      </c>
      <c r="AA3209" s="5">
        <f t="shared" si="1585"/>
        <v>0</v>
      </c>
      <c r="AB3209" s="5">
        <f>VLOOKUP(CONCATENATE($F3209," ",$G3209),AllocFactorMatrix,(AB$4+1),FALSE)*$E3215</f>
        <v>0</v>
      </c>
      <c r="AC3209" s="5">
        <f>VLOOKUP(CONCATENATE($F3209," ",$G3209),AllocFactorMatrix,(AC$4+1),FALSE)*$E3215</f>
        <v>0</v>
      </c>
      <c r="AD3209" s="5">
        <f>VLOOKUP(CONCATENATE($F3209," ",$G3209),AllocFactorMatrix,(AD$4+1),FALSE)*$E3215</f>
        <v>0</v>
      </c>
    </row>
    <row r="3210" spans="4:30" hidden="1" outlineLevel="1">
      <c r="D3210" s="7"/>
      <c r="E3210" s="51"/>
      <c r="F3210" s="52" t="str">
        <f>F3215</f>
        <v>PROD_ENERGY</v>
      </c>
      <c r="G3210" s="55" t="str">
        <f>$G$10</f>
        <v>SUBTRAN</v>
      </c>
      <c r="H3210" s="4">
        <f t="shared" si="1580"/>
        <v>0</v>
      </c>
      <c r="I3210" s="5">
        <f>VLOOKUP(CONCATENATE($F3210," ",$G3210),AllocFactorMatrix,(I$4+1),FALSE)*$E3215</f>
        <v>0</v>
      </c>
      <c r="J3210" s="5">
        <f>VLOOKUP(CONCATENATE($F3210," ",$G3210),AllocFactorMatrix,(J$4+1),FALSE)*$E3215</f>
        <v>0</v>
      </c>
      <c r="K3210" s="5">
        <f>VLOOKUP(CONCATENATE($F3210," ",$G3210),AllocFactorMatrix,(K$4+1),FALSE)*$E3215</f>
        <v>0</v>
      </c>
      <c r="L3210" s="5">
        <f>VLOOKUP(CONCATENATE($F3210," ",$G3210),AllocFactorMatrix,(L$4+1),FALSE)*$E3215</f>
        <v>0</v>
      </c>
      <c r="M3210" s="5">
        <f>VLOOKUP(CONCATENATE($F3210," ",$G3210),AllocFactorMatrix,(M$4+1),FALSE)*$E3215</f>
        <v>0</v>
      </c>
      <c r="N3210" s="5">
        <f t="shared" si="1563"/>
        <v>0</v>
      </c>
      <c r="O3210" s="5">
        <f>VLOOKUP(CONCATENATE($F3210," ",$G3210),AllocFactorMatrix,(O$4+1),FALSE)*$E3215</f>
        <v>0</v>
      </c>
      <c r="P3210" s="5">
        <f>VLOOKUP(CONCATENATE($F3210," ",$G3210),AllocFactorMatrix,(P$4+1),FALSE)*$E3215</f>
        <v>0</v>
      </c>
      <c r="Q3210" s="5">
        <f>VLOOKUP(CONCATENATE($F3210," ",$G3210),AllocFactorMatrix,(Q$4+1),FALSE)*$E3215</f>
        <v>0</v>
      </c>
      <c r="R3210" s="5">
        <f>VLOOKUP(CONCATENATE($F3210," ",$G3210),AllocFactorMatrix,(R$4+1),FALSE)*$E3215</f>
        <v>0</v>
      </c>
      <c r="S3210" s="5">
        <f t="shared" si="1586"/>
        <v>0</v>
      </c>
      <c r="T3210" s="5">
        <f>VLOOKUP(CONCATENATE($F3210," ",$G3210),AllocFactorMatrix,(T$4+1),FALSE)*$E3215</f>
        <v>0</v>
      </c>
      <c r="U3210" s="5">
        <f>VLOOKUP(CONCATENATE($F3210," ",$G3210),AllocFactorMatrix,(U$4+1),FALSE)*$E3215</f>
        <v>0</v>
      </c>
      <c r="V3210" s="5">
        <f>VLOOKUP(CONCATENATE($F3210," ",$G3210),AllocFactorMatrix,(V$4+1),FALSE)*$E3215</f>
        <v>0</v>
      </c>
      <c r="W3210" s="5">
        <f>VLOOKUP(CONCATENATE($F3210," ",$G3210),AllocFactorMatrix,(W$4+1),FALSE)*$E3215</f>
        <v>0</v>
      </c>
      <c r="X3210" s="5">
        <f t="shared" si="1589"/>
        <v>0</v>
      </c>
      <c r="Y3210" s="5">
        <f>VLOOKUP(CONCATENATE($F3210," ",$G3210),AllocFactorMatrix,(Y$4+1),FALSE)*$E3215</f>
        <v>0</v>
      </c>
      <c r="Z3210" s="5">
        <f>VLOOKUP(CONCATENATE($F3210," ",$G3210),AllocFactorMatrix,(Z$4+1),FALSE)*$E3215</f>
        <v>0</v>
      </c>
      <c r="AA3210" s="5">
        <f t="shared" si="1585"/>
        <v>0</v>
      </c>
      <c r="AB3210" s="5">
        <f>VLOOKUP(CONCATENATE($F3210," ",$G3210),AllocFactorMatrix,(AB$4+1),FALSE)*$E3215</f>
        <v>0</v>
      </c>
      <c r="AC3210" s="5">
        <f>VLOOKUP(CONCATENATE($F3210," ",$G3210),AllocFactorMatrix,(AC$4+1),FALSE)*$E3215</f>
        <v>0</v>
      </c>
      <c r="AD3210" s="5">
        <f>VLOOKUP(CONCATENATE($F3210," ",$G3210),AllocFactorMatrix,(AD$4+1),FALSE)*$E3215</f>
        <v>0</v>
      </c>
    </row>
    <row r="3211" spans="4:30" hidden="1" outlineLevel="1">
      <c r="D3211" s="7"/>
      <c r="E3211" s="51"/>
      <c r="F3211" s="52" t="str">
        <f>F3215</f>
        <v>PROD_ENERGY</v>
      </c>
      <c r="G3211" s="55" t="str">
        <f>$G$11</f>
        <v>DISTPRI</v>
      </c>
      <c r="H3211" s="4">
        <f t="shared" si="1580"/>
        <v>0</v>
      </c>
      <c r="I3211" s="5">
        <f>VLOOKUP(CONCATENATE($F3211," ",$G3211),AllocFactorMatrix,(I$4+1),FALSE)*$E3215</f>
        <v>0</v>
      </c>
      <c r="J3211" s="5">
        <f>VLOOKUP(CONCATENATE($F3211," ",$G3211),AllocFactorMatrix,(J$4+1),FALSE)*$E3215</f>
        <v>0</v>
      </c>
      <c r="K3211" s="5">
        <f>VLOOKUP(CONCATENATE($F3211," ",$G3211),AllocFactorMatrix,(K$4+1),FALSE)*$E3215</f>
        <v>0</v>
      </c>
      <c r="L3211" s="5">
        <f>VLOOKUP(CONCATENATE($F3211," ",$G3211),AllocFactorMatrix,(L$4+1),FALSE)*$E3215</f>
        <v>0</v>
      </c>
      <c r="M3211" s="5">
        <f>VLOOKUP(CONCATENATE($F3211," ",$G3211),AllocFactorMatrix,(M$4+1),FALSE)*$E3215</f>
        <v>0</v>
      </c>
      <c r="N3211" s="5">
        <f t="shared" si="1563"/>
        <v>0</v>
      </c>
      <c r="O3211" s="5">
        <f>VLOOKUP(CONCATENATE($F3211," ",$G3211),AllocFactorMatrix,(O$4+1),FALSE)*$E3215</f>
        <v>0</v>
      </c>
      <c r="P3211" s="5">
        <f>VLOOKUP(CONCATENATE($F3211," ",$G3211),AllocFactorMatrix,(P$4+1),FALSE)*$E3215</f>
        <v>0</v>
      </c>
      <c r="Q3211" s="5">
        <f>VLOOKUP(CONCATENATE($F3211," ",$G3211),AllocFactorMatrix,(Q$4+1),FALSE)*$E3215</f>
        <v>0</v>
      </c>
      <c r="R3211" s="5">
        <f>VLOOKUP(CONCATENATE($F3211," ",$G3211),AllocFactorMatrix,(R$4+1),FALSE)*$E3215</f>
        <v>0</v>
      </c>
      <c r="S3211" s="5">
        <f t="shared" si="1586"/>
        <v>0</v>
      </c>
      <c r="T3211" s="5">
        <f>VLOOKUP(CONCATENATE($F3211," ",$G3211),AllocFactorMatrix,(T$4+1),FALSE)*$E3215</f>
        <v>0</v>
      </c>
      <c r="U3211" s="5">
        <f>VLOOKUP(CONCATENATE($F3211," ",$G3211),AllocFactorMatrix,(U$4+1),FALSE)*$E3215</f>
        <v>0</v>
      </c>
      <c r="V3211" s="5">
        <f>VLOOKUP(CONCATENATE($F3211," ",$G3211),AllocFactorMatrix,(V$4+1),FALSE)*$E3215</f>
        <v>0</v>
      </c>
      <c r="W3211" s="5">
        <f>VLOOKUP(CONCATENATE($F3211," ",$G3211),AllocFactorMatrix,(W$4+1),FALSE)*$E3215</f>
        <v>0</v>
      </c>
      <c r="X3211" s="5">
        <f t="shared" si="1589"/>
        <v>0</v>
      </c>
      <c r="Y3211" s="5">
        <f>VLOOKUP(CONCATENATE($F3211," ",$G3211),AllocFactorMatrix,(Y$4+1),FALSE)*$E3215</f>
        <v>0</v>
      </c>
      <c r="Z3211" s="5">
        <f>VLOOKUP(CONCATENATE($F3211," ",$G3211),AllocFactorMatrix,(Z$4+1),FALSE)*$E3215</f>
        <v>0</v>
      </c>
      <c r="AA3211" s="5">
        <f t="shared" si="1585"/>
        <v>0</v>
      </c>
      <c r="AB3211" s="5">
        <f>VLOOKUP(CONCATENATE($F3211," ",$G3211),AllocFactorMatrix,(AB$4+1),FALSE)*$E3215</f>
        <v>0</v>
      </c>
      <c r="AC3211" s="5">
        <f>VLOOKUP(CONCATENATE($F3211," ",$G3211),AllocFactorMatrix,(AC$4+1),FALSE)*$E3215</f>
        <v>0</v>
      </c>
      <c r="AD3211" s="5">
        <f>VLOOKUP(CONCATENATE($F3211," ",$G3211),AllocFactorMatrix,(AD$4+1),FALSE)*$E3215</f>
        <v>0</v>
      </c>
    </row>
    <row r="3212" spans="4:30" hidden="1" outlineLevel="1">
      <c r="D3212" s="7"/>
      <c r="E3212" s="51"/>
      <c r="F3212" s="52" t="str">
        <f>F3215</f>
        <v>PROD_ENERGY</v>
      </c>
      <c r="G3212" s="55" t="str">
        <f>$G$12</f>
        <v>DISTSEC</v>
      </c>
      <c r="H3212" s="4">
        <f t="shared" si="1580"/>
        <v>0</v>
      </c>
      <c r="I3212" s="5">
        <f>VLOOKUP(CONCATENATE($F3212," ",$G3212),AllocFactorMatrix,(I$4+1),FALSE)*$E3215</f>
        <v>0</v>
      </c>
      <c r="J3212" s="5">
        <f>VLOOKUP(CONCATENATE($F3212," ",$G3212),AllocFactorMatrix,(J$4+1),FALSE)*$E3215</f>
        <v>0</v>
      </c>
      <c r="K3212" s="5">
        <f>VLOOKUP(CONCATENATE($F3212," ",$G3212),AllocFactorMatrix,(K$4+1),FALSE)*$E3215</f>
        <v>0</v>
      </c>
      <c r="L3212" s="5">
        <f>VLOOKUP(CONCATENATE($F3212," ",$G3212),AllocFactorMatrix,(L$4+1),FALSE)*$E3215</f>
        <v>0</v>
      </c>
      <c r="M3212" s="5">
        <f>VLOOKUP(CONCATENATE($F3212," ",$G3212),AllocFactorMatrix,(M$4+1),FALSE)*$E3215</f>
        <v>0</v>
      </c>
      <c r="N3212" s="5">
        <f t="shared" si="1563"/>
        <v>0</v>
      </c>
      <c r="O3212" s="5">
        <f>VLOOKUP(CONCATENATE($F3212," ",$G3212),AllocFactorMatrix,(O$4+1),FALSE)*$E3215</f>
        <v>0</v>
      </c>
      <c r="P3212" s="5">
        <f>VLOOKUP(CONCATENATE($F3212," ",$G3212),AllocFactorMatrix,(P$4+1),FALSE)*$E3215</f>
        <v>0</v>
      </c>
      <c r="Q3212" s="5">
        <f>VLOOKUP(CONCATENATE($F3212," ",$G3212),AllocFactorMatrix,(Q$4+1),FALSE)*$E3215</f>
        <v>0</v>
      </c>
      <c r="R3212" s="5">
        <f>VLOOKUP(CONCATENATE($F3212," ",$G3212),AllocFactorMatrix,(R$4+1),FALSE)*$E3215</f>
        <v>0</v>
      </c>
      <c r="S3212" s="5">
        <f t="shared" si="1586"/>
        <v>0</v>
      </c>
      <c r="T3212" s="5">
        <f>VLOOKUP(CONCATENATE($F3212," ",$G3212),AllocFactorMatrix,(T$4+1),FALSE)*$E3215</f>
        <v>0</v>
      </c>
      <c r="U3212" s="5">
        <f>VLOOKUP(CONCATENATE($F3212," ",$G3212),AllocFactorMatrix,(U$4+1),FALSE)*$E3215</f>
        <v>0</v>
      </c>
      <c r="V3212" s="5">
        <f>VLOOKUP(CONCATENATE($F3212," ",$G3212),AllocFactorMatrix,(V$4+1),FALSE)*$E3215</f>
        <v>0</v>
      </c>
      <c r="W3212" s="5">
        <f>VLOOKUP(CONCATENATE($F3212," ",$G3212),AllocFactorMatrix,(W$4+1),FALSE)*$E3215</f>
        <v>0</v>
      </c>
      <c r="X3212" s="5">
        <f t="shared" si="1589"/>
        <v>0</v>
      </c>
      <c r="Y3212" s="5">
        <f>VLOOKUP(CONCATENATE($F3212," ",$G3212),AllocFactorMatrix,(Y$4+1),FALSE)*$E3215</f>
        <v>0</v>
      </c>
      <c r="Z3212" s="5">
        <f>VLOOKUP(CONCATENATE($F3212," ",$G3212),AllocFactorMatrix,(Z$4+1),FALSE)*$E3215</f>
        <v>0</v>
      </c>
      <c r="AA3212" s="5">
        <f t="shared" si="1585"/>
        <v>0</v>
      </c>
      <c r="AB3212" s="5">
        <f>VLOOKUP(CONCATENATE($F3212," ",$G3212),AllocFactorMatrix,(AB$4+1),FALSE)*$E3215</f>
        <v>0</v>
      </c>
      <c r="AC3212" s="5">
        <f>VLOOKUP(CONCATENATE($F3212," ",$G3212),AllocFactorMatrix,(AC$4+1),FALSE)*$E3215</f>
        <v>0</v>
      </c>
      <c r="AD3212" s="5">
        <f>VLOOKUP(CONCATENATE($F3212," ",$G3212),AllocFactorMatrix,(AD$4+1),FALSE)*$E3215</f>
        <v>0</v>
      </c>
    </row>
    <row r="3213" spans="4:30" hidden="1" outlineLevel="1">
      <c r="D3213" s="7"/>
      <c r="E3213" s="51"/>
      <c r="F3213" s="52" t="str">
        <f>F3215</f>
        <v>PROD_ENERGY</v>
      </c>
      <c r="G3213" s="55" t="str">
        <f>$G$13</f>
        <v>ENERGY</v>
      </c>
      <c r="H3213" s="4">
        <f t="shared" si="1580"/>
        <v>391182</v>
      </c>
      <c r="I3213" s="5">
        <f>VLOOKUP(CONCATENATE($F3213," ",$G3213),AllocFactorMatrix,(I$4+1),FALSE)*$E3215</f>
        <v>146782.08302840622</v>
      </c>
      <c r="J3213" s="5">
        <f>VLOOKUP(CONCATENATE($F3213," ",$G3213),AllocFactorMatrix,(J$4+1),FALSE)*$E3215</f>
        <v>9512.4274559313271</v>
      </c>
      <c r="K3213" s="5">
        <f>VLOOKUP(CONCATENATE($F3213," ",$G3213),AllocFactorMatrix,(K$4+1),FALSE)*$E3215</f>
        <v>31915.225297276302</v>
      </c>
      <c r="L3213" s="5">
        <f>VLOOKUP(CONCATENATE($F3213," ",$G3213),AllocFactorMatrix,(L$4+1),FALSE)*$E3215</f>
        <v>1014.3383149581412</v>
      </c>
      <c r="M3213" s="5">
        <f>VLOOKUP(CONCATENATE($F3213," ",$G3213),AllocFactorMatrix,(M$4+1),FALSE)*$E3215</f>
        <v>93.510134811260357</v>
      </c>
      <c r="N3213" s="5">
        <f t="shared" si="1563"/>
        <v>33023.073747045702</v>
      </c>
      <c r="O3213" s="5">
        <f>VLOOKUP(CONCATENATE($F3213," ",$G3213),AllocFactorMatrix,(O$4+1),FALSE)*$E3215</f>
        <v>29097.556224925589</v>
      </c>
      <c r="P3213" s="5">
        <f>VLOOKUP(CONCATENATE($F3213," ",$G3213),AllocFactorMatrix,(P$4+1),FALSE)*$E3215</f>
        <v>5394.127038648111</v>
      </c>
      <c r="Q3213" s="5">
        <f>VLOOKUP(CONCATENATE($F3213," ",$G3213),AllocFactorMatrix,(Q$4+1),FALSE)*$E3215</f>
        <v>2450.9532586804462</v>
      </c>
      <c r="R3213" s="5">
        <f>VLOOKUP(CONCATENATE($F3213," ",$G3213),AllocFactorMatrix,(R$4+1),FALSE)*$E3215</f>
        <v>113.5628069869072</v>
      </c>
      <c r="S3213" s="5">
        <f t="shared" si="1586"/>
        <v>37056.199329241055</v>
      </c>
      <c r="T3213" s="5">
        <f>VLOOKUP(CONCATENATE($F3213," ",$G3213),AllocFactorMatrix,(T$4+1),FALSE)*$E3215</f>
        <v>1115.0734942978438</v>
      </c>
      <c r="U3213" s="5">
        <f>VLOOKUP(CONCATENATE($F3213," ",$G3213),AllocFactorMatrix,(U$4+1),FALSE)*$E3215</f>
        <v>19579.020091001432</v>
      </c>
      <c r="V3213" s="5">
        <f>VLOOKUP(CONCATENATE($F3213," ",$G3213),AllocFactorMatrix,(V$4+1),FALSE)*$E3215</f>
        <v>111161.54728137521</v>
      </c>
      <c r="W3213" s="5">
        <f>VLOOKUP(CONCATENATE($F3213," ",$G3213),AllocFactorMatrix,(W$4+1),FALSE)*$E3215</f>
        <v>21089.947217798745</v>
      </c>
      <c r="X3213" s="5">
        <f t="shared" si="1589"/>
        <v>152945.58808447322</v>
      </c>
      <c r="Y3213" s="5">
        <f>VLOOKUP(CONCATENATE($F3213," ",$G3213),AllocFactorMatrix,(Y$4+1),FALSE)*$E3215</f>
        <v>7883.4050826333441</v>
      </c>
      <c r="Z3213" s="5">
        <f>VLOOKUP(CONCATENATE($F3213," ",$G3213),AllocFactorMatrix,(Z$4+1),FALSE)*$E3215</f>
        <v>128.32926737974728</v>
      </c>
      <c r="AA3213" s="5">
        <f t="shared" si="1585"/>
        <v>8011.734350013091</v>
      </c>
      <c r="AB3213" s="5">
        <f>VLOOKUP(CONCATENATE($F3213," ",$G3213),AllocFactorMatrix,(AB$4+1),FALSE)*$E3215</f>
        <v>143.14097490639381</v>
      </c>
      <c r="AC3213" s="5">
        <f>VLOOKUP(CONCATENATE($F3213," ",$G3213),AllocFactorMatrix,(AC$4+1),FALSE)*$E3215</f>
        <v>3095.2319049539842</v>
      </c>
      <c r="AD3213" s="5">
        <f>VLOOKUP(CONCATENATE($F3213," ",$G3213),AllocFactorMatrix,(AD$4+1),FALSE)*$E3215</f>
        <v>612.52112502891998</v>
      </c>
    </row>
    <row r="3214" spans="4:30" hidden="1" outlineLevel="1">
      <c r="D3214" s="7"/>
      <c r="E3214" s="51"/>
      <c r="F3214" s="52" t="str">
        <f>F3215</f>
        <v>PROD_ENERGY</v>
      </c>
      <c r="G3214" s="55" t="str">
        <f>$G$14</f>
        <v>CUSTOMER</v>
      </c>
      <c r="H3214" s="4">
        <f t="shared" si="1580"/>
        <v>0</v>
      </c>
      <c r="I3214" s="5">
        <f>VLOOKUP(CONCATENATE($F3214," ",$G3214),AllocFactorMatrix,(I$4+1),FALSE)*$E3215</f>
        <v>0</v>
      </c>
      <c r="J3214" s="5">
        <f>VLOOKUP(CONCATENATE($F3214," ",$G3214),AllocFactorMatrix,(J$4+1),FALSE)*$E3215</f>
        <v>0</v>
      </c>
      <c r="K3214" s="5">
        <f>VLOOKUP(CONCATENATE($F3214," ",$G3214),AllocFactorMatrix,(K$4+1),FALSE)*$E3215</f>
        <v>0</v>
      </c>
      <c r="L3214" s="5">
        <f>VLOOKUP(CONCATENATE($F3214," ",$G3214),AllocFactorMatrix,(L$4+1),FALSE)*$E3215</f>
        <v>0</v>
      </c>
      <c r="M3214" s="5">
        <f>VLOOKUP(CONCATENATE($F3214," ",$G3214),AllocFactorMatrix,(M$4+1),FALSE)*$E3215</f>
        <v>0</v>
      </c>
      <c r="N3214" s="5">
        <f t="shared" si="1563"/>
        <v>0</v>
      </c>
      <c r="O3214" s="5">
        <f>VLOOKUP(CONCATENATE($F3214," ",$G3214),AllocFactorMatrix,(O$4+1),FALSE)*$E3215</f>
        <v>0</v>
      </c>
      <c r="P3214" s="5">
        <f>VLOOKUP(CONCATENATE($F3214," ",$G3214),AllocFactorMatrix,(P$4+1),FALSE)*$E3215</f>
        <v>0</v>
      </c>
      <c r="Q3214" s="5">
        <f>VLOOKUP(CONCATENATE($F3214," ",$G3214),AllocFactorMatrix,(Q$4+1),FALSE)*$E3215</f>
        <v>0</v>
      </c>
      <c r="R3214" s="5">
        <f>VLOOKUP(CONCATENATE($F3214," ",$G3214),AllocFactorMatrix,(R$4+1),FALSE)*$E3215</f>
        <v>0</v>
      </c>
      <c r="S3214" s="5">
        <f t="shared" si="1586"/>
        <v>0</v>
      </c>
      <c r="T3214" s="5">
        <f>VLOOKUP(CONCATENATE($F3214," ",$G3214),AllocFactorMatrix,(T$4+1),FALSE)*$E3215</f>
        <v>0</v>
      </c>
      <c r="U3214" s="5">
        <f>VLOOKUP(CONCATENATE($F3214," ",$G3214),AllocFactorMatrix,(U$4+1),FALSE)*$E3215</f>
        <v>0</v>
      </c>
      <c r="V3214" s="5">
        <f>VLOOKUP(CONCATENATE($F3214," ",$G3214),AllocFactorMatrix,(V$4+1),FALSE)*$E3215</f>
        <v>0</v>
      </c>
      <c r="W3214" s="5">
        <f>VLOOKUP(CONCATENATE($F3214," ",$G3214),AllocFactorMatrix,(W$4+1),FALSE)*$E3215</f>
        <v>0</v>
      </c>
      <c r="X3214" s="5">
        <f t="shared" si="1589"/>
        <v>0</v>
      </c>
      <c r="Y3214" s="5">
        <f>VLOOKUP(CONCATENATE($F3214," ",$G3214),AllocFactorMatrix,(Y$4+1),FALSE)*$E3215</f>
        <v>0</v>
      </c>
      <c r="Z3214" s="5">
        <f>VLOOKUP(CONCATENATE($F3214," ",$G3214),AllocFactorMatrix,(Z$4+1),FALSE)*$E3215</f>
        <v>0</v>
      </c>
      <c r="AA3214" s="5">
        <f t="shared" si="1585"/>
        <v>0</v>
      </c>
      <c r="AB3214" s="5">
        <f>VLOOKUP(CONCATENATE($F3214," ",$G3214),AllocFactorMatrix,(AB$4+1),FALSE)*$E3215</f>
        <v>0</v>
      </c>
      <c r="AC3214" s="5">
        <f>VLOOKUP(CONCATENATE($F3214," ",$G3214),AllocFactorMatrix,(AC$4+1),FALSE)*$E3215</f>
        <v>0</v>
      </c>
      <c r="AD3214" s="5">
        <f>VLOOKUP(CONCATENATE($F3214," ",$G3214),AllocFactorMatrix,(AD$4+1),FALSE)*$E3215</f>
        <v>0</v>
      </c>
    </row>
    <row r="3215" spans="4:30" collapsed="1">
      <c r="D3215" s="7" t="s">
        <v>279</v>
      </c>
      <c r="E3215" s="40">
        <v>391182</v>
      </c>
      <c r="F3215" s="10" t="s">
        <v>32</v>
      </c>
      <c r="G3215" s="55" t="str">
        <f>$G$15</f>
        <v>TOTAL</v>
      </c>
      <c r="H3215" s="4">
        <f t="shared" si="1580"/>
        <v>391182</v>
      </c>
      <c r="I3215" s="5">
        <f>VLOOKUP(CONCATENATE($F3215," ",$G3215),AllocFactorMatrix,(I$4+1),FALSE)*$E3215</f>
        <v>146782.08302840622</v>
      </c>
      <c r="J3215" s="5">
        <f>VLOOKUP(CONCATENATE($F3215," ",$G3215),AllocFactorMatrix,(J$4+1),FALSE)*$E3215</f>
        <v>9512.4274559313271</v>
      </c>
      <c r="K3215" s="5">
        <f>VLOOKUP(CONCATENATE($F3215," ",$G3215),AllocFactorMatrix,(K$4+1),FALSE)*$E3215</f>
        <v>31915.225297276302</v>
      </c>
      <c r="L3215" s="5">
        <f>VLOOKUP(CONCATENATE($F3215," ",$G3215),AllocFactorMatrix,(L$4+1),FALSE)*$E3215</f>
        <v>1014.3383149581412</v>
      </c>
      <c r="M3215" s="5">
        <f>VLOOKUP(CONCATENATE($F3215," ",$G3215),AllocFactorMatrix,(M$4+1),FALSE)*$E3215</f>
        <v>93.510134811260357</v>
      </c>
      <c r="N3215" s="5">
        <f t="shared" si="1563"/>
        <v>33023.073747045702</v>
      </c>
      <c r="O3215" s="5">
        <f>VLOOKUP(CONCATENATE($F3215," ",$G3215),AllocFactorMatrix,(O$4+1),FALSE)*$E3215</f>
        <v>29097.556224925589</v>
      </c>
      <c r="P3215" s="5">
        <f>VLOOKUP(CONCATENATE($F3215," ",$G3215),AllocFactorMatrix,(P$4+1),FALSE)*$E3215</f>
        <v>5394.127038648111</v>
      </c>
      <c r="Q3215" s="5">
        <f>VLOOKUP(CONCATENATE($F3215," ",$G3215),AllocFactorMatrix,(Q$4+1),FALSE)*$E3215</f>
        <v>2450.9532586804462</v>
      </c>
      <c r="R3215" s="5">
        <f>VLOOKUP(CONCATENATE($F3215," ",$G3215),AllocFactorMatrix,(R$4+1),FALSE)*$E3215</f>
        <v>113.5628069869072</v>
      </c>
      <c r="S3215" s="5">
        <f t="shared" si="1586"/>
        <v>37056.199329241055</v>
      </c>
      <c r="T3215" s="5">
        <f>VLOOKUP(CONCATENATE($F3215," ",$G3215),AllocFactorMatrix,(T$4+1),FALSE)*$E3215</f>
        <v>1115.0734942978438</v>
      </c>
      <c r="U3215" s="5">
        <f>VLOOKUP(CONCATENATE($F3215," ",$G3215),AllocFactorMatrix,(U$4+1),FALSE)*$E3215</f>
        <v>19579.020091001432</v>
      </c>
      <c r="V3215" s="5">
        <f>VLOOKUP(CONCATENATE($F3215," ",$G3215),AllocFactorMatrix,(V$4+1),FALSE)*$E3215</f>
        <v>111161.54728137521</v>
      </c>
      <c r="W3215" s="5">
        <f>VLOOKUP(CONCATENATE($F3215," ",$G3215),AllocFactorMatrix,(W$4+1),FALSE)*$E3215</f>
        <v>21089.947217798745</v>
      </c>
      <c r="X3215" s="5">
        <f t="shared" si="1589"/>
        <v>152945.58808447322</v>
      </c>
      <c r="Y3215" s="5">
        <f>VLOOKUP(CONCATENATE($F3215," ",$G3215),AllocFactorMatrix,(Y$4+1),FALSE)*$E3215</f>
        <v>7883.4050826333441</v>
      </c>
      <c r="Z3215" s="5">
        <f>VLOOKUP(CONCATENATE($F3215," ",$G3215),AllocFactorMatrix,(Z$4+1),FALSE)*$E3215</f>
        <v>128.32926737974728</v>
      </c>
      <c r="AA3215" s="5">
        <f t="shared" si="1585"/>
        <v>8011.734350013091</v>
      </c>
      <c r="AB3215" s="5">
        <f>VLOOKUP(CONCATENATE($F3215," ",$G3215),AllocFactorMatrix,(AB$4+1),FALSE)*$E3215</f>
        <v>143.14097490639381</v>
      </c>
      <c r="AC3215" s="5">
        <f>VLOOKUP(CONCATENATE($F3215," ",$G3215),AllocFactorMatrix,(AC$4+1),FALSE)*$E3215</f>
        <v>3095.2319049539842</v>
      </c>
      <c r="AD3215" s="5">
        <f>VLOOKUP(CONCATENATE($F3215," ",$G3215),AllocFactorMatrix,(AD$4+1),FALSE)*$E3215</f>
        <v>612.52112502891998</v>
      </c>
    </row>
    <row r="3216" spans="4:30" hidden="1" outlineLevel="1">
      <c r="D3216" s="7"/>
      <c r="E3216" s="11"/>
      <c r="F3216" s="11"/>
      <c r="G3216" s="55" t="str">
        <f>$G$8</f>
        <v>PRODUCTION</v>
      </c>
      <c r="H3216" s="53">
        <f t="shared" ref="H3216:AD3216" ca="1" si="1590">H2616+H2624+H2632+H2640+H2648+H2656+H2664+H2672+H2680+H2688+H2704+H2712+H2720+H2728+H2736+H2744+H2752+H2760+H2768+H2776+H2784+H2792+H2800+H2808+H2816+H2824+H2832+H2840+H2848+H2856+H2864+H2872+H2880+H2888+H3024+H3032+H3040+H3048+H3056+H3064+H3072+H3080+H3088+H3096+H3104+H3120+H3128+H3136+H3144+H3152+H3160+H3168+H3176+H3184+H3192+H3200+H3208+H2696+H2896+H2904+H2912+H2920+H2928+H2936+H2944+H2952+H2960+H2968+H2976+H2984+H2992+H3000+H3008+H3016+H3112</f>
        <v>-25798030.53778949</v>
      </c>
      <c r="I3216" s="53">
        <f t="shared" ca="1" si="1590"/>
        <v>-12718073.026266173</v>
      </c>
      <c r="J3216" s="53">
        <f t="shared" ca="1" si="1590"/>
        <v>-626936.37139111222</v>
      </c>
      <c r="K3216" s="53">
        <f t="shared" ca="1" si="1590"/>
        <v>-2298023.6614760868</v>
      </c>
      <c r="L3216" s="53">
        <f t="shared" ca="1" si="1590"/>
        <v>-72382.525518161332</v>
      </c>
      <c r="M3216" s="53">
        <f t="shared" ca="1" si="1590"/>
        <v>-6785.2407801038898</v>
      </c>
      <c r="N3216" s="53">
        <f t="shared" ca="1" si="1590"/>
        <v>-2377191.427774353</v>
      </c>
      <c r="O3216" s="53">
        <f t="shared" ca="1" si="1590"/>
        <v>-1746782.6675025292</v>
      </c>
      <c r="P3216" s="53">
        <f t="shared" ca="1" si="1590"/>
        <v>-325358.10268599686</v>
      </c>
      <c r="Q3216" s="53">
        <f t="shared" ca="1" si="1590"/>
        <v>-147105.61741420816</v>
      </c>
      <c r="R3216" s="53">
        <f t="shared" ca="1" si="1590"/>
        <v>-6616.9735905385423</v>
      </c>
      <c r="S3216" s="53">
        <f t="shared" ca="1" si="1590"/>
        <v>-2225863.3611932723</v>
      </c>
      <c r="T3216" s="53">
        <f t="shared" ca="1" si="1590"/>
        <v>-61112.650589272293</v>
      </c>
      <c r="U3216" s="53">
        <f t="shared" ca="1" si="1590"/>
        <v>-999537.48900928185</v>
      </c>
      <c r="V3216" s="53">
        <f t="shared" ca="1" si="1590"/>
        <v>-5281868.3015002841</v>
      </c>
      <c r="W3216" s="53">
        <f t="shared" ca="1" si="1590"/>
        <v>-954706.65916414955</v>
      </c>
      <c r="X3216" s="53">
        <f t="shared" ca="1" si="1590"/>
        <v>-7297225.1002629865</v>
      </c>
      <c r="Y3216" s="53">
        <f t="shared" ca="1" si="1590"/>
        <v>-536791.17331016355</v>
      </c>
      <c r="Z3216" s="53">
        <f t="shared" ca="1" si="1590"/>
        <v>-8995.7373101169705</v>
      </c>
      <c r="AA3216" s="53">
        <f t="shared" ca="1" si="1590"/>
        <v>-545786.91062028031</v>
      </c>
      <c r="AB3216" s="53">
        <f t="shared" ca="1" si="1590"/>
        <v>-6954.3402813122375</v>
      </c>
      <c r="AC3216" s="53">
        <f t="shared" ca="1" si="1590"/>
        <v>0</v>
      </c>
      <c r="AD3216" s="53">
        <f t="shared" ca="1" si="1590"/>
        <v>0</v>
      </c>
    </row>
    <row r="3217" spans="1:30" hidden="1" outlineLevel="1">
      <c r="D3217" s="7"/>
      <c r="E3217" s="11"/>
      <c r="F3217" s="11"/>
      <c r="G3217" s="55" t="str">
        <f>$G$9</f>
        <v>BULKTRAN</v>
      </c>
      <c r="H3217" s="53">
        <f t="shared" ref="H3217:AD3217" ca="1" si="1591">H2617+H2625+H2633+H2641+H2649+H2657+H2665+H2673+H2681+H2689+H2705+H2713+H2721+H2729+H2737+H2745+H2753+H2761+H2769+H2777+H2785+H2793+H2801+H2809+H2817+H2825+H2833+H2841+H2849+H2857+H2865+H2873+H2881+H2889+H3025+H3033+H3041+H3049+H3057+H3065+H3073+H3081+H3089+H3097+H3105+H3121+H3129+H3137+H3145+H3153+H3161+H3169+H3177+H3185+H3193+H3201+H3209+H2697+H2897+H2905+H2913+H2921+H2929+H2937+H2945+H2953+H2961+H2969+H2977+H2985+H2993+H3001+H3009+H3017+H3113</f>
        <v>-11032870.014279453</v>
      </c>
      <c r="I3217" s="53">
        <f t="shared" ca="1" si="1591"/>
        <v>-5439823.8792815134</v>
      </c>
      <c r="J3217" s="53">
        <f t="shared" ca="1" si="1591"/>
        <v>-268066.58958036604</v>
      </c>
      <c r="K3217" s="53">
        <f t="shared" ca="1" si="1591"/>
        <v>-982640.30251145945</v>
      </c>
      <c r="L3217" s="53">
        <f t="shared" ca="1" si="1591"/>
        <v>-30941.863791494132</v>
      </c>
      <c r="M3217" s="53">
        <f t="shared" ca="1" si="1591"/>
        <v>-2883.1162239027435</v>
      </c>
      <c r="N3217" s="53">
        <f t="shared" ca="1" si="1591"/>
        <v>-1016465.2825268565</v>
      </c>
      <c r="O3217" s="53">
        <f t="shared" ca="1" si="1591"/>
        <v>-746964.93370225397</v>
      </c>
      <c r="P3217" s="53">
        <f t="shared" ca="1" si="1591"/>
        <v>-139139.10405763573</v>
      </c>
      <c r="Q3217" s="53">
        <f t="shared" ca="1" si="1591"/>
        <v>-62905.08541532488</v>
      </c>
      <c r="R3217" s="53">
        <f t="shared" ca="1" si="1591"/>
        <v>-2829.5259899138296</v>
      </c>
      <c r="S3217" s="53">
        <f t="shared" ca="1" si="1591"/>
        <v>-951838.64916512859</v>
      </c>
      <c r="T3217" s="53">
        <f t="shared" ca="1" si="1591"/>
        <v>-26134.758448155721</v>
      </c>
      <c r="U3217" s="53">
        <f t="shared" ca="1" si="1591"/>
        <v>-427395.99215850024</v>
      </c>
      <c r="V3217" s="53">
        <f t="shared" ca="1" si="1591"/>
        <v>-2258565.881484299</v>
      </c>
      <c r="W3217" s="53">
        <f t="shared" ca="1" si="1591"/>
        <v>-408217.47559498163</v>
      </c>
      <c r="X3217" s="53">
        <f t="shared" ca="1" si="1591"/>
        <v>-3120314.1076859361</v>
      </c>
      <c r="Y3217" s="53">
        <f t="shared" ca="1" si="1591"/>
        <v>-229541.09853327041</v>
      </c>
      <c r="Z3217" s="53">
        <f t="shared" ca="1" si="1591"/>
        <v>-3846.9246346199725</v>
      </c>
      <c r="AA3217" s="53">
        <f t="shared" ca="1" si="1591"/>
        <v>-233388.02316789038</v>
      </c>
      <c r="AB3217" s="53">
        <f t="shared" ca="1" si="1591"/>
        <v>-2973.4828717593982</v>
      </c>
      <c r="AC3217" s="53">
        <f t="shared" ca="1" si="1591"/>
        <v>0</v>
      </c>
      <c r="AD3217" s="53">
        <f t="shared" ca="1" si="1591"/>
        <v>0</v>
      </c>
    </row>
    <row r="3218" spans="1:30" hidden="1" outlineLevel="1">
      <c r="D3218" s="7"/>
      <c r="E3218" s="11"/>
      <c r="F3218" s="11"/>
      <c r="G3218" s="55" t="str">
        <f>$G$10</f>
        <v>SUBTRAN</v>
      </c>
      <c r="H3218" s="53">
        <f t="shared" ref="H3218:AD3218" ca="1" si="1592">H2618+H2626+H2634+H2642+H2650+H2658+H2666+H2674+H2682+H2690+H2706+H2714+H2722+H2730+H2738+H2746+H2754+H2762+H2770+H2778+H2786+H2794+H2802+H2810+H2818+H2826+H2834+H2842+H2850+H2858+H2866+H2874+H2882+H2890+H3026+H3034+H3042+H3050+H3058+H3066+H3074+H3082+H3090+H3098+H3106+H3122+H3130+H3138+H3146+H3154+H3162+H3170+H3178+H3186+H3194+H3202+H3210+H2698+H2898+H2906+H2914+H2922+H2930+H2938+H2946+H2954+H2962+H2970+H2978+H2986+H2994+H3002+H3010+H3018+H3114</f>
        <v>-2430642.028189376</v>
      </c>
      <c r="I3218" s="53">
        <f t="shared" ca="1" si="1592"/>
        <v>-1184526.7013231637</v>
      </c>
      <c r="J3218" s="53">
        <f t="shared" ca="1" si="1592"/>
        <v>-56996.290762487086</v>
      </c>
      <c r="K3218" s="53">
        <f t="shared" ca="1" si="1592"/>
        <v>-207495.57365343207</v>
      </c>
      <c r="L3218" s="53">
        <f t="shared" ca="1" si="1592"/>
        <v>-6411.7298535685459</v>
      </c>
      <c r="M3218" s="53">
        <f t="shared" ca="1" si="1592"/>
        <v>-792.37703738285416</v>
      </c>
      <c r="N3218" s="53">
        <f t="shared" ca="1" si="1592"/>
        <v>-214699.68054438342</v>
      </c>
      <c r="O3218" s="53">
        <f t="shared" ca="1" si="1592"/>
        <v>-156767.0528675376</v>
      </c>
      <c r="P3218" s="53">
        <f t="shared" ca="1" si="1592"/>
        <v>-29134.482954831739</v>
      </c>
      <c r="Q3218" s="53">
        <f t="shared" ca="1" si="1592"/>
        <v>-17343.500065121862</v>
      </c>
      <c r="R3218" s="53">
        <f t="shared" ca="1" si="1592"/>
        <v>0</v>
      </c>
      <c r="S3218" s="53">
        <f t="shared" ca="1" si="1592"/>
        <v>-203245.03588749122</v>
      </c>
      <c r="T3218" s="53">
        <f t="shared" ca="1" si="1592"/>
        <v>-5482.2992086604681</v>
      </c>
      <c r="U3218" s="53">
        <f t="shared" ca="1" si="1592"/>
        <v>-89689.504391046721</v>
      </c>
      <c r="V3218" s="53">
        <f t="shared" ca="1" si="1592"/>
        <v>-624776.18246417074</v>
      </c>
      <c r="W3218" s="53">
        <f t="shared" ca="1" si="1592"/>
        <v>0</v>
      </c>
      <c r="X3218" s="53">
        <f t="shared" ca="1" si="1592"/>
        <v>-719947.9860638777</v>
      </c>
      <c r="Y3218" s="53">
        <f t="shared" ca="1" si="1592"/>
        <v>-47211.522682716692</v>
      </c>
      <c r="Z3218" s="53">
        <f t="shared" ca="1" si="1592"/>
        <v>-787.44621081817434</v>
      </c>
      <c r="AA3218" s="53">
        <f t="shared" ca="1" si="1592"/>
        <v>-47998.968893534839</v>
      </c>
      <c r="AB3218" s="53">
        <f t="shared" ca="1" si="1592"/>
        <v>-629.40594519364697</v>
      </c>
      <c r="AC3218" s="53">
        <f t="shared" ca="1" si="1592"/>
        <v>-2137.305063441067</v>
      </c>
      <c r="AD3218" s="53">
        <f t="shared" ca="1" si="1592"/>
        <v>-460.65370580212402</v>
      </c>
    </row>
    <row r="3219" spans="1:30" hidden="1" outlineLevel="1">
      <c r="D3219" s="7"/>
      <c r="E3219" s="11"/>
      <c r="F3219" s="11"/>
      <c r="G3219" s="55" t="str">
        <f>$G$11</f>
        <v>DISTPRI</v>
      </c>
      <c r="H3219" s="53">
        <f t="shared" ref="H3219:AD3219" ca="1" si="1593">H2619+H2627+H2635+H2643+H2651+H2659+H2667+H2675+H2683+H2691+H2707+H2715+H2723+H2731+H2739+H2747+H2755+H2763+H2771+H2779+H2787+H2795+H2803+H2811+H2819+H2827+H2835+H2843+H2851+H2859+H2867+H2875+H2883+H2891+H3027+H3035+H3043+H3051+H3059+H3067+H3075+H3083+H3091+H3099+H3107+H3123+H3131+H3139+H3147+H3155+H3163+H3171+H3179+H3187+H3195+H3203+H3211+H2699+H2899+H2907+H2915+H2923+H2931+H2939+H2947+H2955+H2963+H2971+H2979+H2987+H2995+H3003+H3011+H3019+H3115</f>
        <v>-9872825.3097695131</v>
      </c>
      <c r="I3219" s="53">
        <f t="shared" ca="1" si="1593"/>
        <v>-6604331.6958759297</v>
      </c>
      <c r="J3219" s="53">
        <f t="shared" ca="1" si="1593"/>
        <v>-310151.41104415362</v>
      </c>
      <c r="K3219" s="53">
        <f t="shared" ca="1" si="1593"/>
        <v>-1127194.385659962</v>
      </c>
      <c r="L3219" s="53">
        <f t="shared" ca="1" si="1593"/>
        <v>-34860.140726793805</v>
      </c>
      <c r="M3219" s="53">
        <f t="shared" ca="1" si="1593"/>
        <v>0</v>
      </c>
      <c r="N3219" s="53">
        <f t="shared" ca="1" si="1593"/>
        <v>-1162054.5263867555</v>
      </c>
      <c r="O3219" s="53">
        <f t="shared" ca="1" si="1593"/>
        <v>-845177.56657261401</v>
      </c>
      <c r="P3219" s="53">
        <f t="shared" ca="1" si="1593"/>
        <v>-157347.45806160179</v>
      </c>
      <c r="Q3219" s="53">
        <f t="shared" ca="1" si="1593"/>
        <v>0</v>
      </c>
      <c r="R3219" s="53">
        <f t="shared" ca="1" si="1593"/>
        <v>0</v>
      </c>
      <c r="S3219" s="53">
        <f t="shared" ca="1" si="1593"/>
        <v>-1002525.0246342154</v>
      </c>
      <c r="T3219" s="53">
        <f t="shared" ca="1" si="1593"/>
        <v>-30189.076047285034</v>
      </c>
      <c r="U3219" s="53">
        <f t="shared" ca="1" si="1593"/>
        <v>-486501.81065040163</v>
      </c>
      <c r="V3219" s="53">
        <f t="shared" ca="1" si="1593"/>
        <v>0</v>
      </c>
      <c r="W3219" s="53">
        <f t="shared" ca="1" si="1593"/>
        <v>0</v>
      </c>
      <c r="X3219" s="53">
        <f t="shared" ca="1" si="1593"/>
        <v>-516690.88669768663</v>
      </c>
      <c r="Y3219" s="53">
        <f t="shared" ca="1" si="1593"/>
        <v>-255071.88167147513</v>
      </c>
      <c r="Z3219" s="53">
        <f t="shared" ca="1" si="1593"/>
        <v>-4258.5195427044173</v>
      </c>
      <c r="AA3219" s="53">
        <f t="shared" ca="1" si="1593"/>
        <v>-259330.40121417955</v>
      </c>
      <c r="AB3219" s="53">
        <f t="shared" ca="1" si="1593"/>
        <v>-3440.4713452718156</v>
      </c>
      <c r="AC3219" s="53">
        <f t="shared" ca="1" si="1593"/>
        <v>-11764.719723461065</v>
      </c>
      <c r="AD3219" s="53">
        <f t="shared" ca="1" si="1593"/>
        <v>-2536.1728478623377</v>
      </c>
    </row>
    <row r="3220" spans="1:30" hidden="1" outlineLevel="1">
      <c r="D3220" s="7"/>
      <c r="E3220" s="11"/>
      <c r="F3220" s="11"/>
      <c r="G3220" s="55" t="str">
        <f>$G$12</f>
        <v>DISTSEC</v>
      </c>
      <c r="H3220" s="53">
        <f t="shared" ref="H3220:AD3220" ca="1" si="1594">H2620+H2628+H2636+H2644+H2652+H2660+H2668+H2676+H2684+H2692+H2708+H2716+H2724+H2732+H2740+H2748+H2756+H2764+H2772+H2780+H2788+H2796+H2804+H2812+H2820+H2828+H2836+H2844+H2852+H2860+H2868+H2876+H2884+H2892+H3028+H3036+H3044+H3052+H3060+H3068+H3076+H3084+H3092+H3100+H3108+H3124+H3132+H3140+H3148+H3156+H3164+H3172+H3180+H3188+H3196+H3204+H3212+H2700+H2900+H2908+H2916+H2924+H2932+H2940+H2948+H2956+H2964+H2972+H2980+H2988+H2996+H3004+H3012+H3020+H3116</f>
        <v>-5255187.3100949218</v>
      </c>
      <c r="I3220" s="53">
        <f t="shared" ca="1" si="1594"/>
        <v>-3932168.6725862171</v>
      </c>
      <c r="J3220" s="53">
        <f t="shared" ca="1" si="1594"/>
        <v>-188892.72436105119</v>
      </c>
      <c r="K3220" s="53">
        <f t="shared" ca="1" si="1594"/>
        <v>-570459.13890736911</v>
      </c>
      <c r="L3220" s="53">
        <f t="shared" ca="1" si="1594"/>
        <v>0</v>
      </c>
      <c r="M3220" s="53">
        <f t="shared" ca="1" si="1594"/>
        <v>0</v>
      </c>
      <c r="N3220" s="53">
        <f t="shared" ca="1" si="1594"/>
        <v>-570459.13890736911</v>
      </c>
      <c r="O3220" s="53">
        <f t="shared" ca="1" si="1594"/>
        <v>-363492.88333584758</v>
      </c>
      <c r="P3220" s="53">
        <f t="shared" ca="1" si="1594"/>
        <v>0</v>
      </c>
      <c r="Q3220" s="53">
        <f t="shared" ca="1" si="1594"/>
        <v>0</v>
      </c>
      <c r="R3220" s="53">
        <f t="shared" ca="1" si="1594"/>
        <v>0</v>
      </c>
      <c r="S3220" s="53">
        <f t="shared" ca="1" si="1594"/>
        <v>-363492.88333584758</v>
      </c>
      <c r="T3220" s="53">
        <f t="shared" ca="1" si="1594"/>
        <v>-9846.4052766148543</v>
      </c>
      <c r="U3220" s="53">
        <f t="shared" ca="1" si="1594"/>
        <v>0</v>
      </c>
      <c r="V3220" s="53">
        <f t="shared" ca="1" si="1594"/>
        <v>0</v>
      </c>
      <c r="W3220" s="53">
        <f t="shared" ca="1" si="1594"/>
        <v>0</v>
      </c>
      <c r="X3220" s="53">
        <f t="shared" ca="1" si="1594"/>
        <v>-9846.4052766148543</v>
      </c>
      <c r="Y3220" s="53">
        <f t="shared" ca="1" si="1594"/>
        <v>-134177.54313895339</v>
      </c>
      <c r="Z3220" s="53">
        <f t="shared" ca="1" si="1594"/>
        <v>0</v>
      </c>
      <c r="AA3220" s="53">
        <f t="shared" ca="1" si="1594"/>
        <v>-134177.54313895339</v>
      </c>
      <c r="AB3220" s="53">
        <f t="shared" ca="1" si="1594"/>
        <v>-1389.5601722405802</v>
      </c>
      <c r="AC3220" s="53">
        <f t="shared" ca="1" si="1594"/>
        <v>-47099.23745041481</v>
      </c>
      <c r="AD3220" s="53">
        <f t="shared" ca="1" si="1594"/>
        <v>-7661.1448662128687</v>
      </c>
    </row>
    <row r="3221" spans="1:30" hidden="1" outlineLevel="1">
      <c r="D3221" s="7"/>
      <c r="E3221" s="11"/>
      <c r="F3221" s="11"/>
      <c r="G3221" s="55" t="str">
        <f>$G$13</f>
        <v>ENERGY</v>
      </c>
      <c r="H3221" s="53">
        <f t="shared" ref="H3221:AD3221" ca="1" si="1595">H2621+H2629+H2637+H2645+H2653+H2661+H2669+H2677+H2685+H2693+H2709+H2717+H2725+H2733+H2741+H2749+H2757+H2765+H2773+H2781+H2789+H2797+H2805+H2813+H2821+H2829+H2837+H2845+H2853+H2861+H2869+H2877+H2885+H2893+H3029+H3037+H3045+H3053+H3061+H3069+H3077+H3085+H3093+H3101+H3109+H3125+H3133+H3141+H3149+H3157+H3165+H3173+H3181+H3189+H3197+H3205+H3213+H2701+H2901+H2909+H2917+H2925+H2933+H2941+H2949+H2957+H2965+H2973+H2981+H2989+H2997+H3005+H3013+H3021+H3117</f>
        <v>-855961.61240148556</v>
      </c>
      <c r="I3221" s="53">
        <f t="shared" ca="1" si="1595"/>
        <v>-247104.81536766593</v>
      </c>
      <c r="J3221" s="53">
        <f t="shared" ca="1" si="1595"/>
        <v>-18970.735419528603</v>
      </c>
      <c r="K3221" s="53">
        <f t="shared" ca="1" si="1595"/>
        <v>-63540.243248417326</v>
      </c>
      <c r="L3221" s="53">
        <f t="shared" ca="1" si="1595"/>
        <v>-2928.9490529039267</v>
      </c>
      <c r="M3221" s="53">
        <f t="shared" ca="1" si="1595"/>
        <v>-456.33364255981672</v>
      </c>
      <c r="N3221" s="53">
        <f t="shared" ca="1" si="1595"/>
        <v>-66925.525943881075</v>
      </c>
      <c r="O3221" s="53">
        <f t="shared" ca="1" si="1595"/>
        <v>-55222.118836261317</v>
      </c>
      <c r="P3221" s="53">
        <f t="shared" ca="1" si="1595"/>
        <v>-10738.51430403198</v>
      </c>
      <c r="Q3221" s="53">
        <f t="shared" ca="1" si="1595"/>
        <v>-5617.1676477311212</v>
      </c>
      <c r="R3221" s="53">
        <f t="shared" ca="1" si="1595"/>
        <v>-270.32397473517545</v>
      </c>
      <c r="S3221" s="53">
        <f t="shared" ca="1" si="1595"/>
        <v>-71848.124762759544</v>
      </c>
      <c r="T3221" s="53">
        <f t="shared" ca="1" si="1595"/>
        <v>-2209.8366626935358</v>
      </c>
      <c r="U3221" s="53">
        <f t="shared" ca="1" si="1595"/>
        <v>-46456.386776421336</v>
      </c>
      <c r="V3221" s="53">
        <f t="shared" ca="1" si="1595"/>
        <v>-320909.21228841814</v>
      </c>
      <c r="W3221" s="53">
        <f t="shared" ca="1" si="1595"/>
        <v>-58616.673357252694</v>
      </c>
      <c r="X3221" s="53">
        <f t="shared" ca="1" si="1595"/>
        <v>-428192.10908478574</v>
      </c>
      <c r="Y3221" s="53">
        <f t="shared" ca="1" si="1595"/>
        <v>-15780.375851813506</v>
      </c>
      <c r="Z3221" s="53">
        <f t="shared" ca="1" si="1595"/>
        <v>-283.610323926212</v>
      </c>
      <c r="AA3221" s="53">
        <f t="shared" ca="1" si="1595"/>
        <v>-16063.986175739685</v>
      </c>
      <c r="AB3221" s="53">
        <f t="shared" ca="1" si="1595"/>
        <v>-282.24240113403749</v>
      </c>
      <c r="AC3221" s="53">
        <f t="shared" ca="1" si="1595"/>
        <v>-5369.1785280054419</v>
      </c>
      <c r="AD3221" s="53">
        <f t="shared" ca="1" si="1595"/>
        <v>-1204.894717986293</v>
      </c>
    </row>
    <row r="3222" spans="1:30" hidden="1" outlineLevel="1">
      <c r="D3222" s="7"/>
      <c r="E3222" s="11"/>
      <c r="F3222" s="11"/>
      <c r="G3222" s="55" t="str">
        <f>$G$14</f>
        <v>CUSTOMER</v>
      </c>
      <c r="H3222" s="53">
        <f t="shared" ref="H3222:AD3222" ca="1" si="1596">H2622+H2630+H2638+H2646+H2654+H2662+H2670+H2678+H2686+H2694+H2710+H2718+H2726+H2734+H2742+H2750+H2758+H2766+H2774+H2782+H2790+H2798+H2806+H2814+H2822+H2830+H2838+H2846+H2854+H2862+H2870+H2878+H2886+H2894+H3030+H3038+H3046+H3054+H3062+H3070+H3078+H3086+H3094+H3102+H3110+H3126+H3134+H3142+H3150+H3158+H3166+H3174+H3182+H3190+H3198+H3206+H3214+H2702+H2902+H2910+H2918+H2926+H2934+H2942+H2950+H2958+H2966+H2974+H2982+H2990+H2998+H3006+H3014+H3022+H3118</f>
        <v>-5326769.1874757549</v>
      </c>
      <c r="I3222" s="53">
        <f t="shared" ca="1" si="1596"/>
        <v>-2962070.7102734828</v>
      </c>
      <c r="J3222" s="53">
        <f t="shared" ca="1" si="1596"/>
        <v>-616786.62280220585</v>
      </c>
      <c r="K3222" s="53">
        <f t="shared" ca="1" si="1596"/>
        <v>-174282.0079411999</v>
      </c>
      <c r="L3222" s="53">
        <f t="shared" ca="1" si="1596"/>
        <v>-28947.226907580571</v>
      </c>
      <c r="M3222" s="53">
        <f t="shared" ca="1" si="1596"/>
        <v>-4596.5405147095234</v>
      </c>
      <c r="N3222" s="53">
        <f t="shared" ca="1" si="1596"/>
        <v>-207825.77536349001</v>
      </c>
      <c r="O3222" s="53">
        <f t="shared" ca="1" si="1596"/>
        <v>-32255.231076631553</v>
      </c>
      <c r="P3222" s="53">
        <f t="shared" ca="1" si="1596"/>
        <v>-8011.9632124951195</v>
      </c>
      <c r="Q3222" s="53">
        <f t="shared" ca="1" si="1596"/>
        <v>-16024.758083835786</v>
      </c>
      <c r="R3222" s="53">
        <f t="shared" ca="1" si="1596"/>
        <v>-2804.4679342991926</v>
      </c>
      <c r="S3222" s="53">
        <f t="shared" ca="1" si="1596"/>
        <v>-59096.420307261651</v>
      </c>
      <c r="T3222" s="53">
        <f t="shared" ca="1" si="1596"/>
        <v>-221.85077971009957</v>
      </c>
      <c r="U3222" s="53">
        <f t="shared" ca="1" si="1596"/>
        <v>-4760.3017041130797</v>
      </c>
      <c r="V3222" s="53">
        <f t="shared" ca="1" si="1596"/>
        <v>-23583.861731571913</v>
      </c>
      <c r="W3222" s="53">
        <f t="shared" ca="1" si="1596"/>
        <v>-4213.1452398732308</v>
      </c>
      <c r="X3222" s="53">
        <f t="shared" ca="1" si="1596"/>
        <v>-32779.159455268295</v>
      </c>
      <c r="Y3222" s="53">
        <f t="shared" ca="1" si="1596"/>
        <v>-8913.5779073279264</v>
      </c>
      <c r="Z3222" s="53">
        <f t="shared" ca="1" si="1596"/>
        <v>-136.00455520862306</v>
      </c>
      <c r="AA3222" s="53">
        <f t="shared" ca="1" si="1596"/>
        <v>-9049.582462536544</v>
      </c>
      <c r="AB3222" s="53">
        <f t="shared" ca="1" si="1596"/>
        <v>-258.15277554917583</v>
      </c>
      <c r="AC3222" s="53">
        <f t="shared" ca="1" si="1596"/>
        <v>-1352018.8121372871</v>
      </c>
      <c r="AD3222" s="53">
        <f t="shared" ca="1" si="1596"/>
        <v>-86883.951898674874</v>
      </c>
    </row>
    <row r="3223" spans="1:30" collapsed="1">
      <c r="C3223" s="55" t="s">
        <v>290</v>
      </c>
      <c r="D3223" s="7"/>
      <c r="E3223" s="60">
        <f>E2623+E2631+E2639+E2647+E2655+E2663+E2671+E2679+E2687+E2695+E2711+E2719+E2727+E2735+E2743+E2751+E2759+E2767+E2775+E2783+E2791+E2799+E2807+E2815+E2823+E2831+E2839+E2847+E2855+E2863+E2871+E2879+E2887+E2895+E3031+E3039+E3047+E3055+E3063+E3071+E3079+E3087+E3095+E3103+E3111+E3127+E3135+E3143+E3151+E3159+E3167+E3175+E3183+E3191+E3199+E3207+E3215+E2703+E2903+E2911+E2919+E2927+E2935+E2943+E2951+E2959+E2967+E2975+E2983+E2991+E2999+E3007+E3015+E3023+E3119</f>
        <v>-60572286</v>
      </c>
      <c r="F3223" s="3"/>
      <c r="G3223" s="55" t="str">
        <f>$G$15</f>
        <v>TOTAL</v>
      </c>
      <c r="H3223" s="53">
        <f t="shared" ref="H3223:AD3223" ca="1" si="1597">H2623+H2631+H2639+H2647+H2655+H2663+H2671+H2679+H2687+H2695+H2711+H2719+H2727+H2735+H2743+H2751+H2759+H2767+H2775+H2783+H2791+H2799+H2807+H2815+H2823+H2831+H2839+H2847+H2855+H2863+H2871+H2879+H2887+H2895+H3031+H3039+H3047+H3055+H3063+H3071+H3079+H3087+H3095+H3103+H3111+H3127+H3135+H3143+H3151+H3159+H3167+H3175+H3183+H3191+H3199+H3207+H3215+H2703+H2903+H2911+H2919+H2927+H2935+H2943+H2951+H2959+H2967+H2975+H2983+H2991+H2999+H3007+H3015+H3023+H3119</f>
        <v>-60572286</v>
      </c>
      <c r="I3223" s="53">
        <f t="shared" ca="1" si="1597"/>
        <v>-33088099.50097416</v>
      </c>
      <c r="J3223" s="53">
        <f t="shared" ca="1" si="1597"/>
        <v>-2086800.7453609053</v>
      </c>
      <c r="K3223" s="53">
        <f t="shared" ca="1" si="1597"/>
        <v>-5423635.3133979263</v>
      </c>
      <c r="L3223" s="53">
        <f t="shared" ca="1" si="1597"/>
        <v>-176472.43585050228</v>
      </c>
      <c r="M3223" s="53">
        <f t="shared" ca="1" si="1597"/>
        <v>-15513.608198658823</v>
      </c>
      <c r="N3223" s="53">
        <f t="shared" ca="1" si="1597"/>
        <v>-5615621.3574470887</v>
      </c>
      <c r="O3223" s="53">
        <f t="shared" ca="1" si="1597"/>
        <v>-3946662.4538936783</v>
      </c>
      <c r="P3223" s="53">
        <f t="shared" ca="1" si="1597"/>
        <v>-669729.62527659291</v>
      </c>
      <c r="Q3223" s="53">
        <f t="shared" ca="1" si="1597"/>
        <v>-248996.12862622176</v>
      </c>
      <c r="R3223" s="53">
        <f t="shared" ca="1" si="1597"/>
        <v>-12521.291489486743</v>
      </c>
      <c r="S3223" s="53">
        <f t="shared" ca="1" si="1597"/>
        <v>-4877909.4992859773</v>
      </c>
      <c r="T3223" s="53">
        <f t="shared" ca="1" si="1597"/>
        <v>-135196.87701239189</v>
      </c>
      <c r="U3223" s="53">
        <f t="shared" ca="1" si="1597"/>
        <v>-2054341.484689764</v>
      </c>
      <c r="V3223" s="53">
        <f t="shared" ca="1" si="1597"/>
        <v>-8509703.4394687433</v>
      </c>
      <c r="W3223" s="53">
        <f t="shared" ca="1" si="1597"/>
        <v>-1425753.9533562574</v>
      </c>
      <c r="X3223" s="53">
        <f t="shared" ca="1" si="1597"/>
        <v>-12124995.754527157</v>
      </c>
      <c r="Y3223" s="53">
        <f t="shared" ca="1" si="1597"/>
        <v>-1227487.1730957199</v>
      </c>
      <c r="Z3223" s="53">
        <f t="shared" ca="1" si="1597"/>
        <v>-18308.242577394383</v>
      </c>
      <c r="AA3223" s="53">
        <f t="shared" ca="1" si="1597"/>
        <v>-1245795.4156731155</v>
      </c>
      <c r="AB3223" s="53">
        <f t="shared" ca="1" si="1597"/>
        <v>-15927.655792460897</v>
      </c>
      <c r="AC3223" s="53">
        <f t="shared" ca="1" si="1597"/>
        <v>-1418389.2529026088</v>
      </c>
      <c r="AD3223" s="53">
        <f t="shared" ca="1" si="1597"/>
        <v>-98746.818036538534</v>
      </c>
    </row>
    <row r="3224" spans="1:30" s="51" customFormat="1">
      <c r="A3224" s="56"/>
      <c r="B3224" s="111"/>
      <c r="C3224" s="55"/>
      <c r="D3224" s="55"/>
      <c r="E3224" s="60"/>
      <c r="F3224" s="52"/>
      <c r="G3224" s="55"/>
      <c r="H3224" s="53"/>
      <c r="I3224" s="53"/>
      <c r="J3224" s="53"/>
      <c r="K3224" s="53"/>
      <c r="L3224" s="53"/>
      <c r="M3224" s="53"/>
      <c r="N3224" s="53"/>
      <c r="O3224" s="53"/>
      <c r="P3224" s="53"/>
      <c r="Q3224" s="53"/>
      <c r="R3224" s="53"/>
      <c r="S3224" s="53"/>
      <c r="T3224" s="53"/>
      <c r="U3224" s="53"/>
      <c r="V3224" s="53"/>
      <c r="W3224" s="53"/>
      <c r="X3224" s="53"/>
      <c r="Y3224" s="53"/>
      <c r="Z3224" s="53"/>
      <c r="AA3224" s="53"/>
      <c r="AB3224" s="53"/>
      <c r="AC3224" s="53"/>
      <c r="AD3224" s="53"/>
    </row>
    <row r="3225" spans="1:30">
      <c r="C3225" s="108" t="s">
        <v>291</v>
      </c>
      <c r="D3225" s="7"/>
    </row>
    <row r="3226" spans="1:30" hidden="1" outlineLevel="1">
      <c r="D3226" s="7"/>
      <c r="E3226" s="51"/>
      <c r="F3226" s="52" t="str">
        <f>F3233</f>
        <v>PROD_DEMAND</v>
      </c>
      <c r="G3226" s="55" t="str">
        <f>$G$8</f>
        <v>PRODUCTION</v>
      </c>
      <c r="H3226" s="4">
        <f t="shared" ref="H3226:H3233" si="1598">SUBTOTAL(9,I3226:AD3226)</f>
        <v>-1920690.9999999993</v>
      </c>
      <c r="I3226" s="5">
        <f>VLOOKUP(CONCATENATE($F3226," ",$G3226),AllocFactorMatrix,(I$4+1),FALSE)*$E3233</f>
        <v>-946099.71652365406</v>
      </c>
      <c r="J3226" s="5">
        <f>VLOOKUP(CONCATENATE($F3226," ",$G3226),AllocFactorMatrix,(J$4+1),FALSE)*$E3233</f>
        <v>-46769.089613958451</v>
      </c>
      <c r="K3226" s="5">
        <f>VLOOKUP(CONCATENATE($F3226," ",$G3226),AllocFactorMatrix,(K$4+1),FALSE)*$E3233</f>
        <v>-171312.49488267751</v>
      </c>
      <c r="L3226" s="5">
        <f>VLOOKUP(CONCATENATE($F3226," ",$G3226),AllocFactorMatrix,(L$4+1),FALSE)*$E3233</f>
        <v>-5392.3091114122381</v>
      </c>
      <c r="M3226" s="5">
        <f>VLOOKUP(CONCATENATE($F3226," ",$G3226),AllocFactorMatrix,(M$4+1),FALSE)*$E3233</f>
        <v>-505.67349398285705</v>
      </c>
      <c r="N3226" s="5">
        <f t="shared" ref="N3226:N3233" si="1599">SUBTOTAL(9,K3226:M3226)</f>
        <v>-177210.47748807259</v>
      </c>
      <c r="O3226" s="5">
        <f>VLOOKUP(CONCATENATE($F3226," ",$G3226),AllocFactorMatrix,(O$4+1),FALSE)*$E3233</f>
        <v>-130224.14561324911</v>
      </c>
      <c r="P3226" s="5">
        <f>VLOOKUP(CONCATENATE($F3226," ",$G3226),AllocFactorMatrix,(P$4+1),FALSE)*$E3233</f>
        <v>-24264.552271255689</v>
      </c>
      <c r="Q3226" s="5">
        <f>VLOOKUP(CONCATENATE($F3226," ",$G3226),AllocFactorMatrix,(Q$4+1),FALSE)*$E3233</f>
        <v>-10964.699365405506</v>
      </c>
      <c r="R3226" s="5">
        <f>VLOOKUP(CONCATENATE($F3226," ",$G3226),AllocFactorMatrix,(R$4+1),FALSE)*$E3233</f>
        <v>-493.0702740229263</v>
      </c>
      <c r="S3226" s="5">
        <f t="shared" ref="S3226:S3233" si="1600">SUBTOTAL(9,O3226:R3226)</f>
        <v>-165946.46752393324</v>
      </c>
      <c r="T3226" s="5">
        <f>VLOOKUP(CONCATENATE($F3226," ",$G3226),AllocFactorMatrix,(T$4+1),FALSE)*$E3233</f>
        <v>-4549.0629544235453</v>
      </c>
      <c r="U3226" s="5">
        <f>VLOOKUP(CONCATENATE($F3226," ",$G3226),AllocFactorMatrix,(U$4+1),FALSE)*$E3233</f>
        <v>-74444.640171411491</v>
      </c>
      <c r="V3226" s="5">
        <f>VLOOKUP(CONCATENATE($F3226," ",$G3226),AllocFactorMatrix,(V$4+1),FALSE)*$E3233</f>
        <v>-393442.01508447272</v>
      </c>
      <c r="W3226" s="5">
        <f>VLOOKUP(CONCATENATE($F3226," ",$G3226),AllocFactorMatrix,(W$4+1),FALSE)*$E3233</f>
        <v>-71049.106912457413</v>
      </c>
      <c r="X3226" s="5">
        <f>SUBTOTAL(9,T3226:W3226)</f>
        <v>-543484.82512276515</v>
      </c>
      <c r="Y3226" s="5">
        <f>VLOOKUP(CONCATENATE($F3226," ",$G3226),AllocFactorMatrix,(Y$4+1),FALSE)*$E3233</f>
        <v>-39991.628478086859</v>
      </c>
      <c r="Z3226" s="5">
        <f>VLOOKUP(CONCATENATE($F3226," ",$G3226),AllocFactorMatrix,(Z$4+1),FALSE)*$E3233</f>
        <v>-669.84449038249716</v>
      </c>
      <c r="AA3226" s="5">
        <f t="shared" ref="AA3226:AA3233" si="1601">SUBTOTAL(9,Y3226:Z3226)</f>
        <v>-40661.472968469359</v>
      </c>
      <c r="AB3226" s="5">
        <f>VLOOKUP(CONCATENATE($F3226," ",$G3226),AllocFactorMatrix,(AB$4+1),FALSE)*$E3233</f>
        <v>-518.95075914660436</v>
      </c>
      <c r="AC3226" s="5">
        <f>VLOOKUP(CONCATENATE($F3226," ",$G3226),AllocFactorMatrix,(AC$4+1),FALSE)*$E3233</f>
        <v>0</v>
      </c>
      <c r="AD3226" s="5">
        <f>VLOOKUP(CONCATENATE($F3226," ",$G3226),AllocFactorMatrix,(AD$4+1),FALSE)*$E3233</f>
        <v>0</v>
      </c>
    </row>
    <row r="3227" spans="1:30" hidden="1" outlineLevel="1">
      <c r="D3227" s="7"/>
      <c r="E3227" s="51"/>
      <c r="F3227" s="52" t="str">
        <f>F3233</f>
        <v>PROD_DEMAND</v>
      </c>
      <c r="G3227" s="55" t="str">
        <f>$G$9</f>
        <v>BULKTRAN</v>
      </c>
      <c r="H3227" s="4">
        <f t="shared" si="1598"/>
        <v>0</v>
      </c>
      <c r="I3227" s="5">
        <f>VLOOKUP(CONCATENATE($F3227," ",$G3227),AllocFactorMatrix,(I$4+1),FALSE)*$E3233</f>
        <v>0</v>
      </c>
      <c r="J3227" s="5">
        <f>VLOOKUP(CONCATENATE($F3227," ",$G3227),AllocFactorMatrix,(J$4+1),FALSE)*$E3233</f>
        <v>0</v>
      </c>
      <c r="K3227" s="5">
        <f>VLOOKUP(CONCATENATE($F3227," ",$G3227),AllocFactorMatrix,(K$4+1),FALSE)*$E3233</f>
        <v>0</v>
      </c>
      <c r="L3227" s="5">
        <f>VLOOKUP(CONCATENATE($F3227," ",$G3227),AllocFactorMatrix,(L$4+1),FALSE)*$E3233</f>
        <v>0</v>
      </c>
      <c r="M3227" s="5">
        <f>VLOOKUP(CONCATENATE($F3227," ",$G3227),AllocFactorMatrix,(M$4+1),FALSE)*$E3233</f>
        <v>0</v>
      </c>
      <c r="N3227" s="5">
        <f t="shared" si="1599"/>
        <v>0</v>
      </c>
      <c r="O3227" s="5">
        <f>VLOOKUP(CONCATENATE($F3227," ",$G3227),AllocFactorMatrix,(O$4+1),FALSE)*$E3233</f>
        <v>0</v>
      </c>
      <c r="P3227" s="5">
        <f>VLOOKUP(CONCATENATE($F3227," ",$G3227),AllocFactorMatrix,(P$4+1),FALSE)*$E3233</f>
        <v>0</v>
      </c>
      <c r="Q3227" s="5">
        <f>VLOOKUP(CONCATENATE($F3227," ",$G3227),AllocFactorMatrix,(Q$4+1),FALSE)*$E3233</f>
        <v>0</v>
      </c>
      <c r="R3227" s="5">
        <f>VLOOKUP(CONCATENATE($F3227," ",$G3227),AllocFactorMatrix,(R$4+1),FALSE)*$E3233</f>
        <v>0</v>
      </c>
      <c r="S3227" s="5">
        <f t="shared" si="1600"/>
        <v>0</v>
      </c>
      <c r="T3227" s="5">
        <f>VLOOKUP(CONCATENATE($F3227," ",$G3227),AllocFactorMatrix,(T$4+1),FALSE)*$E3233</f>
        <v>0</v>
      </c>
      <c r="U3227" s="5">
        <f>VLOOKUP(CONCATENATE($F3227," ",$G3227),AllocFactorMatrix,(U$4+1),FALSE)*$E3233</f>
        <v>0</v>
      </c>
      <c r="V3227" s="5">
        <f>VLOOKUP(CONCATENATE($F3227," ",$G3227),AllocFactorMatrix,(V$4+1),FALSE)*$E3233</f>
        <v>0</v>
      </c>
      <c r="W3227" s="5">
        <f>VLOOKUP(CONCATENATE($F3227," ",$G3227),AllocFactorMatrix,(W$4+1),FALSE)*$E3233</f>
        <v>0</v>
      </c>
      <c r="X3227" s="5">
        <f t="shared" ref="X3227:X3233" si="1602">SUBTOTAL(9,T3227:W3227)</f>
        <v>0</v>
      </c>
      <c r="Y3227" s="5">
        <f>VLOOKUP(CONCATENATE($F3227," ",$G3227),AllocFactorMatrix,(Y$4+1),FALSE)*$E3233</f>
        <v>0</v>
      </c>
      <c r="Z3227" s="5">
        <f>VLOOKUP(CONCATENATE($F3227," ",$G3227),AllocFactorMatrix,(Z$4+1),FALSE)*$E3233</f>
        <v>0</v>
      </c>
      <c r="AA3227" s="5">
        <f t="shared" si="1601"/>
        <v>0</v>
      </c>
      <c r="AB3227" s="5">
        <f>VLOOKUP(CONCATENATE($F3227," ",$G3227),AllocFactorMatrix,(AB$4+1),FALSE)*$E3233</f>
        <v>0</v>
      </c>
      <c r="AC3227" s="5">
        <f>VLOOKUP(CONCATENATE($F3227," ",$G3227),AllocFactorMatrix,(AC$4+1),FALSE)*$E3233</f>
        <v>0</v>
      </c>
      <c r="AD3227" s="5">
        <f>VLOOKUP(CONCATENATE($F3227," ",$G3227),AllocFactorMatrix,(AD$4+1),FALSE)*$E3233</f>
        <v>0</v>
      </c>
    </row>
    <row r="3228" spans="1:30" hidden="1" outlineLevel="1">
      <c r="D3228" s="7"/>
      <c r="E3228" s="51"/>
      <c r="F3228" s="52" t="str">
        <f>F3233</f>
        <v>PROD_DEMAND</v>
      </c>
      <c r="G3228" s="55" t="str">
        <f>$G$10</f>
        <v>SUBTRAN</v>
      </c>
      <c r="H3228" s="4">
        <f t="shared" si="1598"/>
        <v>0</v>
      </c>
      <c r="I3228" s="5">
        <f>VLOOKUP(CONCATENATE($F3228," ",$G3228),AllocFactorMatrix,(I$4+1),FALSE)*$E3233</f>
        <v>0</v>
      </c>
      <c r="J3228" s="5">
        <f>VLOOKUP(CONCATENATE($F3228," ",$G3228),AllocFactorMatrix,(J$4+1),FALSE)*$E3233</f>
        <v>0</v>
      </c>
      <c r="K3228" s="5">
        <f>VLOOKUP(CONCATENATE($F3228," ",$G3228),AllocFactorMatrix,(K$4+1),FALSE)*$E3233</f>
        <v>0</v>
      </c>
      <c r="L3228" s="5">
        <f>VLOOKUP(CONCATENATE($F3228," ",$G3228),AllocFactorMatrix,(L$4+1),FALSE)*$E3233</f>
        <v>0</v>
      </c>
      <c r="M3228" s="5">
        <f>VLOOKUP(CONCATENATE($F3228," ",$G3228),AllocFactorMatrix,(M$4+1),FALSE)*$E3233</f>
        <v>0</v>
      </c>
      <c r="N3228" s="5">
        <f t="shared" si="1599"/>
        <v>0</v>
      </c>
      <c r="O3228" s="5">
        <f>VLOOKUP(CONCATENATE($F3228," ",$G3228),AllocFactorMatrix,(O$4+1),FALSE)*$E3233</f>
        <v>0</v>
      </c>
      <c r="P3228" s="5">
        <f>VLOOKUP(CONCATENATE($F3228," ",$G3228),AllocFactorMatrix,(P$4+1),FALSE)*$E3233</f>
        <v>0</v>
      </c>
      <c r="Q3228" s="5">
        <f>VLOOKUP(CONCATENATE($F3228," ",$G3228),AllocFactorMatrix,(Q$4+1),FALSE)*$E3233</f>
        <v>0</v>
      </c>
      <c r="R3228" s="5">
        <f>VLOOKUP(CONCATENATE($F3228," ",$G3228),AllocFactorMatrix,(R$4+1),FALSE)*$E3233</f>
        <v>0</v>
      </c>
      <c r="S3228" s="5">
        <f t="shared" si="1600"/>
        <v>0</v>
      </c>
      <c r="T3228" s="5">
        <f>VLOOKUP(CONCATENATE($F3228," ",$G3228),AllocFactorMatrix,(T$4+1),FALSE)*$E3233</f>
        <v>0</v>
      </c>
      <c r="U3228" s="5">
        <f>VLOOKUP(CONCATENATE($F3228," ",$G3228),AllocFactorMatrix,(U$4+1),FALSE)*$E3233</f>
        <v>0</v>
      </c>
      <c r="V3228" s="5">
        <f>VLOOKUP(CONCATENATE($F3228," ",$G3228),AllocFactorMatrix,(V$4+1),FALSE)*$E3233</f>
        <v>0</v>
      </c>
      <c r="W3228" s="5">
        <f>VLOOKUP(CONCATENATE($F3228," ",$G3228),AllocFactorMatrix,(W$4+1),FALSE)*$E3233</f>
        <v>0</v>
      </c>
      <c r="X3228" s="5">
        <f t="shared" si="1602"/>
        <v>0</v>
      </c>
      <c r="Y3228" s="5">
        <f>VLOOKUP(CONCATENATE($F3228," ",$G3228),AllocFactorMatrix,(Y$4+1),FALSE)*$E3233</f>
        <v>0</v>
      </c>
      <c r="Z3228" s="5">
        <f>VLOOKUP(CONCATENATE($F3228," ",$G3228),AllocFactorMatrix,(Z$4+1),FALSE)*$E3233</f>
        <v>0</v>
      </c>
      <c r="AA3228" s="5">
        <f t="shared" si="1601"/>
        <v>0</v>
      </c>
      <c r="AB3228" s="5">
        <f>VLOOKUP(CONCATENATE($F3228," ",$G3228),AllocFactorMatrix,(AB$4+1),FALSE)*$E3233</f>
        <v>0</v>
      </c>
      <c r="AC3228" s="5">
        <f>VLOOKUP(CONCATENATE($F3228," ",$G3228),AllocFactorMatrix,(AC$4+1),FALSE)*$E3233</f>
        <v>0</v>
      </c>
      <c r="AD3228" s="5">
        <f>VLOOKUP(CONCATENATE($F3228," ",$G3228),AllocFactorMatrix,(AD$4+1),FALSE)*$E3233</f>
        <v>0</v>
      </c>
    </row>
    <row r="3229" spans="1:30" hidden="1" outlineLevel="1">
      <c r="D3229" s="7"/>
      <c r="E3229" s="51"/>
      <c r="F3229" s="52" t="str">
        <f>F3233</f>
        <v>PROD_DEMAND</v>
      </c>
      <c r="G3229" s="55" t="str">
        <f>$G$11</f>
        <v>DISTPRI</v>
      </c>
      <c r="H3229" s="4">
        <f t="shared" si="1598"/>
        <v>0</v>
      </c>
      <c r="I3229" s="5">
        <f>VLOOKUP(CONCATENATE($F3229," ",$G3229),AllocFactorMatrix,(I$4+1),FALSE)*$E3233</f>
        <v>0</v>
      </c>
      <c r="J3229" s="5">
        <f>VLOOKUP(CONCATENATE($F3229," ",$G3229),AllocFactorMatrix,(J$4+1),FALSE)*$E3233</f>
        <v>0</v>
      </c>
      <c r="K3229" s="5">
        <f>VLOOKUP(CONCATENATE($F3229," ",$G3229),AllocFactorMatrix,(K$4+1),FALSE)*$E3233</f>
        <v>0</v>
      </c>
      <c r="L3229" s="5">
        <f>VLOOKUP(CONCATENATE($F3229," ",$G3229),AllocFactorMatrix,(L$4+1),FALSE)*$E3233</f>
        <v>0</v>
      </c>
      <c r="M3229" s="5">
        <f>VLOOKUP(CONCATENATE($F3229," ",$G3229),AllocFactorMatrix,(M$4+1),FALSE)*$E3233</f>
        <v>0</v>
      </c>
      <c r="N3229" s="5">
        <f t="shared" si="1599"/>
        <v>0</v>
      </c>
      <c r="O3229" s="5">
        <f>VLOOKUP(CONCATENATE($F3229," ",$G3229),AllocFactorMatrix,(O$4+1),FALSE)*$E3233</f>
        <v>0</v>
      </c>
      <c r="P3229" s="5">
        <f>VLOOKUP(CONCATENATE($F3229," ",$G3229),AllocFactorMatrix,(P$4+1),FALSE)*$E3233</f>
        <v>0</v>
      </c>
      <c r="Q3229" s="5">
        <f>VLOOKUP(CONCATENATE($F3229," ",$G3229),AllocFactorMatrix,(Q$4+1),FALSE)*$E3233</f>
        <v>0</v>
      </c>
      <c r="R3229" s="5">
        <f>VLOOKUP(CONCATENATE($F3229," ",$G3229),AllocFactorMatrix,(R$4+1),FALSE)*$E3233</f>
        <v>0</v>
      </c>
      <c r="S3229" s="5">
        <f t="shared" si="1600"/>
        <v>0</v>
      </c>
      <c r="T3229" s="5">
        <f>VLOOKUP(CONCATENATE($F3229," ",$G3229),AllocFactorMatrix,(T$4+1),FALSE)*$E3233</f>
        <v>0</v>
      </c>
      <c r="U3229" s="5">
        <f>VLOOKUP(CONCATENATE($F3229," ",$G3229),AllocFactorMatrix,(U$4+1),FALSE)*$E3233</f>
        <v>0</v>
      </c>
      <c r="V3229" s="5">
        <f>VLOOKUP(CONCATENATE($F3229," ",$G3229),AllocFactorMatrix,(V$4+1),FALSE)*$E3233</f>
        <v>0</v>
      </c>
      <c r="W3229" s="5">
        <f>VLOOKUP(CONCATENATE($F3229," ",$G3229),AllocFactorMatrix,(W$4+1),FALSE)*$E3233</f>
        <v>0</v>
      </c>
      <c r="X3229" s="5">
        <f t="shared" si="1602"/>
        <v>0</v>
      </c>
      <c r="Y3229" s="5">
        <f>VLOOKUP(CONCATENATE($F3229," ",$G3229),AllocFactorMatrix,(Y$4+1),FALSE)*$E3233</f>
        <v>0</v>
      </c>
      <c r="Z3229" s="5">
        <f>VLOOKUP(CONCATENATE($F3229," ",$G3229),AllocFactorMatrix,(Z$4+1),FALSE)*$E3233</f>
        <v>0</v>
      </c>
      <c r="AA3229" s="5">
        <f t="shared" si="1601"/>
        <v>0</v>
      </c>
      <c r="AB3229" s="5">
        <f>VLOOKUP(CONCATENATE($F3229," ",$G3229),AllocFactorMatrix,(AB$4+1),FALSE)*$E3233</f>
        <v>0</v>
      </c>
      <c r="AC3229" s="5">
        <f>VLOOKUP(CONCATENATE($F3229," ",$G3229),AllocFactorMatrix,(AC$4+1),FALSE)*$E3233</f>
        <v>0</v>
      </c>
      <c r="AD3229" s="5">
        <f>VLOOKUP(CONCATENATE($F3229," ",$G3229),AllocFactorMatrix,(AD$4+1),FALSE)*$E3233</f>
        <v>0</v>
      </c>
    </row>
    <row r="3230" spans="1:30" hidden="1" outlineLevel="1">
      <c r="D3230" s="7"/>
      <c r="E3230" s="51"/>
      <c r="F3230" s="52" t="str">
        <f>F3233</f>
        <v>PROD_DEMAND</v>
      </c>
      <c r="G3230" s="55" t="str">
        <f>$G$12</f>
        <v>DISTSEC</v>
      </c>
      <c r="H3230" s="4">
        <f t="shared" si="1598"/>
        <v>0</v>
      </c>
      <c r="I3230" s="5">
        <f>VLOOKUP(CONCATENATE($F3230," ",$G3230),AllocFactorMatrix,(I$4+1),FALSE)*$E3233</f>
        <v>0</v>
      </c>
      <c r="J3230" s="5">
        <f>VLOOKUP(CONCATENATE($F3230," ",$G3230),AllocFactorMatrix,(J$4+1),FALSE)*$E3233</f>
        <v>0</v>
      </c>
      <c r="K3230" s="5">
        <f>VLOOKUP(CONCATENATE($F3230," ",$G3230),AllocFactorMatrix,(K$4+1),FALSE)*$E3233</f>
        <v>0</v>
      </c>
      <c r="L3230" s="5">
        <f>VLOOKUP(CONCATENATE($F3230," ",$G3230),AllocFactorMatrix,(L$4+1),FALSE)*$E3233</f>
        <v>0</v>
      </c>
      <c r="M3230" s="5">
        <f>VLOOKUP(CONCATENATE($F3230," ",$G3230),AllocFactorMatrix,(M$4+1),FALSE)*$E3233</f>
        <v>0</v>
      </c>
      <c r="N3230" s="5">
        <f t="shared" si="1599"/>
        <v>0</v>
      </c>
      <c r="O3230" s="5">
        <f>VLOOKUP(CONCATENATE($F3230," ",$G3230),AllocFactorMatrix,(O$4+1),FALSE)*$E3233</f>
        <v>0</v>
      </c>
      <c r="P3230" s="5">
        <f>VLOOKUP(CONCATENATE($F3230," ",$G3230),AllocFactorMatrix,(P$4+1),FALSE)*$E3233</f>
        <v>0</v>
      </c>
      <c r="Q3230" s="5">
        <f>VLOOKUP(CONCATENATE($F3230," ",$G3230),AllocFactorMatrix,(Q$4+1),FALSE)*$E3233</f>
        <v>0</v>
      </c>
      <c r="R3230" s="5">
        <f>VLOOKUP(CONCATENATE($F3230," ",$G3230),AllocFactorMatrix,(R$4+1),FALSE)*$E3233</f>
        <v>0</v>
      </c>
      <c r="S3230" s="5">
        <f t="shared" si="1600"/>
        <v>0</v>
      </c>
      <c r="T3230" s="5">
        <f>VLOOKUP(CONCATENATE($F3230," ",$G3230),AllocFactorMatrix,(T$4+1),FALSE)*$E3233</f>
        <v>0</v>
      </c>
      <c r="U3230" s="5">
        <f>VLOOKUP(CONCATENATE($F3230," ",$G3230),AllocFactorMatrix,(U$4+1),FALSE)*$E3233</f>
        <v>0</v>
      </c>
      <c r="V3230" s="5">
        <f>VLOOKUP(CONCATENATE($F3230," ",$G3230),AllocFactorMatrix,(V$4+1),FALSE)*$E3233</f>
        <v>0</v>
      </c>
      <c r="W3230" s="5">
        <f>VLOOKUP(CONCATENATE($F3230," ",$G3230),AllocFactorMatrix,(W$4+1),FALSE)*$E3233</f>
        <v>0</v>
      </c>
      <c r="X3230" s="5">
        <f t="shared" si="1602"/>
        <v>0</v>
      </c>
      <c r="Y3230" s="5">
        <f>VLOOKUP(CONCATENATE($F3230," ",$G3230),AllocFactorMatrix,(Y$4+1),FALSE)*$E3233</f>
        <v>0</v>
      </c>
      <c r="Z3230" s="5">
        <f>VLOOKUP(CONCATENATE($F3230," ",$G3230),AllocFactorMatrix,(Z$4+1),FALSE)*$E3233</f>
        <v>0</v>
      </c>
      <c r="AA3230" s="5">
        <f t="shared" si="1601"/>
        <v>0</v>
      </c>
      <c r="AB3230" s="5">
        <f>VLOOKUP(CONCATENATE($F3230," ",$G3230),AllocFactorMatrix,(AB$4+1),FALSE)*$E3233</f>
        <v>0</v>
      </c>
      <c r="AC3230" s="5">
        <f>VLOOKUP(CONCATENATE($F3230," ",$G3230),AllocFactorMatrix,(AC$4+1),FALSE)*$E3233</f>
        <v>0</v>
      </c>
      <c r="AD3230" s="5">
        <f>VLOOKUP(CONCATENATE($F3230," ",$G3230),AllocFactorMatrix,(AD$4+1),FALSE)*$E3233</f>
        <v>0</v>
      </c>
    </row>
    <row r="3231" spans="1:30" hidden="1" outlineLevel="1">
      <c r="D3231" s="7"/>
      <c r="E3231" s="51"/>
      <c r="F3231" s="52" t="str">
        <f>F3233</f>
        <v>PROD_DEMAND</v>
      </c>
      <c r="G3231" s="55" t="str">
        <f>$G$13</f>
        <v>ENERGY</v>
      </c>
      <c r="H3231" s="4">
        <f t="shared" si="1598"/>
        <v>0</v>
      </c>
      <c r="I3231" s="5">
        <f>VLOOKUP(CONCATENATE($F3231," ",$G3231),AllocFactorMatrix,(I$4+1),FALSE)*$E3233</f>
        <v>0</v>
      </c>
      <c r="J3231" s="5">
        <f>VLOOKUP(CONCATENATE($F3231," ",$G3231),AllocFactorMatrix,(J$4+1),FALSE)*$E3233</f>
        <v>0</v>
      </c>
      <c r="K3231" s="5">
        <f>VLOOKUP(CONCATENATE($F3231," ",$G3231),AllocFactorMatrix,(K$4+1),FALSE)*$E3233</f>
        <v>0</v>
      </c>
      <c r="L3231" s="5">
        <f>VLOOKUP(CONCATENATE($F3231," ",$G3231),AllocFactorMatrix,(L$4+1),FALSE)*$E3233</f>
        <v>0</v>
      </c>
      <c r="M3231" s="5">
        <f>VLOOKUP(CONCATENATE($F3231," ",$G3231),AllocFactorMatrix,(M$4+1),FALSE)*$E3233</f>
        <v>0</v>
      </c>
      <c r="N3231" s="5">
        <f t="shared" si="1599"/>
        <v>0</v>
      </c>
      <c r="O3231" s="5">
        <f>VLOOKUP(CONCATENATE($F3231," ",$G3231),AllocFactorMatrix,(O$4+1),FALSE)*$E3233</f>
        <v>0</v>
      </c>
      <c r="P3231" s="5">
        <f>VLOOKUP(CONCATENATE($F3231," ",$G3231),AllocFactorMatrix,(P$4+1),FALSE)*$E3233</f>
        <v>0</v>
      </c>
      <c r="Q3231" s="5">
        <f>VLOOKUP(CONCATENATE($F3231," ",$G3231),AllocFactorMatrix,(Q$4+1),FALSE)*$E3233</f>
        <v>0</v>
      </c>
      <c r="R3231" s="5">
        <f>VLOOKUP(CONCATENATE($F3231," ",$G3231),AllocFactorMatrix,(R$4+1),FALSE)*$E3233</f>
        <v>0</v>
      </c>
      <c r="S3231" s="5">
        <f t="shared" si="1600"/>
        <v>0</v>
      </c>
      <c r="T3231" s="5">
        <f>VLOOKUP(CONCATENATE($F3231," ",$G3231),AllocFactorMatrix,(T$4+1),FALSE)*$E3233</f>
        <v>0</v>
      </c>
      <c r="U3231" s="5">
        <f>VLOOKUP(CONCATENATE($F3231," ",$G3231),AllocFactorMatrix,(U$4+1),FALSE)*$E3233</f>
        <v>0</v>
      </c>
      <c r="V3231" s="5">
        <f>VLOOKUP(CONCATENATE($F3231," ",$G3231),AllocFactorMatrix,(V$4+1),FALSE)*$E3233</f>
        <v>0</v>
      </c>
      <c r="W3231" s="5">
        <f>VLOOKUP(CONCATENATE($F3231," ",$G3231),AllocFactorMatrix,(W$4+1),FALSE)*$E3233</f>
        <v>0</v>
      </c>
      <c r="X3231" s="5">
        <f t="shared" si="1602"/>
        <v>0</v>
      </c>
      <c r="Y3231" s="5">
        <f>VLOOKUP(CONCATENATE($F3231," ",$G3231),AllocFactorMatrix,(Y$4+1),FALSE)*$E3233</f>
        <v>0</v>
      </c>
      <c r="Z3231" s="5">
        <f>VLOOKUP(CONCATENATE($F3231," ",$G3231),AllocFactorMatrix,(Z$4+1),FALSE)*$E3233</f>
        <v>0</v>
      </c>
      <c r="AA3231" s="5">
        <f t="shared" si="1601"/>
        <v>0</v>
      </c>
      <c r="AB3231" s="5">
        <f>VLOOKUP(CONCATENATE($F3231," ",$G3231),AllocFactorMatrix,(AB$4+1),FALSE)*$E3233</f>
        <v>0</v>
      </c>
      <c r="AC3231" s="5">
        <f>VLOOKUP(CONCATENATE($F3231," ",$G3231),AllocFactorMatrix,(AC$4+1),FALSE)*$E3233</f>
        <v>0</v>
      </c>
      <c r="AD3231" s="5">
        <f>VLOOKUP(CONCATENATE($F3231," ",$G3231),AllocFactorMatrix,(AD$4+1),FALSE)*$E3233</f>
        <v>0</v>
      </c>
    </row>
    <row r="3232" spans="1:30" hidden="1" outlineLevel="1">
      <c r="D3232" s="7"/>
      <c r="E3232" s="51"/>
      <c r="F3232" s="52" t="str">
        <f>F3233</f>
        <v>PROD_DEMAND</v>
      </c>
      <c r="G3232" s="55" t="str">
        <f>$G$14</f>
        <v>CUSTOMER</v>
      </c>
      <c r="H3232" s="4">
        <f t="shared" si="1598"/>
        <v>0</v>
      </c>
      <c r="I3232" s="5">
        <f>VLOOKUP(CONCATENATE($F3232," ",$G3232),AllocFactorMatrix,(I$4+1),FALSE)*$E3233</f>
        <v>0</v>
      </c>
      <c r="J3232" s="5">
        <f>VLOOKUP(CONCATENATE($F3232," ",$G3232),AllocFactorMatrix,(J$4+1),FALSE)*$E3233</f>
        <v>0</v>
      </c>
      <c r="K3232" s="5">
        <f>VLOOKUP(CONCATENATE($F3232," ",$G3232),AllocFactorMatrix,(K$4+1),FALSE)*$E3233</f>
        <v>0</v>
      </c>
      <c r="L3232" s="5">
        <f>VLOOKUP(CONCATENATE($F3232," ",$G3232),AllocFactorMatrix,(L$4+1),FALSE)*$E3233</f>
        <v>0</v>
      </c>
      <c r="M3232" s="5">
        <f>VLOOKUP(CONCATENATE($F3232," ",$G3232),AllocFactorMatrix,(M$4+1),FALSE)*$E3233</f>
        <v>0</v>
      </c>
      <c r="N3232" s="5">
        <f t="shared" si="1599"/>
        <v>0</v>
      </c>
      <c r="O3232" s="5">
        <f>VLOOKUP(CONCATENATE($F3232," ",$G3232),AllocFactorMatrix,(O$4+1),FALSE)*$E3233</f>
        <v>0</v>
      </c>
      <c r="P3232" s="5">
        <f>VLOOKUP(CONCATENATE($F3232," ",$G3232),AllocFactorMatrix,(P$4+1),FALSE)*$E3233</f>
        <v>0</v>
      </c>
      <c r="Q3232" s="5">
        <f>VLOOKUP(CONCATENATE($F3232," ",$G3232),AllocFactorMatrix,(Q$4+1),FALSE)*$E3233</f>
        <v>0</v>
      </c>
      <c r="R3232" s="5">
        <f>VLOOKUP(CONCATENATE($F3232," ",$G3232),AllocFactorMatrix,(R$4+1),FALSE)*$E3233</f>
        <v>0</v>
      </c>
      <c r="S3232" s="5">
        <f t="shared" si="1600"/>
        <v>0</v>
      </c>
      <c r="T3232" s="5">
        <f>VLOOKUP(CONCATENATE($F3232," ",$G3232),AllocFactorMatrix,(T$4+1),FALSE)*$E3233</f>
        <v>0</v>
      </c>
      <c r="U3232" s="5">
        <f>VLOOKUP(CONCATENATE($F3232," ",$G3232),AllocFactorMatrix,(U$4+1),FALSE)*$E3233</f>
        <v>0</v>
      </c>
      <c r="V3232" s="5">
        <f>VLOOKUP(CONCATENATE($F3232," ",$G3232),AllocFactorMatrix,(V$4+1),FALSE)*$E3233</f>
        <v>0</v>
      </c>
      <c r="W3232" s="5">
        <f>VLOOKUP(CONCATENATE($F3232," ",$G3232),AllocFactorMatrix,(W$4+1),FALSE)*$E3233</f>
        <v>0</v>
      </c>
      <c r="X3232" s="5">
        <f t="shared" si="1602"/>
        <v>0</v>
      </c>
      <c r="Y3232" s="5">
        <f>VLOOKUP(CONCATENATE($F3232," ",$G3232),AllocFactorMatrix,(Y$4+1),FALSE)*$E3233</f>
        <v>0</v>
      </c>
      <c r="Z3232" s="5">
        <f>VLOOKUP(CONCATENATE($F3232," ",$G3232),AllocFactorMatrix,(Z$4+1),FALSE)*$E3233</f>
        <v>0</v>
      </c>
      <c r="AA3232" s="5">
        <f t="shared" si="1601"/>
        <v>0</v>
      </c>
      <c r="AB3232" s="5">
        <f>VLOOKUP(CONCATENATE($F3232," ",$G3232),AllocFactorMatrix,(AB$4+1),FALSE)*$E3233</f>
        <v>0</v>
      </c>
      <c r="AC3232" s="5">
        <f>VLOOKUP(CONCATENATE($F3232," ",$G3232),AllocFactorMatrix,(AC$4+1),FALSE)*$E3233</f>
        <v>0</v>
      </c>
      <c r="AD3232" s="5">
        <f>VLOOKUP(CONCATENATE($F3232," ",$G3232),AllocFactorMatrix,(AD$4+1),FALSE)*$E3233</f>
        <v>0</v>
      </c>
    </row>
    <row r="3233" spans="4:30" collapsed="1">
      <c r="D3233" s="55" t="str">
        <f>D1840</f>
        <v>Adj 2 - Decommissioning Rider Removal</v>
      </c>
      <c r="E3233" s="57">
        <v>-1920691</v>
      </c>
      <c r="F3233" s="57" t="s">
        <v>30</v>
      </c>
      <c r="G3233" s="55" t="str">
        <f>$G$15</f>
        <v>TOTAL</v>
      </c>
      <c r="H3233" s="4">
        <f t="shared" si="1598"/>
        <v>-1920690.9999999993</v>
      </c>
      <c r="I3233" s="5">
        <f>VLOOKUP(CONCATENATE($F3233," ",$G3233),AllocFactorMatrix,(I$4+1),FALSE)*$E3233</f>
        <v>-946099.71652365406</v>
      </c>
      <c r="J3233" s="5">
        <f>VLOOKUP(CONCATENATE($F3233," ",$G3233),AllocFactorMatrix,(J$4+1),FALSE)*$E3233</f>
        <v>-46769.089613958451</v>
      </c>
      <c r="K3233" s="5">
        <f>VLOOKUP(CONCATENATE($F3233," ",$G3233),AllocFactorMatrix,(K$4+1),FALSE)*$E3233</f>
        <v>-171312.49488267751</v>
      </c>
      <c r="L3233" s="5">
        <f>VLOOKUP(CONCATENATE($F3233," ",$G3233),AllocFactorMatrix,(L$4+1),FALSE)*$E3233</f>
        <v>-5392.3091114122381</v>
      </c>
      <c r="M3233" s="5">
        <f>VLOOKUP(CONCATENATE($F3233," ",$G3233),AllocFactorMatrix,(M$4+1),FALSE)*$E3233</f>
        <v>-505.67349398285705</v>
      </c>
      <c r="N3233" s="5">
        <f t="shared" si="1599"/>
        <v>-177210.47748807259</v>
      </c>
      <c r="O3233" s="5">
        <f>VLOOKUP(CONCATENATE($F3233," ",$G3233),AllocFactorMatrix,(O$4+1),FALSE)*$E3233</f>
        <v>-130224.14561324911</v>
      </c>
      <c r="P3233" s="5">
        <f>VLOOKUP(CONCATENATE($F3233," ",$G3233),AllocFactorMatrix,(P$4+1),FALSE)*$E3233</f>
        <v>-24264.552271255689</v>
      </c>
      <c r="Q3233" s="5">
        <f>VLOOKUP(CONCATENATE($F3233," ",$G3233),AllocFactorMatrix,(Q$4+1),FALSE)*$E3233</f>
        <v>-10964.699365405506</v>
      </c>
      <c r="R3233" s="5">
        <f>VLOOKUP(CONCATENATE($F3233," ",$G3233),AllocFactorMatrix,(R$4+1),FALSE)*$E3233</f>
        <v>-493.0702740229263</v>
      </c>
      <c r="S3233" s="5">
        <f t="shared" si="1600"/>
        <v>-165946.46752393324</v>
      </c>
      <c r="T3233" s="5">
        <f>VLOOKUP(CONCATENATE($F3233," ",$G3233),AllocFactorMatrix,(T$4+1),FALSE)*$E3233</f>
        <v>-4549.0629544235453</v>
      </c>
      <c r="U3233" s="5">
        <f>VLOOKUP(CONCATENATE($F3233," ",$G3233),AllocFactorMatrix,(U$4+1),FALSE)*$E3233</f>
        <v>-74444.640171411491</v>
      </c>
      <c r="V3233" s="5">
        <f>VLOOKUP(CONCATENATE($F3233," ",$G3233),AllocFactorMatrix,(V$4+1),FALSE)*$E3233</f>
        <v>-393442.01508447272</v>
      </c>
      <c r="W3233" s="5">
        <f>VLOOKUP(CONCATENATE($F3233," ",$G3233),AllocFactorMatrix,(W$4+1),FALSE)*$E3233</f>
        <v>-71049.106912457413</v>
      </c>
      <c r="X3233" s="5">
        <f t="shared" si="1602"/>
        <v>-543484.82512276515</v>
      </c>
      <c r="Y3233" s="5">
        <f>VLOOKUP(CONCATENATE($F3233," ",$G3233),AllocFactorMatrix,(Y$4+1),FALSE)*$E3233</f>
        <v>-39991.628478086859</v>
      </c>
      <c r="Z3233" s="5">
        <f>VLOOKUP(CONCATENATE($F3233," ",$G3233),AllocFactorMatrix,(Z$4+1),FALSE)*$E3233</f>
        <v>-669.84449038249716</v>
      </c>
      <c r="AA3233" s="5">
        <f t="shared" si="1601"/>
        <v>-40661.472968469359</v>
      </c>
      <c r="AB3233" s="5">
        <f>VLOOKUP(CONCATENATE($F3233," ",$G3233),AllocFactorMatrix,(AB$4+1),FALSE)*$E3233</f>
        <v>-518.95075914660436</v>
      </c>
      <c r="AC3233" s="5">
        <f>VLOOKUP(CONCATENATE($F3233," ",$G3233),AllocFactorMatrix,(AC$4+1),FALSE)*$E3233</f>
        <v>0</v>
      </c>
      <c r="AD3233" s="5">
        <f>VLOOKUP(CONCATENATE($F3233," ",$G3233),AllocFactorMatrix,(AD$4+1),FALSE)*$E3233</f>
        <v>0</v>
      </c>
    </row>
    <row r="3234" spans="4:30" hidden="1" outlineLevel="1">
      <c r="D3234" s="7"/>
      <c r="E3234" s="51"/>
      <c r="F3234" s="52" t="str">
        <f>F3241</f>
        <v>PROD_ENERGY</v>
      </c>
      <c r="G3234" s="55" t="str">
        <f>$G$8</f>
        <v>PRODUCTION</v>
      </c>
      <c r="H3234" s="4">
        <f t="shared" ref="H3234:H3241" si="1603">SUBTOTAL(9,I3234:AD3234)</f>
        <v>0</v>
      </c>
      <c r="I3234" s="5">
        <f>VLOOKUP(CONCATENATE($F3234," ",$G3234),AllocFactorMatrix,(I$4+1),FALSE)*$E3241</f>
        <v>0</v>
      </c>
      <c r="J3234" s="5">
        <f>VLOOKUP(CONCATENATE($F3234," ",$G3234),AllocFactorMatrix,(J$4+1),FALSE)*$E3241</f>
        <v>0</v>
      </c>
      <c r="K3234" s="5">
        <f>VLOOKUP(CONCATENATE($F3234," ",$G3234),AllocFactorMatrix,(K$4+1),FALSE)*$E3241</f>
        <v>0</v>
      </c>
      <c r="L3234" s="5">
        <f>VLOOKUP(CONCATENATE($F3234," ",$G3234),AllocFactorMatrix,(L$4+1),FALSE)*$E3241</f>
        <v>0</v>
      </c>
      <c r="M3234" s="5">
        <f>VLOOKUP(CONCATENATE($F3234," ",$G3234),AllocFactorMatrix,(M$4+1),FALSE)*$E3241</f>
        <v>0</v>
      </c>
      <c r="N3234" s="5">
        <f t="shared" ref="N3234:N3241" si="1604">SUBTOTAL(9,K3234:M3234)</f>
        <v>0</v>
      </c>
      <c r="O3234" s="5">
        <f>VLOOKUP(CONCATENATE($F3234," ",$G3234),AllocFactorMatrix,(O$4+1),FALSE)*$E3241</f>
        <v>0</v>
      </c>
      <c r="P3234" s="5">
        <f>VLOOKUP(CONCATENATE($F3234," ",$G3234),AllocFactorMatrix,(P$4+1),FALSE)*$E3241</f>
        <v>0</v>
      </c>
      <c r="Q3234" s="5">
        <f>VLOOKUP(CONCATENATE($F3234," ",$G3234),AllocFactorMatrix,(Q$4+1),FALSE)*$E3241</f>
        <v>0</v>
      </c>
      <c r="R3234" s="5">
        <f>VLOOKUP(CONCATENATE($F3234," ",$G3234),AllocFactorMatrix,(R$4+1),FALSE)*$E3241</f>
        <v>0</v>
      </c>
      <c r="S3234" s="5">
        <f t="shared" ref="S3234:S3241" si="1605">SUBTOTAL(9,O3234:R3234)</f>
        <v>0</v>
      </c>
      <c r="T3234" s="5">
        <f>VLOOKUP(CONCATENATE($F3234," ",$G3234),AllocFactorMatrix,(T$4+1),FALSE)*$E3241</f>
        <v>0</v>
      </c>
      <c r="U3234" s="5">
        <f>VLOOKUP(CONCATENATE($F3234," ",$G3234),AllocFactorMatrix,(U$4+1),FALSE)*$E3241</f>
        <v>0</v>
      </c>
      <c r="V3234" s="5">
        <f>VLOOKUP(CONCATENATE($F3234," ",$G3234),AllocFactorMatrix,(V$4+1),FALSE)*$E3241</f>
        <v>0</v>
      </c>
      <c r="W3234" s="5">
        <f>VLOOKUP(CONCATENATE($F3234," ",$G3234),AllocFactorMatrix,(W$4+1),FALSE)*$E3241</f>
        <v>0</v>
      </c>
      <c r="X3234" s="5">
        <f>SUBTOTAL(9,T3234:W3234)</f>
        <v>0</v>
      </c>
      <c r="Y3234" s="5">
        <f>VLOOKUP(CONCATENATE($F3234," ",$G3234),AllocFactorMatrix,(Y$4+1),FALSE)*$E3241</f>
        <v>0</v>
      </c>
      <c r="Z3234" s="5">
        <f>VLOOKUP(CONCATENATE($F3234," ",$G3234),AllocFactorMatrix,(Z$4+1),FALSE)*$E3241</f>
        <v>0</v>
      </c>
      <c r="AA3234" s="5">
        <f t="shared" ref="AA3234:AA3241" si="1606">SUBTOTAL(9,Y3234:Z3234)</f>
        <v>0</v>
      </c>
      <c r="AB3234" s="5">
        <f>VLOOKUP(CONCATENATE($F3234," ",$G3234),AllocFactorMatrix,(AB$4+1),FALSE)*$E3241</f>
        <v>0</v>
      </c>
      <c r="AC3234" s="5">
        <f>VLOOKUP(CONCATENATE($F3234," ",$G3234),AllocFactorMatrix,(AC$4+1),FALSE)*$E3241</f>
        <v>0</v>
      </c>
      <c r="AD3234" s="5">
        <f>VLOOKUP(CONCATENATE($F3234," ",$G3234),AllocFactorMatrix,(AD$4+1),FALSE)*$E3241</f>
        <v>0</v>
      </c>
    </row>
    <row r="3235" spans="4:30" hidden="1" outlineLevel="1">
      <c r="D3235" s="7"/>
      <c r="E3235" s="51"/>
      <c r="F3235" s="52" t="str">
        <f>F3241</f>
        <v>PROD_ENERGY</v>
      </c>
      <c r="G3235" s="55" t="str">
        <f>$G$9</f>
        <v>BULKTRAN</v>
      </c>
      <c r="H3235" s="4">
        <f t="shared" si="1603"/>
        <v>0</v>
      </c>
      <c r="I3235" s="5">
        <f>VLOOKUP(CONCATENATE($F3235," ",$G3235),AllocFactorMatrix,(I$4+1),FALSE)*$E3241</f>
        <v>0</v>
      </c>
      <c r="J3235" s="5">
        <f>VLOOKUP(CONCATENATE($F3235," ",$G3235),AllocFactorMatrix,(J$4+1),FALSE)*$E3241</f>
        <v>0</v>
      </c>
      <c r="K3235" s="5">
        <f>VLOOKUP(CONCATENATE($F3235," ",$G3235),AllocFactorMatrix,(K$4+1),FALSE)*$E3241</f>
        <v>0</v>
      </c>
      <c r="L3235" s="5">
        <f>VLOOKUP(CONCATENATE($F3235," ",$G3235),AllocFactorMatrix,(L$4+1),FALSE)*$E3241</f>
        <v>0</v>
      </c>
      <c r="M3235" s="5">
        <f>VLOOKUP(CONCATENATE($F3235," ",$G3235),AllocFactorMatrix,(M$4+1),FALSE)*$E3241</f>
        <v>0</v>
      </c>
      <c r="N3235" s="5">
        <f t="shared" si="1604"/>
        <v>0</v>
      </c>
      <c r="O3235" s="5">
        <f>VLOOKUP(CONCATENATE($F3235," ",$G3235),AllocFactorMatrix,(O$4+1),FALSE)*$E3241</f>
        <v>0</v>
      </c>
      <c r="P3235" s="5">
        <f>VLOOKUP(CONCATENATE($F3235," ",$G3235),AllocFactorMatrix,(P$4+1),FALSE)*$E3241</f>
        <v>0</v>
      </c>
      <c r="Q3235" s="5">
        <f>VLOOKUP(CONCATENATE($F3235," ",$G3235),AllocFactorMatrix,(Q$4+1),FALSE)*$E3241</f>
        <v>0</v>
      </c>
      <c r="R3235" s="5">
        <f>VLOOKUP(CONCATENATE($F3235," ",$G3235),AllocFactorMatrix,(R$4+1),FALSE)*$E3241</f>
        <v>0</v>
      </c>
      <c r="S3235" s="5">
        <f t="shared" si="1605"/>
        <v>0</v>
      </c>
      <c r="T3235" s="5">
        <f>VLOOKUP(CONCATENATE($F3235," ",$G3235),AllocFactorMatrix,(T$4+1),FALSE)*$E3241</f>
        <v>0</v>
      </c>
      <c r="U3235" s="5">
        <f>VLOOKUP(CONCATENATE($F3235," ",$G3235),AllocFactorMatrix,(U$4+1),FALSE)*$E3241</f>
        <v>0</v>
      </c>
      <c r="V3235" s="5">
        <f>VLOOKUP(CONCATENATE($F3235," ",$G3235),AllocFactorMatrix,(V$4+1),FALSE)*$E3241</f>
        <v>0</v>
      </c>
      <c r="W3235" s="5">
        <f>VLOOKUP(CONCATENATE($F3235," ",$G3235),AllocFactorMatrix,(W$4+1),FALSE)*$E3241</f>
        <v>0</v>
      </c>
      <c r="X3235" s="5">
        <f t="shared" ref="X3235:X3241" si="1607">SUBTOTAL(9,T3235:W3235)</f>
        <v>0</v>
      </c>
      <c r="Y3235" s="5">
        <f>VLOOKUP(CONCATENATE($F3235," ",$G3235),AllocFactorMatrix,(Y$4+1),FALSE)*$E3241</f>
        <v>0</v>
      </c>
      <c r="Z3235" s="5">
        <f>VLOOKUP(CONCATENATE($F3235," ",$G3235),AllocFactorMatrix,(Z$4+1),FALSE)*$E3241</f>
        <v>0</v>
      </c>
      <c r="AA3235" s="5">
        <f t="shared" si="1606"/>
        <v>0</v>
      </c>
      <c r="AB3235" s="5">
        <f>VLOOKUP(CONCATENATE($F3235," ",$G3235),AllocFactorMatrix,(AB$4+1),FALSE)*$E3241</f>
        <v>0</v>
      </c>
      <c r="AC3235" s="5">
        <f>VLOOKUP(CONCATENATE($F3235," ",$G3235),AllocFactorMatrix,(AC$4+1),FALSE)*$E3241</f>
        <v>0</v>
      </c>
      <c r="AD3235" s="5">
        <f>VLOOKUP(CONCATENATE($F3235," ",$G3235),AllocFactorMatrix,(AD$4+1),FALSE)*$E3241</f>
        <v>0</v>
      </c>
    </row>
    <row r="3236" spans="4:30" hidden="1" outlineLevel="1">
      <c r="D3236" s="7"/>
      <c r="E3236" s="51"/>
      <c r="F3236" s="52" t="str">
        <f>F3241</f>
        <v>PROD_ENERGY</v>
      </c>
      <c r="G3236" s="55" t="str">
        <f>$G$10</f>
        <v>SUBTRAN</v>
      </c>
      <c r="H3236" s="4">
        <f t="shared" si="1603"/>
        <v>0</v>
      </c>
      <c r="I3236" s="5">
        <f>VLOOKUP(CONCATENATE($F3236," ",$G3236),AllocFactorMatrix,(I$4+1),FALSE)*$E3241</f>
        <v>0</v>
      </c>
      <c r="J3236" s="5">
        <f>VLOOKUP(CONCATENATE($F3236," ",$G3236),AllocFactorMatrix,(J$4+1),FALSE)*$E3241</f>
        <v>0</v>
      </c>
      <c r="K3236" s="5">
        <f>VLOOKUP(CONCATENATE($F3236," ",$G3236),AllocFactorMatrix,(K$4+1),FALSE)*$E3241</f>
        <v>0</v>
      </c>
      <c r="L3236" s="5">
        <f>VLOOKUP(CONCATENATE($F3236," ",$G3236),AllocFactorMatrix,(L$4+1),FALSE)*$E3241</f>
        <v>0</v>
      </c>
      <c r="M3236" s="5">
        <f>VLOOKUP(CONCATENATE($F3236," ",$G3236),AllocFactorMatrix,(M$4+1),FALSE)*$E3241</f>
        <v>0</v>
      </c>
      <c r="N3236" s="5">
        <f t="shared" si="1604"/>
        <v>0</v>
      </c>
      <c r="O3236" s="5">
        <f>VLOOKUP(CONCATENATE($F3236," ",$G3236),AllocFactorMatrix,(O$4+1),FALSE)*$E3241</f>
        <v>0</v>
      </c>
      <c r="P3236" s="5">
        <f>VLOOKUP(CONCATENATE($F3236," ",$G3236),AllocFactorMatrix,(P$4+1),FALSE)*$E3241</f>
        <v>0</v>
      </c>
      <c r="Q3236" s="5">
        <f>VLOOKUP(CONCATENATE($F3236," ",$G3236),AllocFactorMatrix,(Q$4+1),FALSE)*$E3241</f>
        <v>0</v>
      </c>
      <c r="R3236" s="5">
        <f>VLOOKUP(CONCATENATE($F3236," ",$G3236),AllocFactorMatrix,(R$4+1),FALSE)*$E3241</f>
        <v>0</v>
      </c>
      <c r="S3236" s="5">
        <f t="shared" si="1605"/>
        <v>0</v>
      </c>
      <c r="T3236" s="5">
        <f>VLOOKUP(CONCATENATE($F3236," ",$G3236),AllocFactorMatrix,(T$4+1),FALSE)*$E3241</f>
        <v>0</v>
      </c>
      <c r="U3236" s="5">
        <f>VLOOKUP(CONCATENATE($F3236," ",$G3236),AllocFactorMatrix,(U$4+1),FALSE)*$E3241</f>
        <v>0</v>
      </c>
      <c r="V3236" s="5">
        <f>VLOOKUP(CONCATENATE($F3236," ",$G3236),AllocFactorMatrix,(V$4+1),FALSE)*$E3241</f>
        <v>0</v>
      </c>
      <c r="W3236" s="5">
        <f>VLOOKUP(CONCATENATE($F3236," ",$G3236),AllocFactorMatrix,(W$4+1),FALSE)*$E3241</f>
        <v>0</v>
      </c>
      <c r="X3236" s="5">
        <f t="shared" si="1607"/>
        <v>0</v>
      </c>
      <c r="Y3236" s="5">
        <f>VLOOKUP(CONCATENATE($F3236," ",$G3236),AllocFactorMatrix,(Y$4+1),FALSE)*$E3241</f>
        <v>0</v>
      </c>
      <c r="Z3236" s="5">
        <f>VLOOKUP(CONCATENATE($F3236," ",$G3236),AllocFactorMatrix,(Z$4+1),FALSE)*$E3241</f>
        <v>0</v>
      </c>
      <c r="AA3236" s="5">
        <f t="shared" si="1606"/>
        <v>0</v>
      </c>
      <c r="AB3236" s="5">
        <f>VLOOKUP(CONCATENATE($F3236," ",$G3236),AllocFactorMatrix,(AB$4+1),FALSE)*$E3241</f>
        <v>0</v>
      </c>
      <c r="AC3236" s="5">
        <f>VLOOKUP(CONCATENATE($F3236," ",$G3236),AllocFactorMatrix,(AC$4+1),FALSE)*$E3241</f>
        <v>0</v>
      </c>
      <c r="AD3236" s="5">
        <f>VLOOKUP(CONCATENATE($F3236," ",$G3236),AllocFactorMatrix,(AD$4+1),FALSE)*$E3241</f>
        <v>0</v>
      </c>
    </row>
    <row r="3237" spans="4:30" hidden="1" outlineLevel="1">
      <c r="D3237" s="7"/>
      <c r="E3237" s="51"/>
      <c r="F3237" s="52" t="str">
        <f>F3241</f>
        <v>PROD_ENERGY</v>
      </c>
      <c r="G3237" s="55" t="str">
        <f>$G$11</f>
        <v>DISTPRI</v>
      </c>
      <c r="H3237" s="4">
        <f t="shared" si="1603"/>
        <v>0</v>
      </c>
      <c r="I3237" s="5">
        <f>VLOOKUP(CONCATENATE($F3237," ",$G3237),AllocFactorMatrix,(I$4+1),FALSE)*$E3241</f>
        <v>0</v>
      </c>
      <c r="J3237" s="5">
        <f>VLOOKUP(CONCATENATE($F3237," ",$G3237),AllocFactorMatrix,(J$4+1),FALSE)*$E3241</f>
        <v>0</v>
      </c>
      <c r="K3237" s="5">
        <f>VLOOKUP(CONCATENATE($F3237," ",$G3237),AllocFactorMatrix,(K$4+1),FALSE)*$E3241</f>
        <v>0</v>
      </c>
      <c r="L3237" s="5">
        <f>VLOOKUP(CONCATENATE($F3237," ",$G3237),AllocFactorMatrix,(L$4+1),FALSE)*$E3241</f>
        <v>0</v>
      </c>
      <c r="M3237" s="5">
        <f>VLOOKUP(CONCATENATE($F3237," ",$G3237),AllocFactorMatrix,(M$4+1),FALSE)*$E3241</f>
        <v>0</v>
      </c>
      <c r="N3237" s="5">
        <f t="shared" si="1604"/>
        <v>0</v>
      </c>
      <c r="O3237" s="5">
        <f>VLOOKUP(CONCATENATE($F3237," ",$G3237),AllocFactorMatrix,(O$4+1),FALSE)*$E3241</f>
        <v>0</v>
      </c>
      <c r="P3237" s="5">
        <f>VLOOKUP(CONCATENATE($F3237," ",$G3237),AllocFactorMatrix,(P$4+1),FALSE)*$E3241</f>
        <v>0</v>
      </c>
      <c r="Q3237" s="5">
        <f>VLOOKUP(CONCATENATE($F3237," ",$G3237),AllocFactorMatrix,(Q$4+1),FALSE)*$E3241</f>
        <v>0</v>
      </c>
      <c r="R3237" s="5">
        <f>VLOOKUP(CONCATENATE($F3237," ",$G3237),AllocFactorMatrix,(R$4+1),FALSE)*$E3241</f>
        <v>0</v>
      </c>
      <c r="S3237" s="5">
        <f t="shared" si="1605"/>
        <v>0</v>
      </c>
      <c r="T3237" s="5">
        <f>VLOOKUP(CONCATENATE($F3237," ",$G3237),AllocFactorMatrix,(T$4+1),FALSE)*$E3241</f>
        <v>0</v>
      </c>
      <c r="U3237" s="5">
        <f>VLOOKUP(CONCATENATE($F3237," ",$G3237),AllocFactorMatrix,(U$4+1),FALSE)*$E3241</f>
        <v>0</v>
      </c>
      <c r="V3237" s="5">
        <f>VLOOKUP(CONCATENATE($F3237," ",$G3237),AllocFactorMatrix,(V$4+1),FALSE)*$E3241</f>
        <v>0</v>
      </c>
      <c r="W3237" s="5">
        <f>VLOOKUP(CONCATENATE($F3237," ",$G3237),AllocFactorMatrix,(W$4+1),FALSE)*$E3241</f>
        <v>0</v>
      </c>
      <c r="X3237" s="5">
        <f t="shared" si="1607"/>
        <v>0</v>
      </c>
      <c r="Y3237" s="5">
        <f>VLOOKUP(CONCATENATE($F3237," ",$G3237),AllocFactorMatrix,(Y$4+1),FALSE)*$E3241</f>
        <v>0</v>
      </c>
      <c r="Z3237" s="5">
        <f>VLOOKUP(CONCATENATE($F3237," ",$G3237),AllocFactorMatrix,(Z$4+1),FALSE)*$E3241</f>
        <v>0</v>
      </c>
      <c r="AA3237" s="5">
        <f t="shared" si="1606"/>
        <v>0</v>
      </c>
      <c r="AB3237" s="5">
        <f>VLOOKUP(CONCATENATE($F3237," ",$G3237),AllocFactorMatrix,(AB$4+1),FALSE)*$E3241</f>
        <v>0</v>
      </c>
      <c r="AC3237" s="5">
        <f>VLOOKUP(CONCATENATE($F3237," ",$G3237),AllocFactorMatrix,(AC$4+1),FALSE)*$E3241</f>
        <v>0</v>
      </c>
      <c r="AD3237" s="5">
        <f>VLOOKUP(CONCATENATE($F3237," ",$G3237),AllocFactorMatrix,(AD$4+1),FALSE)*$E3241</f>
        <v>0</v>
      </c>
    </row>
    <row r="3238" spans="4:30" hidden="1" outlineLevel="1">
      <c r="D3238" s="7"/>
      <c r="E3238" s="51"/>
      <c r="F3238" s="52" t="str">
        <f>F3241</f>
        <v>PROD_ENERGY</v>
      </c>
      <c r="G3238" s="55" t="str">
        <f>$G$12</f>
        <v>DISTSEC</v>
      </c>
      <c r="H3238" s="4">
        <f t="shared" si="1603"/>
        <v>0</v>
      </c>
      <c r="I3238" s="5">
        <f>VLOOKUP(CONCATENATE($F3238," ",$G3238),AllocFactorMatrix,(I$4+1),FALSE)*$E3241</f>
        <v>0</v>
      </c>
      <c r="J3238" s="5">
        <f>VLOOKUP(CONCATENATE($F3238," ",$G3238),AllocFactorMatrix,(J$4+1),FALSE)*$E3241</f>
        <v>0</v>
      </c>
      <c r="K3238" s="5">
        <f>VLOOKUP(CONCATENATE($F3238," ",$G3238),AllocFactorMatrix,(K$4+1),FALSE)*$E3241</f>
        <v>0</v>
      </c>
      <c r="L3238" s="5">
        <f>VLOOKUP(CONCATENATE($F3238," ",$G3238),AllocFactorMatrix,(L$4+1),FALSE)*$E3241</f>
        <v>0</v>
      </c>
      <c r="M3238" s="5">
        <f>VLOOKUP(CONCATENATE($F3238," ",$G3238),AllocFactorMatrix,(M$4+1),FALSE)*$E3241</f>
        <v>0</v>
      </c>
      <c r="N3238" s="5">
        <f t="shared" si="1604"/>
        <v>0</v>
      </c>
      <c r="O3238" s="5">
        <f>VLOOKUP(CONCATENATE($F3238," ",$G3238),AllocFactorMatrix,(O$4+1),FALSE)*$E3241</f>
        <v>0</v>
      </c>
      <c r="P3238" s="5">
        <f>VLOOKUP(CONCATENATE($F3238," ",$G3238),AllocFactorMatrix,(P$4+1),FALSE)*$E3241</f>
        <v>0</v>
      </c>
      <c r="Q3238" s="5">
        <f>VLOOKUP(CONCATENATE($F3238," ",$G3238),AllocFactorMatrix,(Q$4+1),FALSE)*$E3241</f>
        <v>0</v>
      </c>
      <c r="R3238" s="5">
        <f>VLOOKUP(CONCATENATE($F3238," ",$G3238),AllocFactorMatrix,(R$4+1),FALSE)*$E3241</f>
        <v>0</v>
      </c>
      <c r="S3238" s="5">
        <f t="shared" si="1605"/>
        <v>0</v>
      </c>
      <c r="T3238" s="5">
        <f>VLOOKUP(CONCATENATE($F3238," ",$G3238),AllocFactorMatrix,(T$4+1),FALSE)*$E3241</f>
        <v>0</v>
      </c>
      <c r="U3238" s="5">
        <f>VLOOKUP(CONCATENATE($F3238," ",$G3238),AllocFactorMatrix,(U$4+1),FALSE)*$E3241</f>
        <v>0</v>
      </c>
      <c r="V3238" s="5">
        <f>VLOOKUP(CONCATENATE($F3238," ",$G3238),AllocFactorMatrix,(V$4+1),FALSE)*$E3241</f>
        <v>0</v>
      </c>
      <c r="W3238" s="5">
        <f>VLOOKUP(CONCATENATE($F3238," ",$G3238),AllocFactorMatrix,(W$4+1),FALSE)*$E3241</f>
        <v>0</v>
      </c>
      <c r="X3238" s="5">
        <f t="shared" si="1607"/>
        <v>0</v>
      </c>
      <c r="Y3238" s="5">
        <f>VLOOKUP(CONCATENATE($F3238," ",$G3238),AllocFactorMatrix,(Y$4+1),FALSE)*$E3241</f>
        <v>0</v>
      </c>
      <c r="Z3238" s="5">
        <f>VLOOKUP(CONCATENATE($F3238," ",$G3238),AllocFactorMatrix,(Z$4+1),FALSE)*$E3241</f>
        <v>0</v>
      </c>
      <c r="AA3238" s="5">
        <f t="shared" si="1606"/>
        <v>0</v>
      </c>
      <c r="AB3238" s="5">
        <f>VLOOKUP(CONCATENATE($F3238," ",$G3238),AllocFactorMatrix,(AB$4+1),FALSE)*$E3241</f>
        <v>0</v>
      </c>
      <c r="AC3238" s="5">
        <f>VLOOKUP(CONCATENATE($F3238," ",$G3238),AllocFactorMatrix,(AC$4+1),FALSE)*$E3241</f>
        <v>0</v>
      </c>
      <c r="AD3238" s="5">
        <f>VLOOKUP(CONCATENATE($F3238," ",$G3238),AllocFactorMatrix,(AD$4+1),FALSE)*$E3241</f>
        <v>0</v>
      </c>
    </row>
    <row r="3239" spans="4:30" hidden="1" outlineLevel="1">
      <c r="D3239" s="7"/>
      <c r="E3239" s="51"/>
      <c r="F3239" s="52" t="str">
        <f>F3241</f>
        <v>PROD_ENERGY</v>
      </c>
      <c r="G3239" s="55" t="str">
        <f>$G$13</f>
        <v>ENERGY</v>
      </c>
      <c r="H3239" s="4">
        <f t="shared" si="1603"/>
        <v>-804886.99999999977</v>
      </c>
      <c r="I3239" s="5">
        <f>VLOOKUP(CONCATENATE($F3239," ",$G3239),AllocFactorMatrix,(I$4+1),FALSE)*$E3241</f>
        <v>-302015.40577655617</v>
      </c>
      <c r="J3239" s="5">
        <f>VLOOKUP(CONCATENATE($F3239," ",$G3239),AllocFactorMatrix,(J$4+1),FALSE)*$E3241</f>
        <v>-19572.549855878333</v>
      </c>
      <c r="K3239" s="5">
        <f>VLOOKUP(CONCATENATE($F3239," ",$G3239),AllocFactorMatrix,(K$4+1),FALSE)*$E3241</f>
        <v>-65668.026503900561</v>
      </c>
      <c r="L3239" s="5">
        <f>VLOOKUP(CONCATENATE($F3239," ",$G3239),AllocFactorMatrix,(L$4+1),FALSE)*$E3241</f>
        <v>-2087.0789640415801</v>
      </c>
      <c r="M3239" s="5">
        <f>VLOOKUP(CONCATENATE($F3239," ",$G3239),AllocFactorMatrix,(M$4+1),FALSE)*$E3241</f>
        <v>-192.40428209332461</v>
      </c>
      <c r="N3239" s="5">
        <f t="shared" si="1604"/>
        <v>-67947.50975003546</v>
      </c>
      <c r="O3239" s="5">
        <f>VLOOKUP(CONCATENATE($F3239," ",$G3239),AllocFactorMatrix,(O$4+1),FALSE)*$E3241</f>
        <v>-59870.456046575979</v>
      </c>
      <c r="P3239" s="5">
        <f>VLOOKUP(CONCATENATE($F3239," ",$G3239),AllocFactorMatrix,(P$4+1),FALSE)*$E3241</f>
        <v>-11098.830543727376</v>
      </c>
      <c r="Q3239" s="5">
        <f>VLOOKUP(CONCATENATE($F3239," ",$G3239),AllocFactorMatrix,(Q$4+1),FALSE)*$E3241</f>
        <v>-5043.0245142146841</v>
      </c>
      <c r="R3239" s="5">
        <f>VLOOKUP(CONCATENATE($F3239," ",$G3239),AllocFactorMatrix,(R$4+1),FALSE)*$E3241</f>
        <v>-233.66419474124774</v>
      </c>
      <c r="S3239" s="5">
        <f t="shared" si="1605"/>
        <v>-76245.975299259284</v>
      </c>
      <c r="T3239" s="5">
        <f>VLOOKUP(CONCATENATE($F3239," ",$G3239),AllocFactorMatrix,(T$4+1),FALSE)*$E3241</f>
        <v>-2294.3493299919442</v>
      </c>
      <c r="U3239" s="5">
        <f>VLOOKUP(CONCATENATE($F3239," ",$G3239),AllocFactorMatrix,(U$4+1),FALSE)*$E3241</f>
        <v>-40285.337116702372</v>
      </c>
      <c r="V3239" s="5">
        <f>VLOOKUP(CONCATENATE($F3239," ",$G3239),AllocFactorMatrix,(V$4+1),FALSE)*$E3241</f>
        <v>-228723.41852811287</v>
      </c>
      <c r="W3239" s="5">
        <f>VLOOKUP(CONCATENATE($F3239," ",$G3239),AllocFactorMatrix,(W$4+1),FALSE)*$E3241</f>
        <v>-43394.185689250473</v>
      </c>
      <c r="X3239" s="5">
        <f t="shared" si="1607"/>
        <v>-314697.29066405765</v>
      </c>
      <c r="Y3239" s="5">
        <f>VLOOKUP(CONCATENATE($F3239," ",$G3239),AllocFactorMatrix,(Y$4+1),FALSE)*$E3241</f>
        <v>-16220.711246288183</v>
      </c>
      <c r="Z3239" s="5">
        <f>VLOOKUP(CONCATENATE($F3239," ",$G3239),AllocFactorMatrix,(Z$4+1),FALSE)*$E3241</f>
        <v>-264.0473207700831</v>
      </c>
      <c r="AA3239" s="5">
        <f t="shared" si="1606"/>
        <v>-16484.758567058267</v>
      </c>
      <c r="AB3239" s="5">
        <f>VLOOKUP(CONCATENATE($F3239," ",$G3239),AllocFactorMatrix,(AB$4+1),FALSE)*$E3241</f>
        <v>-294.52354625080551</v>
      </c>
      <c r="AC3239" s="5">
        <f>VLOOKUP(CONCATENATE($F3239," ",$G3239),AllocFactorMatrix,(AC$4+1),FALSE)*$E3241</f>
        <v>-6368.6772967127763</v>
      </c>
      <c r="AD3239" s="5">
        <f>VLOOKUP(CONCATENATE($F3239," ",$G3239),AllocFactorMatrix,(AD$4+1),FALSE)*$E3241</f>
        <v>-1260.309244191073</v>
      </c>
    </row>
    <row r="3240" spans="4:30" hidden="1" outlineLevel="1">
      <c r="D3240" s="7"/>
      <c r="E3240" s="51"/>
      <c r="F3240" s="52" t="str">
        <f>F3241</f>
        <v>PROD_ENERGY</v>
      </c>
      <c r="G3240" s="55" t="str">
        <f>$G$14</f>
        <v>CUSTOMER</v>
      </c>
      <c r="H3240" s="4">
        <f t="shared" si="1603"/>
        <v>0</v>
      </c>
      <c r="I3240" s="5">
        <f>VLOOKUP(CONCATENATE($F3240," ",$G3240),AllocFactorMatrix,(I$4+1),FALSE)*$E3241</f>
        <v>0</v>
      </c>
      <c r="J3240" s="5">
        <f>VLOOKUP(CONCATENATE($F3240," ",$G3240),AllocFactorMatrix,(J$4+1),FALSE)*$E3241</f>
        <v>0</v>
      </c>
      <c r="K3240" s="5">
        <f>VLOOKUP(CONCATENATE($F3240," ",$G3240),AllocFactorMatrix,(K$4+1),FALSE)*$E3241</f>
        <v>0</v>
      </c>
      <c r="L3240" s="5">
        <f>VLOOKUP(CONCATENATE($F3240," ",$G3240),AllocFactorMatrix,(L$4+1),FALSE)*$E3241</f>
        <v>0</v>
      </c>
      <c r="M3240" s="5">
        <f>VLOOKUP(CONCATENATE($F3240," ",$G3240),AllocFactorMatrix,(M$4+1),FALSE)*$E3241</f>
        <v>0</v>
      </c>
      <c r="N3240" s="5">
        <f t="shared" si="1604"/>
        <v>0</v>
      </c>
      <c r="O3240" s="5">
        <f>VLOOKUP(CONCATENATE($F3240," ",$G3240),AllocFactorMatrix,(O$4+1),FALSE)*$E3241</f>
        <v>0</v>
      </c>
      <c r="P3240" s="5">
        <f>VLOOKUP(CONCATENATE($F3240," ",$G3240),AllocFactorMatrix,(P$4+1),FALSE)*$E3241</f>
        <v>0</v>
      </c>
      <c r="Q3240" s="5">
        <f>VLOOKUP(CONCATENATE($F3240," ",$G3240),AllocFactorMatrix,(Q$4+1),FALSE)*$E3241</f>
        <v>0</v>
      </c>
      <c r="R3240" s="5">
        <f>VLOOKUP(CONCATENATE($F3240," ",$G3240),AllocFactorMatrix,(R$4+1),FALSE)*$E3241</f>
        <v>0</v>
      </c>
      <c r="S3240" s="5">
        <f t="shared" si="1605"/>
        <v>0</v>
      </c>
      <c r="T3240" s="5">
        <f>VLOOKUP(CONCATENATE($F3240," ",$G3240),AllocFactorMatrix,(T$4+1),FALSE)*$E3241</f>
        <v>0</v>
      </c>
      <c r="U3240" s="5">
        <f>VLOOKUP(CONCATENATE($F3240," ",$G3240),AllocFactorMatrix,(U$4+1),FALSE)*$E3241</f>
        <v>0</v>
      </c>
      <c r="V3240" s="5">
        <f>VLOOKUP(CONCATENATE($F3240," ",$G3240),AllocFactorMatrix,(V$4+1),FALSE)*$E3241</f>
        <v>0</v>
      </c>
      <c r="W3240" s="5">
        <f>VLOOKUP(CONCATENATE($F3240," ",$G3240),AllocFactorMatrix,(W$4+1),FALSE)*$E3241</f>
        <v>0</v>
      </c>
      <c r="X3240" s="5">
        <f t="shared" si="1607"/>
        <v>0</v>
      </c>
      <c r="Y3240" s="5">
        <f>VLOOKUP(CONCATENATE($F3240," ",$G3240),AllocFactorMatrix,(Y$4+1),FALSE)*$E3241</f>
        <v>0</v>
      </c>
      <c r="Z3240" s="5">
        <f>VLOOKUP(CONCATENATE($F3240," ",$G3240),AllocFactorMatrix,(Z$4+1),FALSE)*$E3241</f>
        <v>0</v>
      </c>
      <c r="AA3240" s="5">
        <f t="shared" si="1606"/>
        <v>0</v>
      </c>
      <c r="AB3240" s="5">
        <f>VLOOKUP(CONCATENATE($F3240," ",$G3240),AllocFactorMatrix,(AB$4+1),FALSE)*$E3241</f>
        <v>0</v>
      </c>
      <c r="AC3240" s="5">
        <f>VLOOKUP(CONCATENATE($F3240," ",$G3240),AllocFactorMatrix,(AC$4+1),FALSE)*$E3241</f>
        <v>0</v>
      </c>
      <c r="AD3240" s="5">
        <f>VLOOKUP(CONCATENATE($F3240," ",$G3240),AllocFactorMatrix,(AD$4+1),FALSE)*$E3241</f>
        <v>0</v>
      </c>
    </row>
    <row r="3241" spans="4:30" collapsed="1">
      <c r="D3241" s="7" t="str">
        <f>D1856</f>
        <v>Adj 5 - Environmental Surcharge Revenue Sync - remove FGD revenue, sync non-FGD revenue, remove deferrals</v>
      </c>
      <c r="E3241" s="57">
        <v>-804887</v>
      </c>
      <c r="F3241" s="61" t="s">
        <v>32</v>
      </c>
      <c r="G3241" s="55" t="str">
        <f>$G$15</f>
        <v>TOTAL</v>
      </c>
      <c r="H3241" s="4">
        <f t="shared" si="1603"/>
        <v>-804886.99999999977</v>
      </c>
      <c r="I3241" s="5">
        <f>VLOOKUP(CONCATENATE($F3241," ",$G3241),AllocFactorMatrix,(I$4+1),FALSE)*$E3241</f>
        <v>-302015.40577655617</v>
      </c>
      <c r="J3241" s="5">
        <f>VLOOKUP(CONCATENATE($F3241," ",$G3241),AllocFactorMatrix,(J$4+1),FALSE)*$E3241</f>
        <v>-19572.549855878333</v>
      </c>
      <c r="K3241" s="5">
        <f>VLOOKUP(CONCATENATE($F3241," ",$G3241),AllocFactorMatrix,(K$4+1),FALSE)*$E3241</f>
        <v>-65668.026503900561</v>
      </c>
      <c r="L3241" s="5">
        <f>VLOOKUP(CONCATENATE($F3241," ",$G3241),AllocFactorMatrix,(L$4+1),FALSE)*$E3241</f>
        <v>-2087.0789640415801</v>
      </c>
      <c r="M3241" s="5">
        <f>VLOOKUP(CONCATENATE($F3241," ",$G3241),AllocFactorMatrix,(M$4+1),FALSE)*$E3241</f>
        <v>-192.40428209332461</v>
      </c>
      <c r="N3241" s="5">
        <f t="shared" si="1604"/>
        <v>-67947.50975003546</v>
      </c>
      <c r="O3241" s="5">
        <f>VLOOKUP(CONCATENATE($F3241," ",$G3241),AllocFactorMatrix,(O$4+1),FALSE)*$E3241</f>
        <v>-59870.456046575979</v>
      </c>
      <c r="P3241" s="5">
        <f>VLOOKUP(CONCATENATE($F3241," ",$G3241),AllocFactorMatrix,(P$4+1),FALSE)*$E3241</f>
        <v>-11098.830543727376</v>
      </c>
      <c r="Q3241" s="5">
        <f>VLOOKUP(CONCATENATE($F3241," ",$G3241),AllocFactorMatrix,(Q$4+1),FALSE)*$E3241</f>
        <v>-5043.0245142146841</v>
      </c>
      <c r="R3241" s="5">
        <f>VLOOKUP(CONCATENATE($F3241," ",$G3241),AllocFactorMatrix,(R$4+1),FALSE)*$E3241</f>
        <v>-233.66419474124774</v>
      </c>
      <c r="S3241" s="5">
        <f t="shared" si="1605"/>
        <v>-76245.975299259284</v>
      </c>
      <c r="T3241" s="5">
        <f>VLOOKUP(CONCATENATE($F3241," ",$G3241),AllocFactorMatrix,(T$4+1),FALSE)*$E3241</f>
        <v>-2294.3493299919442</v>
      </c>
      <c r="U3241" s="5">
        <f>VLOOKUP(CONCATENATE($F3241," ",$G3241),AllocFactorMatrix,(U$4+1),FALSE)*$E3241</f>
        <v>-40285.337116702372</v>
      </c>
      <c r="V3241" s="5">
        <f>VLOOKUP(CONCATENATE($F3241," ",$G3241),AllocFactorMatrix,(V$4+1),FALSE)*$E3241</f>
        <v>-228723.41852811287</v>
      </c>
      <c r="W3241" s="5">
        <f>VLOOKUP(CONCATENATE($F3241," ",$G3241),AllocFactorMatrix,(W$4+1),FALSE)*$E3241</f>
        <v>-43394.185689250473</v>
      </c>
      <c r="X3241" s="5">
        <f t="shared" si="1607"/>
        <v>-314697.29066405765</v>
      </c>
      <c r="Y3241" s="5">
        <f>VLOOKUP(CONCATENATE($F3241," ",$G3241),AllocFactorMatrix,(Y$4+1),FALSE)*$E3241</f>
        <v>-16220.711246288183</v>
      </c>
      <c r="Z3241" s="5">
        <f>VLOOKUP(CONCATENATE($F3241," ",$G3241),AllocFactorMatrix,(Z$4+1),FALSE)*$E3241</f>
        <v>-264.0473207700831</v>
      </c>
      <c r="AA3241" s="5">
        <f t="shared" si="1606"/>
        <v>-16484.758567058267</v>
      </c>
      <c r="AB3241" s="5">
        <f>VLOOKUP(CONCATENATE($F3241," ",$G3241),AllocFactorMatrix,(AB$4+1),FALSE)*$E3241</f>
        <v>-294.52354625080551</v>
      </c>
      <c r="AC3241" s="5">
        <f>VLOOKUP(CONCATENATE($F3241," ",$G3241),AllocFactorMatrix,(AC$4+1),FALSE)*$E3241</f>
        <v>-6368.6772967127763</v>
      </c>
      <c r="AD3241" s="5">
        <f>VLOOKUP(CONCATENATE($F3241," ",$G3241),AllocFactorMatrix,(AD$4+1),FALSE)*$E3241</f>
        <v>-1260.309244191073</v>
      </c>
    </row>
    <row r="3242" spans="4:30" hidden="1" outlineLevel="1">
      <c r="D3242" s="7"/>
      <c r="E3242" s="51"/>
      <c r="F3242" s="52" t="str">
        <f>F3249</f>
        <v>PROD_DEMAND</v>
      </c>
      <c r="G3242" s="55" t="str">
        <f>$G$8</f>
        <v>PRODUCTION</v>
      </c>
      <c r="H3242" s="4">
        <f t="shared" ref="H3242:H3249" si="1608">SUBTOTAL(9,I3242:AD3242)</f>
        <v>-4333901</v>
      </c>
      <c r="I3242" s="5">
        <f>VLOOKUP(CONCATENATE($F3242," ",$G3242),AllocFactorMatrix,(I$4+1),FALSE)*$E3249</f>
        <v>-2134805.9149241503</v>
      </c>
      <c r="J3242" s="5">
        <f>VLOOKUP(CONCATENATE($F3242," ",$G3242),AllocFactorMatrix,(J$4+1),FALSE)*$E3249</f>
        <v>-105531.08451438787</v>
      </c>
      <c r="K3242" s="5">
        <f>VLOOKUP(CONCATENATE($F3242," ",$G3242),AllocFactorMatrix,(K$4+1),FALSE)*$E3249</f>
        <v>-386554.31450687849</v>
      </c>
      <c r="L3242" s="5">
        <f>VLOOKUP(CONCATENATE($F3242," ",$G3242),AllocFactorMatrix,(L$4+1),FALSE)*$E3249</f>
        <v>-12167.357399112407</v>
      </c>
      <c r="M3242" s="5">
        <f>VLOOKUP(CONCATENATE($F3242," ",$G3242),AllocFactorMatrix,(M$4+1),FALSE)*$E3249</f>
        <v>-1141.0158433843851</v>
      </c>
      <c r="N3242" s="5">
        <f t="shared" ref="N3242:N3249" si="1609">SUBTOTAL(9,K3242:M3242)</f>
        <v>-399862.6877493753</v>
      </c>
      <c r="O3242" s="5">
        <f>VLOOKUP(CONCATENATE($F3242," ",$G3242),AllocFactorMatrix,(O$4+1),FALSE)*$E3249</f>
        <v>-293841.41170933063</v>
      </c>
      <c r="P3242" s="5">
        <f>VLOOKUP(CONCATENATE($F3242," ",$G3242),AllocFactorMatrix,(P$4+1),FALSE)*$E3249</f>
        <v>-54751.215761904074</v>
      </c>
      <c r="Q3242" s="5">
        <f>VLOOKUP(CONCATENATE($F3242," ",$G3242),AllocFactorMatrix,(Q$4+1),FALSE)*$E3249</f>
        <v>-24741.054935140681</v>
      </c>
      <c r="R3242" s="5">
        <f>VLOOKUP(CONCATENATE($F3242," ",$G3242),AllocFactorMatrix,(R$4+1),FALSE)*$E3249</f>
        <v>-1112.5775846600179</v>
      </c>
      <c r="S3242" s="5">
        <f t="shared" ref="S3242:S3250" si="1610">SUBTOTAL(9,O3242:R3242)</f>
        <v>-374446.25999103545</v>
      </c>
      <c r="T3242" s="5">
        <f>VLOOKUP(CONCATENATE($F3242," ",$G3242),AllocFactorMatrix,(T$4+1),FALSE)*$E3249</f>
        <v>-10264.63313840652</v>
      </c>
      <c r="U3242" s="5">
        <f>VLOOKUP(CONCATENATE($F3242," ",$G3242),AllocFactorMatrix,(U$4+1),FALSE)*$E3249</f>
        <v>-167978.97240291149</v>
      </c>
      <c r="V3242" s="5">
        <f>VLOOKUP(CONCATENATE($F3242," ",$G3242),AllocFactorMatrix,(V$4+1),FALSE)*$E3249</f>
        <v>-887773.5890971591</v>
      </c>
      <c r="W3242" s="5">
        <f>VLOOKUP(CONCATENATE($F3242," ",$G3242),AllocFactorMatrix,(W$4+1),FALSE)*$E3249</f>
        <v>-160317.19599717297</v>
      </c>
      <c r="X3242" s="5">
        <f>SUBTOTAL(9,T3242:W3242)</f>
        <v>-1226334.3906356501</v>
      </c>
      <c r="Y3242" s="5">
        <f>VLOOKUP(CONCATENATE($F3242," ",$G3242),AllocFactorMatrix,(Y$4+1),FALSE)*$E3249</f>
        <v>-90238.231268230622</v>
      </c>
      <c r="Z3242" s="5">
        <f>VLOOKUP(CONCATENATE($F3242," ",$G3242),AllocFactorMatrix,(Z$4+1),FALSE)*$E3249</f>
        <v>-1511.4558805727704</v>
      </c>
      <c r="AA3242" s="5">
        <f t="shared" ref="AA3242:AA3249" si="1611">SUBTOTAL(9,Y3242:Z3242)</f>
        <v>-91749.687148803394</v>
      </c>
      <c r="AB3242" s="5">
        <f>VLOOKUP(CONCATENATE($F3242," ",$G3242),AllocFactorMatrix,(AB$4+1),FALSE)*$E3249</f>
        <v>-1170.9750365968434</v>
      </c>
      <c r="AC3242" s="5">
        <f>VLOOKUP(CONCATENATE($F3242," ",$G3242),AllocFactorMatrix,(AC$4+1),FALSE)*$E3249</f>
        <v>0</v>
      </c>
      <c r="AD3242" s="5">
        <f>VLOOKUP(CONCATENATE($F3242," ",$G3242),AllocFactorMatrix,(AD$4+1),FALSE)*$E3249</f>
        <v>0</v>
      </c>
    </row>
    <row r="3243" spans="4:30" hidden="1" outlineLevel="1">
      <c r="D3243" s="7"/>
      <c r="E3243" s="51"/>
      <c r="F3243" s="52" t="str">
        <f>F3249</f>
        <v>PROD_DEMAND</v>
      </c>
      <c r="G3243" s="55" t="str">
        <f>$G$9</f>
        <v>BULKTRAN</v>
      </c>
      <c r="H3243" s="4">
        <f t="shared" si="1608"/>
        <v>0</v>
      </c>
      <c r="I3243" s="5">
        <f>VLOOKUP(CONCATENATE($F3243," ",$G3243),AllocFactorMatrix,(I$4+1),FALSE)*$E3249</f>
        <v>0</v>
      </c>
      <c r="J3243" s="5">
        <f>VLOOKUP(CONCATENATE($F3243," ",$G3243),AllocFactorMatrix,(J$4+1),FALSE)*$E3249</f>
        <v>0</v>
      </c>
      <c r="K3243" s="5">
        <f>VLOOKUP(CONCATENATE($F3243," ",$G3243),AllocFactorMatrix,(K$4+1),FALSE)*$E3249</f>
        <v>0</v>
      </c>
      <c r="L3243" s="5">
        <f>VLOOKUP(CONCATENATE($F3243," ",$G3243),AllocFactorMatrix,(L$4+1),FALSE)*$E3249</f>
        <v>0</v>
      </c>
      <c r="M3243" s="5">
        <f>VLOOKUP(CONCATENATE($F3243," ",$G3243),AllocFactorMatrix,(M$4+1),FALSE)*$E3249</f>
        <v>0</v>
      </c>
      <c r="N3243" s="5">
        <f t="shared" si="1609"/>
        <v>0</v>
      </c>
      <c r="O3243" s="5">
        <f>VLOOKUP(CONCATENATE($F3243," ",$G3243),AllocFactorMatrix,(O$4+1),FALSE)*$E3249</f>
        <v>0</v>
      </c>
      <c r="P3243" s="5">
        <f>VLOOKUP(CONCATENATE($F3243," ",$G3243),AllocFactorMatrix,(P$4+1),FALSE)*$E3249</f>
        <v>0</v>
      </c>
      <c r="Q3243" s="5">
        <f>VLOOKUP(CONCATENATE($F3243," ",$G3243),AllocFactorMatrix,(Q$4+1),FALSE)*$E3249</f>
        <v>0</v>
      </c>
      <c r="R3243" s="5">
        <f>VLOOKUP(CONCATENATE($F3243," ",$G3243),AllocFactorMatrix,(R$4+1),FALSE)*$E3249</f>
        <v>0</v>
      </c>
      <c r="S3243" s="5">
        <f t="shared" si="1610"/>
        <v>0</v>
      </c>
      <c r="T3243" s="5">
        <f>VLOOKUP(CONCATENATE($F3243," ",$G3243),AllocFactorMatrix,(T$4+1),FALSE)*$E3249</f>
        <v>0</v>
      </c>
      <c r="U3243" s="5">
        <f>VLOOKUP(CONCATENATE($F3243," ",$G3243),AllocFactorMatrix,(U$4+1),FALSE)*$E3249</f>
        <v>0</v>
      </c>
      <c r="V3243" s="5">
        <f>VLOOKUP(CONCATENATE($F3243," ",$G3243),AllocFactorMatrix,(V$4+1),FALSE)*$E3249</f>
        <v>0</v>
      </c>
      <c r="W3243" s="5">
        <f>VLOOKUP(CONCATENATE($F3243," ",$G3243),AllocFactorMatrix,(W$4+1),FALSE)*$E3249</f>
        <v>0</v>
      </c>
      <c r="X3243" s="5">
        <f t="shared" ref="X3243:X3249" si="1612">SUBTOTAL(9,T3243:W3243)</f>
        <v>0</v>
      </c>
      <c r="Y3243" s="5">
        <f>VLOOKUP(CONCATENATE($F3243," ",$G3243),AllocFactorMatrix,(Y$4+1),FALSE)*$E3249</f>
        <v>0</v>
      </c>
      <c r="Z3243" s="5">
        <f>VLOOKUP(CONCATENATE($F3243," ",$G3243),AllocFactorMatrix,(Z$4+1),FALSE)*$E3249</f>
        <v>0</v>
      </c>
      <c r="AA3243" s="5">
        <f t="shared" si="1611"/>
        <v>0</v>
      </c>
      <c r="AB3243" s="5">
        <f>VLOOKUP(CONCATENATE($F3243," ",$G3243),AllocFactorMatrix,(AB$4+1),FALSE)*$E3249</f>
        <v>0</v>
      </c>
      <c r="AC3243" s="5">
        <f>VLOOKUP(CONCATENATE($F3243," ",$G3243),AllocFactorMatrix,(AC$4+1),FALSE)*$E3249</f>
        <v>0</v>
      </c>
      <c r="AD3243" s="5">
        <f>VLOOKUP(CONCATENATE($F3243," ",$G3243),AllocFactorMatrix,(AD$4+1),FALSE)*$E3249</f>
        <v>0</v>
      </c>
    </row>
    <row r="3244" spans="4:30" hidden="1" outlineLevel="1">
      <c r="D3244" s="7"/>
      <c r="E3244" s="51"/>
      <c r="F3244" s="52" t="str">
        <f>F3249</f>
        <v>PROD_DEMAND</v>
      </c>
      <c r="G3244" s="55" t="str">
        <f>$G$10</f>
        <v>SUBTRAN</v>
      </c>
      <c r="H3244" s="4">
        <f t="shared" si="1608"/>
        <v>0</v>
      </c>
      <c r="I3244" s="5">
        <f>VLOOKUP(CONCATENATE($F3244," ",$G3244),AllocFactorMatrix,(I$4+1),FALSE)*$E3249</f>
        <v>0</v>
      </c>
      <c r="J3244" s="5">
        <f>VLOOKUP(CONCATENATE($F3244," ",$G3244),AllocFactorMatrix,(J$4+1),FALSE)*$E3249</f>
        <v>0</v>
      </c>
      <c r="K3244" s="5">
        <f>VLOOKUP(CONCATENATE($F3244," ",$G3244),AllocFactorMatrix,(K$4+1),FALSE)*$E3249</f>
        <v>0</v>
      </c>
      <c r="L3244" s="5">
        <f>VLOOKUP(CONCATENATE($F3244," ",$G3244),AllocFactorMatrix,(L$4+1),FALSE)*$E3249</f>
        <v>0</v>
      </c>
      <c r="M3244" s="5">
        <f>VLOOKUP(CONCATENATE($F3244," ",$G3244),AllocFactorMatrix,(M$4+1),FALSE)*$E3249</f>
        <v>0</v>
      </c>
      <c r="N3244" s="5">
        <f t="shared" si="1609"/>
        <v>0</v>
      </c>
      <c r="O3244" s="5">
        <f>VLOOKUP(CONCATENATE($F3244," ",$G3244),AllocFactorMatrix,(O$4+1),FALSE)*$E3249</f>
        <v>0</v>
      </c>
      <c r="P3244" s="5">
        <f>VLOOKUP(CONCATENATE($F3244," ",$G3244),AllocFactorMatrix,(P$4+1),FALSE)*$E3249</f>
        <v>0</v>
      </c>
      <c r="Q3244" s="5">
        <f>VLOOKUP(CONCATENATE($F3244," ",$G3244),AllocFactorMatrix,(Q$4+1),FALSE)*$E3249</f>
        <v>0</v>
      </c>
      <c r="R3244" s="5">
        <f>VLOOKUP(CONCATENATE($F3244," ",$G3244),AllocFactorMatrix,(R$4+1),FALSE)*$E3249</f>
        <v>0</v>
      </c>
      <c r="S3244" s="5">
        <f t="shared" si="1610"/>
        <v>0</v>
      </c>
      <c r="T3244" s="5">
        <f>VLOOKUP(CONCATENATE($F3244," ",$G3244),AllocFactorMatrix,(T$4+1),FALSE)*$E3249</f>
        <v>0</v>
      </c>
      <c r="U3244" s="5">
        <f>VLOOKUP(CONCATENATE($F3244," ",$G3244),AllocFactorMatrix,(U$4+1),FALSE)*$E3249</f>
        <v>0</v>
      </c>
      <c r="V3244" s="5">
        <f>VLOOKUP(CONCATENATE($F3244," ",$G3244),AllocFactorMatrix,(V$4+1),FALSE)*$E3249</f>
        <v>0</v>
      </c>
      <c r="W3244" s="5">
        <f>VLOOKUP(CONCATENATE($F3244," ",$G3244),AllocFactorMatrix,(W$4+1),FALSE)*$E3249</f>
        <v>0</v>
      </c>
      <c r="X3244" s="5">
        <f t="shared" si="1612"/>
        <v>0</v>
      </c>
      <c r="Y3244" s="5">
        <f>VLOOKUP(CONCATENATE($F3244," ",$G3244),AllocFactorMatrix,(Y$4+1),FALSE)*$E3249</f>
        <v>0</v>
      </c>
      <c r="Z3244" s="5">
        <f>VLOOKUP(CONCATENATE($F3244," ",$G3244),AllocFactorMatrix,(Z$4+1),FALSE)*$E3249</f>
        <v>0</v>
      </c>
      <c r="AA3244" s="5">
        <f t="shared" si="1611"/>
        <v>0</v>
      </c>
      <c r="AB3244" s="5">
        <f>VLOOKUP(CONCATENATE($F3244," ",$G3244),AllocFactorMatrix,(AB$4+1),FALSE)*$E3249</f>
        <v>0</v>
      </c>
      <c r="AC3244" s="5">
        <f>VLOOKUP(CONCATENATE($F3244," ",$G3244),AllocFactorMatrix,(AC$4+1),FALSE)*$E3249</f>
        <v>0</v>
      </c>
      <c r="AD3244" s="5">
        <f>VLOOKUP(CONCATENATE($F3244," ",$G3244),AllocFactorMatrix,(AD$4+1),FALSE)*$E3249</f>
        <v>0</v>
      </c>
    </row>
    <row r="3245" spans="4:30" hidden="1" outlineLevel="1">
      <c r="D3245" s="7"/>
      <c r="E3245" s="51"/>
      <c r="F3245" s="52" t="str">
        <f>F3249</f>
        <v>PROD_DEMAND</v>
      </c>
      <c r="G3245" s="55" t="str">
        <f>$G$11</f>
        <v>DISTPRI</v>
      </c>
      <c r="H3245" s="4">
        <f t="shared" si="1608"/>
        <v>0</v>
      </c>
      <c r="I3245" s="5">
        <f>VLOOKUP(CONCATENATE($F3245," ",$G3245),AllocFactorMatrix,(I$4+1),FALSE)*$E3249</f>
        <v>0</v>
      </c>
      <c r="J3245" s="5">
        <f>VLOOKUP(CONCATENATE($F3245," ",$G3245),AllocFactorMatrix,(J$4+1),FALSE)*$E3249</f>
        <v>0</v>
      </c>
      <c r="K3245" s="5">
        <f>VLOOKUP(CONCATENATE($F3245," ",$G3245),AllocFactorMatrix,(K$4+1),FALSE)*$E3249</f>
        <v>0</v>
      </c>
      <c r="L3245" s="5">
        <f>VLOOKUP(CONCATENATE($F3245," ",$G3245),AllocFactorMatrix,(L$4+1),FALSE)*$E3249</f>
        <v>0</v>
      </c>
      <c r="M3245" s="5">
        <f>VLOOKUP(CONCATENATE($F3245," ",$G3245),AllocFactorMatrix,(M$4+1),FALSE)*$E3249</f>
        <v>0</v>
      </c>
      <c r="N3245" s="5">
        <f t="shared" si="1609"/>
        <v>0</v>
      </c>
      <c r="O3245" s="5">
        <f>VLOOKUP(CONCATENATE($F3245," ",$G3245),AllocFactorMatrix,(O$4+1),FALSE)*$E3249</f>
        <v>0</v>
      </c>
      <c r="P3245" s="5">
        <f>VLOOKUP(CONCATENATE($F3245," ",$G3245),AllocFactorMatrix,(P$4+1),FALSE)*$E3249</f>
        <v>0</v>
      </c>
      <c r="Q3245" s="5">
        <f>VLOOKUP(CONCATENATE($F3245," ",$G3245),AllocFactorMatrix,(Q$4+1),FALSE)*$E3249</f>
        <v>0</v>
      </c>
      <c r="R3245" s="5">
        <f>VLOOKUP(CONCATENATE($F3245," ",$G3245),AllocFactorMatrix,(R$4+1),FALSE)*$E3249</f>
        <v>0</v>
      </c>
      <c r="S3245" s="5">
        <f t="shared" si="1610"/>
        <v>0</v>
      </c>
      <c r="T3245" s="5">
        <f>VLOOKUP(CONCATENATE($F3245," ",$G3245),AllocFactorMatrix,(T$4+1),FALSE)*$E3249</f>
        <v>0</v>
      </c>
      <c r="U3245" s="5">
        <f>VLOOKUP(CONCATENATE($F3245," ",$G3245),AllocFactorMatrix,(U$4+1),FALSE)*$E3249</f>
        <v>0</v>
      </c>
      <c r="V3245" s="5">
        <f>VLOOKUP(CONCATENATE($F3245," ",$G3245),AllocFactorMatrix,(V$4+1),FALSE)*$E3249</f>
        <v>0</v>
      </c>
      <c r="W3245" s="5">
        <f>VLOOKUP(CONCATENATE($F3245," ",$G3245),AllocFactorMatrix,(W$4+1),FALSE)*$E3249</f>
        <v>0</v>
      </c>
      <c r="X3245" s="5">
        <f t="shared" si="1612"/>
        <v>0</v>
      </c>
      <c r="Y3245" s="5">
        <f>VLOOKUP(CONCATENATE($F3245," ",$G3245),AllocFactorMatrix,(Y$4+1),FALSE)*$E3249</f>
        <v>0</v>
      </c>
      <c r="Z3245" s="5">
        <f>VLOOKUP(CONCATENATE($F3245," ",$G3245),AllocFactorMatrix,(Z$4+1),FALSE)*$E3249</f>
        <v>0</v>
      </c>
      <c r="AA3245" s="5">
        <f t="shared" si="1611"/>
        <v>0</v>
      </c>
      <c r="AB3245" s="5">
        <f>VLOOKUP(CONCATENATE($F3245," ",$G3245),AllocFactorMatrix,(AB$4+1),FALSE)*$E3249</f>
        <v>0</v>
      </c>
      <c r="AC3245" s="5">
        <f>VLOOKUP(CONCATENATE($F3245," ",$G3245),AllocFactorMatrix,(AC$4+1),FALSE)*$E3249</f>
        <v>0</v>
      </c>
      <c r="AD3245" s="5">
        <f>VLOOKUP(CONCATENATE($F3245," ",$G3245),AllocFactorMatrix,(AD$4+1),FALSE)*$E3249</f>
        <v>0</v>
      </c>
    </row>
    <row r="3246" spans="4:30" hidden="1" outlineLevel="1">
      <c r="D3246" s="7"/>
      <c r="E3246" s="51"/>
      <c r="F3246" s="52" t="str">
        <f>F3249</f>
        <v>PROD_DEMAND</v>
      </c>
      <c r="G3246" s="55" t="str">
        <f>$G$12</f>
        <v>DISTSEC</v>
      </c>
      <c r="H3246" s="4">
        <f t="shared" si="1608"/>
        <v>0</v>
      </c>
      <c r="I3246" s="5">
        <f>VLOOKUP(CONCATENATE($F3246," ",$G3246),AllocFactorMatrix,(I$4+1),FALSE)*$E3249</f>
        <v>0</v>
      </c>
      <c r="J3246" s="5">
        <f>VLOOKUP(CONCATENATE($F3246," ",$G3246),AllocFactorMatrix,(J$4+1),FALSE)*$E3249</f>
        <v>0</v>
      </c>
      <c r="K3246" s="5">
        <f>VLOOKUP(CONCATENATE($F3246," ",$G3246),AllocFactorMatrix,(K$4+1),FALSE)*$E3249</f>
        <v>0</v>
      </c>
      <c r="L3246" s="5">
        <f>VLOOKUP(CONCATENATE($F3246," ",$G3246),AllocFactorMatrix,(L$4+1),FALSE)*$E3249</f>
        <v>0</v>
      </c>
      <c r="M3246" s="5">
        <f>VLOOKUP(CONCATENATE($F3246," ",$G3246),AllocFactorMatrix,(M$4+1),FALSE)*$E3249</f>
        <v>0</v>
      </c>
      <c r="N3246" s="5">
        <f t="shared" si="1609"/>
        <v>0</v>
      </c>
      <c r="O3246" s="5">
        <f>VLOOKUP(CONCATENATE($F3246," ",$G3246),AllocFactorMatrix,(O$4+1),FALSE)*$E3249</f>
        <v>0</v>
      </c>
      <c r="P3246" s="5">
        <f>VLOOKUP(CONCATENATE($F3246," ",$G3246),AllocFactorMatrix,(P$4+1),FALSE)*$E3249</f>
        <v>0</v>
      </c>
      <c r="Q3246" s="5">
        <f>VLOOKUP(CONCATENATE($F3246," ",$G3246),AllocFactorMatrix,(Q$4+1),FALSE)*$E3249</f>
        <v>0</v>
      </c>
      <c r="R3246" s="5">
        <f>VLOOKUP(CONCATENATE($F3246," ",$G3246),AllocFactorMatrix,(R$4+1),FALSE)*$E3249</f>
        <v>0</v>
      </c>
      <c r="S3246" s="5">
        <f t="shared" si="1610"/>
        <v>0</v>
      </c>
      <c r="T3246" s="5">
        <f>VLOOKUP(CONCATENATE($F3246," ",$G3246),AllocFactorMatrix,(T$4+1),FALSE)*$E3249</f>
        <v>0</v>
      </c>
      <c r="U3246" s="5">
        <f>VLOOKUP(CONCATENATE($F3246," ",$G3246),AllocFactorMatrix,(U$4+1),FALSE)*$E3249</f>
        <v>0</v>
      </c>
      <c r="V3246" s="5">
        <f>VLOOKUP(CONCATENATE($F3246," ",$G3246),AllocFactorMatrix,(V$4+1),FALSE)*$E3249</f>
        <v>0</v>
      </c>
      <c r="W3246" s="5">
        <f>VLOOKUP(CONCATENATE($F3246," ",$G3246),AllocFactorMatrix,(W$4+1),FALSE)*$E3249</f>
        <v>0</v>
      </c>
      <c r="X3246" s="5">
        <f t="shared" si="1612"/>
        <v>0</v>
      </c>
      <c r="Y3246" s="5">
        <f>VLOOKUP(CONCATENATE($F3246," ",$G3246),AllocFactorMatrix,(Y$4+1),FALSE)*$E3249</f>
        <v>0</v>
      </c>
      <c r="Z3246" s="5">
        <f>VLOOKUP(CONCATENATE($F3246," ",$G3246),AllocFactorMatrix,(Z$4+1),FALSE)*$E3249</f>
        <v>0</v>
      </c>
      <c r="AA3246" s="5">
        <f t="shared" si="1611"/>
        <v>0</v>
      </c>
      <c r="AB3246" s="5">
        <f>VLOOKUP(CONCATENATE($F3246," ",$G3246),AllocFactorMatrix,(AB$4+1),FALSE)*$E3249</f>
        <v>0</v>
      </c>
      <c r="AC3246" s="5">
        <f>VLOOKUP(CONCATENATE($F3246," ",$G3246),AllocFactorMatrix,(AC$4+1),FALSE)*$E3249</f>
        <v>0</v>
      </c>
      <c r="AD3246" s="5">
        <f>VLOOKUP(CONCATENATE($F3246," ",$G3246),AllocFactorMatrix,(AD$4+1),FALSE)*$E3249</f>
        <v>0</v>
      </c>
    </row>
    <row r="3247" spans="4:30" hidden="1" outlineLevel="1">
      <c r="D3247" s="7"/>
      <c r="E3247" s="51"/>
      <c r="F3247" s="52" t="str">
        <f>F3249</f>
        <v>PROD_DEMAND</v>
      </c>
      <c r="G3247" s="55" t="str">
        <f>$G$13</f>
        <v>ENERGY</v>
      </c>
      <c r="H3247" s="4">
        <f t="shared" si="1608"/>
        <v>0</v>
      </c>
      <c r="I3247" s="5">
        <f>VLOOKUP(CONCATENATE($F3247," ",$G3247),AllocFactorMatrix,(I$4+1),FALSE)*$E3249</f>
        <v>0</v>
      </c>
      <c r="J3247" s="5">
        <f>VLOOKUP(CONCATENATE($F3247," ",$G3247),AllocFactorMatrix,(J$4+1),FALSE)*$E3249</f>
        <v>0</v>
      </c>
      <c r="K3247" s="5">
        <f>VLOOKUP(CONCATENATE($F3247," ",$G3247),AllocFactorMatrix,(K$4+1),FALSE)*$E3249</f>
        <v>0</v>
      </c>
      <c r="L3247" s="5">
        <f>VLOOKUP(CONCATENATE($F3247," ",$G3247),AllocFactorMatrix,(L$4+1),FALSE)*$E3249</f>
        <v>0</v>
      </c>
      <c r="M3247" s="5">
        <f>VLOOKUP(CONCATENATE($F3247," ",$G3247),AllocFactorMatrix,(M$4+1),FALSE)*$E3249</f>
        <v>0</v>
      </c>
      <c r="N3247" s="5">
        <f t="shared" si="1609"/>
        <v>0</v>
      </c>
      <c r="O3247" s="5">
        <f>VLOOKUP(CONCATENATE($F3247," ",$G3247),AllocFactorMatrix,(O$4+1),FALSE)*$E3249</f>
        <v>0</v>
      </c>
      <c r="P3247" s="5">
        <f>VLOOKUP(CONCATENATE($F3247," ",$G3247),AllocFactorMatrix,(P$4+1),FALSE)*$E3249</f>
        <v>0</v>
      </c>
      <c r="Q3247" s="5">
        <f>VLOOKUP(CONCATENATE($F3247," ",$G3247),AllocFactorMatrix,(Q$4+1),FALSE)*$E3249</f>
        <v>0</v>
      </c>
      <c r="R3247" s="5">
        <f>VLOOKUP(CONCATENATE($F3247," ",$G3247),AllocFactorMatrix,(R$4+1),FALSE)*$E3249</f>
        <v>0</v>
      </c>
      <c r="S3247" s="5">
        <f t="shared" si="1610"/>
        <v>0</v>
      </c>
      <c r="T3247" s="5">
        <f>VLOOKUP(CONCATENATE($F3247," ",$G3247),AllocFactorMatrix,(T$4+1),FALSE)*$E3249</f>
        <v>0</v>
      </c>
      <c r="U3247" s="5">
        <f>VLOOKUP(CONCATENATE($F3247," ",$G3247),AllocFactorMatrix,(U$4+1),FALSE)*$E3249</f>
        <v>0</v>
      </c>
      <c r="V3247" s="5">
        <f>VLOOKUP(CONCATENATE($F3247," ",$G3247),AllocFactorMatrix,(V$4+1),FALSE)*$E3249</f>
        <v>0</v>
      </c>
      <c r="W3247" s="5">
        <f>VLOOKUP(CONCATENATE($F3247," ",$G3247),AllocFactorMatrix,(W$4+1),FALSE)*$E3249</f>
        <v>0</v>
      </c>
      <c r="X3247" s="5">
        <f t="shared" si="1612"/>
        <v>0</v>
      </c>
      <c r="Y3247" s="5">
        <f>VLOOKUP(CONCATENATE($F3247," ",$G3247),AllocFactorMatrix,(Y$4+1),FALSE)*$E3249</f>
        <v>0</v>
      </c>
      <c r="Z3247" s="5">
        <f>VLOOKUP(CONCATENATE($F3247," ",$G3247),AllocFactorMatrix,(Z$4+1),FALSE)*$E3249</f>
        <v>0</v>
      </c>
      <c r="AA3247" s="5">
        <f t="shared" si="1611"/>
        <v>0</v>
      </c>
      <c r="AB3247" s="5">
        <f>VLOOKUP(CONCATENATE($F3247," ",$G3247),AllocFactorMatrix,(AB$4+1),FALSE)*$E3249</f>
        <v>0</v>
      </c>
      <c r="AC3247" s="5">
        <f>VLOOKUP(CONCATENATE($F3247," ",$G3247),AllocFactorMatrix,(AC$4+1),FALSE)*$E3249</f>
        <v>0</v>
      </c>
      <c r="AD3247" s="5">
        <f>VLOOKUP(CONCATENATE($F3247," ",$G3247),AllocFactorMatrix,(AD$4+1),FALSE)*$E3249</f>
        <v>0</v>
      </c>
    </row>
    <row r="3248" spans="4:30" hidden="1" outlineLevel="1">
      <c r="D3248" s="7"/>
      <c r="E3248" s="51"/>
      <c r="F3248" s="52" t="str">
        <f>F3249</f>
        <v>PROD_DEMAND</v>
      </c>
      <c r="G3248" s="55" t="str">
        <f>$G$14</f>
        <v>CUSTOMER</v>
      </c>
      <c r="H3248" s="4">
        <f t="shared" si="1608"/>
        <v>0</v>
      </c>
      <c r="I3248" s="5">
        <f>VLOOKUP(CONCATENATE($F3248," ",$G3248),AllocFactorMatrix,(I$4+1),FALSE)*$E3249</f>
        <v>0</v>
      </c>
      <c r="J3248" s="5">
        <f>VLOOKUP(CONCATENATE($F3248," ",$G3248),AllocFactorMatrix,(J$4+1),FALSE)*$E3249</f>
        <v>0</v>
      </c>
      <c r="K3248" s="5">
        <f>VLOOKUP(CONCATENATE($F3248," ",$G3248),AllocFactorMatrix,(K$4+1),FALSE)*$E3249</f>
        <v>0</v>
      </c>
      <c r="L3248" s="5">
        <f>VLOOKUP(CONCATENATE($F3248," ",$G3248),AllocFactorMatrix,(L$4+1),FALSE)*$E3249</f>
        <v>0</v>
      </c>
      <c r="M3248" s="5">
        <f>VLOOKUP(CONCATENATE($F3248," ",$G3248),AllocFactorMatrix,(M$4+1),FALSE)*$E3249</f>
        <v>0</v>
      </c>
      <c r="N3248" s="5">
        <f t="shared" si="1609"/>
        <v>0</v>
      </c>
      <c r="O3248" s="5">
        <f>VLOOKUP(CONCATENATE($F3248," ",$G3248),AllocFactorMatrix,(O$4+1),FALSE)*$E3249</f>
        <v>0</v>
      </c>
      <c r="P3248" s="5">
        <f>VLOOKUP(CONCATENATE($F3248," ",$G3248),AllocFactorMatrix,(P$4+1),FALSE)*$E3249</f>
        <v>0</v>
      </c>
      <c r="Q3248" s="5">
        <f>VLOOKUP(CONCATENATE($F3248," ",$G3248),AllocFactorMatrix,(Q$4+1),FALSE)*$E3249</f>
        <v>0</v>
      </c>
      <c r="R3248" s="5">
        <f>VLOOKUP(CONCATENATE($F3248," ",$G3248),AllocFactorMatrix,(R$4+1),FALSE)*$E3249</f>
        <v>0</v>
      </c>
      <c r="S3248" s="5">
        <f t="shared" si="1610"/>
        <v>0</v>
      </c>
      <c r="T3248" s="5">
        <f>VLOOKUP(CONCATENATE($F3248," ",$G3248),AllocFactorMatrix,(T$4+1),FALSE)*$E3249</f>
        <v>0</v>
      </c>
      <c r="U3248" s="5">
        <f>VLOOKUP(CONCATENATE($F3248," ",$G3248),AllocFactorMatrix,(U$4+1),FALSE)*$E3249</f>
        <v>0</v>
      </c>
      <c r="V3248" s="5">
        <f>VLOOKUP(CONCATENATE($F3248," ",$G3248),AllocFactorMatrix,(V$4+1),FALSE)*$E3249</f>
        <v>0</v>
      </c>
      <c r="W3248" s="5">
        <f>VLOOKUP(CONCATENATE($F3248," ",$G3248),AllocFactorMatrix,(W$4+1),FALSE)*$E3249</f>
        <v>0</v>
      </c>
      <c r="X3248" s="5">
        <f t="shared" si="1612"/>
        <v>0</v>
      </c>
      <c r="Y3248" s="5">
        <f>VLOOKUP(CONCATENATE($F3248," ",$G3248),AllocFactorMatrix,(Y$4+1),FALSE)*$E3249</f>
        <v>0</v>
      </c>
      <c r="Z3248" s="5">
        <f>VLOOKUP(CONCATENATE($F3248," ",$G3248),AllocFactorMatrix,(Z$4+1),FALSE)*$E3249</f>
        <v>0</v>
      </c>
      <c r="AA3248" s="5">
        <f t="shared" si="1611"/>
        <v>0</v>
      </c>
      <c r="AB3248" s="5">
        <f>VLOOKUP(CONCATENATE($F3248," ",$G3248),AllocFactorMatrix,(AB$4+1),FALSE)*$E3249</f>
        <v>0</v>
      </c>
      <c r="AC3248" s="5">
        <f>VLOOKUP(CONCATENATE($F3248," ",$G3248),AllocFactorMatrix,(AC$4+1),FALSE)*$E3249</f>
        <v>0</v>
      </c>
      <c r="AD3248" s="5">
        <f>VLOOKUP(CONCATENATE($F3248," ",$G3248),AllocFactorMatrix,(AD$4+1),FALSE)*$E3249</f>
        <v>0</v>
      </c>
    </row>
    <row r="3249" spans="1:30" collapsed="1">
      <c r="D3249" s="55" t="str">
        <f>D2189</f>
        <v>Adj 6 - Big Sandy Unit 1 Operation Rider Deferrals</v>
      </c>
      <c r="E3249" s="57">
        <v>-4333901</v>
      </c>
      <c r="F3249" s="57" t="s">
        <v>30</v>
      </c>
      <c r="G3249" s="55" t="str">
        <f>$G$15</f>
        <v>TOTAL</v>
      </c>
      <c r="H3249" s="4">
        <f t="shared" si="1608"/>
        <v>-4333901</v>
      </c>
      <c r="I3249" s="5">
        <f>VLOOKUP(CONCATENATE($F3249," ",$G3249),AllocFactorMatrix,(I$4+1),FALSE)*$E3249</f>
        <v>-2134805.9149241503</v>
      </c>
      <c r="J3249" s="5">
        <f>VLOOKUP(CONCATENATE($F3249," ",$G3249),AllocFactorMatrix,(J$4+1),FALSE)*$E3249</f>
        <v>-105531.08451438787</v>
      </c>
      <c r="K3249" s="5">
        <f>VLOOKUP(CONCATENATE($F3249," ",$G3249),AllocFactorMatrix,(K$4+1),FALSE)*$E3249</f>
        <v>-386554.31450687849</v>
      </c>
      <c r="L3249" s="5">
        <f>VLOOKUP(CONCATENATE($F3249," ",$G3249),AllocFactorMatrix,(L$4+1),FALSE)*$E3249</f>
        <v>-12167.357399112407</v>
      </c>
      <c r="M3249" s="5">
        <f>VLOOKUP(CONCATENATE($F3249," ",$G3249),AllocFactorMatrix,(M$4+1),FALSE)*$E3249</f>
        <v>-1141.0158433843851</v>
      </c>
      <c r="N3249" s="5">
        <f t="shared" si="1609"/>
        <v>-399862.6877493753</v>
      </c>
      <c r="O3249" s="5">
        <f>VLOOKUP(CONCATENATE($F3249," ",$G3249),AllocFactorMatrix,(O$4+1),FALSE)*$E3249</f>
        <v>-293841.41170933063</v>
      </c>
      <c r="P3249" s="5">
        <f>VLOOKUP(CONCATENATE($F3249," ",$G3249),AllocFactorMatrix,(P$4+1),FALSE)*$E3249</f>
        <v>-54751.215761904074</v>
      </c>
      <c r="Q3249" s="5">
        <f>VLOOKUP(CONCATENATE($F3249," ",$G3249),AllocFactorMatrix,(Q$4+1),FALSE)*$E3249</f>
        <v>-24741.054935140681</v>
      </c>
      <c r="R3249" s="5">
        <f>VLOOKUP(CONCATENATE($F3249," ",$G3249),AllocFactorMatrix,(R$4+1),FALSE)*$E3249</f>
        <v>-1112.5775846600179</v>
      </c>
      <c r="S3249" s="5">
        <f t="shared" si="1610"/>
        <v>-374446.25999103545</v>
      </c>
      <c r="T3249" s="5">
        <f>VLOOKUP(CONCATENATE($F3249," ",$G3249),AllocFactorMatrix,(T$4+1),FALSE)*$E3249</f>
        <v>-10264.63313840652</v>
      </c>
      <c r="U3249" s="5">
        <f>VLOOKUP(CONCATENATE($F3249," ",$G3249),AllocFactorMatrix,(U$4+1),FALSE)*$E3249</f>
        <v>-167978.97240291149</v>
      </c>
      <c r="V3249" s="5">
        <f>VLOOKUP(CONCATENATE($F3249," ",$G3249),AllocFactorMatrix,(V$4+1),FALSE)*$E3249</f>
        <v>-887773.5890971591</v>
      </c>
      <c r="W3249" s="5">
        <f>VLOOKUP(CONCATENATE($F3249," ",$G3249),AllocFactorMatrix,(W$4+1),FALSE)*$E3249</f>
        <v>-160317.19599717297</v>
      </c>
      <c r="X3249" s="5">
        <f t="shared" si="1612"/>
        <v>-1226334.3906356501</v>
      </c>
      <c r="Y3249" s="5">
        <f>VLOOKUP(CONCATENATE($F3249," ",$G3249),AllocFactorMatrix,(Y$4+1),FALSE)*$E3249</f>
        <v>-90238.231268230622</v>
      </c>
      <c r="Z3249" s="5">
        <f>VLOOKUP(CONCATENATE($F3249," ",$G3249),AllocFactorMatrix,(Z$4+1),FALSE)*$E3249</f>
        <v>-1511.4558805727704</v>
      </c>
      <c r="AA3249" s="5">
        <f t="shared" si="1611"/>
        <v>-91749.687148803394</v>
      </c>
      <c r="AB3249" s="5">
        <f>VLOOKUP(CONCATENATE($F3249," ",$G3249),AllocFactorMatrix,(AB$4+1),FALSE)*$E3249</f>
        <v>-1170.9750365968434</v>
      </c>
      <c r="AC3249" s="5">
        <f>VLOOKUP(CONCATENATE($F3249," ",$G3249),AllocFactorMatrix,(AC$4+1),FALSE)*$E3249</f>
        <v>0</v>
      </c>
      <c r="AD3249" s="5">
        <f>VLOOKUP(CONCATENATE($F3249," ",$G3249),AllocFactorMatrix,(AD$4+1),FALSE)*$E3249</f>
        <v>0</v>
      </c>
    </row>
    <row r="3250" spans="1:30" hidden="1" outlineLevel="1">
      <c r="D3250" s="7"/>
      <c r="E3250" s="51"/>
      <c r="F3250" s="52" t="str">
        <f>F3257</f>
        <v>PROD_ENERGY</v>
      </c>
      <c r="G3250" s="55" t="str">
        <f>$G$8</f>
        <v>PRODUCTION</v>
      </c>
      <c r="H3250" s="4">
        <f t="shared" ref="H3250:H3289" si="1613">SUBTOTAL(9,I3250:AD3250)</f>
        <v>0</v>
      </c>
      <c r="I3250" s="5">
        <f>VLOOKUP(CONCATENATE($F3250," ",$G3250),AllocFactorMatrix,(I$4+1),FALSE)*$E3257</f>
        <v>0</v>
      </c>
      <c r="J3250" s="5">
        <f>VLOOKUP(CONCATENATE($F3250," ",$G3250),AllocFactorMatrix,(J$4+1),FALSE)*$E3257</f>
        <v>0</v>
      </c>
      <c r="K3250" s="5">
        <f>VLOOKUP(CONCATENATE($F3250," ",$G3250),AllocFactorMatrix,(K$4+1),FALSE)*$E3257</f>
        <v>0</v>
      </c>
      <c r="L3250" s="5">
        <f>VLOOKUP(CONCATENATE($F3250," ",$G3250),AllocFactorMatrix,(L$4+1),FALSE)*$E3257</f>
        <v>0</v>
      </c>
      <c r="M3250" s="5">
        <f>VLOOKUP(CONCATENATE($F3250," ",$G3250),AllocFactorMatrix,(M$4+1),FALSE)*$E3257</f>
        <v>0</v>
      </c>
      <c r="N3250" s="5">
        <f t="shared" ref="N3250:N3289" si="1614">SUBTOTAL(9,K3250:M3250)</f>
        <v>0</v>
      </c>
      <c r="O3250" s="5">
        <f>VLOOKUP(CONCATENATE($F3250," ",$G3250),AllocFactorMatrix,(O$4+1),FALSE)*$E3257</f>
        <v>0</v>
      </c>
      <c r="P3250" s="5">
        <f>VLOOKUP(CONCATENATE($F3250," ",$G3250),AllocFactorMatrix,(P$4+1),FALSE)*$E3257</f>
        <v>0</v>
      </c>
      <c r="Q3250" s="5">
        <f>VLOOKUP(CONCATENATE($F3250," ",$G3250),AllocFactorMatrix,(Q$4+1),FALSE)*$E3257</f>
        <v>0</v>
      </c>
      <c r="R3250" s="5">
        <f>VLOOKUP(CONCATENATE($F3250," ",$G3250),AllocFactorMatrix,(R$4+1),FALSE)*$E3257</f>
        <v>0</v>
      </c>
      <c r="S3250" s="5">
        <f t="shared" si="1610"/>
        <v>0</v>
      </c>
      <c r="T3250" s="5">
        <f>VLOOKUP(CONCATENATE($F3250," ",$G3250),AllocFactorMatrix,(T$4+1),FALSE)*$E3257</f>
        <v>0</v>
      </c>
      <c r="U3250" s="5">
        <f>VLOOKUP(CONCATENATE($F3250," ",$G3250),AllocFactorMatrix,(U$4+1),FALSE)*$E3257</f>
        <v>0</v>
      </c>
      <c r="V3250" s="5">
        <f>VLOOKUP(CONCATENATE($F3250," ",$G3250),AllocFactorMatrix,(V$4+1),FALSE)*$E3257</f>
        <v>0</v>
      </c>
      <c r="W3250" s="5">
        <f>VLOOKUP(CONCATENATE($F3250," ",$G3250),AllocFactorMatrix,(W$4+1),FALSE)*$E3257</f>
        <v>0</v>
      </c>
      <c r="X3250" s="5">
        <f>SUBTOTAL(9,T3250:W3250)</f>
        <v>0</v>
      </c>
      <c r="Y3250" s="5">
        <f>VLOOKUP(CONCATENATE($F3250," ",$G3250),AllocFactorMatrix,(Y$4+1),FALSE)*$E3257</f>
        <v>0</v>
      </c>
      <c r="Z3250" s="5">
        <f>VLOOKUP(CONCATENATE($F3250," ",$G3250),AllocFactorMatrix,(Z$4+1),FALSE)*$E3257</f>
        <v>0</v>
      </c>
      <c r="AA3250" s="5">
        <f t="shared" ref="AA3250:AA3289" si="1615">SUBTOTAL(9,Y3250:Z3250)</f>
        <v>0</v>
      </c>
      <c r="AB3250" s="5">
        <f>VLOOKUP(CONCATENATE($F3250," ",$G3250),AllocFactorMatrix,(AB$4+1),FALSE)*$E3257</f>
        <v>0</v>
      </c>
      <c r="AC3250" s="5">
        <f>VLOOKUP(CONCATENATE($F3250," ",$G3250),AllocFactorMatrix,(AC$4+1),FALSE)*$E3257</f>
        <v>0</v>
      </c>
      <c r="AD3250" s="5">
        <f>VLOOKUP(CONCATENATE($F3250," ",$G3250),AllocFactorMatrix,(AD$4+1),FALSE)*$E3257</f>
        <v>0</v>
      </c>
    </row>
    <row r="3251" spans="1:30" hidden="1" outlineLevel="1">
      <c r="D3251" s="7"/>
      <c r="E3251" s="51"/>
      <c r="F3251" s="52" t="str">
        <f>F3257</f>
        <v>PROD_ENERGY</v>
      </c>
      <c r="G3251" s="55" t="str">
        <f>$G$9</f>
        <v>BULKTRAN</v>
      </c>
      <c r="H3251" s="4">
        <f t="shared" si="1613"/>
        <v>0</v>
      </c>
      <c r="I3251" s="5">
        <f>VLOOKUP(CONCATENATE($F3251," ",$G3251),AllocFactorMatrix,(I$4+1),FALSE)*$E3257</f>
        <v>0</v>
      </c>
      <c r="J3251" s="5">
        <f>VLOOKUP(CONCATENATE($F3251," ",$G3251),AllocFactorMatrix,(J$4+1),FALSE)*$E3257</f>
        <v>0</v>
      </c>
      <c r="K3251" s="5">
        <f>VLOOKUP(CONCATENATE($F3251," ",$G3251),AllocFactorMatrix,(K$4+1),FALSE)*$E3257</f>
        <v>0</v>
      </c>
      <c r="L3251" s="5">
        <f>VLOOKUP(CONCATENATE($F3251," ",$G3251),AllocFactorMatrix,(L$4+1),FALSE)*$E3257</f>
        <v>0</v>
      </c>
      <c r="M3251" s="5">
        <f>VLOOKUP(CONCATENATE($F3251," ",$G3251),AllocFactorMatrix,(M$4+1),FALSE)*$E3257</f>
        <v>0</v>
      </c>
      <c r="N3251" s="5">
        <f t="shared" si="1614"/>
        <v>0</v>
      </c>
      <c r="O3251" s="5">
        <f>VLOOKUP(CONCATENATE($F3251," ",$G3251),AllocFactorMatrix,(O$4+1),FALSE)*$E3257</f>
        <v>0</v>
      </c>
      <c r="P3251" s="5">
        <f>VLOOKUP(CONCATENATE($F3251," ",$G3251),AllocFactorMatrix,(P$4+1),FALSE)*$E3257</f>
        <v>0</v>
      </c>
      <c r="Q3251" s="5">
        <f>VLOOKUP(CONCATENATE($F3251," ",$G3251),AllocFactorMatrix,(Q$4+1),FALSE)*$E3257</f>
        <v>0</v>
      </c>
      <c r="R3251" s="5">
        <f>VLOOKUP(CONCATENATE($F3251," ",$G3251),AllocFactorMatrix,(R$4+1),FALSE)*$E3257</f>
        <v>0</v>
      </c>
      <c r="S3251" s="5">
        <f t="shared" ref="S3251:S3289" si="1616">SUBTOTAL(9,O3251:R3251)</f>
        <v>0</v>
      </c>
      <c r="T3251" s="5">
        <f>VLOOKUP(CONCATENATE($F3251," ",$G3251),AllocFactorMatrix,(T$4+1),FALSE)*$E3257</f>
        <v>0</v>
      </c>
      <c r="U3251" s="5">
        <f>VLOOKUP(CONCATENATE($F3251," ",$G3251),AllocFactorMatrix,(U$4+1),FALSE)*$E3257</f>
        <v>0</v>
      </c>
      <c r="V3251" s="5">
        <f>VLOOKUP(CONCATENATE($F3251," ",$G3251),AllocFactorMatrix,(V$4+1),FALSE)*$E3257</f>
        <v>0</v>
      </c>
      <c r="W3251" s="5">
        <f>VLOOKUP(CONCATENATE($F3251," ",$G3251),AllocFactorMatrix,(W$4+1),FALSE)*$E3257</f>
        <v>0</v>
      </c>
      <c r="X3251" s="5">
        <f t="shared" ref="X3251:X3257" si="1617">SUBTOTAL(9,T3251:W3251)</f>
        <v>0</v>
      </c>
      <c r="Y3251" s="5">
        <f>VLOOKUP(CONCATENATE($F3251," ",$G3251),AllocFactorMatrix,(Y$4+1),FALSE)*$E3257</f>
        <v>0</v>
      </c>
      <c r="Z3251" s="5">
        <f>VLOOKUP(CONCATENATE($F3251," ",$G3251),AllocFactorMatrix,(Z$4+1),FALSE)*$E3257</f>
        <v>0</v>
      </c>
      <c r="AA3251" s="5">
        <f t="shared" si="1615"/>
        <v>0</v>
      </c>
      <c r="AB3251" s="5">
        <f>VLOOKUP(CONCATENATE($F3251," ",$G3251),AllocFactorMatrix,(AB$4+1),FALSE)*$E3257</f>
        <v>0</v>
      </c>
      <c r="AC3251" s="5">
        <f>VLOOKUP(CONCATENATE($F3251," ",$G3251),AllocFactorMatrix,(AC$4+1),FALSE)*$E3257</f>
        <v>0</v>
      </c>
      <c r="AD3251" s="5">
        <f>VLOOKUP(CONCATENATE($F3251," ",$G3251),AllocFactorMatrix,(AD$4+1),FALSE)*$E3257</f>
        <v>0</v>
      </c>
    </row>
    <row r="3252" spans="1:30" hidden="1" outlineLevel="1">
      <c r="D3252" s="7"/>
      <c r="E3252" s="51"/>
      <c r="F3252" s="52" t="str">
        <f>F3257</f>
        <v>PROD_ENERGY</v>
      </c>
      <c r="G3252" s="55" t="str">
        <f>$G$10</f>
        <v>SUBTRAN</v>
      </c>
      <c r="H3252" s="4">
        <f t="shared" si="1613"/>
        <v>0</v>
      </c>
      <c r="I3252" s="5">
        <f>VLOOKUP(CONCATENATE($F3252," ",$G3252),AllocFactorMatrix,(I$4+1),FALSE)*$E3257</f>
        <v>0</v>
      </c>
      <c r="J3252" s="5">
        <f>VLOOKUP(CONCATENATE($F3252," ",$G3252),AllocFactorMatrix,(J$4+1),FALSE)*$E3257</f>
        <v>0</v>
      </c>
      <c r="K3252" s="5">
        <f>VLOOKUP(CONCATENATE($F3252," ",$G3252),AllocFactorMatrix,(K$4+1),FALSE)*$E3257</f>
        <v>0</v>
      </c>
      <c r="L3252" s="5">
        <f>VLOOKUP(CONCATENATE($F3252," ",$G3252),AllocFactorMatrix,(L$4+1),FALSE)*$E3257</f>
        <v>0</v>
      </c>
      <c r="M3252" s="5">
        <f>VLOOKUP(CONCATENATE($F3252," ",$G3252),AllocFactorMatrix,(M$4+1),FALSE)*$E3257</f>
        <v>0</v>
      </c>
      <c r="N3252" s="5">
        <f t="shared" si="1614"/>
        <v>0</v>
      </c>
      <c r="O3252" s="5">
        <f>VLOOKUP(CONCATENATE($F3252," ",$G3252),AllocFactorMatrix,(O$4+1),FALSE)*$E3257</f>
        <v>0</v>
      </c>
      <c r="P3252" s="5">
        <f>VLOOKUP(CONCATENATE($F3252," ",$G3252),AllocFactorMatrix,(P$4+1),FALSE)*$E3257</f>
        <v>0</v>
      </c>
      <c r="Q3252" s="5">
        <f>VLOOKUP(CONCATENATE($F3252," ",$G3252),AllocFactorMatrix,(Q$4+1),FALSE)*$E3257</f>
        <v>0</v>
      </c>
      <c r="R3252" s="5">
        <f>VLOOKUP(CONCATENATE($F3252," ",$G3252),AllocFactorMatrix,(R$4+1),FALSE)*$E3257</f>
        <v>0</v>
      </c>
      <c r="S3252" s="5">
        <f t="shared" si="1616"/>
        <v>0</v>
      </c>
      <c r="T3252" s="5">
        <f>VLOOKUP(CONCATENATE($F3252," ",$G3252),AllocFactorMatrix,(T$4+1),FALSE)*$E3257</f>
        <v>0</v>
      </c>
      <c r="U3252" s="5">
        <f>VLOOKUP(CONCATENATE($F3252," ",$G3252),AllocFactorMatrix,(U$4+1),FALSE)*$E3257</f>
        <v>0</v>
      </c>
      <c r="V3252" s="5">
        <f>VLOOKUP(CONCATENATE($F3252," ",$G3252),AllocFactorMatrix,(V$4+1),FALSE)*$E3257</f>
        <v>0</v>
      </c>
      <c r="W3252" s="5">
        <f>VLOOKUP(CONCATENATE($F3252," ",$G3252),AllocFactorMatrix,(W$4+1),FALSE)*$E3257</f>
        <v>0</v>
      </c>
      <c r="X3252" s="5">
        <f t="shared" si="1617"/>
        <v>0</v>
      </c>
      <c r="Y3252" s="5">
        <f>VLOOKUP(CONCATENATE($F3252," ",$G3252),AllocFactorMatrix,(Y$4+1),FALSE)*$E3257</f>
        <v>0</v>
      </c>
      <c r="Z3252" s="5">
        <f>VLOOKUP(CONCATENATE($F3252," ",$G3252),AllocFactorMatrix,(Z$4+1),FALSE)*$E3257</f>
        <v>0</v>
      </c>
      <c r="AA3252" s="5">
        <f t="shared" si="1615"/>
        <v>0</v>
      </c>
      <c r="AB3252" s="5">
        <f>VLOOKUP(CONCATENATE($F3252," ",$G3252),AllocFactorMatrix,(AB$4+1),FALSE)*$E3257</f>
        <v>0</v>
      </c>
      <c r="AC3252" s="5">
        <f>VLOOKUP(CONCATENATE($F3252," ",$G3252),AllocFactorMatrix,(AC$4+1),FALSE)*$E3257</f>
        <v>0</v>
      </c>
      <c r="AD3252" s="5">
        <f>VLOOKUP(CONCATENATE($F3252," ",$G3252),AllocFactorMatrix,(AD$4+1),FALSE)*$E3257</f>
        <v>0</v>
      </c>
    </row>
    <row r="3253" spans="1:30" hidden="1" outlineLevel="1">
      <c r="D3253" s="7"/>
      <c r="E3253" s="51"/>
      <c r="F3253" s="52" t="str">
        <f>F3257</f>
        <v>PROD_ENERGY</v>
      </c>
      <c r="G3253" s="55" t="str">
        <f>$G$11</f>
        <v>DISTPRI</v>
      </c>
      <c r="H3253" s="4">
        <f t="shared" si="1613"/>
        <v>0</v>
      </c>
      <c r="I3253" s="5">
        <f>VLOOKUP(CONCATENATE($F3253," ",$G3253),AllocFactorMatrix,(I$4+1),FALSE)*$E3257</f>
        <v>0</v>
      </c>
      <c r="J3253" s="5">
        <f>VLOOKUP(CONCATENATE($F3253," ",$G3253),AllocFactorMatrix,(J$4+1),FALSE)*$E3257</f>
        <v>0</v>
      </c>
      <c r="K3253" s="5">
        <f>VLOOKUP(CONCATENATE($F3253," ",$G3253),AllocFactorMatrix,(K$4+1),FALSE)*$E3257</f>
        <v>0</v>
      </c>
      <c r="L3253" s="5">
        <f>VLOOKUP(CONCATENATE($F3253," ",$G3253),AllocFactorMatrix,(L$4+1),FALSE)*$E3257</f>
        <v>0</v>
      </c>
      <c r="M3253" s="5">
        <f>VLOOKUP(CONCATENATE($F3253," ",$G3253),AllocFactorMatrix,(M$4+1),FALSE)*$E3257</f>
        <v>0</v>
      </c>
      <c r="N3253" s="5">
        <f t="shared" si="1614"/>
        <v>0</v>
      </c>
      <c r="O3253" s="5">
        <f>VLOOKUP(CONCATENATE($F3253," ",$G3253),AllocFactorMatrix,(O$4+1),FALSE)*$E3257</f>
        <v>0</v>
      </c>
      <c r="P3253" s="5">
        <f>VLOOKUP(CONCATENATE($F3253," ",$G3253),AllocFactorMatrix,(P$4+1),FALSE)*$E3257</f>
        <v>0</v>
      </c>
      <c r="Q3253" s="5">
        <f>VLOOKUP(CONCATENATE($F3253," ",$G3253),AllocFactorMatrix,(Q$4+1),FALSE)*$E3257</f>
        <v>0</v>
      </c>
      <c r="R3253" s="5">
        <f>VLOOKUP(CONCATENATE($F3253," ",$G3253),AllocFactorMatrix,(R$4+1),FALSE)*$E3257</f>
        <v>0</v>
      </c>
      <c r="S3253" s="5">
        <f t="shared" si="1616"/>
        <v>0</v>
      </c>
      <c r="T3253" s="5">
        <f>VLOOKUP(CONCATENATE($F3253," ",$G3253),AllocFactorMatrix,(T$4+1),FALSE)*$E3257</f>
        <v>0</v>
      </c>
      <c r="U3253" s="5">
        <f>VLOOKUP(CONCATENATE($F3253," ",$G3253),AllocFactorMatrix,(U$4+1),FALSE)*$E3257</f>
        <v>0</v>
      </c>
      <c r="V3253" s="5">
        <f>VLOOKUP(CONCATENATE($F3253," ",$G3253),AllocFactorMatrix,(V$4+1),FALSE)*$E3257</f>
        <v>0</v>
      </c>
      <c r="W3253" s="5">
        <f>VLOOKUP(CONCATENATE($F3253," ",$G3253),AllocFactorMatrix,(W$4+1),FALSE)*$E3257</f>
        <v>0</v>
      </c>
      <c r="X3253" s="5">
        <f t="shared" si="1617"/>
        <v>0</v>
      </c>
      <c r="Y3253" s="5">
        <f>VLOOKUP(CONCATENATE($F3253," ",$G3253),AllocFactorMatrix,(Y$4+1),FALSE)*$E3257</f>
        <v>0</v>
      </c>
      <c r="Z3253" s="5">
        <f>VLOOKUP(CONCATENATE($F3253," ",$G3253),AllocFactorMatrix,(Z$4+1),FALSE)*$E3257</f>
        <v>0</v>
      </c>
      <c r="AA3253" s="5">
        <f t="shared" si="1615"/>
        <v>0</v>
      </c>
      <c r="AB3253" s="5">
        <f>VLOOKUP(CONCATENATE($F3253," ",$G3253),AllocFactorMatrix,(AB$4+1),FALSE)*$E3257</f>
        <v>0</v>
      </c>
      <c r="AC3253" s="5">
        <f>VLOOKUP(CONCATENATE($F3253," ",$G3253),AllocFactorMatrix,(AC$4+1),FALSE)*$E3257</f>
        <v>0</v>
      </c>
      <c r="AD3253" s="5">
        <f>VLOOKUP(CONCATENATE($F3253," ",$G3253),AllocFactorMatrix,(AD$4+1),FALSE)*$E3257</f>
        <v>0</v>
      </c>
    </row>
    <row r="3254" spans="1:30" hidden="1" outlineLevel="1">
      <c r="D3254" s="7"/>
      <c r="E3254" s="51"/>
      <c r="F3254" s="52" t="str">
        <f>F3257</f>
        <v>PROD_ENERGY</v>
      </c>
      <c r="G3254" s="55" t="str">
        <f>$G$12</f>
        <v>DISTSEC</v>
      </c>
      <c r="H3254" s="4">
        <f t="shared" si="1613"/>
        <v>0</v>
      </c>
      <c r="I3254" s="5">
        <f>VLOOKUP(CONCATENATE($F3254," ",$G3254),AllocFactorMatrix,(I$4+1),FALSE)*$E3257</f>
        <v>0</v>
      </c>
      <c r="J3254" s="5">
        <f>VLOOKUP(CONCATENATE($F3254," ",$G3254),AllocFactorMatrix,(J$4+1),FALSE)*$E3257</f>
        <v>0</v>
      </c>
      <c r="K3254" s="5">
        <f>VLOOKUP(CONCATENATE($F3254," ",$G3254),AllocFactorMatrix,(K$4+1),FALSE)*$E3257</f>
        <v>0</v>
      </c>
      <c r="L3254" s="5">
        <f>VLOOKUP(CONCATENATE($F3254," ",$G3254),AllocFactorMatrix,(L$4+1),FALSE)*$E3257</f>
        <v>0</v>
      </c>
      <c r="M3254" s="5">
        <f>VLOOKUP(CONCATENATE($F3254," ",$G3254),AllocFactorMatrix,(M$4+1),FALSE)*$E3257</f>
        <v>0</v>
      </c>
      <c r="N3254" s="5">
        <f t="shared" si="1614"/>
        <v>0</v>
      </c>
      <c r="O3254" s="5">
        <f>VLOOKUP(CONCATENATE($F3254," ",$G3254),AllocFactorMatrix,(O$4+1),FALSE)*$E3257</f>
        <v>0</v>
      </c>
      <c r="P3254" s="5">
        <f>VLOOKUP(CONCATENATE($F3254," ",$G3254),AllocFactorMatrix,(P$4+1),FALSE)*$E3257</f>
        <v>0</v>
      </c>
      <c r="Q3254" s="5">
        <f>VLOOKUP(CONCATENATE($F3254," ",$G3254),AllocFactorMatrix,(Q$4+1),FALSE)*$E3257</f>
        <v>0</v>
      </c>
      <c r="R3254" s="5">
        <f>VLOOKUP(CONCATENATE($F3254," ",$G3254),AllocFactorMatrix,(R$4+1),FALSE)*$E3257</f>
        <v>0</v>
      </c>
      <c r="S3254" s="5">
        <f t="shared" si="1616"/>
        <v>0</v>
      </c>
      <c r="T3254" s="5">
        <f>VLOOKUP(CONCATENATE($F3254," ",$G3254),AllocFactorMatrix,(T$4+1),FALSE)*$E3257</f>
        <v>0</v>
      </c>
      <c r="U3254" s="5">
        <f>VLOOKUP(CONCATENATE($F3254," ",$G3254),AllocFactorMatrix,(U$4+1),FALSE)*$E3257</f>
        <v>0</v>
      </c>
      <c r="V3254" s="5">
        <f>VLOOKUP(CONCATENATE($F3254," ",$G3254),AllocFactorMatrix,(V$4+1),FALSE)*$E3257</f>
        <v>0</v>
      </c>
      <c r="W3254" s="5">
        <f>VLOOKUP(CONCATENATE($F3254," ",$G3254),AllocFactorMatrix,(W$4+1),FALSE)*$E3257</f>
        <v>0</v>
      </c>
      <c r="X3254" s="5">
        <f t="shared" si="1617"/>
        <v>0</v>
      </c>
      <c r="Y3254" s="5">
        <f>VLOOKUP(CONCATENATE($F3254," ",$G3254),AllocFactorMatrix,(Y$4+1),FALSE)*$E3257</f>
        <v>0</v>
      </c>
      <c r="Z3254" s="5">
        <f>VLOOKUP(CONCATENATE($F3254," ",$G3254),AllocFactorMatrix,(Z$4+1),FALSE)*$E3257</f>
        <v>0</v>
      </c>
      <c r="AA3254" s="5">
        <f t="shared" si="1615"/>
        <v>0</v>
      </c>
      <c r="AB3254" s="5">
        <f>VLOOKUP(CONCATENATE($F3254," ",$G3254),AllocFactorMatrix,(AB$4+1),FALSE)*$E3257</f>
        <v>0</v>
      </c>
      <c r="AC3254" s="5">
        <f>VLOOKUP(CONCATENATE($F3254," ",$G3254),AllocFactorMatrix,(AC$4+1),FALSE)*$E3257</f>
        <v>0</v>
      </c>
      <c r="AD3254" s="5">
        <f>VLOOKUP(CONCATENATE($F3254," ",$G3254),AllocFactorMatrix,(AD$4+1),FALSE)*$E3257</f>
        <v>0</v>
      </c>
    </row>
    <row r="3255" spans="1:30" hidden="1" outlineLevel="1">
      <c r="D3255" s="7"/>
      <c r="E3255" s="51"/>
      <c r="F3255" s="52" t="str">
        <f>F3257</f>
        <v>PROD_ENERGY</v>
      </c>
      <c r="G3255" s="55" t="str">
        <f>$G$13</f>
        <v>ENERGY</v>
      </c>
      <c r="H3255" s="4">
        <f t="shared" si="1613"/>
        <v>2385815.9999999995</v>
      </c>
      <c r="I3255" s="5">
        <f>VLOOKUP(CONCATENATE($F3255," ",$G3255),AllocFactorMatrix,(I$4+1),FALSE)*$E3257</f>
        <v>895222.79195489571</v>
      </c>
      <c r="J3255" s="5">
        <f>VLOOKUP(CONCATENATE($F3255," ",$G3255),AllocFactorMatrix,(J$4+1),FALSE)*$E3257</f>
        <v>58016.221664596676</v>
      </c>
      <c r="K3255" s="5">
        <f>VLOOKUP(CONCATENATE($F3255," ",$G3255),AllocFactorMatrix,(K$4+1),FALSE)*$E3257</f>
        <v>194650.71285960643</v>
      </c>
      <c r="L3255" s="5">
        <f>VLOOKUP(CONCATENATE($F3255," ",$G3255),AllocFactorMatrix,(L$4+1),FALSE)*$E3257</f>
        <v>6186.4415572295566</v>
      </c>
      <c r="M3255" s="5">
        <f>VLOOKUP(CONCATENATE($F3255," ",$G3255),AllocFactorMatrix,(M$4+1),FALSE)*$E3257</f>
        <v>570.3175907758075</v>
      </c>
      <c r="N3255" s="5">
        <f t="shared" si="1614"/>
        <v>201407.4720076118</v>
      </c>
      <c r="O3255" s="5">
        <f>VLOOKUP(CONCATENATE($F3255," ",$G3255),AllocFactorMatrix,(O$4+1),FALSE)*$E3257</f>
        <v>177465.77092587866</v>
      </c>
      <c r="P3255" s="5">
        <f>VLOOKUP(CONCATENATE($F3255," ",$G3255),AllocFactorMatrix,(P$4+1),FALSE)*$E3257</f>
        <v>32898.739192599052</v>
      </c>
      <c r="Q3255" s="5">
        <f>VLOOKUP(CONCATENATE($F3255," ",$G3255),AllocFactorMatrix,(Q$4+1),FALSE)*$E3257</f>
        <v>14948.345015394236</v>
      </c>
      <c r="R3255" s="5">
        <f>VLOOKUP(CONCATENATE($F3255," ",$G3255),AllocFactorMatrix,(R$4+1),FALSE)*$E3257</f>
        <v>692.6186836671294</v>
      </c>
      <c r="S3255" s="5">
        <f t="shared" si="1616"/>
        <v>226005.47381753908</v>
      </c>
      <c r="T3255" s="5">
        <f>VLOOKUP(CONCATENATE($F3255," ",$G3255),AllocFactorMatrix,(T$4+1),FALSE)*$E3257</f>
        <v>6800.824638842545</v>
      </c>
      <c r="U3255" s="5">
        <f>VLOOKUP(CONCATENATE($F3255," ",$G3255),AllocFactorMatrix,(U$4+1),FALSE)*$E3257</f>
        <v>119412.29248133265</v>
      </c>
      <c r="V3255" s="5">
        <f>VLOOKUP(CONCATENATE($F3255," ",$G3255),AllocFactorMatrix,(V$4+1),FALSE)*$E3257</f>
        <v>677973.41924899793</v>
      </c>
      <c r="W3255" s="5">
        <f>VLOOKUP(CONCATENATE($F3255," ",$G3255),AllocFactorMatrix,(W$4+1),FALSE)*$E3257</f>
        <v>128627.42537074746</v>
      </c>
      <c r="X3255" s="5">
        <f t="shared" si="1617"/>
        <v>932813.96173992055</v>
      </c>
      <c r="Y3255" s="5">
        <f>VLOOKUP(CONCATENATE($F3255," ",$G3255),AllocFactorMatrix,(Y$4+1),FALSE)*$E3257</f>
        <v>48080.826777888433</v>
      </c>
      <c r="Z3255" s="5">
        <f>VLOOKUP(CONCATENATE($F3255," ",$G3255),AllocFactorMatrix,(Z$4+1),FALSE)*$E3257</f>
        <v>782.6792116786537</v>
      </c>
      <c r="AA3255" s="5">
        <f t="shared" si="1615"/>
        <v>48863.505989567086</v>
      </c>
      <c r="AB3255" s="5">
        <f>VLOOKUP(CONCATENATE($F3255," ",$G3255),AllocFactorMatrix,(AB$4+1),FALSE)*$E3257</f>
        <v>873.01570161017855</v>
      </c>
      <c r="AC3255" s="5">
        <f>VLOOKUP(CONCATENATE($F3255," ",$G3255),AllocFactorMatrix,(AC$4+1),FALSE)*$E3257</f>
        <v>18877.795508355943</v>
      </c>
      <c r="AD3255" s="5">
        <f>VLOOKUP(CONCATENATE($F3255," ",$G3255),AllocFactorMatrix,(AD$4+1),FALSE)*$E3257</f>
        <v>3735.7616159025665</v>
      </c>
    </row>
    <row r="3256" spans="1:30" hidden="1" outlineLevel="1">
      <c r="D3256" s="7"/>
      <c r="E3256" s="51"/>
      <c r="F3256" s="52" t="str">
        <f>F3257</f>
        <v>PROD_ENERGY</v>
      </c>
      <c r="G3256" s="55" t="str">
        <f>$G$14</f>
        <v>CUSTOMER</v>
      </c>
      <c r="H3256" s="4">
        <f t="shared" si="1613"/>
        <v>0</v>
      </c>
      <c r="I3256" s="5">
        <f>VLOOKUP(CONCATENATE($F3256," ",$G3256),AllocFactorMatrix,(I$4+1),FALSE)*$E3257</f>
        <v>0</v>
      </c>
      <c r="J3256" s="5">
        <f>VLOOKUP(CONCATENATE($F3256," ",$G3256),AllocFactorMatrix,(J$4+1),FALSE)*$E3257</f>
        <v>0</v>
      </c>
      <c r="K3256" s="5">
        <f>VLOOKUP(CONCATENATE($F3256," ",$G3256),AllocFactorMatrix,(K$4+1),FALSE)*$E3257</f>
        <v>0</v>
      </c>
      <c r="L3256" s="5">
        <f>VLOOKUP(CONCATENATE($F3256," ",$G3256),AllocFactorMatrix,(L$4+1),FALSE)*$E3257</f>
        <v>0</v>
      </c>
      <c r="M3256" s="5">
        <f>VLOOKUP(CONCATENATE($F3256," ",$G3256),AllocFactorMatrix,(M$4+1),FALSE)*$E3257</f>
        <v>0</v>
      </c>
      <c r="N3256" s="5">
        <f t="shared" si="1614"/>
        <v>0</v>
      </c>
      <c r="O3256" s="5">
        <f>VLOOKUP(CONCATENATE($F3256," ",$G3256),AllocFactorMatrix,(O$4+1),FALSE)*$E3257</f>
        <v>0</v>
      </c>
      <c r="P3256" s="5">
        <f>VLOOKUP(CONCATENATE($F3256," ",$G3256),AllocFactorMatrix,(P$4+1),FALSE)*$E3257</f>
        <v>0</v>
      </c>
      <c r="Q3256" s="5">
        <f>VLOOKUP(CONCATENATE($F3256," ",$G3256),AllocFactorMatrix,(Q$4+1),FALSE)*$E3257</f>
        <v>0</v>
      </c>
      <c r="R3256" s="5">
        <f>VLOOKUP(CONCATENATE($F3256," ",$G3256),AllocFactorMatrix,(R$4+1),FALSE)*$E3257</f>
        <v>0</v>
      </c>
      <c r="S3256" s="5">
        <f t="shared" si="1616"/>
        <v>0</v>
      </c>
      <c r="T3256" s="5">
        <f>VLOOKUP(CONCATENATE($F3256," ",$G3256),AllocFactorMatrix,(T$4+1),FALSE)*$E3257</f>
        <v>0</v>
      </c>
      <c r="U3256" s="5">
        <f>VLOOKUP(CONCATENATE($F3256," ",$G3256),AllocFactorMatrix,(U$4+1),FALSE)*$E3257</f>
        <v>0</v>
      </c>
      <c r="V3256" s="5">
        <f>VLOOKUP(CONCATENATE($F3256," ",$G3256),AllocFactorMatrix,(V$4+1),FALSE)*$E3257</f>
        <v>0</v>
      </c>
      <c r="W3256" s="5">
        <f>VLOOKUP(CONCATENATE($F3256," ",$G3256),AllocFactorMatrix,(W$4+1),FALSE)*$E3257</f>
        <v>0</v>
      </c>
      <c r="X3256" s="5">
        <f t="shared" si="1617"/>
        <v>0</v>
      </c>
      <c r="Y3256" s="5">
        <f>VLOOKUP(CONCATENATE($F3256," ",$G3256),AllocFactorMatrix,(Y$4+1),FALSE)*$E3257</f>
        <v>0</v>
      </c>
      <c r="Z3256" s="5">
        <f>VLOOKUP(CONCATENATE($F3256," ",$G3256),AllocFactorMatrix,(Z$4+1),FALSE)*$E3257</f>
        <v>0</v>
      </c>
      <c r="AA3256" s="5">
        <f t="shared" si="1615"/>
        <v>0</v>
      </c>
      <c r="AB3256" s="5">
        <f>VLOOKUP(CONCATENATE($F3256," ",$G3256),AllocFactorMatrix,(AB$4+1),FALSE)*$E3257</f>
        <v>0</v>
      </c>
      <c r="AC3256" s="5">
        <f>VLOOKUP(CONCATENATE($F3256," ",$G3256),AllocFactorMatrix,(AC$4+1),FALSE)*$E3257</f>
        <v>0</v>
      </c>
      <c r="AD3256" s="5">
        <f>VLOOKUP(CONCATENATE($F3256," ",$G3256),AllocFactorMatrix,(AD$4+1),FALSE)*$E3257</f>
        <v>0</v>
      </c>
    </row>
    <row r="3257" spans="1:30" collapsed="1">
      <c r="D3257" s="55" t="str">
        <f>D1880</f>
        <v>Adj 7 - Fuel Under (Over) Revenue &amp; Expense</v>
      </c>
      <c r="E3257" s="57">
        <v>2385816</v>
      </c>
      <c r="F3257" s="61" t="s">
        <v>32</v>
      </c>
      <c r="G3257" s="55" t="str">
        <f>$G$15</f>
        <v>TOTAL</v>
      </c>
      <c r="H3257" s="4">
        <f t="shared" si="1613"/>
        <v>2385815.9999999995</v>
      </c>
      <c r="I3257" s="5">
        <f>VLOOKUP(CONCATENATE($F3257," ",$G3257),AllocFactorMatrix,(I$4+1),FALSE)*$E3257</f>
        <v>895222.79195489571</v>
      </c>
      <c r="J3257" s="5">
        <f>VLOOKUP(CONCATENATE($F3257," ",$G3257),AllocFactorMatrix,(J$4+1),FALSE)*$E3257</f>
        <v>58016.221664596676</v>
      </c>
      <c r="K3257" s="5">
        <f>VLOOKUP(CONCATENATE($F3257," ",$G3257),AllocFactorMatrix,(K$4+1),FALSE)*$E3257</f>
        <v>194650.71285960643</v>
      </c>
      <c r="L3257" s="5">
        <f>VLOOKUP(CONCATENATE($F3257," ",$G3257),AllocFactorMatrix,(L$4+1),FALSE)*$E3257</f>
        <v>6186.4415572295566</v>
      </c>
      <c r="M3257" s="5">
        <f>VLOOKUP(CONCATENATE($F3257," ",$G3257),AllocFactorMatrix,(M$4+1),FALSE)*$E3257</f>
        <v>570.3175907758075</v>
      </c>
      <c r="N3257" s="5">
        <f t="shared" si="1614"/>
        <v>201407.4720076118</v>
      </c>
      <c r="O3257" s="5">
        <f>VLOOKUP(CONCATENATE($F3257," ",$G3257),AllocFactorMatrix,(O$4+1),FALSE)*$E3257</f>
        <v>177465.77092587866</v>
      </c>
      <c r="P3257" s="5">
        <f>VLOOKUP(CONCATENATE($F3257," ",$G3257),AllocFactorMatrix,(P$4+1),FALSE)*$E3257</f>
        <v>32898.739192599052</v>
      </c>
      <c r="Q3257" s="5">
        <f>VLOOKUP(CONCATENATE($F3257," ",$G3257),AllocFactorMatrix,(Q$4+1),FALSE)*$E3257</f>
        <v>14948.345015394236</v>
      </c>
      <c r="R3257" s="5">
        <f>VLOOKUP(CONCATENATE($F3257," ",$G3257),AllocFactorMatrix,(R$4+1),FALSE)*$E3257</f>
        <v>692.6186836671294</v>
      </c>
      <c r="S3257" s="5">
        <f t="shared" si="1616"/>
        <v>226005.47381753908</v>
      </c>
      <c r="T3257" s="5">
        <f>VLOOKUP(CONCATENATE($F3257," ",$G3257),AllocFactorMatrix,(T$4+1),FALSE)*$E3257</f>
        <v>6800.824638842545</v>
      </c>
      <c r="U3257" s="5">
        <f>VLOOKUP(CONCATENATE($F3257," ",$G3257),AllocFactorMatrix,(U$4+1),FALSE)*$E3257</f>
        <v>119412.29248133265</v>
      </c>
      <c r="V3257" s="5">
        <f>VLOOKUP(CONCATENATE($F3257," ",$G3257),AllocFactorMatrix,(V$4+1),FALSE)*$E3257</f>
        <v>677973.41924899793</v>
      </c>
      <c r="W3257" s="5">
        <f>VLOOKUP(CONCATENATE($F3257," ",$G3257),AllocFactorMatrix,(W$4+1),FALSE)*$E3257</f>
        <v>128627.42537074746</v>
      </c>
      <c r="X3257" s="5">
        <f t="shared" si="1617"/>
        <v>932813.96173992055</v>
      </c>
      <c r="Y3257" s="5">
        <f>VLOOKUP(CONCATENATE($F3257," ",$G3257),AllocFactorMatrix,(Y$4+1),FALSE)*$E3257</f>
        <v>48080.826777888433</v>
      </c>
      <c r="Z3257" s="5">
        <f>VLOOKUP(CONCATENATE($F3257," ",$G3257),AllocFactorMatrix,(Z$4+1),FALSE)*$E3257</f>
        <v>782.6792116786537</v>
      </c>
      <c r="AA3257" s="5">
        <f t="shared" si="1615"/>
        <v>48863.505989567086</v>
      </c>
      <c r="AB3257" s="5">
        <f>VLOOKUP(CONCATENATE($F3257," ",$G3257),AllocFactorMatrix,(AB$4+1),FALSE)*$E3257</f>
        <v>873.01570161017855</v>
      </c>
      <c r="AC3257" s="5">
        <f>VLOOKUP(CONCATENATE($F3257," ",$G3257),AllocFactorMatrix,(AC$4+1),FALSE)*$E3257</f>
        <v>18877.795508355943</v>
      </c>
      <c r="AD3257" s="5">
        <f>VLOOKUP(CONCATENATE($F3257," ",$G3257),AllocFactorMatrix,(AD$4+1),FALSE)*$E3257</f>
        <v>3735.7616159025665</v>
      </c>
    </row>
    <row r="3258" spans="1:30" s="45" customFormat="1" hidden="1" outlineLevel="1">
      <c r="A3258" s="56"/>
      <c r="B3258" s="111"/>
      <c r="C3258" s="55"/>
      <c r="D3258" s="48"/>
      <c r="E3258" s="51"/>
      <c r="F3258" s="52" t="str">
        <f>F3265</f>
        <v>PROD_ENERGY</v>
      </c>
      <c r="G3258" s="55" t="str">
        <f>$G$8</f>
        <v>PRODUCTION</v>
      </c>
      <c r="H3258" s="46">
        <f t="shared" ref="H3258:H3265" si="1618">SUBTOTAL(9,I3258:AD3258)</f>
        <v>0</v>
      </c>
      <c r="I3258" s="47">
        <f>VLOOKUP(CONCATENATE($F3258," ",$G3258),AllocFactorMatrix,(I$4+1),FALSE)*$E3265</f>
        <v>0</v>
      </c>
      <c r="J3258" s="47">
        <f>VLOOKUP(CONCATENATE($F3258," ",$G3258),AllocFactorMatrix,(J$4+1),FALSE)*$E3265</f>
        <v>0</v>
      </c>
      <c r="K3258" s="47">
        <f>VLOOKUP(CONCATENATE($F3258," ",$G3258),AllocFactorMatrix,(K$4+1),FALSE)*$E3265</f>
        <v>0</v>
      </c>
      <c r="L3258" s="47">
        <f>VLOOKUP(CONCATENATE($F3258," ",$G3258),AllocFactorMatrix,(L$4+1),FALSE)*$E3265</f>
        <v>0</v>
      </c>
      <c r="M3258" s="47">
        <f>VLOOKUP(CONCATENATE($F3258," ",$G3258),AllocFactorMatrix,(M$4+1),FALSE)*$E3265</f>
        <v>0</v>
      </c>
      <c r="N3258" s="47">
        <f t="shared" ref="N3258:N3265" si="1619">SUBTOTAL(9,K3258:M3258)</f>
        <v>0</v>
      </c>
      <c r="O3258" s="47">
        <f>VLOOKUP(CONCATENATE($F3258," ",$G3258),AllocFactorMatrix,(O$4+1),FALSE)*$E3265</f>
        <v>0</v>
      </c>
      <c r="P3258" s="47">
        <f>VLOOKUP(CONCATENATE($F3258," ",$G3258),AllocFactorMatrix,(P$4+1),FALSE)*$E3265</f>
        <v>0</v>
      </c>
      <c r="Q3258" s="47">
        <f>VLOOKUP(CONCATENATE($F3258," ",$G3258),AllocFactorMatrix,(Q$4+1),FALSE)*$E3265</f>
        <v>0</v>
      </c>
      <c r="R3258" s="47">
        <f>VLOOKUP(CONCATENATE($F3258," ",$G3258),AllocFactorMatrix,(R$4+1),FALSE)*$E3265</f>
        <v>0</v>
      </c>
      <c r="S3258" s="47">
        <f t="shared" ref="S3258:S3265" si="1620">SUBTOTAL(9,O3258:R3258)</f>
        <v>0</v>
      </c>
      <c r="T3258" s="47">
        <f>VLOOKUP(CONCATENATE($F3258," ",$G3258),AllocFactorMatrix,(T$4+1),FALSE)*$E3265</f>
        <v>0</v>
      </c>
      <c r="U3258" s="47">
        <f>VLOOKUP(CONCATENATE($F3258," ",$G3258),AllocFactorMatrix,(U$4+1),FALSE)*$E3265</f>
        <v>0</v>
      </c>
      <c r="V3258" s="47">
        <f>VLOOKUP(CONCATENATE($F3258," ",$G3258),AllocFactorMatrix,(V$4+1),FALSE)*$E3265</f>
        <v>0</v>
      </c>
      <c r="W3258" s="47">
        <f>VLOOKUP(CONCATENATE($F3258," ",$G3258),AllocFactorMatrix,(W$4+1),FALSE)*$E3265</f>
        <v>0</v>
      </c>
      <c r="X3258" s="47">
        <f>SUBTOTAL(9,T3258:W3258)</f>
        <v>0</v>
      </c>
      <c r="Y3258" s="47">
        <f>VLOOKUP(CONCATENATE($F3258," ",$G3258),AllocFactorMatrix,(Y$4+1),FALSE)*$E3265</f>
        <v>0</v>
      </c>
      <c r="Z3258" s="47">
        <f>VLOOKUP(CONCATENATE($F3258," ",$G3258),AllocFactorMatrix,(Z$4+1),FALSE)*$E3265</f>
        <v>0</v>
      </c>
      <c r="AA3258" s="47">
        <f t="shared" ref="AA3258:AA3265" si="1621">SUBTOTAL(9,Y3258:Z3258)</f>
        <v>0</v>
      </c>
      <c r="AB3258" s="47">
        <f>VLOOKUP(CONCATENATE($F3258," ",$G3258),AllocFactorMatrix,(AB$4+1),FALSE)*$E3265</f>
        <v>0</v>
      </c>
      <c r="AC3258" s="47">
        <f>VLOOKUP(CONCATENATE($F3258," ",$G3258),AllocFactorMatrix,(AC$4+1),FALSE)*$E3265</f>
        <v>0</v>
      </c>
      <c r="AD3258" s="47">
        <f>VLOOKUP(CONCATENATE($F3258," ",$G3258),AllocFactorMatrix,(AD$4+1),FALSE)*$E3265</f>
        <v>0</v>
      </c>
    </row>
    <row r="3259" spans="1:30" s="45" customFormat="1" hidden="1" outlineLevel="1">
      <c r="A3259" s="56"/>
      <c r="B3259" s="111"/>
      <c r="C3259" s="55"/>
      <c r="D3259" s="48"/>
      <c r="E3259" s="51"/>
      <c r="F3259" s="52" t="str">
        <f>F3265</f>
        <v>PROD_ENERGY</v>
      </c>
      <c r="G3259" s="55" t="str">
        <f>$G$9</f>
        <v>BULKTRAN</v>
      </c>
      <c r="H3259" s="46">
        <f t="shared" si="1618"/>
        <v>0</v>
      </c>
      <c r="I3259" s="47">
        <f>VLOOKUP(CONCATENATE($F3259," ",$G3259),AllocFactorMatrix,(I$4+1),FALSE)*$E3265</f>
        <v>0</v>
      </c>
      <c r="J3259" s="47">
        <f>VLOOKUP(CONCATENATE($F3259," ",$G3259),AllocFactorMatrix,(J$4+1),FALSE)*$E3265</f>
        <v>0</v>
      </c>
      <c r="K3259" s="47">
        <f>VLOOKUP(CONCATENATE($F3259," ",$G3259),AllocFactorMatrix,(K$4+1),FALSE)*$E3265</f>
        <v>0</v>
      </c>
      <c r="L3259" s="47">
        <f>VLOOKUP(CONCATENATE($F3259," ",$G3259),AllocFactorMatrix,(L$4+1),FALSE)*$E3265</f>
        <v>0</v>
      </c>
      <c r="M3259" s="47">
        <f>VLOOKUP(CONCATENATE($F3259," ",$G3259),AllocFactorMatrix,(M$4+1),FALSE)*$E3265</f>
        <v>0</v>
      </c>
      <c r="N3259" s="47">
        <f t="shared" si="1619"/>
        <v>0</v>
      </c>
      <c r="O3259" s="47">
        <f>VLOOKUP(CONCATENATE($F3259," ",$G3259),AllocFactorMatrix,(O$4+1),FALSE)*$E3265</f>
        <v>0</v>
      </c>
      <c r="P3259" s="47">
        <f>VLOOKUP(CONCATENATE($F3259," ",$G3259),AllocFactorMatrix,(P$4+1),FALSE)*$E3265</f>
        <v>0</v>
      </c>
      <c r="Q3259" s="47">
        <f>VLOOKUP(CONCATENATE($F3259," ",$G3259),AllocFactorMatrix,(Q$4+1),FALSE)*$E3265</f>
        <v>0</v>
      </c>
      <c r="R3259" s="47">
        <f>VLOOKUP(CONCATENATE($F3259," ",$G3259),AllocFactorMatrix,(R$4+1),FALSE)*$E3265</f>
        <v>0</v>
      </c>
      <c r="S3259" s="47">
        <f t="shared" si="1620"/>
        <v>0</v>
      </c>
      <c r="T3259" s="47">
        <f>VLOOKUP(CONCATENATE($F3259," ",$G3259),AllocFactorMatrix,(T$4+1),FALSE)*$E3265</f>
        <v>0</v>
      </c>
      <c r="U3259" s="47">
        <f>VLOOKUP(CONCATENATE($F3259," ",$G3259),AllocFactorMatrix,(U$4+1),FALSE)*$E3265</f>
        <v>0</v>
      </c>
      <c r="V3259" s="47">
        <f>VLOOKUP(CONCATENATE($F3259," ",$G3259),AllocFactorMatrix,(V$4+1),FALSE)*$E3265</f>
        <v>0</v>
      </c>
      <c r="W3259" s="47">
        <f>VLOOKUP(CONCATENATE($F3259," ",$G3259),AllocFactorMatrix,(W$4+1),FALSE)*$E3265</f>
        <v>0</v>
      </c>
      <c r="X3259" s="47">
        <f t="shared" ref="X3259:X3265" si="1622">SUBTOTAL(9,T3259:W3259)</f>
        <v>0</v>
      </c>
      <c r="Y3259" s="47">
        <f>VLOOKUP(CONCATENATE($F3259," ",$G3259),AllocFactorMatrix,(Y$4+1),FALSE)*$E3265</f>
        <v>0</v>
      </c>
      <c r="Z3259" s="47">
        <f>VLOOKUP(CONCATENATE($F3259," ",$G3259),AllocFactorMatrix,(Z$4+1),FALSE)*$E3265</f>
        <v>0</v>
      </c>
      <c r="AA3259" s="47">
        <f t="shared" si="1621"/>
        <v>0</v>
      </c>
      <c r="AB3259" s="47">
        <f>VLOOKUP(CONCATENATE($F3259," ",$G3259),AllocFactorMatrix,(AB$4+1),FALSE)*$E3265</f>
        <v>0</v>
      </c>
      <c r="AC3259" s="47">
        <f>VLOOKUP(CONCATENATE($F3259," ",$G3259),AllocFactorMatrix,(AC$4+1),FALSE)*$E3265</f>
        <v>0</v>
      </c>
      <c r="AD3259" s="47">
        <f>VLOOKUP(CONCATENATE($F3259," ",$G3259),AllocFactorMatrix,(AD$4+1),FALSE)*$E3265</f>
        <v>0</v>
      </c>
    </row>
    <row r="3260" spans="1:30" s="45" customFormat="1" hidden="1" outlineLevel="1">
      <c r="A3260" s="56"/>
      <c r="B3260" s="111"/>
      <c r="C3260" s="55"/>
      <c r="D3260" s="48"/>
      <c r="E3260" s="51"/>
      <c r="F3260" s="52" t="str">
        <f>F3265</f>
        <v>PROD_ENERGY</v>
      </c>
      <c r="G3260" s="55" t="str">
        <f>$G$10</f>
        <v>SUBTRAN</v>
      </c>
      <c r="H3260" s="46">
        <f t="shared" si="1618"/>
        <v>0</v>
      </c>
      <c r="I3260" s="47">
        <f>VLOOKUP(CONCATENATE($F3260," ",$G3260),AllocFactorMatrix,(I$4+1),FALSE)*$E3265</f>
        <v>0</v>
      </c>
      <c r="J3260" s="47">
        <f>VLOOKUP(CONCATENATE($F3260," ",$G3260),AllocFactorMatrix,(J$4+1),FALSE)*$E3265</f>
        <v>0</v>
      </c>
      <c r="K3260" s="47">
        <f>VLOOKUP(CONCATENATE($F3260," ",$G3260),AllocFactorMatrix,(K$4+1),FALSE)*$E3265</f>
        <v>0</v>
      </c>
      <c r="L3260" s="47">
        <f>VLOOKUP(CONCATENATE($F3260," ",$G3260),AllocFactorMatrix,(L$4+1),FALSE)*$E3265</f>
        <v>0</v>
      </c>
      <c r="M3260" s="47">
        <f>VLOOKUP(CONCATENATE($F3260," ",$G3260),AllocFactorMatrix,(M$4+1),FALSE)*$E3265</f>
        <v>0</v>
      </c>
      <c r="N3260" s="47">
        <f t="shared" si="1619"/>
        <v>0</v>
      </c>
      <c r="O3260" s="47">
        <f>VLOOKUP(CONCATENATE($F3260," ",$G3260),AllocFactorMatrix,(O$4+1),FALSE)*$E3265</f>
        <v>0</v>
      </c>
      <c r="P3260" s="47">
        <f>VLOOKUP(CONCATENATE($F3260," ",$G3260),AllocFactorMatrix,(P$4+1),FALSE)*$E3265</f>
        <v>0</v>
      </c>
      <c r="Q3260" s="47">
        <f>VLOOKUP(CONCATENATE($F3260," ",$G3260),AllocFactorMatrix,(Q$4+1),FALSE)*$E3265</f>
        <v>0</v>
      </c>
      <c r="R3260" s="47">
        <f>VLOOKUP(CONCATENATE($F3260," ",$G3260),AllocFactorMatrix,(R$4+1),FALSE)*$E3265</f>
        <v>0</v>
      </c>
      <c r="S3260" s="47">
        <f t="shared" si="1620"/>
        <v>0</v>
      </c>
      <c r="T3260" s="47">
        <f>VLOOKUP(CONCATENATE($F3260," ",$G3260),AllocFactorMatrix,(T$4+1),FALSE)*$E3265</f>
        <v>0</v>
      </c>
      <c r="U3260" s="47">
        <f>VLOOKUP(CONCATENATE($F3260," ",$G3260),AllocFactorMatrix,(U$4+1),FALSE)*$E3265</f>
        <v>0</v>
      </c>
      <c r="V3260" s="47">
        <f>VLOOKUP(CONCATENATE($F3260," ",$G3260),AllocFactorMatrix,(V$4+1),FALSE)*$E3265</f>
        <v>0</v>
      </c>
      <c r="W3260" s="47">
        <f>VLOOKUP(CONCATENATE($F3260," ",$G3260),AllocFactorMatrix,(W$4+1),FALSE)*$E3265</f>
        <v>0</v>
      </c>
      <c r="X3260" s="47">
        <f t="shared" si="1622"/>
        <v>0</v>
      </c>
      <c r="Y3260" s="47">
        <f>VLOOKUP(CONCATENATE($F3260," ",$G3260),AllocFactorMatrix,(Y$4+1),FALSE)*$E3265</f>
        <v>0</v>
      </c>
      <c r="Z3260" s="47">
        <f>VLOOKUP(CONCATENATE($F3260," ",$G3260),AllocFactorMatrix,(Z$4+1),FALSE)*$E3265</f>
        <v>0</v>
      </c>
      <c r="AA3260" s="47">
        <f t="shared" si="1621"/>
        <v>0</v>
      </c>
      <c r="AB3260" s="47">
        <f>VLOOKUP(CONCATENATE($F3260," ",$G3260),AllocFactorMatrix,(AB$4+1),FALSE)*$E3265</f>
        <v>0</v>
      </c>
      <c r="AC3260" s="47">
        <f>VLOOKUP(CONCATENATE($F3260," ",$G3260),AllocFactorMatrix,(AC$4+1),FALSE)*$E3265</f>
        <v>0</v>
      </c>
      <c r="AD3260" s="47">
        <f>VLOOKUP(CONCATENATE($F3260," ",$G3260),AllocFactorMatrix,(AD$4+1),FALSE)*$E3265</f>
        <v>0</v>
      </c>
    </row>
    <row r="3261" spans="1:30" s="45" customFormat="1" hidden="1" outlineLevel="1">
      <c r="A3261" s="56"/>
      <c r="B3261" s="111"/>
      <c r="C3261" s="55"/>
      <c r="D3261" s="48"/>
      <c r="E3261" s="51"/>
      <c r="F3261" s="52" t="str">
        <f>F3265</f>
        <v>PROD_ENERGY</v>
      </c>
      <c r="G3261" s="55" t="str">
        <f>$G$11</f>
        <v>DISTPRI</v>
      </c>
      <c r="H3261" s="46">
        <f t="shared" si="1618"/>
        <v>0</v>
      </c>
      <c r="I3261" s="47">
        <f>VLOOKUP(CONCATENATE($F3261," ",$G3261),AllocFactorMatrix,(I$4+1),FALSE)*$E3265</f>
        <v>0</v>
      </c>
      <c r="J3261" s="47">
        <f>VLOOKUP(CONCATENATE($F3261," ",$G3261),AllocFactorMatrix,(J$4+1),FALSE)*$E3265</f>
        <v>0</v>
      </c>
      <c r="K3261" s="47">
        <f>VLOOKUP(CONCATENATE($F3261," ",$G3261),AllocFactorMatrix,(K$4+1),FALSE)*$E3265</f>
        <v>0</v>
      </c>
      <c r="L3261" s="47">
        <f>VLOOKUP(CONCATENATE($F3261," ",$G3261),AllocFactorMatrix,(L$4+1),FALSE)*$E3265</f>
        <v>0</v>
      </c>
      <c r="M3261" s="47">
        <f>VLOOKUP(CONCATENATE($F3261," ",$G3261),AllocFactorMatrix,(M$4+1),FALSE)*$E3265</f>
        <v>0</v>
      </c>
      <c r="N3261" s="47">
        <f t="shared" si="1619"/>
        <v>0</v>
      </c>
      <c r="O3261" s="47">
        <f>VLOOKUP(CONCATENATE($F3261," ",$G3261),AllocFactorMatrix,(O$4+1),FALSE)*$E3265</f>
        <v>0</v>
      </c>
      <c r="P3261" s="47">
        <f>VLOOKUP(CONCATENATE($F3261," ",$G3261),AllocFactorMatrix,(P$4+1),FALSE)*$E3265</f>
        <v>0</v>
      </c>
      <c r="Q3261" s="47">
        <f>VLOOKUP(CONCATENATE($F3261," ",$G3261),AllocFactorMatrix,(Q$4+1),FALSE)*$E3265</f>
        <v>0</v>
      </c>
      <c r="R3261" s="47">
        <f>VLOOKUP(CONCATENATE($F3261," ",$G3261),AllocFactorMatrix,(R$4+1),FALSE)*$E3265</f>
        <v>0</v>
      </c>
      <c r="S3261" s="47">
        <f t="shared" si="1620"/>
        <v>0</v>
      </c>
      <c r="T3261" s="47">
        <f>VLOOKUP(CONCATENATE($F3261," ",$G3261),AllocFactorMatrix,(T$4+1),FALSE)*$E3265</f>
        <v>0</v>
      </c>
      <c r="U3261" s="47">
        <f>VLOOKUP(CONCATENATE($F3261," ",$G3261),AllocFactorMatrix,(U$4+1),FALSE)*$E3265</f>
        <v>0</v>
      </c>
      <c r="V3261" s="47">
        <f>VLOOKUP(CONCATENATE($F3261," ",$G3261),AllocFactorMatrix,(V$4+1),FALSE)*$E3265</f>
        <v>0</v>
      </c>
      <c r="W3261" s="47">
        <f>VLOOKUP(CONCATENATE($F3261," ",$G3261),AllocFactorMatrix,(W$4+1),FALSE)*$E3265</f>
        <v>0</v>
      </c>
      <c r="X3261" s="47">
        <f t="shared" si="1622"/>
        <v>0</v>
      </c>
      <c r="Y3261" s="47">
        <f>VLOOKUP(CONCATENATE($F3261," ",$G3261),AllocFactorMatrix,(Y$4+1),FALSE)*$E3265</f>
        <v>0</v>
      </c>
      <c r="Z3261" s="47">
        <f>VLOOKUP(CONCATENATE($F3261," ",$G3261),AllocFactorMatrix,(Z$4+1),FALSE)*$E3265</f>
        <v>0</v>
      </c>
      <c r="AA3261" s="47">
        <f t="shared" si="1621"/>
        <v>0</v>
      </c>
      <c r="AB3261" s="47">
        <f>VLOOKUP(CONCATENATE($F3261," ",$G3261),AllocFactorMatrix,(AB$4+1),FALSE)*$E3265</f>
        <v>0</v>
      </c>
      <c r="AC3261" s="47">
        <f>VLOOKUP(CONCATENATE($F3261," ",$G3261),AllocFactorMatrix,(AC$4+1),FALSE)*$E3265</f>
        <v>0</v>
      </c>
      <c r="AD3261" s="47">
        <f>VLOOKUP(CONCATENATE($F3261," ",$G3261),AllocFactorMatrix,(AD$4+1),FALSE)*$E3265</f>
        <v>0</v>
      </c>
    </row>
    <row r="3262" spans="1:30" s="45" customFormat="1" hidden="1" outlineLevel="1">
      <c r="A3262" s="56"/>
      <c r="B3262" s="111"/>
      <c r="C3262" s="55"/>
      <c r="D3262" s="48"/>
      <c r="E3262" s="51"/>
      <c r="F3262" s="52" t="str">
        <f>F3265</f>
        <v>PROD_ENERGY</v>
      </c>
      <c r="G3262" s="55" t="str">
        <f>$G$12</f>
        <v>DISTSEC</v>
      </c>
      <c r="H3262" s="46">
        <f t="shared" si="1618"/>
        <v>0</v>
      </c>
      <c r="I3262" s="47">
        <f>VLOOKUP(CONCATENATE($F3262," ",$G3262),AllocFactorMatrix,(I$4+1),FALSE)*$E3265</f>
        <v>0</v>
      </c>
      <c r="J3262" s="47">
        <f>VLOOKUP(CONCATENATE($F3262," ",$G3262),AllocFactorMatrix,(J$4+1),FALSE)*$E3265</f>
        <v>0</v>
      </c>
      <c r="K3262" s="47">
        <f>VLOOKUP(CONCATENATE($F3262," ",$G3262),AllocFactorMatrix,(K$4+1),FALSE)*$E3265</f>
        <v>0</v>
      </c>
      <c r="L3262" s="47">
        <f>VLOOKUP(CONCATENATE($F3262," ",$G3262),AllocFactorMatrix,(L$4+1),FALSE)*$E3265</f>
        <v>0</v>
      </c>
      <c r="M3262" s="47">
        <f>VLOOKUP(CONCATENATE($F3262," ",$G3262),AllocFactorMatrix,(M$4+1),FALSE)*$E3265</f>
        <v>0</v>
      </c>
      <c r="N3262" s="47">
        <f t="shared" si="1619"/>
        <v>0</v>
      </c>
      <c r="O3262" s="47">
        <f>VLOOKUP(CONCATENATE($F3262," ",$G3262),AllocFactorMatrix,(O$4+1),FALSE)*$E3265</f>
        <v>0</v>
      </c>
      <c r="P3262" s="47">
        <f>VLOOKUP(CONCATENATE($F3262," ",$G3262),AllocFactorMatrix,(P$4+1),FALSE)*$E3265</f>
        <v>0</v>
      </c>
      <c r="Q3262" s="47">
        <f>VLOOKUP(CONCATENATE($F3262," ",$G3262),AllocFactorMatrix,(Q$4+1),FALSE)*$E3265</f>
        <v>0</v>
      </c>
      <c r="R3262" s="47">
        <f>VLOOKUP(CONCATENATE($F3262," ",$G3262),AllocFactorMatrix,(R$4+1),FALSE)*$E3265</f>
        <v>0</v>
      </c>
      <c r="S3262" s="47">
        <f t="shared" si="1620"/>
        <v>0</v>
      </c>
      <c r="T3262" s="47">
        <f>VLOOKUP(CONCATENATE($F3262," ",$G3262),AllocFactorMatrix,(T$4+1),FALSE)*$E3265</f>
        <v>0</v>
      </c>
      <c r="U3262" s="47">
        <f>VLOOKUP(CONCATENATE($F3262," ",$G3262),AllocFactorMatrix,(U$4+1),FALSE)*$E3265</f>
        <v>0</v>
      </c>
      <c r="V3262" s="47">
        <f>VLOOKUP(CONCATENATE($F3262," ",$G3262),AllocFactorMatrix,(V$4+1),FALSE)*$E3265</f>
        <v>0</v>
      </c>
      <c r="W3262" s="47">
        <f>VLOOKUP(CONCATENATE($F3262," ",$G3262),AllocFactorMatrix,(W$4+1),FALSE)*$E3265</f>
        <v>0</v>
      </c>
      <c r="X3262" s="47">
        <f t="shared" si="1622"/>
        <v>0</v>
      </c>
      <c r="Y3262" s="47">
        <f>VLOOKUP(CONCATENATE($F3262," ",$G3262),AllocFactorMatrix,(Y$4+1),FALSE)*$E3265</f>
        <v>0</v>
      </c>
      <c r="Z3262" s="47">
        <f>VLOOKUP(CONCATENATE($F3262," ",$G3262),AllocFactorMatrix,(Z$4+1),FALSE)*$E3265</f>
        <v>0</v>
      </c>
      <c r="AA3262" s="47">
        <f t="shared" si="1621"/>
        <v>0</v>
      </c>
      <c r="AB3262" s="47">
        <f>VLOOKUP(CONCATENATE($F3262," ",$G3262),AllocFactorMatrix,(AB$4+1),FALSE)*$E3265</f>
        <v>0</v>
      </c>
      <c r="AC3262" s="47">
        <f>VLOOKUP(CONCATENATE($F3262," ",$G3262),AllocFactorMatrix,(AC$4+1),FALSE)*$E3265</f>
        <v>0</v>
      </c>
      <c r="AD3262" s="47">
        <f>VLOOKUP(CONCATENATE($F3262," ",$G3262),AllocFactorMatrix,(AD$4+1),FALSE)*$E3265</f>
        <v>0</v>
      </c>
    </row>
    <row r="3263" spans="1:30" s="45" customFormat="1" hidden="1" outlineLevel="1">
      <c r="A3263" s="56"/>
      <c r="B3263" s="111"/>
      <c r="C3263" s="55"/>
      <c r="D3263" s="48"/>
      <c r="E3263" s="51"/>
      <c r="F3263" s="52" t="str">
        <f>F3265</f>
        <v>PROD_ENERGY</v>
      </c>
      <c r="G3263" s="55" t="str">
        <f>$G$13</f>
        <v>ENERGY</v>
      </c>
      <c r="H3263" s="46">
        <f t="shared" si="1618"/>
        <v>372541.99999999994</v>
      </c>
      <c r="I3263" s="47">
        <f>VLOOKUP(CONCATENATE($F3263," ",$G3263),AllocFactorMatrix,(I$4+1),FALSE)*$E3265</f>
        <v>139787.85009424901</v>
      </c>
      <c r="J3263" s="47">
        <f>VLOOKUP(CONCATENATE($F3263," ",$G3263),AllocFactorMatrix,(J$4+1),FALSE)*$E3265</f>
        <v>9059.1559665004243</v>
      </c>
      <c r="K3263" s="47">
        <f>VLOOKUP(CONCATENATE($F3263," ",$G3263),AllocFactorMatrix,(K$4+1),FALSE)*$E3265</f>
        <v>30394.450313915026</v>
      </c>
      <c r="L3263" s="47">
        <f>VLOOKUP(CONCATENATE($F3263," ",$G3263),AllocFactorMatrix,(L$4+1),FALSE)*$E3265</f>
        <v>966.00463347274626</v>
      </c>
      <c r="M3263" s="47">
        <f>VLOOKUP(CONCATENATE($F3263," ",$G3263),AllocFactorMatrix,(M$4+1),FALSE)*$E3265</f>
        <v>89.054334409192023</v>
      </c>
      <c r="N3263" s="47">
        <f t="shared" si="1619"/>
        <v>31449.509281796963</v>
      </c>
      <c r="O3263" s="47">
        <f>VLOOKUP(CONCATENATE($F3263," ",$G3263),AllocFactorMatrix,(O$4+1),FALSE)*$E3265</f>
        <v>27711.04445282817</v>
      </c>
      <c r="P3263" s="47">
        <f>VLOOKUP(CONCATENATE($F3263," ",$G3263),AllocFactorMatrix,(P$4+1),FALSE)*$E3265</f>
        <v>5137.0944348974253</v>
      </c>
      <c r="Q3263" s="47">
        <f>VLOOKUP(CONCATENATE($F3263," ",$G3263),AllocFactorMatrix,(Q$4+1),FALSE)*$E3265</f>
        <v>2334.1642225238656</v>
      </c>
      <c r="R3263" s="47">
        <f>VLOOKUP(CONCATENATE($F3263," ",$G3263),AllocFactorMatrix,(R$4+1),FALSE)*$E3265</f>
        <v>108.1514876464571</v>
      </c>
      <c r="S3263" s="47">
        <f t="shared" si="1620"/>
        <v>35290.454597895921</v>
      </c>
      <c r="T3263" s="47">
        <f>VLOOKUP(CONCATENATE($F3263," ",$G3263),AllocFactorMatrix,(T$4+1),FALSE)*$E3265</f>
        <v>1061.9397357565208</v>
      </c>
      <c r="U3263" s="47">
        <f>VLOOKUP(CONCATENATE($F3263," ",$G3263),AllocFactorMatrix,(U$4+1),FALSE)*$E3265</f>
        <v>18646.070889616229</v>
      </c>
      <c r="V3263" s="47">
        <f>VLOOKUP(CONCATENATE($F3263," ",$G3263),AllocFactorMatrix,(V$4+1),FALSE)*$E3265</f>
        <v>105864.64905670017</v>
      </c>
      <c r="W3263" s="47">
        <f>VLOOKUP(CONCATENATE($F3263," ",$G3263),AllocFactorMatrix,(W$4+1),FALSE)*$E3265</f>
        <v>20085.001652461466</v>
      </c>
      <c r="X3263" s="47">
        <f t="shared" si="1622"/>
        <v>145657.66133453441</v>
      </c>
      <c r="Y3263" s="47">
        <f>VLOOKUP(CONCATENATE($F3263," ",$G3263),AllocFactorMatrix,(Y$4+1),FALSE)*$E3265</f>
        <v>7507.7572492967247</v>
      </c>
      <c r="Z3263" s="47">
        <f>VLOOKUP(CONCATENATE($F3263," ",$G3263),AllocFactorMatrix,(Z$4+1),FALSE)*$E3265</f>
        <v>122.2143194937032</v>
      </c>
      <c r="AA3263" s="47">
        <f t="shared" si="1621"/>
        <v>7629.9715687904281</v>
      </c>
      <c r="AB3263" s="47">
        <f>VLOOKUP(CONCATENATE($F3263," ",$G3263),AllocFactorMatrix,(AB$4+1),FALSE)*$E3265</f>
        <v>136.32024242827575</v>
      </c>
      <c r="AC3263" s="47">
        <f>VLOOKUP(CONCATENATE($F3263," ",$G3263),AllocFactorMatrix,(AC$4+1),FALSE)*$E3265</f>
        <v>2947.74269862971</v>
      </c>
      <c r="AD3263" s="47">
        <f>VLOOKUP(CONCATENATE($F3263," ",$G3263),AllocFactorMatrix,(AD$4+1),FALSE)*$E3265</f>
        <v>583.33421517483919</v>
      </c>
    </row>
    <row r="3264" spans="1:30" s="45" customFormat="1" hidden="1" outlineLevel="1">
      <c r="A3264" s="56"/>
      <c r="B3264" s="111"/>
      <c r="C3264" s="55"/>
      <c r="D3264" s="48"/>
      <c r="E3264" s="51"/>
      <c r="F3264" s="52" t="str">
        <f>F3265</f>
        <v>PROD_ENERGY</v>
      </c>
      <c r="G3264" s="55" t="str">
        <f>$G$14</f>
        <v>CUSTOMER</v>
      </c>
      <c r="H3264" s="46">
        <f t="shared" si="1618"/>
        <v>0</v>
      </c>
      <c r="I3264" s="47">
        <f>VLOOKUP(CONCATENATE($F3264," ",$G3264),AllocFactorMatrix,(I$4+1),FALSE)*$E3265</f>
        <v>0</v>
      </c>
      <c r="J3264" s="47">
        <f>VLOOKUP(CONCATENATE($F3264," ",$G3264),AllocFactorMatrix,(J$4+1),FALSE)*$E3265</f>
        <v>0</v>
      </c>
      <c r="K3264" s="47">
        <f>VLOOKUP(CONCATENATE($F3264," ",$G3264),AllocFactorMatrix,(K$4+1),FALSE)*$E3265</f>
        <v>0</v>
      </c>
      <c r="L3264" s="47">
        <f>VLOOKUP(CONCATENATE($F3264," ",$G3264),AllocFactorMatrix,(L$4+1),FALSE)*$E3265</f>
        <v>0</v>
      </c>
      <c r="M3264" s="47">
        <f>VLOOKUP(CONCATENATE($F3264," ",$G3264),AllocFactorMatrix,(M$4+1),FALSE)*$E3265</f>
        <v>0</v>
      </c>
      <c r="N3264" s="47">
        <f t="shared" si="1619"/>
        <v>0</v>
      </c>
      <c r="O3264" s="47">
        <f>VLOOKUP(CONCATENATE($F3264," ",$G3264),AllocFactorMatrix,(O$4+1),FALSE)*$E3265</f>
        <v>0</v>
      </c>
      <c r="P3264" s="47">
        <f>VLOOKUP(CONCATENATE($F3264," ",$G3264),AllocFactorMatrix,(P$4+1),FALSE)*$E3265</f>
        <v>0</v>
      </c>
      <c r="Q3264" s="47">
        <f>VLOOKUP(CONCATENATE($F3264," ",$G3264),AllocFactorMatrix,(Q$4+1),FALSE)*$E3265</f>
        <v>0</v>
      </c>
      <c r="R3264" s="47">
        <f>VLOOKUP(CONCATENATE($F3264," ",$G3264),AllocFactorMatrix,(R$4+1),FALSE)*$E3265</f>
        <v>0</v>
      </c>
      <c r="S3264" s="47">
        <f t="shared" si="1620"/>
        <v>0</v>
      </c>
      <c r="T3264" s="47">
        <f>VLOOKUP(CONCATENATE($F3264," ",$G3264),AllocFactorMatrix,(T$4+1),FALSE)*$E3265</f>
        <v>0</v>
      </c>
      <c r="U3264" s="47">
        <f>VLOOKUP(CONCATENATE($F3264," ",$G3264),AllocFactorMatrix,(U$4+1),FALSE)*$E3265</f>
        <v>0</v>
      </c>
      <c r="V3264" s="47">
        <f>VLOOKUP(CONCATENATE($F3264," ",$G3264),AllocFactorMatrix,(V$4+1),FALSE)*$E3265</f>
        <v>0</v>
      </c>
      <c r="W3264" s="47">
        <f>VLOOKUP(CONCATENATE($F3264," ",$G3264),AllocFactorMatrix,(W$4+1),FALSE)*$E3265</f>
        <v>0</v>
      </c>
      <c r="X3264" s="47">
        <f t="shared" si="1622"/>
        <v>0</v>
      </c>
      <c r="Y3264" s="47">
        <f>VLOOKUP(CONCATENATE($F3264," ",$G3264),AllocFactorMatrix,(Y$4+1),FALSE)*$E3265</f>
        <v>0</v>
      </c>
      <c r="Z3264" s="47">
        <f>VLOOKUP(CONCATENATE($F3264," ",$G3264),AllocFactorMatrix,(Z$4+1),FALSE)*$E3265</f>
        <v>0</v>
      </c>
      <c r="AA3264" s="47">
        <f t="shared" si="1621"/>
        <v>0</v>
      </c>
      <c r="AB3264" s="47">
        <f>VLOOKUP(CONCATENATE($F3264," ",$G3264),AllocFactorMatrix,(AB$4+1),FALSE)*$E3265</f>
        <v>0</v>
      </c>
      <c r="AC3264" s="47">
        <f>VLOOKUP(CONCATENATE($F3264," ",$G3264),AllocFactorMatrix,(AC$4+1),FALSE)*$E3265</f>
        <v>0</v>
      </c>
      <c r="AD3264" s="47">
        <f>VLOOKUP(CONCATENATE($F3264," ",$G3264),AllocFactorMatrix,(AD$4+1),FALSE)*$E3265</f>
        <v>0</v>
      </c>
    </row>
    <row r="3265" spans="1:30" s="45" customFormat="1" collapsed="1">
      <c r="A3265" s="56"/>
      <c r="B3265" s="111"/>
      <c r="C3265" s="55"/>
      <c r="D3265" s="49" t="str">
        <f>D1896</f>
        <v>Adj 9 - PPA Rider Sync</v>
      </c>
      <c r="E3265" s="97">
        <v>372542</v>
      </c>
      <c r="F3265" s="61" t="s">
        <v>32</v>
      </c>
      <c r="G3265" s="55" t="str">
        <f>$G$15</f>
        <v>TOTAL</v>
      </c>
      <c r="H3265" s="46">
        <f t="shared" si="1618"/>
        <v>372541.99999999994</v>
      </c>
      <c r="I3265" s="47">
        <f>VLOOKUP(CONCATENATE($F3265," ",$G3265),AllocFactorMatrix,(I$4+1),FALSE)*$E3265</f>
        <v>139787.85009424901</v>
      </c>
      <c r="J3265" s="47">
        <f>VLOOKUP(CONCATENATE($F3265," ",$G3265),AllocFactorMatrix,(J$4+1),FALSE)*$E3265</f>
        <v>9059.1559665004243</v>
      </c>
      <c r="K3265" s="47">
        <f>VLOOKUP(CONCATENATE($F3265," ",$G3265),AllocFactorMatrix,(K$4+1),FALSE)*$E3265</f>
        <v>30394.450313915026</v>
      </c>
      <c r="L3265" s="47">
        <f>VLOOKUP(CONCATENATE($F3265," ",$G3265),AllocFactorMatrix,(L$4+1),FALSE)*$E3265</f>
        <v>966.00463347274626</v>
      </c>
      <c r="M3265" s="47">
        <f>VLOOKUP(CONCATENATE($F3265," ",$G3265),AllocFactorMatrix,(M$4+1),FALSE)*$E3265</f>
        <v>89.054334409192023</v>
      </c>
      <c r="N3265" s="47">
        <f t="shared" si="1619"/>
        <v>31449.509281796963</v>
      </c>
      <c r="O3265" s="47">
        <f>VLOOKUP(CONCATENATE($F3265," ",$G3265),AllocFactorMatrix,(O$4+1),FALSE)*$E3265</f>
        <v>27711.04445282817</v>
      </c>
      <c r="P3265" s="47">
        <f>VLOOKUP(CONCATENATE($F3265," ",$G3265),AllocFactorMatrix,(P$4+1),FALSE)*$E3265</f>
        <v>5137.0944348974253</v>
      </c>
      <c r="Q3265" s="47">
        <f>VLOOKUP(CONCATENATE($F3265," ",$G3265),AllocFactorMatrix,(Q$4+1),FALSE)*$E3265</f>
        <v>2334.1642225238656</v>
      </c>
      <c r="R3265" s="47">
        <f>VLOOKUP(CONCATENATE($F3265," ",$G3265),AllocFactorMatrix,(R$4+1),FALSE)*$E3265</f>
        <v>108.1514876464571</v>
      </c>
      <c r="S3265" s="47">
        <f t="shared" si="1620"/>
        <v>35290.454597895921</v>
      </c>
      <c r="T3265" s="47">
        <f>VLOOKUP(CONCATENATE($F3265," ",$G3265),AllocFactorMatrix,(T$4+1),FALSE)*$E3265</f>
        <v>1061.9397357565208</v>
      </c>
      <c r="U3265" s="47">
        <f>VLOOKUP(CONCATENATE($F3265," ",$G3265),AllocFactorMatrix,(U$4+1),FALSE)*$E3265</f>
        <v>18646.070889616229</v>
      </c>
      <c r="V3265" s="47">
        <f>VLOOKUP(CONCATENATE($F3265," ",$G3265),AllocFactorMatrix,(V$4+1),FALSE)*$E3265</f>
        <v>105864.64905670017</v>
      </c>
      <c r="W3265" s="47">
        <f>VLOOKUP(CONCATENATE($F3265," ",$G3265),AllocFactorMatrix,(W$4+1),FALSE)*$E3265</f>
        <v>20085.001652461466</v>
      </c>
      <c r="X3265" s="47">
        <f t="shared" si="1622"/>
        <v>145657.66133453441</v>
      </c>
      <c r="Y3265" s="47">
        <f>VLOOKUP(CONCATENATE($F3265," ",$G3265),AllocFactorMatrix,(Y$4+1),FALSE)*$E3265</f>
        <v>7507.7572492967247</v>
      </c>
      <c r="Z3265" s="47">
        <f>VLOOKUP(CONCATENATE($F3265," ",$G3265),AllocFactorMatrix,(Z$4+1),FALSE)*$E3265</f>
        <v>122.2143194937032</v>
      </c>
      <c r="AA3265" s="47">
        <f t="shared" si="1621"/>
        <v>7629.9715687904281</v>
      </c>
      <c r="AB3265" s="47">
        <f>VLOOKUP(CONCATENATE($F3265," ",$G3265),AllocFactorMatrix,(AB$4+1),FALSE)*$E3265</f>
        <v>136.32024242827575</v>
      </c>
      <c r="AC3265" s="47">
        <f>VLOOKUP(CONCATENATE($F3265," ",$G3265),AllocFactorMatrix,(AC$4+1),FALSE)*$E3265</f>
        <v>2947.74269862971</v>
      </c>
      <c r="AD3265" s="47">
        <f>VLOOKUP(CONCATENATE($F3265," ",$G3265),AllocFactorMatrix,(AD$4+1),FALSE)*$E3265</f>
        <v>583.33421517483919</v>
      </c>
    </row>
    <row r="3266" spans="1:30" s="45" customFormat="1" hidden="1" outlineLevel="1">
      <c r="A3266" s="56"/>
      <c r="B3266" s="111"/>
      <c r="C3266" s="55"/>
      <c r="D3266" s="48"/>
      <c r="E3266" s="51"/>
      <c r="F3266" s="52" t="str">
        <f>F3273</f>
        <v>CUST_TOTAL</v>
      </c>
      <c r="G3266" s="55" t="str">
        <f>$G$8</f>
        <v>PRODUCTION</v>
      </c>
      <c r="H3266" s="46">
        <f t="shared" ref="H3266:H3273" si="1623">SUBTOTAL(9,I3266:AD3266)</f>
        <v>0</v>
      </c>
      <c r="I3266" s="47">
        <f>VLOOKUP(CONCATENATE($F3266," ",$G3266),AllocFactorMatrix,(I$4+1),FALSE)*$E3273</f>
        <v>0</v>
      </c>
      <c r="J3266" s="47">
        <f>VLOOKUP(CONCATENATE($F3266," ",$G3266),AllocFactorMatrix,(J$4+1),FALSE)*$E3273</f>
        <v>0</v>
      </c>
      <c r="K3266" s="47">
        <f>VLOOKUP(CONCATENATE($F3266," ",$G3266),AllocFactorMatrix,(K$4+1),FALSE)*$E3273</f>
        <v>0</v>
      </c>
      <c r="L3266" s="47">
        <f>VLOOKUP(CONCATENATE($F3266," ",$G3266),AllocFactorMatrix,(L$4+1),FALSE)*$E3273</f>
        <v>0</v>
      </c>
      <c r="M3266" s="47">
        <f>VLOOKUP(CONCATENATE($F3266," ",$G3266),AllocFactorMatrix,(M$4+1),FALSE)*$E3273</f>
        <v>0</v>
      </c>
      <c r="N3266" s="47">
        <f t="shared" ref="N3266:N3273" si="1624">SUBTOTAL(9,K3266:M3266)</f>
        <v>0</v>
      </c>
      <c r="O3266" s="47">
        <f>VLOOKUP(CONCATENATE($F3266," ",$G3266),AllocFactorMatrix,(O$4+1),FALSE)*$E3273</f>
        <v>0</v>
      </c>
      <c r="P3266" s="47">
        <f>VLOOKUP(CONCATENATE($F3266," ",$G3266),AllocFactorMatrix,(P$4+1),FALSE)*$E3273</f>
        <v>0</v>
      </c>
      <c r="Q3266" s="47">
        <f>VLOOKUP(CONCATENATE($F3266," ",$G3266),AllocFactorMatrix,(Q$4+1),FALSE)*$E3273</f>
        <v>0</v>
      </c>
      <c r="R3266" s="47">
        <f>VLOOKUP(CONCATENATE($F3266," ",$G3266),AllocFactorMatrix,(R$4+1),FALSE)*$E3273</f>
        <v>0</v>
      </c>
      <c r="S3266" s="47">
        <f t="shared" ref="S3266:S3273" si="1625">SUBTOTAL(9,O3266:R3266)</f>
        <v>0</v>
      </c>
      <c r="T3266" s="47">
        <f>VLOOKUP(CONCATENATE($F3266," ",$G3266),AllocFactorMatrix,(T$4+1),FALSE)*$E3273</f>
        <v>0</v>
      </c>
      <c r="U3266" s="47">
        <f>VLOOKUP(CONCATENATE($F3266," ",$G3266),AllocFactorMatrix,(U$4+1),FALSE)*$E3273</f>
        <v>0</v>
      </c>
      <c r="V3266" s="47">
        <f>VLOOKUP(CONCATENATE($F3266," ",$G3266),AllocFactorMatrix,(V$4+1),FALSE)*$E3273</f>
        <v>0</v>
      </c>
      <c r="W3266" s="47">
        <f>VLOOKUP(CONCATENATE($F3266," ",$G3266),AllocFactorMatrix,(W$4+1),FALSE)*$E3273</f>
        <v>0</v>
      </c>
      <c r="X3266" s="47">
        <f>SUBTOTAL(9,T3266:W3266)</f>
        <v>0</v>
      </c>
      <c r="Y3266" s="47">
        <f>VLOOKUP(CONCATENATE($F3266," ",$G3266),AllocFactorMatrix,(Y$4+1),FALSE)*$E3273</f>
        <v>0</v>
      </c>
      <c r="Z3266" s="47">
        <f>VLOOKUP(CONCATENATE($F3266," ",$G3266),AllocFactorMatrix,(Z$4+1),FALSE)*$E3273</f>
        <v>0</v>
      </c>
      <c r="AA3266" s="47">
        <f t="shared" ref="AA3266:AA3273" si="1626">SUBTOTAL(9,Y3266:Z3266)</f>
        <v>0</v>
      </c>
      <c r="AB3266" s="47">
        <f>VLOOKUP(CONCATENATE($F3266," ",$G3266),AllocFactorMatrix,(AB$4+1),FALSE)*$E3273</f>
        <v>0</v>
      </c>
      <c r="AC3266" s="47">
        <f>VLOOKUP(CONCATENATE($F3266," ",$G3266),AllocFactorMatrix,(AC$4+1),FALSE)*$E3273</f>
        <v>0</v>
      </c>
      <c r="AD3266" s="47">
        <f>VLOOKUP(CONCATENATE($F3266," ",$G3266),AllocFactorMatrix,(AD$4+1),FALSE)*$E3273</f>
        <v>0</v>
      </c>
    </row>
    <row r="3267" spans="1:30" s="45" customFormat="1" hidden="1" outlineLevel="1">
      <c r="A3267" s="56"/>
      <c r="B3267" s="111"/>
      <c r="C3267" s="55"/>
      <c r="D3267" s="48"/>
      <c r="E3267" s="51"/>
      <c r="F3267" s="52" t="str">
        <f>F3273</f>
        <v>CUST_TOTAL</v>
      </c>
      <c r="G3267" s="55" t="str">
        <f>$G$9</f>
        <v>BULKTRAN</v>
      </c>
      <c r="H3267" s="46">
        <f t="shared" si="1623"/>
        <v>0</v>
      </c>
      <c r="I3267" s="47">
        <f>VLOOKUP(CONCATENATE($F3267," ",$G3267),AllocFactorMatrix,(I$4+1),FALSE)*$E3273</f>
        <v>0</v>
      </c>
      <c r="J3267" s="47">
        <f>VLOOKUP(CONCATENATE($F3267," ",$G3267),AllocFactorMatrix,(J$4+1),FALSE)*$E3273</f>
        <v>0</v>
      </c>
      <c r="K3267" s="47">
        <f>VLOOKUP(CONCATENATE($F3267," ",$G3267),AllocFactorMatrix,(K$4+1),FALSE)*$E3273</f>
        <v>0</v>
      </c>
      <c r="L3267" s="47">
        <f>VLOOKUP(CONCATENATE($F3267," ",$G3267),AllocFactorMatrix,(L$4+1),FALSE)*$E3273</f>
        <v>0</v>
      </c>
      <c r="M3267" s="47">
        <f>VLOOKUP(CONCATENATE($F3267," ",$G3267),AllocFactorMatrix,(M$4+1),FALSE)*$E3273</f>
        <v>0</v>
      </c>
      <c r="N3267" s="47">
        <f t="shared" si="1624"/>
        <v>0</v>
      </c>
      <c r="O3267" s="47">
        <f>VLOOKUP(CONCATENATE($F3267," ",$G3267),AllocFactorMatrix,(O$4+1),FALSE)*$E3273</f>
        <v>0</v>
      </c>
      <c r="P3267" s="47">
        <f>VLOOKUP(CONCATENATE($F3267," ",$G3267),AllocFactorMatrix,(P$4+1),FALSE)*$E3273</f>
        <v>0</v>
      </c>
      <c r="Q3267" s="47">
        <f>VLOOKUP(CONCATENATE($F3267," ",$G3267),AllocFactorMatrix,(Q$4+1),FALSE)*$E3273</f>
        <v>0</v>
      </c>
      <c r="R3267" s="47">
        <f>VLOOKUP(CONCATENATE($F3267," ",$G3267),AllocFactorMatrix,(R$4+1),FALSE)*$E3273</f>
        <v>0</v>
      </c>
      <c r="S3267" s="47">
        <f t="shared" si="1625"/>
        <v>0</v>
      </c>
      <c r="T3267" s="47">
        <f>VLOOKUP(CONCATENATE($F3267," ",$G3267),AllocFactorMatrix,(T$4+1),FALSE)*$E3273</f>
        <v>0</v>
      </c>
      <c r="U3267" s="47">
        <f>VLOOKUP(CONCATENATE($F3267," ",$G3267),AllocFactorMatrix,(U$4+1),FALSE)*$E3273</f>
        <v>0</v>
      </c>
      <c r="V3267" s="47">
        <f>VLOOKUP(CONCATENATE($F3267," ",$G3267),AllocFactorMatrix,(V$4+1),FALSE)*$E3273</f>
        <v>0</v>
      </c>
      <c r="W3267" s="47">
        <f>VLOOKUP(CONCATENATE($F3267," ",$G3267),AllocFactorMatrix,(W$4+1),FALSE)*$E3273</f>
        <v>0</v>
      </c>
      <c r="X3267" s="47">
        <f t="shared" ref="X3267:X3273" si="1627">SUBTOTAL(9,T3267:W3267)</f>
        <v>0</v>
      </c>
      <c r="Y3267" s="47">
        <f>VLOOKUP(CONCATENATE($F3267," ",$G3267),AllocFactorMatrix,(Y$4+1),FALSE)*$E3273</f>
        <v>0</v>
      </c>
      <c r="Z3267" s="47">
        <f>VLOOKUP(CONCATENATE($F3267," ",$G3267),AllocFactorMatrix,(Z$4+1),FALSE)*$E3273</f>
        <v>0</v>
      </c>
      <c r="AA3267" s="47">
        <f t="shared" si="1626"/>
        <v>0</v>
      </c>
      <c r="AB3267" s="47">
        <f>VLOOKUP(CONCATENATE($F3267," ",$G3267),AllocFactorMatrix,(AB$4+1),FALSE)*$E3273</f>
        <v>0</v>
      </c>
      <c r="AC3267" s="47">
        <f>VLOOKUP(CONCATENATE($F3267," ",$G3267),AllocFactorMatrix,(AC$4+1),FALSE)*$E3273</f>
        <v>0</v>
      </c>
      <c r="AD3267" s="47">
        <f>VLOOKUP(CONCATENATE($F3267," ",$G3267),AllocFactorMatrix,(AD$4+1),FALSE)*$E3273</f>
        <v>0</v>
      </c>
    </row>
    <row r="3268" spans="1:30" s="45" customFormat="1" hidden="1" outlineLevel="1">
      <c r="A3268" s="56"/>
      <c r="B3268" s="111"/>
      <c r="C3268" s="55"/>
      <c r="D3268" s="48"/>
      <c r="E3268" s="51"/>
      <c r="F3268" s="52" t="str">
        <f>F3273</f>
        <v>CUST_TOTAL</v>
      </c>
      <c r="G3268" s="55" t="str">
        <f>$G$10</f>
        <v>SUBTRAN</v>
      </c>
      <c r="H3268" s="46">
        <f t="shared" si="1623"/>
        <v>0</v>
      </c>
      <c r="I3268" s="47">
        <f>VLOOKUP(CONCATENATE($F3268," ",$G3268),AllocFactorMatrix,(I$4+1),FALSE)*$E3273</f>
        <v>0</v>
      </c>
      <c r="J3268" s="47">
        <f>VLOOKUP(CONCATENATE($F3268," ",$G3268),AllocFactorMatrix,(J$4+1),FALSE)*$E3273</f>
        <v>0</v>
      </c>
      <c r="K3268" s="47">
        <f>VLOOKUP(CONCATENATE($F3268," ",$G3268),AllocFactorMatrix,(K$4+1),FALSE)*$E3273</f>
        <v>0</v>
      </c>
      <c r="L3268" s="47">
        <f>VLOOKUP(CONCATENATE($F3268," ",$G3268),AllocFactorMatrix,(L$4+1),FALSE)*$E3273</f>
        <v>0</v>
      </c>
      <c r="M3268" s="47">
        <f>VLOOKUP(CONCATENATE($F3268," ",$G3268),AllocFactorMatrix,(M$4+1),FALSE)*$E3273</f>
        <v>0</v>
      </c>
      <c r="N3268" s="47">
        <f t="shared" si="1624"/>
        <v>0</v>
      </c>
      <c r="O3268" s="47">
        <f>VLOOKUP(CONCATENATE($F3268," ",$G3268),AllocFactorMatrix,(O$4+1),FALSE)*$E3273</f>
        <v>0</v>
      </c>
      <c r="P3268" s="47">
        <f>VLOOKUP(CONCATENATE($F3268," ",$G3268),AllocFactorMatrix,(P$4+1),FALSE)*$E3273</f>
        <v>0</v>
      </c>
      <c r="Q3268" s="47">
        <f>VLOOKUP(CONCATENATE($F3268," ",$G3268),AllocFactorMatrix,(Q$4+1),FALSE)*$E3273</f>
        <v>0</v>
      </c>
      <c r="R3268" s="47">
        <f>VLOOKUP(CONCATENATE($F3268," ",$G3268),AllocFactorMatrix,(R$4+1),FALSE)*$E3273</f>
        <v>0</v>
      </c>
      <c r="S3268" s="47">
        <f t="shared" si="1625"/>
        <v>0</v>
      </c>
      <c r="T3268" s="47">
        <f>VLOOKUP(CONCATENATE($F3268," ",$G3268),AllocFactorMatrix,(T$4+1),FALSE)*$E3273</f>
        <v>0</v>
      </c>
      <c r="U3268" s="47">
        <f>VLOOKUP(CONCATENATE($F3268," ",$G3268),AllocFactorMatrix,(U$4+1),FALSE)*$E3273</f>
        <v>0</v>
      </c>
      <c r="V3268" s="47">
        <f>VLOOKUP(CONCATENATE($F3268," ",$G3268),AllocFactorMatrix,(V$4+1),FALSE)*$E3273</f>
        <v>0</v>
      </c>
      <c r="W3268" s="47">
        <f>VLOOKUP(CONCATENATE($F3268," ",$G3268),AllocFactorMatrix,(W$4+1),FALSE)*$E3273</f>
        <v>0</v>
      </c>
      <c r="X3268" s="47">
        <f t="shared" si="1627"/>
        <v>0</v>
      </c>
      <c r="Y3268" s="47">
        <f>VLOOKUP(CONCATENATE($F3268," ",$G3268),AllocFactorMatrix,(Y$4+1),FALSE)*$E3273</f>
        <v>0</v>
      </c>
      <c r="Z3268" s="47">
        <f>VLOOKUP(CONCATENATE($F3268," ",$G3268),AllocFactorMatrix,(Z$4+1),FALSE)*$E3273</f>
        <v>0</v>
      </c>
      <c r="AA3268" s="47">
        <f t="shared" si="1626"/>
        <v>0</v>
      </c>
      <c r="AB3268" s="47">
        <f>VLOOKUP(CONCATENATE($F3268," ",$G3268),AllocFactorMatrix,(AB$4+1),FALSE)*$E3273</f>
        <v>0</v>
      </c>
      <c r="AC3268" s="47">
        <f>VLOOKUP(CONCATENATE($F3268," ",$G3268),AllocFactorMatrix,(AC$4+1),FALSE)*$E3273</f>
        <v>0</v>
      </c>
      <c r="AD3268" s="47">
        <f>VLOOKUP(CONCATENATE($F3268," ",$G3268),AllocFactorMatrix,(AD$4+1),FALSE)*$E3273</f>
        <v>0</v>
      </c>
    </row>
    <row r="3269" spans="1:30" s="45" customFormat="1" hidden="1" outlineLevel="1">
      <c r="A3269" s="56"/>
      <c r="B3269" s="111"/>
      <c r="C3269" s="55"/>
      <c r="D3269" s="48"/>
      <c r="E3269" s="51"/>
      <c r="F3269" s="52" t="str">
        <f>F3273</f>
        <v>CUST_TOTAL</v>
      </c>
      <c r="G3269" s="55" t="str">
        <f>$G$11</f>
        <v>DISTPRI</v>
      </c>
      <c r="H3269" s="46">
        <f t="shared" si="1623"/>
        <v>0</v>
      </c>
      <c r="I3269" s="47">
        <f>VLOOKUP(CONCATENATE($F3269," ",$G3269),AllocFactorMatrix,(I$4+1),FALSE)*$E3273</f>
        <v>0</v>
      </c>
      <c r="J3269" s="47">
        <f>VLOOKUP(CONCATENATE($F3269," ",$G3269),AllocFactorMatrix,(J$4+1),FALSE)*$E3273</f>
        <v>0</v>
      </c>
      <c r="K3269" s="47">
        <f>VLOOKUP(CONCATENATE($F3269," ",$G3269),AllocFactorMatrix,(K$4+1),FALSE)*$E3273</f>
        <v>0</v>
      </c>
      <c r="L3269" s="47">
        <f>VLOOKUP(CONCATENATE($F3269," ",$G3269),AllocFactorMatrix,(L$4+1),FALSE)*$E3273</f>
        <v>0</v>
      </c>
      <c r="M3269" s="47">
        <f>VLOOKUP(CONCATENATE($F3269," ",$G3269),AllocFactorMatrix,(M$4+1),FALSE)*$E3273</f>
        <v>0</v>
      </c>
      <c r="N3269" s="47">
        <f t="shared" si="1624"/>
        <v>0</v>
      </c>
      <c r="O3269" s="47">
        <f>VLOOKUP(CONCATENATE($F3269," ",$G3269),AllocFactorMatrix,(O$4+1),FALSE)*$E3273</f>
        <v>0</v>
      </c>
      <c r="P3269" s="47">
        <f>VLOOKUP(CONCATENATE($F3269," ",$G3269),AllocFactorMatrix,(P$4+1),FALSE)*$E3273</f>
        <v>0</v>
      </c>
      <c r="Q3269" s="47">
        <f>VLOOKUP(CONCATENATE($F3269," ",$G3269),AllocFactorMatrix,(Q$4+1),FALSE)*$E3273</f>
        <v>0</v>
      </c>
      <c r="R3269" s="47">
        <f>VLOOKUP(CONCATENATE($F3269," ",$G3269),AllocFactorMatrix,(R$4+1),FALSE)*$E3273</f>
        <v>0</v>
      </c>
      <c r="S3269" s="47">
        <f t="shared" si="1625"/>
        <v>0</v>
      </c>
      <c r="T3269" s="47">
        <f>VLOOKUP(CONCATENATE($F3269," ",$G3269),AllocFactorMatrix,(T$4+1),FALSE)*$E3273</f>
        <v>0</v>
      </c>
      <c r="U3269" s="47">
        <f>VLOOKUP(CONCATENATE($F3269," ",$G3269),AllocFactorMatrix,(U$4+1),FALSE)*$E3273</f>
        <v>0</v>
      </c>
      <c r="V3269" s="47">
        <f>VLOOKUP(CONCATENATE($F3269," ",$G3269),AllocFactorMatrix,(V$4+1),FALSE)*$E3273</f>
        <v>0</v>
      </c>
      <c r="W3269" s="47">
        <f>VLOOKUP(CONCATENATE($F3269," ",$G3269),AllocFactorMatrix,(W$4+1),FALSE)*$E3273</f>
        <v>0</v>
      </c>
      <c r="X3269" s="47">
        <f t="shared" si="1627"/>
        <v>0</v>
      </c>
      <c r="Y3269" s="47">
        <f>VLOOKUP(CONCATENATE($F3269," ",$G3269),AllocFactorMatrix,(Y$4+1),FALSE)*$E3273</f>
        <v>0</v>
      </c>
      <c r="Z3269" s="47">
        <f>VLOOKUP(CONCATENATE($F3269," ",$G3269),AllocFactorMatrix,(Z$4+1),FALSE)*$E3273</f>
        <v>0</v>
      </c>
      <c r="AA3269" s="47">
        <f t="shared" si="1626"/>
        <v>0</v>
      </c>
      <c r="AB3269" s="47">
        <f>VLOOKUP(CONCATENATE($F3269," ",$G3269),AllocFactorMatrix,(AB$4+1),FALSE)*$E3273</f>
        <v>0</v>
      </c>
      <c r="AC3269" s="47">
        <f>VLOOKUP(CONCATENATE($F3269," ",$G3269),AllocFactorMatrix,(AC$4+1),FALSE)*$E3273</f>
        <v>0</v>
      </c>
      <c r="AD3269" s="47">
        <f>VLOOKUP(CONCATENATE($F3269," ",$G3269),AllocFactorMatrix,(AD$4+1),FALSE)*$E3273</f>
        <v>0</v>
      </c>
    </row>
    <row r="3270" spans="1:30" s="45" customFormat="1" hidden="1" outlineLevel="1">
      <c r="A3270" s="56"/>
      <c r="B3270" s="111"/>
      <c r="C3270" s="55"/>
      <c r="D3270" s="48"/>
      <c r="E3270" s="51"/>
      <c r="F3270" s="52" t="str">
        <f>F3273</f>
        <v>CUST_TOTAL</v>
      </c>
      <c r="G3270" s="55" t="str">
        <f>$G$12</f>
        <v>DISTSEC</v>
      </c>
      <c r="H3270" s="46">
        <f t="shared" si="1623"/>
        <v>0</v>
      </c>
      <c r="I3270" s="47">
        <f>VLOOKUP(CONCATENATE($F3270," ",$G3270),AllocFactorMatrix,(I$4+1),FALSE)*$E3273</f>
        <v>0</v>
      </c>
      <c r="J3270" s="47">
        <f>VLOOKUP(CONCATENATE($F3270," ",$G3270),AllocFactorMatrix,(J$4+1),FALSE)*$E3273</f>
        <v>0</v>
      </c>
      <c r="K3270" s="47">
        <f>VLOOKUP(CONCATENATE($F3270," ",$G3270),AllocFactorMatrix,(K$4+1),FALSE)*$E3273</f>
        <v>0</v>
      </c>
      <c r="L3270" s="47">
        <f>VLOOKUP(CONCATENATE($F3270," ",$G3270),AllocFactorMatrix,(L$4+1),FALSE)*$E3273</f>
        <v>0</v>
      </c>
      <c r="M3270" s="47">
        <f>VLOOKUP(CONCATENATE($F3270," ",$G3270),AllocFactorMatrix,(M$4+1),FALSE)*$E3273</f>
        <v>0</v>
      </c>
      <c r="N3270" s="47">
        <f t="shared" si="1624"/>
        <v>0</v>
      </c>
      <c r="O3270" s="47">
        <f>VLOOKUP(CONCATENATE($F3270," ",$G3270),AllocFactorMatrix,(O$4+1),FALSE)*$E3273</f>
        <v>0</v>
      </c>
      <c r="P3270" s="47">
        <f>VLOOKUP(CONCATENATE($F3270," ",$G3270),AllocFactorMatrix,(P$4+1),FALSE)*$E3273</f>
        <v>0</v>
      </c>
      <c r="Q3270" s="47">
        <f>VLOOKUP(CONCATENATE($F3270," ",$G3270),AllocFactorMatrix,(Q$4+1),FALSE)*$E3273</f>
        <v>0</v>
      </c>
      <c r="R3270" s="47">
        <f>VLOOKUP(CONCATENATE($F3270," ",$G3270),AllocFactorMatrix,(R$4+1),FALSE)*$E3273</f>
        <v>0</v>
      </c>
      <c r="S3270" s="47">
        <f t="shared" si="1625"/>
        <v>0</v>
      </c>
      <c r="T3270" s="47">
        <f>VLOOKUP(CONCATENATE($F3270," ",$G3270),AllocFactorMatrix,(T$4+1),FALSE)*$E3273</f>
        <v>0</v>
      </c>
      <c r="U3270" s="47">
        <f>VLOOKUP(CONCATENATE($F3270," ",$G3270),AllocFactorMatrix,(U$4+1),FALSE)*$E3273</f>
        <v>0</v>
      </c>
      <c r="V3270" s="47">
        <f>VLOOKUP(CONCATENATE($F3270," ",$G3270),AllocFactorMatrix,(V$4+1),FALSE)*$E3273</f>
        <v>0</v>
      </c>
      <c r="W3270" s="47">
        <f>VLOOKUP(CONCATENATE($F3270," ",$G3270),AllocFactorMatrix,(W$4+1),FALSE)*$E3273</f>
        <v>0</v>
      </c>
      <c r="X3270" s="47">
        <f t="shared" si="1627"/>
        <v>0</v>
      </c>
      <c r="Y3270" s="47">
        <f>VLOOKUP(CONCATENATE($F3270," ",$G3270),AllocFactorMatrix,(Y$4+1),FALSE)*$E3273</f>
        <v>0</v>
      </c>
      <c r="Z3270" s="47">
        <f>VLOOKUP(CONCATENATE($F3270," ",$G3270),AllocFactorMatrix,(Z$4+1),FALSE)*$E3273</f>
        <v>0</v>
      </c>
      <c r="AA3270" s="47">
        <f t="shared" si="1626"/>
        <v>0</v>
      </c>
      <c r="AB3270" s="47">
        <f>VLOOKUP(CONCATENATE($F3270," ",$G3270),AllocFactorMatrix,(AB$4+1),FALSE)*$E3273</f>
        <v>0</v>
      </c>
      <c r="AC3270" s="47">
        <f>VLOOKUP(CONCATENATE($F3270," ",$G3270),AllocFactorMatrix,(AC$4+1),FALSE)*$E3273</f>
        <v>0</v>
      </c>
      <c r="AD3270" s="47">
        <f>VLOOKUP(CONCATENATE($F3270," ",$G3270),AllocFactorMatrix,(AD$4+1),FALSE)*$E3273</f>
        <v>0</v>
      </c>
    </row>
    <row r="3271" spans="1:30" s="45" customFormat="1" hidden="1" outlineLevel="1">
      <c r="A3271" s="56"/>
      <c r="B3271" s="111"/>
      <c r="C3271" s="55"/>
      <c r="D3271" s="48"/>
      <c r="E3271" s="51"/>
      <c r="F3271" s="52" t="str">
        <f>F3273</f>
        <v>CUST_TOTAL</v>
      </c>
      <c r="G3271" s="55" t="str">
        <f>$G$13</f>
        <v>ENERGY</v>
      </c>
      <c r="H3271" s="46">
        <f t="shared" si="1623"/>
        <v>0</v>
      </c>
      <c r="I3271" s="47">
        <f>VLOOKUP(CONCATENATE($F3271," ",$G3271),AllocFactorMatrix,(I$4+1),FALSE)*$E3273</f>
        <v>0</v>
      </c>
      <c r="J3271" s="47">
        <f>VLOOKUP(CONCATENATE($F3271," ",$G3271),AllocFactorMatrix,(J$4+1),FALSE)*$E3273</f>
        <v>0</v>
      </c>
      <c r="K3271" s="47">
        <f>VLOOKUP(CONCATENATE($F3271," ",$G3271),AllocFactorMatrix,(K$4+1),FALSE)*$E3273</f>
        <v>0</v>
      </c>
      <c r="L3271" s="47">
        <f>VLOOKUP(CONCATENATE($F3271," ",$G3271),AllocFactorMatrix,(L$4+1),FALSE)*$E3273</f>
        <v>0</v>
      </c>
      <c r="M3271" s="47">
        <f>VLOOKUP(CONCATENATE($F3271," ",$G3271),AllocFactorMatrix,(M$4+1),FALSE)*$E3273</f>
        <v>0</v>
      </c>
      <c r="N3271" s="47">
        <f t="shared" si="1624"/>
        <v>0</v>
      </c>
      <c r="O3271" s="47">
        <f>VLOOKUP(CONCATENATE($F3271," ",$G3271),AllocFactorMatrix,(O$4+1),FALSE)*$E3273</f>
        <v>0</v>
      </c>
      <c r="P3271" s="47">
        <f>VLOOKUP(CONCATENATE($F3271," ",$G3271),AllocFactorMatrix,(P$4+1),FALSE)*$E3273</f>
        <v>0</v>
      </c>
      <c r="Q3271" s="47">
        <f>VLOOKUP(CONCATENATE($F3271," ",$G3271),AllocFactorMatrix,(Q$4+1),FALSE)*$E3273</f>
        <v>0</v>
      </c>
      <c r="R3271" s="47">
        <f>VLOOKUP(CONCATENATE($F3271," ",$G3271),AllocFactorMatrix,(R$4+1),FALSE)*$E3273</f>
        <v>0</v>
      </c>
      <c r="S3271" s="47">
        <f t="shared" si="1625"/>
        <v>0</v>
      </c>
      <c r="T3271" s="47">
        <f>VLOOKUP(CONCATENATE($F3271," ",$G3271),AllocFactorMatrix,(T$4+1),FALSE)*$E3273</f>
        <v>0</v>
      </c>
      <c r="U3271" s="47">
        <f>VLOOKUP(CONCATENATE($F3271," ",$G3271),AllocFactorMatrix,(U$4+1),FALSE)*$E3273</f>
        <v>0</v>
      </c>
      <c r="V3271" s="47">
        <f>VLOOKUP(CONCATENATE($F3271," ",$G3271),AllocFactorMatrix,(V$4+1),FALSE)*$E3273</f>
        <v>0</v>
      </c>
      <c r="W3271" s="47">
        <f>VLOOKUP(CONCATENATE($F3271," ",$G3271),AllocFactorMatrix,(W$4+1),FALSE)*$E3273</f>
        <v>0</v>
      </c>
      <c r="X3271" s="47">
        <f t="shared" si="1627"/>
        <v>0</v>
      </c>
      <c r="Y3271" s="47">
        <f>VLOOKUP(CONCATENATE($F3271," ",$G3271),AllocFactorMatrix,(Y$4+1),FALSE)*$E3273</f>
        <v>0</v>
      </c>
      <c r="Z3271" s="47">
        <f>VLOOKUP(CONCATENATE($F3271," ",$G3271),AllocFactorMatrix,(Z$4+1),FALSE)*$E3273</f>
        <v>0</v>
      </c>
      <c r="AA3271" s="47">
        <f t="shared" si="1626"/>
        <v>0</v>
      </c>
      <c r="AB3271" s="47">
        <f>VLOOKUP(CONCATENATE($F3271," ",$G3271),AllocFactorMatrix,(AB$4+1),FALSE)*$E3273</f>
        <v>0</v>
      </c>
      <c r="AC3271" s="47">
        <f>VLOOKUP(CONCATENATE($F3271," ",$G3271),AllocFactorMatrix,(AC$4+1),FALSE)*$E3273</f>
        <v>0</v>
      </c>
      <c r="AD3271" s="47">
        <f>VLOOKUP(CONCATENATE($F3271," ",$G3271),AllocFactorMatrix,(AD$4+1),FALSE)*$E3273</f>
        <v>0</v>
      </c>
    </row>
    <row r="3272" spans="1:30" s="45" customFormat="1" hidden="1" outlineLevel="1">
      <c r="A3272" s="56"/>
      <c r="B3272" s="111"/>
      <c r="C3272" s="55"/>
      <c r="D3272" s="48"/>
      <c r="E3272" s="51"/>
      <c r="F3272" s="52" t="str">
        <f>F3273</f>
        <v>CUST_TOTAL</v>
      </c>
      <c r="G3272" s="55" t="str">
        <f>$G$14</f>
        <v>CUSTOMER</v>
      </c>
      <c r="H3272" s="46">
        <f t="shared" si="1623"/>
        <v>2403837.9999999995</v>
      </c>
      <c r="I3272" s="47">
        <f>VLOOKUP(CONCATENATE($F3272," ",$G3272),AllocFactorMatrix,(I$4+1),FALSE)*$E3273</f>
        <v>1531706.082688062</v>
      </c>
      <c r="J3272" s="47">
        <f>VLOOKUP(CONCATENATE($F3272," ",$G3272),AllocFactorMatrix,(J$4+1),FALSE)*$E3273</f>
        <v>268016.86873806891</v>
      </c>
      <c r="K3272" s="47">
        <f>VLOOKUP(CONCATENATE($F3272," ",$G3272),AllocFactorMatrix,(K$4+1),FALSE)*$E3273</f>
        <v>75273.15691408675</v>
      </c>
      <c r="L3272" s="47">
        <f>VLOOKUP(CONCATENATE($F3272," ",$G3272),AllocFactorMatrix,(L$4+1),FALSE)*$E3273</f>
        <v>875.13880448632676</v>
      </c>
      <c r="M3272" s="47">
        <f>VLOOKUP(CONCATENATE($F3272," ",$G3272),AllocFactorMatrix,(M$4+1),FALSE)*$E3273</f>
        <v>67.318369575871287</v>
      </c>
      <c r="N3272" s="47">
        <f t="shared" si="1624"/>
        <v>76215.614088148955</v>
      </c>
      <c r="O3272" s="47">
        <f>VLOOKUP(CONCATENATE($F3272," ",$G3272),AllocFactorMatrix,(O$4+1),FALSE)*$E3273</f>
        <v>6585.9804901727412</v>
      </c>
      <c r="P3272" s="47">
        <f>VLOOKUP(CONCATENATE($F3272," ",$G3272),AllocFactorMatrix,(P$4+1),FALSE)*$E3273</f>
        <v>661.96396749606777</v>
      </c>
      <c r="Q3272" s="47">
        <f>VLOOKUP(CONCATENATE($F3272," ",$G3272),AllocFactorMatrix,(Q$4+1),FALSE)*$E3273</f>
        <v>190.73538046496867</v>
      </c>
      <c r="R3272" s="47">
        <f>VLOOKUP(CONCATENATE($F3272," ",$G3272),AllocFactorMatrix,(R$4+1),FALSE)*$E3273</f>
        <v>22.439456525290431</v>
      </c>
      <c r="S3272" s="47">
        <f t="shared" si="1625"/>
        <v>7461.1192946590681</v>
      </c>
      <c r="T3272" s="47">
        <f>VLOOKUP(CONCATENATE($F3272," ",$G3272),AllocFactorMatrix,(T$4+1),FALSE)*$E3273</f>
        <v>44.878913050580863</v>
      </c>
      <c r="U3272" s="47">
        <f>VLOOKUP(CONCATENATE($F3272," ",$G3272),AllocFactorMatrix,(U$4+1),FALSE)*$E3273</f>
        <v>392.69048919258256</v>
      </c>
      <c r="V3272" s="47">
        <f>VLOOKUP(CONCATENATE($F3272," ",$G3272),AllocFactorMatrix,(V$4+1),FALSE)*$E3273</f>
        <v>280.49320656613037</v>
      </c>
      <c r="W3272" s="47">
        <f>VLOOKUP(CONCATENATE($F3272," ",$G3272),AllocFactorMatrix,(W$4+1),FALSE)*$E3273</f>
        <v>33.659184787935644</v>
      </c>
      <c r="X3272" s="47">
        <f t="shared" si="1627"/>
        <v>751.72179359722941</v>
      </c>
      <c r="Y3272" s="47">
        <f>VLOOKUP(CONCATENATE($F3272," ",$G3272),AllocFactorMatrix,(Y$4+1),FALSE)*$E3273</f>
        <v>1806.3762502858797</v>
      </c>
      <c r="Z3272" s="47">
        <f>VLOOKUP(CONCATENATE($F3272," ",$G3272),AllocFactorMatrix,(Z$4+1),FALSE)*$E3273</f>
        <v>11.219728262645216</v>
      </c>
      <c r="AA3272" s="47">
        <f t="shared" si="1626"/>
        <v>1817.595978548525</v>
      </c>
      <c r="AB3272" s="47">
        <f>VLOOKUP(CONCATENATE($F3272," ",$G3272),AllocFactorMatrix,(AB$4+1),FALSE)*$E3273</f>
        <v>112.19728262645216</v>
      </c>
      <c r="AC3272" s="47">
        <f>VLOOKUP(CONCATENATE($F3272," ",$G3272),AllocFactorMatrix,(AC$4+1),FALSE)*$E3273</f>
        <v>517139.71508184326</v>
      </c>
      <c r="AD3272" s="47">
        <f>VLOOKUP(CONCATENATE($F3272," ",$G3272),AllocFactorMatrix,(AD$4+1),FALSE)*$E3273</f>
        <v>617.08505444548678</v>
      </c>
    </row>
    <row r="3273" spans="1:30" s="45" customFormat="1" collapsed="1">
      <c r="A3273" s="56"/>
      <c r="B3273" s="111"/>
      <c r="C3273" s="55"/>
      <c r="D3273" s="55" t="str">
        <f>D1904</f>
        <v>Adj 10 - Remove DSM Rider</v>
      </c>
      <c r="E3273" s="57">
        <v>2403838</v>
      </c>
      <c r="F3273" s="97" t="s">
        <v>42</v>
      </c>
      <c r="G3273" s="55" t="str">
        <f>$G$15</f>
        <v>TOTAL</v>
      </c>
      <c r="H3273" s="46">
        <f t="shared" si="1623"/>
        <v>2403837.9999999995</v>
      </c>
      <c r="I3273" s="47">
        <f>VLOOKUP(CONCATENATE($F3273," ",$G3273),AllocFactorMatrix,(I$4+1),FALSE)*$E3273</f>
        <v>1531706.082688062</v>
      </c>
      <c r="J3273" s="47">
        <f>VLOOKUP(CONCATENATE($F3273," ",$G3273),AllocFactorMatrix,(J$4+1),FALSE)*$E3273</f>
        <v>268016.86873806891</v>
      </c>
      <c r="K3273" s="47">
        <f>VLOOKUP(CONCATENATE($F3273," ",$G3273),AllocFactorMatrix,(K$4+1),FALSE)*$E3273</f>
        <v>75273.15691408675</v>
      </c>
      <c r="L3273" s="47">
        <f>VLOOKUP(CONCATENATE($F3273," ",$G3273),AllocFactorMatrix,(L$4+1),FALSE)*$E3273</f>
        <v>875.13880448632676</v>
      </c>
      <c r="M3273" s="47">
        <f>VLOOKUP(CONCATENATE($F3273," ",$G3273),AllocFactorMatrix,(M$4+1),FALSE)*$E3273</f>
        <v>67.318369575871287</v>
      </c>
      <c r="N3273" s="47">
        <f t="shared" si="1624"/>
        <v>76215.614088148955</v>
      </c>
      <c r="O3273" s="47">
        <f>VLOOKUP(CONCATENATE($F3273," ",$G3273),AllocFactorMatrix,(O$4+1),FALSE)*$E3273</f>
        <v>6585.9804901727412</v>
      </c>
      <c r="P3273" s="47">
        <f>VLOOKUP(CONCATENATE($F3273," ",$G3273),AllocFactorMatrix,(P$4+1),FALSE)*$E3273</f>
        <v>661.96396749606777</v>
      </c>
      <c r="Q3273" s="47">
        <f>VLOOKUP(CONCATENATE($F3273," ",$G3273),AllocFactorMatrix,(Q$4+1),FALSE)*$E3273</f>
        <v>190.73538046496867</v>
      </c>
      <c r="R3273" s="47">
        <f>VLOOKUP(CONCATENATE($F3273," ",$G3273),AllocFactorMatrix,(R$4+1),FALSE)*$E3273</f>
        <v>22.439456525290431</v>
      </c>
      <c r="S3273" s="47">
        <f t="shared" si="1625"/>
        <v>7461.1192946590681</v>
      </c>
      <c r="T3273" s="47">
        <f>VLOOKUP(CONCATENATE($F3273," ",$G3273),AllocFactorMatrix,(T$4+1),FALSE)*$E3273</f>
        <v>44.878913050580863</v>
      </c>
      <c r="U3273" s="47">
        <f>VLOOKUP(CONCATENATE($F3273," ",$G3273),AllocFactorMatrix,(U$4+1),FALSE)*$E3273</f>
        <v>392.69048919258256</v>
      </c>
      <c r="V3273" s="47">
        <f>VLOOKUP(CONCATENATE($F3273," ",$G3273),AllocFactorMatrix,(V$4+1),FALSE)*$E3273</f>
        <v>280.49320656613037</v>
      </c>
      <c r="W3273" s="47">
        <f>VLOOKUP(CONCATENATE($F3273," ",$G3273),AllocFactorMatrix,(W$4+1),FALSE)*$E3273</f>
        <v>33.659184787935644</v>
      </c>
      <c r="X3273" s="47">
        <f t="shared" si="1627"/>
        <v>751.72179359722941</v>
      </c>
      <c r="Y3273" s="47">
        <f>VLOOKUP(CONCATENATE($F3273," ",$G3273),AllocFactorMatrix,(Y$4+1),FALSE)*$E3273</f>
        <v>1806.3762502858797</v>
      </c>
      <c r="Z3273" s="47">
        <f>VLOOKUP(CONCATENATE($F3273," ",$G3273),AllocFactorMatrix,(Z$4+1),FALSE)*$E3273</f>
        <v>11.219728262645216</v>
      </c>
      <c r="AA3273" s="47">
        <f t="shared" si="1626"/>
        <v>1817.595978548525</v>
      </c>
      <c r="AB3273" s="47">
        <f>VLOOKUP(CONCATENATE($F3273," ",$G3273),AllocFactorMatrix,(AB$4+1),FALSE)*$E3273</f>
        <v>112.19728262645216</v>
      </c>
      <c r="AC3273" s="47">
        <f>VLOOKUP(CONCATENATE($F3273," ",$G3273),AllocFactorMatrix,(AC$4+1),FALSE)*$E3273</f>
        <v>517139.71508184326</v>
      </c>
      <c r="AD3273" s="47">
        <f>VLOOKUP(CONCATENATE($F3273," ",$G3273),AllocFactorMatrix,(AD$4+1),FALSE)*$E3273</f>
        <v>617.08505444548678</v>
      </c>
    </row>
    <row r="3274" spans="1:30" hidden="1" outlineLevel="1">
      <c r="D3274" s="7"/>
      <c r="E3274" s="51"/>
      <c r="F3274" s="52" t="str">
        <f>F3281</f>
        <v>EXP_OM_DIST</v>
      </c>
      <c r="G3274" s="55" t="str">
        <f>$G$8</f>
        <v>PRODUCTION</v>
      </c>
      <c r="H3274" s="4">
        <f t="shared" si="1613"/>
        <v>0</v>
      </c>
      <c r="I3274" s="5">
        <f>VLOOKUP(CONCATENATE($F3274," ",$G3274),AllocFactorMatrix,(I$4+1),FALSE)*$E3281</f>
        <v>0</v>
      </c>
      <c r="J3274" s="5">
        <f>VLOOKUP(CONCATENATE($F3274," ",$G3274),AllocFactorMatrix,(J$4+1),FALSE)*$E3281</f>
        <v>0</v>
      </c>
      <c r="K3274" s="5">
        <f>VLOOKUP(CONCATENATE($F3274," ",$G3274),AllocFactorMatrix,(K$4+1),FALSE)*$E3281</f>
        <v>0</v>
      </c>
      <c r="L3274" s="5">
        <f>VLOOKUP(CONCATENATE($F3274," ",$G3274),AllocFactorMatrix,(L$4+1),FALSE)*$E3281</f>
        <v>0</v>
      </c>
      <c r="M3274" s="5">
        <f>VLOOKUP(CONCATENATE($F3274," ",$G3274),AllocFactorMatrix,(M$4+1),FALSE)*$E3281</f>
        <v>0</v>
      </c>
      <c r="N3274" s="5">
        <f t="shared" si="1614"/>
        <v>0</v>
      </c>
      <c r="O3274" s="5">
        <f>VLOOKUP(CONCATENATE($F3274," ",$G3274),AllocFactorMatrix,(O$4+1),FALSE)*$E3281</f>
        <v>0</v>
      </c>
      <c r="P3274" s="5">
        <f>VLOOKUP(CONCATENATE($F3274," ",$G3274),AllocFactorMatrix,(P$4+1),FALSE)*$E3281</f>
        <v>0</v>
      </c>
      <c r="Q3274" s="5">
        <f>VLOOKUP(CONCATENATE($F3274," ",$G3274),AllocFactorMatrix,(Q$4+1),FALSE)*$E3281</f>
        <v>0</v>
      </c>
      <c r="R3274" s="5">
        <f>VLOOKUP(CONCATENATE($F3274," ",$G3274),AllocFactorMatrix,(R$4+1),FALSE)*$E3281</f>
        <v>0</v>
      </c>
      <c r="S3274" s="5">
        <f t="shared" si="1616"/>
        <v>0</v>
      </c>
      <c r="T3274" s="5">
        <f>VLOOKUP(CONCATENATE($F3274," ",$G3274),AllocFactorMatrix,(T$4+1),FALSE)*$E3281</f>
        <v>0</v>
      </c>
      <c r="U3274" s="5">
        <f>VLOOKUP(CONCATENATE($F3274," ",$G3274),AllocFactorMatrix,(U$4+1),FALSE)*$E3281</f>
        <v>0</v>
      </c>
      <c r="V3274" s="5">
        <f>VLOOKUP(CONCATENATE($F3274," ",$G3274),AllocFactorMatrix,(V$4+1),FALSE)*$E3281</f>
        <v>0</v>
      </c>
      <c r="W3274" s="5">
        <f>VLOOKUP(CONCATENATE($F3274," ",$G3274),AllocFactorMatrix,(W$4+1),FALSE)*$E3281</f>
        <v>0</v>
      </c>
      <c r="X3274" s="5">
        <f>SUBTOTAL(9,T3274:W3274)</f>
        <v>0</v>
      </c>
      <c r="Y3274" s="5">
        <f>VLOOKUP(CONCATENATE($F3274," ",$G3274),AllocFactorMatrix,(Y$4+1),FALSE)*$E3281</f>
        <v>0</v>
      </c>
      <c r="Z3274" s="5">
        <f>VLOOKUP(CONCATENATE($F3274," ",$G3274),AllocFactorMatrix,(Z$4+1),FALSE)*$E3281</f>
        <v>0</v>
      </c>
      <c r="AA3274" s="5">
        <f t="shared" si="1615"/>
        <v>0</v>
      </c>
      <c r="AB3274" s="5">
        <f>VLOOKUP(CONCATENATE($F3274," ",$G3274),AllocFactorMatrix,(AB$4+1),FALSE)*$E3281</f>
        <v>0</v>
      </c>
      <c r="AC3274" s="5">
        <f>VLOOKUP(CONCATENATE($F3274," ",$G3274),AllocFactorMatrix,(AC$4+1),FALSE)*$E3281</f>
        <v>0</v>
      </c>
      <c r="AD3274" s="5">
        <f>VLOOKUP(CONCATENATE($F3274," ",$G3274),AllocFactorMatrix,(AD$4+1),FALSE)*$E3281</f>
        <v>0</v>
      </c>
    </row>
    <row r="3275" spans="1:30" hidden="1" outlineLevel="1">
      <c r="D3275" s="7"/>
      <c r="E3275" s="51"/>
      <c r="F3275" s="52" t="str">
        <f>F3281</f>
        <v>EXP_OM_DIST</v>
      </c>
      <c r="G3275" s="55" t="str">
        <f>$G$9</f>
        <v>BULKTRAN</v>
      </c>
      <c r="H3275" s="4">
        <f t="shared" si="1613"/>
        <v>0</v>
      </c>
      <c r="I3275" s="5">
        <f>VLOOKUP(CONCATENATE($F3275," ",$G3275),AllocFactorMatrix,(I$4+1),FALSE)*$E3281</f>
        <v>0</v>
      </c>
      <c r="J3275" s="5">
        <f>VLOOKUP(CONCATENATE($F3275," ",$G3275),AllocFactorMatrix,(J$4+1),FALSE)*$E3281</f>
        <v>0</v>
      </c>
      <c r="K3275" s="5">
        <f>VLOOKUP(CONCATENATE($F3275," ",$G3275),AllocFactorMatrix,(K$4+1),FALSE)*$E3281</f>
        <v>0</v>
      </c>
      <c r="L3275" s="5">
        <f>VLOOKUP(CONCATENATE($F3275," ",$G3275),AllocFactorMatrix,(L$4+1),FALSE)*$E3281</f>
        <v>0</v>
      </c>
      <c r="M3275" s="5">
        <f>VLOOKUP(CONCATENATE($F3275," ",$G3275),AllocFactorMatrix,(M$4+1),FALSE)*$E3281</f>
        <v>0</v>
      </c>
      <c r="N3275" s="5">
        <f t="shared" si="1614"/>
        <v>0</v>
      </c>
      <c r="O3275" s="5">
        <f>VLOOKUP(CONCATENATE($F3275," ",$G3275),AllocFactorMatrix,(O$4+1),FALSE)*$E3281</f>
        <v>0</v>
      </c>
      <c r="P3275" s="5">
        <f>VLOOKUP(CONCATENATE($F3275," ",$G3275),AllocFactorMatrix,(P$4+1),FALSE)*$E3281</f>
        <v>0</v>
      </c>
      <c r="Q3275" s="5">
        <f>VLOOKUP(CONCATENATE($F3275," ",$G3275),AllocFactorMatrix,(Q$4+1),FALSE)*$E3281</f>
        <v>0</v>
      </c>
      <c r="R3275" s="5">
        <f>VLOOKUP(CONCATENATE($F3275," ",$G3275),AllocFactorMatrix,(R$4+1),FALSE)*$E3281</f>
        <v>0</v>
      </c>
      <c r="S3275" s="5">
        <f t="shared" si="1616"/>
        <v>0</v>
      </c>
      <c r="T3275" s="5">
        <f>VLOOKUP(CONCATENATE($F3275," ",$G3275),AllocFactorMatrix,(T$4+1),FALSE)*$E3281</f>
        <v>0</v>
      </c>
      <c r="U3275" s="5">
        <f>VLOOKUP(CONCATENATE($F3275," ",$G3275),AllocFactorMatrix,(U$4+1),FALSE)*$E3281</f>
        <v>0</v>
      </c>
      <c r="V3275" s="5">
        <f>VLOOKUP(CONCATENATE($F3275," ",$G3275),AllocFactorMatrix,(V$4+1),FALSE)*$E3281</f>
        <v>0</v>
      </c>
      <c r="W3275" s="5">
        <f>VLOOKUP(CONCATENATE($F3275," ",$G3275),AllocFactorMatrix,(W$4+1),FALSE)*$E3281</f>
        <v>0</v>
      </c>
      <c r="X3275" s="5">
        <f t="shared" ref="X3275:X3281" si="1628">SUBTOTAL(9,T3275:W3275)</f>
        <v>0</v>
      </c>
      <c r="Y3275" s="5">
        <f>VLOOKUP(CONCATENATE($F3275," ",$G3275),AllocFactorMatrix,(Y$4+1),FALSE)*$E3281</f>
        <v>0</v>
      </c>
      <c r="Z3275" s="5">
        <f>VLOOKUP(CONCATENATE($F3275," ",$G3275),AllocFactorMatrix,(Z$4+1),FALSE)*$E3281</f>
        <v>0</v>
      </c>
      <c r="AA3275" s="5">
        <f t="shared" si="1615"/>
        <v>0</v>
      </c>
      <c r="AB3275" s="5">
        <f>VLOOKUP(CONCATENATE($F3275," ",$G3275),AllocFactorMatrix,(AB$4+1),FALSE)*$E3281</f>
        <v>0</v>
      </c>
      <c r="AC3275" s="5">
        <f>VLOOKUP(CONCATENATE($F3275," ",$G3275),AllocFactorMatrix,(AC$4+1),FALSE)*$E3281</f>
        <v>0</v>
      </c>
      <c r="AD3275" s="5">
        <f>VLOOKUP(CONCATENATE($F3275," ",$G3275),AllocFactorMatrix,(AD$4+1),FALSE)*$E3281</f>
        <v>0</v>
      </c>
    </row>
    <row r="3276" spans="1:30" hidden="1" outlineLevel="1">
      <c r="D3276" s="7"/>
      <c r="E3276" s="51"/>
      <c r="F3276" s="52" t="str">
        <f>F3281</f>
        <v>EXP_OM_DIST</v>
      </c>
      <c r="G3276" s="55" t="str">
        <f>$G$10</f>
        <v>SUBTRAN</v>
      </c>
      <c r="H3276" s="4">
        <f t="shared" si="1613"/>
        <v>0</v>
      </c>
      <c r="I3276" s="5">
        <f>VLOOKUP(CONCATENATE($F3276," ",$G3276),AllocFactorMatrix,(I$4+1),FALSE)*$E3281</f>
        <v>0</v>
      </c>
      <c r="J3276" s="5">
        <f>VLOOKUP(CONCATENATE($F3276," ",$G3276),AllocFactorMatrix,(J$4+1),FALSE)*$E3281</f>
        <v>0</v>
      </c>
      <c r="K3276" s="5">
        <f>VLOOKUP(CONCATENATE($F3276," ",$G3276),AllocFactorMatrix,(K$4+1),FALSE)*$E3281</f>
        <v>0</v>
      </c>
      <c r="L3276" s="5">
        <f>VLOOKUP(CONCATENATE($F3276," ",$G3276),AllocFactorMatrix,(L$4+1),FALSE)*$E3281</f>
        <v>0</v>
      </c>
      <c r="M3276" s="5">
        <f>VLOOKUP(CONCATENATE($F3276," ",$G3276),AllocFactorMatrix,(M$4+1),FALSE)*$E3281</f>
        <v>0</v>
      </c>
      <c r="N3276" s="5">
        <f t="shared" si="1614"/>
        <v>0</v>
      </c>
      <c r="O3276" s="5">
        <f>VLOOKUP(CONCATENATE($F3276," ",$G3276),AllocFactorMatrix,(O$4+1),FALSE)*$E3281</f>
        <v>0</v>
      </c>
      <c r="P3276" s="5">
        <f>VLOOKUP(CONCATENATE($F3276," ",$G3276),AllocFactorMatrix,(P$4+1),FALSE)*$E3281</f>
        <v>0</v>
      </c>
      <c r="Q3276" s="5">
        <f>VLOOKUP(CONCATENATE($F3276," ",$G3276),AllocFactorMatrix,(Q$4+1),FALSE)*$E3281</f>
        <v>0</v>
      </c>
      <c r="R3276" s="5">
        <f>VLOOKUP(CONCATENATE($F3276," ",$G3276),AllocFactorMatrix,(R$4+1),FALSE)*$E3281</f>
        <v>0</v>
      </c>
      <c r="S3276" s="5">
        <f t="shared" si="1616"/>
        <v>0</v>
      </c>
      <c r="T3276" s="5">
        <f>VLOOKUP(CONCATENATE($F3276," ",$G3276),AllocFactorMatrix,(T$4+1),FALSE)*$E3281</f>
        <v>0</v>
      </c>
      <c r="U3276" s="5">
        <f>VLOOKUP(CONCATENATE($F3276," ",$G3276),AllocFactorMatrix,(U$4+1),FALSE)*$E3281</f>
        <v>0</v>
      </c>
      <c r="V3276" s="5">
        <f>VLOOKUP(CONCATENATE($F3276," ",$G3276),AllocFactorMatrix,(V$4+1),FALSE)*$E3281</f>
        <v>0</v>
      </c>
      <c r="W3276" s="5">
        <f>VLOOKUP(CONCATENATE($F3276," ",$G3276),AllocFactorMatrix,(W$4+1),FALSE)*$E3281</f>
        <v>0</v>
      </c>
      <c r="X3276" s="5">
        <f t="shared" si="1628"/>
        <v>0</v>
      </c>
      <c r="Y3276" s="5">
        <f>VLOOKUP(CONCATENATE($F3276," ",$G3276),AllocFactorMatrix,(Y$4+1),FALSE)*$E3281</f>
        <v>0</v>
      </c>
      <c r="Z3276" s="5">
        <f>VLOOKUP(CONCATENATE($F3276," ",$G3276),AllocFactorMatrix,(Z$4+1),FALSE)*$E3281</f>
        <v>0</v>
      </c>
      <c r="AA3276" s="5">
        <f t="shared" si="1615"/>
        <v>0</v>
      </c>
      <c r="AB3276" s="5">
        <f>VLOOKUP(CONCATENATE($F3276," ",$G3276),AllocFactorMatrix,(AB$4+1),FALSE)*$E3281</f>
        <v>0</v>
      </c>
      <c r="AC3276" s="5">
        <f>VLOOKUP(CONCATENATE($F3276," ",$G3276),AllocFactorMatrix,(AC$4+1),FALSE)*$E3281</f>
        <v>0</v>
      </c>
      <c r="AD3276" s="5">
        <f>VLOOKUP(CONCATENATE($F3276," ",$G3276),AllocFactorMatrix,(AD$4+1),FALSE)*$E3281</f>
        <v>0</v>
      </c>
    </row>
    <row r="3277" spans="1:30" hidden="1" outlineLevel="1">
      <c r="D3277" s="7"/>
      <c r="E3277" s="51"/>
      <c r="F3277" s="52" t="str">
        <f>F3281</f>
        <v>EXP_OM_DIST</v>
      </c>
      <c r="G3277" s="55" t="str">
        <f>$G$11</f>
        <v>DISTPRI</v>
      </c>
      <c r="H3277" s="4">
        <f t="shared" si="1613"/>
        <v>587407.18998509238</v>
      </c>
      <c r="I3277" s="5">
        <f>VLOOKUP(CONCATENATE($F3277," ",$G3277),AllocFactorMatrix,(I$4+1),FALSE)*$E3281</f>
        <v>392589.27829347196</v>
      </c>
      <c r="J3277" s="5">
        <f>VLOOKUP(CONCATENATE($F3277," ",$G3277),AllocFactorMatrix,(J$4+1),FALSE)*$E3281</f>
        <v>18505.633709941598</v>
      </c>
      <c r="K3277" s="5">
        <f>VLOOKUP(CONCATENATE($F3277," ",$G3277),AllocFactorMatrix,(K$4+1),FALSE)*$E3281</f>
        <v>67195.091753743327</v>
      </c>
      <c r="L3277" s="5">
        <f>VLOOKUP(CONCATENATE($F3277," ",$G3277),AllocFactorMatrix,(L$4+1),FALSE)*$E3281</f>
        <v>2076.6779803855043</v>
      </c>
      <c r="M3277" s="5">
        <f>VLOOKUP(CONCATENATE($F3277," ",$G3277),AllocFactorMatrix,(M$4+1),FALSE)*$E3281</f>
        <v>0</v>
      </c>
      <c r="N3277" s="5">
        <f t="shared" si="1614"/>
        <v>69271.769734128829</v>
      </c>
      <c r="O3277" s="5">
        <f>VLOOKUP(CONCATENATE($F3277," ",$G3277),AllocFactorMatrix,(O$4+1),FALSE)*$E3281</f>
        <v>50384.574117495009</v>
      </c>
      <c r="P3277" s="5">
        <f>VLOOKUP(CONCATENATE($F3277," ",$G3277),AllocFactorMatrix,(P$4+1),FALSE)*$E3281</f>
        <v>9384.1303199638496</v>
      </c>
      <c r="Q3277" s="5">
        <f>VLOOKUP(CONCATENATE($F3277," ",$G3277),AllocFactorMatrix,(Q$4+1),FALSE)*$E3281</f>
        <v>0</v>
      </c>
      <c r="R3277" s="5">
        <f>VLOOKUP(CONCATENATE($F3277," ",$G3277),AllocFactorMatrix,(R$4+1),FALSE)*$E3281</f>
        <v>0</v>
      </c>
      <c r="S3277" s="5">
        <f t="shared" si="1616"/>
        <v>59768.704437458859</v>
      </c>
      <c r="T3277" s="5">
        <f>VLOOKUP(CONCATENATE($F3277," ",$G3277),AllocFactorMatrix,(T$4+1),FALSE)*$E3281</f>
        <v>1796.179017635937</v>
      </c>
      <c r="U3277" s="5">
        <f>VLOOKUP(CONCATENATE($F3277," ",$G3277),AllocFactorMatrix,(U$4+1),FALSE)*$E3281</f>
        <v>28968.303077779372</v>
      </c>
      <c r="V3277" s="5">
        <f>VLOOKUP(CONCATENATE($F3277," ",$G3277),AllocFactorMatrix,(V$4+1),FALSE)*$E3281</f>
        <v>0</v>
      </c>
      <c r="W3277" s="5">
        <f>VLOOKUP(CONCATENATE($F3277," ",$G3277),AllocFactorMatrix,(W$4+1),FALSE)*$E3281</f>
        <v>0</v>
      </c>
      <c r="X3277" s="5">
        <f t="shared" si="1628"/>
        <v>30764.482095415307</v>
      </c>
      <c r="Y3277" s="5">
        <f>VLOOKUP(CONCATENATE($F3277," ",$G3277),AllocFactorMatrix,(Y$4+1),FALSE)*$E3281</f>
        <v>15193.264550516507</v>
      </c>
      <c r="Z3277" s="5">
        <f>VLOOKUP(CONCATENATE($F3277," ",$G3277),AllocFactorMatrix,(Z$4+1),FALSE)*$E3281</f>
        <v>253.48312692981457</v>
      </c>
      <c r="AA3277" s="5">
        <f t="shared" si="1615"/>
        <v>15446.747677446321</v>
      </c>
      <c r="AB3277" s="5">
        <f>VLOOKUP(CONCATENATE($F3277," ",$G3277),AllocFactorMatrix,(AB$4+1),FALSE)*$E3281</f>
        <v>205.36380589104058</v>
      </c>
      <c r="AC3277" s="5">
        <f>VLOOKUP(CONCATENATE($F3277," ",$G3277),AllocFactorMatrix,(AC$4+1),FALSE)*$E3281</f>
        <v>703.54786787670685</v>
      </c>
      <c r="AD3277" s="5">
        <f>VLOOKUP(CONCATENATE($F3277," ",$G3277),AllocFactorMatrix,(AD$4+1),FALSE)*$E3281</f>
        <v>151.66236346167423</v>
      </c>
    </row>
    <row r="3278" spans="1:30" hidden="1" outlineLevel="1">
      <c r="D3278" s="7"/>
      <c r="E3278" s="51"/>
      <c r="F3278" s="52" t="str">
        <f>F3281</f>
        <v>EXP_OM_DIST</v>
      </c>
      <c r="G3278" s="55" t="str">
        <f>$G$12</f>
        <v>DISTSEC</v>
      </c>
      <c r="H3278" s="4">
        <f t="shared" si="1613"/>
        <v>242430.17218152896</v>
      </c>
      <c r="I3278" s="5">
        <f>VLOOKUP(CONCATENATE($F3278," ",$G3278),AllocFactorMatrix,(I$4+1),FALSE)*$E3281</f>
        <v>181265.39165268774</v>
      </c>
      <c r="J3278" s="5">
        <f>VLOOKUP(CONCATENATE($F3278," ",$G3278),AllocFactorMatrix,(J$4+1),FALSE)*$E3281</f>
        <v>8738.8623025548331</v>
      </c>
      <c r="K3278" s="5">
        <f>VLOOKUP(CONCATENATE($F3278," ",$G3278),AllocFactorMatrix,(K$4+1),FALSE)*$E3281</f>
        <v>26368.789377808058</v>
      </c>
      <c r="L3278" s="5">
        <f>VLOOKUP(CONCATENATE($F3278," ",$G3278),AllocFactorMatrix,(L$4+1),FALSE)*$E3281</f>
        <v>0</v>
      </c>
      <c r="M3278" s="5">
        <f>VLOOKUP(CONCATENATE($F3278," ",$G3278),AllocFactorMatrix,(M$4+1),FALSE)*$E3281</f>
        <v>0</v>
      </c>
      <c r="N3278" s="5">
        <f t="shared" si="1614"/>
        <v>26368.789377808058</v>
      </c>
      <c r="O3278" s="5">
        <f>VLOOKUP(CONCATENATE($F3278," ",$G3278),AllocFactorMatrix,(O$4+1),FALSE)*$E3281</f>
        <v>16802.295225144298</v>
      </c>
      <c r="P3278" s="5">
        <f>VLOOKUP(CONCATENATE($F3278," ",$G3278),AllocFactorMatrix,(P$4+1),FALSE)*$E3281</f>
        <v>0</v>
      </c>
      <c r="Q3278" s="5">
        <f>VLOOKUP(CONCATENATE($F3278," ",$G3278),AllocFactorMatrix,(Q$4+1),FALSE)*$E3281</f>
        <v>0</v>
      </c>
      <c r="R3278" s="5">
        <f>VLOOKUP(CONCATENATE($F3278," ",$G3278),AllocFactorMatrix,(R$4+1),FALSE)*$E3281</f>
        <v>0</v>
      </c>
      <c r="S3278" s="5">
        <f t="shared" si="1616"/>
        <v>16802.295225144298</v>
      </c>
      <c r="T3278" s="5">
        <f>VLOOKUP(CONCATENATE($F3278," ",$G3278),AllocFactorMatrix,(T$4+1),FALSE)*$E3281</f>
        <v>454.29881391713485</v>
      </c>
      <c r="U3278" s="5">
        <f>VLOOKUP(CONCATENATE($F3278," ",$G3278),AllocFactorMatrix,(U$4+1),FALSE)*$E3281</f>
        <v>0</v>
      </c>
      <c r="V3278" s="5">
        <f>VLOOKUP(CONCATENATE($F3278," ",$G3278),AllocFactorMatrix,(V$4+1),FALSE)*$E3281</f>
        <v>0</v>
      </c>
      <c r="W3278" s="5">
        <f>VLOOKUP(CONCATENATE($F3278," ",$G3278),AllocFactorMatrix,(W$4+1),FALSE)*$E3281</f>
        <v>0</v>
      </c>
      <c r="X3278" s="5">
        <f t="shared" si="1628"/>
        <v>454.29881391713485</v>
      </c>
      <c r="Y3278" s="5">
        <f>VLOOKUP(CONCATENATE($F3278," ",$G3278),AllocFactorMatrix,(Y$4+1),FALSE)*$E3281</f>
        <v>6197.4273406343664</v>
      </c>
      <c r="Z3278" s="5">
        <f>VLOOKUP(CONCATENATE($F3278," ",$G3278),AllocFactorMatrix,(Z$4+1),FALSE)*$E3281</f>
        <v>0</v>
      </c>
      <c r="AA3278" s="5">
        <f t="shared" si="1615"/>
        <v>6197.4273406343664</v>
      </c>
      <c r="AB3278" s="5">
        <f>VLOOKUP(CONCATENATE($F3278," ",$G3278),AllocFactorMatrix,(AB$4+1),FALSE)*$E3281</f>
        <v>64.310902877561716</v>
      </c>
      <c r="AC3278" s="5">
        <f>VLOOKUP(CONCATENATE($F3278," ",$G3278),AllocFactorMatrix,(AC$4+1),FALSE)*$E3281</f>
        <v>2183.6025023196735</v>
      </c>
      <c r="AD3278" s="5">
        <f>VLOOKUP(CONCATENATE($F3278," ",$G3278),AllocFactorMatrix,(AD$4+1),FALSE)*$E3281</f>
        <v>355.1940635853025</v>
      </c>
    </row>
    <row r="3279" spans="1:30" hidden="1" outlineLevel="1">
      <c r="D3279" s="7"/>
      <c r="E3279" s="51"/>
      <c r="F3279" s="52" t="str">
        <f>F3281</f>
        <v>EXP_OM_DIST</v>
      </c>
      <c r="G3279" s="55" t="str">
        <f>$G$13</f>
        <v>ENERGY</v>
      </c>
      <c r="H3279" s="4">
        <f t="shared" si="1613"/>
        <v>0</v>
      </c>
      <c r="I3279" s="5">
        <f>VLOOKUP(CONCATENATE($F3279," ",$G3279),AllocFactorMatrix,(I$4+1),FALSE)*$E3281</f>
        <v>0</v>
      </c>
      <c r="J3279" s="5">
        <f>VLOOKUP(CONCATENATE($F3279," ",$G3279),AllocFactorMatrix,(J$4+1),FALSE)*$E3281</f>
        <v>0</v>
      </c>
      <c r="K3279" s="5">
        <f>VLOOKUP(CONCATENATE($F3279," ",$G3279),AllocFactorMatrix,(K$4+1),FALSE)*$E3281</f>
        <v>0</v>
      </c>
      <c r="L3279" s="5">
        <f>VLOOKUP(CONCATENATE($F3279," ",$G3279),AllocFactorMatrix,(L$4+1),FALSE)*$E3281</f>
        <v>0</v>
      </c>
      <c r="M3279" s="5">
        <f>VLOOKUP(CONCATENATE($F3279," ",$G3279),AllocFactorMatrix,(M$4+1),FALSE)*$E3281</f>
        <v>0</v>
      </c>
      <c r="N3279" s="5">
        <f t="shared" si="1614"/>
        <v>0</v>
      </c>
      <c r="O3279" s="5">
        <f>VLOOKUP(CONCATENATE($F3279," ",$G3279),AllocFactorMatrix,(O$4+1),FALSE)*$E3281</f>
        <v>0</v>
      </c>
      <c r="P3279" s="5">
        <f>VLOOKUP(CONCATENATE($F3279," ",$G3279),AllocFactorMatrix,(P$4+1),FALSE)*$E3281</f>
        <v>0</v>
      </c>
      <c r="Q3279" s="5">
        <f>VLOOKUP(CONCATENATE($F3279," ",$G3279),AllocFactorMatrix,(Q$4+1),FALSE)*$E3281</f>
        <v>0</v>
      </c>
      <c r="R3279" s="5">
        <f>VLOOKUP(CONCATENATE($F3279," ",$G3279),AllocFactorMatrix,(R$4+1),FALSE)*$E3281</f>
        <v>0</v>
      </c>
      <c r="S3279" s="5">
        <f t="shared" si="1616"/>
        <v>0</v>
      </c>
      <c r="T3279" s="5">
        <f>VLOOKUP(CONCATENATE($F3279," ",$G3279),AllocFactorMatrix,(T$4+1),FALSE)*$E3281</f>
        <v>0</v>
      </c>
      <c r="U3279" s="5">
        <f>VLOOKUP(CONCATENATE($F3279," ",$G3279),AllocFactorMatrix,(U$4+1),FALSE)*$E3281</f>
        <v>0</v>
      </c>
      <c r="V3279" s="5">
        <f>VLOOKUP(CONCATENATE($F3279," ",$G3279),AllocFactorMatrix,(V$4+1),FALSE)*$E3281</f>
        <v>0</v>
      </c>
      <c r="W3279" s="5">
        <f>VLOOKUP(CONCATENATE($F3279," ",$G3279),AllocFactorMatrix,(W$4+1),FALSE)*$E3281</f>
        <v>0</v>
      </c>
      <c r="X3279" s="5">
        <f t="shared" si="1628"/>
        <v>0</v>
      </c>
      <c r="Y3279" s="5">
        <f>VLOOKUP(CONCATENATE($F3279," ",$G3279),AllocFactorMatrix,(Y$4+1),FALSE)*$E3281</f>
        <v>0</v>
      </c>
      <c r="Z3279" s="5">
        <f>VLOOKUP(CONCATENATE($F3279," ",$G3279),AllocFactorMatrix,(Z$4+1),FALSE)*$E3281</f>
        <v>0</v>
      </c>
      <c r="AA3279" s="5">
        <f t="shared" si="1615"/>
        <v>0</v>
      </c>
      <c r="AB3279" s="5">
        <f>VLOOKUP(CONCATENATE($F3279," ",$G3279),AllocFactorMatrix,(AB$4+1),FALSE)*$E3281</f>
        <v>0</v>
      </c>
      <c r="AC3279" s="5">
        <f>VLOOKUP(CONCATENATE($F3279," ",$G3279),AllocFactorMatrix,(AC$4+1),FALSE)*$E3281</f>
        <v>0</v>
      </c>
      <c r="AD3279" s="5">
        <f>VLOOKUP(CONCATENATE($F3279," ",$G3279),AllocFactorMatrix,(AD$4+1),FALSE)*$E3281</f>
        <v>0</v>
      </c>
    </row>
    <row r="3280" spans="1:30" hidden="1" outlineLevel="1">
      <c r="D3280" s="7"/>
      <c r="E3280" s="51"/>
      <c r="F3280" s="52" t="str">
        <f>F3281</f>
        <v>EXP_OM_DIST</v>
      </c>
      <c r="G3280" s="55" t="str">
        <f>$G$14</f>
        <v>CUSTOMER</v>
      </c>
      <c r="H3280" s="4">
        <f t="shared" si="1613"/>
        <v>44754.637833378816</v>
      </c>
      <c r="I3280" s="5">
        <f>VLOOKUP(CONCATENATE($F3280," ",$G3280),AllocFactorMatrix,(I$4+1),FALSE)*$E3281</f>
        <v>18270.431357759826</v>
      </c>
      <c r="J3280" s="5">
        <f>VLOOKUP(CONCATENATE($F3280," ",$G3280),AllocFactorMatrix,(J$4+1),FALSE)*$E3281</f>
        <v>7911.3309809212515</v>
      </c>
      <c r="K3280" s="5">
        <f>VLOOKUP(CONCATENATE($F3280," ",$G3280),AllocFactorMatrix,(K$4+1),FALSE)*$E3281</f>
        <v>2259.8127955666287</v>
      </c>
      <c r="L3280" s="5">
        <f>VLOOKUP(CONCATENATE($F3280," ",$G3280),AllocFactorMatrix,(L$4+1),FALSE)*$E3281</f>
        <v>1264.9047386059665</v>
      </c>
      <c r="M3280" s="5">
        <f>VLOOKUP(CONCATENATE($F3280," ",$G3280),AllocFactorMatrix,(M$4+1),FALSE)*$E3281</f>
        <v>205.29120502994718</v>
      </c>
      <c r="N3280" s="5">
        <f t="shared" si="1614"/>
        <v>3730.0087392025425</v>
      </c>
      <c r="O3280" s="5">
        <f>VLOOKUP(CONCATENATE($F3280," ",$G3280),AllocFactorMatrix,(O$4+1),FALSE)*$E3281</f>
        <v>966.77011351144563</v>
      </c>
      <c r="P3280" s="5">
        <f>VLOOKUP(CONCATENATE($F3280," ",$G3280),AllocFactorMatrix,(P$4+1),FALSE)*$E3281</f>
        <v>328.94630447645147</v>
      </c>
      <c r="Q3280" s="5">
        <f>VLOOKUP(CONCATENATE($F3280," ",$G3280),AllocFactorMatrix,(Q$4+1),FALSE)*$E3281</f>
        <v>715.26486580392645</v>
      </c>
      <c r="R3280" s="5">
        <f>VLOOKUP(CONCATENATE($F3280," ",$G3280),AllocFactorMatrix,(R$4+1),FALSE)*$E3281</f>
        <v>125.71049724629151</v>
      </c>
      <c r="S3280" s="5">
        <f t="shared" si="1616"/>
        <v>2136.6917810381151</v>
      </c>
      <c r="T3280" s="5">
        <f>VLOOKUP(CONCATENATE($F3280," ",$G3280),AllocFactorMatrix,(T$4+1),FALSE)*$E3281</f>
        <v>6.6606528812850181</v>
      </c>
      <c r="U3280" s="5">
        <f>VLOOKUP(CONCATENATE($F3280," ",$G3280),AllocFactorMatrix,(U$4+1),FALSE)*$E3281</f>
        <v>195.13766444919611</v>
      </c>
      <c r="V3280" s="5">
        <f>VLOOKUP(CONCATENATE($F3280," ",$G3280),AllocFactorMatrix,(V$4+1),FALSE)*$E3281</f>
        <v>1051.8593693225898</v>
      </c>
      <c r="W3280" s="5">
        <f>VLOOKUP(CONCATENATE($F3280," ",$G3280),AllocFactorMatrix,(W$4+1),FALSE)*$E3281</f>
        <v>188.56613232612898</v>
      </c>
      <c r="X3280" s="5">
        <f t="shared" si="1628"/>
        <v>1442.2238189791999</v>
      </c>
      <c r="Y3280" s="5">
        <f>VLOOKUP(CONCATENATE($F3280," ",$G3280),AllocFactorMatrix,(Y$4+1),FALSE)*$E3281</f>
        <v>268.08876650322577</v>
      </c>
      <c r="Z3280" s="5">
        <f>VLOOKUP(CONCATENATE($F3280," ",$G3280),AllocFactorMatrix,(Z$4+1),FALSE)*$E3281</f>
        <v>5.5752955916870226</v>
      </c>
      <c r="AA3280" s="5">
        <f t="shared" si="1615"/>
        <v>273.66406209491277</v>
      </c>
      <c r="AB3280" s="5">
        <f>VLOOKUP(CONCATENATE($F3280," ",$G3280),AllocFactorMatrix,(AB$4+1),FALSE)*$E3281</f>
        <v>3.3115336620808233</v>
      </c>
      <c r="AC3280" s="5">
        <f>VLOOKUP(CONCATENATE($F3280," ",$G3280),AllocFactorMatrix,(AC$4+1),FALSE)*$E3281</f>
        <v>6102.1125101277712</v>
      </c>
      <c r="AD3280" s="5">
        <f>VLOOKUP(CONCATENATE($F3280," ",$G3280),AllocFactorMatrix,(AD$4+1),FALSE)*$E3281</f>
        <v>4884.8630495931111</v>
      </c>
    </row>
    <row r="3281" spans="1:30" collapsed="1">
      <c r="D3281" s="98" t="str">
        <f>D1952</f>
        <v>Adj 18 - Amortization of Storm Cost Deferral</v>
      </c>
      <c r="E3281" s="57">
        <v>874592</v>
      </c>
      <c r="F3281" s="57" t="s">
        <v>78</v>
      </c>
      <c r="G3281" s="55" t="str">
        <f>$G$15</f>
        <v>TOTAL</v>
      </c>
      <c r="H3281" s="4">
        <f t="shared" si="1613"/>
        <v>874591.99999999977</v>
      </c>
      <c r="I3281" s="5">
        <f>VLOOKUP(CONCATENATE($F3281," ",$G3281),AllocFactorMatrix,(I$4+1),FALSE)*$E3281</f>
        <v>592125.10130391957</v>
      </c>
      <c r="J3281" s="5">
        <f>VLOOKUP(CONCATENATE($F3281," ",$G3281),AllocFactorMatrix,(J$4+1),FALSE)*$E3281</f>
        <v>35155.826993417679</v>
      </c>
      <c r="K3281" s="5">
        <f>VLOOKUP(CONCATENATE($F3281," ",$G3281),AllocFactorMatrix,(K$4+1),FALSE)*$E3281</f>
        <v>95823.693927118016</v>
      </c>
      <c r="L3281" s="5">
        <f>VLOOKUP(CONCATENATE($F3281," ",$G3281),AllocFactorMatrix,(L$4+1),FALSE)*$E3281</f>
        <v>3341.5827189914708</v>
      </c>
      <c r="M3281" s="5">
        <f>VLOOKUP(CONCATENATE($F3281," ",$G3281),AllocFactorMatrix,(M$4+1),FALSE)*$E3281</f>
        <v>205.29120502994718</v>
      </c>
      <c r="N3281" s="5">
        <f t="shared" si="1614"/>
        <v>99370.567851139436</v>
      </c>
      <c r="O3281" s="5">
        <f>VLOOKUP(CONCATENATE($F3281," ",$G3281),AllocFactorMatrix,(O$4+1),FALSE)*$E3281</f>
        <v>68153.639456150762</v>
      </c>
      <c r="P3281" s="5">
        <f>VLOOKUP(CONCATENATE($F3281," ",$G3281),AllocFactorMatrix,(P$4+1),FALSE)*$E3281</f>
        <v>9713.0766244403021</v>
      </c>
      <c r="Q3281" s="5">
        <f>VLOOKUP(CONCATENATE($F3281," ",$G3281),AllocFactorMatrix,(Q$4+1),FALSE)*$E3281</f>
        <v>715.26486580392645</v>
      </c>
      <c r="R3281" s="5">
        <f>VLOOKUP(CONCATENATE($F3281," ",$G3281),AllocFactorMatrix,(R$4+1),FALSE)*$E3281</f>
        <v>125.71049724629151</v>
      </c>
      <c r="S3281" s="5">
        <f t="shared" si="1616"/>
        <v>78707.691443641292</v>
      </c>
      <c r="T3281" s="5">
        <f>VLOOKUP(CONCATENATE($F3281," ",$G3281),AllocFactorMatrix,(T$4+1),FALSE)*$E3281</f>
        <v>2257.138484434357</v>
      </c>
      <c r="U3281" s="5">
        <f>VLOOKUP(CONCATENATE($F3281," ",$G3281),AllocFactorMatrix,(U$4+1),FALSE)*$E3281</f>
        <v>29163.440742228566</v>
      </c>
      <c r="V3281" s="5">
        <f>VLOOKUP(CONCATENATE($F3281," ",$G3281),AllocFactorMatrix,(V$4+1),FALSE)*$E3281</f>
        <v>1051.8593693225898</v>
      </c>
      <c r="W3281" s="5">
        <f>VLOOKUP(CONCATENATE($F3281," ",$G3281),AllocFactorMatrix,(W$4+1),FALSE)*$E3281</f>
        <v>188.56613232612898</v>
      </c>
      <c r="X3281" s="5">
        <f t="shared" si="1628"/>
        <v>32661.00472831164</v>
      </c>
      <c r="Y3281" s="5">
        <f>VLOOKUP(CONCATENATE($F3281," ",$G3281),AllocFactorMatrix,(Y$4+1),FALSE)*$E3281</f>
        <v>21658.780657654101</v>
      </c>
      <c r="Z3281" s="5">
        <f>VLOOKUP(CONCATENATE($F3281," ",$G3281),AllocFactorMatrix,(Z$4+1),FALSE)*$E3281</f>
        <v>259.0584225215016</v>
      </c>
      <c r="AA3281" s="5">
        <f t="shared" si="1615"/>
        <v>21917.839080175603</v>
      </c>
      <c r="AB3281" s="5">
        <f>VLOOKUP(CONCATENATE($F3281," ",$G3281),AllocFactorMatrix,(AB$4+1),FALSE)*$E3281</f>
        <v>272.98624243068315</v>
      </c>
      <c r="AC3281" s="5">
        <f>VLOOKUP(CONCATENATE($F3281," ",$G3281),AllocFactorMatrix,(AC$4+1),FALSE)*$E3281</f>
        <v>8989.2628803241514</v>
      </c>
      <c r="AD3281" s="5">
        <f>VLOOKUP(CONCATENATE($F3281," ",$G3281),AllocFactorMatrix,(AD$4+1),FALSE)*$E3281</f>
        <v>5391.719476640088</v>
      </c>
    </row>
    <row r="3282" spans="1:30" hidden="1" outlineLevel="1">
      <c r="D3282" s="7"/>
      <c r="E3282" s="51"/>
      <c r="F3282" s="52" t="str">
        <f>F3289</f>
        <v>LABOR_M</v>
      </c>
      <c r="G3282" s="55" t="str">
        <f>$G$8</f>
        <v>PRODUCTION</v>
      </c>
      <c r="H3282" s="4">
        <f t="shared" ca="1" si="1613"/>
        <v>67779.374817501492</v>
      </c>
      <c r="I3282" s="5">
        <f ca="1">VLOOKUP(CONCATENATE($F3282," ",$G3282),AllocFactorMatrix,(I$4+1),FALSE)*$E3289</f>
        <v>33386.967138904009</v>
      </c>
      <c r="J3282" s="5">
        <f ca="1">VLOOKUP(CONCATENATE($F3282," ",$G3282),AllocFactorMatrix,(J$4+1),FALSE)*$E3289</f>
        <v>1650.4370847876141</v>
      </c>
      <c r="K3282" s="5">
        <f ca="1">VLOOKUP(CONCATENATE($F3282," ",$G3282),AllocFactorMatrix,(K$4+1),FALSE)*$E3289</f>
        <v>6045.4564537316555</v>
      </c>
      <c r="L3282" s="5">
        <f ca="1">VLOOKUP(CONCATENATE($F3282," ",$G3282),AllocFactorMatrix,(L$4+1),FALSE)*$E3289</f>
        <v>190.28950538854954</v>
      </c>
      <c r="M3282" s="5">
        <f ca="1">VLOOKUP(CONCATENATE($F3282," ",$G3282),AllocFactorMatrix,(M$4+1),FALSE)*$E3289</f>
        <v>17.84474092081426</v>
      </c>
      <c r="N3282" s="5">
        <f t="shared" ca="1" si="1614"/>
        <v>6253.5907000410189</v>
      </c>
      <c r="O3282" s="5">
        <f ca="1">VLOOKUP(CONCATENATE($F3282," ",$G3282),AllocFactorMatrix,(O$4+1),FALSE)*$E3289</f>
        <v>4595.487340654643</v>
      </c>
      <c r="P3282" s="5">
        <f ca="1">VLOOKUP(CONCATENATE($F3282," ",$G3282),AllocFactorMatrix,(P$4+1),FALSE)*$E3289</f>
        <v>856.27317625390913</v>
      </c>
      <c r="Q3282" s="5">
        <f ca="1">VLOOKUP(CONCATENATE($F3282," ",$G3282),AllocFactorMatrix,(Q$4+1),FALSE)*$E3289</f>
        <v>386.9339045421886</v>
      </c>
      <c r="R3282" s="5">
        <f ca="1">VLOOKUP(CONCATENATE($F3282," ",$G3282),AllocFactorMatrix,(R$4+1),FALSE)*$E3289</f>
        <v>17.399985169070977</v>
      </c>
      <c r="S3282" s="5">
        <f t="shared" ca="1" si="1616"/>
        <v>5856.0944066198108</v>
      </c>
      <c r="T3282" s="5">
        <f ca="1">VLOOKUP(CONCATENATE($F3282," ",$G3282),AllocFactorMatrix,(T$4+1),FALSE)*$E3289</f>
        <v>160.53214340895244</v>
      </c>
      <c r="U3282" s="5">
        <f ca="1">VLOOKUP(CONCATENATE($F3282," ",$G3282),AllocFactorMatrix,(U$4+1),FALSE)*$E3289</f>
        <v>2627.0811751250617</v>
      </c>
      <c r="V3282" s="5">
        <f ca="1">VLOOKUP(CONCATENATE($F3282," ",$G3282),AllocFactorMatrix,(V$4+1),FALSE)*$E3289</f>
        <v>13884.197827429589</v>
      </c>
      <c r="W3282" s="5">
        <f ca="1">VLOOKUP(CONCATENATE($F3282," ",$G3282),AllocFactorMatrix,(W$4+1),FALSE)*$E3289</f>
        <v>2507.2560072745637</v>
      </c>
      <c r="X3282" s="5">
        <f ca="1">SUBTOTAL(9,T3282:W3282)</f>
        <v>19179.067153238168</v>
      </c>
      <c r="Y3282" s="5">
        <f ca="1">VLOOKUP(CONCATENATE($F3282," ",$G3282),AllocFactorMatrix,(Y$4+1),FALSE)*$E3289</f>
        <v>1411.2668701933403</v>
      </c>
      <c r="Z3282" s="5">
        <f ca="1">VLOOKUP(CONCATENATE($F3282," ",$G3282),AllocFactorMatrix,(Z$4+1),FALSE)*$E3289</f>
        <v>23.638180625136247</v>
      </c>
      <c r="AA3282" s="5">
        <f t="shared" ca="1" si="1615"/>
        <v>1434.9050508184766</v>
      </c>
      <c r="AB3282" s="5">
        <f ca="1">VLOOKUP(CONCATENATE($F3282," ",$G3282),AllocFactorMatrix,(AB$4+1),FALSE)*$E3289</f>
        <v>18.313283092399896</v>
      </c>
      <c r="AC3282" s="5">
        <f ca="1">VLOOKUP(CONCATENATE($F3282," ",$G3282),AllocFactorMatrix,(AC$4+1),FALSE)*$E3289</f>
        <v>0</v>
      </c>
      <c r="AD3282" s="5">
        <f ca="1">VLOOKUP(CONCATENATE($F3282," ",$G3282),AllocFactorMatrix,(AD$4+1),FALSE)*$E3289</f>
        <v>0</v>
      </c>
    </row>
    <row r="3283" spans="1:30" hidden="1" outlineLevel="1">
      <c r="D3283" s="7"/>
      <c r="E3283" s="51"/>
      <c r="F3283" s="52" t="str">
        <f>F3289</f>
        <v>LABOR_M</v>
      </c>
      <c r="G3283" s="55" t="str">
        <f>$G$9</f>
        <v>BULKTRAN</v>
      </c>
      <c r="H3283" s="4">
        <f t="shared" ca="1" si="1613"/>
        <v>247.65351004820425</v>
      </c>
      <c r="I3283" s="5">
        <f ca="1">VLOOKUP(CONCATENATE($F3283," ",$G3283),AllocFactorMatrix,(I$4+1),FALSE)*$E3289</f>
        <v>121.98990657669245</v>
      </c>
      <c r="J3283" s="5">
        <f ca="1">VLOOKUP(CONCATENATE($F3283," ",$G3283),AllocFactorMatrix,(J$4+1),FALSE)*$E3289</f>
        <v>6.0303969793453644</v>
      </c>
      <c r="K3283" s="5">
        <f ca="1">VLOOKUP(CONCATENATE($F3283," ",$G3283),AllocFactorMatrix,(K$4+1),FALSE)*$E3289</f>
        <v>22.088998528555674</v>
      </c>
      <c r="L3283" s="5">
        <f ca="1">VLOOKUP(CONCATENATE($F3283," ",$G3283),AllocFactorMatrix,(L$4+1),FALSE)*$E3289</f>
        <v>0.69528324894850568</v>
      </c>
      <c r="M3283" s="5">
        <f ca="1">VLOOKUP(CONCATENATE($F3283," ",$G3283),AllocFactorMatrix,(M$4+1),FALSE)*$E3289</f>
        <v>6.5201438296526665E-2</v>
      </c>
      <c r="N3283" s="5">
        <f t="shared" ca="1" si="1614"/>
        <v>22.849483215800706</v>
      </c>
      <c r="O3283" s="5">
        <f ca="1">VLOOKUP(CONCATENATE($F3283," ",$G3283),AllocFactorMatrix,(O$4+1),FALSE)*$E3289</f>
        <v>16.791075063167167</v>
      </c>
      <c r="P3283" s="5">
        <f ca="1">VLOOKUP(CONCATENATE($F3283," ",$G3283),AllocFactorMatrix,(P$4+1),FALSE)*$E3289</f>
        <v>3.1286664745784725</v>
      </c>
      <c r="Q3283" s="5">
        <f ca="1">VLOOKUP(CONCATENATE($F3283," ",$G3283),AllocFactorMatrix,(Q$4+1),FALSE)*$E3289</f>
        <v>1.4137861240907525</v>
      </c>
      <c r="R3283" s="5">
        <f ca="1">VLOOKUP(CONCATENATE($F3283," ",$G3283),AllocFactorMatrix,(R$4+1),FALSE)*$E3289</f>
        <v>6.3576381657542855E-2</v>
      </c>
      <c r="S3283" s="5">
        <f t="shared" ca="1" si="1616"/>
        <v>21.397104043493936</v>
      </c>
      <c r="T3283" s="5">
        <f ca="1">VLOOKUP(CONCATENATE($F3283," ",$G3283),AllocFactorMatrix,(T$4+1),FALSE)*$E3289</f>
        <v>0.58655525958795329</v>
      </c>
      <c r="U3283" s="5">
        <f ca="1">VLOOKUP(CONCATENATE($F3283," ",$G3283),AllocFactorMatrix,(U$4+1),FALSE)*$E3289</f>
        <v>9.5988768847907391</v>
      </c>
      <c r="V3283" s="5">
        <f ca="1">VLOOKUP(CONCATENATE($F3283," ",$G3283),AllocFactorMatrix,(V$4+1),FALSE)*$E3289</f>
        <v>50.730334049624972</v>
      </c>
      <c r="W3283" s="5">
        <f ca="1">VLOOKUP(CONCATENATE($F3283," ",$G3283),AllocFactorMatrix,(W$4+1),FALSE)*$E3289</f>
        <v>9.1610575114165762</v>
      </c>
      <c r="X3283" s="5">
        <f t="shared" ref="X3283:X3289" ca="1" si="1629">SUBTOTAL(9,T3283:W3283)</f>
        <v>70.076823705420239</v>
      </c>
      <c r="Y3283" s="5">
        <f ca="1">VLOOKUP(CONCATENATE($F3283," ",$G3283),AllocFactorMatrix,(Y$4+1),FALSE)*$E3289</f>
        <v>5.1565125078120015</v>
      </c>
      <c r="Z3283" s="5">
        <f ca="1">VLOOKUP(CONCATENATE($F3283," ",$G3283),AllocFactorMatrix,(Z$4+1),FALSE)*$E3289</f>
        <v>8.6369613451448501E-2</v>
      </c>
      <c r="AA3283" s="5">
        <f t="shared" ca="1" si="1615"/>
        <v>5.2428821212634498</v>
      </c>
      <c r="AB3283" s="5">
        <f ca="1">VLOOKUP(CONCATENATE($F3283," ",$G3283),AllocFactorMatrix,(AB$4+1),FALSE)*$E3289</f>
        <v>6.691340618810461E-2</v>
      </c>
      <c r="AC3283" s="5">
        <f ca="1">VLOOKUP(CONCATENATE($F3283," ",$G3283),AllocFactorMatrix,(AC$4+1),FALSE)*$E3289</f>
        <v>0</v>
      </c>
      <c r="AD3283" s="5">
        <f ca="1">VLOOKUP(CONCATENATE($F3283," ",$G3283),AllocFactorMatrix,(AD$4+1),FALSE)*$E3289</f>
        <v>0</v>
      </c>
    </row>
    <row r="3284" spans="1:30" hidden="1" outlineLevel="1">
      <c r="D3284" s="7"/>
      <c r="E3284" s="51"/>
      <c r="F3284" s="52" t="str">
        <f>F3289</f>
        <v>LABOR_M</v>
      </c>
      <c r="G3284" s="55" t="str">
        <f>$G$10</f>
        <v>SUBTRAN</v>
      </c>
      <c r="H3284" s="4">
        <f t="shared" ca="1" si="1613"/>
        <v>54.473499892266979</v>
      </c>
      <c r="I3284" s="5">
        <f ca="1">VLOOKUP(CONCATENATE($F3284," ",$G3284),AllocFactorMatrix,(I$4+1),FALSE)*$E3289</f>
        <v>26.52137302204946</v>
      </c>
      <c r="J3284" s="5">
        <f ca="1">VLOOKUP(CONCATENATE($F3284," ",$G3284),AllocFactorMatrix,(J$4+1),FALSE)*$E3289</f>
        <v>1.2799561561190578</v>
      </c>
      <c r="K3284" s="5">
        <f ca="1">VLOOKUP(CONCATENATE($F3284," ",$G3284),AllocFactorMatrix,(K$4+1),FALSE)*$E3289</f>
        <v>4.656417912014386</v>
      </c>
      <c r="L3284" s="5">
        <f ca="1">VLOOKUP(CONCATENATE($F3284," ",$G3284),AllocFactorMatrix,(L$4+1),FALSE)*$E3289</f>
        <v>0.14383236818090508</v>
      </c>
      <c r="M3284" s="5">
        <f ca="1">VLOOKUP(CONCATENATE($F3284," ",$G3284),AllocFactorMatrix,(M$4+1),FALSE)*$E3289</f>
        <v>1.7913560774955827E-2</v>
      </c>
      <c r="N3284" s="5">
        <f t="shared" ca="1" si="1614"/>
        <v>4.8181638409702465</v>
      </c>
      <c r="O3284" s="5">
        <f ca="1">VLOOKUP(CONCATENATE($F3284," ",$G3284),AllocFactorMatrix,(O$4+1),FALSE)*$E3289</f>
        <v>3.5179965114776648</v>
      </c>
      <c r="P3284" s="5">
        <f ca="1">VLOOKUP(CONCATENATE($F3284," ",$G3284),AllocFactorMatrix,(P$4+1),FALSE)*$E3289</f>
        <v>0.65399144824772493</v>
      </c>
      <c r="Q3284" s="5">
        <f ca="1">VLOOKUP(CONCATENATE($F3284," ",$G3284),AllocFactorMatrix,(Q$4+1),FALSE)*$E3289</f>
        <v>0.38913270426777641</v>
      </c>
      <c r="R3284" s="5">
        <f ca="1">VLOOKUP(CONCATENATE($F3284," ",$G3284),AllocFactorMatrix,(R$4+1),FALSE)*$E3289</f>
        <v>0</v>
      </c>
      <c r="S3284" s="5">
        <f t="shared" ca="1" si="1616"/>
        <v>4.5611206639931661</v>
      </c>
      <c r="T3284" s="5">
        <f ca="1">VLOOKUP(CONCATENATE($F3284," ",$G3284),AllocFactorMatrix,(T$4+1),FALSE)*$E3289</f>
        <v>0.12284239759423349</v>
      </c>
      <c r="U3284" s="5">
        <f ca="1">VLOOKUP(CONCATENATE($F3284," ",$G3284),AllocFactorMatrix,(U$4+1),FALSE)*$E3289</f>
        <v>2.0110001848286059</v>
      </c>
      <c r="V3284" s="5">
        <f ca="1">VLOOKUP(CONCATENATE($F3284," ",$G3284),AllocFactorMatrix,(V$4+1),FALSE)*$E3289</f>
        <v>14.010001015101054</v>
      </c>
      <c r="W3284" s="5">
        <f ca="1">VLOOKUP(CONCATENATE($F3284," ",$G3284),AllocFactorMatrix,(W$4+1),FALSE)*$E3289</f>
        <v>0</v>
      </c>
      <c r="X3284" s="5">
        <f t="shared" ca="1" si="1629"/>
        <v>16.143843597523894</v>
      </c>
      <c r="Y3284" s="5">
        <f ca="1">VLOOKUP(CONCATENATE($F3284," ",$G3284),AllocFactorMatrix,(Y$4+1),FALSE)*$E3289</f>
        <v>1.0588138812680941</v>
      </c>
      <c r="Z3284" s="5">
        <f ca="1">VLOOKUP(CONCATENATE($F3284," ",$G3284),AllocFactorMatrix,(Z$4+1),FALSE)*$E3289</f>
        <v>1.7650456166641539E-2</v>
      </c>
      <c r="AA3284" s="5">
        <f t="shared" ca="1" si="1615"/>
        <v>1.0764643374347356</v>
      </c>
      <c r="AB3284" s="5">
        <f ca="1">VLOOKUP(CONCATENATE($F3284," ",$G3284),AllocFactorMatrix,(AB$4+1),FALSE)*$E3289</f>
        <v>1.4139017280448802E-2</v>
      </c>
      <c r="AC3284" s="5">
        <f ca="1">VLOOKUP(CONCATENATE($F3284," ",$G3284),AllocFactorMatrix,(AC$4+1),FALSE)*$E3289</f>
        <v>4.8075681373830129E-2</v>
      </c>
      <c r="AD3284" s="5">
        <f ca="1">VLOOKUP(CONCATENATE($F3284," ",$G3284),AllocFactorMatrix,(AD$4+1),FALSE)*$E3289</f>
        <v>1.0363575522146597E-2</v>
      </c>
    </row>
    <row r="3285" spans="1:30" hidden="1" outlineLevel="1">
      <c r="D3285" s="7"/>
      <c r="E3285" s="51"/>
      <c r="F3285" s="52" t="str">
        <f>F3289</f>
        <v>LABOR_M</v>
      </c>
      <c r="G3285" s="55" t="str">
        <f>$G$11</f>
        <v>DISTPRI</v>
      </c>
      <c r="H3285" s="4">
        <f t="shared" ca="1" si="1613"/>
        <v>34901.08848688579</v>
      </c>
      <c r="I3285" s="5">
        <f ca="1">VLOOKUP(CONCATENATE($F3285," ",$G3285),AllocFactorMatrix,(I$4+1),FALSE)*$E3289</f>
        <v>23325.885985615583</v>
      </c>
      <c r="J3285" s="5">
        <f ca="1">VLOOKUP(CONCATENATE($F3285," ",$G3285),AllocFactorMatrix,(J$4+1),FALSE)*$E3289</f>
        <v>1099.5213722749284</v>
      </c>
      <c r="K3285" s="5">
        <f ca="1">VLOOKUP(CONCATENATE($F3285," ",$G3285),AllocFactorMatrix,(K$4+1),FALSE)*$E3289</f>
        <v>3992.4295840527989</v>
      </c>
      <c r="L3285" s="5">
        <f ca="1">VLOOKUP(CONCATENATE($F3285," ",$G3285),AllocFactorMatrix,(L$4+1),FALSE)*$E3289</f>
        <v>123.38684848927568</v>
      </c>
      <c r="M3285" s="5">
        <f ca="1">VLOOKUP(CONCATENATE($F3285," ",$G3285),AllocFactorMatrix,(M$4+1),FALSE)*$E3289</f>
        <v>0</v>
      </c>
      <c r="N3285" s="5">
        <f t="shared" ca="1" si="1614"/>
        <v>4115.8164325420748</v>
      </c>
      <c r="O3285" s="5">
        <f ca="1">VLOOKUP(CONCATENATE($F3285," ",$G3285),AllocFactorMatrix,(O$4+1),FALSE)*$E3289</f>
        <v>2993.6243710148947</v>
      </c>
      <c r="P3285" s="5">
        <f ca="1">VLOOKUP(CONCATENATE($F3285," ",$G3285),AllocFactorMatrix,(P$4+1),FALSE)*$E3289</f>
        <v>557.56274055453457</v>
      </c>
      <c r="Q3285" s="5">
        <f ca="1">VLOOKUP(CONCATENATE($F3285," ",$G3285),AllocFactorMatrix,(Q$4+1),FALSE)*$E3289</f>
        <v>0</v>
      </c>
      <c r="R3285" s="5">
        <f ca="1">VLOOKUP(CONCATENATE($F3285," ",$G3285),AllocFactorMatrix,(R$4+1),FALSE)*$E3289</f>
        <v>0</v>
      </c>
      <c r="S3285" s="5">
        <f t="shared" ca="1" si="1616"/>
        <v>3551.1871115694294</v>
      </c>
      <c r="T3285" s="5">
        <f ca="1">VLOOKUP(CONCATENATE($F3285," ",$G3285),AllocFactorMatrix,(T$4+1),FALSE)*$E3289</f>
        <v>106.72086399621766</v>
      </c>
      <c r="U3285" s="5">
        <f ca="1">VLOOKUP(CONCATENATE($F3285," ",$G3285),AllocFactorMatrix,(U$4+1),FALSE)*$E3289</f>
        <v>1721.1660433679106</v>
      </c>
      <c r="V3285" s="5">
        <f ca="1">VLOOKUP(CONCATENATE($F3285," ",$G3285),AllocFactorMatrix,(V$4+1),FALSE)*$E3289</f>
        <v>0</v>
      </c>
      <c r="W3285" s="5">
        <f ca="1">VLOOKUP(CONCATENATE($F3285," ",$G3285),AllocFactorMatrix,(W$4+1),FALSE)*$E3289</f>
        <v>0</v>
      </c>
      <c r="X3285" s="5">
        <f t="shared" ca="1" si="1629"/>
        <v>1827.8869073641283</v>
      </c>
      <c r="Y3285" s="5">
        <f ca="1">VLOOKUP(CONCATENATE($F3285," ",$G3285),AllocFactorMatrix,(Y$4+1),FALSE)*$E3289</f>
        <v>902.71532171013951</v>
      </c>
      <c r="Z3285" s="5">
        <f ca="1">VLOOKUP(CONCATENATE($F3285," ",$G3285),AllocFactorMatrix,(Z$4+1),FALSE)*$E3289</f>
        <v>15.060825256726059</v>
      </c>
      <c r="AA3285" s="5">
        <f t="shared" ca="1" si="1615"/>
        <v>917.77614696686555</v>
      </c>
      <c r="AB3285" s="5">
        <f ca="1">VLOOKUP(CONCATENATE($F3285," ",$G3285),AllocFactorMatrix,(AB$4+1),FALSE)*$E3289</f>
        <v>12.201792016860988</v>
      </c>
      <c r="AC3285" s="5">
        <f ca="1">VLOOKUP(CONCATENATE($F3285," ",$G3285),AllocFactorMatrix,(AC$4+1),FALSE)*$E3289</f>
        <v>41.801644260002909</v>
      </c>
      <c r="AD3285" s="5">
        <f ca="1">VLOOKUP(CONCATENATE($F3285," ",$G3285),AllocFactorMatrix,(AD$4+1),FALSE)*$E3289</f>
        <v>9.0110942759152497</v>
      </c>
    </row>
    <row r="3286" spans="1:30" hidden="1" outlineLevel="1">
      <c r="D3286" s="7"/>
      <c r="E3286" s="51"/>
      <c r="F3286" s="52" t="str">
        <f>F3289</f>
        <v>LABOR_M</v>
      </c>
      <c r="G3286" s="55" t="str">
        <f>$G$12</f>
        <v>DISTSEC</v>
      </c>
      <c r="H3286" s="4">
        <f t="shared" ca="1" si="1613"/>
        <v>14404.10848803746</v>
      </c>
      <c r="I3286" s="5">
        <f ca="1">VLOOKUP(CONCATENATE($F3286," ",$G3286),AllocFactorMatrix,(I$4+1),FALSE)*$E3289</f>
        <v>10769.972825564188</v>
      </c>
      <c r="J3286" s="5">
        <f ca="1">VLOOKUP(CONCATENATE($F3286," ",$G3286),AllocFactorMatrix,(J$4+1),FALSE)*$E3289</f>
        <v>519.22382241170249</v>
      </c>
      <c r="K3286" s="5">
        <f ca="1">VLOOKUP(CONCATENATE($F3286," ",$G3286),AllocFactorMatrix,(K$4+1),FALSE)*$E3289</f>
        <v>1566.7146522164448</v>
      </c>
      <c r="L3286" s="5">
        <f ca="1">VLOOKUP(CONCATENATE($F3286," ",$G3286),AllocFactorMatrix,(L$4+1),FALSE)*$E3289</f>
        <v>0</v>
      </c>
      <c r="M3286" s="5">
        <f ca="1">VLOOKUP(CONCATENATE($F3286," ",$G3286),AllocFactorMatrix,(M$4+1),FALSE)*$E3289</f>
        <v>0</v>
      </c>
      <c r="N3286" s="5">
        <f t="shared" ca="1" si="1614"/>
        <v>1566.7146522164448</v>
      </c>
      <c r="O3286" s="5">
        <f ca="1">VLOOKUP(CONCATENATE($F3286," ",$G3286),AllocFactorMatrix,(O$4+1),FALSE)*$E3289</f>
        <v>998.31667441868115</v>
      </c>
      <c r="P3286" s="5">
        <f ca="1">VLOOKUP(CONCATENATE($F3286," ",$G3286),AllocFactorMatrix,(P$4+1),FALSE)*$E3289</f>
        <v>0</v>
      </c>
      <c r="Q3286" s="5">
        <f ca="1">VLOOKUP(CONCATENATE($F3286," ",$G3286),AllocFactorMatrix,(Q$4+1),FALSE)*$E3289</f>
        <v>0</v>
      </c>
      <c r="R3286" s="5">
        <f ca="1">VLOOKUP(CONCATENATE($F3286," ",$G3286),AllocFactorMatrix,(R$4+1),FALSE)*$E3289</f>
        <v>0</v>
      </c>
      <c r="S3286" s="5">
        <f t="shared" ca="1" si="1616"/>
        <v>998.31667441868115</v>
      </c>
      <c r="T3286" s="5">
        <f ca="1">VLOOKUP(CONCATENATE($F3286," ",$G3286),AllocFactorMatrix,(T$4+1),FALSE)*$E3289</f>
        <v>26.992388541263136</v>
      </c>
      <c r="U3286" s="5">
        <f ca="1">VLOOKUP(CONCATENATE($F3286," ",$G3286),AllocFactorMatrix,(U$4+1),FALSE)*$E3289</f>
        <v>0</v>
      </c>
      <c r="V3286" s="5">
        <f ca="1">VLOOKUP(CONCATENATE($F3286," ",$G3286),AllocFactorMatrix,(V$4+1),FALSE)*$E3289</f>
        <v>0</v>
      </c>
      <c r="W3286" s="5">
        <f ca="1">VLOOKUP(CONCATENATE($F3286," ",$G3286),AllocFactorMatrix,(W$4+1),FALSE)*$E3289</f>
        <v>0</v>
      </c>
      <c r="X3286" s="5">
        <f t="shared" ca="1" si="1629"/>
        <v>26.992388541263136</v>
      </c>
      <c r="Y3286" s="5">
        <f ca="1">VLOOKUP(CONCATENATE($F3286," ",$G3286),AllocFactorMatrix,(Y$4+1),FALSE)*$E3289</f>
        <v>368.22320818377227</v>
      </c>
      <c r="Z3286" s="5">
        <f ca="1">VLOOKUP(CONCATENATE($F3286," ",$G3286),AllocFactorMatrix,(Z$4+1),FALSE)*$E3289</f>
        <v>0</v>
      </c>
      <c r="AA3286" s="5">
        <f t="shared" ca="1" si="1615"/>
        <v>368.22320818377227</v>
      </c>
      <c r="AB3286" s="5">
        <f ca="1">VLOOKUP(CONCATENATE($F3286," ",$G3286),AllocFactorMatrix,(AB$4+1),FALSE)*$E3289</f>
        <v>3.8210640766216408</v>
      </c>
      <c r="AC3286" s="5">
        <f ca="1">VLOOKUP(CONCATENATE($F3286," ",$G3286),AllocFactorMatrix,(AC$4+1),FALSE)*$E3289</f>
        <v>129.73982180159945</v>
      </c>
      <c r="AD3286" s="5">
        <f ca="1">VLOOKUP(CONCATENATE($F3286," ",$G3286),AllocFactorMatrix,(AD$4+1),FALSE)*$E3289</f>
        <v>21.104030823187223</v>
      </c>
    </row>
    <row r="3287" spans="1:30" hidden="1" outlineLevel="1">
      <c r="D3287" s="7"/>
      <c r="E3287" s="51"/>
      <c r="F3287" s="52" t="str">
        <f>F3289</f>
        <v>LABOR_M</v>
      </c>
      <c r="G3287" s="55" t="str">
        <f>$G$13</f>
        <v>ENERGY</v>
      </c>
      <c r="H3287" s="4">
        <f t="shared" ca="1" si="1613"/>
        <v>17843.228837084407</v>
      </c>
      <c r="I3287" s="5">
        <f ca="1">VLOOKUP(CONCATENATE($F3287," ",$G3287),AllocFactorMatrix,(I$4+1),FALSE)*$E3289</f>
        <v>6695.2628103025618</v>
      </c>
      <c r="J3287" s="5">
        <f ca="1">VLOOKUP(CONCATENATE($F3287," ",$G3287),AllocFactorMatrix,(J$4+1),FALSE)*$E3289</f>
        <v>433.89629352155112</v>
      </c>
      <c r="K3287" s="5">
        <f ca="1">VLOOKUP(CONCATENATE($F3287," ",$G3287),AllocFactorMatrix,(K$4+1),FALSE)*$E3289</f>
        <v>1455.7691007418709</v>
      </c>
      <c r="L3287" s="5">
        <f ca="1">VLOOKUP(CONCATENATE($F3287," ",$G3287),AllocFactorMatrix,(L$4+1),FALSE)*$E3289</f>
        <v>46.267646957223789</v>
      </c>
      <c r="M3287" s="5">
        <f ca="1">VLOOKUP(CONCATENATE($F3287," ",$G3287),AllocFactorMatrix,(M$4+1),FALSE)*$E3289</f>
        <v>4.2653361709483866</v>
      </c>
      <c r="N3287" s="5">
        <f t="shared" ca="1" si="1614"/>
        <v>1506.3020838700431</v>
      </c>
      <c r="O3287" s="5">
        <f ca="1">VLOOKUP(CONCATENATE($F3287," ",$G3287),AllocFactorMatrix,(O$4+1),FALSE)*$E3289</f>
        <v>1327.2450018694044</v>
      </c>
      <c r="P3287" s="5">
        <f ca="1">VLOOKUP(CONCATENATE($F3287," ",$G3287),AllocFactorMatrix,(P$4+1),FALSE)*$E3289</f>
        <v>246.04568494179878</v>
      </c>
      <c r="Q3287" s="5">
        <f ca="1">VLOOKUP(CONCATENATE($F3287," ",$G3287),AllocFactorMatrix,(Q$4+1),FALSE)*$E3289</f>
        <v>111.79686147019278</v>
      </c>
      <c r="R3287" s="5">
        <f ca="1">VLOOKUP(CONCATENATE($F3287," ",$G3287),AllocFactorMatrix,(R$4+1),FALSE)*$E3289</f>
        <v>5.1800112286583584</v>
      </c>
      <c r="S3287" s="5">
        <f t="shared" ca="1" si="1616"/>
        <v>1690.2675595100543</v>
      </c>
      <c r="T3287" s="5">
        <f ca="1">VLOOKUP(CONCATENATE($F3287," ",$G3287),AllocFactorMatrix,(T$4+1),FALSE)*$E3289</f>
        <v>50.862543595880609</v>
      </c>
      <c r="U3287" s="5">
        <f ca="1">VLOOKUP(CONCATENATE($F3287," ",$G3287),AllocFactorMatrix,(U$4+1),FALSE)*$E3289</f>
        <v>893.07006940404165</v>
      </c>
      <c r="V3287" s="5">
        <f ca="1">VLOOKUP(CONCATENATE($F3287," ",$G3287),AllocFactorMatrix,(V$4+1),FALSE)*$E3289</f>
        <v>5070.4810702587456</v>
      </c>
      <c r="W3287" s="5">
        <f ca="1">VLOOKUP(CONCATENATE($F3287," ",$G3287),AllocFactorMatrix,(W$4+1),FALSE)*$E3289</f>
        <v>961.98893192737592</v>
      </c>
      <c r="X3287" s="5">
        <f t="shared" ca="1" si="1629"/>
        <v>6976.4026151860444</v>
      </c>
      <c r="Y3287" s="5">
        <f ca="1">VLOOKUP(CONCATENATE($F3287," ",$G3287),AllocFactorMatrix,(Y$4+1),FALSE)*$E3289</f>
        <v>359.5906787757645</v>
      </c>
      <c r="Z3287" s="5">
        <f ca="1">VLOOKUP(CONCATENATE($F3287," ",$G3287),AllocFactorMatrix,(Z$4+1),FALSE)*$E3289</f>
        <v>5.8535630073782086</v>
      </c>
      <c r="AA3287" s="5">
        <f t="shared" ca="1" si="1615"/>
        <v>365.44424178314273</v>
      </c>
      <c r="AB3287" s="5">
        <f ca="1">VLOOKUP(CONCATENATE($F3287," ",$G3287),AllocFactorMatrix,(AB$4+1),FALSE)*$E3289</f>
        <v>6.5291786718666565</v>
      </c>
      <c r="AC3287" s="5">
        <f ca="1">VLOOKUP(CONCATENATE($F3287," ",$G3287),AllocFactorMatrix,(AC$4+1),FALSE)*$E3289</f>
        <v>141.1847456783253</v>
      </c>
      <c r="AD3287" s="5">
        <f ca="1">VLOOKUP(CONCATENATE($F3287," ",$G3287),AllocFactorMatrix,(AD$4+1),FALSE)*$E3289</f>
        <v>27.939308560821853</v>
      </c>
    </row>
    <row r="3288" spans="1:30" hidden="1" outlineLevel="1">
      <c r="D3288" s="7"/>
      <c r="E3288" s="51"/>
      <c r="F3288" s="52" t="str">
        <f>F3289</f>
        <v>LABOR_M</v>
      </c>
      <c r="G3288" s="55" t="str">
        <f>$G$14</f>
        <v>CUSTOMER</v>
      </c>
      <c r="H3288" s="4">
        <f t="shared" ca="1" si="1613"/>
        <v>13449.072360550377</v>
      </c>
      <c r="I3288" s="5">
        <f ca="1">VLOOKUP(CONCATENATE($F3288," ",$G3288),AllocFactorMatrix,(I$4+1),FALSE)*$E3289</f>
        <v>9609.3755475273356</v>
      </c>
      <c r="J3288" s="5">
        <f ca="1">VLOOKUP(CONCATENATE($F3288," ",$G3288),AllocFactorMatrix,(J$4+1),FALSE)*$E3289</f>
        <v>1644.4805752554025</v>
      </c>
      <c r="K3288" s="5">
        <f ca="1">VLOOKUP(CONCATENATE($F3288," ",$G3288),AllocFactorMatrix,(K$4+1),FALSE)*$E3289</f>
        <v>473.52177368154457</v>
      </c>
      <c r="L3288" s="5">
        <f ca="1">VLOOKUP(CONCATENATE($F3288," ",$G3288),AllocFactorMatrix,(L$4+1),FALSE)*$E3289</f>
        <v>79.155281033970255</v>
      </c>
      <c r="M3288" s="5">
        <f ca="1">VLOOKUP(CONCATENATE($F3288," ",$G3288),AllocFactorMatrix,(M$4+1),FALSE)*$E3289</f>
        <v>12.50615481581621</v>
      </c>
      <c r="N3288" s="5">
        <f t="shared" ca="1" si="1614"/>
        <v>565.18320953133104</v>
      </c>
      <c r="O3288" s="5">
        <f ca="1">VLOOKUP(CONCATENATE($F3288," ",$G3288),AllocFactorMatrix,(O$4+1),FALSE)*$E3289</f>
        <v>88.36026947999612</v>
      </c>
      <c r="P3288" s="5">
        <f ca="1">VLOOKUP(CONCATENATE($F3288," ",$G3288),AllocFactorMatrix,(P$4+1),FALSE)*$E3289</f>
        <v>22.693364951690448</v>
      </c>
      <c r="Q3288" s="5">
        <f ca="1">VLOOKUP(CONCATENATE($F3288," ",$G3288),AllocFactorMatrix,(Q$4+1),FALSE)*$E3289</f>
        <v>43.405324525427226</v>
      </c>
      <c r="R3288" s="5">
        <f ca="1">VLOOKUP(CONCATENATE($F3288," ",$G3288),AllocFactorMatrix,(R$4+1),FALSE)*$E3289</f>
        <v>7.5757339639858543</v>
      </c>
      <c r="S3288" s="5">
        <f t="shared" ca="1" si="1616"/>
        <v>162.03469292109963</v>
      </c>
      <c r="T3288" s="5">
        <f ca="1">VLOOKUP(CONCATENATE($F3288," ",$G3288),AllocFactorMatrix,(T$4+1),FALSE)*$E3289</f>
        <v>0.61452375307039842</v>
      </c>
      <c r="U3288" s="5">
        <f ca="1">VLOOKUP(CONCATENATE($F3288," ",$G3288),AllocFactorMatrix,(U$4+1),FALSE)*$E3289</f>
        <v>13.510062825367033</v>
      </c>
      <c r="V3288" s="5">
        <f ca="1">VLOOKUP(CONCATENATE($F3288," ",$G3288),AllocFactorMatrix,(V$4+1),FALSE)*$E3289</f>
        <v>63.865661882168844</v>
      </c>
      <c r="W3288" s="5">
        <f ca="1">VLOOKUP(CONCATENATE($F3288," ",$G3288),AllocFactorMatrix,(W$4+1),FALSE)*$E3289</f>
        <v>11.367833268517742</v>
      </c>
      <c r="X3288" s="5">
        <f t="shared" ca="1" si="1629"/>
        <v>89.358081729124024</v>
      </c>
      <c r="Y3288" s="5">
        <f ca="1">VLOOKUP(CONCATENATE($F3288," ",$G3288),AllocFactorMatrix,(Y$4+1),FALSE)*$E3289</f>
        <v>24.184386513818399</v>
      </c>
      <c r="Z3288" s="5">
        <f ca="1">VLOOKUP(CONCATENATE($F3288," ",$G3288),AllocFactorMatrix,(Z$4+1),FALSE)*$E3289</f>
        <v>0.38314714479923911</v>
      </c>
      <c r="AA3288" s="5">
        <f t="shared" ca="1" si="1615"/>
        <v>24.567533658617638</v>
      </c>
      <c r="AB3288" s="5">
        <f ca="1">VLOOKUP(CONCATENATE($F3288," ",$G3288),AllocFactorMatrix,(AB$4+1),FALSE)*$E3289</f>
        <v>0.68913258600791572</v>
      </c>
      <c r="AC3288" s="5">
        <f ca="1">VLOOKUP(CONCATENATE($F3288," ",$G3288),AllocFactorMatrix,(AC$4+1),FALSE)*$E3289</f>
        <v>1060.5972008485714</v>
      </c>
      <c r="AD3288" s="5">
        <f ca="1">VLOOKUP(CONCATENATE($F3288," ",$G3288),AllocFactorMatrix,(AD$4+1),FALSE)*$E3289</f>
        <v>292.78638649288649</v>
      </c>
    </row>
    <row r="3289" spans="1:30" collapsed="1">
      <c r="D3289" s="92" t="str">
        <f>D2000</f>
        <v>Adj 23 - Pension &amp; OPEB Expense Adjustment</v>
      </c>
      <c r="E3289" s="57">
        <v>148679</v>
      </c>
      <c r="F3289" s="57" t="s">
        <v>70</v>
      </c>
      <c r="G3289" s="55" t="str">
        <f>$G$15</f>
        <v>TOTAL</v>
      </c>
      <c r="H3289" s="4">
        <f t="shared" ca="1" si="1613"/>
        <v>148679</v>
      </c>
      <c r="I3289" s="5">
        <f ca="1">VLOOKUP(CONCATENATE($F3289," ",$G3289),AllocFactorMatrix,(I$4+1),FALSE)*$E3289</f>
        <v>83935.97558751241</v>
      </c>
      <c r="J3289" s="5">
        <f ca="1">VLOOKUP(CONCATENATE($F3289," ",$G3289),AllocFactorMatrix,(J$4+1),FALSE)*$E3289</f>
        <v>5354.8695013866636</v>
      </c>
      <c r="K3289" s="5">
        <f ca="1">VLOOKUP(CONCATENATE($F3289," ",$G3289),AllocFactorMatrix,(K$4+1),FALSE)*$E3289</f>
        <v>13560.636980864887</v>
      </c>
      <c r="L3289" s="5">
        <f ca="1">VLOOKUP(CONCATENATE($F3289," ",$G3289),AllocFactorMatrix,(L$4+1),FALSE)*$E3289</f>
        <v>439.93839748614874</v>
      </c>
      <c r="M3289" s="5">
        <f ca="1">VLOOKUP(CONCATENATE($F3289," ",$G3289),AllocFactorMatrix,(M$4+1),FALSE)*$E3289</f>
        <v>34.699346906650341</v>
      </c>
      <c r="N3289" s="5">
        <f t="shared" ca="1" si="1614"/>
        <v>14035.274725257686</v>
      </c>
      <c r="O3289" s="5">
        <f ca="1">VLOOKUP(CONCATENATE($F3289," ",$G3289),AllocFactorMatrix,(O$4+1),FALSE)*$E3289</f>
        <v>10023.342729012264</v>
      </c>
      <c r="P3289" s="5">
        <f ca="1">VLOOKUP(CONCATENATE($F3289," ",$G3289),AllocFactorMatrix,(P$4+1),FALSE)*$E3289</f>
        <v>1686.357624624759</v>
      </c>
      <c r="Q3289" s="5">
        <f ca="1">VLOOKUP(CONCATENATE($F3289," ",$G3289),AllocFactorMatrix,(Q$4+1),FALSE)*$E3289</f>
        <v>543.93900936616717</v>
      </c>
      <c r="R3289" s="5">
        <f ca="1">VLOOKUP(CONCATENATE($F3289," ",$G3289),AllocFactorMatrix,(R$4+1),FALSE)*$E3289</f>
        <v>30.219306743372734</v>
      </c>
      <c r="S3289" s="5">
        <f t="shared" ca="1" si="1616"/>
        <v>12283.858669746563</v>
      </c>
      <c r="T3289" s="5">
        <f ca="1">VLOOKUP(CONCATENATE($F3289," ",$G3289),AllocFactorMatrix,(T$4+1),FALSE)*$E3289</f>
        <v>346.43186095256641</v>
      </c>
      <c r="U3289" s="5">
        <f ca="1">VLOOKUP(CONCATENATE($F3289," ",$G3289),AllocFactorMatrix,(U$4+1),FALSE)*$E3289</f>
        <v>5266.4372277920011</v>
      </c>
      <c r="V3289" s="5">
        <f ca="1">VLOOKUP(CONCATENATE($F3289," ",$G3289),AllocFactorMatrix,(V$4+1),FALSE)*$E3289</f>
        <v>19083.284894635231</v>
      </c>
      <c r="W3289" s="5">
        <f ca="1">VLOOKUP(CONCATENATE($F3289," ",$G3289),AllocFactorMatrix,(W$4+1),FALSE)*$E3289</f>
        <v>3489.7738299818743</v>
      </c>
      <c r="X3289" s="5">
        <f t="shared" ca="1" si="1629"/>
        <v>28185.927813361672</v>
      </c>
      <c r="Y3289" s="5">
        <f ca="1">VLOOKUP(CONCATENATE($F3289," ",$G3289),AllocFactorMatrix,(Y$4+1),FALSE)*$E3289</f>
        <v>3072.1957917659156</v>
      </c>
      <c r="Z3289" s="5">
        <f ca="1">VLOOKUP(CONCATENATE($F3289," ",$G3289),AllocFactorMatrix,(Z$4+1),FALSE)*$E3289</f>
        <v>45.039736103657845</v>
      </c>
      <c r="AA3289" s="5">
        <f t="shared" ca="1" si="1615"/>
        <v>3117.2355278695736</v>
      </c>
      <c r="AB3289" s="5">
        <f ca="1">VLOOKUP(CONCATENATE($F3289," ",$G3289),AllocFactorMatrix,(AB$4+1),FALSE)*$E3289</f>
        <v>41.635502867225654</v>
      </c>
      <c r="AC3289" s="5">
        <f ca="1">VLOOKUP(CONCATENATE($F3289," ",$G3289),AllocFactorMatrix,(AC$4+1),FALSE)*$E3289</f>
        <v>1373.3714882698728</v>
      </c>
      <c r="AD3289" s="5">
        <f ca="1">VLOOKUP(CONCATENATE($F3289," ",$G3289),AllocFactorMatrix,(AD$4+1),FALSE)*$E3289</f>
        <v>350.85118372833296</v>
      </c>
    </row>
    <row r="3290" spans="1:30" s="45" customFormat="1" hidden="1" outlineLevel="1">
      <c r="A3290" s="56"/>
      <c r="B3290" s="111"/>
      <c r="C3290" s="55"/>
      <c r="D3290" s="55"/>
      <c r="E3290" s="51"/>
      <c r="F3290" s="52" t="str">
        <f>F3297</f>
        <v>RB_GUP-Land_P</v>
      </c>
      <c r="G3290" s="55" t="str">
        <f>$G$8</f>
        <v>PRODUCTION</v>
      </c>
      <c r="H3290" s="46">
        <f t="shared" ref="H3290:H3297" si="1630">SUBTOTAL(9,I3290:AD3290)</f>
        <v>67233.000000000015</v>
      </c>
      <c r="I3290" s="47">
        <f>VLOOKUP(CONCATENATE($F3290," ",$G3290),AllocFactorMatrix,(I$4+1),FALSE)*$E3297</f>
        <v>33117.832197388787</v>
      </c>
      <c r="J3290" s="47">
        <f>VLOOKUP(CONCATENATE($F3290," ",$G3290),AllocFactorMatrix,(J$4+1),FALSE)*$E3297</f>
        <v>1637.1327829490895</v>
      </c>
      <c r="K3290" s="47">
        <f>VLOOKUP(CONCATENATE($F3290," ",$G3290),AllocFactorMatrix,(K$4+1),FALSE)*$E3297</f>
        <v>5996.7235585771268</v>
      </c>
      <c r="L3290" s="47">
        <f>VLOOKUP(CONCATENATE($F3290," ",$G3290),AllocFactorMatrix,(L$4+1),FALSE)*$E3297</f>
        <v>188.7555668702457</v>
      </c>
      <c r="M3290" s="47">
        <f>VLOOKUP(CONCATENATE($F3290," ",$G3290),AllocFactorMatrix,(M$4+1),FALSE)*$E3297</f>
        <v>17.700893074913896</v>
      </c>
      <c r="N3290" s="47">
        <f t="shared" ref="N3290:N3297" si="1631">SUBTOTAL(9,K3290:M3290)</f>
        <v>6203.1800185222864</v>
      </c>
      <c r="O3290" s="47">
        <f>VLOOKUP(CONCATENATE($F3290," ",$G3290),AllocFactorMatrix,(O$4+1),FALSE)*$E3297</f>
        <v>4558.4427594108483</v>
      </c>
      <c r="P3290" s="47">
        <f>VLOOKUP(CONCATENATE($F3290," ",$G3290),AllocFactorMatrix,(P$4+1),FALSE)*$E3297</f>
        <v>849.37069151328069</v>
      </c>
      <c r="Q3290" s="47">
        <f>VLOOKUP(CONCATENATE($F3290," ",$G3290),AllocFactorMatrix,(Q$4+1),FALSE)*$E3297</f>
        <v>383.81480021216777</v>
      </c>
      <c r="R3290" s="47">
        <f>VLOOKUP(CONCATENATE($F3290," ",$G3290),AllocFactorMatrix,(R$4+1),FALSE)*$E3297</f>
        <v>17.259722533912754</v>
      </c>
      <c r="S3290" s="47">
        <f t="shared" ref="S3290:S3297" si="1632">SUBTOTAL(9,O3290:R3290)</f>
        <v>5808.8879736702102</v>
      </c>
      <c r="T3290" s="47">
        <f>VLOOKUP(CONCATENATE($F3290," ",$G3290),AllocFactorMatrix,(T$4+1),FALSE)*$E3297</f>
        <v>159.23808130238461</v>
      </c>
      <c r="U3290" s="47">
        <f>VLOOKUP(CONCATENATE($F3290," ",$G3290),AllocFactorMatrix,(U$4+1),FALSE)*$E3297</f>
        <v>2605.9040692357653</v>
      </c>
      <c r="V3290" s="47">
        <f>VLOOKUP(CONCATENATE($F3290," ",$G3290),AllocFactorMatrix,(V$4+1),FALSE)*$E3297</f>
        <v>13772.276227760931</v>
      </c>
      <c r="W3290" s="47">
        <f>VLOOKUP(CONCATENATE($F3290," ",$G3290),AllocFactorMatrix,(W$4+1),FALSE)*$E3297</f>
        <v>2487.0448213925365</v>
      </c>
      <c r="X3290" s="47">
        <f>SUBTOTAL(9,T3290:W3290)</f>
        <v>19024.463199691618</v>
      </c>
      <c r="Y3290" s="47">
        <f>VLOOKUP(CONCATENATE($F3290," ",$G3290),AllocFactorMatrix,(Y$4+1),FALSE)*$E3297</f>
        <v>1399.8905380757317</v>
      </c>
      <c r="Z3290" s="47">
        <f>VLOOKUP(CONCATENATE($F3290," ",$G3290),AllocFactorMatrix,(Z$4+1),FALSE)*$E3297</f>
        <v>23.447631410719609</v>
      </c>
      <c r="AA3290" s="47">
        <f t="shared" ref="AA3290:AA3297" si="1633">SUBTOTAL(9,Y3290:Z3290)</f>
        <v>1423.3381694864513</v>
      </c>
      <c r="AB3290" s="47">
        <f>VLOOKUP(CONCATENATE($F3290," ",$G3290),AllocFactorMatrix,(AB$4+1),FALSE)*$E3297</f>
        <v>18.165658291575099</v>
      </c>
      <c r="AC3290" s="47">
        <f>VLOOKUP(CONCATENATE($F3290," ",$G3290),AllocFactorMatrix,(AC$4+1),FALSE)*$E3297</f>
        <v>0</v>
      </c>
      <c r="AD3290" s="47">
        <f>VLOOKUP(CONCATENATE($F3290," ",$G3290),AllocFactorMatrix,(AD$4+1),FALSE)*$E3297</f>
        <v>0</v>
      </c>
    </row>
    <row r="3291" spans="1:30" s="45" customFormat="1" hidden="1" outlineLevel="1">
      <c r="A3291" s="56"/>
      <c r="B3291" s="111"/>
      <c r="C3291" s="55"/>
      <c r="D3291" s="55"/>
      <c r="E3291" s="51"/>
      <c r="F3291" s="52" t="str">
        <f>F3297</f>
        <v>RB_GUP-Land_P</v>
      </c>
      <c r="G3291" s="55" t="str">
        <f>$G$9</f>
        <v>BULKTRAN</v>
      </c>
      <c r="H3291" s="46">
        <f t="shared" si="1630"/>
        <v>0</v>
      </c>
      <c r="I3291" s="47">
        <f>VLOOKUP(CONCATENATE($F3291," ",$G3291),AllocFactorMatrix,(I$4+1),FALSE)*$E3297</f>
        <v>0</v>
      </c>
      <c r="J3291" s="47">
        <f>VLOOKUP(CONCATENATE($F3291," ",$G3291),AllocFactorMatrix,(J$4+1),FALSE)*$E3297</f>
        <v>0</v>
      </c>
      <c r="K3291" s="47">
        <f>VLOOKUP(CONCATENATE($F3291," ",$G3291),AllocFactorMatrix,(K$4+1),FALSE)*$E3297</f>
        <v>0</v>
      </c>
      <c r="L3291" s="47">
        <f>VLOOKUP(CONCATENATE($F3291," ",$G3291),AllocFactorMatrix,(L$4+1),FALSE)*$E3297</f>
        <v>0</v>
      </c>
      <c r="M3291" s="47">
        <f>VLOOKUP(CONCATENATE($F3291," ",$G3291),AllocFactorMatrix,(M$4+1),FALSE)*$E3297</f>
        <v>0</v>
      </c>
      <c r="N3291" s="47">
        <f t="shared" si="1631"/>
        <v>0</v>
      </c>
      <c r="O3291" s="47">
        <f>VLOOKUP(CONCATENATE($F3291," ",$G3291),AllocFactorMatrix,(O$4+1),FALSE)*$E3297</f>
        <v>0</v>
      </c>
      <c r="P3291" s="47">
        <f>VLOOKUP(CONCATENATE($F3291," ",$G3291),AllocFactorMatrix,(P$4+1),FALSE)*$E3297</f>
        <v>0</v>
      </c>
      <c r="Q3291" s="47">
        <f>VLOOKUP(CONCATENATE($F3291," ",$G3291),AllocFactorMatrix,(Q$4+1),FALSE)*$E3297</f>
        <v>0</v>
      </c>
      <c r="R3291" s="47">
        <f>VLOOKUP(CONCATENATE($F3291," ",$G3291),AllocFactorMatrix,(R$4+1),FALSE)*$E3297</f>
        <v>0</v>
      </c>
      <c r="S3291" s="47">
        <f t="shared" si="1632"/>
        <v>0</v>
      </c>
      <c r="T3291" s="47">
        <f>VLOOKUP(CONCATENATE($F3291," ",$G3291),AllocFactorMatrix,(T$4+1),FALSE)*$E3297</f>
        <v>0</v>
      </c>
      <c r="U3291" s="47">
        <f>VLOOKUP(CONCATENATE($F3291," ",$G3291),AllocFactorMatrix,(U$4+1),FALSE)*$E3297</f>
        <v>0</v>
      </c>
      <c r="V3291" s="47">
        <f>VLOOKUP(CONCATENATE($F3291," ",$G3291),AllocFactorMatrix,(V$4+1),FALSE)*$E3297</f>
        <v>0</v>
      </c>
      <c r="W3291" s="47">
        <f>VLOOKUP(CONCATENATE($F3291," ",$G3291),AllocFactorMatrix,(W$4+1),FALSE)*$E3297</f>
        <v>0</v>
      </c>
      <c r="X3291" s="47">
        <f t="shared" ref="X3291:X3297" si="1634">SUBTOTAL(9,T3291:W3291)</f>
        <v>0</v>
      </c>
      <c r="Y3291" s="47">
        <f>VLOOKUP(CONCATENATE($F3291," ",$G3291),AllocFactorMatrix,(Y$4+1),FALSE)*$E3297</f>
        <v>0</v>
      </c>
      <c r="Z3291" s="47">
        <f>VLOOKUP(CONCATENATE($F3291," ",$G3291),AllocFactorMatrix,(Z$4+1),FALSE)*$E3297</f>
        <v>0</v>
      </c>
      <c r="AA3291" s="47">
        <f t="shared" si="1633"/>
        <v>0</v>
      </c>
      <c r="AB3291" s="47">
        <f>VLOOKUP(CONCATENATE($F3291," ",$G3291),AllocFactorMatrix,(AB$4+1),FALSE)*$E3297</f>
        <v>0</v>
      </c>
      <c r="AC3291" s="47">
        <f>VLOOKUP(CONCATENATE($F3291," ",$G3291),AllocFactorMatrix,(AC$4+1),FALSE)*$E3297</f>
        <v>0</v>
      </c>
      <c r="AD3291" s="47">
        <f>VLOOKUP(CONCATENATE($F3291," ",$G3291),AllocFactorMatrix,(AD$4+1),FALSE)*$E3297</f>
        <v>0</v>
      </c>
    </row>
    <row r="3292" spans="1:30" s="45" customFormat="1" hidden="1" outlineLevel="1">
      <c r="A3292" s="56"/>
      <c r="B3292" s="111"/>
      <c r="C3292" s="55"/>
      <c r="D3292" s="55"/>
      <c r="E3292" s="51"/>
      <c r="F3292" s="52" t="str">
        <f>F3297</f>
        <v>RB_GUP-Land_P</v>
      </c>
      <c r="G3292" s="55" t="str">
        <f>$G$10</f>
        <v>SUBTRAN</v>
      </c>
      <c r="H3292" s="46">
        <f t="shared" si="1630"/>
        <v>0</v>
      </c>
      <c r="I3292" s="47">
        <f>VLOOKUP(CONCATENATE($F3292," ",$G3292),AllocFactorMatrix,(I$4+1),FALSE)*$E3297</f>
        <v>0</v>
      </c>
      <c r="J3292" s="47">
        <f>VLOOKUP(CONCATENATE($F3292," ",$G3292),AllocFactorMatrix,(J$4+1),FALSE)*$E3297</f>
        <v>0</v>
      </c>
      <c r="K3292" s="47">
        <f>VLOOKUP(CONCATENATE($F3292," ",$G3292),AllocFactorMatrix,(K$4+1),FALSE)*$E3297</f>
        <v>0</v>
      </c>
      <c r="L3292" s="47">
        <f>VLOOKUP(CONCATENATE($F3292," ",$G3292),AllocFactorMatrix,(L$4+1),FALSE)*$E3297</f>
        <v>0</v>
      </c>
      <c r="M3292" s="47">
        <f>VLOOKUP(CONCATENATE($F3292," ",$G3292),AllocFactorMatrix,(M$4+1),FALSE)*$E3297</f>
        <v>0</v>
      </c>
      <c r="N3292" s="47">
        <f t="shared" si="1631"/>
        <v>0</v>
      </c>
      <c r="O3292" s="47">
        <f>VLOOKUP(CONCATENATE($F3292," ",$G3292),AllocFactorMatrix,(O$4+1),FALSE)*$E3297</f>
        <v>0</v>
      </c>
      <c r="P3292" s="47">
        <f>VLOOKUP(CONCATENATE($F3292," ",$G3292),AllocFactorMatrix,(P$4+1),FALSE)*$E3297</f>
        <v>0</v>
      </c>
      <c r="Q3292" s="47">
        <f>VLOOKUP(CONCATENATE($F3292," ",$G3292),AllocFactorMatrix,(Q$4+1),FALSE)*$E3297</f>
        <v>0</v>
      </c>
      <c r="R3292" s="47">
        <f>VLOOKUP(CONCATENATE($F3292," ",$G3292),AllocFactorMatrix,(R$4+1),FALSE)*$E3297</f>
        <v>0</v>
      </c>
      <c r="S3292" s="47">
        <f t="shared" si="1632"/>
        <v>0</v>
      </c>
      <c r="T3292" s="47">
        <f>VLOOKUP(CONCATENATE($F3292," ",$G3292),AllocFactorMatrix,(T$4+1),FALSE)*$E3297</f>
        <v>0</v>
      </c>
      <c r="U3292" s="47">
        <f>VLOOKUP(CONCATENATE($F3292," ",$G3292),AllocFactorMatrix,(U$4+1),FALSE)*$E3297</f>
        <v>0</v>
      </c>
      <c r="V3292" s="47">
        <f>VLOOKUP(CONCATENATE($F3292," ",$G3292),AllocFactorMatrix,(V$4+1),FALSE)*$E3297</f>
        <v>0</v>
      </c>
      <c r="W3292" s="47">
        <f>VLOOKUP(CONCATENATE($F3292," ",$G3292),AllocFactorMatrix,(W$4+1),FALSE)*$E3297</f>
        <v>0</v>
      </c>
      <c r="X3292" s="47">
        <f t="shared" si="1634"/>
        <v>0</v>
      </c>
      <c r="Y3292" s="47">
        <f>VLOOKUP(CONCATENATE($F3292," ",$G3292),AllocFactorMatrix,(Y$4+1),FALSE)*$E3297</f>
        <v>0</v>
      </c>
      <c r="Z3292" s="47">
        <f>VLOOKUP(CONCATENATE($F3292," ",$G3292),AllocFactorMatrix,(Z$4+1),FALSE)*$E3297</f>
        <v>0</v>
      </c>
      <c r="AA3292" s="47">
        <f t="shared" si="1633"/>
        <v>0</v>
      </c>
      <c r="AB3292" s="47">
        <f>VLOOKUP(CONCATENATE($F3292," ",$G3292),AllocFactorMatrix,(AB$4+1),FALSE)*$E3297</f>
        <v>0</v>
      </c>
      <c r="AC3292" s="47">
        <f>VLOOKUP(CONCATENATE($F3292," ",$G3292),AllocFactorMatrix,(AC$4+1),FALSE)*$E3297</f>
        <v>0</v>
      </c>
      <c r="AD3292" s="47">
        <f>VLOOKUP(CONCATENATE($F3292," ",$G3292),AllocFactorMatrix,(AD$4+1),FALSE)*$E3297</f>
        <v>0</v>
      </c>
    </row>
    <row r="3293" spans="1:30" s="45" customFormat="1" hidden="1" outlineLevel="1">
      <c r="A3293" s="56"/>
      <c r="B3293" s="111"/>
      <c r="C3293" s="55"/>
      <c r="D3293" s="55"/>
      <c r="E3293" s="51"/>
      <c r="F3293" s="52" t="str">
        <f>F3297</f>
        <v>RB_GUP-Land_P</v>
      </c>
      <c r="G3293" s="55" t="str">
        <f>$G$11</f>
        <v>DISTPRI</v>
      </c>
      <c r="H3293" s="46">
        <f t="shared" si="1630"/>
        <v>0</v>
      </c>
      <c r="I3293" s="47">
        <f>VLOOKUP(CONCATENATE($F3293," ",$G3293),AllocFactorMatrix,(I$4+1),FALSE)*$E3297</f>
        <v>0</v>
      </c>
      <c r="J3293" s="47">
        <f>VLOOKUP(CONCATENATE($F3293," ",$G3293),AllocFactorMatrix,(J$4+1),FALSE)*$E3297</f>
        <v>0</v>
      </c>
      <c r="K3293" s="47">
        <f>VLOOKUP(CONCATENATE($F3293," ",$G3293),AllocFactorMatrix,(K$4+1),FALSE)*$E3297</f>
        <v>0</v>
      </c>
      <c r="L3293" s="47">
        <f>VLOOKUP(CONCATENATE($F3293," ",$G3293),AllocFactorMatrix,(L$4+1),FALSE)*$E3297</f>
        <v>0</v>
      </c>
      <c r="M3293" s="47">
        <f>VLOOKUP(CONCATENATE($F3293," ",$G3293),AllocFactorMatrix,(M$4+1),FALSE)*$E3297</f>
        <v>0</v>
      </c>
      <c r="N3293" s="47">
        <f t="shared" si="1631"/>
        <v>0</v>
      </c>
      <c r="O3293" s="47">
        <f>VLOOKUP(CONCATENATE($F3293," ",$G3293),AllocFactorMatrix,(O$4+1),FALSE)*$E3297</f>
        <v>0</v>
      </c>
      <c r="P3293" s="47">
        <f>VLOOKUP(CONCATENATE($F3293," ",$G3293),AllocFactorMatrix,(P$4+1),FALSE)*$E3297</f>
        <v>0</v>
      </c>
      <c r="Q3293" s="47">
        <f>VLOOKUP(CONCATENATE($F3293," ",$G3293),AllocFactorMatrix,(Q$4+1),FALSE)*$E3297</f>
        <v>0</v>
      </c>
      <c r="R3293" s="47">
        <f>VLOOKUP(CONCATENATE($F3293," ",$G3293),AllocFactorMatrix,(R$4+1),FALSE)*$E3297</f>
        <v>0</v>
      </c>
      <c r="S3293" s="47">
        <f t="shared" si="1632"/>
        <v>0</v>
      </c>
      <c r="T3293" s="47">
        <f>VLOOKUP(CONCATENATE($F3293," ",$G3293),AllocFactorMatrix,(T$4+1),FALSE)*$E3297</f>
        <v>0</v>
      </c>
      <c r="U3293" s="47">
        <f>VLOOKUP(CONCATENATE($F3293," ",$G3293),AllocFactorMatrix,(U$4+1),FALSE)*$E3297</f>
        <v>0</v>
      </c>
      <c r="V3293" s="47">
        <f>VLOOKUP(CONCATENATE($F3293," ",$G3293),AllocFactorMatrix,(V$4+1),FALSE)*$E3297</f>
        <v>0</v>
      </c>
      <c r="W3293" s="47">
        <f>VLOOKUP(CONCATENATE($F3293," ",$G3293),AllocFactorMatrix,(W$4+1),FALSE)*$E3297</f>
        <v>0</v>
      </c>
      <c r="X3293" s="47">
        <f t="shared" si="1634"/>
        <v>0</v>
      </c>
      <c r="Y3293" s="47">
        <f>VLOOKUP(CONCATENATE($F3293," ",$G3293),AllocFactorMatrix,(Y$4+1),FALSE)*$E3297</f>
        <v>0</v>
      </c>
      <c r="Z3293" s="47">
        <f>VLOOKUP(CONCATENATE($F3293," ",$G3293),AllocFactorMatrix,(Z$4+1),FALSE)*$E3297</f>
        <v>0</v>
      </c>
      <c r="AA3293" s="47">
        <f t="shared" si="1633"/>
        <v>0</v>
      </c>
      <c r="AB3293" s="47">
        <f>VLOOKUP(CONCATENATE($F3293," ",$G3293),AllocFactorMatrix,(AB$4+1),FALSE)*$E3297</f>
        <v>0</v>
      </c>
      <c r="AC3293" s="47">
        <f>VLOOKUP(CONCATENATE($F3293," ",$G3293),AllocFactorMatrix,(AC$4+1),FALSE)*$E3297</f>
        <v>0</v>
      </c>
      <c r="AD3293" s="47">
        <f>VLOOKUP(CONCATENATE($F3293," ",$G3293),AllocFactorMatrix,(AD$4+1),FALSE)*$E3297</f>
        <v>0</v>
      </c>
    </row>
    <row r="3294" spans="1:30" s="45" customFormat="1" hidden="1" outlineLevel="1">
      <c r="A3294" s="56"/>
      <c r="B3294" s="111"/>
      <c r="C3294" s="55"/>
      <c r="D3294" s="55"/>
      <c r="E3294" s="51"/>
      <c r="F3294" s="52" t="str">
        <f>F3297</f>
        <v>RB_GUP-Land_P</v>
      </c>
      <c r="G3294" s="55" t="str">
        <f>$G$12</f>
        <v>DISTSEC</v>
      </c>
      <c r="H3294" s="46">
        <f t="shared" si="1630"/>
        <v>0</v>
      </c>
      <c r="I3294" s="47">
        <f>VLOOKUP(CONCATENATE($F3294," ",$G3294),AllocFactorMatrix,(I$4+1),FALSE)*$E3297</f>
        <v>0</v>
      </c>
      <c r="J3294" s="47">
        <f>VLOOKUP(CONCATENATE($F3294," ",$G3294),AllocFactorMatrix,(J$4+1),FALSE)*$E3297</f>
        <v>0</v>
      </c>
      <c r="K3294" s="47">
        <f>VLOOKUP(CONCATENATE($F3294," ",$G3294),AllocFactorMatrix,(K$4+1),FALSE)*$E3297</f>
        <v>0</v>
      </c>
      <c r="L3294" s="47">
        <f>VLOOKUP(CONCATENATE($F3294," ",$G3294),AllocFactorMatrix,(L$4+1),FALSE)*$E3297</f>
        <v>0</v>
      </c>
      <c r="M3294" s="47">
        <f>VLOOKUP(CONCATENATE($F3294," ",$G3294),AllocFactorMatrix,(M$4+1),FALSE)*$E3297</f>
        <v>0</v>
      </c>
      <c r="N3294" s="47">
        <f t="shared" si="1631"/>
        <v>0</v>
      </c>
      <c r="O3294" s="47">
        <f>VLOOKUP(CONCATENATE($F3294," ",$G3294),AllocFactorMatrix,(O$4+1),FALSE)*$E3297</f>
        <v>0</v>
      </c>
      <c r="P3294" s="47">
        <f>VLOOKUP(CONCATENATE($F3294," ",$G3294),AllocFactorMatrix,(P$4+1),FALSE)*$E3297</f>
        <v>0</v>
      </c>
      <c r="Q3294" s="47">
        <f>VLOOKUP(CONCATENATE($F3294," ",$G3294),AllocFactorMatrix,(Q$4+1),FALSE)*$E3297</f>
        <v>0</v>
      </c>
      <c r="R3294" s="47">
        <f>VLOOKUP(CONCATENATE($F3294," ",$G3294),AllocFactorMatrix,(R$4+1),FALSE)*$E3297</f>
        <v>0</v>
      </c>
      <c r="S3294" s="47">
        <f t="shared" si="1632"/>
        <v>0</v>
      </c>
      <c r="T3294" s="47">
        <f>VLOOKUP(CONCATENATE($F3294," ",$G3294),AllocFactorMatrix,(T$4+1),FALSE)*$E3297</f>
        <v>0</v>
      </c>
      <c r="U3294" s="47">
        <f>VLOOKUP(CONCATENATE($F3294," ",$G3294),AllocFactorMatrix,(U$4+1),FALSE)*$E3297</f>
        <v>0</v>
      </c>
      <c r="V3294" s="47">
        <f>VLOOKUP(CONCATENATE($F3294," ",$G3294),AllocFactorMatrix,(V$4+1),FALSE)*$E3297</f>
        <v>0</v>
      </c>
      <c r="W3294" s="47">
        <f>VLOOKUP(CONCATENATE($F3294," ",$G3294),AllocFactorMatrix,(W$4+1),FALSE)*$E3297</f>
        <v>0</v>
      </c>
      <c r="X3294" s="47">
        <f t="shared" si="1634"/>
        <v>0</v>
      </c>
      <c r="Y3294" s="47">
        <f>VLOOKUP(CONCATENATE($F3294," ",$G3294),AllocFactorMatrix,(Y$4+1),FALSE)*$E3297</f>
        <v>0</v>
      </c>
      <c r="Z3294" s="47">
        <f>VLOOKUP(CONCATENATE($F3294," ",$G3294),AllocFactorMatrix,(Z$4+1),FALSE)*$E3297</f>
        <v>0</v>
      </c>
      <c r="AA3294" s="47">
        <f t="shared" si="1633"/>
        <v>0</v>
      </c>
      <c r="AB3294" s="47">
        <f>VLOOKUP(CONCATENATE($F3294," ",$G3294),AllocFactorMatrix,(AB$4+1),FALSE)*$E3297</f>
        <v>0</v>
      </c>
      <c r="AC3294" s="47">
        <f>VLOOKUP(CONCATENATE($F3294," ",$G3294),AllocFactorMatrix,(AC$4+1),FALSE)*$E3297</f>
        <v>0</v>
      </c>
      <c r="AD3294" s="47">
        <f>VLOOKUP(CONCATENATE($F3294," ",$G3294),AllocFactorMatrix,(AD$4+1),FALSE)*$E3297</f>
        <v>0</v>
      </c>
    </row>
    <row r="3295" spans="1:30" s="45" customFormat="1" hidden="1" outlineLevel="1">
      <c r="A3295" s="56"/>
      <c r="B3295" s="111"/>
      <c r="C3295" s="55"/>
      <c r="D3295" s="55"/>
      <c r="E3295" s="51"/>
      <c r="F3295" s="52" t="str">
        <f>F3297</f>
        <v>RB_GUP-Land_P</v>
      </c>
      <c r="G3295" s="55" t="str">
        <f>$G$13</f>
        <v>ENERGY</v>
      </c>
      <c r="H3295" s="46">
        <f t="shared" si="1630"/>
        <v>0</v>
      </c>
      <c r="I3295" s="47">
        <f>VLOOKUP(CONCATENATE($F3295," ",$G3295),AllocFactorMatrix,(I$4+1),FALSE)*$E3297</f>
        <v>0</v>
      </c>
      <c r="J3295" s="47">
        <f>VLOOKUP(CONCATENATE($F3295," ",$G3295),AllocFactorMatrix,(J$4+1),FALSE)*$E3297</f>
        <v>0</v>
      </c>
      <c r="K3295" s="47">
        <f>VLOOKUP(CONCATENATE($F3295," ",$G3295),AllocFactorMatrix,(K$4+1),FALSE)*$E3297</f>
        <v>0</v>
      </c>
      <c r="L3295" s="47">
        <f>VLOOKUP(CONCATENATE($F3295," ",$G3295),AllocFactorMatrix,(L$4+1),FALSE)*$E3297</f>
        <v>0</v>
      </c>
      <c r="M3295" s="47">
        <f>VLOOKUP(CONCATENATE($F3295," ",$G3295),AllocFactorMatrix,(M$4+1),FALSE)*$E3297</f>
        <v>0</v>
      </c>
      <c r="N3295" s="47">
        <f t="shared" si="1631"/>
        <v>0</v>
      </c>
      <c r="O3295" s="47">
        <f>VLOOKUP(CONCATENATE($F3295," ",$G3295),AllocFactorMatrix,(O$4+1),FALSE)*$E3297</f>
        <v>0</v>
      </c>
      <c r="P3295" s="47">
        <f>VLOOKUP(CONCATENATE($F3295," ",$G3295),AllocFactorMatrix,(P$4+1),FALSE)*$E3297</f>
        <v>0</v>
      </c>
      <c r="Q3295" s="47">
        <f>VLOOKUP(CONCATENATE($F3295," ",$G3295),AllocFactorMatrix,(Q$4+1),FALSE)*$E3297</f>
        <v>0</v>
      </c>
      <c r="R3295" s="47">
        <f>VLOOKUP(CONCATENATE($F3295," ",$G3295),AllocFactorMatrix,(R$4+1),FALSE)*$E3297</f>
        <v>0</v>
      </c>
      <c r="S3295" s="47">
        <f t="shared" si="1632"/>
        <v>0</v>
      </c>
      <c r="T3295" s="47">
        <f>VLOOKUP(CONCATENATE($F3295," ",$G3295),AllocFactorMatrix,(T$4+1),FALSE)*$E3297</f>
        <v>0</v>
      </c>
      <c r="U3295" s="47">
        <f>VLOOKUP(CONCATENATE($F3295," ",$G3295),AllocFactorMatrix,(U$4+1),FALSE)*$E3297</f>
        <v>0</v>
      </c>
      <c r="V3295" s="47">
        <f>VLOOKUP(CONCATENATE($F3295," ",$G3295),AllocFactorMatrix,(V$4+1),FALSE)*$E3297</f>
        <v>0</v>
      </c>
      <c r="W3295" s="47">
        <f>VLOOKUP(CONCATENATE($F3295," ",$G3295),AllocFactorMatrix,(W$4+1),FALSE)*$E3297</f>
        <v>0</v>
      </c>
      <c r="X3295" s="47">
        <f t="shared" si="1634"/>
        <v>0</v>
      </c>
      <c r="Y3295" s="47">
        <f>VLOOKUP(CONCATENATE($F3295," ",$G3295),AllocFactorMatrix,(Y$4+1),FALSE)*$E3297</f>
        <v>0</v>
      </c>
      <c r="Z3295" s="47">
        <f>VLOOKUP(CONCATENATE($F3295," ",$G3295),AllocFactorMatrix,(Z$4+1),FALSE)*$E3297</f>
        <v>0</v>
      </c>
      <c r="AA3295" s="47">
        <f t="shared" si="1633"/>
        <v>0</v>
      </c>
      <c r="AB3295" s="47">
        <f>VLOOKUP(CONCATENATE($F3295," ",$G3295),AllocFactorMatrix,(AB$4+1),FALSE)*$E3297</f>
        <v>0</v>
      </c>
      <c r="AC3295" s="47">
        <f>VLOOKUP(CONCATENATE($F3295," ",$G3295),AllocFactorMatrix,(AC$4+1),FALSE)*$E3297</f>
        <v>0</v>
      </c>
      <c r="AD3295" s="47">
        <f>VLOOKUP(CONCATENATE($F3295," ",$G3295),AllocFactorMatrix,(AD$4+1),FALSE)*$E3297</f>
        <v>0</v>
      </c>
    </row>
    <row r="3296" spans="1:30" s="45" customFormat="1" hidden="1" outlineLevel="1">
      <c r="A3296" s="56"/>
      <c r="B3296" s="111"/>
      <c r="C3296" s="55"/>
      <c r="D3296" s="55"/>
      <c r="E3296" s="51"/>
      <c r="F3296" s="52" t="str">
        <f>F3297</f>
        <v>RB_GUP-Land_P</v>
      </c>
      <c r="G3296" s="55" t="str">
        <f>$G$14</f>
        <v>CUSTOMER</v>
      </c>
      <c r="H3296" s="46">
        <f t="shared" si="1630"/>
        <v>0</v>
      </c>
      <c r="I3296" s="47">
        <f>VLOOKUP(CONCATENATE($F3296," ",$G3296),AllocFactorMatrix,(I$4+1),FALSE)*$E3297</f>
        <v>0</v>
      </c>
      <c r="J3296" s="47">
        <f>VLOOKUP(CONCATENATE($F3296," ",$G3296),AllocFactorMatrix,(J$4+1),FALSE)*$E3297</f>
        <v>0</v>
      </c>
      <c r="K3296" s="47">
        <f>VLOOKUP(CONCATENATE($F3296," ",$G3296),AllocFactorMatrix,(K$4+1),FALSE)*$E3297</f>
        <v>0</v>
      </c>
      <c r="L3296" s="47">
        <f>VLOOKUP(CONCATENATE($F3296," ",$G3296),AllocFactorMatrix,(L$4+1),FALSE)*$E3297</f>
        <v>0</v>
      </c>
      <c r="M3296" s="47">
        <f>VLOOKUP(CONCATENATE($F3296," ",$G3296),AllocFactorMatrix,(M$4+1),FALSE)*$E3297</f>
        <v>0</v>
      </c>
      <c r="N3296" s="47">
        <f t="shared" si="1631"/>
        <v>0</v>
      </c>
      <c r="O3296" s="47">
        <f>VLOOKUP(CONCATENATE($F3296," ",$G3296),AllocFactorMatrix,(O$4+1),FALSE)*$E3297</f>
        <v>0</v>
      </c>
      <c r="P3296" s="47">
        <f>VLOOKUP(CONCATENATE($F3296," ",$G3296),AllocFactorMatrix,(P$4+1),FALSE)*$E3297</f>
        <v>0</v>
      </c>
      <c r="Q3296" s="47">
        <f>VLOOKUP(CONCATENATE($F3296," ",$G3296),AllocFactorMatrix,(Q$4+1),FALSE)*$E3297</f>
        <v>0</v>
      </c>
      <c r="R3296" s="47">
        <f>VLOOKUP(CONCATENATE($F3296," ",$G3296),AllocFactorMatrix,(R$4+1),FALSE)*$E3297</f>
        <v>0</v>
      </c>
      <c r="S3296" s="47">
        <f t="shared" si="1632"/>
        <v>0</v>
      </c>
      <c r="T3296" s="47">
        <f>VLOOKUP(CONCATENATE($F3296," ",$G3296),AllocFactorMatrix,(T$4+1),FALSE)*$E3297</f>
        <v>0</v>
      </c>
      <c r="U3296" s="47">
        <f>VLOOKUP(CONCATENATE($F3296," ",$G3296),AllocFactorMatrix,(U$4+1),FALSE)*$E3297</f>
        <v>0</v>
      </c>
      <c r="V3296" s="47">
        <f>VLOOKUP(CONCATENATE($F3296," ",$G3296),AllocFactorMatrix,(V$4+1),FALSE)*$E3297</f>
        <v>0</v>
      </c>
      <c r="W3296" s="47">
        <f>VLOOKUP(CONCATENATE($F3296," ",$G3296),AllocFactorMatrix,(W$4+1),FALSE)*$E3297</f>
        <v>0</v>
      </c>
      <c r="X3296" s="47">
        <f t="shared" si="1634"/>
        <v>0</v>
      </c>
      <c r="Y3296" s="47">
        <f>VLOOKUP(CONCATENATE($F3296," ",$G3296),AllocFactorMatrix,(Y$4+1),FALSE)*$E3297</f>
        <v>0</v>
      </c>
      <c r="Z3296" s="47">
        <f>VLOOKUP(CONCATENATE($F3296," ",$G3296),AllocFactorMatrix,(Z$4+1),FALSE)*$E3297</f>
        <v>0</v>
      </c>
      <c r="AA3296" s="47">
        <f t="shared" si="1633"/>
        <v>0</v>
      </c>
      <c r="AB3296" s="47">
        <f>VLOOKUP(CONCATENATE($F3296," ",$G3296),AllocFactorMatrix,(AB$4+1),FALSE)*$E3297</f>
        <v>0</v>
      </c>
      <c r="AC3296" s="47">
        <f>VLOOKUP(CONCATENATE($F3296," ",$G3296),AllocFactorMatrix,(AC$4+1),FALSE)*$E3297</f>
        <v>0</v>
      </c>
      <c r="AD3296" s="47">
        <f>VLOOKUP(CONCATENATE($F3296," ",$G3296),AllocFactorMatrix,(AD$4+1),FALSE)*$E3297</f>
        <v>0</v>
      </c>
    </row>
    <row r="3297" spans="1:30" s="45" customFormat="1" collapsed="1">
      <c r="A3297" s="56"/>
      <c r="B3297" s="111"/>
      <c r="C3297" s="55"/>
      <c r="D3297" s="55" t="str">
        <f>D2197</f>
        <v>Adj 30 - NERC Compliance &amp; Cyber Security</v>
      </c>
      <c r="E3297" s="97">
        <v>67233</v>
      </c>
      <c r="F3297" s="61" t="s">
        <v>577</v>
      </c>
      <c r="G3297" s="55" t="str">
        <f>$G$15</f>
        <v>TOTAL</v>
      </c>
      <c r="H3297" s="46">
        <f t="shared" si="1630"/>
        <v>67233.000000000015</v>
      </c>
      <c r="I3297" s="47">
        <f>VLOOKUP(CONCATENATE($F3297," ",$G3297),AllocFactorMatrix,(I$4+1),FALSE)*$E3297</f>
        <v>33117.832197388787</v>
      </c>
      <c r="J3297" s="47">
        <f>VLOOKUP(CONCATENATE($F3297," ",$G3297),AllocFactorMatrix,(J$4+1),FALSE)*$E3297</f>
        <v>1637.1327829490895</v>
      </c>
      <c r="K3297" s="47">
        <f>VLOOKUP(CONCATENATE($F3297," ",$G3297),AllocFactorMatrix,(K$4+1),FALSE)*$E3297</f>
        <v>5996.7235585771268</v>
      </c>
      <c r="L3297" s="47">
        <f>VLOOKUP(CONCATENATE($F3297," ",$G3297),AllocFactorMatrix,(L$4+1),FALSE)*$E3297</f>
        <v>188.7555668702457</v>
      </c>
      <c r="M3297" s="47">
        <f>VLOOKUP(CONCATENATE($F3297," ",$G3297),AllocFactorMatrix,(M$4+1),FALSE)*$E3297</f>
        <v>17.700893074913896</v>
      </c>
      <c r="N3297" s="47">
        <f t="shared" si="1631"/>
        <v>6203.1800185222864</v>
      </c>
      <c r="O3297" s="47">
        <f>VLOOKUP(CONCATENATE($F3297," ",$G3297),AllocFactorMatrix,(O$4+1),FALSE)*$E3297</f>
        <v>4558.4427594108483</v>
      </c>
      <c r="P3297" s="47">
        <f>VLOOKUP(CONCATENATE($F3297," ",$G3297),AllocFactorMatrix,(P$4+1),FALSE)*$E3297</f>
        <v>849.37069151328069</v>
      </c>
      <c r="Q3297" s="47">
        <f>VLOOKUP(CONCATENATE($F3297," ",$G3297),AllocFactorMatrix,(Q$4+1),FALSE)*$E3297</f>
        <v>383.81480021216777</v>
      </c>
      <c r="R3297" s="47">
        <f>VLOOKUP(CONCATENATE($F3297," ",$G3297),AllocFactorMatrix,(R$4+1),FALSE)*$E3297</f>
        <v>17.259722533912754</v>
      </c>
      <c r="S3297" s="47">
        <f t="shared" si="1632"/>
        <v>5808.8879736702102</v>
      </c>
      <c r="T3297" s="47">
        <f>VLOOKUP(CONCATENATE($F3297," ",$G3297),AllocFactorMatrix,(T$4+1),FALSE)*$E3297</f>
        <v>159.23808130238461</v>
      </c>
      <c r="U3297" s="47">
        <f>VLOOKUP(CONCATENATE($F3297," ",$G3297),AllocFactorMatrix,(U$4+1),FALSE)*$E3297</f>
        <v>2605.9040692357653</v>
      </c>
      <c r="V3297" s="47">
        <f>VLOOKUP(CONCATENATE($F3297," ",$G3297),AllocFactorMatrix,(V$4+1),FALSE)*$E3297</f>
        <v>13772.276227760931</v>
      </c>
      <c r="W3297" s="47">
        <f>VLOOKUP(CONCATENATE($F3297," ",$G3297),AllocFactorMatrix,(W$4+1),FALSE)*$E3297</f>
        <v>2487.0448213925365</v>
      </c>
      <c r="X3297" s="47">
        <f t="shared" si="1634"/>
        <v>19024.463199691618</v>
      </c>
      <c r="Y3297" s="47">
        <f>VLOOKUP(CONCATENATE($F3297," ",$G3297),AllocFactorMatrix,(Y$4+1),FALSE)*$E3297</f>
        <v>1399.8905380757317</v>
      </c>
      <c r="Z3297" s="47">
        <f>VLOOKUP(CONCATENATE($F3297," ",$G3297),AllocFactorMatrix,(Z$4+1),FALSE)*$E3297</f>
        <v>23.447631410719609</v>
      </c>
      <c r="AA3297" s="47">
        <f t="shared" si="1633"/>
        <v>1423.3381694864513</v>
      </c>
      <c r="AB3297" s="47">
        <f>VLOOKUP(CONCATENATE($F3297," ",$G3297),AllocFactorMatrix,(AB$4+1),FALSE)*$E3297</f>
        <v>18.165658291575099</v>
      </c>
      <c r="AC3297" s="47">
        <f>VLOOKUP(CONCATENATE($F3297," ",$G3297),AllocFactorMatrix,(AC$4+1),FALSE)*$E3297</f>
        <v>0</v>
      </c>
      <c r="AD3297" s="47">
        <f>VLOOKUP(CONCATENATE($F3297," ",$G3297),AllocFactorMatrix,(AD$4+1),FALSE)*$E3297</f>
        <v>0</v>
      </c>
    </row>
    <row r="3298" spans="1:30" hidden="1" outlineLevel="1">
      <c r="D3298" s="7"/>
      <c r="E3298" s="51"/>
      <c r="F3298" s="52" t="str">
        <f>F3305</f>
        <v>LABOR_M</v>
      </c>
      <c r="G3298" s="55" t="str">
        <f>$G$8</f>
        <v>PRODUCTION</v>
      </c>
      <c r="H3298" s="4">
        <f t="shared" ref="H3298:H3305" ca="1" si="1635">SUBTOTAL(9,I3298:AD3298)</f>
        <v>-227641.39694489297</v>
      </c>
      <c r="I3298" s="5">
        <f ca="1">VLOOKUP(CONCATENATE($F3298," ",$G3298),AllocFactorMatrix,(I$4+1),FALSE)*$E3305</f>
        <v>-112132.28005890166</v>
      </c>
      <c r="J3298" s="5">
        <f ca="1">VLOOKUP(CONCATENATE($F3298," ",$G3298),AllocFactorMatrix,(J$4+1),FALSE)*$E3305</f>
        <v>-5543.0992770635094</v>
      </c>
      <c r="K3298" s="5">
        <f ca="1">VLOOKUP(CONCATENATE($F3298," ",$G3298),AllocFactorMatrix,(K$4+1),FALSE)*$E3305</f>
        <v>-20304.054972511214</v>
      </c>
      <c r="L3298" s="5">
        <f ca="1">VLOOKUP(CONCATENATE($F3298," ",$G3298),AllocFactorMatrix,(L$4+1),FALSE)*$E3305</f>
        <v>-639.09956306379138</v>
      </c>
      <c r="M3298" s="5">
        <f ca="1">VLOOKUP(CONCATENATE($F3298," ",$G3298),AllocFactorMatrix,(M$4+1),FALSE)*$E3305</f>
        <v>-59.932712012636344</v>
      </c>
      <c r="N3298" s="5">
        <f t="shared" ref="N3298:N3305" ca="1" si="1636">SUBTOTAL(9,K3298:M3298)</f>
        <v>-21003.087247587642</v>
      </c>
      <c r="O3298" s="5">
        <f ca="1">VLOOKUP(CONCATENATE($F3298," ",$G3298),AllocFactorMatrix,(O$4+1),FALSE)*$E3305</f>
        <v>-15434.240293391904</v>
      </c>
      <c r="P3298" s="5">
        <f ca="1">VLOOKUP(CONCATENATE($F3298," ",$G3298),AllocFactorMatrix,(P$4+1),FALSE)*$E3305</f>
        <v>-2875.8486270154967</v>
      </c>
      <c r="Q3298" s="5">
        <f ca="1">VLOOKUP(CONCATENATE($F3298," ",$G3298),AllocFactorMatrix,(Q$4+1),FALSE)*$E3305</f>
        <v>-1299.5424462454873</v>
      </c>
      <c r="R3298" s="5">
        <f ca="1">VLOOKUP(CONCATENATE($F3298," ",$G3298),AllocFactorMatrix,(R$4+1),FALSE)*$E3305</f>
        <v>-58.438971167449694</v>
      </c>
      <c r="S3298" s="5">
        <f t="shared" ref="S3298:S3305" ca="1" si="1637">SUBTOTAL(9,O3298:R3298)</f>
        <v>-19668.070337820336</v>
      </c>
      <c r="T3298" s="5">
        <f ca="1">VLOOKUP(CONCATENATE($F3298," ",$G3298),AllocFactorMatrix,(T$4+1),FALSE)*$E3305</f>
        <v>-539.15754576620498</v>
      </c>
      <c r="U3298" s="5">
        <f ca="1">VLOOKUP(CONCATENATE($F3298," ",$G3298),AllocFactorMatrix,(U$4+1),FALSE)*$E3305</f>
        <v>-8823.2213738076607</v>
      </c>
      <c r="V3298" s="5">
        <f ca="1">VLOOKUP(CONCATENATE($F3298," ",$G3298),AllocFactorMatrix,(V$4+1),FALSE)*$E3305</f>
        <v>-46630.972879366353</v>
      </c>
      <c r="W3298" s="5">
        <f ca="1">VLOOKUP(CONCATENATE($F3298," ",$G3298),AllocFactorMatrix,(W$4+1),FALSE)*$E3305</f>
        <v>-8420.7808279618421</v>
      </c>
      <c r="X3298" s="5">
        <f ca="1">SUBTOTAL(9,T3298:W3298)</f>
        <v>-64414.132626902057</v>
      </c>
      <c r="Y3298" s="5">
        <f ca="1">VLOOKUP(CONCATENATE($F3298," ",$G3298),AllocFactorMatrix,(Y$4+1),FALSE)*$E3305</f>
        <v>-4739.8307030401347</v>
      </c>
      <c r="Z3298" s="5">
        <f ca="1">VLOOKUP(CONCATENATE($F3298," ",$G3298),AllocFactorMatrix,(Z$4+1),FALSE)*$E3305</f>
        <v>-79.390352496321171</v>
      </c>
      <c r="AA3298" s="5">
        <f t="shared" ref="AA3298:AA3305" ca="1" si="1638">SUBTOTAL(9,Y3298:Z3298)</f>
        <v>-4819.2210555364563</v>
      </c>
      <c r="AB3298" s="5">
        <f ca="1">VLOOKUP(CONCATENATE($F3298," ",$G3298),AllocFactorMatrix,(AB$4+1),FALSE)*$E3305</f>
        <v>-61.506341081280503</v>
      </c>
      <c r="AC3298" s="5">
        <f ca="1">VLOOKUP(CONCATENATE($F3298," ",$G3298),AllocFactorMatrix,(AC$4+1),FALSE)*$E3305</f>
        <v>0</v>
      </c>
      <c r="AD3298" s="5">
        <f ca="1">VLOOKUP(CONCATENATE($F3298," ",$G3298),AllocFactorMatrix,(AD$4+1),FALSE)*$E3305</f>
        <v>0</v>
      </c>
    </row>
    <row r="3299" spans="1:30" hidden="1" outlineLevel="1">
      <c r="D3299" s="7"/>
      <c r="E3299" s="51"/>
      <c r="F3299" s="52" t="str">
        <f>F3305</f>
        <v>LABOR_M</v>
      </c>
      <c r="G3299" s="55" t="str">
        <f>$G$9</f>
        <v>BULKTRAN</v>
      </c>
      <c r="H3299" s="4">
        <f t="shared" ca="1" si="1635"/>
        <v>-831.76026833346123</v>
      </c>
      <c r="I3299" s="5">
        <f ca="1">VLOOKUP(CONCATENATE($F3299," ",$G3299),AllocFactorMatrix,(I$4+1),FALSE)*$E3305</f>
        <v>-409.71096031893018</v>
      </c>
      <c r="J3299" s="5">
        <f ca="1">VLOOKUP(CONCATENATE($F3299," ",$G3299),AllocFactorMatrix,(J$4+1),FALSE)*$E3305</f>
        <v>-20.25347675759286</v>
      </c>
      <c r="K3299" s="5">
        <f ca="1">VLOOKUP(CONCATENATE($F3299," ",$G3299),AllocFactorMatrix,(K$4+1),FALSE)*$E3305</f>
        <v>-74.18732462040515</v>
      </c>
      <c r="L3299" s="5">
        <f ca="1">VLOOKUP(CONCATENATE($F3299," ",$G3299),AllocFactorMatrix,(L$4+1),FALSE)*$E3305</f>
        <v>-2.3351535845407785</v>
      </c>
      <c r="M3299" s="5">
        <f ca="1">VLOOKUP(CONCATENATE($F3299," ",$G3299),AllocFactorMatrix,(M$4+1),FALSE)*$E3305</f>
        <v>-0.21898323105814538</v>
      </c>
      <c r="N3299" s="5">
        <f t="shared" ca="1" si="1636"/>
        <v>-76.741461436004073</v>
      </c>
      <c r="O3299" s="5">
        <f ca="1">VLOOKUP(CONCATENATE($F3299," ",$G3299),AllocFactorMatrix,(O$4+1),FALSE)*$E3305</f>
        <v>-56.393907348330288</v>
      </c>
      <c r="P3299" s="5">
        <f ca="1">VLOOKUP(CONCATENATE($F3299," ",$G3299),AllocFactorMatrix,(P$4+1),FALSE)*$E3305</f>
        <v>-10.507827916167118</v>
      </c>
      <c r="Q3299" s="5">
        <f ca="1">VLOOKUP(CONCATENATE($F3299," ",$G3299),AllocFactorMatrix,(Q$4+1),FALSE)*$E3305</f>
        <v>-4.7482917795550756</v>
      </c>
      <c r="R3299" s="5">
        <f ca="1">VLOOKUP(CONCATENATE($F3299," ",$G3299),AllocFactorMatrix,(R$4+1),FALSE)*$E3305</f>
        <v>-0.2135253736434245</v>
      </c>
      <c r="S3299" s="5">
        <f t="shared" ca="1" si="1637"/>
        <v>-71.8635524176959</v>
      </c>
      <c r="T3299" s="5">
        <f ca="1">VLOOKUP(CONCATENATE($F3299," ",$G3299),AllocFactorMatrix,(T$4+1),FALSE)*$E3305</f>
        <v>-1.9699836275783755</v>
      </c>
      <c r="U3299" s="5">
        <f ca="1">VLOOKUP(CONCATENATE($F3299," ",$G3299),AllocFactorMatrix,(U$4+1),FALSE)*$E3305</f>
        <v>-32.238446415879082</v>
      </c>
      <c r="V3299" s="5">
        <f ca="1">VLOOKUP(CONCATENATE($F3299," ",$G3299),AllocFactorMatrix,(V$4+1),FALSE)*$E3305</f>
        <v>-170.3810951581066</v>
      </c>
      <c r="W3299" s="5">
        <f ca="1">VLOOKUP(CONCATENATE($F3299," ",$G3299),AllocFactorMatrix,(W$4+1),FALSE)*$E3305</f>
        <v>-30.768001844314561</v>
      </c>
      <c r="X3299" s="5">
        <f t="shared" ref="X3299:X3305" ca="1" si="1639">SUBTOTAL(9,T3299:W3299)</f>
        <v>-235.35752704587864</v>
      </c>
      <c r="Y3299" s="5">
        <f ca="1">VLOOKUP(CONCATENATE($F3299," ",$G3299),AllocFactorMatrix,(Y$4+1),FALSE)*$E3305</f>
        <v>-17.318479460790748</v>
      </c>
      <c r="Z3299" s="5">
        <f ca="1">VLOOKUP(CONCATENATE($F3299," ",$G3299),AllocFactorMatrix,(Z$4+1),FALSE)*$E3305</f>
        <v>-0.29007791105505082</v>
      </c>
      <c r="AA3299" s="5">
        <f t="shared" ca="1" si="1638"/>
        <v>-17.608557371845798</v>
      </c>
      <c r="AB3299" s="5">
        <f ca="1">VLOOKUP(CONCATENATE($F3299," ",$G3299),AllocFactorMatrix,(AB$4+1),FALSE)*$E3305</f>
        <v>-0.22473298551387663</v>
      </c>
      <c r="AC3299" s="5">
        <f ca="1">VLOOKUP(CONCATENATE($F3299," ",$G3299),AllocFactorMatrix,(AC$4+1),FALSE)*$E3305</f>
        <v>0</v>
      </c>
      <c r="AD3299" s="5">
        <f ca="1">VLOOKUP(CONCATENATE($F3299," ",$G3299),AllocFactorMatrix,(AD$4+1),FALSE)*$E3305</f>
        <v>0</v>
      </c>
    </row>
    <row r="3300" spans="1:30" hidden="1" outlineLevel="1">
      <c r="D3300" s="7"/>
      <c r="E3300" s="51"/>
      <c r="F3300" s="52" t="str">
        <f>F3305</f>
        <v>LABOR_M</v>
      </c>
      <c r="G3300" s="55" t="str">
        <f>$G$10</f>
        <v>SUBTRAN</v>
      </c>
      <c r="H3300" s="4">
        <f t="shared" ca="1" si="1635"/>
        <v>-182.95275879043945</v>
      </c>
      <c r="I3300" s="5">
        <f ca="1">VLOOKUP(CONCATENATE($F3300," ",$G3300),AllocFactorMatrix,(I$4+1),FALSE)*$E3305</f>
        <v>-89.073739908220759</v>
      </c>
      <c r="J3300" s="5">
        <f ca="1">VLOOKUP(CONCATENATE($F3300," ",$G3300),AllocFactorMatrix,(J$4+1),FALSE)*$E3305</f>
        <v>-4.2988152102565884</v>
      </c>
      <c r="K3300" s="5">
        <f ca="1">VLOOKUP(CONCATENATE($F3300," ",$G3300),AllocFactorMatrix,(K$4+1),FALSE)*$E3305</f>
        <v>-15.638879542696412</v>
      </c>
      <c r="L3300" s="5">
        <f ca="1">VLOOKUP(CONCATENATE($F3300," ",$G3300),AllocFactorMatrix,(L$4+1),FALSE)*$E3305</f>
        <v>-0.48307027479602765</v>
      </c>
      <c r="M3300" s="5">
        <f ca="1">VLOOKUP(CONCATENATE($F3300," ",$G3300),AllocFactorMatrix,(M$4+1),FALSE)*$E3305</f>
        <v>-6.0163847926422979E-2</v>
      </c>
      <c r="N3300" s="5">
        <f t="shared" ca="1" si="1636"/>
        <v>-16.182113665418861</v>
      </c>
      <c r="O3300" s="5">
        <f ca="1">VLOOKUP(CONCATENATE($F3300," ",$G3300),AllocFactorMatrix,(O$4+1),FALSE)*$E3305</f>
        <v>-11.8154179273021</v>
      </c>
      <c r="P3300" s="5">
        <f ca="1">VLOOKUP(CONCATENATE($F3300," ",$G3300),AllocFactorMatrix,(P$4+1),FALSE)*$E3305</f>
        <v>-2.1964724117030983</v>
      </c>
      <c r="Q3300" s="5">
        <f ca="1">VLOOKUP(CONCATENATE($F3300," ",$G3300),AllocFactorMatrix,(Q$4+1),FALSE)*$E3305</f>
        <v>-1.3069272567794081</v>
      </c>
      <c r="R3300" s="5">
        <f ca="1">VLOOKUP(CONCATENATE($F3300," ",$G3300),AllocFactorMatrix,(R$4+1),FALSE)*$E3305</f>
        <v>0</v>
      </c>
      <c r="S3300" s="5">
        <f t="shared" ca="1" si="1637"/>
        <v>-15.318817595784607</v>
      </c>
      <c r="T3300" s="5">
        <f ca="1">VLOOKUP(CONCATENATE($F3300," ",$G3300),AllocFactorMatrix,(T$4+1),FALSE)*$E3305</f>
        <v>-0.41257410632224661</v>
      </c>
      <c r="U3300" s="5">
        <f ca="1">VLOOKUP(CONCATENATE($F3300," ",$G3300),AllocFactorMatrix,(U$4+1),FALSE)*$E3305</f>
        <v>-6.7540736774782895</v>
      </c>
      <c r="V3300" s="5">
        <f ca="1">VLOOKUP(CONCATENATE($F3300," ",$G3300),AllocFactorMatrix,(V$4+1),FALSE)*$E3305</f>
        <v>-47.053490989909008</v>
      </c>
      <c r="W3300" s="5">
        <f ca="1">VLOOKUP(CONCATENATE($F3300," ",$G3300),AllocFactorMatrix,(W$4+1),FALSE)*$E3305</f>
        <v>0</v>
      </c>
      <c r="X3300" s="5">
        <f t="shared" ca="1" si="1639"/>
        <v>-54.220138773709543</v>
      </c>
      <c r="Y3300" s="5">
        <f ca="1">VLOOKUP(CONCATENATE($F3300," ",$G3300),AllocFactorMatrix,(Y$4+1),FALSE)*$E3305</f>
        <v>-3.5560946332936076</v>
      </c>
      <c r="Z3300" s="5">
        <f ca="1">VLOOKUP(CONCATENATE($F3300," ",$G3300),AllocFactorMatrix,(Z$4+1),FALSE)*$E3305</f>
        <v>-5.9280194149140895E-2</v>
      </c>
      <c r="AA3300" s="5">
        <f t="shared" ca="1" si="1638"/>
        <v>-3.6153748274427486</v>
      </c>
      <c r="AB3300" s="5">
        <f ca="1">VLOOKUP(CONCATENATE($F3300," ",$G3300),AllocFactorMatrix,(AB$4+1),FALSE)*$E3305</f>
        <v>-4.7486800428826859E-2</v>
      </c>
      <c r="AC3300" s="5">
        <f ca="1">VLOOKUP(CONCATENATE($F3300," ",$G3300),AllocFactorMatrix,(AC$4+1),FALSE)*$E3305</f>
        <v>-0.16146527312303235</v>
      </c>
      <c r="AD3300" s="5">
        <f ca="1">VLOOKUP(CONCATENATE($F3300," ",$G3300),AllocFactorMatrix,(AD$4+1),FALSE)*$E3305</f>
        <v>-3.4806736054404853E-2</v>
      </c>
    </row>
    <row r="3301" spans="1:30" hidden="1" outlineLevel="1">
      <c r="D3301" s="7"/>
      <c r="E3301" s="51"/>
      <c r="F3301" s="52" t="str">
        <f>F3305</f>
        <v>LABOR_M</v>
      </c>
      <c r="G3301" s="55" t="str">
        <f>$G$11</f>
        <v>DISTPRI</v>
      </c>
      <c r="H3301" s="4">
        <f t="shared" ca="1" si="1635"/>
        <v>-117217.55415189399</v>
      </c>
      <c r="I3301" s="5">
        <f ca="1">VLOOKUP(CONCATENATE($F3301," ",$G3301),AllocFactorMatrix,(I$4+1),FALSE)*$E3305</f>
        <v>-78341.49083021254</v>
      </c>
      <c r="J3301" s="5">
        <f ca="1">VLOOKUP(CONCATENATE($F3301," ",$G3301),AllocFactorMatrix,(J$4+1),FALSE)*$E3305</f>
        <v>-3692.8133643805845</v>
      </c>
      <c r="K3301" s="5">
        <f ca="1">VLOOKUP(CONCATENATE($F3301," ",$G3301),AllocFactorMatrix,(K$4+1),FALSE)*$E3305</f>
        <v>-13408.831966435051</v>
      </c>
      <c r="L3301" s="5">
        <f ca="1">VLOOKUP(CONCATENATE($F3301," ",$G3301),AllocFactorMatrix,(L$4+1),FALSE)*$E3305</f>
        <v>-414.40267972896532</v>
      </c>
      <c r="M3301" s="5">
        <f ca="1">VLOOKUP(CONCATENATE($F3301," ",$G3301),AllocFactorMatrix,(M$4+1),FALSE)*$E3305</f>
        <v>0</v>
      </c>
      <c r="N3301" s="5">
        <f t="shared" ca="1" si="1636"/>
        <v>-13823.234646164017</v>
      </c>
      <c r="O3301" s="5">
        <f ca="1">VLOOKUP(CONCATENATE($F3301," ",$G3301),AllocFactorMatrix,(O$4+1),FALSE)*$E3305</f>
        <v>-10054.280311392635</v>
      </c>
      <c r="P3301" s="5">
        <f ca="1">VLOOKUP(CONCATENATE($F3301," ",$G3301),AllocFactorMatrix,(P$4+1),FALSE)*$E3305</f>
        <v>-1872.6103845897924</v>
      </c>
      <c r="Q3301" s="5">
        <f ca="1">VLOOKUP(CONCATENATE($F3301," ",$G3301),AllocFactorMatrix,(Q$4+1),FALSE)*$E3305</f>
        <v>0</v>
      </c>
      <c r="R3301" s="5">
        <f ca="1">VLOOKUP(CONCATENATE($F3301," ",$G3301),AllocFactorMatrix,(R$4+1),FALSE)*$E3305</f>
        <v>0</v>
      </c>
      <c r="S3301" s="5">
        <f t="shared" ca="1" si="1637"/>
        <v>-11926.890695982427</v>
      </c>
      <c r="T3301" s="5">
        <f ca="1">VLOOKUP(CONCATENATE($F3301," ",$G3301),AllocFactorMatrix,(T$4+1),FALSE)*$E3305</f>
        <v>-358.42889711918491</v>
      </c>
      <c r="U3301" s="5">
        <f ca="1">VLOOKUP(CONCATENATE($F3301," ",$G3301),AllocFactorMatrix,(U$4+1),FALSE)*$E3305</f>
        <v>-5780.6470410998154</v>
      </c>
      <c r="V3301" s="5">
        <f ca="1">VLOOKUP(CONCATENATE($F3301," ",$G3301),AllocFactorMatrix,(V$4+1),FALSE)*$E3305</f>
        <v>0</v>
      </c>
      <c r="W3301" s="5">
        <f ca="1">VLOOKUP(CONCATENATE($F3301," ",$G3301),AllocFactorMatrix,(W$4+1),FALSE)*$E3305</f>
        <v>0</v>
      </c>
      <c r="X3301" s="5">
        <f t="shared" ca="1" si="1639"/>
        <v>-6139.0759382189999</v>
      </c>
      <c r="Y3301" s="5">
        <f ca="1">VLOOKUP(CONCATENATE($F3301," ",$G3301),AllocFactorMatrix,(Y$4+1),FALSE)*$E3305</f>
        <v>-3031.8275645203071</v>
      </c>
      <c r="Z3301" s="5">
        <f ca="1">VLOOKUP(CONCATENATE($F3301," ",$G3301),AllocFactorMatrix,(Z$4+1),FALSE)*$E3305</f>
        <v>-50.582751903736536</v>
      </c>
      <c r="AA3301" s="5">
        <f t="shared" ca="1" si="1638"/>
        <v>-3082.4103164240437</v>
      </c>
      <c r="AB3301" s="5">
        <f ca="1">VLOOKUP(CONCATENATE($F3301," ",$G3301),AllocFactorMatrix,(AB$4+1),FALSE)*$E3305</f>
        <v>-40.980504577213331</v>
      </c>
      <c r="AC3301" s="5">
        <f ca="1">VLOOKUP(CONCATENATE($F3301," ",$G3301),AllocFactorMatrix,(AC$4+1),FALSE)*$E3305</f>
        <v>-140.39351527750344</v>
      </c>
      <c r="AD3301" s="5">
        <f ca="1">VLOOKUP(CONCATENATE($F3301," ",$G3301),AllocFactorMatrix,(AD$4+1),FALSE)*$E3305</f>
        <v>-30.264340656647732</v>
      </c>
    </row>
    <row r="3302" spans="1:30" hidden="1" outlineLevel="1">
      <c r="D3302" s="7"/>
      <c r="E3302" s="51"/>
      <c r="F3302" s="52" t="str">
        <f>F3305</f>
        <v>LABOR_M</v>
      </c>
      <c r="G3302" s="55" t="str">
        <f>$G$12</f>
        <v>DISTSEC</v>
      </c>
      <c r="H3302" s="4">
        <f t="shared" ca="1" si="1635"/>
        <v>-48377.12632775664</v>
      </c>
      <c r="I3302" s="5">
        <f ca="1">VLOOKUP(CONCATENATE($F3302," ",$G3302),AllocFactorMatrix,(I$4+1),FALSE)*$E3305</f>
        <v>-36171.647579683922</v>
      </c>
      <c r="J3302" s="5">
        <f ca="1">VLOOKUP(CONCATENATE($F3302," ",$G3302),AllocFactorMatrix,(J$4+1),FALSE)*$E3305</f>
        <v>-1743.8466580595698</v>
      </c>
      <c r="K3302" s="5">
        <f ca="1">VLOOKUP(CONCATENATE($F3302," ",$G3302),AllocFactorMatrix,(K$4+1),FALSE)*$E3305</f>
        <v>-5261.912093536931</v>
      </c>
      <c r="L3302" s="5">
        <f ca="1">VLOOKUP(CONCATENATE($F3302," ",$G3302),AllocFactorMatrix,(L$4+1),FALSE)*$E3305</f>
        <v>0</v>
      </c>
      <c r="M3302" s="5">
        <f ca="1">VLOOKUP(CONCATENATE($F3302," ",$G3302),AllocFactorMatrix,(M$4+1),FALSE)*$E3305</f>
        <v>0</v>
      </c>
      <c r="N3302" s="5">
        <f t="shared" ca="1" si="1636"/>
        <v>-5261.912093536931</v>
      </c>
      <c r="O3302" s="5">
        <f ca="1">VLOOKUP(CONCATENATE($F3302," ",$G3302),AllocFactorMatrix,(O$4+1),FALSE)*$E3305</f>
        <v>-3352.9108666161301</v>
      </c>
      <c r="P3302" s="5">
        <f ca="1">VLOOKUP(CONCATENATE($F3302," ",$G3302),AllocFactorMatrix,(P$4+1),FALSE)*$E3305</f>
        <v>0</v>
      </c>
      <c r="Q3302" s="5">
        <f ca="1">VLOOKUP(CONCATENATE($F3302," ",$G3302),AllocFactorMatrix,(Q$4+1),FALSE)*$E3305</f>
        <v>0</v>
      </c>
      <c r="R3302" s="5">
        <f ca="1">VLOOKUP(CONCATENATE($F3302," ",$G3302),AllocFactorMatrix,(R$4+1),FALSE)*$E3305</f>
        <v>0</v>
      </c>
      <c r="S3302" s="5">
        <f t="shared" ca="1" si="1637"/>
        <v>-3352.9108666161301</v>
      </c>
      <c r="T3302" s="5">
        <f ca="1">VLOOKUP(CONCATENATE($F3302," ",$G3302),AllocFactorMatrix,(T$4+1),FALSE)*$E3305</f>
        <v>-90.655675874216698</v>
      </c>
      <c r="U3302" s="5">
        <f ca="1">VLOOKUP(CONCATENATE($F3302," ",$G3302),AllocFactorMatrix,(U$4+1),FALSE)*$E3305</f>
        <v>0</v>
      </c>
      <c r="V3302" s="5">
        <f ca="1">VLOOKUP(CONCATENATE($F3302," ",$G3302),AllocFactorMatrix,(V$4+1),FALSE)*$E3305</f>
        <v>0</v>
      </c>
      <c r="W3302" s="5">
        <f ca="1">VLOOKUP(CONCATENATE($F3302," ",$G3302),AllocFactorMatrix,(W$4+1),FALSE)*$E3305</f>
        <v>0</v>
      </c>
      <c r="X3302" s="5">
        <f t="shared" ca="1" si="1639"/>
        <v>-90.655675874216698</v>
      </c>
      <c r="Y3302" s="5">
        <f ca="1">VLOOKUP(CONCATENATE($F3302," ",$G3302),AllocFactorMatrix,(Y$4+1),FALSE)*$E3305</f>
        <v>-1236.7013671073273</v>
      </c>
      <c r="Z3302" s="5">
        <f ca="1">VLOOKUP(CONCATENATE($F3302," ",$G3302),AllocFactorMatrix,(Z$4+1),FALSE)*$E3305</f>
        <v>0</v>
      </c>
      <c r="AA3302" s="5">
        <f t="shared" ca="1" si="1638"/>
        <v>-1236.7013671073273</v>
      </c>
      <c r="AB3302" s="5">
        <f ca="1">VLOOKUP(CONCATENATE($F3302," ",$G3302),AllocFactorMatrix,(AB$4+1),FALSE)*$E3305</f>
        <v>-12.833289869671326</v>
      </c>
      <c r="AC3302" s="5">
        <f ca="1">VLOOKUP(CONCATENATE($F3302," ",$G3302),AllocFactorMatrix,(AC$4+1),FALSE)*$E3305</f>
        <v>-435.73954988253269</v>
      </c>
      <c r="AD3302" s="5">
        <f ca="1">VLOOKUP(CONCATENATE($F3302," ",$G3302),AllocFactorMatrix,(AD$4+1),FALSE)*$E3305</f>
        <v>-70.879247126338569</v>
      </c>
    </row>
    <row r="3303" spans="1:30" hidden="1" outlineLevel="1">
      <c r="D3303" s="7"/>
      <c r="E3303" s="51"/>
      <c r="F3303" s="52" t="str">
        <f>F3305</f>
        <v>LABOR_M</v>
      </c>
      <c r="G3303" s="55" t="str">
        <f>$G$13</f>
        <v>ENERGY</v>
      </c>
      <c r="H3303" s="4">
        <f t="shared" ca="1" si="1635"/>
        <v>-59927.633582015122</v>
      </c>
      <c r="I3303" s="5">
        <f ca="1">VLOOKUP(CONCATENATE($F3303," ",$G3303),AllocFactorMatrix,(I$4+1),FALSE)*$E3305</f>
        <v>-22486.471484197253</v>
      </c>
      <c r="J3303" s="5">
        <f ca="1">VLOOKUP(CONCATENATE($F3303," ",$G3303),AllocFactorMatrix,(J$4+1),FALSE)*$E3305</f>
        <v>-1457.2686551389202</v>
      </c>
      <c r="K3303" s="5">
        <f ca="1">VLOOKUP(CONCATENATE($F3303," ",$G3303),AllocFactorMatrix,(K$4+1),FALSE)*$E3305</f>
        <v>-4889.2943113503034</v>
      </c>
      <c r="L3303" s="5">
        <f ca="1">VLOOKUP(CONCATENATE($F3303," ",$G3303),AllocFactorMatrix,(L$4+1),FALSE)*$E3305</f>
        <v>-155.3928730540008</v>
      </c>
      <c r="M3303" s="5">
        <f ca="1">VLOOKUP(CONCATENATE($F3303," ",$G3303),AllocFactorMatrix,(M$4+1),FALSE)*$E3305</f>
        <v>-14.325406320265371</v>
      </c>
      <c r="N3303" s="5">
        <f t="shared" ca="1" si="1636"/>
        <v>-5059.0125907245701</v>
      </c>
      <c r="O3303" s="5">
        <f ca="1">VLOOKUP(CONCATENATE($F3303," ",$G3303),AllocFactorMatrix,(O$4+1),FALSE)*$E3305</f>
        <v>-4457.6378452470317</v>
      </c>
      <c r="P3303" s="5">
        <f ca="1">VLOOKUP(CONCATENATE($F3303," ",$G3303),AllocFactorMatrix,(P$4+1),FALSE)*$E3305</f>
        <v>-826.36028413102952</v>
      </c>
      <c r="Q3303" s="5">
        <f ca="1">VLOOKUP(CONCATENATE($F3303," ",$G3303),AllocFactorMatrix,(Q$4+1),FALSE)*$E3305</f>
        <v>-375.47696165173176</v>
      </c>
      <c r="R3303" s="5">
        <f ca="1">VLOOKUP(CONCATENATE($F3303," ",$G3303),AllocFactorMatrix,(R$4+1),FALSE)*$E3305</f>
        <v>-17.397401428635476</v>
      </c>
      <c r="S3303" s="5">
        <f t="shared" ca="1" si="1637"/>
        <v>-5676.8724924584276</v>
      </c>
      <c r="T3303" s="5">
        <f ca="1">VLOOKUP(CONCATENATE($F3303," ",$G3303),AllocFactorMatrix,(T$4+1),FALSE)*$E3305</f>
        <v>-170.8251294366776</v>
      </c>
      <c r="U3303" s="5">
        <f ca="1">VLOOKUP(CONCATENATE($F3303," ",$G3303),AllocFactorMatrix,(U$4+1),FALSE)*$E3305</f>
        <v>-2999.4333632642765</v>
      </c>
      <c r="V3303" s="5">
        <f ca="1">VLOOKUP(CONCATENATE($F3303," ",$G3303),AllocFactorMatrix,(V$4+1),FALSE)*$E3305</f>
        <v>-17029.537335276425</v>
      </c>
      <c r="W3303" s="5">
        <f ca="1">VLOOKUP(CONCATENATE($F3303," ",$G3303),AllocFactorMatrix,(W$4+1),FALSE)*$E3305</f>
        <v>-3230.9018030795964</v>
      </c>
      <c r="X3303" s="5">
        <f t="shared" ca="1" si="1639"/>
        <v>-23430.697631056977</v>
      </c>
      <c r="Y3303" s="5">
        <f ca="1">VLOOKUP(CONCATENATE($F3303," ",$G3303),AllocFactorMatrix,(Y$4+1),FALSE)*$E3305</f>
        <v>-1207.7084609482204</v>
      </c>
      <c r="Z3303" s="5">
        <f ca="1">VLOOKUP(CONCATENATE($F3303," ",$G3303),AllocFactorMatrix,(Z$4+1),FALSE)*$E3305</f>
        <v>-19.659568470384478</v>
      </c>
      <c r="AA3303" s="5">
        <f t="shared" ca="1" si="1638"/>
        <v>-1227.3680294186049</v>
      </c>
      <c r="AB3303" s="5">
        <f ca="1">VLOOKUP(CONCATENATE($F3303," ",$G3303),AllocFactorMatrix,(AB$4+1),FALSE)*$E3305</f>
        <v>-21.928667205451148</v>
      </c>
      <c r="AC3303" s="5">
        <f ca="1">VLOOKUP(CONCATENATE($F3303," ",$G3303),AllocFactorMatrix,(AC$4+1),FALSE)*$E3305</f>
        <v>-474.17806405060827</v>
      </c>
      <c r="AD3303" s="5">
        <f ca="1">VLOOKUP(CONCATENATE($F3303," ",$G3303),AllocFactorMatrix,(AD$4+1),FALSE)*$E3305</f>
        <v>-93.835967764306119</v>
      </c>
    </row>
    <row r="3304" spans="1:30" hidden="1" outlineLevel="1">
      <c r="D3304" s="7"/>
      <c r="E3304" s="51"/>
      <c r="F3304" s="52" t="str">
        <f>F3305</f>
        <v>LABOR_M</v>
      </c>
      <c r="G3304" s="55" t="str">
        <f>$G$14</f>
        <v>CUSTOMER</v>
      </c>
      <c r="H3304" s="4">
        <f t="shared" ca="1" si="1635"/>
        <v>-45169.575966317439</v>
      </c>
      <c r="I3304" s="5">
        <f ca="1">VLOOKUP(CONCATENATE($F3304," ",$G3304),AllocFactorMatrix,(I$4+1),FALSE)*$E3305</f>
        <v>-32273.706851046081</v>
      </c>
      <c r="J3304" s="5">
        <f ca="1">VLOOKUP(CONCATENATE($F3304," ",$G3304),AllocFactorMatrix,(J$4+1),FALSE)*$E3305</f>
        <v>-5523.0939560572424</v>
      </c>
      <c r="K3304" s="5">
        <f ca="1">VLOOKUP(CONCATENATE($F3304," ",$G3304),AllocFactorMatrix,(K$4+1),FALSE)*$E3305</f>
        <v>-1590.3533830892857</v>
      </c>
      <c r="L3304" s="5">
        <f ca="1">VLOOKUP(CONCATENATE($F3304," ",$G3304),AllocFactorMatrix,(L$4+1),FALSE)*$E3305</f>
        <v>-265.84811085459933</v>
      </c>
      <c r="M3304" s="5">
        <f ca="1">VLOOKUP(CONCATENATE($F3304," ",$G3304),AllocFactorMatrix,(M$4+1),FALSE)*$E3305</f>
        <v>-42.002726645781799</v>
      </c>
      <c r="N3304" s="5">
        <f t="shared" ca="1" si="1636"/>
        <v>-1898.2042205896669</v>
      </c>
      <c r="O3304" s="5">
        <f ca="1">VLOOKUP(CONCATENATE($F3304," ",$G3304),AllocFactorMatrix,(O$4+1),FALSE)*$E3305</f>
        <v>-296.76365757300698</v>
      </c>
      <c r="P3304" s="5">
        <f ca="1">VLOOKUP(CONCATENATE($F3304," ",$G3304),AllocFactorMatrix,(P$4+1),FALSE)*$E3305</f>
        <v>-76.217128188222432</v>
      </c>
      <c r="Q3304" s="5">
        <f ca="1">VLOOKUP(CONCATENATE($F3304," ",$G3304),AllocFactorMatrix,(Q$4+1),FALSE)*$E3305</f>
        <v>-145.77957876447269</v>
      </c>
      <c r="R3304" s="5">
        <f ca="1">VLOOKUP(CONCATENATE($F3304," ",$G3304),AllocFactorMatrix,(R$4+1),FALSE)*$E3305</f>
        <v>-25.443590577340501</v>
      </c>
      <c r="S3304" s="5">
        <f t="shared" ca="1" si="1637"/>
        <v>-544.20395510304263</v>
      </c>
      <c r="T3304" s="5">
        <f ca="1">VLOOKUP(CONCATENATE($F3304," ",$G3304),AllocFactorMatrix,(T$4+1),FALSE)*$E3305</f>
        <v>-2.0639176147821638</v>
      </c>
      <c r="U3304" s="5">
        <f ca="1">VLOOKUP(CONCATENATE($F3304," ",$G3304),AllocFactorMatrix,(U$4+1),FALSE)*$E3305</f>
        <v>-45.374416371655556</v>
      </c>
      <c r="V3304" s="5">
        <f ca="1">VLOOKUP(CONCATENATE($F3304," ",$G3304),AllocFactorMatrix,(V$4+1),FALSE)*$E3305</f>
        <v>-214.49693991442805</v>
      </c>
      <c r="W3304" s="5">
        <f ca="1">VLOOKUP(CONCATENATE($F3304," ",$G3304),AllocFactorMatrix,(W$4+1),FALSE)*$E3305</f>
        <v>-38.17960039392112</v>
      </c>
      <c r="X3304" s="5">
        <f t="shared" ca="1" si="1639"/>
        <v>-300.11487429478689</v>
      </c>
      <c r="Y3304" s="5">
        <f ca="1">VLOOKUP(CONCATENATE($F3304," ",$G3304),AllocFactorMatrix,(Y$4+1),FALSE)*$E3305</f>
        <v>-81.224820162243432</v>
      </c>
      <c r="Z3304" s="5">
        <f ca="1">VLOOKUP(CONCATENATE($F3304," ",$G3304),AllocFactorMatrix,(Z$4+1),FALSE)*$E3305</f>
        <v>-1.2868243696904771</v>
      </c>
      <c r="AA3304" s="5">
        <f t="shared" ca="1" si="1638"/>
        <v>-82.511644531933911</v>
      </c>
      <c r="AB3304" s="5">
        <f ca="1">VLOOKUP(CONCATENATE($F3304," ",$G3304),AllocFactorMatrix,(AB$4+1),FALSE)*$E3305</f>
        <v>-2.3144961868043281</v>
      </c>
      <c r="AC3304" s="5">
        <f ca="1">VLOOKUP(CONCATENATE($F3304," ",$G3304),AllocFactorMatrix,(AC$4+1),FALSE)*$E3305</f>
        <v>-3562.0840269932705</v>
      </c>
      <c r="AD3304" s="5">
        <f ca="1">VLOOKUP(CONCATENATE($F3304," ",$G3304),AllocFactorMatrix,(AD$4+1),FALSE)*$E3305</f>
        <v>-983.34194151460451</v>
      </c>
    </row>
    <row r="3305" spans="1:30" collapsed="1">
      <c r="D3305" s="98" t="str">
        <f>D2064</f>
        <v>Adjs 32-39 - Total Incentive Compensation &amp; Payroll Adjustment</v>
      </c>
      <c r="E3305" s="97">
        <v>-499348</v>
      </c>
      <c r="F3305" s="97" t="s">
        <v>70</v>
      </c>
      <c r="G3305" s="55" t="str">
        <f>$G$15</f>
        <v>TOTAL</v>
      </c>
      <c r="H3305" s="4">
        <f t="shared" ca="1" si="1635"/>
        <v>-499347.99999999994</v>
      </c>
      <c r="I3305" s="5">
        <f ca="1">VLOOKUP(CONCATENATE($F3305," ",$G3305),AllocFactorMatrix,(I$4+1),FALSE)*$E3305</f>
        <v>-281904.38150426856</v>
      </c>
      <c r="J3305" s="5">
        <f ca="1">VLOOKUP(CONCATENATE($F3305," ",$G3305),AllocFactorMatrix,(J$4+1),FALSE)*$E3305</f>
        <v>-17984.674202667677</v>
      </c>
      <c r="K3305" s="5">
        <f ca="1">VLOOKUP(CONCATENATE($F3305," ",$G3305),AllocFactorMatrix,(K$4+1),FALSE)*$E3305</f>
        <v>-45544.272931085892</v>
      </c>
      <c r="L3305" s="5">
        <f ca="1">VLOOKUP(CONCATENATE($F3305," ",$G3305),AllocFactorMatrix,(L$4+1),FALSE)*$E3305</f>
        <v>-1477.5614505606939</v>
      </c>
      <c r="M3305" s="5">
        <f ca="1">VLOOKUP(CONCATENATE($F3305," ",$G3305),AllocFactorMatrix,(M$4+1),FALSE)*$E3305</f>
        <v>-116.53999205766809</v>
      </c>
      <c r="N3305" s="5">
        <f t="shared" ca="1" si="1636"/>
        <v>-47138.374373704253</v>
      </c>
      <c r="O3305" s="5">
        <f ca="1">VLOOKUP(CONCATENATE($F3305," ",$G3305),AllocFactorMatrix,(O$4+1),FALSE)*$E3305</f>
        <v>-33664.042299496337</v>
      </c>
      <c r="P3305" s="5">
        <f ca="1">VLOOKUP(CONCATENATE($F3305," ",$G3305),AllocFactorMatrix,(P$4+1),FALSE)*$E3305</f>
        <v>-5663.7407242524105</v>
      </c>
      <c r="Q3305" s="5">
        <f ca="1">VLOOKUP(CONCATENATE($F3305," ",$G3305),AllocFactorMatrix,(Q$4+1),FALSE)*$E3305</f>
        <v>-1826.8542056980261</v>
      </c>
      <c r="R3305" s="5">
        <f ca="1">VLOOKUP(CONCATENATE($F3305," ",$G3305),AllocFactorMatrix,(R$4+1),FALSE)*$E3305</f>
        <v>-101.49348854706911</v>
      </c>
      <c r="S3305" s="5">
        <f t="shared" ca="1" si="1637"/>
        <v>-41256.130717993852</v>
      </c>
      <c r="T3305" s="5">
        <f ca="1">VLOOKUP(CONCATENATE($F3305," ",$G3305),AllocFactorMatrix,(T$4+1),FALSE)*$E3305</f>
        <v>-1163.513723544967</v>
      </c>
      <c r="U3305" s="5">
        <f ca="1">VLOOKUP(CONCATENATE($F3305," ",$G3305),AllocFactorMatrix,(U$4+1),FALSE)*$E3305</f>
        <v>-17687.668714636769</v>
      </c>
      <c r="V3305" s="5">
        <f ca="1">VLOOKUP(CONCATENATE($F3305," ",$G3305),AllocFactorMatrix,(V$4+1),FALSE)*$E3305</f>
        <v>-64092.441740705231</v>
      </c>
      <c r="W3305" s="5">
        <f ca="1">VLOOKUP(CONCATENATE($F3305," ",$G3305),AllocFactorMatrix,(W$4+1),FALSE)*$E3305</f>
        <v>-11720.630233279675</v>
      </c>
      <c r="X3305" s="5">
        <f t="shared" ca="1" si="1639"/>
        <v>-94664.254412166643</v>
      </c>
      <c r="Y3305" s="5">
        <f ca="1">VLOOKUP(CONCATENATE($F3305," ",$G3305),AllocFactorMatrix,(Y$4+1),FALSE)*$E3305</f>
        <v>-10318.167489872318</v>
      </c>
      <c r="Z3305" s="5">
        <f ca="1">VLOOKUP(CONCATENATE($F3305," ",$G3305),AllocFactorMatrix,(Z$4+1),FALSE)*$E3305</f>
        <v>-151.26885534533685</v>
      </c>
      <c r="AA3305" s="5">
        <f t="shared" ca="1" si="1638"/>
        <v>-10469.436345217655</v>
      </c>
      <c r="AB3305" s="5">
        <f ca="1">VLOOKUP(CONCATENATE($F3305," ",$G3305),AllocFactorMatrix,(AB$4+1),FALSE)*$E3305</f>
        <v>-139.83551870636333</v>
      </c>
      <c r="AC3305" s="5">
        <f ca="1">VLOOKUP(CONCATENATE($F3305," ",$G3305),AllocFactorMatrix,(AC$4+1),FALSE)*$E3305</f>
        <v>-4612.5566214770379</v>
      </c>
      <c r="AD3305" s="5">
        <f ca="1">VLOOKUP(CONCATENATE($F3305," ",$G3305),AllocFactorMatrix,(AD$4+1),FALSE)*$E3305</f>
        <v>-1178.3563037979513</v>
      </c>
    </row>
    <row r="3306" spans="1:30" s="51" customFormat="1" hidden="1" outlineLevel="1">
      <c r="A3306" s="56"/>
      <c r="B3306" s="111"/>
      <c r="C3306" s="55"/>
      <c r="D3306" s="55"/>
      <c r="F3306" s="52" t="str">
        <f>F3313</f>
        <v>RB_GUP-Land_P</v>
      </c>
      <c r="G3306" s="55" t="str">
        <f>$G$8</f>
        <v>PRODUCTION</v>
      </c>
      <c r="H3306" s="53">
        <f t="shared" ref="H3306:H3329" si="1640">SUBTOTAL(9,I3306:AD3306)</f>
        <v>4466767.0000000019</v>
      </c>
      <c r="I3306" s="54">
        <f>VLOOKUP(CONCATENATE($F3306," ",$G3306),AllocFactorMatrix,(I$4+1),FALSE)*$E3313</f>
        <v>2200253.4465341978</v>
      </c>
      <c r="J3306" s="54">
        <f>VLOOKUP(CONCATENATE($F3306," ",$G3306),AllocFactorMatrix,(J$4+1),FALSE)*$E3313</f>
        <v>108766.38986056186</v>
      </c>
      <c r="K3306" s="54">
        <f>VLOOKUP(CONCATENATE($F3306," ",$G3306),AllocFactorMatrix,(K$4+1),FALSE)*$E3313</f>
        <v>398405.05257202382</v>
      </c>
      <c r="L3306" s="54">
        <f>VLOOKUP(CONCATENATE($F3306," ",$G3306),AllocFactorMatrix,(L$4+1),FALSE)*$E3313</f>
        <v>12540.376558569555</v>
      </c>
      <c r="M3306" s="54">
        <f>VLOOKUP(CONCATENATE($F3306," ",$G3306),AllocFactorMatrix,(M$4+1),FALSE)*$E3313</f>
        <v>1175.9963865594859</v>
      </c>
      <c r="N3306" s="54">
        <f t="shared" ref="N3306:N3329" si="1641">SUBTOTAL(9,K3306:M3306)</f>
        <v>412121.42551715288</v>
      </c>
      <c r="O3306" s="54">
        <f>VLOOKUP(CONCATENATE($F3306," ",$G3306),AllocFactorMatrix,(O$4+1),FALSE)*$E3313</f>
        <v>302849.81614869658</v>
      </c>
      <c r="P3306" s="54">
        <f>VLOOKUP(CONCATENATE($F3306," ",$G3306),AllocFactorMatrix,(P$4+1),FALSE)*$E3313</f>
        <v>56429.743959345891</v>
      </c>
      <c r="Q3306" s="54">
        <f>VLOOKUP(CONCATENATE($F3306," ",$G3306),AllocFactorMatrix,(Q$4+1),FALSE)*$E3313</f>
        <v>25499.55057336879</v>
      </c>
      <c r="R3306" s="54">
        <f>VLOOKUP(CONCATENATE($F3306," ",$G3306),AllocFactorMatrix,(R$4+1),FALSE)*$E3313</f>
        <v>1146.6862856579041</v>
      </c>
      <c r="S3306" s="54">
        <f t="shared" ref="S3306:S3329" si="1642">SUBTOTAL(9,O3306:R3306)</f>
        <v>385925.79696706921</v>
      </c>
      <c r="T3306" s="54">
        <f>VLOOKUP(CONCATENATE($F3306," ",$G3306),AllocFactorMatrix,(T$4+1),FALSE)*$E3313</f>
        <v>10579.319779049107</v>
      </c>
      <c r="U3306" s="54">
        <f>VLOOKUP(CONCATENATE($F3306," ",$G3306),AllocFactorMatrix,(U$4+1),FALSE)*$E3313</f>
        <v>173128.76566013758</v>
      </c>
      <c r="V3306" s="54">
        <f>VLOOKUP(CONCATENATE($F3306," ",$G3306),AllocFactorMatrix,(V$4+1),FALSE)*$E3313</f>
        <v>914990.39116277732</v>
      </c>
      <c r="W3306" s="54">
        <f>VLOOKUP(CONCATENATE($F3306," ",$G3306),AllocFactorMatrix,(W$4+1),FALSE)*$E3313</f>
        <v>165232.09935176291</v>
      </c>
      <c r="X3306" s="54">
        <f>SUBTOTAL(9,T3306:W3306)</f>
        <v>1263930.5759537271</v>
      </c>
      <c r="Y3306" s="54">
        <f>VLOOKUP(CONCATENATE($F3306," ",$G3306),AllocFactorMatrix,(Y$4+1),FALSE)*$E3313</f>
        <v>93004.697977019052</v>
      </c>
      <c r="Z3306" s="54">
        <f>VLOOKUP(CONCATENATE($F3306," ",$G3306),AllocFactorMatrix,(Z$4+1),FALSE)*$E3313</f>
        <v>1557.7931404751505</v>
      </c>
      <c r="AA3306" s="54">
        <f t="shared" ref="AA3306:AA3329" si="1643">SUBTOTAL(9,Y3306:Z3306)</f>
        <v>94562.491117494195</v>
      </c>
      <c r="AB3306" s="54">
        <f>VLOOKUP(CONCATENATE($F3306," ",$G3306),AllocFactorMatrix,(AB$4+1),FALSE)*$E3313</f>
        <v>1206.8740497982244</v>
      </c>
      <c r="AC3306" s="54">
        <f>VLOOKUP(CONCATENATE($F3306," ",$G3306),AllocFactorMatrix,(AC$4+1),FALSE)*$E3313</f>
        <v>0</v>
      </c>
      <c r="AD3306" s="54">
        <f>VLOOKUP(CONCATENATE($F3306," ",$G3306),AllocFactorMatrix,(AD$4+1),FALSE)*$E3313</f>
        <v>0</v>
      </c>
    </row>
    <row r="3307" spans="1:30" s="51" customFormat="1" hidden="1" outlineLevel="1">
      <c r="A3307" s="56"/>
      <c r="B3307" s="111"/>
      <c r="C3307" s="55"/>
      <c r="D3307" s="55"/>
      <c r="F3307" s="52" t="str">
        <f>F3313</f>
        <v>RB_GUP-Land_P</v>
      </c>
      <c r="G3307" s="55" t="str">
        <f>$G$9</f>
        <v>BULKTRAN</v>
      </c>
      <c r="H3307" s="53">
        <f t="shared" si="1640"/>
        <v>0</v>
      </c>
      <c r="I3307" s="54">
        <f>VLOOKUP(CONCATENATE($F3307," ",$G3307),AllocFactorMatrix,(I$4+1),FALSE)*$E3313</f>
        <v>0</v>
      </c>
      <c r="J3307" s="54">
        <f>VLOOKUP(CONCATENATE($F3307," ",$G3307),AllocFactorMatrix,(J$4+1),FALSE)*$E3313</f>
        <v>0</v>
      </c>
      <c r="K3307" s="54">
        <f>VLOOKUP(CONCATENATE($F3307," ",$G3307),AllocFactorMatrix,(K$4+1),FALSE)*$E3313</f>
        <v>0</v>
      </c>
      <c r="L3307" s="54">
        <f>VLOOKUP(CONCATENATE($F3307," ",$G3307),AllocFactorMatrix,(L$4+1),FALSE)*$E3313</f>
        <v>0</v>
      </c>
      <c r="M3307" s="54">
        <f>VLOOKUP(CONCATENATE($F3307," ",$G3307),AllocFactorMatrix,(M$4+1),FALSE)*$E3313</f>
        <v>0</v>
      </c>
      <c r="N3307" s="54">
        <f t="shared" si="1641"/>
        <v>0</v>
      </c>
      <c r="O3307" s="54">
        <f>VLOOKUP(CONCATENATE($F3307," ",$G3307),AllocFactorMatrix,(O$4+1),FALSE)*$E3313</f>
        <v>0</v>
      </c>
      <c r="P3307" s="54">
        <f>VLOOKUP(CONCATENATE($F3307," ",$G3307),AllocFactorMatrix,(P$4+1),FALSE)*$E3313</f>
        <v>0</v>
      </c>
      <c r="Q3307" s="54">
        <f>VLOOKUP(CONCATENATE($F3307," ",$G3307),AllocFactorMatrix,(Q$4+1),FALSE)*$E3313</f>
        <v>0</v>
      </c>
      <c r="R3307" s="54">
        <f>VLOOKUP(CONCATENATE($F3307," ",$G3307),AllocFactorMatrix,(R$4+1),FALSE)*$E3313</f>
        <v>0</v>
      </c>
      <c r="S3307" s="54">
        <f t="shared" si="1642"/>
        <v>0</v>
      </c>
      <c r="T3307" s="54">
        <f>VLOOKUP(CONCATENATE($F3307," ",$G3307),AllocFactorMatrix,(T$4+1),FALSE)*$E3313</f>
        <v>0</v>
      </c>
      <c r="U3307" s="54">
        <f>VLOOKUP(CONCATENATE($F3307," ",$G3307),AllocFactorMatrix,(U$4+1),FALSE)*$E3313</f>
        <v>0</v>
      </c>
      <c r="V3307" s="54">
        <f>VLOOKUP(CONCATENATE($F3307," ",$G3307),AllocFactorMatrix,(V$4+1),FALSE)*$E3313</f>
        <v>0</v>
      </c>
      <c r="W3307" s="54">
        <f>VLOOKUP(CONCATENATE($F3307," ",$G3307),AllocFactorMatrix,(W$4+1),FALSE)*$E3313</f>
        <v>0</v>
      </c>
      <c r="X3307" s="54">
        <f t="shared" ref="X3307:X3313" si="1644">SUBTOTAL(9,T3307:W3307)</f>
        <v>0</v>
      </c>
      <c r="Y3307" s="54">
        <f>VLOOKUP(CONCATENATE($F3307," ",$G3307),AllocFactorMatrix,(Y$4+1),FALSE)*$E3313</f>
        <v>0</v>
      </c>
      <c r="Z3307" s="54">
        <f>VLOOKUP(CONCATENATE($F3307," ",$G3307),AllocFactorMatrix,(Z$4+1),FALSE)*$E3313</f>
        <v>0</v>
      </c>
      <c r="AA3307" s="54">
        <f t="shared" si="1643"/>
        <v>0</v>
      </c>
      <c r="AB3307" s="54">
        <f>VLOOKUP(CONCATENATE($F3307," ",$G3307),AllocFactorMatrix,(AB$4+1),FALSE)*$E3313</f>
        <v>0</v>
      </c>
      <c r="AC3307" s="54">
        <f>VLOOKUP(CONCATENATE($F3307," ",$G3307),AllocFactorMatrix,(AC$4+1),FALSE)*$E3313</f>
        <v>0</v>
      </c>
      <c r="AD3307" s="54">
        <f>VLOOKUP(CONCATENATE($F3307," ",$G3307),AllocFactorMatrix,(AD$4+1),FALSE)*$E3313</f>
        <v>0</v>
      </c>
    </row>
    <row r="3308" spans="1:30" s="51" customFormat="1" hidden="1" outlineLevel="1">
      <c r="A3308" s="56"/>
      <c r="B3308" s="111"/>
      <c r="C3308" s="55"/>
      <c r="D3308" s="55"/>
      <c r="F3308" s="52" t="str">
        <f>F3313</f>
        <v>RB_GUP-Land_P</v>
      </c>
      <c r="G3308" s="55" t="str">
        <f>$G$10</f>
        <v>SUBTRAN</v>
      </c>
      <c r="H3308" s="53">
        <f t="shared" si="1640"/>
        <v>0</v>
      </c>
      <c r="I3308" s="54">
        <f>VLOOKUP(CONCATENATE($F3308," ",$G3308),AllocFactorMatrix,(I$4+1),FALSE)*$E3313</f>
        <v>0</v>
      </c>
      <c r="J3308" s="54">
        <f>VLOOKUP(CONCATENATE($F3308," ",$G3308),AllocFactorMatrix,(J$4+1),FALSE)*$E3313</f>
        <v>0</v>
      </c>
      <c r="K3308" s="54">
        <f>VLOOKUP(CONCATENATE($F3308," ",$G3308),AllocFactorMatrix,(K$4+1),FALSE)*$E3313</f>
        <v>0</v>
      </c>
      <c r="L3308" s="54">
        <f>VLOOKUP(CONCATENATE($F3308," ",$G3308),AllocFactorMatrix,(L$4+1),FALSE)*$E3313</f>
        <v>0</v>
      </c>
      <c r="M3308" s="54">
        <f>VLOOKUP(CONCATENATE($F3308," ",$G3308),AllocFactorMatrix,(M$4+1),FALSE)*$E3313</f>
        <v>0</v>
      </c>
      <c r="N3308" s="54">
        <f t="shared" si="1641"/>
        <v>0</v>
      </c>
      <c r="O3308" s="54">
        <f>VLOOKUP(CONCATENATE($F3308," ",$G3308),AllocFactorMatrix,(O$4+1),FALSE)*$E3313</f>
        <v>0</v>
      </c>
      <c r="P3308" s="54">
        <f>VLOOKUP(CONCATENATE($F3308," ",$G3308),AllocFactorMatrix,(P$4+1),FALSE)*$E3313</f>
        <v>0</v>
      </c>
      <c r="Q3308" s="54">
        <f>VLOOKUP(CONCATENATE($F3308," ",$G3308),AllocFactorMatrix,(Q$4+1),FALSE)*$E3313</f>
        <v>0</v>
      </c>
      <c r="R3308" s="54">
        <f>VLOOKUP(CONCATENATE($F3308," ",$G3308),AllocFactorMatrix,(R$4+1),FALSE)*$E3313</f>
        <v>0</v>
      </c>
      <c r="S3308" s="54">
        <f t="shared" si="1642"/>
        <v>0</v>
      </c>
      <c r="T3308" s="54">
        <f>VLOOKUP(CONCATENATE($F3308," ",$G3308),AllocFactorMatrix,(T$4+1),FALSE)*$E3313</f>
        <v>0</v>
      </c>
      <c r="U3308" s="54">
        <f>VLOOKUP(CONCATENATE($F3308," ",$G3308),AllocFactorMatrix,(U$4+1),FALSE)*$E3313</f>
        <v>0</v>
      </c>
      <c r="V3308" s="54">
        <f>VLOOKUP(CONCATENATE($F3308," ",$G3308),AllocFactorMatrix,(V$4+1),FALSE)*$E3313</f>
        <v>0</v>
      </c>
      <c r="W3308" s="54">
        <f>VLOOKUP(CONCATENATE($F3308," ",$G3308),AllocFactorMatrix,(W$4+1),FALSE)*$E3313</f>
        <v>0</v>
      </c>
      <c r="X3308" s="54">
        <f t="shared" si="1644"/>
        <v>0</v>
      </c>
      <c r="Y3308" s="54">
        <f>VLOOKUP(CONCATENATE($F3308," ",$G3308),AllocFactorMatrix,(Y$4+1),FALSE)*$E3313</f>
        <v>0</v>
      </c>
      <c r="Z3308" s="54">
        <f>VLOOKUP(CONCATENATE($F3308," ",$G3308),AllocFactorMatrix,(Z$4+1),FALSE)*$E3313</f>
        <v>0</v>
      </c>
      <c r="AA3308" s="54">
        <f t="shared" si="1643"/>
        <v>0</v>
      </c>
      <c r="AB3308" s="54">
        <f>VLOOKUP(CONCATENATE($F3308," ",$G3308),AllocFactorMatrix,(AB$4+1),FALSE)*$E3313</f>
        <v>0</v>
      </c>
      <c r="AC3308" s="54">
        <f>VLOOKUP(CONCATENATE($F3308," ",$G3308),AllocFactorMatrix,(AC$4+1),FALSE)*$E3313</f>
        <v>0</v>
      </c>
      <c r="AD3308" s="54">
        <f>VLOOKUP(CONCATENATE($F3308," ",$G3308),AllocFactorMatrix,(AD$4+1),FALSE)*$E3313</f>
        <v>0</v>
      </c>
    </row>
    <row r="3309" spans="1:30" s="51" customFormat="1" hidden="1" outlineLevel="1">
      <c r="A3309" s="56"/>
      <c r="B3309" s="111"/>
      <c r="C3309" s="55"/>
      <c r="D3309" s="55"/>
      <c r="F3309" s="52" t="str">
        <f>F3313</f>
        <v>RB_GUP-Land_P</v>
      </c>
      <c r="G3309" s="55" t="str">
        <f>$G$11</f>
        <v>DISTPRI</v>
      </c>
      <c r="H3309" s="53">
        <f t="shared" si="1640"/>
        <v>0</v>
      </c>
      <c r="I3309" s="54">
        <f>VLOOKUP(CONCATENATE($F3309," ",$G3309),AllocFactorMatrix,(I$4+1),FALSE)*$E3313</f>
        <v>0</v>
      </c>
      <c r="J3309" s="54">
        <f>VLOOKUP(CONCATENATE($F3309," ",$G3309),AllocFactorMatrix,(J$4+1),FALSE)*$E3313</f>
        <v>0</v>
      </c>
      <c r="K3309" s="54">
        <f>VLOOKUP(CONCATENATE($F3309," ",$G3309),AllocFactorMatrix,(K$4+1),FALSE)*$E3313</f>
        <v>0</v>
      </c>
      <c r="L3309" s="54">
        <f>VLOOKUP(CONCATENATE($F3309," ",$G3309),AllocFactorMatrix,(L$4+1),FALSE)*$E3313</f>
        <v>0</v>
      </c>
      <c r="M3309" s="54">
        <f>VLOOKUP(CONCATENATE($F3309," ",$G3309),AllocFactorMatrix,(M$4+1),FALSE)*$E3313</f>
        <v>0</v>
      </c>
      <c r="N3309" s="54">
        <f t="shared" si="1641"/>
        <v>0</v>
      </c>
      <c r="O3309" s="54">
        <f>VLOOKUP(CONCATENATE($F3309," ",$G3309),AllocFactorMatrix,(O$4+1),FALSE)*$E3313</f>
        <v>0</v>
      </c>
      <c r="P3309" s="54">
        <f>VLOOKUP(CONCATENATE($F3309," ",$G3309),AllocFactorMatrix,(P$4+1),FALSE)*$E3313</f>
        <v>0</v>
      </c>
      <c r="Q3309" s="54">
        <f>VLOOKUP(CONCATENATE($F3309," ",$G3309),AllocFactorMatrix,(Q$4+1),FALSE)*$E3313</f>
        <v>0</v>
      </c>
      <c r="R3309" s="54">
        <f>VLOOKUP(CONCATENATE($F3309," ",$G3309),AllocFactorMatrix,(R$4+1),FALSE)*$E3313</f>
        <v>0</v>
      </c>
      <c r="S3309" s="54">
        <f t="shared" si="1642"/>
        <v>0</v>
      </c>
      <c r="T3309" s="54">
        <f>VLOOKUP(CONCATENATE($F3309," ",$G3309),AllocFactorMatrix,(T$4+1),FALSE)*$E3313</f>
        <v>0</v>
      </c>
      <c r="U3309" s="54">
        <f>VLOOKUP(CONCATENATE($F3309," ",$G3309),AllocFactorMatrix,(U$4+1),FALSE)*$E3313</f>
        <v>0</v>
      </c>
      <c r="V3309" s="54">
        <f>VLOOKUP(CONCATENATE($F3309," ",$G3309),AllocFactorMatrix,(V$4+1),FALSE)*$E3313</f>
        <v>0</v>
      </c>
      <c r="W3309" s="54">
        <f>VLOOKUP(CONCATENATE($F3309," ",$G3309),AllocFactorMatrix,(W$4+1),FALSE)*$E3313</f>
        <v>0</v>
      </c>
      <c r="X3309" s="54">
        <f t="shared" si="1644"/>
        <v>0</v>
      </c>
      <c r="Y3309" s="54">
        <f>VLOOKUP(CONCATENATE($F3309," ",$G3309),AllocFactorMatrix,(Y$4+1),FALSE)*$E3313</f>
        <v>0</v>
      </c>
      <c r="Z3309" s="54">
        <f>VLOOKUP(CONCATENATE($F3309," ",$G3309),AllocFactorMatrix,(Z$4+1),FALSE)*$E3313</f>
        <v>0</v>
      </c>
      <c r="AA3309" s="54">
        <f t="shared" si="1643"/>
        <v>0</v>
      </c>
      <c r="AB3309" s="54">
        <f>VLOOKUP(CONCATENATE($F3309," ",$G3309),AllocFactorMatrix,(AB$4+1),FALSE)*$E3313</f>
        <v>0</v>
      </c>
      <c r="AC3309" s="54">
        <f>VLOOKUP(CONCATENATE($F3309," ",$G3309),AllocFactorMatrix,(AC$4+1),FALSE)*$E3313</f>
        <v>0</v>
      </c>
      <c r="AD3309" s="54">
        <f>VLOOKUP(CONCATENATE($F3309," ",$G3309),AllocFactorMatrix,(AD$4+1),FALSE)*$E3313</f>
        <v>0</v>
      </c>
    </row>
    <row r="3310" spans="1:30" s="51" customFormat="1" hidden="1" outlineLevel="1">
      <c r="A3310" s="56"/>
      <c r="B3310" s="111"/>
      <c r="C3310" s="55"/>
      <c r="D3310" s="55"/>
      <c r="F3310" s="52" t="str">
        <f>F3313</f>
        <v>RB_GUP-Land_P</v>
      </c>
      <c r="G3310" s="55" t="str">
        <f>$G$12</f>
        <v>DISTSEC</v>
      </c>
      <c r="H3310" s="53">
        <f t="shared" si="1640"/>
        <v>0</v>
      </c>
      <c r="I3310" s="54">
        <f>VLOOKUP(CONCATENATE($F3310," ",$G3310),AllocFactorMatrix,(I$4+1),FALSE)*$E3313</f>
        <v>0</v>
      </c>
      <c r="J3310" s="54">
        <f>VLOOKUP(CONCATENATE($F3310," ",$G3310),AllocFactorMatrix,(J$4+1),FALSE)*$E3313</f>
        <v>0</v>
      </c>
      <c r="K3310" s="54">
        <f>VLOOKUP(CONCATENATE($F3310," ",$G3310),AllocFactorMatrix,(K$4+1),FALSE)*$E3313</f>
        <v>0</v>
      </c>
      <c r="L3310" s="54">
        <f>VLOOKUP(CONCATENATE($F3310," ",$G3310),AllocFactorMatrix,(L$4+1),FALSE)*$E3313</f>
        <v>0</v>
      </c>
      <c r="M3310" s="54">
        <f>VLOOKUP(CONCATENATE($F3310," ",$G3310),AllocFactorMatrix,(M$4+1),FALSE)*$E3313</f>
        <v>0</v>
      </c>
      <c r="N3310" s="54">
        <f t="shared" si="1641"/>
        <v>0</v>
      </c>
      <c r="O3310" s="54">
        <f>VLOOKUP(CONCATENATE($F3310," ",$G3310),AllocFactorMatrix,(O$4+1),FALSE)*$E3313</f>
        <v>0</v>
      </c>
      <c r="P3310" s="54">
        <f>VLOOKUP(CONCATENATE($F3310," ",$G3310),AllocFactorMatrix,(P$4+1),FALSE)*$E3313</f>
        <v>0</v>
      </c>
      <c r="Q3310" s="54">
        <f>VLOOKUP(CONCATENATE($F3310," ",$G3310),AllocFactorMatrix,(Q$4+1),FALSE)*$E3313</f>
        <v>0</v>
      </c>
      <c r="R3310" s="54">
        <f>VLOOKUP(CONCATENATE($F3310," ",$G3310),AllocFactorMatrix,(R$4+1),FALSE)*$E3313</f>
        <v>0</v>
      </c>
      <c r="S3310" s="54">
        <f t="shared" si="1642"/>
        <v>0</v>
      </c>
      <c r="T3310" s="54">
        <f>VLOOKUP(CONCATENATE($F3310," ",$G3310),AllocFactorMatrix,(T$4+1),FALSE)*$E3313</f>
        <v>0</v>
      </c>
      <c r="U3310" s="54">
        <f>VLOOKUP(CONCATENATE($F3310," ",$G3310),AllocFactorMatrix,(U$4+1),FALSE)*$E3313</f>
        <v>0</v>
      </c>
      <c r="V3310" s="54">
        <f>VLOOKUP(CONCATENATE($F3310," ",$G3310),AllocFactorMatrix,(V$4+1),FALSE)*$E3313</f>
        <v>0</v>
      </c>
      <c r="W3310" s="54">
        <f>VLOOKUP(CONCATENATE($F3310," ",$G3310),AllocFactorMatrix,(W$4+1),FALSE)*$E3313</f>
        <v>0</v>
      </c>
      <c r="X3310" s="54">
        <f t="shared" si="1644"/>
        <v>0</v>
      </c>
      <c r="Y3310" s="54">
        <f>VLOOKUP(CONCATENATE($F3310," ",$G3310),AllocFactorMatrix,(Y$4+1),FALSE)*$E3313</f>
        <v>0</v>
      </c>
      <c r="Z3310" s="54">
        <f>VLOOKUP(CONCATENATE($F3310," ",$G3310),AllocFactorMatrix,(Z$4+1),FALSE)*$E3313</f>
        <v>0</v>
      </c>
      <c r="AA3310" s="54">
        <f t="shared" si="1643"/>
        <v>0</v>
      </c>
      <c r="AB3310" s="54">
        <f>VLOOKUP(CONCATENATE($F3310," ",$G3310),AllocFactorMatrix,(AB$4+1),FALSE)*$E3313</f>
        <v>0</v>
      </c>
      <c r="AC3310" s="54">
        <f>VLOOKUP(CONCATENATE($F3310," ",$G3310),AllocFactorMatrix,(AC$4+1),FALSE)*$E3313</f>
        <v>0</v>
      </c>
      <c r="AD3310" s="54">
        <f>VLOOKUP(CONCATENATE($F3310," ",$G3310),AllocFactorMatrix,(AD$4+1),FALSE)*$E3313</f>
        <v>0</v>
      </c>
    </row>
    <row r="3311" spans="1:30" s="51" customFormat="1" hidden="1" outlineLevel="1">
      <c r="A3311" s="56"/>
      <c r="B3311" s="111"/>
      <c r="C3311" s="55"/>
      <c r="D3311" s="55"/>
      <c r="F3311" s="52" t="str">
        <f>F3313</f>
        <v>RB_GUP-Land_P</v>
      </c>
      <c r="G3311" s="55" t="str">
        <f>$G$13</f>
        <v>ENERGY</v>
      </c>
      <c r="H3311" s="53">
        <f t="shared" si="1640"/>
        <v>0</v>
      </c>
      <c r="I3311" s="54">
        <f>VLOOKUP(CONCATENATE($F3311," ",$G3311),AllocFactorMatrix,(I$4+1),FALSE)*$E3313</f>
        <v>0</v>
      </c>
      <c r="J3311" s="54">
        <f>VLOOKUP(CONCATENATE($F3311," ",$G3311),AllocFactorMatrix,(J$4+1),FALSE)*$E3313</f>
        <v>0</v>
      </c>
      <c r="K3311" s="54">
        <f>VLOOKUP(CONCATENATE($F3311," ",$G3311),AllocFactorMatrix,(K$4+1),FALSE)*$E3313</f>
        <v>0</v>
      </c>
      <c r="L3311" s="54">
        <f>VLOOKUP(CONCATENATE($F3311," ",$G3311),AllocFactorMatrix,(L$4+1),FALSE)*$E3313</f>
        <v>0</v>
      </c>
      <c r="M3311" s="54">
        <f>VLOOKUP(CONCATENATE($F3311," ",$G3311),AllocFactorMatrix,(M$4+1),FALSE)*$E3313</f>
        <v>0</v>
      </c>
      <c r="N3311" s="54">
        <f t="shared" si="1641"/>
        <v>0</v>
      </c>
      <c r="O3311" s="54">
        <f>VLOOKUP(CONCATENATE($F3311," ",$G3311),AllocFactorMatrix,(O$4+1),FALSE)*$E3313</f>
        <v>0</v>
      </c>
      <c r="P3311" s="54">
        <f>VLOOKUP(CONCATENATE($F3311," ",$G3311),AllocFactorMatrix,(P$4+1),FALSE)*$E3313</f>
        <v>0</v>
      </c>
      <c r="Q3311" s="54">
        <f>VLOOKUP(CONCATENATE($F3311," ",$G3311),AllocFactorMatrix,(Q$4+1),FALSE)*$E3313</f>
        <v>0</v>
      </c>
      <c r="R3311" s="54">
        <f>VLOOKUP(CONCATENATE($F3311," ",$G3311),AllocFactorMatrix,(R$4+1),FALSE)*$E3313</f>
        <v>0</v>
      </c>
      <c r="S3311" s="54">
        <f t="shared" si="1642"/>
        <v>0</v>
      </c>
      <c r="T3311" s="54">
        <f>VLOOKUP(CONCATENATE($F3311," ",$G3311),AllocFactorMatrix,(T$4+1),FALSE)*$E3313</f>
        <v>0</v>
      </c>
      <c r="U3311" s="54">
        <f>VLOOKUP(CONCATENATE($F3311," ",$G3311),AllocFactorMatrix,(U$4+1),FALSE)*$E3313</f>
        <v>0</v>
      </c>
      <c r="V3311" s="54">
        <f>VLOOKUP(CONCATENATE($F3311," ",$G3311),AllocFactorMatrix,(V$4+1),FALSE)*$E3313</f>
        <v>0</v>
      </c>
      <c r="W3311" s="54">
        <f>VLOOKUP(CONCATENATE($F3311," ",$G3311),AllocFactorMatrix,(W$4+1),FALSE)*$E3313</f>
        <v>0</v>
      </c>
      <c r="X3311" s="54">
        <f t="shared" si="1644"/>
        <v>0</v>
      </c>
      <c r="Y3311" s="54">
        <f>VLOOKUP(CONCATENATE($F3311," ",$G3311),AllocFactorMatrix,(Y$4+1),FALSE)*$E3313</f>
        <v>0</v>
      </c>
      <c r="Z3311" s="54">
        <f>VLOOKUP(CONCATENATE($F3311," ",$G3311),AllocFactorMatrix,(Z$4+1),FALSE)*$E3313</f>
        <v>0</v>
      </c>
      <c r="AA3311" s="54">
        <f t="shared" si="1643"/>
        <v>0</v>
      </c>
      <c r="AB3311" s="54">
        <f>VLOOKUP(CONCATENATE($F3311," ",$G3311),AllocFactorMatrix,(AB$4+1),FALSE)*$E3313</f>
        <v>0</v>
      </c>
      <c r="AC3311" s="54">
        <f>VLOOKUP(CONCATENATE($F3311," ",$G3311),AllocFactorMatrix,(AC$4+1),FALSE)*$E3313</f>
        <v>0</v>
      </c>
      <c r="AD3311" s="54">
        <f>VLOOKUP(CONCATENATE($F3311," ",$G3311),AllocFactorMatrix,(AD$4+1),FALSE)*$E3313</f>
        <v>0</v>
      </c>
    </row>
    <row r="3312" spans="1:30" s="51" customFormat="1" hidden="1" outlineLevel="1">
      <c r="A3312" s="56"/>
      <c r="B3312" s="111"/>
      <c r="C3312" s="55"/>
      <c r="D3312" s="55"/>
      <c r="F3312" s="52" t="str">
        <f>F3313</f>
        <v>RB_GUP-Land_P</v>
      </c>
      <c r="G3312" s="55" t="str">
        <f>$G$14</f>
        <v>CUSTOMER</v>
      </c>
      <c r="H3312" s="53">
        <f t="shared" si="1640"/>
        <v>0</v>
      </c>
      <c r="I3312" s="54">
        <f>VLOOKUP(CONCATENATE($F3312," ",$G3312),AllocFactorMatrix,(I$4+1),FALSE)*$E3313</f>
        <v>0</v>
      </c>
      <c r="J3312" s="54">
        <f>VLOOKUP(CONCATENATE($F3312," ",$G3312),AllocFactorMatrix,(J$4+1),FALSE)*$E3313</f>
        <v>0</v>
      </c>
      <c r="K3312" s="54">
        <f>VLOOKUP(CONCATENATE($F3312," ",$G3312),AllocFactorMatrix,(K$4+1),FALSE)*$E3313</f>
        <v>0</v>
      </c>
      <c r="L3312" s="54">
        <f>VLOOKUP(CONCATENATE($F3312," ",$G3312),AllocFactorMatrix,(L$4+1),FALSE)*$E3313</f>
        <v>0</v>
      </c>
      <c r="M3312" s="54">
        <f>VLOOKUP(CONCATENATE($F3312," ",$G3312),AllocFactorMatrix,(M$4+1),FALSE)*$E3313</f>
        <v>0</v>
      </c>
      <c r="N3312" s="54">
        <f t="shared" si="1641"/>
        <v>0</v>
      </c>
      <c r="O3312" s="54">
        <f>VLOOKUP(CONCATENATE($F3312," ",$G3312),AllocFactorMatrix,(O$4+1),FALSE)*$E3313</f>
        <v>0</v>
      </c>
      <c r="P3312" s="54">
        <f>VLOOKUP(CONCATENATE($F3312," ",$G3312),AllocFactorMatrix,(P$4+1),FALSE)*$E3313</f>
        <v>0</v>
      </c>
      <c r="Q3312" s="54">
        <f>VLOOKUP(CONCATENATE($F3312," ",$G3312),AllocFactorMatrix,(Q$4+1),FALSE)*$E3313</f>
        <v>0</v>
      </c>
      <c r="R3312" s="54">
        <f>VLOOKUP(CONCATENATE($F3312," ",$G3312),AllocFactorMatrix,(R$4+1),FALSE)*$E3313</f>
        <v>0</v>
      </c>
      <c r="S3312" s="54">
        <f t="shared" si="1642"/>
        <v>0</v>
      </c>
      <c r="T3312" s="54">
        <f>VLOOKUP(CONCATENATE($F3312," ",$G3312),AllocFactorMatrix,(T$4+1),FALSE)*$E3313</f>
        <v>0</v>
      </c>
      <c r="U3312" s="54">
        <f>VLOOKUP(CONCATENATE($F3312," ",$G3312),AllocFactorMatrix,(U$4+1),FALSE)*$E3313</f>
        <v>0</v>
      </c>
      <c r="V3312" s="54">
        <f>VLOOKUP(CONCATENATE($F3312," ",$G3312),AllocFactorMatrix,(V$4+1),FALSE)*$E3313</f>
        <v>0</v>
      </c>
      <c r="W3312" s="54">
        <f>VLOOKUP(CONCATENATE($F3312," ",$G3312),AllocFactorMatrix,(W$4+1),FALSE)*$E3313</f>
        <v>0</v>
      </c>
      <c r="X3312" s="54">
        <f t="shared" si="1644"/>
        <v>0</v>
      </c>
      <c r="Y3312" s="54">
        <f>VLOOKUP(CONCATENATE($F3312," ",$G3312),AllocFactorMatrix,(Y$4+1),FALSE)*$E3313</f>
        <v>0</v>
      </c>
      <c r="Z3312" s="54">
        <f>VLOOKUP(CONCATENATE($F3312," ",$G3312),AllocFactorMatrix,(Z$4+1),FALSE)*$E3313</f>
        <v>0</v>
      </c>
      <c r="AA3312" s="54">
        <f t="shared" si="1643"/>
        <v>0</v>
      </c>
      <c r="AB3312" s="54">
        <f>VLOOKUP(CONCATENATE($F3312," ",$G3312),AllocFactorMatrix,(AB$4+1),FALSE)*$E3313</f>
        <v>0</v>
      </c>
      <c r="AC3312" s="54">
        <f>VLOOKUP(CONCATENATE($F3312," ",$G3312),AllocFactorMatrix,(AC$4+1),FALSE)*$E3313</f>
        <v>0</v>
      </c>
      <c r="AD3312" s="54">
        <f>VLOOKUP(CONCATENATE($F3312," ",$G3312),AllocFactorMatrix,(AD$4+1),FALSE)*$E3313</f>
        <v>0</v>
      </c>
    </row>
    <row r="3313" spans="1:30" s="51" customFormat="1" collapsed="1">
      <c r="A3313" s="56"/>
      <c r="B3313" s="111"/>
      <c r="C3313" s="55"/>
      <c r="D3313" s="108" t="str">
        <f>D2205</f>
        <v>Adj 42 - Annualization Depreciation/Amortization Expense Production</v>
      </c>
      <c r="E3313" s="97">
        <f>1390210+3076557</f>
        <v>4466767</v>
      </c>
      <c r="F3313" s="61" t="s">
        <v>577</v>
      </c>
      <c r="G3313" s="55" t="str">
        <f>$G$15</f>
        <v>TOTAL</v>
      </c>
      <c r="H3313" s="53">
        <f t="shared" si="1640"/>
        <v>4466767.0000000019</v>
      </c>
      <c r="I3313" s="54">
        <f>VLOOKUP(CONCATENATE($F3313," ",$G3313),AllocFactorMatrix,(I$4+1),FALSE)*$E3313</f>
        <v>2200253.4465341978</v>
      </c>
      <c r="J3313" s="54">
        <f>VLOOKUP(CONCATENATE($F3313," ",$G3313),AllocFactorMatrix,(J$4+1),FALSE)*$E3313</f>
        <v>108766.38986056186</v>
      </c>
      <c r="K3313" s="54">
        <f>VLOOKUP(CONCATENATE($F3313," ",$G3313),AllocFactorMatrix,(K$4+1),FALSE)*$E3313</f>
        <v>398405.05257202382</v>
      </c>
      <c r="L3313" s="54">
        <f>VLOOKUP(CONCATENATE($F3313," ",$G3313),AllocFactorMatrix,(L$4+1),FALSE)*$E3313</f>
        <v>12540.376558569555</v>
      </c>
      <c r="M3313" s="54">
        <f>VLOOKUP(CONCATENATE($F3313," ",$G3313),AllocFactorMatrix,(M$4+1),FALSE)*$E3313</f>
        <v>1175.9963865594859</v>
      </c>
      <c r="N3313" s="54">
        <f t="shared" si="1641"/>
        <v>412121.42551715288</v>
      </c>
      <c r="O3313" s="54">
        <f>VLOOKUP(CONCATENATE($F3313," ",$G3313),AllocFactorMatrix,(O$4+1),FALSE)*$E3313</f>
        <v>302849.81614869658</v>
      </c>
      <c r="P3313" s="54">
        <f>VLOOKUP(CONCATENATE($F3313," ",$G3313),AllocFactorMatrix,(P$4+1),FALSE)*$E3313</f>
        <v>56429.743959345891</v>
      </c>
      <c r="Q3313" s="54">
        <f>VLOOKUP(CONCATENATE($F3313," ",$G3313),AllocFactorMatrix,(Q$4+1),FALSE)*$E3313</f>
        <v>25499.55057336879</v>
      </c>
      <c r="R3313" s="54">
        <f>VLOOKUP(CONCATENATE($F3313," ",$G3313),AllocFactorMatrix,(R$4+1),FALSE)*$E3313</f>
        <v>1146.6862856579041</v>
      </c>
      <c r="S3313" s="54">
        <f t="shared" si="1642"/>
        <v>385925.79696706921</v>
      </c>
      <c r="T3313" s="54">
        <f>VLOOKUP(CONCATENATE($F3313," ",$G3313),AllocFactorMatrix,(T$4+1),FALSE)*$E3313</f>
        <v>10579.319779049107</v>
      </c>
      <c r="U3313" s="54">
        <f>VLOOKUP(CONCATENATE($F3313," ",$G3313),AllocFactorMatrix,(U$4+1),FALSE)*$E3313</f>
        <v>173128.76566013758</v>
      </c>
      <c r="V3313" s="54">
        <f>VLOOKUP(CONCATENATE($F3313," ",$G3313),AllocFactorMatrix,(V$4+1),FALSE)*$E3313</f>
        <v>914990.39116277732</v>
      </c>
      <c r="W3313" s="54">
        <f>VLOOKUP(CONCATENATE($F3313," ",$G3313),AllocFactorMatrix,(W$4+1),FALSE)*$E3313</f>
        <v>165232.09935176291</v>
      </c>
      <c r="X3313" s="54">
        <f t="shared" si="1644"/>
        <v>1263930.5759537271</v>
      </c>
      <c r="Y3313" s="54">
        <f>VLOOKUP(CONCATENATE($F3313," ",$G3313),AllocFactorMatrix,(Y$4+1),FALSE)*$E3313</f>
        <v>93004.697977019052</v>
      </c>
      <c r="Z3313" s="54">
        <f>VLOOKUP(CONCATENATE($F3313," ",$G3313),AllocFactorMatrix,(Z$4+1),FALSE)*$E3313</f>
        <v>1557.7931404751505</v>
      </c>
      <c r="AA3313" s="54">
        <f t="shared" si="1643"/>
        <v>94562.491117494195</v>
      </c>
      <c r="AB3313" s="54">
        <f>VLOOKUP(CONCATENATE($F3313," ",$G3313),AllocFactorMatrix,(AB$4+1),FALSE)*$E3313</f>
        <v>1206.8740497982244</v>
      </c>
      <c r="AC3313" s="54">
        <f>VLOOKUP(CONCATENATE($F3313," ",$G3313),AllocFactorMatrix,(AC$4+1),FALSE)*$E3313</f>
        <v>0</v>
      </c>
      <c r="AD3313" s="54">
        <f>VLOOKUP(CONCATENATE($F3313," ",$G3313),AllocFactorMatrix,(AD$4+1),FALSE)*$E3313</f>
        <v>0</v>
      </c>
    </row>
    <row r="3314" spans="1:30" s="51" customFormat="1" hidden="1" outlineLevel="1">
      <c r="A3314" s="56"/>
      <c r="B3314" s="111"/>
      <c r="C3314" s="55"/>
      <c r="D3314" s="55"/>
      <c r="F3314" s="52" t="str">
        <f>F3321</f>
        <v>RB_GUP-Land_T</v>
      </c>
      <c r="G3314" s="55" t="str">
        <f>$G$8</f>
        <v>PRODUCTION</v>
      </c>
      <c r="H3314" s="53">
        <f t="shared" si="1640"/>
        <v>982.61278165688168</v>
      </c>
      <c r="I3314" s="54">
        <f>VLOOKUP(CONCATENATE($F3314," ",$G3314),AllocFactorMatrix,(I$4+1),FALSE)*$E3321</f>
        <v>484.01834244972002</v>
      </c>
      <c r="J3314" s="54">
        <f>VLOOKUP(CONCATENATE($F3314," ",$G3314),AllocFactorMatrix,(J$4+1),FALSE)*$E3321</f>
        <v>23.9267561732375</v>
      </c>
      <c r="K3314" s="54">
        <f>VLOOKUP(CONCATENATE($F3314," ",$G3314),AllocFactorMatrix,(K$4+1),FALSE)*$E3321</f>
        <v>87.642336601383633</v>
      </c>
      <c r="L3314" s="54">
        <f>VLOOKUP(CONCATENATE($F3314," ",$G3314),AllocFactorMatrix,(L$4+1),FALSE)*$E3321</f>
        <v>2.7586695910578687</v>
      </c>
      <c r="M3314" s="54">
        <f>VLOOKUP(CONCATENATE($F3314," ",$G3314),AllocFactorMatrix,(M$4+1),FALSE)*$E3321</f>
        <v>0.25869920696908022</v>
      </c>
      <c r="N3314" s="54">
        <f t="shared" si="1641"/>
        <v>90.659705399410583</v>
      </c>
      <c r="O3314" s="54">
        <f>VLOOKUP(CONCATENATE($F3314," ",$G3314),AllocFactorMatrix,(O$4+1),FALSE)*$E3321</f>
        <v>66.621809525803769</v>
      </c>
      <c r="P3314" s="54">
        <f>VLOOKUP(CONCATENATE($F3314," ",$G3314),AllocFactorMatrix,(P$4+1),FALSE)*$E3321</f>
        <v>12.413584071002241</v>
      </c>
      <c r="Q3314" s="54">
        <f>VLOOKUP(CONCATENATE($F3314," ",$G3314),AllocFactorMatrix,(Q$4+1),FALSE)*$E3321</f>
        <v>5.6094675007445511</v>
      </c>
      <c r="R3314" s="54">
        <f>VLOOKUP(CONCATENATE($F3314," ",$G3314),AllocFactorMatrix,(R$4+1),FALSE)*$E3321</f>
        <v>0.25225148319536495</v>
      </c>
      <c r="S3314" s="54">
        <f t="shared" si="1642"/>
        <v>84.89711258074594</v>
      </c>
      <c r="T3314" s="54">
        <f>VLOOKUP(CONCATENATE($F3314," ",$G3314),AllocFactorMatrix,(T$4+1),FALSE)*$E3321</f>
        <v>2.3272704477598918</v>
      </c>
      <c r="U3314" s="54">
        <f>VLOOKUP(CONCATENATE($F3314," ",$G3314),AllocFactorMatrix,(U$4+1),FALSE)*$E3321</f>
        <v>38.08538435296272</v>
      </c>
      <c r="V3314" s="54">
        <f>VLOOKUP(CONCATENATE($F3314," ",$G3314),AllocFactorMatrix,(V$4+1),FALSE)*$E3321</f>
        <v>201.28232644545255</v>
      </c>
      <c r="W3314" s="54">
        <f>VLOOKUP(CONCATENATE($F3314," ",$G3314),AllocFactorMatrix,(W$4+1),FALSE)*$E3321</f>
        <v>36.348252049646192</v>
      </c>
      <c r="X3314" s="54">
        <f>SUBTOTAL(9,T3314:W3314)</f>
        <v>278.04323329582132</v>
      </c>
      <c r="Y3314" s="54">
        <f>VLOOKUP(CONCATENATE($F3314," ",$G3314),AllocFactorMatrix,(Y$4+1),FALSE)*$E3321</f>
        <v>20.459451989852358</v>
      </c>
      <c r="Z3314" s="54">
        <f>VLOOKUP(CONCATENATE($F3314," ",$G3314),AllocFactorMatrix,(Z$4+1),FALSE)*$E3321</f>
        <v>0.34268800029379121</v>
      </c>
      <c r="AA3314" s="54">
        <f t="shared" si="1643"/>
        <v>20.802139990146149</v>
      </c>
      <c r="AB3314" s="54">
        <f>VLOOKUP(CONCATENATE($F3314," ",$G3314),AllocFactorMatrix,(AB$4+1),FALSE)*$E3321</f>
        <v>0.26549176780023209</v>
      </c>
      <c r="AC3314" s="54">
        <f>VLOOKUP(CONCATENATE($F3314," ",$G3314),AllocFactorMatrix,(AC$4+1),FALSE)*$E3321</f>
        <v>0</v>
      </c>
      <c r="AD3314" s="54">
        <f>VLOOKUP(CONCATENATE($F3314," ",$G3314),AllocFactorMatrix,(AD$4+1),FALSE)*$E3321</f>
        <v>0</v>
      </c>
    </row>
    <row r="3315" spans="1:30" s="51" customFormat="1" hidden="1" outlineLevel="1">
      <c r="A3315" s="56"/>
      <c r="B3315" s="111"/>
      <c r="C3315" s="55"/>
      <c r="D3315" s="55"/>
      <c r="F3315" s="52" t="str">
        <f>F3321</f>
        <v>RB_GUP-Land_T</v>
      </c>
      <c r="G3315" s="55" t="str">
        <f>$G$9</f>
        <v>BULKTRAN</v>
      </c>
      <c r="H3315" s="53">
        <f t="shared" si="1640"/>
        <v>41605.168964417106</v>
      </c>
      <c r="I3315" s="54">
        <f>VLOOKUP(CONCATENATE($F3315," ",$G3315),AllocFactorMatrix,(I$4+1),FALSE)*$E3321</f>
        <v>20493.998546957198</v>
      </c>
      <c r="J3315" s="54">
        <f>VLOOKUP(CONCATENATE($F3315," ",$G3315),AllocFactorMatrix,(J$4+1),FALSE)*$E3321</f>
        <v>1013.0915778231413</v>
      </c>
      <c r="K3315" s="54">
        <f>VLOOKUP(CONCATENATE($F3315," ",$G3315),AllocFactorMatrix,(K$4+1),FALSE)*$E3321</f>
        <v>3710.8963884922873</v>
      </c>
      <c r="L3315" s="54">
        <f>VLOOKUP(CONCATENATE($F3315," ",$G3315),AllocFactorMatrix,(L$4+1),FALSE)*$E3321</f>
        <v>116.80584315159081</v>
      </c>
      <c r="M3315" s="54">
        <f>VLOOKUP(CONCATENATE($F3315," ",$G3315),AllocFactorMatrix,(M$4+1),FALSE)*$E3321</f>
        <v>10.953678211635255</v>
      </c>
      <c r="N3315" s="54">
        <f t="shared" si="1641"/>
        <v>3838.6559098555131</v>
      </c>
      <c r="O3315" s="54">
        <f>VLOOKUP(CONCATENATE($F3315," ",$G3315),AllocFactorMatrix,(O$4+1),FALSE)*$E3321</f>
        <v>2820.8585251277209</v>
      </c>
      <c r="P3315" s="54">
        <f>VLOOKUP(CONCATENATE($F3315," ",$G3315),AllocFactorMatrix,(P$4+1),FALSE)*$E3321</f>
        <v>525.60812597733002</v>
      </c>
      <c r="Q3315" s="54">
        <f>VLOOKUP(CONCATENATE($F3315," ",$G3315),AllocFactorMatrix,(Q$4+1),FALSE)*$E3321</f>
        <v>237.51252530559745</v>
      </c>
      <c r="R3315" s="54">
        <f>VLOOKUP(CONCATENATE($F3315," ",$G3315),AllocFactorMatrix,(R$4+1),FALSE)*$E3321</f>
        <v>10.680672769360244</v>
      </c>
      <c r="S3315" s="54">
        <f t="shared" si="1642"/>
        <v>3594.6598491800087</v>
      </c>
      <c r="T3315" s="54">
        <f>VLOOKUP(CONCATENATE($F3315," ",$G3315),AllocFactorMatrix,(T$4+1),FALSE)*$E3321</f>
        <v>98.539813457012158</v>
      </c>
      <c r="U3315" s="54">
        <f>VLOOKUP(CONCATENATE($F3315," ",$G3315),AllocFactorMatrix,(U$4+1),FALSE)*$E3321</f>
        <v>1612.5872578289839</v>
      </c>
      <c r="V3315" s="54">
        <f>VLOOKUP(CONCATENATE($F3315," ",$G3315),AllocFactorMatrix,(V$4+1),FALSE)*$E3321</f>
        <v>8522.568968819156</v>
      </c>
      <c r="W3315" s="54">
        <f>VLOOKUP(CONCATENATE($F3315," ",$G3315),AllocFactorMatrix,(W$4+1),FALSE)*$E3321</f>
        <v>1539.0347004613063</v>
      </c>
      <c r="X3315" s="54">
        <f t="shared" ref="X3315:X3321" si="1645">SUBTOTAL(9,T3315:W3315)</f>
        <v>11772.730740566458</v>
      </c>
      <c r="Y3315" s="54">
        <f>VLOOKUP(CONCATENATE($F3315," ",$G3315),AllocFactorMatrix,(Y$4+1),FALSE)*$E3321</f>
        <v>866.28117692694934</v>
      </c>
      <c r="Z3315" s="54">
        <f>VLOOKUP(CONCATENATE($F3315," ",$G3315),AllocFactorMatrix,(Z$4+1),FALSE)*$E3321</f>
        <v>14.509878581327071</v>
      </c>
      <c r="AA3315" s="54">
        <f t="shared" si="1643"/>
        <v>880.79105550827637</v>
      </c>
      <c r="AB3315" s="54">
        <f>VLOOKUP(CONCATENATE($F3315," ",$G3315),AllocFactorMatrix,(AB$4+1),FALSE)*$E3321</f>
        <v>11.241284526509993</v>
      </c>
      <c r="AC3315" s="54">
        <f>VLOOKUP(CONCATENATE($F3315," ",$G3315),AllocFactorMatrix,(AC$4+1),FALSE)*$E3321</f>
        <v>0</v>
      </c>
      <c r="AD3315" s="54">
        <f>VLOOKUP(CONCATENATE($F3315," ",$G3315),AllocFactorMatrix,(AD$4+1),FALSE)*$E3321</f>
        <v>0</v>
      </c>
    </row>
    <row r="3316" spans="1:30" s="51" customFormat="1" hidden="1" outlineLevel="1">
      <c r="A3316" s="56"/>
      <c r="B3316" s="111"/>
      <c r="C3316" s="55"/>
      <c r="D3316" s="55"/>
      <c r="F3316" s="52" t="str">
        <f>F3321</f>
        <v>RB_GUP-Land_T</v>
      </c>
      <c r="G3316" s="55" t="str">
        <f>$G$10</f>
        <v>SUBTRAN</v>
      </c>
      <c r="H3316" s="53">
        <f t="shared" si="1640"/>
        <v>9815.2182539260011</v>
      </c>
      <c r="I3316" s="54">
        <f>VLOOKUP(CONCATENATE($F3316," ",$G3316),AllocFactorMatrix,(I$4+1),FALSE)*$E3321</f>
        <v>4778.7101089525222</v>
      </c>
      <c r="J3316" s="54">
        <f>VLOOKUP(CONCATENATE($F3316," ",$G3316),AllocFactorMatrix,(J$4+1),FALSE)*$E3321</f>
        <v>230.62680115305338</v>
      </c>
      <c r="K3316" s="54">
        <f>VLOOKUP(CONCATENATE($F3316," ",$G3316),AllocFactorMatrix,(K$4+1),FALSE)*$E3321</f>
        <v>839.00902600898723</v>
      </c>
      <c r="L3316" s="54">
        <f>VLOOKUP(CONCATENATE($F3316," ",$G3316),AllocFactorMatrix,(L$4+1),FALSE)*$E3321</f>
        <v>25.916199408274764</v>
      </c>
      <c r="M3316" s="54">
        <f>VLOOKUP(CONCATENATE($F3316," ",$G3316),AllocFactorMatrix,(M$4+1),FALSE)*$E3321</f>
        <v>3.2277255740661381</v>
      </c>
      <c r="N3316" s="54">
        <f t="shared" si="1641"/>
        <v>868.15295099132811</v>
      </c>
      <c r="O3316" s="54">
        <f>VLOOKUP(CONCATENATE($F3316," ",$G3316),AllocFactorMatrix,(O$4+1),FALSE)*$E3321</f>
        <v>633.88443270569792</v>
      </c>
      <c r="P3316" s="54">
        <f>VLOOKUP(CONCATENATE($F3316," ",$G3316),AllocFactorMatrix,(P$4+1),FALSE)*$E3321</f>
        <v>117.83837670514387</v>
      </c>
      <c r="Q3316" s="54">
        <f>VLOOKUP(CONCATENATE($F3316," ",$G3316),AllocFactorMatrix,(Q$4+1),FALSE)*$E3321</f>
        <v>70.115238229274652</v>
      </c>
      <c r="R3316" s="54">
        <f>VLOOKUP(CONCATENATE($F3316," ",$G3316),AllocFactorMatrix,(R$4+1),FALSE)*$E3321</f>
        <v>0</v>
      </c>
      <c r="S3316" s="54">
        <f t="shared" si="1642"/>
        <v>821.83804764011643</v>
      </c>
      <c r="T3316" s="54">
        <f>VLOOKUP(CONCATENATE($F3316," ",$G3316),AllocFactorMatrix,(T$4+1),FALSE)*$E3321</f>
        <v>22.134155976897667</v>
      </c>
      <c r="U3316" s="54">
        <f>VLOOKUP(CONCATENATE($F3316," ",$G3316),AllocFactorMatrix,(U$4+1),FALSE)*$E3321</f>
        <v>362.34877071998704</v>
      </c>
      <c r="V3316" s="54">
        <f>VLOOKUP(CONCATENATE($F3316," ",$G3316),AllocFactorMatrix,(V$4+1),FALSE)*$E3321</f>
        <v>2524.36905968773</v>
      </c>
      <c r="W3316" s="54">
        <f>VLOOKUP(CONCATENATE($F3316," ",$G3316),AllocFactorMatrix,(W$4+1),FALSE)*$E3321</f>
        <v>0</v>
      </c>
      <c r="X3316" s="54">
        <f t="shared" si="1645"/>
        <v>2908.8519863846145</v>
      </c>
      <c r="Y3316" s="54">
        <f>VLOOKUP(CONCATENATE($F3316," ",$G3316),AllocFactorMatrix,(Y$4+1),FALSE)*$E3321</f>
        <v>190.78064298211436</v>
      </c>
      <c r="Z3316" s="54">
        <f>VLOOKUP(CONCATENATE($F3316," ",$G3316),AllocFactorMatrix,(Z$4+1),FALSE)*$E3321</f>
        <v>3.1803185016488036</v>
      </c>
      <c r="AA3316" s="54">
        <f t="shared" si="1643"/>
        <v>193.96096148376316</v>
      </c>
      <c r="AB3316" s="54">
        <f>VLOOKUP(CONCATENATE($F3316," ",$G3316),AllocFactorMatrix,(AB$4+1),FALSE)*$E3321</f>
        <v>2.5476156439020547</v>
      </c>
      <c r="AC3316" s="54">
        <f>VLOOKUP(CONCATENATE($F3316," ",$G3316),AllocFactorMatrix,(AC$4+1),FALSE)*$E3321</f>
        <v>8.6624378151500867</v>
      </c>
      <c r="AD3316" s="54">
        <f>VLOOKUP(CONCATENATE($F3316," ",$G3316),AllocFactorMatrix,(AD$4+1),FALSE)*$E3321</f>
        <v>1.8673438615489835</v>
      </c>
    </row>
    <row r="3317" spans="1:30" s="51" customFormat="1" hidden="1" outlineLevel="1">
      <c r="A3317" s="56"/>
      <c r="B3317" s="111"/>
      <c r="C3317" s="55"/>
      <c r="D3317" s="55"/>
      <c r="F3317" s="52" t="str">
        <f>F3321</f>
        <v>RB_GUP-Land_T</v>
      </c>
      <c r="G3317" s="55" t="str">
        <f>$G$11</f>
        <v>DISTPRI</v>
      </c>
      <c r="H3317" s="53">
        <f t="shared" si="1640"/>
        <v>0</v>
      </c>
      <c r="I3317" s="54">
        <f>VLOOKUP(CONCATENATE($F3317," ",$G3317),AllocFactorMatrix,(I$4+1),FALSE)*$E3321</f>
        <v>0</v>
      </c>
      <c r="J3317" s="54">
        <f>VLOOKUP(CONCATENATE($F3317," ",$G3317),AllocFactorMatrix,(J$4+1),FALSE)*$E3321</f>
        <v>0</v>
      </c>
      <c r="K3317" s="54">
        <f>VLOOKUP(CONCATENATE($F3317," ",$G3317),AllocFactorMatrix,(K$4+1),FALSE)*$E3321</f>
        <v>0</v>
      </c>
      <c r="L3317" s="54">
        <f>VLOOKUP(CONCATENATE($F3317," ",$G3317),AllocFactorMatrix,(L$4+1),FALSE)*$E3321</f>
        <v>0</v>
      </c>
      <c r="M3317" s="54">
        <f>VLOOKUP(CONCATENATE($F3317," ",$G3317),AllocFactorMatrix,(M$4+1),FALSE)*$E3321</f>
        <v>0</v>
      </c>
      <c r="N3317" s="54">
        <f t="shared" si="1641"/>
        <v>0</v>
      </c>
      <c r="O3317" s="54">
        <f>VLOOKUP(CONCATENATE($F3317," ",$G3317),AllocFactorMatrix,(O$4+1),FALSE)*$E3321</f>
        <v>0</v>
      </c>
      <c r="P3317" s="54">
        <f>VLOOKUP(CONCATENATE($F3317," ",$G3317),AllocFactorMatrix,(P$4+1),FALSE)*$E3321</f>
        <v>0</v>
      </c>
      <c r="Q3317" s="54">
        <f>VLOOKUP(CONCATENATE($F3317," ",$G3317),AllocFactorMatrix,(Q$4+1),FALSE)*$E3321</f>
        <v>0</v>
      </c>
      <c r="R3317" s="54">
        <f>VLOOKUP(CONCATENATE($F3317," ",$G3317),AllocFactorMatrix,(R$4+1),FALSE)*$E3321</f>
        <v>0</v>
      </c>
      <c r="S3317" s="54">
        <f t="shared" si="1642"/>
        <v>0</v>
      </c>
      <c r="T3317" s="54">
        <f>VLOOKUP(CONCATENATE($F3317," ",$G3317),AllocFactorMatrix,(T$4+1),FALSE)*$E3321</f>
        <v>0</v>
      </c>
      <c r="U3317" s="54">
        <f>VLOOKUP(CONCATENATE($F3317," ",$G3317),AllocFactorMatrix,(U$4+1),FALSE)*$E3321</f>
        <v>0</v>
      </c>
      <c r="V3317" s="54">
        <f>VLOOKUP(CONCATENATE($F3317," ",$G3317),AllocFactorMatrix,(V$4+1),FALSE)*$E3321</f>
        <v>0</v>
      </c>
      <c r="W3317" s="54">
        <f>VLOOKUP(CONCATENATE($F3317," ",$G3317),AllocFactorMatrix,(W$4+1),FALSE)*$E3321</f>
        <v>0</v>
      </c>
      <c r="X3317" s="54">
        <f t="shared" si="1645"/>
        <v>0</v>
      </c>
      <c r="Y3317" s="54">
        <f>VLOOKUP(CONCATENATE($F3317," ",$G3317),AllocFactorMatrix,(Y$4+1),FALSE)*$E3321</f>
        <v>0</v>
      </c>
      <c r="Z3317" s="54">
        <f>VLOOKUP(CONCATENATE($F3317," ",$G3317),AllocFactorMatrix,(Z$4+1),FALSE)*$E3321</f>
        <v>0</v>
      </c>
      <c r="AA3317" s="54">
        <f t="shared" si="1643"/>
        <v>0</v>
      </c>
      <c r="AB3317" s="54">
        <f>VLOOKUP(CONCATENATE($F3317," ",$G3317),AllocFactorMatrix,(AB$4+1),FALSE)*$E3321</f>
        <v>0</v>
      </c>
      <c r="AC3317" s="54">
        <f>VLOOKUP(CONCATENATE($F3317," ",$G3317),AllocFactorMatrix,(AC$4+1),FALSE)*$E3321</f>
        <v>0</v>
      </c>
      <c r="AD3317" s="54">
        <f>VLOOKUP(CONCATENATE($F3317," ",$G3317),AllocFactorMatrix,(AD$4+1),FALSE)*$E3321</f>
        <v>0</v>
      </c>
    </row>
    <row r="3318" spans="1:30" s="51" customFormat="1" hidden="1" outlineLevel="1">
      <c r="A3318" s="56"/>
      <c r="B3318" s="111"/>
      <c r="C3318" s="55"/>
      <c r="D3318" s="55"/>
      <c r="F3318" s="52" t="str">
        <f>F3321</f>
        <v>RB_GUP-Land_T</v>
      </c>
      <c r="G3318" s="55" t="str">
        <f>$G$12</f>
        <v>DISTSEC</v>
      </c>
      <c r="H3318" s="53">
        <f t="shared" si="1640"/>
        <v>0</v>
      </c>
      <c r="I3318" s="54">
        <f>VLOOKUP(CONCATENATE($F3318," ",$G3318),AllocFactorMatrix,(I$4+1),FALSE)*$E3321</f>
        <v>0</v>
      </c>
      <c r="J3318" s="54">
        <f>VLOOKUP(CONCATENATE($F3318," ",$G3318),AllocFactorMatrix,(J$4+1),FALSE)*$E3321</f>
        <v>0</v>
      </c>
      <c r="K3318" s="54">
        <f>VLOOKUP(CONCATENATE($F3318," ",$G3318),AllocFactorMatrix,(K$4+1),FALSE)*$E3321</f>
        <v>0</v>
      </c>
      <c r="L3318" s="54">
        <f>VLOOKUP(CONCATENATE($F3318," ",$G3318),AllocFactorMatrix,(L$4+1),FALSE)*$E3321</f>
        <v>0</v>
      </c>
      <c r="M3318" s="54">
        <f>VLOOKUP(CONCATENATE($F3318," ",$G3318),AllocFactorMatrix,(M$4+1),FALSE)*$E3321</f>
        <v>0</v>
      </c>
      <c r="N3318" s="54">
        <f t="shared" si="1641"/>
        <v>0</v>
      </c>
      <c r="O3318" s="54">
        <f>VLOOKUP(CONCATENATE($F3318," ",$G3318),AllocFactorMatrix,(O$4+1),FALSE)*$E3321</f>
        <v>0</v>
      </c>
      <c r="P3318" s="54">
        <f>VLOOKUP(CONCATENATE($F3318," ",$G3318),AllocFactorMatrix,(P$4+1),FALSE)*$E3321</f>
        <v>0</v>
      </c>
      <c r="Q3318" s="54">
        <f>VLOOKUP(CONCATENATE($F3318," ",$G3318),AllocFactorMatrix,(Q$4+1),FALSE)*$E3321</f>
        <v>0</v>
      </c>
      <c r="R3318" s="54">
        <f>VLOOKUP(CONCATENATE($F3318," ",$G3318),AllocFactorMatrix,(R$4+1),FALSE)*$E3321</f>
        <v>0</v>
      </c>
      <c r="S3318" s="54">
        <f t="shared" si="1642"/>
        <v>0</v>
      </c>
      <c r="T3318" s="54">
        <f>VLOOKUP(CONCATENATE($F3318," ",$G3318),AllocFactorMatrix,(T$4+1),FALSE)*$E3321</f>
        <v>0</v>
      </c>
      <c r="U3318" s="54">
        <f>VLOOKUP(CONCATENATE($F3318," ",$G3318),AllocFactorMatrix,(U$4+1),FALSE)*$E3321</f>
        <v>0</v>
      </c>
      <c r="V3318" s="54">
        <f>VLOOKUP(CONCATENATE($F3318," ",$G3318),AllocFactorMatrix,(V$4+1),FALSE)*$E3321</f>
        <v>0</v>
      </c>
      <c r="W3318" s="54">
        <f>VLOOKUP(CONCATENATE($F3318," ",$G3318),AllocFactorMatrix,(W$4+1),FALSE)*$E3321</f>
        <v>0</v>
      </c>
      <c r="X3318" s="54">
        <f t="shared" si="1645"/>
        <v>0</v>
      </c>
      <c r="Y3318" s="54">
        <f>VLOOKUP(CONCATENATE($F3318," ",$G3318),AllocFactorMatrix,(Y$4+1),FALSE)*$E3321</f>
        <v>0</v>
      </c>
      <c r="Z3318" s="54">
        <f>VLOOKUP(CONCATENATE($F3318," ",$G3318),AllocFactorMatrix,(Z$4+1),FALSE)*$E3321</f>
        <v>0</v>
      </c>
      <c r="AA3318" s="54">
        <f t="shared" si="1643"/>
        <v>0</v>
      </c>
      <c r="AB3318" s="54">
        <f>VLOOKUP(CONCATENATE($F3318," ",$G3318),AllocFactorMatrix,(AB$4+1),FALSE)*$E3321</f>
        <v>0</v>
      </c>
      <c r="AC3318" s="54">
        <f>VLOOKUP(CONCATENATE($F3318," ",$G3318),AllocFactorMatrix,(AC$4+1),FALSE)*$E3321</f>
        <v>0</v>
      </c>
      <c r="AD3318" s="54">
        <f>VLOOKUP(CONCATENATE($F3318," ",$G3318),AllocFactorMatrix,(AD$4+1),FALSE)*$E3321</f>
        <v>0</v>
      </c>
    </row>
    <row r="3319" spans="1:30" s="51" customFormat="1" hidden="1" outlineLevel="1">
      <c r="A3319" s="56"/>
      <c r="B3319" s="111"/>
      <c r="C3319" s="55"/>
      <c r="D3319" s="55"/>
      <c r="F3319" s="52" t="str">
        <f>F3321</f>
        <v>RB_GUP-Land_T</v>
      </c>
      <c r="G3319" s="55" t="str">
        <f>$G$13</f>
        <v>ENERGY</v>
      </c>
      <c r="H3319" s="53">
        <f t="shared" si="1640"/>
        <v>0</v>
      </c>
      <c r="I3319" s="54">
        <f>VLOOKUP(CONCATENATE($F3319," ",$G3319),AllocFactorMatrix,(I$4+1),FALSE)*$E3321</f>
        <v>0</v>
      </c>
      <c r="J3319" s="54">
        <f>VLOOKUP(CONCATENATE($F3319," ",$G3319),AllocFactorMatrix,(J$4+1),FALSE)*$E3321</f>
        <v>0</v>
      </c>
      <c r="K3319" s="54">
        <f>VLOOKUP(CONCATENATE($F3319," ",$G3319),AllocFactorMatrix,(K$4+1),FALSE)*$E3321</f>
        <v>0</v>
      </c>
      <c r="L3319" s="54">
        <f>VLOOKUP(CONCATENATE($F3319," ",$G3319),AllocFactorMatrix,(L$4+1),FALSE)*$E3321</f>
        <v>0</v>
      </c>
      <c r="M3319" s="54">
        <f>VLOOKUP(CONCATENATE($F3319," ",$G3319),AllocFactorMatrix,(M$4+1),FALSE)*$E3321</f>
        <v>0</v>
      </c>
      <c r="N3319" s="54">
        <f t="shared" si="1641"/>
        <v>0</v>
      </c>
      <c r="O3319" s="54">
        <f>VLOOKUP(CONCATENATE($F3319," ",$G3319),AllocFactorMatrix,(O$4+1),FALSE)*$E3321</f>
        <v>0</v>
      </c>
      <c r="P3319" s="54">
        <f>VLOOKUP(CONCATENATE($F3319," ",$G3319),AllocFactorMatrix,(P$4+1),FALSE)*$E3321</f>
        <v>0</v>
      </c>
      <c r="Q3319" s="54">
        <f>VLOOKUP(CONCATENATE($F3319," ",$G3319),AllocFactorMatrix,(Q$4+1),FALSE)*$E3321</f>
        <v>0</v>
      </c>
      <c r="R3319" s="54">
        <f>VLOOKUP(CONCATENATE($F3319," ",$G3319),AllocFactorMatrix,(R$4+1),FALSE)*$E3321</f>
        <v>0</v>
      </c>
      <c r="S3319" s="54">
        <f t="shared" si="1642"/>
        <v>0</v>
      </c>
      <c r="T3319" s="54">
        <f>VLOOKUP(CONCATENATE($F3319," ",$G3319),AllocFactorMatrix,(T$4+1),FALSE)*$E3321</f>
        <v>0</v>
      </c>
      <c r="U3319" s="54">
        <f>VLOOKUP(CONCATENATE($F3319," ",$G3319),AllocFactorMatrix,(U$4+1),FALSE)*$E3321</f>
        <v>0</v>
      </c>
      <c r="V3319" s="54">
        <f>VLOOKUP(CONCATENATE($F3319," ",$G3319),AllocFactorMatrix,(V$4+1),FALSE)*$E3321</f>
        <v>0</v>
      </c>
      <c r="W3319" s="54">
        <f>VLOOKUP(CONCATENATE($F3319," ",$G3319),AllocFactorMatrix,(W$4+1),FALSE)*$E3321</f>
        <v>0</v>
      </c>
      <c r="X3319" s="54">
        <f t="shared" si="1645"/>
        <v>0</v>
      </c>
      <c r="Y3319" s="54">
        <f>VLOOKUP(CONCATENATE($F3319," ",$G3319),AllocFactorMatrix,(Y$4+1),FALSE)*$E3321</f>
        <v>0</v>
      </c>
      <c r="Z3319" s="54">
        <f>VLOOKUP(CONCATENATE($F3319," ",$G3319),AllocFactorMatrix,(Z$4+1),FALSE)*$E3321</f>
        <v>0</v>
      </c>
      <c r="AA3319" s="54">
        <f t="shared" si="1643"/>
        <v>0</v>
      </c>
      <c r="AB3319" s="54">
        <f>VLOOKUP(CONCATENATE($F3319," ",$G3319),AllocFactorMatrix,(AB$4+1),FALSE)*$E3321</f>
        <v>0</v>
      </c>
      <c r="AC3319" s="54">
        <f>VLOOKUP(CONCATENATE($F3319," ",$G3319),AllocFactorMatrix,(AC$4+1),FALSE)*$E3321</f>
        <v>0</v>
      </c>
      <c r="AD3319" s="54">
        <f>VLOOKUP(CONCATENATE($F3319," ",$G3319),AllocFactorMatrix,(AD$4+1),FALSE)*$E3321</f>
        <v>0</v>
      </c>
    </row>
    <row r="3320" spans="1:30" s="51" customFormat="1" hidden="1" outlineLevel="1">
      <c r="A3320" s="56"/>
      <c r="B3320" s="111"/>
      <c r="C3320" s="55"/>
      <c r="D3320" s="55"/>
      <c r="F3320" s="52" t="str">
        <f>F3321</f>
        <v>RB_GUP-Land_T</v>
      </c>
      <c r="G3320" s="55" t="str">
        <f>$G$14</f>
        <v>CUSTOMER</v>
      </c>
      <c r="H3320" s="53">
        <f t="shared" si="1640"/>
        <v>0</v>
      </c>
      <c r="I3320" s="54">
        <f>VLOOKUP(CONCATENATE($F3320," ",$G3320),AllocFactorMatrix,(I$4+1),FALSE)*$E3321</f>
        <v>0</v>
      </c>
      <c r="J3320" s="54">
        <f>VLOOKUP(CONCATENATE($F3320," ",$G3320),AllocFactorMatrix,(J$4+1),FALSE)*$E3321</f>
        <v>0</v>
      </c>
      <c r="K3320" s="54">
        <f>VLOOKUP(CONCATENATE($F3320," ",$G3320),AllocFactorMatrix,(K$4+1),FALSE)*$E3321</f>
        <v>0</v>
      </c>
      <c r="L3320" s="54">
        <f>VLOOKUP(CONCATENATE($F3320," ",$G3320),AllocFactorMatrix,(L$4+1),FALSE)*$E3321</f>
        <v>0</v>
      </c>
      <c r="M3320" s="54">
        <f>VLOOKUP(CONCATENATE($F3320," ",$G3320),AllocFactorMatrix,(M$4+1),FALSE)*$E3321</f>
        <v>0</v>
      </c>
      <c r="N3320" s="54">
        <f t="shared" si="1641"/>
        <v>0</v>
      </c>
      <c r="O3320" s="54">
        <f>VLOOKUP(CONCATENATE($F3320," ",$G3320),AllocFactorMatrix,(O$4+1),FALSE)*$E3321</f>
        <v>0</v>
      </c>
      <c r="P3320" s="54">
        <f>VLOOKUP(CONCATENATE($F3320," ",$G3320),AllocFactorMatrix,(P$4+1),FALSE)*$E3321</f>
        <v>0</v>
      </c>
      <c r="Q3320" s="54">
        <f>VLOOKUP(CONCATENATE($F3320," ",$G3320),AllocFactorMatrix,(Q$4+1),FALSE)*$E3321</f>
        <v>0</v>
      </c>
      <c r="R3320" s="54">
        <f>VLOOKUP(CONCATENATE($F3320," ",$G3320),AllocFactorMatrix,(R$4+1),FALSE)*$E3321</f>
        <v>0</v>
      </c>
      <c r="S3320" s="54">
        <f t="shared" si="1642"/>
        <v>0</v>
      </c>
      <c r="T3320" s="54">
        <f>VLOOKUP(CONCATENATE($F3320," ",$G3320),AllocFactorMatrix,(T$4+1),FALSE)*$E3321</f>
        <v>0</v>
      </c>
      <c r="U3320" s="54">
        <f>VLOOKUP(CONCATENATE($F3320," ",$G3320),AllocFactorMatrix,(U$4+1),FALSE)*$E3321</f>
        <v>0</v>
      </c>
      <c r="V3320" s="54">
        <f>VLOOKUP(CONCATENATE($F3320," ",$G3320),AllocFactorMatrix,(V$4+1),FALSE)*$E3321</f>
        <v>0</v>
      </c>
      <c r="W3320" s="54">
        <f>VLOOKUP(CONCATENATE($F3320," ",$G3320),AllocFactorMatrix,(W$4+1),FALSE)*$E3321</f>
        <v>0</v>
      </c>
      <c r="X3320" s="54">
        <f t="shared" si="1645"/>
        <v>0</v>
      </c>
      <c r="Y3320" s="54">
        <f>VLOOKUP(CONCATENATE($F3320," ",$G3320),AllocFactorMatrix,(Y$4+1),FALSE)*$E3321</f>
        <v>0</v>
      </c>
      <c r="Z3320" s="54">
        <f>VLOOKUP(CONCATENATE($F3320," ",$G3320),AllocFactorMatrix,(Z$4+1),FALSE)*$E3321</f>
        <v>0</v>
      </c>
      <c r="AA3320" s="54">
        <f t="shared" si="1643"/>
        <v>0</v>
      </c>
      <c r="AB3320" s="54">
        <f>VLOOKUP(CONCATENATE($F3320," ",$G3320),AllocFactorMatrix,(AB$4+1),FALSE)*$E3321</f>
        <v>0</v>
      </c>
      <c r="AC3320" s="54">
        <f>VLOOKUP(CONCATENATE($F3320," ",$G3320),AllocFactorMatrix,(AC$4+1),FALSE)*$E3321</f>
        <v>0</v>
      </c>
      <c r="AD3320" s="54">
        <f>VLOOKUP(CONCATENATE($F3320," ",$G3320),AllocFactorMatrix,(AD$4+1),FALSE)*$E3321</f>
        <v>0</v>
      </c>
    </row>
    <row r="3321" spans="1:30" s="51" customFormat="1" collapsed="1">
      <c r="A3321" s="56"/>
      <c r="B3321" s="111"/>
      <c r="C3321" s="55"/>
      <c r="D3321" s="108" t="str">
        <f>D2213</f>
        <v>Adj 42 - Annualization Depreciation/Amortization Expense Transmission</v>
      </c>
      <c r="E3321" s="97">
        <v>52403</v>
      </c>
      <c r="F3321" s="61" t="s">
        <v>578</v>
      </c>
      <c r="G3321" s="55" t="str">
        <f>$G$15</f>
        <v>TOTAL</v>
      </c>
      <c r="H3321" s="53">
        <f t="shared" si="1640"/>
        <v>52402.999999999993</v>
      </c>
      <c r="I3321" s="54">
        <f>VLOOKUP(CONCATENATE($F3321," ",$G3321),AllocFactorMatrix,(I$4+1),FALSE)*$E3321</f>
        <v>25756.726998359441</v>
      </c>
      <c r="J3321" s="54">
        <f>VLOOKUP(CONCATENATE($F3321," ",$G3321),AllocFactorMatrix,(J$4+1),FALSE)*$E3321</f>
        <v>1267.6451351494322</v>
      </c>
      <c r="K3321" s="54">
        <f>VLOOKUP(CONCATENATE($F3321," ",$G3321),AllocFactorMatrix,(K$4+1),FALSE)*$E3321</f>
        <v>4637.5477511026584</v>
      </c>
      <c r="L3321" s="54">
        <f>VLOOKUP(CONCATENATE($F3321," ",$G3321),AllocFactorMatrix,(L$4+1),FALSE)*$E3321</f>
        <v>145.48071215092344</v>
      </c>
      <c r="M3321" s="54">
        <f>VLOOKUP(CONCATENATE($F3321," ",$G3321),AllocFactorMatrix,(M$4+1),FALSE)*$E3321</f>
        <v>14.440102992670472</v>
      </c>
      <c r="N3321" s="54">
        <f t="shared" si="1641"/>
        <v>4797.4685662462525</v>
      </c>
      <c r="O3321" s="54">
        <f>VLOOKUP(CONCATENATE($F3321," ",$G3321),AllocFactorMatrix,(O$4+1),FALSE)*$E3321</f>
        <v>3521.3647673592222</v>
      </c>
      <c r="P3321" s="54">
        <f>VLOOKUP(CONCATENATE($F3321," ",$G3321),AllocFactorMatrix,(P$4+1),FALSE)*$E3321</f>
        <v>655.86008675347614</v>
      </c>
      <c r="Q3321" s="54">
        <f>VLOOKUP(CONCATENATE($F3321," ",$G3321),AllocFactorMatrix,(Q$4+1),FALSE)*$E3321</f>
        <v>313.23723103561662</v>
      </c>
      <c r="R3321" s="54">
        <f>VLOOKUP(CONCATENATE($F3321," ",$G3321),AllocFactorMatrix,(R$4+1),FALSE)*$E3321</f>
        <v>10.932924252555608</v>
      </c>
      <c r="S3321" s="54">
        <f t="shared" si="1642"/>
        <v>4501.3950094008705</v>
      </c>
      <c r="T3321" s="54">
        <f>VLOOKUP(CONCATENATE($F3321," ",$G3321),AllocFactorMatrix,(T$4+1),FALSE)*$E3321</f>
        <v>123.00123988166972</v>
      </c>
      <c r="U3321" s="54">
        <f>VLOOKUP(CONCATENATE($F3321," ",$G3321),AllocFactorMatrix,(U$4+1),FALSE)*$E3321</f>
        <v>2013.0214129019337</v>
      </c>
      <c r="V3321" s="54">
        <f>VLOOKUP(CONCATENATE($F3321," ",$G3321),AllocFactorMatrix,(V$4+1),FALSE)*$E3321</f>
        <v>11248.220354952336</v>
      </c>
      <c r="W3321" s="54">
        <f>VLOOKUP(CONCATENATE($F3321," ",$G3321),AllocFactorMatrix,(W$4+1),FALSE)*$E3321</f>
        <v>1575.3829525109525</v>
      </c>
      <c r="X3321" s="54">
        <f t="shared" si="1645"/>
        <v>14959.625960246893</v>
      </c>
      <c r="Y3321" s="54">
        <f>VLOOKUP(CONCATENATE($F3321," ",$G3321),AllocFactorMatrix,(Y$4+1),FALSE)*$E3321</f>
        <v>1077.5212718989162</v>
      </c>
      <c r="Z3321" s="54">
        <f>VLOOKUP(CONCATENATE($F3321," ",$G3321),AllocFactorMatrix,(Z$4+1),FALSE)*$E3321</f>
        <v>18.032885083269669</v>
      </c>
      <c r="AA3321" s="54">
        <f t="shared" si="1643"/>
        <v>1095.554156982186</v>
      </c>
      <c r="AB3321" s="54">
        <f>VLOOKUP(CONCATENATE($F3321," ",$G3321),AllocFactorMatrix,(AB$4+1),FALSE)*$E3321</f>
        <v>14.05439193821228</v>
      </c>
      <c r="AC3321" s="54">
        <f>VLOOKUP(CONCATENATE($F3321," ",$G3321),AllocFactorMatrix,(AC$4+1),FALSE)*$E3321</f>
        <v>8.6624378151500867</v>
      </c>
      <c r="AD3321" s="54">
        <f>VLOOKUP(CONCATENATE($F3321," ",$G3321),AllocFactorMatrix,(AD$4+1),FALSE)*$E3321</f>
        <v>1.8673438615489835</v>
      </c>
    </row>
    <row r="3322" spans="1:30" s="51" customFormat="1" hidden="1" outlineLevel="1">
      <c r="A3322" s="56"/>
      <c r="B3322" s="111"/>
      <c r="C3322" s="55"/>
      <c r="D3322" s="55"/>
      <c r="F3322" s="52" t="str">
        <f>F3329</f>
        <v>RB_GUP-Land_D</v>
      </c>
      <c r="G3322" s="55" t="str">
        <f>$G$8</f>
        <v>PRODUCTION</v>
      </c>
      <c r="H3322" s="53">
        <f t="shared" si="1640"/>
        <v>0</v>
      </c>
      <c r="I3322" s="54">
        <f>VLOOKUP(CONCATENATE($F3322," ",$G3322),AllocFactorMatrix,(I$4+1),FALSE)*$E3329</f>
        <v>0</v>
      </c>
      <c r="J3322" s="54">
        <f>VLOOKUP(CONCATENATE($F3322," ",$G3322),AllocFactorMatrix,(J$4+1),FALSE)*$E3329</f>
        <v>0</v>
      </c>
      <c r="K3322" s="54">
        <f>VLOOKUP(CONCATENATE($F3322," ",$G3322),AllocFactorMatrix,(K$4+1),FALSE)*$E3329</f>
        <v>0</v>
      </c>
      <c r="L3322" s="54">
        <f>VLOOKUP(CONCATENATE($F3322," ",$G3322),AllocFactorMatrix,(L$4+1),FALSE)*$E3329</f>
        <v>0</v>
      </c>
      <c r="M3322" s="54">
        <f>VLOOKUP(CONCATENATE($F3322," ",$G3322),AllocFactorMatrix,(M$4+1),FALSE)*$E3329</f>
        <v>0</v>
      </c>
      <c r="N3322" s="54">
        <f t="shared" si="1641"/>
        <v>0</v>
      </c>
      <c r="O3322" s="54">
        <f>VLOOKUP(CONCATENATE($F3322," ",$G3322),AllocFactorMatrix,(O$4+1),FALSE)*$E3329</f>
        <v>0</v>
      </c>
      <c r="P3322" s="54">
        <f>VLOOKUP(CONCATENATE($F3322," ",$G3322),AllocFactorMatrix,(P$4+1),FALSE)*$E3329</f>
        <v>0</v>
      </c>
      <c r="Q3322" s="54">
        <f>VLOOKUP(CONCATENATE($F3322," ",$G3322),AllocFactorMatrix,(Q$4+1),FALSE)*$E3329</f>
        <v>0</v>
      </c>
      <c r="R3322" s="54">
        <f>VLOOKUP(CONCATENATE($F3322," ",$G3322),AllocFactorMatrix,(R$4+1),FALSE)*$E3329</f>
        <v>0</v>
      </c>
      <c r="S3322" s="54">
        <f t="shared" si="1642"/>
        <v>0</v>
      </c>
      <c r="T3322" s="54">
        <f>VLOOKUP(CONCATENATE($F3322," ",$G3322),AllocFactorMatrix,(T$4+1),FALSE)*$E3329</f>
        <v>0</v>
      </c>
      <c r="U3322" s="54">
        <f>VLOOKUP(CONCATENATE($F3322," ",$G3322),AllocFactorMatrix,(U$4+1),FALSE)*$E3329</f>
        <v>0</v>
      </c>
      <c r="V3322" s="54">
        <f>VLOOKUP(CONCATENATE($F3322," ",$G3322),AllocFactorMatrix,(V$4+1),FALSE)*$E3329</f>
        <v>0</v>
      </c>
      <c r="W3322" s="54">
        <f>VLOOKUP(CONCATENATE($F3322," ",$G3322),AllocFactorMatrix,(W$4+1),FALSE)*$E3329</f>
        <v>0</v>
      </c>
      <c r="X3322" s="54">
        <f>SUBTOTAL(9,T3322:W3322)</f>
        <v>0</v>
      </c>
      <c r="Y3322" s="54">
        <f>VLOOKUP(CONCATENATE($F3322," ",$G3322),AllocFactorMatrix,(Y$4+1),FALSE)*$E3329</f>
        <v>0</v>
      </c>
      <c r="Z3322" s="54">
        <f>VLOOKUP(CONCATENATE($F3322," ",$G3322),AllocFactorMatrix,(Z$4+1),FALSE)*$E3329</f>
        <v>0</v>
      </c>
      <c r="AA3322" s="54">
        <f t="shared" si="1643"/>
        <v>0</v>
      </c>
      <c r="AB3322" s="54">
        <f>VLOOKUP(CONCATENATE($F3322," ",$G3322),AllocFactorMatrix,(AB$4+1),FALSE)*$E3329</f>
        <v>0</v>
      </c>
      <c r="AC3322" s="54">
        <f>VLOOKUP(CONCATENATE($F3322," ",$G3322),AllocFactorMatrix,(AC$4+1),FALSE)*$E3329</f>
        <v>0</v>
      </c>
      <c r="AD3322" s="54">
        <f>VLOOKUP(CONCATENATE($F3322," ",$G3322),AllocFactorMatrix,(AD$4+1),FALSE)*$E3329</f>
        <v>0</v>
      </c>
    </row>
    <row r="3323" spans="1:30" s="51" customFormat="1" hidden="1" outlineLevel="1">
      <c r="A3323" s="56"/>
      <c r="B3323" s="111"/>
      <c r="C3323" s="55"/>
      <c r="D3323" s="55"/>
      <c r="F3323" s="52" t="str">
        <f>F3329</f>
        <v>RB_GUP-Land_D</v>
      </c>
      <c r="G3323" s="55" t="str">
        <f>$G$9</f>
        <v>BULKTRAN</v>
      </c>
      <c r="H3323" s="53">
        <f t="shared" si="1640"/>
        <v>0</v>
      </c>
      <c r="I3323" s="54">
        <f>VLOOKUP(CONCATENATE($F3323," ",$G3323),AllocFactorMatrix,(I$4+1),FALSE)*$E3329</f>
        <v>0</v>
      </c>
      <c r="J3323" s="54">
        <f>VLOOKUP(CONCATENATE($F3323," ",$G3323),AllocFactorMatrix,(J$4+1),FALSE)*$E3329</f>
        <v>0</v>
      </c>
      <c r="K3323" s="54">
        <f>VLOOKUP(CONCATENATE($F3323," ",$G3323),AllocFactorMatrix,(K$4+1),FALSE)*$E3329</f>
        <v>0</v>
      </c>
      <c r="L3323" s="54">
        <f>VLOOKUP(CONCATENATE($F3323," ",$G3323),AllocFactorMatrix,(L$4+1),FALSE)*$E3329</f>
        <v>0</v>
      </c>
      <c r="M3323" s="54">
        <f>VLOOKUP(CONCATENATE($F3323," ",$G3323),AllocFactorMatrix,(M$4+1),FALSE)*$E3329</f>
        <v>0</v>
      </c>
      <c r="N3323" s="54">
        <f t="shared" si="1641"/>
        <v>0</v>
      </c>
      <c r="O3323" s="54">
        <f>VLOOKUP(CONCATENATE($F3323," ",$G3323),AllocFactorMatrix,(O$4+1),FALSE)*$E3329</f>
        <v>0</v>
      </c>
      <c r="P3323" s="54">
        <f>VLOOKUP(CONCATENATE($F3323," ",$G3323),AllocFactorMatrix,(P$4+1),FALSE)*$E3329</f>
        <v>0</v>
      </c>
      <c r="Q3323" s="54">
        <f>VLOOKUP(CONCATENATE($F3323," ",$G3323),AllocFactorMatrix,(Q$4+1),FALSE)*$E3329</f>
        <v>0</v>
      </c>
      <c r="R3323" s="54">
        <f>VLOOKUP(CONCATENATE($F3323," ",$G3323),AllocFactorMatrix,(R$4+1),FALSE)*$E3329</f>
        <v>0</v>
      </c>
      <c r="S3323" s="54">
        <f t="shared" si="1642"/>
        <v>0</v>
      </c>
      <c r="T3323" s="54">
        <f>VLOOKUP(CONCATENATE($F3323," ",$G3323),AllocFactorMatrix,(T$4+1),FALSE)*$E3329</f>
        <v>0</v>
      </c>
      <c r="U3323" s="54">
        <f>VLOOKUP(CONCATENATE($F3323," ",$G3323),AllocFactorMatrix,(U$4+1),FALSE)*$E3329</f>
        <v>0</v>
      </c>
      <c r="V3323" s="54">
        <f>VLOOKUP(CONCATENATE($F3323," ",$G3323),AllocFactorMatrix,(V$4+1),FALSE)*$E3329</f>
        <v>0</v>
      </c>
      <c r="W3323" s="54">
        <f>VLOOKUP(CONCATENATE($F3323," ",$G3323),AllocFactorMatrix,(W$4+1),FALSE)*$E3329</f>
        <v>0</v>
      </c>
      <c r="X3323" s="54">
        <f t="shared" ref="X3323:X3329" si="1646">SUBTOTAL(9,T3323:W3323)</f>
        <v>0</v>
      </c>
      <c r="Y3323" s="54">
        <f>VLOOKUP(CONCATENATE($F3323," ",$G3323),AllocFactorMatrix,(Y$4+1),FALSE)*$E3329</f>
        <v>0</v>
      </c>
      <c r="Z3323" s="54">
        <f>VLOOKUP(CONCATENATE($F3323," ",$G3323),AllocFactorMatrix,(Z$4+1),FALSE)*$E3329</f>
        <v>0</v>
      </c>
      <c r="AA3323" s="54">
        <f t="shared" si="1643"/>
        <v>0</v>
      </c>
      <c r="AB3323" s="54">
        <f>VLOOKUP(CONCATENATE($F3323," ",$G3323),AllocFactorMatrix,(AB$4+1),FALSE)*$E3329</f>
        <v>0</v>
      </c>
      <c r="AC3323" s="54">
        <f>VLOOKUP(CONCATENATE($F3323," ",$G3323),AllocFactorMatrix,(AC$4+1),FALSE)*$E3329</f>
        <v>0</v>
      </c>
      <c r="AD3323" s="54">
        <f>VLOOKUP(CONCATENATE($F3323," ",$G3323),AllocFactorMatrix,(AD$4+1),FALSE)*$E3329</f>
        <v>0</v>
      </c>
    </row>
    <row r="3324" spans="1:30" s="51" customFormat="1" hidden="1" outlineLevel="1">
      <c r="A3324" s="56"/>
      <c r="B3324" s="111"/>
      <c r="C3324" s="55"/>
      <c r="D3324" s="55"/>
      <c r="F3324" s="52" t="str">
        <f>F3329</f>
        <v>RB_GUP-Land_D</v>
      </c>
      <c r="G3324" s="55" t="str">
        <f>$G$10</f>
        <v>SUBTRAN</v>
      </c>
      <c r="H3324" s="53">
        <f t="shared" si="1640"/>
        <v>0</v>
      </c>
      <c r="I3324" s="54">
        <f>VLOOKUP(CONCATENATE($F3324," ",$G3324),AllocFactorMatrix,(I$4+1),FALSE)*$E3329</f>
        <v>0</v>
      </c>
      <c r="J3324" s="54">
        <f>VLOOKUP(CONCATENATE($F3324," ",$G3324),AllocFactorMatrix,(J$4+1),FALSE)*$E3329</f>
        <v>0</v>
      </c>
      <c r="K3324" s="54">
        <f>VLOOKUP(CONCATENATE($F3324," ",$G3324),AllocFactorMatrix,(K$4+1),FALSE)*$E3329</f>
        <v>0</v>
      </c>
      <c r="L3324" s="54">
        <f>VLOOKUP(CONCATENATE($F3324," ",$G3324),AllocFactorMatrix,(L$4+1),FALSE)*$E3329</f>
        <v>0</v>
      </c>
      <c r="M3324" s="54">
        <f>VLOOKUP(CONCATENATE($F3324," ",$G3324),AllocFactorMatrix,(M$4+1),FALSE)*$E3329</f>
        <v>0</v>
      </c>
      <c r="N3324" s="54">
        <f t="shared" si="1641"/>
        <v>0</v>
      </c>
      <c r="O3324" s="54">
        <f>VLOOKUP(CONCATENATE($F3324," ",$G3324),AllocFactorMatrix,(O$4+1),FALSE)*$E3329</f>
        <v>0</v>
      </c>
      <c r="P3324" s="54">
        <f>VLOOKUP(CONCATENATE($F3324," ",$G3324),AllocFactorMatrix,(P$4+1),FALSE)*$E3329</f>
        <v>0</v>
      </c>
      <c r="Q3324" s="54">
        <f>VLOOKUP(CONCATENATE($F3324," ",$G3324),AllocFactorMatrix,(Q$4+1),FALSE)*$E3329</f>
        <v>0</v>
      </c>
      <c r="R3324" s="54">
        <f>VLOOKUP(CONCATENATE($F3324," ",$G3324),AllocFactorMatrix,(R$4+1),FALSE)*$E3329</f>
        <v>0</v>
      </c>
      <c r="S3324" s="54">
        <f t="shared" si="1642"/>
        <v>0</v>
      </c>
      <c r="T3324" s="54">
        <f>VLOOKUP(CONCATENATE($F3324," ",$G3324),AllocFactorMatrix,(T$4+1),FALSE)*$E3329</f>
        <v>0</v>
      </c>
      <c r="U3324" s="54">
        <f>VLOOKUP(CONCATENATE($F3324," ",$G3324),AllocFactorMatrix,(U$4+1),FALSE)*$E3329</f>
        <v>0</v>
      </c>
      <c r="V3324" s="54">
        <f>VLOOKUP(CONCATENATE($F3324," ",$G3324),AllocFactorMatrix,(V$4+1),FALSE)*$E3329</f>
        <v>0</v>
      </c>
      <c r="W3324" s="54">
        <f>VLOOKUP(CONCATENATE($F3324," ",$G3324),AllocFactorMatrix,(W$4+1),FALSE)*$E3329</f>
        <v>0</v>
      </c>
      <c r="X3324" s="54">
        <f t="shared" si="1646"/>
        <v>0</v>
      </c>
      <c r="Y3324" s="54">
        <f>VLOOKUP(CONCATENATE($F3324," ",$G3324),AllocFactorMatrix,(Y$4+1),FALSE)*$E3329</f>
        <v>0</v>
      </c>
      <c r="Z3324" s="54">
        <f>VLOOKUP(CONCATENATE($F3324," ",$G3324),AllocFactorMatrix,(Z$4+1),FALSE)*$E3329</f>
        <v>0</v>
      </c>
      <c r="AA3324" s="54">
        <f t="shared" si="1643"/>
        <v>0</v>
      </c>
      <c r="AB3324" s="54">
        <f>VLOOKUP(CONCATENATE($F3324," ",$G3324),AllocFactorMatrix,(AB$4+1),FALSE)*$E3329</f>
        <v>0</v>
      </c>
      <c r="AC3324" s="54">
        <f>VLOOKUP(CONCATENATE($F3324," ",$G3324),AllocFactorMatrix,(AC$4+1),FALSE)*$E3329</f>
        <v>0</v>
      </c>
      <c r="AD3324" s="54">
        <f>VLOOKUP(CONCATENATE($F3324," ",$G3324),AllocFactorMatrix,(AD$4+1),FALSE)*$E3329</f>
        <v>0</v>
      </c>
    </row>
    <row r="3325" spans="1:30" s="51" customFormat="1" hidden="1" outlineLevel="1">
      <c r="A3325" s="56"/>
      <c r="B3325" s="111"/>
      <c r="C3325" s="55"/>
      <c r="D3325" s="55"/>
      <c r="F3325" s="52" t="str">
        <f>F3329</f>
        <v>RB_GUP-Land_D</v>
      </c>
      <c r="G3325" s="55" t="str">
        <f>$G$11</f>
        <v>DISTPRI</v>
      </c>
      <c r="H3325" s="53">
        <f t="shared" si="1640"/>
        <v>289414.20100921608</v>
      </c>
      <c r="I3325" s="54">
        <f>VLOOKUP(CONCATENATE($F3325," ",$G3325),AllocFactorMatrix,(I$4+1),FALSE)*$E3329</f>
        <v>193427.85420276097</v>
      </c>
      <c r="J3325" s="54">
        <f>VLOOKUP(CONCATENATE($F3325," ",$G3325),AllocFactorMatrix,(J$4+1),FALSE)*$E3329</f>
        <v>9117.6840965598039</v>
      </c>
      <c r="K3325" s="54">
        <f>VLOOKUP(CONCATENATE($F3325," ",$G3325),AllocFactorMatrix,(K$4+1),FALSE)*$E3329</f>
        <v>33106.870537529736</v>
      </c>
      <c r="L3325" s="54">
        <f>VLOOKUP(CONCATENATE($F3325," ",$G3325),AllocFactorMatrix,(L$4+1),FALSE)*$E3329</f>
        <v>1023.1745690105635</v>
      </c>
      <c r="M3325" s="54">
        <f>VLOOKUP(CONCATENATE($F3325," ",$G3325),AllocFactorMatrix,(M$4+1),FALSE)*$E3329</f>
        <v>0</v>
      </c>
      <c r="N3325" s="54">
        <f t="shared" si="1641"/>
        <v>34130.045106540296</v>
      </c>
      <c r="O3325" s="54">
        <f>VLOOKUP(CONCATENATE($F3325," ",$G3325),AllocFactorMatrix,(O$4+1),FALSE)*$E3329</f>
        <v>24824.366316957265</v>
      </c>
      <c r="P3325" s="54">
        <f>VLOOKUP(CONCATENATE($F3325," ",$G3325),AllocFactorMatrix,(P$4+1),FALSE)*$E3329</f>
        <v>4623.5398970646283</v>
      </c>
      <c r="Q3325" s="54">
        <f>VLOOKUP(CONCATENATE($F3325," ",$G3325),AllocFactorMatrix,(Q$4+1),FALSE)*$E3329</f>
        <v>0</v>
      </c>
      <c r="R3325" s="54">
        <f>VLOOKUP(CONCATENATE($F3325," ",$G3325),AllocFactorMatrix,(R$4+1),FALSE)*$E3329</f>
        <v>0</v>
      </c>
      <c r="S3325" s="54">
        <f t="shared" si="1642"/>
        <v>29447.906214021892</v>
      </c>
      <c r="T3325" s="54">
        <f>VLOOKUP(CONCATENATE($F3325," ",$G3325),AllocFactorMatrix,(T$4+1),FALSE)*$E3329</f>
        <v>884.97336110546428</v>
      </c>
      <c r="U3325" s="54">
        <f>VLOOKUP(CONCATENATE($F3325," ",$G3325),AllocFactorMatrix,(U$4+1),FALSE)*$E3329</f>
        <v>14272.617756110712</v>
      </c>
      <c r="V3325" s="54">
        <f>VLOOKUP(CONCATENATE($F3325," ",$G3325),AllocFactorMatrix,(V$4+1),FALSE)*$E3329</f>
        <v>0</v>
      </c>
      <c r="W3325" s="54">
        <f>VLOOKUP(CONCATENATE($F3325," ",$G3325),AllocFactorMatrix,(W$4+1),FALSE)*$E3329</f>
        <v>0</v>
      </c>
      <c r="X3325" s="54">
        <f t="shared" si="1646"/>
        <v>15157.591117216176</v>
      </c>
      <c r="Y3325" s="54">
        <f>VLOOKUP(CONCATENATE($F3325," ",$G3325),AllocFactorMatrix,(Y$4+1),FALSE)*$E3329</f>
        <v>7485.687263584523</v>
      </c>
      <c r="Z3325" s="54">
        <f>VLOOKUP(CONCATENATE($F3325," ",$G3325),AllocFactorMatrix,(Z$4+1),FALSE)*$E3329</f>
        <v>124.89056637453105</v>
      </c>
      <c r="AA3325" s="54">
        <f t="shared" si="1643"/>
        <v>7610.5778299590538</v>
      </c>
      <c r="AB3325" s="54">
        <f>VLOOKUP(CONCATENATE($F3325," ",$G3325),AllocFactorMatrix,(AB$4+1),FALSE)*$E3329</f>
        <v>101.18228515329481</v>
      </c>
      <c r="AC3325" s="54">
        <f>VLOOKUP(CONCATENATE($F3325," ",$G3325),AllocFactorMatrix,(AC$4+1),FALSE)*$E3329</f>
        <v>346.63645172344951</v>
      </c>
      <c r="AD3325" s="54">
        <f>VLOOKUP(CONCATENATE($F3325," ",$G3325),AllocFactorMatrix,(AD$4+1),FALSE)*$E3329</f>
        <v>74.723705281073805</v>
      </c>
    </row>
    <row r="3326" spans="1:30" s="51" customFormat="1" hidden="1" outlineLevel="1">
      <c r="A3326" s="56"/>
      <c r="B3326" s="111"/>
      <c r="C3326" s="55"/>
      <c r="D3326" s="55"/>
      <c r="F3326" s="52" t="str">
        <f>F3329</f>
        <v>RB_GUP-Land_D</v>
      </c>
      <c r="G3326" s="55" t="str">
        <f>$G$12</f>
        <v>DISTSEC</v>
      </c>
      <c r="H3326" s="53">
        <f t="shared" si="1640"/>
        <v>152429.58288742058</v>
      </c>
      <c r="I3326" s="54">
        <f>VLOOKUP(CONCATENATE($F3326," ",$G3326),AllocFactorMatrix,(I$4+1),FALSE)*$E3329</f>
        <v>113971.82039228574</v>
      </c>
      <c r="J3326" s="54">
        <f>VLOOKUP(CONCATENATE($F3326," ",$G3326),AllocFactorMatrix,(J$4+1),FALSE)*$E3329</f>
        <v>5494.6177849991554</v>
      </c>
      <c r="K3326" s="54">
        <f>VLOOKUP(CONCATENATE($F3326," ",$G3326),AllocFactorMatrix,(K$4+1),FALSE)*$E3329</f>
        <v>16579.551670226345</v>
      </c>
      <c r="L3326" s="54">
        <f>VLOOKUP(CONCATENATE($F3326," ",$G3326),AllocFactorMatrix,(L$4+1),FALSE)*$E3329</f>
        <v>0</v>
      </c>
      <c r="M3326" s="54">
        <f>VLOOKUP(CONCATENATE($F3326," ",$G3326),AllocFactorMatrix,(M$4+1),FALSE)*$E3329</f>
        <v>0</v>
      </c>
      <c r="N3326" s="54">
        <f t="shared" si="1641"/>
        <v>16579.551670226345</v>
      </c>
      <c r="O3326" s="54">
        <f>VLOOKUP(CONCATENATE($F3326," ",$G3326),AllocFactorMatrix,(O$4+1),FALSE)*$E3329</f>
        <v>10564.554855829872</v>
      </c>
      <c r="P3326" s="54">
        <f>VLOOKUP(CONCATENATE($F3326," ",$G3326),AllocFactorMatrix,(P$4+1),FALSE)*$E3329</f>
        <v>0</v>
      </c>
      <c r="Q3326" s="54">
        <f>VLOOKUP(CONCATENATE($F3326," ",$G3326),AllocFactorMatrix,(Q$4+1),FALSE)*$E3329</f>
        <v>0</v>
      </c>
      <c r="R3326" s="54">
        <f>VLOOKUP(CONCATENATE($F3326," ",$G3326),AllocFactorMatrix,(R$4+1),FALSE)*$E3329</f>
        <v>0</v>
      </c>
      <c r="S3326" s="54">
        <f t="shared" si="1642"/>
        <v>10564.554855829872</v>
      </c>
      <c r="T3326" s="54">
        <f>VLOOKUP(CONCATENATE($F3326," ",$G3326),AllocFactorMatrix,(T$4+1),FALSE)*$E3329</f>
        <v>285.64340027686904</v>
      </c>
      <c r="U3326" s="54">
        <f>VLOOKUP(CONCATENATE($F3326," ",$G3326),AllocFactorMatrix,(U$4+1),FALSE)*$E3329</f>
        <v>0</v>
      </c>
      <c r="V3326" s="54">
        <f>VLOOKUP(CONCATENATE($F3326," ",$G3326),AllocFactorMatrix,(V$4+1),FALSE)*$E3329</f>
        <v>0</v>
      </c>
      <c r="W3326" s="54">
        <f>VLOOKUP(CONCATENATE($F3326," ",$G3326),AllocFactorMatrix,(W$4+1),FALSE)*$E3329</f>
        <v>0</v>
      </c>
      <c r="X3326" s="54">
        <f t="shared" si="1646"/>
        <v>285.64340027686904</v>
      </c>
      <c r="Y3326" s="54">
        <f>VLOOKUP(CONCATENATE($F3326," ",$G3326),AllocFactorMatrix,(Y$4+1),FALSE)*$E3329</f>
        <v>3896.67365248841</v>
      </c>
      <c r="Z3326" s="54">
        <f>VLOOKUP(CONCATENATE($F3326," ",$G3326),AllocFactorMatrix,(Z$4+1),FALSE)*$E3329</f>
        <v>0</v>
      </c>
      <c r="AA3326" s="54">
        <f t="shared" si="1643"/>
        <v>3896.67365248841</v>
      </c>
      <c r="AB3326" s="54">
        <f>VLOOKUP(CONCATENATE($F3326," ",$G3326),AllocFactorMatrix,(AB$4+1),FALSE)*$E3329</f>
        <v>40.435907843186534</v>
      </c>
      <c r="AC3326" s="54">
        <f>VLOOKUP(CONCATENATE($F3326," ",$G3326),AllocFactorMatrix,(AC$4+1),FALSE)*$E3329</f>
        <v>1372.9545939986572</v>
      </c>
      <c r="AD3326" s="54">
        <f>VLOOKUP(CONCATENATE($F3326," ",$G3326),AllocFactorMatrix,(AD$4+1),FALSE)*$E3329</f>
        <v>223.33062947236871</v>
      </c>
    </row>
    <row r="3327" spans="1:30" s="51" customFormat="1" hidden="1" outlineLevel="1">
      <c r="A3327" s="56"/>
      <c r="B3327" s="111"/>
      <c r="C3327" s="55"/>
      <c r="D3327" s="55"/>
      <c r="F3327" s="52" t="str">
        <f>F3329</f>
        <v>RB_GUP-Land_D</v>
      </c>
      <c r="G3327" s="55" t="str">
        <f>$G$13</f>
        <v>ENERGY</v>
      </c>
      <c r="H3327" s="53">
        <f t="shared" si="1640"/>
        <v>0</v>
      </c>
      <c r="I3327" s="54">
        <f>VLOOKUP(CONCATENATE($F3327," ",$G3327),AllocFactorMatrix,(I$4+1),FALSE)*$E3329</f>
        <v>0</v>
      </c>
      <c r="J3327" s="54">
        <f>VLOOKUP(CONCATENATE($F3327," ",$G3327),AllocFactorMatrix,(J$4+1),FALSE)*$E3329</f>
        <v>0</v>
      </c>
      <c r="K3327" s="54">
        <f>VLOOKUP(CONCATENATE($F3327," ",$G3327),AllocFactorMatrix,(K$4+1),FALSE)*$E3329</f>
        <v>0</v>
      </c>
      <c r="L3327" s="54">
        <f>VLOOKUP(CONCATENATE($F3327," ",$G3327),AllocFactorMatrix,(L$4+1),FALSE)*$E3329</f>
        <v>0</v>
      </c>
      <c r="M3327" s="54">
        <f>VLOOKUP(CONCATENATE($F3327," ",$G3327),AllocFactorMatrix,(M$4+1),FALSE)*$E3329</f>
        <v>0</v>
      </c>
      <c r="N3327" s="54">
        <f t="shared" si="1641"/>
        <v>0</v>
      </c>
      <c r="O3327" s="54">
        <f>VLOOKUP(CONCATENATE($F3327," ",$G3327),AllocFactorMatrix,(O$4+1),FALSE)*$E3329</f>
        <v>0</v>
      </c>
      <c r="P3327" s="54">
        <f>VLOOKUP(CONCATENATE($F3327," ",$G3327),AllocFactorMatrix,(P$4+1),FALSE)*$E3329</f>
        <v>0</v>
      </c>
      <c r="Q3327" s="54">
        <f>VLOOKUP(CONCATENATE($F3327," ",$G3327),AllocFactorMatrix,(Q$4+1),FALSE)*$E3329</f>
        <v>0</v>
      </c>
      <c r="R3327" s="54">
        <f>VLOOKUP(CONCATENATE($F3327," ",$G3327),AllocFactorMatrix,(R$4+1),FALSE)*$E3329</f>
        <v>0</v>
      </c>
      <c r="S3327" s="54">
        <f t="shared" si="1642"/>
        <v>0</v>
      </c>
      <c r="T3327" s="54">
        <f>VLOOKUP(CONCATENATE($F3327," ",$G3327),AllocFactorMatrix,(T$4+1),FALSE)*$E3329</f>
        <v>0</v>
      </c>
      <c r="U3327" s="54">
        <f>VLOOKUP(CONCATENATE($F3327," ",$G3327),AllocFactorMatrix,(U$4+1),FALSE)*$E3329</f>
        <v>0</v>
      </c>
      <c r="V3327" s="54">
        <f>VLOOKUP(CONCATENATE($F3327," ",$G3327),AllocFactorMatrix,(V$4+1),FALSE)*$E3329</f>
        <v>0</v>
      </c>
      <c r="W3327" s="54">
        <f>VLOOKUP(CONCATENATE($F3327," ",$G3327),AllocFactorMatrix,(W$4+1),FALSE)*$E3329</f>
        <v>0</v>
      </c>
      <c r="X3327" s="54">
        <f t="shared" si="1646"/>
        <v>0</v>
      </c>
      <c r="Y3327" s="54">
        <f>VLOOKUP(CONCATENATE($F3327," ",$G3327),AllocFactorMatrix,(Y$4+1),FALSE)*$E3329</f>
        <v>0</v>
      </c>
      <c r="Z3327" s="54">
        <f>VLOOKUP(CONCATENATE($F3327," ",$G3327),AllocFactorMatrix,(Z$4+1),FALSE)*$E3329</f>
        <v>0</v>
      </c>
      <c r="AA3327" s="54">
        <f t="shared" si="1643"/>
        <v>0</v>
      </c>
      <c r="AB3327" s="54">
        <f>VLOOKUP(CONCATENATE($F3327," ",$G3327),AllocFactorMatrix,(AB$4+1),FALSE)*$E3329</f>
        <v>0</v>
      </c>
      <c r="AC3327" s="54">
        <f>VLOOKUP(CONCATENATE($F3327," ",$G3327),AllocFactorMatrix,(AC$4+1),FALSE)*$E3329</f>
        <v>0</v>
      </c>
      <c r="AD3327" s="54">
        <f>VLOOKUP(CONCATENATE($F3327," ",$G3327),AllocFactorMatrix,(AD$4+1),FALSE)*$E3329</f>
        <v>0</v>
      </c>
    </row>
    <row r="3328" spans="1:30" s="51" customFormat="1" hidden="1" outlineLevel="1">
      <c r="A3328" s="56"/>
      <c r="B3328" s="111"/>
      <c r="C3328" s="55"/>
      <c r="D3328" s="55"/>
      <c r="F3328" s="52" t="str">
        <f>F3329</f>
        <v>RB_GUP-Land_D</v>
      </c>
      <c r="G3328" s="55" t="str">
        <f>$G$14</f>
        <v>CUSTOMER</v>
      </c>
      <c r="H3328" s="53">
        <f t="shared" si="1640"/>
        <v>71623.216103363287</v>
      </c>
      <c r="I3328" s="54">
        <f>VLOOKUP(CONCATENATE($F3328," ",$G3328),AllocFactorMatrix,(I$4+1),FALSE)*$E3329</f>
        <v>32599.831374134508</v>
      </c>
      <c r="J3328" s="54">
        <f>VLOOKUP(CONCATENATE($F3328," ",$G3328),AllocFactorMatrix,(J$4+1),FALSE)*$E3329</f>
        <v>8775.6822169012721</v>
      </c>
      <c r="K3328" s="54">
        <f>VLOOKUP(CONCATENATE($F3328," ",$G3328),AllocFactorMatrix,(K$4+1),FALSE)*$E3329</f>
        <v>2489.3603825273226</v>
      </c>
      <c r="L3328" s="54">
        <f>VLOOKUP(CONCATENATE($F3328," ",$G3328),AllocFactorMatrix,(L$4+1),FALSE)*$E3329</f>
        <v>823.39466724002409</v>
      </c>
      <c r="M3328" s="54">
        <f>VLOOKUP(CONCATENATE($F3328," ",$G3328),AllocFactorMatrix,(M$4+1),FALSE)*$E3329</f>
        <v>133.74571448764365</v>
      </c>
      <c r="N3328" s="54">
        <f t="shared" si="1641"/>
        <v>3446.5007642549899</v>
      </c>
      <c r="O3328" s="54">
        <f>VLOOKUP(CONCATENATE($F3328," ",$G3328),AllocFactorMatrix,(O$4+1),FALSE)*$E3329</f>
        <v>718.83498405705575</v>
      </c>
      <c r="P3328" s="54">
        <f>VLOOKUP(CONCATENATE($F3328," ",$G3328),AllocFactorMatrix,(P$4+1),FALSE)*$E3329</f>
        <v>213.79061641562302</v>
      </c>
      <c r="Q3328" s="54">
        <f>VLOOKUP(CONCATENATE($F3328," ",$G3328),AllocFactorMatrix,(Q$4+1),FALSE)*$E3329</f>
        <v>465.98981437563123</v>
      </c>
      <c r="R3328" s="54">
        <f>VLOOKUP(CONCATENATE($F3328," ",$G3328),AllocFactorMatrix,(R$4+1),FALSE)*$E3329</f>
        <v>81.899467005172312</v>
      </c>
      <c r="S3328" s="54">
        <f t="shared" si="1642"/>
        <v>1480.5148818534824</v>
      </c>
      <c r="T3328" s="54">
        <f>VLOOKUP(CONCATENATE($F3328," ",$G3328),AllocFactorMatrix,(T$4+1),FALSE)*$E3329</f>
        <v>4.9457811223307351</v>
      </c>
      <c r="U3328" s="54">
        <f>VLOOKUP(CONCATENATE($F3328," ",$G3328),AllocFactorMatrix,(U$4+1),FALSE)*$E3329</f>
        <v>126.82495901087472</v>
      </c>
      <c r="V3328" s="54">
        <f>VLOOKUP(CONCATENATE($F3328," ",$G3328),AllocFactorMatrix,(V$4+1),FALSE)*$E3329</f>
        <v>685.27866486072753</v>
      </c>
      <c r="W3328" s="54">
        <f>VLOOKUP(CONCATENATE($F3328," ",$G3328),AllocFactorMatrix,(W$4+1),FALSE)*$E3329</f>
        <v>122.84945228145888</v>
      </c>
      <c r="X3328" s="54">
        <f t="shared" si="1646"/>
        <v>939.89885727539183</v>
      </c>
      <c r="Y3328" s="54">
        <f>VLOOKUP(CONCATENATE($F3328," ",$G3328),AllocFactorMatrix,(Y$4+1),FALSE)*$E3329</f>
        <v>199.06605364475948</v>
      </c>
      <c r="Z3328" s="54">
        <f>VLOOKUP(CONCATENATE($F3328," ",$G3328),AllocFactorMatrix,(Z$4+1),FALSE)*$E3329</f>
        <v>3.6235270962477792</v>
      </c>
      <c r="AA3328" s="54">
        <f t="shared" si="1643"/>
        <v>202.68958074100726</v>
      </c>
      <c r="AB3328" s="54">
        <f>VLOOKUP(CONCATENATE($F3328," ",$G3328),AllocFactorMatrix,(AB$4+1),FALSE)*$E3329</f>
        <v>3.6734764415010281</v>
      </c>
      <c r="AC3328" s="54">
        <f>VLOOKUP(CONCATENATE($F3328," ",$G3328),AllocFactorMatrix,(AC$4+1),FALSE)*$E3329</f>
        <v>21576.298602886167</v>
      </c>
      <c r="AD3328" s="54">
        <f>VLOOKUP(CONCATENATE($F3328," ",$G3328),AllocFactorMatrix,(AD$4+1),FALSE)*$E3329</f>
        <v>2598.1263488749573</v>
      </c>
    </row>
    <row r="3329" spans="1:30" s="51" customFormat="1" collapsed="1">
      <c r="A3329" s="56"/>
      <c r="B3329" s="111"/>
      <c r="C3329" s="55"/>
      <c r="D3329" s="108" t="str">
        <f>D2221</f>
        <v>Adj 42 - Annualization Depreciation/Amortization Expense Distribution</v>
      </c>
      <c r="E3329" s="97">
        <v>513467</v>
      </c>
      <c r="F3329" s="61" t="s">
        <v>579</v>
      </c>
      <c r="G3329" s="55" t="str">
        <f>$G$15</f>
        <v>TOTAL</v>
      </c>
      <c r="H3329" s="53">
        <f t="shared" si="1640"/>
        <v>513466.99999999994</v>
      </c>
      <c r="I3329" s="54">
        <f>VLOOKUP(CONCATENATE($F3329," ",$G3329),AllocFactorMatrix,(I$4+1),FALSE)*$E3329</f>
        <v>339999.50596918119</v>
      </c>
      <c r="J3329" s="54">
        <f>VLOOKUP(CONCATENATE($F3329," ",$G3329),AllocFactorMatrix,(J$4+1),FALSE)*$E3329</f>
        <v>23387.984098460234</v>
      </c>
      <c r="K3329" s="54">
        <f>VLOOKUP(CONCATENATE($F3329," ",$G3329),AllocFactorMatrix,(K$4+1),FALSE)*$E3329</f>
        <v>52175.782590283408</v>
      </c>
      <c r="L3329" s="54">
        <f>VLOOKUP(CONCATENATE($F3329," ",$G3329),AllocFactorMatrix,(L$4+1),FALSE)*$E3329</f>
        <v>1846.5692362505874</v>
      </c>
      <c r="M3329" s="54">
        <f>VLOOKUP(CONCATENATE($F3329," ",$G3329),AllocFactorMatrix,(M$4+1),FALSE)*$E3329</f>
        <v>133.74571448764365</v>
      </c>
      <c r="N3329" s="54">
        <f t="shared" si="1641"/>
        <v>54156.097541021642</v>
      </c>
      <c r="O3329" s="54">
        <f>VLOOKUP(CONCATENATE($F3329," ",$G3329),AllocFactorMatrix,(O$4+1),FALSE)*$E3329</f>
        <v>36107.756156844196</v>
      </c>
      <c r="P3329" s="54">
        <f>VLOOKUP(CONCATENATE($F3329," ",$G3329),AllocFactorMatrix,(P$4+1),FALSE)*$E3329</f>
        <v>4837.3305134802513</v>
      </c>
      <c r="Q3329" s="54">
        <f>VLOOKUP(CONCATENATE($F3329," ",$G3329),AllocFactorMatrix,(Q$4+1),FALSE)*$E3329</f>
        <v>465.98981437563123</v>
      </c>
      <c r="R3329" s="54">
        <f>VLOOKUP(CONCATENATE($F3329," ",$G3329),AllocFactorMatrix,(R$4+1),FALSE)*$E3329</f>
        <v>81.899467005172312</v>
      </c>
      <c r="S3329" s="54">
        <f t="shared" si="1642"/>
        <v>41492.975951705244</v>
      </c>
      <c r="T3329" s="54">
        <f>VLOOKUP(CONCATENATE($F3329," ",$G3329),AllocFactorMatrix,(T$4+1),FALSE)*$E3329</f>
        <v>1175.562542504664</v>
      </c>
      <c r="U3329" s="54">
        <f>VLOOKUP(CONCATENATE($F3329," ",$G3329),AllocFactorMatrix,(U$4+1),FALSE)*$E3329</f>
        <v>14399.442715121586</v>
      </c>
      <c r="V3329" s="54">
        <f>VLOOKUP(CONCATENATE($F3329," ",$G3329),AllocFactorMatrix,(V$4+1),FALSE)*$E3329</f>
        <v>685.27866486072753</v>
      </c>
      <c r="W3329" s="54">
        <f>VLOOKUP(CONCATENATE($F3329," ",$G3329),AllocFactorMatrix,(W$4+1),FALSE)*$E3329</f>
        <v>122.84945228145888</v>
      </c>
      <c r="X3329" s="54">
        <f t="shared" si="1646"/>
        <v>16383.133374768435</v>
      </c>
      <c r="Y3329" s="54">
        <f>VLOOKUP(CONCATENATE($F3329," ",$G3329),AllocFactorMatrix,(Y$4+1),FALSE)*$E3329</f>
        <v>11581.426969717691</v>
      </c>
      <c r="Z3329" s="54">
        <f>VLOOKUP(CONCATENATE($F3329," ",$G3329),AllocFactorMatrix,(Z$4+1),FALSE)*$E3329</f>
        <v>128.51409347077882</v>
      </c>
      <c r="AA3329" s="54">
        <f t="shared" si="1643"/>
        <v>11709.941063188471</v>
      </c>
      <c r="AB3329" s="54">
        <f>VLOOKUP(CONCATENATE($F3329," ",$G3329),AllocFactorMatrix,(AB$4+1),FALSE)*$E3329</f>
        <v>145.29166943798236</v>
      </c>
      <c r="AC3329" s="54">
        <f>VLOOKUP(CONCATENATE($F3329," ",$G3329),AllocFactorMatrix,(AC$4+1),FALSE)*$E3329</f>
        <v>23295.88964860827</v>
      </c>
      <c r="AD3329" s="54">
        <f>VLOOKUP(CONCATENATE($F3329," ",$G3329),AllocFactorMatrix,(AD$4+1),FALSE)*$E3329</f>
        <v>2896.1806836283999</v>
      </c>
    </row>
    <row r="3330" spans="1:30" hidden="1" outlineLevel="1">
      <c r="D3330" s="7"/>
      <c r="E3330" s="51"/>
      <c r="F3330" s="52" t="str">
        <f>F3337</f>
        <v>RB_GUP-Land_G</v>
      </c>
      <c r="G3330" s="55" t="str">
        <f>$G$8</f>
        <v>PRODUCTION</v>
      </c>
      <c r="H3330" s="4">
        <f t="shared" ref="H3330:H3337" ca="1" si="1647">SUBTOTAL(9,I3330:AD3330)</f>
        <v>37053.247639489804</v>
      </c>
      <c r="I3330" s="5">
        <f ca="1">VLOOKUP(CONCATENATE($F3330," ",$G3330),AllocFactorMatrix,(I$4+1),FALSE)*$E3337</f>
        <v>18251.79952839997</v>
      </c>
      <c r="J3330" s="5">
        <f ca="1">VLOOKUP(CONCATENATE($F3330," ",$G3330),AllocFactorMatrix,(J$4+1),FALSE)*$E3337</f>
        <v>902.25166845655747</v>
      </c>
      <c r="K3330" s="5">
        <f ca="1">VLOOKUP(CONCATENATE($F3330," ",$G3330),AllocFactorMatrix,(K$4+1),FALSE)*$E3337</f>
        <v>3304.8961528047353</v>
      </c>
      <c r="L3330" s="5">
        <f ca="1">VLOOKUP(CONCATENATE($F3330," ",$G3330),AllocFactorMatrix,(L$4+1),FALSE)*$E3337</f>
        <v>104.02639719446537</v>
      </c>
      <c r="M3330" s="5">
        <f ca="1">VLOOKUP(CONCATENATE($F3330," ",$G3330),AllocFactorMatrix,(M$4+1),FALSE)*$E3337</f>
        <v>9.7552626618612077</v>
      </c>
      <c r="N3330" s="5">
        <f t="shared" ref="N3330:N3337" ca="1" si="1648">SUBTOTAL(9,K3330:M3330)</f>
        <v>3418.677812661062</v>
      </c>
      <c r="O3330" s="5">
        <f ca="1">VLOOKUP(CONCATENATE($F3330," ",$G3330),AllocFactorMatrix,(O$4+1),FALSE)*$E3337</f>
        <v>2512.2351882987427</v>
      </c>
      <c r="P3330" s="5">
        <f ca="1">VLOOKUP(CONCATENATE($F3330," ",$G3330),AllocFactorMatrix,(P$4+1),FALSE)*$E3337</f>
        <v>468.10260690979544</v>
      </c>
      <c r="Q3330" s="5">
        <f ca="1">VLOOKUP(CONCATENATE($F3330," ",$G3330),AllocFactorMatrix,(Q$4+1),FALSE)*$E3337</f>
        <v>211.52685199177122</v>
      </c>
      <c r="R3330" s="5">
        <f ca="1">VLOOKUP(CONCATENATE($F3330," ",$G3330),AllocFactorMatrix,(R$4+1),FALSE)*$E3337</f>
        <v>9.5121260874563323</v>
      </c>
      <c r="S3330" s="5">
        <f t="shared" ref="S3330:S3337" ca="1" si="1649">SUBTOTAL(9,O3330:R3330)</f>
        <v>3201.3767732877659</v>
      </c>
      <c r="T3330" s="5">
        <f ca="1">VLOOKUP(CONCATENATE($F3330," ",$G3330),AllocFactorMatrix,(T$4+1),FALSE)*$E3337</f>
        <v>87.75880981265847</v>
      </c>
      <c r="U3330" s="5">
        <f ca="1">VLOOKUP(CONCATENATE($F3330," ",$G3330),AllocFactorMatrix,(U$4+1),FALSE)*$E3337</f>
        <v>1436.1579700764057</v>
      </c>
      <c r="V3330" s="5">
        <f ca="1">VLOOKUP(CONCATENATE($F3330," ",$G3330),AllocFactorMatrix,(V$4+1),FALSE)*$E3337</f>
        <v>7590.1352256582959</v>
      </c>
      <c r="W3330" s="5">
        <f ca="1">VLOOKUP(CONCATENATE($F3330," ",$G3330),AllocFactorMatrix,(W$4+1),FALSE)*$E3337</f>
        <v>1370.652620849409</v>
      </c>
      <c r="X3330" s="5">
        <f ca="1">SUBTOTAL(9,T3330:W3330)</f>
        <v>10484.70462639677</v>
      </c>
      <c r="Y3330" s="5">
        <f ca="1">VLOOKUP(CONCATENATE($F3330," ",$G3330),AllocFactorMatrix,(Y$4+1),FALSE)*$E3337</f>
        <v>771.50343991044156</v>
      </c>
      <c r="Z3330" s="5">
        <f ca="1">VLOOKUP(CONCATENATE($F3330," ",$G3330),AllocFactorMatrix,(Z$4+1),FALSE)*$E3337</f>
        <v>12.922387714676917</v>
      </c>
      <c r="AA3330" s="5">
        <f t="shared" ref="AA3330:AA3337" ca="1" si="1650">SUBTOTAL(9,Y3330:Z3330)</f>
        <v>784.42582762511847</v>
      </c>
      <c r="AB3330" s="5">
        <f ca="1">VLOOKUP(CONCATENATE($F3330," ",$G3330),AllocFactorMatrix,(AB$4+1),FALSE)*$E3337</f>
        <v>10.01140266256278</v>
      </c>
      <c r="AC3330" s="5">
        <f ca="1">VLOOKUP(CONCATENATE($F3330," ",$G3330),AllocFactorMatrix,(AC$4+1),FALSE)*$E3337</f>
        <v>0</v>
      </c>
      <c r="AD3330" s="5">
        <f ca="1">VLOOKUP(CONCATENATE($F3330," ",$G3330),AllocFactorMatrix,(AD$4+1),FALSE)*$E3337</f>
        <v>0</v>
      </c>
    </row>
    <row r="3331" spans="1:30" hidden="1" outlineLevel="1">
      <c r="D3331" s="7"/>
      <c r="E3331" s="51"/>
      <c r="F3331" s="52" t="str">
        <f>F3337</f>
        <v>RB_GUP-Land_G</v>
      </c>
      <c r="G3331" s="55" t="str">
        <f>$G$9</f>
        <v>BULKTRAN</v>
      </c>
      <c r="H3331" s="4">
        <f t="shared" ca="1" si="1647"/>
        <v>135.38582882053282</v>
      </c>
      <c r="I3331" s="5">
        <f ca="1">VLOOKUP(CONCATENATE($F3331," ",$G3331),AllocFactorMatrix,(I$4+1),FALSE)*$E3337</f>
        <v>66.688756425904046</v>
      </c>
      <c r="J3331" s="5">
        <f ca="1">VLOOKUP(CONCATENATE($F3331," ",$G3331),AllocFactorMatrix,(J$4+1),FALSE)*$E3337</f>
        <v>3.2966635239960724</v>
      </c>
      <c r="K3331" s="5">
        <f ca="1">VLOOKUP(CONCATENATE($F3331," ",$G3331),AllocFactorMatrix,(K$4+1),FALSE)*$E3337</f>
        <v>12.075489554022269</v>
      </c>
      <c r="L3331" s="5">
        <f ca="1">VLOOKUP(CONCATENATE($F3331," ",$G3331),AllocFactorMatrix,(L$4+1),FALSE)*$E3337</f>
        <v>0.38009353836981419</v>
      </c>
      <c r="M3331" s="5">
        <f ca="1">VLOOKUP(CONCATENATE($F3331," ",$G3331),AllocFactorMatrix,(M$4+1),FALSE)*$E3337</f>
        <v>3.5643955792703685E-2</v>
      </c>
      <c r="N3331" s="5">
        <f t="shared" ca="1" si="1648"/>
        <v>12.491227048184788</v>
      </c>
      <c r="O3331" s="5">
        <f ca="1">VLOOKUP(CONCATENATE($F3331," ",$G3331),AllocFactorMatrix,(O$4+1),FALSE)*$E3337</f>
        <v>9.1792505334254635</v>
      </c>
      <c r="P3331" s="5">
        <f ca="1">VLOOKUP(CONCATENATE($F3331," ",$G3331),AllocFactorMatrix,(P$4+1),FALSE)*$E3337</f>
        <v>1.7103618021863456</v>
      </c>
      <c r="Q3331" s="5">
        <f ca="1">VLOOKUP(CONCATENATE($F3331," ",$G3331),AllocFactorMatrix,(Q$4+1),FALSE)*$E3337</f>
        <v>0.77288065147043161</v>
      </c>
      <c r="R3331" s="5">
        <f ca="1">VLOOKUP(CONCATENATE($F3331," ",$G3331),AllocFactorMatrix,(R$4+1),FALSE)*$E3337</f>
        <v>3.4755578963696465E-2</v>
      </c>
      <c r="S3331" s="5">
        <f t="shared" ca="1" si="1649"/>
        <v>11.697248566045937</v>
      </c>
      <c r="T3331" s="5">
        <f ca="1">VLOOKUP(CONCATENATE($F3331," ",$G3331),AllocFactorMatrix,(T$4+1),FALSE)*$E3337</f>
        <v>0.3206547323028085</v>
      </c>
      <c r="U3331" s="5">
        <f ca="1">VLOOKUP(CONCATENATE($F3331," ",$G3331),AllocFactorMatrix,(U$4+1),FALSE)*$E3337</f>
        <v>5.2474600603912238</v>
      </c>
      <c r="V3331" s="5">
        <f ca="1">VLOOKUP(CONCATENATE($F3331," ",$G3331),AllocFactorMatrix,(V$4+1),FALSE)*$E3337</f>
        <v>27.732973864630981</v>
      </c>
      <c r="W3331" s="5">
        <f ca="1">VLOOKUP(CONCATENATE($F3331," ",$G3331),AllocFactorMatrix,(W$4+1),FALSE)*$E3337</f>
        <v>5.0081154263240135</v>
      </c>
      <c r="X3331" s="5">
        <f t="shared" ref="X3331:X3337" ca="1" si="1651">SUBTOTAL(9,T3331:W3331)</f>
        <v>38.309204083649021</v>
      </c>
      <c r="Y3331" s="5">
        <f ca="1">VLOOKUP(CONCATENATE($F3331," ",$G3331),AllocFactorMatrix,(Y$4+1),FALSE)*$E3337</f>
        <v>2.8189332731754435</v>
      </c>
      <c r="Z3331" s="5">
        <f ca="1">VLOOKUP(CONCATENATE($F3331," ",$G3331),AllocFactorMatrix,(Z$4+1),FALSE)*$E3337</f>
        <v>4.7216054800747136E-2</v>
      </c>
      <c r="AA3331" s="5">
        <f t="shared" ca="1" si="1650"/>
        <v>2.8661493279761907</v>
      </c>
      <c r="AB3331" s="5">
        <f ca="1">VLOOKUP(CONCATENATE($F3331," ",$G3331),AllocFactorMatrix,(AB$4+1),FALSE)*$E3337</f>
        <v>3.6579844776753648E-2</v>
      </c>
      <c r="AC3331" s="5">
        <f ca="1">VLOOKUP(CONCATENATE($F3331," ",$G3331),AllocFactorMatrix,(AC$4+1),FALSE)*$E3337</f>
        <v>0</v>
      </c>
      <c r="AD3331" s="5">
        <f ca="1">VLOOKUP(CONCATENATE($F3331," ",$G3331),AllocFactorMatrix,(AD$4+1),FALSE)*$E3337</f>
        <v>0</v>
      </c>
    </row>
    <row r="3332" spans="1:30" hidden="1" outlineLevel="1">
      <c r="D3332" s="7"/>
      <c r="E3332" s="51"/>
      <c r="F3332" s="52" t="str">
        <f>F3337</f>
        <v>RB_GUP-Land_G</v>
      </c>
      <c r="G3332" s="55" t="str">
        <f>$G$10</f>
        <v>SUBTRAN</v>
      </c>
      <c r="H3332" s="4">
        <f t="shared" ca="1" si="1647"/>
        <v>29.779266727268606</v>
      </c>
      <c r="I3332" s="5">
        <f ca="1">VLOOKUP(CONCATENATE($F3332," ",$G3332),AllocFactorMatrix,(I$4+1),FALSE)*$E3337</f>
        <v>14.498555127887316</v>
      </c>
      <c r="J3332" s="5">
        <f ca="1">VLOOKUP(CONCATENATE($F3332," ",$G3332),AllocFactorMatrix,(J$4+1),FALSE)*$E3337</f>
        <v>0.69971923683372172</v>
      </c>
      <c r="K3332" s="5">
        <f ca="1">VLOOKUP(CONCATENATE($F3332," ",$G3332),AllocFactorMatrix,(K$4+1),FALSE)*$E3337</f>
        <v>2.5455443705608545</v>
      </c>
      <c r="L3332" s="5">
        <f ca="1">VLOOKUP(CONCATENATE($F3332," ",$G3332),AllocFactorMatrix,(L$4+1),FALSE)*$E3337</f>
        <v>7.8629470559902798E-2</v>
      </c>
      <c r="M3332" s="5">
        <f ca="1">VLOOKUP(CONCATENATE($F3332," ",$G3332),AllocFactorMatrix,(M$4+1),FALSE)*$E3337</f>
        <v>9.7928847128890759E-3</v>
      </c>
      <c r="N3332" s="5">
        <f t="shared" ca="1" si="1648"/>
        <v>2.6339667258336465</v>
      </c>
      <c r="O3332" s="5">
        <f ca="1">VLOOKUP(CONCATENATE($F3332," ",$G3332),AllocFactorMatrix,(O$4+1),FALSE)*$E3337</f>
        <v>1.9231985583464588</v>
      </c>
      <c r="P3332" s="5">
        <f ca="1">VLOOKUP(CONCATENATE($F3332," ",$G3332),AllocFactorMatrix,(P$4+1),FALSE)*$E3337</f>
        <v>0.35752036886262911</v>
      </c>
      <c r="Q3332" s="5">
        <f ca="1">VLOOKUP(CONCATENATE($F3332," ",$G3332),AllocFactorMatrix,(Q$4+1),FALSE)*$E3337</f>
        <v>0.21272887946637117</v>
      </c>
      <c r="R3332" s="5">
        <f ca="1">VLOOKUP(CONCATENATE($F3332," ",$G3332),AllocFactorMatrix,(R$4+1),FALSE)*$E3337</f>
        <v>0</v>
      </c>
      <c r="S3332" s="5">
        <f t="shared" ca="1" si="1649"/>
        <v>2.4934478066754591</v>
      </c>
      <c r="T3332" s="5">
        <f ca="1">VLOOKUP(CONCATENATE($F3332," ",$G3332),AllocFactorMatrix,(T$4+1),FALSE)*$E3337</f>
        <v>6.7154791423548077E-2</v>
      </c>
      <c r="U3332" s="5">
        <f ca="1">VLOOKUP(CONCATENATE($F3332," ",$G3332),AllocFactorMatrix,(U$4+1),FALSE)*$E3337</f>
        <v>1.09936227727308</v>
      </c>
      <c r="V3332" s="5">
        <f ca="1">VLOOKUP(CONCATENATE($F3332," ",$G3332),AllocFactorMatrix,(V$4+1),FALSE)*$E3337</f>
        <v>7.658908605158758</v>
      </c>
      <c r="W3332" s="5">
        <f ca="1">VLOOKUP(CONCATENATE($F3332," ",$G3332),AllocFactorMatrix,(W$4+1),FALSE)*$E3337</f>
        <v>0</v>
      </c>
      <c r="X3332" s="5">
        <f t="shared" ca="1" si="1651"/>
        <v>8.8254256738553867</v>
      </c>
      <c r="Y3332" s="5">
        <f ca="1">VLOOKUP(CONCATENATE($F3332," ",$G3332),AllocFactorMatrix,(Y$4+1),FALSE)*$E3337</f>
        <v>0.578826421051994</v>
      </c>
      <c r="Z3332" s="5">
        <f ca="1">VLOOKUP(CONCATENATE($F3332," ",$G3332),AllocFactorMatrix,(Z$4+1),FALSE)*$E3337</f>
        <v>9.6490521645185793E-3</v>
      </c>
      <c r="AA3332" s="5">
        <f t="shared" ca="1" si="1650"/>
        <v>0.58847547321651261</v>
      </c>
      <c r="AB3332" s="5">
        <f ca="1">VLOOKUP(CONCATENATE($F3332," ",$G3332),AllocFactorMatrix,(AB$4+1),FALSE)*$E3337</f>
        <v>7.7294384919026782E-3</v>
      </c>
      <c r="AC3332" s="5">
        <f ca="1">VLOOKUP(CONCATENATE($F3332," ",$G3332),AllocFactorMatrix,(AC$4+1),FALSE)*$E3337</f>
        <v>2.6281743261546954E-2</v>
      </c>
      <c r="AD3332" s="5">
        <f ca="1">VLOOKUP(CONCATENATE($F3332," ",$G3332),AllocFactorMatrix,(AD$4+1),FALSE)*$E3337</f>
        <v>5.6655012131138459E-3</v>
      </c>
    </row>
    <row r="3333" spans="1:30" hidden="1" outlineLevel="1">
      <c r="D3333" s="7"/>
      <c r="E3333" s="51"/>
      <c r="F3333" s="52" t="str">
        <f>F3337</f>
        <v>RB_GUP-Land_G</v>
      </c>
      <c r="G3333" s="55" t="str">
        <f>$G$11</f>
        <v>DISTPRI</v>
      </c>
      <c r="H3333" s="4">
        <f t="shared" ca="1" si="1647"/>
        <v>19079.530876085999</v>
      </c>
      <c r="I3333" s="5">
        <f ca="1">VLOOKUP(CONCATENATE($F3333," ",$G3333),AllocFactorMatrix,(I$4+1),FALSE)*$E3337</f>
        <v>12751.664236542145</v>
      </c>
      <c r="J3333" s="5">
        <f ca="1">VLOOKUP(CONCATENATE($F3333," ",$G3333),AllocFactorMatrix,(J$4+1),FALSE)*$E3337</f>
        <v>601.08016342007886</v>
      </c>
      <c r="K3333" s="5">
        <f ca="1">VLOOKUP(CONCATENATE($F3333," ",$G3333),AllocFactorMatrix,(K$4+1),FALSE)*$E3337</f>
        <v>2182.5589636883988</v>
      </c>
      <c r="L3333" s="5">
        <f ca="1">VLOOKUP(CONCATENATE($F3333," ",$G3333),AllocFactorMatrix,(L$4+1),FALSE)*$E3337</f>
        <v>67.45242877850832</v>
      </c>
      <c r="M3333" s="5">
        <f ca="1">VLOOKUP(CONCATENATE($F3333," ",$G3333),AllocFactorMatrix,(M$4+1),FALSE)*$E3337</f>
        <v>0</v>
      </c>
      <c r="N3333" s="5">
        <f t="shared" ca="1" si="1648"/>
        <v>2250.0113924669072</v>
      </c>
      <c r="O3333" s="5">
        <f ca="1">VLOOKUP(CONCATENATE($F3333," ",$G3333),AllocFactorMatrix,(O$4+1),FALSE)*$E3337</f>
        <v>1636.5377440776415</v>
      </c>
      <c r="P3333" s="5">
        <f ca="1">VLOOKUP(CONCATENATE($F3333," ",$G3333),AllocFactorMatrix,(P$4+1),FALSE)*$E3337</f>
        <v>304.80526496366008</v>
      </c>
      <c r="Q3333" s="5">
        <f ca="1">VLOOKUP(CONCATENATE($F3333," ",$G3333),AllocFactorMatrix,(Q$4+1),FALSE)*$E3337</f>
        <v>0</v>
      </c>
      <c r="R3333" s="5">
        <f ca="1">VLOOKUP(CONCATENATE($F3333," ",$G3333),AllocFactorMatrix,(R$4+1),FALSE)*$E3337</f>
        <v>0</v>
      </c>
      <c r="S3333" s="5">
        <f t="shared" ca="1" si="1649"/>
        <v>1941.3430090413017</v>
      </c>
      <c r="T3333" s="5">
        <f ca="1">VLOOKUP(CONCATENATE($F3333," ",$G3333),AllocFactorMatrix,(T$4+1),FALSE)*$E3337</f>
        <v>58.34156205481996</v>
      </c>
      <c r="U3333" s="5">
        <f ca="1">VLOOKUP(CONCATENATE($F3333," ",$G3333),AllocFactorMatrix,(U$4+1),FALSE)*$E3337</f>
        <v>940.91737796797395</v>
      </c>
      <c r="V3333" s="5">
        <f ca="1">VLOOKUP(CONCATENATE($F3333," ",$G3333),AllocFactorMatrix,(V$4+1),FALSE)*$E3337</f>
        <v>0</v>
      </c>
      <c r="W3333" s="5">
        <f ca="1">VLOOKUP(CONCATENATE($F3333," ",$G3333),AllocFactorMatrix,(W$4+1),FALSE)*$E3337</f>
        <v>0</v>
      </c>
      <c r="X3333" s="5">
        <f t="shared" ca="1" si="1651"/>
        <v>999.25894002279392</v>
      </c>
      <c r="Y3333" s="5">
        <f ca="1">VLOOKUP(CONCATENATE($F3333," ",$G3333),AllocFactorMatrix,(Y$4+1),FALSE)*$E3337</f>
        <v>493.49133793796329</v>
      </c>
      <c r="Z3333" s="5">
        <f ca="1">VLOOKUP(CONCATENATE($F3333," ",$G3333),AllocFactorMatrix,(Z$4+1),FALSE)*$E3337</f>
        <v>8.2333672949201802</v>
      </c>
      <c r="AA3333" s="5">
        <f t="shared" ca="1" si="1650"/>
        <v>501.72470523288348</v>
      </c>
      <c r="AB3333" s="5">
        <f ca="1">VLOOKUP(CONCATENATE($F3333," ",$G3333),AllocFactorMatrix,(AB$4+1),FALSE)*$E3337</f>
        <v>6.6704070738869943</v>
      </c>
      <c r="AC3333" s="5">
        <f ca="1">VLOOKUP(CONCATENATE($F3333," ",$G3333),AllocFactorMatrix,(AC$4+1),FALSE)*$E3337</f>
        <v>22.851887918325907</v>
      </c>
      <c r="AD3333" s="5">
        <f ca="1">VLOOKUP(CONCATENATE($F3333," ",$G3333),AllocFactorMatrix,(AD$4+1),FALSE)*$E3337</f>
        <v>4.9261343676787961</v>
      </c>
    </row>
    <row r="3334" spans="1:30" hidden="1" outlineLevel="1">
      <c r="D3334" s="7"/>
      <c r="E3334" s="51"/>
      <c r="F3334" s="52" t="str">
        <f>F3337</f>
        <v>RB_GUP-Land_G</v>
      </c>
      <c r="G3334" s="55" t="str">
        <f>$G$12</f>
        <v>DISTSEC</v>
      </c>
      <c r="H3334" s="4">
        <f t="shared" ca="1" si="1647"/>
        <v>7874.3570631978782</v>
      </c>
      <c r="I3334" s="5">
        <f ca="1">VLOOKUP(CONCATENATE($F3334," ",$G3334),AllocFactorMatrix,(I$4+1),FALSE)*$E3337</f>
        <v>5887.6682065996674</v>
      </c>
      <c r="J3334" s="5">
        <f ca="1">VLOOKUP(CONCATENATE($F3334," ",$G3334),AllocFactorMatrix,(J$4+1),FALSE)*$E3337</f>
        <v>283.84636069519411</v>
      </c>
      <c r="K3334" s="5">
        <f ca="1">VLOOKUP(CONCATENATE($F3334," ",$G3334),AllocFactorMatrix,(K$4+1),FALSE)*$E3337</f>
        <v>856.4827596197207</v>
      </c>
      <c r="L3334" s="5">
        <f ca="1">VLOOKUP(CONCATENATE($F3334," ",$G3334),AllocFactorMatrix,(L$4+1),FALSE)*$E3337</f>
        <v>0</v>
      </c>
      <c r="M3334" s="5">
        <f ca="1">VLOOKUP(CONCATENATE($F3334," ",$G3334),AllocFactorMatrix,(M$4+1),FALSE)*$E3337</f>
        <v>0</v>
      </c>
      <c r="N3334" s="5">
        <f t="shared" ca="1" si="1648"/>
        <v>856.4827596197207</v>
      </c>
      <c r="O3334" s="5">
        <f ca="1">VLOOKUP(CONCATENATE($F3334," ",$G3334),AllocFactorMatrix,(O$4+1),FALSE)*$E3337</f>
        <v>545.75414806446099</v>
      </c>
      <c r="P3334" s="5">
        <f ca="1">VLOOKUP(CONCATENATE($F3334," ",$G3334),AllocFactorMatrix,(P$4+1),FALSE)*$E3337</f>
        <v>0</v>
      </c>
      <c r="Q3334" s="5">
        <f ca="1">VLOOKUP(CONCATENATE($F3334," ",$G3334),AllocFactorMatrix,(Q$4+1),FALSE)*$E3337</f>
        <v>0</v>
      </c>
      <c r="R3334" s="5">
        <f ca="1">VLOOKUP(CONCATENATE($F3334," ",$G3334),AllocFactorMatrix,(R$4+1),FALSE)*$E3337</f>
        <v>0</v>
      </c>
      <c r="S3334" s="5">
        <f t="shared" ca="1" si="1649"/>
        <v>545.75414806446099</v>
      </c>
      <c r="T3334" s="5">
        <f ca="1">VLOOKUP(CONCATENATE($F3334," ",$G3334),AllocFactorMatrix,(T$4+1),FALSE)*$E3337</f>
        <v>14.756047244367576</v>
      </c>
      <c r="U3334" s="5">
        <f ca="1">VLOOKUP(CONCATENATE($F3334," ",$G3334),AllocFactorMatrix,(U$4+1),FALSE)*$E3337</f>
        <v>0</v>
      </c>
      <c r="V3334" s="5">
        <f ca="1">VLOOKUP(CONCATENATE($F3334," ",$G3334),AllocFactorMatrix,(V$4+1),FALSE)*$E3337</f>
        <v>0</v>
      </c>
      <c r="W3334" s="5">
        <f ca="1">VLOOKUP(CONCATENATE($F3334," ",$G3334),AllocFactorMatrix,(W$4+1),FALSE)*$E3337</f>
        <v>0</v>
      </c>
      <c r="X3334" s="5">
        <f t="shared" ca="1" si="1651"/>
        <v>14.756047244367576</v>
      </c>
      <c r="Y3334" s="5">
        <f ca="1">VLOOKUP(CONCATENATE($F3334," ",$G3334),AllocFactorMatrix,(Y$4+1),FALSE)*$E3337</f>
        <v>201.29819367879008</v>
      </c>
      <c r="Z3334" s="5">
        <f ca="1">VLOOKUP(CONCATENATE($F3334," ",$G3334),AllocFactorMatrix,(Z$4+1),FALSE)*$E3337</f>
        <v>0</v>
      </c>
      <c r="AA3334" s="5">
        <f t="shared" ca="1" si="1650"/>
        <v>201.29819367879008</v>
      </c>
      <c r="AB3334" s="5">
        <f ca="1">VLOOKUP(CONCATENATE($F3334," ",$G3334),AllocFactorMatrix,(AB$4+1),FALSE)*$E3337</f>
        <v>2.088877831326081</v>
      </c>
      <c r="AC3334" s="5">
        <f ca="1">VLOOKUP(CONCATENATE($F3334," ",$G3334),AllocFactorMatrix,(AC$4+1),FALSE)*$E3337</f>
        <v>70.925436519025567</v>
      </c>
      <c r="AD3334" s="5">
        <f ca="1">VLOOKUP(CONCATENATE($F3334," ",$G3334),AllocFactorMatrix,(AD$4+1),FALSE)*$E3337</f>
        <v>11.53703294532405</v>
      </c>
    </row>
    <row r="3335" spans="1:30" hidden="1" outlineLevel="1">
      <c r="D3335" s="7"/>
      <c r="E3335" s="51"/>
      <c r="F3335" s="52" t="str">
        <f>F3337</f>
        <v>RB_GUP-Land_G</v>
      </c>
      <c r="G3335" s="55" t="str">
        <f>$G$13</f>
        <v>ENERGY</v>
      </c>
      <c r="H3335" s="4">
        <f t="shared" ca="1" si="1647"/>
        <v>9754.4360444271497</v>
      </c>
      <c r="I3335" s="5">
        <f ca="1">VLOOKUP(CONCATENATE($F3335," ",$G3335),AllocFactorMatrix,(I$4+1),FALSE)*$E3337</f>
        <v>3660.1286392737507</v>
      </c>
      <c r="J3335" s="5">
        <f ca="1">VLOOKUP(CONCATENATE($F3335," ",$G3335),AllocFactorMatrix,(J$4+1),FALSE)*$E3337</f>
        <v>237.19998682489228</v>
      </c>
      <c r="K3335" s="5">
        <f ca="1">VLOOKUP(CONCATENATE($F3335," ",$G3335),AllocFactorMatrix,(K$4+1),FALSE)*$E3337</f>
        <v>795.83166916106859</v>
      </c>
      <c r="L3335" s="5">
        <f ca="1">VLOOKUP(CONCATENATE($F3335," ",$G3335),AllocFactorMatrix,(L$4+1),FALSE)*$E3337</f>
        <v>25.293337169581402</v>
      </c>
      <c r="M3335" s="5">
        <f ca="1">VLOOKUP(CONCATENATE($F3335," ",$G3335),AllocFactorMatrix,(M$4+1),FALSE)*$E3337</f>
        <v>2.3317500026131057</v>
      </c>
      <c r="N3335" s="5">
        <f t="shared" ca="1" si="1648"/>
        <v>823.45675633326312</v>
      </c>
      <c r="O3335" s="5">
        <f ca="1">VLOOKUP(CONCATENATE($F3335," ",$G3335),AllocFactorMatrix,(O$4+1),FALSE)*$E3337</f>
        <v>725.57083721940114</v>
      </c>
      <c r="P3335" s="5">
        <f ca="1">VLOOKUP(CONCATENATE($F3335," ",$G3335),AllocFactorMatrix,(P$4+1),FALSE)*$E3337</f>
        <v>134.50687202889759</v>
      </c>
      <c r="Q3335" s="5">
        <f ca="1">VLOOKUP(CONCATENATE($F3335," ",$G3335),AllocFactorMatrix,(Q$4+1),FALSE)*$E3337</f>
        <v>61.11647982186993</v>
      </c>
      <c r="R3335" s="5">
        <f ca="1">VLOOKUP(CONCATENATE($F3335," ",$G3335),AllocFactorMatrix,(R$4+1),FALSE)*$E3337</f>
        <v>2.8317794218021555</v>
      </c>
      <c r="S3335" s="5">
        <f t="shared" ca="1" si="1649"/>
        <v>924.02596849197084</v>
      </c>
      <c r="T3335" s="5">
        <f ca="1">VLOOKUP(CONCATENATE($F3335," ",$G3335),AllocFactorMatrix,(T$4+1),FALSE)*$E3337</f>
        <v>27.805249436232291</v>
      </c>
      <c r="U3335" s="5">
        <f ca="1">VLOOKUP(CONCATENATE($F3335," ",$G3335),AllocFactorMatrix,(U$4+1),FALSE)*$E3337</f>
        <v>488.21852562292668</v>
      </c>
      <c r="V3335" s="5">
        <f ca="1">VLOOKUP(CONCATENATE($F3335," ",$G3335),AllocFactorMatrix,(V$4+1),FALSE)*$E3337</f>
        <v>2771.9020904738431</v>
      </c>
      <c r="W3335" s="5">
        <f ca="1">VLOOKUP(CONCATENATE($F3335," ",$G3335),AllocFactorMatrix,(W$4+1),FALSE)*$E3337</f>
        <v>525.89470199641642</v>
      </c>
      <c r="X3335" s="5">
        <f t="shared" ca="1" si="1651"/>
        <v>3813.8205675294184</v>
      </c>
      <c r="Y3335" s="5">
        <f ca="1">VLOOKUP(CONCATENATE($F3335," ",$G3335),AllocFactorMatrix,(Y$4+1),FALSE)*$E3337</f>
        <v>196.57901102519776</v>
      </c>
      <c r="Z3335" s="5">
        <f ca="1">VLOOKUP(CONCATENATE($F3335," ",$G3335),AllocFactorMatrix,(Z$4+1),FALSE)*$E3337</f>
        <v>3.1999929221792813</v>
      </c>
      <c r="AA3335" s="5">
        <f t="shared" ca="1" si="1650"/>
        <v>199.77900394737705</v>
      </c>
      <c r="AB3335" s="5">
        <f ca="1">VLOOKUP(CONCATENATE($F3335," ",$G3335),AllocFactorMatrix,(AB$4+1),FALSE)*$E3337</f>
        <v>3.5693346960273482</v>
      </c>
      <c r="AC3335" s="5">
        <f ca="1">VLOOKUP(CONCATENATE($F3335," ",$G3335),AllocFactorMatrix,(AC$4+1),FALSE)*$E3337</f>
        <v>77.182083172395593</v>
      </c>
      <c r="AD3335" s="5">
        <f ca="1">VLOOKUP(CONCATENATE($F3335," ",$G3335),AllocFactorMatrix,(AD$4+1),FALSE)*$E3337</f>
        <v>15.273704158052178</v>
      </c>
    </row>
    <row r="3336" spans="1:30" hidden="1" outlineLevel="1">
      <c r="D3336" s="7"/>
      <c r="E3336" s="51"/>
      <c r="F3336" s="52" t="str">
        <f>F3337</f>
        <v>RB_GUP-Land_G</v>
      </c>
      <c r="G3336" s="55" t="str">
        <f>$G$14</f>
        <v>CUSTOMER</v>
      </c>
      <c r="H3336" s="4">
        <f t="shared" ca="1" si="1647"/>
        <v>7352.2632812513812</v>
      </c>
      <c r="I3336" s="5">
        <f ca="1">VLOOKUP(CONCATENATE($F3336," ",$G3336),AllocFactorMatrix,(I$4+1),FALSE)*$E3337</f>
        <v>5253.199410323411</v>
      </c>
      <c r="J3336" s="5">
        <f ca="1">VLOOKUP(CONCATENATE($F3336," ",$G3336),AllocFactorMatrix,(J$4+1),FALSE)*$E3337</f>
        <v>898.9953973068416</v>
      </c>
      <c r="K3336" s="5">
        <f ca="1">VLOOKUP(CONCATENATE($F3336," ",$G3336),AllocFactorMatrix,(K$4+1),FALSE)*$E3337</f>
        <v>258.86222158517523</v>
      </c>
      <c r="L3336" s="5">
        <f ca="1">VLOOKUP(CONCATENATE($F3336," ",$G3336),AllocFactorMatrix,(L$4+1),FALSE)*$E3337</f>
        <v>43.272164106296579</v>
      </c>
      <c r="M3336" s="5">
        <f ca="1">VLOOKUP(CONCATENATE($F3336," ",$G3336),AllocFactorMatrix,(M$4+1),FALSE)*$E3337</f>
        <v>6.8367944180060789</v>
      </c>
      <c r="N3336" s="5">
        <f t="shared" ca="1" si="1648"/>
        <v>308.97118010947793</v>
      </c>
      <c r="O3336" s="5">
        <f ca="1">VLOOKUP(CONCATENATE($F3336," ",$G3336),AllocFactorMatrix,(O$4+1),FALSE)*$E3337</f>
        <v>48.30429544901839</v>
      </c>
      <c r="P3336" s="5">
        <f ca="1">VLOOKUP(CONCATENATE($F3336," ",$G3336),AllocFactorMatrix,(P$4+1),FALSE)*$E3337</f>
        <v>12.405881193096862</v>
      </c>
      <c r="Q3336" s="5">
        <f ca="1">VLOOKUP(CONCATENATE($F3336," ",$G3336),AllocFactorMatrix,(Q$4+1),FALSE)*$E3337</f>
        <v>23.728578831591552</v>
      </c>
      <c r="R3336" s="5">
        <f ca="1">VLOOKUP(CONCATENATE($F3336," ",$G3336),AllocFactorMatrix,(R$4+1),FALSE)*$E3337</f>
        <v>4.1414596604685689</v>
      </c>
      <c r="S3336" s="5">
        <f t="shared" ca="1" si="1649"/>
        <v>88.580215134175376</v>
      </c>
      <c r="T3336" s="5">
        <f ca="1">VLOOKUP(CONCATENATE($F3336," ",$G3336),AllocFactorMatrix,(T$4+1),FALSE)*$E3337</f>
        <v>0.33594439110976609</v>
      </c>
      <c r="U3336" s="5">
        <f ca="1">VLOOKUP(CONCATENATE($F3336," ",$G3336),AllocFactorMatrix,(U$4+1),FALSE)*$E3337</f>
        <v>7.38560520573186</v>
      </c>
      <c r="V3336" s="5">
        <f ca="1">VLOOKUP(CONCATENATE($F3336," ",$G3336),AllocFactorMatrix,(V$4+1),FALSE)*$E3337</f>
        <v>34.91372105085992</v>
      </c>
      <c r="W3336" s="5">
        <f ca="1">VLOOKUP(CONCATENATE($F3336," ",$G3336),AllocFactorMatrix,(W$4+1),FALSE)*$E3337</f>
        <v>6.2145031929986994</v>
      </c>
      <c r="X3336" s="5">
        <f t="shared" ca="1" si="1651"/>
        <v>48.849773840700244</v>
      </c>
      <c r="Y3336" s="5">
        <f ca="1">VLOOKUP(CONCATENATE($F3336," ",$G3336),AllocFactorMatrix,(Y$4+1),FALSE)*$E3337</f>
        <v>13.22098447969549</v>
      </c>
      <c r="Z3336" s="5">
        <f ca="1">VLOOKUP(CONCATENATE($F3336," ",$G3336),AllocFactorMatrix,(Z$4+1),FALSE)*$E3337</f>
        <v>0.20945672746075344</v>
      </c>
      <c r="AA3336" s="5">
        <f t="shared" ca="1" si="1650"/>
        <v>13.430441207156244</v>
      </c>
      <c r="AB3336" s="5">
        <f ca="1">VLOOKUP(CONCATENATE($F3336," ",$G3336),AllocFactorMatrix,(AB$4+1),FALSE)*$E3337</f>
        <v>0.37673112852613605</v>
      </c>
      <c r="AC3336" s="5">
        <f ca="1">VLOOKUP(CONCATENATE($F3336," ",$G3336),AllocFactorMatrix,(AC$4+1),FALSE)*$E3337</f>
        <v>579.80131617626603</v>
      </c>
      <c r="AD3336" s="5">
        <f ca="1">VLOOKUP(CONCATENATE($F3336," ",$G3336),AllocFactorMatrix,(AD$4+1),FALSE)*$E3337</f>
        <v>160.05881602482748</v>
      </c>
    </row>
    <row r="3337" spans="1:30" collapsed="1">
      <c r="D3337" s="108" t="str">
        <f>D2229</f>
        <v>Adj 42 - Annualization Depreciation/Amortization Expense General</v>
      </c>
      <c r="E3337" s="97">
        <v>81279</v>
      </c>
      <c r="F3337" s="61" t="s">
        <v>580</v>
      </c>
      <c r="G3337" s="55" t="str">
        <f>$G$15</f>
        <v>TOTAL</v>
      </c>
      <c r="H3337" s="4">
        <f t="shared" ca="1" si="1647"/>
        <v>81278.999999999985</v>
      </c>
      <c r="I3337" s="5">
        <f ca="1">VLOOKUP(CONCATENATE($F3337," ",$G3337),AllocFactorMatrix,(I$4+1),FALSE)*$E3337</f>
        <v>45885.64733269273</v>
      </c>
      <c r="J3337" s="5">
        <f ca="1">VLOOKUP(CONCATENATE($F3337," ",$G3337),AllocFactorMatrix,(J$4+1),FALSE)*$E3337</f>
        <v>2927.3699594643945</v>
      </c>
      <c r="K3337" s="5">
        <f ca="1">VLOOKUP(CONCATENATE($F3337," ",$G3337),AllocFactorMatrix,(K$4+1),FALSE)*$E3337</f>
        <v>7413.2528007836827</v>
      </c>
      <c r="L3337" s="5">
        <f ca="1">VLOOKUP(CONCATENATE($F3337," ",$G3337),AllocFactorMatrix,(L$4+1),FALSE)*$E3337</f>
        <v>240.50305025778141</v>
      </c>
      <c r="M3337" s="5">
        <f ca="1">VLOOKUP(CONCATENATE($F3337," ",$G3337),AllocFactorMatrix,(M$4+1),FALSE)*$E3337</f>
        <v>18.969243922985985</v>
      </c>
      <c r="N3337" s="5">
        <f t="shared" ca="1" si="1648"/>
        <v>7672.7250949644495</v>
      </c>
      <c r="O3337" s="5">
        <f ca="1">VLOOKUP(CONCATENATE($F3337," ",$G3337),AllocFactorMatrix,(O$4+1),FALSE)*$E3337</f>
        <v>5479.5046622010359</v>
      </c>
      <c r="P3337" s="5">
        <f ca="1">VLOOKUP(CONCATENATE($F3337," ",$G3337),AllocFactorMatrix,(P$4+1),FALSE)*$E3337</f>
        <v>921.88850726649889</v>
      </c>
      <c r="Q3337" s="5">
        <f ca="1">VLOOKUP(CONCATENATE($F3337," ",$G3337),AllocFactorMatrix,(Q$4+1),FALSE)*$E3337</f>
        <v>297.35752017616949</v>
      </c>
      <c r="R3337" s="5">
        <f ca="1">VLOOKUP(CONCATENATE($F3337," ",$G3337),AllocFactorMatrix,(R$4+1),FALSE)*$E3337</f>
        <v>16.520120748690754</v>
      </c>
      <c r="S3337" s="5">
        <f t="shared" ca="1" si="1649"/>
        <v>6715.2708103923951</v>
      </c>
      <c r="T3337" s="5">
        <f ca="1">VLOOKUP(CONCATENATE($F3337," ",$G3337),AllocFactorMatrix,(T$4+1),FALSE)*$E3337</f>
        <v>189.38542246291439</v>
      </c>
      <c r="U3337" s="5">
        <f ca="1">VLOOKUP(CONCATENATE($F3337," ",$G3337),AllocFactorMatrix,(U$4+1),FALSE)*$E3337</f>
        <v>2879.0263012107025</v>
      </c>
      <c r="V3337" s="5">
        <f ca="1">VLOOKUP(CONCATENATE($F3337," ",$G3337),AllocFactorMatrix,(V$4+1),FALSE)*$E3337</f>
        <v>10432.342919652789</v>
      </c>
      <c r="W3337" s="5">
        <f ca="1">VLOOKUP(CONCATENATE($F3337," ",$G3337),AllocFactorMatrix,(W$4+1),FALSE)*$E3337</f>
        <v>1907.7699414651481</v>
      </c>
      <c r="X3337" s="5">
        <f t="shared" ca="1" si="1651"/>
        <v>15408.524584791554</v>
      </c>
      <c r="Y3337" s="5">
        <f ca="1">VLOOKUP(CONCATENATE($F3337," ",$G3337),AllocFactorMatrix,(Y$4+1),FALSE)*$E3337</f>
        <v>1679.4907267263156</v>
      </c>
      <c r="Z3337" s="5">
        <f ca="1">VLOOKUP(CONCATENATE($F3337," ",$G3337),AllocFactorMatrix,(Z$4+1),FALSE)*$E3337</f>
        <v>24.622069766202401</v>
      </c>
      <c r="AA3337" s="5">
        <f t="shared" ca="1" si="1650"/>
        <v>1704.1127964925181</v>
      </c>
      <c r="AB3337" s="5">
        <f ca="1">VLOOKUP(CONCATENATE($F3337," ",$G3337),AllocFactorMatrix,(AB$4+1),FALSE)*$E3337</f>
        <v>22.761062675597994</v>
      </c>
      <c r="AC3337" s="5">
        <f ca="1">VLOOKUP(CONCATENATE($F3337," ",$G3337),AllocFactorMatrix,(AC$4+1),FALSE)*$E3337</f>
        <v>750.78700552927455</v>
      </c>
      <c r="AD3337" s="5">
        <f ca="1">VLOOKUP(CONCATENATE($F3337," ",$G3337),AllocFactorMatrix,(AD$4+1),FALSE)*$E3337</f>
        <v>191.80135299709562</v>
      </c>
    </row>
    <row r="3338" spans="1:30" hidden="1" outlineLevel="1">
      <c r="D3338" s="7"/>
      <c r="E3338" s="51"/>
      <c r="F3338" s="52" t="str">
        <f>F3345</f>
        <v>RB_GUP-Land_P</v>
      </c>
      <c r="G3338" s="55" t="str">
        <f>$G$8</f>
        <v>PRODUCTION</v>
      </c>
      <c r="H3338" s="4">
        <f t="shared" ref="H3338:H3345" si="1652">SUBTOTAL(9,I3338:AD3338)</f>
        <v>-3818.0000000000009</v>
      </c>
      <c r="I3338" s="5">
        <f>VLOOKUP(CONCATENATE($F3338," ",$G3338),AllocFactorMatrix,(I$4+1),FALSE)*$E3345</f>
        <v>-1880.6818575644456</v>
      </c>
      <c r="J3338" s="5">
        <f>VLOOKUP(CONCATENATE($F3338," ",$G3338),AllocFactorMatrix,(J$4+1),FALSE)*$E3345</f>
        <v>-92.968824316922095</v>
      </c>
      <c r="K3338" s="5">
        <f>VLOOKUP(CONCATENATE($F3338," ",$G3338),AllocFactorMatrix,(K$4+1),FALSE)*$E3345</f>
        <v>-340.53947535655811</v>
      </c>
      <c r="L3338" s="5">
        <f>VLOOKUP(CONCATENATE($F3338," ",$G3338),AllocFactorMatrix,(L$4+1),FALSE)*$E3345</f>
        <v>-10.718973633641189</v>
      </c>
      <c r="M3338" s="5">
        <f>VLOOKUP(CONCATENATE($F3338," ",$G3338),AllocFactorMatrix,(M$4+1),FALSE)*$E3345</f>
        <v>-1.0051910484437889</v>
      </c>
      <c r="N3338" s="5">
        <f t="shared" ref="N3338:N3345" si="1653">SUBTOTAL(9,K3338:M3338)</f>
        <v>-352.26364003864313</v>
      </c>
      <c r="O3338" s="5">
        <f>VLOOKUP(CONCATENATE($F3338," ",$G3338),AllocFactorMatrix,(O$4+1),FALSE)*$E3345</f>
        <v>-258.86297585159991</v>
      </c>
      <c r="P3338" s="5">
        <f>VLOOKUP(CONCATENATE($F3338," ",$G3338),AllocFactorMatrix,(P$4+1),FALSE)*$E3345</f>
        <v>-48.233714101671879</v>
      </c>
      <c r="Q3338" s="5">
        <f>VLOOKUP(CONCATENATE($F3338," ",$G3338),AllocFactorMatrix,(Q$4+1),FALSE)*$E3345</f>
        <v>-21.795917290765793</v>
      </c>
      <c r="R3338" s="5">
        <f>VLOOKUP(CONCATENATE($F3338," ",$G3338),AllocFactorMatrix,(R$4+1),FALSE)*$E3345</f>
        <v>-0.98013803689377077</v>
      </c>
      <c r="S3338" s="5">
        <f t="shared" ref="S3338:S3345" si="1654">SUBTOTAL(9,O3338:R3338)</f>
        <v>-329.87274528093133</v>
      </c>
      <c r="T3338" s="5">
        <f>VLOOKUP(CONCATENATE($F3338," ",$G3338),AllocFactorMatrix,(T$4+1),FALSE)*$E3345</f>
        <v>-9.0427467822721646</v>
      </c>
      <c r="U3338" s="5">
        <f>VLOOKUP(CONCATENATE($F3338," ",$G3338),AllocFactorMatrix,(U$4+1),FALSE)*$E3345</f>
        <v>-147.98301037202194</v>
      </c>
      <c r="V3338" s="5">
        <f>VLOOKUP(CONCATENATE($F3338," ",$G3338),AllocFactorMatrix,(V$4+1),FALSE)*$E3345</f>
        <v>-782.09436790848588</v>
      </c>
      <c r="W3338" s="5">
        <f>VLOOKUP(CONCATENATE($F3338," ",$G3338),AllocFactorMatrix,(W$4+1),FALSE)*$E3345</f>
        <v>-141.23328020580229</v>
      </c>
      <c r="X3338" s="5">
        <f>SUBTOTAL(9,T3338:W3338)</f>
        <v>-1080.3534052685823</v>
      </c>
      <c r="Y3338" s="5">
        <f>VLOOKUP(CONCATENATE($F3338," ",$G3338),AllocFactorMatrix,(Y$4+1),FALSE)*$E3345</f>
        <v>-79.496409120121726</v>
      </c>
      <c r="Z3338" s="5">
        <f>VLOOKUP(CONCATENATE($F3338," ",$G3338),AllocFactorMatrix,(Z$4+1),FALSE)*$E3345</f>
        <v>-1.331534465606584</v>
      </c>
      <c r="AA3338" s="5">
        <f t="shared" ref="AA3338:AA3345" si="1655">SUBTOTAL(9,Y3338:Z3338)</f>
        <v>-80.827943585728306</v>
      </c>
      <c r="AB3338" s="5">
        <f>VLOOKUP(CONCATENATE($F3338," ",$G3338),AllocFactorMatrix,(AB$4+1),FALSE)*$E3345</f>
        <v>-1.0315839447478727</v>
      </c>
      <c r="AC3338" s="5">
        <f>VLOOKUP(CONCATENATE($F3338," ",$G3338),AllocFactorMatrix,(AC$4+1),FALSE)*$E3345</f>
        <v>0</v>
      </c>
      <c r="AD3338" s="5">
        <f>VLOOKUP(CONCATENATE($F3338," ",$G3338),AllocFactorMatrix,(AD$4+1),FALSE)*$E3345</f>
        <v>0</v>
      </c>
    </row>
    <row r="3339" spans="1:30" hidden="1" outlineLevel="1">
      <c r="D3339" s="7"/>
      <c r="E3339" s="51"/>
      <c r="F3339" s="52" t="str">
        <f>F3345</f>
        <v>RB_GUP-Land_P</v>
      </c>
      <c r="G3339" s="55" t="str">
        <f>$G$9</f>
        <v>BULKTRAN</v>
      </c>
      <c r="H3339" s="4">
        <f t="shared" si="1652"/>
        <v>0</v>
      </c>
      <c r="I3339" s="5">
        <f>VLOOKUP(CONCATENATE($F3339," ",$G3339),AllocFactorMatrix,(I$4+1),FALSE)*$E3345</f>
        <v>0</v>
      </c>
      <c r="J3339" s="5">
        <f>VLOOKUP(CONCATENATE($F3339," ",$G3339),AllocFactorMatrix,(J$4+1),FALSE)*$E3345</f>
        <v>0</v>
      </c>
      <c r="K3339" s="5">
        <f>VLOOKUP(CONCATENATE($F3339," ",$G3339),AllocFactorMatrix,(K$4+1),FALSE)*$E3345</f>
        <v>0</v>
      </c>
      <c r="L3339" s="5">
        <f>VLOOKUP(CONCATENATE($F3339," ",$G3339),AllocFactorMatrix,(L$4+1),FALSE)*$E3345</f>
        <v>0</v>
      </c>
      <c r="M3339" s="5">
        <f>VLOOKUP(CONCATENATE($F3339," ",$G3339),AllocFactorMatrix,(M$4+1),FALSE)*$E3345</f>
        <v>0</v>
      </c>
      <c r="N3339" s="5">
        <f t="shared" si="1653"/>
        <v>0</v>
      </c>
      <c r="O3339" s="5">
        <f>VLOOKUP(CONCATENATE($F3339," ",$G3339),AllocFactorMatrix,(O$4+1),FALSE)*$E3345</f>
        <v>0</v>
      </c>
      <c r="P3339" s="5">
        <f>VLOOKUP(CONCATENATE($F3339," ",$G3339),AllocFactorMatrix,(P$4+1),FALSE)*$E3345</f>
        <v>0</v>
      </c>
      <c r="Q3339" s="5">
        <f>VLOOKUP(CONCATENATE($F3339," ",$G3339),AllocFactorMatrix,(Q$4+1),FALSE)*$E3345</f>
        <v>0</v>
      </c>
      <c r="R3339" s="5">
        <f>VLOOKUP(CONCATENATE($F3339," ",$G3339),AllocFactorMatrix,(R$4+1),FALSE)*$E3345</f>
        <v>0</v>
      </c>
      <c r="S3339" s="5">
        <f t="shared" si="1654"/>
        <v>0</v>
      </c>
      <c r="T3339" s="5">
        <f>VLOOKUP(CONCATENATE($F3339," ",$G3339),AllocFactorMatrix,(T$4+1),FALSE)*$E3345</f>
        <v>0</v>
      </c>
      <c r="U3339" s="5">
        <f>VLOOKUP(CONCATENATE($F3339," ",$G3339),AllocFactorMatrix,(U$4+1),FALSE)*$E3345</f>
        <v>0</v>
      </c>
      <c r="V3339" s="5">
        <f>VLOOKUP(CONCATENATE($F3339," ",$G3339),AllocFactorMatrix,(V$4+1),FALSE)*$E3345</f>
        <v>0</v>
      </c>
      <c r="W3339" s="5">
        <f>VLOOKUP(CONCATENATE($F3339," ",$G3339),AllocFactorMatrix,(W$4+1),FALSE)*$E3345</f>
        <v>0</v>
      </c>
      <c r="X3339" s="5">
        <f t="shared" ref="X3339:X3345" si="1656">SUBTOTAL(9,T3339:W3339)</f>
        <v>0</v>
      </c>
      <c r="Y3339" s="5">
        <f>VLOOKUP(CONCATENATE($F3339," ",$G3339),AllocFactorMatrix,(Y$4+1),FALSE)*$E3345</f>
        <v>0</v>
      </c>
      <c r="Z3339" s="5">
        <f>VLOOKUP(CONCATENATE($F3339," ",$G3339),AllocFactorMatrix,(Z$4+1),FALSE)*$E3345</f>
        <v>0</v>
      </c>
      <c r="AA3339" s="5">
        <f t="shared" si="1655"/>
        <v>0</v>
      </c>
      <c r="AB3339" s="5">
        <f>VLOOKUP(CONCATENATE($F3339," ",$G3339),AllocFactorMatrix,(AB$4+1),FALSE)*$E3345</f>
        <v>0</v>
      </c>
      <c r="AC3339" s="5">
        <f>VLOOKUP(CONCATENATE($F3339," ",$G3339),AllocFactorMatrix,(AC$4+1),FALSE)*$E3345</f>
        <v>0</v>
      </c>
      <c r="AD3339" s="5">
        <f>VLOOKUP(CONCATENATE($F3339," ",$G3339),AllocFactorMatrix,(AD$4+1),FALSE)*$E3345</f>
        <v>0</v>
      </c>
    </row>
    <row r="3340" spans="1:30" hidden="1" outlineLevel="1">
      <c r="D3340" s="7"/>
      <c r="E3340" s="51"/>
      <c r="F3340" s="52" t="str">
        <f>F3345</f>
        <v>RB_GUP-Land_P</v>
      </c>
      <c r="G3340" s="55" t="str">
        <f>$G$10</f>
        <v>SUBTRAN</v>
      </c>
      <c r="H3340" s="4">
        <f t="shared" si="1652"/>
        <v>0</v>
      </c>
      <c r="I3340" s="5">
        <f>VLOOKUP(CONCATENATE($F3340," ",$G3340),AllocFactorMatrix,(I$4+1),FALSE)*$E3345</f>
        <v>0</v>
      </c>
      <c r="J3340" s="5">
        <f>VLOOKUP(CONCATENATE($F3340," ",$G3340),AllocFactorMatrix,(J$4+1),FALSE)*$E3345</f>
        <v>0</v>
      </c>
      <c r="K3340" s="5">
        <f>VLOOKUP(CONCATENATE($F3340," ",$G3340),AllocFactorMatrix,(K$4+1),FALSE)*$E3345</f>
        <v>0</v>
      </c>
      <c r="L3340" s="5">
        <f>VLOOKUP(CONCATENATE($F3340," ",$G3340),AllocFactorMatrix,(L$4+1),FALSE)*$E3345</f>
        <v>0</v>
      </c>
      <c r="M3340" s="5">
        <f>VLOOKUP(CONCATENATE($F3340," ",$G3340),AllocFactorMatrix,(M$4+1),FALSE)*$E3345</f>
        <v>0</v>
      </c>
      <c r="N3340" s="5">
        <f t="shared" si="1653"/>
        <v>0</v>
      </c>
      <c r="O3340" s="5">
        <f>VLOOKUP(CONCATENATE($F3340," ",$G3340),AllocFactorMatrix,(O$4+1),FALSE)*$E3345</f>
        <v>0</v>
      </c>
      <c r="P3340" s="5">
        <f>VLOOKUP(CONCATENATE($F3340," ",$G3340),AllocFactorMatrix,(P$4+1),FALSE)*$E3345</f>
        <v>0</v>
      </c>
      <c r="Q3340" s="5">
        <f>VLOOKUP(CONCATENATE($F3340," ",$G3340),AllocFactorMatrix,(Q$4+1),FALSE)*$E3345</f>
        <v>0</v>
      </c>
      <c r="R3340" s="5">
        <f>VLOOKUP(CONCATENATE($F3340," ",$G3340),AllocFactorMatrix,(R$4+1),FALSE)*$E3345</f>
        <v>0</v>
      </c>
      <c r="S3340" s="5">
        <f t="shared" si="1654"/>
        <v>0</v>
      </c>
      <c r="T3340" s="5">
        <f>VLOOKUP(CONCATENATE($F3340," ",$G3340),AllocFactorMatrix,(T$4+1),FALSE)*$E3345</f>
        <v>0</v>
      </c>
      <c r="U3340" s="5">
        <f>VLOOKUP(CONCATENATE($F3340," ",$G3340),AllocFactorMatrix,(U$4+1),FALSE)*$E3345</f>
        <v>0</v>
      </c>
      <c r="V3340" s="5">
        <f>VLOOKUP(CONCATENATE($F3340," ",$G3340),AllocFactorMatrix,(V$4+1),FALSE)*$E3345</f>
        <v>0</v>
      </c>
      <c r="W3340" s="5">
        <f>VLOOKUP(CONCATENATE($F3340," ",$G3340),AllocFactorMatrix,(W$4+1),FALSE)*$E3345</f>
        <v>0</v>
      </c>
      <c r="X3340" s="5">
        <f t="shared" si="1656"/>
        <v>0</v>
      </c>
      <c r="Y3340" s="5">
        <f>VLOOKUP(CONCATENATE($F3340," ",$G3340),AllocFactorMatrix,(Y$4+1),FALSE)*$E3345</f>
        <v>0</v>
      </c>
      <c r="Z3340" s="5">
        <f>VLOOKUP(CONCATENATE($F3340," ",$G3340),AllocFactorMatrix,(Z$4+1),FALSE)*$E3345</f>
        <v>0</v>
      </c>
      <c r="AA3340" s="5">
        <f t="shared" si="1655"/>
        <v>0</v>
      </c>
      <c r="AB3340" s="5">
        <f>VLOOKUP(CONCATENATE($F3340," ",$G3340),AllocFactorMatrix,(AB$4+1),FALSE)*$E3345</f>
        <v>0</v>
      </c>
      <c r="AC3340" s="5">
        <f>VLOOKUP(CONCATENATE($F3340," ",$G3340),AllocFactorMatrix,(AC$4+1),FALSE)*$E3345</f>
        <v>0</v>
      </c>
      <c r="AD3340" s="5">
        <f>VLOOKUP(CONCATENATE($F3340," ",$G3340),AllocFactorMatrix,(AD$4+1),FALSE)*$E3345</f>
        <v>0</v>
      </c>
    </row>
    <row r="3341" spans="1:30" hidden="1" outlineLevel="1">
      <c r="D3341" s="7"/>
      <c r="E3341" s="51"/>
      <c r="F3341" s="52" t="str">
        <f>F3345</f>
        <v>RB_GUP-Land_P</v>
      </c>
      <c r="G3341" s="55" t="str">
        <f>$G$11</f>
        <v>DISTPRI</v>
      </c>
      <c r="H3341" s="4">
        <f t="shared" si="1652"/>
        <v>0</v>
      </c>
      <c r="I3341" s="5">
        <f>VLOOKUP(CONCATENATE($F3341," ",$G3341),AllocFactorMatrix,(I$4+1),FALSE)*$E3345</f>
        <v>0</v>
      </c>
      <c r="J3341" s="5">
        <f>VLOOKUP(CONCATENATE($F3341," ",$G3341),AllocFactorMatrix,(J$4+1),FALSE)*$E3345</f>
        <v>0</v>
      </c>
      <c r="K3341" s="5">
        <f>VLOOKUP(CONCATENATE($F3341," ",$G3341),AllocFactorMatrix,(K$4+1),FALSE)*$E3345</f>
        <v>0</v>
      </c>
      <c r="L3341" s="5">
        <f>VLOOKUP(CONCATENATE($F3341," ",$G3341),AllocFactorMatrix,(L$4+1),FALSE)*$E3345</f>
        <v>0</v>
      </c>
      <c r="M3341" s="5">
        <f>VLOOKUP(CONCATENATE($F3341," ",$G3341),AllocFactorMatrix,(M$4+1),FALSE)*$E3345</f>
        <v>0</v>
      </c>
      <c r="N3341" s="5">
        <f t="shared" si="1653"/>
        <v>0</v>
      </c>
      <c r="O3341" s="5">
        <f>VLOOKUP(CONCATENATE($F3341," ",$G3341),AllocFactorMatrix,(O$4+1),FALSE)*$E3345</f>
        <v>0</v>
      </c>
      <c r="P3341" s="5">
        <f>VLOOKUP(CONCATENATE($F3341," ",$G3341),AllocFactorMatrix,(P$4+1),FALSE)*$E3345</f>
        <v>0</v>
      </c>
      <c r="Q3341" s="5">
        <f>VLOOKUP(CONCATENATE($F3341," ",$G3341),AllocFactorMatrix,(Q$4+1),FALSE)*$E3345</f>
        <v>0</v>
      </c>
      <c r="R3341" s="5">
        <f>VLOOKUP(CONCATENATE($F3341," ",$G3341),AllocFactorMatrix,(R$4+1),FALSE)*$E3345</f>
        <v>0</v>
      </c>
      <c r="S3341" s="5">
        <f t="shared" si="1654"/>
        <v>0</v>
      </c>
      <c r="T3341" s="5">
        <f>VLOOKUP(CONCATENATE($F3341," ",$G3341),AllocFactorMatrix,(T$4+1),FALSE)*$E3345</f>
        <v>0</v>
      </c>
      <c r="U3341" s="5">
        <f>VLOOKUP(CONCATENATE($F3341," ",$G3341),AllocFactorMatrix,(U$4+1),FALSE)*$E3345</f>
        <v>0</v>
      </c>
      <c r="V3341" s="5">
        <f>VLOOKUP(CONCATENATE($F3341," ",$G3341),AllocFactorMatrix,(V$4+1),FALSE)*$E3345</f>
        <v>0</v>
      </c>
      <c r="W3341" s="5">
        <f>VLOOKUP(CONCATENATE($F3341," ",$G3341),AllocFactorMatrix,(W$4+1),FALSE)*$E3345</f>
        <v>0</v>
      </c>
      <c r="X3341" s="5">
        <f t="shared" si="1656"/>
        <v>0</v>
      </c>
      <c r="Y3341" s="5">
        <f>VLOOKUP(CONCATENATE($F3341," ",$G3341),AllocFactorMatrix,(Y$4+1),FALSE)*$E3345</f>
        <v>0</v>
      </c>
      <c r="Z3341" s="5">
        <f>VLOOKUP(CONCATENATE($F3341," ",$G3341),AllocFactorMatrix,(Z$4+1),FALSE)*$E3345</f>
        <v>0</v>
      </c>
      <c r="AA3341" s="5">
        <f t="shared" si="1655"/>
        <v>0</v>
      </c>
      <c r="AB3341" s="5">
        <f>VLOOKUP(CONCATENATE($F3341," ",$G3341),AllocFactorMatrix,(AB$4+1),FALSE)*$E3345</f>
        <v>0</v>
      </c>
      <c r="AC3341" s="5">
        <f>VLOOKUP(CONCATENATE($F3341," ",$G3341),AllocFactorMatrix,(AC$4+1),FALSE)*$E3345</f>
        <v>0</v>
      </c>
      <c r="AD3341" s="5">
        <f>VLOOKUP(CONCATENATE($F3341," ",$G3341),AllocFactorMatrix,(AD$4+1),FALSE)*$E3345</f>
        <v>0</v>
      </c>
    </row>
    <row r="3342" spans="1:30" hidden="1" outlineLevel="1">
      <c r="D3342" s="7"/>
      <c r="E3342" s="51"/>
      <c r="F3342" s="52" t="str">
        <f>F3345</f>
        <v>RB_GUP-Land_P</v>
      </c>
      <c r="G3342" s="55" t="str">
        <f>$G$12</f>
        <v>DISTSEC</v>
      </c>
      <c r="H3342" s="4">
        <f t="shared" si="1652"/>
        <v>0</v>
      </c>
      <c r="I3342" s="5">
        <f>VLOOKUP(CONCATENATE($F3342," ",$G3342),AllocFactorMatrix,(I$4+1),FALSE)*$E3345</f>
        <v>0</v>
      </c>
      <c r="J3342" s="5">
        <f>VLOOKUP(CONCATENATE($F3342," ",$G3342),AllocFactorMatrix,(J$4+1),FALSE)*$E3345</f>
        <v>0</v>
      </c>
      <c r="K3342" s="5">
        <f>VLOOKUP(CONCATENATE($F3342," ",$G3342),AllocFactorMatrix,(K$4+1),FALSE)*$E3345</f>
        <v>0</v>
      </c>
      <c r="L3342" s="5">
        <f>VLOOKUP(CONCATENATE($F3342," ",$G3342),AllocFactorMatrix,(L$4+1),FALSE)*$E3345</f>
        <v>0</v>
      </c>
      <c r="M3342" s="5">
        <f>VLOOKUP(CONCATENATE($F3342," ",$G3342),AllocFactorMatrix,(M$4+1),FALSE)*$E3345</f>
        <v>0</v>
      </c>
      <c r="N3342" s="5">
        <f t="shared" si="1653"/>
        <v>0</v>
      </c>
      <c r="O3342" s="5">
        <f>VLOOKUP(CONCATENATE($F3342," ",$G3342),AllocFactorMatrix,(O$4+1),FALSE)*$E3345</f>
        <v>0</v>
      </c>
      <c r="P3342" s="5">
        <f>VLOOKUP(CONCATENATE($F3342," ",$G3342),AllocFactorMatrix,(P$4+1),FALSE)*$E3345</f>
        <v>0</v>
      </c>
      <c r="Q3342" s="5">
        <f>VLOOKUP(CONCATENATE($F3342," ",$G3342),AllocFactorMatrix,(Q$4+1),FALSE)*$E3345</f>
        <v>0</v>
      </c>
      <c r="R3342" s="5">
        <f>VLOOKUP(CONCATENATE($F3342," ",$G3342),AllocFactorMatrix,(R$4+1),FALSE)*$E3345</f>
        <v>0</v>
      </c>
      <c r="S3342" s="5">
        <f t="shared" si="1654"/>
        <v>0</v>
      </c>
      <c r="T3342" s="5">
        <f>VLOOKUP(CONCATENATE($F3342," ",$G3342),AllocFactorMatrix,(T$4+1),FALSE)*$E3345</f>
        <v>0</v>
      </c>
      <c r="U3342" s="5">
        <f>VLOOKUP(CONCATENATE($F3342," ",$G3342),AllocFactorMatrix,(U$4+1),FALSE)*$E3345</f>
        <v>0</v>
      </c>
      <c r="V3342" s="5">
        <f>VLOOKUP(CONCATENATE($F3342," ",$G3342),AllocFactorMatrix,(V$4+1),FALSE)*$E3345</f>
        <v>0</v>
      </c>
      <c r="W3342" s="5">
        <f>VLOOKUP(CONCATENATE($F3342," ",$G3342),AllocFactorMatrix,(W$4+1),FALSE)*$E3345</f>
        <v>0</v>
      </c>
      <c r="X3342" s="5">
        <f t="shared" si="1656"/>
        <v>0</v>
      </c>
      <c r="Y3342" s="5">
        <f>VLOOKUP(CONCATENATE($F3342," ",$G3342),AllocFactorMatrix,(Y$4+1),FALSE)*$E3345</f>
        <v>0</v>
      </c>
      <c r="Z3342" s="5">
        <f>VLOOKUP(CONCATENATE($F3342," ",$G3342),AllocFactorMatrix,(Z$4+1),FALSE)*$E3345</f>
        <v>0</v>
      </c>
      <c r="AA3342" s="5">
        <f t="shared" si="1655"/>
        <v>0</v>
      </c>
      <c r="AB3342" s="5">
        <f>VLOOKUP(CONCATENATE($F3342," ",$G3342),AllocFactorMatrix,(AB$4+1),FALSE)*$E3345</f>
        <v>0</v>
      </c>
      <c r="AC3342" s="5">
        <f>VLOOKUP(CONCATENATE($F3342," ",$G3342),AllocFactorMatrix,(AC$4+1),FALSE)*$E3345</f>
        <v>0</v>
      </c>
      <c r="AD3342" s="5">
        <f>VLOOKUP(CONCATENATE($F3342," ",$G3342),AllocFactorMatrix,(AD$4+1),FALSE)*$E3345</f>
        <v>0</v>
      </c>
    </row>
    <row r="3343" spans="1:30" hidden="1" outlineLevel="1">
      <c r="D3343" s="7"/>
      <c r="E3343" s="51"/>
      <c r="F3343" s="52" t="str">
        <f>F3345</f>
        <v>RB_GUP-Land_P</v>
      </c>
      <c r="G3343" s="55" t="str">
        <f>$G$13</f>
        <v>ENERGY</v>
      </c>
      <c r="H3343" s="4">
        <f t="shared" si="1652"/>
        <v>0</v>
      </c>
      <c r="I3343" s="5">
        <f>VLOOKUP(CONCATENATE($F3343," ",$G3343),AllocFactorMatrix,(I$4+1),FALSE)*$E3345</f>
        <v>0</v>
      </c>
      <c r="J3343" s="5">
        <f>VLOOKUP(CONCATENATE($F3343," ",$G3343),AllocFactorMatrix,(J$4+1),FALSE)*$E3345</f>
        <v>0</v>
      </c>
      <c r="K3343" s="5">
        <f>VLOOKUP(CONCATENATE($F3343," ",$G3343),AllocFactorMatrix,(K$4+1),FALSE)*$E3345</f>
        <v>0</v>
      </c>
      <c r="L3343" s="5">
        <f>VLOOKUP(CONCATENATE($F3343," ",$G3343),AllocFactorMatrix,(L$4+1),FALSE)*$E3345</f>
        <v>0</v>
      </c>
      <c r="M3343" s="5">
        <f>VLOOKUP(CONCATENATE($F3343," ",$G3343),AllocFactorMatrix,(M$4+1),FALSE)*$E3345</f>
        <v>0</v>
      </c>
      <c r="N3343" s="5">
        <f t="shared" si="1653"/>
        <v>0</v>
      </c>
      <c r="O3343" s="5">
        <f>VLOOKUP(CONCATENATE($F3343," ",$G3343),AllocFactorMatrix,(O$4+1),FALSE)*$E3345</f>
        <v>0</v>
      </c>
      <c r="P3343" s="5">
        <f>VLOOKUP(CONCATENATE($F3343," ",$G3343),AllocFactorMatrix,(P$4+1),FALSE)*$E3345</f>
        <v>0</v>
      </c>
      <c r="Q3343" s="5">
        <f>VLOOKUP(CONCATENATE($F3343," ",$G3343),AllocFactorMatrix,(Q$4+1),FALSE)*$E3345</f>
        <v>0</v>
      </c>
      <c r="R3343" s="5">
        <f>VLOOKUP(CONCATENATE($F3343," ",$G3343),AllocFactorMatrix,(R$4+1),FALSE)*$E3345</f>
        <v>0</v>
      </c>
      <c r="S3343" s="5">
        <f t="shared" si="1654"/>
        <v>0</v>
      </c>
      <c r="T3343" s="5">
        <f>VLOOKUP(CONCATENATE($F3343," ",$G3343),AllocFactorMatrix,(T$4+1),FALSE)*$E3345</f>
        <v>0</v>
      </c>
      <c r="U3343" s="5">
        <f>VLOOKUP(CONCATENATE($F3343," ",$G3343),AllocFactorMatrix,(U$4+1),FALSE)*$E3345</f>
        <v>0</v>
      </c>
      <c r="V3343" s="5">
        <f>VLOOKUP(CONCATENATE($F3343," ",$G3343),AllocFactorMatrix,(V$4+1),FALSE)*$E3345</f>
        <v>0</v>
      </c>
      <c r="W3343" s="5">
        <f>VLOOKUP(CONCATENATE($F3343," ",$G3343),AllocFactorMatrix,(W$4+1),FALSE)*$E3345</f>
        <v>0</v>
      </c>
      <c r="X3343" s="5">
        <f t="shared" si="1656"/>
        <v>0</v>
      </c>
      <c r="Y3343" s="5">
        <f>VLOOKUP(CONCATENATE($F3343," ",$G3343),AllocFactorMatrix,(Y$4+1),FALSE)*$E3345</f>
        <v>0</v>
      </c>
      <c r="Z3343" s="5">
        <f>VLOOKUP(CONCATENATE($F3343," ",$G3343),AllocFactorMatrix,(Z$4+1),FALSE)*$E3345</f>
        <v>0</v>
      </c>
      <c r="AA3343" s="5">
        <f t="shared" si="1655"/>
        <v>0</v>
      </c>
      <c r="AB3343" s="5">
        <f>VLOOKUP(CONCATENATE($F3343," ",$G3343),AllocFactorMatrix,(AB$4+1),FALSE)*$E3345</f>
        <v>0</v>
      </c>
      <c r="AC3343" s="5">
        <f>VLOOKUP(CONCATENATE($F3343," ",$G3343),AllocFactorMatrix,(AC$4+1),FALSE)*$E3345</f>
        <v>0</v>
      </c>
      <c r="AD3343" s="5">
        <f>VLOOKUP(CONCATENATE($F3343," ",$G3343),AllocFactorMatrix,(AD$4+1),FALSE)*$E3345</f>
        <v>0</v>
      </c>
    </row>
    <row r="3344" spans="1:30" hidden="1" outlineLevel="1">
      <c r="D3344" s="7"/>
      <c r="E3344" s="51"/>
      <c r="F3344" s="52" t="str">
        <f>F3345</f>
        <v>RB_GUP-Land_P</v>
      </c>
      <c r="G3344" s="55" t="str">
        <f>$G$14</f>
        <v>CUSTOMER</v>
      </c>
      <c r="H3344" s="4">
        <f t="shared" si="1652"/>
        <v>0</v>
      </c>
      <c r="I3344" s="5">
        <f>VLOOKUP(CONCATENATE($F3344," ",$G3344),AllocFactorMatrix,(I$4+1),FALSE)*$E3345</f>
        <v>0</v>
      </c>
      <c r="J3344" s="5">
        <f>VLOOKUP(CONCATENATE($F3344," ",$G3344),AllocFactorMatrix,(J$4+1),FALSE)*$E3345</f>
        <v>0</v>
      </c>
      <c r="K3344" s="5">
        <f>VLOOKUP(CONCATENATE($F3344," ",$G3344),AllocFactorMatrix,(K$4+1),FALSE)*$E3345</f>
        <v>0</v>
      </c>
      <c r="L3344" s="5">
        <f>VLOOKUP(CONCATENATE($F3344," ",$G3344),AllocFactorMatrix,(L$4+1),FALSE)*$E3345</f>
        <v>0</v>
      </c>
      <c r="M3344" s="5">
        <f>VLOOKUP(CONCATENATE($F3344," ",$G3344),AllocFactorMatrix,(M$4+1),FALSE)*$E3345</f>
        <v>0</v>
      </c>
      <c r="N3344" s="5">
        <f t="shared" si="1653"/>
        <v>0</v>
      </c>
      <c r="O3344" s="5">
        <f>VLOOKUP(CONCATENATE($F3344," ",$G3344),AllocFactorMatrix,(O$4+1),FALSE)*$E3345</f>
        <v>0</v>
      </c>
      <c r="P3344" s="5">
        <f>VLOOKUP(CONCATENATE($F3344," ",$G3344),AllocFactorMatrix,(P$4+1),FALSE)*$E3345</f>
        <v>0</v>
      </c>
      <c r="Q3344" s="5">
        <f>VLOOKUP(CONCATENATE($F3344," ",$G3344),AllocFactorMatrix,(Q$4+1),FALSE)*$E3345</f>
        <v>0</v>
      </c>
      <c r="R3344" s="5">
        <f>VLOOKUP(CONCATENATE($F3344," ",$G3344),AllocFactorMatrix,(R$4+1),FALSE)*$E3345</f>
        <v>0</v>
      </c>
      <c r="S3344" s="5">
        <f t="shared" si="1654"/>
        <v>0</v>
      </c>
      <c r="T3344" s="5">
        <f>VLOOKUP(CONCATENATE($F3344," ",$G3344),AllocFactorMatrix,(T$4+1),FALSE)*$E3345</f>
        <v>0</v>
      </c>
      <c r="U3344" s="5">
        <f>VLOOKUP(CONCATENATE($F3344," ",$G3344),AllocFactorMatrix,(U$4+1),FALSE)*$E3345</f>
        <v>0</v>
      </c>
      <c r="V3344" s="5">
        <f>VLOOKUP(CONCATENATE($F3344," ",$G3344),AllocFactorMatrix,(V$4+1),FALSE)*$E3345</f>
        <v>0</v>
      </c>
      <c r="W3344" s="5">
        <f>VLOOKUP(CONCATENATE($F3344," ",$G3344),AllocFactorMatrix,(W$4+1),FALSE)*$E3345</f>
        <v>0</v>
      </c>
      <c r="X3344" s="5">
        <f t="shared" si="1656"/>
        <v>0</v>
      </c>
      <c r="Y3344" s="5">
        <f>VLOOKUP(CONCATENATE($F3344," ",$G3344),AllocFactorMatrix,(Y$4+1),FALSE)*$E3345</f>
        <v>0</v>
      </c>
      <c r="Z3344" s="5">
        <f>VLOOKUP(CONCATENATE($F3344," ",$G3344),AllocFactorMatrix,(Z$4+1),FALSE)*$E3345</f>
        <v>0</v>
      </c>
      <c r="AA3344" s="5">
        <f t="shared" si="1655"/>
        <v>0</v>
      </c>
      <c r="AB3344" s="5">
        <f>VLOOKUP(CONCATENATE($F3344," ",$G3344),AllocFactorMatrix,(AB$4+1),FALSE)*$E3345</f>
        <v>0</v>
      </c>
      <c r="AC3344" s="5">
        <f>VLOOKUP(CONCATENATE($F3344," ",$G3344),AllocFactorMatrix,(AC$4+1),FALSE)*$E3345</f>
        <v>0</v>
      </c>
      <c r="AD3344" s="5">
        <f>VLOOKUP(CONCATENATE($F3344," ",$G3344),AllocFactorMatrix,(AD$4+1),FALSE)*$E3345</f>
        <v>0</v>
      </c>
    </row>
    <row r="3345" spans="4:30" collapsed="1">
      <c r="D3345" s="98" t="str">
        <f>D2245</f>
        <v>Adj 44 - ARO Depreciation</v>
      </c>
      <c r="E3345" s="97">
        <v>-3818</v>
      </c>
      <c r="F3345" s="61" t="s">
        <v>577</v>
      </c>
      <c r="G3345" s="55" t="str">
        <f>$G$15</f>
        <v>TOTAL</v>
      </c>
      <c r="H3345" s="4">
        <f t="shared" si="1652"/>
        <v>-3818.0000000000009</v>
      </c>
      <c r="I3345" s="5">
        <f>VLOOKUP(CONCATENATE($F3345," ",$G3345),AllocFactorMatrix,(I$4+1),FALSE)*$E3345</f>
        <v>-1880.6818575644456</v>
      </c>
      <c r="J3345" s="5">
        <f>VLOOKUP(CONCATENATE($F3345," ",$G3345),AllocFactorMatrix,(J$4+1),FALSE)*$E3345</f>
        <v>-92.968824316922095</v>
      </c>
      <c r="K3345" s="5">
        <f>VLOOKUP(CONCATENATE($F3345," ",$G3345),AllocFactorMatrix,(K$4+1),FALSE)*$E3345</f>
        <v>-340.53947535655811</v>
      </c>
      <c r="L3345" s="5">
        <f>VLOOKUP(CONCATENATE($F3345," ",$G3345),AllocFactorMatrix,(L$4+1),FALSE)*$E3345</f>
        <v>-10.718973633641189</v>
      </c>
      <c r="M3345" s="5">
        <f>VLOOKUP(CONCATENATE($F3345," ",$G3345),AllocFactorMatrix,(M$4+1),FALSE)*$E3345</f>
        <v>-1.0051910484437889</v>
      </c>
      <c r="N3345" s="5">
        <f t="shared" si="1653"/>
        <v>-352.26364003864313</v>
      </c>
      <c r="O3345" s="5">
        <f>VLOOKUP(CONCATENATE($F3345," ",$G3345),AllocFactorMatrix,(O$4+1),FALSE)*$E3345</f>
        <v>-258.86297585159991</v>
      </c>
      <c r="P3345" s="5">
        <f>VLOOKUP(CONCATENATE($F3345," ",$G3345),AllocFactorMatrix,(P$4+1),FALSE)*$E3345</f>
        <v>-48.233714101671879</v>
      </c>
      <c r="Q3345" s="5">
        <f>VLOOKUP(CONCATENATE($F3345," ",$G3345),AllocFactorMatrix,(Q$4+1),FALSE)*$E3345</f>
        <v>-21.795917290765793</v>
      </c>
      <c r="R3345" s="5">
        <f>VLOOKUP(CONCATENATE($F3345," ",$G3345),AllocFactorMatrix,(R$4+1),FALSE)*$E3345</f>
        <v>-0.98013803689377077</v>
      </c>
      <c r="S3345" s="5">
        <f t="shared" si="1654"/>
        <v>-329.87274528093133</v>
      </c>
      <c r="T3345" s="5">
        <f>VLOOKUP(CONCATENATE($F3345," ",$G3345),AllocFactorMatrix,(T$4+1),FALSE)*$E3345</f>
        <v>-9.0427467822721646</v>
      </c>
      <c r="U3345" s="5">
        <f>VLOOKUP(CONCATENATE($F3345," ",$G3345),AllocFactorMatrix,(U$4+1),FALSE)*$E3345</f>
        <v>-147.98301037202194</v>
      </c>
      <c r="V3345" s="5">
        <f>VLOOKUP(CONCATENATE($F3345," ",$G3345),AllocFactorMatrix,(V$4+1),FALSE)*$E3345</f>
        <v>-782.09436790848588</v>
      </c>
      <c r="W3345" s="5">
        <f>VLOOKUP(CONCATENATE($F3345," ",$G3345),AllocFactorMatrix,(W$4+1),FALSE)*$E3345</f>
        <v>-141.23328020580229</v>
      </c>
      <c r="X3345" s="5">
        <f t="shared" si="1656"/>
        <v>-1080.3534052685823</v>
      </c>
      <c r="Y3345" s="5">
        <f>VLOOKUP(CONCATENATE($F3345," ",$G3345),AllocFactorMatrix,(Y$4+1),FALSE)*$E3345</f>
        <v>-79.496409120121726</v>
      </c>
      <c r="Z3345" s="5">
        <f>VLOOKUP(CONCATENATE($F3345," ",$G3345),AllocFactorMatrix,(Z$4+1),FALSE)*$E3345</f>
        <v>-1.331534465606584</v>
      </c>
      <c r="AA3345" s="5">
        <f t="shared" si="1655"/>
        <v>-80.827943585728306</v>
      </c>
      <c r="AB3345" s="5">
        <f>VLOOKUP(CONCATENATE($F3345," ",$G3345),AllocFactorMatrix,(AB$4+1),FALSE)*$E3345</f>
        <v>-1.0315839447478727</v>
      </c>
      <c r="AC3345" s="5">
        <f>VLOOKUP(CONCATENATE($F3345," ",$G3345),AllocFactorMatrix,(AC$4+1),FALSE)*$E3345</f>
        <v>0</v>
      </c>
      <c r="AD3345" s="5">
        <f>VLOOKUP(CONCATENATE($F3345," ",$G3345),AllocFactorMatrix,(AD$4+1),FALSE)*$E3345</f>
        <v>0</v>
      </c>
    </row>
    <row r="3346" spans="4:30" hidden="1" outlineLevel="1">
      <c r="D3346" s="7"/>
      <c r="E3346" s="51"/>
      <c r="F3346" s="52" t="str">
        <f>F3353</f>
        <v>PROD_DEMAND</v>
      </c>
      <c r="G3346" s="55" t="str">
        <f>$G$8</f>
        <v>PRODUCTION</v>
      </c>
      <c r="H3346" s="4">
        <f t="shared" ref="H3346:H3353" si="1657">SUBTOTAL(9,I3346:AD3346)</f>
        <v>-109494.99999999997</v>
      </c>
      <c r="I3346" s="5">
        <f>VLOOKUP(CONCATENATE($F3346," ",$G3346),AllocFactorMatrix,(I$4+1),FALSE)*$E3353</f>
        <v>-53935.374540078286</v>
      </c>
      <c r="J3346" s="5">
        <f>VLOOKUP(CONCATENATE($F3346," ",$G3346),AllocFactorMatrix,(J$4+1),FALSE)*$E3353</f>
        <v>-2666.2182866897283</v>
      </c>
      <c r="K3346" s="5">
        <f>VLOOKUP(CONCATENATE($F3346," ",$G3346),AllocFactorMatrix,(K$4+1),FALSE)*$E3353</f>
        <v>-9766.2047810807544</v>
      </c>
      <c r="L3346" s="5">
        <f>VLOOKUP(CONCATENATE($F3346," ",$G3346),AllocFactorMatrix,(L$4+1),FALSE)*$E3353</f>
        <v>-307.40545259705124</v>
      </c>
      <c r="M3346" s="5">
        <f>VLOOKUP(CONCATENATE($F3346," ",$G3346),AllocFactorMatrix,(M$4+1),FALSE)*$E3353</f>
        <v>-28.827499698625616</v>
      </c>
      <c r="N3346" s="5">
        <f t="shared" ref="N3346:N3353" si="1658">SUBTOTAL(9,K3346:M3346)</f>
        <v>-10102.437733376431</v>
      </c>
      <c r="O3346" s="5">
        <f>VLOOKUP(CONCATENATE($F3346," ",$G3346),AllocFactorMatrix,(O$4+1),FALSE)*$E3353</f>
        <v>-7423.8348718886655</v>
      </c>
      <c r="P3346" s="5">
        <f>VLOOKUP(CONCATENATE($F3346," ",$G3346),AllocFactorMatrix,(P$4+1),FALSE)*$E3353</f>
        <v>-1383.2767222531586</v>
      </c>
      <c r="Q3346" s="5">
        <f>VLOOKUP(CONCATENATE($F3346," ",$G3346),AllocFactorMatrix,(Q$4+1),FALSE)*$E3353</f>
        <v>-625.07699417296999</v>
      </c>
      <c r="R3346" s="5">
        <f>VLOOKUP(CONCATENATE($F3346," ",$G3346),AllocFactorMatrix,(R$4+1),FALSE)*$E3353</f>
        <v>-28.10901371128428</v>
      </c>
      <c r="S3346" s="5">
        <f t="shared" ref="S3346:S3353" si="1659">SUBTOTAL(9,O3346:R3346)</f>
        <v>-9460.2976020260794</v>
      </c>
      <c r="T3346" s="5">
        <f>VLOOKUP(CONCATENATE($F3346," ",$G3346),AllocFactorMatrix,(T$4+1),FALSE)*$E3353</f>
        <v>-259.33356703113935</v>
      </c>
      <c r="U3346" s="5">
        <f>VLOOKUP(CONCATENATE($F3346," ",$G3346),AllocFactorMatrix,(U$4+1),FALSE)*$E3353</f>
        <v>-4243.9496387335084</v>
      </c>
      <c r="V3346" s="5">
        <f>VLOOKUP(CONCATENATE($F3346," ",$G3346),AllocFactorMatrix,(V$4+1),FALSE)*$E3353</f>
        <v>-22429.393089088429</v>
      </c>
      <c r="W3346" s="5">
        <f>VLOOKUP(CONCATENATE($F3346," ",$G3346),AllocFactorMatrix,(W$4+1),FALSE)*$E3353</f>
        <v>-4050.3766412085679</v>
      </c>
      <c r="X3346" s="5">
        <f>SUBTOTAL(9,T3346:W3346)</f>
        <v>-30983.052936061646</v>
      </c>
      <c r="Y3346" s="5">
        <f>VLOOKUP(CONCATENATE($F3346," ",$G3346),AllocFactorMatrix,(Y$4+1),FALSE)*$E3353</f>
        <v>-2279.8479090119758</v>
      </c>
      <c r="Z3346" s="5">
        <f>VLOOKUP(CONCATENATE($F3346," ",$G3346),AllocFactorMatrix,(Z$4+1),FALSE)*$E3353</f>
        <v>-38.186581014036889</v>
      </c>
      <c r="AA3346" s="5">
        <f t="shared" ref="AA3346:AA3353" si="1660">SUBTOTAL(9,Y3346:Z3346)</f>
        <v>-2318.0344900260129</v>
      </c>
      <c r="AB3346" s="5">
        <f>VLOOKUP(CONCATENATE($F3346," ",$G3346),AllocFactorMatrix,(AB$4+1),FALSE)*$E3353</f>
        <v>-29.584411741793684</v>
      </c>
      <c r="AC3346" s="5">
        <f>VLOOKUP(CONCATENATE($F3346," ",$G3346),AllocFactorMatrix,(AC$4+1),FALSE)*$E3353</f>
        <v>0</v>
      </c>
      <c r="AD3346" s="5">
        <f>VLOOKUP(CONCATENATE($F3346," ",$G3346),AllocFactorMatrix,(AD$4+1),FALSE)*$E3353</f>
        <v>0</v>
      </c>
    </row>
    <row r="3347" spans="4:30" hidden="1" outlineLevel="1">
      <c r="D3347" s="7"/>
      <c r="E3347" s="51"/>
      <c r="F3347" s="52" t="str">
        <f>F3353</f>
        <v>PROD_DEMAND</v>
      </c>
      <c r="G3347" s="55" t="str">
        <f>$G$9</f>
        <v>BULKTRAN</v>
      </c>
      <c r="H3347" s="4">
        <f t="shared" si="1657"/>
        <v>0</v>
      </c>
      <c r="I3347" s="5">
        <f>VLOOKUP(CONCATENATE($F3347," ",$G3347),AllocFactorMatrix,(I$4+1),FALSE)*$E3353</f>
        <v>0</v>
      </c>
      <c r="J3347" s="5">
        <f>VLOOKUP(CONCATENATE($F3347," ",$G3347),AllocFactorMatrix,(J$4+1),FALSE)*$E3353</f>
        <v>0</v>
      </c>
      <c r="K3347" s="5">
        <f>VLOOKUP(CONCATENATE($F3347," ",$G3347),AllocFactorMatrix,(K$4+1),FALSE)*$E3353</f>
        <v>0</v>
      </c>
      <c r="L3347" s="5">
        <f>VLOOKUP(CONCATENATE($F3347," ",$G3347),AllocFactorMatrix,(L$4+1),FALSE)*$E3353</f>
        <v>0</v>
      </c>
      <c r="M3347" s="5">
        <f>VLOOKUP(CONCATENATE($F3347," ",$G3347),AllocFactorMatrix,(M$4+1),FALSE)*$E3353</f>
        <v>0</v>
      </c>
      <c r="N3347" s="5">
        <f t="shared" si="1658"/>
        <v>0</v>
      </c>
      <c r="O3347" s="5">
        <f>VLOOKUP(CONCATENATE($F3347," ",$G3347),AllocFactorMatrix,(O$4+1),FALSE)*$E3353</f>
        <v>0</v>
      </c>
      <c r="P3347" s="5">
        <f>VLOOKUP(CONCATENATE($F3347," ",$G3347),AllocFactorMatrix,(P$4+1),FALSE)*$E3353</f>
        <v>0</v>
      </c>
      <c r="Q3347" s="5">
        <f>VLOOKUP(CONCATENATE($F3347," ",$G3347),AllocFactorMatrix,(Q$4+1),FALSE)*$E3353</f>
        <v>0</v>
      </c>
      <c r="R3347" s="5">
        <f>VLOOKUP(CONCATENATE($F3347," ",$G3347),AllocFactorMatrix,(R$4+1),FALSE)*$E3353</f>
        <v>0</v>
      </c>
      <c r="S3347" s="5">
        <f t="shared" si="1659"/>
        <v>0</v>
      </c>
      <c r="T3347" s="5">
        <f>VLOOKUP(CONCATENATE($F3347," ",$G3347),AllocFactorMatrix,(T$4+1),FALSE)*$E3353</f>
        <v>0</v>
      </c>
      <c r="U3347" s="5">
        <f>VLOOKUP(CONCATENATE($F3347," ",$G3347),AllocFactorMatrix,(U$4+1),FALSE)*$E3353</f>
        <v>0</v>
      </c>
      <c r="V3347" s="5">
        <f>VLOOKUP(CONCATENATE($F3347," ",$G3347),AllocFactorMatrix,(V$4+1),FALSE)*$E3353</f>
        <v>0</v>
      </c>
      <c r="W3347" s="5">
        <f>VLOOKUP(CONCATENATE($F3347," ",$G3347),AllocFactorMatrix,(W$4+1),FALSE)*$E3353</f>
        <v>0</v>
      </c>
      <c r="X3347" s="5">
        <f t="shared" ref="X3347:X3353" si="1661">SUBTOTAL(9,T3347:W3347)</f>
        <v>0</v>
      </c>
      <c r="Y3347" s="5">
        <f>VLOOKUP(CONCATENATE($F3347," ",$G3347),AllocFactorMatrix,(Y$4+1),FALSE)*$E3353</f>
        <v>0</v>
      </c>
      <c r="Z3347" s="5">
        <f>VLOOKUP(CONCATENATE($F3347," ",$G3347),AllocFactorMatrix,(Z$4+1),FALSE)*$E3353</f>
        <v>0</v>
      </c>
      <c r="AA3347" s="5">
        <f t="shared" si="1660"/>
        <v>0</v>
      </c>
      <c r="AB3347" s="5">
        <f>VLOOKUP(CONCATENATE($F3347," ",$G3347),AllocFactorMatrix,(AB$4+1),FALSE)*$E3353</f>
        <v>0</v>
      </c>
      <c r="AC3347" s="5">
        <f>VLOOKUP(CONCATENATE($F3347," ",$G3347),AllocFactorMatrix,(AC$4+1),FALSE)*$E3353</f>
        <v>0</v>
      </c>
      <c r="AD3347" s="5">
        <f>VLOOKUP(CONCATENATE($F3347," ",$G3347),AllocFactorMatrix,(AD$4+1),FALSE)*$E3353</f>
        <v>0</v>
      </c>
    </row>
    <row r="3348" spans="4:30" hidden="1" outlineLevel="1">
      <c r="D3348" s="7"/>
      <c r="E3348" s="51"/>
      <c r="F3348" s="52" t="str">
        <f>F3353</f>
        <v>PROD_DEMAND</v>
      </c>
      <c r="G3348" s="55" t="str">
        <f>$G$10</f>
        <v>SUBTRAN</v>
      </c>
      <c r="H3348" s="4">
        <f t="shared" si="1657"/>
        <v>0</v>
      </c>
      <c r="I3348" s="5">
        <f>VLOOKUP(CONCATENATE($F3348," ",$G3348),AllocFactorMatrix,(I$4+1),FALSE)*$E3353</f>
        <v>0</v>
      </c>
      <c r="J3348" s="5">
        <f>VLOOKUP(CONCATENATE($F3348," ",$G3348),AllocFactorMatrix,(J$4+1),FALSE)*$E3353</f>
        <v>0</v>
      </c>
      <c r="K3348" s="5">
        <f>VLOOKUP(CONCATENATE($F3348," ",$G3348),AllocFactorMatrix,(K$4+1),FALSE)*$E3353</f>
        <v>0</v>
      </c>
      <c r="L3348" s="5">
        <f>VLOOKUP(CONCATENATE($F3348," ",$G3348),AllocFactorMatrix,(L$4+1),FALSE)*$E3353</f>
        <v>0</v>
      </c>
      <c r="M3348" s="5">
        <f>VLOOKUP(CONCATENATE($F3348," ",$G3348),AllocFactorMatrix,(M$4+1),FALSE)*$E3353</f>
        <v>0</v>
      </c>
      <c r="N3348" s="5">
        <f t="shared" si="1658"/>
        <v>0</v>
      </c>
      <c r="O3348" s="5">
        <f>VLOOKUP(CONCATENATE($F3348," ",$G3348),AllocFactorMatrix,(O$4+1),FALSE)*$E3353</f>
        <v>0</v>
      </c>
      <c r="P3348" s="5">
        <f>VLOOKUP(CONCATENATE($F3348," ",$G3348),AllocFactorMatrix,(P$4+1),FALSE)*$E3353</f>
        <v>0</v>
      </c>
      <c r="Q3348" s="5">
        <f>VLOOKUP(CONCATENATE($F3348," ",$G3348),AllocFactorMatrix,(Q$4+1),FALSE)*$E3353</f>
        <v>0</v>
      </c>
      <c r="R3348" s="5">
        <f>VLOOKUP(CONCATENATE($F3348," ",$G3348),AllocFactorMatrix,(R$4+1),FALSE)*$E3353</f>
        <v>0</v>
      </c>
      <c r="S3348" s="5">
        <f t="shared" si="1659"/>
        <v>0</v>
      </c>
      <c r="T3348" s="5">
        <f>VLOOKUP(CONCATENATE($F3348," ",$G3348),AllocFactorMatrix,(T$4+1),FALSE)*$E3353</f>
        <v>0</v>
      </c>
      <c r="U3348" s="5">
        <f>VLOOKUP(CONCATENATE($F3348," ",$G3348),AllocFactorMatrix,(U$4+1),FALSE)*$E3353</f>
        <v>0</v>
      </c>
      <c r="V3348" s="5">
        <f>VLOOKUP(CONCATENATE($F3348," ",$G3348),AllocFactorMatrix,(V$4+1),FALSE)*$E3353</f>
        <v>0</v>
      </c>
      <c r="W3348" s="5">
        <f>VLOOKUP(CONCATENATE($F3348," ",$G3348),AllocFactorMatrix,(W$4+1),FALSE)*$E3353</f>
        <v>0</v>
      </c>
      <c r="X3348" s="5">
        <f t="shared" si="1661"/>
        <v>0</v>
      </c>
      <c r="Y3348" s="5">
        <f>VLOOKUP(CONCATENATE($F3348," ",$G3348),AllocFactorMatrix,(Y$4+1),FALSE)*$E3353</f>
        <v>0</v>
      </c>
      <c r="Z3348" s="5">
        <f>VLOOKUP(CONCATENATE($F3348," ",$G3348),AllocFactorMatrix,(Z$4+1),FALSE)*$E3353</f>
        <v>0</v>
      </c>
      <c r="AA3348" s="5">
        <f t="shared" si="1660"/>
        <v>0</v>
      </c>
      <c r="AB3348" s="5">
        <f>VLOOKUP(CONCATENATE($F3348," ",$G3348),AllocFactorMatrix,(AB$4+1),FALSE)*$E3353</f>
        <v>0</v>
      </c>
      <c r="AC3348" s="5">
        <f>VLOOKUP(CONCATENATE($F3348," ",$G3348),AllocFactorMatrix,(AC$4+1),FALSE)*$E3353</f>
        <v>0</v>
      </c>
      <c r="AD3348" s="5">
        <f>VLOOKUP(CONCATENATE($F3348," ",$G3348),AllocFactorMatrix,(AD$4+1),FALSE)*$E3353</f>
        <v>0</v>
      </c>
    </row>
    <row r="3349" spans="4:30" hidden="1" outlineLevel="1">
      <c r="D3349" s="7"/>
      <c r="E3349" s="51"/>
      <c r="F3349" s="52" t="str">
        <f>F3353</f>
        <v>PROD_DEMAND</v>
      </c>
      <c r="G3349" s="55" t="str">
        <f>$G$11</f>
        <v>DISTPRI</v>
      </c>
      <c r="H3349" s="4">
        <f t="shared" si="1657"/>
        <v>0</v>
      </c>
      <c r="I3349" s="5">
        <f>VLOOKUP(CONCATENATE($F3349," ",$G3349),AllocFactorMatrix,(I$4+1),FALSE)*$E3353</f>
        <v>0</v>
      </c>
      <c r="J3349" s="5">
        <f>VLOOKUP(CONCATENATE($F3349," ",$G3349),AllocFactorMatrix,(J$4+1),FALSE)*$E3353</f>
        <v>0</v>
      </c>
      <c r="K3349" s="5">
        <f>VLOOKUP(CONCATENATE($F3349," ",$G3349),AllocFactorMatrix,(K$4+1),FALSE)*$E3353</f>
        <v>0</v>
      </c>
      <c r="L3349" s="5">
        <f>VLOOKUP(CONCATENATE($F3349," ",$G3349),AllocFactorMatrix,(L$4+1),FALSE)*$E3353</f>
        <v>0</v>
      </c>
      <c r="M3349" s="5">
        <f>VLOOKUP(CONCATENATE($F3349," ",$G3349),AllocFactorMatrix,(M$4+1),FALSE)*$E3353</f>
        <v>0</v>
      </c>
      <c r="N3349" s="5">
        <f t="shared" si="1658"/>
        <v>0</v>
      </c>
      <c r="O3349" s="5">
        <f>VLOOKUP(CONCATENATE($F3349," ",$G3349),AllocFactorMatrix,(O$4+1),FALSE)*$E3353</f>
        <v>0</v>
      </c>
      <c r="P3349" s="5">
        <f>VLOOKUP(CONCATENATE($F3349," ",$G3349),AllocFactorMatrix,(P$4+1),FALSE)*$E3353</f>
        <v>0</v>
      </c>
      <c r="Q3349" s="5">
        <f>VLOOKUP(CONCATENATE($F3349," ",$G3349),AllocFactorMatrix,(Q$4+1),FALSE)*$E3353</f>
        <v>0</v>
      </c>
      <c r="R3349" s="5">
        <f>VLOOKUP(CONCATENATE($F3349," ",$G3349),AllocFactorMatrix,(R$4+1),FALSE)*$E3353</f>
        <v>0</v>
      </c>
      <c r="S3349" s="5">
        <f t="shared" si="1659"/>
        <v>0</v>
      </c>
      <c r="T3349" s="5">
        <f>VLOOKUP(CONCATENATE($F3349," ",$G3349),AllocFactorMatrix,(T$4+1),FALSE)*$E3353</f>
        <v>0</v>
      </c>
      <c r="U3349" s="5">
        <f>VLOOKUP(CONCATENATE($F3349," ",$G3349),AllocFactorMatrix,(U$4+1),FALSE)*$E3353</f>
        <v>0</v>
      </c>
      <c r="V3349" s="5">
        <f>VLOOKUP(CONCATENATE($F3349," ",$G3349),AllocFactorMatrix,(V$4+1),FALSE)*$E3353</f>
        <v>0</v>
      </c>
      <c r="W3349" s="5">
        <f>VLOOKUP(CONCATENATE($F3349," ",$G3349),AllocFactorMatrix,(W$4+1),FALSE)*$E3353</f>
        <v>0</v>
      </c>
      <c r="X3349" s="5">
        <f t="shared" si="1661"/>
        <v>0</v>
      </c>
      <c r="Y3349" s="5">
        <f>VLOOKUP(CONCATENATE($F3349," ",$G3349),AllocFactorMatrix,(Y$4+1),FALSE)*$E3353</f>
        <v>0</v>
      </c>
      <c r="Z3349" s="5">
        <f>VLOOKUP(CONCATENATE($F3349," ",$G3349),AllocFactorMatrix,(Z$4+1),FALSE)*$E3353</f>
        <v>0</v>
      </c>
      <c r="AA3349" s="5">
        <f t="shared" si="1660"/>
        <v>0</v>
      </c>
      <c r="AB3349" s="5">
        <f>VLOOKUP(CONCATENATE($F3349," ",$G3349),AllocFactorMatrix,(AB$4+1),FALSE)*$E3353</f>
        <v>0</v>
      </c>
      <c r="AC3349" s="5">
        <f>VLOOKUP(CONCATENATE($F3349," ",$G3349),AllocFactorMatrix,(AC$4+1),FALSE)*$E3353</f>
        <v>0</v>
      </c>
      <c r="AD3349" s="5">
        <f>VLOOKUP(CONCATENATE($F3349," ",$G3349),AllocFactorMatrix,(AD$4+1),FALSE)*$E3353</f>
        <v>0</v>
      </c>
    </row>
    <row r="3350" spans="4:30" hidden="1" outlineLevel="1">
      <c r="D3350" s="7"/>
      <c r="E3350" s="51"/>
      <c r="F3350" s="52" t="str">
        <f>F3353</f>
        <v>PROD_DEMAND</v>
      </c>
      <c r="G3350" s="55" t="str">
        <f>$G$12</f>
        <v>DISTSEC</v>
      </c>
      <c r="H3350" s="4">
        <f t="shared" si="1657"/>
        <v>0</v>
      </c>
      <c r="I3350" s="5">
        <f>VLOOKUP(CONCATENATE($F3350," ",$G3350),AllocFactorMatrix,(I$4+1),FALSE)*$E3353</f>
        <v>0</v>
      </c>
      <c r="J3350" s="5">
        <f>VLOOKUP(CONCATENATE($F3350," ",$G3350),AllocFactorMatrix,(J$4+1),FALSE)*$E3353</f>
        <v>0</v>
      </c>
      <c r="K3350" s="5">
        <f>VLOOKUP(CONCATENATE($F3350," ",$G3350),AllocFactorMatrix,(K$4+1),FALSE)*$E3353</f>
        <v>0</v>
      </c>
      <c r="L3350" s="5">
        <f>VLOOKUP(CONCATENATE($F3350," ",$G3350),AllocFactorMatrix,(L$4+1),FALSE)*$E3353</f>
        <v>0</v>
      </c>
      <c r="M3350" s="5">
        <f>VLOOKUP(CONCATENATE($F3350," ",$G3350),AllocFactorMatrix,(M$4+1),FALSE)*$E3353</f>
        <v>0</v>
      </c>
      <c r="N3350" s="5">
        <f t="shared" si="1658"/>
        <v>0</v>
      </c>
      <c r="O3350" s="5">
        <f>VLOOKUP(CONCATENATE($F3350," ",$G3350),AllocFactorMatrix,(O$4+1),FALSE)*$E3353</f>
        <v>0</v>
      </c>
      <c r="P3350" s="5">
        <f>VLOOKUP(CONCATENATE($F3350," ",$G3350),AllocFactorMatrix,(P$4+1),FALSE)*$E3353</f>
        <v>0</v>
      </c>
      <c r="Q3350" s="5">
        <f>VLOOKUP(CONCATENATE($F3350," ",$G3350),AllocFactorMatrix,(Q$4+1),FALSE)*$E3353</f>
        <v>0</v>
      </c>
      <c r="R3350" s="5">
        <f>VLOOKUP(CONCATENATE($F3350," ",$G3350),AllocFactorMatrix,(R$4+1),FALSE)*$E3353</f>
        <v>0</v>
      </c>
      <c r="S3350" s="5">
        <f t="shared" si="1659"/>
        <v>0</v>
      </c>
      <c r="T3350" s="5">
        <f>VLOOKUP(CONCATENATE($F3350," ",$G3350),AllocFactorMatrix,(T$4+1),FALSE)*$E3353</f>
        <v>0</v>
      </c>
      <c r="U3350" s="5">
        <f>VLOOKUP(CONCATENATE($F3350," ",$G3350),AllocFactorMatrix,(U$4+1),FALSE)*$E3353</f>
        <v>0</v>
      </c>
      <c r="V3350" s="5">
        <f>VLOOKUP(CONCATENATE($F3350," ",$G3350),AllocFactorMatrix,(V$4+1),FALSE)*$E3353</f>
        <v>0</v>
      </c>
      <c r="W3350" s="5">
        <f>VLOOKUP(CONCATENATE($F3350," ",$G3350),AllocFactorMatrix,(W$4+1),FALSE)*$E3353</f>
        <v>0</v>
      </c>
      <c r="X3350" s="5">
        <f t="shared" si="1661"/>
        <v>0</v>
      </c>
      <c r="Y3350" s="5">
        <f>VLOOKUP(CONCATENATE($F3350," ",$G3350),AllocFactorMatrix,(Y$4+1),FALSE)*$E3353</f>
        <v>0</v>
      </c>
      <c r="Z3350" s="5">
        <f>VLOOKUP(CONCATENATE($F3350," ",$G3350),AllocFactorMatrix,(Z$4+1),FALSE)*$E3353</f>
        <v>0</v>
      </c>
      <c r="AA3350" s="5">
        <f t="shared" si="1660"/>
        <v>0</v>
      </c>
      <c r="AB3350" s="5">
        <f>VLOOKUP(CONCATENATE($F3350," ",$G3350),AllocFactorMatrix,(AB$4+1),FALSE)*$E3353</f>
        <v>0</v>
      </c>
      <c r="AC3350" s="5">
        <f>VLOOKUP(CONCATENATE($F3350," ",$G3350),AllocFactorMatrix,(AC$4+1),FALSE)*$E3353</f>
        <v>0</v>
      </c>
      <c r="AD3350" s="5">
        <f>VLOOKUP(CONCATENATE($F3350," ",$G3350),AllocFactorMatrix,(AD$4+1),FALSE)*$E3353</f>
        <v>0</v>
      </c>
    </row>
    <row r="3351" spans="4:30" hidden="1" outlineLevel="1">
      <c r="D3351" s="7"/>
      <c r="E3351" s="51"/>
      <c r="F3351" s="52" t="str">
        <f>F3353</f>
        <v>PROD_DEMAND</v>
      </c>
      <c r="G3351" s="55" t="str">
        <f>$G$13</f>
        <v>ENERGY</v>
      </c>
      <c r="H3351" s="4">
        <f t="shared" si="1657"/>
        <v>0</v>
      </c>
      <c r="I3351" s="5">
        <f>VLOOKUP(CONCATENATE($F3351," ",$G3351),AllocFactorMatrix,(I$4+1),FALSE)*$E3353</f>
        <v>0</v>
      </c>
      <c r="J3351" s="5">
        <f>VLOOKUP(CONCATENATE($F3351," ",$G3351),AllocFactorMatrix,(J$4+1),FALSE)*$E3353</f>
        <v>0</v>
      </c>
      <c r="K3351" s="5">
        <f>VLOOKUP(CONCATENATE($F3351," ",$G3351),AllocFactorMatrix,(K$4+1),FALSE)*$E3353</f>
        <v>0</v>
      </c>
      <c r="L3351" s="5">
        <f>VLOOKUP(CONCATENATE($F3351," ",$G3351),AllocFactorMatrix,(L$4+1),FALSE)*$E3353</f>
        <v>0</v>
      </c>
      <c r="M3351" s="5">
        <f>VLOOKUP(CONCATENATE($F3351," ",$G3351),AllocFactorMatrix,(M$4+1),FALSE)*$E3353</f>
        <v>0</v>
      </c>
      <c r="N3351" s="5">
        <f t="shared" si="1658"/>
        <v>0</v>
      </c>
      <c r="O3351" s="5">
        <f>VLOOKUP(CONCATENATE($F3351," ",$G3351),AllocFactorMatrix,(O$4+1),FALSE)*$E3353</f>
        <v>0</v>
      </c>
      <c r="P3351" s="5">
        <f>VLOOKUP(CONCATENATE($F3351," ",$G3351),AllocFactorMatrix,(P$4+1),FALSE)*$E3353</f>
        <v>0</v>
      </c>
      <c r="Q3351" s="5">
        <f>VLOOKUP(CONCATENATE($F3351," ",$G3351),AllocFactorMatrix,(Q$4+1),FALSE)*$E3353</f>
        <v>0</v>
      </c>
      <c r="R3351" s="5">
        <f>VLOOKUP(CONCATENATE($F3351," ",$G3351),AllocFactorMatrix,(R$4+1),FALSE)*$E3353</f>
        <v>0</v>
      </c>
      <c r="S3351" s="5">
        <f t="shared" si="1659"/>
        <v>0</v>
      </c>
      <c r="T3351" s="5">
        <f>VLOOKUP(CONCATENATE($F3351," ",$G3351),AllocFactorMatrix,(T$4+1),FALSE)*$E3353</f>
        <v>0</v>
      </c>
      <c r="U3351" s="5">
        <f>VLOOKUP(CONCATENATE($F3351," ",$G3351),AllocFactorMatrix,(U$4+1),FALSE)*$E3353</f>
        <v>0</v>
      </c>
      <c r="V3351" s="5">
        <f>VLOOKUP(CONCATENATE($F3351," ",$G3351),AllocFactorMatrix,(V$4+1),FALSE)*$E3353</f>
        <v>0</v>
      </c>
      <c r="W3351" s="5">
        <f>VLOOKUP(CONCATENATE($F3351," ",$G3351),AllocFactorMatrix,(W$4+1),FALSE)*$E3353</f>
        <v>0</v>
      </c>
      <c r="X3351" s="5">
        <f t="shared" si="1661"/>
        <v>0</v>
      </c>
      <c r="Y3351" s="5">
        <f>VLOOKUP(CONCATENATE($F3351," ",$G3351),AllocFactorMatrix,(Y$4+1),FALSE)*$E3353</f>
        <v>0</v>
      </c>
      <c r="Z3351" s="5">
        <f>VLOOKUP(CONCATENATE($F3351," ",$G3351),AllocFactorMatrix,(Z$4+1),FALSE)*$E3353</f>
        <v>0</v>
      </c>
      <c r="AA3351" s="5">
        <f t="shared" si="1660"/>
        <v>0</v>
      </c>
      <c r="AB3351" s="5">
        <f>VLOOKUP(CONCATENATE($F3351," ",$G3351),AllocFactorMatrix,(AB$4+1),FALSE)*$E3353</f>
        <v>0</v>
      </c>
      <c r="AC3351" s="5">
        <f>VLOOKUP(CONCATENATE($F3351," ",$G3351),AllocFactorMatrix,(AC$4+1),FALSE)*$E3353</f>
        <v>0</v>
      </c>
      <c r="AD3351" s="5">
        <f>VLOOKUP(CONCATENATE($F3351," ",$G3351),AllocFactorMatrix,(AD$4+1),FALSE)*$E3353</f>
        <v>0</v>
      </c>
    </row>
    <row r="3352" spans="4:30" hidden="1" outlineLevel="1">
      <c r="D3352" s="7"/>
      <c r="E3352" s="51"/>
      <c r="F3352" s="52" t="str">
        <f>F3353</f>
        <v>PROD_DEMAND</v>
      </c>
      <c r="G3352" s="55" t="str">
        <f>$G$14</f>
        <v>CUSTOMER</v>
      </c>
      <c r="H3352" s="4">
        <f t="shared" si="1657"/>
        <v>0</v>
      </c>
      <c r="I3352" s="5">
        <f>VLOOKUP(CONCATENATE($F3352," ",$G3352),AllocFactorMatrix,(I$4+1),FALSE)*$E3353</f>
        <v>0</v>
      </c>
      <c r="J3352" s="5">
        <f>VLOOKUP(CONCATENATE($F3352," ",$G3352),AllocFactorMatrix,(J$4+1),FALSE)*$E3353</f>
        <v>0</v>
      </c>
      <c r="K3352" s="5">
        <f>VLOOKUP(CONCATENATE($F3352," ",$G3352),AllocFactorMatrix,(K$4+1),FALSE)*$E3353</f>
        <v>0</v>
      </c>
      <c r="L3352" s="5">
        <f>VLOOKUP(CONCATENATE($F3352," ",$G3352),AllocFactorMatrix,(L$4+1),FALSE)*$E3353</f>
        <v>0</v>
      </c>
      <c r="M3352" s="5">
        <f>VLOOKUP(CONCATENATE($F3352," ",$G3352),AllocFactorMatrix,(M$4+1),FALSE)*$E3353</f>
        <v>0</v>
      </c>
      <c r="N3352" s="5">
        <f t="shared" si="1658"/>
        <v>0</v>
      </c>
      <c r="O3352" s="5">
        <f>VLOOKUP(CONCATENATE($F3352," ",$G3352),AllocFactorMatrix,(O$4+1),FALSE)*$E3353</f>
        <v>0</v>
      </c>
      <c r="P3352" s="5">
        <f>VLOOKUP(CONCATENATE($F3352," ",$G3352),AllocFactorMatrix,(P$4+1),FALSE)*$E3353</f>
        <v>0</v>
      </c>
      <c r="Q3352" s="5">
        <f>VLOOKUP(CONCATENATE($F3352," ",$G3352),AllocFactorMatrix,(Q$4+1),FALSE)*$E3353</f>
        <v>0</v>
      </c>
      <c r="R3352" s="5">
        <f>VLOOKUP(CONCATENATE($F3352," ",$G3352),AllocFactorMatrix,(R$4+1),FALSE)*$E3353</f>
        <v>0</v>
      </c>
      <c r="S3352" s="5">
        <f t="shared" si="1659"/>
        <v>0</v>
      </c>
      <c r="T3352" s="5">
        <f>VLOOKUP(CONCATENATE($F3352," ",$G3352),AllocFactorMatrix,(T$4+1),FALSE)*$E3353</f>
        <v>0</v>
      </c>
      <c r="U3352" s="5">
        <f>VLOOKUP(CONCATENATE($F3352," ",$G3352),AllocFactorMatrix,(U$4+1),FALSE)*$E3353</f>
        <v>0</v>
      </c>
      <c r="V3352" s="5">
        <f>VLOOKUP(CONCATENATE($F3352," ",$G3352),AllocFactorMatrix,(V$4+1),FALSE)*$E3353</f>
        <v>0</v>
      </c>
      <c r="W3352" s="5">
        <f>VLOOKUP(CONCATENATE($F3352," ",$G3352),AllocFactorMatrix,(W$4+1),FALSE)*$E3353</f>
        <v>0</v>
      </c>
      <c r="X3352" s="5">
        <f t="shared" si="1661"/>
        <v>0</v>
      </c>
      <c r="Y3352" s="5">
        <f>VLOOKUP(CONCATENATE($F3352," ",$G3352),AllocFactorMatrix,(Y$4+1),FALSE)*$E3353</f>
        <v>0</v>
      </c>
      <c r="Z3352" s="5">
        <f>VLOOKUP(CONCATENATE($F3352," ",$G3352),AllocFactorMatrix,(Z$4+1),FALSE)*$E3353</f>
        <v>0</v>
      </c>
      <c r="AA3352" s="5">
        <f t="shared" si="1660"/>
        <v>0</v>
      </c>
      <c r="AB3352" s="5">
        <f>VLOOKUP(CONCATENATE($F3352," ",$G3352),AllocFactorMatrix,(AB$4+1),FALSE)*$E3353</f>
        <v>0</v>
      </c>
      <c r="AC3352" s="5">
        <f>VLOOKUP(CONCATENATE($F3352," ",$G3352),AllocFactorMatrix,(AC$4+1),FALSE)*$E3353</f>
        <v>0</v>
      </c>
      <c r="AD3352" s="5">
        <f>VLOOKUP(CONCATENATE($F3352," ",$G3352),AllocFactorMatrix,(AD$4+1),FALSE)*$E3353</f>
        <v>0</v>
      </c>
    </row>
    <row r="3353" spans="4:30" collapsed="1">
      <c r="D3353" s="98" t="str">
        <f>D2551</f>
        <v>Adj 45 - ARO Accretion</v>
      </c>
      <c r="E3353" s="97">
        <v>-109495</v>
      </c>
      <c r="F3353" s="97" t="s">
        <v>30</v>
      </c>
      <c r="G3353" s="55" t="str">
        <f>$G$15</f>
        <v>TOTAL</v>
      </c>
      <c r="H3353" s="4">
        <f t="shared" si="1657"/>
        <v>-109494.99999999997</v>
      </c>
      <c r="I3353" s="5">
        <f>VLOOKUP(CONCATENATE($F3353," ",$G3353),AllocFactorMatrix,(I$4+1),FALSE)*$E3353</f>
        <v>-53935.374540078286</v>
      </c>
      <c r="J3353" s="5">
        <f>VLOOKUP(CONCATENATE($F3353," ",$G3353),AllocFactorMatrix,(J$4+1),FALSE)*$E3353</f>
        <v>-2666.2182866897283</v>
      </c>
      <c r="K3353" s="5">
        <f>VLOOKUP(CONCATENATE($F3353," ",$G3353),AllocFactorMatrix,(K$4+1),FALSE)*$E3353</f>
        <v>-9766.2047810807544</v>
      </c>
      <c r="L3353" s="5">
        <f>VLOOKUP(CONCATENATE($F3353," ",$G3353),AllocFactorMatrix,(L$4+1),FALSE)*$E3353</f>
        <v>-307.40545259705124</v>
      </c>
      <c r="M3353" s="5">
        <f>VLOOKUP(CONCATENATE($F3353," ",$G3353),AllocFactorMatrix,(M$4+1),FALSE)*$E3353</f>
        <v>-28.827499698625616</v>
      </c>
      <c r="N3353" s="5">
        <f t="shared" si="1658"/>
        <v>-10102.437733376431</v>
      </c>
      <c r="O3353" s="5">
        <f>VLOOKUP(CONCATENATE($F3353," ",$G3353),AllocFactorMatrix,(O$4+1),FALSE)*$E3353</f>
        <v>-7423.8348718886655</v>
      </c>
      <c r="P3353" s="5">
        <f>VLOOKUP(CONCATENATE($F3353," ",$G3353),AllocFactorMatrix,(P$4+1),FALSE)*$E3353</f>
        <v>-1383.2767222531586</v>
      </c>
      <c r="Q3353" s="5">
        <f>VLOOKUP(CONCATENATE($F3353," ",$G3353),AllocFactorMatrix,(Q$4+1),FALSE)*$E3353</f>
        <v>-625.07699417296999</v>
      </c>
      <c r="R3353" s="5">
        <f>VLOOKUP(CONCATENATE($F3353," ",$G3353),AllocFactorMatrix,(R$4+1),FALSE)*$E3353</f>
        <v>-28.10901371128428</v>
      </c>
      <c r="S3353" s="5">
        <f t="shared" si="1659"/>
        <v>-9460.2976020260794</v>
      </c>
      <c r="T3353" s="5">
        <f>VLOOKUP(CONCATENATE($F3353," ",$G3353),AllocFactorMatrix,(T$4+1),FALSE)*$E3353</f>
        <v>-259.33356703113935</v>
      </c>
      <c r="U3353" s="5">
        <f>VLOOKUP(CONCATENATE($F3353," ",$G3353),AllocFactorMatrix,(U$4+1),FALSE)*$E3353</f>
        <v>-4243.9496387335084</v>
      </c>
      <c r="V3353" s="5">
        <f>VLOOKUP(CONCATENATE($F3353," ",$G3353),AllocFactorMatrix,(V$4+1),FALSE)*$E3353</f>
        <v>-22429.393089088429</v>
      </c>
      <c r="W3353" s="5">
        <f>VLOOKUP(CONCATENATE($F3353," ",$G3353),AllocFactorMatrix,(W$4+1),FALSE)*$E3353</f>
        <v>-4050.3766412085679</v>
      </c>
      <c r="X3353" s="5">
        <f t="shared" si="1661"/>
        <v>-30983.052936061646</v>
      </c>
      <c r="Y3353" s="5">
        <f>VLOOKUP(CONCATENATE($F3353," ",$G3353),AllocFactorMatrix,(Y$4+1),FALSE)*$E3353</f>
        <v>-2279.8479090119758</v>
      </c>
      <c r="Z3353" s="5">
        <f>VLOOKUP(CONCATENATE($F3353," ",$G3353),AllocFactorMatrix,(Z$4+1),FALSE)*$E3353</f>
        <v>-38.186581014036889</v>
      </c>
      <c r="AA3353" s="5">
        <f t="shared" si="1660"/>
        <v>-2318.0344900260129</v>
      </c>
      <c r="AB3353" s="5">
        <f>VLOOKUP(CONCATENATE($F3353," ",$G3353),AllocFactorMatrix,(AB$4+1),FALSE)*$E3353</f>
        <v>-29.584411741793684</v>
      </c>
      <c r="AC3353" s="5">
        <f>VLOOKUP(CONCATENATE($F3353," ",$G3353),AllocFactorMatrix,(AC$4+1),FALSE)*$E3353</f>
        <v>0</v>
      </c>
      <c r="AD3353" s="5">
        <f>VLOOKUP(CONCATENATE($F3353," ",$G3353),AllocFactorMatrix,(AD$4+1),FALSE)*$E3353</f>
        <v>0</v>
      </c>
    </row>
    <row r="3355" spans="4:30" hidden="1" outlineLevel="1">
      <c r="D3355" s="7"/>
      <c r="E3355" s="58"/>
      <c r="F3355" s="11"/>
      <c r="G3355" s="55" t="str">
        <f>$G$8</f>
        <v>PRODUCTION</v>
      </c>
      <c r="H3355" s="53">
        <f t="shared" ref="H3355:AD3355" ca="1" si="1662">+H3242+H3282+H3274+H3226+H3234+H3250+H3298+H3330+H3338+H3346+H3290+H3258+H3266+H3322+H3314+H3306</f>
        <v>-1955731.1617062418</v>
      </c>
      <c r="I3355" s="53">
        <f t="shared" ca="1" si="1662"/>
        <v>-963359.90416300856</v>
      </c>
      <c r="J3355" s="53">
        <f t="shared" ca="1" si="1662"/>
        <v>-47622.322363488129</v>
      </c>
      <c r="K3355" s="53">
        <f t="shared" ca="1" si="1662"/>
        <v>-174437.83754476579</v>
      </c>
      <c r="L3355" s="53">
        <f t="shared" ca="1" si="1662"/>
        <v>-5490.6838022052543</v>
      </c>
      <c r="M3355" s="53">
        <f t="shared" ca="1" si="1662"/>
        <v>-514.89875770290337</v>
      </c>
      <c r="N3355" s="53">
        <f t="shared" ca="1" si="1662"/>
        <v>-180443.42010467395</v>
      </c>
      <c r="O3355" s="53">
        <f t="shared" ca="1" si="1662"/>
        <v>-132599.89221712528</v>
      </c>
      <c r="P3355" s="53">
        <f t="shared" ca="1" si="1662"/>
        <v>-24707.223078436196</v>
      </c>
      <c r="Q3355" s="53">
        <f t="shared" ca="1" si="1662"/>
        <v>-11164.734060639741</v>
      </c>
      <c r="R3355" s="53">
        <f t="shared" ca="1" si="1662"/>
        <v>-502.06561066703216</v>
      </c>
      <c r="S3355" s="53">
        <f t="shared" ca="1" si="1662"/>
        <v>-168973.91496686829</v>
      </c>
      <c r="T3355" s="53">
        <f t="shared" ca="1" si="1662"/>
        <v>-4632.053868388819</v>
      </c>
      <c r="U3355" s="53">
        <f t="shared" ca="1" si="1662"/>
        <v>-75802.772338308423</v>
      </c>
      <c r="V3355" s="53">
        <f t="shared" ca="1" si="1662"/>
        <v>-400619.78174792347</v>
      </c>
      <c r="W3355" s="53">
        <f t="shared" ca="1" si="1662"/>
        <v>-72345.292605677532</v>
      </c>
      <c r="X3355" s="53">
        <f t="shared" ca="1" si="1662"/>
        <v>-553399.90056029824</v>
      </c>
      <c r="Y3355" s="53">
        <f t="shared" ca="1" si="1662"/>
        <v>-40721.216490301289</v>
      </c>
      <c r="Z3355" s="53">
        <f t="shared" ca="1" si="1662"/>
        <v>-682.06481070525501</v>
      </c>
      <c r="AA3355" s="53">
        <f t="shared" ca="1" si="1662"/>
        <v>-41403.281301006544</v>
      </c>
      <c r="AB3355" s="53">
        <f t="shared" ca="1" si="1662"/>
        <v>-528.41824689870714</v>
      </c>
      <c r="AC3355" s="53">
        <f t="shared" ca="1" si="1662"/>
        <v>0</v>
      </c>
      <c r="AD3355" s="53">
        <f t="shared" ca="1" si="1662"/>
        <v>0</v>
      </c>
    </row>
    <row r="3356" spans="4:30" hidden="1" outlineLevel="1">
      <c r="D3356" s="7"/>
      <c r="E3356" s="52"/>
      <c r="F3356" s="11"/>
      <c r="G3356" s="55" t="str">
        <f>$G$9</f>
        <v>BULKTRAN</v>
      </c>
      <c r="H3356" s="53">
        <f t="shared" ref="H3356:AD3356" ca="1" si="1663">+H3243+H3283+H3275+H3227+H3235+H3251+H3299+H3331+H3339+H3347+H3291+H3259+H3267+H3323+H3315+H3307</f>
        <v>41156.44803495238</v>
      </c>
      <c r="I3356" s="53">
        <f t="shared" ca="1" si="1663"/>
        <v>20272.966249640864</v>
      </c>
      <c r="J3356" s="53">
        <f t="shared" ca="1" si="1663"/>
        <v>1002.1651615688899</v>
      </c>
      <c r="K3356" s="53">
        <f t="shared" ca="1" si="1663"/>
        <v>3670.8735519544603</v>
      </c>
      <c r="L3356" s="53">
        <f t="shared" ca="1" si="1663"/>
        <v>115.54606635436835</v>
      </c>
      <c r="M3356" s="53">
        <f t="shared" ca="1" si="1663"/>
        <v>10.835540374666341</v>
      </c>
      <c r="N3356" s="53">
        <f t="shared" ca="1" si="1663"/>
        <v>3797.2551586834943</v>
      </c>
      <c r="O3356" s="53">
        <f t="shared" ca="1" si="1663"/>
        <v>2790.434943375983</v>
      </c>
      <c r="P3356" s="53">
        <f t="shared" ca="1" si="1663"/>
        <v>519.9393263379277</v>
      </c>
      <c r="Q3356" s="53">
        <f t="shared" ca="1" si="1663"/>
        <v>234.95090030160355</v>
      </c>
      <c r="R3356" s="53">
        <f t="shared" ca="1" si="1663"/>
        <v>10.565479356338059</v>
      </c>
      <c r="S3356" s="53">
        <f t="shared" ca="1" si="1663"/>
        <v>3555.8906493718528</v>
      </c>
      <c r="T3356" s="53">
        <f t="shared" ca="1" si="1663"/>
        <v>97.477039821324539</v>
      </c>
      <c r="U3356" s="53">
        <f t="shared" ca="1" si="1663"/>
        <v>1595.1951483582868</v>
      </c>
      <c r="V3356" s="53">
        <f t="shared" ca="1" si="1663"/>
        <v>8430.6511815753056</v>
      </c>
      <c r="W3356" s="53">
        <f t="shared" ca="1" si="1663"/>
        <v>1522.4358715547323</v>
      </c>
      <c r="X3356" s="53">
        <f t="shared" ca="1" si="1663"/>
        <v>11645.759241309648</v>
      </c>
      <c r="Y3356" s="53">
        <f t="shared" ca="1" si="1663"/>
        <v>856.93814324714606</v>
      </c>
      <c r="Z3356" s="53">
        <f t="shared" ca="1" si="1663"/>
        <v>14.353386338524215</v>
      </c>
      <c r="AA3356" s="53">
        <f t="shared" ca="1" si="1663"/>
        <v>871.29152958567022</v>
      </c>
      <c r="AB3356" s="53">
        <f t="shared" ca="1" si="1663"/>
        <v>11.120044791960975</v>
      </c>
      <c r="AC3356" s="53">
        <f t="shared" ca="1" si="1663"/>
        <v>0</v>
      </c>
      <c r="AD3356" s="53">
        <f t="shared" ca="1" si="1663"/>
        <v>0</v>
      </c>
    </row>
    <row r="3357" spans="4:30" hidden="1" outlineLevel="1">
      <c r="D3357" s="7"/>
      <c r="E3357" s="52"/>
      <c r="F3357" s="11"/>
      <c r="G3357" s="55" t="str">
        <f>$G$10</f>
        <v>SUBTRAN</v>
      </c>
      <c r="H3357" s="53">
        <f t="shared" ref="H3357:AD3357" ca="1" si="1664">+H3244+H3284+H3276+H3228+H3236+H3252+H3300+H3332+H3340+H3348+H3292+H3260+H3268+H3324+H3316+H3308</f>
        <v>9716.5182617550981</v>
      </c>
      <c r="I3357" s="53">
        <f t="shared" ca="1" si="1664"/>
        <v>4730.6562971942385</v>
      </c>
      <c r="J3357" s="53">
        <f t="shared" ca="1" si="1664"/>
        <v>228.30766133574957</v>
      </c>
      <c r="K3357" s="53">
        <f t="shared" ca="1" si="1664"/>
        <v>830.57210874886607</v>
      </c>
      <c r="L3357" s="53">
        <f t="shared" ca="1" si="1664"/>
        <v>25.655590972219546</v>
      </c>
      <c r="M3357" s="53">
        <f t="shared" ca="1" si="1664"/>
        <v>3.1952681716275602</v>
      </c>
      <c r="N3357" s="53">
        <f t="shared" ca="1" si="1664"/>
        <v>859.42296789271313</v>
      </c>
      <c r="O3357" s="53">
        <f t="shared" ca="1" si="1664"/>
        <v>627.51020984821992</v>
      </c>
      <c r="P3357" s="53">
        <f t="shared" ca="1" si="1664"/>
        <v>116.65341611055113</v>
      </c>
      <c r="Q3357" s="53">
        <f t="shared" ca="1" si="1664"/>
        <v>69.410172556229398</v>
      </c>
      <c r="R3357" s="53">
        <f t="shared" ca="1" si="1664"/>
        <v>0</v>
      </c>
      <c r="S3357" s="53">
        <f t="shared" ca="1" si="1664"/>
        <v>813.57379851500048</v>
      </c>
      <c r="T3357" s="53">
        <f t="shared" ca="1" si="1664"/>
        <v>21.911579059593201</v>
      </c>
      <c r="U3357" s="53">
        <f t="shared" ca="1" si="1664"/>
        <v>358.70505950461046</v>
      </c>
      <c r="V3357" s="53">
        <f t="shared" ca="1" si="1664"/>
        <v>2498.9844783180806</v>
      </c>
      <c r="W3357" s="53">
        <f t="shared" ca="1" si="1664"/>
        <v>0</v>
      </c>
      <c r="X3357" s="53">
        <f t="shared" ca="1" si="1664"/>
        <v>2879.6011168822843</v>
      </c>
      <c r="Y3357" s="53">
        <f t="shared" ca="1" si="1664"/>
        <v>188.86218865114083</v>
      </c>
      <c r="Z3357" s="53">
        <f t="shared" ca="1" si="1664"/>
        <v>3.1483378158308226</v>
      </c>
      <c r="AA3357" s="53">
        <f t="shared" ca="1" si="1664"/>
        <v>192.01052646697167</v>
      </c>
      <c r="AB3357" s="53">
        <f t="shared" ca="1" si="1664"/>
        <v>2.5219972992455792</v>
      </c>
      <c r="AC3357" s="53">
        <f t="shared" ca="1" si="1664"/>
        <v>8.5753299666624319</v>
      </c>
      <c r="AD3357" s="53">
        <f t="shared" ca="1" si="1664"/>
        <v>1.848566202229839</v>
      </c>
    </row>
    <row r="3358" spans="4:30" hidden="1" outlineLevel="1">
      <c r="D3358" s="7"/>
      <c r="E3358" s="52"/>
      <c r="F3358" s="11"/>
      <c r="G3358" s="55" t="str">
        <f>$G$11</f>
        <v>DISTPRI</v>
      </c>
      <c r="H3358" s="53">
        <f t="shared" ref="H3358:AD3358" ca="1" si="1665">+H3245+H3285+H3277+H3229+H3237+H3253+H3301+H3333+H3341+H3349+H3293+H3261+H3269+H3325+H3317+H3309</f>
        <v>813584.4562053862</v>
      </c>
      <c r="I3358" s="53">
        <f t="shared" ca="1" si="1665"/>
        <v>543753.19188817812</v>
      </c>
      <c r="J3358" s="53">
        <f t="shared" ca="1" si="1665"/>
        <v>25631.105977815823</v>
      </c>
      <c r="K3358" s="53">
        <f t="shared" ca="1" si="1665"/>
        <v>93068.118872579202</v>
      </c>
      <c r="L3358" s="53">
        <f t="shared" ca="1" si="1665"/>
        <v>2876.2891469348865</v>
      </c>
      <c r="M3358" s="53">
        <f t="shared" ca="1" si="1665"/>
        <v>0</v>
      </c>
      <c r="N3358" s="53">
        <f t="shared" ca="1" si="1665"/>
        <v>95944.408019514085</v>
      </c>
      <c r="O3358" s="53">
        <f t="shared" ca="1" si="1665"/>
        <v>69784.822238152177</v>
      </c>
      <c r="P3358" s="53">
        <f t="shared" ca="1" si="1665"/>
        <v>12997.427837956879</v>
      </c>
      <c r="Q3358" s="53">
        <f t="shared" ca="1" si="1665"/>
        <v>0</v>
      </c>
      <c r="R3358" s="53">
        <f t="shared" ca="1" si="1665"/>
        <v>0</v>
      </c>
      <c r="S3358" s="53">
        <f t="shared" ca="1" si="1665"/>
        <v>82782.250076109049</v>
      </c>
      <c r="T3358" s="53">
        <f t="shared" ca="1" si="1665"/>
        <v>2487.7859076732539</v>
      </c>
      <c r="U3358" s="53">
        <f t="shared" ca="1" si="1665"/>
        <v>40122.357214126154</v>
      </c>
      <c r="V3358" s="53">
        <f t="shared" ca="1" si="1665"/>
        <v>0</v>
      </c>
      <c r="W3358" s="53">
        <f t="shared" ca="1" si="1665"/>
        <v>0</v>
      </c>
      <c r="X3358" s="53">
        <f t="shared" ca="1" si="1665"/>
        <v>42610.14312179941</v>
      </c>
      <c r="Y3358" s="53">
        <f t="shared" ca="1" si="1665"/>
        <v>21043.330909228825</v>
      </c>
      <c r="Z3358" s="53">
        <f t="shared" ca="1" si="1665"/>
        <v>351.08513395225532</v>
      </c>
      <c r="AA3358" s="53">
        <f t="shared" ca="1" si="1665"/>
        <v>21394.416043181081</v>
      </c>
      <c r="AB3358" s="53">
        <f t="shared" ca="1" si="1665"/>
        <v>284.43778555787003</v>
      </c>
      <c r="AC3358" s="53">
        <f t="shared" ca="1" si="1665"/>
        <v>974.44433650098176</v>
      </c>
      <c r="AD3358" s="53">
        <f t="shared" ca="1" si="1665"/>
        <v>210.05895672969433</v>
      </c>
    </row>
    <row r="3359" spans="4:30" hidden="1" outlineLevel="1">
      <c r="D3359" s="7"/>
      <c r="E3359" s="52"/>
      <c r="F3359" s="11"/>
      <c r="G3359" s="55" t="str">
        <f>$G$12</f>
        <v>DISTSEC</v>
      </c>
      <c r="H3359" s="53">
        <f t="shared" ref="H3359:AD3359" ca="1" si="1666">+H3246+H3286+H3278+H3230+H3238+H3254+H3302+H3334+H3342+H3350+H3294+H3262+H3270+H3326+H3318+H3310</f>
        <v>368761.09429242823</v>
      </c>
      <c r="I3359" s="53">
        <f t="shared" ca="1" si="1666"/>
        <v>275723.2054974534</v>
      </c>
      <c r="J3359" s="53">
        <f t="shared" ca="1" si="1666"/>
        <v>13292.703612601315</v>
      </c>
      <c r="K3359" s="53">
        <f t="shared" ca="1" si="1666"/>
        <v>40109.626366333636</v>
      </c>
      <c r="L3359" s="53">
        <f t="shared" ca="1" si="1666"/>
        <v>0</v>
      </c>
      <c r="M3359" s="53">
        <f t="shared" ca="1" si="1666"/>
        <v>0</v>
      </c>
      <c r="N3359" s="53">
        <f t="shared" ca="1" si="1666"/>
        <v>40109.626366333636</v>
      </c>
      <c r="O3359" s="53">
        <f t="shared" ca="1" si="1666"/>
        <v>25558.010036841184</v>
      </c>
      <c r="P3359" s="53">
        <f t="shared" ca="1" si="1666"/>
        <v>0</v>
      </c>
      <c r="Q3359" s="53">
        <f t="shared" ca="1" si="1666"/>
        <v>0</v>
      </c>
      <c r="R3359" s="53">
        <f t="shared" ca="1" si="1666"/>
        <v>0</v>
      </c>
      <c r="S3359" s="53">
        <f t="shared" ca="1" si="1666"/>
        <v>25558.010036841184</v>
      </c>
      <c r="T3359" s="53">
        <f t="shared" ca="1" si="1666"/>
        <v>691.03497410541786</v>
      </c>
      <c r="U3359" s="53">
        <f t="shared" ca="1" si="1666"/>
        <v>0</v>
      </c>
      <c r="V3359" s="53">
        <f t="shared" ca="1" si="1666"/>
        <v>0</v>
      </c>
      <c r="W3359" s="53">
        <f t="shared" ca="1" si="1666"/>
        <v>0</v>
      </c>
      <c r="X3359" s="53">
        <f t="shared" ca="1" si="1666"/>
        <v>691.03497410541786</v>
      </c>
      <c r="Y3359" s="53">
        <f t="shared" ca="1" si="1666"/>
        <v>9426.921027878012</v>
      </c>
      <c r="Z3359" s="53">
        <f t="shared" ca="1" si="1666"/>
        <v>0</v>
      </c>
      <c r="AA3359" s="53">
        <f t="shared" ca="1" si="1666"/>
        <v>9426.921027878012</v>
      </c>
      <c r="AB3359" s="53">
        <f t="shared" ca="1" si="1666"/>
        <v>97.823462759024636</v>
      </c>
      <c r="AC3359" s="53">
        <f t="shared" ca="1" si="1666"/>
        <v>3321.4828047564233</v>
      </c>
      <c r="AD3359" s="53">
        <f t="shared" ca="1" si="1666"/>
        <v>540.28650969984392</v>
      </c>
    </row>
    <row r="3360" spans="4:30" hidden="1" outlineLevel="1">
      <c r="D3360" s="7"/>
      <c r="E3360" s="52"/>
      <c r="F3360" s="11"/>
      <c r="G3360" s="55" t="str">
        <f>$G$13</f>
        <v>ENERGY</v>
      </c>
      <c r="H3360" s="53">
        <f t="shared" ref="H3360:AD3360" ca="1" si="1667">+H3247+H3287+H3279+H3231+H3239+H3255+H3303+H3335+H3343+H3351+H3295+H3263+H3271+H3327+H3319+H3311</f>
        <v>1921141.0312994961</v>
      </c>
      <c r="I3360" s="53">
        <f t="shared" ca="1" si="1667"/>
        <v>720864.15623796743</v>
      </c>
      <c r="J3360" s="53">
        <f t="shared" ca="1" si="1667"/>
        <v>46716.655400426287</v>
      </c>
      <c r="K3360" s="53">
        <f t="shared" ca="1" si="1667"/>
        <v>156739.44312817353</v>
      </c>
      <c r="L3360" s="53">
        <f t="shared" ca="1" si="1667"/>
        <v>4981.5353377335268</v>
      </c>
      <c r="M3360" s="53">
        <f t="shared" ca="1" si="1667"/>
        <v>459.23932294497104</v>
      </c>
      <c r="N3360" s="53">
        <f t="shared" ca="1" si="1667"/>
        <v>162180.21778885205</v>
      </c>
      <c r="O3360" s="53">
        <f t="shared" ca="1" si="1667"/>
        <v>142901.53732597263</v>
      </c>
      <c r="P3360" s="53">
        <f t="shared" ca="1" si="1667"/>
        <v>26491.195356608769</v>
      </c>
      <c r="Q3360" s="53">
        <f t="shared" ca="1" si="1667"/>
        <v>12036.92110334375</v>
      </c>
      <c r="R3360" s="53">
        <f t="shared" ca="1" si="1667"/>
        <v>557.72036579416385</v>
      </c>
      <c r="S3360" s="53">
        <f t="shared" ca="1" si="1667"/>
        <v>181987.37415171933</v>
      </c>
      <c r="T3360" s="53">
        <f t="shared" ca="1" si="1667"/>
        <v>5476.2577082025564</v>
      </c>
      <c r="U3360" s="53">
        <f t="shared" ca="1" si="1667"/>
        <v>96154.881486009195</v>
      </c>
      <c r="V3360" s="53">
        <f t="shared" ca="1" si="1667"/>
        <v>545927.49560304137</v>
      </c>
      <c r="W3360" s="53">
        <f t="shared" ca="1" si="1667"/>
        <v>103575.22316480264</v>
      </c>
      <c r="X3360" s="53">
        <f t="shared" ca="1" si="1667"/>
        <v>751133.85796205571</v>
      </c>
      <c r="Y3360" s="53">
        <f t="shared" ca="1" si="1667"/>
        <v>38716.33400974972</v>
      </c>
      <c r="Z3360" s="53">
        <f t="shared" ca="1" si="1667"/>
        <v>630.24019786144675</v>
      </c>
      <c r="AA3360" s="53">
        <f t="shared" ca="1" si="1667"/>
        <v>39346.574207611164</v>
      </c>
      <c r="AB3360" s="53">
        <f t="shared" ca="1" si="1667"/>
        <v>702.98224395009163</v>
      </c>
      <c r="AC3360" s="53">
        <f t="shared" ca="1" si="1667"/>
        <v>15201.049675072991</v>
      </c>
      <c r="AD3360" s="53">
        <f t="shared" ca="1" si="1667"/>
        <v>3008.1636318409005</v>
      </c>
    </row>
    <row r="3361" spans="1:30" hidden="1" outlineLevel="1">
      <c r="D3361" s="7"/>
      <c r="E3361" s="52"/>
      <c r="F3361" s="11"/>
      <c r="G3361" s="55" t="str">
        <f>$G$14</f>
        <v>CUSTOMER</v>
      </c>
      <c r="H3361" s="53">
        <f t="shared" ref="H3361:AD3361" ca="1" si="1668">+H3248+H3288+H3280+H3232+H3240+H3256+H3304+H3336+H3344+H3352+H3296+H3264+H3272+H3328+H3320+H3312</f>
        <v>2495847.6136122262</v>
      </c>
      <c r="I3361" s="53">
        <f t="shared" ca="1" si="1668"/>
        <v>1565165.2135267609</v>
      </c>
      <c r="J3361" s="53">
        <f t="shared" ca="1" si="1668"/>
        <v>281724.26395239646</v>
      </c>
      <c r="K3361" s="53">
        <f t="shared" ca="1" si="1668"/>
        <v>79164.360704358129</v>
      </c>
      <c r="L3361" s="53">
        <f t="shared" ca="1" si="1668"/>
        <v>2820.0175446179846</v>
      </c>
      <c r="M3361" s="53">
        <f t="shared" ca="1" si="1668"/>
        <v>383.69551168150264</v>
      </c>
      <c r="N3361" s="53">
        <f t="shared" ca="1" si="1668"/>
        <v>82368.073760657629</v>
      </c>
      <c r="O3361" s="53">
        <f t="shared" ca="1" si="1668"/>
        <v>8111.4864950972496</v>
      </c>
      <c r="P3361" s="53">
        <f t="shared" ca="1" si="1668"/>
        <v>1163.5830063447072</v>
      </c>
      <c r="Q3361" s="53">
        <f t="shared" ca="1" si="1668"/>
        <v>1293.3443852370724</v>
      </c>
      <c r="R3361" s="53">
        <f t="shared" ca="1" si="1668"/>
        <v>216.3230238238682</v>
      </c>
      <c r="S3361" s="53">
        <f t="shared" ca="1" si="1668"/>
        <v>10784.736910502897</v>
      </c>
      <c r="T3361" s="53">
        <f t="shared" ca="1" si="1668"/>
        <v>55.371897583594617</v>
      </c>
      <c r="U3361" s="53">
        <f t="shared" ca="1" si="1668"/>
        <v>690.17436431209683</v>
      </c>
      <c r="V3361" s="53">
        <f t="shared" ca="1" si="1668"/>
        <v>1901.9136837680483</v>
      </c>
      <c r="W3361" s="53">
        <f t="shared" ca="1" si="1668"/>
        <v>324.4775054631188</v>
      </c>
      <c r="X3361" s="53">
        <f t="shared" ca="1" si="1668"/>
        <v>2971.9374511268584</v>
      </c>
      <c r="Y3361" s="53">
        <f t="shared" ca="1" si="1668"/>
        <v>2229.7116212651354</v>
      </c>
      <c r="Z3361" s="53">
        <f t="shared" ca="1" si="1668"/>
        <v>19.724330453149534</v>
      </c>
      <c r="AA3361" s="53">
        <f t="shared" ca="1" si="1668"/>
        <v>2249.4359517182852</v>
      </c>
      <c r="AB3361" s="53">
        <f t="shared" ca="1" si="1668"/>
        <v>117.93366025776373</v>
      </c>
      <c r="AC3361" s="53">
        <f t="shared" ca="1" si="1668"/>
        <v>542896.44068488874</v>
      </c>
      <c r="AD3361" s="53">
        <f t="shared" ca="1" si="1668"/>
        <v>7569.5777139166648</v>
      </c>
    </row>
    <row r="3362" spans="1:30" collapsed="1">
      <c r="C3362" s="108" t="s">
        <v>678</v>
      </c>
      <c r="D3362" s="7"/>
      <c r="E3362" s="52">
        <f>+E3249+E3289+E3281+E3233+E3241+E3257+E3305+E3337+E3345+E3353+E3297+E3265+E3273+E3329+E3321+E3313</f>
        <v>3694476</v>
      </c>
      <c r="F3362" s="3"/>
      <c r="G3362" s="55" t="str">
        <f>$G$15</f>
        <v>TOTAL</v>
      </c>
      <c r="H3362" s="53">
        <f t="shared" ref="H3362:AD3362" ca="1" si="1669">+H3249+H3289+H3281+H3233+H3241+H3257+H3305+H3337+H3345+H3353+H3297+H3265+H3273+H3329+H3321+H3313</f>
        <v>3694476.0000000019</v>
      </c>
      <c r="I3362" s="53">
        <f t="shared" ca="1" si="1669"/>
        <v>2167149.4855341869</v>
      </c>
      <c r="J3362" s="53">
        <f t="shared" ca="1" si="1669"/>
        <v>320972.87940265634</v>
      </c>
      <c r="K3362" s="53">
        <f t="shared" ca="1" si="1669"/>
        <v>199145.15718738193</v>
      </c>
      <c r="L3362" s="53">
        <f t="shared" ca="1" si="1669"/>
        <v>5328.3598844077314</v>
      </c>
      <c r="M3362" s="53">
        <f t="shared" ca="1" si="1669"/>
        <v>342.06688546986413</v>
      </c>
      <c r="N3362" s="53">
        <f t="shared" ca="1" si="1669"/>
        <v>204815.58395725969</v>
      </c>
      <c r="O3362" s="53">
        <f t="shared" ca="1" si="1669"/>
        <v>117173.90903216219</v>
      </c>
      <c r="P3362" s="53">
        <f t="shared" ca="1" si="1669"/>
        <v>16581.575864922626</v>
      </c>
      <c r="Q3362" s="53">
        <f t="shared" ca="1" si="1669"/>
        <v>2469.8925007989055</v>
      </c>
      <c r="R3362" s="53">
        <f t="shared" ca="1" si="1669"/>
        <v>282.54325830733762</v>
      </c>
      <c r="S3362" s="53">
        <f t="shared" ca="1" si="1669"/>
        <v>136507.92065619098</v>
      </c>
      <c r="T3362" s="53">
        <f t="shared" ca="1" si="1669"/>
        <v>4197.7852380569229</v>
      </c>
      <c r="U3362" s="53">
        <f t="shared" ca="1" si="1669"/>
        <v>63118.540934001881</v>
      </c>
      <c r="V3362" s="53">
        <f t="shared" ca="1" si="1669"/>
        <v>158139.26319877943</v>
      </c>
      <c r="W3362" s="53">
        <f t="shared" ca="1" si="1669"/>
        <v>33076.843936142977</v>
      </c>
      <c r="X3362" s="53">
        <f t="shared" ca="1" si="1669"/>
        <v>258532.43330698134</v>
      </c>
      <c r="Y3362" s="53">
        <f t="shared" ca="1" si="1669"/>
        <v>31740.881409718691</v>
      </c>
      <c r="Z3362" s="53">
        <f t="shared" ca="1" si="1669"/>
        <v>336.48657571595209</v>
      </c>
      <c r="AA3362" s="53">
        <f t="shared" ca="1" si="1669"/>
        <v>32077.367985434634</v>
      </c>
      <c r="AB3362" s="53">
        <f t="shared" ca="1" si="1669"/>
        <v>688.4009477172491</v>
      </c>
      <c r="AC3362" s="53">
        <f t="shared" ca="1" si="1669"/>
        <v>562401.99283118581</v>
      </c>
      <c r="AD3362" s="53">
        <f t="shared" ca="1" si="1669"/>
        <v>11329.935378389335</v>
      </c>
    </row>
    <row r="3363" spans="1:30">
      <c r="D3363" s="7"/>
      <c r="E3363" s="55"/>
      <c r="F3363" s="3"/>
      <c r="G3363" s="7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  <c r="AC3363" s="4"/>
      <c r="AD3363" s="4"/>
    </row>
    <row r="3364" spans="1:30" hidden="1" outlineLevel="1">
      <c r="D3364" s="7"/>
      <c r="E3364" s="4"/>
      <c r="F3364" s="3"/>
      <c r="G3364" s="55" t="str">
        <f>$G$8</f>
        <v>PRODUCTION</v>
      </c>
      <c r="H3364" s="4">
        <f t="shared" ref="H3364:AD3364" ca="1" si="1670">+H3355+H3216</f>
        <v>-27753761.699495733</v>
      </c>
      <c r="I3364" s="4">
        <f t="shared" ca="1" si="1670"/>
        <v>-13681432.930429181</v>
      </c>
      <c r="J3364" s="4">
        <f t="shared" ca="1" si="1670"/>
        <v>-674558.69375460036</v>
      </c>
      <c r="K3364" s="4">
        <f t="shared" ca="1" si="1670"/>
        <v>-2472461.4990208526</v>
      </c>
      <c r="L3364" s="4">
        <f t="shared" ca="1" si="1670"/>
        <v>-77873.209320366586</v>
      </c>
      <c r="M3364" s="4">
        <f t="shared" ca="1" si="1670"/>
        <v>-7300.1395378067937</v>
      </c>
      <c r="N3364" s="4">
        <f t="shared" ca="1" si="1670"/>
        <v>-2557634.847879027</v>
      </c>
      <c r="O3364" s="4">
        <f t="shared" ca="1" si="1670"/>
        <v>-1879382.5597196545</v>
      </c>
      <c r="P3364" s="4">
        <f t="shared" ca="1" si="1670"/>
        <v>-350065.32576443307</v>
      </c>
      <c r="Q3364" s="4">
        <f t="shared" ca="1" si="1670"/>
        <v>-158270.35147484791</v>
      </c>
      <c r="R3364" s="4">
        <f t="shared" ca="1" si="1670"/>
        <v>-7119.0392012055745</v>
      </c>
      <c r="S3364" s="4">
        <f t="shared" ca="1" si="1670"/>
        <v>-2394837.2761601405</v>
      </c>
      <c r="T3364" s="4">
        <f t="shared" ca="1" si="1670"/>
        <v>-65744.704457661108</v>
      </c>
      <c r="U3364" s="4">
        <f t="shared" ca="1" si="1670"/>
        <v>-1075340.2613475902</v>
      </c>
      <c r="V3364" s="4">
        <f t="shared" ca="1" si="1670"/>
        <v>-5682488.0832482073</v>
      </c>
      <c r="W3364" s="4">
        <f t="shared" ca="1" si="1670"/>
        <v>-1027051.9517698271</v>
      </c>
      <c r="X3364" s="4">
        <f t="shared" ca="1" si="1670"/>
        <v>-7850625.0008232845</v>
      </c>
      <c r="Y3364" s="4">
        <f t="shared" ca="1" si="1670"/>
        <v>-577512.38980046485</v>
      </c>
      <c r="Z3364" s="4">
        <f t="shared" ca="1" si="1670"/>
        <v>-9677.8021208222253</v>
      </c>
      <c r="AA3364" s="4">
        <f t="shared" ca="1" si="1670"/>
        <v>-587190.19192128687</v>
      </c>
      <c r="AB3364" s="4">
        <f t="shared" ca="1" si="1670"/>
        <v>-7482.7585282109449</v>
      </c>
      <c r="AC3364" s="4">
        <f t="shared" ca="1" si="1670"/>
        <v>0</v>
      </c>
      <c r="AD3364" s="4">
        <f t="shared" ca="1" si="1670"/>
        <v>0</v>
      </c>
    </row>
    <row r="3365" spans="1:30" hidden="1" outlineLevel="1">
      <c r="D3365" s="7"/>
      <c r="E3365" s="4"/>
      <c r="F3365" s="3"/>
      <c r="G3365" s="55" t="str">
        <f>$G$9</f>
        <v>BULKTRAN</v>
      </c>
      <c r="H3365" s="4">
        <f t="shared" ref="H3365:AD3365" ca="1" si="1671">+H3356+H3217</f>
        <v>-10991713.566244502</v>
      </c>
      <c r="I3365" s="4">
        <f t="shared" ca="1" si="1671"/>
        <v>-5419550.9130318724</v>
      </c>
      <c r="J3365" s="4">
        <f t="shared" ca="1" si="1671"/>
        <v>-267064.42441879713</v>
      </c>
      <c r="K3365" s="4">
        <f t="shared" ca="1" si="1671"/>
        <v>-978969.42895950493</v>
      </c>
      <c r="L3365" s="4">
        <f t="shared" ca="1" si="1671"/>
        <v>-30826.317725139765</v>
      </c>
      <c r="M3365" s="4">
        <f t="shared" ca="1" si="1671"/>
        <v>-2872.2806835280771</v>
      </c>
      <c r="N3365" s="4">
        <f t="shared" ca="1" si="1671"/>
        <v>-1012668.027368173</v>
      </c>
      <c r="O3365" s="4">
        <f t="shared" ca="1" si="1671"/>
        <v>-744174.49875887798</v>
      </c>
      <c r="P3365" s="4">
        <f t="shared" ca="1" si="1671"/>
        <v>-138619.16473129782</v>
      </c>
      <c r="Q3365" s="4">
        <f t="shared" ca="1" si="1671"/>
        <v>-62670.134515023274</v>
      </c>
      <c r="R3365" s="4">
        <f t="shared" ca="1" si="1671"/>
        <v>-2818.9605105574915</v>
      </c>
      <c r="S3365" s="4">
        <f t="shared" ca="1" si="1671"/>
        <v>-948282.75851575669</v>
      </c>
      <c r="T3365" s="4">
        <f t="shared" ca="1" si="1671"/>
        <v>-26037.281408334395</v>
      </c>
      <c r="U3365" s="4">
        <f t="shared" ca="1" si="1671"/>
        <v>-425800.79701014195</v>
      </c>
      <c r="V3365" s="4">
        <f t="shared" ca="1" si="1671"/>
        <v>-2250135.2303027236</v>
      </c>
      <c r="W3365" s="4">
        <f t="shared" ca="1" si="1671"/>
        <v>-406695.03972342692</v>
      </c>
      <c r="X3365" s="4">
        <f t="shared" ca="1" si="1671"/>
        <v>-3108668.3484446267</v>
      </c>
      <c r="Y3365" s="4">
        <f t="shared" ca="1" si="1671"/>
        <v>-228684.16039002326</v>
      </c>
      <c r="Z3365" s="4">
        <f t="shared" ca="1" si="1671"/>
        <v>-3832.5712482814483</v>
      </c>
      <c r="AA3365" s="4">
        <f t="shared" ca="1" si="1671"/>
        <v>-232516.73163830471</v>
      </c>
      <c r="AB3365" s="4">
        <f t="shared" ca="1" si="1671"/>
        <v>-2962.3628269674373</v>
      </c>
      <c r="AC3365" s="4">
        <f t="shared" ca="1" si="1671"/>
        <v>0</v>
      </c>
      <c r="AD3365" s="4">
        <f t="shared" ca="1" si="1671"/>
        <v>0</v>
      </c>
    </row>
    <row r="3366" spans="1:30" hidden="1" outlineLevel="1">
      <c r="D3366" s="7"/>
      <c r="E3366" s="4"/>
      <c r="F3366" s="3"/>
      <c r="G3366" s="55" t="str">
        <f>$G$10</f>
        <v>SUBTRAN</v>
      </c>
      <c r="H3366" s="4">
        <f t="shared" ref="H3366:AD3366" ca="1" si="1672">+H3357+H3218</f>
        <v>-2420925.5099276211</v>
      </c>
      <c r="I3366" s="4">
        <f t="shared" ca="1" si="1672"/>
        <v>-1179796.0450259694</v>
      </c>
      <c r="J3366" s="4">
        <f t="shared" ca="1" si="1672"/>
        <v>-56767.983101151338</v>
      </c>
      <c r="K3366" s="4">
        <f t="shared" ca="1" si="1672"/>
        <v>-206665.00154468321</v>
      </c>
      <c r="L3366" s="4">
        <f t="shared" ca="1" si="1672"/>
        <v>-6386.0742625963267</v>
      </c>
      <c r="M3366" s="4">
        <f t="shared" ca="1" si="1672"/>
        <v>-789.18176921122665</v>
      </c>
      <c r="N3366" s="4">
        <f t="shared" ca="1" si="1672"/>
        <v>-213840.25757649069</v>
      </c>
      <c r="O3366" s="4">
        <f t="shared" ca="1" si="1672"/>
        <v>-156139.54265768937</v>
      </c>
      <c r="P3366" s="4">
        <f t="shared" ca="1" si="1672"/>
        <v>-29017.829538721187</v>
      </c>
      <c r="Q3366" s="4">
        <f t="shared" ca="1" si="1672"/>
        <v>-17274.089892565633</v>
      </c>
      <c r="R3366" s="4">
        <f t="shared" ca="1" si="1672"/>
        <v>0</v>
      </c>
      <c r="S3366" s="4">
        <f t="shared" ca="1" si="1672"/>
        <v>-202431.46208897623</v>
      </c>
      <c r="T3366" s="4">
        <f t="shared" ca="1" si="1672"/>
        <v>-5460.3876296008748</v>
      </c>
      <c r="U3366" s="4">
        <f t="shared" ca="1" si="1672"/>
        <v>-89330.799331542104</v>
      </c>
      <c r="V3366" s="4">
        <f t="shared" ca="1" si="1672"/>
        <v>-622277.1979858526</v>
      </c>
      <c r="W3366" s="4">
        <f t="shared" ca="1" si="1672"/>
        <v>0</v>
      </c>
      <c r="X3366" s="4">
        <f t="shared" ca="1" si="1672"/>
        <v>-717068.38494699541</v>
      </c>
      <c r="Y3366" s="4">
        <f t="shared" ca="1" si="1672"/>
        <v>-47022.660494065552</v>
      </c>
      <c r="Z3366" s="4">
        <f t="shared" ca="1" si="1672"/>
        <v>-784.29787300234352</v>
      </c>
      <c r="AA3366" s="4">
        <f t="shared" ca="1" si="1672"/>
        <v>-47806.958367067869</v>
      </c>
      <c r="AB3366" s="4">
        <f t="shared" ca="1" si="1672"/>
        <v>-626.88394789440144</v>
      </c>
      <c r="AC3366" s="4">
        <f t="shared" ca="1" si="1672"/>
        <v>-2128.7297334744044</v>
      </c>
      <c r="AD3366" s="4">
        <f t="shared" ca="1" si="1672"/>
        <v>-458.80513959989418</v>
      </c>
    </row>
    <row r="3367" spans="1:30" hidden="1" outlineLevel="1">
      <c r="D3367" s="7"/>
      <c r="E3367" s="4"/>
      <c r="F3367" s="3"/>
      <c r="G3367" s="55" t="str">
        <f>$G$11</f>
        <v>DISTPRI</v>
      </c>
      <c r="H3367" s="4">
        <f t="shared" ref="H3367:AD3367" ca="1" si="1673">+H3358+H3219</f>
        <v>-9059240.8535641264</v>
      </c>
      <c r="I3367" s="4">
        <f t="shared" ca="1" si="1673"/>
        <v>-6060578.5039877519</v>
      </c>
      <c r="J3367" s="4">
        <f t="shared" ca="1" si="1673"/>
        <v>-284520.30506633781</v>
      </c>
      <c r="K3367" s="4">
        <f t="shared" ca="1" si="1673"/>
        <v>-1034126.2667873828</v>
      </c>
      <c r="L3367" s="4">
        <f t="shared" ca="1" si="1673"/>
        <v>-31983.851579858918</v>
      </c>
      <c r="M3367" s="4">
        <f t="shared" ca="1" si="1673"/>
        <v>0</v>
      </c>
      <c r="N3367" s="4">
        <f t="shared" ca="1" si="1673"/>
        <v>-1066110.1183672415</v>
      </c>
      <c r="O3367" s="4">
        <f t="shared" ca="1" si="1673"/>
        <v>-775392.74433446187</v>
      </c>
      <c r="P3367" s="4">
        <f t="shared" ca="1" si="1673"/>
        <v>-144350.03022364492</v>
      </c>
      <c r="Q3367" s="4">
        <f t="shared" ca="1" si="1673"/>
        <v>0</v>
      </c>
      <c r="R3367" s="4">
        <f t="shared" ca="1" si="1673"/>
        <v>0</v>
      </c>
      <c r="S3367" s="4">
        <f t="shared" ca="1" si="1673"/>
        <v>-919742.77455810632</v>
      </c>
      <c r="T3367" s="4">
        <f t="shared" ca="1" si="1673"/>
        <v>-27701.290139611781</v>
      </c>
      <c r="U3367" s="4">
        <f t="shared" ca="1" si="1673"/>
        <v>-446379.45343627548</v>
      </c>
      <c r="V3367" s="4">
        <f t="shared" ca="1" si="1673"/>
        <v>0</v>
      </c>
      <c r="W3367" s="4">
        <f t="shared" ca="1" si="1673"/>
        <v>0</v>
      </c>
      <c r="X3367" s="4">
        <f t="shared" ca="1" si="1673"/>
        <v>-474080.74357588723</v>
      </c>
      <c r="Y3367" s="4">
        <f t="shared" ca="1" si="1673"/>
        <v>-234028.5507622463</v>
      </c>
      <c r="Z3367" s="4">
        <f t="shared" ca="1" si="1673"/>
        <v>-3907.4344087521622</v>
      </c>
      <c r="AA3367" s="4">
        <f t="shared" ca="1" si="1673"/>
        <v>-237935.98517099847</v>
      </c>
      <c r="AB3367" s="4">
        <f t="shared" ca="1" si="1673"/>
        <v>-3156.0335597139456</v>
      </c>
      <c r="AC3367" s="4">
        <f t="shared" ca="1" si="1673"/>
        <v>-10790.275386960084</v>
      </c>
      <c r="AD3367" s="4">
        <f t="shared" ca="1" si="1673"/>
        <v>-2326.1138911326434</v>
      </c>
    </row>
    <row r="3368" spans="1:30" hidden="1" outlineLevel="1">
      <c r="D3368" s="7"/>
      <c r="E3368" s="4"/>
      <c r="F3368" s="3"/>
      <c r="G3368" s="55" t="str">
        <f>$G$12</f>
        <v>DISTSEC</v>
      </c>
      <c r="H3368" s="4">
        <f t="shared" ref="H3368:AD3368" ca="1" si="1674">+H3359+H3220</f>
        <v>-4886426.2158024935</v>
      </c>
      <c r="I3368" s="4">
        <f t="shared" ca="1" si="1674"/>
        <v>-3656445.4670887636</v>
      </c>
      <c r="J3368" s="4">
        <f t="shared" ca="1" si="1674"/>
        <v>-175600.02074844987</v>
      </c>
      <c r="K3368" s="4">
        <f t="shared" ca="1" si="1674"/>
        <v>-530349.51254103542</v>
      </c>
      <c r="L3368" s="4">
        <f t="shared" ca="1" si="1674"/>
        <v>0</v>
      </c>
      <c r="M3368" s="4">
        <f t="shared" ca="1" si="1674"/>
        <v>0</v>
      </c>
      <c r="N3368" s="4">
        <f t="shared" ca="1" si="1674"/>
        <v>-530349.51254103542</v>
      </c>
      <c r="O3368" s="4">
        <f t="shared" ca="1" si="1674"/>
        <v>-337934.87329900637</v>
      </c>
      <c r="P3368" s="4">
        <f t="shared" ca="1" si="1674"/>
        <v>0</v>
      </c>
      <c r="Q3368" s="4">
        <f t="shared" ca="1" si="1674"/>
        <v>0</v>
      </c>
      <c r="R3368" s="4">
        <f t="shared" ca="1" si="1674"/>
        <v>0</v>
      </c>
      <c r="S3368" s="4">
        <f t="shared" ca="1" si="1674"/>
        <v>-337934.87329900637</v>
      </c>
      <c r="T3368" s="4">
        <f t="shared" ca="1" si="1674"/>
        <v>-9155.3703025094364</v>
      </c>
      <c r="U3368" s="4">
        <f t="shared" ca="1" si="1674"/>
        <v>0</v>
      </c>
      <c r="V3368" s="4">
        <f t="shared" ca="1" si="1674"/>
        <v>0</v>
      </c>
      <c r="W3368" s="4">
        <f t="shared" ca="1" si="1674"/>
        <v>0</v>
      </c>
      <c r="X3368" s="4">
        <f t="shared" ca="1" si="1674"/>
        <v>-9155.3703025094364</v>
      </c>
      <c r="Y3368" s="4">
        <f t="shared" ca="1" si="1674"/>
        <v>-124750.62211107538</v>
      </c>
      <c r="Z3368" s="4">
        <f t="shared" ca="1" si="1674"/>
        <v>0</v>
      </c>
      <c r="AA3368" s="4">
        <f t="shared" ca="1" si="1674"/>
        <v>-124750.62211107538</v>
      </c>
      <c r="AB3368" s="4">
        <f t="shared" ca="1" si="1674"/>
        <v>-1291.7367094815556</v>
      </c>
      <c r="AC3368" s="4">
        <f t="shared" ca="1" si="1674"/>
        <v>-43777.754645658388</v>
      </c>
      <c r="AD3368" s="4">
        <f t="shared" ca="1" si="1674"/>
        <v>-7120.8583565130248</v>
      </c>
    </row>
    <row r="3369" spans="1:30" hidden="1" outlineLevel="1">
      <c r="D3369" s="7"/>
      <c r="E3369" s="4"/>
      <c r="F3369" s="3"/>
      <c r="G3369" s="55" t="str">
        <f>$G$13</f>
        <v>ENERGY</v>
      </c>
      <c r="H3369" s="4">
        <f t="shared" ref="H3369:AD3369" ca="1" si="1675">+H3360+H3221</f>
        <v>1065179.4188980106</v>
      </c>
      <c r="I3369" s="4">
        <f t="shared" ca="1" si="1675"/>
        <v>473759.34087030147</v>
      </c>
      <c r="J3369" s="4">
        <f t="shared" ca="1" si="1675"/>
        <v>27745.919980897685</v>
      </c>
      <c r="K3369" s="4">
        <f t="shared" ca="1" si="1675"/>
        <v>93199.199879756197</v>
      </c>
      <c r="L3369" s="4">
        <f t="shared" ca="1" si="1675"/>
        <v>2052.5862848296001</v>
      </c>
      <c r="M3369" s="4">
        <f t="shared" ca="1" si="1675"/>
        <v>2.9056803851543123</v>
      </c>
      <c r="N3369" s="4">
        <f t="shared" ca="1" si="1675"/>
        <v>95254.691844970977</v>
      </c>
      <c r="O3369" s="4">
        <f t="shared" ca="1" si="1675"/>
        <v>87679.418489711315</v>
      </c>
      <c r="P3369" s="4">
        <f t="shared" ca="1" si="1675"/>
        <v>15752.681052576789</v>
      </c>
      <c r="Q3369" s="4">
        <f t="shared" ca="1" si="1675"/>
        <v>6419.7534556126284</v>
      </c>
      <c r="R3369" s="4">
        <f t="shared" ca="1" si="1675"/>
        <v>287.3963910589884</v>
      </c>
      <c r="S3369" s="4">
        <f t="shared" ca="1" si="1675"/>
        <v>110139.24938895978</v>
      </c>
      <c r="T3369" s="4">
        <f t="shared" ca="1" si="1675"/>
        <v>3266.4210455090206</v>
      </c>
      <c r="U3369" s="4">
        <f t="shared" ca="1" si="1675"/>
        <v>49698.49470958786</v>
      </c>
      <c r="V3369" s="4">
        <f t="shared" ca="1" si="1675"/>
        <v>225018.28331462323</v>
      </c>
      <c r="W3369" s="4">
        <f t="shared" ca="1" si="1675"/>
        <v>44958.549807549942</v>
      </c>
      <c r="X3369" s="4">
        <f t="shared" ca="1" si="1675"/>
        <v>322941.74887726997</v>
      </c>
      <c r="Y3369" s="4">
        <f t="shared" ca="1" si="1675"/>
        <v>22935.958157936213</v>
      </c>
      <c r="Z3369" s="4">
        <f t="shared" ca="1" si="1675"/>
        <v>346.62987393523474</v>
      </c>
      <c r="AA3369" s="4">
        <f t="shared" ca="1" si="1675"/>
        <v>23282.588031871477</v>
      </c>
      <c r="AB3369" s="4">
        <f t="shared" ca="1" si="1675"/>
        <v>420.73984281605414</v>
      </c>
      <c r="AC3369" s="4">
        <f t="shared" ca="1" si="1675"/>
        <v>9831.871147067548</v>
      </c>
      <c r="AD3369" s="4">
        <f t="shared" ca="1" si="1675"/>
        <v>1803.2689138546075</v>
      </c>
    </row>
    <row r="3370" spans="1:30" hidden="1" outlineLevel="1">
      <c r="D3370" s="7"/>
      <c r="E3370" s="4"/>
      <c r="F3370" s="3"/>
      <c r="G3370" s="55" t="str">
        <f>$G$14</f>
        <v>CUSTOMER</v>
      </c>
      <c r="H3370" s="4">
        <f t="shared" ref="H3370:AD3370" ca="1" si="1676">+H3361+H3222</f>
        <v>-2830921.5738635287</v>
      </c>
      <c r="I3370" s="4">
        <f t="shared" ca="1" si="1676"/>
        <v>-1396905.4967467219</v>
      </c>
      <c r="J3370" s="4">
        <f t="shared" ca="1" si="1676"/>
        <v>-335062.35884980939</v>
      </c>
      <c r="K3370" s="4">
        <f t="shared" ca="1" si="1676"/>
        <v>-95117.647236841774</v>
      </c>
      <c r="L3370" s="4">
        <f t="shared" ca="1" si="1676"/>
        <v>-26127.209362962585</v>
      </c>
      <c r="M3370" s="4">
        <f t="shared" ca="1" si="1676"/>
        <v>-4212.845003028021</v>
      </c>
      <c r="N3370" s="4">
        <f t="shared" ca="1" si="1676"/>
        <v>-125457.70160283239</v>
      </c>
      <c r="O3370" s="4">
        <f t="shared" ca="1" si="1676"/>
        <v>-24143.744581534302</v>
      </c>
      <c r="P3370" s="4">
        <f t="shared" ca="1" si="1676"/>
        <v>-6848.3802061504121</v>
      </c>
      <c r="Q3370" s="4">
        <f t="shared" ca="1" si="1676"/>
        <v>-14731.413698598713</v>
      </c>
      <c r="R3370" s="4">
        <f t="shared" ca="1" si="1676"/>
        <v>-2588.1449104753247</v>
      </c>
      <c r="S3370" s="4">
        <f t="shared" ca="1" si="1676"/>
        <v>-48311.683396758752</v>
      </c>
      <c r="T3370" s="4">
        <f t="shared" ca="1" si="1676"/>
        <v>-166.47888212650497</v>
      </c>
      <c r="U3370" s="4">
        <f t="shared" ca="1" si="1676"/>
        <v>-4070.127339800983</v>
      </c>
      <c r="V3370" s="4">
        <f t="shared" ca="1" si="1676"/>
        <v>-21681.948047803864</v>
      </c>
      <c r="W3370" s="4">
        <f t="shared" ca="1" si="1676"/>
        <v>-3888.6677344101122</v>
      </c>
      <c r="X3370" s="4">
        <f t="shared" ca="1" si="1676"/>
        <v>-29807.222004141437</v>
      </c>
      <c r="Y3370" s="4">
        <f t="shared" ca="1" si="1676"/>
        <v>-6683.866286062791</v>
      </c>
      <c r="Z3370" s="4">
        <f t="shared" ca="1" si="1676"/>
        <v>-116.28022475547353</v>
      </c>
      <c r="AA3370" s="4">
        <f t="shared" ca="1" si="1676"/>
        <v>-6800.1465108182583</v>
      </c>
      <c r="AB3370" s="4">
        <f t="shared" ca="1" si="1676"/>
        <v>-140.21911529141209</v>
      </c>
      <c r="AC3370" s="4">
        <f t="shared" ca="1" si="1676"/>
        <v>-809122.37145239837</v>
      </c>
      <c r="AD3370" s="4">
        <f t="shared" ca="1" si="1676"/>
        <v>-79314.374184758213</v>
      </c>
    </row>
    <row r="3371" spans="1:30" collapsed="1">
      <c r="B3371" s="111" t="s">
        <v>293</v>
      </c>
      <c r="D3371" s="7"/>
      <c r="E3371" s="60">
        <f>+E3362+E3223</f>
        <v>-56877810</v>
      </c>
      <c r="F3371" s="3"/>
      <c r="G3371" s="55" t="str">
        <f>$G$15</f>
        <v>TOTAL</v>
      </c>
      <c r="H3371" s="4">
        <f t="shared" ref="H3371:AD3371" ca="1" si="1677">+H3362+H3223</f>
        <v>-56877810</v>
      </c>
      <c r="I3371" s="4">
        <f t="shared" ca="1" si="1677"/>
        <v>-30920950.015439972</v>
      </c>
      <c r="J3371" s="4">
        <f t="shared" ca="1" si="1677"/>
        <v>-1765827.865958249</v>
      </c>
      <c r="K3371" s="4">
        <f t="shared" ca="1" si="1677"/>
        <v>-5224490.1562105445</v>
      </c>
      <c r="L3371" s="4">
        <f t="shared" ca="1" si="1677"/>
        <v>-171144.07596609456</v>
      </c>
      <c r="M3371" s="4">
        <f t="shared" ca="1" si="1677"/>
        <v>-15171.54131318896</v>
      </c>
      <c r="N3371" s="4">
        <f t="shared" ca="1" si="1677"/>
        <v>-5410805.7734898292</v>
      </c>
      <c r="O3371" s="4">
        <f t="shared" ca="1" si="1677"/>
        <v>-3829488.544861516</v>
      </c>
      <c r="P3371" s="4">
        <f t="shared" ca="1" si="1677"/>
        <v>-653148.0494116703</v>
      </c>
      <c r="Q3371" s="4">
        <f t="shared" ca="1" si="1677"/>
        <v>-246526.23612542285</v>
      </c>
      <c r="R3371" s="4">
        <f t="shared" ca="1" si="1677"/>
        <v>-12238.748231179405</v>
      </c>
      <c r="S3371" s="4">
        <f t="shared" ca="1" si="1677"/>
        <v>-4741401.5786297861</v>
      </c>
      <c r="T3371" s="4">
        <f t="shared" ca="1" si="1677"/>
        <v>-130999.09177433497</v>
      </c>
      <c r="U3371" s="4">
        <f t="shared" ca="1" si="1677"/>
        <v>-1991222.9437557622</v>
      </c>
      <c r="V3371" s="4">
        <f t="shared" ca="1" si="1677"/>
        <v>-8351564.1762699634</v>
      </c>
      <c r="W3371" s="4">
        <f t="shared" ca="1" si="1677"/>
        <v>-1392677.1094201144</v>
      </c>
      <c r="X3371" s="4">
        <f t="shared" ca="1" si="1677"/>
        <v>-11866463.321220176</v>
      </c>
      <c r="Y3371" s="4">
        <f t="shared" ca="1" si="1677"/>
        <v>-1195746.2916860012</v>
      </c>
      <c r="Z3371" s="4">
        <f t="shared" ca="1" si="1677"/>
        <v>-17971.75600167843</v>
      </c>
      <c r="AA3371" s="4">
        <f t="shared" ca="1" si="1677"/>
        <v>-1213718.0476876809</v>
      </c>
      <c r="AB3371" s="4">
        <f t="shared" ca="1" si="1677"/>
        <v>-15239.254844743647</v>
      </c>
      <c r="AC3371" s="4">
        <f t="shared" ca="1" si="1677"/>
        <v>-855987.26007142302</v>
      </c>
      <c r="AD3371" s="4">
        <f t="shared" ca="1" si="1677"/>
        <v>-87416.882658149203</v>
      </c>
    </row>
    <row r="3372" spans="1:30" s="51" customFormat="1">
      <c r="A3372" s="56"/>
      <c r="B3372" s="111"/>
      <c r="C3372" s="55"/>
      <c r="D3372" s="55"/>
      <c r="E3372" s="53"/>
      <c r="F3372" s="52"/>
      <c r="G3372" s="55"/>
      <c r="H3372" s="53"/>
      <c r="I3372" s="53"/>
      <c r="J3372" s="53"/>
      <c r="K3372" s="53"/>
      <c r="L3372" s="53"/>
      <c r="M3372" s="53"/>
      <c r="N3372" s="53"/>
      <c r="O3372" s="53"/>
      <c r="P3372" s="53"/>
      <c r="Q3372" s="53"/>
      <c r="R3372" s="53"/>
      <c r="S3372" s="53"/>
      <c r="T3372" s="53"/>
      <c r="U3372" s="53"/>
      <c r="V3372" s="53"/>
      <c r="W3372" s="53"/>
      <c r="X3372" s="53"/>
      <c r="Y3372" s="53"/>
      <c r="Z3372" s="53"/>
      <c r="AA3372" s="53"/>
      <c r="AB3372" s="53"/>
      <c r="AC3372" s="53"/>
      <c r="AD3372" s="53"/>
    </row>
    <row r="3373" spans="1:30" hidden="1" outlineLevel="1">
      <c r="D3373" s="7"/>
      <c r="F3373" s="3"/>
      <c r="G3373" s="55" t="str">
        <f>$G$8</f>
        <v>PRODUCTION</v>
      </c>
      <c r="H3373" s="11">
        <f t="shared" ref="H3373:AD3373" ca="1" si="1678">+H3364+H2606</f>
        <v>-20338538.075515669</v>
      </c>
      <c r="I3373" s="11">
        <f t="shared" ca="1" si="1678"/>
        <v>-21072554.123726331</v>
      </c>
      <c r="J3373" s="11">
        <f t="shared" ca="1" si="1678"/>
        <v>748154.95377245639</v>
      </c>
      <c r="K3373" s="11">
        <f t="shared" ca="1" si="1678"/>
        <v>1185080.1918155439</v>
      </c>
      <c r="L3373" s="11">
        <f t="shared" ca="1" si="1678"/>
        <v>17754.457626574294</v>
      </c>
      <c r="M3373" s="11">
        <f t="shared" ca="1" si="1678"/>
        <v>14634.313920891938</v>
      </c>
      <c r="N3373" s="11">
        <f t="shared" ca="1" si="1678"/>
        <v>1217468.963363009</v>
      </c>
      <c r="O3373" s="11">
        <f t="shared" ca="1" si="1678"/>
        <v>870860.91910956032</v>
      </c>
      <c r="P3373" s="11">
        <f t="shared" ca="1" si="1678"/>
        <v>254485.22073952499</v>
      </c>
      <c r="Q3373" s="11">
        <f t="shared" ca="1" si="1678"/>
        <v>55380.895145216578</v>
      </c>
      <c r="R3373" s="11">
        <f t="shared" ca="1" si="1678"/>
        <v>600.43314576297962</v>
      </c>
      <c r="S3373" s="11">
        <f t="shared" ca="1" si="1678"/>
        <v>1181327.4681400675</v>
      </c>
      <c r="T3373" s="11">
        <f t="shared" ca="1" si="1678"/>
        <v>-56480.463575674883</v>
      </c>
      <c r="U3373" s="11">
        <f t="shared" ca="1" si="1678"/>
        <v>-290564.06540655659</v>
      </c>
      <c r="V3373" s="11">
        <f t="shared" ca="1" si="1678"/>
        <v>-1092697.5024183802</v>
      </c>
      <c r="W3373" s="11">
        <f t="shared" ca="1" si="1678"/>
        <v>-931906.61579770804</v>
      </c>
      <c r="X3373" s="11">
        <f t="shared" ca="1" si="1678"/>
        <v>-2371648.6471983111</v>
      </c>
      <c r="Y3373" s="11">
        <f t="shared" ca="1" si="1678"/>
        <v>-46081.420487431926</v>
      </c>
      <c r="Z3373" s="11">
        <f t="shared" ca="1" si="1678"/>
        <v>-5401.8913461596821</v>
      </c>
      <c r="AA3373" s="11">
        <f t="shared" ca="1" si="1678"/>
        <v>-51483.311833591317</v>
      </c>
      <c r="AB3373" s="11">
        <f t="shared" ca="1" si="1678"/>
        <v>10196.621967080142</v>
      </c>
      <c r="AC3373" s="11">
        <f t="shared" ca="1" si="1678"/>
        <v>0</v>
      </c>
      <c r="AD3373" s="11">
        <f t="shared" ca="1" si="1678"/>
        <v>0</v>
      </c>
    </row>
    <row r="3374" spans="1:30" hidden="1" outlineLevel="1">
      <c r="D3374" s="7"/>
      <c r="F3374" s="3"/>
      <c r="G3374" s="55" t="str">
        <f>$G$9</f>
        <v>BULKTRAN</v>
      </c>
      <c r="H3374" s="11">
        <f t="shared" ref="H3374:AD3374" ca="1" si="1679">+H3365+H2607</f>
        <v>-7406861.9784564767</v>
      </c>
      <c r="I3374" s="11">
        <f t="shared" ca="1" si="1679"/>
        <v>-8708246.2698388807</v>
      </c>
      <c r="J3374" s="11">
        <f t="shared" ca="1" si="1679"/>
        <v>386017.95780007716</v>
      </c>
      <c r="K3374" s="11">
        <f t="shared" ca="1" si="1679"/>
        <v>708093.84111544001</v>
      </c>
      <c r="L3374" s="11">
        <f t="shared" ca="1" si="1679"/>
        <v>13030.392433417961</v>
      </c>
      <c r="M3374" s="11">
        <f t="shared" ca="1" si="1679"/>
        <v>20724.225742446673</v>
      </c>
      <c r="N3374" s="11">
        <f t="shared" ca="1" si="1679"/>
        <v>741848.45929130353</v>
      </c>
      <c r="O3374" s="11">
        <f t="shared" ca="1" si="1679"/>
        <v>525619.9256535467</v>
      </c>
      <c r="P3374" s="11">
        <f t="shared" ca="1" si="1679"/>
        <v>138729.08786164911</v>
      </c>
      <c r="Q3374" s="11">
        <f t="shared" ca="1" si="1679"/>
        <v>35014.842417102722</v>
      </c>
      <c r="R3374" s="11">
        <f t="shared" ca="1" si="1679"/>
        <v>764.34253452699159</v>
      </c>
      <c r="S3374" s="11">
        <f t="shared" ca="1" si="1679"/>
        <v>700128.19846682472</v>
      </c>
      <c r="T3374" s="11">
        <f t="shared" ca="1" si="1679"/>
        <v>-21384.412054615132</v>
      </c>
      <c r="U3374" s="11">
        <f t="shared" ca="1" si="1679"/>
        <v>-59736.603155079007</v>
      </c>
      <c r="V3374" s="11">
        <f t="shared" ca="1" si="1679"/>
        <v>-110630.04615562921</v>
      </c>
      <c r="W3374" s="11">
        <f t="shared" ca="1" si="1679"/>
        <v>-356752.77695510082</v>
      </c>
      <c r="X3374" s="11">
        <f t="shared" ca="1" si="1679"/>
        <v>-548503.83832042292</v>
      </c>
      <c r="Y3374" s="11">
        <f t="shared" ca="1" si="1679"/>
        <v>18516.048814425711</v>
      </c>
      <c r="Z3374" s="11">
        <f t="shared" ca="1" si="1679"/>
        <v>-1812.3985934928226</v>
      </c>
      <c r="AA3374" s="11">
        <f t="shared" ca="1" si="1679"/>
        <v>16703.650220932846</v>
      </c>
      <c r="AB3374" s="11">
        <f t="shared" ca="1" si="1679"/>
        <v>5189.8639237002753</v>
      </c>
      <c r="AC3374" s="11">
        <f t="shared" ca="1" si="1679"/>
        <v>0</v>
      </c>
      <c r="AD3374" s="11">
        <f t="shared" ca="1" si="1679"/>
        <v>0</v>
      </c>
    </row>
    <row r="3375" spans="1:30" hidden="1" outlineLevel="1">
      <c r="D3375" s="7"/>
      <c r="F3375" s="3"/>
      <c r="G3375" s="55" t="str">
        <f>$G$10</f>
        <v>SUBTRAN</v>
      </c>
      <c r="H3375" s="11">
        <f t="shared" ref="H3375:AD3375" ca="1" si="1680">+H3366+H2608</f>
        <v>-1591909.8798049521</v>
      </c>
      <c r="I3375" s="11">
        <f t="shared" ca="1" si="1680"/>
        <v>-1866189.6109603876</v>
      </c>
      <c r="J3375" s="11">
        <f t="shared" ca="1" si="1680"/>
        <v>75080.216861533729</v>
      </c>
      <c r="K3375" s="11">
        <f t="shared" ca="1" si="1680"/>
        <v>131607.81002331033</v>
      </c>
      <c r="L3375" s="11">
        <f t="shared" ca="1" si="1680"/>
        <v>2209.1402116176178</v>
      </c>
      <c r="M3375" s="11">
        <f t="shared" ca="1" si="1680"/>
        <v>6675.9158737553962</v>
      </c>
      <c r="N3375" s="11">
        <f t="shared" ca="1" si="1680"/>
        <v>140492.86610868329</v>
      </c>
      <c r="O3375" s="11">
        <f t="shared" ca="1" si="1680"/>
        <v>97011.578626226576</v>
      </c>
      <c r="P3375" s="11">
        <f t="shared" ca="1" si="1680"/>
        <v>26082.528675316844</v>
      </c>
      <c r="Q3375" s="11">
        <f t="shared" ca="1" si="1680"/>
        <v>8208.2323254739422</v>
      </c>
      <c r="R3375" s="11">
        <f t="shared" ca="1" si="1680"/>
        <v>0</v>
      </c>
      <c r="S3375" s="11">
        <f t="shared" ca="1" si="1680"/>
        <v>131302.33962701744</v>
      </c>
      <c r="T3375" s="11">
        <f t="shared" ca="1" si="1680"/>
        <v>-4552.6041377173233</v>
      </c>
      <c r="U3375" s="11">
        <f t="shared" ca="1" si="1680"/>
        <v>-16530.122490954789</v>
      </c>
      <c r="V3375" s="11">
        <f t="shared" ca="1" si="1680"/>
        <v>-60863.65041143191</v>
      </c>
      <c r="W3375" s="11">
        <f t="shared" ca="1" si="1680"/>
        <v>0</v>
      </c>
      <c r="X3375" s="11">
        <f t="shared" ca="1" si="1680"/>
        <v>-81946.377040104126</v>
      </c>
      <c r="Y3375" s="11">
        <f t="shared" ca="1" si="1680"/>
        <v>1234.8950357561553</v>
      </c>
      <c r="Z3375" s="11">
        <f t="shared" ca="1" si="1680"/>
        <v>-393.42626739253933</v>
      </c>
      <c r="AA3375" s="11">
        <f t="shared" ca="1" si="1680"/>
        <v>841.46876836360752</v>
      </c>
      <c r="AB3375" s="11">
        <f t="shared" ca="1" si="1680"/>
        <v>1014.894298989127</v>
      </c>
      <c r="AC3375" s="11">
        <f t="shared" ca="1" si="1680"/>
        <v>6083.6876771977668</v>
      </c>
      <c r="AD3375" s="11">
        <f t="shared" ca="1" si="1680"/>
        <v>1410.6348537541185</v>
      </c>
    </row>
    <row r="3376" spans="1:30" hidden="1" outlineLevel="1">
      <c r="D3376" s="7"/>
      <c r="F3376" s="3"/>
      <c r="G3376" s="55" t="str">
        <f>$G$11</f>
        <v>DISTPRI</v>
      </c>
      <c r="H3376" s="11">
        <f t="shared" ref="H3376:AD3376" ca="1" si="1681">+H3367+H2609</f>
        <v>-7305792.6077698469</v>
      </c>
      <c r="I3376" s="11">
        <f t="shared" ca="1" si="1681"/>
        <v>-10777907.893497203</v>
      </c>
      <c r="J3376" s="11">
        <f t="shared" ca="1" si="1681"/>
        <v>643143.70825682255</v>
      </c>
      <c r="K3376" s="11">
        <f t="shared" ca="1" si="1681"/>
        <v>1345988.8207522552</v>
      </c>
      <c r="L3376" s="11">
        <f t="shared" ca="1" si="1681"/>
        <v>29145.839296238872</v>
      </c>
      <c r="M3376" s="11">
        <f t="shared" ca="1" si="1681"/>
        <v>0</v>
      </c>
      <c r="N3376" s="11">
        <f t="shared" ca="1" si="1681"/>
        <v>1375134.6600484943</v>
      </c>
      <c r="O3376" s="11">
        <f t="shared" ca="1" si="1681"/>
        <v>991057.26035455964</v>
      </c>
      <c r="P3376" s="11">
        <f t="shared" ca="1" si="1681"/>
        <v>241745.4105887101</v>
      </c>
      <c r="Q3376" s="11">
        <f t="shared" ca="1" si="1681"/>
        <v>0</v>
      </c>
      <c r="R3376" s="11">
        <f t="shared" ca="1" si="1681"/>
        <v>0</v>
      </c>
      <c r="S3376" s="11">
        <f t="shared" ca="1" si="1681"/>
        <v>1232802.67094327</v>
      </c>
      <c r="T3376" s="11">
        <f t="shared" ca="1" si="1681"/>
        <v>-20511.170605532319</v>
      </c>
      <c r="U3376" s="11">
        <f t="shared" ca="1" si="1681"/>
        <v>70763.683076477726</v>
      </c>
      <c r="V3376" s="11">
        <f t="shared" ca="1" si="1681"/>
        <v>0</v>
      </c>
      <c r="W3376" s="11">
        <f t="shared" ca="1" si="1681"/>
        <v>0</v>
      </c>
      <c r="X3376" s="11">
        <f t="shared" ca="1" si="1681"/>
        <v>50252.512470944377</v>
      </c>
      <c r="Y3376" s="11">
        <f t="shared" ca="1" si="1681"/>
        <v>105312.86346270138</v>
      </c>
      <c r="Z3376" s="11">
        <f t="shared" ca="1" si="1681"/>
        <v>-1097.4617065351717</v>
      </c>
      <c r="AA3376" s="11">
        <f t="shared" ca="1" si="1681"/>
        <v>104215.40175616639</v>
      </c>
      <c r="AB3376" s="11">
        <f t="shared" ca="1" si="1681"/>
        <v>8383.5934015294679</v>
      </c>
      <c r="AC3376" s="11">
        <f t="shared" ca="1" si="1681"/>
        <v>47312.817271878223</v>
      </c>
      <c r="AD3376" s="11">
        <f t="shared" ca="1" si="1681"/>
        <v>10869.921578243102</v>
      </c>
    </row>
    <row r="3377" spans="4:30" hidden="1" outlineLevel="1">
      <c r="D3377" s="7"/>
      <c r="F3377" s="3"/>
      <c r="G3377" s="55" t="str">
        <f>$G$12</f>
        <v>DISTSEC</v>
      </c>
      <c r="H3377" s="11">
        <f t="shared" ref="H3377:AD3377" ca="1" si="1682">+H3368+H2610</f>
        <v>-4732276.2444796972</v>
      </c>
      <c r="I3377" s="11">
        <f t="shared" ca="1" si="1682"/>
        <v>-6351113.4330412969</v>
      </c>
      <c r="J3377" s="11">
        <f t="shared" ca="1" si="1682"/>
        <v>363293.1105164222</v>
      </c>
      <c r="K3377" s="11">
        <f t="shared" ca="1" si="1682"/>
        <v>618299.04726956156</v>
      </c>
      <c r="L3377" s="11">
        <f t="shared" ca="1" si="1682"/>
        <v>0</v>
      </c>
      <c r="M3377" s="11">
        <f t="shared" ca="1" si="1682"/>
        <v>0</v>
      </c>
      <c r="N3377" s="11">
        <f t="shared" ca="1" si="1682"/>
        <v>618299.04726956156</v>
      </c>
      <c r="O3377" s="11">
        <f t="shared" ca="1" si="1682"/>
        <v>386545.39397050638</v>
      </c>
      <c r="P3377" s="11">
        <f t="shared" ca="1" si="1682"/>
        <v>0</v>
      </c>
      <c r="Q3377" s="11">
        <f t="shared" ca="1" si="1682"/>
        <v>0</v>
      </c>
      <c r="R3377" s="11">
        <f t="shared" ca="1" si="1682"/>
        <v>0</v>
      </c>
      <c r="S3377" s="11">
        <f t="shared" ca="1" si="1682"/>
        <v>386545.39397050638</v>
      </c>
      <c r="T3377" s="11">
        <f t="shared" ca="1" si="1682"/>
        <v>-6945.8555473741553</v>
      </c>
      <c r="U3377" s="11">
        <f t="shared" ca="1" si="1682"/>
        <v>0</v>
      </c>
      <c r="V3377" s="11">
        <f t="shared" ca="1" si="1682"/>
        <v>0</v>
      </c>
      <c r="W3377" s="11">
        <f t="shared" ca="1" si="1682"/>
        <v>0</v>
      </c>
      <c r="X3377" s="11">
        <f t="shared" ca="1" si="1682"/>
        <v>-6945.8555473741553</v>
      </c>
      <c r="Y3377" s="11">
        <f t="shared" ca="1" si="1682"/>
        <v>45363.715982812515</v>
      </c>
      <c r="Z3377" s="11">
        <f t="shared" ca="1" si="1682"/>
        <v>0</v>
      </c>
      <c r="AA3377" s="11">
        <f t="shared" ca="1" si="1682"/>
        <v>45363.715982812515</v>
      </c>
      <c r="AB3377" s="11">
        <f t="shared" ca="1" si="1682"/>
        <v>3156.0973577066607</v>
      </c>
      <c r="AC3377" s="11">
        <f t="shared" ca="1" si="1682"/>
        <v>178191.21073459901</v>
      </c>
      <c r="AD3377" s="11">
        <f t="shared" ca="1" si="1682"/>
        <v>30934.468277371598</v>
      </c>
    </row>
    <row r="3378" spans="4:30" hidden="1" outlineLevel="1">
      <c r="D3378" s="7"/>
      <c r="F3378" s="3"/>
      <c r="G3378" s="55" t="str">
        <f>$G$13</f>
        <v>ENERGY</v>
      </c>
      <c r="H3378" s="11">
        <f t="shared" ref="H3378:AD3378" ca="1" si="1683">+H3369+H2611</f>
        <v>2033057.7664148463</v>
      </c>
      <c r="I3378" s="11">
        <f t="shared" ca="1" si="1683"/>
        <v>230194.1273458222</v>
      </c>
      <c r="J3378" s="11">
        <f t="shared" ca="1" si="1683"/>
        <v>120035.62163058859</v>
      </c>
      <c r="K3378" s="11">
        <f t="shared" ca="1" si="1683"/>
        <v>315007.49383588851</v>
      </c>
      <c r="L3378" s="11">
        <f t="shared" ca="1" si="1683"/>
        <v>7799.5274188282619</v>
      </c>
      <c r="M3378" s="11">
        <f t="shared" ca="1" si="1683"/>
        <v>-4686.4320982820072</v>
      </c>
      <c r="N3378" s="11">
        <f t="shared" ca="1" si="1683"/>
        <v>318120.58915642876</v>
      </c>
      <c r="O3378" s="11">
        <f t="shared" ca="1" si="1683"/>
        <v>289103.27426044067</v>
      </c>
      <c r="P3378" s="11">
        <f t="shared" ca="1" si="1683"/>
        <v>60746.117179410474</v>
      </c>
      <c r="Q3378" s="11">
        <f t="shared" ca="1" si="1683"/>
        <v>22822.573016670081</v>
      </c>
      <c r="R3378" s="11">
        <f t="shared" ca="1" si="1683"/>
        <v>876.32029520477522</v>
      </c>
      <c r="S3378" s="11">
        <f t="shared" ca="1" si="1683"/>
        <v>373548.28475172538</v>
      </c>
      <c r="T3378" s="11">
        <f t="shared" ca="1" si="1683"/>
        <v>4689.2726619197128</v>
      </c>
      <c r="U3378" s="11">
        <f t="shared" ca="1" si="1683"/>
        <v>121589.74574496018</v>
      </c>
      <c r="V3378" s="11">
        <f t="shared" ca="1" si="1683"/>
        <v>666305.23324231617</v>
      </c>
      <c r="W3378" s="11">
        <f t="shared" ca="1" si="1683"/>
        <v>66170.886300204686</v>
      </c>
      <c r="X3378" s="11">
        <f t="shared" ca="1" si="1683"/>
        <v>858755.13794939965</v>
      </c>
      <c r="Y3378" s="11">
        <f t="shared" ca="1" si="1683"/>
        <v>58553.247204131469</v>
      </c>
      <c r="Z3378" s="11">
        <f t="shared" ca="1" si="1683"/>
        <v>669.71757304805817</v>
      </c>
      <c r="AA3378" s="11">
        <f t="shared" ca="1" si="1683"/>
        <v>59222.964777179091</v>
      </c>
      <c r="AB3378" s="11">
        <f t="shared" ca="1" si="1683"/>
        <v>1928.1167604256566</v>
      </c>
      <c r="AC3378" s="11">
        <f t="shared" ca="1" si="1683"/>
        <v>59883.601815188507</v>
      </c>
      <c r="AD3378" s="11">
        <f t="shared" ca="1" si="1683"/>
        <v>11369.322228097866</v>
      </c>
    </row>
    <row r="3379" spans="4:30" hidden="1" outlineLevel="1">
      <c r="D3379" s="7"/>
      <c r="F3379" s="3"/>
      <c r="G3379" s="55" t="str">
        <f>$G$14</f>
        <v>CUSTOMER</v>
      </c>
      <c r="H3379" s="11">
        <f t="shared" ref="H3379:AD3379" ca="1" si="1684">+H3370+H2612</f>
        <v>1466150.0196118383</v>
      </c>
      <c r="I3379" s="11">
        <f t="shared" ca="1" si="1684"/>
        <v>-2239445.7190857683</v>
      </c>
      <c r="J3379" s="11">
        <f t="shared" ca="1" si="1684"/>
        <v>550670.35535123234</v>
      </c>
      <c r="K3379" s="11">
        <f t="shared" ca="1" si="1684"/>
        <v>82311.811229669911</v>
      </c>
      <c r="L3379" s="11">
        <f t="shared" ca="1" si="1684"/>
        <v>21372.42057849796</v>
      </c>
      <c r="M3379" s="11">
        <f t="shared" ca="1" si="1684"/>
        <v>27771.444978909287</v>
      </c>
      <c r="N3379" s="11">
        <f t="shared" ca="1" si="1684"/>
        <v>131455.6767870771</v>
      </c>
      <c r="O3379" s="11">
        <f t="shared" ca="1" si="1684"/>
        <v>25652.436974321688</v>
      </c>
      <c r="P3379" s="11">
        <f t="shared" ca="1" si="1684"/>
        <v>10461.048410772079</v>
      </c>
      <c r="Q3379" s="11">
        <f t="shared" ca="1" si="1684"/>
        <v>14687.059047660558</v>
      </c>
      <c r="R3379" s="11">
        <f t="shared" ca="1" si="1684"/>
        <v>1613.4326338587862</v>
      </c>
      <c r="S3379" s="11">
        <f t="shared" ca="1" si="1684"/>
        <v>52413.977066613057</v>
      </c>
      <c r="T3379" s="11">
        <f t="shared" ca="1" si="1684"/>
        <v>-128.15317855275816</v>
      </c>
      <c r="U3379" s="11">
        <f t="shared" ca="1" si="1684"/>
        <v>379.93796062680076</v>
      </c>
      <c r="V3379" s="11">
        <f t="shared" ca="1" si="1684"/>
        <v>4740.1445790136459</v>
      </c>
      <c r="W3379" s="11">
        <f t="shared" ca="1" si="1684"/>
        <v>-3207.9577980309327</v>
      </c>
      <c r="X3379" s="11">
        <f t="shared" ca="1" si="1684"/>
        <v>1783.971563056788</v>
      </c>
      <c r="Y3379" s="11">
        <f t="shared" ca="1" si="1684"/>
        <v>2084.1823226353436</v>
      </c>
      <c r="Z3379" s="11">
        <f t="shared" ca="1" si="1684"/>
        <v>-37.483512305979417</v>
      </c>
      <c r="AA3379" s="11">
        <f t="shared" ca="1" si="1684"/>
        <v>2046.698810329377</v>
      </c>
      <c r="AB3379" s="11">
        <f t="shared" ca="1" si="1684"/>
        <v>275.68417139839642</v>
      </c>
      <c r="AC3379" s="11">
        <f t="shared" ca="1" si="1684"/>
        <v>2599215.3462831136</v>
      </c>
      <c r="AD3379" s="11">
        <f t="shared" ca="1" si="1684"/>
        <v>367734.02866477717</v>
      </c>
    </row>
    <row r="3380" spans="4:30" collapsed="1">
      <c r="D3380" s="7" t="s">
        <v>357</v>
      </c>
      <c r="E3380" s="11">
        <f>+E3371+E2613</f>
        <v>-37876171</v>
      </c>
      <c r="F3380" s="3"/>
      <c r="G3380" s="55" t="str">
        <f>$G$15</f>
        <v>TOTAL</v>
      </c>
      <c r="H3380" s="11">
        <f t="shared" ref="H3380:AD3380" ca="1" si="1685">+H3371+H2613</f>
        <v>-37876170.99999994</v>
      </c>
      <c r="I3380" s="11">
        <f t="shared" ca="1" si="1685"/>
        <v>-50785262.922804028</v>
      </c>
      <c r="J3380" s="11">
        <f t="shared" ca="1" si="1685"/>
        <v>2886395.9241891317</v>
      </c>
      <c r="K3380" s="11">
        <f t="shared" ca="1" si="1685"/>
        <v>4386389.0160416486</v>
      </c>
      <c r="L3380" s="11">
        <f t="shared" ca="1" si="1685"/>
        <v>91311.777565174561</v>
      </c>
      <c r="M3380" s="11">
        <f t="shared" ca="1" si="1685"/>
        <v>65119.468417721255</v>
      </c>
      <c r="N3380" s="11">
        <f t="shared" ca="1" si="1685"/>
        <v>4542820.262024546</v>
      </c>
      <c r="O3380" s="11">
        <f t="shared" ca="1" si="1685"/>
        <v>3185850.7889491683</v>
      </c>
      <c r="P3380" s="11">
        <f t="shared" ca="1" si="1685"/>
        <v>732249.41345538804</v>
      </c>
      <c r="Q3380" s="11">
        <f t="shared" ca="1" si="1685"/>
        <v>136113.60195212372</v>
      </c>
      <c r="R3380" s="11">
        <f t="shared" ca="1" si="1685"/>
        <v>3854.5286093534996</v>
      </c>
      <c r="S3380" s="11">
        <f t="shared" ca="1" si="1685"/>
        <v>4058068.3329660241</v>
      </c>
      <c r="T3380" s="11">
        <f t="shared" ca="1" si="1685"/>
        <v>-105313.38643754632</v>
      </c>
      <c r="U3380" s="11">
        <f t="shared" ca="1" si="1685"/>
        <v>-174097.42427052394</v>
      </c>
      <c r="V3380" s="11">
        <f t="shared" ca="1" si="1685"/>
        <v>-593145.82116410136</v>
      </c>
      <c r="W3380" s="11">
        <f t="shared" ca="1" si="1685"/>
        <v>-1225696.464250633</v>
      </c>
      <c r="X3380" s="11">
        <f t="shared" ca="1" si="1685"/>
        <v>-2098253.0961227808</v>
      </c>
      <c r="Y3380" s="11">
        <f t="shared" ca="1" si="1685"/>
        <v>184983.53233502712</v>
      </c>
      <c r="Z3380" s="11">
        <f t="shared" ca="1" si="1685"/>
        <v>-8072.943852838107</v>
      </c>
      <c r="AA3380" s="11">
        <f t="shared" ca="1" si="1685"/>
        <v>176910.58848219318</v>
      </c>
      <c r="AB3380" s="11">
        <f t="shared" ca="1" si="1685"/>
        <v>30144.871880829807</v>
      </c>
      <c r="AC3380" s="11">
        <f t="shared" ca="1" si="1685"/>
        <v>2890686.6637819777</v>
      </c>
      <c r="AD3380" s="11">
        <f t="shared" ca="1" si="1685"/>
        <v>422318.37560224417</v>
      </c>
    </row>
    <row r="3381" spans="4:30" hidden="1" outlineLevel="1">
      <c r="D3381" s="7"/>
      <c r="E3381" s="51"/>
      <c r="F3381" s="52" t="str">
        <f>F3388</f>
        <v>RB_GUP</v>
      </c>
      <c r="G3381" s="55" t="str">
        <f>$G$8</f>
        <v>PRODUCTION</v>
      </c>
      <c r="H3381" s="4">
        <f t="shared" ref="H3381:H3388" ca="1" si="1686">SUBTOTAL(9,I3381:AD3381)</f>
        <v>15546394.035900924</v>
      </c>
      <c r="I3381" s="5">
        <f ca="1">VLOOKUP(CONCATENATE($F3381," ",$G3381),AllocFactorMatrix,(I$4+1),FALSE)*$E3388</f>
        <v>7657889.2650253968</v>
      </c>
      <c r="J3381" s="5">
        <f ca="1">VLOOKUP(CONCATENATE($F3381," ",$G3381),AllocFactorMatrix,(J$4+1),FALSE)*$E3388</f>
        <v>378556.82972376066</v>
      </c>
      <c r="K3381" s="5">
        <f ca="1">VLOOKUP(CONCATENATE($F3381," ",$G3381),AllocFactorMatrix,(K$4+1),FALSE)*$E3388</f>
        <v>1386631.9718889536</v>
      </c>
      <c r="L3381" s="5">
        <f ca="1">VLOOKUP(CONCATENATE($F3381," ",$G3381),AllocFactorMatrix,(L$4+1),FALSE)*$E3388</f>
        <v>43646.251380046779</v>
      </c>
      <c r="M3381" s="5">
        <f ca="1">VLOOKUP(CONCATENATE($F3381," ",$G3381),AllocFactorMatrix,(M$4+1),FALSE)*$E3388</f>
        <v>4093.0057937316683</v>
      </c>
      <c r="N3381" s="5">
        <f t="shared" ref="N3381:N3388" ca="1" si="1687">SUBTOTAL(9,K3381:M3381)</f>
        <v>1434371.2290627321</v>
      </c>
      <c r="O3381" s="5">
        <f ca="1">VLOOKUP(CONCATENATE($F3381," ",$G3381),AllocFactorMatrix,(O$4+1),FALSE)*$E3388</f>
        <v>1054056.0041631423</v>
      </c>
      <c r="P3381" s="5">
        <f ca="1">VLOOKUP(CONCATENATE($F3381," ",$G3381),AllocFactorMatrix,(P$4+1),FALSE)*$E3388</f>
        <v>196401.34238857566</v>
      </c>
      <c r="Q3381" s="5">
        <f ca="1">VLOOKUP(CONCATENATE($F3381," ",$G3381),AllocFactorMatrix,(Q$4+1),FALSE)*$E3388</f>
        <v>88750.109632307765</v>
      </c>
      <c r="R3381" s="5">
        <f ca="1">VLOOKUP(CONCATENATE($F3381," ",$G3381),AllocFactorMatrix,(R$4+1),FALSE)*$E3388</f>
        <v>3990.9932244957968</v>
      </c>
      <c r="S3381" s="5">
        <f ca="1">SUBTOTAL(9,O3381:R3381)</f>
        <v>1343198.4494085214</v>
      </c>
      <c r="T3381" s="5">
        <f ca="1">VLOOKUP(CONCATENATE($F3381," ",$G3381),AllocFactorMatrix,(T$4+1),FALSE)*$E3388</f>
        <v>36820.876019926203</v>
      </c>
      <c r="U3381" s="5">
        <f ca="1">VLOOKUP(CONCATENATE($F3381," ",$G3381),AllocFactorMatrix,(U$4+1),FALSE)*$E3388</f>
        <v>602567.36245737725</v>
      </c>
      <c r="V3381" s="5">
        <f ca="1">VLOOKUP(CONCATENATE($F3381," ",$G3381),AllocFactorMatrix,(V$4+1),FALSE)*$E3388</f>
        <v>3184585.4417926101</v>
      </c>
      <c r="W3381" s="5">
        <f ca="1">VLOOKUP(CONCATENATE($F3381," ",$G3381),AllocFactorMatrix,(W$4+1),FALSE)*$E3388</f>
        <v>575083.34862813191</v>
      </c>
      <c r="X3381" s="5">
        <f ca="1">SUBTOTAL(9,T3381:W3381)</f>
        <v>4399057.0288980454</v>
      </c>
      <c r="Y3381" s="5">
        <f ca="1">VLOOKUP(CONCATENATE($F3381," ",$G3381),AllocFactorMatrix,(Y$4+1),FALSE)*$E3388</f>
        <v>323698.92630188586</v>
      </c>
      <c r="Z3381" s="5">
        <f ca="1">VLOOKUP(CONCATENATE($F3381," ",$G3381),AllocFactorMatrix,(Z$4+1),FALSE)*$E3388</f>
        <v>5421.8332830546669</v>
      </c>
      <c r="AA3381" s="5">
        <f t="shared" ref="AA3381:AA3388" ca="1" si="1688">SUBTOTAL(9,Y3381:Z3381)</f>
        <v>329120.7595849405</v>
      </c>
      <c r="AB3381" s="5">
        <f ca="1">VLOOKUP(CONCATENATE($F3381," ",$G3381),AllocFactorMatrix,(AB$4+1),FALSE)*$E3388</f>
        <v>4200.4741975273637</v>
      </c>
      <c r="AC3381" s="5">
        <f ca="1">VLOOKUP(CONCATENATE($F3381," ",$G3381),AllocFactorMatrix,(AC$4+1),FALSE)*$E3388</f>
        <v>0</v>
      </c>
      <c r="AD3381" s="5">
        <f ca="1">VLOOKUP(CONCATENATE($F3381," ",$G3381),AllocFactorMatrix,(AD$4+1),FALSE)*$E3388</f>
        <v>0</v>
      </c>
    </row>
    <row r="3382" spans="4:30" hidden="1" outlineLevel="1">
      <c r="D3382" s="7"/>
      <c r="E3382" s="51"/>
      <c r="F3382" s="52" t="str">
        <f>F3388</f>
        <v>RB_GUP</v>
      </c>
      <c r="G3382" s="55" t="str">
        <f>$G$9</f>
        <v>BULKTRAN</v>
      </c>
      <c r="H3382" s="4">
        <f t="shared" ca="1" si="1686"/>
        <v>8239931.1275815303</v>
      </c>
      <c r="I3382" s="5">
        <f ca="1">VLOOKUP(CONCATENATE($F3382," ",$G3382),AllocFactorMatrix,(I$4+1),FALSE)*$E3388</f>
        <v>4058849.9159830082</v>
      </c>
      <c r="J3382" s="5">
        <f ca="1">VLOOKUP(CONCATENATE($F3382," ",$G3382),AllocFactorMatrix,(J$4+1),FALSE)*$E3388</f>
        <v>200643.45452688978</v>
      </c>
      <c r="K3382" s="5">
        <f ca="1">VLOOKUP(CONCATENATE($F3382," ",$G3382),AllocFactorMatrix,(K$4+1),FALSE)*$E3388</f>
        <v>734945.47489805822</v>
      </c>
      <c r="L3382" s="5">
        <f ca="1">VLOOKUP(CONCATENATE($F3382," ",$G3382),AllocFactorMatrix,(L$4+1),FALSE)*$E3388</f>
        <v>23133.474201038694</v>
      </c>
      <c r="M3382" s="5">
        <f ca="1">VLOOKUP(CONCATENATE($F3382," ",$G3382),AllocFactorMatrix,(M$4+1),FALSE)*$E3388</f>
        <v>2169.3831873332342</v>
      </c>
      <c r="N3382" s="5">
        <f t="shared" ca="1" si="1687"/>
        <v>760248.33228643017</v>
      </c>
      <c r="O3382" s="5">
        <f ca="1">VLOOKUP(CONCATENATE($F3382," ",$G3382),AllocFactorMatrix,(O$4+1),FALSE)*$E3388</f>
        <v>558672.88960135775</v>
      </c>
      <c r="P3382" s="5">
        <f ca="1">VLOOKUP(CONCATENATE($F3382," ",$G3382),AllocFactorMatrix,(P$4+1),FALSE)*$E3388</f>
        <v>104097.03567973657</v>
      </c>
      <c r="Q3382" s="5">
        <f ca="1">VLOOKUP(CONCATENATE($F3382," ",$G3382),AllocFactorMatrix,(Q$4+1),FALSE)*$E3388</f>
        <v>47039.512136818637</v>
      </c>
      <c r="R3382" s="5">
        <f ca="1">VLOOKUP(CONCATENATE($F3382," ",$G3382),AllocFactorMatrix,(R$4+1),FALSE)*$E3388</f>
        <v>2115.3142796038856</v>
      </c>
      <c r="S3382" s="5">
        <f t="shared" ref="S3382:S3388" ca="1" si="1689">SUBTOTAL(9,O3382:R3382)</f>
        <v>711924.75169751677</v>
      </c>
      <c r="T3382" s="5">
        <f ca="1">VLOOKUP(CONCATENATE($F3382," ",$G3382),AllocFactorMatrix,(T$4+1),FALSE)*$E3388</f>
        <v>19515.874984306472</v>
      </c>
      <c r="U3382" s="5">
        <f ca="1">VLOOKUP(CONCATENATE($F3382," ",$G3382),AllocFactorMatrix,(U$4+1),FALSE)*$E3388</f>
        <v>319373.96896742895</v>
      </c>
      <c r="V3382" s="5">
        <f ca="1">VLOOKUP(CONCATENATE($F3382," ",$G3382),AllocFactorMatrix,(V$4+1),FALSE)*$E3388</f>
        <v>1687900.3999044872</v>
      </c>
      <c r="W3382" s="5">
        <f ca="1">VLOOKUP(CONCATENATE($F3382," ",$G3382),AllocFactorMatrix,(W$4+1),FALSE)*$E3388</f>
        <v>304806.83651603828</v>
      </c>
      <c r="X3382" s="5">
        <f t="shared" ref="X3382:X3388" ca="1" si="1690">SUBTOTAL(9,T3382:W3382)</f>
        <v>2331597.0803722609</v>
      </c>
      <c r="Y3382" s="5">
        <f ca="1">VLOOKUP(CONCATENATE($F3382," ",$G3382),AllocFactorMatrix,(Y$4+1),FALSE)*$E3388</f>
        <v>171567.5578941454</v>
      </c>
      <c r="Z3382" s="5">
        <f ca="1">VLOOKUP(CONCATENATE($F3382," ",$G3382),AllocFactorMatrix,(Z$4+1),FALSE)*$E3388</f>
        <v>2873.6910137766704</v>
      </c>
      <c r="AA3382" s="5">
        <f t="shared" ca="1" si="1688"/>
        <v>174441.24890792207</v>
      </c>
      <c r="AB3382" s="5">
        <f ca="1">VLOOKUP(CONCATENATE($F3382," ",$G3382),AllocFactorMatrix,(AB$4+1),FALSE)*$E3388</f>
        <v>2226.3438075016602</v>
      </c>
      <c r="AC3382" s="5">
        <f ca="1">VLOOKUP(CONCATENATE($F3382," ",$G3382),AllocFactorMatrix,(AC$4+1),FALSE)*$E3388</f>
        <v>0</v>
      </c>
      <c r="AD3382" s="5">
        <f ca="1">VLOOKUP(CONCATENATE($F3382," ",$G3382),AllocFactorMatrix,(AD$4+1),FALSE)*$E3388</f>
        <v>0</v>
      </c>
    </row>
    <row r="3383" spans="4:30" hidden="1" outlineLevel="1">
      <c r="D3383" s="7"/>
      <c r="E3383" s="51"/>
      <c r="F3383" s="52" t="str">
        <f>F3388</f>
        <v>RB_GUP</v>
      </c>
      <c r="G3383" s="55" t="str">
        <f>$G$10</f>
        <v>SUBTRAN</v>
      </c>
      <c r="H3383" s="4">
        <f t="shared" ca="1" si="1686"/>
        <v>1810065.4944865974</v>
      </c>
      <c r="I3383" s="5">
        <f ca="1">VLOOKUP(CONCATENATE($F3383," ",$G3383),AllocFactorMatrix,(I$4+1),FALSE)*$E3388</f>
        <v>881261.93963230669</v>
      </c>
      <c r="J3383" s="5">
        <f ca="1">VLOOKUP(CONCATENATE($F3383," ",$G3383),AllocFactorMatrix,(J$4+1),FALSE)*$E3388</f>
        <v>42530.854034141077</v>
      </c>
      <c r="K3383" s="5">
        <f ca="1">VLOOKUP(CONCATENATE($F3383," ",$G3383),AllocFactorMatrix,(K$4+1),FALSE)*$E3388</f>
        <v>154725.16741379898</v>
      </c>
      <c r="L3383" s="5">
        <f ca="1">VLOOKUP(CONCATENATE($F3383," ",$G3383),AllocFactorMatrix,(L$4+1),FALSE)*$E3388</f>
        <v>4779.3148439046217</v>
      </c>
      <c r="M3383" s="5">
        <f ca="1">VLOOKUP(CONCATENATE($F3383," ",$G3383),AllocFactorMatrix,(M$4+1),FALSE)*$E3388</f>
        <v>595.23838758778049</v>
      </c>
      <c r="N3383" s="5">
        <f t="shared" ca="1" si="1687"/>
        <v>160099.72064529138</v>
      </c>
      <c r="O3383" s="5">
        <f ca="1">VLOOKUP(CONCATENATE($F3383," ",$G3383),AllocFactorMatrix,(O$4+1),FALSE)*$E3388</f>
        <v>116897.28230687654</v>
      </c>
      <c r="P3383" s="5">
        <f ca="1">VLOOKUP(CONCATENATE($F3383," ",$G3383),AllocFactorMatrix,(P$4+1),FALSE)*$E3388</f>
        <v>21731.068437013924</v>
      </c>
      <c r="Q3383" s="5">
        <f ca="1">VLOOKUP(CONCATENATE($F3383," ",$G3383),AllocFactorMatrix,(Q$4+1),FALSE)*$E3388</f>
        <v>12930.244654086371</v>
      </c>
      <c r="R3383" s="5">
        <f ca="1">VLOOKUP(CONCATENATE($F3383," ",$G3383),AllocFactorMatrix,(R$4+1),FALSE)*$E3388</f>
        <v>0</v>
      </c>
      <c r="S3383" s="5">
        <f t="shared" ca="1" si="1689"/>
        <v>151558.59539797684</v>
      </c>
      <c r="T3383" s="5">
        <f ca="1">VLOOKUP(CONCATENATE($F3383," ",$G3383),AllocFactorMatrix,(T$4+1),FALSE)*$E3388</f>
        <v>4081.8523793234449</v>
      </c>
      <c r="U3383" s="5">
        <f ca="1">VLOOKUP(CONCATENATE($F3383," ",$G3383),AllocFactorMatrix,(U$4+1),FALSE)*$E3388</f>
        <v>66822.2539613462</v>
      </c>
      <c r="V3383" s="5">
        <f ca="1">VLOOKUP(CONCATENATE($F3383," ",$G3383),AllocFactorMatrix,(V$4+1),FALSE)*$E3388</f>
        <v>465529.46782030741</v>
      </c>
      <c r="W3383" s="5">
        <f ca="1">VLOOKUP(CONCATENATE($F3383," ",$G3383),AllocFactorMatrix,(W$4+1),FALSE)*$E3388</f>
        <v>0</v>
      </c>
      <c r="X3383" s="5">
        <f t="shared" ca="1" si="1690"/>
        <v>536433.57416097703</v>
      </c>
      <c r="Y3383" s="5">
        <f ca="1">VLOOKUP(CONCATENATE($F3383," ",$G3383),AllocFactorMatrix,(Y$4+1),FALSE)*$E3388</f>
        <v>35182.65717013117</v>
      </c>
      <c r="Z3383" s="5">
        <f ca="1">VLOOKUP(CONCATENATE($F3383," ",$G3383),AllocFactorMatrix,(Z$4+1),FALSE)*$E3388</f>
        <v>586.49585087007461</v>
      </c>
      <c r="AA3383" s="5">
        <f t="shared" ca="1" si="1688"/>
        <v>35769.153021001242</v>
      </c>
      <c r="AB3383" s="5">
        <f ca="1">VLOOKUP(CONCATENATE($F3383," ",$G3383),AllocFactorMatrix,(AB$4+1),FALSE)*$E3388</f>
        <v>469.81646774862747</v>
      </c>
      <c r="AC3383" s="5">
        <f ca="1">VLOOKUP(CONCATENATE($F3383," ",$G3383),AllocFactorMatrix,(AC$4+1),FALSE)*$E3388</f>
        <v>1597.4764270847822</v>
      </c>
      <c r="AD3383" s="5">
        <f ca="1">VLOOKUP(CONCATENATE($F3383," ",$G3383),AllocFactorMatrix,(AD$4+1),FALSE)*$E3388</f>
        <v>344.3647000696289</v>
      </c>
    </row>
    <row r="3384" spans="4:30" hidden="1" outlineLevel="1">
      <c r="D3384" s="7"/>
      <c r="E3384" s="51"/>
      <c r="F3384" s="52" t="str">
        <f>F3388</f>
        <v>RB_GUP</v>
      </c>
      <c r="G3384" s="55" t="str">
        <f>$G$11</f>
        <v>DISTPRI</v>
      </c>
      <c r="H3384" s="4">
        <f t="shared" ca="1" si="1686"/>
        <v>8305154.9307951005</v>
      </c>
      <c r="I3384" s="5">
        <f ca="1">VLOOKUP(CONCATENATE($F3384," ",$G3384),AllocFactorMatrix,(I$4+1),FALSE)*$E3388</f>
        <v>5550689.2594880676</v>
      </c>
      <c r="J3384" s="5">
        <f ca="1">VLOOKUP(CONCATENATE($F3384," ",$G3384),AllocFactorMatrix,(J$4+1),FALSE)*$E3388</f>
        <v>261645.00141292103</v>
      </c>
      <c r="K3384" s="5">
        <f ca="1">VLOOKUP(CONCATENATE($F3384," ",$G3384),AllocFactorMatrix,(K$4+1),FALSE)*$E3388</f>
        <v>950049.05816354358</v>
      </c>
      <c r="L3384" s="5">
        <f ca="1">VLOOKUP(CONCATENATE($F3384," ",$G3384),AllocFactorMatrix,(L$4+1),FALSE)*$E3388</f>
        <v>29361.459414397006</v>
      </c>
      <c r="M3384" s="5">
        <f ca="1">VLOOKUP(CONCATENATE($F3384," ",$G3384),AllocFactorMatrix,(M$4+1),FALSE)*$E3388</f>
        <v>0</v>
      </c>
      <c r="N3384" s="5">
        <f t="shared" ca="1" si="1687"/>
        <v>979410.5175779406</v>
      </c>
      <c r="O3384" s="5">
        <f ca="1">VLOOKUP(CONCATENATE($F3384," ",$G3384),AllocFactorMatrix,(O$4+1),FALSE)*$E3388</f>
        <v>712370.73924570915</v>
      </c>
      <c r="P3384" s="5">
        <f ca="1">VLOOKUP(CONCATENATE($F3384," ",$G3384),AllocFactorMatrix,(P$4+1),FALSE)*$E3388</f>
        <v>132679.09812280218</v>
      </c>
      <c r="Q3384" s="5">
        <f ca="1">VLOOKUP(CONCATENATE($F3384," ",$G3384),AllocFactorMatrix,(Q$4+1),FALSE)*$E3388</f>
        <v>0</v>
      </c>
      <c r="R3384" s="5">
        <f ca="1">VLOOKUP(CONCATENATE($F3384," ",$G3384),AllocFactorMatrix,(R$4+1),FALSE)*$E3388</f>
        <v>0</v>
      </c>
      <c r="S3384" s="5">
        <f t="shared" ca="1" si="1689"/>
        <v>845049.83736851136</v>
      </c>
      <c r="T3384" s="5">
        <f ca="1">VLOOKUP(CONCATENATE($F3384," ",$G3384),AllocFactorMatrix,(T$4+1),FALSE)*$E3388</f>
        <v>25395.577853393981</v>
      </c>
      <c r="U3384" s="5">
        <f ca="1">VLOOKUP(CONCATENATE($F3384," ",$G3384),AllocFactorMatrix,(U$4+1),FALSE)*$E3388</f>
        <v>409573.20449089498</v>
      </c>
      <c r="V3384" s="5">
        <f ca="1">VLOOKUP(CONCATENATE($F3384," ",$G3384),AllocFactorMatrix,(V$4+1),FALSE)*$E3388</f>
        <v>0</v>
      </c>
      <c r="W3384" s="5">
        <f ca="1">VLOOKUP(CONCATENATE($F3384," ",$G3384),AllocFactorMatrix,(W$4+1),FALSE)*$E3388</f>
        <v>0</v>
      </c>
      <c r="X3384" s="5">
        <f t="shared" ca="1" si="1690"/>
        <v>434968.78234428895</v>
      </c>
      <c r="Y3384" s="5">
        <f ca="1">VLOOKUP(CONCATENATE($F3384," ",$G3384),AllocFactorMatrix,(Y$4+1),FALSE)*$E3388</f>
        <v>214812.51531803506</v>
      </c>
      <c r="Z3384" s="5">
        <f ca="1">VLOOKUP(CONCATENATE($F3384," ",$G3384),AllocFactorMatrix,(Z$4+1),FALSE)*$E3388</f>
        <v>3583.9136418264425</v>
      </c>
      <c r="AA3384" s="5">
        <f t="shared" ca="1" si="1688"/>
        <v>218396.42895986151</v>
      </c>
      <c r="AB3384" s="5">
        <f ca="1">VLOOKUP(CONCATENATE($F3384," ",$G3384),AllocFactorMatrix,(AB$4+1),FALSE)*$E3388</f>
        <v>2903.5705626042968</v>
      </c>
      <c r="AC3384" s="5">
        <f ca="1">VLOOKUP(CONCATENATE($F3384," ",$G3384),AllocFactorMatrix,(AC$4+1),FALSE)*$E3388</f>
        <v>9947.2293556619588</v>
      </c>
      <c r="AD3384" s="5">
        <f ca="1">VLOOKUP(CONCATENATE($F3384," ",$G3384),AllocFactorMatrix,(AD$4+1),FALSE)*$E3388</f>
        <v>2144.3037252433519</v>
      </c>
    </row>
    <row r="3385" spans="4:30" hidden="1" outlineLevel="1">
      <c r="D3385" s="7"/>
      <c r="E3385" s="51"/>
      <c r="F3385" s="52" t="str">
        <f>F3388</f>
        <v>RB_GUP</v>
      </c>
      <c r="G3385" s="55" t="str">
        <f>$G$12</f>
        <v>DISTSEC</v>
      </c>
      <c r="H3385" s="4">
        <f t="shared" ca="1" si="1686"/>
        <v>4273710.5373027567</v>
      </c>
      <c r="I3385" s="5">
        <f ca="1">VLOOKUP(CONCATENATE($F3385," ",$G3385),AllocFactorMatrix,(I$4+1),FALSE)*$E3388</f>
        <v>3195459.572475716</v>
      </c>
      <c r="J3385" s="5">
        <f ca="1">VLOOKUP(CONCATENATE($F3385," ",$G3385),AllocFactorMatrix,(J$4+1),FALSE)*$E3388</f>
        <v>154054.12441196106</v>
      </c>
      <c r="K3385" s="5">
        <f ca="1">VLOOKUP(CONCATENATE($F3385," ",$G3385),AllocFactorMatrix,(K$4+1),FALSE)*$E3388</f>
        <v>464845.49347047607</v>
      </c>
      <c r="L3385" s="5">
        <f ca="1">VLOOKUP(CONCATENATE($F3385," ",$G3385),AllocFactorMatrix,(L$4+1),FALSE)*$E3388</f>
        <v>0</v>
      </c>
      <c r="M3385" s="5">
        <f ca="1">VLOOKUP(CONCATENATE($F3385," ",$G3385),AllocFactorMatrix,(M$4+1),FALSE)*$E3388</f>
        <v>0</v>
      </c>
      <c r="N3385" s="5">
        <f t="shared" ca="1" si="1687"/>
        <v>464845.49347047607</v>
      </c>
      <c r="O3385" s="5">
        <f ca="1">VLOOKUP(CONCATENATE($F3385," ",$G3385),AllocFactorMatrix,(O$4+1),FALSE)*$E3388</f>
        <v>296201.35772869829</v>
      </c>
      <c r="P3385" s="5">
        <f ca="1">VLOOKUP(CONCATENATE($F3385," ",$G3385),AllocFactorMatrix,(P$4+1),FALSE)*$E3388</f>
        <v>0</v>
      </c>
      <c r="Q3385" s="5">
        <f ca="1">VLOOKUP(CONCATENATE($F3385," ",$G3385),AllocFactorMatrix,(Q$4+1),FALSE)*$E3388</f>
        <v>0</v>
      </c>
      <c r="R3385" s="5">
        <f ca="1">VLOOKUP(CONCATENATE($F3385," ",$G3385),AllocFactorMatrix,(R$4+1),FALSE)*$E3388</f>
        <v>0</v>
      </c>
      <c r="S3385" s="5">
        <f t="shared" ca="1" si="1689"/>
        <v>296201.35772869829</v>
      </c>
      <c r="T3385" s="5">
        <f ca="1">VLOOKUP(CONCATENATE($F3385," ",$G3385),AllocFactorMatrix,(T$4+1),FALSE)*$E3388</f>
        <v>8008.6633221049688</v>
      </c>
      <c r="U3385" s="5">
        <f ca="1">VLOOKUP(CONCATENATE($F3385," ",$G3385),AllocFactorMatrix,(U$4+1),FALSE)*$E3388</f>
        <v>0</v>
      </c>
      <c r="V3385" s="5">
        <f ca="1">VLOOKUP(CONCATENATE($F3385," ",$G3385),AllocFactorMatrix,(V$4+1),FALSE)*$E3388</f>
        <v>0</v>
      </c>
      <c r="W3385" s="5">
        <f ca="1">VLOOKUP(CONCATENATE($F3385," ",$G3385),AllocFactorMatrix,(W$4+1),FALSE)*$E3388</f>
        <v>0</v>
      </c>
      <c r="X3385" s="5">
        <f t="shared" ca="1" si="1690"/>
        <v>8008.6633221049688</v>
      </c>
      <c r="Y3385" s="5">
        <f ca="1">VLOOKUP(CONCATENATE($F3385," ",$G3385),AllocFactorMatrix,(Y$4+1),FALSE)*$E3388</f>
        <v>109252.121101514</v>
      </c>
      <c r="Z3385" s="5">
        <f ca="1">VLOOKUP(CONCATENATE($F3385," ",$G3385),AllocFactorMatrix,(Z$4+1),FALSE)*$E3388</f>
        <v>0</v>
      </c>
      <c r="AA3385" s="5">
        <f t="shared" ca="1" si="1688"/>
        <v>109252.121101514</v>
      </c>
      <c r="AB3385" s="5">
        <f ca="1">VLOOKUP(CONCATENATE($F3385," ",$G3385),AllocFactorMatrix,(AB$4+1),FALSE)*$E3388</f>
        <v>1133.7127751800135</v>
      </c>
      <c r="AC3385" s="5">
        <f ca="1">VLOOKUP(CONCATENATE($F3385," ",$G3385),AllocFactorMatrix,(AC$4+1),FALSE)*$E3388</f>
        <v>38493.909151112166</v>
      </c>
      <c r="AD3385" s="5">
        <f ca="1">VLOOKUP(CONCATENATE($F3385," ",$G3385),AllocFactorMatrix,(AD$4+1),FALSE)*$E3388</f>
        <v>6261.582865994229</v>
      </c>
    </row>
    <row r="3386" spans="4:30" hidden="1" outlineLevel="1">
      <c r="D3386" s="7"/>
      <c r="E3386" s="51"/>
      <c r="F3386" s="52" t="str">
        <f>F3388</f>
        <v>RB_GUP</v>
      </c>
      <c r="G3386" s="55" t="str">
        <f>$G$13</f>
        <v>ENERGY</v>
      </c>
      <c r="H3386" s="4">
        <f t="shared" ca="1" si="1686"/>
        <v>131360.53203774081</v>
      </c>
      <c r="I3386" s="5">
        <f ca="1">VLOOKUP(CONCATENATE($F3386," ",$G3386),AllocFactorMatrix,(I$4+1),FALSE)*$E3388</f>
        <v>49290.030012166448</v>
      </c>
      <c r="J3386" s="5">
        <f ca="1">VLOOKUP(CONCATENATE($F3386," ",$G3386),AllocFactorMatrix,(J$4+1),FALSE)*$E3388</f>
        <v>3194.3124468445708</v>
      </c>
      <c r="K3386" s="5">
        <f ca="1">VLOOKUP(CONCATENATE($F3386," ",$G3386),AllocFactorMatrix,(K$4+1),FALSE)*$E3388</f>
        <v>10717.264534550621</v>
      </c>
      <c r="L3386" s="5">
        <f ca="1">VLOOKUP(CONCATENATE($F3386," ",$G3386),AllocFactorMatrix,(L$4+1),FALSE)*$E3388</f>
        <v>340.61899760000966</v>
      </c>
      <c r="M3386" s="5">
        <f ca="1">VLOOKUP(CONCATENATE($F3386," ",$G3386),AllocFactorMatrix,(M$4+1),FALSE)*$E3388</f>
        <v>31.401089671119916</v>
      </c>
      <c r="N3386" s="5">
        <f t="shared" ca="1" si="1687"/>
        <v>11089.284621821751</v>
      </c>
      <c r="O3386" s="5">
        <f ca="1">VLOOKUP(CONCATENATE($F3386," ",$G3386),AllocFactorMatrix,(O$4+1),FALSE)*$E3388</f>
        <v>9771.0796169156656</v>
      </c>
      <c r="P3386" s="5">
        <f ca="1">VLOOKUP(CONCATENATE($F3386," ",$G3386),AllocFactorMatrix,(P$4+1),FALSE)*$E3388</f>
        <v>1811.3701491274633</v>
      </c>
      <c r="Q3386" s="5">
        <f ca="1">VLOOKUP(CONCATENATE($F3386," ",$G3386),AllocFactorMatrix,(Q$4+1),FALSE)*$E3388</f>
        <v>823.04023206563193</v>
      </c>
      <c r="R3386" s="5">
        <f ca="1">VLOOKUP(CONCATENATE($F3386," ",$G3386),AllocFactorMatrix,(R$4+1),FALSE)*$E3388</f>
        <v>38.134859849122407</v>
      </c>
      <c r="S3386" s="5">
        <f t="shared" ca="1" si="1689"/>
        <v>12443.624857957884</v>
      </c>
      <c r="T3386" s="5">
        <f ca="1">VLOOKUP(CONCATENATE($F3386," ",$G3386),AllocFactorMatrix,(T$4+1),FALSE)*$E3388</f>
        <v>374.44628707902604</v>
      </c>
      <c r="U3386" s="5">
        <f ca="1">VLOOKUP(CONCATENATE($F3386," ",$G3386),AllocFactorMatrix,(U$4+1),FALSE)*$E3388</f>
        <v>6574.715850758892</v>
      </c>
      <c r="V3386" s="5">
        <f ca="1">VLOOKUP(CONCATENATE($F3386," ",$G3386),AllocFactorMatrix,(V$4+1),FALSE)*$E3388</f>
        <v>37328.506917547151</v>
      </c>
      <c r="W3386" s="5">
        <f ca="1">VLOOKUP(CONCATENATE($F3386," ",$G3386),AllocFactorMatrix,(W$4+1),FALSE)*$E3388</f>
        <v>7082.0914233730473</v>
      </c>
      <c r="X3386" s="5">
        <f t="shared" ca="1" si="1690"/>
        <v>51359.760478758122</v>
      </c>
      <c r="Y3386" s="5">
        <f ca="1">VLOOKUP(CONCATENATE($F3386," ",$G3386),AllocFactorMatrix,(Y$4+1),FALSE)*$E3388</f>
        <v>2647.2800024636781</v>
      </c>
      <c r="Z3386" s="5">
        <f ca="1">VLOOKUP(CONCATENATE($F3386," ",$G3386),AllocFactorMatrix,(Z$4+1),FALSE)*$E3388</f>
        <v>43.093498266835127</v>
      </c>
      <c r="AA3386" s="5">
        <f t="shared" ca="1" si="1688"/>
        <v>2690.3735007305131</v>
      </c>
      <c r="AB3386" s="5">
        <f ca="1">VLOOKUP(CONCATENATE($F3386," ",$G3386),AllocFactorMatrix,(AB$4+1),FALSE)*$E3388</f>
        <v>48.067330859049754</v>
      </c>
      <c r="AC3386" s="5">
        <f ca="1">VLOOKUP(CONCATENATE($F3386," ",$G3386),AllocFactorMatrix,(AC$4+1),FALSE)*$E3388</f>
        <v>1039.3916637650645</v>
      </c>
      <c r="AD3386" s="5">
        <f ca="1">VLOOKUP(CONCATENATE($F3386," ",$G3386),AllocFactorMatrix,(AD$4+1),FALSE)*$E3388</f>
        <v>205.68712483742738</v>
      </c>
    </row>
    <row r="3387" spans="4:30" hidden="1" outlineLevel="1">
      <c r="D3387" s="7"/>
      <c r="E3387" s="51"/>
      <c r="F3387" s="52" t="str">
        <f>F3388</f>
        <v>RB_GUP</v>
      </c>
      <c r="G3387" s="55" t="str">
        <f>$G$14</f>
        <v>CUSTOMER</v>
      </c>
      <c r="H3387" s="4">
        <f t="shared" ca="1" si="1686"/>
        <v>2057304.341895351</v>
      </c>
      <c r="I3387" s="5">
        <f ca="1">VLOOKUP(CONCATENATE($F3387," ",$G3387),AllocFactorMatrix,(I$4+1),FALSE)*$E3388</f>
        <v>962075.03467006923</v>
      </c>
      <c r="J3387" s="5">
        <f ca="1">VLOOKUP(CONCATENATE($F3387," ",$G3387),AllocFactorMatrix,(J$4+1),FALSE)*$E3388</f>
        <v>252047.72997533783</v>
      </c>
      <c r="K3387" s="5">
        <f ca="1">VLOOKUP(CONCATENATE($F3387," ",$G3387),AllocFactorMatrix,(K$4+1),FALSE)*$E3388</f>
        <v>71549.126041992393</v>
      </c>
      <c r="L3387" s="5">
        <f ca="1">VLOOKUP(CONCATENATE($F3387," ",$G3387),AllocFactorMatrix,(L$4+1),FALSE)*$E3388</f>
        <v>23095.662269626413</v>
      </c>
      <c r="M3387" s="5">
        <f ca="1">VLOOKUP(CONCATENATE($F3387," ",$G3387),AllocFactorMatrix,(M$4+1),FALSE)*$E3388</f>
        <v>3748.8911021257786</v>
      </c>
      <c r="N3387" s="5">
        <f t="shared" ca="1" si="1687"/>
        <v>98393.679413744583</v>
      </c>
      <c r="O3387" s="5">
        <f ca="1">VLOOKUP(CONCATENATE($F3387," ",$G3387),AllocFactorMatrix,(O$4+1),FALSE)*$E3388</f>
        <v>20304.599768627086</v>
      </c>
      <c r="P3387" s="5">
        <f ca="1">VLOOKUP(CONCATENATE($F3387," ",$G3387),AllocFactorMatrix,(P$4+1),FALSE)*$E3388</f>
        <v>6012.4442134336186</v>
      </c>
      <c r="Q3387" s="5">
        <f ca="1">VLOOKUP(CONCATENATE($F3387," ",$G3387),AllocFactorMatrix,(Q$4+1),FALSE)*$E3388</f>
        <v>13060.453507716094</v>
      </c>
      <c r="R3387" s="5">
        <f ca="1">VLOOKUP(CONCATENATE($F3387," ",$G3387),AllocFactorMatrix,(R$4+1),FALSE)*$E3388</f>
        <v>2295.0343916781198</v>
      </c>
      <c r="S3387" s="5">
        <f t="shared" ca="1" si="1689"/>
        <v>41672.531881454917</v>
      </c>
      <c r="T3387" s="5">
        <f ca="1">VLOOKUP(CONCATENATE($F3387," ",$G3387),AllocFactorMatrix,(T$4+1),FALSE)*$E3388</f>
        <v>139.74964342471517</v>
      </c>
      <c r="U3387" s="5">
        <f ca="1">VLOOKUP(CONCATENATE($F3387," ",$G3387),AllocFactorMatrix,(U$4+1),FALSE)*$E3388</f>
        <v>3567.057276584982</v>
      </c>
      <c r="V3387" s="5">
        <f ca="1">VLOOKUP(CONCATENATE($F3387," ",$G3387),AllocFactorMatrix,(V$4+1),FALSE)*$E3388</f>
        <v>19206.788849026114</v>
      </c>
      <c r="W3387" s="5">
        <f ca="1">VLOOKUP(CONCATENATE($F3387," ",$G3387),AllocFactorMatrix,(W$4+1),FALSE)*$E3388</f>
        <v>3442.5896294585268</v>
      </c>
      <c r="X3387" s="5">
        <f t="shared" ca="1" si="1690"/>
        <v>26356.185398494337</v>
      </c>
      <c r="Y3387" s="5">
        <f ca="1">VLOOKUP(CONCATENATE($F3387," ",$G3387),AllocFactorMatrix,(Y$4+1),FALSE)*$E3388</f>
        <v>5620.8279109272553</v>
      </c>
      <c r="Z3387" s="5">
        <f ca="1">VLOOKUP(CONCATENATE($F3387," ",$G3387),AllocFactorMatrix,(Z$4+1),FALSE)*$E3388</f>
        <v>101.89372636786547</v>
      </c>
      <c r="AA3387" s="5">
        <f t="shared" ca="1" si="1688"/>
        <v>5722.7216372951207</v>
      </c>
      <c r="AB3387" s="5">
        <f ca="1">VLOOKUP(CONCATENATE($F3387," ",$G3387),AllocFactorMatrix,(AB$4+1),FALSE)*$E3388</f>
        <v>105.51206354904052</v>
      </c>
      <c r="AC3387" s="5">
        <f ca="1">VLOOKUP(CONCATENATE($F3387," ",$G3387),AllocFactorMatrix,(AC$4+1),FALSE)*$E3388</f>
        <v>597738.54592318297</v>
      </c>
      <c r="AD3387" s="5">
        <f ca="1">VLOOKUP(CONCATENATE($F3387," ",$G3387),AllocFactorMatrix,(AD$4+1),FALSE)*$E3388</f>
        <v>73192.400932222634</v>
      </c>
    </row>
    <row r="3388" spans="4:30" collapsed="1">
      <c r="D3388" s="7" t="s">
        <v>356</v>
      </c>
      <c r="E3388" s="61">
        <v>40363921</v>
      </c>
      <c r="F3388" s="10" t="s">
        <v>74</v>
      </c>
      <c r="G3388" s="55" t="str">
        <f>$G$15</f>
        <v>TOTAL</v>
      </c>
      <c r="H3388" s="4">
        <f t="shared" ca="1" si="1686"/>
        <v>40363921</v>
      </c>
      <c r="I3388" s="5">
        <f ca="1">VLOOKUP(CONCATENATE($F3388," ",$G3388),AllocFactorMatrix,(I$4+1),FALSE)*$E3388</f>
        <v>22355515.017286733</v>
      </c>
      <c r="J3388" s="5">
        <f ca="1">VLOOKUP(CONCATENATE($F3388," ",$G3388),AllocFactorMatrix,(J$4+1),FALSE)*$E3388</f>
        <v>1292672.3065318561</v>
      </c>
      <c r="K3388" s="5">
        <f ca="1">VLOOKUP(CONCATENATE($F3388," ",$G3388),AllocFactorMatrix,(K$4+1),FALSE)*$E3388</f>
        <v>3773463.5564113739</v>
      </c>
      <c r="L3388" s="5">
        <f ca="1">VLOOKUP(CONCATENATE($F3388," ",$G3388),AllocFactorMatrix,(L$4+1),FALSE)*$E3388</f>
        <v>124356.78110661352</v>
      </c>
      <c r="M3388" s="5">
        <f ca="1">VLOOKUP(CONCATENATE($F3388," ",$G3388),AllocFactorMatrix,(M$4+1),FALSE)*$E3388</f>
        <v>10637.919560449582</v>
      </c>
      <c r="N3388" s="5">
        <f t="shared" ca="1" si="1687"/>
        <v>3908458.2570784371</v>
      </c>
      <c r="O3388" s="5">
        <f ca="1">VLOOKUP(CONCATENATE($F3388," ",$G3388),AllocFactorMatrix,(O$4+1),FALSE)*$E3388</f>
        <v>2768273.9524313272</v>
      </c>
      <c r="P3388" s="5">
        <f ca="1">VLOOKUP(CONCATENATE($F3388," ",$G3388),AllocFactorMatrix,(P$4+1),FALSE)*$E3388</f>
        <v>462732.35899068933</v>
      </c>
      <c r="Q3388" s="5">
        <f ca="1">VLOOKUP(CONCATENATE($F3388," ",$G3388),AllocFactorMatrix,(Q$4+1),FALSE)*$E3388</f>
        <v>162603.3601629945</v>
      </c>
      <c r="R3388" s="5">
        <f ca="1">VLOOKUP(CONCATENATE($F3388," ",$G3388),AllocFactorMatrix,(R$4+1),FALSE)*$E3388</f>
        <v>8439.4767556269235</v>
      </c>
      <c r="S3388" s="5">
        <f t="shared" ca="1" si="1689"/>
        <v>3402049.1483406378</v>
      </c>
      <c r="T3388" s="5">
        <f ca="1">VLOOKUP(CONCATENATE($F3388," ",$G3388),AllocFactorMatrix,(T$4+1),FALSE)*$E3388</f>
        <v>94337.0404895588</v>
      </c>
      <c r="U3388" s="5">
        <f ca="1">VLOOKUP(CONCATENATE($F3388," ",$G3388),AllocFactorMatrix,(U$4+1),FALSE)*$E3388</f>
        <v>1408478.563004391</v>
      </c>
      <c r="V3388" s="5">
        <f ca="1">VLOOKUP(CONCATENATE($F3388," ",$G3388),AllocFactorMatrix,(V$4+1),FALSE)*$E3388</f>
        <v>5394550.6052839784</v>
      </c>
      <c r="W3388" s="5">
        <f ca="1">VLOOKUP(CONCATENATE($F3388," ",$G3388),AllocFactorMatrix,(W$4+1),FALSE)*$E3388</f>
        <v>890414.86619700177</v>
      </c>
      <c r="X3388" s="5">
        <f t="shared" ca="1" si="1690"/>
        <v>7787781.0749749308</v>
      </c>
      <c r="Y3388" s="5">
        <f ca="1">VLOOKUP(CONCATENATE($F3388," ",$G3388),AllocFactorMatrix,(Y$4+1),FALSE)*$E3388</f>
        <v>862781.88569910231</v>
      </c>
      <c r="Z3388" s="5">
        <f ca="1">VLOOKUP(CONCATENATE($F3388," ",$G3388),AllocFactorMatrix,(Z$4+1),FALSE)*$E3388</f>
        <v>12610.921014162555</v>
      </c>
      <c r="AA3388" s="5">
        <f t="shared" ca="1" si="1688"/>
        <v>875392.8067132649</v>
      </c>
      <c r="AB3388" s="5">
        <f ca="1">VLOOKUP(CONCATENATE($F3388," ",$G3388),AllocFactorMatrix,(AB$4+1),FALSE)*$E3388</f>
        <v>11087.49720497005</v>
      </c>
      <c r="AC3388" s="5">
        <f ca="1">VLOOKUP(CONCATENATE($F3388," ",$G3388),AllocFactorMatrix,(AC$4+1),FALSE)*$E3388</f>
        <v>648816.55252080702</v>
      </c>
      <c r="AD3388" s="5">
        <f ca="1">VLOOKUP(CONCATENATE($F3388," ",$G3388),AllocFactorMatrix,(AD$4+1),FALSE)*$E3388</f>
        <v>82148.339348367284</v>
      </c>
    </row>
    <row r="3389" spans="4:30" hidden="1" outlineLevel="1">
      <c r="D3389" s="7"/>
      <c r="E3389" s="11"/>
      <c r="F3389" s="11"/>
      <c r="G3389" s="55" t="str">
        <f>$G$8</f>
        <v>PRODUCTION</v>
      </c>
      <c r="H3389" s="4">
        <f t="shared" ref="H3389:AD3389" ca="1" si="1691">+H3373+H3381</f>
        <v>-4792144.0396147445</v>
      </c>
      <c r="I3389" s="4">
        <f t="shared" ca="1" si="1691"/>
        <v>-13414664.858700935</v>
      </c>
      <c r="J3389" s="4">
        <f t="shared" ca="1" si="1691"/>
        <v>1126711.7834962171</v>
      </c>
      <c r="K3389" s="4">
        <f t="shared" ca="1" si="1691"/>
        <v>2571712.1637044977</v>
      </c>
      <c r="L3389" s="4">
        <f t="shared" ca="1" si="1691"/>
        <v>61400.709006621073</v>
      </c>
      <c r="M3389" s="4">
        <f t="shared" ca="1" si="1691"/>
        <v>18727.319714623605</v>
      </c>
      <c r="N3389" s="4">
        <f t="shared" ca="1" si="1691"/>
        <v>2651840.1924257409</v>
      </c>
      <c r="O3389" s="4">
        <f t="shared" ca="1" si="1691"/>
        <v>1924916.9232727026</v>
      </c>
      <c r="P3389" s="4">
        <f t="shared" ca="1" si="1691"/>
        <v>450886.56312810065</v>
      </c>
      <c r="Q3389" s="4">
        <f t="shared" ca="1" si="1691"/>
        <v>144131.00477752433</v>
      </c>
      <c r="R3389" s="4">
        <f t="shared" ca="1" si="1691"/>
        <v>4591.4263702587759</v>
      </c>
      <c r="S3389" s="4">
        <f t="shared" ca="1" si="1691"/>
        <v>2524525.9175485889</v>
      </c>
      <c r="T3389" s="4">
        <f t="shared" ca="1" si="1691"/>
        <v>-19659.58755574868</v>
      </c>
      <c r="U3389" s="4">
        <f t="shared" ca="1" si="1691"/>
        <v>312003.29705082066</v>
      </c>
      <c r="V3389" s="4">
        <f t="shared" ca="1" si="1691"/>
        <v>2091887.9393742299</v>
      </c>
      <c r="W3389" s="4">
        <f t="shared" ca="1" si="1691"/>
        <v>-356823.26716957614</v>
      </c>
      <c r="X3389" s="4">
        <f t="shared" ca="1" si="1691"/>
        <v>2027408.3816997344</v>
      </c>
      <c r="Y3389" s="4">
        <f t="shared" ca="1" si="1691"/>
        <v>277617.50581445394</v>
      </c>
      <c r="Z3389" s="4">
        <f t="shared" ca="1" si="1691"/>
        <v>19.941936894984792</v>
      </c>
      <c r="AA3389" s="4">
        <f t="shared" ca="1" si="1691"/>
        <v>277637.44775134919</v>
      </c>
      <c r="AB3389" s="4">
        <f t="shared" ca="1" si="1691"/>
        <v>14397.096164607505</v>
      </c>
      <c r="AC3389" s="4">
        <f t="shared" ca="1" si="1691"/>
        <v>0</v>
      </c>
      <c r="AD3389" s="4">
        <f t="shared" ca="1" si="1691"/>
        <v>0</v>
      </c>
    </row>
    <row r="3390" spans="4:30" hidden="1" outlineLevel="1">
      <c r="D3390" s="7"/>
      <c r="E3390" s="11"/>
      <c r="F3390" s="11"/>
      <c r="G3390" s="55" t="str">
        <f>$G$9</f>
        <v>BULKTRAN</v>
      </c>
      <c r="H3390" s="4">
        <f t="shared" ref="H3390:AD3390" ca="1" si="1692">+H3374+H3382</f>
        <v>833069.14912505355</v>
      </c>
      <c r="I3390" s="4">
        <f t="shared" ca="1" si="1692"/>
        <v>-4649396.3538558725</v>
      </c>
      <c r="J3390" s="4">
        <f t="shared" ca="1" si="1692"/>
        <v>586661.41232696688</v>
      </c>
      <c r="K3390" s="4">
        <f t="shared" ca="1" si="1692"/>
        <v>1443039.3160134982</v>
      </c>
      <c r="L3390" s="4">
        <f t="shared" ca="1" si="1692"/>
        <v>36163.866634456659</v>
      </c>
      <c r="M3390" s="4">
        <f t="shared" ca="1" si="1692"/>
        <v>22893.608929779908</v>
      </c>
      <c r="N3390" s="4">
        <f t="shared" ca="1" si="1692"/>
        <v>1502096.7915777336</v>
      </c>
      <c r="O3390" s="4">
        <f t="shared" ca="1" si="1692"/>
        <v>1084292.8152549043</v>
      </c>
      <c r="P3390" s="4">
        <f t="shared" ca="1" si="1692"/>
        <v>242826.12354138569</v>
      </c>
      <c r="Q3390" s="4">
        <f t="shared" ca="1" si="1692"/>
        <v>82054.354553921352</v>
      </c>
      <c r="R3390" s="4">
        <f t="shared" ca="1" si="1692"/>
        <v>2879.6568141308771</v>
      </c>
      <c r="S3390" s="4">
        <f t="shared" ca="1" si="1692"/>
        <v>1412052.9501643414</v>
      </c>
      <c r="T3390" s="4">
        <f t="shared" ca="1" si="1692"/>
        <v>-1868.5370703086592</v>
      </c>
      <c r="U3390" s="4">
        <f t="shared" ca="1" si="1692"/>
        <v>259637.36581234995</v>
      </c>
      <c r="V3390" s="4">
        <f t="shared" ca="1" si="1692"/>
        <v>1577270.353748858</v>
      </c>
      <c r="W3390" s="4">
        <f t="shared" ca="1" si="1692"/>
        <v>-51945.940439062542</v>
      </c>
      <c r="X3390" s="4">
        <f t="shared" ca="1" si="1692"/>
        <v>1783093.242051838</v>
      </c>
      <c r="Y3390" s="4">
        <f t="shared" ca="1" si="1692"/>
        <v>190083.60670857111</v>
      </c>
      <c r="Z3390" s="4">
        <f t="shared" ca="1" si="1692"/>
        <v>1061.2924202838478</v>
      </c>
      <c r="AA3390" s="4">
        <f t="shared" ca="1" si="1692"/>
        <v>191144.89912885492</v>
      </c>
      <c r="AB3390" s="4">
        <f t="shared" ca="1" si="1692"/>
        <v>7416.2077312019355</v>
      </c>
      <c r="AC3390" s="4">
        <f t="shared" ca="1" si="1692"/>
        <v>0</v>
      </c>
      <c r="AD3390" s="4">
        <f t="shared" ca="1" si="1692"/>
        <v>0</v>
      </c>
    </row>
    <row r="3391" spans="4:30" hidden="1" outlineLevel="1">
      <c r="D3391" s="7"/>
      <c r="E3391" s="11"/>
      <c r="F3391" s="11"/>
      <c r="G3391" s="55" t="str">
        <f>$G$10</f>
        <v>SUBTRAN</v>
      </c>
      <c r="H3391" s="4">
        <f t="shared" ref="H3391:AD3391" ca="1" si="1693">+H3375+H3383</f>
        <v>218155.6146816453</v>
      </c>
      <c r="I3391" s="4">
        <f t="shared" ca="1" si="1693"/>
        <v>-984927.67132808093</v>
      </c>
      <c r="J3391" s="4">
        <f t="shared" ca="1" si="1693"/>
        <v>117611.07089567481</v>
      </c>
      <c r="K3391" s="4">
        <f t="shared" ca="1" si="1693"/>
        <v>286332.97743710934</v>
      </c>
      <c r="L3391" s="4">
        <f t="shared" ca="1" si="1693"/>
        <v>6988.4550555222395</v>
      </c>
      <c r="M3391" s="4">
        <f t="shared" ca="1" si="1693"/>
        <v>7271.1542613431766</v>
      </c>
      <c r="N3391" s="4">
        <f t="shared" ca="1" si="1693"/>
        <v>300592.58675397467</v>
      </c>
      <c r="O3391" s="4">
        <f t="shared" ca="1" si="1693"/>
        <v>213908.86093310313</v>
      </c>
      <c r="P3391" s="4">
        <f t="shared" ca="1" si="1693"/>
        <v>47813.597112330768</v>
      </c>
      <c r="Q3391" s="4">
        <f t="shared" ca="1" si="1693"/>
        <v>21138.476979560313</v>
      </c>
      <c r="R3391" s="4">
        <f t="shared" ca="1" si="1693"/>
        <v>0</v>
      </c>
      <c r="S3391" s="4">
        <f t="shared" ca="1" si="1693"/>
        <v>282860.93502499431</v>
      </c>
      <c r="T3391" s="4">
        <f t="shared" ca="1" si="1693"/>
        <v>-470.75175839387839</v>
      </c>
      <c r="U3391" s="4">
        <f t="shared" ca="1" si="1693"/>
        <v>50292.13147039141</v>
      </c>
      <c r="V3391" s="4">
        <f t="shared" ca="1" si="1693"/>
        <v>404665.8174088755</v>
      </c>
      <c r="W3391" s="4">
        <f t="shared" ca="1" si="1693"/>
        <v>0</v>
      </c>
      <c r="X3391" s="4">
        <f t="shared" ca="1" si="1693"/>
        <v>454487.19712087291</v>
      </c>
      <c r="Y3391" s="4">
        <f t="shared" ca="1" si="1693"/>
        <v>36417.552205887325</v>
      </c>
      <c r="Z3391" s="4">
        <f t="shared" ca="1" si="1693"/>
        <v>193.06958347753528</v>
      </c>
      <c r="AA3391" s="4">
        <f t="shared" ca="1" si="1693"/>
        <v>36610.62178936485</v>
      </c>
      <c r="AB3391" s="4">
        <f t="shared" ca="1" si="1693"/>
        <v>1484.7107667377545</v>
      </c>
      <c r="AC3391" s="4">
        <f t="shared" ca="1" si="1693"/>
        <v>7681.1641042825486</v>
      </c>
      <c r="AD3391" s="4">
        <f t="shared" ca="1" si="1693"/>
        <v>1754.9995538237474</v>
      </c>
    </row>
    <row r="3392" spans="4:30" hidden="1" outlineLevel="1">
      <c r="D3392" s="7"/>
      <c r="E3392" s="11"/>
      <c r="F3392" s="11"/>
      <c r="G3392" s="55" t="str">
        <f>$G$11</f>
        <v>DISTPRI</v>
      </c>
      <c r="H3392" s="4">
        <f t="shared" ref="H3392:AD3392" ca="1" si="1694">+H3376+H3384</f>
        <v>999362.3230252536</v>
      </c>
      <c r="I3392" s="4">
        <f t="shared" ca="1" si="1694"/>
        <v>-5227218.634009135</v>
      </c>
      <c r="J3392" s="4">
        <f t="shared" ca="1" si="1694"/>
        <v>904788.70966974355</v>
      </c>
      <c r="K3392" s="4">
        <f t="shared" ca="1" si="1694"/>
        <v>2296037.8789157989</v>
      </c>
      <c r="L3392" s="4">
        <f t="shared" ca="1" si="1694"/>
        <v>58507.298710635878</v>
      </c>
      <c r="M3392" s="4">
        <f t="shared" ca="1" si="1694"/>
        <v>0</v>
      </c>
      <c r="N3392" s="4">
        <f t="shared" ca="1" si="1694"/>
        <v>2354545.1776264347</v>
      </c>
      <c r="O3392" s="4">
        <f t="shared" ca="1" si="1694"/>
        <v>1703427.9996002689</v>
      </c>
      <c r="P3392" s="4">
        <f t="shared" ca="1" si="1694"/>
        <v>374424.50871151232</v>
      </c>
      <c r="Q3392" s="4">
        <f t="shared" ca="1" si="1694"/>
        <v>0</v>
      </c>
      <c r="R3392" s="4">
        <f t="shared" ca="1" si="1694"/>
        <v>0</v>
      </c>
      <c r="S3392" s="4">
        <f t="shared" ca="1" si="1694"/>
        <v>2077852.5083117813</v>
      </c>
      <c r="T3392" s="4">
        <f t="shared" ca="1" si="1694"/>
        <v>4884.4072478616617</v>
      </c>
      <c r="U3392" s="4">
        <f t="shared" ca="1" si="1694"/>
        <v>480336.8875673727</v>
      </c>
      <c r="V3392" s="4">
        <f t="shared" ca="1" si="1694"/>
        <v>0</v>
      </c>
      <c r="W3392" s="4">
        <f t="shared" ca="1" si="1694"/>
        <v>0</v>
      </c>
      <c r="X3392" s="4">
        <f t="shared" ca="1" si="1694"/>
        <v>485221.29481523333</v>
      </c>
      <c r="Y3392" s="4">
        <f t="shared" ca="1" si="1694"/>
        <v>320125.37878073647</v>
      </c>
      <c r="Z3392" s="4">
        <f t="shared" ca="1" si="1694"/>
        <v>2486.4519352912707</v>
      </c>
      <c r="AA3392" s="4">
        <f t="shared" ca="1" si="1694"/>
        <v>322611.83071602788</v>
      </c>
      <c r="AB3392" s="4">
        <f t="shared" ca="1" si="1694"/>
        <v>11287.163964133764</v>
      </c>
      <c r="AC3392" s="4">
        <f t="shared" ca="1" si="1694"/>
        <v>57260.046627540185</v>
      </c>
      <c r="AD3392" s="4">
        <f t="shared" ca="1" si="1694"/>
        <v>13014.225303486453</v>
      </c>
    </row>
    <row r="3393" spans="2:30" hidden="1" outlineLevel="1">
      <c r="D3393" s="7"/>
      <c r="E3393" s="11"/>
      <c r="F3393" s="11"/>
      <c r="G3393" s="55" t="str">
        <f>$G$12</f>
        <v>DISTSEC</v>
      </c>
      <c r="H3393" s="4">
        <f t="shared" ref="H3393:AD3393" ca="1" si="1695">+H3377+H3385</f>
        <v>-458565.70717694052</v>
      </c>
      <c r="I3393" s="4">
        <f t="shared" ca="1" si="1695"/>
        <v>-3155653.8605655809</v>
      </c>
      <c r="J3393" s="4">
        <f t="shared" ca="1" si="1695"/>
        <v>517347.23492838326</v>
      </c>
      <c r="K3393" s="4">
        <f t="shared" ca="1" si="1695"/>
        <v>1083144.5407400376</v>
      </c>
      <c r="L3393" s="4">
        <f t="shared" ca="1" si="1695"/>
        <v>0</v>
      </c>
      <c r="M3393" s="4">
        <f t="shared" ca="1" si="1695"/>
        <v>0</v>
      </c>
      <c r="N3393" s="4">
        <f t="shared" ca="1" si="1695"/>
        <v>1083144.5407400376</v>
      </c>
      <c r="O3393" s="4">
        <f t="shared" ca="1" si="1695"/>
        <v>682746.75169920467</v>
      </c>
      <c r="P3393" s="4">
        <f t="shared" ca="1" si="1695"/>
        <v>0</v>
      </c>
      <c r="Q3393" s="4">
        <f t="shared" ca="1" si="1695"/>
        <v>0</v>
      </c>
      <c r="R3393" s="4">
        <f t="shared" ca="1" si="1695"/>
        <v>0</v>
      </c>
      <c r="S3393" s="4">
        <f t="shared" ca="1" si="1695"/>
        <v>682746.75169920467</v>
      </c>
      <c r="T3393" s="4">
        <f t="shared" ca="1" si="1695"/>
        <v>1062.8077747308134</v>
      </c>
      <c r="U3393" s="4">
        <f t="shared" ca="1" si="1695"/>
        <v>0</v>
      </c>
      <c r="V3393" s="4">
        <f t="shared" ca="1" si="1695"/>
        <v>0</v>
      </c>
      <c r="W3393" s="4">
        <f t="shared" ca="1" si="1695"/>
        <v>0</v>
      </c>
      <c r="X3393" s="4">
        <f t="shared" ca="1" si="1695"/>
        <v>1062.8077747308134</v>
      </c>
      <c r="Y3393" s="4">
        <f t="shared" ca="1" si="1695"/>
        <v>154615.83708432651</v>
      </c>
      <c r="Z3393" s="4">
        <f t="shared" ca="1" si="1695"/>
        <v>0</v>
      </c>
      <c r="AA3393" s="4">
        <f t="shared" ca="1" si="1695"/>
        <v>154615.83708432651</v>
      </c>
      <c r="AB3393" s="4">
        <f t="shared" ca="1" si="1695"/>
        <v>4289.8101328866742</v>
      </c>
      <c r="AC3393" s="4">
        <f t="shared" ca="1" si="1695"/>
        <v>216685.11988571117</v>
      </c>
      <c r="AD3393" s="4">
        <f t="shared" ca="1" si="1695"/>
        <v>37196.051143365825</v>
      </c>
    </row>
    <row r="3394" spans="2:30" hidden="1" outlineLevel="1">
      <c r="D3394" s="7"/>
      <c r="E3394" s="11"/>
      <c r="F3394" s="11"/>
      <c r="G3394" s="55" t="str">
        <f>$G$13</f>
        <v>ENERGY</v>
      </c>
      <c r="H3394" s="4">
        <f t="shared" ref="H3394:AD3394" ca="1" si="1696">+H3378+H3386</f>
        <v>2164418.2984525869</v>
      </c>
      <c r="I3394" s="4">
        <f t="shared" ca="1" si="1696"/>
        <v>279484.15735798865</v>
      </c>
      <c r="J3394" s="4">
        <f t="shared" ca="1" si="1696"/>
        <v>123229.93407743316</v>
      </c>
      <c r="K3394" s="4">
        <f t="shared" ca="1" si="1696"/>
        <v>325724.75837043911</v>
      </c>
      <c r="L3394" s="4">
        <f t="shared" ca="1" si="1696"/>
        <v>8140.1464164282716</v>
      </c>
      <c r="M3394" s="4">
        <f t="shared" ca="1" si="1696"/>
        <v>-4655.0310086108875</v>
      </c>
      <c r="N3394" s="4">
        <f t="shared" ca="1" si="1696"/>
        <v>329209.87377825053</v>
      </c>
      <c r="O3394" s="4">
        <f t="shared" ca="1" si="1696"/>
        <v>298874.35387735633</v>
      </c>
      <c r="P3394" s="4">
        <f t="shared" ca="1" si="1696"/>
        <v>62557.487328537936</v>
      </c>
      <c r="Q3394" s="4">
        <f t="shared" ca="1" si="1696"/>
        <v>23645.613248735714</v>
      </c>
      <c r="R3394" s="4">
        <f t="shared" ca="1" si="1696"/>
        <v>914.45515505389767</v>
      </c>
      <c r="S3394" s="4">
        <f t="shared" ca="1" si="1696"/>
        <v>385991.90960968327</v>
      </c>
      <c r="T3394" s="4">
        <f t="shared" ca="1" si="1696"/>
        <v>5063.7189489987386</v>
      </c>
      <c r="U3394" s="4">
        <f t="shared" ca="1" si="1696"/>
        <v>128164.46159571907</v>
      </c>
      <c r="V3394" s="4">
        <f t="shared" ca="1" si="1696"/>
        <v>703633.74015986337</v>
      </c>
      <c r="W3394" s="4">
        <f t="shared" ca="1" si="1696"/>
        <v>73252.977723577729</v>
      </c>
      <c r="X3394" s="4">
        <f t="shared" ca="1" si="1696"/>
        <v>910114.89842815779</v>
      </c>
      <c r="Y3394" s="4">
        <f t="shared" ca="1" si="1696"/>
        <v>61200.527206595143</v>
      </c>
      <c r="Z3394" s="4">
        <f t="shared" ca="1" si="1696"/>
        <v>712.8110713148933</v>
      </c>
      <c r="AA3394" s="4">
        <f t="shared" ca="1" si="1696"/>
        <v>61913.338277909606</v>
      </c>
      <c r="AB3394" s="4">
        <f t="shared" ca="1" si="1696"/>
        <v>1976.1840912847063</v>
      </c>
      <c r="AC3394" s="4">
        <f t="shared" ca="1" si="1696"/>
        <v>60922.993478953569</v>
      </c>
      <c r="AD3394" s="4">
        <f t="shared" ca="1" si="1696"/>
        <v>11575.009352935294</v>
      </c>
    </row>
    <row r="3395" spans="2:30" hidden="1" outlineLevel="1">
      <c r="D3395" s="7"/>
      <c r="E3395" s="11"/>
      <c r="F3395" s="11"/>
      <c r="G3395" s="55" t="str">
        <f>$G$14</f>
        <v>CUSTOMER</v>
      </c>
      <c r="H3395" s="4">
        <f t="shared" ref="H3395:AD3395" ca="1" si="1697">+H3379+H3387</f>
        <v>3523454.3615071895</v>
      </c>
      <c r="I3395" s="4">
        <f t="shared" ca="1" si="1697"/>
        <v>-1277370.684415699</v>
      </c>
      <c r="J3395" s="4">
        <f t="shared" ca="1" si="1697"/>
        <v>802718.0853265702</v>
      </c>
      <c r="K3395" s="4">
        <f t="shared" ca="1" si="1697"/>
        <v>153860.93727166229</v>
      </c>
      <c r="L3395" s="4">
        <f t="shared" ca="1" si="1697"/>
        <v>44468.082848124373</v>
      </c>
      <c r="M3395" s="4">
        <f t="shared" ca="1" si="1697"/>
        <v>31520.336081035064</v>
      </c>
      <c r="N3395" s="4">
        <f t="shared" ca="1" si="1697"/>
        <v>229849.3562008217</v>
      </c>
      <c r="O3395" s="4">
        <f t="shared" ca="1" si="1697"/>
        <v>45957.036742948774</v>
      </c>
      <c r="P3395" s="4">
        <f t="shared" ca="1" si="1697"/>
        <v>16473.492624205697</v>
      </c>
      <c r="Q3395" s="4">
        <f t="shared" ca="1" si="1697"/>
        <v>27747.512555376652</v>
      </c>
      <c r="R3395" s="4">
        <f t="shared" ca="1" si="1697"/>
        <v>3908.467025536906</v>
      </c>
      <c r="S3395" s="4">
        <f t="shared" ca="1" si="1697"/>
        <v>94086.508948067974</v>
      </c>
      <c r="T3395" s="4">
        <f t="shared" ca="1" si="1697"/>
        <v>11.596464871957011</v>
      </c>
      <c r="U3395" s="4">
        <f t="shared" ca="1" si="1697"/>
        <v>3946.9952372117828</v>
      </c>
      <c r="V3395" s="4">
        <f t="shared" ca="1" si="1697"/>
        <v>23946.93342803976</v>
      </c>
      <c r="W3395" s="4">
        <f t="shared" ca="1" si="1697"/>
        <v>234.63183142759408</v>
      </c>
      <c r="X3395" s="4">
        <f t="shared" ca="1" si="1697"/>
        <v>28140.156961551125</v>
      </c>
      <c r="Y3395" s="4">
        <f t="shared" ca="1" si="1697"/>
        <v>7705.0102335625988</v>
      </c>
      <c r="Z3395" s="4">
        <f t="shared" ca="1" si="1697"/>
        <v>64.410214061886052</v>
      </c>
      <c r="AA3395" s="4">
        <f t="shared" ca="1" si="1697"/>
        <v>7769.4204476244977</v>
      </c>
      <c r="AB3395" s="4">
        <f t="shared" ca="1" si="1697"/>
        <v>381.19623494743695</v>
      </c>
      <c r="AC3395" s="4">
        <f t="shared" ca="1" si="1697"/>
        <v>3196953.8922062963</v>
      </c>
      <c r="AD3395" s="4">
        <f t="shared" ca="1" si="1697"/>
        <v>440926.42959699978</v>
      </c>
    </row>
    <row r="3396" spans="2:30" collapsed="1">
      <c r="B3396" s="111" t="s">
        <v>158</v>
      </c>
      <c r="D3396" s="7"/>
      <c r="E3396" s="4">
        <f>+E3380+E3388</f>
        <v>2487750</v>
      </c>
      <c r="F3396" s="3"/>
      <c r="G3396" s="55" t="str">
        <f>$G$15</f>
        <v>TOTAL</v>
      </c>
      <c r="H3396" s="4">
        <f t="shared" ref="H3396:AD3396" ca="1" si="1698">+H3380+H3388</f>
        <v>2487750.0000000596</v>
      </c>
      <c r="I3396" s="4">
        <f t="shared" ca="1" si="1698"/>
        <v>-28429747.905517295</v>
      </c>
      <c r="J3396" s="4">
        <f t="shared" ca="1" si="1698"/>
        <v>4179068.2307209875</v>
      </c>
      <c r="K3396" s="4">
        <f t="shared" ca="1" si="1698"/>
        <v>8159852.572453022</v>
      </c>
      <c r="L3396" s="4">
        <f t="shared" ca="1" si="1698"/>
        <v>215668.55867178808</v>
      </c>
      <c r="M3396" s="4">
        <f t="shared" ca="1" si="1698"/>
        <v>75757.387978170838</v>
      </c>
      <c r="N3396" s="4">
        <f t="shared" ca="1" si="1698"/>
        <v>8451278.5191029832</v>
      </c>
      <c r="O3396" s="4">
        <f t="shared" ca="1" si="1698"/>
        <v>5954124.741380496</v>
      </c>
      <c r="P3396" s="4">
        <f t="shared" ca="1" si="1698"/>
        <v>1194981.7724460773</v>
      </c>
      <c r="Q3396" s="4">
        <f t="shared" ca="1" si="1698"/>
        <v>298716.96211511822</v>
      </c>
      <c r="R3396" s="4">
        <f t="shared" ca="1" si="1698"/>
        <v>12294.005364980423</v>
      </c>
      <c r="S3396" s="4">
        <f t="shared" ca="1" si="1698"/>
        <v>7460117.4813066619</v>
      </c>
      <c r="T3396" s="4">
        <f t="shared" ca="1" si="1698"/>
        <v>-10976.345947987516</v>
      </c>
      <c r="U3396" s="4">
        <f t="shared" ca="1" si="1698"/>
        <v>1234381.1387338671</v>
      </c>
      <c r="V3396" s="4">
        <f t="shared" ca="1" si="1698"/>
        <v>4801404.784119877</v>
      </c>
      <c r="W3396" s="4">
        <f t="shared" ca="1" si="1698"/>
        <v>-335281.59805363126</v>
      </c>
      <c r="X3396" s="4">
        <f t="shared" ca="1" si="1698"/>
        <v>5689527.97885215</v>
      </c>
      <c r="Y3396" s="4">
        <f t="shared" ca="1" si="1698"/>
        <v>1047765.4180341294</v>
      </c>
      <c r="Z3396" s="4">
        <f t="shared" ca="1" si="1698"/>
        <v>4537.9771613244484</v>
      </c>
      <c r="AA3396" s="4">
        <f t="shared" ca="1" si="1698"/>
        <v>1052303.3951954581</v>
      </c>
      <c r="AB3396" s="4">
        <f t="shared" ca="1" si="1698"/>
        <v>41232.369085799859</v>
      </c>
      <c r="AC3396" s="4">
        <f t="shared" ca="1" si="1698"/>
        <v>3539503.2163027846</v>
      </c>
      <c r="AD3396" s="4">
        <f t="shared" ca="1" si="1698"/>
        <v>504466.71495061147</v>
      </c>
    </row>
    <row r="3397" spans="2:30">
      <c r="D3397" s="108" t="s">
        <v>157</v>
      </c>
      <c r="E3397" s="121">
        <f>0.720635*0.06</f>
        <v>4.3238100000000002E-2</v>
      </c>
    </row>
    <row r="3398" spans="2:30" hidden="1" outlineLevel="1">
      <c r="D3398" s="7"/>
      <c r="E3398" s="11"/>
      <c r="F3398" s="51"/>
      <c r="G3398" s="55" t="str">
        <f>$G$8</f>
        <v>PRODUCTION</v>
      </c>
      <c r="H3398" s="53">
        <f t="shared" ref="H3398:AD3398" ca="1" si="1699">H3389*$E$3397</f>
        <v>-207203.20319926628</v>
      </c>
      <c r="I3398" s="53">
        <f ca="1">I3389*$E$3397</f>
        <v>-580024.62062699685</v>
      </c>
      <c r="J3398" s="53">
        <f t="shared" ca="1" si="1699"/>
        <v>48716.876765987785</v>
      </c>
      <c r="K3398" s="53">
        <f t="shared" ca="1" si="1699"/>
        <v>111195.94770547145</v>
      </c>
      <c r="L3398" s="53">
        <f t="shared" ca="1" si="1699"/>
        <v>2654.8499960991826</v>
      </c>
      <c r="M3398" s="53">
        <f t="shared" ca="1" si="1699"/>
        <v>809.73372255286688</v>
      </c>
      <c r="N3398" s="53">
        <f t="shared" ca="1" si="1699"/>
        <v>114660.53142412343</v>
      </c>
      <c r="O3398" s="53">
        <f t="shared" ca="1" si="1699"/>
        <v>83229.750420157448</v>
      </c>
      <c r="P3398" s="53">
        <f t="shared" ca="1" si="1699"/>
        <v>19495.478305189128</v>
      </c>
      <c r="Q3398" s="53">
        <f t="shared" ca="1" si="1699"/>
        <v>6231.9507976710747</v>
      </c>
      <c r="R3398" s="53">
        <f t="shared" ca="1" si="1699"/>
        <v>198.52455253988597</v>
      </c>
      <c r="S3398" s="53">
        <f t="shared" ca="1" si="1699"/>
        <v>109155.70407555765</v>
      </c>
      <c r="T3398" s="53">
        <f t="shared" ca="1" si="1699"/>
        <v>-850.043212694217</v>
      </c>
      <c r="U3398" s="53">
        <f t="shared" ca="1" si="1699"/>
        <v>13490.429758213089</v>
      </c>
      <c r="V3398" s="53">
        <f t="shared" ca="1" si="1699"/>
        <v>90449.259911456887</v>
      </c>
      <c r="W3398" s="53">
        <f t="shared" ca="1" si="1699"/>
        <v>-15428.36010820485</v>
      </c>
      <c r="X3398" s="53">
        <f t="shared" ca="1" si="1699"/>
        <v>87661.286348771289</v>
      </c>
      <c r="Y3398" s="53">
        <f t="shared" ca="1" si="1699"/>
        <v>12003.65347815594</v>
      </c>
      <c r="Z3398" s="53">
        <f t="shared" ca="1" si="1699"/>
        <v>0.86225146165904198</v>
      </c>
      <c r="AA3398" s="53">
        <f t="shared" ca="1" si="1699"/>
        <v>12004.515729617611</v>
      </c>
      <c r="AB3398" s="53">
        <f t="shared" ca="1" si="1699"/>
        <v>622.50308367491573</v>
      </c>
      <c r="AC3398" s="53">
        <f t="shared" ca="1" si="1699"/>
        <v>0</v>
      </c>
      <c r="AD3398" s="53">
        <f t="shared" ca="1" si="1699"/>
        <v>0</v>
      </c>
    </row>
    <row r="3399" spans="2:30" hidden="1" outlineLevel="1">
      <c r="D3399" s="7"/>
      <c r="E3399" s="11"/>
      <c r="F3399" s="51"/>
      <c r="G3399" s="55" t="str">
        <f>$G$9</f>
        <v>BULKTRAN</v>
      </c>
      <c r="H3399" s="53">
        <f t="shared" ref="H3399:AD3399" ca="1" si="1700">H3390*$E$3397</f>
        <v>36020.327176783976</v>
      </c>
      <c r="I3399" s="53">
        <f t="shared" ca="1" si="1700"/>
        <v>-201031.06448765562</v>
      </c>
      <c r="J3399" s="53">
        <f t="shared" ca="1" si="1700"/>
        <v>25366.124812334627</v>
      </c>
      <c r="K3399" s="53">
        <f t="shared" ca="1" si="1700"/>
        <v>62394.27824972324</v>
      </c>
      <c r="L3399" s="53">
        <f t="shared" ca="1" si="1700"/>
        <v>1563.6568819273004</v>
      </c>
      <c r="M3399" s="53">
        <f t="shared" ca="1" si="1700"/>
        <v>989.87615226671664</v>
      </c>
      <c r="N3399" s="53">
        <f t="shared" ca="1" si="1700"/>
        <v>64947.811283917203</v>
      </c>
      <c r="O3399" s="53">
        <f t="shared" ca="1" si="1700"/>
        <v>46882.761175273081</v>
      </c>
      <c r="P3399" s="53">
        <f t="shared" ca="1" si="1700"/>
        <v>10499.340212294788</v>
      </c>
      <c r="Q3399" s="53">
        <f t="shared" ca="1" si="1700"/>
        <v>3547.8743876379071</v>
      </c>
      <c r="R3399" s="53">
        <f t="shared" ca="1" si="1700"/>
        <v>124.51088929507229</v>
      </c>
      <c r="S3399" s="53">
        <f t="shared" ca="1" si="1700"/>
        <v>61054.486664500808</v>
      </c>
      <c r="T3399" s="53">
        <f t="shared" ca="1" si="1700"/>
        <v>-80.791992699712836</v>
      </c>
      <c r="U3399" s="53">
        <f t="shared" ca="1" si="1700"/>
        <v>11226.226386730968</v>
      </c>
      <c r="V3399" s="53">
        <f t="shared" ca="1" si="1700"/>
        <v>68198.173282428499</v>
      </c>
      <c r="W3399" s="53">
        <f t="shared" ca="1" si="1700"/>
        <v>-2246.0437672982303</v>
      </c>
      <c r="X3399" s="53">
        <f t="shared" ca="1" si="1700"/>
        <v>77097.563909161574</v>
      </c>
      <c r="Y3399" s="53">
        <f t="shared" ca="1" si="1700"/>
        <v>8218.8539952258689</v>
      </c>
      <c r="Z3399" s="53">
        <f t="shared" ca="1" si="1700"/>
        <v>45.888267797475045</v>
      </c>
      <c r="AA3399" s="53">
        <f t="shared" ca="1" si="1700"/>
        <v>8264.7422630233414</v>
      </c>
      <c r="AB3399" s="53">
        <f t="shared" ca="1" si="1700"/>
        <v>320.66273150248242</v>
      </c>
      <c r="AC3399" s="53">
        <f t="shared" ca="1" si="1700"/>
        <v>0</v>
      </c>
      <c r="AD3399" s="53">
        <f t="shared" ca="1" si="1700"/>
        <v>0</v>
      </c>
    </row>
    <row r="3400" spans="2:30" hidden="1" outlineLevel="1">
      <c r="D3400" s="7"/>
      <c r="E3400" s="11"/>
      <c r="F3400" s="51"/>
      <c r="G3400" s="55" t="str">
        <f>$G$10</f>
        <v>SUBTRAN</v>
      </c>
      <c r="H3400" s="53">
        <f t="shared" ref="H3400:AD3400" ca="1" si="1701">H3391*$E$3397</f>
        <v>9432.6342831664479</v>
      </c>
      <c r="I3400" s="53">
        <f t="shared" ca="1" si="1701"/>
        <v>-42586.4011456507</v>
      </c>
      <c r="J3400" s="53">
        <f t="shared" ca="1" si="1701"/>
        <v>5085.279244494277</v>
      </c>
      <c r="K3400" s="53">
        <f t="shared" ca="1" si="1701"/>
        <v>12380.493911723477</v>
      </c>
      <c r="L3400" s="53">
        <f t="shared" ca="1" si="1701"/>
        <v>302.16751853617615</v>
      </c>
      <c r="M3400" s="53">
        <f t="shared" ca="1" si="1701"/>
        <v>314.39089506738242</v>
      </c>
      <c r="N3400" s="53">
        <f t="shared" ca="1" si="1701"/>
        <v>12997.052325327033</v>
      </c>
      <c r="O3400" s="53">
        <f t="shared" ca="1" si="1701"/>
        <v>9249.0127199116068</v>
      </c>
      <c r="P3400" s="53">
        <f t="shared" ca="1" si="1701"/>
        <v>2067.3690933026692</v>
      </c>
      <c r="Q3400" s="53">
        <f t="shared" ca="1" si="1701"/>
        <v>913.98758148992681</v>
      </c>
      <c r="R3400" s="53">
        <f t="shared" ca="1" si="1701"/>
        <v>0</v>
      </c>
      <c r="S3400" s="53">
        <f t="shared" ca="1" si="1701"/>
        <v>12230.369394704207</v>
      </c>
      <c r="T3400" s="53">
        <f t="shared" ca="1" si="1701"/>
        <v>-20.354411604610355</v>
      </c>
      <c r="U3400" s="53">
        <f t="shared" ca="1" si="1701"/>
        <v>2174.5362097299308</v>
      </c>
      <c r="V3400" s="53">
        <f t="shared" ca="1" si="1701"/>
        <v>17496.9810797067</v>
      </c>
      <c r="W3400" s="53">
        <f t="shared" ca="1" si="1701"/>
        <v>0</v>
      </c>
      <c r="X3400" s="53">
        <f t="shared" ca="1" si="1701"/>
        <v>19651.162877832016</v>
      </c>
      <c r="Y3400" s="53">
        <f t="shared" ca="1" si="1701"/>
        <v>1574.6257640333768</v>
      </c>
      <c r="Z3400" s="53">
        <f t="shared" ca="1" si="1701"/>
        <v>8.3479619573600186</v>
      </c>
      <c r="AA3400" s="53">
        <f t="shared" ca="1" si="1701"/>
        <v>1582.9737259907363</v>
      </c>
      <c r="AB3400" s="53">
        <f t="shared" ca="1" si="1701"/>
        <v>64.19607260328371</v>
      </c>
      <c r="AC3400" s="53">
        <f t="shared" ca="1" si="1701"/>
        <v>332.11894165737925</v>
      </c>
      <c r="AD3400" s="53">
        <f t="shared" ca="1" si="1701"/>
        <v>75.882846208186578</v>
      </c>
    </row>
    <row r="3401" spans="2:30" hidden="1" outlineLevel="1">
      <c r="D3401" s="7"/>
      <c r="E3401" s="11"/>
      <c r="F3401" s="51"/>
      <c r="G3401" s="55" t="str">
        <f>$G$11</f>
        <v>DISTPRI</v>
      </c>
      <c r="H3401" s="53">
        <f t="shared" ref="H3401:AD3401" ca="1" si="1702">H3392*$E$3397</f>
        <v>43210.528059198223</v>
      </c>
      <c r="I3401" s="53">
        <f t="shared" ca="1" si="1702"/>
        <v>-226015.00201915039</v>
      </c>
      <c r="J3401" s="53">
        <f t="shared" ca="1" si="1702"/>
        <v>39121.344707571341</v>
      </c>
      <c r="K3401" s="53">
        <f t="shared" ca="1" si="1702"/>
        <v>99276.315412349199</v>
      </c>
      <c r="L3401" s="53">
        <f t="shared" ca="1" si="1702"/>
        <v>2529.7444323803452</v>
      </c>
      <c r="M3401" s="53">
        <f t="shared" ca="1" si="1702"/>
        <v>0</v>
      </c>
      <c r="N3401" s="53">
        <f t="shared" ca="1" si="1702"/>
        <v>101806.05984472955</v>
      </c>
      <c r="O3401" s="53">
        <f t="shared" ca="1" si="1702"/>
        <v>73652.990189516393</v>
      </c>
      <c r="P3401" s="53">
        <f t="shared" ca="1" si="1702"/>
        <v>16189.404350119241</v>
      </c>
      <c r="Q3401" s="53">
        <f t="shared" ca="1" si="1702"/>
        <v>0</v>
      </c>
      <c r="R3401" s="53">
        <f t="shared" ca="1" si="1702"/>
        <v>0</v>
      </c>
      <c r="S3401" s="53">
        <f t="shared" ca="1" si="1702"/>
        <v>89842.394539635628</v>
      </c>
      <c r="T3401" s="53">
        <f t="shared" ca="1" si="1702"/>
        <v>211.19248902376734</v>
      </c>
      <c r="U3401" s="53">
        <f t="shared" ca="1" si="1702"/>
        <v>20768.854378326818</v>
      </c>
      <c r="V3401" s="53">
        <f t="shared" ca="1" si="1702"/>
        <v>0</v>
      </c>
      <c r="W3401" s="53">
        <f t="shared" ca="1" si="1702"/>
        <v>0</v>
      </c>
      <c r="X3401" s="53">
        <f t="shared" ca="1" si="1702"/>
        <v>20980.046867350542</v>
      </c>
      <c r="Y3401" s="53">
        <f t="shared" ca="1" si="1702"/>
        <v>13841.613140259362</v>
      </c>
      <c r="Z3401" s="53">
        <f t="shared" ca="1" si="1702"/>
        <v>107.5094574233175</v>
      </c>
      <c r="AA3401" s="53">
        <f t="shared" ca="1" si="1702"/>
        <v>13949.122597682686</v>
      </c>
      <c r="AB3401" s="53">
        <f t="shared" ca="1" si="1702"/>
        <v>488.03552419761212</v>
      </c>
      <c r="AC3401" s="53">
        <f t="shared" ca="1" si="1702"/>
        <v>2475.8156220862452</v>
      </c>
      <c r="AD3401" s="53">
        <f t="shared" ca="1" si="1702"/>
        <v>562.7103750946776</v>
      </c>
    </row>
    <row r="3402" spans="2:30" hidden="1" outlineLevel="1">
      <c r="D3402" s="7"/>
      <c r="E3402" s="11"/>
      <c r="F3402" s="51"/>
      <c r="G3402" s="55" t="str">
        <f>$G$12</f>
        <v>DISTSEC</v>
      </c>
      <c r="H3402" s="53">
        <f t="shared" ref="H3402:AD3402" ca="1" si="1703">H3393*$E$3397</f>
        <v>-19827.509903487273</v>
      </c>
      <c r="I3402" s="53">
        <f t="shared" ca="1" si="1703"/>
        <v>-136444.47718852066</v>
      </c>
      <c r="J3402" s="53">
        <f t="shared" ca="1" si="1703"/>
        <v>22369.11147855693</v>
      </c>
      <c r="K3402" s="53">
        <f t="shared" ca="1" si="1703"/>
        <v>46833.111966971817</v>
      </c>
      <c r="L3402" s="53">
        <f t="shared" ca="1" si="1703"/>
        <v>0</v>
      </c>
      <c r="M3402" s="53">
        <f t="shared" ca="1" si="1703"/>
        <v>0</v>
      </c>
      <c r="N3402" s="53">
        <f t="shared" ca="1" si="1703"/>
        <v>46833.111966971817</v>
      </c>
      <c r="O3402" s="53">
        <f t="shared" ca="1" si="1703"/>
        <v>29520.672324645384</v>
      </c>
      <c r="P3402" s="53">
        <f t="shared" ca="1" si="1703"/>
        <v>0</v>
      </c>
      <c r="Q3402" s="53">
        <f t="shared" ca="1" si="1703"/>
        <v>0</v>
      </c>
      <c r="R3402" s="53">
        <f t="shared" ca="1" si="1703"/>
        <v>0</v>
      </c>
      <c r="S3402" s="53">
        <f t="shared" ca="1" si="1703"/>
        <v>29520.672324645384</v>
      </c>
      <c r="T3402" s="53">
        <f t="shared" ca="1" si="1703"/>
        <v>45.953788844588388</v>
      </c>
      <c r="U3402" s="53">
        <f t="shared" ca="1" si="1703"/>
        <v>0</v>
      </c>
      <c r="V3402" s="53">
        <f t="shared" ca="1" si="1703"/>
        <v>0</v>
      </c>
      <c r="W3402" s="53">
        <f t="shared" ca="1" si="1703"/>
        <v>0</v>
      </c>
      <c r="X3402" s="53">
        <f t="shared" ca="1" si="1703"/>
        <v>45.953788844588388</v>
      </c>
      <c r="Y3402" s="53">
        <f t="shared" ca="1" si="1703"/>
        <v>6685.2950254358184</v>
      </c>
      <c r="Z3402" s="53">
        <f t="shared" ca="1" si="1703"/>
        <v>0</v>
      </c>
      <c r="AA3402" s="53">
        <f t="shared" ca="1" si="1703"/>
        <v>6685.2950254358184</v>
      </c>
      <c r="AB3402" s="53">
        <f t="shared" ca="1" si="1703"/>
        <v>185.48323950676732</v>
      </c>
      <c r="AC3402" s="53">
        <f t="shared" ca="1" si="1703"/>
        <v>9369.0528821303687</v>
      </c>
      <c r="AD3402" s="53">
        <f t="shared" ca="1" si="1703"/>
        <v>1608.2865789419659</v>
      </c>
    </row>
    <row r="3403" spans="2:30" hidden="1" outlineLevel="1">
      <c r="D3403" s="7"/>
      <c r="E3403" s="11"/>
      <c r="F3403" s="51"/>
      <c r="G3403" s="55" t="str">
        <f>$G$13</f>
        <v>ENERGY</v>
      </c>
      <c r="H3403" s="53">
        <f t="shared" ref="H3403:AD3403" ca="1" si="1704">H3394*$E$3397</f>
        <v>93585.334830322798</v>
      </c>
      <c r="I3403" s="53">
        <f t="shared" ca="1" si="1704"/>
        <v>12084.363944260449</v>
      </c>
      <c r="J3403" s="53">
        <f t="shared" ca="1" si="1704"/>
        <v>5328.228212633463</v>
      </c>
      <c r="K3403" s="53">
        <f t="shared" ca="1" si="1704"/>
        <v>14083.719674896884</v>
      </c>
      <c r="L3403" s="53">
        <f t="shared" ca="1" si="1704"/>
        <v>351.96446476816726</v>
      </c>
      <c r="M3403" s="53">
        <f t="shared" ca="1" si="1704"/>
        <v>-201.27469625341843</v>
      </c>
      <c r="N3403" s="53">
        <f t="shared" ca="1" si="1704"/>
        <v>14234.409443411374</v>
      </c>
      <c r="O3403" s="53">
        <f t="shared" ca="1" si="1704"/>
        <v>12922.759200384522</v>
      </c>
      <c r="P3403" s="53">
        <f t="shared" ca="1" si="1704"/>
        <v>2704.8668928600564</v>
      </c>
      <c r="Q3403" s="53">
        <f t="shared" ca="1" si="1704"/>
        <v>1022.3913902101597</v>
      </c>
      <c r="R3403" s="53">
        <f t="shared" ca="1" si="1704"/>
        <v>39.539303439735932</v>
      </c>
      <c r="S3403" s="53">
        <f t="shared" ca="1" si="1704"/>
        <v>16689.556786894445</v>
      </c>
      <c r="T3403" s="53">
        <f t="shared" ca="1" si="1704"/>
        <v>218.94558628870237</v>
      </c>
      <c r="U3403" s="53">
        <f t="shared" ca="1" si="1704"/>
        <v>5541.5878069218606</v>
      </c>
      <c r="V3403" s="53">
        <f t="shared" ca="1" si="1704"/>
        <v>30423.786020406191</v>
      </c>
      <c r="W3403" s="53">
        <f t="shared" ca="1" si="1704"/>
        <v>3167.3195761098264</v>
      </c>
      <c r="X3403" s="53">
        <f t="shared" ca="1" si="1704"/>
        <v>39351.638989726533</v>
      </c>
      <c r="Y3403" s="53">
        <f t="shared" ca="1" si="1704"/>
        <v>2646.1945154114815</v>
      </c>
      <c r="Z3403" s="53">
        <f t="shared" ca="1" si="1704"/>
        <v>30.82059638262049</v>
      </c>
      <c r="AA3403" s="53">
        <f t="shared" ca="1" si="1704"/>
        <v>2677.0151117940836</v>
      </c>
      <c r="AB3403" s="53">
        <f t="shared" ca="1" si="1704"/>
        <v>85.446445357377257</v>
      </c>
      <c r="AC3403" s="53">
        <f t="shared" ca="1" si="1704"/>
        <v>2634.1944843423425</v>
      </c>
      <c r="AD3403" s="53">
        <f t="shared" ca="1" si="1704"/>
        <v>500.48141190315158</v>
      </c>
    </row>
    <row r="3404" spans="2:30" hidden="1" outlineLevel="1">
      <c r="D3404" s="7"/>
      <c r="E3404" s="11"/>
      <c r="F3404" s="51"/>
      <c r="G3404" s="55" t="str">
        <f>$G$14</f>
        <v>CUSTOMER</v>
      </c>
      <c r="H3404" s="53">
        <f t="shared" ref="H3404:AD3404" ca="1" si="1705">H3395*$E$3397</f>
        <v>152347.47202828401</v>
      </c>
      <c r="I3404" s="53">
        <f t="shared" ca="1" si="1705"/>
        <v>-55231.081389834435</v>
      </c>
      <c r="J3404" s="53">
        <f t="shared" ca="1" si="1705"/>
        <v>34708.004845158779</v>
      </c>
      <c r="K3404" s="53">
        <f t="shared" ca="1" si="1705"/>
        <v>6652.6545918458614</v>
      </c>
      <c r="L3404" s="53">
        <f t="shared" ca="1" si="1705"/>
        <v>1922.7154129954865</v>
      </c>
      <c r="M3404" s="53">
        <f t="shared" ca="1" si="1705"/>
        <v>1362.8794435054022</v>
      </c>
      <c r="N3404" s="53">
        <f t="shared" ca="1" si="1705"/>
        <v>9938.249448346749</v>
      </c>
      <c r="O3404" s="53">
        <f t="shared" ca="1" si="1705"/>
        <v>1987.0949503952934</v>
      </c>
      <c r="P3404" s="53">
        <f t="shared" ca="1" si="1705"/>
        <v>712.28252143466841</v>
      </c>
      <c r="Q3404" s="53">
        <f t="shared" ca="1" si="1705"/>
        <v>1199.7497226206312</v>
      </c>
      <c r="R3404" s="53">
        <f t="shared" ca="1" si="1705"/>
        <v>168.99468809686729</v>
      </c>
      <c r="S3404" s="53">
        <f t="shared" ca="1" si="1705"/>
        <v>4068.121882547458</v>
      </c>
      <c r="T3404" s="53">
        <f t="shared" ca="1" si="1705"/>
        <v>0.50140910778016445</v>
      </c>
      <c r="U3404" s="53">
        <f t="shared" ca="1" si="1705"/>
        <v>170.6605747660868</v>
      </c>
      <c r="V3404" s="53">
        <f t="shared" ca="1" si="1705"/>
        <v>1035.419902254926</v>
      </c>
      <c r="W3404" s="53">
        <f t="shared" ca="1" si="1705"/>
        <v>10.145034590449455</v>
      </c>
      <c r="X3404" s="53">
        <f t="shared" ca="1" si="1705"/>
        <v>1216.7269207192437</v>
      </c>
      <c r="Y3404" s="53">
        <f t="shared" ca="1" si="1705"/>
        <v>333.15000297980299</v>
      </c>
      <c r="Z3404" s="53">
        <f t="shared" ca="1" si="1705"/>
        <v>2.7849752766292353</v>
      </c>
      <c r="AA3404" s="53">
        <f t="shared" ca="1" si="1705"/>
        <v>335.93497825643283</v>
      </c>
      <c r="AB3404" s="53">
        <f t="shared" ca="1" si="1705"/>
        <v>16.482200926280775</v>
      </c>
      <c r="AC3404" s="53">
        <f t="shared" ca="1" si="1705"/>
        <v>138230.21208660505</v>
      </c>
      <c r="AD3404" s="53">
        <f t="shared" ca="1" si="1705"/>
        <v>19064.821055558037</v>
      </c>
    </row>
    <row r="3405" spans="2:30" collapsed="1">
      <c r="B3405" s="111" t="s">
        <v>159</v>
      </c>
      <c r="D3405" s="7"/>
      <c r="E3405" s="60">
        <f>E3396*$E$3397</f>
        <v>107565.583275</v>
      </c>
      <c r="F3405" s="51"/>
      <c r="G3405" s="55" t="str">
        <f>$G$15</f>
        <v>TOTAL</v>
      </c>
      <c r="H3405" s="53">
        <f t="shared" ref="H3405:AD3405" ca="1" si="1706">H3396*$E$3397</f>
        <v>107565.58327500259</v>
      </c>
      <c r="I3405" s="53">
        <f t="shared" ca="1" si="1706"/>
        <v>-1229248.2829135475</v>
      </c>
      <c r="J3405" s="53">
        <f t="shared" ca="1" si="1706"/>
        <v>180694.97006673715</v>
      </c>
      <c r="K3405" s="53">
        <f t="shared" ca="1" si="1706"/>
        <v>352816.52151298104</v>
      </c>
      <c r="L3405" s="53">
        <f t="shared" ca="1" si="1706"/>
        <v>9325.0987067066399</v>
      </c>
      <c r="M3405" s="53">
        <f t="shared" ca="1" si="1706"/>
        <v>3275.6055171389485</v>
      </c>
      <c r="N3405" s="53">
        <f t="shared" ca="1" si="1706"/>
        <v>365417.22573682672</v>
      </c>
      <c r="O3405" s="53">
        <f t="shared" ca="1" si="1706"/>
        <v>257445.04098028404</v>
      </c>
      <c r="P3405" s="53">
        <f t="shared" ca="1" si="1706"/>
        <v>51668.741375200734</v>
      </c>
      <c r="Q3405" s="53">
        <f t="shared" ca="1" si="1706"/>
        <v>12915.953879629693</v>
      </c>
      <c r="R3405" s="53">
        <f t="shared" ca="1" si="1706"/>
        <v>531.56943337156008</v>
      </c>
      <c r="S3405" s="53">
        <f t="shared" ca="1" si="1706"/>
        <v>322561.30566848558</v>
      </c>
      <c r="T3405" s="53">
        <f t="shared" ca="1" si="1706"/>
        <v>-474.59634373367908</v>
      </c>
      <c r="U3405" s="53">
        <f t="shared" ca="1" si="1706"/>
        <v>53372.295114688823</v>
      </c>
      <c r="V3405" s="53">
        <f t="shared" ca="1" si="1706"/>
        <v>207603.62019625367</v>
      </c>
      <c r="W3405" s="53">
        <f t="shared" ca="1" si="1706"/>
        <v>-14496.939264802713</v>
      </c>
      <c r="X3405" s="53">
        <f t="shared" ca="1" si="1706"/>
        <v>246004.37970240717</v>
      </c>
      <c r="Y3405" s="53">
        <f t="shared" ca="1" si="1706"/>
        <v>45303.385921501496</v>
      </c>
      <c r="Z3405" s="53">
        <f t="shared" ca="1" si="1706"/>
        <v>196.21351029906265</v>
      </c>
      <c r="AA3405" s="53">
        <f t="shared" ca="1" si="1706"/>
        <v>45499.599431800736</v>
      </c>
      <c r="AB3405" s="53">
        <f t="shared" ca="1" si="1706"/>
        <v>1782.8092977687229</v>
      </c>
      <c r="AC3405" s="53">
        <f t="shared" ca="1" si="1706"/>
        <v>153041.39401682143</v>
      </c>
      <c r="AD3405" s="53">
        <f t="shared" ca="1" si="1706"/>
        <v>21812.182267706034</v>
      </c>
    </row>
    <row r="3406" spans="2:30">
      <c r="D3406" s="7"/>
    </row>
    <row r="3407" spans="2:30" hidden="1" outlineLevel="1">
      <c r="D3407" s="7"/>
      <c r="F3407" s="3"/>
      <c r="G3407" s="55" t="str">
        <f>$G$8</f>
        <v>PRODUCTION</v>
      </c>
      <c r="H3407" s="11">
        <f t="shared" ref="H3407:AD3407" ca="1" si="1707">+H3364+H2606</f>
        <v>-20338538.075515669</v>
      </c>
      <c r="I3407" s="11">
        <f t="shared" ca="1" si="1707"/>
        <v>-21072554.123726331</v>
      </c>
      <c r="J3407" s="11">
        <f t="shared" ca="1" si="1707"/>
        <v>748154.95377245639</v>
      </c>
      <c r="K3407" s="11">
        <f t="shared" ca="1" si="1707"/>
        <v>1185080.1918155439</v>
      </c>
      <c r="L3407" s="11">
        <f t="shared" ca="1" si="1707"/>
        <v>17754.457626574294</v>
      </c>
      <c r="M3407" s="11">
        <f t="shared" ca="1" si="1707"/>
        <v>14634.313920891938</v>
      </c>
      <c r="N3407" s="11">
        <f t="shared" ca="1" si="1707"/>
        <v>1217468.963363009</v>
      </c>
      <c r="O3407" s="11">
        <f t="shared" ca="1" si="1707"/>
        <v>870860.91910956032</v>
      </c>
      <c r="P3407" s="11">
        <f t="shared" ca="1" si="1707"/>
        <v>254485.22073952499</v>
      </c>
      <c r="Q3407" s="11">
        <f t="shared" ca="1" si="1707"/>
        <v>55380.895145216578</v>
      </c>
      <c r="R3407" s="11">
        <f t="shared" ca="1" si="1707"/>
        <v>600.43314576297962</v>
      </c>
      <c r="S3407" s="11">
        <f t="shared" ca="1" si="1707"/>
        <v>1181327.4681400675</v>
      </c>
      <c r="T3407" s="11">
        <f t="shared" ca="1" si="1707"/>
        <v>-56480.463575674883</v>
      </c>
      <c r="U3407" s="11">
        <f t="shared" ca="1" si="1707"/>
        <v>-290564.06540655659</v>
      </c>
      <c r="V3407" s="11">
        <f t="shared" ca="1" si="1707"/>
        <v>-1092697.5024183802</v>
      </c>
      <c r="W3407" s="11">
        <f t="shared" ca="1" si="1707"/>
        <v>-931906.61579770804</v>
      </c>
      <c r="X3407" s="11">
        <f t="shared" ca="1" si="1707"/>
        <v>-2371648.6471983111</v>
      </c>
      <c r="Y3407" s="11">
        <f t="shared" ca="1" si="1707"/>
        <v>-46081.420487431926</v>
      </c>
      <c r="Z3407" s="11">
        <f t="shared" ca="1" si="1707"/>
        <v>-5401.8913461596821</v>
      </c>
      <c r="AA3407" s="11">
        <f t="shared" ca="1" si="1707"/>
        <v>-51483.311833591317</v>
      </c>
      <c r="AB3407" s="11">
        <f t="shared" ca="1" si="1707"/>
        <v>10196.621967080142</v>
      </c>
      <c r="AC3407" s="11">
        <f t="shared" ca="1" si="1707"/>
        <v>0</v>
      </c>
      <c r="AD3407" s="11">
        <f t="shared" ca="1" si="1707"/>
        <v>0</v>
      </c>
    </row>
    <row r="3408" spans="2:30" hidden="1" outlineLevel="1">
      <c r="D3408" s="7"/>
      <c r="F3408" s="3"/>
      <c r="G3408" s="55" t="str">
        <f>$G$9</f>
        <v>BULKTRAN</v>
      </c>
      <c r="H3408" s="11">
        <f t="shared" ref="H3408:AD3408" ca="1" si="1708">+H3365+H2607</f>
        <v>-7406861.9784564767</v>
      </c>
      <c r="I3408" s="11">
        <f t="shared" ca="1" si="1708"/>
        <v>-8708246.2698388807</v>
      </c>
      <c r="J3408" s="11">
        <f t="shared" ca="1" si="1708"/>
        <v>386017.95780007716</v>
      </c>
      <c r="K3408" s="11">
        <f t="shared" ca="1" si="1708"/>
        <v>708093.84111544001</v>
      </c>
      <c r="L3408" s="11">
        <f t="shared" ca="1" si="1708"/>
        <v>13030.392433417961</v>
      </c>
      <c r="M3408" s="11">
        <f t="shared" ca="1" si="1708"/>
        <v>20724.225742446673</v>
      </c>
      <c r="N3408" s="11">
        <f t="shared" ca="1" si="1708"/>
        <v>741848.45929130353</v>
      </c>
      <c r="O3408" s="11">
        <f t="shared" ca="1" si="1708"/>
        <v>525619.9256535467</v>
      </c>
      <c r="P3408" s="11">
        <f t="shared" ca="1" si="1708"/>
        <v>138729.08786164911</v>
      </c>
      <c r="Q3408" s="11">
        <f t="shared" ca="1" si="1708"/>
        <v>35014.842417102722</v>
      </c>
      <c r="R3408" s="11">
        <f t="shared" ca="1" si="1708"/>
        <v>764.34253452699159</v>
      </c>
      <c r="S3408" s="11">
        <f t="shared" ca="1" si="1708"/>
        <v>700128.19846682472</v>
      </c>
      <c r="T3408" s="11">
        <f t="shared" ca="1" si="1708"/>
        <v>-21384.412054615132</v>
      </c>
      <c r="U3408" s="11">
        <f t="shared" ca="1" si="1708"/>
        <v>-59736.603155079007</v>
      </c>
      <c r="V3408" s="11">
        <f t="shared" ca="1" si="1708"/>
        <v>-110630.04615562921</v>
      </c>
      <c r="W3408" s="11">
        <f t="shared" ca="1" si="1708"/>
        <v>-356752.77695510082</v>
      </c>
      <c r="X3408" s="11">
        <f t="shared" ca="1" si="1708"/>
        <v>-548503.83832042292</v>
      </c>
      <c r="Y3408" s="11">
        <f t="shared" ca="1" si="1708"/>
        <v>18516.048814425711</v>
      </c>
      <c r="Z3408" s="11">
        <f t="shared" ca="1" si="1708"/>
        <v>-1812.3985934928226</v>
      </c>
      <c r="AA3408" s="11">
        <f t="shared" ca="1" si="1708"/>
        <v>16703.650220932846</v>
      </c>
      <c r="AB3408" s="11">
        <f t="shared" ca="1" si="1708"/>
        <v>5189.8639237002753</v>
      </c>
      <c r="AC3408" s="11">
        <f t="shared" ca="1" si="1708"/>
        <v>0</v>
      </c>
      <c r="AD3408" s="11">
        <f t="shared" ca="1" si="1708"/>
        <v>0</v>
      </c>
    </row>
    <row r="3409" spans="4:30" hidden="1" outlineLevel="1">
      <c r="D3409" s="7"/>
      <c r="F3409" s="3"/>
      <c r="G3409" s="55" t="str">
        <f>$G$10</f>
        <v>SUBTRAN</v>
      </c>
      <c r="H3409" s="11">
        <f t="shared" ref="H3409:AD3409" ca="1" si="1709">+H3366+H2608</f>
        <v>-1591909.8798049521</v>
      </c>
      <c r="I3409" s="11">
        <f t="shared" ca="1" si="1709"/>
        <v>-1866189.6109603876</v>
      </c>
      <c r="J3409" s="11">
        <f t="shared" ca="1" si="1709"/>
        <v>75080.216861533729</v>
      </c>
      <c r="K3409" s="11">
        <f t="shared" ca="1" si="1709"/>
        <v>131607.81002331033</v>
      </c>
      <c r="L3409" s="11">
        <f t="shared" ca="1" si="1709"/>
        <v>2209.1402116176178</v>
      </c>
      <c r="M3409" s="11">
        <f t="shared" ca="1" si="1709"/>
        <v>6675.9158737553962</v>
      </c>
      <c r="N3409" s="11">
        <f t="shared" ca="1" si="1709"/>
        <v>140492.86610868329</v>
      </c>
      <c r="O3409" s="11">
        <f t="shared" ca="1" si="1709"/>
        <v>97011.578626226576</v>
      </c>
      <c r="P3409" s="11">
        <f t="shared" ca="1" si="1709"/>
        <v>26082.528675316844</v>
      </c>
      <c r="Q3409" s="11">
        <f t="shared" ca="1" si="1709"/>
        <v>8208.2323254739422</v>
      </c>
      <c r="R3409" s="11">
        <f t="shared" ca="1" si="1709"/>
        <v>0</v>
      </c>
      <c r="S3409" s="11">
        <f t="shared" ca="1" si="1709"/>
        <v>131302.33962701744</v>
      </c>
      <c r="T3409" s="11">
        <f t="shared" ca="1" si="1709"/>
        <v>-4552.6041377173233</v>
      </c>
      <c r="U3409" s="11">
        <f t="shared" ca="1" si="1709"/>
        <v>-16530.122490954789</v>
      </c>
      <c r="V3409" s="11">
        <f t="shared" ca="1" si="1709"/>
        <v>-60863.65041143191</v>
      </c>
      <c r="W3409" s="11">
        <f t="shared" ca="1" si="1709"/>
        <v>0</v>
      </c>
      <c r="X3409" s="11">
        <f t="shared" ca="1" si="1709"/>
        <v>-81946.377040104126</v>
      </c>
      <c r="Y3409" s="11">
        <f t="shared" ca="1" si="1709"/>
        <v>1234.8950357561553</v>
      </c>
      <c r="Z3409" s="11">
        <f t="shared" ca="1" si="1709"/>
        <v>-393.42626739253933</v>
      </c>
      <c r="AA3409" s="11">
        <f t="shared" ca="1" si="1709"/>
        <v>841.46876836360752</v>
      </c>
      <c r="AB3409" s="11">
        <f t="shared" ca="1" si="1709"/>
        <v>1014.894298989127</v>
      </c>
      <c r="AC3409" s="11">
        <f t="shared" ca="1" si="1709"/>
        <v>6083.6876771977668</v>
      </c>
      <c r="AD3409" s="11">
        <f t="shared" ca="1" si="1709"/>
        <v>1410.6348537541185</v>
      </c>
    </row>
    <row r="3410" spans="4:30" hidden="1" outlineLevel="1">
      <c r="D3410" s="7"/>
      <c r="F3410" s="3"/>
      <c r="G3410" s="55" t="str">
        <f>$G$11</f>
        <v>DISTPRI</v>
      </c>
      <c r="H3410" s="11">
        <f t="shared" ref="H3410:AD3410" ca="1" si="1710">+H3367+H2609</f>
        <v>-7305792.6077698469</v>
      </c>
      <c r="I3410" s="11">
        <f t="shared" ca="1" si="1710"/>
        <v>-10777907.893497203</v>
      </c>
      <c r="J3410" s="11">
        <f t="shared" ca="1" si="1710"/>
        <v>643143.70825682255</v>
      </c>
      <c r="K3410" s="11">
        <f t="shared" ca="1" si="1710"/>
        <v>1345988.8207522552</v>
      </c>
      <c r="L3410" s="11">
        <f t="shared" ca="1" si="1710"/>
        <v>29145.839296238872</v>
      </c>
      <c r="M3410" s="11">
        <f t="shared" ca="1" si="1710"/>
        <v>0</v>
      </c>
      <c r="N3410" s="11">
        <f t="shared" ca="1" si="1710"/>
        <v>1375134.6600484943</v>
      </c>
      <c r="O3410" s="11">
        <f t="shared" ca="1" si="1710"/>
        <v>991057.26035455964</v>
      </c>
      <c r="P3410" s="11">
        <f t="shared" ca="1" si="1710"/>
        <v>241745.4105887101</v>
      </c>
      <c r="Q3410" s="11">
        <f t="shared" ca="1" si="1710"/>
        <v>0</v>
      </c>
      <c r="R3410" s="11">
        <f t="shared" ca="1" si="1710"/>
        <v>0</v>
      </c>
      <c r="S3410" s="11">
        <f t="shared" ca="1" si="1710"/>
        <v>1232802.67094327</v>
      </c>
      <c r="T3410" s="11">
        <f t="shared" ca="1" si="1710"/>
        <v>-20511.170605532319</v>
      </c>
      <c r="U3410" s="11">
        <f t="shared" ca="1" si="1710"/>
        <v>70763.683076477726</v>
      </c>
      <c r="V3410" s="11">
        <f t="shared" ca="1" si="1710"/>
        <v>0</v>
      </c>
      <c r="W3410" s="11">
        <f t="shared" ca="1" si="1710"/>
        <v>0</v>
      </c>
      <c r="X3410" s="11">
        <f t="shared" ca="1" si="1710"/>
        <v>50252.512470944377</v>
      </c>
      <c r="Y3410" s="11">
        <f t="shared" ca="1" si="1710"/>
        <v>105312.86346270138</v>
      </c>
      <c r="Z3410" s="11">
        <f t="shared" ca="1" si="1710"/>
        <v>-1097.4617065351717</v>
      </c>
      <c r="AA3410" s="11">
        <f t="shared" ca="1" si="1710"/>
        <v>104215.40175616639</v>
      </c>
      <c r="AB3410" s="11">
        <f t="shared" ca="1" si="1710"/>
        <v>8383.5934015294679</v>
      </c>
      <c r="AC3410" s="11">
        <f t="shared" ca="1" si="1710"/>
        <v>47312.817271878223</v>
      </c>
      <c r="AD3410" s="11">
        <f t="shared" ca="1" si="1710"/>
        <v>10869.921578243102</v>
      </c>
    </row>
    <row r="3411" spans="4:30" hidden="1" outlineLevel="1">
      <c r="D3411" s="7"/>
      <c r="F3411" s="3"/>
      <c r="G3411" s="55" t="str">
        <f>$G$12</f>
        <v>DISTSEC</v>
      </c>
      <c r="H3411" s="11">
        <f t="shared" ref="H3411:AD3411" ca="1" si="1711">+H3368+H2610</f>
        <v>-4732276.2444796972</v>
      </c>
      <c r="I3411" s="11">
        <f t="shared" ca="1" si="1711"/>
        <v>-6351113.4330412969</v>
      </c>
      <c r="J3411" s="11">
        <f t="shared" ca="1" si="1711"/>
        <v>363293.1105164222</v>
      </c>
      <c r="K3411" s="11">
        <f t="shared" ca="1" si="1711"/>
        <v>618299.04726956156</v>
      </c>
      <c r="L3411" s="11">
        <f t="shared" ca="1" si="1711"/>
        <v>0</v>
      </c>
      <c r="M3411" s="11">
        <f t="shared" ca="1" si="1711"/>
        <v>0</v>
      </c>
      <c r="N3411" s="11">
        <f t="shared" ca="1" si="1711"/>
        <v>618299.04726956156</v>
      </c>
      <c r="O3411" s="11">
        <f t="shared" ca="1" si="1711"/>
        <v>386545.39397050638</v>
      </c>
      <c r="P3411" s="11">
        <f t="shared" ca="1" si="1711"/>
        <v>0</v>
      </c>
      <c r="Q3411" s="11">
        <f t="shared" ca="1" si="1711"/>
        <v>0</v>
      </c>
      <c r="R3411" s="11">
        <f t="shared" ca="1" si="1711"/>
        <v>0</v>
      </c>
      <c r="S3411" s="11">
        <f t="shared" ca="1" si="1711"/>
        <v>386545.39397050638</v>
      </c>
      <c r="T3411" s="11">
        <f t="shared" ca="1" si="1711"/>
        <v>-6945.8555473741553</v>
      </c>
      <c r="U3411" s="11">
        <f t="shared" ca="1" si="1711"/>
        <v>0</v>
      </c>
      <c r="V3411" s="11">
        <f t="shared" ca="1" si="1711"/>
        <v>0</v>
      </c>
      <c r="W3411" s="11">
        <f t="shared" ca="1" si="1711"/>
        <v>0</v>
      </c>
      <c r="X3411" s="11">
        <f t="shared" ca="1" si="1711"/>
        <v>-6945.8555473741553</v>
      </c>
      <c r="Y3411" s="11">
        <f t="shared" ca="1" si="1711"/>
        <v>45363.715982812515</v>
      </c>
      <c r="Z3411" s="11">
        <f t="shared" ca="1" si="1711"/>
        <v>0</v>
      </c>
      <c r="AA3411" s="11">
        <f t="shared" ca="1" si="1711"/>
        <v>45363.715982812515</v>
      </c>
      <c r="AB3411" s="11">
        <f t="shared" ca="1" si="1711"/>
        <v>3156.0973577066607</v>
      </c>
      <c r="AC3411" s="11">
        <f t="shared" ca="1" si="1711"/>
        <v>178191.21073459901</v>
      </c>
      <c r="AD3411" s="11">
        <f t="shared" ca="1" si="1711"/>
        <v>30934.468277371598</v>
      </c>
    </row>
    <row r="3412" spans="4:30" hidden="1" outlineLevel="1">
      <c r="D3412" s="7"/>
      <c r="F3412" s="3"/>
      <c r="G3412" s="55" t="str">
        <f>$G$13</f>
        <v>ENERGY</v>
      </c>
      <c r="H3412" s="11">
        <f t="shared" ref="H3412:AD3412" ca="1" si="1712">+H3369+H2611</f>
        <v>2033057.7664148463</v>
      </c>
      <c r="I3412" s="11">
        <f t="shared" ca="1" si="1712"/>
        <v>230194.1273458222</v>
      </c>
      <c r="J3412" s="11">
        <f t="shared" ca="1" si="1712"/>
        <v>120035.62163058859</v>
      </c>
      <c r="K3412" s="11">
        <f t="shared" ca="1" si="1712"/>
        <v>315007.49383588851</v>
      </c>
      <c r="L3412" s="11">
        <f t="shared" ca="1" si="1712"/>
        <v>7799.5274188282619</v>
      </c>
      <c r="M3412" s="11">
        <f t="shared" ca="1" si="1712"/>
        <v>-4686.4320982820072</v>
      </c>
      <c r="N3412" s="11">
        <f t="shared" ca="1" si="1712"/>
        <v>318120.58915642876</v>
      </c>
      <c r="O3412" s="11">
        <f t="shared" ca="1" si="1712"/>
        <v>289103.27426044067</v>
      </c>
      <c r="P3412" s="11">
        <f t="shared" ca="1" si="1712"/>
        <v>60746.117179410474</v>
      </c>
      <c r="Q3412" s="11">
        <f t="shared" ca="1" si="1712"/>
        <v>22822.573016670081</v>
      </c>
      <c r="R3412" s="11">
        <f t="shared" ca="1" si="1712"/>
        <v>876.32029520477522</v>
      </c>
      <c r="S3412" s="11">
        <f t="shared" ca="1" si="1712"/>
        <v>373548.28475172538</v>
      </c>
      <c r="T3412" s="11">
        <f t="shared" ca="1" si="1712"/>
        <v>4689.2726619197128</v>
      </c>
      <c r="U3412" s="11">
        <f t="shared" ca="1" si="1712"/>
        <v>121589.74574496018</v>
      </c>
      <c r="V3412" s="11">
        <f t="shared" ca="1" si="1712"/>
        <v>666305.23324231617</v>
      </c>
      <c r="W3412" s="11">
        <f t="shared" ca="1" si="1712"/>
        <v>66170.886300204686</v>
      </c>
      <c r="X3412" s="11">
        <f t="shared" ca="1" si="1712"/>
        <v>858755.13794939965</v>
      </c>
      <c r="Y3412" s="11">
        <f t="shared" ca="1" si="1712"/>
        <v>58553.247204131469</v>
      </c>
      <c r="Z3412" s="11">
        <f t="shared" ca="1" si="1712"/>
        <v>669.71757304805817</v>
      </c>
      <c r="AA3412" s="11">
        <f t="shared" ca="1" si="1712"/>
        <v>59222.964777179091</v>
      </c>
      <c r="AB3412" s="11">
        <f t="shared" ca="1" si="1712"/>
        <v>1928.1167604256566</v>
      </c>
      <c r="AC3412" s="11">
        <f t="shared" ca="1" si="1712"/>
        <v>59883.601815188507</v>
      </c>
      <c r="AD3412" s="11">
        <f t="shared" ca="1" si="1712"/>
        <v>11369.322228097866</v>
      </c>
    </row>
    <row r="3413" spans="4:30" hidden="1" outlineLevel="1">
      <c r="D3413" s="7"/>
      <c r="F3413" s="3"/>
      <c r="G3413" s="55" t="str">
        <f>$G$14</f>
        <v>CUSTOMER</v>
      </c>
      <c r="H3413" s="11">
        <f t="shared" ref="H3413:AD3413" ca="1" si="1713">+H3370+H2612</f>
        <v>1466150.0196118383</v>
      </c>
      <c r="I3413" s="11">
        <f t="shared" ca="1" si="1713"/>
        <v>-2239445.7190857683</v>
      </c>
      <c r="J3413" s="11">
        <f t="shared" ca="1" si="1713"/>
        <v>550670.35535123234</v>
      </c>
      <c r="K3413" s="11">
        <f t="shared" ca="1" si="1713"/>
        <v>82311.811229669911</v>
      </c>
      <c r="L3413" s="11">
        <f t="shared" ca="1" si="1713"/>
        <v>21372.42057849796</v>
      </c>
      <c r="M3413" s="11">
        <f t="shared" ca="1" si="1713"/>
        <v>27771.444978909287</v>
      </c>
      <c r="N3413" s="11">
        <f t="shared" ca="1" si="1713"/>
        <v>131455.6767870771</v>
      </c>
      <c r="O3413" s="11">
        <f t="shared" ca="1" si="1713"/>
        <v>25652.436974321688</v>
      </c>
      <c r="P3413" s="11">
        <f t="shared" ca="1" si="1713"/>
        <v>10461.048410772079</v>
      </c>
      <c r="Q3413" s="11">
        <f t="shared" ca="1" si="1713"/>
        <v>14687.059047660558</v>
      </c>
      <c r="R3413" s="11">
        <f t="shared" ca="1" si="1713"/>
        <v>1613.4326338587862</v>
      </c>
      <c r="S3413" s="11">
        <f t="shared" ca="1" si="1713"/>
        <v>52413.977066613057</v>
      </c>
      <c r="T3413" s="11">
        <f t="shared" ca="1" si="1713"/>
        <v>-128.15317855275816</v>
      </c>
      <c r="U3413" s="11">
        <f t="shared" ca="1" si="1713"/>
        <v>379.93796062680076</v>
      </c>
      <c r="V3413" s="11">
        <f t="shared" ca="1" si="1713"/>
        <v>4740.1445790136459</v>
      </c>
      <c r="W3413" s="11">
        <f t="shared" ca="1" si="1713"/>
        <v>-3207.9577980309327</v>
      </c>
      <c r="X3413" s="11">
        <f t="shared" ca="1" si="1713"/>
        <v>1783.971563056788</v>
      </c>
      <c r="Y3413" s="11">
        <f t="shared" ca="1" si="1713"/>
        <v>2084.1823226353436</v>
      </c>
      <c r="Z3413" s="11">
        <f t="shared" ca="1" si="1713"/>
        <v>-37.483512305979417</v>
      </c>
      <c r="AA3413" s="11">
        <f t="shared" ca="1" si="1713"/>
        <v>2046.698810329377</v>
      </c>
      <c r="AB3413" s="11">
        <f t="shared" ca="1" si="1713"/>
        <v>275.68417139839642</v>
      </c>
      <c r="AC3413" s="11">
        <f t="shared" ca="1" si="1713"/>
        <v>2599215.3462831136</v>
      </c>
      <c r="AD3413" s="11">
        <f t="shared" ca="1" si="1713"/>
        <v>367734.02866477717</v>
      </c>
    </row>
    <row r="3414" spans="4:30" collapsed="1">
      <c r="D3414" s="7" t="s">
        <v>362</v>
      </c>
      <c r="E3414" s="11">
        <f>+E3371+E2613</f>
        <v>-37876171</v>
      </c>
      <c r="F3414" s="3"/>
      <c r="G3414" s="55" t="str">
        <f>$G$15</f>
        <v>TOTAL</v>
      </c>
      <c r="H3414" s="11">
        <f t="shared" ref="H3414:AD3414" ca="1" si="1714">+H3371+H2613</f>
        <v>-37876170.99999994</v>
      </c>
      <c r="I3414" s="11">
        <f t="shared" ca="1" si="1714"/>
        <v>-50785262.922804028</v>
      </c>
      <c r="J3414" s="11">
        <f t="shared" ca="1" si="1714"/>
        <v>2886395.9241891317</v>
      </c>
      <c r="K3414" s="11">
        <f t="shared" ca="1" si="1714"/>
        <v>4386389.0160416486</v>
      </c>
      <c r="L3414" s="11">
        <f t="shared" ca="1" si="1714"/>
        <v>91311.777565174561</v>
      </c>
      <c r="M3414" s="11">
        <f t="shared" ca="1" si="1714"/>
        <v>65119.468417721255</v>
      </c>
      <c r="N3414" s="11">
        <f t="shared" ca="1" si="1714"/>
        <v>4542820.262024546</v>
      </c>
      <c r="O3414" s="11">
        <f t="shared" ca="1" si="1714"/>
        <v>3185850.7889491683</v>
      </c>
      <c r="P3414" s="11">
        <f t="shared" ca="1" si="1714"/>
        <v>732249.41345538804</v>
      </c>
      <c r="Q3414" s="11">
        <f t="shared" ca="1" si="1714"/>
        <v>136113.60195212372</v>
      </c>
      <c r="R3414" s="11">
        <f t="shared" ca="1" si="1714"/>
        <v>3854.5286093534996</v>
      </c>
      <c r="S3414" s="11">
        <f t="shared" ca="1" si="1714"/>
        <v>4058068.3329660241</v>
      </c>
      <c r="T3414" s="11">
        <f t="shared" ca="1" si="1714"/>
        <v>-105313.38643754632</v>
      </c>
      <c r="U3414" s="11">
        <f t="shared" ca="1" si="1714"/>
        <v>-174097.42427052394</v>
      </c>
      <c r="V3414" s="11">
        <f t="shared" ca="1" si="1714"/>
        <v>-593145.82116410136</v>
      </c>
      <c r="W3414" s="11">
        <f t="shared" ca="1" si="1714"/>
        <v>-1225696.464250633</v>
      </c>
      <c r="X3414" s="11">
        <f t="shared" ca="1" si="1714"/>
        <v>-2098253.0961227808</v>
      </c>
      <c r="Y3414" s="11">
        <f t="shared" ca="1" si="1714"/>
        <v>184983.53233502712</v>
      </c>
      <c r="Z3414" s="11">
        <f t="shared" ca="1" si="1714"/>
        <v>-8072.943852838107</v>
      </c>
      <c r="AA3414" s="11">
        <f t="shared" ca="1" si="1714"/>
        <v>176910.58848219318</v>
      </c>
      <c r="AB3414" s="11">
        <f t="shared" ca="1" si="1714"/>
        <v>30144.871880829807</v>
      </c>
      <c r="AC3414" s="11">
        <f t="shared" ca="1" si="1714"/>
        <v>2890686.6637819777</v>
      </c>
      <c r="AD3414" s="11">
        <f t="shared" ca="1" si="1714"/>
        <v>422318.37560224417</v>
      </c>
    </row>
    <row r="3415" spans="4:30" hidden="1" outlineLevel="1">
      <c r="D3415" s="7"/>
      <c r="E3415" s="51"/>
      <c r="F3415" s="52" t="str">
        <f>F3422</f>
        <v>RB_GUP_EPIS_P</v>
      </c>
      <c r="G3415" s="55" t="str">
        <f>$G$8</f>
        <v>PRODUCTION</v>
      </c>
      <c r="H3415" s="4">
        <f t="shared" ref="H3415:H3422" si="1715">SUBTOTAL(9,I3415:AD3415)</f>
        <v>0</v>
      </c>
      <c r="I3415" s="5">
        <f>VLOOKUP(CONCATENATE($F3415," ",$G3415),AllocFactorMatrix,(I$4+1),FALSE)*$E3422</f>
        <v>0</v>
      </c>
      <c r="J3415" s="5">
        <f>VLOOKUP(CONCATENATE($F3415," ",$G3415),AllocFactorMatrix,(J$4+1),FALSE)*$E3422</f>
        <v>0</v>
      </c>
      <c r="K3415" s="5">
        <f>VLOOKUP(CONCATENATE($F3415," ",$G3415),AllocFactorMatrix,(K$4+1),FALSE)*$E3422</f>
        <v>0</v>
      </c>
      <c r="L3415" s="5">
        <f>VLOOKUP(CONCATENATE($F3415," ",$G3415),AllocFactorMatrix,(L$4+1),FALSE)*$E3422</f>
        <v>0</v>
      </c>
      <c r="M3415" s="5">
        <f>VLOOKUP(CONCATENATE($F3415," ",$G3415),AllocFactorMatrix,(M$4+1),FALSE)*$E3422</f>
        <v>0</v>
      </c>
      <c r="N3415" s="5">
        <f t="shared" ref="N3415:N3422" si="1716">SUBTOTAL(9,K3415:M3415)</f>
        <v>0</v>
      </c>
      <c r="O3415" s="5">
        <f>VLOOKUP(CONCATENATE($F3415," ",$G3415),AllocFactorMatrix,(O$4+1),FALSE)*$E3422</f>
        <v>0</v>
      </c>
      <c r="P3415" s="5">
        <f>VLOOKUP(CONCATENATE($F3415," ",$G3415),AllocFactorMatrix,(P$4+1),FALSE)*$E3422</f>
        <v>0</v>
      </c>
      <c r="Q3415" s="5">
        <f>VLOOKUP(CONCATENATE($F3415," ",$G3415),AllocFactorMatrix,(Q$4+1),FALSE)*$E3422</f>
        <v>0</v>
      </c>
      <c r="R3415" s="5">
        <f>VLOOKUP(CONCATENATE($F3415," ",$G3415),AllocFactorMatrix,(R$4+1),FALSE)*$E3422</f>
        <v>0</v>
      </c>
      <c r="S3415" s="5">
        <f>SUBTOTAL(9,O3415:R3415)</f>
        <v>0</v>
      </c>
      <c r="T3415" s="5">
        <f>VLOOKUP(CONCATENATE($F3415," ",$G3415),AllocFactorMatrix,(T$4+1),FALSE)*$E3422</f>
        <v>0</v>
      </c>
      <c r="U3415" s="5">
        <f>VLOOKUP(CONCATENATE($F3415," ",$G3415),AllocFactorMatrix,(U$4+1),FALSE)*$E3422</f>
        <v>0</v>
      </c>
      <c r="V3415" s="5">
        <f>VLOOKUP(CONCATENATE($F3415," ",$G3415),AllocFactorMatrix,(V$4+1),FALSE)*$E3422</f>
        <v>0</v>
      </c>
      <c r="W3415" s="5">
        <f>VLOOKUP(CONCATENATE($F3415," ",$G3415),AllocFactorMatrix,(W$4+1),FALSE)*$E3422</f>
        <v>0</v>
      </c>
      <c r="X3415" s="5">
        <f>SUBTOTAL(9,T3415:W3415)</f>
        <v>0</v>
      </c>
      <c r="Y3415" s="5">
        <f>VLOOKUP(CONCATENATE($F3415," ",$G3415),AllocFactorMatrix,(Y$4+1),FALSE)*$E3422</f>
        <v>0</v>
      </c>
      <c r="Z3415" s="5">
        <f>VLOOKUP(CONCATENATE($F3415," ",$G3415),AllocFactorMatrix,(Z$4+1),FALSE)*$E3422</f>
        <v>0</v>
      </c>
      <c r="AA3415" s="5">
        <f t="shared" ref="AA3415:AA3422" si="1717">SUBTOTAL(9,Y3415:Z3415)</f>
        <v>0</v>
      </c>
      <c r="AB3415" s="5">
        <f>VLOOKUP(CONCATENATE($F3415," ",$G3415),AllocFactorMatrix,(AB$4+1),FALSE)*$E3422</f>
        <v>0</v>
      </c>
      <c r="AC3415" s="5">
        <f>VLOOKUP(CONCATENATE($F3415," ",$G3415),AllocFactorMatrix,(AC$4+1),FALSE)*$E3422</f>
        <v>0</v>
      </c>
      <c r="AD3415" s="5">
        <f>VLOOKUP(CONCATENATE($F3415," ",$G3415),AllocFactorMatrix,(AD$4+1),FALSE)*$E3422</f>
        <v>0</v>
      </c>
    </row>
    <row r="3416" spans="4:30" hidden="1" outlineLevel="1">
      <c r="D3416" s="7"/>
      <c r="E3416" s="51"/>
      <c r="F3416" s="52" t="str">
        <f>F3422</f>
        <v>RB_GUP_EPIS_P</v>
      </c>
      <c r="G3416" s="55" t="str">
        <f>$G$9</f>
        <v>BULKTRAN</v>
      </c>
      <c r="H3416" s="4">
        <f t="shared" si="1715"/>
        <v>0</v>
      </c>
      <c r="I3416" s="5">
        <f>VLOOKUP(CONCATENATE($F3416," ",$G3416),AllocFactorMatrix,(I$4+1),FALSE)*$E3422</f>
        <v>0</v>
      </c>
      <c r="J3416" s="5">
        <f>VLOOKUP(CONCATENATE($F3416," ",$G3416),AllocFactorMatrix,(J$4+1),FALSE)*$E3422</f>
        <v>0</v>
      </c>
      <c r="K3416" s="5">
        <f>VLOOKUP(CONCATENATE($F3416," ",$G3416),AllocFactorMatrix,(K$4+1),FALSE)*$E3422</f>
        <v>0</v>
      </c>
      <c r="L3416" s="5">
        <f>VLOOKUP(CONCATENATE($F3416," ",$G3416),AllocFactorMatrix,(L$4+1),FALSE)*$E3422</f>
        <v>0</v>
      </c>
      <c r="M3416" s="5">
        <f>VLOOKUP(CONCATENATE($F3416," ",$G3416),AllocFactorMatrix,(M$4+1),FALSE)*$E3422</f>
        <v>0</v>
      </c>
      <c r="N3416" s="5">
        <f t="shared" si="1716"/>
        <v>0</v>
      </c>
      <c r="O3416" s="5">
        <f>VLOOKUP(CONCATENATE($F3416," ",$G3416),AllocFactorMatrix,(O$4+1),FALSE)*$E3422</f>
        <v>0</v>
      </c>
      <c r="P3416" s="5">
        <f>VLOOKUP(CONCATENATE($F3416," ",$G3416),AllocFactorMatrix,(P$4+1),FALSE)*$E3422</f>
        <v>0</v>
      </c>
      <c r="Q3416" s="5">
        <f>VLOOKUP(CONCATENATE($F3416," ",$G3416),AllocFactorMatrix,(Q$4+1),FALSE)*$E3422</f>
        <v>0</v>
      </c>
      <c r="R3416" s="5">
        <f>VLOOKUP(CONCATENATE($F3416," ",$G3416),AllocFactorMatrix,(R$4+1),FALSE)*$E3422</f>
        <v>0</v>
      </c>
      <c r="S3416" s="5">
        <f t="shared" ref="S3416:S3422" si="1718">SUBTOTAL(9,O3416:R3416)</f>
        <v>0</v>
      </c>
      <c r="T3416" s="5">
        <f>VLOOKUP(CONCATENATE($F3416," ",$G3416),AllocFactorMatrix,(T$4+1),FALSE)*$E3422</f>
        <v>0</v>
      </c>
      <c r="U3416" s="5">
        <f>VLOOKUP(CONCATENATE($F3416," ",$G3416),AllocFactorMatrix,(U$4+1),FALSE)*$E3422</f>
        <v>0</v>
      </c>
      <c r="V3416" s="5">
        <f>VLOOKUP(CONCATENATE($F3416," ",$G3416),AllocFactorMatrix,(V$4+1),FALSE)*$E3422</f>
        <v>0</v>
      </c>
      <c r="W3416" s="5">
        <f>VLOOKUP(CONCATENATE($F3416," ",$G3416),AllocFactorMatrix,(W$4+1),FALSE)*$E3422</f>
        <v>0</v>
      </c>
      <c r="X3416" s="5">
        <f t="shared" ref="X3416:X3422" si="1719">SUBTOTAL(9,T3416:W3416)</f>
        <v>0</v>
      </c>
      <c r="Y3416" s="5">
        <f>VLOOKUP(CONCATENATE($F3416," ",$G3416),AllocFactorMatrix,(Y$4+1),FALSE)*$E3422</f>
        <v>0</v>
      </c>
      <c r="Z3416" s="5">
        <f>VLOOKUP(CONCATENATE($F3416," ",$G3416),AllocFactorMatrix,(Z$4+1),FALSE)*$E3422</f>
        <v>0</v>
      </c>
      <c r="AA3416" s="5">
        <f t="shared" si="1717"/>
        <v>0</v>
      </c>
      <c r="AB3416" s="5">
        <f>VLOOKUP(CONCATENATE($F3416," ",$G3416),AllocFactorMatrix,(AB$4+1),FALSE)*$E3422</f>
        <v>0</v>
      </c>
      <c r="AC3416" s="5">
        <f>VLOOKUP(CONCATENATE($F3416," ",$G3416),AllocFactorMatrix,(AC$4+1),FALSE)*$E3422</f>
        <v>0</v>
      </c>
      <c r="AD3416" s="5">
        <f>VLOOKUP(CONCATENATE($F3416," ",$G3416),AllocFactorMatrix,(AD$4+1),FALSE)*$E3422</f>
        <v>0</v>
      </c>
    </row>
    <row r="3417" spans="4:30" hidden="1" outlineLevel="1">
      <c r="D3417" s="7"/>
      <c r="E3417" s="51"/>
      <c r="F3417" s="52" t="str">
        <f>F3422</f>
        <v>RB_GUP_EPIS_P</v>
      </c>
      <c r="G3417" s="55" t="str">
        <f>$G$10</f>
        <v>SUBTRAN</v>
      </c>
      <c r="H3417" s="4">
        <f t="shared" si="1715"/>
        <v>0</v>
      </c>
      <c r="I3417" s="5">
        <f>VLOOKUP(CONCATENATE($F3417," ",$G3417),AllocFactorMatrix,(I$4+1),FALSE)*$E3422</f>
        <v>0</v>
      </c>
      <c r="J3417" s="5">
        <f>VLOOKUP(CONCATENATE($F3417," ",$G3417),AllocFactorMatrix,(J$4+1),FALSE)*$E3422</f>
        <v>0</v>
      </c>
      <c r="K3417" s="5">
        <f>VLOOKUP(CONCATENATE($F3417," ",$G3417),AllocFactorMatrix,(K$4+1),FALSE)*$E3422</f>
        <v>0</v>
      </c>
      <c r="L3417" s="5">
        <f>VLOOKUP(CONCATENATE($F3417," ",$G3417),AllocFactorMatrix,(L$4+1),FALSE)*$E3422</f>
        <v>0</v>
      </c>
      <c r="M3417" s="5">
        <f>VLOOKUP(CONCATENATE($F3417," ",$G3417),AllocFactorMatrix,(M$4+1),FALSE)*$E3422</f>
        <v>0</v>
      </c>
      <c r="N3417" s="5">
        <f t="shared" si="1716"/>
        <v>0</v>
      </c>
      <c r="O3417" s="5">
        <f>VLOOKUP(CONCATENATE($F3417," ",$G3417),AllocFactorMatrix,(O$4+1),FALSE)*$E3422</f>
        <v>0</v>
      </c>
      <c r="P3417" s="5">
        <f>VLOOKUP(CONCATENATE($F3417," ",$G3417),AllocFactorMatrix,(P$4+1),FALSE)*$E3422</f>
        <v>0</v>
      </c>
      <c r="Q3417" s="5">
        <f>VLOOKUP(CONCATENATE($F3417," ",$G3417),AllocFactorMatrix,(Q$4+1),FALSE)*$E3422</f>
        <v>0</v>
      </c>
      <c r="R3417" s="5">
        <f>VLOOKUP(CONCATENATE($F3417," ",$G3417),AllocFactorMatrix,(R$4+1),FALSE)*$E3422</f>
        <v>0</v>
      </c>
      <c r="S3417" s="5">
        <f t="shared" si="1718"/>
        <v>0</v>
      </c>
      <c r="T3417" s="5">
        <f>VLOOKUP(CONCATENATE($F3417," ",$G3417),AllocFactorMatrix,(T$4+1),FALSE)*$E3422</f>
        <v>0</v>
      </c>
      <c r="U3417" s="5">
        <f>VLOOKUP(CONCATENATE($F3417," ",$G3417),AllocFactorMatrix,(U$4+1),FALSE)*$E3422</f>
        <v>0</v>
      </c>
      <c r="V3417" s="5">
        <f>VLOOKUP(CONCATENATE($F3417," ",$G3417),AllocFactorMatrix,(V$4+1),FALSE)*$E3422</f>
        <v>0</v>
      </c>
      <c r="W3417" s="5">
        <f>VLOOKUP(CONCATENATE($F3417," ",$G3417),AllocFactorMatrix,(W$4+1),FALSE)*$E3422</f>
        <v>0</v>
      </c>
      <c r="X3417" s="5">
        <f t="shared" si="1719"/>
        <v>0</v>
      </c>
      <c r="Y3417" s="5">
        <f>VLOOKUP(CONCATENATE($F3417," ",$G3417),AllocFactorMatrix,(Y$4+1),FALSE)*$E3422</f>
        <v>0</v>
      </c>
      <c r="Z3417" s="5">
        <f>VLOOKUP(CONCATENATE($F3417," ",$G3417),AllocFactorMatrix,(Z$4+1),FALSE)*$E3422</f>
        <v>0</v>
      </c>
      <c r="AA3417" s="5">
        <f t="shared" si="1717"/>
        <v>0</v>
      </c>
      <c r="AB3417" s="5">
        <f>VLOOKUP(CONCATENATE($F3417," ",$G3417),AllocFactorMatrix,(AB$4+1),FALSE)*$E3422</f>
        <v>0</v>
      </c>
      <c r="AC3417" s="5">
        <f>VLOOKUP(CONCATENATE($F3417," ",$G3417),AllocFactorMatrix,(AC$4+1),FALSE)*$E3422</f>
        <v>0</v>
      </c>
      <c r="AD3417" s="5">
        <f>VLOOKUP(CONCATENATE($F3417," ",$G3417),AllocFactorMatrix,(AD$4+1),FALSE)*$E3422</f>
        <v>0</v>
      </c>
    </row>
    <row r="3418" spans="4:30" hidden="1" outlineLevel="1">
      <c r="D3418" s="7"/>
      <c r="E3418" s="51"/>
      <c r="F3418" s="52" t="str">
        <f>F3422</f>
        <v>RB_GUP_EPIS_P</v>
      </c>
      <c r="G3418" s="55" t="str">
        <f>$G$11</f>
        <v>DISTPRI</v>
      </c>
      <c r="H3418" s="4">
        <f t="shared" si="1715"/>
        <v>0</v>
      </c>
      <c r="I3418" s="5">
        <f>VLOOKUP(CONCATENATE($F3418," ",$G3418),AllocFactorMatrix,(I$4+1),FALSE)*$E3422</f>
        <v>0</v>
      </c>
      <c r="J3418" s="5">
        <f>VLOOKUP(CONCATENATE($F3418," ",$G3418),AllocFactorMatrix,(J$4+1),FALSE)*$E3422</f>
        <v>0</v>
      </c>
      <c r="K3418" s="5">
        <f>VLOOKUP(CONCATENATE($F3418," ",$G3418),AllocFactorMatrix,(K$4+1),FALSE)*$E3422</f>
        <v>0</v>
      </c>
      <c r="L3418" s="5">
        <f>VLOOKUP(CONCATENATE($F3418," ",$G3418),AllocFactorMatrix,(L$4+1),FALSE)*$E3422</f>
        <v>0</v>
      </c>
      <c r="M3418" s="5">
        <f>VLOOKUP(CONCATENATE($F3418," ",$G3418),AllocFactorMatrix,(M$4+1),FALSE)*$E3422</f>
        <v>0</v>
      </c>
      <c r="N3418" s="5">
        <f t="shared" si="1716"/>
        <v>0</v>
      </c>
      <c r="O3418" s="5">
        <f>VLOOKUP(CONCATENATE($F3418," ",$G3418),AllocFactorMatrix,(O$4+1),FALSE)*$E3422</f>
        <v>0</v>
      </c>
      <c r="P3418" s="5">
        <f>VLOOKUP(CONCATENATE($F3418," ",$G3418),AllocFactorMatrix,(P$4+1),FALSE)*$E3422</f>
        <v>0</v>
      </c>
      <c r="Q3418" s="5">
        <f>VLOOKUP(CONCATENATE($F3418," ",$G3418),AllocFactorMatrix,(Q$4+1),FALSE)*$E3422</f>
        <v>0</v>
      </c>
      <c r="R3418" s="5">
        <f>VLOOKUP(CONCATENATE($F3418," ",$G3418),AllocFactorMatrix,(R$4+1),FALSE)*$E3422</f>
        <v>0</v>
      </c>
      <c r="S3418" s="5">
        <f t="shared" si="1718"/>
        <v>0</v>
      </c>
      <c r="T3418" s="5">
        <f>VLOOKUP(CONCATENATE($F3418," ",$G3418),AllocFactorMatrix,(T$4+1),FALSE)*$E3422</f>
        <v>0</v>
      </c>
      <c r="U3418" s="5">
        <f>VLOOKUP(CONCATENATE($F3418," ",$G3418),AllocFactorMatrix,(U$4+1),FALSE)*$E3422</f>
        <v>0</v>
      </c>
      <c r="V3418" s="5">
        <f>VLOOKUP(CONCATENATE($F3418," ",$G3418),AllocFactorMatrix,(V$4+1),FALSE)*$E3422</f>
        <v>0</v>
      </c>
      <c r="W3418" s="5">
        <f>VLOOKUP(CONCATENATE($F3418," ",$G3418),AllocFactorMatrix,(W$4+1),FALSE)*$E3422</f>
        <v>0</v>
      </c>
      <c r="X3418" s="5">
        <f t="shared" si="1719"/>
        <v>0</v>
      </c>
      <c r="Y3418" s="5">
        <f>VLOOKUP(CONCATENATE($F3418," ",$G3418),AllocFactorMatrix,(Y$4+1),FALSE)*$E3422</f>
        <v>0</v>
      </c>
      <c r="Z3418" s="5">
        <f>VLOOKUP(CONCATENATE($F3418," ",$G3418),AllocFactorMatrix,(Z$4+1),FALSE)*$E3422</f>
        <v>0</v>
      </c>
      <c r="AA3418" s="5">
        <f t="shared" si="1717"/>
        <v>0</v>
      </c>
      <c r="AB3418" s="5">
        <f>VLOOKUP(CONCATENATE($F3418," ",$G3418),AllocFactorMatrix,(AB$4+1),FALSE)*$E3422</f>
        <v>0</v>
      </c>
      <c r="AC3418" s="5">
        <f>VLOOKUP(CONCATENATE($F3418," ",$G3418),AllocFactorMatrix,(AC$4+1),FALSE)*$E3422</f>
        <v>0</v>
      </c>
      <c r="AD3418" s="5">
        <f>VLOOKUP(CONCATENATE($F3418," ",$G3418),AllocFactorMatrix,(AD$4+1),FALSE)*$E3422</f>
        <v>0</v>
      </c>
    </row>
    <row r="3419" spans="4:30" hidden="1" outlineLevel="1">
      <c r="D3419" s="7"/>
      <c r="E3419" s="51"/>
      <c r="F3419" s="52" t="str">
        <f>F3422</f>
        <v>RB_GUP_EPIS_P</v>
      </c>
      <c r="G3419" s="55" t="str">
        <f>$G$12</f>
        <v>DISTSEC</v>
      </c>
      <c r="H3419" s="4">
        <f t="shared" si="1715"/>
        <v>0</v>
      </c>
      <c r="I3419" s="5">
        <f>VLOOKUP(CONCATENATE($F3419," ",$G3419),AllocFactorMatrix,(I$4+1),FALSE)*$E3422</f>
        <v>0</v>
      </c>
      <c r="J3419" s="5">
        <f>VLOOKUP(CONCATENATE($F3419," ",$G3419),AllocFactorMatrix,(J$4+1),FALSE)*$E3422</f>
        <v>0</v>
      </c>
      <c r="K3419" s="5">
        <f>VLOOKUP(CONCATENATE($F3419," ",$G3419),AllocFactorMatrix,(K$4+1),FALSE)*$E3422</f>
        <v>0</v>
      </c>
      <c r="L3419" s="5">
        <f>VLOOKUP(CONCATENATE($F3419," ",$G3419),AllocFactorMatrix,(L$4+1),FALSE)*$E3422</f>
        <v>0</v>
      </c>
      <c r="M3419" s="5">
        <f>VLOOKUP(CONCATENATE($F3419," ",$G3419),AllocFactorMatrix,(M$4+1),FALSE)*$E3422</f>
        <v>0</v>
      </c>
      <c r="N3419" s="5">
        <f t="shared" si="1716"/>
        <v>0</v>
      </c>
      <c r="O3419" s="5">
        <f>VLOOKUP(CONCATENATE($F3419," ",$G3419),AllocFactorMatrix,(O$4+1),FALSE)*$E3422</f>
        <v>0</v>
      </c>
      <c r="P3419" s="5">
        <f>VLOOKUP(CONCATENATE($F3419," ",$G3419),AllocFactorMatrix,(P$4+1),FALSE)*$E3422</f>
        <v>0</v>
      </c>
      <c r="Q3419" s="5">
        <f>VLOOKUP(CONCATENATE($F3419," ",$G3419),AllocFactorMatrix,(Q$4+1),FALSE)*$E3422</f>
        <v>0</v>
      </c>
      <c r="R3419" s="5">
        <f>VLOOKUP(CONCATENATE($F3419," ",$G3419),AllocFactorMatrix,(R$4+1),FALSE)*$E3422</f>
        <v>0</v>
      </c>
      <c r="S3419" s="5">
        <f t="shared" si="1718"/>
        <v>0</v>
      </c>
      <c r="T3419" s="5">
        <f>VLOOKUP(CONCATENATE($F3419," ",$G3419),AllocFactorMatrix,(T$4+1),FALSE)*$E3422</f>
        <v>0</v>
      </c>
      <c r="U3419" s="5">
        <f>VLOOKUP(CONCATENATE($F3419," ",$G3419),AllocFactorMatrix,(U$4+1),FALSE)*$E3422</f>
        <v>0</v>
      </c>
      <c r="V3419" s="5">
        <f>VLOOKUP(CONCATENATE($F3419," ",$G3419),AllocFactorMatrix,(V$4+1),FALSE)*$E3422</f>
        <v>0</v>
      </c>
      <c r="W3419" s="5">
        <f>VLOOKUP(CONCATENATE($F3419," ",$G3419),AllocFactorMatrix,(W$4+1),FALSE)*$E3422</f>
        <v>0</v>
      </c>
      <c r="X3419" s="5">
        <f t="shared" si="1719"/>
        <v>0</v>
      </c>
      <c r="Y3419" s="5">
        <f>VLOOKUP(CONCATENATE($F3419," ",$G3419),AllocFactorMatrix,(Y$4+1),FALSE)*$E3422</f>
        <v>0</v>
      </c>
      <c r="Z3419" s="5">
        <f>VLOOKUP(CONCATENATE($F3419," ",$G3419),AllocFactorMatrix,(Z$4+1),FALSE)*$E3422</f>
        <v>0</v>
      </c>
      <c r="AA3419" s="5">
        <f t="shared" si="1717"/>
        <v>0</v>
      </c>
      <c r="AB3419" s="5">
        <f>VLOOKUP(CONCATENATE($F3419," ",$G3419),AllocFactorMatrix,(AB$4+1),FALSE)*$E3422</f>
        <v>0</v>
      </c>
      <c r="AC3419" s="5">
        <f>VLOOKUP(CONCATENATE($F3419," ",$G3419),AllocFactorMatrix,(AC$4+1),FALSE)*$E3422</f>
        <v>0</v>
      </c>
      <c r="AD3419" s="5">
        <f>VLOOKUP(CONCATENATE($F3419," ",$G3419),AllocFactorMatrix,(AD$4+1),FALSE)*$E3422</f>
        <v>0</v>
      </c>
    </row>
    <row r="3420" spans="4:30" hidden="1" outlineLevel="1">
      <c r="D3420" s="7"/>
      <c r="E3420" s="51"/>
      <c r="F3420" s="52" t="str">
        <f>F3422</f>
        <v>RB_GUP_EPIS_P</v>
      </c>
      <c r="G3420" s="55" t="str">
        <f>$G$13</f>
        <v>ENERGY</v>
      </c>
      <c r="H3420" s="4">
        <f t="shared" si="1715"/>
        <v>0</v>
      </c>
      <c r="I3420" s="5">
        <f>VLOOKUP(CONCATENATE($F3420," ",$G3420),AllocFactorMatrix,(I$4+1),FALSE)*$E3422</f>
        <v>0</v>
      </c>
      <c r="J3420" s="5">
        <f>VLOOKUP(CONCATENATE($F3420," ",$G3420),AllocFactorMatrix,(J$4+1),FALSE)*$E3422</f>
        <v>0</v>
      </c>
      <c r="K3420" s="5">
        <f>VLOOKUP(CONCATENATE($F3420," ",$G3420),AllocFactorMatrix,(K$4+1),FALSE)*$E3422</f>
        <v>0</v>
      </c>
      <c r="L3420" s="5">
        <f>VLOOKUP(CONCATENATE($F3420," ",$G3420),AllocFactorMatrix,(L$4+1),FALSE)*$E3422</f>
        <v>0</v>
      </c>
      <c r="M3420" s="5">
        <f>VLOOKUP(CONCATENATE($F3420," ",$G3420),AllocFactorMatrix,(M$4+1),FALSE)*$E3422</f>
        <v>0</v>
      </c>
      <c r="N3420" s="5">
        <f t="shared" si="1716"/>
        <v>0</v>
      </c>
      <c r="O3420" s="5">
        <f>VLOOKUP(CONCATENATE($F3420," ",$G3420),AllocFactorMatrix,(O$4+1),FALSE)*$E3422</f>
        <v>0</v>
      </c>
      <c r="P3420" s="5">
        <f>VLOOKUP(CONCATENATE($F3420," ",$G3420),AllocFactorMatrix,(P$4+1),FALSE)*$E3422</f>
        <v>0</v>
      </c>
      <c r="Q3420" s="5">
        <f>VLOOKUP(CONCATENATE($F3420," ",$G3420),AllocFactorMatrix,(Q$4+1),FALSE)*$E3422</f>
        <v>0</v>
      </c>
      <c r="R3420" s="5">
        <f>VLOOKUP(CONCATENATE($F3420," ",$G3420),AllocFactorMatrix,(R$4+1),FALSE)*$E3422</f>
        <v>0</v>
      </c>
      <c r="S3420" s="5">
        <f t="shared" si="1718"/>
        <v>0</v>
      </c>
      <c r="T3420" s="5">
        <f>VLOOKUP(CONCATENATE($F3420," ",$G3420),AllocFactorMatrix,(T$4+1),FALSE)*$E3422</f>
        <v>0</v>
      </c>
      <c r="U3420" s="5">
        <f>VLOOKUP(CONCATENATE($F3420," ",$G3420),AllocFactorMatrix,(U$4+1),FALSE)*$E3422</f>
        <v>0</v>
      </c>
      <c r="V3420" s="5">
        <f>VLOOKUP(CONCATENATE($F3420," ",$G3420),AllocFactorMatrix,(V$4+1),FALSE)*$E3422</f>
        <v>0</v>
      </c>
      <c r="W3420" s="5">
        <f>VLOOKUP(CONCATENATE($F3420," ",$G3420),AllocFactorMatrix,(W$4+1),FALSE)*$E3422</f>
        <v>0</v>
      </c>
      <c r="X3420" s="5">
        <f t="shared" si="1719"/>
        <v>0</v>
      </c>
      <c r="Y3420" s="5">
        <f>VLOOKUP(CONCATENATE($F3420," ",$G3420),AllocFactorMatrix,(Y$4+1),FALSE)*$E3422</f>
        <v>0</v>
      </c>
      <c r="Z3420" s="5">
        <f>VLOOKUP(CONCATENATE($F3420," ",$G3420),AllocFactorMatrix,(Z$4+1),FALSE)*$E3422</f>
        <v>0</v>
      </c>
      <c r="AA3420" s="5">
        <f t="shared" si="1717"/>
        <v>0</v>
      </c>
      <c r="AB3420" s="5">
        <f>VLOOKUP(CONCATENATE($F3420," ",$G3420),AllocFactorMatrix,(AB$4+1),FALSE)*$E3422</f>
        <v>0</v>
      </c>
      <c r="AC3420" s="5">
        <f>VLOOKUP(CONCATENATE($F3420," ",$G3420),AllocFactorMatrix,(AC$4+1),FALSE)*$E3422</f>
        <v>0</v>
      </c>
      <c r="AD3420" s="5">
        <f>VLOOKUP(CONCATENATE($F3420," ",$G3420),AllocFactorMatrix,(AD$4+1),FALSE)*$E3422</f>
        <v>0</v>
      </c>
    </row>
    <row r="3421" spans="4:30" hidden="1" outlineLevel="1">
      <c r="D3421" s="7"/>
      <c r="E3421" s="51"/>
      <c r="F3421" s="52" t="str">
        <f>F3422</f>
        <v>RB_GUP_EPIS_P</v>
      </c>
      <c r="G3421" s="55" t="str">
        <f>$G$14</f>
        <v>CUSTOMER</v>
      </c>
      <c r="H3421" s="4">
        <f t="shared" si="1715"/>
        <v>0</v>
      </c>
      <c r="I3421" s="5">
        <f>VLOOKUP(CONCATENATE($F3421," ",$G3421),AllocFactorMatrix,(I$4+1),FALSE)*$E3422</f>
        <v>0</v>
      </c>
      <c r="J3421" s="5">
        <f>VLOOKUP(CONCATENATE($F3421," ",$G3421),AllocFactorMatrix,(J$4+1),FALSE)*$E3422</f>
        <v>0</v>
      </c>
      <c r="K3421" s="5">
        <f>VLOOKUP(CONCATENATE($F3421," ",$G3421),AllocFactorMatrix,(K$4+1),FALSE)*$E3422</f>
        <v>0</v>
      </c>
      <c r="L3421" s="5">
        <f>VLOOKUP(CONCATENATE($F3421," ",$G3421),AllocFactorMatrix,(L$4+1),FALSE)*$E3422</f>
        <v>0</v>
      </c>
      <c r="M3421" s="5">
        <f>VLOOKUP(CONCATENATE($F3421," ",$G3421),AllocFactorMatrix,(M$4+1),FALSE)*$E3422</f>
        <v>0</v>
      </c>
      <c r="N3421" s="5">
        <f t="shared" si="1716"/>
        <v>0</v>
      </c>
      <c r="O3421" s="5">
        <f>VLOOKUP(CONCATENATE($F3421," ",$G3421),AllocFactorMatrix,(O$4+1),FALSE)*$E3422</f>
        <v>0</v>
      </c>
      <c r="P3421" s="5">
        <f>VLOOKUP(CONCATENATE($F3421," ",$G3421),AllocFactorMatrix,(P$4+1),FALSE)*$E3422</f>
        <v>0</v>
      </c>
      <c r="Q3421" s="5">
        <f>VLOOKUP(CONCATENATE($F3421," ",$G3421),AllocFactorMatrix,(Q$4+1),FALSE)*$E3422</f>
        <v>0</v>
      </c>
      <c r="R3421" s="5">
        <f>VLOOKUP(CONCATENATE($F3421," ",$G3421),AllocFactorMatrix,(R$4+1),FALSE)*$E3422</f>
        <v>0</v>
      </c>
      <c r="S3421" s="5">
        <f t="shared" si="1718"/>
        <v>0</v>
      </c>
      <c r="T3421" s="5">
        <f>VLOOKUP(CONCATENATE($F3421," ",$G3421),AllocFactorMatrix,(T$4+1),FALSE)*$E3422</f>
        <v>0</v>
      </c>
      <c r="U3421" s="5">
        <f>VLOOKUP(CONCATENATE($F3421," ",$G3421),AllocFactorMatrix,(U$4+1),FALSE)*$E3422</f>
        <v>0</v>
      </c>
      <c r="V3421" s="5">
        <f>VLOOKUP(CONCATENATE($F3421," ",$G3421),AllocFactorMatrix,(V$4+1),FALSE)*$E3422</f>
        <v>0</v>
      </c>
      <c r="W3421" s="5">
        <f>VLOOKUP(CONCATENATE($F3421," ",$G3421),AllocFactorMatrix,(W$4+1),FALSE)*$E3422</f>
        <v>0</v>
      </c>
      <c r="X3421" s="5">
        <f t="shared" si="1719"/>
        <v>0</v>
      </c>
      <c r="Y3421" s="5">
        <f>VLOOKUP(CONCATENATE($F3421," ",$G3421),AllocFactorMatrix,(Y$4+1),FALSE)*$E3422</f>
        <v>0</v>
      </c>
      <c r="Z3421" s="5">
        <f>VLOOKUP(CONCATENATE($F3421," ",$G3421),AllocFactorMatrix,(Z$4+1),FALSE)*$E3422</f>
        <v>0</v>
      </c>
      <c r="AA3421" s="5">
        <f t="shared" si="1717"/>
        <v>0</v>
      </c>
      <c r="AB3421" s="5">
        <f>VLOOKUP(CONCATENATE($F3421," ",$G3421),AllocFactorMatrix,(AB$4+1),FALSE)*$E3422</f>
        <v>0</v>
      </c>
      <c r="AC3421" s="5">
        <f>VLOOKUP(CONCATENATE($F3421," ",$G3421),AllocFactorMatrix,(AC$4+1),FALSE)*$E3422</f>
        <v>0</v>
      </c>
      <c r="AD3421" s="5">
        <f>VLOOKUP(CONCATENATE($F3421," ",$G3421),AllocFactorMatrix,(AD$4+1),FALSE)*$E3422</f>
        <v>0</v>
      </c>
    </row>
    <row r="3422" spans="4:30" collapsed="1">
      <c r="D3422" s="7" t="s">
        <v>358</v>
      </c>
      <c r="E3422" s="40">
        <v>0</v>
      </c>
      <c r="F3422" s="10" t="s">
        <v>64</v>
      </c>
      <c r="G3422" s="55" t="str">
        <f>$G$15</f>
        <v>TOTAL</v>
      </c>
      <c r="H3422" s="4">
        <f t="shared" si="1715"/>
        <v>0</v>
      </c>
      <c r="I3422" s="5">
        <f>VLOOKUP(CONCATENATE($F3422," ",$G3422),AllocFactorMatrix,(I$4+1),FALSE)*$E3422</f>
        <v>0</v>
      </c>
      <c r="J3422" s="5">
        <f>VLOOKUP(CONCATENATE($F3422," ",$G3422),AllocFactorMatrix,(J$4+1),FALSE)*$E3422</f>
        <v>0</v>
      </c>
      <c r="K3422" s="5">
        <f>VLOOKUP(CONCATENATE($F3422," ",$G3422),AllocFactorMatrix,(K$4+1),FALSE)*$E3422</f>
        <v>0</v>
      </c>
      <c r="L3422" s="5">
        <f>VLOOKUP(CONCATENATE($F3422," ",$G3422),AllocFactorMatrix,(L$4+1),FALSE)*$E3422</f>
        <v>0</v>
      </c>
      <c r="M3422" s="5">
        <f>VLOOKUP(CONCATENATE($F3422," ",$G3422),AllocFactorMatrix,(M$4+1),FALSE)*$E3422</f>
        <v>0</v>
      </c>
      <c r="N3422" s="5">
        <f t="shared" si="1716"/>
        <v>0</v>
      </c>
      <c r="O3422" s="5">
        <f>VLOOKUP(CONCATENATE($F3422," ",$G3422),AllocFactorMatrix,(O$4+1),FALSE)*$E3422</f>
        <v>0</v>
      </c>
      <c r="P3422" s="5">
        <f>VLOOKUP(CONCATENATE($F3422," ",$G3422),AllocFactorMatrix,(P$4+1),FALSE)*$E3422</f>
        <v>0</v>
      </c>
      <c r="Q3422" s="5">
        <f>VLOOKUP(CONCATENATE($F3422," ",$G3422),AllocFactorMatrix,(Q$4+1),FALSE)*$E3422</f>
        <v>0</v>
      </c>
      <c r="R3422" s="5">
        <f>VLOOKUP(CONCATENATE($F3422," ",$G3422),AllocFactorMatrix,(R$4+1),FALSE)*$E3422</f>
        <v>0</v>
      </c>
      <c r="S3422" s="5">
        <f t="shared" si="1718"/>
        <v>0</v>
      </c>
      <c r="T3422" s="5">
        <f>VLOOKUP(CONCATENATE($F3422," ",$G3422),AllocFactorMatrix,(T$4+1),FALSE)*$E3422</f>
        <v>0</v>
      </c>
      <c r="U3422" s="5">
        <f>VLOOKUP(CONCATENATE($F3422," ",$G3422),AllocFactorMatrix,(U$4+1),FALSE)*$E3422</f>
        <v>0</v>
      </c>
      <c r="V3422" s="5">
        <f>VLOOKUP(CONCATENATE($F3422," ",$G3422),AllocFactorMatrix,(V$4+1),FALSE)*$E3422</f>
        <v>0</v>
      </c>
      <c r="W3422" s="5">
        <f>VLOOKUP(CONCATENATE($F3422," ",$G3422),AllocFactorMatrix,(W$4+1),FALSE)*$E3422</f>
        <v>0</v>
      </c>
      <c r="X3422" s="5">
        <f t="shared" si="1719"/>
        <v>0</v>
      </c>
      <c r="Y3422" s="5">
        <f>VLOOKUP(CONCATENATE($F3422," ",$G3422),AllocFactorMatrix,(Y$4+1),FALSE)*$E3422</f>
        <v>0</v>
      </c>
      <c r="Z3422" s="5">
        <f>VLOOKUP(CONCATENATE($F3422," ",$G3422),AllocFactorMatrix,(Z$4+1),FALSE)*$E3422</f>
        <v>0</v>
      </c>
      <c r="AA3422" s="5">
        <f t="shared" si="1717"/>
        <v>0</v>
      </c>
      <c r="AB3422" s="5">
        <f>VLOOKUP(CONCATENATE($F3422," ",$G3422),AllocFactorMatrix,(AB$4+1),FALSE)*$E3422</f>
        <v>0</v>
      </c>
      <c r="AC3422" s="5">
        <f>VLOOKUP(CONCATENATE($F3422," ",$G3422),AllocFactorMatrix,(AC$4+1),FALSE)*$E3422</f>
        <v>0</v>
      </c>
      <c r="AD3422" s="5">
        <f>VLOOKUP(CONCATENATE($F3422," ",$G3422),AllocFactorMatrix,(AD$4+1),FALSE)*$E3422</f>
        <v>0</v>
      </c>
    </row>
    <row r="3423" spans="4:30" hidden="1" outlineLevel="1">
      <c r="D3423" s="7"/>
      <c r="E3423" s="11"/>
      <c r="F3423" s="11"/>
      <c r="G3423" s="55" t="str">
        <f>$G$8</f>
        <v>PRODUCTION</v>
      </c>
      <c r="H3423" s="4">
        <f t="shared" ref="H3423:AD3423" ca="1" si="1720">+H3407+H3415</f>
        <v>-20338538.075515669</v>
      </c>
      <c r="I3423" s="4">
        <f t="shared" ca="1" si="1720"/>
        <v>-21072554.123726331</v>
      </c>
      <c r="J3423" s="4">
        <f t="shared" ca="1" si="1720"/>
        <v>748154.95377245639</v>
      </c>
      <c r="K3423" s="4">
        <f t="shared" ca="1" si="1720"/>
        <v>1185080.1918155439</v>
      </c>
      <c r="L3423" s="4">
        <f t="shared" ca="1" si="1720"/>
        <v>17754.457626574294</v>
      </c>
      <c r="M3423" s="4">
        <f t="shared" ca="1" si="1720"/>
        <v>14634.313920891938</v>
      </c>
      <c r="N3423" s="4">
        <f t="shared" ca="1" si="1720"/>
        <v>1217468.963363009</v>
      </c>
      <c r="O3423" s="4">
        <f t="shared" ca="1" si="1720"/>
        <v>870860.91910956032</v>
      </c>
      <c r="P3423" s="4">
        <f t="shared" ca="1" si="1720"/>
        <v>254485.22073952499</v>
      </c>
      <c r="Q3423" s="4">
        <f t="shared" ca="1" si="1720"/>
        <v>55380.895145216578</v>
      </c>
      <c r="R3423" s="4">
        <f t="shared" ca="1" si="1720"/>
        <v>600.43314576297962</v>
      </c>
      <c r="S3423" s="4">
        <f t="shared" ca="1" si="1720"/>
        <v>1181327.4681400675</v>
      </c>
      <c r="T3423" s="4">
        <f t="shared" ca="1" si="1720"/>
        <v>-56480.463575674883</v>
      </c>
      <c r="U3423" s="4">
        <f t="shared" ca="1" si="1720"/>
        <v>-290564.06540655659</v>
      </c>
      <c r="V3423" s="4">
        <f t="shared" ca="1" si="1720"/>
        <v>-1092697.5024183802</v>
      </c>
      <c r="W3423" s="4">
        <f t="shared" ca="1" si="1720"/>
        <v>-931906.61579770804</v>
      </c>
      <c r="X3423" s="4">
        <f t="shared" ca="1" si="1720"/>
        <v>-2371648.6471983111</v>
      </c>
      <c r="Y3423" s="4">
        <f t="shared" ca="1" si="1720"/>
        <v>-46081.420487431926</v>
      </c>
      <c r="Z3423" s="4">
        <f t="shared" ca="1" si="1720"/>
        <v>-5401.8913461596821</v>
      </c>
      <c r="AA3423" s="4">
        <f t="shared" ca="1" si="1720"/>
        <v>-51483.311833591317</v>
      </c>
      <c r="AB3423" s="4">
        <f t="shared" ca="1" si="1720"/>
        <v>10196.621967080142</v>
      </c>
      <c r="AC3423" s="4">
        <f t="shared" ca="1" si="1720"/>
        <v>0</v>
      </c>
      <c r="AD3423" s="4">
        <f t="shared" ca="1" si="1720"/>
        <v>0</v>
      </c>
    </row>
    <row r="3424" spans="4:30" hidden="1" outlineLevel="1">
      <c r="D3424" s="7"/>
      <c r="E3424" s="11"/>
      <c r="F3424" s="11"/>
      <c r="G3424" s="55" t="str">
        <f>$G$9</f>
        <v>BULKTRAN</v>
      </c>
      <c r="H3424" s="4">
        <f t="shared" ref="H3424:AD3424" ca="1" si="1721">+H3408+H3416</f>
        <v>-7406861.9784564767</v>
      </c>
      <c r="I3424" s="4">
        <f t="shared" ca="1" si="1721"/>
        <v>-8708246.2698388807</v>
      </c>
      <c r="J3424" s="4">
        <f t="shared" ca="1" si="1721"/>
        <v>386017.95780007716</v>
      </c>
      <c r="K3424" s="4">
        <f t="shared" ca="1" si="1721"/>
        <v>708093.84111544001</v>
      </c>
      <c r="L3424" s="4">
        <f t="shared" ca="1" si="1721"/>
        <v>13030.392433417961</v>
      </c>
      <c r="M3424" s="4">
        <f t="shared" ca="1" si="1721"/>
        <v>20724.225742446673</v>
      </c>
      <c r="N3424" s="4">
        <f t="shared" ca="1" si="1721"/>
        <v>741848.45929130353</v>
      </c>
      <c r="O3424" s="4">
        <f t="shared" ca="1" si="1721"/>
        <v>525619.9256535467</v>
      </c>
      <c r="P3424" s="4">
        <f t="shared" ca="1" si="1721"/>
        <v>138729.08786164911</v>
      </c>
      <c r="Q3424" s="4">
        <f t="shared" ca="1" si="1721"/>
        <v>35014.842417102722</v>
      </c>
      <c r="R3424" s="4">
        <f t="shared" ca="1" si="1721"/>
        <v>764.34253452699159</v>
      </c>
      <c r="S3424" s="4">
        <f t="shared" ca="1" si="1721"/>
        <v>700128.19846682472</v>
      </c>
      <c r="T3424" s="4">
        <f t="shared" ca="1" si="1721"/>
        <v>-21384.412054615132</v>
      </c>
      <c r="U3424" s="4">
        <f t="shared" ca="1" si="1721"/>
        <v>-59736.603155079007</v>
      </c>
      <c r="V3424" s="4">
        <f t="shared" ca="1" si="1721"/>
        <v>-110630.04615562921</v>
      </c>
      <c r="W3424" s="4">
        <f t="shared" ca="1" si="1721"/>
        <v>-356752.77695510082</v>
      </c>
      <c r="X3424" s="4">
        <f t="shared" ca="1" si="1721"/>
        <v>-548503.83832042292</v>
      </c>
      <c r="Y3424" s="4">
        <f t="shared" ca="1" si="1721"/>
        <v>18516.048814425711</v>
      </c>
      <c r="Z3424" s="4">
        <f t="shared" ca="1" si="1721"/>
        <v>-1812.3985934928226</v>
      </c>
      <c r="AA3424" s="4">
        <f t="shared" ca="1" si="1721"/>
        <v>16703.650220932846</v>
      </c>
      <c r="AB3424" s="4">
        <f t="shared" ca="1" si="1721"/>
        <v>5189.8639237002753</v>
      </c>
      <c r="AC3424" s="4">
        <f t="shared" ca="1" si="1721"/>
        <v>0</v>
      </c>
      <c r="AD3424" s="4">
        <f t="shared" ca="1" si="1721"/>
        <v>0</v>
      </c>
    </row>
    <row r="3425" spans="1:30" hidden="1" outlineLevel="1">
      <c r="D3425" s="7"/>
      <c r="E3425" s="11"/>
      <c r="F3425" s="11"/>
      <c r="G3425" s="55" t="str">
        <f>$G$10</f>
        <v>SUBTRAN</v>
      </c>
      <c r="H3425" s="4">
        <f t="shared" ref="H3425:AD3425" ca="1" si="1722">+H3409+H3417</f>
        <v>-1591909.8798049521</v>
      </c>
      <c r="I3425" s="4">
        <f t="shared" ca="1" si="1722"/>
        <v>-1866189.6109603876</v>
      </c>
      <c r="J3425" s="4">
        <f t="shared" ca="1" si="1722"/>
        <v>75080.216861533729</v>
      </c>
      <c r="K3425" s="4">
        <f t="shared" ca="1" si="1722"/>
        <v>131607.81002331033</v>
      </c>
      <c r="L3425" s="4">
        <f t="shared" ca="1" si="1722"/>
        <v>2209.1402116176178</v>
      </c>
      <c r="M3425" s="4">
        <f t="shared" ca="1" si="1722"/>
        <v>6675.9158737553962</v>
      </c>
      <c r="N3425" s="4">
        <f t="shared" ca="1" si="1722"/>
        <v>140492.86610868329</v>
      </c>
      <c r="O3425" s="4">
        <f t="shared" ca="1" si="1722"/>
        <v>97011.578626226576</v>
      </c>
      <c r="P3425" s="4">
        <f t="shared" ca="1" si="1722"/>
        <v>26082.528675316844</v>
      </c>
      <c r="Q3425" s="4">
        <f t="shared" ca="1" si="1722"/>
        <v>8208.2323254739422</v>
      </c>
      <c r="R3425" s="4">
        <f t="shared" ca="1" si="1722"/>
        <v>0</v>
      </c>
      <c r="S3425" s="4">
        <f t="shared" ca="1" si="1722"/>
        <v>131302.33962701744</v>
      </c>
      <c r="T3425" s="4">
        <f t="shared" ca="1" si="1722"/>
        <v>-4552.6041377173233</v>
      </c>
      <c r="U3425" s="4">
        <f t="shared" ca="1" si="1722"/>
        <v>-16530.122490954789</v>
      </c>
      <c r="V3425" s="4">
        <f t="shared" ca="1" si="1722"/>
        <v>-60863.65041143191</v>
      </c>
      <c r="W3425" s="4">
        <f t="shared" ca="1" si="1722"/>
        <v>0</v>
      </c>
      <c r="X3425" s="4">
        <f t="shared" ca="1" si="1722"/>
        <v>-81946.377040104126</v>
      </c>
      <c r="Y3425" s="4">
        <f t="shared" ca="1" si="1722"/>
        <v>1234.8950357561553</v>
      </c>
      <c r="Z3425" s="4">
        <f t="shared" ca="1" si="1722"/>
        <v>-393.42626739253933</v>
      </c>
      <c r="AA3425" s="4">
        <f t="shared" ca="1" si="1722"/>
        <v>841.46876836360752</v>
      </c>
      <c r="AB3425" s="4">
        <f t="shared" ca="1" si="1722"/>
        <v>1014.894298989127</v>
      </c>
      <c r="AC3425" s="4">
        <f t="shared" ca="1" si="1722"/>
        <v>6083.6876771977668</v>
      </c>
      <c r="AD3425" s="4">
        <f t="shared" ca="1" si="1722"/>
        <v>1410.6348537541185</v>
      </c>
    </row>
    <row r="3426" spans="1:30" hidden="1" outlineLevel="1">
      <c r="D3426" s="7"/>
      <c r="E3426" s="11"/>
      <c r="F3426" s="11"/>
      <c r="G3426" s="55" t="str">
        <f>$G$11</f>
        <v>DISTPRI</v>
      </c>
      <c r="H3426" s="4">
        <f t="shared" ref="H3426:AD3426" ca="1" si="1723">+H3410+H3418</f>
        <v>-7305792.6077698469</v>
      </c>
      <c r="I3426" s="4">
        <f t="shared" ca="1" si="1723"/>
        <v>-10777907.893497203</v>
      </c>
      <c r="J3426" s="4">
        <f t="shared" ca="1" si="1723"/>
        <v>643143.70825682255</v>
      </c>
      <c r="K3426" s="4">
        <f t="shared" ca="1" si="1723"/>
        <v>1345988.8207522552</v>
      </c>
      <c r="L3426" s="4">
        <f t="shared" ca="1" si="1723"/>
        <v>29145.839296238872</v>
      </c>
      <c r="M3426" s="4">
        <f t="shared" ca="1" si="1723"/>
        <v>0</v>
      </c>
      <c r="N3426" s="4">
        <f t="shared" ca="1" si="1723"/>
        <v>1375134.6600484943</v>
      </c>
      <c r="O3426" s="4">
        <f t="shared" ca="1" si="1723"/>
        <v>991057.26035455964</v>
      </c>
      <c r="P3426" s="4">
        <f t="shared" ca="1" si="1723"/>
        <v>241745.4105887101</v>
      </c>
      <c r="Q3426" s="4">
        <f t="shared" ca="1" si="1723"/>
        <v>0</v>
      </c>
      <c r="R3426" s="4">
        <f t="shared" ca="1" si="1723"/>
        <v>0</v>
      </c>
      <c r="S3426" s="4">
        <f t="shared" ca="1" si="1723"/>
        <v>1232802.67094327</v>
      </c>
      <c r="T3426" s="4">
        <f t="shared" ca="1" si="1723"/>
        <v>-20511.170605532319</v>
      </c>
      <c r="U3426" s="4">
        <f t="shared" ca="1" si="1723"/>
        <v>70763.683076477726</v>
      </c>
      <c r="V3426" s="4">
        <f t="shared" ca="1" si="1723"/>
        <v>0</v>
      </c>
      <c r="W3426" s="4">
        <f t="shared" ca="1" si="1723"/>
        <v>0</v>
      </c>
      <c r="X3426" s="4">
        <f t="shared" ca="1" si="1723"/>
        <v>50252.512470944377</v>
      </c>
      <c r="Y3426" s="4">
        <f t="shared" ca="1" si="1723"/>
        <v>105312.86346270138</v>
      </c>
      <c r="Z3426" s="4">
        <f t="shared" ca="1" si="1723"/>
        <v>-1097.4617065351717</v>
      </c>
      <c r="AA3426" s="4">
        <f t="shared" ca="1" si="1723"/>
        <v>104215.40175616639</v>
      </c>
      <c r="AB3426" s="4">
        <f t="shared" ca="1" si="1723"/>
        <v>8383.5934015294679</v>
      </c>
      <c r="AC3426" s="4">
        <f t="shared" ca="1" si="1723"/>
        <v>47312.817271878223</v>
      </c>
      <c r="AD3426" s="4">
        <f t="shared" ca="1" si="1723"/>
        <v>10869.921578243102</v>
      </c>
    </row>
    <row r="3427" spans="1:30" hidden="1" outlineLevel="1">
      <c r="D3427" s="7"/>
      <c r="E3427" s="11"/>
      <c r="F3427" s="11"/>
      <c r="G3427" s="55" t="str">
        <f>$G$12</f>
        <v>DISTSEC</v>
      </c>
      <c r="H3427" s="4">
        <f t="shared" ref="H3427:AD3427" ca="1" si="1724">+H3411+H3419</f>
        <v>-4732276.2444796972</v>
      </c>
      <c r="I3427" s="4">
        <f t="shared" ca="1" si="1724"/>
        <v>-6351113.4330412969</v>
      </c>
      <c r="J3427" s="4">
        <f t="shared" ca="1" si="1724"/>
        <v>363293.1105164222</v>
      </c>
      <c r="K3427" s="4">
        <f t="shared" ca="1" si="1724"/>
        <v>618299.04726956156</v>
      </c>
      <c r="L3427" s="4">
        <f t="shared" ca="1" si="1724"/>
        <v>0</v>
      </c>
      <c r="M3427" s="4">
        <f t="shared" ca="1" si="1724"/>
        <v>0</v>
      </c>
      <c r="N3427" s="4">
        <f t="shared" ca="1" si="1724"/>
        <v>618299.04726956156</v>
      </c>
      <c r="O3427" s="4">
        <f t="shared" ca="1" si="1724"/>
        <v>386545.39397050638</v>
      </c>
      <c r="P3427" s="4">
        <f t="shared" ca="1" si="1724"/>
        <v>0</v>
      </c>
      <c r="Q3427" s="4">
        <f t="shared" ca="1" si="1724"/>
        <v>0</v>
      </c>
      <c r="R3427" s="4">
        <f t="shared" ca="1" si="1724"/>
        <v>0</v>
      </c>
      <c r="S3427" s="4">
        <f t="shared" ca="1" si="1724"/>
        <v>386545.39397050638</v>
      </c>
      <c r="T3427" s="4">
        <f t="shared" ca="1" si="1724"/>
        <v>-6945.8555473741553</v>
      </c>
      <c r="U3427" s="4">
        <f t="shared" ca="1" si="1724"/>
        <v>0</v>
      </c>
      <c r="V3427" s="4">
        <f t="shared" ca="1" si="1724"/>
        <v>0</v>
      </c>
      <c r="W3427" s="4">
        <f t="shared" ca="1" si="1724"/>
        <v>0</v>
      </c>
      <c r="X3427" s="4">
        <f t="shared" ca="1" si="1724"/>
        <v>-6945.8555473741553</v>
      </c>
      <c r="Y3427" s="4">
        <f t="shared" ca="1" si="1724"/>
        <v>45363.715982812515</v>
      </c>
      <c r="Z3427" s="4">
        <f t="shared" ca="1" si="1724"/>
        <v>0</v>
      </c>
      <c r="AA3427" s="4">
        <f t="shared" ca="1" si="1724"/>
        <v>45363.715982812515</v>
      </c>
      <c r="AB3427" s="4">
        <f t="shared" ca="1" si="1724"/>
        <v>3156.0973577066607</v>
      </c>
      <c r="AC3427" s="4">
        <f t="shared" ca="1" si="1724"/>
        <v>178191.21073459901</v>
      </c>
      <c r="AD3427" s="4">
        <f t="shared" ca="1" si="1724"/>
        <v>30934.468277371598</v>
      </c>
    </row>
    <row r="3428" spans="1:30" hidden="1" outlineLevel="1">
      <c r="D3428" s="7"/>
      <c r="E3428" s="11"/>
      <c r="F3428" s="11"/>
      <c r="G3428" s="55" t="str">
        <f>$G$13</f>
        <v>ENERGY</v>
      </c>
      <c r="H3428" s="4">
        <f t="shared" ref="H3428:AD3428" ca="1" si="1725">+H3412+H3420</f>
        <v>2033057.7664148463</v>
      </c>
      <c r="I3428" s="4">
        <f t="shared" ca="1" si="1725"/>
        <v>230194.1273458222</v>
      </c>
      <c r="J3428" s="4">
        <f t="shared" ca="1" si="1725"/>
        <v>120035.62163058859</v>
      </c>
      <c r="K3428" s="4">
        <f t="shared" ca="1" si="1725"/>
        <v>315007.49383588851</v>
      </c>
      <c r="L3428" s="4">
        <f t="shared" ca="1" si="1725"/>
        <v>7799.5274188282619</v>
      </c>
      <c r="M3428" s="4">
        <f t="shared" ca="1" si="1725"/>
        <v>-4686.4320982820072</v>
      </c>
      <c r="N3428" s="4">
        <f t="shared" ca="1" si="1725"/>
        <v>318120.58915642876</v>
      </c>
      <c r="O3428" s="4">
        <f t="shared" ca="1" si="1725"/>
        <v>289103.27426044067</v>
      </c>
      <c r="P3428" s="4">
        <f t="shared" ca="1" si="1725"/>
        <v>60746.117179410474</v>
      </c>
      <c r="Q3428" s="4">
        <f t="shared" ca="1" si="1725"/>
        <v>22822.573016670081</v>
      </c>
      <c r="R3428" s="4">
        <f t="shared" ca="1" si="1725"/>
        <v>876.32029520477522</v>
      </c>
      <c r="S3428" s="4">
        <f t="shared" ca="1" si="1725"/>
        <v>373548.28475172538</v>
      </c>
      <c r="T3428" s="4">
        <f t="shared" ca="1" si="1725"/>
        <v>4689.2726619197128</v>
      </c>
      <c r="U3428" s="4">
        <f t="shared" ca="1" si="1725"/>
        <v>121589.74574496018</v>
      </c>
      <c r="V3428" s="4">
        <f t="shared" ca="1" si="1725"/>
        <v>666305.23324231617</v>
      </c>
      <c r="W3428" s="4">
        <f t="shared" ca="1" si="1725"/>
        <v>66170.886300204686</v>
      </c>
      <c r="X3428" s="4">
        <f t="shared" ca="1" si="1725"/>
        <v>858755.13794939965</v>
      </c>
      <c r="Y3428" s="4">
        <f t="shared" ca="1" si="1725"/>
        <v>58553.247204131469</v>
      </c>
      <c r="Z3428" s="4">
        <f t="shared" ca="1" si="1725"/>
        <v>669.71757304805817</v>
      </c>
      <c r="AA3428" s="4">
        <f t="shared" ca="1" si="1725"/>
        <v>59222.964777179091</v>
      </c>
      <c r="AB3428" s="4">
        <f t="shared" ca="1" si="1725"/>
        <v>1928.1167604256566</v>
      </c>
      <c r="AC3428" s="4">
        <f t="shared" ca="1" si="1725"/>
        <v>59883.601815188507</v>
      </c>
      <c r="AD3428" s="4">
        <f t="shared" ca="1" si="1725"/>
        <v>11369.322228097866</v>
      </c>
    </row>
    <row r="3429" spans="1:30" hidden="1" outlineLevel="1">
      <c r="D3429" s="7"/>
      <c r="E3429" s="11"/>
      <c r="F3429" s="11"/>
      <c r="G3429" s="55" t="str">
        <f>$G$14</f>
        <v>CUSTOMER</v>
      </c>
      <c r="H3429" s="4">
        <f t="shared" ref="H3429:AD3429" ca="1" si="1726">+H3413+H3421</f>
        <v>1466150.0196118383</v>
      </c>
      <c r="I3429" s="4">
        <f t="shared" ca="1" si="1726"/>
        <v>-2239445.7190857683</v>
      </c>
      <c r="J3429" s="4">
        <f t="shared" ca="1" si="1726"/>
        <v>550670.35535123234</v>
      </c>
      <c r="K3429" s="4">
        <f t="shared" ca="1" si="1726"/>
        <v>82311.811229669911</v>
      </c>
      <c r="L3429" s="4">
        <f t="shared" ca="1" si="1726"/>
        <v>21372.42057849796</v>
      </c>
      <c r="M3429" s="4">
        <f t="shared" ca="1" si="1726"/>
        <v>27771.444978909287</v>
      </c>
      <c r="N3429" s="4">
        <f t="shared" ca="1" si="1726"/>
        <v>131455.6767870771</v>
      </c>
      <c r="O3429" s="4">
        <f t="shared" ca="1" si="1726"/>
        <v>25652.436974321688</v>
      </c>
      <c r="P3429" s="4">
        <f t="shared" ca="1" si="1726"/>
        <v>10461.048410772079</v>
      </c>
      <c r="Q3429" s="4">
        <f t="shared" ca="1" si="1726"/>
        <v>14687.059047660558</v>
      </c>
      <c r="R3429" s="4">
        <f t="shared" ca="1" si="1726"/>
        <v>1613.4326338587862</v>
      </c>
      <c r="S3429" s="4">
        <f t="shared" ca="1" si="1726"/>
        <v>52413.977066613057</v>
      </c>
      <c r="T3429" s="4">
        <f t="shared" ca="1" si="1726"/>
        <v>-128.15317855275816</v>
      </c>
      <c r="U3429" s="4">
        <f t="shared" ca="1" si="1726"/>
        <v>379.93796062680076</v>
      </c>
      <c r="V3429" s="4">
        <f t="shared" ca="1" si="1726"/>
        <v>4740.1445790136459</v>
      </c>
      <c r="W3429" s="4">
        <f t="shared" ca="1" si="1726"/>
        <v>-3207.9577980309327</v>
      </c>
      <c r="X3429" s="4">
        <f t="shared" ca="1" si="1726"/>
        <v>1783.971563056788</v>
      </c>
      <c r="Y3429" s="4">
        <f t="shared" ca="1" si="1726"/>
        <v>2084.1823226353436</v>
      </c>
      <c r="Z3429" s="4">
        <f t="shared" ca="1" si="1726"/>
        <v>-37.483512305979417</v>
      </c>
      <c r="AA3429" s="4">
        <f t="shared" ca="1" si="1726"/>
        <v>2046.698810329377</v>
      </c>
      <c r="AB3429" s="4">
        <f t="shared" ca="1" si="1726"/>
        <v>275.68417139839642</v>
      </c>
      <c r="AC3429" s="4">
        <f t="shared" ca="1" si="1726"/>
        <v>2599215.3462831136</v>
      </c>
      <c r="AD3429" s="4">
        <f t="shared" ca="1" si="1726"/>
        <v>367734.02866477717</v>
      </c>
    </row>
    <row r="3430" spans="1:30" collapsed="1">
      <c r="B3430" s="111" t="s">
        <v>160</v>
      </c>
      <c r="D3430" s="7"/>
      <c r="E3430" s="4">
        <f>+E3414+E3422</f>
        <v>-37876171</v>
      </c>
      <c r="F3430" s="3"/>
      <c r="G3430" s="55" t="str">
        <f>$G$15</f>
        <v>TOTAL</v>
      </c>
      <c r="H3430" s="4">
        <f t="shared" ref="H3430:AD3430" ca="1" si="1727">+H3414+H3422</f>
        <v>-37876170.99999994</v>
      </c>
      <c r="I3430" s="4">
        <f t="shared" ca="1" si="1727"/>
        <v>-50785262.922804028</v>
      </c>
      <c r="J3430" s="4">
        <f t="shared" ca="1" si="1727"/>
        <v>2886395.9241891317</v>
      </c>
      <c r="K3430" s="4">
        <f t="shared" ca="1" si="1727"/>
        <v>4386389.0160416486</v>
      </c>
      <c r="L3430" s="4">
        <f t="shared" ca="1" si="1727"/>
        <v>91311.777565174561</v>
      </c>
      <c r="M3430" s="4">
        <f t="shared" ca="1" si="1727"/>
        <v>65119.468417721255</v>
      </c>
      <c r="N3430" s="4">
        <f t="shared" ca="1" si="1727"/>
        <v>4542820.262024546</v>
      </c>
      <c r="O3430" s="4">
        <f t="shared" ca="1" si="1727"/>
        <v>3185850.7889491683</v>
      </c>
      <c r="P3430" s="4">
        <f t="shared" ca="1" si="1727"/>
        <v>732249.41345538804</v>
      </c>
      <c r="Q3430" s="4">
        <f t="shared" ca="1" si="1727"/>
        <v>136113.60195212372</v>
      </c>
      <c r="R3430" s="4">
        <f t="shared" ca="1" si="1727"/>
        <v>3854.5286093534996</v>
      </c>
      <c r="S3430" s="4">
        <f t="shared" ca="1" si="1727"/>
        <v>4058068.3329660241</v>
      </c>
      <c r="T3430" s="4">
        <f t="shared" ca="1" si="1727"/>
        <v>-105313.38643754632</v>
      </c>
      <c r="U3430" s="4">
        <f t="shared" ca="1" si="1727"/>
        <v>-174097.42427052394</v>
      </c>
      <c r="V3430" s="4">
        <f t="shared" ca="1" si="1727"/>
        <v>-593145.82116410136</v>
      </c>
      <c r="W3430" s="4">
        <f t="shared" ca="1" si="1727"/>
        <v>-1225696.464250633</v>
      </c>
      <c r="X3430" s="4">
        <f t="shared" ca="1" si="1727"/>
        <v>-2098253.0961227808</v>
      </c>
      <c r="Y3430" s="4">
        <f t="shared" ca="1" si="1727"/>
        <v>184983.53233502712</v>
      </c>
      <c r="Z3430" s="4">
        <f t="shared" ca="1" si="1727"/>
        <v>-8072.943852838107</v>
      </c>
      <c r="AA3430" s="4">
        <f t="shared" ca="1" si="1727"/>
        <v>176910.58848219318</v>
      </c>
      <c r="AB3430" s="4">
        <f t="shared" ca="1" si="1727"/>
        <v>30144.871880829807</v>
      </c>
      <c r="AC3430" s="4">
        <f t="shared" ca="1" si="1727"/>
        <v>2890686.6637819777</v>
      </c>
      <c r="AD3430" s="4">
        <f t="shared" ca="1" si="1727"/>
        <v>422318.37560224417</v>
      </c>
    </row>
    <row r="3431" spans="1:30">
      <c r="B3431" s="55"/>
      <c r="D3431" s="108" t="s">
        <v>365</v>
      </c>
      <c r="E3431" s="122">
        <v>0.21620800000000001</v>
      </c>
    </row>
    <row r="3432" spans="1:30" s="51" customFormat="1" hidden="1" outlineLevel="1">
      <c r="A3432" s="56"/>
      <c r="B3432" s="111"/>
      <c r="C3432" s="55"/>
      <c r="D3432" s="55"/>
      <c r="E3432" s="58"/>
      <c r="G3432" s="55" t="str">
        <f>$G$8</f>
        <v>PRODUCTION</v>
      </c>
      <c r="H3432" s="53">
        <f t="shared" ref="H3432:AD3432" ca="1" si="1728">H3423*$E$3431</f>
        <v>-4397354.6402310915</v>
      </c>
      <c r="I3432" s="53">
        <f t="shared" ca="1" si="1728"/>
        <v>-4556054.781982623</v>
      </c>
      <c r="J3432" s="53">
        <f t="shared" ca="1" si="1728"/>
        <v>161757.08624523526</v>
      </c>
      <c r="K3432" s="53">
        <f t="shared" ca="1" si="1728"/>
        <v>256223.81811205513</v>
      </c>
      <c r="L3432" s="53">
        <f t="shared" ca="1" si="1728"/>
        <v>3838.6557745263754</v>
      </c>
      <c r="M3432" s="53">
        <f t="shared" ca="1" si="1728"/>
        <v>3164.0557442082045</v>
      </c>
      <c r="N3432" s="53">
        <f t="shared" ca="1" si="1728"/>
        <v>263226.52963078948</v>
      </c>
      <c r="O3432" s="53">
        <f t="shared" ca="1" si="1728"/>
        <v>188287.09759883981</v>
      </c>
      <c r="P3432" s="53">
        <f t="shared" ca="1" si="1728"/>
        <v>55021.740605651219</v>
      </c>
      <c r="Q3432" s="53">
        <f t="shared" ca="1" si="1728"/>
        <v>11973.792577556987</v>
      </c>
      <c r="R3432" s="53">
        <f t="shared" ca="1" si="1728"/>
        <v>129.8184495791223</v>
      </c>
      <c r="S3432" s="53">
        <f t="shared" ca="1" si="1728"/>
        <v>255412.44923162775</v>
      </c>
      <c r="T3432" s="53">
        <f t="shared" ca="1" si="1728"/>
        <v>-12211.528068769516</v>
      </c>
      <c r="U3432" s="53">
        <f t="shared" ca="1" si="1728"/>
        <v>-62822.275453420792</v>
      </c>
      <c r="V3432" s="53">
        <f t="shared" ca="1" si="1728"/>
        <v>-236249.94160287318</v>
      </c>
      <c r="W3432" s="53">
        <f t="shared" ca="1" si="1728"/>
        <v>-201485.66558839087</v>
      </c>
      <c r="X3432" s="53">
        <f t="shared" ca="1" si="1728"/>
        <v>-512769.41071345244</v>
      </c>
      <c r="Y3432" s="53">
        <f t="shared" ca="1" si="1728"/>
        <v>-9963.1717607466817</v>
      </c>
      <c r="Z3432" s="53">
        <f t="shared" ca="1" si="1728"/>
        <v>-1167.9321241704927</v>
      </c>
      <c r="AA3432" s="53">
        <f t="shared" ca="1" si="1728"/>
        <v>-11131.103884917113</v>
      </c>
      <c r="AB3432" s="53">
        <f t="shared" ca="1" si="1728"/>
        <v>2204.5912422584634</v>
      </c>
      <c r="AC3432" s="53">
        <f t="shared" ca="1" si="1728"/>
        <v>0</v>
      </c>
      <c r="AD3432" s="53">
        <f t="shared" ca="1" si="1728"/>
        <v>0</v>
      </c>
    </row>
    <row r="3433" spans="1:30" s="51" customFormat="1" hidden="1" outlineLevel="1">
      <c r="A3433" s="56"/>
      <c r="B3433" s="111"/>
      <c r="C3433" s="55"/>
      <c r="D3433" s="55"/>
      <c r="E3433" s="58"/>
      <c r="G3433" s="55" t="str">
        <f>$G$9</f>
        <v>BULKTRAN</v>
      </c>
      <c r="H3433" s="53">
        <f t="shared" ref="H3433:AD3433" ca="1" si="1729">H3424*$E$3431</f>
        <v>-1601422.814638118</v>
      </c>
      <c r="I3433" s="53">
        <f t="shared" ca="1" si="1729"/>
        <v>-1882792.5095093248</v>
      </c>
      <c r="J3433" s="53">
        <f t="shared" ca="1" si="1729"/>
        <v>83460.170620039091</v>
      </c>
      <c r="K3433" s="53">
        <f t="shared" ca="1" si="1729"/>
        <v>153095.55319988707</v>
      </c>
      <c r="L3433" s="53">
        <f t="shared" ca="1" si="1729"/>
        <v>2817.2750872444308</v>
      </c>
      <c r="M3433" s="53">
        <f t="shared" ca="1" si="1729"/>
        <v>4480.7433993229106</v>
      </c>
      <c r="N3433" s="53">
        <f t="shared" ca="1" si="1729"/>
        <v>160393.57168645418</v>
      </c>
      <c r="O3433" s="53">
        <f t="shared" ca="1" si="1729"/>
        <v>113643.23288570203</v>
      </c>
      <c r="P3433" s="53">
        <f t="shared" ca="1" si="1729"/>
        <v>29994.338628391433</v>
      </c>
      <c r="Q3433" s="53">
        <f t="shared" ca="1" si="1729"/>
        <v>7570.489049316946</v>
      </c>
      <c r="R3433" s="53">
        <f t="shared" ca="1" si="1729"/>
        <v>165.25697070501181</v>
      </c>
      <c r="S3433" s="53">
        <f t="shared" ca="1" si="1729"/>
        <v>151373.31753411525</v>
      </c>
      <c r="T3433" s="53">
        <f t="shared" ca="1" si="1729"/>
        <v>-4623.4809615042286</v>
      </c>
      <c r="U3433" s="53">
        <f t="shared" ca="1" si="1729"/>
        <v>-12915.531494953322</v>
      </c>
      <c r="V3433" s="53">
        <f t="shared" ca="1" si="1729"/>
        <v>-23919.101019216283</v>
      </c>
      <c r="W3433" s="53">
        <f t="shared" ca="1" si="1729"/>
        <v>-77132.804399908448</v>
      </c>
      <c r="X3433" s="53">
        <f t="shared" ca="1" si="1729"/>
        <v>-118590.917875582</v>
      </c>
      <c r="Y3433" s="53">
        <f t="shared" ca="1" si="1729"/>
        <v>4003.3178820693543</v>
      </c>
      <c r="Z3433" s="53">
        <f t="shared" ca="1" si="1729"/>
        <v>-391.8550751018962</v>
      </c>
      <c r="AA3433" s="53">
        <f t="shared" ca="1" si="1729"/>
        <v>3611.4628069674491</v>
      </c>
      <c r="AB3433" s="53">
        <f t="shared" ca="1" si="1729"/>
        <v>1122.0900992153893</v>
      </c>
      <c r="AC3433" s="53">
        <f t="shared" ca="1" si="1729"/>
        <v>0</v>
      </c>
      <c r="AD3433" s="53">
        <f t="shared" ca="1" si="1729"/>
        <v>0</v>
      </c>
    </row>
    <row r="3434" spans="1:30" s="51" customFormat="1" hidden="1" outlineLevel="1">
      <c r="A3434" s="56"/>
      <c r="B3434" s="111"/>
      <c r="C3434" s="55"/>
      <c r="D3434" s="55"/>
      <c r="E3434" s="58"/>
      <c r="G3434" s="55" t="str">
        <f>$G$10</f>
        <v>SUBTRAN</v>
      </c>
      <c r="H3434" s="53">
        <f t="shared" ref="H3434:AD3434" ca="1" si="1730">H3425*$E$3431</f>
        <v>-344183.65129286912</v>
      </c>
      <c r="I3434" s="53">
        <f t="shared" ca="1" si="1730"/>
        <v>-403485.12340652349</v>
      </c>
      <c r="J3434" s="53">
        <f t="shared" ca="1" si="1730"/>
        <v>16232.943527198486</v>
      </c>
      <c r="K3434" s="53">
        <f t="shared" ca="1" si="1730"/>
        <v>28454.661389519883</v>
      </c>
      <c r="L3434" s="53">
        <f t="shared" ca="1" si="1730"/>
        <v>477.63378687342191</v>
      </c>
      <c r="M3434" s="53">
        <f t="shared" ca="1" si="1730"/>
        <v>1443.3864192329067</v>
      </c>
      <c r="N3434" s="53">
        <f t="shared" ca="1" si="1730"/>
        <v>30375.681595626196</v>
      </c>
      <c r="O3434" s="53">
        <f t="shared" ca="1" si="1730"/>
        <v>20974.679391619196</v>
      </c>
      <c r="P3434" s="53">
        <f t="shared" ca="1" si="1730"/>
        <v>5639.2513598329042</v>
      </c>
      <c r="Q3434" s="53">
        <f t="shared" ca="1" si="1730"/>
        <v>1774.6854946260703</v>
      </c>
      <c r="R3434" s="53">
        <f t="shared" ca="1" si="1730"/>
        <v>0</v>
      </c>
      <c r="S3434" s="53">
        <f t="shared" ca="1" si="1730"/>
        <v>28388.616246078189</v>
      </c>
      <c r="T3434" s="53">
        <f t="shared" ca="1" si="1730"/>
        <v>-984.3094354075871</v>
      </c>
      <c r="U3434" s="53">
        <f t="shared" ca="1" si="1730"/>
        <v>-3573.9447235243533</v>
      </c>
      <c r="V3434" s="53">
        <f t="shared" ca="1" si="1730"/>
        <v>-13159.208128154871</v>
      </c>
      <c r="W3434" s="53">
        <f t="shared" ca="1" si="1730"/>
        <v>0</v>
      </c>
      <c r="X3434" s="53">
        <f t="shared" ca="1" si="1730"/>
        <v>-17717.462287086833</v>
      </c>
      <c r="Y3434" s="53">
        <f t="shared" ca="1" si="1730"/>
        <v>266.99418589076686</v>
      </c>
      <c r="Z3434" s="53">
        <f t="shared" ca="1" si="1730"/>
        <v>-85.061906420406146</v>
      </c>
      <c r="AA3434" s="53">
        <f t="shared" ca="1" si="1730"/>
        <v>181.93227947035888</v>
      </c>
      <c r="AB3434" s="53">
        <f t="shared" ca="1" si="1730"/>
        <v>219.42826659584119</v>
      </c>
      <c r="AC3434" s="53">
        <f t="shared" ca="1" si="1730"/>
        <v>1315.3419453115748</v>
      </c>
      <c r="AD3434" s="53">
        <f t="shared" ca="1" si="1730"/>
        <v>304.99054046047047</v>
      </c>
    </row>
    <row r="3435" spans="1:30" s="51" customFormat="1" hidden="1" outlineLevel="1">
      <c r="A3435" s="56"/>
      <c r="B3435" s="111"/>
      <c r="C3435" s="55"/>
      <c r="D3435" s="55"/>
      <c r="E3435" s="58"/>
      <c r="G3435" s="55" t="str">
        <f>$G$11</f>
        <v>DISTPRI</v>
      </c>
      <c r="H3435" s="53">
        <f t="shared" ref="H3435:AD3435" ca="1" si="1731">H3426*$E$3431</f>
        <v>-1579570.8081407032</v>
      </c>
      <c r="I3435" s="53">
        <f t="shared" ca="1" si="1731"/>
        <v>-2330269.9098372431</v>
      </c>
      <c r="J3435" s="53">
        <f t="shared" ca="1" si="1731"/>
        <v>139052.8148747911</v>
      </c>
      <c r="K3435" s="53">
        <f t="shared" ca="1" si="1731"/>
        <v>291013.55095720361</v>
      </c>
      <c r="L3435" s="53">
        <f t="shared" ca="1" si="1731"/>
        <v>6301.5636225612143</v>
      </c>
      <c r="M3435" s="53">
        <f t="shared" ca="1" si="1731"/>
        <v>0</v>
      </c>
      <c r="N3435" s="53">
        <f t="shared" ca="1" si="1731"/>
        <v>297315.11457976489</v>
      </c>
      <c r="O3435" s="53">
        <f t="shared" ca="1" si="1731"/>
        <v>214274.50814673863</v>
      </c>
      <c r="P3435" s="53">
        <f t="shared" ca="1" si="1731"/>
        <v>52267.291732563834</v>
      </c>
      <c r="Q3435" s="53">
        <f t="shared" ca="1" si="1731"/>
        <v>0</v>
      </c>
      <c r="R3435" s="53">
        <f t="shared" ca="1" si="1731"/>
        <v>0</v>
      </c>
      <c r="S3435" s="53">
        <f t="shared" ca="1" si="1731"/>
        <v>266541.7998793025</v>
      </c>
      <c r="T3435" s="53">
        <f t="shared" ca="1" si="1731"/>
        <v>-4434.6791742809319</v>
      </c>
      <c r="U3435" s="53">
        <f t="shared" ca="1" si="1731"/>
        <v>15299.674390599097</v>
      </c>
      <c r="V3435" s="53">
        <f t="shared" ca="1" si="1731"/>
        <v>0</v>
      </c>
      <c r="W3435" s="53">
        <f t="shared" ca="1" si="1731"/>
        <v>0</v>
      </c>
      <c r="X3435" s="53">
        <f t="shared" ca="1" si="1731"/>
        <v>10864.995216317942</v>
      </c>
      <c r="Y3435" s="53">
        <f t="shared" ca="1" si="1731"/>
        <v>22769.483583543741</v>
      </c>
      <c r="Z3435" s="53">
        <f t="shared" ca="1" si="1731"/>
        <v>-237.28000064655643</v>
      </c>
      <c r="AA3435" s="53">
        <f t="shared" ca="1" si="1731"/>
        <v>22532.203582897226</v>
      </c>
      <c r="AB3435" s="53">
        <f t="shared" ca="1" si="1731"/>
        <v>1812.5999621578833</v>
      </c>
      <c r="AC3435" s="53">
        <f t="shared" ca="1" si="1731"/>
        <v>10229.409596718247</v>
      </c>
      <c r="AD3435" s="53">
        <f t="shared" ca="1" si="1731"/>
        <v>2350.1640045887848</v>
      </c>
    </row>
    <row r="3436" spans="1:30" s="51" customFormat="1" hidden="1" outlineLevel="1">
      <c r="A3436" s="56"/>
      <c r="B3436" s="111"/>
      <c r="C3436" s="55"/>
      <c r="D3436" s="55"/>
      <c r="E3436" s="58"/>
      <c r="G3436" s="55" t="str">
        <f>$G$12</f>
        <v>DISTSEC</v>
      </c>
      <c r="H3436" s="53">
        <f t="shared" ref="H3436:AD3436" ca="1" si="1732">H3427*$E$3431</f>
        <v>-1023155.9822664665</v>
      </c>
      <c r="I3436" s="53">
        <f t="shared" ca="1" si="1732"/>
        <v>-1373161.5331309929</v>
      </c>
      <c r="J3436" s="53">
        <f t="shared" ca="1" si="1732"/>
        <v>78546.876838534619</v>
      </c>
      <c r="K3436" s="53">
        <f t="shared" ca="1" si="1732"/>
        <v>133681.20041205737</v>
      </c>
      <c r="L3436" s="53">
        <f t="shared" ca="1" si="1732"/>
        <v>0</v>
      </c>
      <c r="M3436" s="53">
        <f t="shared" ca="1" si="1732"/>
        <v>0</v>
      </c>
      <c r="N3436" s="53">
        <f t="shared" ca="1" si="1732"/>
        <v>133681.20041205737</v>
      </c>
      <c r="O3436" s="53">
        <f t="shared" ca="1" si="1732"/>
        <v>83574.206539575243</v>
      </c>
      <c r="P3436" s="53">
        <f t="shared" ca="1" si="1732"/>
        <v>0</v>
      </c>
      <c r="Q3436" s="53">
        <f t="shared" ca="1" si="1732"/>
        <v>0</v>
      </c>
      <c r="R3436" s="53">
        <f t="shared" ca="1" si="1732"/>
        <v>0</v>
      </c>
      <c r="S3436" s="53">
        <f t="shared" ca="1" si="1732"/>
        <v>83574.206539575243</v>
      </c>
      <c r="T3436" s="53">
        <f t="shared" ca="1" si="1732"/>
        <v>-1501.7495361866715</v>
      </c>
      <c r="U3436" s="53">
        <f t="shared" ca="1" si="1732"/>
        <v>0</v>
      </c>
      <c r="V3436" s="53">
        <f t="shared" ca="1" si="1732"/>
        <v>0</v>
      </c>
      <c r="W3436" s="53">
        <f t="shared" ca="1" si="1732"/>
        <v>0</v>
      </c>
      <c r="X3436" s="53">
        <f t="shared" ca="1" si="1732"/>
        <v>-1501.7495361866715</v>
      </c>
      <c r="Y3436" s="53">
        <f t="shared" ca="1" si="1732"/>
        <v>9807.9983052119296</v>
      </c>
      <c r="Z3436" s="53">
        <f t="shared" ca="1" si="1732"/>
        <v>0</v>
      </c>
      <c r="AA3436" s="53">
        <f t="shared" ca="1" si="1732"/>
        <v>9807.9983052119296</v>
      </c>
      <c r="AB3436" s="53">
        <f t="shared" ca="1" si="1732"/>
        <v>682.37349751504178</v>
      </c>
      <c r="AC3436" s="53">
        <f t="shared" ca="1" si="1732"/>
        <v>38526.365290506183</v>
      </c>
      <c r="AD3436" s="53">
        <f t="shared" ca="1" si="1732"/>
        <v>6688.2795173139584</v>
      </c>
    </row>
    <row r="3437" spans="1:30" s="51" customFormat="1" hidden="1" outlineLevel="1">
      <c r="A3437" s="56"/>
      <c r="B3437" s="111"/>
      <c r="C3437" s="55"/>
      <c r="D3437" s="55"/>
      <c r="E3437" s="58"/>
      <c r="G3437" s="55" t="str">
        <f>$G$13</f>
        <v>ENERGY</v>
      </c>
      <c r="H3437" s="53">
        <f t="shared" ref="H3437:AD3437" ca="1" si="1733">H3428*$E$3431</f>
        <v>439563.3535610211</v>
      </c>
      <c r="I3437" s="53">
        <f t="shared" ca="1" si="1733"/>
        <v>49769.811885185525</v>
      </c>
      <c r="J3437" s="53">
        <f t="shared" ca="1" si="1733"/>
        <v>25952.661681506299</v>
      </c>
      <c r="K3437" s="53">
        <f t="shared" ca="1" si="1733"/>
        <v>68107.140227269789</v>
      </c>
      <c r="L3437" s="53">
        <f t="shared" ca="1" si="1733"/>
        <v>1686.320224170021</v>
      </c>
      <c r="M3437" s="53">
        <f t="shared" ca="1" si="1733"/>
        <v>-1013.2441111053563</v>
      </c>
      <c r="N3437" s="53">
        <f t="shared" ca="1" si="1733"/>
        <v>68780.216340333151</v>
      </c>
      <c r="O3437" s="53">
        <f t="shared" ca="1" si="1733"/>
        <v>62506.440721301362</v>
      </c>
      <c r="P3437" s="53">
        <f t="shared" ca="1" si="1733"/>
        <v>13133.796503125981</v>
      </c>
      <c r="Q3437" s="53">
        <f t="shared" ca="1" si="1733"/>
        <v>4934.4228667882053</v>
      </c>
      <c r="R3437" s="53">
        <f t="shared" ca="1" si="1733"/>
        <v>189.46745838563405</v>
      </c>
      <c r="S3437" s="53">
        <f t="shared" ca="1" si="1733"/>
        <v>80764.127549601049</v>
      </c>
      <c r="T3437" s="53">
        <f t="shared" ca="1" si="1733"/>
        <v>1013.8582636883373</v>
      </c>
      <c r="U3437" s="53">
        <f t="shared" ca="1" si="1733"/>
        <v>26288.675748026351</v>
      </c>
      <c r="V3437" s="53">
        <f t="shared" ca="1" si="1733"/>
        <v>144060.5218688547</v>
      </c>
      <c r="W3437" s="53">
        <f t="shared" ca="1" si="1733"/>
        <v>14306.674985194655</v>
      </c>
      <c r="X3437" s="53">
        <f t="shared" ca="1" si="1733"/>
        <v>185669.73086576382</v>
      </c>
      <c r="Y3437" s="53">
        <f t="shared" ca="1" si="1733"/>
        <v>12659.680471510857</v>
      </c>
      <c r="Z3437" s="53">
        <f t="shared" ca="1" si="1733"/>
        <v>144.79829703357456</v>
      </c>
      <c r="AA3437" s="53">
        <f t="shared" ca="1" si="1733"/>
        <v>12804.478768544337</v>
      </c>
      <c r="AB3437" s="53">
        <f t="shared" ca="1" si="1733"/>
        <v>416.87426853811036</v>
      </c>
      <c r="AC3437" s="53">
        <f t="shared" ca="1" si="1733"/>
        <v>12947.313781258277</v>
      </c>
      <c r="AD3437" s="53">
        <f t="shared" ca="1" si="1733"/>
        <v>2458.1384202925838</v>
      </c>
    </row>
    <row r="3438" spans="1:30" s="51" customFormat="1" hidden="1" outlineLevel="1">
      <c r="A3438" s="56"/>
      <c r="B3438" s="111"/>
      <c r="C3438" s="55"/>
      <c r="D3438" s="55"/>
      <c r="E3438" s="58"/>
      <c r="G3438" s="55" t="str">
        <f>$G$14</f>
        <v>CUSTOMER</v>
      </c>
      <c r="H3438" s="53">
        <f t="shared" ref="H3438:AD3438" ca="1" si="1734">H3429*$E$3431</f>
        <v>316993.36344023637</v>
      </c>
      <c r="I3438" s="53">
        <f t="shared" ca="1" si="1734"/>
        <v>-484186.08003209584</v>
      </c>
      <c r="J3438" s="53">
        <f t="shared" ca="1" si="1734"/>
        <v>119059.33618977925</v>
      </c>
      <c r="K3438" s="53">
        <f t="shared" ca="1" si="1734"/>
        <v>17796.472082344473</v>
      </c>
      <c r="L3438" s="53">
        <f t="shared" ca="1" si="1734"/>
        <v>4620.8883084358877</v>
      </c>
      <c r="M3438" s="53">
        <f t="shared" ca="1" si="1734"/>
        <v>6004.4085760000198</v>
      </c>
      <c r="N3438" s="53">
        <f t="shared" ca="1" si="1734"/>
        <v>28421.768966780368</v>
      </c>
      <c r="O3438" s="53">
        <f t="shared" ca="1" si="1734"/>
        <v>5546.262093344144</v>
      </c>
      <c r="P3438" s="53">
        <f t="shared" ca="1" si="1734"/>
        <v>2261.7623547962098</v>
      </c>
      <c r="Q3438" s="53">
        <f t="shared" ca="1" si="1734"/>
        <v>3175.4596625765939</v>
      </c>
      <c r="R3438" s="53">
        <f t="shared" ca="1" si="1734"/>
        <v>348.83704290134045</v>
      </c>
      <c r="S3438" s="53">
        <f t="shared" ca="1" si="1734"/>
        <v>11332.321153618277</v>
      </c>
      <c r="T3438" s="53">
        <f t="shared" ca="1" si="1734"/>
        <v>-27.70774242853474</v>
      </c>
      <c r="U3438" s="53">
        <f t="shared" ca="1" si="1734"/>
        <v>82.145626591199346</v>
      </c>
      <c r="V3438" s="53">
        <f t="shared" ca="1" si="1734"/>
        <v>1024.8571791393824</v>
      </c>
      <c r="W3438" s="53">
        <f t="shared" ca="1" si="1734"/>
        <v>-693.58613959667196</v>
      </c>
      <c r="X3438" s="53">
        <f t="shared" ca="1" si="1734"/>
        <v>385.70892370538206</v>
      </c>
      <c r="Y3438" s="53">
        <f t="shared" ca="1" si="1734"/>
        <v>450.61689161234239</v>
      </c>
      <c r="Z3438" s="53">
        <f t="shared" ca="1" si="1734"/>
        <v>-8.1042352286511985</v>
      </c>
      <c r="AA3438" s="53">
        <f t="shared" ca="1" si="1734"/>
        <v>442.51265638369398</v>
      </c>
      <c r="AB3438" s="53">
        <f t="shared" ca="1" si="1734"/>
        <v>59.605123329704497</v>
      </c>
      <c r="AC3438" s="53">
        <f t="shared" ca="1" si="1734"/>
        <v>561971.15158917941</v>
      </c>
      <c r="AD3438" s="53">
        <f t="shared" ca="1" si="1734"/>
        <v>79507.038869554148</v>
      </c>
    </row>
    <row r="3439" spans="1:30" s="51" customFormat="1" collapsed="1">
      <c r="A3439" s="56"/>
      <c r="B3439" s="111" t="s">
        <v>436</v>
      </c>
      <c r="C3439" s="55"/>
      <c r="D3439" s="55"/>
      <c r="E3439" s="53">
        <f>E3430*$E$3431</f>
        <v>-8189131.1795680001</v>
      </c>
      <c r="G3439" s="55" t="str">
        <f>$G$15</f>
        <v>TOTAL</v>
      </c>
      <c r="H3439" s="53">
        <f t="shared" ref="H3439:AD3439" ca="1" si="1735">H3430*$E$3431</f>
        <v>-8189131.1795679871</v>
      </c>
      <c r="I3439" s="53">
        <f t="shared" ca="1" si="1735"/>
        <v>-10980180.126013614</v>
      </c>
      <c r="J3439" s="53">
        <f t="shared" ca="1" si="1735"/>
        <v>624061.88997708377</v>
      </c>
      <c r="K3439" s="53">
        <f t="shared" ca="1" si="1735"/>
        <v>948372.39638033276</v>
      </c>
      <c r="L3439" s="53">
        <f t="shared" ca="1" si="1735"/>
        <v>19742.336803811264</v>
      </c>
      <c r="M3439" s="53">
        <f t="shared" ca="1" si="1735"/>
        <v>14079.350027658678</v>
      </c>
      <c r="N3439" s="53">
        <f t="shared" ca="1" si="1735"/>
        <v>982194.08321180311</v>
      </c>
      <c r="O3439" s="53">
        <f t="shared" ca="1" si="1735"/>
        <v>688806.42737712176</v>
      </c>
      <c r="P3439" s="53">
        <f t="shared" ca="1" si="1735"/>
        <v>158318.18118436253</v>
      </c>
      <c r="Q3439" s="53">
        <f t="shared" ca="1" si="1735"/>
        <v>29428.849650864766</v>
      </c>
      <c r="R3439" s="53">
        <f t="shared" ca="1" si="1735"/>
        <v>833.37992157110148</v>
      </c>
      <c r="S3439" s="53">
        <f t="shared" ca="1" si="1735"/>
        <v>877386.83813391812</v>
      </c>
      <c r="T3439" s="53">
        <f t="shared" ca="1" si="1735"/>
        <v>-22769.596654889014</v>
      </c>
      <c r="U3439" s="53">
        <f t="shared" ca="1" si="1735"/>
        <v>-37641.255906681443</v>
      </c>
      <c r="V3439" s="53">
        <f t="shared" ca="1" si="1735"/>
        <v>-128242.87170224803</v>
      </c>
      <c r="W3439" s="53">
        <f t="shared" ca="1" si="1735"/>
        <v>-265005.38114270091</v>
      </c>
      <c r="X3439" s="53">
        <f t="shared" ca="1" si="1735"/>
        <v>-453659.10540651419</v>
      </c>
      <c r="Y3439" s="53">
        <f t="shared" ca="1" si="1735"/>
        <v>39994.919559091548</v>
      </c>
      <c r="Z3439" s="53">
        <f t="shared" ca="1" si="1735"/>
        <v>-1745.4350445344214</v>
      </c>
      <c r="AA3439" s="53">
        <f t="shared" ca="1" si="1735"/>
        <v>38249.484514558026</v>
      </c>
      <c r="AB3439" s="53">
        <f t="shared" ca="1" si="1735"/>
        <v>6517.5624596104517</v>
      </c>
      <c r="AC3439" s="53">
        <f t="shared" ca="1" si="1735"/>
        <v>624989.58220297389</v>
      </c>
      <c r="AD3439" s="53">
        <f t="shared" ca="1" si="1735"/>
        <v>91308.611352210006</v>
      </c>
    </row>
    <row r="3440" spans="1:30" s="51" customFormat="1" hidden="1" outlineLevel="1">
      <c r="A3440" s="56"/>
      <c r="B3440" s="111"/>
      <c r="C3440" s="55"/>
      <c r="D3440" s="55"/>
      <c r="F3440" s="52" t="str">
        <f>F3447</f>
        <v>RB_GUP</v>
      </c>
      <c r="G3440" s="55" t="str">
        <f>$G$8</f>
        <v>PRODUCTION</v>
      </c>
      <c r="H3440" s="53">
        <f t="shared" ref="H3440:H3447" ca="1" si="1736">SUBTOTAL(9,I3440:AD3440)</f>
        <v>2649730.2129488671</v>
      </c>
      <c r="I3440" s="54">
        <f ca="1">VLOOKUP(CONCATENATE($F3440," ",$G3440),AllocFactorMatrix,(I$4+1),FALSE)*$E3447</f>
        <v>1305212.0321983518</v>
      </c>
      <c r="J3440" s="54">
        <f ca="1">VLOOKUP(CONCATENATE($F3440," ",$G3440),AllocFactorMatrix,(J$4+1),FALSE)*$E3447</f>
        <v>64521.294566496515</v>
      </c>
      <c r="K3440" s="54">
        <f ca="1">VLOOKUP(CONCATENATE($F3440," ",$G3440),AllocFactorMatrix,(K$4+1),FALSE)*$E3447</f>
        <v>236337.80423101832</v>
      </c>
      <c r="L3440" s="54">
        <f ca="1">VLOOKUP(CONCATENATE($F3440," ",$G3440),AllocFactorMatrix,(L$4+1),FALSE)*$E3447</f>
        <v>7439.0749839867331</v>
      </c>
      <c r="M3440" s="54">
        <f ca="1">VLOOKUP(CONCATENATE($F3440," ",$G3440),AllocFactorMatrix,(M$4+1),FALSE)*$E3447</f>
        <v>697.61264820514771</v>
      </c>
      <c r="N3440" s="54">
        <f t="shared" ref="N3440:N3447" ca="1" si="1737">SUBTOTAL(9,K3440:M3440)</f>
        <v>244474.49186321022</v>
      </c>
      <c r="O3440" s="54">
        <f ca="1">VLOOKUP(CONCATENATE($F3440," ",$G3440),AllocFactorMatrix,(O$4+1),FALSE)*$E3447</f>
        <v>179653.49610472421</v>
      </c>
      <c r="P3440" s="54">
        <f ca="1">VLOOKUP(CONCATENATE($F3440," ",$G3440),AllocFactorMatrix,(P$4+1),FALSE)*$E3447</f>
        <v>33474.680339952261</v>
      </c>
      <c r="Q3440" s="54">
        <f ca="1">VLOOKUP(CONCATENATE($F3440," ",$G3440),AllocFactorMatrix,(Q$4+1),FALSE)*$E3447</f>
        <v>15126.584747060426</v>
      </c>
      <c r="R3440" s="54">
        <f ca="1">VLOOKUP(CONCATENATE($F3440," ",$G3440),AllocFactorMatrix,(R$4+1),FALSE)*$E3447</f>
        <v>680.22560744311522</v>
      </c>
      <c r="S3440" s="54">
        <f ca="1">SUBTOTAL(9,O3440:R3440)</f>
        <v>228934.98679918001</v>
      </c>
      <c r="T3440" s="54">
        <f ca="1">VLOOKUP(CONCATENATE($F3440," ",$G3440),AllocFactorMatrix,(T$4+1),FALSE)*$E3447</f>
        <v>6275.7567724024866</v>
      </c>
      <c r="U3440" s="54">
        <f ca="1">VLOOKUP(CONCATENATE($F3440," ",$G3440),AllocFactorMatrix,(U$4+1),FALSE)*$E3447</f>
        <v>102701.69030536195</v>
      </c>
      <c r="V3440" s="54">
        <f ca="1">VLOOKUP(CONCATENATE($F3440," ",$G3440),AllocFactorMatrix,(V$4+1),FALSE)*$E3447</f>
        <v>542781.31902154558</v>
      </c>
      <c r="W3440" s="54">
        <f ca="1">VLOOKUP(CONCATENATE($F3440," ",$G3440),AllocFactorMatrix,(W$4+1),FALSE)*$E3447</f>
        <v>98017.310014454488</v>
      </c>
      <c r="X3440" s="54">
        <f ca="1">SUBTOTAL(9,T3440:W3440)</f>
        <v>749776.07611376455</v>
      </c>
      <c r="Y3440" s="54">
        <f ca="1">VLOOKUP(CONCATENATE($F3440," ",$G3440),AllocFactorMatrix,(Y$4+1),FALSE)*$E3447</f>
        <v>55171.303579499821</v>
      </c>
      <c r="Z3440" s="54">
        <f ca="1">VLOOKUP(CONCATENATE($F3440," ",$G3440),AllocFactorMatrix,(Z$4+1),FALSE)*$E3447</f>
        <v>924.09824596660258</v>
      </c>
      <c r="AA3440" s="54">
        <f t="shared" ref="AA3440:AA3447" ca="1" si="1738">SUBTOTAL(9,Y3440:Z3440)</f>
        <v>56095.401825466426</v>
      </c>
      <c r="AB3440" s="54">
        <f ca="1">VLOOKUP(CONCATENATE($F3440," ",$G3440),AllocFactorMatrix,(AB$4+1),FALSE)*$E3447</f>
        <v>715.92958239691245</v>
      </c>
      <c r="AC3440" s="54">
        <f ca="1">VLOOKUP(CONCATENATE($F3440," ",$G3440),AllocFactorMatrix,(AC$4+1),FALSE)*$E3447</f>
        <v>0</v>
      </c>
      <c r="AD3440" s="54">
        <f ca="1">VLOOKUP(CONCATENATE($F3440," ",$G3440),AllocFactorMatrix,(AD$4+1),FALSE)*$E3447</f>
        <v>0</v>
      </c>
    </row>
    <row r="3441" spans="1:30" s="51" customFormat="1" hidden="1" outlineLevel="1">
      <c r="A3441" s="56"/>
      <c r="B3441" s="111"/>
      <c r="C3441" s="55"/>
      <c r="D3441" s="55"/>
      <c r="F3441" s="52" t="str">
        <f>F3447</f>
        <v>RB_GUP</v>
      </c>
      <c r="G3441" s="55" t="str">
        <f>$G$9</f>
        <v>BULKTRAN</v>
      </c>
      <c r="H3441" s="53">
        <f t="shared" ca="1" si="1736"/>
        <v>1404415.3525859944</v>
      </c>
      <c r="I3441" s="54">
        <f ca="1">VLOOKUP(CONCATENATE($F3441," ",$G3441),AllocFactorMatrix,(I$4+1),FALSE)*$E3447</f>
        <v>691791.11422039126</v>
      </c>
      <c r="J3441" s="54">
        <f ca="1">VLOOKUP(CONCATENATE($F3441," ",$G3441),AllocFactorMatrix,(J$4+1),FALSE)*$E3447</f>
        <v>34197.706700512193</v>
      </c>
      <c r="K3441" s="54">
        <f ca="1">VLOOKUP(CONCATENATE($F3441," ",$G3441),AllocFactorMatrix,(K$4+1),FALSE)*$E3447</f>
        <v>125264.23974655058</v>
      </c>
      <c r="L3441" s="54">
        <f ca="1">VLOOKUP(CONCATENATE($F3441," ",$G3441),AllocFactorMatrix,(L$4+1),FALSE)*$E3447</f>
        <v>3942.8735293478708</v>
      </c>
      <c r="M3441" s="54">
        <f ca="1">VLOOKUP(CONCATENATE($F3441," ",$G3441),AllocFactorMatrix,(M$4+1),FALSE)*$E3447</f>
        <v>369.7500630477918</v>
      </c>
      <c r="N3441" s="54">
        <f t="shared" ca="1" si="1737"/>
        <v>129576.86333894623</v>
      </c>
      <c r="O3441" s="54">
        <f ca="1">VLOOKUP(CONCATENATE($F3441," ",$G3441),AllocFactorMatrix,(O$4+1),FALSE)*$E3447</f>
        <v>95220.308408089171</v>
      </c>
      <c r="P3441" s="54">
        <f ca="1">VLOOKUP(CONCATENATE($F3441," ",$G3441),AllocFactorMatrix,(P$4+1),FALSE)*$E3447</f>
        <v>17742.317599955881</v>
      </c>
      <c r="Q3441" s="54">
        <f ca="1">VLOOKUP(CONCATENATE($F3441," ",$G3441),AllocFactorMatrix,(Q$4+1),FALSE)*$E3447</f>
        <v>8017.4229614578362</v>
      </c>
      <c r="R3441" s="54">
        <f ca="1">VLOOKUP(CONCATENATE($F3441," ",$G3441),AllocFactorMatrix,(R$4+1),FALSE)*$E3447</f>
        <v>360.53454862941578</v>
      </c>
      <c r="S3441" s="54">
        <f t="shared" ref="S3441:S3447" ca="1" si="1739">SUBTOTAL(9,O3441:R3441)</f>
        <v>121340.58351813229</v>
      </c>
      <c r="T3441" s="54">
        <f ca="1">VLOOKUP(CONCATENATE($F3441," ",$G3441),AllocFactorMatrix,(T$4+1),FALSE)*$E3447</f>
        <v>3326.2892641620288</v>
      </c>
      <c r="U3441" s="54">
        <f ca="1">VLOOKUP(CONCATENATE($F3441," ",$G3441),AllocFactorMatrix,(U$4+1),FALSE)*$E3447</f>
        <v>54434.157068716617</v>
      </c>
      <c r="V3441" s="54">
        <f ca="1">VLOOKUP(CONCATENATE($F3441," ",$G3441),AllocFactorMatrix,(V$4+1),FALSE)*$E3447</f>
        <v>287686.04962328874</v>
      </c>
      <c r="W3441" s="54">
        <f ca="1">VLOOKUP(CONCATENATE($F3441," ",$G3441),AllocFactorMatrix,(W$4+1),FALSE)*$E3447</f>
        <v>51951.332377451101</v>
      </c>
      <c r="X3441" s="54">
        <f t="shared" ref="X3441:X3447" ca="1" si="1740">SUBTOTAL(9,T3441:W3441)</f>
        <v>397397.82833361853</v>
      </c>
      <c r="Y3441" s="54">
        <f ca="1">VLOOKUP(CONCATENATE($F3441," ",$G3441),AllocFactorMatrix,(Y$4+1),FALSE)*$E3447</f>
        <v>29242.005616489318</v>
      </c>
      <c r="Z3441" s="54">
        <f ca="1">VLOOKUP(CONCATENATE($F3441," ",$G3441),AllocFactorMatrix,(Z$4+1),FALSE)*$E3447</f>
        <v>489.79241644716456</v>
      </c>
      <c r="AA3441" s="54">
        <f t="shared" ca="1" si="1738"/>
        <v>29731.798032936484</v>
      </c>
      <c r="AB3441" s="54">
        <f ca="1">VLOOKUP(CONCATENATE($F3441," ",$G3441),AllocFactorMatrix,(AB$4+1),FALSE)*$E3447</f>
        <v>379.45844145760464</v>
      </c>
      <c r="AC3441" s="54">
        <f ca="1">VLOOKUP(CONCATENATE($F3441," ",$G3441),AllocFactorMatrix,(AC$4+1),FALSE)*$E3447</f>
        <v>0</v>
      </c>
      <c r="AD3441" s="54">
        <f ca="1">VLOOKUP(CONCATENATE($F3441," ",$G3441),AllocFactorMatrix,(AD$4+1),FALSE)*$E3447</f>
        <v>0</v>
      </c>
    </row>
    <row r="3442" spans="1:30" s="51" customFormat="1" hidden="1" outlineLevel="1">
      <c r="A3442" s="56"/>
      <c r="B3442" s="111"/>
      <c r="C3442" s="55"/>
      <c r="D3442" s="55"/>
      <c r="F3442" s="52" t="str">
        <f>F3447</f>
        <v>RB_GUP</v>
      </c>
      <c r="G3442" s="55" t="str">
        <f>$G$10</f>
        <v>SUBTRAN</v>
      </c>
      <c r="H3442" s="53">
        <f t="shared" ca="1" si="1736"/>
        <v>308507.89045238716</v>
      </c>
      <c r="I3442" s="54">
        <f ca="1">VLOOKUP(CONCATENATE($F3442," ",$G3442),AllocFactorMatrix,(I$4+1),FALSE)*$E3447</f>
        <v>150202.44447511341</v>
      </c>
      <c r="J3442" s="54">
        <f ca="1">VLOOKUP(CONCATENATE($F3442," ",$G3442),AllocFactorMatrix,(J$4+1),FALSE)*$E3447</f>
        <v>7248.9664584943102</v>
      </c>
      <c r="K3442" s="54">
        <f ca="1">VLOOKUP(CONCATENATE($F3442," ",$G3442),AllocFactorMatrix,(K$4+1),FALSE)*$E3447</f>
        <v>26371.385535009435</v>
      </c>
      <c r="L3442" s="54">
        <f ca="1">VLOOKUP(CONCATENATE($F3442," ",$G3442),AllocFactorMatrix,(L$4+1),FALSE)*$E3447</f>
        <v>814.58728691969554</v>
      </c>
      <c r="M3442" s="54">
        <f ca="1">VLOOKUP(CONCATENATE($F3442," ",$G3442),AllocFactorMatrix,(M$4+1),FALSE)*$E3447</f>
        <v>101.45253850224492</v>
      </c>
      <c r="N3442" s="54">
        <f t="shared" ca="1" si="1737"/>
        <v>27287.425360431374</v>
      </c>
      <c r="O3442" s="54">
        <f ca="1">VLOOKUP(CONCATENATE($F3442," ",$G3442),AllocFactorMatrix,(O$4+1),FALSE)*$E3447</f>
        <v>19923.993951578352</v>
      </c>
      <c r="P3442" s="54">
        <f ca="1">VLOOKUP(CONCATENATE($F3442," ",$G3442),AllocFactorMatrix,(P$4+1),FALSE)*$E3447</f>
        <v>3703.8472371306011</v>
      </c>
      <c r="Q3442" s="54">
        <f ca="1">VLOOKUP(CONCATENATE($F3442," ",$G3442),AllocFactorMatrix,(Q$4+1),FALSE)*$E3447</f>
        <v>2203.8332388612798</v>
      </c>
      <c r="R3442" s="54">
        <f ca="1">VLOOKUP(CONCATENATE($F3442," ",$G3442),AllocFactorMatrix,(R$4+1),FALSE)*$E3447</f>
        <v>0</v>
      </c>
      <c r="S3442" s="54">
        <f t="shared" ca="1" si="1739"/>
        <v>25831.674427570233</v>
      </c>
      <c r="T3442" s="54">
        <f ca="1">VLOOKUP(CONCATENATE($F3442," ",$G3442),AllocFactorMatrix,(T$4+1),FALSE)*$E3447</f>
        <v>695.71165823494869</v>
      </c>
      <c r="U3442" s="54">
        <f ca="1">VLOOKUP(CONCATENATE($F3442," ",$G3442),AllocFactorMatrix,(U$4+1),FALSE)*$E3447</f>
        <v>11389.197058162708</v>
      </c>
      <c r="V3442" s="54">
        <f ca="1">VLOOKUP(CONCATENATE($F3442," ",$G3442),AllocFactorMatrix,(V$4+1),FALSE)*$E3447</f>
        <v>79344.926743328353</v>
      </c>
      <c r="W3442" s="54">
        <f ca="1">VLOOKUP(CONCATENATE($F3442," ",$G3442),AllocFactorMatrix,(W$4+1),FALSE)*$E3447</f>
        <v>0</v>
      </c>
      <c r="X3442" s="54">
        <f t="shared" ca="1" si="1740"/>
        <v>91429.835459726004</v>
      </c>
      <c r="Y3442" s="54">
        <f ca="1">VLOOKUP(CONCATENATE($F3442," ",$G3442),AllocFactorMatrix,(Y$4+1),FALSE)*$E3447</f>
        <v>5996.5384551708485</v>
      </c>
      <c r="Z3442" s="54">
        <f ca="1">VLOOKUP(CONCATENATE($F3442," ",$G3442),AllocFactorMatrix,(Z$4+1),FALSE)*$E3447</f>
        <v>99.962458961920333</v>
      </c>
      <c r="AA3442" s="54">
        <f t="shared" ca="1" si="1738"/>
        <v>6096.5009141327691</v>
      </c>
      <c r="AB3442" s="54">
        <f ca="1">VLOOKUP(CONCATENATE($F3442," ",$G3442),AllocFactorMatrix,(AB$4+1),FALSE)*$E3447</f>
        <v>80.075603786940349</v>
      </c>
      <c r="AC3442" s="54">
        <f ca="1">VLOOKUP(CONCATENATE($F3442," ",$G3442),AllocFactorMatrix,(AC$4+1),FALSE)*$E3447</f>
        <v>272.27417133164516</v>
      </c>
      <c r="AD3442" s="54">
        <f ca="1">VLOOKUP(CONCATENATE($F3442," ",$G3442),AllocFactorMatrix,(AD$4+1),FALSE)*$E3447</f>
        <v>58.693581800410854</v>
      </c>
    </row>
    <row r="3443" spans="1:30" s="51" customFormat="1" hidden="1" outlineLevel="1">
      <c r="A3443" s="56"/>
      <c r="B3443" s="111"/>
      <c r="C3443" s="55"/>
      <c r="D3443" s="55"/>
      <c r="F3443" s="52" t="str">
        <f>F3447</f>
        <v>RB_GUP</v>
      </c>
      <c r="G3443" s="55" t="str">
        <f>$G$11</f>
        <v>DISTPRI</v>
      </c>
      <c r="H3443" s="53">
        <f t="shared" ca="1" si="1736"/>
        <v>1415532.1094094308</v>
      </c>
      <c r="I3443" s="54">
        <f ca="1">VLOOKUP(CONCATENATE($F3443," ",$G3443),AllocFactorMatrix,(I$4+1),FALSE)*$E3447</f>
        <v>946060.48190930043</v>
      </c>
      <c r="J3443" s="54">
        <f ca="1">VLOOKUP(CONCATENATE($F3443," ",$G3443),AllocFactorMatrix,(J$4+1),FALSE)*$E3447</f>
        <v>44594.821391370271</v>
      </c>
      <c r="K3443" s="54">
        <f ca="1">VLOOKUP(CONCATENATE($F3443," ",$G3443),AllocFactorMatrix,(K$4+1),FALSE)*$E3447</f>
        <v>161926.53340615475</v>
      </c>
      <c r="L3443" s="54">
        <f ca="1">VLOOKUP(CONCATENATE($F3443," ",$G3443),AllocFactorMatrix,(L$4+1),FALSE)*$E3447</f>
        <v>5004.3724562067628</v>
      </c>
      <c r="M3443" s="54">
        <f ca="1">VLOOKUP(CONCATENATE($F3443," ",$G3443),AllocFactorMatrix,(M$4+1),FALSE)*$E3447</f>
        <v>0</v>
      </c>
      <c r="N3443" s="54">
        <f t="shared" ca="1" si="1737"/>
        <v>166930.90586236151</v>
      </c>
      <c r="O3443" s="54">
        <f ca="1">VLOOKUP(CONCATENATE($F3443," ",$G3443),AllocFactorMatrix,(O$4+1),FALSE)*$E3447</f>
        <v>121416.59771655769</v>
      </c>
      <c r="P3443" s="54">
        <f ca="1">VLOOKUP(CONCATENATE($F3443," ",$G3443),AllocFactorMatrix,(P$4+1),FALSE)*$E3447</f>
        <v>22613.849495319497</v>
      </c>
      <c r="Q3443" s="54">
        <f ca="1">VLOOKUP(CONCATENATE($F3443," ",$G3443),AllocFactorMatrix,(Q$4+1),FALSE)*$E3447</f>
        <v>0</v>
      </c>
      <c r="R3443" s="54">
        <f ca="1">VLOOKUP(CONCATENATE($F3443," ",$G3443),AllocFactorMatrix,(R$4+1),FALSE)*$E3447</f>
        <v>0</v>
      </c>
      <c r="S3443" s="54">
        <f t="shared" ca="1" si="1739"/>
        <v>144030.44721187718</v>
      </c>
      <c r="T3443" s="54">
        <f ca="1">VLOOKUP(CONCATENATE($F3443," ",$G3443),AllocFactorMatrix,(T$4+1),FALSE)*$E3447</f>
        <v>4328.4268852338764</v>
      </c>
      <c r="U3443" s="54">
        <f ca="1">VLOOKUP(CONCATENATE($F3443," ",$G3443),AllocFactorMatrix,(U$4+1),FALSE)*$E3447</f>
        <v>69807.73109491801</v>
      </c>
      <c r="V3443" s="54">
        <f ca="1">VLOOKUP(CONCATENATE($F3443," ",$G3443),AllocFactorMatrix,(V$4+1),FALSE)*$E3447</f>
        <v>0</v>
      </c>
      <c r="W3443" s="54">
        <f ca="1">VLOOKUP(CONCATENATE($F3443," ",$G3443),AllocFactorMatrix,(W$4+1),FALSE)*$E3447</f>
        <v>0</v>
      </c>
      <c r="X3443" s="54">
        <f t="shared" ca="1" si="1740"/>
        <v>74136.157980151882</v>
      </c>
      <c r="Y3443" s="54">
        <f ca="1">VLOOKUP(CONCATENATE($F3443," ",$G3443),AllocFactorMatrix,(Y$4+1),FALSE)*$E3447</f>
        <v>36612.683985965457</v>
      </c>
      <c r="Z3443" s="54">
        <f ca="1">VLOOKUP(CONCATENATE($F3443," ",$G3443),AllocFactorMatrix,(Z$4+1),FALSE)*$E3447</f>
        <v>610.84288970273769</v>
      </c>
      <c r="AA3443" s="54">
        <f t="shared" ca="1" si="1738"/>
        <v>37223.526875668198</v>
      </c>
      <c r="AB3443" s="54">
        <f ca="1">VLOOKUP(CONCATENATE($F3443," ",$G3443),AllocFactorMatrix,(AB$4+1),FALSE)*$E3447</f>
        <v>494.88509215672207</v>
      </c>
      <c r="AC3443" s="54">
        <f ca="1">VLOOKUP(CONCATENATE($F3443," ",$G3443),AllocFactorMatrix,(AC$4+1),FALSE)*$E3447</f>
        <v>1695.4075715540646</v>
      </c>
      <c r="AD3443" s="54">
        <f ca="1">VLOOKUP(CONCATENATE($F3443," ",$G3443),AllocFactorMatrix,(AD$4+1),FALSE)*$E3447</f>
        <v>365.47551499049911</v>
      </c>
    </row>
    <row r="3444" spans="1:30" s="51" customFormat="1" hidden="1" outlineLevel="1">
      <c r="A3444" s="56"/>
      <c r="B3444" s="111"/>
      <c r="C3444" s="55"/>
      <c r="D3444" s="55"/>
      <c r="F3444" s="52" t="str">
        <f>F3447</f>
        <v>RB_GUP</v>
      </c>
      <c r="G3444" s="55" t="str">
        <f>$G$12</f>
        <v>DISTSEC</v>
      </c>
      <c r="H3444" s="53">
        <f t="shared" ca="1" si="1736"/>
        <v>728411.99740199454</v>
      </c>
      <c r="I3444" s="54">
        <f ca="1">VLOOKUP(CONCATENATE($F3444," ",$G3444),AllocFactorMatrix,(I$4+1),FALSE)*$E3447</f>
        <v>544634.70782309282</v>
      </c>
      <c r="J3444" s="54">
        <f ca="1">VLOOKUP(CONCATENATE($F3444," ",$G3444),AllocFactorMatrix,(J$4+1),FALSE)*$E3447</f>
        <v>26257.012844335844</v>
      </c>
      <c r="K3444" s="54">
        <f ca="1">VLOOKUP(CONCATENATE($F3444," ",$G3444),AllocFactorMatrix,(K$4+1),FALSE)*$E3447</f>
        <v>79228.350031362541</v>
      </c>
      <c r="L3444" s="54">
        <f ca="1">VLOOKUP(CONCATENATE($F3444," ",$G3444),AllocFactorMatrix,(L$4+1),FALSE)*$E3447</f>
        <v>0</v>
      </c>
      <c r="M3444" s="54">
        <f ca="1">VLOOKUP(CONCATENATE($F3444," ",$G3444),AllocFactorMatrix,(M$4+1),FALSE)*$E3447</f>
        <v>0</v>
      </c>
      <c r="N3444" s="54">
        <f t="shared" ca="1" si="1737"/>
        <v>79228.350031362541</v>
      </c>
      <c r="O3444" s="54">
        <f ca="1">VLOOKUP(CONCATENATE($F3444," ",$G3444),AllocFactorMatrix,(O$4+1),FALSE)*$E3447</f>
        <v>50484.613015581795</v>
      </c>
      <c r="P3444" s="54">
        <f ca="1">VLOOKUP(CONCATENATE($F3444," ",$G3444),AllocFactorMatrix,(P$4+1),FALSE)*$E3447</f>
        <v>0</v>
      </c>
      <c r="Q3444" s="54">
        <f ca="1">VLOOKUP(CONCATENATE($F3444," ",$G3444),AllocFactorMatrix,(Q$4+1),FALSE)*$E3447</f>
        <v>0</v>
      </c>
      <c r="R3444" s="54">
        <f ca="1">VLOOKUP(CONCATENATE($F3444," ",$G3444),AllocFactorMatrix,(R$4+1),FALSE)*$E3447</f>
        <v>0</v>
      </c>
      <c r="S3444" s="54">
        <f t="shared" ca="1" si="1739"/>
        <v>50484.613015581795</v>
      </c>
      <c r="T3444" s="54">
        <f ca="1">VLOOKUP(CONCATENATE($F3444," ",$G3444),AllocFactorMatrix,(T$4+1),FALSE)*$E3447</f>
        <v>1364.9980259674549</v>
      </c>
      <c r="U3444" s="54">
        <f ca="1">VLOOKUP(CONCATENATE($F3444," ",$G3444),AllocFactorMatrix,(U$4+1),FALSE)*$E3447</f>
        <v>0</v>
      </c>
      <c r="V3444" s="54">
        <f ca="1">VLOOKUP(CONCATENATE($F3444," ",$G3444),AllocFactorMatrix,(V$4+1),FALSE)*$E3447</f>
        <v>0</v>
      </c>
      <c r="W3444" s="54">
        <f ca="1">VLOOKUP(CONCATENATE($F3444," ",$G3444),AllocFactorMatrix,(W$4+1),FALSE)*$E3447</f>
        <v>0</v>
      </c>
      <c r="X3444" s="54">
        <f t="shared" ca="1" si="1740"/>
        <v>1364.9980259674549</v>
      </c>
      <c r="Y3444" s="54">
        <f ca="1">VLOOKUP(CONCATENATE($F3444," ",$G3444),AllocFactorMatrix,(Y$4+1),FALSE)*$E3447</f>
        <v>18620.951292172365</v>
      </c>
      <c r="Z3444" s="54">
        <f ca="1">VLOOKUP(CONCATENATE($F3444," ",$G3444),AllocFactorMatrix,(Z$4+1),FALSE)*$E3447</f>
        <v>0</v>
      </c>
      <c r="AA3444" s="54">
        <f t="shared" ca="1" si="1738"/>
        <v>18620.951292172365</v>
      </c>
      <c r="AB3444" s="54">
        <f ca="1">VLOOKUP(CONCATENATE($F3444," ",$G3444),AllocFactorMatrix,(AB$4+1),FALSE)*$E3447</f>
        <v>193.23021057252532</v>
      </c>
      <c r="AC3444" s="54">
        <f ca="1">VLOOKUP(CONCATENATE($F3444," ",$G3444),AllocFactorMatrix,(AC$4+1),FALSE)*$E3447</f>
        <v>6560.9088420548242</v>
      </c>
      <c r="AD3444" s="54">
        <f ca="1">VLOOKUP(CONCATENATE($F3444," ",$G3444),AllocFactorMatrix,(AD$4+1),FALSE)*$E3447</f>
        <v>1067.2253168544091</v>
      </c>
    </row>
    <row r="3445" spans="1:30" s="51" customFormat="1" hidden="1" outlineLevel="1">
      <c r="A3445" s="56"/>
      <c r="B3445" s="111"/>
      <c r="C3445" s="55"/>
      <c r="D3445" s="55"/>
      <c r="F3445" s="52" t="str">
        <f>F3447</f>
        <v>RB_GUP</v>
      </c>
      <c r="G3445" s="55" t="str">
        <f>$G$13</f>
        <v>ENERGY</v>
      </c>
      <c r="H3445" s="53">
        <f t="shared" ca="1" si="1736"/>
        <v>22389.112853157432</v>
      </c>
      <c r="I3445" s="54">
        <f ca="1">VLOOKUP(CONCATENATE($F3445," ",$G3445),AllocFactorMatrix,(I$4+1),FALSE)*$E3447</f>
        <v>8401.0016354139807</v>
      </c>
      <c r="J3445" s="54">
        <f ca="1">VLOOKUP(CONCATENATE($F3445," ",$G3445),AllocFactorMatrix,(J$4+1),FALSE)*$E3447</f>
        <v>544.43919152292221</v>
      </c>
      <c r="K3445" s="54">
        <f ca="1">VLOOKUP(CONCATENATE($F3445," ",$G3445),AllocFactorMatrix,(K$4+1),FALSE)*$E3447</f>
        <v>1826.6525067990451</v>
      </c>
      <c r="L3445" s="54">
        <f ca="1">VLOOKUP(CONCATENATE($F3445," ",$G3445),AllocFactorMatrix,(L$4+1),FALSE)*$E3447</f>
        <v>58.055163593619774</v>
      </c>
      <c r="M3445" s="54">
        <f ca="1">VLOOKUP(CONCATENATE($F3445," ",$G3445),AllocFactorMatrix,(M$4+1),FALSE)*$E3447</f>
        <v>5.3520074062796175</v>
      </c>
      <c r="N3445" s="54">
        <f t="shared" ca="1" si="1737"/>
        <v>1890.0596777989444</v>
      </c>
      <c r="O3445" s="54">
        <f ca="1">VLOOKUP(CONCATENATE($F3445," ",$G3445),AllocFactorMatrix,(O$4+1),FALSE)*$E3447</f>
        <v>1665.3845782038861</v>
      </c>
      <c r="P3445" s="54">
        <f ca="1">VLOOKUP(CONCATENATE($F3445," ",$G3445),AllocFactorMatrix,(P$4+1),FALSE)*$E3447</f>
        <v>308.7302560254829</v>
      </c>
      <c r="Q3445" s="54">
        <f ca="1">VLOOKUP(CONCATENATE($F3445," ",$G3445),AllocFactorMatrix,(Q$4+1),FALSE)*$E3447</f>
        <v>140.27912610092096</v>
      </c>
      <c r="R3445" s="54">
        <f ca="1">VLOOKUP(CONCATENATE($F3445," ",$G3445),AllocFactorMatrix,(R$4+1),FALSE)*$E3447</f>
        <v>6.4997124140456366</v>
      </c>
      <c r="S3445" s="54">
        <f t="shared" ca="1" si="1739"/>
        <v>2120.8936727443356</v>
      </c>
      <c r="T3445" s="54">
        <f ca="1">VLOOKUP(CONCATENATE($F3445," ",$G3445),AllocFactorMatrix,(T$4+1),FALSE)*$E3447</f>
        <v>63.820692934232731</v>
      </c>
      <c r="U3445" s="54">
        <f ca="1">VLOOKUP(CONCATENATE($F3445," ",$G3445),AllocFactorMatrix,(U$4+1),FALSE)*$E3447</f>
        <v>1120.5957594461597</v>
      </c>
      <c r="V3445" s="54">
        <f ca="1">VLOOKUP(CONCATENATE($F3445," ",$G3445),AllocFactorMatrix,(V$4+1),FALSE)*$E3447</f>
        <v>6362.2774744602384</v>
      </c>
      <c r="W3445" s="54">
        <f ca="1">VLOOKUP(CONCATENATE($F3445," ",$G3445),AllocFactorMatrix,(W$4+1),FALSE)*$E3447</f>
        <v>1207.072943863546</v>
      </c>
      <c r="X3445" s="54">
        <f t="shared" ca="1" si="1740"/>
        <v>8753.7668707041776</v>
      </c>
      <c r="Y3445" s="54">
        <f ca="1">VLOOKUP(CONCATENATE($F3445," ",$G3445),AllocFactorMatrix,(Y$4+1),FALSE)*$E3447</f>
        <v>451.20288270480967</v>
      </c>
      <c r="Z3445" s="54">
        <f ca="1">VLOOKUP(CONCATENATE($F3445," ",$G3445),AllocFactorMatrix,(Z$4+1),FALSE)*$E3447</f>
        <v>7.3448636433378223</v>
      </c>
      <c r="AA3445" s="54">
        <f t="shared" ca="1" si="1738"/>
        <v>458.54774634814748</v>
      </c>
      <c r="AB3445" s="54">
        <f ca="1">VLOOKUP(CONCATENATE($F3445," ",$G3445),AllocFactorMatrix,(AB$4+1),FALSE)*$E3447</f>
        <v>8.1926045704818407</v>
      </c>
      <c r="AC3445" s="54">
        <f ca="1">VLOOKUP(CONCATENATE($F3445," ",$G3445),AllocFactorMatrix,(AC$4+1),FALSE)*$E3447</f>
        <v>177.15410327343338</v>
      </c>
      <c r="AD3445" s="54">
        <f ca="1">VLOOKUP(CONCATENATE($F3445," ",$G3445),AllocFactorMatrix,(AD$4+1),FALSE)*$E3447</f>
        <v>35.057350781005887</v>
      </c>
    </row>
    <row r="3446" spans="1:30" s="51" customFormat="1" hidden="1" outlineLevel="1">
      <c r="A3446" s="56"/>
      <c r="B3446" s="111"/>
      <c r="C3446" s="55"/>
      <c r="D3446" s="55"/>
      <c r="F3446" s="52" t="str">
        <f>F3447</f>
        <v>RB_GUP</v>
      </c>
      <c r="G3446" s="55" t="str">
        <f>$G$14</f>
        <v>CUSTOMER</v>
      </c>
      <c r="H3446" s="53">
        <f t="shared" ca="1" si="1736"/>
        <v>350647.3243481692</v>
      </c>
      <c r="I3446" s="54">
        <f ca="1">VLOOKUP(CONCATENATE($F3446," ",$G3446),AllocFactorMatrix,(I$4+1),FALSE)*$E3447</f>
        <v>163976.24301829812</v>
      </c>
      <c r="J3446" s="54">
        <f ca="1">VLOOKUP(CONCATENATE($F3446," ",$G3446),AllocFactorMatrix,(J$4+1),FALSE)*$E3447</f>
        <v>42959.060710706304</v>
      </c>
      <c r="K3446" s="54">
        <f ca="1">VLOOKUP(CONCATENATE($F3446," ",$G3446),AllocFactorMatrix,(K$4+1),FALSE)*$E3447</f>
        <v>12194.845991021941</v>
      </c>
      <c r="L3446" s="54">
        <f ca="1">VLOOKUP(CONCATENATE($F3446," ",$G3446),AllocFactorMatrix,(L$4+1),FALSE)*$E3447</f>
        <v>3936.4288569150417</v>
      </c>
      <c r="M3446" s="54">
        <f ca="1">VLOOKUP(CONCATENATE($F3446," ",$G3446),AllocFactorMatrix,(M$4+1),FALSE)*$E3447</f>
        <v>638.96167789254116</v>
      </c>
      <c r="N3446" s="54">
        <f t="shared" ca="1" si="1737"/>
        <v>16770.236525829525</v>
      </c>
      <c r="O3446" s="54">
        <f ca="1">VLOOKUP(CONCATENATE($F3446," ",$G3446),AllocFactorMatrix,(O$4+1),FALSE)*$E3447</f>
        <v>3460.7196591391366</v>
      </c>
      <c r="P3446" s="54">
        <f ca="1">VLOOKUP(CONCATENATE($F3446," ",$G3446),AllocFactorMatrix,(P$4+1),FALSE)*$E3447</f>
        <v>1024.7620798247322</v>
      </c>
      <c r="Q3446" s="54">
        <f ca="1">VLOOKUP(CONCATENATE($F3446," ",$G3446),AllocFactorMatrix,(Q$4+1),FALSE)*$E3447</f>
        <v>2226.026059438153</v>
      </c>
      <c r="R3446" s="54">
        <f ca="1">VLOOKUP(CONCATENATE($F3446," ",$G3446),AllocFactorMatrix,(R$4+1),FALSE)*$E3447</f>
        <v>391.16607705574762</v>
      </c>
      <c r="S3446" s="54">
        <f t="shared" ca="1" si="1739"/>
        <v>7102.6738754577682</v>
      </c>
      <c r="T3446" s="54">
        <f ca="1">VLOOKUP(CONCATENATE($F3446," ",$G3446),AllocFactorMatrix,(T$4+1),FALSE)*$E3447</f>
        <v>23.818954516151859</v>
      </c>
      <c r="U3446" s="54">
        <f ca="1">VLOOKUP(CONCATENATE($F3446," ",$G3446),AllocFactorMatrix,(U$4+1),FALSE)*$E3447</f>
        <v>607.96988776044441</v>
      </c>
      <c r="V3446" s="54">
        <f ca="1">VLOOKUP(CONCATENATE($F3446," ",$G3446),AllocFactorMatrix,(V$4+1),FALSE)*$E3447</f>
        <v>3273.6085673287516</v>
      </c>
      <c r="W3446" s="54">
        <f ca="1">VLOOKUP(CONCATENATE($F3446," ",$G3446),AllocFactorMatrix,(W$4+1),FALSE)*$E3447</f>
        <v>586.7555994589892</v>
      </c>
      <c r="X3446" s="54">
        <f t="shared" ca="1" si="1740"/>
        <v>4492.1530090643373</v>
      </c>
      <c r="Y3446" s="54">
        <f ca="1">VLOOKUP(CONCATENATE($F3446," ",$G3446),AllocFactorMatrix,(Y$4+1),FALSE)*$E3447</f>
        <v>958.01492635376326</v>
      </c>
      <c r="Z3446" s="54">
        <f ca="1">VLOOKUP(CONCATENATE($F3446," ",$G3446),AllocFactorMatrix,(Z$4+1),FALSE)*$E3447</f>
        <v>17.366785162102158</v>
      </c>
      <c r="AA3446" s="54">
        <f t="shared" ca="1" si="1738"/>
        <v>975.38171151586539</v>
      </c>
      <c r="AB3446" s="54">
        <f ca="1">VLOOKUP(CONCATENATE($F3446," ",$G3446),AllocFactorMatrix,(AB$4+1),FALSE)*$E3447</f>
        <v>17.983495206081187</v>
      </c>
      <c r="AC3446" s="54">
        <f ca="1">VLOOKUP(CONCATENATE($F3446," ",$G3446),AllocFactorMatrix,(AC$4+1),FALSE)*$E3447</f>
        <v>101878.66594139085</v>
      </c>
      <c r="AD3446" s="54">
        <f ca="1">VLOOKUP(CONCATENATE($F3446," ",$G3446),AllocFactorMatrix,(AD$4+1),FALSE)*$E3447</f>
        <v>12474.92606070036</v>
      </c>
    </row>
    <row r="3447" spans="1:30" s="51" customFormat="1" collapsed="1">
      <c r="A3447" s="56"/>
      <c r="B3447" s="111"/>
      <c r="C3447" s="55"/>
      <c r="D3447" s="55" t="s">
        <v>366</v>
      </c>
      <c r="E3447" s="61">
        <v>6879634</v>
      </c>
      <c r="F3447" s="57" t="s">
        <v>74</v>
      </c>
      <c r="G3447" s="55" t="str">
        <f>$G$15</f>
        <v>TOTAL</v>
      </c>
      <c r="H3447" s="53">
        <f t="shared" ca="1" si="1736"/>
        <v>6879634.0000000019</v>
      </c>
      <c r="I3447" s="54">
        <f ca="1">VLOOKUP(CONCATENATE($F3447," ",$G3447),AllocFactorMatrix,(I$4+1),FALSE)*$E3447</f>
        <v>3810278.025279962</v>
      </c>
      <c r="J3447" s="54">
        <f ca="1">VLOOKUP(CONCATENATE($F3447," ",$G3447),AllocFactorMatrix,(J$4+1),FALSE)*$E3447</f>
        <v>220323.30186343839</v>
      </c>
      <c r="K3447" s="54">
        <f ca="1">VLOOKUP(CONCATENATE($F3447," ",$G3447),AllocFactorMatrix,(K$4+1),FALSE)*$E3447</f>
        <v>643149.81144791667</v>
      </c>
      <c r="L3447" s="54">
        <f ca="1">VLOOKUP(CONCATENATE($F3447," ",$G3447),AllocFactorMatrix,(L$4+1),FALSE)*$E3447</f>
        <v>21195.392276969724</v>
      </c>
      <c r="M3447" s="54">
        <f ca="1">VLOOKUP(CONCATENATE($F3447," ",$G3447),AllocFactorMatrix,(M$4+1),FALSE)*$E3447</f>
        <v>1813.1289350540053</v>
      </c>
      <c r="N3447" s="54">
        <f t="shared" ca="1" si="1737"/>
        <v>666158.33265994047</v>
      </c>
      <c r="O3447" s="54">
        <f ca="1">VLOOKUP(CONCATENATE($F3447," ",$G3447),AllocFactorMatrix,(O$4+1),FALSE)*$E3447</f>
        <v>471825.11343387433</v>
      </c>
      <c r="P3447" s="54">
        <f ca="1">VLOOKUP(CONCATENATE($F3447," ",$G3447),AllocFactorMatrix,(P$4+1),FALSE)*$E3447</f>
        <v>78868.18700820845</v>
      </c>
      <c r="Q3447" s="54">
        <f ca="1">VLOOKUP(CONCATENATE($F3447," ",$G3447),AllocFactorMatrix,(Q$4+1),FALSE)*$E3447</f>
        <v>27714.146132918613</v>
      </c>
      <c r="R3447" s="54">
        <f ca="1">VLOOKUP(CONCATENATE($F3447," ",$G3447),AllocFactorMatrix,(R$4+1),FALSE)*$E3447</f>
        <v>1438.4259455423244</v>
      </c>
      <c r="S3447" s="54">
        <f t="shared" ca="1" si="1739"/>
        <v>579845.87252054375</v>
      </c>
      <c r="T3447" s="54">
        <f ca="1">VLOOKUP(CONCATENATE($F3447," ",$G3447),AllocFactorMatrix,(T$4+1),FALSE)*$E3447</f>
        <v>16078.822253451179</v>
      </c>
      <c r="U3447" s="54">
        <f ca="1">VLOOKUP(CONCATENATE($F3447," ",$G3447),AllocFactorMatrix,(U$4+1),FALSE)*$E3447</f>
        <v>240061.34117436587</v>
      </c>
      <c r="V3447" s="54">
        <f ca="1">VLOOKUP(CONCATENATE($F3447," ",$G3447),AllocFactorMatrix,(V$4+1),FALSE)*$E3447</f>
        <v>919448.18142995168</v>
      </c>
      <c r="W3447" s="54">
        <f ca="1">VLOOKUP(CONCATENATE($F3447," ",$G3447),AllocFactorMatrix,(W$4+1),FALSE)*$E3447</f>
        <v>151762.47093522814</v>
      </c>
      <c r="X3447" s="54">
        <f t="shared" ca="1" si="1740"/>
        <v>1327350.8157929967</v>
      </c>
      <c r="Y3447" s="54">
        <f ca="1">VLOOKUP(CONCATENATE($F3447," ",$G3447),AllocFactorMatrix,(Y$4+1),FALSE)*$E3447</f>
        <v>147052.70073835636</v>
      </c>
      <c r="Z3447" s="54">
        <f ca="1">VLOOKUP(CONCATENATE($F3447," ",$G3447),AllocFactorMatrix,(Z$4+1),FALSE)*$E3447</f>
        <v>2149.4076598838651</v>
      </c>
      <c r="AA3447" s="54">
        <f t="shared" ca="1" si="1738"/>
        <v>149202.10839824023</v>
      </c>
      <c r="AB3447" s="54">
        <f ca="1">VLOOKUP(CONCATENATE($F3447," ",$G3447),AllocFactorMatrix,(AB$4+1),FALSE)*$E3447</f>
        <v>1889.7550301472675</v>
      </c>
      <c r="AC3447" s="54">
        <f ca="1">VLOOKUP(CONCATENATE($F3447," ",$G3447),AllocFactorMatrix,(AC$4+1),FALSE)*$E3447</f>
        <v>110584.41062960483</v>
      </c>
      <c r="AD3447" s="54">
        <f ca="1">VLOOKUP(CONCATENATE($F3447," ",$G3447),AllocFactorMatrix,(AD$4+1),FALSE)*$E3447</f>
        <v>14001.377825126687</v>
      </c>
    </row>
    <row r="3448" spans="1:30" s="51" customFormat="1" hidden="1" outlineLevel="1">
      <c r="A3448" s="56"/>
      <c r="B3448" s="111"/>
      <c r="C3448" s="55"/>
      <c r="D3448" s="55"/>
      <c r="F3448" s="52"/>
      <c r="G3448" s="55" t="str">
        <f>$G$8</f>
        <v>PRODUCTION</v>
      </c>
      <c r="H3448" s="58">
        <f t="shared" ref="H3448:AD3448" ca="1" si="1741">+H3432+H3440</f>
        <v>-1747624.4272822244</v>
      </c>
      <c r="I3448" s="58">
        <f t="shared" ca="1" si="1741"/>
        <v>-3250842.7497842712</v>
      </c>
      <c r="J3448" s="58">
        <f t="shared" ca="1" si="1741"/>
        <v>226278.38081173177</v>
      </c>
      <c r="K3448" s="58">
        <f t="shared" ca="1" si="1741"/>
        <v>492561.62234307348</v>
      </c>
      <c r="L3448" s="58">
        <f t="shared" ca="1" si="1741"/>
        <v>11277.730758513109</v>
      </c>
      <c r="M3448" s="58">
        <f t="shared" ca="1" si="1741"/>
        <v>3861.6683924133522</v>
      </c>
      <c r="N3448" s="58">
        <f t="shared" ca="1" si="1741"/>
        <v>507701.02149399969</v>
      </c>
      <c r="O3448" s="58">
        <f t="shared" ca="1" si="1741"/>
        <v>367940.59370356402</v>
      </c>
      <c r="P3448" s="58">
        <f t="shared" ca="1" si="1741"/>
        <v>88496.420945603488</v>
      </c>
      <c r="Q3448" s="58">
        <f t="shared" ca="1" si="1741"/>
        <v>27100.377324617413</v>
      </c>
      <c r="R3448" s="58">
        <f t="shared" ca="1" si="1741"/>
        <v>810.04405702223755</v>
      </c>
      <c r="S3448" s="58">
        <f t="shared" ca="1" si="1741"/>
        <v>484347.43603080779</v>
      </c>
      <c r="T3448" s="58">
        <f t="shared" ca="1" si="1741"/>
        <v>-5935.7712963670292</v>
      </c>
      <c r="U3448" s="58">
        <f t="shared" ca="1" si="1741"/>
        <v>39879.414851941154</v>
      </c>
      <c r="V3448" s="58">
        <f t="shared" ca="1" si="1741"/>
        <v>306531.37741867243</v>
      </c>
      <c r="W3448" s="58">
        <f t="shared" ca="1" si="1741"/>
        <v>-103468.35557393638</v>
      </c>
      <c r="X3448" s="58">
        <f t="shared" ca="1" si="1741"/>
        <v>237006.66540031211</v>
      </c>
      <c r="Y3448" s="58">
        <f t="shared" ca="1" si="1741"/>
        <v>45208.131818753143</v>
      </c>
      <c r="Z3448" s="58">
        <f t="shared" ca="1" si="1741"/>
        <v>-243.83387820389009</v>
      </c>
      <c r="AA3448" s="58">
        <f t="shared" ca="1" si="1741"/>
        <v>44964.29794054931</v>
      </c>
      <c r="AB3448" s="58">
        <f t="shared" ca="1" si="1741"/>
        <v>2920.5208246553757</v>
      </c>
      <c r="AC3448" s="58">
        <f t="shared" ca="1" si="1741"/>
        <v>0</v>
      </c>
      <c r="AD3448" s="58">
        <f t="shared" ca="1" si="1741"/>
        <v>0</v>
      </c>
    </row>
    <row r="3449" spans="1:30" s="51" customFormat="1" hidden="1" outlineLevel="1">
      <c r="A3449" s="56"/>
      <c r="B3449" s="111"/>
      <c r="C3449" s="55"/>
      <c r="D3449" s="55"/>
      <c r="F3449" s="52"/>
      <c r="G3449" s="55" t="str">
        <f>$G$9</f>
        <v>BULKTRAN</v>
      </c>
      <c r="H3449" s="58">
        <f t="shared" ref="H3449:AD3449" ca="1" si="1742">+H3433+H3441</f>
        <v>-197007.46205212362</v>
      </c>
      <c r="I3449" s="58">
        <f t="shared" ca="1" si="1742"/>
        <v>-1191001.3952889335</v>
      </c>
      <c r="J3449" s="58">
        <f t="shared" ca="1" si="1742"/>
        <v>117657.87732055128</v>
      </c>
      <c r="K3449" s="58">
        <f t="shared" ca="1" si="1742"/>
        <v>278359.79294643766</v>
      </c>
      <c r="L3449" s="58">
        <f t="shared" ca="1" si="1742"/>
        <v>6760.1486165923016</v>
      </c>
      <c r="M3449" s="58">
        <f t="shared" ca="1" si="1742"/>
        <v>4850.4934623707022</v>
      </c>
      <c r="N3449" s="58">
        <f t="shared" ca="1" si="1742"/>
        <v>289970.43502540042</v>
      </c>
      <c r="O3449" s="58">
        <f t="shared" ca="1" si="1742"/>
        <v>208863.5412937912</v>
      </c>
      <c r="P3449" s="58">
        <f t="shared" ca="1" si="1742"/>
        <v>47736.656228347318</v>
      </c>
      <c r="Q3449" s="58">
        <f t="shared" ca="1" si="1742"/>
        <v>15587.912010774782</v>
      </c>
      <c r="R3449" s="58">
        <f t="shared" ca="1" si="1742"/>
        <v>525.79151933442756</v>
      </c>
      <c r="S3449" s="58">
        <f t="shared" ca="1" si="1742"/>
        <v>272713.90105224756</v>
      </c>
      <c r="T3449" s="58">
        <f t="shared" ca="1" si="1742"/>
        <v>-1297.1916973421999</v>
      </c>
      <c r="U3449" s="58">
        <f t="shared" ca="1" si="1742"/>
        <v>41518.625573763296</v>
      </c>
      <c r="V3449" s="58">
        <f t="shared" ca="1" si="1742"/>
        <v>263766.94860407244</v>
      </c>
      <c r="W3449" s="58">
        <f t="shared" ca="1" si="1742"/>
        <v>-25181.472022457347</v>
      </c>
      <c r="X3449" s="58">
        <f t="shared" ca="1" si="1742"/>
        <v>278806.91045803652</v>
      </c>
      <c r="Y3449" s="58">
        <f t="shared" ca="1" si="1742"/>
        <v>33245.323498558675</v>
      </c>
      <c r="Z3449" s="58">
        <f t="shared" ca="1" si="1742"/>
        <v>97.937341345268351</v>
      </c>
      <c r="AA3449" s="58">
        <f t="shared" ca="1" si="1742"/>
        <v>33343.260839903931</v>
      </c>
      <c r="AB3449" s="58">
        <f t="shared" ca="1" si="1742"/>
        <v>1501.548540672994</v>
      </c>
      <c r="AC3449" s="58">
        <f t="shared" ca="1" si="1742"/>
        <v>0</v>
      </c>
      <c r="AD3449" s="58">
        <f t="shared" ca="1" si="1742"/>
        <v>0</v>
      </c>
    </row>
    <row r="3450" spans="1:30" s="51" customFormat="1" hidden="1" outlineLevel="1">
      <c r="A3450" s="56"/>
      <c r="B3450" s="111"/>
      <c r="C3450" s="55"/>
      <c r="D3450" s="55"/>
      <c r="F3450" s="52"/>
      <c r="G3450" s="55" t="str">
        <f>$G$10</f>
        <v>SUBTRAN</v>
      </c>
      <c r="H3450" s="58">
        <f t="shared" ref="H3450:AD3450" ca="1" si="1743">+H3434+H3442</f>
        <v>-35675.760840481962</v>
      </c>
      <c r="I3450" s="58">
        <f t="shared" ca="1" si="1743"/>
        <v>-253282.67893141008</v>
      </c>
      <c r="J3450" s="58">
        <f t="shared" ca="1" si="1743"/>
        <v>23481.909985692797</v>
      </c>
      <c r="K3450" s="58">
        <f t="shared" ca="1" si="1743"/>
        <v>54826.046924529321</v>
      </c>
      <c r="L3450" s="58">
        <f t="shared" ca="1" si="1743"/>
        <v>1292.2210737931175</v>
      </c>
      <c r="M3450" s="58">
        <f t="shared" ca="1" si="1743"/>
        <v>1544.8389577351518</v>
      </c>
      <c r="N3450" s="58">
        <f t="shared" ca="1" si="1743"/>
        <v>57663.106956057571</v>
      </c>
      <c r="O3450" s="58">
        <f t="shared" ca="1" si="1743"/>
        <v>40898.673343197544</v>
      </c>
      <c r="P3450" s="58">
        <f t="shared" ca="1" si="1743"/>
        <v>9343.0985969635058</v>
      </c>
      <c r="Q3450" s="58">
        <f t="shared" ca="1" si="1743"/>
        <v>3978.5187334873499</v>
      </c>
      <c r="R3450" s="58">
        <f t="shared" ca="1" si="1743"/>
        <v>0</v>
      </c>
      <c r="S3450" s="58">
        <f t="shared" ca="1" si="1743"/>
        <v>54220.290673648422</v>
      </c>
      <c r="T3450" s="58">
        <f t="shared" ca="1" si="1743"/>
        <v>-288.59777717263842</v>
      </c>
      <c r="U3450" s="58">
        <f t="shared" ca="1" si="1743"/>
        <v>7815.252334638355</v>
      </c>
      <c r="V3450" s="58">
        <f t="shared" ca="1" si="1743"/>
        <v>66185.718615173479</v>
      </c>
      <c r="W3450" s="58">
        <f t="shared" ca="1" si="1743"/>
        <v>0</v>
      </c>
      <c r="X3450" s="58">
        <f t="shared" ca="1" si="1743"/>
        <v>73712.373172639171</v>
      </c>
      <c r="Y3450" s="58">
        <f t="shared" ca="1" si="1743"/>
        <v>6263.5326410616153</v>
      </c>
      <c r="Z3450" s="58">
        <f t="shared" ca="1" si="1743"/>
        <v>14.900552541514188</v>
      </c>
      <c r="AA3450" s="58">
        <f t="shared" ca="1" si="1743"/>
        <v>6278.4331936031276</v>
      </c>
      <c r="AB3450" s="58">
        <f t="shared" ca="1" si="1743"/>
        <v>299.50387038278154</v>
      </c>
      <c r="AC3450" s="58">
        <f t="shared" ca="1" si="1743"/>
        <v>1587.61611664322</v>
      </c>
      <c r="AD3450" s="58">
        <f t="shared" ca="1" si="1743"/>
        <v>363.68412226088134</v>
      </c>
    </row>
    <row r="3451" spans="1:30" s="51" customFormat="1" hidden="1" outlineLevel="1">
      <c r="A3451" s="56"/>
      <c r="B3451" s="111"/>
      <c r="C3451" s="55"/>
      <c r="D3451" s="55"/>
      <c r="F3451" s="52"/>
      <c r="G3451" s="55" t="str">
        <f>$G$11</f>
        <v>DISTPRI</v>
      </c>
      <c r="H3451" s="58">
        <f t="shared" ref="H3451:AD3451" ca="1" si="1744">+H3435+H3443</f>
        <v>-164038.69873127248</v>
      </c>
      <c r="I3451" s="58">
        <f t="shared" ca="1" si="1744"/>
        <v>-1384209.4279279427</v>
      </c>
      <c r="J3451" s="58">
        <f t="shared" ca="1" si="1744"/>
        <v>183647.63626616137</v>
      </c>
      <c r="K3451" s="58">
        <f t="shared" ca="1" si="1744"/>
        <v>452940.08436335833</v>
      </c>
      <c r="L3451" s="58">
        <f t="shared" ca="1" si="1744"/>
        <v>11305.936078767976</v>
      </c>
      <c r="M3451" s="58">
        <f t="shared" ca="1" si="1744"/>
        <v>0</v>
      </c>
      <c r="N3451" s="58">
        <f t="shared" ca="1" si="1744"/>
        <v>464246.02044212644</v>
      </c>
      <c r="O3451" s="58">
        <f t="shared" ca="1" si="1744"/>
        <v>335691.10586329631</v>
      </c>
      <c r="P3451" s="58">
        <f t="shared" ca="1" si="1744"/>
        <v>74881.14122788333</v>
      </c>
      <c r="Q3451" s="58">
        <f t="shared" ca="1" si="1744"/>
        <v>0</v>
      </c>
      <c r="R3451" s="58">
        <f t="shared" ca="1" si="1744"/>
        <v>0</v>
      </c>
      <c r="S3451" s="58">
        <f t="shared" ca="1" si="1744"/>
        <v>410572.24709117971</v>
      </c>
      <c r="T3451" s="58">
        <f t="shared" ca="1" si="1744"/>
        <v>-106.25228904705546</v>
      </c>
      <c r="U3451" s="58">
        <f t="shared" ca="1" si="1744"/>
        <v>85107.405485517113</v>
      </c>
      <c r="V3451" s="58">
        <f t="shared" ca="1" si="1744"/>
        <v>0</v>
      </c>
      <c r="W3451" s="58">
        <f t="shared" ca="1" si="1744"/>
        <v>0</v>
      </c>
      <c r="X3451" s="58">
        <f t="shared" ca="1" si="1744"/>
        <v>85001.153196469822</v>
      </c>
      <c r="Y3451" s="58">
        <f t="shared" ca="1" si="1744"/>
        <v>59382.167569509198</v>
      </c>
      <c r="Z3451" s="58">
        <f t="shared" ca="1" si="1744"/>
        <v>373.56288905618123</v>
      </c>
      <c r="AA3451" s="58">
        <f t="shared" ca="1" si="1744"/>
        <v>59755.73045856542</v>
      </c>
      <c r="AB3451" s="58">
        <f t="shared" ca="1" si="1744"/>
        <v>2307.4850543146053</v>
      </c>
      <c r="AC3451" s="58">
        <f t="shared" ca="1" si="1744"/>
        <v>11924.817168272311</v>
      </c>
      <c r="AD3451" s="58">
        <f t="shared" ca="1" si="1744"/>
        <v>2715.6395195792838</v>
      </c>
    </row>
    <row r="3452" spans="1:30" s="51" customFormat="1" hidden="1" outlineLevel="1">
      <c r="A3452" s="56"/>
      <c r="B3452" s="111"/>
      <c r="C3452" s="55"/>
      <c r="D3452" s="55"/>
      <c r="F3452" s="52"/>
      <c r="G3452" s="55" t="str">
        <f>$G$12</f>
        <v>DISTSEC</v>
      </c>
      <c r="H3452" s="58">
        <f t="shared" ref="H3452:AD3452" ca="1" si="1745">+H3436+H3444</f>
        <v>-294743.98486447195</v>
      </c>
      <c r="I3452" s="58">
        <f t="shared" ca="1" si="1745"/>
        <v>-828526.82530790009</v>
      </c>
      <c r="J3452" s="58">
        <f t="shared" ca="1" si="1745"/>
        <v>104803.88968287046</v>
      </c>
      <c r="K3452" s="58">
        <f t="shared" ca="1" si="1745"/>
        <v>212909.5504434199</v>
      </c>
      <c r="L3452" s="58">
        <f t="shared" ca="1" si="1745"/>
        <v>0</v>
      </c>
      <c r="M3452" s="58">
        <f t="shared" ca="1" si="1745"/>
        <v>0</v>
      </c>
      <c r="N3452" s="58">
        <f t="shared" ca="1" si="1745"/>
        <v>212909.5504434199</v>
      </c>
      <c r="O3452" s="58">
        <f t="shared" ca="1" si="1745"/>
        <v>134058.81955515704</v>
      </c>
      <c r="P3452" s="58">
        <f t="shared" ca="1" si="1745"/>
        <v>0</v>
      </c>
      <c r="Q3452" s="58">
        <f t="shared" ca="1" si="1745"/>
        <v>0</v>
      </c>
      <c r="R3452" s="58">
        <f t="shared" ca="1" si="1745"/>
        <v>0</v>
      </c>
      <c r="S3452" s="58">
        <f t="shared" ca="1" si="1745"/>
        <v>134058.81955515704</v>
      </c>
      <c r="T3452" s="58">
        <f t="shared" ca="1" si="1745"/>
        <v>-136.7515102192167</v>
      </c>
      <c r="U3452" s="58">
        <f t="shared" ca="1" si="1745"/>
        <v>0</v>
      </c>
      <c r="V3452" s="58">
        <f t="shared" ca="1" si="1745"/>
        <v>0</v>
      </c>
      <c r="W3452" s="58">
        <f t="shared" ca="1" si="1745"/>
        <v>0</v>
      </c>
      <c r="X3452" s="58">
        <f t="shared" ca="1" si="1745"/>
        <v>-136.7515102192167</v>
      </c>
      <c r="Y3452" s="58">
        <f t="shared" ca="1" si="1745"/>
        <v>28428.949597384293</v>
      </c>
      <c r="Z3452" s="58">
        <f t="shared" ca="1" si="1745"/>
        <v>0</v>
      </c>
      <c r="AA3452" s="58">
        <f t="shared" ca="1" si="1745"/>
        <v>28428.949597384293</v>
      </c>
      <c r="AB3452" s="58">
        <f t="shared" ca="1" si="1745"/>
        <v>875.60370808756716</v>
      </c>
      <c r="AC3452" s="58">
        <f t="shared" ca="1" si="1745"/>
        <v>45087.274132561004</v>
      </c>
      <c r="AD3452" s="58">
        <f t="shared" ca="1" si="1745"/>
        <v>7755.5048341683678</v>
      </c>
    </row>
    <row r="3453" spans="1:30" s="51" customFormat="1" hidden="1" outlineLevel="1">
      <c r="A3453" s="56"/>
      <c r="B3453" s="111"/>
      <c r="C3453" s="55"/>
      <c r="D3453" s="55"/>
      <c r="F3453" s="52"/>
      <c r="G3453" s="55" t="str">
        <f>$G$13</f>
        <v>ENERGY</v>
      </c>
      <c r="H3453" s="58">
        <f t="shared" ref="H3453:AD3453" ca="1" si="1746">+H3437+H3445</f>
        <v>461952.46641417855</v>
      </c>
      <c r="I3453" s="58">
        <f t="shared" ca="1" si="1746"/>
        <v>58170.813520599506</v>
      </c>
      <c r="J3453" s="58">
        <f t="shared" ca="1" si="1746"/>
        <v>26497.10087302922</v>
      </c>
      <c r="K3453" s="58">
        <f t="shared" ca="1" si="1746"/>
        <v>69933.792734068833</v>
      </c>
      <c r="L3453" s="58">
        <f t="shared" ca="1" si="1746"/>
        <v>1744.3753877636407</v>
      </c>
      <c r="M3453" s="58">
        <f t="shared" ca="1" si="1746"/>
        <v>-1007.8921036990766</v>
      </c>
      <c r="N3453" s="58">
        <f t="shared" ca="1" si="1746"/>
        <v>70670.276018132092</v>
      </c>
      <c r="O3453" s="58">
        <f t="shared" ca="1" si="1746"/>
        <v>64171.825299505246</v>
      </c>
      <c r="P3453" s="58">
        <f t="shared" ca="1" si="1746"/>
        <v>13442.526759151464</v>
      </c>
      <c r="Q3453" s="58">
        <f t="shared" ca="1" si="1746"/>
        <v>5074.7019928891259</v>
      </c>
      <c r="R3453" s="58">
        <f t="shared" ca="1" si="1746"/>
        <v>195.96717079967968</v>
      </c>
      <c r="S3453" s="58">
        <f t="shared" ca="1" si="1746"/>
        <v>82885.021222345385</v>
      </c>
      <c r="T3453" s="58">
        <f t="shared" ca="1" si="1746"/>
        <v>1077.67895662257</v>
      </c>
      <c r="U3453" s="58">
        <f t="shared" ca="1" si="1746"/>
        <v>27409.271507472513</v>
      </c>
      <c r="V3453" s="58">
        <f t="shared" ca="1" si="1746"/>
        <v>150422.79934331495</v>
      </c>
      <c r="W3453" s="58">
        <f t="shared" ca="1" si="1746"/>
        <v>15513.747929058201</v>
      </c>
      <c r="X3453" s="58">
        <f t="shared" ca="1" si="1746"/>
        <v>194423.49773646801</v>
      </c>
      <c r="Y3453" s="58">
        <f t="shared" ca="1" si="1746"/>
        <v>13110.883354215666</v>
      </c>
      <c r="Z3453" s="58">
        <f t="shared" ca="1" si="1746"/>
        <v>152.14316067691237</v>
      </c>
      <c r="AA3453" s="58">
        <f t="shared" ca="1" si="1746"/>
        <v>13263.026514892485</v>
      </c>
      <c r="AB3453" s="58">
        <f t="shared" ca="1" si="1746"/>
        <v>425.06687310859218</v>
      </c>
      <c r="AC3453" s="58">
        <f t="shared" ca="1" si="1746"/>
        <v>13124.46788453171</v>
      </c>
      <c r="AD3453" s="58">
        <f t="shared" ca="1" si="1746"/>
        <v>2493.1957710735896</v>
      </c>
    </row>
    <row r="3454" spans="1:30" s="51" customFormat="1" hidden="1" outlineLevel="1">
      <c r="A3454" s="56"/>
      <c r="B3454" s="111"/>
      <c r="C3454" s="55"/>
      <c r="D3454" s="55"/>
      <c r="F3454" s="52"/>
      <c r="G3454" s="55" t="str">
        <f>$G$14</f>
        <v>CUSTOMER</v>
      </c>
      <c r="H3454" s="58">
        <f t="shared" ref="H3454:AD3454" ca="1" si="1747">+H3438+H3446</f>
        <v>667640.68778840557</v>
      </c>
      <c r="I3454" s="58">
        <f t="shared" ca="1" si="1747"/>
        <v>-320209.83701379772</v>
      </c>
      <c r="J3454" s="58">
        <f t="shared" ca="1" si="1747"/>
        <v>162018.39690048556</v>
      </c>
      <c r="K3454" s="58">
        <f t="shared" ca="1" si="1747"/>
        <v>29991.318073366412</v>
      </c>
      <c r="L3454" s="58">
        <f t="shared" ca="1" si="1747"/>
        <v>8557.3171653509289</v>
      </c>
      <c r="M3454" s="58">
        <f t="shared" ca="1" si="1747"/>
        <v>6643.3702538925609</v>
      </c>
      <c r="N3454" s="58">
        <f t="shared" ca="1" si="1747"/>
        <v>45192.005492609896</v>
      </c>
      <c r="O3454" s="58">
        <f t="shared" ca="1" si="1747"/>
        <v>9006.9817524832797</v>
      </c>
      <c r="P3454" s="58">
        <f t="shared" ca="1" si="1747"/>
        <v>3286.524434620942</v>
      </c>
      <c r="Q3454" s="58">
        <f t="shared" ca="1" si="1747"/>
        <v>5401.4857220147469</v>
      </c>
      <c r="R3454" s="58">
        <f t="shared" ca="1" si="1747"/>
        <v>740.00311995708807</v>
      </c>
      <c r="S3454" s="58">
        <f t="shared" ca="1" si="1747"/>
        <v>18434.995029076046</v>
      </c>
      <c r="T3454" s="58">
        <f t="shared" ca="1" si="1747"/>
        <v>-3.888787912382881</v>
      </c>
      <c r="U3454" s="58">
        <f t="shared" ca="1" si="1747"/>
        <v>690.1155143516437</v>
      </c>
      <c r="V3454" s="58">
        <f t="shared" ca="1" si="1747"/>
        <v>4298.4657464681341</v>
      </c>
      <c r="W3454" s="58">
        <f t="shared" ca="1" si="1747"/>
        <v>-106.83054013768276</v>
      </c>
      <c r="X3454" s="58">
        <f t="shared" ca="1" si="1747"/>
        <v>4877.8619327697197</v>
      </c>
      <c r="Y3454" s="58">
        <f t="shared" ca="1" si="1747"/>
        <v>1408.6318179661057</v>
      </c>
      <c r="Z3454" s="58">
        <f t="shared" ca="1" si="1747"/>
        <v>9.2625499334509591</v>
      </c>
      <c r="AA3454" s="58">
        <f t="shared" ca="1" si="1747"/>
        <v>1417.8943678995593</v>
      </c>
      <c r="AB3454" s="58">
        <f t="shared" ca="1" si="1747"/>
        <v>77.588618535785685</v>
      </c>
      <c r="AC3454" s="58">
        <f t="shared" ca="1" si="1747"/>
        <v>663849.81753057032</v>
      </c>
      <c r="AD3454" s="58">
        <f t="shared" ca="1" si="1747"/>
        <v>91981.9649302545</v>
      </c>
    </row>
    <row r="3455" spans="1:30" s="51" customFormat="1" collapsed="1">
      <c r="A3455" s="56"/>
      <c r="B3455" s="111" t="s">
        <v>368</v>
      </c>
      <c r="C3455" s="55"/>
      <c r="E3455" s="58">
        <f>+E3439+E3447</f>
        <v>-1309497.1795680001</v>
      </c>
      <c r="F3455" s="52"/>
      <c r="G3455" s="55" t="str">
        <f>$G$15</f>
        <v>TOTAL</v>
      </c>
      <c r="H3455" s="58">
        <f t="shared" ref="H3455:AD3455" ca="1" si="1748">+H3439+H3447</f>
        <v>-1309497.1795679852</v>
      </c>
      <c r="I3455" s="58">
        <f t="shared" ca="1" si="1748"/>
        <v>-7169902.1007336527</v>
      </c>
      <c r="J3455" s="58">
        <f t="shared" ca="1" si="1748"/>
        <v>844385.19184052222</v>
      </c>
      <c r="K3455" s="58">
        <f t="shared" ca="1" si="1748"/>
        <v>1591522.2078282493</v>
      </c>
      <c r="L3455" s="58">
        <f t="shared" ca="1" si="1748"/>
        <v>40937.729080780991</v>
      </c>
      <c r="M3455" s="58">
        <f t="shared" ca="1" si="1748"/>
        <v>15892.478962712683</v>
      </c>
      <c r="N3455" s="58">
        <f t="shared" ca="1" si="1748"/>
        <v>1648352.4158717436</v>
      </c>
      <c r="O3455" s="58">
        <f t="shared" ca="1" si="1748"/>
        <v>1160631.5408109962</v>
      </c>
      <c r="P3455" s="58">
        <f t="shared" ca="1" si="1748"/>
        <v>237186.36819257098</v>
      </c>
      <c r="Q3455" s="58">
        <f t="shared" ca="1" si="1748"/>
        <v>57142.995783783379</v>
      </c>
      <c r="R3455" s="58">
        <f t="shared" ca="1" si="1748"/>
        <v>2271.8058671134258</v>
      </c>
      <c r="S3455" s="58">
        <f t="shared" ca="1" si="1748"/>
        <v>1457232.7106544618</v>
      </c>
      <c r="T3455" s="58">
        <f t="shared" ca="1" si="1748"/>
        <v>-6690.774401437835</v>
      </c>
      <c r="U3455" s="58">
        <f t="shared" ca="1" si="1748"/>
        <v>202420.08526768442</v>
      </c>
      <c r="V3455" s="58">
        <f t="shared" ca="1" si="1748"/>
        <v>791205.30972770369</v>
      </c>
      <c r="W3455" s="58">
        <f t="shared" ca="1" si="1748"/>
        <v>-113242.91020747277</v>
      </c>
      <c r="X3455" s="58">
        <f t="shared" ca="1" si="1748"/>
        <v>873691.71038648253</v>
      </c>
      <c r="Y3455" s="58">
        <f t="shared" ca="1" si="1748"/>
        <v>187047.62029744789</v>
      </c>
      <c r="Z3455" s="58">
        <f t="shared" ca="1" si="1748"/>
        <v>403.97261534944369</v>
      </c>
      <c r="AA3455" s="58">
        <f t="shared" ca="1" si="1748"/>
        <v>187451.59291279825</v>
      </c>
      <c r="AB3455" s="58">
        <f t="shared" ca="1" si="1748"/>
        <v>8407.3174897577192</v>
      </c>
      <c r="AC3455" s="58">
        <f t="shared" ca="1" si="1748"/>
        <v>735573.99283257872</v>
      </c>
      <c r="AD3455" s="58">
        <f t="shared" ca="1" si="1748"/>
        <v>105309.9891773367</v>
      </c>
    </row>
    <row r="3456" spans="1:30" s="51" customFormat="1">
      <c r="A3456" s="56"/>
      <c r="B3456" s="55"/>
      <c r="C3456" s="55"/>
      <c r="D3456" s="108" t="s">
        <v>367</v>
      </c>
      <c r="E3456" s="13">
        <v>6.5000000000000002E-2</v>
      </c>
      <c r="I3456" s="50"/>
      <c r="J3456" s="50"/>
      <c r="K3456" s="50"/>
      <c r="L3456" s="50"/>
      <c r="M3456" s="50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0"/>
      <c r="Z3456" s="50"/>
      <c r="AA3456" s="50"/>
      <c r="AB3456" s="50"/>
      <c r="AC3456" s="50"/>
      <c r="AD3456" s="50"/>
    </row>
    <row r="3457" spans="2:30" hidden="1" outlineLevel="1">
      <c r="D3457" s="7"/>
      <c r="E3457" s="11"/>
      <c r="F3457" s="51"/>
      <c r="G3457" s="55" t="str">
        <f>$G$8</f>
        <v>PRODUCTION</v>
      </c>
      <c r="H3457" s="53">
        <f t="shared" ref="H3457:AD3457" ca="1" si="1749">H3448*$E$3456</f>
        <v>-113595.5877733446</v>
      </c>
      <c r="I3457" s="53">
        <f t="shared" ca="1" si="1749"/>
        <v>-211304.77873597763</v>
      </c>
      <c r="J3457" s="53">
        <f t="shared" ca="1" si="1749"/>
        <v>14708.094752762565</v>
      </c>
      <c r="K3457" s="53">
        <f t="shared" ca="1" si="1749"/>
        <v>32016.505452299778</v>
      </c>
      <c r="L3457" s="53">
        <f t="shared" ca="1" si="1749"/>
        <v>733.05249930335208</v>
      </c>
      <c r="M3457" s="53">
        <f t="shared" ca="1" si="1749"/>
        <v>251.0084455068679</v>
      </c>
      <c r="N3457" s="53">
        <f t="shared" ca="1" si="1749"/>
        <v>33000.566397109978</v>
      </c>
      <c r="O3457" s="53">
        <f t="shared" ca="1" si="1749"/>
        <v>23916.138590731662</v>
      </c>
      <c r="P3457" s="53">
        <f t="shared" ca="1" si="1749"/>
        <v>5752.2673614642272</v>
      </c>
      <c r="Q3457" s="53">
        <f t="shared" ca="1" si="1749"/>
        <v>1761.5245261001319</v>
      </c>
      <c r="R3457" s="53">
        <f t="shared" ca="1" si="1749"/>
        <v>52.652863706445444</v>
      </c>
      <c r="S3457" s="53">
        <f t="shared" ca="1" si="1749"/>
        <v>31482.583342002508</v>
      </c>
      <c r="T3457" s="53">
        <f t="shared" ca="1" si="1749"/>
        <v>-385.82513426385691</v>
      </c>
      <c r="U3457" s="53">
        <f t="shared" ca="1" si="1749"/>
        <v>2592.161965376175</v>
      </c>
      <c r="V3457" s="53">
        <f t="shared" ca="1" si="1749"/>
        <v>19924.539532213708</v>
      </c>
      <c r="W3457" s="53">
        <f t="shared" ca="1" si="1749"/>
        <v>-6725.4431123058648</v>
      </c>
      <c r="X3457" s="53">
        <f t="shared" ca="1" si="1749"/>
        <v>15405.433251020288</v>
      </c>
      <c r="Y3457" s="53">
        <f t="shared" ca="1" si="1749"/>
        <v>2938.5285682189542</v>
      </c>
      <c r="Z3457" s="53">
        <f t="shared" ca="1" si="1749"/>
        <v>-15.849202083252857</v>
      </c>
      <c r="AA3457" s="53">
        <f t="shared" ca="1" si="1749"/>
        <v>2922.6793661357051</v>
      </c>
      <c r="AB3457" s="53">
        <f t="shared" ca="1" si="1749"/>
        <v>189.83385360259942</v>
      </c>
      <c r="AC3457" s="53">
        <f t="shared" ca="1" si="1749"/>
        <v>0</v>
      </c>
      <c r="AD3457" s="53">
        <f t="shared" ca="1" si="1749"/>
        <v>0</v>
      </c>
    </row>
    <row r="3458" spans="2:30" hidden="1" outlineLevel="1">
      <c r="D3458" s="7"/>
      <c r="E3458" s="11"/>
      <c r="F3458" s="51"/>
      <c r="G3458" s="55" t="str">
        <f>$G$9</f>
        <v>BULKTRAN</v>
      </c>
      <c r="H3458" s="53">
        <f t="shared" ref="H3458:AD3458" ca="1" si="1750">H3449*$E$3456</f>
        <v>-12805.485033388035</v>
      </c>
      <c r="I3458" s="53">
        <f t="shared" ca="1" si="1750"/>
        <v>-77415.090693780687</v>
      </c>
      <c r="J3458" s="53">
        <f t="shared" ca="1" si="1750"/>
        <v>7647.7620258358338</v>
      </c>
      <c r="K3458" s="53">
        <f t="shared" ca="1" si="1750"/>
        <v>18093.386541518448</v>
      </c>
      <c r="L3458" s="53">
        <f t="shared" ca="1" si="1750"/>
        <v>439.4096600784996</v>
      </c>
      <c r="M3458" s="53">
        <f t="shared" ca="1" si="1750"/>
        <v>315.28207505409563</v>
      </c>
      <c r="N3458" s="53">
        <f t="shared" ca="1" si="1750"/>
        <v>18848.078276651027</v>
      </c>
      <c r="O3458" s="53">
        <f t="shared" ca="1" si="1750"/>
        <v>13576.130184096428</v>
      </c>
      <c r="P3458" s="53">
        <f t="shared" ca="1" si="1750"/>
        <v>3102.8826548425759</v>
      </c>
      <c r="Q3458" s="53">
        <f t="shared" ca="1" si="1750"/>
        <v>1013.2142807003609</v>
      </c>
      <c r="R3458" s="53">
        <f t="shared" ca="1" si="1750"/>
        <v>34.176448756737791</v>
      </c>
      <c r="S3458" s="53">
        <f t="shared" ca="1" si="1750"/>
        <v>17726.40356839609</v>
      </c>
      <c r="T3458" s="53">
        <f t="shared" ca="1" si="1750"/>
        <v>-84.317460327242998</v>
      </c>
      <c r="U3458" s="53">
        <f t="shared" ca="1" si="1750"/>
        <v>2698.7106622946144</v>
      </c>
      <c r="V3458" s="53">
        <f t="shared" ca="1" si="1750"/>
        <v>17144.85165926471</v>
      </c>
      <c r="W3458" s="53">
        <f t="shared" ca="1" si="1750"/>
        <v>-1636.7956814597276</v>
      </c>
      <c r="X3458" s="53">
        <f t="shared" ca="1" si="1750"/>
        <v>18122.449179772375</v>
      </c>
      <c r="Y3458" s="53">
        <f t="shared" ca="1" si="1750"/>
        <v>2160.946027406314</v>
      </c>
      <c r="Z3458" s="53">
        <f t="shared" ca="1" si="1750"/>
        <v>6.365927187442443</v>
      </c>
      <c r="AA3458" s="53">
        <f t="shared" ca="1" si="1750"/>
        <v>2167.3119545937557</v>
      </c>
      <c r="AB3458" s="53">
        <f t="shared" ca="1" si="1750"/>
        <v>97.600655143744618</v>
      </c>
      <c r="AC3458" s="53">
        <f t="shared" ca="1" si="1750"/>
        <v>0</v>
      </c>
      <c r="AD3458" s="53">
        <f t="shared" ca="1" si="1750"/>
        <v>0</v>
      </c>
    </row>
    <row r="3459" spans="2:30" hidden="1" outlineLevel="1">
      <c r="D3459" s="7"/>
      <c r="E3459" s="11"/>
      <c r="F3459" s="51"/>
      <c r="G3459" s="55" t="str">
        <f>$G$10</f>
        <v>SUBTRAN</v>
      </c>
      <c r="H3459" s="53">
        <f t="shared" ref="H3459:AD3459" ca="1" si="1751">H3450*$E$3456</f>
        <v>-2318.9244546313275</v>
      </c>
      <c r="I3459" s="53">
        <f t="shared" ca="1" si="1751"/>
        <v>-16463.374130541655</v>
      </c>
      <c r="J3459" s="53">
        <f t="shared" ca="1" si="1751"/>
        <v>1526.3241490700318</v>
      </c>
      <c r="K3459" s="53">
        <f t="shared" ca="1" si="1751"/>
        <v>3563.6930500944059</v>
      </c>
      <c r="L3459" s="53">
        <f t="shared" ca="1" si="1751"/>
        <v>83.994369796552647</v>
      </c>
      <c r="M3459" s="53">
        <f t="shared" ca="1" si="1751"/>
        <v>100.41453225278487</v>
      </c>
      <c r="N3459" s="53">
        <f t="shared" ca="1" si="1751"/>
        <v>3748.1019521437424</v>
      </c>
      <c r="O3459" s="53">
        <f t="shared" ca="1" si="1751"/>
        <v>2658.4137673078403</v>
      </c>
      <c r="P3459" s="53">
        <f t="shared" ca="1" si="1751"/>
        <v>607.30140880262786</v>
      </c>
      <c r="Q3459" s="53">
        <f t="shared" ca="1" si="1751"/>
        <v>258.60371767667777</v>
      </c>
      <c r="R3459" s="53">
        <f t="shared" ca="1" si="1751"/>
        <v>0</v>
      </c>
      <c r="S3459" s="53">
        <f t="shared" ca="1" si="1751"/>
        <v>3524.3188937871478</v>
      </c>
      <c r="T3459" s="53">
        <f t="shared" ca="1" si="1751"/>
        <v>-18.758855516221498</v>
      </c>
      <c r="U3459" s="53">
        <f t="shared" ca="1" si="1751"/>
        <v>507.99140175149307</v>
      </c>
      <c r="V3459" s="53">
        <f t="shared" ca="1" si="1751"/>
        <v>4302.0717099862759</v>
      </c>
      <c r="W3459" s="53">
        <f t="shared" ca="1" si="1751"/>
        <v>0</v>
      </c>
      <c r="X3459" s="53">
        <f t="shared" ca="1" si="1751"/>
        <v>4791.304256221546</v>
      </c>
      <c r="Y3459" s="53">
        <f t="shared" ca="1" si="1751"/>
        <v>407.12962166900502</v>
      </c>
      <c r="Z3459" s="53">
        <f t="shared" ca="1" si="1751"/>
        <v>0.96853591519842219</v>
      </c>
      <c r="AA3459" s="53">
        <f t="shared" ca="1" si="1751"/>
        <v>408.09815758420331</v>
      </c>
      <c r="AB3459" s="53">
        <f t="shared" ca="1" si="1751"/>
        <v>19.467751574880801</v>
      </c>
      <c r="AC3459" s="53">
        <f t="shared" ca="1" si="1751"/>
        <v>103.19504758180931</v>
      </c>
      <c r="AD3459" s="53">
        <f t="shared" ca="1" si="1751"/>
        <v>23.639467946957289</v>
      </c>
    </row>
    <row r="3460" spans="2:30" hidden="1" outlineLevel="1">
      <c r="D3460" s="7"/>
      <c r="E3460" s="11"/>
      <c r="F3460" s="51"/>
      <c r="G3460" s="55" t="str">
        <f>$G$11</f>
        <v>DISTPRI</v>
      </c>
      <c r="H3460" s="53">
        <f t="shared" ref="H3460:AD3460" ca="1" si="1752">H3451*$E$3456</f>
        <v>-10662.515417532712</v>
      </c>
      <c r="I3460" s="53">
        <f t="shared" ca="1" si="1752"/>
        <v>-89973.612815316286</v>
      </c>
      <c r="J3460" s="53">
        <f t="shared" ca="1" si="1752"/>
        <v>11937.09635730049</v>
      </c>
      <c r="K3460" s="53">
        <f t="shared" ca="1" si="1752"/>
        <v>29441.105483618292</v>
      </c>
      <c r="L3460" s="53">
        <f t="shared" ca="1" si="1752"/>
        <v>734.88584511991849</v>
      </c>
      <c r="M3460" s="53">
        <f t="shared" ca="1" si="1752"/>
        <v>0</v>
      </c>
      <c r="N3460" s="53">
        <f t="shared" ca="1" si="1752"/>
        <v>30175.991328738219</v>
      </c>
      <c r="O3460" s="53">
        <f t="shared" ca="1" si="1752"/>
        <v>21819.92188111426</v>
      </c>
      <c r="P3460" s="53">
        <f t="shared" ca="1" si="1752"/>
        <v>4867.2741798124171</v>
      </c>
      <c r="Q3460" s="53">
        <f t="shared" ca="1" si="1752"/>
        <v>0</v>
      </c>
      <c r="R3460" s="53">
        <f t="shared" ca="1" si="1752"/>
        <v>0</v>
      </c>
      <c r="S3460" s="53">
        <f t="shared" ca="1" si="1752"/>
        <v>26687.196060926683</v>
      </c>
      <c r="T3460" s="53">
        <f t="shared" ca="1" si="1752"/>
        <v>-6.9063987880586053</v>
      </c>
      <c r="U3460" s="53">
        <f t="shared" ca="1" si="1752"/>
        <v>5531.9813565586128</v>
      </c>
      <c r="V3460" s="53">
        <f t="shared" ca="1" si="1752"/>
        <v>0</v>
      </c>
      <c r="W3460" s="53">
        <f t="shared" ca="1" si="1752"/>
        <v>0</v>
      </c>
      <c r="X3460" s="53">
        <f t="shared" ca="1" si="1752"/>
        <v>5525.0749577705383</v>
      </c>
      <c r="Y3460" s="53">
        <f t="shared" ca="1" si="1752"/>
        <v>3859.8408920180982</v>
      </c>
      <c r="Z3460" s="53">
        <f t="shared" ca="1" si="1752"/>
        <v>24.28158778865178</v>
      </c>
      <c r="AA3460" s="53">
        <f t="shared" ca="1" si="1752"/>
        <v>3884.1224798067524</v>
      </c>
      <c r="AB3460" s="53">
        <f t="shared" ca="1" si="1752"/>
        <v>149.98652853044936</v>
      </c>
      <c r="AC3460" s="53">
        <f t="shared" ca="1" si="1752"/>
        <v>775.11311593770029</v>
      </c>
      <c r="AD3460" s="53">
        <f t="shared" ca="1" si="1752"/>
        <v>176.51656877265344</v>
      </c>
    </row>
    <row r="3461" spans="2:30" hidden="1" outlineLevel="1">
      <c r="D3461" s="7"/>
      <c r="E3461" s="11"/>
      <c r="F3461" s="51"/>
      <c r="G3461" s="55" t="str">
        <f>$G$12</f>
        <v>DISTSEC</v>
      </c>
      <c r="H3461" s="53">
        <f t="shared" ref="H3461:AD3461" ca="1" si="1753">H3452*$E$3456</f>
        <v>-19158.359016190676</v>
      </c>
      <c r="I3461" s="53">
        <f t="shared" ca="1" si="1753"/>
        <v>-53854.243645013506</v>
      </c>
      <c r="J3461" s="53">
        <f t="shared" ca="1" si="1753"/>
        <v>6812.2528293865798</v>
      </c>
      <c r="K3461" s="53">
        <f t="shared" ca="1" si="1753"/>
        <v>13839.120778822293</v>
      </c>
      <c r="L3461" s="53">
        <f t="shared" ca="1" si="1753"/>
        <v>0</v>
      </c>
      <c r="M3461" s="53">
        <f t="shared" ca="1" si="1753"/>
        <v>0</v>
      </c>
      <c r="N3461" s="53">
        <f t="shared" ca="1" si="1753"/>
        <v>13839.120778822293</v>
      </c>
      <c r="O3461" s="53">
        <f t="shared" ca="1" si="1753"/>
        <v>8713.823271085208</v>
      </c>
      <c r="P3461" s="53">
        <f t="shared" ca="1" si="1753"/>
        <v>0</v>
      </c>
      <c r="Q3461" s="53">
        <f t="shared" ca="1" si="1753"/>
        <v>0</v>
      </c>
      <c r="R3461" s="53">
        <f t="shared" ca="1" si="1753"/>
        <v>0</v>
      </c>
      <c r="S3461" s="53">
        <f t="shared" ca="1" si="1753"/>
        <v>8713.823271085208</v>
      </c>
      <c r="T3461" s="53">
        <f t="shared" ca="1" si="1753"/>
        <v>-8.8888481642490849</v>
      </c>
      <c r="U3461" s="53">
        <f t="shared" ca="1" si="1753"/>
        <v>0</v>
      </c>
      <c r="V3461" s="53">
        <f t="shared" ca="1" si="1753"/>
        <v>0</v>
      </c>
      <c r="W3461" s="53">
        <f t="shared" ca="1" si="1753"/>
        <v>0</v>
      </c>
      <c r="X3461" s="53">
        <f t="shared" ca="1" si="1753"/>
        <v>-8.8888481642490849</v>
      </c>
      <c r="Y3461" s="53">
        <f t="shared" ca="1" si="1753"/>
        <v>1847.8817238299791</v>
      </c>
      <c r="Z3461" s="53">
        <f t="shared" ca="1" si="1753"/>
        <v>0</v>
      </c>
      <c r="AA3461" s="53">
        <f t="shared" ca="1" si="1753"/>
        <v>1847.8817238299791</v>
      </c>
      <c r="AB3461" s="53">
        <f t="shared" ca="1" si="1753"/>
        <v>56.914241025691865</v>
      </c>
      <c r="AC3461" s="53">
        <f t="shared" ca="1" si="1753"/>
        <v>2930.6728186164655</v>
      </c>
      <c r="AD3461" s="53">
        <f t="shared" ca="1" si="1753"/>
        <v>504.10781422094391</v>
      </c>
    </row>
    <row r="3462" spans="2:30" hidden="1" outlineLevel="1">
      <c r="D3462" s="7"/>
      <c r="E3462" s="11"/>
      <c r="F3462" s="51"/>
      <c r="G3462" s="55" t="str">
        <f>$G$13</f>
        <v>ENERGY</v>
      </c>
      <c r="H3462" s="53">
        <f t="shared" ref="H3462:AD3462" ca="1" si="1754">H3453*$E$3456</f>
        <v>30026.910316921607</v>
      </c>
      <c r="I3462" s="53">
        <f t="shared" ca="1" si="1754"/>
        <v>3781.1028788389681</v>
      </c>
      <c r="J3462" s="53">
        <f t="shared" ca="1" si="1754"/>
        <v>1722.3115567468994</v>
      </c>
      <c r="K3462" s="53">
        <f t="shared" ca="1" si="1754"/>
        <v>4545.6965277144745</v>
      </c>
      <c r="L3462" s="53">
        <f t="shared" ca="1" si="1754"/>
        <v>113.38440020463665</v>
      </c>
      <c r="M3462" s="53">
        <f t="shared" ca="1" si="1754"/>
        <v>-65.512986740439985</v>
      </c>
      <c r="N3462" s="53">
        <f t="shared" ca="1" si="1754"/>
        <v>4593.5679411785859</v>
      </c>
      <c r="O3462" s="53">
        <f t="shared" ca="1" si="1754"/>
        <v>4171.1686444678407</v>
      </c>
      <c r="P3462" s="53">
        <f t="shared" ca="1" si="1754"/>
        <v>873.76423934484524</v>
      </c>
      <c r="Q3462" s="53">
        <f t="shared" ca="1" si="1754"/>
        <v>329.85562953779322</v>
      </c>
      <c r="R3462" s="53">
        <f t="shared" ca="1" si="1754"/>
        <v>12.737866101979179</v>
      </c>
      <c r="S3462" s="53">
        <f t="shared" ca="1" si="1754"/>
        <v>5387.5263794524499</v>
      </c>
      <c r="T3462" s="53">
        <f t="shared" ca="1" si="1754"/>
        <v>70.049132180467055</v>
      </c>
      <c r="U3462" s="53">
        <f t="shared" ca="1" si="1754"/>
        <v>1781.6026479857135</v>
      </c>
      <c r="V3462" s="53">
        <f t="shared" ca="1" si="1754"/>
        <v>9777.4819573154728</v>
      </c>
      <c r="W3462" s="53">
        <f t="shared" ca="1" si="1754"/>
        <v>1008.3936153887831</v>
      </c>
      <c r="X3462" s="53">
        <f t="shared" ca="1" si="1754"/>
        <v>12637.52735287042</v>
      </c>
      <c r="Y3462" s="53">
        <f t="shared" ca="1" si="1754"/>
        <v>852.20741802401835</v>
      </c>
      <c r="Z3462" s="53">
        <f t="shared" ca="1" si="1754"/>
        <v>9.8893054439993051</v>
      </c>
      <c r="AA3462" s="53">
        <f t="shared" ca="1" si="1754"/>
        <v>862.09672346801153</v>
      </c>
      <c r="AB3462" s="53">
        <f t="shared" ca="1" si="1754"/>
        <v>27.629346752058492</v>
      </c>
      <c r="AC3462" s="53">
        <f t="shared" ca="1" si="1754"/>
        <v>853.09041249456118</v>
      </c>
      <c r="AD3462" s="53">
        <f t="shared" ca="1" si="1754"/>
        <v>162.05772511978333</v>
      </c>
    </row>
    <row r="3463" spans="2:30" hidden="1" outlineLevel="1">
      <c r="D3463" s="7"/>
      <c r="E3463" s="11"/>
      <c r="F3463" s="51"/>
      <c r="G3463" s="55" t="str">
        <f>$G$14</f>
        <v>CUSTOMER</v>
      </c>
      <c r="H3463" s="53">
        <f t="shared" ref="H3463:AD3463" ca="1" si="1755">H3454*$E$3456</f>
        <v>43396.644706246363</v>
      </c>
      <c r="I3463" s="53">
        <f t="shared" ca="1" si="1755"/>
        <v>-20813.639405896851</v>
      </c>
      <c r="J3463" s="53">
        <f t="shared" ca="1" si="1755"/>
        <v>10531.195798531562</v>
      </c>
      <c r="K3463" s="53">
        <f t="shared" ca="1" si="1755"/>
        <v>1949.4356747688169</v>
      </c>
      <c r="L3463" s="53">
        <f t="shared" ca="1" si="1755"/>
        <v>556.22561574781037</v>
      </c>
      <c r="M3463" s="53">
        <f t="shared" ca="1" si="1755"/>
        <v>431.81906650301647</v>
      </c>
      <c r="N3463" s="53">
        <f t="shared" ca="1" si="1755"/>
        <v>2937.4803570196432</v>
      </c>
      <c r="O3463" s="53">
        <f t="shared" ca="1" si="1755"/>
        <v>585.45381391141325</v>
      </c>
      <c r="P3463" s="53">
        <f t="shared" ca="1" si="1755"/>
        <v>213.62408825036124</v>
      </c>
      <c r="Q3463" s="53">
        <f t="shared" ca="1" si="1755"/>
        <v>351.09657193095853</v>
      </c>
      <c r="R3463" s="53">
        <f t="shared" ca="1" si="1755"/>
        <v>48.100202797210727</v>
      </c>
      <c r="S3463" s="53">
        <f t="shared" ca="1" si="1755"/>
        <v>1198.2746768899431</v>
      </c>
      <c r="T3463" s="53">
        <f t="shared" ca="1" si="1755"/>
        <v>-0.25277121430488725</v>
      </c>
      <c r="U3463" s="53">
        <f t="shared" ca="1" si="1755"/>
        <v>44.857508432856839</v>
      </c>
      <c r="V3463" s="53">
        <f t="shared" ca="1" si="1755"/>
        <v>279.4002735204287</v>
      </c>
      <c r="W3463" s="53">
        <f t="shared" ca="1" si="1755"/>
        <v>-6.9439851089493798</v>
      </c>
      <c r="X3463" s="53">
        <f t="shared" ca="1" si="1755"/>
        <v>317.06102563003179</v>
      </c>
      <c r="Y3463" s="53">
        <f t="shared" ca="1" si="1755"/>
        <v>91.561068167796876</v>
      </c>
      <c r="Z3463" s="53">
        <f t="shared" ca="1" si="1755"/>
        <v>0.60206574567431237</v>
      </c>
      <c r="AA3463" s="53">
        <f t="shared" ca="1" si="1755"/>
        <v>92.163133913471356</v>
      </c>
      <c r="AB3463" s="53">
        <f t="shared" ca="1" si="1755"/>
        <v>5.04326020482607</v>
      </c>
      <c r="AC3463" s="53">
        <f t="shared" ca="1" si="1755"/>
        <v>43150.238139487075</v>
      </c>
      <c r="AD3463" s="53">
        <f t="shared" ca="1" si="1755"/>
        <v>5978.8277204665428</v>
      </c>
    </row>
    <row r="3464" spans="2:30" collapsed="1">
      <c r="B3464" s="111" t="s">
        <v>161</v>
      </c>
      <c r="D3464" s="7"/>
      <c r="E3464" s="60">
        <f>E3455*$E$3456</f>
        <v>-85117.316671920009</v>
      </c>
      <c r="F3464" s="51"/>
      <c r="G3464" s="55" t="str">
        <f>$G$15</f>
        <v>TOTAL</v>
      </c>
      <c r="H3464" s="53">
        <f t="shared" ref="H3464:AD3464" ca="1" si="1756">H3455*$E$3456</f>
        <v>-85117.316671919049</v>
      </c>
      <c r="I3464" s="53">
        <f t="shared" ca="1" si="1756"/>
        <v>-466043.63654768746</v>
      </c>
      <c r="J3464" s="53">
        <f t="shared" ca="1" si="1756"/>
        <v>54885.03746963395</v>
      </c>
      <c r="K3464" s="53">
        <f t="shared" ca="1" si="1756"/>
        <v>103448.94350883621</v>
      </c>
      <c r="L3464" s="53">
        <f t="shared" ca="1" si="1756"/>
        <v>2660.9523902507644</v>
      </c>
      <c r="M3464" s="53">
        <f t="shared" ca="1" si="1756"/>
        <v>1033.0111325763244</v>
      </c>
      <c r="N3464" s="53">
        <f t="shared" ca="1" si="1756"/>
        <v>107142.90703166333</v>
      </c>
      <c r="O3464" s="53">
        <f t="shared" ca="1" si="1756"/>
        <v>75441.050152714757</v>
      </c>
      <c r="P3464" s="53">
        <f t="shared" ca="1" si="1756"/>
        <v>15417.113932517115</v>
      </c>
      <c r="Q3464" s="53">
        <f t="shared" ca="1" si="1756"/>
        <v>3714.2947259459197</v>
      </c>
      <c r="R3464" s="53">
        <f t="shared" ca="1" si="1756"/>
        <v>147.66738136237268</v>
      </c>
      <c r="S3464" s="53">
        <f t="shared" ca="1" si="1756"/>
        <v>94720.126192540018</v>
      </c>
      <c r="T3464" s="53">
        <f t="shared" ca="1" si="1756"/>
        <v>-434.90033609345932</v>
      </c>
      <c r="U3464" s="53">
        <f t="shared" ca="1" si="1756"/>
        <v>13157.305542399488</v>
      </c>
      <c r="V3464" s="53">
        <f t="shared" ca="1" si="1756"/>
        <v>51428.345132300739</v>
      </c>
      <c r="W3464" s="53">
        <f t="shared" ca="1" si="1756"/>
        <v>-7360.7891634857306</v>
      </c>
      <c r="X3464" s="53">
        <f t="shared" ca="1" si="1756"/>
        <v>56789.961175121367</v>
      </c>
      <c r="Y3464" s="53">
        <f t="shared" ca="1" si="1756"/>
        <v>12158.095319334114</v>
      </c>
      <c r="Z3464" s="53">
        <f t="shared" ca="1" si="1756"/>
        <v>26.258219997713841</v>
      </c>
      <c r="AA3464" s="53">
        <f t="shared" ca="1" si="1756"/>
        <v>12184.353539331887</v>
      </c>
      <c r="AB3464" s="53">
        <f t="shared" ca="1" si="1756"/>
        <v>546.47563683425176</v>
      </c>
      <c r="AC3464" s="53">
        <f t="shared" ca="1" si="1756"/>
        <v>47812.309534117616</v>
      </c>
      <c r="AD3464" s="53">
        <f t="shared" ca="1" si="1756"/>
        <v>6845.1492965268853</v>
      </c>
    </row>
    <row r="3465" spans="2:30">
      <c r="D3465" s="7"/>
    </row>
    <row r="3466" spans="2:30" hidden="1" outlineLevel="1">
      <c r="D3466" s="7"/>
      <c r="F3466" s="3"/>
      <c r="G3466" s="55" t="str">
        <f>$G$8</f>
        <v>PRODUCTION</v>
      </c>
      <c r="H3466" s="11">
        <f t="shared" ref="H3466:AD3466" ca="1" si="1757">+H3364+H2606</f>
        <v>-20338538.075515669</v>
      </c>
      <c r="I3466" s="11">
        <f t="shared" ca="1" si="1757"/>
        <v>-21072554.123726331</v>
      </c>
      <c r="J3466" s="11">
        <f t="shared" ca="1" si="1757"/>
        <v>748154.95377245639</v>
      </c>
      <c r="K3466" s="11">
        <f t="shared" ca="1" si="1757"/>
        <v>1185080.1918155439</v>
      </c>
      <c r="L3466" s="11">
        <f t="shared" ca="1" si="1757"/>
        <v>17754.457626574294</v>
      </c>
      <c r="M3466" s="11">
        <f t="shared" ca="1" si="1757"/>
        <v>14634.313920891938</v>
      </c>
      <c r="N3466" s="11">
        <f t="shared" ca="1" si="1757"/>
        <v>1217468.963363009</v>
      </c>
      <c r="O3466" s="11">
        <f t="shared" ca="1" si="1757"/>
        <v>870860.91910956032</v>
      </c>
      <c r="P3466" s="11">
        <f t="shared" ca="1" si="1757"/>
        <v>254485.22073952499</v>
      </c>
      <c r="Q3466" s="11">
        <f t="shared" ca="1" si="1757"/>
        <v>55380.895145216578</v>
      </c>
      <c r="R3466" s="11">
        <f t="shared" ca="1" si="1757"/>
        <v>600.43314576297962</v>
      </c>
      <c r="S3466" s="11">
        <f t="shared" ca="1" si="1757"/>
        <v>1181327.4681400675</v>
      </c>
      <c r="T3466" s="11">
        <f t="shared" ca="1" si="1757"/>
        <v>-56480.463575674883</v>
      </c>
      <c r="U3466" s="11">
        <f t="shared" ca="1" si="1757"/>
        <v>-290564.06540655659</v>
      </c>
      <c r="V3466" s="11">
        <f t="shared" ca="1" si="1757"/>
        <v>-1092697.5024183802</v>
      </c>
      <c r="W3466" s="11">
        <f t="shared" ca="1" si="1757"/>
        <v>-931906.61579770804</v>
      </c>
      <c r="X3466" s="11">
        <f t="shared" ca="1" si="1757"/>
        <v>-2371648.6471983111</v>
      </c>
      <c r="Y3466" s="11">
        <f t="shared" ca="1" si="1757"/>
        <v>-46081.420487431926</v>
      </c>
      <c r="Z3466" s="11">
        <f t="shared" ca="1" si="1757"/>
        <v>-5401.8913461596821</v>
      </c>
      <c r="AA3466" s="11">
        <f t="shared" ca="1" si="1757"/>
        <v>-51483.311833591317</v>
      </c>
      <c r="AB3466" s="11">
        <f t="shared" ca="1" si="1757"/>
        <v>10196.621967080142</v>
      </c>
      <c r="AC3466" s="11">
        <f t="shared" ca="1" si="1757"/>
        <v>0</v>
      </c>
      <c r="AD3466" s="11">
        <f t="shared" ca="1" si="1757"/>
        <v>0</v>
      </c>
    </row>
    <row r="3467" spans="2:30" hidden="1" outlineLevel="1">
      <c r="D3467" s="7"/>
      <c r="F3467" s="3"/>
      <c r="G3467" s="55" t="str">
        <f>$G$9</f>
        <v>BULKTRAN</v>
      </c>
      <c r="H3467" s="11">
        <f t="shared" ref="H3467:AD3467" ca="1" si="1758">+H3365+H2607</f>
        <v>-7406861.9784564767</v>
      </c>
      <c r="I3467" s="11">
        <f t="shared" ca="1" si="1758"/>
        <v>-8708246.2698388807</v>
      </c>
      <c r="J3467" s="11">
        <f t="shared" ca="1" si="1758"/>
        <v>386017.95780007716</v>
      </c>
      <c r="K3467" s="11">
        <f t="shared" ca="1" si="1758"/>
        <v>708093.84111544001</v>
      </c>
      <c r="L3467" s="11">
        <f t="shared" ca="1" si="1758"/>
        <v>13030.392433417961</v>
      </c>
      <c r="M3467" s="11">
        <f t="shared" ca="1" si="1758"/>
        <v>20724.225742446673</v>
      </c>
      <c r="N3467" s="11">
        <f t="shared" ca="1" si="1758"/>
        <v>741848.45929130353</v>
      </c>
      <c r="O3467" s="11">
        <f t="shared" ca="1" si="1758"/>
        <v>525619.9256535467</v>
      </c>
      <c r="P3467" s="11">
        <f t="shared" ca="1" si="1758"/>
        <v>138729.08786164911</v>
      </c>
      <c r="Q3467" s="11">
        <f t="shared" ca="1" si="1758"/>
        <v>35014.842417102722</v>
      </c>
      <c r="R3467" s="11">
        <f t="shared" ca="1" si="1758"/>
        <v>764.34253452699159</v>
      </c>
      <c r="S3467" s="11">
        <f t="shared" ca="1" si="1758"/>
        <v>700128.19846682472</v>
      </c>
      <c r="T3467" s="11">
        <f t="shared" ca="1" si="1758"/>
        <v>-21384.412054615132</v>
      </c>
      <c r="U3467" s="11">
        <f t="shared" ca="1" si="1758"/>
        <v>-59736.603155079007</v>
      </c>
      <c r="V3467" s="11">
        <f t="shared" ca="1" si="1758"/>
        <v>-110630.04615562921</v>
      </c>
      <c r="W3467" s="11">
        <f t="shared" ca="1" si="1758"/>
        <v>-356752.77695510082</v>
      </c>
      <c r="X3467" s="11">
        <f t="shared" ca="1" si="1758"/>
        <v>-548503.83832042292</v>
      </c>
      <c r="Y3467" s="11">
        <f t="shared" ca="1" si="1758"/>
        <v>18516.048814425711</v>
      </c>
      <c r="Z3467" s="11">
        <f t="shared" ca="1" si="1758"/>
        <v>-1812.3985934928226</v>
      </c>
      <c r="AA3467" s="11">
        <f t="shared" ca="1" si="1758"/>
        <v>16703.650220932846</v>
      </c>
      <c r="AB3467" s="11">
        <f t="shared" ca="1" si="1758"/>
        <v>5189.8639237002753</v>
      </c>
      <c r="AC3467" s="11">
        <f t="shared" ca="1" si="1758"/>
        <v>0</v>
      </c>
      <c r="AD3467" s="11">
        <f t="shared" ca="1" si="1758"/>
        <v>0</v>
      </c>
    </row>
    <row r="3468" spans="2:30" hidden="1" outlineLevel="1">
      <c r="D3468" s="7"/>
      <c r="F3468" s="3"/>
      <c r="G3468" s="55" t="str">
        <f>$G$10</f>
        <v>SUBTRAN</v>
      </c>
      <c r="H3468" s="11">
        <f t="shared" ref="H3468:AD3468" ca="1" si="1759">+H3366+H2608</f>
        <v>-1591909.8798049521</v>
      </c>
      <c r="I3468" s="11">
        <f t="shared" ca="1" si="1759"/>
        <v>-1866189.6109603876</v>
      </c>
      <c r="J3468" s="11">
        <f t="shared" ca="1" si="1759"/>
        <v>75080.216861533729</v>
      </c>
      <c r="K3468" s="11">
        <f t="shared" ca="1" si="1759"/>
        <v>131607.81002331033</v>
      </c>
      <c r="L3468" s="11">
        <f t="shared" ca="1" si="1759"/>
        <v>2209.1402116176178</v>
      </c>
      <c r="M3468" s="11">
        <f t="shared" ca="1" si="1759"/>
        <v>6675.9158737553962</v>
      </c>
      <c r="N3468" s="11">
        <f t="shared" ca="1" si="1759"/>
        <v>140492.86610868329</v>
      </c>
      <c r="O3468" s="11">
        <f t="shared" ca="1" si="1759"/>
        <v>97011.578626226576</v>
      </c>
      <c r="P3468" s="11">
        <f t="shared" ca="1" si="1759"/>
        <v>26082.528675316844</v>
      </c>
      <c r="Q3468" s="11">
        <f t="shared" ca="1" si="1759"/>
        <v>8208.2323254739422</v>
      </c>
      <c r="R3468" s="11">
        <f t="shared" ca="1" si="1759"/>
        <v>0</v>
      </c>
      <c r="S3468" s="11">
        <f t="shared" ca="1" si="1759"/>
        <v>131302.33962701744</v>
      </c>
      <c r="T3468" s="11">
        <f t="shared" ca="1" si="1759"/>
        <v>-4552.6041377173233</v>
      </c>
      <c r="U3468" s="11">
        <f t="shared" ca="1" si="1759"/>
        <v>-16530.122490954789</v>
      </c>
      <c r="V3468" s="11">
        <f t="shared" ca="1" si="1759"/>
        <v>-60863.65041143191</v>
      </c>
      <c r="W3468" s="11">
        <f t="shared" ca="1" si="1759"/>
        <v>0</v>
      </c>
      <c r="X3468" s="11">
        <f t="shared" ca="1" si="1759"/>
        <v>-81946.377040104126</v>
      </c>
      <c r="Y3468" s="11">
        <f t="shared" ca="1" si="1759"/>
        <v>1234.8950357561553</v>
      </c>
      <c r="Z3468" s="11">
        <f t="shared" ca="1" si="1759"/>
        <v>-393.42626739253933</v>
      </c>
      <c r="AA3468" s="11">
        <f t="shared" ca="1" si="1759"/>
        <v>841.46876836360752</v>
      </c>
      <c r="AB3468" s="11">
        <f t="shared" ca="1" si="1759"/>
        <v>1014.894298989127</v>
      </c>
      <c r="AC3468" s="11">
        <f t="shared" ca="1" si="1759"/>
        <v>6083.6876771977668</v>
      </c>
      <c r="AD3468" s="11">
        <f t="shared" ca="1" si="1759"/>
        <v>1410.6348537541185</v>
      </c>
    </row>
    <row r="3469" spans="2:30" hidden="1" outlineLevel="1">
      <c r="D3469" s="7"/>
      <c r="F3469" s="3"/>
      <c r="G3469" s="55" t="str">
        <f>$G$11</f>
        <v>DISTPRI</v>
      </c>
      <c r="H3469" s="11">
        <f t="shared" ref="H3469:AD3469" ca="1" si="1760">+H3367+H2609</f>
        <v>-7305792.6077698469</v>
      </c>
      <c r="I3469" s="11">
        <f t="shared" ca="1" si="1760"/>
        <v>-10777907.893497203</v>
      </c>
      <c r="J3469" s="11">
        <f t="shared" ca="1" si="1760"/>
        <v>643143.70825682255</v>
      </c>
      <c r="K3469" s="11">
        <f t="shared" ca="1" si="1760"/>
        <v>1345988.8207522552</v>
      </c>
      <c r="L3469" s="11">
        <f t="shared" ca="1" si="1760"/>
        <v>29145.839296238872</v>
      </c>
      <c r="M3469" s="11">
        <f t="shared" ca="1" si="1760"/>
        <v>0</v>
      </c>
      <c r="N3469" s="11">
        <f t="shared" ca="1" si="1760"/>
        <v>1375134.6600484943</v>
      </c>
      <c r="O3469" s="11">
        <f t="shared" ca="1" si="1760"/>
        <v>991057.26035455964</v>
      </c>
      <c r="P3469" s="11">
        <f t="shared" ca="1" si="1760"/>
        <v>241745.4105887101</v>
      </c>
      <c r="Q3469" s="11">
        <f t="shared" ca="1" si="1760"/>
        <v>0</v>
      </c>
      <c r="R3469" s="11">
        <f t="shared" ca="1" si="1760"/>
        <v>0</v>
      </c>
      <c r="S3469" s="11">
        <f t="shared" ca="1" si="1760"/>
        <v>1232802.67094327</v>
      </c>
      <c r="T3469" s="11">
        <f t="shared" ca="1" si="1760"/>
        <v>-20511.170605532319</v>
      </c>
      <c r="U3469" s="11">
        <f t="shared" ca="1" si="1760"/>
        <v>70763.683076477726</v>
      </c>
      <c r="V3469" s="11">
        <f t="shared" ca="1" si="1760"/>
        <v>0</v>
      </c>
      <c r="W3469" s="11">
        <f t="shared" ca="1" si="1760"/>
        <v>0</v>
      </c>
      <c r="X3469" s="11">
        <f t="shared" ca="1" si="1760"/>
        <v>50252.512470944377</v>
      </c>
      <c r="Y3469" s="11">
        <f t="shared" ca="1" si="1760"/>
        <v>105312.86346270138</v>
      </c>
      <c r="Z3469" s="11">
        <f t="shared" ca="1" si="1760"/>
        <v>-1097.4617065351717</v>
      </c>
      <c r="AA3469" s="11">
        <f t="shared" ca="1" si="1760"/>
        <v>104215.40175616639</v>
      </c>
      <c r="AB3469" s="11">
        <f t="shared" ca="1" si="1760"/>
        <v>8383.5934015294679</v>
      </c>
      <c r="AC3469" s="11">
        <f t="shared" ca="1" si="1760"/>
        <v>47312.817271878223</v>
      </c>
      <c r="AD3469" s="11">
        <f t="shared" ca="1" si="1760"/>
        <v>10869.921578243102</v>
      </c>
    </row>
    <row r="3470" spans="2:30" hidden="1" outlineLevel="1">
      <c r="D3470" s="7"/>
      <c r="F3470" s="3"/>
      <c r="G3470" s="55" t="str">
        <f>$G$12</f>
        <v>DISTSEC</v>
      </c>
      <c r="H3470" s="11">
        <f t="shared" ref="H3470:AD3470" ca="1" si="1761">+H3368+H2610</f>
        <v>-4732276.2444796972</v>
      </c>
      <c r="I3470" s="11">
        <f t="shared" ca="1" si="1761"/>
        <v>-6351113.4330412969</v>
      </c>
      <c r="J3470" s="11">
        <f t="shared" ca="1" si="1761"/>
        <v>363293.1105164222</v>
      </c>
      <c r="K3470" s="11">
        <f t="shared" ca="1" si="1761"/>
        <v>618299.04726956156</v>
      </c>
      <c r="L3470" s="11">
        <f t="shared" ca="1" si="1761"/>
        <v>0</v>
      </c>
      <c r="M3470" s="11">
        <f t="shared" ca="1" si="1761"/>
        <v>0</v>
      </c>
      <c r="N3470" s="11">
        <f t="shared" ca="1" si="1761"/>
        <v>618299.04726956156</v>
      </c>
      <c r="O3470" s="11">
        <f t="shared" ca="1" si="1761"/>
        <v>386545.39397050638</v>
      </c>
      <c r="P3470" s="11">
        <f t="shared" ca="1" si="1761"/>
        <v>0</v>
      </c>
      <c r="Q3470" s="11">
        <f t="shared" ca="1" si="1761"/>
        <v>0</v>
      </c>
      <c r="R3470" s="11">
        <f t="shared" ca="1" si="1761"/>
        <v>0</v>
      </c>
      <c r="S3470" s="11">
        <f t="shared" ca="1" si="1761"/>
        <v>386545.39397050638</v>
      </c>
      <c r="T3470" s="11">
        <f t="shared" ca="1" si="1761"/>
        <v>-6945.8555473741553</v>
      </c>
      <c r="U3470" s="11">
        <f t="shared" ca="1" si="1761"/>
        <v>0</v>
      </c>
      <c r="V3470" s="11">
        <f t="shared" ca="1" si="1761"/>
        <v>0</v>
      </c>
      <c r="W3470" s="11">
        <f t="shared" ca="1" si="1761"/>
        <v>0</v>
      </c>
      <c r="X3470" s="11">
        <f t="shared" ca="1" si="1761"/>
        <v>-6945.8555473741553</v>
      </c>
      <c r="Y3470" s="11">
        <f t="shared" ca="1" si="1761"/>
        <v>45363.715982812515</v>
      </c>
      <c r="Z3470" s="11">
        <f t="shared" ca="1" si="1761"/>
        <v>0</v>
      </c>
      <c r="AA3470" s="11">
        <f t="shared" ca="1" si="1761"/>
        <v>45363.715982812515</v>
      </c>
      <c r="AB3470" s="11">
        <f t="shared" ca="1" si="1761"/>
        <v>3156.0973577066607</v>
      </c>
      <c r="AC3470" s="11">
        <f t="shared" ca="1" si="1761"/>
        <v>178191.21073459901</v>
      </c>
      <c r="AD3470" s="11">
        <f t="shared" ca="1" si="1761"/>
        <v>30934.468277371598</v>
      </c>
    </row>
    <row r="3471" spans="2:30" hidden="1" outlineLevel="1">
      <c r="D3471" s="7"/>
      <c r="F3471" s="3"/>
      <c r="G3471" s="55" t="str">
        <f>$G$13</f>
        <v>ENERGY</v>
      </c>
      <c r="H3471" s="11">
        <f t="shared" ref="H3471:AD3471" ca="1" si="1762">+H3369+H2611</f>
        <v>2033057.7664148463</v>
      </c>
      <c r="I3471" s="11">
        <f t="shared" ca="1" si="1762"/>
        <v>230194.1273458222</v>
      </c>
      <c r="J3471" s="11">
        <f t="shared" ca="1" si="1762"/>
        <v>120035.62163058859</v>
      </c>
      <c r="K3471" s="11">
        <f t="shared" ca="1" si="1762"/>
        <v>315007.49383588851</v>
      </c>
      <c r="L3471" s="11">
        <f t="shared" ca="1" si="1762"/>
        <v>7799.5274188282619</v>
      </c>
      <c r="M3471" s="11">
        <f t="shared" ca="1" si="1762"/>
        <v>-4686.4320982820072</v>
      </c>
      <c r="N3471" s="11">
        <f t="shared" ca="1" si="1762"/>
        <v>318120.58915642876</v>
      </c>
      <c r="O3471" s="11">
        <f t="shared" ca="1" si="1762"/>
        <v>289103.27426044067</v>
      </c>
      <c r="P3471" s="11">
        <f t="shared" ca="1" si="1762"/>
        <v>60746.117179410474</v>
      </c>
      <c r="Q3471" s="11">
        <f t="shared" ca="1" si="1762"/>
        <v>22822.573016670081</v>
      </c>
      <c r="R3471" s="11">
        <f t="shared" ca="1" si="1762"/>
        <v>876.32029520477522</v>
      </c>
      <c r="S3471" s="11">
        <f t="shared" ca="1" si="1762"/>
        <v>373548.28475172538</v>
      </c>
      <c r="T3471" s="11">
        <f t="shared" ca="1" si="1762"/>
        <v>4689.2726619197128</v>
      </c>
      <c r="U3471" s="11">
        <f t="shared" ca="1" si="1762"/>
        <v>121589.74574496018</v>
      </c>
      <c r="V3471" s="11">
        <f t="shared" ca="1" si="1762"/>
        <v>666305.23324231617</v>
      </c>
      <c r="W3471" s="11">
        <f t="shared" ca="1" si="1762"/>
        <v>66170.886300204686</v>
      </c>
      <c r="X3471" s="11">
        <f t="shared" ca="1" si="1762"/>
        <v>858755.13794939965</v>
      </c>
      <c r="Y3471" s="11">
        <f t="shared" ca="1" si="1762"/>
        <v>58553.247204131469</v>
      </c>
      <c r="Z3471" s="11">
        <f t="shared" ca="1" si="1762"/>
        <v>669.71757304805817</v>
      </c>
      <c r="AA3471" s="11">
        <f t="shared" ca="1" si="1762"/>
        <v>59222.964777179091</v>
      </c>
      <c r="AB3471" s="11">
        <f t="shared" ca="1" si="1762"/>
        <v>1928.1167604256566</v>
      </c>
      <c r="AC3471" s="11">
        <f t="shared" ca="1" si="1762"/>
        <v>59883.601815188507</v>
      </c>
      <c r="AD3471" s="11">
        <f t="shared" ca="1" si="1762"/>
        <v>11369.322228097866</v>
      </c>
    </row>
    <row r="3472" spans="2:30" hidden="1" outlineLevel="1">
      <c r="D3472" s="7"/>
      <c r="F3472" s="3"/>
      <c r="G3472" s="55" t="str">
        <f>$G$14</f>
        <v>CUSTOMER</v>
      </c>
      <c r="H3472" s="11">
        <f t="shared" ref="H3472:AD3472" ca="1" si="1763">+H3370+H2612</f>
        <v>1466150.0196118383</v>
      </c>
      <c r="I3472" s="11">
        <f t="shared" ca="1" si="1763"/>
        <v>-2239445.7190857683</v>
      </c>
      <c r="J3472" s="11">
        <f t="shared" ca="1" si="1763"/>
        <v>550670.35535123234</v>
      </c>
      <c r="K3472" s="11">
        <f t="shared" ca="1" si="1763"/>
        <v>82311.811229669911</v>
      </c>
      <c r="L3472" s="11">
        <f t="shared" ca="1" si="1763"/>
        <v>21372.42057849796</v>
      </c>
      <c r="M3472" s="11">
        <f t="shared" ca="1" si="1763"/>
        <v>27771.444978909287</v>
      </c>
      <c r="N3472" s="11">
        <f t="shared" ca="1" si="1763"/>
        <v>131455.6767870771</v>
      </c>
      <c r="O3472" s="11">
        <f t="shared" ca="1" si="1763"/>
        <v>25652.436974321688</v>
      </c>
      <c r="P3472" s="11">
        <f t="shared" ca="1" si="1763"/>
        <v>10461.048410772079</v>
      </c>
      <c r="Q3472" s="11">
        <f t="shared" ca="1" si="1763"/>
        <v>14687.059047660558</v>
      </c>
      <c r="R3472" s="11">
        <f t="shared" ca="1" si="1763"/>
        <v>1613.4326338587862</v>
      </c>
      <c r="S3472" s="11">
        <f t="shared" ca="1" si="1763"/>
        <v>52413.977066613057</v>
      </c>
      <c r="T3472" s="11">
        <f t="shared" ca="1" si="1763"/>
        <v>-128.15317855275816</v>
      </c>
      <c r="U3472" s="11">
        <f t="shared" ca="1" si="1763"/>
        <v>379.93796062680076</v>
      </c>
      <c r="V3472" s="11">
        <f t="shared" ca="1" si="1763"/>
        <v>4740.1445790136459</v>
      </c>
      <c r="W3472" s="11">
        <f t="shared" ca="1" si="1763"/>
        <v>-3207.9577980309327</v>
      </c>
      <c r="X3472" s="11">
        <f t="shared" ca="1" si="1763"/>
        <v>1783.971563056788</v>
      </c>
      <c r="Y3472" s="11">
        <f t="shared" ca="1" si="1763"/>
        <v>2084.1823226353436</v>
      </c>
      <c r="Z3472" s="11">
        <f t="shared" ca="1" si="1763"/>
        <v>-37.483512305979417</v>
      </c>
      <c r="AA3472" s="11">
        <f t="shared" ca="1" si="1763"/>
        <v>2046.698810329377</v>
      </c>
      <c r="AB3472" s="11">
        <f t="shared" ca="1" si="1763"/>
        <v>275.68417139839642</v>
      </c>
      <c r="AC3472" s="11">
        <f t="shared" ca="1" si="1763"/>
        <v>2599215.3462831136</v>
      </c>
      <c r="AD3472" s="11">
        <f t="shared" ca="1" si="1763"/>
        <v>367734.02866477717</v>
      </c>
    </row>
    <row r="3473" spans="4:30" collapsed="1">
      <c r="D3473" s="7" t="s">
        <v>363</v>
      </c>
      <c r="E3473" s="11">
        <f>+E3371+E2613</f>
        <v>-37876171</v>
      </c>
      <c r="F3473" s="3"/>
      <c r="G3473" s="55" t="str">
        <f>$G$15</f>
        <v>TOTAL</v>
      </c>
      <c r="H3473" s="11">
        <f t="shared" ref="H3473:AD3473" ca="1" si="1764">+H3371+H2613</f>
        <v>-37876170.99999994</v>
      </c>
      <c r="I3473" s="11">
        <f t="shared" ca="1" si="1764"/>
        <v>-50785262.922804028</v>
      </c>
      <c r="J3473" s="11">
        <f t="shared" ca="1" si="1764"/>
        <v>2886395.9241891317</v>
      </c>
      <c r="K3473" s="11">
        <f t="shared" ca="1" si="1764"/>
        <v>4386389.0160416486</v>
      </c>
      <c r="L3473" s="11">
        <f t="shared" ca="1" si="1764"/>
        <v>91311.777565174561</v>
      </c>
      <c r="M3473" s="11">
        <f t="shared" ca="1" si="1764"/>
        <v>65119.468417721255</v>
      </c>
      <c r="N3473" s="11">
        <f t="shared" ca="1" si="1764"/>
        <v>4542820.262024546</v>
      </c>
      <c r="O3473" s="11">
        <f t="shared" ca="1" si="1764"/>
        <v>3185850.7889491683</v>
      </c>
      <c r="P3473" s="11">
        <f t="shared" ca="1" si="1764"/>
        <v>732249.41345538804</v>
      </c>
      <c r="Q3473" s="11">
        <f t="shared" ca="1" si="1764"/>
        <v>136113.60195212372</v>
      </c>
      <c r="R3473" s="11">
        <f t="shared" ca="1" si="1764"/>
        <v>3854.5286093534996</v>
      </c>
      <c r="S3473" s="11">
        <f t="shared" ca="1" si="1764"/>
        <v>4058068.3329660241</v>
      </c>
      <c r="T3473" s="11">
        <f t="shared" ca="1" si="1764"/>
        <v>-105313.38643754632</v>
      </c>
      <c r="U3473" s="11">
        <f t="shared" ca="1" si="1764"/>
        <v>-174097.42427052394</v>
      </c>
      <c r="V3473" s="11">
        <f t="shared" ca="1" si="1764"/>
        <v>-593145.82116410136</v>
      </c>
      <c r="W3473" s="11">
        <f t="shared" ca="1" si="1764"/>
        <v>-1225696.464250633</v>
      </c>
      <c r="X3473" s="11">
        <f t="shared" ca="1" si="1764"/>
        <v>-2098253.0961227808</v>
      </c>
      <c r="Y3473" s="11">
        <f t="shared" ca="1" si="1764"/>
        <v>184983.53233502712</v>
      </c>
      <c r="Z3473" s="11">
        <f t="shared" ca="1" si="1764"/>
        <v>-8072.943852838107</v>
      </c>
      <c r="AA3473" s="11">
        <f t="shared" ca="1" si="1764"/>
        <v>176910.58848219318</v>
      </c>
      <c r="AB3473" s="11">
        <f t="shared" ca="1" si="1764"/>
        <v>30144.871880829807</v>
      </c>
      <c r="AC3473" s="11">
        <f t="shared" ca="1" si="1764"/>
        <v>2890686.6637819777</v>
      </c>
      <c r="AD3473" s="11">
        <f t="shared" ca="1" si="1764"/>
        <v>422318.37560224417</v>
      </c>
    </row>
    <row r="3474" spans="4:30" hidden="1" outlineLevel="1">
      <c r="D3474" s="7"/>
      <c r="E3474" s="51"/>
      <c r="F3474" s="52" t="str">
        <f>F3481</f>
        <v>RB_GUP</v>
      </c>
      <c r="G3474" s="55" t="str">
        <f>$G$8</f>
        <v>PRODUCTION</v>
      </c>
      <c r="H3474" s="4">
        <f t="shared" ref="H3474:H3481" ca="1" si="1765">SUBTOTAL(9,I3474:AD3474)</f>
        <v>16586938.749127984</v>
      </c>
      <c r="I3474" s="5">
        <f ca="1">VLOOKUP(CONCATENATE($F3474," ",$G3474),AllocFactorMatrix,(I$4+1),FALSE)*$E3481</f>
        <v>8170443.8915708996</v>
      </c>
      <c r="J3474" s="5">
        <f ca="1">VLOOKUP(CONCATENATE($F3474," ",$G3474),AllocFactorMatrix,(J$4+1),FALSE)*$E3481</f>
        <v>403894.23638638732</v>
      </c>
      <c r="K3474" s="5">
        <f ca="1">VLOOKUP(CONCATENATE($F3474," ",$G3474),AllocFactorMatrix,(K$4+1),FALSE)*$E3481</f>
        <v>1479441.4403874825</v>
      </c>
      <c r="L3474" s="5">
        <f ca="1">VLOOKUP(CONCATENATE($F3474," ",$G3474),AllocFactorMatrix,(L$4+1),FALSE)*$E3481</f>
        <v>46567.563937853382</v>
      </c>
      <c r="M3474" s="5">
        <f ca="1">VLOOKUP(CONCATENATE($F3474," ",$G3474),AllocFactorMatrix,(M$4+1),FALSE)*$E3481</f>
        <v>4366.9571376922104</v>
      </c>
      <c r="N3474" s="5">
        <f t="shared" ref="N3474:N3481" ca="1" si="1766">SUBTOTAL(9,K3474:M3474)</f>
        <v>1530375.9614630281</v>
      </c>
      <c r="O3474" s="5">
        <f ca="1">VLOOKUP(CONCATENATE($F3474," ",$G3474),AllocFactorMatrix,(O$4+1),FALSE)*$E3481</f>
        <v>1124605.6377337568</v>
      </c>
      <c r="P3474" s="5">
        <f ca="1">VLOOKUP(CONCATENATE($F3474," ",$G3474),AllocFactorMatrix,(P$4+1),FALSE)*$E3481</f>
        <v>209546.79451214825</v>
      </c>
      <c r="Q3474" s="5">
        <f ca="1">VLOOKUP(CONCATENATE($F3474," ",$G3474),AllocFactorMatrix,(Q$4+1),FALSE)*$E3481</f>
        <v>94690.29467862536</v>
      </c>
      <c r="R3474" s="5">
        <f ca="1">VLOOKUP(CONCATENATE($F3474," ",$G3474),AllocFactorMatrix,(R$4+1),FALSE)*$E3481</f>
        <v>4258.1167060365415</v>
      </c>
      <c r="S3474" s="5">
        <f ca="1">SUBTOTAL(9,O3474:R3474)</f>
        <v>1433100.843630567</v>
      </c>
      <c r="T3474" s="5">
        <f ca="1">VLOOKUP(CONCATENATE($F3474," ",$G3474),AllocFactorMatrix,(T$4+1),FALSE)*$E3481</f>
        <v>39285.355422059336</v>
      </c>
      <c r="U3474" s="5">
        <f ca="1">VLOOKUP(CONCATENATE($F3474," ",$G3474),AllocFactorMatrix,(U$4+1),FALSE)*$E3481</f>
        <v>642898.14797074348</v>
      </c>
      <c r="V3474" s="5">
        <f ca="1">VLOOKUP(CONCATENATE($F3474," ",$G3474),AllocFactorMatrix,(V$4+1),FALSE)*$E3481</f>
        <v>3397734.7764630746</v>
      </c>
      <c r="W3474" s="5">
        <f ca="1">VLOOKUP(CONCATENATE($F3474," ",$G3474),AllocFactorMatrix,(W$4+1),FALSE)*$E3481</f>
        <v>613574.58567628893</v>
      </c>
      <c r="X3474" s="5">
        <f ca="1">SUBTOTAL(9,T3474:W3474)</f>
        <v>4693492.8655321663</v>
      </c>
      <c r="Y3474" s="5">
        <f ca="1">VLOOKUP(CONCATENATE($F3474," ",$G3474),AllocFactorMatrix,(Y$4+1),FALSE)*$E3481</f>
        <v>345364.60682322632</v>
      </c>
      <c r="Z3474" s="5">
        <f ca="1">VLOOKUP(CONCATENATE($F3474," ",$G3474),AllocFactorMatrix,(Z$4+1),FALSE)*$E3481</f>
        <v>5784.7251501752926</v>
      </c>
      <c r="AA3474" s="5">
        <f t="shared" ref="AA3474:AA3481" ca="1" si="1767">SUBTOTAL(9,Y3474:Z3474)</f>
        <v>351149.3319734016</v>
      </c>
      <c r="AB3474" s="5">
        <f ca="1">VLOOKUP(CONCATENATE($F3474," ",$G3474),AllocFactorMatrix,(AB$4+1),FALSE)*$E3481</f>
        <v>4481.6185715339934</v>
      </c>
      <c r="AC3474" s="5">
        <f ca="1">VLOOKUP(CONCATENATE($F3474," ",$G3474),AllocFactorMatrix,(AC$4+1),FALSE)*$E3481</f>
        <v>0</v>
      </c>
      <c r="AD3474" s="5">
        <f ca="1">VLOOKUP(CONCATENATE($F3474," ",$G3474),AllocFactorMatrix,(AD$4+1),FALSE)*$E3481</f>
        <v>0</v>
      </c>
    </row>
    <row r="3475" spans="4:30" hidden="1" outlineLevel="1">
      <c r="D3475" s="7"/>
      <c r="E3475" s="51"/>
      <c r="F3475" s="52" t="str">
        <f>F3481</f>
        <v>RB_GUP</v>
      </c>
      <c r="G3475" s="55" t="str">
        <f>$G$9</f>
        <v>BULKTRAN</v>
      </c>
      <c r="H3475" s="4">
        <f t="shared" ca="1" si="1765"/>
        <v>8791442.7355055455</v>
      </c>
      <c r="I3475" s="5">
        <f ca="1">VLOOKUP(CONCATENATE($F3475," ",$G3475),AllocFactorMatrix,(I$4+1),FALSE)*$E3481</f>
        <v>4330515.1530859135</v>
      </c>
      <c r="J3475" s="5">
        <f ca="1">VLOOKUP(CONCATENATE($F3475," ",$G3475),AllocFactorMatrix,(J$4+1),FALSE)*$E3481</f>
        <v>214072.83791762605</v>
      </c>
      <c r="K3475" s="5">
        <f ca="1">VLOOKUP(CONCATENATE($F3475," ",$G3475),AllocFactorMatrix,(K$4+1),FALSE)*$E3481</f>
        <v>784136.53660981718</v>
      </c>
      <c r="L3475" s="5">
        <f ca="1">VLOOKUP(CONCATENATE($F3475," ",$G3475),AllocFactorMatrix,(L$4+1),FALSE)*$E3481</f>
        <v>24681.834175890603</v>
      </c>
      <c r="M3475" s="5">
        <f ca="1">VLOOKUP(CONCATENATE($F3475," ",$G3475),AllocFactorMatrix,(M$4+1),FALSE)*$E3481</f>
        <v>2314.5834312824381</v>
      </c>
      <c r="N3475" s="5">
        <f t="shared" ca="1" si="1766"/>
        <v>811132.95421699027</v>
      </c>
      <c r="O3475" s="5">
        <f ca="1">VLOOKUP(CONCATENATE($F3475," ",$G3475),AllocFactorMatrix,(O$4+1),FALSE)*$E3481</f>
        <v>596065.74870138697</v>
      </c>
      <c r="P3475" s="5">
        <f ca="1">VLOOKUP(CONCATENATE($F3475," ",$G3475),AllocFactorMatrix,(P$4+1),FALSE)*$E3481</f>
        <v>111064.41473169054</v>
      </c>
      <c r="Q3475" s="5">
        <f ca="1">VLOOKUP(CONCATENATE($F3475," ",$G3475),AllocFactorMatrix,(Q$4+1),FALSE)*$E3481</f>
        <v>50187.940997795355</v>
      </c>
      <c r="R3475" s="5">
        <f ca="1">VLOOKUP(CONCATENATE($F3475," ",$G3475),AllocFactorMatrix,(R$4+1),FALSE)*$E3481</f>
        <v>2256.8956061399704</v>
      </c>
      <c r="S3475" s="5">
        <f t="shared" ref="S3475:S3481" ca="1" si="1768">SUBTOTAL(9,O3475:R3475)</f>
        <v>759575.00003701285</v>
      </c>
      <c r="T3475" s="5">
        <f ca="1">VLOOKUP(CONCATENATE($F3475," ",$G3475),AllocFactorMatrix,(T$4+1),FALSE)*$E3481</f>
        <v>20822.103328450168</v>
      </c>
      <c r="U3475" s="5">
        <f ca="1">VLOOKUP(CONCATENATE($F3475," ",$G3475),AllocFactorMatrix,(U$4+1),FALSE)*$E3481</f>
        <v>340750.17326174799</v>
      </c>
      <c r="V3475" s="5">
        <f ca="1">VLOOKUP(CONCATENATE($F3475," ",$G3475),AllocFactorMatrix,(V$4+1),FALSE)*$E3481</f>
        <v>1800874.2402380453</v>
      </c>
      <c r="W3475" s="5">
        <f ca="1">VLOOKUP(CONCATENATE($F3475," ",$G3475),AllocFactorMatrix,(W$4+1),FALSE)*$E3481</f>
        <v>325208.03962203226</v>
      </c>
      <c r="X3475" s="5">
        <f t="shared" ref="X3475:X3481" ca="1" si="1769">SUBTOTAL(9,T3475:W3475)</f>
        <v>2487654.5564502757</v>
      </c>
      <c r="Y3475" s="5">
        <f ca="1">VLOOKUP(CONCATENATE($F3475," ",$G3475),AllocFactorMatrix,(Y$4+1),FALSE)*$E3481</f>
        <v>183050.84558875611</v>
      </c>
      <c r="Z3475" s="5">
        <f ca="1">VLOOKUP(CONCATENATE($F3475," ",$G3475),AllocFactorMatrix,(Z$4+1),FALSE)*$E3481</f>
        <v>3066.0316932247929</v>
      </c>
      <c r="AA3475" s="5">
        <f t="shared" ca="1" si="1767"/>
        <v>186116.87728198091</v>
      </c>
      <c r="AB3475" s="5">
        <f ca="1">VLOOKUP(CONCATENATE($F3475," ",$G3475),AllocFactorMatrix,(AB$4+1),FALSE)*$E3481</f>
        <v>2375.3565157458979</v>
      </c>
      <c r="AC3475" s="5">
        <f ca="1">VLOOKUP(CONCATENATE($F3475," ",$G3475),AllocFactorMatrix,(AC$4+1),FALSE)*$E3481</f>
        <v>0</v>
      </c>
      <c r="AD3475" s="5">
        <f ca="1">VLOOKUP(CONCATENATE($F3475," ",$G3475),AllocFactorMatrix,(AD$4+1),FALSE)*$E3481</f>
        <v>0</v>
      </c>
    </row>
    <row r="3476" spans="4:30" hidden="1" outlineLevel="1">
      <c r="D3476" s="7"/>
      <c r="E3476" s="51"/>
      <c r="F3476" s="52" t="str">
        <f>F3481</f>
        <v>RB_GUP</v>
      </c>
      <c r="G3476" s="55" t="str">
        <f>$G$10</f>
        <v>SUBTRAN</v>
      </c>
      <c r="H3476" s="4">
        <f t="shared" ca="1" si="1765"/>
        <v>1931216.0375986099</v>
      </c>
      <c r="I3476" s="5">
        <f ca="1">VLOOKUP(CONCATENATE($F3476," ",$G3476),AllocFactorMatrix,(I$4+1),FALSE)*$E3481</f>
        <v>940246.19348146499</v>
      </c>
      <c r="J3476" s="5">
        <f ca="1">VLOOKUP(CONCATENATE($F3476," ",$G3476),AllocFactorMatrix,(J$4+1),FALSE)*$E3481</f>
        <v>45377.511285466346</v>
      </c>
      <c r="K3476" s="5">
        <f ca="1">VLOOKUP(CONCATENATE($F3476," ",$G3476),AllocFactorMatrix,(K$4+1),FALSE)*$E3481</f>
        <v>165081.16730572315</v>
      </c>
      <c r="L3476" s="5">
        <f ca="1">VLOOKUP(CONCATENATE($F3476," ",$G3476),AllocFactorMatrix,(L$4+1),FALSE)*$E3481</f>
        <v>5099.2019368335878</v>
      </c>
      <c r="M3476" s="5">
        <f ca="1">VLOOKUP(CONCATENATE($F3476," ",$G3476),AllocFactorMatrix,(M$4+1),FALSE)*$E3481</f>
        <v>635.07863323471076</v>
      </c>
      <c r="N3476" s="5">
        <f t="shared" ca="1" si="1766"/>
        <v>170815.44787579146</v>
      </c>
      <c r="O3476" s="5">
        <f ca="1">VLOOKUP(CONCATENATE($F3476," ",$G3476),AllocFactorMatrix,(O$4+1),FALSE)*$E3481</f>
        <v>124721.4020875883</v>
      </c>
      <c r="P3476" s="5">
        <f ca="1">VLOOKUP(CONCATENATE($F3476," ",$G3476),AllocFactorMatrix,(P$4+1),FALSE)*$E3481</f>
        <v>23185.56317854</v>
      </c>
      <c r="Q3476" s="5">
        <f ca="1">VLOOKUP(CONCATENATE($F3476," ",$G3476),AllocFactorMatrix,(Q$4+1),FALSE)*$E3481</f>
        <v>13795.686356160297</v>
      </c>
      <c r="R3476" s="5">
        <f ca="1">VLOOKUP(CONCATENATE($F3476," ",$G3476),AllocFactorMatrix,(R$4+1),FALSE)*$E3481</f>
        <v>0</v>
      </c>
      <c r="S3476" s="5">
        <f t="shared" ca="1" si="1768"/>
        <v>161702.6516222886</v>
      </c>
      <c r="T3476" s="5">
        <f ca="1">VLOOKUP(CONCATENATE($F3476," ",$G3476),AllocFactorMatrix,(T$4+1),FALSE)*$E3481</f>
        <v>4355.0572076373292</v>
      </c>
      <c r="U3476" s="5">
        <f ca="1">VLOOKUP(CONCATENATE($F3476," ",$G3476),AllocFactorMatrix,(U$4+1),FALSE)*$E3481</f>
        <v>71294.772985682459</v>
      </c>
      <c r="V3476" s="5">
        <f ca="1">VLOOKUP(CONCATENATE($F3476," ",$G3476),AllocFactorMatrix,(V$4+1),FALSE)*$E3481</f>
        <v>496688.09055128956</v>
      </c>
      <c r="W3476" s="5">
        <f ca="1">VLOOKUP(CONCATENATE($F3476," ",$G3476),AllocFactorMatrix,(W$4+1),FALSE)*$E3481</f>
        <v>0</v>
      </c>
      <c r="X3476" s="5">
        <f t="shared" ca="1" si="1769"/>
        <v>572337.92074460932</v>
      </c>
      <c r="Y3476" s="5">
        <f ca="1">VLOOKUP(CONCATENATE($F3476," ",$G3476),AllocFactorMatrix,(Y$4+1),FALSE)*$E3481</f>
        <v>37537.487996567157</v>
      </c>
      <c r="Z3476" s="5">
        <f ca="1">VLOOKUP(CONCATENATE($F3476," ",$G3476),AllocFactorMatrix,(Z$4+1),FALSE)*$E3481</f>
        <v>625.75094472291062</v>
      </c>
      <c r="AA3476" s="5">
        <f t="shared" ca="1" si="1767"/>
        <v>38163.238941290067</v>
      </c>
      <c r="AB3476" s="5">
        <f ca="1">VLOOKUP(CONCATENATE($F3476," ",$G3476),AllocFactorMatrix,(AB$4+1),FALSE)*$E3481</f>
        <v>501.26202615747269</v>
      </c>
      <c r="AC3476" s="5">
        <f ca="1">VLOOKUP(CONCATENATE($F3476," ",$G3476),AllocFactorMatrix,(AC$4+1),FALSE)*$E3481</f>
        <v>1704.3980480644989</v>
      </c>
      <c r="AD3476" s="5">
        <f ca="1">VLOOKUP(CONCATENATE($F3476," ",$G3476),AllocFactorMatrix,(AD$4+1),FALSE)*$E3481</f>
        <v>367.41357347731423</v>
      </c>
    </row>
    <row r="3477" spans="4:30" hidden="1" outlineLevel="1">
      <c r="D3477" s="7"/>
      <c r="E3477" s="51"/>
      <c r="F3477" s="52" t="str">
        <f>F3481</f>
        <v>RB_GUP</v>
      </c>
      <c r="G3477" s="55" t="str">
        <f>$G$11</f>
        <v>DISTPRI</v>
      </c>
      <c r="H3477" s="4">
        <f t="shared" ca="1" si="1765"/>
        <v>8861032.0709096491</v>
      </c>
      <c r="I3477" s="5">
        <f ca="1">VLOOKUP(CONCATENATE($F3477," ",$G3477),AllocFactorMatrix,(I$4+1),FALSE)*$E3481</f>
        <v>5922205.6606798004</v>
      </c>
      <c r="J3477" s="5">
        <f ca="1">VLOOKUP(CONCATENATE($F3477," ",$G3477),AllocFactorMatrix,(J$4+1),FALSE)*$E3481</f>
        <v>279157.31470781076</v>
      </c>
      <c r="K3477" s="5">
        <f ca="1">VLOOKUP(CONCATENATE($F3477," ",$G3477),AllocFactorMatrix,(K$4+1),FALSE)*$E3481</f>
        <v>1013637.3425268206</v>
      </c>
      <c r="L3477" s="5">
        <f ca="1">VLOOKUP(CONCATENATE($F3477," ",$G3477),AllocFactorMatrix,(L$4+1),FALSE)*$E3481</f>
        <v>31326.668278634519</v>
      </c>
      <c r="M3477" s="5">
        <f ca="1">VLOOKUP(CONCATENATE($F3477," ",$G3477),AllocFactorMatrix,(M$4+1),FALSE)*$E3481</f>
        <v>0</v>
      </c>
      <c r="N3477" s="5">
        <f t="shared" ca="1" si="1766"/>
        <v>1044964.0108054552</v>
      </c>
      <c r="O3477" s="5">
        <f ca="1">VLOOKUP(CONCATENATE($F3477," ",$G3477),AllocFactorMatrix,(O$4+1),FALSE)*$E3481</f>
        <v>760050.83823638281</v>
      </c>
      <c r="P3477" s="5">
        <f ca="1">VLOOKUP(CONCATENATE($F3477," ",$G3477),AllocFactorMatrix,(P$4+1),FALSE)*$E3481</f>
        <v>141559.51976840055</v>
      </c>
      <c r="Q3477" s="5">
        <f ca="1">VLOOKUP(CONCATENATE($F3477," ",$G3477),AllocFactorMatrix,(Q$4+1),FALSE)*$E3481</f>
        <v>0</v>
      </c>
      <c r="R3477" s="5">
        <f ca="1">VLOOKUP(CONCATENATE($F3477," ",$G3477),AllocFactorMatrix,(R$4+1),FALSE)*$E3481</f>
        <v>0</v>
      </c>
      <c r="S3477" s="5">
        <f t="shared" ca="1" si="1768"/>
        <v>901610.3580047834</v>
      </c>
      <c r="T3477" s="5">
        <f ca="1">VLOOKUP(CONCATENATE($F3477," ",$G3477),AllocFactorMatrix,(T$4+1),FALSE)*$E3481</f>
        <v>27095.343999400069</v>
      </c>
      <c r="U3477" s="5">
        <f ca="1">VLOOKUP(CONCATENATE($F3477," ",$G3477),AllocFactorMatrix,(U$4+1),FALSE)*$E3481</f>
        <v>436986.58611677558</v>
      </c>
      <c r="V3477" s="5">
        <f ca="1">VLOOKUP(CONCATENATE($F3477," ",$G3477),AllocFactorMatrix,(V$4+1),FALSE)*$E3481</f>
        <v>0</v>
      </c>
      <c r="W3477" s="5">
        <f ca="1">VLOOKUP(CONCATENATE($F3477," ",$G3477),AllocFactorMatrix,(W$4+1),FALSE)*$E3481</f>
        <v>0</v>
      </c>
      <c r="X3477" s="5">
        <f t="shared" ca="1" si="1769"/>
        <v>464081.93011617567</v>
      </c>
      <c r="Y3477" s="5">
        <f ca="1">VLOOKUP(CONCATENATE($F3477," ",$G3477),AllocFactorMatrix,(Y$4+1),FALSE)*$E3481</f>
        <v>229190.25633199714</v>
      </c>
      <c r="Z3477" s="5">
        <f ca="1">VLOOKUP(CONCATENATE($F3477," ",$G3477),AllocFactorMatrix,(Z$4+1),FALSE)*$E3481</f>
        <v>3823.7906437892793</v>
      </c>
      <c r="AA3477" s="5">
        <f t="shared" ca="1" si="1767"/>
        <v>233014.04697578642</v>
      </c>
      <c r="AB3477" s="5">
        <f ca="1">VLOOKUP(CONCATENATE($F3477," ",$G3477),AllocFactorMatrix,(AB$4+1),FALSE)*$E3481</f>
        <v>3097.9111274595689</v>
      </c>
      <c r="AC3477" s="5">
        <f ca="1">VLOOKUP(CONCATENATE($F3477," ",$G3477),AllocFactorMatrix,(AC$4+1),FALSE)*$E3481</f>
        <v>10613.013131204301</v>
      </c>
      <c r="AD3477" s="5">
        <f ca="1">VLOOKUP(CONCATENATE($F3477," ",$G3477),AllocFactorMatrix,(AD$4+1),FALSE)*$E3481</f>
        <v>2287.8253611740056</v>
      </c>
    </row>
    <row r="3478" spans="4:30" hidden="1" outlineLevel="1">
      <c r="D3478" s="7"/>
      <c r="E3478" s="51"/>
      <c r="F3478" s="52" t="str">
        <f>F3481</f>
        <v>RB_GUP</v>
      </c>
      <c r="G3478" s="55" t="str">
        <f>$G$12</f>
        <v>DISTSEC</v>
      </c>
      <c r="H3478" s="4">
        <f t="shared" ca="1" si="1765"/>
        <v>4559756.7352303173</v>
      </c>
      <c r="I3478" s="5">
        <f ca="1">VLOOKUP(CONCATENATE($F3478," ",$G3478),AllocFactorMatrix,(I$4+1),FALSE)*$E3481</f>
        <v>3409336.7298919</v>
      </c>
      <c r="J3478" s="5">
        <f ca="1">VLOOKUP(CONCATENATE($F3478," ",$G3478),AllocFactorMatrix,(J$4+1),FALSE)*$E3481</f>
        <v>164365.21033564938</v>
      </c>
      <c r="K3478" s="5">
        <f ca="1">VLOOKUP(CONCATENATE($F3478," ",$G3478),AllocFactorMatrix,(K$4+1),FALSE)*$E3481</f>
        <v>495958.33671767201</v>
      </c>
      <c r="L3478" s="5">
        <f ca="1">VLOOKUP(CONCATENATE($F3478," ",$G3478),AllocFactorMatrix,(L$4+1),FALSE)*$E3481</f>
        <v>0</v>
      </c>
      <c r="M3478" s="5">
        <f ca="1">VLOOKUP(CONCATENATE($F3478," ",$G3478),AllocFactorMatrix,(M$4+1),FALSE)*$E3481</f>
        <v>0</v>
      </c>
      <c r="N3478" s="5">
        <f t="shared" ca="1" si="1766"/>
        <v>495958.33671767201</v>
      </c>
      <c r="O3478" s="5">
        <f ca="1">VLOOKUP(CONCATENATE($F3478," ",$G3478),AllocFactorMatrix,(O$4+1),FALSE)*$E3481</f>
        <v>316026.58254440344</v>
      </c>
      <c r="P3478" s="5">
        <f ca="1">VLOOKUP(CONCATENATE($F3478," ",$G3478),AllocFactorMatrix,(P$4+1),FALSE)*$E3481</f>
        <v>0</v>
      </c>
      <c r="Q3478" s="5">
        <f ca="1">VLOOKUP(CONCATENATE($F3478," ",$G3478),AllocFactorMatrix,(Q$4+1),FALSE)*$E3481</f>
        <v>0</v>
      </c>
      <c r="R3478" s="5">
        <f ca="1">VLOOKUP(CONCATENATE($F3478," ",$G3478),AllocFactorMatrix,(R$4+1),FALSE)*$E3481</f>
        <v>0</v>
      </c>
      <c r="S3478" s="5">
        <f t="shared" ca="1" si="1768"/>
        <v>316026.58254440344</v>
      </c>
      <c r="T3478" s="5">
        <f ca="1">VLOOKUP(CONCATENATE($F3478," ",$G3478),AllocFactorMatrix,(T$4+1),FALSE)*$E3481</f>
        <v>8544.695810448422</v>
      </c>
      <c r="U3478" s="5">
        <f ca="1">VLOOKUP(CONCATENATE($F3478," ",$G3478),AllocFactorMatrix,(U$4+1),FALSE)*$E3481</f>
        <v>0</v>
      </c>
      <c r="V3478" s="5">
        <f ca="1">VLOOKUP(CONCATENATE($F3478," ",$G3478),AllocFactorMatrix,(V$4+1),FALSE)*$E3481</f>
        <v>0</v>
      </c>
      <c r="W3478" s="5">
        <f ca="1">VLOOKUP(CONCATENATE($F3478," ",$G3478),AllocFactorMatrix,(W$4+1),FALSE)*$E3481</f>
        <v>0</v>
      </c>
      <c r="X3478" s="5">
        <f t="shared" ca="1" si="1769"/>
        <v>8544.695810448422</v>
      </c>
      <c r="Y3478" s="5">
        <f ca="1">VLOOKUP(CONCATENATE($F3478," ",$G3478),AllocFactorMatrix,(Y$4+1),FALSE)*$E3481</f>
        <v>116564.53816482144</v>
      </c>
      <c r="Z3478" s="5">
        <f ca="1">VLOOKUP(CONCATENATE($F3478," ",$G3478),AllocFactorMatrix,(Z$4+1),FALSE)*$E3481</f>
        <v>0</v>
      </c>
      <c r="AA3478" s="5">
        <f t="shared" ca="1" si="1767"/>
        <v>116564.53816482144</v>
      </c>
      <c r="AB3478" s="5">
        <f ca="1">VLOOKUP(CONCATENATE($F3478," ",$G3478),AllocFactorMatrix,(AB$4+1),FALSE)*$E3481</f>
        <v>1209.5939622776348</v>
      </c>
      <c r="AC3478" s="5">
        <f ca="1">VLOOKUP(CONCATENATE($F3478," ",$G3478),AllocFactorMatrix,(AC$4+1),FALSE)*$E3481</f>
        <v>41070.367303796011</v>
      </c>
      <c r="AD3478" s="5">
        <f ca="1">VLOOKUP(CONCATENATE($F3478," ",$G3478),AllocFactorMatrix,(AD$4+1),FALSE)*$E3481</f>
        <v>6680.6804993487831</v>
      </c>
    </row>
    <row r="3479" spans="4:30" hidden="1" outlineLevel="1">
      <c r="D3479" s="7"/>
      <c r="E3479" s="51"/>
      <c r="F3479" s="52" t="str">
        <f>F3481</f>
        <v>RB_GUP</v>
      </c>
      <c r="G3479" s="55" t="str">
        <f>$G$13</f>
        <v>ENERGY</v>
      </c>
      <c r="H3479" s="4">
        <f t="shared" ca="1" si="1765"/>
        <v>140152.69997217745</v>
      </c>
      <c r="I3479" s="5">
        <f ca="1">VLOOKUP(CONCATENATE($F3479," ",$G3479),AllocFactorMatrix,(I$4+1),FALSE)*$E3481</f>
        <v>52589.089589938863</v>
      </c>
      <c r="J3479" s="5">
        <f ca="1">VLOOKUP(CONCATENATE($F3479," ",$G3479),AllocFactorMatrix,(J$4+1),FALSE)*$E3481</f>
        <v>3408.1128253300176</v>
      </c>
      <c r="K3479" s="5">
        <f ca="1">VLOOKUP(CONCATENATE($F3479," ",$G3479),AllocFactorMatrix,(K$4+1),FALSE)*$E3481</f>
        <v>11434.587981128003</v>
      </c>
      <c r="L3479" s="5">
        <f ca="1">VLOOKUP(CONCATENATE($F3479," ",$G3479),AllocFactorMatrix,(L$4+1),FALSE)*$E3481</f>
        <v>363.41716522389174</v>
      </c>
      <c r="M3479" s="5">
        <f ca="1">VLOOKUP(CONCATENATE($F3479," ",$G3479),AllocFactorMatrix,(M$4+1),FALSE)*$E3481</f>
        <v>33.502814210675439</v>
      </c>
      <c r="N3479" s="5">
        <f t="shared" ca="1" si="1766"/>
        <v>11831.507960562569</v>
      </c>
      <c r="O3479" s="5">
        <f ca="1">VLOOKUP(CONCATENATE($F3479," ",$G3479),AllocFactorMatrix,(O$4+1),FALSE)*$E3481</f>
        <v>10425.073412159971</v>
      </c>
      <c r="P3479" s="5">
        <f ca="1">VLOOKUP(CONCATENATE($F3479," ",$G3479),AllocFactorMatrix,(P$4+1),FALSE)*$E3481</f>
        <v>1932.6080148357003</v>
      </c>
      <c r="Q3479" s="5">
        <f ca="1">VLOOKUP(CONCATENATE($F3479," ",$G3479),AllocFactorMatrix,(Q$4+1),FALSE)*$E3481</f>
        <v>878.12761504790922</v>
      </c>
      <c r="R3479" s="5">
        <f ca="1">VLOOKUP(CONCATENATE($F3479," ",$G3479),AllocFactorMatrix,(R$4+1),FALSE)*$E3481</f>
        <v>40.687286264793123</v>
      </c>
      <c r="S3479" s="5">
        <f t="shared" ca="1" si="1768"/>
        <v>13276.496328308373</v>
      </c>
      <c r="T3479" s="5">
        <f ca="1">VLOOKUP(CONCATENATE($F3479," ",$G3479),AllocFactorMatrix,(T$4+1),FALSE)*$E3481</f>
        <v>399.50856862854954</v>
      </c>
      <c r="U3479" s="5">
        <f ca="1">VLOOKUP(CONCATENATE($F3479," ",$G3479),AllocFactorMatrix,(U$4+1),FALSE)*$E3481</f>
        <v>7014.7719694754824</v>
      </c>
      <c r="V3479" s="5">
        <f ca="1">VLOOKUP(CONCATENATE($F3479," ",$G3479),AllocFactorMatrix,(V$4+1),FALSE)*$E3481</f>
        <v>39826.962857620238</v>
      </c>
      <c r="W3479" s="5">
        <f ca="1">VLOOKUP(CONCATENATE($F3479," ",$G3479),AllocFactorMatrix,(W$4+1),FALSE)*$E3481</f>
        <v>7556.106990723516</v>
      </c>
      <c r="X3479" s="5">
        <f t="shared" ca="1" si="1769"/>
        <v>54797.350386447783</v>
      </c>
      <c r="Y3479" s="5">
        <f ca="1">VLOOKUP(CONCATENATE($F3479," ",$G3479),AllocFactorMatrix,(Y$4+1),FALSE)*$E3481</f>
        <v>2824.4666352374347</v>
      </c>
      <c r="Z3479" s="5">
        <f ca="1">VLOOKUP(CONCATENATE($F3479," ",$G3479),AllocFactorMatrix,(Z$4+1),FALSE)*$E3481</f>
        <v>45.977814185527599</v>
      </c>
      <c r="AA3479" s="5">
        <f t="shared" ca="1" si="1767"/>
        <v>2870.4444494229624</v>
      </c>
      <c r="AB3479" s="5">
        <f ca="1">VLOOKUP(CONCATENATE($F3479," ",$G3479),AllocFactorMatrix,(AB$4+1),FALSE)*$E3481</f>
        <v>51.284553250867361</v>
      </c>
      <c r="AC3479" s="5">
        <f ca="1">VLOOKUP(CONCATENATE($F3479," ",$G3479),AllocFactorMatrix,(AC$4+1),FALSE)*$E3481</f>
        <v>1108.9597898659117</v>
      </c>
      <c r="AD3479" s="5">
        <f ca="1">VLOOKUP(CONCATENATE($F3479," ",$G3479),AllocFactorMatrix,(AD$4+1),FALSE)*$E3481</f>
        <v>219.45408905010672</v>
      </c>
    </row>
    <row r="3480" spans="4:30" hidden="1" outlineLevel="1">
      <c r="D3480" s="7"/>
      <c r="E3480" s="51"/>
      <c r="F3480" s="52" t="str">
        <f>F3481</f>
        <v>RB_GUP</v>
      </c>
      <c r="G3480" s="55" t="str">
        <f>$G$14</f>
        <v>CUSTOMER</v>
      </c>
      <c r="H3480" s="4">
        <f t="shared" ca="1" si="1765"/>
        <v>2195002.9716557171</v>
      </c>
      <c r="I3480" s="5">
        <f ca="1">VLOOKUP(CONCATENATE($F3480," ",$G3480),AllocFactorMatrix,(I$4+1),FALSE)*$E3481</f>
        <v>1026468.2366397289</v>
      </c>
      <c r="J3480" s="5">
        <f ca="1">VLOOKUP(CONCATENATE($F3480," ",$G3480),AllocFactorMatrix,(J$4+1),FALSE)*$E3481</f>
        <v>268917.68273101043</v>
      </c>
      <c r="K3480" s="5">
        <f ca="1">VLOOKUP(CONCATENATE($F3480," ",$G3480),AllocFactorMatrix,(K$4+1),FALSE)*$E3481</f>
        <v>76338.022082262949</v>
      </c>
      <c r="L3480" s="5">
        <f ca="1">VLOOKUP(CONCATENATE($F3480," ",$G3480),AllocFactorMatrix,(L$4+1),FALSE)*$E3481</f>
        <v>24641.491432173094</v>
      </c>
      <c r="M3480" s="5">
        <f ca="1">VLOOKUP(CONCATENATE($F3480," ",$G3480),AllocFactorMatrix,(M$4+1),FALSE)*$E3481</f>
        <v>3999.8103061400802</v>
      </c>
      <c r="N3480" s="5">
        <f t="shared" ca="1" si="1766"/>
        <v>104979.32382057612</v>
      </c>
      <c r="O3480" s="5">
        <f ca="1">VLOOKUP(CONCATENATE($F3480," ",$G3480),AllocFactorMatrix,(O$4+1),FALSE)*$E3481</f>
        <v>21663.618708623479</v>
      </c>
      <c r="P3480" s="5">
        <f ca="1">VLOOKUP(CONCATENATE($F3480," ",$G3480),AllocFactorMatrix,(P$4+1),FALSE)*$E3481</f>
        <v>6414.8666031796674</v>
      </c>
      <c r="Q3480" s="5">
        <f ca="1">VLOOKUP(CONCATENATE($F3480," ",$G3480),AllocFactorMatrix,(Q$4+1),FALSE)*$E3481</f>
        <v>13934.610294069173</v>
      </c>
      <c r="R3480" s="5">
        <f ca="1">VLOOKUP(CONCATENATE($F3480," ",$G3480),AllocFactorMatrix,(R$4+1),FALSE)*$E3481</f>
        <v>2448.6446692396044</v>
      </c>
      <c r="S3480" s="5">
        <f t="shared" ca="1" si="1768"/>
        <v>44461.740275111923</v>
      </c>
      <c r="T3480" s="5">
        <f ca="1">VLOOKUP(CONCATENATE($F3480," ",$G3480),AllocFactorMatrix,(T$4+1),FALSE)*$E3481</f>
        <v>149.10330783751397</v>
      </c>
      <c r="U3480" s="5">
        <f ca="1">VLOOKUP(CONCATENATE($F3480," ",$G3480),AllocFactorMatrix,(U$4+1),FALSE)*$E3481</f>
        <v>3805.8060553922933</v>
      </c>
      <c r="V3480" s="5">
        <f ca="1">VLOOKUP(CONCATENATE($F3480," ",$G3480),AllocFactorMatrix,(V$4+1),FALSE)*$E3481</f>
        <v>20492.329569837028</v>
      </c>
      <c r="W3480" s="5">
        <f ca="1">VLOOKUP(CONCATENATE($F3480," ",$G3480),AllocFactorMatrix,(W$4+1),FALSE)*$E3481</f>
        <v>3673.0075920079876</v>
      </c>
      <c r="X3480" s="5">
        <f t="shared" ca="1" si="1769"/>
        <v>28120.246525074821</v>
      </c>
      <c r="Y3480" s="5">
        <f ca="1">VLOOKUP(CONCATENATE($F3480," ",$G3480),AllocFactorMatrix,(Y$4+1),FALSE)*$E3481</f>
        <v>5997.0388028658062</v>
      </c>
      <c r="Z3480" s="5">
        <f ca="1">VLOOKUP(CONCATENATE($F3480," ",$G3480),AllocFactorMatrix,(Z$4+1),FALSE)*$E3481</f>
        <v>108.71363444675798</v>
      </c>
      <c r="AA3480" s="5">
        <f t="shared" ca="1" si="1767"/>
        <v>6105.7524373125643</v>
      </c>
      <c r="AB3480" s="5">
        <f ca="1">VLOOKUP(CONCATENATE($F3480," ",$G3480),AllocFactorMatrix,(AB$4+1),FALSE)*$E3481</f>
        <v>112.57415265176724</v>
      </c>
      <c r="AC3480" s="5">
        <f ca="1">VLOOKUP(CONCATENATE($F3480," ",$G3480),AllocFactorMatrix,(AC$4+1),FALSE)*$E3481</f>
        <v>637746.13111728581</v>
      </c>
      <c r="AD3480" s="5">
        <f ca="1">VLOOKUP(CONCATENATE($F3480," ",$G3480),AllocFactorMatrix,(AD$4+1),FALSE)*$E3481</f>
        <v>78091.283956964267</v>
      </c>
    </row>
    <row r="3481" spans="4:30" collapsed="1">
      <c r="D3481" s="7" t="s">
        <v>356</v>
      </c>
      <c r="E3481" s="40">
        <v>43065542</v>
      </c>
      <c r="F3481" s="10" t="s">
        <v>74</v>
      </c>
      <c r="G3481" s="55" t="str">
        <f>$G$15</f>
        <v>TOTAL</v>
      </c>
      <c r="H3481" s="4">
        <f t="shared" ca="1" si="1765"/>
        <v>43065542.000000015</v>
      </c>
      <c r="I3481" s="5">
        <f ca="1">VLOOKUP(CONCATENATE($F3481," ",$G3481),AllocFactorMatrix,(I$4+1),FALSE)*$E3481</f>
        <v>23851804.954939649</v>
      </c>
      <c r="J3481" s="5">
        <f ca="1">VLOOKUP(CONCATENATE($F3481," ",$G3481),AllocFactorMatrix,(J$4+1),FALSE)*$E3481</f>
        <v>1379192.9061892803</v>
      </c>
      <c r="K3481" s="5">
        <f ca="1">VLOOKUP(CONCATENATE($F3481," ",$G3481),AllocFactorMatrix,(K$4+1),FALSE)*$E3481</f>
        <v>4026027.4336109068</v>
      </c>
      <c r="L3481" s="5">
        <f ca="1">VLOOKUP(CONCATENATE($F3481," ",$G3481),AllocFactorMatrix,(L$4+1),FALSE)*$E3481</f>
        <v>132680.17692660907</v>
      </c>
      <c r="M3481" s="5">
        <f ca="1">VLOOKUP(CONCATENATE($F3481," ",$G3481),AllocFactorMatrix,(M$4+1),FALSE)*$E3481</f>
        <v>11349.932322560115</v>
      </c>
      <c r="N3481" s="5">
        <f t="shared" ca="1" si="1766"/>
        <v>4170057.5428600763</v>
      </c>
      <c r="O3481" s="5">
        <f ca="1">VLOOKUP(CONCATENATE($F3481," ",$G3481),AllocFactorMatrix,(O$4+1),FALSE)*$E3481</f>
        <v>2953558.9014243023</v>
      </c>
      <c r="P3481" s="5">
        <f ca="1">VLOOKUP(CONCATENATE($F3481," ",$G3481),AllocFactorMatrix,(P$4+1),FALSE)*$E3481</f>
        <v>493703.76680879464</v>
      </c>
      <c r="Q3481" s="5">
        <f ca="1">VLOOKUP(CONCATENATE($F3481," ",$G3481),AllocFactorMatrix,(Q$4+1),FALSE)*$E3481</f>
        <v>173486.65994169808</v>
      </c>
      <c r="R3481" s="5">
        <f ca="1">VLOOKUP(CONCATENATE($F3481," ",$G3481),AllocFactorMatrix,(R$4+1),FALSE)*$E3481</f>
        <v>9004.3442676809082</v>
      </c>
      <c r="S3481" s="5">
        <f t="shared" ca="1" si="1768"/>
        <v>3629753.6724424758</v>
      </c>
      <c r="T3481" s="5">
        <f ca="1">VLOOKUP(CONCATENATE($F3481," ",$G3481),AllocFactorMatrix,(T$4+1),FALSE)*$E3481</f>
        <v>100651.16764446138</v>
      </c>
      <c r="U3481" s="5">
        <f ca="1">VLOOKUP(CONCATENATE($F3481," ",$G3481),AllocFactorMatrix,(U$4+1),FALSE)*$E3481</f>
        <v>1502750.2583598173</v>
      </c>
      <c r="V3481" s="5">
        <f ca="1">VLOOKUP(CONCATENATE($F3481," ",$G3481),AllocFactorMatrix,(V$4+1),FALSE)*$E3481</f>
        <v>5755616.3996798676</v>
      </c>
      <c r="W3481" s="5">
        <f ca="1">VLOOKUP(CONCATENATE($F3481," ",$G3481),AllocFactorMatrix,(W$4+1),FALSE)*$E3481</f>
        <v>950011.73988105275</v>
      </c>
      <c r="X3481" s="5">
        <f t="shared" ca="1" si="1769"/>
        <v>8309029.5655651987</v>
      </c>
      <c r="Y3481" s="5">
        <f ca="1">VLOOKUP(CONCATENATE($F3481," ",$G3481),AllocFactorMatrix,(Y$4+1),FALSE)*$E3481</f>
        <v>920529.24034347141</v>
      </c>
      <c r="Z3481" s="5">
        <f ca="1">VLOOKUP(CONCATENATE($F3481," ",$G3481),AllocFactorMatrix,(Z$4+1),FALSE)*$E3481</f>
        <v>13454.989880544561</v>
      </c>
      <c r="AA3481" s="5">
        <f t="shared" ca="1" si="1767"/>
        <v>933984.23022401601</v>
      </c>
      <c r="AB3481" s="5">
        <f ca="1">VLOOKUP(CONCATENATE($F3481," ",$G3481),AllocFactorMatrix,(AB$4+1),FALSE)*$E3481</f>
        <v>11829.6009090772</v>
      </c>
      <c r="AC3481" s="5">
        <f ca="1">VLOOKUP(CONCATENATE($F3481," ",$G3481),AllocFactorMatrix,(AC$4+1),FALSE)*$E3481</f>
        <v>692242.86939021654</v>
      </c>
      <c r="AD3481" s="5">
        <f ca="1">VLOOKUP(CONCATENATE($F3481," ",$G3481),AllocFactorMatrix,(AD$4+1),FALSE)*$E3481</f>
        <v>87646.657480014488</v>
      </c>
    </row>
    <row r="3482" spans="4:30" hidden="1" outlineLevel="1">
      <c r="D3482" s="7"/>
      <c r="E3482" s="11"/>
      <c r="F3482" s="11"/>
      <c r="G3482" s="55" t="str">
        <f>$G$8</f>
        <v>PRODUCTION</v>
      </c>
      <c r="H3482" s="53">
        <f t="shared" ref="H3482:AD3482" ca="1" si="1770">+H3466+H3474</f>
        <v>-3751599.3263876848</v>
      </c>
      <c r="I3482" s="53">
        <f t="shared" ca="1" si="1770"/>
        <v>-12902110.232155431</v>
      </c>
      <c r="J3482" s="53">
        <f t="shared" ca="1" si="1770"/>
        <v>1152049.1901588438</v>
      </c>
      <c r="K3482" s="53">
        <f t="shared" ca="1" si="1770"/>
        <v>2664521.6322030267</v>
      </c>
      <c r="L3482" s="53">
        <f t="shared" ca="1" si="1770"/>
        <v>64322.021564427676</v>
      </c>
      <c r="M3482" s="53">
        <f t="shared" ca="1" si="1770"/>
        <v>19001.271058584149</v>
      </c>
      <c r="N3482" s="53">
        <f t="shared" ca="1" si="1770"/>
        <v>2747844.9248260371</v>
      </c>
      <c r="O3482" s="53">
        <f t="shared" ca="1" si="1770"/>
        <v>1995466.5568433171</v>
      </c>
      <c r="P3482" s="53">
        <f t="shared" ca="1" si="1770"/>
        <v>464032.01525167323</v>
      </c>
      <c r="Q3482" s="53">
        <f t="shared" ca="1" si="1770"/>
        <v>150071.18982384194</v>
      </c>
      <c r="R3482" s="53">
        <f t="shared" ca="1" si="1770"/>
        <v>4858.5498517995211</v>
      </c>
      <c r="S3482" s="53">
        <f t="shared" ca="1" si="1770"/>
        <v>2614428.3117706347</v>
      </c>
      <c r="T3482" s="53">
        <f t="shared" ca="1" si="1770"/>
        <v>-17195.108153615547</v>
      </c>
      <c r="U3482" s="53">
        <f t="shared" ca="1" si="1770"/>
        <v>352334.08256418689</v>
      </c>
      <c r="V3482" s="53">
        <f t="shared" ca="1" si="1770"/>
        <v>2305037.2740446944</v>
      </c>
      <c r="W3482" s="53">
        <f t="shared" ca="1" si="1770"/>
        <v>-318332.03012141911</v>
      </c>
      <c r="X3482" s="53">
        <f t="shared" ca="1" si="1770"/>
        <v>2321844.2183338553</v>
      </c>
      <c r="Y3482" s="53">
        <f t="shared" ca="1" si="1770"/>
        <v>299283.18633579439</v>
      </c>
      <c r="Z3482" s="53">
        <f t="shared" ca="1" si="1770"/>
        <v>382.83380401561044</v>
      </c>
      <c r="AA3482" s="53">
        <f t="shared" ca="1" si="1770"/>
        <v>299666.02013981028</v>
      </c>
      <c r="AB3482" s="53">
        <f t="shared" ca="1" si="1770"/>
        <v>14678.240538614136</v>
      </c>
      <c r="AC3482" s="53">
        <f t="shared" ca="1" si="1770"/>
        <v>0</v>
      </c>
      <c r="AD3482" s="53">
        <f t="shared" ca="1" si="1770"/>
        <v>0</v>
      </c>
    </row>
    <row r="3483" spans="4:30" hidden="1" outlineLevel="1">
      <c r="D3483" s="7"/>
      <c r="E3483" s="11"/>
      <c r="F3483" s="11"/>
      <c r="G3483" s="55" t="str">
        <f>$G$9</f>
        <v>BULKTRAN</v>
      </c>
      <c r="H3483" s="53">
        <f t="shared" ref="H3483:AD3483" ca="1" si="1771">+H3467+H3475</f>
        <v>1384580.7570490688</v>
      </c>
      <c r="I3483" s="53">
        <f t="shared" ca="1" si="1771"/>
        <v>-4377731.1167529672</v>
      </c>
      <c r="J3483" s="53">
        <f t="shared" ca="1" si="1771"/>
        <v>600090.79571770318</v>
      </c>
      <c r="K3483" s="53">
        <f t="shared" ca="1" si="1771"/>
        <v>1492230.3777252571</v>
      </c>
      <c r="L3483" s="53">
        <f t="shared" ca="1" si="1771"/>
        <v>37712.226609308564</v>
      </c>
      <c r="M3483" s="53">
        <f t="shared" ca="1" si="1771"/>
        <v>23038.809173729111</v>
      </c>
      <c r="N3483" s="53">
        <f t="shared" ca="1" si="1771"/>
        <v>1552981.4135082937</v>
      </c>
      <c r="O3483" s="53">
        <f t="shared" ca="1" si="1771"/>
        <v>1121685.6743549337</v>
      </c>
      <c r="P3483" s="53">
        <f t="shared" ca="1" si="1771"/>
        <v>249793.50259333965</v>
      </c>
      <c r="Q3483" s="53">
        <f t="shared" ca="1" si="1771"/>
        <v>85202.783414898076</v>
      </c>
      <c r="R3483" s="53">
        <f t="shared" ca="1" si="1771"/>
        <v>3021.238140666962</v>
      </c>
      <c r="S3483" s="53">
        <f t="shared" ca="1" si="1771"/>
        <v>1459703.1985038375</v>
      </c>
      <c r="T3483" s="53">
        <f t="shared" ca="1" si="1771"/>
        <v>-562.30872616496345</v>
      </c>
      <c r="U3483" s="53">
        <f t="shared" ca="1" si="1771"/>
        <v>281013.57010666898</v>
      </c>
      <c r="V3483" s="53">
        <f t="shared" ca="1" si="1771"/>
        <v>1690244.1940824161</v>
      </c>
      <c r="W3483" s="53">
        <f t="shared" ca="1" si="1771"/>
        <v>-31544.737333068566</v>
      </c>
      <c r="X3483" s="53">
        <f t="shared" ca="1" si="1771"/>
        <v>1939150.7181298528</v>
      </c>
      <c r="Y3483" s="53">
        <f t="shared" ca="1" si="1771"/>
        <v>201566.89440318182</v>
      </c>
      <c r="Z3483" s="53">
        <f t="shared" ca="1" si="1771"/>
        <v>1253.6330997319703</v>
      </c>
      <c r="AA3483" s="53">
        <f t="shared" ca="1" si="1771"/>
        <v>202820.52750291376</v>
      </c>
      <c r="AB3483" s="53">
        <f t="shared" ca="1" si="1771"/>
        <v>7565.2204394461733</v>
      </c>
      <c r="AC3483" s="53">
        <f t="shared" ca="1" si="1771"/>
        <v>0</v>
      </c>
      <c r="AD3483" s="53">
        <f t="shared" ca="1" si="1771"/>
        <v>0</v>
      </c>
    </row>
    <row r="3484" spans="4:30" hidden="1" outlineLevel="1">
      <c r="D3484" s="7"/>
      <c r="E3484" s="11"/>
      <c r="F3484" s="11"/>
      <c r="G3484" s="55" t="str">
        <f>$G$10</f>
        <v>SUBTRAN</v>
      </c>
      <c r="H3484" s="53">
        <f t="shared" ref="H3484:AD3484" ca="1" si="1772">+H3468+H3476</f>
        <v>339306.15779365785</v>
      </c>
      <c r="I3484" s="53">
        <f t="shared" ca="1" si="1772"/>
        <v>-925943.41747892264</v>
      </c>
      <c r="J3484" s="53">
        <f t="shared" ca="1" si="1772"/>
        <v>120457.72814700007</v>
      </c>
      <c r="K3484" s="53">
        <f t="shared" ca="1" si="1772"/>
        <v>296688.97732903349</v>
      </c>
      <c r="L3484" s="53">
        <f t="shared" ca="1" si="1772"/>
        <v>7308.3421484512055</v>
      </c>
      <c r="M3484" s="53">
        <f t="shared" ca="1" si="1772"/>
        <v>7310.9945069901069</v>
      </c>
      <c r="N3484" s="53">
        <f t="shared" ca="1" si="1772"/>
        <v>311308.31398447475</v>
      </c>
      <c r="O3484" s="53">
        <f t="shared" ca="1" si="1772"/>
        <v>221732.98071381488</v>
      </c>
      <c r="P3484" s="53">
        <f t="shared" ca="1" si="1772"/>
        <v>49268.091853856844</v>
      </c>
      <c r="Q3484" s="53">
        <f t="shared" ca="1" si="1772"/>
        <v>22003.918681634241</v>
      </c>
      <c r="R3484" s="53">
        <f t="shared" ca="1" si="1772"/>
        <v>0</v>
      </c>
      <c r="S3484" s="53">
        <f t="shared" ca="1" si="1772"/>
        <v>293004.99124930601</v>
      </c>
      <c r="T3484" s="53">
        <f t="shared" ca="1" si="1772"/>
        <v>-197.54693007999413</v>
      </c>
      <c r="U3484" s="53">
        <f t="shared" ca="1" si="1772"/>
        <v>54764.65049472767</v>
      </c>
      <c r="V3484" s="53">
        <f t="shared" ca="1" si="1772"/>
        <v>435824.44013985764</v>
      </c>
      <c r="W3484" s="53">
        <f t="shared" ca="1" si="1772"/>
        <v>0</v>
      </c>
      <c r="X3484" s="53">
        <f t="shared" ca="1" si="1772"/>
        <v>490391.54370450519</v>
      </c>
      <c r="Y3484" s="53">
        <f t="shared" ca="1" si="1772"/>
        <v>38772.383032323312</v>
      </c>
      <c r="Z3484" s="53">
        <f t="shared" ca="1" si="1772"/>
        <v>232.32467733037129</v>
      </c>
      <c r="AA3484" s="53">
        <f t="shared" ca="1" si="1772"/>
        <v>39004.707709653674</v>
      </c>
      <c r="AB3484" s="53">
        <f t="shared" ca="1" si="1772"/>
        <v>1516.1563251465998</v>
      </c>
      <c r="AC3484" s="53">
        <f t="shared" ca="1" si="1772"/>
        <v>7788.0857252622654</v>
      </c>
      <c r="AD3484" s="53">
        <f t="shared" ca="1" si="1772"/>
        <v>1778.0484272314327</v>
      </c>
    </row>
    <row r="3485" spans="4:30" hidden="1" outlineLevel="1">
      <c r="D3485" s="7"/>
      <c r="E3485" s="11"/>
      <c r="F3485" s="11"/>
      <c r="G3485" s="55" t="str">
        <f>$G$11</f>
        <v>DISTPRI</v>
      </c>
      <c r="H3485" s="53">
        <f t="shared" ref="H3485:AD3485" ca="1" si="1773">+H3469+H3477</f>
        <v>1555239.4631398022</v>
      </c>
      <c r="I3485" s="53">
        <f t="shared" ca="1" si="1773"/>
        <v>-4855702.2328174021</v>
      </c>
      <c r="J3485" s="53">
        <f t="shared" ca="1" si="1773"/>
        <v>922301.0229646333</v>
      </c>
      <c r="K3485" s="53">
        <f t="shared" ca="1" si="1773"/>
        <v>2359626.1632790756</v>
      </c>
      <c r="L3485" s="53">
        <f t="shared" ca="1" si="1773"/>
        <v>60472.507574873394</v>
      </c>
      <c r="M3485" s="53">
        <f t="shared" ca="1" si="1773"/>
        <v>0</v>
      </c>
      <c r="N3485" s="53">
        <f t="shared" ca="1" si="1773"/>
        <v>2420098.6708539496</v>
      </c>
      <c r="O3485" s="53">
        <f t="shared" ca="1" si="1773"/>
        <v>1751108.0985909426</v>
      </c>
      <c r="P3485" s="53">
        <f t="shared" ca="1" si="1773"/>
        <v>383304.93035711069</v>
      </c>
      <c r="Q3485" s="53">
        <f t="shared" ca="1" si="1773"/>
        <v>0</v>
      </c>
      <c r="R3485" s="53">
        <f t="shared" ca="1" si="1773"/>
        <v>0</v>
      </c>
      <c r="S3485" s="53">
        <f t="shared" ca="1" si="1773"/>
        <v>2134413.0289480533</v>
      </c>
      <c r="T3485" s="53">
        <f t="shared" ca="1" si="1773"/>
        <v>6584.1733938677498</v>
      </c>
      <c r="U3485" s="53">
        <f t="shared" ca="1" si="1773"/>
        <v>507750.26919325331</v>
      </c>
      <c r="V3485" s="53">
        <f t="shared" ca="1" si="1773"/>
        <v>0</v>
      </c>
      <c r="W3485" s="53">
        <f t="shared" ca="1" si="1773"/>
        <v>0</v>
      </c>
      <c r="X3485" s="53">
        <f t="shared" ca="1" si="1773"/>
        <v>514334.44258712005</v>
      </c>
      <c r="Y3485" s="53">
        <f t="shared" ca="1" si="1773"/>
        <v>334503.11979469855</v>
      </c>
      <c r="Z3485" s="53">
        <f t="shared" ca="1" si="1773"/>
        <v>2726.3289372541076</v>
      </c>
      <c r="AA3485" s="53">
        <f t="shared" ca="1" si="1773"/>
        <v>337229.44873195281</v>
      </c>
      <c r="AB3485" s="53">
        <f t="shared" ca="1" si="1773"/>
        <v>11481.504528989037</v>
      </c>
      <c r="AC3485" s="53">
        <f t="shared" ca="1" si="1773"/>
        <v>57925.830403082524</v>
      </c>
      <c r="AD3485" s="53">
        <f t="shared" ca="1" si="1773"/>
        <v>13157.746939417108</v>
      </c>
    </row>
    <row r="3486" spans="4:30" hidden="1" outlineLevel="1">
      <c r="D3486" s="7"/>
      <c r="E3486" s="11"/>
      <c r="F3486" s="11"/>
      <c r="G3486" s="55" t="str">
        <f>$G$12</f>
        <v>DISTSEC</v>
      </c>
      <c r="H3486" s="53">
        <f t="shared" ref="H3486:AD3486" ca="1" si="1774">+H3470+H3478</f>
        <v>-172519.50924937986</v>
      </c>
      <c r="I3486" s="53">
        <f t="shared" ca="1" si="1774"/>
        <v>-2941776.7031493969</v>
      </c>
      <c r="J3486" s="53">
        <f t="shared" ca="1" si="1774"/>
        <v>527658.32085207151</v>
      </c>
      <c r="K3486" s="53">
        <f t="shared" ca="1" si="1774"/>
        <v>1114257.3839872335</v>
      </c>
      <c r="L3486" s="53">
        <f t="shared" ca="1" si="1774"/>
        <v>0</v>
      </c>
      <c r="M3486" s="53">
        <f t="shared" ca="1" si="1774"/>
        <v>0</v>
      </c>
      <c r="N3486" s="53">
        <f t="shared" ca="1" si="1774"/>
        <v>1114257.3839872335</v>
      </c>
      <c r="O3486" s="53">
        <f t="shared" ca="1" si="1774"/>
        <v>702571.97651490988</v>
      </c>
      <c r="P3486" s="53">
        <f t="shared" ca="1" si="1774"/>
        <v>0</v>
      </c>
      <c r="Q3486" s="53">
        <f t="shared" ca="1" si="1774"/>
        <v>0</v>
      </c>
      <c r="R3486" s="53">
        <f t="shared" ca="1" si="1774"/>
        <v>0</v>
      </c>
      <c r="S3486" s="53">
        <f t="shared" ca="1" si="1774"/>
        <v>702571.97651490988</v>
      </c>
      <c r="T3486" s="53">
        <f t="shared" ca="1" si="1774"/>
        <v>1598.8402630742667</v>
      </c>
      <c r="U3486" s="53">
        <f t="shared" ca="1" si="1774"/>
        <v>0</v>
      </c>
      <c r="V3486" s="53">
        <f t="shared" ca="1" si="1774"/>
        <v>0</v>
      </c>
      <c r="W3486" s="53">
        <f t="shared" ca="1" si="1774"/>
        <v>0</v>
      </c>
      <c r="X3486" s="53">
        <f t="shared" ca="1" si="1774"/>
        <v>1598.8402630742667</v>
      </c>
      <c r="Y3486" s="53">
        <f t="shared" ca="1" si="1774"/>
        <v>161928.25414763397</v>
      </c>
      <c r="Z3486" s="53">
        <f t="shared" ca="1" si="1774"/>
        <v>0</v>
      </c>
      <c r="AA3486" s="53">
        <f t="shared" ca="1" si="1774"/>
        <v>161928.25414763397</v>
      </c>
      <c r="AB3486" s="53">
        <f t="shared" ca="1" si="1774"/>
        <v>4365.6913199842957</v>
      </c>
      <c r="AC3486" s="53">
        <f t="shared" ca="1" si="1774"/>
        <v>219261.57803839503</v>
      </c>
      <c r="AD3486" s="53">
        <f t="shared" ca="1" si="1774"/>
        <v>37615.14877672038</v>
      </c>
    </row>
    <row r="3487" spans="4:30" hidden="1" outlineLevel="1">
      <c r="D3487" s="7"/>
      <c r="E3487" s="11"/>
      <c r="F3487" s="11"/>
      <c r="G3487" s="55" t="str">
        <f>$G$13</f>
        <v>ENERGY</v>
      </c>
      <c r="H3487" s="53">
        <f t="shared" ref="H3487:AD3487" ca="1" si="1775">+H3471+H3479</f>
        <v>2173210.4663870237</v>
      </c>
      <c r="I3487" s="53">
        <f t="shared" ca="1" si="1775"/>
        <v>282783.21693576104</v>
      </c>
      <c r="J3487" s="53">
        <f t="shared" ca="1" si="1775"/>
        <v>123443.7344559186</v>
      </c>
      <c r="K3487" s="53">
        <f t="shared" ca="1" si="1775"/>
        <v>326442.08181701653</v>
      </c>
      <c r="L3487" s="53">
        <f t="shared" ca="1" si="1775"/>
        <v>8162.9445840521539</v>
      </c>
      <c r="M3487" s="53">
        <f t="shared" ca="1" si="1775"/>
        <v>-4652.9292840713315</v>
      </c>
      <c r="N3487" s="53">
        <f t="shared" ca="1" si="1775"/>
        <v>329952.09711699135</v>
      </c>
      <c r="O3487" s="53">
        <f t="shared" ca="1" si="1775"/>
        <v>299528.34767260065</v>
      </c>
      <c r="P3487" s="53">
        <f t="shared" ca="1" si="1775"/>
        <v>62678.725194246173</v>
      </c>
      <c r="Q3487" s="53">
        <f t="shared" ca="1" si="1775"/>
        <v>23700.700631717991</v>
      </c>
      <c r="R3487" s="53">
        <f t="shared" ca="1" si="1775"/>
        <v>917.00758146956832</v>
      </c>
      <c r="S3487" s="53">
        <f t="shared" ca="1" si="1775"/>
        <v>386824.78108003375</v>
      </c>
      <c r="T3487" s="53">
        <f t="shared" ca="1" si="1775"/>
        <v>5088.7812305482621</v>
      </c>
      <c r="U3487" s="53">
        <f t="shared" ca="1" si="1775"/>
        <v>128604.51771443566</v>
      </c>
      <c r="V3487" s="53">
        <f t="shared" ca="1" si="1775"/>
        <v>706132.19609993638</v>
      </c>
      <c r="W3487" s="53">
        <f t="shared" ca="1" si="1775"/>
        <v>73726.993290928207</v>
      </c>
      <c r="X3487" s="53">
        <f t="shared" ca="1" si="1775"/>
        <v>913552.48833584739</v>
      </c>
      <c r="Y3487" s="53">
        <f t="shared" ca="1" si="1775"/>
        <v>61377.713839368902</v>
      </c>
      <c r="Z3487" s="53">
        <f t="shared" ca="1" si="1775"/>
        <v>715.69538723358573</v>
      </c>
      <c r="AA3487" s="53">
        <f t="shared" ca="1" si="1775"/>
        <v>62093.409226602053</v>
      </c>
      <c r="AB3487" s="53">
        <f t="shared" ca="1" si="1775"/>
        <v>1979.4013136765238</v>
      </c>
      <c r="AC3487" s="53">
        <f t="shared" ca="1" si="1775"/>
        <v>60992.561605054419</v>
      </c>
      <c r="AD3487" s="53">
        <f t="shared" ca="1" si="1775"/>
        <v>11588.776317147973</v>
      </c>
    </row>
    <row r="3488" spans="4:30" hidden="1" outlineLevel="1">
      <c r="D3488" s="7"/>
      <c r="E3488" s="11"/>
      <c r="F3488" s="11"/>
      <c r="G3488" s="55" t="str">
        <f>$G$14</f>
        <v>CUSTOMER</v>
      </c>
      <c r="H3488" s="53">
        <f t="shared" ref="H3488:AD3488" ca="1" si="1776">+H3472+H3480</f>
        <v>3661152.9912675554</v>
      </c>
      <c r="I3488" s="53">
        <f t="shared" ca="1" si="1776"/>
        <v>-1212977.4824460396</v>
      </c>
      <c r="J3488" s="53">
        <f t="shared" ca="1" si="1776"/>
        <v>819588.03808224271</v>
      </c>
      <c r="K3488" s="53">
        <f t="shared" ca="1" si="1776"/>
        <v>158649.83331193286</v>
      </c>
      <c r="L3488" s="53">
        <f t="shared" ca="1" si="1776"/>
        <v>46013.912010671054</v>
      </c>
      <c r="M3488" s="53">
        <f t="shared" ca="1" si="1776"/>
        <v>31771.255285049367</v>
      </c>
      <c r="N3488" s="53">
        <f t="shared" ca="1" si="1776"/>
        <v>236435.00060765323</v>
      </c>
      <c r="O3488" s="53">
        <f t="shared" ca="1" si="1776"/>
        <v>47316.055682945167</v>
      </c>
      <c r="P3488" s="53">
        <f t="shared" ca="1" si="1776"/>
        <v>16875.915013951744</v>
      </c>
      <c r="Q3488" s="53">
        <f t="shared" ca="1" si="1776"/>
        <v>28621.669341729728</v>
      </c>
      <c r="R3488" s="53">
        <f t="shared" ca="1" si="1776"/>
        <v>4062.0773030983905</v>
      </c>
      <c r="S3488" s="53">
        <f t="shared" ca="1" si="1776"/>
        <v>96875.717341724987</v>
      </c>
      <c r="T3488" s="53">
        <f t="shared" ca="1" si="1776"/>
        <v>20.950129284755803</v>
      </c>
      <c r="U3488" s="53">
        <f t="shared" ca="1" si="1776"/>
        <v>4185.7440160190945</v>
      </c>
      <c r="V3488" s="53">
        <f t="shared" ca="1" si="1776"/>
        <v>25232.474148850673</v>
      </c>
      <c r="W3488" s="53">
        <f t="shared" ca="1" si="1776"/>
        <v>465.04979397705483</v>
      </c>
      <c r="X3488" s="53">
        <f t="shared" ca="1" si="1776"/>
        <v>29904.218088131609</v>
      </c>
      <c r="Y3488" s="53">
        <f t="shared" ca="1" si="1776"/>
        <v>8081.2211255011498</v>
      </c>
      <c r="Z3488" s="53">
        <f t="shared" ca="1" si="1776"/>
        <v>71.230122140778562</v>
      </c>
      <c r="AA3488" s="53">
        <f t="shared" ca="1" si="1776"/>
        <v>8152.4512476419413</v>
      </c>
      <c r="AB3488" s="53">
        <f t="shared" ca="1" si="1776"/>
        <v>388.25832405016365</v>
      </c>
      <c r="AC3488" s="53">
        <f t="shared" ca="1" si="1776"/>
        <v>3236961.4774003993</v>
      </c>
      <c r="AD3488" s="53">
        <f t="shared" ca="1" si="1776"/>
        <v>445825.31262174144</v>
      </c>
    </row>
    <row r="3489" spans="2:30" collapsed="1">
      <c r="B3489" s="111" t="s">
        <v>364</v>
      </c>
      <c r="D3489" s="7"/>
      <c r="E3489" s="4">
        <f>+E3473+E3481</f>
        <v>5189371</v>
      </c>
      <c r="F3489" s="3"/>
      <c r="G3489" s="55" t="str">
        <f>$G$15</f>
        <v>TOTAL</v>
      </c>
      <c r="H3489" s="53">
        <f t="shared" ref="H3489:AD3489" ca="1" si="1777">+H3473+H3481</f>
        <v>5189371.0000000745</v>
      </c>
      <c r="I3489" s="53">
        <f t="shared" ca="1" si="1777"/>
        <v>-26933457.967864379</v>
      </c>
      <c r="J3489" s="53">
        <f t="shared" ca="1" si="1777"/>
        <v>4265588.8303784123</v>
      </c>
      <c r="K3489" s="53">
        <f t="shared" ca="1" si="1777"/>
        <v>8412416.4496525563</v>
      </c>
      <c r="L3489" s="53">
        <f t="shared" ca="1" si="1777"/>
        <v>223991.95449178363</v>
      </c>
      <c r="M3489" s="53">
        <f t="shared" ca="1" si="1777"/>
        <v>76469.400740281373</v>
      </c>
      <c r="N3489" s="53">
        <f t="shared" ca="1" si="1777"/>
        <v>8712877.8048846219</v>
      </c>
      <c r="O3489" s="53">
        <f t="shared" ca="1" si="1777"/>
        <v>6139409.690373471</v>
      </c>
      <c r="P3489" s="53">
        <f t="shared" ca="1" si="1777"/>
        <v>1225953.1802641826</v>
      </c>
      <c r="Q3489" s="53">
        <f t="shared" ca="1" si="1777"/>
        <v>309600.26189382176</v>
      </c>
      <c r="R3489" s="53">
        <f t="shared" ca="1" si="1777"/>
        <v>12858.872877034408</v>
      </c>
      <c r="S3489" s="53">
        <f t="shared" ca="1" si="1777"/>
        <v>7687822.0054084994</v>
      </c>
      <c r="T3489" s="53">
        <f t="shared" ca="1" si="1777"/>
        <v>-4662.2187930849323</v>
      </c>
      <c r="U3489" s="53">
        <f t="shared" ca="1" si="1777"/>
        <v>1328652.8340892934</v>
      </c>
      <c r="V3489" s="53">
        <f t="shared" ca="1" si="1777"/>
        <v>5162470.5785157662</v>
      </c>
      <c r="W3489" s="53">
        <f t="shared" ca="1" si="1777"/>
        <v>-275684.72436958028</v>
      </c>
      <c r="X3489" s="53">
        <f t="shared" ca="1" si="1777"/>
        <v>6210776.4694424178</v>
      </c>
      <c r="Y3489" s="53">
        <f t="shared" ca="1" si="1777"/>
        <v>1105512.7726784986</v>
      </c>
      <c r="Z3489" s="53">
        <f t="shared" ca="1" si="1777"/>
        <v>5382.046027706454</v>
      </c>
      <c r="AA3489" s="53">
        <f t="shared" ca="1" si="1777"/>
        <v>1110894.8187062093</v>
      </c>
      <c r="AB3489" s="53">
        <f t="shared" ca="1" si="1777"/>
        <v>41974.472789907006</v>
      </c>
      <c r="AC3489" s="53">
        <f t="shared" ca="1" si="1777"/>
        <v>3582929.5331721944</v>
      </c>
      <c r="AD3489" s="53">
        <f t="shared" ca="1" si="1777"/>
        <v>509965.03308225865</v>
      </c>
    </row>
    <row r="3490" spans="2:30">
      <c r="B3490" s="111" t="s">
        <v>365</v>
      </c>
      <c r="D3490" s="7"/>
      <c r="E3490" s="123">
        <v>1.8069999999999999E-2</v>
      </c>
    </row>
    <row r="3491" spans="2:30" hidden="1" outlineLevel="1">
      <c r="D3491" s="7"/>
      <c r="E3491" s="11"/>
      <c r="F3491" s="51"/>
      <c r="G3491" s="55" t="str">
        <f>$G$8</f>
        <v>PRODUCTION</v>
      </c>
      <c r="H3491" s="53">
        <f t="shared" ref="H3491:AD3491" ca="1" si="1778">H3482*$E$3490</f>
        <v>-67791.399827825458</v>
      </c>
      <c r="I3491" s="53">
        <f t="shared" ca="1" si="1778"/>
        <v>-233141.13189504863</v>
      </c>
      <c r="J3491" s="53">
        <f t="shared" ca="1" si="1778"/>
        <v>20817.528866170305</v>
      </c>
      <c r="K3491" s="53">
        <f t="shared" ca="1" si="1778"/>
        <v>48147.90589390869</v>
      </c>
      <c r="L3491" s="53">
        <f t="shared" ca="1" si="1778"/>
        <v>1162.2989296692081</v>
      </c>
      <c r="M3491" s="53">
        <f t="shared" ca="1" si="1778"/>
        <v>343.35296802861558</v>
      </c>
      <c r="N3491" s="53">
        <f t="shared" ca="1" si="1778"/>
        <v>49653.557791606487</v>
      </c>
      <c r="O3491" s="53">
        <f t="shared" ca="1" si="1778"/>
        <v>36058.080682158739</v>
      </c>
      <c r="P3491" s="53">
        <f t="shared" ca="1" si="1778"/>
        <v>8385.0585155977351</v>
      </c>
      <c r="Q3491" s="53">
        <f t="shared" ca="1" si="1778"/>
        <v>2711.7864001168236</v>
      </c>
      <c r="R3491" s="53">
        <f t="shared" ca="1" si="1778"/>
        <v>87.793995822017337</v>
      </c>
      <c r="S3491" s="53">
        <f t="shared" ca="1" si="1778"/>
        <v>47242.719593695365</v>
      </c>
      <c r="T3491" s="53">
        <f t="shared" ca="1" si="1778"/>
        <v>-310.71560433583295</v>
      </c>
      <c r="U3491" s="53">
        <f t="shared" ca="1" si="1778"/>
        <v>6366.6768719348565</v>
      </c>
      <c r="V3491" s="53">
        <f t="shared" ca="1" si="1778"/>
        <v>41652.023541987626</v>
      </c>
      <c r="W3491" s="53">
        <f t="shared" ca="1" si="1778"/>
        <v>-5752.2597842940431</v>
      </c>
      <c r="X3491" s="53">
        <f t="shared" ca="1" si="1778"/>
        <v>41955.725025292762</v>
      </c>
      <c r="Y3491" s="53">
        <f t="shared" ca="1" si="1778"/>
        <v>5408.0471770878048</v>
      </c>
      <c r="Z3491" s="53">
        <f t="shared" ca="1" si="1778"/>
        <v>6.9178068385620808</v>
      </c>
      <c r="AA3491" s="53">
        <f t="shared" ca="1" si="1778"/>
        <v>5414.9649839263711</v>
      </c>
      <c r="AB3491" s="53">
        <f t="shared" ca="1" si="1778"/>
        <v>265.23580653275741</v>
      </c>
      <c r="AC3491" s="53">
        <f t="shared" ca="1" si="1778"/>
        <v>0</v>
      </c>
      <c r="AD3491" s="53">
        <f t="shared" ca="1" si="1778"/>
        <v>0</v>
      </c>
    </row>
    <row r="3492" spans="2:30" hidden="1" outlineLevel="1">
      <c r="D3492" s="7"/>
      <c r="E3492" s="11"/>
      <c r="F3492" s="51"/>
      <c r="G3492" s="55" t="str">
        <f>$G$9</f>
        <v>BULKTRAN</v>
      </c>
      <c r="H3492" s="53">
        <f t="shared" ref="H3492:AD3492" ca="1" si="1779">H3483*$E$3490</f>
        <v>25019.374279876673</v>
      </c>
      <c r="I3492" s="53">
        <f t="shared" ca="1" si="1779"/>
        <v>-79105.601279726121</v>
      </c>
      <c r="J3492" s="53">
        <f t="shared" ca="1" si="1779"/>
        <v>10843.640678618896</v>
      </c>
      <c r="K3492" s="53">
        <f t="shared" ca="1" si="1779"/>
        <v>26964.602925495394</v>
      </c>
      <c r="L3492" s="53">
        <f t="shared" ca="1" si="1779"/>
        <v>681.45993483020573</v>
      </c>
      <c r="M3492" s="53">
        <f t="shared" ca="1" si="1779"/>
        <v>416.31128176928502</v>
      </c>
      <c r="N3492" s="53">
        <f t="shared" ca="1" si="1779"/>
        <v>28062.374142094865</v>
      </c>
      <c r="O3492" s="53">
        <f t="shared" ca="1" si="1779"/>
        <v>20268.860135593652</v>
      </c>
      <c r="P3492" s="53">
        <f t="shared" ca="1" si="1779"/>
        <v>4513.7685918616471</v>
      </c>
      <c r="Q3492" s="53">
        <f t="shared" ca="1" si="1779"/>
        <v>1539.6142963072082</v>
      </c>
      <c r="R3492" s="53">
        <f t="shared" ca="1" si="1779"/>
        <v>54.593773201852002</v>
      </c>
      <c r="S3492" s="53">
        <f t="shared" ca="1" si="1779"/>
        <v>26376.83679696434</v>
      </c>
      <c r="T3492" s="53">
        <f t="shared" ca="1" si="1779"/>
        <v>-10.160918681800888</v>
      </c>
      <c r="U3492" s="53">
        <f t="shared" ca="1" si="1779"/>
        <v>5077.9152118275078</v>
      </c>
      <c r="V3492" s="53">
        <f t="shared" ca="1" si="1779"/>
        <v>30542.712587069258</v>
      </c>
      <c r="W3492" s="53">
        <f t="shared" ca="1" si="1779"/>
        <v>-570.01340360854897</v>
      </c>
      <c r="X3492" s="53">
        <f t="shared" ca="1" si="1779"/>
        <v>35040.453476606439</v>
      </c>
      <c r="Y3492" s="53">
        <f t="shared" ca="1" si="1779"/>
        <v>3642.3137818654955</v>
      </c>
      <c r="Z3492" s="53">
        <f t="shared" ca="1" si="1779"/>
        <v>22.653150112156702</v>
      </c>
      <c r="AA3492" s="53">
        <f t="shared" ca="1" si="1779"/>
        <v>3664.9669319776513</v>
      </c>
      <c r="AB3492" s="53">
        <f t="shared" ca="1" si="1779"/>
        <v>136.70353334079235</v>
      </c>
      <c r="AC3492" s="53">
        <f t="shared" ca="1" si="1779"/>
        <v>0</v>
      </c>
      <c r="AD3492" s="53">
        <f t="shared" ca="1" si="1779"/>
        <v>0</v>
      </c>
    </row>
    <row r="3493" spans="2:30" hidden="1" outlineLevel="1">
      <c r="D3493" s="7"/>
      <c r="E3493" s="11"/>
      <c r="F3493" s="51"/>
      <c r="G3493" s="55" t="str">
        <f>$G$10</f>
        <v>SUBTRAN</v>
      </c>
      <c r="H3493" s="53">
        <f t="shared" ref="H3493:AD3493" ca="1" si="1780">H3484*$E$3490</f>
        <v>6131.2622713313967</v>
      </c>
      <c r="I3493" s="53">
        <f t="shared" ca="1" si="1780"/>
        <v>-16731.797553844131</v>
      </c>
      <c r="J3493" s="53">
        <f t="shared" ca="1" si="1780"/>
        <v>2176.6711476162914</v>
      </c>
      <c r="K3493" s="53">
        <f t="shared" ca="1" si="1780"/>
        <v>5361.1698203356345</v>
      </c>
      <c r="L3493" s="53">
        <f t="shared" ca="1" si="1780"/>
        <v>132.06174262251326</v>
      </c>
      <c r="M3493" s="53">
        <f t="shared" ca="1" si="1780"/>
        <v>132.10967074131122</v>
      </c>
      <c r="N3493" s="53">
        <f t="shared" ca="1" si="1780"/>
        <v>5625.3412336994588</v>
      </c>
      <c r="O3493" s="53">
        <f t="shared" ca="1" si="1780"/>
        <v>4006.7149614986347</v>
      </c>
      <c r="P3493" s="53">
        <f t="shared" ca="1" si="1780"/>
        <v>890.27441979919308</v>
      </c>
      <c r="Q3493" s="53">
        <f t="shared" ca="1" si="1780"/>
        <v>397.61081057713074</v>
      </c>
      <c r="R3493" s="53">
        <f t="shared" ca="1" si="1780"/>
        <v>0</v>
      </c>
      <c r="S3493" s="53">
        <f t="shared" ca="1" si="1780"/>
        <v>5294.6001918749598</v>
      </c>
      <c r="T3493" s="53">
        <f t="shared" ca="1" si="1780"/>
        <v>-3.5696730265454937</v>
      </c>
      <c r="U3493" s="53">
        <f t="shared" ca="1" si="1780"/>
        <v>989.59723443972894</v>
      </c>
      <c r="V3493" s="53">
        <f t="shared" ca="1" si="1780"/>
        <v>7875.3476333272274</v>
      </c>
      <c r="W3493" s="53">
        <f t="shared" ca="1" si="1780"/>
        <v>0</v>
      </c>
      <c r="X3493" s="53">
        <f t="shared" ca="1" si="1780"/>
        <v>8861.3751947404089</v>
      </c>
      <c r="Y3493" s="53">
        <f t="shared" ca="1" si="1780"/>
        <v>700.61696139408218</v>
      </c>
      <c r="Z3493" s="53">
        <f t="shared" ca="1" si="1780"/>
        <v>4.1981069193598088</v>
      </c>
      <c r="AA3493" s="53">
        <f t="shared" ca="1" si="1780"/>
        <v>704.81506831344188</v>
      </c>
      <c r="AB3493" s="53">
        <f t="shared" ca="1" si="1780"/>
        <v>27.396944795399058</v>
      </c>
      <c r="AC3493" s="53">
        <f t="shared" ca="1" si="1780"/>
        <v>140.73070905548914</v>
      </c>
      <c r="AD3493" s="53">
        <f t="shared" ca="1" si="1780"/>
        <v>32.129335080071989</v>
      </c>
    </row>
    <row r="3494" spans="2:30" hidden="1" outlineLevel="1">
      <c r="D3494" s="7"/>
      <c r="E3494" s="11"/>
      <c r="F3494" s="51"/>
      <c r="G3494" s="55" t="str">
        <f>$G$11</f>
        <v>DISTPRI</v>
      </c>
      <c r="H3494" s="53">
        <f t="shared" ref="H3494:AD3494" ca="1" si="1781">H3485*$E$3490</f>
        <v>28103.177098936227</v>
      </c>
      <c r="I3494" s="53">
        <f t="shared" ca="1" si="1781"/>
        <v>-87742.539347010446</v>
      </c>
      <c r="J3494" s="53">
        <f t="shared" ca="1" si="1781"/>
        <v>16665.979484970921</v>
      </c>
      <c r="K3494" s="53">
        <f t="shared" ca="1" si="1781"/>
        <v>42638.444770452894</v>
      </c>
      <c r="L3494" s="53">
        <f t="shared" ca="1" si="1781"/>
        <v>1092.7382118779622</v>
      </c>
      <c r="M3494" s="53">
        <f t="shared" ca="1" si="1781"/>
        <v>0</v>
      </c>
      <c r="N3494" s="53">
        <f t="shared" ca="1" si="1781"/>
        <v>43731.182982330865</v>
      </c>
      <c r="O3494" s="53">
        <f t="shared" ca="1" si="1781"/>
        <v>31642.52334153833</v>
      </c>
      <c r="P3494" s="53">
        <f t="shared" ca="1" si="1781"/>
        <v>6926.3200915529897</v>
      </c>
      <c r="Q3494" s="53">
        <f t="shared" ca="1" si="1781"/>
        <v>0</v>
      </c>
      <c r="R3494" s="53">
        <f t="shared" ca="1" si="1781"/>
        <v>0</v>
      </c>
      <c r="S3494" s="53">
        <f t="shared" ca="1" si="1781"/>
        <v>38568.843433091322</v>
      </c>
      <c r="T3494" s="53">
        <f t="shared" ca="1" si="1781"/>
        <v>118.97601322719024</v>
      </c>
      <c r="U3494" s="53">
        <f t="shared" ca="1" si="1781"/>
        <v>9175.0473643220867</v>
      </c>
      <c r="V3494" s="53">
        <f t="shared" ca="1" si="1781"/>
        <v>0</v>
      </c>
      <c r="W3494" s="53">
        <f t="shared" ca="1" si="1781"/>
        <v>0</v>
      </c>
      <c r="X3494" s="53">
        <f t="shared" ca="1" si="1781"/>
        <v>9294.0233775492597</v>
      </c>
      <c r="Y3494" s="53">
        <f t="shared" ca="1" si="1781"/>
        <v>6044.4713746902025</v>
      </c>
      <c r="Z3494" s="53">
        <f t="shared" ca="1" si="1781"/>
        <v>49.264763896181719</v>
      </c>
      <c r="AA3494" s="53">
        <f t="shared" ca="1" si="1781"/>
        <v>6093.7361385863869</v>
      </c>
      <c r="AB3494" s="53">
        <f t="shared" ca="1" si="1781"/>
        <v>207.47078683883188</v>
      </c>
      <c r="AC3494" s="53">
        <f t="shared" ca="1" si="1781"/>
        <v>1046.7197553837011</v>
      </c>
      <c r="AD3494" s="53">
        <f t="shared" ca="1" si="1781"/>
        <v>237.76048719526713</v>
      </c>
    </row>
    <row r="3495" spans="2:30" hidden="1" outlineLevel="1">
      <c r="D3495" s="7"/>
      <c r="E3495" s="11"/>
      <c r="F3495" s="51"/>
      <c r="G3495" s="55" t="str">
        <f>$G$12</f>
        <v>DISTSEC</v>
      </c>
      <c r="H3495" s="53">
        <f t="shared" ref="H3495:AD3495" ca="1" si="1782">H3486*$E$3490</f>
        <v>-3117.4275321362938</v>
      </c>
      <c r="I3495" s="53">
        <f t="shared" ca="1" si="1782"/>
        <v>-53157.905025909604</v>
      </c>
      <c r="J3495" s="53">
        <f t="shared" ca="1" si="1782"/>
        <v>9534.7858577969309</v>
      </c>
      <c r="K3495" s="53">
        <f t="shared" ca="1" si="1782"/>
        <v>20134.630928649309</v>
      </c>
      <c r="L3495" s="53">
        <f t="shared" ca="1" si="1782"/>
        <v>0</v>
      </c>
      <c r="M3495" s="53">
        <f t="shared" ca="1" si="1782"/>
        <v>0</v>
      </c>
      <c r="N3495" s="53">
        <f t="shared" ca="1" si="1782"/>
        <v>20134.630928649309</v>
      </c>
      <c r="O3495" s="53">
        <f t="shared" ca="1" si="1782"/>
        <v>12695.47561562442</v>
      </c>
      <c r="P3495" s="53">
        <f t="shared" ca="1" si="1782"/>
        <v>0</v>
      </c>
      <c r="Q3495" s="53">
        <f t="shared" ca="1" si="1782"/>
        <v>0</v>
      </c>
      <c r="R3495" s="53">
        <f t="shared" ca="1" si="1782"/>
        <v>0</v>
      </c>
      <c r="S3495" s="53">
        <f t="shared" ca="1" si="1782"/>
        <v>12695.47561562442</v>
      </c>
      <c r="T3495" s="53">
        <f t="shared" ca="1" si="1782"/>
        <v>28.891043553751999</v>
      </c>
      <c r="U3495" s="53">
        <f t="shared" ca="1" si="1782"/>
        <v>0</v>
      </c>
      <c r="V3495" s="53">
        <f t="shared" ca="1" si="1782"/>
        <v>0</v>
      </c>
      <c r="W3495" s="53">
        <f t="shared" ca="1" si="1782"/>
        <v>0</v>
      </c>
      <c r="X3495" s="53">
        <f t="shared" ca="1" si="1782"/>
        <v>28.891043553751999</v>
      </c>
      <c r="Y3495" s="53">
        <f t="shared" ca="1" si="1782"/>
        <v>2926.0435524477457</v>
      </c>
      <c r="Z3495" s="53">
        <f t="shared" ca="1" si="1782"/>
        <v>0</v>
      </c>
      <c r="AA3495" s="53">
        <f t="shared" ca="1" si="1782"/>
        <v>2926.0435524477457</v>
      </c>
      <c r="AB3495" s="53">
        <f t="shared" ca="1" si="1782"/>
        <v>78.888042152116213</v>
      </c>
      <c r="AC3495" s="53">
        <f t="shared" ca="1" si="1782"/>
        <v>3962.056715153798</v>
      </c>
      <c r="AD3495" s="53">
        <f t="shared" ca="1" si="1782"/>
        <v>679.70573839533722</v>
      </c>
    </row>
    <row r="3496" spans="2:30" hidden="1" outlineLevel="1">
      <c r="D3496" s="7"/>
      <c r="E3496" s="11"/>
      <c r="F3496" s="51"/>
      <c r="G3496" s="55" t="str">
        <f>$G$13</f>
        <v>ENERGY</v>
      </c>
      <c r="H3496" s="53">
        <f t="shared" ref="H3496:AD3496" ca="1" si="1783">H3487*$E$3490</f>
        <v>39269.913127613516</v>
      </c>
      <c r="I3496" s="53">
        <f t="shared" ca="1" si="1783"/>
        <v>5109.8927300292016</v>
      </c>
      <c r="J3496" s="53">
        <f t="shared" ca="1" si="1783"/>
        <v>2230.6282816184489</v>
      </c>
      <c r="K3496" s="53">
        <f t="shared" ca="1" si="1783"/>
        <v>5898.8084184334884</v>
      </c>
      <c r="L3496" s="53">
        <f t="shared" ca="1" si="1783"/>
        <v>147.50440863382241</v>
      </c>
      <c r="M3496" s="53">
        <f t="shared" ca="1" si="1783"/>
        <v>-84.078432163168955</v>
      </c>
      <c r="N3496" s="53">
        <f t="shared" ca="1" si="1783"/>
        <v>5962.2343949040333</v>
      </c>
      <c r="O3496" s="53">
        <f t="shared" ca="1" si="1783"/>
        <v>5412.4772424438934</v>
      </c>
      <c r="P3496" s="53">
        <f t="shared" ca="1" si="1783"/>
        <v>1132.6045642600284</v>
      </c>
      <c r="Q3496" s="53">
        <f t="shared" ca="1" si="1783"/>
        <v>428.27166041514408</v>
      </c>
      <c r="R3496" s="53">
        <f t="shared" ca="1" si="1783"/>
        <v>16.570326997155099</v>
      </c>
      <c r="S3496" s="53">
        <f t="shared" ca="1" si="1783"/>
        <v>6989.9237941162091</v>
      </c>
      <c r="T3496" s="53">
        <f t="shared" ca="1" si="1783"/>
        <v>91.954276836007097</v>
      </c>
      <c r="U3496" s="53">
        <f t="shared" ca="1" si="1783"/>
        <v>2323.8836350998522</v>
      </c>
      <c r="V3496" s="53">
        <f t="shared" ca="1" si="1783"/>
        <v>12759.80878352585</v>
      </c>
      <c r="W3496" s="53">
        <f t="shared" ca="1" si="1783"/>
        <v>1332.2467687670726</v>
      </c>
      <c r="X3496" s="53">
        <f t="shared" ca="1" si="1783"/>
        <v>16507.89346422876</v>
      </c>
      <c r="Y3496" s="53">
        <f t="shared" ca="1" si="1783"/>
        <v>1109.095289077396</v>
      </c>
      <c r="Z3496" s="53">
        <f t="shared" ca="1" si="1783"/>
        <v>12.932615647310893</v>
      </c>
      <c r="AA3496" s="53">
        <f t="shared" ca="1" si="1783"/>
        <v>1122.0279047246991</v>
      </c>
      <c r="AB3496" s="53">
        <f t="shared" ca="1" si="1783"/>
        <v>35.767781738134786</v>
      </c>
      <c r="AC3496" s="53">
        <f t="shared" ca="1" si="1783"/>
        <v>1102.1355882033333</v>
      </c>
      <c r="AD3496" s="53">
        <f t="shared" ca="1" si="1783"/>
        <v>209.40918805086386</v>
      </c>
    </row>
    <row r="3497" spans="2:30" hidden="1" outlineLevel="1">
      <c r="D3497" s="7"/>
      <c r="E3497" s="11"/>
      <c r="F3497" s="51"/>
      <c r="G3497" s="55" t="str">
        <f>$G$14</f>
        <v>CUSTOMER</v>
      </c>
      <c r="H3497" s="53">
        <f t="shared" ref="H3497:AD3497" ca="1" si="1784">H3488*$E$3490</f>
        <v>66157.034552204728</v>
      </c>
      <c r="I3497" s="53">
        <f t="shared" ca="1" si="1784"/>
        <v>-21918.503107799934</v>
      </c>
      <c r="J3497" s="53">
        <f t="shared" ca="1" si="1784"/>
        <v>14809.955848146124</v>
      </c>
      <c r="K3497" s="53">
        <f t="shared" ca="1" si="1784"/>
        <v>2866.8024879466266</v>
      </c>
      <c r="L3497" s="53">
        <f t="shared" ca="1" si="1784"/>
        <v>831.47139003282587</v>
      </c>
      <c r="M3497" s="53">
        <f t="shared" ca="1" si="1784"/>
        <v>574.10658300084208</v>
      </c>
      <c r="N3497" s="53">
        <f t="shared" ca="1" si="1784"/>
        <v>4272.3804609802937</v>
      </c>
      <c r="O3497" s="53">
        <f t="shared" ca="1" si="1784"/>
        <v>855.00112619081915</v>
      </c>
      <c r="P3497" s="53">
        <f t="shared" ca="1" si="1784"/>
        <v>304.947784302108</v>
      </c>
      <c r="Q3497" s="53">
        <f t="shared" ca="1" si="1784"/>
        <v>517.19356500505614</v>
      </c>
      <c r="R3497" s="53">
        <f t="shared" ca="1" si="1784"/>
        <v>73.401736866987918</v>
      </c>
      <c r="S3497" s="53">
        <f t="shared" ca="1" si="1784"/>
        <v>1750.5442123649705</v>
      </c>
      <c r="T3497" s="53">
        <f t="shared" ca="1" si="1784"/>
        <v>0.37856883617553733</v>
      </c>
      <c r="U3497" s="53">
        <f t="shared" ca="1" si="1784"/>
        <v>75.636394369465037</v>
      </c>
      <c r="V3497" s="53">
        <f t="shared" ca="1" si="1784"/>
        <v>455.95080786973165</v>
      </c>
      <c r="W3497" s="53">
        <f t="shared" ca="1" si="1784"/>
        <v>8.4034497771653811</v>
      </c>
      <c r="X3497" s="53">
        <f t="shared" ca="1" si="1784"/>
        <v>540.36922085253821</v>
      </c>
      <c r="Y3497" s="53">
        <f t="shared" ca="1" si="1784"/>
        <v>146.02766573780576</v>
      </c>
      <c r="Z3497" s="53">
        <f t="shared" ca="1" si="1784"/>
        <v>1.2871283070838686</v>
      </c>
      <c r="AA3497" s="53">
        <f t="shared" ca="1" si="1784"/>
        <v>147.31479404488988</v>
      </c>
      <c r="AB3497" s="53">
        <f t="shared" ca="1" si="1784"/>
        <v>7.0158279155864571</v>
      </c>
      <c r="AC3497" s="53">
        <f t="shared" ca="1" si="1784"/>
        <v>58491.89389662521</v>
      </c>
      <c r="AD3497" s="53">
        <f t="shared" ca="1" si="1784"/>
        <v>8056.0633990748674</v>
      </c>
    </row>
    <row r="3498" spans="2:30" collapsed="1">
      <c r="B3498" s="111" t="s">
        <v>369</v>
      </c>
      <c r="D3498" s="7"/>
      <c r="E3498" s="4">
        <f>E3489*$E$3490</f>
        <v>93771.933969999998</v>
      </c>
      <c r="F3498" s="51"/>
      <c r="G3498" s="55" t="str">
        <f>$G$15</f>
        <v>TOTAL</v>
      </c>
      <c r="H3498" s="53">
        <f t="shared" ref="H3498:AD3498" ca="1" si="1785">H3489*$E$3490</f>
        <v>93771.933970001337</v>
      </c>
      <c r="I3498" s="53">
        <f t="shared" ca="1" si="1785"/>
        <v>-486687.58547930932</v>
      </c>
      <c r="J3498" s="53">
        <f t="shared" ca="1" si="1785"/>
        <v>77079.1901649379</v>
      </c>
      <c r="K3498" s="53">
        <f t="shared" ca="1" si="1785"/>
        <v>152012.36524522168</v>
      </c>
      <c r="L3498" s="53">
        <f t="shared" ca="1" si="1785"/>
        <v>4047.5346176665303</v>
      </c>
      <c r="M3498" s="53">
        <f t="shared" ca="1" si="1785"/>
        <v>1381.8020713768844</v>
      </c>
      <c r="N3498" s="53">
        <f t="shared" ca="1" si="1785"/>
        <v>157441.70193426512</v>
      </c>
      <c r="O3498" s="53">
        <f t="shared" ca="1" si="1785"/>
        <v>110939.13310504862</v>
      </c>
      <c r="P3498" s="53">
        <f t="shared" ca="1" si="1785"/>
        <v>22152.973967373779</v>
      </c>
      <c r="Q3498" s="53">
        <f t="shared" ca="1" si="1785"/>
        <v>5594.476732421359</v>
      </c>
      <c r="R3498" s="53">
        <f t="shared" ca="1" si="1785"/>
        <v>232.35983288801174</v>
      </c>
      <c r="S3498" s="53">
        <f t="shared" ca="1" si="1785"/>
        <v>138918.94363773157</v>
      </c>
      <c r="T3498" s="53">
        <f t="shared" ca="1" si="1785"/>
        <v>-84.246293591044719</v>
      </c>
      <c r="U3498" s="53">
        <f t="shared" ca="1" si="1785"/>
        <v>24008.75671199353</v>
      </c>
      <c r="V3498" s="53">
        <f t="shared" ca="1" si="1785"/>
        <v>93285.843353779885</v>
      </c>
      <c r="W3498" s="53">
        <f t="shared" ca="1" si="1785"/>
        <v>-4981.6229693583155</v>
      </c>
      <c r="X3498" s="53">
        <f t="shared" ca="1" si="1785"/>
        <v>112228.73080282449</v>
      </c>
      <c r="Y3498" s="53">
        <f t="shared" ca="1" si="1785"/>
        <v>19976.615802300468</v>
      </c>
      <c r="Z3498" s="53">
        <f t="shared" ca="1" si="1785"/>
        <v>97.253571720655614</v>
      </c>
      <c r="AA3498" s="53">
        <f t="shared" ca="1" si="1785"/>
        <v>20073.8693740212</v>
      </c>
      <c r="AB3498" s="53">
        <f t="shared" ca="1" si="1785"/>
        <v>758.47872331361953</v>
      </c>
      <c r="AC3498" s="53">
        <f t="shared" ca="1" si="1785"/>
        <v>64743.536664421546</v>
      </c>
      <c r="AD3498" s="53">
        <f t="shared" ca="1" si="1785"/>
        <v>9215.0681477964135</v>
      </c>
    </row>
    <row r="3499" spans="2:30" hidden="1" outlineLevel="1">
      <c r="D3499" s="7"/>
      <c r="E3499" s="51"/>
      <c r="F3499" s="52" t="str">
        <f>F3506</f>
        <v>RB_GUP</v>
      </c>
      <c r="G3499" s="55" t="str">
        <f>$G$8</f>
        <v>PRODUCTION</v>
      </c>
      <c r="H3499" s="4">
        <f t="shared" ref="H3499:H3506" ca="1" si="1786">SUBTOTAL(9,I3499:AD3499)</f>
        <v>18103.087965002582</v>
      </c>
      <c r="I3499" s="5">
        <f ca="1">VLOOKUP(CONCATENATE($F3499," ",$G3499),AllocFactorMatrix,(I$4+1),FALSE)*$E3506</f>
        <v>8917.2732063052972</v>
      </c>
      <c r="J3499" s="5">
        <f ca="1">VLOOKUP(CONCATENATE($F3499," ",$G3499),AllocFactorMatrix,(J$4+1),FALSE)*$E3506</f>
        <v>440.8126780021247</v>
      </c>
      <c r="K3499" s="5">
        <f ca="1">VLOOKUP(CONCATENATE($F3499," ",$G3499),AllocFactorMatrix,(K$4+1),FALSE)*$E3506</f>
        <v>1614.6715762010483</v>
      </c>
      <c r="L3499" s="5">
        <f ca="1">VLOOKUP(CONCATENATE($F3499," ",$G3499),AllocFactorMatrix,(L$4+1),FALSE)*$E3506</f>
        <v>50.82412849249603</v>
      </c>
      <c r="M3499" s="5">
        <f ca="1">VLOOKUP(CONCATENATE($F3499," ",$G3499),AllocFactorMatrix,(M$4+1),FALSE)*$E3506</f>
        <v>4.7661241413334414</v>
      </c>
      <c r="N3499" s="5">
        <f t="shared" ref="N3499:N3506" ca="1" si="1787">SUBTOTAL(9,K3499:M3499)</f>
        <v>1670.2618288348779</v>
      </c>
      <c r="O3499" s="5">
        <f ca="1">VLOOKUP(CONCATENATE($F3499," ",$G3499),AllocFactorMatrix,(O$4+1),FALSE)*$E3506</f>
        <v>1227.4015774551738</v>
      </c>
      <c r="P3499" s="5">
        <f ca="1">VLOOKUP(CONCATENATE($F3499," ",$G3499),AllocFactorMatrix,(P$4+1),FALSE)*$E3506</f>
        <v>228.70067293382706</v>
      </c>
      <c r="Q3499" s="5">
        <f ca="1">VLOOKUP(CONCATENATE($F3499," ",$G3499),AllocFactorMatrix,(Q$4+1),FALSE)*$E3506</f>
        <v>103.3455756921566</v>
      </c>
      <c r="R3499" s="5">
        <f ca="1">VLOOKUP(CONCATENATE($F3499," ",$G3499),AllocFactorMatrix,(R$4+1),FALSE)*$E3506</f>
        <v>4.6473350182642426</v>
      </c>
      <c r="S3499" s="5">
        <f ca="1">SUBTOTAL(9,O3499:R3499)</f>
        <v>1564.0951610994216</v>
      </c>
      <c r="T3499" s="5">
        <f ca="1">VLOOKUP(CONCATENATE($F3499," ",$G3499),AllocFactorMatrix,(T$4+1),FALSE)*$E3506</f>
        <v>42.876280891754078</v>
      </c>
      <c r="U3499" s="5">
        <f ca="1">VLOOKUP(CONCATENATE($F3499," ",$G3499),AllocFactorMatrix,(U$4+1),FALSE)*$E3506</f>
        <v>701.66303145379868</v>
      </c>
      <c r="V3499" s="5">
        <f ca="1">VLOOKUP(CONCATENATE($F3499," ",$G3499),AllocFactorMatrix,(V$4+1),FALSE)*$E3506</f>
        <v>3708.3088368728168</v>
      </c>
      <c r="W3499" s="5">
        <f ca="1">VLOOKUP(CONCATENATE($F3499," ",$G3499),AllocFactorMatrix,(W$4+1),FALSE)*$E3506</f>
        <v>669.65911344984193</v>
      </c>
      <c r="X3499" s="5">
        <f ca="1">SUBTOTAL(9,T3499:W3499)</f>
        <v>5122.5072626682113</v>
      </c>
      <c r="Y3499" s="5">
        <f ca="1">VLOOKUP(CONCATENATE($F3499," ",$G3499),AllocFactorMatrix,(Y$4+1),FALSE)*$E3506</f>
        <v>376.93307679502288</v>
      </c>
      <c r="Z3499" s="5">
        <f ca="1">VLOOKUP(CONCATENATE($F3499," ",$G3499),AllocFactorMatrix,(Z$4+1),FALSE)*$E3506</f>
        <v>6.3134849552930072</v>
      </c>
      <c r="AA3499" s="5">
        <f t="shared" ref="AA3499:AA3506" ca="1" si="1788">SUBTOTAL(9,Y3499:Z3499)</f>
        <v>383.24656175031589</v>
      </c>
      <c r="AB3499" s="5">
        <f ca="1">VLOOKUP(CONCATENATE($F3499," ",$G3499),AllocFactorMatrix,(AB$4+1),FALSE)*$E3506</f>
        <v>4.8912663423402583</v>
      </c>
      <c r="AC3499" s="5">
        <f ca="1">VLOOKUP(CONCATENATE($F3499," ",$G3499),AllocFactorMatrix,(AC$4+1),FALSE)*$E3506</f>
        <v>0</v>
      </c>
      <c r="AD3499" s="5">
        <f ca="1">VLOOKUP(CONCATENATE($F3499," ",$G3499),AllocFactorMatrix,(AD$4+1),FALSE)*$E3506</f>
        <v>0</v>
      </c>
    </row>
    <row r="3500" spans="2:30" hidden="1" outlineLevel="1">
      <c r="D3500" s="7"/>
      <c r="E3500" s="51"/>
      <c r="F3500" s="52" t="str">
        <f>F3506</f>
        <v>RB_GUP</v>
      </c>
      <c r="G3500" s="55" t="str">
        <f>$G$9</f>
        <v>BULKTRAN</v>
      </c>
      <c r="H3500" s="4">
        <f t="shared" ca="1" si="1786"/>
        <v>9595.0352013271222</v>
      </c>
      <c r="I3500" s="5">
        <f ca="1">VLOOKUP(CONCATENATE($F3500," ",$G3500),AllocFactorMatrix,(I$4+1),FALSE)*$E3506</f>
        <v>4726.3511330089405</v>
      </c>
      <c r="J3500" s="5">
        <f ca="1">VLOOKUP(CONCATENATE($F3500," ",$G3500),AllocFactorMatrix,(J$4+1),FALSE)*$E3506</f>
        <v>233.64042481583675</v>
      </c>
      <c r="K3500" s="5">
        <f ca="1">VLOOKUP(CONCATENATE($F3500," ",$G3500),AllocFactorMatrix,(K$4+1),FALSE)*$E3506</f>
        <v>855.8114859841919</v>
      </c>
      <c r="L3500" s="5">
        <f ca="1">VLOOKUP(CONCATENATE($F3500," ",$G3500),AllocFactorMatrix,(L$4+1),FALSE)*$E3506</f>
        <v>26.937907107617733</v>
      </c>
      <c r="M3500" s="5">
        <f ca="1">VLOOKUP(CONCATENATE($F3500," ",$G3500),AllocFactorMatrix,(M$4+1),FALSE)*$E3506</f>
        <v>2.5261507317645546</v>
      </c>
      <c r="N3500" s="5">
        <f t="shared" ca="1" si="1787"/>
        <v>885.27554382357425</v>
      </c>
      <c r="O3500" s="5">
        <f ca="1">VLOOKUP(CONCATENATE($F3500," ",$G3500),AllocFactorMatrix,(O$4+1),FALSE)*$E3506</f>
        <v>650.5498600357239</v>
      </c>
      <c r="P3500" s="5">
        <f ca="1">VLOOKUP(CONCATENATE($F3500," ",$G3500),AllocFactorMatrix,(P$4+1),FALSE)*$E3506</f>
        <v>121.21639201055264</v>
      </c>
      <c r="Q3500" s="5">
        <f ca="1">VLOOKUP(CONCATENATE($F3500," ",$G3500),AllocFactorMatrix,(Q$4+1),FALSE)*$E3506</f>
        <v>54.775430500291328</v>
      </c>
      <c r="R3500" s="5">
        <f ca="1">VLOOKUP(CONCATENATE($F3500," ",$G3500),AllocFactorMatrix,(R$4+1),FALSE)*$E3506</f>
        <v>2.4631898811302753</v>
      </c>
      <c r="S3500" s="5">
        <f t="shared" ref="S3500:S3506" ca="1" si="1789">SUBTOTAL(9,O3500:R3500)</f>
        <v>829.00487242769816</v>
      </c>
      <c r="T3500" s="5">
        <f ca="1">VLOOKUP(CONCATENATE($F3500," ",$G3500),AllocFactorMatrix,(T$4+1),FALSE)*$E3506</f>
        <v>22.725372889625188</v>
      </c>
      <c r="U3500" s="5">
        <f ca="1">VLOOKUP(CONCATENATE($F3500," ",$G3500),AllocFactorMatrix,(U$4+1),FALSE)*$E3506</f>
        <v>371.8968553478017</v>
      </c>
      <c r="V3500" s="5">
        <f ca="1">VLOOKUP(CONCATENATE($F3500," ",$G3500),AllocFactorMatrix,(V$4+1),FALSE)*$E3506</f>
        <v>1965.485330236146</v>
      </c>
      <c r="W3500" s="5">
        <f ca="1">VLOOKUP(CONCATENATE($F3500," ",$G3500),AllocFactorMatrix,(W$4+1),FALSE)*$E3506</f>
        <v>354.93407416803808</v>
      </c>
      <c r="X3500" s="5">
        <f t="shared" ref="X3500:X3506" ca="1" si="1790">SUBTOTAL(9,T3500:W3500)</f>
        <v>2715.0416326416107</v>
      </c>
      <c r="Y3500" s="5">
        <f ca="1">VLOOKUP(CONCATENATE($F3500," ",$G3500),AllocFactorMatrix,(Y$4+1),FALSE)*$E3506</f>
        <v>199.78282972411483</v>
      </c>
      <c r="Z3500" s="5">
        <f ca="1">VLOOKUP(CONCATENATE($F3500," ",$G3500),AllocFactorMatrix,(Z$4+1),FALSE)*$E3506</f>
        <v>3.3462860317641359</v>
      </c>
      <c r="AA3500" s="5">
        <f t="shared" ca="1" si="1788"/>
        <v>203.12911575587896</v>
      </c>
      <c r="AB3500" s="5">
        <f ca="1">VLOOKUP(CONCATENATE($F3500," ",$G3500),AllocFactorMatrix,(AB$4+1),FALSE)*$E3506</f>
        <v>2.592478853582957</v>
      </c>
      <c r="AC3500" s="5">
        <f ca="1">VLOOKUP(CONCATENATE($F3500," ",$G3500),AllocFactorMatrix,(AC$4+1),FALSE)*$E3506</f>
        <v>0</v>
      </c>
      <c r="AD3500" s="5">
        <f ca="1">VLOOKUP(CONCATENATE($F3500," ",$G3500),AllocFactorMatrix,(AD$4+1),FALSE)*$E3506</f>
        <v>0</v>
      </c>
    </row>
    <row r="3501" spans="2:30" hidden="1" outlineLevel="1">
      <c r="D3501" s="7"/>
      <c r="E3501" s="51"/>
      <c r="F3501" s="52" t="str">
        <f>F3506</f>
        <v>RB_GUP</v>
      </c>
      <c r="G3501" s="55" t="str">
        <f>$G$10</f>
        <v>SUBTRAN</v>
      </c>
      <c r="H3501" s="4">
        <f t="shared" ca="1" si="1786"/>
        <v>2107.7411773712233</v>
      </c>
      <c r="I3501" s="5">
        <f ca="1">VLOOKUP(CONCATENATE($F3501," ",$G3501),AllocFactorMatrix,(I$4+1),FALSE)*$E3506</f>
        <v>1026.1905350225436</v>
      </c>
      <c r="J3501" s="5">
        <f ca="1">VLOOKUP(CONCATENATE($F3501," ",$G3501),AllocFactorMatrix,(J$4+1),FALSE)*$E3506</f>
        <v>49.52529763678556</v>
      </c>
      <c r="K3501" s="5">
        <f ca="1">VLOOKUP(CONCATENATE($F3501," ",$G3501),AllocFactorMatrix,(K$4+1),FALSE)*$E3506</f>
        <v>180.17061124421932</v>
      </c>
      <c r="L3501" s="5">
        <f ca="1">VLOOKUP(CONCATENATE($F3501," ",$G3501),AllocFactorMatrix,(L$4+1),FALSE)*$E3506</f>
        <v>5.5653006627677479</v>
      </c>
      <c r="M3501" s="5">
        <f ca="1">VLOOKUP(CONCATENATE($F3501," ",$G3501),AllocFactorMatrix,(M$4+1),FALSE)*$E3506</f>
        <v>0.69312876450731475</v>
      </c>
      <c r="N3501" s="5">
        <f t="shared" ca="1" si="1787"/>
        <v>186.42904067149439</v>
      </c>
      <c r="O3501" s="5">
        <f ca="1">VLOOKUP(CONCATENATE($F3501," ",$G3501),AllocFactorMatrix,(O$4+1),FALSE)*$E3506</f>
        <v>136.12171282834024</v>
      </c>
      <c r="P3501" s="5">
        <f ca="1">VLOOKUP(CONCATENATE($F3501," ",$G3501),AllocFactorMatrix,(P$4+1),FALSE)*$E3506</f>
        <v>25.304867648426139</v>
      </c>
      <c r="Q3501" s="5">
        <f ca="1">VLOOKUP(CONCATENATE($F3501," ",$G3501),AllocFactorMatrix,(Q$4+1),FALSE)*$E3506</f>
        <v>15.056697768072819</v>
      </c>
      <c r="R3501" s="5">
        <f ca="1">VLOOKUP(CONCATENATE($F3501," ",$G3501),AllocFactorMatrix,(R$4+1),FALSE)*$E3506</f>
        <v>0</v>
      </c>
      <c r="S3501" s="5">
        <f t="shared" ca="1" si="1789"/>
        <v>176.4832782448392</v>
      </c>
      <c r="T3501" s="5">
        <f ca="1">VLOOKUP(CONCATENATE($F3501," ",$G3501),AllocFactorMatrix,(T$4+1),FALSE)*$E3506</f>
        <v>4.7531364837662959</v>
      </c>
      <c r="U3501" s="5">
        <f ca="1">VLOOKUP(CONCATENATE($F3501," ",$G3501),AllocFactorMatrix,(U$4+1),FALSE)*$E3506</f>
        <v>77.811558017150858</v>
      </c>
      <c r="V3501" s="5">
        <f ca="1">VLOOKUP(CONCATENATE($F3501," ",$G3501),AllocFactorMatrix,(V$4+1),FALSE)*$E3506</f>
        <v>542.08846673964331</v>
      </c>
      <c r="W3501" s="5">
        <f ca="1">VLOOKUP(CONCATENATE($F3501," ",$G3501),AllocFactorMatrix,(W$4+1),FALSE)*$E3506</f>
        <v>0</v>
      </c>
      <c r="X3501" s="5">
        <f t="shared" ca="1" si="1790"/>
        <v>624.65316124056051</v>
      </c>
      <c r="Y3501" s="5">
        <f ca="1">VLOOKUP(CONCATENATE($F3501," ",$G3501),AllocFactorMatrix,(Y$4+1),FALSE)*$E3506</f>
        <v>40.968647528333662</v>
      </c>
      <c r="Z3501" s="5">
        <f ca="1">VLOOKUP(CONCATENATE($F3501," ",$G3501),AllocFactorMatrix,(Z$4+1),FALSE)*$E3506</f>
        <v>0.68294846733535242</v>
      </c>
      <c r="AA3501" s="5">
        <f t="shared" ca="1" si="1788"/>
        <v>41.651595995669012</v>
      </c>
      <c r="AB3501" s="5">
        <f ca="1">VLOOKUP(CONCATENATE($F3501," ",$G3501),AllocFactorMatrix,(AB$4+1),FALSE)*$E3506</f>
        <v>0.54708048846694024</v>
      </c>
      <c r="AC3501" s="5">
        <f ca="1">VLOOKUP(CONCATENATE($F3501," ",$G3501),AllocFactorMatrix,(AC$4+1),FALSE)*$E3506</f>
        <v>1.8601906149266059</v>
      </c>
      <c r="AD3501" s="5">
        <f ca="1">VLOOKUP(CONCATENATE($F3501," ",$G3501),AllocFactorMatrix,(AD$4+1),FALSE)*$E3506</f>
        <v>0.40099745593775932</v>
      </c>
    </row>
    <row r="3502" spans="2:30" hidden="1" outlineLevel="1">
      <c r="D3502" s="7"/>
      <c r="E3502" s="51"/>
      <c r="F3502" s="52" t="str">
        <f>F3506</f>
        <v>RB_GUP</v>
      </c>
      <c r="G3502" s="55" t="str">
        <f>$G$11</f>
        <v>DISTPRI</v>
      </c>
      <c r="H3502" s="4">
        <f t="shared" ca="1" si="1786"/>
        <v>9670.9854341760147</v>
      </c>
      <c r="I3502" s="5">
        <f ca="1">VLOOKUP(CONCATENATE($F3502," ",$G3502),AllocFactorMatrix,(I$4+1),FALSE)*$E3506</f>
        <v>6463.5320382888012</v>
      </c>
      <c r="J3502" s="5">
        <f ca="1">VLOOKUP(CONCATENATE($F3502," ",$G3502),AllocFactorMatrix,(J$4+1),FALSE)*$E3506</f>
        <v>304.67402699579446</v>
      </c>
      <c r="K3502" s="5">
        <f ca="1">VLOOKUP(CONCATENATE($F3502," ",$G3502),AllocFactorMatrix,(K$4+1),FALSE)*$E3506</f>
        <v>1106.2900908908941</v>
      </c>
      <c r="L3502" s="5">
        <f ca="1">VLOOKUP(CONCATENATE($F3502," ",$G3502),AllocFactorMatrix,(L$4+1),FALSE)*$E3506</f>
        <v>34.190120315503741</v>
      </c>
      <c r="M3502" s="5">
        <f ca="1">VLOOKUP(CONCATENATE($F3502," ",$G3502),AllocFactorMatrix,(M$4+1),FALSE)*$E3506</f>
        <v>0</v>
      </c>
      <c r="N3502" s="5">
        <f t="shared" ca="1" si="1787"/>
        <v>1140.4802112063978</v>
      </c>
      <c r="O3502" s="5">
        <f ca="1">VLOOKUP(CONCATENATE($F3502," ",$G3502),AllocFactorMatrix,(O$4+1),FALSE)*$E3506</f>
        <v>829.52420519371299</v>
      </c>
      <c r="P3502" s="5">
        <f ca="1">VLOOKUP(CONCATENATE($F3502," ",$G3502),AllocFactorMatrix,(P$4+1),FALSE)*$E3506</f>
        <v>154.49893903934526</v>
      </c>
      <c r="Q3502" s="5">
        <f ca="1">VLOOKUP(CONCATENATE($F3502," ",$G3502),AllocFactorMatrix,(Q$4+1),FALSE)*$E3506</f>
        <v>0</v>
      </c>
      <c r="R3502" s="5">
        <f ca="1">VLOOKUP(CONCATENATE($F3502," ",$G3502),AllocFactorMatrix,(R$4+1),FALSE)*$E3506</f>
        <v>0</v>
      </c>
      <c r="S3502" s="5">
        <f t="shared" ca="1" si="1789"/>
        <v>984.02314423305825</v>
      </c>
      <c r="T3502" s="5">
        <f ca="1">VLOOKUP(CONCATENATE($F3502," ",$G3502),AllocFactorMatrix,(T$4+1),FALSE)*$E3506</f>
        <v>29.572026718247319</v>
      </c>
      <c r="U3502" s="5">
        <f ca="1">VLOOKUP(CONCATENATE($F3502," ",$G3502),AllocFactorMatrix,(U$4+1),FALSE)*$E3506</f>
        <v>476.92987401994583</v>
      </c>
      <c r="V3502" s="5">
        <f ca="1">VLOOKUP(CONCATENATE($F3502," ",$G3502),AllocFactorMatrix,(V$4+1),FALSE)*$E3506</f>
        <v>0</v>
      </c>
      <c r="W3502" s="5">
        <f ca="1">VLOOKUP(CONCATENATE($F3502," ",$G3502),AllocFactorMatrix,(W$4+1),FALSE)*$E3506</f>
        <v>0</v>
      </c>
      <c r="X3502" s="5">
        <f t="shared" ca="1" si="1790"/>
        <v>506.50190073819317</v>
      </c>
      <c r="Y3502" s="5">
        <f ca="1">VLOOKUP(CONCATENATE($F3502," ",$G3502),AllocFactorMatrix,(Y$4+1),FALSE)*$E3506</f>
        <v>250.13966916093912</v>
      </c>
      <c r="Z3502" s="5">
        <f ca="1">VLOOKUP(CONCATENATE($F3502," ",$G3502),AllocFactorMatrix,(Z$4+1),FALSE)*$E3506</f>
        <v>4.1733088565188314</v>
      </c>
      <c r="AA3502" s="5">
        <f t="shared" ca="1" si="1788"/>
        <v>254.31297801745797</v>
      </c>
      <c r="AB3502" s="5">
        <f ca="1">VLOOKUP(CONCATENATE($F3502," ",$G3502),AllocFactorMatrix,(AB$4+1),FALSE)*$E3506</f>
        <v>3.3810794442771592</v>
      </c>
      <c r="AC3502" s="5">
        <f ca="1">VLOOKUP(CONCATENATE($F3502," ",$G3502),AllocFactorMatrix,(AC$4+1),FALSE)*$E3506</f>
        <v>11.583108444167836</v>
      </c>
      <c r="AD3502" s="5">
        <f ca="1">VLOOKUP(CONCATENATE($F3502," ",$G3502),AllocFactorMatrix,(AD$4+1),FALSE)*$E3506</f>
        <v>2.4969468078655694</v>
      </c>
    </row>
    <row r="3503" spans="2:30" hidden="1" outlineLevel="1">
      <c r="D3503" s="7"/>
      <c r="E3503" s="51"/>
      <c r="F3503" s="52" t="str">
        <f>F3506</f>
        <v>RB_GUP</v>
      </c>
      <c r="G3503" s="55" t="str">
        <f>$G$12</f>
        <v>DISTSEC</v>
      </c>
      <c r="H3503" s="4">
        <f t="shared" ca="1" si="1786"/>
        <v>4976.5468194803034</v>
      </c>
      <c r="I3503" s="5">
        <f ca="1">VLOOKUP(CONCATENATE($F3503," ",$G3503),AllocFactorMatrix,(I$4+1),FALSE)*$E3506</f>
        <v>3720.9712808996828</v>
      </c>
      <c r="J3503" s="5">
        <f ca="1">VLOOKUP(CONCATENATE($F3503," ",$G3503),AllocFactorMatrix,(J$4+1),FALSE)*$E3506</f>
        <v>179.38921136058596</v>
      </c>
      <c r="K3503" s="5">
        <f ca="1">VLOOKUP(CONCATENATE($F3503," ",$G3503),AllocFactorMatrix,(K$4+1),FALSE)*$E3506</f>
        <v>541.292008873452</v>
      </c>
      <c r="L3503" s="5">
        <f ca="1">VLOOKUP(CONCATENATE($F3503," ",$G3503),AllocFactorMatrix,(L$4+1),FALSE)*$E3506</f>
        <v>0</v>
      </c>
      <c r="M3503" s="5">
        <f ca="1">VLOOKUP(CONCATENATE($F3503," ",$G3503),AllocFactorMatrix,(M$4+1),FALSE)*$E3506</f>
        <v>0</v>
      </c>
      <c r="N3503" s="5">
        <f t="shared" ca="1" si="1787"/>
        <v>541.292008873452</v>
      </c>
      <c r="O3503" s="5">
        <f ca="1">VLOOKUP(CONCATENATE($F3503," ",$G3503),AllocFactorMatrix,(O$4+1),FALSE)*$E3506</f>
        <v>344.91337489150959</v>
      </c>
      <c r="P3503" s="5">
        <f ca="1">VLOOKUP(CONCATENATE($F3503," ",$G3503),AllocFactorMatrix,(P$4+1),FALSE)*$E3506</f>
        <v>0</v>
      </c>
      <c r="Q3503" s="5">
        <f ca="1">VLOOKUP(CONCATENATE($F3503," ",$G3503),AllocFactorMatrix,(Q$4+1),FALSE)*$E3506</f>
        <v>0</v>
      </c>
      <c r="R3503" s="5">
        <f ca="1">VLOOKUP(CONCATENATE($F3503," ",$G3503),AllocFactorMatrix,(R$4+1),FALSE)*$E3506</f>
        <v>0</v>
      </c>
      <c r="S3503" s="5">
        <f t="shared" ca="1" si="1789"/>
        <v>344.91337489150959</v>
      </c>
      <c r="T3503" s="5">
        <f ca="1">VLOOKUP(CONCATENATE($F3503," ",$G3503),AllocFactorMatrix,(T$4+1),FALSE)*$E3506</f>
        <v>9.3257340748828081</v>
      </c>
      <c r="U3503" s="5">
        <f ca="1">VLOOKUP(CONCATENATE($F3503," ",$G3503),AllocFactorMatrix,(U$4+1),FALSE)*$E3506</f>
        <v>0</v>
      </c>
      <c r="V3503" s="5">
        <f ca="1">VLOOKUP(CONCATENATE($F3503," ",$G3503),AllocFactorMatrix,(V$4+1),FALSE)*$E3506</f>
        <v>0</v>
      </c>
      <c r="W3503" s="5">
        <f ca="1">VLOOKUP(CONCATENATE($F3503," ",$G3503),AllocFactorMatrix,(W$4+1),FALSE)*$E3506</f>
        <v>0</v>
      </c>
      <c r="X3503" s="5">
        <f t="shared" ca="1" si="1790"/>
        <v>9.3257340748828081</v>
      </c>
      <c r="Y3503" s="5">
        <f ca="1">VLOOKUP(CONCATENATE($F3503," ",$G3503),AllocFactorMatrix,(Y$4+1),FALSE)*$E3506</f>
        <v>127.2192608843269</v>
      </c>
      <c r="Z3503" s="5">
        <f ca="1">VLOOKUP(CONCATENATE($F3503," ",$G3503),AllocFactorMatrix,(Z$4+1),FALSE)*$E3506</f>
        <v>0</v>
      </c>
      <c r="AA3503" s="5">
        <f t="shared" ca="1" si="1788"/>
        <v>127.2192608843269</v>
      </c>
      <c r="AB3503" s="5">
        <f ca="1">VLOOKUP(CONCATENATE($F3503," ",$G3503),AllocFactorMatrix,(AB$4+1),FALSE)*$E3506</f>
        <v>1.3201583626875841</v>
      </c>
      <c r="AC3503" s="5">
        <f ca="1">VLOOKUP(CONCATENATE($F3503," ",$G3503),AllocFactorMatrix,(AC$4+1),FALSE)*$E3506</f>
        <v>44.824453945407683</v>
      </c>
      <c r="AD3503" s="5">
        <f ca="1">VLOOKUP(CONCATENATE($F3503," ",$G3503),AllocFactorMatrix,(AD$4+1),FALSE)*$E3506</f>
        <v>7.2913361877668112</v>
      </c>
    </row>
    <row r="3504" spans="2:30" hidden="1" outlineLevel="1">
      <c r="D3504" s="7"/>
      <c r="E3504" s="51"/>
      <c r="F3504" s="52" t="str">
        <f>F3506</f>
        <v>RB_GUP</v>
      </c>
      <c r="G3504" s="55" t="str">
        <f>$G$13</f>
        <v>ENERGY</v>
      </c>
      <c r="H3504" s="4">
        <f t="shared" ca="1" si="1786"/>
        <v>152.96352717660645</v>
      </c>
      <c r="I3504" s="5">
        <f ca="1">VLOOKUP(CONCATENATE($F3504," ",$G3504),AllocFactorMatrix,(I$4+1),FALSE)*$E3506</f>
        <v>57.396058986237911</v>
      </c>
      <c r="J3504" s="5">
        <f ca="1">VLOOKUP(CONCATENATE($F3504," ",$G3504),AllocFactorMatrix,(J$4+1),FALSE)*$E3506</f>
        <v>3.7196355038597098</v>
      </c>
      <c r="K3504" s="5">
        <f ca="1">VLOOKUP(CONCATENATE($F3504," ",$G3504),AllocFactorMatrix,(K$4+1),FALSE)*$E3506</f>
        <v>12.47978033781575</v>
      </c>
      <c r="L3504" s="5">
        <f ca="1">VLOOKUP(CONCATENATE($F3504," ",$G3504),AllocFactorMatrix,(L$4+1),FALSE)*$E3506</f>
        <v>0.39663575115003452</v>
      </c>
      <c r="M3504" s="5">
        <f ca="1">VLOOKUP(CONCATENATE($F3504," ",$G3504),AllocFactorMatrix,(M$4+1),FALSE)*$E3506</f>
        <v>3.6565179500821492E-2</v>
      </c>
      <c r="N3504" s="5">
        <f t="shared" ca="1" si="1787"/>
        <v>12.912981268466606</v>
      </c>
      <c r="O3504" s="5">
        <f ca="1">VLOOKUP(CONCATENATE($F3504," ",$G3504),AllocFactorMatrix,(O$4+1),FALSE)*$E3506</f>
        <v>11.377989867591657</v>
      </c>
      <c r="P3504" s="5">
        <f ca="1">VLOOKUP(CONCATENATE($F3504," ",$G3504),AllocFactorMatrix,(P$4+1),FALSE)*$E3506</f>
        <v>2.1092603899727438</v>
      </c>
      <c r="Q3504" s="5">
        <f ca="1">VLOOKUP(CONCATENATE($F3504," ",$G3504),AllocFactorMatrix,(Q$4+1),FALSE)*$E3506</f>
        <v>0.95839393272890494</v>
      </c>
      <c r="R3504" s="5">
        <f ca="1">VLOOKUP(CONCATENATE($F3504," ",$G3504),AllocFactorMatrix,(R$4+1),FALSE)*$E3506</f>
        <v>4.4406356920291545E-2</v>
      </c>
      <c r="S3504" s="5">
        <f t="shared" ca="1" si="1789"/>
        <v>14.490050547213597</v>
      </c>
      <c r="T3504" s="5">
        <f ca="1">VLOOKUP(CONCATENATE($F3504," ",$G3504),AllocFactorMatrix,(T$4+1),FALSE)*$E3506</f>
        <v>0.43602613297376092</v>
      </c>
      <c r="U3504" s="5">
        <f ca="1">VLOOKUP(CONCATENATE($F3504," ",$G3504),AllocFactorMatrix,(U$4+1),FALSE)*$E3506</f>
        <v>7.6559656931587359</v>
      </c>
      <c r="V3504" s="5">
        <f ca="1">VLOOKUP(CONCATENATE($F3504," ",$G3504),AllocFactorMatrix,(V$4+1),FALSE)*$E3506</f>
        <v>43.467394610611571</v>
      </c>
      <c r="W3504" s="5">
        <f ca="1">VLOOKUP(CONCATENATE($F3504," ",$G3504),AllocFactorMatrix,(W$4+1),FALSE)*$E3506</f>
        <v>8.246782097343317</v>
      </c>
      <c r="X3504" s="5">
        <f t="shared" ca="1" si="1790"/>
        <v>59.806168534087377</v>
      </c>
      <c r="Y3504" s="5">
        <f ca="1">VLOOKUP(CONCATENATE($F3504," ",$G3504),AllocFactorMatrix,(Y$4+1),FALSE)*$E3506</f>
        <v>3.082640427222068</v>
      </c>
      <c r="Z3504" s="5">
        <f ca="1">VLOOKUP(CONCATENATE($F3504," ",$G3504),AllocFactorMatrix,(Z$4+1),FALSE)*$E3506</f>
        <v>5.0180471950130534E-2</v>
      </c>
      <c r="AA3504" s="5">
        <f t="shared" ca="1" si="1788"/>
        <v>3.1328208991721986</v>
      </c>
      <c r="AB3504" s="5">
        <f ca="1">VLOOKUP(CONCATENATE($F3504," ",$G3504),AllocFactorMatrix,(AB$4+1),FALSE)*$E3506</f>
        <v>5.5972279923872034E-2</v>
      </c>
      <c r="AC3504" s="5">
        <f ca="1">VLOOKUP(CONCATENATE($F3504," ",$G3504),AllocFactorMatrix,(AC$4+1),FALSE)*$E3506</f>
        <v>1.2103256019227062</v>
      </c>
      <c r="AD3504" s="5">
        <f ca="1">VLOOKUP(CONCATENATE($F3504," ",$G3504),AllocFactorMatrix,(AD$4+1),FALSE)*$E3506</f>
        <v>0.23951355572241759</v>
      </c>
    </row>
    <row r="3505" spans="2:30" hidden="1" outlineLevel="1">
      <c r="D3505" s="7"/>
      <c r="E3505" s="51"/>
      <c r="F3505" s="52" t="str">
        <f>F3506</f>
        <v>RB_GUP</v>
      </c>
      <c r="G3505" s="55" t="str">
        <f>$G$14</f>
        <v>CUSTOMER</v>
      </c>
      <c r="H3505" s="4">
        <f t="shared" ca="1" si="1786"/>
        <v>2395.6398754661441</v>
      </c>
      <c r="I3505" s="5">
        <f ca="1">VLOOKUP(CONCATENATE($F3505," ",$G3505),AllocFactorMatrix,(I$4+1),FALSE)*$E3506</f>
        <v>1120.2938084127802</v>
      </c>
      <c r="J3505" s="5">
        <f ca="1">VLOOKUP(CONCATENATE($F3505," ",$G3505),AllocFactorMatrix,(J$4+1),FALSE)*$E3506</f>
        <v>293.49842906244982</v>
      </c>
      <c r="K3505" s="5">
        <f ca="1">VLOOKUP(CONCATENATE($F3505," ",$G3505),AllocFactorMatrix,(K$4+1),FALSE)*$E3506</f>
        <v>83.315791402567825</v>
      </c>
      <c r="L3505" s="5">
        <f ca="1">VLOOKUP(CONCATENATE($F3505," ",$G3505),AllocFactorMatrix,(L$4+1),FALSE)*$E3506</f>
        <v>26.893876786573355</v>
      </c>
      <c r="M3505" s="5">
        <f ca="1">VLOOKUP(CONCATENATE($F3505," ",$G3505),AllocFactorMatrix,(M$4+1),FALSE)*$E3506</f>
        <v>4.3654178091894451</v>
      </c>
      <c r="N3505" s="5">
        <f t="shared" ca="1" si="1787"/>
        <v>114.57508599833062</v>
      </c>
      <c r="O3505" s="5">
        <f ca="1">VLOOKUP(CONCATENATE($F3505," ",$G3505),AllocFactorMatrix,(O$4+1),FALSE)*$E3506</f>
        <v>23.643808001829413</v>
      </c>
      <c r="P3505" s="5">
        <f ca="1">VLOOKUP(CONCATENATE($F3505," ",$G3505),AllocFactorMatrix,(P$4+1),FALSE)*$E3506</f>
        <v>7.0012252506342714</v>
      </c>
      <c r="Q3505" s="5">
        <f ca="1">VLOOKUP(CONCATENATE($F3505," ",$G3505),AllocFactorMatrix,(Q$4+1),FALSE)*$E3506</f>
        <v>15.208320216702235</v>
      </c>
      <c r="R3505" s="5">
        <f ca="1">VLOOKUP(CONCATENATE($F3505," ",$G3505),AllocFactorMatrix,(R$4+1),FALSE)*$E3506</f>
        <v>2.6724659994665778</v>
      </c>
      <c r="S3505" s="5">
        <f t="shared" ca="1" si="1789"/>
        <v>48.525819468632491</v>
      </c>
      <c r="T3505" s="5">
        <f ca="1">VLOOKUP(CONCATENATE($F3505," ",$G3505),AllocFactorMatrix,(T$4+1),FALSE)*$E3506</f>
        <v>0.16273227618913588</v>
      </c>
      <c r="U3505" s="5">
        <f ca="1">VLOOKUP(CONCATENATE($F3505," ",$G3505),AllocFactorMatrix,(U$4+1),FALSE)*$E3506</f>
        <v>4.1536803650479674</v>
      </c>
      <c r="V3505" s="5">
        <f ca="1">VLOOKUP(CONCATENATE($F3505," ",$G3505),AllocFactorMatrix,(V$4+1),FALSE)*$E3506</f>
        <v>22.365455761394575</v>
      </c>
      <c r="W3505" s="5">
        <f ca="1">VLOOKUP(CONCATENATE($F3505," ",$G3505),AllocFactorMatrix,(W$4+1),FALSE)*$E3506</f>
        <v>4.0087432973573032</v>
      </c>
      <c r="X3505" s="5">
        <f t="shared" ca="1" si="1790"/>
        <v>30.690611699988981</v>
      </c>
      <c r="Y3505" s="5">
        <f ca="1">VLOOKUP(CONCATENATE($F3505," ",$G3505),AllocFactorMatrix,(Y$4+1),FALSE)*$E3506</f>
        <v>6.5452053944264454</v>
      </c>
      <c r="Z3505" s="5">
        <f ca="1">VLOOKUP(CONCATENATE($F3505," ",$G3505),AllocFactorMatrix,(Z$4+1),FALSE)*$E3506</f>
        <v>0.11865073580791154</v>
      </c>
      <c r="AA3505" s="5">
        <f t="shared" ca="1" si="1788"/>
        <v>6.6638561302343566</v>
      </c>
      <c r="AB3505" s="5">
        <f ca="1">VLOOKUP(CONCATENATE($F3505," ",$G3505),AllocFactorMatrix,(AB$4+1),FALSE)*$E3506</f>
        <v>0.12286412935284464</v>
      </c>
      <c r="AC3505" s="5">
        <f ca="1">VLOOKUP(CONCATENATE($F3505," ",$G3505),AllocFactorMatrix,(AC$4+1),FALSE)*$E3506</f>
        <v>696.04008826301697</v>
      </c>
      <c r="AD3505" s="5">
        <f ca="1">VLOOKUP(CONCATENATE($F3505," ",$G3505),AllocFactorMatrix,(AD$4+1),FALSE)*$E3506</f>
        <v>85.229312301357652</v>
      </c>
    </row>
    <row r="3506" spans="2:30" collapsed="1">
      <c r="D3506" s="7" t="s">
        <v>366</v>
      </c>
      <c r="E3506" s="40">
        <v>47002</v>
      </c>
      <c r="F3506" s="10" t="s">
        <v>74</v>
      </c>
      <c r="G3506" s="55" t="str">
        <f>$G$15</f>
        <v>TOTAL</v>
      </c>
      <c r="H3506" s="4">
        <f t="shared" ca="1" si="1786"/>
        <v>47002.000000000015</v>
      </c>
      <c r="I3506" s="5">
        <f ca="1">VLOOKUP(CONCATENATE($F3506," ",$G3506),AllocFactorMatrix,(I$4+1),FALSE)*$E3506</f>
        <v>26032.008060924287</v>
      </c>
      <c r="J3506" s="5">
        <f ca="1">VLOOKUP(CONCATENATE($F3506," ",$G3506),AllocFactorMatrix,(J$4+1),FALSE)*$E3506</f>
        <v>1505.2597033774371</v>
      </c>
      <c r="K3506" s="5">
        <f ca="1">VLOOKUP(CONCATENATE($F3506," ",$G3506),AllocFactorMatrix,(K$4+1),FALSE)*$E3506</f>
        <v>4394.0313449341902</v>
      </c>
      <c r="L3506" s="5">
        <f ca="1">VLOOKUP(CONCATENATE($F3506," ",$G3506),AllocFactorMatrix,(L$4+1),FALSE)*$E3506</f>
        <v>144.80796911610864</v>
      </c>
      <c r="M3506" s="5">
        <f ca="1">VLOOKUP(CONCATENATE($F3506," ",$G3506),AllocFactorMatrix,(M$4+1),FALSE)*$E3506</f>
        <v>12.387386626295578</v>
      </c>
      <c r="N3506" s="5">
        <f t="shared" ca="1" si="1787"/>
        <v>4551.2267006765942</v>
      </c>
      <c r="O3506" s="5">
        <f ca="1">VLOOKUP(CONCATENATE($F3506," ",$G3506),AllocFactorMatrix,(O$4+1),FALSE)*$E3506</f>
        <v>3223.5325282738822</v>
      </c>
      <c r="P3506" s="5">
        <f ca="1">VLOOKUP(CONCATENATE($F3506," ",$G3506),AllocFactorMatrix,(P$4+1),FALSE)*$E3506</f>
        <v>538.83135727275805</v>
      </c>
      <c r="Q3506" s="5">
        <f ca="1">VLOOKUP(CONCATENATE($F3506," ",$G3506),AllocFactorMatrix,(Q$4+1),FALSE)*$E3506</f>
        <v>189.34441810995187</v>
      </c>
      <c r="R3506" s="5">
        <f ca="1">VLOOKUP(CONCATENATE($F3506," ",$G3506),AllocFactorMatrix,(R$4+1),FALSE)*$E3506</f>
        <v>9.8273972557813867</v>
      </c>
      <c r="S3506" s="5">
        <f t="shared" ca="1" si="1789"/>
        <v>3961.5357009123732</v>
      </c>
      <c r="T3506" s="5">
        <f ca="1">VLOOKUP(CONCATENATE($F3506," ",$G3506),AllocFactorMatrix,(T$4+1),FALSE)*$E3506</f>
        <v>109.85130946743858</v>
      </c>
      <c r="U3506" s="5">
        <f ca="1">VLOOKUP(CONCATENATE($F3506," ",$G3506),AllocFactorMatrix,(U$4+1),FALSE)*$E3506</f>
        <v>1640.1109648969036</v>
      </c>
      <c r="V3506" s="5">
        <f ca="1">VLOOKUP(CONCATENATE($F3506," ",$G3506),AllocFactorMatrix,(V$4+1),FALSE)*$E3506</f>
        <v>6281.7154842206119</v>
      </c>
      <c r="W3506" s="5">
        <f ca="1">VLOOKUP(CONCATENATE($F3506," ",$G3506),AllocFactorMatrix,(W$4+1),FALSE)*$E3506</f>
        <v>1036.8487130125807</v>
      </c>
      <c r="X3506" s="5">
        <f t="shared" ca="1" si="1790"/>
        <v>9068.5264715975354</v>
      </c>
      <c r="Y3506" s="5">
        <f ca="1">VLOOKUP(CONCATENATE($F3506," ",$G3506),AllocFactorMatrix,(Y$4+1),FALSE)*$E3506</f>
        <v>1004.6713299143859</v>
      </c>
      <c r="Z3506" s="5">
        <f ca="1">VLOOKUP(CONCATENATE($F3506," ",$G3506),AllocFactorMatrix,(Z$4+1),FALSE)*$E3506</f>
        <v>14.684859518669368</v>
      </c>
      <c r="AA3506" s="5">
        <f t="shared" ca="1" si="1788"/>
        <v>1019.3561894330552</v>
      </c>
      <c r="AB3506" s="5">
        <f ca="1">VLOOKUP(CONCATENATE($F3506," ",$G3506),AllocFactorMatrix,(AB$4+1),FALSE)*$E3506</f>
        <v>12.910899900631613</v>
      </c>
      <c r="AC3506" s="5">
        <f ca="1">VLOOKUP(CONCATENATE($F3506," ",$G3506),AllocFactorMatrix,(AC$4+1),FALSE)*$E3506</f>
        <v>755.51816686944187</v>
      </c>
      <c r="AD3506" s="5">
        <f ca="1">VLOOKUP(CONCATENATE($F3506," ",$G3506),AllocFactorMatrix,(AD$4+1),FALSE)*$E3506</f>
        <v>95.658106308650218</v>
      </c>
    </row>
    <row r="3507" spans="2:30" hidden="1" outlineLevel="1">
      <c r="D3507" s="7"/>
      <c r="F3507" s="3"/>
      <c r="G3507" s="55" t="str">
        <f>$G$8</f>
        <v>PRODUCTION</v>
      </c>
      <c r="H3507" s="11">
        <f t="shared" ref="H3507:AD3507" ca="1" si="1791">+H3491+H3499</f>
        <v>-49688.311862822877</v>
      </c>
      <c r="I3507" s="11">
        <f t="shared" ca="1" si="1791"/>
        <v>-224223.85868874332</v>
      </c>
      <c r="J3507" s="11">
        <f t="shared" ca="1" si="1791"/>
        <v>21258.341544172428</v>
      </c>
      <c r="K3507" s="11">
        <f t="shared" ca="1" si="1791"/>
        <v>49762.57747010974</v>
      </c>
      <c r="L3507" s="11">
        <f t="shared" ca="1" si="1791"/>
        <v>1213.1230581617042</v>
      </c>
      <c r="M3507" s="11">
        <f t="shared" ca="1" si="1791"/>
        <v>348.119092169949</v>
      </c>
      <c r="N3507" s="11">
        <f t="shared" ca="1" si="1791"/>
        <v>51323.819620441362</v>
      </c>
      <c r="O3507" s="11">
        <f t="shared" ca="1" si="1791"/>
        <v>37285.482259613913</v>
      </c>
      <c r="P3507" s="11">
        <f t="shared" ca="1" si="1791"/>
        <v>8613.7591885315614</v>
      </c>
      <c r="Q3507" s="11">
        <f t="shared" ca="1" si="1791"/>
        <v>2815.1319758089803</v>
      </c>
      <c r="R3507" s="11">
        <f t="shared" ca="1" si="1791"/>
        <v>92.44133084028158</v>
      </c>
      <c r="S3507" s="11">
        <f t="shared" ca="1" si="1791"/>
        <v>48806.814754794788</v>
      </c>
      <c r="T3507" s="11">
        <f t="shared" ca="1" si="1791"/>
        <v>-267.8393234440789</v>
      </c>
      <c r="U3507" s="11">
        <f t="shared" ca="1" si="1791"/>
        <v>7068.3399033886553</v>
      </c>
      <c r="V3507" s="11">
        <f t="shared" ca="1" si="1791"/>
        <v>45360.332378860447</v>
      </c>
      <c r="W3507" s="11">
        <f t="shared" ca="1" si="1791"/>
        <v>-5082.600670844201</v>
      </c>
      <c r="X3507" s="11">
        <f t="shared" ca="1" si="1791"/>
        <v>47078.232287960971</v>
      </c>
      <c r="Y3507" s="11">
        <f t="shared" ca="1" si="1791"/>
        <v>5784.980253882828</v>
      </c>
      <c r="Z3507" s="11">
        <f t="shared" ca="1" si="1791"/>
        <v>13.231291793855089</v>
      </c>
      <c r="AA3507" s="11">
        <f t="shared" ca="1" si="1791"/>
        <v>5798.2115456766869</v>
      </c>
      <c r="AB3507" s="11">
        <f t="shared" ca="1" si="1791"/>
        <v>270.12707287509767</v>
      </c>
      <c r="AC3507" s="11">
        <f t="shared" ca="1" si="1791"/>
        <v>0</v>
      </c>
      <c r="AD3507" s="11">
        <f t="shared" ca="1" si="1791"/>
        <v>0</v>
      </c>
    </row>
    <row r="3508" spans="2:30" hidden="1" outlineLevel="1">
      <c r="D3508" s="7"/>
      <c r="F3508" s="3"/>
      <c r="G3508" s="55" t="str">
        <f>$G$9</f>
        <v>BULKTRAN</v>
      </c>
      <c r="H3508" s="11">
        <f t="shared" ref="H3508:AD3508" ca="1" si="1792">+H3492+H3500</f>
        <v>34614.409481203795</v>
      </c>
      <c r="I3508" s="11">
        <f t="shared" ca="1" si="1792"/>
        <v>-74379.250146717182</v>
      </c>
      <c r="J3508" s="11">
        <f t="shared" ca="1" si="1792"/>
        <v>11077.281103434732</v>
      </c>
      <c r="K3508" s="11">
        <f t="shared" ca="1" si="1792"/>
        <v>27820.414411479585</v>
      </c>
      <c r="L3508" s="11">
        <f t="shared" ca="1" si="1792"/>
        <v>708.3978419378235</v>
      </c>
      <c r="M3508" s="11">
        <f t="shared" ca="1" si="1792"/>
        <v>418.83743250104959</v>
      </c>
      <c r="N3508" s="11">
        <f t="shared" ca="1" si="1792"/>
        <v>28947.649685918437</v>
      </c>
      <c r="O3508" s="11">
        <f t="shared" ca="1" si="1792"/>
        <v>20919.409995629376</v>
      </c>
      <c r="P3508" s="11">
        <f t="shared" ca="1" si="1792"/>
        <v>4634.9849838721993</v>
      </c>
      <c r="Q3508" s="11">
        <f t="shared" ca="1" si="1792"/>
        <v>1594.3897268074995</v>
      </c>
      <c r="R3508" s="11">
        <f t="shared" ca="1" si="1792"/>
        <v>57.056963082982278</v>
      </c>
      <c r="S3508" s="11">
        <f t="shared" ca="1" si="1792"/>
        <v>27205.841669392037</v>
      </c>
      <c r="T3508" s="11">
        <f t="shared" ca="1" si="1792"/>
        <v>12.5644542078243</v>
      </c>
      <c r="U3508" s="11">
        <f t="shared" ca="1" si="1792"/>
        <v>5449.8120671753095</v>
      </c>
      <c r="V3508" s="11">
        <f t="shared" ca="1" si="1792"/>
        <v>32508.197917305402</v>
      </c>
      <c r="W3508" s="11">
        <f t="shared" ca="1" si="1792"/>
        <v>-215.07932944051089</v>
      </c>
      <c r="X3508" s="11">
        <f t="shared" ca="1" si="1792"/>
        <v>37755.495109248048</v>
      </c>
      <c r="Y3508" s="11">
        <f t="shared" ca="1" si="1792"/>
        <v>3842.0966115896103</v>
      </c>
      <c r="Z3508" s="11">
        <f t="shared" ca="1" si="1792"/>
        <v>25.999436143920839</v>
      </c>
      <c r="AA3508" s="11">
        <f t="shared" ca="1" si="1792"/>
        <v>3868.0960477335302</v>
      </c>
      <c r="AB3508" s="11">
        <f t="shared" ca="1" si="1792"/>
        <v>139.29601219437529</v>
      </c>
      <c r="AC3508" s="11">
        <f t="shared" ca="1" si="1792"/>
        <v>0</v>
      </c>
      <c r="AD3508" s="11">
        <f t="shared" ca="1" si="1792"/>
        <v>0</v>
      </c>
    </row>
    <row r="3509" spans="2:30" hidden="1" outlineLevel="1">
      <c r="D3509" s="7"/>
      <c r="F3509" s="3"/>
      <c r="G3509" s="55" t="str">
        <f>$G$10</f>
        <v>SUBTRAN</v>
      </c>
      <c r="H3509" s="11">
        <f t="shared" ref="H3509:AD3509" ca="1" si="1793">+H3493+H3501</f>
        <v>8239.0034487026205</v>
      </c>
      <c r="I3509" s="11">
        <f t="shared" ca="1" si="1793"/>
        <v>-15705.607018821587</v>
      </c>
      <c r="J3509" s="11">
        <f t="shared" ca="1" si="1793"/>
        <v>2226.1964452530769</v>
      </c>
      <c r="K3509" s="11">
        <f t="shared" ca="1" si="1793"/>
        <v>5541.3404315798534</v>
      </c>
      <c r="L3509" s="11">
        <f t="shared" ca="1" si="1793"/>
        <v>137.62704328528102</v>
      </c>
      <c r="M3509" s="11">
        <f t="shared" ca="1" si="1793"/>
        <v>132.80279950581854</v>
      </c>
      <c r="N3509" s="11">
        <f t="shared" ca="1" si="1793"/>
        <v>5811.7702743709533</v>
      </c>
      <c r="O3509" s="11">
        <f t="shared" ca="1" si="1793"/>
        <v>4142.8366743269753</v>
      </c>
      <c r="P3509" s="11">
        <f t="shared" ca="1" si="1793"/>
        <v>915.57928744761921</v>
      </c>
      <c r="Q3509" s="11">
        <f t="shared" ca="1" si="1793"/>
        <v>412.66750834520354</v>
      </c>
      <c r="R3509" s="11">
        <f t="shared" ca="1" si="1793"/>
        <v>0</v>
      </c>
      <c r="S3509" s="11">
        <f t="shared" ca="1" si="1793"/>
        <v>5471.0834701197991</v>
      </c>
      <c r="T3509" s="11">
        <f t="shared" ca="1" si="1793"/>
        <v>1.1834634572208023</v>
      </c>
      <c r="U3509" s="11">
        <f t="shared" ca="1" si="1793"/>
        <v>1067.4087924568798</v>
      </c>
      <c r="V3509" s="11">
        <f t="shared" ca="1" si="1793"/>
        <v>8417.4361000668705</v>
      </c>
      <c r="W3509" s="11">
        <f t="shared" ca="1" si="1793"/>
        <v>0</v>
      </c>
      <c r="X3509" s="11">
        <f t="shared" ca="1" si="1793"/>
        <v>9486.0283559809686</v>
      </c>
      <c r="Y3509" s="11">
        <f t="shared" ca="1" si="1793"/>
        <v>741.58560892241587</v>
      </c>
      <c r="Z3509" s="11">
        <f t="shared" ca="1" si="1793"/>
        <v>4.8810553866951611</v>
      </c>
      <c r="AA3509" s="11">
        <f t="shared" ca="1" si="1793"/>
        <v>746.46666430911091</v>
      </c>
      <c r="AB3509" s="11">
        <f t="shared" ca="1" si="1793"/>
        <v>27.944025283865997</v>
      </c>
      <c r="AC3509" s="11">
        <f t="shared" ca="1" si="1793"/>
        <v>142.59089967041575</v>
      </c>
      <c r="AD3509" s="11">
        <f t="shared" ca="1" si="1793"/>
        <v>32.530332536009752</v>
      </c>
    </row>
    <row r="3510" spans="2:30" hidden="1" outlineLevel="1">
      <c r="D3510" s="7"/>
      <c r="F3510" s="3"/>
      <c r="G3510" s="55" t="str">
        <f>$G$11</f>
        <v>DISTPRI</v>
      </c>
      <c r="H3510" s="11">
        <f t="shared" ref="H3510:AD3510" ca="1" si="1794">+H3494+H3502</f>
        <v>37774.162533112241</v>
      </c>
      <c r="I3510" s="11">
        <f t="shared" ca="1" si="1794"/>
        <v>-81279.007308721644</v>
      </c>
      <c r="J3510" s="11">
        <f t="shared" ca="1" si="1794"/>
        <v>16970.653511966717</v>
      </c>
      <c r="K3510" s="11">
        <f t="shared" ca="1" si="1794"/>
        <v>43744.734861343786</v>
      </c>
      <c r="L3510" s="11">
        <f t="shared" ca="1" si="1794"/>
        <v>1126.9283321934658</v>
      </c>
      <c r="M3510" s="11">
        <f t="shared" ca="1" si="1794"/>
        <v>0</v>
      </c>
      <c r="N3510" s="11">
        <f t="shared" ca="1" si="1794"/>
        <v>44871.663193537264</v>
      </c>
      <c r="O3510" s="11">
        <f t="shared" ca="1" si="1794"/>
        <v>32472.047546732043</v>
      </c>
      <c r="P3510" s="11">
        <f t="shared" ca="1" si="1794"/>
        <v>7080.8190305923345</v>
      </c>
      <c r="Q3510" s="11">
        <f t="shared" ca="1" si="1794"/>
        <v>0</v>
      </c>
      <c r="R3510" s="11">
        <f t="shared" ca="1" si="1794"/>
        <v>0</v>
      </c>
      <c r="S3510" s="11">
        <f t="shared" ca="1" si="1794"/>
        <v>39552.866577324377</v>
      </c>
      <c r="T3510" s="11">
        <f t="shared" ca="1" si="1794"/>
        <v>148.54803994543755</v>
      </c>
      <c r="U3510" s="11">
        <f t="shared" ca="1" si="1794"/>
        <v>9651.9772383420332</v>
      </c>
      <c r="V3510" s="11">
        <f t="shared" ca="1" si="1794"/>
        <v>0</v>
      </c>
      <c r="W3510" s="11">
        <f t="shared" ca="1" si="1794"/>
        <v>0</v>
      </c>
      <c r="X3510" s="11">
        <f t="shared" ca="1" si="1794"/>
        <v>9800.5252782874522</v>
      </c>
      <c r="Y3510" s="11">
        <f t="shared" ca="1" si="1794"/>
        <v>6294.6110438511414</v>
      </c>
      <c r="Z3510" s="11">
        <f t="shared" ca="1" si="1794"/>
        <v>53.438072752700549</v>
      </c>
      <c r="AA3510" s="11">
        <f t="shared" ca="1" si="1794"/>
        <v>6348.0491166038446</v>
      </c>
      <c r="AB3510" s="11">
        <f t="shared" ca="1" si="1794"/>
        <v>210.85186628310905</v>
      </c>
      <c r="AC3510" s="11">
        <f t="shared" ca="1" si="1794"/>
        <v>1058.302863827869</v>
      </c>
      <c r="AD3510" s="11">
        <f t="shared" ca="1" si="1794"/>
        <v>240.25743400313269</v>
      </c>
    </row>
    <row r="3511" spans="2:30" hidden="1" outlineLevel="1">
      <c r="D3511" s="7"/>
      <c r="F3511" s="3"/>
      <c r="G3511" s="55" t="str">
        <f>$G$12</f>
        <v>DISTSEC</v>
      </c>
      <c r="H3511" s="11">
        <f t="shared" ref="H3511:AD3511" ca="1" si="1795">+H3495+H3503</f>
        <v>1859.1192873440095</v>
      </c>
      <c r="I3511" s="11">
        <f t="shared" ca="1" si="1795"/>
        <v>-49436.933745009919</v>
      </c>
      <c r="J3511" s="11">
        <f t="shared" ca="1" si="1795"/>
        <v>9714.1750691575162</v>
      </c>
      <c r="K3511" s="11">
        <f t="shared" ca="1" si="1795"/>
        <v>20675.922937522762</v>
      </c>
      <c r="L3511" s="11">
        <f t="shared" ca="1" si="1795"/>
        <v>0</v>
      </c>
      <c r="M3511" s="11">
        <f t="shared" ca="1" si="1795"/>
        <v>0</v>
      </c>
      <c r="N3511" s="11">
        <f t="shared" ca="1" si="1795"/>
        <v>20675.922937522762</v>
      </c>
      <c r="O3511" s="11">
        <f t="shared" ca="1" si="1795"/>
        <v>13040.38899051593</v>
      </c>
      <c r="P3511" s="11">
        <f t="shared" ca="1" si="1795"/>
        <v>0</v>
      </c>
      <c r="Q3511" s="11">
        <f t="shared" ca="1" si="1795"/>
        <v>0</v>
      </c>
      <c r="R3511" s="11">
        <f t="shared" ca="1" si="1795"/>
        <v>0</v>
      </c>
      <c r="S3511" s="11">
        <f t="shared" ca="1" si="1795"/>
        <v>13040.38899051593</v>
      </c>
      <c r="T3511" s="11">
        <f t="shared" ca="1" si="1795"/>
        <v>38.216777628634809</v>
      </c>
      <c r="U3511" s="11">
        <f t="shared" ca="1" si="1795"/>
        <v>0</v>
      </c>
      <c r="V3511" s="11">
        <f t="shared" ca="1" si="1795"/>
        <v>0</v>
      </c>
      <c r="W3511" s="11">
        <f t="shared" ca="1" si="1795"/>
        <v>0</v>
      </c>
      <c r="X3511" s="11">
        <f t="shared" ca="1" si="1795"/>
        <v>38.216777628634809</v>
      </c>
      <c r="Y3511" s="11">
        <f t="shared" ca="1" si="1795"/>
        <v>3053.2628133320727</v>
      </c>
      <c r="Z3511" s="11">
        <f t="shared" ca="1" si="1795"/>
        <v>0</v>
      </c>
      <c r="AA3511" s="11">
        <f t="shared" ca="1" si="1795"/>
        <v>3053.2628133320727</v>
      </c>
      <c r="AB3511" s="11">
        <f t="shared" ca="1" si="1795"/>
        <v>80.208200514803792</v>
      </c>
      <c r="AC3511" s="11">
        <f t="shared" ca="1" si="1795"/>
        <v>4006.8811690992056</v>
      </c>
      <c r="AD3511" s="11">
        <f t="shared" ca="1" si="1795"/>
        <v>686.99707458310399</v>
      </c>
    </row>
    <row r="3512" spans="2:30" hidden="1" outlineLevel="1">
      <c r="D3512" s="7"/>
      <c r="F3512" s="3"/>
      <c r="G3512" s="55" t="str">
        <f>$G$13</f>
        <v>ENERGY</v>
      </c>
      <c r="H3512" s="11">
        <f t="shared" ref="H3512:AD3512" ca="1" si="1796">+H3496+H3504</f>
        <v>39422.876654790125</v>
      </c>
      <c r="I3512" s="11">
        <f t="shared" ca="1" si="1796"/>
        <v>5167.2887890154398</v>
      </c>
      <c r="J3512" s="11">
        <f t="shared" ca="1" si="1796"/>
        <v>2234.3479171223084</v>
      </c>
      <c r="K3512" s="11">
        <f t="shared" ca="1" si="1796"/>
        <v>5911.2881987713045</v>
      </c>
      <c r="L3512" s="11">
        <f t="shared" ca="1" si="1796"/>
        <v>147.90104438497244</v>
      </c>
      <c r="M3512" s="11">
        <f t="shared" ca="1" si="1796"/>
        <v>-84.041866983668129</v>
      </c>
      <c r="N3512" s="11">
        <f t="shared" ca="1" si="1796"/>
        <v>5975.1473761725001</v>
      </c>
      <c r="O3512" s="11">
        <f t="shared" ca="1" si="1796"/>
        <v>5423.8552323114855</v>
      </c>
      <c r="P3512" s="11">
        <f t="shared" ca="1" si="1796"/>
        <v>1134.713824650001</v>
      </c>
      <c r="Q3512" s="11">
        <f t="shared" ca="1" si="1796"/>
        <v>429.23005434787297</v>
      </c>
      <c r="R3512" s="11">
        <f t="shared" ca="1" si="1796"/>
        <v>16.614733354075391</v>
      </c>
      <c r="S3512" s="11">
        <f t="shared" ca="1" si="1796"/>
        <v>7004.4138446634224</v>
      </c>
      <c r="T3512" s="11">
        <f t="shared" ca="1" si="1796"/>
        <v>92.390302968980862</v>
      </c>
      <c r="U3512" s="11">
        <f t="shared" ca="1" si="1796"/>
        <v>2331.5396007930108</v>
      </c>
      <c r="V3512" s="11">
        <f t="shared" ca="1" si="1796"/>
        <v>12803.276178136462</v>
      </c>
      <c r="W3512" s="11">
        <f t="shared" ca="1" si="1796"/>
        <v>1340.493550864416</v>
      </c>
      <c r="X3512" s="11">
        <f t="shared" ca="1" si="1796"/>
        <v>16567.699632762848</v>
      </c>
      <c r="Y3512" s="11">
        <f t="shared" ca="1" si="1796"/>
        <v>1112.1779295046181</v>
      </c>
      <c r="Z3512" s="11">
        <f t="shared" ca="1" si="1796"/>
        <v>12.982796119261023</v>
      </c>
      <c r="AA3512" s="11">
        <f t="shared" ca="1" si="1796"/>
        <v>1125.1607256238713</v>
      </c>
      <c r="AB3512" s="11">
        <f t="shared" ca="1" si="1796"/>
        <v>35.823754018058658</v>
      </c>
      <c r="AC3512" s="11">
        <f t="shared" ca="1" si="1796"/>
        <v>1103.345913805256</v>
      </c>
      <c r="AD3512" s="11">
        <f t="shared" ca="1" si="1796"/>
        <v>209.64870160658629</v>
      </c>
    </row>
    <row r="3513" spans="2:30" hidden="1" outlineLevel="1">
      <c r="D3513" s="7"/>
      <c r="F3513" s="3"/>
      <c r="G3513" s="55" t="str">
        <f>$G$14</f>
        <v>CUSTOMER</v>
      </c>
      <c r="H3513" s="11">
        <f t="shared" ref="H3513:AD3513" ca="1" si="1797">+H3497+H3505</f>
        <v>68552.674427670878</v>
      </c>
      <c r="I3513" s="11">
        <f t="shared" ca="1" si="1797"/>
        <v>-20798.209299387152</v>
      </c>
      <c r="J3513" s="11">
        <f t="shared" ca="1" si="1797"/>
        <v>15103.454277208575</v>
      </c>
      <c r="K3513" s="11">
        <f t="shared" ca="1" si="1797"/>
        <v>2950.1182793491944</v>
      </c>
      <c r="L3513" s="11">
        <f t="shared" ca="1" si="1797"/>
        <v>858.36526681939927</v>
      </c>
      <c r="M3513" s="11">
        <f t="shared" ca="1" si="1797"/>
        <v>578.47200081003155</v>
      </c>
      <c r="N3513" s="11">
        <f t="shared" ca="1" si="1797"/>
        <v>4386.9555469786246</v>
      </c>
      <c r="O3513" s="11">
        <f t="shared" ca="1" si="1797"/>
        <v>878.64493419264852</v>
      </c>
      <c r="P3513" s="11">
        <f t="shared" ca="1" si="1797"/>
        <v>311.94900955274227</v>
      </c>
      <c r="Q3513" s="11">
        <f t="shared" ca="1" si="1797"/>
        <v>532.40188522175833</v>
      </c>
      <c r="R3513" s="11">
        <f t="shared" ca="1" si="1797"/>
        <v>76.074202866454499</v>
      </c>
      <c r="S3513" s="11">
        <f t="shared" ca="1" si="1797"/>
        <v>1799.070031833603</v>
      </c>
      <c r="T3513" s="11">
        <f t="shared" ca="1" si="1797"/>
        <v>0.54130111236467315</v>
      </c>
      <c r="U3513" s="11">
        <f t="shared" ca="1" si="1797"/>
        <v>79.790074734512999</v>
      </c>
      <c r="V3513" s="11">
        <f t="shared" ca="1" si="1797"/>
        <v>478.31626363112622</v>
      </c>
      <c r="W3513" s="11">
        <f t="shared" ca="1" si="1797"/>
        <v>12.412193074522683</v>
      </c>
      <c r="X3513" s="11">
        <f t="shared" ca="1" si="1797"/>
        <v>571.05983255252715</v>
      </c>
      <c r="Y3513" s="11">
        <f t="shared" ca="1" si="1797"/>
        <v>152.57287113223219</v>
      </c>
      <c r="Z3513" s="11">
        <f t="shared" ca="1" si="1797"/>
        <v>1.4057790428917802</v>
      </c>
      <c r="AA3513" s="11">
        <f t="shared" ca="1" si="1797"/>
        <v>153.97865017512424</v>
      </c>
      <c r="AB3513" s="11">
        <f t="shared" ca="1" si="1797"/>
        <v>7.1386920449393019</v>
      </c>
      <c r="AC3513" s="11">
        <f t="shared" ca="1" si="1797"/>
        <v>59187.93398488823</v>
      </c>
      <c r="AD3513" s="11">
        <f t="shared" ca="1" si="1797"/>
        <v>8141.2927113762253</v>
      </c>
    </row>
    <row r="3514" spans="2:30" collapsed="1">
      <c r="B3514" s="111" t="s">
        <v>368</v>
      </c>
      <c r="D3514" s="51"/>
      <c r="E3514" s="11">
        <f>+E3498+E3506</f>
        <v>140773.93397000001</v>
      </c>
      <c r="F3514" s="3"/>
      <c r="G3514" s="55" t="str">
        <f>$G$15</f>
        <v>TOTAL</v>
      </c>
      <c r="H3514" s="11">
        <f t="shared" ref="H3514:AD3514" ca="1" si="1798">+H3498+H3506</f>
        <v>140773.93397000135</v>
      </c>
      <c r="I3514" s="11">
        <f t="shared" ca="1" si="1798"/>
        <v>-460655.57741838502</v>
      </c>
      <c r="J3514" s="11">
        <f t="shared" ca="1" si="1798"/>
        <v>78584.449868315336</v>
      </c>
      <c r="K3514" s="11">
        <f t="shared" ca="1" si="1798"/>
        <v>156406.39659015587</v>
      </c>
      <c r="L3514" s="11">
        <f t="shared" ca="1" si="1798"/>
        <v>4192.342586782639</v>
      </c>
      <c r="M3514" s="11">
        <f t="shared" ca="1" si="1798"/>
        <v>1394.1894580031801</v>
      </c>
      <c r="N3514" s="11">
        <f t="shared" ca="1" si="1798"/>
        <v>161992.92863494172</v>
      </c>
      <c r="O3514" s="11">
        <f t="shared" ca="1" si="1798"/>
        <v>114162.6656333225</v>
      </c>
      <c r="P3514" s="11">
        <f t="shared" ca="1" si="1798"/>
        <v>22691.805324646535</v>
      </c>
      <c r="Q3514" s="11">
        <f t="shared" ca="1" si="1798"/>
        <v>5783.8211505313111</v>
      </c>
      <c r="R3514" s="11">
        <f t="shared" ca="1" si="1798"/>
        <v>242.18723014379313</v>
      </c>
      <c r="S3514" s="11">
        <f t="shared" ca="1" si="1798"/>
        <v>142880.47933864396</v>
      </c>
      <c r="T3514" s="11">
        <f t="shared" ca="1" si="1798"/>
        <v>25.605015876393864</v>
      </c>
      <c r="U3514" s="11">
        <f t="shared" ca="1" si="1798"/>
        <v>25648.867676890433</v>
      </c>
      <c r="V3514" s="11">
        <f t="shared" ca="1" si="1798"/>
        <v>99567.558838000492</v>
      </c>
      <c r="W3514" s="11">
        <f t="shared" ca="1" si="1798"/>
        <v>-3944.774256345735</v>
      </c>
      <c r="X3514" s="11">
        <f t="shared" ca="1" si="1798"/>
        <v>121297.25727442202</v>
      </c>
      <c r="Y3514" s="11">
        <f t="shared" ca="1" si="1798"/>
        <v>20981.287132214853</v>
      </c>
      <c r="Z3514" s="11">
        <f t="shared" ca="1" si="1798"/>
        <v>111.93843123932498</v>
      </c>
      <c r="AA3514" s="11">
        <f t="shared" ca="1" si="1798"/>
        <v>21093.225563454256</v>
      </c>
      <c r="AB3514" s="11">
        <f t="shared" ca="1" si="1798"/>
        <v>771.38962321425117</v>
      </c>
      <c r="AC3514" s="11">
        <f t="shared" ca="1" si="1798"/>
        <v>65499.054831290989</v>
      </c>
      <c r="AD3514" s="11">
        <f t="shared" ca="1" si="1798"/>
        <v>9310.7262541050641</v>
      </c>
    </row>
    <row r="3515" spans="2:30">
      <c r="B3515" s="55"/>
      <c r="D3515" s="108" t="s">
        <v>367</v>
      </c>
      <c r="E3515" s="13">
        <v>7.7499999999999999E-2</v>
      </c>
    </row>
    <row r="3516" spans="2:30" hidden="1" outlineLevel="1">
      <c r="D3516" s="7"/>
      <c r="E3516" s="11"/>
      <c r="F3516" s="51"/>
      <c r="G3516" s="55" t="str">
        <f>$G$8</f>
        <v>PRODUCTION</v>
      </c>
      <c r="H3516" s="53">
        <f t="shared" ref="H3516:AD3516" ca="1" si="1799">+H3507*$E$3515</f>
        <v>-3850.8441693687728</v>
      </c>
      <c r="I3516" s="53">
        <f t="shared" ca="1" si="1799"/>
        <v>-17377.349048377608</v>
      </c>
      <c r="J3516" s="53">
        <f t="shared" ca="1" si="1799"/>
        <v>1647.5214696733631</v>
      </c>
      <c r="K3516" s="53">
        <f t="shared" ca="1" si="1799"/>
        <v>3856.5997539335049</v>
      </c>
      <c r="L3516" s="53">
        <f t="shared" ca="1" si="1799"/>
        <v>94.017037007532068</v>
      </c>
      <c r="M3516" s="53">
        <f t="shared" ca="1" si="1799"/>
        <v>26.979229643171049</v>
      </c>
      <c r="N3516" s="53">
        <f t="shared" ca="1" si="1799"/>
        <v>3977.5960205842057</v>
      </c>
      <c r="O3516" s="53">
        <f t="shared" ca="1" si="1799"/>
        <v>2889.6248751200783</v>
      </c>
      <c r="P3516" s="53">
        <f t="shared" ca="1" si="1799"/>
        <v>667.56633711119605</v>
      </c>
      <c r="Q3516" s="53">
        <f t="shared" ca="1" si="1799"/>
        <v>218.17272812519596</v>
      </c>
      <c r="R3516" s="53">
        <f t="shared" ca="1" si="1799"/>
        <v>7.1642031401218222</v>
      </c>
      <c r="S3516" s="53">
        <f t="shared" ca="1" si="1799"/>
        <v>3782.5281434965959</v>
      </c>
      <c r="T3516" s="53">
        <f t="shared" ca="1" si="1799"/>
        <v>-20.757547566916113</v>
      </c>
      <c r="U3516" s="53">
        <f t="shared" ca="1" si="1799"/>
        <v>547.79634251262075</v>
      </c>
      <c r="V3516" s="53">
        <f t="shared" ca="1" si="1799"/>
        <v>3515.4257593616844</v>
      </c>
      <c r="W3516" s="53">
        <f t="shared" ca="1" si="1799"/>
        <v>-393.90155199042556</v>
      </c>
      <c r="X3516" s="53">
        <f t="shared" ca="1" si="1799"/>
        <v>3648.5630023169751</v>
      </c>
      <c r="Y3516" s="53">
        <f t="shared" ca="1" si="1799"/>
        <v>448.33596967591916</v>
      </c>
      <c r="Z3516" s="53">
        <f t="shared" ca="1" si="1799"/>
        <v>1.0254251140237693</v>
      </c>
      <c r="AA3516" s="53">
        <f t="shared" ca="1" si="1799"/>
        <v>449.36139478994323</v>
      </c>
      <c r="AB3516" s="53">
        <f t="shared" ca="1" si="1799"/>
        <v>20.93484814782007</v>
      </c>
      <c r="AC3516" s="53">
        <f t="shared" ca="1" si="1799"/>
        <v>0</v>
      </c>
      <c r="AD3516" s="53">
        <f t="shared" ca="1" si="1799"/>
        <v>0</v>
      </c>
    </row>
    <row r="3517" spans="2:30" hidden="1" outlineLevel="1">
      <c r="D3517" s="7"/>
      <c r="E3517" s="11"/>
      <c r="F3517" s="51"/>
      <c r="G3517" s="55" t="str">
        <f>$G$9</f>
        <v>BULKTRAN</v>
      </c>
      <c r="H3517" s="53">
        <f t="shared" ref="H3517:AD3517" ca="1" si="1800">+H3508*$E$3515</f>
        <v>2682.6167347932942</v>
      </c>
      <c r="I3517" s="53">
        <f t="shared" ca="1" si="1800"/>
        <v>-5764.3918863705812</v>
      </c>
      <c r="J3517" s="53">
        <f t="shared" ca="1" si="1800"/>
        <v>858.48928551619179</v>
      </c>
      <c r="K3517" s="53">
        <f t="shared" ca="1" si="1800"/>
        <v>2156.0821168896678</v>
      </c>
      <c r="L3517" s="53">
        <f t="shared" ca="1" si="1800"/>
        <v>54.900832750181323</v>
      </c>
      <c r="M3517" s="53">
        <f t="shared" ca="1" si="1800"/>
        <v>32.459901018831346</v>
      </c>
      <c r="N3517" s="53">
        <f t="shared" ca="1" si="1800"/>
        <v>2243.4428506586787</v>
      </c>
      <c r="O3517" s="53">
        <f t="shared" ca="1" si="1800"/>
        <v>1621.2542746612767</v>
      </c>
      <c r="P3517" s="53">
        <f t="shared" ca="1" si="1800"/>
        <v>359.21133625009543</v>
      </c>
      <c r="Q3517" s="53">
        <f t="shared" ca="1" si="1800"/>
        <v>123.56520382758121</v>
      </c>
      <c r="R3517" s="53">
        <f t="shared" ca="1" si="1800"/>
        <v>4.4219146389311268</v>
      </c>
      <c r="S3517" s="53">
        <f t="shared" ca="1" si="1800"/>
        <v>2108.4527293778829</v>
      </c>
      <c r="T3517" s="53">
        <f t="shared" ca="1" si="1800"/>
        <v>0.97374520110638318</v>
      </c>
      <c r="U3517" s="53">
        <f t="shared" ca="1" si="1800"/>
        <v>422.36043520608649</v>
      </c>
      <c r="V3517" s="53">
        <f t="shared" ca="1" si="1800"/>
        <v>2519.3853385911689</v>
      </c>
      <c r="W3517" s="53">
        <f t="shared" ca="1" si="1800"/>
        <v>-16.668648031639595</v>
      </c>
      <c r="X3517" s="53">
        <f t="shared" ca="1" si="1800"/>
        <v>2926.0508709667238</v>
      </c>
      <c r="Y3517" s="53">
        <f t="shared" ca="1" si="1800"/>
        <v>297.76248739819482</v>
      </c>
      <c r="Z3517" s="53">
        <f t="shared" ca="1" si="1800"/>
        <v>2.0149563011538651</v>
      </c>
      <c r="AA3517" s="53">
        <f t="shared" ca="1" si="1800"/>
        <v>299.77744369934857</v>
      </c>
      <c r="AB3517" s="53">
        <f t="shared" ca="1" si="1800"/>
        <v>10.795440945064085</v>
      </c>
      <c r="AC3517" s="53">
        <f t="shared" ca="1" si="1800"/>
        <v>0</v>
      </c>
      <c r="AD3517" s="53">
        <f t="shared" ca="1" si="1800"/>
        <v>0</v>
      </c>
    </row>
    <row r="3518" spans="2:30" hidden="1" outlineLevel="1">
      <c r="D3518" s="7"/>
      <c r="E3518" s="11"/>
      <c r="F3518" s="51"/>
      <c r="G3518" s="55" t="str">
        <f>$G$10</f>
        <v>SUBTRAN</v>
      </c>
      <c r="H3518" s="53">
        <f t="shared" ref="H3518:AD3518" ca="1" si="1801">+H3509*$E$3515</f>
        <v>638.52276727445303</v>
      </c>
      <c r="I3518" s="53">
        <f t="shared" ca="1" si="1801"/>
        <v>-1217.184543958673</v>
      </c>
      <c r="J3518" s="53">
        <f t="shared" ca="1" si="1801"/>
        <v>172.53022450711347</v>
      </c>
      <c r="K3518" s="53">
        <f t="shared" ca="1" si="1801"/>
        <v>429.45388344743861</v>
      </c>
      <c r="L3518" s="53">
        <f t="shared" ca="1" si="1801"/>
        <v>10.66609585460928</v>
      </c>
      <c r="M3518" s="53">
        <f t="shared" ca="1" si="1801"/>
        <v>10.292216961700937</v>
      </c>
      <c r="N3518" s="53">
        <f t="shared" ca="1" si="1801"/>
        <v>450.41219626374885</v>
      </c>
      <c r="O3518" s="53">
        <f t="shared" ca="1" si="1801"/>
        <v>321.06984226034058</v>
      </c>
      <c r="P3518" s="53">
        <f t="shared" ca="1" si="1801"/>
        <v>70.957394777190487</v>
      </c>
      <c r="Q3518" s="53">
        <f t="shared" ca="1" si="1801"/>
        <v>31.981731896753274</v>
      </c>
      <c r="R3518" s="53">
        <f t="shared" ca="1" si="1801"/>
        <v>0</v>
      </c>
      <c r="S3518" s="53">
        <f t="shared" ca="1" si="1801"/>
        <v>424.00896893428444</v>
      </c>
      <c r="T3518" s="53">
        <f t="shared" ca="1" si="1801"/>
        <v>9.1718417934612176E-2</v>
      </c>
      <c r="U3518" s="53">
        <f t="shared" ca="1" si="1801"/>
        <v>82.724181415408182</v>
      </c>
      <c r="V3518" s="53">
        <f t="shared" ca="1" si="1801"/>
        <v>652.35129775518249</v>
      </c>
      <c r="W3518" s="53">
        <f t="shared" ca="1" si="1801"/>
        <v>0</v>
      </c>
      <c r="X3518" s="53">
        <f t="shared" ca="1" si="1801"/>
        <v>735.16719758852503</v>
      </c>
      <c r="Y3518" s="53">
        <f t="shared" ca="1" si="1801"/>
        <v>57.472884691487231</v>
      </c>
      <c r="Z3518" s="53">
        <f t="shared" ca="1" si="1801"/>
        <v>0.378281792468875</v>
      </c>
      <c r="AA3518" s="53">
        <f t="shared" ca="1" si="1801"/>
        <v>57.851166483956092</v>
      </c>
      <c r="AB3518" s="53">
        <f t="shared" ca="1" si="1801"/>
        <v>2.1656619594996149</v>
      </c>
      <c r="AC3518" s="53">
        <f t="shared" ca="1" si="1801"/>
        <v>11.050794724457221</v>
      </c>
      <c r="AD3518" s="53">
        <f t="shared" ca="1" si="1801"/>
        <v>2.5211007715407558</v>
      </c>
    </row>
    <row r="3519" spans="2:30" hidden="1" outlineLevel="1">
      <c r="D3519" s="7"/>
      <c r="E3519" s="11"/>
      <c r="F3519" s="51"/>
      <c r="G3519" s="55" t="str">
        <f>$G$11</f>
        <v>DISTPRI</v>
      </c>
      <c r="H3519" s="53">
        <f t="shared" ref="H3519:AD3519" ca="1" si="1802">+H3510*$E$3515</f>
        <v>2927.4975963161987</v>
      </c>
      <c r="I3519" s="53">
        <f t="shared" ca="1" si="1802"/>
        <v>-6299.1230664259274</v>
      </c>
      <c r="J3519" s="53">
        <f t="shared" ca="1" si="1802"/>
        <v>1315.2256471774206</v>
      </c>
      <c r="K3519" s="53">
        <f t="shared" ca="1" si="1802"/>
        <v>3390.2169517541433</v>
      </c>
      <c r="L3519" s="53">
        <f t="shared" ca="1" si="1802"/>
        <v>87.336945744993599</v>
      </c>
      <c r="M3519" s="53">
        <f t="shared" ca="1" si="1802"/>
        <v>0</v>
      </c>
      <c r="N3519" s="53">
        <f t="shared" ca="1" si="1802"/>
        <v>3477.5538974991377</v>
      </c>
      <c r="O3519" s="53">
        <f t="shared" ca="1" si="1802"/>
        <v>2516.5836848717331</v>
      </c>
      <c r="P3519" s="53">
        <f t="shared" ca="1" si="1802"/>
        <v>548.76347487090595</v>
      </c>
      <c r="Q3519" s="53">
        <f t="shared" ca="1" si="1802"/>
        <v>0</v>
      </c>
      <c r="R3519" s="53">
        <f t="shared" ca="1" si="1802"/>
        <v>0</v>
      </c>
      <c r="S3519" s="53">
        <f t="shared" ca="1" si="1802"/>
        <v>3065.3471597426392</v>
      </c>
      <c r="T3519" s="53">
        <f t="shared" ca="1" si="1802"/>
        <v>11.51247309577141</v>
      </c>
      <c r="U3519" s="53">
        <f t="shared" ca="1" si="1802"/>
        <v>748.02823597150757</v>
      </c>
      <c r="V3519" s="53">
        <f t="shared" ca="1" si="1802"/>
        <v>0</v>
      </c>
      <c r="W3519" s="53">
        <f t="shared" ca="1" si="1802"/>
        <v>0</v>
      </c>
      <c r="X3519" s="53">
        <f t="shared" ca="1" si="1802"/>
        <v>759.54070906727759</v>
      </c>
      <c r="Y3519" s="53">
        <f t="shared" ca="1" si="1802"/>
        <v>487.83235589846345</v>
      </c>
      <c r="Z3519" s="53">
        <f t="shared" ca="1" si="1802"/>
        <v>4.1414506383342928</v>
      </c>
      <c r="AA3519" s="53">
        <f t="shared" ca="1" si="1802"/>
        <v>491.97380653679795</v>
      </c>
      <c r="AB3519" s="53">
        <f t="shared" ca="1" si="1802"/>
        <v>16.341019636940953</v>
      </c>
      <c r="AC3519" s="53">
        <f t="shared" ca="1" si="1802"/>
        <v>82.018471946659844</v>
      </c>
      <c r="AD3519" s="53">
        <f t="shared" ca="1" si="1802"/>
        <v>18.619951135242783</v>
      </c>
    </row>
    <row r="3520" spans="2:30" hidden="1" outlineLevel="1">
      <c r="D3520" s="7"/>
      <c r="E3520" s="11"/>
      <c r="F3520" s="51"/>
      <c r="G3520" s="55" t="str">
        <f>$G$12</f>
        <v>DISTSEC</v>
      </c>
      <c r="H3520" s="53">
        <f t="shared" ref="H3520:AD3520" ca="1" si="1803">+H3511*$E$3515</f>
        <v>144.08174476916074</v>
      </c>
      <c r="I3520" s="53">
        <f t="shared" ca="1" si="1803"/>
        <v>-3831.3623652382689</v>
      </c>
      <c r="J3520" s="53">
        <f t="shared" ca="1" si="1803"/>
        <v>752.84856785970749</v>
      </c>
      <c r="K3520" s="53">
        <f t="shared" ca="1" si="1803"/>
        <v>1602.384027658014</v>
      </c>
      <c r="L3520" s="53">
        <f t="shared" ca="1" si="1803"/>
        <v>0</v>
      </c>
      <c r="M3520" s="53">
        <f t="shared" ca="1" si="1803"/>
        <v>0</v>
      </c>
      <c r="N3520" s="53">
        <f t="shared" ca="1" si="1803"/>
        <v>1602.384027658014</v>
      </c>
      <c r="O3520" s="53">
        <f t="shared" ca="1" si="1803"/>
        <v>1010.6301467649846</v>
      </c>
      <c r="P3520" s="53">
        <f t="shared" ca="1" si="1803"/>
        <v>0</v>
      </c>
      <c r="Q3520" s="53">
        <f t="shared" ca="1" si="1803"/>
        <v>0</v>
      </c>
      <c r="R3520" s="53">
        <f t="shared" ca="1" si="1803"/>
        <v>0</v>
      </c>
      <c r="S3520" s="53">
        <f t="shared" ca="1" si="1803"/>
        <v>1010.6301467649846</v>
      </c>
      <c r="T3520" s="53">
        <f t="shared" ca="1" si="1803"/>
        <v>2.9618002662191976</v>
      </c>
      <c r="U3520" s="53">
        <f t="shared" ca="1" si="1803"/>
        <v>0</v>
      </c>
      <c r="V3520" s="53">
        <f t="shared" ca="1" si="1803"/>
        <v>0</v>
      </c>
      <c r="W3520" s="53">
        <f t="shared" ca="1" si="1803"/>
        <v>0</v>
      </c>
      <c r="X3520" s="53">
        <f t="shared" ca="1" si="1803"/>
        <v>2.9618002662191976</v>
      </c>
      <c r="Y3520" s="53">
        <f t="shared" ca="1" si="1803"/>
        <v>236.62786803323564</v>
      </c>
      <c r="Z3520" s="53">
        <f t="shared" ca="1" si="1803"/>
        <v>0</v>
      </c>
      <c r="AA3520" s="53">
        <f t="shared" ca="1" si="1803"/>
        <v>236.62786803323564</v>
      </c>
      <c r="AB3520" s="53">
        <f t="shared" ca="1" si="1803"/>
        <v>6.2161355398972935</v>
      </c>
      <c r="AC3520" s="53">
        <f t="shared" ca="1" si="1803"/>
        <v>310.53329060518843</v>
      </c>
      <c r="AD3520" s="53">
        <f t="shared" ca="1" si="1803"/>
        <v>53.24227328019056</v>
      </c>
    </row>
    <row r="3521" spans="2:30" hidden="1" outlineLevel="1">
      <c r="D3521" s="7"/>
      <c r="E3521" s="11"/>
      <c r="F3521" s="51"/>
      <c r="G3521" s="55" t="str">
        <f>$G$13</f>
        <v>ENERGY</v>
      </c>
      <c r="H3521" s="53">
        <f t="shared" ref="H3521:AD3521" ca="1" si="1804">+H3512*$E$3515</f>
        <v>3055.2729407462348</v>
      </c>
      <c r="I3521" s="53">
        <f t="shared" ca="1" si="1804"/>
        <v>400.46488114869658</v>
      </c>
      <c r="J3521" s="53">
        <f t="shared" ca="1" si="1804"/>
        <v>173.16196357697891</v>
      </c>
      <c r="K3521" s="53">
        <f t="shared" ca="1" si="1804"/>
        <v>458.12483540477609</v>
      </c>
      <c r="L3521" s="53">
        <f t="shared" ca="1" si="1804"/>
        <v>11.462330939835363</v>
      </c>
      <c r="M3521" s="53">
        <f t="shared" ca="1" si="1804"/>
        <v>-6.5132446912342798</v>
      </c>
      <c r="N3521" s="53">
        <f t="shared" ca="1" si="1804"/>
        <v>463.07392165336876</v>
      </c>
      <c r="O3521" s="53">
        <f t="shared" ca="1" si="1804"/>
        <v>420.34878050414011</v>
      </c>
      <c r="P3521" s="53">
        <f t="shared" ca="1" si="1804"/>
        <v>87.940321410375077</v>
      </c>
      <c r="Q3521" s="53">
        <f t="shared" ca="1" si="1804"/>
        <v>33.265329211960157</v>
      </c>
      <c r="R3521" s="53">
        <f t="shared" ca="1" si="1804"/>
        <v>1.2876418349408427</v>
      </c>
      <c r="S3521" s="53">
        <f t="shared" ca="1" si="1804"/>
        <v>542.84207296141528</v>
      </c>
      <c r="T3521" s="53">
        <f t="shared" ca="1" si="1804"/>
        <v>7.1602484800960164</v>
      </c>
      <c r="U3521" s="53">
        <f t="shared" ca="1" si="1804"/>
        <v>180.69431906145834</v>
      </c>
      <c r="V3521" s="53">
        <f t="shared" ca="1" si="1804"/>
        <v>992.25390380557587</v>
      </c>
      <c r="W3521" s="53">
        <f t="shared" ca="1" si="1804"/>
        <v>103.88825019199224</v>
      </c>
      <c r="X3521" s="53">
        <f t="shared" ca="1" si="1804"/>
        <v>1283.9967215391207</v>
      </c>
      <c r="Y3521" s="53">
        <f t="shared" ca="1" si="1804"/>
        <v>86.193789536607895</v>
      </c>
      <c r="Z3521" s="53">
        <f t="shared" ca="1" si="1804"/>
        <v>1.0061666992427292</v>
      </c>
      <c r="AA3521" s="53">
        <f t="shared" ca="1" si="1804"/>
        <v>87.199956235850024</v>
      </c>
      <c r="AB3521" s="53">
        <f t="shared" ca="1" si="1804"/>
        <v>2.7763409363995462</v>
      </c>
      <c r="AC3521" s="53">
        <f t="shared" ca="1" si="1804"/>
        <v>85.509308319907348</v>
      </c>
      <c r="AD3521" s="53">
        <f t="shared" ca="1" si="1804"/>
        <v>16.247774374510438</v>
      </c>
    </row>
    <row r="3522" spans="2:30" hidden="1" outlineLevel="1">
      <c r="D3522" s="7"/>
      <c r="E3522" s="11"/>
      <c r="F3522" s="51"/>
      <c r="G3522" s="55" t="str">
        <f>$G$14</f>
        <v>CUSTOMER</v>
      </c>
      <c r="H3522" s="53">
        <f t="shared" ref="H3522:AD3522" ca="1" si="1805">+H3513*$E$3515</f>
        <v>5312.8322681444934</v>
      </c>
      <c r="I3522" s="53">
        <f t="shared" ca="1" si="1805"/>
        <v>-1611.8612207025042</v>
      </c>
      <c r="J3522" s="53">
        <f t="shared" ca="1" si="1805"/>
        <v>1170.5177064836646</v>
      </c>
      <c r="K3522" s="53">
        <f t="shared" ca="1" si="1805"/>
        <v>228.63416664956256</v>
      </c>
      <c r="L3522" s="53">
        <f t="shared" ca="1" si="1805"/>
        <v>66.523308178503441</v>
      </c>
      <c r="M3522" s="53">
        <f t="shared" ca="1" si="1805"/>
        <v>44.831580062777448</v>
      </c>
      <c r="N3522" s="53">
        <f t="shared" ca="1" si="1805"/>
        <v>339.98905489084342</v>
      </c>
      <c r="O3522" s="53">
        <f t="shared" ca="1" si="1805"/>
        <v>68.094982399930259</v>
      </c>
      <c r="P3522" s="53">
        <f t="shared" ca="1" si="1805"/>
        <v>24.176048240337526</v>
      </c>
      <c r="Q3522" s="53">
        <f t="shared" ca="1" si="1805"/>
        <v>41.261146104686269</v>
      </c>
      <c r="R3522" s="53">
        <f t="shared" ca="1" si="1805"/>
        <v>5.8957507221502237</v>
      </c>
      <c r="S3522" s="53">
        <f t="shared" ca="1" si="1805"/>
        <v>139.42792746710424</v>
      </c>
      <c r="T3522" s="53">
        <f t="shared" ca="1" si="1805"/>
        <v>4.195083620826217E-2</v>
      </c>
      <c r="U3522" s="53">
        <f t="shared" ca="1" si="1805"/>
        <v>6.1837307919247575</v>
      </c>
      <c r="V3522" s="53">
        <f t="shared" ca="1" si="1805"/>
        <v>37.069510431412283</v>
      </c>
      <c r="W3522" s="53">
        <f t="shared" ca="1" si="1805"/>
        <v>0.96194496327550794</v>
      </c>
      <c r="X3522" s="53">
        <f t="shared" ca="1" si="1805"/>
        <v>44.257137022820856</v>
      </c>
      <c r="Y3522" s="53">
        <f t="shared" ca="1" si="1805"/>
        <v>11.824397512747995</v>
      </c>
      <c r="Z3522" s="53">
        <f t="shared" ca="1" si="1805"/>
        <v>0.10894787582411297</v>
      </c>
      <c r="AA3522" s="53">
        <f t="shared" ca="1" si="1805"/>
        <v>11.933345388572128</v>
      </c>
      <c r="AB3522" s="53">
        <f t="shared" ca="1" si="1805"/>
        <v>0.55324863348279585</v>
      </c>
      <c r="AC3522" s="53">
        <f t="shared" ca="1" si="1805"/>
        <v>4587.064883828838</v>
      </c>
      <c r="AD3522" s="53">
        <f t="shared" ca="1" si="1805"/>
        <v>630.95018513165746</v>
      </c>
    </row>
    <row r="3523" spans="2:30" collapsed="1">
      <c r="B3523" s="111" t="s">
        <v>370</v>
      </c>
      <c r="D3523" s="7"/>
      <c r="E3523" s="60">
        <f>+E3514*$E$3515</f>
        <v>10909.979882675001</v>
      </c>
      <c r="F3523" s="51"/>
      <c r="G3523" s="55" t="str">
        <f>$G$15</f>
        <v>TOTAL</v>
      </c>
      <c r="H3523" s="53">
        <f t="shared" ref="H3523:AD3523" ca="1" si="1806">+H3514*$E$3515</f>
        <v>10909.979882675105</v>
      </c>
      <c r="I3523" s="53">
        <f t="shared" ca="1" si="1806"/>
        <v>-35700.807249924837</v>
      </c>
      <c r="J3523" s="53">
        <f t="shared" ca="1" si="1806"/>
        <v>6090.2948647944386</v>
      </c>
      <c r="K3523" s="53">
        <f t="shared" ca="1" si="1806"/>
        <v>12121.49573573708</v>
      </c>
      <c r="L3523" s="53">
        <f t="shared" ca="1" si="1806"/>
        <v>324.90655047565451</v>
      </c>
      <c r="M3523" s="53">
        <f t="shared" ca="1" si="1806"/>
        <v>108.04968299524646</v>
      </c>
      <c r="N3523" s="53">
        <f t="shared" ca="1" si="1806"/>
        <v>12554.451969207983</v>
      </c>
      <c r="O3523" s="53">
        <f t="shared" ca="1" si="1806"/>
        <v>8847.606586582493</v>
      </c>
      <c r="P3523" s="53">
        <f t="shared" ca="1" si="1806"/>
        <v>1758.6149126601065</v>
      </c>
      <c r="Q3523" s="53">
        <f t="shared" ca="1" si="1806"/>
        <v>448.24613916617659</v>
      </c>
      <c r="R3523" s="53">
        <f t="shared" ca="1" si="1806"/>
        <v>18.769510336143966</v>
      </c>
      <c r="S3523" s="53">
        <f t="shared" ca="1" si="1806"/>
        <v>11073.237148744907</v>
      </c>
      <c r="T3523" s="53">
        <f t="shared" ca="1" si="1806"/>
        <v>1.9843887304205245</v>
      </c>
      <c r="U3523" s="53">
        <f t="shared" ca="1" si="1806"/>
        <v>1987.7872449590086</v>
      </c>
      <c r="V3523" s="53">
        <f t="shared" ca="1" si="1806"/>
        <v>7716.4858099450385</v>
      </c>
      <c r="W3523" s="53">
        <f t="shared" ca="1" si="1806"/>
        <v>-305.72000486679445</v>
      </c>
      <c r="X3523" s="53">
        <f t="shared" ca="1" si="1806"/>
        <v>9400.5374387677075</v>
      </c>
      <c r="Y3523" s="53">
        <f t="shared" ca="1" si="1806"/>
        <v>1626.0497527466512</v>
      </c>
      <c r="Z3523" s="53">
        <f t="shared" ca="1" si="1806"/>
        <v>8.6752284210476862</v>
      </c>
      <c r="AA3523" s="53">
        <f t="shared" ca="1" si="1806"/>
        <v>1634.7249811677048</v>
      </c>
      <c r="AB3523" s="53">
        <f t="shared" ca="1" si="1806"/>
        <v>59.782695799104467</v>
      </c>
      <c r="AC3523" s="53">
        <f t="shared" ca="1" si="1806"/>
        <v>5076.1767494250516</v>
      </c>
      <c r="AD3523" s="53">
        <f t="shared" ca="1" si="1806"/>
        <v>721.58128469314249</v>
      </c>
    </row>
    <row r="3524" spans="2:30">
      <c r="D3524" s="7"/>
    </row>
    <row r="3525" spans="2:30" hidden="1" outlineLevel="1">
      <c r="D3525" s="7"/>
      <c r="F3525" s="3"/>
      <c r="G3525" s="55" t="str">
        <f>$G$8</f>
        <v>PRODUCTION</v>
      </c>
      <c r="H3525" s="58">
        <f t="shared" ref="H3525:AD3525" ca="1" si="1807">+H3364+H2606</f>
        <v>-20338538.075515669</v>
      </c>
      <c r="I3525" s="58">
        <f t="shared" ca="1" si="1807"/>
        <v>-21072554.123726331</v>
      </c>
      <c r="J3525" s="58">
        <f t="shared" ca="1" si="1807"/>
        <v>748154.95377245639</v>
      </c>
      <c r="K3525" s="58">
        <f t="shared" ca="1" si="1807"/>
        <v>1185080.1918155439</v>
      </c>
      <c r="L3525" s="58">
        <f t="shared" ca="1" si="1807"/>
        <v>17754.457626574294</v>
      </c>
      <c r="M3525" s="58">
        <f t="shared" ca="1" si="1807"/>
        <v>14634.313920891938</v>
      </c>
      <c r="N3525" s="58">
        <f t="shared" ca="1" si="1807"/>
        <v>1217468.963363009</v>
      </c>
      <c r="O3525" s="58">
        <f t="shared" ca="1" si="1807"/>
        <v>870860.91910956032</v>
      </c>
      <c r="P3525" s="58">
        <f t="shared" ca="1" si="1807"/>
        <v>254485.22073952499</v>
      </c>
      <c r="Q3525" s="58">
        <f t="shared" ca="1" si="1807"/>
        <v>55380.895145216578</v>
      </c>
      <c r="R3525" s="58">
        <f t="shared" ca="1" si="1807"/>
        <v>600.43314576297962</v>
      </c>
      <c r="S3525" s="58">
        <f t="shared" ca="1" si="1807"/>
        <v>1181327.4681400675</v>
      </c>
      <c r="T3525" s="58">
        <f t="shared" ca="1" si="1807"/>
        <v>-56480.463575674883</v>
      </c>
      <c r="U3525" s="58">
        <f t="shared" ca="1" si="1807"/>
        <v>-290564.06540655659</v>
      </c>
      <c r="V3525" s="58">
        <f t="shared" ca="1" si="1807"/>
        <v>-1092697.5024183802</v>
      </c>
      <c r="W3525" s="58">
        <f t="shared" ca="1" si="1807"/>
        <v>-931906.61579770804</v>
      </c>
      <c r="X3525" s="58">
        <f t="shared" ca="1" si="1807"/>
        <v>-2371648.6471983111</v>
      </c>
      <c r="Y3525" s="58">
        <f t="shared" ca="1" si="1807"/>
        <v>-46081.420487431926</v>
      </c>
      <c r="Z3525" s="58">
        <f t="shared" ca="1" si="1807"/>
        <v>-5401.8913461596821</v>
      </c>
      <c r="AA3525" s="58">
        <f t="shared" ca="1" si="1807"/>
        <v>-51483.311833591317</v>
      </c>
      <c r="AB3525" s="58">
        <f t="shared" ca="1" si="1807"/>
        <v>10196.621967080142</v>
      </c>
      <c r="AC3525" s="58">
        <f t="shared" ca="1" si="1807"/>
        <v>0</v>
      </c>
      <c r="AD3525" s="58">
        <f t="shared" ca="1" si="1807"/>
        <v>0</v>
      </c>
    </row>
    <row r="3526" spans="2:30" hidden="1" outlineLevel="1">
      <c r="D3526" s="7"/>
      <c r="F3526" s="3"/>
      <c r="G3526" s="55" t="str">
        <f>$G$9</f>
        <v>BULKTRAN</v>
      </c>
      <c r="H3526" s="58">
        <f t="shared" ref="H3526:AD3526" ca="1" si="1808">+H3365+H2607</f>
        <v>-7406861.9784564767</v>
      </c>
      <c r="I3526" s="58">
        <f t="shared" ca="1" si="1808"/>
        <v>-8708246.2698388807</v>
      </c>
      <c r="J3526" s="58">
        <f t="shared" ca="1" si="1808"/>
        <v>386017.95780007716</v>
      </c>
      <c r="K3526" s="58">
        <f t="shared" ca="1" si="1808"/>
        <v>708093.84111544001</v>
      </c>
      <c r="L3526" s="58">
        <f t="shared" ca="1" si="1808"/>
        <v>13030.392433417961</v>
      </c>
      <c r="M3526" s="58">
        <f t="shared" ca="1" si="1808"/>
        <v>20724.225742446673</v>
      </c>
      <c r="N3526" s="58">
        <f t="shared" ca="1" si="1808"/>
        <v>741848.45929130353</v>
      </c>
      <c r="O3526" s="58">
        <f t="shared" ca="1" si="1808"/>
        <v>525619.9256535467</v>
      </c>
      <c r="P3526" s="58">
        <f t="shared" ca="1" si="1808"/>
        <v>138729.08786164911</v>
      </c>
      <c r="Q3526" s="58">
        <f t="shared" ca="1" si="1808"/>
        <v>35014.842417102722</v>
      </c>
      <c r="R3526" s="58">
        <f t="shared" ca="1" si="1808"/>
        <v>764.34253452699159</v>
      </c>
      <c r="S3526" s="58">
        <f t="shared" ca="1" si="1808"/>
        <v>700128.19846682472</v>
      </c>
      <c r="T3526" s="58">
        <f t="shared" ca="1" si="1808"/>
        <v>-21384.412054615132</v>
      </c>
      <c r="U3526" s="58">
        <f t="shared" ca="1" si="1808"/>
        <v>-59736.603155079007</v>
      </c>
      <c r="V3526" s="58">
        <f t="shared" ca="1" si="1808"/>
        <v>-110630.04615562921</v>
      </c>
      <c r="W3526" s="58">
        <f t="shared" ca="1" si="1808"/>
        <v>-356752.77695510082</v>
      </c>
      <c r="X3526" s="58">
        <f t="shared" ca="1" si="1808"/>
        <v>-548503.83832042292</v>
      </c>
      <c r="Y3526" s="58">
        <f t="shared" ca="1" si="1808"/>
        <v>18516.048814425711</v>
      </c>
      <c r="Z3526" s="58">
        <f t="shared" ca="1" si="1808"/>
        <v>-1812.3985934928226</v>
      </c>
      <c r="AA3526" s="58">
        <f t="shared" ca="1" si="1808"/>
        <v>16703.650220932846</v>
      </c>
      <c r="AB3526" s="58">
        <f t="shared" ca="1" si="1808"/>
        <v>5189.8639237002753</v>
      </c>
      <c r="AC3526" s="58">
        <f t="shared" ca="1" si="1808"/>
        <v>0</v>
      </c>
      <c r="AD3526" s="58">
        <f t="shared" ca="1" si="1808"/>
        <v>0</v>
      </c>
    </row>
    <row r="3527" spans="2:30" hidden="1" outlineLevel="1">
      <c r="D3527" s="7"/>
      <c r="F3527" s="3"/>
      <c r="G3527" s="55" t="str">
        <f>$G$10</f>
        <v>SUBTRAN</v>
      </c>
      <c r="H3527" s="58">
        <f t="shared" ref="H3527:AD3527" ca="1" si="1809">+H3366+H2608</f>
        <v>-1591909.8798049521</v>
      </c>
      <c r="I3527" s="58">
        <f t="shared" ca="1" si="1809"/>
        <v>-1866189.6109603876</v>
      </c>
      <c r="J3527" s="58">
        <f t="shared" ca="1" si="1809"/>
        <v>75080.216861533729</v>
      </c>
      <c r="K3527" s="58">
        <f t="shared" ca="1" si="1809"/>
        <v>131607.81002331033</v>
      </c>
      <c r="L3527" s="58">
        <f t="shared" ca="1" si="1809"/>
        <v>2209.1402116176178</v>
      </c>
      <c r="M3527" s="58">
        <f t="shared" ca="1" si="1809"/>
        <v>6675.9158737553962</v>
      </c>
      <c r="N3527" s="58">
        <f t="shared" ca="1" si="1809"/>
        <v>140492.86610868329</v>
      </c>
      <c r="O3527" s="58">
        <f t="shared" ca="1" si="1809"/>
        <v>97011.578626226576</v>
      </c>
      <c r="P3527" s="58">
        <f t="shared" ca="1" si="1809"/>
        <v>26082.528675316844</v>
      </c>
      <c r="Q3527" s="58">
        <f t="shared" ca="1" si="1809"/>
        <v>8208.2323254739422</v>
      </c>
      <c r="R3527" s="58">
        <f t="shared" ca="1" si="1809"/>
        <v>0</v>
      </c>
      <c r="S3527" s="58">
        <f t="shared" ca="1" si="1809"/>
        <v>131302.33962701744</v>
      </c>
      <c r="T3527" s="58">
        <f t="shared" ca="1" si="1809"/>
        <v>-4552.6041377173233</v>
      </c>
      <c r="U3527" s="58">
        <f t="shared" ca="1" si="1809"/>
        <v>-16530.122490954789</v>
      </c>
      <c r="V3527" s="58">
        <f t="shared" ca="1" si="1809"/>
        <v>-60863.65041143191</v>
      </c>
      <c r="W3527" s="58">
        <f t="shared" ca="1" si="1809"/>
        <v>0</v>
      </c>
      <c r="X3527" s="58">
        <f t="shared" ca="1" si="1809"/>
        <v>-81946.377040104126</v>
      </c>
      <c r="Y3527" s="58">
        <f t="shared" ca="1" si="1809"/>
        <v>1234.8950357561553</v>
      </c>
      <c r="Z3527" s="58">
        <f t="shared" ca="1" si="1809"/>
        <v>-393.42626739253933</v>
      </c>
      <c r="AA3527" s="58">
        <f t="shared" ca="1" si="1809"/>
        <v>841.46876836360752</v>
      </c>
      <c r="AB3527" s="58">
        <f t="shared" ca="1" si="1809"/>
        <v>1014.894298989127</v>
      </c>
      <c r="AC3527" s="58">
        <f t="shared" ca="1" si="1809"/>
        <v>6083.6876771977668</v>
      </c>
      <c r="AD3527" s="58">
        <f t="shared" ca="1" si="1809"/>
        <v>1410.6348537541185</v>
      </c>
    </row>
    <row r="3528" spans="2:30" hidden="1" outlineLevel="1">
      <c r="D3528" s="7"/>
      <c r="F3528" s="3"/>
      <c r="G3528" s="55" t="str">
        <f>$G$11</f>
        <v>DISTPRI</v>
      </c>
      <c r="H3528" s="58">
        <f t="shared" ref="H3528:AD3528" ca="1" si="1810">+H3367+H2609</f>
        <v>-7305792.6077698469</v>
      </c>
      <c r="I3528" s="58">
        <f t="shared" ca="1" si="1810"/>
        <v>-10777907.893497203</v>
      </c>
      <c r="J3528" s="58">
        <f t="shared" ca="1" si="1810"/>
        <v>643143.70825682255</v>
      </c>
      <c r="K3528" s="58">
        <f t="shared" ca="1" si="1810"/>
        <v>1345988.8207522552</v>
      </c>
      <c r="L3528" s="58">
        <f t="shared" ca="1" si="1810"/>
        <v>29145.839296238872</v>
      </c>
      <c r="M3528" s="58">
        <f t="shared" ca="1" si="1810"/>
        <v>0</v>
      </c>
      <c r="N3528" s="58">
        <f t="shared" ca="1" si="1810"/>
        <v>1375134.6600484943</v>
      </c>
      <c r="O3528" s="58">
        <f t="shared" ca="1" si="1810"/>
        <v>991057.26035455964</v>
      </c>
      <c r="P3528" s="58">
        <f t="shared" ca="1" si="1810"/>
        <v>241745.4105887101</v>
      </c>
      <c r="Q3528" s="58">
        <f t="shared" ca="1" si="1810"/>
        <v>0</v>
      </c>
      <c r="R3528" s="58">
        <f t="shared" ca="1" si="1810"/>
        <v>0</v>
      </c>
      <c r="S3528" s="58">
        <f t="shared" ca="1" si="1810"/>
        <v>1232802.67094327</v>
      </c>
      <c r="T3528" s="58">
        <f t="shared" ca="1" si="1810"/>
        <v>-20511.170605532319</v>
      </c>
      <c r="U3528" s="58">
        <f t="shared" ca="1" si="1810"/>
        <v>70763.683076477726</v>
      </c>
      <c r="V3528" s="58">
        <f t="shared" ca="1" si="1810"/>
        <v>0</v>
      </c>
      <c r="W3528" s="58">
        <f t="shared" ca="1" si="1810"/>
        <v>0</v>
      </c>
      <c r="X3528" s="58">
        <f t="shared" ca="1" si="1810"/>
        <v>50252.512470944377</v>
      </c>
      <c r="Y3528" s="58">
        <f t="shared" ca="1" si="1810"/>
        <v>105312.86346270138</v>
      </c>
      <c r="Z3528" s="58">
        <f t="shared" ca="1" si="1810"/>
        <v>-1097.4617065351717</v>
      </c>
      <c r="AA3528" s="58">
        <f t="shared" ca="1" si="1810"/>
        <v>104215.40175616639</v>
      </c>
      <c r="AB3528" s="58">
        <f t="shared" ca="1" si="1810"/>
        <v>8383.5934015294679</v>
      </c>
      <c r="AC3528" s="58">
        <f t="shared" ca="1" si="1810"/>
        <v>47312.817271878223</v>
      </c>
      <c r="AD3528" s="58">
        <f t="shared" ca="1" si="1810"/>
        <v>10869.921578243102</v>
      </c>
    </row>
    <row r="3529" spans="2:30" hidden="1" outlineLevel="1">
      <c r="D3529" s="7"/>
      <c r="F3529" s="3"/>
      <c r="G3529" s="55" t="str">
        <f>$G$12</f>
        <v>DISTSEC</v>
      </c>
      <c r="H3529" s="58">
        <f t="shared" ref="H3529:AD3529" ca="1" si="1811">+H3368+H2610</f>
        <v>-4732276.2444796972</v>
      </c>
      <c r="I3529" s="58">
        <f t="shared" ca="1" si="1811"/>
        <v>-6351113.4330412969</v>
      </c>
      <c r="J3529" s="58">
        <f t="shared" ca="1" si="1811"/>
        <v>363293.1105164222</v>
      </c>
      <c r="K3529" s="58">
        <f t="shared" ca="1" si="1811"/>
        <v>618299.04726956156</v>
      </c>
      <c r="L3529" s="58">
        <f t="shared" ca="1" si="1811"/>
        <v>0</v>
      </c>
      <c r="M3529" s="58">
        <f t="shared" ca="1" si="1811"/>
        <v>0</v>
      </c>
      <c r="N3529" s="58">
        <f t="shared" ca="1" si="1811"/>
        <v>618299.04726956156</v>
      </c>
      <c r="O3529" s="58">
        <f t="shared" ca="1" si="1811"/>
        <v>386545.39397050638</v>
      </c>
      <c r="P3529" s="58">
        <f t="shared" ca="1" si="1811"/>
        <v>0</v>
      </c>
      <c r="Q3529" s="58">
        <f t="shared" ca="1" si="1811"/>
        <v>0</v>
      </c>
      <c r="R3529" s="58">
        <f t="shared" ca="1" si="1811"/>
        <v>0</v>
      </c>
      <c r="S3529" s="58">
        <f t="shared" ca="1" si="1811"/>
        <v>386545.39397050638</v>
      </c>
      <c r="T3529" s="58">
        <f t="shared" ca="1" si="1811"/>
        <v>-6945.8555473741553</v>
      </c>
      <c r="U3529" s="58">
        <f t="shared" ca="1" si="1811"/>
        <v>0</v>
      </c>
      <c r="V3529" s="58">
        <f t="shared" ca="1" si="1811"/>
        <v>0</v>
      </c>
      <c r="W3529" s="58">
        <f t="shared" ca="1" si="1811"/>
        <v>0</v>
      </c>
      <c r="X3529" s="58">
        <f t="shared" ca="1" si="1811"/>
        <v>-6945.8555473741553</v>
      </c>
      <c r="Y3529" s="58">
        <f t="shared" ca="1" si="1811"/>
        <v>45363.715982812515</v>
      </c>
      <c r="Z3529" s="58">
        <f t="shared" ca="1" si="1811"/>
        <v>0</v>
      </c>
      <c r="AA3529" s="58">
        <f t="shared" ca="1" si="1811"/>
        <v>45363.715982812515</v>
      </c>
      <c r="AB3529" s="58">
        <f t="shared" ca="1" si="1811"/>
        <v>3156.0973577066607</v>
      </c>
      <c r="AC3529" s="58">
        <f t="shared" ca="1" si="1811"/>
        <v>178191.21073459901</v>
      </c>
      <c r="AD3529" s="58">
        <f t="shared" ca="1" si="1811"/>
        <v>30934.468277371598</v>
      </c>
    </row>
    <row r="3530" spans="2:30" hidden="1" outlineLevel="1">
      <c r="D3530" s="7"/>
      <c r="F3530" s="3"/>
      <c r="G3530" s="55" t="str">
        <f>$G$13</f>
        <v>ENERGY</v>
      </c>
      <c r="H3530" s="58">
        <f t="shared" ref="H3530:AD3530" ca="1" si="1812">+H3369+H2611</f>
        <v>2033057.7664148463</v>
      </c>
      <c r="I3530" s="58">
        <f t="shared" ca="1" si="1812"/>
        <v>230194.1273458222</v>
      </c>
      <c r="J3530" s="58">
        <f t="shared" ca="1" si="1812"/>
        <v>120035.62163058859</v>
      </c>
      <c r="K3530" s="58">
        <f t="shared" ca="1" si="1812"/>
        <v>315007.49383588851</v>
      </c>
      <c r="L3530" s="58">
        <f t="shared" ca="1" si="1812"/>
        <v>7799.5274188282619</v>
      </c>
      <c r="M3530" s="58">
        <f t="shared" ca="1" si="1812"/>
        <v>-4686.4320982820072</v>
      </c>
      <c r="N3530" s="58">
        <f t="shared" ca="1" si="1812"/>
        <v>318120.58915642876</v>
      </c>
      <c r="O3530" s="58">
        <f t="shared" ca="1" si="1812"/>
        <v>289103.27426044067</v>
      </c>
      <c r="P3530" s="58">
        <f t="shared" ca="1" si="1812"/>
        <v>60746.117179410474</v>
      </c>
      <c r="Q3530" s="58">
        <f t="shared" ca="1" si="1812"/>
        <v>22822.573016670081</v>
      </c>
      <c r="R3530" s="58">
        <f t="shared" ca="1" si="1812"/>
        <v>876.32029520477522</v>
      </c>
      <c r="S3530" s="58">
        <f t="shared" ca="1" si="1812"/>
        <v>373548.28475172538</v>
      </c>
      <c r="T3530" s="58">
        <f t="shared" ca="1" si="1812"/>
        <v>4689.2726619197128</v>
      </c>
      <c r="U3530" s="58">
        <f t="shared" ca="1" si="1812"/>
        <v>121589.74574496018</v>
      </c>
      <c r="V3530" s="58">
        <f t="shared" ca="1" si="1812"/>
        <v>666305.23324231617</v>
      </c>
      <c r="W3530" s="58">
        <f t="shared" ca="1" si="1812"/>
        <v>66170.886300204686</v>
      </c>
      <c r="X3530" s="58">
        <f t="shared" ca="1" si="1812"/>
        <v>858755.13794939965</v>
      </c>
      <c r="Y3530" s="58">
        <f t="shared" ca="1" si="1812"/>
        <v>58553.247204131469</v>
      </c>
      <c r="Z3530" s="58">
        <f t="shared" ca="1" si="1812"/>
        <v>669.71757304805817</v>
      </c>
      <c r="AA3530" s="58">
        <f t="shared" ca="1" si="1812"/>
        <v>59222.964777179091</v>
      </c>
      <c r="AB3530" s="58">
        <f t="shared" ca="1" si="1812"/>
        <v>1928.1167604256566</v>
      </c>
      <c r="AC3530" s="58">
        <f t="shared" ca="1" si="1812"/>
        <v>59883.601815188507</v>
      </c>
      <c r="AD3530" s="58">
        <f t="shared" ca="1" si="1812"/>
        <v>11369.322228097866</v>
      </c>
    </row>
    <row r="3531" spans="2:30" hidden="1" outlineLevel="1">
      <c r="D3531" s="7"/>
      <c r="F3531" s="3"/>
      <c r="G3531" s="55" t="str">
        <f>$G$14</f>
        <v>CUSTOMER</v>
      </c>
      <c r="H3531" s="58">
        <f t="shared" ref="H3531:AD3531" ca="1" si="1813">+H3370+H2612</f>
        <v>1466150.0196118383</v>
      </c>
      <c r="I3531" s="58">
        <f t="shared" ca="1" si="1813"/>
        <v>-2239445.7190857683</v>
      </c>
      <c r="J3531" s="58">
        <f t="shared" ca="1" si="1813"/>
        <v>550670.35535123234</v>
      </c>
      <c r="K3531" s="58">
        <f t="shared" ca="1" si="1813"/>
        <v>82311.811229669911</v>
      </c>
      <c r="L3531" s="58">
        <f t="shared" ca="1" si="1813"/>
        <v>21372.42057849796</v>
      </c>
      <c r="M3531" s="58">
        <f t="shared" ca="1" si="1813"/>
        <v>27771.444978909287</v>
      </c>
      <c r="N3531" s="58">
        <f t="shared" ca="1" si="1813"/>
        <v>131455.6767870771</v>
      </c>
      <c r="O3531" s="58">
        <f t="shared" ca="1" si="1813"/>
        <v>25652.436974321688</v>
      </c>
      <c r="P3531" s="58">
        <f t="shared" ca="1" si="1813"/>
        <v>10461.048410772079</v>
      </c>
      <c r="Q3531" s="58">
        <f t="shared" ca="1" si="1813"/>
        <v>14687.059047660558</v>
      </c>
      <c r="R3531" s="58">
        <f t="shared" ca="1" si="1813"/>
        <v>1613.4326338587862</v>
      </c>
      <c r="S3531" s="58">
        <f t="shared" ca="1" si="1813"/>
        <v>52413.977066613057</v>
      </c>
      <c r="T3531" s="58">
        <f t="shared" ca="1" si="1813"/>
        <v>-128.15317855275816</v>
      </c>
      <c r="U3531" s="58">
        <f t="shared" ca="1" si="1813"/>
        <v>379.93796062680076</v>
      </c>
      <c r="V3531" s="58">
        <f t="shared" ca="1" si="1813"/>
        <v>4740.1445790136459</v>
      </c>
      <c r="W3531" s="58">
        <f t="shared" ca="1" si="1813"/>
        <v>-3207.9577980309327</v>
      </c>
      <c r="X3531" s="58">
        <f t="shared" ca="1" si="1813"/>
        <v>1783.971563056788</v>
      </c>
      <c r="Y3531" s="58">
        <f t="shared" ca="1" si="1813"/>
        <v>2084.1823226353436</v>
      </c>
      <c r="Z3531" s="58">
        <f t="shared" ca="1" si="1813"/>
        <v>-37.483512305979417</v>
      </c>
      <c r="AA3531" s="58">
        <f t="shared" ca="1" si="1813"/>
        <v>2046.698810329377</v>
      </c>
      <c r="AB3531" s="58">
        <f t="shared" ca="1" si="1813"/>
        <v>275.68417139839642</v>
      </c>
      <c r="AC3531" s="58">
        <f t="shared" ca="1" si="1813"/>
        <v>2599215.3462831136</v>
      </c>
      <c r="AD3531" s="58">
        <f t="shared" ca="1" si="1813"/>
        <v>367734.02866477717</v>
      </c>
    </row>
    <row r="3532" spans="2:30" collapsed="1">
      <c r="D3532" s="7" t="s">
        <v>359</v>
      </c>
      <c r="E3532" s="11">
        <f>+E3371+E2613</f>
        <v>-37876171</v>
      </c>
      <c r="F3532" s="3"/>
      <c r="G3532" s="55" t="str">
        <f>$G$15</f>
        <v>TOTAL</v>
      </c>
      <c r="H3532" s="58">
        <f t="shared" ref="H3532:AD3532" ca="1" si="1814">+H3371+H2613</f>
        <v>-37876170.99999994</v>
      </c>
      <c r="I3532" s="58">
        <f t="shared" ca="1" si="1814"/>
        <v>-50785262.922804028</v>
      </c>
      <c r="J3532" s="58">
        <f t="shared" ca="1" si="1814"/>
        <v>2886395.9241891317</v>
      </c>
      <c r="K3532" s="58">
        <f t="shared" ca="1" si="1814"/>
        <v>4386389.0160416486</v>
      </c>
      <c r="L3532" s="58">
        <f t="shared" ca="1" si="1814"/>
        <v>91311.777565174561</v>
      </c>
      <c r="M3532" s="58">
        <f t="shared" ca="1" si="1814"/>
        <v>65119.468417721255</v>
      </c>
      <c r="N3532" s="58">
        <f t="shared" ca="1" si="1814"/>
        <v>4542820.262024546</v>
      </c>
      <c r="O3532" s="58">
        <f t="shared" ca="1" si="1814"/>
        <v>3185850.7889491683</v>
      </c>
      <c r="P3532" s="58">
        <f t="shared" ca="1" si="1814"/>
        <v>732249.41345538804</v>
      </c>
      <c r="Q3532" s="58">
        <f t="shared" ca="1" si="1814"/>
        <v>136113.60195212372</v>
      </c>
      <c r="R3532" s="58">
        <f t="shared" ca="1" si="1814"/>
        <v>3854.5286093534996</v>
      </c>
      <c r="S3532" s="58">
        <f t="shared" ca="1" si="1814"/>
        <v>4058068.3329660241</v>
      </c>
      <c r="T3532" s="58">
        <f t="shared" ca="1" si="1814"/>
        <v>-105313.38643754632</v>
      </c>
      <c r="U3532" s="58">
        <f t="shared" ca="1" si="1814"/>
        <v>-174097.42427052394</v>
      </c>
      <c r="V3532" s="58">
        <f t="shared" ca="1" si="1814"/>
        <v>-593145.82116410136</v>
      </c>
      <c r="W3532" s="58">
        <f t="shared" ca="1" si="1814"/>
        <v>-1225696.464250633</v>
      </c>
      <c r="X3532" s="58">
        <f t="shared" ca="1" si="1814"/>
        <v>-2098253.0961227808</v>
      </c>
      <c r="Y3532" s="58">
        <f t="shared" ca="1" si="1814"/>
        <v>184983.53233502712</v>
      </c>
      <c r="Z3532" s="58">
        <f t="shared" ca="1" si="1814"/>
        <v>-8072.943852838107</v>
      </c>
      <c r="AA3532" s="58">
        <f t="shared" ca="1" si="1814"/>
        <v>176910.58848219318</v>
      </c>
      <c r="AB3532" s="58">
        <f t="shared" ca="1" si="1814"/>
        <v>30144.871880829807</v>
      </c>
      <c r="AC3532" s="58">
        <f t="shared" ca="1" si="1814"/>
        <v>2890686.6637819777</v>
      </c>
      <c r="AD3532" s="58">
        <f t="shared" ca="1" si="1814"/>
        <v>422318.37560224417</v>
      </c>
    </row>
    <row r="3533" spans="2:30" hidden="1" outlineLevel="1">
      <c r="D3533" s="7"/>
      <c r="E3533" s="51"/>
      <c r="F3533" s="52" t="str">
        <f>F3540</f>
        <v>RB_GUP</v>
      </c>
      <c r="G3533" s="55" t="str">
        <f>$G$8</f>
        <v>PRODUCTION</v>
      </c>
      <c r="H3533" s="4">
        <f t="shared" ref="H3533:H3540" ca="1" si="1815">SUBTOTAL(9,I3533:AD3533)</f>
        <v>15931994.200330403</v>
      </c>
      <c r="I3533" s="5">
        <f ca="1">VLOOKUP(CONCATENATE($F3533," ",$G3533),AllocFactorMatrix,(I$4+1),FALSE)*$E3540</f>
        <v>7847829.3471407397</v>
      </c>
      <c r="J3533" s="5">
        <f ca="1">VLOOKUP(CONCATENATE($F3533," ",$G3533),AllocFactorMatrix,(J$4+1),FALSE)*$E3540</f>
        <v>387946.24668117822</v>
      </c>
      <c r="K3533" s="5">
        <f ca="1">VLOOKUP(CONCATENATE($F3533," ",$G3533),AllocFactorMatrix,(K$4+1),FALSE)*$E3540</f>
        <v>1421024.868089115</v>
      </c>
      <c r="L3533" s="5">
        <f ca="1">VLOOKUP(CONCATENATE($F3533," ",$G3533),AllocFactorMatrix,(L$4+1),FALSE)*$E3540</f>
        <v>44728.817643966962</v>
      </c>
      <c r="M3533" s="5">
        <f ca="1">VLOOKUP(CONCATENATE($F3533," ",$G3533),AllocFactorMatrix,(M$4+1),FALSE)*$E3540</f>
        <v>4194.5253939315007</v>
      </c>
      <c r="N3533" s="5">
        <f t="shared" ref="N3533:N3540" ca="1" si="1816">SUBTOTAL(9,K3533:M3533)</f>
        <v>1469948.2111270134</v>
      </c>
      <c r="O3533" s="5">
        <f ca="1">VLOOKUP(CONCATENATE($F3533," ",$G3533),AllocFactorMatrix,(O$4+1),FALSE)*$E3540</f>
        <v>1080199.9554604394</v>
      </c>
      <c r="P3533" s="5">
        <f ca="1">VLOOKUP(CONCATENATE($F3533," ",$G3533),AllocFactorMatrix,(P$4+1),FALSE)*$E3540</f>
        <v>201272.72219178389</v>
      </c>
      <c r="Q3533" s="5">
        <f ca="1">VLOOKUP(CONCATENATE($F3533," ",$G3533),AllocFactorMatrix,(Q$4+1),FALSE)*$E3540</f>
        <v>90951.395460283282</v>
      </c>
      <c r="R3533" s="5">
        <f ca="1">VLOOKUP(CONCATENATE($F3533," ",$G3533),AllocFactorMatrix,(R$4+1),FALSE)*$E3540</f>
        <v>4089.9825875628007</v>
      </c>
      <c r="S3533" s="5">
        <f ca="1">SUBTOTAL(9,O3533:R3533)</f>
        <v>1376514.0557000695</v>
      </c>
      <c r="T3533" s="5">
        <f ca="1">VLOOKUP(CONCATENATE($F3533," ",$G3533),AllocFactorMatrix,(T$4+1),FALSE)*$E3540</f>
        <v>37734.151202256806</v>
      </c>
      <c r="U3533" s="5">
        <f ca="1">VLOOKUP(CONCATENATE($F3533," ",$G3533),AllocFactorMatrix,(U$4+1),FALSE)*$E3540</f>
        <v>617512.9552107089</v>
      </c>
      <c r="V3533" s="5">
        <f ca="1">VLOOKUP(CONCATENATE($F3533," ",$G3533),AllocFactorMatrix,(V$4+1),FALSE)*$E3540</f>
        <v>3263573.3194418713</v>
      </c>
      <c r="W3533" s="5">
        <f ca="1">VLOOKUP(CONCATENATE($F3533," ",$G3533),AllocFactorMatrix,(W$4+1),FALSE)*$E3540</f>
        <v>589347.25016565726</v>
      </c>
      <c r="X3533" s="5">
        <f ca="1">SUBTOTAL(9,T3533:W3533)</f>
        <v>4508167.6760204947</v>
      </c>
      <c r="Y3533" s="5">
        <f ca="1">VLOOKUP(CONCATENATE($F3533," ",$G3533),AllocFactorMatrix,(Y$4+1),FALSE)*$E3540</f>
        <v>331727.69226005027</v>
      </c>
      <c r="Z3533" s="5">
        <f ca="1">VLOOKUP(CONCATENATE($F3533," ",$G3533),AllocFactorMatrix,(Z$4+1),FALSE)*$E3540</f>
        <v>5556.3120438931728</v>
      </c>
      <c r="AA3533" s="5">
        <f t="shared" ref="AA3533:AA3540" ca="1" si="1817">SUBTOTAL(9,Y3533:Z3533)</f>
        <v>337284.00430394342</v>
      </c>
      <c r="AB3533" s="5">
        <f ca="1">VLOOKUP(CONCATENATE($F3533," ",$G3533),AllocFactorMatrix,(AB$4+1),FALSE)*$E3540</f>
        <v>4304.6593569609895</v>
      </c>
      <c r="AC3533" s="5">
        <f ca="1">VLOOKUP(CONCATENATE($F3533," ",$G3533),AllocFactorMatrix,(AC$4+1),FALSE)*$E3540</f>
        <v>0</v>
      </c>
      <c r="AD3533" s="5">
        <f ca="1">VLOOKUP(CONCATENATE($F3533," ",$G3533),AllocFactorMatrix,(AD$4+1),FALSE)*$E3540</f>
        <v>0</v>
      </c>
    </row>
    <row r="3534" spans="2:30" hidden="1" outlineLevel="1">
      <c r="D3534" s="7"/>
      <c r="E3534" s="51"/>
      <c r="F3534" s="52" t="str">
        <f>F3540</f>
        <v>RB_GUP</v>
      </c>
      <c r="G3534" s="55" t="str">
        <f>$G$9</f>
        <v>BULKTRAN</v>
      </c>
      <c r="H3534" s="4">
        <f t="shared" ca="1" si="1815"/>
        <v>8444307.7045771778</v>
      </c>
      <c r="I3534" s="5">
        <f ca="1">VLOOKUP(CONCATENATE($F3534," ",$G3534),AllocFactorMatrix,(I$4+1),FALSE)*$E3540</f>
        <v>4159522.3414588696</v>
      </c>
      <c r="J3534" s="5">
        <f ca="1">VLOOKUP(CONCATENATE($F3534," ",$G3534),AllocFactorMatrix,(J$4+1),FALSE)*$E3540</f>
        <v>205620.05224328642</v>
      </c>
      <c r="K3534" s="5">
        <f ca="1">VLOOKUP(CONCATENATE($F3534," ",$G3534),AllocFactorMatrix,(K$4+1),FALSE)*$E3540</f>
        <v>753174.46712049586</v>
      </c>
      <c r="L3534" s="5">
        <f ca="1">VLOOKUP(CONCATENATE($F3534," ",$G3534),AllocFactorMatrix,(L$4+1),FALSE)*$E3540</f>
        <v>23707.258156028267</v>
      </c>
      <c r="M3534" s="5">
        <f ca="1">VLOOKUP(CONCATENATE($F3534," ",$G3534),AllocFactorMatrix,(M$4+1),FALSE)*$E3540</f>
        <v>2223.1908106196688</v>
      </c>
      <c r="N3534" s="5">
        <f t="shared" ca="1" si="1816"/>
        <v>779104.91608714371</v>
      </c>
      <c r="O3534" s="5">
        <f ca="1">VLOOKUP(CONCATENATE($F3534," ",$G3534),AllocFactorMatrix,(O$4+1),FALSE)*$E3540</f>
        <v>572529.75940634916</v>
      </c>
      <c r="P3534" s="5">
        <f ca="1">VLOOKUP(CONCATENATE($F3534," ",$G3534),AllocFactorMatrix,(P$4+1),FALSE)*$E3540</f>
        <v>106678.97422973301</v>
      </c>
      <c r="Q3534" s="5">
        <f ca="1">VLOOKUP(CONCATENATE($F3534," ",$G3534),AllocFactorMatrix,(Q$4+1),FALSE)*$E3540</f>
        <v>48206.242091864988</v>
      </c>
      <c r="R3534" s="5">
        <f ca="1">VLOOKUP(CONCATENATE($F3534," ",$G3534),AllocFactorMatrix,(R$4+1),FALSE)*$E3540</f>
        <v>2167.7808215011046</v>
      </c>
      <c r="S3534" s="5">
        <f t="shared" ref="S3534:S3540" ca="1" si="1818">SUBTOTAL(9,O3534:R3534)</f>
        <v>729582.75654944836</v>
      </c>
      <c r="T3534" s="5">
        <f ca="1">VLOOKUP(CONCATENATE($F3534," ",$G3534),AllocFactorMatrix,(T$4+1),FALSE)*$E3540</f>
        <v>19999.930938732661</v>
      </c>
      <c r="U3534" s="5">
        <f ca="1">VLOOKUP(CONCATENATE($F3534," ",$G3534),AllocFactorMatrix,(U$4+1),FALSE)*$E3540</f>
        <v>327295.46218726796</v>
      </c>
      <c r="V3534" s="5">
        <f ca="1">VLOOKUP(CONCATENATE($F3534," ",$G3534),AllocFactorMatrix,(V$4+1),FALSE)*$E3540</f>
        <v>1729765.714152971</v>
      </c>
      <c r="W3534" s="5">
        <f ca="1">VLOOKUP(CONCATENATE($F3534," ",$G3534),AllocFactorMatrix,(W$4+1),FALSE)*$E3540</f>
        <v>312367.01838254667</v>
      </c>
      <c r="X3534" s="5">
        <f t="shared" ref="X3534:X3540" ca="1" si="1819">SUBTOTAL(9,T3534:W3534)</f>
        <v>2389428.1256615184</v>
      </c>
      <c r="Y3534" s="5">
        <f ca="1">VLOOKUP(CONCATENATE($F3534," ",$G3534),AllocFactorMatrix,(Y$4+1),FALSE)*$E3540</f>
        <v>175822.98062317006</v>
      </c>
      <c r="Z3534" s="5">
        <f ca="1">VLOOKUP(CONCATENATE($F3534," ",$G3534),AllocFactorMatrix,(Z$4+1),FALSE)*$E3540</f>
        <v>2944.9677178710663</v>
      </c>
      <c r="AA3534" s="5">
        <f t="shared" ca="1" si="1817"/>
        <v>178767.94834104113</v>
      </c>
      <c r="AB3534" s="5">
        <f ca="1">VLOOKUP(CONCATENATE($F3534," ",$G3534),AllocFactorMatrix,(AB$4+1),FALSE)*$E3540</f>
        <v>2281.5642358702403</v>
      </c>
      <c r="AC3534" s="5">
        <f ca="1">VLOOKUP(CONCATENATE($F3534," ",$G3534),AllocFactorMatrix,(AC$4+1),FALSE)*$E3540</f>
        <v>0</v>
      </c>
      <c r="AD3534" s="5">
        <f ca="1">VLOOKUP(CONCATENATE($F3534," ",$G3534),AllocFactorMatrix,(AD$4+1),FALSE)*$E3540</f>
        <v>0</v>
      </c>
    </row>
    <row r="3535" spans="2:30" hidden="1" outlineLevel="1">
      <c r="D3535" s="7"/>
      <c r="E3535" s="51"/>
      <c r="F3535" s="52" t="str">
        <f>F3540</f>
        <v>RB_GUP</v>
      </c>
      <c r="G3535" s="55" t="str">
        <f>$G$10</f>
        <v>SUBTRAN</v>
      </c>
      <c r="H3535" s="4">
        <f t="shared" ca="1" si="1815"/>
        <v>1854960.8927822001</v>
      </c>
      <c r="I3535" s="5">
        <f ca="1">VLOOKUP(CONCATENATE($F3535," ",$G3535),AllocFactorMatrix,(I$4+1),FALSE)*$E3540</f>
        <v>903120.046923485</v>
      </c>
      <c r="J3535" s="5">
        <f ca="1">VLOOKUP(CONCATENATE($F3535," ",$G3535),AllocFactorMatrix,(J$4+1),FALSE)*$E3540</f>
        <v>43585.754885812465</v>
      </c>
      <c r="K3535" s="5">
        <f ca="1">VLOOKUP(CONCATENATE($F3535," ",$G3535),AllocFactorMatrix,(K$4+1),FALSE)*$E3540</f>
        <v>158562.8451323981</v>
      </c>
      <c r="L3535" s="5">
        <f ca="1">VLOOKUP(CONCATENATE($F3535," ",$G3535),AllocFactorMatrix,(L$4+1),FALSE)*$E3540</f>
        <v>4897.8570978455728</v>
      </c>
      <c r="M3535" s="5">
        <f ca="1">VLOOKUP(CONCATENATE($F3535," ",$G3535),AllocFactorMatrix,(M$4+1),FALSE)*$E3540</f>
        <v>610.00219838522639</v>
      </c>
      <c r="N3535" s="5">
        <f t="shared" ca="1" si="1816"/>
        <v>164070.7044286289</v>
      </c>
      <c r="O3535" s="5">
        <f ca="1">VLOOKUP(CONCATENATE($F3535," ",$G3535),AllocFactorMatrix,(O$4+1),FALSE)*$E3540</f>
        <v>119796.70780547116</v>
      </c>
      <c r="P3535" s="5">
        <f ca="1">VLOOKUP(CONCATENATE($F3535," ",$G3535),AllocFactorMatrix,(P$4+1),FALSE)*$E3540</f>
        <v>22270.068255440638</v>
      </c>
      <c r="Q3535" s="5">
        <f ca="1">VLOOKUP(CONCATENATE($F3535," ",$G3535),AllocFactorMatrix,(Q$4+1),FALSE)*$E3540</f>
        <v>13250.95596844102</v>
      </c>
      <c r="R3535" s="5">
        <f ca="1">VLOOKUP(CONCATENATE($F3535," ",$G3535),AllocFactorMatrix,(R$4+1),FALSE)*$E3540</f>
        <v>0</v>
      </c>
      <c r="S3535" s="5">
        <f t="shared" ca="1" si="1818"/>
        <v>155317.7320293528</v>
      </c>
      <c r="T3535" s="5">
        <f ca="1">VLOOKUP(CONCATENATE($F3535," ",$G3535),AllocFactorMatrix,(T$4+1),FALSE)*$E3540</f>
        <v>4183.0953392670335</v>
      </c>
      <c r="U3535" s="5">
        <f ca="1">VLOOKUP(CONCATENATE($F3535," ",$G3535),AllocFactorMatrix,(U$4+1),FALSE)*$E3540</f>
        <v>68479.65901975015</v>
      </c>
      <c r="V3535" s="5">
        <f ca="1">VLOOKUP(CONCATENATE($F3535," ",$G3535),AllocFactorMatrix,(V$4+1),FALSE)*$E3540</f>
        <v>477076.08364155464</v>
      </c>
      <c r="W3535" s="5">
        <f ca="1">VLOOKUP(CONCATENATE($F3535," ",$G3535),AllocFactorMatrix,(W$4+1),FALSE)*$E3540</f>
        <v>0</v>
      </c>
      <c r="X3535" s="5">
        <f t="shared" ca="1" si="1819"/>
        <v>549738.83800057182</v>
      </c>
      <c r="Y3535" s="5">
        <f ca="1">VLOOKUP(CONCATENATE($F3535," ",$G3535),AllocFactorMatrix,(Y$4+1),FALSE)*$E3540</f>
        <v>36055.299299138045</v>
      </c>
      <c r="Z3535" s="5">
        <f ca="1">VLOOKUP(CONCATENATE($F3535," ",$G3535),AllocFactorMatrix,(Z$4+1),FALSE)*$E3540</f>
        <v>601.04281886859928</v>
      </c>
      <c r="AA3535" s="5">
        <f t="shared" ca="1" si="1817"/>
        <v>36656.342118006643</v>
      </c>
      <c r="AB3535" s="5">
        <f ca="1">VLOOKUP(CONCATENATE($F3535," ",$G3535),AllocFactorMatrix,(AB$4+1),FALSE)*$E3540</f>
        <v>481.46941484344541</v>
      </c>
      <c r="AC3535" s="5">
        <f ca="1">VLOOKUP(CONCATENATE($F3535," ",$G3535),AllocFactorMatrix,(AC$4+1),FALSE)*$E3540</f>
        <v>1637.0989383586905</v>
      </c>
      <c r="AD3535" s="5">
        <f ca="1">VLOOKUP(CONCATENATE($F3535," ",$G3535),AllocFactorMatrix,(AD$4+1),FALSE)*$E3540</f>
        <v>352.90604314017725</v>
      </c>
    </row>
    <row r="3536" spans="2:30" hidden="1" outlineLevel="1">
      <c r="D3536" s="7"/>
      <c r="E3536" s="51"/>
      <c r="F3536" s="52" t="str">
        <f>F3540</f>
        <v>RB_GUP</v>
      </c>
      <c r="G3536" s="55" t="str">
        <f>$G$11</f>
        <v>DISTPRI</v>
      </c>
      <c r="H3536" s="4">
        <f t="shared" ca="1" si="1815"/>
        <v>8511149.2661716156</v>
      </c>
      <c r="I3536" s="5">
        <f ca="1">VLOOKUP(CONCATENATE($F3536," ",$G3536),AllocFactorMatrix,(I$4+1),FALSE)*$E3540</f>
        <v>5688364.0595872337</v>
      </c>
      <c r="J3536" s="5">
        <f ca="1">VLOOKUP(CONCATENATE($F3536," ",$G3536),AllocFactorMatrix,(J$4+1),FALSE)*$E3540</f>
        <v>268134.63208444451</v>
      </c>
      <c r="K3536" s="5">
        <f ca="1">VLOOKUP(CONCATENATE($F3536," ",$G3536),AllocFactorMatrix,(K$4+1),FALSE)*$E3540</f>
        <v>973613.30542229384</v>
      </c>
      <c r="L3536" s="5">
        <f ca="1">VLOOKUP(CONCATENATE($F3536," ",$G3536),AllocFactorMatrix,(L$4+1),FALSE)*$E3540</f>
        <v>30089.71726968716</v>
      </c>
      <c r="M3536" s="5">
        <f ca="1">VLOOKUP(CONCATENATE($F3536," ",$G3536),AllocFactorMatrix,(M$4+1),FALSE)*$E3540</f>
        <v>0</v>
      </c>
      <c r="N3536" s="5">
        <f t="shared" ca="1" si="1816"/>
        <v>1003703.0226919811</v>
      </c>
      <c r="O3536" s="5">
        <f ca="1">VLOOKUP(CONCATENATE($F3536," ",$G3536),AllocFactorMatrix,(O$4+1),FALSE)*$E3540</f>
        <v>730039.80601151707</v>
      </c>
      <c r="P3536" s="5">
        <f ca="1">VLOOKUP(CONCATENATE($F3536," ",$G3536),AllocFactorMatrix,(P$4+1),FALSE)*$E3540</f>
        <v>135969.9629969564</v>
      </c>
      <c r="Q3536" s="5">
        <f ca="1">VLOOKUP(CONCATENATE($F3536," ",$G3536),AllocFactorMatrix,(Q$4+1),FALSE)*$E3540</f>
        <v>0</v>
      </c>
      <c r="R3536" s="5">
        <f ca="1">VLOOKUP(CONCATENATE($F3536," ",$G3536),AllocFactorMatrix,(R$4+1),FALSE)*$E3540</f>
        <v>0</v>
      </c>
      <c r="S3536" s="5">
        <f t="shared" ca="1" si="1818"/>
        <v>866009.76900847349</v>
      </c>
      <c r="T3536" s="5">
        <f ca="1">VLOOKUP(CONCATENATE($F3536," ",$G3536),AllocFactorMatrix,(T$4+1),FALSE)*$E3540</f>
        <v>26025.469194976897</v>
      </c>
      <c r="U3536" s="5">
        <f ca="1">VLOOKUP(CONCATENATE($F3536," ",$G3536),AllocFactorMatrix,(U$4+1),FALSE)*$E3540</f>
        <v>419731.92648346053</v>
      </c>
      <c r="V3536" s="5">
        <f ca="1">VLOOKUP(CONCATENATE($F3536," ",$G3536),AllocFactorMatrix,(V$4+1),FALSE)*$E3540</f>
        <v>0</v>
      </c>
      <c r="W3536" s="5">
        <f ca="1">VLOOKUP(CONCATENATE($F3536," ",$G3536),AllocFactorMatrix,(W$4+1),FALSE)*$E3540</f>
        <v>0</v>
      </c>
      <c r="X3536" s="5">
        <f t="shared" ca="1" si="1819"/>
        <v>445757.39567843743</v>
      </c>
      <c r="Y3536" s="5">
        <f ca="1">VLOOKUP(CONCATENATE($F3536," ",$G3536),AllocFactorMatrix,(Y$4+1),FALSE)*$E3540</f>
        <v>220140.55094075642</v>
      </c>
      <c r="Z3536" s="5">
        <f ca="1">VLOOKUP(CONCATENATE($F3536," ",$G3536),AllocFactorMatrix,(Z$4+1),FALSE)*$E3540</f>
        <v>3672.8061326766033</v>
      </c>
      <c r="AA3536" s="5">
        <f t="shared" ca="1" si="1817"/>
        <v>223813.35707343303</v>
      </c>
      <c r="AB3536" s="5">
        <f ca="1">VLOOKUP(CONCATENATE($F3536," ",$G3536),AllocFactorMatrix,(AB$4+1),FALSE)*$E3540</f>
        <v>2975.588374824114</v>
      </c>
      <c r="AC3536" s="5">
        <f ca="1">VLOOKUP(CONCATENATE($F3536," ",$G3536),AllocFactorMatrix,(AC$4+1),FALSE)*$E3540</f>
        <v>10193.952374923107</v>
      </c>
      <c r="AD3536" s="5">
        <f ca="1">VLOOKUP(CONCATENATE($F3536," ",$G3536),AllocFactorMatrix,(AD$4+1),FALSE)*$E3540</f>
        <v>2197.4892978675348</v>
      </c>
    </row>
    <row r="3537" spans="2:30" hidden="1" outlineLevel="1">
      <c r="D3537" s="7"/>
      <c r="E3537" s="51"/>
      <c r="F3537" s="52" t="str">
        <f>F3540</f>
        <v>RB_GUP</v>
      </c>
      <c r="G3537" s="55" t="str">
        <f>$G$12</f>
        <v>DISTSEC</v>
      </c>
      <c r="H3537" s="4">
        <f t="shared" ca="1" si="1815"/>
        <v>4379712.1915836381</v>
      </c>
      <c r="I3537" s="5">
        <f ca="1">VLOOKUP(CONCATENATE($F3537," ",$G3537),AllocFactorMatrix,(I$4+1),FALSE)*$E3540</f>
        <v>3274717.1632539351</v>
      </c>
      <c r="J3537" s="5">
        <f ca="1">VLOOKUP(CONCATENATE($F3537," ",$G3537),AllocFactorMatrix,(J$4+1),FALSE)*$E3540</f>
        <v>157875.15812351581</v>
      </c>
      <c r="K3537" s="5">
        <f ca="1">VLOOKUP(CONCATENATE($F3537," ",$G3537),AllocFactorMatrix,(K$4+1),FALSE)*$E3540</f>
        <v>476375.14454599819</v>
      </c>
      <c r="L3537" s="5">
        <f ca="1">VLOOKUP(CONCATENATE($F3537," ",$G3537),AllocFactorMatrix,(L$4+1),FALSE)*$E3540</f>
        <v>0</v>
      </c>
      <c r="M3537" s="5">
        <f ca="1">VLOOKUP(CONCATENATE($F3537," ",$G3537),AllocFactorMatrix,(M$4+1),FALSE)*$E3540</f>
        <v>0</v>
      </c>
      <c r="N3537" s="5">
        <f t="shared" ca="1" si="1816"/>
        <v>476375.14454599819</v>
      </c>
      <c r="O3537" s="5">
        <f ca="1">VLOOKUP(CONCATENATE($F3537," ",$G3537),AllocFactorMatrix,(O$4+1),FALSE)*$E3540</f>
        <v>303548.09627016744</v>
      </c>
      <c r="P3537" s="5">
        <f ca="1">VLOOKUP(CONCATENATE($F3537," ",$G3537),AllocFactorMatrix,(P$4+1),FALSE)*$E3540</f>
        <v>0</v>
      </c>
      <c r="Q3537" s="5">
        <f ca="1">VLOOKUP(CONCATENATE($F3537," ",$G3537),AllocFactorMatrix,(Q$4+1),FALSE)*$E3540</f>
        <v>0</v>
      </c>
      <c r="R3537" s="5">
        <f ca="1">VLOOKUP(CONCATENATE($F3537," ",$G3537),AllocFactorMatrix,(R$4+1),FALSE)*$E3540</f>
        <v>0</v>
      </c>
      <c r="S3537" s="5">
        <f t="shared" ca="1" si="1818"/>
        <v>303548.09627016744</v>
      </c>
      <c r="T3537" s="5">
        <f ca="1">VLOOKUP(CONCATENATE($F3537," ",$G3537),AllocFactorMatrix,(T$4+1),FALSE)*$E3540</f>
        <v>8207.303719790285</v>
      </c>
      <c r="U3537" s="5">
        <f ca="1">VLOOKUP(CONCATENATE($F3537," ",$G3537),AllocFactorMatrix,(U$4+1),FALSE)*$E3540</f>
        <v>0</v>
      </c>
      <c r="V3537" s="5">
        <f ca="1">VLOOKUP(CONCATENATE($F3537," ",$G3537),AllocFactorMatrix,(V$4+1),FALSE)*$E3540</f>
        <v>0</v>
      </c>
      <c r="W3537" s="5">
        <f ca="1">VLOOKUP(CONCATENATE($F3537," ",$G3537),AllocFactorMatrix,(W$4+1),FALSE)*$E3540</f>
        <v>0</v>
      </c>
      <c r="X3537" s="5">
        <f t="shared" ca="1" si="1819"/>
        <v>8207.303719790285</v>
      </c>
      <c r="Y3537" s="5">
        <f ca="1">VLOOKUP(CONCATENATE($F3537," ",$G3537),AllocFactorMatrix,(Y$4+1),FALSE)*$E3540</f>
        <v>111961.92221447489</v>
      </c>
      <c r="Z3537" s="5">
        <f ca="1">VLOOKUP(CONCATENATE($F3537," ",$G3537),AllocFactorMatrix,(Z$4+1),FALSE)*$E3540</f>
        <v>0</v>
      </c>
      <c r="AA3537" s="5">
        <f t="shared" ca="1" si="1817"/>
        <v>111961.92221447489</v>
      </c>
      <c r="AB3537" s="5">
        <f ca="1">VLOOKUP(CONCATENATE($F3537," ",$G3537),AllocFactorMatrix,(AB$4+1),FALSE)*$E3540</f>
        <v>1161.8324685002578</v>
      </c>
      <c r="AC3537" s="5">
        <f ca="1">VLOOKUP(CONCATENATE($F3537," ",$G3537),AllocFactorMatrix,(AC$4+1),FALSE)*$E3540</f>
        <v>39448.680892001081</v>
      </c>
      <c r="AD3537" s="5">
        <f ca="1">VLOOKUP(CONCATENATE($F3537," ",$G3537),AllocFactorMatrix,(AD$4+1),FALSE)*$E3540</f>
        <v>6416.8900952552704</v>
      </c>
    </row>
    <row r="3538" spans="2:30" hidden="1" outlineLevel="1">
      <c r="D3538" s="7"/>
      <c r="E3538" s="51"/>
      <c r="F3538" s="52" t="str">
        <f>F3540</f>
        <v>RB_GUP</v>
      </c>
      <c r="G3538" s="55" t="str">
        <f>$G$13</f>
        <v>ENERGY</v>
      </c>
      <c r="H3538" s="4">
        <f t="shared" ca="1" si="1815"/>
        <v>134618.69226681552</v>
      </c>
      <c r="I3538" s="5">
        <f ca="1">VLOOKUP(CONCATENATE($F3538," ",$G3538),AllocFactorMatrix,(I$4+1),FALSE)*$E3540</f>
        <v>50512.579989578218</v>
      </c>
      <c r="J3538" s="5">
        <f ca="1">VLOOKUP(CONCATENATE($F3538," ",$G3538),AllocFactorMatrix,(J$4+1),FALSE)*$E3540</f>
        <v>3273.541585247855</v>
      </c>
      <c r="K3538" s="5">
        <f ca="1">VLOOKUP(CONCATENATE($F3538," ",$G3538),AllocFactorMatrix,(K$4+1),FALSE)*$E3540</f>
        <v>10983.086882627842</v>
      </c>
      <c r="L3538" s="5">
        <f ca="1">VLOOKUP(CONCATENATE($F3538," ",$G3538),AllocFactorMatrix,(L$4+1),FALSE)*$E3540</f>
        <v>349.06743530067899</v>
      </c>
      <c r="M3538" s="5">
        <f ca="1">VLOOKUP(CONCATENATE($F3538," ",$G3538),AllocFactorMatrix,(M$4+1),FALSE)*$E3540</f>
        <v>32.17993686311101</v>
      </c>
      <c r="N3538" s="5">
        <f t="shared" ca="1" si="1816"/>
        <v>11364.334254791633</v>
      </c>
      <c r="O3538" s="5">
        <f ca="1">VLOOKUP(CONCATENATE($F3538," ",$G3538),AllocFactorMatrix,(O$4+1),FALSE)*$E3540</f>
        <v>10013.433560745691</v>
      </c>
      <c r="P3538" s="5">
        <f ca="1">VLOOKUP(CONCATENATE($F3538," ",$G3538),AllocFactorMatrix,(P$4+1),FALSE)*$E3540</f>
        <v>1856.2979070199524</v>
      </c>
      <c r="Q3538" s="5">
        <f ca="1">VLOOKUP(CONCATENATE($F3538," ",$G3538),AllocFactorMatrix,(Q$4+1),FALSE)*$E3540</f>
        <v>843.45425528437318</v>
      </c>
      <c r="R3538" s="5">
        <f ca="1">VLOOKUP(CONCATENATE($F3538," ",$G3538),AllocFactorMatrix,(R$4+1),FALSE)*$E3540</f>
        <v>39.080726021969895</v>
      </c>
      <c r="S3538" s="5">
        <f t="shared" ca="1" si="1818"/>
        <v>12752.266449071987</v>
      </c>
      <c r="T3538" s="5">
        <f ca="1">VLOOKUP(CONCATENATE($F3538," ",$G3538),AllocFactorMatrix,(T$4+1),FALSE)*$E3540</f>
        <v>383.73374946639706</v>
      </c>
      <c r="U3538" s="5">
        <f ca="1">VLOOKUP(CONCATENATE($F3538," ",$G3538),AllocFactorMatrix,(U$4+1),FALSE)*$E3540</f>
        <v>6737.7897769230685</v>
      </c>
      <c r="V3538" s="5">
        <f ca="1">VLOOKUP(CONCATENATE($F3538," ",$G3538),AllocFactorMatrix,(V$4+1),FALSE)*$E3540</f>
        <v>38254.372965459843</v>
      </c>
      <c r="W3538" s="5">
        <f ca="1">VLOOKUP(CONCATENATE($F3538," ",$G3538),AllocFactorMatrix,(W$4+1),FALSE)*$E3540</f>
        <v>7257.7498822446623</v>
      </c>
      <c r="X3538" s="5">
        <f t="shared" ca="1" si="1819"/>
        <v>52633.646374093973</v>
      </c>
      <c r="Y3538" s="5">
        <f ca="1">VLOOKUP(CONCATENATE($F3538," ",$G3538),AllocFactorMatrix,(Y$4+1),FALSE)*$E3540</f>
        <v>2712.9409912359661</v>
      </c>
      <c r="Z3538" s="5">
        <f ca="1">VLOOKUP(CONCATENATE($F3538," ",$G3538),AllocFactorMatrix,(Z$4+1),FALSE)*$E3540</f>
        <v>44.162354490288621</v>
      </c>
      <c r="AA3538" s="5">
        <f t="shared" ca="1" si="1817"/>
        <v>2757.1033457262547</v>
      </c>
      <c r="AB3538" s="5">
        <f ca="1">VLOOKUP(CONCATENATE($F3538," ",$G3538),AllocFactorMatrix,(AB$4+1),FALSE)*$E3540</f>
        <v>49.259553997105677</v>
      </c>
      <c r="AC3538" s="5">
        <f ca="1">VLOOKUP(CONCATENATE($F3538," ",$G3538),AllocFactorMatrix,(AC$4+1),FALSE)*$E3540</f>
        <v>1065.1718926418639</v>
      </c>
      <c r="AD3538" s="5">
        <f ca="1">VLOOKUP(CONCATENATE($F3538," ",$G3538),AllocFactorMatrix,(AD$4+1),FALSE)*$E3540</f>
        <v>210.78882166662021</v>
      </c>
    </row>
    <row r="3539" spans="2:30" hidden="1" outlineLevel="1">
      <c r="D3539" s="7"/>
      <c r="E3539" s="51"/>
      <c r="F3539" s="52" t="str">
        <f>F3540</f>
        <v>RB_GUP</v>
      </c>
      <c r="G3539" s="55" t="str">
        <f>$G$14</f>
        <v>CUSTOMER</v>
      </c>
      <c r="H3539" s="4">
        <f t="shared" ca="1" si="1815"/>
        <v>2108332.0522881513</v>
      </c>
      <c r="I3539" s="5">
        <f ca="1">VLOOKUP(CONCATENATE($F3539," ",$G3539),AllocFactorMatrix,(I$4+1),FALSE)*$E3540</f>
        <v>985937.56450853753</v>
      </c>
      <c r="J3539" s="5">
        <f ca="1">VLOOKUP(CONCATENATE($F3539," ",$G3539),AllocFactorMatrix,(J$4+1),FALSE)*$E3540</f>
        <v>258299.31770031949</v>
      </c>
      <c r="K3539" s="5">
        <f ca="1">VLOOKUP(CONCATENATE($F3539," ",$G3539),AllocFactorMatrix,(K$4+1),FALSE)*$E3540</f>
        <v>73323.772606518294</v>
      </c>
      <c r="L3539" s="5">
        <f ca="1">VLOOKUP(CONCATENATE($F3539," ",$G3539),AllocFactorMatrix,(L$4+1),FALSE)*$E3540</f>
        <v>23668.508368098501</v>
      </c>
      <c r="M3539" s="5">
        <f ca="1">VLOOKUP(CONCATENATE($F3539," ",$G3539),AllocFactorMatrix,(M$4+1),FALSE)*$E3540</f>
        <v>3841.8755602624801</v>
      </c>
      <c r="N3539" s="5">
        <f t="shared" ca="1" si="1816"/>
        <v>100834.15653487926</v>
      </c>
      <c r="O3539" s="5">
        <f ca="1">VLOOKUP(CONCATENATE($F3539," ",$G3539),AllocFactorMatrix,(O$4+1),FALSE)*$E3540</f>
        <v>20808.218613703117</v>
      </c>
      <c r="P3539" s="5">
        <f ca="1">VLOOKUP(CONCATENATE($F3539," ",$G3539),AllocFactorMatrix,(P$4+1),FALSE)*$E3540</f>
        <v>6161.5720093693981</v>
      </c>
      <c r="Q3539" s="5">
        <f ca="1">VLOOKUP(CONCATENATE($F3539," ",$G3539),AllocFactorMatrix,(Q$4+1),FALSE)*$E3540</f>
        <v>13384.394417001495</v>
      </c>
      <c r="R3539" s="5">
        <f ca="1">VLOOKUP(CONCATENATE($F3539," ",$G3539),AllocFactorMatrix,(R$4+1),FALSE)*$E3540</f>
        <v>2351.9585656543327</v>
      </c>
      <c r="S3539" s="5">
        <f t="shared" ca="1" si="1818"/>
        <v>42706.143605728343</v>
      </c>
      <c r="T3539" s="5">
        <f ca="1">VLOOKUP(CONCATENATE($F3539," ",$G3539),AllocFactorMatrix,(T$4+1),FALSE)*$E3540</f>
        <v>143.21588037709714</v>
      </c>
      <c r="U3539" s="5">
        <f ca="1">VLOOKUP(CONCATENATE($F3539," ",$G3539),AllocFactorMatrix,(U$4+1),FALSE)*$E3540</f>
        <v>3655.5316758060626</v>
      </c>
      <c r="V3539" s="5">
        <f ca="1">VLOOKUP(CONCATENATE($F3539," ",$G3539),AllocFactorMatrix,(V$4+1),FALSE)*$E3540</f>
        <v>19683.17848132566</v>
      </c>
      <c r="W3539" s="5">
        <f ca="1">VLOOKUP(CONCATENATE($F3539," ",$G3539),AllocFactorMatrix,(W$4+1),FALSE)*$E3540</f>
        <v>3527.976833984344</v>
      </c>
      <c r="X3539" s="5">
        <f t="shared" ca="1" si="1819"/>
        <v>27009.902871493163</v>
      </c>
      <c r="Y3539" s="5">
        <f ca="1">VLOOKUP(CONCATENATE($F3539," ",$G3539),AllocFactorMatrix,(Y$4+1),FALSE)*$E3540</f>
        <v>5760.2423733214437</v>
      </c>
      <c r="Z3539" s="5">
        <f ca="1">VLOOKUP(CONCATENATE($F3539," ",$G3539),AllocFactorMatrix,(Z$4+1),FALSE)*$E3540</f>
        <v>104.42101581846403</v>
      </c>
      <c r="AA3539" s="5">
        <f t="shared" ca="1" si="1817"/>
        <v>5864.6633891399078</v>
      </c>
      <c r="AB3539" s="5">
        <f ca="1">VLOOKUP(CONCATENATE($F3539," ",$G3539),AllocFactorMatrix,(AB$4+1),FALSE)*$E3540</f>
        <v>108.12909930407471</v>
      </c>
      <c r="AC3539" s="5">
        <f ca="1">VLOOKUP(CONCATENATE($F3539," ",$G3539),AllocFactorMatrix,(AC$4+1),FALSE)*$E3540</f>
        <v>612564.3686227462</v>
      </c>
      <c r="AD3539" s="5">
        <f ca="1">VLOOKUP(CONCATENATE($F3539," ",$G3539),AllocFactorMatrix,(AD$4+1),FALSE)*$E3540</f>
        <v>75007.80595600362</v>
      </c>
    </row>
    <row r="3540" spans="2:30" collapsed="1">
      <c r="D3540" s="7" t="s">
        <v>356</v>
      </c>
      <c r="E3540" s="40">
        <v>41365075</v>
      </c>
      <c r="F3540" s="10" t="s">
        <v>74</v>
      </c>
      <c r="G3540" s="55" t="str">
        <f>$G$15</f>
        <v>TOTAL</v>
      </c>
      <c r="H3540" s="4">
        <f t="shared" ca="1" si="1815"/>
        <v>41365075</v>
      </c>
      <c r="I3540" s="5">
        <f ca="1">VLOOKUP(CONCATENATE($F3540," ",$G3540),AllocFactorMatrix,(I$4+1),FALSE)*$E3540</f>
        <v>22910003.10286238</v>
      </c>
      <c r="J3540" s="5">
        <f ca="1">VLOOKUP(CONCATENATE($F3540," ",$G3540),AllocFactorMatrix,(J$4+1),FALSE)*$E3540</f>
        <v>1324734.7033038049</v>
      </c>
      <c r="K3540" s="5">
        <f ca="1">VLOOKUP(CONCATENATE($F3540," ",$G3540),AllocFactorMatrix,(K$4+1),FALSE)*$E3540</f>
        <v>3867057.4897994474</v>
      </c>
      <c r="L3540" s="5">
        <f ca="1">VLOOKUP(CONCATENATE($F3540," ",$G3540),AllocFactorMatrix,(L$4+1),FALSE)*$E3540</f>
        <v>127441.22597092715</v>
      </c>
      <c r="M3540" s="5">
        <f ca="1">VLOOKUP(CONCATENATE($F3540," ",$G3540),AllocFactorMatrix,(M$4+1),FALSE)*$E3540</f>
        <v>10901.773900061988</v>
      </c>
      <c r="N3540" s="5">
        <f t="shared" ca="1" si="1816"/>
        <v>4005400.4896704364</v>
      </c>
      <c r="O3540" s="5">
        <f ca="1">VLOOKUP(CONCATENATE($F3540," ",$G3540),AllocFactorMatrix,(O$4+1),FALSE)*$E3540</f>
        <v>2836935.9771283935</v>
      </c>
      <c r="P3540" s="5">
        <f ca="1">VLOOKUP(CONCATENATE($F3540," ",$G3540),AllocFactorMatrix,(P$4+1),FALSE)*$E3540</f>
        <v>474209.59759030322</v>
      </c>
      <c r="Q3540" s="5">
        <f ca="1">VLOOKUP(CONCATENATE($F3540," ",$G3540),AllocFactorMatrix,(Q$4+1),FALSE)*$E3540</f>
        <v>166636.44219287514</v>
      </c>
      <c r="R3540" s="5">
        <f ca="1">VLOOKUP(CONCATENATE($F3540," ",$G3540),AllocFactorMatrix,(R$4+1),FALSE)*$E3540</f>
        <v>8648.802700740207</v>
      </c>
      <c r="S3540" s="5">
        <f t="shared" ca="1" si="1818"/>
        <v>3486430.8196123121</v>
      </c>
      <c r="T3540" s="5">
        <f ca="1">VLOOKUP(CONCATENATE($F3540," ",$G3540),AllocFactorMatrix,(T$4+1),FALSE)*$E3540</f>
        <v>96676.900024867165</v>
      </c>
      <c r="U3540" s="5">
        <f ca="1">VLOOKUP(CONCATENATE($F3540," ",$G3540),AllocFactorMatrix,(U$4+1),FALSE)*$E3540</f>
        <v>1443413.3243539166</v>
      </c>
      <c r="V3540" s="5">
        <f ca="1">VLOOKUP(CONCATENATE($F3540," ",$G3540),AllocFactorMatrix,(V$4+1),FALSE)*$E3540</f>
        <v>5528352.6686831824</v>
      </c>
      <c r="W3540" s="5">
        <f ca="1">VLOOKUP(CONCATENATE($F3540," ",$G3540),AllocFactorMatrix,(W$4+1),FALSE)*$E3540</f>
        <v>912499.99526443286</v>
      </c>
      <c r="X3540" s="5">
        <f t="shared" ca="1" si="1819"/>
        <v>7980942.888326399</v>
      </c>
      <c r="Y3540" s="5">
        <f ca="1">VLOOKUP(CONCATENATE($F3540," ",$G3540),AllocFactorMatrix,(Y$4+1),FALSE)*$E3540</f>
        <v>884181.62870214705</v>
      </c>
      <c r="Z3540" s="5">
        <f ca="1">VLOOKUP(CONCATENATE($F3540," ",$G3540),AllocFactorMatrix,(Z$4+1),FALSE)*$E3540</f>
        <v>12923.712083618193</v>
      </c>
      <c r="AA3540" s="5">
        <f t="shared" ca="1" si="1817"/>
        <v>897105.34078576521</v>
      </c>
      <c r="AB3540" s="5">
        <f ca="1">VLOOKUP(CONCATENATE($F3540," ",$G3540),AllocFactorMatrix,(AB$4+1),FALSE)*$E3540</f>
        <v>11362.502504300226</v>
      </c>
      <c r="AC3540" s="5">
        <f ca="1">VLOOKUP(CONCATENATE($F3540," ",$G3540),AllocFactorMatrix,(AC$4+1),FALSE)*$E3540</f>
        <v>664909.27272067103</v>
      </c>
      <c r="AD3540" s="5">
        <f ca="1">VLOOKUP(CONCATENATE($F3540," ",$G3540),AllocFactorMatrix,(AD$4+1),FALSE)*$E3540</f>
        <v>84185.880213933226</v>
      </c>
    </row>
    <row r="3541" spans="2:30" hidden="1" outlineLevel="1">
      <c r="D3541" s="7"/>
      <c r="E3541" s="11"/>
      <c r="F3541" s="11"/>
      <c r="G3541" s="55" t="str">
        <f>$G$8</f>
        <v>PRODUCTION</v>
      </c>
      <c r="H3541" s="53">
        <f t="shared" ref="H3541:AD3541" ca="1" si="1820">+H3525+H3533</f>
        <v>-4406543.8751852661</v>
      </c>
      <c r="I3541" s="53">
        <f t="shared" ca="1" si="1820"/>
        <v>-13224724.77658559</v>
      </c>
      <c r="J3541" s="53">
        <f t="shared" ca="1" si="1820"/>
        <v>1136101.2004536346</v>
      </c>
      <c r="K3541" s="53">
        <f t="shared" ca="1" si="1820"/>
        <v>2606105.0599046592</v>
      </c>
      <c r="L3541" s="53">
        <f t="shared" ca="1" si="1820"/>
        <v>62483.275270541257</v>
      </c>
      <c r="M3541" s="53">
        <f t="shared" ca="1" si="1820"/>
        <v>18828.839314823439</v>
      </c>
      <c r="N3541" s="53">
        <f t="shared" ca="1" si="1820"/>
        <v>2687417.1744900225</v>
      </c>
      <c r="O3541" s="53">
        <f t="shared" ca="1" si="1820"/>
        <v>1951060.8745699998</v>
      </c>
      <c r="P3541" s="53">
        <f t="shared" ca="1" si="1820"/>
        <v>455757.94293130888</v>
      </c>
      <c r="Q3541" s="53">
        <f t="shared" ca="1" si="1820"/>
        <v>146332.29060549987</v>
      </c>
      <c r="R3541" s="53">
        <f t="shared" ca="1" si="1820"/>
        <v>4690.4157333257808</v>
      </c>
      <c r="S3541" s="53">
        <f t="shared" ca="1" si="1820"/>
        <v>2557841.5238401368</v>
      </c>
      <c r="T3541" s="53">
        <f t="shared" ca="1" si="1820"/>
        <v>-18746.312373418077</v>
      </c>
      <c r="U3541" s="53">
        <f t="shared" ca="1" si="1820"/>
        <v>326948.88980415231</v>
      </c>
      <c r="V3541" s="53">
        <f t="shared" ca="1" si="1820"/>
        <v>2170875.817023491</v>
      </c>
      <c r="W3541" s="53">
        <f t="shared" ca="1" si="1820"/>
        <v>-342559.36563205079</v>
      </c>
      <c r="X3541" s="53">
        <f t="shared" ca="1" si="1820"/>
        <v>2136519.0288221836</v>
      </c>
      <c r="Y3541" s="53">
        <f t="shared" ca="1" si="1820"/>
        <v>285646.27177261835</v>
      </c>
      <c r="Z3541" s="53">
        <f t="shared" ca="1" si="1820"/>
        <v>154.42069773349067</v>
      </c>
      <c r="AA3541" s="53">
        <f t="shared" ca="1" si="1820"/>
        <v>285800.69247035211</v>
      </c>
      <c r="AB3541" s="53">
        <f t="shared" ca="1" si="1820"/>
        <v>14501.281324041131</v>
      </c>
      <c r="AC3541" s="53">
        <f t="shared" ca="1" si="1820"/>
        <v>0</v>
      </c>
      <c r="AD3541" s="53">
        <f t="shared" ca="1" si="1820"/>
        <v>0</v>
      </c>
    </row>
    <row r="3542" spans="2:30" hidden="1" outlineLevel="1">
      <c r="D3542" s="7"/>
      <c r="E3542" s="11"/>
      <c r="F3542" s="11"/>
      <c r="G3542" s="55" t="str">
        <f>$G$9</f>
        <v>BULKTRAN</v>
      </c>
      <c r="H3542" s="53">
        <f t="shared" ref="H3542:AD3542" ca="1" si="1821">+H3526+H3534</f>
        <v>1037445.7261207011</v>
      </c>
      <c r="I3542" s="53">
        <f t="shared" ca="1" si="1821"/>
        <v>-4548723.9283800106</v>
      </c>
      <c r="J3542" s="53">
        <f t="shared" ca="1" si="1821"/>
        <v>591638.01004336355</v>
      </c>
      <c r="K3542" s="53">
        <f t="shared" ca="1" si="1821"/>
        <v>1461268.3082359359</v>
      </c>
      <c r="L3542" s="53">
        <f t="shared" ca="1" si="1821"/>
        <v>36737.650589446232</v>
      </c>
      <c r="M3542" s="53">
        <f t="shared" ca="1" si="1821"/>
        <v>22947.416553066341</v>
      </c>
      <c r="N3542" s="53">
        <f t="shared" ca="1" si="1821"/>
        <v>1520953.3753784471</v>
      </c>
      <c r="O3542" s="53">
        <f t="shared" ca="1" si="1821"/>
        <v>1098149.6850598957</v>
      </c>
      <c r="P3542" s="53">
        <f t="shared" ca="1" si="1821"/>
        <v>245408.0620913821</v>
      </c>
      <c r="Q3542" s="53">
        <f t="shared" ca="1" si="1821"/>
        <v>83221.084508967702</v>
      </c>
      <c r="R3542" s="53">
        <f t="shared" ca="1" si="1821"/>
        <v>2932.1233560280962</v>
      </c>
      <c r="S3542" s="53">
        <f t="shared" ca="1" si="1821"/>
        <v>1429710.9550162731</v>
      </c>
      <c r="T3542" s="53">
        <f t="shared" ca="1" si="1821"/>
        <v>-1384.4811158824705</v>
      </c>
      <c r="U3542" s="53">
        <f t="shared" ca="1" si="1821"/>
        <v>267558.85903218895</v>
      </c>
      <c r="V3542" s="53">
        <f t="shared" ca="1" si="1821"/>
        <v>1619135.6679973418</v>
      </c>
      <c r="W3542" s="53">
        <f t="shared" ca="1" si="1821"/>
        <v>-44385.758572554158</v>
      </c>
      <c r="X3542" s="53">
        <f t="shared" ca="1" si="1821"/>
        <v>1840924.2873410955</v>
      </c>
      <c r="Y3542" s="53">
        <f t="shared" ca="1" si="1821"/>
        <v>194339.02943759577</v>
      </c>
      <c r="Z3542" s="53">
        <f t="shared" ca="1" si="1821"/>
        <v>1132.5691243782437</v>
      </c>
      <c r="AA3542" s="53">
        <f t="shared" ca="1" si="1821"/>
        <v>195471.59856197398</v>
      </c>
      <c r="AB3542" s="53">
        <f t="shared" ca="1" si="1821"/>
        <v>7471.4281595705161</v>
      </c>
      <c r="AC3542" s="53">
        <f t="shared" ca="1" si="1821"/>
        <v>0</v>
      </c>
      <c r="AD3542" s="53">
        <f t="shared" ca="1" si="1821"/>
        <v>0</v>
      </c>
    </row>
    <row r="3543" spans="2:30" hidden="1" outlineLevel="1">
      <c r="D3543" s="7"/>
      <c r="E3543" s="11"/>
      <c r="F3543" s="11"/>
      <c r="G3543" s="55" t="str">
        <f>$G$10</f>
        <v>SUBTRAN</v>
      </c>
      <c r="H3543" s="53">
        <f t="shared" ref="H3543:AD3543" ca="1" si="1822">+H3527+H3535</f>
        <v>263051.01297724806</v>
      </c>
      <c r="I3543" s="53">
        <f t="shared" ca="1" si="1822"/>
        <v>-963069.56403690262</v>
      </c>
      <c r="J3543" s="53">
        <f t="shared" ca="1" si="1822"/>
        <v>118665.97174734619</v>
      </c>
      <c r="K3543" s="53">
        <f t="shared" ca="1" si="1822"/>
        <v>290170.65515570843</v>
      </c>
      <c r="L3543" s="53">
        <f t="shared" ca="1" si="1822"/>
        <v>7106.9973094631905</v>
      </c>
      <c r="M3543" s="53">
        <f t="shared" ca="1" si="1822"/>
        <v>7285.9180721406228</v>
      </c>
      <c r="N3543" s="53">
        <f t="shared" ca="1" si="1822"/>
        <v>304563.57053731219</v>
      </c>
      <c r="O3543" s="53">
        <f t="shared" ca="1" si="1822"/>
        <v>216808.28643169772</v>
      </c>
      <c r="P3543" s="53">
        <f t="shared" ca="1" si="1822"/>
        <v>48352.596930757485</v>
      </c>
      <c r="Q3543" s="53">
        <f t="shared" ca="1" si="1822"/>
        <v>21459.188293914962</v>
      </c>
      <c r="R3543" s="53">
        <f t="shared" ca="1" si="1822"/>
        <v>0</v>
      </c>
      <c r="S3543" s="53">
        <f t="shared" ca="1" si="1822"/>
        <v>286620.07165637024</v>
      </c>
      <c r="T3543" s="53">
        <f t="shared" ca="1" si="1822"/>
        <v>-369.50879845028976</v>
      </c>
      <c r="U3543" s="53">
        <f t="shared" ca="1" si="1822"/>
        <v>51949.536528795361</v>
      </c>
      <c r="V3543" s="53">
        <f t="shared" ca="1" si="1822"/>
        <v>416212.43323012273</v>
      </c>
      <c r="W3543" s="53">
        <f t="shared" ca="1" si="1822"/>
        <v>0</v>
      </c>
      <c r="X3543" s="53">
        <f t="shared" ca="1" si="1822"/>
        <v>467792.4609604677</v>
      </c>
      <c r="Y3543" s="53">
        <f t="shared" ca="1" si="1822"/>
        <v>37290.1943348942</v>
      </c>
      <c r="Z3543" s="53">
        <f t="shared" ca="1" si="1822"/>
        <v>207.61655147605995</v>
      </c>
      <c r="AA3543" s="53">
        <f t="shared" ca="1" si="1822"/>
        <v>37497.810886370251</v>
      </c>
      <c r="AB3543" s="53">
        <f t="shared" ca="1" si="1822"/>
        <v>1496.3637138325726</v>
      </c>
      <c r="AC3543" s="53">
        <f t="shared" ca="1" si="1822"/>
        <v>7720.786615556457</v>
      </c>
      <c r="AD3543" s="53">
        <f t="shared" ca="1" si="1822"/>
        <v>1763.5408968942957</v>
      </c>
    </row>
    <row r="3544" spans="2:30" hidden="1" outlineLevel="1">
      <c r="D3544" s="7"/>
      <c r="E3544" s="11"/>
      <c r="F3544" s="11"/>
      <c r="G3544" s="55" t="str">
        <f>$G$11</f>
        <v>DISTPRI</v>
      </c>
      <c r="H3544" s="53">
        <f t="shared" ref="H3544:AD3544" ca="1" si="1823">+H3528+H3536</f>
        <v>1205356.6584017687</v>
      </c>
      <c r="I3544" s="53">
        <f t="shared" ca="1" si="1823"/>
        <v>-5089543.8339099688</v>
      </c>
      <c r="J3544" s="53">
        <f t="shared" ca="1" si="1823"/>
        <v>911278.34034126706</v>
      </c>
      <c r="K3544" s="53">
        <f t="shared" ca="1" si="1823"/>
        <v>2319602.1261745491</v>
      </c>
      <c r="L3544" s="53">
        <f t="shared" ca="1" si="1823"/>
        <v>59235.556565926032</v>
      </c>
      <c r="M3544" s="53">
        <f t="shared" ca="1" si="1823"/>
        <v>0</v>
      </c>
      <c r="N3544" s="53">
        <f t="shared" ca="1" si="1823"/>
        <v>2378837.6827404755</v>
      </c>
      <c r="O3544" s="53">
        <f t="shared" ca="1" si="1823"/>
        <v>1721097.0663660767</v>
      </c>
      <c r="P3544" s="53">
        <f t="shared" ca="1" si="1823"/>
        <v>377715.37358566653</v>
      </c>
      <c r="Q3544" s="53">
        <f t="shared" ca="1" si="1823"/>
        <v>0</v>
      </c>
      <c r="R3544" s="53">
        <f t="shared" ca="1" si="1823"/>
        <v>0</v>
      </c>
      <c r="S3544" s="53">
        <f t="shared" ca="1" si="1823"/>
        <v>2098812.4399517435</v>
      </c>
      <c r="T3544" s="53">
        <f t="shared" ca="1" si="1823"/>
        <v>5514.2985894445774</v>
      </c>
      <c r="U3544" s="53">
        <f t="shared" ca="1" si="1823"/>
        <v>490495.60955993825</v>
      </c>
      <c r="V3544" s="53">
        <f t="shared" ca="1" si="1823"/>
        <v>0</v>
      </c>
      <c r="W3544" s="53">
        <f t="shared" ca="1" si="1823"/>
        <v>0</v>
      </c>
      <c r="X3544" s="53">
        <f t="shared" ca="1" si="1823"/>
        <v>496009.90814938181</v>
      </c>
      <c r="Y3544" s="53">
        <f t="shared" ca="1" si="1823"/>
        <v>325453.41440345778</v>
      </c>
      <c r="Z3544" s="53">
        <f t="shared" ca="1" si="1823"/>
        <v>2575.3444261414315</v>
      </c>
      <c r="AA3544" s="53">
        <f t="shared" ca="1" si="1823"/>
        <v>328028.75882959942</v>
      </c>
      <c r="AB3544" s="53">
        <f t="shared" ca="1" si="1823"/>
        <v>11359.181776353582</v>
      </c>
      <c r="AC3544" s="53">
        <f t="shared" ca="1" si="1823"/>
        <v>57506.769646801331</v>
      </c>
      <c r="AD3544" s="53">
        <f t="shared" ca="1" si="1823"/>
        <v>13067.410876110636</v>
      </c>
    </row>
    <row r="3545" spans="2:30" hidden="1" outlineLevel="1">
      <c r="D3545" s="7"/>
      <c r="E3545" s="11"/>
      <c r="F3545" s="11"/>
      <c r="G3545" s="55" t="str">
        <f>$G$12</f>
        <v>DISTSEC</v>
      </c>
      <c r="H3545" s="53">
        <f t="shared" ref="H3545:AD3545" ca="1" si="1824">+H3529+H3537</f>
        <v>-352564.05289605912</v>
      </c>
      <c r="I3545" s="53">
        <f t="shared" ca="1" si="1824"/>
        <v>-3076396.2697873618</v>
      </c>
      <c r="J3545" s="53">
        <f t="shared" ca="1" si="1824"/>
        <v>521168.26863993797</v>
      </c>
      <c r="K3545" s="53">
        <f t="shared" ca="1" si="1824"/>
        <v>1094674.1918155598</v>
      </c>
      <c r="L3545" s="53">
        <f t="shared" ca="1" si="1824"/>
        <v>0</v>
      </c>
      <c r="M3545" s="53">
        <f t="shared" ca="1" si="1824"/>
        <v>0</v>
      </c>
      <c r="N3545" s="53">
        <f t="shared" ca="1" si="1824"/>
        <v>1094674.1918155598</v>
      </c>
      <c r="O3545" s="53">
        <f t="shared" ca="1" si="1824"/>
        <v>690093.49024067377</v>
      </c>
      <c r="P3545" s="53">
        <f t="shared" ca="1" si="1824"/>
        <v>0</v>
      </c>
      <c r="Q3545" s="53">
        <f t="shared" ca="1" si="1824"/>
        <v>0</v>
      </c>
      <c r="R3545" s="53">
        <f t="shared" ca="1" si="1824"/>
        <v>0</v>
      </c>
      <c r="S3545" s="53">
        <f t="shared" ca="1" si="1824"/>
        <v>690093.49024067377</v>
      </c>
      <c r="T3545" s="53">
        <f t="shared" ca="1" si="1824"/>
        <v>1261.4481724161296</v>
      </c>
      <c r="U3545" s="53">
        <f t="shared" ca="1" si="1824"/>
        <v>0</v>
      </c>
      <c r="V3545" s="53">
        <f t="shared" ca="1" si="1824"/>
        <v>0</v>
      </c>
      <c r="W3545" s="53">
        <f t="shared" ca="1" si="1824"/>
        <v>0</v>
      </c>
      <c r="X3545" s="53">
        <f t="shared" ca="1" si="1824"/>
        <v>1261.4481724161296</v>
      </c>
      <c r="Y3545" s="53">
        <f t="shared" ca="1" si="1824"/>
        <v>157325.63819728739</v>
      </c>
      <c r="Z3545" s="53">
        <f t="shared" ca="1" si="1824"/>
        <v>0</v>
      </c>
      <c r="AA3545" s="53">
        <f t="shared" ca="1" si="1824"/>
        <v>157325.63819728739</v>
      </c>
      <c r="AB3545" s="53">
        <f t="shared" ca="1" si="1824"/>
        <v>4317.9298262069187</v>
      </c>
      <c r="AC3545" s="53">
        <f t="shared" ca="1" si="1824"/>
        <v>217639.89162660009</v>
      </c>
      <c r="AD3545" s="53">
        <f t="shared" ca="1" si="1824"/>
        <v>37351.35837262687</v>
      </c>
    </row>
    <row r="3546" spans="2:30" hidden="1" outlineLevel="1">
      <c r="D3546" s="7"/>
      <c r="E3546" s="11"/>
      <c r="F3546" s="11"/>
      <c r="G3546" s="55" t="str">
        <f>$G$13</f>
        <v>ENERGY</v>
      </c>
      <c r="H3546" s="53">
        <f t="shared" ref="H3546:AD3546" ca="1" si="1825">+H3530+H3538</f>
        <v>2167676.4586816616</v>
      </c>
      <c r="I3546" s="53">
        <f t="shared" ca="1" si="1825"/>
        <v>280706.7073354004</v>
      </c>
      <c r="J3546" s="53">
        <f t="shared" ca="1" si="1825"/>
        <v>123309.16321583645</v>
      </c>
      <c r="K3546" s="53">
        <f t="shared" ca="1" si="1825"/>
        <v>325990.58071851637</v>
      </c>
      <c r="L3546" s="53">
        <f t="shared" ca="1" si="1825"/>
        <v>8148.5948541289408</v>
      </c>
      <c r="M3546" s="53">
        <f t="shared" ca="1" si="1825"/>
        <v>-4654.2521614188963</v>
      </c>
      <c r="N3546" s="53">
        <f t="shared" ca="1" si="1825"/>
        <v>329484.92341122037</v>
      </c>
      <c r="O3546" s="53">
        <f t="shared" ca="1" si="1825"/>
        <v>299116.70782118634</v>
      </c>
      <c r="P3546" s="53">
        <f t="shared" ca="1" si="1825"/>
        <v>62602.415086430425</v>
      </c>
      <c r="Q3546" s="53">
        <f t="shared" ca="1" si="1825"/>
        <v>23666.027271954456</v>
      </c>
      <c r="R3546" s="53">
        <f t="shared" ca="1" si="1825"/>
        <v>915.40102122674512</v>
      </c>
      <c r="S3546" s="53">
        <f t="shared" ca="1" si="1825"/>
        <v>386300.55120079737</v>
      </c>
      <c r="T3546" s="53">
        <f t="shared" ca="1" si="1825"/>
        <v>5073.0064113861099</v>
      </c>
      <c r="U3546" s="53">
        <f t="shared" ca="1" si="1825"/>
        <v>128327.53552188324</v>
      </c>
      <c r="V3546" s="53">
        <f t="shared" ca="1" si="1825"/>
        <v>704559.606207776</v>
      </c>
      <c r="W3546" s="53">
        <f t="shared" ca="1" si="1825"/>
        <v>73428.636182449351</v>
      </c>
      <c r="X3546" s="53">
        <f t="shared" ca="1" si="1825"/>
        <v>911388.7843234936</v>
      </c>
      <c r="Y3546" s="53">
        <f t="shared" ca="1" si="1825"/>
        <v>61266.188195367431</v>
      </c>
      <c r="Z3546" s="53">
        <f t="shared" ca="1" si="1825"/>
        <v>713.87992753834681</v>
      </c>
      <c r="AA3546" s="53">
        <f t="shared" ca="1" si="1825"/>
        <v>61980.068122905344</v>
      </c>
      <c r="AB3546" s="53">
        <f t="shared" ca="1" si="1825"/>
        <v>1977.3763144227623</v>
      </c>
      <c r="AC3546" s="53">
        <f t="shared" ca="1" si="1825"/>
        <v>60948.773707830369</v>
      </c>
      <c r="AD3546" s="53">
        <f t="shared" ca="1" si="1825"/>
        <v>11580.111049764486</v>
      </c>
    </row>
    <row r="3547" spans="2:30" hidden="1" outlineLevel="1">
      <c r="D3547" s="7"/>
      <c r="E3547" s="11"/>
      <c r="F3547" s="11"/>
      <c r="G3547" s="55" t="str">
        <f>$G$14</f>
        <v>CUSTOMER</v>
      </c>
      <c r="H3547" s="53">
        <f t="shared" ref="H3547:AD3547" ca="1" si="1826">+H3531+H3539</f>
        <v>3574482.0718999896</v>
      </c>
      <c r="I3547" s="53">
        <f t="shared" ca="1" si="1826"/>
        <v>-1253508.1545772308</v>
      </c>
      <c r="J3547" s="53">
        <f t="shared" ca="1" si="1826"/>
        <v>808969.6730515518</v>
      </c>
      <c r="K3547" s="53">
        <f t="shared" ca="1" si="1826"/>
        <v>155635.58383618819</v>
      </c>
      <c r="L3547" s="53">
        <f t="shared" ca="1" si="1826"/>
        <v>45040.928946596461</v>
      </c>
      <c r="M3547" s="53">
        <f t="shared" ca="1" si="1826"/>
        <v>31613.320539171767</v>
      </c>
      <c r="N3547" s="53">
        <f t="shared" ca="1" si="1826"/>
        <v>232289.83332195636</v>
      </c>
      <c r="O3547" s="53">
        <f t="shared" ca="1" si="1826"/>
        <v>46460.655588024805</v>
      </c>
      <c r="P3547" s="53">
        <f t="shared" ca="1" si="1826"/>
        <v>16622.620420141477</v>
      </c>
      <c r="Q3547" s="53">
        <f t="shared" ca="1" si="1826"/>
        <v>28071.453464662052</v>
      </c>
      <c r="R3547" s="53">
        <f t="shared" ca="1" si="1826"/>
        <v>3965.3911995131189</v>
      </c>
      <c r="S3547" s="53">
        <f t="shared" ca="1" si="1826"/>
        <v>95120.120672341407</v>
      </c>
      <c r="T3547" s="53">
        <f t="shared" ca="1" si="1826"/>
        <v>15.062701824338973</v>
      </c>
      <c r="U3547" s="53">
        <f t="shared" ca="1" si="1826"/>
        <v>4035.4696364328634</v>
      </c>
      <c r="V3547" s="53">
        <f t="shared" ca="1" si="1826"/>
        <v>24423.323060339306</v>
      </c>
      <c r="W3547" s="53">
        <f t="shared" ca="1" si="1826"/>
        <v>320.01903595341128</v>
      </c>
      <c r="X3547" s="53">
        <f t="shared" ca="1" si="1826"/>
        <v>28793.874434549951</v>
      </c>
      <c r="Y3547" s="53">
        <f t="shared" ca="1" si="1826"/>
        <v>7844.4246959567872</v>
      </c>
      <c r="Z3547" s="53">
        <f t="shared" ca="1" si="1826"/>
        <v>66.937503512484611</v>
      </c>
      <c r="AA3547" s="53">
        <f t="shared" ca="1" si="1826"/>
        <v>7911.3621994692849</v>
      </c>
      <c r="AB3547" s="53">
        <f t="shared" ca="1" si="1826"/>
        <v>383.81327070247113</v>
      </c>
      <c r="AC3547" s="53">
        <f t="shared" ca="1" si="1826"/>
        <v>3211779.7149058599</v>
      </c>
      <c r="AD3547" s="53">
        <f t="shared" ca="1" si="1826"/>
        <v>442741.83462078078</v>
      </c>
    </row>
    <row r="3548" spans="2:30" collapsed="1">
      <c r="B3548" s="111" t="s">
        <v>360</v>
      </c>
      <c r="D3548" s="7"/>
      <c r="E3548" s="4">
        <f>+E3532+E3540</f>
        <v>3488904</v>
      </c>
      <c r="F3548" s="3"/>
      <c r="G3548" s="55" t="str">
        <f>$G$15</f>
        <v>TOTAL</v>
      </c>
      <c r="H3548" s="53">
        <f t="shared" ref="H3548:AD3548" ca="1" si="1827">+H3532+H3540</f>
        <v>3488904.0000000596</v>
      </c>
      <c r="I3548" s="53">
        <f t="shared" ca="1" si="1827"/>
        <v>-27875259.819941647</v>
      </c>
      <c r="J3548" s="53">
        <f t="shared" ca="1" si="1827"/>
        <v>4211130.6274929363</v>
      </c>
      <c r="K3548" s="53">
        <f t="shared" ca="1" si="1827"/>
        <v>8253446.5058410959</v>
      </c>
      <c r="L3548" s="53">
        <f t="shared" ca="1" si="1827"/>
        <v>218753.00353610172</v>
      </c>
      <c r="M3548" s="53">
        <f t="shared" ca="1" si="1827"/>
        <v>76021.242317783239</v>
      </c>
      <c r="N3548" s="53">
        <f t="shared" ca="1" si="1827"/>
        <v>8548220.7516949829</v>
      </c>
      <c r="O3548" s="53">
        <f t="shared" ca="1" si="1827"/>
        <v>6022786.7660775613</v>
      </c>
      <c r="P3548" s="53">
        <f t="shared" ca="1" si="1827"/>
        <v>1206459.0110456913</v>
      </c>
      <c r="Q3548" s="53">
        <f t="shared" ca="1" si="1827"/>
        <v>302750.04414499889</v>
      </c>
      <c r="R3548" s="53">
        <f t="shared" ca="1" si="1827"/>
        <v>12503.331310093707</v>
      </c>
      <c r="S3548" s="53">
        <f t="shared" ca="1" si="1827"/>
        <v>7544499.1525783362</v>
      </c>
      <c r="T3548" s="53">
        <f t="shared" ca="1" si="1827"/>
        <v>-8636.4864126791508</v>
      </c>
      <c r="U3548" s="53">
        <f t="shared" ca="1" si="1827"/>
        <v>1269315.9000833926</v>
      </c>
      <c r="V3548" s="53">
        <f t="shared" ca="1" si="1827"/>
        <v>4935206.8475190811</v>
      </c>
      <c r="W3548" s="53">
        <f t="shared" ca="1" si="1827"/>
        <v>-313196.46898620017</v>
      </c>
      <c r="X3548" s="53">
        <f t="shared" ca="1" si="1827"/>
        <v>5882689.7922036182</v>
      </c>
      <c r="Y3548" s="53">
        <f t="shared" ca="1" si="1827"/>
        <v>1069165.1610371741</v>
      </c>
      <c r="Z3548" s="53">
        <f t="shared" ca="1" si="1827"/>
        <v>4850.768230780086</v>
      </c>
      <c r="AA3548" s="53">
        <f t="shared" ca="1" si="1827"/>
        <v>1074015.9292679583</v>
      </c>
      <c r="AB3548" s="53">
        <f t="shared" ca="1" si="1827"/>
        <v>41507.374385130031</v>
      </c>
      <c r="AC3548" s="53">
        <f t="shared" ca="1" si="1827"/>
        <v>3555595.9365026485</v>
      </c>
      <c r="AD3548" s="53">
        <f t="shared" ca="1" si="1827"/>
        <v>506504.25581617741</v>
      </c>
    </row>
    <row r="3549" spans="2:30">
      <c r="D3549" s="108" t="s">
        <v>157</v>
      </c>
      <c r="E3549" s="120">
        <f>0.000836*0.06</f>
        <v>5.0160000000000001E-5</v>
      </c>
    </row>
    <row r="3550" spans="2:30" hidden="1" outlineLevel="1">
      <c r="D3550" s="7"/>
      <c r="E3550" s="11"/>
      <c r="F3550" s="51"/>
      <c r="G3550" s="55" t="str">
        <f>$G$8</f>
        <v>PRODUCTION</v>
      </c>
      <c r="H3550" s="53">
        <f t="shared" ref="H3550:AD3550" ca="1" si="1828">H3541*$E$3549</f>
        <v>-221.03224077929295</v>
      </c>
      <c r="I3550" s="53">
        <f t="shared" ca="1" si="1828"/>
        <v>-663.35219479353316</v>
      </c>
      <c r="J3550" s="53">
        <f t="shared" ca="1" si="1828"/>
        <v>56.986836214754312</v>
      </c>
      <c r="K3550" s="53">
        <f t="shared" ca="1" si="1828"/>
        <v>130.72222980481772</v>
      </c>
      <c r="L3550" s="53">
        <f t="shared" ca="1" si="1828"/>
        <v>3.1341610875703494</v>
      </c>
      <c r="M3550" s="53">
        <f t="shared" ca="1" si="1828"/>
        <v>0.9444545800315437</v>
      </c>
      <c r="N3550" s="53">
        <f t="shared" ca="1" si="1828"/>
        <v>134.80084547241952</v>
      </c>
      <c r="O3550" s="53">
        <f t="shared" ca="1" si="1828"/>
        <v>97.865213468431193</v>
      </c>
      <c r="P3550" s="53">
        <f t="shared" ca="1" si="1828"/>
        <v>22.860818417434455</v>
      </c>
      <c r="Q3550" s="53">
        <f t="shared" ca="1" si="1828"/>
        <v>7.3400276967718741</v>
      </c>
      <c r="R3550" s="53">
        <f t="shared" ca="1" si="1828"/>
        <v>0.23527125318362116</v>
      </c>
      <c r="S3550" s="53">
        <f t="shared" ca="1" si="1828"/>
        <v>128.30133083582126</v>
      </c>
      <c r="T3550" s="53">
        <f t="shared" ca="1" si="1828"/>
        <v>-0.94031502865065075</v>
      </c>
      <c r="U3550" s="53">
        <f t="shared" ca="1" si="1828"/>
        <v>16.39975631257628</v>
      </c>
      <c r="V3550" s="53">
        <f t="shared" ca="1" si="1828"/>
        <v>108.89113098189831</v>
      </c>
      <c r="W3550" s="53">
        <f t="shared" ca="1" si="1828"/>
        <v>-17.182777780103667</v>
      </c>
      <c r="X3550" s="53">
        <f t="shared" ca="1" si="1828"/>
        <v>107.16779448572073</v>
      </c>
      <c r="Y3550" s="53">
        <f t="shared" ca="1" si="1828"/>
        <v>14.328016992114536</v>
      </c>
      <c r="Z3550" s="53">
        <f t="shared" ca="1" si="1828"/>
        <v>7.745742198311892E-3</v>
      </c>
      <c r="AA3550" s="53">
        <f t="shared" ca="1" si="1828"/>
        <v>14.335762734312862</v>
      </c>
      <c r="AB3550" s="53">
        <f t="shared" ca="1" si="1828"/>
        <v>0.72738427121390314</v>
      </c>
      <c r="AC3550" s="53">
        <f t="shared" ca="1" si="1828"/>
        <v>0</v>
      </c>
      <c r="AD3550" s="53">
        <f t="shared" ca="1" si="1828"/>
        <v>0</v>
      </c>
    </row>
    <row r="3551" spans="2:30" hidden="1" outlineLevel="1">
      <c r="D3551" s="7"/>
      <c r="E3551" s="11"/>
      <c r="F3551" s="51"/>
      <c r="G3551" s="55" t="str">
        <f>$G$9</f>
        <v>BULKTRAN</v>
      </c>
      <c r="H3551" s="53">
        <f t="shared" ref="H3551:AD3551" ca="1" si="1829">H3542*$E$3549</f>
        <v>52.038277622214366</v>
      </c>
      <c r="I3551" s="53">
        <f t="shared" ca="1" si="1829"/>
        <v>-228.16399224754133</v>
      </c>
      <c r="J3551" s="53">
        <f t="shared" ca="1" si="1829"/>
        <v>29.676562583775116</v>
      </c>
      <c r="K3551" s="53">
        <f t="shared" ca="1" si="1829"/>
        <v>73.297218341114544</v>
      </c>
      <c r="L3551" s="53">
        <f t="shared" ca="1" si="1829"/>
        <v>1.8427605535666229</v>
      </c>
      <c r="M3551" s="53">
        <f t="shared" ca="1" si="1829"/>
        <v>1.1510424143018076</v>
      </c>
      <c r="N3551" s="53">
        <f t="shared" ca="1" si="1829"/>
        <v>76.291021308982906</v>
      </c>
      <c r="O3551" s="53">
        <f t="shared" ca="1" si="1829"/>
        <v>55.083188202604369</v>
      </c>
      <c r="P3551" s="53">
        <f t="shared" ca="1" si="1829"/>
        <v>12.309668394503726</v>
      </c>
      <c r="Q3551" s="53">
        <f t="shared" ca="1" si="1829"/>
        <v>4.17436959896982</v>
      </c>
      <c r="R3551" s="53">
        <f t="shared" ca="1" si="1829"/>
        <v>0.14707530753836931</v>
      </c>
      <c r="S3551" s="53">
        <f t="shared" ca="1" si="1829"/>
        <v>71.714301503616255</v>
      </c>
      <c r="T3551" s="53">
        <f t="shared" ca="1" si="1829"/>
        <v>-6.9445572772664721E-2</v>
      </c>
      <c r="U3551" s="53">
        <f t="shared" ca="1" si="1829"/>
        <v>13.420752369054599</v>
      </c>
      <c r="V3551" s="53">
        <f t="shared" ca="1" si="1829"/>
        <v>81.21584510674667</v>
      </c>
      <c r="W3551" s="53">
        <f t="shared" ca="1" si="1829"/>
        <v>-2.2263896499993168</v>
      </c>
      <c r="X3551" s="53">
        <f t="shared" ca="1" si="1829"/>
        <v>92.340762253029354</v>
      </c>
      <c r="Y3551" s="53">
        <f t="shared" ca="1" si="1829"/>
        <v>9.7480457165898038</v>
      </c>
      <c r="Z3551" s="53">
        <f t="shared" ca="1" si="1829"/>
        <v>5.6809667278812703E-2</v>
      </c>
      <c r="AA3551" s="53">
        <f t="shared" ca="1" si="1829"/>
        <v>9.804855383868615</v>
      </c>
      <c r="AB3551" s="53">
        <f t="shared" ca="1" si="1829"/>
        <v>0.37476683648405712</v>
      </c>
      <c r="AC3551" s="53">
        <f t="shared" ca="1" si="1829"/>
        <v>0</v>
      </c>
      <c r="AD3551" s="53">
        <f t="shared" ca="1" si="1829"/>
        <v>0</v>
      </c>
    </row>
    <row r="3552" spans="2:30" hidden="1" outlineLevel="1">
      <c r="D3552" s="7"/>
      <c r="E3552" s="11"/>
      <c r="F3552" s="51"/>
      <c r="G3552" s="55" t="str">
        <f>$G$10</f>
        <v>SUBTRAN</v>
      </c>
      <c r="H3552" s="53">
        <f t="shared" ref="H3552:AD3552" ca="1" si="1830">H3543*$E$3549</f>
        <v>13.194638810938763</v>
      </c>
      <c r="I3552" s="53">
        <f t="shared" ca="1" si="1830"/>
        <v>-48.307569332091035</v>
      </c>
      <c r="J3552" s="53">
        <f t="shared" ca="1" si="1830"/>
        <v>5.9522851428468853</v>
      </c>
      <c r="K3552" s="53">
        <f t="shared" ca="1" si="1830"/>
        <v>14.554960062610336</v>
      </c>
      <c r="L3552" s="53">
        <f t="shared" ca="1" si="1830"/>
        <v>0.35648698504267362</v>
      </c>
      <c r="M3552" s="53">
        <f t="shared" ca="1" si="1830"/>
        <v>0.36546165049857365</v>
      </c>
      <c r="N3552" s="53">
        <f t="shared" ca="1" si="1830"/>
        <v>15.27690869815158</v>
      </c>
      <c r="O3552" s="53">
        <f t="shared" ca="1" si="1830"/>
        <v>10.875103647413958</v>
      </c>
      <c r="P3552" s="53">
        <f t="shared" ca="1" si="1830"/>
        <v>2.4253662620467953</v>
      </c>
      <c r="Q3552" s="53">
        <f t="shared" ca="1" si="1830"/>
        <v>1.0763928848227744</v>
      </c>
      <c r="R3552" s="53">
        <f t="shared" ca="1" si="1830"/>
        <v>0</v>
      </c>
      <c r="S3552" s="53">
        <f t="shared" ca="1" si="1830"/>
        <v>14.376862794283532</v>
      </c>
      <c r="T3552" s="53">
        <f t="shared" ca="1" si="1830"/>
        <v>-1.8534561330266534E-2</v>
      </c>
      <c r="U3552" s="53">
        <f t="shared" ca="1" si="1830"/>
        <v>2.6057887522843752</v>
      </c>
      <c r="V3552" s="53">
        <f t="shared" ca="1" si="1830"/>
        <v>20.877215650822958</v>
      </c>
      <c r="W3552" s="53">
        <f t="shared" ca="1" si="1830"/>
        <v>0</v>
      </c>
      <c r="X3552" s="53">
        <f t="shared" ca="1" si="1830"/>
        <v>23.46446984177706</v>
      </c>
      <c r="Y3552" s="53">
        <f t="shared" ca="1" si="1830"/>
        <v>1.8704761478382932</v>
      </c>
      <c r="Z3552" s="53">
        <f t="shared" ca="1" si="1830"/>
        <v>1.0414046222039168E-2</v>
      </c>
      <c r="AA3552" s="53">
        <f t="shared" ca="1" si="1830"/>
        <v>1.8808901940603318</v>
      </c>
      <c r="AB3552" s="53">
        <f t="shared" ca="1" si="1830"/>
        <v>7.5057603885841845E-2</v>
      </c>
      <c r="AC3552" s="53">
        <f t="shared" ca="1" si="1830"/>
        <v>0.38727465663631189</v>
      </c>
      <c r="AD3552" s="53">
        <f t="shared" ca="1" si="1830"/>
        <v>8.845921138821787E-2</v>
      </c>
    </row>
    <row r="3553" spans="1:30" hidden="1" outlineLevel="1">
      <c r="D3553" s="7"/>
      <c r="E3553" s="11"/>
      <c r="F3553" s="51"/>
      <c r="G3553" s="55" t="str">
        <f>$G$11</f>
        <v>DISTPRI</v>
      </c>
      <c r="H3553" s="53">
        <f t="shared" ref="H3553:AD3553" ca="1" si="1831">H3544*$E$3549</f>
        <v>60.460689985432715</v>
      </c>
      <c r="I3553" s="53">
        <f t="shared" ca="1" si="1831"/>
        <v>-255.29151870892403</v>
      </c>
      <c r="J3553" s="53">
        <f t="shared" ca="1" si="1831"/>
        <v>45.709721551517958</v>
      </c>
      <c r="K3553" s="53">
        <f t="shared" ca="1" si="1831"/>
        <v>116.35124264891539</v>
      </c>
      <c r="L3553" s="53">
        <f t="shared" ca="1" si="1831"/>
        <v>2.97125551734685</v>
      </c>
      <c r="M3553" s="53">
        <f t="shared" ca="1" si="1831"/>
        <v>0</v>
      </c>
      <c r="N3553" s="53">
        <f t="shared" ca="1" si="1831"/>
        <v>119.32249816626225</v>
      </c>
      <c r="O3553" s="53">
        <f t="shared" ca="1" si="1831"/>
        <v>86.330228848922403</v>
      </c>
      <c r="P3553" s="53">
        <f t="shared" ca="1" si="1831"/>
        <v>18.946203139057033</v>
      </c>
      <c r="Q3553" s="53">
        <f t="shared" ca="1" si="1831"/>
        <v>0</v>
      </c>
      <c r="R3553" s="53">
        <f t="shared" ca="1" si="1831"/>
        <v>0</v>
      </c>
      <c r="S3553" s="53">
        <f t="shared" ca="1" si="1831"/>
        <v>105.27643198797945</v>
      </c>
      <c r="T3553" s="53">
        <f t="shared" ca="1" si="1831"/>
        <v>0.27659721724654002</v>
      </c>
      <c r="U3553" s="53">
        <f t="shared" ca="1" si="1831"/>
        <v>24.603259775526503</v>
      </c>
      <c r="V3553" s="53">
        <f t="shared" ca="1" si="1831"/>
        <v>0</v>
      </c>
      <c r="W3553" s="53">
        <f t="shared" ca="1" si="1831"/>
        <v>0</v>
      </c>
      <c r="X3553" s="53">
        <f t="shared" ca="1" si="1831"/>
        <v>24.879856992772993</v>
      </c>
      <c r="Y3553" s="53">
        <f t="shared" ca="1" si="1831"/>
        <v>16.324743266477441</v>
      </c>
      <c r="Z3553" s="53">
        <f t="shared" ca="1" si="1831"/>
        <v>0.1291792764152542</v>
      </c>
      <c r="AA3553" s="53">
        <f t="shared" ca="1" si="1831"/>
        <v>16.453922542892709</v>
      </c>
      <c r="AB3553" s="53">
        <f t="shared" ca="1" si="1831"/>
        <v>0.56977655790189563</v>
      </c>
      <c r="AC3553" s="53">
        <f t="shared" ca="1" si="1831"/>
        <v>2.8845395654835548</v>
      </c>
      <c r="AD3553" s="53">
        <f t="shared" ca="1" si="1831"/>
        <v>0.65546132954570957</v>
      </c>
    </row>
    <row r="3554" spans="1:30" hidden="1" outlineLevel="1">
      <c r="D3554" s="7"/>
      <c r="E3554" s="11"/>
      <c r="F3554" s="51"/>
      <c r="G3554" s="55" t="str">
        <f>$G$12</f>
        <v>DISTSEC</v>
      </c>
      <c r="H3554" s="53">
        <f t="shared" ref="H3554:AD3554" ca="1" si="1832">H3545*$E$3549</f>
        <v>-17.684612893266326</v>
      </c>
      <c r="I3554" s="53">
        <f t="shared" ca="1" si="1832"/>
        <v>-154.31203689253408</v>
      </c>
      <c r="J3554" s="53">
        <f t="shared" ca="1" si="1832"/>
        <v>26.141800354979289</v>
      </c>
      <c r="K3554" s="53">
        <f t="shared" ca="1" si="1832"/>
        <v>54.908857461468479</v>
      </c>
      <c r="L3554" s="53">
        <f t="shared" ca="1" si="1832"/>
        <v>0</v>
      </c>
      <c r="M3554" s="53">
        <f t="shared" ca="1" si="1832"/>
        <v>0</v>
      </c>
      <c r="N3554" s="53">
        <f t="shared" ca="1" si="1832"/>
        <v>54.908857461468479</v>
      </c>
      <c r="O3554" s="53">
        <f t="shared" ca="1" si="1832"/>
        <v>34.615089470472199</v>
      </c>
      <c r="P3554" s="53">
        <f t="shared" ca="1" si="1832"/>
        <v>0</v>
      </c>
      <c r="Q3554" s="53">
        <f t="shared" ca="1" si="1832"/>
        <v>0</v>
      </c>
      <c r="R3554" s="53">
        <f t="shared" ca="1" si="1832"/>
        <v>0</v>
      </c>
      <c r="S3554" s="53">
        <f t="shared" ca="1" si="1832"/>
        <v>34.615089470472199</v>
      </c>
      <c r="T3554" s="53">
        <f t="shared" ca="1" si="1832"/>
        <v>6.3274240328393058E-2</v>
      </c>
      <c r="U3554" s="53">
        <f t="shared" ca="1" si="1832"/>
        <v>0</v>
      </c>
      <c r="V3554" s="53">
        <f t="shared" ca="1" si="1832"/>
        <v>0</v>
      </c>
      <c r="W3554" s="53">
        <f t="shared" ca="1" si="1832"/>
        <v>0</v>
      </c>
      <c r="X3554" s="53">
        <f t="shared" ca="1" si="1832"/>
        <v>6.3274240328393058E-2</v>
      </c>
      <c r="Y3554" s="53">
        <f t="shared" ca="1" si="1832"/>
        <v>7.8914540119759362</v>
      </c>
      <c r="Z3554" s="53">
        <f t="shared" ca="1" si="1832"/>
        <v>0</v>
      </c>
      <c r="AA3554" s="53">
        <f t="shared" ca="1" si="1832"/>
        <v>7.8914540119759362</v>
      </c>
      <c r="AB3554" s="53">
        <f t="shared" ca="1" si="1832"/>
        <v>0.21658736008253904</v>
      </c>
      <c r="AC3554" s="53">
        <f t="shared" ca="1" si="1832"/>
        <v>10.916816963990261</v>
      </c>
      <c r="AD3554" s="53">
        <f t="shared" ca="1" si="1832"/>
        <v>1.8735441359709639</v>
      </c>
    </row>
    <row r="3555" spans="1:30" hidden="1" outlineLevel="1">
      <c r="D3555" s="7"/>
      <c r="E3555" s="11"/>
      <c r="F3555" s="51"/>
      <c r="G3555" s="55" t="str">
        <f>$G$13</f>
        <v>ENERGY</v>
      </c>
      <c r="H3555" s="53">
        <f t="shared" ref="H3555:AD3555" ca="1" si="1833">H3546*$E$3549</f>
        <v>108.73065116747215</v>
      </c>
      <c r="I3555" s="53">
        <f t="shared" ca="1" si="1833"/>
        <v>14.080248439943684</v>
      </c>
      <c r="J3555" s="53">
        <f t="shared" ca="1" si="1833"/>
        <v>6.1851876269063562</v>
      </c>
      <c r="K3555" s="53">
        <f t="shared" ca="1" si="1833"/>
        <v>16.351687528840781</v>
      </c>
      <c r="L3555" s="53">
        <f t="shared" ca="1" si="1833"/>
        <v>0.40873351788310769</v>
      </c>
      <c r="M3555" s="53">
        <f t="shared" ca="1" si="1833"/>
        <v>-0.23345728841677185</v>
      </c>
      <c r="N3555" s="53">
        <f t="shared" ca="1" si="1833"/>
        <v>16.526963758306813</v>
      </c>
      <c r="O3555" s="53">
        <f t="shared" ca="1" si="1833"/>
        <v>15.003694064310707</v>
      </c>
      <c r="P3555" s="53">
        <f t="shared" ca="1" si="1833"/>
        <v>3.1401371407353502</v>
      </c>
      <c r="Q3555" s="53">
        <f t="shared" ca="1" si="1833"/>
        <v>1.1870879279612354</v>
      </c>
      <c r="R3555" s="53">
        <f t="shared" ca="1" si="1833"/>
        <v>4.5916515224733535E-2</v>
      </c>
      <c r="S3555" s="53">
        <f t="shared" ca="1" si="1833"/>
        <v>19.376835648231996</v>
      </c>
      <c r="T3555" s="53">
        <f t="shared" ca="1" si="1833"/>
        <v>0.25446200159512727</v>
      </c>
      <c r="U3555" s="53">
        <f t="shared" ca="1" si="1833"/>
        <v>6.4369091817776631</v>
      </c>
      <c r="V3555" s="53">
        <f t="shared" ca="1" si="1833"/>
        <v>35.340709847382044</v>
      </c>
      <c r="W3555" s="53">
        <f t="shared" ca="1" si="1833"/>
        <v>3.6831803909116596</v>
      </c>
      <c r="X3555" s="53">
        <f t="shared" ca="1" si="1833"/>
        <v>45.71526142166644</v>
      </c>
      <c r="Y3555" s="53">
        <f t="shared" ca="1" si="1833"/>
        <v>3.0731119998796306</v>
      </c>
      <c r="Z3555" s="53">
        <f t="shared" ca="1" si="1833"/>
        <v>3.5808217165323473E-2</v>
      </c>
      <c r="AA3555" s="53">
        <f t="shared" ca="1" si="1833"/>
        <v>3.1089202170449322</v>
      </c>
      <c r="AB3555" s="53">
        <f t="shared" ca="1" si="1833"/>
        <v>9.9185195931445758E-2</v>
      </c>
      <c r="AC3555" s="53">
        <f t="shared" ca="1" si="1833"/>
        <v>3.0571904891847712</v>
      </c>
      <c r="AD3555" s="53">
        <f t="shared" ca="1" si="1833"/>
        <v>0.58085837025618658</v>
      </c>
    </row>
    <row r="3556" spans="1:30" hidden="1" outlineLevel="1">
      <c r="D3556" s="7"/>
      <c r="E3556" s="11"/>
      <c r="F3556" s="51"/>
      <c r="G3556" s="55" t="str">
        <f>$G$14</f>
        <v>CUSTOMER</v>
      </c>
      <c r="H3556" s="53">
        <f t="shared" ref="H3556:AD3556" ca="1" si="1834">H3547*$E$3549</f>
        <v>179.29602072650349</v>
      </c>
      <c r="I3556" s="53">
        <f t="shared" ca="1" si="1834"/>
        <v>-62.875969033593897</v>
      </c>
      <c r="J3556" s="53">
        <f t="shared" ca="1" si="1834"/>
        <v>40.577918800265842</v>
      </c>
      <c r="K3556" s="53">
        <f t="shared" ca="1" si="1834"/>
        <v>7.8066808852231997</v>
      </c>
      <c r="L3556" s="53">
        <f t="shared" ca="1" si="1834"/>
        <v>2.2592529959612784</v>
      </c>
      <c r="M3556" s="53">
        <f t="shared" ca="1" si="1834"/>
        <v>1.5857241582448558</v>
      </c>
      <c r="N3556" s="53">
        <f t="shared" ca="1" si="1834"/>
        <v>11.651658039429332</v>
      </c>
      <c r="O3556" s="53">
        <f t="shared" ca="1" si="1834"/>
        <v>2.3304664842953242</v>
      </c>
      <c r="P3556" s="53">
        <f t="shared" ca="1" si="1834"/>
        <v>0.8337906402742965</v>
      </c>
      <c r="Q3556" s="53">
        <f t="shared" ca="1" si="1834"/>
        <v>1.4080641057874486</v>
      </c>
      <c r="R3556" s="53">
        <f t="shared" ca="1" si="1834"/>
        <v>0.19890402256757805</v>
      </c>
      <c r="S3556" s="53">
        <f t="shared" ca="1" si="1834"/>
        <v>4.7712252529246451</v>
      </c>
      <c r="T3556" s="53">
        <f t="shared" ca="1" si="1834"/>
        <v>7.5554512350884285E-4</v>
      </c>
      <c r="U3556" s="53">
        <f t="shared" ca="1" si="1834"/>
        <v>0.20241915696347243</v>
      </c>
      <c r="V3556" s="53">
        <f t="shared" ca="1" si="1834"/>
        <v>1.2250738847066196</v>
      </c>
      <c r="W3556" s="53">
        <f t="shared" ca="1" si="1834"/>
        <v>1.6052154843423108E-2</v>
      </c>
      <c r="X3556" s="53">
        <f t="shared" ca="1" si="1834"/>
        <v>1.4443007416370255</v>
      </c>
      <c r="Y3556" s="53">
        <f t="shared" ca="1" si="1834"/>
        <v>0.39347634274919246</v>
      </c>
      <c r="Z3556" s="53">
        <f t="shared" ca="1" si="1834"/>
        <v>3.3575851761862281E-3</v>
      </c>
      <c r="AA3556" s="53">
        <f t="shared" ca="1" si="1834"/>
        <v>0.39683392792537936</v>
      </c>
      <c r="AB3556" s="53">
        <f t="shared" ca="1" si="1834"/>
        <v>1.9252073658435953E-2</v>
      </c>
      <c r="AC3556" s="53">
        <f t="shared" ca="1" si="1834"/>
        <v>161.10287049967795</v>
      </c>
      <c r="AD3556" s="53">
        <f t="shared" ca="1" si="1834"/>
        <v>22.207930424578365</v>
      </c>
    </row>
    <row r="3557" spans="1:30" collapsed="1">
      <c r="B3557" s="111" t="s">
        <v>361</v>
      </c>
      <c r="D3557" s="7"/>
      <c r="E3557" s="4">
        <f>E3548*$E$3549</f>
        <v>175.00342463999999</v>
      </c>
      <c r="F3557" s="51"/>
      <c r="G3557" s="55" t="str">
        <f>$G$15</f>
        <v>TOTAL</v>
      </c>
      <c r="H3557" s="53">
        <f t="shared" ref="H3557:AD3557" ca="1" si="1835">H3548*$E$3549</f>
        <v>175.003424640003</v>
      </c>
      <c r="I3557" s="53">
        <f t="shared" ca="1" si="1835"/>
        <v>-1398.2230325682731</v>
      </c>
      <c r="J3557" s="53">
        <f t="shared" ca="1" si="1835"/>
        <v>211.23031227504569</v>
      </c>
      <c r="K3557" s="53">
        <f t="shared" ca="1" si="1835"/>
        <v>413.99287673298937</v>
      </c>
      <c r="L3557" s="53">
        <f t="shared" ca="1" si="1835"/>
        <v>10.972650657370863</v>
      </c>
      <c r="M3557" s="53">
        <f t="shared" ca="1" si="1835"/>
        <v>3.8132255146600071</v>
      </c>
      <c r="N3557" s="53">
        <f t="shared" ca="1" si="1835"/>
        <v>428.77875290502033</v>
      </c>
      <c r="O3557" s="53">
        <f t="shared" ca="1" si="1835"/>
        <v>302.1029841864505</v>
      </c>
      <c r="P3557" s="53">
        <f t="shared" ca="1" si="1835"/>
        <v>60.515983994051879</v>
      </c>
      <c r="Q3557" s="53">
        <f t="shared" ca="1" si="1835"/>
        <v>15.185942214313144</v>
      </c>
      <c r="R3557" s="53">
        <f t="shared" ca="1" si="1835"/>
        <v>0.6271670985143003</v>
      </c>
      <c r="S3557" s="53">
        <f t="shared" ca="1" si="1835"/>
        <v>378.43207749332936</v>
      </c>
      <c r="T3557" s="53">
        <f t="shared" ca="1" si="1835"/>
        <v>-0.43320615845998622</v>
      </c>
      <c r="U3557" s="53">
        <f t="shared" ca="1" si="1835"/>
        <v>63.668885548182978</v>
      </c>
      <c r="V3557" s="53">
        <f t="shared" ca="1" si="1835"/>
        <v>247.5499754715571</v>
      </c>
      <c r="W3557" s="53">
        <f t="shared" ca="1" si="1835"/>
        <v>-15.709934884347801</v>
      </c>
      <c r="X3557" s="53">
        <f t="shared" ca="1" si="1835"/>
        <v>295.0757199769335</v>
      </c>
      <c r="Y3557" s="53">
        <f t="shared" ca="1" si="1835"/>
        <v>53.62932447762465</v>
      </c>
      <c r="Z3557" s="53">
        <f t="shared" ca="1" si="1835"/>
        <v>0.24331453445592913</v>
      </c>
      <c r="AA3557" s="53">
        <f t="shared" ca="1" si="1835"/>
        <v>53.872639012080789</v>
      </c>
      <c r="AB3557" s="53">
        <f t="shared" ca="1" si="1835"/>
        <v>2.0820098991581224</v>
      </c>
      <c r="AC3557" s="53">
        <f t="shared" ca="1" si="1835"/>
        <v>178.34869217497285</v>
      </c>
      <c r="AD3557" s="53">
        <f t="shared" ca="1" si="1835"/>
        <v>25.406253471739458</v>
      </c>
    </row>
    <row r="3558" spans="1:30">
      <c r="D3558" s="7"/>
    </row>
    <row r="3559" spans="1:30" s="51" customFormat="1" hidden="1" outlineLevel="1">
      <c r="A3559" s="56"/>
      <c r="B3559" s="111"/>
      <c r="C3559" s="55"/>
      <c r="D3559" s="55"/>
      <c r="E3559" s="58"/>
      <c r="G3559" s="55" t="str">
        <f>$G$8</f>
        <v>PRODUCTION</v>
      </c>
      <c r="H3559" s="53">
        <f t="shared" ref="H3559:AD3559" ca="1" si="1836">+H3398+H3457+H3516+H3550</f>
        <v>-324870.66738275898</v>
      </c>
      <c r="I3559" s="53">
        <f t="shared" ca="1" si="1836"/>
        <v>-809370.10060614557</v>
      </c>
      <c r="J3559" s="53">
        <f t="shared" ca="1" si="1836"/>
        <v>65129.47982463846</v>
      </c>
      <c r="K3559" s="53">
        <f t="shared" ca="1" si="1836"/>
        <v>147199.77514150954</v>
      </c>
      <c r="L3559" s="53">
        <f t="shared" ca="1" si="1836"/>
        <v>3485.0536934976367</v>
      </c>
      <c r="M3559" s="53">
        <f t="shared" ca="1" si="1836"/>
        <v>1088.6658522829373</v>
      </c>
      <c r="N3559" s="53">
        <f t="shared" ca="1" si="1836"/>
        <v>151773.49468729005</v>
      </c>
      <c r="O3559" s="53">
        <f t="shared" ca="1" si="1836"/>
        <v>110133.37909947762</v>
      </c>
      <c r="P3559" s="53">
        <f t="shared" ca="1" si="1836"/>
        <v>25938.172822181983</v>
      </c>
      <c r="Q3559" s="53">
        <f t="shared" ca="1" si="1836"/>
        <v>8218.9880795931731</v>
      </c>
      <c r="R3559" s="53">
        <f t="shared" ca="1" si="1836"/>
        <v>258.57689063963682</v>
      </c>
      <c r="S3559" s="53">
        <f t="shared" ca="1" si="1836"/>
        <v>144549.11689189257</v>
      </c>
      <c r="T3559" s="53">
        <f t="shared" ca="1" si="1836"/>
        <v>-1257.5662095536409</v>
      </c>
      <c r="U3559" s="53">
        <f t="shared" ca="1" si="1836"/>
        <v>16646.787822414462</v>
      </c>
      <c r="V3559" s="53">
        <f t="shared" ca="1" si="1836"/>
        <v>113998.11633401416</v>
      </c>
      <c r="W3559" s="53">
        <f t="shared" ca="1" si="1836"/>
        <v>-22564.887550281244</v>
      </c>
      <c r="X3559" s="53">
        <f t="shared" ca="1" si="1836"/>
        <v>106822.45039659427</v>
      </c>
      <c r="Y3559" s="53">
        <f t="shared" ca="1" si="1836"/>
        <v>15404.84603304293</v>
      </c>
      <c r="Z3559" s="53">
        <f t="shared" ca="1" si="1836"/>
        <v>-13.953779765371733</v>
      </c>
      <c r="AA3559" s="53">
        <f t="shared" ca="1" si="1836"/>
        <v>15390.89225327757</v>
      </c>
      <c r="AB3559" s="53">
        <f t="shared" ca="1" si="1836"/>
        <v>833.99916969654907</v>
      </c>
      <c r="AC3559" s="53">
        <f t="shared" ca="1" si="1836"/>
        <v>0</v>
      </c>
      <c r="AD3559" s="53">
        <f t="shared" ca="1" si="1836"/>
        <v>0</v>
      </c>
    </row>
    <row r="3560" spans="1:30" s="51" customFormat="1" hidden="1" outlineLevel="1">
      <c r="A3560" s="56"/>
      <c r="B3560" s="111"/>
      <c r="C3560" s="55"/>
      <c r="D3560" s="55"/>
      <c r="E3560" s="58"/>
      <c r="G3560" s="55" t="str">
        <f>$G$9</f>
        <v>BULKTRAN</v>
      </c>
      <c r="H3560" s="53">
        <f t="shared" ref="H3560:AD3560" ca="1" si="1837">+H3399+H3458+H3517+H3551</f>
        <v>25949.497155811448</v>
      </c>
      <c r="I3560" s="53">
        <f t="shared" ca="1" si="1837"/>
        <v>-284438.71106005448</v>
      </c>
      <c r="J3560" s="53">
        <f t="shared" ca="1" si="1837"/>
        <v>33902.052686270421</v>
      </c>
      <c r="K3560" s="53">
        <f t="shared" ca="1" si="1837"/>
        <v>82717.04412647248</v>
      </c>
      <c r="L3560" s="53">
        <f t="shared" ca="1" si="1837"/>
        <v>2059.8101353095481</v>
      </c>
      <c r="M3560" s="53">
        <f t="shared" ca="1" si="1837"/>
        <v>1338.7691707539454</v>
      </c>
      <c r="N3560" s="53">
        <f t="shared" ca="1" si="1837"/>
        <v>86115.623432535896</v>
      </c>
      <c r="O3560" s="53">
        <f t="shared" ca="1" si="1837"/>
        <v>62135.228822233388</v>
      </c>
      <c r="P3560" s="53">
        <f t="shared" ca="1" si="1837"/>
        <v>13973.743871781962</v>
      </c>
      <c r="Q3560" s="53">
        <f t="shared" ca="1" si="1837"/>
        <v>4688.8282417648188</v>
      </c>
      <c r="R3560" s="53">
        <f t="shared" ca="1" si="1837"/>
        <v>163.25632799827957</v>
      </c>
      <c r="S3560" s="53">
        <f t="shared" ca="1" si="1837"/>
        <v>80961.057263778392</v>
      </c>
      <c r="T3560" s="53">
        <f t="shared" ca="1" si="1837"/>
        <v>-164.20515339862209</v>
      </c>
      <c r="U3560" s="53">
        <f t="shared" ca="1" si="1837"/>
        <v>14360.718236600724</v>
      </c>
      <c r="V3560" s="53">
        <f t="shared" ca="1" si="1837"/>
        <v>87943.626125391122</v>
      </c>
      <c r="W3560" s="53">
        <f t="shared" ca="1" si="1837"/>
        <v>-3901.7344864395973</v>
      </c>
      <c r="X3560" s="53">
        <f t="shared" ca="1" si="1837"/>
        <v>98238.404722153704</v>
      </c>
      <c r="Y3560" s="53">
        <f t="shared" ca="1" si="1837"/>
        <v>10687.310555746966</v>
      </c>
      <c r="Z3560" s="53">
        <f t="shared" ca="1" si="1837"/>
        <v>54.325960953350169</v>
      </c>
      <c r="AA3560" s="53">
        <f t="shared" ca="1" si="1837"/>
        <v>10741.636516700313</v>
      </c>
      <c r="AB3560" s="53">
        <f t="shared" ca="1" si="1837"/>
        <v>429.43359442777518</v>
      </c>
      <c r="AC3560" s="53">
        <f t="shared" ca="1" si="1837"/>
        <v>0</v>
      </c>
      <c r="AD3560" s="53">
        <f t="shared" ca="1" si="1837"/>
        <v>0</v>
      </c>
    </row>
    <row r="3561" spans="1:30" s="51" customFormat="1" hidden="1" outlineLevel="1">
      <c r="A3561" s="56"/>
      <c r="B3561" s="111"/>
      <c r="C3561" s="55"/>
      <c r="D3561" s="55"/>
      <c r="E3561" s="58"/>
      <c r="G3561" s="55" t="str">
        <f>$G$10</f>
        <v>SUBTRAN</v>
      </c>
      <c r="H3561" s="53">
        <f t="shared" ref="H3561:AD3561" ca="1" si="1838">+H3400+H3459+H3518+H3552</f>
        <v>7765.4272346205125</v>
      </c>
      <c r="I3561" s="53">
        <f t="shared" ca="1" si="1838"/>
        <v>-60315.267389483124</v>
      </c>
      <c r="J3561" s="53">
        <f t="shared" ca="1" si="1838"/>
        <v>6790.0859032142689</v>
      </c>
      <c r="K3561" s="53">
        <f t="shared" ca="1" si="1838"/>
        <v>16388.19580532793</v>
      </c>
      <c r="L3561" s="53">
        <f t="shared" ca="1" si="1838"/>
        <v>397.18447117238077</v>
      </c>
      <c r="M3561" s="53">
        <f t="shared" ca="1" si="1838"/>
        <v>425.46310593236677</v>
      </c>
      <c r="N3561" s="53">
        <f t="shared" ca="1" si="1838"/>
        <v>17210.843382432671</v>
      </c>
      <c r="O3561" s="53">
        <f t="shared" ca="1" si="1838"/>
        <v>12239.3714331272</v>
      </c>
      <c r="P3561" s="53">
        <f t="shared" ca="1" si="1838"/>
        <v>2748.0532631445344</v>
      </c>
      <c r="Q3561" s="53">
        <f t="shared" ca="1" si="1838"/>
        <v>1205.6494239481806</v>
      </c>
      <c r="R3561" s="53">
        <f t="shared" ca="1" si="1838"/>
        <v>0</v>
      </c>
      <c r="S3561" s="53">
        <f t="shared" ca="1" si="1838"/>
        <v>16193.074120219921</v>
      </c>
      <c r="T3561" s="53">
        <f t="shared" ca="1" si="1838"/>
        <v>-39.040083264227498</v>
      </c>
      <c r="U3561" s="53">
        <f t="shared" ca="1" si="1838"/>
        <v>2767.8575816491161</v>
      </c>
      <c r="V3561" s="53">
        <f t="shared" ca="1" si="1838"/>
        <v>22472.281303098986</v>
      </c>
      <c r="W3561" s="53">
        <f t="shared" ca="1" si="1838"/>
        <v>0</v>
      </c>
      <c r="X3561" s="53">
        <f t="shared" ca="1" si="1838"/>
        <v>25201.098801483862</v>
      </c>
      <c r="Y3561" s="53">
        <f t="shared" ca="1" si="1838"/>
        <v>2041.0987465417072</v>
      </c>
      <c r="Z3561" s="53">
        <f t="shared" ca="1" si="1838"/>
        <v>9.7051937112493558</v>
      </c>
      <c r="AA3561" s="53">
        <f t="shared" ca="1" si="1838"/>
        <v>2050.8039402529557</v>
      </c>
      <c r="AB3561" s="53">
        <f t="shared" ca="1" si="1838"/>
        <v>85.904543741549958</v>
      </c>
      <c r="AC3561" s="53">
        <f t="shared" ca="1" si="1838"/>
        <v>446.75205862028207</v>
      </c>
      <c r="AD3561" s="53">
        <f t="shared" ca="1" si="1838"/>
        <v>102.13187413807285</v>
      </c>
    </row>
    <row r="3562" spans="1:30" s="51" customFormat="1" hidden="1" outlineLevel="1">
      <c r="A3562" s="56"/>
      <c r="B3562" s="111"/>
      <c r="C3562" s="55"/>
      <c r="D3562" s="55"/>
      <c r="E3562" s="58"/>
      <c r="G3562" s="55" t="str">
        <f>$G$11</f>
        <v>DISTPRI</v>
      </c>
      <c r="H3562" s="53">
        <f t="shared" ref="H3562:AD3562" ca="1" si="1839">+H3401+H3460+H3519+H3553</f>
        <v>35535.970927967144</v>
      </c>
      <c r="I3562" s="53">
        <f t="shared" ca="1" si="1839"/>
        <v>-322543.02941960149</v>
      </c>
      <c r="J3562" s="53">
        <f t="shared" ca="1" si="1839"/>
        <v>52419.376433600773</v>
      </c>
      <c r="K3562" s="53">
        <f t="shared" ca="1" si="1839"/>
        <v>132223.98909037054</v>
      </c>
      <c r="L3562" s="53">
        <f t="shared" ca="1" si="1839"/>
        <v>3354.9384787626041</v>
      </c>
      <c r="M3562" s="53">
        <f t="shared" ca="1" si="1839"/>
        <v>0</v>
      </c>
      <c r="N3562" s="53">
        <f t="shared" ca="1" si="1839"/>
        <v>135578.92756913317</v>
      </c>
      <c r="O3562" s="53">
        <f t="shared" ca="1" si="1839"/>
        <v>98075.825984351308</v>
      </c>
      <c r="P3562" s="53">
        <f t="shared" ca="1" si="1839"/>
        <v>21624.388207941622</v>
      </c>
      <c r="Q3562" s="53">
        <f t="shared" ca="1" si="1839"/>
        <v>0</v>
      </c>
      <c r="R3562" s="53">
        <f t="shared" ca="1" si="1839"/>
        <v>0</v>
      </c>
      <c r="S3562" s="53">
        <f t="shared" ca="1" si="1839"/>
        <v>119700.21419229293</v>
      </c>
      <c r="T3562" s="53">
        <f t="shared" ca="1" si="1839"/>
        <v>216.0751605487267</v>
      </c>
      <c r="U3562" s="53">
        <f t="shared" ca="1" si="1839"/>
        <v>27073.467230632465</v>
      </c>
      <c r="V3562" s="53">
        <f t="shared" ca="1" si="1839"/>
        <v>0</v>
      </c>
      <c r="W3562" s="53">
        <f t="shared" ca="1" si="1839"/>
        <v>0</v>
      </c>
      <c r="X3562" s="53">
        <f t="shared" ca="1" si="1839"/>
        <v>27289.54239118113</v>
      </c>
      <c r="Y3562" s="53">
        <f t="shared" ca="1" si="1839"/>
        <v>18205.611131442398</v>
      </c>
      <c r="Z3562" s="53">
        <f t="shared" ca="1" si="1839"/>
        <v>136.06167512671882</v>
      </c>
      <c r="AA3562" s="53">
        <f t="shared" ca="1" si="1839"/>
        <v>18341.672806569128</v>
      </c>
      <c r="AB3562" s="53">
        <f t="shared" ca="1" si="1839"/>
        <v>654.93284892290433</v>
      </c>
      <c r="AC3562" s="53">
        <f t="shared" ca="1" si="1839"/>
        <v>3335.8317495360889</v>
      </c>
      <c r="AD3562" s="53">
        <f t="shared" ca="1" si="1839"/>
        <v>758.50235633211958</v>
      </c>
    </row>
    <row r="3563" spans="1:30" s="51" customFormat="1" hidden="1" outlineLevel="1">
      <c r="A3563" s="56"/>
      <c r="B3563" s="111"/>
      <c r="C3563" s="55"/>
      <c r="D3563" s="55"/>
      <c r="E3563" s="58"/>
      <c r="G3563" s="55" t="str">
        <f>$G$12</f>
        <v>DISTSEC</v>
      </c>
      <c r="H3563" s="53">
        <f t="shared" ref="H3563:AD3563" ca="1" si="1840">+H3402+H3461+H3520+H3554</f>
        <v>-38859.471787802053</v>
      </c>
      <c r="I3563" s="53">
        <f t="shared" ca="1" si="1840"/>
        <v>-194284.395235665</v>
      </c>
      <c r="J3563" s="53">
        <f t="shared" ca="1" si="1840"/>
        <v>29960.354676158197</v>
      </c>
      <c r="K3563" s="53">
        <f t="shared" ca="1" si="1840"/>
        <v>62329.525630913595</v>
      </c>
      <c r="L3563" s="53">
        <f t="shared" ca="1" si="1840"/>
        <v>0</v>
      </c>
      <c r="M3563" s="53">
        <f t="shared" ca="1" si="1840"/>
        <v>0</v>
      </c>
      <c r="N3563" s="53">
        <f t="shared" ca="1" si="1840"/>
        <v>62329.525630913595</v>
      </c>
      <c r="O3563" s="53">
        <f t="shared" ca="1" si="1840"/>
        <v>39279.740831966046</v>
      </c>
      <c r="P3563" s="53">
        <f t="shared" ca="1" si="1840"/>
        <v>0</v>
      </c>
      <c r="Q3563" s="53">
        <f t="shared" ca="1" si="1840"/>
        <v>0</v>
      </c>
      <c r="R3563" s="53">
        <f t="shared" ca="1" si="1840"/>
        <v>0</v>
      </c>
      <c r="S3563" s="53">
        <f t="shared" ca="1" si="1840"/>
        <v>39279.740831966046</v>
      </c>
      <c r="T3563" s="53">
        <f t="shared" ca="1" si="1840"/>
        <v>40.090015186886895</v>
      </c>
      <c r="U3563" s="53">
        <f t="shared" ca="1" si="1840"/>
        <v>0</v>
      </c>
      <c r="V3563" s="53">
        <f t="shared" ca="1" si="1840"/>
        <v>0</v>
      </c>
      <c r="W3563" s="53">
        <f t="shared" ca="1" si="1840"/>
        <v>0</v>
      </c>
      <c r="X3563" s="53">
        <f t="shared" ca="1" si="1840"/>
        <v>40.090015186886895</v>
      </c>
      <c r="Y3563" s="53">
        <f t="shared" ca="1" si="1840"/>
        <v>8777.6960713110111</v>
      </c>
      <c r="Z3563" s="53">
        <f t="shared" ca="1" si="1840"/>
        <v>0</v>
      </c>
      <c r="AA3563" s="53">
        <f t="shared" ca="1" si="1840"/>
        <v>8777.6960713110111</v>
      </c>
      <c r="AB3563" s="53">
        <f t="shared" ca="1" si="1840"/>
        <v>248.83020343243902</v>
      </c>
      <c r="AC3563" s="53">
        <f t="shared" ca="1" si="1840"/>
        <v>12621.175808316013</v>
      </c>
      <c r="AD3563" s="53">
        <f t="shared" ca="1" si="1840"/>
        <v>2167.5102105790711</v>
      </c>
    </row>
    <row r="3564" spans="1:30" s="51" customFormat="1" hidden="1" outlineLevel="1">
      <c r="A3564" s="56"/>
      <c r="B3564" s="111"/>
      <c r="C3564" s="55"/>
      <c r="D3564" s="55"/>
      <c r="E3564" s="58"/>
      <c r="G3564" s="55" t="str">
        <f>$G$13</f>
        <v>ENERGY</v>
      </c>
      <c r="H3564" s="53">
        <f t="shared" ref="H3564:AD3564" ca="1" si="1841">+H3403+H3462+H3521+H3555</f>
        <v>126776.24873915811</v>
      </c>
      <c r="I3564" s="53">
        <f t="shared" ca="1" si="1841"/>
        <v>16280.011952688057</v>
      </c>
      <c r="J3564" s="53">
        <f t="shared" ca="1" si="1841"/>
        <v>7229.8869205842475</v>
      </c>
      <c r="K3564" s="53">
        <f t="shared" ca="1" si="1841"/>
        <v>19103.892725544974</v>
      </c>
      <c r="L3564" s="53">
        <f t="shared" ca="1" si="1841"/>
        <v>477.21992943052231</v>
      </c>
      <c r="M3564" s="53">
        <f t="shared" ca="1" si="1841"/>
        <v>-273.53438497350948</v>
      </c>
      <c r="N3564" s="53">
        <f t="shared" ca="1" si="1841"/>
        <v>19307.578270001639</v>
      </c>
      <c r="O3564" s="53">
        <f t="shared" ca="1" si="1841"/>
        <v>17529.280319420814</v>
      </c>
      <c r="P3564" s="53">
        <f t="shared" ca="1" si="1841"/>
        <v>3669.7115907560119</v>
      </c>
      <c r="Q3564" s="53">
        <f t="shared" ca="1" si="1841"/>
        <v>1386.6994368878743</v>
      </c>
      <c r="R3564" s="53">
        <f t="shared" ca="1" si="1841"/>
        <v>53.610727891880686</v>
      </c>
      <c r="S3564" s="53">
        <f t="shared" ca="1" si="1841"/>
        <v>22639.302074956544</v>
      </c>
      <c r="T3564" s="53">
        <f t="shared" ca="1" si="1841"/>
        <v>296.40942895086056</v>
      </c>
      <c r="U3564" s="53">
        <f t="shared" ca="1" si="1841"/>
        <v>7510.3216831508107</v>
      </c>
      <c r="V3564" s="53">
        <f t="shared" ca="1" si="1841"/>
        <v>41228.862591374622</v>
      </c>
      <c r="W3564" s="53">
        <f t="shared" ca="1" si="1841"/>
        <v>4283.2846220815136</v>
      </c>
      <c r="X3564" s="53">
        <f t="shared" ca="1" si="1841"/>
        <v>53318.878325557744</v>
      </c>
      <c r="Y3564" s="53">
        <f t="shared" ca="1" si="1841"/>
        <v>3587.6688349719871</v>
      </c>
      <c r="Z3564" s="53">
        <f t="shared" ca="1" si="1841"/>
        <v>41.75187674302785</v>
      </c>
      <c r="AA3564" s="53">
        <f t="shared" ca="1" si="1841"/>
        <v>3629.4207117149904</v>
      </c>
      <c r="AB3564" s="53">
        <f t="shared" ca="1" si="1841"/>
        <v>115.95131824176674</v>
      </c>
      <c r="AC3564" s="53">
        <f t="shared" ca="1" si="1841"/>
        <v>3575.8513956459956</v>
      </c>
      <c r="AD3564" s="53">
        <f t="shared" ca="1" si="1841"/>
        <v>679.36776976770159</v>
      </c>
    </row>
    <row r="3565" spans="1:30" s="51" customFormat="1" hidden="1" outlineLevel="1">
      <c r="A3565" s="56"/>
      <c r="B3565" s="111"/>
      <c r="C3565" s="55"/>
      <c r="D3565" s="55"/>
      <c r="E3565" s="58"/>
      <c r="G3565" s="55" t="str">
        <f>$G$14</f>
        <v>CUSTOMER</v>
      </c>
      <c r="H3565" s="53">
        <f t="shared" ref="H3565:AD3565" ca="1" si="1842">+H3404+H3463+H3522+H3556</f>
        <v>201236.24502340137</v>
      </c>
      <c r="I3565" s="53">
        <f t="shared" ca="1" si="1842"/>
        <v>-77719.457985467394</v>
      </c>
      <c r="J3565" s="53">
        <f t="shared" ca="1" si="1842"/>
        <v>46450.296268974271</v>
      </c>
      <c r="K3565" s="53">
        <f t="shared" ca="1" si="1842"/>
        <v>8838.531114149464</v>
      </c>
      <c r="L3565" s="53">
        <f t="shared" ca="1" si="1842"/>
        <v>2547.7235899177617</v>
      </c>
      <c r="M3565" s="53">
        <f t="shared" ca="1" si="1842"/>
        <v>1841.115814229441</v>
      </c>
      <c r="N3565" s="53">
        <f t="shared" ca="1" si="1842"/>
        <v>13227.370518296666</v>
      </c>
      <c r="O3565" s="53">
        <f t="shared" ca="1" si="1842"/>
        <v>2642.9742131909325</v>
      </c>
      <c r="P3565" s="53">
        <f t="shared" ca="1" si="1842"/>
        <v>950.91644856564153</v>
      </c>
      <c r="Q3565" s="53">
        <f t="shared" ca="1" si="1842"/>
        <v>1593.5155047620635</v>
      </c>
      <c r="R3565" s="53">
        <f t="shared" ca="1" si="1842"/>
        <v>223.18954563879581</v>
      </c>
      <c r="S3565" s="53">
        <f t="shared" ca="1" si="1842"/>
        <v>5410.5957121574302</v>
      </c>
      <c r="T3565" s="53">
        <f t="shared" ca="1" si="1842"/>
        <v>0.29134427480704822</v>
      </c>
      <c r="U3565" s="53">
        <f t="shared" ca="1" si="1842"/>
        <v>221.90423314783186</v>
      </c>
      <c r="V3565" s="53">
        <f t="shared" ca="1" si="1842"/>
        <v>1353.1147600914737</v>
      </c>
      <c r="W3565" s="53">
        <f t="shared" ca="1" si="1842"/>
        <v>4.1790465996190065</v>
      </c>
      <c r="X3565" s="53">
        <f t="shared" ca="1" si="1842"/>
        <v>1579.4893841137334</v>
      </c>
      <c r="Y3565" s="53">
        <f t="shared" ca="1" si="1842"/>
        <v>436.92894500309706</v>
      </c>
      <c r="Z3565" s="53">
        <f t="shared" ca="1" si="1842"/>
        <v>3.4993464833038463</v>
      </c>
      <c r="AA3565" s="53">
        <f t="shared" ca="1" si="1842"/>
        <v>440.42829148640175</v>
      </c>
      <c r="AB3565" s="53">
        <f t="shared" ca="1" si="1842"/>
        <v>22.097961838248075</v>
      </c>
      <c r="AC3565" s="53">
        <f t="shared" ca="1" si="1842"/>
        <v>186128.61798042065</v>
      </c>
      <c r="AD3565" s="53">
        <f t="shared" ca="1" si="1842"/>
        <v>25696.806891580814</v>
      </c>
    </row>
    <row r="3566" spans="1:30" s="51" customFormat="1" collapsed="1">
      <c r="A3566" s="56"/>
      <c r="B3566" s="111" t="s">
        <v>437</v>
      </c>
      <c r="C3566" s="55"/>
      <c r="D3566" s="55"/>
      <c r="E3566" s="53">
        <f>+E3405+E3464+E3523+E3557</f>
        <v>33533.249910394996</v>
      </c>
      <c r="G3566" s="55" t="str">
        <f>$G$15</f>
        <v>TOTAL</v>
      </c>
      <c r="H3566" s="53">
        <f t="shared" ref="H3566:AD3566" ca="1" si="1843">+H3405+H3464+H3523+H3557</f>
        <v>33533.249910398648</v>
      </c>
      <c r="I3566" s="53">
        <f t="shared" ca="1" si="1843"/>
        <v>-1732390.9497437282</v>
      </c>
      <c r="J3566" s="53">
        <f t="shared" ca="1" si="1843"/>
        <v>241881.5327134406</v>
      </c>
      <c r="K3566" s="53">
        <f t="shared" ca="1" si="1843"/>
        <v>468800.95363428735</v>
      </c>
      <c r="L3566" s="53">
        <f t="shared" ca="1" si="1843"/>
        <v>12321.93029809043</v>
      </c>
      <c r="M3566" s="53">
        <f t="shared" ca="1" si="1843"/>
        <v>4420.4795582251791</v>
      </c>
      <c r="N3566" s="53">
        <f t="shared" ca="1" si="1843"/>
        <v>485543.36349060305</v>
      </c>
      <c r="O3566" s="53">
        <f t="shared" ca="1" si="1843"/>
        <v>342035.80070376775</v>
      </c>
      <c r="P3566" s="53">
        <f t="shared" ca="1" si="1843"/>
        <v>68904.986204372006</v>
      </c>
      <c r="Q3566" s="53">
        <f t="shared" ca="1" si="1843"/>
        <v>17093.680686956104</v>
      </c>
      <c r="R3566" s="53">
        <f t="shared" ca="1" si="1843"/>
        <v>698.63349216859103</v>
      </c>
      <c r="S3566" s="53">
        <f t="shared" ca="1" si="1843"/>
        <v>428733.1010872639</v>
      </c>
      <c r="T3566" s="53">
        <f t="shared" ca="1" si="1843"/>
        <v>-907.94549725517788</v>
      </c>
      <c r="U3566" s="53">
        <f t="shared" ca="1" si="1843"/>
        <v>68581.056787595488</v>
      </c>
      <c r="V3566" s="53">
        <f t="shared" ca="1" si="1843"/>
        <v>266996.00111397106</v>
      </c>
      <c r="W3566" s="53">
        <f t="shared" ca="1" si="1843"/>
        <v>-22179.158368039585</v>
      </c>
      <c r="X3566" s="53">
        <f t="shared" ca="1" si="1843"/>
        <v>312489.95403627318</v>
      </c>
      <c r="Y3566" s="53">
        <f t="shared" ca="1" si="1843"/>
        <v>59141.160318059883</v>
      </c>
      <c r="Z3566" s="53">
        <f t="shared" ca="1" si="1843"/>
        <v>231.39027325228008</v>
      </c>
      <c r="AA3566" s="53">
        <f t="shared" ca="1" si="1843"/>
        <v>59372.550591312407</v>
      </c>
      <c r="AB3566" s="53">
        <f t="shared" ca="1" si="1843"/>
        <v>2391.1496403012375</v>
      </c>
      <c r="AC3566" s="53">
        <f t="shared" ca="1" si="1843"/>
        <v>206108.22899253905</v>
      </c>
      <c r="AD3566" s="53">
        <f t="shared" ca="1" si="1843"/>
        <v>29404.3191023978</v>
      </c>
    </row>
    <row r="3567" spans="1:30" s="51" customFormat="1">
      <c r="A3567" s="56"/>
      <c r="B3567" s="111"/>
      <c r="C3567" s="55"/>
      <c r="D3567" s="55"/>
      <c r="E3567" s="53"/>
      <c r="G3567" s="55"/>
      <c r="H3567" s="53"/>
      <c r="I3567" s="53"/>
      <c r="J3567" s="53"/>
      <c r="K3567" s="53"/>
      <c r="L3567" s="53"/>
      <c r="M3567" s="53"/>
      <c r="N3567" s="53"/>
      <c r="O3567" s="53"/>
      <c r="P3567" s="53"/>
      <c r="Q3567" s="53"/>
      <c r="R3567" s="53"/>
      <c r="S3567" s="53"/>
      <c r="T3567" s="53"/>
      <c r="U3567" s="53"/>
      <c r="V3567" s="53"/>
      <c r="W3567" s="53"/>
      <c r="X3567" s="53"/>
      <c r="Y3567" s="53"/>
      <c r="Z3567" s="53"/>
      <c r="AA3567" s="53"/>
      <c r="AB3567" s="53"/>
      <c r="AC3567" s="53"/>
      <c r="AD3567" s="53"/>
    </row>
    <row r="3568" spans="1:30" s="51" customFormat="1">
      <c r="A3568" s="56"/>
      <c r="B3568" s="111" t="s">
        <v>438</v>
      </c>
      <c r="C3568" s="55"/>
      <c r="D3568" s="55"/>
      <c r="I3568" s="50"/>
      <c r="J3568" s="50"/>
      <c r="K3568" s="50"/>
      <c r="L3568" s="50"/>
      <c r="M3568" s="50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0"/>
      <c r="Z3568" s="50"/>
      <c r="AA3568" s="50"/>
      <c r="AB3568" s="50"/>
      <c r="AC3568" s="50"/>
      <c r="AD3568" s="50"/>
    </row>
    <row r="3569" spans="1:30" s="51" customFormat="1" hidden="1" outlineLevel="1">
      <c r="A3569" s="56"/>
      <c r="B3569" s="111"/>
      <c r="C3569" s="55"/>
      <c r="D3569" s="55"/>
      <c r="G3569" s="55" t="str">
        <f>$G$8</f>
        <v>PRODUCTION</v>
      </c>
      <c r="H3569" s="58">
        <f t="shared" ref="H3569:AD3569" ca="1" si="1844">-H3440*$E$3456</f>
        <v>-172232.46384167636</v>
      </c>
      <c r="I3569" s="58">
        <f t="shared" ca="1" si="1844"/>
        <v>-84838.78209289287</v>
      </c>
      <c r="J3569" s="58">
        <f t="shared" ca="1" si="1844"/>
        <v>-4193.8841468222736</v>
      </c>
      <c r="K3569" s="58">
        <f t="shared" ca="1" si="1844"/>
        <v>-15361.957275016191</v>
      </c>
      <c r="L3569" s="58">
        <f t="shared" ca="1" si="1844"/>
        <v>-483.53987395913765</v>
      </c>
      <c r="M3569" s="58">
        <f t="shared" ca="1" si="1844"/>
        <v>-45.344822133334603</v>
      </c>
      <c r="N3569" s="58">
        <f t="shared" ca="1" si="1844"/>
        <v>-15890.841971108664</v>
      </c>
      <c r="O3569" s="58">
        <f t="shared" ca="1" si="1844"/>
        <v>-11677.477246807073</v>
      </c>
      <c r="P3569" s="58">
        <f t="shared" ca="1" si="1844"/>
        <v>-2175.854222096897</v>
      </c>
      <c r="Q3569" s="58">
        <f t="shared" ca="1" si="1844"/>
        <v>-983.22800855892774</v>
      </c>
      <c r="R3569" s="58">
        <f t="shared" ca="1" si="1844"/>
        <v>-44.214664483802494</v>
      </c>
      <c r="S3569" s="58">
        <f t="shared" ca="1" si="1844"/>
        <v>-14880.774141946702</v>
      </c>
      <c r="T3569" s="58">
        <f t="shared" ca="1" si="1844"/>
        <v>-407.92419020616165</v>
      </c>
      <c r="U3569" s="58">
        <f t="shared" ca="1" si="1844"/>
        <v>-6675.6098698485266</v>
      </c>
      <c r="V3569" s="58">
        <f t="shared" ca="1" si="1844"/>
        <v>-35280.785736400467</v>
      </c>
      <c r="W3569" s="58">
        <f t="shared" ca="1" si="1844"/>
        <v>-6371.1251509395415</v>
      </c>
      <c r="X3569" s="58">
        <f t="shared" ca="1" si="1844"/>
        <v>-48735.444947394695</v>
      </c>
      <c r="Y3569" s="58">
        <f t="shared" ca="1" si="1844"/>
        <v>-3586.1347326674886</v>
      </c>
      <c r="Z3569" s="58">
        <f t="shared" ca="1" si="1844"/>
        <v>-60.066385987829172</v>
      </c>
      <c r="AA3569" s="58">
        <f t="shared" ca="1" si="1844"/>
        <v>-3646.2011186553177</v>
      </c>
      <c r="AB3569" s="58">
        <f t="shared" ca="1" si="1844"/>
        <v>-46.535422855799311</v>
      </c>
      <c r="AC3569" s="58">
        <f t="shared" ca="1" si="1844"/>
        <v>0</v>
      </c>
      <c r="AD3569" s="58">
        <f t="shared" ca="1" si="1844"/>
        <v>0</v>
      </c>
    </row>
    <row r="3570" spans="1:30" s="51" customFormat="1" hidden="1" outlineLevel="1">
      <c r="A3570" s="56"/>
      <c r="B3570" s="111"/>
      <c r="C3570" s="55"/>
      <c r="D3570" s="55"/>
      <c r="G3570" s="55" t="str">
        <f>$G$9</f>
        <v>BULKTRAN</v>
      </c>
      <c r="H3570" s="58">
        <f t="shared" ref="H3570:AD3570" ca="1" si="1845">-H3441*$E$3456</f>
        <v>-91286.997918089633</v>
      </c>
      <c r="I3570" s="58">
        <f t="shared" ca="1" si="1845"/>
        <v>-44966.422424325436</v>
      </c>
      <c r="J3570" s="58">
        <f t="shared" ca="1" si="1845"/>
        <v>-2222.8509355332926</v>
      </c>
      <c r="K3570" s="58">
        <f t="shared" ca="1" si="1845"/>
        <v>-8142.1755835257882</v>
      </c>
      <c r="L3570" s="58">
        <f t="shared" ca="1" si="1845"/>
        <v>-256.28677940761162</v>
      </c>
      <c r="M3570" s="58">
        <f t="shared" ca="1" si="1845"/>
        <v>-24.033754098106467</v>
      </c>
      <c r="N3570" s="58">
        <f t="shared" ca="1" si="1845"/>
        <v>-8422.4961170315055</v>
      </c>
      <c r="O3570" s="58">
        <f t="shared" ca="1" si="1845"/>
        <v>-6189.320046525796</v>
      </c>
      <c r="P3570" s="58">
        <f t="shared" ca="1" si="1845"/>
        <v>-1153.2506439971323</v>
      </c>
      <c r="Q3570" s="58">
        <f t="shared" ca="1" si="1845"/>
        <v>-521.13249249475939</v>
      </c>
      <c r="R3570" s="58">
        <f t="shared" ca="1" si="1845"/>
        <v>-23.434745660912025</v>
      </c>
      <c r="S3570" s="58">
        <f t="shared" ca="1" si="1845"/>
        <v>-7887.1379286785996</v>
      </c>
      <c r="T3570" s="58">
        <f t="shared" ca="1" si="1845"/>
        <v>-216.20880217053187</v>
      </c>
      <c r="U3570" s="58">
        <f t="shared" ca="1" si="1845"/>
        <v>-3538.2202094665804</v>
      </c>
      <c r="V3570" s="58">
        <f t="shared" ca="1" si="1845"/>
        <v>-18699.593225513767</v>
      </c>
      <c r="W3570" s="58">
        <f t="shared" ca="1" si="1845"/>
        <v>-3376.8366045343219</v>
      </c>
      <c r="X3570" s="58">
        <f t="shared" ca="1" si="1845"/>
        <v>-25830.858841685204</v>
      </c>
      <c r="Y3570" s="58">
        <f t="shared" ca="1" si="1845"/>
        <v>-1900.7303650718056</v>
      </c>
      <c r="Z3570" s="58">
        <f t="shared" ca="1" si="1845"/>
        <v>-31.836507069065696</v>
      </c>
      <c r="AA3570" s="58">
        <f t="shared" ca="1" si="1845"/>
        <v>-1932.5668721408715</v>
      </c>
      <c r="AB3570" s="58">
        <f t="shared" ca="1" si="1845"/>
        <v>-24.664798694744302</v>
      </c>
      <c r="AC3570" s="58">
        <f t="shared" ca="1" si="1845"/>
        <v>0</v>
      </c>
      <c r="AD3570" s="58">
        <f t="shared" ca="1" si="1845"/>
        <v>0</v>
      </c>
    </row>
    <row r="3571" spans="1:30" s="51" customFormat="1" hidden="1" outlineLevel="1">
      <c r="A3571" s="56"/>
      <c r="B3571" s="111"/>
      <c r="C3571" s="55"/>
      <c r="D3571" s="55"/>
      <c r="G3571" s="55" t="str">
        <f>$G$10</f>
        <v>SUBTRAN</v>
      </c>
      <c r="H3571" s="58">
        <f t="shared" ref="H3571:AD3571" ca="1" si="1846">-H3442*$E$3456</f>
        <v>-20053.012879405167</v>
      </c>
      <c r="I3571" s="58">
        <f t="shared" ca="1" si="1846"/>
        <v>-9763.1588908823724</v>
      </c>
      <c r="J3571" s="58">
        <f t="shared" ca="1" si="1846"/>
        <v>-471.18281980213015</v>
      </c>
      <c r="K3571" s="58">
        <f t="shared" ca="1" si="1846"/>
        <v>-1714.1400597756133</v>
      </c>
      <c r="L3571" s="58">
        <f t="shared" ca="1" si="1846"/>
        <v>-52.948173649780209</v>
      </c>
      <c r="M3571" s="58">
        <f t="shared" ca="1" si="1846"/>
        <v>-6.5944150026459196</v>
      </c>
      <c r="N3571" s="58">
        <f t="shared" ca="1" si="1846"/>
        <v>-1773.6826484280393</v>
      </c>
      <c r="O3571" s="58">
        <f t="shared" ca="1" si="1846"/>
        <v>-1295.0596068525929</v>
      </c>
      <c r="P3571" s="58">
        <f t="shared" ca="1" si="1846"/>
        <v>-240.75007041348908</v>
      </c>
      <c r="Q3571" s="58">
        <f t="shared" ca="1" si="1846"/>
        <v>-143.2491605259832</v>
      </c>
      <c r="R3571" s="58">
        <f t="shared" ca="1" si="1846"/>
        <v>0</v>
      </c>
      <c r="S3571" s="58">
        <f t="shared" ca="1" si="1846"/>
        <v>-1679.0588377920651</v>
      </c>
      <c r="T3571" s="58">
        <f t="shared" ca="1" si="1846"/>
        <v>-45.221257785271668</v>
      </c>
      <c r="U3571" s="58">
        <f t="shared" ca="1" si="1846"/>
        <v>-740.29780878057602</v>
      </c>
      <c r="V3571" s="58">
        <f t="shared" ca="1" si="1846"/>
        <v>-5157.4202383163429</v>
      </c>
      <c r="W3571" s="58">
        <f t="shared" ca="1" si="1846"/>
        <v>0</v>
      </c>
      <c r="X3571" s="58">
        <f t="shared" ca="1" si="1846"/>
        <v>-5942.9393048821903</v>
      </c>
      <c r="Y3571" s="58">
        <f t="shared" ca="1" si="1846"/>
        <v>-389.77499958610514</v>
      </c>
      <c r="Z3571" s="58">
        <f t="shared" ca="1" si="1846"/>
        <v>-6.4975598325248223</v>
      </c>
      <c r="AA3571" s="58">
        <f t="shared" ca="1" si="1846"/>
        <v>-396.27255941863001</v>
      </c>
      <c r="AB3571" s="58">
        <f t="shared" ca="1" si="1846"/>
        <v>-5.2049142461511231</v>
      </c>
      <c r="AC3571" s="58">
        <f t="shared" ca="1" si="1846"/>
        <v>-17.697821136556936</v>
      </c>
      <c r="AD3571" s="58">
        <f t="shared" ca="1" si="1846"/>
        <v>-3.8150828170267057</v>
      </c>
    </row>
    <row r="3572" spans="1:30" s="51" customFormat="1" hidden="1" outlineLevel="1">
      <c r="A3572" s="56"/>
      <c r="B3572" s="111"/>
      <c r="C3572" s="55"/>
      <c r="D3572" s="55"/>
      <c r="G3572" s="55" t="str">
        <f>$G$11</f>
        <v>DISTPRI</v>
      </c>
      <c r="H3572" s="58">
        <f t="shared" ref="H3572:AD3572" ca="1" si="1847">-H3443*$E$3456</f>
        <v>-92009.587111613</v>
      </c>
      <c r="I3572" s="58">
        <f t="shared" ca="1" si="1847"/>
        <v>-61493.931324104531</v>
      </c>
      <c r="J3572" s="58">
        <f t="shared" ca="1" si="1847"/>
        <v>-2898.6633904390678</v>
      </c>
      <c r="K3572" s="58">
        <f t="shared" ca="1" si="1847"/>
        <v>-10525.224671400059</v>
      </c>
      <c r="L3572" s="58">
        <f t="shared" ca="1" si="1847"/>
        <v>-325.28420965343958</v>
      </c>
      <c r="M3572" s="58">
        <f t="shared" ca="1" si="1847"/>
        <v>0</v>
      </c>
      <c r="N3572" s="58">
        <f t="shared" ca="1" si="1847"/>
        <v>-10850.508881053498</v>
      </c>
      <c r="O3572" s="58">
        <f t="shared" ca="1" si="1847"/>
        <v>-7892.0788515762506</v>
      </c>
      <c r="P3572" s="58">
        <f t="shared" ca="1" si="1847"/>
        <v>-1469.9002171957673</v>
      </c>
      <c r="Q3572" s="58">
        <f t="shared" ca="1" si="1847"/>
        <v>0</v>
      </c>
      <c r="R3572" s="58">
        <f t="shared" ca="1" si="1847"/>
        <v>0</v>
      </c>
      <c r="S3572" s="58">
        <f t="shared" ca="1" si="1847"/>
        <v>-9361.9790687720179</v>
      </c>
      <c r="T3572" s="58">
        <f t="shared" ca="1" si="1847"/>
        <v>-281.34774754020196</v>
      </c>
      <c r="U3572" s="58">
        <f t="shared" ca="1" si="1847"/>
        <v>-4537.5025211696711</v>
      </c>
      <c r="V3572" s="58">
        <f t="shared" ca="1" si="1847"/>
        <v>0</v>
      </c>
      <c r="W3572" s="58">
        <f t="shared" ca="1" si="1847"/>
        <v>0</v>
      </c>
      <c r="X3572" s="58">
        <f t="shared" ca="1" si="1847"/>
        <v>-4818.8502687098726</v>
      </c>
      <c r="Y3572" s="58">
        <f t="shared" ca="1" si="1847"/>
        <v>-2379.8244590877548</v>
      </c>
      <c r="Z3572" s="58">
        <f t="shared" ca="1" si="1847"/>
        <v>-39.704787830677951</v>
      </c>
      <c r="AA3572" s="58">
        <f t="shared" ca="1" si="1847"/>
        <v>-2419.5292469184328</v>
      </c>
      <c r="AB3572" s="58">
        <f t="shared" ca="1" si="1847"/>
        <v>-32.167530990186933</v>
      </c>
      <c r="AC3572" s="58">
        <f t="shared" ca="1" si="1847"/>
        <v>-110.20149215101421</v>
      </c>
      <c r="AD3572" s="58">
        <f t="shared" ca="1" si="1847"/>
        <v>-23.755908474382444</v>
      </c>
    </row>
    <row r="3573" spans="1:30" s="51" customFormat="1" hidden="1" outlineLevel="1">
      <c r="A3573" s="56"/>
      <c r="B3573" s="111"/>
      <c r="C3573" s="55"/>
      <c r="D3573" s="55"/>
      <c r="G3573" s="55" t="str">
        <f>$G$12</f>
        <v>DISTSEC</v>
      </c>
      <c r="H3573" s="58">
        <f t="shared" ref="H3573:AD3573" ca="1" si="1848">-H3444*$E$3456</f>
        <v>-47346.77983112965</v>
      </c>
      <c r="I3573" s="58">
        <f t="shared" ca="1" si="1848"/>
        <v>-35401.256008501034</v>
      </c>
      <c r="J3573" s="58">
        <f t="shared" ca="1" si="1848"/>
        <v>-1706.70583488183</v>
      </c>
      <c r="K3573" s="58">
        <f t="shared" ca="1" si="1848"/>
        <v>-5149.8427520385658</v>
      </c>
      <c r="L3573" s="58">
        <f t="shared" ca="1" si="1848"/>
        <v>0</v>
      </c>
      <c r="M3573" s="58">
        <f t="shared" ca="1" si="1848"/>
        <v>0</v>
      </c>
      <c r="N3573" s="58">
        <f t="shared" ca="1" si="1848"/>
        <v>-5149.8427520385658</v>
      </c>
      <c r="O3573" s="58">
        <f t="shared" ca="1" si="1848"/>
        <v>-3281.4998460128168</v>
      </c>
      <c r="P3573" s="58">
        <f t="shared" ca="1" si="1848"/>
        <v>0</v>
      </c>
      <c r="Q3573" s="58">
        <f t="shared" ca="1" si="1848"/>
        <v>0</v>
      </c>
      <c r="R3573" s="58">
        <f t="shared" ca="1" si="1848"/>
        <v>0</v>
      </c>
      <c r="S3573" s="58">
        <f t="shared" ca="1" si="1848"/>
        <v>-3281.4998460128168</v>
      </c>
      <c r="T3573" s="58">
        <f t="shared" ca="1" si="1848"/>
        <v>-88.724871687884573</v>
      </c>
      <c r="U3573" s="58">
        <f t="shared" ca="1" si="1848"/>
        <v>0</v>
      </c>
      <c r="V3573" s="58">
        <f t="shared" ca="1" si="1848"/>
        <v>0</v>
      </c>
      <c r="W3573" s="58">
        <f t="shared" ca="1" si="1848"/>
        <v>0</v>
      </c>
      <c r="X3573" s="58">
        <f t="shared" ca="1" si="1848"/>
        <v>-88.724871687884573</v>
      </c>
      <c r="Y3573" s="58">
        <f t="shared" ca="1" si="1848"/>
        <v>-1210.3618339912039</v>
      </c>
      <c r="Z3573" s="58">
        <f t="shared" ca="1" si="1848"/>
        <v>0</v>
      </c>
      <c r="AA3573" s="58">
        <f t="shared" ca="1" si="1848"/>
        <v>-1210.3618339912039</v>
      </c>
      <c r="AB3573" s="58">
        <f t="shared" ca="1" si="1848"/>
        <v>-12.559963687214147</v>
      </c>
      <c r="AC3573" s="58">
        <f t="shared" ca="1" si="1848"/>
        <v>-426.45907473356357</v>
      </c>
      <c r="AD3573" s="58">
        <f t="shared" ca="1" si="1848"/>
        <v>-69.369645595536596</v>
      </c>
    </row>
    <row r="3574" spans="1:30" s="51" customFormat="1" hidden="1" outlineLevel="1">
      <c r="A3574" s="56"/>
      <c r="B3574" s="111"/>
      <c r="C3574" s="55"/>
      <c r="D3574" s="55"/>
      <c r="G3574" s="55" t="str">
        <f>$G$13</f>
        <v>ENERGY</v>
      </c>
      <c r="H3574" s="58">
        <f t="shared" ref="H3574:AD3574" ca="1" si="1849">-H3445*$E$3456</f>
        <v>-1455.2923354552331</v>
      </c>
      <c r="I3574" s="58">
        <f t="shared" ca="1" si="1849"/>
        <v>-546.06510630190871</v>
      </c>
      <c r="J3574" s="58">
        <f t="shared" ca="1" si="1849"/>
        <v>-35.388547448989947</v>
      </c>
      <c r="K3574" s="58">
        <f t="shared" ca="1" si="1849"/>
        <v>-118.73241294193794</v>
      </c>
      <c r="L3574" s="58">
        <f t="shared" ca="1" si="1849"/>
        <v>-3.7735856335852853</v>
      </c>
      <c r="M3574" s="58">
        <f t="shared" ca="1" si="1849"/>
        <v>-0.34788048140817512</v>
      </c>
      <c r="N3574" s="58">
        <f t="shared" ca="1" si="1849"/>
        <v>-122.85387905693139</v>
      </c>
      <c r="O3574" s="58">
        <f t="shared" ca="1" si="1849"/>
        <v>-108.24999758325261</v>
      </c>
      <c r="P3574" s="58">
        <f t="shared" ca="1" si="1849"/>
        <v>-20.067466641656388</v>
      </c>
      <c r="Q3574" s="58">
        <f t="shared" ca="1" si="1849"/>
        <v>-9.1181431965598634</v>
      </c>
      <c r="R3574" s="58">
        <f t="shared" ca="1" si="1849"/>
        <v>-0.42248130691296637</v>
      </c>
      <c r="S3574" s="58">
        <f t="shared" ca="1" si="1849"/>
        <v>-137.85808872838183</v>
      </c>
      <c r="T3574" s="58">
        <f t="shared" ca="1" si="1849"/>
        <v>-4.1483450407251281</v>
      </c>
      <c r="U3574" s="58">
        <f t="shared" ca="1" si="1849"/>
        <v>-72.838724364000385</v>
      </c>
      <c r="V3574" s="58">
        <f t="shared" ca="1" si="1849"/>
        <v>-413.54803583991549</v>
      </c>
      <c r="W3574" s="58">
        <f t="shared" ca="1" si="1849"/>
        <v>-78.459741351130489</v>
      </c>
      <c r="X3574" s="58">
        <f t="shared" ca="1" si="1849"/>
        <v>-568.99484659577161</v>
      </c>
      <c r="Y3574" s="58">
        <f t="shared" ca="1" si="1849"/>
        <v>-29.328187375812629</v>
      </c>
      <c r="Z3574" s="58">
        <f t="shared" ca="1" si="1849"/>
        <v>-0.47741613681695844</v>
      </c>
      <c r="AA3574" s="58">
        <f t="shared" ca="1" si="1849"/>
        <v>-29.805603512629588</v>
      </c>
      <c r="AB3574" s="58">
        <f t="shared" ca="1" si="1849"/>
        <v>-0.53251929708131962</v>
      </c>
      <c r="AC3574" s="58">
        <f t="shared" ca="1" si="1849"/>
        <v>-11.51501671277317</v>
      </c>
      <c r="AD3574" s="58">
        <f t="shared" ca="1" si="1849"/>
        <v>-2.2787278007653828</v>
      </c>
    </row>
    <row r="3575" spans="1:30" s="51" customFormat="1" hidden="1" outlineLevel="1">
      <c r="A3575" s="56"/>
      <c r="B3575" s="111"/>
      <c r="C3575" s="55"/>
      <c r="D3575" s="55"/>
      <c r="G3575" s="55" t="str">
        <f>$G$14</f>
        <v>CUSTOMER</v>
      </c>
      <c r="H3575" s="58">
        <f t="shared" ref="H3575:AD3575" ca="1" si="1850">-H3446*$E$3456</f>
        <v>-22792.076082631</v>
      </c>
      <c r="I3575" s="58">
        <f t="shared" ca="1" si="1850"/>
        <v>-10658.455796189379</v>
      </c>
      <c r="J3575" s="58">
        <f t="shared" ca="1" si="1850"/>
        <v>-2792.33894619591</v>
      </c>
      <c r="K3575" s="58">
        <f t="shared" ca="1" si="1850"/>
        <v>-792.66498941642612</v>
      </c>
      <c r="L3575" s="58">
        <f t="shared" ca="1" si="1850"/>
        <v>-255.86787569947771</v>
      </c>
      <c r="M3575" s="58">
        <f t="shared" ca="1" si="1850"/>
        <v>-41.532509063015176</v>
      </c>
      <c r="N3575" s="58">
        <f t="shared" ca="1" si="1850"/>
        <v>-1090.0653741789192</v>
      </c>
      <c r="O3575" s="58">
        <f t="shared" ca="1" si="1850"/>
        <v>-224.94677784404388</v>
      </c>
      <c r="P3575" s="58">
        <f t="shared" ca="1" si="1850"/>
        <v>-66.609535188607595</v>
      </c>
      <c r="Q3575" s="58">
        <f t="shared" ca="1" si="1850"/>
        <v>-144.69169386347994</v>
      </c>
      <c r="R3575" s="58">
        <f t="shared" ca="1" si="1850"/>
        <v>-25.425795008623595</v>
      </c>
      <c r="S3575" s="58">
        <f t="shared" ca="1" si="1850"/>
        <v>-461.67380190475495</v>
      </c>
      <c r="T3575" s="58">
        <f t="shared" ca="1" si="1850"/>
        <v>-1.5482320435498709</v>
      </c>
      <c r="U3575" s="58">
        <f t="shared" ca="1" si="1850"/>
        <v>-39.518042704428886</v>
      </c>
      <c r="V3575" s="58">
        <f t="shared" ca="1" si="1850"/>
        <v>-212.78455687636887</v>
      </c>
      <c r="W3575" s="58">
        <f t="shared" ca="1" si="1850"/>
        <v>-38.139113964834301</v>
      </c>
      <c r="X3575" s="58">
        <f t="shared" ca="1" si="1850"/>
        <v>-291.98994558918196</v>
      </c>
      <c r="Y3575" s="58">
        <f t="shared" ca="1" si="1850"/>
        <v>-62.270970212994612</v>
      </c>
      <c r="Z3575" s="58">
        <f t="shared" ca="1" si="1850"/>
        <v>-1.1288410355366403</v>
      </c>
      <c r="AA3575" s="58">
        <f t="shared" ca="1" si="1850"/>
        <v>-63.39981124853125</v>
      </c>
      <c r="AB3575" s="58">
        <f t="shared" ca="1" si="1850"/>
        <v>-1.1689271883952772</v>
      </c>
      <c r="AC3575" s="58">
        <f t="shared" ca="1" si="1850"/>
        <v>-6622.1132861904052</v>
      </c>
      <c r="AD3575" s="58">
        <f t="shared" ca="1" si="1850"/>
        <v>-810.8701939455234</v>
      </c>
    </row>
    <row r="3576" spans="1:30" s="51" customFormat="1" collapsed="1">
      <c r="A3576" s="56"/>
      <c r="B3576" s="55"/>
      <c r="C3576" s="108" t="s">
        <v>679</v>
      </c>
      <c r="E3576" s="58">
        <f>-E3447*$E$3456</f>
        <v>-447176.21</v>
      </c>
      <c r="G3576" s="55" t="str">
        <f>$G$15</f>
        <v>TOTAL</v>
      </c>
      <c r="H3576" s="58">
        <f t="shared" ref="H3576:AD3576" ca="1" si="1851">-H3447*$E$3456</f>
        <v>-447176.21000000014</v>
      </c>
      <c r="I3576" s="58">
        <f t="shared" ca="1" si="1851"/>
        <v>-247668.07164319753</v>
      </c>
      <c r="J3576" s="58">
        <f t="shared" ca="1" si="1851"/>
        <v>-14321.014621123495</v>
      </c>
      <c r="K3576" s="58">
        <f t="shared" ca="1" si="1851"/>
        <v>-41804.737744114587</v>
      </c>
      <c r="L3576" s="58">
        <f t="shared" ca="1" si="1851"/>
        <v>-1377.7004980030322</v>
      </c>
      <c r="M3576" s="58">
        <f t="shared" ca="1" si="1851"/>
        <v>-117.85338077851034</v>
      </c>
      <c r="N3576" s="58">
        <f t="shared" ca="1" si="1851"/>
        <v>-43300.291622896133</v>
      </c>
      <c r="O3576" s="58">
        <f t="shared" ca="1" si="1851"/>
        <v>-30668.632373201832</v>
      </c>
      <c r="P3576" s="58">
        <f t="shared" ca="1" si="1851"/>
        <v>-5126.4321555335491</v>
      </c>
      <c r="Q3576" s="58">
        <f t="shared" ca="1" si="1851"/>
        <v>-1801.4194986397099</v>
      </c>
      <c r="R3576" s="58">
        <f t="shared" ca="1" si="1851"/>
        <v>-93.497686460251089</v>
      </c>
      <c r="S3576" s="58">
        <f t="shared" ca="1" si="1851"/>
        <v>-37689.981713835346</v>
      </c>
      <c r="T3576" s="58">
        <f t="shared" ca="1" si="1851"/>
        <v>-1045.1234464743266</v>
      </c>
      <c r="U3576" s="58">
        <f t="shared" ca="1" si="1851"/>
        <v>-15603.987176333781</v>
      </c>
      <c r="V3576" s="58">
        <f t="shared" ca="1" si="1851"/>
        <v>-59764.131792946864</v>
      </c>
      <c r="W3576" s="58">
        <f t="shared" ca="1" si="1851"/>
        <v>-9864.5606107898293</v>
      </c>
      <c r="X3576" s="58">
        <f t="shared" ca="1" si="1851"/>
        <v>-86277.803026544789</v>
      </c>
      <c r="Y3576" s="58">
        <f t="shared" ca="1" si="1851"/>
        <v>-9558.4255479931635</v>
      </c>
      <c r="Z3576" s="58">
        <f t="shared" ca="1" si="1851"/>
        <v>-139.71149789245123</v>
      </c>
      <c r="AA3576" s="58">
        <f t="shared" ca="1" si="1851"/>
        <v>-9698.1370458856163</v>
      </c>
      <c r="AB3576" s="58">
        <f t="shared" ca="1" si="1851"/>
        <v>-122.83407695957239</v>
      </c>
      <c r="AC3576" s="58">
        <f t="shared" ca="1" si="1851"/>
        <v>-7187.9866909243137</v>
      </c>
      <c r="AD3576" s="58">
        <f t="shared" ca="1" si="1851"/>
        <v>-910.08955863323467</v>
      </c>
    </row>
    <row r="3577" spans="1:30" s="51" customFormat="1" hidden="1" outlineLevel="1">
      <c r="A3577" s="56"/>
      <c r="B3577" s="55"/>
      <c r="C3577" s="111"/>
      <c r="D3577" s="55"/>
      <c r="F3577" s="52" t="str">
        <f>F3584</f>
        <v>RB_GUP_EPIS_P</v>
      </c>
      <c r="G3577" s="55" t="str">
        <f>$G$8</f>
        <v>PRODUCTION</v>
      </c>
      <c r="H3577" s="53">
        <f t="shared" ref="H3577:H3584" si="1852">SUBTOTAL(9,I3577:AD3577)</f>
        <v>-1551003.0000000002</v>
      </c>
      <c r="I3577" s="54">
        <f>VLOOKUP(CONCATENATE($F3577," ",$G3577),AllocFactorMatrix,(I$4+1),FALSE)*$E3584</f>
        <v>-763997.69594762393</v>
      </c>
      <c r="J3577" s="54">
        <f>VLOOKUP(CONCATENATE($F3577," ",$G3577),AllocFactorMatrix,(J$4+1),FALSE)*$E3584</f>
        <v>-37767.136045578613</v>
      </c>
      <c r="K3577" s="54">
        <f>VLOOKUP(CONCATENATE($F3577," ",$G3577),AllocFactorMatrix,(K$4+1),FALSE)*$E3584</f>
        <v>-138338.85487073017</v>
      </c>
      <c r="L3577" s="54">
        <f>VLOOKUP(CONCATENATE($F3577," ",$G3577),AllocFactorMatrix,(L$4+1),FALSE)*$E3584</f>
        <v>-4354.4159933730716</v>
      </c>
      <c r="M3577" s="54">
        <f>VLOOKUP(CONCATENATE($F3577," ",$G3577),AllocFactorMatrix,(M$4+1),FALSE)*$E3584</f>
        <v>-408.34319845716652</v>
      </c>
      <c r="N3577" s="54">
        <f t="shared" ref="N3577:N3584" si="1853">SUBTOTAL(9,K3577:M3577)</f>
        <v>-143101.61406256043</v>
      </c>
      <c r="O3577" s="54">
        <f>VLOOKUP(CONCATENATE($F3577," ",$G3577),AllocFactorMatrix,(O$4+1),FALSE)*$E3584</f>
        <v>-105159.0497995702</v>
      </c>
      <c r="P3577" s="54">
        <f>VLOOKUP(CONCATENATE($F3577," ",$G3577),AllocFactorMatrix,(P$4+1),FALSE)*$E3584</f>
        <v>-19594.194675965267</v>
      </c>
      <c r="Q3577" s="54">
        <f>VLOOKUP(CONCATENATE($F3577," ",$G3577),AllocFactorMatrix,(Q$4+1),FALSE)*$E3584</f>
        <v>-8854.2517301544303</v>
      </c>
      <c r="R3577" s="54">
        <f>VLOOKUP(CONCATENATE($F3577," ",$G3577),AllocFactorMatrix,(R$4+1),FALSE)*$E3584</f>
        <v>-398.16580294299342</v>
      </c>
      <c r="S3577" s="54">
        <f>SUBTOTAL(9,O3577:R3577)</f>
        <v>-134005.66200863291</v>
      </c>
      <c r="T3577" s="54">
        <f>VLOOKUP(CONCATENATE($F3577," ",$G3577),AllocFactorMatrix,(T$4+1),FALSE)*$E3584</f>
        <v>-3673.4749574500979</v>
      </c>
      <c r="U3577" s="54">
        <f>VLOOKUP(CONCATENATE($F3577," ",$G3577),AllocFactorMatrix,(U$4+1),FALSE)*$E3584</f>
        <v>-60115.791785237598</v>
      </c>
      <c r="V3577" s="54">
        <f>VLOOKUP(CONCATENATE($F3577," ",$G3577),AllocFactorMatrix,(V$4+1),FALSE)*$E3584</f>
        <v>-317713.64874519786</v>
      </c>
      <c r="W3577" s="54">
        <f>VLOOKUP(CONCATENATE($F3577," ",$G3577),AllocFactorMatrix,(W$4+1),FALSE)*$E3584</f>
        <v>-57373.819093514918</v>
      </c>
      <c r="X3577" s="54">
        <f>SUBTOTAL(9,T3577:W3577)</f>
        <v>-438876.73458140047</v>
      </c>
      <c r="Y3577" s="54">
        <f>VLOOKUP(CONCATENATE($F3577," ",$G3577),AllocFactorMatrix,(Y$4+1),FALSE)*$E3584</f>
        <v>-32294.177327013138</v>
      </c>
      <c r="Z3577" s="54">
        <f>VLOOKUP(CONCATENATE($F3577," ",$G3577),AllocFactorMatrix,(Z$4+1),FALSE)*$E3584</f>
        <v>-540.91512591912226</v>
      </c>
      <c r="AA3577" s="54">
        <f t="shared" ref="AA3577:AA3584" si="1854">SUBTOTAL(9,Y3577:Z3577)</f>
        <v>-32835.092452932258</v>
      </c>
      <c r="AB3577" s="54">
        <f>VLOOKUP(CONCATENATE($F3577," ",$G3577),AllocFactorMatrix,(AB$4+1),FALSE)*$E3584</f>
        <v>-419.06490127181371</v>
      </c>
      <c r="AC3577" s="54">
        <f>VLOOKUP(CONCATENATE($F3577," ",$G3577),AllocFactorMatrix,(AC$4+1),FALSE)*$E3584</f>
        <v>0</v>
      </c>
      <c r="AD3577" s="54">
        <f>VLOOKUP(CONCATENATE($F3577," ",$G3577),AllocFactorMatrix,(AD$4+1),FALSE)*$E3584</f>
        <v>0</v>
      </c>
    </row>
    <row r="3578" spans="1:30" s="51" customFormat="1" hidden="1" outlineLevel="1">
      <c r="A3578" s="56"/>
      <c r="B3578" s="55"/>
      <c r="C3578" s="111"/>
      <c r="D3578" s="55"/>
      <c r="F3578" s="52" t="str">
        <f>F3584</f>
        <v>RB_GUP_EPIS_P</v>
      </c>
      <c r="G3578" s="55" t="str">
        <f>$G$9</f>
        <v>BULKTRAN</v>
      </c>
      <c r="H3578" s="53">
        <f t="shared" si="1852"/>
        <v>0</v>
      </c>
      <c r="I3578" s="54">
        <f>VLOOKUP(CONCATENATE($F3578," ",$G3578),AllocFactorMatrix,(I$4+1),FALSE)*$E3584</f>
        <v>0</v>
      </c>
      <c r="J3578" s="54">
        <f>VLOOKUP(CONCATENATE($F3578," ",$G3578),AllocFactorMatrix,(J$4+1),FALSE)*$E3584</f>
        <v>0</v>
      </c>
      <c r="K3578" s="54">
        <f>VLOOKUP(CONCATENATE($F3578," ",$G3578),AllocFactorMatrix,(K$4+1),FALSE)*$E3584</f>
        <v>0</v>
      </c>
      <c r="L3578" s="54">
        <f>VLOOKUP(CONCATENATE($F3578," ",$G3578),AllocFactorMatrix,(L$4+1),FALSE)*$E3584</f>
        <v>0</v>
      </c>
      <c r="M3578" s="54">
        <f>VLOOKUP(CONCATENATE($F3578," ",$G3578),AllocFactorMatrix,(M$4+1),FALSE)*$E3584</f>
        <v>0</v>
      </c>
      <c r="N3578" s="54">
        <f t="shared" si="1853"/>
        <v>0</v>
      </c>
      <c r="O3578" s="54">
        <f>VLOOKUP(CONCATENATE($F3578," ",$G3578),AllocFactorMatrix,(O$4+1),FALSE)*$E3584</f>
        <v>0</v>
      </c>
      <c r="P3578" s="54">
        <f>VLOOKUP(CONCATENATE($F3578," ",$G3578),AllocFactorMatrix,(P$4+1),FALSE)*$E3584</f>
        <v>0</v>
      </c>
      <c r="Q3578" s="54">
        <f>VLOOKUP(CONCATENATE($F3578," ",$G3578),AllocFactorMatrix,(Q$4+1),FALSE)*$E3584</f>
        <v>0</v>
      </c>
      <c r="R3578" s="54">
        <f>VLOOKUP(CONCATENATE($F3578," ",$G3578),AllocFactorMatrix,(R$4+1),FALSE)*$E3584</f>
        <v>0</v>
      </c>
      <c r="S3578" s="54">
        <f t="shared" ref="S3578:S3584" si="1855">SUBTOTAL(9,O3578:R3578)</f>
        <v>0</v>
      </c>
      <c r="T3578" s="54">
        <f>VLOOKUP(CONCATENATE($F3578," ",$G3578),AllocFactorMatrix,(T$4+1),FALSE)*$E3584</f>
        <v>0</v>
      </c>
      <c r="U3578" s="54">
        <f>VLOOKUP(CONCATENATE($F3578," ",$G3578),AllocFactorMatrix,(U$4+1),FALSE)*$E3584</f>
        <v>0</v>
      </c>
      <c r="V3578" s="54">
        <f>VLOOKUP(CONCATENATE($F3578," ",$G3578),AllocFactorMatrix,(V$4+1),FALSE)*$E3584</f>
        <v>0</v>
      </c>
      <c r="W3578" s="54">
        <f>VLOOKUP(CONCATENATE($F3578," ",$G3578),AllocFactorMatrix,(W$4+1),FALSE)*$E3584</f>
        <v>0</v>
      </c>
      <c r="X3578" s="54">
        <f t="shared" ref="X3578:X3584" si="1856">SUBTOTAL(9,T3578:W3578)</f>
        <v>0</v>
      </c>
      <c r="Y3578" s="54">
        <f>VLOOKUP(CONCATENATE($F3578," ",$G3578),AllocFactorMatrix,(Y$4+1),FALSE)*$E3584</f>
        <v>0</v>
      </c>
      <c r="Z3578" s="54">
        <f>VLOOKUP(CONCATENATE($F3578," ",$G3578),AllocFactorMatrix,(Z$4+1),FALSE)*$E3584</f>
        <v>0</v>
      </c>
      <c r="AA3578" s="54">
        <f t="shared" si="1854"/>
        <v>0</v>
      </c>
      <c r="AB3578" s="54">
        <f>VLOOKUP(CONCATENATE($F3578," ",$G3578),AllocFactorMatrix,(AB$4+1),FALSE)*$E3584</f>
        <v>0</v>
      </c>
      <c r="AC3578" s="54">
        <f>VLOOKUP(CONCATENATE($F3578," ",$G3578),AllocFactorMatrix,(AC$4+1),FALSE)*$E3584</f>
        <v>0</v>
      </c>
      <c r="AD3578" s="54">
        <f>VLOOKUP(CONCATENATE($F3578," ",$G3578),AllocFactorMatrix,(AD$4+1),FALSE)*$E3584</f>
        <v>0</v>
      </c>
    </row>
    <row r="3579" spans="1:30" s="51" customFormat="1" hidden="1" outlineLevel="1">
      <c r="A3579" s="56"/>
      <c r="B3579" s="55"/>
      <c r="C3579" s="111"/>
      <c r="D3579" s="55"/>
      <c r="F3579" s="52" t="str">
        <f>F3584</f>
        <v>RB_GUP_EPIS_P</v>
      </c>
      <c r="G3579" s="55" t="str">
        <f>$G$10</f>
        <v>SUBTRAN</v>
      </c>
      <c r="H3579" s="53">
        <f t="shared" si="1852"/>
        <v>0</v>
      </c>
      <c r="I3579" s="54">
        <f>VLOOKUP(CONCATENATE($F3579," ",$G3579),AllocFactorMatrix,(I$4+1),FALSE)*$E3584</f>
        <v>0</v>
      </c>
      <c r="J3579" s="54">
        <f>VLOOKUP(CONCATENATE($F3579," ",$G3579),AllocFactorMatrix,(J$4+1),FALSE)*$E3584</f>
        <v>0</v>
      </c>
      <c r="K3579" s="54">
        <f>VLOOKUP(CONCATENATE($F3579," ",$G3579),AllocFactorMatrix,(K$4+1),FALSE)*$E3584</f>
        <v>0</v>
      </c>
      <c r="L3579" s="54">
        <f>VLOOKUP(CONCATENATE($F3579," ",$G3579),AllocFactorMatrix,(L$4+1),FALSE)*$E3584</f>
        <v>0</v>
      </c>
      <c r="M3579" s="54">
        <f>VLOOKUP(CONCATENATE($F3579," ",$G3579),AllocFactorMatrix,(M$4+1),FALSE)*$E3584</f>
        <v>0</v>
      </c>
      <c r="N3579" s="54">
        <f t="shared" si="1853"/>
        <v>0</v>
      </c>
      <c r="O3579" s="54">
        <f>VLOOKUP(CONCATENATE($F3579," ",$G3579),AllocFactorMatrix,(O$4+1),FALSE)*$E3584</f>
        <v>0</v>
      </c>
      <c r="P3579" s="54">
        <f>VLOOKUP(CONCATENATE($F3579," ",$G3579),AllocFactorMatrix,(P$4+1),FALSE)*$E3584</f>
        <v>0</v>
      </c>
      <c r="Q3579" s="54">
        <f>VLOOKUP(CONCATENATE($F3579," ",$G3579),AllocFactorMatrix,(Q$4+1),FALSE)*$E3584</f>
        <v>0</v>
      </c>
      <c r="R3579" s="54">
        <f>VLOOKUP(CONCATENATE($F3579," ",$G3579),AllocFactorMatrix,(R$4+1),FALSE)*$E3584</f>
        <v>0</v>
      </c>
      <c r="S3579" s="54">
        <f t="shared" si="1855"/>
        <v>0</v>
      </c>
      <c r="T3579" s="54">
        <f>VLOOKUP(CONCATENATE($F3579," ",$G3579),AllocFactorMatrix,(T$4+1),FALSE)*$E3584</f>
        <v>0</v>
      </c>
      <c r="U3579" s="54">
        <f>VLOOKUP(CONCATENATE($F3579," ",$G3579),AllocFactorMatrix,(U$4+1),FALSE)*$E3584</f>
        <v>0</v>
      </c>
      <c r="V3579" s="54">
        <f>VLOOKUP(CONCATENATE($F3579," ",$G3579),AllocFactorMatrix,(V$4+1),FALSE)*$E3584</f>
        <v>0</v>
      </c>
      <c r="W3579" s="54">
        <f>VLOOKUP(CONCATENATE($F3579," ",$G3579),AllocFactorMatrix,(W$4+1),FALSE)*$E3584</f>
        <v>0</v>
      </c>
      <c r="X3579" s="54">
        <f t="shared" si="1856"/>
        <v>0</v>
      </c>
      <c r="Y3579" s="54">
        <f>VLOOKUP(CONCATENATE($F3579," ",$G3579),AllocFactorMatrix,(Y$4+1),FALSE)*$E3584</f>
        <v>0</v>
      </c>
      <c r="Z3579" s="54">
        <f>VLOOKUP(CONCATENATE($F3579," ",$G3579),AllocFactorMatrix,(Z$4+1),FALSE)*$E3584</f>
        <v>0</v>
      </c>
      <c r="AA3579" s="54">
        <f t="shared" si="1854"/>
        <v>0</v>
      </c>
      <c r="AB3579" s="54">
        <f>VLOOKUP(CONCATENATE($F3579," ",$G3579),AllocFactorMatrix,(AB$4+1),FALSE)*$E3584</f>
        <v>0</v>
      </c>
      <c r="AC3579" s="54">
        <f>VLOOKUP(CONCATENATE($F3579," ",$G3579),AllocFactorMatrix,(AC$4+1),FALSE)*$E3584</f>
        <v>0</v>
      </c>
      <c r="AD3579" s="54">
        <f>VLOOKUP(CONCATENATE($F3579," ",$G3579),AllocFactorMatrix,(AD$4+1),FALSE)*$E3584</f>
        <v>0</v>
      </c>
    </row>
    <row r="3580" spans="1:30" s="51" customFormat="1" hidden="1" outlineLevel="1">
      <c r="A3580" s="56"/>
      <c r="B3580" s="55"/>
      <c r="C3580" s="111"/>
      <c r="D3580" s="55"/>
      <c r="F3580" s="52" t="str">
        <f>F3584</f>
        <v>RB_GUP_EPIS_P</v>
      </c>
      <c r="G3580" s="55" t="str">
        <f>$G$11</f>
        <v>DISTPRI</v>
      </c>
      <c r="H3580" s="53">
        <f t="shared" si="1852"/>
        <v>0</v>
      </c>
      <c r="I3580" s="54">
        <f>VLOOKUP(CONCATENATE($F3580," ",$G3580),AllocFactorMatrix,(I$4+1),FALSE)*$E3584</f>
        <v>0</v>
      </c>
      <c r="J3580" s="54">
        <f>VLOOKUP(CONCATENATE($F3580," ",$G3580),AllocFactorMatrix,(J$4+1),FALSE)*$E3584</f>
        <v>0</v>
      </c>
      <c r="K3580" s="54">
        <f>VLOOKUP(CONCATENATE($F3580," ",$G3580),AllocFactorMatrix,(K$4+1),FALSE)*$E3584</f>
        <v>0</v>
      </c>
      <c r="L3580" s="54">
        <f>VLOOKUP(CONCATENATE($F3580," ",$G3580),AllocFactorMatrix,(L$4+1),FALSE)*$E3584</f>
        <v>0</v>
      </c>
      <c r="M3580" s="54">
        <f>VLOOKUP(CONCATENATE($F3580," ",$G3580),AllocFactorMatrix,(M$4+1),FALSE)*$E3584</f>
        <v>0</v>
      </c>
      <c r="N3580" s="54">
        <f t="shared" si="1853"/>
        <v>0</v>
      </c>
      <c r="O3580" s="54">
        <f>VLOOKUP(CONCATENATE($F3580," ",$G3580),AllocFactorMatrix,(O$4+1),FALSE)*$E3584</f>
        <v>0</v>
      </c>
      <c r="P3580" s="54">
        <f>VLOOKUP(CONCATENATE($F3580," ",$G3580),AllocFactorMatrix,(P$4+1),FALSE)*$E3584</f>
        <v>0</v>
      </c>
      <c r="Q3580" s="54">
        <f>VLOOKUP(CONCATENATE($F3580," ",$G3580),AllocFactorMatrix,(Q$4+1),FALSE)*$E3584</f>
        <v>0</v>
      </c>
      <c r="R3580" s="54">
        <f>VLOOKUP(CONCATENATE($F3580," ",$G3580),AllocFactorMatrix,(R$4+1),FALSE)*$E3584</f>
        <v>0</v>
      </c>
      <c r="S3580" s="54">
        <f t="shared" si="1855"/>
        <v>0</v>
      </c>
      <c r="T3580" s="54">
        <f>VLOOKUP(CONCATENATE($F3580," ",$G3580),AllocFactorMatrix,(T$4+1),FALSE)*$E3584</f>
        <v>0</v>
      </c>
      <c r="U3580" s="54">
        <f>VLOOKUP(CONCATENATE($F3580," ",$G3580),AllocFactorMatrix,(U$4+1),FALSE)*$E3584</f>
        <v>0</v>
      </c>
      <c r="V3580" s="54">
        <f>VLOOKUP(CONCATENATE($F3580," ",$G3580),AllocFactorMatrix,(V$4+1),FALSE)*$E3584</f>
        <v>0</v>
      </c>
      <c r="W3580" s="54">
        <f>VLOOKUP(CONCATENATE($F3580," ",$G3580),AllocFactorMatrix,(W$4+1),FALSE)*$E3584</f>
        <v>0</v>
      </c>
      <c r="X3580" s="54">
        <f t="shared" si="1856"/>
        <v>0</v>
      </c>
      <c r="Y3580" s="54">
        <f>VLOOKUP(CONCATENATE($F3580," ",$G3580),AllocFactorMatrix,(Y$4+1),FALSE)*$E3584</f>
        <v>0</v>
      </c>
      <c r="Z3580" s="54">
        <f>VLOOKUP(CONCATENATE($F3580," ",$G3580),AllocFactorMatrix,(Z$4+1),FALSE)*$E3584</f>
        <v>0</v>
      </c>
      <c r="AA3580" s="54">
        <f t="shared" si="1854"/>
        <v>0</v>
      </c>
      <c r="AB3580" s="54">
        <f>VLOOKUP(CONCATENATE($F3580," ",$G3580),AllocFactorMatrix,(AB$4+1),FALSE)*$E3584</f>
        <v>0</v>
      </c>
      <c r="AC3580" s="54">
        <f>VLOOKUP(CONCATENATE($F3580," ",$G3580),AllocFactorMatrix,(AC$4+1),FALSE)*$E3584</f>
        <v>0</v>
      </c>
      <c r="AD3580" s="54">
        <f>VLOOKUP(CONCATENATE($F3580," ",$G3580),AllocFactorMatrix,(AD$4+1),FALSE)*$E3584</f>
        <v>0</v>
      </c>
    </row>
    <row r="3581" spans="1:30" s="51" customFormat="1" hidden="1" outlineLevel="1">
      <c r="A3581" s="56"/>
      <c r="B3581" s="55"/>
      <c r="C3581" s="111"/>
      <c r="D3581" s="55"/>
      <c r="F3581" s="52" t="str">
        <f>F3584</f>
        <v>RB_GUP_EPIS_P</v>
      </c>
      <c r="G3581" s="55" t="str">
        <f>$G$12</f>
        <v>DISTSEC</v>
      </c>
      <c r="H3581" s="53">
        <f t="shared" si="1852"/>
        <v>0</v>
      </c>
      <c r="I3581" s="54">
        <f>VLOOKUP(CONCATENATE($F3581," ",$G3581),AllocFactorMatrix,(I$4+1),FALSE)*$E3584</f>
        <v>0</v>
      </c>
      <c r="J3581" s="54">
        <f>VLOOKUP(CONCATENATE($F3581," ",$G3581),AllocFactorMatrix,(J$4+1),FALSE)*$E3584</f>
        <v>0</v>
      </c>
      <c r="K3581" s="54">
        <f>VLOOKUP(CONCATENATE($F3581," ",$G3581),AllocFactorMatrix,(K$4+1),FALSE)*$E3584</f>
        <v>0</v>
      </c>
      <c r="L3581" s="54">
        <f>VLOOKUP(CONCATENATE($F3581," ",$G3581),AllocFactorMatrix,(L$4+1),FALSE)*$E3584</f>
        <v>0</v>
      </c>
      <c r="M3581" s="54">
        <f>VLOOKUP(CONCATENATE($F3581," ",$G3581),AllocFactorMatrix,(M$4+1),FALSE)*$E3584</f>
        <v>0</v>
      </c>
      <c r="N3581" s="54">
        <f t="shared" si="1853"/>
        <v>0</v>
      </c>
      <c r="O3581" s="54">
        <f>VLOOKUP(CONCATENATE($F3581," ",$G3581),AllocFactorMatrix,(O$4+1),FALSE)*$E3584</f>
        <v>0</v>
      </c>
      <c r="P3581" s="54">
        <f>VLOOKUP(CONCATENATE($F3581," ",$G3581),AllocFactorMatrix,(P$4+1),FALSE)*$E3584</f>
        <v>0</v>
      </c>
      <c r="Q3581" s="54">
        <f>VLOOKUP(CONCATENATE($F3581," ",$G3581),AllocFactorMatrix,(Q$4+1),FALSE)*$E3584</f>
        <v>0</v>
      </c>
      <c r="R3581" s="54">
        <f>VLOOKUP(CONCATENATE($F3581," ",$G3581),AllocFactorMatrix,(R$4+1),FALSE)*$E3584</f>
        <v>0</v>
      </c>
      <c r="S3581" s="54">
        <f t="shared" si="1855"/>
        <v>0</v>
      </c>
      <c r="T3581" s="54">
        <f>VLOOKUP(CONCATENATE($F3581," ",$G3581),AllocFactorMatrix,(T$4+1),FALSE)*$E3584</f>
        <v>0</v>
      </c>
      <c r="U3581" s="54">
        <f>VLOOKUP(CONCATENATE($F3581," ",$G3581),AllocFactorMatrix,(U$4+1),FALSE)*$E3584</f>
        <v>0</v>
      </c>
      <c r="V3581" s="54">
        <f>VLOOKUP(CONCATENATE($F3581," ",$G3581),AllocFactorMatrix,(V$4+1),FALSE)*$E3584</f>
        <v>0</v>
      </c>
      <c r="W3581" s="54">
        <f>VLOOKUP(CONCATENATE($F3581," ",$G3581),AllocFactorMatrix,(W$4+1),FALSE)*$E3584</f>
        <v>0</v>
      </c>
      <c r="X3581" s="54">
        <f t="shared" si="1856"/>
        <v>0</v>
      </c>
      <c r="Y3581" s="54">
        <f>VLOOKUP(CONCATENATE($F3581," ",$G3581),AllocFactorMatrix,(Y$4+1),FALSE)*$E3584</f>
        <v>0</v>
      </c>
      <c r="Z3581" s="54">
        <f>VLOOKUP(CONCATENATE($F3581," ",$G3581),AllocFactorMatrix,(Z$4+1),FALSE)*$E3584</f>
        <v>0</v>
      </c>
      <c r="AA3581" s="54">
        <f t="shared" si="1854"/>
        <v>0</v>
      </c>
      <c r="AB3581" s="54">
        <f>VLOOKUP(CONCATENATE($F3581," ",$G3581),AllocFactorMatrix,(AB$4+1),FALSE)*$E3584</f>
        <v>0</v>
      </c>
      <c r="AC3581" s="54">
        <f>VLOOKUP(CONCATENATE($F3581," ",$G3581),AllocFactorMatrix,(AC$4+1),FALSE)*$E3584</f>
        <v>0</v>
      </c>
      <c r="AD3581" s="54">
        <f>VLOOKUP(CONCATENATE($F3581," ",$G3581),AllocFactorMatrix,(AD$4+1),FALSE)*$E3584</f>
        <v>0</v>
      </c>
    </row>
    <row r="3582" spans="1:30" s="51" customFormat="1" hidden="1" outlineLevel="1">
      <c r="A3582" s="56"/>
      <c r="B3582" s="55"/>
      <c r="C3582" s="111"/>
      <c r="D3582" s="55"/>
      <c r="F3582" s="52" t="str">
        <f>F3584</f>
        <v>RB_GUP_EPIS_P</v>
      </c>
      <c r="G3582" s="55" t="str">
        <f>$G$13</f>
        <v>ENERGY</v>
      </c>
      <c r="H3582" s="53">
        <f t="shared" si="1852"/>
        <v>0</v>
      </c>
      <c r="I3582" s="54">
        <f>VLOOKUP(CONCATENATE($F3582," ",$G3582),AllocFactorMatrix,(I$4+1),FALSE)*$E3584</f>
        <v>0</v>
      </c>
      <c r="J3582" s="54">
        <f>VLOOKUP(CONCATENATE($F3582," ",$G3582),AllocFactorMatrix,(J$4+1),FALSE)*$E3584</f>
        <v>0</v>
      </c>
      <c r="K3582" s="54">
        <f>VLOOKUP(CONCATENATE($F3582," ",$G3582),AllocFactorMatrix,(K$4+1),FALSE)*$E3584</f>
        <v>0</v>
      </c>
      <c r="L3582" s="54">
        <f>VLOOKUP(CONCATENATE($F3582," ",$G3582),AllocFactorMatrix,(L$4+1),FALSE)*$E3584</f>
        <v>0</v>
      </c>
      <c r="M3582" s="54">
        <f>VLOOKUP(CONCATENATE($F3582," ",$G3582),AllocFactorMatrix,(M$4+1),FALSE)*$E3584</f>
        <v>0</v>
      </c>
      <c r="N3582" s="54">
        <f t="shared" si="1853"/>
        <v>0</v>
      </c>
      <c r="O3582" s="54">
        <f>VLOOKUP(CONCATENATE($F3582," ",$G3582),AllocFactorMatrix,(O$4+1),FALSE)*$E3584</f>
        <v>0</v>
      </c>
      <c r="P3582" s="54">
        <f>VLOOKUP(CONCATENATE($F3582," ",$G3582),AllocFactorMatrix,(P$4+1),FALSE)*$E3584</f>
        <v>0</v>
      </c>
      <c r="Q3582" s="54">
        <f>VLOOKUP(CONCATENATE($F3582," ",$G3582),AllocFactorMatrix,(Q$4+1),FALSE)*$E3584</f>
        <v>0</v>
      </c>
      <c r="R3582" s="54">
        <f>VLOOKUP(CONCATENATE($F3582," ",$G3582),AllocFactorMatrix,(R$4+1),FALSE)*$E3584</f>
        <v>0</v>
      </c>
      <c r="S3582" s="54">
        <f t="shared" si="1855"/>
        <v>0</v>
      </c>
      <c r="T3582" s="54">
        <f>VLOOKUP(CONCATENATE($F3582," ",$G3582),AllocFactorMatrix,(T$4+1),FALSE)*$E3584</f>
        <v>0</v>
      </c>
      <c r="U3582" s="54">
        <f>VLOOKUP(CONCATENATE($F3582," ",$G3582),AllocFactorMatrix,(U$4+1),FALSE)*$E3584</f>
        <v>0</v>
      </c>
      <c r="V3582" s="54">
        <f>VLOOKUP(CONCATENATE($F3582," ",$G3582),AllocFactorMatrix,(V$4+1),FALSE)*$E3584</f>
        <v>0</v>
      </c>
      <c r="W3582" s="54">
        <f>VLOOKUP(CONCATENATE($F3582," ",$G3582),AllocFactorMatrix,(W$4+1),FALSE)*$E3584</f>
        <v>0</v>
      </c>
      <c r="X3582" s="54">
        <f t="shared" si="1856"/>
        <v>0</v>
      </c>
      <c r="Y3582" s="54">
        <f>VLOOKUP(CONCATENATE($F3582," ",$G3582),AllocFactorMatrix,(Y$4+1),FALSE)*$E3584</f>
        <v>0</v>
      </c>
      <c r="Z3582" s="54">
        <f>VLOOKUP(CONCATENATE($F3582," ",$G3582),AllocFactorMatrix,(Z$4+1),FALSE)*$E3584</f>
        <v>0</v>
      </c>
      <c r="AA3582" s="54">
        <f t="shared" si="1854"/>
        <v>0</v>
      </c>
      <c r="AB3582" s="54">
        <f>VLOOKUP(CONCATENATE($F3582," ",$G3582),AllocFactorMatrix,(AB$4+1),FALSE)*$E3584</f>
        <v>0</v>
      </c>
      <c r="AC3582" s="54">
        <f>VLOOKUP(CONCATENATE($F3582," ",$G3582),AllocFactorMatrix,(AC$4+1),FALSE)*$E3584</f>
        <v>0</v>
      </c>
      <c r="AD3582" s="54">
        <f>VLOOKUP(CONCATENATE($F3582," ",$G3582),AllocFactorMatrix,(AD$4+1),FALSE)*$E3584</f>
        <v>0</v>
      </c>
    </row>
    <row r="3583" spans="1:30" s="51" customFormat="1" hidden="1" outlineLevel="1">
      <c r="A3583" s="56"/>
      <c r="B3583" s="55"/>
      <c r="C3583" s="111"/>
      <c r="D3583" s="55"/>
      <c r="F3583" s="52" t="str">
        <f>F3584</f>
        <v>RB_GUP_EPIS_P</v>
      </c>
      <c r="G3583" s="55" t="str">
        <f>$G$14</f>
        <v>CUSTOMER</v>
      </c>
      <c r="H3583" s="53">
        <f t="shared" si="1852"/>
        <v>0</v>
      </c>
      <c r="I3583" s="54">
        <f>VLOOKUP(CONCATENATE($F3583," ",$G3583),AllocFactorMatrix,(I$4+1),FALSE)*$E3584</f>
        <v>0</v>
      </c>
      <c r="J3583" s="54">
        <f>VLOOKUP(CONCATENATE($F3583," ",$G3583),AllocFactorMatrix,(J$4+1),FALSE)*$E3584</f>
        <v>0</v>
      </c>
      <c r="K3583" s="54">
        <f>VLOOKUP(CONCATENATE($F3583," ",$G3583),AllocFactorMatrix,(K$4+1),FALSE)*$E3584</f>
        <v>0</v>
      </c>
      <c r="L3583" s="54">
        <f>VLOOKUP(CONCATENATE($F3583," ",$G3583),AllocFactorMatrix,(L$4+1),FALSE)*$E3584</f>
        <v>0</v>
      </c>
      <c r="M3583" s="54">
        <f>VLOOKUP(CONCATENATE($F3583," ",$G3583),AllocFactorMatrix,(M$4+1),FALSE)*$E3584</f>
        <v>0</v>
      </c>
      <c r="N3583" s="54">
        <f t="shared" si="1853"/>
        <v>0</v>
      </c>
      <c r="O3583" s="54">
        <f>VLOOKUP(CONCATENATE($F3583," ",$G3583),AllocFactorMatrix,(O$4+1),FALSE)*$E3584</f>
        <v>0</v>
      </c>
      <c r="P3583" s="54">
        <f>VLOOKUP(CONCATENATE($F3583," ",$G3583),AllocFactorMatrix,(P$4+1),FALSE)*$E3584</f>
        <v>0</v>
      </c>
      <c r="Q3583" s="54">
        <f>VLOOKUP(CONCATENATE($F3583," ",$G3583),AllocFactorMatrix,(Q$4+1),FALSE)*$E3584</f>
        <v>0</v>
      </c>
      <c r="R3583" s="54">
        <f>VLOOKUP(CONCATENATE($F3583," ",$G3583),AllocFactorMatrix,(R$4+1),FALSE)*$E3584</f>
        <v>0</v>
      </c>
      <c r="S3583" s="54">
        <f t="shared" si="1855"/>
        <v>0</v>
      </c>
      <c r="T3583" s="54">
        <f>VLOOKUP(CONCATENATE($F3583," ",$G3583),AllocFactorMatrix,(T$4+1),FALSE)*$E3584</f>
        <v>0</v>
      </c>
      <c r="U3583" s="54">
        <f>VLOOKUP(CONCATENATE($F3583," ",$G3583),AllocFactorMatrix,(U$4+1),FALSE)*$E3584</f>
        <v>0</v>
      </c>
      <c r="V3583" s="54">
        <f>VLOOKUP(CONCATENATE($F3583," ",$G3583),AllocFactorMatrix,(V$4+1),FALSE)*$E3584</f>
        <v>0</v>
      </c>
      <c r="W3583" s="54">
        <f>VLOOKUP(CONCATENATE($F3583," ",$G3583),AllocFactorMatrix,(W$4+1),FALSE)*$E3584</f>
        <v>0</v>
      </c>
      <c r="X3583" s="54">
        <f t="shared" si="1856"/>
        <v>0</v>
      </c>
      <c r="Y3583" s="54">
        <f>VLOOKUP(CONCATENATE($F3583," ",$G3583),AllocFactorMatrix,(Y$4+1),FALSE)*$E3584</f>
        <v>0</v>
      </c>
      <c r="Z3583" s="54">
        <f>VLOOKUP(CONCATENATE($F3583," ",$G3583),AllocFactorMatrix,(Z$4+1),FALSE)*$E3584</f>
        <v>0</v>
      </c>
      <c r="AA3583" s="54">
        <f t="shared" si="1854"/>
        <v>0</v>
      </c>
      <c r="AB3583" s="54">
        <f>VLOOKUP(CONCATENATE($F3583," ",$G3583),AllocFactorMatrix,(AB$4+1),FALSE)*$E3584</f>
        <v>0</v>
      </c>
      <c r="AC3583" s="54">
        <f>VLOOKUP(CONCATENATE($F3583," ",$G3583),AllocFactorMatrix,(AC$4+1),FALSE)*$E3584</f>
        <v>0</v>
      </c>
      <c r="AD3583" s="54">
        <f>VLOOKUP(CONCATENATE($F3583," ",$G3583),AllocFactorMatrix,(AD$4+1),FALSE)*$E3584</f>
        <v>0</v>
      </c>
    </row>
    <row r="3584" spans="1:30" s="51" customFormat="1" collapsed="1">
      <c r="A3584" s="56"/>
      <c r="B3584" s="55"/>
      <c r="C3584" s="108" t="s">
        <v>680</v>
      </c>
      <c r="D3584" s="108"/>
      <c r="E3584" s="61">
        <v>-1551003</v>
      </c>
      <c r="F3584" s="57" t="s">
        <v>64</v>
      </c>
      <c r="G3584" s="55" t="str">
        <f>$G$15</f>
        <v>TOTAL</v>
      </c>
      <c r="H3584" s="53">
        <f t="shared" si="1852"/>
        <v>-1551003.0000000002</v>
      </c>
      <c r="I3584" s="54">
        <f>VLOOKUP(CONCATENATE($F3584," ",$G3584),AllocFactorMatrix,(I$4+1),FALSE)*$E3584</f>
        <v>-763997.69594762393</v>
      </c>
      <c r="J3584" s="54">
        <f>VLOOKUP(CONCATENATE($F3584," ",$G3584),AllocFactorMatrix,(J$4+1),FALSE)*$E3584</f>
        <v>-37767.136045578613</v>
      </c>
      <c r="K3584" s="54">
        <f>VLOOKUP(CONCATENATE($F3584," ",$G3584),AllocFactorMatrix,(K$4+1),FALSE)*$E3584</f>
        <v>-138338.85487073017</v>
      </c>
      <c r="L3584" s="54">
        <f>VLOOKUP(CONCATENATE($F3584," ",$G3584),AllocFactorMatrix,(L$4+1),FALSE)*$E3584</f>
        <v>-4354.4159933730716</v>
      </c>
      <c r="M3584" s="54">
        <f>VLOOKUP(CONCATENATE($F3584," ",$G3584),AllocFactorMatrix,(M$4+1),FALSE)*$E3584</f>
        <v>-408.34319845716652</v>
      </c>
      <c r="N3584" s="54">
        <f t="shared" si="1853"/>
        <v>-143101.61406256043</v>
      </c>
      <c r="O3584" s="54">
        <f>VLOOKUP(CONCATENATE($F3584," ",$G3584),AllocFactorMatrix,(O$4+1),FALSE)*$E3584</f>
        <v>-105159.0497995702</v>
      </c>
      <c r="P3584" s="54">
        <f>VLOOKUP(CONCATENATE($F3584," ",$G3584),AllocFactorMatrix,(P$4+1),FALSE)*$E3584</f>
        <v>-19594.194675965267</v>
      </c>
      <c r="Q3584" s="54">
        <f>VLOOKUP(CONCATENATE($F3584," ",$G3584),AllocFactorMatrix,(Q$4+1),FALSE)*$E3584</f>
        <v>-8854.2517301544303</v>
      </c>
      <c r="R3584" s="54">
        <f>VLOOKUP(CONCATENATE($F3584," ",$G3584),AllocFactorMatrix,(R$4+1),FALSE)*$E3584</f>
        <v>-398.16580294299342</v>
      </c>
      <c r="S3584" s="54">
        <f t="shared" si="1855"/>
        <v>-134005.66200863291</v>
      </c>
      <c r="T3584" s="54">
        <f>VLOOKUP(CONCATENATE($F3584," ",$G3584),AllocFactorMatrix,(T$4+1),FALSE)*$E3584</f>
        <v>-3673.4749574500979</v>
      </c>
      <c r="U3584" s="54">
        <f>VLOOKUP(CONCATENATE($F3584," ",$G3584),AllocFactorMatrix,(U$4+1),FALSE)*$E3584</f>
        <v>-60115.791785237598</v>
      </c>
      <c r="V3584" s="54">
        <f>VLOOKUP(CONCATENATE($F3584," ",$G3584),AllocFactorMatrix,(V$4+1),FALSE)*$E3584</f>
        <v>-317713.64874519786</v>
      </c>
      <c r="W3584" s="54">
        <f>VLOOKUP(CONCATENATE($F3584," ",$G3584),AllocFactorMatrix,(W$4+1),FALSE)*$E3584</f>
        <v>-57373.819093514918</v>
      </c>
      <c r="X3584" s="54">
        <f t="shared" si="1856"/>
        <v>-438876.73458140047</v>
      </c>
      <c r="Y3584" s="54">
        <f>VLOOKUP(CONCATENATE($F3584," ",$G3584),AllocFactorMatrix,(Y$4+1),FALSE)*$E3584</f>
        <v>-32294.177327013138</v>
      </c>
      <c r="Z3584" s="54">
        <f>VLOOKUP(CONCATENATE($F3584," ",$G3584),AllocFactorMatrix,(Z$4+1),FALSE)*$E3584</f>
        <v>-540.91512591912226</v>
      </c>
      <c r="AA3584" s="54">
        <f t="shared" si="1854"/>
        <v>-32835.092452932258</v>
      </c>
      <c r="AB3584" s="54">
        <f>VLOOKUP(CONCATENATE($F3584," ",$G3584),AllocFactorMatrix,(AB$4+1),FALSE)*$E3584</f>
        <v>-419.06490127181371</v>
      </c>
      <c r="AC3584" s="54">
        <f>VLOOKUP(CONCATENATE($F3584," ",$G3584),AllocFactorMatrix,(AC$4+1),FALSE)*$E3584</f>
        <v>0</v>
      </c>
      <c r="AD3584" s="54">
        <f>VLOOKUP(CONCATENATE($F3584," ",$G3584),AllocFactorMatrix,(AD$4+1),FALSE)*$E3584</f>
        <v>0</v>
      </c>
    </row>
    <row r="3585" spans="1:30" s="51" customFormat="1" hidden="1" outlineLevel="1">
      <c r="A3585" s="56"/>
      <c r="B3585" s="111"/>
      <c r="C3585" s="55"/>
      <c r="D3585" s="55"/>
      <c r="F3585" s="52" t="str">
        <f>F3592</f>
        <v>RB_GUP_EPIS_P</v>
      </c>
      <c r="G3585" s="55" t="str">
        <f>$G$8</f>
        <v>PRODUCTION</v>
      </c>
      <c r="H3585" s="53">
        <f t="shared" ref="H3585:H3592" si="1857">SUBTOTAL(9,I3585:AD3585)</f>
        <v>1292491.0000000005</v>
      </c>
      <c r="I3585" s="54">
        <f>VLOOKUP(CONCATENATE($F3585," ",$G3585),AllocFactorMatrix,(I$4+1),FALSE)*$E3592</f>
        <v>636659.0819186297</v>
      </c>
      <c r="J3585" s="54">
        <f>VLOOKUP(CONCATENATE($F3585," ",$G3585),AllocFactorMatrix,(J$4+1),FALSE)*$E3592</f>
        <v>31472.333344736242</v>
      </c>
      <c r="K3585" s="54">
        <f>VLOOKUP(CONCATENATE($F3585," ",$G3585),AllocFactorMatrix,(K$4+1),FALSE)*$E3592</f>
        <v>115281.35333763048</v>
      </c>
      <c r="L3585" s="54">
        <f>VLOOKUP(CONCATENATE($F3585," ",$G3585),AllocFactorMatrix,(L$4+1),FALSE)*$E3592</f>
        <v>3628.6477084123981</v>
      </c>
      <c r="M3585" s="54">
        <f>VLOOKUP(CONCATENATE($F3585," ",$G3585),AllocFactorMatrix,(M$4+1),FALSE)*$E3592</f>
        <v>340.28297103042462</v>
      </c>
      <c r="N3585" s="54">
        <f t="shared" ref="N3585:N3592" si="1858">SUBTOTAL(9,K3585:M3585)</f>
        <v>119250.28401707331</v>
      </c>
      <c r="O3585" s="54">
        <f>VLOOKUP(CONCATENATE($F3585," ",$G3585),AllocFactorMatrix,(O$4+1),FALSE)*$E3592</f>
        <v>87631.761791883255</v>
      </c>
      <c r="P3585" s="54">
        <f>VLOOKUP(CONCATENATE($F3585," ",$G3585),AllocFactorMatrix,(P$4+1),FALSE)*$E3592</f>
        <v>16328.350281032999</v>
      </c>
      <c r="Q3585" s="54">
        <f>VLOOKUP(CONCATENATE($F3585," ",$G3585),AllocFactorMatrix,(Q$4+1),FALSE)*$E3592</f>
        <v>7378.4774581087404</v>
      </c>
      <c r="R3585" s="54">
        <f>VLOOKUP(CONCATENATE($F3585," ",$G3585),AllocFactorMatrix,(R$4+1),FALSE)*$E3592</f>
        <v>331.80188356282514</v>
      </c>
      <c r="S3585" s="54">
        <f>SUBTOTAL(9,O3585:R3585)</f>
        <v>111670.39141458782</v>
      </c>
      <c r="T3585" s="54">
        <f>VLOOKUP(CONCATENATE($F3585," ",$G3585),AllocFactorMatrix,(T$4+1),FALSE)*$E3592</f>
        <v>3061.2018940193116</v>
      </c>
      <c r="U3585" s="54">
        <f>VLOOKUP(CONCATENATE($F3585," ",$G3585),AllocFactorMatrix,(U$4+1),FALSE)*$E3592</f>
        <v>50096.047422405711</v>
      </c>
      <c r="V3585" s="54">
        <f>VLOOKUP(CONCATENATE($F3585," ",$G3585),AllocFactorMatrix,(V$4+1),FALSE)*$E3592</f>
        <v>264759.01824840409</v>
      </c>
      <c r="W3585" s="54">
        <f>VLOOKUP(CONCATENATE($F3585," ",$G3585),AllocFactorMatrix,(W$4+1),FALSE)*$E3592</f>
        <v>47811.090509816029</v>
      </c>
      <c r="X3585" s="54">
        <f>SUBTOTAL(9,T3585:W3585)</f>
        <v>365727.3580746451</v>
      </c>
      <c r="Y3585" s="54">
        <f>VLOOKUP(CONCATENATE($F3585," ",$G3585),AllocFactorMatrix,(Y$4+1),FALSE)*$E3592</f>
        <v>26911.574992162194</v>
      </c>
      <c r="Z3585" s="54">
        <f>VLOOKUP(CONCATENATE($F3585," ",$G3585),AllocFactorMatrix,(Z$4+1),FALSE)*$E3592</f>
        <v>450.75859428662108</v>
      </c>
      <c r="AA3585" s="54">
        <f t="shared" ref="AA3585:AA3592" si="1859">SUBTOTAL(9,Y3585:Z3585)</f>
        <v>27362.333586448814</v>
      </c>
      <c r="AB3585" s="54">
        <f>VLOOKUP(CONCATENATE($F3585," ",$G3585),AllocFactorMatrix,(AB$4+1),FALSE)*$E3592</f>
        <v>349.21764387928829</v>
      </c>
      <c r="AC3585" s="54">
        <f>VLOOKUP(CONCATENATE($F3585," ",$G3585),AllocFactorMatrix,(AC$4+1),FALSE)*$E3592</f>
        <v>0</v>
      </c>
      <c r="AD3585" s="54">
        <f>VLOOKUP(CONCATENATE($F3585," ",$G3585),AllocFactorMatrix,(AD$4+1),FALSE)*$E3592</f>
        <v>0</v>
      </c>
    </row>
    <row r="3586" spans="1:30" s="51" customFormat="1" hidden="1" outlineLevel="1">
      <c r="A3586" s="56"/>
      <c r="B3586" s="111"/>
      <c r="C3586" s="55"/>
      <c r="D3586" s="55"/>
      <c r="F3586" s="52" t="str">
        <f>F3592</f>
        <v>RB_GUP_EPIS_P</v>
      </c>
      <c r="G3586" s="55" t="str">
        <f>$G$9</f>
        <v>BULKTRAN</v>
      </c>
      <c r="H3586" s="53">
        <f t="shared" si="1857"/>
        <v>0</v>
      </c>
      <c r="I3586" s="54">
        <f>VLOOKUP(CONCATENATE($F3586," ",$G3586),AllocFactorMatrix,(I$4+1),FALSE)*$E3592</f>
        <v>0</v>
      </c>
      <c r="J3586" s="54">
        <f>VLOOKUP(CONCATENATE($F3586," ",$G3586),AllocFactorMatrix,(J$4+1),FALSE)*$E3592</f>
        <v>0</v>
      </c>
      <c r="K3586" s="54">
        <f>VLOOKUP(CONCATENATE($F3586," ",$G3586),AllocFactorMatrix,(K$4+1),FALSE)*$E3592</f>
        <v>0</v>
      </c>
      <c r="L3586" s="54">
        <f>VLOOKUP(CONCATENATE($F3586," ",$G3586),AllocFactorMatrix,(L$4+1),FALSE)*$E3592</f>
        <v>0</v>
      </c>
      <c r="M3586" s="54">
        <f>VLOOKUP(CONCATENATE($F3586," ",$G3586),AllocFactorMatrix,(M$4+1),FALSE)*$E3592</f>
        <v>0</v>
      </c>
      <c r="N3586" s="54">
        <f t="shared" si="1858"/>
        <v>0</v>
      </c>
      <c r="O3586" s="54">
        <f>VLOOKUP(CONCATENATE($F3586," ",$G3586),AllocFactorMatrix,(O$4+1),FALSE)*$E3592</f>
        <v>0</v>
      </c>
      <c r="P3586" s="54">
        <f>VLOOKUP(CONCATENATE($F3586," ",$G3586),AllocFactorMatrix,(P$4+1),FALSE)*$E3592</f>
        <v>0</v>
      </c>
      <c r="Q3586" s="54">
        <f>VLOOKUP(CONCATENATE($F3586," ",$G3586),AllocFactorMatrix,(Q$4+1),FALSE)*$E3592</f>
        <v>0</v>
      </c>
      <c r="R3586" s="54">
        <f>VLOOKUP(CONCATENATE($F3586," ",$G3586),AllocFactorMatrix,(R$4+1),FALSE)*$E3592</f>
        <v>0</v>
      </c>
      <c r="S3586" s="54">
        <f t="shared" ref="S3586:S3592" si="1860">SUBTOTAL(9,O3586:R3586)</f>
        <v>0</v>
      </c>
      <c r="T3586" s="54">
        <f>VLOOKUP(CONCATENATE($F3586," ",$G3586),AllocFactorMatrix,(T$4+1),FALSE)*$E3592</f>
        <v>0</v>
      </c>
      <c r="U3586" s="54">
        <f>VLOOKUP(CONCATENATE($F3586," ",$G3586),AllocFactorMatrix,(U$4+1),FALSE)*$E3592</f>
        <v>0</v>
      </c>
      <c r="V3586" s="54">
        <f>VLOOKUP(CONCATENATE($F3586," ",$G3586),AllocFactorMatrix,(V$4+1),FALSE)*$E3592</f>
        <v>0</v>
      </c>
      <c r="W3586" s="54">
        <f>VLOOKUP(CONCATENATE($F3586," ",$G3586),AllocFactorMatrix,(W$4+1),FALSE)*$E3592</f>
        <v>0</v>
      </c>
      <c r="X3586" s="54">
        <f t="shared" ref="X3586:X3592" si="1861">SUBTOTAL(9,T3586:W3586)</f>
        <v>0</v>
      </c>
      <c r="Y3586" s="54">
        <f>VLOOKUP(CONCATENATE($F3586," ",$G3586),AllocFactorMatrix,(Y$4+1),FALSE)*$E3592</f>
        <v>0</v>
      </c>
      <c r="Z3586" s="54">
        <f>VLOOKUP(CONCATENATE($F3586," ",$G3586),AllocFactorMatrix,(Z$4+1),FALSE)*$E3592</f>
        <v>0</v>
      </c>
      <c r="AA3586" s="54">
        <f t="shared" si="1859"/>
        <v>0</v>
      </c>
      <c r="AB3586" s="54">
        <f>VLOOKUP(CONCATENATE($F3586," ",$G3586),AllocFactorMatrix,(AB$4+1),FALSE)*$E3592</f>
        <v>0</v>
      </c>
      <c r="AC3586" s="54">
        <f>VLOOKUP(CONCATENATE($F3586," ",$G3586),AllocFactorMatrix,(AC$4+1),FALSE)*$E3592</f>
        <v>0</v>
      </c>
      <c r="AD3586" s="54">
        <f>VLOOKUP(CONCATENATE($F3586," ",$G3586),AllocFactorMatrix,(AD$4+1),FALSE)*$E3592</f>
        <v>0</v>
      </c>
    </row>
    <row r="3587" spans="1:30" s="51" customFormat="1" hidden="1" outlineLevel="1">
      <c r="A3587" s="56"/>
      <c r="B3587" s="111"/>
      <c r="C3587" s="55"/>
      <c r="D3587" s="55"/>
      <c r="F3587" s="52" t="str">
        <f>F3592</f>
        <v>RB_GUP_EPIS_P</v>
      </c>
      <c r="G3587" s="55" t="str">
        <f>$G$10</f>
        <v>SUBTRAN</v>
      </c>
      <c r="H3587" s="53">
        <f t="shared" si="1857"/>
        <v>0</v>
      </c>
      <c r="I3587" s="54">
        <f>VLOOKUP(CONCATENATE($F3587," ",$G3587),AllocFactorMatrix,(I$4+1),FALSE)*$E3592</f>
        <v>0</v>
      </c>
      <c r="J3587" s="54">
        <f>VLOOKUP(CONCATENATE($F3587," ",$G3587),AllocFactorMatrix,(J$4+1),FALSE)*$E3592</f>
        <v>0</v>
      </c>
      <c r="K3587" s="54">
        <f>VLOOKUP(CONCATENATE($F3587," ",$G3587),AllocFactorMatrix,(K$4+1),FALSE)*$E3592</f>
        <v>0</v>
      </c>
      <c r="L3587" s="54">
        <f>VLOOKUP(CONCATENATE($F3587," ",$G3587),AllocFactorMatrix,(L$4+1),FALSE)*$E3592</f>
        <v>0</v>
      </c>
      <c r="M3587" s="54">
        <f>VLOOKUP(CONCATENATE($F3587," ",$G3587),AllocFactorMatrix,(M$4+1),FALSE)*$E3592</f>
        <v>0</v>
      </c>
      <c r="N3587" s="54">
        <f t="shared" si="1858"/>
        <v>0</v>
      </c>
      <c r="O3587" s="54">
        <f>VLOOKUP(CONCATENATE($F3587," ",$G3587),AllocFactorMatrix,(O$4+1),FALSE)*$E3592</f>
        <v>0</v>
      </c>
      <c r="P3587" s="54">
        <f>VLOOKUP(CONCATENATE($F3587," ",$G3587),AllocFactorMatrix,(P$4+1),FALSE)*$E3592</f>
        <v>0</v>
      </c>
      <c r="Q3587" s="54">
        <f>VLOOKUP(CONCATENATE($F3587," ",$G3587),AllocFactorMatrix,(Q$4+1),FALSE)*$E3592</f>
        <v>0</v>
      </c>
      <c r="R3587" s="54">
        <f>VLOOKUP(CONCATENATE($F3587," ",$G3587),AllocFactorMatrix,(R$4+1),FALSE)*$E3592</f>
        <v>0</v>
      </c>
      <c r="S3587" s="54">
        <f t="shared" si="1860"/>
        <v>0</v>
      </c>
      <c r="T3587" s="54">
        <f>VLOOKUP(CONCATENATE($F3587," ",$G3587),AllocFactorMatrix,(T$4+1),FALSE)*$E3592</f>
        <v>0</v>
      </c>
      <c r="U3587" s="54">
        <f>VLOOKUP(CONCATENATE($F3587," ",$G3587),AllocFactorMatrix,(U$4+1),FALSE)*$E3592</f>
        <v>0</v>
      </c>
      <c r="V3587" s="54">
        <f>VLOOKUP(CONCATENATE($F3587," ",$G3587),AllocFactorMatrix,(V$4+1),FALSE)*$E3592</f>
        <v>0</v>
      </c>
      <c r="W3587" s="54">
        <f>VLOOKUP(CONCATENATE($F3587," ",$G3587),AllocFactorMatrix,(W$4+1),FALSE)*$E3592</f>
        <v>0</v>
      </c>
      <c r="X3587" s="54">
        <f t="shared" si="1861"/>
        <v>0</v>
      </c>
      <c r="Y3587" s="54">
        <f>VLOOKUP(CONCATENATE($F3587," ",$G3587),AllocFactorMatrix,(Y$4+1),FALSE)*$E3592</f>
        <v>0</v>
      </c>
      <c r="Z3587" s="54">
        <f>VLOOKUP(CONCATENATE($F3587," ",$G3587),AllocFactorMatrix,(Z$4+1),FALSE)*$E3592</f>
        <v>0</v>
      </c>
      <c r="AA3587" s="54">
        <f t="shared" si="1859"/>
        <v>0</v>
      </c>
      <c r="AB3587" s="54">
        <f>VLOOKUP(CONCATENATE($F3587," ",$G3587),AllocFactorMatrix,(AB$4+1),FALSE)*$E3592</f>
        <v>0</v>
      </c>
      <c r="AC3587" s="54">
        <f>VLOOKUP(CONCATENATE($F3587," ",$G3587),AllocFactorMatrix,(AC$4+1),FALSE)*$E3592</f>
        <v>0</v>
      </c>
      <c r="AD3587" s="54">
        <f>VLOOKUP(CONCATENATE($F3587," ",$G3587),AllocFactorMatrix,(AD$4+1),FALSE)*$E3592</f>
        <v>0</v>
      </c>
    </row>
    <row r="3588" spans="1:30" s="51" customFormat="1" hidden="1" outlineLevel="1">
      <c r="A3588" s="56"/>
      <c r="B3588" s="111"/>
      <c r="C3588" s="55"/>
      <c r="D3588" s="55"/>
      <c r="F3588" s="52" t="str">
        <f>F3592</f>
        <v>RB_GUP_EPIS_P</v>
      </c>
      <c r="G3588" s="55" t="str">
        <f>$G$11</f>
        <v>DISTPRI</v>
      </c>
      <c r="H3588" s="53">
        <f t="shared" si="1857"/>
        <v>0</v>
      </c>
      <c r="I3588" s="54">
        <f>VLOOKUP(CONCATENATE($F3588," ",$G3588),AllocFactorMatrix,(I$4+1),FALSE)*$E3592</f>
        <v>0</v>
      </c>
      <c r="J3588" s="54">
        <f>VLOOKUP(CONCATENATE($F3588," ",$G3588),AllocFactorMatrix,(J$4+1),FALSE)*$E3592</f>
        <v>0</v>
      </c>
      <c r="K3588" s="54">
        <f>VLOOKUP(CONCATENATE($F3588," ",$G3588),AllocFactorMatrix,(K$4+1),FALSE)*$E3592</f>
        <v>0</v>
      </c>
      <c r="L3588" s="54">
        <f>VLOOKUP(CONCATENATE($F3588," ",$G3588),AllocFactorMatrix,(L$4+1),FALSE)*$E3592</f>
        <v>0</v>
      </c>
      <c r="M3588" s="54">
        <f>VLOOKUP(CONCATENATE($F3588," ",$G3588),AllocFactorMatrix,(M$4+1),FALSE)*$E3592</f>
        <v>0</v>
      </c>
      <c r="N3588" s="54">
        <f t="shared" si="1858"/>
        <v>0</v>
      </c>
      <c r="O3588" s="54">
        <f>VLOOKUP(CONCATENATE($F3588," ",$G3588),AllocFactorMatrix,(O$4+1),FALSE)*$E3592</f>
        <v>0</v>
      </c>
      <c r="P3588" s="54">
        <f>VLOOKUP(CONCATENATE($F3588," ",$G3588),AllocFactorMatrix,(P$4+1),FALSE)*$E3592</f>
        <v>0</v>
      </c>
      <c r="Q3588" s="54">
        <f>VLOOKUP(CONCATENATE($F3588," ",$G3588),AllocFactorMatrix,(Q$4+1),FALSE)*$E3592</f>
        <v>0</v>
      </c>
      <c r="R3588" s="54">
        <f>VLOOKUP(CONCATENATE($F3588," ",$G3588),AllocFactorMatrix,(R$4+1),FALSE)*$E3592</f>
        <v>0</v>
      </c>
      <c r="S3588" s="54">
        <f t="shared" si="1860"/>
        <v>0</v>
      </c>
      <c r="T3588" s="54">
        <f>VLOOKUP(CONCATENATE($F3588," ",$G3588),AllocFactorMatrix,(T$4+1),FALSE)*$E3592</f>
        <v>0</v>
      </c>
      <c r="U3588" s="54">
        <f>VLOOKUP(CONCATENATE($F3588," ",$G3588),AllocFactorMatrix,(U$4+1),FALSE)*$E3592</f>
        <v>0</v>
      </c>
      <c r="V3588" s="54">
        <f>VLOOKUP(CONCATENATE($F3588," ",$G3588),AllocFactorMatrix,(V$4+1),FALSE)*$E3592</f>
        <v>0</v>
      </c>
      <c r="W3588" s="54">
        <f>VLOOKUP(CONCATENATE($F3588," ",$G3588),AllocFactorMatrix,(W$4+1),FALSE)*$E3592</f>
        <v>0</v>
      </c>
      <c r="X3588" s="54">
        <f t="shared" si="1861"/>
        <v>0</v>
      </c>
      <c r="Y3588" s="54">
        <f>VLOOKUP(CONCATENATE($F3588," ",$G3588),AllocFactorMatrix,(Y$4+1),FALSE)*$E3592</f>
        <v>0</v>
      </c>
      <c r="Z3588" s="54">
        <f>VLOOKUP(CONCATENATE($F3588," ",$G3588),AllocFactorMatrix,(Z$4+1),FALSE)*$E3592</f>
        <v>0</v>
      </c>
      <c r="AA3588" s="54">
        <f t="shared" si="1859"/>
        <v>0</v>
      </c>
      <c r="AB3588" s="54">
        <f>VLOOKUP(CONCATENATE($F3588," ",$G3588),AllocFactorMatrix,(AB$4+1),FALSE)*$E3592</f>
        <v>0</v>
      </c>
      <c r="AC3588" s="54">
        <f>VLOOKUP(CONCATENATE($F3588," ",$G3588),AllocFactorMatrix,(AC$4+1),FALSE)*$E3592</f>
        <v>0</v>
      </c>
      <c r="AD3588" s="54">
        <f>VLOOKUP(CONCATENATE($F3588," ",$G3588),AllocFactorMatrix,(AD$4+1),FALSE)*$E3592</f>
        <v>0</v>
      </c>
    </row>
    <row r="3589" spans="1:30" s="51" customFormat="1" hidden="1" outlineLevel="1">
      <c r="A3589" s="56"/>
      <c r="B3589" s="111"/>
      <c r="C3589" s="55"/>
      <c r="D3589" s="55"/>
      <c r="F3589" s="52" t="str">
        <f>F3592</f>
        <v>RB_GUP_EPIS_P</v>
      </c>
      <c r="G3589" s="55" t="str">
        <f>$G$12</f>
        <v>DISTSEC</v>
      </c>
      <c r="H3589" s="53">
        <f t="shared" si="1857"/>
        <v>0</v>
      </c>
      <c r="I3589" s="54">
        <f>VLOOKUP(CONCATENATE($F3589," ",$G3589),AllocFactorMatrix,(I$4+1),FALSE)*$E3592</f>
        <v>0</v>
      </c>
      <c r="J3589" s="54">
        <f>VLOOKUP(CONCATENATE($F3589," ",$G3589),AllocFactorMatrix,(J$4+1),FALSE)*$E3592</f>
        <v>0</v>
      </c>
      <c r="K3589" s="54">
        <f>VLOOKUP(CONCATENATE($F3589," ",$G3589),AllocFactorMatrix,(K$4+1),FALSE)*$E3592</f>
        <v>0</v>
      </c>
      <c r="L3589" s="54">
        <f>VLOOKUP(CONCATENATE($F3589," ",$G3589),AllocFactorMatrix,(L$4+1),FALSE)*$E3592</f>
        <v>0</v>
      </c>
      <c r="M3589" s="54">
        <f>VLOOKUP(CONCATENATE($F3589," ",$G3589),AllocFactorMatrix,(M$4+1),FALSE)*$E3592</f>
        <v>0</v>
      </c>
      <c r="N3589" s="54">
        <f t="shared" si="1858"/>
        <v>0</v>
      </c>
      <c r="O3589" s="54">
        <f>VLOOKUP(CONCATENATE($F3589," ",$G3589),AllocFactorMatrix,(O$4+1),FALSE)*$E3592</f>
        <v>0</v>
      </c>
      <c r="P3589" s="54">
        <f>VLOOKUP(CONCATENATE($F3589," ",$G3589),AllocFactorMatrix,(P$4+1),FALSE)*$E3592</f>
        <v>0</v>
      </c>
      <c r="Q3589" s="54">
        <f>VLOOKUP(CONCATENATE($F3589," ",$G3589),AllocFactorMatrix,(Q$4+1),FALSE)*$E3592</f>
        <v>0</v>
      </c>
      <c r="R3589" s="54">
        <f>VLOOKUP(CONCATENATE($F3589," ",$G3589),AllocFactorMatrix,(R$4+1),FALSE)*$E3592</f>
        <v>0</v>
      </c>
      <c r="S3589" s="54">
        <f t="shared" si="1860"/>
        <v>0</v>
      </c>
      <c r="T3589" s="54">
        <f>VLOOKUP(CONCATENATE($F3589," ",$G3589),AllocFactorMatrix,(T$4+1),FALSE)*$E3592</f>
        <v>0</v>
      </c>
      <c r="U3589" s="54">
        <f>VLOOKUP(CONCATENATE($F3589," ",$G3589),AllocFactorMatrix,(U$4+1),FALSE)*$E3592</f>
        <v>0</v>
      </c>
      <c r="V3589" s="54">
        <f>VLOOKUP(CONCATENATE($F3589," ",$G3589),AllocFactorMatrix,(V$4+1),FALSE)*$E3592</f>
        <v>0</v>
      </c>
      <c r="W3589" s="54">
        <f>VLOOKUP(CONCATENATE($F3589," ",$G3589),AllocFactorMatrix,(W$4+1),FALSE)*$E3592</f>
        <v>0</v>
      </c>
      <c r="X3589" s="54">
        <f t="shared" si="1861"/>
        <v>0</v>
      </c>
      <c r="Y3589" s="54">
        <f>VLOOKUP(CONCATENATE($F3589," ",$G3589),AllocFactorMatrix,(Y$4+1),FALSE)*$E3592</f>
        <v>0</v>
      </c>
      <c r="Z3589" s="54">
        <f>VLOOKUP(CONCATENATE($F3589," ",$G3589),AllocFactorMatrix,(Z$4+1),FALSE)*$E3592</f>
        <v>0</v>
      </c>
      <c r="AA3589" s="54">
        <f t="shared" si="1859"/>
        <v>0</v>
      </c>
      <c r="AB3589" s="54">
        <f>VLOOKUP(CONCATENATE($F3589," ",$G3589),AllocFactorMatrix,(AB$4+1),FALSE)*$E3592</f>
        <v>0</v>
      </c>
      <c r="AC3589" s="54">
        <f>VLOOKUP(CONCATENATE($F3589," ",$G3589),AllocFactorMatrix,(AC$4+1),FALSE)*$E3592</f>
        <v>0</v>
      </c>
      <c r="AD3589" s="54">
        <f>VLOOKUP(CONCATENATE($F3589," ",$G3589),AllocFactorMatrix,(AD$4+1),FALSE)*$E3592</f>
        <v>0</v>
      </c>
    </row>
    <row r="3590" spans="1:30" s="51" customFormat="1" hidden="1" outlineLevel="1">
      <c r="A3590" s="56"/>
      <c r="B3590" s="111"/>
      <c r="C3590" s="55"/>
      <c r="D3590" s="55"/>
      <c r="F3590" s="52" t="str">
        <f>F3592</f>
        <v>RB_GUP_EPIS_P</v>
      </c>
      <c r="G3590" s="55" t="str">
        <f>$G$13</f>
        <v>ENERGY</v>
      </c>
      <c r="H3590" s="53">
        <f t="shared" si="1857"/>
        <v>0</v>
      </c>
      <c r="I3590" s="54">
        <f>VLOOKUP(CONCATENATE($F3590," ",$G3590),AllocFactorMatrix,(I$4+1),FALSE)*$E3592</f>
        <v>0</v>
      </c>
      <c r="J3590" s="54">
        <f>VLOOKUP(CONCATENATE($F3590," ",$G3590),AllocFactorMatrix,(J$4+1),FALSE)*$E3592</f>
        <v>0</v>
      </c>
      <c r="K3590" s="54">
        <f>VLOOKUP(CONCATENATE($F3590," ",$G3590),AllocFactorMatrix,(K$4+1),FALSE)*$E3592</f>
        <v>0</v>
      </c>
      <c r="L3590" s="54">
        <f>VLOOKUP(CONCATENATE($F3590," ",$G3590),AllocFactorMatrix,(L$4+1),FALSE)*$E3592</f>
        <v>0</v>
      </c>
      <c r="M3590" s="54">
        <f>VLOOKUP(CONCATENATE($F3590," ",$G3590),AllocFactorMatrix,(M$4+1),FALSE)*$E3592</f>
        <v>0</v>
      </c>
      <c r="N3590" s="54">
        <f t="shared" si="1858"/>
        <v>0</v>
      </c>
      <c r="O3590" s="54">
        <f>VLOOKUP(CONCATENATE($F3590," ",$G3590),AllocFactorMatrix,(O$4+1),FALSE)*$E3592</f>
        <v>0</v>
      </c>
      <c r="P3590" s="54">
        <f>VLOOKUP(CONCATENATE($F3590," ",$G3590),AllocFactorMatrix,(P$4+1),FALSE)*$E3592</f>
        <v>0</v>
      </c>
      <c r="Q3590" s="54">
        <f>VLOOKUP(CONCATENATE($F3590," ",$G3590),AllocFactorMatrix,(Q$4+1),FALSE)*$E3592</f>
        <v>0</v>
      </c>
      <c r="R3590" s="54">
        <f>VLOOKUP(CONCATENATE($F3590," ",$G3590),AllocFactorMatrix,(R$4+1),FALSE)*$E3592</f>
        <v>0</v>
      </c>
      <c r="S3590" s="54">
        <f t="shared" si="1860"/>
        <v>0</v>
      </c>
      <c r="T3590" s="54">
        <f>VLOOKUP(CONCATENATE($F3590," ",$G3590),AllocFactorMatrix,(T$4+1),FALSE)*$E3592</f>
        <v>0</v>
      </c>
      <c r="U3590" s="54">
        <f>VLOOKUP(CONCATENATE($F3590," ",$G3590),AllocFactorMatrix,(U$4+1),FALSE)*$E3592</f>
        <v>0</v>
      </c>
      <c r="V3590" s="54">
        <f>VLOOKUP(CONCATENATE($F3590," ",$G3590),AllocFactorMatrix,(V$4+1),FALSE)*$E3592</f>
        <v>0</v>
      </c>
      <c r="W3590" s="54">
        <f>VLOOKUP(CONCATENATE($F3590," ",$G3590),AllocFactorMatrix,(W$4+1),FALSE)*$E3592</f>
        <v>0</v>
      </c>
      <c r="X3590" s="54">
        <f t="shared" si="1861"/>
        <v>0</v>
      </c>
      <c r="Y3590" s="54">
        <f>VLOOKUP(CONCATENATE($F3590," ",$G3590),AllocFactorMatrix,(Y$4+1),FALSE)*$E3592</f>
        <v>0</v>
      </c>
      <c r="Z3590" s="54">
        <f>VLOOKUP(CONCATENATE($F3590," ",$G3590),AllocFactorMatrix,(Z$4+1),FALSE)*$E3592</f>
        <v>0</v>
      </c>
      <c r="AA3590" s="54">
        <f t="shared" si="1859"/>
        <v>0</v>
      </c>
      <c r="AB3590" s="54">
        <f>VLOOKUP(CONCATENATE($F3590," ",$G3590),AllocFactorMatrix,(AB$4+1),FALSE)*$E3592</f>
        <v>0</v>
      </c>
      <c r="AC3590" s="54">
        <f>VLOOKUP(CONCATENATE($F3590," ",$G3590),AllocFactorMatrix,(AC$4+1),FALSE)*$E3592</f>
        <v>0</v>
      </c>
      <c r="AD3590" s="54">
        <f>VLOOKUP(CONCATENATE($F3590," ",$G3590),AllocFactorMatrix,(AD$4+1),FALSE)*$E3592</f>
        <v>0</v>
      </c>
    </row>
    <row r="3591" spans="1:30" s="51" customFormat="1" hidden="1" outlineLevel="1">
      <c r="A3591" s="56"/>
      <c r="B3591" s="111"/>
      <c r="C3591" s="55"/>
      <c r="D3591" s="55"/>
      <c r="F3591" s="52" t="str">
        <f>F3592</f>
        <v>RB_GUP_EPIS_P</v>
      </c>
      <c r="G3591" s="55" t="str">
        <f>$G$14</f>
        <v>CUSTOMER</v>
      </c>
      <c r="H3591" s="53">
        <f t="shared" si="1857"/>
        <v>0</v>
      </c>
      <c r="I3591" s="54">
        <f>VLOOKUP(CONCATENATE($F3591," ",$G3591),AllocFactorMatrix,(I$4+1),FALSE)*$E3592</f>
        <v>0</v>
      </c>
      <c r="J3591" s="54">
        <f>VLOOKUP(CONCATENATE($F3591," ",$G3591),AllocFactorMatrix,(J$4+1),FALSE)*$E3592</f>
        <v>0</v>
      </c>
      <c r="K3591" s="54">
        <f>VLOOKUP(CONCATENATE($F3591," ",$G3591),AllocFactorMatrix,(K$4+1),FALSE)*$E3592</f>
        <v>0</v>
      </c>
      <c r="L3591" s="54">
        <f>VLOOKUP(CONCATENATE($F3591," ",$G3591),AllocFactorMatrix,(L$4+1),FALSE)*$E3592</f>
        <v>0</v>
      </c>
      <c r="M3591" s="54">
        <f>VLOOKUP(CONCATENATE($F3591," ",$G3591),AllocFactorMatrix,(M$4+1),FALSE)*$E3592</f>
        <v>0</v>
      </c>
      <c r="N3591" s="54">
        <f t="shared" si="1858"/>
        <v>0</v>
      </c>
      <c r="O3591" s="54">
        <f>VLOOKUP(CONCATENATE($F3591," ",$G3591),AllocFactorMatrix,(O$4+1),FALSE)*$E3592</f>
        <v>0</v>
      </c>
      <c r="P3591" s="54">
        <f>VLOOKUP(CONCATENATE($F3591," ",$G3591),AllocFactorMatrix,(P$4+1),FALSE)*$E3592</f>
        <v>0</v>
      </c>
      <c r="Q3591" s="54">
        <f>VLOOKUP(CONCATENATE($F3591," ",$G3591),AllocFactorMatrix,(Q$4+1),FALSE)*$E3592</f>
        <v>0</v>
      </c>
      <c r="R3591" s="54">
        <f>VLOOKUP(CONCATENATE($F3591," ",$G3591),AllocFactorMatrix,(R$4+1),FALSE)*$E3592</f>
        <v>0</v>
      </c>
      <c r="S3591" s="54">
        <f t="shared" si="1860"/>
        <v>0</v>
      </c>
      <c r="T3591" s="54">
        <f>VLOOKUP(CONCATENATE($F3591," ",$G3591),AllocFactorMatrix,(T$4+1),FALSE)*$E3592</f>
        <v>0</v>
      </c>
      <c r="U3591" s="54">
        <f>VLOOKUP(CONCATENATE($F3591," ",$G3591),AllocFactorMatrix,(U$4+1),FALSE)*$E3592</f>
        <v>0</v>
      </c>
      <c r="V3591" s="54">
        <f>VLOOKUP(CONCATENATE($F3591," ",$G3591),AllocFactorMatrix,(V$4+1),FALSE)*$E3592</f>
        <v>0</v>
      </c>
      <c r="W3591" s="54">
        <f>VLOOKUP(CONCATENATE($F3591," ",$G3591),AllocFactorMatrix,(W$4+1),FALSE)*$E3592</f>
        <v>0</v>
      </c>
      <c r="X3591" s="54">
        <f t="shared" si="1861"/>
        <v>0</v>
      </c>
      <c r="Y3591" s="54">
        <f>VLOOKUP(CONCATENATE($F3591," ",$G3591),AllocFactorMatrix,(Y$4+1),FALSE)*$E3592</f>
        <v>0</v>
      </c>
      <c r="Z3591" s="54">
        <f>VLOOKUP(CONCATENATE($F3591," ",$G3591),AllocFactorMatrix,(Z$4+1),FALSE)*$E3592</f>
        <v>0</v>
      </c>
      <c r="AA3591" s="54">
        <f t="shared" si="1859"/>
        <v>0</v>
      </c>
      <c r="AB3591" s="54">
        <f>VLOOKUP(CONCATENATE($F3591," ",$G3591),AllocFactorMatrix,(AB$4+1),FALSE)*$E3592</f>
        <v>0</v>
      </c>
      <c r="AC3591" s="54">
        <f>VLOOKUP(CONCATENATE($F3591," ",$G3591),AllocFactorMatrix,(AC$4+1),FALSE)*$E3592</f>
        <v>0</v>
      </c>
      <c r="AD3591" s="54">
        <f>VLOOKUP(CONCATENATE($F3591," ",$G3591),AllocFactorMatrix,(AD$4+1),FALSE)*$E3592</f>
        <v>0</v>
      </c>
    </row>
    <row r="3592" spans="1:30" s="51" customFormat="1" collapsed="1">
      <c r="A3592" s="56"/>
      <c r="B3592" s="111"/>
      <c r="C3592" s="55"/>
      <c r="D3592" s="98" t="s">
        <v>668</v>
      </c>
      <c r="E3592" s="61">
        <v>1292491</v>
      </c>
      <c r="F3592" s="57" t="s">
        <v>64</v>
      </c>
      <c r="G3592" s="55" t="str">
        <f>$G$15</f>
        <v>TOTAL</v>
      </c>
      <c r="H3592" s="53">
        <f t="shared" si="1857"/>
        <v>1292491.0000000005</v>
      </c>
      <c r="I3592" s="54">
        <f>VLOOKUP(CONCATENATE($F3592," ",$G3592),AllocFactorMatrix,(I$4+1),FALSE)*$E3592</f>
        <v>636659.0819186297</v>
      </c>
      <c r="J3592" s="54">
        <f>VLOOKUP(CONCATENATE($F3592," ",$G3592),AllocFactorMatrix,(J$4+1),FALSE)*$E3592</f>
        <v>31472.333344736242</v>
      </c>
      <c r="K3592" s="54">
        <f>VLOOKUP(CONCATENATE($F3592," ",$G3592),AllocFactorMatrix,(K$4+1),FALSE)*$E3592</f>
        <v>115281.35333763048</v>
      </c>
      <c r="L3592" s="54">
        <f>VLOOKUP(CONCATENATE($F3592," ",$G3592),AllocFactorMatrix,(L$4+1),FALSE)*$E3592</f>
        <v>3628.6477084123981</v>
      </c>
      <c r="M3592" s="54">
        <f>VLOOKUP(CONCATENATE($F3592," ",$G3592),AllocFactorMatrix,(M$4+1),FALSE)*$E3592</f>
        <v>340.28297103042462</v>
      </c>
      <c r="N3592" s="54">
        <f t="shared" si="1858"/>
        <v>119250.28401707331</v>
      </c>
      <c r="O3592" s="54">
        <f>VLOOKUP(CONCATENATE($F3592," ",$G3592),AllocFactorMatrix,(O$4+1),FALSE)*$E3592</f>
        <v>87631.761791883255</v>
      </c>
      <c r="P3592" s="54">
        <f>VLOOKUP(CONCATENATE($F3592," ",$G3592),AllocFactorMatrix,(P$4+1),FALSE)*$E3592</f>
        <v>16328.350281032999</v>
      </c>
      <c r="Q3592" s="54">
        <f>VLOOKUP(CONCATENATE($F3592," ",$G3592),AllocFactorMatrix,(Q$4+1),FALSE)*$E3592</f>
        <v>7378.4774581087404</v>
      </c>
      <c r="R3592" s="54">
        <f>VLOOKUP(CONCATENATE($F3592," ",$G3592),AllocFactorMatrix,(R$4+1),FALSE)*$E3592</f>
        <v>331.80188356282514</v>
      </c>
      <c r="S3592" s="54">
        <f t="shared" si="1860"/>
        <v>111670.39141458782</v>
      </c>
      <c r="T3592" s="54">
        <f>VLOOKUP(CONCATENATE($F3592," ",$G3592),AllocFactorMatrix,(T$4+1),FALSE)*$E3592</f>
        <v>3061.2018940193116</v>
      </c>
      <c r="U3592" s="54">
        <f>VLOOKUP(CONCATENATE($F3592," ",$G3592),AllocFactorMatrix,(U$4+1),FALSE)*$E3592</f>
        <v>50096.047422405711</v>
      </c>
      <c r="V3592" s="54">
        <f>VLOOKUP(CONCATENATE($F3592," ",$G3592),AllocFactorMatrix,(V$4+1),FALSE)*$E3592</f>
        <v>264759.01824840409</v>
      </c>
      <c r="W3592" s="54">
        <f>VLOOKUP(CONCATENATE($F3592," ",$G3592),AllocFactorMatrix,(W$4+1),FALSE)*$E3592</f>
        <v>47811.090509816029</v>
      </c>
      <c r="X3592" s="54">
        <f t="shared" si="1861"/>
        <v>365727.3580746451</v>
      </c>
      <c r="Y3592" s="54">
        <f>VLOOKUP(CONCATENATE($F3592," ",$G3592),AllocFactorMatrix,(Y$4+1),FALSE)*$E3592</f>
        <v>26911.574992162194</v>
      </c>
      <c r="Z3592" s="54">
        <f>VLOOKUP(CONCATENATE($F3592," ",$G3592),AllocFactorMatrix,(Z$4+1),FALSE)*$E3592</f>
        <v>450.75859428662108</v>
      </c>
      <c r="AA3592" s="54">
        <f t="shared" si="1859"/>
        <v>27362.333586448814</v>
      </c>
      <c r="AB3592" s="54">
        <f>VLOOKUP(CONCATENATE($F3592," ",$G3592),AllocFactorMatrix,(AB$4+1),FALSE)*$E3592</f>
        <v>349.21764387928829</v>
      </c>
      <c r="AC3592" s="54">
        <f>VLOOKUP(CONCATENATE($F3592," ",$G3592),AllocFactorMatrix,(AC$4+1),FALSE)*$E3592</f>
        <v>0</v>
      </c>
      <c r="AD3592" s="54">
        <f>VLOOKUP(CONCATENATE($F3592," ",$G3592),AllocFactorMatrix,(AD$4+1),FALSE)*$E3592</f>
        <v>0</v>
      </c>
    </row>
    <row r="3593" spans="1:30" s="51" customFormat="1">
      <c r="A3593" s="56"/>
      <c r="B3593" s="111"/>
      <c r="C3593" s="55"/>
      <c r="D3593" s="55"/>
      <c r="E3593" s="58"/>
      <c r="F3593" s="58"/>
      <c r="G3593" s="55"/>
      <c r="H3593" s="53"/>
      <c r="I3593" s="54"/>
      <c r="J3593" s="54"/>
      <c r="K3593" s="54"/>
      <c r="L3593" s="54"/>
      <c r="M3593" s="54"/>
      <c r="N3593" s="54"/>
      <c r="O3593" s="54"/>
      <c r="P3593" s="54"/>
      <c r="Q3593" s="54"/>
      <c r="R3593" s="54"/>
      <c r="S3593" s="54"/>
      <c r="T3593" s="54"/>
      <c r="U3593" s="54"/>
      <c r="V3593" s="54"/>
      <c r="W3593" s="54"/>
      <c r="X3593" s="54"/>
      <c r="Y3593" s="54"/>
      <c r="Z3593" s="54"/>
      <c r="AA3593" s="54"/>
      <c r="AB3593" s="54"/>
      <c r="AC3593" s="54"/>
      <c r="AD3593" s="54"/>
    </row>
    <row r="3594" spans="1:30" s="51" customFormat="1" hidden="1" outlineLevel="1">
      <c r="A3594" s="56"/>
      <c r="B3594" s="111"/>
      <c r="C3594" s="55"/>
      <c r="D3594" s="55"/>
      <c r="E3594" s="58"/>
      <c r="F3594" s="58"/>
      <c r="G3594" s="55" t="str">
        <f>$G$8</f>
        <v>PRODUCTION</v>
      </c>
      <c r="H3594" s="60">
        <f t="shared" ref="H3594:AD3594" ca="1" si="1862">+H3569+H3577+H3585</f>
        <v>-430744.46384167625</v>
      </c>
      <c r="I3594" s="60">
        <f t="shared" ca="1" si="1862"/>
        <v>-212177.39612188714</v>
      </c>
      <c r="J3594" s="60">
        <f t="shared" ca="1" si="1862"/>
        <v>-10488.686847664645</v>
      </c>
      <c r="K3594" s="60">
        <f t="shared" ca="1" si="1862"/>
        <v>-38419.458808115887</v>
      </c>
      <c r="L3594" s="60">
        <f t="shared" ca="1" si="1862"/>
        <v>-1209.3081589198109</v>
      </c>
      <c r="M3594" s="60">
        <f t="shared" ca="1" si="1862"/>
        <v>-113.40504956007652</v>
      </c>
      <c r="N3594" s="60">
        <f t="shared" ca="1" si="1862"/>
        <v>-39742.172016595781</v>
      </c>
      <c r="O3594" s="60">
        <f t="shared" ca="1" si="1862"/>
        <v>-29204.765254494021</v>
      </c>
      <c r="P3594" s="60">
        <f t="shared" ca="1" si="1862"/>
        <v>-5441.6986170291639</v>
      </c>
      <c r="Q3594" s="60">
        <f t="shared" ca="1" si="1862"/>
        <v>-2459.0022806046181</v>
      </c>
      <c r="R3594" s="60">
        <f t="shared" ca="1" si="1862"/>
        <v>-110.57858386397078</v>
      </c>
      <c r="S3594" s="60">
        <f t="shared" ca="1" si="1862"/>
        <v>-37216.044735991774</v>
      </c>
      <c r="T3594" s="60">
        <f t="shared" ca="1" si="1862"/>
        <v>-1020.1972536369481</v>
      </c>
      <c r="U3594" s="60">
        <f t="shared" ca="1" si="1862"/>
        <v>-16695.354232680416</v>
      </c>
      <c r="V3594" s="60">
        <f t="shared" ca="1" si="1862"/>
        <v>-88235.416233194235</v>
      </c>
      <c r="W3594" s="60">
        <f t="shared" ca="1" si="1862"/>
        <v>-15933.853734638433</v>
      </c>
      <c r="X3594" s="60">
        <f t="shared" ca="1" si="1862"/>
        <v>-121884.82145415008</v>
      </c>
      <c r="Y3594" s="60">
        <f t="shared" ca="1" si="1862"/>
        <v>-8968.737067518432</v>
      </c>
      <c r="Z3594" s="60">
        <f t="shared" ca="1" si="1862"/>
        <v>-150.22291762033041</v>
      </c>
      <c r="AA3594" s="60">
        <f t="shared" ca="1" si="1862"/>
        <v>-9118.9599851387648</v>
      </c>
      <c r="AB3594" s="60">
        <f t="shared" ca="1" si="1862"/>
        <v>-116.38268024832473</v>
      </c>
      <c r="AC3594" s="60">
        <f t="shared" ca="1" si="1862"/>
        <v>0</v>
      </c>
      <c r="AD3594" s="60">
        <f t="shared" ca="1" si="1862"/>
        <v>0</v>
      </c>
    </row>
    <row r="3595" spans="1:30" s="51" customFormat="1" hidden="1" outlineLevel="1">
      <c r="A3595" s="56"/>
      <c r="B3595" s="111"/>
      <c r="C3595" s="55"/>
      <c r="D3595" s="55"/>
      <c r="E3595" s="58"/>
      <c r="F3595" s="58"/>
      <c r="G3595" s="55" t="str">
        <f>$G$9</f>
        <v>BULKTRAN</v>
      </c>
      <c r="H3595" s="60">
        <f t="shared" ref="H3595:AD3595" ca="1" si="1863">+H3570+H3578+H3586</f>
        <v>-91286.997918089633</v>
      </c>
      <c r="I3595" s="60">
        <f t="shared" ca="1" si="1863"/>
        <v>-44966.422424325436</v>
      </c>
      <c r="J3595" s="60">
        <f t="shared" ca="1" si="1863"/>
        <v>-2222.8509355332926</v>
      </c>
      <c r="K3595" s="60">
        <f t="shared" ca="1" si="1863"/>
        <v>-8142.1755835257882</v>
      </c>
      <c r="L3595" s="60">
        <f t="shared" ca="1" si="1863"/>
        <v>-256.28677940761162</v>
      </c>
      <c r="M3595" s="60">
        <f t="shared" ca="1" si="1863"/>
        <v>-24.033754098106467</v>
      </c>
      <c r="N3595" s="60">
        <f t="shared" ca="1" si="1863"/>
        <v>-8422.4961170315055</v>
      </c>
      <c r="O3595" s="60">
        <f t="shared" ca="1" si="1863"/>
        <v>-6189.320046525796</v>
      </c>
      <c r="P3595" s="60">
        <f t="shared" ca="1" si="1863"/>
        <v>-1153.2506439971323</v>
      </c>
      <c r="Q3595" s="60">
        <f t="shared" ca="1" si="1863"/>
        <v>-521.13249249475939</v>
      </c>
      <c r="R3595" s="60">
        <f t="shared" ca="1" si="1863"/>
        <v>-23.434745660912025</v>
      </c>
      <c r="S3595" s="60">
        <f t="shared" ca="1" si="1863"/>
        <v>-7887.1379286785996</v>
      </c>
      <c r="T3595" s="60">
        <f t="shared" ca="1" si="1863"/>
        <v>-216.20880217053187</v>
      </c>
      <c r="U3595" s="60">
        <f t="shared" ca="1" si="1863"/>
        <v>-3538.2202094665804</v>
      </c>
      <c r="V3595" s="60">
        <f t="shared" ca="1" si="1863"/>
        <v>-18699.593225513767</v>
      </c>
      <c r="W3595" s="60">
        <f t="shared" ca="1" si="1863"/>
        <v>-3376.8366045343219</v>
      </c>
      <c r="X3595" s="60">
        <f t="shared" ca="1" si="1863"/>
        <v>-25830.858841685204</v>
      </c>
      <c r="Y3595" s="60">
        <f t="shared" ca="1" si="1863"/>
        <v>-1900.7303650718056</v>
      </c>
      <c r="Z3595" s="60">
        <f t="shared" ca="1" si="1863"/>
        <v>-31.836507069065696</v>
      </c>
      <c r="AA3595" s="60">
        <f t="shared" ca="1" si="1863"/>
        <v>-1932.5668721408715</v>
      </c>
      <c r="AB3595" s="60">
        <f t="shared" ca="1" si="1863"/>
        <v>-24.664798694744302</v>
      </c>
      <c r="AC3595" s="60">
        <f t="shared" ca="1" si="1863"/>
        <v>0</v>
      </c>
      <c r="AD3595" s="60">
        <f t="shared" ca="1" si="1863"/>
        <v>0</v>
      </c>
    </row>
    <row r="3596" spans="1:30" s="51" customFormat="1" hidden="1" outlineLevel="1">
      <c r="A3596" s="56"/>
      <c r="B3596" s="111"/>
      <c r="C3596" s="55"/>
      <c r="D3596" s="55"/>
      <c r="E3596" s="58"/>
      <c r="F3596" s="58"/>
      <c r="G3596" s="55" t="str">
        <f>$G$10</f>
        <v>SUBTRAN</v>
      </c>
      <c r="H3596" s="60">
        <f t="shared" ref="H3596:AD3596" ca="1" si="1864">+H3571+H3579+H3587</f>
        <v>-20053.012879405167</v>
      </c>
      <c r="I3596" s="60">
        <f t="shared" ca="1" si="1864"/>
        <v>-9763.1588908823724</v>
      </c>
      <c r="J3596" s="60">
        <f t="shared" ca="1" si="1864"/>
        <v>-471.18281980213015</v>
      </c>
      <c r="K3596" s="60">
        <f t="shared" ca="1" si="1864"/>
        <v>-1714.1400597756133</v>
      </c>
      <c r="L3596" s="60">
        <f t="shared" ca="1" si="1864"/>
        <v>-52.948173649780209</v>
      </c>
      <c r="M3596" s="60">
        <f t="shared" ca="1" si="1864"/>
        <v>-6.5944150026459196</v>
      </c>
      <c r="N3596" s="60">
        <f t="shared" ca="1" si="1864"/>
        <v>-1773.6826484280393</v>
      </c>
      <c r="O3596" s="60">
        <f t="shared" ca="1" si="1864"/>
        <v>-1295.0596068525929</v>
      </c>
      <c r="P3596" s="60">
        <f t="shared" ca="1" si="1864"/>
        <v>-240.75007041348908</v>
      </c>
      <c r="Q3596" s="60">
        <f t="shared" ca="1" si="1864"/>
        <v>-143.2491605259832</v>
      </c>
      <c r="R3596" s="60">
        <f t="shared" ca="1" si="1864"/>
        <v>0</v>
      </c>
      <c r="S3596" s="60">
        <f t="shared" ca="1" si="1864"/>
        <v>-1679.0588377920651</v>
      </c>
      <c r="T3596" s="60">
        <f t="shared" ca="1" si="1864"/>
        <v>-45.221257785271668</v>
      </c>
      <c r="U3596" s="60">
        <f t="shared" ca="1" si="1864"/>
        <v>-740.29780878057602</v>
      </c>
      <c r="V3596" s="60">
        <f t="shared" ca="1" si="1864"/>
        <v>-5157.4202383163429</v>
      </c>
      <c r="W3596" s="60">
        <f t="shared" ca="1" si="1864"/>
        <v>0</v>
      </c>
      <c r="X3596" s="60">
        <f t="shared" ca="1" si="1864"/>
        <v>-5942.9393048821903</v>
      </c>
      <c r="Y3596" s="60">
        <f t="shared" ca="1" si="1864"/>
        <v>-389.77499958610514</v>
      </c>
      <c r="Z3596" s="60">
        <f t="shared" ca="1" si="1864"/>
        <v>-6.4975598325248223</v>
      </c>
      <c r="AA3596" s="60">
        <f t="shared" ca="1" si="1864"/>
        <v>-396.27255941863001</v>
      </c>
      <c r="AB3596" s="60">
        <f t="shared" ca="1" si="1864"/>
        <v>-5.2049142461511231</v>
      </c>
      <c r="AC3596" s="60">
        <f t="shared" ca="1" si="1864"/>
        <v>-17.697821136556936</v>
      </c>
      <c r="AD3596" s="60">
        <f t="shared" ca="1" si="1864"/>
        <v>-3.8150828170267057</v>
      </c>
    </row>
    <row r="3597" spans="1:30" s="51" customFormat="1" hidden="1" outlineLevel="1">
      <c r="A3597" s="56"/>
      <c r="B3597" s="111"/>
      <c r="C3597" s="55"/>
      <c r="D3597" s="55"/>
      <c r="E3597" s="58"/>
      <c r="F3597" s="58"/>
      <c r="G3597" s="55" t="str">
        <f>$G$11</f>
        <v>DISTPRI</v>
      </c>
      <c r="H3597" s="60">
        <f t="shared" ref="H3597:AD3597" ca="1" si="1865">+H3572+H3580+H3588</f>
        <v>-92009.587111613</v>
      </c>
      <c r="I3597" s="60">
        <f t="shared" ca="1" si="1865"/>
        <v>-61493.931324104531</v>
      </c>
      <c r="J3597" s="60">
        <f t="shared" ca="1" si="1865"/>
        <v>-2898.6633904390678</v>
      </c>
      <c r="K3597" s="60">
        <f t="shared" ca="1" si="1865"/>
        <v>-10525.224671400059</v>
      </c>
      <c r="L3597" s="60">
        <f t="shared" ca="1" si="1865"/>
        <v>-325.28420965343958</v>
      </c>
      <c r="M3597" s="60">
        <f t="shared" ca="1" si="1865"/>
        <v>0</v>
      </c>
      <c r="N3597" s="60">
        <f t="shared" ca="1" si="1865"/>
        <v>-10850.508881053498</v>
      </c>
      <c r="O3597" s="60">
        <f t="shared" ca="1" si="1865"/>
        <v>-7892.0788515762506</v>
      </c>
      <c r="P3597" s="60">
        <f t="shared" ca="1" si="1865"/>
        <v>-1469.9002171957673</v>
      </c>
      <c r="Q3597" s="60">
        <f t="shared" ca="1" si="1865"/>
        <v>0</v>
      </c>
      <c r="R3597" s="60">
        <f t="shared" ca="1" si="1865"/>
        <v>0</v>
      </c>
      <c r="S3597" s="60">
        <f t="shared" ca="1" si="1865"/>
        <v>-9361.9790687720179</v>
      </c>
      <c r="T3597" s="60">
        <f t="shared" ca="1" si="1865"/>
        <v>-281.34774754020196</v>
      </c>
      <c r="U3597" s="60">
        <f t="shared" ca="1" si="1865"/>
        <v>-4537.5025211696711</v>
      </c>
      <c r="V3597" s="60">
        <f t="shared" ca="1" si="1865"/>
        <v>0</v>
      </c>
      <c r="W3597" s="60">
        <f t="shared" ca="1" si="1865"/>
        <v>0</v>
      </c>
      <c r="X3597" s="60">
        <f t="shared" ca="1" si="1865"/>
        <v>-4818.8502687098726</v>
      </c>
      <c r="Y3597" s="60">
        <f t="shared" ca="1" si="1865"/>
        <v>-2379.8244590877548</v>
      </c>
      <c r="Z3597" s="60">
        <f t="shared" ca="1" si="1865"/>
        <v>-39.704787830677951</v>
      </c>
      <c r="AA3597" s="60">
        <f t="shared" ca="1" si="1865"/>
        <v>-2419.5292469184328</v>
      </c>
      <c r="AB3597" s="60">
        <f t="shared" ca="1" si="1865"/>
        <v>-32.167530990186933</v>
      </c>
      <c r="AC3597" s="60">
        <f t="shared" ca="1" si="1865"/>
        <v>-110.20149215101421</v>
      </c>
      <c r="AD3597" s="60">
        <f t="shared" ca="1" si="1865"/>
        <v>-23.755908474382444</v>
      </c>
    </row>
    <row r="3598" spans="1:30" s="51" customFormat="1" hidden="1" outlineLevel="1">
      <c r="A3598" s="56"/>
      <c r="B3598" s="111"/>
      <c r="C3598" s="55"/>
      <c r="D3598" s="55"/>
      <c r="E3598" s="58"/>
      <c r="F3598" s="58"/>
      <c r="G3598" s="55" t="str">
        <f>$G$12</f>
        <v>DISTSEC</v>
      </c>
      <c r="H3598" s="60">
        <f t="shared" ref="H3598:AD3598" ca="1" si="1866">+H3573+H3581+H3589</f>
        <v>-47346.77983112965</v>
      </c>
      <c r="I3598" s="60">
        <f t="shared" ca="1" si="1866"/>
        <v>-35401.256008501034</v>
      </c>
      <c r="J3598" s="60">
        <f t="shared" ca="1" si="1866"/>
        <v>-1706.70583488183</v>
      </c>
      <c r="K3598" s="60">
        <f t="shared" ca="1" si="1866"/>
        <v>-5149.8427520385658</v>
      </c>
      <c r="L3598" s="60">
        <f t="shared" ca="1" si="1866"/>
        <v>0</v>
      </c>
      <c r="M3598" s="60">
        <f t="shared" ca="1" si="1866"/>
        <v>0</v>
      </c>
      <c r="N3598" s="60">
        <f t="shared" ca="1" si="1866"/>
        <v>-5149.8427520385658</v>
      </c>
      <c r="O3598" s="60">
        <f t="shared" ca="1" si="1866"/>
        <v>-3281.4998460128168</v>
      </c>
      <c r="P3598" s="60">
        <f t="shared" ca="1" si="1866"/>
        <v>0</v>
      </c>
      <c r="Q3598" s="60">
        <f t="shared" ca="1" si="1866"/>
        <v>0</v>
      </c>
      <c r="R3598" s="60">
        <f t="shared" ca="1" si="1866"/>
        <v>0</v>
      </c>
      <c r="S3598" s="60">
        <f t="shared" ca="1" si="1866"/>
        <v>-3281.4998460128168</v>
      </c>
      <c r="T3598" s="60">
        <f t="shared" ca="1" si="1866"/>
        <v>-88.724871687884573</v>
      </c>
      <c r="U3598" s="60">
        <f t="shared" ca="1" si="1866"/>
        <v>0</v>
      </c>
      <c r="V3598" s="60">
        <f t="shared" ca="1" si="1866"/>
        <v>0</v>
      </c>
      <c r="W3598" s="60">
        <f t="shared" ca="1" si="1866"/>
        <v>0</v>
      </c>
      <c r="X3598" s="60">
        <f t="shared" ca="1" si="1866"/>
        <v>-88.724871687884573</v>
      </c>
      <c r="Y3598" s="60">
        <f t="shared" ca="1" si="1866"/>
        <v>-1210.3618339912039</v>
      </c>
      <c r="Z3598" s="60">
        <f t="shared" ca="1" si="1866"/>
        <v>0</v>
      </c>
      <c r="AA3598" s="60">
        <f t="shared" ca="1" si="1866"/>
        <v>-1210.3618339912039</v>
      </c>
      <c r="AB3598" s="60">
        <f t="shared" ca="1" si="1866"/>
        <v>-12.559963687214147</v>
      </c>
      <c r="AC3598" s="60">
        <f t="shared" ca="1" si="1866"/>
        <v>-426.45907473356357</v>
      </c>
      <c r="AD3598" s="60">
        <f t="shared" ca="1" si="1866"/>
        <v>-69.369645595536596</v>
      </c>
    </row>
    <row r="3599" spans="1:30" s="51" customFormat="1" hidden="1" outlineLevel="1">
      <c r="A3599" s="56"/>
      <c r="B3599" s="111"/>
      <c r="C3599" s="55"/>
      <c r="D3599" s="55"/>
      <c r="E3599" s="58"/>
      <c r="F3599" s="58"/>
      <c r="G3599" s="55" t="str">
        <f>$G$13</f>
        <v>ENERGY</v>
      </c>
      <c r="H3599" s="60">
        <f t="shared" ref="H3599:AD3599" ca="1" si="1867">+H3574+H3582+H3590</f>
        <v>-1455.2923354552331</v>
      </c>
      <c r="I3599" s="60">
        <f t="shared" ca="1" si="1867"/>
        <v>-546.06510630190871</v>
      </c>
      <c r="J3599" s="60">
        <f t="shared" ca="1" si="1867"/>
        <v>-35.388547448989947</v>
      </c>
      <c r="K3599" s="60">
        <f t="shared" ca="1" si="1867"/>
        <v>-118.73241294193794</v>
      </c>
      <c r="L3599" s="60">
        <f t="shared" ca="1" si="1867"/>
        <v>-3.7735856335852853</v>
      </c>
      <c r="M3599" s="60">
        <f t="shared" ca="1" si="1867"/>
        <v>-0.34788048140817512</v>
      </c>
      <c r="N3599" s="60">
        <f t="shared" ca="1" si="1867"/>
        <v>-122.85387905693139</v>
      </c>
      <c r="O3599" s="60">
        <f t="shared" ca="1" si="1867"/>
        <v>-108.24999758325261</v>
      </c>
      <c r="P3599" s="60">
        <f t="shared" ca="1" si="1867"/>
        <v>-20.067466641656388</v>
      </c>
      <c r="Q3599" s="60">
        <f t="shared" ca="1" si="1867"/>
        <v>-9.1181431965598634</v>
      </c>
      <c r="R3599" s="60">
        <f t="shared" ca="1" si="1867"/>
        <v>-0.42248130691296637</v>
      </c>
      <c r="S3599" s="60">
        <f t="shared" ca="1" si="1867"/>
        <v>-137.85808872838183</v>
      </c>
      <c r="T3599" s="60">
        <f t="shared" ca="1" si="1867"/>
        <v>-4.1483450407251281</v>
      </c>
      <c r="U3599" s="60">
        <f t="shared" ca="1" si="1867"/>
        <v>-72.838724364000385</v>
      </c>
      <c r="V3599" s="60">
        <f t="shared" ca="1" si="1867"/>
        <v>-413.54803583991549</v>
      </c>
      <c r="W3599" s="60">
        <f t="shared" ca="1" si="1867"/>
        <v>-78.459741351130489</v>
      </c>
      <c r="X3599" s="60">
        <f t="shared" ca="1" si="1867"/>
        <v>-568.99484659577161</v>
      </c>
      <c r="Y3599" s="60">
        <f t="shared" ca="1" si="1867"/>
        <v>-29.328187375812629</v>
      </c>
      <c r="Z3599" s="60">
        <f t="shared" ca="1" si="1867"/>
        <v>-0.47741613681695844</v>
      </c>
      <c r="AA3599" s="60">
        <f t="shared" ca="1" si="1867"/>
        <v>-29.805603512629588</v>
      </c>
      <c r="AB3599" s="60">
        <f t="shared" ca="1" si="1867"/>
        <v>-0.53251929708131962</v>
      </c>
      <c r="AC3599" s="60">
        <f t="shared" ca="1" si="1867"/>
        <v>-11.51501671277317</v>
      </c>
      <c r="AD3599" s="60">
        <f t="shared" ca="1" si="1867"/>
        <v>-2.2787278007653828</v>
      </c>
    </row>
    <row r="3600" spans="1:30" s="51" customFormat="1" hidden="1" outlineLevel="1">
      <c r="A3600" s="56"/>
      <c r="B3600" s="111"/>
      <c r="C3600" s="55"/>
      <c r="D3600" s="55"/>
      <c r="E3600" s="58"/>
      <c r="F3600" s="58"/>
      <c r="G3600" s="55" t="str">
        <f>$G$14</f>
        <v>CUSTOMER</v>
      </c>
      <c r="H3600" s="60">
        <f t="shared" ref="H3600:AD3600" ca="1" si="1868">+H3575+H3583+H3591</f>
        <v>-22792.076082631</v>
      </c>
      <c r="I3600" s="60">
        <f t="shared" ca="1" si="1868"/>
        <v>-10658.455796189379</v>
      </c>
      <c r="J3600" s="60">
        <f t="shared" ca="1" si="1868"/>
        <v>-2792.33894619591</v>
      </c>
      <c r="K3600" s="60">
        <f t="shared" ca="1" si="1868"/>
        <v>-792.66498941642612</v>
      </c>
      <c r="L3600" s="60">
        <f t="shared" ca="1" si="1868"/>
        <v>-255.86787569947771</v>
      </c>
      <c r="M3600" s="60">
        <f t="shared" ca="1" si="1868"/>
        <v>-41.532509063015176</v>
      </c>
      <c r="N3600" s="60">
        <f t="shared" ca="1" si="1868"/>
        <v>-1090.0653741789192</v>
      </c>
      <c r="O3600" s="60">
        <f t="shared" ca="1" si="1868"/>
        <v>-224.94677784404388</v>
      </c>
      <c r="P3600" s="60">
        <f t="shared" ca="1" si="1868"/>
        <v>-66.609535188607595</v>
      </c>
      <c r="Q3600" s="60">
        <f t="shared" ca="1" si="1868"/>
        <v>-144.69169386347994</v>
      </c>
      <c r="R3600" s="60">
        <f t="shared" ca="1" si="1868"/>
        <v>-25.425795008623595</v>
      </c>
      <c r="S3600" s="60">
        <f t="shared" ca="1" si="1868"/>
        <v>-461.67380190475495</v>
      </c>
      <c r="T3600" s="60">
        <f t="shared" ca="1" si="1868"/>
        <v>-1.5482320435498709</v>
      </c>
      <c r="U3600" s="60">
        <f t="shared" ca="1" si="1868"/>
        <v>-39.518042704428886</v>
      </c>
      <c r="V3600" s="60">
        <f t="shared" ca="1" si="1868"/>
        <v>-212.78455687636887</v>
      </c>
      <c r="W3600" s="60">
        <f t="shared" ca="1" si="1868"/>
        <v>-38.139113964834301</v>
      </c>
      <c r="X3600" s="60">
        <f t="shared" ca="1" si="1868"/>
        <v>-291.98994558918196</v>
      </c>
      <c r="Y3600" s="60">
        <f t="shared" ca="1" si="1868"/>
        <v>-62.270970212994612</v>
      </c>
      <c r="Z3600" s="60">
        <f t="shared" ca="1" si="1868"/>
        <v>-1.1288410355366403</v>
      </c>
      <c r="AA3600" s="60">
        <f t="shared" ca="1" si="1868"/>
        <v>-63.39981124853125</v>
      </c>
      <c r="AB3600" s="60">
        <f t="shared" ca="1" si="1868"/>
        <v>-1.1689271883952772</v>
      </c>
      <c r="AC3600" s="60">
        <f t="shared" ca="1" si="1868"/>
        <v>-6622.1132861904052</v>
      </c>
      <c r="AD3600" s="60">
        <f t="shared" ca="1" si="1868"/>
        <v>-810.8701939455234</v>
      </c>
    </row>
    <row r="3601" spans="1:30" s="51" customFormat="1" collapsed="1">
      <c r="A3601" s="56"/>
      <c r="B3601" s="111" t="s">
        <v>439</v>
      </c>
      <c r="C3601" s="108"/>
      <c r="D3601" s="55"/>
      <c r="E3601" s="60">
        <f>+E3576+E3584+E3592</f>
        <v>-705688.21</v>
      </c>
      <c r="F3601" s="52"/>
      <c r="G3601" s="55" t="str">
        <f>$G$15</f>
        <v>TOTAL</v>
      </c>
      <c r="H3601" s="60">
        <f t="shared" ref="H3601:AD3601" ca="1" si="1869">+H3576+H3584+H3592</f>
        <v>-705688.21</v>
      </c>
      <c r="I3601" s="60">
        <f t="shared" ca="1" si="1869"/>
        <v>-375006.68567219179</v>
      </c>
      <c r="J3601" s="60">
        <f t="shared" ca="1" si="1869"/>
        <v>-20615.817321965867</v>
      </c>
      <c r="K3601" s="60">
        <f t="shared" ca="1" si="1869"/>
        <v>-64862.239277214278</v>
      </c>
      <c r="L3601" s="60">
        <f t="shared" ca="1" si="1869"/>
        <v>-2103.468782963706</v>
      </c>
      <c r="M3601" s="60">
        <f t="shared" ca="1" si="1869"/>
        <v>-185.91360820525222</v>
      </c>
      <c r="N3601" s="60">
        <f t="shared" ca="1" si="1869"/>
        <v>-67151.621668383246</v>
      </c>
      <c r="O3601" s="60">
        <f t="shared" ca="1" si="1869"/>
        <v>-48195.920380888783</v>
      </c>
      <c r="P3601" s="60">
        <f t="shared" ca="1" si="1869"/>
        <v>-8392.2765504658164</v>
      </c>
      <c r="Q3601" s="60">
        <f t="shared" ca="1" si="1869"/>
        <v>-3277.1937706854005</v>
      </c>
      <c r="R3601" s="60">
        <f t="shared" ca="1" si="1869"/>
        <v>-159.86160584041937</v>
      </c>
      <c r="S3601" s="60">
        <f t="shared" ca="1" si="1869"/>
        <v>-60025.252307880437</v>
      </c>
      <c r="T3601" s="60">
        <f t="shared" ca="1" si="1869"/>
        <v>-1657.3965099051134</v>
      </c>
      <c r="U3601" s="60">
        <f t="shared" ca="1" si="1869"/>
        <v>-25623.731539165674</v>
      </c>
      <c r="V3601" s="60">
        <f t="shared" ca="1" si="1869"/>
        <v>-112718.76228974067</v>
      </c>
      <c r="W3601" s="60">
        <f t="shared" ca="1" si="1869"/>
        <v>-19427.289194488723</v>
      </c>
      <c r="X3601" s="60">
        <f t="shared" ca="1" si="1869"/>
        <v>-159427.17953330016</v>
      </c>
      <c r="Y3601" s="60">
        <f t="shared" ca="1" si="1869"/>
        <v>-14941.027882844104</v>
      </c>
      <c r="Z3601" s="60">
        <f t="shared" ca="1" si="1869"/>
        <v>-229.86802952495242</v>
      </c>
      <c r="AA3601" s="60">
        <f t="shared" ca="1" si="1869"/>
        <v>-15170.895912369062</v>
      </c>
      <c r="AB3601" s="60">
        <f t="shared" ca="1" si="1869"/>
        <v>-192.68133435209779</v>
      </c>
      <c r="AC3601" s="60">
        <f t="shared" ca="1" si="1869"/>
        <v>-7187.9866909243137</v>
      </c>
      <c r="AD3601" s="60">
        <f t="shared" ca="1" si="1869"/>
        <v>-910.08955863323467</v>
      </c>
    </row>
    <row r="3602" spans="1:30" s="51" customFormat="1">
      <c r="A3602" s="56"/>
      <c r="B3602" s="111"/>
      <c r="C3602" s="55"/>
      <c r="D3602" s="55"/>
      <c r="E3602" s="58"/>
      <c r="F3602" s="58"/>
      <c r="G3602" s="55"/>
      <c r="H3602" s="53"/>
      <c r="I3602" s="54"/>
      <c r="J3602" s="54"/>
      <c r="K3602" s="54"/>
      <c r="L3602" s="54"/>
      <c r="M3602" s="54"/>
      <c r="N3602" s="54"/>
      <c r="O3602" s="54"/>
      <c r="P3602" s="54"/>
      <c r="Q3602" s="54"/>
      <c r="R3602" s="54"/>
      <c r="S3602" s="54"/>
      <c r="T3602" s="54"/>
      <c r="U3602" s="54"/>
      <c r="V3602" s="54"/>
      <c r="W3602" s="54"/>
      <c r="X3602" s="54"/>
      <c r="Y3602" s="54"/>
      <c r="Z3602" s="54"/>
      <c r="AA3602" s="54"/>
      <c r="AB3602" s="54"/>
      <c r="AC3602" s="54"/>
      <c r="AD3602" s="54"/>
    </row>
    <row r="3603" spans="1:30" hidden="1" outlineLevel="1">
      <c r="D3603" s="7"/>
      <c r="E3603" s="11"/>
      <c r="F3603" s="11"/>
      <c r="G3603" s="55" t="str">
        <f>$G$8</f>
        <v>PRODUCTION</v>
      </c>
      <c r="H3603" s="53">
        <f t="shared" ref="H3603:AD3603" ca="1" si="1870">+H3559+H3594</f>
        <v>-755615.13122443529</v>
      </c>
      <c r="I3603" s="53">
        <f t="shared" ca="1" si="1870"/>
        <v>-1021547.4967280327</v>
      </c>
      <c r="J3603" s="53">
        <f t="shared" ca="1" si="1870"/>
        <v>54640.792976973811</v>
      </c>
      <c r="K3603" s="53">
        <f t="shared" ca="1" si="1870"/>
        <v>108780.31633339365</v>
      </c>
      <c r="L3603" s="53">
        <f t="shared" ca="1" si="1870"/>
        <v>2275.7455345778258</v>
      </c>
      <c r="M3603" s="53">
        <f t="shared" ca="1" si="1870"/>
        <v>975.26080272286072</v>
      </c>
      <c r="N3603" s="53">
        <f t="shared" ca="1" si="1870"/>
        <v>112031.32267069427</v>
      </c>
      <c r="O3603" s="53">
        <f t="shared" ca="1" si="1870"/>
        <v>80928.6138449836</v>
      </c>
      <c r="P3603" s="53">
        <f t="shared" ca="1" si="1870"/>
        <v>20496.474205152819</v>
      </c>
      <c r="Q3603" s="53">
        <f t="shared" ca="1" si="1870"/>
        <v>5759.985798988555</v>
      </c>
      <c r="R3603" s="53">
        <f t="shared" ca="1" si="1870"/>
        <v>147.99830677566604</v>
      </c>
      <c r="S3603" s="53">
        <f t="shared" ca="1" si="1870"/>
        <v>107333.07215590079</v>
      </c>
      <c r="T3603" s="53">
        <f t="shared" ca="1" si="1870"/>
        <v>-2277.7634631905889</v>
      </c>
      <c r="U3603" s="53">
        <f t="shared" ca="1" si="1870"/>
        <v>-48.566410265953891</v>
      </c>
      <c r="V3603" s="53">
        <f t="shared" ca="1" si="1870"/>
        <v>25762.70010081993</v>
      </c>
      <c r="W3603" s="53">
        <f t="shared" ca="1" si="1870"/>
        <v>-38498.741284919677</v>
      </c>
      <c r="X3603" s="53">
        <f t="shared" ca="1" si="1870"/>
        <v>-15062.371057555807</v>
      </c>
      <c r="Y3603" s="53">
        <f t="shared" ca="1" si="1870"/>
        <v>6436.1089655244978</v>
      </c>
      <c r="Z3603" s="53">
        <f t="shared" ca="1" si="1870"/>
        <v>-164.17669738570214</v>
      </c>
      <c r="AA3603" s="53">
        <f t="shared" ca="1" si="1870"/>
        <v>6271.9322681388057</v>
      </c>
      <c r="AB3603" s="53">
        <f t="shared" ca="1" si="1870"/>
        <v>717.61648944822434</v>
      </c>
      <c r="AC3603" s="53">
        <f t="shared" ca="1" si="1870"/>
        <v>0</v>
      </c>
      <c r="AD3603" s="53">
        <f t="shared" ca="1" si="1870"/>
        <v>0</v>
      </c>
    </row>
    <row r="3604" spans="1:30" hidden="1" outlineLevel="1">
      <c r="D3604" s="7"/>
      <c r="E3604" s="11"/>
      <c r="F3604" s="11"/>
      <c r="G3604" s="55" t="str">
        <f>$G$9</f>
        <v>BULKTRAN</v>
      </c>
      <c r="H3604" s="53">
        <f t="shared" ref="H3604:AD3604" ca="1" si="1871">+H3560+H3595</f>
        <v>-65337.500762278185</v>
      </c>
      <c r="I3604" s="53">
        <f t="shared" ca="1" si="1871"/>
        <v>-329405.13348437991</v>
      </c>
      <c r="J3604" s="53">
        <f t="shared" ca="1" si="1871"/>
        <v>31679.201750737127</v>
      </c>
      <c r="K3604" s="53">
        <f t="shared" ca="1" si="1871"/>
        <v>74574.868542946686</v>
      </c>
      <c r="L3604" s="53">
        <f t="shared" ca="1" si="1871"/>
        <v>1803.5233559019364</v>
      </c>
      <c r="M3604" s="53">
        <f t="shared" ca="1" si="1871"/>
        <v>1314.7354166558389</v>
      </c>
      <c r="N3604" s="53">
        <f t="shared" ca="1" si="1871"/>
        <v>77693.127315504389</v>
      </c>
      <c r="O3604" s="53">
        <f t="shared" ca="1" si="1871"/>
        <v>55945.90877570759</v>
      </c>
      <c r="P3604" s="53">
        <f t="shared" ca="1" si="1871"/>
        <v>12820.493227784829</v>
      </c>
      <c r="Q3604" s="53">
        <f t="shared" ca="1" si="1871"/>
        <v>4167.6957492700594</v>
      </c>
      <c r="R3604" s="53">
        <f t="shared" ca="1" si="1871"/>
        <v>139.82158233736754</v>
      </c>
      <c r="S3604" s="53">
        <f t="shared" ca="1" si="1871"/>
        <v>73073.919335099796</v>
      </c>
      <c r="T3604" s="53">
        <f t="shared" ca="1" si="1871"/>
        <v>-380.41395556915393</v>
      </c>
      <c r="U3604" s="53">
        <f t="shared" ca="1" si="1871"/>
        <v>10822.498027134143</v>
      </c>
      <c r="V3604" s="53">
        <f t="shared" ca="1" si="1871"/>
        <v>69244.032899877348</v>
      </c>
      <c r="W3604" s="53">
        <f t="shared" ca="1" si="1871"/>
        <v>-7278.5710909739191</v>
      </c>
      <c r="X3604" s="53">
        <f t="shared" ca="1" si="1871"/>
        <v>72407.545880468504</v>
      </c>
      <c r="Y3604" s="53">
        <f t="shared" ca="1" si="1871"/>
        <v>8786.5801906751603</v>
      </c>
      <c r="Z3604" s="53">
        <f t="shared" ca="1" si="1871"/>
        <v>22.489453884284472</v>
      </c>
      <c r="AA3604" s="53">
        <f t="shared" ca="1" si="1871"/>
        <v>8809.0696445594422</v>
      </c>
      <c r="AB3604" s="53">
        <f t="shared" ca="1" si="1871"/>
        <v>404.76879573303086</v>
      </c>
      <c r="AC3604" s="53">
        <f t="shared" ca="1" si="1871"/>
        <v>0</v>
      </c>
      <c r="AD3604" s="53">
        <f t="shared" ca="1" si="1871"/>
        <v>0</v>
      </c>
    </row>
    <row r="3605" spans="1:30" hidden="1" outlineLevel="1">
      <c r="D3605" s="7"/>
      <c r="E3605" s="11"/>
      <c r="F3605" s="11"/>
      <c r="G3605" s="55" t="str">
        <f>$G$10</f>
        <v>SUBTRAN</v>
      </c>
      <c r="H3605" s="53">
        <f t="shared" ref="H3605:AD3605" ca="1" si="1872">+H3561+H3596</f>
        <v>-12287.585644784655</v>
      </c>
      <c r="I3605" s="53">
        <f t="shared" ca="1" si="1872"/>
        <v>-70078.4262803655</v>
      </c>
      <c r="J3605" s="53">
        <f t="shared" ca="1" si="1872"/>
        <v>6318.9030834121386</v>
      </c>
      <c r="K3605" s="53">
        <f t="shared" ca="1" si="1872"/>
        <v>14674.055745552318</v>
      </c>
      <c r="L3605" s="53">
        <f t="shared" ca="1" si="1872"/>
        <v>344.23629752260058</v>
      </c>
      <c r="M3605" s="53">
        <f t="shared" ca="1" si="1872"/>
        <v>418.86869092972086</v>
      </c>
      <c r="N3605" s="53">
        <f t="shared" ca="1" si="1872"/>
        <v>15437.160734004632</v>
      </c>
      <c r="O3605" s="53">
        <f t="shared" ca="1" si="1872"/>
        <v>10944.311826274607</v>
      </c>
      <c r="P3605" s="53">
        <f t="shared" ca="1" si="1872"/>
        <v>2507.3031927310453</v>
      </c>
      <c r="Q3605" s="53">
        <f t="shared" ca="1" si="1872"/>
        <v>1062.4002634221974</v>
      </c>
      <c r="R3605" s="53">
        <f t="shared" ca="1" si="1872"/>
        <v>0</v>
      </c>
      <c r="S3605" s="53">
        <f t="shared" ca="1" si="1872"/>
        <v>14514.015282427856</v>
      </c>
      <c r="T3605" s="53">
        <f t="shared" ca="1" si="1872"/>
        <v>-84.261341049499165</v>
      </c>
      <c r="U3605" s="53">
        <f t="shared" ca="1" si="1872"/>
        <v>2027.5597728685402</v>
      </c>
      <c r="V3605" s="53">
        <f t="shared" ca="1" si="1872"/>
        <v>17314.861064782643</v>
      </c>
      <c r="W3605" s="53">
        <f t="shared" ca="1" si="1872"/>
        <v>0</v>
      </c>
      <c r="X3605" s="53">
        <f t="shared" ca="1" si="1872"/>
        <v>19258.159496601671</v>
      </c>
      <c r="Y3605" s="53">
        <f t="shared" ca="1" si="1872"/>
        <v>1651.323746955602</v>
      </c>
      <c r="Z3605" s="53">
        <f t="shared" ca="1" si="1872"/>
        <v>3.2076338787245335</v>
      </c>
      <c r="AA3605" s="53">
        <f t="shared" ca="1" si="1872"/>
        <v>1654.5313808343258</v>
      </c>
      <c r="AB3605" s="53">
        <f t="shared" ca="1" si="1872"/>
        <v>80.699629495398838</v>
      </c>
      <c r="AC3605" s="53">
        <f t="shared" ca="1" si="1872"/>
        <v>429.05423748372516</v>
      </c>
      <c r="AD3605" s="53">
        <f t="shared" ca="1" si="1872"/>
        <v>98.316791321046139</v>
      </c>
    </row>
    <row r="3606" spans="1:30" hidden="1" outlineLevel="1">
      <c r="D3606" s="7"/>
      <c r="E3606" s="11"/>
      <c r="F3606" s="11"/>
      <c r="G3606" s="55" t="str">
        <f>$G$11</f>
        <v>DISTPRI</v>
      </c>
      <c r="H3606" s="53">
        <f t="shared" ref="H3606:AD3606" ca="1" si="1873">+H3562+H3597</f>
        <v>-56473.616183645856</v>
      </c>
      <c r="I3606" s="53">
        <f t="shared" ca="1" si="1873"/>
        <v>-384036.96074370603</v>
      </c>
      <c r="J3606" s="53">
        <f t="shared" ca="1" si="1873"/>
        <v>49520.713043161704</v>
      </c>
      <c r="K3606" s="53">
        <f t="shared" ca="1" si="1873"/>
        <v>121698.76441897047</v>
      </c>
      <c r="L3606" s="53">
        <f t="shared" ca="1" si="1873"/>
        <v>3029.6542691091645</v>
      </c>
      <c r="M3606" s="53">
        <f t="shared" ca="1" si="1873"/>
        <v>0</v>
      </c>
      <c r="N3606" s="53">
        <f t="shared" ca="1" si="1873"/>
        <v>124728.41868807968</v>
      </c>
      <c r="O3606" s="53">
        <f t="shared" ca="1" si="1873"/>
        <v>90183.747132775054</v>
      </c>
      <c r="P3606" s="53">
        <f t="shared" ca="1" si="1873"/>
        <v>20154.487990745853</v>
      </c>
      <c r="Q3606" s="53">
        <f t="shared" ca="1" si="1873"/>
        <v>0</v>
      </c>
      <c r="R3606" s="53">
        <f t="shared" ca="1" si="1873"/>
        <v>0</v>
      </c>
      <c r="S3606" s="53">
        <f t="shared" ca="1" si="1873"/>
        <v>110338.23512352091</v>
      </c>
      <c r="T3606" s="53">
        <f t="shared" ca="1" si="1873"/>
        <v>-65.272586991475265</v>
      </c>
      <c r="U3606" s="53">
        <f t="shared" ca="1" si="1873"/>
        <v>22535.964709462794</v>
      </c>
      <c r="V3606" s="53">
        <f t="shared" ca="1" si="1873"/>
        <v>0</v>
      </c>
      <c r="W3606" s="53">
        <f t="shared" ca="1" si="1873"/>
        <v>0</v>
      </c>
      <c r="X3606" s="53">
        <f t="shared" ca="1" si="1873"/>
        <v>22470.692122471257</v>
      </c>
      <c r="Y3606" s="53">
        <f t="shared" ca="1" si="1873"/>
        <v>15825.786672354643</v>
      </c>
      <c r="Z3606" s="53">
        <f t="shared" ca="1" si="1873"/>
        <v>96.356887296040867</v>
      </c>
      <c r="AA3606" s="53">
        <f t="shared" ca="1" si="1873"/>
        <v>15922.143559650694</v>
      </c>
      <c r="AB3606" s="53">
        <f t="shared" ca="1" si="1873"/>
        <v>622.76531793271738</v>
      </c>
      <c r="AC3606" s="53">
        <f t="shared" ca="1" si="1873"/>
        <v>3225.6302573850749</v>
      </c>
      <c r="AD3606" s="53">
        <f t="shared" ca="1" si="1873"/>
        <v>734.74644785773717</v>
      </c>
    </row>
    <row r="3607" spans="1:30" hidden="1" outlineLevel="1">
      <c r="D3607" s="7"/>
      <c r="E3607" s="11"/>
      <c r="F3607" s="11"/>
      <c r="G3607" s="55" t="str">
        <f>$G$12</f>
        <v>DISTSEC</v>
      </c>
      <c r="H3607" s="53">
        <f t="shared" ref="H3607:AD3607" ca="1" si="1874">+H3563+H3598</f>
        <v>-86206.25161893171</v>
      </c>
      <c r="I3607" s="53">
        <f t="shared" ca="1" si="1874"/>
        <v>-229685.65124416602</v>
      </c>
      <c r="J3607" s="53">
        <f t="shared" ca="1" si="1874"/>
        <v>28253.648841276365</v>
      </c>
      <c r="K3607" s="53">
        <f t="shared" ca="1" si="1874"/>
        <v>57179.682878875028</v>
      </c>
      <c r="L3607" s="53">
        <f t="shared" ca="1" si="1874"/>
        <v>0</v>
      </c>
      <c r="M3607" s="53">
        <f t="shared" ca="1" si="1874"/>
        <v>0</v>
      </c>
      <c r="N3607" s="53">
        <f t="shared" ca="1" si="1874"/>
        <v>57179.682878875028</v>
      </c>
      <c r="O3607" s="53">
        <f t="shared" ca="1" si="1874"/>
        <v>35998.240985953227</v>
      </c>
      <c r="P3607" s="53">
        <f t="shared" ca="1" si="1874"/>
        <v>0</v>
      </c>
      <c r="Q3607" s="53">
        <f t="shared" ca="1" si="1874"/>
        <v>0</v>
      </c>
      <c r="R3607" s="53">
        <f t="shared" ca="1" si="1874"/>
        <v>0</v>
      </c>
      <c r="S3607" s="53">
        <f t="shared" ca="1" si="1874"/>
        <v>35998.240985953227</v>
      </c>
      <c r="T3607" s="53">
        <f t="shared" ca="1" si="1874"/>
        <v>-48.634856500997678</v>
      </c>
      <c r="U3607" s="53">
        <f t="shared" ca="1" si="1874"/>
        <v>0</v>
      </c>
      <c r="V3607" s="53">
        <f t="shared" ca="1" si="1874"/>
        <v>0</v>
      </c>
      <c r="W3607" s="53">
        <f t="shared" ca="1" si="1874"/>
        <v>0</v>
      </c>
      <c r="X3607" s="53">
        <f t="shared" ca="1" si="1874"/>
        <v>-48.634856500997678</v>
      </c>
      <c r="Y3607" s="53">
        <f t="shared" ca="1" si="1874"/>
        <v>7567.3342373198075</v>
      </c>
      <c r="Z3607" s="53">
        <f t="shared" ca="1" si="1874"/>
        <v>0</v>
      </c>
      <c r="AA3607" s="53">
        <f t="shared" ca="1" si="1874"/>
        <v>7567.3342373198075</v>
      </c>
      <c r="AB3607" s="53">
        <f t="shared" ca="1" si="1874"/>
        <v>236.27023974522487</v>
      </c>
      <c r="AC3607" s="53">
        <f t="shared" ca="1" si="1874"/>
        <v>12194.716733582449</v>
      </c>
      <c r="AD3607" s="53">
        <f t="shared" ca="1" si="1874"/>
        <v>2098.1405649835347</v>
      </c>
    </row>
    <row r="3608" spans="1:30" hidden="1" outlineLevel="1">
      <c r="D3608" s="7"/>
      <c r="E3608" s="11"/>
      <c r="F3608" s="11"/>
      <c r="G3608" s="55" t="str">
        <f>$G$13</f>
        <v>ENERGY</v>
      </c>
      <c r="H3608" s="53">
        <f t="shared" ref="H3608:AD3608" ca="1" si="1875">+H3564+H3599</f>
        <v>125320.95640370288</v>
      </c>
      <c r="I3608" s="53">
        <f t="shared" ca="1" si="1875"/>
        <v>15733.946846386149</v>
      </c>
      <c r="J3608" s="53">
        <f t="shared" ca="1" si="1875"/>
        <v>7194.4983731352577</v>
      </c>
      <c r="K3608" s="53">
        <f t="shared" ca="1" si="1875"/>
        <v>18985.160312603035</v>
      </c>
      <c r="L3608" s="53">
        <f t="shared" ca="1" si="1875"/>
        <v>473.44634379693701</v>
      </c>
      <c r="M3608" s="53">
        <f t="shared" ca="1" si="1875"/>
        <v>-273.88226545491767</v>
      </c>
      <c r="N3608" s="53">
        <f t="shared" ca="1" si="1875"/>
        <v>19184.724390944706</v>
      </c>
      <c r="O3608" s="53">
        <f t="shared" ca="1" si="1875"/>
        <v>17421.030321837559</v>
      </c>
      <c r="P3608" s="53">
        <f t="shared" ca="1" si="1875"/>
        <v>3649.6441241143557</v>
      </c>
      <c r="Q3608" s="53">
        <f t="shared" ca="1" si="1875"/>
        <v>1377.5812936913144</v>
      </c>
      <c r="R3608" s="53">
        <f t="shared" ca="1" si="1875"/>
        <v>53.188246584967722</v>
      </c>
      <c r="S3608" s="53">
        <f t="shared" ca="1" si="1875"/>
        <v>22501.443986228162</v>
      </c>
      <c r="T3608" s="53">
        <f t="shared" ca="1" si="1875"/>
        <v>292.26108391013543</v>
      </c>
      <c r="U3608" s="53">
        <f t="shared" ca="1" si="1875"/>
        <v>7437.4829587868107</v>
      </c>
      <c r="V3608" s="53">
        <f t="shared" ca="1" si="1875"/>
        <v>40815.314555534707</v>
      </c>
      <c r="W3608" s="53">
        <f t="shared" ca="1" si="1875"/>
        <v>4204.8248807303835</v>
      </c>
      <c r="X3608" s="53">
        <f t="shared" ca="1" si="1875"/>
        <v>52749.883478961972</v>
      </c>
      <c r="Y3608" s="53">
        <f t="shared" ca="1" si="1875"/>
        <v>3558.3406475961742</v>
      </c>
      <c r="Z3608" s="53">
        <f t="shared" ca="1" si="1875"/>
        <v>41.274460606210894</v>
      </c>
      <c r="AA3608" s="53">
        <f t="shared" ca="1" si="1875"/>
        <v>3599.6151082023607</v>
      </c>
      <c r="AB3608" s="53">
        <f t="shared" ca="1" si="1875"/>
        <v>115.41879894468542</v>
      </c>
      <c r="AC3608" s="53">
        <f t="shared" ca="1" si="1875"/>
        <v>3564.3363789332225</v>
      </c>
      <c r="AD3608" s="53">
        <f t="shared" ca="1" si="1875"/>
        <v>677.08904196693618</v>
      </c>
    </row>
    <row r="3609" spans="1:30" hidden="1" outlineLevel="1">
      <c r="D3609" s="7"/>
      <c r="E3609" s="11"/>
      <c r="F3609" s="11"/>
      <c r="G3609" s="55" t="str">
        <f>$G$14</f>
        <v>CUSTOMER</v>
      </c>
      <c r="H3609" s="53">
        <f t="shared" ref="H3609:AD3609" ca="1" si="1876">+H3565+H3600</f>
        <v>178444.16894077038</v>
      </c>
      <c r="I3609" s="53">
        <f t="shared" ca="1" si="1876"/>
        <v>-88377.913781656767</v>
      </c>
      <c r="J3609" s="53">
        <f t="shared" ca="1" si="1876"/>
        <v>43657.957322778362</v>
      </c>
      <c r="K3609" s="53">
        <f t="shared" ca="1" si="1876"/>
        <v>8045.8661247330383</v>
      </c>
      <c r="L3609" s="53">
        <f t="shared" ca="1" si="1876"/>
        <v>2291.855714218284</v>
      </c>
      <c r="M3609" s="53">
        <f t="shared" ca="1" si="1876"/>
        <v>1799.5833051664258</v>
      </c>
      <c r="N3609" s="53">
        <f t="shared" ca="1" si="1876"/>
        <v>12137.305144117747</v>
      </c>
      <c r="O3609" s="53">
        <f t="shared" ca="1" si="1876"/>
        <v>2418.0274353468885</v>
      </c>
      <c r="P3609" s="53">
        <f t="shared" ca="1" si="1876"/>
        <v>884.30691337703388</v>
      </c>
      <c r="Q3609" s="53">
        <f t="shared" ca="1" si="1876"/>
        <v>1448.8238108985836</v>
      </c>
      <c r="R3609" s="53">
        <f t="shared" ca="1" si="1876"/>
        <v>197.76375063017221</v>
      </c>
      <c r="S3609" s="53">
        <f t="shared" ca="1" si="1876"/>
        <v>4948.9219102526749</v>
      </c>
      <c r="T3609" s="53">
        <f t="shared" ca="1" si="1876"/>
        <v>-1.2568877687428226</v>
      </c>
      <c r="U3609" s="53">
        <f t="shared" ca="1" si="1876"/>
        <v>182.38619044340297</v>
      </c>
      <c r="V3609" s="53">
        <f t="shared" ca="1" si="1876"/>
        <v>1140.3302032151048</v>
      </c>
      <c r="W3609" s="53">
        <f t="shared" ca="1" si="1876"/>
        <v>-33.960067365215295</v>
      </c>
      <c r="X3609" s="53">
        <f t="shared" ca="1" si="1876"/>
        <v>1287.4994385245514</v>
      </c>
      <c r="Y3609" s="53">
        <f t="shared" ca="1" si="1876"/>
        <v>374.65797479010246</v>
      </c>
      <c r="Z3609" s="53">
        <f t="shared" ca="1" si="1876"/>
        <v>2.3705054477672061</v>
      </c>
      <c r="AA3609" s="53">
        <f t="shared" ca="1" si="1876"/>
        <v>377.0284802378705</v>
      </c>
      <c r="AB3609" s="53">
        <f t="shared" ca="1" si="1876"/>
        <v>20.929034649852799</v>
      </c>
      <c r="AC3609" s="53">
        <f t="shared" ca="1" si="1876"/>
        <v>179506.50469423024</v>
      </c>
      <c r="AD3609" s="53">
        <f t="shared" ca="1" si="1876"/>
        <v>24885.93669763529</v>
      </c>
    </row>
    <row r="3610" spans="1:30" collapsed="1">
      <c r="B3610" s="111" t="s">
        <v>551</v>
      </c>
      <c r="D3610" s="7"/>
      <c r="E3610" s="60">
        <f>+E3566+E3601</f>
        <v>-672154.96008960495</v>
      </c>
      <c r="F3610" s="3"/>
      <c r="G3610" s="55" t="str">
        <f>$G$15</f>
        <v>TOTAL</v>
      </c>
      <c r="H3610" s="53">
        <f t="shared" ref="H3610:AD3610" ca="1" si="1877">+H3566+H3601</f>
        <v>-672154.96008960134</v>
      </c>
      <c r="I3610" s="53">
        <f t="shared" ca="1" si="1877"/>
        <v>-2107397.6354159201</v>
      </c>
      <c r="J3610" s="53">
        <f t="shared" ca="1" si="1877"/>
        <v>221265.71539147472</v>
      </c>
      <c r="K3610" s="53">
        <f t="shared" ca="1" si="1877"/>
        <v>403938.71435707307</v>
      </c>
      <c r="L3610" s="53">
        <f t="shared" ca="1" si="1877"/>
        <v>10218.461515126724</v>
      </c>
      <c r="M3610" s="53">
        <f t="shared" ca="1" si="1877"/>
        <v>4234.5659500199272</v>
      </c>
      <c r="N3610" s="53">
        <f t="shared" ca="1" si="1877"/>
        <v>418391.7418222198</v>
      </c>
      <c r="O3610" s="53">
        <f t="shared" ca="1" si="1877"/>
        <v>293839.88032287895</v>
      </c>
      <c r="P3610" s="53">
        <f t="shared" ca="1" si="1877"/>
        <v>60512.709653906189</v>
      </c>
      <c r="Q3610" s="53">
        <f t="shared" ca="1" si="1877"/>
        <v>13816.486916270704</v>
      </c>
      <c r="R3610" s="53">
        <f t="shared" ca="1" si="1877"/>
        <v>538.7718863281716</v>
      </c>
      <c r="S3610" s="53">
        <f t="shared" ca="1" si="1877"/>
        <v>368707.84877938346</v>
      </c>
      <c r="T3610" s="53">
        <f t="shared" ca="1" si="1877"/>
        <v>-2565.3420071602914</v>
      </c>
      <c r="U3610" s="53">
        <f t="shared" ca="1" si="1877"/>
        <v>42957.325248429814</v>
      </c>
      <c r="V3610" s="53">
        <f t="shared" ca="1" si="1877"/>
        <v>154277.23882423039</v>
      </c>
      <c r="W3610" s="53">
        <f t="shared" ca="1" si="1877"/>
        <v>-41606.447562528308</v>
      </c>
      <c r="X3610" s="53">
        <f t="shared" ca="1" si="1877"/>
        <v>153062.77450297301</v>
      </c>
      <c r="Y3610" s="53">
        <f t="shared" ca="1" si="1877"/>
        <v>44200.132435215783</v>
      </c>
      <c r="Z3610" s="53">
        <f t="shared" ca="1" si="1877"/>
        <v>1.5222437273276626</v>
      </c>
      <c r="AA3610" s="53">
        <f t="shared" ca="1" si="1877"/>
        <v>44201.654678943349</v>
      </c>
      <c r="AB3610" s="53">
        <f t="shared" ca="1" si="1877"/>
        <v>2198.4683059491399</v>
      </c>
      <c r="AC3610" s="53">
        <f t="shared" ca="1" si="1877"/>
        <v>198920.24230161472</v>
      </c>
      <c r="AD3610" s="53">
        <f t="shared" ca="1" si="1877"/>
        <v>28494.229543764566</v>
      </c>
    </row>
    <row r="3611" spans="1:30">
      <c r="D3611" s="7"/>
    </row>
    <row r="3612" spans="1:30" hidden="1" outlineLevel="1">
      <c r="D3612" s="7"/>
      <c r="E3612" s="11"/>
      <c r="F3612" s="11"/>
      <c r="G3612" s="55" t="str">
        <f>$G$8</f>
        <v>PRODUCTION</v>
      </c>
      <c r="H3612" s="53">
        <f t="shared" ref="H3612:AD3612" ca="1" si="1878">+H2606+H3364-H3559</f>
        <v>-20013667.408132911</v>
      </c>
      <c r="I3612" s="53">
        <f t="shared" ca="1" si="1878"/>
        <v>-20263184.023120183</v>
      </c>
      <c r="J3612" s="53">
        <f t="shared" ca="1" si="1878"/>
        <v>683025.47394781793</v>
      </c>
      <c r="K3612" s="53">
        <f t="shared" ca="1" si="1878"/>
        <v>1037880.4166740344</v>
      </c>
      <c r="L3612" s="53">
        <f t="shared" ca="1" si="1878"/>
        <v>14269.403933076657</v>
      </c>
      <c r="M3612" s="53">
        <f t="shared" ca="1" si="1878"/>
        <v>13545.648068609002</v>
      </c>
      <c r="N3612" s="53">
        <f t="shared" ca="1" si="1878"/>
        <v>1065695.4686757191</v>
      </c>
      <c r="O3612" s="53">
        <f t="shared" ca="1" si="1878"/>
        <v>760727.54001008265</v>
      </c>
      <c r="P3612" s="53">
        <f t="shared" ca="1" si="1878"/>
        <v>228547.04791734301</v>
      </c>
      <c r="Q3612" s="53">
        <f t="shared" ca="1" si="1878"/>
        <v>47161.907065623403</v>
      </c>
      <c r="R3612" s="53">
        <f t="shared" ca="1" si="1878"/>
        <v>341.85625512334281</v>
      </c>
      <c r="S3612" s="53">
        <f t="shared" ca="1" si="1878"/>
        <v>1036778.3512481749</v>
      </c>
      <c r="T3612" s="53">
        <f t="shared" ca="1" si="1878"/>
        <v>-55222.897366121244</v>
      </c>
      <c r="U3612" s="53">
        <f t="shared" ca="1" si="1878"/>
        <v>-307210.85322897107</v>
      </c>
      <c r="V3612" s="53">
        <f t="shared" ca="1" si="1878"/>
        <v>-1206695.6187523943</v>
      </c>
      <c r="W3612" s="53">
        <f t="shared" ca="1" si="1878"/>
        <v>-909341.7282474268</v>
      </c>
      <c r="X3612" s="53">
        <f t="shared" ca="1" si="1878"/>
        <v>-2478471.0975949052</v>
      </c>
      <c r="Y3612" s="53">
        <f t="shared" ca="1" si="1878"/>
        <v>-61486.266520474855</v>
      </c>
      <c r="Z3612" s="53">
        <f t="shared" ca="1" si="1878"/>
        <v>-5387.9375663943101</v>
      </c>
      <c r="AA3612" s="53">
        <f t="shared" ca="1" si="1878"/>
        <v>-66874.204086868893</v>
      </c>
      <c r="AB3612" s="53">
        <f t="shared" ca="1" si="1878"/>
        <v>9362.6227973835921</v>
      </c>
      <c r="AC3612" s="53">
        <f t="shared" ca="1" si="1878"/>
        <v>0</v>
      </c>
      <c r="AD3612" s="53">
        <f t="shared" ca="1" si="1878"/>
        <v>0</v>
      </c>
    </row>
    <row r="3613" spans="1:30" hidden="1" outlineLevel="1">
      <c r="D3613" s="7"/>
      <c r="E3613" s="11"/>
      <c r="F3613" s="11"/>
      <c r="G3613" s="55" t="str">
        <f>$G$9</f>
        <v>BULKTRAN</v>
      </c>
      <c r="H3613" s="53">
        <f t="shared" ref="H3613:AD3613" ca="1" si="1879">+H2607+H3365-H3560</f>
        <v>-7432811.4756122883</v>
      </c>
      <c r="I3613" s="53">
        <f t="shared" ca="1" si="1879"/>
        <v>-8423807.5587788261</v>
      </c>
      <c r="J3613" s="53">
        <f t="shared" ca="1" si="1879"/>
        <v>352115.90511380672</v>
      </c>
      <c r="K3613" s="53">
        <f t="shared" ca="1" si="1879"/>
        <v>625376.79698896757</v>
      </c>
      <c r="L3613" s="53">
        <f t="shared" ca="1" si="1879"/>
        <v>10970.582298108413</v>
      </c>
      <c r="M3613" s="53">
        <f t="shared" ca="1" si="1879"/>
        <v>19385.456571692728</v>
      </c>
      <c r="N3613" s="53">
        <f t="shared" ca="1" si="1879"/>
        <v>655732.83585876762</v>
      </c>
      <c r="O3613" s="53">
        <f t="shared" ca="1" si="1879"/>
        <v>463484.69683131331</v>
      </c>
      <c r="P3613" s="53">
        <f t="shared" ca="1" si="1879"/>
        <v>124755.34398986715</v>
      </c>
      <c r="Q3613" s="53">
        <f t="shared" ca="1" si="1879"/>
        <v>30326.014175337903</v>
      </c>
      <c r="R3613" s="53">
        <f t="shared" ca="1" si="1879"/>
        <v>601.08620652871195</v>
      </c>
      <c r="S3613" s="53">
        <f t="shared" ca="1" si="1879"/>
        <v>619167.14120304631</v>
      </c>
      <c r="T3613" s="53">
        <f t="shared" ca="1" si="1879"/>
        <v>-21220.206901216508</v>
      </c>
      <c r="U3613" s="53">
        <f t="shared" ca="1" si="1879"/>
        <v>-74097.321391679725</v>
      </c>
      <c r="V3613" s="53">
        <f t="shared" ca="1" si="1879"/>
        <v>-198573.67228102032</v>
      </c>
      <c r="W3613" s="53">
        <f t="shared" ca="1" si="1879"/>
        <v>-352851.04246866121</v>
      </c>
      <c r="X3613" s="53">
        <f t="shared" ca="1" si="1879"/>
        <v>-646742.24304257659</v>
      </c>
      <c r="Y3613" s="53">
        <f t="shared" ca="1" si="1879"/>
        <v>7828.7382586787444</v>
      </c>
      <c r="Z3613" s="53">
        <f t="shared" ca="1" si="1879"/>
        <v>-1866.7245544461728</v>
      </c>
      <c r="AA3613" s="53">
        <f t="shared" ca="1" si="1879"/>
        <v>5962.0137042325332</v>
      </c>
      <c r="AB3613" s="53">
        <f t="shared" ca="1" si="1879"/>
        <v>4760.4303292724999</v>
      </c>
      <c r="AC3613" s="53">
        <f t="shared" ca="1" si="1879"/>
        <v>0</v>
      </c>
      <c r="AD3613" s="53">
        <f t="shared" ca="1" si="1879"/>
        <v>0</v>
      </c>
    </row>
    <row r="3614" spans="1:30" hidden="1" outlineLevel="1">
      <c r="D3614" s="7"/>
      <c r="E3614" s="11"/>
      <c r="F3614" s="11"/>
      <c r="G3614" s="55" t="str">
        <f>$G$10</f>
        <v>SUBTRAN</v>
      </c>
      <c r="H3614" s="53">
        <f t="shared" ref="H3614:AD3614" ca="1" si="1880">+H2608+H3366-H3561</f>
        <v>-1599675.3070395726</v>
      </c>
      <c r="I3614" s="53">
        <f t="shared" ca="1" si="1880"/>
        <v>-1805874.3435709046</v>
      </c>
      <c r="J3614" s="53">
        <f t="shared" ca="1" si="1880"/>
        <v>68290.130958319467</v>
      </c>
      <c r="K3614" s="53">
        <f t="shared" ca="1" si="1880"/>
        <v>115219.61421798239</v>
      </c>
      <c r="L3614" s="53">
        <f t="shared" ca="1" si="1880"/>
        <v>1811.9557404452371</v>
      </c>
      <c r="M3614" s="53">
        <f t="shared" ca="1" si="1880"/>
        <v>6250.4527678230297</v>
      </c>
      <c r="N3614" s="53">
        <f t="shared" ca="1" si="1880"/>
        <v>123282.02272625061</v>
      </c>
      <c r="O3614" s="53">
        <f t="shared" ca="1" si="1880"/>
        <v>84772.20719309937</v>
      </c>
      <c r="P3614" s="53">
        <f t="shared" ca="1" si="1880"/>
        <v>23334.475412172309</v>
      </c>
      <c r="Q3614" s="53">
        <f t="shared" ca="1" si="1880"/>
        <v>7002.5829015257614</v>
      </c>
      <c r="R3614" s="53">
        <f t="shared" ca="1" si="1880"/>
        <v>0</v>
      </c>
      <c r="S3614" s="53">
        <f t="shared" ca="1" si="1880"/>
        <v>115109.26550679753</v>
      </c>
      <c r="T3614" s="53">
        <f t="shared" ca="1" si="1880"/>
        <v>-4513.5640544530961</v>
      </c>
      <c r="U3614" s="53">
        <f t="shared" ca="1" si="1880"/>
        <v>-19297.980072603907</v>
      </c>
      <c r="V3614" s="53">
        <f t="shared" ca="1" si="1880"/>
        <v>-83335.931714530889</v>
      </c>
      <c r="W3614" s="53">
        <f t="shared" ca="1" si="1880"/>
        <v>0</v>
      </c>
      <c r="X3614" s="53">
        <f t="shared" ca="1" si="1880"/>
        <v>-107147.47584158799</v>
      </c>
      <c r="Y3614" s="53">
        <f t="shared" ca="1" si="1880"/>
        <v>-806.20371078555195</v>
      </c>
      <c r="Z3614" s="53">
        <f t="shared" ca="1" si="1880"/>
        <v>-403.13146110378869</v>
      </c>
      <c r="AA3614" s="53">
        <f t="shared" ca="1" si="1880"/>
        <v>-1209.3351718893482</v>
      </c>
      <c r="AB3614" s="53">
        <f t="shared" ca="1" si="1880"/>
        <v>928.98975524757702</v>
      </c>
      <c r="AC3614" s="53">
        <f t="shared" ca="1" si="1880"/>
        <v>5636.935618577485</v>
      </c>
      <c r="AD3614" s="53">
        <f t="shared" ca="1" si="1880"/>
        <v>1308.5029796160456</v>
      </c>
    </row>
    <row r="3615" spans="1:30" hidden="1" outlineLevel="1">
      <c r="D3615" s="7"/>
      <c r="E3615" s="11"/>
      <c r="F3615" s="11"/>
      <c r="G3615" s="55" t="str">
        <f>$G$11</f>
        <v>DISTPRI</v>
      </c>
      <c r="H3615" s="53">
        <f t="shared" ref="H3615:AD3615" ca="1" si="1881">+H2609+H3367-H3562</f>
        <v>-7341328.5786978137</v>
      </c>
      <c r="I3615" s="53">
        <f t="shared" ca="1" si="1881"/>
        <v>-10455364.864077602</v>
      </c>
      <c r="J3615" s="53">
        <f t="shared" ca="1" si="1881"/>
        <v>590724.33182322176</v>
      </c>
      <c r="K3615" s="53">
        <f t="shared" ca="1" si="1881"/>
        <v>1213764.8316618847</v>
      </c>
      <c r="L3615" s="53">
        <f t="shared" ca="1" si="1881"/>
        <v>25790.900817476268</v>
      </c>
      <c r="M3615" s="53">
        <f t="shared" ca="1" si="1881"/>
        <v>0</v>
      </c>
      <c r="N3615" s="53">
        <f t="shared" ca="1" si="1881"/>
        <v>1239555.7324793611</v>
      </c>
      <c r="O3615" s="53">
        <f t="shared" ca="1" si="1881"/>
        <v>892981.4343702083</v>
      </c>
      <c r="P3615" s="53">
        <f t="shared" ca="1" si="1881"/>
        <v>220121.0223807685</v>
      </c>
      <c r="Q3615" s="53">
        <f t="shared" ca="1" si="1881"/>
        <v>0</v>
      </c>
      <c r="R3615" s="53">
        <f t="shared" ca="1" si="1881"/>
        <v>0</v>
      </c>
      <c r="S3615" s="53">
        <f t="shared" ca="1" si="1881"/>
        <v>1113102.4567509771</v>
      </c>
      <c r="T3615" s="53">
        <f t="shared" ca="1" si="1881"/>
        <v>-20727.245766081047</v>
      </c>
      <c r="U3615" s="53">
        <f t="shared" ca="1" si="1881"/>
        <v>43690.215845845261</v>
      </c>
      <c r="V3615" s="53">
        <f t="shared" ca="1" si="1881"/>
        <v>0</v>
      </c>
      <c r="W3615" s="53">
        <f t="shared" ca="1" si="1881"/>
        <v>0</v>
      </c>
      <c r="X3615" s="53">
        <f t="shared" ca="1" si="1881"/>
        <v>22962.970079763247</v>
      </c>
      <c r="Y3615" s="53">
        <f t="shared" ca="1" si="1881"/>
        <v>87107.252331258991</v>
      </c>
      <c r="Z3615" s="53">
        <f t="shared" ca="1" si="1881"/>
        <v>-1233.5233816618907</v>
      </c>
      <c r="AA3615" s="53">
        <f t="shared" ca="1" si="1881"/>
        <v>85873.728949597265</v>
      </c>
      <c r="AB3615" s="53">
        <f t="shared" ca="1" si="1881"/>
        <v>7728.6605526065632</v>
      </c>
      <c r="AC3615" s="53">
        <f t="shared" ca="1" si="1881"/>
        <v>43976.985522342133</v>
      </c>
      <c r="AD3615" s="53">
        <f t="shared" ca="1" si="1881"/>
        <v>10111.419221910983</v>
      </c>
    </row>
    <row r="3616" spans="1:30" hidden="1" outlineLevel="1">
      <c r="D3616" s="7"/>
      <c r="E3616" s="11"/>
      <c r="F3616" s="11"/>
      <c r="G3616" s="55" t="str">
        <f>$G$12</f>
        <v>DISTSEC</v>
      </c>
      <c r="H3616" s="53">
        <f t="shared" ref="H3616:AD3616" ca="1" si="1882">+H2610+H3368-H3563</f>
        <v>-4693416.7726918953</v>
      </c>
      <c r="I3616" s="53">
        <f t="shared" ca="1" si="1882"/>
        <v>-6156829.0378056318</v>
      </c>
      <c r="J3616" s="53">
        <f t="shared" ca="1" si="1882"/>
        <v>333332.75584026403</v>
      </c>
      <c r="K3616" s="53">
        <f t="shared" ca="1" si="1882"/>
        <v>555969.521638648</v>
      </c>
      <c r="L3616" s="53">
        <f t="shared" ca="1" si="1882"/>
        <v>0</v>
      </c>
      <c r="M3616" s="53">
        <f t="shared" ca="1" si="1882"/>
        <v>0</v>
      </c>
      <c r="N3616" s="53">
        <f t="shared" ca="1" si="1882"/>
        <v>555969.521638648</v>
      </c>
      <c r="O3616" s="53">
        <f t="shared" ca="1" si="1882"/>
        <v>347265.65313854034</v>
      </c>
      <c r="P3616" s="53">
        <f t="shared" ca="1" si="1882"/>
        <v>0</v>
      </c>
      <c r="Q3616" s="53">
        <f t="shared" ca="1" si="1882"/>
        <v>0</v>
      </c>
      <c r="R3616" s="53">
        <f t="shared" ca="1" si="1882"/>
        <v>0</v>
      </c>
      <c r="S3616" s="53">
        <f t="shared" ca="1" si="1882"/>
        <v>347265.65313854034</v>
      </c>
      <c r="T3616" s="53">
        <f t="shared" ca="1" si="1882"/>
        <v>-6985.9455625610426</v>
      </c>
      <c r="U3616" s="53">
        <f t="shared" ca="1" si="1882"/>
        <v>0</v>
      </c>
      <c r="V3616" s="53">
        <f t="shared" ca="1" si="1882"/>
        <v>0</v>
      </c>
      <c r="W3616" s="53">
        <f t="shared" ca="1" si="1882"/>
        <v>0</v>
      </c>
      <c r="X3616" s="53">
        <f t="shared" ca="1" si="1882"/>
        <v>-6985.9455625610426</v>
      </c>
      <c r="Y3616" s="53">
        <f t="shared" ca="1" si="1882"/>
        <v>36586.019911501506</v>
      </c>
      <c r="Z3616" s="53">
        <f t="shared" ca="1" si="1882"/>
        <v>0</v>
      </c>
      <c r="AA3616" s="53">
        <f t="shared" ca="1" si="1882"/>
        <v>36586.019911501506</v>
      </c>
      <c r="AB3616" s="53">
        <f t="shared" ca="1" si="1882"/>
        <v>2907.2671542742219</v>
      </c>
      <c r="AC3616" s="53">
        <f t="shared" ca="1" si="1882"/>
        <v>165570.034926283</v>
      </c>
      <c r="AD3616" s="53">
        <f t="shared" ca="1" si="1882"/>
        <v>28766.958066792526</v>
      </c>
    </row>
    <row r="3617" spans="2:30" hidden="1" outlineLevel="1">
      <c r="D3617" s="7"/>
      <c r="E3617" s="11"/>
      <c r="F3617" s="11"/>
      <c r="G3617" s="55" t="str">
        <f>$G$13</f>
        <v>ENERGY</v>
      </c>
      <c r="H3617" s="53">
        <f t="shared" ref="H3617:AD3617" ca="1" si="1883">+H2611+H3369-H3564</f>
        <v>1906281.5176756883</v>
      </c>
      <c r="I3617" s="53">
        <f t="shared" ca="1" si="1883"/>
        <v>213914.11539313415</v>
      </c>
      <c r="J3617" s="53">
        <f t="shared" ca="1" si="1883"/>
        <v>112805.73471000434</v>
      </c>
      <c r="K3617" s="53">
        <f t="shared" ca="1" si="1883"/>
        <v>295903.60111034353</v>
      </c>
      <c r="L3617" s="53">
        <f t="shared" ca="1" si="1883"/>
        <v>7322.30748939774</v>
      </c>
      <c r="M3617" s="53">
        <f t="shared" ca="1" si="1883"/>
        <v>-4412.8977133084982</v>
      </c>
      <c r="N3617" s="53">
        <f t="shared" ca="1" si="1883"/>
        <v>298813.01088642713</v>
      </c>
      <c r="O3617" s="53">
        <f t="shared" ca="1" si="1883"/>
        <v>271573.99394101987</v>
      </c>
      <c r="P3617" s="53">
        <f t="shared" ca="1" si="1883"/>
        <v>57076.405588654459</v>
      </c>
      <c r="Q3617" s="53">
        <f t="shared" ca="1" si="1883"/>
        <v>21435.873579782208</v>
      </c>
      <c r="R3617" s="53">
        <f t="shared" ca="1" si="1883"/>
        <v>822.70956731289448</v>
      </c>
      <c r="S3617" s="53">
        <f t="shared" ca="1" si="1883"/>
        <v>350908.98267676885</v>
      </c>
      <c r="T3617" s="53">
        <f t="shared" ca="1" si="1883"/>
        <v>4392.8632329688526</v>
      </c>
      <c r="U3617" s="53">
        <f t="shared" ca="1" si="1883"/>
        <v>114079.42406180938</v>
      </c>
      <c r="V3617" s="53">
        <f t="shared" ca="1" si="1883"/>
        <v>625076.37065094151</v>
      </c>
      <c r="W3617" s="53">
        <f t="shared" ca="1" si="1883"/>
        <v>61887.601678123174</v>
      </c>
      <c r="X3617" s="53">
        <f t="shared" ca="1" si="1883"/>
        <v>805436.25962384185</v>
      </c>
      <c r="Y3617" s="53">
        <f t="shared" ca="1" si="1883"/>
        <v>54965.578369159484</v>
      </c>
      <c r="Z3617" s="53">
        <f t="shared" ca="1" si="1883"/>
        <v>627.96569630503029</v>
      </c>
      <c r="AA3617" s="53">
        <f t="shared" ca="1" si="1883"/>
        <v>55593.544065464099</v>
      </c>
      <c r="AB3617" s="53">
        <f t="shared" ca="1" si="1883"/>
        <v>1812.1654421838898</v>
      </c>
      <c r="AC3617" s="53">
        <f t="shared" ca="1" si="1883"/>
        <v>56307.750419542514</v>
      </c>
      <c r="AD3617" s="53">
        <f t="shared" ca="1" si="1883"/>
        <v>10689.954458330165</v>
      </c>
    </row>
    <row r="3618" spans="2:30" hidden="1" outlineLevel="1">
      <c r="D3618" s="7"/>
      <c r="E3618" s="11"/>
      <c r="F3618" s="11"/>
      <c r="G3618" s="55" t="str">
        <f>$G$14</f>
        <v>CUSTOMER</v>
      </c>
      <c r="H3618" s="53">
        <f t="shared" ref="H3618:AD3618" ca="1" si="1884">+H2612+H3370-H3565</f>
        <v>1264913.7745884368</v>
      </c>
      <c r="I3618" s="53">
        <f t="shared" ca="1" si="1884"/>
        <v>-2161726.2611003011</v>
      </c>
      <c r="J3618" s="53">
        <f t="shared" ca="1" si="1884"/>
        <v>504220.05908225809</v>
      </c>
      <c r="K3618" s="53">
        <f t="shared" ca="1" si="1884"/>
        <v>73473.280115520451</v>
      </c>
      <c r="L3618" s="53">
        <f t="shared" ca="1" si="1884"/>
        <v>18824.696988580199</v>
      </c>
      <c r="M3618" s="53">
        <f t="shared" ca="1" si="1884"/>
        <v>25930.329164679846</v>
      </c>
      <c r="N3618" s="53">
        <f t="shared" ca="1" si="1884"/>
        <v>118228.30626878043</v>
      </c>
      <c r="O3618" s="53">
        <f t="shared" ca="1" si="1884"/>
        <v>23009.462761130755</v>
      </c>
      <c r="P3618" s="53">
        <f t="shared" ca="1" si="1884"/>
        <v>9510.1319622064366</v>
      </c>
      <c r="Q3618" s="53">
        <f t="shared" ca="1" si="1884"/>
        <v>13093.543542898495</v>
      </c>
      <c r="R3618" s="53">
        <f t="shared" ca="1" si="1884"/>
        <v>1390.2430882199903</v>
      </c>
      <c r="S3618" s="53">
        <f t="shared" ca="1" si="1884"/>
        <v>47003.381354455625</v>
      </c>
      <c r="T3618" s="53">
        <f t="shared" ca="1" si="1884"/>
        <v>-128.44452282756521</v>
      </c>
      <c r="U3618" s="53">
        <f t="shared" ca="1" si="1884"/>
        <v>158.0337274789689</v>
      </c>
      <c r="V3618" s="53">
        <f t="shared" ca="1" si="1884"/>
        <v>3387.0298189221721</v>
      </c>
      <c r="W3618" s="53">
        <f t="shared" ca="1" si="1884"/>
        <v>-3212.1368446305519</v>
      </c>
      <c r="X3618" s="53">
        <f t="shared" ca="1" si="1884"/>
        <v>204.48217894305458</v>
      </c>
      <c r="Y3618" s="53">
        <f t="shared" ca="1" si="1884"/>
        <v>1647.2533776322466</v>
      </c>
      <c r="Z3618" s="53">
        <f t="shared" ca="1" si="1884"/>
        <v>-40.982858789283263</v>
      </c>
      <c r="AA3618" s="53">
        <f t="shared" ca="1" si="1884"/>
        <v>1606.2705188429752</v>
      </c>
      <c r="AB3618" s="53">
        <f t="shared" ca="1" si="1884"/>
        <v>253.58620956014835</v>
      </c>
      <c r="AC3618" s="53">
        <f t="shared" ca="1" si="1884"/>
        <v>2413086.728302693</v>
      </c>
      <c r="AD3618" s="53">
        <f t="shared" ca="1" si="1884"/>
        <v>342037.22177319636</v>
      </c>
    </row>
    <row r="3619" spans="2:30" collapsed="1">
      <c r="B3619" s="111" t="s">
        <v>162</v>
      </c>
      <c r="D3619" s="7"/>
      <c r="E3619" s="4">
        <f>+E2613+E3371-E3566</f>
        <v>-37909704.249910392</v>
      </c>
      <c r="F3619" s="3"/>
      <c r="G3619" s="55" t="str">
        <f>$G$15</f>
        <v>TOTAL</v>
      </c>
      <c r="H3619" s="53">
        <f t="shared" ref="H3619:AD3619" ca="1" si="1885">+H2613+H3371-H3566</f>
        <v>-37909704.24991034</v>
      </c>
      <c r="I3619" s="53">
        <f t="shared" ca="1" si="1885"/>
        <v>-49052871.973060302</v>
      </c>
      <c r="J3619" s="53">
        <f t="shared" ca="1" si="1885"/>
        <v>2644514.391475691</v>
      </c>
      <c r="K3619" s="53">
        <f t="shared" ca="1" si="1885"/>
        <v>3917588.0624073613</v>
      </c>
      <c r="L3619" s="53">
        <f t="shared" ca="1" si="1885"/>
        <v>78989.847267084129</v>
      </c>
      <c r="M3619" s="53">
        <f t="shared" ca="1" si="1885"/>
        <v>60698.988859496079</v>
      </c>
      <c r="N3619" s="53">
        <f t="shared" ca="1" si="1885"/>
        <v>4057276.8985339431</v>
      </c>
      <c r="O3619" s="53">
        <f t="shared" ca="1" si="1885"/>
        <v>2843814.9882454006</v>
      </c>
      <c r="P3619" s="53">
        <f t="shared" ca="1" si="1885"/>
        <v>663344.42725101602</v>
      </c>
      <c r="Q3619" s="53">
        <f t="shared" ca="1" si="1885"/>
        <v>119019.92126516762</v>
      </c>
      <c r="R3619" s="53">
        <f t="shared" ca="1" si="1885"/>
        <v>3155.8951171849085</v>
      </c>
      <c r="S3619" s="53">
        <f t="shared" ca="1" si="1885"/>
        <v>3629335.2318787603</v>
      </c>
      <c r="T3619" s="53">
        <f t="shared" ca="1" si="1885"/>
        <v>-104405.44094029114</v>
      </c>
      <c r="U3619" s="53">
        <f t="shared" ca="1" si="1885"/>
        <v>-242678.48105811945</v>
      </c>
      <c r="V3619" s="53">
        <f t="shared" ca="1" si="1885"/>
        <v>-860141.82227807236</v>
      </c>
      <c r="W3619" s="53">
        <f t="shared" ca="1" si="1885"/>
        <v>-1203517.3058825934</v>
      </c>
      <c r="X3619" s="53">
        <f t="shared" ca="1" si="1885"/>
        <v>-2410743.0501590539</v>
      </c>
      <c r="Y3619" s="53">
        <f t="shared" ca="1" si="1885"/>
        <v>125842.37201696725</v>
      </c>
      <c r="Z3619" s="53">
        <f t="shared" ca="1" si="1885"/>
        <v>-8304.3341260903871</v>
      </c>
      <c r="AA3619" s="53">
        <f t="shared" ca="1" si="1885"/>
        <v>117538.03789088078</v>
      </c>
      <c r="AB3619" s="53">
        <f t="shared" ca="1" si="1885"/>
        <v>27753.722240528568</v>
      </c>
      <c r="AC3619" s="53">
        <f t="shared" ca="1" si="1885"/>
        <v>2684578.4347894387</v>
      </c>
      <c r="AD3619" s="53">
        <f t="shared" ca="1" si="1885"/>
        <v>392914.0564998464</v>
      </c>
    </row>
    <row r="3620" spans="2:30">
      <c r="D3620" s="108" t="s">
        <v>157</v>
      </c>
      <c r="E3620" s="13">
        <v>0.35</v>
      </c>
      <c r="F3620" s="16"/>
    </row>
    <row r="3621" spans="2:30" hidden="1" outlineLevel="1">
      <c r="D3621" s="7"/>
      <c r="E3621" s="11"/>
      <c r="F3621" s="51"/>
      <c r="G3621" s="55" t="str">
        <f>$G$8</f>
        <v>PRODUCTION</v>
      </c>
      <c r="H3621" s="53">
        <f t="shared" ref="H3621:AD3621" ca="1" si="1886">H3612*$E$3620</f>
        <v>-7004783.5928465184</v>
      </c>
      <c r="I3621" s="53">
        <f t="shared" ca="1" si="1886"/>
        <v>-7092114.4080920639</v>
      </c>
      <c r="J3621" s="53">
        <f t="shared" ca="1" si="1886"/>
        <v>239058.91588173626</v>
      </c>
      <c r="K3621" s="53">
        <f t="shared" ca="1" si="1886"/>
        <v>363258.14583591203</v>
      </c>
      <c r="L3621" s="53">
        <f t="shared" ca="1" si="1886"/>
        <v>4994.2913765768299</v>
      </c>
      <c r="M3621" s="53">
        <f t="shared" ca="1" si="1886"/>
        <v>4740.9768240131507</v>
      </c>
      <c r="N3621" s="53">
        <f t="shared" ca="1" si="1886"/>
        <v>372993.41403650166</v>
      </c>
      <c r="O3621" s="53">
        <f t="shared" ca="1" si="1886"/>
        <v>266254.63900352892</v>
      </c>
      <c r="P3621" s="53">
        <f t="shared" ca="1" si="1886"/>
        <v>79991.466771070045</v>
      </c>
      <c r="Q3621" s="53">
        <f t="shared" ca="1" si="1886"/>
        <v>16506.667472968191</v>
      </c>
      <c r="R3621" s="53">
        <f t="shared" ca="1" si="1886"/>
        <v>119.64968929316997</v>
      </c>
      <c r="S3621" s="53">
        <f t="shared" ca="1" si="1886"/>
        <v>362872.42293686117</v>
      </c>
      <c r="T3621" s="53">
        <f t="shared" ca="1" si="1886"/>
        <v>-19328.014078142434</v>
      </c>
      <c r="U3621" s="53">
        <f t="shared" ca="1" si="1886"/>
        <v>-107523.79863013986</v>
      </c>
      <c r="V3621" s="53">
        <f t="shared" ca="1" si="1886"/>
        <v>-422343.46656333801</v>
      </c>
      <c r="W3621" s="53">
        <f t="shared" ca="1" si="1886"/>
        <v>-318269.60488659935</v>
      </c>
      <c r="X3621" s="53">
        <f t="shared" ca="1" si="1886"/>
        <v>-867464.88415821677</v>
      </c>
      <c r="Y3621" s="53">
        <f t="shared" ca="1" si="1886"/>
        <v>-21520.193282166198</v>
      </c>
      <c r="Z3621" s="53">
        <f t="shared" ca="1" si="1886"/>
        <v>-1885.7781482380085</v>
      </c>
      <c r="AA3621" s="53">
        <f t="shared" ca="1" si="1886"/>
        <v>-23405.971430404112</v>
      </c>
      <c r="AB3621" s="53">
        <f t="shared" ca="1" si="1886"/>
        <v>3276.9179790842572</v>
      </c>
      <c r="AC3621" s="53">
        <f t="shared" ca="1" si="1886"/>
        <v>0</v>
      </c>
      <c r="AD3621" s="53">
        <f t="shared" ca="1" si="1886"/>
        <v>0</v>
      </c>
    </row>
    <row r="3622" spans="2:30" hidden="1" outlineLevel="1">
      <c r="D3622" s="7"/>
      <c r="E3622" s="11"/>
      <c r="F3622" s="51"/>
      <c r="G3622" s="55" t="str">
        <f>$G$9</f>
        <v>BULKTRAN</v>
      </c>
      <c r="H3622" s="53">
        <f t="shared" ref="H3622:AD3622" ca="1" si="1887">H3613*$E$3620</f>
        <v>-2601484.0164643009</v>
      </c>
      <c r="I3622" s="53">
        <f t="shared" ca="1" si="1887"/>
        <v>-2948332.6455725888</v>
      </c>
      <c r="J3622" s="53">
        <f t="shared" ca="1" si="1887"/>
        <v>123240.56678983234</v>
      </c>
      <c r="K3622" s="53">
        <f t="shared" ca="1" si="1887"/>
        <v>218881.87894613863</v>
      </c>
      <c r="L3622" s="53">
        <f t="shared" ca="1" si="1887"/>
        <v>3839.7038043379443</v>
      </c>
      <c r="M3622" s="53">
        <f t="shared" ca="1" si="1887"/>
        <v>6784.9098000924541</v>
      </c>
      <c r="N3622" s="53">
        <f t="shared" ca="1" si="1887"/>
        <v>229506.49255056866</v>
      </c>
      <c r="O3622" s="53">
        <f t="shared" ca="1" si="1887"/>
        <v>162219.64389095965</v>
      </c>
      <c r="P3622" s="53">
        <f t="shared" ca="1" si="1887"/>
        <v>43664.370396453502</v>
      </c>
      <c r="Q3622" s="53">
        <f t="shared" ca="1" si="1887"/>
        <v>10614.104961368266</v>
      </c>
      <c r="R3622" s="53">
        <f t="shared" ca="1" si="1887"/>
        <v>210.38017228504918</v>
      </c>
      <c r="S3622" s="53">
        <f t="shared" ca="1" si="1887"/>
        <v>216708.4994210662</v>
      </c>
      <c r="T3622" s="53">
        <f t="shared" ca="1" si="1887"/>
        <v>-7427.0724154257778</v>
      </c>
      <c r="U3622" s="53">
        <f t="shared" ca="1" si="1887"/>
        <v>-25934.062487087904</v>
      </c>
      <c r="V3622" s="53">
        <f t="shared" ca="1" si="1887"/>
        <v>-69500.785298357107</v>
      </c>
      <c r="W3622" s="53">
        <f t="shared" ca="1" si="1887"/>
        <v>-123497.86486403142</v>
      </c>
      <c r="X3622" s="53">
        <f t="shared" ca="1" si="1887"/>
        <v>-226359.78506490181</v>
      </c>
      <c r="Y3622" s="53">
        <f t="shared" ca="1" si="1887"/>
        <v>2740.0583905375602</v>
      </c>
      <c r="Z3622" s="53">
        <f t="shared" ca="1" si="1887"/>
        <v>-653.35359405616043</v>
      </c>
      <c r="AA3622" s="53">
        <f t="shared" ca="1" si="1887"/>
        <v>2086.7047964813864</v>
      </c>
      <c r="AB3622" s="53">
        <f t="shared" ca="1" si="1887"/>
        <v>1666.1506152453749</v>
      </c>
      <c r="AC3622" s="53">
        <f t="shared" ca="1" si="1887"/>
        <v>0</v>
      </c>
      <c r="AD3622" s="53">
        <f t="shared" ca="1" si="1887"/>
        <v>0</v>
      </c>
    </row>
    <row r="3623" spans="2:30" hidden="1" outlineLevel="1">
      <c r="D3623" s="7"/>
      <c r="E3623" s="11"/>
      <c r="F3623" s="51"/>
      <c r="G3623" s="55" t="str">
        <f>$G$10</f>
        <v>SUBTRAN</v>
      </c>
      <c r="H3623" s="53">
        <f t="shared" ref="H3623:AD3623" ca="1" si="1888">H3614*$E$3620</f>
        <v>-559886.35746385041</v>
      </c>
      <c r="I3623" s="53">
        <f t="shared" ca="1" si="1888"/>
        <v>-632056.02024981659</v>
      </c>
      <c r="J3623" s="53">
        <f t="shared" ca="1" si="1888"/>
        <v>23901.545835411813</v>
      </c>
      <c r="K3623" s="53">
        <f t="shared" ca="1" si="1888"/>
        <v>40326.864976293837</v>
      </c>
      <c r="L3623" s="53">
        <f t="shared" ca="1" si="1888"/>
        <v>634.18450915583298</v>
      </c>
      <c r="M3623" s="53">
        <f t="shared" ca="1" si="1888"/>
        <v>2187.65846873806</v>
      </c>
      <c r="N3623" s="53">
        <f t="shared" ca="1" si="1888"/>
        <v>43148.70795418771</v>
      </c>
      <c r="O3623" s="53">
        <f t="shared" ca="1" si="1888"/>
        <v>29670.272517584777</v>
      </c>
      <c r="P3623" s="53">
        <f t="shared" ca="1" si="1888"/>
        <v>8167.0663942603078</v>
      </c>
      <c r="Q3623" s="53">
        <f t="shared" ca="1" si="1888"/>
        <v>2450.9040155340163</v>
      </c>
      <c r="R3623" s="53">
        <f t="shared" ca="1" si="1888"/>
        <v>0</v>
      </c>
      <c r="S3623" s="53">
        <f t="shared" ca="1" si="1888"/>
        <v>40288.242927379135</v>
      </c>
      <c r="T3623" s="53">
        <f t="shared" ca="1" si="1888"/>
        <v>-1579.7474190585835</v>
      </c>
      <c r="U3623" s="53">
        <f t="shared" ca="1" si="1888"/>
        <v>-6754.2930254113671</v>
      </c>
      <c r="V3623" s="53">
        <f t="shared" ca="1" si="1888"/>
        <v>-29167.576100085807</v>
      </c>
      <c r="W3623" s="53">
        <f t="shared" ca="1" si="1888"/>
        <v>0</v>
      </c>
      <c r="X3623" s="53">
        <f t="shared" ca="1" si="1888"/>
        <v>-37501.616544555793</v>
      </c>
      <c r="Y3623" s="53">
        <f t="shared" ca="1" si="1888"/>
        <v>-282.17129877494318</v>
      </c>
      <c r="Z3623" s="53">
        <f t="shared" ca="1" si="1888"/>
        <v>-141.09601138632604</v>
      </c>
      <c r="AA3623" s="53">
        <f t="shared" ca="1" si="1888"/>
        <v>-423.26731016127184</v>
      </c>
      <c r="AB3623" s="53">
        <f t="shared" ca="1" si="1888"/>
        <v>325.14641433665196</v>
      </c>
      <c r="AC3623" s="53">
        <f t="shared" ca="1" si="1888"/>
        <v>1972.9274665021196</v>
      </c>
      <c r="AD3623" s="53">
        <f t="shared" ca="1" si="1888"/>
        <v>457.97604286561597</v>
      </c>
    </row>
    <row r="3624" spans="2:30" hidden="1" outlineLevel="1">
      <c r="D3624" s="7"/>
      <c r="E3624" s="11"/>
      <c r="F3624" s="51"/>
      <c r="G3624" s="55" t="str">
        <f>$G$11</f>
        <v>DISTPRI</v>
      </c>
      <c r="H3624" s="53">
        <f t="shared" ref="H3624:AD3624" ca="1" si="1889">H3615*$E$3620</f>
        <v>-2569465.0025442345</v>
      </c>
      <c r="I3624" s="53">
        <f t="shared" ca="1" si="1889"/>
        <v>-3659377.7024271605</v>
      </c>
      <c r="J3624" s="53">
        <f t="shared" ca="1" si="1889"/>
        <v>206753.5161381276</v>
      </c>
      <c r="K3624" s="53">
        <f t="shared" ca="1" si="1889"/>
        <v>424817.69108165964</v>
      </c>
      <c r="L3624" s="53">
        <f t="shared" ca="1" si="1889"/>
        <v>9026.8152861166927</v>
      </c>
      <c r="M3624" s="53">
        <f t="shared" ca="1" si="1889"/>
        <v>0</v>
      </c>
      <c r="N3624" s="53">
        <f t="shared" ca="1" si="1889"/>
        <v>433844.50636777637</v>
      </c>
      <c r="O3624" s="53">
        <f t="shared" ca="1" si="1889"/>
        <v>312543.5020295729</v>
      </c>
      <c r="P3624" s="53">
        <f t="shared" ca="1" si="1889"/>
        <v>77042.357833268965</v>
      </c>
      <c r="Q3624" s="53">
        <f t="shared" ca="1" si="1889"/>
        <v>0</v>
      </c>
      <c r="R3624" s="53">
        <f t="shared" ca="1" si="1889"/>
        <v>0</v>
      </c>
      <c r="S3624" s="53">
        <f t="shared" ca="1" si="1889"/>
        <v>389585.85986284196</v>
      </c>
      <c r="T3624" s="53">
        <f t="shared" ca="1" si="1889"/>
        <v>-7254.5360181283659</v>
      </c>
      <c r="U3624" s="53">
        <f t="shared" ca="1" si="1889"/>
        <v>15291.57554604584</v>
      </c>
      <c r="V3624" s="53">
        <f t="shared" ca="1" si="1889"/>
        <v>0</v>
      </c>
      <c r="W3624" s="53">
        <f t="shared" ca="1" si="1889"/>
        <v>0</v>
      </c>
      <c r="X3624" s="53">
        <f t="shared" ca="1" si="1889"/>
        <v>8037.0395279171362</v>
      </c>
      <c r="Y3624" s="53">
        <f t="shared" ca="1" si="1889"/>
        <v>30487.538315940645</v>
      </c>
      <c r="Z3624" s="53">
        <f t="shared" ca="1" si="1889"/>
        <v>-431.73318358166171</v>
      </c>
      <c r="AA3624" s="53">
        <f t="shared" ca="1" si="1889"/>
        <v>30055.805132359041</v>
      </c>
      <c r="AB3624" s="53">
        <f t="shared" ca="1" si="1889"/>
        <v>2705.0311934122969</v>
      </c>
      <c r="AC3624" s="53">
        <f t="shared" ca="1" si="1889"/>
        <v>15391.944932819746</v>
      </c>
      <c r="AD3624" s="53">
        <f t="shared" ca="1" si="1889"/>
        <v>3538.996727668844</v>
      </c>
    </row>
    <row r="3625" spans="2:30" hidden="1" outlineLevel="1">
      <c r="D3625" s="7"/>
      <c r="E3625" s="11"/>
      <c r="F3625" s="51"/>
      <c r="G3625" s="55" t="str">
        <f>$G$12</f>
        <v>DISTSEC</v>
      </c>
      <c r="H3625" s="53">
        <f t="shared" ref="H3625:AD3625" ca="1" si="1890">H3616*$E$3620</f>
        <v>-1642695.8704421632</v>
      </c>
      <c r="I3625" s="53">
        <f t="shared" ca="1" si="1890"/>
        <v>-2154890.1632319712</v>
      </c>
      <c r="J3625" s="53">
        <f t="shared" ca="1" si="1890"/>
        <v>116666.46454409241</v>
      </c>
      <c r="K3625" s="53">
        <f t="shared" ca="1" si="1890"/>
        <v>194589.3325735268</v>
      </c>
      <c r="L3625" s="53">
        <f t="shared" ca="1" si="1890"/>
        <v>0</v>
      </c>
      <c r="M3625" s="53">
        <f t="shared" ca="1" si="1890"/>
        <v>0</v>
      </c>
      <c r="N3625" s="53">
        <f t="shared" ca="1" si="1890"/>
        <v>194589.3325735268</v>
      </c>
      <c r="O3625" s="53">
        <f t="shared" ca="1" si="1890"/>
        <v>121542.97859848911</v>
      </c>
      <c r="P3625" s="53">
        <f t="shared" ca="1" si="1890"/>
        <v>0</v>
      </c>
      <c r="Q3625" s="53">
        <f t="shared" ca="1" si="1890"/>
        <v>0</v>
      </c>
      <c r="R3625" s="53">
        <f t="shared" ca="1" si="1890"/>
        <v>0</v>
      </c>
      <c r="S3625" s="53">
        <f t="shared" ca="1" si="1890"/>
        <v>121542.97859848911</v>
      </c>
      <c r="T3625" s="53">
        <f t="shared" ca="1" si="1890"/>
        <v>-2445.0809468963648</v>
      </c>
      <c r="U3625" s="53">
        <f t="shared" ca="1" si="1890"/>
        <v>0</v>
      </c>
      <c r="V3625" s="53">
        <f t="shared" ca="1" si="1890"/>
        <v>0</v>
      </c>
      <c r="W3625" s="53">
        <f t="shared" ca="1" si="1890"/>
        <v>0</v>
      </c>
      <c r="X3625" s="53">
        <f t="shared" ca="1" si="1890"/>
        <v>-2445.0809468963648</v>
      </c>
      <c r="Y3625" s="53">
        <f t="shared" ca="1" si="1890"/>
        <v>12805.106969025526</v>
      </c>
      <c r="Z3625" s="53">
        <f t="shared" ca="1" si="1890"/>
        <v>0</v>
      </c>
      <c r="AA3625" s="53">
        <f t="shared" ca="1" si="1890"/>
        <v>12805.106969025526</v>
      </c>
      <c r="AB3625" s="53">
        <f t="shared" ca="1" si="1890"/>
        <v>1017.5435039959776</v>
      </c>
      <c r="AC3625" s="53">
        <f t="shared" ca="1" si="1890"/>
        <v>57949.512224199047</v>
      </c>
      <c r="AD3625" s="53">
        <f t="shared" ca="1" si="1890"/>
        <v>10068.435323377384</v>
      </c>
    </row>
    <row r="3626" spans="2:30" hidden="1" outlineLevel="1">
      <c r="D3626" s="7"/>
      <c r="E3626" s="11"/>
      <c r="F3626" s="51"/>
      <c r="G3626" s="55" t="str">
        <f>$G$13</f>
        <v>ENERGY</v>
      </c>
      <c r="H3626" s="53">
        <f t="shared" ref="H3626:AD3626" ca="1" si="1891">H3617*$E$3620</f>
        <v>667198.5311864909</v>
      </c>
      <c r="I3626" s="53">
        <f t="shared" ca="1" si="1891"/>
        <v>74869.940387596944</v>
      </c>
      <c r="J3626" s="53">
        <f t="shared" ca="1" si="1891"/>
        <v>39482.007148501514</v>
      </c>
      <c r="K3626" s="53">
        <f t="shared" ca="1" si="1891"/>
        <v>103566.26038862023</v>
      </c>
      <c r="L3626" s="53">
        <f t="shared" ca="1" si="1891"/>
        <v>2562.8076212892088</v>
      </c>
      <c r="M3626" s="53">
        <f t="shared" ca="1" si="1891"/>
        <v>-1544.5141996579744</v>
      </c>
      <c r="N3626" s="53">
        <f t="shared" ca="1" si="1891"/>
        <v>104584.55381024949</v>
      </c>
      <c r="O3626" s="53">
        <f t="shared" ca="1" si="1891"/>
        <v>95050.897879356955</v>
      </c>
      <c r="P3626" s="53">
        <f t="shared" ca="1" si="1891"/>
        <v>19976.741956029058</v>
      </c>
      <c r="Q3626" s="53">
        <f t="shared" ca="1" si="1891"/>
        <v>7502.5557529237722</v>
      </c>
      <c r="R3626" s="53">
        <f t="shared" ca="1" si="1891"/>
        <v>287.94834855951302</v>
      </c>
      <c r="S3626" s="53">
        <f t="shared" ca="1" si="1891"/>
        <v>122818.14393686909</v>
      </c>
      <c r="T3626" s="53">
        <f t="shared" ca="1" si="1891"/>
        <v>1537.5021315390984</v>
      </c>
      <c r="U3626" s="53">
        <f t="shared" ca="1" si="1891"/>
        <v>39927.798421633277</v>
      </c>
      <c r="V3626" s="53">
        <f t="shared" ca="1" si="1891"/>
        <v>218776.72972782952</v>
      </c>
      <c r="W3626" s="53">
        <f t="shared" ca="1" si="1891"/>
        <v>21660.660587343111</v>
      </c>
      <c r="X3626" s="53">
        <f t="shared" ca="1" si="1891"/>
        <v>281902.69086834462</v>
      </c>
      <c r="Y3626" s="53">
        <f t="shared" ca="1" si="1891"/>
        <v>19237.952429205819</v>
      </c>
      <c r="Z3626" s="53">
        <f t="shared" ca="1" si="1891"/>
        <v>219.7879937067606</v>
      </c>
      <c r="AA3626" s="53">
        <f t="shared" ca="1" si="1891"/>
        <v>19457.740422912433</v>
      </c>
      <c r="AB3626" s="53">
        <f t="shared" ca="1" si="1891"/>
        <v>634.25790476436134</v>
      </c>
      <c r="AC3626" s="53">
        <f t="shared" ca="1" si="1891"/>
        <v>19707.712646839878</v>
      </c>
      <c r="AD3626" s="53">
        <f t="shared" ca="1" si="1891"/>
        <v>3741.4840604155575</v>
      </c>
    </row>
    <row r="3627" spans="2:30" hidden="1" outlineLevel="1">
      <c r="D3627" s="7"/>
      <c r="E3627" s="11"/>
      <c r="F3627" s="51"/>
      <c r="G3627" s="55" t="str">
        <f>$G$14</f>
        <v>CUSTOMER</v>
      </c>
      <c r="H3627" s="53">
        <f t="shared" ref="H3627:AD3627" ca="1" si="1892">H3618*$E$3620</f>
        <v>442719.82110595284</v>
      </c>
      <c r="I3627" s="53">
        <f t="shared" ca="1" si="1892"/>
        <v>-756604.19138510537</v>
      </c>
      <c r="J3627" s="53">
        <f t="shared" ca="1" si="1892"/>
        <v>176477.02067879032</v>
      </c>
      <c r="K3627" s="53">
        <f t="shared" ca="1" si="1892"/>
        <v>25715.648040432156</v>
      </c>
      <c r="L3627" s="53">
        <f t="shared" ca="1" si="1892"/>
        <v>6588.6439460030697</v>
      </c>
      <c r="M3627" s="53">
        <f t="shared" ca="1" si="1892"/>
        <v>9075.6152076379458</v>
      </c>
      <c r="N3627" s="53">
        <f t="shared" ca="1" si="1892"/>
        <v>41379.907194073152</v>
      </c>
      <c r="O3627" s="53">
        <f t="shared" ca="1" si="1892"/>
        <v>8053.3119663957641</v>
      </c>
      <c r="P3627" s="53">
        <f t="shared" ca="1" si="1892"/>
        <v>3328.5461867722524</v>
      </c>
      <c r="Q3627" s="53">
        <f t="shared" ca="1" si="1892"/>
        <v>4582.7402400144729</v>
      </c>
      <c r="R3627" s="53">
        <f t="shared" ca="1" si="1892"/>
        <v>486.58508087699659</v>
      </c>
      <c r="S3627" s="53">
        <f t="shared" ca="1" si="1892"/>
        <v>16451.183474059468</v>
      </c>
      <c r="T3627" s="53">
        <f t="shared" ca="1" si="1892"/>
        <v>-44.955582989647823</v>
      </c>
      <c r="U3627" s="53">
        <f t="shared" ca="1" si="1892"/>
        <v>55.311804617639112</v>
      </c>
      <c r="V3627" s="53">
        <f t="shared" ca="1" si="1892"/>
        <v>1185.4604366227602</v>
      </c>
      <c r="W3627" s="53">
        <f t="shared" ca="1" si="1892"/>
        <v>-1124.247895620693</v>
      </c>
      <c r="X3627" s="53">
        <f t="shared" ca="1" si="1892"/>
        <v>71.568762630069102</v>
      </c>
      <c r="Y3627" s="53">
        <f t="shared" ca="1" si="1892"/>
        <v>576.53868217128627</v>
      </c>
      <c r="Z3627" s="53">
        <f t="shared" ca="1" si="1892"/>
        <v>-14.34400057624914</v>
      </c>
      <c r="AA3627" s="53">
        <f t="shared" ca="1" si="1892"/>
        <v>562.19468159504129</v>
      </c>
      <c r="AB3627" s="53">
        <f t="shared" ca="1" si="1892"/>
        <v>88.755173346051919</v>
      </c>
      <c r="AC3627" s="53">
        <f t="shared" ca="1" si="1892"/>
        <v>844580.35490594245</v>
      </c>
      <c r="AD3627" s="53">
        <f t="shared" ca="1" si="1892"/>
        <v>119713.02762061871</v>
      </c>
    </row>
    <row r="3628" spans="2:30" collapsed="1">
      <c r="B3628" s="111" t="s">
        <v>163</v>
      </c>
      <c r="D3628" s="7"/>
      <c r="E3628" s="4">
        <f>E3619*$E$3620</f>
        <v>-13268396.487468636</v>
      </c>
      <c r="F3628" s="102"/>
      <c r="G3628" s="55" t="str">
        <f>$G$15</f>
        <v>TOTAL</v>
      </c>
      <c r="H3628" s="53">
        <f t="shared" ref="H3628:AD3628" ca="1" si="1893">H3619*$E$3620</f>
        <v>-13268396.487468619</v>
      </c>
      <c r="I3628" s="53">
        <f t="shared" ca="1" si="1893"/>
        <v>-17168505.190571103</v>
      </c>
      <c r="J3628" s="53">
        <f t="shared" ca="1" si="1893"/>
        <v>925580.03701649175</v>
      </c>
      <c r="K3628" s="53">
        <f t="shared" ca="1" si="1893"/>
        <v>1371155.8218425764</v>
      </c>
      <c r="L3628" s="53">
        <f t="shared" ca="1" si="1893"/>
        <v>27646.446543479444</v>
      </c>
      <c r="M3628" s="53">
        <f t="shared" ca="1" si="1893"/>
        <v>21244.646100823626</v>
      </c>
      <c r="N3628" s="53">
        <f t="shared" ca="1" si="1893"/>
        <v>1420046.9144868799</v>
      </c>
      <c r="O3628" s="53">
        <f t="shared" ca="1" si="1893"/>
        <v>995335.24588589009</v>
      </c>
      <c r="P3628" s="53">
        <f t="shared" ca="1" si="1893"/>
        <v>232170.54953785558</v>
      </c>
      <c r="Q3628" s="53">
        <f t="shared" ca="1" si="1893"/>
        <v>41656.972442808663</v>
      </c>
      <c r="R3628" s="53">
        <f t="shared" ca="1" si="1893"/>
        <v>1104.5632910147178</v>
      </c>
      <c r="S3628" s="53">
        <f t="shared" ca="1" si="1893"/>
        <v>1270267.331157566</v>
      </c>
      <c r="T3628" s="53">
        <f t="shared" ca="1" si="1893"/>
        <v>-36541.904329101897</v>
      </c>
      <c r="U3628" s="53">
        <f t="shared" ca="1" si="1893"/>
        <v>-84937.468370341798</v>
      </c>
      <c r="V3628" s="53">
        <f t="shared" ca="1" si="1893"/>
        <v>-301049.63779732533</v>
      </c>
      <c r="W3628" s="53">
        <f t="shared" ca="1" si="1893"/>
        <v>-421231.05705890764</v>
      </c>
      <c r="X3628" s="53">
        <f t="shared" ca="1" si="1893"/>
        <v>-843760.06755566876</v>
      </c>
      <c r="Y3628" s="53">
        <f t="shared" ca="1" si="1893"/>
        <v>44044.830205938531</v>
      </c>
      <c r="Z3628" s="53">
        <f t="shared" ca="1" si="1893"/>
        <v>-2906.5169441316352</v>
      </c>
      <c r="AA3628" s="53">
        <f t="shared" ca="1" si="1893"/>
        <v>41138.313261808267</v>
      </c>
      <c r="AB3628" s="53">
        <f t="shared" ca="1" si="1893"/>
        <v>9713.802784184998</v>
      </c>
      <c r="AC3628" s="53">
        <f t="shared" ca="1" si="1893"/>
        <v>939602.45217630349</v>
      </c>
      <c r="AD3628" s="53">
        <f t="shared" ca="1" si="1893"/>
        <v>137519.91977494623</v>
      </c>
    </row>
    <row r="3630" spans="2:30">
      <c r="B3630" s="111" t="s">
        <v>164</v>
      </c>
      <c r="D3630" s="7"/>
      <c r="E3630" s="3"/>
      <c r="F3630" s="3"/>
      <c r="G3630" s="3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6"/>
    </row>
    <row r="3631" spans="2:30" hidden="1" outlineLevel="1">
      <c r="D3631" s="7"/>
      <c r="E3631" s="51"/>
      <c r="F3631" s="52" t="str">
        <f>F3638</f>
        <v>RB_GUP</v>
      </c>
      <c r="G3631" s="55" t="str">
        <f>$G$8</f>
        <v>PRODUCTION</v>
      </c>
      <c r="H3631" s="4">
        <f t="shared" ref="H3631:H3638" ca="1" si="1894">SUBTOTAL(9,I3631:AD3631)</f>
        <v>7833884.6527285045</v>
      </c>
      <c r="I3631" s="5">
        <f ca="1">VLOOKUP(CONCATENATE($F3631," ",$G3631),AllocFactorMatrix,(I$4+1),FALSE)*$E3638</f>
        <v>3858838.3291354231</v>
      </c>
      <c r="J3631" s="5">
        <f ca="1">VLOOKUP(CONCATENATE($F3631," ",$G3631),AllocFactorMatrix,(J$4+1),FALSE)*$E3638</f>
        <v>190756.16710281523</v>
      </c>
      <c r="K3631" s="5">
        <f ca="1">VLOOKUP(CONCATENATE($F3631," ",$G3631),AllocFactorMatrix,(K$4+1),FALSE)*$E3638</f>
        <v>698728.90771187993</v>
      </c>
      <c r="L3631" s="5">
        <f ca="1">VLOOKUP(CONCATENATE($F3631," ",$G3631),AllocFactorMatrix,(L$4+1),FALSE)*$E3638</f>
        <v>21993.505249236037</v>
      </c>
      <c r="M3631" s="5">
        <f ca="1">VLOOKUP(CONCATENATE($F3631," ",$G3631),AllocFactorMatrix,(M$4+1),FALSE)*$E3638</f>
        <v>2062.4805467427632</v>
      </c>
      <c r="N3631" s="5">
        <f t="shared" ref="N3631:N3638" ca="1" si="1895">SUBTOTAL(9,K3631:M3631)</f>
        <v>722784.89350785874</v>
      </c>
      <c r="O3631" s="5">
        <f ca="1">VLOOKUP(CONCATENATE($F3631," ",$G3631),AllocFactorMatrix,(O$4+1),FALSE)*$E3638</f>
        <v>531142.66466303775</v>
      </c>
      <c r="P3631" s="5">
        <f ca="1">VLOOKUP(CONCATENATE($F3631," ",$G3631),AllocFactorMatrix,(P$4+1),FALSE)*$E3638</f>
        <v>98967.352709581392</v>
      </c>
      <c r="Q3631" s="5">
        <f ca="1">VLOOKUP(CONCATENATE($F3631," ",$G3631),AllocFactorMatrix,(Q$4+1),FALSE)*$E3638</f>
        <v>44721.503917304857</v>
      </c>
      <c r="R3631" s="5">
        <f ca="1">VLOOKUP(CONCATENATE($F3631," ",$G3631),AllocFactorMatrix,(R$4+1),FALSE)*$E3638</f>
        <v>2011.0760410627431</v>
      </c>
      <c r="S3631" s="5">
        <f ca="1">SUBTOTAL(9,O3631:R3631)</f>
        <v>676842.59733098664</v>
      </c>
      <c r="T3631" s="5">
        <f ca="1">VLOOKUP(CONCATENATE($F3631," ",$G3631),AllocFactorMatrix,(T$4+1),FALSE)*$E3638</f>
        <v>18554.173712978514</v>
      </c>
      <c r="U3631" s="5">
        <f ca="1">VLOOKUP(CONCATENATE($F3631," ",$G3631),AllocFactorMatrix,(U$4+1),FALSE)*$E3638</f>
        <v>303635.89151858189</v>
      </c>
      <c r="V3631" s="5">
        <f ca="1">VLOOKUP(CONCATENATE($F3631," ",$G3631),AllocFactorMatrix,(V$4+1),FALSE)*$E3638</f>
        <v>1604724.2183718407</v>
      </c>
      <c r="W3631" s="5">
        <f ca="1">VLOOKUP(CONCATENATE($F3631," ",$G3631),AllocFactorMatrix,(W$4+1),FALSE)*$E3638</f>
        <v>289786.59671522753</v>
      </c>
      <c r="X3631" s="5">
        <f ca="1">SUBTOTAL(9,T3631:W3631)</f>
        <v>2216700.8803186286</v>
      </c>
      <c r="Y3631" s="5">
        <f ca="1">VLOOKUP(CONCATENATE($F3631," ",$G3631),AllocFactorMatrix,(Y$4+1),FALSE)*$E3638</f>
        <v>163113.06950056256</v>
      </c>
      <c r="Z3631" s="5">
        <f ca="1">VLOOKUP(CONCATENATE($F3631," ",$G3631),AllocFactorMatrix,(Z$4+1),FALSE)*$E3638</f>
        <v>2732.0815648754501</v>
      </c>
      <c r="AA3631" s="5">
        <f t="shared" ref="AA3631:AA3638" ca="1" si="1896">SUBTOTAL(9,Y3631:Z3631)</f>
        <v>165845.151065438</v>
      </c>
      <c r="AB3631" s="5">
        <f ca="1">VLOOKUP(CONCATENATE($F3631," ",$G3631),AllocFactorMatrix,(AB$4+1),FALSE)*$E3638</f>
        <v>2116.6342673550257</v>
      </c>
      <c r="AC3631" s="5">
        <f ca="1">VLOOKUP(CONCATENATE($F3631," ",$G3631),AllocFactorMatrix,(AC$4+1),FALSE)*$E3638</f>
        <v>0</v>
      </c>
      <c r="AD3631" s="5">
        <f ca="1">VLOOKUP(CONCATENATE($F3631," ",$G3631),AllocFactorMatrix,(AD$4+1),FALSE)*$E3638</f>
        <v>0</v>
      </c>
    </row>
    <row r="3632" spans="2:30" hidden="1" outlineLevel="1">
      <c r="D3632" s="7"/>
      <c r="E3632" s="51"/>
      <c r="F3632" s="52" t="str">
        <f>F3638</f>
        <v>RB_GUP</v>
      </c>
      <c r="G3632" s="55" t="str">
        <f>$G$9</f>
        <v>BULKTRAN</v>
      </c>
      <c r="H3632" s="4">
        <f t="shared" ca="1" si="1894"/>
        <v>4152131.3463968225</v>
      </c>
      <c r="I3632" s="5">
        <f ca="1">VLOOKUP(CONCATENATE($F3632," ",$G3632),AllocFactorMatrix,(I$4+1),FALSE)*$E3638</f>
        <v>2045269.2753779825</v>
      </c>
      <c r="J3632" s="5">
        <f ca="1">VLOOKUP(CONCATENATE($F3632," ",$G3632),AllocFactorMatrix,(J$4+1),FALSE)*$E3638</f>
        <v>101104.96848715334</v>
      </c>
      <c r="K3632" s="5">
        <f ca="1">VLOOKUP(CONCATENATE($F3632," ",$G3632),AllocFactorMatrix,(K$4+1),FALSE)*$E3638</f>
        <v>370341.70516330353</v>
      </c>
      <c r="L3632" s="5">
        <f ca="1">VLOOKUP(CONCATENATE($F3632," ",$G3632),AllocFactorMatrix,(L$4+1),FALSE)*$E3638</f>
        <v>11657.042018188222</v>
      </c>
      <c r="M3632" s="5">
        <f ca="1">VLOOKUP(CONCATENATE($F3632," ",$G3632),AllocFactorMatrix,(M$4+1),FALSE)*$E3638</f>
        <v>1093.1600998850031</v>
      </c>
      <c r="N3632" s="5">
        <f t="shared" ca="1" si="1895"/>
        <v>383091.90728137677</v>
      </c>
      <c r="O3632" s="5">
        <f ca="1">VLOOKUP(CONCATENATE($F3632," ",$G3632),AllocFactorMatrix,(O$4+1),FALSE)*$E3638</f>
        <v>281517.30656233412</v>
      </c>
      <c r="P3632" s="5">
        <f ca="1">VLOOKUP(CONCATENATE($F3632," ",$G3632),AllocFactorMatrix,(P$4+1),FALSE)*$E3638</f>
        <v>52454.875923178159</v>
      </c>
      <c r="Q3632" s="5">
        <f ca="1">VLOOKUP(CONCATENATE($F3632," ",$G3632),AllocFactorMatrix,(Q$4+1),FALSE)*$E3638</f>
        <v>23703.381719869343</v>
      </c>
      <c r="R3632" s="5">
        <f ca="1">VLOOKUP(CONCATENATE($F3632," ",$G3632),AllocFactorMatrix,(R$4+1),FALSE)*$E3638</f>
        <v>1065.9145800896988</v>
      </c>
      <c r="S3632" s="5">
        <f t="shared" ref="S3632:S3638" ca="1" si="1897">SUBTOTAL(9,O3632:R3632)</f>
        <v>358741.47878547129</v>
      </c>
      <c r="T3632" s="5">
        <f ca="1">VLOOKUP(CONCATENATE($F3632," ",$G3632),AllocFactorMatrix,(T$4+1),FALSE)*$E3638</f>
        <v>9834.1205794136313</v>
      </c>
      <c r="U3632" s="5">
        <f ca="1">VLOOKUP(CONCATENATE($F3632," ",$G3632),AllocFactorMatrix,(U$4+1),FALSE)*$E3638</f>
        <v>160933.70772651603</v>
      </c>
      <c r="V3632" s="5">
        <f ca="1">VLOOKUP(CONCATENATE($F3632," ",$G3632),AllocFactorMatrix,(V$4+1),FALSE)*$E3638</f>
        <v>850539.1673214332</v>
      </c>
      <c r="W3632" s="5">
        <f ca="1">VLOOKUP(CONCATENATE($F3632," ",$G3632),AllocFactorMatrix,(W$4+1),FALSE)*$E3638</f>
        <v>153593.2765576106</v>
      </c>
      <c r="X3632" s="5">
        <f t="shared" ref="X3632:X3638" ca="1" si="1898">SUBTOTAL(9,T3632:W3632)</f>
        <v>1174900.2721849736</v>
      </c>
      <c r="Y3632" s="5">
        <f ca="1">VLOOKUP(CONCATENATE($F3632," ",$G3632),AllocFactorMatrix,(Y$4+1),FALSE)*$E3638</f>
        <v>86453.518133484453</v>
      </c>
      <c r="Z3632" s="5">
        <f ca="1">VLOOKUP(CONCATENATE($F3632," ",$G3632),AllocFactorMatrix,(Z$4+1),FALSE)*$E3638</f>
        <v>1448.0633822558507</v>
      </c>
      <c r="AA3632" s="5">
        <f t="shared" ca="1" si="1896"/>
        <v>87901.581515740298</v>
      </c>
      <c r="AB3632" s="5">
        <f ca="1">VLOOKUP(CONCATENATE($F3632," ",$G3632),AllocFactorMatrix,(AB$4+1),FALSE)*$E3638</f>
        <v>1121.8627641244968</v>
      </c>
      <c r="AC3632" s="5">
        <f ca="1">VLOOKUP(CONCATENATE($F3632," ",$G3632),AllocFactorMatrix,(AC$4+1),FALSE)*$E3638</f>
        <v>0</v>
      </c>
      <c r="AD3632" s="5">
        <f ca="1">VLOOKUP(CONCATENATE($F3632," ",$G3632),AllocFactorMatrix,(AD$4+1),FALSE)*$E3638</f>
        <v>0</v>
      </c>
    </row>
    <row r="3633" spans="4:30" hidden="1" outlineLevel="1">
      <c r="D3633" s="7"/>
      <c r="E3633" s="51"/>
      <c r="F3633" s="52" t="str">
        <f>F3638</f>
        <v>RB_GUP</v>
      </c>
      <c r="G3633" s="55" t="str">
        <f>$G$10</f>
        <v>SUBTRAN</v>
      </c>
      <c r="H3633" s="4">
        <f t="shared" ca="1" si="1894"/>
        <v>912098.60402012197</v>
      </c>
      <c r="I3633" s="5">
        <f ca="1">VLOOKUP(CONCATENATE($F3633," ",$G3633),AllocFactorMatrix,(I$4+1),FALSE)*$E3638</f>
        <v>444071.10536222864</v>
      </c>
      <c r="J3633" s="5">
        <f ca="1">VLOOKUP(CONCATENATE($F3633," ",$G3633),AllocFactorMatrix,(J$4+1),FALSE)*$E3638</f>
        <v>21431.452458755713</v>
      </c>
      <c r="K3633" s="5">
        <f ca="1">VLOOKUP(CONCATENATE($F3633," ",$G3633),AllocFactorMatrix,(K$4+1),FALSE)*$E3638</f>
        <v>77966.576145872561</v>
      </c>
      <c r="L3633" s="5">
        <f ca="1">VLOOKUP(CONCATENATE($F3633," ",$G3633),AllocFactorMatrix,(L$4+1),FALSE)*$E3638</f>
        <v>2408.3141801089846</v>
      </c>
      <c r="M3633" s="5">
        <f ca="1">VLOOKUP(CONCATENATE($F3633," ",$G3633),AllocFactorMatrix,(M$4+1),FALSE)*$E3638</f>
        <v>299.94279435286097</v>
      </c>
      <c r="N3633" s="5">
        <f t="shared" ca="1" si="1895"/>
        <v>80674.833120334399</v>
      </c>
      <c r="O3633" s="5">
        <f ca="1">VLOOKUP(CONCATENATE($F3633," ",$G3633),AllocFactorMatrix,(O$4+1),FALSE)*$E3638</f>
        <v>58904.966881372544</v>
      </c>
      <c r="P3633" s="5">
        <f ca="1">VLOOKUP(CONCATENATE($F3633," ",$G3633),AllocFactorMatrix,(P$4+1),FALSE)*$E3638</f>
        <v>10950.36463909174</v>
      </c>
      <c r="Q3633" s="5">
        <f ca="1">VLOOKUP(CONCATENATE($F3633," ",$G3633),AllocFactorMatrix,(Q$4+1),FALSE)*$E3638</f>
        <v>6515.5974380783127</v>
      </c>
      <c r="R3633" s="5">
        <f ca="1">VLOOKUP(CONCATENATE($F3633," ",$G3633),AllocFactorMatrix,(R$4+1),FALSE)*$E3638</f>
        <v>0</v>
      </c>
      <c r="S3633" s="5">
        <f t="shared" ca="1" si="1897"/>
        <v>76370.928958542601</v>
      </c>
      <c r="T3633" s="5">
        <f ca="1">VLOOKUP(CONCATENATE($F3633," ",$G3633),AllocFactorMatrix,(T$4+1),FALSE)*$E3638</f>
        <v>2056.8603005457139</v>
      </c>
      <c r="U3633" s="5">
        <f ca="1">VLOOKUP(CONCATENATE($F3633," ",$G3633),AllocFactorMatrix,(U$4+1),FALSE)*$E3638</f>
        <v>33671.977473339568</v>
      </c>
      <c r="V3633" s="5">
        <f ca="1">VLOOKUP(CONCATENATE($F3633," ",$G3633),AllocFactorMatrix,(V$4+1),FALSE)*$E3638</f>
        <v>234581.99663077266</v>
      </c>
      <c r="W3633" s="5">
        <f ca="1">VLOOKUP(CONCATENATE($F3633," ",$G3633),AllocFactorMatrix,(W$4+1),FALSE)*$E3638</f>
        <v>0</v>
      </c>
      <c r="X3633" s="5">
        <f t="shared" ca="1" si="1898"/>
        <v>270310.83440465794</v>
      </c>
      <c r="Y3633" s="5">
        <f ca="1">VLOOKUP(CONCATENATE($F3633," ",$G3633),AllocFactorMatrix,(Y$4+1),FALSE)*$E3638</f>
        <v>17728.669259946935</v>
      </c>
      <c r="Z3633" s="5">
        <f ca="1">VLOOKUP(CONCATENATE($F3633," ",$G3633),AllocFactorMatrix,(Z$4+1),FALSE)*$E3638</f>
        <v>295.53739821658689</v>
      </c>
      <c r="AA3633" s="5">
        <f t="shared" ca="1" si="1896"/>
        <v>18024.206658163523</v>
      </c>
      <c r="AB3633" s="5">
        <f ca="1">VLOOKUP(CONCATENATE($F3633," ",$G3633),AllocFactorMatrix,(AB$4+1),FALSE)*$E3638</f>
        <v>236.74223152943534</v>
      </c>
      <c r="AC3633" s="5">
        <f ca="1">VLOOKUP(CONCATENATE($F3633," ",$G3633),AllocFactorMatrix,(AC$4+1),FALSE)*$E3638</f>
        <v>804.97419763938353</v>
      </c>
      <c r="AD3633" s="5">
        <f ca="1">VLOOKUP(CONCATENATE($F3633," ",$G3633),AllocFactorMatrix,(AD$4+1),FALSE)*$E3638</f>
        <v>173.52662827065583</v>
      </c>
    </row>
    <row r="3634" spans="4:30" hidden="1" outlineLevel="1">
      <c r="D3634" s="7"/>
      <c r="E3634" s="51"/>
      <c r="F3634" s="52" t="str">
        <f>F3638</f>
        <v>RB_GUP</v>
      </c>
      <c r="G3634" s="55" t="str">
        <f>$G$11</f>
        <v>DISTPRI</v>
      </c>
      <c r="H3634" s="4">
        <f t="shared" ca="1" si="1894"/>
        <v>4184997.8587087742</v>
      </c>
      <c r="I3634" s="5">
        <f ca="1">VLOOKUP(CONCATENATE($F3634," ",$G3634),AllocFactorMatrix,(I$4+1),FALSE)*$E3638</f>
        <v>2797012.5613407963</v>
      </c>
      <c r="J3634" s="5">
        <f ca="1">VLOOKUP(CONCATENATE($F3634," ",$G3634),AllocFactorMatrix,(J$4+1),FALSE)*$E3638</f>
        <v>131843.87043699608</v>
      </c>
      <c r="K3634" s="5">
        <f ca="1">VLOOKUP(CONCATENATE($F3634," ",$G3634),AllocFactorMatrix,(K$4+1),FALSE)*$E3638</f>
        <v>478733.18525823997</v>
      </c>
      <c r="L3634" s="5">
        <f ca="1">VLOOKUP(CONCATENATE($F3634," ",$G3634),AllocFactorMatrix,(L$4+1),FALSE)*$E3638</f>
        <v>14795.346480797347</v>
      </c>
      <c r="M3634" s="5">
        <f ca="1">VLOOKUP(CONCATENATE($F3634," ",$G3634),AllocFactorMatrix,(M$4+1),FALSE)*$E3638</f>
        <v>0</v>
      </c>
      <c r="N3634" s="5">
        <f t="shared" ca="1" si="1895"/>
        <v>493528.53173903731</v>
      </c>
      <c r="O3634" s="5">
        <f ca="1">VLOOKUP(CONCATENATE($F3634," ",$G3634),AllocFactorMatrix,(O$4+1),FALSE)*$E3638</f>
        <v>358966.21353753173</v>
      </c>
      <c r="P3634" s="5">
        <f ca="1">VLOOKUP(CONCATENATE($F3634," ",$G3634),AllocFactorMatrix,(P$4+1),FALSE)*$E3638</f>
        <v>66857.48142764387</v>
      </c>
      <c r="Q3634" s="5">
        <f ca="1">VLOOKUP(CONCATENATE($F3634," ",$G3634),AllocFactorMatrix,(Q$4+1),FALSE)*$E3638</f>
        <v>0</v>
      </c>
      <c r="R3634" s="5">
        <f ca="1">VLOOKUP(CONCATENATE($F3634," ",$G3634),AllocFactorMatrix,(R$4+1),FALSE)*$E3638</f>
        <v>0</v>
      </c>
      <c r="S3634" s="5">
        <f t="shared" ca="1" si="1897"/>
        <v>425823.69496517559</v>
      </c>
      <c r="T3634" s="5">
        <f ca="1">VLOOKUP(CONCATENATE($F3634," ",$G3634),AllocFactorMatrix,(T$4+1),FALSE)*$E3638</f>
        <v>12796.924298551396</v>
      </c>
      <c r="U3634" s="5">
        <f ca="1">VLOOKUP(CONCATENATE($F3634," ",$G3634),AllocFactorMatrix,(U$4+1),FALSE)*$E3638</f>
        <v>206385.43146536927</v>
      </c>
      <c r="V3634" s="5">
        <f ca="1">VLOOKUP(CONCATENATE($F3634," ",$G3634),AllocFactorMatrix,(V$4+1),FALSE)*$E3638</f>
        <v>0</v>
      </c>
      <c r="W3634" s="5">
        <f ca="1">VLOOKUP(CONCATENATE($F3634," ",$G3634),AllocFactorMatrix,(W$4+1),FALSE)*$E3638</f>
        <v>0</v>
      </c>
      <c r="X3634" s="5">
        <f t="shared" ca="1" si="1898"/>
        <v>219182.35576392067</v>
      </c>
      <c r="Y3634" s="5">
        <f ca="1">VLOOKUP(CONCATENATE($F3634," ",$G3634),AllocFactorMatrix,(Y$4+1),FALSE)*$E3638</f>
        <v>108244.8098946851</v>
      </c>
      <c r="Z3634" s="5">
        <f ca="1">VLOOKUP(CONCATENATE($F3634," ",$G3634),AllocFactorMatrix,(Z$4+1),FALSE)*$E3638</f>
        <v>1805.9471547275414</v>
      </c>
      <c r="AA3634" s="5">
        <f t="shared" ca="1" si="1896"/>
        <v>110050.75704941264</v>
      </c>
      <c r="AB3634" s="5">
        <f ca="1">VLOOKUP(CONCATENATE($F3634," ",$G3634),AllocFactorMatrix,(AB$4+1),FALSE)*$E3638</f>
        <v>1463.1197958814578</v>
      </c>
      <c r="AC3634" s="5">
        <f ca="1">VLOOKUP(CONCATENATE($F3634," ",$G3634),AllocFactorMatrix,(AC$4+1),FALSE)*$E3638</f>
        <v>5012.4451500804153</v>
      </c>
      <c r="AD3634" s="5">
        <f ca="1">VLOOKUP(CONCATENATE($F3634," ",$G3634),AllocFactorMatrix,(AD$4+1),FALSE)*$E3638</f>
        <v>1080.5224674725662</v>
      </c>
    </row>
    <row r="3635" spans="4:30" hidden="1" outlineLevel="1">
      <c r="D3635" s="7"/>
      <c r="E3635" s="51"/>
      <c r="F3635" s="52" t="str">
        <f>F3638</f>
        <v>RB_GUP</v>
      </c>
      <c r="G3635" s="55" t="str">
        <f>$G$12</f>
        <v>DISTSEC</v>
      </c>
      <c r="H3635" s="4">
        <f t="shared" ca="1" si="1894"/>
        <v>2153538.3260623752</v>
      </c>
      <c r="I3635" s="5">
        <f ca="1">VLOOKUP(CONCATENATE($F3635," ",$G3635),AllocFactorMatrix,(I$4+1),FALSE)*$E3638</f>
        <v>1610203.7324812494</v>
      </c>
      <c r="J3635" s="5">
        <f ca="1">VLOOKUP(CONCATENATE($F3635," ",$G3635),AllocFactorMatrix,(J$4+1),FALSE)*$E3638</f>
        <v>77628.435129937978</v>
      </c>
      <c r="K3635" s="5">
        <f ca="1">VLOOKUP(CONCATENATE($F3635," ",$G3635),AllocFactorMatrix,(K$4+1),FALSE)*$E3638</f>
        <v>234237.33946142325</v>
      </c>
      <c r="L3635" s="5">
        <f ca="1">VLOOKUP(CONCATENATE($F3635," ",$G3635),AllocFactorMatrix,(L$4+1),FALSE)*$E3638</f>
        <v>0</v>
      </c>
      <c r="M3635" s="5">
        <f ca="1">VLOOKUP(CONCATENATE($F3635," ",$G3635),AllocFactorMatrix,(M$4+1),FALSE)*$E3638</f>
        <v>0</v>
      </c>
      <c r="N3635" s="5">
        <f t="shared" ca="1" si="1895"/>
        <v>234237.33946142325</v>
      </c>
      <c r="O3635" s="5">
        <f ca="1">VLOOKUP(CONCATENATE($F3635," ",$G3635),AllocFactorMatrix,(O$4+1),FALSE)*$E3638</f>
        <v>149256.94441230121</v>
      </c>
      <c r="P3635" s="5">
        <f ca="1">VLOOKUP(CONCATENATE($F3635," ",$G3635),AllocFactorMatrix,(P$4+1),FALSE)*$E3638</f>
        <v>0</v>
      </c>
      <c r="Q3635" s="5">
        <f ca="1">VLOOKUP(CONCATENATE($F3635," ",$G3635),AllocFactorMatrix,(Q$4+1),FALSE)*$E3638</f>
        <v>0</v>
      </c>
      <c r="R3635" s="5">
        <f ca="1">VLOOKUP(CONCATENATE($F3635," ",$G3635),AllocFactorMatrix,(R$4+1),FALSE)*$E3638</f>
        <v>0</v>
      </c>
      <c r="S3635" s="5">
        <f t="shared" ca="1" si="1897"/>
        <v>149256.94441230121</v>
      </c>
      <c r="T3635" s="5">
        <f ca="1">VLOOKUP(CONCATENATE($F3635," ",$G3635),AllocFactorMatrix,(T$4+1),FALSE)*$E3638</f>
        <v>4035.5946557784541</v>
      </c>
      <c r="U3635" s="5">
        <f ca="1">VLOOKUP(CONCATENATE($F3635," ",$G3635),AllocFactorMatrix,(U$4+1),FALSE)*$E3638</f>
        <v>0</v>
      </c>
      <c r="V3635" s="5">
        <f ca="1">VLOOKUP(CONCATENATE($F3635," ",$G3635),AllocFactorMatrix,(V$4+1),FALSE)*$E3638</f>
        <v>0</v>
      </c>
      <c r="W3635" s="5">
        <f ca="1">VLOOKUP(CONCATENATE($F3635," ",$G3635),AllocFactorMatrix,(W$4+1),FALSE)*$E3638</f>
        <v>0</v>
      </c>
      <c r="X3635" s="5">
        <f t="shared" ca="1" si="1898"/>
        <v>4035.5946557784541</v>
      </c>
      <c r="Y3635" s="5">
        <f ca="1">VLOOKUP(CONCATENATE($F3635," ",$G3635),AllocFactorMatrix,(Y$4+1),FALSE)*$E3638</f>
        <v>55052.542267920748</v>
      </c>
      <c r="Z3635" s="5">
        <f ca="1">VLOOKUP(CONCATENATE($F3635," ",$G3635),AllocFactorMatrix,(Z$4+1),FALSE)*$E3638</f>
        <v>0</v>
      </c>
      <c r="AA3635" s="5">
        <f t="shared" ca="1" si="1896"/>
        <v>55052.542267920748</v>
      </c>
      <c r="AB3635" s="5">
        <f ca="1">VLOOKUP(CONCATENATE($F3635," ",$G3635),AllocFactorMatrix,(AB$4+1),FALSE)*$E3638</f>
        <v>571.28200208841986</v>
      </c>
      <c r="AC3635" s="5">
        <f ca="1">VLOOKUP(CONCATENATE($F3635," ",$G3635),AllocFactorMatrix,(AC$4+1),FALSE)*$E3638</f>
        <v>19397.221209371433</v>
      </c>
      <c r="AD3635" s="5">
        <f ca="1">VLOOKUP(CONCATENATE($F3635," ",$G3635),AllocFactorMatrix,(AD$4+1),FALSE)*$E3638</f>
        <v>3155.2344423037343</v>
      </c>
    </row>
    <row r="3636" spans="4:30" hidden="1" outlineLevel="1">
      <c r="D3636" s="7"/>
      <c r="E3636" s="51"/>
      <c r="F3636" s="52" t="str">
        <f>F3638</f>
        <v>RB_GUP</v>
      </c>
      <c r="G3636" s="55" t="str">
        <f>$G$13</f>
        <v>ENERGY</v>
      </c>
      <c r="H3636" s="4">
        <f t="shared" ca="1" si="1894"/>
        <v>66193.051168542181</v>
      </c>
      <c r="I3636" s="5">
        <f ca="1">VLOOKUP(CONCATENATE($F3636," ",$G3636),AllocFactorMatrix,(I$4+1),FALSE)*$E3638</f>
        <v>24837.425884944867</v>
      </c>
      <c r="J3636" s="5">
        <f ca="1">VLOOKUP(CONCATENATE($F3636," ",$G3636),AllocFactorMatrix,(J$4+1),FALSE)*$E3638</f>
        <v>1609.6256916921232</v>
      </c>
      <c r="K3636" s="5">
        <f ca="1">VLOOKUP(CONCATENATE($F3636," ",$G3636),AllocFactorMatrix,(K$4+1),FALSE)*$E3638</f>
        <v>5400.468685057499</v>
      </c>
      <c r="L3636" s="5">
        <f ca="1">VLOOKUP(CONCATENATE($F3636," ",$G3636),AllocFactorMatrix,(L$4+1),FALSE)*$E3638</f>
        <v>171.63915513555611</v>
      </c>
      <c r="M3636" s="5">
        <f ca="1">VLOOKUP(CONCATENATE($F3636," ",$G3636),AllocFactorMatrix,(M$4+1),FALSE)*$E3638</f>
        <v>15.823123605736038</v>
      </c>
      <c r="N3636" s="5">
        <f t="shared" ca="1" si="1895"/>
        <v>5587.9309637987917</v>
      </c>
      <c r="O3636" s="5">
        <f ca="1">VLOOKUP(CONCATENATE($F3636," ",$G3636),AllocFactorMatrix,(O$4+1),FALSE)*$E3638</f>
        <v>4923.6826543042198</v>
      </c>
      <c r="P3636" s="5">
        <f ca="1">VLOOKUP(CONCATENATE($F3636," ",$G3636),AllocFactorMatrix,(P$4+1),FALSE)*$E3638</f>
        <v>912.7560242517585</v>
      </c>
      <c r="Q3636" s="5">
        <f ca="1">VLOOKUP(CONCATENATE($F3636," ",$G3636),AllocFactorMatrix,(Q$4+1),FALSE)*$E3638</f>
        <v>414.73297458354426</v>
      </c>
      <c r="R3636" s="5">
        <f ca="1">VLOOKUP(CONCATENATE($F3636," ",$G3636),AllocFactorMatrix,(R$4+1),FALSE)*$E3638</f>
        <v>19.216294956638158</v>
      </c>
      <c r="S3636" s="5">
        <f t="shared" ca="1" si="1897"/>
        <v>6270.3879480961605</v>
      </c>
      <c r="T3636" s="5">
        <f ca="1">VLOOKUP(CONCATENATE($F3636," ",$G3636),AllocFactorMatrix,(T$4+1),FALSE)*$E3638</f>
        <v>188.68484967289479</v>
      </c>
      <c r="U3636" s="5">
        <f ca="1">VLOOKUP(CONCATENATE($F3636," ",$G3636),AllocFactorMatrix,(U$4+1),FALSE)*$E3638</f>
        <v>3313.0232953294712</v>
      </c>
      <c r="V3636" s="5">
        <f ca="1">VLOOKUP(CONCATENATE($F3636," ",$G3636),AllocFactorMatrix,(V$4+1),FALSE)*$E3638</f>
        <v>18809.970773630666</v>
      </c>
      <c r="W3636" s="5">
        <f ca="1">VLOOKUP(CONCATENATE($F3636," ",$G3636),AllocFactorMatrix,(W$4+1),FALSE)*$E3638</f>
        <v>3568.6916967795205</v>
      </c>
      <c r="X3636" s="5">
        <f t="shared" ca="1" si="1898"/>
        <v>25880.370615412554</v>
      </c>
      <c r="Y3636" s="5">
        <f ca="1">VLOOKUP(CONCATENATE($F3636," ",$G3636),AllocFactorMatrix,(Y$4+1),FALSE)*$E3638</f>
        <v>1333.9740479293389</v>
      </c>
      <c r="Z3636" s="5">
        <f ca="1">VLOOKUP(CONCATENATE($F3636," ",$G3636),AllocFactorMatrix,(Z$4+1),FALSE)*$E3638</f>
        <v>21.714970939586031</v>
      </c>
      <c r="AA3636" s="5">
        <f t="shared" ca="1" si="1896"/>
        <v>1355.6890188689249</v>
      </c>
      <c r="AB3636" s="5">
        <f ca="1">VLOOKUP(CONCATENATE($F3636," ",$G3636),AllocFactorMatrix,(AB$4+1),FALSE)*$E3638</f>
        <v>24.221303322478896</v>
      </c>
      <c r="AC3636" s="5">
        <f ca="1">VLOOKUP(CONCATENATE($F3636," ",$G3636),AllocFactorMatrix,(AC$4+1),FALSE)*$E3638</f>
        <v>523.75325005527714</v>
      </c>
      <c r="AD3636" s="5">
        <f ca="1">VLOOKUP(CONCATENATE($F3636," ",$G3636),AllocFactorMatrix,(AD$4+1),FALSE)*$E3638</f>
        <v>103.64649235100883</v>
      </c>
    </row>
    <row r="3637" spans="4:30" hidden="1" outlineLevel="1">
      <c r="D3637" s="7"/>
      <c r="E3637" s="51"/>
      <c r="F3637" s="52" t="str">
        <f>F3638</f>
        <v>RB_GUP</v>
      </c>
      <c r="G3637" s="55" t="str">
        <f>$G$14</f>
        <v>CUSTOMER</v>
      </c>
      <c r="H3637" s="4">
        <f t="shared" ca="1" si="1894"/>
        <v>1036683.1609148602</v>
      </c>
      <c r="I3637" s="5">
        <f ca="1">VLOOKUP(CONCATENATE($F3637," ",$G3637),AllocFactorMatrix,(I$4+1),FALSE)*$E3638</f>
        <v>484793.11867887684</v>
      </c>
      <c r="J3637" s="5">
        <f ca="1">VLOOKUP(CONCATENATE($F3637," ",$G3637),AllocFactorMatrix,(J$4+1),FALSE)*$E3638</f>
        <v>127007.77035813971</v>
      </c>
      <c r="K3637" s="5">
        <f ca="1">VLOOKUP(CONCATENATE($F3637," ",$G3637),AllocFactorMatrix,(K$4+1),FALSE)*$E3638</f>
        <v>36053.865553782736</v>
      </c>
      <c r="L3637" s="5">
        <f ca="1">VLOOKUP(CONCATENATE($F3637," ",$G3637),AllocFactorMatrix,(L$4+1),FALSE)*$E3638</f>
        <v>11637.988448048636</v>
      </c>
      <c r="M3637" s="5">
        <f ca="1">VLOOKUP(CONCATENATE($F3637," ",$G3637),AllocFactorMatrix,(M$4+1),FALSE)*$E3638</f>
        <v>1889.0798986487719</v>
      </c>
      <c r="N3637" s="5">
        <f t="shared" ca="1" si="1895"/>
        <v>49580.933900480144</v>
      </c>
      <c r="O3637" s="5">
        <f ca="1">VLOOKUP(CONCATENATE($F3637," ",$G3637),AllocFactorMatrix,(O$4+1),FALSE)*$E3638</f>
        <v>10231.561874729276</v>
      </c>
      <c r="P3637" s="5">
        <f ca="1">VLOOKUP(CONCATENATE($F3637," ",$G3637),AllocFactorMatrix,(P$4+1),FALSE)*$E3638</f>
        <v>3029.6925666643447</v>
      </c>
      <c r="Q3637" s="5">
        <f ca="1">VLOOKUP(CONCATENATE($F3637," ",$G3637),AllocFactorMatrix,(Q$4+1),FALSE)*$E3638</f>
        <v>6581.2101542968594</v>
      </c>
      <c r="R3637" s="5">
        <f ca="1">VLOOKUP(CONCATENATE($F3637," ",$G3637),AllocFactorMatrix,(R$4+1),FALSE)*$E3638</f>
        <v>1156.476200007073</v>
      </c>
      <c r="S3637" s="5">
        <f t="shared" ca="1" si="1897"/>
        <v>20998.940795697552</v>
      </c>
      <c r="T3637" s="5">
        <f ca="1">VLOOKUP(CONCATENATE($F3637," ",$G3637),AllocFactorMatrix,(T$4+1),FALSE)*$E3638</f>
        <v>70.42035499171071</v>
      </c>
      <c r="U3637" s="5">
        <f ca="1">VLOOKUP(CONCATENATE($F3637," ",$G3637),AllocFactorMatrix,(U$4+1),FALSE)*$E3638</f>
        <v>1797.4531708068378</v>
      </c>
      <c r="V3637" s="5">
        <f ca="1">VLOOKUP(CONCATENATE($F3637," ",$G3637),AllocFactorMatrix,(V$4+1),FALSE)*$E3638</f>
        <v>9678.3709486019852</v>
      </c>
      <c r="W3637" s="5">
        <f ca="1">VLOOKUP(CONCATENATE($F3637," ",$G3637),AllocFactorMatrix,(W$4+1),FALSE)*$E3638</f>
        <v>1734.7334694835943</v>
      </c>
      <c r="X3637" s="5">
        <f t="shared" ca="1" si="1898"/>
        <v>13280.977943884127</v>
      </c>
      <c r="Y3637" s="5">
        <f ca="1">VLOOKUP(CONCATENATE($F3637," ",$G3637),AllocFactorMatrix,(Y$4+1),FALSE)*$E3638</f>
        <v>2832.3556835981944</v>
      </c>
      <c r="Z3637" s="5">
        <f ca="1">VLOOKUP(CONCATENATE($F3637," ",$G3637),AllocFactorMatrix,(Z$4+1),FALSE)*$E3638</f>
        <v>51.34462032540921</v>
      </c>
      <c r="AA3637" s="5">
        <f t="shared" ca="1" si="1896"/>
        <v>2883.7003039236038</v>
      </c>
      <c r="AB3637" s="5">
        <f ca="1">VLOOKUP(CONCATENATE($F3637," ",$G3637),AllocFactorMatrix,(AB$4+1),FALSE)*$E3638</f>
        <v>53.167913627157908</v>
      </c>
      <c r="AC3637" s="5">
        <f ca="1">VLOOKUP(CONCATENATE($F3637," ",$G3637),AllocFactorMatrix,(AC$4+1),FALSE)*$E3638</f>
        <v>301202.63325620221</v>
      </c>
      <c r="AD3637" s="5">
        <f ca="1">VLOOKUP(CONCATENATE($F3637," ",$G3637),AllocFactorMatrix,(AD$4+1),FALSE)*$E3638</f>
        <v>36881.917764029109</v>
      </c>
    </row>
    <row r="3638" spans="4:30" collapsed="1">
      <c r="D3638" s="7" t="s">
        <v>295</v>
      </c>
      <c r="E3638" s="61">
        <v>20339527</v>
      </c>
      <c r="F3638" s="10" t="s">
        <v>74</v>
      </c>
      <c r="G3638" s="55" t="str">
        <f>$G$15</f>
        <v>TOTAL</v>
      </c>
      <c r="H3638" s="4">
        <f t="shared" ca="1" si="1894"/>
        <v>20339527.000000004</v>
      </c>
      <c r="I3638" s="5">
        <f ca="1">VLOOKUP(CONCATENATE($F3638," ",$G3638),AllocFactorMatrix,(I$4+1),FALSE)*$E3638</f>
        <v>11265025.548261503</v>
      </c>
      <c r="J3638" s="5">
        <f ca="1">VLOOKUP(CONCATENATE($F3638," ",$G3638),AllocFactorMatrix,(J$4+1),FALSE)*$E3638</f>
        <v>651382.28966549027</v>
      </c>
      <c r="K3638" s="5">
        <f ca="1">VLOOKUP(CONCATENATE($F3638," ",$G3638),AllocFactorMatrix,(K$4+1),FALSE)*$E3638</f>
        <v>1901462.0479795597</v>
      </c>
      <c r="L3638" s="5">
        <f ca="1">VLOOKUP(CONCATENATE($F3638," ",$G3638),AllocFactorMatrix,(L$4+1),FALSE)*$E3638</f>
        <v>62663.835531514778</v>
      </c>
      <c r="M3638" s="5">
        <f ca="1">VLOOKUP(CONCATENATE($F3638," ",$G3638),AllocFactorMatrix,(M$4+1),FALSE)*$E3638</f>
        <v>5360.4864632351346</v>
      </c>
      <c r="N3638" s="5">
        <f t="shared" ca="1" si="1895"/>
        <v>1969486.3699743098</v>
      </c>
      <c r="O3638" s="5">
        <f ca="1">VLOOKUP(CONCATENATE($F3638," ",$G3638),AllocFactorMatrix,(O$4+1),FALSE)*$E3638</f>
        <v>1394943.3405856111</v>
      </c>
      <c r="P3638" s="5">
        <f ca="1">VLOOKUP(CONCATENATE($F3638," ",$G3638),AllocFactorMatrix,(P$4+1),FALSE)*$E3638</f>
        <v>233172.52329041122</v>
      </c>
      <c r="Q3638" s="5">
        <f ca="1">VLOOKUP(CONCATENATE($F3638," ",$G3638),AllocFactorMatrix,(Q$4+1),FALSE)*$E3638</f>
        <v>81936.42620413292</v>
      </c>
      <c r="R3638" s="5">
        <f ca="1">VLOOKUP(CONCATENATE($F3638," ",$G3638),AllocFactorMatrix,(R$4+1),FALSE)*$E3638</f>
        <v>4252.6831161161526</v>
      </c>
      <c r="S3638" s="5">
        <f t="shared" ca="1" si="1897"/>
        <v>1714304.9731962713</v>
      </c>
      <c r="T3638" s="5">
        <f ca="1">VLOOKUP(CONCATENATE($F3638," ",$G3638),AllocFactorMatrix,(T$4+1),FALSE)*$E3638</f>
        <v>47536.77875193231</v>
      </c>
      <c r="U3638" s="5">
        <f ca="1">VLOOKUP(CONCATENATE($F3638," ",$G3638),AllocFactorMatrix,(U$4+1),FALSE)*$E3638</f>
        <v>709737.48464994307</v>
      </c>
      <c r="V3638" s="5">
        <f ca="1">VLOOKUP(CONCATENATE($F3638," ",$G3638),AllocFactorMatrix,(V$4+1),FALSE)*$E3638</f>
        <v>2718333.7240462792</v>
      </c>
      <c r="W3638" s="5">
        <f ca="1">VLOOKUP(CONCATENATE($F3638," ",$G3638),AllocFactorMatrix,(W$4+1),FALSE)*$E3638</f>
        <v>448683.29843910126</v>
      </c>
      <c r="X3638" s="5">
        <f t="shared" ca="1" si="1898"/>
        <v>3924291.2858872558</v>
      </c>
      <c r="Y3638" s="5">
        <f ca="1">VLOOKUP(CONCATENATE($F3638," ",$G3638),AllocFactorMatrix,(Y$4+1),FALSE)*$E3638</f>
        <v>434758.93878812733</v>
      </c>
      <c r="Z3638" s="5">
        <f ca="1">VLOOKUP(CONCATENATE($F3638," ",$G3638),AllocFactorMatrix,(Z$4+1),FALSE)*$E3638</f>
        <v>6354.6890913404241</v>
      </c>
      <c r="AA3638" s="5">
        <f t="shared" ca="1" si="1896"/>
        <v>441113.62787946773</v>
      </c>
      <c r="AB3638" s="5">
        <f ca="1">VLOOKUP(CONCATENATE($F3638," ",$G3638),AllocFactorMatrix,(AB$4+1),FALSE)*$E3638</f>
        <v>5587.0302779284712</v>
      </c>
      <c r="AC3638" s="5">
        <f ca="1">VLOOKUP(CONCATENATE($F3638," ",$G3638),AllocFactorMatrix,(AC$4+1),FALSE)*$E3638</f>
        <v>326941.0270633488</v>
      </c>
      <c r="AD3638" s="5">
        <f ca="1">VLOOKUP(CONCATENATE($F3638," ",$G3638),AllocFactorMatrix,(AD$4+1),FALSE)*$E3638</f>
        <v>41394.847794427078</v>
      </c>
    </row>
    <row r="3639" spans="4:30" hidden="1" outlineLevel="1">
      <c r="D3639" s="7"/>
      <c r="E3639" s="51"/>
      <c r="F3639" s="52" t="str">
        <f>F3646</f>
        <v>RB_GUP_CWIP</v>
      </c>
      <c r="G3639" s="55" t="str">
        <f>$G$8</f>
        <v>PRODUCTION</v>
      </c>
      <c r="H3639" s="4">
        <f t="shared" ref="H3639:H3646" ca="1" si="1899">SUBTOTAL(9,I3639:AD3639)</f>
        <v>-20088.454083535995</v>
      </c>
      <c r="I3639" s="5">
        <f ca="1">VLOOKUP(CONCATENATE($F3639," ",$G3639),AllocFactorMatrix,(I$4+1),FALSE)*$E3646</f>
        <v>-9895.2307861242898</v>
      </c>
      <c r="J3639" s="5">
        <f ca="1">VLOOKUP(CONCATENATE($F3639," ",$G3639),AllocFactorMatrix,(J$4+1),FALSE)*$E3646</f>
        <v>-489.15661563405286</v>
      </c>
      <c r="K3639" s="5">
        <f ca="1">VLOOKUP(CONCATENATE($F3639," ",$G3639),AllocFactorMatrix,(K$4+1),FALSE)*$E3646</f>
        <v>-1791.7526491177719</v>
      </c>
      <c r="L3639" s="5">
        <f ca="1">VLOOKUP(CONCATENATE($F3639," ",$G3639),AllocFactorMatrix,(L$4+1),FALSE)*$E3646</f>
        <v>-56.398011959673639</v>
      </c>
      <c r="M3639" s="5">
        <f ca="1">VLOOKUP(CONCATENATE($F3639," ",$G3639),AllocFactorMatrix,(M$4+1),FALSE)*$E3646</f>
        <v>-5.2888250973924693</v>
      </c>
      <c r="N3639" s="5">
        <f t="shared" ref="N3639:N3646" ca="1" si="1900">SUBTOTAL(9,K3639:M3639)</f>
        <v>-1853.4394861748378</v>
      </c>
      <c r="O3639" s="5">
        <f ca="1">VLOOKUP(CONCATENATE($F3639," ",$G3639),AllocFactorMatrix,(O$4+1),FALSE)*$E3646</f>
        <v>-1362.0107397386982</v>
      </c>
      <c r="P3639" s="5">
        <f ca="1">VLOOKUP(CONCATENATE($F3639," ",$G3639),AllocFactorMatrix,(P$4+1),FALSE)*$E3646</f>
        <v>-253.78228156360342</v>
      </c>
      <c r="Q3639" s="5">
        <f ca="1">VLOOKUP(CONCATENATE($F3639," ",$G3639),AllocFactorMatrix,(Q$4+1),FALSE)*$E3646</f>
        <v>-114.67948761238783</v>
      </c>
      <c r="R3639" s="5">
        <f ca="1">VLOOKUP(CONCATENATE($F3639," ",$G3639),AllocFactorMatrix,(R$4+1),FALSE)*$E3646</f>
        <v>-5.1570083681685723</v>
      </c>
      <c r="S3639" s="5">
        <f ca="1">SUBTOTAL(9,O3639:R3639)</f>
        <v>-1735.6295172828582</v>
      </c>
      <c r="T3639" s="5">
        <f ca="1">VLOOKUP(CONCATENATE($F3639," ",$G3639),AllocFactorMatrix,(T$4+1),FALSE)*$E3646</f>
        <v>-47.578523709983543</v>
      </c>
      <c r="U3639" s="5">
        <f ca="1">VLOOKUP(CONCATENATE($F3639," ",$G3639),AllocFactorMatrix,(U$4+1),FALSE)*$E3646</f>
        <v>-778.61443399732661</v>
      </c>
      <c r="V3639" s="5">
        <f ca="1">VLOOKUP(CONCATENATE($F3639," ",$G3639),AllocFactorMatrix,(V$4+1),FALSE)*$E3646</f>
        <v>-4114.9991615300478</v>
      </c>
      <c r="W3639" s="5">
        <f ca="1">VLOOKUP(CONCATENATE($F3639," ",$G3639),AllocFactorMatrix,(W$4+1),FALSE)*$E3646</f>
        <v>-743.10064549015999</v>
      </c>
      <c r="X3639" s="5">
        <f ca="1">SUBTOTAL(9,T3639:W3639)</f>
        <v>-5684.2927647275174</v>
      </c>
      <c r="Y3639" s="5">
        <f ca="1">VLOOKUP(CONCATENATE($F3639," ",$G3639),AllocFactorMatrix,(Y$4+1),FALSE)*$E3646</f>
        <v>-418.27133693440447</v>
      </c>
      <c r="Z3639" s="5">
        <f ca="1">VLOOKUP(CONCATENATE($F3639," ",$G3639),AllocFactorMatrix,(Z$4+1),FALSE)*$E3646</f>
        <v>-7.0058850112581181</v>
      </c>
      <c r="AA3639" s="5">
        <f t="shared" ref="AA3639:AA3646" ca="1" si="1901">SUBTOTAL(9,Y3639:Z3639)</f>
        <v>-425.27722194566257</v>
      </c>
      <c r="AB3639" s="5">
        <f ca="1">VLOOKUP(CONCATENATE($F3639," ",$G3639),AllocFactorMatrix,(AB$4+1),FALSE)*$E3646</f>
        <v>-5.4276916467733267</v>
      </c>
      <c r="AC3639" s="5">
        <f ca="1">VLOOKUP(CONCATENATE($F3639," ",$G3639),AllocFactorMatrix,(AC$4+1),FALSE)*$E3646</f>
        <v>0</v>
      </c>
      <c r="AD3639" s="5">
        <f ca="1">VLOOKUP(CONCATENATE($F3639," ",$G3639),AllocFactorMatrix,(AD$4+1),FALSE)*$E3646</f>
        <v>0</v>
      </c>
    </row>
    <row r="3640" spans="4:30" hidden="1" outlineLevel="1">
      <c r="D3640" s="7"/>
      <c r="E3640" s="51"/>
      <c r="F3640" s="52" t="str">
        <f>F3646</f>
        <v>RB_GUP_CWIP</v>
      </c>
      <c r="G3640" s="55" t="str">
        <f>$G$9</f>
        <v>BULKTRAN</v>
      </c>
      <c r="H3640" s="4">
        <f t="shared" ca="1" si="1899"/>
        <v>-19194.720387594043</v>
      </c>
      <c r="I3640" s="5">
        <f ca="1">VLOOKUP(CONCATENATE($F3640," ",$G3640),AllocFactorMatrix,(I$4+1),FALSE)*$E3646</f>
        <v>-9454.9927695051083</v>
      </c>
      <c r="J3640" s="5">
        <f ca="1">VLOOKUP(CONCATENATE($F3640," ",$G3640),AllocFactorMatrix,(J$4+1),FALSE)*$E3646</f>
        <v>-467.39407740352902</v>
      </c>
      <c r="K3640" s="5">
        <f ca="1">VLOOKUP(CONCATENATE($F3640," ",$G3640),AllocFactorMatrix,(K$4+1),FALSE)*$E3646</f>
        <v>-1712.0377188075186</v>
      </c>
      <c r="L3640" s="5">
        <f ca="1">VLOOKUP(CONCATENATE($F3640," ",$G3640),AllocFactorMatrix,(L$4+1),FALSE)*$E3646</f>
        <v>-53.888868973215182</v>
      </c>
      <c r="M3640" s="5">
        <f ca="1">VLOOKUP(CONCATENATE($F3640," ",$G3640),AllocFactorMatrix,(M$4+1),FALSE)*$E3646</f>
        <v>-5.053525696959408</v>
      </c>
      <c r="N3640" s="5">
        <f t="shared" ca="1" si="1900"/>
        <v>-1770.9801134776933</v>
      </c>
      <c r="O3640" s="5">
        <f ca="1">VLOOKUP(CONCATENATE($F3640," ",$G3640),AllocFactorMatrix,(O$4+1),FALSE)*$E3646</f>
        <v>-1301.4149921875246</v>
      </c>
      <c r="P3640" s="5">
        <f ca="1">VLOOKUP(CONCATENATE($F3640," ",$G3640),AllocFactorMatrix,(P$4+1),FALSE)*$E3646</f>
        <v>-242.49152840145189</v>
      </c>
      <c r="Q3640" s="5">
        <f ca="1">VLOOKUP(CONCATENATE($F3640," ",$G3640),AllocFactorMatrix,(Q$4+1),FALSE)*$E3646</f>
        <v>-109.5774064922409</v>
      </c>
      <c r="R3640" s="5">
        <f ca="1">VLOOKUP(CONCATENATE($F3640," ",$G3640),AllocFactorMatrix,(R$4+1),FALSE)*$E3646</f>
        <v>-4.9275734833476328</v>
      </c>
      <c r="S3640" s="5">
        <f t="shared" ref="S3640:S3646" ca="1" si="1902">SUBTOTAL(9,O3640:R3640)</f>
        <v>-1658.4115005645651</v>
      </c>
      <c r="T3640" s="5">
        <f ca="1">VLOOKUP(CONCATENATE($F3640," ",$G3640),AllocFactorMatrix,(T$4+1),FALSE)*$E3646</f>
        <v>-45.461759041783637</v>
      </c>
      <c r="U3640" s="5">
        <f ca="1">VLOOKUP(CONCATENATE($F3640," ",$G3640),AllocFactorMatrix,(U$4+1),FALSE)*$E3646</f>
        <v>-743.97394086050019</v>
      </c>
      <c r="V3640" s="5">
        <f ca="1">VLOOKUP(CONCATENATE($F3640," ",$G3640),AllocFactorMatrix,(V$4+1),FALSE)*$E3646</f>
        <v>-3931.9231819579591</v>
      </c>
      <c r="W3640" s="5">
        <f ca="1">VLOOKUP(CONCATENATE($F3640," ",$G3640),AllocFactorMatrix,(W$4+1),FALSE)*$E3646</f>
        <v>-710.04015792904499</v>
      </c>
      <c r="X3640" s="5">
        <f t="shared" ref="X3640:X3646" ca="1" si="1903">SUBTOTAL(9,T3640:W3640)</f>
        <v>-5431.3990397892876</v>
      </c>
      <c r="Y3640" s="5">
        <f ca="1">VLOOKUP(CONCATENATE($F3640," ",$G3640),AllocFactorMatrix,(Y$4+1),FALSE)*$E3646</f>
        <v>-399.6624790148029</v>
      </c>
      <c r="Z3640" s="5">
        <f ca="1">VLOOKUP(CONCATENATE($F3640," ",$G3640),AllocFactorMatrix,(Z$4+1),FALSE)*$E3646</f>
        <v>-6.6941937542595165</v>
      </c>
      <c r="AA3640" s="5">
        <f t="shared" ca="1" si="1901"/>
        <v>-406.35667276906241</v>
      </c>
      <c r="AB3640" s="5">
        <f ca="1">VLOOKUP(CONCATENATE($F3640," ",$G3640),AllocFactorMatrix,(AB$4+1),FALSE)*$E3646</f>
        <v>-5.1862140848000733</v>
      </c>
      <c r="AC3640" s="5">
        <f ca="1">VLOOKUP(CONCATENATE($F3640," ",$G3640),AllocFactorMatrix,(AC$4+1),FALSE)*$E3646</f>
        <v>0</v>
      </c>
      <c r="AD3640" s="5">
        <f ca="1">VLOOKUP(CONCATENATE($F3640," ",$G3640),AllocFactorMatrix,(AD$4+1),FALSE)*$E3646</f>
        <v>0</v>
      </c>
    </row>
    <row r="3641" spans="4:30" hidden="1" outlineLevel="1">
      <c r="D3641" s="7"/>
      <c r="E3641" s="51"/>
      <c r="F3641" s="52" t="str">
        <f>F3646</f>
        <v>RB_GUP_CWIP</v>
      </c>
      <c r="G3641" s="55" t="str">
        <f>$G$10</f>
        <v>SUBTRAN</v>
      </c>
      <c r="H3641" s="4">
        <f t="shared" ca="1" si="1899"/>
        <v>-4216.5063766172852</v>
      </c>
      <c r="I3641" s="5">
        <f ca="1">VLOOKUP(CONCATENATE($F3641," ",$G3641),AllocFactorMatrix,(I$4+1),FALSE)*$E3646</f>
        <v>-2052.8796329459287</v>
      </c>
      <c r="J3641" s="5">
        <f ca="1">VLOOKUP(CONCATENATE($F3641," ",$G3641),AllocFactorMatrix,(J$4+1),FALSE)*$E3646</f>
        <v>-99.074656571363448</v>
      </c>
      <c r="K3641" s="5">
        <f ca="1">VLOOKUP(CONCATENATE($F3641," ",$G3641),AllocFactorMatrix,(K$4+1),FALSE)*$E3646</f>
        <v>-360.42875631332078</v>
      </c>
      <c r="L3641" s="5">
        <f ca="1">VLOOKUP(CONCATENATE($F3641," ",$G3641),AllocFactorMatrix,(L$4+1),FALSE)*$E3646</f>
        <v>-11.133305163027451</v>
      </c>
      <c r="M3641" s="5">
        <f ca="1">VLOOKUP(CONCATENATE($F3641," ",$G3641),AllocFactorMatrix,(M$4+1),FALSE)*$E3646</f>
        <v>-1.3865942776745477</v>
      </c>
      <c r="N3641" s="5">
        <f t="shared" ca="1" si="1900"/>
        <v>-372.94865575402275</v>
      </c>
      <c r="O3641" s="5">
        <f ca="1">VLOOKUP(CONCATENATE($F3641," ",$G3641),AllocFactorMatrix,(O$4+1),FALSE)*$E3646</f>
        <v>-272.30955882951645</v>
      </c>
      <c r="P3641" s="5">
        <f ca="1">VLOOKUP(CONCATENATE($F3641," ",$G3641),AllocFactorMatrix,(P$4+1),FALSE)*$E3646</f>
        <v>-50.622029376547658</v>
      </c>
      <c r="Q3641" s="5">
        <f ca="1">VLOOKUP(CONCATENATE($F3641," ",$G3641),AllocFactorMatrix,(Q$4+1),FALSE)*$E3646</f>
        <v>-30.120710660053096</v>
      </c>
      <c r="R3641" s="5">
        <f ca="1">VLOOKUP(CONCATENATE($F3641," ",$G3641),AllocFactorMatrix,(R$4+1),FALSE)*$E3646</f>
        <v>0</v>
      </c>
      <c r="S3641" s="5">
        <f t="shared" ca="1" si="1902"/>
        <v>-353.05229886611721</v>
      </c>
      <c r="T3641" s="5">
        <f ca="1">VLOOKUP(CONCATENATE($F3641," ",$G3641),AllocFactorMatrix,(T$4+1),FALSE)*$E3646</f>
        <v>-9.5085822243738587</v>
      </c>
      <c r="U3641" s="5">
        <f ca="1">VLOOKUP(CONCATENATE($F3641," ",$G3641),AllocFactorMatrix,(U$4+1),FALSE)*$E3646</f>
        <v>-155.66091988725108</v>
      </c>
      <c r="V3641" s="5">
        <f ca="1">VLOOKUP(CONCATENATE($F3641," ",$G3641),AllocFactorMatrix,(V$4+1),FALSE)*$E3646</f>
        <v>-1084.440300942995</v>
      </c>
      <c r="W3641" s="5">
        <f ca="1">VLOOKUP(CONCATENATE($F3641," ",$G3641),AllocFactorMatrix,(W$4+1),FALSE)*$E3646</f>
        <v>0</v>
      </c>
      <c r="X3641" s="5">
        <f t="shared" ca="1" si="1903"/>
        <v>-1249.60980305462</v>
      </c>
      <c r="Y3641" s="5">
        <f ca="1">VLOOKUP(CONCATENATE($F3641," ",$G3641),AllocFactorMatrix,(Y$4+1),FALSE)*$E3646</f>
        <v>-81.957199204150854</v>
      </c>
      <c r="Z3641" s="5">
        <f ca="1">VLOOKUP(CONCATENATE($F3641," ",$G3641),AllocFactorMatrix,(Z$4+1),FALSE)*$E3646</f>
        <v>-1.3662287373500117</v>
      </c>
      <c r="AA3641" s="5">
        <f t="shared" ca="1" si="1901"/>
        <v>-83.323427941500867</v>
      </c>
      <c r="AB3641" s="5">
        <f ca="1">VLOOKUP(CONCATENATE($F3641," ",$G3641),AllocFactorMatrix,(AB$4+1),FALSE)*$E3646</f>
        <v>-1.0944267697140859</v>
      </c>
      <c r="AC3641" s="5">
        <f ca="1">VLOOKUP(CONCATENATE($F3641," ",$G3641),AllocFactorMatrix,(AC$4+1),FALSE)*$E3646</f>
        <v>-3.7212849821267371</v>
      </c>
      <c r="AD3641" s="5">
        <f ca="1">VLOOKUP(CONCATENATE($F3641," ",$G3641),AllocFactorMatrix,(AD$4+1),FALSE)*$E3646</f>
        <v>-0.80218973188996956</v>
      </c>
    </row>
    <row r="3642" spans="4:30" hidden="1" outlineLevel="1">
      <c r="D3642" s="7"/>
      <c r="E3642" s="51"/>
      <c r="F3642" s="52" t="str">
        <f>F3646</f>
        <v>RB_GUP_CWIP</v>
      </c>
      <c r="G3642" s="55" t="str">
        <f>$G$11</f>
        <v>DISTPRI</v>
      </c>
      <c r="H3642" s="4">
        <f t="shared" ca="1" si="1899"/>
        <v>-12835.34500300175</v>
      </c>
      <c r="I3642" s="5">
        <f ca="1">VLOOKUP(CONCATENATE($F3642," ",$G3642),AllocFactorMatrix,(I$4+1),FALSE)*$E3646</f>
        <v>-8578.4084997394439</v>
      </c>
      <c r="J3642" s="5">
        <f ca="1">VLOOKUP(CONCATENATE($F3642," ",$G3642),AllocFactorMatrix,(J$4+1),FALSE)*$E3646</f>
        <v>-404.36378242545447</v>
      </c>
      <c r="K3642" s="5">
        <f ca="1">VLOOKUP(CONCATENATE($F3642," ",$G3642),AllocFactorMatrix,(K$4+1),FALSE)*$E3646</f>
        <v>-1468.2697111513767</v>
      </c>
      <c r="L3642" s="5">
        <f ca="1">VLOOKUP(CONCATENATE($F3642," ",$G3642),AllocFactorMatrix,(L$4+1),FALSE)*$E3646</f>
        <v>-45.377174118453169</v>
      </c>
      <c r="M3642" s="5">
        <f ca="1">VLOOKUP(CONCATENATE($F3642," ",$G3642),AllocFactorMatrix,(M$4+1),FALSE)*$E3646</f>
        <v>0</v>
      </c>
      <c r="N3642" s="5">
        <f t="shared" ca="1" si="1900"/>
        <v>-1513.6468852698299</v>
      </c>
      <c r="O3642" s="5">
        <f ca="1">VLOOKUP(CONCATENATE($F3642," ",$G3642),AllocFactorMatrix,(O$4+1),FALSE)*$E3646</f>
        <v>-1100.9456517612139</v>
      </c>
      <c r="P3642" s="5">
        <f ca="1">VLOOKUP(CONCATENATE($F3642," ",$G3642),AllocFactorMatrix,(P$4+1),FALSE)*$E3646</f>
        <v>-205.05120172758188</v>
      </c>
      <c r="Q3642" s="5">
        <f ca="1">VLOOKUP(CONCATENATE($F3642," ",$G3642),AllocFactorMatrix,(Q$4+1),FALSE)*$E3646</f>
        <v>0</v>
      </c>
      <c r="R3642" s="5">
        <f ca="1">VLOOKUP(CONCATENATE($F3642," ",$G3642),AllocFactorMatrix,(R$4+1),FALSE)*$E3646</f>
        <v>0</v>
      </c>
      <c r="S3642" s="5">
        <f t="shared" ca="1" si="1902"/>
        <v>-1305.9968534887958</v>
      </c>
      <c r="T3642" s="5">
        <f ca="1">VLOOKUP(CONCATENATE($F3642," ",$G3642),AllocFactorMatrix,(T$4+1),FALSE)*$E3646</f>
        <v>-39.248034024055961</v>
      </c>
      <c r="U3642" s="5">
        <f ca="1">VLOOKUP(CONCATENATE($F3642," ",$G3642),AllocFactorMatrix,(U$4+1),FALSE)*$E3646</f>
        <v>-632.98197654722583</v>
      </c>
      <c r="V3642" s="5">
        <f ca="1">VLOOKUP(CONCATENATE($F3642," ",$G3642),AllocFactorMatrix,(V$4+1),FALSE)*$E3646</f>
        <v>0</v>
      </c>
      <c r="W3642" s="5">
        <f ca="1">VLOOKUP(CONCATENATE($F3642," ",$G3642),AllocFactorMatrix,(W$4+1),FALSE)*$E3646</f>
        <v>0</v>
      </c>
      <c r="X3642" s="5">
        <f t="shared" ca="1" si="1903"/>
        <v>-672.23001057128181</v>
      </c>
      <c r="Y3642" s="5">
        <f ca="1">VLOOKUP(CONCATENATE($F3642," ",$G3642),AllocFactorMatrix,(Y$4+1),FALSE)*$E3646</f>
        <v>-331.98570864055091</v>
      </c>
      <c r="Z3642" s="5">
        <f ca="1">VLOOKUP(CONCATENATE($F3642," ",$G3642),AllocFactorMatrix,(Z$4+1),FALSE)*$E3646</f>
        <v>-5.5388211824006159</v>
      </c>
      <c r="AA3642" s="5">
        <f t="shared" ca="1" si="1901"/>
        <v>-337.52452982295154</v>
      </c>
      <c r="AB3642" s="5">
        <f ca="1">VLOOKUP(CONCATENATE($F3642," ",$G3642),AllocFactorMatrix,(AB$4+1),FALSE)*$E3646</f>
        <v>-4.4873732304977141</v>
      </c>
      <c r="AC3642" s="5">
        <f ca="1">VLOOKUP(CONCATENATE($F3642," ",$G3642),AllocFactorMatrix,(AC$4+1),FALSE)*$E3646</f>
        <v>-15.373117258835391</v>
      </c>
      <c r="AD3642" s="5">
        <f ca="1">VLOOKUP(CONCATENATE($F3642," ",$G3642),AllocFactorMatrix,(AD$4+1),FALSE)*$E3646</f>
        <v>-3.3139511946570464</v>
      </c>
    </row>
    <row r="3643" spans="4:30" hidden="1" outlineLevel="1">
      <c r="D3643" s="7"/>
      <c r="E3643" s="51"/>
      <c r="F3643" s="52" t="str">
        <f>F3646</f>
        <v>RB_GUP_CWIP</v>
      </c>
      <c r="G3643" s="55" t="str">
        <f>$G$12</f>
        <v>DISTSEC</v>
      </c>
      <c r="H3643" s="4">
        <f t="shared" ca="1" si="1899"/>
        <v>-6452.302077713005</v>
      </c>
      <c r="I3643" s="5">
        <f ca="1">VLOOKUP(CONCATENATE($F3643," ",$G3643),AllocFactorMatrix,(I$4+1),FALSE)*$E3646</f>
        <v>-4824.3956296922124</v>
      </c>
      <c r="J3643" s="5">
        <f ca="1">VLOOKUP(CONCATENATE($F3643," ",$G3643),AllocFactorMatrix,(J$4+1),FALSE)*$E3646</f>
        <v>-232.58565088755267</v>
      </c>
      <c r="K3643" s="5">
        <f ca="1">VLOOKUP(CONCATENATE($F3643," ",$G3643),AllocFactorMatrix,(K$4+1),FALSE)*$E3646</f>
        <v>-701.80783587370104</v>
      </c>
      <c r="L3643" s="5">
        <f ca="1">VLOOKUP(CONCATENATE($F3643," ",$G3643),AllocFactorMatrix,(L$4+1),FALSE)*$E3646</f>
        <v>0</v>
      </c>
      <c r="M3643" s="5">
        <f ca="1">VLOOKUP(CONCATENATE($F3643," ",$G3643),AllocFactorMatrix,(M$4+1),FALSE)*$E3646</f>
        <v>0</v>
      </c>
      <c r="N3643" s="5">
        <f t="shared" ca="1" si="1900"/>
        <v>-701.80783587370104</v>
      </c>
      <c r="O3643" s="5">
        <f ca="1">VLOOKUP(CONCATENATE($F3643," ",$G3643),AllocFactorMatrix,(O$4+1),FALSE)*$E3646</f>
        <v>-447.19468462187569</v>
      </c>
      <c r="P3643" s="5">
        <f ca="1">VLOOKUP(CONCATENATE($F3643," ",$G3643),AllocFactorMatrix,(P$4+1),FALSE)*$E3646</f>
        <v>0</v>
      </c>
      <c r="Q3643" s="5">
        <f ca="1">VLOOKUP(CONCATENATE($F3643," ",$G3643),AllocFactorMatrix,(Q$4+1),FALSE)*$E3646</f>
        <v>0</v>
      </c>
      <c r="R3643" s="5">
        <f ca="1">VLOOKUP(CONCATENATE($F3643," ",$G3643),AllocFactorMatrix,(R$4+1),FALSE)*$E3646</f>
        <v>0</v>
      </c>
      <c r="S3643" s="5">
        <f t="shared" ca="1" si="1902"/>
        <v>-447.19468462187569</v>
      </c>
      <c r="T3643" s="5">
        <f ca="1">VLOOKUP(CONCATENATE($F3643," ",$G3643),AllocFactorMatrix,(T$4+1),FALSE)*$E3646</f>
        <v>-12.091206117467832</v>
      </c>
      <c r="U3643" s="5">
        <f ca="1">VLOOKUP(CONCATENATE($F3643," ",$G3643),AllocFactorMatrix,(U$4+1),FALSE)*$E3646</f>
        <v>0</v>
      </c>
      <c r="V3643" s="5">
        <f ca="1">VLOOKUP(CONCATENATE($F3643," ",$G3643),AllocFactorMatrix,(V$4+1),FALSE)*$E3646</f>
        <v>0</v>
      </c>
      <c r="W3643" s="5">
        <f ca="1">VLOOKUP(CONCATENATE($F3643," ",$G3643),AllocFactorMatrix,(W$4+1),FALSE)*$E3646</f>
        <v>0</v>
      </c>
      <c r="X3643" s="5">
        <f t="shared" ca="1" si="1903"/>
        <v>-12.091206117467832</v>
      </c>
      <c r="Y3643" s="5">
        <f ca="1">VLOOKUP(CONCATENATE($F3643," ",$G3643),AllocFactorMatrix,(Y$4+1),FALSE)*$E3646</f>
        <v>-164.94511779048767</v>
      </c>
      <c r="Z3643" s="5">
        <f ca="1">VLOOKUP(CONCATENATE($F3643," ",$G3643),AllocFactorMatrix,(Z$4+1),FALSE)*$E3646</f>
        <v>0</v>
      </c>
      <c r="AA3643" s="5">
        <f t="shared" ca="1" si="1901"/>
        <v>-164.94511779048767</v>
      </c>
      <c r="AB3643" s="5">
        <f ca="1">VLOOKUP(CONCATENATE($F3643," ",$G3643),AllocFactorMatrix,(AB$4+1),FALSE)*$E3646</f>
        <v>-1.7116407933983495</v>
      </c>
      <c r="AC3643" s="5">
        <f ca="1">VLOOKUP(CONCATENATE($F3643," ",$G3643),AllocFactorMatrix,(AC$4+1),FALSE)*$E3646</f>
        <v>-58.11678816969475</v>
      </c>
      <c r="AD3643" s="5">
        <f ca="1">VLOOKUP(CONCATENATE($F3643," ",$G3643),AllocFactorMatrix,(AD$4+1),FALSE)*$E3646</f>
        <v>-9.4535237666155005</v>
      </c>
    </row>
    <row r="3644" spans="4:30" hidden="1" outlineLevel="1">
      <c r="D3644" s="7"/>
      <c r="E3644" s="51"/>
      <c r="F3644" s="52" t="str">
        <f>F3646</f>
        <v>RB_GUP_CWIP</v>
      </c>
      <c r="G3644" s="55" t="str">
        <f>$G$13</f>
        <v>ENERGY</v>
      </c>
      <c r="H3644" s="4">
        <f t="shared" ca="1" si="1899"/>
        <v>-945.03771264998284</v>
      </c>
      <c r="I3644" s="5">
        <f ca="1">VLOOKUP(CONCATENATE($F3644," ",$G3644),AllocFactorMatrix,(I$4+1),FALSE)*$E3646</f>
        <v>-354.60374966937371</v>
      </c>
      <c r="J3644" s="5">
        <f ca="1">VLOOKUP(CONCATENATE($F3644," ",$G3644),AllocFactorMatrix,(J$4+1),FALSE)*$E3646</f>
        <v>-22.98061435521635</v>
      </c>
      <c r="K3644" s="5">
        <f ca="1">VLOOKUP(CONCATENATE($F3644," ",$G3644),AllocFactorMatrix,(K$4+1),FALSE)*$E3646</f>
        <v>-77.102452346086679</v>
      </c>
      <c r="L3644" s="5">
        <f ca="1">VLOOKUP(CONCATENATE($F3644," ",$G3644),AllocFactorMatrix,(L$4+1),FALSE)*$E3646</f>
        <v>-2.450490976121805</v>
      </c>
      <c r="M3644" s="5">
        <f ca="1">VLOOKUP(CONCATENATE($F3644," ",$G3644),AllocFactorMatrix,(M$4+1),FALSE)*$E3646</f>
        <v>-0.22590662124439528</v>
      </c>
      <c r="N3644" s="5">
        <f t="shared" ca="1" si="1900"/>
        <v>-79.778849943452869</v>
      </c>
      <c r="O3644" s="5">
        <f ca="1">VLOOKUP(CONCATENATE($F3644," ",$G3644),AllocFactorMatrix,(O$4+1),FALSE)*$E3646</f>
        <v>-70.295381634400272</v>
      </c>
      <c r="P3644" s="5">
        <f ca="1">VLOOKUP(CONCATENATE($F3644," ",$G3644),AllocFactorMatrix,(P$4+1),FALSE)*$E3646</f>
        <v>-13.031411154775626</v>
      </c>
      <c r="Q3644" s="5">
        <f ca="1">VLOOKUP(CONCATENATE($F3644," ",$G3644),AllocFactorMatrix,(Q$4+1),FALSE)*$E3646</f>
        <v>-5.9211396776829996</v>
      </c>
      <c r="R3644" s="5">
        <f ca="1">VLOOKUP(CONCATENATE($F3644," ",$G3644),AllocFactorMatrix,(R$4+1),FALSE)*$E3646</f>
        <v>-0.27435090407283136</v>
      </c>
      <c r="S3644" s="5">
        <f t="shared" ca="1" si="1902"/>
        <v>-89.522283370931731</v>
      </c>
      <c r="T3644" s="5">
        <f ca="1">VLOOKUP(CONCATENATE($F3644," ",$G3644),AllocFactorMatrix,(T$4+1),FALSE)*$E3646</f>
        <v>-2.6938522337118229</v>
      </c>
      <c r="U3644" s="5">
        <f ca="1">VLOOKUP(CONCATENATE($F3644," ",$G3644),AllocFactorMatrix,(U$4+1),FALSE)*$E3646</f>
        <v>-47.300009618868089</v>
      </c>
      <c r="V3644" s="5">
        <f ca="1">VLOOKUP(CONCATENATE($F3644," ",$G3644),AllocFactorMatrix,(V$4+1),FALSE)*$E3646</f>
        <v>-268.5498166516449</v>
      </c>
      <c r="W3644" s="5">
        <f ca="1">VLOOKUP(CONCATENATE($F3644," ",$G3644),AllocFactorMatrix,(W$4+1),FALSE)*$E3646</f>
        <v>-50.950185536700062</v>
      </c>
      <c r="X3644" s="5">
        <f t="shared" ca="1" si="1903"/>
        <v>-369.4938640409249</v>
      </c>
      <c r="Y3644" s="5">
        <f ca="1">VLOOKUP(CONCATENATE($F3644," ",$G3644),AllocFactorMatrix,(Y$4+1),FALSE)*$E3646</f>
        <v>-19.04513783145714</v>
      </c>
      <c r="Z3644" s="5">
        <f ca="1">VLOOKUP(CONCATENATE($F3644," ",$G3644),AllocFactorMatrix,(Z$4+1),FALSE)*$E3646</f>
        <v>-0.31002448300434182</v>
      </c>
      <c r="AA3644" s="5">
        <f t="shared" ca="1" si="1901"/>
        <v>-19.355162314461481</v>
      </c>
      <c r="AB3644" s="5">
        <f ca="1">VLOOKUP(CONCATENATE($F3644," ",$G3644),AllocFactorMatrix,(AB$4+1),FALSE)*$E3646</f>
        <v>-0.34580737230247566</v>
      </c>
      <c r="AC3644" s="5">
        <f ca="1">VLOOKUP(CONCATENATE($F3644," ",$G3644),AllocFactorMatrix,(AC$4+1),FALSE)*$E3646</f>
        <v>-7.4776213618698284</v>
      </c>
      <c r="AD3644" s="5">
        <f ca="1">VLOOKUP(CONCATENATE($F3644," ",$G3644),AllocFactorMatrix,(AD$4+1),FALSE)*$E3646</f>
        <v>-1.4797602214496703</v>
      </c>
    </row>
    <row r="3645" spans="4:30" hidden="1" outlineLevel="1">
      <c r="D3645" s="7"/>
      <c r="E3645" s="51"/>
      <c r="F3645" s="52" t="str">
        <f>F3646</f>
        <v>RB_GUP_CWIP</v>
      </c>
      <c r="G3645" s="55" t="str">
        <f>$G$14</f>
        <v>CUSTOMER</v>
      </c>
      <c r="H3645" s="4">
        <f t="shared" ca="1" si="1899"/>
        <v>-3385.6343588879395</v>
      </c>
      <c r="I3645" s="5">
        <f ca="1">VLOOKUP(CONCATENATE($F3645," ",$G3645),AllocFactorMatrix,(I$4+1),FALSE)*$E3646</f>
        <v>-1725.7289306485197</v>
      </c>
      <c r="J3645" s="5">
        <f ca="1">VLOOKUP(CONCATENATE($F3645," ",$G3645),AllocFactorMatrix,(J$4+1),FALSE)*$E3646</f>
        <v>-414.64830033472538</v>
      </c>
      <c r="K3645" s="5">
        <f ca="1">VLOOKUP(CONCATENATE($F3645," ",$G3645),AllocFactorMatrix,(K$4+1),FALSE)*$E3646</f>
        <v>-117.9943245494887</v>
      </c>
      <c r="L3645" s="5">
        <f ca="1">VLOOKUP(CONCATENATE($F3645," ",$G3645),AllocFactorMatrix,(L$4+1),FALSE)*$E3646</f>
        <v>-34.925416318183842</v>
      </c>
      <c r="M3645" s="5">
        <f ca="1">VLOOKUP(CONCATENATE($F3645," ",$G3645),AllocFactorMatrix,(M$4+1),FALSE)*$E3646</f>
        <v>-5.654407390687191</v>
      </c>
      <c r="N3645" s="5">
        <f t="shared" ca="1" si="1900"/>
        <v>-158.57414825835974</v>
      </c>
      <c r="O3645" s="5">
        <f ca="1">VLOOKUP(CONCATENATE($F3645," ",$G3645),AllocFactorMatrix,(O$4+1),FALSE)*$E3646</f>
        <v>-31.51026879610048</v>
      </c>
      <c r="P3645" s="5">
        <f ca="1">VLOOKUP(CONCATENATE($F3645," ",$G3645),AllocFactorMatrix,(P$4+1),FALSE)*$E3646</f>
        <v>-9.181620687499608</v>
      </c>
      <c r="Q3645" s="5">
        <f ca="1">VLOOKUP(CONCATENATE($F3645," ",$G3645),AllocFactorMatrix,(Q$4+1),FALSE)*$E3646</f>
        <v>-19.691894116177359</v>
      </c>
      <c r="R3645" s="5">
        <f ca="1">VLOOKUP(CONCATENATE($F3645," ",$G3645),AllocFactorMatrix,(R$4+1),FALSE)*$E3646</f>
        <v>-3.4581220607171614</v>
      </c>
      <c r="S3645" s="5">
        <f t="shared" ca="1" si="1902"/>
        <v>-63.841905660494604</v>
      </c>
      <c r="T3645" s="5">
        <f ca="1">VLOOKUP(CONCATENATE($F3645," ",$G3645),AllocFactorMatrix,(T$4+1),FALSE)*$E3646</f>
        <v>-0.21714780948546164</v>
      </c>
      <c r="U3645" s="5">
        <f ca="1">VLOOKUP(CONCATENATE($F3645," ",$G3645),AllocFactorMatrix,(U$4+1),FALSE)*$E3646</f>
        <v>-5.4492615701107585</v>
      </c>
      <c r="V3645" s="5">
        <f ca="1">VLOOKUP(CONCATENATE($F3645," ",$G3645),AllocFactorMatrix,(V$4+1),FALSE)*$E3646</f>
        <v>-28.960466893665622</v>
      </c>
      <c r="W3645" s="5">
        <f ca="1">VLOOKUP(CONCATENATE($F3645," ",$G3645),AllocFactorMatrix,(W$4+1),FALSE)*$E3646</f>
        <v>-5.1874166465998499</v>
      </c>
      <c r="X3645" s="5">
        <f t="shared" ca="1" si="1903"/>
        <v>-39.814292919861693</v>
      </c>
      <c r="Y3645" s="5">
        <f ca="1">VLOOKUP(CONCATENATE($F3645," ",$G3645),AllocFactorMatrix,(Y$4+1),FALSE)*$E3646</f>
        <v>-8.710998085599952</v>
      </c>
      <c r="Z3645" s="5">
        <f ca="1">VLOOKUP(CONCATENATE($F3645," ",$G3645),AllocFactorMatrix,(Z$4+1),FALSE)*$E3646</f>
        <v>-0.15554038480734345</v>
      </c>
      <c r="AA3645" s="5">
        <f t="shared" ca="1" si="1901"/>
        <v>-8.8665384704072956</v>
      </c>
      <c r="AB3645" s="5">
        <f ca="1">VLOOKUP(CONCATENATE($F3645," ",$G3645),AllocFactorMatrix,(AB$4+1),FALSE)*$E3646</f>
        <v>-0.17361076004024487</v>
      </c>
      <c r="AC3645" s="5">
        <f ca="1">VLOOKUP(CONCATENATE($F3645," ",$G3645),AllocFactorMatrix,(AC$4+1),FALSE)*$E3646</f>
        <v>-861.50499058446417</v>
      </c>
      <c r="AD3645" s="5">
        <f ca="1">VLOOKUP(CONCATENATE($F3645," ",$G3645),AllocFactorMatrix,(AD$4+1),FALSE)*$E3646</f>
        <v>-112.48164125106661</v>
      </c>
    </row>
    <row r="3646" spans="4:30" collapsed="1">
      <c r="D3646" s="7" t="s">
        <v>296</v>
      </c>
      <c r="E3646" s="61">
        <v>-67118</v>
      </c>
      <c r="F3646" s="10" t="s">
        <v>71</v>
      </c>
      <c r="G3646" s="55" t="str">
        <f>$G$15</f>
        <v>TOTAL</v>
      </c>
      <c r="H3646" s="4">
        <f t="shared" ca="1" si="1899"/>
        <v>-67118.000000000015</v>
      </c>
      <c r="I3646" s="5">
        <f ca="1">VLOOKUP(CONCATENATE($F3646," ",$G3646),AllocFactorMatrix,(I$4+1),FALSE)*$E3646</f>
        <v>-36886.239998324876</v>
      </c>
      <c r="J3646" s="5">
        <f ca="1">VLOOKUP(CONCATENATE($F3646," ",$G3646),AllocFactorMatrix,(J$4+1),FALSE)*$E3646</f>
        <v>-2130.2036976118943</v>
      </c>
      <c r="K3646" s="5">
        <f ca="1">VLOOKUP(CONCATENATE($F3646," ",$G3646),AllocFactorMatrix,(K$4+1),FALSE)*$E3646</f>
        <v>-6229.3934481592642</v>
      </c>
      <c r="L3646" s="5">
        <f ca="1">VLOOKUP(CONCATENATE($F3646," ",$G3646),AllocFactorMatrix,(L$4+1),FALSE)*$E3646</f>
        <v>-204.17326750867508</v>
      </c>
      <c r="M3646" s="5">
        <f ca="1">VLOOKUP(CONCATENATE($F3646," ",$G3646),AllocFactorMatrix,(M$4+1),FALSE)*$E3646</f>
        <v>-17.609259083958012</v>
      </c>
      <c r="N3646" s="5">
        <f t="shared" ca="1" si="1900"/>
        <v>-6451.1759747518972</v>
      </c>
      <c r="O3646" s="5">
        <f ca="1">VLOOKUP(CONCATENATE($F3646," ",$G3646),AllocFactorMatrix,(O$4+1),FALSE)*$E3646</f>
        <v>-4585.6812775693306</v>
      </c>
      <c r="P3646" s="5">
        <f ca="1">VLOOKUP(CONCATENATE($F3646," ",$G3646),AllocFactorMatrix,(P$4+1),FALSE)*$E3646</f>
        <v>-774.16007291146013</v>
      </c>
      <c r="Q3646" s="5">
        <f ca="1">VLOOKUP(CONCATENATE($F3646," ",$G3646),AllocFactorMatrix,(Q$4+1),FALSE)*$E3646</f>
        <v>-279.99063855854217</v>
      </c>
      <c r="R3646" s="5">
        <f ca="1">VLOOKUP(CONCATENATE($F3646," ",$G3646),AllocFactorMatrix,(R$4+1),FALSE)*$E3646</f>
        <v>-13.817054816306198</v>
      </c>
      <c r="S3646" s="5">
        <f t="shared" ca="1" si="1902"/>
        <v>-5653.6490438556384</v>
      </c>
      <c r="T3646" s="5">
        <f ca="1">VLOOKUP(CONCATENATE($F3646," ",$G3646),AllocFactorMatrix,(T$4+1),FALSE)*$E3646</f>
        <v>-156.79910516086213</v>
      </c>
      <c r="U3646" s="5">
        <f ca="1">VLOOKUP(CONCATENATE($F3646," ",$G3646),AllocFactorMatrix,(U$4+1),FALSE)*$E3646</f>
        <v>-2363.9805424812826</v>
      </c>
      <c r="V3646" s="5">
        <f ca="1">VLOOKUP(CONCATENATE($F3646," ",$G3646),AllocFactorMatrix,(V$4+1),FALSE)*$E3646</f>
        <v>-9428.872927976312</v>
      </c>
      <c r="W3646" s="5">
        <f ca="1">VLOOKUP(CONCATENATE($F3646," ",$G3646),AllocFactorMatrix,(W$4+1),FALSE)*$E3646</f>
        <v>-1509.2784056025048</v>
      </c>
      <c r="X3646" s="5">
        <f t="shared" ca="1" si="1903"/>
        <v>-13458.930981220961</v>
      </c>
      <c r="Y3646" s="5">
        <f ca="1">VLOOKUP(CONCATENATE($F3646," ",$G3646),AllocFactorMatrix,(Y$4+1),FALSE)*$E3646</f>
        <v>-1424.5779775014544</v>
      </c>
      <c r="Z3646" s="5">
        <f ca="1">VLOOKUP(CONCATENATE($F3646," ",$G3646),AllocFactorMatrix,(Z$4+1),FALSE)*$E3646</f>
        <v>-21.070693553079945</v>
      </c>
      <c r="AA3646" s="5">
        <f t="shared" ca="1" si="1901"/>
        <v>-1445.6486710545344</v>
      </c>
      <c r="AB3646" s="5">
        <f ca="1">VLOOKUP(CONCATENATE($F3646," ",$G3646),AllocFactorMatrix,(AB$4+1),FALSE)*$E3646</f>
        <v>-18.42676465752627</v>
      </c>
      <c r="AC3646" s="5">
        <f ca="1">VLOOKUP(CONCATENATE($F3646," ",$G3646),AllocFactorMatrix,(AC$4+1),FALSE)*$E3646</f>
        <v>-946.19380235699089</v>
      </c>
      <c r="AD3646" s="5">
        <f ca="1">VLOOKUP(CONCATENATE($F3646," ",$G3646),AllocFactorMatrix,(AD$4+1),FALSE)*$E3646</f>
        <v>-127.53106616567879</v>
      </c>
    </row>
    <row r="3647" spans="4:30" hidden="1" outlineLevel="1">
      <c r="D3647" s="7"/>
      <c r="E3647" s="51"/>
      <c r="F3647" s="52" t="str">
        <f>F3654</f>
        <v>RB_GUP</v>
      </c>
      <c r="G3647" s="55" t="str">
        <f>$G$8</f>
        <v>PRODUCTION</v>
      </c>
      <c r="H3647" s="4">
        <f t="shared" ref="H3647:H3654" ca="1" si="1904">SUBTOTAL(9,I3647:AD3647)</f>
        <v>14313.155928586577</v>
      </c>
      <c r="I3647" s="5">
        <f ca="1">VLOOKUP(CONCATENATE($F3647," ",$G3647),AllocFactorMatrix,(I$4+1),FALSE)*$E3654</f>
        <v>7050.417150179087</v>
      </c>
      <c r="J3647" s="5">
        <f ca="1">VLOOKUP(CONCATENATE($F3647," ",$G3647),AllocFactorMatrix,(J$4+1),FALSE)*$E3654</f>
        <v>348.52731245297986</v>
      </c>
      <c r="K3647" s="5">
        <f ca="1">VLOOKUP(CONCATENATE($F3647," ",$G3647),AllocFactorMatrix,(K$4+1),FALSE)*$E3654</f>
        <v>1276.6355711412996</v>
      </c>
      <c r="L3647" s="5">
        <f ca="1">VLOOKUP(CONCATENATE($F3647," ",$G3647),AllocFactorMatrix,(L$4+1),FALSE)*$E3654</f>
        <v>40.183955215483117</v>
      </c>
      <c r="M3647" s="5">
        <f ca="1">VLOOKUP(CONCATENATE($F3647," ",$G3647),AllocFactorMatrix,(M$4+1),FALSE)*$E3654</f>
        <v>3.7683227381863187</v>
      </c>
      <c r="N3647" s="5">
        <f t="shared" ref="N3647:N3654" ca="1" si="1905">SUBTOTAL(9,K3647:M3647)</f>
        <v>1320.587849094969</v>
      </c>
      <c r="O3647" s="5">
        <f ca="1">VLOOKUP(CONCATENATE($F3647," ",$G3647),AllocFactorMatrix,(O$4+1),FALSE)*$E3654</f>
        <v>970.44162847089854</v>
      </c>
      <c r="P3647" s="5">
        <f ca="1">VLOOKUP(CONCATENATE($F3647," ",$G3647),AllocFactorMatrix,(P$4+1),FALSE)*$E3654</f>
        <v>180.82154818022383</v>
      </c>
      <c r="Q3647" s="5">
        <f ca="1">VLOOKUP(CONCATENATE($F3647," ",$G3647),AllocFactorMatrix,(Q$4+1),FALSE)*$E3654</f>
        <v>81.709890725329217</v>
      </c>
      <c r="R3647" s="5">
        <f ca="1">VLOOKUP(CONCATENATE($F3647," ",$G3647),AllocFactorMatrix,(R$4+1),FALSE)*$E3654</f>
        <v>3.6744024498688521</v>
      </c>
      <c r="S3647" s="5">
        <f ca="1">SUBTOTAL(9,O3647:R3647)</f>
        <v>1236.6474698263205</v>
      </c>
      <c r="T3647" s="5">
        <f ca="1">VLOOKUP(CONCATENATE($F3647," ",$G3647),AllocFactorMatrix,(T$4+1),FALSE)*$E3654</f>
        <v>33.900011712254056</v>
      </c>
      <c r="U3647" s="5">
        <f ca="1">VLOOKUP(CONCATENATE($F3647," ",$G3647),AllocFactorMatrix,(U$4+1),FALSE)*$E3654</f>
        <v>554.76791572456625</v>
      </c>
      <c r="V3647" s="5">
        <f ca="1">VLOOKUP(CONCATENATE($F3647," ",$G3647),AllocFactorMatrix,(V$4+1),FALSE)*$E3654</f>
        <v>2931.964022719621</v>
      </c>
      <c r="W3647" s="5">
        <f ca="1">VLOOKUP(CONCATENATE($F3647," ",$G3647),AllocFactorMatrix,(W$4+1),FALSE)*$E3654</f>
        <v>529.46410735762367</v>
      </c>
      <c r="X3647" s="5">
        <f ca="1">SUBTOTAL(9,T3647:W3647)</f>
        <v>4050.0960575140648</v>
      </c>
      <c r="Y3647" s="5">
        <f ca="1">VLOOKUP(CONCATENATE($F3647," ",$G3647),AllocFactorMatrix,(Y$4+1),FALSE)*$E3654</f>
        <v>298.02108420613251</v>
      </c>
      <c r="Z3647" s="5">
        <f ca="1">VLOOKUP(CONCATENATE($F3647," ",$G3647),AllocFactorMatrix,(Z$4+1),FALSE)*$E3654</f>
        <v>4.9917392431938801</v>
      </c>
      <c r="AA3647" s="5">
        <f t="shared" ref="AA3647:AA3654" ca="1" si="1906">SUBTOTAL(9,Y3647:Z3647)</f>
        <v>303.01282344932639</v>
      </c>
      <c r="AB3647" s="5">
        <f ca="1">VLOOKUP(CONCATENATE($F3647," ",$G3647),AllocFactorMatrix,(AB$4+1),FALSE)*$E3654</f>
        <v>3.8672660698278514</v>
      </c>
      <c r="AC3647" s="5">
        <f ca="1">VLOOKUP(CONCATENATE($F3647," ",$G3647),AllocFactorMatrix,(AC$4+1),FALSE)*$E3654</f>
        <v>0</v>
      </c>
      <c r="AD3647" s="5">
        <f ca="1">VLOOKUP(CONCATENATE($F3647," ",$G3647),AllocFactorMatrix,(AD$4+1),FALSE)*$E3654</f>
        <v>0</v>
      </c>
    </row>
    <row r="3648" spans="4:30" hidden="1" outlineLevel="1">
      <c r="D3648" s="7"/>
      <c r="E3648" s="51"/>
      <c r="F3648" s="52" t="str">
        <f>F3654</f>
        <v>RB_GUP</v>
      </c>
      <c r="G3648" s="55" t="str">
        <f>$G$9</f>
        <v>BULKTRAN</v>
      </c>
      <c r="H3648" s="4">
        <f t="shared" ca="1" si="1904"/>
        <v>7586.2877782162141</v>
      </c>
      <c r="I3648" s="5">
        <f ca="1">VLOOKUP(CONCATENATE($F3648," ",$G3648),AllocFactorMatrix,(I$4+1),FALSE)*$E3654</f>
        <v>3736.8763202603768</v>
      </c>
      <c r="J3648" s="5">
        <f ca="1">VLOOKUP(CONCATENATE($F3648," ",$G3648),AllocFactorMatrix,(J$4+1),FALSE)*$E3654</f>
        <v>184.72714920654707</v>
      </c>
      <c r="K3648" s="5">
        <f ca="1">VLOOKUP(CONCATENATE($F3648," ",$G3648),AllocFactorMatrix,(K$4+1),FALSE)*$E3654</f>
        <v>676.64496068559936</v>
      </c>
      <c r="L3648" s="5">
        <f ca="1">VLOOKUP(CONCATENATE($F3648," ",$G3648),AllocFactorMatrix,(L$4+1),FALSE)*$E3654</f>
        <v>21.298381003644316</v>
      </c>
      <c r="M3648" s="5">
        <f ca="1">VLOOKUP(CONCATENATE($F3648," ",$G3648),AllocFactorMatrix,(M$4+1),FALSE)*$E3654</f>
        <v>1.9972940192722517</v>
      </c>
      <c r="N3648" s="5">
        <f t="shared" ca="1" si="1905"/>
        <v>699.94063570851586</v>
      </c>
      <c r="O3648" s="5">
        <f ca="1">VLOOKUP(CONCATENATE($F3648," ",$G3648),AllocFactorMatrix,(O$4+1),FALSE)*$E3654</f>
        <v>514.35542952741525</v>
      </c>
      <c r="P3648" s="5">
        <f ca="1">VLOOKUP(CONCATENATE($F3648," ",$G3648),AllocFactorMatrix,(P$4+1),FALSE)*$E3654</f>
        <v>95.839401725376732</v>
      </c>
      <c r="Q3648" s="5">
        <f ca="1">VLOOKUP(CONCATENATE($F3648," ",$G3648),AllocFactorMatrix,(Q$4+1),FALSE)*$E3654</f>
        <v>43.30804110999162</v>
      </c>
      <c r="R3648" s="5">
        <f ca="1">VLOOKUP(CONCATENATE($F3648," ",$G3648),AllocFactorMatrix,(R$4+1),FALSE)*$E3654</f>
        <v>1.9475141985992785</v>
      </c>
      <c r="S3648" s="5">
        <f t="shared" ref="S3648:S3654" ca="1" si="1907">SUBTOTAL(9,O3648:R3648)</f>
        <v>655.45038656138286</v>
      </c>
      <c r="T3648" s="5">
        <f ca="1">VLOOKUP(CONCATENATE($F3648," ",$G3648),AllocFactorMatrix,(T$4+1),FALSE)*$E3654</f>
        <v>17.967752591895049</v>
      </c>
      <c r="U3648" s="5">
        <f ca="1">VLOOKUP(CONCATENATE($F3648," ",$G3648),AllocFactorMatrix,(U$4+1),FALSE)*$E3654</f>
        <v>294.03920978756236</v>
      </c>
      <c r="V3648" s="5">
        <f ca="1">VLOOKUP(CONCATENATE($F3648," ",$G3648),AllocFactorMatrix,(V$4+1),FALSE)*$E3654</f>
        <v>1554.0054857715768</v>
      </c>
      <c r="W3648" s="5">
        <f ca="1">VLOOKUP(CONCATENATE($F3648," ",$G3648),AllocFactorMatrix,(W$4+1),FALSE)*$E3654</f>
        <v>280.62763423328011</v>
      </c>
      <c r="X3648" s="5">
        <f t="shared" ref="X3648:X3654" ca="1" si="1908">SUBTOTAL(9,T3648:W3648)</f>
        <v>2146.6400823843142</v>
      </c>
      <c r="Y3648" s="5">
        <f ca="1">VLOOKUP(CONCATENATE($F3648," ",$G3648),AllocFactorMatrix,(Y$4+1),FALSE)*$E3654</f>
        <v>157.95773622840633</v>
      </c>
      <c r="Z3648" s="5">
        <f ca="1">VLOOKUP(CONCATENATE($F3648," ",$G3648),AllocFactorMatrix,(Z$4+1),FALSE)*$E3654</f>
        <v>2.6457317031704783</v>
      </c>
      <c r="AA3648" s="5">
        <f t="shared" ca="1" si="1906"/>
        <v>160.6034679315768</v>
      </c>
      <c r="AB3648" s="5">
        <f ca="1">VLOOKUP(CONCATENATE($F3648," ",$G3648),AllocFactorMatrix,(AB$4+1),FALSE)*$E3654</f>
        <v>2.0497361635004863</v>
      </c>
      <c r="AC3648" s="5">
        <f ca="1">VLOOKUP(CONCATENATE($F3648," ",$G3648),AllocFactorMatrix,(AC$4+1),FALSE)*$E3654</f>
        <v>0</v>
      </c>
      <c r="AD3648" s="5">
        <f ca="1">VLOOKUP(CONCATENATE($F3648," ",$G3648),AllocFactorMatrix,(AD$4+1),FALSE)*$E3654</f>
        <v>0</v>
      </c>
    </row>
    <row r="3649" spans="4:30" hidden="1" outlineLevel="1">
      <c r="D3649" s="7"/>
      <c r="E3649" s="51"/>
      <c r="F3649" s="52" t="str">
        <f>F3654</f>
        <v>RB_GUP</v>
      </c>
      <c r="G3649" s="55" t="str">
        <f>$G$10</f>
        <v>SUBTRAN</v>
      </c>
      <c r="H3649" s="4">
        <f t="shared" ca="1" si="1904"/>
        <v>1666.4796739174797</v>
      </c>
      <c r="I3649" s="5">
        <f ca="1">VLOOKUP(CONCATENATE($F3649," ",$G3649),AllocFactorMatrix,(I$4+1),FALSE)*$E3654</f>
        <v>811.35467985421394</v>
      </c>
      <c r="J3649" s="5">
        <f ca="1">VLOOKUP(CONCATENATE($F3649," ",$G3649),AllocFactorMatrix,(J$4+1),FALSE)*$E3654</f>
        <v>39.157038227697228</v>
      </c>
      <c r="K3649" s="5">
        <f ca="1">VLOOKUP(CONCATENATE($F3649," ",$G3649),AllocFactorMatrix,(K$4+1),FALSE)*$E3654</f>
        <v>142.45139047397299</v>
      </c>
      <c r="L3649" s="5">
        <f ca="1">VLOOKUP(CONCATENATE($F3649," ",$G3649),AllocFactorMatrix,(L$4+1),FALSE)*$E3654</f>
        <v>4.4001894223602198</v>
      </c>
      <c r="M3649" s="5">
        <f ca="1">VLOOKUP(CONCATENATE($F3649," ",$G3649),AllocFactorMatrix,(M$4+1),FALSE)*$E3654</f>
        <v>0.54802032140378776</v>
      </c>
      <c r="N3649" s="5">
        <f t="shared" ca="1" si="1905"/>
        <v>147.399600217737</v>
      </c>
      <c r="O3649" s="5">
        <f ca="1">VLOOKUP(CONCATENATE($F3649," ",$G3649),AllocFactorMatrix,(O$4+1),FALSE)*$E3654</f>
        <v>107.62425199197438</v>
      </c>
      <c r="P3649" s="5">
        <f ca="1">VLOOKUP(CONCATENATE($F3649," ",$G3649),AllocFactorMatrix,(P$4+1),FALSE)*$E3654</f>
        <v>20.007222917127187</v>
      </c>
      <c r="Q3649" s="5">
        <f ca="1">VLOOKUP(CONCATENATE($F3649," ",$G3649),AllocFactorMatrix,(Q$4+1),FALSE)*$E3654</f>
        <v>11.90453602946943</v>
      </c>
      <c r="R3649" s="5">
        <f ca="1">VLOOKUP(CONCATENATE($F3649," ",$G3649),AllocFactorMatrix,(R$4+1),FALSE)*$E3654</f>
        <v>0</v>
      </c>
      <c r="S3649" s="5">
        <f t="shared" ca="1" si="1907"/>
        <v>139.536010938571</v>
      </c>
      <c r="T3649" s="5">
        <f ca="1">VLOOKUP(CONCATENATE($F3649," ",$G3649),AllocFactorMatrix,(T$4+1),FALSE)*$E3654</f>
        <v>3.7580540830118525</v>
      </c>
      <c r="U3649" s="5">
        <f ca="1">VLOOKUP(CONCATENATE($F3649," ",$G3649),AllocFactorMatrix,(U$4+1),FALSE)*$E3654</f>
        <v>61.521490979817031</v>
      </c>
      <c r="V3649" s="5">
        <f ca="1">VLOOKUP(CONCATENATE($F3649," ",$G3649),AllocFactorMatrix,(V$4+1),FALSE)*$E3654</f>
        <v>428.60073190457052</v>
      </c>
      <c r="W3649" s="5">
        <f ca="1">VLOOKUP(CONCATENATE($F3649," ",$G3649),AllocFactorMatrix,(W$4+1),FALSE)*$E3654</f>
        <v>0</v>
      </c>
      <c r="X3649" s="5">
        <f t="shared" ca="1" si="1908"/>
        <v>493.88027696739942</v>
      </c>
      <c r="Y3649" s="5">
        <f ca="1">VLOOKUP(CONCATENATE($F3649," ",$G3649),AllocFactorMatrix,(Y$4+1),FALSE)*$E3654</f>
        <v>32.391746722435968</v>
      </c>
      <c r="Z3649" s="5">
        <f ca="1">VLOOKUP(CONCATENATE($F3649," ",$G3649),AllocFactorMatrix,(Z$4+1),FALSE)*$E3654</f>
        <v>0.53997129788341702</v>
      </c>
      <c r="AA3649" s="5">
        <f t="shared" ca="1" si="1906"/>
        <v>32.931718020319387</v>
      </c>
      <c r="AB3649" s="5">
        <f ca="1">VLOOKUP(CONCATENATE($F3649," ",$G3649),AllocFactorMatrix,(AB$4+1),FALSE)*$E3654</f>
        <v>0.43254765993805444</v>
      </c>
      <c r="AC3649" s="5">
        <f ca="1">VLOOKUP(CONCATENATE($F3649," ",$G3649),AllocFactorMatrix,(AC$4+1),FALSE)*$E3654</f>
        <v>1.4707545132526814</v>
      </c>
      <c r="AD3649" s="5">
        <f ca="1">VLOOKUP(CONCATENATE($F3649," ",$G3649),AllocFactorMatrix,(AD$4+1),FALSE)*$E3654</f>
        <v>0.31704751835153849</v>
      </c>
    </row>
    <row r="3650" spans="4:30" hidden="1" outlineLevel="1">
      <c r="D3650" s="7"/>
      <c r="E3650" s="51"/>
      <c r="F3650" s="52" t="str">
        <f>F3654</f>
        <v>RB_GUP</v>
      </c>
      <c r="G3650" s="55" t="str">
        <f>$G$11</f>
        <v>DISTPRI</v>
      </c>
      <c r="H3650" s="4">
        <f t="shared" ca="1" si="1904"/>
        <v>7646.3376176513548</v>
      </c>
      <c r="I3650" s="5">
        <f ca="1">VLOOKUP(CONCATENATE($F3650," ",$G3650),AllocFactorMatrix,(I$4+1),FALSE)*$E3654</f>
        <v>5110.3735502082554</v>
      </c>
      <c r="J3650" s="5">
        <f ca="1">VLOOKUP(CONCATENATE($F3650," ",$G3650),AllocFactorMatrix,(J$4+1),FALSE)*$E3654</f>
        <v>240.88966833789442</v>
      </c>
      <c r="K3650" s="5">
        <f ca="1">VLOOKUP(CONCATENATE($F3650," ",$G3650),AllocFactorMatrix,(K$4+1),FALSE)*$E3654</f>
        <v>874.68516994356435</v>
      </c>
      <c r="L3650" s="5">
        <f ca="1">VLOOKUP(CONCATENATE($F3650," ",$G3650),AllocFactorMatrix,(L$4+1),FALSE)*$E3654</f>
        <v>27.032323117415217</v>
      </c>
      <c r="M3650" s="5">
        <f ca="1">VLOOKUP(CONCATENATE($F3650," ",$G3650),AllocFactorMatrix,(M$4+1),FALSE)*$E3654</f>
        <v>0</v>
      </c>
      <c r="N3650" s="5">
        <f t="shared" ca="1" si="1905"/>
        <v>901.71749306097956</v>
      </c>
      <c r="O3650" s="5">
        <f ca="1">VLOOKUP(CONCATENATE($F3650," ",$G3650),AllocFactorMatrix,(O$4+1),FALSE)*$E3654</f>
        <v>655.86099556207739</v>
      </c>
      <c r="P3650" s="5">
        <f ca="1">VLOOKUP(CONCATENATE($F3650," ",$G3650),AllocFactorMatrix,(P$4+1),FALSE)*$E3654</f>
        <v>122.1541545589581</v>
      </c>
      <c r="Q3650" s="5">
        <f ca="1">VLOOKUP(CONCATENATE($F3650," ",$G3650),AllocFactorMatrix,(Q$4+1),FALSE)*$E3654</f>
        <v>0</v>
      </c>
      <c r="R3650" s="5">
        <f ca="1">VLOOKUP(CONCATENATE($F3650," ",$G3650),AllocFactorMatrix,(R$4+1),FALSE)*$E3654</f>
        <v>0</v>
      </c>
      <c r="S3650" s="5">
        <f t="shared" ca="1" si="1907"/>
        <v>778.0151501210355</v>
      </c>
      <c r="T3650" s="5">
        <f ca="1">VLOOKUP(CONCATENATE($F3650," ",$G3650),AllocFactorMatrix,(T$4+1),FALSE)*$E3654</f>
        <v>23.381040315380343</v>
      </c>
      <c r="U3650" s="5">
        <f ca="1">VLOOKUP(CONCATENATE($F3650," ",$G3650),AllocFactorMatrix,(U$4+1),FALSE)*$E3654</f>
        <v>377.08327259114992</v>
      </c>
      <c r="V3650" s="5">
        <f ca="1">VLOOKUP(CONCATENATE($F3650," ",$G3650),AllocFactorMatrix,(V$4+1),FALSE)*$E3654</f>
        <v>0</v>
      </c>
      <c r="W3650" s="5">
        <f ca="1">VLOOKUP(CONCATENATE($F3650," ",$G3650),AllocFactorMatrix,(W$4+1),FALSE)*$E3654</f>
        <v>0</v>
      </c>
      <c r="X3650" s="5">
        <f t="shared" ca="1" si="1908"/>
        <v>400.46431290653027</v>
      </c>
      <c r="Y3650" s="5">
        <f ca="1">VLOOKUP(CONCATENATE($F3650," ",$G3650),AllocFactorMatrix,(Y$4+1),FALSE)*$E3654</f>
        <v>197.77223065739372</v>
      </c>
      <c r="Z3650" s="5">
        <f ca="1">VLOOKUP(CONCATENATE($F3650," ",$G3650),AllocFactorMatrix,(Z$4+1),FALSE)*$E3654</f>
        <v>3.2996149892760482</v>
      </c>
      <c r="AA3650" s="5">
        <f t="shared" ca="1" si="1906"/>
        <v>201.07184564666977</v>
      </c>
      <c r="AB3650" s="5">
        <f ca="1">VLOOKUP(CONCATENATE($F3650," ",$G3650),AllocFactorMatrix,(AB$4+1),FALSE)*$E3654</f>
        <v>2.6732410175785666</v>
      </c>
      <c r="AC3650" s="5">
        <f ca="1">VLOOKUP(CONCATENATE($F3650," ",$G3650),AllocFactorMatrix,(AC$4+1),FALSE)*$E3654</f>
        <v>9.1581523339892996</v>
      </c>
      <c r="AD3650" s="5">
        <f ca="1">VLOOKUP(CONCATENATE($F3650," ",$G3650),AllocFactorMatrix,(AD$4+1),FALSE)*$E3654</f>
        <v>1.9742040184226264</v>
      </c>
    </row>
    <row r="3651" spans="4:30" hidden="1" outlineLevel="1">
      <c r="D3651" s="7"/>
      <c r="E3651" s="51"/>
      <c r="F3651" s="52" t="str">
        <f>F3654</f>
        <v>RB_GUP</v>
      </c>
      <c r="G3651" s="55" t="str">
        <f>$G$12</f>
        <v>DISTSEC</v>
      </c>
      <c r="H3651" s="4">
        <f t="shared" ca="1" si="1904"/>
        <v>3934.6928408477725</v>
      </c>
      <c r="I3651" s="5">
        <f ca="1">VLOOKUP(CONCATENATE($F3651," ",$G3651),AllocFactorMatrix,(I$4+1),FALSE)*$E3654</f>
        <v>2941.9755487169487</v>
      </c>
      <c r="J3651" s="5">
        <f ca="1">VLOOKUP(CONCATENATE($F3651," ",$G3651),AllocFactorMatrix,(J$4+1),FALSE)*$E3654</f>
        <v>141.8335788388174</v>
      </c>
      <c r="K3651" s="5">
        <f ca="1">VLOOKUP(CONCATENATE($F3651," ",$G3651),AllocFactorMatrix,(K$4+1),FALSE)*$E3654</f>
        <v>427.97101471756997</v>
      </c>
      <c r="L3651" s="5">
        <f ca="1">VLOOKUP(CONCATENATE($F3651," ",$G3651),AllocFactorMatrix,(L$4+1),FALSE)*$E3654</f>
        <v>0</v>
      </c>
      <c r="M3651" s="5">
        <f ca="1">VLOOKUP(CONCATENATE($F3651," ",$G3651),AllocFactorMatrix,(M$4+1),FALSE)*$E3654</f>
        <v>0</v>
      </c>
      <c r="N3651" s="5">
        <f t="shared" ca="1" si="1905"/>
        <v>427.97101471756997</v>
      </c>
      <c r="O3651" s="5">
        <f ca="1">VLOOKUP(CONCATENATE($F3651," ",$G3651),AllocFactorMatrix,(O$4+1),FALSE)*$E3654</f>
        <v>272.70479634309771</v>
      </c>
      <c r="P3651" s="5">
        <f ca="1">VLOOKUP(CONCATENATE($F3651," ",$G3651),AllocFactorMatrix,(P$4+1),FALSE)*$E3654</f>
        <v>0</v>
      </c>
      <c r="Q3651" s="5">
        <f ca="1">VLOOKUP(CONCATENATE($F3651," ",$G3651),AllocFactorMatrix,(Q$4+1),FALSE)*$E3654</f>
        <v>0</v>
      </c>
      <c r="R3651" s="5">
        <f ca="1">VLOOKUP(CONCATENATE($F3651," ",$G3651),AllocFactorMatrix,(R$4+1),FALSE)*$E3654</f>
        <v>0</v>
      </c>
      <c r="S3651" s="5">
        <f t="shared" ca="1" si="1907"/>
        <v>272.70479634309771</v>
      </c>
      <c r="T3651" s="5">
        <f ca="1">VLOOKUP(CONCATENATE($F3651," ",$G3651),AllocFactorMatrix,(T$4+1),FALSE)*$E3654</f>
        <v>7.3733655948852155</v>
      </c>
      <c r="U3651" s="5">
        <f ca="1">VLOOKUP(CONCATENATE($F3651," ",$G3651),AllocFactorMatrix,(U$4+1),FALSE)*$E3654</f>
        <v>0</v>
      </c>
      <c r="V3651" s="5">
        <f ca="1">VLOOKUP(CONCATENATE($F3651," ",$G3651),AllocFactorMatrix,(V$4+1),FALSE)*$E3654</f>
        <v>0</v>
      </c>
      <c r="W3651" s="5">
        <f ca="1">VLOOKUP(CONCATENATE($F3651," ",$G3651),AllocFactorMatrix,(W$4+1),FALSE)*$E3654</f>
        <v>0</v>
      </c>
      <c r="X3651" s="5">
        <f t="shared" ca="1" si="1908"/>
        <v>7.3733655948852155</v>
      </c>
      <c r="Y3651" s="5">
        <f ca="1">VLOOKUP(CONCATENATE($F3651," ",$G3651),AllocFactorMatrix,(Y$4+1),FALSE)*$E3654</f>
        <v>100.58555323142326</v>
      </c>
      <c r="Z3651" s="5">
        <f ca="1">VLOOKUP(CONCATENATE($F3651," ",$G3651),AllocFactorMatrix,(Z$4+1),FALSE)*$E3654</f>
        <v>0</v>
      </c>
      <c r="AA3651" s="5">
        <f t="shared" ca="1" si="1906"/>
        <v>100.58555323142326</v>
      </c>
      <c r="AB3651" s="5">
        <f ca="1">VLOOKUP(CONCATENATE($F3651," ",$G3651),AllocFactorMatrix,(AB$4+1),FALSE)*$E3654</f>
        <v>1.0437795215989958</v>
      </c>
      <c r="AC3651" s="5">
        <f ca="1">VLOOKUP(CONCATENATE($F3651," ",$G3651),AllocFactorMatrix,(AC$4+1),FALSE)*$E3654</f>
        <v>35.440329294907457</v>
      </c>
      <c r="AD3651" s="5">
        <f ca="1">VLOOKUP(CONCATENATE($F3651," ",$G3651),AllocFactorMatrix,(AD$4+1),FALSE)*$E3654</f>
        <v>5.7648745885236847</v>
      </c>
    </row>
    <row r="3652" spans="4:30" hidden="1" outlineLevel="1">
      <c r="D3652" s="7"/>
      <c r="E3652" s="51"/>
      <c r="F3652" s="52" t="str">
        <f>F3654</f>
        <v>RB_GUP</v>
      </c>
      <c r="G3652" s="55" t="str">
        <f>$G$13</f>
        <v>ENERGY</v>
      </c>
      <c r="H3652" s="4">
        <f t="shared" ca="1" si="1904"/>
        <v>120.94018545885379</v>
      </c>
      <c r="I3652" s="5">
        <f ca="1">VLOOKUP(CONCATENATE($F3652," ",$G3652),AllocFactorMatrix,(I$4+1),FALSE)*$E3654</f>
        <v>45.380033701684468</v>
      </c>
      <c r="J3652" s="5">
        <f ca="1">VLOOKUP(CONCATENATE($F3652," ",$G3652),AllocFactorMatrix,(J$4+1),FALSE)*$E3654</f>
        <v>2.9409194203317846</v>
      </c>
      <c r="K3652" s="5">
        <f ca="1">VLOOKUP(CONCATENATE($F3652," ",$G3652),AllocFactorMatrix,(K$4+1),FALSE)*$E3654</f>
        <v>9.867103461850748</v>
      </c>
      <c r="L3652" s="5">
        <f ca="1">VLOOKUP(CONCATENATE($F3652," ",$G3652),AllocFactorMatrix,(L$4+1),FALSE)*$E3654</f>
        <v>0.31359894864553817</v>
      </c>
      <c r="M3652" s="5">
        <f ca="1">VLOOKUP(CONCATENATE($F3652," ",$G3652),AllocFactorMatrix,(M$4+1),FALSE)*$E3654</f>
        <v>2.891015702756326E-2</v>
      </c>
      <c r="N3652" s="5">
        <f t="shared" ca="1" si="1905"/>
        <v>10.20961256752385</v>
      </c>
      <c r="O3652" s="5">
        <f ca="1">VLOOKUP(CONCATENATE($F3652," ",$G3652),AllocFactorMatrix,(O$4+1),FALSE)*$E3654</f>
        <v>8.9959759044177083</v>
      </c>
      <c r="P3652" s="5">
        <f ca="1">VLOOKUP(CONCATENATE($F3652," ",$G3652),AllocFactorMatrix,(P$4+1),FALSE)*$E3654</f>
        <v>1.6676808351169548</v>
      </c>
      <c r="Q3652" s="5">
        <f ca="1">VLOOKUP(CONCATENATE($F3652," ",$G3652),AllocFactorMatrix,(Q$4+1),FALSE)*$E3654</f>
        <v>0.7577514856404316</v>
      </c>
      <c r="R3652" s="5">
        <f ca="1">VLOOKUP(CONCATENATE($F3652," ",$G3652),AllocFactorMatrix,(R$4+1),FALSE)*$E3654</f>
        <v>3.5109762049952649E-2</v>
      </c>
      <c r="S3652" s="5">
        <f t="shared" ca="1" si="1907"/>
        <v>11.456517987225046</v>
      </c>
      <c r="T3652" s="5">
        <f ca="1">VLOOKUP(CONCATENATE($F3652," ",$G3652),AllocFactorMatrix,(T$4+1),FALSE)*$E3654</f>
        <v>0.34474284399750871</v>
      </c>
      <c r="U3652" s="5">
        <f ca="1">VLOOKUP(CONCATENATE($F3652," ",$G3652),AllocFactorMatrix,(U$4+1),FALSE)*$E3654</f>
        <v>6.0531678883699618</v>
      </c>
      <c r="V3652" s="5">
        <f ca="1">VLOOKUP(CONCATENATE($F3652," ",$G3652),AllocFactorMatrix,(V$4+1),FALSE)*$E3654</f>
        <v>34.367374122793649</v>
      </c>
      <c r="W3652" s="5">
        <f ca="1">VLOOKUP(CONCATENATE($F3652," ",$G3652),AllocFactorMatrix,(W$4+1),FALSE)*$E3654</f>
        <v>6.5202952278939694</v>
      </c>
      <c r="X3652" s="5">
        <f t="shared" ca="1" si="1908"/>
        <v>47.285580083055088</v>
      </c>
      <c r="Y3652" s="5">
        <f ca="1">VLOOKUP(CONCATENATE($F3652," ",$G3652),AllocFactorMatrix,(Y$4+1),FALSE)*$E3654</f>
        <v>2.4372810424328004</v>
      </c>
      <c r="Z3652" s="5">
        <f ca="1">VLOOKUP(CONCATENATE($F3652," ",$G3652),AllocFactorMatrix,(Z$4+1),FALSE)*$E3654</f>
        <v>3.9675049968315196E-2</v>
      </c>
      <c r="AA3652" s="5">
        <f t="shared" ca="1" si="1906"/>
        <v>2.4769560924011156</v>
      </c>
      <c r="AB3652" s="5">
        <f ca="1">VLOOKUP(CONCATENATE($F3652," ",$G3652),AllocFactorMatrix,(AB$4+1),FALSE)*$E3654</f>
        <v>4.4254326763349061E-2</v>
      </c>
      <c r="AC3652" s="5">
        <f ca="1">VLOOKUP(CONCATENATE($F3652," ",$G3652),AllocFactorMatrix,(AC$4+1),FALSE)*$E3654</f>
        <v>0.956940556117859</v>
      </c>
      <c r="AD3652" s="5">
        <f ca="1">VLOOKUP(CONCATENATE($F3652," ",$G3652),AllocFactorMatrix,(AD$4+1),FALSE)*$E3654</f>
        <v>0.18937072375125491</v>
      </c>
    </row>
    <row r="3653" spans="4:30" hidden="1" outlineLevel="1">
      <c r="D3653" s="7"/>
      <c r="E3653" s="51"/>
      <c r="F3653" s="52" t="str">
        <f>F3654</f>
        <v>RB_GUP</v>
      </c>
      <c r="G3653" s="55" t="str">
        <f>$G$14</f>
        <v>CUSTOMER</v>
      </c>
      <c r="H3653" s="4">
        <f t="shared" ca="1" si="1904"/>
        <v>1894.1059753217492</v>
      </c>
      <c r="I3653" s="5">
        <f ca="1">VLOOKUP(CONCATENATE($F3653," ",$G3653),AllocFactorMatrix,(I$4+1),FALSE)*$E3654</f>
        <v>885.7571700828845</v>
      </c>
      <c r="J3653" s="5">
        <f ca="1">VLOOKUP(CONCATENATE($F3653," ",$G3653),AllocFactorMatrix,(J$4+1),FALSE)*$E3654</f>
        <v>232.05371305090762</v>
      </c>
      <c r="K3653" s="5">
        <f ca="1">VLOOKUP(CONCATENATE($F3653," ",$G3653),AllocFactorMatrix,(K$4+1),FALSE)*$E3654</f>
        <v>65.873397729931185</v>
      </c>
      <c r="L3653" s="5">
        <f ca="1">VLOOKUP(CONCATENATE($F3653," ",$G3653),AllocFactorMatrix,(L$4+1),FALSE)*$E3654</f>
        <v>21.263568553309199</v>
      </c>
      <c r="M3653" s="5">
        <f ca="1">VLOOKUP(CONCATENATE($F3653," ",$G3653),AllocFactorMatrix,(M$4+1),FALSE)*$E3654</f>
        <v>3.4515053960490656</v>
      </c>
      <c r="N3653" s="5">
        <f t="shared" ca="1" si="1905"/>
        <v>90.588471679289455</v>
      </c>
      <c r="O3653" s="5">
        <f ca="1">VLOOKUP(CONCATENATE($F3653," ",$G3653),AllocFactorMatrix,(O$4+1),FALSE)*$E3654</f>
        <v>18.69391074771254</v>
      </c>
      <c r="P3653" s="5">
        <f ca="1">VLOOKUP(CONCATENATE($F3653," ",$G3653),AllocFactorMatrix,(P$4+1),FALSE)*$E3654</f>
        <v>5.5354991865042082</v>
      </c>
      <c r="Q3653" s="5">
        <f ca="1">VLOOKUP(CONCATENATE($F3653," ",$G3653),AllocFactorMatrix,(Q$4+1),FALSE)*$E3654</f>
        <v>12.024415894921248</v>
      </c>
      <c r="R3653" s="5">
        <f ca="1">VLOOKUP(CONCATENATE($F3653," ",$G3653),AllocFactorMatrix,(R$4+1),FALSE)*$E3654</f>
        <v>2.1129777769494269</v>
      </c>
      <c r="S3653" s="5">
        <f t="shared" ca="1" si="1907"/>
        <v>38.366803606087423</v>
      </c>
      <c r="T3653" s="5">
        <f ca="1">VLOOKUP(CONCATENATE($F3653," ",$G3653),AllocFactorMatrix,(T$4+1),FALSE)*$E3654</f>
        <v>0.12866381957662798</v>
      </c>
      <c r="U3653" s="5">
        <f ca="1">VLOOKUP(CONCATENATE($F3653," ",$G3653),AllocFactorMatrix,(U$4+1),FALSE)*$E3654</f>
        <v>3.2840957773267641</v>
      </c>
      <c r="V3653" s="5">
        <f ca="1">VLOOKUP(CONCATENATE($F3653," ",$G3653),AllocFactorMatrix,(V$4+1),FALSE)*$E3654</f>
        <v>17.683185119887348</v>
      </c>
      <c r="W3653" s="5">
        <f ca="1">VLOOKUP(CONCATENATE($F3653," ",$G3653),AllocFactorMatrix,(W$4+1),FALSE)*$E3654</f>
        <v>3.1695016896385706</v>
      </c>
      <c r="X3653" s="5">
        <f t="shared" ca="1" si="1908"/>
        <v>24.265446406429312</v>
      </c>
      <c r="Y3653" s="5">
        <f ca="1">VLOOKUP(CONCATENATE($F3653," ",$G3653),AllocFactorMatrix,(Y$4+1),FALSE)*$E3654</f>
        <v>5.1749483610841143</v>
      </c>
      <c r="Z3653" s="5">
        <f ca="1">VLOOKUP(CONCATENATE($F3653," ",$G3653),AllocFactorMatrix,(Z$4+1),FALSE)*$E3654</f>
        <v>9.3810872815914395E-2</v>
      </c>
      <c r="AA3653" s="5">
        <f t="shared" ca="1" si="1906"/>
        <v>5.2687592339000284</v>
      </c>
      <c r="AB3653" s="5">
        <f ca="1">VLOOKUP(CONCATENATE($F3653," ",$G3653),AllocFactorMatrix,(AB$4+1),FALSE)*$E3654</f>
        <v>9.7142180652108681E-2</v>
      </c>
      <c r="AC3653" s="5">
        <f ca="1">VLOOKUP(CONCATENATE($F3653," ",$G3653),AllocFactorMatrix,(AC$4+1),FALSE)*$E3654</f>
        <v>550.32215139845619</v>
      </c>
      <c r="AD3653" s="5">
        <f ca="1">VLOOKUP(CONCATENATE($F3653," ",$G3653),AllocFactorMatrix,(AD$4+1),FALSE)*$E3654</f>
        <v>67.386317683142266</v>
      </c>
    </row>
    <row r="3654" spans="4:30" collapsed="1">
      <c r="D3654" s="7" t="s">
        <v>250</v>
      </c>
      <c r="E3654" s="61">
        <v>37162</v>
      </c>
      <c r="F3654" s="10" t="s">
        <v>74</v>
      </c>
      <c r="G3654" s="55" t="str">
        <f>$G$15</f>
        <v>TOTAL</v>
      </c>
      <c r="H3654" s="4">
        <f t="shared" ca="1" si="1904"/>
        <v>37162</v>
      </c>
      <c r="I3654" s="5">
        <f ca="1">VLOOKUP(CONCATENATE($F3654," ",$G3654),AllocFactorMatrix,(I$4+1),FALSE)*$E3654</f>
        <v>20582.134453003451</v>
      </c>
      <c r="J3654" s="5">
        <f ca="1">VLOOKUP(CONCATENATE($F3654," ",$G3654),AllocFactorMatrix,(J$4+1),FALSE)*$E3654</f>
        <v>1190.1293795351755</v>
      </c>
      <c r="K3654" s="5">
        <f ca="1">VLOOKUP(CONCATENATE($F3654," ",$G3654),AllocFactorMatrix,(K$4+1),FALSE)*$E3654</f>
        <v>3474.1286081537883</v>
      </c>
      <c r="L3654" s="5">
        <f ca="1">VLOOKUP(CONCATENATE($F3654," ",$G3654),AllocFactorMatrix,(L$4+1),FALSE)*$E3654</f>
        <v>114.49201626085761</v>
      </c>
      <c r="M3654" s="5">
        <f ca="1">VLOOKUP(CONCATENATE($F3654," ",$G3654),AllocFactorMatrix,(M$4+1),FALSE)*$E3654</f>
        <v>9.7940526319389871</v>
      </c>
      <c r="N3654" s="5">
        <f t="shared" ca="1" si="1905"/>
        <v>3598.414677046585</v>
      </c>
      <c r="O3654" s="5">
        <f ca="1">VLOOKUP(CONCATENATE($F3654," ",$G3654),AllocFactorMatrix,(O$4+1),FALSE)*$E3654</f>
        <v>2548.6769885475937</v>
      </c>
      <c r="P3654" s="5">
        <f ca="1">VLOOKUP(CONCATENATE($F3654," ",$G3654),AllocFactorMatrix,(P$4+1),FALSE)*$E3654</f>
        <v>426.02550740330696</v>
      </c>
      <c r="Q3654" s="5">
        <f ca="1">VLOOKUP(CONCATENATE($F3654," ",$G3654),AllocFactorMatrix,(Q$4+1),FALSE)*$E3654</f>
        <v>149.70463524535194</v>
      </c>
      <c r="R3654" s="5">
        <f ca="1">VLOOKUP(CONCATENATE($F3654," ",$G3654),AllocFactorMatrix,(R$4+1),FALSE)*$E3654</f>
        <v>7.7700041874675101</v>
      </c>
      <c r="S3654" s="5">
        <f t="shared" ca="1" si="1907"/>
        <v>3132.1771353837198</v>
      </c>
      <c r="T3654" s="5">
        <f ca="1">VLOOKUP(CONCATENATE($F3654," ",$G3654),AllocFactorMatrix,(T$4+1),FALSE)*$E3654</f>
        <v>86.853630961000647</v>
      </c>
      <c r="U3654" s="5">
        <f ca="1">VLOOKUP(CONCATENATE($F3654," ",$G3654),AllocFactorMatrix,(U$4+1),FALSE)*$E3654</f>
        <v>1296.7491527487923</v>
      </c>
      <c r="V3654" s="5">
        <f ca="1">VLOOKUP(CONCATENATE($F3654," ",$G3654),AllocFactorMatrix,(V$4+1),FALSE)*$E3654</f>
        <v>4966.6207996384492</v>
      </c>
      <c r="W3654" s="5">
        <f ca="1">VLOOKUP(CONCATENATE($F3654," ",$G3654),AllocFactorMatrix,(W$4+1),FALSE)*$E3654</f>
        <v>819.78153850843626</v>
      </c>
      <c r="X3654" s="5">
        <f t="shared" ca="1" si="1908"/>
        <v>7170.0051218566778</v>
      </c>
      <c r="Y3654" s="5">
        <f ca="1">VLOOKUP(CONCATENATE($F3654," ",$G3654),AllocFactorMatrix,(Y$4+1),FALSE)*$E3654</f>
        <v>794.34058044930873</v>
      </c>
      <c r="Z3654" s="5">
        <f ca="1">VLOOKUP(CONCATENATE($F3654," ",$G3654),AllocFactorMatrix,(Z$4+1),FALSE)*$E3654</f>
        <v>11.610543156308053</v>
      </c>
      <c r="AA3654" s="5">
        <f t="shared" ca="1" si="1906"/>
        <v>805.95112360561677</v>
      </c>
      <c r="AB3654" s="5">
        <f ca="1">VLOOKUP(CONCATENATE($F3654," ",$G3654),AllocFactorMatrix,(AB$4+1),FALSE)*$E3654</f>
        <v>10.207966939859411</v>
      </c>
      <c r="AC3654" s="5">
        <f ca="1">VLOOKUP(CONCATENATE($F3654," ",$G3654),AllocFactorMatrix,(AC$4+1),FALSE)*$E3654</f>
        <v>597.34832809672355</v>
      </c>
      <c r="AD3654" s="5">
        <f ca="1">VLOOKUP(CONCATENATE($F3654," ",$G3654),AllocFactorMatrix,(AD$4+1),FALSE)*$E3654</f>
        <v>75.631814532191385</v>
      </c>
    </row>
    <row r="3655" spans="4:30" hidden="1" outlineLevel="1">
      <c r="D3655" s="7"/>
      <c r="E3655" s="51"/>
      <c r="F3655" s="52" t="str">
        <f>F3662</f>
        <v>RB_GUP</v>
      </c>
      <c r="G3655" s="55" t="str">
        <f>$G$8</f>
        <v>PRODUCTION</v>
      </c>
      <c r="H3655" s="4">
        <f t="shared" ref="H3655:H3662" ca="1" si="1909">SUBTOTAL(9,I3655:AD3655)</f>
        <v>-446709.35211543075</v>
      </c>
      <c r="I3655" s="5">
        <f ca="1">VLOOKUP(CONCATENATE($F3655," ",$G3655),AllocFactorMatrix,(I$4+1),FALSE)*$E3662</f>
        <v>-220041.42853008336</v>
      </c>
      <c r="J3655" s="5">
        <f ca="1">VLOOKUP(CONCATENATE($F3655," ",$G3655),AllocFactorMatrix,(J$4+1),FALSE)*$E3662</f>
        <v>-10877.434069550962</v>
      </c>
      <c r="K3655" s="5">
        <f ca="1">VLOOKUP(CONCATENATE($F3655," ",$G3655),AllocFactorMatrix,(K$4+1),FALSE)*$E3662</f>
        <v>-39843.417602476897</v>
      </c>
      <c r="L3655" s="5">
        <f ca="1">VLOOKUP(CONCATENATE($F3655," ",$G3655),AllocFactorMatrix,(L$4+1),FALSE)*$E3662</f>
        <v>-1254.1293261462126</v>
      </c>
      <c r="M3655" s="5">
        <f ca="1">VLOOKUP(CONCATENATE($F3655," ",$G3655),AllocFactorMatrix,(M$4+1),FALSE)*$E3662</f>
        <v>-117.60823520234555</v>
      </c>
      <c r="N3655" s="5">
        <f t="shared" ref="N3655:N3662" ca="1" si="1910">SUBTOTAL(9,K3655:M3655)</f>
        <v>-41215.155163825453</v>
      </c>
      <c r="O3655" s="5">
        <f ca="1">VLOOKUP(CONCATENATE($F3655," ",$G3655),AllocFactorMatrix,(O$4+1),FALSE)*$E3662</f>
        <v>-30287.195450324933</v>
      </c>
      <c r="P3655" s="5">
        <f ca="1">VLOOKUP(CONCATENATE($F3655," ",$G3655),AllocFactorMatrix,(P$4+1),FALSE)*$E3662</f>
        <v>-5643.3868979776735</v>
      </c>
      <c r="Q3655" s="5">
        <f ca="1">VLOOKUP(CONCATENATE($F3655," ",$G3655),AllocFactorMatrix,(Q$4+1),FALSE)*$E3662</f>
        <v>-2550.1414593293607</v>
      </c>
      <c r="R3655" s="5">
        <f ca="1">VLOOKUP(CONCATENATE($F3655," ",$G3655),AllocFactorMatrix,(R$4+1),FALSE)*$E3662</f>
        <v>-114.67701085503047</v>
      </c>
      <c r="S3655" s="5">
        <f ca="1">SUBTOTAL(9,O3655:R3655)</f>
        <v>-38595.400818486996</v>
      </c>
      <c r="T3655" s="5">
        <f ca="1">VLOOKUP(CONCATENATE($F3655," ",$G3655),AllocFactorMatrix,(T$4+1),FALSE)*$E3662</f>
        <v>-1058.0093128477461</v>
      </c>
      <c r="U3655" s="5">
        <f ca="1">VLOOKUP(CONCATENATE($F3655," ",$G3655),AllocFactorMatrix,(U$4+1),FALSE)*$E3662</f>
        <v>-17314.142139176791</v>
      </c>
      <c r="V3655" s="5">
        <f ca="1">VLOOKUP(CONCATENATE($F3655," ",$G3655),AllocFactorMatrix,(V$4+1),FALSE)*$E3662</f>
        <v>-91505.727706004982</v>
      </c>
      <c r="W3655" s="5">
        <f ca="1">VLOOKUP(CONCATENATE($F3655," ",$G3655),AllocFactorMatrix,(W$4+1),FALSE)*$E3662</f>
        <v>-16524.417783622579</v>
      </c>
      <c r="X3655" s="5">
        <f ca="1">SUBTOTAL(9,T3655:W3655)</f>
        <v>-126402.29694165211</v>
      </c>
      <c r="Y3655" s="5">
        <f ca="1">VLOOKUP(CONCATENATE($F3655," ",$G3655),AllocFactorMatrix,(Y$4+1),FALSE)*$E3662</f>
        <v>-9301.1496630573056</v>
      </c>
      <c r="Z3655" s="5">
        <f ca="1">VLOOKUP(CONCATENATE($F3655," ",$G3655),AllocFactorMatrix,(Z$4+1),FALSE)*$E3662</f>
        <v>-155.79070153234244</v>
      </c>
      <c r="AA3655" s="5">
        <f t="shared" ref="AA3655:AA3662" ca="1" si="1911">SUBTOTAL(9,Y3655:Z3655)</f>
        <v>-9456.9403645896473</v>
      </c>
      <c r="AB3655" s="5">
        <f ca="1">VLOOKUP(CONCATENATE($F3655," ",$G3655),AllocFactorMatrix,(AB$4+1),FALSE)*$E3662</f>
        <v>-120.69622724227408</v>
      </c>
      <c r="AC3655" s="5">
        <f ca="1">VLOOKUP(CONCATENATE($F3655," ",$G3655),AllocFactorMatrix,(AC$4+1),FALSE)*$E3662</f>
        <v>0</v>
      </c>
      <c r="AD3655" s="5">
        <f ca="1">VLOOKUP(CONCATENATE($F3655," ",$G3655),AllocFactorMatrix,(AD$4+1),FALSE)*$E3662</f>
        <v>0</v>
      </c>
    </row>
    <row r="3656" spans="4:30" hidden="1" outlineLevel="1">
      <c r="D3656" s="7"/>
      <c r="E3656" s="51"/>
      <c r="F3656" s="52" t="str">
        <f>F3662</f>
        <v>RB_GUP</v>
      </c>
      <c r="G3656" s="55" t="str">
        <f>$G$9</f>
        <v>BULKTRAN</v>
      </c>
      <c r="H3656" s="4">
        <f t="shared" ca="1" si="1909"/>
        <v>-236765.79192432697</v>
      </c>
      <c r="I3656" s="5">
        <f ca="1">VLOOKUP(CONCATENATE($F3656," ",$G3656),AllocFactorMatrix,(I$4+1),FALSE)*$E3662</f>
        <v>-116626.80182398119</v>
      </c>
      <c r="J3656" s="5">
        <f ca="1">VLOOKUP(CONCATENATE($F3656," ",$G3656),AllocFactorMatrix,(J$4+1),FALSE)*$E3662</f>
        <v>-5765.2795478443404</v>
      </c>
      <c r="K3656" s="5">
        <f ca="1">VLOOKUP(CONCATENATE($F3656," ",$G3656),AllocFactorMatrix,(K$4+1),FALSE)*$E3662</f>
        <v>-21117.888571055606</v>
      </c>
      <c r="L3656" s="5">
        <f ca="1">VLOOKUP(CONCATENATE($F3656," ",$G3656),AllocFactorMatrix,(L$4+1),FALSE)*$E3662</f>
        <v>-664.71615531300074</v>
      </c>
      <c r="M3656" s="5">
        <f ca="1">VLOOKUP(CONCATENATE($F3656," ",$G3656),AllocFactorMatrix,(M$4+1),FALSE)*$E3662</f>
        <v>-62.334954064965466</v>
      </c>
      <c r="N3656" s="5">
        <f t="shared" ca="1" si="1910"/>
        <v>-21844.93968043357</v>
      </c>
      <c r="O3656" s="5">
        <f ca="1">VLOOKUP(CONCATENATE($F3656," ",$G3656),AllocFactorMatrix,(O$4+1),FALSE)*$E3662</f>
        <v>-16052.880428861179</v>
      </c>
      <c r="P3656" s="5">
        <f ca="1">VLOOKUP(CONCATENATE($F3656," ",$G3656),AllocFactorMatrix,(P$4+1),FALSE)*$E3662</f>
        <v>-2991.1193076830582</v>
      </c>
      <c r="Q3656" s="5">
        <f ca="1">VLOOKUP(CONCATENATE($F3656," ",$G3656),AllocFactorMatrix,(Q$4+1),FALSE)*$E3662</f>
        <v>-1351.6311204990295</v>
      </c>
      <c r="R3656" s="5">
        <f ca="1">VLOOKUP(CONCATENATE($F3656," ",$G3656),AllocFactorMatrix,(R$4+1),FALSE)*$E3662</f>
        <v>-60.781340623443903</v>
      </c>
      <c r="S3656" s="5">
        <f t="shared" ref="S3656:S3662" ca="1" si="1912">SUBTOTAL(9,O3656:R3656)</f>
        <v>-20456.412197666712</v>
      </c>
      <c r="T3656" s="5">
        <f ca="1">VLOOKUP(CONCATENATE($F3656," ",$G3656),AllocFactorMatrix,(T$4+1),FALSE)*$E3662</f>
        <v>-560.76823024510952</v>
      </c>
      <c r="U3656" s="5">
        <f ca="1">VLOOKUP(CONCATENATE($F3656," ",$G3656),AllocFactorMatrix,(U$4+1),FALSE)*$E3662</f>
        <v>-9176.8765432366836</v>
      </c>
      <c r="V3656" s="5">
        <f ca="1">VLOOKUP(CONCATENATE($F3656," ",$G3656),AllocFactorMatrix,(V$4+1),FALSE)*$E3662</f>
        <v>-48500.050386958756</v>
      </c>
      <c r="W3656" s="5">
        <f ca="1">VLOOKUP(CONCATENATE($F3656," ",$G3656),AllocFactorMatrix,(W$4+1),FALSE)*$E3662</f>
        <v>-8758.3052472491199</v>
      </c>
      <c r="X3656" s="5">
        <f t="shared" ref="X3656:X3662" ca="1" si="1913">SUBTOTAL(9,T3656:W3656)</f>
        <v>-66996.000407689673</v>
      </c>
      <c r="Y3656" s="5">
        <f ca="1">VLOOKUP(CONCATENATE($F3656," ",$G3656),AllocFactorMatrix,(Y$4+1),FALSE)*$E3662</f>
        <v>-4929.8141069842604</v>
      </c>
      <c r="Z3656" s="5">
        <f ca="1">VLOOKUP(CONCATENATE($F3656," ",$G3656),AllocFactorMatrix,(Z$4+1),FALSE)*$E3662</f>
        <v>-82.572501892058227</v>
      </c>
      <c r="AA3656" s="5">
        <f t="shared" ca="1" si="1911"/>
        <v>-5012.3866088763189</v>
      </c>
      <c r="AB3656" s="5">
        <f ca="1">VLOOKUP(CONCATENATE($F3656," ",$G3656),AllocFactorMatrix,(AB$4+1),FALSE)*$E3662</f>
        <v>-63.971657835162702</v>
      </c>
      <c r="AC3656" s="5">
        <f ca="1">VLOOKUP(CONCATENATE($F3656," ",$G3656),AllocFactorMatrix,(AC$4+1),FALSE)*$E3662</f>
        <v>0</v>
      </c>
      <c r="AD3656" s="5">
        <f ca="1">VLOOKUP(CONCATENATE($F3656," ",$G3656),AllocFactorMatrix,(AD$4+1),FALSE)*$E3662</f>
        <v>0</v>
      </c>
    </row>
    <row r="3657" spans="4:30" hidden="1" outlineLevel="1">
      <c r="D3657" s="7"/>
      <c r="E3657" s="51"/>
      <c r="F3657" s="52" t="str">
        <f>F3662</f>
        <v>RB_GUP</v>
      </c>
      <c r="G3657" s="55" t="str">
        <f>$G$10</f>
        <v>SUBTRAN</v>
      </c>
      <c r="H3657" s="4">
        <f t="shared" ca="1" si="1909"/>
        <v>-52010.336445955596</v>
      </c>
      <c r="I3657" s="5">
        <f ca="1">VLOOKUP(CONCATENATE($F3657," ",$G3657),AllocFactorMatrix,(I$4+1),FALSE)*$E3662</f>
        <v>-25322.138959558557</v>
      </c>
      <c r="J3657" s="5">
        <f ca="1">VLOOKUP(CONCATENATE($F3657," ",$G3657),AllocFactorMatrix,(J$4+1),FALSE)*$E3662</f>
        <v>-1222.0795514788401</v>
      </c>
      <c r="K3657" s="5">
        <f ca="1">VLOOKUP(CONCATENATE($F3657," ",$G3657),AllocFactorMatrix,(K$4+1),FALSE)*$E3662</f>
        <v>-4445.8656542320377</v>
      </c>
      <c r="L3657" s="5">
        <f ca="1">VLOOKUP(CONCATENATE($F3657," ",$G3657),AllocFactorMatrix,(L$4+1),FALSE)*$E3662</f>
        <v>-137.32860704199769</v>
      </c>
      <c r="M3657" s="5">
        <f ca="1">VLOOKUP(CONCATENATE($F3657," ",$G3657),AllocFactorMatrix,(M$4+1),FALSE)*$E3662</f>
        <v>-17.103551721353373</v>
      </c>
      <c r="N3657" s="5">
        <f t="shared" ca="1" si="1910"/>
        <v>-4600.297812995389</v>
      </c>
      <c r="O3657" s="5">
        <f ca="1">VLOOKUP(CONCATENATE($F3657," ",$G3657),AllocFactorMatrix,(O$4+1),FALSE)*$E3662</f>
        <v>-3358.9209898302502</v>
      </c>
      <c r="P3657" s="5">
        <f ca="1">VLOOKUP(CONCATENATE($F3657," ",$G3657),AllocFactorMatrix,(P$4+1),FALSE)*$E3662</f>
        <v>-624.41949431214334</v>
      </c>
      <c r="Q3657" s="5">
        <f ca="1">VLOOKUP(CONCATENATE($F3657," ",$G3657),AllocFactorMatrix,(Q$4+1),FALSE)*$E3662</f>
        <v>-371.53703931486695</v>
      </c>
      <c r="R3657" s="5">
        <f ca="1">VLOOKUP(CONCATENATE($F3657," ",$G3657),AllocFactorMatrix,(R$4+1),FALSE)*$E3662</f>
        <v>0</v>
      </c>
      <c r="S3657" s="5">
        <f t="shared" ca="1" si="1912"/>
        <v>-4354.8775234572604</v>
      </c>
      <c r="T3657" s="5">
        <f ca="1">VLOOKUP(CONCATENATE($F3657," ",$G3657),AllocFactorMatrix,(T$4+1),FALSE)*$E3662</f>
        <v>-117.28775351941208</v>
      </c>
      <c r="U3657" s="5">
        <f ca="1">VLOOKUP(CONCATENATE($F3657," ",$G3657),AllocFactorMatrix,(U$4+1),FALSE)*$E3662</f>
        <v>-1920.0674899294033</v>
      </c>
      <c r="V3657" s="5">
        <f ca="1">VLOOKUP(CONCATENATE($F3657," ",$G3657),AllocFactorMatrix,(V$4+1),FALSE)*$E3662</f>
        <v>-13376.501745705276</v>
      </c>
      <c r="W3657" s="5">
        <f ca="1">VLOOKUP(CONCATENATE($F3657," ",$G3657),AllocFactorMatrix,(W$4+1),FALSE)*$E3662</f>
        <v>0</v>
      </c>
      <c r="X3657" s="5">
        <f t="shared" ca="1" si="1913"/>
        <v>-15413.856989154092</v>
      </c>
      <c r="Y3657" s="5">
        <f ca="1">VLOOKUP(CONCATENATE($F3657," ",$G3657),AllocFactorMatrix,(Y$4+1),FALSE)*$E3662</f>
        <v>-1010.936809775633</v>
      </c>
      <c r="Z3657" s="5">
        <f ca="1">VLOOKUP(CONCATENATE($F3657," ",$G3657),AllocFactorMatrix,(Z$4+1),FALSE)*$E3662</f>
        <v>-16.852344084135819</v>
      </c>
      <c r="AA3657" s="5">
        <f t="shared" ca="1" si="1911"/>
        <v>-1027.7891538597689</v>
      </c>
      <c r="AB3657" s="5">
        <f ca="1">VLOOKUP(CONCATENATE($F3657," ",$G3657),AllocFactorMatrix,(AB$4+1),FALSE)*$E3662</f>
        <v>-13.499684199210339</v>
      </c>
      <c r="AC3657" s="5">
        <f ca="1">VLOOKUP(CONCATENATE($F3657," ",$G3657),AllocFactorMatrix,(AC$4+1),FALSE)*$E3662</f>
        <v>-45.901812221843784</v>
      </c>
      <c r="AD3657" s="5">
        <f ca="1">VLOOKUP(CONCATENATE($F3657," ",$G3657),AllocFactorMatrix,(AD$4+1),FALSE)*$E3662</f>
        <v>-9.8949590306466177</v>
      </c>
    </row>
    <row r="3658" spans="4:30" hidden="1" outlineLevel="1">
      <c r="D3658" s="7"/>
      <c r="E3658" s="51"/>
      <c r="F3658" s="52" t="str">
        <f>F3662</f>
        <v>RB_GUP</v>
      </c>
      <c r="G3658" s="55" t="str">
        <f>$G$11</f>
        <v>DISTPRI</v>
      </c>
      <c r="H3658" s="4">
        <f t="shared" ca="1" si="1909"/>
        <v>-238639.92960594979</v>
      </c>
      <c r="I3658" s="5">
        <f ca="1">VLOOKUP(CONCATENATE($F3658," ",$G3658),AllocFactorMatrix,(I$4+1),FALSE)*$E3662</f>
        <v>-159493.24307450591</v>
      </c>
      <c r="J3658" s="5">
        <f ca="1">VLOOKUP(CONCATENATE($F3658," ",$G3658),AllocFactorMatrix,(J$4+1),FALSE)*$E3662</f>
        <v>-7518.095115529708</v>
      </c>
      <c r="K3658" s="5">
        <f ca="1">VLOOKUP(CONCATENATE($F3658," ",$G3658),AllocFactorMatrix,(K$4+1),FALSE)*$E3662</f>
        <v>-27298.66477525685</v>
      </c>
      <c r="L3658" s="5">
        <f ca="1">VLOOKUP(CONCATENATE($F3658," ",$G3658),AllocFactorMatrix,(L$4+1),FALSE)*$E3662</f>
        <v>-843.67078834360177</v>
      </c>
      <c r="M3658" s="5">
        <f ca="1">VLOOKUP(CONCATENATE($F3658," ",$G3658),AllocFactorMatrix,(M$4+1),FALSE)*$E3662</f>
        <v>0</v>
      </c>
      <c r="N3658" s="5">
        <f t="shared" ca="1" si="1910"/>
        <v>-28142.335563600453</v>
      </c>
      <c r="O3658" s="5">
        <f ca="1">VLOOKUP(CONCATENATE($F3658," ",$G3658),AllocFactorMatrix,(O$4+1),FALSE)*$E3662</f>
        <v>-20469.227182816609</v>
      </c>
      <c r="P3658" s="5">
        <f ca="1">VLOOKUP(CONCATENATE($F3658," ",$G3658),AllocFactorMatrix,(P$4+1),FALSE)*$E3662</f>
        <v>-3812.3949402561216</v>
      </c>
      <c r="Q3658" s="5">
        <f ca="1">VLOOKUP(CONCATENATE($F3658," ",$G3658),AllocFactorMatrix,(Q$4+1),FALSE)*$E3662</f>
        <v>0</v>
      </c>
      <c r="R3658" s="5">
        <f ca="1">VLOOKUP(CONCATENATE($F3658," ",$G3658),AllocFactorMatrix,(R$4+1),FALSE)*$E3662</f>
        <v>0</v>
      </c>
      <c r="S3658" s="5">
        <f t="shared" ca="1" si="1912"/>
        <v>-24281.622123072731</v>
      </c>
      <c r="T3658" s="5">
        <f ca="1">VLOOKUP(CONCATENATE($F3658," ",$G3658),AllocFactorMatrix,(T$4+1),FALSE)*$E3662</f>
        <v>-729.71533484158147</v>
      </c>
      <c r="U3658" s="5">
        <f ca="1">VLOOKUP(CONCATENATE($F3658," ",$G3658),AllocFactorMatrix,(U$4+1),FALSE)*$E3662</f>
        <v>-11768.657117493798</v>
      </c>
      <c r="V3658" s="5">
        <f ca="1">VLOOKUP(CONCATENATE($F3658," ",$G3658),AllocFactorMatrix,(V$4+1),FALSE)*$E3662</f>
        <v>0</v>
      </c>
      <c r="W3658" s="5">
        <f ca="1">VLOOKUP(CONCATENATE($F3658," ",$G3658),AllocFactorMatrix,(W$4+1),FALSE)*$E3662</f>
        <v>0</v>
      </c>
      <c r="X3658" s="5">
        <f t="shared" ca="1" si="1913"/>
        <v>-12498.372452335379</v>
      </c>
      <c r="Y3658" s="5">
        <f ca="1">VLOOKUP(CONCATENATE($F3658," ",$G3658),AllocFactorMatrix,(Y$4+1),FALSE)*$E3662</f>
        <v>-6172.4126715436496</v>
      </c>
      <c r="Z3658" s="5">
        <f ca="1">VLOOKUP(CONCATENATE($F3658," ",$G3658),AllocFactorMatrix,(Z$4+1),FALSE)*$E3662</f>
        <v>-102.98000534920618</v>
      </c>
      <c r="AA3658" s="5">
        <f t="shared" ca="1" si="1911"/>
        <v>-6275.3926768928559</v>
      </c>
      <c r="AB3658" s="5">
        <f ca="1">VLOOKUP(CONCATENATE($F3658," ",$G3658),AllocFactorMatrix,(AB$4+1),FALSE)*$E3662</f>
        <v>-83.431059437136994</v>
      </c>
      <c r="AC3658" s="5">
        <f ca="1">VLOOKUP(CONCATENATE($F3658," ",$G3658),AllocFactorMatrix,(AC$4+1),FALSE)*$E3662</f>
        <v>-285.82321859011358</v>
      </c>
      <c r="AD3658" s="5">
        <f ca="1">VLOOKUP(CONCATENATE($F3658," ",$G3658),AllocFactorMatrix,(AD$4+1),FALSE)*$E3662</f>
        <v>-61.614321985545409</v>
      </c>
    </row>
    <row r="3659" spans="4:30" hidden="1" outlineLevel="1">
      <c r="D3659" s="7"/>
      <c r="E3659" s="51"/>
      <c r="F3659" s="52" t="str">
        <f>F3662</f>
        <v>RB_GUP</v>
      </c>
      <c r="G3659" s="55" t="str">
        <f>$G$12</f>
        <v>DISTSEC</v>
      </c>
      <c r="H3659" s="4">
        <f t="shared" ca="1" si="1909"/>
        <v>-122800.59677110649</v>
      </c>
      <c r="I3659" s="5">
        <f ca="1">VLOOKUP(CONCATENATE($F3659," ",$G3659),AllocFactorMatrix,(I$4+1),FALSE)*$E3662</f>
        <v>-91818.184463568905</v>
      </c>
      <c r="J3659" s="5">
        <f ca="1">VLOOKUP(CONCATENATE($F3659," ",$G3659),AllocFactorMatrix,(J$4+1),FALSE)*$E3662</f>
        <v>-4426.5839363043697</v>
      </c>
      <c r="K3659" s="5">
        <f ca="1">VLOOKUP(CONCATENATE($F3659," ",$G3659),AllocFactorMatrix,(K$4+1),FALSE)*$E3662</f>
        <v>-13356.848459034993</v>
      </c>
      <c r="L3659" s="5">
        <f ca="1">VLOOKUP(CONCATENATE($F3659," ",$G3659),AllocFactorMatrix,(L$4+1),FALSE)*$E3662</f>
        <v>0</v>
      </c>
      <c r="M3659" s="5">
        <f ca="1">VLOOKUP(CONCATENATE($F3659," ",$G3659),AllocFactorMatrix,(M$4+1),FALSE)*$E3662</f>
        <v>0</v>
      </c>
      <c r="N3659" s="5">
        <f t="shared" ca="1" si="1910"/>
        <v>-13356.848459034993</v>
      </c>
      <c r="O3659" s="5">
        <f ca="1">VLOOKUP(CONCATENATE($F3659," ",$G3659),AllocFactorMatrix,(O$4+1),FALSE)*$E3662</f>
        <v>-8511.035826130721</v>
      </c>
      <c r="P3659" s="5">
        <f ca="1">VLOOKUP(CONCATENATE($F3659," ",$G3659),AllocFactorMatrix,(P$4+1),FALSE)*$E3662</f>
        <v>0</v>
      </c>
      <c r="Q3659" s="5">
        <f ca="1">VLOOKUP(CONCATENATE($F3659," ",$G3659),AllocFactorMatrix,(Q$4+1),FALSE)*$E3662</f>
        <v>0</v>
      </c>
      <c r="R3659" s="5">
        <f ca="1">VLOOKUP(CONCATENATE($F3659," ",$G3659),AllocFactorMatrix,(R$4+1),FALSE)*$E3662</f>
        <v>0</v>
      </c>
      <c r="S3659" s="5">
        <f t="shared" ca="1" si="1912"/>
        <v>-8511.035826130721</v>
      </c>
      <c r="T3659" s="5">
        <f ca="1">VLOOKUP(CONCATENATE($F3659," ",$G3659),AllocFactorMatrix,(T$4+1),FALSE)*$E3662</f>
        <v>-230.12055372239914</v>
      </c>
      <c r="U3659" s="5">
        <f ca="1">VLOOKUP(CONCATENATE($F3659," ",$G3659),AllocFactorMatrix,(U$4+1),FALSE)*$E3662</f>
        <v>0</v>
      </c>
      <c r="V3659" s="5">
        <f ca="1">VLOOKUP(CONCATENATE($F3659," ",$G3659),AllocFactorMatrix,(V$4+1),FALSE)*$E3662</f>
        <v>0</v>
      </c>
      <c r="W3659" s="5">
        <f ca="1">VLOOKUP(CONCATENATE($F3659," ",$G3659),AllocFactorMatrix,(W$4+1),FALSE)*$E3662</f>
        <v>0</v>
      </c>
      <c r="X3659" s="5">
        <f t="shared" ca="1" si="1913"/>
        <v>-230.12055372239914</v>
      </c>
      <c r="Y3659" s="5">
        <f ca="1">VLOOKUP(CONCATENATE($F3659," ",$G3659),AllocFactorMatrix,(Y$4+1),FALSE)*$E3662</f>
        <v>-3139.2452887654908</v>
      </c>
      <c r="Z3659" s="5">
        <f ca="1">VLOOKUP(CONCATENATE($F3659," ",$G3659),AllocFactorMatrix,(Z$4+1),FALSE)*$E3662</f>
        <v>0</v>
      </c>
      <c r="AA3659" s="5">
        <f t="shared" ca="1" si="1911"/>
        <v>-3139.2452887654908</v>
      </c>
      <c r="AB3659" s="5">
        <f ca="1">VLOOKUP(CONCATENATE($F3659," ",$G3659),AllocFactorMatrix,(AB$4+1),FALSE)*$E3662</f>
        <v>-32.576049347272466</v>
      </c>
      <c r="AC3659" s="5">
        <f ca="1">VLOOKUP(CONCATENATE($F3659," ",$G3659),AllocFactorMatrix,(AC$4+1),FALSE)*$E3662</f>
        <v>-1106.0821678373902</v>
      </c>
      <c r="AD3659" s="5">
        <f ca="1">VLOOKUP(CONCATENATE($F3659," ",$G3659),AllocFactorMatrix,(AD$4+1),FALSE)*$E3662</f>
        <v>-179.92002639493563</v>
      </c>
    </row>
    <row r="3660" spans="4:30" hidden="1" outlineLevel="1">
      <c r="D3660" s="7"/>
      <c r="E3660" s="51"/>
      <c r="F3660" s="52" t="str">
        <f>F3662</f>
        <v>RB_GUP</v>
      </c>
      <c r="G3660" s="55" t="str">
        <f>$G$13</f>
        <v>ENERGY</v>
      </c>
      <c r="H3660" s="4">
        <f t="shared" ca="1" si="1909"/>
        <v>-3774.5073246316265</v>
      </c>
      <c r="I3660" s="5">
        <f ca="1">VLOOKUP(CONCATENATE($F3660," ",$G3660),AllocFactorMatrix,(I$4+1),FALSE)*$E3662</f>
        <v>-1416.2973948581662</v>
      </c>
      <c r="J3660" s="5">
        <f ca="1">VLOOKUP(CONCATENATE($F3660," ",$G3660),AllocFactorMatrix,(J$4+1),FALSE)*$E3662</f>
        <v>-91.785223009851691</v>
      </c>
      <c r="K3660" s="5">
        <f ca="1">VLOOKUP(CONCATENATE($F3660," ",$G3660),AllocFactorMatrix,(K$4+1),FALSE)*$E3662</f>
        <v>-307.94937305867353</v>
      </c>
      <c r="L3660" s="5">
        <f ca="1">VLOOKUP(CONCATENATE($F3660," ",$G3660),AllocFactorMatrix,(L$4+1),FALSE)*$E3662</f>
        <v>-9.7873301927594003</v>
      </c>
      <c r="M3660" s="5">
        <f ca="1">VLOOKUP(CONCATENATE($F3660," ",$G3660),AllocFactorMatrix,(M$4+1),FALSE)*$E3662</f>
        <v>-0.9022774278274388</v>
      </c>
      <c r="N3660" s="5">
        <f t="shared" ca="1" si="1910"/>
        <v>-318.63898067926033</v>
      </c>
      <c r="O3660" s="5">
        <f ca="1">VLOOKUP(CONCATENATE($F3660," ",$G3660),AllocFactorMatrix,(O$4+1),FALSE)*$E3662</f>
        <v>-280.76174031489762</v>
      </c>
      <c r="P3660" s="5">
        <f ca="1">VLOOKUP(CONCATENATE($F3660," ",$G3660),AllocFactorMatrix,(P$4+1),FALSE)*$E3662</f>
        <v>-52.047824330799493</v>
      </c>
      <c r="Q3660" s="5">
        <f ca="1">VLOOKUP(CONCATENATE($F3660," ",$G3660),AllocFactorMatrix,(Q$4+1),FALSE)*$E3662</f>
        <v>-23.649199163609527</v>
      </c>
      <c r="R3660" s="5">
        <f ca="1">VLOOKUP(CONCATENATE($F3660," ",$G3660),AllocFactorMatrix,(R$4+1),FALSE)*$E3662</f>
        <v>-1.0957652621485883</v>
      </c>
      <c r="S3660" s="5">
        <f t="shared" ca="1" si="1912"/>
        <v>-357.55452907145519</v>
      </c>
      <c r="T3660" s="5">
        <f ca="1">VLOOKUP(CONCATENATE($F3660," ",$G3660),AllocFactorMatrix,(T$4+1),FALSE)*$E3662</f>
        <v>-10.759321931299999</v>
      </c>
      <c r="U3660" s="5">
        <f ca="1">VLOOKUP(CONCATENATE($F3660," ",$G3660),AllocFactorMatrix,(U$4+1),FALSE)*$E3662</f>
        <v>-188.91757479279389</v>
      </c>
      <c r="V3660" s="5">
        <f ca="1">VLOOKUP(CONCATENATE($F3660," ",$G3660),AllocFactorMatrix,(V$4+1),FALSE)*$E3662</f>
        <v>-1072.5955550892825</v>
      </c>
      <c r="W3660" s="5">
        <f ca="1">VLOOKUP(CONCATENATE($F3660," ",$G3660),AllocFactorMatrix,(W$4+1),FALSE)*$E3662</f>
        <v>-203.49648053764179</v>
      </c>
      <c r="X3660" s="5">
        <f t="shared" ca="1" si="1913"/>
        <v>-1475.7689323510181</v>
      </c>
      <c r="Y3660" s="5">
        <f ca="1">VLOOKUP(CONCATENATE($F3660," ",$G3660),AllocFactorMatrix,(Y$4+1),FALSE)*$E3662</f>
        <v>-76.066818584284988</v>
      </c>
      <c r="Z3660" s="5">
        <f ca="1">VLOOKUP(CONCATENATE($F3660," ",$G3660),AllocFactorMatrix,(Z$4+1),FALSE)*$E3662</f>
        <v>-1.238246544292597</v>
      </c>
      <c r="AA3660" s="5">
        <f t="shared" ca="1" si="1911"/>
        <v>-77.305065128577581</v>
      </c>
      <c r="AB3660" s="5">
        <f ca="1">VLOOKUP(CONCATENATE($F3660," ",$G3660),AllocFactorMatrix,(AB$4+1),FALSE)*$E3662</f>
        <v>-1.3811644151292635</v>
      </c>
      <c r="AC3660" s="5">
        <f ca="1">VLOOKUP(CONCATENATE($F3660," ",$G3660),AllocFactorMatrix,(AC$4+1),FALSE)*$E3662</f>
        <v>-29.86583098578749</v>
      </c>
      <c r="AD3660" s="5">
        <f ca="1">VLOOKUP(CONCATENATE($F3660," ",$G3660),AllocFactorMatrix,(AD$4+1),FALSE)*$E3662</f>
        <v>-5.9102041323815104</v>
      </c>
    </row>
    <row r="3661" spans="4:30" hidden="1" outlineLevel="1">
      <c r="D3661" s="7"/>
      <c r="E3661" s="51"/>
      <c r="F3661" s="52" t="str">
        <f>F3662</f>
        <v>RB_GUP</v>
      </c>
      <c r="G3661" s="55" t="str">
        <f>$G$14</f>
        <v>CUSTOMER</v>
      </c>
      <c r="H3661" s="4">
        <f t="shared" ca="1" si="1909"/>
        <v>-59114.485812598723</v>
      </c>
      <c r="I3661" s="5">
        <f ca="1">VLOOKUP(CONCATENATE($F3661," ",$G3661),AllocFactorMatrix,(I$4+1),FALSE)*$E3662</f>
        <v>-27644.218616319915</v>
      </c>
      <c r="J3661" s="5">
        <f ca="1">VLOOKUP(CONCATENATE($F3661," ",$G3661),AllocFactorMatrix,(J$4+1),FALSE)*$E3662</f>
        <v>-7242.3275712323994</v>
      </c>
      <c r="K3661" s="5">
        <f ca="1">VLOOKUP(CONCATENATE($F3661," ",$G3661),AllocFactorMatrix,(K$4+1),FALSE)*$E3662</f>
        <v>-2055.8892090883196</v>
      </c>
      <c r="L3661" s="5">
        <f ca="1">VLOOKUP(CONCATENATE($F3661," ",$G3661),AllocFactorMatrix,(L$4+1),FALSE)*$E3662</f>
        <v>-663.62966906130748</v>
      </c>
      <c r="M3661" s="5">
        <f ca="1">VLOOKUP(CONCATENATE($F3661," ",$G3661),AllocFactorMatrix,(M$4+1),FALSE)*$E3662</f>
        <v>-107.72045990309043</v>
      </c>
      <c r="N3661" s="5">
        <f t="shared" ca="1" si="1910"/>
        <v>-2827.2393380527178</v>
      </c>
      <c r="O3661" s="5">
        <f ca="1">VLOOKUP(CONCATENATE($F3661," ",$G3661),AllocFactorMatrix,(O$4+1),FALSE)*$E3662</f>
        <v>-583.43141095361432</v>
      </c>
      <c r="P3661" s="5">
        <f ca="1">VLOOKUP(CONCATENATE($F3661," ",$G3661),AllocFactorMatrix,(P$4+1),FALSE)*$E3662</f>
        <v>-172.76128811676924</v>
      </c>
      <c r="Q3661" s="5">
        <f ca="1">VLOOKUP(CONCATENATE($F3661," ",$G3661),AllocFactorMatrix,(Q$4+1),FALSE)*$E3662</f>
        <v>-375.27845436650574</v>
      </c>
      <c r="R3661" s="5">
        <f ca="1">VLOOKUP(CONCATENATE($F3661," ",$G3661),AllocFactorMatrix,(R$4+1),FALSE)*$E3662</f>
        <v>-65.945409837269239</v>
      </c>
      <c r="S3661" s="5">
        <f t="shared" ca="1" si="1912"/>
        <v>-1197.4165632741585</v>
      </c>
      <c r="T3661" s="5">
        <f ca="1">VLOOKUP(CONCATENATE($F3661," ",$G3661),AllocFactorMatrix,(T$4+1),FALSE)*$E3662</f>
        <v>-4.0155596550849459</v>
      </c>
      <c r="U3661" s="5">
        <f ca="1">VLOOKUP(CONCATENATE($F3661," ",$G3661),AllocFactorMatrix,(U$4+1),FALSE)*$E3662</f>
        <v>-102.49565534632799</v>
      </c>
      <c r="V3661" s="5">
        <f ca="1">VLOOKUP(CONCATENATE($F3661," ",$G3661),AllocFactorMatrix,(V$4+1),FALSE)*$E3662</f>
        <v>-551.88696382923808</v>
      </c>
      <c r="W3661" s="5">
        <f ca="1">VLOOKUP(CONCATENATE($F3661," ",$G3661),AllocFactorMatrix,(W$4+1),FALSE)*$E3662</f>
        <v>-98.919207851250164</v>
      </c>
      <c r="X3661" s="5">
        <f t="shared" ca="1" si="1913"/>
        <v>-757.3173866819011</v>
      </c>
      <c r="Y3661" s="5">
        <f ca="1">VLOOKUP(CONCATENATE($F3661," ",$G3661),AllocFactorMatrix,(Y$4+1),FALSE)*$E3662</f>
        <v>-161.5086037729609</v>
      </c>
      <c r="Z3661" s="5">
        <f ca="1">VLOOKUP(CONCATENATE($F3661," ",$G3661),AllocFactorMatrix,(Z$4+1),FALSE)*$E3662</f>
        <v>-2.9278095219576383</v>
      </c>
      <c r="AA3661" s="5">
        <f t="shared" ca="1" si="1911"/>
        <v>-164.43641329491854</v>
      </c>
      <c r="AB3661" s="5">
        <f ca="1">VLOOKUP(CONCATENATE($F3661," ",$G3661),AllocFactorMatrix,(AB$4+1),FALSE)*$E3662</f>
        <v>-3.0317786516609826</v>
      </c>
      <c r="AC3661" s="5">
        <f ca="1">VLOOKUP(CONCATENATE($F3661," ",$G3661),AllocFactorMatrix,(AC$4+1),FALSE)*$E3662</f>
        <v>-17175.391152903518</v>
      </c>
      <c r="AD3661" s="5">
        <f ca="1">VLOOKUP(CONCATENATE($F3661," ",$G3661),AllocFactorMatrix,(AD$4+1),FALSE)*$E3662</f>
        <v>-2103.1069921875478</v>
      </c>
    </row>
    <row r="3662" spans="4:30" collapsed="1">
      <c r="D3662" s="55" t="s">
        <v>458</v>
      </c>
      <c r="E3662" s="61">
        <v>-1159815</v>
      </c>
      <c r="F3662" s="57" t="s">
        <v>74</v>
      </c>
      <c r="G3662" s="55" t="str">
        <f>$G$15</f>
        <v>TOTAL</v>
      </c>
      <c r="H3662" s="4">
        <f t="shared" ca="1" si="1909"/>
        <v>-1159815</v>
      </c>
      <c r="I3662" s="5">
        <f ca="1">VLOOKUP(CONCATENATE($F3662," ",$G3662),AllocFactorMatrix,(I$4+1),FALSE)*$E3662</f>
        <v>-642362.31286287599</v>
      </c>
      <c r="J3662" s="5">
        <f ca="1">VLOOKUP(CONCATENATE($F3662," ",$G3662),AllocFactorMatrix,(J$4+1),FALSE)*$E3662</f>
        <v>-37143.585014950477</v>
      </c>
      <c r="K3662" s="5">
        <f ca="1">VLOOKUP(CONCATENATE($F3662," ",$G3662),AllocFactorMatrix,(K$4+1),FALSE)*$E3662</f>
        <v>-108426.52364420338</v>
      </c>
      <c r="L3662" s="5">
        <f ca="1">VLOOKUP(CONCATENATE($F3662," ",$G3662),AllocFactorMatrix,(L$4+1),FALSE)*$E3662</f>
        <v>-3573.2618760988798</v>
      </c>
      <c r="M3662" s="5">
        <f ca="1">VLOOKUP(CONCATENATE($F3662," ",$G3662),AllocFactorMatrix,(M$4+1),FALSE)*$E3662</f>
        <v>-305.66947831958225</v>
      </c>
      <c r="N3662" s="5">
        <f t="shared" ca="1" si="1910"/>
        <v>-112305.45499862185</v>
      </c>
      <c r="O3662" s="5">
        <f ca="1">VLOOKUP(CONCATENATE($F3662," ",$G3662),AllocFactorMatrix,(O$4+1),FALSE)*$E3662</f>
        <v>-79543.453029232216</v>
      </c>
      <c r="P3662" s="5">
        <f ca="1">VLOOKUP(CONCATENATE($F3662," ",$G3662),AllocFactorMatrix,(P$4+1),FALSE)*$E3662</f>
        <v>-13296.129752676565</v>
      </c>
      <c r="Q3662" s="5">
        <f ca="1">VLOOKUP(CONCATENATE($F3662," ",$G3662),AllocFactorMatrix,(Q$4+1),FALSE)*$E3662</f>
        <v>-4672.237272673372</v>
      </c>
      <c r="R3662" s="5">
        <f ca="1">VLOOKUP(CONCATENATE($F3662," ",$G3662),AllocFactorMatrix,(R$4+1),FALSE)*$E3662</f>
        <v>-242.4995265778922</v>
      </c>
      <c r="S3662" s="5">
        <f t="shared" ca="1" si="1912"/>
        <v>-97754.319581160045</v>
      </c>
      <c r="T3662" s="5">
        <f ca="1">VLOOKUP(CONCATENATE($F3662," ",$G3662),AllocFactorMatrix,(T$4+1),FALSE)*$E3662</f>
        <v>-2710.6760667626331</v>
      </c>
      <c r="U3662" s="5">
        <f ca="1">VLOOKUP(CONCATENATE($F3662," ",$G3662),AllocFactorMatrix,(U$4+1),FALSE)*$E3662</f>
        <v>-40471.156519975797</v>
      </c>
      <c r="V3662" s="5">
        <f ca="1">VLOOKUP(CONCATENATE($F3662," ",$G3662),AllocFactorMatrix,(V$4+1),FALSE)*$E3662</f>
        <v>-155006.76235758755</v>
      </c>
      <c r="W3662" s="5">
        <f ca="1">VLOOKUP(CONCATENATE($F3662," ",$G3662),AllocFactorMatrix,(W$4+1),FALSE)*$E3662</f>
        <v>-25585.138719260591</v>
      </c>
      <c r="X3662" s="5">
        <f t="shared" ca="1" si="1913"/>
        <v>-223773.73366358655</v>
      </c>
      <c r="Y3662" s="5">
        <f ca="1">VLOOKUP(CONCATENATE($F3662," ",$G3662),AllocFactorMatrix,(Y$4+1),FALSE)*$E3662</f>
        <v>-24791.133962483585</v>
      </c>
      <c r="Z3662" s="5">
        <f ca="1">VLOOKUP(CONCATENATE($F3662," ",$G3662),AllocFactorMatrix,(Z$4+1),FALSE)*$E3662</f>
        <v>-362.36160892399289</v>
      </c>
      <c r="AA3662" s="5">
        <f t="shared" ca="1" si="1911"/>
        <v>-25153.495571407577</v>
      </c>
      <c r="AB3662" s="5">
        <f ca="1">VLOOKUP(CONCATENATE($F3662," ",$G3662),AllocFactorMatrix,(AB$4+1),FALSE)*$E3662</f>
        <v>-318.58762112784677</v>
      </c>
      <c r="AC3662" s="5">
        <f ca="1">VLOOKUP(CONCATENATE($F3662," ",$G3662),AllocFactorMatrix,(AC$4+1),FALSE)*$E3662</f>
        <v>-18643.064182538652</v>
      </c>
      <c r="AD3662" s="5">
        <f ca="1">VLOOKUP(CONCATENATE($F3662," ",$G3662),AllocFactorMatrix,(AD$4+1),FALSE)*$E3662</f>
        <v>-2360.4465037310574</v>
      </c>
    </row>
    <row r="3663" spans="4:30" hidden="1" outlineLevel="1">
      <c r="D3663" s="7"/>
      <c r="E3663" s="51"/>
      <c r="F3663" s="52" t="str">
        <f>F3670</f>
        <v>RB_GUP</v>
      </c>
      <c r="G3663" s="55" t="str">
        <f>$G$8</f>
        <v>PRODUCTION</v>
      </c>
      <c r="H3663" s="4">
        <f t="shared" ref="H3663:H3670" ca="1" si="1914">SUBTOTAL(9,I3663:AD3663)</f>
        <v>117379.66437866951</v>
      </c>
      <c r="I3663" s="5">
        <f ca="1">VLOOKUP(CONCATENATE($F3663," ",$G3663),AllocFactorMatrix,(I$4+1),FALSE)*$E3670</f>
        <v>57819.226098472318</v>
      </c>
      <c r="J3663" s="5">
        <f ca="1">VLOOKUP(CONCATENATE($F3663," ",$G3663),AllocFactorMatrix,(J$4+1),FALSE)*$E3670</f>
        <v>2858.2109470926666</v>
      </c>
      <c r="K3663" s="5">
        <f ca="1">VLOOKUP(CONCATENATE($F3663," ",$G3663),AllocFactorMatrix,(K$4+1),FALSE)*$E3670</f>
        <v>10469.462892886586</v>
      </c>
      <c r="L3663" s="5">
        <f ca="1">VLOOKUP(CONCATENATE($F3663," ",$G3663),AllocFactorMatrix,(L$4+1),FALSE)*$E3670</f>
        <v>329.54152111068885</v>
      </c>
      <c r="M3663" s="5">
        <f ca="1">VLOOKUP(CONCATENATE($F3663," ",$G3663),AllocFactorMatrix,(M$4+1),FALSE)*$E3670</f>
        <v>30.903349372125405</v>
      </c>
      <c r="N3663" s="5">
        <f t="shared" ref="N3663:N3670" ca="1" si="1915">SUBTOTAL(9,K3663:M3663)</f>
        <v>10829.9077633694</v>
      </c>
      <c r="O3663" s="5">
        <f ca="1">VLOOKUP(CONCATENATE($F3663," ",$G3663),AllocFactorMatrix,(O$4+1),FALSE)*$E3670</f>
        <v>7958.4204362295504</v>
      </c>
      <c r="P3663" s="5">
        <f ca="1">VLOOKUP(CONCATENATE($F3663," ",$G3663),AllocFactorMatrix,(P$4+1),FALSE)*$E3670</f>
        <v>1482.8855874779838</v>
      </c>
      <c r="Q3663" s="5">
        <f ca="1">VLOOKUP(CONCATENATE($F3663," ",$G3663),AllocFactorMatrix,(Q$4+1),FALSE)*$E3670</f>
        <v>670.08838565095004</v>
      </c>
      <c r="R3663" s="5">
        <f ca="1">VLOOKUP(CONCATENATE($F3663," ",$G3663),AllocFactorMatrix,(R$4+1),FALSE)*$E3670</f>
        <v>30.133125671911671</v>
      </c>
      <c r="S3663" s="5">
        <f ca="1">SUBTOTAL(9,O3663:R3663)</f>
        <v>10141.527535030395</v>
      </c>
      <c r="T3663" s="5">
        <f ca="1">VLOOKUP(CONCATENATE($F3663," ",$G3663),AllocFactorMatrix,(T$4+1),FALSE)*$E3670</f>
        <v>278.00801004829754</v>
      </c>
      <c r="U3663" s="5">
        <f ca="1">VLOOKUP(CONCATENATE($F3663," ",$G3663),AllocFactorMatrix,(U$4+1),FALSE)*$E3670</f>
        <v>4549.5537169232848</v>
      </c>
      <c r="V3663" s="5">
        <f ca="1">VLOOKUP(CONCATENATE($F3663," ",$G3663),AllocFactorMatrix,(V$4+1),FALSE)*$E3670</f>
        <v>24044.519229320515</v>
      </c>
      <c r="W3663" s="5">
        <f ca="1">VLOOKUP(CONCATENATE($F3663," ",$G3663),AllocFactorMatrix,(W$4+1),FALSE)*$E3670</f>
        <v>4342.0416526075569</v>
      </c>
      <c r="X3663" s="5">
        <f ca="1">SUBTOTAL(9,T3663:W3663)</f>
        <v>33214.122608899655</v>
      </c>
      <c r="Y3663" s="5">
        <f ca="1">VLOOKUP(CONCATENATE($F3663," ",$G3663),AllocFactorMatrix,(Y$4+1),FALSE)*$E3670</f>
        <v>2444.0182875404107</v>
      </c>
      <c r="Z3663" s="5">
        <f ca="1">VLOOKUP(CONCATENATE($F3663," ",$G3663),AllocFactorMatrix,(Z$4+1),FALSE)*$E3670</f>
        <v>40.936372100977437</v>
      </c>
      <c r="AA3663" s="5">
        <f t="shared" ref="AA3663:AA3670" ca="1" si="1916">SUBTOTAL(9,Y3663:Z3663)</f>
        <v>2484.9546596413879</v>
      </c>
      <c r="AB3663" s="5">
        <f ca="1">VLOOKUP(CONCATENATE($F3663," ",$G3663),AllocFactorMatrix,(AB$4+1),FALSE)*$E3670</f>
        <v>31.71476616367973</v>
      </c>
      <c r="AC3663" s="5">
        <f ca="1">VLOOKUP(CONCATENATE($F3663," ",$G3663),AllocFactorMatrix,(AC$4+1),FALSE)*$E3670</f>
        <v>0</v>
      </c>
      <c r="AD3663" s="5">
        <f ca="1">VLOOKUP(CONCATENATE($F3663," ",$G3663),AllocFactorMatrix,(AD$4+1),FALSE)*$E3670</f>
        <v>0</v>
      </c>
    </row>
    <row r="3664" spans="4:30" hidden="1" outlineLevel="1">
      <c r="D3664" s="7"/>
      <c r="E3664" s="51"/>
      <c r="F3664" s="52" t="str">
        <f>F3670</f>
        <v>RB_GUP</v>
      </c>
      <c r="G3664" s="55" t="str">
        <f>$G$9</f>
        <v>BULKTRAN</v>
      </c>
      <c r="H3664" s="4">
        <f t="shared" ca="1" si="1914"/>
        <v>62213.806495920435</v>
      </c>
      <c r="I3664" s="5">
        <f ca="1">VLOOKUP(CONCATENATE($F3664," ",$G3664),AllocFactorMatrix,(I$4+1),FALSE)*$E3670</f>
        <v>30645.462851467419</v>
      </c>
      <c r="J3664" s="5">
        <f ca="1">VLOOKUP(CONCATENATE($F3664," ",$G3664),AllocFactorMatrix,(J$4+1),FALSE)*$E3670</f>
        <v>1514.9147318507635</v>
      </c>
      <c r="K3664" s="5">
        <f ca="1">VLOOKUP(CONCATENATE($F3664," ",$G3664),AllocFactorMatrix,(K$4+1),FALSE)*$E3670</f>
        <v>5549.0458418164408</v>
      </c>
      <c r="L3664" s="5">
        <f ca="1">VLOOKUP(CONCATENATE($F3664," ",$G3664),AllocFactorMatrix,(L$4+1),FALSE)*$E3670</f>
        <v>174.66426178057259</v>
      </c>
      <c r="M3664" s="5">
        <f ca="1">VLOOKUP(CONCATENATE($F3664," ",$G3664),AllocFactorMatrix,(M$4+1),FALSE)*$E3670</f>
        <v>16.379455573418873</v>
      </c>
      <c r="N3664" s="5">
        <f t="shared" ca="1" si="1915"/>
        <v>5740.089559170432</v>
      </c>
      <c r="O3664" s="5">
        <f ca="1">VLOOKUP(CONCATENATE($F3664," ",$G3664),AllocFactorMatrix,(O$4+1),FALSE)*$E3670</f>
        <v>4218.1380535855324</v>
      </c>
      <c r="P3664" s="5">
        <f ca="1">VLOOKUP(CONCATENATE($F3664," ",$G3664),AllocFactorMatrix,(P$4+1),FALSE)*$E3670</f>
        <v>785.96201039836626</v>
      </c>
      <c r="Q3664" s="5">
        <f ca="1">VLOOKUP(CONCATENATE($F3664," ",$G3664),AllocFactorMatrix,(Q$4+1),FALSE)*$E3670</f>
        <v>355.1615978860109</v>
      </c>
      <c r="R3664" s="5">
        <f ca="1">VLOOKUP(CONCATENATE($F3664," ",$G3664),AllocFactorMatrix,(R$4+1),FALSE)*$E3670</f>
        <v>15.9712200541122</v>
      </c>
      <c r="S3664" s="5">
        <f t="shared" ref="S3664:S3670" ca="1" si="1917">SUBTOTAL(9,O3664:R3664)</f>
        <v>5375.232881924022</v>
      </c>
      <c r="T3664" s="5">
        <f ca="1">VLOOKUP(CONCATENATE($F3664," ",$G3664),AllocFactorMatrix,(T$4+1),FALSE)*$E3670</f>
        <v>147.35036629227017</v>
      </c>
      <c r="U3664" s="5">
        <f ca="1">VLOOKUP(CONCATENATE($F3664," ",$G3664),AllocFactorMatrix,(U$4+1),FALSE)*$E3670</f>
        <v>2411.3636385460341</v>
      </c>
      <c r="V3664" s="5">
        <f ca="1">VLOOKUP(CONCATENATE($F3664," ",$G3664),AllocFactorMatrix,(V$4+1),FALSE)*$E3670</f>
        <v>12744.124585282278</v>
      </c>
      <c r="W3664" s="5">
        <f ca="1">VLOOKUP(CONCATENATE($F3664," ",$G3664),AllocFactorMatrix,(W$4+1),FALSE)*$E3670</f>
        <v>2301.3776756175721</v>
      </c>
      <c r="X3664" s="5">
        <f t="shared" ref="X3664:X3670" ca="1" si="1918">SUBTOTAL(9,T3664:W3664)</f>
        <v>17604.216265738156</v>
      </c>
      <c r="Y3664" s="5">
        <f ca="1">VLOOKUP(CONCATENATE($F3664," ",$G3664),AllocFactorMatrix,(Y$4+1),FALSE)*$E3670</f>
        <v>1295.3835029124614</v>
      </c>
      <c r="Z3664" s="5">
        <f ca="1">VLOOKUP(CONCATENATE($F3664," ",$G3664),AllocFactorMatrix,(Z$4+1),FALSE)*$E3670</f>
        <v>21.697178519092937</v>
      </c>
      <c r="AA3664" s="5">
        <f t="shared" ca="1" si="1916"/>
        <v>1317.0806814315542</v>
      </c>
      <c r="AB3664" s="5">
        <f ca="1">VLOOKUP(CONCATENATE($F3664," ",$G3664),AllocFactorMatrix,(AB$4+1),FALSE)*$E3670</f>
        <v>16.809524338093876</v>
      </c>
      <c r="AC3664" s="5">
        <f ca="1">VLOOKUP(CONCATENATE($F3664," ",$G3664),AllocFactorMatrix,(AC$4+1),FALSE)*$E3670</f>
        <v>0</v>
      </c>
      <c r="AD3664" s="5">
        <f ca="1">VLOOKUP(CONCATENATE($F3664," ",$G3664),AllocFactorMatrix,(AD$4+1),FALSE)*$E3670</f>
        <v>0</v>
      </c>
    </row>
    <row r="3665" spans="4:30" hidden="1" outlineLevel="1">
      <c r="D3665" s="7"/>
      <c r="E3665" s="51"/>
      <c r="F3665" s="52" t="str">
        <f>F3670</f>
        <v>RB_GUP</v>
      </c>
      <c r="G3665" s="55" t="str">
        <f>$G$10</f>
        <v>SUBTRAN</v>
      </c>
      <c r="H3665" s="4">
        <f t="shared" ca="1" si="1914"/>
        <v>13666.505541774322</v>
      </c>
      <c r="I3665" s="5">
        <f ca="1">VLOOKUP(CONCATENATE($F3665," ",$G3665),AllocFactorMatrix,(I$4+1),FALSE)*$E3670</f>
        <v>6653.7764619151385</v>
      </c>
      <c r="J3665" s="5">
        <f ca="1">VLOOKUP(CONCATENATE($F3665," ",$G3665),AllocFactorMatrix,(J$4+1),FALSE)*$E3670</f>
        <v>321.11995622503576</v>
      </c>
      <c r="K3665" s="5">
        <f ca="1">VLOOKUP(CONCATENATE($F3665," ",$G3665),AllocFactorMatrix,(K$4+1),FALSE)*$E3670</f>
        <v>1168.2186994633639</v>
      </c>
      <c r="L3665" s="5">
        <f ca="1">VLOOKUP(CONCATENATE($F3665," ",$G3665),AllocFactorMatrix,(L$4+1),FALSE)*$E3670</f>
        <v>36.085176475137992</v>
      </c>
      <c r="M3665" s="5">
        <f ca="1">VLOOKUP(CONCATENATE($F3665," ",$G3665),AllocFactorMatrix,(M$4+1),FALSE)*$E3670</f>
        <v>4.4942178873768084</v>
      </c>
      <c r="N3665" s="5">
        <f t="shared" ca="1" si="1915"/>
        <v>1208.7980938258788</v>
      </c>
      <c r="O3665" s="5">
        <f ca="1">VLOOKUP(CONCATENATE($F3665," ",$G3665),AllocFactorMatrix,(O$4+1),FALSE)*$E3670</f>
        <v>882.60748648679078</v>
      </c>
      <c r="P3665" s="5">
        <f ca="1">VLOOKUP(CONCATENATE($F3665," ",$G3665),AllocFactorMatrix,(P$4+1),FALSE)*$E3670</f>
        <v>164.07570230344882</v>
      </c>
      <c r="Q3665" s="5">
        <f ca="1">VLOOKUP(CONCATENATE($F3665," ",$G3665),AllocFactorMatrix,(Q$4+1),FALSE)*$E3670</f>
        <v>97.626997895836439</v>
      </c>
      <c r="R3665" s="5">
        <f ca="1">VLOOKUP(CONCATENATE($F3665," ",$G3665),AllocFactorMatrix,(R$4+1),FALSE)*$E3670</f>
        <v>0</v>
      </c>
      <c r="S3665" s="5">
        <f t="shared" ca="1" si="1917"/>
        <v>1144.3101866860761</v>
      </c>
      <c r="T3665" s="5">
        <f ca="1">VLOOKUP(CONCATENATE($F3665," ",$G3665),AllocFactorMatrix,(T$4+1),FALSE)*$E3670</f>
        <v>30.819137944260511</v>
      </c>
      <c r="U3665" s="5">
        <f ca="1">VLOOKUP(CONCATENATE($F3665," ",$G3665),AllocFactorMatrix,(U$4+1),FALSE)*$E3670</f>
        <v>504.52688416979868</v>
      </c>
      <c r="V3665" s="5">
        <f ca="1">VLOOKUP(CONCATENATE($F3665," ",$G3665),AllocFactorMatrix,(V$4+1),FALSE)*$E3670</f>
        <v>3514.8789207928803</v>
      </c>
      <c r="W3665" s="5">
        <f ca="1">VLOOKUP(CONCATENATE($F3665," ",$G3665),AllocFactorMatrix,(W$4+1),FALSE)*$E3670</f>
        <v>0</v>
      </c>
      <c r="X3665" s="5">
        <f t="shared" ca="1" si="1918"/>
        <v>4050.2249429069398</v>
      </c>
      <c r="Y3665" s="5">
        <f ca="1">VLOOKUP(CONCATENATE($F3665," ",$G3665),AllocFactorMatrix,(Y$4+1),FALSE)*$E3670</f>
        <v>265.63899519355431</v>
      </c>
      <c r="Z3665" s="5">
        <f ca="1">VLOOKUP(CONCATENATE($F3665," ",$G3665),AllocFactorMatrix,(Z$4+1),FALSE)*$E3670</f>
        <v>4.4282092667685342</v>
      </c>
      <c r="AA3665" s="5">
        <f t="shared" ca="1" si="1916"/>
        <v>270.06720446032284</v>
      </c>
      <c r="AB3665" s="5">
        <f ca="1">VLOOKUP(CONCATENATE($F3665," ",$G3665),AllocFactorMatrix,(AB$4+1),FALSE)*$E3670</f>
        <v>3.5472469806539348</v>
      </c>
      <c r="AC3665" s="5">
        <f ca="1">VLOOKUP(CONCATENATE($F3665," ",$G3665),AllocFactorMatrix,(AC$4+1),FALSE)*$E3670</f>
        <v>12.061398059963778</v>
      </c>
      <c r="AD3665" s="5">
        <f ca="1">VLOOKUP(CONCATENATE($F3665," ",$G3665),AllocFactorMatrix,(AD$4+1),FALSE)*$E3670</f>
        <v>2.6000507143129141</v>
      </c>
    </row>
    <row r="3666" spans="4:30" hidden="1" outlineLevel="1">
      <c r="D3666" s="7"/>
      <c r="E3666" s="51"/>
      <c r="F3666" s="52" t="str">
        <f>F3670</f>
        <v>RB_GUP</v>
      </c>
      <c r="G3666" s="55" t="str">
        <f>$G$11</f>
        <v>DISTPRI</v>
      </c>
      <c r="H3666" s="4">
        <f t="shared" ca="1" si="1914"/>
        <v>62706.264625633965</v>
      </c>
      <c r="I3666" s="5">
        <f ca="1">VLOOKUP(CONCATENATE($F3666," ",$G3666),AllocFactorMatrix,(I$4+1),FALSE)*$E3670</f>
        <v>41909.271104566971</v>
      </c>
      <c r="J3666" s="5">
        <f ca="1">VLOOKUP(CONCATENATE($F3666," ",$G3666),AllocFactorMatrix,(J$4+1),FALSE)*$E3670</f>
        <v>1975.4936341689997</v>
      </c>
      <c r="K3666" s="5">
        <f ca="1">VLOOKUP(CONCATENATE($F3666," ",$G3666),AllocFactorMatrix,(K$4+1),FALSE)*$E3670</f>
        <v>7173.1386283523689</v>
      </c>
      <c r="L3666" s="5">
        <f ca="1">VLOOKUP(CONCATENATE($F3666," ",$G3666),AllocFactorMatrix,(L$4+1),FALSE)*$E3670</f>
        <v>221.68730856628665</v>
      </c>
      <c r="M3666" s="5">
        <f ca="1">VLOOKUP(CONCATENATE($F3666," ",$G3666),AllocFactorMatrix,(M$4+1),FALSE)*$E3670</f>
        <v>0</v>
      </c>
      <c r="N3666" s="5">
        <f t="shared" ca="1" si="1915"/>
        <v>7394.8259369186553</v>
      </c>
      <c r="O3666" s="5">
        <f ca="1">VLOOKUP(CONCATENATE($F3666," ",$G3666),AllocFactorMatrix,(O$4+1),FALSE)*$E3670</f>
        <v>5378.6002138341082</v>
      </c>
      <c r="P3666" s="5">
        <f ca="1">VLOOKUP(CONCATENATE($F3666," ",$G3666),AllocFactorMatrix,(P$4+1),FALSE)*$E3670</f>
        <v>1001.7646517742186</v>
      </c>
      <c r="Q3666" s="5">
        <f ca="1">VLOOKUP(CONCATENATE($F3666," ",$G3666),AllocFactorMatrix,(Q$4+1),FALSE)*$E3670</f>
        <v>0</v>
      </c>
      <c r="R3666" s="5">
        <f ca="1">VLOOKUP(CONCATENATE($F3666," ",$G3666),AllocFactorMatrix,(R$4+1),FALSE)*$E3670</f>
        <v>0</v>
      </c>
      <c r="S3666" s="5">
        <f t="shared" ca="1" si="1917"/>
        <v>6380.3648656083269</v>
      </c>
      <c r="T3666" s="5">
        <f ca="1">VLOOKUP(CONCATENATE($F3666," ",$G3666),AllocFactorMatrix,(T$4+1),FALSE)*$E3670</f>
        <v>191.74378304383504</v>
      </c>
      <c r="U3666" s="5">
        <f ca="1">VLOOKUP(CONCATENATE($F3666," ",$G3666),AllocFactorMatrix,(U$4+1),FALSE)*$E3670</f>
        <v>3092.3933338250431</v>
      </c>
      <c r="V3666" s="5">
        <f ca="1">VLOOKUP(CONCATENATE($F3666," ",$G3666),AllocFactorMatrix,(V$4+1),FALSE)*$E3670</f>
        <v>0</v>
      </c>
      <c r="W3666" s="5">
        <f ca="1">VLOOKUP(CONCATENATE($F3666," ",$G3666),AllocFactorMatrix,(W$4+1),FALSE)*$E3670</f>
        <v>0</v>
      </c>
      <c r="X3666" s="5">
        <f t="shared" ca="1" si="1918"/>
        <v>3284.1371168688784</v>
      </c>
      <c r="Y3666" s="5">
        <f ca="1">VLOOKUP(CONCATENATE($F3666," ",$G3666),AllocFactorMatrix,(Y$4+1),FALSE)*$E3670</f>
        <v>1621.8951413518287</v>
      </c>
      <c r="Z3666" s="5">
        <f ca="1">VLOOKUP(CONCATENATE($F3666," ",$G3666),AllocFactorMatrix,(Z$4+1),FALSE)*$E3670</f>
        <v>27.059559886894654</v>
      </c>
      <c r="AA3666" s="5">
        <f t="shared" ca="1" si="1916"/>
        <v>1648.9547012387234</v>
      </c>
      <c r="AB3666" s="5">
        <f ca="1">VLOOKUP(CONCATENATE($F3666," ",$G3666),AllocFactorMatrix,(AB$4+1),FALSE)*$E3670</f>
        <v>21.922777549007758</v>
      </c>
      <c r="AC3666" s="5">
        <f ca="1">VLOOKUP(CONCATENATE($F3666," ",$G3666),AllocFactorMatrix,(AC$4+1),FALSE)*$E3670</f>
        <v>75.104390160762208</v>
      </c>
      <c r="AD3666" s="5">
        <f ca="1">VLOOKUP(CONCATENATE($F3666," ",$G3666),AllocFactorMatrix,(AD$4+1),FALSE)*$E3670</f>
        <v>16.190098553642464</v>
      </c>
    </row>
    <row r="3667" spans="4:30" hidden="1" outlineLevel="1">
      <c r="D3667" s="7"/>
      <c r="E3667" s="51"/>
      <c r="F3667" s="52" t="str">
        <f>F3670</f>
        <v>RB_GUP</v>
      </c>
      <c r="G3667" s="55" t="str">
        <f>$G$12</f>
        <v>DISTSEC</v>
      </c>
      <c r="H3667" s="4">
        <f t="shared" ca="1" si="1914"/>
        <v>32267.721206714559</v>
      </c>
      <c r="I3667" s="5">
        <f ca="1">VLOOKUP(CONCATENATE($F3667," ",$G3667),AllocFactorMatrix,(I$4+1),FALSE)*$E3670</f>
        <v>24126.621986207108</v>
      </c>
      <c r="J3667" s="5">
        <f ca="1">VLOOKUP(CONCATENATE($F3667," ",$G3667),AllocFactorMatrix,(J$4+1),FALSE)*$E3670</f>
        <v>1163.1521353355349</v>
      </c>
      <c r="K3667" s="5">
        <f ca="1">VLOOKUP(CONCATENATE($F3667," ",$G3667),AllocFactorMatrix,(K$4+1),FALSE)*$E3670</f>
        <v>3509.7147213366316</v>
      </c>
      <c r="L3667" s="5">
        <f ca="1">VLOOKUP(CONCATENATE($F3667," ",$G3667),AllocFactorMatrix,(L$4+1),FALSE)*$E3670</f>
        <v>0</v>
      </c>
      <c r="M3667" s="5">
        <f ca="1">VLOOKUP(CONCATENATE($F3667," ",$G3667),AllocFactorMatrix,(M$4+1),FALSE)*$E3670</f>
        <v>0</v>
      </c>
      <c r="N3667" s="5">
        <f t="shared" ca="1" si="1915"/>
        <v>3509.7147213366316</v>
      </c>
      <c r="O3667" s="5">
        <f ca="1">VLOOKUP(CONCATENATE($F3667," ",$G3667),AllocFactorMatrix,(O$4+1),FALSE)*$E3670</f>
        <v>2236.4038810808383</v>
      </c>
      <c r="P3667" s="5">
        <f ca="1">VLOOKUP(CONCATENATE($F3667," ",$G3667),AllocFactorMatrix,(P$4+1),FALSE)*$E3670</f>
        <v>0</v>
      </c>
      <c r="Q3667" s="5">
        <f ca="1">VLOOKUP(CONCATENATE($F3667," ",$G3667),AllocFactorMatrix,(Q$4+1),FALSE)*$E3670</f>
        <v>0</v>
      </c>
      <c r="R3667" s="5">
        <f ca="1">VLOOKUP(CONCATENATE($F3667," ",$G3667),AllocFactorMatrix,(R$4+1),FALSE)*$E3670</f>
        <v>0</v>
      </c>
      <c r="S3667" s="5">
        <f t="shared" ca="1" si="1917"/>
        <v>2236.4038810808383</v>
      </c>
      <c r="T3667" s="5">
        <f ca="1">VLOOKUP(CONCATENATE($F3667," ",$G3667),AllocFactorMatrix,(T$4+1),FALSE)*$E3670</f>
        <v>60.46766926784413</v>
      </c>
      <c r="U3667" s="5">
        <f ca="1">VLOOKUP(CONCATENATE($F3667," ",$G3667),AllocFactorMatrix,(U$4+1),FALSE)*$E3670</f>
        <v>0</v>
      </c>
      <c r="V3667" s="5">
        <f ca="1">VLOOKUP(CONCATENATE($F3667," ",$G3667),AllocFactorMatrix,(V$4+1),FALSE)*$E3670</f>
        <v>0</v>
      </c>
      <c r="W3667" s="5">
        <f ca="1">VLOOKUP(CONCATENATE($F3667," ",$G3667),AllocFactorMatrix,(W$4+1),FALSE)*$E3670</f>
        <v>0</v>
      </c>
      <c r="X3667" s="5">
        <f t="shared" ca="1" si="1918"/>
        <v>60.46766926784413</v>
      </c>
      <c r="Y3667" s="5">
        <f ca="1">VLOOKUP(CONCATENATE($F3667," ",$G3667),AllocFactorMatrix,(Y$4+1),FALSE)*$E3670</f>
        <v>824.88436083244505</v>
      </c>
      <c r="Z3667" s="5">
        <f ca="1">VLOOKUP(CONCATENATE($F3667," ",$G3667),AllocFactorMatrix,(Z$4+1),FALSE)*$E3670</f>
        <v>0</v>
      </c>
      <c r="AA3667" s="5">
        <f t="shared" ca="1" si="1916"/>
        <v>824.88436083244505</v>
      </c>
      <c r="AB3667" s="5">
        <f ca="1">VLOOKUP(CONCATENATE($F3667," ",$G3667),AllocFactorMatrix,(AB$4+1),FALSE)*$E3670</f>
        <v>8.5598515478980772</v>
      </c>
      <c r="AC3667" s="5">
        <f ca="1">VLOOKUP(CONCATENATE($F3667," ",$G3667),AllocFactorMatrix,(AC$4+1),FALSE)*$E3670</f>
        <v>290.6398825570933</v>
      </c>
      <c r="AD3667" s="5">
        <f ca="1">VLOOKUP(CONCATENATE($F3667," ",$G3667),AllocFactorMatrix,(AD$4+1),FALSE)*$E3670</f>
        <v>47.276718549160158</v>
      </c>
    </row>
    <row r="3668" spans="4:30" hidden="1" outlineLevel="1">
      <c r="D3668" s="7"/>
      <c r="E3668" s="51"/>
      <c r="F3668" s="52" t="str">
        <f>F3670</f>
        <v>RB_GUP</v>
      </c>
      <c r="G3668" s="55" t="str">
        <f>$G$13</f>
        <v>ENERGY</v>
      </c>
      <c r="H3668" s="4">
        <f t="shared" ca="1" si="1914"/>
        <v>991.80910554477225</v>
      </c>
      <c r="I3668" s="5">
        <f ca="1">VLOOKUP(CONCATENATE($F3668," ",$G3668),AllocFactorMatrix,(I$4+1),FALSE)*$E3670</f>
        <v>372.1536432617097</v>
      </c>
      <c r="J3668" s="5">
        <f ca="1">VLOOKUP(CONCATENATE($F3668," ",$G3668),AllocFactorMatrix,(J$4+1),FALSE)*$E3670</f>
        <v>24.117960863809653</v>
      </c>
      <c r="K3668" s="5">
        <f ca="1">VLOOKUP(CONCATENATE($F3668," ",$G3668),AllocFactorMatrix,(K$4+1),FALSE)*$E3670</f>
        <v>80.918373175022126</v>
      </c>
      <c r="L3668" s="5">
        <f ca="1">VLOOKUP(CONCATENATE($F3668," ",$G3668),AllocFactorMatrix,(L$4+1),FALSE)*$E3670</f>
        <v>2.5717696030963233</v>
      </c>
      <c r="M3668" s="5">
        <f ca="1">VLOOKUP(CONCATENATE($F3668," ",$G3668),AllocFactorMatrix,(M$4+1),FALSE)*$E3670</f>
        <v>0.23708709287883192</v>
      </c>
      <c r="N3668" s="5">
        <f t="shared" ca="1" si="1915"/>
        <v>83.727229870997292</v>
      </c>
      <c r="O3668" s="5">
        <f ca="1">VLOOKUP(CONCATENATE($F3668," ",$G3668),AllocFactorMatrix,(O$4+1),FALSE)*$E3670</f>
        <v>73.774409898671664</v>
      </c>
      <c r="P3668" s="5">
        <f ca="1">VLOOKUP(CONCATENATE($F3668," ",$G3668),AllocFactorMatrix,(P$4+1),FALSE)*$E3670</f>
        <v>13.6763560526723</v>
      </c>
      <c r="Q3668" s="5">
        <f ca="1">VLOOKUP(CONCATENATE($F3668," ",$G3668),AllocFactorMatrix,(Q$4+1),FALSE)*$E3670</f>
        <v>6.2141861313248024</v>
      </c>
      <c r="R3668" s="5">
        <f ca="1">VLOOKUP(CONCATENATE($F3668," ",$G3668),AllocFactorMatrix,(R$4+1),FALSE)*$E3670</f>
        <v>0.28792895895219633</v>
      </c>
      <c r="S3668" s="5">
        <f t="shared" ca="1" si="1917"/>
        <v>93.952881041620969</v>
      </c>
      <c r="T3668" s="5">
        <f ca="1">VLOOKUP(CONCATENATE($F3668," ",$G3668),AllocFactorMatrix,(T$4+1),FALSE)*$E3670</f>
        <v>2.8271751895440707</v>
      </c>
      <c r="U3668" s="5">
        <f ca="1">VLOOKUP(CONCATENATE($F3668," ",$G3668),AllocFactorMatrix,(U$4+1),FALSE)*$E3670</f>
        <v>49.640960994880281</v>
      </c>
      <c r="V3668" s="5">
        <f ca="1">VLOOKUP(CONCATENATE($F3668," ",$G3668),AllocFactorMatrix,(V$4+1),FALSE)*$E3670</f>
        <v>281.84076665110786</v>
      </c>
      <c r="W3668" s="5">
        <f ca="1">VLOOKUP(CONCATENATE($F3668," ",$G3668),AllocFactorMatrix,(W$4+1),FALSE)*$E3670</f>
        <v>53.471789821800179</v>
      </c>
      <c r="X3668" s="5">
        <f t="shared" ca="1" si="1918"/>
        <v>387.78069265733239</v>
      </c>
      <c r="Y3668" s="5">
        <f ca="1">VLOOKUP(CONCATENATE($F3668," ",$G3668),AllocFactorMatrix,(Y$4+1),FALSE)*$E3670</f>
        <v>19.98771145823093</v>
      </c>
      <c r="Z3668" s="5">
        <f ca="1">VLOOKUP(CONCATENATE($F3668," ",$G3668),AllocFactorMatrix,(Z$4+1),FALSE)*$E3670</f>
        <v>0.32536807904025</v>
      </c>
      <c r="AA3668" s="5">
        <f t="shared" ca="1" si="1916"/>
        <v>20.313079537271179</v>
      </c>
      <c r="AB3668" s="5">
        <f ca="1">VLOOKUP(CONCATENATE($F3668," ",$G3668),AllocFactorMatrix,(AB$4+1),FALSE)*$E3670</f>
        <v>0.36292191943575414</v>
      </c>
      <c r="AC3668" s="5">
        <f ca="1">VLOOKUP(CONCATENATE($F3668," ",$G3668),AllocFactorMatrix,(AC$4+1),FALSE)*$E3670</f>
        <v>7.8477005258576664</v>
      </c>
      <c r="AD3668" s="5">
        <f ca="1">VLOOKUP(CONCATENATE($F3668," ",$G3668),AllocFactorMatrix,(AD$4+1),FALSE)*$E3670</f>
        <v>1.5529958667377615</v>
      </c>
    </row>
    <row r="3669" spans="4:30" hidden="1" outlineLevel="1">
      <c r="D3669" s="7"/>
      <c r="E3669" s="51"/>
      <c r="F3669" s="52" t="str">
        <f>F3670</f>
        <v>RB_GUP</v>
      </c>
      <c r="G3669" s="55" t="str">
        <f>$G$14</f>
        <v>CUSTOMER</v>
      </c>
      <c r="H3669" s="4">
        <f t="shared" ca="1" si="1914"/>
        <v>15533.228645742451</v>
      </c>
      <c r="I3669" s="5">
        <f ca="1">VLOOKUP(CONCATENATE($F3669," ",$G3669),AllocFactorMatrix,(I$4+1),FALSE)*$E3670</f>
        <v>7263.9381464208009</v>
      </c>
      <c r="J3669" s="5">
        <f ca="1">VLOOKUP(CONCATENATE($F3669," ",$G3669),AllocFactorMatrix,(J$4+1),FALSE)*$E3670</f>
        <v>1903.0315250977224</v>
      </c>
      <c r="K3669" s="5">
        <f ca="1">VLOOKUP(CONCATENATE($F3669," ",$G3669),AllocFactorMatrix,(K$4+1),FALSE)*$E3670</f>
        <v>540.21610297551524</v>
      </c>
      <c r="L3669" s="5">
        <f ca="1">VLOOKUP(CONCATENATE($F3669," ",$G3669),AllocFactorMatrix,(L$4+1),FALSE)*$E3670</f>
        <v>174.37877102249496</v>
      </c>
      <c r="M3669" s="5">
        <f ca="1">VLOOKUP(CONCATENATE($F3669," ",$G3669),AllocFactorMatrix,(M$4+1),FALSE)*$E3670</f>
        <v>28.305186292301737</v>
      </c>
      <c r="N3669" s="5">
        <f t="shared" ca="1" si="1915"/>
        <v>742.9000602903119</v>
      </c>
      <c r="O3669" s="5">
        <f ca="1">VLOOKUP(CONCATENATE($F3669," ",$G3669),AllocFactorMatrix,(O$4+1),FALSE)*$E3670</f>
        <v>153.30546110441111</v>
      </c>
      <c r="P3669" s="5">
        <f ca="1">VLOOKUP(CONCATENATE($F3669," ",$G3669),AllocFactorMatrix,(P$4+1),FALSE)*$E3670</f>
        <v>45.395651379899789</v>
      </c>
      <c r="Q3669" s="5">
        <f ca="1">VLOOKUP(CONCATENATE($F3669," ",$G3669),AllocFactorMatrix,(Q$4+1),FALSE)*$E3670</f>
        <v>98.610111504232933</v>
      </c>
      <c r="R3669" s="5">
        <f ca="1">VLOOKUP(CONCATENATE($F3669," ",$G3669),AllocFactorMatrix,(R$4+1),FALSE)*$E3670</f>
        <v>17.328157642896787</v>
      </c>
      <c r="S3669" s="5">
        <f t="shared" ca="1" si="1917"/>
        <v>314.63938163144059</v>
      </c>
      <c r="T3669" s="5">
        <f ca="1">VLOOKUP(CONCATENATE($F3669," ",$G3669),AllocFactorMatrix,(T$4+1),FALSE)*$E3670</f>
        <v>1.0551492651190346</v>
      </c>
      <c r="U3669" s="5">
        <f ca="1">VLOOKUP(CONCATENATE($F3669," ",$G3669),AllocFactorMatrix,(U$4+1),FALSE)*$E3670</f>
        <v>26.932289570053477</v>
      </c>
      <c r="V3669" s="5">
        <f ca="1">VLOOKUP(CONCATENATE($F3669," ",$G3669),AllocFactorMatrix,(V$4+1),FALSE)*$E3670</f>
        <v>145.01667870275412</v>
      </c>
      <c r="W3669" s="5">
        <f ca="1">VLOOKUP(CONCATENATE($F3669," ",$G3669),AllocFactorMatrix,(W$4+1),FALSE)*$E3670</f>
        <v>25.992523691743209</v>
      </c>
      <c r="X3669" s="5">
        <f t="shared" ca="1" si="1918"/>
        <v>198.99664122966982</v>
      </c>
      <c r="Y3669" s="5">
        <f ca="1">VLOOKUP(CONCATENATE($F3669," ",$G3669),AllocFactorMatrix,(Y$4+1),FALSE)*$E3670</f>
        <v>42.438837726054402</v>
      </c>
      <c r="Z3669" s="5">
        <f ca="1">VLOOKUP(CONCATENATE($F3669," ",$G3669),AllocFactorMatrix,(Z$4+1),FALSE)*$E3670</f>
        <v>0.76932640300590005</v>
      </c>
      <c r="AA3669" s="5">
        <f t="shared" ca="1" si="1916"/>
        <v>43.2081641290603</v>
      </c>
      <c r="AB3669" s="5">
        <f ca="1">VLOOKUP(CONCATENATE($F3669," ",$G3669),AllocFactorMatrix,(AB$4+1),FALSE)*$E3670</f>
        <v>0.7966458703341045</v>
      </c>
      <c r="AC3669" s="5">
        <f ca="1">VLOOKUP(CONCATENATE($F3669," ",$G3669),AllocFactorMatrix,(AC$4+1),FALSE)*$E3670</f>
        <v>4513.0947887100292</v>
      </c>
      <c r="AD3669" s="5">
        <f ca="1">VLOOKUP(CONCATENATE($F3669," ",$G3669),AllocFactorMatrix,(AD$4+1),FALSE)*$E3670</f>
        <v>552.62329236307937</v>
      </c>
    </row>
    <row r="3670" spans="4:30" collapsed="1">
      <c r="D3670" s="7" t="s">
        <v>262</v>
      </c>
      <c r="E3670" s="61">
        <v>304759</v>
      </c>
      <c r="F3670" s="10" t="s">
        <v>74</v>
      </c>
      <c r="G3670" s="55" t="str">
        <f>$G$15</f>
        <v>TOTAL</v>
      </c>
      <c r="H3670" s="4">
        <f t="shared" ca="1" si="1914"/>
        <v>304759.00000000006</v>
      </c>
      <c r="I3670" s="5">
        <f ca="1">VLOOKUP(CONCATENATE($F3670," ",$G3670),AllocFactorMatrix,(I$4+1),FALSE)*$E3670</f>
        <v>168790.45029231149</v>
      </c>
      <c r="J3670" s="5">
        <f ca="1">VLOOKUP(CONCATENATE($F3670," ",$G3670),AllocFactorMatrix,(J$4+1),FALSE)*$E3670</f>
        <v>9760.0408906345328</v>
      </c>
      <c r="K3670" s="5">
        <f ca="1">VLOOKUP(CONCATENATE($F3670," ",$G3670),AllocFactorMatrix,(K$4+1),FALSE)*$E3670</f>
        <v>28490.715260005931</v>
      </c>
      <c r="L3670" s="5">
        <f ca="1">VLOOKUP(CONCATENATE($F3670," ",$G3670),AllocFactorMatrix,(L$4+1),FALSE)*$E3670</f>
        <v>938.92880855827741</v>
      </c>
      <c r="M3670" s="5">
        <f ca="1">VLOOKUP(CONCATENATE($F3670," ",$G3670),AllocFactorMatrix,(M$4+1),FALSE)*$E3670</f>
        <v>80.319296218101655</v>
      </c>
      <c r="N3670" s="5">
        <f t="shared" ca="1" si="1915"/>
        <v>29509.96336478231</v>
      </c>
      <c r="O3670" s="5">
        <f ca="1">VLOOKUP(CONCATENATE($F3670," ",$G3670),AllocFactorMatrix,(O$4+1),FALSE)*$E3670</f>
        <v>20901.249942219907</v>
      </c>
      <c r="P3670" s="5">
        <f ca="1">VLOOKUP(CONCATENATE($F3670," ",$G3670),AllocFactorMatrix,(P$4+1),FALSE)*$E3670</f>
        <v>3493.7599593865893</v>
      </c>
      <c r="Q3670" s="5">
        <f ca="1">VLOOKUP(CONCATENATE($F3670," ",$G3670),AllocFactorMatrix,(Q$4+1),FALSE)*$E3670</f>
        <v>1227.701279068355</v>
      </c>
      <c r="R3670" s="5">
        <f ca="1">VLOOKUP(CONCATENATE($F3670," ",$G3670),AllocFactorMatrix,(R$4+1),FALSE)*$E3670</f>
        <v>63.720432327872849</v>
      </c>
      <c r="S3670" s="5">
        <f t="shared" ca="1" si="1917"/>
        <v>25686.431613002722</v>
      </c>
      <c r="T3670" s="5">
        <f ca="1">VLOOKUP(CONCATENATE($F3670," ",$G3670),AllocFactorMatrix,(T$4+1),FALSE)*$E3670</f>
        <v>712.27129105117046</v>
      </c>
      <c r="U3670" s="5">
        <f ca="1">VLOOKUP(CONCATENATE($F3670," ",$G3670),AllocFactorMatrix,(U$4+1),FALSE)*$E3670</f>
        <v>10634.410824029093</v>
      </c>
      <c r="V3670" s="5">
        <f ca="1">VLOOKUP(CONCATENATE($F3670," ",$G3670),AllocFactorMatrix,(V$4+1),FALSE)*$E3670</f>
        <v>40730.380180749533</v>
      </c>
      <c r="W3670" s="5">
        <f ca="1">VLOOKUP(CONCATENATE($F3670," ",$G3670),AllocFactorMatrix,(W$4+1),FALSE)*$E3670</f>
        <v>6722.8836417386719</v>
      </c>
      <c r="X3670" s="5">
        <f t="shared" ca="1" si="1918"/>
        <v>58799.945937568467</v>
      </c>
      <c r="Y3670" s="5">
        <f ca="1">VLOOKUP(CONCATENATE($F3670," ",$G3670),AllocFactorMatrix,(Y$4+1),FALSE)*$E3670</f>
        <v>6514.2468370149854</v>
      </c>
      <c r="Z3670" s="5">
        <f ca="1">VLOOKUP(CONCATENATE($F3670," ",$G3670),AllocFactorMatrix,(Z$4+1),FALSE)*$E3670</f>
        <v>95.216014255779712</v>
      </c>
      <c r="AA3670" s="5">
        <f t="shared" ca="1" si="1916"/>
        <v>6609.462851270765</v>
      </c>
      <c r="AB3670" s="5">
        <f ca="1">VLOOKUP(CONCATENATE($F3670," ",$G3670),AllocFactorMatrix,(AB$4+1),FALSE)*$E3670</f>
        <v>83.713734369103221</v>
      </c>
      <c r="AC3670" s="5">
        <f ca="1">VLOOKUP(CONCATENATE($F3670," ",$G3670),AllocFactorMatrix,(AC$4+1),FALSE)*$E3670</f>
        <v>4898.7481600137071</v>
      </c>
      <c r="AD3670" s="5">
        <f ca="1">VLOOKUP(CONCATENATE($F3670," ",$G3670),AllocFactorMatrix,(AD$4+1),FALSE)*$E3670</f>
        <v>620.24315604693277</v>
      </c>
    </row>
    <row r="3671" spans="4:30" hidden="1" outlineLevel="1">
      <c r="D3671" s="7"/>
      <c r="E3671" s="51"/>
      <c r="F3671" s="52" t="str">
        <f>F3678</f>
        <v>RB_GUP</v>
      </c>
      <c r="G3671" s="55" t="str">
        <f>$G$8</f>
        <v>PRODUCTION</v>
      </c>
      <c r="H3671" s="4">
        <f t="shared" ref="H3671:H3678" ca="1" si="1919">SUBTOTAL(9,I3671:AD3671)</f>
        <v>-2026073.0167035363</v>
      </c>
      <c r="I3671" s="5">
        <f ca="1">VLOOKUP(CONCATENATE($F3671," ",$G3671),AllocFactorMatrix,(I$4+1),FALSE)*$E3678</f>
        <v>-998009.10545186128</v>
      </c>
      <c r="J3671" s="5">
        <f ca="1">VLOOKUP(CONCATENATE($F3671," ",$G3671),AllocFactorMatrix,(J$4+1),FALSE)*$E3678</f>
        <v>-49335.156192553019</v>
      </c>
      <c r="K3671" s="5">
        <f ca="1">VLOOKUP(CONCATENATE($F3671," ",$G3671),AllocFactorMatrix,(K$4+1),FALSE)*$E3678</f>
        <v>-180711.84969677875</v>
      </c>
      <c r="L3671" s="5">
        <f ca="1">VLOOKUP(CONCATENATE($F3671," ",$G3671),AllocFactorMatrix,(L$4+1),FALSE)*$E3678</f>
        <v>-5688.1674295120656</v>
      </c>
      <c r="M3671" s="5">
        <f ca="1">VLOOKUP(CONCATENATE($F3671," ",$G3671),AllocFactorMatrix,(M$4+1),FALSE)*$E3678</f>
        <v>-533.41814035722814</v>
      </c>
      <c r="N3671" s="5">
        <f t="shared" ref="N3671:N3678" ca="1" si="1920">SUBTOTAL(9,K3671:M3671)</f>
        <v>-186933.43526664804</v>
      </c>
      <c r="O3671" s="5">
        <f ca="1">VLOOKUP(CONCATENATE($F3671," ",$G3671),AllocFactorMatrix,(O$4+1),FALSE)*$E3678</f>
        <v>-137369.11744277258</v>
      </c>
      <c r="P3671" s="5">
        <f ca="1">VLOOKUP(CONCATENATE($F3671," ",$G3671),AllocFactorMatrix,(P$4+1),FALSE)*$E3678</f>
        <v>-25595.86868433479</v>
      </c>
      <c r="Q3671" s="5">
        <f ca="1">VLOOKUP(CONCATENATE($F3671," ",$G3671),AllocFactorMatrix,(Q$4+1),FALSE)*$E3678</f>
        <v>-11566.2964633637</v>
      </c>
      <c r="R3671" s="5">
        <f ca="1">VLOOKUP(CONCATENATE($F3671," ",$G3671),AllocFactorMatrix,(R$4+1),FALSE)*$E3678</f>
        <v>-520.12342304747074</v>
      </c>
      <c r="S3671" s="5">
        <f ca="1">SUBTOTAL(9,O3671:R3671)</f>
        <v>-175051.40601351854</v>
      </c>
      <c r="T3671" s="5">
        <f ca="1">VLOOKUP(CONCATENATE($F3671," ",$G3671),AllocFactorMatrix,(T$4+1),FALSE)*$E3678</f>
        <v>-4798.6551211221476</v>
      </c>
      <c r="U3671" s="5">
        <f ca="1">VLOOKUP(CONCATENATE($F3671," ",$G3671),AllocFactorMatrix,(U$4+1),FALSE)*$E3678</f>
        <v>-78529.173453460753</v>
      </c>
      <c r="V3671" s="5">
        <f ca="1">VLOOKUP(CONCATENATE($F3671," ",$G3671),AllocFactorMatrix,(V$4+1),FALSE)*$E3678</f>
        <v>-415028.88824913336</v>
      </c>
      <c r="W3671" s="5">
        <f ca="1">VLOOKUP(CONCATENATE($F3671," ",$G3671),AllocFactorMatrix,(W$4+1),FALSE)*$E3678</f>
        <v>-74947.338419461914</v>
      </c>
      <c r="X3671" s="5">
        <f ca="1">SUBTOTAL(9,T3671:W3671)</f>
        <v>-573304.05524317827</v>
      </c>
      <c r="Y3671" s="5">
        <f ca="1">VLOOKUP(CONCATENATE($F3671," ",$G3671),AllocFactorMatrix,(Y$4+1),FALSE)*$E3678</f>
        <v>-42185.837989288506</v>
      </c>
      <c r="Z3671" s="5">
        <f ca="1">VLOOKUP(CONCATENATE($F3671," ",$G3671),AllocFactorMatrix,(Z$4+1),FALSE)*$E3678</f>
        <v>-706.59666096811486</v>
      </c>
      <c r="AA3671" s="5">
        <f t="shared" ref="AA3671:AA3678" ca="1" si="1921">SUBTOTAL(9,Y3671:Z3671)</f>
        <v>-42892.434650256619</v>
      </c>
      <c r="AB3671" s="5">
        <f ca="1">VLOOKUP(CONCATENATE($F3671," ",$G3671),AllocFactorMatrix,(AB$4+1),FALSE)*$E3678</f>
        <v>-547.42388552075852</v>
      </c>
      <c r="AC3671" s="5">
        <f ca="1">VLOOKUP(CONCATENATE($F3671," ",$G3671),AllocFactorMatrix,(AC$4+1),FALSE)*$E3678</f>
        <v>0</v>
      </c>
      <c r="AD3671" s="5">
        <f ca="1">VLOOKUP(CONCATENATE($F3671," ",$G3671),AllocFactorMatrix,(AD$4+1),FALSE)*$E3678</f>
        <v>0</v>
      </c>
    </row>
    <row r="3672" spans="4:30" hidden="1" outlineLevel="1">
      <c r="D3672" s="7"/>
      <c r="E3672" s="51"/>
      <c r="F3672" s="52" t="str">
        <f>F3678</f>
        <v>RB_GUP</v>
      </c>
      <c r="G3672" s="55" t="str">
        <f>$G$9</f>
        <v>BULKTRAN</v>
      </c>
      <c r="H3672" s="4">
        <f t="shared" ca="1" si="1919"/>
        <v>-1073863.307371201</v>
      </c>
      <c r="I3672" s="5">
        <f ca="1">VLOOKUP(CONCATENATE($F3672," ",$G3672),AllocFactorMatrix,(I$4+1),FALSE)*$E3678</f>
        <v>-528966.79928684374</v>
      </c>
      <c r="J3672" s="5">
        <f ca="1">VLOOKUP(CONCATENATE($F3672," ",$G3672),AllocFactorMatrix,(J$4+1),FALSE)*$E3678</f>
        <v>-26148.719005600349</v>
      </c>
      <c r="K3672" s="5">
        <f ca="1">VLOOKUP(CONCATENATE($F3672," ",$G3672),AllocFactorMatrix,(K$4+1),FALSE)*$E3678</f>
        <v>-95781.259113893946</v>
      </c>
      <c r="L3672" s="5">
        <f ca="1">VLOOKUP(CONCATENATE($F3672," ",$G3672),AllocFactorMatrix,(L$4+1),FALSE)*$E3678</f>
        <v>-3014.8539753396094</v>
      </c>
      <c r="M3672" s="5">
        <f ca="1">VLOOKUP(CONCATENATE($F3672," ",$G3672),AllocFactorMatrix,(M$4+1),FALSE)*$E3678</f>
        <v>-282.72335877992987</v>
      </c>
      <c r="N3672" s="5">
        <f t="shared" ca="1" si="1920"/>
        <v>-99078.836448013477</v>
      </c>
      <c r="O3672" s="5">
        <f ca="1">VLOOKUP(CONCATENATE($F3672," ",$G3672),AllocFactorMatrix,(O$4+1),FALSE)*$E3678</f>
        <v>-72808.656732307601</v>
      </c>
      <c r="P3672" s="5">
        <f ca="1">VLOOKUP(CONCATENATE($F3672," ",$G3672),AllocFactorMatrix,(P$4+1),FALSE)*$E3678</f>
        <v>-13566.373952859689</v>
      </c>
      <c r="Q3672" s="5">
        <f ca="1">VLOOKUP(CONCATENATE($F3672," ",$G3672),AllocFactorMatrix,(Q$4+1),FALSE)*$E3678</f>
        <v>-6130.3917834077802</v>
      </c>
      <c r="R3672" s="5">
        <f ca="1">VLOOKUP(CONCATENATE($F3672," ",$G3672),AllocFactorMatrix,(R$4+1),FALSE)*$E3678</f>
        <v>-275.67686589289178</v>
      </c>
      <c r="S3672" s="5">
        <f t="shared" ref="S3672:S3678" ca="1" si="1922">SUBTOTAL(9,O3672:R3672)</f>
        <v>-92781.099334467959</v>
      </c>
      <c r="T3672" s="5">
        <f ca="1">VLOOKUP(CONCATENATE($F3672," ",$G3672),AllocFactorMatrix,(T$4+1),FALSE)*$E3678</f>
        <v>-2543.3928672946754</v>
      </c>
      <c r="U3672" s="5">
        <f ca="1">VLOOKUP(CONCATENATE($F3672," ",$G3672),AllocFactorMatrix,(U$4+1),FALSE)*$E3678</f>
        <v>-41622.190925313305</v>
      </c>
      <c r="V3672" s="5">
        <f ca="1">VLOOKUP(CONCATENATE($F3672," ",$G3672),AllocFactorMatrix,(V$4+1),FALSE)*$E3678</f>
        <v>-219974.44855908732</v>
      </c>
      <c r="W3672" s="5">
        <f ca="1">VLOOKUP(CONCATENATE($F3672," ",$G3672),AllocFactorMatrix,(W$4+1),FALSE)*$E3678</f>
        <v>-39723.739495203343</v>
      </c>
      <c r="X3672" s="5">
        <f t="shared" ref="X3672:X3678" ca="1" si="1923">SUBTOTAL(9,T3672:W3672)</f>
        <v>-303863.77184689866</v>
      </c>
      <c r="Y3672" s="5">
        <f ca="1">VLOOKUP(CONCATENATE($F3672," ",$G3672),AllocFactorMatrix,(Y$4+1),FALSE)*$E3678</f>
        <v>-22359.422949677326</v>
      </c>
      <c r="Z3672" s="5">
        <f ca="1">VLOOKUP(CONCATENATE($F3672," ",$G3672),AllocFactorMatrix,(Z$4+1),FALSE)*$E3678</f>
        <v>-374.51178761525171</v>
      </c>
      <c r="AA3672" s="5">
        <f t="shared" ca="1" si="1921"/>
        <v>-22733.934737292577</v>
      </c>
      <c r="AB3672" s="5">
        <f ca="1">VLOOKUP(CONCATENATE($F3672," ",$G3672),AllocFactorMatrix,(AB$4+1),FALSE)*$E3678</f>
        <v>-290.14671208433231</v>
      </c>
      <c r="AC3672" s="5">
        <f ca="1">VLOOKUP(CONCATENATE($F3672," ",$G3672),AllocFactorMatrix,(AC$4+1),FALSE)*$E3678</f>
        <v>0</v>
      </c>
      <c r="AD3672" s="5">
        <f ca="1">VLOOKUP(CONCATENATE($F3672," ",$G3672),AllocFactorMatrix,(AD$4+1),FALSE)*$E3678</f>
        <v>0</v>
      </c>
    </row>
    <row r="3673" spans="4:30" hidden="1" outlineLevel="1">
      <c r="D3673" s="7"/>
      <c r="E3673" s="51"/>
      <c r="F3673" s="52" t="str">
        <f>F3678</f>
        <v>RB_GUP</v>
      </c>
      <c r="G3673" s="55" t="str">
        <f>$G$10</f>
        <v>SUBTRAN</v>
      </c>
      <c r="H3673" s="4">
        <f t="shared" ca="1" si="1919"/>
        <v>-235895.52975285274</v>
      </c>
      <c r="I3673" s="5">
        <f ca="1">VLOOKUP(CONCATENATE($F3673," ",$G3673),AllocFactorMatrix,(I$4+1),FALSE)*$E3678</f>
        <v>-114849.85086661394</v>
      </c>
      <c r="J3673" s="5">
        <f ca="1">VLOOKUP(CONCATENATE($F3673," ",$G3673),AllocFactorMatrix,(J$4+1),FALSE)*$E3678</f>
        <v>-5542.804044265069</v>
      </c>
      <c r="K3673" s="5">
        <f ca="1">VLOOKUP(CONCATENATE($F3673," ",$G3673),AllocFactorMatrix,(K$4+1),FALSE)*$E3678</f>
        <v>-20164.450095508517</v>
      </c>
      <c r="L3673" s="5">
        <f ca="1">VLOOKUP(CONCATENATE($F3673," ",$G3673),AllocFactorMatrix,(L$4+1),FALSE)*$E3678</f>
        <v>-622.86089116257733</v>
      </c>
      <c r="M3673" s="5">
        <f ca="1">VLOOKUP(CONCATENATE($F3673," ",$G3673),AllocFactorMatrix,(M$4+1),FALSE)*$E3678</f>
        <v>-77.574029888393653</v>
      </c>
      <c r="N3673" s="5">
        <f t="shared" ca="1" si="1920"/>
        <v>-20864.885016559489</v>
      </c>
      <c r="O3673" s="5">
        <f ca="1">VLOOKUP(CONCATENATE($F3673," ",$G3673),AllocFactorMatrix,(O$4+1),FALSE)*$E3678</f>
        <v>-15234.557213782413</v>
      </c>
      <c r="P3673" s="5">
        <f ca="1">VLOOKUP(CONCATENATE($F3673," ",$G3673),AllocFactorMatrix,(P$4+1),FALSE)*$E3678</f>
        <v>-2832.0864171265234</v>
      </c>
      <c r="Q3673" s="5">
        <f ca="1">VLOOKUP(CONCATENATE($F3673," ",$G3673),AllocFactorMatrix,(Q$4+1),FALSE)*$E3678</f>
        <v>-1685.1251635924059</v>
      </c>
      <c r="R3673" s="5">
        <f ca="1">VLOOKUP(CONCATENATE($F3673," ",$G3673),AllocFactorMatrix,(R$4+1),FALSE)*$E3678</f>
        <v>0</v>
      </c>
      <c r="S3673" s="5">
        <f t="shared" ca="1" si="1922"/>
        <v>-19751.768794501342</v>
      </c>
      <c r="T3673" s="5">
        <f ca="1">VLOOKUP(CONCATENATE($F3673," ",$G3673),AllocFactorMatrix,(T$4+1),FALSE)*$E3678</f>
        <v>-531.96457936267018</v>
      </c>
      <c r="U3673" s="5">
        <f ca="1">VLOOKUP(CONCATENATE($F3673," ",$G3673),AllocFactorMatrix,(U$4+1),FALSE)*$E3678</f>
        <v>-8708.563886503136</v>
      </c>
      <c r="V3673" s="5">
        <f ca="1">VLOOKUP(CONCATENATE($F3673," ",$G3673),AllocFactorMatrix,(V$4+1),FALSE)*$E3678</f>
        <v>-60669.804911221217</v>
      </c>
      <c r="W3673" s="5">
        <f ca="1">VLOOKUP(CONCATENATE($F3673," ",$G3673),AllocFactorMatrix,(W$4+1),FALSE)*$E3678</f>
        <v>0</v>
      </c>
      <c r="X3673" s="5">
        <f t="shared" ca="1" si="1923"/>
        <v>-69910.333377087023</v>
      </c>
      <c r="Y3673" s="5">
        <f ca="1">VLOOKUP(CONCATENATE($F3673," ",$G3673),AllocFactorMatrix,(Y$4+1),FALSE)*$E3678</f>
        <v>-4585.1553861122165</v>
      </c>
      <c r="Z3673" s="5">
        <f ca="1">VLOOKUP(CONCATENATE($F3673," ",$G3673),AllocFactorMatrix,(Z$4+1),FALSE)*$E3678</f>
        <v>-76.434664856195226</v>
      </c>
      <c r="AA3673" s="5">
        <f t="shared" ca="1" si="1921"/>
        <v>-4661.5900509684116</v>
      </c>
      <c r="AB3673" s="5">
        <f ca="1">VLOOKUP(CONCATENATE($F3673," ",$G3673),AllocFactorMatrix,(AB$4+1),FALSE)*$E3678</f>
        <v>-61.228505202576329</v>
      </c>
      <c r="AC3673" s="5">
        <f ca="1">VLOOKUP(CONCATENATE($F3673," ",$G3673),AllocFactorMatrix,(AC$4+1),FALSE)*$E3678</f>
        <v>-208.19000703714559</v>
      </c>
      <c r="AD3673" s="5">
        <f ca="1">VLOOKUP(CONCATENATE($F3673," ",$G3673),AllocFactorMatrix,(AD$4+1),FALSE)*$E3678</f>
        <v>-44.879090617739436</v>
      </c>
    </row>
    <row r="3674" spans="4:30" hidden="1" outlineLevel="1">
      <c r="D3674" s="7"/>
      <c r="E3674" s="51"/>
      <c r="F3674" s="52" t="str">
        <f>F3678</f>
        <v>RB_GUP</v>
      </c>
      <c r="G3674" s="55" t="str">
        <f>$G$11</f>
        <v>DISTPRI</v>
      </c>
      <c r="H3674" s="4">
        <f t="shared" ca="1" si="1919"/>
        <v>-1082363.5542729991</v>
      </c>
      <c r="I3674" s="5">
        <f ca="1">VLOOKUP(CONCATENATE($F3674," ",$G3674),AllocFactorMatrix,(I$4+1),FALSE)*$E3678</f>
        <v>-723389.72669704293</v>
      </c>
      <c r="J3674" s="5">
        <f ca="1">VLOOKUP(CONCATENATE($F3674," ",$G3674),AllocFactorMatrix,(J$4+1),FALSE)*$E3678</f>
        <v>-34098.703280896072</v>
      </c>
      <c r="K3674" s="5">
        <f ca="1">VLOOKUP(CONCATENATE($F3674," ",$G3674),AllocFactorMatrix,(K$4+1),FALSE)*$E3678</f>
        <v>-123814.48436497297</v>
      </c>
      <c r="L3674" s="5">
        <f ca="1">VLOOKUP(CONCATENATE($F3674," ",$G3674),AllocFactorMatrix,(L$4+1),FALSE)*$E3678</f>
        <v>-3826.5118273196008</v>
      </c>
      <c r="M3674" s="5">
        <f ca="1">VLOOKUP(CONCATENATE($F3674," ",$G3674),AllocFactorMatrix,(M$4+1),FALSE)*$E3678</f>
        <v>0</v>
      </c>
      <c r="N3674" s="5">
        <f t="shared" ca="1" si="1920"/>
        <v>-127640.99619229257</v>
      </c>
      <c r="O3674" s="5">
        <f ca="1">VLOOKUP(CONCATENATE($F3674," ",$G3674),AllocFactorMatrix,(O$4+1),FALSE)*$E3678</f>
        <v>-92839.222352261771</v>
      </c>
      <c r="P3674" s="5">
        <f ca="1">VLOOKUP(CONCATENATE($F3674," ",$G3674),AllocFactorMatrix,(P$4+1),FALSE)*$E3678</f>
        <v>-17291.311410632992</v>
      </c>
      <c r="Q3674" s="5">
        <f ca="1">VLOOKUP(CONCATENATE($F3674," ",$G3674),AllocFactorMatrix,(Q$4+1),FALSE)*$E3678</f>
        <v>0</v>
      </c>
      <c r="R3674" s="5">
        <f ca="1">VLOOKUP(CONCATENATE($F3674," ",$G3674),AllocFactorMatrix,(R$4+1),FALSE)*$E3678</f>
        <v>0</v>
      </c>
      <c r="S3674" s="5">
        <f t="shared" ca="1" si="1922"/>
        <v>-110130.53376289476</v>
      </c>
      <c r="T3674" s="5">
        <f ca="1">VLOOKUP(CONCATENATE($F3674," ",$G3674),AllocFactorMatrix,(T$4+1),FALSE)*$E3678</f>
        <v>-3309.6610643944555</v>
      </c>
      <c r="U3674" s="5">
        <f ca="1">VLOOKUP(CONCATENATE($F3674," ",$G3674),AllocFactorMatrix,(U$4+1),FALSE)*$E3678</f>
        <v>-53377.343715044532</v>
      </c>
      <c r="V3674" s="5">
        <f ca="1">VLOOKUP(CONCATENATE($F3674," ",$G3674),AllocFactorMatrix,(V$4+1),FALSE)*$E3678</f>
        <v>0</v>
      </c>
      <c r="W3674" s="5">
        <f ca="1">VLOOKUP(CONCATENATE($F3674," ",$G3674),AllocFactorMatrix,(W$4+1),FALSE)*$E3678</f>
        <v>0</v>
      </c>
      <c r="X3674" s="5">
        <f t="shared" ca="1" si="1923"/>
        <v>-56687.00477943899</v>
      </c>
      <c r="Y3674" s="5">
        <f ca="1">VLOOKUP(CONCATENATE($F3674," ",$G3674),AllocFactorMatrix,(Y$4+1),FALSE)*$E3678</f>
        <v>-27995.292022769332</v>
      </c>
      <c r="Z3674" s="5">
        <f ca="1">VLOOKUP(CONCATENATE($F3674," ",$G3674),AllocFactorMatrix,(Z$4+1),FALSE)*$E3678</f>
        <v>-467.07105886625379</v>
      </c>
      <c r="AA3674" s="5">
        <f t="shared" ca="1" si="1921"/>
        <v>-28462.363081635587</v>
      </c>
      <c r="AB3674" s="5">
        <f ca="1">VLOOKUP(CONCATENATE($F3674," ",$G3674),AllocFactorMatrix,(AB$4+1),FALSE)*$E3678</f>
        <v>-378.40581908590207</v>
      </c>
      <c r="AC3674" s="5">
        <f ca="1">VLOOKUP(CONCATENATE($F3674," ",$G3674),AllocFactorMatrix,(AC$4+1),FALSE)*$E3678</f>
        <v>-1296.3657644291834</v>
      </c>
      <c r="AD3674" s="5">
        <f ca="1">VLOOKUP(CONCATENATE($F3674," ",$G3674),AllocFactorMatrix,(AD$4+1),FALSE)*$E3678</f>
        <v>-279.4548952830952</v>
      </c>
    </row>
    <row r="3675" spans="4:30" hidden="1" outlineLevel="1">
      <c r="D3675" s="7"/>
      <c r="E3675" s="51"/>
      <c r="F3675" s="52" t="str">
        <f>F3678</f>
        <v>RB_GUP</v>
      </c>
      <c r="G3675" s="55" t="str">
        <f>$G$12</f>
        <v>DISTSEC</v>
      </c>
      <c r="H3675" s="4">
        <f t="shared" ca="1" si="1919"/>
        <v>-556968.3606909106</v>
      </c>
      <c r="I3675" s="5">
        <f ca="1">VLOOKUP(CONCATENATE($F3675," ",$G3675),AllocFactorMatrix,(I$4+1),FALSE)*$E3678</f>
        <v>-416446.05178598128</v>
      </c>
      <c r="J3675" s="5">
        <f ca="1">VLOOKUP(CONCATENATE($F3675," ",$G3675),AllocFactorMatrix,(J$4+1),FALSE)*$E3678</f>
        <v>-20076.996881860909</v>
      </c>
      <c r="K3675" s="5">
        <f ca="1">VLOOKUP(CONCATENATE($F3675," ",$G3675),AllocFactorMatrix,(K$4+1),FALSE)*$E3678</f>
        <v>-60580.666428618075</v>
      </c>
      <c r="L3675" s="5">
        <f ca="1">VLOOKUP(CONCATENATE($F3675," ",$G3675),AllocFactorMatrix,(L$4+1),FALSE)*$E3678</f>
        <v>0</v>
      </c>
      <c r="M3675" s="5">
        <f ca="1">VLOOKUP(CONCATENATE($F3675," ",$G3675),AllocFactorMatrix,(M$4+1),FALSE)*$E3678</f>
        <v>0</v>
      </c>
      <c r="N3675" s="5">
        <f t="shared" ca="1" si="1920"/>
        <v>-60580.666428618075</v>
      </c>
      <c r="O3675" s="5">
        <f ca="1">VLOOKUP(CONCATENATE($F3675," ",$G3675),AllocFactorMatrix,(O$4+1),FALSE)*$E3678</f>
        <v>-38602.236442689609</v>
      </c>
      <c r="P3675" s="5">
        <f ca="1">VLOOKUP(CONCATENATE($F3675," ",$G3675),AllocFactorMatrix,(P$4+1),FALSE)*$E3678</f>
        <v>0</v>
      </c>
      <c r="Q3675" s="5">
        <f ca="1">VLOOKUP(CONCATENATE($F3675," ",$G3675),AllocFactorMatrix,(Q$4+1),FALSE)*$E3678</f>
        <v>0</v>
      </c>
      <c r="R3675" s="5">
        <f ca="1">VLOOKUP(CONCATENATE($F3675," ",$G3675),AllocFactorMatrix,(R$4+1),FALSE)*$E3678</f>
        <v>0</v>
      </c>
      <c r="S3675" s="5">
        <f t="shared" ca="1" si="1922"/>
        <v>-38602.236442689609</v>
      </c>
      <c r="T3675" s="5">
        <f ca="1">VLOOKUP(CONCATENATE($F3675," ",$G3675),AllocFactorMatrix,(T$4+1),FALSE)*$E3678</f>
        <v>-1043.7234910751356</v>
      </c>
      <c r="U3675" s="5">
        <f ca="1">VLOOKUP(CONCATENATE($F3675," ",$G3675),AllocFactorMatrix,(U$4+1),FALSE)*$E3678</f>
        <v>0</v>
      </c>
      <c r="V3675" s="5">
        <f ca="1">VLOOKUP(CONCATENATE($F3675," ",$G3675),AllocFactorMatrix,(V$4+1),FALSE)*$E3678</f>
        <v>0</v>
      </c>
      <c r="W3675" s="5">
        <f ca="1">VLOOKUP(CONCATENATE($F3675," ",$G3675),AllocFactorMatrix,(W$4+1),FALSE)*$E3678</f>
        <v>0</v>
      </c>
      <c r="X3675" s="5">
        <f t="shared" ca="1" si="1923"/>
        <v>-1043.7234910751356</v>
      </c>
      <c r="Y3675" s="5">
        <f ca="1">VLOOKUP(CONCATENATE($F3675," ",$G3675),AllocFactorMatrix,(Y$4+1),FALSE)*$E3678</f>
        <v>-14238.206883875437</v>
      </c>
      <c r="Z3675" s="5">
        <f ca="1">VLOOKUP(CONCATENATE($F3675," ",$G3675),AllocFactorMatrix,(Z$4+1),FALSE)*$E3678</f>
        <v>0</v>
      </c>
      <c r="AA3675" s="5">
        <f t="shared" ca="1" si="1921"/>
        <v>-14238.206883875437</v>
      </c>
      <c r="AB3675" s="5">
        <f ca="1">VLOOKUP(CONCATENATE($F3675," ",$G3675),AllocFactorMatrix,(AB$4+1),FALSE)*$E3678</f>
        <v>-147.75033086000101</v>
      </c>
      <c r="AC3675" s="5">
        <f ca="1">VLOOKUP(CONCATENATE($F3675," ",$G3675),AllocFactorMatrix,(AC$4+1),FALSE)*$E3678</f>
        <v>-5016.6920032003436</v>
      </c>
      <c r="AD3675" s="5">
        <f ca="1">VLOOKUP(CONCATENATE($F3675," ",$G3675),AllocFactorMatrix,(AD$4+1),FALSE)*$E3678</f>
        <v>-816.03644274985174</v>
      </c>
    </row>
    <row r="3676" spans="4:30" hidden="1" outlineLevel="1">
      <c r="D3676" s="7"/>
      <c r="E3676" s="51"/>
      <c r="F3676" s="52" t="str">
        <f>F3678</f>
        <v>RB_GUP</v>
      </c>
      <c r="G3676" s="55" t="str">
        <f>$G$13</f>
        <v>ENERGY</v>
      </c>
      <c r="H3676" s="4">
        <f t="shared" ca="1" si="1919"/>
        <v>-17119.470200413187</v>
      </c>
      <c r="I3676" s="5">
        <f ca="1">VLOOKUP(CONCATENATE($F3676," ",$G3676),AllocFactorMatrix,(I$4+1),FALSE)*$E3678</f>
        <v>-6423.6889641122916</v>
      </c>
      <c r="J3676" s="5">
        <f ca="1">VLOOKUP(CONCATENATE($F3676," ",$G3676),AllocFactorMatrix,(J$4+1),FALSE)*$E3678</f>
        <v>-416.29655343397337</v>
      </c>
      <c r="K3676" s="5">
        <f ca="1">VLOOKUP(CONCATENATE($F3676," ",$G3676),AllocFactorMatrix,(K$4+1),FALSE)*$E3678</f>
        <v>-1396.720064870558</v>
      </c>
      <c r="L3676" s="5">
        <f ca="1">VLOOKUP(CONCATENATE($F3676," ",$G3676),AllocFactorMatrix,(L$4+1),FALSE)*$E3678</f>
        <v>-44.390934542139519</v>
      </c>
      <c r="M3676" s="5">
        <f ca="1">VLOOKUP(CONCATENATE($F3676," ",$G3676),AllocFactorMatrix,(M$4+1),FALSE)*$E3678</f>
        <v>-4.0923252254397982</v>
      </c>
      <c r="N3676" s="5">
        <f t="shared" ca="1" si="1920"/>
        <v>-1445.2033246381372</v>
      </c>
      <c r="O3676" s="5">
        <f ca="1">VLOOKUP(CONCATENATE($F3676," ",$G3676),AllocFactorMatrix,(O$4+1),FALSE)*$E3678</f>
        <v>-1273.4091719390483</v>
      </c>
      <c r="P3676" s="5">
        <f ca="1">VLOOKUP(CONCATENATE($F3676," ",$G3676),AllocFactorMatrix,(P$4+1),FALSE)*$E3678</f>
        <v>-236.06555796375946</v>
      </c>
      <c r="Q3676" s="5">
        <f ca="1">VLOOKUP(CONCATENATE($F3676," ",$G3676),AllocFactorMatrix,(Q$4+1),FALSE)*$E3678</f>
        <v>-107.26214722197209</v>
      </c>
      <c r="R3676" s="5">
        <f ca="1">VLOOKUP(CONCATENATE($F3676," ",$G3676),AllocFactorMatrix,(R$4+1),FALSE)*$E3678</f>
        <v>-4.9698991520254809</v>
      </c>
      <c r="S3676" s="5">
        <f t="shared" ca="1" si="1922"/>
        <v>-1621.7067762768052</v>
      </c>
      <c r="T3676" s="5">
        <f ca="1">VLOOKUP(CONCATENATE($F3676," ",$G3676),AllocFactorMatrix,(T$4+1),FALSE)*$E3678</f>
        <v>-48.799452574255817</v>
      </c>
      <c r="U3676" s="5">
        <f ca="1">VLOOKUP(CONCATENATE($F3676," ",$G3676),AllocFactorMatrix,(U$4+1),FALSE)*$E3678</f>
        <v>-856.84528173890919</v>
      </c>
      <c r="V3676" s="5">
        <f ca="1">VLOOKUP(CONCATENATE($F3676," ",$G3676),AllocFactorMatrix,(V$4+1),FALSE)*$E3678</f>
        <v>-4864.8117656623363</v>
      </c>
      <c r="W3676" s="5">
        <f ca="1">VLOOKUP(CONCATENATE($F3676," ",$G3676),AllocFactorMatrix,(W$4+1),FALSE)*$E3678</f>
        <v>-922.96865122473059</v>
      </c>
      <c r="X3676" s="5">
        <f t="shared" ca="1" si="1923"/>
        <v>-6693.425151200232</v>
      </c>
      <c r="Y3676" s="5">
        <f ca="1">VLOOKUP(CONCATENATE($F3676," ",$G3676),AllocFactorMatrix,(Y$4+1),FALSE)*$E3678</f>
        <v>-345.00492964892914</v>
      </c>
      <c r="Z3676" s="5">
        <f ca="1">VLOOKUP(CONCATENATE($F3676," ",$G3676),AllocFactorMatrix,(Z$4+1),FALSE)*$E3678</f>
        <v>-5.6161302635306294</v>
      </c>
      <c r="AA3676" s="5">
        <f t="shared" ca="1" si="1921"/>
        <v>-350.62105991245977</v>
      </c>
      <c r="AB3676" s="5">
        <f ca="1">VLOOKUP(CONCATENATE($F3676," ",$G3676),AllocFactorMatrix,(AB$4+1),FALSE)*$E3678</f>
        <v>-6.264341545286082</v>
      </c>
      <c r="AC3676" s="5">
        <f ca="1">VLOOKUP(CONCATENATE($F3676," ",$G3676),AllocFactorMatrix,(AC$4+1),FALSE)*$E3678</f>
        <v>-135.45799745445308</v>
      </c>
      <c r="AD3676" s="5">
        <f ca="1">VLOOKUP(CONCATENATE($F3676," ",$G3676),AllocFactorMatrix,(AD$4+1),FALSE)*$E3678</f>
        <v>-26.806031839543117</v>
      </c>
    </row>
    <row r="3677" spans="4:30" hidden="1" outlineLevel="1">
      <c r="D3677" s="7"/>
      <c r="E3677" s="51"/>
      <c r="F3677" s="52" t="str">
        <f>F3678</f>
        <v>RB_GUP</v>
      </c>
      <c r="G3677" s="55" t="str">
        <f>$G$14</f>
        <v>CUSTOMER</v>
      </c>
      <c r="H3677" s="4">
        <f t="shared" ca="1" si="1919"/>
        <v>-268116.76100808696</v>
      </c>
      <c r="I3677" s="5">
        <f ca="1">VLOOKUP(CONCATENATE($F3677," ",$G3677),AllocFactorMatrix,(I$4+1),FALSE)*$E3678</f>
        <v>-125381.76140961213</v>
      </c>
      <c r="J3677" s="5">
        <f ca="1">VLOOKUP(CONCATENATE($F3677," ",$G3677),AllocFactorMatrix,(J$4+1),FALSE)*$E3678</f>
        <v>-32847.945539341112</v>
      </c>
      <c r="K3677" s="5">
        <f ca="1">VLOOKUP(CONCATENATE($F3677," ",$G3677),AllocFactorMatrix,(K$4+1),FALSE)*$E3678</f>
        <v>-9324.5902109286362</v>
      </c>
      <c r="L3677" s="5">
        <f ca="1">VLOOKUP(CONCATENATE($F3677," ",$G3677),AllocFactorMatrix,(L$4+1),FALSE)*$E3678</f>
        <v>-3009.9261616120689</v>
      </c>
      <c r="M3677" s="5">
        <f ca="1">VLOOKUP(CONCATENATE($F3677," ",$G3677),AllocFactorMatrix,(M$4+1),FALSE)*$E3678</f>
        <v>-488.57163191907063</v>
      </c>
      <c r="N3677" s="5">
        <f t="shared" ca="1" si="1920"/>
        <v>-12823.088004459776</v>
      </c>
      <c r="O3677" s="5">
        <f ca="1">VLOOKUP(CONCATENATE($F3677," ",$G3677),AllocFactorMatrix,(O$4+1),FALSE)*$E3678</f>
        <v>-2646.1828775971971</v>
      </c>
      <c r="P3677" s="5">
        <f ca="1">VLOOKUP(CONCATENATE($F3677," ",$G3677),AllocFactorMatrix,(P$4+1),FALSE)*$E3678</f>
        <v>-783.56762070627894</v>
      </c>
      <c r="Q3677" s="5">
        <f ca="1">VLOOKUP(CONCATENATE($F3677," ",$G3677),AllocFactorMatrix,(Q$4+1),FALSE)*$E3678</f>
        <v>-1702.0945421033241</v>
      </c>
      <c r="R3677" s="5">
        <f ca="1">VLOOKUP(CONCATENATE($F3677," ",$G3677),AllocFactorMatrix,(R$4+1),FALSE)*$E3678</f>
        <v>-299.09876480988009</v>
      </c>
      <c r="S3677" s="5">
        <f t="shared" ca="1" si="1922"/>
        <v>-5430.9438052166797</v>
      </c>
      <c r="T3677" s="5">
        <f ca="1">VLOOKUP(CONCATENATE($F3677," ",$G3677),AllocFactorMatrix,(T$4+1),FALSE)*$E3678</f>
        <v>-18.212775321589092</v>
      </c>
      <c r="U3677" s="5">
        <f ca="1">VLOOKUP(CONCATENATE($F3677," ",$G3677),AllocFactorMatrix,(U$4+1),FALSE)*$E3678</f>
        <v>-464.87426476103843</v>
      </c>
      <c r="V3677" s="5">
        <f ca="1">VLOOKUP(CONCATENATE($F3677," ",$G3677),AllocFactorMatrix,(V$4+1),FALSE)*$E3678</f>
        <v>-2503.1114311569722</v>
      </c>
      <c r="W3677" s="5">
        <f ca="1">VLOOKUP(CONCATENATE($F3677," ",$G3677),AllocFactorMatrix,(W$4+1),FALSE)*$E3678</f>
        <v>-448.65310500443292</v>
      </c>
      <c r="X3677" s="5">
        <f t="shared" ca="1" si="1923"/>
        <v>-3434.8515762440325</v>
      </c>
      <c r="Y3677" s="5">
        <f ca="1">VLOOKUP(CONCATENATE($F3677," ",$G3677),AllocFactorMatrix,(Y$4+1),FALSE)*$E3678</f>
        <v>-732.53049778394268</v>
      </c>
      <c r="Z3677" s="5">
        <f ca="1">VLOOKUP(CONCATENATE($F3677," ",$G3677),AllocFactorMatrix,(Z$4+1),FALSE)*$E3678</f>
        <v>-13.27922919543717</v>
      </c>
      <c r="AA3677" s="5">
        <f t="shared" ca="1" si="1921"/>
        <v>-745.80972697937989</v>
      </c>
      <c r="AB3677" s="5">
        <f ca="1">VLOOKUP(CONCATENATE($F3677," ",$G3677),AllocFactorMatrix,(AB$4+1),FALSE)*$E3678</f>
        <v>-13.750786478186118</v>
      </c>
      <c r="AC3677" s="5">
        <f ca="1">VLOOKUP(CONCATENATE($F3677," ",$G3677),AllocFactorMatrix,(AC$4+1),FALSE)*$E3678</f>
        <v>-77899.86128885526</v>
      </c>
      <c r="AD3677" s="5">
        <f ca="1">VLOOKUP(CONCATENATE($F3677," ",$G3677),AllocFactorMatrix,(AD$4+1),FALSE)*$E3678</f>
        <v>-9538.7488709004247</v>
      </c>
    </row>
    <row r="3678" spans="4:30" collapsed="1">
      <c r="D3678" s="7" t="s">
        <v>253</v>
      </c>
      <c r="E3678" s="61">
        <v>-5260400</v>
      </c>
      <c r="F3678" s="10" t="s">
        <v>74</v>
      </c>
      <c r="G3678" s="55" t="str">
        <f>$G$15</f>
        <v>TOTAL</v>
      </c>
      <c r="H3678" s="4">
        <f t="shared" ca="1" si="1919"/>
        <v>-5260400.0000000019</v>
      </c>
      <c r="I3678" s="5">
        <f ca="1">VLOOKUP(CONCATENATE($F3678," ",$G3678),AllocFactorMatrix,(I$4+1),FALSE)*$E3678</f>
        <v>-2913466.984462068</v>
      </c>
      <c r="J3678" s="5">
        <f ca="1">VLOOKUP(CONCATENATE($F3678," ",$G3678),AllocFactorMatrix,(J$4+1),FALSE)*$E3678</f>
        <v>-168466.62149795052</v>
      </c>
      <c r="K3678" s="5">
        <f ca="1">VLOOKUP(CONCATENATE($F3678," ",$G3678),AllocFactorMatrix,(K$4+1),FALSE)*$E3678</f>
        <v>-491774.01997557154</v>
      </c>
      <c r="L3678" s="5">
        <f ca="1">VLOOKUP(CONCATENATE($F3678," ",$G3678),AllocFactorMatrix,(L$4+1),FALSE)*$E3678</f>
        <v>-16206.711219488061</v>
      </c>
      <c r="M3678" s="5">
        <f ca="1">VLOOKUP(CONCATENATE($F3678," ",$G3678),AllocFactorMatrix,(M$4+1),FALSE)*$E3678</f>
        <v>-1386.3794861700621</v>
      </c>
      <c r="N3678" s="5">
        <f t="shared" ca="1" si="1920"/>
        <v>-509367.11068122968</v>
      </c>
      <c r="O3678" s="5">
        <f ca="1">VLOOKUP(CONCATENATE($F3678," ",$G3678),AllocFactorMatrix,(O$4+1),FALSE)*$E3678</f>
        <v>-360773.38223335025</v>
      </c>
      <c r="P3678" s="5">
        <f ca="1">VLOOKUP(CONCATENATE($F3678," ",$G3678),AllocFactorMatrix,(P$4+1),FALSE)*$E3678</f>
        <v>-60305.273643624023</v>
      </c>
      <c r="Q3678" s="5">
        <f ca="1">VLOOKUP(CONCATENATE($F3678," ",$G3678),AllocFactorMatrix,(Q$4+1),FALSE)*$E3678</f>
        <v>-21191.170099689181</v>
      </c>
      <c r="R3678" s="5">
        <f ca="1">VLOOKUP(CONCATENATE($F3678," ",$G3678),AllocFactorMatrix,(R$4+1),FALSE)*$E3678</f>
        <v>-1099.8689529022681</v>
      </c>
      <c r="S3678" s="5">
        <f t="shared" ca="1" si="1922"/>
        <v>-443369.69492956571</v>
      </c>
      <c r="T3678" s="5">
        <f ca="1">VLOOKUP(CONCATENATE($F3678," ",$G3678),AllocFactorMatrix,(T$4+1),FALSE)*$E3678</f>
        <v>-12294.409351144928</v>
      </c>
      <c r="U3678" s="5">
        <f ca="1">VLOOKUP(CONCATENATE($F3678," ",$G3678),AllocFactorMatrix,(U$4+1),FALSE)*$E3678</f>
        <v>-183558.99152682166</v>
      </c>
      <c r="V3678" s="5">
        <f ca="1">VLOOKUP(CONCATENATE($F3678," ",$G3678),AllocFactorMatrix,(V$4+1),FALSE)*$E3678</f>
        <v>-703041.06491626124</v>
      </c>
      <c r="W3678" s="5">
        <f ca="1">VLOOKUP(CONCATENATE($F3678," ",$G3678),AllocFactorMatrix,(W$4+1),FALSE)*$E3678</f>
        <v>-116042.69967089442</v>
      </c>
      <c r="X3678" s="5">
        <f t="shared" ca="1" si="1923"/>
        <v>-1014937.1654651222</v>
      </c>
      <c r="Y3678" s="5">
        <f ca="1">VLOOKUP(CONCATENATE($F3678," ",$G3678),AllocFactorMatrix,(Y$4+1),FALSE)*$E3678</f>
        <v>-112441.45065915569</v>
      </c>
      <c r="Z3678" s="5">
        <f ca="1">VLOOKUP(CONCATENATE($F3678," ",$G3678),AllocFactorMatrix,(Z$4+1),FALSE)*$E3678</f>
        <v>-1643.5095317647833</v>
      </c>
      <c r="AA3678" s="5">
        <f t="shared" ca="1" si="1921"/>
        <v>-114084.96019092046</v>
      </c>
      <c r="AB3678" s="5">
        <f ca="1">VLOOKUP(CONCATENATE($F3678," ",$G3678),AllocFactorMatrix,(AB$4+1),FALSE)*$E3678</f>
        <v>-1444.9703807770422</v>
      </c>
      <c r="AC3678" s="5">
        <f ca="1">VLOOKUP(CONCATENATE($F3678," ",$G3678),AllocFactorMatrix,(AC$4+1),FALSE)*$E3678</f>
        <v>-84556.567060976391</v>
      </c>
      <c r="AD3678" s="5">
        <f ca="1">VLOOKUP(CONCATENATE($F3678," ",$G3678),AllocFactorMatrix,(AD$4+1),FALSE)*$E3678</f>
        <v>-10705.925331390656</v>
      </c>
    </row>
    <row r="3679" spans="4:30" hidden="1" outlineLevel="1">
      <c r="D3679" s="7"/>
      <c r="E3679" s="51"/>
      <c r="F3679" s="52" t="str">
        <f>F3686</f>
        <v>PROD_DEMAND</v>
      </c>
      <c r="G3679" s="55" t="str">
        <f>$G$8</f>
        <v>PRODUCTION</v>
      </c>
      <c r="H3679" s="4">
        <f t="shared" ref="H3679:H3686" si="1924">SUBTOTAL(9,I3679:AD3679)</f>
        <v>-2613895</v>
      </c>
      <c r="I3679" s="5">
        <f>VLOOKUP(CONCATENATE($F3679," ",$G3679),AllocFactorMatrix,(I$4+1),FALSE)*$E3686</f>
        <v>-1287560.2158403392</v>
      </c>
      <c r="J3679" s="5">
        <f>VLOOKUP(CONCATENATE($F3679," ",$G3679),AllocFactorMatrix,(J$4+1),FALSE)*$E3686</f>
        <v>-63648.702210026458</v>
      </c>
      <c r="K3679" s="5">
        <f>VLOOKUP(CONCATENATE($F3679," ",$G3679),AllocFactorMatrix,(K$4+1),FALSE)*$E3686</f>
        <v>-233141.54843822162</v>
      </c>
      <c r="L3679" s="5">
        <f>VLOOKUP(CONCATENATE($F3679," ",$G3679),AllocFactorMatrix,(L$4+1),FALSE)*$E3686</f>
        <v>-7338.4681996088339</v>
      </c>
      <c r="M3679" s="5">
        <f>VLOOKUP(CONCATENATE($F3679," ",$G3679),AllocFactorMatrix,(M$4+1),FALSE)*$E3686</f>
        <v>-688.17806589103611</v>
      </c>
      <c r="N3679" s="5">
        <f t="shared" ref="N3679:N3686" si="1925">SUBTOTAL(9,K3679:M3679)</f>
        <v>-241168.1947037215</v>
      </c>
      <c r="O3679" s="5">
        <f>VLOOKUP(CONCATENATE($F3679," ",$G3679),AllocFactorMatrix,(O$4+1),FALSE)*$E3686</f>
        <v>-177223.8444902089</v>
      </c>
      <c r="P3679" s="5">
        <f>VLOOKUP(CONCATENATE($F3679," ",$G3679),AllocFactorMatrix,(P$4+1),FALSE)*$E3686</f>
        <v>-33021.965458823877</v>
      </c>
      <c r="Q3679" s="5">
        <f>VLOOKUP(CONCATENATE($F3679," ",$G3679),AllocFactorMatrix,(Q$4+1),FALSE)*$E3686</f>
        <v>-14922.011321829812</v>
      </c>
      <c r="R3679" s="5">
        <f>VLOOKUP(CONCATENATE($F3679," ",$G3679),AllocFactorMatrix,(R$4+1),FALSE)*$E3686</f>
        <v>-671.02616918450542</v>
      </c>
      <c r="S3679" s="5">
        <f>SUBTOTAL(9,O3679:R3679)</f>
        <v>-225838.8474400471</v>
      </c>
      <c r="T3679" s="5">
        <f>VLOOKUP(CONCATENATE($F3679," ",$G3679),AllocFactorMatrix,(T$4+1),FALSE)*$E3686</f>
        <v>-6190.8828183465921</v>
      </c>
      <c r="U3679" s="5">
        <f>VLOOKUP(CONCATENATE($F3679," ",$G3679),AllocFactorMatrix,(U$4+1),FALSE)*$E3686</f>
        <v>-101312.74250821795</v>
      </c>
      <c r="V3679" s="5">
        <f>VLOOKUP(CONCATENATE($F3679," ",$G3679),AllocFactorMatrix,(V$4+1),FALSE)*$E3686</f>
        <v>-535440.69088636735</v>
      </c>
      <c r="W3679" s="5">
        <f>VLOOKUP(CONCATENATE($F3679," ",$G3679),AllocFactorMatrix,(W$4+1),FALSE)*$E3686</f>
        <v>-96691.714238749439</v>
      </c>
      <c r="X3679" s="5">
        <f>SUBTOTAL(9,T3679:W3679)</f>
        <v>-739636.03045168135</v>
      </c>
      <c r="Y3679" s="5">
        <f>VLOOKUP(CONCATENATE($F3679," ",$G3679),AllocFactorMatrix,(Y$4+1),FALSE)*$E3686</f>
        <v>-54425.161424054604</v>
      </c>
      <c r="Z3679" s="5">
        <f>VLOOKUP(CONCATENATE($F3679," ",$G3679),AllocFactorMatrix,(Z$4+1),FALSE)*$E3686</f>
        <v>-911.60065007247783</v>
      </c>
      <c r="AA3679" s="5">
        <f t="shared" ref="AA3679:AA3686" si="1926">SUBTOTAL(9,Y3679:Z3679)</f>
        <v>-55336.76207412708</v>
      </c>
      <c r="AB3679" s="5">
        <f>VLOOKUP(CONCATENATE($F3679," ",$G3679),AllocFactorMatrix,(AB$4+1),FALSE)*$E3686</f>
        <v>-706.24728005676786</v>
      </c>
      <c r="AC3679" s="5">
        <f>VLOOKUP(CONCATENATE($F3679," ",$G3679),AllocFactorMatrix,(AC$4+1),FALSE)*$E3686</f>
        <v>0</v>
      </c>
      <c r="AD3679" s="5">
        <f>VLOOKUP(CONCATENATE($F3679," ",$G3679),AllocFactorMatrix,(AD$4+1),FALSE)*$E3686</f>
        <v>0</v>
      </c>
    </row>
    <row r="3680" spans="4:30" hidden="1" outlineLevel="1">
      <c r="D3680" s="7"/>
      <c r="E3680" s="51"/>
      <c r="F3680" s="52" t="str">
        <f>F3686</f>
        <v>PROD_DEMAND</v>
      </c>
      <c r="G3680" s="55" t="str">
        <f>$G$9</f>
        <v>BULKTRAN</v>
      </c>
      <c r="H3680" s="4">
        <f t="shared" si="1924"/>
        <v>0</v>
      </c>
      <c r="I3680" s="5">
        <f>VLOOKUP(CONCATENATE($F3680," ",$G3680),AllocFactorMatrix,(I$4+1),FALSE)*$E3686</f>
        <v>0</v>
      </c>
      <c r="J3680" s="5">
        <f>VLOOKUP(CONCATENATE($F3680," ",$G3680),AllocFactorMatrix,(J$4+1),FALSE)*$E3686</f>
        <v>0</v>
      </c>
      <c r="K3680" s="5">
        <f>VLOOKUP(CONCATENATE($F3680," ",$G3680),AllocFactorMatrix,(K$4+1),FALSE)*$E3686</f>
        <v>0</v>
      </c>
      <c r="L3680" s="5">
        <f>VLOOKUP(CONCATENATE($F3680," ",$G3680),AllocFactorMatrix,(L$4+1),FALSE)*$E3686</f>
        <v>0</v>
      </c>
      <c r="M3680" s="5">
        <f>VLOOKUP(CONCATENATE($F3680," ",$G3680),AllocFactorMatrix,(M$4+1),FALSE)*$E3686</f>
        <v>0</v>
      </c>
      <c r="N3680" s="5">
        <f t="shared" si="1925"/>
        <v>0</v>
      </c>
      <c r="O3680" s="5">
        <f>VLOOKUP(CONCATENATE($F3680," ",$G3680),AllocFactorMatrix,(O$4+1),FALSE)*$E3686</f>
        <v>0</v>
      </c>
      <c r="P3680" s="5">
        <f>VLOOKUP(CONCATENATE($F3680," ",$G3680),AllocFactorMatrix,(P$4+1),FALSE)*$E3686</f>
        <v>0</v>
      </c>
      <c r="Q3680" s="5">
        <f>VLOOKUP(CONCATENATE($F3680," ",$G3680),AllocFactorMatrix,(Q$4+1),FALSE)*$E3686</f>
        <v>0</v>
      </c>
      <c r="R3680" s="5">
        <f>VLOOKUP(CONCATENATE($F3680," ",$G3680),AllocFactorMatrix,(R$4+1),FALSE)*$E3686</f>
        <v>0</v>
      </c>
      <c r="S3680" s="5">
        <f t="shared" ref="S3680:S3686" si="1927">SUBTOTAL(9,O3680:R3680)</f>
        <v>0</v>
      </c>
      <c r="T3680" s="5">
        <f>VLOOKUP(CONCATENATE($F3680," ",$G3680),AllocFactorMatrix,(T$4+1),FALSE)*$E3686</f>
        <v>0</v>
      </c>
      <c r="U3680" s="5">
        <f>VLOOKUP(CONCATENATE($F3680," ",$G3680),AllocFactorMatrix,(U$4+1),FALSE)*$E3686</f>
        <v>0</v>
      </c>
      <c r="V3680" s="5">
        <f>VLOOKUP(CONCATENATE($F3680," ",$G3680),AllocFactorMatrix,(V$4+1),FALSE)*$E3686</f>
        <v>0</v>
      </c>
      <c r="W3680" s="5">
        <f>VLOOKUP(CONCATENATE($F3680," ",$G3680),AllocFactorMatrix,(W$4+1),FALSE)*$E3686</f>
        <v>0</v>
      </c>
      <c r="X3680" s="5">
        <f t="shared" ref="X3680:X3686" si="1928">SUBTOTAL(9,T3680:W3680)</f>
        <v>0</v>
      </c>
      <c r="Y3680" s="5">
        <f>VLOOKUP(CONCATENATE($F3680," ",$G3680),AllocFactorMatrix,(Y$4+1),FALSE)*$E3686</f>
        <v>0</v>
      </c>
      <c r="Z3680" s="5">
        <f>VLOOKUP(CONCATENATE($F3680," ",$G3680),AllocFactorMatrix,(Z$4+1),FALSE)*$E3686</f>
        <v>0</v>
      </c>
      <c r="AA3680" s="5">
        <f t="shared" si="1926"/>
        <v>0</v>
      </c>
      <c r="AB3680" s="5">
        <f>VLOOKUP(CONCATENATE($F3680," ",$G3680),AllocFactorMatrix,(AB$4+1),FALSE)*$E3686</f>
        <v>0</v>
      </c>
      <c r="AC3680" s="5">
        <f>VLOOKUP(CONCATENATE($F3680," ",$G3680),AllocFactorMatrix,(AC$4+1),FALSE)*$E3686</f>
        <v>0</v>
      </c>
      <c r="AD3680" s="5">
        <f>VLOOKUP(CONCATENATE($F3680," ",$G3680),AllocFactorMatrix,(AD$4+1),FALSE)*$E3686</f>
        <v>0</v>
      </c>
    </row>
    <row r="3681" spans="4:30" hidden="1" outlineLevel="1">
      <c r="D3681" s="7"/>
      <c r="E3681" s="51"/>
      <c r="F3681" s="52" t="str">
        <f>F3686</f>
        <v>PROD_DEMAND</v>
      </c>
      <c r="G3681" s="55" t="str">
        <f>$G$10</f>
        <v>SUBTRAN</v>
      </c>
      <c r="H3681" s="4">
        <f t="shared" si="1924"/>
        <v>0</v>
      </c>
      <c r="I3681" s="5">
        <f>VLOOKUP(CONCATENATE($F3681," ",$G3681),AllocFactorMatrix,(I$4+1),FALSE)*$E3686</f>
        <v>0</v>
      </c>
      <c r="J3681" s="5">
        <f>VLOOKUP(CONCATENATE($F3681," ",$G3681),AllocFactorMatrix,(J$4+1),FALSE)*$E3686</f>
        <v>0</v>
      </c>
      <c r="K3681" s="5">
        <f>VLOOKUP(CONCATENATE($F3681," ",$G3681),AllocFactorMatrix,(K$4+1),FALSE)*$E3686</f>
        <v>0</v>
      </c>
      <c r="L3681" s="5">
        <f>VLOOKUP(CONCATENATE($F3681," ",$G3681),AllocFactorMatrix,(L$4+1),FALSE)*$E3686</f>
        <v>0</v>
      </c>
      <c r="M3681" s="5">
        <f>VLOOKUP(CONCATENATE($F3681," ",$G3681),AllocFactorMatrix,(M$4+1),FALSE)*$E3686</f>
        <v>0</v>
      </c>
      <c r="N3681" s="5">
        <f t="shared" si="1925"/>
        <v>0</v>
      </c>
      <c r="O3681" s="5">
        <f>VLOOKUP(CONCATENATE($F3681," ",$G3681),AllocFactorMatrix,(O$4+1),FALSE)*$E3686</f>
        <v>0</v>
      </c>
      <c r="P3681" s="5">
        <f>VLOOKUP(CONCATENATE($F3681," ",$G3681),AllocFactorMatrix,(P$4+1),FALSE)*$E3686</f>
        <v>0</v>
      </c>
      <c r="Q3681" s="5">
        <f>VLOOKUP(CONCATENATE($F3681," ",$G3681),AllocFactorMatrix,(Q$4+1),FALSE)*$E3686</f>
        <v>0</v>
      </c>
      <c r="R3681" s="5">
        <f>VLOOKUP(CONCATENATE($F3681," ",$G3681),AllocFactorMatrix,(R$4+1),FALSE)*$E3686</f>
        <v>0</v>
      </c>
      <c r="S3681" s="5">
        <f t="shared" si="1927"/>
        <v>0</v>
      </c>
      <c r="T3681" s="5">
        <f>VLOOKUP(CONCATENATE($F3681," ",$G3681),AllocFactorMatrix,(T$4+1),FALSE)*$E3686</f>
        <v>0</v>
      </c>
      <c r="U3681" s="5">
        <f>VLOOKUP(CONCATENATE($F3681," ",$G3681),AllocFactorMatrix,(U$4+1),FALSE)*$E3686</f>
        <v>0</v>
      </c>
      <c r="V3681" s="5">
        <f>VLOOKUP(CONCATENATE($F3681," ",$G3681),AllocFactorMatrix,(V$4+1),FALSE)*$E3686</f>
        <v>0</v>
      </c>
      <c r="W3681" s="5">
        <f>VLOOKUP(CONCATENATE($F3681," ",$G3681),AllocFactorMatrix,(W$4+1),FALSE)*$E3686</f>
        <v>0</v>
      </c>
      <c r="X3681" s="5">
        <f t="shared" si="1928"/>
        <v>0</v>
      </c>
      <c r="Y3681" s="5">
        <f>VLOOKUP(CONCATENATE($F3681," ",$G3681),AllocFactorMatrix,(Y$4+1),FALSE)*$E3686</f>
        <v>0</v>
      </c>
      <c r="Z3681" s="5">
        <f>VLOOKUP(CONCATENATE($F3681," ",$G3681),AllocFactorMatrix,(Z$4+1),FALSE)*$E3686</f>
        <v>0</v>
      </c>
      <c r="AA3681" s="5">
        <f t="shared" si="1926"/>
        <v>0</v>
      </c>
      <c r="AB3681" s="5">
        <f>VLOOKUP(CONCATENATE($F3681," ",$G3681),AllocFactorMatrix,(AB$4+1),FALSE)*$E3686</f>
        <v>0</v>
      </c>
      <c r="AC3681" s="5">
        <f>VLOOKUP(CONCATENATE($F3681," ",$G3681),AllocFactorMatrix,(AC$4+1),FALSE)*$E3686</f>
        <v>0</v>
      </c>
      <c r="AD3681" s="5">
        <f>VLOOKUP(CONCATENATE($F3681," ",$G3681),AllocFactorMatrix,(AD$4+1),FALSE)*$E3686</f>
        <v>0</v>
      </c>
    </row>
    <row r="3682" spans="4:30" hidden="1" outlineLevel="1">
      <c r="D3682" s="7"/>
      <c r="E3682" s="51"/>
      <c r="F3682" s="52" t="str">
        <f>F3686</f>
        <v>PROD_DEMAND</v>
      </c>
      <c r="G3682" s="55" t="str">
        <f>$G$11</f>
        <v>DISTPRI</v>
      </c>
      <c r="H3682" s="4">
        <f t="shared" si="1924"/>
        <v>0</v>
      </c>
      <c r="I3682" s="5">
        <f>VLOOKUP(CONCATENATE($F3682," ",$G3682),AllocFactorMatrix,(I$4+1),FALSE)*$E3686</f>
        <v>0</v>
      </c>
      <c r="J3682" s="5">
        <f>VLOOKUP(CONCATENATE($F3682," ",$G3682),AllocFactorMatrix,(J$4+1),FALSE)*$E3686</f>
        <v>0</v>
      </c>
      <c r="K3682" s="5">
        <f>VLOOKUP(CONCATENATE($F3682," ",$G3682),AllocFactorMatrix,(K$4+1),FALSE)*$E3686</f>
        <v>0</v>
      </c>
      <c r="L3682" s="5">
        <f>VLOOKUP(CONCATENATE($F3682," ",$G3682),AllocFactorMatrix,(L$4+1),FALSE)*$E3686</f>
        <v>0</v>
      </c>
      <c r="M3682" s="5">
        <f>VLOOKUP(CONCATENATE($F3682," ",$G3682),AllocFactorMatrix,(M$4+1),FALSE)*$E3686</f>
        <v>0</v>
      </c>
      <c r="N3682" s="5">
        <f t="shared" si="1925"/>
        <v>0</v>
      </c>
      <c r="O3682" s="5">
        <f>VLOOKUP(CONCATENATE($F3682," ",$G3682),AllocFactorMatrix,(O$4+1),FALSE)*$E3686</f>
        <v>0</v>
      </c>
      <c r="P3682" s="5">
        <f>VLOOKUP(CONCATENATE($F3682," ",$G3682),AllocFactorMatrix,(P$4+1),FALSE)*$E3686</f>
        <v>0</v>
      </c>
      <c r="Q3682" s="5">
        <f>VLOOKUP(CONCATENATE($F3682," ",$G3682),AllocFactorMatrix,(Q$4+1),FALSE)*$E3686</f>
        <v>0</v>
      </c>
      <c r="R3682" s="5">
        <f>VLOOKUP(CONCATENATE($F3682," ",$G3682),AllocFactorMatrix,(R$4+1),FALSE)*$E3686</f>
        <v>0</v>
      </c>
      <c r="S3682" s="5">
        <f t="shared" si="1927"/>
        <v>0</v>
      </c>
      <c r="T3682" s="5">
        <f>VLOOKUP(CONCATENATE($F3682," ",$G3682),AllocFactorMatrix,(T$4+1),FALSE)*$E3686</f>
        <v>0</v>
      </c>
      <c r="U3682" s="5">
        <f>VLOOKUP(CONCATENATE($F3682," ",$G3682),AllocFactorMatrix,(U$4+1),FALSE)*$E3686</f>
        <v>0</v>
      </c>
      <c r="V3682" s="5">
        <f>VLOOKUP(CONCATENATE($F3682," ",$G3682),AllocFactorMatrix,(V$4+1),FALSE)*$E3686</f>
        <v>0</v>
      </c>
      <c r="W3682" s="5">
        <f>VLOOKUP(CONCATENATE($F3682," ",$G3682),AllocFactorMatrix,(W$4+1),FALSE)*$E3686</f>
        <v>0</v>
      </c>
      <c r="X3682" s="5">
        <f t="shared" si="1928"/>
        <v>0</v>
      </c>
      <c r="Y3682" s="5">
        <f>VLOOKUP(CONCATENATE($F3682," ",$G3682),AllocFactorMatrix,(Y$4+1),FALSE)*$E3686</f>
        <v>0</v>
      </c>
      <c r="Z3682" s="5">
        <f>VLOOKUP(CONCATENATE($F3682," ",$G3682),AllocFactorMatrix,(Z$4+1),FALSE)*$E3686</f>
        <v>0</v>
      </c>
      <c r="AA3682" s="5">
        <f t="shared" si="1926"/>
        <v>0</v>
      </c>
      <c r="AB3682" s="5">
        <f>VLOOKUP(CONCATENATE($F3682," ",$G3682),AllocFactorMatrix,(AB$4+1),FALSE)*$E3686</f>
        <v>0</v>
      </c>
      <c r="AC3682" s="5">
        <f>VLOOKUP(CONCATENATE($F3682," ",$G3682),AllocFactorMatrix,(AC$4+1),FALSE)*$E3686</f>
        <v>0</v>
      </c>
      <c r="AD3682" s="5">
        <f>VLOOKUP(CONCATENATE($F3682," ",$G3682),AllocFactorMatrix,(AD$4+1),FALSE)*$E3686</f>
        <v>0</v>
      </c>
    </row>
    <row r="3683" spans="4:30" hidden="1" outlineLevel="1">
      <c r="D3683" s="7"/>
      <c r="E3683" s="51"/>
      <c r="F3683" s="52" t="str">
        <f>F3686</f>
        <v>PROD_DEMAND</v>
      </c>
      <c r="G3683" s="55" t="str">
        <f>$G$12</f>
        <v>DISTSEC</v>
      </c>
      <c r="H3683" s="4">
        <f t="shared" si="1924"/>
        <v>0</v>
      </c>
      <c r="I3683" s="5">
        <f>VLOOKUP(CONCATENATE($F3683," ",$G3683),AllocFactorMatrix,(I$4+1),FALSE)*$E3686</f>
        <v>0</v>
      </c>
      <c r="J3683" s="5">
        <f>VLOOKUP(CONCATENATE($F3683," ",$G3683),AllocFactorMatrix,(J$4+1),FALSE)*$E3686</f>
        <v>0</v>
      </c>
      <c r="K3683" s="5">
        <f>VLOOKUP(CONCATENATE($F3683," ",$G3683),AllocFactorMatrix,(K$4+1),FALSE)*$E3686</f>
        <v>0</v>
      </c>
      <c r="L3683" s="5">
        <f>VLOOKUP(CONCATENATE($F3683," ",$G3683),AllocFactorMatrix,(L$4+1),FALSE)*$E3686</f>
        <v>0</v>
      </c>
      <c r="M3683" s="5">
        <f>VLOOKUP(CONCATENATE($F3683," ",$G3683),AllocFactorMatrix,(M$4+1),FALSE)*$E3686</f>
        <v>0</v>
      </c>
      <c r="N3683" s="5">
        <f t="shared" si="1925"/>
        <v>0</v>
      </c>
      <c r="O3683" s="5">
        <f>VLOOKUP(CONCATENATE($F3683," ",$G3683),AllocFactorMatrix,(O$4+1),FALSE)*$E3686</f>
        <v>0</v>
      </c>
      <c r="P3683" s="5">
        <f>VLOOKUP(CONCATENATE($F3683," ",$G3683),AllocFactorMatrix,(P$4+1),FALSE)*$E3686</f>
        <v>0</v>
      </c>
      <c r="Q3683" s="5">
        <f>VLOOKUP(CONCATENATE($F3683," ",$G3683),AllocFactorMatrix,(Q$4+1),FALSE)*$E3686</f>
        <v>0</v>
      </c>
      <c r="R3683" s="5">
        <f>VLOOKUP(CONCATENATE($F3683," ",$G3683),AllocFactorMatrix,(R$4+1),FALSE)*$E3686</f>
        <v>0</v>
      </c>
      <c r="S3683" s="5">
        <f t="shared" si="1927"/>
        <v>0</v>
      </c>
      <c r="T3683" s="5">
        <f>VLOOKUP(CONCATENATE($F3683," ",$G3683),AllocFactorMatrix,(T$4+1),FALSE)*$E3686</f>
        <v>0</v>
      </c>
      <c r="U3683" s="5">
        <f>VLOOKUP(CONCATENATE($F3683," ",$G3683),AllocFactorMatrix,(U$4+1),FALSE)*$E3686</f>
        <v>0</v>
      </c>
      <c r="V3683" s="5">
        <f>VLOOKUP(CONCATENATE($F3683," ",$G3683),AllocFactorMatrix,(V$4+1),FALSE)*$E3686</f>
        <v>0</v>
      </c>
      <c r="W3683" s="5">
        <f>VLOOKUP(CONCATENATE($F3683," ",$G3683),AllocFactorMatrix,(W$4+1),FALSE)*$E3686</f>
        <v>0</v>
      </c>
      <c r="X3683" s="5">
        <f t="shared" si="1928"/>
        <v>0</v>
      </c>
      <c r="Y3683" s="5">
        <f>VLOOKUP(CONCATENATE($F3683," ",$G3683),AllocFactorMatrix,(Y$4+1),FALSE)*$E3686</f>
        <v>0</v>
      </c>
      <c r="Z3683" s="5">
        <f>VLOOKUP(CONCATENATE($F3683," ",$G3683),AllocFactorMatrix,(Z$4+1),FALSE)*$E3686</f>
        <v>0</v>
      </c>
      <c r="AA3683" s="5">
        <f t="shared" si="1926"/>
        <v>0</v>
      </c>
      <c r="AB3683" s="5">
        <f>VLOOKUP(CONCATENATE($F3683," ",$G3683),AllocFactorMatrix,(AB$4+1),FALSE)*$E3686</f>
        <v>0</v>
      </c>
      <c r="AC3683" s="5">
        <f>VLOOKUP(CONCATENATE($F3683," ",$G3683),AllocFactorMatrix,(AC$4+1),FALSE)*$E3686</f>
        <v>0</v>
      </c>
      <c r="AD3683" s="5">
        <f>VLOOKUP(CONCATENATE($F3683," ",$G3683),AllocFactorMatrix,(AD$4+1),FALSE)*$E3686</f>
        <v>0</v>
      </c>
    </row>
    <row r="3684" spans="4:30" hidden="1" outlineLevel="1">
      <c r="D3684" s="7"/>
      <c r="E3684" s="51"/>
      <c r="F3684" s="52" t="str">
        <f>F3686</f>
        <v>PROD_DEMAND</v>
      </c>
      <c r="G3684" s="55" t="str">
        <f>$G$13</f>
        <v>ENERGY</v>
      </c>
      <c r="H3684" s="4">
        <f t="shared" si="1924"/>
        <v>0</v>
      </c>
      <c r="I3684" s="5">
        <f>VLOOKUP(CONCATENATE($F3684," ",$G3684),AllocFactorMatrix,(I$4+1),FALSE)*$E3686</f>
        <v>0</v>
      </c>
      <c r="J3684" s="5">
        <f>VLOOKUP(CONCATENATE($F3684," ",$G3684),AllocFactorMatrix,(J$4+1),FALSE)*$E3686</f>
        <v>0</v>
      </c>
      <c r="K3684" s="5">
        <f>VLOOKUP(CONCATENATE($F3684," ",$G3684),AllocFactorMatrix,(K$4+1),FALSE)*$E3686</f>
        <v>0</v>
      </c>
      <c r="L3684" s="5">
        <f>VLOOKUP(CONCATENATE($F3684," ",$G3684),AllocFactorMatrix,(L$4+1),FALSE)*$E3686</f>
        <v>0</v>
      </c>
      <c r="M3684" s="5">
        <f>VLOOKUP(CONCATENATE($F3684," ",$G3684),AllocFactorMatrix,(M$4+1),FALSE)*$E3686</f>
        <v>0</v>
      </c>
      <c r="N3684" s="5">
        <f t="shared" si="1925"/>
        <v>0</v>
      </c>
      <c r="O3684" s="5">
        <f>VLOOKUP(CONCATENATE($F3684," ",$G3684),AllocFactorMatrix,(O$4+1),FALSE)*$E3686</f>
        <v>0</v>
      </c>
      <c r="P3684" s="5">
        <f>VLOOKUP(CONCATENATE($F3684," ",$G3684),AllocFactorMatrix,(P$4+1),FALSE)*$E3686</f>
        <v>0</v>
      </c>
      <c r="Q3684" s="5">
        <f>VLOOKUP(CONCATENATE($F3684," ",$G3684),AllocFactorMatrix,(Q$4+1),FALSE)*$E3686</f>
        <v>0</v>
      </c>
      <c r="R3684" s="5">
        <f>VLOOKUP(CONCATENATE($F3684," ",$G3684),AllocFactorMatrix,(R$4+1),FALSE)*$E3686</f>
        <v>0</v>
      </c>
      <c r="S3684" s="5">
        <f t="shared" si="1927"/>
        <v>0</v>
      </c>
      <c r="T3684" s="5">
        <f>VLOOKUP(CONCATENATE($F3684," ",$G3684),AllocFactorMatrix,(T$4+1),FALSE)*$E3686</f>
        <v>0</v>
      </c>
      <c r="U3684" s="5">
        <f>VLOOKUP(CONCATENATE($F3684," ",$G3684),AllocFactorMatrix,(U$4+1),FALSE)*$E3686</f>
        <v>0</v>
      </c>
      <c r="V3684" s="5">
        <f>VLOOKUP(CONCATENATE($F3684," ",$G3684),AllocFactorMatrix,(V$4+1),FALSE)*$E3686</f>
        <v>0</v>
      </c>
      <c r="W3684" s="5">
        <f>VLOOKUP(CONCATENATE($F3684," ",$G3684),AllocFactorMatrix,(W$4+1),FALSE)*$E3686</f>
        <v>0</v>
      </c>
      <c r="X3684" s="5">
        <f t="shared" si="1928"/>
        <v>0</v>
      </c>
      <c r="Y3684" s="5">
        <f>VLOOKUP(CONCATENATE($F3684," ",$G3684),AllocFactorMatrix,(Y$4+1),FALSE)*$E3686</f>
        <v>0</v>
      </c>
      <c r="Z3684" s="5">
        <f>VLOOKUP(CONCATENATE($F3684," ",$G3684),AllocFactorMatrix,(Z$4+1),FALSE)*$E3686</f>
        <v>0</v>
      </c>
      <c r="AA3684" s="5">
        <f t="shared" si="1926"/>
        <v>0</v>
      </c>
      <c r="AB3684" s="5">
        <f>VLOOKUP(CONCATENATE($F3684," ",$G3684),AllocFactorMatrix,(AB$4+1),FALSE)*$E3686</f>
        <v>0</v>
      </c>
      <c r="AC3684" s="5">
        <f>VLOOKUP(CONCATENATE($F3684," ",$G3684),AllocFactorMatrix,(AC$4+1),FALSE)*$E3686</f>
        <v>0</v>
      </c>
      <c r="AD3684" s="5">
        <f>VLOOKUP(CONCATENATE($F3684," ",$G3684),AllocFactorMatrix,(AD$4+1),FALSE)*$E3686</f>
        <v>0</v>
      </c>
    </row>
    <row r="3685" spans="4:30" hidden="1" outlineLevel="1">
      <c r="D3685" s="7"/>
      <c r="E3685" s="51"/>
      <c r="F3685" s="52" t="str">
        <f>F3686</f>
        <v>PROD_DEMAND</v>
      </c>
      <c r="G3685" s="55" t="str">
        <f>$G$14</f>
        <v>CUSTOMER</v>
      </c>
      <c r="H3685" s="4">
        <f t="shared" si="1924"/>
        <v>0</v>
      </c>
      <c r="I3685" s="5">
        <f>VLOOKUP(CONCATENATE($F3685," ",$G3685),AllocFactorMatrix,(I$4+1),FALSE)*$E3686</f>
        <v>0</v>
      </c>
      <c r="J3685" s="5">
        <f>VLOOKUP(CONCATENATE($F3685," ",$G3685),AllocFactorMatrix,(J$4+1),FALSE)*$E3686</f>
        <v>0</v>
      </c>
      <c r="K3685" s="5">
        <f>VLOOKUP(CONCATENATE($F3685," ",$G3685),AllocFactorMatrix,(K$4+1),FALSE)*$E3686</f>
        <v>0</v>
      </c>
      <c r="L3685" s="5">
        <f>VLOOKUP(CONCATENATE($F3685," ",$G3685),AllocFactorMatrix,(L$4+1),FALSE)*$E3686</f>
        <v>0</v>
      </c>
      <c r="M3685" s="5">
        <f>VLOOKUP(CONCATENATE($F3685," ",$G3685),AllocFactorMatrix,(M$4+1),FALSE)*$E3686</f>
        <v>0</v>
      </c>
      <c r="N3685" s="5">
        <f t="shared" si="1925"/>
        <v>0</v>
      </c>
      <c r="O3685" s="5">
        <f>VLOOKUP(CONCATENATE($F3685," ",$G3685),AllocFactorMatrix,(O$4+1),FALSE)*$E3686</f>
        <v>0</v>
      </c>
      <c r="P3685" s="5">
        <f>VLOOKUP(CONCATENATE($F3685," ",$G3685),AllocFactorMatrix,(P$4+1),FALSE)*$E3686</f>
        <v>0</v>
      </c>
      <c r="Q3685" s="5">
        <f>VLOOKUP(CONCATENATE($F3685," ",$G3685),AllocFactorMatrix,(Q$4+1),FALSE)*$E3686</f>
        <v>0</v>
      </c>
      <c r="R3685" s="5">
        <f>VLOOKUP(CONCATENATE($F3685," ",$G3685),AllocFactorMatrix,(R$4+1),FALSE)*$E3686</f>
        <v>0</v>
      </c>
      <c r="S3685" s="5">
        <f t="shared" si="1927"/>
        <v>0</v>
      </c>
      <c r="T3685" s="5">
        <f>VLOOKUP(CONCATENATE($F3685," ",$G3685),AllocFactorMatrix,(T$4+1),FALSE)*$E3686</f>
        <v>0</v>
      </c>
      <c r="U3685" s="5">
        <f>VLOOKUP(CONCATENATE($F3685," ",$G3685),AllocFactorMatrix,(U$4+1),FALSE)*$E3686</f>
        <v>0</v>
      </c>
      <c r="V3685" s="5">
        <f>VLOOKUP(CONCATENATE($F3685," ",$G3685),AllocFactorMatrix,(V$4+1),FALSE)*$E3686</f>
        <v>0</v>
      </c>
      <c r="W3685" s="5">
        <f>VLOOKUP(CONCATENATE($F3685," ",$G3685),AllocFactorMatrix,(W$4+1),FALSE)*$E3686</f>
        <v>0</v>
      </c>
      <c r="X3685" s="5">
        <f t="shared" si="1928"/>
        <v>0</v>
      </c>
      <c r="Y3685" s="5">
        <f>VLOOKUP(CONCATENATE($F3685," ",$G3685),AllocFactorMatrix,(Y$4+1),FALSE)*$E3686</f>
        <v>0</v>
      </c>
      <c r="Z3685" s="5">
        <f>VLOOKUP(CONCATENATE($F3685," ",$G3685),AllocFactorMatrix,(Z$4+1),FALSE)*$E3686</f>
        <v>0</v>
      </c>
      <c r="AA3685" s="5">
        <f t="shared" si="1926"/>
        <v>0</v>
      </c>
      <c r="AB3685" s="5">
        <f>VLOOKUP(CONCATENATE($F3685," ",$G3685),AllocFactorMatrix,(AB$4+1),FALSE)*$E3686</f>
        <v>0</v>
      </c>
      <c r="AC3685" s="5">
        <f>VLOOKUP(CONCATENATE($F3685," ",$G3685),AllocFactorMatrix,(AC$4+1),FALSE)*$E3686</f>
        <v>0</v>
      </c>
      <c r="AD3685" s="5">
        <f>VLOOKUP(CONCATENATE($F3685," ",$G3685),AllocFactorMatrix,(AD$4+1),FALSE)*$E3686</f>
        <v>0</v>
      </c>
    </row>
    <row r="3686" spans="4:30" collapsed="1">
      <c r="D3686" s="7" t="s">
        <v>297</v>
      </c>
      <c r="E3686" s="61">
        <v>-2613895</v>
      </c>
      <c r="F3686" s="10" t="s">
        <v>30</v>
      </c>
      <c r="G3686" s="55" t="str">
        <f>$G$15</f>
        <v>TOTAL</v>
      </c>
      <c r="H3686" s="4">
        <f t="shared" si="1924"/>
        <v>-2613895</v>
      </c>
      <c r="I3686" s="5">
        <f>VLOOKUP(CONCATENATE($F3686," ",$G3686),AllocFactorMatrix,(I$4+1),FALSE)*$E3686</f>
        <v>-1287560.2158403392</v>
      </c>
      <c r="J3686" s="5">
        <f>VLOOKUP(CONCATENATE($F3686," ",$G3686),AllocFactorMatrix,(J$4+1),FALSE)*$E3686</f>
        <v>-63648.702210026458</v>
      </c>
      <c r="K3686" s="5">
        <f>VLOOKUP(CONCATENATE($F3686," ",$G3686),AllocFactorMatrix,(K$4+1),FALSE)*$E3686</f>
        <v>-233141.54843822162</v>
      </c>
      <c r="L3686" s="5">
        <f>VLOOKUP(CONCATENATE($F3686," ",$G3686),AllocFactorMatrix,(L$4+1),FALSE)*$E3686</f>
        <v>-7338.4681996088339</v>
      </c>
      <c r="M3686" s="5">
        <f>VLOOKUP(CONCATENATE($F3686," ",$G3686),AllocFactorMatrix,(M$4+1),FALSE)*$E3686</f>
        <v>-688.17806589103611</v>
      </c>
      <c r="N3686" s="5">
        <f t="shared" si="1925"/>
        <v>-241168.1947037215</v>
      </c>
      <c r="O3686" s="5">
        <f>VLOOKUP(CONCATENATE($F3686," ",$G3686),AllocFactorMatrix,(O$4+1),FALSE)*$E3686</f>
        <v>-177223.8444902089</v>
      </c>
      <c r="P3686" s="5">
        <f>VLOOKUP(CONCATENATE($F3686," ",$G3686),AllocFactorMatrix,(P$4+1),FALSE)*$E3686</f>
        <v>-33021.965458823877</v>
      </c>
      <c r="Q3686" s="5">
        <f>VLOOKUP(CONCATENATE($F3686," ",$G3686),AllocFactorMatrix,(Q$4+1),FALSE)*$E3686</f>
        <v>-14922.011321829812</v>
      </c>
      <c r="R3686" s="5">
        <f>VLOOKUP(CONCATENATE($F3686," ",$G3686),AllocFactorMatrix,(R$4+1),FALSE)*$E3686</f>
        <v>-671.02616918450542</v>
      </c>
      <c r="S3686" s="5">
        <f t="shared" si="1927"/>
        <v>-225838.8474400471</v>
      </c>
      <c r="T3686" s="5">
        <f>VLOOKUP(CONCATENATE($F3686," ",$G3686),AllocFactorMatrix,(T$4+1),FALSE)*$E3686</f>
        <v>-6190.8828183465921</v>
      </c>
      <c r="U3686" s="5">
        <f>VLOOKUP(CONCATENATE($F3686," ",$G3686),AllocFactorMatrix,(U$4+1),FALSE)*$E3686</f>
        <v>-101312.74250821795</v>
      </c>
      <c r="V3686" s="5">
        <f>VLOOKUP(CONCATENATE($F3686," ",$G3686),AllocFactorMatrix,(V$4+1),FALSE)*$E3686</f>
        <v>-535440.69088636735</v>
      </c>
      <c r="W3686" s="5">
        <f>VLOOKUP(CONCATENATE($F3686," ",$G3686),AllocFactorMatrix,(W$4+1),FALSE)*$E3686</f>
        <v>-96691.714238749439</v>
      </c>
      <c r="X3686" s="5">
        <f t="shared" si="1928"/>
        <v>-739636.03045168135</v>
      </c>
      <c r="Y3686" s="5">
        <f>VLOOKUP(CONCATENATE($F3686," ",$G3686),AllocFactorMatrix,(Y$4+1),FALSE)*$E3686</f>
        <v>-54425.161424054604</v>
      </c>
      <c r="Z3686" s="5">
        <f>VLOOKUP(CONCATENATE($F3686," ",$G3686),AllocFactorMatrix,(Z$4+1),FALSE)*$E3686</f>
        <v>-911.60065007247783</v>
      </c>
      <c r="AA3686" s="5">
        <f t="shared" si="1926"/>
        <v>-55336.76207412708</v>
      </c>
      <c r="AB3686" s="5">
        <f>VLOOKUP(CONCATENATE($F3686," ",$G3686),AllocFactorMatrix,(AB$4+1),FALSE)*$E3686</f>
        <v>-706.24728005676786</v>
      </c>
      <c r="AC3686" s="5">
        <f>VLOOKUP(CONCATENATE($F3686," ",$G3686),AllocFactorMatrix,(AC$4+1),FALSE)*$E3686</f>
        <v>0</v>
      </c>
      <c r="AD3686" s="5">
        <f>VLOOKUP(CONCATENATE($F3686," ",$G3686),AllocFactorMatrix,(AD$4+1),FALSE)*$E3686</f>
        <v>0</v>
      </c>
    </row>
    <row r="3687" spans="4:30" hidden="1" outlineLevel="1">
      <c r="D3687" s="7"/>
      <c r="E3687" s="51"/>
      <c r="F3687" s="52" t="str">
        <f>F3694</f>
        <v>REV</v>
      </c>
      <c r="G3687" s="55" t="str">
        <f>$G$8</f>
        <v>PRODUCTION</v>
      </c>
      <c r="H3687" s="4">
        <f t="shared" ref="H3687:H3766" ca="1" si="1929">SUBTOTAL(9,I3687:AD3687)</f>
        <v>-112820.65805622975</v>
      </c>
      <c r="I3687" s="5">
        <f ca="1">VLOOKUP(CONCATENATE($F3687," ",$G3687),AllocFactorMatrix,(I$4+1),FALSE)*$E3694</f>
        <v>-49282.968722209051</v>
      </c>
      <c r="J3687" s="5">
        <f ca="1">VLOOKUP(CONCATENATE($F3687," ",$G3687),AllocFactorMatrix,(J$4+1),FALSE)*$E3694</f>
        <v>-3502.6566313105272</v>
      </c>
      <c r="K3687" s="5">
        <f ca="1">VLOOKUP(CONCATENATE($F3687," ",$G3687),AllocFactorMatrix,(K$4+1),FALSE)*$E3694</f>
        <v>-11867.478051510594</v>
      </c>
      <c r="L3687" s="5">
        <f ca="1">VLOOKUP(CONCATENATE($F3687," ",$G3687),AllocFactorMatrix,(L$4+1),FALSE)*$E3694</f>
        <v>-343.97425215378166</v>
      </c>
      <c r="M3687" s="5">
        <f ca="1">VLOOKUP(CONCATENATE($F3687," ",$G3687),AllocFactorMatrix,(M$4+1),FALSE)*$E3694</f>
        <v>-33.805469842837162</v>
      </c>
      <c r="N3687" s="5">
        <f t="shared" ref="N3687:N3766" ca="1" si="1930">SUBTOTAL(9,K3687:M3687)</f>
        <v>-12245.257773507212</v>
      </c>
      <c r="O3687" s="5">
        <f ca="1">VLOOKUP(CONCATENATE($F3687," ",$G3687),AllocFactorMatrix,(O$4+1),FALSE)*$E3694</f>
        <v>-9065.1534705284885</v>
      </c>
      <c r="P3687" s="5">
        <f ca="1">VLOOKUP(CONCATENATE($F3687," ",$G3687),AllocFactorMatrix,(P$4+1),FALSE)*$E3694</f>
        <v>-1760.7035168843352</v>
      </c>
      <c r="Q3687" s="5">
        <f ca="1">VLOOKUP(CONCATENATE($F3687," ",$G3687),AllocFactorMatrix,(Q$4+1),FALSE)*$E3694</f>
        <v>-745.82889673209218</v>
      </c>
      <c r="R3687" s="5">
        <f ca="1">VLOOKUP(CONCATENATE($F3687," ",$G3687),AllocFactorMatrix,(R$4+1),FALSE)*$E3694</f>
        <v>-32.451509189801691</v>
      </c>
      <c r="S3687" s="5">
        <f ca="1">SUBTOTAL(9,O3687:R3687)</f>
        <v>-11604.137393334717</v>
      </c>
      <c r="T3687" s="5">
        <f ca="1">VLOOKUP(CONCATENATE($F3687," ",$G3687),AllocFactorMatrix,(T$4+1),FALSE)*$E3694</f>
        <v>-260.39260414449461</v>
      </c>
      <c r="U3687" s="5">
        <f ca="1">VLOOKUP(CONCATENATE($F3687," ",$G3687),AllocFactorMatrix,(U$4+1),FALSE)*$E3694</f>
        <v>-4600.3167238084416</v>
      </c>
      <c r="V3687" s="5">
        <f ca="1">VLOOKUP(CONCATENATE($F3687," ",$G3687),AllocFactorMatrix,(V$4+1),FALSE)*$E3694</f>
        <v>-24745.446715377468</v>
      </c>
      <c r="W3687" s="5">
        <f ca="1">VLOOKUP(CONCATENATE($F3687," ",$G3687),AllocFactorMatrix,(W$4+1),FALSE)*$E3694</f>
        <v>-3931.1269131511772</v>
      </c>
      <c r="X3687" s="5">
        <f ca="1">SUBTOTAL(9,T3687:W3687)</f>
        <v>-33537.282956481584</v>
      </c>
      <c r="Y3687" s="5">
        <f ca="1">VLOOKUP(CONCATENATE($F3687," ",$G3687),AllocFactorMatrix,(Y$4+1),FALSE)*$E3694</f>
        <v>-2568.0071326662096</v>
      </c>
      <c r="Z3687" s="5">
        <f ca="1">VLOOKUP(CONCATENATE($F3687," ",$G3687),AllocFactorMatrix,(Z$4+1),FALSE)*$E3694</f>
        <v>-40.176670234160959</v>
      </c>
      <c r="AA3687" s="5">
        <f t="shared" ref="AA3687:AA3766" ca="1" si="1931">SUBTOTAL(9,Y3687:Z3687)</f>
        <v>-2608.1838029003707</v>
      </c>
      <c r="AB3687" s="5">
        <f ca="1">VLOOKUP(CONCATENATE($F3687," ",$G3687),AllocFactorMatrix,(AB$4+1),FALSE)*$E3694</f>
        <v>-40.170776486262213</v>
      </c>
      <c r="AC3687" s="5">
        <f ca="1">VLOOKUP(CONCATENATE($F3687," ",$G3687),AllocFactorMatrix,(AC$4+1),FALSE)*$E3694</f>
        <v>0</v>
      </c>
      <c r="AD3687" s="5">
        <f ca="1">VLOOKUP(CONCATENATE($F3687," ",$G3687),AllocFactorMatrix,(AD$4+1),FALSE)*$E3694</f>
        <v>0</v>
      </c>
    </row>
    <row r="3688" spans="4:30" hidden="1" outlineLevel="1">
      <c r="D3688" s="7"/>
      <c r="E3688" s="51"/>
      <c r="F3688" s="52" t="str">
        <f>F3694</f>
        <v>REV</v>
      </c>
      <c r="G3688" s="55" t="str">
        <f>$G$9</f>
        <v>BULKTRAN</v>
      </c>
      <c r="H3688" s="4">
        <f t="shared" ca="1" si="1929"/>
        <v>-19309.230188178968</v>
      </c>
      <c r="I3688" s="5">
        <f ca="1">VLOOKUP(CONCATENATE($F3688," ",$G3688),AllocFactorMatrix,(I$4+1),FALSE)*$E3694</f>
        <v>-6354.7592515020215</v>
      </c>
      <c r="J3688" s="5">
        <f ca="1">VLOOKUP(CONCATENATE($F3688," ",$G3688),AllocFactorMatrix,(J$4+1),FALSE)*$E3694</f>
        <v>-824.14668406973988</v>
      </c>
      <c r="K3688" s="5">
        <f ca="1">VLOOKUP(CONCATENATE($F3688," ",$G3688),AllocFactorMatrix,(K$4+1),FALSE)*$E3694</f>
        <v>-2578.699185428055</v>
      </c>
      <c r="L3688" s="5">
        <f ca="1">VLOOKUP(CONCATENATE($F3688," ",$G3688),AllocFactorMatrix,(L$4+1),FALSE)*$E3694</f>
        <v>-74.010619387933531</v>
      </c>
      <c r="M3688" s="5">
        <f ca="1">VLOOKUP(CONCATENATE($F3688," ",$G3688),AllocFactorMatrix,(M$4+1),FALSE)*$E3694</f>
        <v>-18.135997960920037</v>
      </c>
      <c r="N3688" s="5">
        <f t="shared" ca="1" si="1930"/>
        <v>-2670.8458027769088</v>
      </c>
      <c r="O3688" s="5">
        <f ca="1">VLOOKUP(CONCATENATE($F3688," ",$G3688),AllocFactorMatrix,(O$4+1),FALSE)*$E3694</f>
        <v>-1956.9205778809137</v>
      </c>
      <c r="P3688" s="5">
        <f ca="1">VLOOKUP(CONCATENATE($F3688," ",$G3688),AllocFactorMatrix,(P$4+1),FALSE)*$E3694</f>
        <v>-390.16680595288182</v>
      </c>
      <c r="Q3688" s="5">
        <f ca="1">VLOOKUP(CONCATENATE($F3688," ",$G3688),AllocFactorMatrix,(Q$4+1),FALSE)*$E3694</f>
        <v>-157.73429534765313</v>
      </c>
      <c r="R3688" s="5">
        <f ca="1">VLOOKUP(CONCATENATE($F3688," ",$G3688),AllocFactorMatrix,(R$4+1),FALSE)*$E3694</f>
        <v>-6.6367845402124379</v>
      </c>
      <c r="S3688" s="5">
        <f t="shared" ref="S3688:S3694" ca="1" si="1932">SUBTOTAL(9,O3688:R3688)</f>
        <v>-2511.4584637216612</v>
      </c>
      <c r="T3688" s="5">
        <f ca="1">VLOOKUP(CONCATENATE($F3688," ",$G3688),AllocFactorMatrix,(T$4+1),FALSE)*$E3694</f>
        <v>-43.347891429841361</v>
      </c>
      <c r="U3688" s="5">
        <f ca="1">VLOOKUP(CONCATENATE($F3688," ",$G3688),AllocFactorMatrix,(U$4+1),FALSE)*$E3694</f>
        <v>-887.70660007733318</v>
      </c>
      <c r="V3688" s="5">
        <f ca="1">VLOOKUP(CONCATENATE($F3688," ",$G3688),AllocFactorMatrix,(V$4+1),FALSE)*$E3694</f>
        <v>-4833.0324400457257</v>
      </c>
      <c r="W3688" s="5">
        <f ca="1">VLOOKUP(CONCATENATE($F3688," ",$G3688),AllocFactorMatrix,(W$4+1),FALSE)*$E3694</f>
        <v>-656.31992765522989</v>
      </c>
      <c r="X3688" s="5">
        <f t="shared" ref="X3688:X3694" ca="1" si="1933">SUBTOTAL(9,T3688:W3688)</f>
        <v>-6420.4068592081294</v>
      </c>
      <c r="Y3688" s="5">
        <f ca="1">VLOOKUP(CONCATENATE($F3688," ",$G3688),AllocFactorMatrix,(Y$4+1),FALSE)*$E3694</f>
        <v>-510.64672822794353</v>
      </c>
      <c r="Z3688" s="5">
        <f ca="1">VLOOKUP(CONCATENATE($F3688," ",$G3688),AllocFactorMatrix,(Z$4+1),FALSE)*$E3694</f>
        <v>-7.2233153937364332</v>
      </c>
      <c r="AA3688" s="5">
        <f t="shared" ca="1" si="1931"/>
        <v>-517.87004362168</v>
      </c>
      <c r="AB3688" s="5">
        <f ca="1">VLOOKUP(CONCATENATE($F3688," ",$G3688),AllocFactorMatrix,(AB$4+1),FALSE)*$E3694</f>
        <v>-9.7430832788232813</v>
      </c>
      <c r="AC3688" s="5">
        <f ca="1">VLOOKUP(CONCATENATE($F3688," ",$G3688),AllocFactorMatrix,(AC$4+1),FALSE)*$E3694</f>
        <v>0</v>
      </c>
      <c r="AD3688" s="5">
        <f ca="1">VLOOKUP(CONCATENATE($F3688," ",$G3688),AllocFactorMatrix,(AD$4+1),FALSE)*$E3694</f>
        <v>0</v>
      </c>
    </row>
    <row r="3689" spans="4:30" hidden="1" outlineLevel="1">
      <c r="D3689" s="7"/>
      <c r="E3689" s="51"/>
      <c r="F3689" s="52" t="str">
        <f>F3694</f>
        <v>REV</v>
      </c>
      <c r="G3689" s="55" t="str">
        <f>$G$10</f>
        <v>SUBTRAN</v>
      </c>
      <c r="H3689" s="4">
        <f t="shared" ca="1" si="1929"/>
        <v>-4360.3596018778371</v>
      </c>
      <c r="I3689" s="5">
        <f ca="1">VLOOKUP(CONCATENATE($F3689," ",$G3689),AllocFactorMatrix,(I$4+1),FALSE)*$E3694</f>
        <v>-1441.8166471696231</v>
      </c>
      <c r="J3689" s="5">
        <f ca="1">VLOOKUP(CONCATENATE($F3689," ",$G3689),AllocFactorMatrix,(J$4+1),FALSE)*$E3694</f>
        <v>-172.70371348642814</v>
      </c>
      <c r="K3689" s="5">
        <f ca="1">VLOOKUP(CONCATENATE($F3689," ",$G3689),AllocFactorMatrix,(K$4+1),FALSE)*$E3694</f>
        <v>-540.08256916015114</v>
      </c>
      <c r="L3689" s="5">
        <f ca="1">VLOOKUP(CONCATENATE($F3689," ",$G3689),AllocFactorMatrix,(L$4+1),FALSE)*$E3694</f>
        <v>-15.239227075825106</v>
      </c>
      <c r="M3689" s="5">
        <f ca="1">VLOOKUP(CONCATENATE($F3689," ",$G3689),AllocFactorMatrix,(M$4+1),FALSE)*$E3694</f>
        <v>-5.6292535178885696</v>
      </c>
      <c r="N3689" s="5">
        <f t="shared" ca="1" si="1930"/>
        <v>-560.95104975386471</v>
      </c>
      <c r="O3689" s="5">
        <f ca="1">VLOOKUP(CONCATENATE($F3689," ",$G3689),AllocFactorMatrix,(O$4+1),FALSE)*$E3694</f>
        <v>-407.49421948705361</v>
      </c>
      <c r="P3689" s="5">
        <f ca="1">VLOOKUP(CONCATENATE($F3689," ",$G3689),AllocFactorMatrix,(P$4+1),FALSE)*$E3694</f>
        <v>-80.789829665705668</v>
      </c>
      <c r="Q3689" s="5">
        <f ca="1">VLOOKUP(CONCATENATE($F3689," ",$G3689),AllocFactorMatrix,(Q$4+1),FALSE)*$E3694</f>
        <v>-43.150962630632115</v>
      </c>
      <c r="R3689" s="5">
        <f ca="1">VLOOKUP(CONCATENATE($F3689," ",$G3689),AllocFactorMatrix,(R$4+1),FALSE)*$E3694</f>
        <v>0</v>
      </c>
      <c r="S3689" s="5">
        <f t="shared" ca="1" si="1932"/>
        <v>-531.43501178339136</v>
      </c>
      <c r="T3689" s="5">
        <f ca="1">VLOOKUP(CONCATENATE($F3689," ",$G3689),AllocFactorMatrix,(T$4+1),FALSE)*$E3694</f>
        <v>-9.2320405097650848</v>
      </c>
      <c r="U3689" s="5">
        <f ca="1">VLOOKUP(CONCATENATE($F3689," ",$G3689),AllocFactorMatrix,(U$4+1),FALSE)*$E3694</f>
        <v>-186.73140436506088</v>
      </c>
      <c r="V3689" s="5">
        <f ca="1">VLOOKUP(CONCATENATE($F3689," ",$G3689),AllocFactorMatrix,(V$4+1),FALSE)*$E3694</f>
        <v>-1338.4971809022368</v>
      </c>
      <c r="W3689" s="5">
        <f ca="1">VLOOKUP(CONCATENATE($F3689," ",$G3689),AllocFactorMatrix,(W$4+1),FALSE)*$E3694</f>
        <v>0</v>
      </c>
      <c r="X3689" s="5">
        <f t="shared" ca="1" si="1933"/>
        <v>-1534.4606257770627</v>
      </c>
      <c r="Y3689" s="5">
        <f ca="1">VLOOKUP(CONCATENATE($F3689," ",$G3689),AllocFactorMatrix,(Y$4+1),FALSE)*$E3694</f>
        <v>-104.96547882578977</v>
      </c>
      <c r="Z3689" s="5">
        <f ca="1">VLOOKUP(CONCATENATE($F3689," ",$G3689),AllocFactorMatrix,(Z$4+1),FALSE)*$E3694</f>
        <v>-1.4904349341452334</v>
      </c>
      <c r="AA3689" s="5">
        <f t="shared" ca="1" si="1931"/>
        <v>-106.455913759935</v>
      </c>
      <c r="AB3689" s="5">
        <f ca="1">VLOOKUP(CONCATENATE($F3689," ",$G3689),AllocFactorMatrix,(AB$4+1),FALSE)*$E3694</f>
        <v>-2.0303883197581327</v>
      </c>
      <c r="AC3689" s="5">
        <f ca="1">VLOOKUP(CONCATENATE($F3689," ",$G3689),AllocFactorMatrix,(AC$4+1),FALSE)*$E3694</f>
        <v>-8.6029122473595621</v>
      </c>
      <c r="AD3689" s="5">
        <f ca="1">VLOOKUP(CONCATENATE($F3689," ",$G3689),AllocFactorMatrix,(AD$4+1),FALSE)*$E3694</f>
        <v>-1.9033395804149011</v>
      </c>
    </row>
    <row r="3690" spans="4:30" hidden="1" outlineLevel="1">
      <c r="D3690" s="7"/>
      <c r="E3690" s="51"/>
      <c r="F3690" s="52" t="str">
        <f>F3694</f>
        <v>REV</v>
      </c>
      <c r="G3690" s="55" t="str">
        <f>$G$11</f>
        <v>DISTPRI</v>
      </c>
      <c r="H3690" s="4">
        <f t="shared" ca="1" si="1929"/>
        <v>-40217.583136467802</v>
      </c>
      <c r="I3690" s="5">
        <f ca="1">VLOOKUP(CONCATENATE($F3690," ",$G3690),AllocFactorMatrix,(I$4+1),FALSE)*$E3694</f>
        <v>-23310.240047209754</v>
      </c>
      <c r="J3690" s="5">
        <f ca="1">VLOOKUP(CONCATENATE($F3690," ",$G3690),AllocFactorMatrix,(J$4+1),FALSE)*$E3694</f>
        <v>-1800.0139320849073</v>
      </c>
      <c r="K3690" s="5">
        <f ca="1">VLOOKUP(CONCATENATE($F3690," ",$G3690),AllocFactorMatrix,(K$4+1),FALSE)*$E3694</f>
        <v>-5921.7945740204395</v>
      </c>
      <c r="L3690" s="5">
        <f ca="1">VLOOKUP(CONCATENATE($F3690," ",$G3690),AllocFactorMatrix,(L$4+1),FALSE)*$E3694</f>
        <v>-168.51914549970283</v>
      </c>
      <c r="M3690" s="5">
        <f ca="1">VLOOKUP(CONCATENATE($F3690," ",$G3690),AllocFactorMatrix,(M$4+1),FALSE)*$E3694</f>
        <v>0</v>
      </c>
      <c r="N3690" s="5">
        <f t="shared" ca="1" si="1930"/>
        <v>-6090.3137195201425</v>
      </c>
      <c r="O3690" s="5">
        <f ca="1">VLOOKUP(CONCATENATE($F3690," ",$G3690),AllocFactorMatrix,(O$4+1),FALSE)*$E3694</f>
        <v>-4453.1351023727666</v>
      </c>
      <c r="P3690" s="5">
        <f ca="1">VLOOKUP(CONCATENATE($F3690," ",$G3690),AllocFactorMatrix,(P$4+1),FALSE)*$E3694</f>
        <v>-869.86668899973972</v>
      </c>
      <c r="Q3690" s="5">
        <f ca="1">VLOOKUP(CONCATENATE($F3690," ",$G3690),AllocFactorMatrix,(Q$4+1),FALSE)*$E3694</f>
        <v>0</v>
      </c>
      <c r="R3690" s="5">
        <f ca="1">VLOOKUP(CONCATENATE($F3690," ",$G3690),AllocFactorMatrix,(R$4+1),FALSE)*$E3694</f>
        <v>0</v>
      </c>
      <c r="S3690" s="5">
        <f t="shared" ca="1" si="1932"/>
        <v>-5323.001791372506</v>
      </c>
      <c r="T3690" s="5">
        <f ca="1">VLOOKUP(CONCATENATE($F3690," ",$G3690),AllocFactorMatrix,(T$4+1),FALSE)*$E3694</f>
        <v>-123.06142733175922</v>
      </c>
      <c r="U3690" s="5">
        <f ca="1">VLOOKUP(CONCATENATE($F3690," ",$G3690),AllocFactorMatrix,(U$4+1),FALSE)*$E3694</f>
        <v>-2214.3080420016299</v>
      </c>
      <c r="V3690" s="5">
        <f ca="1">VLOOKUP(CONCATENATE($F3690," ",$G3690),AllocFactorMatrix,(V$4+1),FALSE)*$E3694</f>
        <v>0</v>
      </c>
      <c r="W3690" s="5">
        <f ca="1">VLOOKUP(CONCATENATE($F3690," ",$G3690),AllocFactorMatrix,(W$4+1),FALSE)*$E3694</f>
        <v>0</v>
      </c>
      <c r="X3690" s="5">
        <f t="shared" ca="1" si="1933"/>
        <v>-2337.3694693333891</v>
      </c>
      <c r="Y3690" s="5">
        <f ca="1">VLOOKUP(CONCATENATE($F3690," ",$G3690),AllocFactorMatrix,(Y$4+1),FALSE)*$E3694</f>
        <v>-1214.6158296307615</v>
      </c>
      <c r="Z3690" s="5">
        <f ca="1">VLOOKUP(CONCATENATE($F3690," ",$G3690),AllocFactorMatrix,(Z$4+1),FALSE)*$E3694</f>
        <v>-18.497433108105906</v>
      </c>
      <c r="AA3690" s="5">
        <f t="shared" ca="1" si="1931"/>
        <v>-1233.1132627388674</v>
      </c>
      <c r="AB3690" s="5">
        <f ca="1">VLOOKUP(CONCATENATE($F3690," ",$G3690),AllocFactorMatrix,(AB$4+1),FALSE)*$E3694</f>
        <v>-20.817608244110684</v>
      </c>
      <c r="AC3690" s="5">
        <f ca="1">VLOOKUP(CONCATENATE($F3690," ",$G3690),AllocFactorMatrix,(AC$4+1),FALSE)*$E3694</f>
        <v>-84.536246986242404</v>
      </c>
      <c r="AD3690" s="5">
        <f ca="1">VLOOKUP(CONCATENATE($F3690," ",$G3690),AllocFactorMatrix,(AD$4+1),FALSE)*$E3694</f>
        <v>-18.177058977876232</v>
      </c>
    </row>
    <row r="3691" spans="4:30" hidden="1" outlineLevel="1">
      <c r="D3691" s="7"/>
      <c r="E3691" s="51"/>
      <c r="F3691" s="52" t="str">
        <f>F3694</f>
        <v>REV</v>
      </c>
      <c r="G3691" s="55" t="str">
        <f>$G$12</f>
        <v>DISTSEC</v>
      </c>
      <c r="H3691" s="4">
        <f t="shared" ca="1" si="1929"/>
        <v>-17950.732955507119</v>
      </c>
      <c r="I3691" s="5">
        <f ca="1">VLOOKUP(CONCATENATE($F3691," ",$G3691),AllocFactorMatrix,(I$4+1),FALSE)*$E3694</f>
        <v>-11693.731206474102</v>
      </c>
      <c r="J3691" s="5">
        <f ca="1">VLOOKUP(CONCATENATE($F3691," ",$G3691),AllocFactorMatrix,(J$4+1),FALSE)*$E3694</f>
        <v>-974.00662945550278</v>
      </c>
      <c r="K3691" s="5">
        <f ca="1">VLOOKUP(CONCATENATE($F3691," ",$G3691),AllocFactorMatrix,(K$4+1),FALSE)*$E3694</f>
        <v>-2642.0106419302865</v>
      </c>
      <c r="L3691" s="5">
        <f ca="1">VLOOKUP(CONCATENATE($F3691," ",$G3691),AllocFactorMatrix,(L$4+1),FALSE)*$E3694</f>
        <v>0</v>
      </c>
      <c r="M3691" s="5">
        <f ca="1">VLOOKUP(CONCATENATE($F3691," ",$G3691),AllocFactorMatrix,(M$4+1),FALSE)*$E3694</f>
        <v>0</v>
      </c>
      <c r="N3691" s="5">
        <f t="shared" ca="1" si="1930"/>
        <v>-2642.0106419302865</v>
      </c>
      <c r="O3691" s="5">
        <f ca="1">VLOOKUP(CONCATENATE($F3691," ",$G3691),AllocFactorMatrix,(O$4+1),FALSE)*$E3694</f>
        <v>-1687.0676722351664</v>
      </c>
      <c r="P3691" s="5">
        <f ca="1">VLOOKUP(CONCATENATE($F3691," ",$G3691),AllocFactorMatrix,(P$4+1),FALSE)*$E3694</f>
        <v>0</v>
      </c>
      <c r="Q3691" s="5">
        <f ca="1">VLOOKUP(CONCATENATE($F3691," ",$G3691),AllocFactorMatrix,(Q$4+1),FALSE)*$E3694</f>
        <v>0</v>
      </c>
      <c r="R3691" s="5">
        <f ca="1">VLOOKUP(CONCATENATE($F3691," ",$G3691),AllocFactorMatrix,(R$4+1),FALSE)*$E3694</f>
        <v>0</v>
      </c>
      <c r="S3691" s="5">
        <f t="shared" ca="1" si="1932"/>
        <v>-1687.0676722351664</v>
      </c>
      <c r="T3691" s="5">
        <f ca="1">VLOOKUP(CONCATENATE($F3691," ",$G3691),AllocFactorMatrix,(T$4+1),FALSE)*$E3694</f>
        <v>-34.535655073043905</v>
      </c>
      <c r="U3691" s="5">
        <f ca="1">VLOOKUP(CONCATENATE($F3691," ",$G3691),AllocFactorMatrix,(U$4+1),FALSE)*$E3694</f>
        <v>0</v>
      </c>
      <c r="V3691" s="5">
        <f ca="1">VLOOKUP(CONCATENATE($F3691," ",$G3691),AllocFactorMatrix,(V$4+1),FALSE)*$E3694</f>
        <v>0</v>
      </c>
      <c r="W3691" s="5">
        <f ca="1">VLOOKUP(CONCATENATE($F3691," ",$G3691),AllocFactorMatrix,(W$4+1),FALSE)*$E3694</f>
        <v>0</v>
      </c>
      <c r="X3691" s="5">
        <f t="shared" ca="1" si="1933"/>
        <v>-34.535655073043905</v>
      </c>
      <c r="Y3691" s="5">
        <f ca="1">VLOOKUP(CONCATENATE($F3691," ",$G3691),AllocFactorMatrix,(Y$4+1),FALSE)*$E3694</f>
        <v>-558.56078093265319</v>
      </c>
      <c r="Z3691" s="5">
        <f ca="1">VLOOKUP(CONCATENATE($F3691," ",$G3691),AllocFactorMatrix,(Z$4+1),FALSE)*$E3694</f>
        <v>0</v>
      </c>
      <c r="AA3691" s="5">
        <f t="shared" ca="1" si="1931"/>
        <v>-558.56078093265319</v>
      </c>
      <c r="AB3691" s="5">
        <f ca="1">VLOOKUP(CONCATENATE($F3691," ",$G3691),AllocFactorMatrix,(AB$4+1),FALSE)*$E3694</f>
        <v>-7.4922197196384808</v>
      </c>
      <c r="AC3691" s="5">
        <f ca="1">VLOOKUP(CONCATENATE($F3691," ",$G3691),AllocFactorMatrix,(AC$4+1),FALSE)*$E3694</f>
        <v>-303.78224295373462</v>
      </c>
      <c r="AD3691" s="5">
        <f ca="1">VLOOKUP(CONCATENATE($F3691," ",$G3691),AllocFactorMatrix,(AD$4+1),FALSE)*$E3694</f>
        <v>-49.545906732988996</v>
      </c>
    </row>
    <row r="3692" spans="4:30" hidden="1" outlineLevel="1">
      <c r="D3692" s="7"/>
      <c r="E3692" s="51"/>
      <c r="F3692" s="52" t="str">
        <f>F3694</f>
        <v>REV</v>
      </c>
      <c r="G3692" s="55" t="str">
        <f>$G$13</f>
        <v>ENERGY</v>
      </c>
      <c r="H3692" s="4">
        <f t="shared" ca="1" si="1929"/>
        <v>-146289.29595064066</v>
      </c>
      <c r="I3692" s="5">
        <f ca="1">VLOOKUP(CONCATENATE($F3692," ",$G3692),AllocFactorMatrix,(I$4+1),FALSE)*$E3694</f>
        <v>-55789.823413570601</v>
      </c>
      <c r="J3692" s="5">
        <f ca="1">VLOOKUP(CONCATENATE($F3692," ",$G3692),AllocFactorMatrix,(J$4+1),FALSE)*$E3694</f>
        <v>-3567.9524135382412</v>
      </c>
      <c r="K3692" s="5">
        <f ca="1">VLOOKUP(CONCATENATE($F3692," ",$G3692),AllocFactorMatrix,(K$4+1),FALSE)*$E3694</f>
        <v>-11932.016134572867</v>
      </c>
      <c r="L3692" s="5">
        <f ca="1">VLOOKUP(CONCATENATE($F3692," ",$G3692),AllocFactorMatrix,(L$4+1),FALSE)*$E3694</f>
        <v>-348.39847183327936</v>
      </c>
      <c r="M3692" s="5">
        <f ca="1">VLOOKUP(CONCATENATE($F3692," ",$G3692),AllocFactorMatrix,(M$4+1),FALSE)*$E3694</f>
        <v>-19.627421864287626</v>
      </c>
      <c r="N3692" s="5">
        <f t="shared" ca="1" si="1930"/>
        <v>-12300.042028270434</v>
      </c>
      <c r="O3692" s="5">
        <f ca="1">VLOOKUP(CONCATENATE($F3692," ",$G3692),AllocFactorMatrix,(O$4+1),FALSE)*$E3694</f>
        <v>-11008.277530968386</v>
      </c>
      <c r="P3692" s="5">
        <f ca="1">VLOOKUP(CONCATENATE($F3692," ",$G3692),AllocFactorMatrix,(P$4+1),FALSE)*$E3694</f>
        <v>-2078.8655338716735</v>
      </c>
      <c r="Q3692" s="5">
        <f ca="1">VLOOKUP(CONCATENATE($F3692," ",$G3692),AllocFactorMatrix,(Q$4+1),FALSE)*$E3694</f>
        <v>-917.60670033332758</v>
      </c>
      <c r="R3692" s="5">
        <f ca="1">VLOOKUP(CONCATENATE($F3692," ",$G3692),AllocFactorMatrix,(R$4+1),FALSE)*$E3694</f>
        <v>-42.410295523875284</v>
      </c>
      <c r="S3692" s="5">
        <f t="shared" ca="1" si="1932"/>
        <v>-14047.160060697264</v>
      </c>
      <c r="T3692" s="5">
        <f ca="1">VLOOKUP(CONCATENATE($F3692," ",$G3692),AllocFactorMatrix,(T$4+1),FALSE)*$E3694</f>
        <v>-413.680841110031</v>
      </c>
      <c r="U3692" s="5">
        <f ca="1">VLOOKUP(CONCATENATE($F3692," ",$G3692),AllocFactorMatrix,(U$4+1),FALSE)*$E3694</f>
        <v>-7146.6260724102713</v>
      </c>
      <c r="V3692" s="5">
        <f ca="1">VLOOKUP(CONCATENATE($F3692," ",$G3692),AllocFactorMatrix,(V$4+1),FALSE)*$E3694</f>
        <v>-40993.276219035819</v>
      </c>
      <c r="W3692" s="5">
        <f ca="1">VLOOKUP(CONCATENATE($F3692," ",$G3692),AllocFactorMatrix,(W$4+1),FALSE)*$E3694</f>
        <v>-7523.9003087921783</v>
      </c>
      <c r="X3692" s="5">
        <f t="shared" ca="1" si="1933"/>
        <v>-56077.483441348304</v>
      </c>
      <c r="Y3692" s="5">
        <f ca="1">VLOOKUP(CONCATENATE($F3692," ",$G3692),AllocFactorMatrix,(Y$4+1),FALSE)*$E3694</f>
        <v>-2932.4309923753062</v>
      </c>
      <c r="Z3692" s="5">
        <f ca="1">VLOOKUP(CONCATENATE($F3692," ",$G3692),AllocFactorMatrix,(Z$4+1),FALSE)*$E3694</f>
        <v>-47.709995300579799</v>
      </c>
      <c r="AA3692" s="5">
        <f t="shared" ca="1" si="1931"/>
        <v>-2980.1409876758862</v>
      </c>
      <c r="AB3692" s="5">
        <f ca="1">VLOOKUP(CONCATENATE($F3692," ",$G3692),AllocFactorMatrix,(AB$4+1),FALSE)*$E3694</f>
        <v>-53.938757023811057</v>
      </c>
      <c r="AC3692" s="5">
        <f ca="1">VLOOKUP(CONCATENATE($F3692," ",$G3692),AllocFactorMatrix,(AC$4+1),FALSE)*$E3694</f>
        <v>-1245.6225869434659</v>
      </c>
      <c r="AD3692" s="5">
        <f ca="1">VLOOKUP(CONCATENATE($F3692," ",$G3692),AllocFactorMatrix,(AD$4+1),FALSE)*$E3694</f>
        <v>-227.132261572636</v>
      </c>
    </row>
    <row r="3693" spans="4:30" hidden="1" outlineLevel="1">
      <c r="D3693" s="7"/>
      <c r="E3693" s="51"/>
      <c r="F3693" s="52" t="str">
        <f>F3694</f>
        <v>REV</v>
      </c>
      <c r="G3693" s="55" t="str">
        <f>$G$14</f>
        <v>CUSTOMER</v>
      </c>
      <c r="H3693" s="4">
        <f t="shared" ca="1" si="1929"/>
        <v>-14361.140111097971</v>
      </c>
      <c r="I3693" s="5">
        <f ca="1">VLOOKUP(CONCATENATE($F3693," ",$G3693),AllocFactorMatrix,(I$4+1),FALSE)*$E3694</f>
        <v>-6832.1911409417817</v>
      </c>
      <c r="J3693" s="5">
        <f ca="1">VLOOKUP(CONCATENATE($F3693," ",$G3693),AllocFactorMatrix,(J$4+1),FALSE)*$E3694</f>
        <v>-1990.1680270724971</v>
      </c>
      <c r="K3693" s="5">
        <f ca="1">VLOOKUP(CONCATENATE($F3693," ",$G3693),AllocFactorMatrix,(K$4+1),FALSE)*$E3694</f>
        <v>-523.656674829959</v>
      </c>
      <c r="L3693" s="5">
        <f ca="1">VLOOKUP(CONCATENATE($F3693," ",$G3693),AllocFactorMatrix,(L$4+1),FALSE)*$E3694</f>
        <v>-127.33090546175295</v>
      </c>
      <c r="M3693" s="5">
        <f ca="1">VLOOKUP(CONCATENATE($F3693," ",$G3693),AllocFactorMatrix,(M$4+1),FALSE)*$E3694</f>
        <v>-32.088569055757588</v>
      </c>
      <c r="N3693" s="5">
        <f t="shared" ca="1" si="1930"/>
        <v>-683.0761493474696</v>
      </c>
      <c r="O3693" s="5">
        <f ca="1">VLOOKUP(CONCATENATE($F3693," ",$G3693),AllocFactorMatrix,(O$4+1),FALSE)*$E3694</f>
        <v>-129.81625804900213</v>
      </c>
      <c r="P3693" s="5">
        <f ca="1">VLOOKUP(CONCATENATE($F3693," ",$G3693),AllocFactorMatrix,(P$4+1),FALSE)*$E3694</f>
        <v>-39.005599934032304</v>
      </c>
      <c r="Q3693" s="5">
        <f ca="1">VLOOKUP(CONCATENATE($F3693," ",$G3693),AllocFactorMatrix,(Q$4+1),FALSE)*$E3694</f>
        <v>-75.476831437976074</v>
      </c>
      <c r="R3693" s="5">
        <f ca="1">VLOOKUP(CONCATENATE($F3693," ",$G3693),AllocFactorMatrix,(R$4+1),FALSE)*$E3694</f>
        <v>-12.685159508846482</v>
      </c>
      <c r="S3693" s="5">
        <f t="shared" ca="1" si="1932"/>
        <v>-256.983848929857</v>
      </c>
      <c r="T3693" s="5">
        <f ca="1">VLOOKUP(CONCATENATE($F3693," ",$G3693),AllocFactorMatrix,(T$4+1),FALSE)*$E3694</f>
        <v>-0.70268357936337555</v>
      </c>
      <c r="U3693" s="5">
        <f ca="1">VLOOKUP(CONCATENATE($F3693," ",$G3693),AllocFactorMatrix,(U$4+1),FALSE)*$E3694</f>
        <v>-19.11189366082511</v>
      </c>
      <c r="V3693" s="5">
        <f ca="1">VLOOKUP(CONCATENATE($F3693," ",$G3693),AllocFactorMatrix,(V$4+1),FALSE)*$E3694</f>
        <v>-100.41466835523502</v>
      </c>
      <c r="W3693" s="5">
        <f ca="1">VLOOKUP(CONCATENATE($F3693," ",$G3693),AllocFactorMatrix,(W$4+1),FALSE)*$E3694</f>
        <v>-15.177950761142679</v>
      </c>
      <c r="X3693" s="5">
        <f t="shared" ca="1" si="1933"/>
        <v>-135.40719635656617</v>
      </c>
      <c r="Y3693" s="5">
        <f ca="1">VLOOKUP(CONCATENATE($F3693," ",$G3693),AllocFactorMatrix,(Y$4+1),FALSE)*$E3694</f>
        <v>-32.439380733720064</v>
      </c>
      <c r="Z3693" s="5">
        <f ca="1">VLOOKUP(CONCATENATE($F3693," ",$G3693),AllocFactorMatrix,(Z$4+1),FALSE)*$E3694</f>
        <v>-0.51945261928387343</v>
      </c>
      <c r="AA3693" s="5">
        <f t="shared" ca="1" si="1931"/>
        <v>-32.958833353003939</v>
      </c>
      <c r="AB3693" s="5">
        <f ca="1">VLOOKUP(CONCATENATE($F3693," ",$G3693),AllocFactorMatrix,(AB$4+1),FALSE)*$E3694</f>
        <v>-0.86441966479993726</v>
      </c>
      <c r="AC3693" s="5">
        <f ca="1">VLOOKUP(CONCATENATE($F3693," ",$G3693),AllocFactorMatrix,(AC$4+1),FALSE)*$E3694</f>
        <v>-3795.1128640998822</v>
      </c>
      <c r="AD3693" s="5">
        <f ca="1">VLOOKUP(CONCATENATE($F3693," ",$G3693),AllocFactorMatrix,(AD$4+1),FALSE)*$E3694</f>
        <v>-634.37763133211138</v>
      </c>
    </row>
    <row r="3694" spans="4:30" collapsed="1">
      <c r="D3694" s="7" t="s">
        <v>252</v>
      </c>
      <c r="E3694" s="61">
        <v>-355309</v>
      </c>
      <c r="F3694" s="10" t="s">
        <v>242</v>
      </c>
      <c r="G3694" s="55" t="str">
        <f>$G$15</f>
        <v>TOTAL</v>
      </c>
      <c r="H3694" s="4">
        <f t="shared" ca="1" si="1929"/>
        <v>-355308.99999999994</v>
      </c>
      <c r="I3694" s="5">
        <f ca="1">VLOOKUP(CONCATENATE($F3694," ",$G3694),AllocFactorMatrix,(I$4+1),FALSE)*$E3694</f>
        <v>-154705.53042907687</v>
      </c>
      <c r="J3694" s="5">
        <f ca="1">VLOOKUP(CONCATENATE($F3694," ",$G3694),AllocFactorMatrix,(J$4+1),FALSE)*$E3694</f>
        <v>-12831.648031017843</v>
      </c>
      <c r="K3694" s="5">
        <f ca="1">VLOOKUP(CONCATENATE($F3694," ",$G3694),AllocFactorMatrix,(K$4+1),FALSE)*$E3694</f>
        <v>-36005.737831452338</v>
      </c>
      <c r="L3694" s="5">
        <f ca="1">VLOOKUP(CONCATENATE($F3694," ",$G3694),AllocFactorMatrix,(L$4+1),FALSE)*$E3694</f>
        <v>-1077.4726214122752</v>
      </c>
      <c r="M3694" s="5">
        <f ca="1">VLOOKUP(CONCATENATE($F3694," ",$G3694),AllocFactorMatrix,(M$4+1),FALSE)*$E3694</f>
        <v>-109.28671224169095</v>
      </c>
      <c r="N3694" s="5">
        <f t="shared" ca="1" si="1930"/>
        <v>-37192.49716510631</v>
      </c>
      <c r="O3694" s="5">
        <f ca="1">VLOOKUP(CONCATENATE($F3694," ",$G3694),AllocFactorMatrix,(O$4+1),FALSE)*$E3694</f>
        <v>-28707.86483152178</v>
      </c>
      <c r="P3694" s="5">
        <f ca="1">VLOOKUP(CONCATENATE($F3694," ",$G3694),AllocFactorMatrix,(P$4+1),FALSE)*$E3694</f>
        <v>-5219.3979753083704</v>
      </c>
      <c r="Q3694" s="5">
        <f ca="1">VLOOKUP(CONCATENATE($F3694," ",$G3694),AllocFactorMatrix,(Q$4+1),FALSE)*$E3694</f>
        <v>-1939.7976864816808</v>
      </c>
      <c r="R3694" s="5">
        <f ca="1">VLOOKUP(CONCATENATE($F3694," ",$G3694),AllocFactorMatrix,(R$4+1),FALSE)*$E3694</f>
        <v>-94.183748762735888</v>
      </c>
      <c r="S3694" s="5">
        <f t="shared" ca="1" si="1932"/>
        <v>-35961.244242074565</v>
      </c>
      <c r="T3694" s="5">
        <f ca="1">VLOOKUP(CONCATENATE($F3694," ",$G3694),AllocFactorMatrix,(T$4+1),FALSE)*$E3694</f>
        <v>-884.95314317829877</v>
      </c>
      <c r="U3694" s="5">
        <f ca="1">VLOOKUP(CONCATENATE($F3694," ",$G3694),AllocFactorMatrix,(U$4+1),FALSE)*$E3694</f>
        <v>-15054.800736323559</v>
      </c>
      <c r="V3694" s="5">
        <f ca="1">VLOOKUP(CONCATENATE($F3694," ",$G3694),AllocFactorMatrix,(V$4+1),FALSE)*$E3694</f>
        <v>-72010.667223716489</v>
      </c>
      <c r="W3694" s="5">
        <f ca="1">VLOOKUP(CONCATENATE($F3694," ",$G3694),AllocFactorMatrix,(W$4+1),FALSE)*$E3694</f>
        <v>-12126.525100359726</v>
      </c>
      <c r="X3694" s="5">
        <f t="shared" ca="1" si="1933"/>
        <v>-100076.94620357807</v>
      </c>
      <c r="Y3694" s="5">
        <f ca="1">VLOOKUP(CONCATENATE($F3694," ",$G3694),AllocFactorMatrix,(Y$4+1),FALSE)*$E3694</f>
        <v>-7921.6663233923809</v>
      </c>
      <c r="Z3694" s="5">
        <f ca="1">VLOOKUP(CONCATENATE($F3694," ",$G3694),AllocFactorMatrix,(Z$4+1),FALSE)*$E3694</f>
        <v>-115.6173015900122</v>
      </c>
      <c r="AA3694" s="5">
        <f t="shared" ca="1" si="1931"/>
        <v>-8037.2836249823931</v>
      </c>
      <c r="AB3694" s="5">
        <f ca="1">VLOOKUP(CONCATENATE($F3694," ",$G3694),AllocFactorMatrix,(AB$4+1),FALSE)*$E3694</f>
        <v>-135.05725273720384</v>
      </c>
      <c r="AC3694" s="5">
        <f ca="1">VLOOKUP(CONCATENATE($F3694," ",$G3694),AllocFactorMatrix,(AC$4+1),FALSE)*$E3694</f>
        <v>-5437.6568532306846</v>
      </c>
      <c r="AD3694" s="5">
        <f ca="1">VLOOKUP(CONCATENATE($F3694," ",$G3694),AllocFactorMatrix,(AD$4+1),FALSE)*$E3694</f>
        <v>-931.13619819602764</v>
      </c>
    </row>
    <row r="3695" spans="4:30" hidden="1" outlineLevel="1">
      <c r="D3695" s="7"/>
      <c r="E3695" s="51"/>
      <c r="F3695" s="52" t="str">
        <f>F3702</f>
        <v>FUELREV</v>
      </c>
      <c r="G3695" s="55" t="str">
        <f>$G$8</f>
        <v>PRODUCTION</v>
      </c>
      <c r="H3695" s="4">
        <f t="shared" si="1929"/>
        <v>0</v>
      </c>
      <c r="I3695" s="5">
        <f>VLOOKUP(CONCATENATE($F3695," ",$G3695),AllocFactorMatrix,(I$4+1),FALSE)*$E3702</f>
        <v>0</v>
      </c>
      <c r="J3695" s="5">
        <f>VLOOKUP(CONCATENATE($F3695," ",$G3695),AllocFactorMatrix,(J$4+1),FALSE)*$E3702</f>
        <v>0</v>
      </c>
      <c r="K3695" s="5">
        <f>VLOOKUP(CONCATENATE($F3695," ",$G3695),AllocFactorMatrix,(K$4+1),FALSE)*$E3702</f>
        <v>0</v>
      </c>
      <c r="L3695" s="5">
        <f>VLOOKUP(CONCATENATE($F3695," ",$G3695),AllocFactorMatrix,(L$4+1),FALSE)*$E3702</f>
        <v>0</v>
      </c>
      <c r="M3695" s="5">
        <f>VLOOKUP(CONCATENATE($F3695," ",$G3695),AllocFactorMatrix,(M$4+1),FALSE)*$E3702</f>
        <v>0</v>
      </c>
      <c r="N3695" s="5">
        <f t="shared" si="1930"/>
        <v>0</v>
      </c>
      <c r="O3695" s="5">
        <f>VLOOKUP(CONCATENATE($F3695," ",$G3695),AllocFactorMatrix,(O$4+1),FALSE)*$E3702</f>
        <v>0</v>
      </c>
      <c r="P3695" s="5">
        <f>VLOOKUP(CONCATENATE($F3695," ",$G3695),AllocFactorMatrix,(P$4+1),FALSE)*$E3702</f>
        <v>0</v>
      </c>
      <c r="Q3695" s="5">
        <f>VLOOKUP(CONCATENATE($F3695," ",$G3695),AllocFactorMatrix,(Q$4+1),FALSE)*$E3702</f>
        <v>0</v>
      </c>
      <c r="R3695" s="5">
        <f>VLOOKUP(CONCATENATE($F3695," ",$G3695),AllocFactorMatrix,(R$4+1),FALSE)*$E3702</f>
        <v>0</v>
      </c>
      <c r="S3695" s="5">
        <f>SUBTOTAL(9,O3695:R3695)</f>
        <v>0</v>
      </c>
      <c r="T3695" s="5">
        <f>VLOOKUP(CONCATENATE($F3695," ",$G3695),AllocFactorMatrix,(T$4+1),FALSE)*$E3702</f>
        <v>0</v>
      </c>
      <c r="U3695" s="5">
        <f>VLOOKUP(CONCATENATE($F3695," ",$G3695),AllocFactorMatrix,(U$4+1),FALSE)*$E3702</f>
        <v>0</v>
      </c>
      <c r="V3695" s="5">
        <f>VLOOKUP(CONCATENATE($F3695," ",$G3695),AllocFactorMatrix,(V$4+1),FALSE)*$E3702</f>
        <v>0</v>
      </c>
      <c r="W3695" s="5">
        <f>VLOOKUP(CONCATENATE($F3695," ",$G3695),AllocFactorMatrix,(W$4+1),FALSE)*$E3702</f>
        <v>0</v>
      </c>
      <c r="X3695" s="5">
        <f>SUBTOTAL(9,T3695:W3695)</f>
        <v>0</v>
      </c>
      <c r="Y3695" s="5">
        <f>VLOOKUP(CONCATENATE($F3695," ",$G3695),AllocFactorMatrix,(Y$4+1),FALSE)*$E3702</f>
        <v>0</v>
      </c>
      <c r="Z3695" s="5">
        <f>VLOOKUP(CONCATENATE($F3695," ",$G3695),AllocFactorMatrix,(Z$4+1),FALSE)*$E3702</f>
        <v>0</v>
      </c>
      <c r="AA3695" s="5">
        <f t="shared" si="1931"/>
        <v>0</v>
      </c>
      <c r="AB3695" s="5">
        <f>VLOOKUP(CONCATENATE($F3695," ",$G3695),AllocFactorMatrix,(AB$4+1),FALSE)*$E3702</f>
        <v>0</v>
      </c>
      <c r="AC3695" s="5">
        <f>VLOOKUP(CONCATENATE($F3695," ",$G3695),AllocFactorMatrix,(AC$4+1),FALSE)*$E3702</f>
        <v>0</v>
      </c>
      <c r="AD3695" s="5">
        <f>VLOOKUP(CONCATENATE($F3695," ",$G3695),AllocFactorMatrix,(AD$4+1),FALSE)*$E3702</f>
        <v>0</v>
      </c>
    </row>
    <row r="3696" spans="4:30" hidden="1" outlineLevel="1">
      <c r="D3696" s="7"/>
      <c r="E3696" s="51"/>
      <c r="F3696" s="52" t="str">
        <f>F3702</f>
        <v>FUELREV</v>
      </c>
      <c r="G3696" s="55" t="str">
        <f>$G$9</f>
        <v>BULKTRAN</v>
      </c>
      <c r="H3696" s="4">
        <f t="shared" si="1929"/>
        <v>0</v>
      </c>
      <c r="I3696" s="5">
        <f>VLOOKUP(CONCATENATE($F3696," ",$G3696),AllocFactorMatrix,(I$4+1),FALSE)*$E3702</f>
        <v>0</v>
      </c>
      <c r="J3696" s="5">
        <f>VLOOKUP(CONCATENATE($F3696," ",$G3696),AllocFactorMatrix,(J$4+1),FALSE)*$E3702</f>
        <v>0</v>
      </c>
      <c r="K3696" s="5">
        <f>VLOOKUP(CONCATENATE($F3696," ",$G3696),AllocFactorMatrix,(K$4+1),FALSE)*$E3702</f>
        <v>0</v>
      </c>
      <c r="L3696" s="5">
        <f>VLOOKUP(CONCATENATE($F3696," ",$G3696),AllocFactorMatrix,(L$4+1),FALSE)*$E3702</f>
        <v>0</v>
      </c>
      <c r="M3696" s="5">
        <f>VLOOKUP(CONCATENATE($F3696," ",$G3696),AllocFactorMatrix,(M$4+1),FALSE)*$E3702</f>
        <v>0</v>
      </c>
      <c r="N3696" s="5">
        <f t="shared" si="1930"/>
        <v>0</v>
      </c>
      <c r="O3696" s="5">
        <f>VLOOKUP(CONCATENATE($F3696," ",$G3696),AllocFactorMatrix,(O$4+1),FALSE)*$E3702</f>
        <v>0</v>
      </c>
      <c r="P3696" s="5">
        <f>VLOOKUP(CONCATENATE($F3696," ",$G3696),AllocFactorMatrix,(P$4+1),FALSE)*$E3702</f>
        <v>0</v>
      </c>
      <c r="Q3696" s="5">
        <f>VLOOKUP(CONCATENATE($F3696," ",$G3696),AllocFactorMatrix,(Q$4+1),FALSE)*$E3702</f>
        <v>0</v>
      </c>
      <c r="R3696" s="5">
        <f>VLOOKUP(CONCATENATE($F3696," ",$G3696),AllocFactorMatrix,(R$4+1),FALSE)*$E3702</f>
        <v>0</v>
      </c>
      <c r="S3696" s="5">
        <f t="shared" ref="S3696:S3702" si="1934">SUBTOTAL(9,O3696:R3696)</f>
        <v>0</v>
      </c>
      <c r="T3696" s="5">
        <f>VLOOKUP(CONCATENATE($F3696," ",$G3696),AllocFactorMatrix,(T$4+1),FALSE)*$E3702</f>
        <v>0</v>
      </c>
      <c r="U3696" s="5">
        <f>VLOOKUP(CONCATENATE($F3696," ",$G3696),AllocFactorMatrix,(U$4+1),FALSE)*$E3702</f>
        <v>0</v>
      </c>
      <c r="V3696" s="5">
        <f>VLOOKUP(CONCATENATE($F3696," ",$G3696),AllocFactorMatrix,(V$4+1),FALSE)*$E3702</f>
        <v>0</v>
      </c>
      <c r="W3696" s="5">
        <f>VLOOKUP(CONCATENATE($F3696," ",$G3696),AllocFactorMatrix,(W$4+1),FALSE)*$E3702</f>
        <v>0</v>
      </c>
      <c r="X3696" s="5">
        <f t="shared" ref="X3696:X3702" si="1935">SUBTOTAL(9,T3696:W3696)</f>
        <v>0</v>
      </c>
      <c r="Y3696" s="5">
        <f>VLOOKUP(CONCATENATE($F3696," ",$G3696),AllocFactorMatrix,(Y$4+1),FALSE)*$E3702</f>
        <v>0</v>
      </c>
      <c r="Z3696" s="5">
        <f>VLOOKUP(CONCATENATE($F3696," ",$G3696),AllocFactorMatrix,(Z$4+1),FALSE)*$E3702</f>
        <v>0</v>
      </c>
      <c r="AA3696" s="5">
        <f t="shared" si="1931"/>
        <v>0</v>
      </c>
      <c r="AB3696" s="5">
        <f>VLOOKUP(CONCATENATE($F3696," ",$G3696),AllocFactorMatrix,(AB$4+1),FALSE)*$E3702</f>
        <v>0</v>
      </c>
      <c r="AC3696" s="5">
        <f>VLOOKUP(CONCATENATE($F3696," ",$G3696),AllocFactorMatrix,(AC$4+1),FALSE)*$E3702</f>
        <v>0</v>
      </c>
      <c r="AD3696" s="5">
        <f>VLOOKUP(CONCATENATE($F3696," ",$G3696),AllocFactorMatrix,(AD$4+1),FALSE)*$E3702</f>
        <v>0</v>
      </c>
    </row>
    <row r="3697" spans="4:30" hidden="1" outlineLevel="1">
      <c r="D3697" s="7"/>
      <c r="E3697" s="51"/>
      <c r="F3697" s="52" t="str">
        <f>F3702</f>
        <v>FUELREV</v>
      </c>
      <c r="G3697" s="55" t="str">
        <f>$G$10</f>
        <v>SUBTRAN</v>
      </c>
      <c r="H3697" s="4">
        <f t="shared" si="1929"/>
        <v>0</v>
      </c>
      <c r="I3697" s="5">
        <f>VLOOKUP(CONCATENATE($F3697," ",$G3697),AllocFactorMatrix,(I$4+1),FALSE)*$E3702</f>
        <v>0</v>
      </c>
      <c r="J3697" s="5">
        <f>VLOOKUP(CONCATENATE($F3697," ",$G3697),AllocFactorMatrix,(J$4+1),FALSE)*$E3702</f>
        <v>0</v>
      </c>
      <c r="K3697" s="5">
        <f>VLOOKUP(CONCATENATE($F3697," ",$G3697),AllocFactorMatrix,(K$4+1),FALSE)*$E3702</f>
        <v>0</v>
      </c>
      <c r="L3697" s="5">
        <f>VLOOKUP(CONCATENATE($F3697," ",$G3697),AllocFactorMatrix,(L$4+1),FALSE)*$E3702</f>
        <v>0</v>
      </c>
      <c r="M3697" s="5">
        <f>VLOOKUP(CONCATENATE($F3697," ",$G3697),AllocFactorMatrix,(M$4+1),FALSE)*$E3702</f>
        <v>0</v>
      </c>
      <c r="N3697" s="5">
        <f t="shared" si="1930"/>
        <v>0</v>
      </c>
      <c r="O3697" s="5">
        <f>VLOOKUP(CONCATENATE($F3697," ",$G3697),AllocFactorMatrix,(O$4+1),FALSE)*$E3702</f>
        <v>0</v>
      </c>
      <c r="P3697" s="5">
        <f>VLOOKUP(CONCATENATE($F3697," ",$G3697),AllocFactorMatrix,(P$4+1),FALSE)*$E3702</f>
        <v>0</v>
      </c>
      <c r="Q3697" s="5">
        <f>VLOOKUP(CONCATENATE($F3697," ",$G3697),AllocFactorMatrix,(Q$4+1),FALSE)*$E3702</f>
        <v>0</v>
      </c>
      <c r="R3697" s="5">
        <f>VLOOKUP(CONCATENATE($F3697," ",$G3697),AllocFactorMatrix,(R$4+1),FALSE)*$E3702</f>
        <v>0</v>
      </c>
      <c r="S3697" s="5">
        <f t="shared" si="1934"/>
        <v>0</v>
      </c>
      <c r="T3697" s="5">
        <f>VLOOKUP(CONCATENATE($F3697," ",$G3697),AllocFactorMatrix,(T$4+1),FALSE)*$E3702</f>
        <v>0</v>
      </c>
      <c r="U3697" s="5">
        <f>VLOOKUP(CONCATENATE($F3697," ",$G3697),AllocFactorMatrix,(U$4+1),FALSE)*$E3702</f>
        <v>0</v>
      </c>
      <c r="V3697" s="5">
        <f>VLOOKUP(CONCATENATE($F3697," ",$G3697),AllocFactorMatrix,(V$4+1),FALSE)*$E3702</f>
        <v>0</v>
      </c>
      <c r="W3697" s="5">
        <f>VLOOKUP(CONCATENATE($F3697," ",$G3697),AllocFactorMatrix,(W$4+1),FALSE)*$E3702</f>
        <v>0</v>
      </c>
      <c r="X3697" s="5">
        <f t="shared" si="1935"/>
        <v>0</v>
      </c>
      <c r="Y3697" s="5">
        <f>VLOOKUP(CONCATENATE($F3697," ",$G3697),AllocFactorMatrix,(Y$4+1),FALSE)*$E3702</f>
        <v>0</v>
      </c>
      <c r="Z3697" s="5">
        <f>VLOOKUP(CONCATENATE($F3697," ",$G3697),AllocFactorMatrix,(Z$4+1),FALSE)*$E3702</f>
        <v>0</v>
      </c>
      <c r="AA3697" s="5">
        <f t="shared" si="1931"/>
        <v>0</v>
      </c>
      <c r="AB3697" s="5">
        <f>VLOOKUP(CONCATENATE($F3697," ",$G3697),AllocFactorMatrix,(AB$4+1),FALSE)*$E3702</f>
        <v>0</v>
      </c>
      <c r="AC3697" s="5">
        <f>VLOOKUP(CONCATENATE($F3697," ",$G3697),AllocFactorMatrix,(AC$4+1),FALSE)*$E3702</f>
        <v>0</v>
      </c>
      <c r="AD3697" s="5">
        <f>VLOOKUP(CONCATENATE($F3697," ",$G3697),AllocFactorMatrix,(AD$4+1),FALSE)*$E3702</f>
        <v>0</v>
      </c>
    </row>
    <row r="3698" spans="4:30" hidden="1" outlineLevel="1">
      <c r="D3698" s="7"/>
      <c r="E3698" s="51"/>
      <c r="F3698" s="52" t="str">
        <f>F3702</f>
        <v>FUELREV</v>
      </c>
      <c r="G3698" s="55" t="str">
        <f>$G$11</f>
        <v>DISTPRI</v>
      </c>
      <c r="H3698" s="4">
        <f t="shared" si="1929"/>
        <v>0</v>
      </c>
      <c r="I3698" s="5">
        <f>VLOOKUP(CONCATENATE($F3698," ",$G3698),AllocFactorMatrix,(I$4+1),FALSE)*$E3702</f>
        <v>0</v>
      </c>
      <c r="J3698" s="5">
        <f>VLOOKUP(CONCATENATE($F3698," ",$G3698),AllocFactorMatrix,(J$4+1),FALSE)*$E3702</f>
        <v>0</v>
      </c>
      <c r="K3698" s="5">
        <f>VLOOKUP(CONCATENATE($F3698," ",$G3698),AllocFactorMatrix,(K$4+1),FALSE)*$E3702</f>
        <v>0</v>
      </c>
      <c r="L3698" s="5">
        <f>VLOOKUP(CONCATENATE($F3698," ",$G3698),AllocFactorMatrix,(L$4+1),FALSE)*$E3702</f>
        <v>0</v>
      </c>
      <c r="M3698" s="5">
        <f>VLOOKUP(CONCATENATE($F3698," ",$G3698),AllocFactorMatrix,(M$4+1),FALSE)*$E3702</f>
        <v>0</v>
      </c>
      <c r="N3698" s="5">
        <f t="shared" si="1930"/>
        <v>0</v>
      </c>
      <c r="O3698" s="5">
        <f>VLOOKUP(CONCATENATE($F3698," ",$G3698),AllocFactorMatrix,(O$4+1),FALSE)*$E3702</f>
        <v>0</v>
      </c>
      <c r="P3698" s="5">
        <f>VLOOKUP(CONCATENATE($F3698," ",$G3698),AllocFactorMatrix,(P$4+1),FALSE)*$E3702</f>
        <v>0</v>
      </c>
      <c r="Q3698" s="5">
        <f>VLOOKUP(CONCATENATE($F3698," ",$G3698),AllocFactorMatrix,(Q$4+1),FALSE)*$E3702</f>
        <v>0</v>
      </c>
      <c r="R3698" s="5">
        <f>VLOOKUP(CONCATENATE($F3698," ",$G3698),AllocFactorMatrix,(R$4+1),FALSE)*$E3702</f>
        <v>0</v>
      </c>
      <c r="S3698" s="5">
        <f t="shared" si="1934"/>
        <v>0</v>
      </c>
      <c r="T3698" s="5">
        <f>VLOOKUP(CONCATENATE($F3698," ",$G3698),AllocFactorMatrix,(T$4+1),FALSE)*$E3702</f>
        <v>0</v>
      </c>
      <c r="U3698" s="5">
        <f>VLOOKUP(CONCATENATE($F3698," ",$G3698),AllocFactorMatrix,(U$4+1),FALSE)*$E3702</f>
        <v>0</v>
      </c>
      <c r="V3698" s="5">
        <f>VLOOKUP(CONCATENATE($F3698," ",$G3698),AllocFactorMatrix,(V$4+1),FALSE)*$E3702</f>
        <v>0</v>
      </c>
      <c r="W3698" s="5">
        <f>VLOOKUP(CONCATENATE($F3698," ",$G3698),AllocFactorMatrix,(W$4+1),FALSE)*$E3702</f>
        <v>0</v>
      </c>
      <c r="X3698" s="5">
        <f t="shared" si="1935"/>
        <v>0</v>
      </c>
      <c r="Y3698" s="5">
        <f>VLOOKUP(CONCATENATE($F3698," ",$G3698),AllocFactorMatrix,(Y$4+1),FALSE)*$E3702</f>
        <v>0</v>
      </c>
      <c r="Z3698" s="5">
        <f>VLOOKUP(CONCATENATE($F3698," ",$G3698),AllocFactorMatrix,(Z$4+1),FALSE)*$E3702</f>
        <v>0</v>
      </c>
      <c r="AA3698" s="5">
        <f t="shared" si="1931"/>
        <v>0</v>
      </c>
      <c r="AB3698" s="5">
        <f>VLOOKUP(CONCATENATE($F3698," ",$G3698),AllocFactorMatrix,(AB$4+1),FALSE)*$E3702</f>
        <v>0</v>
      </c>
      <c r="AC3698" s="5">
        <f>VLOOKUP(CONCATENATE($F3698," ",$G3698),AllocFactorMatrix,(AC$4+1),FALSE)*$E3702</f>
        <v>0</v>
      </c>
      <c r="AD3698" s="5">
        <f>VLOOKUP(CONCATENATE($F3698," ",$G3698),AllocFactorMatrix,(AD$4+1),FALSE)*$E3702</f>
        <v>0</v>
      </c>
    </row>
    <row r="3699" spans="4:30" hidden="1" outlineLevel="1">
      <c r="D3699" s="7"/>
      <c r="E3699" s="51"/>
      <c r="F3699" s="52" t="str">
        <f>F3702</f>
        <v>FUELREV</v>
      </c>
      <c r="G3699" s="55" t="str">
        <f>$G$12</f>
        <v>DISTSEC</v>
      </c>
      <c r="H3699" s="4">
        <f t="shared" si="1929"/>
        <v>0</v>
      </c>
      <c r="I3699" s="5">
        <f>VLOOKUP(CONCATENATE($F3699," ",$G3699),AllocFactorMatrix,(I$4+1),FALSE)*$E3702</f>
        <v>0</v>
      </c>
      <c r="J3699" s="5">
        <f>VLOOKUP(CONCATENATE($F3699," ",$G3699),AllocFactorMatrix,(J$4+1),FALSE)*$E3702</f>
        <v>0</v>
      </c>
      <c r="K3699" s="5">
        <f>VLOOKUP(CONCATENATE($F3699," ",$G3699),AllocFactorMatrix,(K$4+1),FALSE)*$E3702</f>
        <v>0</v>
      </c>
      <c r="L3699" s="5">
        <f>VLOOKUP(CONCATENATE($F3699," ",$G3699),AllocFactorMatrix,(L$4+1),FALSE)*$E3702</f>
        <v>0</v>
      </c>
      <c r="M3699" s="5">
        <f>VLOOKUP(CONCATENATE($F3699," ",$G3699),AllocFactorMatrix,(M$4+1),FALSE)*$E3702</f>
        <v>0</v>
      </c>
      <c r="N3699" s="5">
        <f t="shared" si="1930"/>
        <v>0</v>
      </c>
      <c r="O3699" s="5">
        <f>VLOOKUP(CONCATENATE($F3699," ",$G3699),AllocFactorMatrix,(O$4+1),FALSE)*$E3702</f>
        <v>0</v>
      </c>
      <c r="P3699" s="5">
        <f>VLOOKUP(CONCATENATE($F3699," ",$G3699),AllocFactorMatrix,(P$4+1),FALSE)*$E3702</f>
        <v>0</v>
      </c>
      <c r="Q3699" s="5">
        <f>VLOOKUP(CONCATENATE($F3699," ",$G3699),AllocFactorMatrix,(Q$4+1),FALSE)*$E3702</f>
        <v>0</v>
      </c>
      <c r="R3699" s="5">
        <f>VLOOKUP(CONCATENATE($F3699," ",$G3699),AllocFactorMatrix,(R$4+1),FALSE)*$E3702</f>
        <v>0</v>
      </c>
      <c r="S3699" s="5">
        <f t="shared" si="1934"/>
        <v>0</v>
      </c>
      <c r="T3699" s="5">
        <f>VLOOKUP(CONCATENATE($F3699," ",$G3699),AllocFactorMatrix,(T$4+1),FALSE)*$E3702</f>
        <v>0</v>
      </c>
      <c r="U3699" s="5">
        <f>VLOOKUP(CONCATENATE($F3699," ",$G3699),AllocFactorMatrix,(U$4+1),FALSE)*$E3702</f>
        <v>0</v>
      </c>
      <c r="V3699" s="5">
        <f>VLOOKUP(CONCATENATE($F3699," ",$G3699),AllocFactorMatrix,(V$4+1),FALSE)*$E3702</f>
        <v>0</v>
      </c>
      <c r="W3699" s="5">
        <f>VLOOKUP(CONCATENATE($F3699," ",$G3699),AllocFactorMatrix,(W$4+1),FALSE)*$E3702</f>
        <v>0</v>
      </c>
      <c r="X3699" s="5">
        <f t="shared" si="1935"/>
        <v>0</v>
      </c>
      <c r="Y3699" s="5">
        <f>VLOOKUP(CONCATENATE($F3699," ",$G3699),AllocFactorMatrix,(Y$4+1),FALSE)*$E3702</f>
        <v>0</v>
      </c>
      <c r="Z3699" s="5">
        <f>VLOOKUP(CONCATENATE($F3699," ",$G3699),AllocFactorMatrix,(Z$4+1),FALSE)*$E3702</f>
        <v>0</v>
      </c>
      <c r="AA3699" s="5">
        <f t="shared" si="1931"/>
        <v>0</v>
      </c>
      <c r="AB3699" s="5">
        <f>VLOOKUP(CONCATENATE($F3699," ",$G3699),AllocFactorMatrix,(AB$4+1),FALSE)*$E3702</f>
        <v>0</v>
      </c>
      <c r="AC3699" s="5">
        <f>VLOOKUP(CONCATENATE($F3699," ",$G3699),AllocFactorMatrix,(AC$4+1),FALSE)*$E3702</f>
        <v>0</v>
      </c>
      <c r="AD3699" s="5">
        <f>VLOOKUP(CONCATENATE($F3699," ",$G3699),AllocFactorMatrix,(AD$4+1),FALSE)*$E3702</f>
        <v>0</v>
      </c>
    </row>
    <row r="3700" spans="4:30" hidden="1" outlineLevel="1">
      <c r="D3700" s="7"/>
      <c r="E3700" s="51"/>
      <c r="F3700" s="52" t="str">
        <f>F3702</f>
        <v>FUELREV</v>
      </c>
      <c r="G3700" s="55" t="str">
        <f>$G$13</f>
        <v>ENERGY</v>
      </c>
      <c r="H3700" s="4">
        <f t="shared" si="1929"/>
        <v>835034.99999999988</v>
      </c>
      <c r="I3700" s="5">
        <f>VLOOKUP(CONCATENATE($F3700," ",$G3700),AllocFactorMatrix,(I$4+1),FALSE)*$E3702</f>
        <v>287921.25099551521</v>
      </c>
      <c r="J3700" s="5">
        <f>VLOOKUP(CONCATENATE($F3700," ",$G3700),AllocFactorMatrix,(J$4+1),FALSE)*$E3702</f>
        <v>19666.475981667543</v>
      </c>
      <c r="K3700" s="5">
        <f>VLOOKUP(CONCATENATE($F3700," ",$G3700),AllocFactorMatrix,(K$4+1),FALSE)*$E3702</f>
        <v>65922.652967098387</v>
      </c>
      <c r="L3700" s="5">
        <f>VLOOKUP(CONCATENATE($F3700," ",$G3700),AllocFactorMatrix,(L$4+1),FALSE)*$E3702</f>
        <v>2395.6529958309006</v>
      </c>
      <c r="M3700" s="5">
        <f>VLOOKUP(CONCATENATE($F3700," ",$G3700),AllocFactorMatrix,(M$4+1),FALSE)*$E3702</f>
        <v>278.83359179656668</v>
      </c>
      <c r="N3700" s="5">
        <f t="shared" si="1930"/>
        <v>68597.139554725843</v>
      </c>
      <c r="O3700" s="5">
        <f>VLOOKUP(CONCATENATE($F3700," ",$G3700),AllocFactorMatrix,(O$4+1),FALSE)*$E3702</f>
        <v>59229.72040653295</v>
      </c>
      <c r="P3700" s="5">
        <f>VLOOKUP(CONCATENATE($F3700," ",$G3700),AllocFactorMatrix,(P$4+1),FALSE)*$E3702</f>
        <v>11177.614236995791</v>
      </c>
      <c r="Q3700" s="5">
        <f>VLOOKUP(CONCATENATE($F3700," ",$G3700),AllocFactorMatrix,(Q$4+1),FALSE)*$E3702</f>
        <v>5321.4603590544102</v>
      </c>
      <c r="R3700" s="5">
        <f>VLOOKUP(CONCATENATE($F3700," ",$G3700),AllocFactorMatrix,(R$4+1),FALSE)*$E3702</f>
        <v>250.02387516908087</v>
      </c>
      <c r="S3700" s="5">
        <f t="shared" si="1934"/>
        <v>75978.81887775223</v>
      </c>
      <c r="T3700" s="5">
        <f>VLOOKUP(CONCATENATE($F3700," ",$G3700),AllocFactorMatrix,(T$4+1),FALSE)*$E3702</f>
        <v>2297.8296493401449</v>
      </c>
      <c r="U3700" s="5">
        <f>VLOOKUP(CONCATENATE($F3700," ",$G3700),AllocFactorMatrix,(U$4+1),FALSE)*$E3702</f>
        <v>42957.973928180021</v>
      </c>
      <c r="V3700" s="5">
        <f>VLOOKUP(CONCATENATE($F3700," ",$G3700),AllocFactorMatrix,(V$4+1),FALSE)*$E3702</f>
        <v>264141.47003825195</v>
      </c>
      <c r="W3700" s="5">
        <f>VLOOKUP(CONCATENATE($F3700," ",$G3700),AllocFactorMatrix,(W$4+1),FALSE)*$E3702</f>
        <v>49173.554495879107</v>
      </c>
      <c r="X3700" s="5">
        <f t="shared" si="1935"/>
        <v>358570.82811165124</v>
      </c>
      <c r="Y3700" s="5">
        <f>VLOOKUP(CONCATENATE($F3700," ",$G3700),AllocFactorMatrix,(Y$4+1),FALSE)*$E3702</f>
        <v>16304.817439240431</v>
      </c>
      <c r="Z3700" s="5">
        <f>VLOOKUP(CONCATENATE($F3700," ",$G3700),AllocFactorMatrix,(Z$4+1),FALSE)*$E3702</f>
        <v>274.75761902611856</v>
      </c>
      <c r="AA3700" s="5">
        <f t="shared" si="1931"/>
        <v>16579.57505826655</v>
      </c>
      <c r="AB3700" s="5">
        <f>VLOOKUP(CONCATENATE($F3700," ",$G3700),AllocFactorMatrix,(AB$4+1),FALSE)*$E3702</f>
        <v>294.95221138879344</v>
      </c>
      <c r="AC3700" s="5">
        <f>VLOOKUP(CONCATENATE($F3700," ",$G3700),AllocFactorMatrix,(AC$4+1),FALSE)*$E3702</f>
        <v>6166.9468016880519</v>
      </c>
      <c r="AD3700" s="5">
        <f>VLOOKUP(CONCATENATE($F3700," ",$G3700),AllocFactorMatrix,(AD$4+1),FALSE)*$E3702</f>
        <v>1259.0124073445638</v>
      </c>
    </row>
    <row r="3701" spans="4:30" hidden="1" outlineLevel="1">
      <c r="D3701" s="7"/>
      <c r="E3701" s="51"/>
      <c r="F3701" s="52" t="str">
        <f>F3702</f>
        <v>FUELREV</v>
      </c>
      <c r="G3701" s="55" t="str">
        <f>$G$14</f>
        <v>CUSTOMER</v>
      </c>
      <c r="H3701" s="4">
        <f t="shared" si="1929"/>
        <v>0</v>
      </c>
      <c r="I3701" s="5">
        <f>VLOOKUP(CONCATENATE($F3701," ",$G3701),AllocFactorMatrix,(I$4+1),FALSE)*$E3702</f>
        <v>0</v>
      </c>
      <c r="J3701" s="5">
        <f>VLOOKUP(CONCATENATE($F3701," ",$G3701),AllocFactorMatrix,(J$4+1),FALSE)*$E3702</f>
        <v>0</v>
      </c>
      <c r="K3701" s="5">
        <f>VLOOKUP(CONCATENATE($F3701," ",$G3701),AllocFactorMatrix,(K$4+1),FALSE)*$E3702</f>
        <v>0</v>
      </c>
      <c r="L3701" s="5">
        <f>VLOOKUP(CONCATENATE($F3701," ",$G3701),AllocFactorMatrix,(L$4+1),FALSE)*$E3702</f>
        <v>0</v>
      </c>
      <c r="M3701" s="5">
        <f>VLOOKUP(CONCATENATE($F3701," ",$G3701),AllocFactorMatrix,(M$4+1),FALSE)*$E3702</f>
        <v>0</v>
      </c>
      <c r="N3701" s="5">
        <f t="shared" si="1930"/>
        <v>0</v>
      </c>
      <c r="O3701" s="5">
        <f>VLOOKUP(CONCATENATE($F3701," ",$G3701),AllocFactorMatrix,(O$4+1),FALSE)*$E3702</f>
        <v>0</v>
      </c>
      <c r="P3701" s="5">
        <f>VLOOKUP(CONCATENATE($F3701," ",$G3701),AllocFactorMatrix,(P$4+1),FALSE)*$E3702</f>
        <v>0</v>
      </c>
      <c r="Q3701" s="5">
        <f>VLOOKUP(CONCATENATE($F3701," ",$G3701),AllocFactorMatrix,(Q$4+1),FALSE)*$E3702</f>
        <v>0</v>
      </c>
      <c r="R3701" s="5">
        <f>VLOOKUP(CONCATENATE($F3701," ",$G3701),AllocFactorMatrix,(R$4+1),FALSE)*$E3702</f>
        <v>0</v>
      </c>
      <c r="S3701" s="5">
        <f t="shared" si="1934"/>
        <v>0</v>
      </c>
      <c r="T3701" s="5">
        <f>VLOOKUP(CONCATENATE($F3701," ",$G3701),AllocFactorMatrix,(T$4+1),FALSE)*$E3702</f>
        <v>0</v>
      </c>
      <c r="U3701" s="5">
        <f>VLOOKUP(CONCATENATE($F3701," ",$G3701),AllocFactorMatrix,(U$4+1),FALSE)*$E3702</f>
        <v>0</v>
      </c>
      <c r="V3701" s="5">
        <f>VLOOKUP(CONCATENATE($F3701," ",$G3701),AllocFactorMatrix,(V$4+1),FALSE)*$E3702</f>
        <v>0</v>
      </c>
      <c r="W3701" s="5">
        <f>VLOOKUP(CONCATENATE($F3701," ",$G3701),AllocFactorMatrix,(W$4+1),FALSE)*$E3702</f>
        <v>0</v>
      </c>
      <c r="X3701" s="5">
        <f t="shared" si="1935"/>
        <v>0</v>
      </c>
      <c r="Y3701" s="5">
        <f>VLOOKUP(CONCATENATE($F3701," ",$G3701),AllocFactorMatrix,(Y$4+1),FALSE)*$E3702</f>
        <v>0</v>
      </c>
      <c r="Z3701" s="5">
        <f>VLOOKUP(CONCATENATE($F3701," ",$G3701),AllocFactorMatrix,(Z$4+1),FALSE)*$E3702</f>
        <v>0</v>
      </c>
      <c r="AA3701" s="5">
        <f t="shared" si="1931"/>
        <v>0</v>
      </c>
      <c r="AB3701" s="5">
        <f>VLOOKUP(CONCATENATE($F3701," ",$G3701),AllocFactorMatrix,(AB$4+1),FALSE)*$E3702</f>
        <v>0</v>
      </c>
      <c r="AC3701" s="5">
        <f>VLOOKUP(CONCATENATE($F3701," ",$G3701),AllocFactorMatrix,(AC$4+1),FALSE)*$E3702</f>
        <v>0</v>
      </c>
      <c r="AD3701" s="5">
        <f>VLOOKUP(CONCATENATE($F3701," ",$G3701),AllocFactorMatrix,(AD$4+1),FALSE)*$E3702</f>
        <v>0</v>
      </c>
    </row>
    <row r="3702" spans="4:30" collapsed="1">
      <c r="D3702" s="7" t="s">
        <v>351</v>
      </c>
      <c r="E3702" s="61">
        <v>835035</v>
      </c>
      <c r="F3702" s="10" t="s">
        <v>243</v>
      </c>
      <c r="G3702" s="55" t="str">
        <f>$G$15</f>
        <v>TOTAL</v>
      </c>
      <c r="H3702" s="4">
        <f t="shared" si="1929"/>
        <v>835034.99999999988</v>
      </c>
      <c r="I3702" s="5">
        <f>VLOOKUP(CONCATENATE($F3702," ",$G3702),AllocFactorMatrix,(I$4+1),FALSE)*$E3702</f>
        <v>287921.25099551521</v>
      </c>
      <c r="J3702" s="5">
        <f>VLOOKUP(CONCATENATE($F3702," ",$G3702),AllocFactorMatrix,(J$4+1),FALSE)*$E3702</f>
        <v>19666.475981667543</v>
      </c>
      <c r="K3702" s="5">
        <f>VLOOKUP(CONCATENATE($F3702," ",$G3702),AllocFactorMatrix,(K$4+1),FALSE)*$E3702</f>
        <v>65922.652967098387</v>
      </c>
      <c r="L3702" s="5">
        <f>VLOOKUP(CONCATENATE($F3702," ",$G3702),AllocFactorMatrix,(L$4+1),FALSE)*$E3702</f>
        <v>2395.6529958309006</v>
      </c>
      <c r="M3702" s="5">
        <f>VLOOKUP(CONCATENATE($F3702," ",$G3702),AllocFactorMatrix,(M$4+1),FALSE)*$E3702</f>
        <v>278.83359179656668</v>
      </c>
      <c r="N3702" s="5">
        <f t="shared" si="1930"/>
        <v>68597.139554725843</v>
      </c>
      <c r="O3702" s="5">
        <f>VLOOKUP(CONCATENATE($F3702," ",$G3702),AllocFactorMatrix,(O$4+1),FALSE)*$E3702</f>
        <v>59229.72040653295</v>
      </c>
      <c r="P3702" s="5">
        <f>VLOOKUP(CONCATENATE($F3702," ",$G3702),AllocFactorMatrix,(P$4+1),FALSE)*$E3702</f>
        <v>11177.614236995791</v>
      </c>
      <c r="Q3702" s="5">
        <f>VLOOKUP(CONCATENATE($F3702," ",$G3702),AllocFactorMatrix,(Q$4+1),FALSE)*$E3702</f>
        <v>5321.4603590544102</v>
      </c>
      <c r="R3702" s="5">
        <f>VLOOKUP(CONCATENATE($F3702," ",$G3702),AllocFactorMatrix,(R$4+1),FALSE)*$E3702</f>
        <v>250.02387516908087</v>
      </c>
      <c r="S3702" s="5">
        <f t="shared" si="1934"/>
        <v>75978.81887775223</v>
      </c>
      <c r="T3702" s="5">
        <f>VLOOKUP(CONCATENATE($F3702," ",$G3702),AllocFactorMatrix,(T$4+1),FALSE)*$E3702</f>
        <v>2297.8296493401449</v>
      </c>
      <c r="U3702" s="5">
        <f>VLOOKUP(CONCATENATE($F3702," ",$G3702),AllocFactorMatrix,(U$4+1),FALSE)*$E3702</f>
        <v>42957.973928180021</v>
      </c>
      <c r="V3702" s="5">
        <f>VLOOKUP(CONCATENATE($F3702," ",$G3702),AllocFactorMatrix,(V$4+1),FALSE)*$E3702</f>
        <v>264141.47003825195</v>
      </c>
      <c r="W3702" s="5">
        <f>VLOOKUP(CONCATENATE($F3702," ",$G3702),AllocFactorMatrix,(W$4+1),FALSE)*$E3702</f>
        <v>49173.554495879107</v>
      </c>
      <c r="X3702" s="5">
        <f t="shared" si="1935"/>
        <v>358570.82811165124</v>
      </c>
      <c r="Y3702" s="5">
        <f>VLOOKUP(CONCATENATE($F3702," ",$G3702),AllocFactorMatrix,(Y$4+1),FALSE)*$E3702</f>
        <v>16304.817439240431</v>
      </c>
      <c r="Z3702" s="5">
        <f>VLOOKUP(CONCATENATE($F3702," ",$G3702),AllocFactorMatrix,(Z$4+1),FALSE)*$E3702</f>
        <v>274.75761902611856</v>
      </c>
      <c r="AA3702" s="5">
        <f t="shared" si="1931"/>
        <v>16579.57505826655</v>
      </c>
      <c r="AB3702" s="5">
        <f>VLOOKUP(CONCATENATE($F3702," ",$G3702),AllocFactorMatrix,(AB$4+1),FALSE)*$E3702</f>
        <v>294.95221138879344</v>
      </c>
      <c r="AC3702" s="5">
        <f>VLOOKUP(CONCATENATE($F3702," ",$G3702),AllocFactorMatrix,(AC$4+1),FALSE)*$E3702</f>
        <v>6166.9468016880519</v>
      </c>
      <c r="AD3702" s="5">
        <f>VLOOKUP(CONCATENATE($F3702," ",$G3702),AllocFactorMatrix,(AD$4+1),FALSE)*$E3702</f>
        <v>1259.0124073445638</v>
      </c>
    </row>
    <row r="3703" spans="4:30" hidden="1" outlineLevel="1">
      <c r="D3703" s="7"/>
      <c r="E3703" s="51"/>
      <c r="F3703" s="52" t="str">
        <f>F3710</f>
        <v>LABOR_M</v>
      </c>
      <c r="G3703" s="55" t="str">
        <f>$G$8</f>
        <v>PRODUCTION</v>
      </c>
      <c r="H3703" s="4">
        <f t="shared" ref="H3703:H3710" ca="1" si="1936">SUBTOTAL(9,I3703:AD3703)</f>
        <v>-5234.3826744500047</v>
      </c>
      <c r="I3703" s="5">
        <f ca="1">VLOOKUP(CONCATENATE($F3703," ",$G3703),AllocFactorMatrix,(I$4+1),FALSE)*$E3710</f>
        <v>-2578.3678709763708</v>
      </c>
      <c r="J3703" s="5">
        <f ca="1">VLOOKUP(CONCATENATE($F3703," ",$G3703),AllocFactorMatrix,(J$4+1),FALSE)*$E3710</f>
        <v>-127.45793694826698</v>
      </c>
      <c r="K3703" s="5">
        <f ca="1">VLOOKUP(CONCATENATE($F3703," ",$G3703),AllocFactorMatrix,(K$4+1),FALSE)*$E3710</f>
        <v>-466.87111832704602</v>
      </c>
      <c r="L3703" s="5">
        <f ca="1">VLOOKUP(CONCATENATE($F3703," ",$G3703),AllocFactorMatrix,(L$4+1),FALSE)*$E3710</f>
        <v>-14.695445226772616</v>
      </c>
      <c r="M3703" s="5">
        <f ca="1">VLOOKUP(CONCATENATE($F3703," ",$G3703),AllocFactorMatrix,(M$4+1),FALSE)*$E3710</f>
        <v>-1.3780918304050291</v>
      </c>
      <c r="N3703" s="5">
        <f t="shared" ref="N3703:N3710" ca="1" si="1937">SUBTOTAL(9,K3703:M3703)</f>
        <v>-482.94465538422367</v>
      </c>
      <c r="O3703" s="5">
        <f ca="1">VLOOKUP(CONCATENATE($F3703," ",$G3703),AllocFactorMatrix,(O$4+1),FALSE)*$E3710</f>
        <v>-354.89467675594142</v>
      </c>
      <c r="P3703" s="5">
        <f ca="1">VLOOKUP(CONCATENATE($F3703," ",$G3703),AllocFactorMatrix,(P$4+1),FALSE)*$E3710</f>
        <v>-66.127217762746483</v>
      </c>
      <c r="Q3703" s="5">
        <f ca="1">VLOOKUP(CONCATENATE($F3703," ",$G3703),AllocFactorMatrix,(Q$4+1),FALSE)*$E3710</f>
        <v>-29.881658418158647</v>
      </c>
      <c r="R3703" s="5">
        <f ca="1">VLOOKUP(CONCATENATE($F3703," ",$G3703),AllocFactorMatrix,(R$4+1),FALSE)*$E3710</f>
        <v>-1.3437447770786253</v>
      </c>
      <c r="S3703" s="5">
        <f ca="1">SUBTOTAL(9,O3703:R3703)</f>
        <v>-452.24729771392509</v>
      </c>
      <c r="T3703" s="5">
        <f ca="1">VLOOKUP(CONCATENATE($F3703," ",$G3703),AllocFactorMatrix,(T$4+1),FALSE)*$E3710</f>
        <v>-12.397380064579341</v>
      </c>
      <c r="U3703" s="5">
        <f ca="1">VLOOKUP(CONCATENATE($F3703," ",$G3703),AllocFactorMatrix,(U$4+1),FALSE)*$E3710</f>
        <v>-202.88101246837789</v>
      </c>
      <c r="V3703" s="5">
        <f ca="1">VLOOKUP(CONCATENATE($F3703," ",$G3703),AllocFactorMatrix,(V$4+1),FALSE)*$E3710</f>
        <v>-1072.2318515361721</v>
      </c>
      <c r="W3703" s="5">
        <f ca="1">VLOOKUP(CONCATENATE($F3703," ",$G3703),AllocFactorMatrix,(W$4+1),FALSE)*$E3710</f>
        <v>-193.62730093373335</v>
      </c>
      <c r="X3703" s="5">
        <f ca="1">SUBTOTAL(9,T3703:W3703)</f>
        <v>-1481.1375450028627</v>
      </c>
      <c r="Y3703" s="5">
        <f ca="1">VLOOKUP(CONCATENATE($F3703," ",$G3703),AllocFactorMatrix,(Y$4+1),FALSE)*$E3710</f>
        <v>-108.98759208469208</v>
      </c>
      <c r="Z3703" s="5">
        <f ca="1">VLOOKUP(CONCATENATE($F3703," ",$G3703),AllocFactorMatrix,(Z$4+1),FALSE)*$E3710</f>
        <v>-1.825500507387152</v>
      </c>
      <c r="AA3703" s="5">
        <f t="shared" ref="AA3703:AA3710" ca="1" si="1938">SUBTOTAL(9,Y3703:Z3703)</f>
        <v>-110.81309259207923</v>
      </c>
      <c r="AB3703" s="5">
        <f ca="1">VLOOKUP(CONCATENATE($F3703," ",$G3703),AllocFactorMatrix,(AB$4+1),FALSE)*$E3710</f>
        <v>-1.4142758322758131</v>
      </c>
      <c r="AC3703" s="5">
        <f ca="1">VLOOKUP(CONCATENATE($F3703," ",$G3703),AllocFactorMatrix,(AC$4+1),FALSE)*$E3710</f>
        <v>0</v>
      </c>
      <c r="AD3703" s="5">
        <f ca="1">VLOOKUP(CONCATENATE($F3703," ",$G3703),AllocFactorMatrix,(AD$4+1),FALSE)*$E3710</f>
        <v>0</v>
      </c>
    </row>
    <row r="3704" spans="4:30" hidden="1" outlineLevel="1">
      <c r="D3704" s="7"/>
      <c r="E3704" s="51"/>
      <c r="F3704" s="52" t="str">
        <f>F3710</f>
        <v>LABOR_M</v>
      </c>
      <c r="G3704" s="55" t="str">
        <f>$G$9</f>
        <v>BULKTRAN</v>
      </c>
      <c r="H3704" s="4">
        <f t="shared" ca="1" si="1936"/>
        <v>-19.125482431099751</v>
      </c>
      <c r="I3704" s="5">
        <f ca="1">VLOOKUP(CONCATENATE($F3704," ",$G3704),AllocFactorMatrix,(I$4+1),FALSE)*$E3710</f>
        <v>-9.4208873298420261</v>
      </c>
      <c r="J3704" s="5">
        <f ca="1">VLOOKUP(CONCATENATE($F3704," ",$G3704),AllocFactorMatrix,(J$4+1),FALSE)*$E3710</f>
        <v>-0.46570812365460806</v>
      </c>
      <c r="K3704" s="5">
        <f ca="1">VLOOKUP(CONCATENATE($F3704," ",$G3704),AllocFactorMatrix,(K$4+1),FALSE)*$E3710</f>
        <v>-1.7058621668485545</v>
      </c>
      <c r="L3704" s="5">
        <f ca="1">VLOOKUP(CONCATENATE($F3704," ",$G3704),AllocFactorMatrix,(L$4+1),FALSE)*$E3710</f>
        <v>-5.369448452321271E-2</v>
      </c>
      <c r="M3704" s="5">
        <f ca="1">VLOOKUP(CONCATENATE($F3704," ",$G3704),AllocFactorMatrix,(M$4+1),FALSE)*$E3710</f>
        <v>-5.0352969452358383E-3</v>
      </c>
      <c r="N3704" s="5">
        <f t="shared" ca="1" si="1937"/>
        <v>-1.7645919483170032</v>
      </c>
      <c r="O3704" s="5">
        <f ca="1">VLOOKUP(CONCATENATE($F3704," ",$G3704),AllocFactorMatrix,(O$4+1),FALSE)*$E3710</f>
        <v>-1.2967206120251376</v>
      </c>
      <c r="P3704" s="5">
        <f ca="1">VLOOKUP(CONCATENATE($F3704," ",$G3704),AllocFactorMatrix,(P$4+1),FALSE)*$E3710</f>
        <v>-0.24161682861137093</v>
      </c>
      <c r="Q3704" s="5">
        <f ca="1">VLOOKUP(CONCATENATE($F3704," ",$G3704),AllocFactorMatrix,(Q$4+1),FALSE)*$E3710</f>
        <v>-0.10918214594401375</v>
      </c>
      <c r="R3704" s="5">
        <f ca="1">VLOOKUP(CONCATENATE($F3704," ",$G3704),AllocFactorMatrix,(R$4+1),FALSE)*$E3710</f>
        <v>-4.9097990583196489E-3</v>
      </c>
      <c r="S3704" s="5">
        <f t="shared" ref="S3704:S3710" ca="1" si="1939">SUBTOTAL(9,O3704:R3704)</f>
        <v>-1.6524293856388417</v>
      </c>
      <c r="T3704" s="5">
        <f ca="1">VLOOKUP(CONCATENATE($F3704," ",$G3704),AllocFactorMatrix,(T$4+1),FALSE)*$E3710</f>
        <v>-4.5297772318813552E-2</v>
      </c>
      <c r="U3704" s="5">
        <f ca="1">VLOOKUP(CONCATENATE($F3704," ",$G3704),AllocFactorMatrix,(U$4+1),FALSE)*$E3710</f>
        <v>-0.74129032607945489</v>
      </c>
      <c r="V3704" s="5">
        <f ca="1">VLOOKUP(CONCATENATE($F3704," ",$G3704),AllocFactorMatrix,(V$4+1),FALSE)*$E3710</f>
        <v>-3.917740202434735</v>
      </c>
      <c r="W3704" s="5">
        <f ca="1">VLOOKUP(CONCATENATE($F3704," ",$G3704),AllocFactorMatrix,(W$4+1),FALSE)*$E3710</f>
        <v>-0.70747894689959667</v>
      </c>
      <c r="X3704" s="5">
        <f t="shared" ref="X3704:X3710" ca="1" si="1940">SUBTOTAL(9,T3704:W3704)</f>
        <v>-5.4118072477326002</v>
      </c>
      <c r="Y3704" s="5">
        <f ca="1">VLOOKUP(CONCATENATE($F3704," ",$G3704),AllocFactorMatrix,(Y$4+1),FALSE)*$E3710</f>
        <v>-0.39822084231597871</v>
      </c>
      <c r="Z3704" s="5">
        <f ca="1">VLOOKUP(CONCATENATE($F3704," ",$G3704),AllocFactorMatrix,(Z$4+1),FALSE)*$E3710</f>
        <v>-6.670046890613548E-3</v>
      </c>
      <c r="AA3704" s="5">
        <f t="shared" ca="1" si="1938"/>
        <v>-0.40489088920659227</v>
      </c>
      <c r="AB3704" s="5">
        <f ca="1">VLOOKUP(CONCATENATE($F3704," ",$G3704),AllocFactorMatrix,(AB$4+1),FALSE)*$E3710</f>
        <v>-5.1675067080880098E-3</v>
      </c>
      <c r="AC3704" s="5">
        <f ca="1">VLOOKUP(CONCATENATE($F3704," ",$G3704),AllocFactorMatrix,(AC$4+1),FALSE)*$E3710</f>
        <v>0</v>
      </c>
      <c r="AD3704" s="5">
        <f ca="1">VLOOKUP(CONCATENATE($F3704," ",$G3704),AllocFactorMatrix,(AD$4+1),FALSE)*$E3710</f>
        <v>0</v>
      </c>
    </row>
    <row r="3705" spans="4:30" hidden="1" outlineLevel="1">
      <c r="D3705" s="7"/>
      <c r="E3705" s="51"/>
      <c r="F3705" s="52" t="str">
        <f>F3710</f>
        <v>LABOR_M</v>
      </c>
      <c r="G3705" s="55" t="str">
        <f>$G$10</f>
        <v>SUBTRAN</v>
      </c>
      <c r="H3705" s="4">
        <f t="shared" ca="1" si="1936"/>
        <v>-4.2068128368028406</v>
      </c>
      <c r="I3705" s="5">
        <f ca="1">VLOOKUP(CONCATENATE($F3705," ",$G3705),AllocFactorMatrix,(I$4+1),FALSE)*$E3710</f>
        <v>-2.0481601641063762</v>
      </c>
      <c r="J3705" s="5">
        <f ca="1">VLOOKUP(CONCATENATE($F3705," ",$G3705),AllocFactorMatrix,(J$4+1),FALSE)*$E3710</f>
        <v>-9.8846888831368399E-2</v>
      </c>
      <c r="K3705" s="5">
        <f ca="1">VLOOKUP(CONCATENATE($F3705," ",$G3705),AllocFactorMatrix,(K$4+1),FALSE)*$E3710</f>
        <v>-0.35960014841200966</v>
      </c>
      <c r="L3705" s="5">
        <f ca="1">VLOOKUP(CONCATENATE($F3705," ",$G3705),AllocFactorMatrix,(L$4+1),FALSE)*$E3710</f>
        <v>-1.1107710244574905E-2</v>
      </c>
      <c r="M3705" s="5">
        <f ca="1">VLOOKUP(CONCATENATE($F3705," ",$G3705),AllocFactorMatrix,(M$4+1),FALSE)*$E3710</f>
        <v>-1.3834065659443686E-3</v>
      </c>
      <c r="N3705" s="5">
        <f t="shared" ca="1" si="1937"/>
        <v>-0.37209126522252894</v>
      </c>
      <c r="O3705" s="5">
        <f ca="1">VLOOKUP(CONCATENATE($F3705," ",$G3705),AllocFactorMatrix,(O$4+1),FALSE)*$E3710</f>
        <v>-0.27168353260908767</v>
      </c>
      <c r="P3705" s="5">
        <f ca="1">VLOOKUP(CONCATENATE($F3705," ",$G3705),AllocFactorMatrix,(P$4+1),FALSE)*$E3710</f>
        <v>-5.0505651832339321E-2</v>
      </c>
      <c r="Q3705" s="5">
        <f ca="1">VLOOKUP(CONCATENATE($F3705," ",$G3705),AllocFactorMatrix,(Q$4+1),FALSE)*$E3710</f>
        <v>-3.0051464634565803E-2</v>
      </c>
      <c r="R3705" s="5">
        <f ca="1">VLOOKUP(CONCATENATE($F3705," ",$G3705),AllocFactorMatrix,(R$4+1),FALSE)*$E3710</f>
        <v>0</v>
      </c>
      <c r="S3705" s="5">
        <f t="shared" ca="1" si="1939"/>
        <v>-0.35224064907599278</v>
      </c>
      <c r="T3705" s="5">
        <f ca="1">VLOOKUP(CONCATENATE($F3705," ",$G3705),AllocFactorMatrix,(T$4+1),FALSE)*$E3710</f>
        <v>-9.4867224636767059E-3</v>
      </c>
      <c r="U3705" s="5">
        <f ca="1">VLOOKUP(CONCATENATE($F3705," ",$G3705),AllocFactorMatrix,(U$4+1),FALSE)*$E3710</f>
        <v>-0.15530306312392503</v>
      </c>
      <c r="V3705" s="5">
        <f ca="1">VLOOKUP(CONCATENATE($F3705," ",$G3705),AllocFactorMatrix,(V$4+1),FALSE)*$E3710</f>
        <v>-1.0819472262753336</v>
      </c>
      <c r="W3705" s="5">
        <f ca="1">VLOOKUP(CONCATENATE($F3705," ",$G3705),AllocFactorMatrix,(W$4+1),FALSE)*$E3710</f>
        <v>0</v>
      </c>
      <c r="X3705" s="5">
        <f t="shared" ca="1" si="1940"/>
        <v>-1.2467370118629353</v>
      </c>
      <c r="Y3705" s="5">
        <f ca="1">VLOOKUP(CONCATENATE($F3705," ",$G3705),AllocFactorMatrix,(Y$4+1),FALSE)*$E3710</f>
        <v>-8.1768783652837698E-2</v>
      </c>
      <c r="Z3705" s="5">
        <f ca="1">VLOOKUP(CONCATENATE($F3705," ",$G3705),AllocFactorMatrix,(Z$4+1),FALSE)*$E3710</f>
        <v>-1.3630878449907395E-3</v>
      </c>
      <c r="AA3705" s="5">
        <f t="shared" ca="1" si="1938"/>
        <v>-8.3131871497828441E-2</v>
      </c>
      <c r="AB3705" s="5">
        <f ca="1">VLOOKUP(CONCATENATE($F3705," ",$G3705),AllocFactorMatrix,(AB$4+1),FALSE)*$E3710</f>
        <v>-1.0919107366481691E-3</v>
      </c>
      <c r="AC3705" s="5">
        <f ca="1">VLOOKUP(CONCATENATE($F3705," ",$G3705),AllocFactorMatrix,(AC$4+1),FALSE)*$E3710</f>
        <v>-3.7127299318284188E-3</v>
      </c>
      <c r="AD3705" s="5">
        <f ca="1">VLOOKUP(CONCATENATE($F3705," ",$G3705),AllocFactorMatrix,(AD$4+1),FALSE)*$E3710</f>
        <v>-8.0034553733403658E-4</v>
      </c>
    </row>
    <row r="3706" spans="4:30" hidden="1" outlineLevel="1">
      <c r="D3706" s="7"/>
      <c r="E3706" s="51"/>
      <c r="F3706" s="52" t="str">
        <f>F3710</f>
        <v>LABOR_M</v>
      </c>
      <c r="G3706" s="55" t="str">
        <f>$G$11</f>
        <v>DISTPRI</v>
      </c>
      <c r="H3706" s="4">
        <f t="shared" ca="1" si="1936"/>
        <v>-2695.2985828961896</v>
      </c>
      <c r="I3706" s="5">
        <f ca="1">VLOOKUP(CONCATENATE($F3706," ",$G3706),AllocFactorMatrix,(I$4+1),FALSE)*$E3710</f>
        <v>-1801.3829988555085</v>
      </c>
      <c r="J3706" s="5">
        <f ca="1">VLOOKUP(CONCATENATE($F3706," ",$G3706),AllocFactorMatrix,(J$4+1),FALSE)*$E3710</f>
        <v>-84.912491989189647</v>
      </c>
      <c r="K3706" s="5">
        <f ca="1">VLOOKUP(CONCATENATE($F3706," ",$G3706),AllocFactorMatrix,(K$4+1),FALSE)*$E3710</f>
        <v>-308.32246977780477</v>
      </c>
      <c r="L3706" s="5">
        <f ca="1">VLOOKUP(CONCATENATE($F3706," ",$G3706),AllocFactorMatrix,(L$4+1),FALSE)*$E3710</f>
        <v>-9.5287686516176677</v>
      </c>
      <c r="M3706" s="5">
        <f ca="1">VLOOKUP(CONCATENATE($F3706," ",$G3706),AllocFactorMatrix,(M$4+1),FALSE)*$E3710</f>
        <v>0</v>
      </c>
      <c r="N3706" s="5">
        <f t="shared" ca="1" si="1937"/>
        <v>-317.85123842942244</v>
      </c>
      <c r="O3706" s="5">
        <f ca="1">VLOOKUP(CONCATENATE($F3706," ",$G3706),AllocFactorMatrix,(O$4+1),FALSE)*$E3710</f>
        <v>-231.18796217349472</v>
      </c>
      <c r="P3706" s="5">
        <f ca="1">VLOOKUP(CONCATENATE($F3706," ",$G3706),AllocFactorMatrix,(P$4+1),FALSE)*$E3710</f>
        <v>-43.058773512380135</v>
      </c>
      <c r="Q3706" s="5">
        <f ca="1">VLOOKUP(CONCATENATE($F3706," ",$G3706),AllocFactorMatrix,(Q$4+1),FALSE)*$E3710</f>
        <v>0</v>
      </c>
      <c r="R3706" s="5">
        <f ca="1">VLOOKUP(CONCATENATE($F3706," ",$G3706),AllocFactorMatrix,(R$4+1),FALSE)*$E3710</f>
        <v>0</v>
      </c>
      <c r="S3706" s="5">
        <f t="shared" ca="1" si="1939"/>
        <v>-274.24673568587485</v>
      </c>
      <c r="T3706" s="5">
        <f ca="1">VLOOKUP(CONCATENATE($F3706," ",$G3706),AllocFactorMatrix,(T$4+1),FALSE)*$E3710</f>
        <v>-8.2417083811740142</v>
      </c>
      <c r="U3706" s="5">
        <f ca="1">VLOOKUP(CONCATENATE($F3706," ",$G3706),AllocFactorMatrix,(U$4+1),FALSE)*$E3710</f>
        <v>-132.92010647065388</v>
      </c>
      <c r="V3706" s="5">
        <f ca="1">VLOOKUP(CONCATENATE($F3706," ",$G3706),AllocFactorMatrix,(V$4+1),FALSE)*$E3710</f>
        <v>0</v>
      </c>
      <c r="W3706" s="5">
        <f ca="1">VLOOKUP(CONCATENATE($F3706," ",$G3706),AllocFactorMatrix,(W$4+1),FALSE)*$E3710</f>
        <v>0</v>
      </c>
      <c r="X3706" s="5">
        <f t="shared" ca="1" si="1940"/>
        <v>-141.1618148518279</v>
      </c>
      <c r="Y3706" s="5">
        <f ca="1">VLOOKUP(CONCATENATE($F3706," ",$G3706),AllocFactorMatrix,(Y$4+1),FALSE)*$E3710</f>
        <v>-69.713794980298644</v>
      </c>
      <c r="Z3706" s="5">
        <f ca="1">VLOOKUP(CONCATENATE($F3706," ",$G3706),AllocFactorMatrix,(Z$4+1),FALSE)*$E3710</f>
        <v>-1.1630989958079394</v>
      </c>
      <c r="AA3706" s="5">
        <f t="shared" ca="1" si="1938"/>
        <v>-70.876893976106587</v>
      </c>
      <c r="AB3706" s="5">
        <f ca="1">VLOOKUP(CONCATENATE($F3706," ",$G3706),AllocFactorMatrix,(AB$4+1),FALSE)*$E3710</f>
        <v>-0.94230507292622268</v>
      </c>
      <c r="AC3706" s="5">
        <f ca="1">VLOOKUP(CONCATENATE($F3706," ",$G3706),AllocFactorMatrix,(AC$4+1),FALSE)*$E3710</f>
        <v>-3.2282062658031965</v>
      </c>
      <c r="AD3706" s="5">
        <f ca="1">VLOOKUP(CONCATENATE($F3706," ",$G3706),AllocFactorMatrix,(AD$4+1),FALSE)*$E3710</f>
        <v>-0.69589776953072657</v>
      </c>
    </row>
    <row r="3707" spans="4:30" hidden="1" outlineLevel="1">
      <c r="D3707" s="7"/>
      <c r="E3707" s="51"/>
      <c r="F3707" s="52" t="str">
        <f>F3710</f>
        <v>LABOR_M</v>
      </c>
      <c r="G3707" s="55" t="str">
        <f>$G$12</f>
        <v>DISTSEC</v>
      </c>
      <c r="H3707" s="4">
        <f t="shared" ca="1" si="1936"/>
        <v>-1112.3828762612477</v>
      </c>
      <c r="I3707" s="5">
        <f ca="1">VLOOKUP(CONCATENATE($F3707," ",$G3707),AllocFactorMatrix,(I$4+1),FALSE)*$E3710</f>
        <v>-831.73029131974249</v>
      </c>
      <c r="J3707" s="5">
        <f ca="1">VLOOKUP(CONCATENATE($F3707," ",$G3707),AllocFactorMatrix,(J$4+1),FALSE)*$E3710</f>
        <v>-40.097982424761852</v>
      </c>
      <c r="K3707" s="5">
        <f ca="1">VLOOKUP(CONCATENATE($F3707," ",$G3707),AllocFactorMatrix,(K$4+1),FALSE)*$E3710</f>
        <v>-120.99232330557255</v>
      </c>
      <c r="L3707" s="5">
        <f ca="1">VLOOKUP(CONCATENATE($F3707," ",$G3707),AllocFactorMatrix,(L$4+1),FALSE)*$E3710</f>
        <v>0</v>
      </c>
      <c r="M3707" s="5">
        <f ca="1">VLOOKUP(CONCATENATE($F3707," ",$G3707),AllocFactorMatrix,(M$4+1),FALSE)*$E3710</f>
        <v>0</v>
      </c>
      <c r="N3707" s="5">
        <f t="shared" ca="1" si="1937"/>
        <v>-120.99232330557255</v>
      </c>
      <c r="O3707" s="5">
        <f ca="1">VLOOKUP(CONCATENATE($F3707," ",$G3707),AllocFactorMatrix,(O$4+1),FALSE)*$E3710</f>
        <v>-77.096779341233784</v>
      </c>
      <c r="P3707" s="5">
        <f ca="1">VLOOKUP(CONCATENATE($F3707," ",$G3707),AllocFactorMatrix,(P$4+1),FALSE)*$E3710</f>
        <v>0</v>
      </c>
      <c r="Q3707" s="5">
        <f ca="1">VLOOKUP(CONCATENATE($F3707," ",$G3707),AllocFactorMatrix,(Q$4+1),FALSE)*$E3710</f>
        <v>0</v>
      </c>
      <c r="R3707" s="5">
        <f ca="1">VLOOKUP(CONCATENATE($F3707," ",$G3707),AllocFactorMatrix,(R$4+1),FALSE)*$E3710</f>
        <v>0</v>
      </c>
      <c r="S3707" s="5">
        <f t="shared" ca="1" si="1939"/>
        <v>-77.096779341233784</v>
      </c>
      <c r="T3707" s="5">
        <f ca="1">VLOOKUP(CONCATENATE($F3707," ",$G3707),AllocFactorMatrix,(T$4+1),FALSE)*$E3710</f>
        <v>-2.0845351746432472</v>
      </c>
      <c r="U3707" s="5">
        <f ca="1">VLOOKUP(CONCATENATE($F3707," ",$G3707),AllocFactorMatrix,(U$4+1),FALSE)*$E3710</f>
        <v>0</v>
      </c>
      <c r="V3707" s="5">
        <f ca="1">VLOOKUP(CONCATENATE($F3707," ",$G3707),AllocFactorMatrix,(V$4+1),FALSE)*$E3710</f>
        <v>0</v>
      </c>
      <c r="W3707" s="5">
        <f ca="1">VLOOKUP(CONCATENATE($F3707," ",$G3707),AllocFactorMatrix,(W$4+1),FALSE)*$E3710</f>
        <v>0</v>
      </c>
      <c r="X3707" s="5">
        <f t="shared" ca="1" si="1940"/>
        <v>-2.0845351746432472</v>
      </c>
      <c r="Y3707" s="5">
        <f ca="1">VLOOKUP(CONCATENATE($F3707," ",$G3707),AllocFactorMatrix,(Y$4+1),FALSE)*$E3710</f>
        <v>-28.43669164015142</v>
      </c>
      <c r="Z3707" s="5">
        <f ca="1">VLOOKUP(CONCATENATE($F3707," ",$G3707),AllocFactorMatrix,(Z$4+1),FALSE)*$E3710</f>
        <v>0</v>
      </c>
      <c r="AA3707" s="5">
        <f t="shared" ca="1" si="1938"/>
        <v>-28.43669164015142</v>
      </c>
      <c r="AB3707" s="5">
        <f ca="1">VLOOKUP(CONCATENATE($F3707," ",$G3707),AllocFactorMatrix,(AB$4+1),FALSE)*$E3710</f>
        <v>-0.29508846392408933</v>
      </c>
      <c r="AC3707" s="5">
        <f ca="1">VLOOKUP(CONCATENATE($F3707," ",$G3707),AllocFactorMatrix,(AC$4+1),FALSE)*$E3710</f>
        <v>-10.019388305853314</v>
      </c>
      <c r="AD3707" s="5">
        <f ca="1">VLOOKUP(CONCATENATE($F3707," ",$G3707),AllocFactorMatrix,(AD$4+1),FALSE)*$E3710</f>
        <v>-1.6297962853653554</v>
      </c>
    </row>
    <row r="3708" spans="4:30" hidden="1" outlineLevel="1">
      <c r="D3708" s="7"/>
      <c r="E3708" s="51"/>
      <c r="F3708" s="52" t="str">
        <f>F3710</f>
        <v>LABOR_M</v>
      </c>
      <c r="G3708" s="55" t="str">
        <f>$G$13</f>
        <v>ENERGY</v>
      </c>
      <c r="H3708" s="4">
        <f t="shared" ca="1" si="1936"/>
        <v>-1377.9750570517908</v>
      </c>
      <c r="I3708" s="5">
        <f ca="1">VLOOKUP(CONCATENATE($F3708," ",$G3708),AllocFactorMatrix,(I$4+1),FALSE)*$E3710</f>
        <v>-517.053569017104</v>
      </c>
      <c r="J3708" s="5">
        <f ca="1">VLOOKUP(CONCATENATE($F3708," ",$G3708),AllocFactorMatrix,(J$4+1),FALSE)*$E3710</f>
        <v>-33.508412366335861</v>
      </c>
      <c r="K3708" s="5">
        <f ca="1">VLOOKUP(CONCATENATE($F3708," ",$G3708),AllocFactorMatrix,(K$4+1),FALSE)*$E3710</f>
        <v>-112.42435592597583</v>
      </c>
      <c r="L3708" s="5">
        <f ca="1">VLOOKUP(CONCATENATE($F3708," ",$G3708),AllocFactorMatrix,(L$4+1),FALSE)*$E3710</f>
        <v>-3.5731012608562311</v>
      </c>
      <c r="M3708" s="5">
        <f ca="1">VLOOKUP(CONCATENATE($F3708," ",$G3708),AllocFactorMatrix,(M$4+1),FALSE)*$E3710</f>
        <v>-0.3293981659469688</v>
      </c>
      <c r="N3708" s="5">
        <f t="shared" ca="1" si="1937"/>
        <v>-116.32685535277903</v>
      </c>
      <c r="O3708" s="5">
        <f ca="1">VLOOKUP(CONCATENATE($F3708," ",$G3708),AllocFactorMatrix,(O$4+1),FALSE)*$E3710</f>
        <v>-102.49885398384777</v>
      </c>
      <c r="P3708" s="5">
        <f ca="1">VLOOKUP(CONCATENATE($F3708," ",$G3708),AllocFactorMatrix,(P$4+1),FALSE)*$E3710</f>
        <v>-19.001315279909964</v>
      </c>
      <c r="Q3708" s="5">
        <f ca="1">VLOOKUP(CONCATENATE($F3708," ",$G3708),AllocFactorMatrix,(Q$4+1),FALSE)*$E3710</f>
        <v>-8.6337113069145843</v>
      </c>
      <c r="R3708" s="5">
        <f ca="1">VLOOKUP(CONCATENATE($F3708," ",$G3708),AllocFactorMatrix,(R$4+1),FALSE)*$E3710</f>
        <v>-0.40003557279410856</v>
      </c>
      <c r="S3708" s="5">
        <f t="shared" ca="1" si="1939"/>
        <v>-130.53391614346643</v>
      </c>
      <c r="T3708" s="5">
        <f ca="1">VLOOKUP(CONCATENATE($F3708," ",$G3708),AllocFactorMatrix,(T$4+1),FALSE)*$E3710</f>
        <v>-3.9279503196006238</v>
      </c>
      <c r="U3708" s="5">
        <f ca="1">VLOOKUP(CONCATENATE($F3708," ",$G3708),AllocFactorMatrix,(U$4+1),FALSE)*$E3710</f>
        <v>-68.968923229892624</v>
      </c>
      <c r="V3708" s="5">
        <f ca="1">VLOOKUP(CONCATENATE($F3708," ",$G3708),AllocFactorMatrix,(V$4+1),FALSE)*$E3710</f>
        <v>-391.57691166009261</v>
      </c>
      <c r="W3708" s="5">
        <f ca="1">VLOOKUP(CONCATENATE($F3708," ",$G3708),AllocFactorMatrix,(W$4+1),FALSE)*$E3710</f>
        <v>-74.291304867467034</v>
      </c>
      <c r="X3708" s="5">
        <f t="shared" ca="1" si="1940"/>
        <v>-538.76509007705295</v>
      </c>
      <c r="Y3708" s="5">
        <f ca="1">VLOOKUP(CONCATENATE($F3708," ",$G3708),AllocFactorMatrix,(Y$4+1),FALSE)*$E3710</f>
        <v>-27.770029215311702</v>
      </c>
      <c r="Z3708" s="5">
        <f ca="1">VLOOKUP(CONCATENATE($F3708," ",$G3708),AllocFactorMatrix,(Z$4+1),FALSE)*$E3710</f>
        <v>-0.45205180590881422</v>
      </c>
      <c r="AA3708" s="5">
        <f t="shared" ca="1" si="1938"/>
        <v>-28.222081021220514</v>
      </c>
      <c r="AB3708" s="5">
        <f ca="1">VLOOKUP(CONCATENATE($F3708," ",$G3708),AllocFactorMatrix,(AB$4+1),FALSE)*$E3710</f>
        <v>-0.50422742626983597</v>
      </c>
      <c r="AC3708" s="5">
        <f ca="1">VLOOKUP(CONCATENATE($F3708," ",$G3708),AllocFactorMatrix,(AC$4+1),FALSE)*$E3710</f>
        <v>-10.9032428915888</v>
      </c>
      <c r="AD3708" s="5">
        <f ca="1">VLOOKUP(CONCATENATE($F3708," ",$G3708),AllocFactorMatrix,(AD$4+1),FALSE)*$E3710</f>
        <v>-2.1576627559733152</v>
      </c>
    </row>
    <row r="3709" spans="4:30" hidden="1" outlineLevel="1">
      <c r="D3709" s="7"/>
      <c r="E3709" s="51"/>
      <c r="F3709" s="52" t="str">
        <f>F3710</f>
        <v>LABOR_M</v>
      </c>
      <c r="G3709" s="55" t="str">
        <f>$G$14</f>
        <v>CUSTOMER</v>
      </c>
      <c r="H3709" s="4">
        <f t="shared" ca="1" si="1936"/>
        <v>-1038.6285140728646</v>
      </c>
      <c r="I3709" s="5">
        <f ca="1">VLOOKUP(CONCATENATE($F3709," ",$G3709),AllocFactorMatrix,(I$4+1),FALSE)*$E3710</f>
        <v>-742.1011039669952</v>
      </c>
      <c r="J3709" s="5">
        <f ca="1">VLOOKUP(CONCATENATE($F3709," ",$G3709),AllocFactorMatrix,(J$4+1),FALSE)*$E3710</f>
        <v>-126.9979349140264</v>
      </c>
      <c r="K3709" s="5">
        <f ca="1">VLOOKUP(CONCATENATE($F3709," ",$G3709),AllocFactorMatrix,(K$4+1),FALSE)*$E3710</f>
        <v>-36.568560492144115</v>
      </c>
      <c r="L3709" s="5">
        <f ca="1">VLOOKUP(CONCATENATE($F3709," ",$G3709),AllocFactorMatrix,(L$4+1),FALSE)*$E3710</f>
        <v>-6.112907248717347</v>
      </c>
      <c r="M3709" s="5">
        <f ca="1">VLOOKUP(CONCATENATE($F3709," ",$G3709),AllocFactorMatrix,(M$4+1),FALSE)*$E3710</f>
        <v>-0.96581003097412355</v>
      </c>
      <c r="N3709" s="5">
        <f t="shared" ca="1" si="1937"/>
        <v>-43.64727777183559</v>
      </c>
      <c r="O3709" s="5">
        <f ca="1">VLOOKUP(CONCATENATE($F3709," ",$G3709),AllocFactorMatrix,(O$4+1),FALSE)*$E3710</f>
        <v>-6.8237788401140413</v>
      </c>
      <c r="P3709" s="5">
        <f ca="1">VLOOKUP(CONCATENATE($F3709," ",$G3709),AllocFactorMatrix,(P$4+1),FALSE)*$E3710</f>
        <v>-1.7525354379253946</v>
      </c>
      <c r="Q3709" s="5">
        <f ca="1">VLOOKUP(CONCATENATE($F3709," ",$G3709),AllocFactorMatrix,(Q$4+1),FALSE)*$E3710</f>
        <v>-3.352053324282215</v>
      </c>
      <c r="R3709" s="5">
        <f ca="1">VLOOKUP(CONCATENATE($F3709," ",$G3709),AllocFactorMatrix,(R$4+1),FALSE)*$E3710</f>
        <v>-0.58504951859028897</v>
      </c>
      <c r="S3709" s="5">
        <f t="shared" ca="1" si="1939"/>
        <v>-12.51341712091194</v>
      </c>
      <c r="T3709" s="5">
        <f ca="1">VLOOKUP(CONCATENATE($F3709," ",$G3709),AllocFactorMatrix,(T$4+1),FALSE)*$E3710</f>
        <v>-4.7457688932225225E-2</v>
      </c>
      <c r="U3709" s="5">
        <f ca="1">VLOOKUP(CONCATENATE($F3709," ",$G3709),AllocFactorMatrix,(U$4+1),FALSE)*$E3710</f>
        <v>-1.0433386111075826</v>
      </c>
      <c r="V3709" s="5">
        <f ca="1">VLOOKUP(CONCATENATE($F3709," ",$G3709),AllocFactorMatrix,(V$4+1),FALSE)*$E3710</f>
        <v>-4.9321392377609659</v>
      </c>
      <c r="W3709" s="5">
        <f ca="1">VLOOKUP(CONCATENATE($F3709," ",$G3709),AllocFactorMatrix,(W$4+1),FALSE)*$E3710</f>
        <v>-0.87790112651498009</v>
      </c>
      <c r="X3709" s="5">
        <f t="shared" ca="1" si="1940"/>
        <v>-6.9008366643157535</v>
      </c>
      <c r="Y3709" s="5">
        <f ca="1">VLOOKUP(CONCATENATE($F3709," ",$G3709),AllocFactorMatrix,(Y$4+1),FALSE)*$E3710</f>
        <v>-1.8676822278308496</v>
      </c>
      <c r="Z3709" s="5">
        <f ca="1">VLOOKUP(CONCATENATE($F3709," ",$G3709),AllocFactorMatrix,(Z$4+1),FALSE)*$E3710</f>
        <v>-2.9589219167366364E-2</v>
      </c>
      <c r="AA3709" s="5">
        <f t="shared" ca="1" si="1938"/>
        <v>-1.8972714469982159</v>
      </c>
      <c r="AB3709" s="5">
        <f ca="1">VLOOKUP(CONCATENATE($F3709," ",$G3709),AllocFactorMatrix,(AB$4+1),FALSE)*$E3710</f>
        <v>-5.3219488646970244E-2</v>
      </c>
      <c r="AC3709" s="5">
        <f ca="1">VLOOKUP(CONCATENATE($F3709," ",$G3709),AllocFactorMatrix,(AC$4+1),FALSE)*$E3710</f>
        <v>-81.906503676667839</v>
      </c>
      <c r="AD3709" s="5">
        <f ca="1">VLOOKUP(CONCATENATE($F3709," ",$G3709),AllocFactorMatrix,(AD$4+1),FALSE)*$E3710</f>
        <v>-22.610949022466674</v>
      </c>
    </row>
    <row r="3710" spans="4:30" collapsed="1">
      <c r="D3710" s="7" t="s">
        <v>260</v>
      </c>
      <c r="E3710" s="96">
        <v>-11482</v>
      </c>
      <c r="F3710" s="10" t="s">
        <v>70</v>
      </c>
      <c r="G3710" s="55" t="str">
        <f>$G$15</f>
        <v>TOTAL</v>
      </c>
      <c r="H3710" s="4">
        <f t="shared" ca="1" si="1936"/>
        <v>-11482</v>
      </c>
      <c r="I3710" s="5">
        <f ca="1">VLOOKUP(CONCATENATE($F3710," ",$G3710),AllocFactorMatrix,(I$4+1),FALSE)*$E3710</f>
        <v>-6482.1048816296689</v>
      </c>
      <c r="J3710" s="5">
        <f ca="1">VLOOKUP(CONCATENATE($F3710," ",$G3710),AllocFactorMatrix,(J$4+1),FALSE)*$E3710</f>
        <v>-413.53931365506674</v>
      </c>
      <c r="K3710" s="5">
        <f ca="1">VLOOKUP(CONCATENATE($F3710," ",$G3710),AllocFactorMatrix,(K$4+1),FALSE)*$E3710</f>
        <v>-1047.2442901438039</v>
      </c>
      <c r="L3710" s="5">
        <f ca="1">VLOOKUP(CONCATENATE($F3710," ",$G3710),AllocFactorMatrix,(L$4+1),FALSE)*$E3710</f>
        <v>-33.975024582731656</v>
      </c>
      <c r="M3710" s="5">
        <f ca="1">VLOOKUP(CONCATENATE($F3710," ",$G3710),AllocFactorMatrix,(M$4+1),FALSE)*$E3710</f>
        <v>-2.6797187308373016</v>
      </c>
      <c r="N3710" s="5">
        <f t="shared" ca="1" si="1937"/>
        <v>-1083.899033457373</v>
      </c>
      <c r="O3710" s="5">
        <f ca="1">VLOOKUP(CONCATENATE($F3710," ",$G3710),AllocFactorMatrix,(O$4+1),FALSE)*$E3710</f>
        <v>-774.07045523926593</v>
      </c>
      <c r="P3710" s="5">
        <f ca="1">VLOOKUP(CONCATENATE($F3710," ",$G3710),AllocFactorMatrix,(P$4+1),FALSE)*$E3710</f>
        <v>-130.23196447340567</v>
      </c>
      <c r="Q3710" s="5">
        <f ca="1">VLOOKUP(CONCATENATE($F3710," ",$G3710),AllocFactorMatrix,(Q$4+1),FALSE)*$E3710</f>
        <v>-42.006656659934023</v>
      </c>
      <c r="R3710" s="5">
        <f ca="1">VLOOKUP(CONCATENATE($F3710," ",$G3710),AllocFactorMatrix,(R$4+1),FALSE)*$E3710</f>
        <v>-2.3337396675213427</v>
      </c>
      <c r="S3710" s="5">
        <f t="shared" ca="1" si="1939"/>
        <v>-948.64281604012695</v>
      </c>
      <c r="T3710" s="5">
        <f ca="1">VLOOKUP(CONCATENATE($F3710," ",$G3710),AllocFactorMatrix,(T$4+1),FALSE)*$E3710</f>
        <v>-26.753816123711943</v>
      </c>
      <c r="U3710" s="5">
        <f ca="1">VLOOKUP(CONCATENATE($F3710," ",$G3710),AllocFactorMatrix,(U$4+1),FALSE)*$E3710</f>
        <v>-406.70997416923541</v>
      </c>
      <c r="V3710" s="5">
        <f ca="1">VLOOKUP(CONCATENATE($F3710," ",$G3710),AllocFactorMatrix,(V$4+1),FALSE)*$E3710</f>
        <v>-1473.740589862736</v>
      </c>
      <c r="W3710" s="5">
        <f ca="1">VLOOKUP(CONCATENATE($F3710," ",$G3710),AllocFactorMatrix,(W$4+1),FALSE)*$E3710</f>
        <v>-269.50398587461495</v>
      </c>
      <c r="X3710" s="5">
        <f t="shared" ca="1" si="1940"/>
        <v>-2176.7083660302983</v>
      </c>
      <c r="Y3710" s="5">
        <f ca="1">VLOOKUP(CONCATENATE($F3710," ",$G3710),AllocFactorMatrix,(Y$4+1),FALSE)*$E3710</f>
        <v>-237.25577977425354</v>
      </c>
      <c r="Z3710" s="5">
        <f ca="1">VLOOKUP(CONCATENATE($F3710," ",$G3710),AllocFactorMatrix,(Z$4+1),FALSE)*$E3710</f>
        <v>-3.4782736630068762</v>
      </c>
      <c r="AA3710" s="5">
        <f t="shared" ca="1" si="1938"/>
        <v>-240.73405343726043</v>
      </c>
      <c r="AB3710" s="5">
        <f ca="1">VLOOKUP(CONCATENATE($F3710," ",$G3710),AllocFactorMatrix,(AB$4+1),FALSE)*$E3710</f>
        <v>-3.2153757014876674</v>
      </c>
      <c r="AC3710" s="5">
        <f ca="1">VLOOKUP(CONCATENATE($F3710," ",$G3710),AllocFactorMatrix,(AC$4+1),FALSE)*$E3710</f>
        <v>-106.06105386984497</v>
      </c>
      <c r="AD3710" s="5">
        <f ca="1">VLOOKUP(CONCATENATE($F3710," ",$G3710),AllocFactorMatrix,(AD$4+1),FALSE)*$E3710</f>
        <v>-27.095106178873404</v>
      </c>
    </row>
    <row r="3711" spans="4:30" hidden="1" outlineLevel="1">
      <c r="D3711" s="7"/>
      <c r="E3711" s="51"/>
      <c r="F3711" s="52" t="str">
        <f>F3718</f>
        <v>LABOR_M</v>
      </c>
      <c r="G3711" s="55" t="str">
        <f>$G$8</f>
        <v>PRODUCTION</v>
      </c>
      <c r="H3711" s="4">
        <f t="shared" ca="1" si="1929"/>
        <v>-170131.11323736014</v>
      </c>
      <c r="I3711" s="5">
        <f ca="1">VLOOKUP(CONCATENATE($F3711," ",$G3711),AllocFactorMatrix,(I$4+1),FALSE)*$E3718</f>
        <v>-83803.692528220403</v>
      </c>
      <c r="J3711" s="5">
        <f ca="1">VLOOKUP(CONCATENATE($F3711," ",$G3711),AllocFactorMatrix,(J$4+1),FALSE)*$E3718</f>
        <v>-4142.7159710336609</v>
      </c>
      <c r="K3711" s="5">
        <f ca="1">VLOOKUP(CONCATENATE($F3711," ",$G3711),AllocFactorMatrix,(K$4+1),FALSE)*$E3718</f>
        <v>-15174.531179590831</v>
      </c>
      <c r="L3711" s="5">
        <f ca="1">VLOOKUP(CONCATENATE($F3711," ",$G3711),AllocFactorMatrix,(L$4+1),FALSE)*$E3718</f>
        <v>-477.64036591233292</v>
      </c>
      <c r="M3711" s="5">
        <f ca="1">VLOOKUP(CONCATENATE($F3711," ",$G3711),AllocFactorMatrix,(M$4+1),FALSE)*$E3718</f>
        <v>-44.791585146142211</v>
      </c>
      <c r="N3711" s="5">
        <f t="shared" ca="1" si="1930"/>
        <v>-15696.963130649307</v>
      </c>
      <c r="O3711" s="5">
        <f ca="1">VLOOKUP(CONCATENATE($F3711," ",$G3711),AllocFactorMatrix,(O$4+1),FALSE)*$E3718</f>
        <v>-11535.004258137395</v>
      </c>
      <c r="P3711" s="5">
        <f ca="1">VLOOKUP(CONCATENATE($F3711," ",$G3711),AllocFactorMatrix,(P$4+1),FALSE)*$E3718</f>
        <v>-2149.3073535070698</v>
      </c>
      <c r="Q3711" s="5">
        <f ca="1">VLOOKUP(CONCATENATE($F3711," ",$G3711),AllocFactorMatrix,(Q$4+1),FALSE)*$E3718</f>
        <v>-971.23197294589067</v>
      </c>
      <c r="R3711" s="5">
        <f ca="1">VLOOKUP(CONCATENATE($F3711," ",$G3711),AllocFactorMatrix,(R$4+1),FALSE)*$E3718</f>
        <v>-43.675216171560493</v>
      </c>
      <c r="S3711" s="5">
        <f ca="1">SUBTOTAL(9,O3711:R3711)</f>
        <v>-14699.218800761917</v>
      </c>
      <c r="T3711" s="5">
        <f ca="1">VLOOKUP(CONCATENATE($F3711," ",$G3711),AllocFactorMatrix,(T$4+1),FALSE)*$E3718</f>
        <v>-402.94724379034034</v>
      </c>
      <c r="U3711" s="5">
        <f ca="1">VLOOKUP(CONCATENATE($F3711," ",$G3711),AllocFactorMatrix,(U$4+1),FALSE)*$E3718</f>
        <v>-6594.1629897349148</v>
      </c>
      <c r="V3711" s="5">
        <f ca="1">VLOOKUP(CONCATENATE($F3711," ",$G3711),AllocFactorMatrix,(V$4+1),FALSE)*$E3718</f>
        <v>-34850.336686469411</v>
      </c>
      <c r="W3711" s="5">
        <f ca="1">VLOOKUP(CONCATENATE($F3711," ",$G3711),AllocFactorMatrix,(W$4+1),FALSE)*$E3718</f>
        <v>-6293.3931868981554</v>
      </c>
      <c r="X3711" s="5">
        <f ca="1">SUBTOTAL(9,T3711:W3711)</f>
        <v>-48140.840106892821</v>
      </c>
      <c r="Y3711" s="5">
        <f ca="1">VLOOKUP(CONCATENATE($F3711," ",$G3711),AllocFactorMatrix,(Y$4+1),FALSE)*$E3718</f>
        <v>-3542.3815039232418</v>
      </c>
      <c r="Z3711" s="5">
        <f ca="1">VLOOKUP(CONCATENATE($F3711," ",$G3711),AllocFactorMatrix,(Z$4+1),FALSE)*$E3718</f>
        <v>-59.333536130843775</v>
      </c>
      <c r="AA3711" s="5">
        <f t="shared" ca="1" si="1931"/>
        <v>-3601.7150400540854</v>
      </c>
      <c r="AB3711" s="5">
        <f ca="1">VLOOKUP(CONCATENATE($F3711," ",$G3711),AllocFactorMatrix,(AB$4+1),FALSE)*$E3718</f>
        <v>-45.967659747968305</v>
      </c>
      <c r="AC3711" s="5">
        <f ca="1">VLOOKUP(CONCATENATE($F3711," ",$G3711),AllocFactorMatrix,(AC$4+1),FALSE)*$E3718</f>
        <v>0</v>
      </c>
      <c r="AD3711" s="5">
        <f ca="1">VLOOKUP(CONCATENATE($F3711," ",$G3711),AllocFactorMatrix,(AD$4+1),FALSE)*$E3718</f>
        <v>0</v>
      </c>
    </row>
    <row r="3712" spans="4:30" hidden="1" outlineLevel="1">
      <c r="D3712" s="7"/>
      <c r="E3712" s="51"/>
      <c r="F3712" s="52" t="str">
        <f>F3718</f>
        <v>LABOR_M</v>
      </c>
      <c r="G3712" s="55" t="str">
        <f>$G$9</f>
        <v>BULKTRAN</v>
      </c>
      <c r="H3712" s="4">
        <f t="shared" ca="1" si="1929"/>
        <v>-621.62814978873666</v>
      </c>
      <c r="I3712" s="5">
        <f ca="1">VLOOKUP(CONCATENATE($F3712," ",$G3712),AllocFactorMatrix,(I$4+1),FALSE)*$E3718</f>
        <v>-306.20345297512586</v>
      </c>
      <c r="J3712" s="5">
        <f ca="1">VLOOKUP(CONCATENATE($F3712," ",$G3712),AllocFactorMatrix,(J$4+1),FALSE)*$E3718</f>
        <v>-15.136730814081298</v>
      </c>
      <c r="K3712" s="5">
        <f ca="1">VLOOKUP(CONCATENATE($F3712," ",$G3712),AllocFactorMatrix,(K$4+1),FALSE)*$E3718</f>
        <v>-55.444977474050368</v>
      </c>
      <c r="L3712" s="5">
        <f ca="1">VLOOKUP(CONCATENATE($F3712," ",$G3712),AllocFactorMatrix,(L$4+1),FALSE)*$E3718</f>
        <v>-1.7452110391604569</v>
      </c>
      <c r="M3712" s="5">
        <f ca="1">VLOOKUP(CONCATENATE($F3712," ",$G3712),AllocFactorMatrix,(M$4+1),FALSE)*$E3718</f>
        <v>-0.16366030686964717</v>
      </c>
      <c r="N3712" s="5">
        <f t="shared" ca="1" si="1930"/>
        <v>-57.353848820080472</v>
      </c>
      <c r="O3712" s="5">
        <f ca="1">VLOOKUP(CONCATENATE($F3712," ",$G3712),AllocFactorMatrix,(O$4+1),FALSE)*$E3718</f>
        <v>-42.146807943278283</v>
      </c>
      <c r="P3712" s="5">
        <f ca="1">VLOOKUP(CONCATENATE($F3712," ",$G3712),AllocFactorMatrix,(P$4+1),FALSE)*$E3718</f>
        <v>-7.8531782227504419</v>
      </c>
      <c r="Q3712" s="5">
        <f ca="1">VLOOKUP(CONCATENATE($F3712," ",$G3712),AllocFactorMatrix,(Q$4+1),FALSE)*$E3718</f>
        <v>-3.5487050126786461</v>
      </c>
      <c r="R3712" s="5">
        <f ca="1">VLOOKUP(CONCATENATE($F3712," ",$G3712),AllocFactorMatrix,(R$4+1),FALSE)*$E3718</f>
        <v>-0.15958129764584578</v>
      </c>
      <c r="S3712" s="5">
        <f t="shared" ref="S3712:S3718" ca="1" si="1941">SUBTOTAL(9,O3712:R3712)</f>
        <v>-53.708272476353216</v>
      </c>
      <c r="T3712" s="5">
        <f ca="1">VLOOKUP(CONCATENATE($F3712," ",$G3712),AllocFactorMatrix,(T$4+1),FALSE)*$E3718</f>
        <v>-1.4722959537118641</v>
      </c>
      <c r="U3712" s="5">
        <f ca="1">VLOOKUP(CONCATENATE($F3712," ",$G3712),AllocFactorMatrix,(U$4+1),FALSE)*$E3718</f>
        <v>-24.093872429996704</v>
      </c>
      <c r="V3712" s="5">
        <f ca="1">VLOOKUP(CONCATENATE($F3712," ",$G3712),AllocFactorMatrix,(V$4+1),FALSE)*$E3718</f>
        <v>-127.33679279286108</v>
      </c>
      <c r="W3712" s="5">
        <f ca="1">VLOOKUP(CONCATENATE($F3712," ",$G3712),AllocFactorMatrix,(W$4+1),FALSE)*$E3718</f>
        <v>-22.994914264779219</v>
      </c>
      <c r="X3712" s="5">
        <f t="shared" ref="X3712:X3718" ca="1" si="1942">SUBTOTAL(9,T3712:W3712)</f>
        <v>-175.89787544134887</v>
      </c>
      <c r="Y3712" s="5">
        <f ca="1">VLOOKUP(CONCATENATE($F3712," ",$G3712),AllocFactorMatrix,(Y$4+1),FALSE)*$E3718</f>
        <v>-12.943217840804014</v>
      </c>
      <c r="Z3712" s="5">
        <f ca="1">VLOOKUP(CONCATENATE($F3712," ",$G3712),AllocFactorMatrix,(Z$4+1),FALSE)*$E3718</f>
        <v>-0.21679395134493321</v>
      </c>
      <c r="AA3712" s="5">
        <f t="shared" ca="1" si="1931"/>
        <v>-13.160011792148946</v>
      </c>
      <c r="AB3712" s="5">
        <f ca="1">VLOOKUP(CONCATENATE($F3712," ",$G3712),AllocFactorMatrix,(AB$4+1),FALSE)*$E3718</f>
        <v>-0.16795746959805824</v>
      </c>
      <c r="AC3712" s="5">
        <f ca="1">VLOOKUP(CONCATENATE($F3712," ",$G3712),AllocFactorMatrix,(AC$4+1),FALSE)*$E3718</f>
        <v>0</v>
      </c>
      <c r="AD3712" s="5">
        <f ca="1">VLOOKUP(CONCATENATE($F3712," ",$G3712),AllocFactorMatrix,(AD$4+1),FALSE)*$E3718</f>
        <v>0</v>
      </c>
    </row>
    <row r="3713" spans="4:30" hidden="1" outlineLevel="1">
      <c r="D3713" s="7"/>
      <c r="E3713" s="51"/>
      <c r="F3713" s="52" t="str">
        <f>F3718</f>
        <v>LABOR_M</v>
      </c>
      <c r="G3713" s="55" t="str">
        <f>$G$10</f>
        <v>SUBTRAN</v>
      </c>
      <c r="H3713" s="4">
        <f t="shared" ca="1" si="1929"/>
        <v>-136.73240869453375</v>
      </c>
      <c r="I3713" s="5">
        <f ca="1">VLOOKUP(CONCATENATE($F3713," ",$G3713),AllocFactorMatrix,(I$4+1),FALSE)*$E3718</f>
        <v>-66.570556736080746</v>
      </c>
      <c r="J3713" s="5">
        <f ca="1">VLOOKUP(CONCATENATE($F3713," ",$G3713),AllocFactorMatrix,(J$4+1),FALSE)*$E3718</f>
        <v>-3.2127821527105493</v>
      </c>
      <c r="K3713" s="5">
        <f ca="1">VLOOKUP(CONCATENATE($F3713," ",$G3713),AllocFactorMatrix,(K$4+1),FALSE)*$E3718</f>
        <v>-11.687944381346449</v>
      </c>
      <c r="L3713" s="5">
        <f ca="1">VLOOKUP(CONCATENATE($F3713," ",$G3713),AllocFactorMatrix,(L$4+1),FALSE)*$E3718</f>
        <v>-0.36102960500994002</v>
      </c>
      <c r="M3713" s="5">
        <f ca="1">VLOOKUP(CONCATENATE($F3713," ",$G3713),AllocFactorMatrix,(M$4+1),FALSE)*$E3718</f>
        <v>-4.4964327937433261E-2</v>
      </c>
      <c r="N3713" s="5">
        <f t="shared" ca="1" si="1930"/>
        <v>-12.093938314293823</v>
      </c>
      <c r="O3713" s="5">
        <f ca="1">VLOOKUP(CONCATENATE($F3713," ",$G3713),AllocFactorMatrix,(O$4+1),FALSE)*$E3718</f>
        <v>-8.8304246605163268</v>
      </c>
      <c r="P3713" s="5">
        <f ca="1">VLOOKUP(CONCATENATE($F3713," ",$G3713),AllocFactorMatrix,(P$4+1),FALSE)*$E3718</f>
        <v>-1.6415656449721192</v>
      </c>
      <c r="Q3713" s="5">
        <f ca="1">VLOOKUP(CONCATENATE($F3713," ",$G3713),AllocFactorMatrix,(Q$4+1),FALSE)*$E3718</f>
        <v>-0.97675111864629727</v>
      </c>
      <c r="R3713" s="5">
        <f ca="1">VLOOKUP(CONCATENATE($F3713," ",$G3713),AllocFactorMatrix,(R$4+1),FALSE)*$E3718</f>
        <v>0</v>
      </c>
      <c r="S3713" s="5">
        <f t="shared" ca="1" si="1941"/>
        <v>-11.448741424134743</v>
      </c>
      <c r="T3713" s="5">
        <f ca="1">VLOOKUP(CONCATENATE($F3713," ",$G3713),AllocFactorMatrix,(T$4+1),FALSE)*$E3718</f>
        <v>-0.30834326683781815</v>
      </c>
      <c r="U3713" s="5">
        <f ca="1">VLOOKUP(CONCATENATE($F3713," ",$G3713),AllocFactorMatrix,(U$4+1),FALSE)*$E3718</f>
        <v>-5.0477553250769205</v>
      </c>
      <c r="V3713" s="5">
        <f ca="1">VLOOKUP(CONCATENATE($F3713," ",$G3713),AllocFactorMatrix,(V$4+1),FALSE)*$E3718</f>
        <v>-35.166111749679764</v>
      </c>
      <c r="W3713" s="5">
        <f ca="1">VLOOKUP(CONCATENATE($F3713," ",$G3713),AllocFactorMatrix,(W$4+1),FALSE)*$E3718</f>
        <v>0</v>
      </c>
      <c r="X3713" s="5">
        <f t="shared" ca="1" si="1942"/>
        <v>-40.522210341594501</v>
      </c>
      <c r="Y3713" s="5">
        <f ca="1">VLOOKUP(CONCATENATE($F3713," ",$G3713),AllocFactorMatrix,(Y$4+1),FALSE)*$E3718</f>
        <v>-2.6576991129873511</v>
      </c>
      <c r="Z3713" s="5">
        <f ca="1">VLOOKUP(CONCATENATE($F3713," ",$G3713),AllocFactorMatrix,(Z$4+1),FALSE)*$E3718</f>
        <v>-4.4303916417986325E-2</v>
      </c>
      <c r="AA3713" s="5">
        <f t="shared" ca="1" si="1931"/>
        <v>-2.7020030294053372</v>
      </c>
      <c r="AB3713" s="5">
        <f ca="1">VLOOKUP(CONCATENATE($F3713," ",$G3713),AllocFactorMatrix,(AB$4+1),FALSE)*$E3718</f>
        <v>-3.5489951869309658E-2</v>
      </c>
      <c r="AC3713" s="5">
        <f ca="1">VLOOKUP(CONCATENATE($F3713," ",$G3713),AllocFactorMatrix,(AC$4+1),FALSE)*$E3718</f>
        <v>-0.12067342335034896</v>
      </c>
      <c r="AD3713" s="5">
        <f ca="1">VLOOKUP(CONCATENATE($F3713," ",$G3713),AllocFactorMatrix,(AD$4+1),FALSE)*$E3718</f>
        <v>-2.6013321094354277E-2</v>
      </c>
    </row>
    <row r="3714" spans="4:30" hidden="1" outlineLevel="1">
      <c r="D3714" s="7"/>
      <c r="E3714" s="51"/>
      <c r="F3714" s="52" t="str">
        <f>F3718</f>
        <v>LABOR_M</v>
      </c>
      <c r="G3714" s="55" t="str">
        <f>$G$11</f>
        <v>DISTPRI</v>
      </c>
      <c r="H3714" s="4">
        <f t="shared" ca="1" si="1929"/>
        <v>-87604.246180451461</v>
      </c>
      <c r="I3714" s="5">
        <f ca="1">VLOOKUP(CONCATENATE($F3714," ",$G3714),AllocFactorMatrix,(I$4+1),FALSE)*$E3718</f>
        <v>-58549.654089695301</v>
      </c>
      <c r="J3714" s="5">
        <f ca="1">VLOOKUP(CONCATENATE($F3714," ",$G3714),AllocFactorMatrix,(J$4+1),FALSE)*$E3718</f>
        <v>-2759.8778477534952</v>
      </c>
      <c r="K3714" s="5">
        <f ca="1">VLOOKUP(CONCATENATE($F3714," ",$G3714),AllocFactorMatrix,(K$4+1),FALSE)*$E3718</f>
        <v>-10021.285848173477</v>
      </c>
      <c r="L3714" s="5">
        <f ca="1">VLOOKUP(CONCATENATE($F3714," ",$G3714),AllocFactorMatrix,(L$4+1),FALSE)*$E3718</f>
        <v>-309.70987780355824</v>
      </c>
      <c r="M3714" s="5">
        <f ca="1">VLOOKUP(CONCATENATE($F3714," ",$G3714),AllocFactorMatrix,(M$4+1),FALSE)*$E3718</f>
        <v>0</v>
      </c>
      <c r="N3714" s="5">
        <f t="shared" ca="1" si="1930"/>
        <v>-10330.995725977034</v>
      </c>
      <c r="O3714" s="5">
        <f ca="1">VLOOKUP(CONCATENATE($F3714," ",$G3714),AllocFactorMatrix,(O$4+1),FALSE)*$E3718</f>
        <v>-7514.2128151312809</v>
      </c>
      <c r="P3714" s="5">
        <f ca="1">VLOOKUP(CONCATENATE($F3714," ",$G3714),AllocFactorMatrix,(P$4+1),FALSE)*$E3718</f>
        <v>-1399.5226424797686</v>
      </c>
      <c r="Q3714" s="5">
        <f ca="1">VLOOKUP(CONCATENATE($F3714," ",$G3714),AllocFactorMatrix,(Q$4+1),FALSE)*$E3718</f>
        <v>0</v>
      </c>
      <c r="R3714" s="5">
        <f ca="1">VLOOKUP(CONCATENATE($F3714," ",$G3714),AllocFactorMatrix,(R$4+1),FALSE)*$E3718</f>
        <v>0</v>
      </c>
      <c r="S3714" s="5">
        <f t="shared" ca="1" si="1941"/>
        <v>-8913.7354576110502</v>
      </c>
      <c r="T3714" s="5">
        <f ca="1">VLOOKUP(CONCATENATE($F3714," ",$G3714),AllocFactorMatrix,(T$4+1),FALSE)*$E3718</f>
        <v>-267.87705620207595</v>
      </c>
      <c r="U3714" s="5">
        <f ca="1">VLOOKUP(CONCATENATE($F3714," ",$G3714),AllocFactorMatrix,(U$4+1),FALSE)*$E3718</f>
        <v>-4320.2507519870824</v>
      </c>
      <c r="V3714" s="5">
        <f ca="1">VLOOKUP(CONCATENATE($F3714," ",$G3714),AllocFactorMatrix,(V$4+1),FALSE)*$E3718</f>
        <v>0</v>
      </c>
      <c r="W3714" s="5">
        <f ca="1">VLOOKUP(CONCATENATE($F3714," ",$G3714),AllocFactorMatrix,(W$4+1),FALSE)*$E3718</f>
        <v>0</v>
      </c>
      <c r="X3714" s="5">
        <f t="shared" ca="1" si="1942"/>
        <v>-4588.1278081891587</v>
      </c>
      <c r="Y3714" s="5">
        <f ca="1">VLOOKUP(CONCATENATE($F3714," ",$G3714),AllocFactorMatrix,(Y$4+1),FALSE)*$E3718</f>
        <v>-2265.8804840334915</v>
      </c>
      <c r="Z3714" s="5">
        <f ca="1">VLOOKUP(CONCATENATE($F3714," ",$G3714),AllocFactorMatrix,(Z$4+1),FALSE)*$E3718</f>
        <v>-37.803756291634201</v>
      </c>
      <c r="AA3714" s="5">
        <f t="shared" ca="1" si="1931"/>
        <v>-2303.6842403251258</v>
      </c>
      <c r="AB3714" s="5">
        <f ca="1">VLOOKUP(CONCATENATE($F3714," ",$G3714),AllocFactorMatrix,(AB$4+1),FALSE)*$E3718</f>
        <v>-30.627376910878041</v>
      </c>
      <c r="AC3714" s="5">
        <f ca="1">VLOOKUP(CONCATENATE($F3714," ",$G3714),AllocFactorMatrix,(AC$4+1),FALSE)*$E3718</f>
        <v>-104.92513824825151</v>
      </c>
      <c r="AD3714" s="5">
        <f ca="1">VLOOKUP(CONCATENATE($F3714," ",$G3714),AllocFactorMatrix,(AD$4+1),FALSE)*$E3718</f>
        <v>-22.618495741161777</v>
      </c>
    </row>
    <row r="3715" spans="4:30" hidden="1" outlineLevel="1">
      <c r="D3715" s="7"/>
      <c r="E3715" s="51"/>
      <c r="F3715" s="52" t="str">
        <f>F3718</f>
        <v>LABOR_M</v>
      </c>
      <c r="G3715" s="55" t="str">
        <f>$G$12</f>
        <v>DISTSEC</v>
      </c>
      <c r="H3715" s="4">
        <f t="shared" ca="1" si="1929"/>
        <v>-36155.349896038708</v>
      </c>
      <c r="I3715" s="5">
        <f ca="1">VLOOKUP(CONCATENATE($F3715," ",$G3715),AllocFactorMatrix,(I$4+1),FALSE)*$E3718</f>
        <v>-27033.407600511349</v>
      </c>
      <c r="J3715" s="5">
        <f ca="1">VLOOKUP(CONCATENATE($F3715," ",$G3715),AllocFactorMatrix,(J$4+1),FALSE)*$E3718</f>
        <v>-1303.2891962209544</v>
      </c>
      <c r="K3715" s="5">
        <f ca="1">VLOOKUP(CONCATENATE($F3715," ",$G3715),AllocFactorMatrix,(K$4+1),FALSE)*$E3718</f>
        <v>-3932.5666343862695</v>
      </c>
      <c r="L3715" s="5">
        <f ca="1">VLOOKUP(CONCATENATE($F3715," ",$G3715),AllocFactorMatrix,(L$4+1),FALSE)*$E3718</f>
        <v>0</v>
      </c>
      <c r="M3715" s="5">
        <f ca="1">VLOOKUP(CONCATENATE($F3715," ",$G3715),AllocFactorMatrix,(M$4+1),FALSE)*$E3718</f>
        <v>0</v>
      </c>
      <c r="N3715" s="5">
        <f t="shared" ca="1" si="1930"/>
        <v>-3932.5666343862695</v>
      </c>
      <c r="O3715" s="5">
        <f ca="1">VLOOKUP(CONCATENATE($F3715," ",$G3715),AllocFactorMatrix,(O$4+1),FALSE)*$E3718</f>
        <v>-2505.8467659163684</v>
      </c>
      <c r="P3715" s="5">
        <f ca="1">VLOOKUP(CONCATENATE($F3715," ",$G3715),AllocFactorMatrix,(P$4+1),FALSE)*$E3718</f>
        <v>0</v>
      </c>
      <c r="Q3715" s="5">
        <f ca="1">VLOOKUP(CONCATENATE($F3715," ",$G3715),AllocFactorMatrix,(Q$4+1),FALSE)*$E3718</f>
        <v>0</v>
      </c>
      <c r="R3715" s="5">
        <f ca="1">VLOOKUP(CONCATENATE($F3715," ",$G3715),AllocFactorMatrix,(R$4+1),FALSE)*$E3718</f>
        <v>0</v>
      </c>
      <c r="S3715" s="5">
        <f t="shared" ca="1" si="1941"/>
        <v>-2505.8467659163684</v>
      </c>
      <c r="T3715" s="5">
        <f ca="1">VLOOKUP(CONCATENATE($F3715," ",$G3715),AllocFactorMatrix,(T$4+1),FALSE)*$E3718</f>
        <v>-67.752839618619291</v>
      </c>
      <c r="U3715" s="5">
        <f ca="1">VLOOKUP(CONCATENATE($F3715," ",$G3715),AllocFactorMatrix,(U$4+1),FALSE)*$E3718</f>
        <v>0</v>
      </c>
      <c r="V3715" s="5">
        <f ca="1">VLOOKUP(CONCATENATE($F3715," ",$G3715),AllocFactorMatrix,(V$4+1),FALSE)*$E3718</f>
        <v>0</v>
      </c>
      <c r="W3715" s="5">
        <f ca="1">VLOOKUP(CONCATENATE($F3715," ",$G3715),AllocFactorMatrix,(W$4+1),FALSE)*$E3718</f>
        <v>0</v>
      </c>
      <c r="X3715" s="5">
        <f t="shared" ca="1" si="1942"/>
        <v>-67.752839618619291</v>
      </c>
      <c r="Y3715" s="5">
        <f ca="1">VLOOKUP(CONCATENATE($F3715," ",$G3715),AllocFactorMatrix,(Y$4+1),FALSE)*$E3718</f>
        <v>-924.26677727280173</v>
      </c>
      <c r="Z3715" s="5">
        <f ca="1">VLOOKUP(CONCATENATE($F3715," ",$G3715),AllocFactorMatrix,(Z$4+1),FALSE)*$E3718</f>
        <v>0</v>
      </c>
      <c r="AA3715" s="5">
        <f t="shared" ca="1" si="1931"/>
        <v>-924.26677727280173</v>
      </c>
      <c r="AB3715" s="5">
        <f ca="1">VLOOKUP(CONCATENATE($F3715," ",$G3715),AllocFactorMatrix,(AB$4+1),FALSE)*$E3718</f>
        <v>-9.5911460803127095</v>
      </c>
      <c r="AC3715" s="5">
        <f ca="1">VLOOKUP(CONCATENATE($F3715," ",$G3715),AllocFactorMatrix,(AC$4+1),FALSE)*$E3718</f>
        <v>-325.6562984500024</v>
      </c>
      <c r="AD3715" s="5">
        <f ca="1">VLOOKUP(CONCATENATE($F3715," ",$G3715),AllocFactorMatrix,(AD$4+1),FALSE)*$E3718</f>
        <v>-52.972637582034821</v>
      </c>
    </row>
    <row r="3716" spans="4:30" hidden="1" outlineLevel="1">
      <c r="D3716" s="7"/>
      <c r="E3716" s="51"/>
      <c r="F3716" s="52" t="str">
        <f>F3718</f>
        <v>LABOR_M</v>
      </c>
      <c r="G3716" s="55" t="str">
        <f>$G$13</f>
        <v>ENERGY</v>
      </c>
      <c r="H3716" s="4">
        <f t="shared" ca="1" si="1929"/>
        <v>-44787.789707058277</v>
      </c>
      <c r="I3716" s="5">
        <f ca="1">VLOOKUP(CONCATENATE($F3716," ",$G3716),AllocFactorMatrix,(I$4+1),FALSE)*$E3718</f>
        <v>-16805.591942983639</v>
      </c>
      <c r="J3716" s="5">
        <f ca="1">VLOOKUP(CONCATENATE($F3716," ",$G3716),AllocFactorMatrix,(J$4+1),FALSE)*$E3718</f>
        <v>-1089.1109521907954</v>
      </c>
      <c r="K3716" s="5">
        <f ca="1">VLOOKUP(CONCATENATE($F3716," ",$G3716),AllocFactorMatrix,(K$4+1),FALSE)*$E3718</f>
        <v>-3654.0853082907643</v>
      </c>
      <c r="L3716" s="5">
        <f ca="1">VLOOKUP(CONCATENATE($F3716," ",$G3716),AllocFactorMatrix,(L$4+1),FALSE)*$E3718</f>
        <v>-116.13512672402379</v>
      </c>
      <c r="M3716" s="5">
        <f ca="1">VLOOKUP(CONCATENATE($F3716," ",$G3716),AllocFactorMatrix,(M$4+1),FALSE)*$E3718</f>
        <v>-10.70630103993895</v>
      </c>
      <c r="N3716" s="5">
        <f t="shared" ca="1" si="1930"/>
        <v>-3780.9267360547269</v>
      </c>
      <c r="O3716" s="5">
        <f ca="1">VLOOKUP(CONCATENATE($F3716," ",$G3716),AllocFactorMatrix,(O$4+1),FALSE)*$E3718</f>
        <v>-3331.4805619667363</v>
      </c>
      <c r="P3716" s="5">
        <f ca="1">VLOOKUP(CONCATENATE($F3716," ",$G3716),AllocFactorMatrix,(P$4+1),FALSE)*$E3718</f>
        <v>-617.59239295296982</v>
      </c>
      <c r="Q3716" s="5">
        <f ca="1">VLOOKUP(CONCATENATE($F3716," ",$G3716),AllocFactorMatrix,(Q$4+1),FALSE)*$E3718</f>
        <v>-280.6181755080986</v>
      </c>
      <c r="R3716" s="5">
        <f ca="1">VLOOKUP(CONCATENATE($F3716," ",$G3716),AllocFactorMatrix,(R$4+1),FALSE)*$E3718</f>
        <v>-13.00220132284422</v>
      </c>
      <c r="S3716" s="5">
        <f t="shared" ca="1" si="1941"/>
        <v>-4242.6933317506491</v>
      </c>
      <c r="T3716" s="5">
        <f ca="1">VLOOKUP(CONCATENATE($F3716," ",$G3716),AllocFactorMatrix,(T$4+1),FALSE)*$E3718</f>
        <v>-127.66864827759579</v>
      </c>
      <c r="U3716" s="5">
        <f ca="1">VLOOKUP(CONCATENATE($F3716," ",$G3716),AllocFactorMatrix,(U$4+1),FALSE)*$E3718</f>
        <v>-2241.6702059553891</v>
      </c>
      <c r="V3716" s="5">
        <f ca="1">VLOOKUP(CONCATENATE($F3716," ",$G3716),AllocFactorMatrix,(V$4+1),FALSE)*$E3718</f>
        <v>-12727.272735323835</v>
      </c>
      <c r="W3716" s="5">
        <f ca="1">VLOOKUP(CONCATENATE($F3716," ",$G3716),AllocFactorMatrix,(W$4+1),FALSE)*$E3718</f>
        <v>-2414.6615154166834</v>
      </c>
      <c r="X3716" s="5">
        <f t="shared" ca="1" si="1942"/>
        <v>-17511.273104973505</v>
      </c>
      <c r="Y3716" s="5">
        <f ca="1">VLOOKUP(CONCATENATE($F3716," ",$G3716),AllocFactorMatrix,(Y$4+1),FALSE)*$E3718</f>
        <v>-902.59850661977441</v>
      </c>
      <c r="Z3716" s="5">
        <f ca="1">VLOOKUP(CONCATENATE($F3716," ",$G3716),AllocFactorMatrix,(Z$4+1),FALSE)*$E3718</f>
        <v>-14.692864806317708</v>
      </c>
      <c r="AA3716" s="5">
        <f t="shared" ca="1" si="1931"/>
        <v>-917.29137142609216</v>
      </c>
      <c r="AB3716" s="5">
        <f ca="1">VLOOKUP(CONCATENATE($F3716," ",$G3716),AllocFactorMatrix,(AB$4+1),FALSE)*$E3718</f>
        <v>-16.388708791741113</v>
      </c>
      <c r="AC3716" s="5">
        <f ca="1">VLOOKUP(CONCATENATE($F3716," ",$G3716),AllocFactorMatrix,(AC$4+1),FALSE)*$E3718</f>
        <v>-354.38388180861193</v>
      </c>
      <c r="AD3716" s="5">
        <f ca="1">VLOOKUP(CONCATENATE($F3716," ",$G3716),AllocFactorMatrix,(AD$4+1),FALSE)*$E3718</f>
        <v>-70.129677078510824</v>
      </c>
    </row>
    <row r="3717" spans="4:30" hidden="1" outlineLevel="1">
      <c r="D3717" s="7"/>
      <c r="E3717" s="51"/>
      <c r="F3717" s="52" t="str">
        <f>F3718</f>
        <v>LABOR_M</v>
      </c>
      <c r="G3717" s="55" t="str">
        <f>$G$14</f>
        <v>CUSTOMER</v>
      </c>
      <c r="H3717" s="4">
        <f t="shared" ca="1" si="1929"/>
        <v>-33758.14042060815</v>
      </c>
      <c r="I3717" s="5">
        <f ca="1">VLOOKUP(CONCATENATE($F3717," ",$G3717),AllocFactorMatrix,(I$4+1),FALSE)*$E3718</f>
        <v>-24120.224829730254</v>
      </c>
      <c r="J3717" s="5">
        <f ca="1">VLOOKUP(CONCATENATE($F3717," ",$G3717),AllocFactorMatrix,(J$4+1),FALSE)*$E3718</f>
        <v>-4127.7647030343214</v>
      </c>
      <c r="K3717" s="5">
        <f ca="1">VLOOKUP(CONCATENATE($F3717," ",$G3717),AllocFactorMatrix,(K$4+1),FALSE)*$E3718</f>
        <v>-1188.5737617893853</v>
      </c>
      <c r="L3717" s="5">
        <f ca="1">VLOOKUP(CONCATENATE($F3717," ",$G3717),AllocFactorMatrix,(L$4+1),FALSE)*$E3718</f>
        <v>-198.68545729707981</v>
      </c>
      <c r="M3717" s="5">
        <f ca="1">VLOOKUP(CONCATENATE($F3717," ",$G3717),AllocFactorMatrix,(M$4+1),FALSE)*$E3718</f>
        <v>-31.391349460842015</v>
      </c>
      <c r="N3717" s="5">
        <f t="shared" ca="1" si="1930"/>
        <v>-1418.6505685473073</v>
      </c>
      <c r="O3717" s="5">
        <f ca="1">VLOOKUP(CONCATENATE($F3717," ",$G3717),AllocFactorMatrix,(O$4+1),FALSE)*$E3718</f>
        <v>-221.79064137226612</v>
      </c>
      <c r="P3717" s="5">
        <f ca="1">VLOOKUP(CONCATENATE($F3717," ",$G3717),AllocFactorMatrix,(P$4+1),FALSE)*$E3718</f>
        <v>-56.961980731280931</v>
      </c>
      <c r="Q3717" s="5">
        <f ca="1">VLOOKUP(CONCATENATE($F3717," ",$G3717),AllocFactorMatrix,(Q$4+1),FALSE)*$E3718</f>
        <v>-108.95049123458467</v>
      </c>
      <c r="R3717" s="5">
        <f ca="1">VLOOKUP(CONCATENATE($F3717," ",$G3717),AllocFactorMatrix,(R$4+1),FALSE)*$E3718</f>
        <v>-19.015637962924831</v>
      </c>
      <c r="S3717" s="5">
        <f t="shared" ca="1" si="1941"/>
        <v>-406.71875130105656</v>
      </c>
      <c r="T3717" s="5">
        <f ca="1">VLOOKUP(CONCATENATE($F3717," ",$G3717),AllocFactorMatrix,(T$4+1),FALSE)*$E3718</f>
        <v>-1.542498887045967</v>
      </c>
      <c r="U3717" s="5">
        <f ca="1">VLOOKUP(CONCATENATE($F3717," ",$G3717),AllocFactorMatrix,(U$4+1),FALSE)*$E3718</f>
        <v>-33.911230880708437</v>
      </c>
      <c r="V3717" s="5">
        <f ca="1">VLOOKUP(CONCATENATE($F3717," ",$G3717),AllocFactorMatrix,(V$4+1),FALSE)*$E3718</f>
        <v>-160.30741184777946</v>
      </c>
      <c r="W3717" s="5">
        <f ca="1">VLOOKUP(CONCATENATE($F3717," ",$G3717),AllocFactorMatrix,(W$4+1),FALSE)*$E3718</f>
        <v>-28.53408037883278</v>
      </c>
      <c r="X3717" s="5">
        <f t="shared" ca="1" si="1942"/>
        <v>-224.29522199436664</v>
      </c>
      <c r="Y3717" s="5">
        <f ca="1">VLOOKUP(CONCATENATE($F3717," ",$G3717),AllocFactorMatrix,(Y$4+1),FALSE)*$E3718</f>
        <v>-60.704552257040049</v>
      </c>
      <c r="Z3717" s="5">
        <f ca="1">VLOOKUP(CONCATENATE($F3717," ",$G3717),AllocFactorMatrix,(Z$4+1),FALSE)*$E3718</f>
        <v>-0.96172693321418656</v>
      </c>
      <c r="AA3717" s="5">
        <f t="shared" ca="1" si="1931"/>
        <v>-61.666279190254237</v>
      </c>
      <c r="AB3717" s="5">
        <f ca="1">VLOOKUP(CONCATENATE($F3717," ",$G3717),AllocFactorMatrix,(AB$4+1),FALSE)*$E3718</f>
        <v>-1.7297724321203676</v>
      </c>
      <c r="AC3717" s="5">
        <f ca="1">VLOOKUP(CONCATENATE($F3717," ",$G3717),AllocFactorMatrix,(AC$4+1),FALSE)*$E3718</f>
        <v>-2662.1753735946745</v>
      </c>
      <c r="AD3717" s="5">
        <f ca="1">VLOOKUP(CONCATENATE($F3717," ",$G3717),AllocFactorMatrix,(AD$4+1),FALSE)*$E3718</f>
        <v>-734.91492078378769</v>
      </c>
    </row>
    <row r="3718" spans="4:30" collapsed="1">
      <c r="D3718" s="7" t="s">
        <v>298</v>
      </c>
      <c r="E3718" s="96">
        <v>-373195</v>
      </c>
      <c r="F3718" s="10" t="s">
        <v>70</v>
      </c>
      <c r="G3718" s="55" t="str">
        <f>$G$15</f>
        <v>TOTAL</v>
      </c>
      <c r="H3718" s="4">
        <f t="shared" ca="1" si="1929"/>
        <v>-373195</v>
      </c>
      <c r="I3718" s="5">
        <f ca="1">VLOOKUP(CONCATENATE($F3718," ",$G3718),AllocFactorMatrix,(I$4+1),FALSE)*$E3718</f>
        <v>-210685.34500085213</v>
      </c>
      <c r="J3718" s="5">
        <f ca="1">VLOOKUP(CONCATENATE($F3718," ",$G3718),AllocFactorMatrix,(J$4+1),FALSE)*$E3718</f>
        <v>-13441.10818320002</v>
      </c>
      <c r="K3718" s="5">
        <f ca="1">VLOOKUP(CONCATENATE($F3718," ",$G3718),AllocFactorMatrix,(K$4+1),FALSE)*$E3718</f>
        <v>-34038.175654086132</v>
      </c>
      <c r="L3718" s="5">
        <f ca="1">VLOOKUP(CONCATENATE($F3718," ",$G3718),AllocFactorMatrix,(L$4+1),FALSE)*$E3718</f>
        <v>-1104.2770683811652</v>
      </c>
      <c r="M3718" s="5">
        <f ca="1">VLOOKUP(CONCATENATE($F3718," ",$G3718),AllocFactorMatrix,(M$4+1),FALSE)*$E3718</f>
        <v>-87.097860281730263</v>
      </c>
      <c r="N3718" s="5">
        <f t="shared" ca="1" si="1930"/>
        <v>-35229.550582749027</v>
      </c>
      <c r="O3718" s="5">
        <f ca="1">VLOOKUP(CONCATENATE($F3718," ",$G3718),AllocFactorMatrix,(O$4+1),FALSE)*$E3718</f>
        <v>-25159.312275127839</v>
      </c>
      <c r="P3718" s="5">
        <f ca="1">VLOOKUP(CONCATENATE($F3718," ",$G3718),AllocFactorMatrix,(P$4+1),FALSE)*$E3718</f>
        <v>-4232.879113538811</v>
      </c>
      <c r="Q3718" s="5">
        <f ca="1">VLOOKUP(CONCATENATE($F3718," ",$G3718),AllocFactorMatrix,(Q$4+1),FALSE)*$E3718</f>
        <v>-1365.3260958198989</v>
      </c>
      <c r="R3718" s="5">
        <f ca="1">VLOOKUP(CONCATENATE($F3718," ",$G3718),AllocFactorMatrix,(R$4+1),FALSE)*$E3718</f>
        <v>-75.852636754975393</v>
      </c>
      <c r="S3718" s="5">
        <f t="shared" ca="1" si="1941"/>
        <v>-30833.370121241525</v>
      </c>
      <c r="T3718" s="5">
        <f ca="1">VLOOKUP(CONCATENATE($F3718," ",$G3718),AllocFactorMatrix,(T$4+1),FALSE)*$E3718</f>
        <v>-869.56892599622699</v>
      </c>
      <c r="U3718" s="5">
        <f ca="1">VLOOKUP(CONCATENATE($F3718," ",$G3718),AllocFactorMatrix,(U$4+1),FALSE)*$E3718</f>
        <v>-13219.13680631317</v>
      </c>
      <c r="V3718" s="5">
        <f ca="1">VLOOKUP(CONCATENATE($F3718," ",$G3718),AllocFactorMatrix,(V$4+1),FALSE)*$E3718</f>
        <v>-47900.419738183569</v>
      </c>
      <c r="W3718" s="5">
        <f ca="1">VLOOKUP(CONCATENATE($F3718," ",$G3718),AllocFactorMatrix,(W$4+1),FALSE)*$E3718</f>
        <v>-8759.5836969584507</v>
      </c>
      <c r="X3718" s="5">
        <f t="shared" ca="1" si="1942"/>
        <v>-70748.709167451423</v>
      </c>
      <c r="Y3718" s="5">
        <f ca="1">VLOOKUP(CONCATENATE($F3718," ",$G3718),AllocFactorMatrix,(Y$4+1),FALSE)*$E3718</f>
        <v>-7711.4327410601418</v>
      </c>
      <c r="Z3718" s="5">
        <f ca="1">VLOOKUP(CONCATENATE($F3718," ",$G3718),AllocFactorMatrix,(Z$4+1),FALSE)*$E3718</f>
        <v>-113.05298202977279</v>
      </c>
      <c r="AA3718" s="5">
        <f t="shared" ca="1" si="1931"/>
        <v>-7824.4857230899142</v>
      </c>
      <c r="AB3718" s="5">
        <f ca="1">VLOOKUP(CONCATENATE($F3718," ",$G3718),AllocFactorMatrix,(AB$4+1),FALSE)*$E3718</f>
        <v>-104.5081113844879</v>
      </c>
      <c r="AC3718" s="5">
        <f ca="1">VLOOKUP(CONCATENATE($F3718," ",$G3718),AllocFactorMatrix,(AC$4+1),FALSE)*$E3718</f>
        <v>-3447.2613655248906</v>
      </c>
      <c r="AD3718" s="5">
        <f ca="1">VLOOKUP(CONCATENATE($F3718," ",$G3718),AllocFactorMatrix,(AD$4+1),FALSE)*$E3718</f>
        <v>-880.66174450658946</v>
      </c>
    </row>
    <row r="3719" spans="4:30" hidden="1" outlineLevel="1">
      <c r="D3719" s="7"/>
      <c r="E3719" s="51"/>
      <c r="F3719" s="52" t="str">
        <f>F3726</f>
        <v>LABOR_M</v>
      </c>
      <c r="G3719" s="55" t="str">
        <f>$G$8</f>
        <v>PRODUCTION</v>
      </c>
      <c r="H3719" s="4">
        <f t="shared" ref="H3719:H3726" ca="1" si="1943">SUBTOTAL(9,I3719:AD3719)</f>
        <v>-237178.34917878028</v>
      </c>
      <c r="I3719" s="5">
        <f ca="1">VLOOKUP(CONCATENATE($F3719," ",$G3719),AllocFactorMatrix,(I$4+1),FALSE)*$E3726</f>
        <v>-116830.02051011448</v>
      </c>
      <c r="J3719" s="5">
        <f ca="1">VLOOKUP(CONCATENATE($F3719," ",$G3719),AllocFactorMatrix,(J$4+1),FALSE)*$E3726</f>
        <v>-5775.32537364579</v>
      </c>
      <c r="K3719" s="5">
        <f ca="1">VLOOKUP(CONCATENATE($F3719," ",$G3719),AllocFactorMatrix,(K$4+1),FALSE)*$E3726</f>
        <v>-21154.685855232154</v>
      </c>
      <c r="L3719" s="5">
        <f ca="1">VLOOKUP(CONCATENATE($F3719," ",$G3719),AllocFactorMatrix,(L$4+1),FALSE)*$E3726</f>
        <v>-665.87440317388393</v>
      </c>
      <c r="M3719" s="5">
        <f ca="1">VLOOKUP(CONCATENATE($F3719," ",$G3719),AllocFactorMatrix,(M$4+1),FALSE)*$E3726</f>
        <v>-62.443570843160053</v>
      </c>
      <c r="N3719" s="5">
        <f t="shared" ref="N3719:N3726" ca="1" si="1944">SUBTOTAL(9,K3719:M3719)</f>
        <v>-21883.003829249195</v>
      </c>
      <c r="O3719" s="5">
        <f ca="1">VLOOKUP(CONCATENATE($F3719," ",$G3719),AllocFactorMatrix,(O$4+1),FALSE)*$E3726</f>
        <v>-16080.852089048958</v>
      </c>
      <c r="P3719" s="5">
        <f ca="1">VLOOKUP(CONCATENATE($F3719," ",$G3719),AllocFactorMatrix,(P$4+1),FALSE)*$E3726</f>
        <v>-2996.3312429009397</v>
      </c>
      <c r="Q3719" s="5">
        <f ca="1">VLOOKUP(CONCATENATE($F3719," ",$G3719),AllocFactorMatrix,(Q$4+1),FALSE)*$E3726</f>
        <v>-1353.9862969777532</v>
      </c>
      <c r="R3719" s="5">
        <f ca="1">VLOOKUP(CONCATENATE($F3719," ",$G3719),AllocFactorMatrix,(R$4+1),FALSE)*$E3726</f>
        <v>-60.887250277054719</v>
      </c>
      <c r="S3719" s="5">
        <f ca="1">SUBTOTAL(9,O3719:R3719)</f>
        <v>-20492.056879204705</v>
      </c>
      <c r="T3719" s="5">
        <f ca="1">VLOOKUP(CONCATENATE($F3719," ",$G3719),AllocFactorMatrix,(T$4+1),FALSE)*$E3726</f>
        <v>-561.74535198036619</v>
      </c>
      <c r="U3719" s="5">
        <f ca="1">VLOOKUP(CONCATENATE($F3719," ",$G3719),AllocFactorMatrix,(U$4+1),FALSE)*$E3726</f>
        <v>-9192.8669739503603</v>
      </c>
      <c r="V3719" s="5">
        <f ca="1">VLOOKUP(CONCATENATE($F3719," ",$G3719),AllocFactorMatrix,(V$4+1),FALSE)*$E3726</f>
        <v>-48584.560262586761</v>
      </c>
      <c r="W3719" s="5">
        <f ca="1">VLOOKUP(CONCATENATE($F3719," ",$G3719),AllocFactorMatrix,(W$4+1),FALSE)*$E3726</f>
        <v>-8773.5663300985525</v>
      </c>
      <c r="X3719" s="5">
        <f ca="1">SUBTOTAL(9,T3719:W3719)</f>
        <v>-67112.738918616044</v>
      </c>
      <c r="Y3719" s="5">
        <f ca="1">VLOOKUP(CONCATENATE($F3719," ",$G3719),AllocFactorMatrix,(Y$4+1),FALSE)*$E3726</f>
        <v>-4938.4041594424825</v>
      </c>
      <c r="Z3719" s="5">
        <f ca="1">VLOOKUP(CONCATENATE($F3719," ",$G3719),AllocFactorMatrix,(Z$4+1),FALSE)*$E3726</f>
        <v>-82.716381987223386</v>
      </c>
      <c r="AA3719" s="5">
        <f t="shared" ref="AA3719:AA3726" ca="1" si="1945">SUBTOTAL(9,Y3719:Z3719)</f>
        <v>-5021.1205414297056</v>
      </c>
      <c r="AB3719" s="5">
        <f ca="1">VLOOKUP(CONCATENATE($F3719," ",$G3719),AllocFactorMatrix,(AB$4+1),FALSE)*$E3726</f>
        <v>-64.083126520333806</v>
      </c>
      <c r="AC3719" s="5">
        <f ca="1">VLOOKUP(CONCATENATE($F3719," ",$G3719),AllocFactorMatrix,(AC$4+1),FALSE)*$E3726</f>
        <v>0</v>
      </c>
      <c r="AD3719" s="5">
        <f ca="1">VLOOKUP(CONCATENATE($F3719," ",$G3719),AllocFactorMatrix,(AD$4+1),FALSE)*$E3726</f>
        <v>0</v>
      </c>
    </row>
    <row r="3720" spans="4:30" hidden="1" outlineLevel="1">
      <c r="D3720" s="7"/>
      <c r="E3720" s="51"/>
      <c r="F3720" s="52" t="str">
        <f>F3726</f>
        <v>LABOR_M</v>
      </c>
      <c r="G3720" s="55" t="str">
        <f>$G$9</f>
        <v>BULKTRAN</v>
      </c>
      <c r="H3720" s="4">
        <f t="shared" ca="1" si="1943"/>
        <v>-866.60655752163473</v>
      </c>
      <c r="I3720" s="5">
        <f ca="1">VLOOKUP(CONCATENATE($F3720," ",$G3720),AllocFactorMatrix,(I$4+1),FALSE)*$E3726</f>
        <v>-426.8756496535666</v>
      </c>
      <c r="J3720" s="5">
        <f ca="1">VLOOKUP(CONCATENATE($F3720," ",$G3720),AllocFactorMatrix,(J$4+1),FALSE)*$E3726</f>
        <v>-21.101988684683473</v>
      </c>
      <c r="K3720" s="5">
        <f ca="1">VLOOKUP(CONCATENATE($F3720," ",$G3720),AllocFactorMatrix,(K$4+1),FALSE)*$E3726</f>
        <v>-77.295375180453206</v>
      </c>
      <c r="L3720" s="5">
        <f ca="1">VLOOKUP(CONCATENATE($F3720," ",$G3720),AllocFactorMatrix,(L$4+1),FALSE)*$E3726</f>
        <v>-2.4329839813554113</v>
      </c>
      <c r="M3720" s="5">
        <f ca="1">VLOOKUP(CONCATENATE($F3720," ",$G3720),AllocFactorMatrix,(M$4+1),FALSE)*$E3726</f>
        <v>-0.2281574526305486</v>
      </c>
      <c r="N3720" s="5">
        <f t="shared" ca="1" si="1944"/>
        <v>-79.956516614439167</v>
      </c>
      <c r="O3720" s="5">
        <f ca="1">VLOOKUP(CONCATENATE($F3720," ",$G3720),AllocFactorMatrix,(O$4+1),FALSE)*$E3726</f>
        <v>-58.756509264683352</v>
      </c>
      <c r="P3720" s="5">
        <f ca="1">VLOOKUP(CONCATENATE($F3720," ",$G3720),AllocFactorMatrix,(P$4+1),FALSE)*$E3726</f>
        <v>-10.948049485105447</v>
      </c>
      <c r="Q3720" s="5">
        <f ca="1">VLOOKUP(CONCATENATE($F3720," ",$G3720),AllocFactorMatrix,(Q$4+1),FALSE)*$E3726</f>
        <v>-4.9472197096324813</v>
      </c>
      <c r="R3720" s="5">
        <f ca="1">VLOOKUP(CONCATENATE($F3720," ",$G3720),AllocFactorMatrix,(R$4+1),FALSE)*$E3726</f>
        <v>-0.22247094029557979</v>
      </c>
      <c r="S3720" s="5">
        <f t="shared" ref="S3720:S3726" ca="1" si="1946">SUBTOTAL(9,O3720:R3720)</f>
        <v>-74.874249399716859</v>
      </c>
      <c r="T3720" s="5">
        <f ca="1">VLOOKUP(CONCATENATE($F3720," ",$G3720),AllocFactorMatrix,(T$4+1),FALSE)*$E3726</f>
        <v>-2.0525153639404712</v>
      </c>
      <c r="U3720" s="5">
        <f ca="1">VLOOKUP(CONCATENATE($F3720," ",$G3720),AllocFactorMatrix,(U$4+1),FALSE)*$E3726</f>
        <v>-33.58906421953543</v>
      </c>
      <c r="V3720" s="5">
        <f ca="1">VLOOKUP(CONCATENATE($F3720," ",$G3720),AllocFactorMatrix,(V$4+1),FALSE)*$E3726</f>
        <v>-177.5191482006893</v>
      </c>
      <c r="W3720" s="5">
        <f ca="1">VLOOKUP(CONCATENATE($F3720," ",$G3720),AllocFactorMatrix,(W$4+1),FALSE)*$E3726</f>
        <v>-32.057015915829936</v>
      </c>
      <c r="X3720" s="5">
        <f t="shared" ref="X3720:X3726" ca="1" si="1947">SUBTOTAL(9,T3720:W3720)</f>
        <v>-245.21774369999514</v>
      </c>
      <c r="Y3720" s="5">
        <f ca="1">VLOOKUP(CONCATENATE($F3720," ",$G3720),AllocFactorMatrix,(Y$4+1),FALSE)*$E3726</f>
        <v>-18.044030760324823</v>
      </c>
      <c r="Z3720" s="5">
        <f ca="1">VLOOKUP(CONCATENATE($F3720," ",$G3720),AllocFactorMatrix,(Z$4+1),FALSE)*$E3726</f>
        <v>-0.30223061798342876</v>
      </c>
      <c r="AA3720" s="5">
        <f t="shared" ca="1" si="1945"/>
        <v>-18.346261378308252</v>
      </c>
      <c r="AB3720" s="5">
        <f ca="1">VLOOKUP(CONCATENATE($F3720," ",$G3720),AllocFactorMatrix,(AB$4+1),FALSE)*$E3726</f>
        <v>-0.23414809092523364</v>
      </c>
      <c r="AC3720" s="5">
        <f ca="1">VLOOKUP(CONCATENATE($F3720," ",$G3720),AllocFactorMatrix,(AC$4+1),FALSE)*$E3726</f>
        <v>0</v>
      </c>
      <c r="AD3720" s="5">
        <f ca="1">VLOOKUP(CONCATENATE($F3720," ",$G3720),AllocFactorMatrix,(AD$4+1),FALSE)*$E3726</f>
        <v>0</v>
      </c>
    </row>
    <row r="3721" spans="4:30" hidden="1" outlineLevel="1">
      <c r="D3721" s="7"/>
      <c r="E3721" s="51"/>
      <c r="F3721" s="52" t="str">
        <f>F3726</f>
        <v>LABOR_M</v>
      </c>
      <c r="G3721" s="55" t="str">
        <f>$G$10</f>
        <v>SUBTRAN</v>
      </c>
      <c r="H3721" s="4">
        <f t="shared" ca="1" si="1943"/>
        <v>-190.61749703690469</v>
      </c>
      <c r="I3721" s="5">
        <f ca="1">VLOOKUP(CONCATENATE($F3721," ",$G3721),AllocFactorMatrix,(I$4+1),FALSE)*$E3726</f>
        <v>-92.80545133768473</v>
      </c>
      <c r="J3721" s="5">
        <f ca="1">VLOOKUP(CONCATENATE($F3721," ",$G3721),AllocFactorMatrix,(J$4+1),FALSE)*$E3726</f>
        <v>-4.4789124855006417</v>
      </c>
      <c r="K3721" s="5">
        <f ca="1">VLOOKUP(CONCATENATE($F3721," ",$G3721),AllocFactorMatrix,(K$4+1),FALSE)*$E3726</f>
        <v>-16.294064624108991</v>
      </c>
      <c r="L3721" s="5">
        <f ca="1">VLOOKUP(CONCATENATE($F3721," ",$G3721),AllocFactorMatrix,(L$4+1),FALSE)*$E3726</f>
        <v>-0.50330832551162663</v>
      </c>
      <c r="M3721" s="5">
        <f ca="1">VLOOKUP(CONCATENATE($F3721," ",$G3721),AllocFactorMatrix,(M$4+1),FALSE)*$E3726</f>
        <v>-6.2684390110672769E-2</v>
      </c>
      <c r="N3721" s="5">
        <f t="shared" ca="1" si="1944"/>
        <v>-16.860057339731288</v>
      </c>
      <c r="O3721" s="5">
        <f ca="1">VLOOKUP(CONCATENATE($F3721," ",$G3721),AllocFactorMatrix,(O$4+1),FALSE)*$E3726</f>
        <v>-12.310420496730956</v>
      </c>
      <c r="P3721" s="5">
        <f ca="1">VLOOKUP(CONCATENATE($F3721," ",$G3721),AllocFactorMatrix,(P$4+1),FALSE)*$E3726</f>
        <v>-2.288492812010757</v>
      </c>
      <c r="Q3721" s="5">
        <f ca="1">VLOOKUP(CONCATENATE($F3721," ",$G3721),AllocFactorMatrix,(Q$4+1),FALSE)*$E3726</f>
        <v>-1.3616804914210312</v>
      </c>
      <c r="R3721" s="5">
        <f ca="1">VLOOKUP(CONCATENATE($F3721," ",$G3721),AllocFactorMatrix,(R$4+1),FALSE)*$E3726</f>
        <v>0</v>
      </c>
      <c r="S3721" s="5">
        <f t="shared" ca="1" si="1946"/>
        <v>-15.960593800162744</v>
      </c>
      <c r="T3721" s="5">
        <f ca="1">VLOOKUP(CONCATENATE($F3721," ",$G3721),AllocFactorMatrix,(T$4+1),FALSE)*$E3726</f>
        <v>-0.42985874610104091</v>
      </c>
      <c r="U3721" s="5">
        <f ca="1">VLOOKUP(CONCATENATE($F3721," ",$G3721),AllocFactorMatrix,(U$4+1),FALSE)*$E3726</f>
        <v>-7.0370330992299452</v>
      </c>
      <c r="V3721" s="5">
        <f ca="1">VLOOKUP(CONCATENATE($F3721," ",$G3721),AllocFactorMatrix,(V$4+1),FALSE)*$E3726</f>
        <v>-49.024779613291692</v>
      </c>
      <c r="W3721" s="5">
        <f ca="1">VLOOKUP(CONCATENATE($F3721," ",$G3721),AllocFactorMatrix,(W$4+1),FALSE)*$E3726</f>
        <v>0</v>
      </c>
      <c r="X3721" s="5">
        <f t="shared" ca="1" si="1947"/>
        <v>-56.491671458622676</v>
      </c>
      <c r="Y3721" s="5">
        <f ca="1">VLOOKUP(CONCATENATE($F3721," ",$G3721),AllocFactorMatrix,(Y$4+1),FALSE)*$E3726</f>
        <v>-3.7050759043280408</v>
      </c>
      <c r="Z3721" s="5">
        <f ca="1">VLOOKUP(CONCATENATE($F3721," ",$G3721),AllocFactorMatrix,(Z$4+1),FALSE)*$E3726</f>
        <v>-6.1763715984814671E-2</v>
      </c>
      <c r="AA3721" s="5">
        <f t="shared" ca="1" si="1945"/>
        <v>-3.7668396203128554</v>
      </c>
      <c r="AB3721" s="5">
        <f ca="1">VLOOKUP(CONCATENATE($F3721," ",$G3721),AllocFactorMatrix,(AB$4+1),FALSE)*$E3726</f>
        <v>-4.9476242391087763E-2</v>
      </c>
      <c r="AC3721" s="5">
        <f ca="1">VLOOKUP(CONCATENATE($F3721," ",$G3721),AllocFactorMatrix,(AC$4+1),FALSE)*$E3726</f>
        <v>-0.16822980109497543</v>
      </c>
      <c r="AD3721" s="5">
        <f ca="1">VLOOKUP(CONCATENATE($F3721," ",$G3721),AllocFactorMatrix,(AD$4+1),FALSE)*$E3726</f>
        <v>-3.626495140373668E-2</v>
      </c>
    </row>
    <row r="3722" spans="4:30" hidden="1" outlineLevel="1">
      <c r="D3722" s="7"/>
      <c r="E3722" s="51"/>
      <c r="F3722" s="52" t="str">
        <f>F3726</f>
        <v>LABOR_M</v>
      </c>
      <c r="G3722" s="55" t="str">
        <f>$G$11</f>
        <v>DISTPRI</v>
      </c>
      <c r="H3722" s="4">
        <f t="shared" ca="1" si="1943"/>
        <v>-122128.34028272382</v>
      </c>
      <c r="I3722" s="5">
        <f ca="1">VLOOKUP(CONCATENATE($F3722," ",$G3722),AllocFactorMatrix,(I$4+1),FALSE)*$E3726</f>
        <v>-81623.578649064424</v>
      </c>
      <c r="J3722" s="5">
        <f ca="1">VLOOKUP(CONCATENATE($F3722," ",$G3722),AllocFactorMatrix,(J$4+1),FALSE)*$E3726</f>
        <v>-3847.5224161497754</v>
      </c>
      <c r="K3722" s="5">
        <f ca="1">VLOOKUP(CONCATENATE($F3722," ",$G3722),AllocFactorMatrix,(K$4+1),FALSE)*$E3726</f>
        <v>-13970.590028423527</v>
      </c>
      <c r="L3722" s="5">
        <f ca="1">VLOOKUP(CONCATENATE($F3722," ",$G3722),AllocFactorMatrix,(L$4+1),FALSE)*$E3726</f>
        <v>-431.76392691515599</v>
      </c>
      <c r="M3722" s="5">
        <f ca="1">VLOOKUP(CONCATENATE($F3722," ",$G3722),AllocFactorMatrix,(M$4+1),FALSE)*$E3726</f>
        <v>0</v>
      </c>
      <c r="N3722" s="5">
        <f t="shared" ca="1" si="1944"/>
        <v>-14402.353955338684</v>
      </c>
      <c r="O3722" s="5">
        <f ca="1">VLOOKUP(CONCATENATE($F3722," ",$G3722),AllocFactorMatrix,(O$4+1),FALSE)*$E3726</f>
        <v>-10475.500670970192</v>
      </c>
      <c r="P3722" s="5">
        <f ca="1">VLOOKUP(CONCATENATE($F3722," ",$G3722),AllocFactorMatrix,(P$4+1),FALSE)*$E3726</f>
        <v>-1951.0627049067225</v>
      </c>
      <c r="Q3722" s="5">
        <f ca="1">VLOOKUP(CONCATENATE($F3722," ",$G3722),AllocFactorMatrix,(Q$4+1),FALSE)*$E3726</f>
        <v>0</v>
      </c>
      <c r="R3722" s="5">
        <f ca="1">VLOOKUP(CONCATENATE($F3722," ",$G3722),AllocFactorMatrix,(R$4+1),FALSE)*$E3726</f>
        <v>0</v>
      </c>
      <c r="S3722" s="5">
        <f t="shared" ca="1" si="1946"/>
        <v>-12426.563375876915</v>
      </c>
      <c r="T3722" s="5">
        <f ca="1">VLOOKUP(CONCATENATE($F3722," ",$G3722),AllocFactorMatrix,(T$4+1),FALSE)*$E3726</f>
        <v>-373.44514335974935</v>
      </c>
      <c r="U3722" s="5">
        <f ca="1">VLOOKUP(CONCATENATE($F3722," ",$G3722),AllocFactorMatrix,(U$4+1),FALSE)*$E3726</f>
        <v>-6022.825113505849</v>
      </c>
      <c r="V3722" s="5">
        <f ca="1">VLOOKUP(CONCATENATE($F3722," ",$G3722),AllocFactorMatrix,(V$4+1),FALSE)*$E3726</f>
        <v>0</v>
      </c>
      <c r="W3722" s="5">
        <f ca="1">VLOOKUP(CONCATENATE($F3722," ",$G3722),AllocFactorMatrix,(W$4+1),FALSE)*$E3726</f>
        <v>0</v>
      </c>
      <c r="X3722" s="5">
        <f t="shared" ca="1" si="1947"/>
        <v>-6396.2702568655986</v>
      </c>
      <c r="Y3722" s="5">
        <f ca="1">VLOOKUP(CONCATENATE($F3722," ",$G3722),AllocFactorMatrix,(Y$4+1),FALSE)*$E3726</f>
        <v>-3158.8448603736297</v>
      </c>
      <c r="Z3722" s="5">
        <f ca="1">VLOOKUP(CONCATENATE($F3722," ",$G3722),AllocFactorMatrix,(Z$4+1),FALSE)*$E3726</f>
        <v>-52.701897609389043</v>
      </c>
      <c r="AA3722" s="5">
        <f t="shared" ca="1" si="1945"/>
        <v>-3211.5467579830188</v>
      </c>
      <c r="AB3722" s="5">
        <f ca="1">VLOOKUP(CONCATENATE($F3722," ",$G3722),AllocFactorMatrix,(AB$4+1),FALSE)*$E3726</f>
        <v>-42.697367678207634</v>
      </c>
      <c r="AC3722" s="5">
        <f ca="1">VLOOKUP(CONCATENATE($F3722," ",$G3722),AllocFactorMatrix,(AC$4+1),FALSE)*$E3726</f>
        <v>-146.27524973845127</v>
      </c>
      <c r="AD3722" s="5">
        <f ca="1">VLOOKUP(CONCATENATE($F3722," ",$G3722),AllocFactorMatrix,(AD$4+1),FALSE)*$E3726</f>
        <v>-31.532254028759105</v>
      </c>
    </row>
    <row r="3723" spans="4:30" hidden="1" outlineLevel="1">
      <c r="D3723" s="7"/>
      <c r="E3723" s="51"/>
      <c r="F3723" s="52" t="str">
        <f>F3726</f>
        <v>LABOR_M</v>
      </c>
      <c r="G3723" s="55" t="str">
        <f>$G$12</f>
        <v>DISTSEC</v>
      </c>
      <c r="H3723" s="4">
        <f t="shared" ca="1" si="1943"/>
        <v>-50403.868164665306</v>
      </c>
      <c r="I3723" s="5">
        <f ca="1">VLOOKUP(CONCATENATE($F3723," ",$G3723),AllocFactorMatrix,(I$4+1),FALSE)*$E3726</f>
        <v>-37687.045393166678</v>
      </c>
      <c r="J3723" s="5">
        <f ca="1">VLOOKUP(CONCATENATE($F3723," ",$G3723),AllocFactorMatrix,(J$4+1),FALSE)*$E3726</f>
        <v>-1816.9044696190558</v>
      </c>
      <c r="K3723" s="5">
        <f ca="1">VLOOKUP(CONCATENATE($F3723," ",$G3723),AllocFactorMatrix,(K$4+1),FALSE)*$E3726</f>
        <v>-5482.3579569363892</v>
      </c>
      <c r="L3723" s="5">
        <f ca="1">VLOOKUP(CONCATENATE($F3723," ",$G3723),AllocFactorMatrix,(L$4+1),FALSE)*$E3726</f>
        <v>0</v>
      </c>
      <c r="M3723" s="5">
        <f ca="1">VLOOKUP(CONCATENATE($F3723," ",$G3723),AllocFactorMatrix,(M$4+1),FALSE)*$E3726</f>
        <v>0</v>
      </c>
      <c r="N3723" s="5">
        <f t="shared" ca="1" si="1944"/>
        <v>-5482.3579569363892</v>
      </c>
      <c r="O3723" s="5">
        <f ca="1">VLOOKUP(CONCATENATE($F3723," ",$G3723),AllocFactorMatrix,(O$4+1),FALSE)*$E3726</f>
        <v>-3493.3798288020394</v>
      </c>
      <c r="P3723" s="5">
        <f ca="1">VLOOKUP(CONCATENATE($F3723," ",$G3723),AllocFactorMatrix,(P$4+1),FALSE)*$E3726</f>
        <v>0</v>
      </c>
      <c r="Q3723" s="5">
        <f ca="1">VLOOKUP(CONCATENATE($F3723," ",$G3723),AllocFactorMatrix,(Q$4+1),FALSE)*$E3726</f>
        <v>0</v>
      </c>
      <c r="R3723" s="5">
        <f ca="1">VLOOKUP(CONCATENATE($F3723," ",$G3723),AllocFactorMatrix,(R$4+1),FALSE)*$E3726</f>
        <v>0</v>
      </c>
      <c r="S3723" s="5">
        <f t="shared" ca="1" si="1946"/>
        <v>-3493.3798288020394</v>
      </c>
      <c r="T3723" s="5">
        <f ca="1">VLOOKUP(CONCATENATE($F3723," ",$G3723),AllocFactorMatrix,(T$4+1),FALSE)*$E3726</f>
        <v>-94.453661926606244</v>
      </c>
      <c r="U3723" s="5">
        <f ca="1">VLOOKUP(CONCATENATE($F3723," ",$G3723),AllocFactorMatrix,(U$4+1),FALSE)*$E3726</f>
        <v>0</v>
      </c>
      <c r="V3723" s="5">
        <f ca="1">VLOOKUP(CONCATENATE($F3723," ",$G3723),AllocFactorMatrix,(V$4+1),FALSE)*$E3726</f>
        <v>0</v>
      </c>
      <c r="W3723" s="5">
        <f ca="1">VLOOKUP(CONCATENATE($F3723," ",$G3723),AllocFactorMatrix,(W$4+1),FALSE)*$E3726</f>
        <v>0</v>
      </c>
      <c r="X3723" s="5">
        <f t="shared" ca="1" si="1947"/>
        <v>-94.453661926606244</v>
      </c>
      <c r="Y3723" s="5">
        <f ca="1">VLOOKUP(CONCATENATE($F3723," ",$G3723),AllocFactorMatrix,(Y$4+1),FALSE)*$E3726</f>
        <v>-1288.5125140427015</v>
      </c>
      <c r="Z3723" s="5">
        <f ca="1">VLOOKUP(CONCATENATE($F3723," ",$G3723),AllocFactorMatrix,(Z$4+1),FALSE)*$E3726</f>
        <v>0</v>
      </c>
      <c r="AA3723" s="5">
        <f t="shared" ca="1" si="1945"/>
        <v>-1288.5125140427015</v>
      </c>
      <c r="AB3723" s="5">
        <f ca="1">VLOOKUP(CONCATENATE($F3723," ",$G3723),AllocFactorMatrix,(AB$4+1),FALSE)*$E3726</f>
        <v>-13.370935808122114</v>
      </c>
      <c r="AC3723" s="5">
        <f ca="1">VLOOKUP(CONCATENATE($F3723," ",$G3723),AllocFactorMatrix,(AC$4+1),FALSE)*$E3726</f>
        <v>-453.994697361931</v>
      </c>
      <c r="AD3723" s="5">
        <f ca="1">VLOOKUP(CONCATENATE($F3723," ",$G3723),AllocFactorMatrix,(AD$4+1),FALSE)*$E3726</f>
        <v>-73.848707001782159</v>
      </c>
    </row>
    <row r="3724" spans="4:30" hidden="1" outlineLevel="1">
      <c r="D3724" s="7"/>
      <c r="E3724" s="51"/>
      <c r="F3724" s="52" t="str">
        <f>F3726</f>
        <v>LABOR_M</v>
      </c>
      <c r="G3724" s="55" t="str">
        <f>$G$13</f>
        <v>ENERGY</v>
      </c>
      <c r="H3724" s="4">
        <f t="shared" ca="1" si="1943"/>
        <v>-62438.279653563935</v>
      </c>
      <c r="I3724" s="5">
        <f ca="1">VLOOKUP(CONCATENATE($F3724," ",$G3724),AllocFactorMatrix,(I$4+1),FALSE)*$E3726</f>
        <v>-23428.533900486909</v>
      </c>
      <c r="J3724" s="5">
        <f ca="1">VLOOKUP(CONCATENATE($F3724," ",$G3724),AllocFactorMatrix,(J$4+1),FALSE)*$E3726</f>
        <v>-1518.320387128447</v>
      </c>
      <c r="K3724" s="5">
        <f ca="1">VLOOKUP(CONCATENATE($F3724," ",$G3724),AllocFactorMatrix,(K$4+1),FALSE)*$E3726</f>
        <v>-5094.1294904106944</v>
      </c>
      <c r="L3724" s="5">
        <f ca="1">VLOOKUP(CONCATENATE($F3724," ",$G3724),AllocFactorMatrix,(L$4+1),FALSE)*$E3726</f>
        <v>-161.90300006820672</v>
      </c>
      <c r="M3724" s="5">
        <f ca="1">VLOOKUP(CONCATENATE($F3724," ",$G3724),AllocFactorMatrix,(M$4+1),FALSE)*$E3726</f>
        <v>-14.925563926223443</v>
      </c>
      <c r="N3724" s="5">
        <f t="shared" ca="1" si="1944"/>
        <v>-5270.958054405125</v>
      </c>
      <c r="O3724" s="5">
        <f ca="1">VLOOKUP(CONCATENATE($F3724," ",$G3724),AllocFactorMatrix,(O$4+1),FALSE)*$E3726</f>
        <v>-4644.3889361146585</v>
      </c>
      <c r="P3724" s="5">
        <f ca="1">VLOOKUP(CONCATENATE($F3724," ",$G3724),AllocFactorMatrix,(P$4+1),FALSE)*$E3726</f>
        <v>-860.98034297580546</v>
      </c>
      <c r="Q3724" s="5">
        <f ca="1">VLOOKUP(CONCATENATE($F3724," ",$G3724),AllocFactorMatrix,(Q$4+1),FALSE)*$E3726</f>
        <v>-391.20743025830319</v>
      </c>
      <c r="R3724" s="5">
        <f ca="1">VLOOKUP(CONCATENATE($F3724," ",$G3724),AllocFactorMatrix,(R$4+1),FALSE)*$E3726</f>
        <v>-18.126259134858497</v>
      </c>
      <c r="S3724" s="5">
        <f t="shared" ca="1" si="1946"/>
        <v>-5914.7029684836261</v>
      </c>
      <c r="T3724" s="5">
        <f ca="1">VLOOKUP(CONCATENATE($F3724," ",$G3724),AllocFactorMatrix,(T$4+1),FALSE)*$E3726</f>
        <v>-177.98178513133402</v>
      </c>
      <c r="U3724" s="5">
        <f ca="1">VLOOKUP(CONCATENATE($F3724," ",$G3724),AllocFactorMatrix,(U$4+1),FALSE)*$E3726</f>
        <v>-3125.0935160224503</v>
      </c>
      <c r="V3724" s="5">
        <f ca="1">VLOOKUP(CONCATENATE($F3724," ",$G3724),AllocFactorMatrix,(V$4+1),FALSE)*$E3726</f>
        <v>-17742.983511197795</v>
      </c>
      <c r="W3724" s="5">
        <f ca="1">VLOOKUP(CONCATENATE($F3724," ",$G3724),AllocFactorMatrix,(W$4+1),FALSE)*$E3726</f>
        <v>-3366.2592406189983</v>
      </c>
      <c r="X3724" s="5">
        <f t="shared" ca="1" si="1947"/>
        <v>-24412.318052970579</v>
      </c>
      <c r="Y3724" s="5">
        <f ca="1">VLOOKUP(CONCATENATE($F3724," ",$G3724),AllocFactorMatrix,(Y$4+1),FALSE)*$E3726</f>
        <v>-1258.3049607900878</v>
      </c>
      <c r="Z3724" s="5">
        <f ca="1">VLOOKUP(CONCATENATE($F3724," ",$G3724),AllocFactorMatrix,(Z$4+1),FALSE)*$E3726</f>
        <v>-20.483198829173222</v>
      </c>
      <c r="AA3724" s="5">
        <f t="shared" ca="1" si="1945"/>
        <v>-1278.788159619261</v>
      </c>
      <c r="AB3724" s="5">
        <f ca="1">VLOOKUP(CONCATENATE($F3724," ",$G3724),AllocFactorMatrix,(AB$4+1),FALSE)*$E3726</f>
        <v>-22.847360617536584</v>
      </c>
      <c r="AC3724" s="5">
        <f ca="1">VLOOKUP(CONCATENATE($F3724," ",$G3724),AllocFactorMatrix,(AC$4+1),FALSE)*$E3726</f>
        <v>-494.04357888182562</v>
      </c>
      <c r="AD3724" s="5">
        <f ca="1">VLOOKUP(CONCATENATE($F3724," ",$G3724),AllocFactorMatrix,(AD$4+1),FALSE)*$E3726</f>
        <v>-97.767190970625734</v>
      </c>
    </row>
    <row r="3725" spans="4:30" hidden="1" outlineLevel="1">
      <c r="D3725" s="7"/>
      <c r="E3725" s="51"/>
      <c r="F3725" s="52" t="str">
        <f>F3726</f>
        <v>LABOR_M</v>
      </c>
      <c r="G3725" s="55" t="str">
        <f>$G$14</f>
        <v>CUSTOMER</v>
      </c>
      <c r="H3725" s="4">
        <f t="shared" ca="1" si="1943"/>
        <v>-47061.938665708163</v>
      </c>
      <c r="I3725" s="5">
        <f ca="1">VLOOKUP(CONCATENATE($F3725," ",$G3725),AllocFactorMatrix,(I$4+1),FALSE)*$E3726</f>
        <v>-33625.801877608486</v>
      </c>
      <c r="J3725" s="5">
        <f ca="1">VLOOKUP(CONCATENATE($F3725," ",$G3725),AllocFactorMatrix,(J$4+1),FALSE)*$E3726</f>
        <v>-5754.4819371059648</v>
      </c>
      <c r="K3725" s="5">
        <f ca="1">VLOOKUP(CONCATENATE($F3725," ",$G3725),AllocFactorMatrix,(K$4+1),FALSE)*$E3726</f>
        <v>-1656.9806505945685</v>
      </c>
      <c r="L3725" s="5">
        <f ca="1">VLOOKUP(CONCATENATE($F3725," ",$G3725),AllocFactorMatrix,(L$4+1),FALSE)*$E3726</f>
        <v>-276.98571925410874</v>
      </c>
      <c r="M3725" s="5">
        <f ca="1">VLOOKUP(CONCATENATE($F3725," ",$G3725),AllocFactorMatrix,(M$4+1),FALSE)*$E3726</f>
        <v>-43.762415362728213</v>
      </c>
      <c r="N3725" s="5">
        <f t="shared" ca="1" si="1944"/>
        <v>-1977.7287852114055</v>
      </c>
      <c r="O3725" s="5">
        <f ca="1">VLOOKUP(CONCATENATE($F3725," ",$G3725),AllocFactorMatrix,(O$4+1),FALSE)*$E3726</f>
        <v>-309.19646138202853</v>
      </c>
      <c r="P3725" s="5">
        <f ca="1">VLOOKUP(CONCATENATE($F3725," ",$G3725),AllocFactorMatrix,(P$4+1),FALSE)*$E3726</f>
        <v>-79.410216618931301</v>
      </c>
      <c r="Q3725" s="5">
        <f ca="1">VLOOKUP(CONCATENATE($F3725," ",$G3725),AllocFactorMatrix,(Q$4+1),FALSE)*$E3726</f>
        <v>-151.88696036558608</v>
      </c>
      <c r="R3725" s="5">
        <f ca="1">VLOOKUP(CONCATENATE($F3725," ",$G3725),AllocFactorMatrix,(R$4+1),FALSE)*$E3726</f>
        <v>-26.509540405672574</v>
      </c>
      <c r="S3725" s="5">
        <f t="shared" ca="1" si="1946"/>
        <v>-567.00317877221858</v>
      </c>
      <c r="T3725" s="5">
        <f ca="1">VLOOKUP(CONCATENATE($F3725," ",$G3725),AllocFactorMatrix,(T$4+1),FALSE)*$E3726</f>
        <v>-2.1503846808387874</v>
      </c>
      <c r="U3725" s="5">
        <f ca="1">VLOOKUP(CONCATENATE($F3725," ",$G3725),AllocFactorMatrix,(U$4+1),FALSE)*$E3726</f>
        <v>-47.275360784159531</v>
      </c>
      <c r="V3725" s="5">
        <f ca="1">VLOOKUP(CONCATENATE($F3725," ",$G3725),AllocFactorMatrix,(V$4+1),FALSE)*$E3726</f>
        <v>-223.4832099766088</v>
      </c>
      <c r="W3725" s="5">
        <f ca="1">VLOOKUP(CONCATENATE($F3725," ",$G3725),AllocFactorMatrix,(W$4+1),FALSE)*$E3726</f>
        <v>-39.779120648815159</v>
      </c>
      <c r="X3725" s="5">
        <f t="shared" ca="1" si="1947"/>
        <v>-312.68807609042227</v>
      </c>
      <c r="Y3725" s="5">
        <f ca="1">VLOOKUP(CONCATENATE($F3725," ",$G3725),AllocFactorMatrix,(Y$4+1),FALSE)*$E3726</f>
        <v>-84.627703998353979</v>
      </c>
      <c r="Z3725" s="5">
        <f ca="1">VLOOKUP(CONCATENATE($F3725," ",$G3725),AllocFactorMatrix,(Z$4+1),FALSE)*$E3726</f>
        <v>-1.3407354013035502</v>
      </c>
      <c r="AA3725" s="5">
        <f t="shared" ca="1" si="1945"/>
        <v>-85.968439399657527</v>
      </c>
      <c r="AB3725" s="5">
        <f ca="1">VLOOKUP(CONCATENATE($F3725," ",$G3725),AllocFactorMatrix,(AB$4+1),FALSE)*$E3726</f>
        <v>-2.4114611495716698</v>
      </c>
      <c r="AC3725" s="5">
        <f ca="1">VLOOKUP(CONCATENATE($F3725," ",$G3725),AllocFactorMatrix,(AC$4+1),FALSE)*$E3726</f>
        <v>-3711.3162214642593</v>
      </c>
      <c r="AD3725" s="5">
        <f ca="1">VLOOKUP(CONCATENATE($F3725," ",$G3725),AllocFactorMatrix,(AD$4+1),FALSE)*$E3726</f>
        <v>-1024.5386889061742</v>
      </c>
    </row>
    <row r="3726" spans="4:30" collapsed="1">
      <c r="D3726" s="7" t="s">
        <v>268</v>
      </c>
      <c r="E3726" s="96">
        <v>-520268</v>
      </c>
      <c r="F3726" s="10" t="s">
        <v>70</v>
      </c>
      <c r="G3726" s="55" t="str">
        <f>$G$15</f>
        <v>TOTAL</v>
      </c>
      <c r="H3726" s="4">
        <f t="shared" ca="1" si="1943"/>
        <v>-520268</v>
      </c>
      <c r="I3726" s="5">
        <f ca="1">VLOOKUP(CONCATENATE($F3726," ",$G3726),AllocFactorMatrix,(I$4+1),FALSE)*$E3726</f>
        <v>-293714.66143143218</v>
      </c>
      <c r="J3726" s="5">
        <f ca="1">VLOOKUP(CONCATENATE($F3726," ",$G3726),AllocFactorMatrix,(J$4+1),FALSE)*$E3726</f>
        <v>-18738.135484819217</v>
      </c>
      <c r="K3726" s="5">
        <f ca="1">VLOOKUP(CONCATENATE($F3726," ",$G3726),AllocFactorMatrix,(K$4+1),FALSE)*$E3726</f>
        <v>-47452.333421401898</v>
      </c>
      <c r="L3726" s="5">
        <f ca="1">VLOOKUP(CONCATENATE($F3726," ",$G3726),AllocFactorMatrix,(L$4+1),FALSE)*$E3726</f>
        <v>-1539.4633417182226</v>
      </c>
      <c r="M3726" s="5">
        <f ca="1">VLOOKUP(CONCATENATE($F3726," ",$G3726),AllocFactorMatrix,(M$4+1),FALSE)*$E3726</f>
        <v>-121.42239197485293</v>
      </c>
      <c r="N3726" s="5">
        <f t="shared" ca="1" si="1944"/>
        <v>-49113.219155094972</v>
      </c>
      <c r="O3726" s="5">
        <f ca="1">VLOOKUP(CONCATENATE($F3726," ",$G3726),AllocFactorMatrix,(O$4+1),FALSE)*$E3726</f>
        <v>-35074.384916079289</v>
      </c>
      <c r="P3726" s="5">
        <f ca="1">VLOOKUP(CONCATENATE($F3726," ",$G3726),AllocFactorMatrix,(P$4+1),FALSE)*$E3726</f>
        <v>-5901.0210496995142</v>
      </c>
      <c r="Q3726" s="5">
        <f ca="1">VLOOKUP(CONCATENATE($F3726," ",$G3726),AllocFactorMatrix,(Q$4+1),FALSE)*$E3726</f>
        <v>-1903.389587802696</v>
      </c>
      <c r="R3726" s="5">
        <f ca="1">VLOOKUP(CONCATENATE($F3726," ",$G3726),AllocFactorMatrix,(R$4+1),FALSE)*$E3726</f>
        <v>-105.74552075788138</v>
      </c>
      <c r="S3726" s="5">
        <f t="shared" ca="1" si="1946"/>
        <v>-42984.54107433938</v>
      </c>
      <c r="T3726" s="5">
        <f ca="1">VLOOKUP(CONCATENATE($F3726," ",$G3726),AllocFactorMatrix,(T$4+1),FALSE)*$E3726</f>
        <v>-1212.2587011889361</v>
      </c>
      <c r="U3726" s="5">
        <f ca="1">VLOOKUP(CONCATENATE($F3726," ",$G3726),AllocFactorMatrix,(U$4+1),FALSE)*$E3726</f>
        <v>-18428.687061581586</v>
      </c>
      <c r="V3726" s="5">
        <f ca="1">VLOOKUP(CONCATENATE($F3726," ",$G3726),AllocFactorMatrix,(V$4+1),FALSE)*$E3726</f>
        <v>-66777.570911575152</v>
      </c>
      <c r="W3726" s="5">
        <f ca="1">VLOOKUP(CONCATENATE($F3726," ",$G3726),AllocFactorMatrix,(W$4+1),FALSE)*$E3726</f>
        <v>-12211.661707282195</v>
      </c>
      <c r="X3726" s="5">
        <f t="shared" ca="1" si="1947"/>
        <v>-98630.178381627877</v>
      </c>
      <c r="Y3726" s="5">
        <f ca="1">VLOOKUP(CONCATENATE($F3726," ",$G3726),AllocFactorMatrix,(Y$4+1),FALSE)*$E3726</f>
        <v>-10750.443305311908</v>
      </c>
      <c r="Z3726" s="5">
        <f ca="1">VLOOKUP(CONCATENATE($F3726," ",$G3726),AllocFactorMatrix,(Z$4+1),FALSE)*$E3726</f>
        <v>-157.60620816105745</v>
      </c>
      <c r="AA3726" s="5">
        <f t="shared" ca="1" si="1945"/>
        <v>-10908.049513472966</v>
      </c>
      <c r="AB3726" s="5">
        <f ca="1">VLOOKUP(CONCATENATE($F3726," ",$G3726),AllocFactorMatrix,(AB$4+1),FALSE)*$E3726</f>
        <v>-145.69387610708813</v>
      </c>
      <c r="AC3726" s="5">
        <f ca="1">VLOOKUP(CONCATENATE($F3726," ",$G3726),AllocFactorMatrix,(AC$4+1),FALSE)*$E3726</f>
        <v>-4805.7979772475619</v>
      </c>
      <c r="AD3726" s="5">
        <f ca="1">VLOOKUP(CONCATENATE($F3726," ",$G3726),AllocFactorMatrix,(AD$4+1),FALSE)*$E3726</f>
        <v>-1227.7231058587449</v>
      </c>
    </row>
    <row r="3727" spans="4:30" hidden="1" outlineLevel="1">
      <c r="D3727" s="7"/>
      <c r="E3727" s="51"/>
      <c r="F3727" s="52" t="str">
        <f>F3734</f>
        <v>LABOR_M</v>
      </c>
      <c r="G3727" s="55" t="str">
        <f>$G$8</f>
        <v>PRODUCTION</v>
      </c>
      <c r="H3727" s="4">
        <f t="shared" ca="1" si="1929"/>
        <v>-766.32967041895631</v>
      </c>
      <c r="I3727" s="5">
        <f ca="1">VLOOKUP(CONCATENATE($F3727," ",$G3727),AllocFactorMatrix,(I$4+1),FALSE)*$E3734</f>
        <v>-377.48096073082036</v>
      </c>
      <c r="J3727" s="5">
        <f ca="1">VLOOKUP(CONCATENATE($F3727," ",$G3727),AllocFactorMatrix,(J$4+1),FALSE)*$E3734</f>
        <v>-18.660232712945199</v>
      </c>
      <c r="K3727" s="5">
        <f ca="1">VLOOKUP(CONCATENATE($F3727," ",$G3727),AllocFactorMatrix,(K$4+1),FALSE)*$E3734</f>
        <v>-68.351362994928095</v>
      </c>
      <c r="L3727" s="5">
        <f ca="1">VLOOKUP(CONCATENATE($F3727," ",$G3727),AllocFactorMatrix,(L$4+1),FALSE)*$E3734</f>
        <v>-2.1514582325557194</v>
      </c>
      <c r="M3727" s="5">
        <f ca="1">VLOOKUP(CONCATENATE($F3727," ",$G3727),AllocFactorMatrix,(M$4+1),FALSE)*$E3734</f>
        <v>-0.20175686874332469</v>
      </c>
      <c r="N3727" s="5">
        <f t="shared" ca="1" si="1930"/>
        <v>-70.704578096227152</v>
      </c>
      <c r="O3727" s="5">
        <f ca="1">VLOOKUP(CONCATENATE($F3727," ",$G3727),AllocFactorMatrix,(O$4+1),FALSE)*$E3734</f>
        <v>-51.957668666324466</v>
      </c>
      <c r="P3727" s="5">
        <f ca="1">VLOOKUP(CONCATENATE($F3727," ",$G3727),AllocFactorMatrix,(P$4+1),FALSE)*$E3734</f>
        <v>-9.681227404561648</v>
      </c>
      <c r="Q3727" s="5">
        <f ca="1">VLOOKUP(CONCATENATE($F3727," ",$G3727),AllocFactorMatrix,(Q$4+1),FALSE)*$E3734</f>
        <v>-4.3747663996624881</v>
      </c>
      <c r="R3727" s="5">
        <f ca="1">VLOOKUP(CONCATENATE($F3727," ",$G3727),AllocFactorMatrix,(R$4+1),FALSE)*$E3734</f>
        <v>-0.19672835483967682</v>
      </c>
      <c r="S3727" s="5">
        <f ca="1">SUBTOTAL(9,O3727:R3727)</f>
        <v>-66.210390825388274</v>
      </c>
      <c r="T3727" s="5">
        <f ca="1">VLOOKUP(CONCATENATE($F3727," ",$G3727),AllocFactorMatrix,(T$4+1),FALSE)*$E3734</f>
        <v>-1.8150144477057895</v>
      </c>
      <c r="U3727" s="5">
        <f ca="1">VLOOKUP(CONCATENATE($F3727," ",$G3727),AllocFactorMatrix,(U$4+1),FALSE)*$E3734</f>
        <v>-29.702402191198679</v>
      </c>
      <c r="V3727" s="5">
        <f ca="1">VLOOKUP(CONCATENATE($F3727," ",$G3727),AllocFactorMatrix,(V$4+1),FALSE)*$E3734</f>
        <v>-156.97803017177367</v>
      </c>
      <c r="W3727" s="5">
        <f ca="1">VLOOKUP(CONCATENATE($F3727," ",$G3727),AllocFactorMatrix,(W$4+1),FALSE)*$E3734</f>
        <v>-28.347630453719365</v>
      </c>
      <c r="X3727" s="5">
        <f ca="1">SUBTOTAL(9,T3727:W3727)</f>
        <v>-216.84307726439752</v>
      </c>
      <c r="Y3727" s="5">
        <f ca="1">VLOOKUP(CONCATENATE($F3727," ",$G3727),AllocFactorMatrix,(Y$4+1),FALSE)*$E3734</f>
        <v>-15.9561176009726</v>
      </c>
      <c r="Z3727" s="5">
        <f ca="1">VLOOKUP(CONCATENATE($F3727," ",$G3727),AllocFactorMatrix,(Z$4+1),FALSE)*$E3734</f>
        <v>-0.26725887065997234</v>
      </c>
      <c r="AA3727" s="5">
        <f t="shared" ca="1" si="1931"/>
        <v>-16.223376471632573</v>
      </c>
      <c r="AB3727" s="5">
        <f ca="1">VLOOKUP(CONCATENATE($F3727," ",$G3727),AllocFactorMatrix,(AB$4+1),FALSE)*$E3734</f>
        <v>-0.20705431754534417</v>
      </c>
      <c r="AC3727" s="5">
        <f ca="1">VLOOKUP(CONCATENATE($F3727," ",$G3727),AllocFactorMatrix,(AC$4+1),FALSE)*$E3734</f>
        <v>0</v>
      </c>
      <c r="AD3727" s="5">
        <f ca="1">VLOOKUP(CONCATENATE($F3727," ",$G3727),AllocFactorMatrix,(AD$4+1),FALSE)*$E3734</f>
        <v>0</v>
      </c>
    </row>
    <row r="3728" spans="4:30" hidden="1" outlineLevel="1">
      <c r="D3728" s="7"/>
      <c r="E3728" s="51"/>
      <c r="F3728" s="52" t="str">
        <f>F3734</f>
        <v>LABOR_M</v>
      </c>
      <c r="G3728" s="55" t="str">
        <f>$G$9</f>
        <v>BULKTRAN</v>
      </c>
      <c r="H3728" s="4">
        <f t="shared" ca="1" si="1929"/>
        <v>-2.800029260292519</v>
      </c>
      <c r="I3728" s="5">
        <f ca="1">VLOOKUP(CONCATENATE($F3728," ",$G3728),AllocFactorMatrix,(I$4+1),FALSE)*$E3734</f>
        <v>-1.3792467864017111</v>
      </c>
      <c r="J3728" s="5">
        <f ca="1">VLOOKUP(CONCATENATE($F3728," ",$G3728),AllocFactorMatrix,(J$4+1),FALSE)*$E3734</f>
        <v>-6.8181097009527625E-2</v>
      </c>
      <c r="K3728" s="5">
        <f ca="1">VLOOKUP(CONCATENATE($F3728," ",$G3728),AllocFactorMatrix,(K$4+1),FALSE)*$E3734</f>
        <v>-0.24974345083368926</v>
      </c>
      <c r="L3728" s="5">
        <f ca="1">VLOOKUP(CONCATENATE($F3728," ",$G3728),AllocFactorMatrix,(L$4+1),FALSE)*$E3734</f>
        <v>-7.861037143661433E-3</v>
      </c>
      <c r="M3728" s="5">
        <f ca="1">VLOOKUP(CONCATENATE($F3728," ",$G3728),AllocFactorMatrix,(M$4+1),FALSE)*$E3734</f>
        <v>-7.3718290933125273E-4</v>
      </c>
      <c r="N3728" s="5">
        <f t="shared" ca="1" si="1930"/>
        <v>-0.25834167088668197</v>
      </c>
      <c r="O3728" s="5">
        <f ca="1">VLOOKUP(CONCATENATE($F3728," ",$G3728),AllocFactorMatrix,(O$4+1),FALSE)*$E3734</f>
        <v>-0.18984387291536808</v>
      </c>
      <c r="P3728" s="5">
        <f ca="1">VLOOKUP(CONCATENATE($F3728," ",$G3728),AllocFactorMatrix,(P$4+1),FALSE)*$E3734</f>
        <v>-3.5373444425684943E-2</v>
      </c>
      <c r="Q3728" s="5">
        <f ca="1">VLOOKUP(CONCATENATE($F3728," ",$G3728),AllocFactorMatrix,(Q$4+1),FALSE)*$E3734</f>
        <v>-1.5984600882414834E-2</v>
      </c>
      <c r="R3728" s="5">
        <f ca="1">VLOOKUP(CONCATENATE($F3728," ",$G3728),AllocFactorMatrix,(R$4+1),FALSE)*$E3734</f>
        <v>-7.1880963395186631E-4</v>
      </c>
      <c r="S3728" s="5">
        <f t="shared" ref="S3728:S3734" ca="1" si="1948">SUBTOTAL(9,O3728:R3728)</f>
        <v>-0.24192072785741972</v>
      </c>
      <c r="T3728" s="5">
        <f ca="1">VLOOKUP(CONCATENATE($F3728," ",$G3728),AllocFactorMatrix,(T$4+1),FALSE)*$E3734</f>
        <v>-6.631732735405467E-3</v>
      </c>
      <c r="U3728" s="5">
        <f ca="1">VLOOKUP(CONCATENATE($F3728," ",$G3728),AllocFactorMatrix,(U$4+1),FALSE)*$E3734</f>
        <v>-0.10852717628806512</v>
      </c>
      <c r="V3728" s="5">
        <f ca="1">VLOOKUP(CONCATENATE($F3728," ",$G3728),AllocFactorMatrix,(V$4+1),FALSE)*$E3734</f>
        <v>-0.57356917612722425</v>
      </c>
      <c r="W3728" s="5">
        <f ca="1">VLOOKUP(CONCATENATE($F3728," ",$G3728),AllocFactorMatrix,(W$4+1),FALSE)*$E3734</f>
        <v>-0.10357708672167061</v>
      </c>
      <c r="X3728" s="5">
        <f t="shared" ref="X3728:X3734" ca="1" si="1949">SUBTOTAL(9,T3728:W3728)</f>
        <v>-0.79230517187236549</v>
      </c>
      <c r="Y3728" s="5">
        <f ca="1">VLOOKUP(CONCATENATE($F3728," ",$G3728),AllocFactorMatrix,(Y$4+1),FALSE)*$E3734</f>
        <v>-5.830075212795334E-2</v>
      </c>
      <c r="Z3728" s="5">
        <f ca="1">VLOOKUP(CONCATENATE($F3728," ",$G3728),AllocFactorMatrix,(Z$4+1),FALSE)*$E3734</f>
        <v>-9.7651531293514835E-4</v>
      </c>
      <c r="AA3728" s="5">
        <f t="shared" ca="1" si="1931"/>
        <v>-5.9277267440888487E-2</v>
      </c>
      <c r="AB3728" s="5">
        <f ca="1">VLOOKUP(CONCATENATE($F3728," ",$G3728),AllocFactorMatrix,(AB$4+1),FALSE)*$E3734</f>
        <v>-7.5653882392405015E-4</v>
      </c>
      <c r="AC3728" s="5">
        <f ca="1">VLOOKUP(CONCATENATE($F3728," ",$G3728),AllocFactorMatrix,(AC$4+1),FALSE)*$E3734</f>
        <v>0</v>
      </c>
      <c r="AD3728" s="5">
        <f ca="1">VLOOKUP(CONCATENATE($F3728," ",$G3728),AllocFactorMatrix,(AD$4+1),FALSE)*$E3734</f>
        <v>0</v>
      </c>
    </row>
    <row r="3729" spans="4:30" hidden="1" outlineLevel="1">
      <c r="D3729" s="7"/>
      <c r="E3729" s="51"/>
      <c r="F3729" s="52" t="str">
        <f>F3734</f>
        <v>LABOR_M</v>
      </c>
      <c r="G3729" s="55" t="str">
        <f>$G$10</f>
        <v>SUBTRAN</v>
      </c>
      <c r="H3729" s="4">
        <f t="shared" ca="1" si="1929"/>
        <v>-0.61589029599944045</v>
      </c>
      <c r="I3729" s="5">
        <f ca="1">VLOOKUP(CONCATENATE($F3729," ",$G3729),AllocFactorMatrix,(I$4+1),FALSE)*$E3734</f>
        <v>-0.29985692700425171</v>
      </c>
      <c r="J3729" s="5">
        <f ca="1">VLOOKUP(CONCATENATE($F3729," ",$G3729),AllocFactorMatrix,(J$4+1),FALSE)*$E3734</f>
        <v>-1.447148755665653E-2</v>
      </c>
      <c r="K3729" s="5">
        <f ca="1">VLOOKUP(CONCATENATE($F3729," ",$G3729),AllocFactorMatrix,(K$4+1),FALSE)*$E3734</f>
        <v>-5.2646564142186748E-2</v>
      </c>
      <c r="L3729" s="5">
        <f ca="1">VLOOKUP(CONCATENATE($F3729," ",$G3729),AllocFactorMatrix,(L$4+1),FALSE)*$E3734</f>
        <v>-1.6262028323576394E-3</v>
      </c>
      <c r="M3729" s="5">
        <f ca="1">VLOOKUP(CONCATENATE($F3729," ",$G3729),AllocFactorMatrix,(M$4+1),FALSE)*$E3734</f>
        <v>-2.0253496231949867E-4</v>
      </c>
      <c r="N3729" s="5">
        <f t="shared" ca="1" si="1930"/>
        <v>-5.4475301936863889E-2</v>
      </c>
      <c r="O3729" s="5">
        <f ca="1">VLOOKUP(CONCATENATE($F3729," ",$G3729),AllocFactorMatrix,(O$4+1),FALSE)*$E3734</f>
        <v>-3.9775302065483048E-2</v>
      </c>
      <c r="P3729" s="5">
        <f ca="1">VLOOKUP(CONCATENATE($F3729," ",$G3729),AllocFactorMatrix,(P$4+1),FALSE)*$E3734</f>
        <v>-7.394182261815224E-3</v>
      </c>
      <c r="Q3729" s="5">
        <f ca="1">VLOOKUP(CONCATENATE($F3729," ",$G3729),AllocFactorMatrix,(Q$4+1),FALSE)*$E3734</f>
        <v>-4.3996265503139795E-3</v>
      </c>
      <c r="R3729" s="5">
        <f ca="1">VLOOKUP(CONCATENATE($F3729," ",$G3729),AllocFactorMatrix,(R$4+1),FALSE)*$E3734</f>
        <v>0</v>
      </c>
      <c r="S3729" s="5">
        <f t="shared" ca="1" si="1948"/>
        <v>-5.1569110877612248E-2</v>
      </c>
      <c r="T3729" s="5">
        <f ca="1">VLOOKUP(CONCATENATE($F3729," ",$G3729),AllocFactorMatrix,(T$4+1),FALSE)*$E3734</f>
        <v>-1.3888852518237713E-3</v>
      </c>
      <c r="U3729" s="5">
        <f ca="1">VLOOKUP(CONCATENATE($F3729," ",$G3729),AllocFactorMatrix,(U$4+1),FALSE)*$E3734</f>
        <v>-2.2736844548973872E-2</v>
      </c>
      <c r="V3729" s="5">
        <f ca="1">VLOOKUP(CONCATENATE($F3729," ",$G3729),AllocFactorMatrix,(V$4+1),FALSE)*$E3734</f>
        <v>-0.15840039081770035</v>
      </c>
      <c r="W3729" s="5">
        <f ca="1">VLOOKUP(CONCATENATE($F3729," ",$G3729),AllocFactorMatrix,(W$4+1),FALSE)*$E3734</f>
        <v>0</v>
      </c>
      <c r="X3729" s="5">
        <f t="shared" ca="1" si="1949"/>
        <v>-0.18252612061849799</v>
      </c>
      <c r="Y3729" s="5">
        <f ca="1">VLOOKUP(CONCATENATE($F3729," ",$G3729),AllocFactorMatrix,(Y$4+1),FALSE)*$E3734</f>
        <v>-1.1971200602719055E-2</v>
      </c>
      <c r="Z3729" s="5">
        <f ca="1">VLOOKUP(CONCATENATE($F3729," ",$G3729),AllocFactorMatrix,(Z$4+1),FALSE)*$E3734</f>
        <v>-1.9956023928143467E-4</v>
      </c>
      <c r="AA3729" s="5">
        <f t="shared" ca="1" si="1931"/>
        <v>-1.2170760842000489E-2</v>
      </c>
      <c r="AB3729" s="5">
        <f ca="1">VLOOKUP(CONCATENATE($F3729," ",$G3729),AllocFactorMatrix,(AB$4+1),FALSE)*$E3734</f>
        <v>-1.5985907928109844E-4</v>
      </c>
      <c r="AC3729" s="5">
        <f ca="1">VLOOKUP(CONCATENATE($F3729," ",$G3729),AllocFactorMatrix,(AC$4+1),FALSE)*$E3734</f>
        <v>-5.4355504401703289E-4</v>
      </c>
      <c r="AD3729" s="5">
        <f ca="1">VLOOKUP(CONCATENATE($F3729," ",$G3729),AllocFactorMatrix,(AD$4+1),FALSE)*$E3734</f>
        <v>-1.1717304025940738E-4</v>
      </c>
    </row>
    <row r="3730" spans="4:30" hidden="1" outlineLevel="1">
      <c r="D3730" s="7"/>
      <c r="E3730" s="51"/>
      <c r="F3730" s="52" t="str">
        <f>F3734</f>
        <v>LABOR_M</v>
      </c>
      <c r="G3730" s="55" t="str">
        <f>$G$11</f>
        <v>DISTPRI</v>
      </c>
      <c r="H3730" s="4">
        <f t="shared" ca="1" si="1929"/>
        <v>-394.59997542662387</v>
      </c>
      <c r="I3730" s="5">
        <f ca="1">VLOOKUP(CONCATENATE($F3730," ",$G3730),AllocFactorMatrix,(I$4+1),FALSE)*$E3734</f>
        <v>-263.72799347466554</v>
      </c>
      <c r="J3730" s="5">
        <f ca="1">VLOOKUP(CONCATENATE($F3730," ",$G3730),AllocFactorMatrix,(J$4+1),FALSE)*$E3734</f>
        <v>-12.431449140727034</v>
      </c>
      <c r="K3730" s="5">
        <f ca="1">VLOOKUP(CONCATENATE($F3730," ",$G3730),AllocFactorMatrix,(K$4+1),FALSE)*$E3734</f>
        <v>-45.139354789800542</v>
      </c>
      <c r="L3730" s="5">
        <f ca="1">VLOOKUP(CONCATENATE($F3730," ",$G3730),AllocFactorMatrix,(L$4+1),FALSE)*$E3734</f>
        <v>-1.3950409426379813</v>
      </c>
      <c r="M3730" s="5">
        <f ca="1">VLOOKUP(CONCATENATE($F3730," ",$G3730),AllocFactorMatrix,(M$4+1),FALSE)*$E3734</f>
        <v>0</v>
      </c>
      <c r="N3730" s="5">
        <f t="shared" ca="1" si="1930"/>
        <v>-46.534395732438526</v>
      </c>
      <c r="O3730" s="5">
        <f ca="1">VLOOKUP(CONCATENATE($F3730," ",$G3730),AllocFactorMatrix,(O$4+1),FALSE)*$E3734</f>
        <v>-33.84662640773773</v>
      </c>
      <c r="P3730" s="5">
        <f ca="1">VLOOKUP(CONCATENATE($F3730," ",$G3730),AllocFactorMatrix,(P$4+1),FALSE)*$E3734</f>
        <v>-6.3039364461166176</v>
      </c>
      <c r="Q3730" s="5">
        <f ca="1">VLOOKUP(CONCATENATE($F3730," ",$G3730),AllocFactorMatrix,(Q$4+1),FALSE)*$E3734</f>
        <v>0</v>
      </c>
      <c r="R3730" s="5">
        <f ca="1">VLOOKUP(CONCATENATE($F3730," ",$G3730),AllocFactorMatrix,(R$4+1),FALSE)*$E3734</f>
        <v>0</v>
      </c>
      <c r="S3730" s="5">
        <f t="shared" ca="1" si="1948"/>
        <v>-40.150562853854346</v>
      </c>
      <c r="T3730" s="5">
        <f ca="1">VLOOKUP(CONCATENATE($F3730," ",$G3730),AllocFactorMatrix,(T$4+1),FALSE)*$E3734</f>
        <v>-1.2066113733455424</v>
      </c>
      <c r="U3730" s="5">
        <f ca="1">VLOOKUP(CONCATENATE($F3730," ",$G3730),AllocFactorMatrix,(U$4+1),FALSE)*$E3734</f>
        <v>-19.459911076220969</v>
      </c>
      <c r="V3730" s="5">
        <f ca="1">VLOOKUP(CONCATENATE($F3730," ",$G3730),AllocFactorMatrix,(V$4+1),FALSE)*$E3734</f>
        <v>0</v>
      </c>
      <c r="W3730" s="5">
        <f ca="1">VLOOKUP(CONCATENATE($F3730," ",$G3730),AllocFactorMatrix,(W$4+1),FALSE)*$E3734</f>
        <v>0</v>
      </c>
      <c r="X3730" s="5">
        <f t="shared" ca="1" si="1949"/>
        <v>-20.666522449566511</v>
      </c>
      <c r="Y3730" s="5">
        <f ca="1">VLOOKUP(CONCATENATE($F3730," ",$G3730),AllocFactorMatrix,(Y$4+1),FALSE)*$E3734</f>
        <v>-10.206313304466297</v>
      </c>
      <c r="Z3730" s="5">
        <f ca="1">VLOOKUP(CONCATENATE($F3730," ",$G3730),AllocFactorMatrix,(Z$4+1),FALSE)*$E3734</f>
        <v>-0.17028125866165703</v>
      </c>
      <c r="AA3730" s="5">
        <f t="shared" ca="1" si="1931"/>
        <v>-10.376594563127954</v>
      </c>
      <c r="AB3730" s="5">
        <f ca="1">VLOOKUP(CONCATENATE($F3730," ",$G3730),AllocFactorMatrix,(AB$4+1),FALSE)*$E3734</f>
        <v>-0.13795635147090929</v>
      </c>
      <c r="AC3730" s="5">
        <f ca="1">VLOOKUP(CONCATENATE($F3730," ",$G3730),AllocFactorMatrix,(AC$4+1),FALSE)*$E3734</f>
        <v>-0.47261929392224117</v>
      </c>
      <c r="AD3730" s="5">
        <f ca="1">VLOOKUP(CONCATENATE($F3730," ",$G3730),AllocFactorMatrix,(AD$4+1),FALSE)*$E3734</f>
        <v>-0.10188156685082314</v>
      </c>
    </row>
    <row r="3731" spans="4:30" hidden="1" outlineLevel="1">
      <c r="D3731" s="7"/>
      <c r="E3731" s="51"/>
      <c r="F3731" s="52" t="str">
        <f>F3734</f>
        <v>LABOR_M</v>
      </c>
      <c r="G3731" s="55" t="str">
        <f>$G$12</f>
        <v>DISTSEC</v>
      </c>
      <c r="H3731" s="4">
        <f t="shared" ca="1" si="1929"/>
        <v>-162.85626328123649</v>
      </c>
      <c r="I3731" s="5">
        <f ca="1">VLOOKUP(CONCATENATE($F3731," ",$G3731),AllocFactorMatrix,(I$4+1),FALSE)*$E3734</f>
        <v>-121.76786445815077</v>
      </c>
      <c r="J3731" s="5">
        <f ca="1">VLOOKUP(CONCATENATE($F3731," ",$G3731),AllocFactorMatrix,(J$4+1),FALSE)*$E3734</f>
        <v>-5.8704675540868028</v>
      </c>
      <c r="K3731" s="5">
        <f ca="1">VLOOKUP(CONCATENATE($F3731," ",$G3731),AllocFactorMatrix,(K$4+1),FALSE)*$E3734</f>
        <v>-17.713647054229877</v>
      </c>
      <c r="L3731" s="5">
        <f ca="1">VLOOKUP(CONCATENATE($F3731," ",$G3731),AllocFactorMatrix,(L$4+1),FALSE)*$E3734</f>
        <v>0</v>
      </c>
      <c r="M3731" s="5">
        <f ca="1">VLOOKUP(CONCATENATE($F3731," ",$G3731),AllocFactorMatrix,(M$4+1),FALSE)*$E3734</f>
        <v>0</v>
      </c>
      <c r="N3731" s="5">
        <f t="shared" ca="1" si="1930"/>
        <v>-17.713647054229877</v>
      </c>
      <c r="O3731" s="5">
        <f ca="1">VLOOKUP(CONCATENATE($F3731," ",$G3731),AllocFactorMatrix,(O$4+1),FALSE)*$E3734</f>
        <v>-11.287204848686116</v>
      </c>
      <c r="P3731" s="5">
        <f ca="1">VLOOKUP(CONCATENATE($F3731," ",$G3731),AllocFactorMatrix,(P$4+1),FALSE)*$E3734</f>
        <v>0</v>
      </c>
      <c r="Q3731" s="5">
        <f ca="1">VLOOKUP(CONCATENATE($F3731," ",$G3731),AllocFactorMatrix,(Q$4+1),FALSE)*$E3734</f>
        <v>0</v>
      </c>
      <c r="R3731" s="5">
        <f ca="1">VLOOKUP(CONCATENATE($F3731," ",$G3731),AllocFactorMatrix,(R$4+1),FALSE)*$E3734</f>
        <v>0</v>
      </c>
      <c r="S3731" s="5">
        <f t="shared" ca="1" si="1948"/>
        <v>-11.287204848686116</v>
      </c>
      <c r="T3731" s="5">
        <f ca="1">VLOOKUP(CONCATENATE($F3731," ",$G3731),AllocFactorMatrix,(T$4+1),FALSE)*$E3734</f>
        <v>-0.3051823400605555</v>
      </c>
      <c r="U3731" s="5">
        <f ca="1">VLOOKUP(CONCATENATE($F3731," ",$G3731),AllocFactorMatrix,(U$4+1),FALSE)*$E3734</f>
        <v>0</v>
      </c>
      <c r="V3731" s="5">
        <f ca="1">VLOOKUP(CONCATENATE($F3731," ",$G3731),AllocFactorMatrix,(V$4+1),FALSE)*$E3734</f>
        <v>0</v>
      </c>
      <c r="W3731" s="5">
        <f ca="1">VLOOKUP(CONCATENATE($F3731," ",$G3731),AllocFactorMatrix,(W$4+1),FALSE)*$E3734</f>
        <v>0</v>
      </c>
      <c r="X3731" s="5">
        <f t="shared" ca="1" si="1949"/>
        <v>-0.3051823400605555</v>
      </c>
      <c r="Y3731" s="5">
        <f ca="1">VLOOKUP(CONCATENATE($F3731," ",$G3731),AllocFactorMatrix,(Y$4+1),FALSE)*$E3734</f>
        <v>-4.1632188335738141</v>
      </c>
      <c r="Z3731" s="5">
        <f ca="1">VLOOKUP(CONCATENATE($F3731," ",$G3731),AllocFactorMatrix,(Z$4+1),FALSE)*$E3734</f>
        <v>0</v>
      </c>
      <c r="AA3731" s="5">
        <f t="shared" ca="1" si="1931"/>
        <v>-4.1632188335738141</v>
      </c>
      <c r="AB3731" s="5">
        <f ca="1">VLOOKUP(CONCATENATE($F3731," ",$G3731),AllocFactorMatrix,(AB$4+1),FALSE)*$E3734</f>
        <v>-4.3201855761748315E-2</v>
      </c>
      <c r="AC3731" s="5">
        <f ca="1">VLOOKUP(CONCATENATE($F3731," ",$G3731),AllocFactorMatrix,(AC$4+1),FALSE)*$E3734</f>
        <v>-1.4668691640950549</v>
      </c>
      <c r="AD3731" s="5">
        <f ca="1">VLOOKUP(CONCATENATE($F3731," ",$G3731),AllocFactorMatrix,(AD$4+1),FALSE)*$E3734</f>
        <v>-0.23860717259181</v>
      </c>
    </row>
    <row r="3732" spans="4:30" hidden="1" outlineLevel="1">
      <c r="D3732" s="7"/>
      <c r="E3732" s="51"/>
      <c r="F3732" s="52" t="str">
        <f>F3734</f>
        <v>LABOR_M</v>
      </c>
      <c r="G3732" s="55" t="str">
        <f>$G$13</f>
        <v>ENERGY</v>
      </c>
      <c r="H3732" s="4">
        <f t="shared" ca="1" si="1929"/>
        <v>-201.73977276642225</v>
      </c>
      <c r="I3732" s="5">
        <f ca="1">VLOOKUP(CONCATENATE($F3732," ",$G3732),AllocFactorMatrix,(I$4+1),FALSE)*$E3734</f>
        <v>-75.698227618685934</v>
      </c>
      <c r="J3732" s="5">
        <f ca="1">VLOOKUP(CONCATENATE($F3732," ",$G3732),AllocFactorMatrix,(J$4+1),FALSE)*$E3734</f>
        <v>-4.9057342960991628</v>
      </c>
      <c r="K3732" s="5">
        <f ca="1">VLOOKUP(CONCATENATE($F3732," ",$G3732),AllocFactorMatrix,(K$4+1),FALSE)*$E3734</f>
        <v>-16.459270363313479</v>
      </c>
      <c r="L3732" s="5">
        <f ca="1">VLOOKUP(CONCATENATE($F3732," ",$G3732),AllocFactorMatrix,(L$4+1),FALSE)*$E3734</f>
        <v>-0.52311297853155581</v>
      </c>
      <c r="M3732" s="5">
        <f ca="1">VLOOKUP(CONCATENATE($F3732," ",$G3732),AllocFactorMatrix,(M$4+1),FALSE)*$E3734</f>
        <v>-4.8224901320053526E-2</v>
      </c>
      <c r="N3732" s="5">
        <f t="shared" ca="1" si="1930"/>
        <v>-17.030608243165091</v>
      </c>
      <c r="O3732" s="5">
        <f ca="1">VLOOKUP(CONCATENATE($F3732," ",$G3732),AllocFactorMatrix,(O$4+1),FALSE)*$E3734</f>
        <v>-15.006146450692222</v>
      </c>
      <c r="P3732" s="5">
        <f ca="1">VLOOKUP(CONCATENATE($F3732," ",$G3732),AllocFactorMatrix,(P$4+1),FALSE)*$E3734</f>
        <v>-2.7818508087030702</v>
      </c>
      <c r="Q3732" s="5">
        <f ca="1">VLOOKUP(CONCATENATE($F3732," ",$G3732),AllocFactorMatrix,(Q$4+1),FALSE)*$E3734</f>
        <v>-1.2640018034247882</v>
      </c>
      <c r="R3732" s="5">
        <f ca="1">VLOOKUP(CONCATENATE($F3732," ",$G3732),AllocFactorMatrix,(R$4+1),FALSE)*$E3734</f>
        <v>-5.8566434233312703E-2</v>
      </c>
      <c r="S3732" s="5">
        <f t="shared" ca="1" si="1948"/>
        <v>-19.110565497053393</v>
      </c>
      <c r="T3732" s="5">
        <f ca="1">VLOOKUP(CONCATENATE($F3732," ",$G3732),AllocFactorMatrix,(T$4+1),FALSE)*$E3734</f>
        <v>-0.57506396858113995</v>
      </c>
      <c r="U3732" s="5">
        <f ca="1">VLOOKUP(CONCATENATE($F3732," ",$G3732),AllocFactorMatrix,(U$4+1),FALSE)*$E3734</f>
        <v>-10.097261796677365</v>
      </c>
      <c r="V3732" s="5">
        <f ca="1">VLOOKUP(CONCATENATE($F3732," ",$G3732),AllocFactorMatrix,(V$4+1),FALSE)*$E3734</f>
        <v>-57.328060311845995</v>
      </c>
      <c r="W3732" s="5">
        <f ca="1">VLOOKUP(CONCATENATE($F3732," ",$G3732),AllocFactorMatrix,(W$4+1),FALSE)*$E3734</f>
        <v>-10.87647478507334</v>
      </c>
      <c r="X3732" s="5">
        <f t="shared" ca="1" si="1949"/>
        <v>-78.87686086217785</v>
      </c>
      <c r="Y3732" s="5">
        <f ca="1">VLOOKUP(CONCATENATE($F3732," ",$G3732),AllocFactorMatrix,(Y$4+1),FALSE)*$E3734</f>
        <v>-4.0656174108116154</v>
      </c>
      <c r="Z3732" s="5">
        <f ca="1">VLOOKUP(CONCATENATE($F3732," ",$G3732),AllocFactorMatrix,(Z$4+1),FALSE)*$E3734</f>
        <v>-6.6181770225807068E-2</v>
      </c>
      <c r="AA3732" s="5">
        <f t="shared" ca="1" si="1931"/>
        <v>-4.1317991810374224</v>
      </c>
      <c r="AB3732" s="5">
        <f ca="1">VLOOKUP(CONCATENATE($F3732," ",$G3732),AllocFactorMatrix,(AB$4+1),FALSE)*$E3734</f>
        <v>-7.3820440999790488E-2</v>
      </c>
      <c r="AC3732" s="5">
        <f ca="1">VLOOKUP(CONCATENATE($F3732," ",$G3732),AllocFactorMatrix,(AC$4+1),FALSE)*$E3734</f>
        <v>-1.5962681850514522</v>
      </c>
      <c r="AD3732" s="5">
        <f ca="1">VLOOKUP(CONCATENATE($F3732," ",$G3732),AllocFactorMatrix,(AD$4+1),FALSE)*$E3734</f>
        <v>-0.31588844215216361</v>
      </c>
    </row>
    <row r="3733" spans="4:30" hidden="1" outlineLevel="1">
      <c r="D3733" s="7"/>
      <c r="E3733" s="51"/>
      <c r="F3733" s="52" t="str">
        <f>F3734</f>
        <v>LABOR_M</v>
      </c>
      <c r="G3733" s="55" t="str">
        <f>$G$14</f>
        <v>CUSTOMER</v>
      </c>
      <c r="H3733" s="4">
        <f t="shared" ca="1" si="1929"/>
        <v>-152.05839855046892</v>
      </c>
      <c r="I3733" s="5">
        <f ca="1">VLOOKUP(CONCATENATE($F3733," ",$G3733),AllocFactorMatrix,(I$4+1),FALSE)*$E3734</f>
        <v>-108.64587665637684</v>
      </c>
      <c r="J3733" s="5">
        <f ca="1">VLOOKUP(CONCATENATE($F3733," ",$G3733),AllocFactorMatrix,(J$4+1),FALSE)*$E3734</f>
        <v>-18.592887004918861</v>
      </c>
      <c r="K3733" s="5">
        <f ca="1">VLOOKUP(CONCATENATE($F3733," ",$G3733),AllocFactorMatrix,(K$4+1),FALSE)*$E3734</f>
        <v>-5.3537493631156812</v>
      </c>
      <c r="L3733" s="5">
        <f ca="1">VLOOKUP(CONCATENATE($F3733," ",$G3733),AllocFactorMatrix,(L$4+1),FALSE)*$E3734</f>
        <v>-0.89494836135637168</v>
      </c>
      <c r="M3733" s="5">
        <f ca="1">VLOOKUP(CONCATENATE($F3733," ",$G3733),AllocFactorMatrix,(M$4+1),FALSE)*$E3734</f>
        <v>-0.14139754938751975</v>
      </c>
      <c r="N3733" s="5">
        <f t="shared" ca="1" si="1930"/>
        <v>-6.3900952738595729</v>
      </c>
      <c r="O3733" s="5">
        <f ca="1">VLOOKUP(CONCATENATE($F3733," ",$G3733),AllocFactorMatrix,(O$4+1),FALSE)*$E3734</f>
        <v>-0.99902214163313907</v>
      </c>
      <c r="P3733" s="5">
        <f ca="1">VLOOKUP(CONCATENATE($F3733," ",$G3733),AllocFactorMatrix,(P$4+1),FALSE)*$E3734</f>
        <v>-0.25657656080409236</v>
      </c>
      <c r="Q3733" s="5">
        <f ca="1">VLOOKUP(CONCATENATE($F3733," ",$G3733),AllocFactorMatrix,(Q$4+1),FALSE)*$E3734</f>
        <v>-0.49075088295753383</v>
      </c>
      <c r="R3733" s="5">
        <f ca="1">VLOOKUP(CONCATENATE($F3733," ",$G3733),AllocFactorMatrix,(R$4+1),FALSE)*$E3734</f>
        <v>-8.5653043089207084E-2</v>
      </c>
      <c r="S3733" s="5">
        <f t="shared" ca="1" si="1948"/>
        <v>-1.8320026284839723</v>
      </c>
      <c r="T3733" s="5">
        <f ca="1">VLOOKUP(CONCATENATE($F3733," ",$G3733),AllocFactorMatrix,(T$4+1),FALSE)*$E3734</f>
        <v>-6.9479511491961857E-3</v>
      </c>
      <c r="U3733" s="5">
        <f ca="1">VLOOKUP(CONCATENATE($F3733," ",$G3733),AllocFactorMatrix,(U$4+1),FALSE)*$E3734</f>
        <v>-0.15274797119594549</v>
      </c>
      <c r="V3733" s="5">
        <f ca="1">VLOOKUP(CONCATENATE($F3733," ",$G3733),AllocFactorMatrix,(V$4+1),FALSE)*$E3734</f>
        <v>-0.72208030470964846</v>
      </c>
      <c r="W3733" s="5">
        <f ca="1">VLOOKUP(CONCATENATE($F3733," ",$G3733),AllocFactorMatrix,(W$4+1),FALSE)*$E3734</f>
        <v>-0.12852741627518563</v>
      </c>
      <c r="X3733" s="5">
        <f t="shared" ca="1" si="1949"/>
        <v>-1.0103036433299759</v>
      </c>
      <c r="Y3733" s="5">
        <f ca="1">VLOOKUP(CONCATENATE($F3733," ",$G3733),AllocFactorMatrix,(Y$4+1),FALSE)*$E3734</f>
        <v>-0.27343440384808032</v>
      </c>
      <c r="Z3733" s="5">
        <f ca="1">VLOOKUP(CONCATENATE($F3733," ",$G3733),AllocFactorMatrix,(Z$4+1),FALSE)*$E3734</f>
        <v>-4.3319523968248438E-3</v>
      </c>
      <c r="AA3733" s="5">
        <f t="shared" ca="1" si="1931"/>
        <v>-0.27776635624490514</v>
      </c>
      <c r="AB3733" s="5">
        <f ca="1">VLOOKUP(CONCATENATE($F3733," ",$G3733),AllocFactorMatrix,(AB$4+1),FALSE)*$E3734</f>
        <v>-7.791496291199876E-3</v>
      </c>
      <c r="AC3733" s="5">
        <f ca="1">VLOOKUP(CONCATENATE($F3733," ",$G3733),AllocFactorMatrix,(AC$4+1),FALSE)*$E3734</f>
        <v>-11.991363236411656</v>
      </c>
      <c r="AD3733" s="5">
        <f ca="1">VLOOKUP(CONCATENATE($F3733," ",$G3733),AllocFactorMatrix,(AD$4+1),FALSE)*$E3734</f>
        <v>-3.310312254552036</v>
      </c>
    </row>
    <row r="3734" spans="4:30" collapsed="1">
      <c r="D3734" s="7" t="s">
        <v>269</v>
      </c>
      <c r="E3734" s="96">
        <v>-1681</v>
      </c>
      <c r="F3734" s="10" t="s">
        <v>70</v>
      </c>
      <c r="G3734" s="55" t="str">
        <f>$G$15</f>
        <v>TOTAL</v>
      </c>
      <c r="H3734" s="4">
        <f t="shared" ca="1" si="1929"/>
        <v>-1681</v>
      </c>
      <c r="I3734" s="5">
        <f ca="1">VLOOKUP(CONCATENATE($F3734," ",$G3734),AllocFactorMatrix,(I$4+1),FALSE)*$E3734</f>
        <v>-949.00002665210536</v>
      </c>
      <c r="J3734" s="5">
        <f ca="1">VLOOKUP(CONCATENATE($F3734," ",$G3734),AllocFactorMatrix,(J$4+1),FALSE)*$E3734</f>
        <v>-60.543423293343245</v>
      </c>
      <c r="K3734" s="5">
        <f ca="1">VLOOKUP(CONCATENATE($F3734," ",$G3734),AllocFactorMatrix,(K$4+1),FALSE)*$E3734</f>
        <v>-153.31977458036357</v>
      </c>
      <c r="L3734" s="5">
        <f ca="1">VLOOKUP(CONCATENATE($F3734," ",$G3734),AllocFactorMatrix,(L$4+1),FALSE)*$E3734</f>
        <v>-4.9740477550576481</v>
      </c>
      <c r="M3734" s="5">
        <f ca="1">VLOOKUP(CONCATENATE($F3734," ",$G3734),AllocFactorMatrix,(M$4+1),FALSE)*$E3734</f>
        <v>-0.39231903732254869</v>
      </c>
      <c r="N3734" s="5">
        <f t="shared" ca="1" si="1930"/>
        <v>-158.68614137274378</v>
      </c>
      <c r="O3734" s="5">
        <f ca="1">VLOOKUP(CONCATENATE($F3734," ",$G3734),AllocFactorMatrix,(O$4+1),FALSE)*$E3734</f>
        <v>-113.32628769005451</v>
      </c>
      <c r="P3734" s="5">
        <f ca="1">VLOOKUP(CONCATENATE($F3734," ",$G3734),AllocFactorMatrix,(P$4+1),FALSE)*$E3734</f>
        <v>-19.066358846872927</v>
      </c>
      <c r="Q3734" s="5">
        <f ca="1">VLOOKUP(CONCATENATE($F3734," ",$G3734),AllocFactorMatrix,(Q$4+1),FALSE)*$E3734</f>
        <v>-6.1499033134775383</v>
      </c>
      <c r="R3734" s="5">
        <f ca="1">VLOOKUP(CONCATENATE($F3734," ",$G3734),AllocFactorMatrix,(R$4+1),FALSE)*$E3734</f>
        <v>-0.34166664179614853</v>
      </c>
      <c r="S3734" s="5">
        <f t="shared" ca="1" si="1948"/>
        <v>-138.88421649220112</v>
      </c>
      <c r="T3734" s="5">
        <f ca="1">VLOOKUP(CONCATENATE($F3734," ",$G3734),AllocFactorMatrix,(T$4+1),FALSE)*$E3734</f>
        <v>-3.9168406988294526</v>
      </c>
      <c r="U3734" s="5">
        <f ca="1">VLOOKUP(CONCATENATE($F3734," ",$G3734),AllocFactorMatrix,(U$4+1),FALSE)*$E3734</f>
        <v>-59.543587056130008</v>
      </c>
      <c r="V3734" s="5">
        <f ca="1">VLOOKUP(CONCATENATE($F3734," ",$G3734),AllocFactorMatrix,(V$4+1),FALSE)*$E3734</f>
        <v>-215.76014035527427</v>
      </c>
      <c r="W3734" s="5">
        <f ca="1">VLOOKUP(CONCATENATE($F3734," ",$G3734),AllocFactorMatrix,(W$4+1),FALSE)*$E3734</f>
        <v>-39.456209741789564</v>
      </c>
      <c r="X3734" s="5">
        <f t="shared" ca="1" si="1949"/>
        <v>-318.67677785202329</v>
      </c>
      <c r="Y3734" s="5">
        <f ca="1">VLOOKUP(CONCATENATE($F3734," ",$G3734),AllocFactorMatrix,(Y$4+1),FALSE)*$E3734</f>
        <v>-34.73497350640308</v>
      </c>
      <c r="Z3734" s="5">
        <f ca="1">VLOOKUP(CONCATENATE($F3734," ",$G3734),AllocFactorMatrix,(Z$4+1),FALSE)*$E3734</f>
        <v>-0.50922992749647789</v>
      </c>
      <c r="AA3734" s="5">
        <f t="shared" ca="1" si="1931"/>
        <v>-35.244203433899557</v>
      </c>
      <c r="AB3734" s="5">
        <f ca="1">VLOOKUP(CONCATENATE($F3734," ",$G3734),AllocFactorMatrix,(AB$4+1),FALSE)*$E3734</f>
        <v>-0.47074085997219728</v>
      </c>
      <c r="AC3734" s="5">
        <f ca="1">VLOOKUP(CONCATENATE($F3734," ",$G3734),AllocFactorMatrix,(AC$4+1),FALSE)*$E3734</f>
        <v>-15.52766343452442</v>
      </c>
      <c r="AD3734" s="5">
        <f ca="1">VLOOKUP(CONCATENATE($F3734," ",$G3734),AllocFactorMatrix,(AD$4+1),FALSE)*$E3734</f>
        <v>-3.9668066091870919</v>
      </c>
    </row>
    <row r="3735" spans="4:30" hidden="1" outlineLevel="1">
      <c r="D3735" s="7"/>
      <c r="E3735" s="51"/>
      <c r="F3735" s="52" t="str">
        <f>F3742</f>
        <v>LABOR_M</v>
      </c>
      <c r="G3735" s="55" t="str">
        <f>$G$8</f>
        <v>PRODUCTION</v>
      </c>
      <c r="H3735" s="4">
        <f t="shared" ref="H3735:H3742" ca="1" si="1950">SUBTOTAL(9,I3735:AD3735)</f>
        <v>944.12180097421719</v>
      </c>
      <c r="I3735" s="5">
        <f ca="1">VLOOKUP(CONCATENATE($F3735," ",$G3735),AllocFactorMatrix,(I$4+1),FALSE)*$E3742</f>
        <v>465.05834007943423</v>
      </c>
      <c r="J3735" s="5">
        <f ca="1">VLOOKUP(CONCATENATE($F3735," ",$G3735),AllocFactorMatrix,(J$4+1),FALSE)*$E3742</f>
        <v>22.98949550773915</v>
      </c>
      <c r="K3735" s="5">
        <f ca="1">VLOOKUP(CONCATENATE($F3735," ",$G3735),AllocFactorMatrix,(K$4+1),FALSE)*$E3742</f>
        <v>84.209204498807892</v>
      </c>
      <c r="L3735" s="5">
        <f ca="1">VLOOKUP(CONCATENATE($F3735," ",$G3735),AllocFactorMatrix,(L$4+1),FALSE)*$E3742</f>
        <v>2.6506067814532388</v>
      </c>
      <c r="M3735" s="5">
        <f ca="1">VLOOKUP(CONCATENATE($F3735," ",$G3735),AllocFactorMatrix,(M$4+1),FALSE)*$E3742</f>
        <v>0.24856542246723701</v>
      </c>
      <c r="N3735" s="5">
        <f t="shared" ref="N3735:N3742" ca="1" si="1951">SUBTOTAL(9,K3735:M3735)</f>
        <v>87.108376702728364</v>
      </c>
      <c r="O3735" s="5">
        <f ca="1">VLOOKUP(CONCATENATE($F3735," ",$G3735),AllocFactorMatrix,(O$4+1),FALSE)*$E3742</f>
        <v>64.012095067196896</v>
      </c>
      <c r="P3735" s="5">
        <f ca="1">VLOOKUP(CONCATENATE($F3735," ",$G3735),AllocFactorMatrix,(P$4+1),FALSE)*$E3742</f>
        <v>11.927318236078033</v>
      </c>
      <c r="Q3735" s="5">
        <f ca="1">VLOOKUP(CONCATENATE($F3735," ",$G3735),AllocFactorMatrix,(Q$4+1),FALSE)*$E3742</f>
        <v>5.3897330242123811</v>
      </c>
      <c r="R3735" s="5">
        <f ca="1">VLOOKUP(CONCATENATE($F3735," ",$G3735),AllocFactorMatrix,(R$4+1),FALSE)*$E3742</f>
        <v>0.24237026940688322</v>
      </c>
      <c r="S3735" s="5">
        <f ca="1">SUBTOTAL(9,O3735:R3735)</f>
        <v>81.571516596894185</v>
      </c>
      <c r="T3735" s="5">
        <f ca="1">VLOOKUP(CONCATENATE($F3735," ",$G3735),AllocFactorMatrix,(T$4+1),FALSE)*$E3742</f>
        <v>2.2361064373579356</v>
      </c>
      <c r="U3735" s="5">
        <f ca="1">VLOOKUP(CONCATENATE($F3735," ",$G3735),AllocFactorMatrix,(U$4+1),FALSE)*$E3742</f>
        <v>36.593500855426811</v>
      </c>
      <c r="V3735" s="5">
        <f ca="1">VLOOKUP(CONCATENATE($F3735," ",$G3735),AllocFactorMatrix,(V$4+1),FALSE)*$E3742</f>
        <v>193.39768024137018</v>
      </c>
      <c r="W3735" s="5">
        <f ca="1">VLOOKUP(CONCATENATE($F3735," ",$G3735),AllocFactorMatrix,(W$4+1),FALSE)*$E3742</f>
        <v>34.92441562739608</v>
      </c>
      <c r="X3735" s="5">
        <f ca="1">SUBTOTAL(9,T3735:W3735)</f>
        <v>267.15170316155098</v>
      </c>
      <c r="Y3735" s="5">
        <f ca="1">VLOOKUP(CONCATENATE($F3735," ",$G3735),AllocFactorMatrix,(Y$4+1),FALSE)*$E3742</f>
        <v>19.658012820710443</v>
      </c>
      <c r="Z3735" s="5">
        <f ca="1">VLOOKUP(CONCATENATE($F3735," ",$G3735),AllocFactorMatrix,(Z$4+1),FALSE)*$E3742</f>
        <v>0.32926420055728894</v>
      </c>
      <c r="AA3735" s="5">
        <f t="shared" ref="AA3735:AA3742" ca="1" si="1952">SUBTOTAL(9,Y3735:Z3735)</f>
        <v>19.987277021267733</v>
      </c>
      <c r="AB3735" s="5">
        <f ca="1">VLOOKUP(CONCATENATE($F3735," ",$G3735),AllocFactorMatrix,(AB$4+1),FALSE)*$E3742</f>
        <v>0.25509190460226522</v>
      </c>
      <c r="AC3735" s="5">
        <f ca="1">VLOOKUP(CONCATENATE($F3735," ",$G3735),AllocFactorMatrix,(AC$4+1),FALSE)*$E3742</f>
        <v>0</v>
      </c>
      <c r="AD3735" s="5">
        <f ca="1">VLOOKUP(CONCATENATE($F3735," ",$G3735),AllocFactorMatrix,(AD$4+1),FALSE)*$E3742</f>
        <v>0</v>
      </c>
    </row>
    <row r="3736" spans="4:30" hidden="1" outlineLevel="1">
      <c r="D3736" s="7"/>
      <c r="E3736" s="51"/>
      <c r="F3736" s="52" t="str">
        <f>F3742</f>
        <v>LABOR_M</v>
      </c>
      <c r="G3736" s="55" t="str">
        <f>$G$9</f>
        <v>BULKTRAN</v>
      </c>
      <c r="H3736" s="4">
        <f t="shared" ca="1" si="1950"/>
        <v>3.4496493742211811</v>
      </c>
      <c r="I3736" s="5">
        <f ca="1">VLOOKUP(CONCATENATE($F3736," ",$G3736),AllocFactorMatrix,(I$4+1),FALSE)*$E3742</f>
        <v>1.6992386047816441</v>
      </c>
      <c r="J3736" s="5">
        <f ca="1">VLOOKUP(CONCATENATE($F3736," ",$G3736),AllocFactorMatrix,(J$4+1),FALSE)*$E3742</f>
        <v>8.3999435994486435E-2</v>
      </c>
      <c r="K3736" s="5">
        <f ca="1">VLOOKUP(CONCATENATE($F3736," ",$G3736),AllocFactorMatrix,(K$4+1),FALSE)*$E3742</f>
        <v>0.30768511997416448</v>
      </c>
      <c r="L3736" s="5">
        <f ca="1">VLOOKUP(CONCATENATE($F3736," ",$G3736),AllocFactorMatrix,(L$4+1),FALSE)*$E3742</f>
        <v>9.6848351722324966E-3</v>
      </c>
      <c r="M3736" s="5">
        <f ca="1">VLOOKUP(CONCATENATE($F3736," ",$G3736),AllocFactorMatrix,(M$4+1),FALSE)*$E3742</f>
        <v>9.0821285260263209E-4</v>
      </c>
      <c r="N3736" s="5">
        <f t="shared" ca="1" si="1951"/>
        <v>0.31827816799899961</v>
      </c>
      <c r="O3736" s="5">
        <f ca="1">VLOOKUP(CONCATENATE($F3736," ",$G3736),AllocFactorMatrix,(O$4+1),FALSE)*$E3742</f>
        <v>0.23388855491238983</v>
      </c>
      <c r="P3736" s="5">
        <f ca="1">VLOOKUP(CONCATENATE($F3736," ",$G3736),AllocFactorMatrix,(P$4+1),FALSE)*$E3742</f>
        <v>4.3580251877212088E-2</v>
      </c>
      <c r="Q3736" s="5">
        <f ca="1">VLOOKUP(CONCATENATE($F3736," ",$G3736),AllocFactorMatrix,(Q$4+1),FALSE)*$E3742</f>
        <v>1.9693104359001262E-2</v>
      </c>
      <c r="R3736" s="5">
        <f ca="1">VLOOKUP(CONCATENATE($F3736," ",$G3736),AllocFactorMatrix,(R$4+1),FALSE)*$E3742</f>
        <v>8.8557688989548793E-4</v>
      </c>
      <c r="S3736" s="5">
        <f t="shared" ref="S3736:S3742" ca="1" si="1953">SUBTOTAL(9,O3736:R3736)</f>
        <v>0.29804748803849862</v>
      </c>
      <c r="T3736" s="5">
        <f ca="1">VLOOKUP(CONCATENATE($F3736," ",$G3736),AllocFactorMatrix,(T$4+1),FALSE)*$E3742</f>
        <v>8.1703262909129815E-3</v>
      </c>
      <c r="U3736" s="5">
        <f ca="1">VLOOKUP(CONCATENATE($F3736," ",$G3736),AllocFactorMatrix,(U$4+1),FALSE)*$E3742</f>
        <v>0.13370599767554006</v>
      </c>
      <c r="V3736" s="5">
        <f ca="1">VLOOKUP(CONCATENATE($F3736," ",$G3736),AllocFactorMatrix,(V$4+1),FALSE)*$E3742</f>
        <v>0.70663995464573559</v>
      </c>
      <c r="W3736" s="5">
        <f ca="1">VLOOKUP(CONCATENATE($F3736," ",$G3736),AllocFactorMatrix,(W$4+1),FALSE)*$E3742</f>
        <v>0.12760746377190949</v>
      </c>
      <c r="X3736" s="5">
        <f t="shared" ref="X3736:X3742" ca="1" si="1954">SUBTOTAL(9,T3736:W3736)</f>
        <v>0.97612374238409816</v>
      </c>
      <c r="Y3736" s="5">
        <f ca="1">VLOOKUP(CONCATENATE($F3736," ",$G3736),AllocFactorMatrix,(Y$4+1),FALSE)*$E3742</f>
        <v>7.1826804079114431E-2</v>
      </c>
      <c r="Z3736" s="5">
        <f ca="1">VLOOKUP(CONCATENATE($F3736," ",$G3736),AllocFactorMatrix,(Z$4+1),FALSE)*$E3742</f>
        <v>1.2030715128427676E-3</v>
      </c>
      <c r="AA3736" s="5">
        <f t="shared" ca="1" si="1952"/>
        <v>7.30298755919572E-2</v>
      </c>
      <c r="AB3736" s="5">
        <f ca="1">VLOOKUP(CONCATENATE($F3736," ",$G3736),AllocFactorMatrix,(AB$4+1),FALSE)*$E3742</f>
        <v>9.3205943149714927E-4</v>
      </c>
      <c r="AC3736" s="5">
        <f ca="1">VLOOKUP(CONCATENATE($F3736," ",$G3736),AllocFactorMatrix,(AC$4+1),FALSE)*$E3742</f>
        <v>0</v>
      </c>
      <c r="AD3736" s="5">
        <f ca="1">VLOOKUP(CONCATENATE($F3736," ",$G3736),AllocFactorMatrix,(AD$4+1),FALSE)*$E3742</f>
        <v>0</v>
      </c>
    </row>
    <row r="3737" spans="4:30" hidden="1" outlineLevel="1">
      <c r="D3737" s="7"/>
      <c r="E3737" s="51"/>
      <c r="F3737" s="52" t="str">
        <f>F3742</f>
        <v>LABOR_M</v>
      </c>
      <c r="G3737" s="55" t="str">
        <f>$G$10</f>
        <v>SUBTRAN</v>
      </c>
      <c r="H3737" s="4">
        <f t="shared" ca="1" si="1950"/>
        <v>0.75877977573756161</v>
      </c>
      <c r="I3737" s="5">
        <f ca="1">VLOOKUP(CONCATENATE($F3737," ",$G3737),AllocFactorMatrix,(I$4+1),FALSE)*$E3742</f>
        <v>0.36942516110993773</v>
      </c>
      <c r="J3737" s="5">
        <f ca="1">VLOOKUP(CONCATENATE($F3737," ",$G3737),AllocFactorMatrix,(J$4+1),FALSE)*$E3742</f>
        <v>1.7828941540651799E-2</v>
      </c>
      <c r="K3737" s="5">
        <f ca="1">VLOOKUP(CONCATENATE($F3737," ",$G3737),AllocFactorMatrix,(K$4+1),FALSE)*$E3742</f>
        <v>6.4860817571962381E-2</v>
      </c>
      <c r="L3737" s="5">
        <f ca="1">VLOOKUP(CONCATENATE($F3737," ",$G3737),AllocFactorMatrix,(L$4+1),FALSE)*$E3742</f>
        <v>2.0034896286809465E-3</v>
      </c>
      <c r="M3737" s="5">
        <f ca="1">VLOOKUP(CONCATENATE($F3737," ",$G3737),AllocFactorMatrix,(M$4+1),FALSE)*$E3742</f>
        <v>2.4952403745608673E-4</v>
      </c>
      <c r="N3737" s="5">
        <f t="shared" ca="1" si="1951"/>
        <v>6.7113831238099414E-2</v>
      </c>
      <c r="O3737" s="5">
        <f ca="1">VLOOKUP(CONCATENATE($F3737," ",$G3737),AllocFactorMatrix,(O$4+1),FALSE)*$E3742</f>
        <v>4.9003361438200714E-2</v>
      </c>
      <c r="P3737" s="5">
        <f ca="1">VLOOKUP(CONCATENATE($F3737," ",$G3737),AllocFactorMatrix,(P$4+1),FALSE)*$E3742</f>
        <v>9.10966773600198E-3</v>
      </c>
      <c r="Q3737" s="5">
        <f ca="1">VLOOKUP(CONCATENATE($F3737," ",$G3737),AllocFactorMatrix,(Q$4+1),FALSE)*$E3742</f>
        <v>5.4203608481262653E-3</v>
      </c>
      <c r="R3737" s="5">
        <f ca="1">VLOOKUP(CONCATENATE($F3737," ",$G3737),AllocFactorMatrix,(R$4+1),FALSE)*$E3742</f>
        <v>0</v>
      </c>
      <c r="S3737" s="5">
        <f t="shared" ca="1" si="1953"/>
        <v>6.3533390022328953E-2</v>
      </c>
      <c r="T3737" s="5">
        <f ca="1">VLOOKUP(CONCATENATE($F3737," ",$G3737),AllocFactorMatrix,(T$4+1),FALSE)*$E3742</f>
        <v>1.7111132400517729E-3</v>
      </c>
      <c r="U3737" s="5">
        <f ca="1">VLOOKUP(CONCATENATE($F3737," ",$G3737),AllocFactorMatrix,(U$4+1),FALSE)*$E3742</f>
        <v>2.8011900690615637E-2</v>
      </c>
      <c r="V3737" s="5">
        <f ca="1">VLOOKUP(CONCATENATE($F3737," ",$G3737),AllocFactorMatrix,(V$4+1),FALSE)*$E3742</f>
        <v>0.19515003532626857</v>
      </c>
      <c r="W3737" s="5">
        <f ca="1">VLOOKUP(CONCATENATE($F3737," ",$G3737),AllocFactorMatrix,(W$4+1),FALSE)*$E3742</f>
        <v>0</v>
      </c>
      <c r="X3737" s="5">
        <f t="shared" ca="1" si="1954"/>
        <v>0.22487304925693596</v>
      </c>
      <c r="Y3737" s="5">
        <f ca="1">VLOOKUP(CONCATENATE($F3737," ",$G3737),AllocFactorMatrix,(Y$4+1),FALSE)*$E3742</f>
        <v>1.4748576114355242E-2</v>
      </c>
      <c r="Z3737" s="5">
        <f ca="1">VLOOKUP(CONCATENATE($F3737," ",$G3737),AllocFactorMatrix,(Z$4+1),FALSE)*$E3742</f>
        <v>2.458591645162708E-4</v>
      </c>
      <c r="AA3737" s="5">
        <f t="shared" ca="1" si="1952"/>
        <v>1.4994435278871513E-2</v>
      </c>
      <c r="AB3737" s="5">
        <f ca="1">VLOOKUP(CONCATENATE($F3737," ",$G3737),AllocFactorMatrix,(AB$4+1),FALSE)*$E3742</f>
        <v>1.9694714645517839E-4</v>
      </c>
      <c r="AC3737" s="5">
        <f ca="1">VLOOKUP(CONCATENATE($F3737," ",$G3737),AllocFactorMatrix,(AC$4+1),FALSE)*$E3742</f>
        <v>6.6966240104656468E-4</v>
      </c>
      <c r="AD3737" s="5">
        <f ca="1">VLOOKUP(CONCATENATE($F3737," ",$G3737),AllocFactorMatrix,(AD$4+1),FALSE)*$E3742</f>
        <v>1.4435774323452271E-4</v>
      </c>
    </row>
    <row r="3738" spans="4:30" hidden="1" outlineLevel="1">
      <c r="D3738" s="7"/>
      <c r="E3738" s="51"/>
      <c r="F3738" s="52" t="str">
        <f>F3742</f>
        <v>LABOR_M</v>
      </c>
      <c r="G3738" s="55" t="str">
        <f>$G$11</f>
        <v>DISTPRI</v>
      </c>
      <c r="H3738" s="4">
        <f t="shared" ca="1" si="1950"/>
        <v>486.14904765528729</v>
      </c>
      <c r="I3738" s="5">
        <f ca="1">VLOOKUP(CONCATENATE($F3738," ",$G3738),AllocFactorMatrix,(I$4+1),FALSE)*$E3742</f>
        <v>324.91414306129229</v>
      </c>
      <c r="J3738" s="5">
        <f ca="1">VLOOKUP(CONCATENATE($F3738," ",$G3738),AllocFactorMatrix,(J$4+1),FALSE)*$E3742</f>
        <v>15.315604503536994</v>
      </c>
      <c r="K3738" s="5">
        <f ca="1">VLOOKUP(CONCATENATE($F3738," ",$G3738),AllocFactorMatrix,(K$4+1),FALSE)*$E3742</f>
        <v>55.611899922472887</v>
      </c>
      <c r="L3738" s="5">
        <f ca="1">VLOOKUP(CONCATENATE($F3738," ",$G3738),AllocFactorMatrix,(L$4+1),FALSE)*$E3742</f>
        <v>1.7186970804302553</v>
      </c>
      <c r="M3738" s="5">
        <f ca="1">VLOOKUP(CONCATENATE($F3738," ",$G3738),AllocFactorMatrix,(M$4+1),FALSE)*$E3742</f>
        <v>0</v>
      </c>
      <c r="N3738" s="5">
        <f t="shared" ca="1" si="1951"/>
        <v>57.33059700290314</v>
      </c>
      <c r="O3738" s="5">
        <f ca="1">VLOOKUP(CONCATENATE($F3738," ",$G3738),AllocFactorMatrix,(O$4+1),FALSE)*$E3742</f>
        <v>41.699204812864274</v>
      </c>
      <c r="P3738" s="5">
        <f ca="1">VLOOKUP(CONCATENATE($F3738," ",$G3738),AllocFactorMatrix,(P$4+1),FALSE)*$E3742</f>
        <v>7.7664797025029833</v>
      </c>
      <c r="Q3738" s="5">
        <f ca="1">VLOOKUP(CONCATENATE($F3738," ",$G3738),AllocFactorMatrix,(Q$4+1),FALSE)*$E3742</f>
        <v>0</v>
      </c>
      <c r="R3738" s="5">
        <f ca="1">VLOOKUP(CONCATENATE($F3738," ",$G3738),AllocFactorMatrix,(R$4+1),FALSE)*$E3742</f>
        <v>0</v>
      </c>
      <c r="S3738" s="5">
        <f t="shared" ca="1" si="1953"/>
        <v>49.465684515367258</v>
      </c>
      <c r="T3738" s="5">
        <f ca="1">VLOOKUP(CONCATENATE($F3738," ",$G3738),AllocFactorMatrix,(T$4+1),FALSE)*$E3742</f>
        <v>1.4865509543120869</v>
      </c>
      <c r="U3738" s="5">
        <f ca="1">VLOOKUP(CONCATENATE($F3738," ",$G3738),AllocFactorMatrix,(U$4+1),FALSE)*$E3742</f>
        <v>23.974703057021792</v>
      </c>
      <c r="V3738" s="5">
        <f ca="1">VLOOKUP(CONCATENATE($F3738," ",$G3738),AllocFactorMatrix,(V$4+1),FALSE)*$E3742</f>
        <v>0</v>
      </c>
      <c r="W3738" s="5">
        <f ca="1">VLOOKUP(CONCATENATE($F3738," ",$G3738),AllocFactorMatrix,(W$4+1),FALSE)*$E3742</f>
        <v>0</v>
      </c>
      <c r="X3738" s="5">
        <f t="shared" ca="1" si="1954"/>
        <v>25.461254011333878</v>
      </c>
      <c r="Y3738" s="5">
        <f ca="1">VLOOKUP(CONCATENATE($F3738," ",$G3738),AllocFactorMatrix,(Y$4+1),FALSE)*$E3742</f>
        <v>12.574226563682153</v>
      </c>
      <c r="Z3738" s="5">
        <f ca="1">VLOOKUP(CONCATENATE($F3738," ",$G3738),AllocFactorMatrix,(Z$4+1),FALSE)*$E3742</f>
        <v>0.20978732105192843</v>
      </c>
      <c r="AA3738" s="5">
        <f t="shared" ca="1" si="1952"/>
        <v>12.784013884734081</v>
      </c>
      <c r="AB3738" s="5">
        <f ca="1">VLOOKUP(CONCATENATE($F3738," ",$G3738),AllocFactorMatrix,(AB$4+1),FALSE)*$E3742</f>
        <v>0.1699628815563671</v>
      </c>
      <c r="AC3738" s="5">
        <f ca="1">VLOOKUP(CONCATENATE($F3738," ",$G3738),AllocFactorMatrix,(AC$4+1),FALSE)*$E3742</f>
        <v>0.58226921934144049</v>
      </c>
      <c r="AD3738" s="5">
        <f ca="1">VLOOKUP(CONCATENATE($F3738," ",$G3738),AllocFactorMatrix,(AD$4+1),FALSE)*$E3742</f>
        <v>0.12551857522192431</v>
      </c>
    </row>
    <row r="3739" spans="4:30" hidden="1" outlineLevel="1">
      <c r="D3739" s="7"/>
      <c r="E3739" s="51"/>
      <c r="F3739" s="52" t="str">
        <f>F3742</f>
        <v>LABOR_M</v>
      </c>
      <c r="G3739" s="55" t="str">
        <f>$G$12</f>
        <v>DISTSEC</v>
      </c>
      <c r="H3739" s="4">
        <f t="shared" ca="1" si="1950"/>
        <v>200.63969140716299</v>
      </c>
      <c r="I3739" s="5">
        <f ca="1">VLOOKUP(CONCATENATE($F3739," ",$G3739),AllocFactorMatrix,(I$4+1),FALSE)*$E3742</f>
        <v>150.01858851447369</v>
      </c>
      <c r="J3739" s="5">
        <f ca="1">VLOOKUP(CONCATENATE($F3739," ",$G3739),AllocFactorMatrix,(J$4+1),FALSE)*$E3742</f>
        <v>7.2324439646125933</v>
      </c>
      <c r="K3739" s="5">
        <f ca="1">VLOOKUP(CONCATENATE($F3739," ",$G3739),AllocFactorMatrix,(K$4+1),FALSE)*$E3742</f>
        <v>21.823297471332587</v>
      </c>
      <c r="L3739" s="5">
        <f ca="1">VLOOKUP(CONCATENATE($F3739," ",$G3739),AllocFactorMatrix,(L$4+1),FALSE)*$E3742</f>
        <v>0</v>
      </c>
      <c r="M3739" s="5">
        <f ca="1">VLOOKUP(CONCATENATE($F3739," ",$G3739),AllocFactorMatrix,(M$4+1),FALSE)*$E3742</f>
        <v>0</v>
      </c>
      <c r="N3739" s="5">
        <f t="shared" ca="1" si="1951"/>
        <v>21.823297471332587</v>
      </c>
      <c r="O3739" s="5">
        <f ca="1">VLOOKUP(CONCATENATE($F3739," ",$G3739),AllocFactorMatrix,(O$4+1),FALSE)*$E3742</f>
        <v>13.905890090201634</v>
      </c>
      <c r="P3739" s="5">
        <f ca="1">VLOOKUP(CONCATENATE($F3739," ",$G3739),AllocFactorMatrix,(P$4+1),FALSE)*$E3742</f>
        <v>0</v>
      </c>
      <c r="Q3739" s="5">
        <f ca="1">VLOOKUP(CONCATENATE($F3739," ",$G3739),AllocFactorMatrix,(Q$4+1),FALSE)*$E3742</f>
        <v>0</v>
      </c>
      <c r="R3739" s="5">
        <f ca="1">VLOOKUP(CONCATENATE($F3739," ",$G3739),AllocFactorMatrix,(R$4+1),FALSE)*$E3742</f>
        <v>0</v>
      </c>
      <c r="S3739" s="5">
        <f t="shared" ca="1" si="1953"/>
        <v>13.905890090201634</v>
      </c>
      <c r="T3739" s="5">
        <f ca="1">VLOOKUP(CONCATENATE($F3739," ",$G3739),AllocFactorMatrix,(T$4+1),FALSE)*$E3742</f>
        <v>0.37598609533932809</v>
      </c>
      <c r="U3739" s="5">
        <f ca="1">VLOOKUP(CONCATENATE($F3739," ",$G3739),AllocFactorMatrix,(U$4+1),FALSE)*$E3742</f>
        <v>0</v>
      </c>
      <c r="V3739" s="5">
        <f ca="1">VLOOKUP(CONCATENATE($F3739," ",$G3739),AllocFactorMatrix,(V$4+1),FALSE)*$E3742</f>
        <v>0</v>
      </c>
      <c r="W3739" s="5">
        <f ca="1">VLOOKUP(CONCATENATE($F3739," ",$G3739),AllocFactorMatrix,(W$4+1),FALSE)*$E3742</f>
        <v>0</v>
      </c>
      <c r="X3739" s="5">
        <f t="shared" ca="1" si="1954"/>
        <v>0.37598609533932809</v>
      </c>
      <c r="Y3739" s="5">
        <f ca="1">VLOOKUP(CONCATENATE($F3739," ",$G3739),AllocFactorMatrix,(Y$4+1),FALSE)*$E3742</f>
        <v>5.1291054160210408</v>
      </c>
      <c r="Z3739" s="5">
        <f ca="1">VLOOKUP(CONCATENATE($F3739," ",$G3739),AllocFactorMatrix,(Z$4+1),FALSE)*$E3742</f>
        <v>0</v>
      </c>
      <c r="AA3739" s="5">
        <f t="shared" ca="1" si="1952"/>
        <v>5.1291054160210408</v>
      </c>
      <c r="AB3739" s="5">
        <f ca="1">VLOOKUP(CONCATENATE($F3739," ",$G3739),AllocFactorMatrix,(AB$4+1),FALSE)*$E3742</f>
        <v>5.3224891899215206E-2</v>
      </c>
      <c r="AC3739" s="5">
        <f ca="1">VLOOKUP(CONCATENATE($F3739," ",$G3739),AllocFactorMatrix,(AC$4+1),FALSE)*$E3742</f>
        <v>1.8071897911010462</v>
      </c>
      <c r="AD3739" s="5">
        <f ca="1">VLOOKUP(CONCATENATE($F3739," ",$G3739),AllocFactorMatrix,(AD$4+1),FALSE)*$E3742</f>
        <v>0.29396517218181945</v>
      </c>
    </row>
    <row r="3740" spans="4:30" hidden="1" outlineLevel="1">
      <c r="D3740" s="7"/>
      <c r="E3740" s="51"/>
      <c r="F3740" s="52" t="str">
        <f>F3742</f>
        <v>LABOR_M</v>
      </c>
      <c r="G3740" s="55" t="str">
        <f>$G$13</f>
        <v>ENERGY</v>
      </c>
      <c r="H3740" s="4">
        <f t="shared" ca="1" si="1950"/>
        <v>248.54436014233221</v>
      </c>
      <c r="I3740" s="5">
        <f ca="1">VLOOKUP(CONCATENATE($F3740," ",$G3740),AllocFactorMatrix,(I$4+1),FALSE)*$E3742</f>
        <v>93.260576679535134</v>
      </c>
      <c r="J3740" s="5">
        <f ca="1">VLOOKUP(CONCATENATE($F3740," ",$G3740),AllocFactorMatrix,(J$4+1),FALSE)*$E3742</f>
        <v>6.0438879995368033</v>
      </c>
      <c r="K3740" s="5">
        <f ca="1">VLOOKUP(CONCATENATE($F3740," ",$G3740),AllocFactorMatrix,(K$4+1),FALSE)*$E3742</f>
        <v>20.27789941845462</v>
      </c>
      <c r="L3740" s="5">
        <f ca="1">VLOOKUP(CONCATENATE($F3740," ",$G3740),AllocFactorMatrix,(L$4+1),FALSE)*$E3742</f>
        <v>0.64447767908319586</v>
      </c>
      <c r="M3740" s="5">
        <f ca="1">VLOOKUP(CONCATENATE($F3740," ",$G3740),AllocFactorMatrix,(M$4+1),FALSE)*$E3742</f>
        <v>5.9413307932082597E-2</v>
      </c>
      <c r="N3740" s="5">
        <f t="shared" ca="1" si="1951"/>
        <v>20.981790405469898</v>
      </c>
      <c r="O3740" s="5">
        <f ca="1">VLOOKUP(CONCATENATE($F3740," ",$G3740),AllocFactorMatrix,(O$4+1),FALSE)*$E3742</f>
        <v>18.487643842583935</v>
      </c>
      <c r="P3740" s="5">
        <f ca="1">VLOOKUP(CONCATENATE($F3740," ",$G3740),AllocFactorMatrix,(P$4+1),FALSE)*$E3742</f>
        <v>3.4272534353504214</v>
      </c>
      <c r="Q3740" s="5">
        <f ca="1">VLOOKUP(CONCATENATE($F3740," ",$G3740),AllocFactorMatrix,(Q$4+1),FALSE)*$E3742</f>
        <v>1.5572562372949055</v>
      </c>
      <c r="R3740" s="5">
        <f ca="1">VLOOKUP(CONCATENATE($F3740," ",$G3740),AllocFactorMatrix,(R$4+1),FALSE)*$E3742</f>
        <v>7.2154125697317439E-2</v>
      </c>
      <c r="S3740" s="5">
        <f t="shared" ca="1" si="1953"/>
        <v>23.544307640926579</v>
      </c>
      <c r="T3740" s="5">
        <f ca="1">VLOOKUP(CONCATENATE($F3740," ",$G3740),AllocFactorMatrix,(T$4+1),FALSE)*$E3742</f>
        <v>0.70848154606278457</v>
      </c>
      <c r="U3740" s="5">
        <f ca="1">VLOOKUP(CONCATENATE($F3740," ",$G3740),AllocFactorMatrix,(U$4+1),FALSE)*$E3742</f>
        <v>12.439874587102214</v>
      </c>
      <c r="V3740" s="5">
        <f ca="1">VLOOKUP(CONCATENATE($F3740," ",$G3740),AllocFactorMatrix,(V$4+1),FALSE)*$E3742</f>
        <v>70.628443132559823</v>
      </c>
      <c r="W3740" s="5">
        <f ca="1">VLOOKUP(CONCATENATE($F3740," ",$G3740),AllocFactorMatrix,(W$4+1),FALSE)*$E3742</f>
        <v>13.399868697136755</v>
      </c>
      <c r="X3740" s="5">
        <f t="shared" ca="1" si="1954"/>
        <v>97.176667962861572</v>
      </c>
      <c r="Y3740" s="5">
        <f ca="1">VLOOKUP(CONCATENATE($F3740," ",$G3740),AllocFactorMatrix,(Y$4+1),FALSE)*$E3742</f>
        <v>5.0088599986858151</v>
      </c>
      <c r="Z3740" s="5">
        <f ca="1">VLOOKUP(CONCATENATE($F3740," ",$G3740),AllocFactorMatrix,(Z$4+1),FALSE)*$E3742</f>
        <v>8.153625588200264E-2</v>
      </c>
      <c r="AA3740" s="5">
        <f t="shared" ca="1" si="1952"/>
        <v>5.0903962545678176</v>
      </c>
      <c r="AB3740" s="5">
        <f ca="1">VLOOKUP(CONCATENATE($F3740," ",$G3740),AllocFactorMatrix,(AB$4+1),FALSE)*$E3742</f>
        <v>9.0947134628534265E-2</v>
      </c>
      <c r="AC3740" s="5">
        <f ca="1">VLOOKUP(CONCATENATE($F3740," ",$G3740),AllocFactorMatrix,(AC$4+1),FALSE)*$E3742</f>
        <v>1.9666100007385825</v>
      </c>
      <c r="AD3740" s="5">
        <f ca="1">VLOOKUP(CONCATENATE($F3740," ",$G3740),AllocFactorMatrix,(AD$4+1),FALSE)*$E3742</f>
        <v>0.38917606406729971</v>
      </c>
    </row>
    <row r="3741" spans="4:30" hidden="1" outlineLevel="1">
      <c r="D3741" s="7"/>
      <c r="E3741" s="51"/>
      <c r="F3741" s="52" t="str">
        <f>F3742</f>
        <v>LABOR_M</v>
      </c>
      <c r="G3741" s="55" t="str">
        <f>$G$14</f>
        <v>CUSTOMER</v>
      </c>
      <c r="H3741" s="4">
        <f t="shared" ca="1" si="1950"/>
        <v>187.33667067104184</v>
      </c>
      <c r="I3741" s="5">
        <f ca="1">VLOOKUP(CONCATENATE($F3741," ",$G3741),AllocFactorMatrix,(I$4+1),FALSE)*$E3742</f>
        <v>133.8522370942037</v>
      </c>
      <c r="J3741" s="5">
        <f ca="1">VLOOKUP(CONCATENATE($F3741," ",$G3741),AllocFactorMatrix,(J$4+1),FALSE)*$E3742</f>
        <v>22.906525274947629</v>
      </c>
      <c r="K3741" s="5">
        <f ca="1">VLOOKUP(CONCATENATE($F3741," ",$G3741),AllocFactorMatrix,(K$4+1),FALSE)*$E3742</f>
        <v>6.5958446942371065</v>
      </c>
      <c r="L3741" s="5">
        <f ca="1">VLOOKUP(CONCATENATE($F3741," ",$G3741),AllocFactorMatrix,(L$4+1),FALSE)*$E3742</f>
        <v>1.1025806403147209</v>
      </c>
      <c r="M3741" s="5">
        <f ca="1">VLOOKUP(CONCATENATE($F3741," ",$G3741),AllocFactorMatrix,(M$4+1),FALSE)*$E3742</f>
        <v>0.17420245376653978</v>
      </c>
      <c r="N3741" s="5">
        <f t="shared" ca="1" si="1951"/>
        <v>7.8726277883183675</v>
      </c>
      <c r="O3741" s="5">
        <f ca="1">VLOOKUP(CONCATENATE($F3741," ",$G3741),AllocFactorMatrix,(O$4+1),FALSE)*$E3742</f>
        <v>1.2308000329103099</v>
      </c>
      <c r="P3741" s="5">
        <f ca="1">VLOOKUP(CONCATENATE($F3741," ",$G3741),AllocFactorMatrix,(P$4+1),FALSE)*$E3742</f>
        <v>0.31610354397696327</v>
      </c>
      <c r="Q3741" s="5">
        <f ca="1">VLOOKUP(CONCATENATE($F3741," ",$G3741),AllocFactorMatrix,(Q$4+1),FALSE)*$E3742</f>
        <v>0.60460742332245831</v>
      </c>
      <c r="R3741" s="5">
        <f ca="1">VLOOKUP(CONCATENATE($F3741," ",$G3741),AllocFactorMatrix,(R$4+1),FALSE)*$E3742</f>
        <v>0.10552495671490059</v>
      </c>
      <c r="S3741" s="5">
        <f t="shared" ca="1" si="1953"/>
        <v>2.2570359569246321</v>
      </c>
      <c r="T3741" s="5">
        <f ca="1">VLOOKUP(CONCATENATE($F3741," ",$G3741),AllocFactorMatrix,(T$4+1),FALSE)*$E3742</f>
        <v>8.5599088816093408E-3</v>
      </c>
      <c r="U3741" s="5">
        <f ca="1">VLOOKUP(CONCATENATE($F3741," ",$G3741),AllocFactorMatrix,(U$4+1),FALSE)*$E3742</f>
        <v>0.18818622745199473</v>
      </c>
      <c r="V3741" s="5">
        <f ca="1">VLOOKUP(CONCATENATE($F3741," ",$G3741),AllocFactorMatrix,(V$4+1),FALSE)*$E3742</f>
        <v>0.88960637183443314</v>
      </c>
      <c r="W3741" s="5">
        <f ca="1">VLOOKUP(CONCATENATE($F3741," ",$G3741),AllocFactorMatrix,(W$4+1),FALSE)*$E3742</f>
        <v>0.1583463885222543</v>
      </c>
      <c r="X3741" s="5">
        <f t="shared" ca="1" si="1954"/>
        <v>1.2446988966902914</v>
      </c>
      <c r="Y3741" s="5">
        <f ca="1">VLOOKUP(CONCATENATE($F3741," ",$G3741),AllocFactorMatrix,(Y$4+1),FALSE)*$E3742</f>
        <v>0.33687248683484494</v>
      </c>
      <c r="Z3741" s="5">
        <f ca="1">VLOOKUP(CONCATENATE($F3741," ",$G3741),AllocFactorMatrix,(Z$4+1),FALSE)*$E3742</f>
        <v>5.3369859689614821E-3</v>
      </c>
      <c r="AA3741" s="5">
        <f t="shared" ca="1" si="1952"/>
        <v>0.34220947280380642</v>
      </c>
      <c r="AB3741" s="5">
        <f ca="1">VLOOKUP(CONCATENATE($F3741," ",$G3741),AllocFactorMatrix,(AB$4+1),FALSE)*$E3742</f>
        <v>9.5991605110499374E-3</v>
      </c>
      <c r="AC3741" s="5">
        <f ca="1">VLOOKUP(CONCATENATE($F3741," ",$G3741),AllocFactorMatrix,(AC$4+1),FALSE)*$E3742</f>
        <v>14.773416575019953</v>
      </c>
      <c r="AD3741" s="5">
        <f ca="1">VLOOKUP(CONCATENATE($F3741," ",$G3741),AllocFactorMatrix,(AD$4+1),FALSE)*$E3742</f>
        <v>4.0783204516224076</v>
      </c>
    </row>
    <row r="3742" spans="4:30" collapsed="1">
      <c r="D3742" s="7" t="s">
        <v>299</v>
      </c>
      <c r="E3742" s="96">
        <v>2071</v>
      </c>
      <c r="F3742" s="10" t="s">
        <v>70</v>
      </c>
      <c r="G3742" s="55" t="str">
        <f>$G$15</f>
        <v>TOTAL</v>
      </c>
      <c r="H3742" s="4">
        <f t="shared" ca="1" si="1950"/>
        <v>2071</v>
      </c>
      <c r="I3742" s="5">
        <f ca="1">VLOOKUP(CONCATENATE($F3742," ",$G3742),AllocFactorMatrix,(I$4+1),FALSE)*$E3742</f>
        <v>1169.1725491948305</v>
      </c>
      <c r="J3742" s="5">
        <f ca="1">VLOOKUP(CONCATENATE($F3742," ",$G3742),AllocFactorMatrix,(J$4+1),FALSE)*$E3742</f>
        <v>74.589785627908313</v>
      </c>
      <c r="K3742" s="5">
        <f ca="1">VLOOKUP(CONCATENATE($F3742," ",$G3742),AllocFactorMatrix,(K$4+1),FALSE)*$E3742</f>
        <v>188.89069194285125</v>
      </c>
      <c r="L3742" s="5">
        <f ca="1">VLOOKUP(CONCATENATE($F3742," ",$G3742),AllocFactorMatrix,(L$4+1),FALSE)*$E3742</f>
        <v>6.1280505060823254</v>
      </c>
      <c r="M3742" s="5">
        <f ca="1">VLOOKUP(CONCATENATE($F3742," ",$G3742),AllocFactorMatrix,(M$4+1),FALSE)*$E3742</f>
        <v>0.48333892105591814</v>
      </c>
      <c r="N3742" s="5">
        <f t="shared" ca="1" si="1951"/>
        <v>195.5020813699895</v>
      </c>
      <c r="O3742" s="5">
        <f ca="1">VLOOKUP(CONCATENATE($F3742," ",$G3742),AllocFactorMatrix,(O$4+1),FALSE)*$E3742</f>
        <v>139.61852576210762</v>
      </c>
      <c r="P3742" s="5">
        <f ca="1">VLOOKUP(CONCATENATE($F3742," ",$G3742),AllocFactorMatrix,(P$4+1),FALSE)*$E3742</f>
        <v>23.489844837521613</v>
      </c>
      <c r="Q3742" s="5">
        <f ca="1">VLOOKUP(CONCATENATE($F3742," ",$G3742),AllocFactorMatrix,(Q$4+1),FALSE)*$E3742</f>
        <v>7.5767101500368721</v>
      </c>
      <c r="R3742" s="5">
        <f ca="1">VLOOKUP(CONCATENATE($F3742," ",$G3742),AllocFactorMatrix,(R$4+1),FALSE)*$E3742</f>
        <v>0.42093492870899679</v>
      </c>
      <c r="S3742" s="5">
        <f t="shared" ca="1" si="1953"/>
        <v>171.10601567837509</v>
      </c>
      <c r="T3742" s="5">
        <f ca="1">VLOOKUP(CONCATENATE($F3742," ",$G3742),AllocFactorMatrix,(T$4+1),FALSE)*$E3742</f>
        <v>4.825566381484709</v>
      </c>
      <c r="U3742" s="5">
        <f ca="1">VLOOKUP(CONCATENATE($F3742," ",$G3742),AllocFactorMatrix,(U$4+1),FALSE)*$E3742</f>
        <v>73.357982625368976</v>
      </c>
      <c r="V3742" s="5">
        <f ca="1">VLOOKUP(CONCATENATE($F3742," ",$G3742),AllocFactorMatrix,(V$4+1),FALSE)*$E3742</f>
        <v>265.81751973573648</v>
      </c>
      <c r="W3742" s="5">
        <f ca="1">VLOOKUP(CONCATENATE($F3742," ",$G3742),AllocFactorMatrix,(W$4+1),FALSE)*$E3742</f>
        <v>48.610238176826996</v>
      </c>
      <c r="X3742" s="5">
        <f t="shared" ca="1" si="1954"/>
        <v>392.61130691941719</v>
      </c>
      <c r="Y3742" s="5">
        <f ca="1">VLOOKUP(CONCATENATE($F3742," ",$G3742),AllocFactorMatrix,(Y$4+1),FALSE)*$E3742</f>
        <v>42.79365266612777</v>
      </c>
      <c r="Z3742" s="5">
        <f ca="1">VLOOKUP(CONCATENATE($F3742," ",$G3742),AllocFactorMatrix,(Z$4+1),FALSE)*$E3742</f>
        <v>0.62737369413754063</v>
      </c>
      <c r="AA3742" s="5">
        <f t="shared" ca="1" si="1952"/>
        <v>43.421026360265309</v>
      </c>
      <c r="AB3742" s="5">
        <f ca="1">VLOOKUP(CONCATENATE($F3742," ",$G3742),AllocFactorMatrix,(AB$4+1),FALSE)*$E3742</f>
        <v>0.57995497977538402</v>
      </c>
      <c r="AC3742" s="5">
        <f ca="1">VLOOKUP(CONCATENATE($F3742," ",$G3742),AllocFactorMatrix,(AC$4+1),FALSE)*$E3742</f>
        <v>19.130155248602065</v>
      </c>
      <c r="AD3742" s="5">
        <f ca="1">VLOOKUP(CONCATENATE($F3742," ",$G3742),AllocFactorMatrix,(AD$4+1),FALSE)*$E3742</f>
        <v>4.8871246208366852</v>
      </c>
    </row>
    <row r="3743" spans="4:30" hidden="1" outlineLevel="1">
      <c r="D3743" s="7"/>
      <c r="E3743" s="51"/>
      <c r="F3743" s="52" t="str">
        <f>F3750</f>
        <v>LABOR_M</v>
      </c>
      <c r="G3743" s="55" t="str">
        <f>$G$8</f>
        <v>PRODUCTION</v>
      </c>
      <c r="H3743" s="4">
        <f t="shared" ca="1" si="1929"/>
        <v>-454.96550331833345</v>
      </c>
      <c r="I3743" s="5">
        <f ca="1">VLOOKUP(CONCATENATE($F3743," ",$G3743),AllocFactorMatrix,(I$4+1),FALSE)*$E3750</f>
        <v>-224.10826817927349</v>
      </c>
      <c r="J3743" s="5">
        <f ca="1">VLOOKUP(CONCATENATE($F3743," ",$G3743),AllocFactorMatrix,(J$4+1),FALSE)*$E3750</f>
        <v>-11.078472485139386</v>
      </c>
      <c r="K3743" s="5">
        <f ca="1">VLOOKUP(CONCATENATE($F3743," ",$G3743),AllocFactorMatrix,(K$4+1),FALSE)*$E3750</f>
        <v>-40.579809797107814</v>
      </c>
      <c r="L3743" s="5">
        <f ca="1">VLOOKUP(CONCATENATE($F3743," ",$G3743),AllocFactorMatrix,(L$4+1),FALSE)*$E3750</f>
        <v>-1.2773083379480117</v>
      </c>
      <c r="M3743" s="5">
        <f ca="1">VLOOKUP(CONCATENATE($F3743," ",$G3743),AllocFactorMatrix,(M$4+1),FALSE)*$E3750</f>
        <v>-0.11978188876016541</v>
      </c>
      <c r="N3743" s="5">
        <f t="shared" ca="1" si="1930"/>
        <v>-41.976900023815993</v>
      </c>
      <c r="O3743" s="5">
        <f ca="1">VLOOKUP(CONCATENATE($F3743," ",$G3743),AllocFactorMatrix,(O$4+1),FALSE)*$E3750</f>
        <v>-30.846968071976097</v>
      </c>
      <c r="P3743" s="5">
        <f ca="1">VLOOKUP(CONCATENATE($F3743," ",$G3743),AllocFactorMatrix,(P$4+1),FALSE)*$E3750</f>
        <v>-5.7476888457778257</v>
      </c>
      <c r="Q3743" s="5">
        <f ca="1">VLOOKUP(CONCATENATE($F3743," ",$G3743),AllocFactorMatrix,(Q$4+1),FALSE)*$E3750</f>
        <v>-2.5972735674379317</v>
      </c>
      <c r="R3743" s="5">
        <f ca="1">VLOOKUP(CONCATENATE($F3743," ",$G3743),AllocFactorMatrix,(R$4+1),FALSE)*$E3750</f>
        <v>-0.11679648907197945</v>
      </c>
      <c r="S3743" s="5">
        <f ca="1">SUBTOTAL(9,O3743:R3743)</f>
        <v>-39.308726974263834</v>
      </c>
      <c r="T3743" s="5">
        <f ca="1">VLOOKUP(CONCATENATE($F3743," ",$G3743),AllocFactorMatrix,(T$4+1),FALSE)*$E3750</f>
        <v>-1.0775636042893384</v>
      </c>
      <c r="U3743" s="5">
        <f ca="1">VLOOKUP(CONCATENATE($F3743," ",$G3743),AllocFactorMatrix,(U$4+1),FALSE)*$E3750</f>
        <v>-17.634144786922239</v>
      </c>
      <c r="V3743" s="5">
        <f ca="1">VLOOKUP(CONCATENATE($F3743," ",$G3743),AllocFactorMatrix,(V$4+1),FALSE)*$E3750</f>
        <v>-93.196950690916196</v>
      </c>
      <c r="W3743" s="5">
        <f ca="1">VLOOKUP(CONCATENATE($F3743," ",$G3743),AllocFactorMatrix,(W$4+1),FALSE)*$E3750</f>
        <v>-16.829824623921432</v>
      </c>
      <c r="X3743" s="5">
        <f ca="1">SUBTOTAL(9,T3743:W3743)</f>
        <v>-128.73848370604921</v>
      </c>
      <c r="Y3743" s="5">
        <f ca="1">VLOOKUP(CONCATENATE($F3743," ",$G3743),AllocFactorMatrix,(Y$4+1),FALSE)*$E3750</f>
        <v>-9.4730549469188912</v>
      </c>
      <c r="Z3743" s="5">
        <f ca="1">VLOOKUP(CONCATENATE($F3743," ",$G3743),AllocFactorMatrix,(Z$4+1),FALSE)*$E3750</f>
        <v>-0.15867004932697942</v>
      </c>
      <c r="AA3743" s="5">
        <f t="shared" ca="1" si="1931"/>
        <v>-9.63172499624587</v>
      </c>
      <c r="AB3743" s="5">
        <f ca="1">VLOOKUP(CONCATENATE($F3743," ",$G3743),AllocFactorMatrix,(AB$4+1),FALSE)*$E3750</f>
        <v>-0.12292695354565943</v>
      </c>
      <c r="AC3743" s="5">
        <f ca="1">VLOOKUP(CONCATENATE($F3743," ",$G3743),AllocFactorMatrix,(AC$4+1),FALSE)*$E3750</f>
        <v>0</v>
      </c>
      <c r="AD3743" s="5">
        <f ca="1">VLOOKUP(CONCATENATE($F3743," ",$G3743),AllocFactorMatrix,(AD$4+1),FALSE)*$E3750</f>
        <v>0</v>
      </c>
    </row>
    <row r="3744" spans="4:30" hidden="1" outlineLevel="1">
      <c r="D3744" s="7"/>
      <c r="E3744" s="51"/>
      <c r="F3744" s="52" t="str">
        <f>F3750</f>
        <v>LABOR_M</v>
      </c>
      <c r="G3744" s="55" t="str">
        <f>$G$9</f>
        <v>BULKTRAN</v>
      </c>
      <c r="H3744" s="4">
        <f t="shared" ca="1" si="1929"/>
        <v>-1.6623612146174502</v>
      </c>
      <c r="I3744" s="5">
        <f ca="1">VLOOKUP(CONCATENATE($F3744," ",$G3744),AllocFactorMatrix,(I$4+1),FALSE)*$E3750</f>
        <v>-0.81885085831582849</v>
      </c>
      <c r="J3744" s="5">
        <f ca="1">VLOOKUP(CONCATENATE($F3744," ",$G3744),AllocFactorMatrix,(J$4+1),FALSE)*$E3750</f>
        <v>-4.0478723864074105E-2</v>
      </c>
      <c r="K3744" s="5">
        <f ca="1">VLOOKUP(CONCATENATE($F3744," ",$G3744),AllocFactorMatrix,(K$4+1),FALSE)*$E3750</f>
        <v>-0.14827124564665192</v>
      </c>
      <c r="L3744" s="5">
        <f ca="1">VLOOKUP(CONCATENATE($F3744," ",$G3744),AllocFactorMatrix,(L$4+1),FALSE)*$E3750</f>
        <v>-4.6670523910613384E-3</v>
      </c>
      <c r="M3744" s="5">
        <f ca="1">VLOOKUP(CONCATENATE($F3744," ",$G3744),AllocFactorMatrix,(M$4+1),FALSE)*$E3750</f>
        <v>-4.376612394482988E-4</v>
      </c>
      <c r="N3744" s="5">
        <f t="shared" ca="1" si="1930"/>
        <v>-0.15337595927716155</v>
      </c>
      <c r="O3744" s="5">
        <f ca="1">VLOOKUP(CONCATENATE($F3744," ",$G3744),AllocFactorMatrix,(O$4+1),FALSE)*$E3750</f>
        <v>-0.11270921187955821</v>
      </c>
      <c r="P3744" s="5">
        <f ca="1">VLOOKUP(CONCATENATE($F3744," ",$G3744),AllocFactorMatrix,(P$4+1),FALSE)*$E3750</f>
        <v>-2.1001009837497666E-2</v>
      </c>
      <c r="Q3744" s="5">
        <f ca="1">VLOOKUP(CONCATENATE($F3744," ",$G3744),AllocFactorMatrix,(Q$4+1),FALSE)*$E3750</f>
        <v>-9.4899653067519359E-3</v>
      </c>
      <c r="R3744" s="5">
        <f ca="1">VLOOKUP(CONCATENATE($F3744," ",$G3744),AllocFactorMatrix,(R$4+1),FALSE)*$E3750</f>
        <v>-4.267531318762419E-4</v>
      </c>
      <c r="S3744" s="5">
        <f t="shared" ref="S3744:S3750" ca="1" si="1955">SUBTOTAL(9,O3744:R3744)</f>
        <v>-0.14362694015568406</v>
      </c>
      <c r="T3744" s="5">
        <f ca="1">VLOOKUP(CONCATENATE($F3744," ",$G3744),AllocFactorMatrix,(T$4+1),FALSE)*$E3750</f>
        <v>-3.9372214574269222E-3</v>
      </c>
      <c r="U3744" s="5">
        <f ca="1">VLOOKUP(CONCATENATE($F3744," ",$G3744),AllocFactorMatrix,(U$4+1),FALSE)*$E3750</f>
        <v>-6.443195831974359E-2</v>
      </c>
      <c r="V3744" s="5">
        <f ca="1">VLOOKUP(CONCATENATE($F3744," ",$G3744),AllocFactorMatrix,(V$4+1),FALSE)*$E3750</f>
        <v>-0.34052471015762631</v>
      </c>
      <c r="W3744" s="5">
        <f ca="1">VLOOKUP(CONCATENATE($F3744," ",$G3744),AllocFactorMatrix,(W$4+1),FALSE)*$E3750</f>
        <v>-6.1493118708047162E-2</v>
      </c>
      <c r="X3744" s="5">
        <f t="shared" ref="X3744:X3750" ca="1" si="1956">SUBTOTAL(9,T3744:W3744)</f>
        <v>-0.470387008642844</v>
      </c>
      <c r="Y3744" s="5">
        <f ca="1">VLOOKUP(CONCATENATE($F3744," ",$G3744),AllocFactorMatrix,(Y$4+1),FALSE)*$E3750</f>
        <v>-3.4612820121176342E-2</v>
      </c>
      <c r="Z3744" s="5">
        <f ca="1">VLOOKUP(CONCATENATE($F3744," ",$G3744),AllocFactorMatrix,(Z$4+1),FALSE)*$E3750</f>
        <v>-5.7975150643026652E-4</v>
      </c>
      <c r="AA3744" s="5">
        <f t="shared" ca="1" si="1931"/>
        <v>-3.5192571627606611E-2</v>
      </c>
      <c r="AB3744" s="5">
        <f ca="1">VLOOKUP(CONCATENATE($F3744," ",$G3744),AllocFactorMatrix,(AB$4+1),FALSE)*$E3750</f>
        <v>-4.4915273425116125E-4</v>
      </c>
      <c r="AC3744" s="5">
        <f ca="1">VLOOKUP(CONCATENATE($F3744," ",$G3744),AllocFactorMatrix,(AC$4+1),FALSE)*$E3750</f>
        <v>0</v>
      </c>
      <c r="AD3744" s="5">
        <f ca="1">VLOOKUP(CONCATENATE($F3744," ",$G3744),AllocFactorMatrix,(AD$4+1),FALSE)*$E3750</f>
        <v>0</v>
      </c>
    </row>
    <row r="3745" spans="4:30" hidden="1" outlineLevel="1">
      <c r="D3745" s="7"/>
      <c r="E3745" s="51"/>
      <c r="F3745" s="52" t="str">
        <f>F3750</f>
        <v>LABOR_M</v>
      </c>
      <c r="G3745" s="55" t="str">
        <f>$G$10</f>
        <v>SUBTRAN</v>
      </c>
      <c r="H3745" s="4">
        <f t="shared" ca="1" si="1929"/>
        <v>-0.36565051481703836</v>
      </c>
      <c r="I3745" s="5">
        <f ca="1">VLOOKUP(CONCATENATE($F3745," ",$G3745),AllocFactorMatrix,(I$4+1),FALSE)*$E3750</f>
        <v>-0.17802332727557599</v>
      </c>
      <c r="J3745" s="5">
        <f ca="1">VLOOKUP(CONCATENATE($F3745," ",$G3745),AllocFactorMatrix,(J$4+1),FALSE)*$E3750</f>
        <v>-8.5916386564802005E-3</v>
      </c>
      <c r="K3745" s="5">
        <f ca="1">VLOOKUP(CONCATENATE($F3745," ",$G3745),AllocFactorMatrix,(K$4+1),FALSE)*$E3750</f>
        <v>-3.1255961340810455E-2</v>
      </c>
      <c r="L3745" s="5">
        <f ca="1">VLOOKUP(CONCATENATE($F3745," ",$G3745),AllocFactorMatrix,(L$4+1),FALSE)*$E3750</f>
        <v>-9.654672377709245E-4</v>
      </c>
      <c r="M3745" s="5">
        <f ca="1">VLOOKUP(CONCATENATE($F3745," ",$G3745),AllocFactorMatrix,(M$4+1),FALSE)*$E3750</f>
        <v>-1.2024383842644835E-4</v>
      </c>
      <c r="N3745" s="5">
        <f t="shared" ca="1" si="1930"/>
        <v>-3.2341672417007826E-2</v>
      </c>
      <c r="O3745" s="5">
        <f ca="1">VLOOKUP(CONCATENATE($F3745," ",$G3745),AllocFactorMatrix,(O$4+1),FALSE)*$E3750</f>
        <v>-2.3614367317877503E-2</v>
      </c>
      <c r="P3745" s="5">
        <f ca="1">VLOOKUP(CONCATENATE($F3745," ",$G3745),AllocFactorMatrix,(P$4+1),FALSE)*$E3750</f>
        <v>-4.3898833416368792E-3</v>
      </c>
      <c r="Q3745" s="5">
        <f ca="1">VLOOKUP(CONCATENATE($F3745," ",$G3745),AllocFactorMatrix,(Q$4+1),FALSE)*$E3750</f>
        <v>-2.6120328954273358E-3</v>
      </c>
      <c r="R3745" s="5">
        <f ca="1">VLOOKUP(CONCATENATE($F3745," ",$G3745),AllocFactorMatrix,(R$4+1),FALSE)*$E3750</f>
        <v>0</v>
      </c>
      <c r="S3745" s="5">
        <f t="shared" ca="1" si="1955"/>
        <v>-3.0616283554941719E-2</v>
      </c>
      <c r="T3745" s="5">
        <f ca="1">VLOOKUP(CONCATENATE($F3745," ",$G3745),AllocFactorMatrix,(T$4+1),FALSE)*$E3750</f>
        <v>-8.2457315961934779E-4</v>
      </c>
      <c r="U3745" s="5">
        <f ca="1">VLOOKUP(CONCATENATE($F3745," ",$G3745),AllocFactorMatrix,(U$4+1),FALSE)*$E3750</f>
        <v>-1.3498733408611496E-2</v>
      </c>
      <c r="V3745" s="5">
        <f ca="1">VLOOKUP(CONCATENATE($F3745," ",$G3745),AllocFactorMatrix,(V$4+1),FALSE)*$E3750</f>
        <v>-9.4041397998848877E-2</v>
      </c>
      <c r="W3745" s="5">
        <f ca="1">VLOOKUP(CONCATENATE($F3745," ",$G3745),AllocFactorMatrix,(W$4+1),FALSE)*$E3750</f>
        <v>0</v>
      </c>
      <c r="X3745" s="5">
        <f t="shared" ca="1" si="1956"/>
        <v>-0.10836470456707972</v>
      </c>
      <c r="Y3745" s="5">
        <f ca="1">VLOOKUP(CONCATENATE($F3745," ",$G3745),AllocFactorMatrix,(Y$4+1),FALSE)*$E3750</f>
        <v>-7.1072327195202947E-3</v>
      </c>
      <c r="Z3745" s="5">
        <f ca="1">VLOOKUP(CONCATENATE($F3745," ",$G3745),AllocFactorMatrix,(Z$4+1),FALSE)*$E3750</f>
        <v>-1.1847776252401654E-4</v>
      </c>
      <c r="AA3745" s="5">
        <f t="shared" ca="1" si="1931"/>
        <v>-7.2257104820443114E-3</v>
      </c>
      <c r="AB3745" s="5">
        <f ca="1">VLOOKUP(CONCATENATE($F3745," ",$G3745),AllocFactorMatrix,(AB$4+1),FALSE)*$E3750</f>
        <v>-9.4907412922389198E-5</v>
      </c>
      <c r="AC3745" s="5">
        <f ca="1">VLOOKUP(CONCATENATE($F3745," ",$G3745),AllocFactorMatrix,(AC$4+1),FALSE)*$E3750</f>
        <v>-3.2270549311659661E-4</v>
      </c>
      <c r="AD3745" s="5">
        <f ca="1">VLOOKUP(CONCATENATE($F3745," ",$G3745),AllocFactorMatrix,(AD$4+1),FALSE)*$E3750</f>
        <v>-6.9564957869654119E-5</v>
      </c>
    </row>
    <row r="3746" spans="4:30" hidden="1" outlineLevel="1">
      <c r="D3746" s="7"/>
      <c r="E3746" s="51"/>
      <c r="F3746" s="52" t="str">
        <f>F3750</f>
        <v>LABOR_M</v>
      </c>
      <c r="G3746" s="55" t="str">
        <f>$G$11</f>
        <v>DISTPRI</v>
      </c>
      <c r="H3746" s="4">
        <f t="shared" ca="1" si="1929"/>
        <v>-234.27172842104144</v>
      </c>
      <c r="I3746" s="5">
        <f ca="1">VLOOKUP(CONCATENATE($F3746," ",$G3746),AllocFactorMatrix,(I$4+1),FALSE)*$E3750</f>
        <v>-156.57378791654742</v>
      </c>
      <c r="J3746" s="5">
        <f ca="1">VLOOKUP(CONCATENATE($F3746," ",$G3746),AllocFactorMatrix,(J$4+1),FALSE)*$E3750</f>
        <v>-7.3804796207290773</v>
      </c>
      <c r="K3746" s="5">
        <f ca="1">VLOOKUP(CONCATENATE($F3746," ",$G3746),AllocFactorMatrix,(K$4+1),FALSE)*$E3750</f>
        <v>-26.798974467710256</v>
      </c>
      <c r="L3746" s="5">
        <f ca="1">VLOOKUP(CONCATENATE($F3746," ",$G3746),AllocFactorMatrix,(L$4+1),FALSE)*$E3750</f>
        <v>-0.82822775773510127</v>
      </c>
      <c r="M3746" s="5">
        <f ca="1">VLOOKUP(CONCATENATE($F3746," ",$G3746),AllocFactorMatrix,(M$4+1),FALSE)*$E3750</f>
        <v>0</v>
      </c>
      <c r="N3746" s="5">
        <f t="shared" ca="1" si="1930"/>
        <v>-27.627202225445355</v>
      </c>
      <c r="O3746" s="5">
        <f ca="1">VLOOKUP(CONCATENATE($F3746," ",$G3746),AllocFactorMatrix,(O$4+1),FALSE)*$E3750</f>
        <v>-20.094546790554585</v>
      </c>
      <c r="P3746" s="5">
        <f ca="1">VLOOKUP(CONCATENATE($F3746," ",$G3746),AllocFactorMatrix,(P$4+1),FALSE)*$E3750</f>
        <v>-3.7426106919835718</v>
      </c>
      <c r="Q3746" s="5">
        <f ca="1">VLOOKUP(CONCATENATE($F3746," ",$G3746),AllocFactorMatrix,(Q$4+1),FALSE)*$E3750</f>
        <v>0</v>
      </c>
      <c r="R3746" s="5">
        <f ca="1">VLOOKUP(CONCATENATE($F3746," ",$G3746),AllocFactorMatrix,(R$4+1),FALSE)*$E3750</f>
        <v>0</v>
      </c>
      <c r="S3746" s="5">
        <f t="shared" ca="1" si="1955"/>
        <v>-23.837157482538156</v>
      </c>
      <c r="T3746" s="5">
        <f ca="1">VLOOKUP(CONCATENATE($F3746," ",$G3746),AllocFactorMatrix,(T$4+1),FALSE)*$E3750</f>
        <v>-0.7163582097554142</v>
      </c>
      <c r="U3746" s="5">
        <f ca="1">VLOOKUP(CONCATENATE($F3746," ",$G3746),AllocFactorMatrix,(U$4+1),FALSE)*$E3750</f>
        <v>-11.553236914972354</v>
      </c>
      <c r="V3746" s="5">
        <f ca="1">VLOOKUP(CONCATENATE($F3746," ",$G3746),AllocFactorMatrix,(V$4+1),FALSE)*$E3750</f>
        <v>0</v>
      </c>
      <c r="W3746" s="5">
        <f ca="1">VLOOKUP(CONCATENATE($F3746," ",$G3746),AllocFactorMatrix,(W$4+1),FALSE)*$E3750</f>
        <v>0</v>
      </c>
      <c r="X3746" s="5">
        <f t="shared" ca="1" si="1956"/>
        <v>-12.269595124727768</v>
      </c>
      <c r="Y3746" s="5">
        <f ca="1">VLOOKUP(CONCATENATE($F3746," ",$G3746),AllocFactorMatrix,(Y$4+1),FALSE)*$E3750</f>
        <v>-6.0594293146087823</v>
      </c>
      <c r="Z3746" s="5">
        <f ca="1">VLOOKUP(CONCATENATE($F3746," ",$G3746),AllocFactorMatrix,(Z$4+1),FALSE)*$E3750</f>
        <v>-0.10109500068074581</v>
      </c>
      <c r="AA3746" s="5">
        <f t="shared" ca="1" si="1931"/>
        <v>-6.1605243152895284</v>
      </c>
      <c r="AB3746" s="5">
        <f ca="1">VLOOKUP(CONCATENATE($F3746," ",$G3746),AllocFactorMatrix,(AB$4+1),FALSE)*$E3750</f>
        <v>-8.1903889808427999E-2</v>
      </c>
      <c r="AC3746" s="5">
        <f ca="1">VLOOKUP(CONCATENATE($F3746," ",$G3746),AllocFactorMatrix,(AC$4+1),FALSE)*$E3750</f>
        <v>-0.28059134761118187</v>
      </c>
      <c r="AD3746" s="5">
        <f ca="1">VLOOKUP(CONCATENATE($F3746," ",$G3746),AllocFactorMatrix,(AD$4+1),FALSE)*$E3750</f>
        <v>-6.0486498344510115E-2</v>
      </c>
    </row>
    <row r="3747" spans="4:30" hidden="1" outlineLevel="1">
      <c r="D3747" s="7"/>
      <c r="E3747" s="51"/>
      <c r="F3747" s="52" t="str">
        <f>F3750</f>
        <v>LABOR_M</v>
      </c>
      <c r="G3747" s="55" t="str">
        <f>$G$12</f>
        <v>DISTSEC</v>
      </c>
      <c r="H3747" s="4">
        <f t="shared" ca="1" si="1929"/>
        <v>-96.686823768396252</v>
      </c>
      <c r="I3747" s="5">
        <f ca="1">VLOOKUP(CONCATENATE($F3747," ",$G3747),AllocFactorMatrix,(I$4+1),FALSE)*$E3750</f>
        <v>-72.29287848259041</v>
      </c>
      <c r="J3747" s="5">
        <f ca="1">VLOOKUP(CONCATENATE($F3747," ",$G3747),AllocFactorMatrix,(J$4+1),FALSE)*$E3750</f>
        <v>-3.4852627120634323</v>
      </c>
      <c r="K3747" s="5">
        <f ca="1">VLOOKUP(CONCATENATE($F3747," ",$G3747),AllocFactorMatrix,(K$4+1),FALSE)*$E3750</f>
        <v>-10.516490041714109</v>
      </c>
      <c r="L3747" s="5">
        <f ca="1">VLOOKUP(CONCATENATE($F3747," ",$G3747),AllocFactorMatrix,(L$4+1),FALSE)*$E3750</f>
        <v>0</v>
      </c>
      <c r="M3747" s="5">
        <f ca="1">VLOOKUP(CONCATENATE($F3747," ",$G3747),AllocFactorMatrix,(M$4+1),FALSE)*$E3750</f>
        <v>0</v>
      </c>
      <c r="N3747" s="5">
        <f t="shared" ca="1" si="1930"/>
        <v>-10.516490041714109</v>
      </c>
      <c r="O3747" s="5">
        <f ca="1">VLOOKUP(CONCATENATE($F3747," ",$G3747),AllocFactorMatrix,(O$4+1),FALSE)*$E3750</f>
        <v>-6.7011483872627862</v>
      </c>
      <c r="P3747" s="5">
        <f ca="1">VLOOKUP(CONCATENATE($F3747," ",$G3747),AllocFactorMatrix,(P$4+1),FALSE)*$E3750</f>
        <v>0</v>
      </c>
      <c r="Q3747" s="5">
        <f ca="1">VLOOKUP(CONCATENATE($F3747," ",$G3747),AllocFactorMatrix,(Q$4+1),FALSE)*$E3750</f>
        <v>0</v>
      </c>
      <c r="R3747" s="5">
        <f ca="1">VLOOKUP(CONCATENATE($F3747," ",$G3747),AllocFactorMatrix,(R$4+1),FALSE)*$E3750</f>
        <v>0</v>
      </c>
      <c r="S3747" s="5">
        <f t="shared" ca="1" si="1955"/>
        <v>-6.7011483872627862</v>
      </c>
      <c r="T3747" s="5">
        <f ca="1">VLOOKUP(CONCATENATE($F3747," ",$G3747),AllocFactorMatrix,(T$4+1),FALSE)*$E3750</f>
        <v>-0.18118499427747436</v>
      </c>
      <c r="U3747" s="5">
        <f ca="1">VLOOKUP(CONCATENATE($F3747," ",$G3747),AllocFactorMatrix,(U$4+1),FALSE)*$E3750</f>
        <v>0</v>
      </c>
      <c r="V3747" s="5">
        <f ca="1">VLOOKUP(CONCATENATE($F3747," ",$G3747),AllocFactorMatrix,(V$4+1),FALSE)*$E3750</f>
        <v>0</v>
      </c>
      <c r="W3747" s="5">
        <f ca="1">VLOOKUP(CONCATENATE($F3747," ",$G3747),AllocFactorMatrix,(W$4+1),FALSE)*$E3750</f>
        <v>0</v>
      </c>
      <c r="X3747" s="5">
        <f t="shared" ca="1" si="1956"/>
        <v>-0.18118499427747436</v>
      </c>
      <c r="Y3747" s="5">
        <f ca="1">VLOOKUP(CONCATENATE($F3747," ",$G3747),AllocFactorMatrix,(Y$4+1),FALSE)*$E3750</f>
        <v>-2.4716789981598257</v>
      </c>
      <c r="Z3747" s="5">
        <f ca="1">VLOOKUP(CONCATENATE($F3747," ",$G3747),AllocFactorMatrix,(Z$4+1),FALSE)*$E3750</f>
        <v>0</v>
      </c>
      <c r="AA3747" s="5">
        <f t="shared" ca="1" si="1931"/>
        <v>-2.4716789981598257</v>
      </c>
      <c r="AB3747" s="5">
        <f ca="1">VLOOKUP(CONCATENATE($F3747," ",$G3747),AllocFactorMatrix,(AB$4+1),FALSE)*$E3750</f>
        <v>-2.5648692474851173E-2</v>
      </c>
      <c r="AC3747" s="5">
        <f ca="1">VLOOKUP(CONCATENATE($F3747," ",$G3747),AllocFactorMatrix,(AC$4+1),FALSE)*$E3750</f>
        <v>-0.87087175833840857</v>
      </c>
      <c r="AD3747" s="5">
        <f ca="1">VLOOKUP(CONCATENATE($F3747," ",$G3747),AllocFactorMatrix,(AD$4+1),FALSE)*$E3750</f>
        <v>-0.14165970151494728</v>
      </c>
    </row>
    <row r="3748" spans="4:30" hidden="1" outlineLevel="1">
      <c r="D3748" s="7"/>
      <c r="E3748" s="51"/>
      <c r="F3748" s="52" t="str">
        <f>F3750</f>
        <v>LABOR_M</v>
      </c>
      <c r="G3748" s="55" t="str">
        <f>$G$13</f>
        <v>ENERGY</v>
      </c>
      <c r="H3748" s="4">
        <f t="shared" ca="1" si="1929"/>
        <v>-119.77173897732864</v>
      </c>
      <c r="I3748" s="5">
        <f ca="1">VLOOKUP(CONCATENATE($F3748," ",$G3748),AllocFactorMatrix,(I$4+1),FALSE)*$E3750</f>
        <v>-44.941600930070528</v>
      </c>
      <c r="J3748" s="5">
        <f ca="1">VLOOKUP(CONCATENATE($F3748," ",$G3748),AllocFactorMatrix,(J$4+1),FALSE)*$E3750</f>
        <v>-2.9125061436686286</v>
      </c>
      <c r="K3748" s="5">
        <f ca="1">VLOOKUP(CONCATENATE($F3748," ",$G3748),AllocFactorMatrix,(K$4+1),FALSE)*$E3750</f>
        <v>-9.7717738385406623</v>
      </c>
      <c r="L3748" s="5">
        <f ca="1">VLOOKUP(CONCATENATE($F3748," ",$G3748),AllocFactorMatrix,(L$4+1),FALSE)*$E3750</f>
        <v>-0.31056915679624791</v>
      </c>
      <c r="M3748" s="5">
        <f ca="1">VLOOKUP(CONCATENATE($F3748," ",$G3748),AllocFactorMatrix,(M$4+1),FALSE)*$E3750</f>
        <v>-2.8630845637961581E-2</v>
      </c>
      <c r="N3748" s="5">
        <f t="shared" ca="1" si="1930"/>
        <v>-10.110973840974872</v>
      </c>
      <c r="O3748" s="5">
        <f ca="1">VLOOKUP(CONCATENATE($F3748," ",$G3748),AllocFactorMatrix,(O$4+1),FALSE)*$E3750</f>
        <v>-8.9090625566869939</v>
      </c>
      <c r="P3748" s="5">
        <f ca="1">VLOOKUP(CONCATENATE($F3748," ",$G3748),AllocFactorMatrix,(P$4+1),FALSE)*$E3750</f>
        <v>-1.651568772805273</v>
      </c>
      <c r="Q3748" s="5">
        <f ca="1">VLOOKUP(CONCATENATE($F3748," ",$G3748),AllocFactorMatrix,(Q$4+1),FALSE)*$E3750</f>
        <v>-0.75043057692917225</v>
      </c>
      <c r="R3748" s="5">
        <f ca="1">VLOOKUP(CONCATENATE($F3748," ",$G3748),AllocFactorMatrix,(R$4+1),FALSE)*$E3750</f>
        <v>-3.4770554054042876E-2</v>
      </c>
      <c r="S3748" s="5">
        <f t="shared" ca="1" si="1955"/>
        <v>-11.345832460475483</v>
      </c>
      <c r="T3748" s="5">
        <f ca="1">VLOOKUP(CONCATENATE($F3748," ",$G3748),AllocFactorMatrix,(T$4+1),FALSE)*$E3750</f>
        <v>-0.34141215981200335</v>
      </c>
      <c r="U3748" s="5">
        <f ca="1">VLOOKUP(CONCATENATE($F3748," ",$G3748),AllocFactorMatrix,(U$4+1),FALSE)*$E3750</f>
        <v>-5.9946860637025638</v>
      </c>
      <c r="V3748" s="5">
        <f ca="1">VLOOKUP(CONCATENATE($F3748," ",$G3748),AllocFactorMatrix,(V$4+1),FALSE)*$E3750</f>
        <v>-34.035338602749732</v>
      </c>
      <c r="W3748" s="5">
        <f ca="1">VLOOKUP(CONCATENATE($F3748," ",$G3748),AllocFactorMatrix,(W$4+1),FALSE)*$E3750</f>
        <v>-6.4573003185622797</v>
      </c>
      <c r="X3748" s="5">
        <f t="shared" ca="1" si="1956"/>
        <v>-46.828737144826583</v>
      </c>
      <c r="Y3748" s="5">
        <f ca="1">VLOOKUP(CONCATENATE($F3748," ",$G3748),AllocFactorMatrix,(Y$4+1),FALSE)*$E3750</f>
        <v>-2.4137335966626963</v>
      </c>
      <c r="Z3748" s="5">
        <f ca="1">VLOOKUP(CONCATENATE($F3748," ",$G3748),AllocFactorMatrix,(Z$4+1),FALSE)*$E3750</f>
        <v>-3.9291735089444051E-2</v>
      </c>
      <c r="AA3748" s="5">
        <f t="shared" ca="1" si="1931"/>
        <v>-2.4530253317521402</v>
      </c>
      <c r="AB3748" s="5">
        <f ca="1">VLOOKUP(CONCATENATE($F3748," ",$G3748),AllocFactorMatrix,(AB$4+1),FALSE)*$E3750</f>
        <v>-4.3826769849964843E-2</v>
      </c>
      <c r="AC3748" s="5">
        <f ca="1">VLOOKUP(CONCATENATE($F3748," ",$G3748),AllocFactorMatrix,(AC$4+1),FALSE)*$E3750</f>
        <v>-0.94769521039937488</v>
      </c>
      <c r="AD3748" s="5">
        <f ca="1">VLOOKUP(CONCATENATE($F3748," ",$G3748),AllocFactorMatrix,(AD$4+1),FALSE)*$E3750</f>
        <v>-0.18754114531104063</v>
      </c>
    </row>
    <row r="3749" spans="4:30" hidden="1" outlineLevel="1">
      <c r="D3749" s="7"/>
      <c r="E3749" s="51"/>
      <c r="F3749" s="52" t="str">
        <f>F3750</f>
        <v>LABOR_M</v>
      </c>
      <c r="G3749" s="55" t="str">
        <f>$G$14</f>
        <v>CUSTOMER</v>
      </c>
      <c r="H3749" s="4">
        <f t="shared" ca="1" si="1929"/>
        <v>-90.276193785465836</v>
      </c>
      <c r="I3749" s="5">
        <f ca="1">VLOOKUP(CONCATENATE($F3749," ",$G3749),AllocFactorMatrix,(I$4+1),FALSE)*$E3750</f>
        <v>-64.502430043464656</v>
      </c>
      <c r="J3749" s="5">
        <f ca="1">VLOOKUP(CONCATENATE($F3749," ",$G3749),AllocFactorMatrix,(J$4+1),FALSE)*$E3750</f>
        <v>-11.038489726894126</v>
      </c>
      <c r="K3749" s="5">
        <f ca="1">VLOOKUP(CONCATENATE($F3749," ",$G3749),AllocFactorMatrix,(K$4+1),FALSE)*$E3750</f>
        <v>-3.1784901037414932</v>
      </c>
      <c r="L3749" s="5">
        <f ca="1">VLOOKUP(CONCATENATE($F3749," ",$G3749),AllocFactorMatrix,(L$4+1),FALSE)*$E3750</f>
        <v>-0.53132567794982688</v>
      </c>
      <c r="M3749" s="5">
        <f ca="1">VLOOKUP(CONCATENATE($F3749," ",$G3749),AllocFactorMatrix,(M$4+1),FALSE)*$E3750</f>
        <v>-8.3946909154517968E-2</v>
      </c>
      <c r="N3749" s="5">
        <f t="shared" ca="1" si="1930"/>
        <v>-3.7937626908458379</v>
      </c>
      <c r="O3749" s="5">
        <f ca="1">VLOOKUP(CONCATENATE($F3749," ",$G3749),AllocFactorMatrix,(O$4+1),FALSE)*$E3750</f>
        <v>-0.59311368075542703</v>
      </c>
      <c r="P3749" s="5">
        <f ca="1">VLOOKUP(CONCATENATE($F3749," ",$G3749),AllocFactorMatrix,(P$4+1),FALSE)*$E3750</f>
        <v>-0.15232802360647482</v>
      </c>
      <c r="Q3749" s="5">
        <f ca="1">VLOOKUP(CONCATENATE($F3749," ",$G3749),AllocFactorMatrix,(Q$4+1),FALSE)*$E3750</f>
        <v>-0.29135596739537106</v>
      </c>
      <c r="R3749" s="5">
        <f ca="1">VLOOKUP(CONCATENATE($F3749," ",$G3749),AllocFactorMatrix,(R$4+1),FALSE)*$E3750</f>
        <v>-5.0851717431902844E-2</v>
      </c>
      <c r="S3749" s="5">
        <f t="shared" ca="1" si="1955"/>
        <v>-1.0876493891891756</v>
      </c>
      <c r="T3749" s="5">
        <f ca="1">VLOOKUP(CONCATENATE($F3749," ",$G3749),AllocFactorMatrix,(T$4+1),FALSE)*$E3750</f>
        <v>-4.1249585049957134E-3</v>
      </c>
      <c r="U3749" s="5">
        <f ca="1">VLOOKUP(CONCATENATE($F3749," ",$G3749),AllocFactorMatrix,(U$4+1),FALSE)*$E3750</f>
        <v>-9.0685589085992627E-2</v>
      </c>
      <c r="V3749" s="5">
        <f ca="1">VLOOKUP(CONCATENATE($F3749," ",$G3749),AllocFactorMatrix,(V$4+1),FALSE)*$E3750</f>
        <v>-0.42869491023214112</v>
      </c>
      <c r="W3749" s="5">
        <f ca="1">VLOOKUP(CONCATENATE($F3749," ",$G3749),AllocFactorMatrix,(W$4+1),FALSE)*$E3750</f>
        <v>-7.6305985391216691E-2</v>
      </c>
      <c r="X3749" s="5">
        <f t="shared" ca="1" si="1956"/>
        <v>-0.59981144321434621</v>
      </c>
      <c r="Y3749" s="5">
        <f ca="1">VLOOKUP(CONCATENATE($F3749," ",$G3749),AllocFactorMatrix,(Y$4+1),FALSE)*$E3750</f>
        <v>-0.16233642774561816</v>
      </c>
      <c r="Z3749" s="5">
        <f ca="1">VLOOKUP(CONCATENATE($F3749," ",$G3749),AllocFactorMatrix,(Z$4+1),FALSE)*$E3750</f>
        <v>-2.5718551410060645E-3</v>
      </c>
      <c r="AA3749" s="5">
        <f t="shared" ca="1" si="1931"/>
        <v>-0.16490828288662421</v>
      </c>
      <c r="AB3749" s="5">
        <f ca="1">VLOOKUP(CONCATENATE($F3749," ",$G3749),AllocFactorMatrix,(AB$4+1),FALSE)*$E3750</f>
        <v>-4.6257663882316932E-3</v>
      </c>
      <c r="AC3749" s="5">
        <f ca="1">VLOOKUP(CONCATENATE($F3749," ",$G3749),AllocFactorMatrix,(AC$4+1),FALSE)*$E3750</f>
        <v>-7.1192031587976405</v>
      </c>
      <c r="AD3749" s="5">
        <f ca="1">VLOOKUP(CONCATENATE($F3749," ",$G3749),AllocFactorMatrix,(AD$4+1),FALSE)*$E3750</f>
        <v>-1.9653132837852065</v>
      </c>
    </row>
    <row r="3750" spans="4:30" collapsed="1">
      <c r="D3750" s="7" t="s">
        <v>300</v>
      </c>
      <c r="E3750" s="96">
        <v>-998</v>
      </c>
      <c r="F3750" s="10" t="s">
        <v>70</v>
      </c>
      <c r="G3750" s="55" t="str">
        <f>$G$15</f>
        <v>TOTAL</v>
      </c>
      <c r="H3750" s="4">
        <f t="shared" ca="1" si="1929"/>
        <v>-998</v>
      </c>
      <c r="I3750" s="5">
        <f ca="1">VLOOKUP(CONCATENATE($F3750," ",$G3750),AllocFactorMatrix,(I$4+1),FALSE)*$E3750</f>
        <v>-563.41583973753779</v>
      </c>
      <c r="J3750" s="5">
        <f ca="1">VLOOKUP(CONCATENATE($F3750," ",$G3750),AllocFactorMatrix,(J$4+1),FALSE)*$E3750</f>
        <v>-35.944281051015203</v>
      </c>
      <c r="K3750" s="5">
        <f ca="1">VLOOKUP(CONCATENATE($F3750," ",$G3750),AllocFactorMatrix,(K$4+1),FALSE)*$E3750</f>
        <v>-91.025065455801808</v>
      </c>
      <c r="L3750" s="5">
        <f ca="1">VLOOKUP(CONCATENATE($F3750," ",$G3750),AllocFactorMatrix,(L$4+1),FALSE)*$E3750</f>
        <v>-2.9530634500580208</v>
      </c>
      <c r="M3750" s="5">
        <f ca="1">VLOOKUP(CONCATENATE($F3750," ",$G3750),AllocFactorMatrix,(M$4+1),FALSE)*$E3750</f>
        <v>-0.23291754863051969</v>
      </c>
      <c r="N3750" s="5">
        <f t="shared" ca="1" si="1930"/>
        <v>-94.211046454490358</v>
      </c>
      <c r="O3750" s="5">
        <f ca="1">VLOOKUP(CONCATENATE($F3750," ",$G3750),AllocFactorMatrix,(O$4+1),FALSE)*$E3750</f>
        <v>-67.281163066433322</v>
      </c>
      <c r="P3750" s="5">
        <f ca="1">VLOOKUP(CONCATENATE($F3750," ",$G3750),AllocFactorMatrix,(P$4+1),FALSE)*$E3750</f>
        <v>-11.319587227352278</v>
      </c>
      <c r="Q3750" s="5">
        <f ca="1">VLOOKUP(CONCATENATE($F3750," ",$G3750),AllocFactorMatrix,(Q$4+1),FALSE)*$E3750</f>
        <v>-3.6511621099646541</v>
      </c>
      <c r="R3750" s="5">
        <f ca="1">VLOOKUP(CONCATENATE($F3750," ",$G3750),AllocFactorMatrix,(R$4+1),FALSE)*$E3750</f>
        <v>-0.20284551368980144</v>
      </c>
      <c r="S3750" s="5">
        <f t="shared" ca="1" si="1955"/>
        <v>-82.454757917440048</v>
      </c>
      <c r="T3750" s="5">
        <f ca="1">VLOOKUP(CONCATENATE($F3750," ",$G3750),AllocFactorMatrix,(T$4+1),FALSE)*$E3750</f>
        <v>-2.3254057212562724</v>
      </c>
      <c r="U3750" s="5">
        <f ca="1">VLOOKUP(CONCATENATE($F3750," ",$G3750),AllocFactorMatrix,(U$4+1),FALSE)*$E3750</f>
        <v>-35.350684046411509</v>
      </c>
      <c r="V3750" s="5">
        <f ca="1">VLOOKUP(CONCATENATE($F3750," ",$G3750),AllocFactorMatrix,(V$4+1),FALSE)*$E3750</f>
        <v>-128.09555031205457</v>
      </c>
      <c r="W3750" s="5">
        <f ca="1">VLOOKUP(CONCATENATE($F3750," ",$G3750),AllocFactorMatrix,(W$4+1),FALSE)*$E3750</f>
        <v>-23.424924046582976</v>
      </c>
      <c r="X3750" s="5">
        <f t="shared" ca="1" si="1956"/>
        <v>-189.19656412630533</v>
      </c>
      <c r="Y3750" s="5">
        <f ca="1">VLOOKUP(CONCATENATE($F3750," ",$G3750),AllocFactorMatrix,(Y$4+1),FALSE)*$E3750</f>
        <v>-20.62195333693651</v>
      </c>
      <c r="Z3750" s="5">
        <f ca="1">VLOOKUP(CONCATENATE($F3750," ",$G3750),AllocFactorMatrix,(Z$4+1),FALSE)*$E3750</f>
        <v>-0.30232686950712967</v>
      </c>
      <c r="AA3750" s="5">
        <f t="shared" ca="1" si="1931"/>
        <v>-20.92428020644364</v>
      </c>
      <c r="AB3750" s="5">
        <f ca="1">VLOOKUP(CONCATENATE($F3750," ",$G3750),AllocFactorMatrix,(AB$4+1),FALSE)*$E3750</f>
        <v>-0.27947613221430867</v>
      </c>
      <c r="AC3750" s="5">
        <f ca="1">VLOOKUP(CONCATENATE($F3750," ",$G3750),AllocFactorMatrix,(AC$4+1),FALSE)*$E3750</f>
        <v>-9.2186841806397215</v>
      </c>
      <c r="AD3750" s="5">
        <f ca="1">VLOOKUP(CONCATENATE($F3750," ",$G3750),AllocFactorMatrix,(AD$4+1),FALSE)*$E3750</f>
        <v>-2.3550701939135741</v>
      </c>
    </row>
    <row r="3751" spans="4:30" hidden="1" outlineLevel="1">
      <c r="D3751" s="7"/>
      <c r="E3751" s="51"/>
      <c r="F3751" s="52" t="str">
        <f>F3758</f>
        <v>LABOR_M</v>
      </c>
      <c r="G3751" s="55" t="str">
        <f>$G$8</f>
        <v>PRODUCTION</v>
      </c>
      <c r="H3751" s="4">
        <f t="shared" ref="H3751:H3758" ca="1" si="1957">SUBTOTAL(9,I3751:AD3751)</f>
        <v>-10336.560944128147</v>
      </c>
      <c r="I3751" s="5">
        <f ca="1">VLOOKUP(CONCATENATE($F3751," ",$G3751),AllocFactorMatrix,(I$4+1),FALSE)*$E3758</f>
        <v>-5091.6141008986442</v>
      </c>
      <c r="J3751" s="5">
        <f ca="1">VLOOKUP(CONCATENATE($F3751," ",$G3751),AllocFactorMatrix,(J$4+1),FALSE)*$E3758</f>
        <v>-251.6966784850205</v>
      </c>
      <c r="K3751" s="5">
        <f ca="1">VLOOKUP(CONCATENATE($F3751," ",$G3751),AllocFactorMatrix,(K$4+1),FALSE)*$E3758</f>
        <v>-921.95050835633526</v>
      </c>
      <c r="L3751" s="5">
        <f ca="1">VLOOKUP(CONCATENATE($F3751," ",$G3751),AllocFactorMatrix,(L$4+1),FALSE)*$E3758</f>
        <v>-29.019728712057333</v>
      </c>
      <c r="M3751" s="5">
        <f ca="1">VLOOKUP(CONCATENATE($F3751," ",$G3751),AllocFactorMatrix,(M$4+1),FALSE)*$E3758</f>
        <v>-2.7213773003486876</v>
      </c>
      <c r="N3751" s="5">
        <f t="shared" ref="N3751:N3758" ca="1" si="1958">SUBTOTAL(9,K3751:M3751)</f>
        <v>-953.69161436874128</v>
      </c>
      <c r="O3751" s="5">
        <f ca="1">VLOOKUP(CONCATENATE($F3751," ",$G3751),AllocFactorMatrix,(O$4+1),FALSE)*$E3758</f>
        <v>-700.82580567533671</v>
      </c>
      <c r="P3751" s="5">
        <f ca="1">VLOOKUP(CONCATENATE($F3751," ",$G3751),AllocFactorMatrix,(P$4+1),FALSE)*$E3758</f>
        <v>-130.58426542000643</v>
      </c>
      <c r="Q3751" s="5">
        <f ca="1">VLOOKUP(CONCATENATE($F3751," ",$G3751),AllocFactorMatrix,(Q$4+1),FALSE)*$E3758</f>
        <v>-59.008598064216095</v>
      </c>
      <c r="R3751" s="5">
        <f ca="1">VLOOKUP(CONCATENATE($F3751," ",$G3751),AllocFactorMatrix,(R$4+1),FALSE)*$E3758</f>
        <v>-2.6535506946072767</v>
      </c>
      <c r="S3751" s="5">
        <f ca="1">SUBTOTAL(9,O3751:R3751)</f>
        <v>-893.07221985416652</v>
      </c>
      <c r="T3751" s="5">
        <f ca="1">VLOOKUP(CONCATENATE($F3751," ",$G3751),AllocFactorMatrix,(T$4+1),FALSE)*$E3758</f>
        <v>-24.481640444545548</v>
      </c>
      <c r="U3751" s="5">
        <f ca="1">VLOOKUP(CONCATENATE($F3751," ",$G3751),AllocFactorMatrix,(U$4+1),FALSE)*$E3758</f>
        <v>-400.63787464797076</v>
      </c>
      <c r="V3751" s="5">
        <f ca="1">VLOOKUP(CONCATENATE($F3751," ",$G3751),AllocFactorMatrix,(V$4+1),FALSE)*$E3758</f>
        <v>-2117.3824248154647</v>
      </c>
      <c r="W3751" s="5">
        <f ca="1">VLOOKUP(CONCATENATE($F3751," ",$G3751),AllocFactorMatrix,(W$4+1),FALSE)*$E3758</f>
        <v>-382.36417186652761</v>
      </c>
      <c r="X3751" s="5">
        <f ca="1">SUBTOTAL(9,T3751:W3751)</f>
        <v>-2924.8661117745087</v>
      </c>
      <c r="Y3751" s="5">
        <f ca="1">VLOOKUP(CONCATENATE($F3751," ",$G3751),AllocFactorMatrix,(Y$4+1),FALSE)*$E3758</f>
        <v>-215.2224928521432</v>
      </c>
      <c r="Z3751" s="5">
        <f ca="1">VLOOKUP(CONCATENATE($F3751," ",$G3751),AllocFactorMatrix,(Z$4+1),FALSE)*$E3758</f>
        <v>-3.6048944874147613</v>
      </c>
      <c r="AA3751" s="5">
        <f t="shared" ref="AA3751:AA3758" ca="1" si="1959">SUBTOTAL(9,Y3751:Z3751)</f>
        <v>-218.82738733955796</v>
      </c>
      <c r="AB3751" s="5">
        <f ca="1">VLOOKUP(CONCATENATE($F3751," ",$G3751),AllocFactorMatrix,(AB$4+1),FALSE)*$E3758</f>
        <v>-2.7928314075093006</v>
      </c>
      <c r="AC3751" s="5">
        <f ca="1">VLOOKUP(CONCATENATE($F3751," ",$G3751),AllocFactorMatrix,(AC$4+1),FALSE)*$E3758</f>
        <v>0</v>
      </c>
      <c r="AD3751" s="5">
        <f ca="1">VLOOKUP(CONCATENATE($F3751," ",$G3751),AllocFactorMatrix,(AD$4+1),FALSE)*$E3758</f>
        <v>0</v>
      </c>
    </row>
    <row r="3752" spans="4:30" hidden="1" outlineLevel="1">
      <c r="D3752" s="7"/>
      <c r="E3752" s="51"/>
      <c r="F3752" s="52" t="str">
        <f>F3758</f>
        <v>LABOR_M</v>
      </c>
      <c r="G3752" s="55" t="str">
        <f>$G$9</f>
        <v>BULKTRAN</v>
      </c>
      <c r="H3752" s="4">
        <f t="shared" ca="1" si="1957"/>
        <v>-37.767914008252568</v>
      </c>
      <c r="I3752" s="5">
        <f ca="1">VLOOKUP(CONCATENATE($F3752," ",$G3752),AllocFactorMatrix,(I$4+1),FALSE)*$E3758</f>
        <v>-18.603832025504104</v>
      </c>
      <c r="J3752" s="5">
        <f ca="1">VLOOKUP(CONCATENATE($F3752," ",$G3752),AllocFactorMatrix,(J$4+1),FALSE)*$E3758</f>
        <v>-0.91965389267937503</v>
      </c>
      <c r="K3752" s="5">
        <f ca="1">VLOOKUP(CONCATENATE($F3752," ",$G3752),AllocFactorMatrix,(K$4+1),FALSE)*$E3758</f>
        <v>-3.3686395027977811</v>
      </c>
      <c r="L3752" s="5">
        <f ca="1">VLOOKUP(CONCATENATE($F3752," ",$G3752),AllocFactorMatrix,(L$4+1),FALSE)*$E3758</f>
        <v>-0.10603281153800079</v>
      </c>
      <c r="M3752" s="5">
        <f ca="1">VLOOKUP(CONCATENATE($F3752," ",$G3752),AllocFactorMatrix,(M$4+1),FALSE)*$E3758</f>
        <v>-9.9434177788083437E-3</v>
      </c>
      <c r="N3752" s="5">
        <f t="shared" ca="1" si="1958"/>
        <v>-3.4846157321145901</v>
      </c>
      <c r="O3752" s="5">
        <f ca="1">VLOOKUP(CONCATENATE($F3752," ",$G3752),AllocFactorMatrix,(O$4+1),FALSE)*$E3758</f>
        <v>-2.5606900502576178</v>
      </c>
      <c r="P3752" s="5">
        <f ca="1">VLOOKUP(CONCATENATE($F3752," ",$G3752),AllocFactorMatrix,(P$4+1),FALSE)*$E3758</f>
        <v>-0.47713115937417039</v>
      </c>
      <c r="Q3752" s="5">
        <f ca="1">VLOOKUP(CONCATENATE($F3752," ",$G3752),AllocFactorMatrix,(Q$4+1),FALSE)*$E3758</f>
        <v>-0.21560668673877095</v>
      </c>
      <c r="R3752" s="5">
        <f ca="1">VLOOKUP(CONCATENATE($F3752," ",$G3752),AllocFactorMatrix,(R$4+1),FALSE)*$E3758</f>
        <v>-9.6955916955530144E-3</v>
      </c>
      <c r="S3752" s="5">
        <f t="shared" ref="S3752:S3758" ca="1" si="1960">SUBTOTAL(9,O3752:R3752)</f>
        <v>-3.2631234880661122</v>
      </c>
      <c r="T3752" s="5">
        <f ca="1">VLOOKUP(CONCATENATE($F3752," ",$G3752),AllocFactorMatrix,(T$4+1),FALSE)*$E3758</f>
        <v>-8.9451462250198427E-2</v>
      </c>
      <c r="U3752" s="5">
        <f ca="1">VLOOKUP(CONCATENATE($F3752," ",$G3752),AllocFactorMatrix,(U$4+1),FALSE)*$E3758</f>
        <v>-1.4638579388195054</v>
      </c>
      <c r="V3752" s="5">
        <f ca="1">VLOOKUP(CONCATENATE($F3752," ",$G3752),AllocFactorMatrix,(V$4+1),FALSE)*$E3758</f>
        <v>-7.736530338791602</v>
      </c>
      <c r="W3752" s="5">
        <f ca="1">VLOOKUP(CONCATENATE($F3752," ",$G3752),AllocFactorMatrix,(W$4+1),FALSE)*$E3758</f>
        <v>-1.3970891518900415</v>
      </c>
      <c r="X3752" s="5">
        <f t="shared" ref="X3752:X3758" ca="1" si="1961">SUBTOTAL(9,T3752:W3752)</f>
        <v>-10.686928891751347</v>
      </c>
      <c r="Y3752" s="5">
        <f ca="1">VLOOKUP(CONCATENATE($F3752," ",$G3752),AllocFactorMatrix,(Y$4+1),FALSE)*$E3758</f>
        <v>-0.78638385112981202</v>
      </c>
      <c r="Z3752" s="5">
        <f ca="1">VLOOKUP(CONCATENATE($F3752," ",$G3752),AllocFactorMatrix,(Z$4+1),FALSE)*$E3758</f>
        <v>-1.3171628914629122E-2</v>
      </c>
      <c r="AA3752" s="5">
        <f t="shared" ca="1" si="1959"/>
        <v>-0.7995554800444411</v>
      </c>
      <c r="AB3752" s="5">
        <f ca="1">VLOOKUP(CONCATENATE($F3752," ",$G3752),AllocFactorMatrix,(AB$4+1),FALSE)*$E3758</f>
        <v>-1.0204498092596022E-2</v>
      </c>
      <c r="AC3752" s="5">
        <f ca="1">VLOOKUP(CONCATENATE($F3752," ",$G3752),AllocFactorMatrix,(AC$4+1),FALSE)*$E3758</f>
        <v>0</v>
      </c>
      <c r="AD3752" s="5">
        <f ca="1">VLOOKUP(CONCATENATE($F3752," ",$G3752),AllocFactorMatrix,(AD$4+1),FALSE)*$E3758</f>
        <v>0</v>
      </c>
    </row>
    <row r="3753" spans="4:30" hidden="1" outlineLevel="1">
      <c r="D3753" s="7"/>
      <c r="E3753" s="51"/>
      <c r="F3753" s="52" t="str">
        <f>F3758</f>
        <v>LABOR_M</v>
      </c>
      <c r="G3753" s="55" t="str">
        <f>$G$10</f>
        <v>SUBTRAN</v>
      </c>
      <c r="H3753" s="4">
        <f t="shared" ca="1" si="1957"/>
        <v>-8.3073745220055404</v>
      </c>
      <c r="I3753" s="5">
        <f ca="1">VLOOKUP(CONCATENATE($F3753," ",$G3753),AllocFactorMatrix,(I$4+1),FALSE)*$E3758</f>
        <v>-4.0445901028521138</v>
      </c>
      <c r="J3753" s="5">
        <f ca="1">VLOOKUP(CONCATENATE($F3753," ",$G3753),AllocFactorMatrix,(J$4+1),FALSE)*$E3758</f>
        <v>-0.19519720931566339</v>
      </c>
      <c r="K3753" s="5">
        <f ca="1">VLOOKUP(CONCATENATE($F3753," ",$G3753),AllocFactorMatrix,(K$4+1),FALSE)*$E3758</f>
        <v>-0.71011790324803226</v>
      </c>
      <c r="L3753" s="5">
        <f ca="1">VLOOKUP(CONCATENATE($F3753," ",$G3753),AllocFactorMatrix,(L$4+1),FALSE)*$E3758</f>
        <v>-2.1934873897011965E-2</v>
      </c>
      <c r="M3753" s="5">
        <f ca="1">VLOOKUP(CONCATENATE($F3753," ",$G3753),AllocFactorMatrix,(M$4+1),FALSE)*$E3758</f>
        <v>-2.7318725375564028E-3</v>
      </c>
      <c r="N3753" s="5">
        <f t="shared" ca="1" si="1958"/>
        <v>-0.7347846496826006</v>
      </c>
      <c r="O3753" s="5">
        <f ca="1">VLOOKUP(CONCATENATE($F3753," ",$G3753),AllocFactorMatrix,(O$4+1),FALSE)*$E3758</f>
        <v>-0.5365051749153853</v>
      </c>
      <c r="P3753" s="5">
        <f ca="1">VLOOKUP(CONCATENATE($F3753," ",$G3753),AllocFactorMatrix,(P$4+1),FALSE)*$E3758</f>
        <v>-9.973568626079618E-2</v>
      </c>
      <c r="Q3753" s="5">
        <f ca="1">VLOOKUP(CONCATENATE($F3753," ",$G3753),AllocFactorMatrix,(Q$4+1),FALSE)*$E3758</f>
        <v>-5.9343921714348109E-2</v>
      </c>
      <c r="R3753" s="5">
        <f ca="1">VLOOKUP(CONCATENATE($F3753," ",$G3753),AllocFactorMatrix,(R$4+1),FALSE)*$E3758</f>
        <v>0</v>
      </c>
      <c r="S3753" s="5">
        <f t="shared" ca="1" si="1960"/>
        <v>-0.69558478289052961</v>
      </c>
      <c r="T3753" s="5">
        <f ca="1">VLOOKUP(CONCATENATE($F3753," ",$G3753),AllocFactorMatrix,(T$4+1),FALSE)*$E3758</f>
        <v>-1.8733839500209511E-2</v>
      </c>
      <c r="U3753" s="5">
        <f ca="1">VLOOKUP(CONCATENATE($F3753," ",$G3753),AllocFactorMatrix,(U$4+1),FALSE)*$E3758</f>
        <v>-0.30668364860406516</v>
      </c>
      <c r="V3753" s="5">
        <f ca="1">VLOOKUP(CONCATENATE($F3753," ",$G3753),AllocFactorMatrix,(V$4+1),FALSE)*$E3758</f>
        <v>-2.1365677938135264</v>
      </c>
      <c r="W3753" s="5">
        <f ca="1">VLOOKUP(CONCATENATE($F3753," ",$G3753),AllocFactorMatrix,(W$4+1),FALSE)*$E3758</f>
        <v>0</v>
      </c>
      <c r="X3753" s="5">
        <f t="shared" ca="1" si="1961"/>
        <v>-2.461985281917801</v>
      </c>
      <c r="Y3753" s="5">
        <f ca="1">VLOOKUP(CONCATENATE($F3753," ",$G3753),AllocFactorMatrix,(Y$4+1),FALSE)*$E3758</f>
        <v>-0.16147233936112543</v>
      </c>
      <c r="Z3753" s="5">
        <f ca="1">VLOOKUP(CONCATENATE($F3753," ",$G3753),AllocFactorMatrix,(Z$4+1),FALSE)*$E3758</f>
        <v>-2.6917482840376262E-3</v>
      </c>
      <c r="AA3753" s="5">
        <f t="shared" ca="1" si="1959"/>
        <v>-0.16416408764516305</v>
      </c>
      <c r="AB3753" s="5">
        <f ca="1">VLOOKUP(CONCATENATE($F3753," ",$G3753),AllocFactorMatrix,(AB$4+1),FALSE)*$E3758</f>
        <v>-2.156243166936125E-3</v>
      </c>
      <c r="AC3753" s="5">
        <f ca="1">VLOOKUP(CONCATENATE($F3753," ",$G3753),AllocFactorMatrix,(AC$4+1),FALSE)*$E3758</f>
        <v>-7.3316877263784677E-3</v>
      </c>
      <c r="AD3753" s="5">
        <f ca="1">VLOOKUP(CONCATENATE($F3753," ",$G3753),AllocFactorMatrix,(AD$4+1),FALSE)*$E3758</f>
        <v>-1.5804768083532439E-3</v>
      </c>
    </row>
    <row r="3754" spans="4:30" hidden="1" outlineLevel="1">
      <c r="D3754" s="7"/>
      <c r="E3754" s="51"/>
      <c r="F3754" s="52" t="str">
        <f>F3758</f>
        <v>LABOR_M</v>
      </c>
      <c r="G3754" s="55" t="str">
        <f>$G$11</f>
        <v>DISTPRI</v>
      </c>
      <c r="H3754" s="4">
        <f t="shared" ca="1" si="1957"/>
        <v>-5322.5222146479891</v>
      </c>
      <c r="I3754" s="5">
        <f ca="1">VLOOKUP(CONCATENATE($F3754," ",$G3754),AllocFactorMatrix,(I$4+1),FALSE)*$E3758</f>
        <v>-3557.2686044286534</v>
      </c>
      <c r="J3754" s="5">
        <f ca="1">VLOOKUP(CONCATENATE($F3754," ",$G3754),AllocFactorMatrix,(J$4+1),FALSE)*$E3758</f>
        <v>-167.68035563167444</v>
      </c>
      <c r="K3754" s="5">
        <f ca="1">VLOOKUP(CONCATENATE($F3754," ",$G3754),AllocFactorMatrix,(K$4+1),FALSE)*$E3758</f>
        <v>-608.85766240567375</v>
      </c>
      <c r="L3754" s="5">
        <f ca="1">VLOOKUP(CONCATENATE($F3754," ",$G3754),AllocFactorMatrix,(L$4+1),FALSE)*$E3758</f>
        <v>-18.816869918723132</v>
      </c>
      <c r="M3754" s="5">
        <f ca="1">VLOOKUP(CONCATENATE($F3754," ",$G3754),AllocFactorMatrix,(M$4+1),FALSE)*$E3758</f>
        <v>0</v>
      </c>
      <c r="N3754" s="5">
        <f t="shared" ca="1" si="1958"/>
        <v>-627.67453232439686</v>
      </c>
      <c r="O3754" s="5">
        <f ca="1">VLOOKUP(CONCATENATE($F3754," ",$G3754),AllocFactorMatrix,(O$4+1),FALSE)*$E3758</f>
        <v>-456.53682758420302</v>
      </c>
      <c r="P3754" s="5">
        <f ca="1">VLOOKUP(CONCATENATE($F3754," ",$G3754),AllocFactorMatrix,(P$4+1),FALSE)*$E3758</f>
        <v>-85.030014859755013</v>
      </c>
      <c r="Q3754" s="5">
        <f ca="1">VLOOKUP(CONCATENATE($F3754," ",$G3754),AllocFactorMatrix,(Q$4+1),FALSE)*$E3758</f>
        <v>0</v>
      </c>
      <c r="R3754" s="5">
        <f ca="1">VLOOKUP(CONCATENATE($F3754," ",$G3754),AllocFactorMatrix,(R$4+1),FALSE)*$E3758</f>
        <v>0</v>
      </c>
      <c r="S3754" s="5">
        <f t="shared" ca="1" si="1960"/>
        <v>-541.56684244395808</v>
      </c>
      <c r="T3754" s="5">
        <f ca="1">VLOOKUP(CONCATENATE($F3754," ",$G3754),AllocFactorMatrix,(T$4+1),FALSE)*$E3758</f>
        <v>-16.275256561116493</v>
      </c>
      <c r="U3754" s="5">
        <f ca="1">VLOOKUP(CONCATENATE($F3754," ",$G3754),AllocFactorMatrix,(U$4+1),FALSE)*$E3758</f>
        <v>-262.48305992994307</v>
      </c>
      <c r="V3754" s="5">
        <f ca="1">VLOOKUP(CONCATENATE($F3754," ",$G3754),AllocFactorMatrix,(V$4+1),FALSE)*$E3758</f>
        <v>0</v>
      </c>
      <c r="W3754" s="5">
        <f ca="1">VLOOKUP(CONCATENATE($F3754," ",$G3754),AllocFactorMatrix,(W$4+1),FALSE)*$E3758</f>
        <v>0</v>
      </c>
      <c r="X3754" s="5">
        <f t="shared" ca="1" si="1961"/>
        <v>-278.75831649105953</v>
      </c>
      <c r="Y3754" s="5">
        <f ca="1">VLOOKUP(CONCATENATE($F3754," ",$G3754),AllocFactorMatrix,(Y$4+1),FALSE)*$E3758</f>
        <v>-137.6668339473342</v>
      </c>
      <c r="Z3754" s="5">
        <f ca="1">VLOOKUP(CONCATENATE($F3754," ",$G3754),AllocFactorMatrix,(Z$4+1),FALSE)*$E3758</f>
        <v>-2.2968216888128565</v>
      </c>
      <c r="AA3754" s="5">
        <f t="shared" ca="1" si="1959"/>
        <v>-139.96365563614705</v>
      </c>
      <c r="AB3754" s="5">
        <f ca="1">VLOOKUP(CONCATENATE($F3754," ",$G3754),AllocFactorMatrix,(AB$4+1),FALSE)*$E3758</f>
        <v>-1.8608104183530023</v>
      </c>
      <c r="AC3754" s="5">
        <f ca="1">VLOOKUP(CONCATENATE($F3754," ",$G3754),AllocFactorMatrix,(AC$4+1),FALSE)*$E3758</f>
        <v>-6.3748779716792958</v>
      </c>
      <c r="AD3754" s="5">
        <f ca="1">VLOOKUP(CONCATENATE($F3754," ",$G3754),AllocFactorMatrix,(AD$4+1),FALSE)*$E3758</f>
        <v>-1.3742193020675575</v>
      </c>
    </row>
    <row r="3755" spans="4:30" hidden="1" outlineLevel="1">
      <c r="D3755" s="7"/>
      <c r="E3755" s="51"/>
      <c r="F3755" s="52" t="str">
        <f>F3758</f>
        <v>LABOR_M</v>
      </c>
      <c r="G3755" s="55" t="str">
        <f>$G$12</f>
        <v>DISTSEC</v>
      </c>
      <c r="H3755" s="4">
        <f t="shared" ca="1" si="1957"/>
        <v>-2196.6703828903974</v>
      </c>
      <c r="I3755" s="5">
        <f ca="1">VLOOKUP(CONCATENATE($F3755," ",$G3755),AllocFactorMatrix,(I$4+1),FALSE)*$E3758</f>
        <v>-1642.4536339822193</v>
      </c>
      <c r="J3755" s="5">
        <f ca="1">VLOOKUP(CONCATENATE($F3755," ",$G3755),AllocFactorMatrix,(J$4+1),FALSE)*$E3758</f>
        <v>-79.183213159645547</v>
      </c>
      <c r="K3755" s="5">
        <f ca="1">VLOOKUP(CONCATENATE($F3755," ",$G3755),AllocFactorMatrix,(K$4+1),FALSE)*$E3758</f>
        <v>-238.92875271124822</v>
      </c>
      <c r="L3755" s="5">
        <f ca="1">VLOOKUP(CONCATENATE($F3755," ",$G3755),AllocFactorMatrix,(L$4+1),FALSE)*$E3758</f>
        <v>0</v>
      </c>
      <c r="M3755" s="5">
        <f ca="1">VLOOKUP(CONCATENATE($F3755," ",$G3755),AllocFactorMatrix,(M$4+1),FALSE)*$E3758</f>
        <v>0</v>
      </c>
      <c r="N3755" s="5">
        <f t="shared" ca="1" si="1958"/>
        <v>-238.92875271124822</v>
      </c>
      <c r="O3755" s="5">
        <f ca="1">VLOOKUP(CONCATENATE($F3755," ",$G3755),AllocFactorMatrix,(O$4+1),FALSE)*$E3758</f>
        <v>-152.2463311951868</v>
      </c>
      <c r="P3755" s="5">
        <f ca="1">VLOOKUP(CONCATENATE($F3755," ",$G3755),AllocFactorMatrix,(P$4+1),FALSE)*$E3758</f>
        <v>0</v>
      </c>
      <c r="Q3755" s="5">
        <f ca="1">VLOOKUP(CONCATENATE($F3755," ",$G3755),AllocFactorMatrix,(Q$4+1),FALSE)*$E3758</f>
        <v>0</v>
      </c>
      <c r="R3755" s="5">
        <f ca="1">VLOOKUP(CONCATENATE($F3755," ",$G3755),AllocFactorMatrix,(R$4+1),FALSE)*$E3758</f>
        <v>0</v>
      </c>
      <c r="S3755" s="5">
        <f t="shared" ca="1" si="1960"/>
        <v>-152.2463311951868</v>
      </c>
      <c r="T3755" s="5">
        <f ca="1">VLOOKUP(CONCATENATE($F3755," ",$G3755),AllocFactorMatrix,(T$4+1),FALSE)*$E3758</f>
        <v>-4.1164214030535611</v>
      </c>
      <c r="U3755" s="5">
        <f ca="1">VLOOKUP(CONCATENATE($F3755," ",$G3755),AllocFactorMatrix,(U$4+1),FALSE)*$E3758</f>
        <v>0</v>
      </c>
      <c r="V3755" s="5">
        <f ca="1">VLOOKUP(CONCATENATE($F3755," ",$G3755),AllocFactorMatrix,(V$4+1),FALSE)*$E3758</f>
        <v>0</v>
      </c>
      <c r="W3755" s="5">
        <f ca="1">VLOOKUP(CONCATENATE($F3755," ",$G3755),AllocFactorMatrix,(W$4+1),FALSE)*$E3758</f>
        <v>0</v>
      </c>
      <c r="X3755" s="5">
        <f t="shared" ca="1" si="1961"/>
        <v>-4.1164214030535611</v>
      </c>
      <c r="Y3755" s="5">
        <f ca="1">VLOOKUP(CONCATENATE($F3755," ",$G3755),AllocFactorMatrix,(Y$4+1),FALSE)*$E3758</f>
        <v>-56.155159924124135</v>
      </c>
      <c r="Z3755" s="5">
        <f ca="1">VLOOKUP(CONCATENATE($F3755," ",$G3755),AllocFactorMatrix,(Z$4+1),FALSE)*$E3758</f>
        <v>0</v>
      </c>
      <c r="AA3755" s="5">
        <f t="shared" ca="1" si="1959"/>
        <v>-56.155159924124135</v>
      </c>
      <c r="AB3755" s="5">
        <f ca="1">VLOOKUP(CONCATENATE($F3755," ",$G3755),AllocFactorMatrix,(AB$4+1),FALSE)*$E3758</f>
        <v>-0.58272390097672899</v>
      </c>
      <c r="AC3755" s="5">
        <f ca="1">VLOOKUP(CONCATENATE($F3755," ",$G3755),AllocFactorMatrix,(AC$4+1),FALSE)*$E3758</f>
        <v>-19.785717683932941</v>
      </c>
      <c r="AD3755" s="5">
        <f ca="1">VLOOKUP(CONCATENATE($F3755," ",$G3755),AllocFactorMatrix,(AD$4+1),FALSE)*$E3758</f>
        <v>-3.2184289300099347</v>
      </c>
    </row>
    <row r="3756" spans="4:30" hidden="1" outlineLevel="1">
      <c r="D3756" s="7"/>
      <c r="E3756" s="51"/>
      <c r="F3756" s="52" t="str">
        <f>F3758</f>
        <v>LABOR_M</v>
      </c>
      <c r="G3756" s="55" t="str">
        <f>$G$13</f>
        <v>ENERGY</v>
      </c>
      <c r="H3756" s="4">
        <f t="shared" ca="1" si="1957"/>
        <v>-2721.1467029779046</v>
      </c>
      <c r="I3756" s="5">
        <f ca="1">VLOOKUP(CONCATENATE($F3756," ",$G3756),AllocFactorMatrix,(I$4+1),FALSE)*$E3758</f>
        <v>-1021.0479553992176</v>
      </c>
      <c r="J3756" s="5">
        <f ca="1">VLOOKUP(CONCATENATE($F3756," ",$G3756),AllocFactorMatrix,(J$4+1),FALSE)*$E3758</f>
        <v>-66.17050531216681</v>
      </c>
      <c r="K3756" s="5">
        <f ca="1">VLOOKUP(CONCATENATE($F3756," ",$G3756),AllocFactorMatrix,(K$4+1),FALSE)*$E3758</f>
        <v>-222.00921845197493</v>
      </c>
      <c r="L3756" s="5">
        <f ca="1">VLOOKUP(CONCATENATE($F3756," ",$G3756),AllocFactorMatrix,(L$4+1),FALSE)*$E3758</f>
        <v>-7.0559569751484217</v>
      </c>
      <c r="M3756" s="5">
        <f ca="1">VLOOKUP(CONCATENATE($F3756," ",$G3756),AllocFactorMatrix,(M$4+1),FALSE)*$E3758</f>
        <v>-0.65047674749012108</v>
      </c>
      <c r="N3756" s="5">
        <f t="shared" ca="1" si="1958"/>
        <v>-229.7156521746135</v>
      </c>
      <c r="O3756" s="5">
        <f ca="1">VLOOKUP(CONCATENATE($F3756," ",$G3756),AllocFactorMatrix,(O$4+1),FALSE)*$E3758</f>
        <v>-202.40890221475041</v>
      </c>
      <c r="P3756" s="5">
        <f ca="1">VLOOKUP(CONCATENATE($F3756," ",$G3756),AllocFactorMatrix,(P$4+1),FALSE)*$E3758</f>
        <v>-37.522715786159075</v>
      </c>
      <c r="Q3756" s="5">
        <f ca="1">VLOOKUP(CONCATENATE($F3756," ",$G3756),AllocFactorMatrix,(Q$4+1),FALSE)*$E3758</f>
        <v>-17.049361624541135</v>
      </c>
      <c r="R3756" s="5">
        <f ca="1">VLOOKUP(CONCATENATE($F3756," ",$G3756),AllocFactorMatrix,(R$4+1),FALSE)*$E3758</f>
        <v>-0.7899674775765213</v>
      </c>
      <c r="S3756" s="5">
        <f t="shared" ca="1" si="1960"/>
        <v>-257.77094710302714</v>
      </c>
      <c r="T3756" s="5">
        <f ca="1">VLOOKUP(CONCATENATE($F3756," ",$G3756),AllocFactorMatrix,(T$4+1),FALSE)*$E3758</f>
        <v>-7.7566926969713066</v>
      </c>
      <c r="U3756" s="5">
        <f ca="1">VLOOKUP(CONCATENATE($F3756," ",$G3756),AllocFactorMatrix,(U$4+1),FALSE)*$E3758</f>
        <v>-136.19590361562319</v>
      </c>
      <c r="V3756" s="5">
        <f ca="1">VLOOKUP(CONCATENATE($F3756," ",$G3756),AllocFactorMatrix,(V$4+1),FALSE)*$E3758</f>
        <v>-773.2637950688852</v>
      </c>
      <c r="W3756" s="5">
        <f ca="1">VLOOKUP(CONCATENATE($F3756," ",$G3756),AllocFactorMatrix,(W$4+1),FALSE)*$E3758</f>
        <v>-146.70623990288689</v>
      </c>
      <c r="X3756" s="5">
        <f t="shared" ca="1" si="1961"/>
        <v>-1063.9226312843666</v>
      </c>
      <c r="Y3756" s="5">
        <f ca="1">VLOOKUP(CONCATENATE($F3756," ",$G3756),AllocFactorMatrix,(Y$4+1),FALSE)*$E3758</f>
        <v>-54.838672916563098</v>
      </c>
      <c r="Z3756" s="5">
        <f ca="1">VLOOKUP(CONCATENATE($F3756," ",$G3756),AllocFactorMatrix,(Z$4+1),FALSE)*$E3758</f>
        <v>-0.89268617376558557</v>
      </c>
      <c r="AA3756" s="5">
        <f t="shared" ca="1" si="1959"/>
        <v>-55.731359090328681</v>
      </c>
      <c r="AB3756" s="5">
        <f ca="1">VLOOKUP(CONCATENATE($F3756," ",$G3756),AllocFactorMatrix,(AB$4+1),FALSE)*$E3758</f>
        <v>-0.99571961881573434</v>
      </c>
      <c r="AC3756" s="5">
        <f ca="1">VLOOKUP(CONCATENATE($F3756," ",$G3756),AllocFactorMatrix,(AC$4+1),FALSE)*$E3758</f>
        <v>-21.531103407410246</v>
      </c>
      <c r="AD3756" s="5">
        <f ca="1">VLOOKUP(CONCATENATE($F3756," ",$G3756),AllocFactorMatrix,(AD$4+1),FALSE)*$E3758</f>
        <v>-4.2608295879584519</v>
      </c>
    </row>
    <row r="3757" spans="4:30" hidden="1" outlineLevel="1">
      <c r="D3757" s="7"/>
      <c r="E3757" s="51"/>
      <c r="F3757" s="52" t="str">
        <f>F3758</f>
        <v>LABOR_M</v>
      </c>
      <c r="G3757" s="55" t="str">
        <f>$G$14</f>
        <v>CUSTOMER</v>
      </c>
      <c r="H3757" s="4">
        <f t="shared" ca="1" si="1957"/>
        <v>-2051.0244668253031</v>
      </c>
      <c r="I3757" s="5">
        <f ca="1">VLOOKUP(CONCATENATE($F3757," ",$G3757),AllocFactorMatrix,(I$4+1),FALSE)*$E3758</f>
        <v>-1465.459016839196</v>
      </c>
      <c r="J3757" s="5">
        <f ca="1">VLOOKUP(CONCATENATE($F3757," ",$G3757),AllocFactorMatrix,(J$4+1),FALSE)*$E3758</f>
        <v>-250.78829265290321</v>
      </c>
      <c r="K3757" s="5">
        <f ca="1">VLOOKUP(CONCATENATE($F3757," ",$G3757),AllocFactorMatrix,(K$4+1),FALSE)*$E3758</f>
        <v>-72.213511635505625</v>
      </c>
      <c r="L3757" s="5">
        <f ca="1">VLOOKUP(CONCATENATE($F3757," ",$G3757),AllocFactorMatrix,(L$4+1),FALSE)*$E3758</f>
        <v>-12.071421264363101</v>
      </c>
      <c r="M3757" s="5">
        <f ca="1">VLOOKUP(CONCATENATE($F3757," ",$G3757),AllocFactorMatrix,(M$4+1),FALSE)*$E3758</f>
        <v>-1.9072266715125654</v>
      </c>
      <c r="N3757" s="5">
        <f t="shared" ca="1" si="1958"/>
        <v>-86.192159571381282</v>
      </c>
      <c r="O3757" s="5">
        <f ca="1">VLOOKUP(CONCATENATE($F3757," ",$G3757),AllocFactorMatrix,(O$4+1),FALSE)*$E3758</f>
        <v>-13.475210017483519</v>
      </c>
      <c r="P3757" s="5">
        <f ca="1">VLOOKUP(CONCATENATE($F3757," ",$G3757),AllocFactorMatrix,(P$4+1),FALSE)*$E3758</f>
        <v>-3.4608072216966033</v>
      </c>
      <c r="Q3757" s="5">
        <f ca="1">VLOOKUP(CONCATENATE($F3757," ",$G3757),AllocFactorMatrix,(Q$4+1),FALSE)*$E3758</f>
        <v>-6.6194440929084601</v>
      </c>
      <c r="R3757" s="5">
        <f ca="1">VLOOKUP(CONCATENATE($F3757," ",$G3757),AllocFactorMatrix,(R$4+1),FALSE)*$E3758</f>
        <v>-1.1553224860230111</v>
      </c>
      <c r="S3757" s="5">
        <f t="shared" ca="1" si="1960"/>
        <v>-24.710783818111594</v>
      </c>
      <c r="T3757" s="5">
        <f ca="1">VLOOKUP(CONCATENATE($F3757," ",$G3757),AllocFactorMatrix,(T$4+1),FALSE)*$E3758</f>
        <v>-9.3716742627527855E-2</v>
      </c>
      <c r="U3757" s="5">
        <f ca="1">VLOOKUP(CONCATENATE($F3757," ",$G3757),AllocFactorMatrix,(U$4+1),FALSE)*$E3758</f>
        <v>-2.0603256983324618</v>
      </c>
      <c r="V3757" s="5">
        <f ca="1">VLOOKUP(CONCATENATE($F3757," ",$G3757),AllocFactorMatrix,(V$4+1),FALSE)*$E3758</f>
        <v>-9.7397078102240151</v>
      </c>
      <c r="W3757" s="5">
        <f ca="1">VLOOKUP(CONCATENATE($F3757," ",$G3757),AllocFactorMatrix,(W$4+1),FALSE)*$E3758</f>
        <v>-1.7336291711026528</v>
      </c>
      <c r="X3757" s="5">
        <f t="shared" ca="1" si="1961"/>
        <v>-13.627379422286658</v>
      </c>
      <c r="Y3757" s="5">
        <f ca="1">VLOOKUP(CONCATENATE($F3757," ",$G3757),AllocFactorMatrix,(Y$4+1),FALSE)*$E3758</f>
        <v>-3.6881925477997459</v>
      </c>
      <c r="Z3757" s="5">
        <f ca="1">VLOOKUP(CONCATENATE($F3757," ",$G3757),AllocFactorMatrix,(Z$4+1),FALSE)*$E3758</f>
        <v>-5.8431105678528564E-2</v>
      </c>
      <c r="AA3757" s="5">
        <f t="shared" ca="1" si="1959"/>
        <v>-3.7466236534782746</v>
      </c>
      <c r="AB3757" s="5">
        <f ca="1">VLOOKUP(CONCATENATE($F3757," ",$G3757),AllocFactorMatrix,(AB$4+1),FALSE)*$E3758</f>
        <v>-0.10509481672020582</v>
      </c>
      <c r="AC3757" s="5">
        <f ca="1">VLOOKUP(CONCATENATE($F3757," ",$G3757),AllocFactorMatrix,(AC$4+1),FALSE)*$E3758</f>
        <v>-161.74430102462694</v>
      </c>
      <c r="AD3757" s="5">
        <f ca="1">VLOOKUP(CONCATENATE($F3757," ",$G3757),AllocFactorMatrix,(AD$4+1),FALSE)*$E3758</f>
        <v>-44.65081502659897</v>
      </c>
    </row>
    <row r="3758" spans="4:30" collapsed="1">
      <c r="D3758" s="7" t="s">
        <v>272</v>
      </c>
      <c r="E3758" s="96">
        <v>-22674</v>
      </c>
      <c r="F3758" s="10" t="s">
        <v>70</v>
      </c>
      <c r="G3758" s="55" t="str">
        <f>$G$15</f>
        <v>TOTAL</v>
      </c>
      <c r="H3758" s="4">
        <f t="shared" ca="1" si="1957"/>
        <v>-22674</v>
      </c>
      <c r="I3758" s="5">
        <f ca="1">VLOOKUP(CONCATENATE($F3758," ",$G3758),AllocFactorMatrix,(I$4+1),FALSE)*$E3758</f>
        <v>-12800.491733676286</v>
      </c>
      <c r="J3758" s="5">
        <f ca="1">VLOOKUP(CONCATENATE($F3758," ",$G3758),AllocFactorMatrix,(J$4+1),FALSE)*$E3758</f>
        <v>-816.63389634340558</v>
      </c>
      <c r="K3758" s="5">
        <f ca="1">VLOOKUP(CONCATENATE($F3758," ",$G3758),AllocFactorMatrix,(K$4+1),FALSE)*$E3758</f>
        <v>-2068.0384109667839</v>
      </c>
      <c r="L3758" s="5">
        <f ca="1">VLOOKUP(CONCATENATE($F3758," ",$G3758),AllocFactorMatrix,(L$4+1),FALSE)*$E3758</f>
        <v>-67.091944555727011</v>
      </c>
      <c r="M3758" s="5">
        <f ca="1">VLOOKUP(CONCATENATE($F3758," ",$G3758),AllocFactorMatrix,(M$4+1),FALSE)*$E3758</f>
        <v>-5.291756009667739</v>
      </c>
      <c r="N3758" s="5">
        <f t="shared" ca="1" si="1958"/>
        <v>-2140.4221115321784</v>
      </c>
      <c r="O3758" s="5">
        <f ca="1">VLOOKUP(CONCATENATE($F3758," ",$G3758),AllocFactorMatrix,(O$4+1),FALSE)*$E3758</f>
        <v>-1528.5902719121334</v>
      </c>
      <c r="P3758" s="5">
        <f ca="1">VLOOKUP(CONCATENATE($F3758," ",$G3758),AllocFactorMatrix,(P$4+1),FALSE)*$E3758</f>
        <v>-257.17467013325205</v>
      </c>
      <c r="Q3758" s="5">
        <f ca="1">VLOOKUP(CONCATENATE($F3758," ",$G3758),AllocFactorMatrix,(Q$4+1),FALSE)*$E3758</f>
        <v>-82.952354390118799</v>
      </c>
      <c r="R3758" s="5">
        <f ca="1">VLOOKUP(CONCATENATE($F3758," ",$G3758),AllocFactorMatrix,(R$4+1),FALSE)*$E3758</f>
        <v>-4.6085362499023628</v>
      </c>
      <c r="S3758" s="5">
        <f t="shared" ca="1" si="1960"/>
        <v>-1873.3258326854066</v>
      </c>
      <c r="T3758" s="5">
        <f ca="1">VLOOKUP(CONCATENATE($F3758," ",$G3758),AllocFactorMatrix,(T$4+1),FALSE)*$E3758</f>
        <v>-52.83191315006485</v>
      </c>
      <c r="U3758" s="5">
        <f ca="1">VLOOKUP(CONCATENATE($F3758," ",$G3758),AllocFactorMatrix,(U$4+1),FALSE)*$E3758</f>
        <v>-803.14770547929311</v>
      </c>
      <c r="V3758" s="5">
        <f ca="1">VLOOKUP(CONCATENATE($F3758," ",$G3758),AllocFactorMatrix,(V$4+1),FALSE)*$E3758</f>
        <v>-2910.2590258271794</v>
      </c>
      <c r="W3758" s="5">
        <f ca="1">VLOOKUP(CONCATENATE($F3758," ",$G3758),AllocFactorMatrix,(W$4+1),FALSE)*$E3758</f>
        <v>-532.2011300924072</v>
      </c>
      <c r="X3758" s="5">
        <f t="shared" ca="1" si="1961"/>
        <v>-4298.4397745489441</v>
      </c>
      <c r="Y3758" s="5">
        <f ca="1">VLOOKUP(CONCATENATE($F3758," ",$G3758),AllocFactorMatrix,(Y$4+1),FALSE)*$E3758</f>
        <v>-468.51920837845535</v>
      </c>
      <c r="Z3758" s="5">
        <f ca="1">VLOOKUP(CONCATENATE($F3758," ",$G3758),AllocFactorMatrix,(Z$4+1),FALSE)*$E3758</f>
        <v>-6.8686968328703983</v>
      </c>
      <c r="AA3758" s="5">
        <f t="shared" ca="1" si="1959"/>
        <v>-475.38790521132574</v>
      </c>
      <c r="AB3758" s="5">
        <f ca="1">VLOOKUP(CONCATENATE($F3758," ",$G3758),AllocFactorMatrix,(AB$4+1),FALSE)*$E3758</f>
        <v>-6.3495409036345034</v>
      </c>
      <c r="AC3758" s="5">
        <f ca="1">VLOOKUP(CONCATENATE($F3758," ",$G3758),AllocFactorMatrix,(AC$4+1),FALSE)*$E3758</f>
        <v>-209.44333177537578</v>
      </c>
      <c r="AD3758" s="5">
        <f ca="1">VLOOKUP(CONCATENATE($F3758," ",$G3758),AllocFactorMatrix,(AD$4+1),FALSE)*$E3758</f>
        <v>-53.505873323443261</v>
      </c>
    </row>
    <row r="3759" spans="4:30" hidden="1" outlineLevel="1">
      <c r="D3759" s="7"/>
      <c r="E3759" s="51"/>
      <c r="F3759" s="52" t="str">
        <f>F3766</f>
        <v>CUST_TOTAL</v>
      </c>
      <c r="G3759" s="55" t="str">
        <f>$G$8</f>
        <v>PRODUCTION</v>
      </c>
      <c r="H3759" s="4">
        <f t="shared" si="1929"/>
        <v>0</v>
      </c>
      <c r="I3759" s="5">
        <f>VLOOKUP(CONCATENATE($F3759," ",$G3759),AllocFactorMatrix,(I$4+1),FALSE)*$E3766</f>
        <v>0</v>
      </c>
      <c r="J3759" s="5">
        <f>VLOOKUP(CONCATENATE($F3759," ",$G3759),AllocFactorMatrix,(J$4+1),FALSE)*$E3766</f>
        <v>0</v>
      </c>
      <c r="K3759" s="5">
        <f>VLOOKUP(CONCATENATE($F3759," ",$G3759),AllocFactorMatrix,(K$4+1),FALSE)*$E3766</f>
        <v>0</v>
      </c>
      <c r="L3759" s="5">
        <f>VLOOKUP(CONCATENATE($F3759," ",$G3759),AllocFactorMatrix,(L$4+1),FALSE)*$E3766</f>
        <v>0</v>
      </c>
      <c r="M3759" s="5">
        <f>VLOOKUP(CONCATENATE($F3759," ",$G3759),AllocFactorMatrix,(M$4+1),FALSE)*$E3766</f>
        <v>0</v>
      </c>
      <c r="N3759" s="5">
        <f t="shared" si="1930"/>
        <v>0</v>
      </c>
      <c r="O3759" s="5">
        <f>VLOOKUP(CONCATENATE($F3759," ",$G3759),AllocFactorMatrix,(O$4+1),FALSE)*$E3766</f>
        <v>0</v>
      </c>
      <c r="P3759" s="5">
        <f>VLOOKUP(CONCATENATE($F3759," ",$G3759),AllocFactorMatrix,(P$4+1),FALSE)*$E3766</f>
        <v>0</v>
      </c>
      <c r="Q3759" s="5">
        <f>VLOOKUP(CONCATENATE($F3759," ",$G3759),AllocFactorMatrix,(Q$4+1),FALSE)*$E3766</f>
        <v>0</v>
      </c>
      <c r="R3759" s="5">
        <f>VLOOKUP(CONCATENATE($F3759," ",$G3759),AllocFactorMatrix,(R$4+1),FALSE)*$E3766</f>
        <v>0</v>
      </c>
      <c r="S3759" s="5">
        <f>SUBTOTAL(9,O3759:R3759)</f>
        <v>0</v>
      </c>
      <c r="T3759" s="5">
        <f>VLOOKUP(CONCATENATE($F3759," ",$G3759),AllocFactorMatrix,(T$4+1),FALSE)*$E3766</f>
        <v>0</v>
      </c>
      <c r="U3759" s="5">
        <f>VLOOKUP(CONCATENATE($F3759," ",$G3759),AllocFactorMatrix,(U$4+1),FALSE)*$E3766</f>
        <v>0</v>
      </c>
      <c r="V3759" s="5">
        <f>VLOOKUP(CONCATENATE($F3759," ",$G3759),AllocFactorMatrix,(V$4+1),FALSE)*$E3766</f>
        <v>0</v>
      </c>
      <c r="W3759" s="5">
        <f>VLOOKUP(CONCATENATE($F3759," ",$G3759),AllocFactorMatrix,(W$4+1),FALSE)*$E3766</f>
        <v>0</v>
      </c>
      <c r="X3759" s="5">
        <f>SUBTOTAL(9,T3759:W3759)</f>
        <v>0</v>
      </c>
      <c r="Y3759" s="5">
        <f>VLOOKUP(CONCATENATE($F3759," ",$G3759),AllocFactorMatrix,(Y$4+1),FALSE)*$E3766</f>
        <v>0</v>
      </c>
      <c r="Z3759" s="5">
        <f>VLOOKUP(CONCATENATE($F3759," ",$G3759),AllocFactorMatrix,(Z$4+1),FALSE)*$E3766</f>
        <v>0</v>
      </c>
      <c r="AA3759" s="5">
        <f t="shared" si="1931"/>
        <v>0</v>
      </c>
      <c r="AB3759" s="5">
        <f>VLOOKUP(CONCATENATE($F3759," ",$G3759),AllocFactorMatrix,(AB$4+1),FALSE)*$E3766</f>
        <v>0</v>
      </c>
      <c r="AC3759" s="5">
        <f>VLOOKUP(CONCATENATE($F3759," ",$G3759),AllocFactorMatrix,(AC$4+1),FALSE)*$E3766</f>
        <v>0</v>
      </c>
      <c r="AD3759" s="5">
        <f>VLOOKUP(CONCATENATE($F3759," ",$G3759),AllocFactorMatrix,(AD$4+1),FALSE)*$E3766</f>
        <v>0</v>
      </c>
    </row>
    <row r="3760" spans="4:30" hidden="1" outlineLevel="1">
      <c r="D3760" s="7"/>
      <c r="E3760" s="51"/>
      <c r="F3760" s="52" t="str">
        <f>F3766</f>
        <v>CUST_TOTAL</v>
      </c>
      <c r="G3760" s="55" t="str">
        <f>$G$9</f>
        <v>BULKTRAN</v>
      </c>
      <c r="H3760" s="4">
        <f t="shared" si="1929"/>
        <v>0</v>
      </c>
      <c r="I3760" s="5">
        <f>VLOOKUP(CONCATENATE($F3760," ",$G3760),AllocFactorMatrix,(I$4+1),FALSE)*$E3766</f>
        <v>0</v>
      </c>
      <c r="J3760" s="5">
        <f>VLOOKUP(CONCATENATE($F3760," ",$G3760),AllocFactorMatrix,(J$4+1),FALSE)*$E3766</f>
        <v>0</v>
      </c>
      <c r="K3760" s="5">
        <f>VLOOKUP(CONCATENATE($F3760," ",$G3760),AllocFactorMatrix,(K$4+1),FALSE)*$E3766</f>
        <v>0</v>
      </c>
      <c r="L3760" s="5">
        <f>VLOOKUP(CONCATENATE($F3760," ",$G3760),AllocFactorMatrix,(L$4+1),FALSE)*$E3766</f>
        <v>0</v>
      </c>
      <c r="M3760" s="5">
        <f>VLOOKUP(CONCATENATE($F3760," ",$G3760),AllocFactorMatrix,(M$4+1),FALSE)*$E3766</f>
        <v>0</v>
      </c>
      <c r="N3760" s="5">
        <f t="shared" si="1930"/>
        <v>0</v>
      </c>
      <c r="O3760" s="5">
        <f>VLOOKUP(CONCATENATE($F3760," ",$G3760),AllocFactorMatrix,(O$4+1),FALSE)*$E3766</f>
        <v>0</v>
      </c>
      <c r="P3760" s="5">
        <f>VLOOKUP(CONCATENATE($F3760," ",$G3760),AllocFactorMatrix,(P$4+1),FALSE)*$E3766</f>
        <v>0</v>
      </c>
      <c r="Q3760" s="5">
        <f>VLOOKUP(CONCATENATE($F3760," ",$G3760),AllocFactorMatrix,(Q$4+1),FALSE)*$E3766</f>
        <v>0</v>
      </c>
      <c r="R3760" s="5">
        <f>VLOOKUP(CONCATENATE($F3760," ",$G3760),AllocFactorMatrix,(R$4+1),FALSE)*$E3766</f>
        <v>0</v>
      </c>
      <c r="S3760" s="5">
        <f t="shared" ref="S3760:S3766" si="1962">SUBTOTAL(9,O3760:R3760)</f>
        <v>0</v>
      </c>
      <c r="T3760" s="5">
        <f>VLOOKUP(CONCATENATE($F3760," ",$G3760),AllocFactorMatrix,(T$4+1),FALSE)*$E3766</f>
        <v>0</v>
      </c>
      <c r="U3760" s="5">
        <f>VLOOKUP(CONCATENATE($F3760," ",$G3760),AllocFactorMatrix,(U$4+1),FALSE)*$E3766</f>
        <v>0</v>
      </c>
      <c r="V3760" s="5">
        <f>VLOOKUP(CONCATENATE($F3760," ",$G3760),AllocFactorMatrix,(V$4+1),FALSE)*$E3766</f>
        <v>0</v>
      </c>
      <c r="W3760" s="5">
        <f>VLOOKUP(CONCATENATE($F3760," ",$G3760),AllocFactorMatrix,(W$4+1),FALSE)*$E3766</f>
        <v>0</v>
      </c>
      <c r="X3760" s="5">
        <f t="shared" ref="X3760:X3766" si="1963">SUBTOTAL(9,T3760:W3760)</f>
        <v>0</v>
      </c>
      <c r="Y3760" s="5">
        <f>VLOOKUP(CONCATENATE($F3760," ",$G3760),AllocFactorMatrix,(Y$4+1),FALSE)*$E3766</f>
        <v>0</v>
      </c>
      <c r="Z3760" s="5">
        <f>VLOOKUP(CONCATENATE($F3760," ",$G3760),AllocFactorMatrix,(Z$4+1),FALSE)*$E3766</f>
        <v>0</v>
      </c>
      <c r="AA3760" s="5">
        <f t="shared" si="1931"/>
        <v>0</v>
      </c>
      <c r="AB3760" s="5">
        <f>VLOOKUP(CONCATENATE($F3760," ",$G3760),AllocFactorMatrix,(AB$4+1),FALSE)*$E3766</f>
        <v>0</v>
      </c>
      <c r="AC3760" s="5">
        <f>VLOOKUP(CONCATENATE($F3760," ",$G3760),AllocFactorMatrix,(AC$4+1),FALSE)*$E3766</f>
        <v>0</v>
      </c>
      <c r="AD3760" s="5">
        <f>VLOOKUP(CONCATENATE($F3760," ",$G3760),AllocFactorMatrix,(AD$4+1),FALSE)*$E3766</f>
        <v>0</v>
      </c>
    </row>
    <row r="3761" spans="4:30" hidden="1" outlineLevel="1">
      <c r="D3761" s="7"/>
      <c r="E3761" s="51"/>
      <c r="F3761" s="52" t="str">
        <f>F3766</f>
        <v>CUST_TOTAL</v>
      </c>
      <c r="G3761" s="55" t="str">
        <f>$G$10</f>
        <v>SUBTRAN</v>
      </c>
      <c r="H3761" s="4">
        <f t="shared" si="1929"/>
        <v>0</v>
      </c>
      <c r="I3761" s="5">
        <f>VLOOKUP(CONCATENATE($F3761," ",$G3761),AllocFactorMatrix,(I$4+1),FALSE)*$E3766</f>
        <v>0</v>
      </c>
      <c r="J3761" s="5">
        <f>VLOOKUP(CONCATENATE($F3761," ",$G3761),AllocFactorMatrix,(J$4+1),FALSE)*$E3766</f>
        <v>0</v>
      </c>
      <c r="K3761" s="5">
        <f>VLOOKUP(CONCATENATE($F3761," ",$G3761),AllocFactorMatrix,(K$4+1),FALSE)*$E3766</f>
        <v>0</v>
      </c>
      <c r="L3761" s="5">
        <f>VLOOKUP(CONCATENATE($F3761," ",$G3761),AllocFactorMatrix,(L$4+1),FALSE)*$E3766</f>
        <v>0</v>
      </c>
      <c r="M3761" s="5">
        <f>VLOOKUP(CONCATENATE($F3761," ",$G3761),AllocFactorMatrix,(M$4+1),FALSE)*$E3766</f>
        <v>0</v>
      </c>
      <c r="N3761" s="5">
        <f t="shared" si="1930"/>
        <v>0</v>
      </c>
      <c r="O3761" s="5">
        <f>VLOOKUP(CONCATENATE($F3761," ",$G3761),AllocFactorMatrix,(O$4+1),FALSE)*$E3766</f>
        <v>0</v>
      </c>
      <c r="P3761" s="5">
        <f>VLOOKUP(CONCATENATE($F3761," ",$G3761),AllocFactorMatrix,(P$4+1),FALSE)*$E3766</f>
        <v>0</v>
      </c>
      <c r="Q3761" s="5">
        <f>VLOOKUP(CONCATENATE($F3761," ",$G3761),AllocFactorMatrix,(Q$4+1),FALSE)*$E3766</f>
        <v>0</v>
      </c>
      <c r="R3761" s="5">
        <f>VLOOKUP(CONCATENATE($F3761," ",$G3761),AllocFactorMatrix,(R$4+1),FALSE)*$E3766</f>
        <v>0</v>
      </c>
      <c r="S3761" s="5">
        <f t="shared" si="1962"/>
        <v>0</v>
      </c>
      <c r="T3761" s="5">
        <f>VLOOKUP(CONCATENATE($F3761," ",$G3761),AllocFactorMatrix,(T$4+1),FALSE)*$E3766</f>
        <v>0</v>
      </c>
      <c r="U3761" s="5">
        <f>VLOOKUP(CONCATENATE($F3761," ",$G3761),AllocFactorMatrix,(U$4+1),FALSE)*$E3766</f>
        <v>0</v>
      </c>
      <c r="V3761" s="5">
        <f>VLOOKUP(CONCATENATE($F3761," ",$G3761),AllocFactorMatrix,(V$4+1),FALSE)*$E3766</f>
        <v>0</v>
      </c>
      <c r="W3761" s="5">
        <f>VLOOKUP(CONCATENATE($F3761," ",$G3761),AllocFactorMatrix,(W$4+1),FALSE)*$E3766</f>
        <v>0</v>
      </c>
      <c r="X3761" s="5">
        <f t="shared" si="1963"/>
        <v>0</v>
      </c>
      <c r="Y3761" s="5">
        <f>VLOOKUP(CONCATENATE($F3761," ",$G3761),AllocFactorMatrix,(Y$4+1),FALSE)*$E3766</f>
        <v>0</v>
      </c>
      <c r="Z3761" s="5">
        <f>VLOOKUP(CONCATENATE($F3761," ",$G3761),AllocFactorMatrix,(Z$4+1),FALSE)*$E3766</f>
        <v>0</v>
      </c>
      <c r="AA3761" s="5">
        <f t="shared" si="1931"/>
        <v>0</v>
      </c>
      <c r="AB3761" s="5">
        <f>VLOOKUP(CONCATENATE($F3761," ",$G3761),AllocFactorMatrix,(AB$4+1),FALSE)*$E3766</f>
        <v>0</v>
      </c>
      <c r="AC3761" s="5">
        <f>VLOOKUP(CONCATENATE($F3761," ",$G3761),AllocFactorMatrix,(AC$4+1),FALSE)*$E3766</f>
        <v>0</v>
      </c>
      <c r="AD3761" s="5">
        <f>VLOOKUP(CONCATENATE($F3761," ",$G3761),AllocFactorMatrix,(AD$4+1),FALSE)*$E3766</f>
        <v>0</v>
      </c>
    </row>
    <row r="3762" spans="4:30" hidden="1" outlineLevel="1">
      <c r="D3762" s="7"/>
      <c r="E3762" s="51"/>
      <c r="F3762" s="52" t="str">
        <f>F3766</f>
        <v>CUST_TOTAL</v>
      </c>
      <c r="G3762" s="55" t="str">
        <f>$G$11</f>
        <v>DISTPRI</v>
      </c>
      <c r="H3762" s="4">
        <f t="shared" si="1929"/>
        <v>0</v>
      </c>
      <c r="I3762" s="5">
        <f>VLOOKUP(CONCATENATE($F3762," ",$G3762),AllocFactorMatrix,(I$4+1),FALSE)*$E3766</f>
        <v>0</v>
      </c>
      <c r="J3762" s="5">
        <f>VLOOKUP(CONCATENATE($F3762," ",$G3762),AllocFactorMatrix,(J$4+1),FALSE)*$E3766</f>
        <v>0</v>
      </c>
      <c r="K3762" s="5">
        <f>VLOOKUP(CONCATENATE($F3762," ",$G3762),AllocFactorMatrix,(K$4+1),FALSE)*$E3766</f>
        <v>0</v>
      </c>
      <c r="L3762" s="5">
        <f>VLOOKUP(CONCATENATE($F3762," ",$G3762),AllocFactorMatrix,(L$4+1),FALSE)*$E3766</f>
        <v>0</v>
      </c>
      <c r="M3762" s="5">
        <f>VLOOKUP(CONCATENATE($F3762," ",$G3762),AllocFactorMatrix,(M$4+1),FALSE)*$E3766</f>
        <v>0</v>
      </c>
      <c r="N3762" s="5">
        <f t="shared" si="1930"/>
        <v>0</v>
      </c>
      <c r="O3762" s="5">
        <f>VLOOKUP(CONCATENATE($F3762," ",$G3762),AllocFactorMatrix,(O$4+1),FALSE)*$E3766</f>
        <v>0</v>
      </c>
      <c r="P3762" s="5">
        <f>VLOOKUP(CONCATENATE($F3762," ",$G3762),AllocFactorMatrix,(P$4+1),FALSE)*$E3766</f>
        <v>0</v>
      </c>
      <c r="Q3762" s="5">
        <f>VLOOKUP(CONCATENATE($F3762," ",$G3762),AllocFactorMatrix,(Q$4+1),FALSE)*$E3766</f>
        <v>0</v>
      </c>
      <c r="R3762" s="5">
        <f>VLOOKUP(CONCATENATE($F3762," ",$G3762),AllocFactorMatrix,(R$4+1),FALSE)*$E3766</f>
        <v>0</v>
      </c>
      <c r="S3762" s="5">
        <f t="shared" si="1962"/>
        <v>0</v>
      </c>
      <c r="T3762" s="5">
        <f>VLOOKUP(CONCATENATE($F3762," ",$G3762),AllocFactorMatrix,(T$4+1),FALSE)*$E3766</f>
        <v>0</v>
      </c>
      <c r="U3762" s="5">
        <f>VLOOKUP(CONCATENATE($F3762," ",$G3762),AllocFactorMatrix,(U$4+1),FALSE)*$E3766</f>
        <v>0</v>
      </c>
      <c r="V3762" s="5">
        <f>VLOOKUP(CONCATENATE($F3762," ",$G3762),AllocFactorMatrix,(V$4+1),FALSE)*$E3766</f>
        <v>0</v>
      </c>
      <c r="W3762" s="5">
        <f>VLOOKUP(CONCATENATE($F3762," ",$G3762),AllocFactorMatrix,(W$4+1),FALSE)*$E3766</f>
        <v>0</v>
      </c>
      <c r="X3762" s="5">
        <f t="shared" si="1963"/>
        <v>0</v>
      </c>
      <c r="Y3762" s="5">
        <f>VLOOKUP(CONCATENATE($F3762," ",$G3762),AllocFactorMatrix,(Y$4+1),FALSE)*$E3766</f>
        <v>0</v>
      </c>
      <c r="Z3762" s="5">
        <f>VLOOKUP(CONCATENATE($F3762," ",$G3762),AllocFactorMatrix,(Z$4+1),FALSE)*$E3766</f>
        <v>0</v>
      </c>
      <c r="AA3762" s="5">
        <f t="shared" si="1931"/>
        <v>0</v>
      </c>
      <c r="AB3762" s="5">
        <f>VLOOKUP(CONCATENATE($F3762," ",$G3762),AllocFactorMatrix,(AB$4+1),FALSE)*$E3766</f>
        <v>0</v>
      </c>
      <c r="AC3762" s="5">
        <f>VLOOKUP(CONCATENATE($F3762," ",$G3762),AllocFactorMatrix,(AC$4+1),FALSE)*$E3766</f>
        <v>0</v>
      </c>
      <c r="AD3762" s="5">
        <f>VLOOKUP(CONCATENATE($F3762," ",$G3762),AllocFactorMatrix,(AD$4+1),FALSE)*$E3766</f>
        <v>0</v>
      </c>
    </row>
    <row r="3763" spans="4:30" hidden="1" outlineLevel="1">
      <c r="D3763" s="7"/>
      <c r="E3763" s="51"/>
      <c r="F3763" s="52" t="str">
        <f>F3766</f>
        <v>CUST_TOTAL</v>
      </c>
      <c r="G3763" s="55" t="str">
        <f>$G$12</f>
        <v>DISTSEC</v>
      </c>
      <c r="H3763" s="4">
        <f t="shared" si="1929"/>
        <v>0</v>
      </c>
      <c r="I3763" s="5">
        <f>VLOOKUP(CONCATENATE($F3763," ",$G3763),AllocFactorMatrix,(I$4+1),FALSE)*$E3766</f>
        <v>0</v>
      </c>
      <c r="J3763" s="5">
        <f>VLOOKUP(CONCATENATE($F3763," ",$G3763),AllocFactorMatrix,(J$4+1),FALSE)*$E3766</f>
        <v>0</v>
      </c>
      <c r="K3763" s="5">
        <f>VLOOKUP(CONCATENATE($F3763," ",$G3763),AllocFactorMatrix,(K$4+1),FALSE)*$E3766</f>
        <v>0</v>
      </c>
      <c r="L3763" s="5">
        <f>VLOOKUP(CONCATENATE($F3763," ",$G3763),AllocFactorMatrix,(L$4+1),FALSE)*$E3766</f>
        <v>0</v>
      </c>
      <c r="M3763" s="5">
        <f>VLOOKUP(CONCATENATE($F3763," ",$G3763),AllocFactorMatrix,(M$4+1),FALSE)*$E3766</f>
        <v>0</v>
      </c>
      <c r="N3763" s="5">
        <f t="shared" si="1930"/>
        <v>0</v>
      </c>
      <c r="O3763" s="5">
        <f>VLOOKUP(CONCATENATE($F3763," ",$G3763),AllocFactorMatrix,(O$4+1),FALSE)*$E3766</f>
        <v>0</v>
      </c>
      <c r="P3763" s="5">
        <f>VLOOKUP(CONCATENATE($F3763," ",$G3763),AllocFactorMatrix,(P$4+1),FALSE)*$E3766</f>
        <v>0</v>
      </c>
      <c r="Q3763" s="5">
        <f>VLOOKUP(CONCATENATE($F3763," ",$G3763),AllocFactorMatrix,(Q$4+1),FALSE)*$E3766</f>
        <v>0</v>
      </c>
      <c r="R3763" s="5">
        <f>VLOOKUP(CONCATENATE($F3763," ",$G3763),AllocFactorMatrix,(R$4+1),FALSE)*$E3766</f>
        <v>0</v>
      </c>
      <c r="S3763" s="5">
        <f t="shared" si="1962"/>
        <v>0</v>
      </c>
      <c r="T3763" s="5">
        <f>VLOOKUP(CONCATENATE($F3763," ",$G3763),AllocFactorMatrix,(T$4+1),FALSE)*$E3766</f>
        <v>0</v>
      </c>
      <c r="U3763" s="5">
        <f>VLOOKUP(CONCATENATE($F3763," ",$G3763),AllocFactorMatrix,(U$4+1),FALSE)*$E3766</f>
        <v>0</v>
      </c>
      <c r="V3763" s="5">
        <f>VLOOKUP(CONCATENATE($F3763," ",$G3763),AllocFactorMatrix,(V$4+1),FALSE)*$E3766</f>
        <v>0</v>
      </c>
      <c r="W3763" s="5">
        <f>VLOOKUP(CONCATENATE($F3763," ",$G3763),AllocFactorMatrix,(W$4+1),FALSE)*$E3766</f>
        <v>0</v>
      </c>
      <c r="X3763" s="5">
        <f t="shared" si="1963"/>
        <v>0</v>
      </c>
      <c r="Y3763" s="5">
        <f>VLOOKUP(CONCATENATE($F3763," ",$G3763),AllocFactorMatrix,(Y$4+1),FALSE)*$E3766</f>
        <v>0</v>
      </c>
      <c r="Z3763" s="5">
        <f>VLOOKUP(CONCATENATE($F3763," ",$G3763),AllocFactorMatrix,(Z$4+1),FALSE)*$E3766</f>
        <v>0</v>
      </c>
      <c r="AA3763" s="5">
        <f t="shared" si="1931"/>
        <v>0</v>
      </c>
      <c r="AB3763" s="5">
        <f>VLOOKUP(CONCATENATE($F3763," ",$G3763),AllocFactorMatrix,(AB$4+1),FALSE)*$E3766</f>
        <v>0</v>
      </c>
      <c r="AC3763" s="5">
        <f>VLOOKUP(CONCATENATE($F3763," ",$G3763),AllocFactorMatrix,(AC$4+1),FALSE)*$E3766</f>
        <v>0</v>
      </c>
      <c r="AD3763" s="5">
        <f>VLOOKUP(CONCATENATE($F3763," ",$G3763),AllocFactorMatrix,(AD$4+1),FALSE)*$E3766</f>
        <v>0</v>
      </c>
    </row>
    <row r="3764" spans="4:30" hidden="1" outlineLevel="1">
      <c r="D3764" s="7"/>
      <c r="E3764" s="51"/>
      <c r="F3764" s="52" t="str">
        <f>F3766</f>
        <v>CUST_TOTAL</v>
      </c>
      <c r="G3764" s="55" t="str">
        <f>$G$13</f>
        <v>ENERGY</v>
      </c>
      <c r="H3764" s="4">
        <f t="shared" si="1929"/>
        <v>0</v>
      </c>
      <c r="I3764" s="5">
        <f>VLOOKUP(CONCATENATE($F3764," ",$G3764),AllocFactorMatrix,(I$4+1),FALSE)*$E3766</f>
        <v>0</v>
      </c>
      <c r="J3764" s="5">
        <f>VLOOKUP(CONCATENATE($F3764," ",$G3764),AllocFactorMatrix,(J$4+1),FALSE)*$E3766</f>
        <v>0</v>
      </c>
      <c r="K3764" s="5">
        <f>VLOOKUP(CONCATENATE($F3764," ",$G3764),AllocFactorMatrix,(K$4+1),FALSE)*$E3766</f>
        <v>0</v>
      </c>
      <c r="L3764" s="5">
        <f>VLOOKUP(CONCATENATE($F3764," ",$G3764),AllocFactorMatrix,(L$4+1),FALSE)*$E3766</f>
        <v>0</v>
      </c>
      <c r="M3764" s="5">
        <f>VLOOKUP(CONCATENATE($F3764," ",$G3764),AllocFactorMatrix,(M$4+1),FALSE)*$E3766</f>
        <v>0</v>
      </c>
      <c r="N3764" s="5">
        <f t="shared" si="1930"/>
        <v>0</v>
      </c>
      <c r="O3764" s="5">
        <f>VLOOKUP(CONCATENATE($F3764," ",$G3764),AllocFactorMatrix,(O$4+1),FALSE)*$E3766</f>
        <v>0</v>
      </c>
      <c r="P3764" s="5">
        <f>VLOOKUP(CONCATENATE($F3764," ",$G3764),AllocFactorMatrix,(P$4+1),FALSE)*$E3766</f>
        <v>0</v>
      </c>
      <c r="Q3764" s="5">
        <f>VLOOKUP(CONCATENATE($F3764," ",$G3764),AllocFactorMatrix,(Q$4+1),FALSE)*$E3766</f>
        <v>0</v>
      </c>
      <c r="R3764" s="5">
        <f>VLOOKUP(CONCATENATE($F3764," ",$G3764),AllocFactorMatrix,(R$4+1),FALSE)*$E3766</f>
        <v>0</v>
      </c>
      <c r="S3764" s="5">
        <f t="shared" si="1962"/>
        <v>0</v>
      </c>
      <c r="T3764" s="5">
        <f>VLOOKUP(CONCATENATE($F3764," ",$G3764),AllocFactorMatrix,(T$4+1),FALSE)*$E3766</f>
        <v>0</v>
      </c>
      <c r="U3764" s="5">
        <f>VLOOKUP(CONCATENATE($F3764," ",$G3764),AllocFactorMatrix,(U$4+1),FALSE)*$E3766</f>
        <v>0</v>
      </c>
      <c r="V3764" s="5">
        <f>VLOOKUP(CONCATENATE($F3764," ",$G3764),AllocFactorMatrix,(V$4+1),FALSE)*$E3766</f>
        <v>0</v>
      </c>
      <c r="W3764" s="5">
        <f>VLOOKUP(CONCATENATE($F3764," ",$G3764),AllocFactorMatrix,(W$4+1),FALSE)*$E3766</f>
        <v>0</v>
      </c>
      <c r="X3764" s="5">
        <f t="shared" si="1963"/>
        <v>0</v>
      </c>
      <c r="Y3764" s="5">
        <f>VLOOKUP(CONCATENATE($F3764," ",$G3764),AllocFactorMatrix,(Y$4+1),FALSE)*$E3766</f>
        <v>0</v>
      </c>
      <c r="Z3764" s="5">
        <f>VLOOKUP(CONCATENATE($F3764," ",$G3764),AllocFactorMatrix,(Z$4+1),FALSE)*$E3766</f>
        <v>0</v>
      </c>
      <c r="AA3764" s="5">
        <f t="shared" si="1931"/>
        <v>0</v>
      </c>
      <c r="AB3764" s="5">
        <f>VLOOKUP(CONCATENATE($F3764," ",$G3764),AllocFactorMatrix,(AB$4+1),FALSE)*$E3766</f>
        <v>0</v>
      </c>
      <c r="AC3764" s="5">
        <f>VLOOKUP(CONCATENATE($F3764," ",$G3764),AllocFactorMatrix,(AC$4+1),FALSE)*$E3766</f>
        <v>0</v>
      </c>
      <c r="AD3764" s="5">
        <f>VLOOKUP(CONCATENATE($F3764," ",$G3764),AllocFactorMatrix,(AD$4+1),FALSE)*$E3766</f>
        <v>0</v>
      </c>
    </row>
    <row r="3765" spans="4:30" hidden="1" outlineLevel="1">
      <c r="D3765" s="7"/>
      <c r="E3765" s="51"/>
      <c r="F3765" s="52" t="str">
        <f>F3766</f>
        <v>CUST_TOTAL</v>
      </c>
      <c r="G3765" s="55" t="str">
        <f>$G$14</f>
        <v>CUSTOMER</v>
      </c>
      <c r="H3765" s="4">
        <f t="shared" si="1929"/>
        <v>72536</v>
      </c>
      <c r="I3765" s="5">
        <f>VLOOKUP(CONCATENATE($F3765," ",$G3765),AllocFactorMatrix,(I$4+1),FALSE)*$E3766</f>
        <v>46219.351060205081</v>
      </c>
      <c r="J3765" s="5">
        <f>VLOOKUP(CONCATENATE($F3765," ",$G3765),AllocFactorMatrix,(J$4+1),FALSE)*$E3766</f>
        <v>8087.4300143289884</v>
      </c>
      <c r="K3765" s="5">
        <f>VLOOKUP(CONCATENATE($F3765," ",$G3765),AllocFactorMatrix,(K$4+1),FALSE)*$E3766</f>
        <v>2271.373407825401</v>
      </c>
      <c r="L3765" s="5">
        <f>VLOOKUP(CONCATENATE($F3765," ",$G3765),AllocFactorMatrix,(L$4+1),FALSE)*$E3766</f>
        <v>26.40738199588333</v>
      </c>
      <c r="M3765" s="5">
        <f>VLOOKUP(CONCATENATE($F3765," ",$G3765),AllocFactorMatrix,(M$4+1),FALSE)*$E3766</f>
        <v>2.0313370766064103</v>
      </c>
      <c r="N3765" s="5">
        <f t="shared" si="1930"/>
        <v>2299.8121268978912</v>
      </c>
      <c r="O3765" s="5">
        <f>VLOOKUP(CONCATENATE($F3765," ",$G3765),AllocFactorMatrix,(O$4+1),FALSE)*$E3766</f>
        <v>198.73247732799379</v>
      </c>
      <c r="P3765" s="5">
        <f>VLOOKUP(CONCATENATE($F3765," ",$G3765),AllocFactorMatrix,(P$4+1),FALSE)*$E3766</f>
        <v>19.974814586629702</v>
      </c>
      <c r="Q3765" s="5">
        <f>VLOOKUP(CONCATENATE($F3765," ",$G3765),AllocFactorMatrix,(Q$4+1),FALSE)*$E3766</f>
        <v>5.7554550503848292</v>
      </c>
      <c r="R3765" s="5">
        <f>VLOOKUP(CONCATENATE($F3765," ",$G3765),AllocFactorMatrix,(R$4+1),FALSE)*$E3766</f>
        <v>0.67711235886880339</v>
      </c>
      <c r="S3765" s="5">
        <f t="shared" si="1962"/>
        <v>225.13985932387712</v>
      </c>
      <c r="T3765" s="5">
        <f>VLOOKUP(CONCATENATE($F3765," ",$G3765),AllocFactorMatrix,(T$4+1),FALSE)*$E3766</f>
        <v>1.3542247177376068</v>
      </c>
      <c r="U3765" s="5">
        <f>VLOOKUP(CONCATENATE($F3765," ",$G3765),AllocFactorMatrix,(U$4+1),FALSE)*$E3766</f>
        <v>11.84946628020406</v>
      </c>
      <c r="V3765" s="5">
        <f>VLOOKUP(CONCATENATE($F3765," ",$G3765),AllocFactorMatrix,(V$4+1),FALSE)*$E3766</f>
        <v>8.4639044858600432</v>
      </c>
      <c r="W3765" s="5">
        <f>VLOOKUP(CONCATENATE($F3765," ",$G3765),AllocFactorMatrix,(W$4+1),FALSE)*$E3766</f>
        <v>1.0156685383032051</v>
      </c>
      <c r="X3765" s="5">
        <f t="shared" si="1963"/>
        <v>22.683264022104918</v>
      </c>
      <c r="Y3765" s="5">
        <f>VLOOKUP(CONCATENATE($F3765," ",$G3765),AllocFactorMatrix,(Y$4+1),FALSE)*$E3766</f>
        <v>54.507544888938675</v>
      </c>
      <c r="Z3765" s="5">
        <f>VLOOKUP(CONCATENATE($F3765," ",$G3765),AllocFactorMatrix,(Z$4+1),FALSE)*$E3766</f>
        <v>0.33855617943440169</v>
      </c>
      <c r="AA3765" s="5">
        <f t="shared" si="1931"/>
        <v>54.846101068373073</v>
      </c>
      <c r="AB3765" s="5">
        <f>VLOOKUP(CONCATENATE($F3765," ",$G3765),AllocFactorMatrix,(AB$4+1),FALSE)*$E3766</f>
        <v>3.3855617943440173</v>
      </c>
      <c r="AC3765" s="5">
        <f>VLOOKUP(CONCATENATE($F3765," ",$G3765),AllocFactorMatrix,(AC$4+1),FALSE)*$E3766</f>
        <v>15604.731422490442</v>
      </c>
      <c r="AD3765" s="5">
        <f>VLOOKUP(CONCATENATE($F3765," ",$G3765),AllocFactorMatrix,(AD$4+1),FALSE)*$E3766</f>
        <v>18.620589868892093</v>
      </c>
    </row>
    <row r="3766" spans="4:30" collapsed="1">
      <c r="D3766" s="7" t="s">
        <v>301</v>
      </c>
      <c r="E3766" s="96">
        <v>72536</v>
      </c>
      <c r="F3766" s="10" t="s">
        <v>42</v>
      </c>
      <c r="G3766" s="55" t="str">
        <f>$G$15</f>
        <v>TOTAL</v>
      </c>
      <c r="H3766" s="4">
        <f t="shared" si="1929"/>
        <v>72536</v>
      </c>
      <c r="I3766" s="5">
        <f>VLOOKUP(CONCATENATE($F3766," ",$G3766),AllocFactorMatrix,(I$4+1),FALSE)*$E3766</f>
        <v>46219.351060205081</v>
      </c>
      <c r="J3766" s="5">
        <f>VLOOKUP(CONCATENATE($F3766," ",$G3766),AllocFactorMatrix,(J$4+1),FALSE)*$E3766</f>
        <v>8087.4300143289884</v>
      </c>
      <c r="K3766" s="5">
        <f>VLOOKUP(CONCATENATE($F3766," ",$G3766),AllocFactorMatrix,(K$4+1),FALSE)*$E3766</f>
        <v>2271.373407825401</v>
      </c>
      <c r="L3766" s="5">
        <f>VLOOKUP(CONCATENATE($F3766," ",$G3766),AllocFactorMatrix,(L$4+1),FALSE)*$E3766</f>
        <v>26.40738199588333</v>
      </c>
      <c r="M3766" s="5">
        <f>VLOOKUP(CONCATENATE($F3766," ",$G3766),AllocFactorMatrix,(M$4+1),FALSE)*$E3766</f>
        <v>2.0313370766064103</v>
      </c>
      <c r="N3766" s="5">
        <f t="shared" si="1930"/>
        <v>2299.8121268978912</v>
      </c>
      <c r="O3766" s="5">
        <f>VLOOKUP(CONCATENATE($F3766," ",$G3766),AllocFactorMatrix,(O$4+1),FALSE)*$E3766</f>
        <v>198.73247732799379</v>
      </c>
      <c r="P3766" s="5">
        <f>VLOOKUP(CONCATENATE($F3766," ",$G3766),AllocFactorMatrix,(P$4+1),FALSE)*$E3766</f>
        <v>19.974814586629702</v>
      </c>
      <c r="Q3766" s="5">
        <f>VLOOKUP(CONCATENATE($F3766," ",$G3766),AllocFactorMatrix,(Q$4+1),FALSE)*$E3766</f>
        <v>5.7554550503848292</v>
      </c>
      <c r="R3766" s="5">
        <f>VLOOKUP(CONCATENATE($F3766," ",$G3766),AllocFactorMatrix,(R$4+1),FALSE)*$E3766</f>
        <v>0.67711235886880339</v>
      </c>
      <c r="S3766" s="5">
        <f t="shared" si="1962"/>
        <v>225.13985932387712</v>
      </c>
      <c r="T3766" s="5">
        <f>VLOOKUP(CONCATENATE($F3766," ",$G3766),AllocFactorMatrix,(T$4+1),FALSE)*$E3766</f>
        <v>1.3542247177376068</v>
      </c>
      <c r="U3766" s="5">
        <f>VLOOKUP(CONCATENATE($F3766," ",$G3766),AllocFactorMatrix,(U$4+1),FALSE)*$E3766</f>
        <v>11.84946628020406</v>
      </c>
      <c r="V3766" s="5">
        <f>VLOOKUP(CONCATENATE($F3766," ",$G3766),AllocFactorMatrix,(V$4+1),FALSE)*$E3766</f>
        <v>8.4639044858600432</v>
      </c>
      <c r="W3766" s="5">
        <f>VLOOKUP(CONCATENATE($F3766," ",$G3766),AllocFactorMatrix,(W$4+1),FALSE)*$E3766</f>
        <v>1.0156685383032051</v>
      </c>
      <c r="X3766" s="5">
        <f t="shared" si="1963"/>
        <v>22.683264022104918</v>
      </c>
      <c r="Y3766" s="5">
        <f>VLOOKUP(CONCATENATE($F3766," ",$G3766),AllocFactorMatrix,(Y$4+1),FALSE)*$E3766</f>
        <v>54.507544888938675</v>
      </c>
      <c r="Z3766" s="5">
        <f>VLOOKUP(CONCATENATE($F3766," ",$G3766),AllocFactorMatrix,(Z$4+1),FALSE)*$E3766</f>
        <v>0.33855617943440169</v>
      </c>
      <c r="AA3766" s="5">
        <f t="shared" si="1931"/>
        <v>54.846101068373073</v>
      </c>
      <c r="AB3766" s="5">
        <f>VLOOKUP(CONCATENATE($F3766," ",$G3766),AllocFactorMatrix,(AB$4+1),FALSE)*$E3766</f>
        <v>3.3855617943440173</v>
      </c>
      <c r="AC3766" s="5">
        <f>VLOOKUP(CONCATENATE($F3766," ",$G3766),AllocFactorMatrix,(AC$4+1),FALSE)*$E3766</f>
        <v>15604.731422490442</v>
      </c>
      <c r="AD3766" s="5">
        <f>VLOOKUP(CONCATENATE($F3766," ",$G3766),AllocFactorMatrix,(AD$4+1),FALSE)*$E3766</f>
        <v>18.620589868892093</v>
      </c>
    </row>
    <row r="3767" spans="4:30" hidden="1" outlineLevel="1">
      <c r="D3767" s="7"/>
      <c r="E3767" s="51"/>
      <c r="F3767" s="52" t="str">
        <f>F3774</f>
        <v>LABOR_M</v>
      </c>
      <c r="G3767" s="55" t="str">
        <f>$G$8</f>
        <v>PRODUCTION</v>
      </c>
      <c r="H3767" s="4">
        <f t="shared" ref="H3767:H3774" ca="1" si="1964">SUBTOTAL(9,I3767:AD3767)</f>
        <v>-79674.58010616411</v>
      </c>
      <c r="I3767" s="5">
        <f ca="1">VLOOKUP(CONCATENATE($F3767," ",$G3767),AllocFactorMatrix,(I$4+1),FALSE)*$E3774</f>
        <v>-39246.342932092171</v>
      </c>
      <c r="J3767" s="5">
        <f ca="1">VLOOKUP(CONCATENATE($F3767," ",$G3767),AllocFactorMatrix,(J$4+1),FALSE)*$E3774</f>
        <v>-1940.086967106995</v>
      </c>
      <c r="K3767" s="5">
        <f ca="1">VLOOKUP(CONCATENATE($F3767," ",$G3767),AllocFactorMatrix,(K$4+1),FALSE)*$E3774</f>
        <v>-7106.427372605337</v>
      </c>
      <c r="L3767" s="5">
        <f ca="1">VLOOKUP(CONCATENATE($F3767," ",$G3767),AllocFactorMatrix,(L$4+1),FALSE)*$E3774</f>
        <v>-223.68510304594179</v>
      </c>
      <c r="M3767" s="5">
        <f ca="1">VLOOKUP(CONCATENATE($F3767," ",$G3767),AllocFactorMatrix,(M$4+1),FALSE)*$E3774</f>
        <v>-20.976473208809246</v>
      </c>
      <c r="N3767" s="5">
        <f t="shared" ref="N3767:N3774" ca="1" si="1965">SUBTOTAL(9,K3767:M3767)</f>
        <v>-7351.0889488600887</v>
      </c>
      <c r="O3767" s="5">
        <f ca="1">VLOOKUP(CONCATENATE($F3767," ",$G3767),AllocFactorMatrix,(O$4+1),FALSE)*$E3774</f>
        <v>-5401.990284444295</v>
      </c>
      <c r="P3767" s="5">
        <f ca="1">VLOOKUP(CONCATENATE($F3767," ",$G3767),AllocFactorMatrix,(P$4+1),FALSE)*$E3774</f>
        <v>-1006.5481712968758</v>
      </c>
      <c r="Q3767" s="5">
        <f ca="1">VLOOKUP(CONCATENATE($F3767," ",$G3767),AllocFactorMatrix,(Q$4+1),FALSE)*$E3774</f>
        <v>-454.8403766816254</v>
      </c>
      <c r="R3767" s="5">
        <f ca="1">VLOOKUP(CONCATENATE($F3767," ",$G3767),AllocFactorMatrix,(R$4+1),FALSE)*$E3774</f>
        <v>-20.453663314717428</v>
      </c>
      <c r="S3767" s="5">
        <f ca="1">SUBTOTAL(9,O3767:R3767)</f>
        <v>-6883.8324957375135</v>
      </c>
      <c r="T3767" s="5">
        <f ca="1">VLOOKUP(CONCATENATE($F3767," ",$G3767),AllocFactorMatrix,(T$4+1),FALSE)*$E3774</f>
        <v>-188.70535696278182</v>
      </c>
      <c r="U3767" s="5">
        <f ca="1">VLOOKUP(CONCATENATE($F3767," ",$G3767),AllocFactorMatrix,(U$4+1),FALSE)*$E3774</f>
        <v>-3088.1310147294325</v>
      </c>
      <c r="V3767" s="5">
        <f ca="1">VLOOKUP(CONCATENATE($F3767," ",$G3767),AllocFactorMatrix,(V$4+1),FALSE)*$E3774</f>
        <v>-16320.859184521851</v>
      </c>
      <c r="W3767" s="5">
        <f ca="1">VLOOKUP(CONCATENATE($F3767," ",$G3767),AllocFactorMatrix,(W$4+1),FALSE)*$E3774</f>
        <v>-2947.2766624969904</v>
      </c>
      <c r="X3767" s="5">
        <f ca="1">SUBTOTAL(9,T3767:W3767)</f>
        <v>-22544.972218711056</v>
      </c>
      <c r="Y3767" s="5">
        <f ca="1">VLOOKUP(CONCATENATE($F3767," ",$G3767),AllocFactorMatrix,(Y$4+1),FALSE)*$E3774</f>
        <v>-1658.942644471852</v>
      </c>
      <c r="Z3767" s="5">
        <f ca="1">VLOOKUP(CONCATENATE($F3767," ",$G3767),AllocFactorMatrix,(Z$4+1),FALSE)*$E3774</f>
        <v>-27.786655171317484</v>
      </c>
      <c r="AA3767" s="5">
        <f t="shared" ref="AA3767:AA3774" ca="1" si="1966">SUBTOTAL(9,Y3767:Z3767)</f>
        <v>-1686.7292996431695</v>
      </c>
      <c r="AB3767" s="5">
        <f ca="1">VLOOKUP(CONCATENATE($F3767," ",$G3767),AllocFactorMatrix,(AB$4+1),FALSE)*$E3774</f>
        <v>-21.527244013108206</v>
      </c>
      <c r="AC3767" s="5">
        <f ca="1">VLOOKUP(CONCATENATE($F3767," ",$G3767),AllocFactorMatrix,(AC$4+1),FALSE)*$E3774</f>
        <v>0</v>
      </c>
      <c r="AD3767" s="5">
        <f ca="1">VLOOKUP(CONCATENATE($F3767," ",$G3767),AllocFactorMatrix,(AD$4+1),FALSE)*$E3774</f>
        <v>0</v>
      </c>
    </row>
    <row r="3768" spans="4:30" hidden="1" outlineLevel="1">
      <c r="D3768" s="7"/>
      <c r="E3768" s="51"/>
      <c r="F3768" s="52" t="str">
        <f>F3774</f>
        <v>LABOR_M</v>
      </c>
      <c r="G3768" s="55" t="str">
        <f>$G$9</f>
        <v>BULKTRAN</v>
      </c>
      <c r="H3768" s="4">
        <f t="shared" ca="1" si="1964"/>
        <v>-291.11642705523144</v>
      </c>
      <c r="I3768" s="5">
        <f ca="1">VLOOKUP(CONCATENATE($F3768," ",$G3768),AllocFactorMatrix,(I$4+1),FALSE)*$E3774</f>
        <v>-143.39900020999397</v>
      </c>
      <c r="J3768" s="5">
        <f ca="1">VLOOKUP(CONCATENATE($F3768," ",$G3768),AllocFactorMatrix,(J$4+1),FALSE)*$E3774</f>
        <v>-7.088724977126212</v>
      </c>
      <c r="K3768" s="5">
        <f ca="1">VLOOKUP(CONCATENATE($F3768," ",$G3768),AllocFactorMatrix,(K$4+1),FALSE)*$E3774</f>
        <v>-25.965593330818287</v>
      </c>
      <c r="L3768" s="5">
        <f ca="1">VLOOKUP(CONCATENATE($F3768," ",$G3768),AllocFactorMatrix,(L$4+1),FALSE)*$E3774</f>
        <v>-0.81730468987031279</v>
      </c>
      <c r="M3768" s="5">
        <f ca="1">VLOOKUP(CONCATENATE($F3768," ",$G3768),AllocFactorMatrix,(M$4+1),FALSE)*$E3774</f>
        <v>-7.6644218578014109E-2</v>
      </c>
      <c r="N3768" s="5">
        <f t="shared" ca="1" si="1965"/>
        <v>-26.859542239266613</v>
      </c>
      <c r="O3768" s="5">
        <f ca="1">VLOOKUP(CONCATENATE($F3768," ",$G3768),AllocFactorMatrix,(O$4+1),FALSE)*$E3774</f>
        <v>-19.737890158932011</v>
      </c>
      <c r="P3768" s="5">
        <f ca="1">VLOOKUP(CONCATENATE($F3768," ",$G3768),AllocFactorMatrix,(P$4+1),FALSE)*$E3774</f>
        <v>-3.6777439792776971</v>
      </c>
      <c r="Q3768" s="5">
        <f ca="1">VLOOKUP(CONCATENATE($F3768," ",$G3768),AllocFactorMatrix,(Q$4+1),FALSE)*$E3774</f>
        <v>-1.6619040246409311</v>
      </c>
      <c r="R3768" s="5">
        <f ca="1">VLOOKUP(CONCATENATE($F3768," ",$G3768),AllocFactorMatrix,(R$4+1),FALSE)*$E3774</f>
        <v>-7.4733966296868279E-2</v>
      </c>
      <c r="S3768" s="5">
        <f t="shared" ref="S3768:S3774" ca="1" si="1967">SUBTOTAL(9,O3768:R3768)</f>
        <v>-25.152272129147509</v>
      </c>
      <c r="T3768" s="5">
        <f ca="1">VLOOKUP(CONCATENATE($F3768," ",$G3768),AllocFactorMatrix,(T$4+1),FALSE)*$E3774</f>
        <v>-0.68949505867476757</v>
      </c>
      <c r="U3768" s="5">
        <f ca="1">VLOOKUP(CONCATENATE($F3768," ",$G3768),AllocFactorMatrix,(U$4+1),FALSE)*$E3774</f>
        <v>-11.283469157773775</v>
      </c>
      <c r="V3768" s="5">
        <f ca="1">VLOOKUP(CONCATENATE($F3768," ",$G3768),AllocFactorMatrix,(V$4+1),FALSE)*$E3774</f>
        <v>-59.633451546762188</v>
      </c>
      <c r="W3768" s="5">
        <f ca="1">VLOOKUP(CONCATENATE($F3768," ",$G3768),AllocFactorMatrix,(W$4+1),FALSE)*$E3774</f>
        <v>-10.768812968780379</v>
      </c>
      <c r="X3768" s="5">
        <f t="shared" ref="X3768:X3774" ca="1" si="1968">SUBTOTAL(9,T3768:W3768)</f>
        <v>-82.375228731991115</v>
      </c>
      <c r="Y3768" s="5">
        <f ca="1">VLOOKUP(CONCATENATE($F3768," ",$G3768),AllocFactorMatrix,(Y$4+1),FALSE)*$E3774</f>
        <v>-6.0614747477136595</v>
      </c>
      <c r="Z3768" s="5">
        <f ca="1">VLOOKUP(CONCATENATE($F3768," ",$G3768),AllocFactorMatrix,(Z$4+1),FALSE)*$E3774</f>
        <v>-0.10152738505193441</v>
      </c>
      <c r="AA3768" s="5">
        <f t="shared" ca="1" si="1966"/>
        <v>-6.1630021327655937</v>
      </c>
      <c r="AB3768" s="5">
        <f ca="1">VLOOKUP(CONCATENATE($F3768," ",$G3768),AllocFactorMatrix,(AB$4+1),FALSE)*$E3774</f>
        <v>-7.8656634940424811E-2</v>
      </c>
      <c r="AC3768" s="5">
        <f ca="1">VLOOKUP(CONCATENATE($F3768," ",$G3768),AllocFactorMatrix,(AC$4+1),FALSE)*$E3774</f>
        <v>0</v>
      </c>
      <c r="AD3768" s="5">
        <f ca="1">VLOOKUP(CONCATENATE($F3768," ",$G3768),AllocFactorMatrix,(AD$4+1),FALSE)*$E3774</f>
        <v>0</v>
      </c>
    </row>
    <row r="3769" spans="4:30" hidden="1" outlineLevel="1">
      <c r="D3769" s="7"/>
      <c r="E3769" s="51"/>
      <c r="F3769" s="52" t="str">
        <f>F3774</f>
        <v>LABOR_M</v>
      </c>
      <c r="G3769" s="55" t="str">
        <f>$G$10</f>
        <v>SUBTRAN</v>
      </c>
      <c r="H3769" s="4">
        <f t="shared" ca="1" si="1964"/>
        <v>-64.033538853310048</v>
      </c>
      <c r="I3769" s="5">
        <f ca="1">VLOOKUP(CONCATENATE($F3769," ",$G3769),AllocFactorMatrix,(I$4+1),FALSE)*$E3774</f>
        <v>-31.175844643894756</v>
      </c>
      <c r="J3769" s="5">
        <f ca="1">VLOOKUP(CONCATENATE($F3769," ",$G3769),AllocFactorMatrix,(J$4+1),FALSE)*$E3774</f>
        <v>-1.5045870453610797</v>
      </c>
      <c r="K3769" s="5">
        <f ca="1">VLOOKUP(CONCATENATE($F3769," ",$G3769),AllocFactorMatrix,(K$4+1),FALSE)*$E3774</f>
        <v>-5.4736141036634516</v>
      </c>
      <c r="L3769" s="5">
        <f ca="1">VLOOKUP(CONCATENATE($F3769," ",$G3769),AllocFactorMatrix,(L$4+1),FALSE)*$E3774</f>
        <v>-0.16907478965901804</v>
      </c>
      <c r="M3769" s="5">
        <f ca="1">VLOOKUP(CONCATENATE($F3769," ",$G3769),AllocFactorMatrix,(M$4+1),FALSE)*$E3774</f>
        <v>-2.1057370871209652E-2</v>
      </c>
      <c r="N3769" s="5">
        <f t="shared" ca="1" si="1965"/>
        <v>-5.66374626419368</v>
      </c>
      <c r="O3769" s="5">
        <f ca="1">VLOOKUP(CONCATENATE($F3769," ",$G3769),AllocFactorMatrix,(O$4+1),FALSE)*$E3774</f>
        <v>-4.1354010068938747</v>
      </c>
      <c r="P3769" s="5">
        <f ca="1">VLOOKUP(CONCATENATE($F3769," ",$G3769),AllocFactorMatrix,(P$4+1),FALSE)*$E3774</f>
        <v>-0.76876622383222504</v>
      </c>
      <c r="Q3769" s="5">
        <f ca="1">VLOOKUP(CONCATENATE($F3769," ",$G3769),AllocFactorMatrix,(Q$4+1),FALSE)*$E3774</f>
        <v>-0.45742506332627891</v>
      </c>
      <c r="R3769" s="5">
        <f ca="1">VLOOKUP(CONCATENATE($F3769," ",$G3769),AllocFactorMatrix,(R$4+1),FALSE)*$E3774</f>
        <v>0</v>
      </c>
      <c r="S3769" s="5">
        <f t="shared" ca="1" si="1967"/>
        <v>-5.3615922940523788</v>
      </c>
      <c r="T3769" s="5">
        <f ca="1">VLOOKUP(CONCATENATE($F3769," ",$G3769),AllocFactorMatrix,(T$4+1),FALSE)*$E3774</f>
        <v>-0.14440110245790846</v>
      </c>
      <c r="U3769" s="5">
        <f ca="1">VLOOKUP(CONCATENATE($F3769," ",$G3769),AllocFactorMatrix,(U$4+1),FALSE)*$E3774</f>
        <v>-2.3639284922743968</v>
      </c>
      <c r="V3769" s="5">
        <f ca="1">VLOOKUP(CONCATENATE($F3769," ",$G3769),AllocFactorMatrix,(V$4+1),FALSE)*$E3774</f>
        <v>-16.468740692439695</v>
      </c>
      <c r="W3769" s="5">
        <f ca="1">VLOOKUP(CONCATENATE($F3769," ",$G3769),AllocFactorMatrix,(W$4+1),FALSE)*$E3774</f>
        <v>0</v>
      </c>
      <c r="X3769" s="5">
        <f t="shared" ca="1" si="1968"/>
        <v>-18.977070287172001</v>
      </c>
      <c r="Y3769" s="5">
        <f ca="1">VLOOKUP(CONCATENATE($F3769," ",$G3769),AllocFactorMatrix,(Y$4+1),FALSE)*$E3774</f>
        <v>-1.2446345459478967</v>
      </c>
      <c r="Z3769" s="5">
        <f ca="1">VLOOKUP(CONCATENATE($F3769," ",$G3769),AllocFactorMatrix,(Z$4+1),FALSE)*$E3774</f>
        <v>-2.0748091695237895E-2</v>
      </c>
      <c r="AA3769" s="5">
        <f t="shared" ca="1" si="1966"/>
        <v>-1.2653826376431345</v>
      </c>
      <c r="AB3769" s="5">
        <f ca="1">VLOOKUP(CONCATENATE($F3769," ",$G3769),AllocFactorMatrix,(AB$4+1),FALSE)*$E3774</f>
        <v>-1.6620399169611028E-2</v>
      </c>
      <c r="AC3769" s="5">
        <f ca="1">VLOOKUP(CONCATENATE($F3769," ",$G3769),AllocFactorMatrix,(AC$4+1),FALSE)*$E3774</f>
        <v>-5.6512910263500825E-2</v>
      </c>
      <c r="AD3769" s="5">
        <f ca="1">VLOOKUP(CONCATENATE($F3769," ",$G3769),AllocFactorMatrix,(AD$4+1),FALSE)*$E3774</f>
        <v>-1.218237155991502E-2</v>
      </c>
    </row>
    <row r="3770" spans="4:30" hidden="1" outlineLevel="1">
      <c r="D3770" s="7"/>
      <c r="E3770" s="51"/>
      <c r="F3770" s="52" t="str">
        <f>F3774</f>
        <v>LABOR_M</v>
      </c>
      <c r="G3770" s="55" t="str">
        <f>$G$11</f>
        <v>DISTPRI</v>
      </c>
      <c r="H3770" s="4">
        <f t="shared" ca="1" si="1964"/>
        <v>-41026.190901405062</v>
      </c>
      <c r="I3770" s="5">
        <f ca="1">VLOOKUP(CONCATENATE($F3770," ",$G3770),AllocFactorMatrix,(I$4+1),FALSE)*$E3774</f>
        <v>-27419.553168087001</v>
      </c>
      <c r="J3770" s="5">
        <f ca="1">VLOOKUP(CONCATENATE($F3770," ",$G3770),AllocFactorMatrix,(J$4+1),FALSE)*$E3774</f>
        <v>-1292.4861565872368</v>
      </c>
      <c r="K3770" s="5">
        <f ca="1">VLOOKUP(CONCATENATE($F3770," ",$G3770),AllocFactorMatrix,(K$4+1),FALSE)*$E3774</f>
        <v>-4693.0965587882338</v>
      </c>
      <c r="L3770" s="5">
        <f ca="1">VLOOKUP(CONCATENATE($F3770," ",$G3770),AllocFactorMatrix,(L$4+1),FALSE)*$E3774</f>
        <v>-145.04110388264442</v>
      </c>
      <c r="M3770" s="5">
        <f ca="1">VLOOKUP(CONCATENATE($F3770," ",$G3770),AllocFactorMatrix,(M$4+1),FALSE)*$E3774</f>
        <v>0</v>
      </c>
      <c r="N3770" s="5">
        <f t="shared" ca="1" si="1965"/>
        <v>-4838.1376626708779</v>
      </c>
      <c r="O3770" s="5">
        <f ca="1">VLOOKUP(CONCATENATE($F3770," ",$G3770),AllocFactorMatrix,(O$4+1),FALSE)*$E3774</f>
        <v>-3519.0021359507073</v>
      </c>
      <c r="P3770" s="5">
        <f ca="1">VLOOKUP(CONCATENATE($F3770," ",$G3770),AllocFactorMatrix,(P$4+1),FALSE)*$E3774</f>
        <v>-655.41438462861004</v>
      </c>
      <c r="Q3770" s="5">
        <f ca="1">VLOOKUP(CONCATENATE($F3770," ",$G3770),AllocFactorMatrix,(Q$4+1),FALSE)*$E3774</f>
        <v>0</v>
      </c>
      <c r="R3770" s="5">
        <f ca="1">VLOOKUP(CONCATENATE($F3770," ",$G3770),AllocFactorMatrix,(R$4+1),FALSE)*$E3774</f>
        <v>0</v>
      </c>
      <c r="S3770" s="5">
        <f t="shared" ca="1" si="1967"/>
        <v>-4174.416520579317</v>
      </c>
      <c r="T3770" s="5">
        <f ca="1">VLOOKUP(CONCATENATE($F3770," ",$G3770),AllocFactorMatrix,(T$4+1),FALSE)*$E3774</f>
        <v>-125.45025755047419</v>
      </c>
      <c r="U3770" s="5">
        <f ca="1">VLOOKUP(CONCATENATE($F3770," ",$G3770),AllocFactorMatrix,(U$4+1),FALSE)*$E3774</f>
        <v>-2023.2287796628741</v>
      </c>
      <c r="V3770" s="5">
        <f ca="1">VLOOKUP(CONCATENATE($F3770," ",$G3770),AllocFactorMatrix,(V$4+1),FALSE)*$E3774</f>
        <v>0</v>
      </c>
      <c r="W3770" s="5">
        <f ca="1">VLOOKUP(CONCATENATE($F3770," ",$G3770),AllocFactorMatrix,(W$4+1),FALSE)*$E3774</f>
        <v>0</v>
      </c>
      <c r="X3770" s="5">
        <f t="shared" ca="1" si="1968"/>
        <v>-2148.6790372133482</v>
      </c>
      <c r="Y3770" s="5">
        <f ca="1">VLOOKUP(CONCATENATE($F3770," ",$G3770),AllocFactorMatrix,(Y$4+1),FALSE)*$E3774</f>
        <v>-1061.1408618965993</v>
      </c>
      <c r="Z3770" s="5">
        <f ca="1">VLOOKUP(CONCATENATE($F3770," ",$G3770),AllocFactorMatrix,(Z$4+1),FALSE)*$E3774</f>
        <v>-17.703983425826962</v>
      </c>
      <c r="AA3770" s="5">
        <f t="shared" ca="1" si="1966"/>
        <v>-1078.8448453224262</v>
      </c>
      <c r="AB3770" s="5">
        <f ca="1">VLOOKUP(CONCATENATE($F3770," ",$G3770),AllocFactorMatrix,(AB$4+1),FALSE)*$E3774</f>
        <v>-14.343193015629838</v>
      </c>
      <c r="AC3770" s="5">
        <f ca="1">VLOOKUP(CONCATENATE($F3770," ",$G3770),AllocFactorMatrix,(AC$4+1),FALSE)*$E3774</f>
        <v>-49.137786577857192</v>
      </c>
      <c r="AD3770" s="5">
        <f ca="1">VLOOKUP(CONCATENATE($F3770," ",$G3770),AllocFactorMatrix,(AD$4+1),FALSE)*$E3774</f>
        <v>-10.592531351369461</v>
      </c>
    </row>
    <row r="3771" spans="4:30" hidden="1" outlineLevel="1">
      <c r="D3771" s="7"/>
      <c r="E3771" s="51"/>
      <c r="F3771" s="52" t="str">
        <f>F3774</f>
        <v>LABOR_M</v>
      </c>
      <c r="G3771" s="55" t="str">
        <f>$G$12</f>
        <v>DISTSEC</v>
      </c>
      <c r="H3771" s="4">
        <f t="shared" ca="1" si="1964"/>
        <v>-16932.013590831808</v>
      </c>
      <c r="I3771" s="5">
        <f ca="1">VLOOKUP(CONCATENATE($F3771," ",$G3771),AllocFactorMatrix,(I$4+1),FALSE)*$E3774</f>
        <v>-12660.09114044017</v>
      </c>
      <c r="J3771" s="5">
        <f ca="1">VLOOKUP(CONCATENATE($F3771," ",$G3771),AllocFactorMatrix,(J$4+1),FALSE)*$E3774</f>
        <v>-610.34702877029076</v>
      </c>
      <c r="K3771" s="5">
        <f ca="1">VLOOKUP(CONCATENATE($F3771," ",$G3771),AllocFactorMatrix,(K$4+1),FALSE)*$E3774</f>
        <v>-1841.6713402509602</v>
      </c>
      <c r="L3771" s="5">
        <f ca="1">VLOOKUP(CONCATENATE($F3771," ",$G3771),AllocFactorMatrix,(L$4+1),FALSE)*$E3774</f>
        <v>0</v>
      </c>
      <c r="M3771" s="5">
        <f ca="1">VLOOKUP(CONCATENATE($F3771," ",$G3771),AllocFactorMatrix,(M$4+1),FALSE)*$E3774</f>
        <v>0</v>
      </c>
      <c r="N3771" s="5">
        <f t="shared" ca="1" si="1965"/>
        <v>-1841.6713402509602</v>
      </c>
      <c r="O3771" s="5">
        <f ca="1">VLOOKUP(CONCATENATE($F3771," ",$G3771),AllocFactorMatrix,(O$4+1),FALSE)*$E3774</f>
        <v>-1173.5201462311541</v>
      </c>
      <c r="P3771" s="5">
        <f ca="1">VLOOKUP(CONCATENATE($F3771," ",$G3771),AllocFactorMatrix,(P$4+1),FALSE)*$E3774</f>
        <v>0</v>
      </c>
      <c r="Q3771" s="5">
        <f ca="1">VLOOKUP(CONCATENATE($F3771," ",$G3771),AllocFactorMatrix,(Q$4+1),FALSE)*$E3774</f>
        <v>0</v>
      </c>
      <c r="R3771" s="5">
        <f ca="1">VLOOKUP(CONCATENATE($F3771," ",$G3771),AllocFactorMatrix,(R$4+1),FALSE)*$E3774</f>
        <v>0</v>
      </c>
      <c r="S3771" s="5">
        <f t="shared" ca="1" si="1967"/>
        <v>-1173.5201462311541</v>
      </c>
      <c r="T3771" s="5">
        <f ca="1">VLOOKUP(CONCATENATE($F3771," ",$G3771),AllocFactorMatrix,(T$4+1),FALSE)*$E3774</f>
        <v>-31.729522865593939</v>
      </c>
      <c r="U3771" s="5">
        <f ca="1">VLOOKUP(CONCATENATE($F3771," ",$G3771),AllocFactorMatrix,(U$4+1),FALSE)*$E3774</f>
        <v>0</v>
      </c>
      <c r="V3771" s="5">
        <f ca="1">VLOOKUP(CONCATENATE($F3771," ",$G3771),AllocFactorMatrix,(V$4+1),FALSE)*$E3774</f>
        <v>0</v>
      </c>
      <c r="W3771" s="5">
        <f ca="1">VLOOKUP(CONCATENATE($F3771," ",$G3771),AllocFactorMatrix,(W$4+1),FALSE)*$E3774</f>
        <v>0</v>
      </c>
      <c r="X3771" s="5">
        <f t="shared" ca="1" si="1968"/>
        <v>-31.729522865593939</v>
      </c>
      <c r="Y3771" s="5">
        <f ca="1">VLOOKUP(CONCATENATE($F3771," ",$G3771),AllocFactorMatrix,(Y$4+1),FALSE)*$E3774</f>
        <v>-432.84597381401704</v>
      </c>
      <c r="Z3771" s="5">
        <f ca="1">VLOOKUP(CONCATENATE($F3771," ",$G3771),AllocFactorMatrix,(Z$4+1),FALSE)*$E3774</f>
        <v>0</v>
      </c>
      <c r="AA3771" s="5">
        <f t="shared" ca="1" si="1966"/>
        <v>-432.84597381401704</v>
      </c>
      <c r="AB3771" s="5">
        <f ca="1">VLOOKUP(CONCATENATE($F3771," ",$G3771),AllocFactorMatrix,(AB$4+1),FALSE)*$E3774</f>
        <v>-4.4916565944034961</v>
      </c>
      <c r="AC3771" s="5">
        <f ca="1">VLOOKUP(CONCATENATE($F3771," ",$G3771),AllocFactorMatrix,(AC$4+1),FALSE)*$E3774</f>
        <v>-152.50901698228492</v>
      </c>
      <c r="AD3771" s="5">
        <f ca="1">VLOOKUP(CONCATENATE($F3771," ",$G3771),AllocFactorMatrix,(AD$4+1),FALSE)*$E3774</f>
        <v>-24.80776488293624</v>
      </c>
    </row>
    <row r="3772" spans="4:30" hidden="1" outlineLevel="1">
      <c r="D3772" s="7"/>
      <c r="E3772" s="51"/>
      <c r="F3772" s="52" t="str">
        <f>F3774</f>
        <v>LABOR_M</v>
      </c>
      <c r="G3772" s="55" t="str">
        <f>$G$13</f>
        <v>ENERGY</v>
      </c>
      <c r="H3772" s="4">
        <f t="shared" ca="1" si="1964"/>
        <v>-20974.69575605779</v>
      </c>
      <c r="I3772" s="5">
        <f ca="1">VLOOKUP(CONCATENATE($F3772," ",$G3772),AllocFactorMatrix,(I$4+1),FALSE)*$E3774</f>
        <v>-7870.2740258018903</v>
      </c>
      <c r="J3772" s="5">
        <f ca="1">VLOOKUP(CONCATENATE($F3772," ",$G3772),AllocFactorMatrix,(J$4+1),FALSE)*$E3774</f>
        <v>-510.0446129671879</v>
      </c>
      <c r="K3772" s="5">
        <f ca="1">VLOOKUP(CONCATENATE($F3772," ",$G3772),AllocFactorMatrix,(K$4+1),FALSE)*$E3774</f>
        <v>-1711.2549672439166</v>
      </c>
      <c r="L3772" s="5">
        <f ca="1">VLOOKUP(CONCATENATE($F3772," ",$G3772),AllocFactorMatrix,(L$4+1),FALSE)*$E3774</f>
        <v>-54.387567807208256</v>
      </c>
      <c r="M3772" s="5">
        <f ca="1">VLOOKUP(CONCATENATE($F3772," ",$G3772),AllocFactorMatrix,(M$4+1),FALSE)*$E3774</f>
        <v>-5.013897949737296</v>
      </c>
      <c r="N3772" s="5">
        <f t="shared" ca="1" si="1965"/>
        <v>-1770.6564330008623</v>
      </c>
      <c r="O3772" s="5">
        <f ca="1">VLOOKUP(CONCATENATE($F3772," ",$G3772),AllocFactorMatrix,(O$4+1),FALSE)*$E3774</f>
        <v>-1560.1750312197389</v>
      </c>
      <c r="P3772" s="5">
        <f ca="1">VLOOKUP(CONCATENATE($F3772," ",$G3772),AllocFactorMatrix,(P$4+1),FALSE)*$E3774</f>
        <v>-289.22643042156631</v>
      </c>
      <c r="Q3772" s="5">
        <f ca="1">VLOOKUP(CONCATENATE($F3772," ",$G3772),AllocFactorMatrix,(Q$4+1),FALSE)*$E3774</f>
        <v>-131.41708696499529</v>
      </c>
      <c r="R3772" s="5">
        <f ca="1">VLOOKUP(CONCATENATE($F3772," ",$G3772),AllocFactorMatrix,(R$4+1),FALSE)*$E3774</f>
        <v>-6.0890974680693208</v>
      </c>
      <c r="S3772" s="5">
        <f t="shared" ca="1" si="1967"/>
        <v>-1986.9076460743695</v>
      </c>
      <c r="T3772" s="5">
        <f ca="1">VLOOKUP(CONCATENATE($F3772," ",$G3772),AllocFactorMatrix,(T$4+1),FALSE)*$E3774</f>
        <v>-59.788863722107664</v>
      </c>
      <c r="U3772" s="5">
        <f ca="1">VLOOKUP(CONCATENATE($F3772," ",$G3772),AllocFactorMatrix,(U$4+1),FALSE)*$E3774</f>
        <v>-1049.8028784823894</v>
      </c>
      <c r="V3772" s="5">
        <f ca="1">VLOOKUP(CONCATENATE($F3772," ",$G3772),AllocFactorMatrix,(V$4+1),FALSE)*$E3774</f>
        <v>-5960.3448880558881</v>
      </c>
      <c r="W3772" s="5">
        <f ca="1">VLOOKUP(CONCATENATE($F3772," ",$G3772),AllocFactorMatrix,(W$4+1),FALSE)*$E3774</f>
        <v>-1130.8169251260188</v>
      </c>
      <c r="X3772" s="5">
        <f t="shared" ca="1" si="1968"/>
        <v>-8200.7535553864036</v>
      </c>
      <c r="Y3772" s="5">
        <f ca="1">VLOOKUP(CONCATENATE($F3772," ",$G3772),AllocFactorMatrix,(Y$4+1),FALSE)*$E3774</f>
        <v>-422.6984450460248</v>
      </c>
      <c r="Z3772" s="5">
        <f ca="1">VLOOKUP(CONCATENATE($F3772," ",$G3772),AllocFactorMatrix,(Z$4+1),FALSE)*$E3774</f>
        <v>-6.880856838729775</v>
      </c>
      <c r="AA3772" s="5">
        <f t="shared" ca="1" si="1966"/>
        <v>-429.57930188475456</v>
      </c>
      <c r="AB3772" s="5">
        <f ca="1">VLOOKUP(CONCATENATE($F3772," ",$G3772),AllocFactorMatrix,(AB$4+1),FALSE)*$E3774</f>
        <v>-7.675042304827711</v>
      </c>
      <c r="AC3772" s="5">
        <f ca="1">VLOOKUP(CONCATENATE($F3772," ",$G3772),AllocFactorMatrix,(AC$4+1),FALSE)*$E3774</f>
        <v>-165.96251233659274</v>
      </c>
      <c r="AD3772" s="5">
        <f ca="1">VLOOKUP(CONCATENATE($F3772," ",$G3772),AllocFactorMatrix,(AD$4+1),FALSE)*$E3774</f>
        <v>-32.842626300903</v>
      </c>
    </row>
    <row r="3773" spans="4:30" hidden="1" outlineLevel="1">
      <c r="D3773" s="7"/>
      <c r="E3773" s="51"/>
      <c r="F3773" s="52" t="str">
        <f>F3774</f>
        <v>LABOR_M</v>
      </c>
      <c r="G3773" s="55" t="str">
        <f>$G$14</f>
        <v>CUSTOMER</v>
      </c>
      <c r="H3773" s="4">
        <f t="shared" ca="1" si="1964"/>
        <v>-15809.369679632702</v>
      </c>
      <c r="I3773" s="5">
        <f ca="1">VLOOKUP(CONCATENATE($F3773," ",$G3773),AllocFactorMatrix,(I$4+1),FALSE)*$E3774</f>
        <v>-11295.810324204815</v>
      </c>
      <c r="J3773" s="5">
        <f ca="1">VLOOKUP(CONCATENATE($F3773," ",$G3773),AllocFactorMatrix,(J$4+1),FALSE)*$E3774</f>
        <v>-1933.0850967422246</v>
      </c>
      <c r="K3773" s="5">
        <f ca="1">VLOOKUP(CONCATENATE($F3773," ",$G3773),AllocFactorMatrix,(K$4+1),FALSE)*$E3774</f>
        <v>-556.62432105321466</v>
      </c>
      <c r="L3773" s="5">
        <f ca="1">VLOOKUP(CONCATENATE($F3773," ",$G3773),AllocFactorMatrix,(L$4+1),FALSE)*$E3774</f>
        <v>-93.046945277201544</v>
      </c>
      <c r="M3773" s="5">
        <f ca="1">VLOOKUP(CONCATENATE($F3773," ",$G3773),AllocFactorMatrix,(M$4+1),FALSE)*$E3774</f>
        <v>-14.700971149051517</v>
      </c>
      <c r="N3773" s="5">
        <f t="shared" ca="1" si="1965"/>
        <v>-664.37223747946769</v>
      </c>
      <c r="O3773" s="5">
        <f ca="1">VLOOKUP(CONCATENATE($F3773," ",$G3773),AllocFactorMatrix,(O$4+1),FALSE)*$E3774</f>
        <v>-103.86739901100951</v>
      </c>
      <c r="P3773" s="5">
        <f ca="1">VLOOKUP(CONCATENATE($F3773," ",$G3773),AllocFactorMatrix,(P$4+1),FALSE)*$E3774</f>
        <v>-26.676025392535887</v>
      </c>
      <c r="Q3773" s="5">
        <f ca="1">VLOOKUP(CONCATENATE($F3773," ",$G3773),AllocFactorMatrix,(Q$4+1),FALSE)*$E3774</f>
        <v>-51.022910955534861</v>
      </c>
      <c r="R3773" s="5">
        <f ca="1">VLOOKUP(CONCATENATE($F3773," ",$G3773),AllocFactorMatrix,(R$4+1),FALSE)*$E3774</f>
        <v>-8.9052668927941117</v>
      </c>
      <c r="S3773" s="5">
        <f t="shared" ca="1" si="1967"/>
        <v>-190.47160225187437</v>
      </c>
      <c r="T3773" s="5">
        <f ca="1">VLOOKUP(CONCATENATE($F3773," ",$G3773),AllocFactorMatrix,(T$4+1),FALSE)*$E3774</f>
        <v>-0.72237199181874823</v>
      </c>
      <c r="U3773" s="5">
        <f ca="1">VLOOKUP(CONCATENATE($F3773," ",$G3773),AllocFactorMatrix,(U$4+1),FALSE)*$E3774</f>
        <v>-15.881063903544193</v>
      </c>
      <c r="V3773" s="5">
        <f ca="1">VLOOKUP(CONCATENATE($F3773," ",$G3773),AllocFactorMatrix,(V$4+1),FALSE)*$E3774</f>
        <v>-75.074014880853468</v>
      </c>
      <c r="W3773" s="5">
        <f ca="1">VLOOKUP(CONCATENATE($F3773," ",$G3773),AllocFactorMatrix,(W$4+1),FALSE)*$E3774</f>
        <v>-13.36287542965303</v>
      </c>
      <c r="X3773" s="5">
        <f t="shared" ca="1" si="1968"/>
        <v>-105.04032620586943</v>
      </c>
      <c r="Y3773" s="5">
        <f ca="1">VLOOKUP(CONCATENATE($F3773," ",$G3773),AllocFactorMatrix,(Y$4+1),FALSE)*$E3774</f>
        <v>-28.428719589135451</v>
      </c>
      <c r="Z3773" s="5">
        <f ca="1">VLOOKUP(CONCATENATE($F3773," ",$G3773),AllocFactorMatrix,(Z$4+1),FALSE)*$E3774</f>
        <v>-0.45038904479349889</v>
      </c>
      <c r="AA3773" s="5">
        <f t="shared" ca="1" si="1966"/>
        <v>-28.879108633928951</v>
      </c>
      <c r="AB3773" s="5">
        <f ca="1">VLOOKUP(CONCATENATE($F3773," ",$G3773),AllocFactorMatrix,(AB$4+1),FALSE)*$E3774</f>
        <v>-0.81007459238880708</v>
      </c>
      <c r="AC3773" s="5">
        <f ca="1">VLOOKUP(CONCATENATE($F3773," ",$G3773),AllocFactorMatrix,(AC$4+1),FALSE)*$E3774</f>
        <v>-1246.7308361416644</v>
      </c>
      <c r="AD3773" s="5">
        <f ca="1">VLOOKUP(CONCATENATE($F3773," ",$G3773),AllocFactorMatrix,(AD$4+1),FALSE)*$E3774</f>
        <v>-344.17007338046903</v>
      </c>
    </row>
    <row r="3774" spans="4:30" collapsed="1">
      <c r="D3774" s="7" t="s">
        <v>302</v>
      </c>
      <c r="E3774" s="96">
        <v>-174772</v>
      </c>
      <c r="F3774" s="10" t="s">
        <v>70</v>
      </c>
      <c r="G3774" s="55" t="str">
        <f>$G$15</f>
        <v>TOTAL</v>
      </c>
      <c r="H3774" s="4">
        <f t="shared" ca="1" si="1964"/>
        <v>-174772</v>
      </c>
      <c r="I3774" s="5">
        <f ca="1">VLOOKUP(CONCATENATE($F3774," ",$G3774),AllocFactorMatrix,(I$4+1),FALSE)*$E3774</f>
        <v>-98666.646435479925</v>
      </c>
      <c r="J3774" s="5">
        <f ca="1">VLOOKUP(CONCATENATE($F3774," ",$G3774),AllocFactorMatrix,(J$4+1),FALSE)*$E3774</f>
        <v>-6294.6431741964225</v>
      </c>
      <c r="K3774" s="5">
        <f ca="1">VLOOKUP(CONCATENATE($F3774," ",$G3774),AllocFactorMatrix,(K$4+1),FALSE)*$E3774</f>
        <v>-15940.513767376146</v>
      </c>
      <c r="L3774" s="5">
        <f ca="1">VLOOKUP(CONCATENATE($F3774," ",$G3774),AllocFactorMatrix,(L$4+1),FALSE)*$E3774</f>
        <v>-517.1470994925254</v>
      </c>
      <c r="M3774" s="5">
        <f ca="1">VLOOKUP(CONCATENATE($F3774," ",$G3774),AllocFactorMatrix,(M$4+1),FALSE)*$E3774</f>
        <v>-40.789043897047279</v>
      </c>
      <c r="N3774" s="5">
        <f t="shared" ca="1" si="1965"/>
        <v>-16498.449910765718</v>
      </c>
      <c r="O3774" s="5">
        <f ca="1">VLOOKUP(CONCATENATE($F3774," ",$G3774),AllocFactorMatrix,(O$4+1),FALSE)*$E3774</f>
        <v>-11782.428288022729</v>
      </c>
      <c r="P3774" s="5">
        <f ca="1">VLOOKUP(CONCATENATE($F3774," ",$G3774),AllocFactorMatrix,(P$4+1),FALSE)*$E3774</f>
        <v>-1982.3115219426977</v>
      </c>
      <c r="Q3774" s="5">
        <f ca="1">VLOOKUP(CONCATENATE($F3774," ",$G3774),AllocFactorMatrix,(Q$4+1),FALSE)*$E3774</f>
        <v>-639.39970369012281</v>
      </c>
      <c r="R3774" s="5">
        <f ca="1">VLOOKUP(CONCATENATE($F3774," ",$G3774),AllocFactorMatrix,(R$4+1),FALSE)*$E3774</f>
        <v>-35.522761641877736</v>
      </c>
      <c r="S3774" s="5">
        <f t="shared" ca="1" si="1967"/>
        <v>-14439.662275297429</v>
      </c>
      <c r="T3774" s="5">
        <f ca="1">VLOOKUP(CONCATENATE($F3774," ",$G3774),AllocFactorMatrix,(T$4+1),FALSE)*$E3774</f>
        <v>-407.230269253909</v>
      </c>
      <c r="U3774" s="5">
        <f ca="1">VLOOKUP(CONCATENATE($F3774," ",$G3774),AllocFactorMatrix,(U$4+1),FALSE)*$E3774</f>
        <v>-6190.6911344282889</v>
      </c>
      <c r="V3774" s="5">
        <f ca="1">VLOOKUP(CONCATENATE($F3774," ",$G3774),AllocFactorMatrix,(V$4+1),FALSE)*$E3774</f>
        <v>-22432.380279697794</v>
      </c>
      <c r="W3774" s="5">
        <f ca="1">VLOOKUP(CONCATENATE($F3774," ",$G3774),AllocFactorMatrix,(W$4+1),FALSE)*$E3774</f>
        <v>-4102.2252760214433</v>
      </c>
      <c r="X3774" s="5">
        <f t="shared" ca="1" si="1968"/>
        <v>-33132.526959401439</v>
      </c>
      <c r="Y3774" s="5">
        <f ca="1">VLOOKUP(CONCATENATE($F3774," ",$G3774),AllocFactorMatrix,(Y$4+1),FALSE)*$E3774</f>
        <v>-3611.3627541112905</v>
      </c>
      <c r="Z3774" s="5">
        <f ca="1">VLOOKUP(CONCATENATE($F3774," ",$G3774),AllocFactorMatrix,(Z$4+1),FALSE)*$E3774</f>
        <v>-52.94415995741489</v>
      </c>
      <c r="AA3774" s="5">
        <f t="shared" ca="1" si="1966"/>
        <v>-3664.3069140687053</v>
      </c>
      <c r="AB3774" s="5">
        <f ca="1">VLOOKUP(CONCATENATE($F3774," ",$G3774),AllocFactorMatrix,(AB$4+1),FALSE)*$E3774</f>
        <v>-48.942487554468094</v>
      </c>
      <c r="AC3774" s="5">
        <f ca="1">VLOOKUP(CONCATENATE($F3774," ",$G3774),AllocFactorMatrix,(AC$4+1),FALSE)*$E3774</f>
        <v>-1614.3966649486626</v>
      </c>
      <c r="AD3774" s="5">
        <f ca="1">VLOOKUP(CONCATENATE($F3774," ",$G3774),AllocFactorMatrix,(AD$4+1),FALSE)*$E3774</f>
        <v>-412.42517828723766</v>
      </c>
    </row>
    <row r="3775" spans="4:30" hidden="1" outlineLevel="1">
      <c r="D3775" s="7"/>
      <c r="E3775" s="51"/>
      <c r="F3775" s="52" t="str">
        <f>F3782</f>
        <v>LABOR_M</v>
      </c>
      <c r="G3775" s="55" t="str">
        <f>$G$8</f>
        <v>PRODUCTION</v>
      </c>
      <c r="H3775" s="4">
        <f t="shared" ref="H3775:H3782" ca="1" si="1969">SUBTOTAL(9,I3775:AD3775)</f>
        <v>-11928.028451226646</v>
      </c>
      <c r="I3775" s="5">
        <f ca="1">VLOOKUP(CONCATENATE($F3775," ",$G3775),AllocFactorMatrix,(I$4+1),FALSE)*$E3782</f>
        <v>-5875.5439247602108</v>
      </c>
      <c r="J3775" s="5">
        <f ca="1">VLOOKUP(CONCATENATE($F3775," ",$G3775),AllocFactorMatrix,(J$4+1),FALSE)*$E3782</f>
        <v>-290.44913083534277</v>
      </c>
      <c r="K3775" s="5">
        <f ca="1">VLOOKUP(CONCATENATE($F3775," ",$G3775),AllocFactorMatrix,(K$4+1),FALSE)*$E3782</f>
        <v>-1063.8985203820901</v>
      </c>
      <c r="L3775" s="5">
        <f ca="1">VLOOKUP(CONCATENATE($F3775," ",$G3775),AllocFactorMatrix,(L$4+1),FALSE)*$E3782</f>
        <v>-33.487748158727186</v>
      </c>
      <c r="M3775" s="5">
        <f ca="1">VLOOKUP(CONCATENATE($F3775," ",$G3775),AllocFactorMatrix,(M$4+1),FALSE)*$E3782</f>
        <v>-3.1403738671440156</v>
      </c>
      <c r="N3775" s="5">
        <f t="shared" ref="N3775:N3782" ca="1" si="1970">SUBTOTAL(9,K3775:M3775)</f>
        <v>-1100.5266424079612</v>
      </c>
      <c r="O3775" s="5">
        <f ca="1">VLOOKUP(CONCATENATE($F3775," ",$G3775),AllocFactorMatrix,(O$4+1),FALSE)*$E3782</f>
        <v>-808.72837635596647</v>
      </c>
      <c r="P3775" s="5">
        <f ca="1">VLOOKUP(CONCATENATE($F3775," ",$G3775),AllocFactorMatrix,(P$4+1),FALSE)*$E3782</f>
        <v>-150.68965796570822</v>
      </c>
      <c r="Q3775" s="5">
        <f ca="1">VLOOKUP(CONCATENATE($F3775," ",$G3775),AllocFactorMatrix,(Q$4+1),FALSE)*$E3782</f>
        <v>-68.093850593199875</v>
      </c>
      <c r="R3775" s="5">
        <f ca="1">VLOOKUP(CONCATENATE($F3775," ",$G3775),AllocFactorMatrix,(R$4+1),FALSE)*$E3782</f>
        <v>-3.0621043452588603</v>
      </c>
      <c r="S3775" s="5">
        <f ca="1">SUBTOTAL(9,O3775:R3775)</f>
        <v>-1030.5739892601334</v>
      </c>
      <c r="T3775" s="5">
        <f ca="1">VLOOKUP(CONCATENATE($F3775," ",$G3775),AllocFactorMatrix,(T$4+1),FALSE)*$E3782</f>
        <v>-28.250953613457455</v>
      </c>
      <c r="U3775" s="5">
        <f ca="1">VLOOKUP(CONCATENATE($F3775," ",$G3775),AllocFactorMatrix,(U$4+1),FALSE)*$E3782</f>
        <v>-462.32204243468976</v>
      </c>
      <c r="V3775" s="5">
        <f ca="1">VLOOKUP(CONCATENATE($F3775," ",$G3775),AllocFactorMatrix,(V$4+1),FALSE)*$E3782</f>
        <v>-2443.384984797417</v>
      </c>
      <c r="W3775" s="5">
        <f ca="1">VLOOKUP(CONCATENATE($F3775," ",$G3775),AllocFactorMatrix,(W$4+1),FALSE)*$E3782</f>
        <v>-441.23483094679784</v>
      </c>
      <c r="X3775" s="5">
        <f ca="1">SUBTOTAL(9,T3775:W3775)</f>
        <v>-3375.1928117923621</v>
      </c>
      <c r="Y3775" s="5">
        <f ca="1">VLOOKUP(CONCATENATE($F3775," ",$G3775),AllocFactorMatrix,(Y$4+1),FALSE)*$E3782</f>
        <v>-248.35920108830939</v>
      </c>
      <c r="Z3775" s="5">
        <f ca="1">VLOOKUP(CONCATENATE($F3775," ",$G3775),AllocFactorMatrix,(Z$4+1),FALSE)*$E3782</f>
        <v>-4.1599216840084337</v>
      </c>
      <c r="AA3775" s="5">
        <f t="shared" ref="AA3775:AA3782" ca="1" si="1971">SUBTOTAL(9,Y3775:Z3775)</f>
        <v>-252.51912277231781</v>
      </c>
      <c r="AB3775" s="5">
        <f ca="1">VLOOKUP(CONCATENATE($F3775," ",$G3775),AllocFactorMatrix,(AB$4+1),FALSE)*$E3782</f>
        <v>-3.2228293983188165</v>
      </c>
      <c r="AC3775" s="5">
        <f ca="1">VLOOKUP(CONCATENATE($F3775," ",$G3775),AllocFactorMatrix,(AC$4+1),FALSE)*$E3782</f>
        <v>0</v>
      </c>
      <c r="AD3775" s="5">
        <f ca="1">VLOOKUP(CONCATENATE($F3775," ",$G3775),AllocFactorMatrix,(AD$4+1),FALSE)*$E3782</f>
        <v>0</v>
      </c>
    </row>
    <row r="3776" spans="4:30" hidden="1" outlineLevel="1">
      <c r="D3776" s="7"/>
      <c r="E3776" s="51"/>
      <c r="F3776" s="52" t="str">
        <f>F3782</f>
        <v>LABOR_M</v>
      </c>
      <c r="G3776" s="55" t="str">
        <f>$G$9</f>
        <v>BULKTRAN</v>
      </c>
      <c r="H3776" s="4">
        <f t="shared" ca="1" si="1969"/>
        <v>-43.582846874214013</v>
      </c>
      <c r="I3776" s="5">
        <f ca="1">VLOOKUP(CONCATENATE($F3776," ",$G3776),AllocFactorMatrix,(I$4+1),FALSE)*$E3782</f>
        <v>-21.468169045925503</v>
      </c>
      <c r="J3776" s="5">
        <f ca="1">VLOOKUP(CONCATENATE($F3776," ",$G3776),AllocFactorMatrix,(J$4+1),FALSE)*$E3782</f>
        <v>-1.0612483065165319</v>
      </c>
      <c r="K3776" s="5">
        <f ca="1">VLOOKUP(CONCATENATE($F3776," ",$G3776),AllocFactorMatrix,(K$4+1),FALSE)*$E3782</f>
        <v>-3.8872917257962403</v>
      </c>
      <c r="L3776" s="5">
        <f ca="1">VLOOKUP(CONCATENATE($F3776," ",$G3776),AllocFactorMatrix,(L$4+1),FALSE)*$E3782</f>
        <v>-0.12235814209631254</v>
      </c>
      <c r="M3776" s="5">
        <f ca="1">VLOOKUP(CONCATENATE($F3776," ",$G3776),AllocFactorMatrix,(M$4+1),FALSE)*$E3782</f>
        <v>-1.1474355040245228E-2</v>
      </c>
      <c r="N3776" s="5">
        <f t="shared" ca="1" si="1970"/>
        <v>-4.0211242229327979</v>
      </c>
      <c r="O3776" s="5">
        <f ca="1">VLOOKUP(CONCATENATE($F3776," ",$G3776),AllocFactorMatrix,(O$4+1),FALSE)*$E3782</f>
        <v>-2.9549464216719845</v>
      </c>
      <c r="P3776" s="5">
        <f ca="1">VLOOKUP(CONCATENATE($F3776," ",$G3776),AllocFactorMatrix,(P$4+1),FALSE)*$E3782</f>
        <v>-0.55059260761335316</v>
      </c>
      <c r="Q3776" s="5">
        <f ca="1">VLOOKUP(CONCATENATE($F3776," ",$G3776),AllocFactorMatrix,(Q$4+1),FALSE)*$E3782</f>
        <v>-0.24880254734585611</v>
      </c>
      <c r="R3776" s="5">
        <f ca="1">VLOOKUP(CONCATENATE($F3776," ",$G3776),AllocFactorMatrix,(R$4+1),FALSE)*$E3782</f>
        <v>-1.1188372440422714E-2</v>
      </c>
      <c r="S3776" s="5">
        <f t="shared" ref="S3776:S3782" ca="1" si="1972">SUBTOTAL(9,O3776:R3776)</f>
        <v>-3.7655299490716163</v>
      </c>
      <c r="T3776" s="5">
        <f ca="1">VLOOKUP(CONCATENATE($F3776," ",$G3776),AllocFactorMatrix,(T$4+1),FALSE)*$E3782</f>
        <v>-0.10322384712783109</v>
      </c>
      <c r="U3776" s="5">
        <f ca="1">VLOOKUP(CONCATENATE($F3776," ",$G3776),AllocFactorMatrix,(U$4+1),FALSE)*$E3782</f>
        <v>-1.6892406707776466</v>
      </c>
      <c r="V3776" s="5">
        <f ca="1">VLOOKUP(CONCATENATE($F3776," ",$G3776),AllocFactorMatrix,(V$4+1),FALSE)*$E3782</f>
        <v>-8.9276844100944821</v>
      </c>
      <c r="W3776" s="5">
        <f ca="1">VLOOKUP(CONCATENATE($F3776," ",$G3776),AllocFactorMatrix,(W$4+1),FALSE)*$E3782</f>
        <v>-1.6121918346653847</v>
      </c>
      <c r="X3776" s="5">
        <f t="shared" ref="X3776:X3782" ca="1" si="1973">SUBTOTAL(9,T3776:W3776)</f>
        <v>-12.332340762665345</v>
      </c>
      <c r="Y3776" s="5">
        <f ca="1">VLOOKUP(CONCATENATE($F3776," ",$G3776),AllocFactorMatrix,(Y$4+1),FALSE)*$E3782</f>
        <v>-0.90745935718494886</v>
      </c>
      <c r="Z3776" s="5">
        <f ca="1">VLOOKUP(CONCATENATE($F3776," ",$G3776),AllocFactorMatrix,(Z$4+1),FALSE)*$E3782</f>
        <v>-1.5199597360468862E-2</v>
      </c>
      <c r="AA3776" s="5">
        <f t="shared" ca="1" si="1971"/>
        <v>-0.92265895454541769</v>
      </c>
      <c r="AB3776" s="5">
        <f ca="1">VLOOKUP(CONCATENATE($F3776," ",$G3776),AllocFactorMatrix,(AB$4+1),FALSE)*$E3782</f>
        <v>-1.1775632556795226E-2</v>
      </c>
      <c r="AC3776" s="5">
        <f ca="1">VLOOKUP(CONCATENATE($F3776," ",$G3776),AllocFactorMatrix,(AC$4+1),FALSE)*$E3782</f>
        <v>0</v>
      </c>
      <c r="AD3776" s="5">
        <f ca="1">VLOOKUP(CONCATENATE($F3776," ",$G3776),AllocFactorMatrix,(AD$4+1),FALSE)*$E3782</f>
        <v>0</v>
      </c>
    </row>
    <row r="3777" spans="4:30" hidden="1" outlineLevel="1">
      <c r="D3777" s="7"/>
      <c r="E3777" s="51"/>
      <c r="F3777" s="52" t="str">
        <f>F3782</f>
        <v>LABOR_M</v>
      </c>
      <c r="G3777" s="55" t="str">
        <f>$G$10</f>
        <v>SUBTRAN</v>
      </c>
      <c r="H3777" s="4">
        <f t="shared" ca="1" si="1969"/>
        <v>-9.5864185573024141</v>
      </c>
      <c r="I3777" s="5">
        <f ca="1">VLOOKUP(CONCATENATE($F3777," ",$G3777),AllocFactorMatrix,(I$4+1),FALSE)*$E3782</f>
        <v>-4.6673149881417286</v>
      </c>
      <c r="J3777" s="5">
        <f ca="1">VLOOKUP(CONCATENATE($F3777," ",$G3777),AllocFactorMatrix,(J$4+1),FALSE)*$E3782</f>
        <v>-0.22525072690060566</v>
      </c>
      <c r="K3777" s="5">
        <f ca="1">VLOOKUP(CONCATENATE($F3777," ",$G3777),AllocFactorMatrix,(K$4+1),FALSE)*$E3782</f>
        <v>-0.81945113074379317</v>
      </c>
      <c r="L3777" s="5">
        <f ca="1">VLOOKUP(CONCATENATE($F3777," ",$G3777),AllocFactorMatrix,(L$4+1),FALSE)*$E3782</f>
        <v>-2.531207442512649E-2</v>
      </c>
      <c r="M3777" s="5">
        <f ca="1">VLOOKUP(CONCATENATE($F3777," ",$G3777),AllocFactorMatrix,(M$4+1),FALSE)*$E3782</f>
        <v>-3.1524850024328868E-3</v>
      </c>
      <c r="N3777" s="5">
        <f t="shared" ca="1" si="1970"/>
        <v>-0.8479156901713526</v>
      </c>
      <c r="O3777" s="5">
        <f ca="1">VLOOKUP(CONCATENATE($F3777," ",$G3777),AllocFactorMatrix,(O$4+1),FALSE)*$E3782</f>
        <v>-0.61910813714655799</v>
      </c>
      <c r="P3777" s="5">
        <f ca="1">VLOOKUP(CONCATENATE($F3777," ",$G3777),AllocFactorMatrix,(P$4+1),FALSE)*$E3782</f>
        <v>-0.11509148059511917</v>
      </c>
      <c r="Q3777" s="5">
        <f ca="1">VLOOKUP(CONCATENATE($F3777," ",$G3777),AllocFactorMatrix,(Q$4+1),FALSE)*$E3782</f>
        <v>-6.8480802313483205E-2</v>
      </c>
      <c r="R3777" s="5">
        <f ca="1">VLOOKUP(CONCATENATE($F3777," ",$G3777),AllocFactorMatrix,(R$4+1),FALSE)*$E3782</f>
        <v>0</v>
      </c>
      <c r="S3777" s="5">
        <f t="shared" ca="1" si="1972"/>
        <v>-0.80268042005516038</v>
      </c>
      <c r="T3777" s="5">
        <f ca="1">VLOOKUP(CONCATENATE($F3777," ",$G3777),AllocFactorMatrix,(T$4+1),FALSE)*$E3782</f>
        <v>-2.1618193107655548E-2</v>
      </c>
      <c r="U3777" s="5">
        <f ca="1">VLOOKUP(CONCATENATE($F3777," ",$G3777),AllocFactorMatrix,(U$4+1),FALSE)*$E3782</f>
        <v>-0.35390216396424828</v>
      </c>
      <c r="V3777" s="5">
        <f ca="1">VLOOKUP(CONCATENATE($F3777," ",$G3777),AllocFactorMatrix,(V$4+1),FALSE)*$E3782</f>
        <v>-2.4655242270940692</v>
      </c>
      <c r="W3777" s="5">
        <f ca="1">VLOOKUP(CONCATENATE($F3777," ",$G3777),AllocFactorMatrix,(W$4+1),FALSE)*$E3782</f>
        <v>0</v>
      </c>
      <c r="X3777" s="5">
        <f t="shared" ca="1" si="1973"/>
        <v>-2.8410445841659731</v>
      </c>
      <c r="Y3777" s="5">
        <f ca="1">VLOOKUP(CONCATENATE($F3777," ",$G3777),AllocFactorMatrix,(Y$4+1),FALSE)*$E3782</f>
        <v>-0.18633341092810474</v>
      </c>
      <c r="Z3777" s="5">
        <f ca="1">VLOOKUP(CONCATENATE($F3777," ",$G3777),AllocFactorMatrix,(Z$4+1),FALSE)*$E3782</f>
        <v>-3.1061830224858645E-3</v>
      </c>
      <c r="AA3777" s="5">
        <f t="shared" ca="1" si="1971"/>
        <v>-0.1894395939505906</v>
      </c>
      <c r="AB3777" s="5">
        <f ca="1">VLOOKUP(CONCATENATE($F3777," ",$G3777),AllocFactorMatrix,(AB$4+1),FALSE)*$E3782</f>
        <v>-2.48822891694821E-3</v>
      </c>
      <c r="AC3777" s="5">
        <f ca="1">VLOOKUP(CONCATENATE($F3777," ",$G3777),AllocFactorMatrix,(AC$4+1),FALSE)*$E3782</f>
        <v>-8.4605102478915329E-3</v>
      </c>
      <c r="AD3777" s="5">
        <f ca="1">VLOOKUP(CONCATENATE($F3777," ",$G3777),AllocFactorMatrix,(AD$4+1),FALSE)*$E3782</f>
        <v>-1.8238147521638275E-3</v>
      </c>
    </row>
    <row r="3778" spans="4:30" hidden="1" outlineLevel="1">
      <c r="D3778" s="7"/>
      <c r="E3778" s="51"/>
      <c r="F3778" s="52" t="str">
        <f>F3782</f>
        <v>LABOR_M</v>
      </c>
      <c r="G3778" s="55" t="str">
        <f>$G$11</f>
        <v>DISTPRI</v>
      </c>
      <c r="H3778" s="4">
        <f t="shared" ca="1" si="1969"/>
        <v>-6142.0037816999484</v>
      </c>
      <c r="I3778" s="5">
        <f ca="1">VLOOKUP(CONCATENATE($F3778," ",$G3778),AllocFactorMatrix,(I$4+1),FALSE)*$E3782</f>
        <v>-4104.9630870104838</v>
      </c>
      <c r="J3778" s="5">
        <f ca="1">VLOOKUP(CONCATENATE($F3778," ",$G3778),AllocFactorMatrix,(J$4+1),FALSE)*$E3782</f>
        <v>-193.49724376390412</v>
      </c>
      <c r="K3778" s="5">
        <f ca="1">VLOOKUP(CONCATENATE($F3778," ",$G3778),AllocFactorMatrix,(K$4+1),FALSE)*$E3782</f>
        <v>-702.60036768300483</v>
      </c>
      <c r="L3778" s="5">
        <f ca="1">VLOOKUP(CONCATENATE($F3778," ",$G3778),AllocFactorMatrix,(L$4+1),FALSE)*$E3782</f>
        <v>-21.714007295730386</v>
      </c>
      <c r="M3778" s="5">
        <f ca="1">VLOOKUP(CONCATENATE($F3778," ",$G3778),AllocFactorMatrix,(M$4+1),FALSE)*$E3782</f>
        <v>0</v>
      </c>
      <c r="N3778" s="5">
        <f t="shared" ca="1" si="1970"/>
        <v>-724.31437497873526</v>
      </c>
      <c r="O3778" s="5">
        <f ca="1">VLOOKUP(CONCATENATE($F3778," ",$G3778),AllocFactorMatrix,(O$4+1),FALSE)*$E3782</f>
        <v>-526.82747171829726</v>
      </c>
      <c r="P3778" s="5">
        <f ca="1">VLOOKUP(CONCATENATE($F3778," ",$G3778),AllocFactorMatrix,(P$4+1),FALSE)*$E3782</f>
        <v>-98.121652059869902</v>
      </c>
      <c r="Q3778" s="5">
        <f ca="1">VLOOKUP(CONCATENATE($F3778," ",$G3778),AllocFactorMatrix,(Q$4+1),FALSE)*$E3782</f>
        <v>0</v>
      </c>
      <c r="R3778" s="5">
        <f ca="1">VLOOKUP(CONCATENATE($F3778," ",$G3778),AllocFactorMatrix,(R$4+1),FALSE)*$E3782</f>
        <v>0</v>
      </c>
      <c r="S3778" s="5">
        <f t="shared" ca="1" si="1972"/>
        <v>-624.94912377816718</v>
      </c>
      <c r="T3778" s="5">
        <f ca="1">VLOOKUP(CONCATENATE($F3778," ",$G3778),AllocFactorMatrix,(T$4+1),FALSE)*$E3782</f>
        <v>-18.781074707665745</v>
      </c>
      <c r="U3778" s="5">
        <f ca="1">VLOOKUP(CONCATENATE($F3778," ",$G3778),AllocFactorMatrix,(U$4+1),FALSE)*$E3782</f>
        <v>-302.8962363529576</v>
      </c>
      <c r="V3778" s="5">
        <f ca="1">VLOOKUP(CONCATENATE($F3778," ",$G3778),AllocFactorMatrix,(V$4+1),FALSE)*$E3782</f>
        <v>0</v>
      </c>
      <c r="W3778" s="5">
        <f ca="1">VLOOKUP(CONCATENATE($F3778," ",$G3778),AllocFactorMatrix,(W$4+1),FALSE)*$E3782</f>
        <v>0</v>
      </c>
      <c r="X3778" s="5">
        <f t="shared" ca="1" si="1973"/>
        <v>-321.67731106062337</v>
      </c>
      <c r="Y3778" s="5">
        <f ca="1">VLOOKUP(CONCATENATE($F3778," ",$G3778),AllocFactorMatrix,(Y$4+1),FALSE)*$E3782</f>
        <v>-158.8626934035459</v>
      </c>
      <c r="Z3778" s="5">
        <f ca="1">VLOOKUP(CONCATENATE($F3778," ",$G3778),AllocFactorMatrix,(Z$4+1),FALSE)*$E3782</f>
        <v>-2.6504515960037218</v>
      </c>
      <c r="AA3778" s="5">
        <f t="shared" ca="1" si="1971"/>
        <v>-161.51314499954964</v>
      </c>
      <c r="AB3778" s="5">
        <f ca="1">VLOOKUP(CONCATENATE($F3778," ",$G3778),AllocFactorMatrix,(AB$4+1),FALSE)*$E3782</f>
        <v>-2.1473098966307802</v>
      </c>
      <c r="AC3778" s="5">
        <f ca="1">VLOOKUP(CONCATENATE($F3778," ",$G3778),AllocFactorMatrix,(AC$4+1),FALSE)*$E3782</f>
        <v>-7.3563853810085904</v>
      </c>
      <c r="AD3778" s="5">
        <f ca="1">VLOOKUP(CONCATENATE($F3778," ",$G3778),AllocFactorMatrix,(AD$4+1),FALSE)*$E3782</f>
        <v>-1.5858008308457987</v>
      </c>
    </row>
    <row r="3779" spans="4:30" hidden="1" outlineLevel="1">
      <c r="D3779" s="7"/>
      <c r="E3779" s="51"/>
      <c r="F3779" s="52" t="str">
        <f>F3782</f>
        <v>LABOR_M</v>
      </c>
      <c r="G3779" s="55" t="str">
        <f>$G$12</f>
        <v>DISTSEC</v>
      </c>
      <c r="H3779" s="4">
        <f t="shared" ca="1" si="1969"/>
        <v>-2534.8805049099078</v>
      </c>
      <c r="I3779" s="5">
        <f ca="1">VLOOKUP(CONCATENATE($F3779," ",$G3779),AllocFactorMatrix,(I$4+1),FALSE)*$E3782</f>
        <v>-1895.3338331633047</v>
      </c>
      <c r="J3779" s="5">
        <f ca="1">VLOOKUP(CONCATENATE($F3779," ",$G3779),AllocFactorMatrix,(J$4+1),FALSE)*$E3782</f>
        <v>-91.374648157454615</v>
      </c>
      <c r="K3779" s="5">
        <f ca="1">VLOOKUP(CONCATENATE($F3779," ",$G3779),AllocFactorMatrix,(K$4+1),FALSE)*$E3782</f>
        <v>-275.71539272690347</v>
      </c>
      <c r="L3779" s="5">
        <f ca="1">VLOOKUP(CONCATENATE($F3779," ",$G3779),AllocFactorMatrix,(L$4+1),FALSE)*$E3782</f>
        <v>0</v>
      </c>
      <c r="M3779" s="5">
        <f ca="1">VLOOKUP(CONCATENATE($F3779," ",$G3779),AllocFactorMatrix,(M$4+1),FALSE)*$E3782</f>
        <v>0</v>
      </c>
      <c r="N3779" s="5">
        <f t="shared" ca="1" si="1970"/>
        <v>-275.71539272690347</v>
      </c>
      <c r="O3779" s="5">
        <f ca="1">VLOOKUP(CONCATENATE($F3779," ",$G3779),AllocFactorMatrix,(O$4+1),FALSE)*$E3782</f>
        <v>-175.68692139552186</v>
      </c>
      <c r="P3779" s="5">
        <f ca="1">VLOOKUP(CONCATENATE($F3779," ",$G3779),AllocFactorMatrix,(P$4+1),FALSE)*$E3782</f>
        <v>0</v>
      </c>
      <c r="Q3779" s="5">
        <f ca="1">VLOOKUP(CONCATENATE($F3779," ",$G3779),AllocFactorMatrix,(Q$4+1),FALSE)*$E3782</f>
        <v>0</v>
      </c>
      <c r="R3779" s="5">
        <f ca="1">VLOOKUP(CONCATENATE($F3779," ",$G3779),AllocFactorMatrix,(R$4+1),FALSE)*$E3782</f>
        <v>0</v>
      </c>
      <c r="S3779" s="5">
        <f t="shared" ca="1" si="1972"/>
        <v>-175.68692139552186</v>
      </c>
      <c r="T3779" s="5">
        <f ca="1">VLOOKUP(CONCATENATE($F3779," ",$G3779),AllocFactorMatrix,(T$4+1),FALSE)*$E3782</f>
        <v>-4.7502057868438046</v>
      </c>
      <c r="U3779" s="5">
        <f ca="1">VLOOKUP(CONCATENATE($F3779," ",$G3779),AllocFactorMatrix,(U$4+1),FALSE)*$E3782</f>
        <v>0</v>
      </c>
      <c r="V3779" s="5">
        <f ca="1">VLOOKUP(CONCATENATE($F3779," ",$G3779),AllocFactorMatrix,(V$4+1),FALSE)*$E3782</f>
        <v>0</v>
      </c>
      <c r="W3779" s="5">
        <f ca="1">VLOOKUP(CONCATENATE($F3779," ",$G3779),AllocFactorMatrix,(W$4+1),FALSE)*$E3782</f>
        <v>0</v>
      </c>
      <c r="X3779" s="5">
        <f t="shared" ca="1" si="1973"/>
        <v>-4.7502057868438046</v>
      </c>
      <c r="Y3779" s="5">
        <f ca="1">VLOOKUP(CONCATENATE($F3779," ",$G3779),AllocFactorMatrix,(Y$4+1),FALSE)*$E3782</f>
        <v>-64.801083153158146</v>
      </c>
      <c r="Z3779" s="5">
        <f ca="1">VLOOKUP(CONCATENATE($F3779," ",$G3779),AllocFactorMatrix,(Z$4+1),FALSE)*$E3782</f>
        <v>0</v>
      </c>
      <c r="AA3779" s="5">
        <f t="shared" ca="1" si="1971"/>
        <v>-64.801083153158146</v>
      </c>
      <c r="AB3779" s="5">
        <f ca="1">VLOOKUP(CONCATENATE($F3779," ",$G3779),AllocFactorMatrix,(AB$4+1),FALSE)*$E3782</f>
        <v>-0.67244292445338771</v>
      </c>
      <c r="AC3779" s="5">
        <f ca="1">VLOOKUP(CONCATENATE($F3779," ",$G3779),AllocFactorMatrix,(AC$4+1),FALSE)*$E3782</f>
        <v>-22.832023604132726</v>
      </c>
      <c r="AD3779" s="5">
        <f ca="1">VLOOKUP(CONCATENATE($F3779," ",$G3779),AllocFactorMatrix,(AD$4+1),FALSE)*$E3782</f>
        <v>-3.7139539981348655</v>
      </c>
    </row>
    <row r="3780" spans="4:30" hidden="1" outlineLevel="1">
      <c r="D3780" s="7"/>
      <c r="E3780" s="51"/>
      <c r="F3780" s="52" t="str">
        <f>F3782</f>
        <v>LABOR_M</v>
      </c>
      <c r="G3780" s="55" t="str">
        <f>$G$13</f>
        <v>ENERGY</v>
      </c>
      <c r="H3780" s="4">
        <f t="shared" ca="1" si="1969"/>
        <v>-3140.1077658735499</v>
      </c>
      <c r="I3780" s="5">
        <f ca="1">VLOOKUP(CONCATENATE($F3780," ",$G3780),AllocFactorMatrix,(I$4+1),FALSE)*$E3782</f>
        <v>-1178.2534953259474</v>
      </c>
      <c r="J3780" s="5">
        <f ca="1">VLOOKUP(CONCATENATE($F3780," ",$G3780),AllocFactorMatrix,(J$4+1),FALSE)*$E3782</f>
        <v>-76.358440129348367</v>
      </c>
      <c r="K3780" s="5">
        <f ca="1">VLOOKUP(CONCATENATE($F3780," ",$G3780),AllocFactorMatrix,(K$4+1),FALSE)*$E3782</f>
        <v>-256.19084417376394</v>
      </c>
      <c r="L3780" s="5">
        <f ca="1">VLOOKUP(CONCATENATE($F3780," ",$G3780),AllocFactorMatrix,(L$4+1),FALSE)*$E3782</f>
        <v>-8.1423266408555381</v>
      </c>
      <c r="M3780" s="5">
        <f ca="1">VLOOKUP(CONCATENATE($F3780," ",$G3780),AllocFactorMatrix,(M$4+1),FALSE)*$E3782</f>
        <v>-0.75062733077882238</v>
      </c>
      <c r="N3780" s="5">
        <f t="shared" ca="1" si="1970"/>
        <v>-265.08379814539825</v>
      </c>
      <c r="O3780" s="5">
        <f ca="1">VLOOKUP(CONCATENATE($F3780," ",$G3780),AllocFactorMatrix,(O$4+1),FALSE)*$E3782</f>
        <v>-233.57276733037597</v>
      </c>
      <c r="P3780" s="5">
        <f ca="1">VLOOKUP(CONCATENATE($F3780," ",$G3780),AllocFactorMatrix,(P$4+1),FALSE)*$E3782</f>
        <v>-43.299896733917805</v>
      </c>
      <c r="Q3780" s="5">
        <f ca="1">VLOOKUP(CONCATENATE($F3780," ",$G3780),AllocFactorMatrix,(Q$4+1),FALSE)*$E3782</f>
        <v>-19.674364774901594</v>
      </c>
      <c r="R3780" s="5">
        <f ca="1">VLOOKUP(CONCATENATE($F3780," ",$G3780),AllocFactorMatrix,(R$4+1),FALSE)*$E3782</f>
        <v>-0.91159473629662524</v>
      </c>
      <c r="S3780" s="5">
        <f t="shared" ca="1" si="1972"/>
        <v>-297.45862357549203</v>
      </c>
      <c r="T3780" s="5">
        <f ca="1">VLOOKUP(CONCATENATE($F3780," ",$G3780),AllocFactorMatrix,(T$4+1),FALSE)*$E3782</f>
        <v>-8.9509510636082847</v>
      </c>
      <c r="U3780" s="5">
        <f ca="1">VLOOKUP(CONCATENATE($F3780," ",$G3780),AllocFactorMatrix,(U$4+1),FALSE)*$E3782</f>
        <v>-157.1652914396569</v>
      </c>
      <c r="V3780" s="5">
        <f ca="1">VLOOKUP(CONCATENATE($F3780," ",$G3780),AllocFactorMatrix,(V$4+1),FALSE)*$E3782</f>
        <v>-892.31927308712102</v>
      </c>
      <c r="W3780" s="5">
        <f ca="1">VLOOKUP(CONCATENATE($F3780," ",$G3780),AllocFactorMatrix,(W$4+1),FALSE)*$E3782</f>
        <v>-169.29385053625455</v>
      </c>
      <c r="X3780" s="5">
        <f t="shared" ca="1" si="1973"/>
        <v>-1227.7293661266406</v>
      </c>
      <c r="Y3780" s="5">
        <f ca="1">VLOOKUP(CONCATENATE($F3780," ",$G3780),AllocFactorMatrix,(Y$4+1),FALSE)*$E3782</f>
        <v>-63.281903363406258</v>
      </c>
      <c r="Z3780" s="5">
        <f ca="1">VLOOKUP(CONCATENATE($F3780," ",$G3780),AllocFactorMatrix,(Z$4+1),FALSE)*$E3782</f>
        <v>-1.0301285056265568</v>
      </c>
      <c r="AA3780" s="5">
        <f t="shared" ca="1" si="1971"/>
        <v>-64.312031869032808</v>
      </c>
      <c r="AB3780" s="5">
        <f ca="1">VLOOKUP(CONCATENATE($F3780," ",$G3780),AllocFactorMatrix,(AB$4+1),FALSE)*$E3782</f>
        <v>-1.1490254840925151</v>
      </c>
      <c r="AC3780" s="5">
        <f ca="1">VLOOKUP(CONCATENATE($F3780," ",$G3780),AllocFactorMatrix,(AC$4+1),FALSE)*$E3782</f>
        <v>-24.846137455009664</v>
      </c>
      <c r="AD3780" s="5">
        <f ca="1">VLOOKUP(CONCATENATE($F3780," ",$G3780),AllocFactorMatrix,(AD$4+1),FALSE)*$E3782</f>
        <v>-4.9168477625885547</v>
      </c>
    </row>
    <row r="3781" spans="4:30" hidden="1" outlineLevel="1">
      <c r="D3781" s="7"/>
      <c r="E3781" s="51"/>
      <c r="F3781" s="52" t="str">
        <f>F3782</f>
        <v>LABOR_M</v>
      </c>
      <c r="G3781" s="55" t="str">
        <f>$G$14</f>
        <v>CUSTOMER</v>
      </c>
      <c r="H3781" s="4">
        <f t="shared" ca="1" si="1969"/>
        <v>-2366.8102308584298</v>
      </c>
      <c r="I3781" s="5">
        <f ca="1">VLOOKUP(CONCATENATE($F3781," ",$G3781),AllocFactorMatrix,(I$4+1),FALSE)*$E3782</f>
        <v>-1691.0882586044618</v>
      </c>
      <c r="J3781" s="5">
        <f ca="1">VLOOKUP(CONCATENATE($F3781," ",$G3781),AllocFactorMatrix,(J$4+1),FALSE)*$E3782</f>
        <v>-289.40088547513506</v>
      </c>
      <c r="K3781" s="5">
        <f ca="1">VLOOKUP(CONCATENATE($F3781," ",$G3781),AllocFactorMatrix,(K$4+1),FALSE)*$E3782</f>
        <v>-83.331857278954075</v>
      </c>
      <c r="L3781" s="5">
        <f ca="1">VLOOKUP(CONCATENATE($F3781," ",$G3781),AllocFactorMatrix,(L$4+1),FALSE)*$E3782</f>
        <v>-13.92999635626976</v>
      </c>
      <c r="M3781" s="5">
        <f ca="1">VLOOKUP(CONCATENATE($F3781," ",$G3781),AllocFactorMatrix,(M$4+1),FALSE)*$E3782</f>
        <v>-2.2008726232745115</v>
      </c>
      <c r="N3781" s="5">
        <f t="shared" ca="1" si="1970"/>
        <v>-99.462726258498336</v>
      </c>
      <c r="O3781" s="5">
        <f ca="1">VLOOKUP(CONCATENATE($F3781," ",$G3781),AllocFactorMatrix,(O$4+1),FALSE)*$E3782</f>
        <v>-15.549919295556862</v>
      </c>
      <c r="P3781" s="5">
        <f ca="1">VLOOKUP(CONCATENATE($F3781," ",$G3781),AllocFactorMatrix,(P$4+1),FALSE)*$E3782</f>
        <v>-3.9936500377388913</v>
      </c>
      <c r="Q3781" s="5">
        <f ca="1">VLOOKUP(CONCATENATE($F3781," ",$G3781),AllocFactorMatrix,(Q$4+1),FALSE)*$E3782</f>
        <v>-7.6386060990980802</v>
      </c>
      <c r="R3781" s="5">
        <f ca="1">VLOOKUP(CONCATENATE($F3781," ",$G3781),AllocFactorMatrix,(R$4+1),FALSE)*$E3782</f>
        <v>-1.3332015897853084</v>
      </c>
      <c r="S3781" s="5">
        <f t="shared" ca="1" si="1972"/>
        <v>-28.515377022179141</v>
      </c>
      <c r="T3781" s="5">
        <f ca="1">VLOOKUP(CONCATENATE($F3781," ",$G3781),AllocFactorMatrix,(T$4+1),FALSE)*$E3782</f>
        <v>-0.10814583094510304</v>
      </c>
      <c r="U3781" s="5">
        <f ca="1">VLOOKUP(CONCATENATE($F3781," ",$G3781),AllocFactorMatrix,(U$4+1),FALSE)*$E3782</f>
        <v>-2.3775435254859691</v>
      </c>
      <c r="V3781" s="5">
        <f ca="1">VLOOKUP(CONCATENATE($F3781," ",$G3781),AllocFactorMatrix,(V$4+1),FALSE)*$E3782</f>
        <v>-11.239280887999971</v>
      </c>
      <c r="W3781" s="5">
        <f ca="1">VLOOKUP(CONCATENATE($F3781," ",$G3781),AllocFactorMatrix,(W$4+1),FALSE)*$E3782</f>
        <v>-2.000547202165516</v>
      </c>
      <c r="X3781" s="5">
        <f t="shared" ca="1" si="1973"/>
        <v>-15.725517446596559</v>
      </c>
      <c r="Y3781" s="5">
        <f ca="1">VLOOKUP(CONCATENATE($F3781," ",$G3781),AllocFactorMatrix,(Y$4+1),FALSE)*$E3782</f>
        <v>-4.256044721406913</v>
      </c>
      <c r="Z3781" s="5">
        <f ca="1">VLOOKUP(CONCATENATE($F3781," ",$G3781),AllocFactorMatrix,(Z$4+1),FALSE)*$E3782</f>
        <v>-6.7427444653731142E-2</v>
      </c>
      <c r="AA3781" s="5">
        <f t="shared" ca="1" si="1971"/>
        <v>-4.3234721660606441</v>
      </c>
      <c r="AB3781" s="5">
        <f ca="1">VLOOKUP(CONCATENATE($F3781," ",$G3781),AllocFactorMatrix,(AB$4+1),FALSE)*$E3782</f>
        <v>-0.12127572900609444</v>
      </c>
      <c r="AC3781" s="5">
        <f ca="1">VLOOKUP(CONCATENATE($F3781," ",$G3781),AllocFactorMatrix,(AC$4+1),FALSE)*$E3782</f>
        <v>-186.64724514022069</v>
      </c>
      <c r="AD3781" s="5">
        <f ca="1">VLOOKUP(CONCATENATE($F3781," ",$G3781),AllocFactorMatrix,(AD$4+1),FALSE)*$E3782</f>
        <v>-51.525473016272471</v>
      </c>
    </row>
    <row r="3782" spans="4:30" collapsed="1">
      <c r="D3782" s="7" t="s">
        <v>304</v>
      </c>
      <c r="E3782" s="96">
        <v>-26165</v>
      </c>
      <c r="F3782" s="10" t="s">
        <v>70</v>
      </c>
      <c r="G3782" s="55" t="str">
        <f>$G$15</f>
        <v>TOTAL</v>
      </c>
      <c r="H3782" s="4">
        <f t="shared" ca="1" si="1969"/>
        <v>-26164.999999999996</v>
      </c>
      <c r="I3782" s="5">
        <f ca="1">VLOOKUP(CONCATENATE($F3782," ",$G3782),AllocFactorMatrix,(I$4+1),FALSE)*$E3782</f>
        <v>-14771.318082898475</v>
      </c>
      <c r="J3782" s="5">
        <f ca="1">VLOOKUP(CONCATENATE($F3782," ",$G3782),AllocFactorMatrix,(J$4+1),FALSE)*$E3782</f>
        <v>-942.36684739460202</v>
      </c>
      <c r="K3782" s="5">
        <f ca="1">VLOOKUP(CONCATENATE($F3782," ",$G3782),AllocFactorMatrix,(K$4+1),FALSE)*$E3782</f>
        <v>-2386.4437251012569</v>
      </c>
      <c r="L3782" s="5">
        <f ca="1">VLOOKUP(CONCATENATE($F3782," ",$G3782),AllocFactorMatrix,(L$4+1),FALSE)*$E3782</f>
        <v>-77.421748668104314</v>
      </c>
      <c r="M3782" s="5">
        <f ca="1">VLOOKUP(CONCATENATE($F3782," ",$G3782),AllocFactorMatrix,(M$4+1),FALSE)*$E3782</f>
        <v>-6.1065006612400277</v>
      </c>
      <c r="N3782" s="5">
        <f t="shared" ca="1" si="1970"/>
        <v>-2469.9719744306008</v>
      </c>
      <c r="O3782" s="5">
        <f ca="1">VLOOKUP(CONCATENATE($F3782," ",$G3782),AllocFactorMatrix,(O$4+1),FALSE)*$E3782</f>
        <v>-1763.9395106545369</v>
      </c>
      <c r="P3782" s="5">
        <f ca="1">VLOOKUP(CONCATENATE($F3782," ",$G3782),AllocFactorMatrix,(P$4+1),FALSE)*$E3782</f>
        <v>-296.77054088544327</v>
      </c>
      <c r="Q3782" s="5">
        <f ca="1">VLOOKUP(CONCATENATE($F3782," ",$G3782),AllocFactorMatrix,(Q$4+1),FALSE)*$E3782</f>
        <v>-95.724104816858897</v>
      </c>
      <c r="R3782" s="5">
        <f ca="1">VLOOKUP(CONCATENATE($F3782," ",$G3782),AllocFactorMatrix,(R$4+1),FALSE)*$E3782</f>
        <v>-5.3180890437812174</v>
      </c>
      <c r="S3782" s="5">
        <f t="shared" ca="1" si="1972"/>
        <v>-2161.7522454006203</v>
      </c>
      <c r="T3782" s="5">
        <f ca="1">VLOOKUP(CONCATENATE($F3782," ",$G3782),AllocFactorMatrix,(T$4+1),FALSE)*$E3782</f>
        <v>-60.966173042755877</v>
      </c>
      <c r="U3782" s="5">
        <f ca="1">VLOOKUP(CONCATENATE($F3782," ",$G3782),AllocFactorMatrix,(U$4+1),FALSE)*$E3782</f>
        <v>-926.80425658753222</v>
      </c>
      <c r="V3782" s="5">
        <f ca="1">VLOOKUP(CONCATENATE($F3782," ",$G3782),AllocFactorMatrix,(V$4+1),FALSE)*$E3782</f>
        <v>-3358.3367474097272</v>
      </c>
      <c r="W3782" s="5">
        <f ca="1">VLOOKUP(CONCATENATE($F3782," ",$G3782),AllocFactorMatrix,(W$4+1),FALSE)*$E3782</f>
        <v>-614.14142051988335</v>
      </c>
      <c r="X3782" s="5">
        <f t="shared" ca="1" si="1973"/>
        <v>-4960.2485975598984</v>
      </c>
      <c r="Y3782" s="5">
        <f ca="1">VLOOKUP(CONCATENATE($F3782," ",$G3782),AllocFactorMatrix,(Y$4+1),FALSE)*$E3782</f>
        <v>-540.65471849793971</v>
      </c>
      <c r="Z3782" s="5">
        <f ca="1">VLOOKUP(CONCATENATE($F3782," ",$G3782),AllocFactorMatrix,(Z$4+1),FALSE)*$E3782</f>
        <v>-7.9262350106753976</v>
      </c>
      <c r="AA3782" s="5">
        <f t="shared" ca="1" si="1971"/>
        <v>-548.58095350861515</v>
      </c>
      <c r="AB3782" s="5">
        <f ca="1">VLOOKUP(CONCATENATE($F3782," ",$G3782),AllocFactorMatrix,(AB$4+1),FALSE)*$E3782</f>
        <v>-7.3271472939753375</v>
      </c>
      <c r="AC3782" s="5">
        <f ca="1">VLOOKUP(CONCATENATE($F3782," ",$G3782),AllocFactorMatrix,(AC$4+1),FALSE)*$E3782</f>
        <v>-241.69025209061954</v>
      </c>
      <c r="AD3782" s="5">
        <f ca="1">VLOOKUP(CONCATENATE($F3782," ",$G3782),AllocFactorMatrix,(AD$4+1),FALSE)*$E3782</f>
        <v>-61.743899422593856</v>
      </c>
    </row>
    <row r="3783" spans="4:30" hidden="1" outlineLevel="1">
      <c r="D3783" s="7"/>
      <c r="E3783" s="51"/>
      <c r="F3783" s="52" t="str">
        <f>F3790</f>
        <v>LABOR_M</v>
      </c>
      <c r="G3783" s="55" t="str">
        <f>$G$8</f>
        <v>PRODUCTION</v>
      </c>
      <c r="H3783" s="4">
        <f t="shared" ref="H3783:H3790" ca="1" si="1974">SUBTOTAL(9,I3783:AD3783)</f>
        <v>-718.46255834638623</v>
      </c>
      <c r="I3783" s="5">
        <f ca="1">VLOOKUP(CONCATENATE($F3783," ",$G3783),AllocFactorMatrix,(I$4+1),FALSE)*$E3790</f>
        <v>-353.90243552157818</v>
      </c>
      <c r="J3783" s="5">
        <f ca="1">VLOOKUP(CONCATENATE($F3783," ",$G3783),AllocFactorMatrix,(J$4+1),FALSE)*$E3790</f>
        <v>-17.494661960500675</v>
      </c>
      <c r="K3783" s="5">
        <f ca="1">VLOOKUP(CONCATENATE($F3783," ",$G3783),AllocFactorMatrix,(K$4+1),FALSE)*$E3790</f>
        <v>-64.081944128498904</v>
      </c>
      <c r="L3783" s="5">
        <f ca="1">VLOOKUP(CONCATENATE($F3783," ",$G3783),AllocFactorMatrix,(L$4+1),FALSE)*$E3790</f>
        <v>-2.0170720847756178</v>
      </c>
      <c r="M3783" s="5">
        <f ca="1">VLOOKUP(CONCATENATE($F3783," ",$G3783),AllocFactorMatrix,(M$4+1),FALSE)*$E3790</f>
        <v>-0.189154565817656</v>
      </c>
      <c r="N3783" s="5">
        <f t="shared" ref="N3783:N3790" ca="1" si="1975">SUBTOTAL(9,K3783:M3783)</f>
        <v>-66.288170779092184</v>
      </c>
      <c r="O3783" s="5">
        <f ca="1">VLOOKUP(CONCATENATE($F3783," ",$G3783),AllocFactorMatrix,(O$4+1),FALSE)*$E3790</f>
        <v>-48.712246173781892</v>
      </c>
      <c r="P3783" s="5">
        <f ca="1">VLOOKUP(CONCATENATE($F3783," ",$G3783),AllocFactorMatrix,(P$4+1),FALSE)*$E3790</f>
        <v>-9.0765106422303141</v>
      </c>
      <c r="Q3783" s="5">
        <f ca="1">VLOOKUP(CONCATENATE($F3783," ",$G3783),AllocFactorMatrix,(Q$4+1),FALSE)*$E3790</f>
        <v>-4.1015061545913625</v>
      </c>
      <c r="R3783" s="5">
        <f ca="1">VLOOKUP(CONCATENATE($F3783," ",$G3783),AllocFactorMatrix,(R$4+1),FALSE)*$E3790</f>
        <v>-0.18444014707158279</v>
      </c>
      <c r="S3783" s="5">
        <f ca="1">SUBTOTAL(9,O3783:R3783)</f>
        <v>-62.074703117675156</v>
      </c>
      <c r="T3783" s="5">
        <f ca="1">VLOOKUP(CONCATENATE($F3783," ",$G3783),AllocFactorMatrix,(T$4+1),FALSE)*$E3790</f>
        <v>-1.7016435274148269</v>
      </c>
      <c r="U3783" s="5">
        <f ca="1">VLOOKUP(CONCATENATE($F3783," ",$G3783),AllocFactorMatrix,(U$4+1),FALSE)*$E3790</f>
        <v>-27.847106396983413</v>
      </c>
      <c r="V3783" s="5">
        <f ca="1">VLOOKUP(CONCATENATE($F3783," ",$G3783),AllocFactorMatrix,(V$4+1),FALSE)*$E3790</f>
        <v>-147.17273976842077</v>
      </c>
      <c r="W3783" s="5">
        <f ca="1">VLOOKUP(CONCATENATE($F3783," ",$G3783),AllocFactorMatrix,(W$4+1),FALSE)*$E3790</f>
        <v>-26.576957522344866</v>
      </c>
      <c r="X3783" s="5">
        <f ca="1">SUBTOTAL(9,T3783:W3783)</f>
        <v>-203.29844721516386</v>
      </c>
      <c r="Y3783" s="5">
        <f ca="1">VLOOKUP(CONCATENATE($F3783," ",$G3783),AllocFactorMatrix,(Y$4+1),FALSE)*$E3790</f>
        <v>-14.959453503350874</v>
      </c>
      <c r="Z3783" s="5">
        <f ca="1">VLOOKUP(CONCATENATE($F3783," ",$G3783),AllocFactorMatrix,(Z$4+1),FALSE)*$E3790</f>
        <v>-0.25056512799531022</v>
      </c>
      <c r="AA3783" s="5">
        <f t="shared" ref="AA3783:AA3790" ca="1" si="1976">SUBTOTAL(9,Y3783:Z3783)</f>
        <v>-15.210018631346184</v>
      </c>
      <c r="AB3783" s="5">
        <f ca="1">VLOOKUP(CONCATENATE($F3783," ",$G3783),AllocFactorMatrix,(AB$4+1),FALSE)*$E3790</f>
        <v>-0.1941211210300193</v>
      </c>
      <c r="AC3783" s="5">
        <f ca="1">VLOOKUP(CONCATENATE($F3783," ",$G3783),AllocFactorMatrix,(AC$4+1),FALSE)*$E3790</f>
        <v>0</v>
      </c>
      <c r="AD3783" s="5">
        <f ca="1">VLOOKUP(CONCATENATE($F3783," ",$G3783),AllocFactorMatrix,(AD$4+1),FALSE)*$E3790</f>
        <v>0</v>
      </c>
    </row>
    <row r="3784" spans="4:30" hidden="1" outlineLevel="1">
      <c r="D3784" s="7"/>
      <c r="E3784" s="51"/>
      <c r="F3784" s="52" t="str">
        <f>F3790</f>
        <v>LABOR_M</v>
      </c>
      <c r="G3784" s="55" t="str">
        <f>$G$9</f>
        <v>BULKTRAN</v>
      </c>
      <c r="H3784" s="4">
        <f t="shared" ca="1" si="1974"/>
        <v>-2.625131537311725</v>
      </c>
      <c r="I3784" s="5">
        <f ca="1">VLOOKUP(CONCATENATE($F3784," ",$G3784),AllocFactorMatrix,(I$4+1),FALSE)*$E3790</f>
        <v>-1.2930951429917292</v>
      </c>
      <c r="J3784" s="5">
        <f ca="1">VLOOKUP(CONCATENATE($F3784," ",$G3784),AllocFactorMatrix,(J$4+1),FALSE)*$E3790</f>
        <v>-6.3922313436654096E-2</v>
      </c>
      <c r="K3784" s="5">
        <f ca="1">VLOOKUP(CONCATENATE($F3784," ",$G3784),AllocFactorMatrix,(K$4+1),FALSE)*$E3790</f>
        <v>-0.23414377068048439</v>
      </c>
      <c r="L3784" s="5">
        <f ca="1">VLOOKUP(CONCATENATE($F3784," ",$G3784),AllocFactorMatrix,(L$4+1),FALSE)*$E3790</f>
        <v>-7.3700145975076842E-3</v>
      </c>
      <c r="M3784" s="5">
        <f ca="1">VLOOKUP(CONCATENATE($F3784," ",$G3784),AllocFactorMatrix,(M$4+1),FALSE)*$E3790</f>
        <v>-6.9113638614280444E-4</v>
      </c>
      <c r="N3784" s="5">
        <f t="shared" ca="1" si="1975"/>
        <v>-0.24220492166413488</v>
      </c>
      <c r="O3784" s="5">
        <f ca="1">VLOOKUP(CONCATENATE($F3784," ",$G3784),AllocFactorMatrix,(O$4+1),FALSE)*$E3790</f>
        <v>-0.17798568930078529</v>
      </c>
      <c r="P3784" s="5">
        <f ca="1">VLOOKUP(CONCATENATE($F3784," ",$G3784),AllocFactorMatrix,(P$4+1),FALSE)*$E3790</f>
        <v>-3.3163919342581484E-2</v>
      </c>
      <c r="Q3784" s="5">
        <f ca="1">VLOOKUP(CONCATENATE($F3784," ",$G3784),AllocFactorMatrix,(Q$4+1),FALSE)*$E3790</f>
        <v>-1.4986157638718488E-2</v>
      </c>
      <c r="R3784" s="5">
        <f ca="1">VLOOKUP(CONCATENATE($F3784," ",$G3784),AllocFactorMatrix,(R$4+1),FALSE)*$E3790</f>
        <v>-6.7391075735166056E-4</v>
      </c>
      <c r="S3784" s="5">
        <f t="shared" ref="S3784:S3790" ca="1" si="1977">SUBTOTAL(9,O3784:R3784)</f>
        <v>-0.22680967703943691</v>
      </c>
      <c r="T3784" s="5">
        <f ca="1">VLOOKUP(CONCATENATE($F3784," ",$G3784),AllocFactorMatrix,(T$4+1),FALSE)*$E3790</f>
        <v>-6.2174960089226745E-3</v>
      </c>
      <c r="U3784" s="5">
        <f ca="1">VLOOKUP(CONCATENATE($F3784," ",$G3784),AllocFactorMatrix,(U$4+1),FALSE)*$E3790</f>
        <v>-0.10174826283759109</v>
      </c>
      <c r="V3784" s="5">
        <f ca="1">VLOOKUP(CONCATENATE($F3784," ",$G3784),AllocFactorMatrix,(V$4+1),FALSE)*$E3790</f>
        <v>-0.53774242806454819</v>
      </c>
      <c r="W3784" s="5">
        <f ca="1">VLOOKUP(CONCATENATE($F3784," ",$G3784),AllocFactorMatrix,(W$4+1),FALSE)*$E3790</f>
        <v>-9.7107369823529383E-2</v>
      </c>
      <c r="X3784" s="5">
        <f t="shared" ref="X3784:X3790" ca="1" si="1978">SUBTOTAL(9,T3784:W3784)</f>
        <v>-0.74281555673459132</v>
      </c>
      <c r="Y3784" s="5">
        <f ca="1">VLOOKUP(CONCATENATE($F3784," ",$G3784),AllocFactorMatrix,(Y$4+1),FALSE)*$E3790</f>
        <v>-5.4659122756486891E-2</v>
      </c>
      <c r="Z3784" s="5">
        <f ca="1">VLOOKUP(CONCATENATE($F3784," ",$G3784),AllocFactorMatrix,(Z$4+1),FALSE)*$E3790</f>
        <v>-9.1551941296002018E-4</v>
      </c>
      <c r="AA3784" s="5">
        <f t="shared" ca="1" si="1976"/>
        <v>-5.5574642169446908E-2</v>
      </c>
      <c r="AB3784" s="5">
        <f ca="1">VLOOKUP(CONCATENATE($F3784," ",$G3784),AllocFactorMatrix,(AB$4+1),FALSE)*$E3790</f>
        <v>-7.0928327573129273E-4</v>
      </c>
      <c r="AC3784" s="5">
        <f ca="1">VLOOKUP(CONCATENATE($F3784," ",$G3784),AllocFactorMatrix,(AC$4+1),FALSE)*$E3790</f>
        <v>0</v>
      </c>
      <c r="AD3784" s="5">
        <f ca="1">VLOOKUP(CONCATENATE($F3784," ",$G3784),AllocFactorMatrix,(AD$4+1),FALSE)*$E3790</f>
        <v>0</v>
      </c>
    </row>
    <row r="3785" spans="4:30" hidden="1" outlineLevel="1">
      <c r="D3785" s="7"/>
      <c r="E3785" s="51"/>
      <c r="F3785" s="52" t="str">
        <f>F3790</f>
        <v>LABOR_M</v>
      </c>
      <c r="G3785" s="55" t="str">
        <f>$G$10</f>
        <v>SUBTRAN</v>
      </c>
      <c r="H3785" s="4">
        <f t="shared" ca="1" si="1974"/>
        <v>-0.57742005145456166</v>
      </c>
      <c r="I3785" s="5">
        <f ca="1">VLOOKUP(CONCATENATE($F3785," ",$G3785),AllocFactorMatrix,(I$4+1),FALSE)*$E3790</f>
        <v>-0.28112701782195165</v>
      </c>
      <c r="J3785" s="5">
        <f ca="1">VLOOKUP(CONCATENATE($F3785," ",$G3785),AllocFactorMatrix,(J$4+1),FALSE)*$E3790</f>
        <v>-1.3567557637888573E-2</v>
      </c>
      <c r="K3785" s="5">
        <f ca="1">VLOOKUP(CONCATENATE($F3785," ",$G3785),AllocFactorMatrix,(K$4+1),FALSE)*$E3790</f>
        <v>-4.935811129570869E-2</v>
      </c>
      <c r="L3785" s="5">
        <f ca="1">VLOOKUP(CONCATENATE($F3785," ",$G3785),AllocFactorMatrix,(L$4+1),FALSE)*$E3790</f>
        <v>-1.5246256179629028E-3</v>
      </c>
      <c r="M3785" s="5">
        <f ca="1">VLOOKUP(CONCATENATE($F3785," ",$G3785),AllocFactorMatrix,(M$4+1),FALSE)*$E3790</f>
        <v>-1.8988405747503265E-4</v>
      </c>
      <c r="N3785" s="5">
        <f t="shared" ca="1" si="1975"/>
        <v>-5.1072620971146628E-2</v>
      </c>
      <c r="O3785" s="5">
        <f ca="1">VLOOKUP(CONCATENATE($F3785," ",$G3785),AllocFactorMatrix,(O$4+1),FALSE)*$E3790</f>
        <v>-3.7290824542059064E-2</v>
      </c>
      <c r="P3785" s="5">
        <f ca="1">VLOOKUP(CONCATENATE($F3785," ",$G3785),AllocFactorMatrix,(P$4+1),FALSE)*$E3790</f>
        <v>-6.9323207879957126E-3</v>
      </c>
      <c r="Q3785" s="5">
        <f ca="1">VLOOKUP(CONCATENATE($F3785," ",$G3785),AllocFactorMatrix,(Q$4+1),FALSE)*$E3790</f>
        <v>-4.1248134701337485E-3</v>
      </c>
      <c r="R3785" s="5">
        <f ca="1">VLOOKUP(CONCATENATE($F3785," ",$G3785),AllocFactorMatrix,(R$4+1),FALSE)*$E3790</f>
        <v>0</v>
      </c>
      <c r="S3785" s="5">
        <f t="shared" ca="1" si="1977"/>
        <v>-4.834795880018853E-2</v>
      </c>
      <c r="T3785" s="5">
        <f ca="1">VLOOKUP(CONCATENATE($F3785," ",$G3785),AllocFactorMatrix,(T$4+1),FALSE)*$E3790</f>
        <v>-1.3021315626854631E-3</v>
      </c>
      <c r="U3785" s="5">
        <f ca="1">VLOOKUP(CONCATENATE($F3785," ",$G3785),AllocFactorMatrix,(U$4+1),FALSE)*$E3790</f>
        <v>-2.1316637126224166E-2</v>
      </c>
      <c r="V3785" s="5">
        <f ca="1">VLOOKUP(CONCATENATE($F3785," ",$G3785),AllocFactorMatrix,(V$4+1),FALSE)*$E3790</f>
        <v>-0.14850625575770124</v>
      </c>
      <c r="W3785" s="5">
        <f ca="1">VLOOKUP(CONCATENATE($F3785," ",$G3785),AllocFactorMatrix,(W$4+1),FALSE)*$E3790</f>
        <v>0</v>
      </c>
      <c r="X3785" s="5">
        <f t="shared" ca="1" si="1978"/>
        <v>-0.17112502444661087</v>
      </c>
      <c r="Y3785" s="5">
        <f ca="1">VLOOKUP(CONCATENATE($F3785," ",$G3785),AllocFactorMatrix,(Y$4+1),FALSE)*$E3790</f>
        <v>-1.1223445657278543E-2</v>
      </c>
      <c r="Z3785" s="5">
        <f ca="1">VLOOKUP(CONCATENATE($F3785," ",$G3785),AllocFactorMatrix,(Z$4+1),FALSE)*$E3790</f>
        <v>-1.8709514402590188E-4</v>
      </c>
      <c r="AA3785" s="5">
        <f t="shared" ca="1" si="1976"/>
        <v>-1.1410540801304445E-2</v>
      </c>
      <c r="AB3785" s="5">
        <f ca="1">VLOOKUP(CONCATENATE($F3785," ",$G3785),AllocFactorMatrix,(AB$4+1),FALSE)*$E3790</f>
        <v>-1.4987383042653845E-4</v>
      </c>
      <c r="AC3785" s="5">
        <f ca="1">VLOOKUP(CONCATENATE($F3785," ",$G3785),AllocFactorMatrix,(AC$4+1),FALSE)*$E3790</f>
        <v>-5.0960306327831289E-4</v>
      </c>
      <c r="AD3785" s="5">
        <f ca="1">VLOOKUP(CONCATENATE($F3785," ",$G3785),AllocFactorMatrix,(AD$4+1),FALSE)*$E3790</f>
        <v>-1.098540817661071E-4</v>
      </c>
    </row>
    <row r="3786" spans="4:30" hidden="1" outlineLevel="1">
      <c r="D3786" s="7"/>
      <c r="E3786" s="51"/>
      <c r="F3786" s="52" t="str">
        <f>F3790</f>
        <v>LABOR_M</v>
      </c>
      <c r="G3786" s="55" t="str">
        <f>$G$11</f>
        <v>DISTPRI</v>
      </c>
      <c r="H3786" s="4">
        <f t="shared" ca="1" si="1974"/>
        <v>-369.95214828813766</v>
      </c>
      <c r="I3786" s="5">
        <f ca="1">VLOOKUP(CONCATENATE($F3786," ",$G3786),AllocFactorMatrix,(I$4+1),FALSE)*$E3790</f>
        <v>-247.25479935518911</v>
      </c>
      <c r="J3786" s="5">
        <f ca="1">VLOOKUP(CONCATENATE($F3786," ",$G3786),AllocFactorMatrix,(J$4+1),FALSE)*$E3790</f>
        <v>-11.65494577381666</v>
      </c>
      <c r="K3786" s="5">
        <f ca="1">VLOOKUP(CONCATENATE($F3786," ",$G3786),AllocFactorMatrix,(K$4+1),FALSE)*$E3790</f>
        <v>-42.319823407927217</v>
      </c>
      <c r="L3786" s="5">
        <f ca="1">VLOOKUP(CONCATENATE($F3786," ",$G3786),AllocFactorMatrix,(L$4+1),FALSE)*$E3790</f>
        <v>-1.3079027516939075</v>
      </c>
      <c r="M3786" s="5">
        <f ca="1">VLOOKUP(CONCATENATE($F3786," ",$G3786),AllocFactorMatrix,(M$4+1),FALSE)*$E3790</f>
        <v>0</v>
      </c>
      <c r="N3786" s="5">
        <f t="shared" ca="1" si="1975"/>
        <v>-43.627726159621126</v>
      </c>
      <c r="O3786" s="5">
        <f ca="1">VLOOKUP(CONCATENATE($F3786," ",$G3786),AllocFactorMatrix,(O$4+1),FALSE)*$E3790</f>
        <v>-31.732470683280585</v>
      </c>
      <c r="P3786" s="5">
        <f ca="1">VLOOKUP(CONCATENATE($F3786," ",$G3786),AllocFactorMatrix,(P$4+1),FALSE)*$E3790</f>
        <v>-5.910174800166442</v>
      </c>
      <c r="Q3786" s="5">
        <f ca="1">VLOOKUP(CONCATENATE($F3786," ",$G3786),AllocFactorMatrix,(Q$4+1),FALSE)*$E3790</f>
        <v>0</v>
      </c>
      <c r="R3786" s="5">
        <f ca="1">VLOOKUP(CONCATENATE($F3786," ",$G3786),AllocFactorMatrix,(R$4+1),FALSE)*$E3790</f>
        <v>0</v>
      </c>
      <c r="S3786" s="5">
        <f t="shared" ca="1" si="1977"/>
        <v>-37.642645483447026</v>
      </c>
      <c r="T3786" s="5">
        <f ca="1">VLOOKUP(CONCATENATE($F3786," ",$G3786),AllocFactorMatrix,(T$4+1),FALSE)*$E3790</f>
        <v>-1.1312430246237803</v>
      </c>
      <c r="U3786" s="5">
        <f ca="1">VLOOKUP(CONCATENATE($F3786," ",$G3786),AllocFactorMatrix,(U$4+1),FALSE)*$E3790</f>
        <v>-18.244390158313056</v>
      </c>
      <c r="V3786" s="5">
        <f ca="1">VLOOKUP(CONCATENATE($F3786," ",$G3786),AllocFactorMatrix,(V$4+1),FALSE)*$E3790</f>
        <v>0</v>
      </c>
      <c r="W3786" s="5">
        <f ca="1">VLOOKUP(CONCATENATE($F3786," ",$G3786),AllocFactorMatrix,(W$4+1),FALSE)*$E3790</f>
        <v>0</v>
      </c>
      <c r="X3786" s="5">
        <f t="shared" ca="1" si="1978"/>
        <v>-19.375633182936838</v>
      </c>
      <c r="Y3786" s="5">
        <f ca="1">VLOOKUP(CONCATENATE($F3786," ",$G3786),AllocFactorMatrix,(Y$4+1),FALSE)*$E3790</f>
        <v>-9.568798196215873</v>
      </c>
      <c r="Z3786" s="5">
        <f ca="1">VLOOKUP(CONCATENATE($F3786," ",$G3786),AllocFactorMatrix,(Z$4+1),FALSE)*$E3790</f>
        <v>-0.1596450110950455</v>
      </c>
      <c r="AA3786" s="5">
        <f t="shared" ca="1" si="1976"/>
        <v>-9.728443207310919</v>
      </c>
      <c r="AB3786" s="5">
        <f ca="1">VLOOKUP(CONCATENATE($F3786," ",$G3786),AllocFactorMatrix,(AB$4+1),FALSE)*$E3790</f>
        <v>-0.12933920875559371</v>
      </c>
      <c r="AC3786" s="5">
        <f ca="1">VLOOKUP(CONCATENATE($F3786," ",$G3786),AllocFactorMatrix,(AC$4+1),FALSE)*$E3790</f>
        <v>-0.44309816015553366</v>
      </c>
      <c r="AD3786" s="5">
        <f ca="1">VLOOKUP(CONCATENATE($F3786," ",$G3786),AllocFactorMatrix,(AD$4+1),FALSE)*$E3790</f>
        <v>-9.5517756904757459E-2</v>
      </c>
    </row>
    <row r="3787" spans="4:30" hidden="1" outlineLevel="1">
      <c r="D3787" s="7"/>
      <c r="E3787" s="51"/>
      <c r="F3787" s="52" t="str">
        <f>F3790</f>
        <v>LABOR_M</v>
      </c>
      <c r="G3787" s="55" t="str">
        <f>$G$12</f>
        <v>DISTSEC</v>
      </c>
      <c r="H3787" s="4">
        <f t="shared" ca="1" si="1974"/>
        <v>-152.68380186271793</v>
      </c>
      <c r="I3787" s="5">
        <f ca="1">VLOOKUP(CONCATENATE($F3787," ",$G3787),AllocFactorMatrix,(I$4+1),FALSE)*$E3790</f>
        <v>-114.16190028914076</v>
      </c>
      <c r="J3787" s="5">
        <f ca="1">VLOOKUP(CONCATENATE($F3787," ",$G3787),AllocFactorMatrix,(J$4+1),FALSE)*$E3790</f>
        <v>-5.5037815974067827</v>
      </c>
      <c r="K3787" s="5">
        <f ca="1">VLOOKUP(CONCATENATE($F3787," ",$G3787),AllocFactorMatrix,(K$4+1),FALSE)*$E3790</f>
        <v>-16.607202711163765</v>
      </c>
      <c r="L3787" s="5">
        <f ca="1">VLOOKUP(CONCATENATE($F3787," ",$G3787),AllocFactorMatrix,(L$4+1),FALSE)*$E3790</f>
        <v>0</v>
      </c>
      <c r="M3787" s="5">
        <f ca="1">VLOOKUP(CONCATENATE($F3787," ",$G3787),AllocFactorMatrix,(M$4+1),FALSE)*$E3790</f>
        <v>0</v>
      </c>
      <c r="N3787" s="5">
        <f t="shared" ca="1" si="1975"/>
        <v>-16.607202711163765</v>
      </c>
      <c r="O3787" s="5">
        <f ca="1">VLOOKUP(CONCATENATE($F3787," ",$G3787),AllocFactorMatrix,(O$4+1),FALSE)*$E3790</f>
        <v>-10.58217420673963</v>
      </c>
      <c r="P3787" s="5">
        <f ca="1">VLOOKUP(CONCATENATE($F3787," ",$G3787),AllocFactorMatrix,(P$4+1),FALSE)*$E3790</f>
        <v>0</v>
      </c>
      <c r="Q3787" s="5">
        <f ca="1">VLOOKUP(CONCATENATE($F3787," ",$G3787),AllocFactorMatrix,(Q$4+1),FALSE)*$E3790</f>
        <v>0</v>
      </c>
      <c r="R3787" s="5">
        <f ca="1">VLOOKUP(CONCATENATE($F3787," ",$G3787),AllocFactorMatrix,(R$4+1),FALSE)*$E3790</f>
        <v>0</v>
      </c>
      <c r="S3787" s="5">
        <f t="shared" ca="1" si="1977"/>
        <v>-10.58217420673963</v>
      </c>
      <c r="T3787" s="5">
        <f ca="1">VLOOKUP(CONCATENATE($F3787," ",$G3787),AllocFactorMatrix,(T$4+1),FALSE)*$E3790</f>
        <v>-0.28611979056242443</v>
      </c>
      <c r="U3787" s="5">
        <f ca="1">VLOOKUP(CONCATENATE($F3787," ",$G3787),AllocFactorMatrix,(U$4+1),FALSE)*$E3790</f>
        <v>0</v>
      </c>
      <c r="V3787" s="5">
        <f ca="1">VLOOKUP(CONCATENATE($F3787," ",$G3787),AllocFactorMatrix,(V$4+1),FALSE)*$E3790</f>
        <v>0</v>
      </c>
      <c r="W3787" s="5">
        <f ca="1">VLOOKUP(CONCATENATE($F3787," ",$G3787),AllocFactorMatrix,(W$4+1),FALSE)*$E3790</f>
        <v>0</v>
      </c>
      <c r="X3787" s="5">
        <f t="shared" ca="1" si="1978"/>
        <v>-0.28611979056242443</v>
      </c>
      <c r="Y3787" s="5">
        <f ca="1">VLOOKUP(CONCATENATE($F3787," ",$G3787),AllocFactorMatrix,(Y$4+1),FALSE)*$E3790</f>
        <v>-3.9031724459918689</v>
      </c>
      <c r="Z3787" s="5">
        <f ca="1">VLOOKUP(CONCATENATE($F3787," ",$G3787),AllocFactorMatrix,(Z$4+1),FALSE)*$E3790</f>
        <v>0</v>
      </c>
      <c r="AA3787" s="5">
        <f t="shared" ca="1" si="1976"/>
        <v>-3.9031724459918689</v>
      </c>
      <c r="AB3787" s="5">
        <f ca="1">VLOOKUP(CONCATENATE($F3787," ",$G3787),AllocFactorMatrix,(AB$4+1),FALSE)*$E3790</f>
        <v>-4.0503346032430311E-2</v>
      </c>
      <c r="AC3787" s="5">
        <f ca="1">VLOOKUP(CONCATENATE($F3787," ",$G3787),AllocFactorMatrix,(AC$4+1),FALSE)*$E3790</f>
        <v>-1.3752443799011342</v>
      </c>
      <c r="AD3787" s="5">
        <f ca="1">VLOOKUP(CONCATENATE($F3787," ",$G3787),AllocFactorMatrix,(AD$4+1),FALSE)*$E3790</f>
        <v>-0.22370309577911515</v>
      </c>
    </row>
    <row r="3788" spans="4:30" hidden="1" outlineLevel="1">
      <c r="D3788" s="7"/>
      <c r="E3788" s="51"/>
      <c r="F3788" s="52" t="str">
        <f>F3790</f>
        <v>LABOR_M</v>
      </c>
      <c r="G3788" s="55" t="str">
        <f>$G$13</f>
        <v>ENERGY</v>
      </c>
      <c r="H3788" s="4">
        <f t="shared" ca="1" si="1974"/>
        <v>-189.13853770367726</v>
      </c>
      <c r="I3788" s="5">
        <f ca="1">VLOOKUP(CONCATENATE($F3788," ",$G3788),AllocFactorMatrix,(I$4+1),FALSE)*$E3790</f>
        <v>-70.969902871534231</v>
      </c>
      <c r="J3788" s="5">
        <f ca="1">VLOOKUP(CONCATENATE($F3788," ",$G3788),AllocFactorMatrix,(J$4+1),FALSE)*$E3790</f>
        <v>-4.599308299019798</v>
      </c>
      <c r="K3788" s="5">
        <f ca="1">VLOOKUP(CONCATENATE($F3788," ",$G3788),AllocFactorMatrix,(K$4+1),FALSE)*$E3790</f>
        <v>-15.431177925390866</v>
      </c>
      <c r="L3788" s="5">
        <f ca="1">VLOOKUP(CONCATENATE($F3788," ",$G3788),AllocFactorMatrix,(L$4+1),FALSE)*$E3790</f>
        <v>-0.49043786684457585</v>
      </c>
      <c r="M3788" s="5">
        <f ca="1">VLOOKUP(CONCATENATE($F3788," ",$G3788),AllocFactorMatrix,(M$4+1),FALSE)*$E3790</f>
        <v>-4.5212638001430314E-2</v>
      </c>
      <c r="N3788" s="5">
        <f t="shared" ca="1" si="1975"/>
        <v>-15.966828430236873</v>
      </c>
      <c r="O3788" s="5">
        <f ca="1">VLOOKUP(CONCATENATE($F3788," ",$G3788),AllocFactorMatrix,(O$4+1),FALSE)*$E3790</f>
        <v>-14.0688202297983</v>
      </c>
      <c r="P3788" s="5">
        <f ca="1">VLOOKUP(CONCATENATE($F3788," ",$G3788),AllocFactorMatrix,(P$4+1),FALSE)*$E3790</f>
        <v>-2.6080885630672448</v>
      </c>
      <c r="Q3788" s="5">
        <f ca="1">VLOOKUP(CONCATENATE($F3788," ",$G3788),AllocFactorMatrix,(Q$4+1),FALSE)*$E3790</f>
        <v>-1.1850486866136027</v>
      </c>
      <c r="R3788" s="5">
        <f ca="1">VLOOKUP(CONCATENATE($F3788," ",$G3788),AllocFactorMatrix,(R$4+1),FALSE)*$E3790</f>
        <v>-5.4908209608388353E-2</v>
      </c>
      <c r="S3788" s="5">
        <f t="shared" ca="1" si="1977"/>
        <v>-17.916865689087537</v>
      </c>
      <c r="T3788" s="5">
        <f ca="1">VLOOKUP(CONCATENATE($F3788," ",$G3788),AllocFactorMatrix,(T$4+1),FALSE)*$E3790</f>
        <v>-0.53914385156685096</v>
      </c>
      <c r="U3788" s="5">
        <f ca="1">VLOOKUP(CONCATENATE($F3788," ",$G3788),AllocFactorMatrix,(U$4+1),FALSE)*$E3790</f>
        <v>-9.4665583531014441</v>
      </c>
      <c r="V3788" s="5">
        <f ca="1">VLOOKUP(CONCATENATE($F3788," ",$G3788),AllocFactorMatrix,(V$4+1),FALSE)*$E3790</f>
        <v>-53.747188013961505</v>
      </c>
      <c r="W3788" s="5">
        <f ca="1">VLOOKUP(CONCATENATE($F3788," ",$G3788),AllocFactorMatrix,(W$4+1),FALSE)*$E3790</f>
        <v>-10.197099501056265</v>
      </c>
      <c r="X3788" s="5">
        <f t="shared" ca="1" si="1978"/>
        <v>-73.949989719686073</v>
      </c>
      <c r="Y3788" s="5">
        <f ca="1">VLOOKUP(CONCATENATE($F3788," ",$G3788),AllocFactorMatrix,(Y$4+1),FALSE)*$E3790</f>
        <v>-3.8116674833070232</v>
      </c>
      <c r="Z3788" s="5">
        <f ca="1">VLOOKUP(CONCATENATE($F3788," ",$G3788),AllocFactorMatrix,(Z$4+1),FALSE)*$E3790</f>
        <v>-6.2047870241446715E-2</v>
      </c>
      <c r="AA3788" s="5">
        <f t="shared" ca="1" si="1976"/>
        <v>-3.8737153535484699</v>
      </c>
      <c r="AB3788" s="5">
        <f ca="1">VLOOKUP(CONCATENATE($F3788," ",$G3788),AllocFactorMatrix,(AB$4+1),FALSE)*$E3790</f>
        <v>-6.9209408099744088E-2</v>
      </c>
      <c r="AC3788" s="5">
        <f ca="1">VLOOKUP(CONCATENATE($F3788," ",$G3788),AllocFactorMatrix,(AC$4+1),FALSE)*$E3790</f>
        <v>-1.4965607731356863</v>
      </c>
      <c r="AD3788" s="5">
        <f ca="1">VLOOKUP(CONCATENATE($F3788," ",$G3788),AllocFactorMatrix,(AD$4+1),FALSE)*$E3790</f>
        <v>-0.29615715932885772</v>
      </c>
    </row>
    <row r="3789" spans="4:30" hidden="1" outlineLevel="1">
      <c r="D3789" s="7"/>
      <c r="E3789" s="51"/>
      <c r="F3789" s="52" t="str">
        <f>F3790</f>
        <v>LABOR_M</v>
      </c>
      <c r="G3789" s="55" t="str">
        <f>$G$14</f>
        <v>CUSTOMER</v>
      </c>
      <c r="H3789" s="4">
        <f t="shared" ca="1" si="1974"/>
        <v>-142.56040221031481</v>
      </c>
      <c r="I3789" s="5">
        <f ca="1">VLOOKUP(CONCATENATE($F3789," ",$G3789),AllocFactorMatrix,(I$4+1),FALSE)*$E3790</f>
        <v>-101.85954884619268</v>
      </c>
      <c r="J3789" s="5">
        <f ca="1">VLOOKUP(CONCATENATE($F3789," ",$G3789),AllocFactorMatrix,(J$4+1),FALSE)*$E3790</f>
        <v>-17.431522855295732</v>
      </c>
      <c r="K3789" s="5">
        <f ca="1">VLOOKUP(CONCATENATE($F3789," ",$G3789),AllocFactorMatrix,(K$4+1),FALSE)*$E3790</f>
        <v>-5.019339081659913</v>
      </c>
      <c r="L3789" s="5">
        <f ca="1">VLOOKUP(CONCATENATE($F3789," ",$G3789),AllocFactorMatrix,(L$4+1),FALSE)*$E3790</f>
        <v>-0.83904736317527773</v>
      </c>
      <c r="M3789" s="5">
        <f ca="1">VLOOKUP(CONCATENATE($F3789," ",$G3789),AllocFactorMatrix,(M$4+1),FALSE)*$E3790</f>
        <v>-0.13256545974701434</v>
      </c>
      <c r="N3789" s="5">
        <f t="shared" ca="1" si="1975"/>
        <v>-5.9909519045822046</v>
      </c>
      <c r="O3789" s="5">
        <f ca="1">VLOOKUP(CONCATENATE($F3789," ",$G3789),AllocFactorMatrix,(O$4+1),FALSE)*$E3790</f>
        <v>-0.93662040167390082</v>
      </c>
      <c r="P3789" s="5">
        <f ca="1">VLOOKUP(CONCATENATE($F3789," ",$G3789),AllocFactorMatrix,(P$4+1),FALSE)*$E3790</f>
        <v>-0.24055006533447326</v>
      </c>
      <c r="Q3789" s="5">
        <f ca="1">VLOOKUP(CONCATENATE($F3789," ",$G3789),AllocFactorMatrix,(Q$4+1),FALSE)*$E3790</f>
        <v>-0.46009719901313106</v>
      </c>
      <c r="R3789" s="5">
        <f ca="1">VLOOKUP(CONCATENATE($F3789," ",$G3789),AllocFactorMatrix,(R$4+1),FALSE)*$E3790</f>
        <v>-8.0302912497674225E-2</v>
      </c>
      <c r="S3789" s="5">
        <f t="shared" ca="1" si="1977"/>
        <v>-1.7175705785191793</v>
      </c>
      <c r="T3789" s="5">
        <f ca="1">VLOOKUP(CONCATENATE($F3789," ",$G3789),AllocFactorMatrix,(T$4+1),FALSE)*$E3790</f>
        <v>-6.5139625289311063E-3</v>
      </c>
      <c r="U3789" s="5">
        <f ca="1">VLOOKUP(CONCATENATE($F3789," ",$G3789),AllocFactorMatrix,(U$4+1),FALSE)*$E3790</f>
        <v>-0.14320690220393226</v>
      </c>
      <c r="V3789" s="5">
        <f ca="1">VLOOKUP(CONCATENATE($F3789," ",$G3789),AllocFactorMatrix,(V$4+1),FALSE)*$E3790</f>
        <v>-0.67697713279143723</v>
      </c>
      <c r="W3789" s="5">
        <f ca="1">VLOOKUP(CONCATENATE($F3789," ",$G3789),AllocFactorMatrix,(W$4+1),FALSE)*$E3790</f>
        <v>-0.12049923143943639</v>
      </c>
      <c r="X3789" s="5">
        <f t="shared" ca="1" si="1978"/>
        <v>-0.94719722896373704</v>
      </c>
      <c r="Y3789" s="5">
        <f ca="1">VLOOKUP(CONCATENATE($F3789," ",$G3789),AllocFactorMatrix,(Y$4+1),FALSE)*$E3790</f>
        <v>-0.25635491996702831</v>
      </c>
      <c r="Z3789" s="5">
        <f ca="1">VLOOKUP(CONCATENATE($F3789," ",$G3789),AllocFactorMatrix,(Z$4+1),FALSE)*$E3790</f>
        <v>-4.0613664350957488E-3</v>
      </c>
      <c r="AA3789" s="5">
        <f t="shared" ca="1" si="1976"/>
        <v>-0.26041628640212405</v>
      </c>
      <c r="AB3789" s="5">
        <f ca="1">VLOOKUP(CONCATENATE($F3789," ",$G3789),AllocFactorMatrix,(AB$4+1),FALSE)*$E3790</f>
        <v>-7.3048174627787059E-3</v>
      </c>
      <c r="AC3789" s="5">
        <f ca="1">VLOOKUP(CONCATENATE($F3789," ",$G3789),AllocFactorMatrix,(AC$4+1),FALSE)*$E3790</f>
        <v>-11.242348876017115</v>
      </c>
      <c r="AD3789" s="5">
        <f ca="1">VLOOKUP(CONCATENATE($F3789," ",$G3789),AllocFactorMatrix,(AD$4+1),FALSE)*$E3790</f>
        <v>-3.103540816879244</v>
      </c>
    </row>
    <row r="3790" spans="4:30" collapsed="1">
      <c r="D3790" s="7" t="s">
        <v>352</v>
      </c>
      <c r="E3790" s="96">
        <v>-1576</v>
      </c>
      <c r="F3790" s="10" t="s">
        <v>70</v>
      </c>
      <c r="G3790" s="55" t="str">
        <f>$G$15</f>
        <v>TOTAL</v>
      </c>
      <c r="H3790" s="4">
        <f t="shared" ca="1" si="1974"/>
        <v>-1575.9999999999998</v>
      </c>
      <c r="I3790" s="5">
        <f ca="1">VLOOKUP(CONCATENATE($F3790," ",$G3790),AllocFactorMatrix,(I$4+1),FALSE)*$E3790</f>
        <v>-889.72280904444858</v>
      </c>
      <c r="J3790" s="5">
        <f ca="1">VLOOKUP(CONCATENATE($F3790," ",$G3790),AllocFactorMatrix,(J$4+1),FALSE)*$E3790</f>
        <v>-56.761710357114197</v>
      </c>
      <c r="K3790" s="5">
        <f ca="1">VLOOKUP(CONCATENATE($F3790," ",$G3790),AllocFactorMatrix,(K$4+1),FALSE)*$E3790</f>
        <v>-143.7429891366169</v>
      </c>
      <c r="L3790" s="5">
        <f ca="1">VLOOKUP(CONCATENATE($F3790," ",$G3790),AllocFactorMatrix,(L$4+1),FALSE)*$E3790</f>
        <v>-4.6633547067048502</v>
      </c>
      <c r="M3790" s="5">
        <f ca="1">VLOOKUP(CONCATENATE($F3790," ",$G3790),AllocFactorMatrix,(M$4+1),FALSE)*$E3790</f>
        <v>-0.36781368400971848</v>
      </c>
      <c r="N3790" s="5">
        <f t="shared" ca="1" si="1975"/>
        <v>-148.77415752733145</v>
      </c>
      <c r="O3790" s="5">
        <f ca="1">VLOOKUP(CONCATENATE($F3790," ",$G3790),AllocFactorMatrix,(O$4+1),FALSE)*$E3790</f>
        <v>-106.24760820911715</v>
      </c>
      <c r="P3790" s="5">
        <f ca="1">VLOOKUP(CONCATENATE($F3790," ",$G3790),AllocFactorMatrix,(P$4+1),FALSE)*$E3790</f>
        <v>-17.875420310929048</v>
      </c>
      <c r="Q3790" s="5">
        <f ca="1">VLOOKUP(CONCATENATE($F3790," ",$G3790),AllocFactorMatrix,(Q$4+1),FALSE)*$E3790</f>
        <v>-5.7657630113269489</v>
      </c>
      <c r="R3790" s="5">
        <f ca="1">VLOOKUP(CONCATENATE($F3790," ",$G3790),AllocFactorMatrix,(R$4+1),FALSE)*$E3790</f>
        <v>-0.32032517993499704</v>
      </c>
      <c r="S3790" s="5">
        <f t="shared" ca="1" si="1977"/>
        <v>-130.20911671130813</v>
      </c>
      <c r="T3790" s="5">
        <f ca="1">VLOOKUP(CONCATENATE($F3790," ",$G3790),AllocFactorMatrix,(T$4+1),FALSE)*$E3790</f>
        <v>-3.6721837842684217</v>
      </c>
      <c r="U3790" s="5">
        <f ca="1">VLOOKUP(CONCATENATE($F3790," ",$G3790),AllocFactorMatrix,(U$4+1),FALSE)*$E3790</f>
        <v>-55.824326710565671</v>
      </c>
      <c r="V3790" s="5">
        <f ca="1">VLOOKUP(CONCATENATE($F3790," ",$G3790),AllocFactorMatrix,(V$4+1),FALSE)*$E3790</f>
        <v>-202.28315359899599</v>
      </c>
      <c r="W3790" s="5">
        <f ca="1">VLOOKUP(CONCATENATE($F3790," ",$G3790),AllocFactorMatrix,(W$4+1),FALSE)*$E3790</f>
        <v>-36.991663624664099</v>
      </c>
      <c r="X3790" s="5">
        <f t="shared" ca="1" si="1978"/>
        <v>-298.77132771849421</v>
      </c>
      <c r="Y3790" s="5">
        <f ca="1">VLOOKUP(CONCATENATE($F3790," ",$G3790),AllocFactorMatrix,(Y$4+1),FALSE)*$E3790</f>
        <v>-32.565329117246435</v>
      </c>
      <c r="Z3790" s="5">
        <f ca="1">VLOOKUP(CONCATENATE($F3790," ",$G3790),AllocFactorMatrix,(Z$4+1),FALSE)*$E3790</f>
        <v>-0.4774219903238841</v>
      </c>
      <c r="AA3790" s="5">
        <f t="shared" ca="1" si="1976"/>
        <v>-33.042751107570318</v>
      </c>
      <c r="AB3790" s="5">
        <f ca="1">VLOOKUP(CONCATENATE($F3790," ",$G3790),AllocFactorMatrix,(AB$4+1),FALSE)*$E3790</f>
        <v>-0.44133705848672394</v>
      </c>
      <c r="AC3790" s="5">
        <f ca="1">VLOOKUP(CONCATENATE($F3790," ",$G3790),AllocFactorMatrix,(AC$4+1),FALSE)*$E3790</f>
        <v>-14.557761792272746</v>
      </c>
      <c r="AD3790" s="5">
        <f ca="1">VLOOKUP(CONCATENATE($F3790," ",$G3790),AllocFactorMatrix,(AD$4+1),FALSE)*$E3790</f>
        <v>-3.71902868297374</v>
      </c>
    </row>
    <row r="3791" spans="4:30" hidden="1" outlineLevel="1">
      <c r="D3791" s="7"/>
      <c r="E3791" s="51"/>
      <c r="F3791" s="52" t="str">
        <f>F3798</f>
        <v>LABOR_M</v>
      </c>
      <c r="G3791" s="55" t="str">
        <f>$G$8</f>
        <v>PRODUCTION</v>
      </c>
      <c r="H3791" s="4">
        <f t="shared" ref="H3791:H3798" ca="1" si="1979">SUBTOTAL(9,I3791:AD3791)</f>
        <v>62534.506966121306</v>
      </c>
      <c r="I3791" s="5">
        <f ca="1">VLOOKUP(CONCATENATE($F3791," ",$G3791),AllocFactorMatrix,(I$4+1),FALSE)*$E3798</f>
        <v>30803.4344481199</v>
      </c>
      <c r="J3791" s="5">
        <f ca="1">VLOOKUP(CONCATENATE($F3791," ",$G3791),AllocFactorMatrix,(J$4+1),FALSE)*$E3798</f>
        <v>1522.7238323411927</v>
      </c>
      <c r="K3791" s="5">
        <f ca="1">VLOOKUP(CONCATENATE($F3791," ",$G3791),AllocFactorMatrix,(K$4+1),FALSE)*$E3798</f>
        <v>5577.6501293672018</v>
      </c>
      <c r="L3791" s="5">
        <f ca="1">VLOOKUP(CONCATENATE($F3791," ",$G3791),AllocFactorMatrix,(L$4+1),FALSE)*$E3798</f>
        <v>175.56462319607272</v>
      </c>
      <c r="M3791" s="5">
        <f ca="1">VLOOKUP(CONCATENATE($F3791," ",$G3791),AllocFactorMatrix,(M$4+1),FALSE)*$E3798</f>
        <v>16.463888585958845</v>
      </c>
      <c r="N3791" s="5">
        <f t="shared" ref="N3791:N3798" ca="1" si="1980">SUBTOTAL(9,K3791:M3791)</f>
        <v>5769.678641149233</v>
      </c>
      <c r="O3791" s="5">
        <f ca="1">VLOOKUP(CONCATENATE($F3791," ",$G3791),AllocFactorMatrix,(O$4+1),FALSE)*$E3798</f>
        <v>4239.8817618289067</v>
      </c>
      <c r="P3791" s="5">
        <f ca="1">VLOOKUP(CONCATENATE($F3791," ",$G3791),AllocFactorMatrix,(P$4+1),FALSE)*$E3798</f>
        <v>790.01349672417575</v>
      </c>
      <c r="Q3791" s="5">
        <f ca="1">VLOOKUP(CONCATENATE($F3791," ",$G3791),AllocFactorMatrix,(Q$4+1),FALSE)*$E3798</f>
        <v>356.99238911796675</v>
      </c>
      <c r="R3791" s="5">
        <f ca="1">VLOOKUP(CONCATENATE($F3791," ",$G3791),AllocFactorMatrix,(R$4+1),FALSE)*$E3798</f>
        <v>16.053548689338388</v>
      </c>
      <c r="S3791" s="5">
        <f ca="1">SUBTOTAL(9,O3791:R3791)</f>
        <v>5402.9411963603879</v>
      </c>
      <c r="T3791" s="5">
        <f ca="1">VLOOKUP(CONCATENATE($F3791," ",$G3791),AllocFactorMatrix,(T$4+1),FALSE)*$E3798</f>
        <v>148.10992971421413</v>
      </c>
      <c r="U3791" s="5">
        <f ca="1">VLOOKUP(CONCATENATE($F3791," ",$G3791),AllocFactorMatrix,(U$4+1),FALSE)*$E3798</f>
        <v>2423.7937645303318</v>
      </c>
      <c r="V3791" s="5">
        <f ca="1">VLOOKUP(CONCATENATE($F3791," ",$G3791),AllocFactorMatrix,(V$4+1),FALSE)*$E3798</f>
        <v>12809.818150376492</v>
      </c>
      <c r="W3791" s="5">
        <f ca="1">VLOOKUP(CONCATENATE($F3791," ",$G3791),AllocFactorMatrix,(W$4+1),FALSE)*$E3798</f>
        <v>2313.2408446511008</v>
      </c>
      <c r="X3791" s="5">
        <f ca="1">SUBTOTAL(9,T3791:W3791)</f>
        <v>17694.962689272139</v>
      </c>
      <c r="Y3791" s="5">
        <f ca="1">VLOOKUP(CONCATENATE($F3791," ",$G3791),AllocFactorMatrix,(Y$4+1),FALSE)*$E3798</f>
        <v>1302.0609612110741</v>
      </c>
      <c r="Z3791" s="5">
        <f ca="1">VLOOKUP(CONCATENATE($F3791," ",$G3791),AllocFactorMatrix,(Z$4+1),FALSE)*$E3798</f>
        <v>21.809023393165408</v>
      </c>
      <c r="AA3791" s="5">
        <f t="shared" ref="AA3791:AA3798" ca="1" si="1981">SUBTOTAL(9,Y3791:Z3791)</f>
        <v>1323.8699846042396</v>
      </c>
      <c r="AB3791" s="5">
        <f ca="1">VLOOKUP(CONCATENATE($F3791," ",$G3791),AllocFactorMatrix,(AB$4+1),FALSE)*$E3798</f>
        <v>16.896174274220726</v>
      </c>
      <c r="AC3791" s="5">
        <f ca="1">VLOOKUP(CONCATENATE($F3791," ",$G3791),AllocFactorMatrix,(AC$4+1),FALSE)*$E3798</f>
        <v>0</v>
      </c>
      <c r="AD3791" s="5">
        <f ca="1">VLOOKUP(CONCATENATE($F3791," ",$G3791),AllocFactorMatrix,(AD$4+1),FALSE)*$E3798</f>
        <v>0</v>
      </c>
    </row>
    <row r="3792" spans="4:30" hidden="1" outlineLevel="1">
      <c r="D3792" s="7"/>
      <c r="E3792" s="51"/>
      <c r="F3792" s="52" t="str">
        <f>F3798</f>
        <v>LABOR_M</v>
      </c>
      <c r="G3792" s="55" t="str">
        <f>$G$9</f>
        <v>BULKTRAN</v>
      </c>
      <c r="H3792" s="4">
        <f t="shared" ca="1" si="1979"/>
        <v>228.48971668730871</v>
      </c>
      <c r="I3792" s="5">
        <f ca="1">VLOOKUP(CONCATENATE($F3792," ",$G3792),AllocFactorMatrix,(I$4+1),FALSE)*$E3798</f>
        <v>112.55014793448443</v>
      </c>
      <c r="J3792" s="5">
        <f ca="1">VLOOKUP(CONCATENATE($F3792," ",$G3792),AllocFactorMatrix,(J$4+1),FALSE)*$E3798</f>
        <v>5.5637559792890796</v>
      </c>
      <c r="K3792" s="5">
        <f ca="1">VLOOKUP(CONCATENATE($F3792," ",$G3792),AllocFactorMatrix,(K$4+1),FALSE)*$E3798</f>
        <v>20.379719288911655</v>
      </c>
      <c r="L3792" s="5">
        <f ca="1">VLOOKUP(CONCATENATE($F3792," ",$G3792),AllocFactorMatrix,(L$4+1),FALSE)*$E3798</f>
        <v>0.64148120710565937</v>
      </c>
      <c r="M3792" s="5">
        <f ca="1">VLOOKUP(CONCATENATE($F3792," ",$G3792),AllocFactorMatrix,(M$4+1),FALSE)*$E3798</f>
        <v>6.0156054970020981E-2</v>
      </c>
      <c r="N3792" s="5">
        <f t="shared" ca="1" si="1980"/>
        <v>21.081356550987337</v>
      </c>
      <c r="O3792" s="5">
        <f ca="1">VLOOKUP(CONCATENATE($F3792," ",$G3792),AllocFactorMatrix,(O$4+1),FALSE)*$E3798</f>
        <v>15.491756944255027</v>
      </c>
      <c r="P3792" s="5">
        <f ca="1">VLOOKUP(CONCATENATE($F3792," ",$G3792),AllocFactorMatrix,(P$4+1),FALSE)*$E3798</f>
        <v>2.8865656547584218</v>
      </c>
      <c r="Q3792" s="5">
        <f ca="1">VLOOKUP(CONCATENATE($F3792," ",$G3792),AllocFactorMatrix,(Q$4+1),FALSE)*$E3798</f>
        <v>1.304385271531453</v>
      </c>
      <c r="R3792" s="5">
        <f ca="1">VLOOKUP(CONCATENATE($F3792," ",$G3792),AllocFactorMatrix,(R$4+1),FALSE)*$E3798</f>
        <v>5.8656747607206017E-2</v>
      </c>
      <c r="S3792" s="5">
        <f t="shared" ref="S3792:S3798" ca="1" si="1982">SUBTOTAL(9,O3792:R3792)</f>
        <v>19.741364618152105</v>
      </c>
      <c r="T3792" s="5">
        <f ca="1">VLOOKUP(CONCATENATE($F3792," ",$G3792),AllocFactorMatrix,(T$4+1),FALSE)*$E3798</f>
        <v>0.54116674970048162</v>
      </c>
      <c r="U3792" s="5">
        <f ca="1">VLOOKUP(CONCATENATE($F3792," ",$G3792),AllocFactorMatrix,(U$4+1),FALSE)*$E3798</f>
        <v>8.8561016538602289</v>
      </c>
      <c r="V3792" s="5">
        <f ca="1">VLOOKUP(CONCATENATE($F3792," ",$G3792),AllocFactorMatrix,(V$4+1),FALSE)*$E3798</f>
        <v>46.804746083328894</v>
      </c>
      <c r="W3792" s="5">
        <f ca="1">VLOOKUP(CONCATENATE($F3792," ",$G3792),AllocFactorMatrix,(W$4+1),FALSE)*$E3798</f>
        <v>8.4521613884345292</v>
      </c>
      <c r="X3792" s="5">
        <f t="shared" ref="X3792:X3798" ca="1" si="1983">SUBTOTAL(9,T3792:W3792)</f>
        <v>64.654175875324128</v>
      </c>
      <c r="Y3792" s="5">
        <f ca="1">VLOOKUP(CONCATENATE($F3792," ",$G3792),AllocFactorMatrix,(Y$4+1),FALSE)*$E3798</f>
        <v>4.757493975252749</v>
      </c>
      <c r="Z3792" s="5">
        <f ca="1">VLOOKUP(CONCATENATE($F3792," ",$G3792),AllocFactorMatrix,(Z$4+1),FALSE)*$E3798</f>
        <v>7.9686205554173731E-2</v>
      </c>
      <c r="AA3792" s="5">
        <f t="shared" ca="1" si="1981"/>
        <v>4.8371801808069224</v>
      </c>
      <c r="AB3792" s="5">
        <f ca="1">VLOOKUP(CONCATENATE($F3792," ",$G3792),AllocFactorMatrix,(AB$4+1),FALSE)*$E3798</f>
        <v>6.1735548264698195E-2</v>
      </c>
      <c r="AC3792" s="5">
        <f ca="1">VLOOKUP(CONCATENATE($F3792," ",$G3792),AllocFactorMatrix,(AC$4+1),FALSE)*$E3798</f>
        <v>0</v>
      </c>
      <c r="AD3792" s="5">
        <f ca="1">VLOOKUP(CONCATENATE($F3792," ",$G3792),AllocFactorMatrix,(AD$4+1),FALSE)*$E3798</f>
        <v>0</v>
      </c>
    </row>
    <row r="3793" spans="4:30" hidden="1" outlineLevel="1">
      <c r="D3793" s="7"/>
      <c r="E3793" s="51"/>
      <c r="F3793" s="52" t="str">
        <f>F3798</f>
        <v>LABOR_M</v>
      </c>
      <c r="G3793" s="55" t="str">
        <f>$G$10</f>
        <v>SUBTRAN</v>
      </c>
      <c r="H3793" s="4">
        <f t="shared" ca="1" si="1979"/>
        <v>50.258260239992424</v>
      </c>
      <c r="I3793" s="5">
        <f ca="1">VLOOKUP(CONCATENATE($F3793," ",$G3793),AllocFactorMatrix,(I$4+1),FALSE)*$E3798</f>
        <v>24.469110115931723</v>
      </c>
      <c r="J3793" s="5">
        <f ca="1">VLOOKUP(CONCATENATE($F3793," ",$G3793),AllocFactorMatrix,(J$4+1),FALSE)*$E3798</f>
        <v>1.1809112635911974</v>
      </c>
      <c r="K3793" s="5">
        <f ca="1">VLOOKUP(CONCATENATE($F3793," ",$G3793),AllocFactorMatrix,(K$4+1),FALSE)*$E3798</f>
        <v>4.2960974358360051</v>
      </c>
      <c r="L3793" s="5">
        <f ca="1">VLOOKUP(CONCATENATE($F3793," ",$G3793),AllocFactorMatrix,(L$4+1),FALSE)*$E3798</f>
        <v>0.13270240768936753</v>
      </c>
      <c r="M3793" s="5">
        <f ca="1">VLOOKUP(CONCATENATE($F3793," ",$G3793),AllocFactorMatrix,(M$4+1),FALSE)*$E3798</f>
        <v>1.6527383058426479E-2</v>
      </c>
      <c r="N3793" s="5">
        <f t="shared" ca="1" si="1980"/>
        <v>4.4453272265837995</v>
      </c>
      <c r="O3793" s="5">
        <f ca="1">VLOOKUP(CONCATENATE($F3793," ",$G3793),AllocFactorMatrix,(O$4+1),FALSE)*$E3798</f>
        <v>3.2457687599824938</v>
      </c>
      <c r="P3793" s="5">
        <f ca="1">VLOOKUP(CONCATENATE($F3793," ",$G3793),AllocFactorMatrix,(P$4+1),FALSE)*$E3798</f>
        <v>0.60338462675921567</v>
      </c>
      <c r="Q3793" s="5">
        <f ca="1">VLOOKUP(CONCATENATE($F3793," ",$G3793),AllocFactorMatrix,(Q$4+1),FALSE)*$E3798</f>
        <v>0.35902104248231398</v>
      </c>
      <c r="R3793" s="5">
        <f ca="1">VLOOKUP(CONCATENATE($F3793," ",$G3793),AllocFactorMatrix,(R$4+1),FALSE)*$E3798</f>
        <v>0</v>
      </c>
      <c r="S3793" s="5">
        <f t="shared" ca="1" si="1982"/>
        <v>4.208174429224024</v>
      </c>
      <c r="T3793" s="5">
        <f ca="1">VLOOKUP(CONCATENATE($F3793," ",$G3793),AllocFactorMatrix,(T$4+1),FALSE)*$E3798</f>
        <v>0.11333667194150743</v>
      </c>
      <c r="U3793" s="5">
        <f ca="1">VLOOKUP(CONCATENATE($F3793," ",$G3793),AllocFactorMatrix,(U$4+1),FALSE)*$E3798</f>
        <v>1.8553860286501735</v>
      </c>
      <c r="V3793" s="5">
        <f ca="1">VLOOKUP(CONCATENATE($F3793," ",$G3793),AllocFactorMatrix,(V$4+1),FALSE)*$E3798</f>
        <v>12.925886502098292</v>
      </c>
      <c r="W3793" s="5">
        <f ca="1">VLOOKUP(CONCATENATE($F3793," ",$G3793),AllocFactorMatrix,(W$4+1),FALSE)*$E3798</f>
        <v>0</v>
      </c>
      <c r="X3793" s="5">
        <f t="shared" ca="1" si="1983"/>
        <v>14.894609202689972</v>
      </c>
      <c r="Y3793" s="5">
        <f ca="1">VLOOKUP(CONCATENATE($F3793," ",$G3793),AllocFactorMatrix,(Y$4+1),FALSE)*$E3798</f>
        <v>0.97688130367482662</v>
      </c>
      <c r="Z3793" s="5">
        <f ca="1">VLOOKUP(CONCATENATE($F3793," ",$G3793),AllocFactorMatrix,(Z$4+1),FALSE)*$E3798</f>
        <v>1.6284637872213872E-2</v>
      </c>
      <c r="AA3793" s="5">
        <f t="shared" ca="1" si="1981"/>
        <v>0.99316594154704052</v>
      </c>
      <c r="AB3793" s="5">
        <f ca="1">VLOOKUP(CONCATENATE($F3793," ",$G3793),AllocFactorMatrix,(AB$4+1),FALSE)*$E3798</f>
        <v>1.3044919298813443E-2</v>
      </c>
      <c r="AC3793" s="5">
        <f ca="1">VLOOKUP(CONCATENATE($F3793," ",$G3793),AllocFactorMatrix,(AC$4+1),FALSE)*$E3798</f>
        <v>4.4355514341458936E-2</v>
      </c>
      <c r="AD3793" s="5">
        <f ca="1">VLOOKUP(CONCATENATE($F3793," ",$G3793),AllocFactorMatrix,(AD$4+1),FALSE)*$E3798</f>
        <v>9.561626784380696E-3</v>
      </c>
    </row>
    <row r="3794" spans="4:30" hidden="1" outlineLevel="1">
      <c r="D3794" s="7"/>
      <c r="E3794" s="51"/>
      <c r="F3794" s="52" t="str">
        <f>F3798</f>
        <v>LABOR_M</v>
      </c>
      <c r="G3794" s="55" t="str">
        <f>$G$11</f>
        <v>DISTPRI</v>
      </c>
      <c r="H3794" s="4">
        <f t="shared" ca="1" si="1979"/>
        <v>32200.390856140217</v>
      </c>
      <c r="I3794" s="5">
        <f ca="1">VLOOKUP(CONCATENATE($F3794," ",$G3794),AllocFactorMatrix,(I$4+1),FALSE)*$E3798</f>
        <v>21520.894572810095</v>
      </c>
      <c r="J3794" s="5">
        <f ca="1">VLOOKUP(CONCATENATE($F3794," ",$G3794),AllocFactorMatrix,(J$4+1),FALSE)*$E3798</f>
        <v>1014.4387890720345</v>
      </c>
      <c r="K3794" s="5">
        <f ca="1">VLOOKUP(CONCATENATE($F3794," ",$G3794),AllocFactorMatrix,(K$4+1),FALSE)*$E3798</f>
        <v>3683.4895026389645</v>
      </c>
      <c r="L3794" s="5">
        <f ca="1">VLOOKUP(CONCATENATE($F3794," ",$G3794),AllocFactorMatrix,(L$4+1),FALSE)*$E3798</f>
        <v>113.8389924244036</v>
      </c>
      <c r="M3794" s="5">
        <f ca="1">VLOOKUP(CONCATENATE($F3794," ",$G3794),AllocFactorMatrix,(M$4+1),FALSE)*$E3798</f>
        <v>0</v>
      </c>
      <c r="N3794" s="5">
        <f t="shared" ca="1" si="1980"/>
        <v>3797.3284950633679</v>
      </c>
      <c r="O3794" s="5">
        <f ca="1">VLOOKUP(CONCATENATE($F3794," ",$G3794),AllocFactorMatrix,(O$4+1),FALSE)*$E3798</f>
        <v>2761.973308063662</v>
      </c>
      <c r="P3794" s="5">
        <f ca="1">VLOOKUP(CONCATENATE($F3794," ",$G3794),AllocFactorMatrix,(P$4+1),FALSE)*$E3798</f>
        <v>514.41771449113673</v>
      </c>
      <c r="Q3794" s="5">
        <f ca="1">VLOOKUP(CONCATENATE($F3794," ",$G3794),AllocFactorMatrix,(Q$4+1),FALSE)*$E3798</f>
        <v>0</v>
      </c>
      <c r="R3794" s="5">
        <f ca="1">VLOOKUP(CONCATENATE($F3794," ",$G3794),AllocFactorMatrix,(R$4+1),FALSE)*$E3798</f>
        <v>0</v>
      </c>
      <c r="S3794" s="5">
        <f t="shared" ca="1" si="1982"/>
        <v>3276.3910225547988</v>
      </c>
      <c r="T3794" s="5">
        <f ca="1">VLOOKUP(CONCATENATE($F3794," ",$G3794),AllocFactorMatrix,(T$4+1),FALSE)*$E3798</f>
        <v>98.4626463577046</v>
      </c>
      <c r="U3794" s="5">
        <f ca="1">VLOOKUP(CONCATENATE($F3794," ",$G3794),AllocFactorMatrix,(U$4+1),FALSE)*$E3798</f>
        <v>1587.9796799342864</v>
      </c>
      <c r="V3794" s="5">
        <f ca="1">VLOOKUP(CONCATENATE($F3794," ",$G3794),AllocFactorMatrix,(V$4+1),FALSE)*$E3798</f>
        <v>0</v>
      </c>
      <c r="W3794" s="5">
        <f ca="1">VLOOKUP(CONCATENATE($F3794," ",$G3794),AllocFactorMatrix,(W$4+1),FALSE)*$E3798</f>
        <v>0</v>
      </c>
      <c r="X3794" s="5">
        <f t="shared" ca="1" si="1983"/>
        <v>1686.4423262919911</v>
      </c>
      <c r="Y3794" s="5">
        <f ca="1">VLOOKUP(CONCATENATE($F3794," ",$G3794),AllocFactorMatrix,(Y$4+1),FALSE)*$E3798</f>
        <v>832.86188056327171</v>
      </c>
      <c r="Z3794" s="5">
        <f ca="1">VLOOKUP(CONCATENATE($F3794," ",$G3794),AllocFactorMatrix,(Z$4+1),FALSE)*$E3798</f>
        <v>13.895396416213053</v>
      </c>
      <c r="AA3794" s="5">
        <f t="shared" ca="1" si="1981"/>
        <v>846.7572769794848</v>
      </c>
      <c r="AB3794" s="5">
        <f ca="1">VLOOKUP(CONCATENATE($F3794," ",$G3794),AllocFactorMatrix,(AB$4+1),FALSE)*$E3798</f>
        <v>11.257599379339982</v>
      </c>
      <c r="AC3794" s="5">
        <f ca="1">VLOOKUP(CONCATENATE($F3794," ",$G3794),AllocFactorMatrix,(AC$4+1),FALSE)*$E3798</f>
        <v>38.566971460136536</v>
      </c>
      <c r="AD3794" s="5">
        <f ca="1">VLOOKUP(CONCATENATE($F3794," ",$G3794),AllocFactorMatrix,(AD$4+1),FALSE)*$E3798</f>
        <v>8.3138025289677664</v>
      </c>
    </row>
    <row r="3795" spans="4:30" hidden="1" outlineLevel="1">
      <c r="D3795" s="7"/>
      <c r="E3795" s="51"/>
      <c r="F3795" s="52" t="str">
        <f>F3798</f>
        <v>LABOR_M</v>
      </c>
      <c r="G3795" s="55" t="str">
        <f>$G$12</f>
        <v>DISTSEC</v>
      </c>
      <c r="H3795" s="4">
        <f t="shared" ca="1" si="1979"/>
        <v>13289.497358322631</v>
      </c>
      <c r="I3795" s="5">
        <f ca="1">VLOOKUP(CONCATENATE($F3795," ",$G3795),AllocFactorMatrix,(I$4+1),FALSE)*$E3798</f>
        <v>9936.5764659026609</v>
      </c>
      <c r="J3795" s="5">
        <f ca="1">VLOOKUP(CONCATENATE($F3795," ",$G3795),AllocFactorMatrix,(J$4+1),FALSE)*$E3798</f>
        <v>479.04551830119163</v>
      </c>
      <c r="K3795" s="5">
        <f ca="1">VLOOKUP(CONCATENATE($F3795," ",$G3795),AllocFactorMatrix,(K$4+1),FALSE)*$E3798</f>
        <v>1445.479964911915</v>
      </c>
      <c r="L3795" s="5">
        <f ca="1">VLOOKUP(CONCATENATE($F3795," ",$G3795),AllocFactorMatrix,(L$4+1),FALSE)*$E3798</f>
        <v>0</v>
      </c>
      <c r="M3795" s="5">
        <f ca="1">VLOOKUP(CONCATENATE($F3795," ",$G3795),AllocFactorMatrix,(M$4+1),FALSE)*$E3798</f>
        <v>0</v>
      </c>
      <c r="N3795" s="5">
        <f t="shared" ca="1" si="1980"/>
        <v>1445.479964911915</v>
      </c>
      <c r="O3795" s="5">
        <f ca="1">VLOOKUP(CONCATENATE($F3795," ",$G3795),AllocFactorMatrix,(O$4+1),FALSE)*$E3798</f>
        <v>921.06545979397345</v>
      </c>
      <c r="P3795" s="5">
        <f ca="1">VLOOKUP(CONCATENATE($F3795," ",$G3795),AllocFactorMatrix,(P$4+1),FALSE)*$E3798</f>
        <v>0</v>
      </c>
      <c r="Q3795" s="5">
        <f ca="1">VLOOKUP(CONCATENATE($F3795," ",$G3795),AllocFactorMatrix,(Q$4+1),FALSE)*$E3798</f>
        <v>0</v>
      </c>
      <c r="R3795" s="5">
        <f ca="1">VLOOKUP(CONCATENATE($F3795," ",$G3795),AllocFactorMatrix,(R$4+1),FALSE)*$E3798</f>
        <v>0</v>
      </c>
      <c r="S3795" s="5">
        <f t="shared" ca="1" si="1982"/>
        <v>921.06545979397345</v>
      </c>
      <c r="T3795" s="5">
        <f ca="1">VLOOKUP(CONCATENATE($F3795," ",$G3795),AllocFactorMatrix,(T$4+1),FALSE)*$E3798</f>
        <v>24.903677760539349</v>
      </c>
      <c r="U3795" s="5">
        <f ca="1">VLOOKUP(CONCATENATE($F3795," ",$G3795),AllocFactorMatrix,(U$4+1),FALSE)*$E3798</f>
        <v>0</v>
      </c>
      <c r="V3795" s="5">
        <f ca="1">VLOOKUP(CONCATENATE($F3795," ",$G3795),AllocFactorMatrix,(V$4+1),FALSE)*$E3798</f>
        <v>0</v>
      </c>
      <c r="W3795" s="5">
        <f ca="1">VLOOKUP(CONCATENATE($F3795," ",$G3795),AllocFactorMatrix,(W$4+1),FALSE)*$E3798</f>
        <v>0</v>
      </c>
      <c r="X3795" s="5">
        <f t="shared" ca="1" si="1983"/>
        <v>24.903677760539349</v>
      </c>
      <c r="Y3795" s="5">
        <f ca="1">VLOOKUP(CONCATENATE($F3795," ",$G3795),AllocFactorMatrix,(Y$4+1),FALSE)*$E3798</f>
        <v>339.72955400157906</v>
      </c>
      <c r="Z3795" s="5">
        <f ca="1">VLOOKUP(CONCATENATE($F3795," ",$G3795),AllocFactorMatrix,(Z$4+1),FALSE)*$E3798</f>
        <v>0</v>
      </c>
      <c r="AA3795" s="5">
        <f t="shared" ca="1" si="1981"/>
        <v>339.72955400157906</v>
      </c>
      <c r="AB3795" s="5">
        <f ca="1">VLOOKUP(CONCATENATE($F3795," ",$G3795),AllocFactorMatrix,(AB$4+1),FALSE)*$E3798</f>
        <v>3.5253845105663673</v>
      </c>
      <c r="AC3795" s="5">
        <f ca="1">VLOOKUP(CONCATENATE($F3795," ",$G3795),AllocFactorMatrix,(AC$4+1),FALSE)*$E3798</f>
        <v>119.7003633049227</v>
      </c>
      <c r="AD3795" s="5">
        <f ca="1">VLOOKUP(CONCATENATE($F3795," ",$G3795),AllocFactorMatrix,(AD$4+1),FALSE)*$E3798</f>
        <v>19.470969835281942</v>
      </c>
    </row>
    <row r="3796" spans="4:30" hidden="1" outlineLevel="1">
      <c r="D3796" s="7"/>
      <c r="E3796" s="51"/>
      <c r="F3796" s="52" t="str">
        <f>F3798</f>
        <v>LABOR_M</v>
      </c>
      <c r="G3796" s="55" t="str">
        <f>$G$13</f>
        <v>ENERGY</v>
      </c>
      <c r="H3796" s="4">
        <f t="shared" ca="1" si="1979"/>
        <v>16462.493509495063</v>
      </c>
      <c r="I3796" s="5">
        <f ca="1">VLOOKUP(CONCATENATE($F3796," ",$G3796),AllocFactorMatrix,(I$4+1),FALSE)*$E3798</f>
        <v>6177.1735130075103</v>
      </c>
      <c r="J3796" s="5">
        <f ca="1">VLOOKUP(CONCATENATE($F3796," ",$G3796),AllocFactorMatrix,(J$4+1),FALSE)*$E3798</f>
        <v>400.32075927014074</v>
      </c>
      <c r="K3796" s="5">
        <f ca="1">VLOOKUP(CONCATENATE($F3796," ",$G3796),AllocFactorMatrix,(K$4+1),FALSE)*$E3798</f>
        <v>1343.1195436152072</v>
      </c>
      <c r="L3796" s="5">
        <f ca="1">VLOOKUP(CONCATENATE($F3796," ",$G3796),AllocFactorMatrix,(L$4+1),FALSE)*$E3798</f>
        <v>42.687388290950409</v>
      </c>
      <c r="M3796" s="5">
        <f ca="1">VLOOKUP(CONCATENATE($F3796," ",$G3796),AllocFactorMatrix,(M$4+1),FALSE)*$E3798</f>
        <v>3.9352781758935289</v>
      </c>
      <c r="N3796" s="5">
        <f t="shared" ca="1" si="1980"/>
        <v>1389.7422100820511</v>
      </c>
      <c r="O3796" s="5">
        <f ca="1">VLOOKUP(CONCATENATE($F3796," ",$G3796),AllocFactorMatrix,(O$4+1),FALSE)*$E3798</f>
        <v>1224.5408288085989</v>
      </c>
      <c r="P3796" s="5">
        <f ca="1">VLOOKUP(CONCATENATE($F3796," ",$G3796),AllocFactorMatrix,(P$4+1),FALSE)*$E3798</f>
        <v>227.00630745570191</v>
      </c>
      <c r="Q3796" s="5">
        <f ca="1">VLOOKUP(CONCATENATE($F3796," ",$G3796),AllocFactorMatrix,(Q$4+1),FALSE)*$E3798</f>
        <v>103.14585567102432</v>
      </c>
      <c r="R3796" s="5">
        <f ca="1">VLOOKUP(CONCATENATE($F3796," ",$G3796),AllocFactorMatrix,(R$4+1),FALSE)*$E3798</f>
        <v>4.7791743304702186</v>
      </c>
      <c r="S3796" s="5">
        <f t="shared" ca="1" si="1982"/>
        <v>1559.4721662657953</v>
      </c>
      <c r="T3796" s="5">
        <f ca="1">VLOOKUP(CONCATENATE($F3796," ",$G3796),AllocFactorMatrix,(T$4+1),FALSE)*$E3798</f>
        <v>46.926725060172096</v>
      </c>
      <c r="U3796" s="5">
        <f ca="1">VLOOKUP(CONCATENATE($F3796," ",$G3796),AllocFactorMatrix,(U$4+1),FALSE)*$E3798</f>
        <v>823.96299208650851</v>
      </c>
      <c r="V3796" s="5">
        <f ca="1">VLOOKUP(CONCATENATE($F3796," ",$G3796),AllocFactorMatrix,(V$4+1),FALSE)*$E3798</f>
        <v>4678.1197770476874</v>
      </c>
      <c r="W3796" s="5">
        <f ca="1">VLOOKUP(CONCATENATE($F3796," ",$G3796),AllocFactorMatrix,(W$4+1),FALSE)*$E3798</f>
        <v>887.54881152150517</v>
      </c>
      <c r="X3796" s="5">
        <f t="shared" ca="1" si="1983"/>
        <v>6436.5583057158728</v>
      </c>
      <c r="Y3796" s="5">
        <f ca="1">VLOOKUP(CONCATENATE($F3796," ",$G3796),AllocFactorMatrix,(Y$4+1),FALSE)*$E3798</f>
        <v>331.76502243347562</v>
      </c>
      <c r="Z3796" s="5">
        <f ca="1">VLOOKUP(CONCATENATE($F3796," ",$G3796),AllocFactorMatrix,(Z$4+1),FALSE)*$E3798</f>
        <v>5.4006056805204388</v>
      </c>
      <c r="AA3796" s="5">
        <f t="shared" ca="1" si="1981"/>
        <v>337.16562811399604</v>
      </c>
      <c r="AB3796" s="5">
        <f ca="1">VLOOKUP(CONCATENATE($F3796," ",$G3796),AllocFactorMatrix,(AB$4+1),FALSE)*$E3798</f>
        <v>6.0239412098187151</v>
      </c>
      <c r="AC3796" s="5">
        <f ca="1">VLOOKUP(CONCATENATE($F3796," ",$G3796),AllocFactorMatrix,(AC$4+1),FALSE)*$E3798</f>
        <v>130.25966211555496</v>
      </c>
      <c r="AD3796" s="5">
        <f ca="1">VLOOKUP(CONCATENATE($F3796," ",$G3796),AllocFactorMatrix,(AD$4+1),FALSE)*$E3798</f>
        <v>25.777323714325338</v>
      </c>
    </row>
    <row r="3797" spans="4:30" hidden="1" outlineLevel="1">
      <c r="D3797" s="7"/>
      <c r="E3797" s="51"/>
      <c r="F3797" s="52" t="str">
        <f>F3798</f>
        <v>LABOR_M</v>
      </c>
      <c r="G3797" s="55" t="str">
        <f>$G$14</f>
        <v>CUSTOMER</v>
      </c>
      <c r="H3797" s="4">
        <f t="shared" ca="1" si="1979"/>
        <v>12408.36333299348</v>
      </c>
      <c r="I3797" s="5">
        <f ca="1">VLOOKUP(CONCATENATE($F3797," ",$G3797),AllocFactorMatrix,(I$4+1),FALSE)*$E3798</f>
        <v>8865.7879146114428</v>
      </c>
      <c r="J3797" s="5">
        <f ca="1">VLOOKUP(CONCATENATE($F3797," ",$G3797),AllocFactorMatrix,(J$4+1),FALSE)*$E3798</f>
        <v>1517.2282462895539</v>
      </c>
      <c r="K3797" s="5">
        <f ca="1">VLOOKUP(CONCATENATE($F3797," ",$G3797),AllocFactorMatrix,(K$4+1),FALSE)*$E3798</f>
        <v>436.87996141346252</v>
      </c>
      <c r="L3797" s="5">
        <f ca="1">VLOOKUP(CONCATENATE($F3797," ",$G3797),AllocFactorMatrix,(L$4+1),FALSE)*$E3798</f>
        <v>73.030128804698947</v>
      </c>
      <c r="M3797" s="5">
        <f ca="1">VLOOKUP(CONCATENATE($F3797," ",$G3797),AllocFactorMatrix,(M$4+1),FALSE)*$E3798</f>
        <v>11.538410136635118</v>
      </c>
      <c r="N3797" s="5">
        <f t="shared" ca="1" si="1980"/>
        <v>521.44850035479658</v>
      </c>
      <c r="O3797" s="5">
        <f ca="1">VLOOKUP(CONCATENATE($F3797," ",$G3797),AllocFactorMatrix,(O$4+1),FALSE)*$E3798</f>
        <v>81.522821687319578</v>
      </c>
      <c r="P3797" s="5">
        <f ca="1">VLOOKUP(CONCATENATE($F3797," ",$G3797),AllocFactorMatrix,(P$4+1),FALSE)*$E3798</f>
        <v>20.937318948090759</v>
      </c>
      <c r="Q3797" s="5">
        <f ca="1">VLOOKUP(CONCATENATE($F3797," ",$G3797),AllocFactorMatrix,(Q$4+1),FALSE)*$E3798</f>
        <v>40.04655658466195</v>
      </c>
      <c r="R3797" s="5">
        <f ca="1">VLOOKUP(CONCATENATE($F3797," ",$G3797),AllocFactorMatrix,(R$4+1),FALSE)*$E3798</f>
        <v>6.989512512027896</v>
      </c>
      <c r="S3797" s="5">
        <f t="shared" ca="1" si="1982"/>
        <v>149.49620973210017</v>
      </c>
      <c r="T3797" s="5">
        <f ca="1">VLOOKUP(CONCATENATE($F3797," ",$G3797),AllocFactorMatrix,(T$4+1),FALSE)*$E3798</f>
        <v>0.56697099996421041</v>
      </c>
      <c r="U3797" s="5">
        <f ca="1">VLOOKUP(CONCATENATE($F3797," ",$G3797),AllocFactorMatrix,(U$4+1),FALSE)*$E3798</f>
        <v>12.464634265813581</v>
      </c>
      <c r="V3797" s="5">
        <f ca="1">VLOOKUP(CONCATENATE($F3797," ",$G3797),AllocFactorMatrix,(V$4+1),FALSE)*$E3798</f>
        <v>58.923642901987698</v>
      </c>
      <c r="W3797" s="5">
        <f ca="1">VLOOKUP(CONCATENATE($F3797," ",$G3797),AllocFactorMatrix,(W$4+1),FALSE)*$E3798</f>
        <v>10.488173587229218</v>
      </c>
      <c r="X3797" s="5">
        <f t="shared" ca="1" si="1983"/>
        <v>82.443421754994702</v>
      </c>
      <c r="Y3797" s="5">
        <f ca="1">VLOOKUP(CONCATENATE($F3797," ",$G3797),AllocFactorMatrix,(Y$4+1),FALSE)*$E3798</f>
        <v>22.312963065708843</v>
      </c>
      <c r="Z3797" s="5">
        <f ca="1">VLOOKUP(CONCATENATE($F3797," ",$G3797),AllocFactorMatrix,(Z$4+1),FALSE)*$E3798</f>
        <v>0.35349865442120831</v>
      </c>
      <c r="AA3797" s="5">
        <f t="shared" ca="1" si="1981"/>
        <v>22.666461720130052</v>
      </c>
      <c r="AB3797" s="5">
        <f ca="1">VLOOKUP(CONCATENATE($F3797," ",$G3797),AllocFactorMatrix,(AB$4+1),FALSE)*$E3798</f>
        <v>0.63580649152233892</v>
      </c>
      <c r="AC3797" s="5">
        <f ca="1">VLOOKUP(CONCATENATE($F3797," ",$G3797),AllocFactorMatrix,(AC$4+1),FALSE)*$E3798</f>
        <v>978.52662735962679</v>
      </c>
      <c r="AD3797" s="5">
        <f ca="1">VLOOKUP(CONCATENATE($F3797," ",$G3797),AllocFactorMatrix,(AD$4+1),FALSE)*$E3798</f>
        <v>270.13014467931055</v>
      </c>
    </row>
    <row r="3798" spans="4:30" collapsed="1">
      <c r="D3798" s="7" t="s">
        <v>353</v>
      </c>
      <c r="E3798" s="96">
        <v>137174</v>
      </c>
      <c r="F3798" s="10" t="s">
        <v>70</v>
      </c>
      <c r="G3798" s="55" t="str">
        <f>$G$15</f>
        <v>TOTAL</v>
      </c>
      <c r="H3798" s="4">
        <f t="shared" ca="1" si="1979"/>
        <v>137173.99999999994</v>
      </c>
      <c r="I3798" s="5">
        <f ca="1">VLOOKUP(CONCATENATE($F3798," ",$G3798),AllocFactorMatrix,(I$4+1),FALSE)*$E3798</f>
        <v>77440.886172502025</v>
      </c>
      <c r="J3798" s="5">
        <f ca="1">VLOOKUP(CONCATENATE($F3798," ",$G3798),AllocFactorMatrix,(J$4+1),FALSE)*$E3798</f>
        <v>4940.5018125169936</v>
      </c>
      <c r="K3798" s="5">
        <f ca="1">VLOOKUP(CONCATENATE($F3798," ",$G3798),AllocFactorMatrix,(K$4+1),FALSE)*$E3798</f>
        <v>12511.294918671501</v>
      </c>
      <c r="L3798" s="5">
        <f ca="1">VLOOKUP(CONCATENATE($F3798," ",$G3798),AllocFactorMatrix,(L$4+1),FALSE)*$E3798</f>
        <v>405.89531633092076</v>
      </c>
      <c r="M3798" s="5">
        <f ca="1">VLOOKUP(CONCATENATE($F3798," ",$G3798),AllocFactorMatrix,(M$4+1),FALSE)*$E3798</f>
        <v>32.014260336515939</v>
      </c>
      <c r="N3798" s="5">
        <f t="shared" ca="1" si="1980"/>
        <v>12949.20449533894</v>
      </c>
      <c r="O3798" s="5">
        <f ca="1">VLOOKUP(CONCATENATE($F3798," ",$G3798),AllocFactorMatrix,(O$4+1),FALSE)*$E3798</f>
        <v>9247.7217058866972</v>
      </c>
      <c r="P3798" s="5">
        <f ca="1">VLOOKUP(CONCATENATE($F3798," ",$G3798),AllocFactorMatrix,(P$4+1),FALSE)*$E3798</f>
        <v>1555.8647879006228</v>
      </c>
      <c r="Q3798" s="5">
        <f ca="1">VLOOKUP(CONCATENATE($F3798," ",$G3798),AllocFactorMatrix,(Q$4+1),FALSE)*$E3798</f>
        <v>501.84820768766679</v>
      </c>
      <c r="R3798" s="5">
        <f ca="1">VLOOKUP(CONCATENATE($F3798," ",$G3798),AllocFactorMatrix,(R$4+1),FALSE)*$E3798</f>
        <v>27.88089227944371</v>
      </c>
      <c r="S3798" s="5">
        <f t="shared" ca="1" si="1982"/>
        <v>11333.315593754429</v>
      </c>
      <c r="T3798" s="5">
        <f ca="1">VLOOKUP(CONCATENATE($F3798," ",$G3798),AllocFactorMatrix,(T$4+1),FALSE)*$E3798</f>
        <v>319.62445331423635</v>
      </c>
      <c r="U3798" s="5">
        <f ca="1">VLOOKUP(CONCATENATE($F3798," ",$G3798),AllocFactorMatrix,(U$4+1),FALSE)*$E3798</f>
        <v>4858.9125584994508</v>
      </c>
      <c r="V3798" s="5">
        <f ca="1">VLOOKUP(CONCATENATE($F3798," ",$G3798),AllocFactorMatrix,(V$4+1),FALSE)*$E3798</f>
        <v>17606.592202911597</v>
      </c>
      <c r="W3798" s="5">
        <f ca="1">VLOOKUP(CONCATENATE($F3798," ",$G3798),AllocFactorMatrix,(W$4+1),FALSE)*$E3798</f>
        <v>3219.7299911482696</v>
      </c>
      <c r="X3798" s="5">
        <f t="shared" ca="1" si="1983"/>
        <v>26004.859205873552</v>
      </c>
      <c r="Y3798" s="5">
        <f ca="1">VLOOKUP(CONCATENATE($F3798," ",$G3798),AllocFactorMatrix,(Y$4+1),FALSE)*$E3798</f>
        <v>2834.4647565540372</v>
      </c>
      <c r="Z3798" s="5">
        <f ca="1">VLOOKUP(CONCATENATE($F3798," ",$G3798),AllocFactorMatrix,(Z$4+1),FALSE)*$E3798</f>
        <v>41.554494987746494</v>
      </c>
      <c r="AA3798" s="5">
        <f t="shared" ca="1" si="1981"/>
        <v>2876.0192515417839</v>
      </c>
      <c r="AB3798" s="5">
        <f ca="1">VLOOKUP(CONCATENATE($F3798," ",$G3798),AllocFactorMatrix,(AB$4+1),FALSE)*$E3798</f>
        <v>38.413686333031642</v>
      </c>
      <c r="AC3798" s="5">
        <f ca="1">VLOOKUP(CONCATENATE($F3798," ",$G3798),AllocFactorMatrix,(AC$4+1),FALSE)*$E3798</f>
        <v>1267.0979797545822</v>
      </c>
      <c r="AD3798" s="5">
        <f ca="1">VLOOKUP(CONCATENATE($F3798," ",$G3798),AllocFactorMatrix,(AD$4+1),FALSE)*$E3798</f>
        <v>323.70180238466992</v>
      </c>
    </row>
    <row r="3799" spans="4:30" hidden="1" outlineLevel="1">
      <c r="D3799" s="7"/>
      <c r="E3799" s="51"/>
      <c r="F3799" s="52" t="str">
        <f>F3806</f>
        <v>TRANS_TOTAL</v>
      </c>
      <c r="G3799" s="55" t="str">
        <f>$G$8</f>
        <v>PRODUCTION</v>
      </c>
      <c r="H3799" s="4">
        <f t="shared" ref="H3799:H3806" si="1984">SUBTOTAL(9,I3799:AD3799)</f>
        <v>0</v>
      </c>
      <c r="I3799" s="5">
        <f>VLOOKUP(CONCATENATE($F3799," ",$G3799),AllocFactorMatrix,(I$4+1),FALSE)*$E3806</f>
        <v>0</v>
      </c>
      <c r="J3799" s="5">
        <f>VLOOKUP(CONCATENATE($F3799," ",$G3799),AllocFactorMatrix,(J$4+1),FALSE)*$E3806</f>
        <v>0</v>
      </c>
      <c r="K3799" s="5">
        <f>VLOOKUP(CONCATENATE($F3799," ",$G3799),AllocFactorMatrix,(K$4+1),FALSE)*$E3806</f>
        <v>0</v>
      </c>
      <c r="L3799" s="5">
        <f>VLOOKUP(CONCATENATE($F3799," ",$G3799),AllocFactorMatrix,(L$4+1),FALSE)*$E3806</f>
        <v>0</v>
      </c>
      <c r="M3799" s="5">
        <f>VLOOKUP(CONCATENATE($F3799," ",$G3799),AllocFactorMatrix,(M$4+1),FALSE)*$E3806</f>
        <v>0</v>
      </c>
      <c r="N3799" s="5">
        <f t="shared" ref="N3799:N3806" si="1985">SUBTOTAL(9,K3799:M3799)</f>
        <v>0</v>
      </c>
      <c r="O3799" s="5">
        <f>VLOOKUP(CONCATENATE($F3799," ",$G3799),AllocFactorMatrix,(O$4+1),FALSE)*$E3806</f>
        <v>0</v>
      </c>
      <c r="P3799" s="5">
        <f>VLOOKUP(CONCATENATE($F3799," ",$G3799),AllocFactorMatrix,(P$4+1),FALSE)*$E3806</f>
        <v>0</v>
      </c>
      <c r="Q3799" s="5">
        <f>VLOOKUP(CONCATENATE($F3799," ",$G3799),AllocFactorMatrix,(Q$4+1),FALSE)*$E3806</f>
        <v>0</v>
      </c>
      <c r="R3799" s="5">
        <f>VLOOKUP(CONCATENATE($F3799," ",$G3799),AllocFactorMatrix,(R$4+1),FALSE)*$E3806</f>
        <v>0</v>
      </c>
      <c r="S3799" s="5">
        <f>SUBTOTAL(9,O3799:R3799)</f>
        <v>0</v>
      </c>
      <c r="T3799" s="5">
        <f>VLOOKUP(CONCATENATE($F3799," ",$G3799),AllocFactorMatrix,(T$4+1),FALSE)*$E3806</f>
        <v>0</v>
      </c>
      <c r="U3799" s="5">
        <f>VLOOKUP(CONCATENATE($F3799," ",$G3799),AllocFactorMatrix,(U$4+1),FALSE)*$E3806</f>
        <v>0</v>
      </c>
      <c r="V3799" s="5">
        <f>VLOOKUP(CONCATENATE($F3799," ",$G3799),AllocFactorMatrix,(V$4+1),FALSE)*$E3806</f>
        <v>0</v>
      </c>
      <c r="W3799" s="5">
        <f>VLOOKUP(CONCATENATE($F3799," ",$G3799),AllocFactorMatrix,(W$4+1),FALSE)*$E3806</f>
        <v>0</v>
      </c>
      <c r="X3799" s="5">
        <f>SUBTOTAL(9,T3799:W3799)</f>
        <v>0</v>
      </c>
      <c r="Y3799" s="5">
        <f>VLOOKUP(CONCATENATE($F3799," ",$G3799),AllocFactorMatrix,(Y$4+1),FALSE)*$E3806</f>
        <v>0</v>
      </c>
      <c r="Z3799" s="5">
        <f>VLOOKUP(CONCATENATE($F3799," ",$G3799),AllocFactorMatrix,(Z$4+1),FALSE)*$E3806</f>
        <v>0</v>
      </c>
      <c r="AA3799" s="5">
        <f t="shared" ref="AA3799:AA3806" si="1986">SUBTOTAL(9,Y3799:Z3799)</f>
        <v>0</v>
      </c>
      <c r="AB3799" s="5">
        <f>VLOOKUP(CONCATENATE($F3799," ",$G3799),AllocFactorMatrix,(AB$4+1),FALSE)*$E3806</f>
        <v>0</v>
      </c>
      <c r="AC3799" s="5">
        <f>VLOOKUP(CONCATENATE($F3799," ",$G3799),AllocFactorMatrix,(AC$4+1),FALSE)*$E3806</f>
        <v>0</v>
      </c>
      <c r="AD3799" s="5">
        <f>VLOOKUP(CONCATENATE($F3799," ",$G3799),AllocFactorMatrix,(AD$4+1),FALSE)*$E3806</f>
        <v>0</v>
      </c>
    </row>
    <row r="3800" spans="4:30" hidden="1" outlineLevel="1">
      <c r="D3800" s="7"/>
      <c r="E3800" s="51"/>
      <c r="F3800" s="52" t="str">
        <f>F3806</f>
        <v>TRANS_TOTAL</v>
      </c>
      <c r="G3800" s="55" t="str">
        <f>$G$9</f>
        <v>BULKTRAN</v>
      </c>
      <c r="H3800" s="4">
        <f t="shared" si="1984"/>
        <v>-21950.746299999995</v>
      </c>
      <c r="I3800" s="5">
        <f>VLOOKUP(CONCATENATE($F3800," ",$G3800),AllocFactorMatrix,(I$4+1),FALSE)*$E3806</f>
        <v>-10812.564255214736</v>
      </c>
      <c r="J3800" s="5">
        <f>VLOOKUP(CONCATENATE($F3800," ",$G3800),AllocFactorMatrix,(J$4+1),FALSE)*$E3806</f>
        <v>-534.50368684914281</v>
      </c>
      <c r="K3800" s="5">
        <f>VLOOKUP(CONCATENATE($F3800," ",$G3800),AllocFactorMatrix,(K$4+1),FALSE)*$E3806</f>
        <v>-1957.8563721023852</v>
      </c>
      <c r="L3800" s="5">
        <f>VLOOKUP(CONCATENATE($F3800," ",$G3800),AllocFactorMatrix,(L$4+1),FALSE)*$E3806</f>
        <v>-61.626367424946785</v>
      </c>
      <c r="M3800" s="5">
        <f>VLOOKUP(CONCATENATE($F3800," ",$G3800),AllocFactorMatrix,(M$4+1),FALSE)*$E3806</f>
        <v>-5.77912354306459</v>
      </c>
      <c r="N3800" s="5">
        <f t="shared" si="1985"/>
        <v>-2025.2618630703964</v>
      </c>
      <c r="O3800" s="5">
        <f>VLOOKUP(CONCATENATE($F3800," ",$G3800),AllocFactorMatrix,(O$4+1),FALSE)*$E3806</f>
        <v>-1488.2754084288879</v>
      </c>
      <c r="P3800" s="5">
        <f>VLOOKUP(CONCATENATE($F3800," ",$G3800),AllocFactorMatrix,(P$4+1),FALSE)*$E3806</f>
        <v>-277.30906792889766</v>
      </c>
      <c r="Q3800" s="5">
        <f>VLOOKUP(CONCATENATE($F3800," ",$G3800),AllocFactorMatrix,(Q$4+1),FALSE)*$E3806</f>
        <v>-125.31080430209089</v>
      </c>
      <c r="R3800" s="5">
        <f>VLOOKUP(CONCATENATE($F3800," ",$G3800),AllocFactorMatrix,(R$4+1),FALSE)*$E3806</f>
        <v>-5.6350867959233089</v>
      </c>
      <c r="S3800" s="5">
        <f t="shared" ref="S3800:S3806" si="1987">SUBTOTAL(9,O3800:R3800)</f>
        <v>-1896.5303674557999</v>
      </c>
      <c r="T3800" s="5">
        <f>VLOOKUP(CONCATENATE($F3800," ",$G3800),AllocFactorMatrix,(T$4+1),FALSE)*$E3806</f>
        <v>-51.989271993922863</v>
      </c>
      <c r="U3800" s="5">
        <f>VLOOKUP(CONCATENATE($F3800," ",$G3800),AllocFactorMatrix,(U$4+1),FALSE)*$E3806</f>
        <v>-850.79557815257215</v>
      </c>
      <c r="V3800" s="5">
        <f>VLOOKUP(CONCATENATE($F3800," ",$G3800),AllocFactorMatrix,(V$4+1),FALSE)*$E3806</f>
        <v>-4496.4785365683674</v>
      </c>
      <c r="W3800" s="5">
        <f>VLOOKUP(CONCATENATE($F3800," ",$G3800),AllocFactorMatrix,(W$4+1),FALSE)*$E3806</f>
        <v>-811.9894978822357</v>
      </c>
      <c r="X3800" s="5">
        <f t="shared" ref="X3800:X3806" si="1988">SUBTOTAL(9,T3800:W3800)</f>
        <v>-6211.2528845970983</v>
      </c>
      <c r="Y3800" s="5">
        <f>VLOOKUP(CONCATENATE($F3800," ",$G3800),AllocFactorMatrix,(Y$4+1),FALSE)*$E3806</f>
        <v>-457.04701633231991</v>
      </c>
      <c r="Z3800" s="5">
        <f>VLOOKUP(CONCATENATE($F3800," ",$G3800),AllocFactorMatrix,(Z$4+1),FALSE)*$E3806</f>
        <v>-7.6553628193389693</v>
      </c>
      <c r="AA3800" s="5">
        <f t="shared" si="1986"/>
        <v>-464.70237915165887</v>
      </c>
      <c r="AB3800" s="5">
        <f>VLOOKUP(CONCATENATE($F3800," ",$G3800),AllocFactorMatrix,(AB$4+1),FALSE)*$E3806</f>
        <v>-5.9308636611612782</v>
      </c>
      <c r="AC3800" s="5">
        <f>VLOOKUP(CONCATENATE($F3800," ",$G3800),AllocFactorMatrix,(AC$4+1),FALSE)*$E3806</f>
        <v>0</v>
      </c>
      <c r="AD3800" s="5">
        <f>VLOOKUP(CONCATENATE($F3800," ",$G3800),AllocFactorMatrix,(AD$4+1),FALSE)*$E3806</f>
        <v>0</v>
      </c>
    </row>
    <row r="3801" spans="4:30" hidden="1" outlineLevel="1">
      <c r="D3801" s="7"/>
      <c r="E3801" s="51"/>
      <c r="F3801" s="52" t="str">
        <f>F3806</f>
        <v>TRANS_TOTAL</v>
      </c>
      <c r="G3801" s="55" t="str">
        <f>$G$10</f>
        <v>SUBTRAN</v>
      </c>
      <c r="H3801" s="4">
        <f t="shared" si="1984"/>
        <v>-4828.2536999999993</v>
      </c>
      <c r="I3801" s="5">
        <f>VLOOKUP(CONCATENATE($F3801," ",$G3801),AllocFactorMatrix,(I$4+1),FALSE)*$E3806</f>
        <v>-2350.7194815101029</v>
      </c>
      <c r="J3801" s="5">
        <f>VLOOKUP(CONCATENATE($F3801," ",$G3801),AllocFactorMatrix,(J$4+1),FALSE)*$E3806</f>
        <v>-113.44879728384996</v>
      </c>
      <c r="K3801" s="5">
        <f>VLOOKUP(CONCATENATE($F3801," ",$G3801),AllocFactorMatrix,(K$4+1),FALSE)*$E3806</f>
        <v>-412.7211773962282</v>
      </c>
      <c r="L3801" s="5">
        <f>VLOOKUP(CONCATENATE($F3801," ",$G3801),AllocFactorMatrix,(L$4+1),FALSE)*$E3806</f>
        <v>-12.74856884948937</v>
      </c>
      <c r="M3801" s="5">
        <f>VLOOKUP(CONCATENATE($F3801," ",$G3801),AllocFactorMatrix,(M$4+1),FALSE)*$E3806</f>
        <v>-1.5877668272262704</v>
      </c>
      <c r="N3801" s="5">
        <f t="shared" si="1985"/>
        <v>-427.05751307294383</v>
      </c>
      <c r="O3801" s="5">
        <f>VLOOKUP(CONCATENATE($F3801," ",$G3801),AllocFactorMatrix,(O$4+1),FALSE)*$E3806</f>
        <v>-311.81730027852342</v>
      </c>
      <c r="P3801" s="5">
        <f>VLOOKUP(CONCATENATE($F3801," ",$G3801),AllocFactorMatrix,(P$4+1),FALSE)*$E3806</f>
        <v>-57.96647243183088</v>
      </c>
      <c r="Q3801" s="5">
        <f>VLOOKUP(CONCATENATE($F3801," ",$G3801),AllocFactorMatrix,(Q$4+1),FALSE)*$E3806</f>
        <v>-34.490741789818699</v>
      </c>
      <c r="R3801" s="5">
        <f>VLOOKUP(CONCATENATE($F3801," ",$G3801),AllocFactorMatrix,(R$4+1),FALSE)*$E3806</f>
        <v>0</v>
      </c>
      <c r="S3801" s="5">
        <f t="shared" si="1987"/>
        <v>-404.27451450017298</v>
      </c>
      <c r="T3801" s="5">
        <f>VLOOKUP(CONCATENATE($F3801," ",$G3801),AllocFactorMatrix,(T$4+1),FALSE)*$E3806</f>
        <v>-10.888124718886052</v>
      </c>
      <c r="U3801" s="5">
        <f>VLOOKUP(CONCATENATE($F3801," ",$G3801),AllocFactorMatrix,(U$4+1),FALSE)*$E3806</f>
        <v>-178.24481816483706</v>
      </c>
      <c r="V3801" s="5">
        <f>VLOOKUP(CONCATENATE($F3801," ",$G3801),AllocFactorMatrix,(V$4+1),FALSE)*$E3806</f>
        <v>-1241.7751635555933</v>
      </c>
      <c r="W3801" s="5">
        <f>VLOOKUP(CONCATENATE($F3801," ",$G3801),AllocFactorMatrix,(W$4+1),FALSE)*$E3806</f>
        <v>0</v>
      </c>
      <c r="X3801" s="5">
        <f t="shared" si="1988"/>
        <v>-1430.9081064393163</v>
      </c>
      <c r="Y3801" s="5">
        <f>VLOOKUP(CONCATENATE($F3801," ",$G3801),AllocFactorMatrix,(Y$4+1),FALSE)*$E3806</f>
        <v>-93.847871900181758</v>
      </c>
      <c r="Z3801" s="5">
        <f>VLOOKUP(CONCATENATE($F3801," ",$G3801),AllocFactorMatrix,(Z$4+1),FALSE)*$E3806</f>
        <v>-1.5644465742391693</v>
      </c>
      <c r="AA3801" s="5">
        <f t="shared" si="1986"/>
        <v>-95.412318474420928</v>
      </c>
      <c r="AB3801" s="5">
        <f>VLOOKUP(CONCATENATE($F3801," ",$G3801),AllocFactorMatrix,(AB$4+1),FALSE)*$E3806</f>
        <v>-1.2532105084803258</v>
      </c>
      <c r="AC3801" s="5">
        <f>VLOOKUP(CONCATENATE($F3801," ",$G3801),AllocFactorMatrix,(AC$4+1),FALSE)*$E3806</f>
        <v>-4.2611836385083866</v>
      </c>
      <c r="AD3801" s="5">
        <f>VLOOKUP(CONCATENATE($F3801," ",$G3801),AllocFactorMatrix,(AD$4+1),FALSE)*$E3806</f>
        <v>-0.91857457220473371</v>
      </c>
    </row>
    <row r="3802" spans="4:30" hidden="1" outlineLevel="1">
      <c r="D3802" s="7"/>
      <c r="E3802" s="51"/>
      <c r="F3802" s="52" t="str">
        <f>F3806</f>
        <v>TRANS_TOTAL</v>
      </c>
      <c r="G3802" s="55" t="str">
        <f>$G$11</f>
        <v>DISTPRI</v>
      </c>
      <c r="H3802" s="4">
        <f t="shared" si="1984"/>
        <v>0</v>
      </c>
      <c r="I3802" s="5">
        <f>VLOOKUP(CONCATENATE($F3802," ",$G3802),AllocFactorMatrix,(I$4+1),FALSE)*$E3806</f>
        <v>0</v>
      </c>
      <c r="J3802" s="5">
        <f>VLOOKUP(CONCATENATE($F3802," ",$G3802),AllocFactorMatrix,(J$4+1),FALSE)*$E3806</f>
        <v>0</v>
      </c>
      <c r="K3802" s="5">
        <f>VLOOKUP(CONCATENATE($F3802," ",$G3802),AllocFactorMatrix,(K$4+1),FALSE)*$E3806</f>
        <v>0</v>
      </c>
      <c r="L3802" s="5">
        <f>VLOOKUP(CONCATENATE($F3802," ",$G3802),AllocFactorMatrix,(L$4+1),FALSE)*$E3806</f>
        <v>0</v>
      </c>
      <c r="M3802" s="5">
        <f>VLOOKUP(CONCATENATE($F3802," ",$G3802),AllocFactorMatrix,(M$4+1),FALSE)*$E3806</f>
        <v>0</v>
      </c>
      <c r="N3802" s="5">
        <f t="shared" si="1985"/>
        <v>0</v>
      </c>
      <c r="O3802" s="5">
        <f>VLOOKUP(CONCATENATE($F3802," ",$G3802),AllocFactorMatrix,(O$4+1),FALSE)*$E3806</f>
        <v>0</v>
      </c>
      <c r="P3802" s="5">
        <f>VLOOKUP(CONCATENATE($F3802," ",$G3802),AllocFactorMatrix,(P$4+1),FALSE)*$E3806</f>
        <v>0</v>
      </c>
      <c r="Q3802" s="5">
        <f>VLOOKUP(CONCATENATE($F3802," ",$G3802),AllocFactorMatrix,(Q$4+1),FALSE)*$E3806</f>
        <v>0</v>
      </c>
      <c r="R3802" s="5">
        <f>VLOOKUP(CONCATENATE($F3802," ",$G3802),AllocFactorMatrix,(R$4+1),FALSE)*$E3806</f>
        <v>0</v>
      </c>
      <c r="S3802" s="5">
        <f t="shared" si="1987"/>
        <v>0</v>
      </c>
      <c r="T3802" s="5">
        <f>VLOOKUP(CONCATENATE($F3802," ",$G3802),AllocFactorMatrix,(T$4+1),FALSE)*$E3806</f>
        <v>0</v>
      </c>
      <c r="U3802" s="5">
        <f>VLOOKUP(CONCATENATE($F3802," ",$G3802),AllocFactorMatrix,(U$4+1),FALSE)*$E3806</f>
        <v>0</v>
      </c>
      <c r="V3802" s="5">
        <f>VLOOKUP(CONCATENATE($F3802," ",$G3802),AllocFactorMatrix,(V$4+1),FALSE)*$E3806</f>
        <v>0</v>
      </c>
      <c r="W3802" s="5">
        <f>VLOOKUP(CONCATENATE($F3802," ",$G3802),AllocFactorMatrix,(W$4+1),FALSE)*$E3806</f>
        <v>0</v>
      </c>
      <c r="X3802" s="5">
        <f t="shared" si="1988"/>
        <v>0</v>
      </c>
      <c r="Y3802" s="5">
        <f>VLOOKUP(CONCATENATE($F3802," ",$G3802),AllocFactorMatrix,(Y$4+1),FALSE)*$E3806</f>
        <v>0</v>
      </c>
      <c r="Z3802" s="5">
        <f>VLOOKUP(CONCATENATE($F3802," ",$G3802),AllocFactorMatrix,(Z$4+1),FALSE)*$E3806</f>
        <v>0</v>
      </c>
      <c r="AA3802" s="5">
        <f t="shared" si="1986"/>
        <v>0</v>
      </c>
      <c r="AB3802" s="5">
        <f>VLOOKUP(CONCATENATE($F3802," ",$G3802),AllocFactorMatrix,(AB$4+1),FALSE)*$E3806</f>
        <v>0</v>
      </c>
      <c r="AC3802" s="5">
        <f>VLOOKUP(CONCATENATE($F3802," ",$G3802),AllocFactorMatrix,(AC$4+1),FALSE)*$E3806</f>
        <v>0</v>
      </c>
      <c r="AD3802" s="5">
        <f>VLOOKUP(CONCATENATE($F3802," ",$G3802),AllocFactorMatrix,(AD$4+1),FALSE)*$E3806</f>
        <v>0</v>
      </c>
    </row>
    <row r="3803" spans="4:30" hidden="1" outlineLevel="1">
      <c r="D3803" s="7"/>
      <c r="E3803" s="51"/>
      <c r="F3803" s="52" t="str">
        <f>F3806</f>
        <v>TRANS_TOTAL</v>
      </c>
      <c r="G3803" s="55" t="str">
        <f>$G$12</f>
        <v>DISTSEC</v>
      </c>
      <c r="H3803" s="4">
        <f t="shared" si="1984"/>
        <v>0</v>
      </c>
      <c r="I3803" s="5">
        <f>VLOOKUP(CONCATENATE($F3803," ",$G3803),AllocFactorMatrix,(I$4+1),FALSE)*$E3806</f>
        <v>0</v>
      </c>
      <c r="J3803" s="5">
        <f>VLOOKUP(CONCATENATE($F3803," ",$G3803),AllocFactorMatrix,(J$4+1),FALSE)*$E3806</f>
        <v>0</v>
      </c>
      <c r="K3803" s="5">
        <f>VLOOKUP(CONCATENATE($F3803," ",$G3803),AllocFactorMatrix,(K$4+1),FALSE)*$E3806</f>
        <v>0</v>
      </c>
      <c r="L3803" s="5">
        <f>VLOOKUP(CONCATENATE($F3803," ",$G3803),AllocFactorMatrix,(L$4+1),FALSE)*$E3806</f>
        <v>0</v>
      </c>
      <c r="M3803" s="5">
        <f>VLOOKUP(CONCATENATE($F3803," ",$G3803),AllocFactorMatrix,(M$4+1),FALSE)*$E3806</f>
        <v>0</v>
      </c>
      <c r="N3803" s="5">
        <f t="shared" si="1985"/>
        <v>0</v>
      </c>
      <c r="O3803" s="5">
        <f>VLOOKUP(CONCATENATE($F3803," ",$G3803),AllocFactorMatrix,(O$4+1),FALSE)*$E3806</f>
        <v>0</v>
      </c>
      <c r="P3803" s="5">
        <f>VLOOKUP(CONCATENATE($F3803," ",$G3803),AllocFactorMatrix,(P$4+1),FALSE)*$E3806</f>
        <v>0</v>
      </c>
      <c r="Q3803" s="5">
        <f>VLOOKUP(CONCATENATE($F3803," ",$G3803),AllocFactorMatrix,(Q$4+1),FALSE)*$E3806</f>
        <v>0</v>
      </c>
      <c r="R3803" s="5">
        <f>VLOOKUP(CONCATENATE($F3803," ",$G3803),AllocFactorMatrix,(R$4+1),FALSE)*$E3806</f>
        <v>0</v>
      </c>
      <c r="S3803" s="5">
        <f t="shared" si="1987"/>
        <v>0</v>
      </c>
      <c r="T3803" s="5">
        <f>VLOOKUP(CONCATENATE($F3803," ",$G3803),AllocFactorMatrix,(T$4+1),FALSE)*$E3806</f>
        <v>0</v>
      </c>
      <c r="U3803" s="5">
        <f>VLOOKUP(CONCATENATE($F3803," ",$G3803),AllocFactorMatrix,(U$4+1),FALSE)*$E3806</f>
        <v>0</v>
      </c>
      <c r="V3803" s="5">
        <f>VLOOKUP(CONCATENATE($F3803," ",$G3803),AllocFactorMatrix,(V$4+1),FALSE)*$E3806</f>
        <v>0</v>
      </c>
      <c r="W3803" s="5">
        <f>VLOOKUP(CONCATENATE($F3803," ",$G3803),AllocFactorMatrix,(W$4+1),FALSE)*$E3806</f>
        <v>0</v>
      </c>
      <c r="X3803" s="5">
        <f t="shared" si="1988"/>
        <v>0</v>
      </c>
      <c r="Y3803" s="5">
        <f>VLOOKUP(CONCATENATE($F3803," ",$G3803),AllocFactorMatrix,(Y$4+1),FALSE)*$E3806</f>
        <v>0</v>
      </c>
      <c r="Z3803" s="5">
        <f>VLOOKUP(CONCATENATE($F3803," ",$G3803),AllocFactorMatrix,(Z$4+1),FALSE)*$E3806</f>
        <v>0</v>
      </c>
      <c r="AA3803" s="5">
        <f t="shared" si="1986"/>
        <v>0</v>
      </c>
      <c r="AB3803" s="5">
        <f>VLOOKUP(CONCATENATE($F3803," ",$G3803),AllocFactorMatrix,(AB$4+1),FALSE)*$E3806</f>
        <v>0</v>
      </c>
      <c r="AC3803" s="5">
        <f>VLOOKUP(CONCATENATE($F3803," ",$G3803),AllocFactorMatrix,(AC$4+1),FALSE)*$E3806</f>
        <v>0</v>
      </c>
      <c r="AD3803" s="5">
        <f>VLOOKUP(CONCATENATE($F3803," ",$G3803),AllocFactorMatrix,(AD$4+1),FALSE)*$E3806</f>
        <v>0</v>
      </c>
    </row>
    <row r="3804" spans="4:30" hidden="1" outlineLevel="1">
      <c r="D3804" s="7"/>
      <c r="E3804" s="51"/>
      <c r="F3804" s="52" t="str">
        <f>F3806</f>
        <v>TRANS_TOTAL</v>
      </c>
      <c r="G3804" s="55" t="str">
        <f>$G$13</f>
        <v>ENERGY</v>
      </c>
      <c r="H3804" s="4">
        <f t="shared" si="1984"/>
        <v>0</v>
      </c>
      <c r="I3804" s="5">
        <f>VLOOKUP(CONCATENATE($F3804," ",$G3804),AllocFactorMatrix,(I$4+1),FALSE)*$E3806</f>
        <v>0</v>
      </c>
      <c r="J3804" s="5">
        <f>VLOOKUP(CONCATENATE($F3804," ",$G3804),AllocFactorMatrix,(J$4+1),FALSE)*$E3806</f>
        <v>0</v>
      </c>
      <c r="K3804" s="5">
        <f>VLOOKUP(CONCATENATE($F3804," ",$G3804),AllocFactorMatrix,(K$4+1),FALSE)*$E3806</f>
        <v>0</v>
      </c>
      <c r="L3804" s="5">
        <f>VLOOKUP(CONCATENATE($F3804," ",$G3804),AllocFactorMatrix,(L$4+1),FALSE)*$E3806</f>
        <v>0</v>
      </c>
      <c r="M3804" s="5">
        <f>VLOOKUP(CONCATENATE($F3804," ",$G3804),AllocFactorMatrix,(M$4+1),FALSE)*$E3806</f>
        <v>0</v>
      </c>
      <c r="N3804" s="5">
        <f t="shared" si="1985"/>
        <v>0</v>
      </c>
      <c r="O3804" s="5">
        <f>VLOOKUP(CONCATENATE($F3804," ",$G3804),AllocFactorMatrix,(O$4+1),FALSE)*$E3806</f>
        <v>0</v>
      </c>
      <c r="P3804" s="5">
        <f>VLOOKUP(CONCATENATE($F3804," ",$G3804),AllocFactorMatrix,(P$4+1),FALSE)*$E3806</f>
        <v>0</v>
      </c>
      <c r="Q3804" s="5">
        <f>VLOOKUP(CONCATENATE($F3804," ",$G3804),AllocFactorMatrix,(Q$4+1),FALSE)*$E3806</f>
        <v>0</v>
      </c>
      <c r="R3804" s="5">
        <f>VLOOKUP(CONCATENATE($F3804," ",$G3804),AllocFactorMatrix,(R$4+1),FALSE)*$E3806</f>
        <v>0</v>
      </c>
      <c r="S3804" s="5">
        <f t="shared" si="1987"/>
        <v>0</v>
      </c>
      <c r="T3804" s="5">
        <f>VLOOKUP(CONCATENATE($F3804," ",$G3804),AllocFactorMatrix,(T$4+1),FALSE)*$E3806</f>
        <v>0</v>
      </c>
      <c r="U3804" s="5">
        <f>VLOOKUP(CONCATENATE($F3804," ",$G3804),AllocFactorMatrix,(U$4+1),FALSE)*$E3806</f>
        <v>0</v>
      </c>
      <c r="V3804" s="5">
        <f>VLOOKUP(CONCATENATE($F3804," ",$G3804),AllocFactorMatrix,(V$4+1),FALSE)*$E3806</f>
        <v>0</v>
      </c>
      <c r="W3804" s="5">
        <f>VLOOKUP(CONCATENATE($F3804," ",$G3804),AllocFactorMatrix,(W$4+1),FALSE)*$E3806</f>
        <v>0</v>
      </c>
      <c r="X3804" s="5">
        <f t="shared" si="1988"/>
        <v>0</v>
      </c>
      <c r="Y3804" s="5">
        <f>VLOOKUP(CONCATENATE($F3804," ",$G3804),AllocFactorMatrix,(Y$4+1),FALSE)*$E3806</f>
        <v>0</v>
      </c>
      <c r="Z3804" s="5">
        <f>VLOOKUP(CONCATENATE($F3804," ",$G3804),AllocFactorMatrix,(Z$4+1),FALSE)*$E3806</f>
        <v>0</v>
      </c>
      <c r="AA3804" s="5">
        <f t="shared" si="1986"/>
        <v>0</v>
      </c>
      <c r="AB3804" s="5">
        <f>VLOOKUP(CONCATENATE($F3804," ",$G3804),AllocFactorMatrix,(AB$4+1),FALSE)*$E3806</f>
        <v>0</v>
      </c>
      <c r="AC3804" s="5">
        <f>VLOOKUP(CONCATENATE($F3804," ",$G3804),AllocFactorMatrix,(AC$4+1),FALSE)*$E3806</f>
        <v>0</v>
      </c>
      <c r="AD3804" s="5">
        <f>VLOOKUP(CONCATENATE($F3804," ",$G3804),AllocFactorMatrix,(AD$4+1),FALSE)*$E3806</f>
        <v>0</v>
      </c>
    </row>
    <row r="3805" spans="4:30" hidden="1" outlineLevel="1">
      <c r="D3805" s="7"/>
      <c r="E3805" s="51"/>
      <c r="F3805" s="52" t="str">
        <f>F3806</f>
        <v>TRANS_TOTAL</v>
      </c>
      <c r="G3805" s="55" t="str">
        <f>$G$14</f>
        <v>CUSTOMER</v>
      </c>
      <c r="H3805" s="4">
        <f t="shared" si="1984"/>
        <v>0</v>
      </c>
      <c r="I3805" s="5">
        <f>VLOOKUP(CONCATENATE($F3805," ",$G3805),AllocFactorMatrix,(I$4+1),FALSE)*$E3806</f>
        <v>0</v>
      </c>
      <c r="J3805" s="5">
        <f>VLOOKUP(CONCATENATE($F3805," ",$G3805),AllocFactorMatrix,(J$4+1),FALSE)*$E3806</f>
        <v>0</v>
      </c>
      <c r="K3805" s="5">
        <f>VLOOKUP(CONCATENATE($F3805," ",$G3805),AllocFactorMatrix,(K$4+1),FALSE)*$E3806</f>
        <v>0</v>
      </c>
      <c r="L3805" s="5">
        <f>VLOOKUP(CONCATENATE($F3805," ",$G3805),AllocFactorMatrix,(L$4+1),FALSE)*$E3806</f>
        <v>0</v>
      </c>
      <c r="M3805" s="5">
        <f>VLOOKUP(CONCATENATE($F3805," ",$G3805),AllocFactorMatrix,(M$4+1),FALSE)*$E3806</f>
        <v>0</v>
      </c>
      <c r="N3805" s="5">
        <f t="shared" si="1985"/>
        <v>0</v>
      </c>
      <c r="O3805" s="5">
        <f>VLOOKUP(CONCATENATE($F3805," ",$G3805),AllocFactorMatrix,(O$4+1),FALSE)*$E3806</f>
        <v>0</v>
      </c>
      <c r="P3805" s="5">
        <f>VLOOKUP(CONCATENATE($F3805," ",$G3805),AllocFactorMatrix,(P$4+1),FALSE)*$E3806</f>
        <v>0</v>
      </c>
      <c r="Q3805" s="5">
        <f>VLOOKUP(CONCATENATE($F3805," ",$G3805),AllocFactorMatrix,(Q$4+1),FALSE)*$E3806</f>
        <v>0</v>
      </c>
      <c r="R3805" s="5">
        <f>VLOOKUP(CONCATENATE($F3805," ",$G3805),AllocFactorMatrix,(R$4+1),FALSE)*$E3806</f>
        <v>0</v>
      </c>
      <c r="S3805" s="5">
        <f t="shared" si="1987"/>
        <v>0</v>
      </c>
      <c r="T3805" s="5">
        <f>VLOOKUP(CONCATENATE($F3805," ",$G3805),AllocFactorMatrix,(T$4+1),FALSE)*$E3806</f>
        <v>0</v>
      </c>
      <c r="U3805" s="5">
        <f>VLOOKUP(CONCATENATE($F3805," ",$G3805),AllocFactorMatrix,(U$4+1),FALSE)*$E3806</f>
        <v>0</v>
      </c>
      <c r="V3805" s="5">
        <f>VLOOKUP(CONCATENATE($F3805," ",$G3805),AllocFactorMatrix,(V$4+1),FALSE)*$E3806</f>
        <v>0</v>
      </c>
      <c r="W3805" s="5">
        <f>VLOOKUP(CONCATENATE($F3805," ",$G3805),AllocFactorMatrix,(W$4+1),FALSE)*$E3806</f>
        <v>0</v>
      </c>
      <c r="X3805" s="5">
        <f t="shared" si="1988"/>
        <v>0</v>
      </c>
      <c r="Y3805" s="5">
        <f>VLOOKUP(CONCATENATE($F3805," ",$G3805),AllocFactorMatrix,(Y$4+1),FALSE)*$E3806</f>
        <v>0</v>
      </c>
      <c r="Z3805" s="5">
        <f>VLOOKUP(CONCATENATE($F3805," ",$G3805),AllocFactorMatrix,(Z$4+1),FALSE)*$E3806</f>
        <v>0</v>
      </c>
      <c r="AA3805" s="5">
        <f t="shared" si="1986"/>
        <v>0</v>
      </c>
      <c r="AB3805" s="5">
        <f>VLOOKUP(CONCATENATE($F3805," ",$G3805),AllocFactorMatrix,(AB$4+1),FALSE)*$E3806</f>
        <v>0</v>
      </c>
      <c r="AC3805" s="5">
        <f>VLOOKUP(CONCATENATE($F3805," ",$G3805),AllocFactorMatrix,(AC$4+1),FALSE)*$E3806</f>
        <v>0</v>
      </c>
      <c r="AD3805" s="5">
        <f>VLOOKUP(CONCATENATE($F3805," ",$G3805),AllocFactorMatrix,(AD$4+1),FALSE)*$E3806</f>
        <v>0</v>
      </c>
    </row>
    <row r="3806" spans="4:30" collapsed="1">
      <c r="D3806" s="7" t="s">
        <v>276</v>
      </c>
      <c r="E3806" s="96">
        <v>-26779</v>
      </c>
      <c r="F3806" s="10" t="s">
        <v>194</v>
      </c>
      <c r="G3806" s="55" t="str">
        <f>$G$15</f>
        <v>TOTAL</v>
      </c>
      <c r="H3806" s="4">
        <f t="shared" si="1984"/>
        <v>-26778.999999999996</v>
      </c>
      <c r="I3806" s="5">
        <f>VLOOKUP(CONCATENATE($F3806," ",$G3806),AllocFactorMatrix,(I$4+1),FALSE)*$E3806</f>
        <v>-13163.283736724839</v>
      </c>
      <c r="J3806" s="5">
        <f>VLOOKUP(CONCATENATE($F3806," ",$G3806),AllocFactorMatrix,(J$4+1),FALSE)*$E3806</f>
        <v>-647.95248413299271</v>
      </c>
      <c r="K3806" s="5">
        <f>VLOOKUP(CONCATENATE($F3806," ",$G3806),AllocFactorMatrix,(K$4+1),FALSE)*$E3806</f>
        <v>-2370.5775494986133</v>
      </c>
      <c r="L3806" s="5">
        <f>VLOOKUP(CONCATENATE($F3806," ",$G3806),AllocFactorMatrix,(L$4+1),FALSE)*$E3806</f>
        <v>-74.374936274436152</v>
      </c>
      <c r="M3806" s="5">
        <f>VLOOKUP(CONCATENATE($F3806," ",$G3806),AllocFactorMatrix,(M$4+1),FALSE)*$E3806</f>
        <v>-7.3668903702908608</v>
      </c>
      <c r="N3806" s="5">
        <f t="shared" si="1985"/>
        <v>-2452.3193761433404</v>
      </c>
      <c r="O3806" s="5">
        <f>VLOOKUP(CONCATENATE($F3806," ",$G3806),AllocFactorMatrix,(O$4+1),FALSE)*$E3806</f>
        <v>-1800.0927087074115</v>
      </c>
      <c r="P3806" s="5">
        <f>VLOOKUP(CONCATENATE($F3806," ",$G3806),AllocFactorMatrix,(P$4+1),FALSE)*$E3806</f>
        <v>-335.27554036072848</v>
      </c>
      <c r="Q3806" s="5">
        <f>VLOOKUP(CONCATENATE($F3806," ",$G3806),AllocFactorMatrix,(Q$4+1),FALSE)*$E3806</f>
        <v>-159.80154609190959</v>
      </c>
      <c r="R3806" s="5">
        <f>VLOOKUP(CONCATENATE($F3806," ",$G3806),AllocFactorMatrix,(R$4+1),FALSE)*$E3806</f>
        <v>-5.6350867959233089</v>
      </c>
      <c r="S3806" s="5">
        <f t="shared" si="1987"/>
        <v>-2300.8048819559726</v>
      </c>
      <c r="T3806" s="5">
        <f>VLOOKUP(CONCATENATE($F3806," ",$G3806),AllocFactorMatrix,(T$4+1),FALSE)*$E3806</f>
        <v>-62.877396712808917</v>
      </c>
      <c r="U3806" s="5">
        <f>VLOOKUP(CONCATENATE($F3806," ",$G3806),AllocFactorMatrix,(U$4+1),FALSE)*$E3806</f>
        <v>-1029.0403963174094</v>
      </c>
      <c r="V3806" s="5">
        <f>VLOOKUP(CONCATENATE($F3806," ",$G3806),AllocFactorMatrix,(V$4+1),FALSE)*$E3806</f>
        <v>-5738.2537001239607</v>
      </c>
      <c r="W3806" s="5">
        <f>VLOOKUP(CONCATENATE($F3806," ",$G3806),AllocFactorMatrix,(W$4+1),FALSE)*$E3806</f>
        <v>-811.9894978822357</v>
      </c>
      <c r="X3806" s="5">
        <f t="shared" si="1988"/>
        <v>-7642.160991036415</v>
      </c>
      <c r="Y3806" s="5">
        <f>VLOOKUP(CONCATENATE($F3806," ",$G3806),AllocFactorMatrix,(Y$4+1),FALSE)*$E3806</f>
        <v>-550.89488823250167</v>
      </c>
      <c r="Z3806" s="5">
        <f>VLOOKUP(CONCATENATE($F3806," ",$G3806),AllocFactorMatrix,(Z$4+1),FALSE)*$E3806</f>
        <v>-9.2198093935781387</v>
      </c>
      <c r="AA3806" s="5">
        <f t="shared" si="1986"/>
        <v>-560.11469762607976</v>
      </c>
      <c r="AB3806" s="5">
        <f>VLOOKUP(CONCATENATE($F3806," ",$G3806),AllocFactorMatrix,(AB$4+1),FALSE)*$E3806</f>
        <v>-7.1840741696416037</v>
      </c>
      <c r="AC3806" s="5">
        <f>VLOOKUP(CONCATENATE($F3806," ",$G3806),AllocFactorMatrix,(AC$4+1),FALSE)*$E3806</f>
        <v>-4.2611836385083866</v>
      </c>
      <c r="AD3806" s="5">
        <f>VLOOKUP(CONCATENATE($F3806," ",$G3806),AllocFactorMatrix,(AD$4+1),FALSE)*$E3806</f>
        <v>-0.91857457220473371</v>
      </c>
    </row>
    <row r="3807" spans="4:30" hidden="1" outlineLevel="1">
      <c r="D3807" s="7"/>
      <c r="E3807" s="51"/>
      <c r="F3807" s="52" t="str">
        <f>F3814</f>
        <v>TDPLANT</v>
      </c>
      <c r="G3807" s="55" t="str">
        <f>$G$8</f>
        <v>PRODUCTION</v>
      </c>
      <c r="H3807" s="4">
        <f t="shared" ref="H3807:H3814" si="1989">SUBTOTAL(9,I3807:AD3807)</f>
        <v>9.3913001502856126</v>
      </c>
      <c r="I3807" s="5">
        <f>VLOOKUP(CONCATENATE($F3807," ",$G3807),AllocFactorMatrix,(I$4+1),FALSE)*$E3814</f>
        <v>4.6259947123060252</v>
      </c>
      <c r="J3807" s="5">
        <f>VLOOKUP(CONCATENATE($F3807," ",$G3807),AllocFactorMatrix,(J$4+1),FALSE)*$E3814</f>
        <v>0.22867944834452258</v>
      </c>
      <c r="K3807" s="5">
        <f>VLOOKUP(CONCATENATE($F3807," ",$G3807),AllocFactorMatrix,(K$4+1),FALSE)*$E3814</f>
        <v>0.83763971348722566</v>
      </c>
      <c r="L3807" s="5">
        <f>VLOOKUP(CONCATENATE($F3807," ",$G3807),AllocFactorMatrix,(L$4+1),FALSE)*$E3814</f>
        <v>2.6365924226433218E-2</v>
      </c>
      <c r="M3807" s="5">
        <f>VLOOKUP(CONCATENATE($F3807," ",$G3807),AllocFactorMatrix,(M$4+1),FALSE)*$E3814</f>
        <v>2.472512007416423E-3</v>
      </c>
      <c r="N3807" s="5">
        <f t="shared" ref="N3807:N3814" si="1990">SUBTOTAL(9,K3807:M3807)</f>
        <v>0.86647814972107529</v>
      </c>
      <c r="O3807" s="5">
        <f>VLOOKUP(CONCATENATE($F3807," ",$G3807),AllocFactorMatrix,(O$4+1),FALSE)*$E3814</f>
        <v>0.63673648612323497</v>
      </c>
      <c r="P3807" s="5">
        <f>VLOOKUP(CONCATENATE($F3807," ",$G3807),AllocFactorMatrix,(P$4+1),FALSE)*$E3814</f>
        <v>0.11864255801253648</v>
      </c>
      <c r="Q3807" s="5">
        <f>VLOOKUP(CONCATENATE($F3807," ",$G3807),AllocFactorMatrix,(Q$4+1),FALSE)*$E3814</f>
        <v>5.3612362841378089E-2</v>
      </c>
      <c r="R3807" s="5">
        <f>VLOOKUP(CONCATENATE($F3807," ",$G3807),AllocFactorMatrix,(R$4+1),FALSE)*$E3814</f>
        <v>2.4108880285964155E-3</v>
      </c>
      <c r="S3807" s="5">
        <f>SUBTOTAL(9,O3807:R3807)</f>
        <v>0.81140229500574601</v>
      </c>
      <c r="T3807" s="5">
        <f>VLOOKUP(CONCATENATE($F3807," ",$G3807),AllocFactorMatrix,(T$4+1),FALSE)*$E3814</f>
        <v>2.2242836358131821E-2</v>
      </c>
      <c r="U3807" s="5">
        <f>VLOOKUP(CONCATENATE($F3807," ",$G3807),AllocFactorMatrix,(U$4+1),FALSE)*$E3814</f>
        <v>0.36400022722537634</v>
      </c>
      <c r="V3807" s="5">
        <f>VLOOKUP(CONCATENATE($F3807," ",$G3807),AllocFactorMatrix,(V$4+1),FALSE)*$E3814</f>
        <v>1.9237514287261641</v>
      </c>
      <c r="W3807" s="5">
        <f>VLOOKUP(CONCATENATE($F3807," ",$G3807),AllocFactorMatrix,(W$4+1),FALSE)*$E3814</f>
        <v>0.34739762326403373</v>
      </c>
      <c r="X3807" s="5">
        <f>SUBTOTAL(9,T3807:W3807)</f>
        <v>2.6573921155737059</v>
      </c>
      <c r="Y3807" s="5">
        <f>VLOOKUP(CONCATENATE($F3807," ",$G3807),AllocFactorMatrix,(Y$4+1),FALSE)*$E3814</f>
        <v>0.19554076451465835</v>
      </c>
      <c r="Z3807" s="5">
        <f>VLOOKUP(CONCATENATE($F3807," ",$G3807),AllocFactorMatrix,(Z$4+1),FALSE)*$E3814</f>
        <v>3.2752330610166533E-3</v>
      </c>
      <c r="AA3807" s="5">
        <f t="shared" ref="AA3807:AA3814" si="1991">SUBTOTAL(9,Y3807:Z3807)</f>
        <v>0.198815997575675</v>
      </c>
      <c r="AB3807" s="5">
        <f>VLOOKUP(CONCATENATE($F3807," ",$G3807),AllocFactorMatrix,(AB$4+1),FALSE)*$E3814</f>
        <v>2.5374317588640442E-3</v>
      </c>
      <c r="AC3807" s="5">
        <f>VLOOKUP(CONCATENATE($F3807," ",$G3807),AllocFactorMatrix,(AC$4+1),FALSE)*$E3814</f>
        <v>0</v>
      </c>
      <c r="AD3807" s="5">
        <f>VLOOKUP(CONCATENATE($F3807," ",$G3807),AllocFactorMatrix,(AD$4+1),FALSE)*$E3814</f>
        <v>0</v>
      </c>
    </row>
    <row r="3808" spans="4:30" hidden="1" outlineLevel="1">
      <c r="D3808" s="7"/>
      <c r="E3808" s="51"/>
      <c r="F3808" s="52" t="str">
        <f>F3814</f>
        <v>TDPLANT</v>
      </c>
      <c r="G3808" s="55" t="str">
        <f>$G$9</f>
        <v>BULKTRAN</v>
      </c>
      <c r="H3808" s="4">
        <f t="shared" si="1989"/>
        <v>427.04406611983899</v>
      </c>
      <c r="I3808" s="5">
        <f>VLOOKUP(CONCATENATE($F3808," ",$G3808),AllocFactorMatrix,(I$4+1),FALSE)*$E3814</f>
        <v>210.35464314618454</v>
      </c>
      <c r="J3808" s="5">
        <f>VLOOKUP(CONCATENATE($F3808," ",$G3808),AllocFactorMatrix,(J$4+1),FALSE)*$E3814</f>
        <v>10.398581654971025</v>
      </c>
      <c r="K3808" s="5">
        <f>VLOOKUP(CONCATENATE($F3808," ",$G3808),AllocFactorMatrix,(K$4+1),FALSE)*$E3814</f>
        <v>38.089408651278482</v>
      </c>
      <c r="L3808" s="5">
        <f>VLOOKUP(CONCATENATE($F3808," ",$G3808),AllocFactorMatrix,(L$4+1),FALSE)*$E3814</f>
        <v>1.198919351791901</v>
      </c>
      <c r="M3808" s="5">
        <f>VLOOKUP(CONCATENATE($F3808," ",$G3808),AllocFactorMatrix,(M$4+1),FALSE)*$E3814</f>
        <v>0.11243082047006273</v>
      </c>
      <c r="N3808" s="5">
        <f t="shared" si="1990"/>
        <v>39.400758823540443</v>
      </c>
      <c r="O3808" s="5">
        <f>VLOOKUP(CONCATENATE($F3808," ",$G3808),AllocFactorMatrix,(O$4+1),FALSE)*$E3814</f>
        <v>28.953875792443398</v>
      </c>
      <c r="P3808" s="5">
        <f>VLOOKUP(CONCATENATE($F3808," ",$G3808),AllocFactorMatrix,(P$4+1),FALSE)*$E3814</f>
        <v>5.394950600848551</v>
      </c>
      <c r="Q3808" s="5">
        <f>VLOOKUP(CONCATENATE($F3808," ",$G3808),AllocFactorMatrix,(Q$4+1),FALSE)*$E3814</f>
        <v>2.4378777225406827</v>
      </c>
      <c r="R3808" s="5">
        <f>VLOOKUP(CONCATENATE($F3808," ",$G3808),AllocFactorMatrix,(R$4+1),FALSE)*$E3814</f>
        <v>0.10962863610105619</v>
      </c>
      <c r="S3808" s="5">
        <f t="shared" ref="S3808:S3814" si="1992">SUBTOTAL(9,O3808:R3808)</f>
        <v>36.896332751933691</v>
      </c>
      <c r="T3808" s="5">
        <f>VLOOKUP(CONCATENATE($F3808," ",$G3808),AllocFactorMatrix,(T$4+1),FALSE)*$E3814</f>
        <v>1.0114330421146134</v>
      </c>
      <c r="U3808" s="5">
        <f>VLOOKUP(CONCATENATE($F3808," ",$G3808),AllocFactorMatrix,(U$4+1),FALSE)*$E3814</f>
        <v>16.551929404379919</v>
      </c>
      <c r="V3808" s="5">
        <f>VLOOKUP(CONCATENATE($F3808," ",$G3808),AllocFactorMatrix,(V$4+1),FALSE)*$E3814</f>
        <v>87.477411985611568</v>
      </c>
      <c r="W3808" s="5">
        <f>VLOOKUP(CONCATENATE($F3808," ",$G3808),AllocFactorMatrix,(W$4+1),FALSE)*$E3814</f>
        <v>15.796970730887466</v>
      </c>
      <c r="X3808" s="5">
        <f t="shared" ref="X3808:X3814" si="1993">SUBTOTAL(9,T3808:W3808)</f>
        <v>120.83774516299357</v>
      </c>
      <c r="Y3808" s="5">
        <f>VLOOKUP(CONCATENATE($F3808," ",$G3808),AllocFactorMatrix,(Y$4+1),FALSE)*$E3814</f>
        <v>8.8916893118342131</v>
      </c>
      <c r="Z3808" s="5">
        <f>VLOOKUP(CONCATENATE($F3808," ",$G3808),AllocFactorMatrix,(Z$4+1),FALSE)*$E3814</f>
        <v>0.14893239716378792</v>
      </c>
      <c r="AA3808" s="5">
        <f t="shared" si="1991"/>
        <v>9.0406217089980014</v>
      </c>
      <c r="AB3808" s="5">
        <f>VLOOKUP(CONCATENATE($F3808," ",$G3808),AllocFactorMatrix,(AB$4+1),FALSE)*$E3814</f>
        <v>0.11538287121767278</v>
      </c>
      <c r="AC3808" s="5">
        <f>VLOOKUP(CONCATENATE($F3808," ",$G3808),AllocFactorMatrix,(AC$4+1),FALSE)*$E3814</f>
        <v>0</v>
      </c>
      <c r="AD3808" s="5">
        <f>VLOOKUP(CONCATENATE($F3808," ",$G3808),AllocFactorMatrix,(AD$4+1),FALSE)*$E3814</f>
        <v>0</v>
      </c>
    </row>
    <row r="3809" spans="4:30" hidden="1" outlineLevel="1">
      <c r="D3809" s="7"/>
      <c r="E3809" s="51"/>
      <c r="F3809" s="52" t="str">
        <f>F3814</f>
        <v>TDPLANT</v>
      </c>
      <c r="G3809" s="55" t="str">
        <f>$G$10</f>
        <v>SUBTRAN</v>
      </c>
      <c r="H3809" s="4">
        <f t="shared" si="1989"/>
        <v>93.808733596718895</v>
      </c>
      <c r="I3809" s="5">
        <f>VLOOKUP(CONCATENATE($F3809," ",$G3809),AllocFactorMatrix,(I$4+1),FALSE)*$E3814</f>
        <v>45.672417255455819</v>
      </c>
      <c r="J3809" s="5">
        <f>VLOOKUP(CONCATENATE($F3809," ",$G3809),AllocFactorMatrix,(J$4+1),FALSE)*$E3814</f>
        <v>2.2042106033634572</v>
      </c>
      <c r="K3809" s="5">
        <f>VLOOKUP(CONCATENATE($F3809," ",$G3809),AllocFactorMatrix,(K$4+1),FALSE)*$E3814</f>
        <v>8.0188103993141304</v>
      </c>
      <c r="L3809" s="5">
        <f>VLOOKUP(CONCATENATE($F3809," ",$G3809),AllocFactorMatrix,(L$4+1),FALSE)*$E3814</f>
        <v>0.24769350851244154</v>
      </c>
      <c r="M3809" s="5">
        <f>VLOOKUP(CONCATENATE($F3809," ",$G3809),AllocFactorMatrix,(M$4+1),FALSE)*$E3814</f>
        <v>3.084891651591895E-2</v>
      </c>
      <c r="N3809" s="5">
        <f t="shared" si="1990"/>
        <v>8.2973528243424912</v>
      </c>
      <c r="O3809" s="5">
        <f>VLOOKUP(CONCATENATE($F3809," ",$G3809),AllocFactorMatrix,(O$4+1),FALSE)*$E3814</f>
        <v>6.0583365892053473</v>
      </c>
      <c r="P3809" s="5">
        <f>VLOOKUP(CONCATENATE($F3809," ",$G3809),AllocFactorMatrix,(P$4+1),FALSE)*$E3814</f>
        <v>1.1262377057566741</v>
      </c>
      <c r="Q3809" s="5">
        <f>VLOOKUP(CONCATENATE($F3809," ",$G3809),AllocFactorMatrix,(Q$4+1),FALSE)*$E3814</f>
        <v>0.67012485448192616</v>
      </c>
      <c r="R3809" s="5">
        <f>VLOOKUP(CONCATENATE($F3809," ",$G3809),AllocFactorMatrix,(R$4+1),FALSE)*$E3814</f>
        <v>0</v>
      </c>
      <c r="S3809" s="5">
        <f t="shared" si="1992"/>
        <v>7.854699149443948</v>
      </c>
      <c r="T3809" s="5">
        <f>VLOOKUP(CONCATENATE($F3809," ",$G3809),AllocFactorMatrix,(T$4+1),FALSE)*$E3814</f>
        <v>0.21154671120985866</v>
      </c>
      <c r="U3809" s="5">
        <f>VLOOKUP(CONCATENATE($F3809," ",$G3809),AllocFactorMatrix,(U$4+1),FALSE)*$E3814</f>
        <v>3.4631404439706217</v>
      </c>
      <c r="V3809" s="5">
        <f>VLOOKUP(CONCATENATE($F3809," ",$G3809),AllocFactorMatrix,(V$4+1),FALSE)*$E3814</f>
        <v>24.126602026941679</v>
      </c>
      <c r="W3809" s="5">
        <f>VLOOKUP(CONCATENATE($F3809," ",$G3809),AllocFactorMatrix,(W$4+1),FALSE)*$E3814</f>
        <v>0</v>
      </c>
      <c r="X3809" s="5">
        <f t="shared" si="1993"/>
        <v>27.801289182122161</v>
      </c>
      <c r="Y3809" s="5">
        <f>VLOOKUP(CONCATENATE($F3809," ",$G3809),AllocFactorMatrix,(Y$4+1),FALSE)*$E3814</f>
        <v>1.8233818189179145</v>
      </c>
      <c r="Z3809" s="5">
        <f>VLOOKUP(CONCATENATE($F3809," ",$G3809),AllocFactorMatrix,(Z$4+1),FALSE)*$E3814</f>
        <v>3.0395824459079634E-2</v>
      </c>
      <c r="AA3809" s="5">
        <f t="shared" si="1991"/>
        <v>1.8537776433769941</v>
      </c>
      <c r="AB3809" s="5">
        <f>VLOOKUP(CONCATENATE($F3809," ",$G3809),AllocFactorMatrix,(AB$4+1),FALSE)*$E3814</f>
        <v>2.434878074667856E-2</v>
      </c>
      <c r="AC3809" s="5">
        <f>VLOOKUP(CONCATENATE($F3809," ",$G3809),AllocFactorMatrix,(AC$4+1),FALSE)*$E3814</f>
        <v>8.2791059788662413E-2</v>
      </c>
      <c r="AD3809" s="5">
        <f>VLOOKUP(CONCATENATE($F3809," ",$G3809),AllocFactorMatrix,(AD$4+1),FALSE)*$E3814</f>
        <v>1.7847098078685029E-2</v>
      </c>
    </row>
    <row r="3810" spans="4:30" hidden="1" outlineLevel="1">
      <c r="D3810" s="7"/>
      <c r="E3810" s="51"/>
      <c r="F3810" s="52" t="str">
        <f>F3814</f>
        <v>TDPLANT</v>
      </c>
      <c r="G3810" s="55" t="str">
        <f>$G$11</f>
        <v>DISTPRI</v>
      </c>
      <c r="H3810" s="4">
        <f t="shared" si="1989"/>
        <v>417.20050151890649</v>
      </c>
      <c r="I3810" s="5">
        <f>VLOOKUP(CONCATENATE($F3810," ",$G3810),AllocFactorMatrix,(I$4+1),FALSE)*$E3814</f>
        <v>278.83288898649477</v>
      </c>
      <c r="J3810" s="5">
        <f>VLOOKUP(CONCATENATE($F3810," ",$G3810),AllocFactorMatrix,(J$4+1),FALSE)*$E3814</f>
        <v>13.143454483266972</v>
      </c>
      <c r="K3810" s="5">
        <f>VLOOKUP(CONCATENATE($F3810," ",$G3810),AllocFactorMatrix,(K$4+1),FALSE)*$E3814</f>
        <v>47.724689886724278</v>
      </c>
      <c r="L3810" s="5">
        <f>VLOOKUP(CONCATENATE($F3810," ",$G3810),AllocFactorMatrix,(L$4+1),FALSE)*$E3814</f>
        <v>1.4749412497523062</v>
      </c>
      <c r="M3810" s="5">
        <f>VLOOKUP(CONCATENATE($F3810," ",$G3810),AllocFactorMatrix,(M$4+1),FALSE)*$E3814</f>
        <v>0</v>
      </c>
      <c r="N3810" s="5">
        <f t="shared" si="1990"/>
        <v>49.199631136476583</v>
      </c>
      <c r="O3810" s="5">
        <f>VLOOKUP(CONCATENATE($F3810," ",$G3810),AllocFactorMatrix,(O$4+1),FALSE)*$E3814</f>
        <v>35.785175852493246</v>
      </c>
      <c r="P3810" s="5">
        <f>VLOOKUP(CONCATENATE($F3810," ",$G3810),AllocFactorMatrix,(P$4+1),FALSE)*$E3814</f>
        <v>6.6649914106551105</v>
      </c>
      <c r="Q3810" s="5">
        <f>VLOOKUP(CONCATENATE($F3810," ",$G3810),AllocFactorMatrix,(Q$4+1),FALSE)*$E3814</f>
        <v>0</v>
      </c>
      <c r="R3810" s="5">
        <f>VLOOKUP(CONCATENATE($F3810," ",$G3810),AllocFactorMatrix,(R$4+1),FALSE)*$E3814</f>
        <v>0</v>
      </c>
      <c r="S3810" s="5">
        <f t="shared" si="1992"/>
        <v>42.450167263148359</v>
      </c>
      <c r="T3810" s="5">
        <f>VLOOKUP(CONCATENATE($F3810," ",$G3810),AllocFactorMatrix,(T$4+1),FALSE)*$E3814</f>
        <v>1.2757194664138651</v>
      </c>
      <c r="U3810" s="5">
        <f>VLOOKUP(CONCATENATE($F3810," ",$G3810),AllocFactorMatrix,(U$4+1),FALSE)*$E3814</f>
        <v>20.574468236434001</v>
      </c>
      <c r="V3810" s="5">
        <f>VLOOKUP(CONCATENATE($F3810," ",$G3810),AllocFactorMatrix,(V$4+1),FALSE)*$E3814</f>
        <v>0</v>
      </c>
      <c r="W3810" s="5">
        <f>VLOOKUP(CONCATENATE($F3810," ",$G3810),AllocFactorMatrix,(W$4+1),FALSE)*$E3814</f>
        <v>0</v>
      </c>
      <c r="X3810" s="5">
        <f t="shared" si="1993"/>
        <v>21.850187702847865</v>
      </c>
      <c r="Y3810" s="5">
        <f>VLOOKUP(CONCATENATE($F3810," ",$G3810),AllocFactorMatrix,(Y$4+1),FALSE)*$E3814</f>
        <v>10.790875049292088</v>
      </c>
      <c r="Z3810" s="5">
        <f>VLOOKUP(CONCATENATE($F3810," ",$G3810),AllocFactorMatrix,(Z$4+1),FALSE)*$E3814</f>
        <v>0.18003403683973149</v>
      </c>
      <c r="AA3810" s="5">
        <f t="shared" si="1991"/>
        <v>10.970909086131821</v>
      </c>
      <c r="AB3810" s="5">
        <f>VLOOKUP(CONCATENATE($F3810," ",$G3810),AllocFactorMatrix,(AB$4+1),FALSE)*$E3814</f>
        <v>0.14585773594931295</v>
      </c>
      <c r="AC3810" s="5">
        <f>VLOOKUP(CONCATENATE($F3810," ",$G3810),AllocFactorMatrix,(AC$4+1),FALSE)*$E3814</f>
        <v>0.49968833940927537</v>
      </c>
      <c r="AD3810" s="5">
        <f>VLOOKUP(CONCATENATE($F3810," ",$G3810),AllocFactorMatrix,(AD$4+1),FALSE)*$E3814</f>
        <v>0.10771678518160289</v>
      </c>
    </row>
    <row r="3811" spans="4:30" hidden="1" outlineLevel="1">
      <c r="D3811" s="7"/>
      <c r="E3811" s="51"/>
      <c r="F3811" s="52" t="str">
        <f>F3814</f>
        <v>TDPLANT</v>
      </c>
      <c r="G3811" s="55" t="str">
        <f>$G$12</f>
        <v>DISTSEC</v>
      </c>
      <c r="H3811" s="4">
        <f t="shared" si="1989"/>
        <v>216.04209888228064</v>
      </c>
      <c r="I3811" s="5">
        <f>VLOOKUP(CONCATENATE($F3811," ",$G3811),AllocFactorMatrix,(I$4+1),FALSE)*$E3814</f>
        <v>161.5349909418124</v>
      </c>
      <c r="J3811" s="5">
        <f>VLOOKUP(CONCATENATE($F3811," ",$G3811),AllocFactorMatrix,(J$4+1),FALSE)*$E3814</f>
        <v>7.7876533960199508</v>
      </c>
      <c r="K3811" s="5">
        <f>VLOOKUP(CONCATENATE($F3811," ",$G3811),AllocFactorMatrix,(K$4+1),FALSE)*$E3814</f>
        <v>23.498595702439065</v>
      </c>
      <c r="L3811" s="5">
        <f>VLOOKUP(CONCATENATE($F3811," ",$G3811),AllocFactorMatrix,(L$4+1),FALSE)*$E3814</f>
        <v>0</v>
      </c>
      <c r="M3811" s="5">
        <f>VLOOKUP(CONCATENATE($F3811," ",$G3811),AllocFactorMatrix,(M$4+1),FALSE)*$E3814</f>
        <v>0</v>
      </c>
      <c r="N3811" s="5">
        <f t="shared" si="1990"/>
        <v>23.498595702439065</v>
      </c>
      <c r="O3811" s="5">
        <f>VLOOKUP(CONCATENATE($F3811," ",$G3811),AllocFactorMatrix,(O$4+1),FALSE)*$E3814</f>
        <v>14.973396643722181</v>
      </c>
      <c r="P3811" s="5">
        <f>VLOOKUP(CONCATENATE($F3811," ",$G3811),AllocFactorMatrix,(P$4+1),FALSE)*$E3814</f>
        <v>0</v>
      </c>
      <c r="Q3811" s="5">
        <f>VLOOKUP(CONCATENATE($F3811," ",$G3811),AllocFactorMatrix,(Q$4+1),FALSE)*$E3814</f>
        <v>0</v>
      </c>
      <c r="R3811" s="5">
        <f>VLOOKUP(CONCATENATE($F3811," ",$G3811),AllocFactorMatrix,(R$4+1),FALSE)*$E3814</f>
        <v>0</v>
      </c>
      <c r="S3811" s="5">
        <f t="shared" si="1992"/>
        <v>14.973396643722181</v>
      </c>
      <c r="T3811" s="5">
        <f>VLOOKUP(CONCATENATE($F3811," ",$G3811),AllocFactorMatrix,(T$4+1),FALSE)*$E3814</f>
        <v>0.4048492330603824</v>
      </c>
      <c r="U3811" s="5">
        <f>VLOOKUP(CONCATENATE($F3811," ",$G3811),AllocFactorMatrix,(U$4+1),FALSE)*$E3814</f>
        <v>0</v>
      </c>
      <c r="V3811" s="5">
        <f>VLOOKUP(CONCATENATE($F3811," ",$G3811),AllocFactorMatrix,(V$4+1),FALSE)*$E3814</f>
        <v>0</v>
      </c>
      <c r="W3811" s="5">
        <f>VLOOKUP(CONCATENATE($F3811," ",$G3811),AllocFactorMatrix,(W$4+1),FALSE)*$E3814</f>
        <v>0</v>
      </c>
      <c r="X3811" s="5">
        <f t="shared" si="1993"/>
        <v>0.4048492330603824</v>
      </c>
      <c r="Y3811" s="5">
        <f>VLOOKUP(CONCATENATE($F3811," ",$G3811),AllocFactorMatrix,(Y$4+1),FALSE)*$E3814</f>
        <v>5.5228489023986755</v>
      </c>
      <c r="Z3811" s="5">
        <f>VLOOKUP(CONCATENATE($F3811," ",$G3811),AllocFactorMatrix,(Z$4+1),FALSE)*$E3814</f>
        <v>0</v>
      </c>
      <c r="AA3811" s="5">
        <f t="shared" si="1991"/>
        <v>5.5228489023986755</v>
      </c>
      <c r="AB3811" s="5">
        <f>VLOOKUP(CONCATENATE($F3811," ",$G3811),AllocFactorMatrix,(AB$4+1),FALSE)*$E3814</f>
        <v>5.7310780723611288E-2</v>
      </c>
      <c r="AC3811" s="5">
        <f>VLOOKUP(CONCATENATE($F3811," ",$G3811),AllocFactorMatrix,(AC$4+1),FALSE)*$E3814</f>
        <v>1.94592143164631</v>
      </c>
      <c r="AD3811" s="5">
        <f>VLOOKUP(CONCATENATE($F3811," ",$G3811),AllocFactorMatrix,(AD$4+1),FALSE)*$E3814</f>
        <v>0.31653185045809928</v>
      </c>
    </row>
    <row r="3812" spans="4:30" hidden="1" outlineLevel="1">
      <c r="D3812" s="7"/>
      <c r="E3812" s="51"/>
      <c r="F3812" s="52" t="str">
        <f>F3814</f>
        <v>TDPLANT</v>
      </c>
      <c r="G3812" s="55" t="str">
        <f>$G$13</f>
        <v>ENERGY</v>
      </c>
      <c r="H3812" s="4">
        <f t="shared" si="1989"/>
        <v>0</v>
      </c>
      <c r="I3812" s="5">
        <f>VLOOKUP(CONCATENATE($F3812," ",$G3812),AllocFactorMatrix,(I$4+1),FALSE)*$E3814</f>
        <v>0</v>
      </c>
      <c r="J3812" s="5">
        <f>VLOOKUP(CONCATENATE($F3812," ",$G3812),AllocFactorMatrix,(J$4+1),FALSE)*$E3814</f>
        <v>0</v>
      </c>
      <c r="K3812" s="5">
        <f>VLOOKUP(CONCATENATE($F3812," ",$G3812),AllocFactorMatrix,(K$4+1),FALSE)*$E3814</f>
        <v>0</v>
      </c>
      <c r="L3812" s="5">
        <f>VLOOKUP(CONCATENATE($F3812," ",$G3812),AllocFactorMatrix,(L$4+1),FALSE)*$E3814</f>
        <v>0</v>
      </c>
      <c r="M3812" s="5">
        <f>VLOOKUP(CONCATENATE($F3812," ",$G3812),AllocFactorMatrix,(M$4+1),FALSE)*$E3814</f>
        <v>0</v>
      </c>
      <c r="N3812" s="5">
        <f t="shared" si="1990"/>
        <v>0</v>
      </c>
      <c r="O3812" s="5">
        <f>VLOOKUP(CONCATENATE($F3812," ",$G3812),AllocFactorMatrix,(O$4+1),FALSE)*$E3814</f>
        <v>0</v>
      </c>
      <c r="P3812" s="5">
        <f>VLOOKUP(CONCATENATE($F3812," ",$G3812),AllocFactorMatrix,(P$4+1),FALSE)*$E3814</f>
        <v>0</v>
      </c>
      <c r="Q3812" s="5">
        <f>VLOOKUP(CONCATENATE($F3812," ",$G3812),AllocFactorMatrix,(Q$4+1),FALSE)*$E3814</f>
        <v>0</v>
      </c>
      <c r="R3812" s="5">
        <f>VLOOKUP(CONCATENATE($F3812," ",$G3812),AllocFactorMatrix,(R$4+1),FALSE)*$E3814</f>
        <v>0</v>
      </c>
      <c r="S3812" s="5">
        <f t="shared" si="1992"/>
        <v>0</v>
      </c>
      <c r="T3812" s="5">
        <f>VLOOKUP(CONCATENATE($F3812," ",$G3812),AllocFactorMatrix,(T$4+1),FALSE)*$E3814</f>
        <v>0</v>
      </c>
      <c r="U3812" s="5">
        <f>VLOOKUP(CONCATENATE($F3812," ",$G3812),AllocFactorMatrix,(U$4+1),FALSE)*$E3814</f>
        <v>0</v>
      </c>
      <c r="V3812" s="5">
        <f>VLOOKUP(CONCATENATE($F3812," ",$G3812),AllocFactorMatrix,(V$4+1),FALSE)*$E3814</f>
        <v>0</v>
      </c>
      <c r="W3812" s="5">
        <f>VLOOKUP(CONCATENATE($F3812," ",$G3812),AllocFactorMatrix,(W$4+1),FALSE)*$E3814</f>
        <v>0</v>
      </c>
      <c r="X3812" s="5">
        <f t="shared" si="1993"/>
        <v>0</v>
      </c>
      <c r="Y3812" s="5">
        <f>VLOOKUP(CONCATENATE($F3812," ",$G3812),AllocFactorMatrix,(Y$4+1),FALSE)*$E3814</f>
        <v>0</v>
      </c>
      <c r="Z3812" s="5">
        <f>VLOOKUP(CONCATENATE($F3812," ",$G3812),AllocFactorMatrix,(Z$4+1),FALSE)*$E3814</f>
        <v>0</v>
      </c>
      <c r="AA3812" s="5">
        <f t="shared" si="1991"/>
        <v>0</v>
      </c>
      <c r="AB3812" s="5">
        <f>VLOOKUP(CONCATENATE($F3812," ",$G3812),AllocFactorMatrix,(AB$4+1),FALSE)*$E3814</f>
        <v>0</v>
      </c>
      <c r="AC3812" s="5">
        <f>VLOOKUP(CONCATENATE($F3812," ",$G3812),AllocFactorMatrix,(AC$4+1),FALSE)*$E3814</f>
        <v>0</v>
      </c>
      <c r="AD3812" s="5">
        <f>VLOOKUP(CONCATENATE($F3812," ",$G3812),AllocFactorMatrix,(AD$4+1),FALSE)*$E3814</f>
        <v>0</v>
      </c>
    </row>
    <row r="3813" spans="4:30" hidden="1" outlineLevel="1">
      <c r="D3813" s="7"/>
      <c r="E3813" s="51"/>
      <c r="F3813" s="52" t="str">
        <f>F3814</f>
        <v>TDPLANT</v>
      </c>
      <c r="G3813" s="55" t="str">
        <f>$G$14</f>
        <v>CUSTOMER</v>
      </c>
      <c r="H3813" s="4">
        <f t="shared" si="1989"/>
        <v>101.51329973196916</v>
      </c>
      <c r="I3813" s="5">
        <f>VLOOKUP(CONCATENATE($F3813," ",$G3813),AllocFactorMatrix,(I$4+1),FALSE)*$E3814</f>
        <v>46.204521851103671</v>
      </c>
      <c r="J3813" s="5">
        <f>VLOOKUP(CONCATENATE($F3813," ",$G3813),AllocFactorMatrix,(J$4+1),FALSE)*$E3814</f>
        <v>12.437984604756922</v>
      </c>
      <c r="K3813" s="5">
        <f>VLOOKUP(CONCATENATE($F3813," ",$G3813),AllocFactorMatrix,(K$4+1),FALSE)*$E3814</f>
        <v>3.5282300963377029</v>
      </c>
      <c r="L3813" s="5">
        <f>VLOOKUP(CONCATENATE($F3813," ",$G3813),AllocFactorMatrix,(L$4+1),FALSE)*$E3814</f>
        <v>1.1670169841663474</v>
      </c>
      <c r="M3813" s="5">
        <f>VLOOKUP(CONCATENATE($F3813," ",$G3813),AllocFactorMatrix,(M$4+1),FALSE)*$E3814</f>
        <v>0.18956100467559145</v>
      </c>
      <c r="N3813" s="5">
        <f t="shared" si="1990"/>
        <v>4.8848080851796416</v>
      </c>
      <c r="O3813" s="5">
        <f>VLOOKUP(CONCATENATE($F3813," ",$G3813),AllocFactorMatrix,(O$4+1),FALSE)*$E3814</f>
        <v>1.0188220407346744</v>
      </c>
      <c r="P3813" s="5">
        <f>VLOOKUP(CONCATENATE($F3813," ",$G3813),AllocFactorMatrix,(P$4+1),FALSE)*$E3814</f>
        <v>0.30301056144646482</v>
      </c>
      <c r="Q3813" s="5">
        <f>VLOOKUP(CONCATENATE($F3813," ",$G3813),AllocFactorMatrix,(Q$4+1),FALSE)*$E3814</f>
        <v>0.66045852549389805</v>
      </c>
      <c r="R3813" s="5">
        <f>VLOOKUP(CONCATENATE($F3813," ",$G3813),AllocFactorMatrix,(R$4+1),FALSE)*$E3814</f>
        <v>0.11607807627608296</v>
      </c>
      <c r="S3813" s="5">
        <f t="shared" si="1992"/>
        <v>2.0983692039511204</v>
      </c>
      <c r="T3813" s="5">
        <f>VLOOKUP(CONCATENATE($F3813," ",$G3813),AllocFactorMatrix,(T$4+1),FALSE)*$E3814</f>
        <v>7.0097740480589638E-3</v>
      </c>
      <c r="U3813" s="5">
        <f>VLOOKUP(CONCATENATE($F3813," ",$G3813),AllocFactorMatrix,(U$4+1),FALSE)*$E3814</f>
        <v>0.17975205216959073</v>
      </c>
      <c r="V3813" s="5">
        <f>VLOOKUP(CONCATENATE($F3813," ",$G3813),AllocFactorMatrix,(V$4+1),FALSE)*$E3814</f>
        <v>0.97126186578298679</v>
      </c>
      <c r="W3813" s="5">
        <f>VLOOKUP(CONCATENATE($F3813," ",$G3813),AllocFactorMatrix,(W$4+1),FALSE)*$E3814</f>
        <v>0.17411747125902063</v>
      </c>
      <c r="X3813" s="5">
        <f t="shared" si="1993"/>
        <v>1.3321411632596569</v>
      </c>
      <c r="Y3813" s="5">
        <f>VLOOKUP(CONCATENATE($F3813," ",$G3813),AllocFactorMatrix,(Y$4+1),FALSE)*$E3814</f>
        <v>0.28214108594254822</v>
      </c>
      <c r="Z3813" s="5">
        <f>VLOOKUP(CONCATENATE($F3813," ",$G3813),AllocFactorMatrix,(Z$4+1),FALSE)*$E3814</f>
        <v>5.135711745720392E-3</v>
      </c>
      <c r="AA3813" s="5">
        <f t="shared" si="1991"/>
        <v>0.28727679768826864</v>
      </c>
      <c r="AB3813" s="5">
        <f>VLOOKUP(CONCATENATE($F3813," ",$G3813),AllocFactorMatrix,(AB$4+1),FALSE)*$E3814</f>
        <v>5.206506149155043E-3</v>
      </c>
      <c r="AC3813" s="5">
        <f>VLOOKUP(CONCATENATE($F3813," ",$G3813),AllocFactorMatrix,(AC$4+1),FALSE)*$E3814</f>
        <v>30.580604814231457</v>
      </c>
      <c r="AD3813" s="5">
        <f>VLOOKUP(CONCATENATE($F3813," ",$G3813),AllocFactorMatrix,(AD$4+1),FALSE)*$E3814</f>
        <v>3.6823867056492783</v>
      </c>
    </row>
    <row r="3814" spans="4:30" collapsed="1">
      <c r="D3814" s="7" t="s">
        <v>344</v>
      </c>
      <c r="E3814" s="61">
        <v>1265</v>
      </c>
      <c r="F3814" s="10" t="s">
        <v>207</v>
      </c>
      <c r="G3814" s="55" t="str">
        <f>$G$15</f>
        <v>TOTAL</v>
      </c>
      <c r="H3814" s="4">
        <f t="shared" si="1989"/>
        <v>1265</v>
      </c>
      <c r="I3814" s="5">
        <f>VLOOKUP(CONCATENATE($F3814," ",$G3814),AllocFactorMatrix,(I$4+1),FALSE)*$E3814</f>
        <v>747.22545689335732</v>
      </c>
      <c r="J3814" s="5">
        <f>VLOOKUP(CONCATENATE($F3814," ",$G3814),AllocFactorMatrix,(J$4+1),FALSE)*$E3814</f>
        <v>46.200564190722851</v>
      </c>
      <c r="K3814" s="5">
        <f>VLOOKUP(CONCATENATE($F3814," ",$G3814),AllocFactorMatrix,(K$4+1),FALSE)*$E3814</f>
        <v>121.69737444958089</v>
      </c>
      <c r="L3814" s="5">
        <f>VLOOKUP(CONCATENATE($F3814," ",$G3814),AllocFactorMatrix,(L$4+1),FALSE)*$E3814</f>
        <v>4.1149370184494298</v>
      </c>
      <c r="M3814" s="5">
        <f>VLOOKUP(CONCATENATE($F3814," ",$G3814),AllocFactorMatrix,(M$4+1),FALSE)*$E3814</f>
        <v>0.33531325366898951</v>
      </c>
      <c r="N3814" s="5">
        <f t="shared" si="1990"/>
        <v>126.1476247216993</v>
      </c>
      <c r="O3814" s="5">
        <f>VLOOKUP(CONCATENATE($F3814," ",$G3814),AllocFactorMatrix,(O$4+1),FALSE)*$E3814</f>
        <v>87.42634340472209</v>
      </c>
      <c r="P3814" s="5">
        <f>VLOOKUP(CONCATENATE($F3814," ",$G3814),AllocFactorMatrix,(P$4+1),FALSE)*$E3814</f>
        <v>13.607832836719339</v>
      </c>
      <c r="Q3814" s="5">
        <f>VLOOKUP(CONCATENATE($F3814," ",$G3814),AllocFactorMatrix,(Q$4+1),FALSE)*$E3814</f>
        <v>3.8220734653578852</v>
      </c>
      <c r="R3814" s="5">
        <f>VLOOKUP(CONCATENATE($F3814," ",$G3814),AllocFactorMatrix,(R$4+1),FALSE)*$E3814</f>
        <v>0.22811760040573559</v>
      </c>
      <c r="S3814" s="5">
        <f t="shared" si="1992"/>
        <v>105.08436730720506</v>
      </c>
      <c r="T3814" s="5">
        <f>VLOOKUP(CONCATENATE($F3814," ",$G3814),AllocFactorMatrix,(T$4+1),FALSE)*$E3814</f>
        <v>2.9328010632049102</v>
      </c>
      <c r="U3814" s="5">
        <f>VLOOKUP(CONCATENATE($F3814," ",$G3814),AllocFactorMatrix,(U$4+1),FALSE)*$E3814</f>
        <v>41.133290364179516</v>
      </c>
      <c r="V3814" s="5">
        <f>VLOOKUP(CONCATENATE($F3814," ",$G3814),AllocFactorMatrix,(V$4+1),FALSE)*$E3814</f>
        <v>114.49902730706239</v>
      </c>
      <c r="W3814" s="5">
        <f>VLOOKUP(CONCATENATE($F3814," ",$G3814),AllocFactorMatrix,(W$4+1),FALSE)*$E3814</f>
        <v>16.318485825410519</v>
      </c>
      <c r="X3814" s="5">
        <f t="shared" si="1993"/>
        <v>174.88360455985736</v>
      </c>
      <c r="Y3814" s="5">
        <f>VLOOKUP(CONCATENATE($F3814," ",$G3814),AllocFactorMatrix,(Y$4+1),FALSE)*$E3814</f>
        <v>27.5064769329001</v>
      </c>
      <c r="Z3814" s="5">
        <f>VLOOKUP(CONCATENATE($F3814," ",$G3814),AllocFactorMatrix,(Z$4+1),FALSE)*$E3814</f>
        <v>0.3677732032693361</v>
      </c>
      <c r="AA3814" s="5">
        <f t="shared" si="1991"/>
        <v>27.874250136169437</v>
      </c>
      <c r="AB3814" s="5">
        <f>VLOOKUP(CONCATENATE($F3814," ",$G3814),AllocFactorMatrix,(AB$4+1),FALSE)*$E3814</f>
        <v>0.35064410654529465</v>
      </c>
      <c r="AC3814" s="5">
        <f>VLOOKUP(CONCATENATE($F3814," ",$G3814),AllocFactorMatrix,(AC$4+1),FALSE)*$E3814</f>
        <v>33.109005645075705</v>
      </c>
      <c r="AD3814" s="5">
        <f>VLOOKUP(CONCATENATE($F3814," ",$G3814),AllocFactorMatrix,(AD$4+1),FALSE)*$E3814</f>
        <v>4.1244824393676653</v>
      </c>
    </row>
    <row r="3815" spans="4:30" hidden="1" outlineLevel="1">
      <c r="D3815" s="7"/>
      <c r="E3815" s="51"/>
      <c r="F3815" s="52" t="str">
        <f>F3822</f>
        <v>REV</v>
      </c>
      <c r="G3815" s="55" t="str">
        <f>$G$8</f>
        <v>PRODUCTION</v>
      </c>
      <c r="H3815" s="4">
        <f t="shared" ref="H3815:H3822" ca="1" si="1994">SUBTOTAL(9,I3815:AD3815)</f>
        <v>-53.02722389635602</v>
      </c>
      <c r="I3815" s="5">
        <f ca="1">VLOOKUP(CONCATENATE($F3815," ",$G3815),AllocFactorMatrix,(I$4+1),FALSE)*$E3822</f>
        <v>-23.163656920058063</v>
      </c>
      <c r="J3815" s="5">
        <f ca="1">VLOOKUP(CONCATENATE($F3815," ",$G3815),AllocFactorMatrix,(J$4+1),FALSE)*$E3822</f>
        <v>-1.646295639651284</v>
      </c>
      <c r="K3815" s="5">
        <f ca="1">VLOOKUP(CONCATENATE($F3815," ",$G3815),AllocFactorMatrix,(K$4+1),FALSE)*$E3822</f>
        <v>-5.5778740043237551</v>
      </c>
      <c r="L3815" s="5">
        <f ca="1">VLOOKUP(CONCATENATE($F3815," ",$G3815),AllocFactorMatrix,(L$4+1),FALSE)*$E3822</f>
        <v>-0.16167251634403165</v>
      </c>
      <c r="M3815" s="5">
        <f ca="1">VLOOKUP(CONCATENATE($F3815," ",$G3815),AllocFactorMatrix,(M$4+1),FALSE)*$E3822</f>
        <v>-1.5889024662346873E-2</v>
      </c>
      <c r="N3815" s="5">
        <f t="shared" ref="N3815:N3822" ca="1" si="1995">SUBTOTAL(9,K3815:M3815)</f>
        <v>-5.7554355453301334</v>
      </c>
      <c r="O3815" s="5">
        <f ca="1">VLOOKUP(CONCATENATE($F3815," ",$G3815),AllocFactorMatrix,(O$4+1),FALSE)*$E3822</f>
        <v>-4.2607438302386305</v>
      </c>
      <c r="P3815" s="5">
        <f ca="1">VLOOKUP(CONCATENATE($F3815," ",$G3815),AllocFactorMatrix,(P$4+1),FALSE)*$E3822</f>
        <v>-0.82755429026476668</v>
      </c>
      <c r="Q3815" s="5">
        <f ca="1">VLOOKUP(CONCATENATE($F3815," ",$G3815),AllocFactorMatrix,(Q$4+1),FALSE)*$E3822</f>
        <v>-0.35054959416806042</v>
      </c>
      <c r="R3815" s="5">
        <f ca="1">VLOOKUP(CONCATENATE($F3815," ",$G3815),AllocFactorMatrix,(R$4+1),FALSE)*$E3822</f>
        <v>-1.5252644978587322E-2</v>
      </c>
      <c r="S3815" s="5">
        <f ca="1">SUBTOTAL(9,O3815:R3815)</f>
        <v>-5.4541003596500452</v>
      </c>
      <c r="T3815" s="5">
        <f ca="1">VLOOKUP(CONCATENATE($F3815," ",$G3815),AllocFactorMatrix,(T$4+1),FALSE)*$E3822</f>
        <v>-0.1223880197015291</v>
      </c>
      <c r="U3815" s="5">
        <f ca="1">VLOOKUP(CONCATENATE($F3815," ",$G3815),AllocFactorMatrix,(U$4+1),FALSE)*$E3822</f>
        <v>-2.1622106191399872</v>
      </c>
      <c r="V3815" s="5">
        <f ca="1">VLOOKUP(CONCATENATE($F3815," ",$G3815),AllocFactorMatrix,(V$4+1),FALSE)*$E3822</f>
        <v>-11.630692162225097</v>
      </c>
      <c r="W3815" s="5">
        <f ca="1">VLOOKUP(CONCATENATE($F3815," ",$G3815),AllocFactorMatrix,(W$4+1),FALSE)*$E3822</f>
        <v>-1.8476824243017953</v>
      </c>
      <c r="X3815" s="5">
        <f ca="1">SUBTOTAL(9,T3815:W3815)</f>
        <v>-15.762973225368409</v>
      </c>
      <c r="Y3815" s="5">
        <f ca="1">VLOOKUP(CONCATENATE($F3815," ",$G3815),AllocFactorMatrix,(Y$4+1),FALSE)*$E3822</f>
        <v>-1.2069978276802924</v>
      </c>
      <c r="Z3815" s="5">
        <f ca="1">VLOOKUP(CONCATENATE($F3815," ",$G3815),AllocFactorMatrix,(Z$4+1),FALSE)*$E3822</f>
        <v>-1.8883574379216062E-2</v>
      </c>
      <c r="AA3815" s="5">
        <f t="shared" ref="AA3815:AA3822" ca="1" si="1996">SUBTOTAL(9,Y3815:Z3815)</f>
        <v>-1.2258814020595086</v>
      </c>
      <c r="AB3815" s="5">
        <f ca="1">VLOOKUP(CONCATENATE($F3815," ",$G3815),AllocFactorMatrix,(AB$4+1),FALSE)*$E3822</f>
        <v>-1.8880804238580472E-2</v>
      </c>
      <c r="AC3815" s="5">
        <f ca="1">VLOOKUP(CONCATENATE($F3815," ",$G3815),AllocFactorMatrix,(AC$4+1),FALSE)*$E3822</f>
        <v>0</v>
      </c>
      <c r="AD3815" s="5">
        <f ca="1">VLOOKUP(CONCATENATE($F3815," ",$G3815),AllocFactorMatrix,(AD$4+1),FALSE)*$E3822</f>
        <v>0</v>
      </c>
    </row>
    <row r="3816" spans="4:30" hidden="1" outlineLevel="1">
      <c r="D3816" s="7"/>
      <c r="E3816" s="51"/>
      <c r="F3816" s="52" t="str">
        <f>F3822</f>
        <v>REV</v>
      </c>
      <c r="G3816" s="55" t="str">
        <f>$G$9</f>
        <v>BULKTRAN</v>
      </c>
      <c r="H3816" s="4">
        <f t="shared" ca="1" si="1994"/>
        <v>-9.0755974135917974</v>
      </c>
      <c r="I3816" s="5">
        <f ca="1">VLOOKUP(CONCATENATE($F3816," ",$G3816),AllocFactorMatrix,(I$4+1),FALSE)*$E3822</f>
        <v>-2.9868221604317298</v>
      </c>
      <c r="J3816" s="5">
        <f ca="1">VLOOKUP(CONCATENATE($F3816," ",$G3816),AllocFactorMatrix,(J$4+1),FALSE)*$E3822</f>
        <v>-0.38736000562790857</v>
      </c>
      <c r="K3816" s="5">
        <f ca="1">VLOOKUP(CONCATENATE($F3816," ",$G3816),AllocFactorMatrix,(K$4+1),FALSE)*$E3822</f>
        <v>-1.2120232360184662</v>
      </c>
      <c r="L3816" s="5">
        <f ca="1">VLOOKUP(CONCATENATE($F3816," ",$G3816),AllocFactorMatrix,(L$4+1),FALSE)*$E3822</f>
        <v>-3.4785984700035459E-2</v>
      </c>
      <c r="M3816" s="5">
        <f ca="1">VLOOKUP(CONCATENATE($F3816," ",$G3816),AllocFactorMatrix,(M$4+1),FALSE)*$E3822</f>
        <v>-8.5241625162144671E-3</v>
      </c>
      <c r="N3816" s="5">
        <f t="shared" ca="1" si="1995"/>
        <v>-1.255333383234716</v>
      </c>
      <c r="O3816" s="5">
        <f ca="1">VLOOKUP(CONCATENATE($F3816," ",$G3816),AllocFactorMatrix,(O$4+1),FALSE)*$E3822</f>
        <v>-0.91977894313432129</v>
      </c>
      <c r="P3816" s="5">
        <f ca="1">VLOOKUP(CONCATENATE($F3816," ",$G3816),AllocFactorMatrix,(P$4+1),FALSE)*$E3822</f>
        <v>-0.18338363676161107</v>
      </c>
      <c r="Q3816" s="5">
        <f ca="1">VLOOKUP(CONCATENATE($F3816," ",$G3816),AllocFactorMatrix,(Q$4+1),FALSE)*$E3822</f>
        <v>-7.4137236385957206E-2</v>
      </c>
      <c r="R3816" s="5">
        <f ca="1">VLOOKUP(CONCATENATE($F3816," ",$G3816),AllocFactorMatrix,(R$4+1),FALSE)*$E3822</f>
        <v>-3.1193778322966123E-3</v>
      </c>
      <c r="S3816" s="5">
        <f t="shared" ref="S3816:S3822" ca="1" si="1997">SUBTOTAL(9,O3816:R3816)</f>
        <v>-1.1804191941141862</v>
      </c>
      <c r="T3816" s="5">
        <f ca="1">VLOOKUP(CONCATENATE($F3816," ",$G3816),AllocFactorMatrix,(T$4+1),FALSE)*$E3822</f>
        <v>-2.0374090914622223E-2</v>
      </c>
      <c r="U3816" s="5">
        <f ca="1">VLOOKUP(CONCATENATE($F3816," ",$G3816),AllocFactorMatrix,(U$4+1),FALSE)*$E3822</f>
        <v>-0.41723401943917726</v>
      </c>
      <c r="V3816" s="5">
        <f ca="1">VLOOKUP(CONCATENATE($F3816," ",$G3816),AllocFactorMatrix,(V$4+1),FALSE)*$E3822</f>
        <v>-2.2715901299647241</v>
      </c>
      <c r="W3816" s="5">
        <f ca="1">VLOOKUP(CONCATENATE($F3816," ",$G3816),AllocFactorMatrix,(W$4+1),FALSE)*$E3822</f>
        <v>-0.30847917704990135</v>
      </c>
      <c r="X3816" s="5">
        <f t="shared" ref="X3816:X3822" ca="1" si="1998">SUBTOTAL(9,T3816:W3816)</f>
        <v>-3.0176774173684251</v>
      </c>
      <c r="Y3816" s="5">
        <f ca="1">VLOOKUP(CONCATENATE($F3816," ",$G3816),AllocFactorMatrix,(Y$4+1),FALSE)*$E3822</f>
        <v>-0.24001081766593746</v>
      </c>
      <c r="Z3816" s="5">
        <f ca="1">VLOOKUP(CONCATENATE($F3816," ",$G3816),AllocFactorMatrix,(Z$4+1),FALSE)*$E3822</f>
        <v>-3.395055207591095E-3</v>
      </c>
      <c r="AA3816" s="5">
        <f t="shared" ca="1" si="1996"/>
        <v>-0.24340587287352855</v>
      </c>
      <c r="AB3816" s="5">
        <f ca="1">VLOOKUP(CONCATENATE($F3816," ",$G3816),AllocFactorMatrix,(AB$4+1),FALSE)*$E3822</f>
        <v>-4.579379941300356E-3</v>
      </c>
      <c r="AC3816" s="5">
        <f ca="1">VLOOKUP(CONCATENATE($F3816," ",$G3816),AllocFactorMatrix,(AC$4+1),FALSE)*$E3822</f>
        <v>0</v>
      </c>
      <c r="AD3816" s="5">
        <f ca="1">VLOOKUP(CONCATENATE($F3816," ",$G3816),AllocFactorMatrix,(AD$4+1),FALSE)*$E3822</f>
        <v>0</v>
      </c>
    </row>
    <row r="3817" spans="4:30" hidden="1" outlineLevel="1">
      <c r="D3817" s="7"/>
      <c r="E3817" s="51"/>
      <c r="F3817" s="52" t="str">
        <f>F3822</f>
        <v>REV</v>
      </c>
      <c r="G3817" s="55" t="str">
        <f>$G$10</f>
        <v>SUBTRAN</v>
      </c>
      <c r="H3817" s="4">
        <f t="shared" ca="1" si="1994"/>
        <v>-2.0494275504239945</v>
      </c>
      <c r="I3817" s="5">
        <f ca="1">VLOOKUP(CONCATENATE($F3817," ",$G3817),AllocFactorMatrix,(I$4+1),FALSE)*$E3822</f>
        <v>-0.67767318046356007</v>
      </c>
      <c r="J3817" s="5">
        <f ca="1">VLOOKUP(CONCATENATE($F3817," ",$G3817),AllocFactorMatrix,(J$4+1),FALSE)*$E3822</f>
        <v>-8.1173063874637297E-2</v>
      </c>
      <c r="K3817" s="5">
        <f ca="1">VLOOKUP(CONCATENATE($F3817," ",$G3817),AllocFactorMatrix,(K$4+1),FALSE)*$E3822</f>
        <v>-0.25384605807830718</v>
      </c>
      <c r="L3817" s="5">
        <f ca="1">VLOOKUP(CONCATENATE($F3817," ",$G3817),AllocFactorMatrix,(L$4+1),FALSE)*$E3822</f>
        <v>-7.1626413112608816E-3</v>
      </c>
      <c r="M3817" s="5">
        <f ca="1">VLOOKUP(CONCATENATE($F3817," ",$G3817),AllocFactorMatrix,(M$4+1),FALSE)*$E3822</f>
        <v>-2.6458247257665612E-3</v>
      </c>
      <c r="N3817" s="5">
        <f t="shared" ca="1" si="1995"/>
        <v>-0.26365452411533463</v>
      </c>
      <c r="O3817" s="5">
        <f ca="1">VLOOKUP(CONCATENATE($F3817," ",$G3817),AllocFactorMatrix,(O$4+1),FALSE)*$E3822</f>
        <v>-0.19152775374206099</v>
      </c>
      <c r="P3817" s="5">
        <f ca="1">VLOOKUP(CONCATENATE($F3817," ",$G3817),AllocFactorMatrix,(P$4+1),FALSE)*$E3822</f>
        <v>-3.7972304541041307E-2</v>
      </c>
      <c r="Q3817" s="5">
        <f ca="1">VLOOKUP(CONCATENATE($F3817," ",$G3817),AllocFactorMatrix,(Q$4+1),FALSE)*$E3822</f>
        <v>-2.0281531735237675E-2</v>
      </c>
      <c r="R3817" s="5">
        <f ca="1">VLOOKUP(CONCATENATE($F3817," ",$G3817),AllocFactorMatrix,(R$4+1),FALSE)*$E3822</f>
        <v>0</v>
      </c>
      <c r="S3817" s="5">
        <f t="shared" ca="1" si="1997"/>
        <v>-0.24978159001833997</v>
      </c>
      <c r="T3817" s="5">
        <f ca="1">VLOOKUP(CONCATENATE($F3817," ",$G3817),AllocFactorMatrix,(T$4+1),FALSE)*$E3822</f>
        <v>-4.3391829791273769E-3</v>
      </c>
      <c r="U3817" s="5">
        <f ca="1">VLOOKUP(CONCATENATE($F3817," ",$G3817),AllocFactorMatrix,(U$4+1),FALSE)*$E3822</f>
        <v>-8.7766266908423846E-2</v>
      </c>
      <c r="V3817" s="5">
        <f ca="1">VLOOKUP(CONCATENATE($F3817," ",$G3817),AllocFactorMatrix,(V$4+1),FALSE)*$E3822</f>
        <v>-0.62911164426083654</v>
      </c>
      <c r="W3817" s="5">
        <f ca="1">VLOOKUP(CONCATENATE($F3817," ",$G3817),AllocFactorMatrix,(W$4+1),FALSE)*$E3822</f>
        <v>0</v>
      </c>
      <c r="X3817" s="5">
        <f t="shared" ca="1" si="1998"/>
        <v>-0.72121709414838775</v>
      </c>
      <c r="Y3817" s="5">
        <f ca="1">VLOOKUP(CONCATENATE($F3817," ",$G3817),AllocFactorMatrix,(Y$4+1),FALSE)*$E3822</f>
        <v>-4.9335184202783752E-2</v>
      </c>
      <c r="Z3817" s="5">
        <f ca="1">VLOOKUP(CONCATENATE($F3817," ",$G3817),AllocFactorMatrix,(Z$4+1),FALSE)*$E3822</f>
        <v>-7.0052442803940796E-4</v>
      </c>
      <c r="AA3817" s="5">
        <f t="shared" ca="1" si="1996"/>
        <v>-5.0035708630823163E-2</v>
      </c>
      <c r="AB3817" s="5">
        <f ca="1">VLOOKUP(CONCATENATE($F3817," ",$G3817),AllocFactorMatrix,(AB$4+1),FALSE)*$E3822</f>
        <v>-9.5430976811622598E-4</v>
      </c>
      <c r="AC3817" s="5">
        <f ca="1">VLOOKUP(CONCATENATE($F3817," ",$G3817),AllocFactorMatrix,(AC$4+1),FALSE)*$E3822</f>
        <v>-4.0434842497911591E-3</v>
      </c>
      <c r="AD3817" s="5">
        <f ca="1">VLOOKUP(CONCATENATE($F3817," ",$G3817),AllocFactorMatrix,(AD$4+1),FALSE)*$E3822</f>
        <v>-8.945951550039219E-4</v>
      </c>
    </row>
    <row r="3818" spans="4:30" hidden="1" outlineLevel="1">
      <c r="D3818" s="7"/>
      <c r="E3818" s="51"/>
      <c r="F3818" s="52" t="str">
        <f>F3822</f>
        <v>REV</v>
      </c>
      <c r="G3818" s="55" t="str">
        <f>$G$11</f>
        <v>DISTPRI</v>
      </c>
      <c r="H3818" s="4">
        <f t="shared" ca="1" si="1994"/>
        <v>-18.902803992553306</v>
      </c>
      <c r="I3818" s="5">
        <f ca="1">VLOOKUP(CONCATENATE($F3818," ",$G3818),AllocFactorMatrix,(I$4+1),FALSE)*$E3822</f>
        <v>-10.956125760630968</v>
      </c>
      <c r="J3818" s="5">
        <f ca="1">VLOOKUP(CONCATENATE($F3818," ",$G3818),AllocFactorMatrix,(J$4+1),FALSE)*$E3822</f>
        <v>-0.84603071314877898</v>
      </c>
      <c r="K3818" s="5">
        <f ca="1">VLOOKUP(CONCATENATE($F3818," ",$G3818),AllocFactorMatrix,(K$4+1),FALSE)*$E3822</f>
        <v>-2.7833229494930145</v>
      </c>
      <c r="L3818" s="5">
        <f ca="1">VLOOKUP(CONCATENATE($F3818," ",$G3818),AllocFactorMatrix,(L$4+1),FALSE)*$E3822</f>
        <v>-7.9206260743325874E-2</v>
      </c>
      <c r="M3818" s="5">
        <f ca="1">VLOOKUP(CONCATENATE($F3818," ",$G3818),AllocFactorMatrix,(M$4+1),FALSE)*$E3822</f>
        <v>0</v>
      </c>
      <c r="N3818" s="5">
        <f t="shared" ca="1" si="1995"/>
        <v>-2.8625292102363402</v>
      </c>
      <c r="O3818" s="5">
        <f ca="1">VLOOKUP(CONCATENATE($F3818," ",$G3818),AllocFactorMatrix,(O$4+1),FALSE)*$E3822</f>
        <v>-2.0930332811616146</v>
      </c>
      <c r="P3818" s="5">
        <f ca="1">VLOOKUP(CONCATENATE($F3818," ",$G3818),AllocFactorMatrix,(P$4+1),FALSE)*$E3822</f>
        <v>-0.40884902173307325</v>
      </c>
      <c r="Q3818" s="5">
        <f ca="1">VLOOKUP(CONCATENATE($F3818," ",$G3818),AllocFactorMatrix,(Q$4+1),FALSE)*$E3822</f>
        <v>0</v>
      </c>
      <c r="R3818" s="5">
        <f ca="1">VLOOKUP(CONCATENATE($F3818," ",$G3818),AllocFactorMatrix,(R$4+1),FALSE)*$E3822</f>
        <v>0</v>
      </c>
      <c r="S3818" s="5">
        <f t="shared" ca="1" si="1997"/>
        <v>-2.5018823028946877</v>
      </c>
      <c r="T3818" s="5">
        <f ca="1">VLOOKUP(CONCATENATE($F3818," ",$G3818),AllocFactorMatrix,(T$4+1),FALSE)*$E3822</f>
        <v>-5.7840522937510137E-2</v>
      </c>
      <c r="U3818" s="5">
        <f ca="1">VLOOKUP(CONCATENATE($F3818," ",$G3818),AllocFactorMatrix,(U$4+1),FALSE)*$E3822</f>
        <v>-1.040754506680867</v>
      </c>
      <c r="V3818" s="5">
        <f ca="1">VLOOKUP(CONCATENATE($F3818," ",$G3818),AllocFactorMatrix,(V$4+1),FALSE)*$E3822</f>
        <v>0</v>
      </c>
      <c r="W3818" s="5">
        <f ca="1">VLOOKUP(CONCATENATE($F3818," ",$G3818),AllocFactorMatrix,(W$4+1),FALSE)*$E3822</f>
        <v>0</v>
      </c>
      <c r="X3818" s="5">
        <f t="shared" ca="1" si="1998"/>
        <v>-1.0985950296183771</v>
      </c>
      <c r="Y3818" s="5">
        <f ca="1">VLOOKUP(CONCATENATE($F3818," ",$G3818),AllocFactorMatrix,(Y$4+1),FALSE)*$E3822</f>
        <v>-0.5708857460642347</v>
      </c>
      <c r="Z3818" s="5">
        <f ca="1">VLOOKUP(CONCATENATE($F3818," ",$G3818),AllocFactorMatrix,(Z$4+1),FALSE)*$E3822</f>
        <v>-8.6940418876349478E-3</v>
      </c>
      <c r="AA3818" s="5">
        <f t="shared" ca="1" si="1996"/>
        <v>-0.5795797879518696</v>
      </c>
      <c r="AB3818" s="5">
        <f ca="1">VLOOKUP(CONCATENATE($F3818," ",$G3818),AllocFactorMatrix,(AB$4+1),FALSE)*$E3822</f>
        <v>-9.7845553497560838E-3</v>
      </c>
      <c r="AC3818" s="5">
        <f ca="1">VLOOKUP(CONCATENATE($F3818," ",$G3818),AllocFactorMatrix,(AC$4+1),FALSE)*$E3822</f>
        <v>-3.9733170977100163E-2</v>
      </c>
      <c r="AD3818" s="5">
        <f ca="1">VLOOKUP(CONCATENATE($F3818," ",$G3818),AllocFactorMatrix,(AD$4+1),FALSE)*$E3822</f>
        <v>-8.5434617454253348E-3</v>
      </c>
    </row>
    <row r="3819" spans="4:30" hidden="1" outlineLevel="1">
      <c r="D3819" s="7"/>
      <c r="E3819" s="51"/>
      <c r="F3819" s="52" t="str">
        <f>F3822</f>
        <v>REV</v>
      </c>
      <c r="G3819" s="55" t="str">
        <f>$G$12</f>
        <v>DISTSEC</v>
      </c>
      <c r="H3819" s="4">
        <f t="shared" ca="1" si="1994"/>
        <v>-8.437085476499858</v>
      </c>
      <c r="I3819" s="5">
        <f ca="1">VLOOKUP(CONCATENATE($F3819," ",$G3819),AllocFactorMatrix,(I$4+1),FALSE)*$E3822</f>
        <v>-5.4962106546166156</v>
      </c>
      <c r="J3819" s="5">
        <f ca="1">VLOOKUP(CONCATENATE($F3819," ",$G3819),AllocFactorMatrix,(J$4+1),FALSE)*$E3822</f>
        <v>-0.45779619181914605</v>
      </c>
      <c r="K3819" s="5">
        <f ca="1">VLOOKUP(CONCATENATE($F3819," ",$G3819),AllocFactorMatrix,(K$4+1),FALSE)*$E3822</f>
        <v>-1.2417804705266622</v>
      </c>
      <c r="L3819" s="5">
        <f ca="1">VLOOKUP(CONCATENATE($F3819," ",$G3819),AllocFactorMatrix,(L$4+1),FALSE)*$E3822</f>
        <v>0</v>
      </c>
      <c r="M3819" s="5">
        <f ca="1">VLOOKUP(CONCATENATE($F3819," ",$G3819),AllocFactorMatrix,(M$4+1),FALSE)*$E3822</f>
        <v>0</v>
      </c>
      <c r="N3819" s="5">
        <f t="shared" ca="1" si="1995"/>
        <v>-1.2417804705266622</v>
      </c>
      <c r="O3819" s="5">
        <f ca="1">VLOOKUP(CONCATENATE($F3819," ",$G3819),AllocFactorMatrix,(O$4+1),FALSE)*$E3822</f>
        <v>-0.7929444547232769</v>
      </c>
      <c r="P3819" s="5">
        <f ca="1">VLOOKUP(CONCATENATE($F3819," ",$G3819),AllocFactorMatrix,(P$4+1),FALSE)*$E3822</f>
        <v>0</v>
      </c>
      <c r="Q3819" s="5">
        <f ca="1">VLOOKUP(CONCATENATE($F3819," ",$G3819),AllocFactorMatrix,(Q$4+1),FALSE)*$E3822</f>
        <v>0</v>
      </c>
      <c r="R3819" s="5">
        <f ca="1">VLOOKUP(CONCATENATE($F3819," ",$G3819),AllocFactorMatrix,(R$4+1),FALSE)*$E3822</f>
        <v>0</v>
      </c>
      <c r="S3819" s="5">
        <f t="shared" ca="1" si="1997"/>
        <v>-0.7929444547232769</v>
      </c>
      <c r="T3819" s="5">
        <f ca="1">VLOOKUP(CONCATENATE($F3819," ",$G3819),AllocFactorMatrix,(T$4+1),FALSE)*$E3822</f>
        <v>-1.6232221523232827E-2</v>
      </c>
      <c r="U3819" s="5">
        <f ca="1">VLOOKUP(CONCATENATE($F3819," ",$G3819),AllocFactorMatrix,(U$4+1),FALSE)*$E3822</f>
        <v>0</v>
      </c>
      <c r="V3819" s="5">
        <f ca="1">VLOOKUP(CONCATENATE($F3819," ",$G3819),AllocFactorMatrix,(V$4+1),FALSE)*$E3822</f>
        <v>0</v>
      </c>
      <c r="W3819" s="5">
        <f ca="1">VLOOKUP(CONCATENATE($F3819," ",$G3819),AllocFactorMatrix,(W$4+1),FALSE)*$E3822</f>
        <v>0</v>
      </c>
      <c r="X3819" s="5">
        <f t="shared" ca="1" si="1998"/>
        <v>-1.6232221523232827E-2</v>
      </c>
      <c r="Y3819" s="5">
        <f ca="1">VLOOKUP(CONCATENATE($F3819," ",$G3819),AllocFactorMatrix,(Y$4+1),FALSE)*$E3822</f>
        <v>-0.2625310656801631</v>
      </c>
      <c r="Z3819" s="5">
        <f ca="1">VLOOKUP(CONCATENATE($F3819," ",$G3819),AllocFactorMatrix,(Z$4+1),FALSE)*$E3822</f>
        <v>0</v>
      </c>
      <c r="AA3819" s="5">
        <f t="shared" ca="1" si="1996"/>
        <v>-0.2625310656801631</v>
      </c>
      <c r="AB3819" s="5">
        <f ca="1">VLOOKUP(CONCATENATE($F3819," ",$G3819),AllocFactorMatrix,(AB$4+1),FALSE)*$E3822</f>
        <v>-3.5214438507879795E-3</v>
      </c>
      <c r="AC3819" s="5">
        <f ca="1">VLOOKUP(CONCATENATE($F3819," ",$G3819),AllocFactorMatrix,(AC$4+1),FALSE)*$E3822</f>
        <v>-0.14278173244492451</v>
      </c>
      <c r="AD3819" s="5">
        <f ca="1">VLOOKUP(CONCATENATE($F3819," ",$G3819),AllocFactorMatrix,(AD$4+1),FALSE)*$E3822</f>
        <v>-2.3287241315050174E-2</v>
      </c>
    </row>
    <row r="3820" spans="4:30" hidden="1" outlineLevel="1">
      <c r="D3820" s="7"/>
      <c r="E3820" s="51"/>
      <c r="F3820" s="52" t="str">
        <f>F3822</f>
        <v>REV</v>
      </c>
      <c r="G3820" s="55" t="str">
        <f>$G$13</f>
        <v>ENERGY</v>
      </c>
      <c r="H3820" s="4">
        <f t="shared" ca="1" si="1994"/>
        <v>-68.757933020995765</v>
      </c>
      <c r="I3820" s="5">
        <f ca="1">VLOOKUP(CONCATENATE($F3820," ",$G3820),AllocFactorMatrix,(I$4+1),FALSE)*$E3822</f>
        <v>-26.221965979095071</v>
      </c>
      <c r="J3820" s="5">
        <f ca="1">VLOOKUP(CONCATENATE($F3820," ",$G3820),AllocFactorMatrix,(J$4+1),FALSE)*$E3822</f>
        <v>-1.6769855338898993</v>
      </c>
      <c r="K3820" s="5">
        <f ca="1">VLOOKUP(CONCATENATE($F3820," ",$G3820),AllocFactorMatrix,(K$4+1),FALSE)*$E3822</f>
        <v>-5.6082077697825516</v>
      </c>
      <c r="L3820" s="5">
        <f ca="1">VLOOKUP(CONCATENATE($F3820," ",$G3820),AllocFactorMatrix,(L$4+1),FALSE)*$E3822</f>
        <v>-0.16375195898825431</v>
      </c>
      <c r="M3820" s="5">
        <f ca="1">VLOOKUP(CONCATENATE($F3820," ",$G3820),AllocFactorMatrix,(M$4+1),FALSE)*$E3822</f>
        <v>-9.225151773065229E-3</v>
      </c>
      <c r="N3820" s="5">
        <f t="shared" ca="1" si="1995"/>
        <v>-5.7811848805438713</v>
      </c>
      <c r="O3820" s="5">
        <f ca="1">VLOOKUP(CONCATENATE($F3820," ",$G3820),AllocFactorMatrix,(O$4+1),FALSE)*$E3822</f>
        <v>-5.1740382249583332</v>
      </c>
      <c r="P3820" s="5">
        <f ca="1">VLOOKUP(CONCATENATE($F3820," ",$G3820),AllocFactorMatrix,(P$4+1),FALSE)*$E3822</f>
        <v>-0.97709470955300737</v>
      </c>
      <c r="Q3820" s="5">
        <f ca="1">VLOOKUP(CONCATENATE($F3820," ",$G3820),AllocFactorMatrix,(Q$4+1),FALSE)*$E3822</f>
        <v>-0.43128746796637774</v>
      </c>
      <c r="R3820" s="5">
        <f ca="1">VLOOKUP(CONCATENATE($F3820," ",$G3820),AllocFactorMatrix,(R$4+1),FALSE)*$E3822</f>
        <v>-1.9933408251654679E-2</v>
      </c>
      <c r="S3820" s="5">
        <f t="shared" ca="1" si="1997"/>
        <v>-6.6023538107293733</v>
      </c>
      <c r="T3820" s="5">
        <f ca="1">VLOOKUP(CONCATENATE($F3820," ",$G3820),AllocFactorMatrix,(T$4+1),FALSE)*$E3822</f>
        <v>-0.19443554895984952</v>
      </c>
      <c r="U3820" s="5">
        <f ca="1">VLOOKUP(CONCATENATE($F3820," ",$G3820),AllocFactorMatrix,(U$4+1),FALSE)*$E3822</f>
        <v>-3.3590101970186943</v>
      </c>
      <c r="V3820" s="5">
        <f ca="1">VLOOKUP(CONCATENATE($F3820," ",$G3820),AllocFactorMatrix,(V$4+1),FALSE)*$E3822</f>
        <v>-19.267390154988988</v>
      </c>
      <c r="W3820" s="5">
        <f ca="1">VLOOKUP(CONCATENATE($F3820," ",$G3820),AllocFactorMatrix,(W$4+1),FALSE)*$E3822</f>
        <v>-3.5363341530000469</v>
      </c>
      <c r="X3820" s="5">
        <f t="shared" ca="1" si="1998"/>
        <v>-26.357170053967579</v>
      </c>
      <c r="Y3820" s="5">
        <f ca="1">VLOOKUP(CONCATENATE($F3820," ",$G3820),AllocFactorMatrix,(Y$4+1),FALSE)*$E3822</f>
        <v>-1.378281934109961</v>
      </c>
      <c r="Z3820" s="5">
        <f ca="1">VLOOKUP(CONCATENATE($F3820," ",$G3820),AllocFactorMatrix,(Z$4+1),FALSE)*$E3822</f>
        <v>-2.2424338294827394E-2</v>
      </c>
      <c r="AA3820" s="5">
        <f t="shared" ca="1" si="1996"/>
        <v>-1.4007062724047885</v>
      </c>
      <c r="AB3820" s="5">
        <f ca="1">VLOOKUP(CONCATENATE($F3820," ",$G3820),AllocFactorMatrix,(AB$4+1),FALSE)*$E3822</f>
        <v>-2.5351939925463318E-2</v>
      </c>
      <c r="AC3820" s="5">
        <f ca="1">VLOOKUP(CONCATENATE($F3820," ",$G3820),AllocFactorMatrix,(AC$4+1),FALSE)*$E3822</f>
        <v>-0.58545933826488716</v>
      </c>
      <c r="AD3820" s="5">
        <f ca="1">VLOOKUP(CONCATENATE($F3820," ",$G3820),AllocFactorMatrix,(AD$4+1),FALSE)*$E3822</f>
        <v>-0.10675521217483996</v>
      </c>
    </row>
    <row r="3821" spans="4:30" hidden="1" outlineLevel="1">
      <c r="D3821" s="7"/>
      <c r="E3821" s="51"/>
      <c r="F3821" s="52" t="str">
        <f>F3822</f>
        <v>REV</v>
      </c>
      <c r="G3821" s="55" t="str">
        <f>$G$14</f>
        <v>CUSTOMER</v>
      </c>
      <c r="H3821" s="4">
        <f t="shared" ca="1" si="1994"/>
        <v>-6.749928649579271</v>
      </c>
      <c r="I3821" s="5">
        <f ca="1">VLOOKUP(CONCATENATE($F3821," ",$G3821),AllocFactorMatrix,(I$4+1),FALSE)*$E3822</f>
        <v>-3.211221557960191</v>
      </c>
      <c r="J3821" s="5">
        <f ca="1">VLOOKUP(CONCATENATE($F3821," ",$G3821),AllocFactorMatrix,(J$4+1),FALSE)*$E3822</f>
        <v>-0.93540569059918843</v>
      </c>
      <c r="K3821" s="5">
        <f ca="1">VLOOKUP(CONCATENATE($F3821," ",$G3821),AllocFactorMatrix,(K$4+1),FALSE)*$E3822</f>
        <v>-0.24612566722656379</v>
      </c>
      <c r="L3821" s="5">
        <f ca="1">VLOOKUP(CONCATENATE($F3821," ",$G3821),AllocFactorMatrix,(L$4+1),FALSE)*$E3822</f>
        <v>-5.9847234976070807E-2</v>
      </c>
      <c r="M3821" s="5">
        <f ca="1">VLOOKUP(CONCATENATE($F3821," ",$G3821),AllocFactorMatrix,(M$4+1),FALSE)*$E3822</f>
        <v>-1.5082058243139121E-2</v>
      </c>
      <c r="N3821" s="5">
        <f t="shared" ca="1" si="1995"/>
        <v>-0.32105496044577375</v>
      </c>
      <c r="O3821" s="5">
        <f ca="1">VLOOKUP(CONCATENATE($F3821," ",$G3821),AllocFactorMatrix,(O$4+1),FALSE)*$E3822</f>
        <v>-6.1015384057773243E-2</v>
      </c>
      <c r="P3821" s="5">
        <f ca="1">VLOOKUP(CONCATENATE($F3821," ",$G3821),AllocFactorMatrix,(P$4+1),FALSE)*$E3822</f>
        <v>-1.8333155616613694E-2</v>
      </c>
      <c r="Q3821" s="5">
        <f ca="1">VLOOKUP(CONCATENATE($F3821," ",$G3821),AllocFactorMatrix,(Q$4+1),FALSE)*$E3822</f>
        <v>-3.5475124047355977E-2</v>
      </c>
      <c r="R3821" s="5">
        <f ca="1">VLOOKUP(CONCATENATE($F3821," ",$G3821),AllocFactorMatrix,(R$4+1),FALSE)*$E3822</f>
        <v>-5.9621952665915093E-3</v>
      </c>
      <c r="S3821" s="5">
        <f t="shared" ca="1" si="1997"/>
        <v>-0.12078585898833441</v>
      </c>
      <c r="T3821" s="5">
        <f ca="1">VLOOKUP(CONCATENATE($F3821," ",$G3821),AllocFactorMatrix,(T$4+1),FALSE)*$E3822</f>
        <v>-3.3027071578171035E-4</v>
      </c>
      <c r="U3821" s="5">
        <f ca="1">VLOOKUP(CONCATENATE($F3821," ",$G3821),AllocFactorMatrix,(U$4+1),FALSE)*$E3822</f>
        <v>-8.9828465965055577E-3</v>
      </c>
      <c r="V3821" s="5">
        <f ca="1">VLOOKUP(CONCATENATE($F3821," ",$G3821),AllocFactorMatrix,(V$4+1),FALSE)*$E3822</f>
        <v>-4.7196242187291203E-2</v>
      </c>
      <c r="W3821" s="5">
        <f ca="1">VLOOKUP(CONCATENATE($F3821," ",$G3821),AllocFactorMatrix,(W$4+1),FALSE)*$E3822</f>
        <v>-7.1338406207296385E-3</v>
      </c>
      <c r="X3821" s="5">
        <f t="shared" ca="1" si="1998"/>
        <v>-6.3643200120308108E-2</v>
      </c>
      <c r="Y3821" s="5">
        <f ca="1">VLOOKUP(CONCATENATE($F3821," ",$G3821),AllocFactorMatrix,(Y$4+1),FALSE)*$E3822</f>
        <v>-1.524694444140523E-2</v>
      </c>
      <c r="Z3821" s="5">
        <f ca="1">VLOOKUP(CONCATENATE($F3821," ",$G3821),AllocFactorMatrix,(Z$4+1),FALSE)*$E3822</f>
        <v>-2.4414970468073383E-4</v>
      </c>
      <c r="AA3821" s="5">
        <f t="shared" ca="1" si="1996"/>
        <v>-1.5491094146085963E-2</v>
      </c>
      <c r="AB3821" s="5">
        <f ca="1">VLOOKUP(CONCATENATE($F3821," ",$G3821),AllocFactorMatrix,(AB$4+1),FALSE)*$E3822</f>
        <v>-4.0628884723322377E-4</v>
      </c>
      <c r="AC3821" s="5">
        <f ca="1">VLOOKUP(CONCATENATE($F3821," ",$G3821),AllocFactorMatrix,(AC$4+1),FALSE)*$E3822</f>
        <v>-1.783753995268007</v>
      </c>
      <c r="AD3821" s="5">
        <f ca="1">VLOOKUP(CONCATENATE($F3821," ",$G3821),AllocFactorMatrix,(AD$4+1),FALSE)*$E3822</f>
        <v>-0.29816600320414793</v>
      </c>
    </row>
    <row r="3822" spans="4:30" collapsed="1">
      <c r="D3822" s="7" t="s">
        <v>277</v>
      </c>
      <c r="E3822" s="61">
        <v>-167</v>
      </c>
      <c r="F3822" s="10" t="s">
        <v>242</v>
      </c>
      <c r="G3822" s="55" t="str">
        <f>$G$15</f>
        <v>TOTAL</v>
      </c>
      <c r="H3822" s="4">
        <f t="shared" ca="1" si="1994"/>
        <v>-166.99999999999997</v>
      </c>
      <c r="I3822" s="5">
        <f ca="1">VLOOKUP(CONCATENATE($F3822," ",$G3822),AllocFactorMatrix,(I$4+1),FALSE)*$E3822</f>
        <v>-72.713676213256178</v>
      </c>
      <c r="J3822" s="5">
        <f ca="1">VLOOKUP(CONCATENATE($F3822," ",$G3822),AllocFactorMatrix,(J$4+1),FALSE)*$E3822</f>
        <v>-6.031046838610842</v>
      </c>
      <c r="K3822" s="5">
        <f ca="1">VLOOKUP(CONCATENATE($F3822," ",$G3822),AllocFactorMatrix,(K$4+1),FALSE)*$E3822</f>
        <v>-16.923180155449312</v>
      </c>
      <c r="L3822" s="5">
        <f ca="1">VLOOKUP(CONCATENATE($F3822," ",$G3822),AllocFactorMatrix,(L$4+1),FALSE)*$E3822</f>
        <v>-0.50642659706297888</v>
      </c>
      <c r="M3822" s="5">
        <f ca="1">VLOOKUP(CONCATENATE($F3822," ",$G3822),AllocFactorMatrix,(M$4+1),FALSE)*$E3822</f>
        <v>-5.1366221920532237E-2</v>
      </c>
      <c r="N3822" s="5">
        <f t="shared" ca="1" si="1995"/>
        <v>-17.480972974432824</v>
      </c>
      <c r="O3822" s="5">
        <f ca="1">VLOOKUP(CONCATENATE($F3822," ",$G3822),AllocFactorMatrix,(O$4+1),FALSE)*$E3822</f>
        <v>-13.493081872016012</v>
      </c>
      <c r="P3822" s="5">
        <f ca="1">VLOOKUP(CONCATENATE($F3822," ",$G3822),AllocFactorMatrix,(P$4+1),FALSE)*$E3822</f>
        <v>-2.4531871184701144</v>
      </c>
      <c r="Q3822" s="5">
        <f ca="1">VLOOKUP(CONCATENATE($F3822," ",$G3822),AllocFactorMatrix,(Q$4+1),FALSE)*$E3822</f>
        <v>-0.91173095430298901</v>
      </c>
      <c r="R3822" s="5">
        <f ca="1">VLOOKUP(CONCATENATE($F3822," ",$G3822),AllocFactorMatrix,(R$4+1),FALSE)*$E3822</f>
        <v>-4.4267626329130116E-2</v>
      </c>
      <c r="S3822" s="5">
        <f t="shared" ca="1" si="1997"/>
        <v>-16.902267571118244</v>
      </c>
      <c r="T3822" s="5">
        <f ca="1">VLOOKUP(CONCATENATE($F3822," ",$G3822),AllocFactorMatrix,(T$4+1),FALSE)*$E3822</f>
        <v>-0.41593985773165298</v>
      </c>
      <c r="U3822" s="5">
        <f ca="1">VLOOKUP(CONCATENATE($F3822," ",$G3822),AllocFactorMatrix,(U$4+1),FALSE)*$E3822</f>
        <v>-7.0759584557836543</v>
      </c>
      <c r="V3822" s="5">
        <f ca="1">VLOOKUP(CONCATENATE($F3822," ",$G3822),AllocFactorMatrix,(V$4+1),FALSE)*$E3822</f>
        <v>-33.84598033362694</v>
      </c>
      <c r="W3822" s="5">
        <f ca="1">VLOOKUP(CONCATENATE($F3822," ",$G3822),AllocFactorMatrix,(W$4+1),FALSE)*$E3822</f>
        <v>-5.6996295949724729</v>
      </c>
      <c r="X3822" s="5">
        <f t="shared" ca="1" si="1998"/>
        <v>-47.037508242114718</v>
      </c>
      <c r="Y3822" s="5">
        <f ca="1">VLOOKUP(CONCATENATE($F3822," ",$G3822),AllocFactorMatrix,(Y$4+1),FALSE)*$E3822</f>
        <v>-3.7232895198447764</v>
      </c>
      <c r="Z3822" s="5">
        <f ca="1">VLOOKUP(CONCATENATE($F3822," ",$G3822),AllocFactorMatrix,(Z$4+1),FALSE)*$E3822</f>
        <v>-5.4341683901989644E-2</v>
      </c>
      <c r="AA3822" s="5">
        <f t="shared" ca="1" si="1996"/>
        <v>-3.7776312037467661</v>
      </c>
      <c r="AB3822" s="5">
        <f ca="1">VLOOKUP(CONCATENATE($F3822," ",$G3822),AllocFactorMatrix,(AB$4+1),FALSE)*$E3822</f>
        <v>-6.3478721921237685E-2</v>
      </c>
      <c r="AC3822" s="5">
        <f ca="1">VLOOKUP(CONCATENATE($F3822," ",$G3822),AllocFactorMatrix,(AC$4+1),FALSE)*$E3822</f>
        <v>-2.5557717212047102</v>
      </c>
      <c r="AD3822" s="5">
        <f ca="1">VLOOKUP(CONCATENATE($F3822," ",$G3822),AllocFactorMatrix,(AD$4+1),FALSE)*$E3822</f>
        <v>-0.43764651359446743</v>
      </c>
    </row>
    <row r="3823" spans="4:30" hidden="1" outlineLevel="1">
      <c r="D3823" s="7"/>
      <c r="E3823" s="51"/>
      <c r="F3823" s="52" t="str">
        <f>F3830</f>
        <v>EXP_OM_DIST</v>
      </c>
      <c r="G3823" s="55" t="str">
        <f>$G$8</f>
        <v>PRODUCTION</v>
      </c>
      <c r="H3823" s="4">
        <f t="shared" ref="H3823:H4086" si="1999">SUBTOTAL(9,I3823:AD3823)</f>
        <v>0</v>
      </c>
      <c r="I3823" s="5">
        <f>VLOOKUP(CONCATENATE($F3823," ",$G3823),AllocFactorMatrix,(I$4+1),FALSE)*$E3830</f>
        <v>0</v>
      </c>
      <c r="J3823" s="5">
        <f>VLOOKUP(CONCATENATE($F3823," ",$G3823),AllocFactorMatrix,(J$4+1),FALSE)*$E3830</f>
        <v>0</v>
      </c>
      <c r="K3823" s="5">
        <f>VLOOKUP(CONCATENATE($F3823," ",$G3823),AllocFactorMatrix,(K$4+1),FALSE)*$E3830</f>
        <v>0</v>
      </c>
      <c r="L3823" s="5">
        <f>VLOOKUP(CONCATENATE($F3823," ",$G3823),AllocFactorMatrix,(L$4+1),FALSE)*$E3830</f>
        <v>0</v>
      </c>
      <c r="M3823" s="5">
        <f>VLOOKUP(CONCATENATE($F3823," ",$G3823),AllocFactorMatrix,(M$4+1),FALSE)*$E3830</f>
        <v>0</v>
      </c>
      <c r="N3823" s="5">
        <f t="shared" ref="N3823:N4086" si="2000">SUBTOTAL(9,K3823:M3823)</f>
        <v>0</v>
      </c>
      <c r="O3823" s="5">
        <f>VLOOKUP(CONCATENATE($F3823," ",$G3823),AllocFactorMatrix,(O$4+1),FALSE)*$E3830</f>
        <v>0</v>
      </c>
      <c r="P3823" s="5">
        <f>VLOOKUP(CONCATENATE($F3823," ",$G3823),AllocFactorMatrix,(P$4+1),FALSE)*$E3830</f>
        <v>0</v>
      </c>
      <c r="Q3823" s="5">
        <f>VLOOKUP(CONCATENATE($F3823," ",$G3823),AllocFactorMatrix,(Q$4+1),FALSE)*$E3830</f>
        <v>0</v>
      </c>
      <c r="R3823" s="5">
        <f>VLOOKUP(CONCATENATE($F3823," ",$G3823),AllocFactorMatrix,(R$4+1),FALSE)*$E3830</f>
        <v>0</v>
      </c>
      <c r="S3823" s="5">
        <f>SUBTOTAL(9,O3823:R3823)</f>
        <v>0</v>
      </c>
      <c r="T3823" s="5">
        <f>VLOOKUP(CONCATENATE($F3823," ",$G3823),AllocFactorMatrix,(T$4+1),FALSE)*$E3830</f>
        <v>0</v>
      </c>
      <c r="U3823" s="5">
        <f>VLOOKUP(CONCATENATE($F3823," ",$G3823),AllocFactorMatrix,(U$4+1),FALSE)*$E3830</f>
        <v>0</v>
      </c>
      <c r="V3823" s="5">
        <f>VLOOKUP(CONCATENATE($F3823," ",$G3823),AllocFactorMatrix,(V$4+1),FALSE)*$E3830</f>
        <v>0</v>
      </c>
      <c r="W3823" s="5">
        <f>VLOOKUP(CONCATENATE($F3823," ",$G3823),AllocFactorMatrix,(W$4+1),FALSE)*$E3830</f>
        <v>0</v>
      </c>
      <c r="X3823" s="5">
        <f>SUBTOTAL(9,T3823:W3823)</f>
        <v>0</v>
      </c>
      <c r="Y3823" s="5">
        <f>VLOOKUP(CONCATENATE($F3823," ",$G3823),AllocFactorMatrix,(Y$4+1),FALSE)*$E3830</f>
        <v>0</v>
      </c>
      <c r="Z3823" s="5">
        <f>VLOOKUP(CONCATENATE($F3823," ",$G3823),AllocFactorMatrix,(Z$4+1),FALSE)*$E3830</f>
        <v>0</v>
      </c>
      <c r="AA3823" s="5">
        <f t="shared" ref="AA3823:AA4086" si="2001">SUBTOTAL(9,Y3823:Z3823)</f>
        <v>0</v>
      </c>
      <c r="AB3823" s="5">
        <f>VLOOKUP(CONCATENATE($F3823," ",$G3823),AllocFactorMatrix,(AB$4+1),FALSE)*$E3830</f>
        <v>0</v>
      </c>
      <c r="AC3823" s="5">
        <f>VLOOKUP(CONCATENATE($F3823," ",$G3823),AllocFactorMatrix,(AC$4+1),FALSE)*$E3830</f>
        <v>0</v>
      </c>
      <c r="AD3823" s="5">
        <f>VLOOKUP(CONCATENATE($F3823," ",$G3823),AllocFactorMatrix,(AD$4+1),FALSE)*$E3830</f>
        <v>0</v>
      </c>
    </row>
    <row r="3824" spans="4:30" hidden="1" outlineLevel="1">
      <c r="D3824" s="7"/>
      <c r="E3824" s="51"/>
      <c r="F3824" s="52" t="str">
        <f>F3830</f>
        <v>EXP_OM_DIST</v>
      </c>
      <c r="G3824" s="55" t="str">
        <f>$G$9</f>
        <v>BULKTRAN</v>
      </c>
      <c r="H3824" s="4">
        <f t="shared" si="1999"/>
        <v>0</v>
      </c>
      <c r="I3824" s="5">
        <f>VLOOKUP(CONCATENATE($F3824," ",$G3824),AllocFactorMatrix,(I$4+1),FALSE)*$E3830</f>
        <v>0</v>
      </c>
      <c r="J3824" s="5">
        <f>VLOOKUP(CONCATENATE($F3824," ",$G3824),AllocFactorMatrix,(J$4+1),FALSE)*$E3830</f>
        <v>0</v>
      </c>
      <c r="K3824" s="5">
        <f>VLOOKUP(CONCATENATE($F3824," ",$G3824),AllocFactorMatrix,(K$4+1),FALSE)*$E3830</f>
        <v>0</v>
      </c>
      <c r="L3824" s="5">
        <f>VLOOKUP(CONCATENATE($F3824," ",$G3824),AllocFactorMatrix,(L$4+1),FALSE)*$E3830</f>
        <v>0</v>
      </c>
      <c r="M3824" s="5">
        <f>VLOOKUP(CONCATENATE($F3824," ",$G3824),AllocFactorMatrix,(M$4+1),FALSE)*$E3830</f>
        <v>0</v>
      </c>
      <c r="N3824" s="5">
        <f t="shared" si="2000"/>
        <v>0</v>
      </c>
      <c r="O3824" s="5">
        <f>VLOOKUP(CONCATENATE($F3824," ",$G3824),AllocFactorMatrix,(O$4+1),FALSE)*$E3830</f>
        <v>0</v>
      </c>
      <c r="P3824" s="5">
        <f>VLOOKUP(CONCATENATE($F3824," ",$G3824),AllocFactorMatrix,(P$4+1),FALSE)*$E3830</f>
        <v>0</v>
      </c>
      <c r="Q3824" s="5">
        <f>VLOOKUP(CONCATENATE($F3824," ",$G3824),AllocFactorMatrix,(Q$4+1),FALSE)*$E3830</f>
        <v>0</v>
      </c>
      <c r="R3824" s="5">
        <f>VLOOKUP(CONCATENATE($F3824," ",$G3824),AllocFactorMatrix,(R$4+1),FALSE)*$E3830</f>
        <v>0</v>
      </c>
      <c r="S3824" s="5">
        <f t="shared" ref="S3824:S3830" si="2002">SUBTOTAL(9,O3824:R3824)</f>
        <v>0</v>
      </c>
      <c r="T3824" s="5">
        <f>VLOOKUP(CONCATENATE($F3824," ",$G3824),AllocFactorMatrix,(T$4+1),FALSE)*$E3830</f>
        <v>0</v>
      </c>
      <c r="U3824" s="5">
        <f>VLOOKUP(CONCATENATE($F3824," ",$G3824),AllocFactorMatrix,(U$4+1),FALSE)*$E3830</f>
        <v>0</v>
      </c>
      <c r="V3824" s="5">
        <f>VLOOKUP(CONCATENATE($F3824," ",$G3824),AllocFactorMatrix,(V$4+1),FALSE)*$E3830</f>
        <v>0</v>
      </c>
      <c r="W3824" s="5">
        <f>VLOOKUP(CONCATENATE($F3824," ",$G3824),AllocFactorMatrix,(W$4+1),FALSE)*$E3830</f>
        <v>0</v>
      </c>
      <c r="X3824" s="5">
        <f t="shared" ref="X3824:X3830" si="2003">SUBTOTAL(9,T3824:W3824)</f>
        <v>0</v>
      </c>
      <c r="Y3824" s="5">
        <f>VLOOKUP(CONCATENATE($F3824," ",$G3824),AllocFactorMatrix,(Y$4+1),FALSE)*$E3830</f>
        <v>0</v>
      </c>
      <c r="Z3824" s="5">
        <f>VLOOKUP(CONCATENATE($F3824," ",$G3824),AllocFactorMatrix,(Z$4+1),FALSE)*$E3830</f>
        <v>0</v>
      </c>
      <c r="AA3824" s="5">
        <f t="shared" si="2001"/>
        <v>0</v>
      </c>
      <c r="AB3824" s="5">
        <f>VLOOKUP(CONCATENATE($F3824," ",$G3824),AllocFactorMatrix,(AB$4+1),FALSE)*$E3830</f>
        <v>0</v>
      </c>
      <c r="AC3824" s="5">
        <f>VLOOKUP(CONCATENATE($F3824," ",$G3824),AllocFactorMatrix,(AC$4+1),FALSE)*$E3830</f>
        <v>0</v>
      </c>
      <c r="AD3824" s="5">
        <f>VLOOKUP(CONCATENATE($F3824," ",$G3824),AllocFactorMatrix,(AD$4+1),FALSE)*$E3830</f>
        <v>0</v>
      </c>
    </row>
    <row r="3825" spans="1:30" hidden="1" outlineLevel="1">
      <c r="D3825" s="7"/>
      <c r="E3825" s="51"/>
      <c r="F3825" s="52" t="str">
        <f>F3830</f>
        <v>EXP_OM_DIST</v>
      </c>
      <c r="G3825" s="55" t="str">
        <f>$G$10</f>
        <v>SUBTRAN</v>
      </c>
      <c r="H3825" s="4">
        <f t="shared" si="1999"/>
        <v>0</v>
      </c>
      <c r="I3825" s="5">
        <f>VLOOKUP(CONCATENATE($F3825," ",$G3825),AllocFactorMatrix,(I$4+1),FALSE)*$E3830</f>
        <v>0</v>
      </c>
      <c r="J3825" s="5">
        <f>VLOOKUP(CONCATENATE($F3825," ",$G3825),AllocFactorMatrix,(J$4+1),FALSE)*$E3830</f>
        <v>0</v>
      </c>
      <c r="K3825" s="5">
        <f>VLOOKUP(CONCATENATE($F3825," ",$G3825),AllocFactorMatrix,(K$4+1),FALSE)*$E3830</f>
        <v>0</v>
      </c>
      <c r="L3825" s="5">
        <f>VLOOKUP(CONCATENATE($F3825," ",$G3825),AllocFactorMatrix,(L$4+1),FALSE)*$E3830</f>
        <v>0</v>
      </c>
      <c r="M3825" s="5">
        <f>VLOOKUP(CONCATENATE($F3825," ",$G3825),AllocFactorMatrix,(M$4+1),FALSE)*$E3830</f>
        <v>0</v>
      </c>
      <c r="N3825" s="5">
        <f t="shared" si="2000"/>
        <v>0</v>
      </c>
      <c r="O3825" s="5">
        <f>VLOOKUP(CONCATENATE($F3825," ",$G3825),AllocFactorMatrix,(O$4+1),FALSE)*$E3830</f>
        <v>0</v>
      </c>
      <c r="P3825" s="5">
        <f>VLOOKUP(CONCATENATE($F3825," ",$G3825),AllocFactorMatrix,(P$4+1),FALSE)*$E3830</f>
        <v>0</v>
      </c>
      <c r="Q3825" s="5">
        <f>VLOOKUP(CONCATENATE($F3825," ",$G3825),AllocFactorMatrix,(Q$4+1),FALSE)*$E3830</f>
        <v>0</v>
      </c>
      <c r="R3825" s="5">
        <f>VLOOKUP(CONCATENATE($F3825," ",$G3825),AllocFactorMatrix,(R$4+1),FALSE)*$E3830</f>
        <v>0</v>
      </c>
      <c r="S3825" s="5">
        <f t="shared" si="2002"/>
        <v>0</v>
      </c>
      <c r="T3825" s="5">
        <f>VLOOKUP(CONCATENATE($F3825," ",$G3825),AllocFactorMatrix,(T$4+1),FALSE)*$E3830</f>
        <v>0</v>
      </c>
      <c r="U3825" s="5">
        <f>VLOOKUP(CONCATENATE($F3825," ",$G3825),AllocFactorMatrix,(U$4+1),FALSE)*$E3830</f>
        <v>0</v>
      </c>
      <c r="V3825" s="5">
        <f>VLOOKUP(CONCATENATE($F3825," ",$G3825),AllocFactorMatrix,(V$4+1),FALSE)*$E3830</f>
        <v>0</v>
      </c>
      <c r="W3825" s="5">
        <f>VLOOKUP(CONCATENATE($F3825," ",$G3825),AllocFactorMatrix,(W$4+1),FALSE)*$E3830</f>
        <v>0</v>
      </c>
      <c r="X3825" s="5">
        <f t="shared" si="2003"/>
        <v>0</v>
      </c>
      <c r="Y3825" s="5">
        <f>VLOOKUP(CONCATENATE($F3825," ",$G3825),AllocFactorMatrix,(Y$4+1),FALSE)*$E3830</f>
        <v>0</v>
      </c>
      <c r="Z3825" s="5">
        <f>VLOOKUP(CONCATENATE($F3825," ",$G3825),AllocFactorMatrix,(Z$4+1),FALSE)*$E3830</f>
        <v>0</v>
      </c>
      <c r="AA3825" s="5">
        <f t="shared" si="2001"/>
        <v>0</v>
      </c>
      <c r="AB3825" s="5">
        <f>VLOOKUP(CONCATENATE($F3825," ",$G3825),AllocFactorMatrix,(AB$4+1),FALSE)*$E3830</f>
        <v>0</v>
      </c>
      <c r="AC3825" s="5">
        <f>VLOOKUP(CONCATENATE($F3825," ",$G3825),AllocFactorMatrix,(AC$4+1),FALSE)*$E3830</f>
        <v>0</v>
      </c>
      <c r="AD3825" s="5">
        <f>VLOOKUP(CONCATENATE($F3825," ",$G3825),AllocFactorMatrix,(AD$4+1),FALSE)*$E3830</f>
        <v>0</v>
      </c>
    </row>
    <row r="3826" spans="1:30" hidden="1" outlineLevel="1">
      <c r="D3826" s="7"/>
      <c r="E3826" s="51"/>
      <c r="F3826" s="52" t="str">
        <f>F3830</f>
        <v>EXP_OM_DIST</v>
      </c>
      <c r="G3826" s="55" t="str">
        <f>$G$11</f>
        <v>DISTPRI</v>
      </c>
      <c r="H3826" s="4">
        <f t="shared" si="1999"/>
        <v>-562472.71547789744</v>
      </c>
      <c r="I3826" s="5">
        <f>VLOOKUP(CONCATENATE($F3826," ",$G3826),AllocFactorMatrix,(I$4+1),FALSE)*$E3830</f>
        <v>-375924.5055118262</v>
      </c>
      <c r="J3826" s="5">
        <f>VLOOKUP(CONCATENATE($F3826," ",$G3826),AllocFactorMatrix,(J$4+1),FALSE)*$E3830</f>
        <v>-17720.099825019734</v>
      </c>
      <c r="K3826" s="5">
        <f>VLOOKUP(CONCATENATE($F3826," ",$G3826),AllocFactorMatrix,(K$4+1),FALSE)*$E3830</f>
        <v>-64342.770006737039</v>
      </c>
      <c r="L3826" s="5">
        <f>VLOOKUP(CONCATENATE($F3826," ",$G3826),AllocFactorMatrix,(L$4+1),FALSE)*$E3830</f>
        <v>-1988.5263965363361</v>
      </c>
      <c r="M3826" s="5">
        <f>VLOOKUP(CONCATENATE($F3826," ",$G3826),AllocFactorMatrix,(M$4+1),FALSE)*$E3830</f>
        <v>0</v>
      </c>
      <c r="N3826" s="5">
        <f t="shared" si="2000"/>
        <v>-66331.296403273373</v>
      </c>
      <c r="O3826" s="5">
        <f>VLOOKUP(CONCATENATE($F3826," ",$G3826),AllocFactorMatrix,(O$4+1),FALSE)*$E3830</f>
        <v>-48245.831350453918</v>
      </c>
      <c r="P3826" s="5">
        <f>VLOOKUP(CONCATENATE($F3826," ",$G3826),AllocFactorMatrix,(P$4+1),FALSE)*$E3830</f>
        <v>-8985.7893356778532</v>
      </c>
      <c r="Q3826" s="5">
        <f>VLOOKUP(CONCATENATE($F3826," ",$G3826),AllocFactorMatrix,(Q$4+1),FALSE)*$E3830</f>
        <v>0</v>
      </c>
      <c r="R3826" s="5">
        <f>VLOOKUP(CONCATENATE($F3826," ",$G3826),AllocFactorMatrix,(R$4+1),FALSE)*$E3830</f>
        <v>0</v>
      </c>
      <c r="S3826" s="5">
        <f t="shared" si="2002"/>
        <v>-57231.62068613177</v>
      </c>
      <c r="T3826" s="5">
        <f>VLOOKUP(CONCATENATE($F3826," ",$G3826),AllocFactorMatrix,(T$4+1),FALSE)*$E3830</f>
        <v>-1719.9341559979</v>
      </c>
      <c r="U3826" s="5">
        <f>VLOOKUP(CONCATENATE($F3826," ",$G3826),AllocFactorMatrix,(U$4+1),FALSE)*$E3830</f>
        <v>-27738.645989945777</v>
      </c>
      <c r="V3826" s="5">
        <f>VLOOKUP(CONCATENATE($F3826," ",$G3826),AllocFactorMatrix,(V$4+1),FALSE)*$E3830</f>
        <v>0</v>
      </c>
      <c r="W3826" s="5">
        <f>VLOOKUP(CONCATENATE($F3826," ",$G3826),AllocFactorMatrix,(W$4+1),FALSE)*$E3830</f>
        <v>0</v>
      </c>
      <c r="X3826" s="5">
        <f t="shared" si="2003"/>
        <v>-29458.580145943677</v>
      </c>
      <c r="Y3826" s="5">
        <f>VLOOKUP(CONCATENATE($F3826," ",$G3826),AllocFactorMatrix,(Y$4+1),FALSE)*$E3830</f>
        <v>-14548.335319014361</v>
      </c>
      <c r="Z3826" s="5">
        <f>VLOOKUP(CONCATENATE($F3826," ",$G3826),AllocFactorMatrix,(Z$4+1),FALSE)*$E3830</f>
        <v>-242.72318276468459</v>
      </c>
      <c r="AA3826" s="5">
        <f t="shared" si="2001"/>
        <v>-14791.058501779045</v>
      </c>
      <c r="AB3826" s="5">
        <f>VLOOKUP(CONCATENATE($F3826," ",$G3826),AllocFactorMatrix,(AB$4+1),FALSE)*$E3830</f>
        <v>-196.64644820459378</v>
      </c>
      <c r="AC3826" s="5">
        <f>VLOOKUP(CONCATENATE($F3826," ",$G3826),AllocFactorMatrix,(AC$4+1),FALSE)*$E3830</f>
        <v>-673.68341154172685</v>
      </c>
      <c r="AD3826" s="5">
        <f>VLOOKUP(CONCATENATE($F3826," ",$G3826),AllocFactorMatrix,(AD$4+1),FALSE)*$E3830</f>
        <v>-145.22454417735119</v>
      </c>
    </row>
    <row r="3827" spans="1:30" hidden="1" outlineLevel="1">
      <c r="D3827" s="7"/>
      <c r="E3827" s="51"/>
      <c r="F3827" s="52" t="str">
        <f>F3830</f>
        <v>EXP_OM_DIST</v>
      </c>
      <c r="G3827" s="55" t="str">
        <f>$G$12</f>
        <v>DISTSEC</v>
      </c>
      <c r="H3827" s="4">
        <f t="shared" si="1999"/>
        <v>-232139.40786829576</v>
      </c>
      <c r="I3827" s="5">
        <f>VLOOKUP(CONCATENATE($F3827," ",$G3827),AllocFactorMatrix,(I$4+1),FALSE)*$E3830</f>
        <v>-173570.97223757071</v>
      </c>
      <c r="J3827" s="5">
        <f>VLOOKUP(CONCATENATE($F3827," ",$G3827),AllocFactorMatrix,(J$4+1),FALSE)*$E3830</f>
        <v>-8367.9118902684768</v>
      </c>
      <c r="K3827" s="5">
        <f>VLOOKUP(CONCATENATE($F3827," ",$G3827),AllocFactorMatrix,(K$4+1),FALSE)*$E3830</f>
        <v>-25249.47739501937</v>
      </c>
      <c r="L3827" s="5">
        <f>VLOOKUP(CONCATENATE($F3827," ",$G3827),AllocFactorMatrix,(L$4+1),FALSE)*$E3830</f>
        <v>0</v>
      </c>
      <c r="M3827" s="5">
        <f>VLOOKUP(CONCATENATE($F3827," ",$G3827),AllocFactorMatrix,(M$4+1),FALSE)*$E3830</f>
        <v>0</v>
      </c>
      <c r="N3827" s="5">
        <f t="shared" si="2000"/>
        <v>-25249.47739501937</v>
      </c>
      <c r="O3827" s="5">
        <f>VLOOKUP(CONCATENATE($F3827," ",$G3827),AllocFactorMatrix,(O$4+1),FALSE)*$E3830</f>
        <v>-16089.065273082673</v>
      </c>
      <c r="P3827" s="5">
        <f>VLOOKUP(CONCATENATE($F3827," ",$G3827),AllocFactorMatrix,(P$4+1),FALSE)*$E3830</f>
        <v>0</v>
      </c>
      <c r="Q3827" s="5">
        <f>VLOOKUP(CONCATENATE($F3827," ",$G3827),AllocFactorMatrix,(Q$4+1),FALSE)*$E3830</f>
        <v>0</v>
      </c>
      <c r="R3827" s="5">
        <f>VLOOKUP(CONCATENATE($F3827," ",$G3827),AllocFactorMatrix,(R$4+1),FALSE)*$E3830</f>
        <v>0</v>
      </c>
      <c r="S3827" s="5">
        <f t="shared" si="2002"/>
        <v>-16089.065273082673</v>
      </c>
      <c r="T3827" s="5">
        <f>VLOOKUP(CONCATENATE($F3827," ",$G3827),AllocFactorMatrix,(T$4+1),FALSE)*$E3830</f>
        <v>-435.01457227454762</v>
      </c>
      <c r="U3827" s="5">
        <f>VLOOKUP(CONCATENATE($F3827," ",$G3827),AllocFactorMatrix,(U$4+1),FALSE)*$E3830</f>
        <v>0</v>
      </c>
      <c r="V3827" s="5">
        <f>VLOOKUP(CONCATENATE($F3827," ",$G3827),AllocFactorMatrix,(V$4+1),FALSE)*$E3830</f>
        <v>0</v>
      </c>
      <c r="W3827" s="5">
        <f>VLOOKUP(CONCATENATE($F3827," ",$G3827),AllocFactorMatrix,(W$4+1),FALSE)*$E3830</f>
        <v>0</v>
      </c>
      <c r="X3827" s="5">
        <f t="shared" si="2003"/>
        <v>-435.01457227454762</v>
      </c>
      <c r="Y3827" s="5">
        <f>VLOOKUP(CONCATENATE($F3827," ",$G3827),AllocFactorMatrix,(Y$4+1),FALSE)*$E3830</f>
        <v>-5934.3566859507528</v>
      </c>
      <c r="Z3827" s="5">
        <f>VLOOKUP(CONCATENATE($F3827," ",$G3827),AllocFactorMatrix,(Z$4+1),FALSE)*$E3830</f>
        <v>0</v>
      </c>
      <c r="AA3827" s="5">
        <f t="shared" si="2001"/>
        <v>-5934.3566859507528</v>
      </c>
      <c r="AB3827" s="5">
        <f>VLOOKUP(CONCATENATE($F3827," ",$G3827),AllocFactorMatrix,(AB$4+1),FALSE)*$E3830</f>
        <v>-61.581010231242658</v>
      </c>
      <c r="AC3827" s="5">
        <f>VLOOKUP(CONCATENATE($F3827," ",$G3827),AllocFactorMatrix,(AC$4+1),FALSE)*$E3830</f>
        <v>-2090.91214739004</v>
      </c>
      <c r="AD3827" s="5">
        <f>VLOOKUP(CONCATENATE($F3827," ",$G3827),AllocFactorMatrix,(AD$4+1),FALSE)*$E3830</f>
        <v>-340.11665650794032</v>
      </c>
    </row>
    <row r="3828" spans="1:30" hidden="1" outlineLevel="1">
      <c r="D3828" s="7"/>
      <c r="E3828" s="51"/>
      <c r="F3828" s="52" t="str">
        <f>F3830</f>
        <v>EXP_OM_DIST</v>
      </c>
      <c r="G3828" s="55" t="str">
        <f>$G$13</f>
        <v>ENERGY</v>
      </c>
      <c r="H3828" s="4">
        <f t="shared" si="1999"/>
        <v>0</v>
      </c>
      <c r="I3828" s="5">
        <f>VLOOKUP(CONCATENATE($F3828," ",$G3828),AllocFactorMatrix,(I$4+1),FALSE)*$E3830</f>
        <v>0</v>
      </c>
      <c r="J3828" s="5">
        <f>VLOOKUP(CONCATENATE($F3828," ",$G3828),AllocFactorMatrix,(J$4+1),FALSE)*$E3830</f>
        <v>0</v>
      </c>
      <c r="K3828" s="5">
        <f>VLOOKUP(CONCATENATE($F3828," ",$G3828),AllocFactorMatrix,(K$4+1),FALSE)*$E3830</f>
        <v>0</v>
      </c>
      <c r="L3828" s="5">
        <f>VLOOKUP(CONCATENATE($F3828," ",$G3828),AllocFactorMatrix,(L$4+1),FALSE)*$E3830</f>
        <v>0</v>
      </c>
      <c r="M3828" s="5">
        <f>VLOOKUP(CONCATENATE($F3828," ",$G3828),AllocFactorMatrix,(M$4+1),FALSE)*$E3830</f>
        <v>0</v>
      </c>
      <c r="N3828" s="5">
        <f t="shared" si="2000"/>
        <v>0</v>
      </c>
      <c r="O3828" s="5">
        <f>VLOOKUP(CONCATENATE($F3828," ",$G3828),AllocFactorMatrix,(O$4+1),FALSE)*$E3830</f>
        <v>0</v>
      </c>
      <c r="P3828" s="5">
        <f>VLOOKUP(CONCATENATE($F3828," ",$G3828),AllocFactorMatrix,(P$4+1),FALSE)*$E3830</f>
        <v>0</v>
      </c>
      <c r="Q3828" s="5">
        <f>VLOOKUP(CONCATENATE($F3828," ",$G3828),AllocFactorMatrix,(Q$4+1),FALSE)*$E3830</f>
        <v>0</v>
      </c>
      <c r="R3828" s="5">
        <f>VLOOKUP(CONCATENATE($F3828," ",$G3828),AllocFactorMatrix,(R$4+1),FALSE)*$E3830</f>
        <v>0</v>
      </c>
      <c r="S3828" s="5">
        <f t="shared" si="2002"/>
        <v>0</v>
      </c>
      <c r="T3828" s="5">
        <f>VLOOKUP(CONCATENATE($F3828," ",$G3828),AllocFactorMatrix,(T$4+1),FALSE)*$E3830</f>
        <v>0</v>
      </c>
      <c r="U3828" s="5">
        <f>VLOOKUP(CONCATENATE($F3828," ",$G3828),AllocFactorMatrix,(U$4+1),FALSE)*$E3830</f>
        <v>0</v>
      </c>
      <c r="V3828" s="5">
        <f>VLOOKUP(CONCATENATE($F3828," ",$G3828),AllocFactorMatrix,(V$4+1),FALSE)*$E3830</f>
        <v>0</v>
      </c>
      <c r="W3828" s="5">
        <f>VLOOKUP(CONCATENATE($F3828," ",$G3828),AllocFactorMatrix,(W$4+1),FALSE)*$E3830</f>
        <v>0</v>
      </c>
      <c r="X3828" s="5">
        <f t="shared" si="2003"/>
        <v>0</v>
      </c>
      <c r="Y3828" s="5">
        <f>VLOOKUP(CONCATENATE($F3828," ",$G3828),AllocFactorMatrix,(Y$4+1),FALSE)*$E3830</f>
        <v>0</v>
      </c>
      <c r="Z3828" s="5">
        <f>VLOOKUP(CONCATENATE($F3828," ",$G3828),AllocFactorMatrix,(Z$4+1),FALSE)*$E3830</f>
        <v>0</v>
      </c>
      <c r="AA3828" s="5">
        <f t="shared" si="2001"/>
        <v>0</v>
      </c>
      <c r="AB3828" s="5">
        <f>VLOOKUP(CONCATENATE($F3828," ",$G3828),AllocFactorMatrix,(AB$4+1),FALSE)*$E3830</f>
        <v>0</v>
      </c>
      <c r="AC3828" s="5">
        <f>VLOOKUP(CONCATENATE($F3828," ",$G3828),AllocFactorMatrix,(AC$4+1),FALSE)*$E3830</f>
        <v>0</v>
      </c>
      <c r="AD3828" s="5">
        <f>VLOOKUP(CONCATENATE($F3828," ",$G3828),AllocFactorMatrix,(AD$4+1),FALSE)*$E3830</f>
        <v>0</v>
      </c>
    </row>
    <row r="3829" spans="1:30" hidden="1" outlineLevel="1">
      <c r="D3829" s="7"/>
      <c r="E3829" s="51"/>
      <c r="F3829" s="52" t="str">
        <f>F3830</f>
        <v>EXP_OM_DIST</v>
      </c>
      <c r="G3829" s="55" t="str">
        <f>$G$14</f>
        <v>CUSTOMER</v>
      </c>
      <c r="H3829" s="4">
        <f t="shared" si="1999"/>
        <v>-42854.876653806867</v>
      </c>
      <c r="I3829" s="5">
        <f>VLOOKUP(CONCATENATE($F3829," ",$G3829),AllocFactorMatrix,(I$4+1),FALSE)*$E3830</f>
        <v>-17494.881428013345</v>
      </c>
      <c r="J3829" s="5">
        <f>VLOOKUP(CONCATENATE($F3829," ",$G3829),AllocFactorMatrix,(J$4+1),FALSE)*$E3830</f>
        <v>-7575.5079198062385</v>
      </c>
      <c r="K3829" s="5">
        <f>VLOOKUP(CONCATENATE($F3829," ",$G3829),AllocFactorMatrix,(K$4+1),FALSE)*$E3830</f>
        <v>-2163.8874383310135</v>
      </c>
      <c r="L3829" s="5">
        <f>VLOOKUP(CONCATENATE($F3829," ",$G3829),AllocFactorMatrix,(L$4+1),FALSE)*$E3830</f>
        <v>-1211.2116012107624</v>
      </c>
      <c r="M3829" s="5">
        <f>VLOOKUP(CONCATENATE($F3829," ",$G3829),AllocFactorMatrix,(M$4+1),FALSE)*$E3830</f>
        <v>-196.57692913131467</v>
      </c>
      <c r="N3829" s="5">
        <f t="shared" si="2000"/>
        <v>-3571.6759686730902</v>
      </c>
      <c r="O3829" s="5">
        <f>VLOOKUP(CONCATENATE($F3829," ",$G3829),AllocFactorMatrix,(O$4+1),FALSE)*$E3830</f>
        <v>-925.73230335069366</v>
      </c>
      <c r="P3829" s="5">
        <f>VLOOKUP(CONCATENATE($F3829," ",$G3829),AllocFactorMatrix,(P$4+1),FALSE)*$E3830</f>
        <v>-314.98307184490642</v>
      </c>
      <c r="Q3829" s="5">
        <f>VLOOKUP(CONCATENATE($F3829," ",$G3829),AllocFactorMatrix,(Q$4+1),FALSE)*$E3830</f>
        <v>-684.90304207015026</v>
      </c>
      <c r="R3829" s="5">
        <f>VLOOKUP(CONCATENATE($F3829," ",$G3829),AllocFactorMatrix,(R$4+1),FALSE)*$E3830</f>
        <v>-120.37429223839231</v>
      </c>
      <c r="S3829" s="5">
        <f t="shared" si="2002"/>
        <v>-2045.9927095041428</v>
      </c>
      <c r="T3829" s="5">
        <f>VLOOKUP(CONCATENATE($F3829," ",$G3829),AllocFactorMatrix,(T$4+1),FALSE)*$E3830</f>
        <v>-6.3779190600086899</v>
      </c>
      <c r="U3829" s="5">
        <f>VLOOKUP(CONCATENATE($F3829," ",$G3829),AllocFactorMatrix,(U$4+1),FALSE)*$E3830</f>
        <v>-186.85438974204536</v>
      </c>
      <c r="V3829" s="5">
        <f>VLOOKUP(CONCATENATE($F3829," ",$G3829),AllocFactorMatrix,(V$4+1),FALSE)*$E3830</f>
        <v>-1007.209659416598</v>
      </c>
      <c r="W3829" s="5">
        <f>VLOOKUP(CONCATENATE($F3829," ",$G3829),AllocFactorMatrix,(W$4+1),FALSE)*$E3830</f>
        <v>-180.56180840982569</v>
      </c>
      <c r="X3829" s="5">
        <f t="shared" si="2003"/>
        <v>-1381.0037766284779</v>
      </c>
      <c r="Y3829" s="5">
        <f>VLOOKUP(CONCATENATE($F3829," ",$G3829),AllocFactorMatrix,(Y$4+1),FALSE)*$E3830</f>
        <v>-256.70883682580791</v>
      </c>
      <c r="Z3829" s="5">
        <f>VLOOKUP(CONCATENATE($F3829," ",$G3829),AllocFactorMatrix,(Z$4+1),FALSE)*$E3830</f>
        <v>-5.3386334122463461</v>
      </c>
      <c r="AA3829" s="5">
        <f t="shared" si="2001"/>
        <v>-262.04747023805425</v>
      </c>
      <c r="AB3829" s="5">
        <f>VLOOKUP(CONCATENATE($F3829," ",$G3829),AllocFactorMatrix,(AB$4+1),FALSE)*$E3830</f>
        <v>-3.1709644741569107</v>
      </c>
      <c r="AC3829" s="5">
        <f>VLOOKUP(CONCATENATE($F3829," ",$G3829),AllocFactorMatrix,(AC$4+1),FALSE)*$E3830</f>
        <v>-5843.0878141112362</v>
      </c>
      <c r="AD3829" s="5">
        <f>VLOOKUP(CONCATENATE($F3829," ",$G3829),AllocFactorMatrix,(AD$4+1),FALSE)*$E3830</f>
        <v>-4677.5086023581216</v>
      </c>
    </row>
    <row r="3830" spans="1:30" collapsed="1">
      <c r="D3830" s="7" t="s">
        <v>345</v>
      </c>
      <c r="E3830" s="61">
        <v>-837467</v>
      </c>
      <c r="F3830" s="10" t="s">
        <v>78</v>
      </c>
      <c r="G3830" s="55" t="str">
        <f>$G$15</f>
        <v>TOTAL</v>
      </c>
      <c r="H3830" s="4">
        <f t="shared" si="1999"/>
        <v>-837467.00000000012</v>
      </c>
      <c r="I3830" s="5">
        <f>VLOOKUP(CONCATENATE($F3830," ",$G3830),AllocFactorMatrix,(I$4+1),FALSE)*$E3830</f>
        <v>-566990.35917741025</v>
      </c>
      <c r="J3830" s="5">
        <f>VLOOKUP(CONCATENATE($F3830," ",$G3830),AllocFactorMatrix,(J$4+1),FALSE)*$E3830</f>
        <v>-33663.519635094446</v>
      </c>
      <c r="K3830" s="5">
        <f>VLOOKUP(CONCATENATE($F3830," ",$G3830),AllocFactorMatrix,(K$4+1),FALSE)*$E3830</f>
        <v>-91756.134840087427</v>
      </c>
      <c r="L3830" s="5">
        <f>VLOOKUP(CONCATENATE($F3830," ",$G3830),AllocFactorMatrix,(L$4+1),FALSE)*$E3830</f>
        <v>-3199.7379977470982</v>
      </c>
      <c r="M3830" s="5">
        <f>VLOOKUP(CONCATENATE($F3830," ",$G3830),AllocFactorMatrix,(M$4+1),FALSE)*$E3830</f>
        <v>-196.57692913131467</v>
      </c>
      <c r="N3830" s="5">
        <f t="shared" si="2000"/>
        <v>-95152.449766965845</v>
      </c>
      <c r="O3830" s="5">
        <f>VLOOKUP(CONCATENATE($F3830," ",$G3830),AllocFactorMatrix,(O$4+1),FALSE)*$E3830</f>
        <v>-65260.628926887286</v>
      </c>
      <c r="P3830" s="5">
        <f>VLOOKUP(CONCATENATE($F3830," ",$G3830),AllocFactorMatrix,(P$4+1),FALSE)*$E3830</f>
        <v>-9300.7724075227597</v>
      </c>
      <c r="Q3830" s="5">
        <f>VLOOKUP(CONCATENATE($F3830," ",$G3830),AllocFactorMatrix,(Q$4+1),FALSE)*$E3830</f>
        <v>-684.90304207015026</v>
      </c>
      <c r="R3830" s="5">
        <f>VLOOKUP(CONCATENATE($F3830," ",$G3830),AllocFactorMatrix,(R$4+1),FALSE)*$E3830</f>
        <v>-120.37429223839231</v>
      </c>
      <c r="S3830" s="5">
        <f t="shared" si="2002"/>
        <v>-75366.678668718581</v>
      </c>
      <c r="T3830" s="5">
        <f>VLOOKUP(CONCATENATE($F3830," ",$G3830),AllocFactorMatrix,(T$4+1),FALSE)*$E3830</f>
        <v>-2161.3266473324561</v>
      </c>
      <c r="U3830" s="5">
        <f>VLOOKUP(CONCATENATE($F3830," ",$G3830),AllocFactorMatrix,(U$4+1),FALSE)*$E3830</f>
        <v>-27925.500379687823</v>
      </c>
      <c r="V3830" s="5">
        <f>VLOOKUP(CONCATENATE($F3830," ",$G3830),AllocFactorMatrix,(V$4+1),FALSE)*$E3830</f>
        <v>-1007.209659416598</v>
      </c>
      <c r="W3830" s="5">
        <f>VLOOKUP(CONCATENATE($F3830," ",$G3830),AllocFactorMatrix,(W$4+1),FALSE)*$E3830</f>
        <v>-180.56180840982569</v>
      </c>
      <c r="X3830" s="5">
        <f t="shared" si="2003"/>
        <v>-31274.598494846701</v>
      </c>
      <c r="Y3830" s="5">
        <f>VLOOKUP(CONCATENATE($F3830," ",$G3830),AllocFactorMatrix,(Y$4+1),FALSE)*$E3830</f>
        <v>-20739.400841790921</v>
      </c>
      <c r="Z3830" s="5">
        <f>VLOOKUP(CONCATENATE($F3830," ",$G3830),AllocFactorMatrix,(Z$4+1),FALSE)*$E3830</f>
        <v>-248.06181617693093</v>
      </c>
      <c r="AA3830" s="5">
        <f t="shared" si="2001"/>
        <v>-20987.462657967852</v>
      </c>
      <c r="AB3830" s="5">
        <f>VLOOKUP(CONCATENATE($F3830," ",$G3830),AllocFactorMatrix,(AB$4+1),FALSE)*$E3830</f>
        <v>-261.39842290999337</v>
      </c>
      <c r="AC3830" s="5">
        <f>VLOOKUP(CONCATENATE($F3830," ",$G3830),AllocFactorMatrix,(AC$4+1),FALSE)*$E3830</f>
        <v>-8607.6833730430044</v>
      </c>
      <c r="AD3830" s="5">
        <f>VLOOKUP(CONCATENATE($F3830," ",$G3830),AllocFactorMatrix,(AD$4+1),FALSE)*$E3830</f>
        <v>-5162.849803043413</v>
      </c>
    </row>
    <row r="3831" spans="1:30" hidden="1" outlineLevel="1">
      <c r="D3831" s="7"/>
      <c r="E3831" s="51"/>
      <c r="F3831" s="52" t="str">
        <f>F3838</f>
        <v>CUST_TOTAL</v>
      </c>
      <c r="G3831" s="55" t="str">
        <f>$G$8</f>
        <v>PRODUCTION</v>
      </c>
      <c r="H3831" s="4">
        <f t="shared" ref="H3831:H3838" si="2004">SUBTOTAL(9,I3831:AD3831)</f>
        <v>0</v>
      </c>
      <c r="I3831" s="5">
        <f>VLOOKUP(CONCATENATE($F3831," ",$G3831),AllocFactorMatrix,(I$4+1),FALSE)*$E3838</f>
        <v>0</v>
      </c>
      <c r="J3831" s="5">
        <f>VLOOKUP(CONCATENATE($F3831," ",$G3831),AllocFactorMatrix,(J$4+1),FALSE)*$E3838</f>
        <v>0</v>
      </c>
      <c r="K3831" s="5">
        <f>VLOOKUP(CONCATENATE($F3831," ",$G3831),AllocFactorMatrix,(K$4+1),FALSE)*$E3838</f>
        <v>0</v>
      </c>
      <c r="L3831" s="5">
        <f>VLOOKUP(CONCATENATE($F3831," ",$G3831),AllocFactorMatrix,(L$4+1),FALSE)*$E3838</f>
        <v>0</v>
      </c>
      <c r="M3831" s="5">
        <f>VLOOKUP(CONCATENATE($F3831," ",$G3831),AllocFactorMatrix,(M$4+1),FALSE)*$E3838</f>
        <v>0</v>
      </c>
      <c r="N3831" s="5">
        <f t="shared" ref="N3831:N3838" si="2005">SUBTOTAL(9,K3831:M3831)</f>
        <v>0</v>
      </c>
      <c r="O3831" s="5">
        <f>VLOOKUP(CONCATENATE($F3831," ",$G3831),AllocFactorMatrix,(O$4+1),FALSE)*$E3838</f>
        <v>0</v>
      </c>
      <c r="P3831" s="5">
        <f>VLOOKUP(CONCATENATE($F3831," ",$G3831),AllocFactorMatrix,(P$4+1),FALSE)*$E3838</f>
        <v>0</v>
      </c>
      <c r="Q3831" s="5">
        <f>VLOOKUP(CONCATENATE($F3831," ",$G3831),AllocFactorMatrix,(Q$4+1),FALSE)*$E3838</f>
        <v>0</v>
      </c>
      <c r="R3831" s="5">
        <f>VLOOKUP(CONCATENATE($F3831," ",$G3831),AllocFactorMatrix,(R$4+1),FALSE)*$E3838</f>
        <v>0</v>
      </c>
      <c r="S3831" s="5">
        <f>SUBTOTAL(9,O3831:R3831)</f>
        <v>0</v>
      </c>
      <c r="T3831" s="5">
        <f>VLOOKUP(CONCATENATE($F3831," ",$G3831),AllocFactorMatrix,(T$4+1),FALSE)*$E3838</f>
        <v>0</v>
      </c>
      <c r="U3831" s="5">
        <f>VLOOKUP(CONCATENATE($F3831," ",$G3831),AllocFactorMatrix,(U$4+1),FALSE)*$E3838</f>
        <v>0</v>
      </c>
      <c r="V3831" s="5">
        <f>VLOOKUP(CONCATENATE($F3831," ",$G3831),AllocFactorMatrix,(V$4+1),FALSE)*$E3838</f>
        <v>0</v>
      </c>
      <c r="W3831" s="5">
        <f>VLOOKUP(CONCATENATE($F3831," ",$G3831),AllocFactorMatrix,(W$4+1),FALSE)*$E3838</f>
        <v>0</v>
      </c>
      <c r="X3831" s="5">
        <f>SUBTOTAL(9,T3831:W3831)</f>
        <v>0</v>
      </c>
      <c r="Y3831" s="5">
        <f>VLOOKUP(CONCATENATE($F3831," ",$G3831),AllocFactorMatrix,(Y$4+1),FALSE)*$E3838</f>
        <v>0</v>
      </c>
      <c r="Z3831" s="5">
        <f>VLOOKUP(CONCATENATE($F3831," ",$G3831),AllocFactorMatrix,(Z$4+1),FALSE)*$E3838</f>
        <v>0</v>
      </c>
      <c r="AA3831" s="5">
        <f t="shared" ref="AA3831:AA3838" si="2006">SUBTOTAL(9,Y3831:Z3831)</f>
        <v>0</v>
      </c>
      <c r="AB3831" s="5">
        <f>VLOOKUP(CONCATENATE($F3831," ",$G3831),AllocFactorMatrix,(AB$4+1),FALSE)*$E3838</f>
        <v>0</v>
      </c>
      <c r="AC3831" s="5">
        <f>VLOOKUP(CONCATENATE($F3831," ",$G3831),AllocFactorMatrix,(AC$4+1),FALSE)*$E3838</f>
        <v>0</v>
      </c>
      <c r="AD3831" s="5">
        <f>VLOOKUP(CONCATENATE($F3831," ",$G3831),AllocFactorMatrix,(AD$4+1),FALSE)*$E3838</f>
        <v>0</v>
      </c>
    </row>
    <row r="3832" spans="1:30" hidden="1" outlineLevel="1">
      <c r="D3832" s="7"/>
      <c r="E3832" s="51"/>
      <c r="F3832" s="52" t="str">
        <f>F3838</f>
        <v>CUST_TOTAL</v>
      </c>
      <c r="G3832" s="55" t="str">
        <f>$G$9</f>
        <v>BULKTRAN</v>
      </c>
      <c r="H3832" s="4">
        <f t="shared" si="2004"/>
        <v>0</v>
      </c>
      <c r="I3832" s="5">
        <f>VLOOKUP(CONCATENATE($F3832," ",$G3832),AllocFactorMatrix,(I$4+1),FALSE)*$E3838</f>
        <v>0</v>
      </c>
      <c r="J3832" s="5">
        <f>VLOOKUP(CONCATENATE($F3832," ",$G3832),AllocFactorMatrix,(J$4+1),FALSE)*$E3838</f>
        <v>0</v>
      </c>
      <c r="K3832" s="5">
        <f>VLOOKUP(CONCATENATE($F3832," ",$G3832),AllocFactorMatrix,(K$4+1),FALSE)*$E3838</f>
        <v>0</v>
      </c>
      <c r="L3832" s="5">
        <f>VLOOKUP(CONCATENATE($F3832," ",$G3832),AllocFactorMatrix,(L$4+1),FALSE)*$E3838</f>
        <v>0</v>
      </c>
      <c r="M3832" s="5">
        <f>VLOOKUP(CONCATENATE($F3832," ",$G3832),AllocFactorMatrix,(M$4+1),FALSE)*$E3838</f>
        <v>0</v>
      </c>
      <c r="N3832" s="5">
        <f t="shared" si="2005"/>
        <v>0</v>
      </c>
      <c r="O3832" s="5">
        <f>VLOOKUP(CONCATENATE($F3832," ",$G3832),AllocFactorMatrix,(O$4+1),FALSE)*$E3838</f>
        <v>0</v>
      </c>
      <c r="P3832" s="5">
        <f>VLOOKUP(CONCATENATE($F3832," ",$G3832),AllocFactorMatrix,(P$4+1),FALSE)*$E3838</f>
        <v>0</v>
      </c>
      <c r="Q3832" s="5">
        <f>VLOOKUP(CONCATENATE($F3832," ",$G3832),AllocFactorMatrix,(Q$4+1),FALSE)*$E3838</f>
        <v>0</v>
      </c>
      <c r="R3832" s="5">
        <f>VLOOKUP(CONCATENATE($F3832," ",$G3832),AllocFactorMatrix,(R$4+1),FALSE)*$E3838</f>
        <v>0</v>
      </c>
      <c r="S3832" s="5">
        <f t="shared" ref="S3832:S3838" si="2007">SUBTOTAL(9,O3832:R3832)</f>
        <v>0</v>
      </c>
      <c r="T3832" s="5">
        <f>VLOOKUP(CONCATENATE($F3832," ",$G3832),AllocFactorMatrix,(T$4+1),FALSE)*$E3838</f>
        <v>0</v>
      </c>
      <c r="U3832" s="5">
        <f>VLOOKUP(CONCATENATE($F3832," ",$G3832),AllocFactorMatrix,(U$4+1),FALSE)*$E3838</f>
        <v>0</v>
      </c>
      <c r="V3832" s="5">
        <f>VLOOKUP(CONCATENATE($F3832," ",$G3832),AllocFactorMatrix,(V$4+1),FALSE)*$E3838</f>
        <v>0</v>
      </c>
      <c r="W3832" s="5">
        <f>VLOOKUP(CONCATENATE($F3832," ",$G3832),AllocFactorMatrix,(W$4+1),FALSE)*$E3838</f>
        <v>0</v>
      </c>
      <c r="X3832" s="5">
        <f t="shared" ref="X3832:X3838" si="2008">SUBTOTAL(9,T3832:W3832)</f>
        <v>0</v>
      </c>
      <c r="Y3832" s="5">
        <f>VLOOKUP(CONCATENATE($F3832," ",$G3832),AllocFactorMatrix,(Y$4+1),FALSE)*$E3838</f>
        <v>0</v>
      </c>
      <c r="Z3832" s="5">
        <f>VLOOKUP(CONCATENATE($F3832," ",$G3832),AllocFactorMatrix,(Z$4+1),FALSE)*$E3838</f>
        <v>0</v>
      </c>
      <c r="AA3832" s="5">
        <f t="shared" si="2006"/>
        <v>0</v>
      </c>
      <c r="AB3832" s="5">
        <f>VLOOKUP(CONCATENATE($F3832," ",$G3832),AllocFactorMatrix,(AB$4+1),FALSE)*$E3838</f>
        <v>0</v>
      </c>
      <c r="AC3832" s="5">
        <f>VLOOKUP(CONCATENATE($F3832," ",$G3832),AllocFactorMatrix,(AC$4+1),FALSE)*$E3838</f>
        <v>0</v>
      </c>
      <c r="AD3832" s="5">
        <f>VLOOKUP(CONCATENATE($F3832," ",$G3832),AllocFactorMatrix,(AD$4+1),FALSE)*$E3838</f>
        <v>0</v>
      </c>
    </row>
    <row r="3833" spans="1:30" hidden="1" outlineLevel="1">
      <c r="D3833" s="7"/>
      <c r="E3833" s="51"/>
      <c r="F3833" s="52" t="str">
        <f>F3838</f>
        <v>CUST_TOTAL</v>
      </c>
      <c r="G3833" s="55" t="str">
        <f>$G$10</f>
        <v>SUBTRAN</v>
      </c>
      <c r="H3833" s="4">
        <f t="shared" si="2004"/>
        <v>0</v>
      </c>
      <c r="I3833" s="5">
        <f>VLOOKUP(CONCATENATE($F3833," ",$G3833),AllocFactorMatrix,(I$4+1),FALSE)*$E3838</f>
        <v>0</v>
      </c>
      <c r="J3833" s="5">
        <f>VLOOKUP(CONCATENATE($F3833," ",$G3833),AllocFactorMatrix,(J$4+1),FALSE)*$E3838</f>
        <v>0</v>
      </c>
      <c r="K3833" s="5">
        <f>VLOOKUP(CONCATENATE($F3833," ",$G3833),AllocFactorMatrix,(K$4+1),FALSE)*$E3838</f>
        <v>0</v>
      </c>
      <c r="L3833" s="5">
        <f>VLOOKUP(CONCATENATE($F3833," ",$G3833),AllocFactorMatrix,(L$4+1),FALSE)*$E3838</f>
        <v>0</v>
      </c>
      <c r="M3833" s="5">
        <f>VLOOKUP(CONCATENATE($F3833," ",$G3833),AllocFactorMatrix,(M$4+1),FALSE)*$E3838</f>
        <v>0</v>
      </c>
      <c r="N3833" s="5">
        <f t="shared" si="2005"/>
        <v>0</v>
      </c>
      <c r="O3833" s="5">
        <f>VLOOKUP(CONCATENATE($F3833," ",$G3833),AllocFactorMatrix,(O$4+1),FALSE)*$E3838</f>
        <v>0</v>
      </c>
      <c r="P3833" s="5">
        <f>VLOOKUP(CONCATENATE($F3833," ",$G3833),AllocFactorMatrix,(P$4+1),FALSE)*$E3838</f>
        <v>0</v>
      </c>
      <c r="Q3833" s="5">
        <f>VLOOKUP(CONCATENATE($F3833," ",$G3833),AllocFactorMatrix,(Q$4+1),FALSE)*$E3838</f>
        <v>0</v>
      </c>
      <c r="R3833" s="5">
        <f>VLOOKUP(CONCATENATE($F3833," ",$G3833),AllocFactorMatrix,(R$4+1),FALSE)*$E3838</f>
        <v>0</v>
      </c>
      <c r="S3833" s="5">
        <f t="shared" si="2007"/>
        <v>0</v>
      </c>
      <c r="T3833" s="5">
        <f>VLOOKUP(CONCATENATE($F3833," ",$G3833),AllocFactorMatrix,(T$4+1),FALSE)*$E3838</f>
        <v>0</v>
      </c>
      <c r="U3833" s="5">
        <f>VLOOKUP(CONCATENATE($F3833," ",$G3833),AllocFactorMatrix,(U$4+1),FALSE)*$E3838</f>
        <v>0</v>
      </c>
      <c r="V3833" s="5">
        <f>VLOOKUP(CONCATENATE($F3833," ",$G3833),AllocFactorMatrix,(V$4+1),FALSE)*$E3838</f>
        <v>0</v>
      </c>
      <c r="W3833" s="5">
        <f>VLOOKUP(CONCATENATE($F3833," ",$G3833),AllocFactorMatrix,(W$4+1),FALSE)*$E3838</f>
        <v>0</v>
      </c>
      <c r="X3833" s="5">
        <f t="shared" si="2008"/>
        <v>0</v>
      </c>
      <c r="Y3833" s="5">
        <f>VLOOKUP(CONCATENATE($F3833," ",$G3833),AllocFactorMatrix,(Y$4+1),FALSE)*$E3838</f>
        <v>0</v>
      </c>
      <c r="Z3833" s="5">
        <f>VLOOKUP(CONCATENATE($F3833," ",$G3833),AllocFactorMatrix,(Z$4+1),FALSE)*$E3838</f>
        <v>0</v>
      </c>
      <c r="AA3833" s="5">
        <f t="shared" si="2006"/>
        <v>0</v>
      </c>
      <c r="AB3833" s="5">
        <f>VLOOKUP(CONCATENATE($F3833," ",$G3833),AllocFactorMatrix,(AB$4+1),FALSE)*$E3838</f>
        <v>0</v>
      </c>
      <c r="AC3833" s="5">
        <f>VLOOKUP(CONCATENATE($F3833," ",$G3833),AllocFactorMatrix,(AC$4+1),FALSE)*$E3838</f>
        <v>0</v>
      </c>
      <c r="AD3833" s="5">
        <f>VLOOKUP(CONCATENATE($F3833," ",$G3833),AllocFactorMatrix,(AD$4+1),FALSE)*$E3838</f>
        <v>0</v>
      </c>
    </row>
    <row r="3834" spans="1:30" hidden="1" outlineLevel="1">
      <c r="D3834" s="7"/>
      <c r="E3834" s="51"/>
      <c r="F3834" s="52" t="str">
        <f>F3838</f>
        <v>CUST_TOTAL</v>
      </c>
      <c r="G3834" s="55" t="str">
        <f>$G$11</f>
        <v>DISTPRI</v>
      </c>
      <c r="H3834" s="4">
        <f t="shared" si="2004"/>
        <v>0</v>
      </c>
      <c r="I3834" s="5">
        <f>VLOOKUP(CONCATENATE($F3834," ",$G3834),AllocFactorMatrix,(I$4+1),FALSE)*$E3838</f>
        <v>0</v>
      </c>
      <c r="J3834" s="5">
        <f>VLOOKUP(CONCATENATE($F3834," ",$G3834),AllocFactorMatrix,(J$4+1),FALSE)*$E3838</f>
        <v>0</v>
      </c>
      <c r="K3834" s="5">
        <f>VLOOKUP(CONCATENATE($F3834," ",$G3834),AllocFactorMatrix,(K$4+1),FALSE)*$E3838</f>
        <v>0</v>
      </c>
      <c r="L3834" s="5">
        <f>VLOOKUP(CONCATENATE($F3834," ",$G3834),AllocFactorMatrix,(L$4+1),FALSE)*$E3838</f>
        <v>0</v>
      </c>
      <c r="M3834" s="5">
        <f>VLOOKUP(CONCATENATE($F3834," ",$G3834),AllocFactorMatrix,(M$4+1),FALSE)*$E3838</f>
        <v>0</v>
      </c>
      <c r="N3834" s="5">
        <f t="shared" si="2005"/>
        <v>0</v>
      </c>
      <c r="O3834" s="5">
        <f>VLOOKUP(CONCATENATE($F3834," ",$G3834),AllocFactorMatrix,(O$4+1),FALSE)*$E3838</f>
        <v>0</v>
      </c>
      <c r="P3834" s="5">
        <f>VLOOKUP(CONCATENATE($F3834," ",$G3834),AllocFactorMatrix,(P$4+1),FALSE)*$E3838</f>
        <v>0</v>
      </c>
      <c r="Q3834" s="5">
        <f>VLOOKUP(CONCATENATE($F3834," ",$G3834),AllocFactorMatrix,(Q$4+1),FALSE)*$E3838</f>
        <v>0</v>
      </c>
      <c r="R3834" s="5">
        <f>VLOOKUP(CONCATENATE($F3834," ",$G3834),AllocFactorMatrix,(R$4+1),FALSE)*$E3838</f>
        <v>0</v>
      </c>
      <c r="S3834" s="5">
        <f t="shared" si="2007"/>
        <v>0</v>
      </c>
      <c r="T3834" s="5">
        <f>VLOOKUP(CONCATENATE($F3834," ",$G3834),AllocFactorMatrix,(T$4+1),FALSE)*$E3838</f>
        <v>0</v>
      </c>
      <c r="U3834" s="5">
        <f>VLOOKUP(CONCATENATE($F3834," ",$G3834),AllocFactorMatrix,(U$4+1),FALSE)*$E3838</f>
        <v>0</v>
      </c>
      <c r="V3834" s="5">
        <f>VLOOKUP(CONCATENATE($F3834," ",$G3834),AllocFactorMatrix,(V$4+1),FALSE)*$E3838</f>
        <v>0</v>
      </c>
      <c r="W3834" s="5">
        <f>VLOOKUP(CONCATENATE($F3834," ",$G3834),AllocFactorMatrix,(W$4+1),FALSE)*$E3838</f>
        <v>0</v>
      </c>
      <c r="X3834" s="5">
        <f t="shared" si="2008"/>
        <v>0</v>
      </c>
      <c r="Y3834" s="5">
        <f>VLOOKUP(CONCATENATE($F3834," ",$G3834),AllocFactorMatrix,(Y$4+1),FALSE)*$E3838</f>
        <v>0</v>
      </c>
      <c r="Z3834" s="5">
        <f>VLOOKUP(CONCATENATE($F3834," ",$G3834),AllocFactorMatrix,(Z$4+1),FALSE)*$E3838</f>
        <v>0</v>
      </c>
      <c r="AA3834" s="5">
        <f t="shared" si="2006"/>
        <v>0</v>
      </c>
      <c r="AB3834" s="5">
        <f>VLOOKUP(CONCATENATE($F3834," ",$G3834),AllocFactorMatrix,(AB$4+1),FALSE)*$E3838</f>
        <v>0</v>
      </c>
      <c r="AC3834" s="5">
        <f>VLOOKUP(CONCATENATE($F3834," ",$G3834),AllocFactorMatrix,(AC$4+1),FALSE)*$E3838</f>
        <v>0</v>
      </c>
      <c r="AD3834" s="5">
        <f>VLOOKUP(CONCATENATE($F3834," ",$G3834),AllocFactorMatrix,(AD$4+1),FALSE)*$E3838</f>
        <v>0</v>
      </c>
    </row>
    <row r="3835" spans="1:30" hidden="1" outlineLevel="1">
      <c r="D3835" s="7"/>
      <c r="E3835" s="51"/>
      <c r="F3835" s="52" t="str">
        <f>F3838</f>
        <v>CUST_TOTAL</v>
      </c>
      <c r="G3835" s="55" t="str">
        <f>$G$12</f>
        <v>DISTSEC</v>
      </c>
      <c r="H3835" s="4">
        <f t="shared" si="2004"/>
        <v>0</v>
      </c>
      <c r="I3835" s="5">
        <f>VLOOKUP(CONCATENATE($F3835," ",$G3835),AllocFactorMatrix,(I$4+1),FALSE)*$E3838</f>
        <v>0</v>
      </c>
      <c r="J3835" s="5">
        <f>VLOOKUP(CONCATENATE($F3835," ",$G3835),AllocFactorMatrix,(J$4+1),FALSE)*$E3838</f>
        <v>0</v>
      </c>
      <c r="K3835" s="5">
        <f>VLOOKUP(CONCATENATE($F3835," ",$G3835),AllocFactorMatrix,(K$4+1),FALSE)*$E3838</f>
        <v>0</v>
      </c>
      <c r="L3835" s="5">
        <f>VLOOKUP(CONCATENATE($F3835," ",$G3835),AllocFactorMatrix,(L$4+1),FALSE)*$E3838</f>
        <v>0</v>
      </c>
      <c r="M3835" s="5">
        <f>VLOOKUP(CONCATENATE($F3835," ",$G3835),AllocFactorMatrix,(M$4+1),FALSE)*$E3838</f>
        <v>0</v>
      </c>
      <c r="N3835" s="5">
        <f t="shared" si="2005"/>
        <v>0</v>
      </c>
      <c r="O3835" s="5">
        <f>VLOOKUP(CONCATENATE($F3835," ",$G3835),AllocFactorMatrix,(O$4+1),FALSE)*$E3838</f>
        <v>0</v>
      </c>
      <c r="P3835" s="5">
        <f>VLOOKUP(CONCATENATE($F3835," ",$G3835),AllocFactorMatrix,(P$4+1),FALSE)*$E3838</f>
        <v>0</v>
      </c>
      <c r="Q3835" s="5">
        <f>VLOOKUP(CONCATENATE($F3835," ",$G3835),AllocFactorMatrix,(Q$4+1),FALSE)*$E3838</f>
        <v>0</v>
      </c>
      <c r="R3835" s="5">
        <f>VLOOKUP(CONCATENATE($F3835," ",$G3835),AllocFactorMatrix,(R$4+1),FALSE)*$E3838</f>
        <v>0</v>
      </c>
      <c r="S3835" s="5">
        <f t="shared" si="2007"/>
        <v>0</v>
      </c>
      <c r="T3835" s="5">
        <f>VLOOKUP(CONCATENATE($F3835," ",$G3835),AllocFactorMatrix,(T$4+1),FALSE)*$E3838</f>
        <v>0</v>
      </c>
      <c r="U3835" s="5">
        <f>VLOOKUP(CONCATENATE($F3835," ",$G3835),AllocFactorMatrix,(U$4+1),FALSE)*$E3838</f>
        <v>0</v>
      </c>
      <c r="V3835" s="5">
        <f>VLOOKUP(CONCATENATE($F3835," ",$G3835),AllocFactorMatrix,(V$4+1),FALSE)*$E3838</f>
        <v>0</v>
      </c>
      <c r="W3835" s="5">
        <f>VLOOKUP(CONCATENATE($F3835," ",$G3835),AllocFactorMatrix,(W$4+1),FALSE)*$E3838</f>
        <v>0</v>
      </c>
      <c r="X3835" s="5">
        <f t="shared" si="2008"/>
        <v>0</v>
      </c>
      <c r="Y3835" s="5">
        <f>VLOOKUP(CONCATENATE($F3835," ",$G3835),AllocFactorMatrix,(Y$4+1),FALSE)*$E3838</f>
        <v>0</v>
      </c>
      <c r="Z3835" s="5">
        <f>VLOOKUP(CONCATENATE($F3835," ",$G3835),AllocFactorMatrix,(Z$4+1),FALSE)*$E3838</f>
        <v>0</v>
      </c>
      <c r="AA3835" s="5">
        <f t="shared" si="2006"/>
        <v>0</v>
      </c>
      <c r="AB3835" s="5">
        <f>VLOOKUP(CONCATENATE($F3835," ",$G3835),AllocFactorMatrix,(AB$4+1),FALSE)*$E3838</f>
        <v>0</v>
      </c>
      <c r="AC3835" s="5">
        <f>VLOOKUP(CONCATENATE($F3835," ",$G3835),AllocFactorMatrix,(AC$4+1),FALSE)*$E3838</f>
        <v>0</v>
      </c>
      <c r="AD3835" s="5">
        <f>VLOOKUP(CONCATENATE($F3835," ",$G3835),AllocFactorMatrix,(AD$4+1),FALSE)*$E3838</f>
        <v>0</v>
      </c>
    </row>
    <row r="3836" spans="1:30" hidden="1" outlineLevel="1">
      <c r="D3836" s="7"/>
      <c r="E3836" s="51"/>
      <c r="F3836" s="52" t="str">
        <f>F3838</f>
        <v>CUST_TOTAL</v>
      </c>
      <c r="G3836" s="55" t="str">
        <f>$G$13</f>
        <v>ENERGY</v>
      </c>
      <c r="H3836" s="4">
        <f t="shared" si="2004"/>
        <v>0</v>
      </c>
      <c r="I3836" s="5">
        <f>VLOOKUP(CONCATENATE($F3836," ",$G3836),AllocFactorMatrix,(I$4+1),FALSE)*$E3838</f>
        <v>0</v>
      </c>
      <c r="J3836" s="5">
        <f>VLOOKUP(CONCATENATE($F3836," ",$G3836),AllocFactorMatrix,(J$4+1),FALSE)*$E3838</f>
        <v>0</v>
      </c>
      <c r="K3836" s="5">
        <f>VLOOKUP(CONCATENATE($F3836," ",$G3836),AllocFactorMatrix,(K$4+1),FALSE)*$E3838</f>
        <v>0</v>
      </c>
      <c r="L3836" s="5">
        <f>VLOOKUP(CONCATENATE($F3836," ",$G3836),AllocFactorMatrix,(L$4+1),FALSE)*$E3838</f>
        <v>0</v>
      </c>
      <c r="M3836" s="5">
        <f>VLOOKUP(CONCATENATE($F3836," ",$G3836),AllocFactorMatrix,(M$4+1),FALSE)*$E3838</f>
        <v>0</v>
      </c>
      <c r="N3836" s="5">
        <f t="shared" si="2005"/>
        <v>0</v>
      </c>
      <c r="O3836" s="5">
        <f>VLOOKUP(CONCATENATE($F3836," ",$G3836),AllocFactorMatrix,(O$4+1),FALSE)*$E3838</f>
        <v>0</v>
      </c>
      <c r="P3836" s="5">
        <f>VLOOKUP(CONCATENATE($F3836," ",$G3836),AllocFactorMatrix,(P$4+1),FALSE)*$E3838</f>
        <v>0</v>
      </c>
      <c r="Q3836" s="5">
        <f>VLOOKUP(CONCATENATE($F3836," ",$G3836),AllocFactorMatrix,(Q$4+1),FALSE)*$E3838</f>
        <v>0</v>
      </c>
      <c r="R3836" s="5">
        <f>VLOOKUP(CONCATENATE($F3836," ",$G3836),AllocFactorMatrix,(R$4+1),FALSE)*$E3838</f>
        <v>0</v>
      </c>
      <c r="S3836" s="5">
        <f t="shared" si="2007"/>
        <v>0</v>
      </c>
      <c r="T3836" s="5">
        <f>VLOOKUP(CONCATENATE($F3836," ",$G3836),AllocFactorMatrix,(T$4+1),FALSE)*$E3838</f>
        <v>0</v>
      </c>
      <c r="U3836" s="5">
        <f>VLOOKUP(CONCATENATE($F3836," ",$G3836),AllocFactorMatrix,(U$4+1),FALSE)*$E3838</f>
        <v>0</v>
      </c>
      <c r="V3836" s="5">
        <f>VLOOKUP(CONCATENATE($F3836," ",$G3836),AllocFactorMatrix,(V$4+1),FALSE)*$E3838</f>
        <v>0</v>
      </c>
      <c r="W3836" s="5">
        <f>VLOOKUP(CONCATENATE($F3836," ",$G3836),AllocFactorMatrix,(W$4+1),FALSE)*$E3838</f>
        <v>0</v>
      </c>
      <c r="X3836" s="5">
        <f t="shared" si="2008"/>
        <v>0</v>
      </c>
      <c r="Y3836" s="5">
        <f>VLOOKUP(CONCATENATE($F3836," ",$G3836),AllocFactorMatrix,(Y$4+1),FALSE)*$E3838</f>
        <v>0</v>
      </c>
      <c r="Z3836" s="5">
        <f>VLOOKUP(CONCATENATE($F3836," ",$G3836),AllocFactorMatrix,(Z$4+1),FALSE)*$E3838</f>
        <v>0</v>
      </c>
      <c r="AA3836" s="5">
        <f t="shared" si="2006"/>
        <v>0</v>
      </c>
      <c r="AB3836" s="5">
        <f>VLOOKUP(CONCATENATE($F3836," ",$G3836),AllocFactorMatrix,(AB$4+1),FALSE)*$E3838</f>
        <v>0</v>
      </c>
      <c r="AC3836" s="5">
        <f>VLOOKUP(CONCATENATE($F3836," ",$G3836),AllocFactorMatrix,(AC$4+1),FALSE)*$E3838</f>
        <v>0</v>
      </c>
      <c r="AD3836" s="5">
        <f>VLOOKUP(CONCATENATE($F3836," ",$G3836),AllocFactorMatrix,(AD$4+1),FALSE)*$E3838</f>
        <v>0</v>
      </c>
    </row>
    <row r="3837" spans="1:30" hidden="1" outlineLevel="1">
      <c r="D3837" s="7"/>
      <c r="E3837" s="51"/>
      <c r="F3837" s="52" t="str">
        <f>F3838</f>
        <v>CUST_TOTAL</v>
      </c>
      <c r="G3837" s="55" t="str">
        <f>$G$14</f>
        <v>CUSTOMER</v>
      </c>
      <c r="H3837" s="4">
        <f t="shared" si="2004"/>
        <v>841343</v>
      </c>
      <c r="I3837" s="5">
        <f>VLOOKUP(CONCATENATE($F3837," ",$G3837),AllocFactorMatrix,(I$4+1),FALSE)*$E3838</f>
        <v>536096.93778325419</v>
      </c>
      <c r="J3837" s="5">
        <f>VLOOKUP(CONCATENATE($F3837," ",$G3837),AllocFactorMatrix,(J$4+1),FALSE)*$E3838</f>
        <v>93805.870609705438</v>
      </c>
      <c r="K3837" s="5">
        <f>VLOOKUP(CONCATENATE($F3837," ",$G3837),AllocFactorMatrix,(K$4+1),FALSE)*$E3838</f>
        <v>26345.595525808512</v>
      </c>
      <c r="L3837" s="5">
        <f>VLOOKUP(CONCATENATE($F3837," ",$G3837),AllocFactorMatrix,(L$4+1),FALSE)*$E3838</f>
        <v>306.29847235252112</v>
      </c>
      <c r="M3837" s="5">
        <f>VLOOKUP(CONCATENATE($F3837," ",$G3837),AllocFactorMatrix,(M$4+1),FALSE)*$E3838</f>
        <v>23.561420950193931</v>
      </c>
      <c r="N3837" s="5">
        <f t="shared" si="2005"/>
        <v>26675.455419111229</v>
      </c>
      <c r="O3837" s="5">
        <f>VLOOKUP(CONCATENATE($F3837," ",$G3837),AllocFactorMatrix,(O$4+1),FALSE)*$E3838</f>
        <v>2305.0923496273062</v>
      </c>
      <c r="P3837" s="5">
        <f>VLOOKUP(CONCATENATE($F3837," ",$G3837),AllocFactorMatrix,(P$4+1),FALSE)*$E3838</f>
        <v>231.68730601024035</v>
      </c>
      <c r="Q3837" s="5">
        <f>VLOOKUP(CONCATENATE($F3837," ",$G3837),AllocFactorMatrix,(Q$4+1),FALSE)*$E3838</f>
        <v>66.757359358882809</v>
      </c>
      <c r="R3837" s="5">
        <f>VLOOKUP(CONCATENATE($F3837," ",$G3837),AllocFactorMatrix,(R$4+1),FALSE)*$E3838</f>
        <v>7.8538069833979769</v>
      </c>
      <c r="S3837" s="5">
        <f t="shared" si="2007"/>
        <v>2611.3908219798273</v>
      </c>
      <c r="T3837" s="5">
        <f>VLOOKUP(CONCATENATE($F3837," ",$G3837),AllocFactorMatrix,(T$4+1),FALSE)*$E3838</f>
        <v>15.707613966795954</v>
      </c>
      <c r="U3837" s="5">
        <f>VLOOKUP(CONCATENATE($F3837," ",$G3837),AllocFactorMatrix,(U$4+1),FALSE)*$E3838</f>
        <v>137.44162220946461</v>
      </c>
      <c r="V3837" s="5">
        <f>VLOOKUP(CONCATENATE($F3837," ",$G3837),AllocFactorMatrix,(V$4+1),FALSE)*$E3838</f>
        <v>98.172587292474716</v>
      </c>
      <c r="W3837" s="5">
        <f>VLOOKUP(CONCATENATE($F3837," ",$G3837),AllocFactorMatrix,(W$4+1),FALSE)*$E3838</f>
        <v>11.780710475096965</v>
      </c>
      <c r="X3837" s="5">
        <f t="shared" si="2008"/>
        <v>263.10253394383221</v>
      </c>
      <c r="Y3837" s="5">
        <f>VLOOKUP(CONCATENATE($F3837," ",$G3837),AllocFactorMatrix,(Y$4+1),FALSE)*$E3838</f>
        <v>632.23146216353712</v>
      </c>
      <c r="Z3837" s="5">
        <f>VLOOKUP(CONCATENATE($F3837," ",$G3837),AllocFactorMatrix,(Z$4+1),FALSE)*$E3838</f>
        <v>3.9269034916989884</v>
      </c>
      <c r="AA3837" s="5">
        <f t="shared" si="2006"/>
        <v>636.15836565523614</v>
      </c>
      <c r="AB3837" s="5">
        <f>VLOOKUP(CONCATENATE($F3837," ",$G3837),AllocFactorMatrix,(AB$4+1),FALSE)*$E3838</f>
        <v>39.269034916989888</v>
      </c>
      <c r="AC3837" s="5">
        <f>VLOOKUP(CONCATENATE($F3837," ",$G3837),AllocFactorMatrix,(AC$4+1),FALSE)*$E3838</f>
        <v>180998.83573938976</v>
      </c>
      <c r="AD3837" s="5">
        <f>VLOOKUP(CONCATENATE($F3837," ",$G3837),AllocFactorMatrix,(AD$4+1),FALSE)*$E3838</f>
        <v>215.97969204344437</v>
      </c>
    </row>
    <row r="3838" spans="1:30" collapsed="1">
      <c r="D3838" s="7" t="s">
        <v>278</v>
      </c>
      <c r="E3838" s="61">
        <v>841343</v>
      </c>
      <c r="F3838" s="61" t="s">
        <v>42</v>
      </c>
      <c r="G3838" s="55" t="str">
        <f>$G$15</f>
        <v>TOTAL</v>
      </c>
      <c r="H3838" s="4">
        <f t="shared" si="2004"/>
        <v>841343</v>
      </c>
      <c r="I3838" s="5">
        <f>VLOOKUP(CONCATENATE($F3838," ",$G3838),AllocFactorMatrix,(I$4+1),FALSE)*$E3838</f>
        <v>536096.93778325419</v>
      </c>
      <c r="J3838" s="5">
        <f>VLOOKUP(CONCATENATE($F3838," ",$G3838),AllocFactorMatrix,(J$4+1),FALSE)*$E3838</f>
        <v>93805.870609705438</v>
      </c>
      <c r="K3838" s="5">
        <f>VLOOKUP(CONCATENATE($F3838," ",$G3838),AllocFactorMatrix,(K$4+1),FALSE)*$E3838</f>
        <v>26345.595525808512</v>
      </c>
      <c r="L3838" s="5">
        <f>VLOOKUP(CONCATENATE($F3838," ",$G3838),AllocFactorMatrix,(L$4+1),FALSE)*$E3838</f>
        <v>306.29847235252112</v>
      </c>
      <c r="M3838" s="5">
        <f>VLOOKUP(CONCATENATE($F3838," ",$G3838),AllocFactorMatrix,(M$4+1),FALSE)*$E3838</f>
        <v>23.561420950193931</v>
      </c>
      <c r="N3838" s="5">
        <f t="shared" si="2005"/>
        <v>26675.455419111229</v>
      </c>
      <c r="O3838" s="5">
        <f>VLOOKUP(CONCATENATE($F3838," ",$G3838),AllocFactorMatrix,(O$4+1),FALSE)*$E3838</f>
        <v>2305.0923496273062</v>
      </c>
      <c r="P3838" s="5">
        <f>VLOOKUP(CONCATENATE($F3838," ",$G3838),AllocFactorMatrix,(P$4+1),FALSE)*$E3838</f>
        <v>231.68730601024035</v>
      </c>
      <c r="Q3838" s="5">
        <f>VLOOKUP(CONCATENATE($F3838," ",$G3838),AllocFactorMatrix,(Q$4+1),FALSE)*$E3838</f>
        <v>66.757359358882809</v>
      </c>
      <c r="R3838" s="5">
        <f>VLOOKUP(CONCATENATE($F3838," ",$G3838),AllocFactorMatrix,(R$4+1),FALSE)*$E3838</f>
        <v>7.8538069833979769</v>
      </c>
      <c r="S3838" s="5">
        <f t="shared" si="2007"/>
        <v>2611.3908219798273</v>
      </c>
      <c r="T3838" s="5">
        <f>VLOOKUP(CONCATENATE($F3838," ",$G3838),AllocFactorMatrix,(T$4+1),FALSE)*$E3838</f>
        <v>15.707613966795954</v>
      </c>
      <c r="U3838" s="5">
        <f>VLOOKUP(CONCATENATE($F3838," ",$G3838),AllocFactorMatrix,(U$4+1),FALSE)*$E3838</f>
        <v>137.44162220946461</v>
      </c>
      <c r="V3838" s="5">
        <f>VLOOKUP(CONCATENATE($F3838," ",$G3838),AllocFactorMatrix,(V$4+1),FALSE)*$E3838</f>
        <v>98.172587292474716</v>
      </c>
      <c r="W3838" s="5">
        <f>VLOOKUP(CONCATENATE($F3838," ",$G3838),AllocFactorMatrix,(W$4+1),FALSE)*$E3838</f>
        <v>11.780710475096965</v>
      </c>
      <c r="X3838" s="5">
        <f t="shared" si="2008"/>
        <v>263.10253394383221</v>
      </c>
      <c r="Y3838" s="5">
        <f>VLOOKUP(CONCATENATE($F3838," ",$G3838),AllocFactorMatrix,(Y$4+1),FALSE)*$E3838</f>
        <v>632.23146216353712</v>
      </c>
      <c r="Z3838" s="5">
        <f>VLOOKUP(CONCATENATE($F3838," ",$G3838),AllocFactorMatrix,(Z$4+1),FALSE)*$E3838</f>
        <v>3.9269034916989884</v>
      </c>
      <c r="AA3838" s="5">
        <f t="shared" si="2006"/>
        <v>636.15836565523614</v>
      </c>
      <c r="AB3838" s="5">
        <f>VLOOKUP(CONCATENATE($F3838," ",$G3838),AllocFactorMatrix,(AB$4+1),FALSE)*$E3838</f>
        <v>39.269034916989888</v>
      </c>
      <c r="AC3838" s="5">
        <f>VLOOKUP(CONCATENATE($F3838," ",$G3838),AllocFactorMatrix,(AC$4+1),FALSE)*$E3838</f>
        <v>180998.83573938976</v>
      </c>
      <c r="AD3838" s="5">
        <f>VLOOKUP(CONCATENATE($F3838," ",$G3838),AllocFactorMatrix,(AD$4+1),FALSE)*$E3838</f>
        <v>215.97969204344437</v>
      </c>
    </row>
    <row r="3839" spans="1:30" s="51" customFormat="1" hidden="1" outlineLevel="1">
      <c r="A3839" s="56"/>
      <c r="B3839" s="111"/>
      <c r="C3839" s="55"/>
      <c r="D3839" s="55"/>
      <c r="F3839" s="52" t="str">
        <f>F3846</f>
        <v>REV_RENT</v>
      </c>
      <c r="G3839" s="55" t="str">
        <f>$G$8</f>
        <v>PRODUCTION</v>
      </c>
      <c r="H3839" s="53">
        <f t="shared" ref="H3839:H3846" si="2009">SUBTOTAL(9,I3839:AD3839)</f>
        <v>708.54429204115343</v>
      </c>
      <c r="I3839" s="54">
        <f>VLOOKUP(CONCATENATE($F3839," ",$G3839),AllocFactorMatrix,(I$4+1),FALSE)*$E3846</f>
        <v>349.01686624479862</v>
      </c>
      <c r="J3839" s="54">
        <f>VLOOKUP(CONCATENATE($F3839," ",$G3839),AllocFactorMatrix,(J$4+1),FALSE)*$E3846</f>
        <v>17.253150813916168</v>
      </c>
      <c r="K3839" s="54">
        <f>VLOOKUP(CONCATENATE($F3839," ",$G3839),AllocFactorMatrix,(K$4+1),FALSE)*$E3846</f>
        <v>63.197302639753332</v>
      </c>
      <c r="L3839" s="54">
        <f>VLOOKUP(CONCATENATE($F3839," ",$G3839),AllocFactorMatrix,(L$4+1),FALSE)*$E3846</f>
        <v>1.9892267115390476</v>
      </c>
      <c r="M3839" s="54">
        <f>VLOOKUP(CONCATENATE($F3839," ",$G3839),AllocFactorMatrix,(M$4+1),FALSE)*$E3846</f>
        <v>0.18654331581605785</v>
      </c>
      <c r="N3839" s="54">
        <f t="shared" ref="N3839:N3846" si="2010">SUBTOTAL(9,K3839:M3839)</f>
        <v>65.373072667108431</v>
      </c>
      <c r="O3839" s="54">
        <f>VLOOKUP(CONCATENATE($F3839," ",$G3839),AllocFactorMatrix,(O$4+1),FALSE)*$E3846</f>
        <v>48.039781026830276</v>
      </c>
      <c r="P3839" s="54">
        <f>VLOOKUP(CONCATENATE($F3839," ",$G3839),AllocFactorMatrix,(P$4+1),FALSE)*$E3846</f>
        <v>8.9512107937884995</v>
      </c>
      <c r="Q3839" s="54">
        <f>VLOOKUP(CONCATENATE($F3839," ",$G3839),AllocFactorMatrix,(Q$4+1),FALSE)*$E3846</f>
        <v>4.0448854861637447</v>
      </c>
      <c r="R3839" s="54">
        <f>VLOOKUP(CONCATENATE($F3839," ",$G3839),AllocFactorMatrix,(R$4+1),FALSE)*$E3846</f>
        <v>0.1818939789034841</v>
      </c>
      <c r="S3839" s="54">
        <f>SUBTOTAL(9,O3839:R3839)</f>
        <v>61.217771285685998</v>
      </c>
      <c r="T3839" s="54">
        <f>VLOOKUP(CONCATENATE($F3839," ",$G3839),AllocFactorMatrix,(T$4+1),FALSE)*$E3846</f>
        <v>1.6781525974207561</v>
      </c>
      <c r="U3839" s="54">
        <f>VLOOKUP(CONCATENATE($F3839," ",$G3839),AllocFactorMatrix,(U$4+1),FALSE)*$E3846</f>
        <v>27.462681330058384</v>
      </c>
      <c r="V3839" s="54">
        <f>VLOOKUP(CONCATENATE($F3839," ",$G3839),AllocFactorMatrix,(V$4+1),FALSE)*$E3846</f>
        <v>145.14104248797574</v>
      </c>
      <c r="W3839" s="54">
        <f>VLOOKUP(CONCATENATE($F3839," ",$G3839),AllocFactorMatrix,(W$4+1),FALSE)*$E3846</f>
        <v>26.210066667383444</v>
      </c>
      <c r="X3839" s="54">
        <f>SUBTOTAL(9,T3839:W3839)</f>
        <v>200.49194308283833</v>
      </c>
      <c r="Y3839" s="54">
        <f>VLOOKUP(CONCATENATE($F3839," ",$G3839),AllocFactorMatrix,(Y$4+1),FALSE)*$E3846</f>
        <v>14.75294052379008</v>
      </c>
      <c r="Z3839" s="54">
        <f>VLOOKUP(CONCATENATE($F3839," ",$G3839),AllocFactorMatrix,(Z$4+1),FALSE)*$E3846</f>
        <v>0.24710611452635209</v>
      </c>
      <c r="AA3839" s="54">
        <f t="shared" ref="AA3839:AA3846" si="2011">SUBTOTAL(9,Y3839:Z3839)</f>
        <v>15.000046638316432</v>
      </c>
      <c r="AB3839" s="54">
        <f>VLOOKUP(CONCATENATE($F3839," ",$G3839),AllocFactorMatrix,(AB$4+1),FALSE)*$E3846</f>
        <v>0.19144130848936658</v>
      </c>
      <c r="AC3839" s="54">
        <f>VLOOKUP(CONCATENATE($F3839," ",$G3839),AllocFactorMatrix,(AC$4+1),FALSE)*$E3846</f>
        <v>0</v>
      </c>
      <c r="AD3839" s="54">
        <f>VLOOKUP(CONCATENATE($F3839," ",$G3839),AllocFactorMatrix,(AD$4+1),FALSE)*$E3846</f>
        <v>0</v>
      </c>
    </row>
    <row r="3840" spans="1:30" s="51" customFormat="1" hidden="1" outlineLevel="1">
      <c r="A3840" s="56"/>
      <c r="B3840" s="111"/>
      <c r="C3840" s="55"/>
      <c r="D3840" s="55"/>
      <c r="F3840" s="52" t="str">
        <f>F3846</f>
        <v>REV_RENT</v>
      </c>
      <c r="G3840" s="55" t="str">
        <f>$G$9</f>
        <v>BULKTRAN</v>
      </c>
      <c r="H3840" s="53">
        <f t="shared" si="2009"/>
        <v>-474.20020350992883</v>
      </c>
      <c r="I3840" s="54">
        <f>VLOOKUP(CONCATENATE($F3840," ",$G3840),AllocFactorMatrix,(I$4+1),FALSE)*$E3846</f>
        <v>-233.58295432019148</v>
      </c>
      <c r="J3840" s="54">
        <f>VLOOKUP(CONCATENATE($F3840," ",$G3840),AllocFactorMatrix,(J$4+1),FALSE)*$E3846</f>
        <v>-11.546840076260683</v>
      </c>
      <c r="K3840" s="54">
        <f>VLOOKUP(CONCATENATE($F3840," ",$G3840),AllocFactorMatrix,(K$4+1),FALSE)*$E3846</f>
        <v>-42.295413440870675</v>
      </c>
      <c r="L3840" s="54">
        <f>VLOOKUP(CONCATENATE($F3840," ",$G3840),AllocFactorMatrix,(L$4+1),FALSE)*$E3846</f>
        <v>-1.3313094495783693</v>
      </c>
      <c r="M3840" s="54">
        <f>VLOOKUP(CONCATENATE($F3840," ",$G3840),AllocFactorMatrix,(M$4+1),FALSE)*$E3846</f>
        <v>-0.12484594021435393</v>
      </c>
      <c r="N3840" s="54">
        <f t="shared" si="2010"/>
        <v>-43.751568830663402</v>
      </c>
      <c r="O3840" s="54">
        <f>VLOOKUP(CONCATENATE($F3840," ",$G3840),AllocFactorMatrix,(O$4+1),FALSE)*$E3846</f>
        <v>-32.151093721847687</v>
      </c>
      <c r="P3840" s="54">
        <f>VLOOKUP(CONCATENATE($F3840," ",$G3840),AllocFactorMatrix,(P$4+1),FALSE)*$E3846</f>
        <v>-5.9906854486779801</v>
      </c>
      <c r="Q3840" s="54">
        <f>VLOOKUP(CONCATENATE($F3840," ",$G3840),AllocFactorMatrix,(Q$4+1),FALSE)*$E3846</f>
        <v>-2.707079207691649</v>
      </c>
      <c r="R3840" s="54">
        <f>VLOOKUP(CONCATENATE($F3840," ",$G3840),AllocFactorMatrix,(R$4+1),FALSE)*$E3846</f>
        <v>-0.12173432597245895</v>
      </c>
      <c r="S3840" s="54">
        <f t="shared" ref="S3840:S3846" si="2012">SUBTOTAL(9,O3840:R3840)</f>
        <v>-40.970592704189777</v>
      </c>
      <c r="T3840" s="54">
        <f>VLOOKUP(CONCATENATE($F3840," ",$G3840),AllocFactorMatrix,(T$4+1),FALSE)*$E3846</f>
        <v>-1.1231200535469392</v>
      </c>
      <c r="U3840" s="54">
        <f>VLOOKUP(CONCATENATE($F3840," ",$G3840),AllocFactorMatrix,(U$4+1),FALSE)*$E3846</f>
        <v>-18.37966831703109</v>
      </c>
      <c r="V3840" s="54">
        <f>VLOOKUP(CONCATENATE($F3840," ",$G3840),AllocFactorMatrix,(V$4+1),FALSE)*$E3846</f>
        <v>-97.137063495592741</v>
      </c>
      <c r="W3840" s="54">
        <f>VLOOKUP(CONCATENATE($F3840," ",$G3840),AllocFactorMatrix,(W$4+1),FALSE)*$E3846</f>
        <v>-17.54134369197649</v>
      </c>
      <c r="X3840" s="54">
        <f t="shared" ref="X3840:X3846" si="2013">SUBTOTAL(9,T3840:W3840)</f>
        <v>-134.18119555814727</v>
      </c>
      <c r="Y3840" s="54">
        <f>VLOOKUP(CONCATENATE($F3840," ",$G3840),AllocFactorMatrix,(Y$4+1),FALSE)*$E3846</f>
        <v>-9.8735498646071971</v>
      </c>
      <c r="Z3840" s="54">
        <f>VLOOKUP(CONCATENATE($F3840," ",$G3840),AllocFactorMatrix,(Z$4+1),FALSE)*$E3846</f>
        <v>-0.16537818611082408</v>
      </c>
      <c r="AA3840" s="54">
        <f t="shared" si="2011"/>
        <v>-10.03892805071802</v>
      </c>
      <c r="AB3840" s="54">
        <f>VLOOKUP(CONCATENATE($F3840," ",$G3840),AllocFactorMatrix,(AB$4+1),FALSE)*$E3846</f>
        <v>-0.12812396975825469</v>
      </c>
      <c r="AC3840" s="54">
        <f>VLOOKUP(CONCATENATE($F3840," ",$G3840),AllocFactorMatrix,(AC$4+1),FALSE)*$E3846</f>
        <v>0</v>
      </c>
      <c r="AD3840" s="54">
        <f>VLOOKUP(CONCATENATE($F3840," ",$G3840),AllocFactorMatrix,(AD$4+1),FALSE)*$E3846</f>
        <v>0</v>
      </c>
    </row>
    <row r="3841" spans="1:30" s="51" customFormat="1" hidden="1" outlineLevel="1">
      <c r="A3841" s="56"/>
      <c r="B3841" s="111"/>
      <c r="C3841" s="55"/>
      <c r="D3841" s="55"/>
      <c r="F3841" s="52" t="str">
        <f>F3846</f>
        <v>REV_RENT</v>
      </c>
      <c r="G3841" s="55" t="str">
        <f>$G$10</f>
        <v>SUBTRAN</v>
      </c>
      <c r="H3841" s="53">
        <f t="shared" si="2009"/>
        <v>-104.30437561649407</v>
      </c>
      <c r="I3841" s="54">
        <f>VLOOKUP(CONCATENATE($F3841," ",$G3841),AllocFactorMatrix,(I$4+1),FALSE)*$E3846</f>
        <v>-50.782403536177064</v>
      </c>
      <c r="J3841" s="54">
        <f>VLOOKUP(CONCATENATE($F3841," ",$G3841),AllocFactorMatrix,(J$4+1),FALSE)*$E3846</f>
        <v>-2.4508252259267524</v>
      </c>
      <c r="K3841" s="54">
        <f>VLOOKUP(CONCATENATE($F3841," ",$G3841),AllocFactorMatrix,(K$4+1),FALSE)*$E3846</f>
        <v>-8.915982337882923</v>
      </c>
      <c r="L3841" s="54">
        <f>VLOOKUP(CONCATENATE($F3841," ",$G3841),AllocFactorMatrix,(L$4+1),FALSE)*$E3846</f>
        <v>-0.27540630556548323</v>
      </c>
      <c r="M3841" s="54">
        <f>VLOOKUP(CONCATENATE($F3841," ",$G3841),AllocFactorMatrix,(M$4+1),FALSE)*$E3846</f>
        <v>-3.430039882502818E-2</v>
      </c>
      <c r="N3841" s="54">
        <f t="shared" si="2010"/>
        <v>-9.2256890422734337</v>
      </c>
      <c r="O3841" s="54">
        <f>VLOOKUP(CONCATENATE($F3841," ",$G3841),AllocFactorMatrix,(O$4+1),FALSE)*$E3846</f>
        <v>-6.7361640114255454</v>
      </c>
      <c r="P3841" s="54">
        <f>VLOOKUP(CONCATENATE($F3841," ",$G3841),AllocFactorMatrix,(P$4+1),FALSE)*$E3846</f>
        <v>-1.2522450329593986</v>
      </c>
      <c r="Q3841" s="54">
        <f>VLOOKUP(CONCATENATE($F3841," ",$G3841),AllocFactorMatrix,(Q$4+1),FALSE)*$E3846</f>
        <v>-0.74510071559345747</v>
      </c>
      <c r="R3841" s="54">
        <f>VLOOKUP(CONCATENATE($F3841," ",$G3841),AllocFactorMatrix,(R$4+1),FALSE)*$E3846</f>
        <v>0</v>
      </c>
      <c r="S3841" s="54">
        <f t="shared" si="2012"/>
        <v>-8.7335097599784017</v>
      </c>
      <c r="T3841" s="54">
        <f>VLOOKUP(CONCATENATE($F3841," ",$G3841),AllocFactorMatrix,(T$4+1),FALSE)*$E3846</f>
        <v>-0.23521528092815935</v>
      </c>
      <c r="U3841" s="54">
        <f>VLOOKUP(CONCATENATE($F3841," ",$G3841),AllocFactorMatrix,(U$4+1),FALSE)*$E3846</f>
        <v>-3.8506084437027099</v>
      </c>
      <c r="V3841" s="54">
        <f>VLOOKUP(CONCATENATE($F3841," ",$G3841),AllocFactorMatrix,(V$4+1),FALSE)*$E3846</f>
        <v>-26.825968795039906</v>
      </c>
      <c r="W3841" s="54">
        <f>VLOOKUP(CONCATENATE($F3841," ",$G3841),AllocFactorMatrix,(W$4+1),FALSE)*$E3846</f>
        <v>0</v>
      </c>
      <c r="X3841" s="54">
        <f t="shared" si="2013"/>
        <v>-30.911792519670776</v>
      </c>
      <c r="Y3841" s="54">
        <f>VLOOKUP(CONCATENATE($F3841," ",$G3841),AllocFactorMatrix,(Y$4+1),FALSE)*$E3846</f>
        <v>-2.0273880143218608</v>
      </c>
      <c r="Z3841" s="54">
        <f>VLOOKUP(CONCATENATE($F3841," ",$G3841),AllocFactorMatrix,(Z$4+1),FALSE)*$E3846</f>
        <v>-3.3796613278912771E-2</v>
      </c>
      <c r="AA3841" s="54">
        <f t="shared" si="2011"/>
        <v>-2.0611846276007735</v>
      </c>
      <c r="AB3841" s="54">
        <f>VLOOKUP(CONCATENATE($F3841," ",$G3841),AllocFactorMatrix,(AB$4+1),FALSE)*$E3846</f>
        <v>-2.7073005629979517E-2</v>
      </c>
      <c r="AC3841" s="54">
        <f>VLOOKUP(CONCATENATE($F3841," ",$G3841),AllocFactorMatrix,(AC$4+1),FALSE)*$E3846</f>
        <v>-9.2054006773057029E-2</v>
      </c>
      <c r="AD3841" s="54">
        <f>VLOOKUP(CONCATENATE($F3841," ",$G3841),AllocFactorMatrix,(AD$4+1),FALSE)*$E3846</f>
        <v>-1.9843892463853527E-2</v>
      </c>
    </row>
    <row r="3842" spans="1:30" s="51" customFormat="1" hidden="1" outlineLevel="1">
      <c r="A3842" s="56"/>
      <c r="B3842" s="111"/>
      <c r="C3842" s="55"/>
      <c r="D3842" s="55"/>
      <c r="F3842" s="52" t="str">
        <f>F3846</f>
        <v>REV_RENT</v>
      </c>
      <c r="G3842" s="55" t="str">
        <f>$G$11</f>
        <v>DISTPRI</v>
      </c>
      <c r="H3842" s="53">
        <f t="shared" si="2009"/>
        <v>47300.098370357395</v>
      </c>
      <c r="I3842" s="54">
        <f>VLOOKUP(CONCATENATE($F3842," ",$G3842),AllocFactorMatrix,(I$4+1),FALSE)*$E3846</f>
        <v>31612.673115050071</v>
      </c>
      <c r="J3842" s="54">
        <f>VLOOKUP(CONCATENATE($F3842," ",$G3842),AllocFactorMatrix,(J$4+1),FALSE)*$E3846</f>
        <v>1490.1388845925662</v>
      </c>
      <c r="K3842" s="54">
        <f>VLOOKUP(CONCATENATE($F3842," ",$G3842),AllocFactorMatrix,(K$4+1),FALSE)*$E3846</f>
        <v>5410.7857447878923</v>
      </c>
      <c r="L3842" s="54">
        <f>VLOOKUP(CONCATENATE($F3842," ",$G3842),AllocFactorMatrix,(L$4+1),FALSE)*$E3846</f>
        <v>167.22143417802283</v>
      </c>
      <c r="M3842" s="54">
        <f>VLOOKUP(CONCATENATE($F3842," ",$G3842),AllocFactorMatrix,(M$4+1),FALSE)*$E3846</f>
        <v>0</v>
      </c>
      <c r="N3842" s="54">
        <f t="shared" si="2010"/>
        <v>5578.007178965915</v>
      </c>
      <c r="O3842" s="54">
        <f>VLOOKUP(CONCATENATE($F3842," ",$G3842),AllocFactorMatrix,(O$4+1),FALSE)*$E3846</f>
        <v>4057.1435841065545</v>
      </c>
      <c r="P3842" s="54">
        <f>VLOOKUP(CONCATENATE($F3842," ",$G3842),AllocFactorMatrix,(P$4+1),FALSE)*$E3846</f>
        <v>755.64326556133631</v>
      </c>
      <c r="Q3842" s="54">
        <f>VLOOKUP(CONCATENATE($F3842," ",$G3842),AllocFactorMatrix,(Q$4+1),FALSE)*$E3846</f>
        <v>0</v>
      </c>
      <c r="R3842" s="54">
        <f>VLOOKUP(CONCATENATE($F3842," ",$G3842),AllocFactorMatrix,(R$4+1),FALSE)*$E3846</f>
        <v>0</v>
      </c>
      <c r="S3842" s="54">
        <f t="shared" si="2012"/>
        <v>4812.7868496678911</v>
      </c>
      <c r="T3842" s="54">
        <f>VLOOKUP(CONCATENATE($F3842," ",$G3842),AllocFactorMatrix,(T$4+1),FALSE)*$E3846</f>
        <v>144.63466854586494</v>
      </c>
      <c r="U3842" s="54">
        <f>VLOOKUP(CONCATENATE($F3842," ",$G3842),AllocFactorMatrix,(U$4+1),FALSE)*$E3846</f>
        <v>2332.6299176488887</v>
      </c>
      <c r="V3842" s="54">
        <f>VLOOKUP(CONCATENATE($F3842," ",$G3842),AllocFactorMatrix,(V$4+1),FALSE)*$E3846</f>
        <v>0</v>
      </c>
      <c r="W3842" s="54">
        <f>VLOOKUP(CONCATENATE($F3842," ",$G3842),AllocFactorMatrix,(W$4+1),FALSE)*$E3846</f>
        <v>0</v>
      </c>
      <c r="X3842" s="54">
        <f t="shared" si="2013"/>
        <v>2477.2645861947535</v>
      </c>
      <c r="Y3842" s="54">
        <f>VLOOKUP(CONCATENATE($F3842," ",$G3842),AllocFactorMatrix,(Y$4+1),FALSE)*$E3846</f>
        <v>1223.4152391368123</v>
      </c>
      <c r="Z3842" s="54">
        <f>VLOOKUP(CONCATENATE($F3842," ",$G3842),AllocFactorMatrix,(Z$4+1),FALSE)*$E3846</f>
        <v>20.411355263306028</v>
      </c>
      <c r="AA3842" s="54">
        <f t="shared" si="2011"/>
        <v>1243.8265944001182</v>
      </c>
      <c r="AB3842" s="54">
        <f>VLOOKUP(CONCATENATE($F3842," ",$G3842),AllocFactorMatrix,(AB$4+1),FALSE)*$E3846</f>
        <v>16.536617845286717</v>
      </c>
      <c r="AC3842" s="54">
        <f>VLOOKUP(CONCATENATE($F3842," ",$G3842),AllocFactorMatrix,(AC$4+1),FALSE)*$E3846</f>
        <v>56.652155312685224</v>
      </c>
      <c r="AD3842" s="54">
        <f>VLOOKUP(CONCATENATE($F3842," ",$G3842),AllocFactorMatrix,(AD$4+1),FALSE)*$E3846</f>
        <v>12.212388328103623</v>
      </c>
    </row>
    <row r="3843" spans="1:30" s="51" customFormat="1" hidden="1" outlineLevel="1">
      <c r="A3843" s="56"/>
      <c r="B3843" s="111"/>
      <c r="C3843" s="55"/>
      <c r="D3843" s="55"/>
      <c r="F3843" s="52" t="str">
        <f>F3846</f>
        <v>REV_RENT</v>
      </c>
      <c r="G3843" s="55" t="str">
        <f>$G$12</f>
        <v>DISTSEC</v>
      </c>
      <c r="H3843" s="53">
        <f t="shared" si="2009"/>
        <v>34614.55858104326</v>
      </c>
      <c r="I3843" s="54">
        <f>VLOOKUP(CONCATENATE($F3843," ",$G3843),AllocFactorMatrix,(I$4+1),FALSE)*$E3846</f>
        <v>25881.355697670726</v>
      </c>
      <c r="J3843" s="54">
        <f>VLOOKUP(CONCATENATE($F3843," ",$G3843),AllocFactorMatrix,(J$4+1),FALSE)*$E3846</f>
        <v>1247.7484068152717</v>
      </c>
      <c r="K3843" s="54">
        <f>VLOOKUP(CONCATENATE($F3843," ",$G3843),AllocFactorMatrix,(K$4+1),FALSE)*$E3846</f>
        <v>3764.9769268235968</v>
      </c>
      <c r="L3843" s="54">
        <f>VLOOKUP(CONCATENATE($F3843," ",$G3843),AllocFactorMatrix,(L$4+1),FALSE)*$E3846</f>
        <v>0</v>
      </c>
      <c r="M3843" s="54">
        <f>VLOOKUP(CONCATENATE($F3843," ",$G3843),AllocFactorMatrix,(M$4+1),FALSE)*$E3846</f>
        <v>0</v>
      </c>
      <c r="N3843" s="54">
        <f t="shared" si="2010"/>
        <v>3764.9769268235968</v>
      </c>
      <c r="O3843" s="54">
        <f>VLOOKUP(CONCATENATE($F3843," ",$G3843),AllocFactorMatrix,(O$4+1),FALSE)*$E3846</f>
        <v>2399.0579519583976</v>
      </c>
      <c r="P3843" s="54">
        <f>VLOOKUP(CONCATENATE($F3843," ",$G3843),AllocFactorMatrix,(P$4+1),FALSE)*$E3846</f>
        <v>0</v>
      </c>
      <c r="Q3843" s="54">
        <f>VLOOKUP(CONCATENATE($F3843," ",$G3843),AllocFactorMatrix,(Q$4+1),FALSE)*$E3846</f>
        <v>0</v>
      </c>
      <c r="R3843" s="54">
        <f>VLOOKUP(CONCATENATE($F3843," ",$G3843),AllocFactorMatrix,(R$4+1),FALSE)*$E3846</f>
        <v>0</v>
      </c>
      <c r="S3843" s="54">
        <f t="shared" si="2012"/>
        <v>2399.0579519583976</v>
      </c>
      <c r="T3843" s="54">
        <f>VLOOKUP(CONCATENATE($F3843," ",$G3843),AllocFactorMatrix,(T$4+1),FALSE)*$E3846</f>
        <v>64.865494117861559</v>
      </c>
      <c r="U3843" s="54">
        <f>VLOOKUP(CONCATENATE($F3843," ",$G3843),AllocFactorMatrix,(U$4+1),FALSE)*$E3846</f>
        <v>0</v>
      </c>
      <c r="V3843" s="54">
        <f>VLOOKUP(CONCATENATE($F3843," ",$G3843),AllocFactorMatrix,(V$4+1),FALSE)*$E3846</f>
        <v>0</v>
      </c>
      <c r="W3843" s="54">
        <f>VLOOKUP(CONCATENATE($F3843," ",$G3843),AllocFactorMatrix,(W$4+1),FALSE)*$E3846</f>
        <v>0</v>
      </c>
      <c r="X3843" s="54">
        <f t="shared" si="2013"/>
        <v>64.865494117861559</v>
      </c>
      <c r="Y3843" s="54">
        <f>VLOOKUP(CONCATENATE($F3843," ",$G3843),AllocFactorMatrix,(Y$4+1),FALSE)*$E3846</f>
        <v>884.87835405865383</v>
      </c>
      <c r="Z3843" s="54">
        <f>VLOOKUP(CONCATENATE($F3843," ",$G3843),AllocFactorMatrix,(Z$4+1),FALSE)*$E3846</f>
        <v>0</v>
      </c>
      <c r="AA3843" s="54">
        <f t="shared" si="2011"/>
        <v>884.87835405865383</v>
      </c>
      <c r="AB3843" s="54">
        <f>VLOOKUP(CONCATENATE($F3843," ",$G3843),AllocFactorMatrix,(AB$4+1),FALSE)*$E3846</f>
        <v>9.1824111455412005</v>
      </c>
      <c r="AC3843" s="54">
        <f>VLOOKUP(CONCATENATE($F3843," ",$G3843),AllocFactorMatrix,(AC$4+1),FALSE)*$E3846</f>
        <v>311.77817535706816</v>
      </c>
      <c r="AD3843" s="54">
        <f>VLOOKUP(CONCATENATE($F3843," ",$G3843),AllocFactorMatrix,(AD$4+1),FALSE)*$E3846</f>
        <v>50.715163096142945</v>
      </c>
    </row>
    <row r="3844" spans="1:30" s="51" customFormat="1" hidden="1" outlineLevel="1">
      <c r="A3844" s="56"/>
      <c r="B3844" s="111"/>
      <c r="C3844" s="55"/>
      <c r="D3844" s="55"/>
      <c r="F3844" s="52" t="str">
        <f>F3846</f>
        <v>REV_RENT</v>
      </c>
      <c r="G3844" s="55" t="str">
        <f>$G$13</f>
        <v>ENERGY</v>
      </c>
      <c r="H3844" s="53">
        <f t="shared" si="2009"/>
        <v>0</v>
      </c>
      <c r="I3844" s="54">
        <f>VLOOKUP(CONCATENATE($F3844," ",$G3844),AllocFactorMatrix,(I$4+1),FALSE)*$E3846</f>
        <v>0</v>
      </c>
      <c r="J3844" s="54">
        <f>VLOOKUP(CONCATENATE($F3844," ",$G3844),AllocFactorMatrix,(J$4+1),FALSE)*$E3846</f>
        <v>0</v>
      </c>
      <c r="K3844" s="54">
        <f>VLOOKUP(CONCATENATE($F3844," ",$G3844),AllocFactorMatrix,(K$4+1),FALSE)*$E3846</f>
        <v>0</v>
      </c>
      <c r="L3844" s="54">
        <f>VLOOKUP(CONCATENATE($F3844," ",$G3844),AllocFactorMatrix,(L$4+1),FALSE)*$E3846</f>
        <v>0</v>
      </c>
      <c r="M3844" s="54">
        <f>VLOOKUP(CONCATENATE($F3844," ",$G3844),AllocFactorMatrix,(M$4+1),FALSE)*$E3846</f>
        <v>0</v>
      </c>
      <c r="N3844" s="54">
        <f t="shared" si="2010"/>
        <v>0</v>
      </c>
      <c r="O3844" s="54">
        <f>VLOOKUP(CONCATENATE($F3844," ",$G3844),AllocFactorMatrix,(O$4+1),FALSE)*$E3846</f>
        <v>0</v>
      </c>
      <c r="P3844" s="54">
        <f>VLOOKUP(CONCATENATE($F3844," ",$G3844),AllocFactorMatrix,(P$4+1),FALSE)*$E3846</f>
        <v>0</v>
      </c>
      <c r="Q3844" s="54">
        <f>VLOOKUP(CONCATENATE($F3844," ",$G3844),AllocFactorMatrix,(Q$4+1),FALSE)*$E3846</f>
        <v>0</v>
      </c>
      <c r="R3844" s="54">
        <f>VLOOKUP(CONCATENATE($F3844," ",$G3844),AllocFactorMatrix,(R$4+1),FALSE)*$E3846</f>
        <v>0</v>
      </c>
      <c r="S3844" s="54">
        <f t="shared" si="2012"/>
        <v>0</v>
      </c>
      <c r="T3844" s="54">
        <f>VLOOKUP(CONCATENATE($F3844," ",$G3844),AllocFactorMatrix,(T$4+1),FALSE)*$E3846</f>
        <v>0</v>
      </c>
      <c r="U3844" s="54">
        <f>VLOOKUP(CONCATENATE($F3844," ",$G3844),AllocFactorMatrix,(U$4+1),FALSE)*$E3846</f>
        <v>0</v>
      </c>
      <c r="V3844" s="54">
        <f>VLOOKUP(CONCATENATE($F3844," ",$G3844),AllocFactorMatrix,(V$4+1),FALSE)*$E3846</f>
        <v>0</v>
      </c>
      <c r="W3844" s="54">
        <f>VLOOKUP(CONCATENATE($F3844," ",$G3844),AllocFactorMatrix,(W$4+1),FALSE)*$E3846</f>
        <v>0</v>
      </c>
      <c r="X3844" s="54">
        <f t="shared" si="2013"/>
        <v>0</v>
      </c>
      <c r="Y3844" s="54">
        <f>VLOOKUP(CONCATENATE($F3844," ",$G3844),AllocFactorMatrix,(Y$4+1),FALSE)*$E3846</f>
        <v>0</v>
      </c>
      <c r="Z3844" s="54">
        <f>VLOOKUP(CONCATENATE($F3844," ",$G3844),AllocFactorMatrix,(Z$4+1),FALSE)*$E3846</f>
        <v>0</v>
      </c>
      <c r="AA3844" s="54">
        <f t="shared" si="2011"/>
        <v>0</v>
      </c>
      <c r="AB3844" s="54">
        <f>VLOOKUP(CONCATENATE($F3844," ",$G3844),AllocFactorMatrix,(AB$4+1),FALSE)*$E3846</f>
        <v>0</v>
      </c>
      <c r="AC3844" s="54">
        <f>VLOOKUP(CONCATENATE($F3844," ",$G3844),AllocFactorMatrix,(AC$4+1),FALSE)*$E3846</f>
        <v>0</v>
      </c>
      <c r="AD3844" s="54">
        <f>VLOOKUP(CONCATENATE($F3844," ",$G3844),AllocFactorMatrix,(AD$4+1),FALSE)*$E3846</f>
        <v>0</v>
      </c>
    </row>
    <row r="3845" spans="1:30" s="51" customFormat="1" hidden="1" outlineLevel="1">
      <c r="A3845" s="56"/>
      <c r="B3845" s="111"/>
      <c r="C3845" s="55"/>
      <c r="D3845" s="55"/>
      <c r="F3845" s="52" t="str">
        <f>F3846</f>
        <v>REV_RENT</v>
      </c>
      <c r="G3845" s="55" t="str">
        <f>$G$14</f>
        <v>CUSTOMER</v>
      </c>
      <c r="H3845" s="53">
        <f t="shared" si="2009"/>
        <v>1504.3033356846315</v>
      </c>
      <c r="I3845" s="54">
        <f>VLOOKUP(CONCATENATE($F3845," ",$G3845),AllocFactorMatrix,(I$4+1),FALSE)*$E3846</f>
        <v>684.69468067581272</v>
      </c>
      <c r="J3845" s="54">
        <f>VLOOKUP(CONCATENATE($F3845," ",$G3845),AllocFactorMatrix,(J$4+1),FALSE)*$E3846</f>
        <v>184.31576728893884</v>
      </c>
      <c r="K3845" s="54">
        <f>VLOOKUP(CONCATENATE($F3845," ",$G3845),AllocFactorMatrix,(K$4+1),FALSE)*$E3846</f>
        <v>52.284068363430769</v>
      </c>
      <c r="L3845" s="54">
        <f>VLOOKUP(CONCATENATE($F3845," ",$G3845),AllocFactorMatrix,(L$4+1),FALSE)*$E3846</f>
        <v>17.293768862969863</v>
      </c>
      <c r="M3845" s="54">
        <f>VLOOKUP(CONCATENATE($F3845," ",$G3845),AllocFactorMatrix,(M$4+1),FALSE)*$E3846</f>
        <v>2.8090629740353008</v>
      </c>
      <c r="N3845" s="54">
        <f t="shared" si="2010"/>
        <v>72.386900200435932</v>
      </c>
      <c r="O3845" s="54">
        <f>VLOOKUP(CONCATENATE($F3845," ",$G3845),AllocFactorMatrix,(O$4+1),FALSE)*$E3846</f>
        <v>15.097700482526362</v>
      </c>
      <c r="P3845" s="54">
        <f>VLOOKUP(CONCATENATE($F3845," ",$G3845),AllocFactorMatrix,(P$4+1),FALSE)*$E3846</f>
        <v>4.4902470861957466</v>
      </c>
      <c r="Q3845" s="54">
        <f>VLOOKUP(CONCATENATE($F3845," ",$G3845),AllocFactorMatrix,(Q$4+1),FALSE)*$E3846</f>
        <v>9.7871901081443777</v>
      </c>
      <c r="R3845" s="54">
        <f>VLOOKUP(CONCATENATE($F3845," ",$G3845),AllocFactorMatrix,(R$4+1),FALSE)*$E3846</f>
        <v>1.7201355665022815</v>
      </c>
      <c r="S3845" s="54">
        <f t="shared" si="2012"/>
        <v>31.095273243368769</v>
      </c>
      <c r="T3845" s="54">
        <f>VLOOKUP(CONCATENATE($F3845," ",$G3845),AllocFactorMatrix,(T$4+1),FALSE)*$E3846</f>
        <v>0.1038763049840042</v>
      </c>
      <c r="U3845" s="54">
        <f>VLOOKUP(CONCATENATE($F3845," ",$G3845),AllocFactorMatrix,(U$4+1),FALSE)*$E3846</f>
        <v>2.663706257099598</v>
      </c>
      <c r="V3845" s="54">
        <f>VLOOKUP(CONCATENATE($F3845," ",$G3845),AllocFactorMatrix,(V$4+1),FALSE)*$E3846</f>
        <v>14.392916675729889</v>
      </c>
      <c r="W3845" s="54">
        <f>VLOOKUP(CONCATENATE($F3845," ",$G3845),AllocFactorMatrix,(W$4+1),FALSE)*$E3846</f>
        <v>2.5802086377597138</v>
      </c>
      <c r="X3845" s="54">
        <f t="shared" si="2013"/>
        <v>19.740707875573207</v>
      </c>
      <c r="Y3845" s="54">
        <f>VLOOKUP(CONCATENATE($F3845," ",$G3845),AllocFactorMatrix,(Y$4+1),FALSE)*$E3846</f>
        <v>4.1809869035652758</v>
      </c>
      <c r="Z3845" s="54">
        <f>VLOOKUP(CONCATENATE($F3845," ",$G3845),AllocFactorMatrix,(Z$4+1),FALSE)*$E3846</f>
        <v>7.6104986544624303E-2</v>
      </c>
      <c r="AA3845" s="54">
        <f t="shared" si="2011"/>
        <v>4.2570918901099004</v>
      </c>
      <c r="AB3845" s="54">
        <f>VLOOKUP(CONCATENATE($F3845," ",$G3845),AllocFactorMatrix,(AB$4+1),FALSE)*$E3846</f>
        <v>7.7154073290062936E-2</v>
      </c>
      <c r="AC3845" s="54">
        <f>VLOOKUP(CONCATENATE($F3845," ",$G3845),AllocFactorMatrix,(AC$4+1),FALSE)*$E3846</f>
        <v>453.16727907342852</v>
      </c>
      <c r="AD3845" s="54">
        <f>VLOOKUP(CONCATENATE($F3845," ",$G3845),AllocFactorMatrix,(AD$4+1),FALSE)*$E3846</f>
        <v>54.568481363673378</v>
      </c>
    </row>
    <row r="3846" spans="1:30" s="51" customFormat="1" collapsed="1">
      <c r="A3846" s="56"/>
      <c r="B3846" s="111"/>
      <c r="C3846" s="55"/>
      <c r="D3846" s="55" t="s">
        <v>280</v>
      </c>
      <c r="E3846" s="61">
        <v>83549</v>
      </c>
      <c r="F3846" s="57" t="s">
        <v>601</v>
      </c>
      <c r="G3846" s="55" t="str">
        <f>$G$15</f>
        <v>TOTAL</v>
      </c>
      <c r="H3846" s="53">
        <f t="shared" si="2009"/>
        <v>83549.000000000015</v>
      </c>
      <c r="I3846" s="54">
        <f>VLOOKUP(CONCATENATE($F3846," ",$G3846),AllocFactorMatrix,(I$4+1),FALSE)*$E3846</f>
        <v>58243.375001785047</v>
      </c>
      <c r="J3846" s="54">
        <f>VLOOKUP(CONCATENATE($F3846," ",$G3846),AllocFactorMatrix,(J$4+1),FALSE)*$E3846</f>
        <v>2925.4585442085058</v>
      </c>
      <c r="K3846" s="54">
        <f>VLOOKUP(CONCATENATE($F3846," ",$G3846),AllocFactorMatrix,(K$4+1),FALSE)*$E3846</f>
        <v>9240.0326468359181</v>
      </c>
      <c r="L3846" s="54">
        <f>VLOOKUP(CONCATENATE($F3846," ",$G3846),AllocFactorMatrix,(L$4+1),FALSE)*$E3846</f>
        <v>184.89771399738791</v>
      </c>
      <c r="M3846" s="54">
        <f>VLOOKUP(CONCATENATE($F3846," ",$G3846),AllocFactorMatrix,(M$4+1),FALSE)*$E3846</f>
        <v>2.8364599508119763</v>
      </c>
      <c r="N3846" s="54">
        <f t="shared" si="2010"/>
        <v>9427.766820784118</v>
      </c>
      <c r="O3846" s="54">
        <f>VLOOKUP(CONCATENATE($F3846," ",$G3846),AllocFactorMatrix,(O$4+1),FALSE)*$E3846</f>
        <v>6480.4517598410366</v>
      </c>
      <c r="P3846" s="54">
        <f>VLOOKUP(CONCATENATE($F3846," ",$G3846),AllocFactorMatrix,(P$4+1),FALSE)*$E3846</f>
        <v>761.8417929596834</v>
      </c>
      <c r="Q3846" s="54">
        <f>VLOOKUP(CONCATENATE($F3846," ",$G3846),AllocFactorMatrix,(Q$4+1),FALSE)*$E3846</f>
        <v>10.379895671023018</v>
      </c>
      <c r="R3846" s="54">
        <f>VLOOKUP(CONCATENATE($F3846," ",$G3846),AllocFactorMatrix,(R$4+1),FALSE)*$E3846</f>
        <v>1.7802952194333064</v>
      </c>
      <c r="S3846" s="54">
        <f t="shared" si="2012"/>
        <v>7254.4537436911769</v>
      </c>
      <c r="T3846" s="54">
        <f>VLOOKUP(CONCATENATE($F3846," ",$G3846),AllocFactorMatrix,(T$4+1),FALSE)*$E3846</f>
        <v>209.92385623165617</v>
      </c>
      <c r="U3846" s="54">
        <f>VLOOKUP(CONCATENATE($F3846," ",$G3846),AllocFactorMatrix,(U$4+1),FALSE)*$E3846</f>
        <v>2340.5260284753131</v>
      </c>
      <c r="V3846" s="54">
        <f>VLOOKUP(CONCATENATE($F3846," ",$G3846),AllocFactorMatrix,(V$4+1),FALSE)*$E3846</f>
        <v>35.570926873072963</v>
      </c>
      <c r="W3846" s="54">
        <f>VLOOKUP(CONCATENATE($F3846," ",$G3846),AllocFactorMatrix,(W$4+1),FALSE)*$E3846</f>
        <v>11.248931613166668</v>
      </c>
      <c r="X3846" s="54">
        <f t="shared" si="2013"/>
        <v>2597.2697431932093</v>
      </c>
      <c r="Y3846" s="54">
        <f>VLOOKUP(CONCATENATE($F3846," ",$G3846),AllocFactorMatrix,(Y$4+1),FALSE)*$E3846</f>
        <v>2115.3265827438922</v>
      </c>
      <c r="Z3846" s="54">
        <f>VLOOKUP(CONCATENATE($F3846," ",$G3846),AllocFactorMatrix,(Z$4+1),FALSE)*$E3846</f>
        <v>20.535391564987268</v>
      </c>
      <c r="AA3846" s="54">
        <f t="shared" si="2011"/>
        <v>2135.8619743088793</v>
      </c>
      <c r="AB3846" s="54">
        <f>VLOOKUP(CONCATENATE($F3846," ",$G3846),AllocFactorMatrix,(AB$4+1),FALSE)*$E3846</f>
        <v>25.83242739721911</v>
      </c>
      <c r="AC3846" s="54">
        <f>VLOOKUP(CONCATENATE($F3846," ",$G3846),AllocFactorMatrix,(AC$4+1),FALSE)*$E3846</f>
        <v>821.50555573640895</v>
      </c>
      <c r="AD3846" s="54">
        <f>VLOOKUP(CONCATENATE($F3846," ",$G3846),AllocFactorMatrix,(AD$4+1),FALSE)*$E3846</f>
        <v>117.47618889545609</v>
      </c>
    </row>
    <row r="3847" spans="1:30" hidden="1" outlineLevel="1">
      <c r="D3847" s="7"/>
      <c r="E3847" s="51"/>
      <c r="F3847" s="52" t="str">
        <f>F3854</f>
        <v>REV</v>
      </c>
      <c r="G3847" s="55" t="str">
        <f>$G$8</f>
        <v>PRODUCTION</v>
      </c>
      <c r="H3847" s="4">
        <f t="shared" ca="1" si="1999"/>
        <v>47578.120966503542</v>
      </c>
      <c r="I3847" s="5">
        <f ca="1">VLOOKUP(CONCATENATE($F3847," ",$G3847),AllocFactorMatrix,(I$4+1),FALSE)*$E3854</f>
        <v>20783.348438590303</v>
      </c>
      <c r="J3847" s="5">
        <f ca="1">VLOOKUP(CONCATENATE($F3847," ",$G3847),AllocFactorMatrix,(J$4+1),FALSE)*$E3854</f>
        <v>1477.1215110761002</v>
      </c>
      <c r="K3847" s="5">
        <f ca="1">VLOOKUP(CONCATENATE($F3847," ",$G3847),AllocFactorMatrix,(K$4+1),FALSE)*$E3854</f>
        <v>5004.6889996039954</v>
      </c>
      <c r="L3847" s="5">
        <f ca="1">VLOOKUP(CONCATENATE($F3847," ",$G3847),AllocFactorMatrix,(L$4+1),FALSE)*$E3854</f>
        <v>145.05897111660693</v>
      </c>
      <c r="M3847" s="5">
        <f ca="1">VLOOKUP(CONCATENATE($F3847," ",$G3847),AllocFactorMatrix,(M$4+1),FALSE)*$E3854</f>
        <v>14.25626087653529</v>
      </c>
      <c r="N3847" s="5">
        <f t="shared" ca="1" si="2000"/>
        <v>5164.0042315971377</v>
      </c>
      <c r="O3847" s="5">
        <f ca="1">VLOOKUP(CONCATENATE($F3847," ",$G3847),AllocFactorMatrix,(O$4+1),FALSE)*$E3854</f>
        <v>3822.9077531684197</v>
      </c>
      <c r="P3847" s="5">
        <f ca="1">VLOOKUP(CONCATENATE($F3847," ",$G3847),AllocFactorMatrix,(P$4+1),FALSE)*$E3854</f>
        <v>742.51441496396626</v>
      </c>
      <c r="Q3847" s="5">
        <f ca="1">VLOOKUP(CONCATENATE($F3847," ",$G3847),AllocFactorMatrix,(Q$4+1),FALSE)*$E3854</f>
        <v>314.52694994340123</v>
      </c>
      <c r="R3847" s="5">
        <f ca="1">VLOOKUP(CONCATENATE($F3847," ",$G3847),AllocFactorMatrix,(R$4+1),FALSE)*$E3854</f>
        <v>13.685275873931412</v>
      </c>
      <c r="S3847" s="5">
        <f ca="1">SUBTOTAL(9,O3847:R3847)</f>
        <v>4893.6343939497192</v>
      </c>
      <c r="T3847" s="5">
        <f ca="1">VLOOKUP(CONCATENATE($F3847," ",$G3847),AllocFactorMatrix,(T$4+1),FALSE)*$E3854</f>
        <v>109.81136816800849</v>
      </c>
      <c r="U3847" s="5">
        <f ca="1">VLOOKUP(CONCATENATE($F3847," ",$G3847),AllocFactorMatrix,(U$4+1),FALSE)*$E3854</f>
        <v>1940.0208201276439</v>
      </c>
      <c r="V3847" s="5">
        <f ca="1">VLOOKUP(CONCATENATE($F3847," ",$G3847),AllocFactorMatrix,(V$4+1),FALSE)*$E3854</f>
        <v>10435.516664045786</v>
      </c>
      <c r="W3847" s="5">
        <f ca="1">VLOOKUP(CONCATENATE($F3847," ",$G3847),AllocFactorMatrix,(W$4+1),FALSE)*$E3854</f>
        <v>1657.8136932632137</v>
      </c>
      <c r="X3847" s="5">
        <f ca="1">SUBTOTAL(9,T3847:W3847)</f>
        <v>14143.162545604651</v>
      </c>
      <c r="Y3847" s="5">
        <f ca="1">VLOOKUP(CONCATENATE($F3847," ",$G3847),AllocFactorMatrix,(Y$4+1),FALSE)*$E3854</f>
        <v>1082.9661527053133</v>
      </c>
      <c r="Z3847" s="5">
        <f ca="1">VLOOKUP(CONCATENATE($F3847," ",$G3847),AllocFactorMatrix,(Z$4+1),FALSE)*$E3854</f>
        <v>16.943089229984164</v>
      </c>
      <c r="AA3847" s="5">
        <f t="shared" ca="1" si="2001"/>
        <v>1099.9092419352976</v>
      </c>
      <c r="AB3847" s="5">
        <f ca="1">VLOOKUP(CONCATENATE($F3847," ",$G3847),AllocFactorMatrix,(AB$4+1),FALSE)*$E3854</f>
        <v>16.940603750327302</v>
      </c>
      <c r="AC3847" s="5">
        <f ca="1">VLOOKUP(CONCATENATE($F3847," ",$G3847),AllocFactorMatrix,(AC$4+1),FALSE)*$E3854</f>
        <v>0</v>
      </c>
      <c r="AD3847" s="5">
        <f ca="1">VLOOKUP(CONCATENATE($F3847," ",$G3847),AllocFactorMatrix,(AD$4+1),FALSE)*$E3854</f>
        <v>0</v>
      </c>
    </row>
    <row r="3848" spans="1:30" hidden="1" outlineLevel="1">
      <c r="D3848" s="7"/>
      <c r="E3848" s="51"/>
      <c r="F3848" s="52" t="str">
        <f>F3854</f>
        <v>REV</v>
      </c>
      <c r="G3848" s="55" t="str">
        <f>$G$9</f>
        <v>BULKTRAN</v>
      </c>
      <c r="H3848" s="4">
        <f t="shared" ca="1" si="1999"/>
        <v>8142.9846757795267</v>
      </c>
      <c r="I3848" s="5">
        <f ca="1">VLOOKUP(CONCATENATE($F3848," ",$G3848),AllocFactorMatrix,(I$4+1),FALSE)*$E3854</f>
        <v>2679.8948844127544</v>
      </c>
      <c r="J3848" s="5">
        <f ca="1">VLOOKUP(CONCATENATE($F3848," ",$G3848),AllocFactorMatrix,(J$4+1),FALSE)*$E3854</f>
        <v>347.55470588790536</v>
      </c>
      <c r="K3848" s="5">
        <f ca="1">VLOOKUP(CONCATENATE($F3848," ",$G3848),AllocFactorMatrix,(K$4+1),FALSE)*$E3854</f>
        <v>1087.4751476752751</v>
      </c>
      <c r="L3848" s="5">
        <f ca="1">VLOOKUP(CONCATENATE($F3848," ",$G3848),AllocFactorMatrix,(L$4+1),FALSE)*$E3854</f>
        <v>31.211360248315049</v>
      </c>
      <c r="M3848" s="5">
        <f ca="1">VLOOKUP(CONCATENATE($F3848," ",$G3848),AllocFactorMatrix,(M$4+1),FALSE)*$E3854</f>
        <v>7.6482154926171226</v>
      </c>
      <c r="N3848" s="5">
        <f t="shared" ca="1" si="2000"/>
        <v>1126.3347234162072</v>
      </c>
      <c r="O3848" s="5">
        <f ca="1">VLOOKUP(CONCATENATE($F3848," ",$G3848),AllocFactorMatrix,(O$4+1),FALSE)*$E3854</f>
        <v>825.26201832517108</v>
      </c>
      <c r="P3848" s="5">
        <f ca="1">VLOOKUP(CONCATENATE($F3848," ",$G3848),AllocFactorMatrix,(P$4+1),FALSE)*$E3854</f>
        <v>164.53904639953916</v>
      </c>
      <c r="Q3848" s="5">
        <f ca="1">VLOOKUP(CONCATENATE($F3848," ",$G3848),AllocFactorMatrix,(Q$4+1),FALSE)*$E3854</f>
        <v>66.518858460092474</v>
      </c>
      <c r="R3848" s="5">
        <f ca="1">VLOOKUP(CONCATENATE($F3848," ",$G3848),AllocFactorMatrix,(R$4+1),FALSE)*$E3854</f>
        <v>2.7988290719370785</v>
      </c>
      <c r="S3848" s="5">
        <f t="shared" ref="S3848:S3854" ca="1" si="2014">SUBTOTAL(9,O3848:R3848)</f>
        <v>1059.1187522567398</v>
      </c>
      <c r="T3848" s="5">
        <f ca="1">VLOOKUP(CONCATENATE($F3848," ",$G3848),AllocFactorMatrix,(T$4+1),FALSE)*$E3854</f>
        <v>18.28043957219209</v>
      </c>
      <c r="U3848" s="5">
        <f ca="1">VLOOKUP(CONCATENATE($F3848," ",$G3848),AllocFactorMatrix,(U$4+1),FALSE)*$E3854</f>
        <v>374.35885172902323</v>
      </c>
      <c r="V3848" s="5">
        <f ca="1">VLOOKUP(CONCATENATE($F3848," ",$G3848),AllocFactorMatrix,(V$4+1),FALSE)*$E3854</f>
        <v>2038.1604400226604</v>
      </c>
      <c r="W3848" s="5">
        <f ca="1">VLOOKUP(CONCATENATE($F3848," ",$G3848),AllocFactorMatrix,(W$4+1),FALSE)*$E3854</f>
        <v>276.77970904179739</v>
      </c>
      <c r="X3848" s="5">
        <f t="shared" ref="X3848:X3854" ca="1" si="2015">SUBTOTAL(9,T3848:W3848)</f>
        <v>2707.5794403656732</v>
      </c>
      <c r="Y3848" s="5">
        <f ca="1">VLOOKUP(CONCATENATE($F3848," ",$G3848),AllocFactorMatrix,(Y$4+1),FALSE)*$E3854</f>
        <v>215.34719106734372</v>
      </c>
      <c r="Z3848" s="5">
        <f ca="1">VLOOKUP(CONCATENATE($F3848," ",$G3848),AllocFactorMatrix,(Z$4+1),FALSE)*$E3854</f>
        <v>3.0461777080852817</v>
      </c>
      <c r="AA3848" s="5">
        <f t="shared" ca="1" si="2001"/>
        <v>218.393368775429</v>
      </c>
      <c r="AB3848" s="5">
        <f ca="1">VLOOKUP(CONCATENATE($F3848," ",$G3848),AllocFactorMatrix,(AB$4+1),FALSE)*$E3854</f>
        <v>4.1088006648173891</v>
      </c>
      <c r="AC3848" s="5">
        <f ca="1">VLOOKUP(CONCATENATE($F3848," ",$G3848),AllocFactorMatrix,(AC$4+1),FALSE)*$E3854</f>
        <v>0</v>
      </c>
      <c r="AD3848" s="5">
        <f ca="1">VLOOKUP(CONCATENATE($F3848," ",$G3848),AllocFactorMatrix,(AD$4+1),FALSE)*$E3854</f>
        <v>0</v>
      </c>
    </row>
    <row r="3849" spans="1:30" hidden="1" outlineLevel="1">
      <c r="D3849" s="7"/>
      <c r="E3849" s="51"/>
      <c r="F3849" s="52" t="str">
        <f>F3854</f>
        <v>REV</v>
      </c>
      <c r="G3849" s="55" t="str">
        <f>$G$10</f>
        <v>SUBTRAN</v>
      </c>
      <c r="H3849" s="4">
        <f t="shared" ca="1" si="1999"/>
        <v>1838.8273935807238</v>
      </c>
      <c r="I3849" s="5">
        <f ca="1">VLOOKUP(CONCATENATE($F3849," ",$G3849),AllocFactorMatrix,(I$4+1),FALSE)*$E3854</f>
        <v>608.03515980526572</v>
      </c>
      <c r="J3849" s="5">
        <f ca="1">VLOOKUP(CONCATENATE($F3849," ",$G3849),AllocFactorMatrix,(J$4+1),FALSE)*$E3854</f>
        <v>72.831680945579507</v>
      </c>
      <c r="K3849" s="5">
        <f ca="1">VLOOKUP(CONCATENATE($F3849," ",$G3849),AllocFactorMatrix,(K$4+1),FALSE)*$E3854</f>
        <v>227.76071554727824</v>
      </c>
      <c r="L3849" s="5">
        <f ca="1">VLOOKUP(CONCATENATE($F3849," ",$G3849),AllocFactorMatrix,(L$4+1),FALSE)*$E3854</f>
        <v>6.4266048589102951</v>
      </c>
      <c r="M3849" s="5">
        <f ca="1">VLOOKUP(CONCATENATE($F3849," ",$G3849),AllocFactorMatrix,(M$4+1),FALSE)*$E3854</f>
        <v>2.3739385094858432</v>
      </c>
      <c r="N3849" s="5">
        <f t="shared" ca="1" si="2000"/>
        <v>236.56125891567436</v>
      </c>
      <c r="O3849" s="5">
        <f ca="1">VLOOKUP(CONCATENATE($F3849," ",$G3849),AllocFactorMatrix,(O$4+1),FALSE)*$E3854</f>
        <v>171.84627001770465</v>
      </c>
      <c r="P3849" s="5">
        <f ca="1">VLOOKUP(CONCATENATE($F3849," ",$G3849),AllocFactorMatrix,(P$4+1),FALSE)*$E3854</f>
        <v>34.070252336078376</v>
      </c>
      <c r="Q3849" s="5">
        <f ca="1">VLOOKUP(CONCATENATE($F3849," ",$G3849),AllocFactorMatrix,(Q$4+1),FALSE)*$E3854</f>
        <v>18.197391818420826</v>
      </c>
      <c r="R3849" s="5">
        <f ca="1">VLOOKUP(CONCATENATE($F3849," ",$G3849),AllocFactorMatrix,(R$4+1),FALSE)*$E3854</f>
        <v>0</v>
      </c>
      <c r="S3849" s="5">
        <f t="shared" ca="1" si="2014"/>
        <v>224.11391417220386</v>
      </c>
      <c r="T3849" s="5">
        <f ca="1">VLOOKUP(CONCATENATE($F3849," ",$G3849),AllocFactorMatrix,(T$4+1),FALSE)*$E3854</f>
        <v>3.893286457541719</v>
      </c>
      <c r="U3849" s="5">
        <f ca="1">VLOOKUP(CONCATENATE($F3849," ",$G3849),AllocFactorMatrix,(U$4+1),FALSE)*$E3854</f>
        <v>78.747363277193529</v>
      </c>
      <c r="V3849" s="5">
        <f ca="1">VLOOKUP(CONCATENATE($F3849," ",$G3849),AllocFactorMatrix,(V$4+1),FALSE)*$E3854</f>
        <v>564.46383032574545</v>
      </c>
      <c r="W3849" s="5">
        <f ca="1">VLOOKUP(CONCATENATE($F3849," ",$G3849),AllocFactorMatrix,(W$4+1),FALSE)*$E3854</f>
        <v>0</v>
      </c>
      <c r="X3849" s="5">
        <f t="shared" ca="1" si="2015"/>
        <v>647.10448006048068</v>
      </c>
      <c r="Y3849" s="5">
        <f ca="1">VLOOKUP(CONCATENATE($F3849," ",$G3849),AllocFactorMatrix,(Y$4+1),FALSE)*$E3854</f>
        <v>44.265477040484519</v>
      </c>
      <c r="Z3849" s="5">
        <f ca="1">VLOOKUP(CONCATENATE($F3849," ",$G3849),AllocFactorMatrix,(Z$4+1),FALSE)*$E3854</f>
        <v>0.62853820223351409</v>
      </c>
      <c r="AA3849" s="5">
        <f t="shared" ca="1" si="2001"/>
        <v>44.894015242718034</v>
      </c>
      <c r="AB3849" s="5">
        <f ca="1">VLOOKUP(CONCATENATE($F3849," ",$G3849),AllocFactorMatrix,(AB$4+1),FALSE)*$E3854</f>
        <v>0.85624443919022264</v>
      </c>
      <c r="AC3849" s="5">
        <f ca="1">VLOOKUP(CONCATENATE($F3849," ",$G3849),AllocFactorMatrix,(AC$4+1),FALSE)*$E3854</f>
        <v>3.6279738712841763</v>
      </c>
      <c r="AD3849" s="5">
        <f ca="1">VLOOKUP(CONCATENATE($F3849," ",$G3849),AllocFactorMatrix,(AD$4+1),FALSE)*$E3854</f>
        <v>0.80266612832714168</v>
      </c>
    </row>
    <row r="3850" spans="1:30" hidden="1" outlineLevel="1">
      <c r="D3850" s="7"/>
      <c r="E3850" s="51"/>
      <c r="F3850" s="52" t="str">
        <f>F3854</f>
        <v>REV</v>
      </c>
      <c r="G3850" s="55" t="str">
        <f>$G$11</f>
        <v>DISTPRI</v>
      </c>
      <c r="H3850" s="4">
        <f t="shared" ca="1" si="1999"/>
        <v>16960.342799043083</v>
      </c>
      <c r="I3850" s="5">
        <f ca="1">VLOOKUP(CONCATENATE($F3850," ",$G3850),AllocFactorMatrix,(I$4+1),FALSE)*$E3854</f>
        <v>9830.2690290250521</v>
      </c>
      <c r="J3850" s="5">
        <f ca="1">VLOOKUP(CONCATENATE($F3850," ",$G3850),AllocFactorMatrix,(J$4+1),FALSE)*$E3854</f>
        <v>759.09219178143644</v>
      </c>
      <c r="K3850" s="5">
        <f ca="1">VLOOKUP(CONCATENATE($F3850," ",$G3850),AllocFactorMatrix,(K$4+1),FALSE)*$E3854</f>
        <v>2497.3073498747531</v>
      </c>
      <c r="L3850" s="5">
        <f ca="1">VLOOKUP(CONCATENATE($F3850," ",$G3850),AllocFactorMatrix,(L$4+1),FALSE)*$E3854</f>
        <v>71.066987446222797</v>
      </c>
      <c r="M3850" s="5">
        <f ca="1">VLOOKUP(CONCATENATE($F3850," ",$G3850),AllocFactorMatrix,(M$4+1),FALSE)*$E3854</f>
        <v>0</v>
      </c>
      <c r="N3850" s="5">
        <f t="shared" ca="1" si="2000"/>
        <v>2568.3743373209759</v>
      </c>
      <c r="O3850" s="5">
        <f ca="1">VLOOKUP(CONCATENATE($F3850," ",$G3850),AllocFactorMatrix,(O$4+1),FALSE)*$E3854</f>
        <v>1877.9521785387733</v>
      </c>
      <c r="P3850" s="5">
        <f ca="1">VLOOKUP(CONCATENATE($F3850," ",$G3850),AllocFactorMatrix,(P$4+1),FALSE)*$E3854</f>
        <v>366.83550040396386</v>
      </c>
      <c r="Q3850" s="5">
        <f ca="1">VLOOKUP(CONCATENATE($F3850," ",$G3850),AllocFactorMatrix,(Q$4+1),FALSE)*$E3854</f>
        <v>0</v>
      </c>
      <c r="R3850" s="5">
        <f ca="1">VLOOKUP(CONCATENATE($F3850," ",$G3850),AllocFactorMatrix,(R$4+1),FALSE)*$E3854</f>
        <v>0</v>
      </c>
      <c r="S3850" s="5">
        <f t="shared" ca="1" si="2014"/>
        <v>2244.7876789427373</v>
      </c>
      <c r="T3850" s="5">
        <f ca="1">VLOOKUP(CONCATENATE($F3850," ",$G3850),AllocFactorMatrix,(T$4+1),FALSE)*$E3854</f>
        <v>51.896803092416654</v>
      </c>
      <c r="U3850" s="5">
        <f ca="1">VLOOKUP(CONCATENATE($F3850," ",$G3850),AllocFactorMatrix,(U$4+1),FALSE)*$E3854</f>
        <v>933.80607500930796</v>
      </c>
      <c r="V3850" s="5">
        <f ca="1">VLOOKUP(CONCATENATE($F3850," ",$G3850),AllocFactorMatrix,(V$4+1),FALSE)*$E3854</f>
        <v>0</v>
      </c>
      <c r="W3850" s="5">
        <f ca="1">VLOOKUP(CONCATENATE($F3850," ",$G3850),AllocFactorMatrix,(W$4+1),FALSE)*$E3854</f>
        <v>0</v>
      </c>
      <c r="X3850" s="5">
        <f t="shared" ca="1" si="2015"/>
        <v>985.70287810172465</v>
      </c>
      <c r="Y3850" s="5">
        <f ca="1">VLOOKUP(CONCATENATE($F3850," ",$G3850),AllocFactorMatrix,(Y$4+1),FALSE)*$E3854</f>
        <v>512.22125332047221</v>
      </c>
      <c r="Z3850" s="5">
        <f ca="1">VLOOKUP(CONCATENATE($F3850," ",$G3850),AllocFactorMatrix,(Z$4+1),FALSE)*$E3854</f>
        <v>7.8006379784510962</v>
      </c>
      <c r="AA3850" s="5">
        <f t="shared" ca="1" si="2001"/>
        <v>520.02189129892326</v>
      </c>
      <c r="AB3850" s="5">
        <f ca="1">VLOOKUP(CONCATENATE($F3850," ",$G3850),AllocFactorMatrix,(AB$4+1),FALSE)*$E3854</f>
        <v>8.7790897548030049</v>
      </c>
      <c r="AC3850" s="5">
        <f ca="1">VLOOKUP(CONCATENATE($F3850," ",$G3850),AllocFactorMatrix,(AC$4+1),FALSE)*$E3854</f>
        <v>35.650171293638991</v>
      </c>
      <c r="AD3850" s="5">
        <f ca="1">VLOOKUP(CONCATENATE($F3850," ",$G3850),AllocFactorMatrix,(AD$4+1),FALSE)*$E3854</f>
        <v>7.6655315237891424</v>
      </c>
    </row>
    <row r="3851" spans="1:30" hidden="1" outlineLevel="1">
      <c r="D3851" s="7"/>
      <c r="E3851" s="51"/>
      <c r="F3851" s="52" t="str">
        <f>F3854</f>
        <v>REV</v>
      </c>
      <c r="G3851" s="55" t="str">
        <f>$G$12</f>
        <v>DISTSEC</v>
      </c>
      <c r="H3851" s="4">
        <f t="shared" ca="1" si="1999"/>
        <v>7570.0865312171418</v>
      </c>
      <c r="I3851" s="5">
        <f ca="1">VLOOKUP(CONCATENATE($F3851," ",$G3851),AllocFactorMatrix,(I$4+1),FALSE)*$E3854</f>
        <v>4931.4174148329284</v>
      </c>
      <c r="J3851" s="5">
        <f ca="1">VLOOKUP(CONCATENATE($F3851," ",$G3851),AllocFactorMatrix,(J$4+1),FALSE)*$E3854</f>
        <v>410.75283584424562</v>
      </c>
      <c r="K3851" s="5">
        <f ca="1">VLOOKUP(CONCATENATE($F3851," ",$G3851),AllocFactorMatrix,(K$4+1),FALSE)*$E3854</f>
        <v>1114.1745145104464</v>
      </c>
      <c r="L3851" s="5">
        <f ca="1">VLOOKUP(CONCATENATE($F3851," ",$G3851),AllocFactorMatrix,(L$4+1),FALSE)*$E3854</f>
        <v>0</v>
      </c>
      <c r="M3851" s="5">
        <f ca="1">VLOOKUP(CONCATENATE($F3851," ",$G3851),AllocFactorMatrix,(M$4+1),FALSE)*$E3854</f>
        <v>0</v>
      </c>
      <c r="N3851" s="5">
        <f t="shared" ca="1" si="2000"/>
        <v>1114.1745145104464</v>
      </c>
      <c r="O3851" s="5">
        <f ca="1">VLOOKUP(CONCATENATE($F3851," ",$G3851),AllocFactorMatrix,(O$4+1),FALSE)*$E3854</f>
        <v>711.46110270228189</v>
      </c>
      <c r="P3851" s="5">
        <f ca="1">VLOOKUP(CONCATENATE($F3851," ",$G3851),AllocFactorMatrix,(P$4+1),FALSE)*$E3854</f>
        <v>0</v>
      </c>
      <c r="Q3851" s="5">
        <f ca="1">VLOOKUP(CONCATENATE($F3851," ",$G3851),AllocFactorMatrix,(Q$4+1),FALSE)*$E3854</f>
        <v>0</v>
      </c>
      <c r="R3851" s="5">
        <f ca="1">VLOOKUP(CONCATENATE($F3851," ",$G3851),AllocFactorMatrix,(R$4+1),FALSE)*$E3854</f>
        <v>0</v>
      </c>
      <c r="S3851" s="5">
        <f t="shared" ca="1" si="2014"/>
        <v>711.46110270228189</v>
      </c>
      <c r="T3851" s="5">
        <f ca="1">VLOOKUP(CONCATENATE($F3851," ",$G3851),AllocFactorMatrix,(T$4+1),FALSE)*$E3854</f>
        <v>14.564190663590921</v>
      </c>
      <c r="U3851" s="5">
        <f ca="1">VLOOKUP(CONCATENATE($F3851," ",$G3851),AllocFactorMatrix,(U$4+1),FALSE)*$E3854</f>
        <v>0</v>
      </c>
      <c r="V3851" s="5">
        <f ca="1">VLOOKUP(CONCATENATE($F3851," ",$G3851),AllocFactorMatrix,(V$4+1),FALSE)*$E3854</f>
        <v>0</v>
      </c>
      <c r="W3851" s="5">
        <f ca="1">VLOOKUP(CONCATENATE($F3851," ",$G3851),AllocFactorMatrix,(W$4+1),FALSE)*$E3854</f>
        <v>0</v>
      </c>
      <c r="X3851" s="5">
        <f t="shared" ca="1" si="2015"/>
        <v>14.564190663590921</v>
      </c>
      <c r="Y3851" s="5">
        <f ca="1">VLOOKUP(CONCATENATE($F3851," ",$G3851),AllocFactorMatrix,(Y$4+1),FALSE)*$E3854</f>
        <v>235.55324760748479</v>
      </c>
      <c r="Z3851" s="5">
        <f ca="1">VLOOKUP(CONCATENATE($F3851," ",$G3851),AllocFactorMatrix,(Z$4+1),FALSE)*$E3854</f>
        <v>0</v>
      </c>
      <c r="AA3851" s="5">
        <f t="shared" ca="1" si="2001"/>
        <v>235.55324760748479</v>
      </c>
      <c r="AB3851" s="5">
        <f ca="1">VLOOKUP(CONCATENATE($F3851," ",$G3851),AllocFactorMatrix,(AB$4+1),FALSE)*$E3854</f>
        <v>3.1595785937617968</v>
      </c>
      <c r="AC3851" s="5">
        <f ca="1">VLOOKUP(CONCATENATE($F3851," ",$G3851),AllocFactorMatrix,(AC$4+1),FALSE)*$E3854</f>
        <v>128.10941322044937</v>
      </c>
      <c r="AD3851" s="5">
        <f ca="1">VLOOKUP(CONCATENATE($F3851," ",$G3851),AllocFactorMatrix,(AD$4+1),FALSE)*$E3854</f>
        <v>20.894233241950918</v>
      </c>
    </row>
    <row r="3852" spans="1:30" hidden="1" outlineLevel="1">
      <c r="D3852" s="7"/>
      <c r="E3852" s="51"/>
      <c r="F3852" s="52" t="str">
        <f>F3854</f>
        <v>REV</v>
      </c>
      <c r="G3852" s="55" t="str">
        <f>$G$13</f>
        <v>ENERGY</v>
      </c>
      <c r="H3852" s="4">
        <f t="shared" ca="1" si="1999"/>
        <v>61692.334885826262</v>
      </c>
      <c r="I3852" s="5">
        <f ca="1">VLOOKUP(CONCATENATE($F3852," ",$G3852),AllocFactorMatrix,(I$4+1),FALSE)*$E3854</f>
        <v>23527.384193662434</v>
      </c>
      <c r="J3852" s="5">
        <f ca="1">VLOOKUP(CONCATENATE($F3852," ",$G3852),AllocFactorMatrix,(J$4+1),FALSE)*$E3854</f>
        <v>1504.6576970810099</v>
      </c>
      <c r="K3852" s="5">
        <f ca="1">VLOOKUP(CONCATENATE($F3852," ",$G3852),AllocFactorMatrix,(K$4+1),FALSE)*$E3854</f>
        <v>5031.9056527931007</v>
      </c>
      <c r="L3852" s="5">
        <f ca="1">VLOOKUP(CONCATENATE($F3852," ",$G3852),AllocFactorMatrix,(L$4+1),FALSE)*$E3854</f>
        <v>146.92472923856909</v>
      </c>
      <c r="M3852" s="5">
        <f ca="1">VLOOKUP(CONCATENATE($F3852," ",$G3852),AllocFactorMatrix,(M$4+1),FALSE)*$E3854</f>
        <v>8.2771707576306639</v>
      </c>
      <c r="N3852" s="5">
        <f t="shared" ca="1" si="2000"/>
        <v>5187.1075527892999</v>
      </c>
      <c r="O3852" s="5">
        <f ca="1">VLOOKUP(CONCATENATE($F3852," ",$G3852),AllocFactorMatrix,(O$4+1),FALSE)*$E3854</f>
        <v>4642.3515783804287</v>
      </c>
      <c r="P3852" s="5">
        <f ca="1">VLOOKUP(CONCATENATE($F3852," ",$G3852),AllocFactorMatrix,(P$4+1),FALSE)*$E3854</f>
        <v>876.68798913001842</v>
      </c>
      <c r="Q3852" s="5">
        <f ca="1">VLOOKUP(CONCATENATE($F3852," ",$G3852),AllocFactorMatrix,(Q$4+1),FALSE)*$E3854</f>
        <v>386.96816115337765</v>
      </c>
      <c r="R3852" s="5">
        <f ca="1">VLOOKUP(CONCATENATE($F3852," ",$G3852),AllocFactorMatrix,(R$4+1),FALSE)*$E3854</f>
        <v>17.885041670776559</v>
      </c>
      <c r="S3852" s="5">
        <f t="shared" ca="1" si="2014"/>
        <v>5923.8927703346017</v>
      </c>
      <c r="T3852" s="5">
        <f ca="1">VLOOKUP(CONCATENATE($F3852," ",$G3852),AllocFactorMatrix,(T$4+1),FALSE)*$E3854</f>
        <v>174.45525880595744</v>
      </c>
      <c r="U3852" s="5">
        <f ca="1">VLOOKUP(CONCATENATE($F3852," ",$G3852),AllocFactorMatrix,(U$4+1),FALSE)*$E3854</f>
        <v>3013.836700066372</v>
      </c>
      <c r="V3852" s="5">
        <f ca="1">VLOOKUP(CONCATENATE($F3852," ",$G3852),AllocFactorMatrix,(V$4+1),FALSE)*$E3854</f>
        <v>17287.46391277482</v>
      </c>
      <c r="W3852" s="5">
        <f ca="1">VLOOKUP(CONCATENATE($F3852," ",$G3852),AllocFactorMatrix,(W$4+1),FALSE)*$E3854</f>
        <v>3172.9387613854733</v>
      </c>
      <c r="X3852" s="5">
        <f t="shared" ca="1" si="2015"/>
        <v>23648.694633032625</v>
      </c>
      <c r="Y3852" s="5">
        <f ca="1">VLOOKUP(CONCATENATE($F3852," ",$G3852),AllocFactorMatrix,(Y$4+1),FALSE)*$E3854</f>
        <v>1236.6490223060027</v>
      </c>
      <c r="Z3852" s="5">
        <f ca="1">VLOOKUP(CONCATENATE($F3852," ",$G3852),AllocFactorMatrix,(Z$4+1),FALSE)*$E3854</f>
        <v>20.120002549452945</v>
      </c>
      <c r="AA3852" s="5">
        <f t="shared" ca="1" si="2001"/>
        <v>1256.7690248554557</v>
      </c>
      <c r="AB3852" s="5">
        <f ca="1">VLOOKUP(CONCATENATE($F3852," ",$G3852),AllocFactorMatrix,(AB$4+1),FALSE)*$E3854</f>
        <v>22.746762434080829</v>
      </c>
      <c r="AC3852" s="5">
        <f ca="1">VLOOKUP(CONCATENATE($F3852," ",$G3852),AllocFactorMatrix,(AC$4+1),FALSE)*$E3854</f>
        <v>525.29725620522413</v>
      </c>
      <c r="AD3852" s="5">
        <f ca="1">VLOOKUP(CONCATENATE($F3852," ",$G3852),AllocFactorMatrix,(AD$4+1),FALSE)*$E3854</f>
        <v>95.78499543153201</v>
      </c>
    </row>
    <row r="3853" spans="1:30" hidden="1" outlineLevel="1">
      <c r="D3853" s="7"/>
      <c r="E3853" s="51"/>
      <c r="F3853" s="52" t="str">
        <f>F3854</f>
        <v>REV</v>
      </c>
      <c r="G3853" s="55" t="str">
        <f>$G$14</f>
        <v>CUSTOMER</v>
      </c>
      <c r="H3853" s="4">
        <f t="shared" ca="1" si="1999"/>
        <v>6056.3027480497503</v>
      </c>
      <c r="I3853" s="5">
        <f ca="1">VLOOKUP(CONCATENATE($F3853," ",$G3853),AllocFactorMatrix,(I$4+1),FALSE)*$E3854</f>
        <v>2881.2348923544732</v>
      </c>
      <c r="J3853" s="5">
        <f ca="1">VLOOKUP(CONCATENATE($F3853," ",$G3853),AllocFactorMatrix,(J$4+1),FALSE)*$E3854</f>
        <v>839.28295373468143</v>
      </c>
      <c r="K3853" s="5">
        <f ca="1">VLOOKUP(CONCATENATE($F3853," ",$G3853),AllocFactorMatrix,(K$4+1),FALSE)*$E3854</f>
        <v>220.83367575785084</v>
      </c>
      <c r="L3853" s="5">
        <f ca="1">VLOOKUP(CONCATENATE($F3853," ",$G3853),AllocFactorMatrix,(L$4+1),FALSE)*$E3854</f>
        <v>53.697304440595651</v>
      </c>
      <c r="M3853" s="5">
        <f ca="1">VLOOKUP(CONCATENATE($F3853," ",$G3853),AllocFactorMatrix,(M$4+1),FALSE)*$E3854</f>
        <v>13.532218713136064</v>
      </c>
      <c r="N3853" s="5">
        <f t="shared" ca="1" si="2000"/>
        <v>288.06319891158256</v>
      </c>
      <c r="O3853" s="5">
        <f ca="1">VLOOKUP(CONCATENATE($F3853," ",$G3853),AllocFactorMatrix,(O$4+1),FALSE)*$E3854</f>
        <v>54.745413963069971</v>
      </c>
      <c r="P3853" s="5">
        <f ca="1">VLOOKUP(CONCATENATE($F3853," ",$G3853),AllocFactorMatrix,(P$4+1),FALSE)*$E3854</f>
        <v>16.449231763100475</v>
      </c>
      <c r="Q3853" s="5">
        <f ca="1">VLOOKUP(CONCATENATE($F3853," ",$G3853),AllocFactorMatrix,(Q$4+1),FALSE)*$E3854</f>
        <v>31.829683306178275</v>
      </c>
      <c r="R3853" s="5">
        <f ca="1">VLOOKUP(CONCATENATE($F3853," ",$G3853),AllocFactorMatrix,(R$4+1),FALSE)*$E3854</f>
        <v>5.3495172248551208</v>
      </c>
      <c r="S3853" s="5">
        <f t="shared" ca="1" si="2014"/>
        <v>108.37384625720385</v>
      </c>
      <c r="T3853" s="5">
        <f ca="1">VLOOKUP(CONCATENATE($F3853," ",$G3853),AllocFactorMatrix,(T$4+1),FALSE)*$E3854</f>
        <v>0.29633193881446523</v>
      </c>
      <c r="U3853" s="5">
        <f ca="1">VLOOKUP(CONCATENATE($F3853," ",$G3853),AllocFactorMatrix,(U$4+1),FALSE)*$E3854</f>
        <v>8.0597649770886015</v>
      </c>
      <c r="V3853" s="5">
        <f ca="1">VLOOKUP(CONCATENATE($F3853," ",$G3853),AllocFactorMatrix,(V$4+1),FALSE)*$E3854</f>
        <v>42.346333731146863</v>
      </c>
      <c r="W3853" s="5">
        <f ca="1">VLOOKUP(CONCATENATE($F3853," ",$G3853),AllocFactorMatrix,(W$4+1),FALSE)*$E3854</f>
        <v>6.4007637411347806</v>
      </c>
      <c r="X3853" s="5">
        <f t="shared" ca="1" si="2015"/>
        <v>57.103194388184711</v>
      </c>
      <c r="Y3853" s="5">
        <f ca="1">VLOOKUP(CONCATENATE($F3853," ",$G3853),AllocFactorMatrix,(Y$4+1),FALSE)*$E3854</f>
        <v>13.680161126680948</v>
      </c>
      <c r="Z3853" s="5">
        <f ca="1">VLOOKUP(CONCATENATE($F3853," ",$G3853),AllocFactorMatrix,(Z$4+1),FALSE)*$E3854</f>
        <v>0.21906076406979927</v>
      </c>
      <c r="AA3853" s="5">
        <f t="shared" ca="1" si="2001"/>
        <v>13.899221890750749</v>
      </c>
      <c r="AB3853" s="5">
        <f ca="1">VLOOKUP(CONCATENATE($F3853," ",$G3853),AllocFactorMatrix,(AB$4+1),FALSE)*$E3854</f>
        <v>0.36453841066214981</v>
      </c>
      <c r="AC3853" s="5">
        <f ca="1">VLOOKUP(CONCATENATE($F3853," ",$G3853),AllocFactorMatrix,(AC$4+1),FALSE)*$E3854</f>
        <v>1600.4545802213349</v>
      </c>
      <c r="AD3853" s="5">
        <f ca="1">VLOOKUP(CONCATENATE($F3853," ",$G3853),AllocFactorMatrix,(AD$4+1),FALSE)*$E3854</f>
        <v>267.5263218808762</v>
      </c>
    </row>
    <row r="3854" spans="1:30" collapsed="1">
      <c r="D3854" s="98" t="s">
        <v>440</v>
      </c>
      <c r="E3854" s="61">
        <v>149839</v>
      </c>
      <c r="F3854" s="57" t="s">
        <v>242</v>
      </c>
      <c r="G3854" s="55" t="str">
        <f>$G$15</f>
        <v>TOTAL</v>
      </c>
      <c r="H3854" s="4">
        <f t="shared" ca="1" si="1999"/>
        <v>149838.99999999997</v>
      </c>
      <c r="I3854" s="5">
        <f ca="1">VLOOKUP(CONCATENATE($F3854," ",$G3854),AllocFactorMatrix,(I$4+1),FALSE)*$E3854</f>
        <v>65241.58401268319</v>
      </c>
      <c r="J3854" s="5">
        <f ca="1">VLOOKUP(CONCATENATE($F3854," ",$G3854),AllocFactorMatrix,(J$4+1),FALSE)*$E3854</f>
        <v>5411.2935763509577</v>
      </c>
      <c r="K3854" s="5">
        <f ca="1">VLOOKUP(CONCATENATE($F3854," ",$G3854),AllocFactorMatrix,(K$4+1),FALSE)*$E3854</f>
        <v>15184.146055762692</v>
      </c>
      <c r="L3854" s="5">
        <f ca="1">VLOOKUP(CONCATENATE($F3854," ",$G3854),AllocFactorMatrix,(L$4+1),FALSE)*$E3854</f>
        <v>454.38595734921967</v>
      </c>
      <c r="M3854" s="5">
        <f ca="1">VLOOKUP(CONCATENATE($F3854," ",$G3854),AllocFactorMatrix,(M$4+1),FALSE)*$E3854</f>
        <v>46.087804349404969</v>
      </c>
      <c r="N3854" s="5">
        <f t="shared" ca="1" si="2000"/>
        <v>15684.619817461316</v>
      </c>
      <c r="O3854" s="5">
        <f ca="1">VLOOKUP(CONCATENATE($F3854," ",$G3854),AllocFactorMatrix,(O$4+1),FALSE)*$E3854</f>
        <v>12106.526315095851</v>
      </c>
      <c r="P3854" s="5">
        <f ca="1">VLOOKUP(CONCATENATE($F3854," ",$G3854),AllocFactorMatrix,(P$4+1),FALSE)*$E3854</f>
        <v>2201.0964349966675</v>
      </c>
      <c r="Q3854" s="5">
        <f ca="1">VLOOKUP(CONCATENATE($F3854," ",$G3854),AllocFactorMatrix,(Q$4+1),FALSE)*$E3854</f>
        <v>818.04104468147045</v>
      </c>
      <c r="R3854" s="5">
        <f ca="1">VLOOKUP(CONCATENATE($F3854," ",$G3854),AllocFactorMatrix,(R$4+1),FALSE)*$E3854</f>
        <v>39.718663841500167</v>
      </c>
      <c r="S3854" s="5">
        <f t="shared" ca="1" si="2014"/>
        <v>15165.38245861549</v>
      </c>
      <c r="T3854" s="5">
        <f ca="1">VLOOKUP(CONCATENATE($F3854," ",$G3854),AllocFactorMatrix,(T$4+1),FALSE)*$E3854</f>
        <v>373.19767869852188</v>
      </c>
      <c r="U3854" s="5">
        <f ca="1">VLOOKUP(CONCATENATE($F3854," ",$G3854),AllocFactorMatrix,(U$4+1),FALSE)*$E3854</f>
        <v>6348.829575186629</v>
      </c>
      <c r="V3854" s="5">
        <f ca="1">VLOOKUP(CONCATENATE($F3854," ",$G3854),AllocFactorMatrix,(V$4+1),FALSE)*$E3854</f>
        <v>30367.95118090016</v>
      </c>
      <c r="W3854" s="5">
        <f ca="1">VLOOKUP(CONCATENATE($F3854," ",$G3854),AllocFactorMatrix,(W$4+1),FALSE)*$E3854</f>
        <v>5113.9329274316187</v>
      </c>
      <c r="X3854" s="5">
        <f t="shared" ca="1" si="2015"/>
        <v>42203.911362216932</v>
      </c>
      <c r="Y3854" s="5">
        <f ca="1">VLOOKUP(CONCATENATE($F3854," ",$G3854),AllocFactorMatrix,(Y$4+1),FALSE)*$E3854</f>
        <v>3340.682505173781</v>
      </c>
      <c r="Z3854" s="5">
        <f ca="1">VLOOKUP(CONCATENATE($F3854," ",$G3854),AllocFactorMatrix,(Z$4+1),FALSE)*$E3854</f>
        <v>48.757506432276806</v>
      </c>
      <c r="AA3854" s="5">
        <f t="shared" ca="1" si="2001"/>
        <v>3389.4400116060579</v>
      </c>
      <c r="AB3854" s="5">
        <f ca="1">VLOOKUP(CONCATENATE($F3854," ",$G3854),AllocFactorMatrix,(AB$4+1),FALSE)*$E3854</f>
        <v>56.955618047642716</v>
      </c>
      <c r="AC3854" s="5">
        <f ca="1">VLOOKUP(CONCATENATE($F3854," ",$G3854),AllocFactorMatrix,(AC$4+1),FALSE)*$E3854</f>
        <v>2293.1393948119317</v>
      </c>
      <c r="AD3854" s="5">
        <f ca="1">VLOOKUP(CONCATENATE($F3854," ",$G3854),AllocFactorMatrix,(AD$4+1),FALSE)*$E3854</f>
        <v>392.67374820647547</v>
      </c>
    </row>
    <row r="3855" spans="1:30" hidden="1" outlineLevel="1">
      <c r="D3855" s="7"/>
      <c r="E3855" s="51"/>
      <c r="F3855" s="52" t="str">
        <f>F3862</f>
        <v>LABOR_M</v>
      </c>
      <c r="G3855" s="55" t="str">
        <f>$G$8</f>
        <v>PRODUCTION</v>
      </c>
      <c r="H3855" s="4">
        <f t="shared" ref="H3855:H3862" ca="1" si="2016">SUBTOTAL(9,I3855:AD3855)</f>
        <v>237178.34917878028</v>
      </c>
      <c r="I3855" s="5">
        <f ca="1">VLOOKUP(CONCATENATE($F3855," ",$G3855),AllocFactorMatrix,(I$4+1),FALSE)*$E3862</f>
        <v>116830.02051011448</v>
      </c>
      <c r="J3855" s="5">
        <f ca="1">VLOOKUP(CONCATENATE($F3855," ",$G3855),AllocFactorMatrix,(J$4+1),FALSE)*$E3862</f>
        <v>5775.32537364579</v>
      </c>
      <c r="K3855" s="5">
        <f ca="1">VLOOKUP(CONCATENATE($F3855," ",$G3855),AllocFactorMatrix,(K$4+1),FALSE)*$E3862</f>
        <v>21154.685855232154</v>
      </c>
      <c r="L3855" s="5">
        <f ca="1">VLOOKUP(CONCATENATE($F3855," ",$G3855),AllocFactorMatrix,(L$4+1),FALSE)*$E3862</f>
        <v>665.87440317388393</v>
      </c>
      <c r="M3855" s="5">
        <f ca="1">VLOOKUP(CONCATENATE($F3855," ",$G3855),AllocFactorMatrix,(M$4+1),FALSE)*$E3862</f>
        <v>62.443570843160053</v>
      </c>
      <c r="N3855" s="5">
        <f t="shared" ref="N3855:N3862" ca="1" si="2017">SUBTOTAL(9,K3855:M3855)</f>
        <v>21883.003829249195</v>
      </c>
      <c r="O3855" s="5">
        <f ca="1">VLOOKUP(CONCATENATE($F3855," ",$G3855),AllocFactorMatrix,(O$4+1),FALSE)*$E3862</f>
        <v>16080.852089048958</v>
      </c>
      <c r="P3855" s="5">
        <f ca="1">VLOOKUP(CONCATENATE($F3855," ",$G3855),AllocFactorMatrix,(P$4+1),FALSE)*$E3862</f>
        <v>2996.3312429009397</v>
      </c>
      <c r="Q3855" s="5">
        <f ca="1">VLOOKUP(CONCATENATE($F3855," ",$G3855),AllocFactorMatrix,(Q$4+1),FALSE)*$E3862</f>
        <v>1353.9862969777532</v>
      </c>
      <c r="R3855" s="5">
        <f ca="1">VLOOKUP(CONCATENATE($F3855," ",$G3855),AllocFactorMatrix,(R$4+1),FALSE)*$E3862</f>
        <v>60.887250277054719</v>
      </c>
      <c r="S3855" s="5">
        <f ca="1">SUBTOTAL(9,O3855:R3855)</f>
        <v>20492.056879204705</v>
      </c>
      <c r="T3855" s="5">
        <f ca="1">VLOOKUP(CONCATENATE($F3855," ",$G3855),AllocFactorMatrix,(T$4+1),FALSE)*$E3862</f>
        <v>561.74535198036619</v>
      </c>
      <c r="U3855" s="5">
        <f ca="1">VLOOKUP(CONCATENATE($F3855," ",$G3855),AllocFactorMatrix,(U$4+1),FALSE)*$E3862</f>
        <v>9192.8669739503603</v>
      </c>
      <c r="V3855" s="5">
        <f ca="1">VLOOKUP(CONCATENATE($F3855," ",$G3855),AllocFactorMatrix,(V$4+1),FALSE)*$E3862</f>
        <v>48584.560262586761</v>
      </c>
      <c r="W3855" s="5">
        <f ca="1">VLOOKUP(CONCATENATE($F3855," ",$G3855),AllocFactorMatrix,(W$4+1),FALSE)*$E3862</f>
        <v>8773.5663300985525</v>
      </c>
      <c r="X3855" s="5">
        <f ca="1">SUBTOTAL(9,T3855:W3855)</f>
        <v>67112.738918616044</v>
      </c>
      <c r="Y3855" s="5">
        <f ca="1">VLOOKUP(CONCATENATE($F3855," ",$G3855),AllocFactorMatrix,(Y$4+1),FALSE)*$E3862</f>
        <v>4938.4041594424825</v>
      </c>
      <c r="Z3855" s="5">
        <f ca="1">VLOOKUP(CONCATENATE($F3855," ",$G3855),AllocFactorMatrix,(Z$4+1),FALSE)*$E3862</f>
        <v>82.716381987223386</v>
      </c>
      <c r="AA3855" s="5">
        <f t="shared" ref="AA3855:AA3862" ca="1" si="2018">SUBTOTAL(9,Y3855:Z3855)</f>
        <v>5021.1205414297056</v>
      </c>
      <c r="AB3855" s="5">
        <f ca="1">VLOOKUP(CONCATENATE($F3855," ",$G3855),AllocFactorMatrix,(AB$4+1),FALSE)*$E3862</f>
        <v>64.083126520333806</v>
      </c>
      <c r="AC3855" s="5">
        <f ca="1">VLOOKUP(CONCATENATE($F3855," ",$G3855),AllocFactorMatrix,(AC$4+1),FALSE)*$E3862</f>
        <v>0</v>
      </c>
      <c r="AD3855" s="5">
        <f ca="1">VLOOKUP(CONCATENATE($F3855," ",$G3855),AllocFactorMatrix,(AD$4+1),FALSE)*$E3862</f>
        <v>0</v>
      </c>
    </row>
    <row r="3856" spans="1:30" hidden="1" outlineLevel="1">
      <c r="D3856" s="7"/>
      <c r="E3856" s="51"/>
      <c r="F3856" s="52" t="str">
        <f>F3862</f>
        <v>LABOR_M</v>
      </c>
      <c r="G3856" s="55" t="str">
        <f>$G$9</f>
        <v>BULKTRAN</v>
      </c>
      <c r="H3856" s="4">
        <f t="shared" ca="1" si="2016"/>
        <v>866.60655752163473</v>
      </c>
      <c r="I3856" s="5">
        <f ca="1">VLOOKUP(CONCATENATE($F3856," ",$G3856),AllocFactorMatrix,(I$4+1),FALSE)*$E3862</f>
        <v>426.8756496535666</v>
      </c>
      <c r="J3856" s="5">
        <f ca="1">VLOOKUP(CONCATENATE($F3856," ",$G3856),AllocFactorMatrix,(J$4+1),FALSE)*$E3862</f>
        <v>21.101988684683473</v>
      </c>
      <c r="K3856" s="5">
        <f ca="1">VLOOKUP(CONCATENATE($F3856," ",$G3856),AllocFactorMatrix,(K$4+1),FALSE)*$E3862</f>
        <v>77.295375180453206</v>
      </c>
      <c r="L3856" s="5">
        <f ca="1">VLOOKUP(CONCATENATE($F3856," ",$G3856),AllocFactorMatrix,(L$4+1),FALSE)*$E3862</f>
        <v>2.4329839813554113</v>
      </c>
      <c r="M3856" s="5">
        <f ca="1">VLOOKUP(CONCATENATE($F3856," ",$G3856),AllocFactorMatrix,(M$4+1),FALSE)*$E3862</f>
        <v>0.2281574526305486</v>
      </c>
      <c r="N3856" s="5">
        <f t="shared" ca="1" si="2017"/>
        <v>79.956516614439167</v>
      </c>
      <c r="O3856" s="5">
        <f ca="1">VLOOKUP(CONCATENATE($F3856," ",$G3856),AllocFactorMatrix,(O$4+1),FALSE)*$E3862</f>
        <v>58.756509264683352</v>
      </c>
      <c r="P3856" s="5">
        <f ca="1">VLOOKUP(CONCATENATE($F3856," ",$G3856),AllocFactorMatrix,(P$4+1),FALSE)*$E3862</f>
        <v>10.948049485105447</v>
      </c>
      <c r="Q3856" s="5">
        <f ca="1">VLOOKUP(CONCATENATE($F3856," ",$G3856),AllocFactorMatrix,(Q$4+1),FALSE)*$E3862</f>
        <v>4.9472197096324813</v>
      </c>
      <c r="R3856" s="5">
        <f ca="1">VLOOKUP(CONCATENATE($F3856," ",$G3856),AllocFactorMatrix,(R$4+1),FALSE)*$E3862</f>
        <v>0.22247094029557979</v>
      </c>
      <c r="S3856" s="5">
        <f t="shared" ref="S3856:S3862" ca="1" si="2019">SUBTOTAL(9,O3856:R3856)</f>
        <v>74.874249399716859</v>
      </c>
      <c r="T3856" s="5">
        <f ca="1">VLOOKUP(CONCATENATE($F3856," ",$G3856),AllocFactorMatrix,(T$4+1),FALSE)*$E3862</f>
        <v>2.0525153639404712</v>
      </c>
      <c r="U3856" s="5">
        <f ca="1">VLOOKUP(CONCATENATE($F3856," ",$G3856),AllocFactorMatrix,(U$4+1),FALSE)*$E3862</f>
        <v>33.58906421953543</v>
      </c>
      <c r="V3856" s="5">
        <f ca="1">VLOOKUP(CONCATENATE($F3856," ",$G3856),AllocFactorMatrix,(V$4+1),FALSE)*$E3862</f>
        <v>177.5191482006893</v>
      </c>
      <c r="W3856" s="5">
        <f ca="1">VLOOKUP(CONCATENATE($F3856," ",$G3856),AllocFactorMatrix,(W$4+1),FALSE)*$E3862</f>
        <v>32.057015915829936</v>
      </c>
      <c r="X3856" s="5">
        <f t="shared" ref="X3856:X3862" ca="1" si="2020">SUBTOTAL(9,T3856:W3856)</f>
        <v>245.21774369999514</v>
      </c>
      <c r="Y3856" s="5">
        <f ca="1">VLOOKUP(CONCATENATE($F3856," ",$G3856),AllocFactorMatrix,(Y$4+1),FALSE)*$E3862</f>
        <v>18.044030760324823</v>
      </c>
      <c r="Z3856" s="5">
        <f ca="1">VLOOKUP(CONCATENATE($F3856," ",$G3856),AllocFactorMatrix,(Z$4+1),FALSE)*$E3862</f>
        <v>0.30223061798342876</v>
      </c>
      <c r="AA3856" s="5">
        <f t="shared" ca="1" si="2018"/>
        <v>18.346261378308252</v>
      </c>
      <c r="AB3856" s="5">
        <f ca="1">VLOOKUP(CONCATENATE($F3856," ",$G3856),AllocFactorMatrix,(AB$4+1),FALSE)*$E3862</f>
        <v>0.23414809092523364</v>
      </c>
      <c r="AC3856" s="5">
        <f ca="1">VLOOKUP(CONCATENATE($F3856," ",$G3856),AllocFactorMatrix,(AC$4+1),FALSE)*$E3862</f>
        <v>0</v>
      </c>
      <c r="AD3856" s="5">
        <f ca="1">VLOOKUP(CONCATENATE($F3856," ",$G3856),AllocFactorMatrix,(AD$4+1),FALSE)*$E3862</f>
        <v>0</v>
      </c>
    </row>
    <row r="3857" spans="4:30" hidden="1" outlineLevel="1">
      <c r="D3857" s="7"/>
      <c r="E3857" s="51"/>
      <c r="F3857" s="52" t="str">
        <f>F3862</f>
        <v>LABOR_M</v>
      </c>
      <c r="G3857" s="55" t="str">
        <f>$G$10</f>
        <v>SUBTRAN</v>
      </c>
      <c r="H3857" s="4">
        <f t="shared" ca="1" si="2016"/>
        <v>190.61749703690469</v>
      </c>
      <c r="I3857" s="5">
        <f ca="1">VLOOKUP(CONCATENATE($F3857," ",$G3857),AllocFactorMatrix,(I$4+1),FALSE)*$E3862</f>
        <v>92.80545133768473</v>
      </c>
      <c r="J3857" s="5">
        <f ca="1">VLOOKUP(CONCATENATE($F3857," ",$G3857),AllocFactorMatrix,(J$4+1),FALSE)*$E3862</f>
        <v>4.4789124855006417</v>
      </c>
      <c r="K3857" s="5">
        <f ca="1">VLOOKUP(CONCATENATE($F3857," ",$G3857),AllocFactorMatrix,(K$4+1),FALSE)*$E3862</f>
        <v>16.294064624108991</v>
      </c>
      <c r="L3857" s="5">
        <f ca="1">VLOOKUP(CONCATENATE($F3857," ",$G3857),AllocFactorMatrix,(L$4+1),FALSE)*$E3862</f>
        <v>0.50330832551162663</v>
      </c>
      <c r="M3857" s="5">
        <f ca="1">VLOOKUP(CONCATENATE($F3857," ",$G3857),AllocFactorMatrix,(M$4+1),FALSE)*$E3862</f>
        <v>6.2684390110672769E-2</v>
      </c>
      <c r="N3857" s="5">
        <f t="shared" ca="1" si="2017"/>
        <v>16.860057339731288</v>
      </c>
      <c r="O3857" s="5">
        <f ca="1">VLOOKUP(CONCATENATE($F3857," ",$G3857),AllocFactorMatrix,(O$4+1),FALSE)*$E3862</f>
        <v>12.310420496730956</v>
      </c>
      <c r="P3857" s="5">
        <f ca="1">VLOOKUP(CONCATENATE($F3857," ",$G3857),AllocFactorMatrix,(P$4+1),FALSE)*$E3862</f>
        <v>2.288492812010757</v>
      </c>
      <c r="Q3857" s="5">
        <f ca="1">VLOOKUP(CONCATENATE($F3857," ",$G3857),AllocFactorMatrix,(Q$4+1),FALSE)*$E3862</f>
        <v>1.3616804914210312</v>
      </c>
      <c r="R3857" s="5">
        <f ca="1">VLOOKUP(CONCATENATE($F3857," ",$G3857),AllocFactorMatrix,(R$4+1),FALSE)*$E3862</f>
        <v>0</v>
      </c>
      <c r="S3857" s="5">
        <f t="shared" ca="1" si="2019"/>
        <v>15.960593800162744</v>
      </c>
      <c r="T3857" s="5">
        <f ca="1">VLOOKUP(CONCATENATE($F3857," ",$G3857),AllocFactorMatrix,(T$4+1),FALSE)*$E3862</f>
        <v>0.42985874610104091</v>
      </c>
      <c r="U3857" s="5">
        <f ca="1">VLOOKUP(CONCATENATE($F3857," ",$G3857),AllocFactorMatrix,(U$4+1),FALSE)*$E3862</f>
        <v>7.0370330992299452</v>
      </c>
      <c r="V3857" s="5">
        <f ca="1">VLOOKUP(CONCATENATE($F3857," ",$G3857),AllocFactorMatrix,(V$4+1),FALSE)*$E3862</f>
        <v>49.024779613291692</v>
      </c>
      <c r="W3857" s="5">
        <f ca="1">VLOOKUP(CONCATENATE($F3857," ",$G3857),AllocFactorMatrix,(W$4+1),FALSE)*$E3862</f>
        <v>0</v>
      </c>
      <c r="X3857" s="5">
        <f t="shared" ca="1" si="2020"/>
        <v>56.491671458622676</v>
      </c>
      <c r="Y3857" s="5">
        <f ca="1">VLOOKUP(CONCATENATE($F3857," ",$G3857),AllocFactorMatrix,(Y$4+1),FALSE)*$E3862</f>
        <v>3.7050759043280408</v>
      </c>
      <c r="Z3857" s="5">
        <f ca="1">VLOOKUP(CONCATENATE($F3857," ",$G3857),AllocFactorMatrix,(Z$4+1),FALSE)*$E3862</f>
        <v>6.1763715984814671E-2</v>
      </c>
      <c r="AA3857" s="5">
        <f t="shared" ca="1" si="2018"/>
        <v>3.7668396203128554</v>
      </c>
      <c r="AB3857" s="5">
        <f ca="1">VLOOKUP(CONCATENATE($F3857," ",$G3857),AllocFactorMatrix,(AB$4+1),FALSE)*$E3862</f>
        <v>4.9476242391087763E-2</v>
      </c>
      <c r="AC3857" s="5">
        <f ca="1">VLOOKUP(CONCATENATE($F3857," ",$G3857),AllocFactorMatrix,(AC$4+1),FALSE)*$E3862</f>
        <v>0.16822980109497543</v>
      </c>
      <c r="AD3857" s="5">
        <f ca="1">VLOOKUP(CONCATENATE($F3857," ",$G3857),AllocFactorMatrix,(AD$4+1),FALSE)*$E3862</f>
        <v>3.626495140373668E-2</v>
      </c>
    </row>
    <row r="3858" spans="4:30" hidden="1" outlineLevel="1">
      <c r="D3858" s="7"/>
      <c r="E3858" s="51"/>
      <c r="F3858" s="52" t="str">
        <f>F3862</f>
        <v>LABOR_M</v>
      </c>
      <c r="G3858" s="55" t="str">
        <f>$G$11</f>
        <v>DISTPRI</v>
      </c>
      <c r="H3858" s="4">
        <f t="shared" ca="1" si="2016"/>
        <v>122128.34028272382</v>
      </c>
      <c r="I3858" s="5">
        <f ca="1">VLOOKUP(CONCATENATE($F3858," ",$G3858),AllocFactorMatrix,(I$4+1),FALSE)*$E3862</f>
        <v>81623.578649064424</v>
      </c>
      <c r="J3858" s="5">
        <f ca="1">VLOOKUP(CONCATENATE($F3858," ",$G3858),AllocFactorMatrix,(J$4+1),FALSE)*$E3862</f>
        <v>3847.5224161497754</v>
      </c>
      <c r="K3858" s="5">
        <f ca="1">VLOOKUP(CONCATENATE($F3858," ",$G3858),AllocFactorMatrix,(K$4+1),FALSE)*$E3862</f>
        <v>13970.590028423527</v>
      </c>
      <c r="L3858" s="5">
        <f ca="1">VLOOKUP(CONCATENATE($F3858," ",$G3858),AllocFactorMatrix,(L$4+1),FALSE)*$E3862</f>
        <v>431.76392691515599</v>
      </c>
      <c r="M3858" s="5">
        <f ca="1">VLOOKUP(CONCATENATE($F3858," ",$G3858),AllocFactorMatrix,(M$4+1),FALSE)*$E3862</f>
        <v>0</v>
      </c>
      <c r="N3858" s="5">
        <f t="shared" ca="1" si="2017"/>
        <v>14402.353955338684</v>
      </c>
      <c r="O3858" s="5">
        <f ca="1">VLOOKUP(CONCATENATE($F3858," ",$G3858),AllocFactorMatrix,(O$4+1),FALSE)*$E3862</f>
        <v>10475.500670970192</v>
      </c>
      <c r="P3858" s="5">
        <f ca="1">VLOOKUP(CONCATENATE($F3858," ",$G3858),AllocFactorMatrix,(P$4+1),FALSE)*$E3862</f>
        <v>1951.0627049067225</v>
      </c>
      <c r="Q3858" s="5">
        <f ca="1">VLOOKUP(CONCATENATE($F3858," ",$G3858),AllocFactorMatrix,(Q$4+1),FALSE)*$E3862</f>
        <v>0</v>
      </c>
      <c r="R3858" s="5">
        <f ca="1">VLOOKUP(CONCATENATE($F3858," ",$G3858),AllocFactorMatrix,(R$4+1),FALSE)*$E3862</f>
        <v>0</v>
      </c>
      <c r="S3858" s="5">
        <f t="shared" ca="1" si="2019"/>
        <v>12426.563375876915</v>
      </c>
      <c r="T3858" s="5">
        <f ca="1">VLOOKUP(CONCATENATE($F3858," ",$G3858),AllocFactorMatrix,(T$4+1),FALSE)*$E3862</f>
        <v>373.44514335974935</v>
      </c>
      <c r="U3858" s="5">
        <f ca="1">VLOOKUP(CONCATENATE($F3858," ",$G3858),AllocFactorMatrix,(U$4+1),FALSE)*$E3862</f>
        <v>6022.825113505849</v>
      </c>
      <c r="V3858" s="5">
        <f ca="1">VLOOKUP(CONCATENATE($F3858," ",$G3858),AllocFactorMatrix,(V$4+1),FALSE)*$E3862</f>
        <v>0</v>
      </c>
      <c r="W3858" s="5">
        <f ca="1">VLOOKUP(CONCATENATE($F3858," ",$G3858),AllocFactorMatrix,(W$4+1),FALSE)*$E3862</f>
        <v>0</v>
      </c>
      <c r="X3858" s="5">
        <f t="shared" ca="1" si="2020"/>
        <v>6396.2702568655986</v>
      </c>
      <c r="Y3858" s="5">
        <f ca="1">VLOOKUP(CONCATENATE($F3858," ",$G3858),AllocFactorMatrix,(Y$4+1),FALSE)*$E3862</f>
        <v>3158.8448603736297</v>
      </c>
      <c r="Z3858" s="5">
        <f ca="1">VLOOKUP(CONCATENATE($F3858," ",$G3858),AllocFactorMatrix,(Z$4+1),FALSE)*$E3862</f>
        <v>52.701897609389043</v>
      </c>
      <c r="AA3858" s="5">
        <f t="shared" ca="1" si="2018"/>
        <v>3211.5467579830188</v>
      </c>
      <c r="AB3858" s="5">
        <f ca="1">VLOOKUP(CONCATENATE($F3858," ",$G3858),AllocFactorMatrix,(AB$4+1),FALSE)*$E3862</f>
        <v>42.697367678207634</v>
      </c>
      <c r="AC3858" s="5">
        <f ca="1">VLOOKUP(CONCATENATE($F3858," ",$G3858),AllocFactorMatrix,(AC$4+1),FALSE)*$E3862</f>
        <v>146.27524973845127</v>
      </c>
      <c r="AD3858" s="5">
        <f ca="1">VLOOKUP(CONCATENATE($F3858," ",$G3858),AllocFactorMatrix,(AD$4+1),FALSE)*$E3862</f>
        <v>31.532254028759105</v>
      </c>
    </row>
    <row r="3859" spans="4:30" hidden="1" outlineLevel="1">
      <c r="D3859" s="7"/>
      <c r="E3859" s="51"/>
      <c r="F3859" s="52" t="str">
        <f>F3862</f>
        <v>LABOR_M</v>
      </c>
      <c r="G3859" s="55" t="str">
        <f>$G$12</f>
        <v>DISTSEC</v>
      </c>
      <c r="H3859" s="4">
        <f t="shared" ca="1" si="2016"/>
        <v>50403.868164665306</v>
      </c>
      <c r="I3859" s="5">
        <f ca="1">VLOOKUP(CONCATENATE($F3859," ",$G3859),AllocFactorMatrix,(I$4+1),FALSE)*$E3862</f>
        <v>37687.045393166678</v>
      </c>
      <c r="J3859" s="5">
        <f ca="1">VLOOKUP(CONCATENATE($F3859," ",$G3859),AllocFactorMatrix,(J$4+1),FALSE)*$E3862</f>
        <v>1816.9044696190558</v>
      </c>
      <c r="K3859" s="5">
        <f ca="1">VLOOKUP(CONCATENATE($F3859," ",$G3859),AllocFactorMatrix,(K$4+1),FALSE)*$E3862</f>
        <v>5482.3579569363892</v>
      </c>
      <c r="L3859" s="5">
        <f ca="1">VLOOKUP(CONCATENATE($F3859," ",$G3859),AllocFactorMatrix,(L$4+1),FALSE)*$E3862</f>
        <v>0</v>
      </c>
      <c r="M3859" s="5">
        <f ca="1">VLOOKUP(CONCATENATE($F3859," ",$G3859),AllocFactorMatrix,(M$4+1),FALSE)*$E3862</f>
        <v>0</v>
      </c>
      <c r="N3859" s="5">
        <f t="shared" ca="1" si="2017"/>
        <v>5482.3579569363892</v>
      </c>
      <c r="O3859" s="5">
        <f ca="1">VLOOKUP(CONCATENATE($F3859," ",$G3859),AllocFactorMatrix,(O$4+1),FALSE)*$E3862</f>
        <v>3493.3798288020394</v>
      </c>
      <c r="P3859" s="5">
        <f ca="1">VLOOKUP(CONCATENATE($F3859," ",$G3859),AllocFactorMatrix,(P$4+1),FALSE)*$E3862</f>
        <v>0</v>
      </c>
      <c r="Q3859" s="5">
        <f ca="1">VLOOKUP(CONCATENATE($F3859," ",$G3859),AllocFactorMatrix,(Q$4+1),FALSE)*$E3862</f>
        <v>0</v>
      </c>
      <c r="R3859" s="5">
        <f ca="1">VLOOKUP(CONCATENATE($F3859," ",$G3859),AllocFactorMatrix,(R$4+1),FALSE)*$E3862</f>
        <v>0</v>
      </c>
      <c r="S3859" s="5">
        <f t="shared" ca="1" si="2019"/>
        <v>3493.3798288020394</v>
      </c>
      <c r="T3859" s="5">
        <f ca="1">VLOOKUP(CONCATENATE($F3859," ",$G3859),AllocFactorMatrix,(T$4+1),FALSE)*$E3862</f>
        <v>94.453661926606244</v>
      </c>
      <c r="U3859" s="5">
        <f ca="1">VLOOKUP(CONCATENATE($F3859," ",$G3859),AllocFactorMatrix,(U$4+1),FALSE)*$E3862</f>
        <v>0</v>
      </c>
      <c r="V3859" s="5">
        <f ca="1">VLOOKUP(CONCATENATE($F3859," ",$G3859),AllocFactorMatrix,(V$4+1),FALSE)*$E3862</f>
        <v>0</v>
      </c>
      <c r="W3859" s="5">
        <f ca="1">VLOOKUP(CONCATENATE($F3859," ",$G3859),AllocFactorMatrix,(W$4+1),FALSE)*$E3862</f>
        <v>0</v>
      </c>
      <c r="X3859" s="5">
        <f t="shared" ca="1" si="2020"/>
        <v>94.453661926606244</v>
      </c>
      <c r="Y3859" s="5">
        <f ca="1">VLOOKUP(CONCATENATE($F3859," ",$G3859),AllocFactorMatrix,(Y$4+1),FALSE)*$E3862</f>
        <v>1288.5125140427015</v>
      </c>
      <c r="Z3859" s="5">
        <f ca="1">VLOOKUP(CONCATENATE($F3859," ",$G3859),AllocFactorMatrix,(Z$4+1),FALSE)*$E3862</f>
        <v>0</v>
      </c>
      <c r="AA3859" s="5">
        <f t="shared" ca="1" si="2018"/>
        <v>1288.5125140427015</v>
      </c>
      <c r="AB3859" s="5">
        <f ca="1">VLOOKUP(CONCATENATE($F3859," ",$G3859),AllocFactorMatrix,(AB$4+1),FALSE)*$E3862</f>
        <v>13.370935808122114</v>
      </c>
      <c r="AC3859" s="5">
        <f ca="1">VLOOKUP(CONCATENATE($F3859," ",$G3859),AllocFactorMatrix,(AC$4+1),FALSE)*$E3862</f>
        <v>453.994697361931</v>
      </c>
      <c r="AD3859" s="5">
        <f ca="1">VLOOKUP(CONCATENATE($F3859," ",$G3859),AllocFactorMatrix,(AD$4+1),FALSE)*$E3862</f>
        <v>73.848707001782159</v>
      </c>
    </row>
    <row r="3860" spans="4:30" hidden="1" outlineLevel="1">
      <c r="D3860" s="7"/>
      <c r="E3860" s="51"/>
      <c r="F3860" s="52" t="str">
        <f>F3862</f>
        <v>LABOR_M</v>
      </c>
      <c r="G3860" s="55" t="str">
        <f>$G$13</f>
        <v>ENERGY</v>
      </c>
      <c r="H3860" s="4">
        <f t="shared" ca="1" si="2016"/>
        <v>62438.279653563935</v>
      </c>
      <c r="I3860" s="5">
        <f ca="1">VLOOKUP(CONCATENATE($F3860," ",$G3860),AllocFactorMatrix,(I$4+1),FALSE)*$E3862</f>
        <v>23428.533900486909</v>
      </c>
      <c r="J3860" s="5">
        <f ca="1">VLOOKUP(CONCATENATE($F3860," ",$G3860),AllocFactorMatrix,(J$4+1),FALSE)*$E3862</f>
        <v>1518.320387128447</v>
      </c>
      <c r="K3860" s="5">
        <f ca="1">VLOOKUP(CONCATENATE($F3860," ",$G3860),AllocFactorMatrix,(K$4+1),FALSE)*$E3862</f>
        <v>5094.1294904106944</v>
      </c>
      <c r="L3860" s="5">
        <f ca="1">VLOOKUP(CONCATENATE($F3860," ",$G3860),AllocFactorMatrix,(L$4+1),FALSE)*$E3862</f>
        <v>161.90300006820672</v>
      </c>
      <c r="M3860" s="5">
        <f ca="1">VLOOKUP(CONCATENATE($F3860," ",$G3860),AllocFactorMatrix,(M$4+1),FALSE)*$E3862</f>
        <v>14.925563926223443</v>
      </c>
      <c r="N3860" s="5">
        <f t="shared" ca="1" si="2017"/>
        <v>5270.958054405125</v>
      </c>
      <c r="O3860" s="5">
        <f ca="1">VLOOKUP(CONCATENATE($F3860," ",$G3860),AllocFactorMatrix,(O$4+1),FALSE)*$E3862</f>
        <v>4644.3889361146585</v>
      </c>
      <c r="P3860" s="5">
        <f ca="1">VLOOKUP(CONCATENATE($F3860," ",$G3860),AllocFactorMatrix,(P$4+1),FALSE)*$E3862</f>
        <v>860.98034297580546</v>
      </c>
      <c r="Q3860" s="5">
        <f ca="1">VLOOKUP(CONCATENATE($F3860," ",$G3860),AllocFactorMatrix,(Q$4+1),FALSE)*$E3862</f>
        <v>391.20743025830319</v>
      </c>
      <c r="R3860" s="5">
        <f ca="1">VLOOKUP(CONCATENATE($F3860," ",$G3860),AllocFactorMatrix,(R$4+1),FALSE)*$E3862</f>
        <v>18.126259134858497</v>
      </c>
      <c r="S3860" s="5">
        <f t="shared" ca="1" si="2019"/>
        <v>5914.7029684836261</v>
      </c>
      <c r="T3860" s="5">
        <f ca="1">VLOOKUP(CONCATENATE($F3860," ",$G3860),AllocFactorMatrix,(T$4+1),FALSE)*$E3862</f>
        <v>177.98178513133402</v>
      </c>
      <c r="U3860" s="5">
        <f ca="1">VLOOKUP(CONCATENATE($F3860," ",$G3860),AllocFactorMatrix,(U$4+1),FALSE)*$E3862</f>
        <v>3125.0935160224503</v>
      </c>
      <c r="V3860" s="5">
        <f ca="1">VLOOKUP(CONCATENATE($F3860," ",$G3860),AllocFactorMatrix,(V$4+1),FALSE)*$E3862</f>
        <v>17742.983511197795</v>
      </c>
      <c r="W3860" s="5">
        <f ca="1">VLOOKUP(CONCATENATE($F3860," ",$G3860),AllocFactorMatrix,(W$4+1),FALSE)*$E3862</f>
        <v>3366.2592406189983</v>
      </c>
      <c r="X3860" s="5">
        <f t="shared" ca="1" si="2020"/>
        <v>24412.318052970579</v>
      </c>
      <c r="Y3860" s="5">
        <f ca="1">VLOOKUP(CONCATENATE($F3860," ",$G3860),AllocFactorMatrix,(Y$4+1),FALSE)*$E3862</f>
        <v>1258.3049607900878</v>
      </c>
      <c r="Z3860" s="5">
        <f ca="1">VLOOKUP(CONCATENATE($F3860," ",$G3860),AllocFactorMatrix,(Z$4+1),FALSE)*$E3862</f>
        <v>20.483198829173222</v>
      </c>
      <c r="AA3860" s="5">
        <f t="shared" ca="1" si="2018"/>
        <v>1278.788159619261</v>
      </c>
      <c r="AB3860" s="5">
        <f ca="1">VLOOKUP(CONCATENATE($F3860," ",$G3860),AllocFactorMatrix,(AB$4+1),FALSE)*$E3862</f>
        <v>22.847360617536584</v>
      </c>
      <c r="AC3860" s="5">
        <f ca="1">VLOOKUP(CONCATENATE($F3860," ",$G3860),AllocFactorMatrix,(AC$4+1),FALSE)*$E3862</f>
        <v>494.04357888182562</v>
      </c>
      <c r="AD3860" s="5">
        <f ca="1">VLOOKUP(CONCATENATE($F3860," ",$G3860),AllocFactorMatrix,(AD$4+1),FALSE)*$E3862</f>
        <v>97.767190970625734</v>
      </c>
    </row>
    <row r="3861" spans="4:30" hidden="1" outlineLevel="1">
      <c r="D3861" s="7"/>
      <c r="E3861" s="51"/>
      <c r="F3861" s="52" t="str">
        <f>F3862</f>
        <v>LABOR_M</v>
      </c>
      <c r="G3861" s="55" t="str">
        <f>$G$14</f>
        <v>CUSTOMER</v>
      </c>
      <c r="H3861" s="4">
        <f t="shared" ca="1" si="2016"/>
        <v>47061.938665708163</v>
      </c>
      <c r="I3861" s="5">
        <f ca="1">VLOOKUP(CONCATENATE($F3861," ",$G3861),AllocFactorMatrix,(I$4+1),FALSE)*$E3862</f>
        <v>33625.801877608486</v>
      </c>
      <c r="J3861" s="5">
        <f ca="1">VLOOKUP(CONCATENATE($F3861," ",$G3861),AllocFactorMatrix,(J$4+1),FALSE)*$E3862</f>
        <v>5754.4819371059648</v>
      </c>
      <c r="K3861" s="5">
        <f ca="1">VLOOKUP(CONCATENATE($F3861," ",$G3861),AllocFactorMatrix,(K$4+1),FALSE)*$E3862</f>
        <v>1656.9806505945685</v>
      </c>
      <c r="L3861" s="5">
        <f ca="1">VLOOKUP(CONCATENATE($F3861," ",$G3861),AllocFactorMatrix,(L$4+1),FALSE)*$E3862</f>
        <v>276.98571925410874</v>
      </c>
      <c r="M3861" s="5">
        <f ca="1">VLOOKUP(CONCATENATE($F3861," ",$G3861),AllocFactorMatrix,(M$4+1),FALSE)*$E3862</f>
        <v>43.762415362728213</v>
      </c>
      <c r="N3861" s="5">
        <f t="shared" ca="1" si="2017"/>
        <v>1977.7287852114055</v>
      </c>
      <c r="O3861" s="5">
        <f ca="1">VLOOKUP(CONCATENATE($F3861," ",$G3861),AllocFactorMatrix,(O$4+1),FALSE)*$E3862</f>
        <v>309.19646138202853</v>
      </c>
      <c r="P3861" s="5">
        <f ca="1">VLOOKUP(CONCATENATE($F3861," ",$G3861),AllocFactorMatrix,(P$4+1),FALSE)*$E3862</f>
        <v>79.410216618931301</v>
      </c>
      <c r="Q3861" s="5">
        <f ca="1">VLOOKUP(CONCATENATE($F3861," ",$G3861),AllocFactorMatrix,(Q$4+1),FALSE)*$E3862</f>
        <v>151.88696036558608</v>
      </c>
      <c r="R3861" s="5">
        <f ca="1">VLOOKUP(CONCATENATE($F3861," ",$G3861),AllocFactorMatrix,(R$4+1),FALSE)*$E3862</f>
        <v>26.509540405672574</v>
      </c>
      <c r="S3861" s="5">
        <f t="shared" ca="1" si="2019"/>
        <v>567.00317877221858</v>
      </c>
      <c r="T3861" s="5">
        <f ca="1">VLOOKUP(CONCATENATE($F3861," ",$G3861),AllocFactorMatrix,(T$4+1),FALSE)*$E3862</f>
        <v>2.1503846808387874</v>
      </c>
      <c r="U3861" s="5">
        <f ca="1">VLOOKUP(CONCATENATE($F3861," ",$G3861),AllocFactorMatrix,(U$4+1),FALSE)*$E3862</f>
        <v>47.275360784159531</v>
      </c>
      <c r="V3861" s="5">
        <f ca="1">VLOOKUP(CONCATENATE($F3861," ",$G3861),AllocFactorMatrix,(V$4+1),FALSE)*$E3862</f>
        <v>223.4832099766088</v>
      </c>
      <c r="W3861" s="5">
        <f ca="1">VLOOKUP(CONCATENATE($F3861," ",$G3861),AllocFactorMatrix,(W$4+1),FALSE)*$E3862</f>
        <v>39.779120648815159</v>
      </c>
      <c r="X3861" s="5">
        <f t="shared" ca="1" si="2020"/>
        <v>312.68807609042227</v>
      </c>
      <c r="Y3861" s="5">
        <f ca="1">VLOOKUP(CONCATENATE($F3861," ",$G3861),AllocFactorMatrix,(Y$4+1),FALSE)*$E3862</f>
        <v>84.627703998353979</v>
      </c>
      <c r="Z3861" s="5">
        <f ca="1">VLOOKUP(CONCATENATE($F3861," ",$G3861),AllocFactorMatrix,(Z$4+1),FALSE)*$E3862</f>
        <v>1.3407354013035502</v>
      </c>
      <c r="AA3861" s="5">
        <f t="shared" ca="1" si="2018"/>
        <v>85.968439399657527</v>
      </c>
      <c r="AB3861" s="5">
        <f ca="1">VLOOKUP(CONCATENATE($F3861," ",$G3861),AllocFactorMatrix,(AB$4+1),FALSE)*$E3862</f>
        <v>2.4114611495716698</v>
      </c>
      <c r="AC3861" s="5">
        <f ca="1">VLOOKUP(CONCATENATE($F3861," ",$G3861),AllocFactorMatrix,(AC$4+1),FALSE)*$E3862</f>
        <v>3711.3162214642593</v>
      </c>
      <c r="AD3861" s="5">
        <f ca="1">VLOOKUP(CONCATENATE($F3861," ",$G3861),AllocFactorMatrix,(AD$4+1),FALSE)*$E3862</f>
        <v>1024.5386889061742</v>
      </c>
    </row>
    <row r="3862" spans="4:30" collapsed="1">
      <c r="D3862" s="7" t="s">
        <v>305</v>
      </c>
      <c r="E3862" s="61">
        <v>520268</v>
      </c>
      <c r="F3862" s="10" t="s">
        <v>70</v>
      </c>
      <c r="G3862" s="55" t="str">
        <f>$G$15</f>
        <v>TOTAL</v>
      </c>
      <c r="H3862" s="4">
        <f t="shared" ca="1" si="2016"/>
        <v>520268</v>
      </c>
      <c r="I3862" s="5">
        <f ca="1">VLOOKUP(CONCATENATE($F3862," ",$G3862),AllocFactorMatrix,(I$4+1),FALSE)*$E3862</f>
        <v>293714.66143143218</v>
      </c>
      <c r="J3862" s="5">
        <f ca="1">VLOOKUP(CONCATENATE($F3862," ",$G3862),AllocFactorMatrix,(J$4+1),FALSE)*$E3862</f>
        <v>18738.135484819217</v>
      </c>
      <c r="K3862" s="5">
        <f ca="1">VLOOKUP(CONCATENATE($F3862," ",$G3862),AllocFactorMatrix,(K$4+1),FALSE)*$E3862</f>
        <v>47452.333421401898</v>
      </c>
      <c r="L3862" s="5">
        <f ca="1">VLOOKUP(CONCATENATE($F3862," ",$G3862),AllocFactorMatrix,(L$4+1),FALSE)*$E3862</f>
        <v>1539.4633417182226</v>
      </c>
      <c r="M3862" s="5">
        <f ca="1">VLOOKUP(CONCATENATE($F3862," ",$G3862),AllocFactorMatrix,(M$4+1),FALSE)*$E3862</f>
        <v>121.42239197485293</v>
      </c>
      <c r="N3862" s="5">
        <f t="shared" ca="1" si="2017"/>
        <v>49113.219155094972</v>
      </c>
      <c r="O3862" s="5">
        <f ca="1">VLOOKUP(CONCATENATE($F3862," ",$G3862),AllocFactorMatrix,(O$4+1),FALSE)*$E3862</f>
        <v>35074.384916079289</v>
      </c>
      <c r="P3862" s="5">
        <f ca="1">VLOOKUP(CONCATENATE($F3862," ",$G3862),AllocFactorMatrix,(P$4+1),FALSE)*$E3862</f>
        <v>5901.0210496995142</v>
      </c>
      <c r="Q3862" s="5">
        <f ca="1">VLOOKUP(CONCATENATE($F3862," ",$G3862),AllocFactorMatrix,(Q$4+1),FALSE)*$E3862</f>
        <v>1903.389587802696</v>
      </c>
      <c r="R3862" s="5">
        <f ca="1">VLOOKUP(CONCATENATE($F3862," ",$G3862),AllocFactorMatrix,(R$4+1),FALSE)*$E3862</f>
        <v>105.74552075788138</v>
      </c>
      <c r="S3862" s="5">
        <f t="shared" ca="1" si="2019"/>
        <v>42984.54107433938</v>
      </c>
      <c r="T3862" s="5">
        <f ca="1">VLOOKUP(CONCATENATE($F3862," ",$G3862),AllocFactorMatrix,(T$4+1),FALSE)*$E3862</f>
        <v>1212.2587011889361</v>
      </c>
      <c r="U3862" s="5">
        <f ca="1">VLOOKUP(CONCATENATE($F3862," ",$G3862),AllocFactorMatrix,(U$4+1),FALSE)*$E3862</f>
        <v>18428.687061581586</v>
      </c>
      <c r="V3862" s="5">
        <f ca="1">VLOOKUP(CONCATENATE($F3862," ",$G3862),AllocFactorMatrix,(V$4+1),FALSE)*$E3862</f>
        <v>66777.570911575152</v>
      </c>
      <c r="W3862" s="5">
        <f ca="1">VLOOKUP(CONCATENATE($F3862," ",$G3862),AllocFactorMatrix,(W$4+1),FALSE)*$E3862</f>
        <v>12211.661707282195</v>
      </c>
      <c r="X3862" s="5">
        <f t="shared" ca="1" si="2020"/>
        <v>98630.178381627877</v>
      </c>
      <c r="Y3862" s="5">
        <f ca="1">VLOOKUP(CONCATENATE($F3862," ",$G3862),AllocFactorMatrix,(Y$4+1),FALSE)*$E3862</f>
        <v>10750.443305311908</v>
      </c>
      <c r="Z3862" s="5">
        <f ca="1">VLOOKUP(CONCATENATE($F3862," ",$G3862),AllocFactorMatrix,(Z$4+1),FALSE)*$E3862</f>
        <v>157.60620816105745</v>
      </c>
      <c r="AA3862" s="5">
        <f t="shared" ca="1" si="2018"/>
        <v>10908.049513472966</v>
      </c>
      <c r="AB3862" s="5">
        <f ca="1">VLOOKUP(CONCATENATE($F3862," ",$G3862),AllocFactorMatrix,(AB$4+1),FALSE)*$E3862</f>
        <v>145.69387610708813</v>
      </c>
      <c r="AC3862" s="5">
        <f ca="1">VLOOKUP(CONCATENATE($F3862," ",$G3862),AllocFactorMatrix,(AC$4+1),FALSE)*$E3862</f>
        <v>4805.7979772475619</v>
      </c>
      <c r="AD3862" s="5">
        <f ca="1">VLOOKUP(CONCATENATE($F3862," ",$G3862),AllocFactorMatrix,(AD$4+1),FALSE)*$E3862</f>
        <v>1227.7231058587449</v>
      </c>
    </row>
    <row r="3863" spans="4:30" hidden="1" outlineLevel="1">
      <c r="D3863" s="7"/>
      <c r="E3863" s="51"/>
      <c r="F3863" s="52" t="str">
        <f>F3870</f>
        <v>LABOR_M</v>
      </c>
      <c r="G3863" s="55" t="str">
        <f>$G$8</f>
        <v>PRODUCTION</v>
      </c>
      <c r="H3863" s="4">
        <f t="shared" ca="1" si="1999"/>
        <v>-944.12180097421719</v>
      </c>
      <c r="I3863" s="5">
        <f ca="1">VLOOKUP(CONCATENATE($F3863," ",$G3863),AllocFactorMatrix,(I$4+1),FALSE)*$E3870</f>
        <v>-465.05834007943423</v>
      </c>
      <c r="J3863" s="5">
        <f ca="1">VLOOKUP(CONCATENATE($F3863," ",$G3863),AllocFactorMatrix,(J$4+1),FALSE)*$E3870</f>
        <v>-22.98949550773915</v>
      </c>
      <c r="K3863" s="5">
        <f ca="1">VLOOKUP(CONCATENATE($F3863," ",$G3863),AllocFactorMatrix,(K$4+1),FALSE)*$E3870</f>
        <v>-84.209204498807892</v>
      </c>
      <c r="L3863" s="5">
        <f ca="1">VLOOKUP(CONCATENATE($F3863," ",$G3863),AllocFactorMatrix,(L$4+1),FALSE)*$E3870</f>
        <v>-2.6506067814532388</v>
      </c>
      <c r="M3863" s="5">
        <f ca="1">VLOOKUP(CONCATENATE($F3863," ",$G3863),AllocFactorMatrix,(M$4+1),FALSE)*$E3870</f>
        <v>-0.24856542246723701</v>
      </c>
      <c r="N3863" s="5">
        <f t="shared" ca="1" si="2000"/>
        <v>-87.108376702728364</v>
      </c>
      <c r="O3863" s="5">
        <f ca="1">VLOOKUP(CONCATENATE($F3863," ",$G3863),AllocFactorMatrix,(O$4+1),FALSE)*$E3870</f>
        <v>-64.012095067196896</v>
      </c>
      <c r="P3863" s="5">
        <f ca="1">VLOOKUP(CONCATENATE($F3863," ",$G3863),AllocFactorMatrix,(P$4+1),FALSE)*$E3870</f>
        <v>-11.927318236078033</v>
      </c>
      <c r="Q3863" s="5">
        <f ca="1">VLOOKUP(CONCATENATE($F3863," ",$G3863),AllocFactorMatrix,(Q$4+1),FALSE)*$E3870</f>
        <v>-5.3897330242123811</v>
      </c>
      <c r="R3863" s="5">
        <f ca="1">VLOOKUP(CONCATENATE($F3863," ",$G3863),AllocFactorMatrix,(R$4+1),FALSE)*$E3870</f>
        <v>-0.24237026940688322</v>
      </c>
      <c r="S3863" s="5">
        <f ca="1">SUBTOTAL(9,O3863:R3863)</f>
        <v>-81.571516596894185</v>
      </c>
      <c r="T3863" s="5">
        <f ca="1">VLOOKUP(CONCATENATE($F3863," ",$G3863),AllocFactorMatrix,(T$4+1),FALSE)*$E3870</f>
        <v>-2.2361064373579356</v>
      </c>
      <c r="U3863" s="5">
        <f ca="1">VLOOKUP(CONCATENATE($F3863," ",$G3863),AllocFactorMatrix,(U$4+1),FALSE)*$E3870</f>
        <v>-36.593500855426811</v>
      </c>
      <c r="V3863" s="5">
        <f ca="1">VLOOKUP(CONCATENATE($F3863," ",$G3863),AllocFactorMatrix,(V$4+1),FALSE)*$E3870</f>
        <v>-193.39768024137018</v>
      </c>
      <c r="W3863" s="5">
        <f ca="1">VLOOKUP(CONCATENATE($F3863," ",$G3863),AllocFactorMatrix,(W$4+1),FALSE)*$E3870</f>
        <v>-34.92441562739608</v>
      </c>
      <c r="X3863" s="5">
        <f ca="1">SUBTOTAL(9,T3863:W3863)</f>
        <v>-267.15170316155098</v>
      </c>
      <c r="Y3863" s="5">
        <f ca="1">VLOOKUP(CONCATENATE($F3863," ",$G3863),AllocFactorMatrix,(Y$4+1),FALSE)*$E3870</f>
        <v>-19.658012820710443</v>
      </c>
      <c r="Z3863" s="5">
        <f ca="1">VLOOKUP(CONCATENATE($F3863," ",$G3863),AllocFactorMatrix,(Z$4+1),FALSE)*$E3870</f>
        <v>-0.32926420055728894</v>
      </c>
      <c r="AA3863" s="5">
        <f t="shared" ca="1" si="2001"/>
        <v>-19.987277021267733</v>
      </c>
      <c r="AB3863" s="5">
        <f ca="1">VLOOKUP(CONCATENATE($F3863," ",$G3863),AllocFactorMatrix,(AB$4+1),FALSE)*$E3870</f>
        <v>-0.25509190460226522</v>
      </c>
      <c r="AC3863" s="5">
        <f ca="1">VLOOKUP(CONCATENATE($F3863," ",$G3863),AllocFactorMatrix,(AC$4+1),FALSE)*$E3870</f>
        <v>0</v>
      </c>
      <c r="AD3863" s="5">
        <f ca="1">VLOOKUP(CONCATENATE($F3863," ",$G3863),AllocFactorMatrix,(AD$4+1),FALSE)*$E3870</f>
        <v>0</v>
      </c>
    </row>
    <row r="3864" spans="4:30" hidden="1" outlineLevel="1">
      <c r="D3864" s="7"/>
      <c r="E3864" s="51"/>
      <c r="F3864" s="52" t="str">
        <f>F3870</f>
        <v>LABOR_M</v>
      </c>
      <c r="G3864" s="55" t="str">
        <f>$G$9</f>
        <v>BULKTRAN</v>
      </c>
      <c r="H3864" s="4">
        <f t="shared" ca="1" si="1999"/>
        <v>-3.4496493742211811</v>
      </c>
      <c r="I3864" s="5">
        <f ca="1">VLOOKUP(CONCATENATE($F3864," ",$G3864),AllocFactorMatrix,(I$4+1),FALSE)*$E3870</f>
        <v>-1.6992386047816441</v>
      </c>
      <c r="J3864" s="5">
        <f ca="1">VLOOKUP(CONCATENATE($F3864," ",$G3864),AllocFactorMatrix,(J$4+1),FALSE)*$E3870</f>
        <v>-8.3999435994486435E-2</v>
      </c>
      <c r="K3864" s="5">
        <f ca="1">VLOOKUP(CONCATENATE($F3864," ",$G3864),AllocFactorMatrix,(K$4+1),FALSE)*$E3870</f>
        <v>-0.30768511997416448</v>
      </c>
      <c r="L3864" s="5">
        <f ca="1">VLOOKUP(CONCATENATE($F3864," ",$G3864),AllocFactorMatrix,(L$4+1),FALSE)*$E3870</f>
        <v>-9.6848351722324966E-3</v>
      </c>
      <c r="M3864" s="5">
        <f ca="1">VLOOKUP(CONCATENATE($F3864," ",$G3864),AllocFactorMatrix,(M$4+1),FALSE)*$E3870</f>
        <v>-9.0821285260263209E-4</v>
      </c>
      <c r="N3864" s="5">
        <f t="shared" ca="1" si="2000"/>
        <v>-0.31827816799899961</v>
      </c>
      <c r="O3864" s="5">
        <f ca="1">VLOOKUP(CONCATENATE($F3864," ",$G3864),AllocFactorMatrix,(O$4+1),FALSE)*$E3870</f>
        <v>-0.23388855491238983</v>
      </c>
      <c r="P3864" s="5">
        <f ca="1">VLOOKUP(CONCATENATE($F3864," ",$G3864),AllocFactorMatrix,(P$4+1),FALSE)*$E3870</f>
        <v>-4.3580251877212088E-2</v>
      </c>
      <c r="Q3864" s="5">
        <f ca="1">VLOOKUP(CONCATENATE($F3864," ",$G3864),AllocFactorMatrix,(Q$4+1),FALSE)*$E3870</f>
        <v>-1.9693104359001262E-2</v>
      </c>
      <c r="R3864" s="5">
        <f ca="1">VLOOKUP(CONCATENATE($F3864," ",$G3864),AllocFactorMatrix,(R$4+1),FALSE)*$E3870</f>
        <v>-8.8557688989548793E-4</v>
      </c>
      <c r="S3864" s="5">
        <f t="shared" ref="S3864:S3870" ca="1" si="2021">SUBTOTAL(9,O3864:R3864)</f>
        <v>-0.29804748803849862</v>
      </c>
      <c r="T3864" s="5">
        <f ca="1">VLOOKUP(CONCATENATE($F3864," ",$G3864),AllocFactorMatrix,(T$4+1),FALSE)*$E3870</f>
        <v>-8.1703262909129815E-3</v>
      </c>
      <c r="U3864" s="5">
        <f ca="1">VLOOKUP(CONCATENATE($F3864," ",$G3864),AllocFactorMatrix,(U$4+1),FALSE)*$E3870</f>
        <v>-0.13370599767554006</v>
      </c>
      <c r="V3864" s="5">
        <f ca="1">VLOOKUP(CONCATENATE($F3864," ",$G3864),AllocFactorMatrix,(V$4+1),FALSE)*$E3870</f>
        <v>-0.70663995464573559</v>
      </c>
      <c r="W3864" s="5">
        <f ca="1">VLOOKUP(CONCATENATE($F3864," ",$G3864),AllocFactorMatrix,(W$4+1),FALSE)*$E3870</f>
        <v>-0.12760746377190949</v>
      </c>
      <c r="X3864" s="5">
        <f t="shared" ref="X3864:X3870" ca="1" si="2022">SUBTOTAL(9,T3864:W3864)</f>
        <v>-0.97612374238409816</v>
      </c>
      <c r="Y3864" s="5">
        <f ca="1">VLOOKUP(CONCATENATE($F3864," ",$G3864),AllocFactorMatrix,(Y$4+1),FALSE)*$E3870</f>
        <v>-7.1826804079114431E-2</v>
      </c>
      <c r="Z3864" s="5">
        <f ca="1">VLOOKUP(CONCATENATE($F3864," ",$G3864),AllocFactorMatrix,(Z$4+1),FALSE)*$E3870</f>
        <v>-1.2030715128427676E-3</v>
      </c>
      <c r="AA3864" s="5">
        <f t="shared" ca="1" si="2001"/>
        <v>-7.30298755919572E-2</v>
      </c>
      <c r="AB3864" s="5">
        <f ca="1">VLOOKUP(CONCATENATE($F3864," ",$G3864),AllocFactorMatrix,(AB$4+1),FALSE)*$E3870</f>
        <v>-9.3205943149714927E-4</v>
      </c>
      <c r="AC3864" s="5">
        <f ca="1">VLOOKUP(CONCATENATE($F3864," ",$G3864),AllocFactorMatrix,(AC$4+1),FALSE)*$E3870</f>
        <v>0</v>
      </c>
      <c r="AD3864" s="5">
        <f ca="1">VLOOKUP(CONCATENATE($F3864," ",$G3864),AllocFactorMatrix,(AD$4+1),FALSE)*$E3870</f>
        <v>0</v>
      </c>
    </row>
    <row r="3865" spans="4:30" hidden="1" outlineLevel="1">
      <c r="D3865" s="7"/>
      <c r="E3865" s="51"/>
      <c r="F3865" s="52" t="str">
        <f>F3870</f>
        <v>LABOR_M</v>
      </c>
      <c r="G3865" s="55" t="str">
        <f>$G$10</f>
        <v>SUBTRAN</v>
      </c>
      <c r="H3865" s="4">
        <f t="shared" ca="1" si="1999"/>
        <v>-0.75877977573756161</v>
      </c>
      <c r="I3865" s="5">
        <f ca="1">VLOOKUP(CONCATENATE($F3865," ",$G3865),AllocFactorMatrix,(I$4+1),FALSE)*$E3870</f>
        <v>-0.36942516110993773</v>
      </c>
      <c r="J3865" s="5">
        <f ca="1">VLOOKUP(CONCATENATE($F3865," ",$G3865),AllocFactorMatrix,(J$4+1),FALSE)*$E3870</f>
        <v>-1.7828941540651799E-2</v>
      </c>
      <c r="K3865" s="5">
        <f ca="1">VLOOKUP(CONCATENATE($F3865," ",$G3865),AllocFactorMatrix,(K$4+1),FALSE)*$E3870</f>
        <v>-6.4860817571962381E-2</v>
      </c>
      <c r="L3865" s="5">
        <f ca="1">VLOOKUP(CONCATENATE($F3865," ",$G3865),AllocFactorMatrix,(L$4+1),FALSE)*$E3870</f>
        <v>-2.0034896286809465E-3</v>
      </c>
      <c r="M3865" s="5">
        <f ca="1">VLOOKUP(CONCATENATE($F3865," ",$G3865),AllocFactorMatrix,(M$4+1),FALSE)*$E3870</f>
        <v>-2.4952403745608673E-4</v>
      </c>
      <c r="N3865" s="5">
        <f t="shared" ca="1" si="2000"/>
        <v>-6.7113831238099414E-2</v>
      </c>
      <c r="O3865" s="5">
        <f ca="1">VLOOKUP(CONCATENATE($F3865," ",$G3865),AllocFactorMatrix,(O$4+1),FALSE)*$E3870</f>
        <v>-4.9003361438200714E-2</v>
      </c>
      <c r="P3865" s="5">
        <f ca="1">VLOOKUP(CONCATENATE($F3865," ",$G3865),AllocFactorMatrix,(P$4+1),FALSE)*$E3870</f>
        <v>-9.10966773600198E-3</v>
      </c>
      <c r="Q3865" s="5">
        <f ca="1">VLOOKUP(CONCATENATE($F3865," ",$G3865),AllocFactorMatrix,(Q$4+1),FALSE)*$E3870</f>
        <v>-5.4203608481262653E-3</v>
      </c>
      <c r="R3865" s="5">
        <f ca="1">VLOOKUP(CONCATENATE($F3865," ",$G3865),AllocFactorMatrix,(R$4+1),FALSE)*$E3870</f>
        <v>0</v>
      </c>
      <c r="S3865" s="5">
        <f t="shared" ca="1" si="2021"/>
        <v>-6.3533390022328953E-2</v>
      </c>
      <c r="T3865" s="5">
        <f ca="1">VLOOKUP(CONCATENATE($F3865," ",$G3865),AllocFactorMatrix,(T$4+1),FALSE)*$E3870</f>
        <v>-1.7111132400517729E-3</v>
      </c>
      <c r="U3865" s="5">
        <f ca="1">VLOOKUP(CONCATENATE($F3865," ",$G3865),AllocFactorMatrix,(U$4+1),FALSE)*$E3870</f>
        <v>-2.8011900690615637E-2</v>
      </c>
      <c r="V3865" s="5">
        <f ca="1">VLOOKUP(CONCATENATE($F3865," ",$G3865),AllocFactorMatrix,(V$4+1),FALSE)*$E3870</f>
        <v>-0.19515003532626857</v>
      </c>
      <c r="W3865" s="5">
        <f ca="1">VLOOKUP(CONCATENATE($F3865," ",$G3865),AllocFactorMatrix,(W$4+1),FALSE)*$E3870</f>
        <v>0</v>
      </c>
      <c r="X3865" s="5">
        <f t="shared" ca="1" si="2022"/>
        <v>-0.22487304925693596</v>
      </c>
      <c r="Y3865" s="5">
        <f ca="1">VLOOKUP(CONCATENATE($F3865," ",$G3865),AllocFactorMatrix,(Y$4+1),FALSE)*$E3870</f>
        <v>-1.4748576114355242E-2</v>
      </c>
      <c r="Z3865" s="5">
        <f ca="1">VLOOKUP(CONCATENATE($F3865," ",$G3865),AllocFactorMatrix,(Z$4+1),FALSE)*$E3870</f>
        <v>-2.458591645162708E-4</v>
      </c>
      <c r="AA3865" s="5">
        <f t="shared" ca="1" si="2001"/>
        <v>-1.4994435278871513E-2</v>
      </c>
      <c r="AB3865" s="5">
        <f ca="1">VLOOKUP(CONCATENATE($F3865," ",$G3865),AllocFactorMatrix,(AB$4+1),FALSE)*$E3870</f>
        <v>-1.9694714645517839E-4</v>
      </c>
      <c r="AC3865" s="5">
        <f ca="1">VLOOKUP(CONCATENATE($F3865," ",$G3865),AllocFactorMatrix,(AC$4+1),FALSE)*$E3870</f>
        <v>-6.6966240104656468E-4</v>
      </c>
      <c r="AD3865" s="5">
        <f ca="1">VLOOKUP(CONCATENATE($F3865," ",$G3865),AllocFactorMatrix,(AD$4+1),FALSE)*$E3870</f>
        <v>-1.4435774323452271E-4</v>
      </c>
    </row>
    <row r="3866" spans="4:30" hidden="1" outlineLevel="1">
      <c r="D3866" s="7"/>
      <c r="E3866" s="51"/>
      <c r="F3866" s="52" t="str">
        <f>F3870</f>
        <v>LABOR_M</v>
      </c>
      <c r="G3866" s="55" t="str">
        <f>$G$11</f>
        <v>DISTPRI</v>
      </c>
      <c r="H3866" s="4">
        <f t="shared" ca="1" si="1999"/>
        <v>-486.14904765528729</v>
      </c>
      <c r="I3866" s="5">
        <f ca="1">VLOOKUP(CONCATENATE($F3866," ",$G3866),AllocFactorMatrix,(I$4+1),FALSE)*$E3870</f>
        <v>-324.91414306129229</v>
      </c>
      <c r="J3866" s="5">
        <f ca="1">VLOOKUP(CONCATENATE($F3866," ",$G3866),AllocFactorMatrix,(J$4+1),FALSE)*$E3870</f>
        <v>-15.315604503536994</v>
      </c>
      <c r="K3866" s="5">
        <f ca="1">VLOOKUP(CONCATENATE($F3866," ",$G3866),AllocFactorMatrix,(K$4+1),FALSE)*$E3870</f>
        <v>-55.611899922472887</v>
      </c>
      <c r="L3866" s="5">
        <f ca="1">VLOOKUP(CONCATENATE($F3866," ",$G3866),AllocFactorMatrix,(L$4+1),FALSE)*$E3870</f>
        <v>-1.7186970804302553</v>
      </c>
      <c r="M3866" s="5">
        <f ca="1">VLOOKUP(CONCATENATE($F3866," ",$G3866),AllocFactorMatrix,(M$4+1),FALSE)*$E3870</f>
        <v>0</v>
      </c>
      <c r="N3866" s="5">
        <f t="shared" ca="1" si="2000"/>
        <v>-57.33059700290314</v>
      </c>
      <c r="O3866" s="5">
        <f ca="1">VLOOKUP(CONCATENATE($F3866," ",$G3866),AllocFactorMatrix,(O$4+1),FALSE)*$E3870</f>
        <v>-41.699204812864274</v>
      </c>
      <c r="P3866" s="5">
        <f ca="1">VLOOKUP(CONCATENATE($F3866," ",$G3866),AllocFactorMatrix,(P$4+1),FALSE)*$E3870</f>
        <v>-7.7664797025029833</v>
      </c>
      <c r="Q3866" s="5">
        <f ca="1">VLOOKUP(CONCATENATE($F3866," ",$G3866),AllocFactorMatrix,(Q$4+1),FALSE)*$E3870</f>
        <v>0</v>
      </c>
      <c r="R3866" s="5">
        <f ca="1">VLOOKUP(CONCATENATE($F3866," ",$G3866),AllocFactorMatrix,(R$4+1),FALSE)*$E3870</f>
        <v>0</v>
      </c>
      <c r="S3866" s="5">
        <f t="shared" ca="1" si="2021"/>
        <v>-49.465684515367258</v>
      </c>
      <c r="T3866" s="5">
        <f ca="1">VLOOKUP(CONCATENATE($F3866," ",$G3866),AllocFactorMatrix,(T$4+1),FALSE)*$E3870</f>
        <v>-1.4865509543120869</v>
      </c>
      <c r="U3866" s="5">
        <f ca="1">VLOOKUP(CONCATENATE($F3866," ",$G3866),AllocFactorMatrix,(U$4+1),FALSE)*$E3870</f>
        <v>-23.974703057021792</v>
      </c>
      <c r="V3866" s="5">
        <f ca="1">VLOOKUP(CONCATENATE($F3866," ",$G3866),AllocFactorMatrix,(V$4+1),FALSE)*$E3870</f>
        <v>0</v>
      </c>
      <c r="W3866" s="5">
        <f ca="1">VLOOKUP(CONCATENATE($F3866," ",$G3866),AllocFactorMatrix,(W$4+1),FALSE)*$E3870</f>
        <v>0</v>
      </c>
      <c r="X3866" s="5">
        <f t="shared" ca="1" si="2022"/>
        <v>-25.461254011333878</v>
      </c>
      <c r="Y3866" s="5">
        <f ca="1">VLOOKUP(CONCATENATE($F3866," ",$G3866),AllocFactorMatrix,(Y$4+1),FALSE)*$E3870</f>
        <v>-12.574226563682153</v>
      </c>
      <c r="Z3866" s="5">
        <f ca="1">VLOOKUP(CONCATENATE($F3866," ",$G3866),AllocFactorMatrix,(Z$4+1),FALSE)*$E3870</f>
        <v>-0.20978732105192843</v>
      </c>
      <c r="AA3866" s="5">
        <f t="shared" ca="1" si="2001"/>
        <v>-12.784013884734081</v>
      </c>
      <c r="AB3866" s="5">
        <f ca="1">VLOOKUP(CONCATENATE($F3866," ",$G3866),AllocFactorMatrix,(AB$4+1),FALSE)*$E3870</f>
        <v>-0.1699628815563671</v>
      </c>
      <c r="AC3866" s="5">
        <f ca="1">VLOOKUP(CONCATENATE($F3866," ",$G3866),AllocFactorMatrix,(AC$4+1),FALSE)*$E3870</f>
        <v>-0.58226921934144049</v>
      </c>
      <c r="AD3866" s="5">
        <f ca="1">VLOOKUP(CONCATENATE($F3866," ",$G3866),AllocFactorMatrix,(AD$4+1),FALSE)*$E3870</f>
        <v>-0.12551857522192431</v>
      </c>
    </row>
    <row r="3867" spans="4:30" hidden="1" outlineLevel="1">
      <c r="D3867" s="7"/>
      <c r="E3867" s="51"/>
      <c r="F3867" s="52" t="str">
        <f>F3870</f>
        <v>LABOR_M</v>
      </c>
      <c r="G3867" s="55" t="str">
        <f>$G$12</f>
        <v>DISTSEC</v>
      </c>
      <c r="H3867" s="4">
        <f t="shared" ca="1" si="1999"/>
        <v>-200.63969140716299</v>
      </c>
      <c r="I3867" s="5">
        <f ca="1">VLOOKUP(CONCATENATE($F3867," ",$G3867),AllocFactorMatrix,(I$4+1),FALSE)*$E3870</f>
        <v>-150.01858851447369</v>
      </c>
      <c r="J3867" s="5">
        <f ca="1">VLOOKUP(CONCATENATE($F3867," ",$G3867),AllocFactorMatrix,(J$4+1),FALSE)*$E3870</f>
        <v>-7.2324439646125933</v>
      </c>
      <c r="K3867" s="5">
        <f ca="1">VLOOKUP(CONCATENATE($F3867," ",$G3867),AllocFactorMatrix,(K$4+1),FALSE)*$E3870</f>
        <v>-21.823297471332587</v>
      </c>
      <c r="L3867" s="5">
        <f ca="1">VLOOKUP(CONCATENATE($F3867," ",$G3867),AllocFactorMatrix,(L$4+1),FALSE)*$E3870</f>
        <v>0</v>
      </c>
      <c r="M3867" s="5">
        <f ca="1">VLOOKUP(CONCATENATE($F3867," ",$G3867),AllocFactorMatrix,(M$4+1),FALSE)*$E3870</f>
        <v>0</v>
      </c>
      <c r="N3867" s="5">
        <f t="shared" ca="1" si="2000"/>
        <v>-21.823297471332587</v>
      </c>
      <c r="O3867" s="5">
        <f ca="1">VLOOKUP(CONCATENATE($F3867," ",$G3867),AllocFactorMatrix,(O$4+1),FALSE)*$E3870</f>
        <v>-13.905890090201634</v>
      </c>
      <c r="P3867" s="5">
        <f ca="1">VLOOKUP(CONCATENATE($F3867," ",$G3867),AllocFactorMatrix,(P$4+1),FALSE)*$E3870</f>
        <v>0</v>
      </c>
      <c r="Q3867" s="5">
        <f ca="1">VLOOKUP(CONCATENATE($F3867," ",$G3867),AllocFactorMatrix,(Q$4+1),FALSE)*$E3870</f>
        <v>0</v>
      </c>
      <c r="R3867" s="5">
        <f ca="1">VLOOKUP(CONCATENATE($F3867," ",$G3867),AllocFactorMatrix,(R$4+1),FALSE)*$E3870</f>
        <v>0</v>
      </c>
      <c r="S3867" s="5">
        <f t="shared" ca="1" si="2021"/>
        <v>-13.905890090201634</v>
      </c>
      <c r="T3867" s="5">
        <f ca="1">VLOOKUP(CONCATENATE($F3867," ",$G3867),AllocFactorMatrix,(T$4+1),FALSE)*$E3870</f>
        <v>-0.37598609533932809</v>
      </c>
      <c r="U3867" s="5">
        <f ca="1">VLOOKUP(CONCATENATE($F3867," ",$G3867),AllocFactorMatrix,(U$4+1),FALSE)*$E3870</f>
        <v>0</v>
      </c>
      <c r="V3867" s="5">
        <f ca="1">VLOOKUP(CONCATENATE($F3867," ",$G3867),AllocFactorMatrix,(V$4+1),FALSE)*$E3870</f>
        <v>0</v>
      </c>
      <c r="W3867" s="5">
        <f ca="1">VLOOKUP(CONCATENATE($F3867," ",$G3867),AllocFactorMatrix,(W$4+1),FALSE)*$E3870</f>
        <v>0</v>
      </c>
      <c r="X3867" s="5">
        <f t="shared" ca="1" si="2022"/>
        <v>-0.37598609533932809</v>
      </c>
      <c r="Y3867" s="5">
        <f ca="1">VLOOKUP(CONCATENATE($F3867," ",$G3867),AllocFactorMatrix,(Y$4+1),FALSE)*$E3870</f>
        <v>-5.1291054160210408</v>
      </c>
      <c r="Z3867" s="5">
        <f ca="1">VLOOKUP(CONCATENATE($F3867," ",$G3867),AllocFactorMatrix,(Z$4+1),FALSE)*$E3870</f>
        <v>0</v>
      </c>
      <c r="AA3867" s="5">
        <f t="shared" ca="1" si="2001"/>
        <v>-5.1291054160210408</v>
      </c>
      <c r="AB3867" s="5">
        <f ca="1">VLOOKUP(CONCATENATE($F3867," ",$G3867),AllocFactorMatrix,(AB$4+1),FALSE)*$E3870</f>
        <v>-5.3224891899215206E-2</v>
      </c>
      <c r="AC3867" s="5">
        <f ca="1">VLOOKUP(CONCATENATE($F3867," ",$G3867),AllocFactorMatrix,(AC$4+1),FALSE)*$E3870</f>
        <v>-1.8071897911010462</v>
      </c>
      <c r="AD3867" s="5">
        <f ca="1">VLOOKUP(CONCATENATE($F3867," ",$G3867),AllocFactorMatrix,(AD$4+1),FALSE)*$E3870</f>
        <v>-0.29396517218181945</v>
      </c>
    </row>
    <row r="3868" spans="4:30" hidden="1" outlineLevel="1">
      <c r="D3868" s="7"/>
      <c r="E3868" s="51"/>
      <c r="F3868" s="52" t="str">
        <f>F3870</f>
        <v>LABOR_M</v>
      </c>
      <c r="G3868" s="55" t="str">
        <f>$G$13</f>
        <v>ENERGY</v>
      </c>
      <c r="H3868" s="4">
        <f t="shared" ca="1" si="1999"/>
        <v>-248.54436014233221</v>
      </c>
      <c r="I3868" s="5">
        <f ca="1">VLOOKUP(CONCATENATE($F3868," ",$G3868),AllocFactorMatrix,(I$4+1),FALSE)*$E3870</f>
        <v>-93.260576679535134</v>
      </c>
      <c r="J3868" s="5">
        <f ca="1">VLOOKUP(CONCATENATE($F3868," ",$G3868),AllocFactorMatrix,(J$4+1),FALSE)*$E3870</f>
        <v>-6.0438879995368033</v>
      </c>
      <c r="K3868" s="5">
        <f ca="1">VLOOKUP(CONCATENATE($F3868," ",$G3868),AllocFactorMatrix,(K$4+1),FALSE)*$E3870</f>
        <v>-20.27789941845462</v>
      </c>
      <c r="L3868" s="5">
        <f ca="1">VLOOKUP(CONCATENATE($F3868," ",$G3868),AllocFactorMatrix,(L$4+1),FALSE)*$E3870</f>
        <v>-0.64447767908319586</v>
      </c>
      <c r="M3868" s="5">
        <f ca="1">VLOOKUP(CONCATENATE($F3868," ",$G3868),AllocFactorMatrix,(M$4+1),FALSE)*$E3870</f>
        <v>-5.9413307932082597E-2</v>
      </c>
      <c r="N3868" s="5">
        <f t="shared" ca="1" si="2000"/>
        <v>-20.981790405469898</v>
      </c>
      <c r="O3868" s="5">
        <f ca="1">VLOOKUP(CONCATENATE($F3868," ",$G3868),AllocFactorMatrix,(O$4+1),FALSE)*$E3870</f>
        <v>-18.487643842583935</v>
      </c>
      <c r="P3868" s="5">
        <f ca="1">VLOOKUP(CONCATENATE($F3868," ",$G3868),AllocFactorMatrix,(P$4+1),FALSE)*$E3870</f>
        <v>-3.4272534353504214</v>
      </c>
      <c r="Q3868" s="5">
        <f ca="1">VLOOKUP(CONCATENATE($F3868," ",$G3868),AllocFactorMatrix,(Q$4+1),FALSE)*$E3870</f>
        <v>-1.5572562372949055</v>
      </c>
      <c r="R3868" s="5">
        <f ca="1">VLOOKUP(CONCATENATE($F3868," ",$G3868),AllocFactorMatrix,(R$4+1),FALSE)*$E3870</f>
        <v>-7.2154125697317439E-2</v>
      </c>
      <c r="S3868" s="5">
        <f t="shared" ca="1" si="2021"/>
        <v>-23.544307640926579</v>
      </c>
      <c r="T3868" s="5">
        <f ca="1">VLOOKUP(CONCATENATE($F3868," ",$G3868),AllocFactorMatrix,(T$4+1),FALSE)*$E3870</f>
        <v>-0.70848154606278457</v>
      </c>
      <c r="U3868" s="5">
        <f ca="1">VLOOKUP(CONCATENATE($F3868," ",$G3868),AllocFactorMatrix,(U$4+1),FALSE)*$E3870</f>
        <v>-12.439874587102214</v>
      </c>
      <c r="V3868" s="5">
        <f ca="1">VLOOKUP(CONCATENATE($F3868," ",$G3868),AllocFactorMatrix,(V$4+1),FALSE)*$E3870</f>
        <v>-70.628443132559823</v>
      </c>
      <c r="W3868" s="5">
        <f ca="1">VLOOKUP(CONCATENATE($F3868," ",$G3868),AllocFactorMatrix,(W$4+1),FALSE)*$E3870</f>
        <v>-13.399868697136755</v>
      </c>
      <c r="X3868" s="5">
        <f t="shared" ca="1" si="2022"/>
        <v>-97.176667962861572</v>
      </c>
      <c r="Y3868" s="5">
        <f ca="1">VLOOKUP(CONCATENATE($F3868," ",$G3868),AllocFactorMatrix,(Y$4+1),FALSE)*$E3870</f>
        <v>-5.0088599986858151</v>
      </c>
      <c r="Z3868" s="5">
        <f ca="1">VLOOKUP(CONCATENATE($F3868," ",$G3868),AllocFactorMatrix,(Z$4+1),FALSE)*$E3870</f>
        <v>-8.153625588200264E-2</v>
      </c>
      <c r="AA3868" s="5">
        <f t="shared" ca="1" si="2001"/>
        <v>-5.0903962545678176</v>
      </c>
      <c r="AB3868" s="5">
        <f ca="1">VLOOKUP(CONCATENATE($F3868," ",$G3868),AllocFactorMatrix,(AB$4+1),FALSE)*$E3870</f>
        <v>-9.0947134628534265E-2</v>
      </c>
      <c r="AC3868" s="5">
        <f ca="1">VLOOKUP(CONCATENATE($F3868," ",$G3868),AllocFactorMatrix,(AC$4+1),FALSE)*$E3870</f>
        <v>-1.9666100007385825</v>
      </c>
      <c r="AD3868" s="5">
        <f ca="1">VLOOKUP(CONCATENATE($F3868," ",$G3868),AllocFactorMatrix,(AD$4+1),FALSE)*$E3870</f>
        <v>-0.38917606406729971</v>
      </c>
    </row>
    <row r="3869" spans="4:30" hidden="1" outlineLevel="1">
      <c r="D3869" s="7"/>
      <c r="E3869" s="51"/>
      <c r="F3869" s="52" t="str">
        <f>F3870</f>
        <v>LABOR_M</v>
      </c>
      <c r="G3869" s="55" t="str">
        <f>$G$14</f>
        <v>CUSTOMER</v>
      </c>
      <c r="H3869" s="4">
        <f t="shared" ca="1" si="1999"/>
        <v>-187.33667067104184</v>
      </c>
      <c r="I3869" s="5">
        <f ca="1">VLOOKUP(CONCATENATE($F3869," ",$G3869),AllocFactorMatrix,(I$4+1),FALSE)*$E3870</f>
        <v>-133.8522370942037</v>
      </c>
      <c r="J3869" s="5">
        <f ca="1">VLOOKUP(CONCATENATE($F3869," ",$G3869),AllocFactorMatrix,(J$4+1),FALSE)*$E3870</f>
        <v>-22.906525274947629</v>
      </c>
      <c r="K3869" s="5">
        <f ca="1">VLOOKUP(CONCATENATE($F3869," ",$G3869),AllocFactorMatrix,(K$4+1),FALSE)*$E3870</f>
        <v>-6.5958446942371065</v>
      </c>
      <c r="L3869" s="5">
        <f ca="1">VLOOKUP(CONCATENATE($F3869," ",$G3869),AllocFactorMatrix,(L$4+1),FALSE)*$E3870</f>
        <v>-1.1025806403147209</v>
      </c>
      <c r="M3869" s="5">
        <f ca="1">VLOOKUP(CONCATENATE($F3869," ",$G3869),AllocFactorMatrix,(M$4+1),FALSE)*$E3870</f>
        <v>-0.17420245376653978</v>
      </c>
      <c r="N3869" s="5">
        <f t="shared" ca="1" si="2000"/>
        <v>-7.8726277883183675</v>
      </c>
      <c r="O3869" s="5">
        <f ca="1">VLOOKUP(CONCATENATE($F3869," ",$G3869),AllocFactorMatrix,(O$4+1),FALSE)*$E3870</f>
        <v>-1.2308000329103099</v>
      </c>
      <c r="P3869" s="5">
        <f ca="1">VLOOKUP(CONCATENATE($F3869," ",$G3869),AllocFactorMatrix,(P$4+1),FALSE)*$E3870</f>
        <v>-0.31610354397696327</v>
      </c>
      <c r="Q3869" s="5">
        <f ca="1">VLOOKUP(CONCATENATE($F3869," ",$G3869),AllocFactorMatrix,(Q$4+1),FALSE)*$E3870</f>
        <v>-0.60460742332245831</v>
      </c>
      <c r="R3869" s="5">
        <f ca="1">VLOOKUP(CONCATENATE($F3869," ",$G3869),AllocFactorMatrix,(R$4+1),FALSE)*$E3870</f>
        <v>-0.10552495671490059</v>
      </c>
      <c r="S3869" s="5">
        <f t="shared" ca="1" si="2021"/>
        <v>-2.2570359569246321</v>
      </c>
      <c r="T3869" s="5">
        <f ca="1">VLOOKUP(CONCATENATE($F3869," ",$G3869),AllocFactorMatrix,(T$4+1),FALSE)*$E3870</f>
        <v>-8.5599088816093408E-3</v>
      </c>
      <c r="U3869" s="5">
        <f ca="1">VLOOKUP(CONCATENATE($F3869," ",$G3869),AllocFactorMatrix,(U$4+1),FALSE)*$E3870</f>
        <v>-0.18818622745199473</v>
      </c>
      <c r="V3869" s="5">
        <f ca="1">VLOOKUP(CONCATENATE($F3869," ",$G3869),AllocFactorMatrix,(V$4+1),FALSE)*$E3870</f>
        <v>-0.88960637183443314</v>
      </c>
      <c r="W3869" s="5">
        <f ca="1">VLOOKUP(CONCATENATE($F3869," ",$G3869),AllocFactorMatrix,(W$4+1),FALSE)*$E3870</f>
        <v>-0.1583463885222543</v>
      </c>
      <c r="X3869" s="5">
        <f t="shared" ca="1" si="2022"/>
        <v>-1.2446988966902914</v>
      </c>
      <c r="Y3869" s="5">
        <f ca="1">VLOOKUP(CONCATENATE($F3869," ",$G3869),AllocFactorMatrix,(Y$4+1),FALSE)*$E3870</f>
        <v>-0.33687248683484494</v>
      </c>
      <c r="Z3869" s="5">
        <f ca="1">VLOOKUP(CONCATENATE($F3869," ",$G3869),AllocFactorMatrix,(Z$4+1),FALSE)*$E3870</f>
        <v>-5.3369859689614821E-3</v>
      </c>
      <c r="AA3869" s="5">
        <f t="shared" ca="1" si="2001"/>
        <v>-0.34220947280380642</v>
      </c>
      <c r="AB3869" s="5">
        <f ca="1">VLOOKUP(CONCATENATE($F3869," ",$G3869),AllocFactorMatrix,(AB$4+1),FALSE)*$E3870</f>
        <v>-9.5991605110499374E-3</v>
      </c>
      <c r="AC3869" s="5">
        <f ca="1">VLOOKUP(CONCATENATE($F3869," ",$G3869),AllocFactorMatrix,(AC$4+1),FALSE)*$E3870</f>
        <v>-14.773416575019953</v>
      </c>
      <c r="AD3869" s="5">
        <f ca="1">VLOOKUP(CONCATENATE($F3869," ",$G3869),AllocFactorMatrix,(AD$4+1),FALSE)*$E3870</f>
        <v>-4.0783204516224076</v>
      </c>
    </row>
    <row r="3870" spans="4:30" collapsed="1">
      <c r="D3870" s="7" t="s">
        <v>306</v>
      </c>
      <c r="E3870" s="61">
        <v>-2071</v>
      </c>
      <c r="F3870" s="10" t="s">
        <v>70</v>
      </c>
      <c r="G3870" s="55" t="str">
        <f>$G$15</f>
        <v>TOTAL</v>
      </c>
      <c r="H3870" s="4">
        <f t="shared" ca="1" si="1999"/>
        <v>-2071</v>
      </c>
      <c r="I3870" s="5">
        <f ca="1">VLOOKUP(CONCATENATE($F3870," ",$G3870),AllocFactorMatrix,(I$4+1),FALSE)*$E3870</f>
        <v>-1169.1725491948305</v>
      </c>
      <c r="J3870" s="5">
        <f ca="1">VLOOKUP(CONCATENATE($F3870," ",$G3870),AllocFactorMatrix,(J$4+1),FALSE)*$E3870</f>
        <v>-74.589785627908313</v>
      </c>
      <c r="K3870" s="5">
        <f ca="1">VLOOKUP(CONCATENATE($F3870," ",$G3870),AllocFactorMatrix,(K$4+1),FALSE)*$E3870</f>
        <v>-188.89069194285125</v>
      </c>
      <c r="L3870" s="5">
        <f ca="1">VLOOKUP(CONCATENATE($F3870," ",$G3870),AllocFactorMatrix,(L$4+1),FALSE)*$E3870</f>
        <v>-6.1280505060823254</v>
      </c>
      <c r="M3870" s="5">
        <f ca="1">VLOOKUP(CONCATENATE($F3870," ",$G3870),AllocFactorMatrix,(M$4+1),FALSE)*$E3870</f>
        <v>-0.48333892105591814</v>
      </c>
      <c r="N3870" s="5">
        <f t="shared" ca="1" si="2000"/>
        <v>-195.5020813699895</v>
      </c>
      <c r="O3870" s="5">
        <f ca="1">VLOOKUP(CONCATENATE($F3870," ",$G3870),AllocFactorMatrix,(O$4+1),FALSE)*$E3870</f>
        <v>-139.61852576210762</v>
      </c>
      <c r="P3870" s="5">
        <f ca="1">VLOOKUP(CONCATENATE($F3870," ",$G3870),AllocFactorMatrix,(P$4+1),FALSE)*$E3870</f>
        <v>-23.489844837521613</v>
      </c>
      <c r="Q3870" s="5">
        <f ca="1">VLOOKUP(CONCATENATE($F3870," ",$G3870),AllocFactorMatrix,(Q$4+1),FALSE)*$E3870</f>
        <v>-7.5767101500368721</v>
      </c>
      <c r="R3870" s="5">
        <f ca="1">VLOOKUP(CONCATENATE($F3870," ",$G3870),AllocFactorMatrix,(R$4+1),FALSE)*$E3870</f>
        <v>-0.42093492870899679</v>
      </c>
      <c r="S3870" s="5">
        <f t="shared" ca="1" si="2021"/>
        <v>-171.10601567837509</v>
      </c>
      <c r="T3870" s="5">
        <f ca="1">VLOOKUP(CONCATENATE($F3870," ",$G3870),AllocFactorMatrix,(T$4+1),FALSE)*$E3870</f>
        <v>-4.825566381484709</v>
      </c>
      <c r="U3870" s="5">
        <f ca="1">VLOOKUP(CONCATENATE($F3870," ",$G3870),AllocFactorMatrix,(U$4+1),FALSE)*$E3870</f>
        <v>-73.357982625368976</v>
      </c>
      <c r="V3870" s="5">
        <f ca="1">VLOOKUP(CONCATENATE($F3870," ",$G3870),AllocFactorMatrix,(V$4+1),FALSE)*$E3870</f>
        <v>-265.81751973573648</v>
      </c>
      <c r="W3870" s="5">
        <f ca="1">VLOOKUP(CONCATENATE($F3870," ",$G3870),AllocFactorMatrix,(W$4+1),FALSE)*$E3870</f>
        <v>-48.610238176826996</v>
      </c>
      <c r="X3870" s="5">
        <f t="shared" ca="1" si="2022"/>
        <v>-392.61130691941719</v>
      </c>
      <c r="Y3870" s="5">
        <f ca="1">VLOOKUP(CONCATENATE($F3870," ",$G3870),AllocFactorMatrix,(Y$4+1),FALSE)*$E3870</f>
        <v>-42.79365266612777</v>
      </c>
      <c r="Z3870" s="5">
        <f ca="1">VLOOKUP(CONCATENATE($F3870," ",$G3870),AllocFactorMatrix,(Z$4+1),FALSE)*$E3870</f>
        <v>-0.62737369413754063</v>
      </c>
      <c r="AA3870" s="5">
        <f t="shared" ca="1" si="2001"/>
        <v>-43.421026360265309</v>
      </c>
      <c r="AB3870" s="5">
        <f ca="1">VLOOKUP(CONCATENATE($F3870," ",$G3870),AllocFactorMatrix,(AB$4+1),FALSE)*$E3870</f>
        <v>-0.57995497977538402</v>
      </c>
      <c r="AC3870" s="5">
        <f ca="1">VLOOKUP(CONCATENATE($F3870," ",$G3870),AllocFactorMatrix,(AC$4+1),FALSE)*$E3870</f>
        <v>-19.130155248602065</v>
      </c>
      <c r="AD3870" s="5">
        <f ca="1">VLOOKUP(CONCATENATE($F3870," ",$G3870),AllocFactorMatrix,(AD$4+1),FALSE)*$E3870</f>
        <v>-4.8871246208366852</v>
      </c>
    </row>
    <row r="3871" spans="4:30" hidden="1" outlineLevel="1">
      <c r="D3871" s="7"/>
      <c r="E3871" s="51"/>
      <c r="F3871" s="52" t="str">
        <f>F3878</f>
        <v>LABOR_M</v>
      </c>
      <c r="G3871" s="55" t="str">
        <f>$G$8</f>
        <v>PRODUCTION</v>
      </c>
      <c r="H3871" s="4">
        <f t="shared" ref="H3871:H3998" ca="1" si="2023">SUBTOTAL(9,I3871:AD3871)</f>
        <v>532533.93049330439</v>
      </c>
      <c r="I3871" s="5">
        <f ca="1">VLOOKUP(CONCATENATE($F3871," ",$G3871),AllocFactorMatrix,(I$4+1),FALSE)*$E3878</f>
        <v>262317.156002159</v>
      </c>
      <c r="J3871" s="5">
        <f ca="1">VLOOKUP(CONCATENATE($F3871," ",$G3871),AllocFactorMatrix,(J$4+1),FALSE)*$E3878</f>
        <v>12967.274339138823</v>
      </c>
      <c r="K3871" s="5">
        <f ca="1">VLOOKUP(CONCATENATE($F3871," ",$G3871),AllocFactorMatrix,(K$4+1),FALSE)*$E3878</f>
        <v>47498.38273959027</v>
      </c>
      <c r="L3871" s="5">
        <f ca="1">VLOOKUP(CONCATENATE($F3871," ",$G3871),AllocFactorMatrix,(L$4+1),FALSE)*$E3878</f>
        <v>1495.0804504916291</v>
      </c>
      <c r="M3871" s="5">
        <f ca="1">VLOOKUP(CONCATENATE($F3871," ",$G3871),AllocFactorMatrix,(M$4+1),FALSE)*$E3878</f>
        <v>140.20386064024524</v>
      </c>
      <c r="N3871" s="5">
        <f t="shared" ref="N3871:N3998" ca="1" si="2024">SUBTOTAL(9,K3871:M3871)</f>
        <v>49133.667050722142</v>
      </c>
      <c r="O3871" s="5">
        <f ca="1">VLOOKUP(CONCATENATE($F3871," ",$G3871),AllocFactorMatrix,(O$4+1),FALSE)*$E3878</f>
        <v>36106.159766748518</v>
      </c>
      <c r="P3871" s="5">
        <f ca="1">VLOOKUP(CONCATENATE($F3871," ",$G3871),AllocFactorMatrix,(P$4+1),FALSE)*$E3878</f>
        <v>6727.6294795321228</v>
      </c>
      <c r="Q3871" s="5">
        <f ca="1">VLOOKUP(CONCATENATE($F3871," ",$G3871),AllocFactorMatrix,(Q$4+1),FALSE)*$E3878</f>
        <v>3040.0904933364277</v>
      </c>
      <c r="R3871" s="5">
        <f ca="1">VLOOKUP(CONCATENATE($F3871," ",$G3871),AllocFactorMatrix,(R$4+1),FALSE)*$E3878</f>
        <v>136.70947124490075</v>
      </c>
      <c r="S3871" s="5">
        <f ca="1">SUBTOTAL(9,O3871:R3871)</f>
        <v>46010.589210861974</v>
      </c>
      <c r="T3871" s="5">
        <f ca="1">VLOOKUP(CONCATENATE($F3871," ",$G3871),AllocFactorMatrix,(T$4+1),FALSE)*$E3878</f>
        <v>1261.2806407593177</v>
      </c>
      <c r="U3871" s="5">
        <f ca="1">VLOOKUP(CONCATENATE($F3871," ",$G3871),AllocFactorMatrix,(U$4+1),FALSE)*$E3878</f>
        <v>20640.642786706198</v>
      </c>
      <c r="V3871" s="5">
        <f ca="1">VLOOKUP(CONCATENATE($F3871," ",$G3871),AllocFactorMatrix,(V$4+1),FALSE)*$E3878</f>
        <v>109086.37709769052</v>
      </c>
      <c r="W3871" s="5">
        <f ca="1">VLOOKUP(CONCATENATE($F3871," ",$G3871),AllocFactorMatrix,(W$4+1),FALSE)*$E3878</f>
        <v>19699.191677437946</v>
      </c>
      <c r="X3871" s="5">
        <f ca="1">SUBTOTAL(9,T3871:W3871)</f>
        <v>150687.49220259397</v>
      </c>
      <c r="Y3871" s="5">
        <f ca="1">VLOOKUP(CONCATENATE($F3871," ",$G3871),AllocFactorMatrix,(Y$4+1),FALSE)*$E3878</f>
        <v>11088.144371095386</v>
      </c>
      <c r="Z3871" s="5">
        <f ca="1">VLOOKUP(CONCATENATE($F3871," ",$G3871),AllocFactorMatrix,(Z$4+1),FALSE)*$E3878</f>
        <v>185.72217982105178</v>
      </c>
      <c r="AA3871" s="5">
        <f t="shared" ref="AA3871:AA3998" ca="1" si="2025">SUBTOTAL(9,Y3871:Z3871)</f>
        <v>11273.866550916438</v>
      </c>
      <c r="AB3871" s="5">
        <f ca="1">VLOOKUP(CONCATENATE($F3871," ",$G3871),AllocFactorMatrix,(AB$4+1),FALSE)*$E3878</f>
        <v>143.88513691209334</v>
      </c>
      <c r="AC3871" s="5">
        <f ca="1">VLOOKUP(CONCATENATE($F3871," ",$G3871),AllocFactorMatrix,(AC$4+1),FALSE)*$E3878</f>
        <v>0</v>
      </c>
      <c r="AD3871" s="5">
        <f ca="1">VLOOKUP(CONCATENATE($F3871," ",$G3871),AllocFactorMatrix,(AD$4+1),FALSE)*$E3878</f>
        <v>0</v>
      </c>
    </row>
    <row r="3872" spans="4:30" hidden="1" outlineLevel="1">
      <c r="D3872" s="7"/>
      <c r="E3872" s="51"/>
      <c r="F3872" s="52" t="str">
        <f>F3878</f>
        <v>LABOR_M</v>
      </c>
      <c r="G3872" s="55" t="str">
        <f>$G$9</f>
        <v>BULKTRAN</v>
      </c>
      <c r="H3872" s="4">
        <f t="shared" ca="1" si="2023"/>
        <v>1945.7821418615263</v>
      </c>
      <c r="I3872" s="5">
        <f ca="1">VLOOKUP(CONCATENATE($F3872," ",$G3872),AllocFactorMatrix,(I$4+1),FALSE)*$E3878</f>
        <v>958.45918621578323</v>
      </c>
      <c r="J3872" s="5">
        <f ca="1">VLOOKUP(CONCATENATE($F3872," ",$G3872),AllocFactorMatrix,(J$4+1),FALSE)*$E3878</f>
        <v>47.380062363993879</v>
      </c>
      <c r="K3872" s="5">
        <f ca="1">VLOOKUP(CONCATENATE($F3872," ",$G3872),AllocFactorMatrix,(K$4+1),FALSE)*$E3878</f>
        <v>173.5504530507292</v>
      </c>
      <c r="L3872" s="5">
        <f ca="1">VLOOKUP(CONCATENATE($F3872," ",$G3872),AllocFactorMatrix,(L$4+1),FALSE)*$E3878</f>
        <v>5.4627520889008858</v>
      </c>
      <c r="M3872" s="5">
        <f ca="1">VLOOKUP(CONCATENATE($F3872," ",$G3872),AllocFactorMatrix,(M$4+1),FALSE)*$E3878</f>
        <v>0.51227941100602115</v>
      </c>
      <c r="N3872" s="5">
        <f t="shared" ca="1" si="2024"/>
        <v>179.52548455063612</v>
      </c>
      <c r="O3872" s="5">
        <f ca="1">VLOOKUP(CONCATENATE($F3872," ",$G3872),AllocFactorMatrix,(O$4+1),FALSE)*$E3878</f>
        <v>131.92534195944856</v>
      </c>
      <c r="P3872" s="5">
        <f ca="1">VLOOKUP(CONCATENATE($F3872," ",$G3872),AllocFactorMatrix,(P$4+1),FALSE)*$E3878</f>
        <v>24.58153471311881</v>
      </c>
      <c r="Q3872" s="5">
        <f ca="1">VLOOKUP(CONCATENATE($F3872," ",$G3872),AllocFactorMatrix,(Q$4+1),FALSE)*$E3878</f>
        <v>11.107937828670227</v>
      </c>
      <c r="R3872" s="5">
        <f ca="1">VLOOKUP(CONCATENATE($F3872," ",$G3872),AllocFactorMatrix,(R$4+1),FALSE)*$E3878</f>
        <v>0.49951154760270111</v>
      </c>
      <c r="S3872" s="5">
        <f t="shared" ref="S3872:S3878" ca="1" si="2026">SUBTOTAL(9,O3872:R3872)</f>
        <v>168.1143260488403</v>
      </c>
      <c r="T3872" s="5">
        <f ca="1">VLOOKUP(CONCATENATE($F3872," ",$G3872),AllocFactorMatrix,(T$4+1),FALSE)*$E3878</f>
        <v>4.6084901001364473</v>
      </c>
      <c r="U3872" s="5">
        <f ca="1">VLOOKUP(CONCATENATE($F3872," ",$G3872),AllocFactorMatrix,(U$4+1),FALSE)*$E3878</f>
        <v>75.417155285696509</v>
      </c>
      <c r="V3872" s="5">
        <f ca="1">VLOOKUP(CONCATENATE($F3872," ",$G3872),AllocFactorMatrix,(V$4+1),FALSE)*$E3878</f>
        <v>398.58178478963077</v>
      </c>
      <c r="W3872" s="5">
        <f ca="1">VLOOKUP(CONCATENATE($F3872," ",$G3872),AllocFactorMatrix,(W$4+1),FALSE)*$E3878</f>
        <v>71.977264133309319</v>
      </c>
      <c r="X3872" s="5">
        <f t="shared" ref="X3872:X3878" ca="1" si="2027">SUBTOTAL(9,T3872:W3872)</f>
        <v>550.58469430877301</v>
      </c>
      <c r="Y3872" s="5">
        <f ca="1">VLOOKUP(CONCATENATE($F3872," ",$G3872),AllocFactorMatrix,(Y$4+1),FALSE)*$E3878</f>
        <v>40.514063176545477</v>
      </c>
      <c r="Z3872" s="5">
        <f ca="1">VLOOKUP(CONCATENATE($F3872," ",$G3872),AllocFactorMatrix,(Z$4+1),FALSE)*$E3878</f>
        <v>0.67859507188329538</v>
      </c>
      <c r="AA3872" s="5">
        <f t="shared" ca="1" si="2025"/>
        <v>41.192658248428771</v>
      </c>
      <c r="AB3872" s="5">
        <f ca="1">VLOOKUP(CONCATENATE($F3872," ",$G3872),AllocFactorMatrix,(AB$4+1),FALSE)*$E3878</f>
        <v>0.52573012507110473</v>
      </c>
      <c r="AC3872" s="5">
        <f ca="1">VLOOKUP(CONCATENATE($F3872," ",$G3872),AllocFactorMatrix,(AC$4+1),FALSE)*$E3878</f>
        <v>0</v>
      </c>
      <c r="AD3872" s="5">
        <f ca="1">VLOOKUP(CONCATENATE($F3872," ",$G3872),AllocFactorMatrix,(AD$4+1),FALSE)*$E3878</f>
        <v>0</v>
      </c>
    </row>
    <row r="3873" spans="1:30" hidden="1" outlineLevel="1">
      <c r="D3873" s="7"/>
      <c r="E3873" s="51"/>
      <c r="F3873" s="52" t="str">
        <f>F3878</f>
        <v>LABOR_M</v>
      </c>
      <c r="G3873" s="55" t="str">
        <f>$G$10</f>
        <v>SUBTRAN</v>
      </c>
      <c r="H3873" s="4">
        <f t="shared" ca="1" si="2023"/>
        <v>427.99136291037382</v>
      </c>
      <c r="I3873" s="5">
        <f ca="1">VLOOKUP(CONCATENATE($F3873," ",$G3873),AllocFactorMatrix,(I$4+1),FALSE)*$E3878</f>
        <v>208.37505591544954</v>
      </c>
      <c r="J3873" s="5">
        <f ca="1">VLOOKUP(CONCATENATE($F3873," ",$G3873),AllocFactorMatrix,(J$4+1),FALSE)*$E3878</f>
        <v>10.056452785415489</v>
      </c>
      <c r="K3873" s="5">
        <f ca="1">VLOOKUP(CONCATENATE($F3873," ",$G3873),AllocFactorMatrix,(K$4+1),FALSE)*$E3878</f>
        <v>36.584883519228875</v>
      </c>
      <c r="L3873" s="5">
        <f ca="1">VLOOKUP(CONCATENATE($F3873," ",$G3873),AllocFactorMatrix,(L$4+1),FALSE)*$E3878</f>
        <v>1.1300726299965742</v>
      </c>
      <c r="M3873" s="5">
        <f ca="1">VLOOKUP(CONCATENATE($F3873," ",$G3873),AllocFactorMatrix,(M$4+1),FALSE)*$E3878</f>
        <v>0.14074456948450151</v>
      </c>
      <c r="N3873" s="5">
        <f t="shared" ca="1" si="2024"/>
        <v>37.855700718709954</v>
      </c>
      <c r="O3873" s="5">
        <f ca="1">VLOOKUP(CONCATENATE($F3873," ",$G3873),AllocFactorMatrix,(O$4+1),FALSE)*$E3878</f>
        <v>27.640451313740723</v>
      </c>
      <c r="P3873" s="5">
        <f ca="1">VLOOKUP(CONCATENATE($F3873," ",$G3873),AllocFactorMatrix,(P$4+1),FALSE)*$E3878</f>
        <v>5.1383276606210453</v>
      </c>
      <c r="Q3873" s="5">
        <f ca="1">VLOOKUP(CONCATENATE($F3873," ",$G3873),AllocFactorMatrix,(Q$4+1),FALSE)*$E3878</f>
        <v>3.0573661832256844</v>
      </c>
      <c r="R3873" s="5">
        <f ca="1">VLOOKUP(CONCATENATE($F3873," ",$G3873),AllocFactorMatrix,(R$4+1),FALSE)*$E3878</f>
        <v>0</v>
      </c>
      <c r="S3873" s="5">
        <f t="shared" ca="1" si="2026"/>
        <v>35.836145157587453</v>
      </c>
      <c r="T3873" s="5">
        <f ca="1">VLOOKUP(CONCATENATE($F3873," ",$G3873),AllocFactorMatrix,(T$4+1),FALSE)*$E3878</f>
        <v>0.96515709975517072</v>
      </c>
      <c r="U3873" s="5">
        <f ca="1">VLOOKUP(CONCATENATE($F3873," ",$G3873),AllocFactorMatrix,(U$4+1),FALSE)*$E3878</f>
        <v>15.800172774284905</v>
      </c>
      <c r="V3873" s="5">
        <f ca="1">VLOOKUP(CONCATENATE($F3873," ",$G3873),AllocFactorMatrix,(V$4+1),FALSE)*$E3878</f>
        <v>110.07479674864861</v>
      </c>
      <c r="W3873" s="5">
        <f ca="1">VLOOKUP(CONCATENATE($F3873," ",$G3873),AllocFactorMatrix,(W$4+1),FALSE)*$E3878</f>
        <v>0</v>
      </c>
      <c r="X3873" s="5">
        <f t="shared" ca="1" si="2027"/>
        <v>126.84012662268869</v>
      </c>
      <c r="Y3873" s="5">
        <f ca="1">VLOOKUP(CONCATENATE($F3873," ",$G3873),AllocFactorMatrix,(Y$4+1),FALSE)*$E3878</f>
        <v>8.318966047868809</v>
      </c>
      <c r="Z3873" s="5">
        <f ca="1">VLOOKUP(CONCATENATE($F3873," ",$G3873),AllocFactorMatrix,(Z$4+1),FALSE)*$E3878</f>
        <v>0.13867739002801099</v>
      </c>
      <c r="AA3873" s="5">
        <f t="shared" ca="1" si="2025"/>
        <v>8.4576434378968202</v>
      </c>
      <c r="AB3873" s="5">
        <f ca="1">VLOOKUP(CONCATENATE($F3873," ",$G3873),AllocFactorMatrix,(AB$4+1),FALSE)*$E3878</f>
        <v>0.11108846114239959</v>
      </c>
      <c r="AC3873" s="5">
        <f ca="1">VLOOKUP(CONCATENATE($F3873," ",$G3873),AllocFactorMatrix,(AC$4+1),FALSE)*$E3878</f>
        <v>0.37772451622759373</v>
      </c>
      <c r="AD3873" s="5">
        <f ca="1">VLOOKUP(CONCATENATE($F3873," ",$G3873),AllocFactorMatrix,(AD$4+1),FALSE)*$E3878</f>
        <v>8.1425295255863922E-2</v>
      </c>
    </row>
    <row r="3874" spans="1:30" hidden="1" outlineLevel="1">
      <c r="D3874" s="7"/>
      <c r="E3874" s="51"/>
      <c r="F3874" s="52" t="str">
        <f>F3878</f>
        <v>LABOR_M</v>
      </c>
      <c r="G3874" s="55" t="str">
        <f>$G$11</f>
        <v>DISTPRI</v>
      </c>
      <c r="H3874" s="4">
        <f t="shared" ca="1" si="2023"/>
        <v>274213.4149283531</v>
      </c>
      <c r="I3874" s="5">
        <f ca="1">VLOOKUP(CONCATENATE($F3874," ",$G3874),AllocFactorMatrix,(I$4+1),FALSE)*$E3878</f>
        <v>183268.52054337747</v>
      </c>
      <c r="J3874" s="5">
        <f ca="1">VLOOKUP(CONCATENATE($F3874," ",$G3874),AllocFactorMatrix,(J$4+1),FALSE)*$E3878</f>
        <v>8638.7996291722575</v>
      </c>
      <c r="K3874" s="5">
        <f ca="1">VLOOKUP(CONCATENATE($F3874," ",$G3874),AllocFactorMatrix,(K$4+1),FALSE)*$E3878</f>
        <v>31368.011645696064</v>
      </c>
      <c r="L3874" s="5">
        <f ca="1">VLOOKUP(CONCATENATE($F3874," ",$G3874),AllocFactorMatrix,(L$4+1),FALSE)*$E3878</f>
        <v>969.43478121620649</v>
      </c>
      <c r="M3874" s="5">
        <f ca="1">VLOOKUP(CONCATENATE($F3874," ",$G3874),AllocFactorMatrix,(M$4+1),FALSE)*$E3878</f>
        <v>0</v>
      </c>
      <c r="N3874" s="5">
        <f t="shared" ca="1" si="2024"/>
        <v>32337.446426912269</v>
      </c>
      <c r="O3874" s="5">
        <f ca="1">VLOOKUP(CONCATENATE($F3874," ",$G3874),AllocFactorMatrix,(O$4+1),FALSE)*$E3878</f>
        <v>23520.526074629175</v>
      </c>
      <c r="P3874" s="5">
        <f ca="1">VLOOKUP(CONCATENATE($F3874," ",$G3874),AllocFactorMatrix,(P$4+1),FALSE)*$E3878</f>
        <v>4380.6995641903741</v>
      </c>
      <c r="Q3874" s="5">
        <f ca="1">VLOOKUP(CONCATENATE($F3874," ",$G3874),AllocFactorMatrix,(Q$4+1),FALSE)*$E3878</f>
        <v>0</v>
      </c>
      <c r="R3874" s="5">
        <f ca="1">VLOOKUP(CONCATENATE($F3874," ",$G3874),AllocFactorMatrix,(R$4+1),FALSE)*$E3878</f>
        <v>0</v>
      </c>
      <c r="S3874" s="5">
        <f t="shared" ca="1" si="2026"/>
        <v>27901.225638819549</v>
      </c>
      <c r="T3874" s="5">
        <f ca="1">VLOOKUP(CONCATENATE($F3874," ",$G3874),AllocFactorMatrix,(T$4+1),FALSE)*$E3878</f>
        <v>838.4922599621309</v>
      </c>
      <c r="U3874" s="5">
        <f ca="1">VLOOKUP(CONCATENATE($F3874," ",$G3874),AllocFactorMatrix,(U$4+1),FALSE)*$E3878</f>
        <v>13522.982774247281</v>
      </c>
      <c r="V3874" s="5">
        <f ca="1">VLOOKUP(CONCATENATE($F3874," ",$G3874),AllocFactorMatrix,(V$4+1),FALSE)*$E3878</f>
        <v>0</v>
      </c>
      <c r="W3874" s="5">
        <f ca="1">VLOOKUP(CONCATENATE($F3874," ",$G3874),AllocFactorMatrix,(W$4+1),FALSE)*$E3878</f>
        <v>0</v>
      </c>
      <c r="X3874" s="5">
        <f t="shared" ca="1" si="2027"/>
        <v>14361.475034209412</v>
      </c>
      <c r="Y3874" s="5">
        <f ca="1">VLOOKUP(CONCATENATE($F3874," ",$G3874),AllocFactorMatrix,(Y$4+1),FALSE)*$E3878</f>
        <v>7092.5195117423636</v>
      </c>
      <c r="Z3874" s="5">
        <f ca="1">VLOOKUP(CONCATENATE($F3874," ",$G3874),AllocFactorMatrix,(Z$4+1),FALSE)*$E3878</f>
        <v>118.33098921364187</v>
      </c>
      <c r="AA3874" s="5">
        <f t="shared" ca="1" si="2025"/>
        <v>7210.8505009560058</v>
      </c>
      <c r="AB3874" s="5">
        <f ca="1">VLOOKUP(CONCATENATE($F3874," ",$G3874),AllocFactorMatrix,(AB$4+1),FALSE)*$E3878</f>
        <v>95.867928544583947</v>
      </c>
      <c r="AC3874" s="5">
        <f ca="1">VLOOKUP(CONCATENATE($F3874," ",$G3874),AllocFactorMatrix,(AC$4+1),FALSE)*$E3878</f>
        <v>328.43020430330392</v>
      </c>
      <c r="AD3874" s="5">
        <f ca="1">VLOOKUP(CONCATENATE($F3874," ",$G3874),AllocFactorMatrix,(AD$4+1),FALSE)*$E3878</f>
        <v>70.799022058252689</v>
      </c>
    </row>
    <row r="3875" spans="1:30" hidden="1" outlineLevel="1">
      <c r="D3875" s="7"/>
      <c r="E3875" s="51"/>
      <c r="F3875" s="52" t="str">
        <f>F3878</f>
        <v>LABOR_M</v>
      </c>
      <c r="G3875" s="55" t="str">
        <f>$G$12</f>
        <v>DISTSEC</v>
      </c>
      <c r="H3875" s="4">
        <f t="shared" ca="1" si="2023"/>
        <v>113171.24905681323</v>
      </c>
      <c r="I3875" s="5">
        <f ca="1">VLOOKUP(CONCATENATE($F3875," ",$G3875),AllocFactorMatrix,(I$4+1),FALSE)*$E3878</f>
        <v>84618.307199594143</v>
      </c>
      <c r="J3875" s="5">
        <f ca="1">VLOOKUP(CONCATENATE($F3875," ",$G3875),AllocFactorMatrix,(J$4+1),FALSE)*$E3878</f>
        <v>4079.4755587398022</v>
      </c>
      <c r="K3875" s="5">
        <f ca="1">VLOOKUP(CONCATENATE($F3875," ",$G3875),AllocFactorMatrix,(K$4+1),FALSE)*$E3878</f>
        <v>12309.477830870161</v>
      </c>
      <c r="L3875" s="5">
        <f ca="1">VLOOKUP(CONCATENATE($F3875," ",$G3875),AllocFactorMatrix,(L$4+1),FALSE)*$E3878</f>
        <v>0</v>
      </c>
      <c r="M3875" s="5">
        <f ca="1">VLOOKUP(CONCATENATE($F3875," ",$G3875),AllocFactorMatrix,(M$4+1),FALSE)*$E3878</f>
        <v>0</v>
      </c>
      <c r="N3875" s="5">
        <f t="shared" ca="1" si="2024"/>
        <v>12309.477830870161</v>
      </c>
      <c r="O3875" s="5">
        <f ca="1">VLOOKUP(CONCATENATE($F3875," ",$G3875),AllocFactorMatrix,(O$4+1),FALSE)*$E3878</f>
        <v>7843.6471852482955</v>
      </c>
      <c r="P3875" s="5">
        <f ca="1">VLOOKUP(CONCATENATE($F3875," ",$G3875),AllocFactorMatrix,(P$4+1),FALSE)*$E3878</f>
        <v>0</v>
      </c>
      <c r="Q3875" s="5">
        <f ca="1">VLOOKUP(CONCATENATE($F3875," ",$G3875),AllocFactorMatrix,(Q$4+1),FALSE)*$E3878</f>
        <v>0</v>
      </c>
      <c r="R3875" s="5">
        <f ca="1">VLOOKUP(CONCATENATE($F3875," ",$G3875),AllocFactorMatrix,(R$4+1),FALSE)*$E3878</f>
        <v>0</v>
      </c>
      <c r="S3875" s="5">
        <f t="shared" ca="1" si="2026"/>
        <v>7843.6471852482955</v>
      </c>
      <c r="T3875" s="5">
        <f ca="1">VLOOKUP(CONCATENATE($F3875," ",$G3875),AllocFactorMatrix,(T$4+1),FALSE)*$E3878</f>
        <v>212.07576496515054</v>
      </c>
      <c r="U3875" s="5">
        <f ca="1">VLOOKUP(CONCATENATE($F3875," ",$G3875),AllocFactorMatrix,(U$4+1),FALSE)*$E3878</f>
        <v>0</v>
      </c>
      <c r="V3875" s="5">
        <f ca="1">VLOOKUP(CONCATENATE($F3875," ",$G3875),AllocFactorMatrix,(V$4+1),FALSE)*$E3878</f>
        <v>0</v>
      </c>
      <c r="W3875" s="5">
        <f ca="1">VLOOKUP(CONCATENATE($F3875," ",$G3875),AllocFactorMatrix,(W$4+1),FALSE)*$E3878</f>
        <v>0</v>
      </c>
      <c r="X3875" s="5">
        <f t="shared" ca="1" si="2027"/>
        <v>212.07576496515054</v>
      </c>
      <c r="Y3875" s="5">
        <f ca="1">VLOOKUP(CONCATENATE($F3875," ",$G3875),AllocFactorMatrix,(Y$4+1),FALSE)*$E3878</f>
        <v>2893.0829309202372</v>
      </c>
      <c r="Z3875" s="5">
        <f ca="1">VLOOKUP(CONCATENATE($F3875," ",$G3875),AllocFactorMatrix,(Z$4+1),FALSE)*$E3878</f>
        <v>0</v>
      </c>
      <c r="AA3875" s="5">
        <f t="shared" ca="1" si="2025"/>
        <v>2893.0829309202372</v>
      </c>
      <c r="AB3875" s="5">
        <f ca="1">VLOOKUP(CONCATENATE($F3875," ",$G3875),AllocFactorMatrix,(AB$4+1),FALSE)*$E3878</f>
        <v>30.021614641164675</v>
      </c>
      <c r="AC3875" s="5">
        <f ca="1">VLOOKUP(CONCATENATE($F3875," ",$G3875),AllocFactorMatrix,(AC$4+1),FALSE)*$E3878</f>
        <v>1019.349284816161</v>
      </c>
      <c r="AD3875" s="5">
        <f ca="1">VLOOKUP(CONCATENATE($F3875," ",$G3875),AllocFactorMatrix,(AD$4+1),FALSE)*$E3878</f>
        <v>165.81168701812496</v>
      </c>
    </row>
    <row r="3876" spans="1:30" hidden="1" outlineLevel="1">
      <c r="D3876" s="7"/>
      <c r="E3876" s="51"/>
      <c r="F3876" s="52" t="str">
        <f>F3878</f>
        <v>LABOR_M</v>
      </c>
      <c r="G3876" s="55" t="str">
        <f>$G$13</f>
        <v>ENERGY</v>
      </c>
      <c r="H3876" s="4">
        <f t="shared" ca="1" si="2023"/>
        <v>140191.98039062563</v>
      </c>
      <c r="I3876" s="5">
        <f ca="1">VLOOKUP(CONCATENATE($F3876," ",$G3876),AllocFactorMatrix,(I$4+1),FALSE)*$E3878</f>
        <v>52603.828666997746</v>
      </c>
      <c r="J3876" s="5">
        <f ca="1">VLOOKUP(CONCATENATE($F3876," ",$G3876),AllocFactorMatrix,(J$4+1),FALSE)*$E3878</f>
        <v>3409.0680127643245</v>
      </c>
      <c r="K3876" s="5">
        <f ca="1">VLOOKUP(CONCATENATE($F3876," ",$G3876),AllocFactorMatrix,(K$4+1),FALSE)*$E3878</f>
        <v>11437.792738515984</v>
      </c>
      <c r="L3876" s="5">
        <f ca="1">VLOOKUP(CONCATENATE($F3876," ",$G3876),AllocFactorMatrix,(L$4+1),FALSE)*$E3878</f>
        <v>363.51901968922903</v>
      </c>
      <c r="M3876" s="5">
        <f ca="1">VLOOKUP(CONCATENATE($F3876," ",$G3876),AllocFactorMatrix,(M$4+1),FALSE)*$E3878</f>
        <v>33.512204001679457</v>
      </c>
      <c r="N3876" s="5">
        <f t="shared" ca="1" si="2024"/>
        <v>11834.823962206892</v>
      </c>
      <c r="O3876" s="5">
        <f ca="1">VLOOKUP(CONCATENATE($F3876," ",$G3876),AllocFactorMatrix,(O$4+1),FALSE)*$E3878</f>
        <v>10427.995234187401</v>
      </c>
      <c r="P3876" s="5">
        <f ca="1">VLOOKUP(CONCATENATE($F3876," ",$G3876),AllocFactorMatrix,(P$4+1),FALSE)*$E3878</f>
        <v>1933.149664418863</v>
      </c>
      <c r="Q3876" s="5">
        <f ca="1">VLOOKUP(CONCATENATE($F3876," ",$G3876),AllocFactorMatrix,(Q$4+1),FALSE)*$E3878</f>
        <v>878.37372675447534</v>
      </c>
      <c r="R3876" s="5">
        <f ca="1">VLOOKUP(CONCATENATE($F3876," ",$G3876),AllocFactorMatrix,(R$4+1),FALSE)*$E3878</f>
        <v>40.698689638615527</v>
      </c>
      <c r="S3876" s="5">
        <f t="shared" ca="1" si="2026"/>
        <v>13280.217314999354</v>
      </c>
      <c r="T3876" s="5">
        <f ca="1">VLOOKUP(CONCATENATE($F3876," ",$G3876),AllocFactorMatrix,(T$4+1),FALSE)*$E3878</f>
        <v>399.62053838548229</v>
      </c>
      <c r="U3876" s="5">
        <f ca="1">VLOOKUP(CONCATENATE($F3876," ",$G3876),AllocFactorMatrix,(U$4+1),FALSE)*$E3878</f>
        <v>7016.7379906676124</v>
      </c>
      <c r="V3876" s="5">
        <f ca="1">VLOOKUP(CONCATENATE($F3876," ",$G3876),AllocFactorMatrix,(V$4+1),FALSE)*$E3878</f>
        <v>39838.125109698703</v>
      </c>
      <c r="W3876" s="5">
        <f ca="1">VLOOKUP(CONCATENATE($F3876," ",$G3876),AllocFactorMatrix,(W$4+1),FALSE)*$E3878</f>
        <v>7558.2247311915471</v>
      </c>
      <c r="X3876" s="5">
        <f t="shared" ca="1" si="2027"/>
        <v>54812.70836994335</v>
      </c>
      <c r="Y3876" s="5">
        <f ca="1">VLOOKUP(CONCATENATE($F3876," ",$G3876),AllocFactorMatrix,(Y$4+1),FALSE)*$E3878</f>
        <v>2825.258244898519</v>
      </c>
      <c r="Z3876" s="5">
        <f ca="1">VLOOKUP(CONCATENATE($F3876," ",$G3876),AllocFactorMatrix,(Z$4+1),FALSE)*$E3878</f>
        <v>45.990700328861969</v>
      </c>
      <c r="AA3876" s="5">
        <f t="shared" ca="1" si="2025"/>
        <v>2871.2489452273808</v>
      </c>
      <c r="AB3876" s="5">
        <f ca="1">VLOOKUP(CONCATENATE($F3876," ",$G3876),AllocFactorMatrix,(AB$4+1),FALSE)*$E3878</f>
        <v>51.298926707190518</v>
      </c>
      <c r="AC3876" s="5">
        <f ca="1">VLOOKUP(CONCATENATE($F3876," ",$G3876),AllocFactorMatrix,(AC$4+1),FALSE)*$E3878</f>
        <v>1109.2705966116739</v>
      </c>
      <c r="AD3876" s="5">
        <f ca="1">VLOOKUP(CONCATENATE($F3876," ",$G3876),AllocFactorMatrix,(AD$4+1),FALSE)*$E3878</f>
        <v>219.51559516771817</v>
      </c>
    </row>
    <row r="3877" spans="1:30" hidden="1" outlineLevel="1">
      <c r="D3877" s="7"/>
      <c r="E3877" s="51"/>
      <c r="F3877" s="52" t="str">
        <f>F3878</f>
        <v>LABOR_M</v>
      </c>
      <c r="G3877" s="55" t="str">
        <f>$G$14</f>
        <v>CUSTOMER</v>
      </c>
      <c r="H3877" s="4">
        <f t="shared" ca="1" si="2023"/>
        <v>105667.65162613177</v>
      </c>
      <c r="I3877" s="5">
        <f ca="1">VLOOKUP(CONCATENATE($F3877," ",$G3877),AllocFactorMatrix,(I$4+1),FALSE)*$E3878</f>
        <v>75499.641944021365</v>
      </c>
      <c r="J3877" s="5">
        <f ca="1">VLOOKUP(CONCATENATE($F3877," ",$G3877),AllocFactorMatrix,(J$4+1),FALSE)*$E3878</f>
        <v>12920.474801052933</v>
      </c>
      <c r="K3877" s="5">
        <f ca="1">VLOOKUP(CONCATENATE($F3877," ",$G3877),AllocFactorMatrix,(K$4+1),FALSE)*$E3878</f>
        <v>3720.4003724106542</v>
      </c>
      <c r="L3877" s="5">
        <f ca="1">VLOOKUP(CONCATENATE($F3877," ",$G3877),AllocFactorMatrix,(L$4+1),FALSE)*$E3878</f>
        <v>621.91297930706025</v>
      </c>
      <c r="M3877" s="5">
        <f ca="1">VLOOKUP(CONCATENATE($F3877," ",$G3877),AllocFactorMatrix,(M$4+1),FALSE)*$E3878</f>
        <v>98.259268359387249</v>
      </c>
      <c r="N3877" s="5">
        <f t="shared" ca="1" si="2024"/>
        <v>4440.5726200771023</v>
      </c>
      <c r="O3877" s="5">
        <f ca="1">VLOOKUP(CONCATENATE($F3877," ",$G3877),AllocFactorMatrix,(O$4+1),FALSE)*$E3878</f>
        <v>694.23540320823008</v>
      </c>
      <c r="P3877" s="5">
        <f ca="1">VLOOKUP(CONCATENATE($F3877," ",$G3877),AllocFactorMatrix,(P$4+1),FALSE)*$E3878</f>
        <v>178.29888319834745</v>
      </c>
      <c r="Q3877" s="5">
        <f ca="1">VLOOKUP(CONCATENATE($F3877," ",$G3877),AllocFactorMatrix,(Q$4+1),FALSE)*$E3878</f>
        <v>341.03011625735218</v>
      </c>
      <c r="R3877" s="5">
        <f ca="1">VLOOKUP(CONCATENATE($F3877," ",$G3877),AllocFactorMatrix,(R$4+1),FALSE)*$E3878</f>
        <v>59.521578578669505</v>
      </c>
      <c r="S3877" s="5">
        <f t="shared" ca="1" si="2026"/>
        <v>1273.0859812425992</v>
      </c>
      <c r="T3877" s="5">
        <f ca="1">VLOOKUP(CONCATENATE($F3877," ",$G3877),AllocFactorMatrix,(T$4+1),FALSE)*$E3878</f>
        <v>4.8282349975227978</v>
      </c>
      <c r="U3877" s="5">
        <f ca="1">VLOOKUP(CONCATENATE($F3877," ",$G3877),AllocFactorMatrix,(U$4+1),FALSE)*$E3878</f>
        <v>106.14684595388825</v>
      </c>
      <c r="V3877" s="5">
        <f ca="1">VLOOKUP(CONCATENATE($F3877," ",$G3877),AllocFactorMatrix,(V$4+1),FALSE)*$E3878</f>
        <v>501.78438554859326</v>
      </c>
      <c r="W3877" s="5">
        <f ca="1">VLOOKUP(CONCATENATE($F3877," ",$G3877),AllocFactorMatrix,(W$4+1),FALSE)*$E3878</f>
        <v>89.315620688096757</v>
      </c>
      <c r="X3877" s="5">
        <f t="shared" ca="1" si="2027"/>
        <v>702.07508718810107</v>
      </c>
      <c r="Y3877" s="5">
        <f ca="1">VLOOKUP(CONCATENATE($F3877," ",$G3877),AllocFactorMatrix,(Y$4+1),FALSE)*$E3878</f>
        <v>190.01365004398733</v>
      </c>
      <c r="Z3877" s="5">
        <f ca="1">VLOOKUP(CONCATENATE($F3877," ",$G3877),AllocFactorMatrix,(Z$4+1),FALSE)*$E3878</f>
        <v>3.010338403483483</v>
      </c>
      <c r="AA3877" s="5">
        <f t="shared" ca="1" si="2025"/>
        <v>193.0239884474708</v>
      </c>
      <c r="AB3877" s="5">
        <f ca="1">VLOOKUP(CONCATENATE($F3877," ",$G3877),AllocFactorMatrix,(AB$4+1),FALSE)*$E3878</f>
        <v>5.4144271121699692</v>
      </c>
      <c r="AC3877" s="5">
        <f ca="1">VLOOKUP(CONCATENATE($F3877," ",$G3877),AllocFactorMatrix,(AC$4+1),FALSE)*$E3878</f>
        <v>8332.9773630819454</v>
      </c>
      <c r="AD3877" s="5">
        <f ca="1">VLOOKUP(CONCATENATE($F3877," ",$G3877),AllocFactorMatrix,(AD$4+1),FALSE)*$E3878</f>
        <v>2300.3854139080727</v>
      </c>
    </row>
    <row r="3878" spans="1:30" collapsed="1">
      <c r="D3878" s="7" t="s">
        <v>307</v>
      </c>
      <c r="E3878" s="61">
        <v>1168152</v>
      </c>
      <c r="F3878" s="10" t="s">
        <v>70</v>
      </c>
      <c r="G3878" s="55" t="str">
        <f>$G$15</f>
        <v>TOTAL</v>
      </c>
      <c r="H3878" s="4">
        <f t="shared" ca="1" si="2023"/>
        <v>1168152</v>
      </c>
      <c r="I3878" s="5">
        <f ca="1">VLOOKUP(CONCATENATE($F3878," ",$G3878),AllocFactorMatrix,(I$4+1),FALSE)*$E3878</f>
        <v>659474.28859828087</v>
      </c>
      <c r="J3878" s="5">
        <f ca="1">VLOOKUP(CONCATENATE($F3878," ",$G3878),AllocFactorMatrix,(J$4+1),FALSE)*$E3878</f>
        <v>42072.528856017547</v>
      </c>
      <c r="K3878" s="5">
        <f ca="1">VLOOKUP(CONCATENATE($F3878," ",$G3878),AllocFactorMatrix,(K$4+1),FALSE)*$E3878</f>
        <v>106544.2006636531</v>
      </c>
      <c r="L3878" s="5">
        <f ca="1">VLOOKUP(CONCATENATE($F3878," ",$G3878),AllocFactorMatrix,(L$4+1),FALSE)*$E3878</f>
        <v>3456.5400554230227</v>
      </c>
      <c r="M3878" s="5">
        <f ca="1">VLOOKUP(CONCATENATE($F3878," ",$G3878),AllocFactorMatrix,(M$4+1),FALSE)*$E3878</f>
        <v>272.62835698180243</v>
      </c>
      <c r="N3878" s="5">
        <f t="shared" ca="1" si="2024"/>
        <v>110273.36907605793</v>
      </c>
      <c r="O3878" s="5">
        <f ca="1">VLOOKUP(CONCATENATE($F3878," ",$G3878),AllocFactorMatrix,(O$4+1),FALSE)*$E3878</f>
        <v>78752.12945729481</v>
      </c>
      <c r="P3878" s="5">
        <f ca="1">VLOOKUP(CONCATENATE($F3878," ",$G3878),AllocFactorMatrix,(P$4+1),FALSE)*$E3878</f>
        <v>13249.497453713446</v>
      </c>
      <c r="Q3878" s="5">
        <f ca="1">VLOOKUP(CONCATENATE($F3878," ",$G3878),AllocFactorMatrix,(Q$4+1),FALSE)*$E3878</f>
        <v>4273.6596403601507</v>
      </c>
      <c r="R3878" s="5">
        <f ca="1">VLOOKUP(CONCATENATE($F3878," ",$G3878),AllocFactorMatrix,(R$4+1),FALSE)*$E3878</f>
        <v>237.42925100978852</v>
      </c>
      <c r="S3878" s="5">
        <f t="shared" ca="1" si="2026"/>
        <v>96512.715802378181</v>
      </c>
      <c r="T3878" s="5">
        <f ca="1">VLOOKUP(CONCATENATE($F3878," ",$G3878),AllocFactorMatrix,(T$4+1),FALSE)*$E3878</f>
        <v>2721.8710862694961</v>
      </c>
      <c r="U3878" s="5">
        <f ca="1">VLOOKUP(CONCATENATE($F3878," ",$G3878),AllocFactorMatrix,(U$4+1),FALSE)*$E3878</f>
        <v>41377.72772563497</v>
      </c>
      <c r="V3878" s="5">
        <f ca="1">VLOOKUP(CONCATENATE($F3878," ",$G3878),AllocFactorMatrix,(V$4+1),FALSE)*$E3878</f>
        <v>149934.94317447612</v>
      </c>
      <c r="W3878" s="5">
        <f ca="1">VLOOKUP(CONCATENATE($F3878," ",$G3878),AllocFactorMatrix,(W$4+1),FALSE)*$E3878</f>
        <v>27418.709293450898</v>
      </c>
      <c r="X3878" s="5">
        <f t="shared" ca="1" si="2027"/>
        <v>221453.25127983149</v>
      </c>
      <c r="Y3878" s="5">
        <f ca="1">VLOOKUP(CONCATENATE($F3878," ",$G3878),AllocFactorMatrix,(Y$4+1),FALSE)*$E3878</f>
        <v>24137.85173792491</v>
      </c>
      <c r="Z3878" s="5">
        <f ca="1">VLOOKUP(CONCATENATE($F3878," ",$G3878),AllocFactorMatrix,(Z$4+1),FALSE)*$E3878</f>
        <v>353.87148022895042</v>
      </c>
      <c r="AA3878" s="5">
        <f t="shared" ca="1" si="2025"/>
        <v>24491.72321815386</v>
      </c>
      <c r="AB3878" s="5">
        <f ca="1">VLOOKUP(CONCATENATE($F3878," ",$G3878),AllocFactorMatrix,(AB$4+1),FALSE)*$E3878</f>
        <v>327.12485250341592</v>
      </c>
      <c r="AC3878" s="5">
        <f ca="1">VLOOKUP(CONCATENATE($F3878," ",$G3878),AllocFactorMatrix,(AC$4+1),FALSE)*$E3878</f>
        <v>10790.405173329311</v>
      </c>
      <c r="AD3878" s="5">
        <f ca="1">VLOOKUP(CONCATENATE($F3878," ",$G3878),AllocFactorMatrix,(AD$4+1),FALSE)*$E3878</f>
        <v>2756.5931434474242</v>
      </c>
    </row>
    <row r="3879" spans="1:30" s="51" customFormat="1" hidden="1" outlineLevel="1">
      <c r="A3879" s="56"/>
      <c r="B3879" s="111"/>
      <c r="C3879" s="55"/>
      <c r="D3879" s="55"/>
      <c r="F3879" s="52" t="str">
        <f>F3886</f>
        <v>PROD_DEMAND</v>
      </c>
      <c r="G3879" s="55" t="str">
        <f>$G$8</f>
        <v>PRODUCTION</v>
      </c>
      <c r="H3879" s="53">
        <f t="shared" ref="H3879:H3942" si="2028">SUBTOTAL(9,I3879:AD3879)</f>
        <v>-12036.999999999996</v>
      </c>
      <c r="I3879" s="54">
        <f>VLOOKUP(CONCATENATE($F3879," ",$G3879),AllocFactorMatrix,(I$4+1),FALSE)*$E3886</f>
        <v>-5929.2214561297078</v>
      </c>
      <c r="J3879" s="54">
        <f>VLOOKUP(CONCATENATE($F3879," ",$G3879),AllocFactorMatrix,(J$4+1),FALSE)*$E3886</f>
        <v>-293.10260301277918</v>
      </c>
      <c r="K3879" s="54">
        <f>VLOOKUP(CONCATENATE($F3879," ",$G3879),AllocFactorMatrix,(K$4+1),FALSE)*$E3886</f>
        <v>-1073.6180368954658</v>
      </c>
      <c r="L3879" s="54">
        <f>VLOOKUP(CONCATENATE($F3879," ",$G3879),AllocFactorMatrix,(L$4+1),FALSE)*$E3886</f>
        <v>-33.793684030418795</v>
      </c>
      <c r="M3879" s="54">
        <f>VLOOKUP(CONCATENATE($F3879," ",$G3879),AllocFactorMatrix,(M$4+1),FALSE)*$E3886</f>
        <v>-3.1690635542477419</v>
      </c>
      <c r="N3879" s="54">
        <f t="shared" ref="N3879:N3942" si="2029">SUBTOTAL(9,K3879:M3879)</f>
        <v>-1110.5807844801323</v>
      </c>
      <c r="O3879" s="54">
        <f>VLOOKUP(CONCATENATE($F3879," ",$G3879),AllocFactorMatrix,(O$4+1),FALSE)*$E3886</f>
        <v>-816.11672088153671</v>
      </c>
      <c r="P3879" s="54">
        <f>VLOOKUP(CONCATENATE($F3879," ",$G3879),AllocFactorMatrix,(P$4+1),FALSE)*$E3886</f>
        <v>-152.06632180246834</v>
      </c>
      <c r="Q3879" s="54">
        <f>VLOOKUP(CONCATENATE($F3879," ",$G3879),AllocFactorMatrix,(Q$4+1),FALSE)*$E3886</f>
        <v>-68.715939347550474</v>
      </c>
      <c r="R3879" s="54">
        <f>VLOOKUP(CONCATENATE($F3879," ",$G3879),AllocFactorMatrix,(R$4+1),FALSE)*$E3886</f>
        <v>-3.0900789811656137</v>
      </c>
      <c r="S3879" s="54">
        <f>SUBTOTAL(9,O3879:R3879)</f>
        <v>-1039.9890610127211</v>
      </c>
      <c r="T3879" s="54">
        <f>VLOOKUP(CONCATENATE($F3879," ",$G3879),AllocFactorMatrix,(T$4+1),FALSE)*$E3886</f>
        <v>-28.509047411788892</v>
      </c>
      <c r="U3879" s="54">
        <f>VLOOKUP(CONCATENATE($F3879," ",$G3879),AllocFactorMatrix,(U$4+1),FALSE)*$E3886</f>
        <v>-466.54570346988669</v>
      </c>
      <c r="V3879" s="54">
        <f>VLOOKUP(CONCATENATE($F3879," ",$G3879),AllocFactorMatrix,(V$4+1),FALSE)*$E3886</f>
        <v>-2465.7071520467366</v>
      </c>
      <c r="W3879" s="54">
        <f>VLOOKUP(CONCATENATE($F3879," ",$G3879),AllocFactorMatrix,(W$4+1),FALSE)*$E3886</f>
        <v>-445.26584437853353</v>
      </c>
      <c r="X3879" s="54">
        <f>SUBTOTAL(9,T3879:W3879)</f>
        <v>-3406.0277473069459</v>
      </c>
      <c r="Y3879" s="54">
        <f>VLOOKUP(CONCATENATE($F3879," ",$G3879),AllocFactorMatrix,(Y$4+1),FALSE)*$E3886</f>
        <v>-250.62814996828305</v>
      </c>
      <c r="Z3879" s="54">
        <f>VLOOKUP(CONCATENATE($F3879," ",$G3879),AllocFactorMatrix,(Z$4+1),FALSE)*$E3886</f>
        <v>-4.1979257104521857</v>
      </c>
      <c r="AA3879" s="54">
        <f t="shared" ref="AA3879:AA3942" si="2030">SUBTOTAL(9,Y3879:Z3879)</f>
        <v>-254.82607567873524</v>
      </c>
      <c r="AB3879" s="54">
        <f>VLOOKUP(CONCATENATE($F3879," ",$G3879),AllocFactorMatrix,(AB$4+1),FALSE)*$E3886</f>
        <v>-3.25227237897594</v>
      </c>
      <c r="AC3879" s="54">
        <f>VLOOKUP(CONCATENATE($F3879," ",$G3879),AllocFactorMatrix,(AC$4+1),FALSE)*$E3886</f>
        <v>0</v>
      </c>
      <c r="AD3879" s="54">
        <f>VLOOKUP(CONCATENATE($F3879," ",$G3879),AllocFactorMatrix,(AD$4+1),FALSE)*$E3886</f>
        <v>0</v>
      </c>
    </row>
    <row r="3880" spans="1:30" s="51" customFormat="1" hidden="1" outlineLevel="1">
      <c r="A3880" s="56"/>
      <c r="B3880" s="111"/>
      <c r="C3880" s="55"/>
      <c r="D3880" s="55"/>
      <c r="F3880" s="52" t="str">
        <f>F3886</f>
        <v>PROD_DEMAND</v>
      </c>
      <c r="G3880" s="55" t="str">
        <f>$G$9</f>
        <v>BULKTRAN</v>
      </c>
      <c r="H3880" s="53">
        <f t="shared" si="2028"/>
        <v>0</v>
      </c>
      <c r="I3880" s="54">
        <f>VLOOKUP(CONCATENATE($F3880," ",$G3880),AllocFactorMatrix,(I$4+1),FALSE)*$E3886</f>
        <v>0</v>
      </c>
      <c r="J3880" s="54">
        <f>VLOOKUP(CONCATENATE($F3880," ",$G3880),AllocFactorMatrix,(J$4+1),FALSE)*$E3886</f>
        <v>0</v>
      </c>
      <c r="K3880" s="54">
        <f>VLOOKUP(CONCATENATE($F3880," ",$G3880),AllocFactorMatrix,(K$4+1),FALSE)*$E3886</f>
        <v>0</v>
      </c>
      <c r="L3880" s="54">
        <f>VLOOKUP(CONCATENATE($F3880," ",$G3880),AllocFactorMatrix,(L$4+1),FALSE)*$E3886</f>
        <v>0</v>
      </c>
      <c r="M3880" s="54">
        <f>VLOOKUP(CONCATENATE($F3880," ",$G3880),AllocFactorMatrix,(M$4+1),FALSE)*$E3886</f>
        <v>0</v>
      </c>
      <c r="N3880" s="54">
        <f t="shared" si="2029"/>
        <v>0</v>
      </c>
      <c r="O3880" s="54">
        <f>VLOOKUP(CONCATENATE($F3880," ",$G3880),AllocFactorMatrix,(O$4+1),FALSE)*$E3886</f>
        <v>0</v>
      </c>
      <c r="P3880" s="54">
        <f>VLOOKUP(CONCATENATE($F3880," ",$G3880),AllocFactorMatrix,(P$4+1),FALSE)*$E3886</f>
        <v>0</v>
      </c>
      <c r="Q3880" s="54">
        <f>VLOOKUP(CONCATENATE($F3880," ",$G3880),AllocFactorMatrix,(Q$4+1),FALSE)*$E3886</f>
        <v>0</v>
      </c>
      <c r="R3880" s="54">
        <f>VLOOKUP(CONCATENATE($F3880," ",$G3880),AllocFactorMatrix,(R$4+1),FALSE)*$E3886</f>
        <v>0</v>
      </c>
      <c r="S3880" s="54">
        <f t="shared" ref="S3880:S3886" si="2031">SUBTOTAL(9,O3880:R3880)</f>
        <v>0</v>
      </c>
      <c r="T3880" s="54">
        <f>VLOOKUP(CONCATENATE($F3880," ",$G3880),AllocFactorMatrix,(T$4+1),FALSE)*$E3886</f>
        <v>0</v>
      </c>
      <c r="U3880" s="54">
        <f>VLOOKUP(CONCATENATE($F3880," ",$G3880),AllocFactorMatrix,(U$4+1),FALSE)*$E3886</f>
        <v>0</v>
      </c>
      <c r="V3880" s="54">
        <f>VLOOKUP(CONCATENATE($F3880," ",$G3880),AllocFactorMatrix,(V$4+1),FALSE)*$E3886</f>
        <v>0</v>
      </c>
      <c r="W3880" s="54">
        <f>VLOOKUP(CONCATENATE($F3880," ",$G3880),AllocFactorMatrix,(W$4+1),FALSE)*$E3886</f>
        <v>0</v>
      </c>
      <c r="X3880" s="54">
        <f t="shared" ref="X3880:X3886" si="2032">SUBTOTAL(9,T3880:W3880)</f>
        <v>0</v>
      </c>
      <c r="Y3880" s="54">
        <f>VLOOKUP(CONCATENATE($F3880," ",$G3880),AllocFactorMatrix,(Y$4+1),FALSE)*$E3886</f>
        <v>0</v>
      </c>
      <c r="Z3880" s="54">
        <f>VLOOKUP(CONCATENATE($F3880," ",$G3880),AllocFactorMatrix,(Z$4+1),FALSE)*$E3886</f>
        <v>0</v>
      </c>
      <c r="AA3880" s="54">
        <f t="shared" si="2030"/>
        <v>0</v>
      </c>
      <c r="AB3880" s="54">
        <f>VLOOKUP(CONCATENATE($F3880," ",$G3880),AllocFactorMatrix,(AB$4+1),FALSE)*$E3886</f>
        <v>0</v>
      </c>
      <c r="AC3880" s="54">
        <f>VLOOKUP(CONCATENATE($F3880," ",$G3880),AllocFactorMatrix,(AC$4+1),FALSE)*$E3886</f>
        <v>0</v>
      </c>
      <c r="AD3880" s="54">
        <f>VLOOKUP(CONCATENATE($F3880," ",$G3880),AllocFactorMatrix,(AD$4+1),FALSE)*$E3886</f>
        <v>0</v>
      </c>
    </row>
    <row r="3881" spans="1:30" s="51" customFormat="1" hidden="1" outlineLevel="1">
      <c r="A3881" s="56"/>
      <c r="B3881" s="111"/>
      <c r="C3881" s="55"/>
      <c r="D3881" s="55"/>
      <c r="F3881" s="52" t="str">
        <f>F3886</f>
        <v>PROD_DEMAND</v>
      </c>
      <c r="G3881" s="55" t="str">
        <f>$G$10</f>
        <v>SUBTRAN</v>
      </c>
      <c r="H3881" s="53">
        <f t="shared" si="2028"/>
        <v>0</v>
      </c>
      <c r="I3881" s="54">
        <f>VLOOKUP(CONCATENATE($F3881," ",$G3881),AllocFactorMatrix,(I$4+1),FALSE)*$E3886</f>
        <v>0</v>
      </c>
      <c r="J3881" s="54">
        <f>VLOOKUP(CONCATENATE($F3881," ",$G3881),AllocFactorMatrix,(J$4+1),FALSE)*$E3886</f>
        <v>0</v>
      </c>
      <c r="K3881" s="54">
        <f>VLOOKUP(CONCATENATE($F3881," ",$G3881),AllocFactorMatrix,(K$4+1),FALSE)*$E3886</f>
        <v>0</v>
      </c>
      <c r="L3881" s="54">
        <f>VLOOKUP(CONCATENATE($F3881," ",$G3881),AllocFactorMatrix,(L$4+1),FALSE)*$E3886</f>
        <v>0</v>
      </c>
      <c r="M3881" s="54">
        <f>VLOOKUP(CONCATENATE($F3881," ",$G3881),AllocFactorMatrix,(M$4+1),FALSE)*$E3886</f>
        <v>0</v>
      </c>
      <c r="N3881" s="54">
        <f t="shared" si="2029"/>
        <v>0</v>
      </c>
      <c r="O3881" s="54">
        <f>VLOOKUP(CONCATENATE($F3881," ",$G3881),AllocFactorMatrix,(O$4+1),FALSE)*$E3886</f>
        <v>0</v>
      </c>
      <c r="P3881" s="54">
        <f>VLOOKUP(CONCATENATE($F3881," ",$G3881),AllocFactorMatrix,(P$4+1),FALSE)*$E3886</f>
        <v>0</v>
      </c>
      <c r="Q3881" s="54">
        <f>VLOOKUP(CONCATENATE($F3881," ",$G3881),AllocFactorMatrix,(Q$4+1),FALSE)*$E3886</f>
        <v>0</v>
      </c>
      <c r="R3881" s="54">
        <f>VLOOKUP(CONCATENATE($F3881," ",$G3881),AllocFactorMatrix,(R$4+1),FALSE)*$E3886</f>
        <v>0</v>
      </c>
      <c r="S3881" s="54">
        <f t="shared" si="2031"/>
        <v>0</v>
      </c>
      <c r="T3881" s="54">
        <f>VLOOKUP(CONCATENATE($F3881," ",$G3881),AllocFactorMatrix,(T$4+1),FALSE)*$E3886</f>
        <v>0</v>
      </c>
      <c r="U3881" s="54">
        <f>VLOOKUP(CONCATENATE($F3881," ",$G3881),AllocFactorMatrix,(U$4+1),FALSE)*$E3886</f>
        <v>0</v>
      </c>
      <c r="V3881" s="54">
        <f>VLOOKUP(CONCATENATE($F3881," ",$G3881),AllocFactorMatrix,(V$4+1),FALSE)*$E3886</f>
        <v>0</v>
      </c>
      <c r="W3881" s="54">
        <f>VLOOKUP(CONCATENATE($F3881," ",$G3881),AllocFactorMatrix,(W$4+1),FALSE)*$E3886</f>
        <v>0</v>
      </c>
      <c r="X3881" s="54">
        <f t="shared" si="2032"/>
        <v>0</v>
      </c>
      <c r="Y3881" s="54">
        <f>VLOOKUP(CONCATENATE($F3881," ",$G3881),AllocFactorMatrix,(Y$4+1),FALSE)*$E3886</f>
        <v>0</v>
      </c>
      <c r="Z3881" s="54">
        <f>VLOOKUP(CONCATENATE($F3881," ",$G3881),AllocFactorMatrix,(Z$4+1),FALSE)*$E3886</f>
        <v>0</v>
      </c>
      <c r="AA3881" s="54">
        <f t="shared" si="2030"/>
        <v>0</v>
      </c>
      <c r="AB3881" s="54">
        <f>VLOOKUP(CONCATENATE($F3881," ",$G3881),AllocFactorMatrix,(AB$4+1),FALSE)*$E3886</f>
        <v>0</v>
      </c>
      <c r="AC3881" s="54">
        <f>VLOOKUP(CONCATENATE($F3881," ",$G3881),AllocFactorMatrix,(AC$4+1),FALSE)*$E3886</f>
        <v>0</v>
      </c>
      <c r="AD3881" s="54">
        <f>VLOOKUP(CONCATENATE($F3881," ",$G3881),AllocFactorMatrix,(AD$4+1),FALSE)*$E3886</f>
        <v>0</v>
      </c>
    </row>
    <row r="3882" spans="1:30" s="51" customFormat="1" hidden="1" outlineLevel="1">
      <c r="A3882" s="56"/>
      <c r="B3882" s="111"/>
      <c r="C3882" s="55"/>
      <c r="D3882" s="55"/>
      <c r="F3882" s="52" t="str">
        <f>F3886</f>
        <v>PROD_DEMAND</v>
      </c>
      <c r="G3882" s="55" t="str">
        <f>$G$11</f>
        <v>DISTPRI</v>
      </c>
      <c r="H3882" s="53">
        <f t="shared" si="2028"/>
        <v>0</v>
      </c>
      <c r="I3882" s="54">
        <f>VLOOKUP(CONCATENATE($F3882," ",$G3882),AllocFactorMatrix,(I$4+1),FALSE)*$E3886</f>
        <v>0</v>
      </c>
      <c r="J3882" s="54">
        <f>VLOOKUP(CONCATENATE($F3882," ",$G3882),AllocFactorMatrix,(J$4+1),FALSE)*$E3886</f>
        <v>0</v>
      </c>
      <c r="K3882" s="54">
        <f>VLOOKUP(CONCATENATE($F3882," ",$G3882),AllocFactorMatrix,(K$4+1),FALSE)*$E3886</f>
        <v>0</v>
      </c>
      <c r="L3882" s="54">
        <f>VLOOKUP(CONCATENATE($F3882," ",$G3882),AllocFactorMatrix,(L$4+1),FALSE)*$E3886</f>
        <v>0</v>
      </c>
      <c r="M3882" s="54">
        <f>VLOOKUP(CONCATENATE($F3882," ",$G3882),AllocFactorMatrix,(M$4+1),FALSE)*$E3886</f>
        <v>0</v>
      </c>
      <c r="N3882" s="54">
        <f t="shared" si="2029"/>
        <v>0</v>
      </c>
      <c r="O3882" s="54">
        <f>VLOOKUP(CONCATENATE($F3882," ",$G3882),AllocFactorMatrix,(O$4+1),FALSE)*$E3886</f>
        <v>0</v>
      </c>
      <c r="P3882" s="54">
        <f>VLOOKUP(CONCATENATE($F3882," ",$G3882),AllocFactorMatrix,(P$4+1),FALSE)*$E3886</f>
        <v>0</v>
      </c>
      <c r="Q3882" s="54">
        <f>VLOOKUP(CONCATENATE($F3882," ",$G3882),AllocFactorMatrix,(Q$4+1),FALSE)*$E3886</f>
        <v>0</v>
      </c>
      <c r="R3882" s="54">
        <f>VLOOKUP(CONCATENATE($F3882," ",$G3882),AllocFactorMatrix,(R$4+1),FALSE)*$E3886</f>
        <v>0</v>
      </c>
      <c r="S3882" s="54">
        <f t="shared" si="2031"/>
        <v>0</v>
      </c>
      <c r="T3882" s="54">
        <f>VLOOKUP(CONCATENATE($F3882," ",$G3882),AllocFactorMatrix,(T$4+1),FALSE)*$E3886</f>
        <v>0</v>
      </c>
      <c r="U3882" s="54">
        <f>VLOOKUP(CONCATENATE($F3882," ",$G3882),AllocFactorMatrix,(U$4+1),FALSE)*$E3886</f>
        <v>0</v>
      </c>
      <c r="V3882" s="54">
        <f>VLOOKUP(CONCATENATE($F3882," ",$G3882),AllocFactorMatrix,(V$4+1),FALSE)*$E3886</f>
        <v>0</v>
      </c>
      <c r="W3882" s="54">
        <f>VLOOKUP(CONCATENATE($F3882," ",$G3882),AllocFactorMatrix,(W$4+1),FALSE)*$E3886</f>
        <v>0</v>
      </c>
      <c r="X3882" s="54">
        <f t="shared" si="2032"/>
        <v>0</v>
      </c>
      <c r="Y3882" s="54">
        <f>VLOOKUP(CONCATENATE($F3882," ",$G3882),AllocFactorMatrix,(Y$4+1),FALSE)*$E3886</f>
        <v>0</v>
      </c>
      <c r="Z3882" s="54">
        <f>VLOOKUP(CONCATENATE($F3882," ",$G3882),AllocFactorMatrix,(Z$4+1),FALSE)*$E3886</f>
        <v>0</v>
      </c>
      <c r="AA3882" s="54">
        <f t="shared" si="2030"/>
        <v>0</v>
      </c>
      <c r="AB3882" s="54">
        <f>VLOOKUP(CONCATENATE($F3882," ",$G3882),AllocFactorMatrix,(AB$4+1),FALSE)*$E3886</f>
        <v>0</v>
      </c>
      <c r="AC3882" s="54">
        <f>VLOOKUP(CONCATENATE($F3882," ",$G3882),AllocFactorMatrix,(AC$4+1),FALSE)*$E3886</f>
        <v>0</v>
      </c>
      <c r="AD3882" s="54">
        <f>VLOOKUP(CONCATENATE($F3882," ",$G3882),AllocFactorMatrix,(AD$4+1),FALSE)*$E3886</f>
        <v>0</v>
      </c>
    </row>
    <row r="3883" spans="1:30" s="51" customFormat="1" hidden="1" outlineLevel="1">
      <c r="A3883" s="56"/>
      <c r="B3883" s="111"/>
      <c r="C3883" s="55"/>
      <c r="D3883" s="55"/>
      <c r="F3883" s="52" t="str">
        <f>F3886</f>
        <v>PROD_DEMAND</v>
      </c>
      <c r="G3883" s="55" t="str">
        <f>$G$12</f>
        <v>DISTSEC</v>
      </c>
      <c r="H3883" s="53">
        <f t="shared" si="2028"/>
        <v>0</v>
      </c>
      <c r="I3883" s="54">
        <f>VLOOKUP(CONCATENATE($F3883," ",$G3883),AllocFactorMatrix,(I$4+1),FALSE)*$E3886</f>
        <v>0</v>
      </c>
      <c r="J3883" s="54">
        <f>VLOOKUP(CONCATENATE($F3883," ",$G3883),AllocFactorMatrix,(J$4+1),FALSE)*$E3886</f>
        <v>0</v>
      </c>
      <c r="K3883" s="54">
        <f>VLOOKUP(CONCATENATE($F3883," ",$G3883),AllocFactorMatrix,(K$4+1),FALSE)*$E3886</f>
        <v>0</v>
      </c>
      <c r="L3883" s="54">
        <f>VLOOKUP(CONCATENATE($F3883," ",$G3883),AllocFactorMatrix,(L$4+1),FALSE)*$E3886</f>
        <v>0</v>
      </c>
      <c r="M3883" s="54">
        <f>VLOOKUP(CONCATENATE($F3883," ",$G3883),AllocFactorMatrix,(M$4+1),FALSE)*$E3886</f>
        <v>0</v>
      </c>
      <c r="N3883" s="54">
        <f t="shared" si="2029"/>
        <v>0</v>
      </c>
      <c r="O3883" s="54">
        <f>VLOOKUP(CONCATENATE($F3883," ",$G3883),AllocFactorMatrix,(O$4+1),FALSE)*$E3886</f>
        <v>0</v>
      </c>
      <c r="P3883" s="54">
        <f>VLOOKUP(CONCATENATE($F3883," ",$G3883),AllocFactorMatrix,(P$4+1),FALSE)*$E3886</f>
        <v>0</v>
      </c>
      <c r="Q3883" s="54">
        <f>VLOOKUP(CONCATENATE($F3883," ",$G3883),AllocFactorMatrix,(Q$4+1),FALSE)*$E3886</f>
        <v>0</v>
      </c>
      <c r="R3883" s="54">
        <f>VLOOKUP(CONCATENATE($F3883," ",$G3883),AllocFactorMatrix,(R$4+1),FALSE)*$E3886</f>
        <v>0</v>
      </c>
      <c r="S3883" s="54">
        <f t="shared" si="2031"/>
        <v>0</v>
      </c>
      <c r="T3883" s="54">
        <f>VLOOKUP(CONCATENATE($F3883," ",$G3883),AllocFactorMatrix,(T$4+1),FALSE)*$E3886</f>
        <v>0</v>
      </c>
      <c r="U3883" s="54">
        <f>VLOOKUP(CONCATENATE($F3883," ",$G3883),AllocFactorMatrix,(U$4+1),FALSE)*$E3886</f>
        <v>0</v>
      </c>
      <c r="V3883" s="54">
        <f>VLOOKUP(CONCATENATE($F3883," ",$G3883),AllocFactorMatrix,(V$4+1),FALSE)*$E3886</f>
        <v>0</v>
      </c>
      <c r="W3883" s="54">
        <f>VLOOKUP(CONCATENATE($F3883," ",$G3883),AllocFactorMatrix,(W$4+1),FALSE)*$E3886</f>
        <v>0</v>
      </c>
      <c r="X3883" s="54">
        <f t="shared" si="2032"/>
        <v>0</v>
      </c>
      <c r="Y3883" s="54">
        <f>VLOOKUP(CONCATENATE($F3883," ",$G3883),AllocFactorMatrix,(Y$4+1),FALSE)*$E3886</f>
        <v>0</v>
      </c>
      <c r="Z3883" s="54">
        <f>VLOOKUP(CONCATENATE($F3883," ",$G3883),AllocFactorMatrix,(Z$4+1),FALSE)*$E3886</f>
        <v>0</v>
      </c>
      <c r="AA3883" s="54">
        <f t="shared" si="2030"/>
        <v>0</v>
      </c>
      <c r="AB3883" s="54">
        <f>VLOOKUP(CONCATENATE($F3883," ",$G3883),AllocFactorMatrix,(AB$4+1),FALSE)*$E3886</f>
        <v>0</v>
      </c>
      <c r="AC3883" s="54">
        <f>VLOOKUP(CONCATENATE($F3883," ",$G3883),AllocFactorMatrix,(AC$4+1),FALSE)*$E3886</f>
        <v>0</v>
      </c>
      <c r="AD3883" s="54">
        <f>VLOOKUP(CONCATENATE($F3883," ",$G3883),AllocFactorMatrix,(AD$4+1),FALSE)*$E3886</f>
        <v>0</v>
      </c>
    </row>
    <row r="3884" spans="1:30" s="51" customFormat="1" hidden="1" outlineLevel="1">
      <c r="A3884" s="56"/>
      <c r="B3884" s="111"/>
      <c r="C3884" s="55"/>
      <c r="D3884" s="55"/>
      <c r="F3884" s="52" t="str">
        <f>F3886</f>
        <v>PROD_DEMAND</v>
      </c>
      <c r="G3884" s="55" t="str">
        <f>$G$13</f>
        <v>ENERGY</v>
      </c>
      <c r="H3884" s="53">
        <f t="shared" si="2028"/>
        <v>0</v>
      </c>
      <c r="I3884" s="54">
        <f>VLOOKUP(CONCATENATE($F3884," ",$G3884),AllocFactorMatrix,(I$4+1),FALSE)*$E3886</f>
        <v>0</v>
      </c>
      <c r="J3884" s="54">
        <f>VLOOKUP(CONCATENATE($F3884," ",$G3884),AllocFactorMatrix,(J$4+1),FALSE)*$E3886</f>
        <v>0</v>
      </c>
      <c r="K3884" s="54">
        <f>VLOOKUP(CONCATENATE($F3884," ",$G3884),AllocFactorMatrix,(K$4+1),FALSE)*$E3886</f>
        <v>0</v>
      </c>
      <c r="L3884" s="54">
        <f>VLOOKUP(CONCATENATE($F3884," ",$G3884),AllocFactorMatrix,(L$4+1),FALSE)*$E3886</f>
        <v>0</v>
      </c>
      <c r="M3884" s="54">
        <f>VLOOKUP(CONCATENATE($F3884," ",$G3884),AllocFactorMatrix,(M$4+1),FALSE)*$E3886</f>
        <v>0</v>
      </c>
      <c r="N3884" s="54">
        <f t="shared" si="2029"/>
        <v>0</v>
      </c>
      <c r="O3884" s="54">
        <f>VLOOKUP(CONCATENATE($F3884," ",$G3884),AllocFactorMatrix,(O$4+1),FALSE)*$E3886</f>
        <v>0</v>
      </c>
      <c r="P3884" s="54">
        <f>VLOOKUP(CONCATENATE($F3884," ",$G3884),AllocFactorMatrix,(P$4+1),FALSE)*$E3886</f>
        <v>0</v>
      </c>
      <c r="Q3884" s="54">
        <f>VLOOKUP(CONCATENATE($F3884," ",$G3884),AllocFactorMatrix,(Q$4+1),FALSE)*$E3886</f>
        <v>0</v>
      </c>
      <c r="R3884" s="54">
        <f>VLOOKUP(CONCATENATE($F3884," ",$G3884),AllocFactorMatrix,(R$4+1),FALSE)*$E3886</f>
        <v>0</v>
      </c>
      <c r="S3884" s="54">
        <f t="shared" si="2031"/>
        <v>0</v>
      </c>
      <c r="T3884" s="54">
        <f>VLOOKUP(CONCATENATE($F3884," ",$G3884),AllocFactorMatrix,(T$4+1),FALSE)*$E3886</f>
        <v>0</v>
      </c>
      <c r="U3884" s="54">
        <f>VLOOKUP(CONCATENATE($F3884," ",$G3884),AllocFactorMatrix,(U$4+1),FALSE)*$E3886</f>
        <v>0</v>
      </c>
      <c r="V3884" s="54">
        <f>VLOOKUP(CONCATENATE($F3884," ",$G3884),AllocFactorMatrix,(V$4+1),FALSE)*$E3886</f>
        <v>0</v>
      </c>
      <c r="W3884" s="54">
        <f>VLOOKUP(CONCATENATE($F3884," ",$G3884),AllocFactorMatrix,(W$4+1),FALSE)*$E3886</f>
        <v>0</v>
      </c>
      <c r="X3884" s="54">
        <f t="shared" si="2032"/>
        <v>0</v>
      </c>
      <c r="Y3884" s="54">
        <f>VLOOKUP(CONCATENATE($F3884," ",$G3884),AllocFactorMatrix,(Y$4+1),FALSE)*$E3886</f>
        <v>0</v>
      </c>
      <c r="Z3884" s="54">
        <f>VLOOKUP(CONCATENATE($F3884," ",$G3884),AllocFactorMatrix,(Z$4+1),FALSE)*$E3886</f>
        <v>0</v>
      </c>
      <c r="AA3884" s="54">
        <f t="shared" si="2030"/>
        <v>0</v>
      </c>
      <c r="AB3884" s="54">
        <f>VLOOKUP(CONCATENATE($F3884," ",$G3884),AllocFactorMatrix,(AB$4+1),FALSE)*$E3886</f>
        <v>0</v>
      </c>
      <c r="AC3884" s="54">
        <f>VLOOKUP(CONCATENATE($F3884," ",$G3884),AllocFactorMatrix,(AC$4+1),FALSE)*$E3886</f>
        <v>0</v>
      </c>
      <c r="AD3884" s="54">
        <f>VLOOKUP(CONCATENATE($F3884," ",$G3884),AllocFactorMatrix,(AD$4+1),FALSE)*$E3886</f>
        <v>0</v>
      </c>
    </row>
    <row r="3885" spans="1:30" s="51" customFormat="1" hidden="1" outlineLevel="1">
      <c r="A3885" s="56"/>
      <c r="B3885" s="111"/>
      <c r="C3885" s="55"/>
      <c r="D3885" s="55"/>
      <c r="F3885" s="52" t="str">
        <f>F3886</f>
        <v>PROD_DEMAND</v>
      </c>
      <c r="G3885" s="55" t="str">
        <f>$G$14</f>
        <v>CUSTOMER</v>
      </c>
      <c r="H3885" s="53">
        <f t="shared" si="2028"/>
        <v>0</v>
      </c>
      <c r="I3885" s="54">
        <f>VLOOKUP(CONCATENATE($F3885," ",$G3885),AllocFactorMatrix,(I$4+1),FALSE)*$E3886</f>
        <v>0</v>
      </c>
      <c r="J3885" s="54">
        <f>VLOOKUP(CONCATENATE($F3885," ",$G3885),AllocFactorMatrix,(J$4+1),FALSE)*$E3886</f>
        <v>0</v>
      </c>
      <c r="K3885" s="54">
        <f>VLOOKUP(CONCATENATE($F3885," ",$G3885),AllocFactorMatrix,(K$4+1),FALSE)*$E3886</f>
        <v>0</v>
      </c>
      <c r="L3885" s="54">
        <f>VLOOKUP(CONCATENATE($F3885," ",$G3885),AllocFactorMatrix,(L$4+1),FALSE)*$E3886</f>
        <v>0</v>
      </c>
      <c r="M3885" s="54">
        <f>VLOOKUP(CONCATENATE($F3885," ",$G3885),AllocFactorMatrix,(M$4+1),FALSE)*$E3886</f>
        <v>0</v>
      </c>
      <c r="N3885" s="54">
        <f t="shared" si="2029"/>
        <v>0</v>
      </c>
      <c r="O3885" s="54">
        <f>VLOOKUP(CONCATENATE($F3885," ",$G3885),AllocFactorMatrix,(O$4+1),FALSE)*$E3886</f>
        <v>0</v>
      </c>
      <c r="P3885" s="54">
        <f>VLOOKUP(CONCATENATE($F3885," ",$G3885),AllocFactorMatrix,(P$4+1),FALSE)*$E3886</f>
        <v>0</v>
      </c>
      <c r="Q3885" s="54">
        <f>VLOOKUP(CONCATENATE($F3885," ",$G3885),AllocFactorMatrix,(Q$4+1),FALSE)*$E3886</f>
        <v>0</v>
      </c>
      <c r="R3885" s="54">
        <f>VLOOKUP(CONCATENATE($F3885," ",$G3885),AllocFactorMatrix,(R$4+1),FALSE)*$E3886</f>
        <v>0</v>
      </c>
      <c r="S3885" s="54">
        <f t="shared" si="2031"/>
        <v>0</v>
      </c>
      <c r="T3885" s="54">
        <f>VLOOKUP(CONCATENATE($F3885," ",$G3885),AllocFactorMatrix,(T$4+1),FALSE)*$E3886</f>
        <v>0</v>
      </c>
      <c r="U3885" s="54">
        <f>VLOOKUP(CONCATENATE($F3885," ",$G3885),AllocFactorMatrix,(U$4+1),FALSE)*$E3886</f>
        <v>0</v>
      </c>
      <c r="V3885" s="54">
        <f>VLOOKUP(CONCATENATE($F3885," ",$G3885),AllocFactorMatrix,(V$4+1),FALSE)*$E3886</f>
        <v>0</v>
      </c>
      <c r="W3885" s="54">
        <f>VLOOKUP(CONCATENATE($F3885," ",$G3885),AllocFactorMatrix,(W$4+1),FALSE)*$E3886</f>
        <v>0</v>
      </c>
      <c r="X3885" s="54">
        <f t="shared" si="2032"/>
        <v>0</v>
      </c>
      <c r="Y3885" s="54">
        <f>VLOOKUP(CONCATENATE($F3885," ",$G3885),AllocFactorMatrix,(Y$4+1),FALSE)*$E3886</f>
        <v>0</v>
      </c>
      <c r="Z3885" s="54">
        <f>VLOOKUP(CONCATENATE($F3885," ",$G3885),AllocFactorMatrix,(Z$4+1),FALSE)*$E3886</f>
        <v>0</v>
      </c>
      <c r="AA3885" s="54">
        <f t="shared" si="2030"/>
        <v>0</v>
      </c>
      <c r="AB3885" s="54">
        <f>VLOOKUP(CONCATENATE($F3885," ",$G3885),AllocFactorMatrix,(AB$4+1),FALSE)*$E3886</f>
        <v>0</v>
      </c>
      <c r="AC3885" s="54">
        <f>VLOOKUP(CONCATENATE($F3885," ",$G3885),AllocFactorMatrix,(AC$4+1),FALSE)*$E3886</f>
        <v>0</v>
      </c>
      <c r="AD3885" s="54">
        <f>VLOOKUP(CONCATENATE($F3885," ",$G3885),AllocFactorMatrix,(AD$4+1),FALSE)*$E3886</f>
        <v>0</v>
      </c>
    </row>
    <row r="3886" spans="1:30" s="51" customFormat="1" collapsed="1">
      <c r="A3886" s="56"/>
      <c r="B3886" s="111"/>
      <c r="C3886" s="55"/>
      <c r="D3886" s="108" t="s">
        <v>459</v>
      </c>
      <c r="E3886" s="61">
        <v>-12037</v>
      </c>
      <c r="F3886" s="57" t="s">
        <v>30</v>
      </c>
      <c r="G3886" s="55" t="str">
        <f>$G$15</f>
        <v>TOTAL</v>
      </c>
      <c r="H3886" s="53">
        <f t="shared" si="2028"/>
        <v>-12036.999999999996</v>
      </c>
      <c r="I3886" s="54">
        <f>VLOOKUP(CONCATENATE($F3886," ",$G3886),AllocFactorMatrix,(I$4+1),FALSE)*$E3886</f>
        <v>-5929.2214561297078</v>
      </c>
      <c r="J3886" s="54">
        <f>VLOOKUP(CONCATENATE($F3886," ",$G3886),AllocFactorMatrix,(J$4+1),FALSE)*$E3886</f>
        <v>-293.10260301277918</v>
      </c>
      <c r="K3886" s="54">
        <f>VLOOKUP(CONCATENATE($F3886," ",$G3886),AllocFactorMatrix,(K$4+1),FALSE)*$E3886</f>
        <v>-1073.6180368954658</v>
      </c>
      <c r="L3886" s="54">
        <f>VLOOKUP(CONCATENATE($F3886," ",$G3886),AllocFactorMatrix,(L$4+1),FALSE)*$E3886</f>
        <v>-33.793684030418795</v>
      </c>
      <c r="M3886" s="54">
        <f>VLOOKUP(CONCATENATE($F3886," ",$G3886),AllocFactorMatrix,(M$4+1),FALSE)*$E3886</f>
        <v>-3.1690635542477419</v>
      </c>
      <c r="N3886" s="54">
        <f t="shared" si="2029"/>
        <v>-1110.5807844801323</v>
      </c>
      <c r="O3886" s="54">
        <f>VLOOKUP(CONCATENATE($F3886," ",$G3886),AllocFactorMatrix,(O$4+1),FALSE)*$E3886</f>
        <v>-816.11672088153671</v>
      </c>
      <c r="P3886" s="54">
        <f>VLOOKUP(CONCATENATE($F3886," ",$G3886),AllocFactorMatrix,(P$4+1),FALSE)*$E3886</f>
        <v>-152.06632180246834</v>
      </c>
      <c r="Q3886" s="54">
        <f>VLOOKUP(CONCATENATE($F3886," ",$G3886),AllocFactorMatrix,(Q$4+1),FALSE)*$E3886</f>
        <v>-68.715939347550474</v>
      </c>
      <c r="R3886" s="54">
        <f>VLOOKUP(CONCATENATE($F3886," ",$G3886),AllocFactorMatrix,(R$4+1),FALSE)*$E3886</f>
        <v>-3.0900789811656137</v>
      </c>
      <c r="S3886" s="54">
        <f t="shared" si="2031"/>
        <v>-1039.9890610127211</v>
      </c>
      <c r="T3886" s="54">
        <f>VLOOKUP(CONCATENATE($F3886," ",$G3886),AllocFactorMatrix,(T$4+1),FALSE)*$E3886</f>
        <v>-28.509047411788892</v>
      </c>
      <c r="U3886" s="54">
        <f>VLOOKUP(CONCATENATE($F3886," ",$G3886),AllocFactorMatrix,(U$4+1),FALSE)*$E3886</f>
        <v>-466.54570346988669</v>
      </c>
      <c r="V3886" s="54">
        <f>VLOOKUP(CONCATENATE($F3886," ",$G3886),AllocFactorMatrix,(V$4+1),FALSE)*$E3886</f>
        <v>-2465.7071520467366</v>
      </c>
      <c r="W3886" s="54">
        <f>VLOOKUP(CONCATENATE($F3886," ",$G3886),AllocFactorMatrix,(W$4+1),FALSE)*$E3886</f>
        <v>-445.26584437853353</v>
      </c>
      <c r="X3886" s="54">
        <f t="shared" si="2032"/>
        <v>-3406.0277473069459</v>
      </c>
      <c r="Y3886" s="54">
        <f>VLOOKUP(CONCATENATE($F3886," ",$G3886),AllocFactorMatrix,(Y$4+1),FALSE)*$E3886</f>
        <v>-250.62814996828305</v>
      </c>
      <c r="Z3886" s="54">
        <f>VLOOKUP(CONCATENATE($F3886," ",$G3886),AllocFactorMatrix,(Z$4+1),FALSE)*$E3886</f>
        <v>-4.1979257104521857</v>
      </c>
      <c r="AA3886" s="54">
        <f t="shared" si="2030"/>
        <v>-254.82607567873524</v>
      </c>
      <c r="AB3886" s="54">
        <f>VLOOKUP(CONCATENATE($F3886," ",$G3886),AllocFactorMatrix,(AB$4+1),FALSE)*$E3886</f>
        <v>-3.25227237897594</v>
      </c>
      <c r="AC3886" s="54">
        <f>VLOOKUP(CONCATENATE($F3886," ",$G3886),AllocFactorMatrix,(AC$4+1),FALSE)*$E3886</f>
        <v>0</v>
      </c>
      <c r="AD3886" s="54">
        <f>VLOOKUP(CONCATENATE($F3886," ",$G3886),AllocFactorMatrix,(AD$4+1),FALSE)*$E3886</f>
        <v>0</v>
      </c>
    </row>
    <row r="3887" spans="1:30" s="51" customFormat="1" hidden="1" outlineLevel="1">
      <c r="A3887" s="56"/>
      <c r="B3887" s="111"/>
      <c r="C3887" s="55"/>
      <c r="D3887" s="55"/>
      <c r="F3887" s="52" t="str">
        <f>F3894</f>
        <v>PROD_DEMAND</v>
      </c>
      <c r="G3887" s="55" t="str">
        <f>$G$8</f>
        <v>PRODUCTION</v>
      </c>
      <c r="H3887" s="53">
        <f t="shared" si="2028"/>
        <v>6088964.9999999981</v>
      </c>
      <c r="I3887" s="54">
        <f>VLOOKUP(CONCATENATE($F3887," ",$G3887),AllocFactorMatrix,(I$4+1),FALSE)*$E3894</f>
        <v>2999320.5884873993</v>
      </c>
      <c r="J3887" s="54">
        <f>VLOOKUP(CONCATENATE($F3887," ",$G3887),AllocFactorMatrix,(J$4+1),FALSE)*$E3894</f>
        <v>148267.13393318161</v>
      </c>
      <c r="K3887" s="54">
        <f>VLOOKUP(CONCATENATE($F3887," ",$G3887),AllocFactorMatrix,(K$4+1),FALSE)*$E3894</f>
        <v>543094.01429136831</v>
      </c>
      <c r="L3887" s="54">
        <f>VLOOKUP(CONCATENATE($F3887," ",$G3887),AllocFactorMatrix,(L$4+1),FALSE)*$E3894</f>
        <v>17094.671370132008</v>
      </c>
      <c r="M3887" s="54">
        <f>VLOOKUP(CONCATENATE($F3887," ",$G3887),AllocFactorMatrix,(M$4+1),FALSE)*$E3894</f>
        <v>1603.0835810077347</v>
      </c>
      <c r="N3887" s="54">
        <f t="shared" si="2029"/>
        <v>561791.7692425081</v>
      </c>
      <c r="O3887" s="54">
        <f>VLOOKUP(CONCATENATE($F3887," ",$G3887),AllocFactorMatrix,(O$4+1),FALSE)*$E3894</f>
        <v>412835.93498068006</v>
      </c>
      <c r="P3887" s="54">
        <f>VLOOKUP(CONCATENATE($F3887," ",$G3887),AllocFactorMatrix,(P$4+1),FALSE)*$E3894</f>
        <v>76923.362227628706</v>
      </c>
      <c r="Q3887" s="54">
        <f>VLOOKUP(CONCATENATE($F3887," ",$G3887),AllocFactorMatrix,(Q$4+1),FALSE)*$E3894</f>
        <v>34760.235077623802</v>
      </c>
      <c r="R3887" s="54">
        <f>VLOOKUP(CONCATENATE($F3887," ",$G3887),AllocFactorMatrix,(R$4+1),FALSE)*$E3894</f>
        <v>1563.128916137998</v>
      </c>
      <c r="S3887" s="54">
        <f>SUBTOTAL(9,O3887:R3887)</f>
        <v>526082.66120207054</v>
      </c>
      <c r="T3887" s="54">
        <f>VLOOKUP(CONCATENATE($F3887," ",$G3887),AllocFactorMatrix,(T$4+1),FALSE)*$E3894</f>
        <v>14421.416621560451</v>
      </c>
      <c r="U3887" s="54">
        <f>VLOOKUP(CONCATENATE($F3887," ",$G3887),AllocFactorMatrix,(U$4+1),FALSE)*$E3894</f>
        <v>236004.02586429499</v>
      </c>
      <c r="V3887" s="54">
        <f>VLOOKUP(CONCATENATE($F3887," ",$G3887),AllocFactorMatrix,(V$4+1),FALSE)*$E3894</f>
        <v>1247287.9080387354</v>
      </c>
      <c r="W3887" s="54">
        <f>VLOOKUP(CONCATENATE($F3887," ",$G3887),AllocFactorMatrix,(W$4+1),FALSE)*$E3894</f>
        <v>225239.5233128136</v>
      </c>
      <c r="X3887" s="54">
        <f>SUBTOTAL(9,T3887:W3887)</f>
        <v>1722952.8738374044</v>
      </c>
      <c r="Y3887" s="54">
        <f>VLOOKUP(CONCATENATE($F3887," ",$G3887),AllocFactorMatrix,(Y$4+1),FALSE)*$E3894</f>
        <v>126781.26054429066</v>
      </c>
      <c r="Z3887" s="54">
        <f>VLOOKUP(CONCATENATE($F3887," ",$G3887),AllocFactorMatrix,(Z$4+1),FALSE)*$E3894</f>
        <v>2123.5376525333131</v>
      </c>
      <c r="AA3887" s="54">
        <f t="shared" si="2030"/>
        <v>128904.79819682398</v>
      </c>
      <c r="AB3887" s="54">
        <f>VLOOKUP(CONCATENATE($F3887," ",$G3887),AllocFactorMatrix,(AB$4+1),FALSE)*$E3894</f>
        <v>1645.1751006107199</v>
      </c>
      <c r="AC3887" s="54">
        <f>VLOOKUP(CONCATENATE($F3887," ",$G3887),AllocFactorMatrix,(AC$4+1),FALSE)*$E3894</f>
        <v>0</v>
      </c>
      <c r="AD3887" s="54">
        <f>VLOOKUP(CONCATENATE($F3887," ",$G3887),AllocFactorMatrix,(AD$4+1),FALSE)*$E3894</f>
        <v>0</v>
      </c>
    </row>
    <row r="3888" spans="1:30" s="51" customFormat="1" hidden="1" outlineLevel="1">
      <c r="A3888" s="56"/>
      <c r="B3888" s="111"/>
      <c r="C3888" s="55"/>
      <c r="D3888" s="55"/>
      <c r="F3888" s="52" t="str">
        <f>F3894</f>
        <v>PROD_DEMAND</v>
      </c>
      <c r="G3888" s="55" t="str">
        <f>$G$9</f>
        <v>BULKTRAN</v>
      </c>
      <c r="H3888" s="53">
        <f t="shared" si="2028"/>
        <v>0</v>
      </c>
      <c r="I3888" s="54">
        <f>VLOOKUP(CONCATENATE($F3888," ",$G3888),AllocFactorMatrix,(I$4+1),FALSE)*$E3894</f>
        <v>0</v>
      </c>
      <c r="J3888" s="54">
        <f>VLOOKUP(CONCATENATE($F3888," ",$G3888),AllocFactorMatrix,(J$4+1),FALSE)*$E3894</f>
        <v>0</v>
      </c>
      <c r="K3888" s="54">
        <f>VLOOKUP(CONCATENATE($F3888," ",$G3888),AllocFactorMatrix,(K$4+1),FALSE)*$E3894</f>
        <v>0</v>
      </c>
      <c r="L3888" s="54">
        <f>VLOOKUP(CONCATENATE($F3888," ",$G3888),AllocFactorMatrix,(L$4+1),FALSE)*$E3894</f>
        <v>0</v>
      </c>
      <c r="M3888" s="54">
        <f>VLOOKUP(CONCATENATE($F3888," ",$G3888),AllocFactorMatrix,(M$4+1),FALSE)*$E3894</f>
        <v>0</v>
      </c>
      <c r="N3888" s="54">
        <f t="shared" si="2029"/>
        <v>0</v>
      </c>
      <c r="O3888" s="54">
        <f>VLOOKUP(CONCATENATE($F3888," ",$G3888),AllocFactorMatrix,(O$4+1),FALSE)*$E3894</f>
        <v>0</v>
      </c>
      <c r="P3888" s="54">
        <f>VLOOKUP(CONCATENATE($F3888," ",$G3888),AllocFactorMatrix,(P$4+1),FALSE)*$E3894</f>
        <v>0</v>
      </c>
      <c r="Q3888" s="54">
        <f>VLOOKUP(CONCATENATE($F3888," ",$G3888),AllocFactorMatrix,(Q$4+1),FALSE)*$E3894</f>
        <v>0</v>
      </c>
      <c r="R3888" s="54">
        <f>VLOOKUP(CONCATENATE($F3888," ",$G3888),AllocFactorMatrix,(R$4+1),FALSE)*$E3894</f>
        <v>0</v>
      </c>
      <c r="S3888" s="54">
        <f t="shared" ref="S3888:S3894" si="2033">SUBTOTAL(9,O3888:R3888)</f>
        <v>0</v>
      </c>
      <c r="T3888" s="54">
        <f>VLOOKUP(CONCATENATE($F3888," ",$G3888),AllocFactorMatrix,(T$4+1),FALSE)*$E3894</f>
        <v>0</v>
      </c>
      <c r="U3888" s="54">
        <f>VLOOKUP(CONCATENATE($F3888," ",$G3888),AllocFactorMatrix,(U$4+1),FALSE)*$E3894</f>
        <v>0</v>
      </c>
      <c r="V3888" s="54">
        <f>VLOOKUP(CONCATENATE($F3888," ",$G3888),AllocFactorMatrix,(V$4+1),FALSE)*$E3894</f>
        <v>0</v>
      </c>
      <c r="W3888" s="54">
        <f>VLOOKUP(CONCATENATE($F3888," ",$G3888),AllocFactorMatrix,(W$4+1),FALSE)*$E3894</f>
        <v>0</v>
      </c>
      <c r="X3888" s="54">
        <f t="shared" ref="X3888:X3894" si="2034">SUBTOTAL(9,T3888:W3888)</f>
        <v>0</v>
      </c>
      <c r="Y3888" s="54">
        <f>VLOOKUP(CONCATENATE($F3888," ",$G3888),AllocFactorMatrix,(Y$4+1),FALSE)*$E3894</f>
        <v>0</v>
      </c>
      <c r="Z3888" s="54">
        <f>VLOOKUP(CONCATENATE($F3888," ",$G3888),AllocFactorMatrix,(Z$4+1),FALSE)*$E3894</f>
        <v>0</v>
      </c>
      <c r="AA3888" s="54">
        <f t="shared" si="2030"/>
        <v>0</v>
      </c>
      <c r="AB3888" s="54">
        <f>VLOOKUP(CONCATENATE($F3888," ",$G3888),AllocFactorMatrix,(AB$4+1),FALSE)*$E3894</f>
        <v>0</v>
      </c>
      <c r="AC3888" s="54">
        <f>VLOOKUP(CONCATENATE($F3888," ",$G3888),AllocFactorMatrix,(AC$4+1),FALSE)*$E3894</f>
        <v>0</v>
      </c>
      <c r="AD3888" s="54">
        <f>VLOOKUP(CONCATENATE($F3888," ",$G3888),AllocFactorMatrix,(AD$4+1),FALSE)*$E3894</f>
        <v>0</v>
      </c>
    </row>
    <row r="3889" spans="1:30" s="51" customFormat="1" hidden="1" outlineLevel="1">
      <c r="A3889" s="56"/>
      <c r="B3889" s="111"/>
      <c r="C3889" s="55"/>
      <c r="D3889" s="55"/>
      <c r="F3889" s="52" t="str">
        <f>F3894</f>
        <v>PROD_DEMAND</v>
      </c>
      <c r="G3889" s="55" t="str">
        <f>$G$10</f>
        <v>SUBTRAN</v>
      </c>
      <c r="H3889" s="53">
        <f t="shared" si="2028"/>
        <v>0</v>
      </c>
      <c r="I3889" s="54">
        <f>VLOOKUP(CONCATENATE($F3889," ",$G3889),AllocFactorMatrix,(I$4+1),FALSE)*$E3894</f>
        <v>0</v>
      </c>
      <c r="J3889" s="54">
        <f>VLOOKUP(CONCATENATE($F3889," ",$G3889),AllocFactorMatrix,(J$4+1),FALSE)*$E3894</f>
        <v>0</v>
      </c>
      <c r="K3889" s="54">
        <f>VLOOKUP(CONCATENATE($F3889," ",$G3889),AllocFactorMatrix,(K$4+1),FALSE)*$E3894</f>
        <v>0</v>
      </c>
      <c r="L3889" s="54">
        <f>VLOOKUP(CONCATENATE($F3889," ",$G3889),AllocFactorMatrix,(L$4+1),FALSE)*$E3894</f>
        <v>0</v>
      </c>
      <c r="M3889" s="54">
        <f>VLOOKUP(CONCATENATE($F3889," ",$G3889),AllocFactorMatrix,(M$4+1),FALSE)*$E3894</f>
        <v>0</v>
      </c>
      <c r="N3889" s="54">
        <f t="shared" si="2029"/>
        <v>0</v>
      </c>
      <c r="O3889" s="54">
        <f>VLOOKUP(CONCATENATE($F3889," ",$G3889),AllocFactorMatrix,(O$4+1),FALSE)*$E3894</f>
        <v>0</v>
      </c>
      <c r="P3889" s="54">
        <f>VLOOKUP(CONCATENATE($F3889," ",$G3889),AllocFactorMatrix,(P$4+1),FALSE)*$E3894</f>
        <v>0</v>
      </c>
      <c r="Q3889" s="54">
        <f>VLOOKUP(CONCATENATE($F3889," ",$G3889),AllocFactorMatrix,(Q$4+1),FALSE)*$E3894</f>
        <v>0</v>
      </c>
      <c r="R3889" s="54">
        <f>VLOOKUP(CONCATENATE($F3889," ",$G3889),AllocFactorMatrix,(R$4+1),FALSE)*$E3894</f>
        <v>0</v>
      </c>
      <c r="S3889" s="54">
        <f t="shared" si="2033"/>
        <v>0</v>
      </c>
      <c r="T3889" s="54">
        <f>VLOOKUP(CONCATENATE($F3889," ",$G3889),AllocFactorMatrix,(T$4+1),FALSE)*$E3894</f>
        <v>0</v>
      </c>
      <c r="U3889" s="54">
        <f>VLOOKUP(CONCATENATE($F3889," ",$G3889),AllocFactorMatrix,(U$4+1),FALSE)*$E3894</f>
        <v>0</v>
      </c>
      <c r="V3889" s="54">
        <f>VLOOKUP(CONCATENATE($F3889," ",$G3889),AllocFactorMatrix,(V$4+1),FALSE)*$E3894</f>
        <v>0</v>
      </c>
      <c r="W3889" s="54">
        <f>VLOOKUP(CONCATENATE($F3889," ",$G3889),AllocFactorMatrix,(W$4+1),FALSE)*$E3894</f>
        <v>0</v>
      </c>
      <c r="X3889" s="54">
        <f t="shared" si="2034"/>
        <v>0</v>
      </c>
      <c r="Y3889" s="54">
        <f>VLOOKUP(CONCATENATE($F3889," ",$G3889),AllocFactorMatrix,(Y$4+1),FALSE)*$E3894</f>
        <v>0</v>
      </c>
      <c r="Z3889" s="54">
        <f>VLOOKUP(CONCATENATE($F3889," ",$G3889),AllocFactorMatrix,(Z$4+1),FALSE)*$E3894</f>
        <v>0</v>
      </c>
      <c r="AA3889" s="54">
        <f t="shared" si="2030"/>
        <v>0</v>
      </c>
      <c r="AB3889" s="54">
        <f>VLOOKUP(CONCATENATE($F3889," ",$G3889),AllocFactorMatrix,(AB$4+1),FALSE)*$E3894</f>
        <v>0</v>
      </c>
      <c r="AC3889" s="54">
        <f>VLOOKUP(CONCATENATE($F3889," ",$G3889),AllocFactorMatrix,(AC$4+1),FALSE)*$E3894</f>
        <v>0</v>
      </c>
      <c r="AD3889" s="54">
        <f>VLOOKUP(CONCATENATE($F3889," ",$G3889),AllocFactorMatrix,(AD$4+1),FALSE)*$E3894</f>
        <v>0</v>
      </c>
    </row>
    <row r="3890" spans="1:30" s="51" customFormat="1" hidden="1" outlineLevel="1">
      <c r="A3890" s="56"/>
      <c r="B3890" s="111"/>
      <c r="C3890" s="55"/>
      <c r="D3890" s="55"/>
      <c r="F3890" s="52" t="str">
        <f>F3894</f>
        <v>PROD_DEMAND</v>
      </c>
      <c r="G3890" s="55" t="str">
        <f>$G$11</f>
        <v>DISTPRI</v>
      </c>
      <c r="H3890" s="53">
        <f t="shared" si="2028"/>
        <v>0</v>
      </c>
      <c r="I3890" s="54">
        <f>VLOOKUP(CONCATENATE($F3890," ",$G3890),AllocFactorMatrix,(I$4+1),FALSE)*$E3894</f>
        <v>0</v>
      </c>
      <c r="J3890" s="54">
        <f>VLOOKUP(CONCATENATE($F3890," ",$G3890),AllocFactorMatrix,(J$4+1),FALSE)*$E3894</f>
        <v>0</v>
      </c>
      <c r="K3890" s="54">
        <f>VLOOKUP(CONCATENATE($F3890," ",$G3890),AllocFactorMatrix,(K$4+1),FALSE)*$E3894</f>
        <v>0</v>
      </c>
      <c r="L3890" s="54">
        <f>VLOOKUP(CONCATENATE($F3890," ",$G3890),AllocFactorMatrix,(L$4+1),FALSE)*$E3894</f>
        <v>0</v>
      </c>
      <c r="M3890" s="54">
        <f>VLOOKUP(CONCATENATE($F3890," ",$G3890),AllocFactorMatrix,(M$4+1),FALSE)*$E3894</f>
        <v>0</v>
      </c>
      <c r="N3890" s="54">
        <f t="shared" si="2029"/>
        <v>0</v>
      </c>
      <c r="O3890" s="54">
        <f>VLOOKUP(CONCATENATE($F3890," ",$G3890),AllocFactorMatrix,(O$4+1),FALSE)*$E3894</f>
        <v>0</v>
      </c>
      <c r="P3890" s="54">
        <f>VLOOKUP(CONCATENATE($F3890," ",$G3890),AllocFactorMatrix,(P$4+1),FALSE)*$E3894</f>
        <v>0</v>
      </c>
      <c r="Q3890" s="54">
        <f>VLOOKUP(CONCATENATE($F3890," ",$G3890),AllocFactorMatrix,(Q$4+1),FALSE)*$E3894</f>
        <v>0</v>
      </c>
      <c r="R3890" s="54">
        <f>VLOOKUP(CONCATENATE($F3890," ",$G3890),AllocFactorMatrix,(R$4+1),FALSE)*$E3894</f>
        <v>0</v>
      </c>
      <c r="S3890" s="54">
        <f t="shared" si="2033"/>
        <v>0</v>
      </c>
      <c r="T3890" s="54">
        <f>VLOOKUP(CONCATENATE($F3890," ",$G3890),AllocFactorMatrix,(T$4+1),FALSE)*$E3894</f>
        <v>0</v>
      </c>
      <c r="U3890" s="54">
        <f>VLOOKUP(CONCATENATE($F3890," ",$G3890),AllocFactorMatrix,(U$4+1),FALSE)*$E3894</f>
        <v>0</v>
      </c>
      <c r="V3890" s="54">
        <f>VLOOKUP(CONCATENATE($F3890," ",$G3890),AllocFactorMatrix,(V$4+1),FALSE)*$E3894</f>
        <v>0</v>
      </c>
      <c r="W3890" s="54">
        <f>VLOOKUP(CONCATENATE($F3890," ",$G3890),AllocFactorMatrix,(W$4+1),FALSE)*$E3894</f>
        <v>0</v>
      </c>
      <c r="X3890" s="54">
        <f t="shared" si="2034"/>
        <v>0</v>
      </c>
      <c r="Y3890" s="54">
        <f>VLOOKUP(CONCATENATE($F3890," ",$G3890),AllocFactorMatrix,(Y$4+1),FALSE)*$E3894</f>
        <v>0</v>
      </c>
      <c r="Z3890" s="54">
        <f>VLOOKUP(CONCATENATE($F3890," ",$G3890),AllocFactorMatrix,(Z$4+1),FALSE)*$E3894</f>
        <v>0</v>
      </c>
      <c r="AA3890" s="54">
        <f t="shared" si="2030"/>
        <v>0</v>
      </c>
      <c r="AB3890" s="54">
        <f>VLOOKUP(CONCATENATE($F3890," ",$G3890),AllocFactorMatrix,(AB$4+1),FALSE)*$E3894</f>
        <v>0</v>
      </c>
      <c r="AC3890" s="54">
        <f>VLOOKUP(CONCATENATE($F3890," ",$G3890),AllocFactorMatrix,(AC$4+1),FALSE)*$E3894</f>
        <v>0</v>
      </c>
      <c r="AD3890" s="54">
        <f>VLOOKUP(CONCATENATE($F3890," ",$G3890),AllocFactorMatrix,(AD$4+1),FALSE)*$E3894</f>
        <v>0</v>
      </c>
    </row>
    <row r="3891" spans="1:30" s="51" customFormat="1" hidden="1" outlineLevel="1">
      <c r="A3891" s="56"/>
      <c r="B3891" s="111"/>
      <c r="C3891" s="55"/>
      <c r="D3891" s="55"/>
      <c r="F3891" s="52" t="str">
        <f>F3894</f>
        <v>PROD_DEMAND</v>
      </c>
      <c r="G3891" s="55" t="str">
        <f>$G$12</f>
        <v>DISTSEC</v>
      </c>
      <c r="H3891" s="53">
        <f t="shared" si="2028"/>
        <v>0</v>
      </c>
      <c r="I3891" s="54">
        <f>VLOOKUP(CONCATENATE($F3891," ",$G3891),AllocFactorMatrix,(I$4+1),FALSE)*$E3894</f>
        <v>0</v>
      </c>
      <c r="J3891" s="54">
        <f>VLOOKUP(CONCATENATE($F3891," ",$G3891),AllocFactorMatrix,(J$4+1),FALSE)*$E3894</f>
        <v>0</v>
      </c>
      <c r="K3891" s="54">
        <f>VLOOKUP(CONCATENATE($F3891," ",$G3891),AllocFactorMatrix,(K$4+1),FALSE)*$E3894</f>
        <v>0</v>
      </c>
      <c r="L3891" s="54">
        <f>VLOOKUP(CONCATENATE($F3891," ",$G3891),AllocFactorMatrix,(L$4+1),FALSE)*$E3894</f>
        <v>0</v>
      </c>
      <c r="M3891" s="54">
        <f>VLOOKUP(CONCATENATE($F3891," ",$G3891),AllocFactorMatrix,(M$4+1),FALSE)*$E3894</f>
        <v>0</v>
      </c>
      <c r="N3891" s="54">
        <f t="shared" si="2029"/>
        <v>0</v>
      </c>
      <c r="O3891" s="54">
        <f>VLOOKUP(CONCATENATE($F3891," ",$G3891),AllocFactorMatrix,(O$4+1),FALSE)*$E3894</f>
        <v>0</v>
      </c>
      <c r="P3891" s="54">
        <f>VLOOKUP(CONCATENATE($F3891," ",$G3891),AllocFactorMatrix,(P$4+1),FALSE)*$E3894</f>
        <v>0</v>
      </c>
      <c r="Q3891" s="54">
        <f>VLOOKUP(CONCATENATE($F3891," ",$G3891),AllocFactorMatrix,(Q$4+1),FALSE)*$E3894</f>
        <v>0</v>
      </c>
      <c r="R3891" s="54">
        <f>VLOOKUP(CONCATENATE($F3891," ",$G3891),AllocFactorMatrix,(R$4+1),FALSE)*$E3894</f>
        <v>0</v>
      </c>
      <c r="S3891" s="54">
        <f t="shared" si="2033"/>
        <v>0</v>
      </c>
      <c r="T3891" s="54">
        <f>VLOOKUP(CONCATENATE($F3891," ",$G3891),AllocFactorMatrix,(T$4+1),FALSE)*$E3894</f>
        <v>0</v>
      </c>
      <c r="U3891" s="54">
        <f>VLOOKUP(CONCATENATE($F3891," ",$G3891),AllocFactorMatrix,(U$4+1),FALSE)*$E3894</f>
        <v>0</v>
      </c>
      <c r="V3891" s="54">
        <f>VLOOKUP(CONCATENATE($F3891," ",$G3891),AllocFactorMatrix,(V$4+1),FALSE)*$E3894</f>
        <v>0</v>
      </c>
      <c r="W3891" s="54">
        <f>VLOOKUP(CONCATENATE($F3891," ",$G3891),AllocFactorMatrix,(W$4+1),FALSE)*$E3894</f>
        <v>0</v>
      </c>
      <c r="X3891" s="54">
        <f t="shared" si="2034"/>
        <v>0</v>
      </c>
      <c r="Y3891" s="54">
        <f>VLOOKUP(CONCATENATE($F3891," ",$G3891),AllocFactorMatrix,(Y$4+1),FALSE)*$E3894</f>
        <v>0</v>
      </c>
      <c r="Z3891" s="54">
        <f>VLOOKUP(CONCATENATE($F3891," ",$G3891),AllocFactorMatrix,(Z$4+1),FALSE)*$E3894</f>
        <v>0</v>
      </c>
      <c r="AA3891" s="54">
        <f t="shared" si="2030"/>
        <v>0</v>
      </c>
      <c r="AB3891" s="54">
        <f>VLOOKUP(CONCATENATE($F3891," ",$G3891),AllocFactorMatrix,(AB$4+1),FALSE)*$E3894</f>
        <v>0</v>
      </c>
      <c r="AC3891" s="54">
        <f>VLOOKUP(CONCATENATE($F3891," ",$G3891),AllocFactorMatrix,(AC$4+1),FALSE)*$E3894</f>
        <v>0</v>
      </c>
      <c r="AD3891" s="54">
        <f>VLOOKUP(CONCATENATE($F3891," ",$G3891),AllocFactorMatrix,(AD$4+1),FALSE)*$E3894</f>
        <v>0</v>
      </c>
    </row>
    <row r="3892" spans="1:30" s="51" customFormat="1" hidden="1" outlineLevel="1">
      <c r="A3892" s="56"/>
      <c r="B3892" s="111"/>
      <c r="C3892" s="55"/>
      <c r="D3892" s="55"/>
      <c r="F3892" s="52" t="str">
        <f>F3894</f>
        <v>PROD_DEMAND</v>
      </c>
      <c r="G3892" s="55" t="str">
        <f>$G$13</f>
        <v>ENERGY</v>
      </c>
      <c r="H3892" s="53">
        <f t="shared" si="2028"/>
        <v>0</v>
      </c>
      <c r="I3892" s="54">
        <f>VLOOKUP(CONCATENATE($F3892," ",$G3892),AllocFactorMatrix,(I$4+1),FALSE)*$E3894</f>
        <v>0</v>
      </c>
      <c r="J3892" s="54">
        <f>VLOOKUP(CONCATENATE($F3892," ",$G3892),AllocFactorMatrix,(J$4+1),FALSE)*$E3894</f>
        <v>0</v>
      </c>
      <c r="K3892" s="54">
        <f>VLOOKUP(CONCATENATE($F3892," ",$G3892),AllocFactorMatrix,(K$4+1),FALSE)*$E3894</f>
        <v>0</v>
      </c>
      <c r="L3892" s="54">
        <f>VLOOKUP(CONCATENATE($F3892," ",$G3892),AllocFactorMatrix,(L$4+1),FALSE)*$E3894</f>
        <v>0</v>
      </c>
      <c r="M3892" s="54">
        <f>VLOOKUP(CONCATENATE($F3892," ",$G3892),AllocFactorMatrix,(M$4+1),FALSE)*$E3894</f>
        <v>0</v>
      </c>
      <c r="N3892" s="54">
        <f t="shared" si="2029"/>
        <v>0</v>
      </c>
      <c r="O3892" s="54">
        <f>VLOOKUP(CONCATENATE($F3892," ",$G3892),AllocFactorMatrix,(O$4+1),FALSE)*$E3894</f>
        <v>0</v>
      </c>
      <c r="P3892" s="54">
        <f>VLOOKUP(CONCATENATE($F3892," ",$G3892),AllocFactorMatrix,(P$4+1),FALSE)*$E3894</f>
        <v>0</v>
      </c>
      <c r="Q3892" s="54">
        <f>VLOOKUP(CONCATENATE($F3892," ",$G3892),AllocFactorMatrix,(Q$4+1),FALSE)*$E3894</f>
        <v>0</v>
      </c>
      <c r="R3892" s="54">
        <f>VLOOKUP(CONCATENATE($F3892," ",$G3892),AllocFactorMatrix,(R$4+1),FALSE)*$E3894</f>
        <v>0</v>
      </c>
      <c r="S3892" s="54">
        <f t="shared" si="2033"/>
        <v>0</v>
      </c>
      <c r="T3892" s="54">
        <f>VLOOKUP(CONCATENATE($F3892," ",$G3892),AllocFactorMatrix,(T$4+1),FALSE)*$E3894</f>
        <v>0</v>
      </c>
      <c r="U3892" s="54">
        <f>VLOOKUP(CONCATENATE($F3892," ",$G3892),AllocFactorMatrix,(U$4+1),FALSE)*$E3894</f>
        <v>0</v>
      </c>
      <c r="V3892" s="54">
        <f>VLOOKUP(CONCATENATE($F3892," ",$G3892),AllocFactorMatrix,(V$4+1),FALSE)*$E3894</f>
        <v>0</v>
      </c>
      <c r="W3892" s="54">
        <f>VLOOKUP(CONCATENATE($F3892," ",$G3892),AllocFactorMatrix,(W$4+1),FALSE)*$E3894</f>
        <v>0</v>
      </c>
      <c r="X3892" s="54">
        <f t="shared" si="2034"/>
        <v>0</v>
      </c>
      <c r="Y3892" s="54">
        <f>VLOOKUP(CONCATENATE($F3892," ",$G3892),AllocFactorMatrix,(Y$4+1),FALSE)*$E3894</f>
        <v>0</v>
      </c>
      <c r="Z3892" s="54">
        <f>VLOOKUP(CONCATENATE($F3892," ",$G3892),AllocFactorMatrix,(Z$4+1),FALSE)*$E3894</f>
        <v>0</v>
      </c>
      <c r="AA3892" s="54">
        <f t="shared" si="2030"/>
        <v>0</v>
      </c>
      <c r="AB3892" s="54">
        <f>VLOOKUP(CONCATENATE($F3892," ",$G3892),AllocFactorMatrix,(AB$4+1),FALSE)*$E3894</f>
        <v>0</v>
      </c>
      <c r="AC3892" s="54">
        <f>VLOOKUP(CONCATENATE($F3892," ",$G3892),AllocFactorMatrix,(AC$4+1),FALSE)*$E3894</f>
        <v>0</v>
      </c>
      <c r="AD3892" s="54">
        <f>VLOOKUP(CONCATENATE($F3892," ",$G3892),AllocFactorMatrix,(AD$4+1),FALSE)*$E3894</f>
        <v>0</v>
      </c>
    </row>
    <row r="3893" spans="1:30" s="51" customFormat="1" hidden="1" outlineLevel="1">
      <c r="A3893" s="56"/>
      <c r="B3893" s="111"/>
      <c r="C3893" s="55"/>
      <c r="D3893" s="55"/>
      <c r="F3893" s="52" t="str">
        <f>F3894</f>
        <v>PROD_DEMAND</v>
      </c>
      <c r="G3893" s="55" t="str">
        <f>$G$14</f>
        <v>CUSTOMER</v>
      </c>
      <c r="H3893" s="53">
        <f t="shared" si="2028"/>
        <v>0</v>
      </c>
      <c r="I3893" s="54">
        <f>VLOOKUP(CONCATENATE($F3893," ",$G3893),AllocFactorMatrix,(I$4+1),FALSE)*$E3894</f>
        <v>0</v>
      </c>
      <c r="J3893" s="54">
        <f>VLOOKUP(CONCATENATE($F3893," ",$G3893),AllocFactorMatrix,(J$4+1),FALSE)*$E3894</f>
        <v>0</v>
      </c>
      <c r="K3893" s="54">
        <f>VLOOKUP(CONCATENATE($F3893," ",$G3893),AllocFactorMatrix,(K$4+1),FALSE)*$E3894</f>
        <v>0</v>
      </c>
      <c r="L3893" s="54">
        <f>VLOOKUP(CONCATENATE($F3893," ",$G3893),AllocFactorMatrix,(L$4+1),FALSE)*$E3894</f>
        <v>0</v>
      </c>
      <c r="M3893" s="54">
        <f>VLOOKUP(CONCATENATE($F3893," ",$G3893),AllocFactorMatrix,(M$4+1),FALSE)*$E3894</f>
        <v>0</v>
      </c>
      <c r="N3893" s="54">
        <f t="shared" si="2029"/>
        <v>0</v>
      </c>
      <c r="O3893" s="54">
        <f>VLOOKUP(CONCATENATE($F3893," ",$G3893),AllocFactorMatrix,(O$4+1),FALSE)*$E3894</f>
        <v>0</v>
      </c>
      <c r="P3893" s="54">
        <f>VLOOKUP(CONCATENATE($F3893," ",$G3893),AllocFactorMatrix,(P$4+1),FALSE)*$E3894</f>
        <v>0</v>
      </c>
      <c r="Q3893" s="54">
        <f>VLOOKUP(CONCATENATE($F3893," ",$G3893),AllocFactorMatrix,(Q$4+1),FALSE)*$E3894</f>
        <v>0</v>
      </c>
      <c r="R3893" s="54">
        <f>VLOOKUP(CONCATENATE($F3893," ",$G3893),AllocFactorMatrix,(R$4+1),FALSE)*$E3894</f>
        <v>0</v>
      </c>
      <c r="S3893" s="54">
        <f t="shared" si="2033"/>
        <v>0</v>
      </c>
      <c r="T3893" s="54">
        <f>VLOOKUP(CONCATENATE($F3893," ",$G3893),AllocFactorMatrix,(T$4+1),FALSE)*$E3894</f>
        <v>0</v>
      </c>
      <c r="U3893" s="54">
        <f>VLOOKUP(CONCATENATE($F3893," ",$G3893),AllocFactorMatrix,(U$4+1),FALSE)*$E3894</f>
        <v>0</v>
      </c>
      <c r="V3893" s="54">
        <f>VLOOKUP(CONCATENATE($F3893," ",$G3893),AllocFactorMatrix,(V$4+1),FALSE)*$E3894</f>
        <v>0</v>
      </c>
      <c r="W3893" s="54">
        <f>VLOOKUP(CONCATENATE($F3893," ",$G3893),AllocFactorMatrix,(W$4+1),FALSE)*$E3894</f>
        <v>0</v>
      </c>
      <c r="X3893" s="54">
        <f t="shared" si="2034"/>
        <v>0</v>
      </c>
      <c r="Y3893" s="54">
        <f>VLOOKUP(CONCATENATE($F3893," ",$G3893),AllocFactorMatrix,(Y$4+1),FALSE)*$E3894</f>
        <v>0</v>
      </c>
      <c r="Z3893" s="54">
        <f>VLOOKUP(CONCATENATE($F3893," ",$G3893),AllocFactorMatrix,(Z$4+1),FALSE)*$E3894</f>
        <v>0</v>
      </c>
      <c r="AA3893" s="54">
        <f t="shared" si="2030"/>
        <v>0</v>
      </c>
      <c r="AB3893" s="54">
        <f>VLOOKUP(CONCATENATE($F3893," ",$G3893),AllocFactorMatrix,(AB$4+1),FALSE)*$E3894</f>
        <v>0</v>
      </c>
      <c r="AC3893" s="54">
        <f>VLOOKUP(CONCATENATE($F3893," ",$G3893),AllocFactorMatrix,(AC$4+1),FALSE)*$E3894</f>
        <v>0</v>
      </c>
      <c r="AD3893" s="54">
        <f>VLOOKUP(CONCATENATE($F3893," ",$G3893),AllocFactorMatrix,(AD$4+1),FALSE)*$E3894</f>
        <v>0</v>
      </c>
    </row>
    <row r="3894" spans="1:30" s="51" customFormat="1" collapsed="1">
      <c r="A3894" s="56"/>
      <c r="B3894" s="111"/>
      <c r="C3894" s="55"/>
      <c r="D3894" s="108" t="s">
        <v>460</v>
      </c>
      <c r="E3894" s="61">
        <v>6088965</v>
      </c>
      <c r="F3894" s="57" t="s">
        <v>30</v>
      </c>
      <c r="G3894" s="55" t="str">
        <f>$G$15</f>
        <v>TOTAL</v>
      </c>
      <c r="H3894" s="53">
        <f t="shared" si="2028"/>
        <v>6088964.9999999981</v>
      </c>
      <c r="I3894" s="54">
        <f>VLOOKUP(CONCATENATE($F3894," ",$G3894),AllocFactorMatrix,(I$4+1),FALSE)*$E3894</f>
        <v>2999320.5884873993</v>
      </c>
      <c r="J3894" s="54">
        <f>VLOOKUP(CONCATENATE($F3894," ",$G3894),AllocFactorMatrix,(J$4+1),FALSE)*$E3894</f>
        <v>148267.13393318161</v>
      </c>
      <c r="K3894" s="54">
        <f>VLOOKUP(CONCATENATE($F3894," ",$G3894),AllocFactorMatrix,(K$4+1),FALSE)*$E3894</f>
        <v>543094.01429136831</v>
      </c>
      <c r="L3894" s="54">
        <f>VLOOKUP(CONCATENATE($F3894," ",$G3894),AllocFactorMatrix,(L$4+1),FALSE)*$E3894</f>
        <v>17094.671370132008</v>
      </c>
      <c r="M3894" s="54">
        <f>VLOOKUP(CONCATENATE($F3894," ",$G3894),AllocFactorMatrix,(M$4+1),FALSE)*$E3894</f>
        <v>1603.0835810077347</v>
      </c>
      <c r="N3894" s="54">
        <f t="shared" si="2029"/>
        <v>561791.7692425081</v>
      </c>
      <c r="O3894" s="54">
        <f>VLOOKUP(CONCATENATE($F3894," ",$G3894),AllocFactorMatrix,(O$4+1),FALSE)*$E3894</f>
        <v>412835.93498068006</v>
      </c>
      <c r="P3894" s="54">
        <f>VLOOKUP(CONCATENATE($F3894," ",$G3894),AllocFactorMatrix,(P$4+1),FALSE)*$E3894</f>
        <v>76923.362227628706</v>
      </c>
      <c r="Q3894" s="54">
        <f>VLOOKUP(CONCATENATE($F3894," ",$G3894),AllocFactorMatrix,(Q$4+1),FALSE)*$E3894</f>
        <v>34760.235077623802</v>
      </c>
      <c r="R3894" s="54">
        <f>VLOOKUP(CONCATENATE($F3894," ",$G3894),AllocFactorMatrix,(R$4+1),FALSE)*$E3894</f>
        <v>1563.128916137998</v>
      </c>
      <c r="S3894" s="54">
        <f t="shared" si="2033"/>
        <v>526082.66120207054</v>
      </c>
      <c r="T3894" s="54">
        <f>VLOOKUP(CONCATENATE($F3894," ",$G3894),AllocFactorMatrix,(T$4+1),FALSE)*$E3894</f>
        <v>14421.416621560451</v>
      </c>
      <c r="U3894" s="54">
        <f>VLOOKUP(CONCATENATE($F3894," ",$G3894),AllocFactorMatrix,(U$4+1),FALSE)*$E3894</f>
        <v>236004.02586429499</v>
      </c>
      <c r="V3894" s="54">
        <f>VLOOKUP(CONCATENATE($F3894," ",$G3894),AllocFactorMatrix,(V$4+1),FALSE)*$E3894</f>
        <v>1247287.9080387354</v>
      </c>
      <c r="W3894" s="54">
        <f>VLOOKUP(CONCATENATE($F3894," ",$G3894),AllocFactorMatrix,(W$4+1),FALSE)*$E3894</f>
        <v>225239.5233128136</v>
      </c>
      <c r="X3894" s="54">
        <f t="shared" si="2034"/>
        <v>1722952.8738374044</v>
      </c>
      <c r="Y3894" s="54">
        <f>VLOOKUP(CONCATENATE($F3894," ",$G3894),AllocFactorMatrix,(Y$4+1),FALSE)*$E3894</f>
        <v>126781.26054429066</v>
      </c>
      <c r="Z3894" s="54">
        <f>VLOOKUP(CONCATENATE($F3894," ",$G3894),AllocFactorMatrix,(Z$4+1),FALSE)*$E3894</f>
        <v>2123.5376525333131</v>
      </c>
      <c r="AA3894" s="54">
        <f t="shared" si="2030"/>
        <v>128904.79819682398</v>
      </c>
      <c r="AB3894" s="54">
        <f>VLOOKUP(CONCATENATE($F3894," ",$G3894),AllocFactorMatrix,(AB$4+1),FALSE)*$E3894</f>
        <v>1645.1751006107199</v>
      </c>
      <c r="AC3894" s="54">
        <f>VLOOKUP(CONCATENATE($F3894," ",$G3894),AllocFactorMatrix,(AC$4+1),FALSE)*$E3894</f>
        <v>0</v>
      </c>
      <c r="AD3894" s="54">
        <f>VLOOKUP(CONCATENATE($F3894," ",$G3894),AllocFactorMatrix,(AD$4+1),FALSE)*$E3894</f>
        <v>0</v>
      </c>
    </row>
    <row r="3895" spans="1:30" s="51" customFormat="1" hidden="1" outlineLevel="1">
      <c r="A3895" s="56"/>
      <c r="B3895" s="111"/>
      <c r="C3895" s="55"/>
      <c r="D3895" s="55"/>
      <c r="F3895" s="52" t="str">
        <f>F3902</f>
        <v>PROD_DEMAND</v>
      </c>
      <c r="G3895" s="55" t="str">
        <f>$G$8</f>
        <v>PRODUCTION</v>
      </c>
      <c r="H3895" s="53">
        <f t="shared" si="2028"/>
        <v>3635883.9999999986</v>
      </c>
      <c r="I3895" s="54">
        <f>VLOOKUP(CONCATENATE($F3895," ",$G3895),AllocFactorMatrix,(I$4+1),FALSE)*$E3902</f>
        <v>1790974.613674396</v>
      </c>
      <c r="J3895" s="54">
        <f>VLOOKUP(CONCATENATE($F3895," ",$G3895),AllocFactorMatrix,(J$4+1),FALSE)*$E3902</f>
        <v>88534.274707361939</v>
      </c>
      <c r="K3895" s="54">
        <f>VLOOKUP(CONCATENATE($F3895," ",$G3895),AllocFactorMatrix,(K$4+1),FALSE)*$E3902</f>
        <v>324295.97428425966</v>
      </c>
      <c r="L3895" s="54">
        <f>VLOOKUP(CONCATENATE($F3895," ",$G3895),AllocFactorMatrix,(L$4+1),FALSE)*$E3902</f>
        <v>10207.685890774712</v>
      </c>
      <c r="M3895" s="54">
        <f>VLOOKUP(CONCATENATE($F3895," ",$G3895),AllocFactorMatrix,(M$4+1),FALSE)*$E3902</f>
        <v>957.24411995285345</v>
      </c>
      <c r="N3895" s="54">
        <f t="shared" si="2029"/>
        <v>335460.90429498721</v>
      </c>
      <c r="O3895" s="54">
        <f>VLOOKUP(CONCATENATE($F3895," ",$G3895),AllocFactorMatrix,(O$4+1),FALSE)*$E3902</f>
        <v>246515.38818523264</v>
      </c>
      <c r="P3895" s="54">
        <f>VLOOKUP(CONCATENATE($F3895," ",$G3895),AllocFactorMatrix,(P$4+1),FALSE)*$E3902</f>
        <v>45932.998785448683</v>
      </c>
      <c r="Q3895" s="54">
        <f>VLOOKUP(CONCATENATE($F3895," ",$G3895),AllocFactorMatrix,(Q$4+1),FALSE)*$E3902</f>
        <v>20756.266878684823</v>
      </c>
      <c r="R3895" s="54">
        <f>VLOOKUP(CONCATENATE($F3895," ",$G3895),AllocFactorMatrix,(R$4+1),FALSE)*$E3902</f>
        <v>933.38611999305112</v>
      </c>
      <c r="S3895" s="54">
        <f>SUBTOTAL(9,O3895:R3895)</f>
        <v>314138.03996935918</v>
      </c>
      <c r="T3895" s="54">
        <f>VLOOKUP(CONCATENATE($F3895," ",$G3895),AllocFactorMatrix,(T$4+1),FALSE)*$E3902</f>
        <v>8611.4139187309665</v>
      </c>
      <c r="U3895" s="54">
        <f>VLOOKUP(CONCATENATE($F3895," ",$G3895),AllocFactorMatrix,(U$4+1),FALSE)*$E3902</f>
        <v>140924.32155145847</v>
      </c>
      <c r="V3895" s="54">
        <f>VLOOKUP(CONCATENATE($F3895," ",$G3895),AllocFactorMatrix,(V$4+1),FALSE)*$E3902</f>
        <v>744788.9991536343</v>
      </c>
      <c r="W3895" s="54">
        <f>VLOOKUP(CONCATENATE($F3895," ",$G3895),AllocFactorMatrix,(W$4+1),FALSE)*$E3902</f>
        <v>134496.54891770374</v>
      </c>
      <c r="X3895" s="54">
        <f>SUBTOTAL(9,T3895:W3895)</f>
        <v>1028821.2835415276</v>
      </c>
      <c r="Y3895" s="54">
        <f>VLOOKUP(CONCATENATE($F3895," ",$G3895),AllocFactorMatrix,(Y$4+1),FALSE)*$E3902</f>
        <v>75704.484540938851</v>
      </c>
      <c r="Z3895" s="54">
        <f>VLOOKUP(CONCATENATE($F3895," ",$G3895),AllocFactorMatrix,(Z$4+1),FALSE)*$E3902</f>
        <v>1268.0211783518928</v>
      </c>
      <c r="AA3895" s="54">
        <f t="shared" si="2030"/>
        <v>76972.505719290741</v>
      </c>
      <c r="AB3895" s="54">
        <f>VLOOKUP(CONCATENATE($F3895," ",$G3895),AllocFactorMatrix,(AB$4+1),FALSE)*$E3902</f>
        <v>982.37809307639418</v>
      </c>
      <c r="AC3895" s="54">
        <f>VLOOKUP(CONCATENATE($F3895," ",$G3895),AllocFactorMatrix,(AC$4+1),FALSE)*$E3902</f>
        <v>0</v>
      </c>
      <c r="AD3895" s="54">
        <f>VLOOKUP(CONCATENATE($F3895," ",$G3895),AllocFactorMatrix,(AD$4+1),FALSE)*$E3902</f>
        <v>0</v>
      </c>
    </row>
    <row r="3896" spans="1:30" s="51" customFormat="1" hidden="1" outlineLevel="1">
      <c r="A3896" s="56"/>
      <c r="B3896" s="111"/>
      <c r="C3896" s="55"/>
      <c r="D3896" s="55"/>
      <c r="F3896" s="52" t="str">
        <f>F3902</f>
        <v>PROD_DEMAND</v>
      </c>
      <c r="G3896" s="55" t="str">
        <f>$G$9</f>
        <v>BULKTRAN</v>
      </c>
      <c r="H3896" s="53">
        <f t="shared" si="2028"/>
        <v>0</v>
      </c>
      <c r="I3896" s="54">
        <f>VLOOKUP(CONCATENATE($F3896," ",$G3896),AllocFactorMatrix,(I$4+1),FALSE)*$E3902</f>
        <v>0</v>
      </c>
      <c r="J3896" s="54">
        <f>VLOOKUP(CONCATENATE($F3896," ",$G3896),AllocFactorMatrix,(J$4+1),FALSE)*$E3902</f>
        <v>0</v>
      </c>
      <c r="K3896" s="54">
        <f>VLOOKUP(CONCATENATE($F3896," ",$G3896),AllocFactorMatrix,(K$4+1),FALSE)*$E3902</f>
        <v>0</v>
      </c>
      <c r="L3896" s="54">
        <f>VLOOKUP(CONCATENATE($F3896," ",$G3896),AllocFactorMatrix,(L$4+1),FALSE)*$E3902</f>
        <v>0</v>
      </c>
      <c r="M3896" s="54">
        <f>VLOOKUP(CONCATENATE($F3896," ",$G3896),AllocFactorMatrix,(M$4+1),FALSE)*$E3902</f>
        <v>0</v>
      </c>
      <c r="N3896" s="54">
        <f t="shared" si="2029"/>
        <v>0</v>
      </c>
      <c r="O3896" s="54">
        <f>VLOOKUP(CONCATENATE($F3896," ",$G3896),AllocFactorMatrix,(O$4+1),FALSE)*$E3902</f>
        <v>0</v>
      </c>
      <c r="P3896" s="54">
        <f>VLOOKUP(CONCATENATE($F3896," ",$G3896),AllocFactorMatrix,(P$4+1),FALSE)*$E3902</f>
        <v>0</v>
      </c>
      <c r="Q3896" s="54">
        <f>VLOOKUP(CONCATENATE($F3896," ",$G3896),AllocFactorMatrix,(Q$4+1),FALSE)*$E3902</f>
        <v>0</v>
      </c>
      <c r="R3896" s="54">
        <f>VLOOKUP(CONCATENATE($F3896," ",$G3896),AllocFactorMatrix,(R$4+1),FALSE)*$E3902</f>
        <v>0</v>
      </c>
      <c r="S3896" s="54">
        <f t="shared" ref="S3896:S3902" si="2035">SUBTOTAL(9,O3896:R3896)</f>
        <v>0</v>
      </c>
      <c r="T3896" s="54">
        <f>VLOOKUP(CONCATENATE($F3896," ",$G3896),AllocFactorMatrix,(T$4+1),FALSE)*$E3902</f>
        <v>0</v>
      </c>
      <c r="U3896" s="54">
        <f>VLOOKUP(CONCATENATE($F3896," ",$G3896),AllocFactorMatrix,(U$4+1),FALSE)*$E3902</f>
        <v>0</v>
      </c>
      <c r="V3896" s="54">
        <f>VLOOKUP(CONCATENATE($F3896," ",$G3896),AllocFactorMatrix,(V$4+1),FALSE)*$E3902</f>
        <v>0</v>
      </c>
      <c r="W3896" s="54">
        <f>VLOOKUP(CONCATENATE($F3896," ",$G3896),AllocFactorMatrix,(W$4+1),FALSE)*$E3902</f>
        <v>0</v>
      </c>
      <c r="X3896" s="54">
        <f t="shared" ref="X3896:X3902" si="2036">SUBTOTAL(9,T3896:W3896)</f>
        <v>0</v>
      </c>
      <c r="Y3896" s="54">
        <f>VLOOKUP(CONCATENATE($F3896," ",$G3896),AllocFactorMatrix,(Y$4+1),FALSE)*$E3902</f>
        <v>0</v>
      </c>
      <c r="Z3896" s="54">
        <f>VLOOKUP(CONCATENATE($F3896," ",$G3896),AllocFactorMatrix,(Z$4+1),FALSE)*$E3902</f>
        <v>0</v>
      </c>
      <c r="AA3896" s="54">
        <f t="shared" si="2030"/>
        <v>0</v>
      </c>
      <c r="AB3896" s="54">
        <f>VLOOKUP(CONCATENATE($F3896," ",$G3896),AllocFactorMatrix,(AB$4+1),FALSE)*$E3902</f>
        <v>0</v>
      </c>
      <c r="AC3896" s="54">
        <f>VLOOKUP(CONCATENATE($F3896," ",$G3896),AllocFactorMatrix,(AC$4+1),FALSE)*$E3902</f>
        <v>0</v>
      </c>
      <c r="AD3896" s="54">
        <f>VLOOKUP(CONCATENATE($F3896," ",$G3896),AllocFactorMatrix,(AD$4+1),FALSE)*$E3902</f>
        <v>0</v>
      </c>
    </row>
    <row r="3897" spans="1:30" s="51" customFormat="1" hidden="1" outlineLevel="1">
      <c r="A3897" s="56"/>
      <c r="B3897" s="111"/>
      <c r="C3897" s="55"/>
      <c r="D3897" s="55"/>
      <c r="F3897" s="52" t="str">
        <f>F3902</f>
        <v>PROD_DEMAND</v>
      </c>
      <c r="G3897" s="55" t="str">
        <f>$G$10</f>
        <v>SUBTRAN</v>
      </c>
      <c r="H3897" s="53">
        <f t="shared" si="2028"/>
        <v>0</v>
      </c>
      <c r="I3897" s="54">
        <f>VLOOKUP(CONCATENATE($F3897," ",$G3897),AllocFactorMatrix,(I$4+1),FALSE)*$E3902</f>
        <v>0</v>
      </c>
      <c r="J3897" s="54">
        <f>VLOOKUP(CONCATENATE($F3897," ",$G3897),AllocFactorMatrix,(J$4+1),FALSE)*$E3902</f>
        <v>0</v>
      </c>
      <c r="K3897" s="54">
        <f>VLOOKUP(CONCATENATE($F3897," ",$G3897),AllocFactorMatrix,(K$4+1),FALSE)*$E3902</f>
        <v>0</v>
      </c>
      <c r="L3897" s="54">
        <f>VLOOKUP(CONCATENATE($F3897," ",$G3897),AllocFactorMatrix,(L$4+1),FALSE)*$E3902</f>
        <v>0</v>
      </c>
      <c r="M3897" s="54">
        <f>VLOOKUP(CONCATENATE($F3897," ",$G3897),AllocFactorMatrix,(M$4+1),FALSE)*$E3902</f>
        <v>0</v>
      </c>
      <c r="N3897" s="54">
        <f t="shared" si="2029"/>
        <v>0</v>
      </c>
      <c r="O3897" s="54">
        <f>VLOOKUP(CONCATENATE($F3897," ",$G3897),AllocFactorMatrix,(O$4+1),FALSE)*$E3902</f>
        <v>0</v>
      </c>
      <c r="P3897" s="54">
        <f>VLOOKUP(CONCATENATE($F3897," ",$G3897),AllocFactorMatrix,(P$4+1),FALSE)*$E3902</f>
        <v>0</v>
      </c>
      <c r="Q3897" s="54">
        <f>VLOOKUP(CONCATENATE($F3897," ",$G3897),AllocFactorMatrix,(Q$4+1),FALSE)*$E3902</f>
        <v>0</v>
      </c>
      <c r="R3897" s="54">
        <f>VLOOKUP(CONCATENATE($F3897," ",$G3897),AllocFactorMatrix,(R$4+1),FALSE)*$E3902</f>
        <v>0</v>
      </c>
      <c r="S3897" s="54">
        <f t="shared" si="2035"/>
        <v>0</v>
      </c>
      <c r="T3897" s="54">
        <f>VLOOKUP(CONCATENATE($F3897," ",$G3897),AllocFactorMatrix,(T$4+1),FALSE)*$E3902</f>
        <v>0</v>
      </c>
      <c r="U3897" s="54">
        <f>VLOOKUP(CONCATENATE($F3897," ",$G3897),AllocFactorMatrix,(U$4+1),FALSE)*$E3902</f>
        <v>0</v>
      </c>
      <c r="V3897" s="54">
        <f>VLOOKUP(CONCATENATE($F3897," ",$G3897),AllocFactorMatrix,(V$4+1),FALSE)*$E3902</f>
        <v>0</v>
      </c>
      <c r="W3897" s="54">
        <f>VLOOKUP(CONCATENATE($F3897," ",$G3897),AllocFactorMatrix,(W$4+1),FALSE)*$E3902</f>
        <v>0</v>
      </c>
      <c r="X3897" s="54">
        <f t="shared" si="2036"/>
        <v>0</v>
      </c>
      <c r="Y3897" s="54">
        <f>VLOOKUP(CONCATENATE($F3897," ",$G3897),AllocFactorMatrix,(Y$4+1),FALSE)*$E3902</f>
        <v>0</v>
      </c>
      <c r="Z3897" s="54">
        <f>VLOOKUP(CONCATENATE($F3897," ",$G3897),AllocFactorMatrix,(Z$4+1),FALSE)*$E3902</f>
        <v>0</v>
      </c>
      <c r="AA3897" s="54">
        <f t="shared" si="2030"/>
        <v>0</v>
      </c>
      <c r="AB3897" s="54">
        <f>VLOOKUP(CONCATENATE($F3897," ",$G3897),AllocFactorMatrix,(AB$4+1),FALSE)*$E3902</f>
        <v>0</v>
      </c>
      <c r="AC3897" s="54">
        <f>VLOOKUP(CONCATENATE($F3897," ",$G3897),AllocFactorMatrix,(AC$4+1),FALSE)*$E3902</f>
        <v>0</v>
      </c>
      <c r="AD3897" s="54">
        <f>VLOOKUP(CONCATENATE($F3897," ",$G3897),AllocFactorMatrix,(AD$4+1),FALSE)*$E3902</f>
        <v>0</v>
      </c>
    </row>
    <row r="3898" spans="1:30" s="51" customFormat="1" hidden="1" outlineLevel="1">
      <c r="A3898" s="56"/>
      <c r="B3898" s="111"/>
      <c r="C3898" s="55"/>
      <c r="D3898" s="55"/>
      <c r="F3898" s="52" t="str">
        <f>F3902</f>
        <v>PROD_DEMAND</v>
      </c>
      <c r="G3898" s="55" t="str">
        <f>$G$11</f>
        <v>DISTPRI</v>
      </c>
      <c r="H3898" s="53">
        <f t="shared" si="2028"/>
        <v>0</v>
      </c>
      <c r="I3898" s="54">
        <f>VLOOKUP(CONCATENATE($F3898," ",$G3898),AllocFactorMatrix,(I$4+1),FALSE)*$E3902</f>
        <v>0</v>
      </c>
      <c r="J3898" s="54">
        <f>VLOOKUP(CONCATENATE($F3898," ",$G3898),AllocFactorMatrix,(J$4+1),FALSE)*$E3902</f>
        <v>0</v>
      </c>
      <c r="K3898" s="54">
        <f>VLOOKUP(CONCATENATE($F3898," ",$G3898),AllocFactorMatrix,(K$4+1),FALSE)*$E3902</f>
        <v>0</v>
      </c>
      <c r="L3898" s="54">
        <f>VLOOKUP(CONCATENATE($F3898," ",$G3898),AllocFactorMatrix,(L$4+1),FALSE)*$E3902</f>
        <v>0</v>
      </c>
      <c r="M3898" s="54">
        <f>VLOOKUP(CONCATENATE($F3898," ",$G3898),AllocFactorMatrix,(M$4+1),FALSE)*$E3902</f>
        <v>0</v>
      </c>
      <c r="N3898" s="54">
        <f t="shared" si="2029"/>
        <v>0</v>
      </c>
      <c r="O3898" s="54">
        <f>VLOOKUP(CONCATENATE($F3898," ",$G3898),AllocFactorMatrix,(O$4+1),FALSE)*$E3902</f>
        <v>0</v>
      </c>
      <c r="P3898" s="54">
        <f>VLOOKUP(CONCATENATE($F3898," ",$G3898),AllocFactorMatrix,(P$4+1),FALSE)*$E3902</f>
        <v>0</v>
      </c>
      <c r="Q3898" s="54">
        <f>VLOOKUP(CONCATENATE($F3898," ",$G3898),AllocFactorMatrix,(Q$4+1),FALSE)*$E3902</f>
        <v>0</v>
      </c>
      <c r="R3898" s="54">
        <f>VLOOKUP(CONCATENATE($F3898," ",$G3898),AllocFactorMatrix,(R$4+1),FALSE)*$E3902</f>
        <v>0</v>
      </c>
      <c r="S3898" s="54">
        <f t="shared" si="2035"/>
        <v>0</v>
      </c>
      <c r="T3898" s="54">
        <f>VLOOKUP(CONCATENATE($F3898," ",$G3898),AllocFactorMatrix,(T$4+1),FALSE)*$E3902</f>
        <v>0</v>
      </c>
      <c r="U3898" s="54">
        <f>VLOOKUP(CONCATENATE($F3898," ",$G3898),AllocFactorMatrix,(U$4+1),FALSE)*$E3902</f>
        <v>0</v>
      </c>
      <c r="V3898" s="54">
        <f>VLOOKUP(CONCATENATE($F3898," ",$G3898),AllocFactorMatrix,(V$4+1),FALSE)*$E3902</f>
        <v>0</v>
      </c>
      <c r="W3898" s="54">
        <f>VLOOKUP(CONCATENATE($F3898," ",$G3898),AllocFactorMatrix,(W$4+1),FALSE)*$E3902</f>
        <v>0</v>
      </c>
      <c r="X3898" s="54">
        <f t="shared" si="2036"/>
        <v>0</v>
      </c>
      <c r="Y3898" s="54">
        <f>VLOOKUP(CONCATENATE($F3898," ",$G3898),AllocFactorMatrix,(Y$4+1),FALSE)*$E3902</f>
        <v>0</v>
      </c>
      <c r="Z3898" s="54">
        <f>VLOOKUP(CONCATENATE($F3898," ",$G3898),AllocFactorMatrix,(Z$4+1),FALSE)*$E3902</f>
        <v>0</v>
      </c>
      <c r="AA3898" s="54">
        <f t="shared" si="2030"/>
        <v>0</v>
      </c>
      <c r="AB3898" s="54">
        <f>VLOOKUP(CONCATENATE($F3898," ",$G3898),AllocFactorMatrix,(AB$4+1),FALSE)*$E3902</f>
        <v>0</v>
      </c>
      <c r="AC3898" s="54">
        <f>VLOOKUP(CONCATENATE($F3898," ",$G3898),AllocFactorMatrix,(AC$4+1),FALSE)*$E3902</f>
        <v>0</v>
      </c>
      <c r="AD3898" s="54">
        <f>VLOOKUP(CONCATENATE($F3898," ",$G3898),AllocFactorMatrix,(AD$4+1),FALSE)*$E3902</f>
        <v>0</v>
      </c>
    </row>
    <row r="3899" spans="1:30" s="51" customFormat="1" hidden="1" outlineLevel="1">
      <c r="A3899" s="56"/>
      <c r="B3899" s="111"/>
      <c r="C3899" s="55"/>
      <c r="D3899" s="55"/>
      <c r="F3899" s="52" t="str">
        <f>F3902</f>
        <v>PROD_DEMAND</v>
      </c>
      <c r="G3899" s="55" t="str">
        <f>$G$12</f>
        <v>DISTSEC</v>
      </c>
      <c r="H3899" s="53">
        <f t="shared" si="2028"/>
        <v>0</v>
      </c>
      <c r="I3899" s="54">
        <f>VLOOKUP(CONCATENATE($F3899," ",$G3899),AllocFactorMatrix,(I$4+1),FALSE)*$E3902</f>
        <v>0</v>
      </c>
      <c r="J3899" s="54">
        <f>VLOOKUP(CONCATENATE($F3899," ",$G3899),AllocFactorMatrix,(J$4+1),FALSE)*$E3902</f>
        <v>0</v>
      </c>
      <c r="K3899" s="54">
        <f>VLOOKUP(CONCATENATE($F3899," ",$G3899),AllocFactorMatrix,(K$4+1),FALSE)*$E3902</f>
        <v>0</v>
      </c>
      <c r="L3899" s="54">
        <f>VLOOKUP(CONCATENATE($F3899," ",$G3899),AllocFactorMatrix,(L$4+1),FALSE)*$E3902</f>
        <v>0</v>
      </c>
      <c r="M3899" s="54">
        <f>VLOOKUP(CONCATENATE($F3899," ",$G3899),AllocFactorMatrix,(M$4+1),FALSE)*$E3902</f>
        <v>0</v>
      </c>
      <c r="N3899" s="54">
        <f t="shared" si="2029"/>
        <v>0</v>
      </c>
      <c r="O3899" s="54">
        <f>VLOOKUP(CONCATENATE($F3899," ",$G3899),AllocFactorMatrix,(O$4+1),FALSE)*$E3902</f>
        <v>0</v>
      </c>
      <c r="P3899" s="54">
        <f>VLOOKUP(CONCATENATE($F3899," ",$G3899),AllocFactorMatrix,(P$4+1),FALSE)*$E3902</f>
        <v>0</v>
      </c>
      <c r="Q3899" s="54">
        <f>VLOOKUP(CONCATENATE($F3899," ",$G3899),AllocFactorMatrix,(Q$4+1),FALSE)*$E3902</f>
        <v>0</v>
      </c>
      <c r="R3899" s="54">
        <f>VLOOKUP(CONCATENATE($F3899," ",$G3899),AllocFactorMatrix,(R$4+1),FALSE)*$E3902</f>
        <v>0</v>
      </c>
      <c r="S3899" s="54">
        <f t="shared" si="2035"/>
        <v>0</v>
      </c>
      <c r="T3899" s="54">
        <f>VLOOKUP(CONCATENATE($F3899," ",$G3899),AllocFactorMatrix,(T$4+1),FALSE)*$E3902</f>
        <v>0</v>
      </c>
      <c r="U3899" s="54">
        <f>VLOOKUP(CONCATENATE($F3899," ",$G3899),AllocFactorMatrix,(U$4+1),FALSE)*$E3902</f>
        <v>0</v>
      </c>
      <c r="V3899" s="54">
        <f>VLOOKUP(CONCATENATE($F3899," ",$G3899),AllocFactorMatrix,(V$4+1),FALSE)*$E3902</f>
        <v>0</v>
      </c>
      <c r="W3899" s="54">
        <f>VLOOKUP(CONCATENATE($F3899," ",$G3899),AllocFactorMatrix,(W$4+1),FALSE)*$E3902</f>
        <v>0</v>
      </c>
      <c r="X3899" s="54">
        <f t="shared" si="2036"/>
        <v>0</v>
      </c>
      <c r="Y3899" s="54">
        <f>VLOOKUP(CONCATENATE($F3899," ",$G3899),AllocFactorMatrix,(Y$4+1),FALSE)*$E3902</f>
        <v>0</v>
      </c>
      <c r="Z3899" s="54">
        <f>VLOOKUP(CONCATENATE($F3899," ",$G3899),AllocFactorMatrix,(Z$4+1),FALSE)*$E3902</f>
        <v>0</v>
      </c>
      <c r="AA3899" s="54">
        <f t="shared" si="2030"/>
        <v>0</v>
      </c>
      <c r="AB3899" s="54">
        <f>VLOOKUP(CONCATENATE($F3899," ",$G3899),AllocFactorMatrix,(AB$4+1),FALSE)*$E3902</f>
        <v>0</v>
      </c>
      <c r="AC3899" s="54">
        <f>VLOOKUP(CONCATENATE($F3899," ",$G3899),AllocFactorMatrix,(AC$4+1),FALSE)*$E3902</f>
        <v>0</v>
      </c>
      <c r="AD3899" s="54">
        <f>VLOOKUP(CONCATENATE($F3899," ",$G3899),AllocFactorMatrix,(AD$4+1),FALSE)*$E3902</f>
        <v>0</v>
      </c>
    </row>
    <row r="3900" spans="1:30" s="51" customFormat="1" hidden="1" outlineLevel="1">
      <c r="A3900" s="56"/>
      <c r="B3900" s="111"/>
      <c r="C3900" s="55"/>
      <c r="D3900" s="55"/>
      <c r="F3900" s="52" t="str">
        <f>F3902</f>
        <v>PROD_DEMAND</v>
      </c>
      <c r="G3900" s="55" t="str">
        <f>$G$13</f>
        <v>ENERGY</v>
      </c>
      <c r="H3900" s="53">
        <f t="shared" si="2028"/>
        <v>0</v>
      </c>
      <c r="I3900" s="54">
        <f>VLOOKUP(CONCATENATE($F3900," ",$G3900),AllocFactorMatrix,(I$4+1),FALSE)*$E3902</f>
        <v>0</v>
      </c>
      <c r="J3900" s="54">
        <f>VLOOKUP(CONCATENATE($F3900," ",$G3900),AllocFactorMatrix,(J$4+1),FALSE)*$E3902</f>
        <v>0</v>
      </c>
      <c r="K3900" s="54">
        <f>VLOOKUP(CONCATENATE($F3900," ",$G3900),AllocFactorMatrix,(K$4+1),FALSE)*$E3902</f>
        <v>0</v>
      </c>
      <c r="L3900" s="54">
        <f>VLOOKUP(CONCATENATE($F3900," ",$G3900),AllocFactorMatrix,(L$4+1),FALSE)*$E3902</f>
        <v>0</v>
      </c>
      <c r="M3900" s="54">
        <f>VLOOKUP(CONCATENATE($F3900," ",$G3900),AllocFactorMatrix,(M$4+1),FALSE)*$E3902</f>
        <v>0</v>
      </c>
      <c r="N3900" s="54">
        <f t="shared" si="2029"/>
        <v>0</v>
      </c>
      <c r="O3900" s="54">
        <f>VLOOKUP(CONCATENATE($F3900," ",$G3900),AllocFactorMatrix,(O$4+1),FALSE)*$E3902</f>
        <v>0</v>
      </c>
      <c r="P3900" s="54">
        <f>VLOOKUP(CONCATENATE($F3900," ",$G3900),AllocFactorMatrix,(P$4+1),FALSE)*$E3902</f>
        <v>0</v>
      </c>
      <c r="Q3900" s="54">
        <f>VLOOKUP(CONCATENATE($F3900," ",$G3900),AllocFactorMatrix,(Q$4+1),FALSE)*$E3902</f>
        <v>0</v>
      </c>
      <c r="R3900" s="54">
        <f>VLOOKUP(CONCATENATE($F3900," ",$G3900),AllocFactorMatrix,(R$4+1),FALSE)*$E3902</f>
        <v>0</v>
      </c>
      <c r="S3900" s="54">
        <f t="shared" si="2035"/>
        <v>0</v>
      </c>
      <c r="T3900" s="54">
        <f>VLOOKUP(CONCATENATE($F3900," ",$G3900),AllocFactorMatrix,(T$4+1),FALSE)*$E3902</f>
        <v>0</v>
      </c>
      <c r="U3900" s="54">
        <f>VLOOKUP(CONCATENATE($F3900," ",$G3900),AllocFactorMatrix,(U$4+1),FALSE)*$E3902</f>
        <v>0</v>
      </c>
      <c r="V3900" s="54">
        <f>VLOOKUP(CONCATENATE($F3900," ",$G3900),AllocFactorMatrix,(V$4+1),FALSE)*$E3902</f>
        <v>0</v>
      </c>
      <c r="W3900" s="54">
        <f>VLOOKUP(CONCATENATE($F3900," ",$G3900),AllocFactorMatrix,(W$4+1),FALSE)*$E3902</f>
        <v>0</v>
      </c>
      <c r="X3900" s="54">
        <f t="shared" si="2036"/>
        <v>0</v>
      </c>
      <c r="Y3900" s="54">
        <f>VLOOKUP(CONCATENATE($F3900," ",$G3900),AllocFactorMatrix,(Y$4+1),FALSE)*$E3902</f>
        <v>0</v>
      </c>
      <c r="Z3900" s="54">
        <f>VLOOKUP(CONCATENATE($F3900," ",$G3900),AllocFactorMatrix,(Z$4+1),FALSE)*$E3902</f>
        <v>0</v>
      </c>
      <c r="AA3900" s="54">
        <f t="shared" si="2030"/>
        <v>0</v>
      </c>
      <c r="AB3900" s="54">
        <f>VLOOKUP(CONCATENATE($F3900," ",$G3900),AllocFactorMatrix,(AB$4+1),FALSE)*$E3902</f>
        <v>0</v>
      </c>
      <c r="AC3900" s="54">
        <f>VLOOKUP(CONCATENATE($F3900," ",$G3900),AllocFactorMatrix,(AC$4+1),FALSE)*$E3902</f>
        <v>0</v>
      </c>
      <c r="AD3900" s="54">
        <f>VLOOKUP(CONCATENATE($F3900," ",$G3900),AllocFactorMatrix,(AD$4+1),FALSE)*$E3902</f>
        <v>0</v>
      </c>
    </row>
    <row r="3901" spans="1:30" s="51" customFormat="1" hidden="1" outlineLevel="1">
      <c r="A3901" s="56"/>
      <c r="B3901" s="111"/>
      <c r="C3901" s="55"/>
      <c r="D3901" s="55"/>
      <c r="F3901" s="52" t="str">
        <f>F3902</f>
        <v>PROD_DEMAND</v>
      </c>
      <c r="G3901" s="55" t="str">
        <f>$G$14</f>
        <v>CUSTOMER</v>
      </c>
      <c r="H3901" s="53">
        <f t="shared" si="2028"/>
        <v>0</v>
      </c>
      <c r="I3901" s="54">
        <f>VLOOKUP(CONCATENATE($F3901," ",$G3901),AllocFactorMatrix,(I$4+1),FALSE)*$E3902</f>
        <v>0</v>
      </c>
      <c r="J3901" s="54">
        <f>VLOOKUP(CONCATENATE($F3901," ",$G3901),AllocFactorMatrix,(J$4+1),FALSE)*$E3902</f>
        <v>0</v>
      </c>
      <c r="K3901" s="54">
        <f>VLOOKUP(CONCATENATE($F3901," ",$G3901),AllocFactorMatrix,(K$4+1),FALSE)*$E3902</f>
        <v>0</v>
      </c>
      <c r="L3901" s="54">
        <f>VLOOKUP(CONCATENATE($F3901," ",$G3901),AllocFactorMatrix,(L$4+1),FALSE)*$E3902</f>
        <v>0</v>
      </c>
      <c r="M3901" s="54">
        <f>VLOOKUP(CONCATENATE($F3901," ",$G3901),AllocFactorMatrix,(M$4+1),FALSE)*$E3902</f>
        <v>0</v>
      </c>
      <c r="N3901" s="54">
        <f t="shared" si="2029"/>
        <v>0</v>
      </c>
      <c r="O3901" s="54">
        <f>VLOOKUP(CONCATENATE($F3901," ",$G3901),AllocFactorMatrix,(O$4+1),FALSE)*$E3902</f>
        <v>0</v>
      </c>
      <c r="P3901" s="54">
        <f>VLOOKUP(CONCATENATE($F3901," ",$G3901),AllocFactorMatrix,(P$4+1),FALSE)*$E3902</f>
        <v>0</v>
      </c>
      <c r="Q3901" s="54">
        <f>VLOOKUP(CONCATENATE($F3901," ",$G3901),AllocFactorMatrix,(Q$4+1),FALSE)*$E3902</f>
        <v>0</v>
      </c>
      <c r="R3901" s="54">
        <f>VLOOKUP(CONCATENATE($F3901," ",$G3901),AllocFactorMatrix,(R$4+1),FALSE)*$E3902</f>
        <v>0</v>
      </c>
      <c r="S3901" s="54">
        <f t="shared" si="2035"/>
        <v>0</v>
      </c>
      <c r="T3901" s="54">
        <f>VLOOKUP(CONCATENATE($F3901," ",$G3901),AllocFactorMatrix,(T$4+1),FALSE)*$E3902</f>
        <v>0</v>
      </c>
      <c r="U3901" s="54">
        <f>VLOOKUP(CONCATENATE($F3901," ",$G3901),AllocFactorMatrix,(U$4+1),FALSE)*$E3902</f>
        <v>0</v>
      </c>
      <c r="V3901" s="54">
        <f>VLOOKUP(CONCATENATE($F3901," ",$G3901),AllocFactorMatrix,(V$4+1),FALSE)*$E3902</f>
        <v>0</v>
      </c>
      <c r="W3901" s="54">
        <f>VLOOKUP(CONCATENATE($F3901," ",$G3901),AllocFactorMatrix,(W$4+1),FALSE)*$E3902</f>
        <v>0</v>
      </c>
      <c r="X3901" s="54">
        <f t="shared" si="2036"/>
        <v>0</v>
      </c>
      <c r="Y3901" s="54">
        <f>VLOOKUP(CONCATENATE($F3901," ",$G3901),AllocFactorMatrix,(Y$4+1),FALSE)*$E3902</f>
        <v>0</v>
      </c>
      <c r="Z3901" s="54">
        <f>VLOOKUP(CONCATENATE($F3901," ",$G3901),AllocFactorMatrix,(Z$4+1),FALSE)*$E3902</f>
        <v>0</v>
      </c>
      <c r="AA3901" s="54">
        <f t="shared" si="2030"/>
        <v>0</v>
      </c>
      <c r="AB3901" s="54">
        <f>VLOOKUP(CONCATENATE($F3901," ",$G3901),AllocFactorMatrix,(AB$4+1),FALSE)*$E3902</f>
        <v>0</v>
      </c>
      <c r="AC3901" s="54">
        <f>VLOOKUP(CONCATENATE($F3901," ",$G3901),AllocFactorMatrix,(AC$4+1),FALSE)*$E3902</f>
        <v>0</v>
      </c>
      <c r="AD3901" s="54">
        <f>VLOOKUP(CONCATENATE($F3901," ",$G3901),AllocFactorMatrix,(AD$4+1),FALSE)*$E3902</f>
        <v>0</v>
      </c>
    </row>
    <row r="3902" spans="1:30" s="51" customFormat="1" collapsed="1">
      <c r="A3902" s="56"/>
      <c r="B3902" s="111"/>
      <c r="C3902" s="55"/>
      <c r="D3902" s="108" t="s">
        <v>461</v>
      </c>
      <c r="E3902" s="61">
        <v>3635884</v>
      </c>
      <c r="F3902" s="57" t="s">
        <v>30</v>
      </c>
      <c r="G3902" s="55" t="str">
        <f>$G$15</f>
        <v>TOTAL</v>
      </c>
      <c r="H3902" s="53">
        <f t="shared" si="2028"/>
        <v>3635883.9999999986</v>
      </c>
      <c r="I3902" s="54">
        <f>VLOOKUP(CONCATENATE($F3902," ",$G3902),AllocFactorMatrix,(I$4+1),FALSE)*$E3902</f>
        <v>1790974.613674396</v>
      </c>
      <c r="J3902" s="54">
        <f>VLOOKUP(CONCATENATE($F3902," ",$G3902),AllocFactorMatrix,(J$4+1),FALSE)*$E3902</f>
        <v>88534.274707361939</v>
      </c>
      <c r="K3902" s="54">
        <f>VLOOKUP(CONCATENATE($F3902," ",$G3902),AllocFactorMatrix,(K$4+1),FALSE)*$E3902</f>
        <v>324295.97428425966</v>
      </c>
      <c r="L3902" s="54">
        <f>VLOOKUP(CONCATENATE($F3902," ",$G3902),AllocFactorMatrix,(L$4+1),FALSE)*$E3902</f>
        <v>10207.685890774712</v>
      </c>
      <c r="M3902" s="54">
        <f>VLOOKUP(CONCATENATE($F3902," ",$G3902),AllocFactorMatrix,(M$4+1),FALSE)*$E3902</f>
        <v>957.24411995285345</v>
      </c>
      <c r="N3902" s="54">
        <f t="shared" si="2029"/>
        <v>335460.90429498721</v>
      </c>
      <c r="O3902" s="54">
        <f>VLOOKUP(CONCATENATE($F3902," ",$G3902),AllocFactorMatrix,(O$4+1),FALSE)*$E3902</f>
        <v>246515.38818523264</v>
      </c>
      <c r="P3902" s="54">
        <f>VLOOKUP(CONCATENATE($F3902," ",$G3902),AllocFactorMatrix,(P$4+1),FALSE)*$E3902</f>
        <v>45932.998785448683</v>
      </c>
      <c r="Q3902" s="54">
        <f>VLOOKUP(CONCATENATE($F3902," ",$G3902),AllocFactorMatrix,(Q$4+1),FALSE)*$E3902</f>
        <v>20756.266878684823</v>
      </c>
      <c r="R3902" s="54">
        <f>VLOOKUP(CONCATENATE($F3902," ",$G3902),AllocFactorMatrix,(R$4+1),FALSE)*$E3902</f>
        <v>933.38611999305112</v>
      </c>
      <c r="S3902" s="54">
        <f t="shared" si="2035"/>
        <v>314138.03996935918</v>
      </c>
      <c r="T3902" s="54">
        <f>VLOOKUP(CONCATENATE($F3902," ",$G3902),AllocFactorMatrix,(T$4+1),FALSE)*$E3902</f>
        <v>8611.4139187309665</v>
      </c>
      <c r="U3902" s="54">
        <f>VLOOKUP(CONCATENATE($F3902," ",$G3902),AllocFactorMatrix,(U$4+1),FALSE)*$E3902</f>
        <v>140924.32155145847</v>
      </c>
      <c r="V3902" s="54">
        <f>VLOOKUP(CONCATENATE($F3902," ",$G3902),AllocFactorMatrix,(V$4+1),FALSE)*$E3902</f>
        <v>744788.9991536343</v>
      </c>
      <c r="W3902" s="54">
        <f>VLOOKUP(CONCATENATE($F3902," ",$G3902),AllocFactorMatrix,(W$4+1),FALSE)*$E3902</f>
        <v>134496.54891770374</v>
      </c>
      <c r="X3902" s="54">
        <f t="shared" si="2036"/>
        <v>1028821.2835415276</v>
      </c>
      <c r="Y3902" s="54">
        <f>VLOOKUP(CONCATENATE($F3902," ",$G3902),AllocFactorMatrix,(Y$4+1),FALSE)*$E3902</f>
        <v>75704.484540938851</v>
      </c>
      <c r="Z3902" s="54">
        <f>VLOOKUP(CONCATENATE($F3902," ",$G3902),AllocFactorMatrix,(Z$4+1),FALSE)*$E3902</f>
        <v>1268.0211783518928</v>
      </c>
      <c r="AA3902" s="54">
        <f t="shared" si="2030"/>
        <v>76972.505719290741</v>
      </c>
      <c r="AB3902" s="54">
        <f>VLOOKUP(CONCATENATE($F3902," ",$G3902),AllocFactorMatrix,(AB$4+1),FALSE)*$E3902</f>
        <v>982.37809307639418</v>
      </c>
      <c r="AC3902" s="54">
        <f>VLOOKUP(CONCATENATE($F3902," ",$G3902),AllocFactorMatrix,(AC$4+1),FALSE)*$E3902</f>
        <v>0</v>
      </c>
      <c r="AD3902" s="54">
        <f>VLOOKUP(CONCATENATE($F3902," ",$G3902),AllocFactorMatrix,(AD$4+1),FALSE)*$E3902</f>
        <v>0</v>
      </c>
    </row>
    <row r="3903" spans="1:30" s="51" customFormat="1" hidden="1" outlineLevel="1">
      <c r="A3903" s="56"/>
      <c r="B3903" s="111"/>
      <c r="C3903" s="55"/>
      <c r="D3903" s="55"/>
      <c r="F3903" s="52" t="str">
        <f>F3910</f>
        <v>PROD_DEMAND</v>
      </c>
      <c r="G3903" s="55" t="str">
        <f>$G$8</f>
        <v>PRODUCTION</v>
      </c>
      <c r="H3903" s="53">
        <f t="shared" si="2028"/>
        <v>-3110203.0000000005</v>
      </c>
      <c r="I3903" s="54">
        <f>VLOOKUP(CONCATENATE($F3903," ",$G3903),AllocFactorMatrix,(I$4+1),FALSE)*$E3910</f>
        <v>-1532033.0946680224</v>
      </c>
      <c r="J3903" s="54">
        <f>VLOOKUP(CONCATENATE($F3903," ",$G3903),AllocFactorMatrix,(J$4+1),FALSE)*$E3910</f>
        <v>-75733.870166831839</v>
      </c>
      <c r="K3903" s="54">
        <f>VLOOKUP(CONCATENATE($F3903," ",$G3903),AllocFactorMatrix,(K$4+1),FALSE)*$E3910</f>
        <v>-277408.82605353399</v>
      </c>
      <c r="L3903" s="54">
        <f>VLOOKUP(CONCATENATE($F3903," ",$G3903),AllocFactorMatrix,(L$4+1),FALSE)*$E3910</f>
        <v>-8731.8449324965222</v>
      </c>
      <c r="M3903" s="54">
        <f>VLOOKUP(CONCATENATE($F3903," ",$G3903),AllocFactorMatrix,(M$4+1),FALSE)*$E3910</f>
        <v>-818.844477329234</v>
      </c>
      <c r="N3903" s="54">
        <f t="shared" si="2029"/>
        <v>-286959.51546335977</v>
      </c>
      <c r="O3903" s="54">
        <f>VLOOKUP(CONCATENATE($F3903," ",$G3903),AllocFactorMatrix,(O$4+1),FALSE)*$E3910</f>
        <v>-210873.86172932773</v>
      </c>
      <c r="P3903" s="54">
        <f>VLOOKUP(CONCATENATE($F3903," ",$G3903),AllocFactorMatrix,(P$4+1),FALSE)*$E3910</f>
        <v>-39291.944028329519</v>
      </c>
      <c r="Q3903" s="54">
        <f>VLOOKUP(CONCATENATE($F3903," ",$G3903),AllocFactorMatrix,(Q$4+1),FALSE)*$E3910</f>
        <v>-17755.297890385438</v>
      </c>
      <c r="R3903" s="54">
        <f>VLOOKUP(CONCATENATE($F3903," ",$G3903),AllocFactorMatrix,(R$4+1),FALSE)*$E3910</f>
        <v>-798.43589909929676</v>
      </c>
      <c r="S3903" s="54">
        <f>SUBTOTAL(9,O3903:R3903)</f>
        <v>-268719.53954714193</v>
      </c>
      <c r="T3903" s="54">
        <f>VLOOKUP(CONCATENATE($F3903," ",$G3903),AllocFactorMatrix,(T$4+1),FALSE)*$E3910</f>
        <v>-7366.3641096027286</v>
      </c>
      <c r="U3903" s="54">
        <f>VLOOKUP(CONCATENATE($F3903," ",$G3903),AllocFactorMatrix,(U$4+1),FALSE)*$E3910</f>
        <v>-120549.29355895589</v>
      </c>
      <c r="V3903" s="54">
        <f>VLOOKUP(CONCATENATE($F3903," ",$G3903),AllocFactorMatrix,(V$4+1),FALSE)*$E3910</f>
        <v>-637106.40370667248</v>
      </c>
      <c r="W3903" s="54">
        <f>VLOOKUP(CONCATENATE($F3903," ",$G3903),AllocFactorMatrix,(W$4+1),FALSE)*$E3910</f>
        <v>-115050.85693973981</v>
      </c>
      <c r="X3903" s="54">
        <f>SUBTOTAL(9,T3903:W3903)</f>
        <v>-880072.91831497091</v>
      </c>
      <c r="Y3903" s="54">
        <f>VLOOKUP(CONCATENATE($F3903," ",$G3903),AllocFactorMatrix,(Y$4+1),FALSE)*$E3910</f>
        <v>-64759.02832232316</v>
      </c>
      <c r="Z3903" s="54">
        <f>VLOOKUP(CONCATENATE($F3903," ",$G3903),AllocFactorMatrix,(Z$4+1),FALSE)*$E3910</f>
        <v>-1084.6889705429523</v>
      </c>
      <c r="AA3903" s="54">
        <f t="shared" si="2030"/>
        <v>-65843.717292866117</v>
      </c>
      <c r="AB3903" s="54">
        <f>VLOOKUP(CONCATENATE($F3903," ",$G3903),AllocFactorMatrix,(AB$4+1),FALSE)*$E3910</f>
        <v>-840.34454680635588</v>
      </c>
      <c r="AC3903" s="54">
        <f>VLOOKUP(CONCATENATE($F3903," ",$G3903),AllocFactorMatrix,(AC$4+1),FALSE)*$E3910</f>
        <v>0</v>
      </c>
      <c r="AD3903" s="54">
        <f>VLOOKUP(CONCATENATE($F3903," ",$G3903),AllocFactorMatrix,(AD$4+1),FALSE)*$E3910</f>
        <v>0</v>
      </c>
    </row>
    <row r="3904" spans="1:30" s="51" customFormat="1" hidden="1" outlineLevel="1">
      <c r="A3904" s="56"/>
      <c r="B3904" s="111"/>
      <c r="C3904" s="55"/>
      <c r="D3904" s="55"/>
      <c r="F3904" s="52" t="str">
        <f>F3910</f>
        <v>PROD_DEMAND</v>
      </c>
      <c r="G3904" s="55" t="str">
        <f>$G$9</f>
        <v>BULKTRAN</v>
      </c>
      <c r="H3904" s="53">
        <f t="shared" si="2028"/>
        <v>0</v>
      </c>
      <c r="I3904" s="54">
        <f>VLOOKUP(CONCATENATE($F3904," ",$G3904),AllocFactorMatrix,(I$4+1),FALSE)*$E3910</f>
        <v>0</v>
      </c>
      <c r="J3904" s="54">
        <f>VLOOKUP(CONCATENATE($F3904," ",$G3904),AllocFactorMatrix,(J$4+1),FALSE)*$E3910</f>
        <v>0</v>
      </c>
      <c r="K3904" s="54">
        <f>VLOOKUP(CONCATENATE($F3904," ",$G3904),AllocFactorMatrix,(K$4+1),FALSE)*$E3910</f>
        <v>0</v>
      </c>
      <c r="L3904" s="54">
        <f>VLOOKUP(CONCATENATE($F3904," ",$G3904),AllocFactorMatrix,(L$4+1),FALSE)*$E3910</f>
        <v>0</v>
      </c>
      <c r="M3904" s="54">
        <f>VLOOKUP(CONCATENATE($F3904," ",$G3904),AllocFactorMatrix,(M$4+1),FALSE)*$E3910</f>
        <v>0</v>
      </c>
      <c r="N3904" s="54">
        <f t="shared" si="2029"/>
        <v>0</v>
      </c>
      <c r="O3904" s="54">
        <f>VLOOKUP(CONCATENATE($F3904," ",$G3904),AllocFactorMatrix,(O$4+1),FALSE)*$E3910</f>
        <v>0</v>
      </c>
      <c r="P3904" s="54">
        <f>VLOOKUP(CONCATENATE($F3904," ",$G3904),AllocFactorMatrix,(P$4+1),FALSE)*$E3910</f>
        <v>0</v>
      </c>
      <c r="Q3904" s="54">
        <f>VLOOKUP(CONCATENATE($F3904," ",$G3904),AllocFactorMatrix,(Q$4+1),FALSE)*$E3910</f>
        <v>0</v>
      </c>
      <c r="R3904" s="54">
        <f>VLOOKUP(CONCATENATE($F3904," ",$G3904),AllocFactorMatrix,(R$4+1),FALSE)*$E3910</f>
        <v>0</v>
      </c>
      <c r="S3904" s="54">
        <f t="shared" ref="S3904:S3910" si="2037">SUBTOTAL(9,O3904:R3904)</f>
        <v>0</v>
      </c>
      <c r="T3904" s="54">
        <f>VLOOKUP(CONCATENATE($F3904," ",$G3904),AllocFactorMatrix,(T$4+1),FALSE)*$E3910</f>
        <v>0</v>
      </c>
      <c r="U3904" s="54">
        <f>VLOOKUP(CONCATENATE($F3904," ",$G3904),AllocFactorMatrix,(U$4+1),FALSE)*$E3910</f>
        <v>0</v>
      </c>
      <c r="V3904" s="54">
        <f>VLOOKUP(CONCATENATE($F3904," ",$G3904),AllocFactorMatrix,(V$4+1),FALSE)*$E3910</f>
        <v>0</v>
      </c>
      <c r="W3904" s="54">
        <f>VLOOKUP(CONCATENATE($F3904," ",$G3904),AllocFactorMatrix,(W$4+1),FALSE)*$E3910</f>
        <v>0</v>
      </c>
      <c r="X3904" s="54">
        <f t="shared" ref="X3904:X3910" si="2038">SUBTOTAL(9,T3904:W3904)</f>
        <v>0</v>
      </c>
      <c r="Y3904" s="54">
        <f>VLOOKUP(CONCATENATE($F3904," ",$G3904),AllocFactorMatrix,(Y$4+1),FALSE)*$E3910</f>
        <v>0</v>
      </c>
      <c r="Z3904" s="54">
        <f>VLOOKUP(CONCATENATE($F3904," ",$G3904),AllocFactorMatrix,(Z$4+1),FALSE)*$E3910</f>
        <v>0</v>
      </c>
      <c r="AA3904" s="54">
        <f t="shared" si="2030"/>
        <v>0</v>
      </c>
      <c r="AB3904" s="54">
        <f>VLOOKUP(CONCATENATE($F3904," ",$G3904),AllocFactorMatrix,(AB$4+1),FALSE)*$E3910</f>
        <v>0</v>
      </c>
      <c r="AC3904" s="54">
        <f>VLOOKUP(CONCATENATE($F3904," ",$G3904),AllocFactorMatrix,(AC$4+1),FALSE)*$E3910</f>
        <v>0</v>
      </c>
      <c r="AD3904" s="54">
        <f>VLOOKUP(CONCATENATE($F3904," ",$G3904),AllocFactorMatrix,(AD$4+1),FALSE)*$E3910</f>
        <v>0</v>
      </c>
    </row>
    <row r="3905" spans="1:30" s="51" customFormat="1" hidden="1" outlineLevel="1">
      <c r="A3905" s="56"/>
      <c r="B3905" s="111"/>
      <c r="C3905" s="55"/>
      <c r="D3905" s="55"/>
      <c r="F3905" s="52" t="str">
        <f>F3910</f>
        <v>PROD_DEMAND</v>
      </c>
      <c r="G3905" s="55" t="str">
        <f>$G$10</f>
        <v>SUBTRAN</v>
      </c>
      <c r="H3905" s="53">
        <f t="shared" si="2028"/>
        <v>0</v>
      </c>
      <c r="I3905" s="54">
        <f>VLOOKUP(CONCATENATE($F3905," ",$G3905),AllocFactorMatrix,(I$4+1),FALSE)*$E3910</f>
        <v>0</v>
      </c>
      <c r="J3905" s="54">
        <f>VLOOKUP(CONCATENATE($F3905," ",$G3905),AllocFactorMatrix,(J$4+1),FALSE)*$E3910</f>
        <v>0</v>
      </c>
      <c r="K3905" s="54">
        <f>VLOOKUP(CONCATENATE($F3905," ",$G3905),AllocFactorMatrix,(K$4+1),FALSE)*$E3910</f>
        <v>0</v>
      </c>
      <c r="L3905" s="54">
        <f>VLOOKUP(CONCATENATE($F3905," ",$G3905),AllocFactorMatrix,(L$4+1),FALSE)*$E3910</f>
        <v>0</v>
      </c>
      <c r="M3905" s="54">
        <f>VLOOKUP(CONCATENATE($F3905," ",$G3905),AllocFactorMatrix,(M$4+1),FALSE)*$E3910</f>
        <v>0</v>
      </c>
      <c r="N3905" s="54">
        <f t="shared" si="2029"/>
        <v>0</v>
      </c>
      <c r="O3905" s="54">
        <f>VLOOKUP(CONCATENATE($F3905," ",$G3905),AllocFactorMatrix,(O$4+1),FALSE)*$E3910</f>
        <v>0</v>
      </c>
      <c r="P3905" s="54">
        <f>VLOOKUP(CONCATENATE($F3905," ",$G3905),AllocFactorMatrix,(P$4+1),FALSE)*$E3910</f>
        <v>0</v>
      </c>
      <c r="Q3905" s="54">
        <f>VLOOKUP(CONCATENATE($F3905," ",$G3905),AllocFactorMatrix,(Q$4+1),FALSE)*$E3910</f>
        <v>0</v>
      </c>
      <c r="R3905" s="54">
        <f>VLOOKUP(CONCATENATE($F3905," ",$G3905),AllocFactorMatrix,(R$4+1),FALSE)*$E3910</f>
        <v>0</v>
      </c>
      <c r="S3905" s="54">
        <f t="shared" si="2037"/>
        <v>0</v>
      </c>
      <c r="T3905" s="54">
        <f>VLOOKUP(CONCATENATE($F3905," ",$G3905),AllocFactorMatrix,(T$4+1),FALSE)*$E3910</f>
        <v>0</v>
      </c>
      <c r="U3905" s="54">
        <f>VLOOKUP(CONCATENATE($F3905," ",$G3905),AllocFactorMatrix,(U$4+1),FALSE)*$E3910</f>
        <v>0</v>
      </c>
      <c r="V3905" s="54">
        <f>VLOOKUP(CONCATENATE($F3905," ",$G3905),AllocFactorMatrix,(V$4+1),FALSE)*$E3910</f>
        <v>0</v>
      </c>
      <c r="W3905" s="54">
        <f>VLOOKUP(CONCATENATE($F3905," ",$G3905),AllocFactorMatrix,(W$4+1),FALSE)*$E3910</f>
        <v>0</v>
      </c>
      <c r="X3905" s="54">
        <f t="shared" si="2038"/>
        <v>0</v>
      </c>
      <c r="Y3905" s="54">
        <f>VLOOKUP(CONCATENATE($F3905," ",$G3905),AllocFactorMatrix,(Y$4+1),FALSE)*$E3910</f>
        <v>0</v>
      </c>
      <c r="Z3905" s="54">
        <f>VLOOKUP(CONCATENATE($F3905," ",$G3905),AllocFactorMatrix,(Z$4+1),FALSE)*$E3910</f>
        <v>0</v>
      </c>
      <c r="AA3905" s="54">
        <f t="shared" si="2030"/>
        <v>0</v>
      </c>
      <c r="AB3905" s="54">
        <f>VLOOKUP(CONCATENATE($F3905," ",$G3905),AllocFactorMatrix,(AB$4+1),FALSE)*$E3910</f>
        <v>0</v>
      </c>
      <c r="AC3905" s="54">
        <f>VLOOKUP(CONCATENATE($F3905," ",$G3905),AllocFactorMatrix,(AC$4+1),FALSE)*$E3910</f>
        <v>0</v>
      </c>
      <c r="AD3905" s="54">
        <f>VLOOKUP(CONCATENATE($F3905," ",$G3905),AllocFactorMatrix,(AD$4+1),FALSE)*$E3910</f>
        <v>0</v>
      </c>
    </row>
    <row r="3906" spans="1:30" s="51" customFormat="1" hidden="1" outlineLevel="1">
      <c r="A3906" s="56"/>
      <c r="B3906" s="111"/>
      <c r="C3906" s="55"/>
      <c r="D3906" s="55"/>
      <c r="F3906" s="52" t="str">
        <f>F3910</f>
        <v>PROD_DEMAND</v>
      </c>
      <c r="G3906" s="55" t="str">
        <f>$G$11</f>
        <v>DISTPRI</v>
      </c>
      <c r="H3906" s="53">
        <f t="shared" si="2028"/>
        <v>0</v>
      </c>
      <c r="I3906" s="54">
        <f>VLOOKUP(CONCATENATE($F3906," ",$G3906),AllocFactorMatrix,(I$4+1),FALSE)*$E3910</f>
        <v>0</v>
      </c>
      <c r="J3906" s="54">
        <f>VLOOKUP(CONCATENATE($F3906," ",$G3906),AllocFactorMatrix,(J$4+1),FALSE)*$E3910</f>
        <v>0</v>
      </c>
      <c r="K3906" s="54">
        <f>VLOOKUP(CONCATENATE($F3906," ",$G3906),AllocFactorMatrix,(K$4+1),FALSE)*$E3910</f>
        <v>0</v>
      </c>
      <c r="L3906" s="54">
        <f>VLOOKUP(CONCATENATE($F3906," ",$G3906),AllocFactorMatrix,(L$4+1),FALSE)*$E3910</f>
        <v>0</v>
      </c>
      <c r="M3906" s="54">
        <f>VLOOKUP(CONCATENATE($F3906," ",$G3906),AllocFactorMatrix,(M$4+1),FALSE)*$E3910</f>
        <v>0</v>
      </c>
      <c r="N3906" s="54">
        <f t="shared" si="2029"/>
        <v>0</v>
      </c>
      <c r="O3906" s="54">
        <f>VLOOKUP(CONCATENATE($F3906," ",$G3906),AllocFactorMatrix,(O$4+1),FALSE)*$E3910</f>
        <v>0</v>
      </c>
      <c r="P3906" s="54">
        <f>VLOOKUP(CONCATENATE($F3906," ",$G3906),AllocFactorMatrix,(P$4+1),FALSE)*$E3910</f>
        <v>0</v>
      </c>
      <c r="Q3906" s="54">
        <f>VLOOKUP(CONCATENATE($F3906," ",$G3906),AllocFactorMatrix,(Q$4+1),FALSE)*$E3910</f>
        <v>0</v>
      </c>
      <c r="R3906" s="54">
        <f>VLOOKUP(CONCATENATE($F3906," ",$G3906),AllocFactorMatrix,(R$4+1),FALSE)*$E3910</f>
        <v>0</v>
      </c>
      <c r="S3906" s="54">
        <f t="shared" si="2037"/>
        <v>0</v>
      </c>
      <c r="T3906" s="54">
        <f>VLOOKUP(CONCATENATE($F3906," ",$G3906),AllocFactorMatrix,(T$4+1),FALSE)*$E3910</f>
        <v>0</v>
      </c>
      <c r="U3906" s="54">
        <f>VLOOKUP(CONCATENATE($F3906," ",$G3906),AllocFactorMatrix,(U$4+1),FALSE)*$E3910</f>
        <v>0</v>
      </c>
      <c r="V3906" s="54">
        <f>VLOOKUP(CONCATENATE($F3906," ",$G3906),AllocFactorMatrix,(V$4+1),FALSE)*$E3910</f>
        <v>0</v>
      </c>
      <c r="W3906" s="54">
        <f>VLOOKUP(CONCATENATE($F3906," ",$G3906),AllocFactorMatrix,(W$4+1),FALSE)*$E3910</f>
        <v>0</v>
      </c>
      <c r="X3906" s="54">
        <f t="shared" si="2038"/>
        <v>0</v>
      </c>
      <c r="Y3906" s="54">
        <f>VLOOKUP(CONCATENATE($F3906," ",$G3906),AllocFactorMatrix,(Y$4+1),FALSE)*$E3910</f>
        <v>0</v>
      </c>
      <c r="Z3906" s="54">
        <f>VLOOKUP(CONCATENATE($F3906," ",$G3906),AllocFactorMatrix,(Z$4+1),FALSE)*$E3910</f>
        <v>0</v>
      </c>
      <c r="AA3906" s="54">
        <f t="shared" si="2030"/>
        <v>0</v>
      </c>
      <c r="AB3906" s="54">
        <f>VLOOKUP(CONCATENATE($F3906," ",$G3906),AllocFactorMatrix,(AB$4+1),FALSE)*$E3910</f>
        <v>0</v>
      </c>
      <c r="AC3906" s="54">
        <f>VLOOKUP(CONCATENATE($F3906," ",$G3906),AllocFactorMatrix,(AC$4+1),FALSE)*$E3910</f>
        <v>0</v>
      </c>
      <c r="AD3906" s="54">
        <f>VLOOKUP(CONCATENATE($F3906," ",$G3906),AllocFactorMatrix,(AD$4+1),FALSE)*$E3910</f>
        <v>0</v>
      </c>
    </row>
    <row r="3907" spans="1:30" s="51" customFormat="1" hidden="1" outlineLevel="1">
      <c r="A3907" s="56"/>
      <c r="B3907" s="111"/>
      <c r="C3907" s="55"/>
      <c r="D3907" s="55"/>
      <c r="F3907" s="52" t="str">
        <f>F3910</f>
        <v>PROD_DEMAND</v>
      </c>
      <c r="G3907" s="55" t="str">
        <f>$G$12</f>
        <v>DISTSEC</v>
      </c>
      <c r="H3907" s="53">
        <f t="shared" si="2028"/>
        <v>0</v>
      </c>
      <c r="I3907" s="54">
        <f>VLOOKUP(CONCATENATE($F3907," ",$G3907),AllocFactorMatrix,(I$4+1),FALSE)*$E3910</f>
        <v>0</v>
      </c>
      <c r="J3907" s="54">
        <f>VLOOKUP(CONCATENATE($F3907," ",$G3907),AllocFactorMatrix,(J$4+1),FALSE)*$E3910</f>
        <v>0</v>
      </c>
      <c r="K3907" s="54">
        <f>VLOOKUP(CONCATENATE($F3907," ",$G3907),AllocFactorMatrix,(K$4+1),FALSE)*$E3910</f>
        <v>0</v>
      </c>
      <c r="L3907" s="54">
        <f>VLOOKUP(CONCATENATE($F3907," ",$G3907),AllocFactorMatrix,(L$4+1),FALSE)*$E3910</f>
        <v>0</v>
      </c>
      <c r="M3907" s="54">
        <f>VLOOKUP(CONCATENATE($F3907," ",$G3907),AllocFactorMatrix,(M$4+1),FALSE)*$E3910</f>
        <v>0</v>
      </c>
      <c r="N3907" s="54">
        <f t="shared" si="2029"/>
        <v>0</v>
      </c>
      <c r="O3907" s="54">
        <f>VLOOKUP(CONCATENATE($F3907," ",$G3907),AllocFactorMatrix,(O$4+1),FALSE)*$E3910</f>
        <v>0</v>
      </c>
      <c r="P3907" s="54">
        <f>VLOOKUP(CONCATENATE($F3907," ",$G3907),AllocFactorMatrix,(P$4+1),FALSE)*$E3910</f>
        <v>0</v>
      </c>
      <c r="Q3907" s="54">
        <f>VLOOKUP(CONCATENATE($F3907," ",$G3907),AllocFactorMatrix,(Q$4+1),FALSE)*$E3910</f>
        <v>0</v>
      </c>
      <c r="R3907" s="54">
        <f>VLOOKUP(CONCATENATE($F3907," ",$G3907),AllocFactorMatrix,(R$4+1),FALSE)*$E3910</f>
        <v>0</v>
      </c>
      <c r="S3907" s="54">
        <f t="shared" si="2037"/>
        <v>0</v>
      </c>
      <c r="T3907" s="54">
        <f>VLOOKUP(CONCATENATE($F3907," ",$G3907),AllocFactorMatrix,(T$4+1),FALSE)*$E3910</f>
        <v>0</v>
      </c>
      <c r="U3907" s="54">
        <f>VLOOKUP(CONCATENATE($F3907," ",$G3907),AllocFactorMatrix,(U$4+1),FALSE)*$E3910</f>
        <v>0</v>
      </c>
      <c r="V3907" s="54">
        <f>VLOOKUP(CONCATENATE($F3907," ",$G3907),AllocFactorMatrix,(V$4+1),FALSE)*$E3910</f>
        <v>0</v>
      </c>
      <c r="W3907" s="54">
        <f>VLOOKUP(CONCATENATE($F3907," ",$G3907),AllocFactorMatrix,(W$4+1),FALSE)*$E3910</f>
        <v>0</v>
      </c>
      <c r="X3907" s="54">
        <f t="shared" si="2038"/>
        <v>0</v>
      </c>
      <c r="Y3907" s="54">
        <f>VLOOKUP(CONCATENATE($F3907," ",$G3907),AllocFactorMatrix,(Y$4+1),FALSE)*$E3910</f>
        <v>0</v>
      </c>
      <c r="Z3907" s="54">
        <f>VLOOKUP(CONCATENATE($F3907," ",$G3907),AllocFactorMatrix,(Z$4+1),FALSE)*$E3910</f>
        <v>0</v>
      </c>
      <c r="AA3907" s="54">
        <f t="shared" si="2030"/>
        <v>0</v>
      </c>
      <c r="AB3907" s="54">
        <f>VLOOKUP(CONCATENATE($F3907," ",$G3907),AllocFactorMatrix,(AB$4+1),FALSE)*$E3910</f>
        <v>0</v>
      </c>
      <c r="AC3907" s="54">
        <f>VLOOKUP(CONCATENATE($F3907," ",$G3907),AllocFactorMatrix,(AC$4+1),FALSE)*$E3910</f>
        <v>0</v>
      </c>
      <c r="AD3907" s="54">
        <f>VLOOKUP(CONCATENATE($F3907," ",$G3907),AllocFactorMatrix,(AD$4+1),FALSE)*$E3910</f>
        <v>0</v>
      </c>
    </row>
    <row r="3908" spans="1:30" s="51" customFormat="1" hidden="1" outlineLevel="1">
      <c r="A3908" s="56"/>
      <c r="B3908" s="111"/>
      <c r="C3908" s="55"/>
      <c r="D3908" s="55"/>
      <c r="F3908" s="52" t="str">
        <f>F3910</f>
        <v>PROD_DEMAND</v>
      </c>
      <c r="G3908" s="55" t="str">
        <f>$G$13</f>
        <v>ENERGY</v>
      </c>
      <c r="H3908" s="53">
        <f t="shared" si="2028"/>
        <v>0</v>
      </c>
      <c r="I3908" s="54">
        <f>VLOOKUP(CONCATENATE($F3908," ",$G3908),AllocFactorMatrix,(I$4+1),FALSE)*$E3910</f>
        <v>0</v>
      </c>
      <c r="J3908" s="54">
        <f>VLOOKUP(CONCATENATE($F3908," ",$G3908),AllocFactorMatrix,(J$4+1),FALSE)*$E3910</f>
        <v>0</v>
      </c>
      <c r="K3908" s="54">
        <f>VLOOKUP(CONCATENATE($F3908," ",$G3908),AllocFactorMatrix,(K$4+1),FALSE)*$E3910</f>
        <v>0</v>
      </c>
      <c r="L3908" s="54">
        <f>VLOOKUP(CONCATENATE($F3908," ",$G3908),AllocFactorMatrix,(L$4+1),FALSE)*$E3910</f>
        <v>0</v>
      </c>
      <c r="M3908" s="54">
        <f>VLOOKUP(CONCATENATE($F3908," ",$G3908),AllocFactorMatrix,(M$4+1),FALSE)*$E3910</f>
        <v>0</v>
      </c>
      <c r="N3908" s="54">
        <f t="shared" si="2029"/>
        <v>0</v>
      </c>
      <c r="O3908" s="54">
        <f>VLOOKUP(CONCATENATE($F3908," ",$G3908),AllocFactorMatrix,(O$4+1),FALSE)*$E3910</f>
        <v>0</v>
      </c>
      <c r="P3908" s="54">
        <f>VLOOKUP(CONCATENATE($F3908," ",$G3908),AllocFactorMatrix,(P$4+1),FALSE)*$E3910</f>
        <v>0</v>
      </c>
      <c r="Q3908" s="54">
        <f>VLOOKUP(CONCATENATE($F3908," ",$G3908),AllocFactorMatrix,(Q$4+1),FALSE)*$E3910</f>
        <v>0</v>
      </c>
      <c r="R3908" s="54">
        <f>VLOOKUP(CONCATENATE($F3908," ",$G3908),AllocFactorMatrix,(R$4+1),FALSE)*$E3910</f>
        <v>0</v>
      </c>
      <c r="S3908" s="54">
        <f t="shared" si="2037"/>
        <v>0</v>
      </c>
      <c r="T3908" s="54">
        <f>VLOOKUP(CONCATENATE($F3908," ",$G3908),AllocFactorMatrix,(T$4+1),FALSE)*$E3910</f>
        <v>0</v>
      </c>
      <c r="U3908" s="54">
        <f>VLOOKUP(CONCATENATE($F3908," ",$G3908),AllocFactorMatrix,(U$4+1),FALSE)*$E3910</f>
        <v>0</v>
      </c>
      <c r="V3908" s="54">
        <f>VLOOKUP(CONCATENATE($F3908," ",$G3908),AllocFactorMatrix,(V$4+1),FALSE)*$E3910</f>
        <v>0</v>
      </c>
      <c r="W3908" s="54">
        <f>VLOOKUP(CONCATENATE($F3908," ",$G3908),AllocFactorMatrix,(W$4+1),FALSE)*$E3910</f>
        <v>0</v>
      </c>
      <c r="X3908" s="54">
        <f t="shared" si="2038"/>
        <v>0</v>
      </c>
      <c r="Y3908" s="54">
        <f>VLOOKUP(CONCATENATE($F3908," ",$G3908),AllocFactorMatrix,(Y$4+1),FALSE)*$E3910</f>
        <v>0</v>
      </c>
      <c r="Z3908" s="54">
        <f>VLOOKUP(CONCATENATE($F3908," ",$G3908),AllocFactorMatrix,(Z$4+1),FALSE)*$E3910</f>
        <v>0</v>
      </c>
      <c r="AA3908" s="54">
        <f t="shared" si="2030"/>
        <v>0</v>
      </c>
      <c r="AB3908" s="54">
        <f>VLOOKUP(CONCATENATE($F3908," ",$G3908),AllocFactorMatrix,(AB$4+1),FALSE)*$E3910</f>
        <v>0</v>
      </c>
      <c r="AC3908" s="54">
        <f>VLOOKUP(CONCATENATE($F3908," ",$G3908),AllocFactorMatrix,(AC$4+1),FALSE)*$E3910</f>
        <v>0</v>
      </c>
      <c r="AD3908" s="54">
        <f>VLOOKUP(CONCATENATE($F3908," ",$G3908),AllocFactorMatrix,(AD$4+1),FALSE)*$E3910</f>
        <v>0</v>
      </c>
    </row>
    <row r="3909" spans="1:30" s="51" customFormat="1" hidden="1" outlineLevel="1">
      <c r="A3909" s="56"/>
      <c r="B3909" s="111"/>
      <c r="C3909" s="55"/>
      <c r="D3909" s="55"/>
      <c r="F3909" s="52" t="str">
        <f>F3910</f>
        <v>PROD_DEMAND</v>
      </c>
      <c r="G3909" s="55" t="str">
        <f>$G$14</f>
        <v>CUSTOMER</v>
      </c>
      <c r="H3909" s="53">
        <f t="shared" si="2028"/>
        <v>0</v>
      </c>
      <c r="I3909" s="54">
        <f>VLOOKUP(CONCATENATE($F3909," ",$G3909),AllocFactorMatrix,(I$4+1),FALSE)*$E3910</f>
        <v>0</v>
      </c>
      <c r="J3909" s="54">
        <f>VLOOKUP(CONCATENATE($F3909," ",$G3909),AllocFactorMatrix,(J$4+1),FALSE)*$E3910</f>
        <v>0</v>
      </c>
      <c r="K3909" s="54">
        <f>VLOOKUP(CONCATENATE($F3909," ",$G3909),AllocFactorMatrix,(K$4+1),FALSE)*$E3910</f>
        <v>0</v>
      </c>
      <c r="L3909" s="54">
        <f>VLOOKUP(CONCATENATE($F3909," ",$G3909),AllocFactorMatrix,(L$4+1),FALSE)*$E3910</f>
        <v>0</v>
      </c>
      <c r="M3909" s="54">
        <f>VLOOKUP(CONCATENATE($F3909," ",$G3909),AllocFactorMatrix,(M$4+1),FALSE)*$E3910</f>
        <v>0</v>
      </c>
      <c r="N3909" s="54">
        <f t="shared" si="2029"/>
        <v>0</v>
      </c>
      <c r="O3909" s="54">
        <f>VLOOKUP(CONCATENATE($F3909," ",$G3909),AllocFactorMatrix,(O$4+1),FALSE)*$E3910</f>
        <v>0</v>
      </c>
      <c r="P3909" s="54">
        <f>VLOOKUP(CONCATENATE($F3909," ",$G3909),AllocFactorMatrix,(P$4+1),FALSE)*$E3910</f>
        <v>0</v>
      </c>
      <c r="Q3909" s="54">
        <f>VLOOKUP(CONCATENATE($F3909," ",$G3909),AllocFactorMatrix,(Q$4+1),FALSE)*$E3910</f>
        <v>0</v>
      </c>
      <c r="R3909" s="54">
        <f>VLOOKUP(CONCATENATE($F3909," ",$G3909),AllocFactorMatrix,(R$4+1),FALSE)*$E3910</f>
        <v>0</v>
      </c>
      <c r="S3909" s="54">
        <f t="shared" si="2037"/>
        <v>0</v>
      </c>
      <c r="T3909" s="54">
        <f>VLOOKUP(CONCATENATE($F3909," ",$G3909),AllocFactorMatrix,(T$4+1),FALSE)*$E3910</f>
        <v>0</v>
      </c>
      <c r="U3909" s="54">
        <f>VLOOKUP(CONCATENATE($F3909," ",$G3909),AllocFactorMatrix,(U$4+1),FALSE)*$E3910</f>
        <v>0</v>
      </c>
      <c r="V3909" s="54">
        <f>VLOOKUP(CONCATENATE($F3909," ",$G3909),AllocFactorMatrix,(V$4+1),FALSE)*$E3910</f>
        <v>0</v>
      </c>
      <c r="W3909" s="54">
        <f>VLOOKUP(CONCATENATE($F3909," ",$G3909),AllocFactorMatrix,(W$4+1),FALSE)*$E3910</f>
        <v>0</v>
      </c>
      <c r="X3909" s="54">
        <f t="shared" si="2038"/>
        <v>0</v>
      </c>
      <c r="Y3909" s="54">
        <f>VLOOKUP(CONCATENATE($F3909," ",$G3909),AllocFactorMatrix,(Y$4+1),FALSE)*$E3910</f>
        <v>0</v>
      </c>
      <c r="Z3909" s="54">
        <f>VLOOKUP(CONCATENATE($F3909," ",$G3909),AllocFactorMatrix,(Z$4+1),FALSE)*$E3910</f>
        <v>0</v>
      </c>
      <c r="AA3909" s="54">
        <f t="shared" si="2030"/>
        <v>0</v>
      </c>
      <c r="AB3909" s="54">
        <f>VLOOKUP(CONCATENATE($F3909," ",$G3909),AllocFactorMatrix,(AB$4+1),FALSE)*$E3910</f>
        <v>0</v>
      </c>
      <c r="AC3909" s="54">
        <f>VLOOKUP(CONCATENATE($F3909," ",$G3909),AllocFactorMatrix,(AC$4+1),FALSE)*$E3910</f>
        <v>0</v>
      </c>
      <c r="AD3909" s="54">
        <f>VLOOKUP(CONCATENATE($F3909," ",$G3909),AllocFactorMatrix,(AD$4+1),FALSE)*$E3910</f>
        <v>0</v>
      </c>
    </row>
    <row r="3910" spans="1:30" s="51" customFormat="1" collapsed="1">
      <c r="A3910" s="56"/>
      <c r="B3910" s="111"/>
      <c r="C3910" s="55"/>
      <c r="D3910" s="108" t="s">
        <v>462</v>
      </c>
      <c r="E3910" s="61">
        <v>-3110203</v>
      </c>
      <c r="F3910" s="57" t="s">
        <v>30</v>
      </c>
      <c r="G3910" s="55" t="str">
        <f>$G$15</f>
        <v>TOTAL</v>
      </c>
      <c r="H3910" s="53">
        <f t="shared" si="2028"/>
        <v>-3110203.0000000005</v>
      </c>
      <c r="I3910" s="54">
        <f>VLOOKUP(CONCATENATE($F3910," ",$G3910),AllocFactorMatrix,(I$4+1),FALSE)*$E3910</f>
        <v>-1532033.0946680224</v>
      </c>
      <c r="J3910" s="54">
        <f>VLOOKUP(CONCATENATE($F3910," ",$G3910),AllocFactorMatrix,(J$4+1),FALSE)*$E3910</f>
        <v>-75733.870166831839</v>
      </c>
      <c r="K3910" s="54">
        <f>VLOOKUP(CONCATENATE($F3910," ",$G3910),AllocFactorMatrix,(K$4+1),FALSE)*$E3910</f>
        <v>-277408.82605353399</v>
      </c>
      <c r="L3910" s="54">
        <f>VLOOKUP(CONCATENATE($F3910," ",$G3910),AllocFactorMatrix,(L$4+1),FALSE)*$E3910</f>
        <v>-8731.8449324965222</v>
      </c>
      <c r="M3910" s="54">
        <f>VLOOKUP(CONCATENATE($F3910," ",$G3910),AllocFactorMatrix,(M$4+1),FALSE)*$E3910</f>
        <v>-818.844477329234</v>
      </c>
      <c r="N3910" s="54">
        <f t="shared" si="2029"/>
        <v>-286959.51546335977</v>
      </c>
      <c r="O3910" s="54">
        <f>VLOOKUP(CONCATENATE($F3910," ",$G3910),AllocFactorMatrix,(O$4+1),FALSE)*$E3910</f>
        <v>-210873.86172932773</v>
      </c>
      <c r="P3910" s="54">
        <f>VLOOKUP(CONCATENATE($F3910," ",$G3910),AllocFactorMatrix,(P$4+1),FALSE)*$E3910</f>
        <v>-39291.944028329519</v>
      </c>
      <c r="Q3910" s="54">
        <f>VLOOKUP(CONCATENATE($F3910," ",$G3910),AllocFactorMatrix,(Q$4+1),FALSE)*$E3910</f>
        <v>-17755.297890385438</v>
      </c>
      <c r="R3910" s="54">
        <f>VLOOKUP(CONCATENATE($F3910," ",$G3910),AllocFactorMatrix,(R$4+1),FALSE)*$E3910</f>
        <v>-798.43589909929676</v>
      </c>
      <c r="S3910" s="54">
        <f t="shared" si="2037"/>
        <v>-268719.53954714193</v>
      </c>
      <c r="T3910" s="54">
        <f>VLOOKUP(CONCATENATE($F3910," ",$G3910),AllocFactorMatrix,(T$4+1),FALSE)*$E3910</f>
        <v>-7366.3641096027286</v>
      </c>
      <c r="U3910" s="54">
        <f>VLOOKUP(CONCATENATE($F3910," ",$G3910),AllocFactorMatrix,(U$4+1),FALSE)*$E3910</f>
        <v>-120549.29355895589</v>
      </c>
      <c r="V3910" s="54">
        <f>VLOOKUP(CONCATENATE($F3910," ",$G3910),AllocFactorMatrix,(V$4+1),FALSE)*$E3910</f>
        <v>-637106.40370667248</v>
      </c>
      <c r="W3910" s="54">
        <f>VLOOKUP(CONCATENATE($F3910," ",$G3910),AllocFactorMatrix,(W$4+1),FALSE)*$E3910</f>
        <v>-115050.85693973981</v>
      </c>
      <c r="X3910" s="54">
        <f t="shared" si="2038"/>
        <v>-880072.91831497091</v>
      </c>
      <c r="Y3910" s="54">
        <f>VLOOKUP(CONCATENATE($F3910," ",$G3910),AllocFactorMatrix,(Y$4+1),FALSE)*$E3910</f>
        <v>-64759.02832232316</v>
      </c>
      <c r="Z3910" s="54">
        <f>VLOOKUP(CONCATENATE($F3910," ",$G3910),AllocFactorMatrix,(Z$4+1),FALSE)*$E3910</f>
        <v>-1084.6889705429523</v>
      </c>
      <c r="AA3910" s="54">
        <f t="shared" si="2030"/>
        <v>-65843.717292866117</v>
      </c>
      <c r="AB3910" s="54">
        <f>VLOOKUP(CONCATENATE($F3910," ",$G3910),AllocFactorMatrix,(AB$4+1),FALSE)*$E3910</f>
        <v>-840.34454680635588</v>
      </c>
      <c r="AC3910" s="54">
        <f>VLOOKUP(CONCATENATE($F3910," ",$G3910),AllocFactorMatrix,(AC$4+1),FALSE)*$E3910</f>
        <v>0</v>
      </c>
      <c r="AD3910" s="54">
        <f>VLOOKUP(CONCATENATE($F3910," ",$G3910),AllocFactorMatrix,(AD$4+1),FALSE)*$E3910</f>
        <v>0</v>
      </c>
    </row>
    <row r="3911" spans="1:30" s="51" customFormat="1" hidden="1" outlineLevel="1">
      <c r="A3911" s="56"/>
      <c r="B3911" s="111"/>
      <c r="C3911" s="55"/>
      <c r="D3911" s="55"/>
      <c r="F3911" s="52" t="str">
        <f>F3918</f>
        <v>PROD_DEMAND</v>
      </c>
      <c r="G3911" s="55" t="str">
        <f>$G$8</f>
        <v>PRODUCTION</v>
      </c>
      <c r="H3911" s="53">
        <f t="shared" si="2028"/>
        <v>-1758078.9999999998</v>
      </c>
      <c r="I3911" s="54">
        <f>VLOOKUP(CONCATENATE($F3911," ",$G3911),AllocFactorMatrix,(I$4+1),FALSE)*$E3918</f>
        <v>-865999.81127947662</v>
      </c>
      <c r="J3911" s="54">
        <f>VLOOKUP(CONCATENATE($F3911," ",$G3911),AllocFactorMatrix,(J$4+1),FALSE)*$E3918</f>
        <v>-42809.465082836577</v>
      </c>
      <c r="K3911" s="54">
        <f>VLOOKUP(CONCATENATE($F3911," ",$G3911),AllocFactorMatrix,(K$4+1),FALSE)*$E3918</f>
        <v>-156808.61715436933</v>
      </c>
      <c r="L3911" s="54">
        <f>VLOOKUP(CONCATENATE($F3911," ",$G3911),AllocFactorMatrix,(L$4+1),FALSE)*$E3918</f>
        <v>-4935.778535059786</v>
      </c>
      <c r="M3911" s="54">
        <f>VLOOKUP(CONCATENATE($F3911," ",$G3911),AllocFactorMatrix,(M$4+1),FALSE)*$E3918</f>
        <v>-462.86151735385198</v>
      </c>
      <c r="N3911" s="54">
        <f t="shared" si="2029"/>
        <v>-162207.25720678299</v>
      </c>
      <c r="O3911" s="54">
        <f>VLOOKUP(CONCATENATE($F3911," ",$G3911),AllocFactorMatrix,(O$4+1),FALSE)*$E3918</f>
        <v>-119198.94230544913</v>
      </c>
      <c r="P3911" s="54">
        <f>VLOOKUP(CONCATENATE($F3911," ",$G3911),AllocFactorMatrix,(P$4+1),FALSE)*$E3918</f>
        <v>-22210.235687310935</v>
      </c>
      <c r="Q3911" s="54">
        <f>VLOOKUP(CONCATENATE($F3911," ",$G3911),AllocFactorMatrix,(Q$4+1),FALSE)*$E3918</f>
        <v>-10036.391952496651</v>
      </c>
      <c r="R3911" s="54">
        <f>VLOOKUP(CONCATENATE($F3911," ",$G3911),AllocFactorMatrix,(R$4+1),FALSE)*$E3918</f>
        <v>-451.32532733477291</v>
      </c>
      <c r="S3911" s="54">
        <f>SUBTOTAL(9,O3911:R3911)</f>
        <v>-151896.8952725915</v>
      </c>
      <c r="T3911" s="54">
        <f>VLOOKUP(CONCATENATE($F3911," ",$G3911),AllocFactorMatrix,(T$4+1),FALSE)*$E3918</f>
        <v>-4163.9243636014289</v>
      </c>
      <c r="U3911" s="54">
        <f>VLOOKUP(CONCATENATE($F3911," ",$G3911),AllocFactorMatrix,(U$4+1),FALSE)*$E3918</f>
        <v>-68141.912753230456</v>
      </c>
      <c r="V3911" s="54">
        <f>VLOOKUP(CONCATENATE($F3911," ",$G3911),AllocFactorMatrix,(V$4+1),FALSE)*$E3918</f>
        <v>-360131.92358255165</v>
      </c>
      <c r="W3911" s="54">
        <f>VLOOKUP(CONCATENATE($F3911," ",$G3911),AllocFactorMatrix,(W$4+1),FALSE)*$E3918</f>
        <v>-65033.856477458488</v>
      </c>
      <c r="X3911" s="54">
        <f>SUBTOTAL(9,T3911:W3911)</f>
        <v>-497471.61717684206</v>
      </c>
      <c r="Y3911" s="54">
        <f>VLOOKUP(CONCATENATE($F3911," ",$G3911),AllocFactorMatrix,(Y$4+1),FALSE)*$E3918</f>
        <v>-36605.806037059825</v>
      </c>
      <c r="Z3911" s="54">
        <f>VLOOKUP(CONCATENATE($F3911," ",$G3911),AllocFactorMatrix,(Z$4+1),FALSE)*$E3918</f>
        <v>-613.13325871114625</v>
      </c>
      <c r="AA3911" s="54">
        <f t="shared" si="2030"/>
        <v>-37218.939295770972</v>
      </c>
      <c r="AB3911" s="54">
        <f>VLOOKUP(CONCATENATE($F3911," ",$G3911),AllocFactorMatrix,(AB$4+1),FALSE)*$E3918</f>
        <v>-475.01468569889852</v>
      </c>
      <c r="AC3911" s="54">
        <f>VLOOKUP(CONCATENATE($F3911," ",$G3911),AllocFactorMatrix,(AC$4+1),FALSE)*$E3918</f>
        <v>0</v>
      </c>
      <c r="AD3911" s="54">
        <f>VLOOKUP(CONCATENATE($F3911," ",$G3911),AllocFactorMatrix,(AD$4+1),FALSE)*$E3918</f>
        <v>0</v>
      </c>
    </row>
    <row r="3912" spans="1:30" s="51" customFormat="1" hidden="1" outlineLevel="1">
      <c r="A3912" s="56"/>
      <c r="B3912" s="111"/>
      <c r="C3912" s="55"/>
      <c r="D3912" s="55"/>
      <c r="F3912" s="52" t="str">
        <f>F3918</f>
        <v>PROD_DEMAND</v>
      </c>
      <c r="G3912" s="55" t="str">
        <f>$G$9</f>
        <v>BULKTRAN</v>
      </c>
      <c r="H3912" s="53">
        <f t="shared" si="2028"/>
        <v>0</v>
      </c>
      <c r="I3912" s="54">
        <f>VLOOKUP(CONCATENATE($F3912," ",$G3912),AllocFactorMatrix,(I$4+1),FALSE)*$E3918</f>
        <v>0</v>
      </c>
      <c r="J3912" s="54">
        <f>VLOOKUP(CONCATENATE($F3912," ",$G3912),AllocFactorMatrix,(J$4+1),FALSE)*$E3918</f>
        <v>0</v>
      </c>
      <c r="K3912" s="54">
        <f>VLOOKUP(CONCATENATE($F3912," ",$G3912),AllocFactorMatrix,(K$4+1),FALSE)*$E3918</f>
        <v>0</v>
      </c>
      <c r="L3912" s="54">
        <f>VLOOKUP(CONCATENATE($F3912," ",$G3912),AllocFactorMatrix,(L$4+1),FALSE)*$E3918</f>
        <v>0</v>
      </c>
      <c r="M3912" s="54">
        <f>VLOOKUP(CONCATENATE($F3912," ",$G3912),AllocFactorMatrix,(M$4+1),FALSE)*$E3918</f>
        <v>0</v>
      </c>
      <c r="N3912" s="54">
        <f t="shared" si="2029"/>
        <v>0</v>
      </c>
      <c r="O3912" s="54">
        <f>VLOOKUP(CONCATENATE($F3912," ",$G3912),AllocFactorMatrix,(O$4+1),FALSE)*$E3918</f>
        <v>0</v>
      </c>
      <c r="P3912" s="54">
        <f>VLOOKUP(CONCATENATE($F3912," ",$G3912),AllocFactorMatrix,(P$4+1),FALSE)*$E3918</f>
        <v>0</v>
      </c>
      <c r="Q3912" s="54">
        <f>VLOOKUP(CONCATENATE($F3912," ",$G3912),AllocFactorMatrix,(Q$4+1),FALSE)*$E3918</f>
        <v>0</v>
      </c>
      <c r="R3912" s="54">
        <f>VLOOKUP(CONCATENATE($F3912," ",$G3912),AllocFactorMatrix,(R$4+1),FALSE)*$E3918</f>
        <v>0</v>
      </c>
      <c r="S3912" s="54">
        <f t="shared" ref="S3912:S3918" si="2039">SUBTOTAL(9,O3912:R3912)</f>
        <v>0</v>
      </c>
      <c r="T3912" s="54">
        <f>VLOOKUP(CONCATENATE($F3912," ",$G3912),AllocFactorMatrix,(T$4+1),FALSE)*$E3918</f>
        <v>0</v>
      </c>
      <c r="U3912" s="54">
        <f>VLOOKUP(CONCATENATE($F3912," ",$G3912),AllocFactorMatrix,(U$4+1),FALSE)*$E3918</f>
        <v>0</v>
      </c>
      <c r="V3912" s="54">
        <f>VLOOKUP(CONCATENATE($F3912," ",$G3912),AllocFactorMatrix,(V$4+1),FALSE)*$E3918</f>
        <v>0</v>
      </c>
      <c r="W3912" s="54">
        <f>VLOOKUP(CONCATENATE($F3912," ",$G3912),AllocFactorMatrix,(W$4+1),FALSE)*$E3918</f>
        <v>0</v>
      </c>
      <c r="X3912" s="54">
        <f t="shared" ref="X3912:X3918" si="2040">SUBTOTAL(9,T3912:W3912)</f>
        <v>0</v>
      </c>
      <c r="Y3912" s="54">
        <f>VLOOKUP(CONCATENATE($F3912," ",$G3912),AllocFactorMatrix,(Y$4+1),FALSE)*$E3918</f>
        <v>0</v>
      </c>
      <c r="Z3912" s="54">
        <f>VLOOKUP(CONCATENATE($F3912," ",$G3912),AllocFactorMatrix,(Z$4+1),FALSE)*$E3918</f>
        <v>0</v>
      </c>
      <c r="AA3912" s="54">
        <f t="shared" si="2030"/>
        <v>0</v>
      </c>
      <c r="AB3912" s="54">
        <f>VLOOKUP(CONCATENATE($F3912," ",$G3912),AllocFactorMatrix,(AB$4+1),FALSE)*$E3918</f>
        <v>0</v>
      </c>
      <c r="AC3912" s="54">
        <f>VLOOKUP(CONCATENATE($F3912," ",$G3912),AllocFactorMatrix,(AC$4+1),FALSE)*$E3918</f>
        <v>0</v>
      </c>
      <c r="AD3912" s="54">
        <f>VLOOKUP(CONCATENATE($F3912," ",$G3912),AllocFactorMatrix,(AD$4+1),FALSE)*$E3918</f>
        <v>0</v>
      </c>
    </row>
    <row r="3913" spans="1:30" s="51" customFormat="1" hidden="1" outlineLevel="1">
      <c r="A3913" s="56"/>
      <c r="B3913" s="111"/>
      <c r="C3913" s="55"/>
      <c r="D3913" s="55"/>
      <c r="F3913" s="52" t="str">
        <f>F3918</f>
        <v>PROD_DEMAND</v>
      </c>
      <c r="G3913" s="55" t="str">
        <f>$G$10</f>
        <v>SUBTRAN</v>
      </c>
      <c r="H3913" s="53">
        <f t="shared" si="2028"/>
        <v>0</v>
      </c>
      <c r="I3913" s="54">
        <f>VLOOKUP(CONCATENATE($F3913," ",$G3913),AllocFactorMatrix,(I$4+1),FALSE)*$E3918</f>
        <v>0</v>
      </c>
      <c r="J3913" s="54">
        <f>VLOOKUP(CONCATENATE($F3913," ",$G3913),AllocFactorMatrix,(J$4+1),FALSE)*$E3918</f>
        <v>0</v>
      </c>
      <c r="K3913" s="54">
        <f>VLOOKUP(CONCATENATE($F3913," ",$G3913),AllocFactorMatrix,(K$4+1),FALSE)*$E3918</f>
        <v>0</v>
      </c>
      <c r="L3913" s="54">
        <f>VLOOKUP(CONCATENATE($F3913," ",$G3913),AllocFactorMatrix,(L$4+1),FALSE)*$E3918</f>
        <v>0</v>
      </c>
      <c r="M3913" s="54">
        <f>VLOOKUP(CONCATENATE($F3913," ",$G3913),AllocFactorMatrix,(M$4+1),FALSE)*$E3918</f>
        <v>0</v>
      </c>
      <c r="N3913" s="54">
        <f t="shared" si="2029"/>
        <v>0</v>
      </c>
      <c r="O3913" s="54">
        <f>VLOOKUP(CONCATENATE($F3913," ",$G3913),AllocFactorMatrix,(O$4+1),FALSE)*$E3918</f>
        <v>0</v>
      </c>
      <c r="P3913" s="54">
        <f>VLOOKUP(CONCATENATE($F3913," ",$G3913),AllocFactorMatrix,(P$4+1),FALSE)*$E3918</f>
        <v>0</v>
      </c>
      <c r="Q3913" s="54">
        <f>VLOOKUP(CONCATENATE($F3913," ",$G3913),AllocFactorMatrix,(Q$4+1),FALSE)*$E3918</f>
        <v>0</v>
      </c>
      <c r="R3913" s="54">
        <f>VLOOKUP(CONCATENATE($F3913," ",$G3913),AllocFactorMatrix,(R$4+1),FALSE)*$E3918</f>
        <v>0</v>
      </c>
      <c r="S3913" s="54">
        <f t="shared" si="2039"/>
        <v>0</v>
      </c>
      <c r="T3913" s="54">
        <f>VLOOKUP(CONCATENATE($F3913," ",$G3913),AllocFactorMatrix,(T$4+1),FALSE)*$E3918</f>
        <v>0</v>
      </c>
      <c r="U3913" s="54">
        <f>VLOOKUP(CONCATENATE($F3913," ",$G3913),AllocFactorMatrix,(U$4+1),FALSE)*$E3918</f>
        <v>0</v>
      </c>
      <c r="V3913" s="54">
        <f>VLOOKUP(CONCATENATE($F3913," ",$G3913),AllocFactorMatrix,(V$4+1),FALSE)*$E3918</f>
        <v>0</v>
      </c>
      <c r="W3913" s="54">
        <f>VLOOKUP(CONCATENATE($F3913," ",$G3913),AllocFactorMatrix,(W$4+1),FALSE)*$E3918</f>
        <v>0</v>
      </c>
      <c r="X3913" s="54">
        <f t="shared" si="2040"/>
        <v>0</v>
      </c>
      <c r="Y3913" s="54">
        <f>VLOOKUP(CONCATENATE($F3913," ",$G3913),AllocFactorMatrix,(Y$4+1),FALSE)*$E3918</f>
        <v>0</v>
      </c>
      <c r="Z3913" s="54">
        <f>VLOOKUP(CONCATENATE($F3913," ",$G3913),AllocFactorMatrix,(Z$4+1),FALSE)*$E3918</f>
        <v>0</v>
      </c>
      <c r="AA3913" s="54">
        <f t="shared" si="2030"/>
        <v>0</v>
      </c>
      <c r="AB3913" s="54">
        <f>VLOOKUP(CONCATENATE($F3913," ",$G3913),AllocFactorMatrix,(AB$4+1),FALSE)*$E3918</f>
        <v>0</v>
      </c>
      <c r="AC3913" s="54">
        <f>VLOOKUP(CONCATENATE($F3913," ",$G3913),AllocFactorMatrix,(AC$4+1),FALSE)*$E3918</f>
        <v>0</v>
      </c>
      <c r="AD3913" s="54">
        <f>VLOOKUP(CONCATENATE($F3913," ",$G3913),AllocFactorMatrix,(AD$4+1),FALSE)*$E3918</f>
        <v>0</v>
      </c>
    </row>
    <row r="3914" spans="1:30" s="51" customFormat="1" hidden="1" outlineLevel="1">
      <c r="A3914" s="56"/>
      <c r="B3914" s="111"/>
      <c r="C3914" s="55"/>
      <c r="D3914" s="55"/>
      <c r="F3914" s="52" t="str">
        <f>F3918</f>
        <v>PROD_DEMAND</v>
      </c>
      <c r="G3914" s="55" t="str">
        <f>$G$11</f>
        <v>DISTPRI</v>
      </c>
      <c r="H3914" s="53">
        <f t="shared" si="2028"/>
        <v>0</v>
      </c>
      <c r="I3914" s="54">
        <f>VLOOKUP(CONCATENATE($F3914," ",$G3914),AllocFactorMatrix,(I$4+1),FALSE)*$E3918</f>
        <v>0</v>
      </c>
      <c r="J3914" s="54">
        <f>VLOOKUP(CONCATENATE($F3914," ",$G3914),AllocFactorMatrix,(J$4+1),FALSE)*$E3918</f>
        <v>0</v>
      </c>
      <c r="K3914" s="54">
        <f>VLOOKUP(CONCATENATE($F3914," ",$G3914),AllocFactorMatrix,(K$4+1),FALSE)*$E3918</f>
        <v>0</v>
      </c>
      <c r="L3914" s="54">
        <f>VLOOKUP(CONCATENATE($F3914," ",$G3914),AllocFactorMatrix,(L$4+1),FALSE)*$E3918</f>
        <v>0</v>
      </c>
      <c r="M3914" s="54">
        <f>VLOOKUP(CONCATENATE($F3914," ",$G3914),AllocFactorMatrix,(M$4+1),FALSE)*$E3918</f>
        <v>0</v>
      </c>
      <c r="N3914" s="54">
        <f t="shared" si="2029"/>
        <v>0</v>
      </c>
      <c r="O3914" s="54">
        <f>VLOOKUP(CONCATENATE($F3914," ",$G3914),AllocFactorMatrix,(O$4+1),FALSE)*$E3918</f>
        <v>0</v>
      </c>
      <c r="P3914" s="54">
        <f>VLOOKUP(CONCATENATE($F3914," ",$G3914),AllocFactorMatrix,(P$4+1),FALSE)*$E3918</f>
        <v>0</v>
      </c>
      <c r="Q3914" s="54">
        <f>VLOOKUP(CONCATENATE($F3914," ",$G3914),AllocFactorMatrix,(Q$4+1),FALSE)*$E3918</f>
        <v>0</v>
      </c>
      <c r="R3914" s="54">
        <f>VLOOKUP(CONCATENATE($F3914," ",$G3914),AllocFactorMatrix,(R$4+1),FALSE)*$E3918</f>
        <v>0</v>
      </c>
      <c r="S3914" s="54">
        <f t="shared" si="2039"/>
        <v>0</v>
      </c>
      <c r="T3914" s="54">
        <f>VLOOKUP(CONCATENATE($F3914," ",$G3914),AllocFactorMatrix,(T$4+1),FALSE)*$E3918</f>
        <v>0</v>
      </c>
      <c r="U3914" s="54">
        <f>VLOOKUP(CONCATENATE($F3914," ",$G3914),AllocFactorMatrix,(U$4+1),FALSE)*$E3918</f>
        <v>0</v>
      </c>
      <c r="V3914" s="54">
        <f>VLOOKUP(CONCATENATE($F3914," ",$G3914),AllocFactorMatrix,(V$4+1),FALSE)*$E3918</f>
        <v>0</v>
      </c>
      <c r="W3914" s="54">
        <f>VLOOKUP(CONCATENATE($F3914," ",$G3914),AllocFactorMatrix,(W$4+1),FALSE)*$E3918</f>
        <v>0</v>
      </c>
      <c r="X3914" s="54">
        <f t="shared" si="2040"/>
        <v>0</v>
      </c>
      <c r="Y3914" s="54">
        <f>VLOOKUP(CONCATENATE($F3914," ",$G3914),AllocFactorMatrix,(Y$4+1),FALSE)*$E3918</f>
        <v>0</v>
      </c>
      <c r="Z3914" s="54">
        <f>VLOOKUP(CONCATENATE($F3914," ",$G3914),AllocFactorMatrix,(Z$4+1),FALSE)*$E3918</f>
        <v>0</v>
      </c>
      <c r="AA3914" s="54">
        <f t="shared" si="2030"/>
        <v>0</v>
      </c>
      <c r="AB3914" s="54">
        <f>VLOOKUP(CONCATENATE($F3914," ",$G3914),AllocFactorMatrix,(AB$4+1),FALSE)*$E3918</f>
        <v>0</v>
      </c>
      <c r="AC3914" s="54">
        <f>VLOOKUP(CONCATENATE($F3914," ",$G3914),AllocFactorMatrix,(AC$4+1),FALSE)*$E3918</f>
        <v>0</v>
      </c>
      <c r="AD3914" s="54">
        <f>VLOOKUP(CONCATENATE($F3914," ",$G3914),AllocFactorMatrix,(AD$4+1),FALSE)*$E3918</f>
        <v>0</v>
      </c>
    </row>
    <row r="3915" spans="1:30" s="51" customFormat="1" hidden="1" outlineLevel="1">
      <c r="A3915" s="56"/>
      <c r="B3915" s="111"/>
      <c r="C3915" s="55"/>
      <c r="D3915" s="55"/>
      <c r="F3915" s="52" t="str">
        <f>F3918</f>
        <v>PROD_DEMAND</v>
      </c>
      <c r="G3915" s="55" t="str">
        <f>$G$12</f>
        <v>DISTSEC</v>
      </c>
      <c r="H3915" s="53">
        <f t="shared" si="2028"/>
        <v>0</v>
      </c>
      <c r="I3915" s="54">
        <f>VLOOKUP(CONCATENATE($F3915," ",$G3915),AllocFactorMatrix,(I$4+1),FALSE)*$E3918</f>
        <v>0</v>
      </c>
      <c r="J3915" s="54">
        <f>VLOOKUP(CONCATENATE($F3915," ",$G3915),AllocFactorMatrix,(J$4+1),FALSE)*$E3918</f>
        <v>0</v>
      </c>
      <c r="K3915" s="54">
        <f>VLOOKUP(CONCATENATE($F3915," ",$G3915),AllocFactorMatrix,(K$4+1),FALSE)*$E3918</f>
        <v>0</v>
      </c>
      <c r="L3915" s="54">
        <f>VLOOKUP(CONCATENATE($F3915," ",$G3915),AllocFactorMatrix,(L$4+1),FALSE)*$E3918</f>
        <v>0</v>
      </c>
      <c r="M3915" s="54">
        <f>VLOOKUP(CONCATENATE($F3915," ",$G3915),AllocFactorMatrix,(M$4+1),FALSE)*$E3918</f>
        <v>0</v>
      </c>
      <c r="N3915" s="54">
        <f t="shared" si="2029"/>
        <v>0</v>
      </c>
      <c r="O3915" s="54">
        <f>VLOOKUP(CONCATENATE($F3915," ",$G3915),AllocFactorMatrix,(O$4+1),FALSE)*$E3918</f>
        <v>0</v>
      </c>
      <c r="P3915" s="54">
        <f>VLOOKUP(CONCATENATE($F3915," ",$G3915),AllocFactorMatrix,(P$4+1),FALSE)*$E3918</f>
        <v>0</v>
      </c>
      <c r="Q3915" s="54">
        <f>VLOOKUP(CONCATENATE($F3915," ",$G3915),AllocFactorMatrix,(Q$4+1),FALSE)*$E3918</f>
        <v>0</v>
      </c>
      <c r="R3915" s="54">
        <f>VLOOKUP(CONCATENATE($F3915," ",$G3915),AllocFactorMatrix,(R$4+1),FALSE)*$E3918</f>
        <v>0</v>
      </c>
      <c r="S3915" s="54">
        <f t="shared" si="2039"/>
        <v>0</v>
      </c>
      <c r="T3915" s="54">
        <f>VLOOKUP(CONCATENATE($F3915," ",$G3915),AllocFactorMatrix,(T$4+1),FALSE)*$E3918</f>
        <v>0</v>
      </c>
      <c r="U3915" s="54">
        <f>VLOOKUP(CONCATENATE($F3915," ",$G3915),AllocFactorMatrix,(U$4+1),FALSE)*$E3918</f>
        <v>0</v>
      </c>
      <c r="V3915" s="54">
        <f>VLOOKUP(CONCATENATE($F3915," ",$G3915),AllocFactorMatrix,(V$4+1),FALSE)*$E3918</f>
        <v>0</v>
      </c>
      <c r="W3915" s="54">
        <f>VLOOKUP(CONCATENATE($F3915," ",$G3915),AllocFactorMatrix,(W$4+1),FALSE)*$E3918</f>
        <v>0</v>
      </c>
      <c r="X3915" s="54">
        <f t="shared" si="2040"/>
        <v>0</v>
      </c>
      <c r="Y3915" s="54">
        <f>VLOOKUP(CONCATENATE($F3915," ",$G3915),AllocFactorMatrix,(Y$4+1),FALSE)*$E3918</f>
        <v>0</v>
      </c>
      <c r="Z3915" s="54">
        <f>VLOOKUP(CONCATENATE($F3915," ",$G3915),AllocFactorMatrix,(Z$4+1),FALSE)*$E3918</f>
        <v>0</v>
      </c>
      <c r="AA3915" s="54">
        <f t="shared" si="2030"/>
        <v>0</v>
      </c>
      <c r="AB3915" s="54">
        <f>VLOOKUP(CONCATENATE($F3915," ",$G3915),AllocFactorMatrix,(AB$4+1),FALSE)*$E3918</f>
        <v>0</v>
      </c>
      <c r="AC3915" s="54">
        <f>VLOOKUP(CONCATENATE($F3915," ",$G3915),AllocFactorMatrix,(AC$4+1),FALSE)*$E3918</f>
        <v>0</v>
      </c>
      <c r="AD3915" s="54">
        <f>VLOOKUP(CONCATENATE($F3915," ",$G3915),AllocFactorMatrix,(AD$4+1),FALSE)*$E3918</f>
        <v>0</v>
      </c>
    </row>
    <row r="3916" spans="1:30" s="51" customFormat="1" hidden="1" outlineLevel="1">
      <c r="A3916" s="56"/>
      <c r="B3916" s="111"/>
      <c r="C3916" s="55"/>
      <c r="D3916" s="55"/>
      <c r="F3916" s="52" t="str">
        <f>F3918</f>
        <v>PROD_DEMAND</v>
      </c>
      <c r="G3916" s="55" t="str">
        <f>$G$13</f>
        <v>ENERGY</v>
      </c>
      <c r="H3916" s="53">
        <f t="shared" si="2028"/>
        <v>0</v>
      </c>
      <c r="I3916" s="54">
        <f>VLOOKUP(CONCATENATE($F3916," ",$G3916),AllocFactorMatrix,(I$4+1),FALSE)*$E3918</f>
        <v>0</v>
      </c>
      <c r="J3916" s="54">
        <f>VLOOKUP(CONCATENATE($F3916," ",$G3916),AllocFactorMatrix,(J$4+1),FALSE)*$E3918</f>
        <v>0</v>
      </c>
      <c r="K3916" s="54">
        <f>VLOOKUP(CONCATENATE($F3916," ",$G3916),AllocFactorMatrix,(K$4+1),FALSE)*$E3918</f>
        <v>0</v>
      </c>
      <c r="L3916" s="54">
        <f>VLOOKUP(CONCATENATE($F3916," ",$G3916),AllocFactorMatrix,(L$4+1),FALSE)*$E3918</f>
        <v>0</v>
      </c>
      <c r="M3916" s="54">
        <f>VLOOKUP(CONCATENATE($F3916," ",$G3916),AllocFactorMatrix,(M$4+1),FALSE)*$E3918</f>
        <v>0</v>
      </c>
      <c r="N3916" s="54">
        <f t="shared" si="2029"/>
        <v>0</v>
      </c>
      <c r="O3916" s="54">
        <f>VLOOKUP(CONCATENATE($F3916," ",$G3916),AllocFactorMatrix,(O$4+1),FALSE)*$E3918</f>
        <v>0</v>
      </c>
      <c r="P3916" s="54">
        <f>VLOOKUP(CONCATENATE($F3916," ",$G3916),AllocFactorMatrix,(P$4+1),FALSE)*$E3918</f>
        <v>0</v>
      </c>
      <c r="Q3916" s="54">
        <f>VLOOKUP(CONCATENATE($F3916," ",$G3916),AllocFactorMatrix,(Q$4+1),FALSE)*$E3918</f>
        <v>0</v>
      </c>
      <c r="R3916" s="54">
        <f>VLOOKUP(CONCATENATE($F3916," ",$G3916),AllocFactorMatrix,(R$4+1),FALSE)*$E3918</f>
        <v>0</v>
      </c>
      <c r="S3916" s="54">
        <f t="shared" si="2039"/>
        <v>0</v>
      </c>
      <c r="T3916" s="54">
        <f>VLOOKUP(CONCATENATE($F3916," ",$G3916),AllocFactorMatrix,(T$4+1),FALSE)*$E3918</f>
        <v>0</v>
      </c>
      <c r="U3916" s="54">
        <f>VLOOKUP(CONCATENATE($F3916," ",$G3916),AllocFactorMatrix,(U$4+1),FALSE)*$E3918</f>
        <v>0</v>
      </c>
      <c r="V3916" s="54">
        <f>VLOOKUP(CONCATENATE($F3916," ",$G3916),AllocFactorMatrix,(V$4+1),FALSE)*$E3918</f>
        <v>0</v>
      </c>
      <c r="W3916" s="54">
        <f>VLOOKUP(CONCATENATE($F3916," ",$G3916),AllocFactorMatrix,(W$4+1),FALSE)*$E3918</f>
        <v>0</v>
      </c>
      <c r="X3916" s="54">
        <f t="shared" si="2040"/>
        <v>0</v>
      </c>
      <c r="Y3916" s="54">
        <f>VLOOKUP(CONCATENATE($F3916," ",$G3916),AllocFactorMatrix,(Y$4+1),FALSE)*$E3918</f>
        <v>0</v>
      </c>
      <c r="Z3916" s="54">
        <f>VLOOKUP(CONCATENATE($F3916," ",$G3916),AllocFactorMatrix,(Z$4+1),FALSE)*$E3918</f>
        <v>0</v>
      </c>
      <c r="AA3916" s="54">
        <f t="shared" si="2030"/>
        <v>0</v>
      </c>
      <c r="AB3916" s="54">
        <f>VLOOKUP(CONCATENATE($F3916," ",$G3916),AllocFactorMatrix,(AB$4+1),FALSE)*$E3918</f>
        <v>0</v>
      </c>
      <c r="AC3916" s="54">
        <f>VLOOKUP(CONCATENATE($F3916," ",$G3916),AllocFactorMatrix,(AC$4+1),FALSE)*$E3918</f>
        <v>0</v>
      </c>
      <c r="AD3916" s="54">
        <f>VLOOKUP(CONCATENATE($F3916," ",$G3916),AllocFactorMatrix,(AD$4+1),FALSE)*$E3918</f>
        <v>0</v>
      </c>
    </row>
    <row r="3917" spans="1:30" s="51" customFormat="1" hidden="1" outlineLevel="1">
      <c r="A3917" s="56"/>
      <c r="B3917" s="111"/>
      <c r="C3917" s="55"/>
      <c r="D3917" s="55"/>
      <c r="F3917" s="52" t="str">
        <f>F3918</f>
        <v>PROD_DEMAND</v>
      </c>
      <c r="G3917" s="55" t="str">
        <f>$G$14</f>
        <v>CUSTOMER</v>
      </c>
      <c r="H3917" s="53">
        <f t="shared" si="2028"/>
        <v>0</v>
      </c>
      <c r="I3917" s="54">
        <f>VLOOKUP(CONCATENATE($F3917," ",$G3917),AllocFactorMatrix,(I$4+1),FALSE)*$E3918</f>
        <v>0</v>
      </c>
      <c r="J3917" s="54">
        <f>VLOOKUP(CONCATENATE($F3917," ",$G3917),AllocFactorMatrix,(J$4+1),FALSE)*$E3918</f>
        <v>0</v>
      </c>
      <c r="K3917" s="54">
        <f>VLOOKUP(CONCATENATE($F3917," ",$G3917),AllocFactorMatrix,(K$4+1),FALSE)*$E3918</f>
        <v>0</v>
      </c>
      <c r="L3917" s="54">
        <f>VLOOKUP(CONCATENATE($F3917," ",$G3917),AllocFactorMatrix,(L$4+1),FALSE)*$E3918</f>
        <v>0</v>
      </c>
      <c r="M3917" s="54">
        <f>VLOOKUP(CONCATENATE($F3917," ",$G3917),AllocFactorMatrix,(M$4+1),FALSE)*$E3918</f>
        <v>0</v>
      </c>
      <c r="N3917" s="54">
        <f t="shared" si="2029"/>
        <v>0</v>
      </c>
      <c r="O3917" s="54">
        <f>VLOOKUP(CONCATENATE($F3917," ",$G3917),AllocFactorMatrix,(O$4+1),FALSE)*$E3918</f>
        <v>0</v>
      </c>
      <c r="P3917" s="54">
        <f>VLOOKUP(CONCATENATE($F3917," ",$G3917),AllocFactorMatrix,(P$4+1),FALSE)*$E3918</f>
        <v>0</v>
      </c>
      <c r="Q3917" s="54">
        <f>VLOOKUP(CONCATENATE($F3917," ",$G3917),AllocFactorMatrix,(Q$4+1),FALSE)*$E3918</f>
        <v>0</v>
      </c>
      <c r="R3917" s="54">
        <f>VLOOKUP(CONCATENATE($F3917," ",$G3917),AllocFactorMatrix,(R$4+1),FALSE)*$E3918</f>
        <v>0</v>
      </c>
      <c r="S3917" s="54">
        <f t="shared" si="2039"/>
        <v>0</v>
      </c>
      <c r="T3917" s="54">
        <f>VLOOKUP(CONCATENATE($F3917," ",$G3917),AllocFactorMatrix,(T$4+1),FALSE)*$E3918</f>
        <v>0</v>
      </c>
      <c r="U3917" s="54">
        <f>VLOOKUP(CONCATENATE($F3917," ",$G3917),AllocFactorMatrix,(U$4+1),FALSE)*$E3918</f>
        <v>0</v>
      </c>
      <c r="V3917" s="54">
        <f>VLOOKUP(CONCATENATE($F3917," ",$G3917),AllocFactorMatrix,(V$4+1),FALSE)*$E3918</f>
        <v>0</v>
      </c>
      <c r="W3917" s="54">
        <f>VLOOKUP(CONCATENATE($F3917," ",$G3917),AllocFactorMatrix,(W$4+1),FALSE)*$E3918</f>
        <v>0</v>
      </c>
      <c r="X3917" s="54">
        <f t="shared" si="2040"/>
        <v>0</v>
      </c>
      <c r="Y3917" s="54">
        <f>VLOOKUP(CONCATENATE($F3917," ",$G3917),AllocFactorMatrix,(Y$4+1),FALSE)*$E3918</f>
        <v>0</v>
      </c>
      <c r="Z3917" s="54">
        <f>VLOOKUP(CONCATENATE($F3917," ",$G3917),AllocFactorMatrix,(Z$4+1),FALSE)*$E3918</f>
        <v>0</v>
      </c>
      <c r="AA3917" s="54">
        <f t="shared" si="2030"/>
        <v>0</v>
      </c>
      <c r="AB3917" s="54">
        <f>VLOOKUP(CONCATENATE($F3917," ",$G3917),AllocFactorMatrix,(AB$4+1),FALSE)*$E3918</f>
        <v>0</v>
      </c>
      <c r="AC3917" s="54">
        <f>VLOOKUP(CONCATENATE($F3917," ",$G3917),AllocFactorMatrix,(AC$4+1),FALSE)*$E3918</f>
        <v>0</v>
      </c>
      <c r="AD3917" s="54">
        <f>VLOOKUP(CONCATENATE($F3917," ",$G3917),AllocFactorMatrix,(AD$4+1),FALSE)*$E3918</f>
        <v>0</v>
      </c>
    </row>
    <row r="3918" spans="1:30" s="51" customFormat="1" collapsed="1">
      <c r="A3918" s="56"/>
      <c r="B3918" s="111"/>
      <c r="C3918" s="55"/>
      <c r="D3918" s="108" t="s">
        <v>463</v>
      </c>
      <c r="E3918" s="61">
        <v>-1758079</v>
      </c>
      <c r="F3918" s="57" t="s">
        <v>30</v>
      </c>
      <c r="G3918" s="55" t="str">
        <f>$G$15</f>
        <v>TOTAL</v>
      </c>
      <c r="H3918" s="53">
        <f t="shared" si="2028"/>
        <v>-1758078.9999999998</v>
      </c>
      <c r="I3918" s="54">
        <f>VLOOKUP(CONCATENATE($F3918," ",$G3918),AllocFactorMatrix,(I$4+1),FALSE)*$E3918</f>
        <v>-865999.81127947662</v>
      </c>
      <c r="J3918" s="54">
        <f>VLOOKUP(CONCATENATE($F3918," ",$G3918),AllocFactorMatrix,(J$4+1),FALSE)*$E3918</f>
        <v>-42809.465082836577</v>
      </c>
      <c r="K3918" s="54">
        <f>VLOOKUP(CONCATENATE($F3918," ",$G3918),AllocFactorMatrix,(K$4+1),FALSE)*$E3918</f>
        <v>-156808.61715436933</v>
      </c>
      <c r="L3918" s="54">
        <f>VLOOKUP(CONCATENATE($F3918," ",$G3918),AllocFactorMatrix,(L$4+1),FALSE)*$E3918</f>
        <v>-4935.778535059786</v>
      </c>
      <c r="M3918" s="54">
        <f>VLOOKUP(CONCATENATE($F3918," ",$G3918),AllocFactorMatrix,(M$4+1),FALSE)*$E3918</f>
        <v>-462.86151735385198</v>
      </c>
      <c r="N3918" s="54">
        <f t="shared" si="2029"/>
        <v>-162207.25720678299</v>
      </c>
      <c r="O3918" s="54">
        <f>VLOOKUP(CONCATENATE($F3918," ",$G3918),AllocFactorMatrix,(O$4+1),FALSE)*$E3918</f>
        <v>-119198.94230544913</v>
      </c>
      <c r="P3918" s="54">
        <f>VLOOKUP(CONCATENATE($F3918," ",$G3918),AllocFactorMatrix,(P$4+1),FALSE)*$E3918</f>
        <v>-22210.235687310935</v>
      </c>
      <c r="Q3918" s="54">
        <f>VLOOKUP(CONCATENATE($F3918," ",$G3918),AllocFactorMatrix,(Q$4+1),FALSE)*$E3918</f>
        <v>-10036.391952496651</v>
      </c>
      <c r="R3918" s="54">
        <f>VLOOKUP(CONCATENATE($F3918," ",$G3918),AllocFactorMatrix,(R$4+1),FALSE)*$E3918</f>
        <v>-451.32532733477291</v>
      </c>
      <c r="S3918" s="54">
        <f t="shared" si="2039"/>
        <v>-151896.8952725915</v>
      </c>
      <c r="T3918" s="54">
        <f>VLOOKUP(CONCATENATE($F3918," ",$G3918),AllocFactorMatrix,(T$4+1),FALSE)*$E3918</f>
        <v>-4163.9243636014289</v>
      </c>
      <c r="U3918" s="54">
        <f>VLOOKUP(CONCATENATE($F3918," ",$G3918),AllocFactorMatrix,(U$4+1),FALSE)*$E3918</f>
        <v>-68141.912753230456</v>
      </c>
      <c r="V3918" s="54">
        <f>VLOOKUP(CONCATENATE($F3918," ",$G3918),AllocFactorMatrix,(V$4+1),FALSE)*$E3918</f>
        <v>-360131.92358255165</v>
      </c>
      <c r="W3918" s="54">
        <f>VLOOKUP(CONCATENATE($F3918," ",$G3918),AllocFactorMatrix,(W$4+1),FALSE)*$E3918</f>
        <v>-65033.856477458488</v>
      </c>
      <c r="X3918" s="54">
        <f t="shared" si="2040"/>
        <v>-497471.61717684206</v>
      </c>
      <c r="Y3918" s="54">
        <f>VLOOKUP(CONCATENATE($F3918," ",$G3918),AllocFactorMatrix,(Y$4+1),FALSE)*$E3918</f>
        <v>-36605.806037059825</v>
      </c>
      <c r="Z3918" s="54">
        <f>VLOOKUP(CONCATENATE($F3918," ",$G3918),AllocFactorMatrix,(Z$4+1),FALSE)*$E3918</f>
        <v>-613.13325871114625</v>
      </c>
      <c r="AA3918" s="54">
        <f t="shared" si="2030"/>
        <v>-37218.939295770972</v>
      </c>
      <c r="AB3918" s="54">
        <f>VLOOKUP(CONCATENATE($F3918," ",$G3918),AllocFactorMatrix,(AB$4+1),FALSE)*$E3918</f>
        <v>-475.01468569889852</v>
      </c>
      <c r="AC3918" s="54">
        <f>VLOOKUP(CONCATENATE($F3918," ",$G3918),AllocFactorMatrix,(AC$4+1),FALSE)*$E3918</f>
        <v>0</v>
      </c>
      <c r="AD3918" s="54">
        <f>VLOOKUP(CONCATENATE($F3918," ",$G3918),AllocFactorMatrix,(AD$4+1),FALSE)*$E3918</f>
        <v>0</v>
      </c>
    </row>
    <row r="3919" spans="1:30" s="51" customFormat="1" hidden="1" outlineLevel="1">
      <c r="A3919" s="56"/>
      <c r="B3919" s="111"/>
      <c r="C3919" s="55"/>
      <c r="D3919" s="55"/>
      <c r="F3919" s="52" t="str">
        <f>F3926</f>
        <v>PROD_DEMAND</v>
      </c>
      <c r="G3919" s="55" t="str">
        <f>$G$8</f>
        <v>PRODUCTION</v>
      </c>
      <c r="H3919" s="53">
        <f t="shared" si="2028"/>
        <v>-702375.99999999988</v>
      </c>
      <c r="I3919" s="54">
        <f>VLOOKUP(CONCATENATE($F3919," ",$G3919),AllocFactorMatrix,(I$4+1),FALSE)*$E3926</f>
        <v>-345978.47050515574</v>
      </c>
      <c r="J3919" s="54">
        <f>VLOOKUP(CONCATENATE($F3919," ",$G3919),AllocFactorMatrix,(J$4+1),FALSE)*$E3926</f>
        <v>-17102.952055637103</v>
      </c>
      <c r="K3919" s="54">
        <f>VLOOKUP(CONCATENATE($F3919," ",$G3919),AllocFactorMatrix,(K$4+1),FALSE)*$E3926</f>
        <v>-62647.133196185903</v>
      </c>
      <c r="L3919" s="54">
        <f>VLOOKUP(CONCATENATE($F3919," ",$G3919),AllocFactorMatrix,(L$4+1),FALSE)*$E3926</f>
        <v>-1971.9093307758937</v>
      </c>
      <c r="M3919" s="54">
        <f>VLOOKUP(CONCATENATE($F3919," ",$G3919),AllocFactorMatrix,(M$4+1),FALSE)*$E3926</f>
        <v>-184.91934726080518</v>
      </c>
      <c r="N3919" s="54">
        <f t="shared" si="2029"/>
        <v>-64803.961874222601</v>
      </c>
      <c r="O3919" s="54">
        <f>VLOOKUP(CONCATENATE($F3919," ",$G3919),AllocFactorMatrix,(O$4+1),FALSE)*$E3926</f>
        <v>-47621.566664940619</v>
      </c>
      <c r="P3919" s="54">
        <f>VLOOKUP(CONCATENATE($F3919," ",$G3919),AllocFactorMatrix,(P$4+1),FALSE)*$E3926</f>
        <v>-8873.2852739329155</v>
      </c>
      <c r="Q3919" s="54">
        <f>VLOOKUP(CONCATENATE($F3919," ",$G3919),AllocFactorMatrix,(Q$4+1),FALSE)*$E3926</f>
        <v>-4009.6723947142241</v>
      </c>
      <c r="R3919" s="54">
        <f>VLOOKUP(CONCATENATE($F3919," ",$G3919),AllocFactorMatrix,(R$4+1),FALSE)*$E3926</f>
        <v>-180.31048554250887</v>
      </c>
      <c r="S3919" s="54">
        <f>SUBTOTAL(9,O3919:R3919)</f>
        <v>-60684.834819130272</v>
      </c>
      <c r="T3919" s="54">
        <f>VLOOKUP(CONCATENATE($F3919," ",$G3919),AllocFactorMatrix,(T$4+1),FALSE)*$E3926</f>
        <v>-1663.5432985712914</v>
      </c>
      <c r="U3919" s="54">
        <f>VLOOKUP(CONCATENATE($F3919," ",$G3919),AllocFactorMatrix,(U$4+1),FALSE)*$E3926</f>
        <v>-27223.602643546161</v>
      </c>
      <c r="V3919" s="54">
        <f>VLOOKUP(CONCATENATE($F3919," ",$G3919),AllocFactorMatrix,(V$4+1),FALSE)*$E3926</f>
        <v>-143877.5049120195</v>
      </c>
      <c r="W3919" s="54">
        <f>VLOOKUP(CONCATENATE($F3919," ",$G3919),AllocFactorMatrix,(W$4+1),FALSE)*$E3926</f>
        <v>-25981.892723371013</v>
      </c>
      <c r="X3919" s="54">
        <f>SUBTOTAL(9,T3919:W3919)</f>
        <v>-198746.54357750798</v>
      </c>
      <c r="Y3919" s="54">
        <f>VLOOKUP(CONCATENATE($F3919," ",$G3919),AllocFactorMatrix,(Y$4+1),FALSE)*$E3926</f>
        <v>-14624.50755687653</v>
      </c>
      <c r="Z3919" s="54">
        <f>VLOOKUP(CONCATENATE($F3919," ",$G3919),AllocFactorMatrix,(Z$4+1),FALSE)*$E3926</f>
        <v>-244.95491142349127</v>
      </c>
      <c r="AA3919" s="54">
        <f t="shared" si="2030"/>
        <v>-14869.46246830002</v>
      </c>
      <c r="AB3919" s="54">
        <f>VLOOKUP(CONCATENATE($F3919," ",$G3919),AllocFactorMatrix,(AB$4+1),FALSE)*$E3926</f>
        <v>-189.77470004615807</v>
      </c>
      <c r="AC3919" s="54">
        <f>VLOOKUP(CONCATENATE($F3919," ",$G3919),AllocFactorMatrix,(AC$4+1),FALSE)*$E3926</f>
        <v>0</v>
      </c>
      <c r="AD3919" s="54">
        <f>VLOOKUP(CONCATENATE($F3919," ",$G3919),AllocFactorMatrix,(AD$4+1),FALSE)*$E3926</f>
        <v>0</v>
      </c>
    </row>
    <row r="3920" spans="1:30" s="51" customFormat="1" hidden="1" outlineLevel="1">
      <c r="A3920" s="56"/>
      <c r="B3920" s="111"/>
      <c r="C3920" s="55"/>
      <c r="D3920" s="55"/>
      <c r="F3920" s="52" t="str">
        <f>F3926</f>
        <v>PROD_DEMAND</v>
      </c>
      <c r="G3920" s="55" t="str">
        <f>$G$9</f>
        <v>BULKTRAN</v>
      </c>
      <c r="H3920" s="53">
        <f t="shared" si="2028"/>
        <v>0</v>
      </c>
      <c r="I3920" s="54">
        <f>VLOOKUP(CONCATENATE($F3920," ",$G3920),AllocFactorMatrix,(I$4+1),FALSE)*$E3926</f>
        <v>0</v>
      </c>
      <c r="J3920" s="54">
        <f>VLOOKUP(CONCATENATE($F3920," ",$G3920),AllocFactorMatrix,(J$4+1),FALSE)*$E3926</f>
        <v>0</v>
      </c>
      <c r="K3920" s="54">
        <f>VLOOKUP(CONCATENATE($F3920," ",$G3920),AllocFactorMatrix,(K$4+1),FALSE)*$E3926</f>
        <v>0</v>
      </c>
      <c r="L3920" s="54">
        <f>VLOOKUP(CONCATENATE($F3920," ",$G3920),AllocFactorMatrix,(L$4+1),FALSE)*$E3926</f>
        <v>0</v>
      </c>
      <c r="M3920" s="54">
        <f>VLOOKUP(CONCATENATE($F3920," ",$G3920),AllocFactorMatrix,(M$4+1),FALSE)*$E3926</f>
        <v>0</v>
      </c>
      <c r="N3920" s="54">
        <f t="shared" si="2029"/>
        <v>0</v>
      </c>
      <c r="O3920" s="54">
        <f>VLOOKUP(CONCATENATE($F3920," ",$G3920),AllocFactorMatrix,(O$4+1),FALSE)*$E3926</f>
        <v>0</v>
      </c>
      <c r="P3920" s="54">
        <f>VLOOKUP(CONCATENATE($F3920," ",$G3920),AllocFactorMatrix,(P$4+1),FALSE)*$E3926</f>
        <v>0</v>
      </c>
      <c r="Q3920" s="54">
        <f>VLOOKUP(CONCATENATE($F3920," ",$G3920),AllocFactorMatrix,(Q$4+1),FALSE)*$E3926</f>
        <v>0</v>
      </c>
      <c r="R3920" s="54">
        <f>VLOOKUP(CONCATENATE($F3920," ",$G3920),AllocFactorMatrix,(R$4+1),FALSE)*$E3926</f>
        <v>0</v>
      </c>
      <c r="S3920" s="54">
        <f t="shared" ref="S3920:S3926" si="2041">SUBTOTAL(9,O3920:R3920)</f>
        <v>0</v>
      </c>
      <c r="T3920" s="54">
        <f>VLOOKUP(CONCATENATE($F3920," ",$G3920),AllocFactorMatrix,(T$4+1),FALSE)*$E3926</f>
        <v>0</v>
      </c>
      <c r="U3920" s="54">
        <f>VLOOKUP(CONCATENATE($F3920," ",$G3920),AllocFactorMatrix,(U$4+1),FALSE)*$E3926</f>
        <v>0</v>
      </c>
      <c r="V3920" s="54">
        <f>VLOOKUP(CONCATENATE($F3920," ",$G3920),AllocFactorMatrix,(V$4+1),FALSE)*$E3926</f>
        <v>0</v>
      </c>
      <c r="W3920" s="54">
        <f>VLOOKUP(CONCATENATE($F3920," ",$G3920),AllocFactorMatrix,(W$4+1),FALSE)*$E3926</f>
        <v>0</v>
      </c>
      <c r="X3920" s="54">
        <f t="shared" ref="X3920:X3926" si="2042">SUBTOTAL(9,T3920:W3920)</f>
        <v>0</v>
      </c>
      <c r="Y3920" s="54">
        <f>VLOOKUP(CONCATENATE($F3920," ",$G3920),AllocFactorMatrix,(Y$4+1),FALSE)*$E3926</f>
        <v>0</v>
      </c>
      <c r="Z3920" s="54">
        <f>VLOOKUP(CONCATENATE($F3920," ",$G3920),AllocFactorMatrix,(Z$4+1),FALSE)*$E3926</f>
        <v>0</v>
      </c>
      <c r="AA3920" s="54">
        <f t="shared" si="2030"/>
        <v>0</v>
      </c>
      <c r="AB3920" s="54">
        <f>VLOOKUP(CONCATENATE($F3920," ",$G3920),AllocFactorMatrix,(AB$4+1),FALSE)*$E3926</f>
        <v>0</v>
      </c>
      <c r="AC3920" s="54">
        <f>VLOOKUP(CONCATENATE($F3920," ",$G3920),AllocFactorMatrix,(AC$4+1),FALSE)*$E3926</f>
        <v>0</v>
      </c>
      <c r="AD3920" s="54">
        <f>VLOOKUP(CONCATENATE($F3920," ",$G3920),AllocFactorMatrix,(AD$4+1),FALSE)*$E3926</f>
        <v>0</v>
      </c>
    </row>
    <row r="3921" spans="1:30" s="51" customFormat="1" hidden="1" outlineLevel="1">
      <c r="A3921" s="56"/>
      <c r="B3921" s="111"/>
      <c r="C3921" s="55"/>
      <c r="D3921" s="55"/>
      <c r="F3921" s="52" t="str">
        <f>F3926</f>
        <v>PROD_DEMAND</v>
      </c>
      <c r="G3921" s="55" t="str">
        <f>$G$10</f>
        <v>SUBTRAN</v>
      </c>
      <c r="H3921" s="53">
        <f t="shared" si="2028"/>
        <v>0</v>
      </c>
      <c r="I3921" s="54">
        <f>VLOOKUP(CONCATENATE($F3921," ",$G3921),AllocFactorMatrix,(I$4+1),FALSE)*$E3926</f>
        <v>0</v>
      </c>
      <c r="J3921" s="54">
        <f>VLOOKUP(CONCATENATE($F3921," ",$G3921),AllocFactorMatrix,(J$4+1),FALSE)*$E3926</f>
        <v>0</v>
      </c>
      <c r="K3921" s="54">
        <f>VLOOKUP(CONCATENATE($F3921," ",$G3921),AllocFactorMatrix,(K$4+1),FALSE)*$E3926</f>
        <v>0</v>
      </c>
      <c r="L3921" s="54">
        <f>VLOOKUP(CONCATENATE($F3921," ",$G3921),AllocFactorMatrix,(L$4+1),FALSE)*$E3926</f>
        <v>0</v>
      </c>
      <c r="M3921" s="54">
        <f>VLOOKUP(CONCATENATE($F3921," ",$G3921),AllocFactorMatrix,(M$4+1),FALSE)*$E3926</f>
        <v>0</v>
      </c>
      <c r="N3921" s="54">
        <f t="shared" si="2029"/>
        <v>0</v>
      </c>
      <c r="O3921" s="54">
        <f>VLOOKUP(CONCATENATE($F3921," ",$G3921),AllocFactorMatrix,(O$4+1),FALSE)*$E3926</f>
        <v>0</v>
      </c>
      <c r="P3921" s="54">
        <f>VLOOKUP(CONCATENATE($F3921," ",$G3921),AllocFactorMatrix,(P$4+1),FALSE)*$E3926</f>
        <v>0</v>
      </c>
      <c r="Q3921" s="54">
        <f>VLOOKUP(CONCATENATE($F3921," ",$G3921),AllocFactorMatrix,(Q$4+1),FALSE)*$E3926</f>
        <v>0</v>
      </c>
      <c r="R3921" s="54">
        <f>VLOOKUP(CONCATENATE($F3921," ",$G3921),AllocFactorMatrix,(R$4+1),FALSE)*$E3926</f>
        <v>0</v>
      </c>
      <c r="S3921" s="54">
        <f t="shared" si="2041"/>
        <v>0</v>
      </c>
      <c r="T3921" s="54">
        <f>VLOOKUP(CONCATENATE($F3921," ",$G3921),AllocFactorMatrix,(T$4+1),FALSE)*$E3926</f>
        <v>0</v>
      </c>
      <c r="U3921" s="54">
        <f>VLOOKUP(CONCATENATE($F3921," ",$G3921),AllocFactorMatrix,(U$4+1),FALSE)*$E3926</f>
        <v>0</v>
      </c>
      <c r="V3921" s="54">
        <f>VLOOKUP(CONCATENATE($F3921," ",$G3921),AllocFactorMatrix,(V$4+1),FALSE)*$E3926</f>
        <v>0</v>
      </c>
      <c r="W3921" s="54">
        <f>VLOOKUP(CONCATENATE($F3921," ",$G3921),AllocFactorMatrix,(W$4+1),FALSE)*$E3926</f>
        <v>0</v>
      </c>
      <c r="X3921" s="54">
        <f t="shared" si="2042"/>
        <v>0</v>
      </c>
      <c r="Y3921" s="54">
        <f>VLOOKUP(CONCATENATE($F3921," ",$G3921),AllocFactorMatrix,(Y$4+1),FALSE)*$E3926</f>
        <v>0</v>
      </c>
      <c r="Z3921" s="54">
        <f>VLOOKUP(CONCATENATE($F3921," ",$G3921),AllocFactorMatrix,(Z$4+1),FALSE)*$E3926</f>
        <v>0</v>
      </c>
      <c r="AA3921" s="54">
        <f t="shared" si="2030"/>
        <v>0</v>
      </c>
      <c r="AB3921" s="54">
        <f>VLOOKUP(CONCATENATE($F3921," ",$G3921),AllocFactorMatrix,(AB$4+1),FALSE)*$E3926</f>
        <v>0</v>
      </c>
      <c r="AC3921" s="54">
        <f>VLOOKUP(CONCATENATE($F3921," ",$G3921),AllocFactorMatrix,(AC$4+1),FALSE)*$E3926</f>
        <v>0</v>
      </c>
      <c r="AD3921" s="54">
        <f>VLOOKUP(CONCATENATE($F3921," ",$G3921),AllocFactorMatrix,(AD$4+1),FALSE)*$E3926</f>
        <v>0</v>
      </c>
    </row>
    <row r="3922" spans="1:30" s="51" customFormat="1" hidden="1" outlineLevel="1">
      <c r="A3922" s="56"/>
      <c r="B3922" s="111"/>
      <c r="C3922" s="55"/>
      <c r="D3922" s="55"/>
      <c r="F3922" s="52" t="str">
        <f>F3926</f>
        <v>PROD_DEMAND</v>
      </c>
      <c r="G3922" s="55" t="str">
        <f>$G$11</f>
        <v>DISTPRI</v>
      </c>
      <c r="H3922" s="53">
        <f t="shared" si="2028"/>
        <v>0</v>
      </c>
      <c r="I3922" s="54">
        <f>VLOOKUP(CONCATENATE($F3922," ",$G3922),AllocFactorMatrix,(I$4+1),FALSE)*$E3926</f>
        <v>0</v>
      </c>
      <c r="J3922" s="54">
        <f>VLOOKUP(CONCATENATE($F3922," ",$G3922),AllocFactorMatrix,(J$4+1),FALSE)*$E3926</f>
        <v>0</v>
      </c>
      <c r="K3922" s="54">
        <f>VLOOKUP(CONCATENATE($F3922," ",$G3922),AllocFactorMatrix,(K$4+1),FALSE)*$E3926</f>
        <v>0</v>
      </c>
      <c r="L3922" s="54">
        <f>VLOOKUP(CONCATENATE($F3922," ",$G3922),AllocFactorMatrix,(L$4+1),FALSE)*$E3926</f>
        <v>0</v>
      </c>
      <c r="M3922" s="54">
        <f>VLOOKUP(CONCATENATE($F3922," ",$G3922),AllocFactorMatrix,(M$4+1),FALSE)*$E3926</f>
        <v>0</v>
      </c>
      <c r="N3922" s="54">
        <f t="shared" si="2029"/>
        <v>0</v>
      </c>
      <c r="O3922" s="54">
        <f>VLOOKUP(CONCATENATE($F3922," ",$G3922),AllocFactorMatrix,(O$4+1),FALSE)*$E3926</f>
        <v>0</v>
      </c>
      <c r="P3922" s="54">
        <f>VLOOKUP(CONCATENATE($F3922," ",$G3922),AllocFactorMatrix,(P$4+1),FALSE)*$E3926</f>
        <v>0</v>
      </c>
      <c r="Q3922" s="54">
        <f>VLOOKUP(CONCATENATE($F3922," ",$G3922),AllocFactorMatrix,(Q$4+1),FALSE)*$E3926</f>
        <v>0</v>
      </c>
      <c r="R3922" s="54">
        <f>VLOOKUP(CONCATENATE($F3922," ",$G3922),AllocFactorMatrix,(R$4+1),FALSE)*$E3926</f>
        <v>0</v>
      </c>
      <c r="S3922" s="54">
        <f t="shared" si="2041"/>
        <v>0</v>
      </c>
      <c r="T3922" s="54">
        <f>VLOOKUP(CONCATENATE($F3922," ",$G3922),AllocFactorMatrix,(T$4+1),FALSE)*$E3926</f>
        <v>0</v>
      </c>
      <c r="U3922" s="54">
        <f>VLOOKUP(CONCATENATE($F3922," ",$G3922),AllocFactorMatrix,(U$4+1),FALSE)*$E3926</f>
        <v>0</v>
      </c>
      <c r="V3922" s="54">
        <f>VLOOKUP(CONCATENATE($F3922," ",$G3922),AllocFactorMatrix,(V$4+1),FALSE)*$E3926</f>
        <v>0</v>
      </c>
      <c r="W3922" s="54">
        <f>VLOOKUP(CONCATENATE($F3922," ",$G3922),AllocFactorMatrix,(W$4+1),FALSE)*$E3926</f>
        <v>0</v>
      </c>
      <c r="X3922" s="54">
        <f t="shared" si="2042"/>
        <v>0</v>
      </c>
      <c r="Y3922" s="54">
        <f>VLOOKUP(CONCATENATE($F3922," ",$G3922),AllocFactorMatrix,(Y$4+1),FALSE)*$E3926</f>
        <v>0</v>
      </c>
      <c r="Z3922" s="54">
        <f>VLOOKUP(CONCATENATE($F3922," ",$G3922),AllocFactorMatrix,(Z$4+1),FALSE)*$E3926</f>
        <v>0</v>
      </c>
      <c r="AA3922" s="54">
        <f t="shared" si="2030"/>
        <v>0</v>
      </c>
      <c r="AB3922" s="54">
        <f>VLOOKUP(CONCATENATE($F3922," ",$G3922),AllocFactorMatrix,(AB$4+1),FALSE)*$E3926</f>
        <v>0</v>
      </c>
      <c r="AC3922" s="54">
        <f>VLOOKUP(CONCATENATE($F3922," ",$G3922),AllocFactorMatrix,(AC$4+1),FALSE)*$E3926</f>
        <v>0</v>
      </c>
      <c r="AD3922" s="54">
        <f>VLOOKUP(CONCATENATE($F3922," ",$G3922),AllocFactorMatrix,(AD$4+1),FALSE)*$E3926</f>
        <v>0</v>
      </c>
    </row>
    <row r="3923" spans="1:30" s="51" customFormat="1" hidden="1" outlineLevel="1">
      <c r="A3923" s="56"/>
      <c r="B3923" s="111"/>
      <c r="C3923" s="55"/>
      <c r="D3923" s="55"/>
      <c r="F3923" s="52" t="str">
        <f>F3926</f>
        <v>PROD_DEMAND</v>
      </c>
      <c r="G3923" s="55" t="str">
        <f>$G$12</f>
        <v>DISTSEC</v>
      </c>
      <c r="H3923" s="53">
        <f t="shared" si="2028"/>
        <v>0</v>
      </c>
      <c r="I3923" s="54">
        <f>VLOOKUP(CONCATENATE($F3923," ",$G3923),AllocFactorMatrix,(I$4+1),FALSE)*$E3926</f>
        <v>0</v>
      </c>
      <c r="J3923" s="54">
        <f>VLOOKUP(CONCATENATE($F3923," ",$G3923),AllocFactorMatrix,(J$4+1),FALSE)*$E3926</f>
        <v>0</v>
      </c>
      <c r="K3923" s="54">
        <f>VLOOKUP(CONCATENATE($F3923," ",$G3923),AllocFactorMatrix,(K$4+1),FALSE)*$E3926</f>
        <v>0</v>
      </c>
      <c r="L3923" s="54">
        <f>VLOOKUP(CONCATENATE($F3923," ",$G3923),AllocFactorMatrix,(L$4+1),FALSE)*$E3926</f>
        <v>0</v>
      </c>
      <c r="M3923" s="54">
        <f>VLOOKUP(CONCATENATE($F3923," ",$G3923),AllocFactorMatrix,(M$4+1),FALSE)*$E3926</f>
        <v>0</v>
      </c>
      <c r="N3923" s="54">
        <f t="shared" si="2029"/>
        <v>0</v>
      </c>
      <c r="O3923" s="54">
        <f>VLOOKUP(CONCATENATE($F3923," ",$G3923),AllocFactorMatrix,(O$4+1),FALSE)*$E3926</f>
        <v>0</v>
      </c>
      <c r="P3923" s="54">
        <f>VLOOKUP(CONCATENATE($F3923," ",$G3923),AllocFactorMatrix,(P$4+1),FALSE)*$E3926</f>
        <v>0</v>
      </c>
      <c r="Q3923" s="54">
        <f>VLOOKUP(CONCATENATE($F3923," ",$G3923),AllocFactorMatrix,(Q$4+1),FALSE)*$E3926</f>
        <v>0</v>
      </c>
      <c r="R3923" s="54">
        <f>VLOOKUP(CONCATENATE($F3923," ",$G3923),AllocFactorMatrix,(R$4+1),FALSE)*$E3926</f>
        <v>0</v>
      </c>
      <c r="S3923" s="54">
        <f t="shared" si="2041"/>
        <v>0</v>
      </c>
      <c r="T3923" s="54">
        <f>VLOOKUP(CONCATENATE($F3923," ",$G3923),AllocFactorMatrix,(T$4+1),FALSE)*$E3926</f>
        <v>0</v>
      </c>
      <c r="U3923" s="54">
        <f>VLOOKUP(CONCATENATE($F3923," ",$G3923),AllocFactorMatrix,(U$4+1),FALSE)*$E3926</f>
        <v>0</v>
      </c>
      <c r="V3923" s="54">
        <f>VLOOKUP(CONCATENATE($F3923," ",$G3923),AllocFactorMatrix,(V$4+1),FALSE)*$E3926</f>
        <v>0</v>
      </c>
      <c r="W3923" s="54">
        <f>VLOOKUP(CONCATENATE($F3923," ",$G3923),AllocFactorMatrix,(W$4+1),FALSE)*$E3926</f>
        <v>0</v>
      </c>
      <c r="X3923" s="54">
        <f t="shared" si="2042"/>
        <v>0</v>
      </c>
      <c r="Y3923" s="54">
        <f>VLOOKUP(CONCATENATE($F3923," ",$G3923),AllocFactorMatrix,(Y$4+1),FALSE)*$E3926</f>
        <v>0</v>
      </c>
      <c r="Z3923" s="54">
        <f>VLOOKUP(CONCATENATE($F3923," ",$G3923),AllocFactorMatrix,(Z$4+1),FALSE)*$E3926</f>
        <v>0</v>
      </c>
      <c r="AA3923" s="54">
        <f t="shared" si="2030"/>
        <v>0</v>
      </c>
      <c r="AB3923" s="54">
        <f>VLOOKUP(CONCATENATE($F3923," ",$G3923),AllocFactorMatrix,(AB$4+1),FALSE)*$E3926</f>
        <v>0</v>
      </c>
      <c r="AC3923" s="54">
        <f>VLOOKUP(CONCATENATE($F3923," ",$G3923),AllocFactorMatrix,(AC$4+1),FALSE)*$E3926</f>
        <v>0</v>
      </c>
      <c r="AD3923" s="54">
        <f>VLOOKUP(CONCATENATE($F3923," ",$G3923),AllocFactorMatrix,(AD$4+1),FALSE)*$E3926</f>
        <v>0</v>
      </c>
    </row>
    <row r="3924" spans="1:30" s="51" customFormat="1" hidden="1" outlineLevel="1">
      <c r="A3924" s="56"/>
      <c r="B3924" s="111"/>
      <c r="C3924" s="55"/>
      <c r="D3924" s="55"/>
      <c r="F3924" s="52" t="str">
        <f>F3926</f>
        <v>PROD_DEMAND</v>
      </c>
      <c r="G3924" s="55" t="str">
        <f>$G$13</f>
        <v>ENERGY</v>
      </c>
      <c r="H3924" s="53">
        <f t="shared" si="2028"/>
        <v>0</v>
      </c>
      <c r="I3924" s="54">
        <f>VLOOKUP(CONCATENATE($F3924," ",$G3924),AllocFactorMatrix,(I$4+1),FALSE)*$E3926</f>
        <v>0</v>
      </c>
      <c r="J3924" s="54">
        <f>VLOOKUP(CONCATENATE($F3924," ",$G3924),AllocFactorMatrix,(J$4+1),FALSE)*$E3926</f>
        <v>0</v>
      </c>
      <c r="K3924" s="54">
        <f>VLOOKUP(CONCATENATE($F3924," ",$G3924),AllocFactorMatrix,(K$4+1),FALSE)*$E3926</f>
        <v>0</v>
      </c>
      <c r="L3924" s="54">
        <f>VLOOKUP(CONCATENATE($F3924," ",$G3924),AllocFactorMatrix,(L$4+1),FALSE)*$E3926</f>
        <v>0</v>
      </c>
      <c r="M3924" s="54">
        <f>VLOOKUP(CONCATENATE($F3924," ",$G3924),AllocFactorMatrix,(M$4+1),FALSE)*$E3926</f>
        <v>0</v>
      </c>
      <c r="N3924" s="54">
        <f t="shared" si="2029"/>
        <v>0</v>
      </c>
      <c r="O3924" s="54">
        <f>VLOOKUP(CONCATENATE($F3924," ",$G3924),AllocFactorMatrix,(O$4+1),FALSE)*$E3926</f>
        <v>0</v>
      </c>
      <c r="P3924" s="54">
        <f>VLOOKUP(CONCATENATE($F3924," ",$G3924),AllocFactorMatrix,(P$4+1),FALSE)*$E3926</f>
        <v>0</v>
      </c>
      <c r="Q3924" s="54">
        <f>VLOOKUP(CONCATENATE($F3924," ",$G3924),AllocFactorMatrix,(Q$4+1),FALSE)*$E3926</f>
        <v>0</v>
      </c>
      <c r="R3924" s="54">
        <f>VLOOKUP(CONCATENATE($F3924," ",$G3924),AllocFactorMatrix,(R$4+1),FALSE)*$E3926</f>
        <v>0</v>
      </c>
      <c r="S3924" s="54">
        <f t="shared" si="2041"/>
        <v>0</v>
      </c>
      <c r="T3924" s="54">
        <f>VLOOKUP(CONCATENATE($F3924," ",$G3924),AllocFactorMatrix,(T$4+1),FALSE)*$E3926</f>
        <v>0</v>
      </c>
      <c r="U3924" s="54">
        <f>VLOOKUP(CONCATENATE($F3924," ",$G3924),AllocFactorMatrix,(U$4+1),FALSE)*$E3926</f>
        <v>0</v>
      </c>
      <c r="V3924" s="54">
        <f>VLOOKUP(CONCATENATE($F3924," ",$G3924),AllocFactorMatrix,(V$4+1),FALSE)*$E3926</f>
        <v>0</v>
      </c>
      <c r="W3924" s="54">
        <f>VLOOKUP(CONCATENATE($F3924," ",$G3924),AllocFactorMatrix,(W$4+1),FALSE)*$E3926</f>
        <v>0</v>
      </c>
      <c r="X3924" s="54">
        <f t="shared" si="2042"/>
        <v>0</v>
      </c>
      <c r="Y3924" s="54">
        <f>VLOOKUP(CONCATENATE($F3924," ",$G3924),AllocFactorMatrix,(Y$4+1),FALSE)*$E3926</f>
        <v>0</v>
      </c>
      <c r="Z3924" s="54">
        <f>VLOOKUP(CONCATENATE($F3924," ",$G3924),AllocFactorMatrix,(Z$4+1),FALSE)*$E3926</f>
        <v>0</v>
      </c>
      <c r="AA3924" s="54">
        <f t="shared" si="2030"/>
        <v>0</v>
      </c>
      <c r="AB3924" s="54">
        <f>VLOOKUP(CONCATENATE($F3924," ",$G3924),AllocFactorMatrix,(AB$4+1),FALSE)*$E3926</f>
        <v>0</v>
      </c>
      <c r="AC3924" s="54">
        <f>VLOOKUP(CONCATENATE($F3924," ",$G3924),AllocFactorMatrix,(AC$4+1),FALSE)*$E3926</f>
        <v>0</v>
      </c>
      <c r="AD3924" s="54">
        <f>VLOOKUP(CONCATENATE($F3924," ",$G3924),AllocFactorMatrix,(AD$4+1),FALSE)*$E3926</f>
        <v>0</v>
      </c>
    </row>
    <row r="3925" spans="1:30" s="51" customFormat="1" hidden="1" outlineLevel="1">
      <c r="A3925" s="56"/>
      <c r="B3925" s="111"/>
      <c r="C3925" s="55"/>
      <c r="D3925" s="55"/>
      <c r="F3925" s="52" t="str">
        <f>F3926</f>
        <v>PROD_DEMAND</v>
      </c>
      <c r="G3925" s="55" t="str">
        <f>$G$14</f>
        <v>CUSTOMER</v>
      </c>
      <c r="H3925" s="53">
        <f t="shared" si="2028"/>
        <v>0</v>
      </c>
      <c r="I3925" s="54">
        <f>VLOOKUP(CONCATENATE($F3925," ",$G3925),AllocFactorMatrix,(I$4+1),FALSE)*$E3926</f>
        <v>0</v>
      </c>
      <c r="J3925" s="54">
        <f>VLOOKUP(CONCATENATE($F3925," ",$G3925),AllocFactorMatrix,(J$4+1),FALSE)*$E3926</f>
        <v>0</v>
      </c>
      <c r="K3925" s="54">
        <f>VLOOKUP(CONCATENATE($F3925," ",$G3925),AllocFactorMatrix,(K$4+1),FALSE)*$E3926</f>
        <v>0</v>
      </c>
      <c r="L3925" s="54">
        <f>VLOOKUP(CONCATENATE($F3925," ",$G3925),AllocFactorMatrix,(L$4+1),FALSE)*$E3926</f>
        <v>0</v>
      </c>
      <c r="M3925" s="54">
        <f>VLOOKUP(CONCATENATE($F3925," ",$G3925),AllocFactorMatrix,(M$4+1),FALSE)*$E3926</f>
        <v>0</v>
      </c>
      <c r="N3925" s="54">
        <f t="shared" si="2029"/>
        <v>0</v>
      </c>
      <c r="O3925" s="54">
        <f>VLOOKUP(CONCATENATE($F3925," ",$G3925),AllocFactorMatrix,(O$4+1),FALSE)*$E3926</f>
        <v>0</v>
      </c>
      <c r="P3925" s="54">
        <f>VLOOKUP(CONCATENATE($F3925," ",$G3925),AllocFactorMatrix,(P$4+1),FALSE)*$E3926</f>
        <v>0</v>
      </c>
      <c r="Q3925" s="54">
        <f>VLOOKUP(CONCATENATE($F3925," ",$G3925),AllocFactorMatrix,(Q$4+1),FALSE)*$E3926</f>
        <v>0</v>
      </c>
      <c r="R3925" s="54">
        <f>VLOOKUP(CONCATENATE($F3925," ",$G3925),AllocFactorMatrix,(R$4+1),FALSE)*$E3926</f>
        <v>0</v>
      </c>
      <c r="S3925" s="54">
        <f t="shared" si="2041"/>
        <v>0</v>
      </c>
      <c r="T3925" s="54">
        <f>VLOOKUP(CONCATENATE($F3925," ",$G3925),AllocFactorMatrix,(T$4+1),FALSE)*$E3926</f>
        <v>0</v>
      </c>
      <c r="U3925" s="54">
        <f>VLOOKUP(CONCATENATE($F3925," ",$G3925),AllocFactorMatrix,(U$4+1),FALSE)*$E3926</f>
        <v>0</v>
      </c>
      <c r="V3925" s="54">
        <f>VLOOKUP(CONCATENATE($F3925," ",$G3925),AllocFactorMatrix,(V$4+1),FALSE)*$E3926</f>
        <v>0</v>
      </c>
      <c r="W3925" s="54">
        <f>VLOOKUP(CONCATENATE($F3925," ",$G3925),AllocFactorMatrix,(W$4+1),FALSE)*$E3926</f>
        <v>0</v>
      </c>
      <c r="X3925" s="54">
        <f t="shared" si="2042"/>
        <v>0</v>
      </c>
      <c r="Y3925" s="54">
        <f>VLOOKUP(CONCATENATE($F3925," ",$G3925),AllocFactorMatrix,(Y$4+1),FALSE)*$E3926</f>
        <v>0</v>
      </c>
      <c r="Z3925" s="54">
        <f>VLOOKUP(CONCATENATE($F3925," ",$G3925),AllocFactorMatrix,(Z$4+1),FALSE)*$E3926</f>
        <v>0</v>
      </c>
      <c r="AA3925" s="54">
        <f t="shared" si="2030"/>
        <v>0</v>
      </c>
      <c r="AB3925" s="54">
        <f>VLOOKUP(CONCATENATE($F3925," ",$G3925),AllocFactorMatrix,(AB$4+1),FALSE)*$E3926</f>
        <v>0</v>
      </c>
      <c r="AC3925" s="54">
        <f>VLOOKUP(CONCATENATE($F3925," ",$G3925),AllocFactorMatrix,(AC$4+1),FALSE)*$E3926</f>
        <v>0</v>
      </c>
      <c r="AD3925" s="54">
        <f>VLOOKUP(CONCATENATE($F3925," ",$G3925),AllocFactorMatrix,(AD$4+1),FALSE)*$E3926</f>
        <v>0</v>
      </c>
    </row>
    <row r="3926" spans="1:30" s="51" customFormat="1" collapsed="1">
      <c r="A3926" s="56"/>
      <c r="B3926" s="111"/>
      <c r="C3926" s="55"/>
      <c r="D3926" s="108" t="s">
        <v>464</v>
      </c>
      <c r="E3926" s="61">
        <v>-702376</v>
      </c>
      <c r="F3926" s="57" t="s">
        <v>30</v>
      </c>
      <c r="G3926" s="55" t="str">
        <f>$G$15</f>
        <v>TOTAL</v>
      </c>
      <c r="H3926" s="53">
        <f t="shared" si="2028"/>
        <v>-702375.99999999988</v>
      </c>
      <c r="I3926" s="54">
        <f>VLOOKUP(CONCATENATE($F3926," ",$G3926),AllocFactorMatrix,(I$4+1),FALSE)*$E3926</f>
        <v>-345978.47050515574</v>
      </c>
      <c r="J3926" s="54">
        <f>VLOOKUP(CONCATENATE($F3926," ",$G3926),AllocFactorMatrix,(J$4+1),FALSE)*$E3926</f>
        <v>-17102.952055637103</v>
      </c>
      <c r="K3926" s="54">
        <f>VLOOKUP(CONCATENATE($F3926," ",$G3926),AllocFactorMatrix,(K$4+1),FALSE)*$E3926</f>
        <v>-62647.133196185903</v>
      </c>
      <c r="L3926" s="54">
        <f>VLOOKUP(CONCATENATE($F3926," ",$G3926),AllocFactorMatrix,(L$4+1),FALSE)*$E3926</f>
        <v>-1971.9093307758937</v>
      </c>
      <c r="M3926" s="54">
        <f>VLOOKUP(CONCATENATE($F3926," ",$G3926),AllocFactorMatrix,(M$4+1),FALSE)*$E3926</f>
        <v>-184.91934726080518</v>
      </c>
      <c r="N3926" s="54">
        <f t="shared" si="2029"/>
        <v>-64803.961874222601</v>
      </c>
      <c r="O3926" s="54">
        <f>VLOOKUP(CONCATENATE($F3926," ",$G3926),AllocFactorMatrix,(O$4+1),FALSE)*$E3926</f>
        <v>-47621.566664940619</v>
      </c>
      <c r="P3926" s="54">
        <f>VLOOKUP(CONCATENATE($F3926," ",$G3926),AllocFactorMatrix,(P$4+1),FALSE)*$E3926</f>
        <v>-8873.2852739329155</v>
      </c>
      <c r="Q3926" s="54">
        <f>VLOOKUP(CONCATENATE($F3926," ",$G3926),AllocFactorMatrix,(Q$4+1),FALSE)*$E3926</f>
        <v>-4009.6723947142241</v>
      </c>
      <c r="R3926" s="54">
        <f>VLOOKUP(CONCATENATE($F3926," ",$G3926),AllocFactorMatrix,(R$4+1),FALSE)*$E3926</f>
        <v>-180.31048554250887</v>
      </c>
      <c r="S3926" s="54">
        <f t="shared" si="2041"/>
        <v>-60684.834819130272</v>
      </c>
      <c r="T3926" s="54">
        <f>VLOOKUP(CONCATENATE($F3926," ",$G3926),AllocFactorMatrix,(T$4+1),FALSE)*$E3926</f>
        <v>-1663.5432985712914</v>
      </c>
      <c r="U3926" s="54">
        <f>VLOOKUP(CONCATENATE($F3926," ",$G3926),AllocFactorMatrix,(U$4+1),FALSE)*$E3926</f>
        <v>-27223.602643546161</v>
      </c>
      <c r="V3926" s="54">
        <f>VLOOKUP(CONCATENATE($F3926," ",$G3926),AllocFactorMatrix,(V$4+1),FALSE)*$E3926</f>
        <v>-143877.5049120195</v>
      </c>
      <c r="W3926" s="54">
        <f>VLOOKUP(CONCATENATE($F3926," ",$G3926),AllocFactorMatrix,(W$4+1),FALSE)*$E3926</f>
        <v>-25981.892723371013</v>
      </c>
      <c r="X3926" s="54">
        <f t="shared" si="2042"/>
        <v>-198746.54357750798</v>
      </c>
      <c r="Y3926" s="54">
        <f>VLOOKUP(CONCATENATE($F3926," ",$G3926),AllocFactorMatrix,(Y$4+1),FALSE)*$E3926</f>
        <v>-14624.50755687653</v>
      </c>
      <c r="Z3926" s="54">
        <f>VLOOKUP(CONCATENATE($F3926," ",$G3926),AllocFactorMatrix,(Z$4+1),FALSE)*$E3926</f>
        <v>-244.95491142349127</v>
      </c>
      <c r="AA3926" s="54">
        <f t="shared" si="2030"/>
        <v>-14869.46246830002</v>
      </c>
      <c r="AB3926" s="54">
        <f>VLOOKUP(CONCATENATE($F3926," ",$G3926),AllocFactorMatrix,(AB$4+1),FALSE)*$E3926</f>
        <v>-189.77470004615807</v>
      </c>
      <c r="AC3926" s="54">
        <f>VLOOKUP(CONCATENATE($F3926," ",$G3926),AllocFactorMatrix,(AC$4+1),FALSE)*$E3926</f>
        <v>0</v>
      </c>
      <c r="AD3926" s="54">
        <f>VLOOKUP(CONCATENATE($F3926," ",$G3926),AllocFactorMatrix,(AD$4+1),FALSE)*$E3926</f>
        <v>0</v>
      </c>
    </row>
    <row r="3927" spans="1:30" s="51" customFormat="1" hidden="1" outlineLevel="1">
      <c r="A3927" s="56"/>
      <c r="B3927" s="111"/>
      <c r="C3927" s="55"/>
      <c r="D3927" s="55"/>
      <c r="F3927" s="52" t="str">
        <f>F3934</f>
        <v>PROD_ENERGY</v>
      </c>
      <c r="G3927" s="55" t="str">
        <f>$G$8</f>
        <v>PRODUCTION</v>
      </c>
      <c r="H3927" s="53">
        <f t="shared" si="2028"/>
        <v>0</v>
      </c>
      <c r="I3927" s="54">
        <f>VLOOKUP(CONCATENATE($F3927," ",$G3927),AllocFactorMatrix,(I$4+1),FALSE)*$E3934</f>
        <v>0</v>
      </c>
      <c r="J3927" s="54">
        <f>VLOOKUP(CONCATENATE($F3927," ",$G3927),AllocFactorMatrix,(J$4+1),FALSE)*$E3934</f>
        <v>0</v>
      </c>
      <c r="K3927" s="54">
        <f>VLOOKUP(CONCATENATE($F3927," ",$G3927),AllocFactorMatrix,(K$4+1),FALSE)*$E3934</f>
        <v>0</v>
      </c>
      <c r="L3927" s="54">
        <f>VLOOKUP(CONCATENATE($F3927," ",$G3927),AllocFactorMatrix,(L$4+1),FALSE)*$E3934</f>
        <v>0</v>
      </c>
      <c r="M3927" s="54">
        <f>VLOOKUP(CONCATENATE($F3927," ",$G3927),AllocFactorMatrix,(M$4+1),FALSE)*$E3934</f>
        <v>0</v>
      </c>
      <c r="N3927" s="54">
        <f t="shared" si="2029"/>
        <v>0</v>
      </c>
      <c r="O3927" s="54">
        <f>VLOOKUP(CONCATENATE($F3927," ",$G3927),AllocFactorMatrix,(O$4+1),FALSE)*$E3934</f>
        <v>0</v>
      </c>
      <c r="P3927" s="54">
        <f>VLOOKUP(CONCATENATE($F3927," ",$G3927),AllocFactorMatrix,(P$4+1),FALSE)*$E3934</f>
        <v>0</v>
      </c>
      <c r="Q3927" s="54">
        <f>VLOOKUP(CONCATENATE($F3927," ",$G3927),AllocFactorMatrix,(Q$4+1),FALSE)*$E3934</f>
        <v>0</v>
      </c>
      <c r="R3927" s="54">
        <f>VLOOKUP(CONCATENATE($F3927," ",$G3927),AllocFactorMatrix,(R$4+1),FALSE)*$E3934</f>
        <v>0</v>
      </c>
      <c r="S3927" s="54">
        <f>SUBTOTAL(9,O3927:R3927)</f>
        <v>0</v>
      </c>
      <c r="T3927" s="54">
        <f>VLOOKUP(CONCATENATE($F3927," ",$G3927),AllocFactorMatrix,(T$4+1),FALSE)*$E3934</f>
        <v>0</v>
      </c>
      <c r="U3927" s="54">
        <f>VLOOKUP(CONCATENATE($F3927," ",$G3927),AllocFactorMatrix,(U$4+1),FALSE)*$E3934</f>
        <v>0</v>
      </c>
      <c r="V3927" s="54">
        <f>VLOOKUP(CONCATENATE($F3927," ",$G3927),AllocFactorMatrix,(V$4+1),FALSE)*$E3934</f>
        <v>0</v>
      </c>
      <c r="W3927" s="54">
        <f>VLOOKUP(CONCATENATE($F3927," ",$G3927),AllocFactorMatrix,(W$4+1),FALSE)*$E3934</f>
        <v>0</v>
      </c>
      <c r="X3927" s="54">
        <f>SUBTOTAL(9,T3927:W3927)</f>
        <v>0</v>
      </c>
      <c r="Y3927" s="54">
        <f>VLOOKUP(CONCATENATE($F3927," ",$G3927),AllocFactorMatrix,(Y$4+1),FALSE)*$E3934</f>
        <v>0</v>
      </c>
      <c r="Z3927" s="54">
        <f>VLOOKUP(CONCATENATE($F3927," ",$G3927),AllocFactorMatrix,(Z$4+1),FALSE)*$E3934</f>
        <v>0</v>
      </c>
      <c r="AA3927" s="54">
        <f t="shared" si="2030"/>
        <v>0</v>
      </c>
      <c r="AB3927" s="54">
        <f>VLOOKUP(CONCATENATE($F3927," ",$G3927),AllocFactorMatrix,(AB$4+1),FALSE)*$E3934</f>
        <v>0</v>
      </c>
      <c r="AC3927" s="54">
        <f>VLOOKUP(CONCATENATE($F3927," ",$G3927),AllocFactorMatrix,(AC$4+1),FALSE)*$E3934</f>
        <v>0</v>
      </c>
      <c r="AD3927" s="54">
        <f>VLOOKUP(CONCATENATE($F3927," ",$G3927),AllocFactorMatrix,(AD$4+1),FALSE)*$E3934</f>
        <v>0</v>
      </c>
    </row>
    <row r="3928" spans="1:30" s="51" customFormat="1" hidden="1" outlineLevel="1">
      <c r="A3928" s="56"/>
      <c r="B3928" s="111"/>
      <c r="C3928" s="55"/>
      <c r="D3928" s="55"/>
      <c r="F3928" s="52" t="str">
        <f>F3934</f>
        <v>PROD_ENERGY</v>
      </c>
      <c r="G3928" s="55" t="str">
        <f>$G$9</f>
        <v>BULKTRAN</v>
      </c>
      <c r="H3928" s="53">
        <f t="shared" si="2028"/>
        <v>0</v>
      </c>
      <c r="I3928" s="54">
        <f>VLOOKUP(CONCATENATE($F3928," ",$G3928),AllocFactorMatrix,(I$4+1),FALSE)*$E3934</f>
        <v>0</v>
      </c>
      <c r="J3928" s="54">
        <f>VLOOKUP(CONCATENATE($F3928," ",$G3928),AllocFactorMatrix,(J$4+1),FALSE)*$E3934</f>
        <v>0</v>
      </c>
      <c r="K3928" s="54">
        <f>VLOOKUP(CONCATENATE($F3928," ",$G3928),AllocFactorMatrix,(K$4+1),FALSE)*$E3934</f>
        <v>0</v>
      </c>
      <c r="L3928" s="54">
        <f>VLOOKUP(CONCATENATE($F3928," ",$G3928),AllocFactorMatrix,(L$4+1),FALSE)*$E3934</f>
        <v>0</v>
      </c>
      <c r="M3928" s="54">
        <f>VLOOKUP(CONCATENATE($F3928," ",$G3928),AllocFactorMatrix,(M$4+1),FALSE)*$E3934</f>
        <v>0</v>
      </c>
      <c r="N3928" s="54">
        <f t="shared" si="2029"/>
        <v>0</v>
      </c>
      <c r="O3928" s="54">
        <f>VLOOKUP(CONCATENATE($F3928," ",$G3928),AllocFactorMatrix,(O$4+1),FALSE)*$E3934</f>
        <v>0</v>
      </c>
      <c r="P3928" s="54">
        <f>VLOOKUP(CONCATENATE($F3928," ",$G3928),AllocFactorMatrix,(P$4+1),FALSE)*$E3934</f>
        <v>0</v>
      </c>
      <c r="Q3928" s="54">
        <f>VLOOKUP(CONCATENATE($F3928," ",$G3928),AllocFactorMatrix,(Q$4+1),FALSE)*$E3934</f>
        <v>0</v>
      </c>
      <c r="R3928" s="54">
        <f>VLOOKUP(CONCATENATE($F3928," ",$G3928),AllocFactorMatrix,(R$4+1),FALSE)*$E3934</f>
        <v>0</v>
      </c>
      <c r="S3928" s="54">
        <f t="shared" ref="S3928:S3934" si="2043">SUBTOTAL(9,O3928:R3928)</f>
        <v>0</v>
      </c>
      <c r="T3928" s="54">
        <f>VLOOKUP(CONCATENATE($F3928," ",$G3928),AllocFactorMatrix,(T$4+1),FALSE)*$E3934</f>
        <v>0</v>
      </c>
      <c r="U3928" s="54">
        <f>VLOOKUP(CONCATENATE($F3928," ",$G3928),AllocFactorMatrix,(U$4+1),FALSE)*$E3934</f>
        <v>0</v>
      </c>
      <c r="V3928" s="54">
        <f>VLOOKUP(CONCATENATE($F3928," ",$G3928),AllocFactorMatrix,(V$4+1),FALSE)*$E3934</f>
        <v>0</v>
      </c>
      <c r="W3928" s="54">
        <f>VLOOKUP(CONCATENATE($F3928," ",$G3928),AllocFactorMatrix,(W$4+1),FALSE)*$E3934</f>
        <v>0</v>
      </c>
      <c r="X3928" s="54">
        <f t="shared" ref="X3928:X3934" si="2044">SUBTOTAL(9,T3928:W3928)</f>
        <v>0</v>
      </c>
      <c r="Y3928" s="54">
        <f>VLOOKUP(CONCATENATE($F3928," ",$G3928),AllocFactorMatrix,(Y$4+1),FALSE)*$E3934</f>
        <v>0</v>
      </c>
      <c r="Z3928" s="54">
        <f>VLOOKUP(CONCATENATE($F3928," ",$G3928),AllocFactorMatrix,(Z$4+1),FALSE)*$E3934</f>
        <v>0</v>
      </c>
      <c r="AA3928" s="54">
        <f t="shared" si="2030"/>
        <v>0</v>
      </c>
      <c r="AB3928" s="54">
        <f>VLOOKUP(CONCATENATE($F3928," ",$G3928),AllocFactorMatrix,(AB$4+1),FALSE)*$E3934</f>
        <v>0</v>
      </c>
      <c r="AC3928" s="54">
        <f>VLOOKUP(CONCATENATE($F3928," ",$G3928),AllocFactorMatrix,(AC$4+1),FALSE)*$E3934</f>
        <v>0</v>
      </c>
      <c r="AD3928" s="54">
        <f>VLOOKUP(CONCATENATE($F3928," ",$G3928),AllocFactorMatrix,(AD$4+1),FALSE)*$E3934</f>
        <v>0</v>
      </c>
    </row>
    <row r="3929" spans="1:30" s="51" customFormat="1" hidden="1" outlineLevel="1">
      <c r="A3929" s="56"/>
      <c r="B3929" s="111"/>
      <c r="C3929" s="55"/>
      <c r="D3929" s="55"/>
      <c r="F3929" s="52" t="str">
        <f>F3934</f>
        <v>PROD_ENERGY</v>
      </c>
      <c r="G3929" s="55" t="str">
        <f>$G$10</f>
        <v>SUBTRAN</v>
      </c>
      <c r="H3929" s="53">
        <f t="shared" si="2028"/>
        <v>0</v>
      </c>
      <c r="I3929" s="54">
        <f>VLOOKUP(CONCATENATE($F3929," ",$G3929),AllocFactorMatrix,(I$4+1),FALSE)*$E3934</f>
        <v>0</v>
      </c>
      <c r="J3929" s="54">
        <f>VLOOKUP(CONCATENATE($F3929," ",$G3929),AllocFactorMatrix,(J$4+1),FALSE)*$E3934</f>
        <v>0</v>
      </c>
      <c r="K3929" s="54">
        <f>VLOOKUP(CONCATENATE($F3929," ",$G3929),AllocFactorMatrix,(K$4+1),FALSE)*$E3934</f>
        <v>0</v>
      </c>
      <c r="L3929" s="54">
        <f>VLOOKUP(CONCATENATE($F3929," ",$G3929),AllocFactorMatrix,(L$4+1),FALSE)*$E3934</f>
        <v>0</v>
      </c>
      <c r="M3929" s="54">
        <f>VLOOKUP(CONCATENATE($F3929," ",$G3929),AllocFactorMatrix,(M$4+1),FALSE)*$E3934</f>
        <v>0</v>
      </c>
      <c r="N3929" s="54">
        <f t="shared" si="2029"/>
        <v>0</v>
      </c>
      <c r="O3929" s="54">
        <f>VLOOKUP(CONCATENATE($F3929," ",$G3929),AllocFactorMatrix,(O$4+1),FALSE)*$E3934</f>
        <v>0</v>
      </c>
      <c r="P3929" s="54">
        <f>VLOOKUP(CONCATENATE($F3929," ",$G3929),AllocFactorMatrix,(P$4+1),FALSE)*$E3934</f>
        <v>0</v>
      </c>
      <c r="Q3929" s="54">
        <f>VLOOKUP(CONCATENATE($F3929," ",$G3929),AllocFactorMatrix,(Q$4+1),FALSE)*$E3934</f>
        <v>0</v>
      </c>
      <c r="R3929" s="54">
        <f>VLOOKUP(CONCATENATE($F3929," ",$G3929),AllocFactorMatrix,(R$4+1),FALSE)*$E3934</f>
        <v>0</v>
      </c>
      <c r="S3929" s="54">
        <f t="shared" si="2043"/>
        <v>0</v>
      </c>
      <c r="T3929" s="54">
        <f>VLOOKUP(CONCATENATE($F3929," ",$G3929),AllocFactorMatrix,(T$4+1),FALSE)*$E3934</f>
        <v>0</v>
      </c>
      <c r="U3929" s="54">
        <f>VLOOKUP(CONCATENATE($F3929," ",$G3929),AllocFactorMatrix,(U$4+1),FALSE)*$E3934</f>
        <v>0</v>
      </c>
      <c r="V3929" s="54">
        <f>VLOOKUP(CONCATENATE($F3929," ",$G3929),AllocFactorMatrix,(V$4+1),FALSE)*$E3934</f>
        <v>0</v>
      </c>
      <c r="W3929" s="54">
        <f>VLOOKUP(CONCATENATE($F3929," ",$G3929),AllocFactorMatrix,(W$4+1),FALSE)*$E3934</f>
        <v>0</v>
      </c>
      <c r="X3929" s="54">
        <f t="shared" si="2044"/>
        <v>0</v>
      </c>
      <c r="Y3929" s="54">
        <f>VLOOKUP(CONCATENATE($F3929," ",$G3929),AllocFactorMatrix,(Y$4+1),FALSE)*$E3934</f>
        <v>0</v>
      </c>
      <c r="Z3929" s="54">
        <f>VLOOKUP(CONCATENATE($F3929," ",$G3929),AllocFactorMatrix,(Z$4+1),FALSE)*$E3934</f>
        <v>0</v>
      </c>
      <c r="AA3929" s="54">
        <f t="shared" si="2030"/>
        <v>0</v>
      </c>
      <c r="AB3929" s="54">
        <f>VLOOKUP(CONCATENATE($F3929," ",$G3929),AllocFactorMatrix,(AB$4+1),FALSE)*$E3934</f>
        <v>0</v>
      </c>
      <c r="AC3929" s="54">
        <f>VLOOKUP(CONCATENATE($F3929," ",$G3929),AllocFactorMatrix,(AC$4+1),FALSE)*$E3934</f>
        <v>0</v>
      </c>
      <c r="AD3929" s="54">
        <f>VLOOKUP(CONCATENATE($F3929," ",$G3929),AllocFactorMatrix,(AD$4+1),FALSE)*$E3934</f>
        <v>0</v>
      </c>
    </row>
    <row r="3930" spans="1:30" s="51" customFormat="1" hidden="1" outlineLevel="1">
      <c r="A3930" s="56"/>
      <c r="B3930" s="111"/>
      <c r="C3930" s="55"/>
      <c r="D3930" s="55"/>
      <c r="F3930" s="52" t="str">
        <f>F3934</f>
        <v>PROD_ENERGY</v>
      </c>
      <c r="G3930" s="55" t="str">
        <f>$G$11</f>
        <v>DISTPRI</v>
      </c>
      <c r="H3930" s="53">
        <f t="shared" si="2028"/>
        <v>0</v>
      </c>
      <c r="I3930" s="54">
        <f>VLOOKUP(CONCATENATE($F3930," ",$G3930),AllocFactorMatrix,(I$4+1),FALSE)*$E3934</f>
        <v>0</v>
      </c>
      <c r="J3930" s="54">
        <f>VLOOKUP(CONCATENATE($F3930," ",$G3930),AllocFactorMatrix,(J$4+1),FALSE)*$E3934</f>
        <v>0</v>
      </c>
      <c r="K3930" s="54">
        <f>VLOOKUP(CONCATENATE($F3930," ",$G3930),AllocFactorMatrix,(K$4+1),FALSE)*$E3934</f>
        <v>0</v>
      </c>
      <c r="L3930" s="54">
        <f>VLOOKUP(CONCATENATE($F3930," ",$G3930),AllocFactorMatrix,(L$4+1),FALSE)*$E3934</f>
        <v>0</v>
      </c>
      <c r="M3930" s="54">
        <f>VLOOKUP(CONCATENATE($F3930," ",$G3930),AllocFactorMatrix,(M$4+1),FALSE)*$E3934</f>
        <v>0</v>
      </c>
      <c r="N3930" s="54">
        <f t="shared" si="2029"/>
        <v>0</v>
      </c>
      <c r="O3930" s="54">
        <f>VLOOKUP(CONCATENATE($F3930," ",$G3930),AllocFactorMatrix,(O$4+1),FALSE)*$E3934</f>
        <v>0</v>
      </c>
      <c r="P3930" s="54">
        <f>VLOOKUP(CONCATENATE($F3930," ",$G3930),AllocFactorMatrix,(P$4+1),FALSE)*$E3934</f>
        <v>0</v>
      </c>
      <c r="Q3930" s="54">
        <f>VLOOKUP(CONCATENATE($F3930," ",$G3930),AllocFactorMatrix,(Q$4+1),FALSE)*$E3934</f>
        <v>0</v>
      </c>
      <c r="R3930" s="54">
        <f>VLOOKUP(CONCATENATE($F3930," ",$G3930),AllocFactorMatrix,(R$4+1),FALSE)*$E3934</f>
        <v>0</v>
      </c>
      <c r="S3930" s="54">
        <f t="shared" si="2043"/>
        <v>0</v>
      </c>
      <c r="T3930" s="54">
        <f>VLOOKUP(CONCATENATE($F3930," ",$G3930),AllocFactorMatrix,(T$4+1),FALSE)*$E3934</f>
        <v>0</v>
      </c>
      <c r="U3930" s="54">
        <f>VLOOKUP(CONCATENATE($F3930," ",$G3930),AllocFactorMatrix,(U$4+1),FALSE)*$E3934</f>
        <v>0</v>
      </c>
      <c r="V3930" s="54">
        <f>VLOOKUP(CONCATENATE($F3930," ",$G3930),AllocFactorMatrix,(V$4+1),FALSE)*$E3934</f>
        <v>0</v>
      </c>
      <c r="W3930" s="54">
        <f>VLOOKUP(CONCATENATE($F3930," ",$G3930),AllocFactorMatrix,(W$4+1),FALSE)*$E3934</f>
        <v>0</v>
      </c>
      <c r="X3930" s="54">
        <f t="shared" si="2044"/>
        <v>0</v>
      </c>
      <c r="Y3930" s="54">
        <f>VLOOKUP(CONCATENATE($F3930," ",$G3930),AllocFactorMatrix,(Y$4+1),FALSE)*$E3934</f>
        <v>0</v>
      </c>
      <c r="Z3930" s="54">
        <f>VLOOKUP(CONCATENATE($F3930," ",$G3930),AllocFactorMatrix,(Z$4+1),FALSE)*$E3934</f>
        <v>0</v>
      </c>
      <c r="AA3930" s="54">
        <f t="shared" si="2030"/>
        <v>0</v>
      </c>
      <c r="AB3930" s="54">
        <f>VLOOKUP(CONCATENATE($F3930," ",$G3930),AllocFactorMatrix,(AB$4+1),FALSE)*$E3934</f>
        <v>0</v>
      </c>
      <c r="AC3930" s="54">
        <f>VLOOKUP(CONCATENATE($F3930," ",$G3930),AllocFactorMatrix,(AC$4+1),FALSE)*$E3934</f>
        <v>0</v>
      </c>
      <c r="AD3930" s="54">
        <f>VLOOKUP(CONCATENATE($F3930," ",$G3930),AllocFactorMatrix,(AD$4+1),FALSE)*$E3934</f>
        <v>0</v>
      </c>
    </row>
    <row r="3931" spans="1:30" s="51" customFormat="1" hidden="1" outlineLevel="1">
      <c r="A3931" s="56"/>
      <c r="B3931" s="111"/>
      <c r="C3931" s="55"/>
      <c r="D3931" s="55"/>
      <c r="F3931" s="52" t="str">
        <f>F3934</f>
        <v>PROD_ENERGY</v>
      </c>
      <c r="G3931" s="55" t="str">
        <f>$G$12</f>
        <v>DISTSEC</v>
      </c>
      <c r="H3931" s="53">
        <f t="shared" si="2028"/>
        <v>0</v>
      </c>
      <c r="I3931" s="54">
        <f>VLOOKUP(CONCATENATE($F3931," ",$G3931),AllocFactorMatrix,(I$4+1),FALSE)*$E3934</f>
        <v>0</v>
      </c>
      <c r="J3931" s="54">
        <f>VLOOKUP(CONCATENATE($F3931," ",$G3931),AllocFactorMatrix,(J$4+1),FALSE)*$E3934</f>
        <v>0</v>
      </c>
      <c r="K3931" s="54">
        <f>VLOOKUP(CONCATENATE($F3931," ",$G3931),AllocFactorMatrix,(K$4+1),FALSE)*$E3934</f>
        <v>0</v>
      </c>
      <c r="L3931" s="54">
        <f>VLOOKUP(CONCATENATE($F3931," ",$G3931),AllocFactorMatrix,(L$4+1),FALSE)*$E3934</f>
        <v>0</v>
      </c>
      <c r="M3931" s="54">
        <f>VLOOKUP(CONCATENATE($F3931," ",$G3931),AllocFactorMatrix,(M$4+1),FALSE)*$E3934</f>
        <v>0</v>
      </c>
      <c r="N3931" s="54">
        <f t="shared" si="2029"/>
        <v>0</v>
      </c>
      <c r="O3931" s="54">
        <f>VLOOKUP(CONCATENATE($F3931," ",$G3931),AllocFactorMatrix,(O$4+1),FALSE)*$E3934</f>
        <v>0</v>
      </c>
      <c r="P3931" s="54">
        <f>VLOOKUP(CONCATENATE($F3931," ",$G3931),AllocFactorMatrix,(P$4+1),FALSE)*$E3934</f>
        <v>0</v>
      </c>
      <c r="Q3931" s="54">
        <f>VLOOKUP(CONCATENATE($F3931," ",$G3931),AllocFactorMatrix,(Q$4+1),FALSE)*$E3934</f>
        <v>0</v>
      </c>
      <c r="R3931" s="54">
        <f>VLOOKUP(CONCATENATE($F3931," ",$G3931),AllocFactorMatrix,(R$4+1),FALSE)*$E3934</f>
        <v>0</v>
      </c>
      <c r="S3931" s="54">
        <f t="shared" si="2043"/>
        <v>0</v>
      </c>
      <c r="T3931" s="54">
        <f>VLOOKUP(CONCATENATE($F3931," ",$G3931),AllocFactorMatrix,(T$4+1),FALSE)*$E3934</f>
        <v>0</v>
      </c>
      <c r="U3931" s="54">
        <f>VLOOKUP(CONCATENATE($F3931," ",$G3931),AllocFactorMatrix,(U$4+1),FALSE)*$E3934</f>
        <v>0</v>
      </c>
      <c r="V3931" s="54">
        <f>VLOOKUP(CONCATENATE($F3931," ",$G3931),AllocFactorMatrix,(V$4+1),FALSE)*$E3934</f>
        <v>0</v>
      </c>
      <c r="W3931" s="54">
        <f>VLOOKUP(CONCATENATE($F3931," ",$G3931),AllocFactorMatrix,(W$4+1),FALSE)*$E3934</f>
        <v>0</v>
      </c>
      <c r="X3931" s="54">
        <f t="shared" si="2044"/>
        <v>0</v>
      </c>
      <c r="Y3931" s="54">
        <f>VLOOKUP(CONCATENATE($F3931," ",$G3931),AllocFactorMatrix,(Y$4+1),FALSE)*$E3934</f>
        <v>0</v>
      </c>
      <c r="Z3931" s="54">
        <f>VLOOKUP(CONCATENATE($F3931," ",$G3931),AllocFactorMatrix,(Z$4+1),FALSE)*$E3934</f>
        <v>0</v>
      </c>
      <c r="AA3931" s="54">
        <f t="shared" si="2030"/>
        <v>0</v>
      </c>
      <c r="AB3931" s="54">
        <f>VLOOKUP(CONCATENATE($F3931," ",$G3931),AllocFactorMatrix,(AB$4+1),FALSE)*$E3934</f>
        <v>0</v>
      </c>
      <c r="AC3931" s="54">
        <f>VLOOKUP(CONCATENATE($F3931," ",$G3931),AllocFactorMatrix,(AC$4+1),FALSE)*$E3934</f>
        <v>0</v>
      </c>
      <c r="AD3931" s="54">
        <f>VLOOKUP(CONCATENATE($F3931," ",$G3931),AllocFactorMatrix,(AD$4+1),FALSE)*$E3934</f>
        <v>0</v>
      </c>
    </row>
    <row r="3932" spans="1:30" s="51" customFormat="1" hidden="1" outlineLevel="1">
      <c r="A3932" s="56"/>
      <c r="B3932" s="111"/>
      <c r="C3932" s="55"/>
      <c r="D3932" s="55"/>
      <c r="F3932" s="52" t="str">
        <f>F3934</f>
        <v>PROD_ENERGY</v>
      </c>
      <c r="G3932" s="55" t="str">
        <f>$G$13</f>
        <v>ENERGY</v>
      </c>
      <c r="H3932" s="53">
        <f t="shared" si="2028"/>
        <v>30134.999999999993</v>
      </c>
      <c r="I3932" s="54">
        <f>VLOOKUP(CONCATENATE($F3932," ",$G3932),AllocFactorMatrix,(I$4+1),FALSE)*$E3934</f>
        <v>11307.468319250429</v>
      </c>
      <c r="J3932" s="54">
        <f>VLOOKUP(CONCATENATE($F3932," ",$G3932),AllocFactorMatrix,(J$4+1),FALSE)*$E3934</f>
        <v>732.79701362662536</v>
      </c>
      <c r="K3932" s="54">
        <f>VLOOKUP(CONCATENATE($F3932," ",$G3932),AllocFactorMatrix,(K$4+1),FALSE)*$E3934</f>
        <v>2458.6134186476406</v>
      </c>
      <c r="L3932" s="54">
        <f>VLOOKUP(CONCATENATE($F3932," ",$G3932),AllocFactorMatrix,(L$4+1),FALSE)*$E3934</f>
        <v>78.140316070942902</v>
      </c>
      <c r="M3932" s="54">
        <f>VLOOKUP(CONCATENATE($F3932," ",$G3932),AllocFactorMatrix,(M$4+1),FALSE)*$E3934</f>
        <v>7.2036236650391139</v>
      </c>
      <c r="N3932" s="54">
        <f t="shared" si="2029"/>
        <v>2543.9573583836227</v>
      </c>
      <c r="O3932" s="54">
        <f>VLOOKUP(CONCATENATE($F3932," ",$G3932),AllocFactorMatrix,(O$4+1),FALSE)*$E3934</f>
        <v>2241.5521594504162</v>
      </c>
      <c r="P3932" s="54">
        <f>VLOOKUP(CONCATENATE($F3932," ",$G3932),AllocFactorMatrix,(P$4+1),FALSE)*$E3934</f>
        <v>415.54063916453424</v>
      </c>
      <c r="Q3932" s="54">
        <f>VLOOKUP(CONCATENATE($F3932," ",$G3932),AllocFactorMatrix,(Q$4+1),FALSE)*$E3934</f>
        <v>188.8110302885492</v>
      </c>
      <c r="R3932" s="54">
        <f>VLOOKUP(CONCATENATE($F3932," ",$G3932),AllocFactorMatrix,(R$4+1),FALSE)*$E3934</f>
        <v>8.748396369338181</v>
      </c>
      <c r="S3932" s="54">
        <f t="shared" si="2043"/>
        <v>2854.6522252728378</v>
      </c>
      <c r="T3932" s="54">
        <f>VLOOKUP(CONCATENATE($F3932," ",$G3932),AllocFactorMatrix,(T$4+1),FALSE)*$E3934</f>
        <v>85.900526482981121</v>
      </c>
      <c r="U3932" s="54">
        <f>VLOOKUP(CONCATENATE($F3932," ",$G3932),AllocFactorMatrix,(U$4+1),FALSE)*$E3934</f>
        <v>1508.284559213686</v>
      </c>
      <c r="V3932" s="54">
        <f>VLOOKUP(CONCATENATE($F3932," ",$G3932),AllocFactorMatrix,(V$4+1),FALSE)*$E3934</f>
        <v>8563.4135193445563</v>
      </c>
      <c r="W3932" s="54">
        <f>VLOOKUP(CONCATENATE($F3932," ",$G3932),AllocFactorMatrix,(W$4+1),FALSE)*$E3934</f>
        <v>1624.6799684248385</v>
      </c>
      <c r="X3932" s="54">
        <f t="shared" si="2044"/>
        <v>11782.278573466061</v>
      </c>
      <c r="Y3932" s="54">
        <f>VLOOKUP(CONCATENATE($F3932," ",$G3932),AllocFactorMatrix,(Y$4+1),FALSE)*$E3934</f>
        <v>607.30404815445445</v>
      </c>
      <c r="Z3932" s="54">
        <f>VLOOKUP(CONCATENATE($F3932," ",$G3932),AllocFactorMatrix,(Z$4+1),FALSE)*$E3934</f>
        <v>9.8859417674859369</v>
      </c>
      <c r="AA3932" s="54">
        <f t="shared" si="2030"/>
        <v>617.18998992194042</v>
      </c>
      <c r="AB3932" s="54">
        <f>VLOOKUP(CONCATENATE($F3932," ",$G3932),AllocFactorMatrix,(AB$4+1),FALSE)*$E3934</f>
        <v>11.026972812665658</v>
      </c>
      <c r="AC3932" s="54">
        <f>VLOOKUP(CONCATENATE($F3932," ",$G3932),AllocFactorMatrix,(AC$4+1),FALSE)*$E3934</f>
        <v>238.44352106126641</v>
      </c>
      <c r="AD3932" s="54">
        <f>VLOOKUP(CONCATENATE($F3932," ",$G3932),AllocFactorMatrix,(AD$4+1),FALSE)*$E3934</f>
        <v>47.18602620454547</v>
      </c>
    </row>
    <row r="3933" spans="1:30" s="51" customFormat="1" hidden="1" outlineLevel="1">
      <c r="A3933" s="56"/>
      <c r="B3933" s="111"/>
      <c r="C3933" s="55"/>
      <c r="D3933" s="55"/>
      <c r="F3933" s="52" t="str">
        <f>F3934</f>
        <v>PROD_ENERGY</v>
      </c>
      <c r="G3933" s="55" t="str">
        <f>$G$14</f>
        <v>CUSTOMER</v>
      </c>
      <c r="H3933" s="53">
        <f t="shared" si="2028"/>
        <v>0</v>
      </c>
      <c r="I3933" s="54">
        <f>VLOOKUP(CONCATENATE($F3933," ",$G3933),AllocFactorMatrix,(I$4+1),FALSE)*$E3934</f>
        <v>0</v>
      </c>
      <c r="J3933" s="54">
        <f>VLOOKUP(CONCATENATE($F3933," ",$G3933),AllocFactorMatrix,(J$4+1),FALSE)*$E3934</f>
        <v>0</v>
      </c>
      <c r="K3933" s="54">
        <f>VLOOKUP(CONCATENATE($F3933," ",$G3933),AllocFactorMatrix,(K$4+1),FALSE)*$E3934</f>
        <v>0</v>
      </c>
      <c r="L3933" s="54">
        <f>VLOOKUP(CONCATENATE($F3933," ",$G3933),AllocFactorMatrix,(L$4+1),FALSE)*$E3934</f>
        <v>0</v>
      </c>
      <c r="M3933" s="54">
        <f>VLOOKUP(CONCATENATE($F3933," ",$G3933),AllocFactorMatrix,(M$4+1),FALSE)*$E3934</f>
        <v>0</v>
      </c>
      <c r="N3933" s="54">
        <f t="shared" si="2029"/>
        <v>0</v>
      </c>
      <c r="O3933" s="54">
        <f>VLOOKUP(CONCATENATE($F3933," ",$G3933),AllocFactorMatrix,(O$4+1),FALSE)*$E3934</f>
        <v>0</v>
      </c>
      <c r="P3933" s="54">
        <f>VLOOKUP(CONCATENATE($F3933," ",$G3933),AllocFactorMatrix,(P$4+1),FALSE)*$E3934</f>
        <v>0</v>
      </c>
      <c r="Q3933" s="54">
        <f>VLOOKUP(CONCATENATE($F3933," ",$G3933),AllocFactorMatrix,(Q$4+1),FALSE)*$E3934</f>
        <v>0</v>
      </c>
      <c r="R3933" s="54">
        <f>VLOOKUP(CONCATENATE($F3933," ",$G3933),AllocFactorMatrix,(R$4+1),FALSE)*$E3934</f>
        <v>0</v>
      </c>
      <c r="S3933" s="54">
        <f t="shared" si="2043"/>
        <v>0</v>
      </c>
      <c r="T3933" s="54">
        <f>VLOOKUP(CONCATENATE($F3933," ",$G3933),AllocFactorMatrix,(T$4+1),FALSE)*$E3934</f>
        <v>0</v>
      </c>
      <c r="U3933" s="54">
        <f>VLOOKUP(CONCATENATE($F3933," ",$G3933),AllocFactorMatrix,(U$4+1),FALSE)*$E3934</f>
        <v>0</v>
      </c>
      <c r="V3933" s="54">
        <f>VLOOKUP(CONCATENATE($F3933," ",$G3933),AllocFactorMatrix,(V$4+1),FALSE)*$E3934</f>
        <v>0</v>
      </c>
      <c r="W3933" s="54">
        <f>VLOOKUP(CONCATENATE($F3933," ",$G3933),AllocFactorMatrix,(W$4+1),FALSE)*$E3934</f>
        <v>0</v>
      </c>
      <c r="X3933" s="54">
        <f t="shared" si="2044"/>
        <v>0</v>
      </c>
      <c r="Y3933" s="54">
        <f>VLOOKUP(CONCATENATE($F3933," ",$G3933),AllocFactorMatrix,(Y$4+1),FALSE)*$E3934</f>
        <v>0</v>
      </c>
      <c r="Z3933" s="54">
        <f>VLOOKUP(CONCATENATE($F3933," ",$G3933),AllocFactorMatrix,(Z$4+1),FALSE)*$E3934</f>
        <v>0</v>
      </c>
      <c r="AA3933" s="54">
        <f t="shared" si="2030"/>
        <v>0</v>
      </c>
      <c r="AB3933" s="54">
        <f>VLOOKUP(CONCATENATE($F3933," ",$G3933),AllocFactorMatrix,(AB$4+1),FALSE)*$E3934</f>
        <v>0</v>
      </c>
      <c r="AC3933" s="54">
        <f>VLOOKUP(CONCATENATE($F3933," ",$G3933),AllocFactorMatrix,(AC$4+1),FALSE)*$E3934</f>
        <v>0</v>
      </c>
      <c r="AD3933" s="54">
        <f>VLOOKUP(CONCATENATE($F3933," ",$G3933),AllocFactorMatrix,(AD$4+1),FALSE)*$E3934</f>
        <v>0</v>
      </c>
    </row>
    <row r="3934" spans="1:30" s="51" customFormat="1" collapsed="1">
      <c r="A3934" s="56"/>
      <c r="B3934" s="111"/>
      <c r="C3934" s="55"/>
      <c r="D3934" s="108" t="s">
        <v>465</v>
      </c>
      <c r="E3934" s="61">
        <v>30135</v>
      </c>
      <c r="F3934" s="57" t="s">
        <v>32</v>
      </c>
      <c r="G3934" s="55" t="str">
        <f>$G$15</f>
        <v>TOTAL</v>
      </c>
      <c r="H3934" s="53">
        <f t="shared" si="2028"/>
        <v>30134.999999999993</v>
      </c>
      <c r="I3934" s="54">
        <f>VLOOKUP(CONCATENATE($F3934," ",$G3934),AllocFactorMatrix,(I$4+1),FALSE)*$E3934</f>
        <v>11307.468319250429</v>
      </c>
      <c r="J3934" s="54">
        <f>VLOOKUP(CONCATENATE($F3934," ",$G3934),AllocFactorMatrix,(J$4+1),FALSE)*$E3934</f>
        <v>732.79701362662536</v>
      </c>
      <c r="K3934" s="54">
        <f>VLOOKUP(CONCATENATE($F3934," ",$G3934),AllocFactorMatrix,(K$4+1),FALSE)*$E3934</f>
        <v>2458.6134186476406</v>
      </c>
      <c r="L3934" s="54">
        <f>VLOOKUP(CONCATENATE($F3934," ",$G3934),AllocFactorMatrix,(L$4+1),FALSE)*$E3934</f>
        <v>78.140316070942902</v>
      </c>
      <c r="M3934" s="54">
        <f>VLOOKUP(CONCATENATE($F3934," ",$G3934),AllocFactorMatrix,(M$4+1),FALSE)*$E3934</f>
        <v>7.2036236650391139</v>
      </c>
      <c r="N3934" s="54">
        <f t="shared" si="2029"/>
        <v>2543.9573583836227</v>
      </c>
      <c r="O3934" s="54">
        <f>VLOOKUP(CONCATENATE($F3934," ",$G3934),AllocFactorMatrix,(O$4+1),FALSE)*$E3934</f>
        <v>2241.5521594504162</v>
      </c>
      <c r="P3934" s="54">
        <f>VLOOKUP(CONCATENATE($F3934," ",$G3934),AllocFactorMatrix,(P$4+1),FALSE)*$E3934</f>
        <v>415.54063916453424</v>
      </c>
      <c r="Q3934" s="54">
        <f>VLOOKUP(CONCATENATE($F3934," ",$G3934),AllocFactorMatrix,(Q$4+1),FALSE)*$E3934</f>
        <v>188.8110302885492</v>
      </c>
      <c r="R3934" s="54">
        <f>VLOOKUP(CONCATENATE($F3934," ",$G3934),AllocFactorMatrix,(R$4+1),FALSE)*$E3934</f>
        <v>8.748396369338181</v>
      </c>
      <c r="S3934" s="54">
        <f t="shared" si="2043"/>
        <v>2854.6522252728378</v>
      </c>
      <c r="T3934" s="54">
        <f>VLOOKUP(CONCATENATE($F3934," ",$G3934),AllocFactorMatrix,(T$4+1),FALSE)*$E3934</f>
        <v>85.900526482981121</v>
      </c>
      <c r="U3934" s="54">
        <f>VLOOKUP(CONCATENATE($F3934," ",$G3934),AllocFactorMatrix,(U$4+1),FALSE)*$E3934</f>
        <v>1508.284559213686</v>
      </c>
      <c r="V3934" s="54">
        <f>VLOOKUP(CONCATENATE($F3934," ",$G3934),AllocFactorMatrix,(V$4+1),FALSE)*$E3934</f>
        <v>8563.4135193445563</v>
      </c>
      <c r="W3934" s="54">
        <f>VLOOKUP(CONCATENATE($F3934," ",$G3934),AllocFactorMatrix,(W$4+1),FALSE)*$E3934</f>
        <v>1624.6799684248385</v>
      </c>
      <c r="X3934" s="54">
        <f t="shared" si="2044"/>
        <v>11782.278573466061</v>
      </c>
      <c r="Y3934" s="54">
        <f>VLOOKUP(CONCATENATE($F3934," ",$G3934),AllocFactorMatrix,(Y$4+1),FALSE)*$E3934</f>
        <v>607.30404815445445</v>
      </c>
      <c r="Z3934" s="54">
        <f>VLOOKUP(CONCATENATE($F3934," ",$G3934),AllocFactorMatrix,(Z$4+1),FALSE)*$E3934</f>
        <v>9.8859417674859369</v>
      </c>
      <c r="AA3934" s="54">
        <f t="shared" si="2030"/>
        <v>617.18998992194042</v>
      </c>
      <c r="AB3934" s="54">
        <f>VLOOKUP(CONCATENATE($F3934," ",$G3934),AllocFactorMatrix,(AB$4+1),FALSE)*$E3934</f>
        <v>11.026972812665658</v>
      </c>
      <c r="AC3934" s="54">
        <f>VLOOKUP(CONCATENATE($F3934," ",$G3934),AllocFactorMatrix,(AC$4+1),FALSE)*$E3934</f>
        <v>238.44352106126641</v>
      </c>
      <c r="AD3934" s="54">
        <f>VLOOKUP(CONCATENATE($F3934," ",$G3934),AllocFactorMatrix,(AD$4+1),FALSE)*$E3934</f>
        <v>47.18602620454547</v>
      </c>
    </row>
    <row r="3935" spans="1:30" s="51" customFormat="1" hidden="1" outlineLevel="1">
      <c r="A3935" s="56"/>
      <c r="B3935" s="111"/>
      <c r="C3935" s="55"/>
      <c r="D3935" s="55"/>
      <c r="F3935" s="52" t="str">
        <f>F3942</f>
        <v>PROD_ENERGY</v>
      </c>
      <c r="G3935" s="55" t="str">
        <f>$G$8</f>
        <v>PRODUCTION</v>
      </c>
      <c r="H3935" s="53">
        <f t="shared" si="2028"/>
        <v>0</v>
      </c>
      <c r="I3935" s="54">
        <f>VLOOKUP(CONCATENATE($F3935," ",$G3935),AllocFactorMatrix,(I$4+1),FALSE)*$E3942</f>
        <v>0</v>
      </c>
      <c r="J3935" s="54">
        <f>VLOOKUP(CONCATENATE($F3935," ",$G3935),AllocFactorMatrix,(J$4+1),FALSE)*$E3942</f>
        <v>0</v>
      </c>
      <c r="K3935" s="54">
        <f>VLOOKUP(CONCATENATE($F3935," ",$G3935),AllocFactorMatrix,(K$4+1),FALSE)*$E3942</f>
        <v>0</v>
      </c>
      <c r="L3935" s="54">
        <f>VLOOKUP(CONCATENATE($F3935," ",$G3935),AllocFactorMatrix,(L$4+1),FALSE)*$E3942</f>
        <v>0</v>
      </c>
      <c r="M3935" s="54">
        <f>VLOOKUP(CONCATENATE($F3935," ",$G3935),AllocFactorMatrix,(M$4+1),FALSE)*$E3942</f>
        <v>0</v>
      </c>
      <c r="N3935" s="54">
        <f t="shared" si="2029"/>
        <v>0</v>
      </c>
      <c r="O3935" s="54">
        <f>VLOOKUP(CONCATENATE($F3935," ",$G3935),AllocFactorMatrix,(O$4+1),FALSE)*$E3942</f>
        <v>0</v>
      </c>
      <c r="P3935" s="54">
        <f>VLOOKUP(CONCATENATE($F3935," ",$G3935),AllocFactorMatrix,(P$4+1),FALSE)*$E3942</f>
        <v>0</v>
      </c>
      <c r="Q3935" s="54">
        <f>VLOOKUP(CONCATENATE($F3935," ",$G3935),AllocFactorMatrix,(Q$4+1),FALSE)*$E3942</f>
        <v>0</v>
      </c>
      <c r="R3935" s="54">
        <f>VLOOKUP(CONCATENATE($F3935," ",$G3935),AllocFactorMatrix,(R$4+1),FALSE)*$E3942</f>
        <v>0</v>
      </c>
      <c r="S3935" s="54">
        <f>SUBTOTAL(9,O3935:R3935)</f>
        <v>0</v>
      </c>
      <c r="T3935" s="54">
        <f>VLOOKUP(CONCATENATE($F3935," ",$G3935),AllocFactorMatrix,(T$4+1),FALSE)*$E3942</f>
        <v>0</v>
      </c>
      <c r="U3935" s="54">
        <f>VLOOKUP(CONCATENATE($F3935," ",$G3935),AllocFactorMatrix,(U$4+1),FALSE)*$E3942</f>
        <v>0</v>
      </c>
      <c r="V3935" s="54">
        <f>VLOOKUP(CONCATENATE($F3935," ",$G3935),AllocFactorMatrix,(V$4+1),FALSE)*$E3942</f>
        <v>0</v>
      </c>
      <c r="W3935" s="54">
        <f>VLOOKUP(CONCATENATE($F3935," ",$G3935),AllocFactorMatrix,(W$4+1),FALSE)*$E3942</f>
        <v>0</v>
      </c>
      <c r="X3935" s="54">
        <f>SUBTOTAL(9,T3935:W3935)</f>
        <v>0</v>
      </c>
      <c r="Y3935" s="54">
        <f>VLOOKUP(CONCATENATE($F3935," ",$G3935),AllocFactorMatrix,(Y$4+1),FALSE)*$E3942</f>
        <v>0</v>
      </c>
      <c r="Z3935" s="54">
        <f>VLOOKUP(CONCATENATE($F3935," ",$G3935),AllocFactorMatrix,(Z$4+1),FALSE)*$E3942</f>
        <v>0</v>
      </c>
      <c r="AA3935" s="54">
        <f t="shared" si="2030"/>
        <v>0</v>
      </c>
      <c r="AB3935" s="54">
        <f>VLOOKUP(CONCATENATE($F3935," ",$G3935),AllocFactorMatrix,(AB$4+1),FALSE)*$E3942</f>
        <v>0</v>
      </c>
      <c r="AC3935" s="54">
        <f>VLOOKUP(CONCATENATE($F3935," ",$G3935),AllocFactorMatrix,(AC$4+1),FALSE)*$E3942</f>
        <v>0</v>
      </c>
      <c r="AD3935" s="54">
        <f>VLOOKUP(CONCATENATE($F3935," ",$G3935),AllocFactorMatrix,(AD$4+1),FALSE)*$E3942</f>
        <v>0</v>
      </c>
    </row>
    <row r="3936" spans="1:30" s="51" customFormat="1" hidden="1" outlineLevel="1">
      <c r="A3936" s="56"/>
      <c r="B3936" s="111"/>
      <c r="C3936" s="55"/>
      <c r="D3936" s="55"/>
      <c r="F3936" s="52" t="str">
        <f>F3942</f>
        <v>PROD_ENERGY</v>
      </c>
      <c r="G3936" s="55" t="str">
        <f>$G$9</f>
        <v>BULKTRAN</v>
      </c>
      <c r="H3936" s="53">
        <f t="shared" si="2028"/>
        <v>0</v>
      </c>
      <c r="I3936" s="54">
        <f>VLOOKUP(CONCATENATE($F3936," ",$G3936),AllocFactorMatrix,(I$4+1),FALSE)*$E3942</f>
        <v>0</v>
      </c>
      <c r="J3936" s="54">
        <f>VLOOKUP(CONCATENATE($F3936," ",$G3936),AllocFactorMatrix,(J$4+1),FALSE)*$E3942</f>
        <v>0</v>
      </c>
      <c r="K3936" s="54">
        <f>VLOOKUP(CONCATENATE($F3936," ",$G3936),AllocFactorMatrix,(K$4+1),FALSE)*$E3942</f>
        <v>0</v>
      </c>
      <c r="L3936" s="54">
        <f>VLOOKUP(CONCATENATE($F3936," ",$G3936),AllocFactorMatrix,(L$4+1),FALSE)*$E3942</f>
        <v>0</v>
      </c>
      <c r="M3936" s="54">
        <f>VLOOKUP(CONCATENATE($F3936," ",$G3936),AllocFactorMatrix,(M$4+1),FALSE)*$E3942</f>
        <v>0</v>
      </c>
      <c r="N3936" s="54">
        <f t="shared" si="2029"/>
        <v>0</v>
      </c>
      <c r="O3936" s="54">
        <f>VLOOKUP(CONCATENATE($F3936," ",$G3936),AllocFactorMatrix,(O$4+1),FALSE)*$E3942</f>
        <v>0</v>
      </c>
      <c r="P3936" s="54">
        <f>VLOOKUP(CONCATENATE($F3936," ",$G3936),AllocFactorMatrix,(P$4+1),FALSE)*$E3942</f>
        <v>0</v>
      </c>
      <c r="Q3936" s="54">
        <f>VLOOKUP(CONCATENATE($F3936," ",$G3936),AllocFactorMatrix,(Q$4+1),FALSE)*$E3942</f>
        <v>0</v>
      </c>
      <c r="R3936" s="54">
        <f>VLOOKUP(CONCATENATE($F3936," ",$G3936),AllocFactorMatrix,(R$4+1),FALSE)*$E3942</f>
        <v>0</v>
      </c>
      <c r="S3936" s="54">
        <f t="shared" ref="S3936:S3942" si="2045">SUBTOTAL(9,O3936:R3936)</f>
        <v>0</v>
      </c>
      <c r="T3936" s="54">
        <f>VLOOKUP(CONCATENATE($F3936," ",$G3936),AllocFactorMatrix,(T$4+1),FALSE)*$E3942</f>
        <v>0</v>
      </c>
      <c r="U3936" s="54">
        <f>VLOOKUP(CONCATENATE($F3936," ",$G3936),AllocFactorMatrix,(U$4+1),FALSE)*$E3942</f>
        <v>0</v>
      </c>
      <c r="V3936" s="54">
        <f>VLOOKUP(CONCATENATE($F3936," ",$G3936),AllocFactorMatrix,(V$4+1),FALSE)*$E3942</f>
        <v>0</v>
      </c>
      <c r="W3936" s="54">
        <f>VLOOKUP(CONCATENATE($F3936," ",$G3936),AllocFactorMatrix,(W$4+1),FALSE)*$E3942</f>
        <v>0</v>
      </c>
      <c r="X3936" s="54">
        <f t="shared" ref="X3936:X3942" si="2046">SUBTOTAL(9,T3936:W3936)</f>
        <v>0</v>
      </c>
      <c r="Y3936" s="54">
        <f>VLOOKUP(CONCATENATE($F3936," ",$G3936),AllocFactorMatrix,(Y$4+1),FALSE)*$E3942</f>
        <v>0</v>
      </c>
      <c r="Z3936" s="54">
        <f>VLOOKUP(CONCATENATE($F3936," ",$G3936),AllocFactorMatrix,(Z$4+1),FALSE)*$E3942</f>
        <v>0</v>
      </c>
      <c r="AA3936" s="54">
        <f t="shared" si="2030"/>
        <v>0</v>
      </c>
      <c r="AB3936" s="54">
        <f>VLOOKUP(CONCATENATE($F3936," ",$G3936),AllocFactorMatrix,(AB$4+1),FALSE)*$E3942</f>
        <v>0</v>
      </c>
      <c r="AC3936" s="54">
        <f>VLOOKUP(CONCATENATE($F3936," ",$G3936),AllocFactorMatrix,(AC$4+1),FALSE)*$E3942</f>
        <v>0</v>
      </c>
      <c r="AD3936" s="54">
        <f>VLOOKUP(CONCATENATE($F3936," ",$G3936),AllocFactorMatrix,(AD$4+1),FALSE)*$E3942</f>
        <v>0</v>
      </c>
    </row>
    <row r="3937" spans="1:30" s="51" customFormat="1" hidden="1" outlineLevel="1">
      <c r="A3937" s="56"/>
      <c r="B3937" s="111"/>
      <c r="C3937" s="55"/>
      <c r="D3937" s="55"/>
      <c r="F3937" s="52" t="str">
        <f>F3942</f>
        <v>PROD_ENERGY</v>
      </c>
      <c r="G3937" s="55" t="str">
        <f>$G$10</f>
        <v>SUBTRAN</v>
      </c>
      <c r="H3937" s="53">
        <f t="shared" si="2028"/>
        <v>0</v>
      </c>
      <c r="I3937" s="54">
        <f>VLOOKUP(CONCATENATE($F3937," ",$G3937),AllocFactorMatrix,(I$4+1),FALSE)*$E3942</f>
        <v>0</v>
      </c>
      <c r="J3937" s="54">
        <f>VLOOKUP(CONCATENATE($F3937," ",$G3937),AllocFactorMatrix,(J$4+1),FALSE)*$E3942</f>
        <v>0</v>
      </c>
      <c r="K3937" s="54">
        <f>VLOOKUP(CONCATENATE($F3937," ",$G3937),AllocFactorMatrix,(K$4+1),FALSE)*$E3942</f>
        <v>0</v>
      </c>
      <c r="L3937" s="54">
        <f>VLOOKUP(CONCATENATE($F3937," ",$G3937),AllocFactorMatrix,(L$4+1),FALSE)*$E3942</f>
        <v>0</v>
      </c>
      <c r="M3937" s="54">
        <f>VLOOKUP(CONCATENATE($F3937," ",$G3937),AllocFactorMatrix,(M$4+1),FALSE)*$E3942</f>
        <v>0</v>
      </c>
      <c r="N3937" s="54">
        <f t="shared" si="2029"/>
        <v>0</v>
      </c>
      <c r="O3937" s="54">
        <f>VLOOKUP(CONCATENATE($F3937," ",$G3937),AllocFactorMatrix,(O$4+1),FALSE)*$E3942</f>
        <v>0</v>
      </c>
      <c r="P3937" s="54">
        <f>VLOOKUP(CONCATENATE($F3937," ",$G3937),AllocFactorMatrix,(P$4+1),FALSE)*$E3942</f>
        <v>0</v>
      </c>
      <c r="Q3937" s="54">
        <f>VLOOKUP(CONCATENATE($F3937," ",$G3937),AllocFactorMatrix,(Q$4+1),FALSE)*$E3942</f>
        <v>0</v>
      </c>
      <c r="R3937" s="54">
        <f>VLOOKUP(CONCATENATE($F3937," ",$G3937),AllocFactorMatrix,(R$4+1),FALSE)*$E3942</f>
        <v>0</v>
      </c>
      <c r="S3937" s="54">
        <f t="shared" si="2045"/>
        <v>0</v>
      </c>
      <c r="T3937" s="54">
        <f>VLOOKUP(CONCATENATE($F3937," ",$G3937),AllocFactorMatrix,(T$4+1),FALSE)*$E3942</f>
        <v>0</v>
      </c>
      <c r="U3937" s="54">
        <f>VLOOKUP(CONCATENATE($F3937," ",$G3937),AllocFactorMatrix,(U$4+1),FALSE)*$E3942</f>
        <v>0</v>
      </c>
      <c r="V3937" s="54">
        <f>VLOOKUP(CONCATENATE($F3937," ",$G3937),AllocFactorMatrix,(V$4+1),FALSE)*$E3942</f>
        <v>0</v>
      </c>
      <c r="W3937" s="54">
        <f>VLOOKUP(CONCATENATE($F3937," ",$G3937),AllocFactorMatrix,(W$4+1),FALSE)*$E3942</f>
        <v>0</v>
      </c>
      <c r="X3937" s="54">
        <f t="shared" si="2046"/>
        <v>0</v>
      </c>
      <c r="Y3937" s="54">
        <f>VLOOKUP(CONCATENATE($F3937," ",$G3937),AllocFactorMatrix,(Y$4+1),FALSE)*$E3942</f>
        <v>0</v>
      </c>
      <c r="Z3937" s="54">
        <f>VLOOKUP(CONCATENATE($F3937," ",$G3937),AllocFactorMatrix,(Z$4+1),FALSE)*$E3942</f>
        <v>0</v>
      </c>
      <c r="AA3937" s="54">
        <f t="shared" si="2030"/>
        <v>0</v>
      </c>
      <c r="AB3937" s="54">
        <f>VLOOKUP(CONCATENATE($F3937," ",$G3937),AllocFactorMatrix,(AB$4+1),FALSE)*$E3942</f>
        <v>0</v>
      </c>
      <c r="AC3937" s="54">
        <f>VLOOKUP(CONCATENATE($F3937," ",$G3937),AllocFactorMatrix,(AC$4+1),FALSE)*$E3942</f>
        <v>0</v>
      </c>
      <c r="AD3937" s="54">
        <f>VLOOKUP(CONCATENATE($F3937," ",$G3937),AllocFactorMatrix,(AD$4+1),FALSE)*$E3942</f>
        <v>0</v>
      </c>
    </row>
    <row r="3938" spans="1:30" s="51" customFormat="1" hidden="1" outlineLevel="1">
      <c r="A3938" s="56"/>
      <c r="B3938" s="111"/>
      <c r="C3938" s="55"/>
      <c r="D3938" s="55"/>
      <c r="F3938" s="52" t="str">
        <f>F3942</f>
        <v>PROD_ENERGY</v>
      </c>
      <c r="G3938" s="55" t="str">
        <f>$G$11</f>
        <v>DISTPRI</v>
      </c>
      <c r="H3938" s="53">
        <f t="shared" si="2028"/>
        <v>0</v>
      </c>
      <c r="I3938" s="54">
        <f>VLOOKUP(CONCATENATE($F3938," ",$G3938),AllocFactorMatrix,(I$4+1),FALSE)*$E3942</f>
        <v>0</v>
      </c>
      <c r="J3938" s="54">
        <f>VLOOKUP(CONCATENATE($F3938," ",$G3938),AllocFactorMatrix,(J$4+1),FALSE)*$E3942</f>
        <v>0</v>
      </c>
      <c r="K3938" s="54">
        <f>VLOOKUP(CONCATENATE($F3938," ",$G3938),AllocFactorMatrix,(K$4+1),FALSE)*$E3942</f>
        <v>0</v>
      </c>
      <c r="L3938" s="54">
        <f>VLOOKUP(CONCATENATE($F3938," ",$G3938),AllocFactorMatrix,(L$4+1),FALSE)*$E3942</f>
        <v>0</v>
      </c>
      <c r="M3938" s="54">
        <f>VLOOKUP(CONCATENATE($F3938," ",$G3938),AllocFactorMatrix,(M$4+1),FALSE)*$E3942</f>
        <v>0</v>
      </c>
      <c r="N3938" s="54">
        <f t="shared" si="2029"/>
        <v>0</v>
      </c>
      <c r="O3938" s="54">
        <f>VLOOKUP(CONCATENATE($F3938," ",$G3938),AllocFactorMatrix,(O$4+1),FALSE)*$E3942</f>
        <v>0</v>
      </c>
      <c r="P3938" s="54">
        <f>VLOOKUP(CONCATENATE($F3938," ",$G3938),AllocFactorMatrix,(P$4+1),FALSE)*$E3942</f>
        <v>0</v>
      </c>
      <c r="Q3938" s="54">
        <f>VLOOKUP(CONCATENATE($F3938," ",$G3938),AllocFactorMatrix,(Q$4+1),FALSE)*$E3942</f>
        <v>0</v>
      </c>
      <c r="R3938" s="54">
        <f>VLOOKUP(CONCATENATE($F3938," ",$G3938),AllocFactorMatrix,(R$4+1),FALSE)*$E3942</f>
        <v>0</v>
      </c>
      <c r="S3938" s="54">
        <f t="shared" si="2045"/>
        <v>0</v>
      </c>
      <c r="T3938" s="54">
        <f>VLOOKUP(CONCATENATE($F3938," ",$G3938),AllocFactorMatrix,(T$4+1),FALSE)*$E3942</f>
        <v>0</v>
      </c>
      <c r="U3938" s="54">
        <f>VLOOKUP(CONCATENATE($F3938," ",$G3938),AllocFactorMatrix,(U$4+1),FALSE)*$E3942</f>
        <v>0</v>
      </c>
      <c r="V3938" s="54">
        <f>VLOOKUP(CONCATENATE($F3938," ",$G3938),AllocFactorMatrix,(V$4+1),FALSE)*$E3942</f>
        <v>0</v>
      </c>
      <c r="W3938" s="54">
        <f>VLOOKUP(CONCATENATE($F3938," ",$G3938),AllocFactorMatrix,(W$4+1),FALSE)*$E3942</f>
        <v>0</v>
      </c>
      <c r="X3938" s="54">
        <f t="shared" si="2046"/>
        <v>0</v>
      </c>
      <c r="Y3938" s="54">
        <f>VLOOKUP(CONCATENATE($F3938," ",$G3938),AllocFactorMatrix,(Y$4+1),FALSE)*$E3942</f>
        <v>0</v>
      </c>
      <c r="Z3938" s="54">
        <f>VLOOKUP(CONCATENATE($F3938," ",$G3938),AllocFactorMatrix,(Z$4+1),FALSE)*$E3942</f>
        <v>0</v>
      </c>
      <c r="AA3938" s="54">
        <f t="shared" si="2030"/>
        <v>0</v>
      </c>
      <c r="AB3938" s="54">
        <f>VLOOKUP(CONCATENATE($F3938," ",$G3938),AllocFactorMatrix,(AB$4+1),FALSE)*$E3942</f>
        <v>0</v>
      </c>
      <c r="AC3938" s="54">
        <f>VLOOKUP(CONCATENATE($F3938," ",$G3938),AllocFactorMatrix,(AC$4+1),FALSE)*$E3942</f>
        <v>0</v>
      </c>
      <c r="AD3938" s="54">
        <f>VLOOKUP(CONCATENATE($F3938," ",$G3938),AllocFactorMatrix,(AD$4+1),FALSE)*$E3942</f>
        <v>0</v>
      </c>
    </row>
    <row r="3939" spans="1:30" s="51" customFormat="1" hidden="1" outlineLevel="1">
      <c r="A3939" s="56"/>
      <c r="B3939" s="111"/>
      <c r="C3939" s="55"/>
      <c r="D3939" s="55"/>
      <c r="F3939" s="52" t="str">
        <f>F3942</f>
        <v>PROD_ENERGY</v>
      </c>
      <c r="G3939" s="55" t="str">
        <f>$G$12</f>
        <v>DISTSEC</v>
      </c>
      <c r="H3939" s="53">
        <f t="shared" si="2028"/>
        <v>0</v>
      </c>
      <c r="I3939" s="54">
        <f>VLOOKUP(CONCATENATE($F3939," ",$G3939),AllocFactorMatrix,(I$4+1),FALSE)*$E3942</f>
        <v>0</v>
      </c>
      <c r="J3939" s="54">
        <f>VLOOKUP(CONCATENATE($F3939," ",$G3939),AllocFactorMatrix,(J$4+1),FALSE)*$E3942</f>
        <v>0</v>
      </c>
      <c r="K3939" s="54">
        <f>VLOOKUP(CONCATENATE($F3939," ",$G3939),AllocFactorMatrix,(K$4+1),FALSE)*$E3942</f>
        <v>0</v>
      </c>
      <c r="L3939" s="54">
        <f>VLOOKUP(CONCATENATE($F3939," ",$G3939),AllocFactorMatrix,(L$4+1),FALSE)*$E3942</f>
        <v>0</v>
      </c>
      <c r="M3939" s="54">
        <f>VLOOKUP(CONCATENATE($F3939," ",$G3939),AllocFactorMatrix,(M$4+1),FALSE)*$E3942</f>
        <v>0</v>
      </c>
      <c r="N3939" s="54">
        <f t="shared" si="2029"/>
        <v>0</v>
      </c>
      <c r="O3939" s="54">
        <f>VLOOKUP(CONCATENATE($F3939," ",$G3939),AllocFactorMatrix,(O$4+1),FALSE)*$E3942</f>
        <v>0</v>
      </c>
      <c r="P3939" s="54">
        <f>VLOOKUP(CONCATENATE($F3939," ",$G3939),AllocFactorMatrix,(P$4+1),FALSE)*$E3942</f>
        <v>0</v>
      </c>
      <c r="Q3939" s="54">
        <f>VLOOKUP(CONCATENATE($F3939," ",$G3939),AllocFactorMatrix,(Q$4+1),FALSE)*$E3942</f>
        <v>0</v>
      </c>
      <c r="R3939" s="54">
        <f>VLOOKUP(CONCATENATE($F3939," ",$G3939),AllocFactorMatrix,(R$4+1),FALSE)*$E3942</f>
        <v>0</v>
      </c>
      <c r="S3939" s="54">
        <f t="shared" si="2045"/>
        <v>0</v>
      </c>
      <c r="T3939" s="54">
        <f>VLOOKUP(CONCATENATE($F3939," ",$G3939),AllocFactorMatrix,(T$4+1),FALSE)*$E3942</f>
        <v>0</v>
      </c>
      <c r="U3939" s="54">
        <f>VLOOKUP(CONCATENATE($F3939," ",$G3939),AllocFactorMatrix,(U$4+1),FALSE)*$E3942</f>
        <v>0</v>
      </c>
      <c r="V3939" s="54">
        <f>VLOOKUP(CONCATENATE($F3939," ",$G3939),AllocFactorMatrix,(V$4+1),FALSE)*$E3942</f>
        <v>0</v>
      </c>
      <c r="W3939" s="54">
        <f>VLOOKUP(CONCATENATE($F3939," ",$G3939),AllocFactorMatrix,(W$4+1),FALSE)*$E3942</f>
        <v>0</v>
      </c>
      <c r="X3939" s="54">
        <f t="shared" si="2046"/>
        <v>0</v>
      </c>
      <c r="Y3939" s="54">
        <f>VLOOKUP(CONCATENATE($F3939," ",$G3939),AllocFactorMatrix,(Y$4+1),FALSE)*$E3942</f>
        <v>0</v>
      </c>
      <c r="Z3939" s="54">
        <f>VLOOKUP(CONCATENATE($F3939," ",$G3939),AllocFactorMatrix,(Z$4+1),FALSE)*$E3942</f>
        <v>0</v>
      </c>
      <c r="AA3939" s="54">
        <f t="shared" si="2030"/>
        <v>0</v>
      </c>
      <c r="AB3939" s="54">
        <f>VLOOKUP(CONCATENATE($F3939," ",$G3939),AllocFactorMatrix,(AB$4+1),FALSE)*$E3942</f>
        <v>0</v>
      </c>
      <c r="AC3939" s="54">
        <f>VLOOKUP(CONCATENATE($F3939," ",$G3939),AllocFactorMatrix,(AC$4+1),FALSE)*$E3942</f>
        <v>0</v>
      </c>
      <c r="AD3939" s="54">
        <f>VLOOKUP(CONCATENATE($F3939," ",$G3939),AllocFactorMatrix,(AD$4+1),FALSE)*$E3942</f>
        <v>0</v>
      </c>
    </row>
    <row r="3940" spans="1:30" s="51" customFormat="1" hidden="1" outlineLevel="1">
      <c r="A3940" s="56"/>
      <c r="B3940" s="111"/>
      <c r="C3940" s="55"/>
      <c r="D3940" s="55"/>
      <c r="F3940" s="52" t="str">
        <f>F3942</f>
        <v>PROD_ENERGY</v>
      </c>
      <c r="G3940" s="55" t="str">
        <f>$G$13</f>
        <v>ENERGY</v>
      </c>
      <c r="H3940" s="53">
        <f t="shared" si="2028"/>
        <v>130388.99999999999</v>
      </c>
      <c r="I3940" s="54">
        <f>VLOOKUP(CONCATENATE($F3940," ",$G3940),AllocFactorMatrix,(I$4+1),FALSE)*$E3942</f>
        <v>48925.484874025031</v>
      </c>
      <c r="J3940" s="54">
        <f>VLOOKUP(CONCATENATE($F3940," ",$G3940),AllocFactorMatrix,(J$4+1),FALSE)*$E3942</f>
        <v>3170.6875662771545</v>
      </c>
      <c r="K3940" s="54">
        <f>VLOOKUP(CONCATENATE($F3940," ",$G3940),AllocFactorMatrix,(K$4+1),FALSE)*$E3942</f>
        <v>10638.000499221742</v>
      </c>
      <c r="L3940" s="54">
        <f>VLOOKUP(CONCATENATE($F3940," ",$G3940),AllocFactorMatrix,(L$4+1),FALSE)*$E3942</f>
        <v>338.09980660939681</v>
      </c>
      <c r="M3940" s="54">
        <f>VLOOKUP(CONCATENATE($F3940," ",$G3940),AllocFactorMatrix,(M$4+1),FALSE)*$E3942</f>
        <v>31.168849711657046</v>
      </c>
      <c r="N3940" s="54">
        <f t="shared" si="2029"/>
        <v>11007.269155542795</v>
      </c>
      <c r="O3940" s="54">
        <f>VLOOKUP(CONCATENATE($F3940," ",$G3940),AllocFactorMatrix,(O$4+1),FALSE)*$E3942</f>
        <v>9698.8134899147281</v>
      </c>
      <c r="P3940" s="54">
        <f>VLOOKUP(CONCATENATE($F3940," ",$G3940),AllocFactorMatrix,(P$4+1),FALSE)*$E3942</f>
        <v>1797.9733997021553</v>
      </c>
      <c r="Q3940" s="54">
        <f>VLOOKUP(CONCATENATE($F3940," ",$G3940),AllocFactorMatrix,(Q$4+1),FALSE)*$E3942</f>
        <v>816.95309202899091</v>
      </c>
      <c r="R3940" s="54">
        <f>VLOOKUP(CONCATENATE($F3940," ",$G3940),AllocFactorMatrix,(R$4+1),FALSE)*$E3942</f>
        <v>37.852817461477891</v>
      </c>
      <c r="S3940" s="54">
        <f t="shared" si="2045"/>
        <v>12351.592799107353</v>
      </c>
      <c r="T3940" s="54">
        <f>VLOOKUP(CONCATENATE($F3940," ",$G3940),AllocFactorMatrix,(T$4+1),FALSE)*$E3942</f>
        <v>371.67691214831348</v>
      </c>
      <c r="U3940" s="54">
        <f>VLOOKUP(CONCATENATE($F3940," ",$G3940),AllocFactorMatrix,(U$4+1),FALSE)*$E3942</f>
        <v>6526.0897757197044</v>
      </c>
      <c r="V3940" s="54">
        <f>VLOOKUP(CONCATENATE($F3940," ",$G3940),AllocFactorMatrix,(V$4+1),FALSE)*$E3942</f>
        <v>37052.428251993275</v>
      </c>
      <c r="W3940" s="54">
        <f>VLOOKUP(CONCATENATE($F3940," ",$G3940),AllocFactorMatrix,(W$4+1),FALSE)*$E3942</f>
        <v>7029.7128389894233</v>
      </c>
      <c r="X3940" s="54">
        <f t="shared" si="2046"/>
        <v>50979.907778850713</v>
      </c>
      <c r="Y3940" s="54">
        <f>VLOOKUP(CONCATENATE($F3940," ",$G3940),AllocFactorMatrix,(Y$4+1),FALSE)*$E3942</f>
        <v>2627.7009303073228</v>
      </c>
      <c r="Z3940" s="54">
        <f>VLOOKUP(CONCATENATE($F3940," ",$G3940),AllocFactorMatrix,(Z$4+1),FALSE)*$E3942</f>
        <v>42.774782184195253</v>
      </c>
      <c r="AA3940" s="54">
        <f t="shared" si="2030"/>
        <v>2670.4757124915182</v>
      </c>
      <c r="AB3940" s="54">
        <f>VLOOKUP(CONCATENATE($F3940," ",$G3940),AllocFactorMatrix,(AB$4+1),FALSE)*$E3942</f>
        <v>47.711828706509458</v>
      </c>
      <c r="AC3940" s="54">
        <f>VLOOKUP(CONCATENATE($F3940," ",$G3940),AllocFactorMatrix,(AC$4+1),FALSE)*$E3942</f>
        <v>1031.7044057626501</v>
      </c>
      <c r="AD3940" s="54">
        <f>VLOOKUP(CONCATENATE($F3940," ",$G3940),AllocFactorMatrix,(AD$4+1),FALSE)*$E3942</f>
        <v>204.16587923625283</v>
      </c>
    </row>
    <row r="3941" spans="1:30" s="51" customFormat="1" hidden="1" outlineLevel="1">
      <c r="A3941" s="56"/>
      <c r="B3941" s="111"/>
      <c r="C3941" s="55"/>
      <c r="D3941" s="55"/>
      <c r="F3941" s="52" t="str">
        <f>F3942</f>
        <v>PROD_ENERGY</v>
      </c>
      <c r="G3941" s="55" t="str">
        <f>$G$14</f>
        <v>CUSTOMER</v>
      </c>
      <c r="H3941" s="53">
        <f t="shared" si="2028"/>
        <v>0</v>
      </c>
      <c r="I3941" s="54">
        <f>VLOOKUP(CONCATENATE($F3941," ",$G3941),AllocFactorMatrix,(I$4+1),FALSE)*$E3942</f>
        <v>0</v>
      </c>
      <c r="J3941" s="54">
        <f>VLOOKUP(CONCATENATE($F3941," ",$G3941),AllocFactorMatrix,(J$4+1),FALSE)*$E3942</f>
        <v>0</v>
      </c>
      <c r="K3941" s="54">
        <f>VLOOKUP(CONCATENATE($F3941," ",$G3941),AllocFactorMatrix,(K$4+1),FALSE)*$E3942</f>
        <v>0</v>
      </c>
      <c r="L3941" s="54">
        <f>VLOOKUP(CONCATENATE($F3941," ",$G3941),AllocFactorMatrix,(L$4+1),FALSE)*$E3942</f>
        <v>0</v>
      </c>
      <c r="M3941" s="54">
        <f>VLOOKUP(CONCATENATE($F3941," ",$G3941),AllocFactorMatrix,(M$4+1),FALSE)*$E3942</f>
        <v>0</v>
      </c>
      <c r="N3941" s="54">
        <f t="shared" si="2029"/>
        <v>0</v>
      </c>
      <c r="O3941" s="54">
        <f>VLOOKUP(CONCATENATE($F3941," ",$G3941),AllocFactorMatrix,(O$4+1),FALSE)*$E3942</f>
        <v>0</v>
      </c>
      <c r="P3941" s="54">
        <f>VLOOKUP(CONCATENATE($F3941," ",$G3941),AllocFactorMatrix,(P$4+1),FALSE)*$E3942</f>
        <v>0</v>
      </c>
      <c r="Q3941" s="54">
        <f>VLOOKUP(CONCATENATE($F3941," ",$G3941),AllocFactorMatrix,(Q$4+1),FALSE)*$E3942</f>
        <v>0</v>
      </c>
      <c r="R3941" s="54">
        <f>VLOOKUP(CONCATENATE($F3941," ",$G3941),AllocFactorMatrix,(R$4+1),FALSE)*$E3942</f>
        <v>0</v>
      </c>
      <c r="S3941" s="54">
        <f t="shared" si="2045"/>
        <v>0</v>
      </c>
      <c r="T3941" s="54">
        <f>VLOOKUP(CONCATENATE($F3941," ",$G3941),AllocFactorMatrix,(T$4+1),FALSE)*$E3942</f>
        <v>0</v>
      </c>
      <c r="U3941" s="54">
        <f>VLOOKUP(CONCATENATE($F3941," ",$G3941),AllocFactorMatrix,(U$4+1),FALSE)*$E3942</f>
        <v>0</v>
      </c>
      <c r="V3941" s="54">
        <f>VLOOKUP(CONCATENATE($F3941," ",$G3941),AllocFactorMatrix,(V$4+1),FALSE)*$E3942</f>
        <v>0</v>
      </c>
      <c r="W3941" s="54">
        <f>VLOOKUP(CONCATENATE($F3941," ",$G3941),AllocFactorMatrix,(W$4+1),FALSE)*$E3942</f>
        <v>0</v>
      </c>
      <c r="X3941" s="54">
        <f t="shared" si="2046"/>
        <v>0</v>
      </c>
      <c r="Y3941" s="54">
        <f>VLOOKUP(CONCATENATE($F3941," ",$G3941),AllocFactorMatrix,(Y$4+1),FALSE)*$E3942</f>
        <v>0</v>
      </c>
      <c r="Z3941" s="54">
        <f>VLOOKUP(CONCATENATE($F3941," ",$G3941),AllocFactorMatrix,(Z$4+1),FALSE)*$E3942</f>
        <v>0</v>
      </c>
      <c r="AA3941" s="54">
        <f t="shared" si="2030"/>
        <v>0</v>
      </c>
      <c r="AB3941" s="54">
        <f>VLOOKUP(CONCATENATE($F3941," ",$G3941),AllocFactorMatrix,(AB$4+1),FALSE)*$E3942</f>
        <v>0</v>
      </c>
      <c r="AC3941" s="54">
        <f>VLOOKUP(CONCATENATE($F3941," ",$G3941),AllocFactorMatrix,(AC$4+1),FALSE)*$E3942</f>
        <v>0</v>
      </c>
      <c r="AD3941" s="54">
        <f>VLOOKUP(CONCATENATE($F3941," ",$G3941),AllocFactorMatrix,(AD$4+1),FALSE)*$E3942</f>
        <v>0</v>
      </c>
    </row>
    <row r="3942" spans="1:30" s="51" customFormat="1" collapsed="1">
      <c r="A3942" s="56"/>
      <c r="B3942" s="111"/>
      <c r="C3942" s="55"/>
      <c r="D3942" s="108" t="s">
        <v>466</v>
      </c>
      <c r="E3942" s="61">
        <v>130389</v>
      </c>
      <c r="F3942" s="57" t="s">
        <v>32</v>
      </c>
      <c r="G3942" s="55" t="str">
        <f>$G$15</f>
        <v>TOTAL</v>
      </c>
      <c r="H3942" s="53">
        <f t="shared" si="2028"/>
        <v>130388.99999999999</v>
      </c>
      <c r="I3942" s="54">
        <f>VLOOKUP(CONCATENATE($F3942," ",$G3942),AllocFactorMatrix,(I$4+1),FALSE)*$E3942</f>
        <v>48925.484874025031</v>
      </c>
      <c r="J3942" s="54">
        <f>VLOOKUP(CONCATENATE($F3942," ",$G3942),AllocFactorMatrix,(J$4+1),FALSE)*$E3942</f>
        <v>3170.6875662771545</v>
      </c>
      <c r="K3942" s="54">
        <f>VLOOKUP(CONCATENATE($F3942," ",$G3942),AllocFactorMatrix,(K$4+1),FALSE)*$E3942</f>
        <v>10638.000499221742</v>
      </c>
      <c r="L3942" s="54">
        <f>VLOOKUP(CONCATENATE($F3942," ",$G3942),AllocFactorMatrix,(L$4+1),FALSE)*$E3942</f>
        <v>338.09980660939681</v>
      </c>
      <c r="M3942" s="54">
        <f>VLOOKUP(CONCATENATE($F3942," ",$G3942),AllocFactorMatrix,(M$4+1),FALSE)*$E3942</f>
        <v>31.168849711657046</v>
      </c>
      <c r="N3942" s="54">
        <f t="shared" si="2029"/>
        <v>11007.269155542795</v>
      </c>
      <c r="O3942" s="54">
        <f>VLOOKUP(CONCATENATE($F3942," ",$G3942),AllocFactorMatrix,(O$4+1),FALSE)*$E3942</f>
        <v>9698.8134899147281</v>
      </c>
      <c r="P3942" s="54">
        <f>VLOOKUP(CONCATENATE($F3942," ",$G3942),AllocFactorMatrix,(P$4+1),FALSE)*$E3942</f>
        <v>1797.9733997021553</v>
      </c>
      <c r="Q3942" s="54">
        <f>VLOOKUP(CONCATENATE($F3942," ",$G3942),AllocFactorMatrix,(Q$4+1),FALSE)*$E3942</f>
        <v>816.95309202899091</v>
      </c>
      <c r="R3942" s="54">
        <f>VLOOKUP(CONCATENATE($F3942," ",$G3942),AllocFactorMatrix,(R$4+1),FALSE)*$E3942</f>
        <v>37.852817461477891</v>
      </c>
      <c r="S3942" s="54">
        <f t="shared" si="2045"/>
        <v>12351.592799107353</v>
      </c>
      <c r="T3942" s="54">
        <f>VLOOKUP(CONCATENATE($F3942," ",$G3942),AllocFactorMatrix,(T$4+1),FALSE)*$E3942</f>
        <v>371.67691214831348</v>
      </c>
      <c r="U3942" s="54">
        <f>VLOOKUP(CONCATENATE($F3942," ",$G3942),AllocFactorMatrix,(U$4+1),FALSE)*$E3942</f>
        <v>6526.0897757197044</v>
      </c>
      <c r="V3942" s="54">
        <f>VLOOKUP(CONCATENATE($F3942," ",$G3942),AllocFactorMatrix,(V$4+1),FALSE)*$E3942</f>
        <v>37052.428251993275</v>
      </c>
      <c r="W3942" s="54">
        <f>VLOOKUP(CONCATENATE($F3942," ",$G3942),AllocFactorMatrix,(W$4+1),FALSE)*$E3942</f>
        <v>7029.7128389894233</v>
      </c>
      <c r="X3942" s="54">
        <f t="shared" si="2046"/>
        <v>50979.907778850713</v>
      </c>
      <c r="Y3942" s="54">
        <f>VLOOKUP(CONCATENATE($F3942," ",$G3942),AllocFactorMatrix,(Y$4+1),FALSE)*$E3942</f>
        <v>2627.7009303073228</v>
      </c>
      <c r="Z3942" s="54">
        <f>VLOOKUP(CONCATENATE($F3942," ",$G3942),AllocFactorMatrix,(Z$4+1),FALSE)*$E3942</f>
        <v>42.774782184195253</v>
      </c>
      <c r="AA3942" s="54">
        <f t="shared" si="2030"/>
        <v>2670.4757124915182</v>
      </c>
      <c r="AB3942" s="54">
        <f>VLOOKUP(CONCATENATE($F3942," ",$G3942),AllocFactorMatrix,(AB$4+1),FALSE)*$E3942</f>
        <v>47.711828706509458</v>
      </c>
      <c r="AC3942" s="54">
        <f>VLOOKUP(CONCATENATE($F3942," ",$G3942),AllocFactorMatrix,(AC$4+1),FALSE)*$E3942</f>
        <v>1031.7044057626501</v>
      </c>
      <c r="AD3942" s="54">
        <f>VLOOKUP(CONCATENATE($F3942," ",$G3942),AllocFactorMatrix,(AD$4+1),FALSE)*$E3942</f>
        <v>204.16587923625283</v>
      </c>
    </row>
    <row r="3943" spans="1:30" s="51" customFormat="1" hidden="1" outlineLevel="1">
      <c r="A3943" s="56"/>
      <c r="B3943" s="111"/>
      <c r="C3943" s="55"/>
      <c r="D3943" s="55"/>
      <c r="F3943" s="52" t="str">
        <f>F3950</f>
        <v>RB_GUP</v>
      </c>
      <c r="G3943" s="55" t="str">
        <f>$G$8</f>
        <v>PRODUCTION</v>
      </c>
      <c r="H3943" s="53">
        <f t="shared" ca="1" si="2023"/>
        <v>-5665.6402698861339</v>
      </c>
      <c r="I3943" s="54">
        <f ca="1">VLOOKUP(CONCATENATE($F3943," ",$G3943),AllocFactorMatrix,(I$4+1),FALSE)*$E3950</f>
        <v>-2790.7980269935515</v>
      </c>
      <c r="J3943" s="54">
        <f ca="1">VLOOKUP(CONCATENATE($F3943," ",$G3943),AllocFactorMatrix,(J$4+1),FALSE)*$E3950</f>
        <v>-137.95911862072367</v>
      </c>
      <c r="K3943" s="54">
        <f ca="1">VLOOKUP(CONCATENATE($F3943," ",$G3943),AllocFactorMatrix,(K$4+1),FALSE)*$E3950</f>
        <v>-505.33634496228717</v>
      </c>
      <c r="L3943" s="54">
        <f ca="1">VLOOKUP(CONCATENATE($F3943," ",$G3943),AllocFactorMatrix,(L$4+1),FALSE)*$E3950</f>
        <v>-15.906193994396336</v>
      </c>
      <c r="M3943" s="54">
        <f ca="1">VLOOKUP(CONCATENATE($F3943," ",$G3943),AllocFactorMatrix,(M$4+1),FALSE)*$E3950</f>
        <v>-1.4916319756396521</v>
      </c>
      <c r="N3943" s="54">
        <f t="shared" ca="1" si="2024"/>
        <v>-522.73417093232308</v>
      </c>
      <c r="O3943" s="54">
        <f ca="1">VLOOKUP(CONCATENATE($F3943," ",$G3943),AllocFactorMatrix,(O$4+1),FALSE)*$E3950</f>
        <v>-384.13423267872872</v>
      </c>
      <c r="P3943" s="54">
        <f ca="1">VLOOKUP(CONCATENATE($F3943," ",$G3943),AllocFactorMatrix,(P$4+1),FALSE)*$E3950</f>
        <v>-71.575398894868215</v>
      </c>
      <c r="Q3943" s="54">
        <f ca="1">VLOOKUP(CONCATENATE($F3943," ",$G3943),AllocFactorMatrix,(Q$4+1),FALSE)*$E3950</f>
        <v>-32.343590026629158</v>
      </c>
      <c r="R3943" s="54">
        <f ca="1">VLOOKUP(CONCATENATE($F3943," ",$G3943),AllocFactorMatrix,(R$4+1),FALSE)*$E3950</f>
        <v>-1.4544550895422963</v>
      </c>
      <c r="S3943" s="54">
        <f ca="1">SUBTOTAL(9,O3943:R3943)</f>
        <v>-489.5076766897684</v>
      </c>
      <c r="T3943" s="54">
        <f ca="1">VLOOKUP(CONCATENATE($F3943," ",$G3943),AllocFactorMatrix,(T$4+1),FALSE)*$E3950</f>
        <v>-13.418792645370463</v>
      </c>
      <c r="U3943" s="54">
        <f ca="1">VLOOKUP(CONCATENATE($F3943," ",$G3943),AllocFactorMatrix,(U$4+1),FALSE)*$E3950</f>
        <v>-219.59625532286665</v>
      </c>
      <c r="V3943" s="54">
        <f ca="1">VLOOKUP(CONCATENATE($F3943," ",$G3943),AllocFactorMatrix,(V$4+1),FALSE)*$E3950</f>
        <v>-1160.5723796944626</v>
      </c>
      <c r="W3943" s="54">
        <f ca="1">VLOOKUP(CONCATENATE($F3943," ",$G3943),AllocFactorMatrix,(W$4+1),FALSE)*$E3950</f>
        <v>-209.58013613989138</v>
      </c>
      <c r="X3943" s="54">
        <f ca="1">SUBTOTAL(9,T3943:W3943)</f>
        <v>-1603.1675638025911</v>
      </c>
      <c r="Y3943" s="54">
        <f ca="1">VLOOKUP(CONCATENATE($F3943," ",$G3943),AllocFactorMatrix,(Y$4+1),FALSE)*$E3950</f>
        <v>-117.96701331123754</v>
      </c>
      <c r="Z3943" s="54">
        <f ca="1">VLOOKUP(CONCATENATE($F3943," ",$G3943),AllocFactorMatrix,(Z$4+1),FALSE)*$E3950</f>
        <v>-1.975902380587212</v>
      </c>
      <c r="AA3943" s="54">
        <f t="shared" ca="1" si="2025"/>
        <v>-119.94291569182475</v>
      </c>
      <c r="AB3943" s="54">
        <f ca="1">VLOOKUP(CONCATENATE($F3943," ",$G3943),AllocFactorMatrix,(AB$4+1),FALSE)*$E3950</f>
        <v>-1.5307971553513722</v>
      </c>
      <c r="AC3943" s="54">
        <f ca="1">VLOOKUP(CONCATENATE($F3943," ",$G3943),AllocFactorMatrix,(AC$4+1),FALSE)*$E3950</f>
        <v>0</v>
      </c>
      <c r="AD3943" s="54">
        <f ca="1">VLOOKUP(CONCATENATE($F3943," ",$G3943),AllocFactorMatrix,(AD$4+1),FALSE)*$E3950</f>
        <v>0</v>
      </c>
    </row>
    <row r="3944" spans="1:30" s="51" customFormat="1" hidden="1" outlineLevel="1">
      <c r="A3944" s="56"/>
      <c r="B3944" s="111"/>
      <c r="C3944" s="55"/>
      <c r="D3944" s="55"/>
      <c r="F3944" s="52" t="str">
        <f>F3950</f>
        <v>RB_GUP</v>
      </c>
      <c r="G3944" s="55" t="str">
        <f>$G$9</f>
        <v>BULKTRAN</v>
      </c>
      <c r="H3944" s="53">
        <f t="shared" ca="1" si="2023"/>
        <v>-3002.9140847521799</v>
      </c>
      <c r="I3944" s="54">
        <f ca="1">VLOOKUP(CONCATENATE($F3944," ",$G3944),AllocFactorMatrix,(I$4+1),FALSE)*$E3950</f>
        <v>-1479.1843999523746</v>
      </c>
      <c r="J3944" s="54">
        <f ca="1">VLOOKUP(CONCATENATE($F3944," ",$G3944),AllocFactorMatrix,(J$4+1),FALSE)*$E3950</f>
        <v>-73.121370346814146</v>
      </c>
      <c r="K3944" s="54">
        <f ca="1">VLOOKUP(CONCATENATE($F3944," ",$G3944),AllocFactorMatrix,(K$4+1),FALSE)*$E3950</f>
        <v>-267.83938893722529</v>
      </c>
      <c r="L3944" s="54">
        <f ca="1">VLOOKUP(CONCATENATE($F3944," ",$G3944),AllocFactorMatrix,(L$4+1),FALSE)*$E3950</f>
        <v>-8.4306330273830241</v>
      </c>
      <c r="M3944" s="54">
        <f ca="1">VLOOKUP(CONCATENATE($F3944," ",$G3944),AllocFactorMatrix,(M$4+1),FALSE)*$E3950</f>
        <v>-0.79059778869530228</v>
      </c>
      <c r="N3944" s="54">
        <f t="shared" ca="1" si="2024"/>
        <v>-277.06061975330363</v>
      </c>
      <c r="O3944" s="54">
        <f ca="1">VLOOKUP(CONCATENATE($F3944," ",$G3944),AllocFactorMatrix,(O$4+1),FALSE)*$E3950</f>
        <v>-203.59960089199393</v>
      </c>
      <c r="P3944" s="54">
        <f ca="1">VLOOKUP(CONCATENATE($F3944," ",$G3944),AllocFactorMatrix,(P$4+1),FALSE)*$E3950</f>
        <v>-37.936537306396097</v>
      </c>
      <c r="Q3944" s="54">
        <f ca="1">VLOOKUP(CONCATENATE($F3944," ",$G3944),AllocFactorMatrix,(Q$4+1),FALSE)*$E3950</f>
        <v>-17.142814830417542</v>
      </c>
      <c r="R3944" s="54">
        <f ca="1">VLOOKUP(CONCATENATE($F3944," ",$G3944),AllocFactorMatrix,(R$4+1),FALSE)*$E3950</f>
        <v>-0.77089322053160181</v>
      </c>
      <c r="S3944" s="54">
        <f t="shared" ref="S3944:S3950" ca="1" si="2047">SUBTOTAL(9,O3944:R3944)</f>
        <v>-259.4498462493392</v>
      </c>
      <c r="T3944" s="54">
        <f ca="1">VLOOKUP(CONCATENATE($F3944," ",$G3944),AllocFactorMatrix,(T$4+1),FALSE)*$E3950</f>
        <v>-7.1122555467083632</v>
      </c>
      <c r="U3944" s="54">
        <f ca="1">VLOOKUP(CONCATENATE($F3944," ",$G3944),AllocFactorMatrix,(U$4+1),FALSE)*$E3950</f>
        <v>-116.39085022267484</v>
      </c>
      <c r="V3944" s="54">
        <f ca="1">VLOOKUP(CONCATENATE($F3944," ",$G3944),AllocFactorMatrix,(V$4+1),FALSE)*$E3950</f>
        <v>-615.12891382863938</v>
      </c>
      <c r="W3944" s="54">
        <f ca="1">VLOOKUP(CONCATENATE($F3944," ",$G3944),AllocFactorMatrix,(W$4+1),FALSE)*$E3950</f>
        <v>-111.08208652848475</v>
      </c>
      <c r="X3944" s="54">
        <f t="shared" ref="X3944:X3950" ca="1" si="2048">SUBTOTAL(9,T3944:W3944)</f>
        <v>-849.71410612650732</v>
      </c>
      <c r="Y3944" s="54">
        <f ca="1">VLOOKUP(CONCATENATE($F3944," ",$G3944),AllocFactorMatrix,(Y$4+1),FALSE)*$E3950</f>
        <v>-62.525114361978829</v>
      </c>
      <c r="Z3944" s="54">
        <f ca="1">VLOOKUP(CONCATENATE($F3944," ",$G3944),AllocFactorMatrix,(Z$4+1),FALSE)*$E3950</f>
        <v>-1.0472717656110471</v>
      </c>
      <c r="AA3944" s="54">
        <f t="shared" ca="1" si="2025"/>
        <v>-63.57238612758988</v>
      </c>
      <c r="AB3944" s="54">
        <f ca="1">VLOOKUP(CONCATENATE($F3944," ",$G3944),AllocFactorMatrix,(AB$4+1),FALSE)*$E3950</f>
        <v>-0.81135619625133604</v>
      </c>
      <c r="AC3944" s="54">
        <f ca="1">VLOOKUP(CONCATENATE($F3944," ",$G3944),AllocFactorMatrix,(AC$4+1),FALSE)*$E3950</f>
        <v>0</v>
      </c>
      <c r="AD3944" s="54">
        <f ca="1">VLOOKUP(CONCATENATE($F3944," ",$G3944),AllocFactorMatrix,(AD$4+1),FALSE)*$E3950</f>
        <v>0</v>
      </c>
    </row>
    <row r="3945" spans="1:30" s="51" customFormat="1" hidden="1" outlineLevel="1">
      <c r="A3945" s="56"/>
      <c r="B3945" s="111"/>
      <c r="C3945" s="55"/>
      <c r="D3945" s="55"/>
      <c r="F3945" s="52" t="str">
        <f>F3950</f>
        <v>RB_GUP</v>
      </c>
      <c r="G3945" s="55" t="str">
        <f>$G$10</f>
        <v>SUBTRAN</v>
      </c>
      <c r="H3945" s="53">
        <f t="shared" ca="1" si="2023"/>
        <v>-659.65007274436618</v>
      </c>
      <c r="I3945" s="54">
        <f ca="1">VLOOKUP(CONCATENATE($F3945," ",$G3945),AllocFactorMatrix,(I$4+1),FALSE)*$E3950</f>
        <v>-321.16213714696431</v>
      </c>
      <c r="J3945" s="54">
        <f ca="1">VLOOKUP(CONCATENATE($F3945," ",$G3945),AllocFactorMatrix,(J$4+1),FALSE)*$E3950</f>
        <v>-15.499704868667623</v>
      </c>
      <c r="K3945" s="54">
        <f ca="1">VLOOKUP(CONCATENATE($F3945," ",$G3945),AllocFactorMatrix,(K$4+1),FALSE)*$E3950</f>
        <v>-56.38716844820361</v>
      </c>
      <c r="L3945" s="54">
        <f ca="1">VLOOKUP(CONCATENATE($F3945," ",$G3945),AllocFactorMatrix,(L$4+1),FALSE)*$E3950</f>
        <v>-1.7417465799181646</v>
      </c>
      <c r="M3945" s="54">
        <f ca="1">VLOOKUP(CONCATENATE($F3945," ",$G3945),AllocFactorMatrix,(M$4+1),FALSE)*$E3950</f>
        <v>-0.21692532500537423</v>
      </c>
      <c r="N3945" s="54">
        <f t="shared" ca="1" si="2024"/>
        <v>-58.345840353127151</v>
      </c>
      <c r="O3945" s="54">
        <f ca="1">VLOOKUP(CONCATENATE($F3945," ",$G3945),AllocFactorMatrix,(O$4+1),FALSE)*$E3950</f>
        <v>-42.601387083632289</v>
      </c>
      <c r="P3945" s="54">
        <f ca="1">VLOOKUP(CONCATENATE($F3945," ",$G3945),AllocFactorMatrix,(P$4+1),FALSE)*$E3950</f>
        <v>-7.9195481704682456</v>
      </c>
      <c r="Q3945" s="54">
        <f ca="1">VLOOKUP(CONCATENATE($F3945," ",$G3945),AllocFactorMatrix,(Q$4+1),FALSE)*$E3950</f>
        <v>-4.7122255258999868</v>
      </c>
      <c r="R3945" s="54">
        <f ca="1">VLOOKUP(CONCATENATE($F3945," ",$G3945),AllocFactorMatrix,(R$4+1),FALSE)*$E3950</f>
        <v>0</v>
      </c>
      <c r="S3945" s="54">
        <f t="shared" ca="1" si="2047"/>
        <v>-55.233160780000524</v>
      </c>
      <c r="T3945" s="54">
        <f ca="1">VLOOKUP(CONCATENATE($F3945," ",$G3945),AllocFactorMatrix,(T$4+1),FALSE)*$E3950</f>
        <v>-1.4875672881197015</v>
      </c>
      <c r="U3945" s="54">
        <f ca="1">VLOOKUP(CONCATENATE($F3945," ",$G3945),AllocFactorMatrix,(U$4+1),FALSE)*$E3950</f>
        <v>-24.352325825119976</v>
      </c>
      <c r="V3945" s="54">
        <f ca="1">VLOOKUP(CONCATENATE($F3945," ",$G3945),AllocFactorMatrix,(V$4+1),FALSE)*$E3950</f>
        <v>-169.65493693332525</v>
      </c>
      <c r="W3945" s="54">
        <f ca="1">VLOOKUP(CONCATENATE($F3945," ",$G3945),AllocFactorMatrix,(W$4+1),FALSE)*$E3950</f>
        <v>0</v>
      </c>
      <c r="X3945" s="54">
        <f t="shared" ca="1" si="2048"/>
        <v>-195.49483004656491</v>
      </c>
      <c r="Y3945" s="54">
        <f ca="1">VLOOKUP(CONCATENATE($F3945," ",$G3945),AllocFactorMatrix,(Y$4+1),FALSE)*$E3950</f>
        <v>-12.821769395808436</v>
      </c>
      <c r="Z3945" s="54">
        <f ca="1">VLOOKUP(CONCATENATE($F3945," ",$G3945),AllocFactorMatrix,(Z$4+1),FALSE)*$E3950</f>
        <v>-0.21373924417052537</v>
      </c>
      <c r="AA3945" s="54">
        <f t="shared" ca="1" si="2025"/>
        <v>-13.035508639978962</v>
      </c>
      <c r="AB3945" s="54">
        <f ca="1">VLOOKUP(CONCATENATE($F3945," ",$G3945),AllocFactorMatrix,(AB$4+1),FALSE)*$E3950</f>
        <v>-0.17121726703860882</v>
      </c>
      <c r="AC3945" s="54">
        <f ca="1">VLOOKUP(CONCATENATE($F3945," ",$G3945),AllocFactorMatrix,(AC$4+1),FALSE)*$E3950</f>
        <v>-0.58217531053083638</v>
      </c>
      <c r="AD3945" s="54">
        <f ca="1">VLOOKUP(CONCATENATE($F3945," ",$G3945),AllocFactorMatrix,(AD$4+1),FALSE)*$E3950</f>
        <v>-0.1254983314932224</v>
      </c>
    </row>
    <row r="3946" spans="1:30" s="51" customFormat="1" hidden="1" outlineLevel="1">
      <c r="A3946" s="56"/>
      <c r="B3946" s="111"/>
      <c r="C3946" s="55"/>
      <c r="D3946" s="55"/>
      <c r="F3946" s="52" t="str">
        <f>F3950</f>
        <v>RB_GUP</v>
      </c>
      <c r="G3946" s="55" t="str">
        <f>$G$11</f>
        <v>DISTPRI</v>
      </c>
      <c r="H3946" s="53">
        <f t="shared" ca="1" si="2023"/>
        <v>-3026.6838801908248</v>
      </c>
      <c r="I3946" s="54">
        <f ca="1">VLOOKUP(CONCATENATE($F3946," ",$G3946),AllocFactorMatrix,(I$4+1),FALSE)*$E3950</f>
        <v>-2022.861926795206</v>
      </c>
      <c r="J3946" s="54">
        <f ca="1">VLOOKUP(CONCATENATE($F3946," ",$G3946),AllocFactorMatrix,(J$4+1),FALSE)*$E3950</f>
        <v>-95.352430473344469</v>
      </c>
      <c r="K3946" s="54">
        <f ca="1">VLOOKUP(CONCATENATE($F3946," ",$G3946),AllocFactorMatrix,(K$4+1),FALSE)*$E3950</f>
        <v>-346.23052714788844</v>
      </c>
      <c r="L3946" s="54">
        <f ca="1">VLOOKUP(CONCATENATE($F3946," ",$G3946),AllocFactorMatrix,(L$4+1),FALSE)*$E3950</f>
        <v>-10.700324876410791</v>
      </c>
      <c r="M3946" s="54">
        <f ca="1">VLOOKUP(CONCATENATE($F3946," ",$G3946),AllocFactorMatrix,(M$4+1),FALSE)*$E3950</f>
        <v>0</v>
      </c>
      <c r="N3946" s="54">
        <f t="shared" ca="1" si="2024"/>
        <v>-356.93085202429921</v>
      </c>
      <c r="O3946" s="54">
        <f ca="1">VLOOKUP(CONCATENATE($F3946," ",$G3946),AllocFactorMatrix,(O$4+1),FALSE)*$E3950</f>
        <v>-259.61237943916257</v>
      </c>
      <c r="P3946" s="54">
        <f ca="1">VLOOKUP(CONCATENATE($F3946," ",$G3946),AllocFactorMatrix,(P$4+1),FALSE)*$E3950</f>
        <v>-48.352823140903979</v>
      </c>
      <c r="Q3946" s="54">
        <f ca="1">VLOOKUP(CONCATENATE($F3946," ",$G3946),AllocFactorMatrix,(Q$4+1),FALSE)*$E3950</f>
        <v>0</v>
      </c>
      <c r="R3946" s="54">
        <f ca="1">VLOOKUP(CONCATENATE($F3946," ",$G3946),AllocFactorMatrix,(R$4+1),FALSE)*$E3950</f>
        <v>0</v>
      </c>
      <c r="S3946" s="54">
        <f t="shared" ca="1" si="2047"/>
        <v>-307.96520258006655</v>
      </c>
      <c r="T3946" s="54">
        <f ca="1">VLOOKUP(CONCATENATE($F3946," ",$G3946),AllocFactorMatrix,(T$4+1),FALSE)*$E3950</f>
        <v>-9.2550213400582528</v>
      </c>
      <c r="U3946" s="54">
        <f ca="1">VLOOKUP(CONCATENATE($F3946," ",$G3946),AllocFactorMatrix,(U$4+1),FALSE)*$E3950</f>
        <v>-149.26255152617767</v>
      </c>
      <c r="V3946" s="54">
        <f ca="1">VLOOKUP(CONCATENATE($F3946," ",$G3946),AllocFactorMatrix,(V$4+1),FALSE)*$E3950</f>
        <v>0</v>
      </c>
      <c r="W3946" s="54">
        <f ca="1">VLOOKUP(CONCATENATE($F3946," ",$G3946),AllocFactorMatrix,(W$4+1),FALSE)*$E3950</f>
        <v>0</v>
      </c>
      <c r="X3946" s="54">
        <f t="shared" ca="1" si="2048"/>
        <v>-158.51757286623592</v>
      </c>
      <c r="Y3946" s="54">
        <f ca="1">VLOOKUP(CONCATENATE($F3946," ",$G3946),AllocFactorMatrix,(Y$4+1),FALSE)*$E3950</f>
        <v>-78.285063047474893</v>
      </c>
      <c r="Z3946" s="54">
        <f ca="1">VLOOKUP(CONCATENATE($F3946," ",$G3946),AllocFactorMatrix,(Z$4+1),FALSE)*$E3950</f>
        <v>-1.306101299506234</v>
      </c>
      <c r="AA3946" s="54">
        <f t="shared" ca="1" si="2025"/>
        <v>-79.591164346981131</v>
      </c>
      <c r="AB3946" s="54">
        <f ca="1">VLOOKUP(CONCATENATE($F3946," ",$G3946),AllocFactorMatrix,(AB$4+1),FALSE)*$E3950</f>
        <v>-1.0581609000748269</v>
      </c>
      <c r="AC3946" s="54">
        <f ca="1">VLOOKUP(CONCATENATE($F3946," ",$G3946),AllocFactorMatrix,(AC$4+1),FALSE)*$E3950</f>
        <v>-3.6251122338136432</v>
      </c>
      <c r="AD3946" s="54">
        <f ca="1">VLOOKUP(CONCATENATE($F3946," ",$G3946),AllocFactorMatrix,(AD$4+1),FALSE)*$E3950</f>
        <v>-0.78145797080342372</v>
      </c>
    </row>
    <row r="3947" spans="1:30" s="51" customFormat="1" hidden="1" outlineLevel="1">
      <c r="A3947" s="56"/>
      <c r="B3947" s="111"/>
      <c r="C3947" s="55"/>
      <c r="D3947" s="55"/>
      <c r="F3947" s="52" t="str">
        <f>F3950</f>
        <v>RB_GUP</v>
      </c>
      <c r="G3947" s="55" t="str">
        <f>$G$12</f>
        <v>DISTSEC</v>
      </c>
      <c r="H3947" s="53">
        <f t="shared" ca="1" si="2023"/>
        <v>-1557.4869944801339</v>
      </c>
      <c r="I3947" s="54">
        <f ca="1">VLOOKUP(CONCATENATE($F3947," ",$G3947),AllocFactorMatrix,(I$4+1),FALSE)*$E3950</f>
        <v>-1164.5352866268315</v>
      </c>
      <c r="J3947" s="54">
        <f ca="1">VLOOKUP(CONCATENATE($F3947," ",$G3947),AllocFactorMatrix,(J$4+1),FALSE)*$E3950</f>
        <v>-56.142617316586943</v>
      </c>
      <c r="K3947" s="54">
        <f ca="1">VLOOKUP(CONCATENATE($F3947," ",$G3947),AllocFactorMatrix,(K$4+1),FALSE)*$E3950</f>
        <v>-169.40567317408789</v>
      </c>
      <c r="L3947" s="54">
        <f ca="1">VLOOKUP(CONCATENATE($F3947," ",$G3947),AllocFactorMatrix,(L$4+1),FALSE)*$E3950</f>
        <v>0</v>
      </c>
      <c r="M3947" s="54">
        <f ca="1">VLOOKUP(CONCATENATE($F3947," ",$G3947),AllocFactorMatrix,(M$4+1),FALSE)*$E3950</f>
        <v>0</v>
      </c>
      <c r="N3947" s="54">
        <f t="shared" ca="1" si="2024"/>
        <v>-169.40567317408789</v>
      </c>
      <c r="O3947" s="54">
        <f ca="1">VLOOKUP(CONCATENATE($F3947," ",$G3947),AllocFactorMatrix,(O$4+1),FALSE)*$E3950</f>
        <v>-107.94595431373358</v>
      </c>
      <c r="P3947" s="54">
        <f ca="1">VLOOKUP(CONCATENATE($F3947," ",$G3947),AllocFactorMatrix,(P$4+1),FALSE)*$E3950</f>
        <v>0</v>
      </c>
      <c r="Q3947" s="54">
        <f ca="1">VLOOKUP(CONCATENATE($F3947," ",$G3947),AllocFactorMatrix,(Q$4+1),FALSE)*$E3950</f>
        <v>0</v>
      </c>
      <c r="R3947" s="54">
        <f ca="1">VLOOKUP(CONCATENATE($F3947," ",$G3947),AllocFactorMatrix,(R$4+1),FALSE)*$E3950</f>
        <v>0</v>
      </c>
      <c r="S3947" s="54">
        <f t="shared" ca="1" si="2047"/>
        <v>-107.94595431373358</v>
      </c>
      <c r="T3947" s="54">
        <f ca="1">VLOOKUP(CONCATENATE($F3947," ",$G3947),AllocFactorMatrix,(T$4+1),FALSE)*$E3950</f>
        <v>-2.9186321484516853</v>
      </c>
      <c r="U3947" s="54">
        <f ca="1">VLOOKUP(CONCATENATE($F3947," ",$G3947),AllocFactorMatrix,(U$4+1),FALSE)*$E3950</f>
        <v>0</v>
      </c>
      <c r="V3947" s="54">
        <f ca="1">VLOOKUP(CONCATENATE($F3947," ",$G3947),AllocFactorMatrix,(V$4+1),FALSE)*$E3950</f>
        <v>0</v>
      </c>
      <c r="W3947" s="54">
        <f ca="1">VLOOKUP(CONCATENATE($F3947," ",$G3947),AllocFactorMatrix,(W$4+1),FALSE)*$E3950</f>
        <v>0</v>
      </c>
      <c r="X3947" s="54">
        <f t="shared" ca="1" si="2048"/>
        <v>-2.9186321484516853</v>
      </c>
      <c r="Y3947" s="54">
        <f ca="1">VLOOKUP(CONCATENATE($F3947," ",$G3947),AllocFactorMatrix,(Y$4+1),FALSE)*$E3950</f>
        <v>-39.815227599005333</v>
      </c>
      <c r="Z3947" s="54">
        <f ca="1">VLOOKUP(CONCATENATE($F3947," ",$G3947),AllocFactorMatrix,(Z$4+1),FALSE)*$E3950</f>
        <v>0</v>
      </c>
      <c r="AA3947" s="54">
        <f t="shared" ca="1" si="2025"/>
        <v>-39.815227599005333</v>
      </c>
      <c r="AB3947" s="54">
        <f ca="1">VLOOKUP(CONCATENATE($F3947," ",$G3947),AllocFactorMatrix,(AB$4+1),FALSE)*$E3950</f>
        <v>-0.41316389760296079</v>
      </c>
      <c r="AC3947" s="54">
        <f ca="1">VLOOKUP(CONCATENATE($F3947," ",$G3947),AllocFactorMatrix,(AC$4+1),FALSE)*$E3950</f>
        <v>-14.028503415534381</v>
      </c>
      <c r="AD3947" s="54">
        <f ca="1">VLOOKUP(CONCATENATE($F3947," ",$G3947),AllocFactorMatrix,(AD$4+1),FALSE)*$E3950</f>
        <v>-2.2819359882994297</v>
      </c>
    </row>
    <row r="3948" spans="1:30" s="51" customFormat="1" hidden="1" outlineLevel="1">
      <c r="A3948" s="56"/>
      <c r="B3948" s="111"/>
      <c r="C3948" s="55"/>
      <c r="D3948" s="55"/>
      <c r="F3948" s="52" t="str">
        <f>F3950</f>
        <v>RB_GUP</v>
      </c>
      <c r="G3948" s="55" t="str">
        <f>$G$13</f>
        <v>ENERGY</v>
      </c>
      <c r="H3948" s="53">
        <f t="shared" ca="1" si="2023"/>
        <v>-47.87229234432322</v>
      </c>
      <c r="I3948" s="54">
        <f ca="1">VLOOKUP(CONCATENATE($F3948," ",$G3948),AllocFactorMatrix,(I$4+1),FALSE)*$E3950</f>
        <v>-17.962980887782642</v>
      </c>
      <c r="J3948" s="54">
        <f ca="1">VLOOKUP(CONCATENATE($F3948," ",$G3948),AllocFactorMatrix,(J$4+1),FALSE)*$E3950</f>
        <v>-1.1641172346235549</v>
      </c>
      <c r="K3948" s="54">
        <f ca="1">VLOOKUP(CONCATENATE($F3948," ",$G3948),AllocFactorMatrix,(K$4+1),FALSE)*$E3950</f>
        <v>-3.9057395168135329</v>
      </c>
      <c r="L3948" s="54">
        <f ca="1">VLOOKUP(CONCATENATE($F3948," ",$G3948),AllocFactorMatrix,(L$4+1),FALSE)*$E3950</f>
        <v>-0.1241332687846689</v>
      </c>
      <c r="M3948" s="54">
        <f ca="1">VLOOKUP(CONCATENATE($F3948," ",$G3948),AllocFactorMatrix,(M$4+1),FALSE)*$E3950</f>
        <v>-1.1443636237970388E-2</v>
      </c>
      <c r="N3948" s="54">
        <f t="shared" ca="1" si="2024"/>
        <v>-4.0413164218361723</v>
      </c>
      <c r="O3948" s="54">
        <f ca="1">VLOOKUP(CONCATENATE($F3948," ",$G3948),AllocFactorMatrix,(O$4+1),FALSE)*$E3950</f>
        <v>-3.5609172152732493</v>
      </c>
      <c r="P3948" s="54">
        <f ca="1">VLOOKUP(CONCATENATE($F3948," ",$G3948),AllocFactorMatrix,(P$4+1),FALSE)*$E3950</f>
        <v>-0.6601255337325872</v>
      </c>
      <c r="Q3948" s="54">
        <f ca="1">VLOOKUP(CONCATENATE($F3948," ",$G3948),AllocFactorMatrix,(Q$4+1),FALSE)*$E3950</f>
        <v>-0.29994414600319547</v>
      </c>
      <c r="R3948" s="54">
        <f ca="1">VLOOKUP(CONCATENATE($F3948," ",$G3948),AllocFactorMatrix,(R$4+1),FALSE)*$E3950</f>
        <v>-1.3897653510435485E-2</v>
      </c>
      <c r="S3948" s="54">
        <f t="shared" ca="1" si="2047"/>
        <v>-4.5348845485194671</v>
      </c>
      <c r="T3948" s="54">
        <f ca="1">VLOOKUP(CONCATENATE($F3948," ",$G3948),AllocFactorMatrix,(T$4+1),FALSE)*$E3950</f>
        <v>-0.13646109561388925</v>
      </c>
      <c r="U3948" s="54">
        <f ca="1">VLOOKUP(CONCATENATE($F3948," ",$G3948),AllocFactorMatrix,(U$4+1),FALSE)*$E3950</f>
        <v>-2.3960524093946001</v>
      </c>
      <c r="V3948" s="54">
        <f ca="1">VLOOKUP(CONCATENATE($F3948," ",$G3948),AllocFactorMatrix,(V$4+1),FALSE)*$E3950</f>
        <v>-13.603790790223739</v>
      </c>
      <c r="W3948" s="54">
        <f ca="1">VLOOKUP(CONCATENATE($F3948," ",$G3948),AllocFactorMatrix,(W$4+1),FALSE)*$E3950</f>
        <v>-2.5809575050406406</v>
      </c>
      <c r="X3948" s="54">
        <f t="shared" ca="1" si="2048"/>
        <v>-18.717261800272869</v>
      </c>
      <c r="Y3948" s="54">
        <f ca="1">VLOOKUP(CONCATENATE($F3948," ",$G3948),AllocFactorMatrix,(Y$4+1),FALSE)*$E3950</f>
        <v>-0.964759812017289</v>
      </c>
      <c r="Z3948" s="54">
        <f ca="1">VLOOKUP(CONCATENATE($F3948," ",$G3948),AllocFactorMatrix,(Z$4+1),FALSE)*$E3950</f>
        <v>-1.5704751763465814E-2</v>
      </c>
      <c r="AA3948" s="54">
        <f t="shared" ca="1" si="2025"/>
        <v>-0.98046456378075486</v>
      </c>
      <c r="AB3948" s="54">
        <f ca="1">VLOOKUP(CONCATENATE($F3948," ",$G3948),AllocFactorMatrix,(AB$4+1),FALSE)*$E3950</f>
        <v>-1.7517387295863104E-2</v>
      </c>
      <c r="AC3948" s="54">
        <f ca="1">VLOOKUP(CONCATENATE($F3948," ",$G3948),AllocFactorMatrix,(AC$4+1),FALSE)*$E3950</f>
        <v>-0.37879004306801856</v>
      </c>
      <c r="AD3948" s="54">
        <f ca="1">VLOOKUP(CONCATENATE($F3948," ",$G3948),AllocFactorMatrix,(AD$4+1),FALSE)*$E3950</f>
        <v>-7.4959457143882455E-2</v>
      </c>
    </row>
    <row r="3949" spans="1:30" s="51" customFormat="1" hidden="1" outlineLevel="1">
      <c r="A3949" s="56"/>
      <c r="B3949" s="111"/>
      <c r="C3949" s="55"/>
      <c r="D3949" s="55"/>
      <c r="F3949" s="52" t="str">
        <f>F3950</f>
        <v>RB_GUP</v>
      </c>
      <c r="G3949" s="55" t="str">
        <f>$G$14</f>
        <v>CUSTOMER</v>
      </c>
      <c r="H3949" s="53">
        <f t="shared" ca="1" si="2023"/>
        <v>-749.7524056020377</v>
      </c>
      <c r="I3949" s="54">
        <f ca="1">VLOOKUP(CONCATENATE($F3949," ",$G3949),AllocFactorMatrix,(I$4+1),FALSE)*$E3950</f>
        <v>-350.61320628381765</v>
      </c>
      <c r="J3949" s="54">
        <f ca="1">VLOOKUP(CONCATENATE($F3949," ",$G3949),AllocFactorMatrix,(J$4+1),FALSE)*$E3950</f>
        <v>-91.854854931888781</v>
      </c>
      <c r="K3949" s="54">
        <f ca="1">VLOOKUP(CONCATENATE($F3949," ",$G3949),AllocFactorMatrix,(K$4+1),FALSE)*$E3950</f>
        <v>-26.074960459805386</v>
      </c>
      <c r="L3949" s="54">
        <f ca="1">VLOOKUP(CONCATENATE($F3949," ",$G3949),AllocFactorMatrix,(L$4+1),FALSE)*$E3950</f>
        <v>-8.4168530600930609</v>
      </c>
      <c r="M3949" s="54">
        <f ca="1">VLOOKUP(CONCATENATE($F3949," ",$G3949),AllocFactorMatrix,(M$4+1),FALSE)*$E3950</f>
        <v>-1.3662247558226617</v>
      </c>
      <c r="N3949" s="54">
        <f t="shared" ca="1" si="2024"/>
        <v>-35.858038275721107</v>
      </c>
      <c r="O3949" s="54">
        <f ca="1">VLOOKUP(CONCATENATE($F3949," ",$G3949),AllocFactorMatrix,(O$4+1),FALSE)*$E3950</f>
        <v>-7.3996939642336645</v>
      </c>
      <c r="P3949" s="54">
        <f ca="1">VLOOKUP(CONCATENATE($F3949," ",$G3949),AllocFactorMatrix,(P$4+1),FALSE)*$E3950</f>
        <v>-2.1911413011537837</v>
      </c>
      <c r="Q3949" s="54">
        <f ca="1">VLOOKUP(CONCATENATE($F3949," ",$G3949),AllocFactorMatrix,(Q$4+1),FALSE)*$E3950</f>
        <v>-4.7596781070526761</v>
      </c>
      <c r="R3949" s="54">
        <f ca="1">VLOOKUP(CONCATENATE($F3949," ",$G3949),AllocFactorMatrix,(R$4+1),FALSE)*$E3950</f>
        <v>-0.83638940581578136</v>
      </c>
      <c r="S3949" s="54">
        <f t="shared" ca="1" si="2047"/>
        <v>-15.186902778255904</v>
      </c>
      <c r="T3949" s="54">
        <f ca="1">VLOOKUP(CONCATENATE($F3949," ",$G3949),AllocFactorMatrix,(T$4+1),FALSE)*$E3950</f>
        <v>-5.0929572842478808E-2</v>
      </c>
      <c r="U3949" s="54">
        <f ca="1">VLOOKUP(CONCATENATE($F3949," ",$G3949),AllocFactorMatrix,(U$4+1),FALSE)*$E3950</f>
        <v>-1.2999582607092379</v>
      </c>
      <c r="V3949" s="54">
        <f ca="1">VLOOKUP(CONCATENATE($F3949," ",$G3949),AllocFactorMatrix,(V$4+1),FALSE)*$E3950</f>
        <v>-6.9996139366434234</v>
      </c>
      <c r="W3949" s="54">
        <f ca="1">VLOOKUP(CONCATENATE($F3949," ",$G3949),AllocFactorMatrix,(W$4+1),FALSE)*$E3950</f>
        <v>-1.2545979725144871</v>
      </c>
      <c r="X3949" s="54">
        <f t="shared" ca="1" si="2048"/>
        <v>-9.6050997427096281</v>
      </c>
      <c r="Y3949" s="54">
        <f ca="1">VLOOKUP(CONCATENATE($F3949," ",$G3949),AllocFactorMatrix,(Y$4+1),FALSE)*$E3950</f>
        <v>-2.0484228618359435</v>
      </c>
      <c r="Z3949" s="54">
        <f ca="1">VLOOKUP(CONCATENATE($F3949," ",$G3949),AllocFactorMatrix,(Z$4+1),FALSE)*$E3950</f>
        <v>-3.713357567197946E-2</v>
      </c>
      <c r="AA3949" s="54">
        <f t="shared" ca="1" si="2025"/>
        <v>-2.0855564375079227</v>
      </c>
      <c r="AB3949" s="54">
        <f ca="1">VLOOKUP(CONCATENATE($F3949," ",$G3949),AllocFactorMatrix,(AB$4+1),FALSE)*$E3950</f>
        <v>-3.845222209225873E-2</v>
      </c>
      <c r="AC3949" s="54">
        <f ca="1">VLOOKUP(CONCATENATE($F3949," ",$G3949),AllocFactorMatrix,(AC$4+1),FALSE)*$E3950</f>
        <v>-217.83646862578146</v>
      </c>
      <c r="AD3949" s="54">
        <f ca="1">VLOOKUP(CONCATENATE($F3949," ",$G3949),AllocFactorMatrix,(AD$4+1),FALSE)*$E3950</f>
        <v>-26.673826304263031</v>
      </c>
    </row>
    <row r="3950" spans="1:30" s="51" customFormat="1" collapsed="1">
      <c r="A3950" s="56"/>
      <c r="B3950" s="111"/>
      <c r="C3950" s="55"/>
      <c r="D3950" s="108" t="s">
        <v>467</v>
      </c>
      <c r="E3950" s="61">
        <v>-14710</v>
      </c>
      <c r="F3950" s="57" t="s">
        <v>74</v>
      </c>
      <c r="G3950" s="55" t="str">
        <f>$G$15</f>
        <v>TOTAL</v>
      </c>
      <c r="H3950" s="53">
        <f t="shared" ca="1" si="2023"/>
        <v>-14709.999999999998</v>
      </c>
      <c r="I3950" s="54">
        <f ca="1">VLOOKUP(CONCATENATE($F3950," ",$G3950),AllocFactorMatrix,(I$4+1),FALSE)*$E3950</f>
        <v>-8147.1179646865294</v>
      </c>
      <c r="J3950" s="54">
        <f ca="1">VLOOKUP(CONCATENATE($F3950," ",$G3950),AllocFactorMatrix,(J$4+1),FALSE)*$E3950</f>
        <v>-471.09421379264921</v>
      </c>
      <c r="K3950" s="54">
        <f ca="1">VLOOKUP(CONCATENATE($F3950," ",$G3950),AllocFactorMatrix,(K$4+1),FALSE)*$E3950</f>
        <v>-1375.1798026463116</v>
      </c>
      <c r="L3950" s="54">
        <f ca="1">VLOOKUP(CONCATENATE($F3950," ",$G3950),AllocFactorMatrix,(L$4+1),FALSE)*$E3950</f>
        <v>-45.319884806986046</v>
      </c>
      <c r="M3950" s="54">
        <f ca="1">VLOOKUP(CONCATENATE($F3950," ",$G3950),AllocFactorMatrix,(M$4+1),FALSE)*$E3950</f>
        <v>-3.8768234814009608</v>
      </c>
      <c r="N3950" s="54">
        <f t="shared" ca="1" si="2024"/>
        <v>-1424.3765109346987</v>
      </c>
      <c r="O3950" s="54">
        <f ca="1">VLOOKUP(CONCATENATE($F3950," ",$G3950),AllocFactorMatrix,(O$4+1),FALSE)*$E3950</f>
        <v>-1008.8541655867581</v>
      </c>
      <c r="P3950" s="54">
        <f ca="1">VLOOKUP(CONCATENATE($F3950," ",$G3950),AllocFactorMatrix,(P$4+1),FALSE)*$E3950</f>
        <v>-168.63557434752289</v>
      </c>
      <c r="Q3950" s="54">
        <f ca="1">VLOOKUP(CONCATENATE($F3950," ",$G3950),AllocFactorMatrix,(Q$4+1),FALSE)*$E3950</f>
        <v>-59.25825263600256</v>
      </c>
      <c r="R3950" s="54">
        <f ca="1">VLOOKUP(CONCATENATE($F3950," ",$G3950),AllocFactorMatrix,(R$4+1),FALSE)*$E3950</f>
        <v>-3.0756353694001151</v>
      </c>
      <c r="S3950" s="54">
        <f t="shared" ca="1" si="2047"/>
        <v>-1239.8236279396835</v>
      </c>
      <c r="T3950" s="54">
        <f ca="1">VLOOKUP(CONCATENATE($F3950," ",$G3950),AllocFactorMatrix,(T$4+1),FALSE)*$E3950</f>
        <v>-34.379659637164835</v>
      </c>
      <c r="U3950" s="54">
        <f ca="1">VLOOKUP(CONCATENATE($F3950," ",$G3950),AllocFactorMatrix,(U$4+1),FALSE)*$E3950</f>
        <v>-513.29799356694298</v>
      </c>
      <c r="V3950" s="54">
        <f ca="1">VLOOKUP(CONCATENATE($F3950," ",$G3950),AllocFactorMatrix,(V$4+1),FALSE)*$E3950</f>
        <v>-1965.9596351832945</v>
      </c>
      <c r="W3950" s="54">
        <f ca="1">VLOOKUP(CONCATENATE($F3950," ",$G3950),AllocFactorMatrix,(W$4+1),FALSE)*$E3950</f>
        <v>-324.49777814593125</v>
      </c>
      <c r="X3950" s="54">
        <f t="shared" ca="1" si="2048"/>
        <v>-2838.1350665333334</v>
      </c>
      <c r="Y3950" s="54">
        <f ca="1">VLOOKUP(CONCATENATE($F3950," ",$G3950),AllocFactorMatrix,(Y$4+1),FALSE)*$E3950</f>
        <v>-314.42737038935826</v>
      </c>
      <c r="Z3950" s="54">
        <f ca="1">VLOOKUP(CONCATENATE($F3950," ",$G3950),AllocFactorMatrix,(Z$4+1),FALSE)*$E3950</f>
        <v>-4.5958530173104641</v>
      </c>
      <c r="AA3950" s="54">
        <f t="shared" ca="1" si="2025"/>
        <v>-319.02322340666871</v>
      </c>
      <c r="AB3950" s="54">
        <f ca="1">VLOOKUP(CONCATENATE($F3950," ",$G3950),AllocFactorMatrix,(AB$4+1),FALSE)*$E3950</f>
        <v>-4.0406650257072254</v>
      </c>
      <c r="AC3950" s="54">
        <f ca="1">VLOOKUP(CONCATENATE($F3950," ",$G3950),AllocFactorMatrix,(AC$4+1),FALSE)*$E3950</f>
        <v>-236.45104962872836</v>
      </c>
      <c r="AD3950" s="54">
        <f ca="1">VLOOKUP(CONCATENATE($F3950," ",$G3950),AllocFactorMatrix,(AD$4+1),FALSE)*$E3950</f>
        <v>-29.937678052002994</v>
      </c>
    </row>
    <row r="3951" spans="1:30" s="51" customFormat="1" hidden="1" outlineLevel="1">
      <c r="A3951" s="56"/>
      <c r="B3951" s="111"/>
      <c r="C3951" s="55"/>
      <c r="D3951" s="55"/>
      <c r="F3951" s="52" t="str">
        <f>F3958</f>
        <v>RB_GUP</v>
      </c>
      <c r="G3951" s="55" t="str">
        <f>$G$8</f>
        <v>PRODUCTION</v>
      </c>
      <c r="H3951" s="53">
        <f t="shared" ca="1" si="2023"/>
        <v>-19376.797847566384</v>
      </c>
      <c r="I3951" s="54">
        <f ca="1">VLOOKUP(CONCATENATE($F3951," ",$G3951),AllocFactorMatrix,(I$4+1),FALSE)*$E3958</f>
        <v>-9544.6810292330792</v>
      </c>
      <c r="J3951" s="54">
        <f ca="1">VLOOKUP(CONCATENATE($F3951," ",$G3951),AllocFactorMatrix,(J$4+1),FALSE)*$E3958</f>
        <v>-471.82768855812287</v>
      </c>
      <c r="K3951" s="54">
        <f ca="1">VLOOKUP(CONCATENATE($F3951," ",$G3951),AllocFactorMatrix,(K$4+1),FALSE)*$E3958</f>
        <v>-1728.2777823730596</v>
      </c>
      <c r="L3951" s="54">
        <f ca="1">VLOOKUP(CONCATENATE($F3951," ",$G3951),AllocFactorMatrix,(L$4+1),FALSE)*$E3958</f>
        <v>-54.400048515573438</v>
      </c>
      <c r="M3951" s="54">
        <f ca="1">VLOOKUP(CONCATENATE($F3951," ",$G3951),AllocFactorMatrix,(M$4+1),FALSE)*$E3958</f>
        <v>-5.1014624787529064</v>
      </c>
      <c r="N3951" s="54">
        <f t="shared" ca="1" si="2024"/>
        <v>-1787.7792933673859</v>
      </c>
      <c r="O3951" s="54">
        <f ca="1">VLOOKUP(CONCATENATE($F3951," ",$G3951),AllocFactorMatrix,(O$4+1),FALSE)*$E3958</f>
        <v>-1313.7599668140151</v>
      </c>
      <c r="P3951" s="54">
        <f ca="1">VLOOKUP(CONCATENATE($F3951," ",$G3951),AllocFactorMatrix,(P$4+1),FALSE)*$E3958</f>
        <v>-244.79175683221789</v>
      </c>
      <c r="Q3951" s="54">
        <f ca="1">VLOOKUP(CONCATENATE($F3951," ",$G3951),AllocFactorMatrix,(Q$4+1),FALSE)*$E3958</f>
        <v>-110.61683688984951</v>
      </c>
      <c r="R3951" s="54">
        <f ca="1">VLOOKUP(CONCATENATE($F3951," ",$G3951),AllocFactorMatrix,(R$4+1),FALSE)*$E3958</f>
        <v>-4.9743155064434657</v>
      </c>
      <c r="S3951" s="54">
        <f ca="1">SUBTOTAL(9,O3951:R3951)</f>
        <v>-1674.142876042526</v>
      </c>
      <c r="T3951" s="54">
        <f ca="1">VLOOKUP(CONCATENATE($F3951," ",$G3951),AllocFactorMatrix,(T$4+1),FALSE)*$E3958</f>
        <v>-45.893000625149057</v>
      </c>
      <c r="U3951" s="54">
        <f ca="1">VLOOKUP(CONCATENATE($F3951," ",$G3951),AllocFactorMatrix,(U$4+1),FALSE)*$E3958</f>
        <v>-751.03113589653958</v>
      </c>
      <c r="V3951" s="54">
        <f ca="1">VLOOKUP(CONCATENATE($F3951," ",$G3951),AllocFactorMatrix,(V$4+1),FALSE)*$E3958</f>
        <v>-3969.2206560196278</v>
      </c>
      <c r="W3951" s="54">
        <f ca="1">VLOOKUP(CONCATENATE($F3951," ",$G3951),AllocFactorMatrix,(W$4+1),FALSE)*$E3958</f>
        <v>-716.77546356640357</v>
      </c>
      <c r="X3951" s="54">
        <f ca="1">SUBTOTAL(9,T3951:W3951)</f>
        <v>-5482.92025610772</v>
      </c>
      <c r="Y3951" s="54">
        <f ca="1">VLOOKUP(CONCATENATE($F3951," ",$G3951),AllocFactorMatrix,(Y$4+1),FALSE)*$E3958</f>
        <v>-403.45360113358595</v>
      </c>
      <c r="Z3951" s="54">
        <f ca="1">VLOOKUP(CONCATENATE($F3951," ",$G3951),AllocFactorMatrix,(Z$4+1),FALSE)*$E3958</f>
        <v>-6.7576936006092483</v>
      </c>
      <c r="AA3951" s="54">
        <f t="shared" ca="1" si="2025"/>
        <v>-410.21129473419518</v>
      </c>
      <c r="AB3951" s="54">
        <f ca="1">VLOOKUP(CONCATENATE($F3951," ",$G3951),AllocFactorMatrix,(AB$4+1),FALSE)*$E3958</f>
        <v>-5.2354095233563687</v>
      </c>
      <c r="AC3951" s="54">
        <f ca="1">VLOOKUP(CONCATENATE($F3951," ",$G3951),AllocFactorMatrix,(AC$4+1),FALSE)*$E3958</f>
        <v>0</v>
      </c>
      <c r="AD3951" s="54">
        <f ca="1">VLOOKUP(CONCATENATE($F3951," ",$G3951),AllocFactorMatrix,(AD$4+1),FALSE)*$E3958</f>
        <v>0</v>
      </c>
    </row>
    <row r="3952" spans="1:30" s="51" customFormat="1" hidden="1" outlineLevel="1">
      <c r="A3952" s="56"/>
      <c r="B3952" s="111"/>
      <c r="C3952" s="55"/>
      <c r="D3952" s="55"/>
      <c r="F3952" s="52" t="str">
        <f>F3958</f>
        <v>RB_GUP</v>
      </c>
      <c r="G3952" s="55" t="str">
        <f>$G$9</f>
        <v>BULKTRAN</v>
      </c>
      <c r="H3952" s="53">
        <f t="shared" ca="1" si="2023"/>
        <v>-10270.129482651082</v>
      </c>
      <c r="I3952" s="54">
        <f ca="1">VLOOKUP(CONCATENATE($F3952," ",$G3952),AllocFactorMatrix,(I$4+1),FALSE)*$E3958</f>
        <v>-5058.8910929438489</v>
      </c>
      <c r="J3952" s="54">
        <f ca="1">VLOOKUP(CONCATENATE($F3952," ",$G3952),AllocFactorMatrix,(J$4+1),FALSE)*$E3958</f>
        <v>-250.0790632751783</v>
      </c>
      <c r="K3952" s="54">
        <f ca="1">VLOOKUP(CONCATENATE($F3952," ",$G3952),AllocFactorMatrix,(K$4+1),FALSE)*$E3958</f>
        <v>-916.02527654948108</v>
      </c>
      <c r="L3952" s="54">
        <f ca="1">VLOOKUP(CONCATENATE($F3952," ",$G3952),AllocFactorMatrix,(L$4+1),FALSE)*$E3958</f>
        <v>-28.833223451707173</v>
      </c>
      <c r="M3952" s="54">
        <f ca="1">VLOOKUP(CONCATENATE($F3952," ",$G3952),AllocFactorMatrix,(M$4+1),FALSE)*$E3958</f>
        <v>-2.7038874338186241</v>
      </c>
      <c r="N3952" s="54">
        <f t="shared" ca="1" si="2024"/>
        <v>-947.56238743500694</v>
      </c>
      <c r="O3952" s="54">
        <f ca="1">VLOOKUP(CONCATENATE($F3952," ",$G3952),AllocFactorMatrix,(O$4+1),FALSE)*$E3958</f>
        <v>-696.32170776854673</v>
      </c>
      <c r="P3952" s="54">
        <f ca="1">VLOOKUP(CONCATENATE($F3952," ",$G3952),AllocFactorMatrix,(P$4+1),FALSE)*$E3958</f>
        <v>-129.74502075781652</v>
      </c>
      <c r="Q3952" s="54">
        <f ca="1">VLOOKUP(CONCATENATE($F3952," ",$G3952),AllocFactorMatrix,(Q$4+1),FALSE)*$E3958</f>
        <v>-58.62935902810851</v>
      </c>
      <c r="R3952" s="54">
        <f ca="1">VLOOKUP(CONCATENATE($F3952," ",$G3952),AllocFactorMatrix,(R$4+1),FALSE)*$E3958</f>
        <v>-2.6364967390703167</v>
      </c>
      <c r="S3952" s="54">
        <f t="shared" ref="S3952:S3958" ca="1" si="2049">SUBTOTAL(9,O3952:R3952)</f>
        <v>-887.33258429354214</v>
      </c>
      <c r="T3952" s="54">
        <f ca="1">VLOOKUP(CONCATENATE($F3952," ",$G3952),AllocFactorMatrix,(T$4+1),FALSE)*$E3958</f>
        <v>-24.324300768140791</v>
      </c>
      <c r="U3952" s="54">
        <f ca="1">VLOOKUP(CONCATENATE($F3952," ",$G3952),AllocFactorMatrix,(U$4+1),FALSE)*$E3958</f>
        <v>-398.06303765143093</v>
      </c>
      <c r="V3952" s="54">
        <f ca="1">VLOOKUP(CONCATENATE($F3952," ",$G3952),AllocFactorMatrix,(V$4+1),FALSE)*$E3958</f>
        <v>-2103.7743389398379</v>
      </c>
      <c r="W3952" s="54">
        <f ca="1">VLOOKUP(CONCATENATE($F3952," ",$G3952),AllocFactorMatrix,(W$4+1),FALSE)*$E3958</f>
        <v>-379.9067771013963</v>
      </c>
      <c r="X3952" s="54">
        <f t="shared" ref="X3952:X3958" ca="1" si="2050">SUBTOTAL(9,T3952:W3952)</f>
        <v>-2906.0684544608057</v>
      </c>
      <c r="Y3952" s="54">
        <f ca="1">VLOOKUP(CONCATENATE($F3952," ",$G3952),AllocFactorMatrix,(Y$4+1),FALSE)*$E3958</f>
        <v>-213.83929153207293</v>
      </c>
      <c r="Z3952" s="54">
        <f ca="1">VLOOKUP(CONCATENATE($F3952," ",$G3952),AllocFactorMatrix,(Z$4+1),FALSE)*$E3958</f>
        <v>-3.5817263940262523</v>
      </c>
      <c r="AA3952" s="54">
        <f t="shared" ca="1" si="2025"/>
        <v>-217.42101792609918</v>
      </c>
      <c r="AB3952" s="54">
        <f ca="1">VLOOKUP(CONCATENATE($F3952," ",$G3952),AllocFactorMatrix,(AB$4+1),FALSE)*$E3958</f>
        <v>-2.7748823166015271</v>
      </c>
      <c r="AC3952" s="54">
        <f ca="1">VLOOKUP(CONCATENATE($F3952," ",$G3952),AllocFactorMatrix,(AC$4+1),FALSE)*$E3958</f>
        <v>0</v>
      </c>
      <c r="AD3952" s="54">
        <f ca="1">VLOOKUP(CONCATENATE($F3952," ",$G3952),AllocFactorMatrix,(AD$4+1),FALSE)*$E3958</f>
        <v>0</v>
      </c>
    </row>
    <row r="3953" spans="1:30" s="51" customFormat="1" hidden="1" outlineLevel="1">
      <c r="A3953" s="56"/>
      <c r="B3953" s="111"/>
      <c r="C3953" s="55"/>
      <c r="D3953" s="55"/>
      <c r="F3953" s="52" t="str">
        <f>F3958</f>
        <v>RB_GUP</v>
      </c>
      <c r="G3953" s="55" t="str">
        <f>$G$10</f>
        <v>SUBTRAN</v>
      </c>
      <c r="H3953" s="53">
        <f t="shared" ca="1" si="2023"/>
        <v>-2256.0391237047124</v>
      </c>
      <c r="I3953" s="54">
        <f ca="1">VLOOKUP(CONCATENATE($F3953," ",$G3953),AllocFactorMatrix,(I$4+1),FALSE)*$E3958</f>
        <v>-1098.3919753723064</v>
      </c>
      <c r="J3953" s="54">
        <f ca="1">VLOOKUP(CONCATENATE($F3953," ",$G3953),AllocFactorMatrix,(J$4+1),FALSE)*$E3958</f>
        <v>-53.009833598762704</v>
      </c>
      <c r="K3953" s="54">
        <f ca="1">VLOOKUP(CONCATENATE($F3953," ",$G3953),AllocFactorMatrix,(K$4+1),FALSE)*$E3958</f>
        <v>-192.84718269617099</v>
      </c>
      <c r="L3953" s="54">
        <f ca="1">VLOOKUP(CONCATENATE($F3953," ",$G3953),AllocFactorMatrix,(L$4+1),FALSE)*$E3958</f>
        <v>-5.9568680278112129</v>
      </c>
      <c r="M3953" s="54">
        <f ca="1">VLOOKUP(CONCATENATE($F3953," ",$G3953),AllocFactorMatrix,(M$4+1),FALSE)*$E3958</f>
        <v>-0.74189640895277853</v>
      </c>
      <c r="N3953" s="54">
        <f t="shared" ca="1" si="2024"/>
        <v>-199.545947132935</v>
      </c>
      <c r="O3953" s="54">
        <f ca="1">VLOOKUP(CONCATENATE($F3953," ",$G3953),AllocFactorMatrix,(O$4+1),FALSE)*$E3958</f>
        <v>-145.69906069275709</v>
      </c>
      <c r="P3953" s="54">
        <f ca="1">VLOOKUP(CONCATENATE($F3953," ",$G3953),AllocFactorMatrix,(P$4+1),FALSE)*$E3958</f>
        <v>-27.085285445825082</v>
      </c>
      <c r="Q3953" s="54">
        <f ca="1">VLOOKUP(CONCATENATE($F3953," ",$G3953),AllocFactorMatrix,(Q$4+1),FALSE)*$E3958</f>
        <v>-16.116067571890035</v>
      </c>
      <c r="R3953" s="54">
        <f ca="1">VLOOKUP(CONCATENATE($F3953," ",$G3953),AllocFactorMatrix,(R$4+1),FALSE)*$E3958</f>
        <v>0</v>
      </c>
      <c r="S3953" s="54">
        <f t="shared" ca="1" si="2049"/>
        <v>-188.90041371047221</v>
      </c>
      <c r="T3953" s="54">
        <f ca="1">VLOOKUP(CONCATENATE($F3953," ",$G3953),AllocFactorMatrix,(T$4+1),FALSE)*$E3958</f>
        <v>-5.0875610263775712</v>
      </c>
      <c r="U3953" s="54">
        <f ca="1">VLOOKUP(CONCATENATE($F3953," ",$G3953),AllocFactorMatrix,(U$4+1),FALSE)*$E3958</f>
        <v>-83.286278717604404</v>
      </c>
      <c r="V3953" s="54">
        <f ca="1">VLOOKUP(CONCATENATE($F3953," ",$G3953),AllocFactorMatrix,(V$4+1),FALSE)*$E3958</f>
        <v>-580.22911095708082</v>
      </c>
      <c r="W3953" s="54">
        <f ca="1">VLOOKUP(CONCATENATE($F3953," ",$G3953),AllocFactorMatrix,(W$4+1),FALSE)*$E3958</f>
        <v>0</v>
      </c>
      <c r="X3953" s="54">
        <f t="shared" ca="1" si="2050"/>
        <v>-668.60295070106281</v>
      </c>
      <c r="Y3953" s="54">
        <f ca="1">VLOOKUP(CONCATENATE($F3953," ",$G3953),AllocFactorMatrix,(Y$4+1),FALSE)*$E3958</f>
        <v>-43.851148642673465</v>
      </c>
      <c r="Z3953" s="54">
        <f ca="1">VLOOKUP(CONCATENATE($F3953," ",$G3953),AllocFactorMatrix,(Z$4+1),FALSE)*$E3958</f>
        <v>-0.7309998392233148</v>
      </c>
      <c r="AA3953" s="54">
        <f t="shared" ca="1" si="2025"/>
        <v>-44.58214848189678</v>
      </c>
      <c r="AB3953" s="54">
        <f ca="1">VLOOKUP(CONCATENATE($F3953," ",$G3953),AllocFactorMatrix,(AB$4+1),FALSE)*$E3958</f>
        <v>-0.58557236488411768</v>
      </c>
      <c r="AC3953" s="54">
        <f ca="1">VLOOKUP(CONCATENATE($F3953," ",$G3953),AllocFactorMatrix,(AC$4+1),FALSE)*$E3958</f>
        <v>-1.9910712234871413</v>
      </c>
      <c r="AD3953" s="54">
        <f ca="1">VLOOKUP(CONCATENATE($F3953," ",$G3953),AllocFactorMatrix,(AD$4+1),FALSE)*$E3958</f>
        <v>-0.42921111890499836</v>
      </c>
    </row>
    <row r="3954" spans="1:30" s="51" customFormat="1" hidden="1" outlineLevel="1">
      <c r="A3954" s="56"/>
      <c r="B3954" s="111"/>
      <c r="C3954" s="55"/>
      <c r="D3954" s="55"/>
      <c r="F3954" s="52" t="str">
        <f>F3958</f>
        <v>RB_GUP</v>
      </c>
      <c r="G3954" s="55" t="str">
        <f>$G$11</f>
        <v>DISTPRI</v>
      </c>
      <c r="H3954" s="53">
        <f t="shared" ca="1" si="2023"/>
        <v>-10351.42347576616</v>
      </c>
      <c r="I3954" s="54">
        <f ca="1">VLOOKUP(CONCATENATE($F3954," ",$G3954),AllocFactorMatrix,(I$4+1),FALSE)*$E3958</f>
        <v>-6918.297802524814</v>
      </c>
      <c r="J3954" s="54">
        <f ca="1">VLOOKUP(CONCATENATE($F3954," ",$G3954),AllocFactorMatrix,(J$4+1),FALSE)*$E3958</f>
        <v>-326.11049793905414</v>
      </c>
      <c r="K3954" s="54">
        <f ca="1">VLOOKUP(CONCATENATE($F3954," ",$G3954),AllocFactorMatrix,(K$4+1),FALSE)*$E3958</f>
        <v>-1184.1272325141483</v>
      </c>
      <c r="L3954" s="54">
        <f ca="1">VLOOKUP(CONCATENATE($F3954," ",$G3954),AllocFactorMatrix,(L$4+1),FALSE)*$E3958</f>
        <v>-36.595693012056458</v>
      </c>
      <c r="M3954" s="54">
        <f ca="1">VLOOKUP(CONCATENATE($F3954," ",$G3954),AllocFactorMatrix,(M$4+1),FALSE)*$E3958</f>
        <v>0</v>
      </c>
      <c r="N3954" s="54">
        <f t="shared" ca="1" si="2024"/>
        <v>-1220.7229255262048</v>
      </c>
      <c r="O3954" s="54">
        <f ca="1">VLOOKUP(CONCATENATE($F3954," ",$G3954),AllocFactorMatrix,(O$4+1),FALSE)*$E3958</f>
        <v>-887.88845664206849</v>
      </c>
      <c r="P3954" s="54">
        <f ca="1">VLOOKUP(CONCATENATE($F3954," ",$G3954),AllocFactorMatrix,(P$4+1),FALSE)*$E3958</f>
        <v>-165.36928479916645</v>
      </c>
      <c r="Q3954" s="54">
        <f ca="1">VLOOKUP(CONCATENATE($F3954," ",$G3954),AllocFactorMatrix,(Q$4+1),FALSE)*$E3958</f>
        <v>0</v>
      </c>
      <c r="R3954" s="54">
        <f ca="1">VLOOKUP(CONCATENATE($F3954," ",$G3954),AllocFactorMatrix,(R$4+1),FALSE)*$E3958</f>
        <v>0</v>
      </c>
      <c r="S3954" s="54">
        <f t="shared" ca="1" si="2049"/>
        <v>-1053.2577414412349</v>
      </c>
      <c r="T3954" s="54">
        <f ca="1">VLOOKUP(CONCATENATE($F3954," ",$G3954),AllocFactorMatrix,(T$4+1),FALSE)*$E3958</f>
        <v>-31.652676315227101</v>
      </c>
      <c r="U3954" s="54">
        <f ca="1">VLOOKUP(CONCATENATE($F3954," ",$G3954),AllocFactorMatrix,(U$4+1),FALSE)*$E3958</f>
        <v>-510.48604382939993</v>
      </c>
      <c r="V3954" s="54">
        <f ca="1">VLOOKUP(CONCATENATE($F3954," ",$G3954),AllocFactorMatrix,(V$4+1),FALSE)*$E3958</f>
        <v>0</v>
      </c>
      <c r="W3954" s="54">
        <f ca="1">VLOOKUP(CONCATENATE($F3954," ",$G3954),AllocFactorMatrix,(W$4+1),FALSE)*$E3958</f>
        <v>0</v>
      </c>
      <c r="X3954" s="54">
        <f t="shared" ca="1" si="2050"/>
        <v>-542.13872014462709</v>
      </c>
      <c r="Y3954" s="54">
        <f ca="1">VLOOKUP(CONCATENATE($F3954," ",$G3954),AllocFactorMatrix,(Y$4+1),FALSE)*$E3958</f>
        <v>-267.73917313768959</v>
      </c>
      <c r="Z3954" s="54">
        <f ca="1">VLOOKUP(CONCATENATE($F3954," ",$G3954),AllocFactorMatrix,(Z$4+1),FALSE)*$E3958</f>
        <v>-4.4669374763330474</v>
      </c>
      <c r="AA3954" s="54">
        <f t="shared" ca="1" si="2025"/>
        <v>-272.20611061402263</v>
      </c>
      <c r="AB3954" s="54">
        <f ca="1">VLOOKUP(CONCATENATE($F3954," ",$G3954),AllocFactorMatrix,(AB$4+1),FALSE)*$E3958</f>
        <v>-3.618967826095477</v>
      </c>
      <c r="AC3954" s="54">
        <f ca="1">VLOOKUP(CONCATENATE($F3954," ",$G3954),AllocFactorMatrix,(AC$4+1),FALSE)*$E3958</f>
        <v>-12.398080990545926</v>
      </c>
      <c r="AD3954" s="54">
        <f ca="1">VLOOKUP(CONCATENATE($F3954," ",$G3954),AllocFactorMatrix,(AD$4+1),FALSE)*$E3958</f>
        <v>-2.6726287595614853</v>
      </c>
    </row>
    <row r="3955" spans="1:30" s="51" customFormat="1" hidden="1" outlineLevel="1">
      <c r="A3955" s="56"/>
      <c r="B3955" s="111"/>
      <c r="C3955" s="55"/>
      <c r="D3955" s="55"/>
      <c r="F3955" s="52" t="str">
        <f>F3958</f>
        <v>RB_GUP</v>
      </c>
      <c r="G3955" s="55" t="str">
        <f>$G$12</f>
        <v>DISTSEC</v>
      </c>
      <c r="H3955" s="53">
        <f t="shared" ca="1" si="2023"/>
        <v>-5326.6902246975569</v>
      </c>
      <c r="I3955" s="54">
        <f ca="1">VLOOKUP(CONCATENATE($F3955," ",$G3955),AllocFactorMatrix,(I$4+1),FALSE)*$E3958</f>
        <v>-3982.7740132501199</v>
      </c>
      <c r="J3955" s="54">
        <f ca="1">VLOOKUP(CONCATENATE($F3955," ",$G3955),AllocFactorMatrix,(J$4+1),FALSE)*$E3958</f>
        <v>-192.01080452618439</v>
      </c>
      <c r="K3955" s="54">
        <f ca="1">VLOOKUP(CONCATENATE($F3955," ",$G3955),AllocFactorMatrix,(K$4+1),FALSE)*$E3958</f>
        <v>-579.3766153443363</v>
      </c>
      <c r="L3955" s="54">
        <f ca="1">VLOOKUP(CONCATENATE($F3955," ",$G3955),AllocFactorMatrix,(L$4+1),FALSE)*$E3958</f>
        <v>0</v>
      </c>
      <c r="M3955" s="54">
        <f ca="1">VLOOKUP(CONCATENATE($F3955," ",$G3955),AllocFactorMatrix,(M$4+1),FALSE)*$E3958</f>
        <v>0</v>
      </c>
      <c r="N3955" s="54">
        <f t="shared" ca="1" si="2024"/>
        <v>-579.3766153443363</v>
      </c>
      <c r="O3955" s="54">
        <f ca="1">VLOOKUP(CONCATENATE($F3955," ",$G3955),AllocFactorMatrix,(O$4+1),FALSE)*$E3958</f>
        <v>-369.18103436911099</v>
      </c>
      <c r="P3955" s="54">
        <f ca="1">VLOOKUP(CONCATENATE($F3955," ",$G3955),AllocFactorMatrix,(P$4+1),FALSE)*$E3958</f>
        <v>0</v>
      </c>
      <c r="Q3955" s="54">
        <f ca="1">VLOOKUP(CONCATENATE($F3955," ",$G3955),AllocFactorMatrix,(Q$4+1),FALSE)*$E3958</f>
        <v>0</v>
      </c>
      <c r="R3955" s="54">
        <f ca="1">VLOOKUP(CONCATENATE($F3955," ",$G3955),AllocFactorMatrix,(R$4+1),FALSE)*$E3958</f>
        <v>0</v>
      </c>
      <c r="S3955" s="54">
        <f t="shared" ca="1" si="2049"/>
        <v>-369.18103436911099</v>
      </c>
      <c r="T3955" s="54">
        <f ca="1">VLOOKUP(CONCATENATE($F3955," ",$G3955),AllocFactorMatrix,(T$4+1),FALSE)*$E3958</f>
        <v>-9.9818806768494781</v>
      </c>
      <c r="U3955" s="54">
        <f ca="1">VLOOKUP(CONCATENATE($F3955," ",$G3955),AllocFactorMatrix,(U$4+1),FALSE)*$E3958</f>
        <v>0</v>
      </c>
      <c r="V3955" s="54">
        <f ca="1">VLOOKUP(CONCATENATE($F3955," ",$G3955),AllocFactorMatrix,(V$4+1),FALSE)*$E3958</f>
        <v>0</v>
      </c>
      <c r="W3955" s="54">
        <f ca="1">VLOOKUP(CONCATENATE($F3955," ",$G3955),AllocFactorMatrix,(W$4+1),FALSE)*$E3958</f>
        <v>0</v>
      </c>
      <c r="X3955" s="54">
        <f t="shared" ca="1" si="2050"/>
        <v>-9.9818806768494781</v>
      </c>
      <c r="Y3955" s="54">
        <f ca="1">VLOOKUP(CONCATENATE($F3955," ",$G3955),AllocFactorMatrix,(Y$4+1),FALSE)*$E3958</f>
        <v>-136.17024373068384</v>
      </c>
      <c r="Z3955" s="54">
        <f ca="1">VLOOKUP(CONCATENATE($F3955," ",$G3955),AllocFactorMatrix,(Z$4+1),FALSE)*$E3958</f>
        <v>0</v>
      </c>
      <c r="AA3955" s="54">
        <f t="shared" ca="1" si="2025"/>
        <v>-136.17024373068384</v>
      </c>
      <c r="AB3955" s="54">
        <f ca="1">VLOOKUP(CONCATENATE($F3955," ",$G3955),AllocFactorMatrix,(AB$4+1),FALSE)*$E3958</f>
        <v>-1.4130429996266045</v>
      </c>
      <c r="AC3955" s="54">
        <f ca="1">VLOOKUP(CONCATENATE($F3955," ",$G3955),AllocFactorMatrix,(AC$4+1),FALSE)*$E3958</f>
        <v>-47.97824461809104</v>
      </c>
      <c r="AD3955" s="54">
        <f ca="1">VLOOKUP(CONCATENATE($F3955," ",$G3955),AllocFactorMatrix,(AD$4+1),FALSE)*$E3958</f>
        <v>-7.8043451825530941</v>
      </c>
    </row>
    <row r="3956" spans="1:30" s="51" customFormat="1" hidden="1" outlineLevel="1">
      <c r="A3956" s="56"/>
      <c r="B3956" s="111"/>
      <c r="C3956" s="55"/>
      <c r="D3956" s="55"/>
      <c r="F3956" s="52" t="str">
        <f>F3958</f>
        <v>RB_GUP</v>
      </c>
      <c r="G3956" s="55" t="str">
        <f>$G$13</f>
        <v>ENERGY</v>
      </c>
      <c r="H3956" s="53">
        <f t="shared" ca="1" si="2023"/>
        <v>-163.72584334130232</v>
      </c>
      <c r="I3956" s="54">
        <f ca="1">VLOOKUP(CONCATENATE($F3956," ",$G3956),AllocFactorMatrix,(I$4+1),FALSE)*$E3958</f>
        <v>-61.434371548841398</v>
      </c>
      <c r="J3956" s="54">
        <f ca="1">VLOOKUP(CONCATENATE($F3956," ",$G3956),AllocFactorMatrix,(J$4+1),FALSE)*$E3958</f>
        <v>-3.9813442526632512</v>
      </c>
      <c r="K3956" s="54">
        <f ca="1">VLOOKUP(CONCATENATE($F3956," ",$G3956),AllocFactorMatrix,(K$4+1),FALSE)*$E3958</f>
        <v>-13.357841560256427</v>
      </c>
      <c r="L3956" s="54">
        <f ca="1">VLOOKUP(CONCATENATE($F3956," ",$G3956),AllocFactorMatrix,(L$4+1),FALSE)*$E3958</f>
        <v>-0.42454253020312088</v>
      </c>
      <c r="M3956" s="54">
        <f ca="1">VLOOKUP(CONCATENATE($F3956," ",$G3956),AllocFactorMatrix,(M$4+1),FALSE)*$E3958</f>
        <v>-3.9137858293409399E-2</v>
      </c>
      <c r="N3956" s="54">
        <f t="shared" ca="1" si="2024"/>
        <v>-13.821521948752958</v>
      </c>
      <c r="O3956" s="54">
        <f ca="1">VLOOKUP(CONCATENATE($F3956," ",$G3956),AllocFactorMatrix,(O$4+1),FALSE)*$E3958</f>
        <v>-12.178530535906315</v>
      </c>
      <c r="P3956" s="54">
        <f ca="1">VLOOKUP(CONCATENATE($F3956," ",$G3956),AllocFactorMatrix,(P$4+1),FALSE)*$E3958</f>
        <v>-2.2576652261422656</v>
      </c>
      <c r="Q3956" s="54">
        <f ca="1">VLOOKUP(CONCATENATE($F3956," ",$G3956),AllocFactorMatrix,(Q$4+1),FALSE)*$E3958</f>
        <v>-1.0258252917250006</v>
      </c>
      <c r="R3956" s="54">
        <f ca="1">VLOOKUP(CONCATENATE($F3956," ",$G3956),AllocFactorMatrix,(R$4+1),FALSE)*$E3958</f>
        <v>-4.7530730826410524E-2</v>
      </c>
      <c r="S3956" s="54">
        <f t="shared" ca="1" si="2049"/>
        <v>-15.509551784599992</v>
      </c>
      <c r="T3956" s="54">
        <f ca="1">VLOOKUP(CONCATENATE($F3956," ",$G3956),AllocFactorMatrix,(T$4+1),FALSE)*$E3958</f>
        <v>-0.46670436840510909</v>
      </c>
      <c r="U3956" s="54">
        <f ca="1">VLOOKUP(CONCATENATE($F3956," ",$G3956),AllocFactorMatrix,(U$4+1),FALSE)*$E3958</f>
        <v>-8.1946295488941505</v>
      </c>
      <c r="V3956" s="54">
        <f ca="1">VLOOKUP(CONCATENATE($F3956," ",$G3956),AllocFactorMatrix,(V$4+1),FALSE)*$E3958</f>
        <v>-46.525704341629243</v>
      </c>
      <c r="W3956" s="54">
        <f ca="1">VLOOKUP(CONCATENATE($F3956," ",$G3956),AllocFactorMatrix,(W$4+1),FALSE)*$E3958</f>
        <v>-8.8270150320251251</v>
      </c>
      <c r="X3956" s="54">
        <f t="shared" ca="1" si="2050"/>
        <v>-64.014053290953626</v>
      </c>
      <c r="Y3956" s="54">
        <f ca="1">VLOOKUP(CONCATENATE($F3956," ",$G3956),AllocFactorMatrix,(Y$4+1),FALSE)*$E3958</f>
        <v>-3.2995310253417944</v>
      </c>
      <c r="Z3956" s="54">
        <f ca="1">VLOOKUP(CONCATENATE($F3956," ",$G3956),AllocFactorMatrix,(Z$4+1),FALSE)*$E3958</f>
        <v>-5.3711105130401192E-2</v>
      </c>
      <c r="AA3956" s="54">
        <f t="shared" ca="1" si="2025"/>
        <v>-3.3532421304721955</v>
      </c>
      <c r="AB3956" s="54">
        <f ca="1">VLOOKUP(CONCATENATE($F3956," ",$G3956),AllocFactorMatrix,(AB$4+1),FALSE)*$E3958</f>
        <v>-5.9910417230970556E-2</v>
      </c>
      <c r="AC3956" s="54">
        <f ca="1">VLOOKUP(CONCATENATE($F3956," ",$G3956),AllocFactorMatrix,(AC$4+1),FALSE)*$E3958</f>
        <v>-1.2954825477028515</v>
      </c>
      <c r="AD3956" s="54">
        <f ca="1">VLOOKUP(CONCATENATE($F3956," ",$G3956),AllocFactorMatrix,(AD$4+1),FALSE)*$E3958</f>
        <v>-0.25636542008508378</v>
      </c>
    </row>
    <row r="3957" spans="1:30" s="51" customFormat="1" hidden="1" outlineLevel="1">
      <c r="A3957" s="56"/>
      <c r="B3957" s="111"/>
      <c r="C3957" s="55"/>
      <c r="D3957" s="55"/>
      <c r="F3957" s="52" t="str">
        <f>F3958</f>
        <v>RB_GUP</v>
      </c>
      <c r="G3957" s="55" t="str">
        <f>$G$14</f>
        <v>CUSTOMER</v>
      </c>
      <c r="H3957" s="53">
        <f t="shared" ca="1" si="2023"/>
        <v>-2564.1940022728018</v>
      </c>
      <c r="I3957" s="54">
        <f ca="1">VLOOKUP(CONCATENATE($F3957," ",$G3957),AllocFactorMatrix,(I$4+1),FALSE)*$E3958</f>
        <v>-1199.1162335100328</v>
      </c>
      <c r="J3957" s="54">
        <f ca="1">VLOOKUP(CONCATENATE($F3957," ",$G3957),AllocFactorMatrix,(J$4+1),FALSE)*$E3958</f>
        <v>-314.14859937242642</v>
      </c>
      <c r="K3957" s="54">
        <f ca="1">VLOOKUP(CONCATENATE($F3957," ",$G3957),AllocFactorMatrix,(K$4+1),FALSE)*$E3958</f>
        <v>-89.177782853320807</v>
      </c>
      <c r="L3957" s="54">
        <f ca="1">VLOOKUP(CONCATENATE($F3957," ",$G3957),AllocFactorMatrix,(L$4+1),FALSE)*$E3958</f>
        <v>-28.786095214155118</v>
      </c>
      <c r="M3957" s="54">
        <f ca="1">VLOOKUP(CONCATENATE($F3957," ",$G3957),AllocFactorMatrix,(M$4+1),FALSE)*$E3958</f>
        <v>-4.6725629667357094</v>
      </c>
      <c r="N3957" s="54">
        <f t="shared" ca="1" si="2024"/>
        <v>-122.63644103421163</v>
      </c>
      <c r="O3957" s="54">
        <f ca="1">VLOOKUP(CONCATENATE($F3957," ",$G3957),AllocFactorMatrix,(O$4+1),FALSE)*$E3958</f>
        <v>-25.307355788350197</v>
      </c>
      <c r="P3957" s="54">
        <f ca="1">VLOOKUP(CONCATENATE($F3957," ",$G3957),AllocFactorMatrix,(P$4+1),FALSE)*$E3958</f>
        <v>-7.4938224146666004</v>
      </c>
      <c r="Q3957" s="54">
        <f ca="1">VLOOKUP(CONCATENATE($F3957," ",$G3957),AllocFactorMatrix,(Q$4+1),FALSE)*$E3958</f>
        <v>-16.278357980130053</v>
      </c>
      <c r="R3957" s="54">
        <f ca="1">VLOOKUP(CONCATENATE($F3957," ",$G3957),AllocFactorMatrix,(R$4+1),FALSE)*$E3958</f>
        <v>-2.8604972547373313</v>
      </c>
      <c r="S3957" s="54">
        <f t="shared" ca="1" si="2049"/>
        <v>-51.940033437884182</v>
      </c>
      <c r="T3957" s="54">
        <f ca="1">VLOOKUP(CONCATENATE($F3957," ",$G3957),AllocFactorMatrix,(T$4+1),FALSE)*$E3958</f>
        <v>-0.17418190891449806</v>
      </c>
      <c r="U3957" s="54">
        <f ca="1">VLOOKUP(CONCATENATE($F3957," ",$G3957),AllocFactorMatrix,(U$4+1),FALSE)*$E3958</f>
        <v>-4.4459279495595547</v>
      </c>
      <c r="V3957" s="54">
        <f ca="1">VLOOKUP(CONCATENATE($F3957," ",$G3957),AllocFactorMatrix,(V$4+1),FALSE)*$E3958</f>
        <v>-23.939060335730385</v>
      </c>
      <c r="W3957" s="54">
        <f ca="1">VLOOKUP(CONCATENATE($F3957," ",$G3957),AllocFactorMatrix,(W$4+1),FALSE)*$E3958</f>
        <v>-4.2907932970245639</v>
      </c>
      <c r="X3957" s="54">
        <f t="shared" ca="1" si="2050"/>
        <v>-32.849963491229005</v>
      </c>
      <c r="Y3957" s="54">
        <f ca="1">VLOOKUP(CONCATENATE($F3957," ",$G3957),AllocFactorMatrix,(Y$4+1),FALSE)*$E3958</f>
        <v>-7.0057175904897671</v>
      </c>
      <c r="Z3957" s="54">
        <f ca="1">VLOOKUP(CONCATENATE($F3957," ",$G3957),AllocFactorMatrix,(Z$4+1),FALSE)*$E3958</f>
        <v>-0.12699884829922603</v>
      </c>
      <c r="AA3957" s="54">
        <f t="shared" ca="1" si="2025"/>
        <v>-7.132716438788993</v>
      </c>
      <c r="AB3957" s="54">
        <f ca="1">VLOOKUP(CONCATENATE($F3957," ",$G3957),AllocFactorMatrix,(AB$4+1),FALSE)*$E3958</f>
        <v>-0.13150869077086635</v>
      </c>
      <c r="AC3957" s="54">
        <f ca="1">VLOOKUP(CONCATENATE($F3957," ",$G3957),AllocFactorMatrix,(AC$4+1),FALSE)*$E3958</f>
        <v>-745.0125696869095</v>
      </c>
      <c r="AD3957" s="54">
        <f ca="1">VLOOKUP(CONCATENATE($F3957," ",$G3957),AllocFactorMatrix,(AD$4+1),FALSE)*$E3958</f>
        <v>-91.22593661054853</v>
      </c>
    </row>
    <row r="3958" spans="1:30" s="51" customFormat="1" collapsed="1">
      <c r="A3958" s="56"/>
      <c r="B3958" s="111"/>
      <c r="C3958" s="55"/>
      <c r="D3958" s="108" t="s">
        <v>468</v>
      </c>
      <c r="E3958" s="61">
        <v>-50309</v>
      </c>
      <c r="F3958" s="57" t="s">
        <v>74</v>
      </c>
      <c r="G3958" s="55" t="str">
        <f>$G$15</f>
        <v>TOTAL</v>
      </c>
      <c r="H3958" s="53">
        <f t="shared" ca="1" si="2023"/>
        <v>-50309.000000000007</v>
      </c>
      <c r="I3958" s="54">
        <f ca="1">VLOOKUP(CONCATENATE($F3958," ",$G3958),AllocFactorMatrix,(I$4+1),FALSE)*$E3958</f>
        <v>-27863.586518383046</v>
      </c>
      <c r="J3958" s="54">
        <f ca="1">VLOOKUP(CONCATENATE($F3958," ",$G3958),AllocFactorMatrix,(J$4+1),FALSE)*$E3958</f>
        <v>-1611.1678315223924</v>
      </c>
      <c r="K3958" s="54">
        <f ca="1">VLOOKUP(CONCATENATE($F3958," ",$G3958),AllocFactorMatrix,(K$4+1),FALSE)*$E3958</f>
        <v>-4703.1897138907743</v>
      </c>
      <c r="L3958" s="54">
        <f ca="1">VLOOKUP(CONCATENATE($F3958," ",$G3958),AllocFactorMatrix,(L$4+1),FALSE)*$E3958</f>
        <v>-154.99647075150651</v>
      </c>
      <c r="M3958" s="54">
        <f ca="1">VLOOKUP(CONCATENATE($F3958," ",$G3958),AllocFactorMatrix,(M$4+1),FALSE)*$E3958</f>
        <v>-13.258947146553428</v>
      </c>
      <c r="N3958" s="54">
        <f t="shared" ca="1" si="2024"/>
        <v>-4871.4451317888343</v>
      </c>
      <c r="O3958" s="54">
        <f ca="1">VLOOKUP(CONCATENATE($F3958," ",$G3958),AllocFactorMatrix,(O$4+1),FALSE)*$E3958</f>
        <v>-3450.3361126107557</v>
      </c>
      <c r="P3958" s="54">
        <f ca="1">VLOOKUP(CONCATENATE($F3958," ",$G3958),AllocFactorMatrix,(P$4+1),FALSE)*$E3958</f>
        <v>-576.74283547583468</v>
      </c>
      <c r="Q3958" s="54">
        <f ca="1">VLOOKUP(CONCATENATE($F3958," ",$G3958),AllocFactorMatrix,(Q$4+1),FALSE)*$E3958</f>
        <v>-202.6664467617031</v>
      </c>
      <c r="R3958" s="54">
        <f ca="1">VLOOKUP(CONCATENATE($F3958," ",$G3958),AllocFactorMatrix,(R$4+1),FALSE)*$E3958</f>
        <v>-10.518840231077524</v>
      </c>
      <c r="S3958" s="54">
        <f t="shared" ca="1" si="2049"/>
        <v>-4240.2642350793712</v>
      </c>
      <c r="T3958" s="54">
        <f ca="1">VLOOKUP(CONCATENATE($F3958," ",$G3958),AllocFactorMatrix,(T$4+1),FALSE)*$E3958</f>
        <v>-117.58030568906359</v>
      </c>
      <c r="U3958" s="54">
        <f ca="1">VLOOKUP(CONCATENATE($F3958," ",$G3958),AllocFactorMatrix,(U$4+1),FALSE)*$E3958</f>
        <v>-1755.5070535934285</v>
      </c>
      <c r="V3958" s="54">
        <f ca="1">VLOOKUP(CONCATENATE($F3958," ",$G3958),AllocFactorMatrix,(V$4+1),FALSE)*$E3958</f>
        <v>-6723.6888705939064</v>
      </c>
      <c r="W3958" s="54">
        <f ca="1">VLOOKUP(CONCATENATE($F3958," ",$G3958),AllocFactorMatrix,(W$4+1),FALSE)*$E3958</f>
        <v>-1109.8000489968495</v>
      </c>
      <c r="X3958" s="54">
        <f t="shared" ca="1" si="2050"/>
        <v>-9706.5762788732482</v>
      </c>
      <c r="Y3958" s="54">
        <f ca="1">VLOOKUP(CONCATENATE($F3958," ",$G3958),AllocFactorMatrix,(Y$4+1),FALSE)*$E3958</f>
        <v>-1075.3587067925373</v>
      </c>
      <c r="Z3958" s="54">
        <f ca="1">VLOOKUP(CONCATENATE($F3958," ",$G3958),AllocFactorMatrix,(Z$4+1),FALSE)*$E3958</f>
        <v>-15.71806726362149</v>
      </c>
      <c r="AA3958" s="54">
        <f t="shared" ca="1" si="2025"/>
        <v>-1091.0767740561587</v>
      </c>
      <c r="AB3958" s="54">
        <f ca="1">VLOOKUP(CONCATENATE($F3958," ",$G3958),AllocFactorMatrix,(AB$4+1),FALSE)*$E3958</f>
        <v>-13.81929413856593</v>
      </c>
      <c r="AC3958" s="54">
        <f ca="1">VLOOKUP(CONCATENATE($F3958," ",$G3958),AllocFactorMatrix,(AC$4+1),FALSE)*$E3958</f>
        <v>-808.67544906673663</v>
      </c>
      <c r="AD3958" s="54">
        <f ca="1">VLOOKUP(CONCATENATE($F3958," ",$G3958),AllocFactorMatrix,(AD$4+1),FALSE)*$E3958</f>
        <v>-102.3884870916532</v>
      </c>
    </row>
    <row r="3959" spans="1:30" s="51" customFormat="1" hidden="1" outlineLevel="1">
      <c r="A3959" s="56"/>
      <c r="B3959" s="111"/>
      <c r="C3959" s="55"/>
      <c r="D3959" s="55"/>
      <c r="F3959" s="52" t="str">
        <f>F3966</f>
        <v>PROD_ENERGY</v>
      </c>
      <c r="G3959" s="55" t="str">
        <f>$G$8</f>
        <v>PRODUCTION</v>
      </c>
      <c r="H3959" s="53">
        <f t="shared" ref="H3959:H3974" si="2051">SUBTOTAL(9,I3959:AD3959)</f>
        <v>0</v>
      </c>
      <c r="I3959" s="54">
        <f>VLOOKUP(CONCATENATE($F3959," ",$G3959),AllocFactorMatrix,(I$4+1),FALSE)*$E3966</f>
        <v>0</v>
      </c>
      <c r="J3959" s="54">
        <f>VLOOKUP(CONCATENATE($F3959," ",$G3959),AllocFactorMatrix,(J$4+1),FALSE)*$E3966</f>
        <v>0</v>
      </c>
      <c r="K3959" s="54">
        <f>VLOOKUP(CONCATENATE($F3959," ",$G3959),AllocFactorMatrix,(K$4+1),FALSE)*$E3966</f>
        <v>0</v>
      </c>
      <c r="L3959" s="54">
        <f>VLOOKUP(CONCATENATE($F3959," ",$G3959),AllocFactorMatrix,(L$4+1),FALSE)*$E3966</f>
        <v>0</v>
      </c>
      <c r="M3959" s="54">
        <f>VLOOKUP(CONCATENATE($F3959," ",$G3959),AllocFactorMatrix,(M$4+1),FALSE)*$E3966</f>
        <v>0</v>
      </c>
      <c r="N3959" s="54">
        <f t="shared" ref="N3959:N3974" si="2052">SUBTOTAL(9,K3959:M3959)</f>
        <v>0</v>
      </c>
      <c r="O3959" s="54">
        <f>VLOOKUP(CONCATENATE($F3959," ",$G3959),AllocFactorMatrix,(O$4+1),FALSE)*$E3966</f>
        <v>0</v>
      </c>
      <c r="P3959" s="54">
        <f>VLOOKUP(CONCATENATE($F3959," ",$G3959),AllocFactorMatrix,(P$4+1),FALSE)*$E3966</f>
        <v>0</v>
      </c>
      <c r="Q3959" s="54">
        <f>VLOOKUP(CONCATENATE($F3959," ",$G3959),AllocFactorMatrix,(Q$4+1),FALSE)*$E3966</f>
        <v>0</v>
      </c>
      <c r="R3959" s="54">
        <f>VLOOKUP(CONCATENATE($F3959," ",$G3959),AllocFactorMatrix,(R$4+1),FALSE)*$E3966</f>
        <v>0</v>
      </c>
      <c r="S3959" s="54">
        <f>SUBTOTAL(9,O3959:R3959)</f>
        <v>0</v>
      </c>
      <c r="T3959" s="54">
        <f>VLOOKUP(CONCATENATE($F3959," ",$G3959),AllocFactorMatrix,(T$4+1),FALSE)*$E3966</f>
        <v>0</v>
      </c>
      <c r="U3959" s="54">
        <f>VLOOKUP(CONCATENATE($F3959," ",$G3959),AllocFactorMatrix,(U$4+1),FALSE)*$E3966</f>
        <v>0</v>
      </c>
      <c r="V3959" s="54">
        <f>VLOOKUP(CONCATENATE($F3959," ",$G3959),AllocFactorMatrix,(V$4+1),FALSE)*$E3966</f>
        <v>0</v>
      </c>
      <c r="W3959" s="54">
        <f>VLOOKUP(CONCATENATE($F3959," ",$G3959),AllocFactorMatrix,(W$4+1),FALSE)*$E3966</f>
        <v>0</v>
      </c>
      <c r="X3959" s="54">
        <f>SUBTOTAL(9,T3959:W3959)</f>
        <v>0</v>
      </c>
      <c r="Y3959" s="54">
        <f>VLOOKUP(CONCATENATE($F3959," ",$G3959),AllocFactorMatrix,(Y$4+1),FALSE)*$E3966</f>
        <v>0</v>
      </c>
      <c r="Z3959" s="54">
        <f>VLOOKUP(CONCATENATE($F3959," ",$G3959),AllocFactorMatrix,(Z$4+1),FALSE)*$E3966</f>
        <v>0</v>
      </c>
      <c r="AA3959" s="54">
        <f t="shared" ref="AA3959:AA3974" si="2053">SUBTOTAL(9,Y3959:Z3959)</f>
        <v>0</v>
      </c>
      <c r="AB3959" s="54">
        <f>VLOOKUP(CONCATENATE($F3959," ",$G3959),AllocFactorMatrix,(AB$4+1),FALSE)*$E3966</f>
        <v>0</v>
      </c>
      <c r="AC3959" s="54">
        <f>VLOOKUP(CONCATENATE($F3959," ",$G3959),AllocFactorMatrix,(AC$4+1),FALSE)*$E3966</f>
        <v>0</v>
      </c>
      <c r="AD3959" s="54">
        <f>VLOOKUP(CONCATENATE($F3959," ",$G3959),AllocFactorMatrix,(AD$4+1),FALSE)*$E3966</f>
        <v>0</v>
      </c>
    </row>
    <row r="3960" spans="1:30" s="51" customFormat="1" hidden="1" outlineLevel="1">
      <c r="A3960" s="56"/>
      <c r="B3960" s="111"/>
      <c r="C3960" s="55"/>
      <c r="D3960" s="55"/>
      <c r="F3960" s="52" t="str">
        <f>F3966</f>
        <v>PROD_ENERGY</v>
      </c>
      <c r="G3960" s="55" t="str">
        <f>$G$9</f>
        <v>BULKTRAN</v>
      </c>
      <c r="H3960" s="53">
        <f t="shared" si="2051"/>
        <v>0</v>
      </c>
      <c r="I3960" s="54">
        <f>VLOOKUP(CONCATENATE($F3960," ",$G3960),AllocFactorMatrix,(I$4+1),FALSE)*$E3966</f>
        <v>0</v>
      </c>
      <c r="J3960" s="54">
        <f>VLOOKUP(CONCATENATE($F3960," ",$G3960),AllocFactorMatrix,(J$4+1),FALSE)*$E3966</f>
        <v>0</v>
      </c>
      <c r="K3960" s="54">
        <f>VLOOKUP(CONCATENATE($F3960," ",$G3960),AllocFactorMatrix,(K$4+1),FALSE)*$E3966</f>
        <v>0</v>
      </c>
      <c r="L3960" s="54">
        <f>VLOOKUP(CONCATENATE($F3960," ",$G3960),AllocFactorMatrix,(L$4+1),FALSE)*$E3966</f>
        <v>0</v>
      </c>
      <c r="M3960" s="54">
        <f>VLOOKUP(CONCATENATE($F3960," ",$G3960),AllocFactorMatrix,(M$4+1),FALSE)*$E3966</f>
        <v>0</v>
      </c>
      <c r="N3960" s="54">
        <f t="shared" si="2052"/>
        <v>0</v>
      </c>
      <c r="O3960" s="54">
        <f>VLOOKUP(CONCATENATE($F3960," ",$G3960),AllocFactorMatrix,(O$4+1),FALSE)*$E3966</f>
        <v>0</v>
      </c>
      <c r="P3960" s="54">
        <f>VLOOKUP(CONCATENATE($F3960," ",$G3960),AllocFactorMatrix,(P$4+1),FALSE)*$E3966</f>
        <v>0</v>
      </c>
      <c r="Q3960" s="54">
        <f>VLOOKUP(CONCATENATE($F3960," ",$G3960),AllocFactorMatrix,(Q$4+1),FALSE)*$E3966</f>
        <v>0</v>
      </c>
      <c r="R3960" s="54">
        <f>VLOOKUP(CONCATENATE($F3960," ",$G3960),AllocFactorMatrix,(R$4+1),FALSE)*$E3966</f>
        <v>0</v>
      </c>
      <c r="S3960" s="54">
        <f t="shared" ref="S3960:S3966" si="2054">SUBTOTAL(9,O3960:R3960)</f>
        <v>0</v>
      </c>
      <c r="T3960" s="54">
        <f>VLOOKUP(CONCATENATE($F3960," ",$G3960),AllocFactorMatrix,(T$4+1),FALSE)*$E3966</f>
        <v>0</v>
      </c>
      <c r="U3960" s="54">
        <f>VLOOKUP(CONCATENATE($F3960," ",$G3960),AllocFactorMatrix,(U$4+1),FALSE)*$E3966</f>
        <v>0</v>
      </c>
      <c r="V3960" s="54">
        <f>VLOOKUP(CONCATENATE($F3960," ",$G3960),AllocFactorMatrix,(V$4+1),FALSE)*$E3966</f>
        <v>0</v>
      </c>
      <c r="W3960" s="54">
        <f>VLOOKUP(CONCATENATE($F3960," ",$G3960),AllocFactorMatrix,(W$4+1),FALSE)*$E3966</f>
        <v>0</v>
      </c>
      <c r="X3960" s="54">
        <f t="shared" ref="X3960:X3966" si="2055">SUBTOTAL(9,T3960:W3960)</f>
        <v>0</v>
      </c>
      <c r="Y3960" s="54">
        <f>VLOOKUP(CONCATENATE($F3960," ",$G3960),AllocFactorMatrix,(Y$4+1),FALSE)*$E3966</f>
        <v>0</v>
      </c>
      <c r="Z3960" s="54">
        <f>VLOOKUP(CONCATENATE($F3960," ",$G3960),AllocFactorMatrix,(Z$4+1),FALSE)*$E3966</f>
        <v>0</v>
      </c>
      <c r="AA3960" s="54">
        <f t="shared" si="2053"/>
        <v>0</v>
      </c>
      <c r="AB3960" s="54">
        <f>VLOOKUP(CONCATENATE($F3960," ",$G3960),AllocFactorMatrix,(AB$4+1),FALSE)*$E3966</f>
        <v>0</v>
      </c>
      <c r="AC3960" s="54">
        <f>VLOOKUP(CONCATENATE($F3960," ",$G3960),AllocFactorMatrix,(AC$4+1),FALSE)*$E3966</f>
        <v>0</v>
      </c>
      <c r="AD3960" s="54">
        <f>VLOOKUP(CONCATENATE($F3960," ",$G3960),AllocFactorMatrix,(AD$4+1),FALSE)*$E3966</f>
        <v>0</v>
      </c>
    </row>
    <row r="3961" spans="1:30" s="51" customFormat="1" hidden="1" outlineLevel="1">
      <c r="A3961" s="56"/>
      <c r="B3961" s="111"/>
      <c r="C3961" s="55"/>
      <c r="D3961" s="55"/>
      <c r="F3961" s="52" t="str">
        <f>F3966</f>
        <v>PROD_ENERGY</v>
      </c>
      <c r="G3961" s="55" t="str">
        <f>$G$10</f>
        <v>SUBTRAN</v>
      </c>
      <c r="H3961" s="53">
        <f t="shared" si="2051"/>
        <v>0</v>
      </c>
      <c r="I3961" s="54">
        <f>VLOOKUP(CONCATENATE($F3961," ",$G3961),AllocFactorMatrix,(I$4+1),FALSE)*$E3966</f>
        <v>0</v>
      </c>
      <c r="J3961" s="54">
        <f>VLOOKUP(CONCATENATE($F3961," ",$G3961),AllocFactorMatrix,(J$4+1),FALSE)*$E3966</f>
        <v>0</v>
      </c>
      <c r="K3961" s="54">
        <f>VLOOKUP(CONCATENATE($F3961," ",$G3961),AllocFactorMatrix,(K$4+1),FALSE)*$E3966</f>
        <v>0</v>
      </c>
      <c r="L3961" s="54">
        <f>VLOOKUP(CONCATENATE($F3961," ",$G3961),AllocFactorMatrix,(L$4+1),FALSE)*$E3966</f>
        <v>0</v>
      </c>
      <c r="M3961" s="54">
        <f>VLOOKUP(CONCATENATE($F3961," ",$G3961),AllocFactorMatrix,(M$4+1),FALSE)*$E3966</f>
        <v>0</v>
      </c>
      <c r="N3961" s="54">
        <f t="shared" si="2052"/>
        <v>0</v>
      </c>
      <c r="O3961" s="54">
        <f>VLOOKUP(CONCATENATE($F3961," ",$G3961),AllocFactorMatrix,(O$4+1),FALSE)*$E3966</f>
        <v>0</v>
      </c>
      <c r="P3961" s="54">
        <f>VLOOKUP(CONCATENATE($F3961," ",$G3961),AllocFactorMatrix,(P$4+1),FALSE)*$E3966</f>
        <v>0</v>
      </c>
      <c r="Q3961" s="54">
        <f>VLOOKUP(CONCATENATE($F3961," ",$G3961),AllocFactorMatrix,(Q$4+1),FALSE)*$E3966</f>
        <v>0</v>
      </c>
      <c r="R3961" s="54">
        <f>VLOOKUP(CONCATENATE($F3961," ",$G3961),AllocFactorMatrix,(R$4+1),FALSE)*$E3966</f>
        <v>0</v>
      </c>
      <c r="S3961" s="54">
        <f t="shared" si="2054"/>
        <v>0</v>
      </c>
      <c r="T3961" s="54">
        <f>VLOOKUP(CONCATENATE($F3961," ",$G3961),AllocFactorMatrix,(T$4+1),FALSE)*$E3966</f>
        <v>0</v>
      </c>
      <c r="U3961" s="54">
        <f>VLOOKUP(CONCATENATE($F3961," ",$G3961),AllocFactorMatrix,(U$4+1),FALSE)*$E3966</f>
        <v>0</v>
      </c>
      <c r="V3961" s="54">
        <f>VLOOKUP(CONCATENATE($F3961," ",$G3961),AllocFactorMatrix,(V$4+1),FALSE)*$E3966</f>
        <v>0</v>
      </c>
      <c r="W3961" s="54">
        <f>VLOOKUP(CONCATENATE($F3961," ",$G3961),AllocFactorMatrix,(W$4+1),FALSE)*$E3966</f>
        <v>0</v>
      </c>
      <c r="X3961" s="54">
        <f t="shared" si="2055"/>
        <v>0</v>
      </c>
      <c r="Y3961" s="54">
        <f>VLOOKUP(CONCATENATE($F3961," ",$G3961),AllocFactorMatrix,(Y$4+1),FALSE)*$E3966</f>
        <v>0</v>
      </c>
      <c r="Z3961" s="54">
        <f>VLOOKUP(CONCATENATE($F3961," ",$G3961),AllocFactorMatrix,(Z$4+1),FALSE)*$E3966</f>
        <v>0</v>
      </c>
      <c r="AA3961" s="54">
        <f t="shared" si="2053"/>
        <v>0</v>
      </c>
      <c r="AB3961" s="54">
        <f>VLOOKUP(CONCATENATE($F3961," ",$G3961),AllocFactorMatrix,(AB$4+1),FALSE)*$E3966</f>
        <v>0</v>
      </c>
      <c r="AC3961" s="54">
        <f>VLOOKUP(CONCATENATE($F3961," ",$G3961),AllocFactorMatrix,(AC$4+1),FALSE)*$E3966</f>
        <v>0</v>
      </c>
      <c r="AD3961" s="54">
        <f>VLOOKUP(CONCATENATE($F3961," ",$G3961),AllocFactorMatrix,(AD$4+1),FALSE)*$E3966</f>
        <v>0</v>
      </c>
    </row>
    <row r="3962" spans="1:30" s="51" customFormat="1" hidden="1" outlineLevel="1">
      <c r="A3962" s="56"/>
      <c r="B3962" s="111"/>
      <c r="C3962" s="55"/>
      <c r="D3962" s="55"/>
      <c r="F3962" s="52" t="str">
        <f>F3966</f>
        <v>PROD_ENERGY</v>
      </c>
      <c r="G3962" s="55" t="str">
        <f>$G$11</f>
        <v>DISTPRI</v>
      </c>
      <c r="H3962" s="53">
        <f t="shared" si="2051"/>
        <v>0</v>
      </c>
      <c r="I3962" s="54">
        <f>VLOOKUP(CONCATENATE($F3962," ",$G3962),AllocFactorMatrix,(I$4+1),FALSE)*$E3966</f>
        <v>0</v>
      </c>
      <c r="J3962" s="54">
        <f>VLOOKUP(CONCATENATE($F3962," ",$G3962),AllocFactorMatrix,(J$4+1),FALSE)*$E3966</f>
        <v>0</v>
      </c>
      <c r="K3962" s="54">
        <f>VLOOKUP(CONCATENATE($F3962," ",$G3962),AllocFactorMatrix,(K$4+1),FALSE)*$E3966</f>
        <v>0</v>
      </c>
      <c r="L3962" s="54">
        <f>VLOOKUP(CONCATENATE($F3962," ",$G3962),AllocFactorMatrix,(L$4+1),FALSE)*$E3966</f>
        <v>0</v>
      </c>
      <c r="M3962" s="54">
        <f>VLOOKUP(CONCATENATE($F3962," ",$G3962),AllocFactorMatrix,(M$4+1),FALSE)*$E3966</f>
        <v>0</v>
      </c>
      <c r="N3962" s="54">
        <f t="shared" si="2052"/>
        <v>0</v>
      </c>
      <c r="O3962" s="54">
        <f>VLOOKUP(CONCATENATE($F3962," ",$G3962),AllocFactorMatrix,(O$4+1),FALSE)*$E3966</f>
        <v>0</v>
      </c>
      <c r="P3962" s="54">
        <f>VLOOKUP(CONCATENATE($F3962," ",$G3962),AllocFactorMatrix,(P$4+1),FALSE)*$E3966</f>
        <v>0</v>
      </c>
      <c r="Q3962" s="54">
        <f>VLOOKUP(CONCATENATE($F3962," ",$G3962),AllocFactorMatrix,(Q$4+1),FALSE)*$E3966</f>
        <v>0</v>
      </c>
      <c r="R3962" s="54">
        <f>VLOOKUP(CONCATENATE($F3962," ",$G3962),AllocFactorMatrix,(R$4+1),FALSE)*$E3966</f>
        <v>0</v>
      </c>
      <c r="S3962" s="54">
        <f t="shared" si="2054"/>
        <v>0</v>
      </c>
      <c r="T3962" s="54">
        <f>VLOOKUP(CONCATENATE($F3962," ",$G3962),AllocFactorMatrix,(T$4+1),FALSE)*$E3966</f>
        <v>0</v>
      </c>
      <c r="U3962" s="54">
        <f>VLOOKUP(CONCATENATE($F3962," ",$G3962),AllocFactorMatrix,(U$4+1),FALSE)*$E3966</f>
        <v>0</v>
      </c>
      <c r="V3962" s="54">
        <f>VLOOKUP(CONCATENATE($F3962," ",$G3962),AllocFactorMatrix,(V$4+1),FALSE)*$E3966</f>
        <v>0</v>
      </c>
      <c r="W3962" s="54">
        <f>VLOOKUP(CONCATENATE($F3962," ",$G3962),AllocFactorMatrix,(W$4+1),FALSE)*$E3966</f>
        <v>0</v>
      </c>
      <c r="X3962" s="54">
        <f t="shared" si="2055"/>
        <v>0</v>
      </c>
      <c r="Y3962" s="54">
        <f>VLOOKUP(CONCATENATE($F3962," ",$G3962),AllocFactorMatrix,(Y$4+1),FALSE)*$E3966</f>
        <v>0</v>
      </c>
      <c r="Z3962" s="54">
        <f>VLOOKUP(CONCATENATE($F3962," ",$G3962),AllocFactorMatrix,(Z$4+1),FALSE)*$E3966</f>
        <v>0</v>
      </c>
      <c r="AA3962" s="54">
        <f t="shared" si="2053"/>
        <v>0</v>
      </c>
      <c r="AB3962" s="54">
        <f>VLOOKUP(CONCATENATE($F3962," ",$G3962),AllocFactorMatrix,(AB$4+1),FALSE)*$E3966</f>
        <v>0</v>
      </c>
      <c r="AC3962" s="54">
        <f>VLOOKUP(CONCATENATE($F3962," ",$G3962),AllocFactorMatrix,(AC$4+1),FALSE)*$E3966</f>
        <v>0</v>
      </c>
      <c r="AD3962" s="54">
        <f>VLOOKUP(CONCATENATE($F3962," ",$G3962),AllocFactorMatrix,(AD$4+1),FALSE)*$E3966</f>
        <v>0</v>
      </c>
    </row>
    <row r="3963" spans="1:30" s="51" customFormat="1" hidden="1" outlineLevel="1">
      <c r="A3963" s="56"/>
      <c r="B3963" s="111"/>
      <c r="C3963" s="55"/>
      <c r="D3963" s="55"/>
      <c r="F3963" s="52" t="str">
        <f>F3966</f>
        <v>PROD_ENERGY</v>
      </c>
      <c r="G3963" s="55" t="str">
        <f>$G$12</f>
        <v>DISTSEC</v>
      </c>
      <c r="H3963" s="53">
        <f t="shared" si="2051"/>
        <v>0</v>
      </c>
      <c r="I3963" s="54">
        <f>VLOOKUP(CONCATENATE($F3963," ",$G3963),AllocFactorMatrix,(I$4+1),FALSE)*$E3966</f>
        <v>0</v>
      </c>
      <c r="J3963" s="54">
        <f>VLOOKUP(CONCATENATE($F3963," ",$G3963),AllocFactorMatrix,(J$4+1),FALSE)*$E3966</f>
        <v>0</v>
      </c>
      <c r="K3963" s="54">
        <f>VLOOKUP(CONCATENATE($F3963," ",$G3963),AllocFactorMatrix,(K$4+1),FALSE)*$E3966</f>
        <v>0</v>
      </c>
      <c r="L3963" s="54">
        <f>VLOOKUP(CONCATENATE($F3963," ",$G3963),AllocFactorMatrix,(L$4+1),FALSE)*$E3966</f>
        <v>0</v>
      </c>
      <c r="M3963" s="54">
        <f>VLOOKUP(CONCATENATE($F3963," ",$G3963),AllocFactorMatrix,(M$4+1),FALSE)*$E3966</f>
        <v>0</v>
      </c>
      <c r="N3963" s="54">
        <f t="shared" si="2052"/>
        <v>0</v>
      </c>
      <c r="O3963" s="54">
        <f>VLOOKUP(CONCATENATE($F3963," ",$G3963),AllocFactorMatrix,(O$4+1),FALSE)*$E3966</f>
        <v>0</v>
      </c>
      <c r="P3963" s="54">
        <f>VLOOKUP(CONCATENATE($F3963," ",$G3963),AllocFactorMatrix,(P$4+1),FALSE)*$E3966</f>
        <v>0</v>
      </c>
      <c r="Q3963" s="54">
        <f>VLOOKUP(CONCATENATE($F3963," ",$G3963),AllocFactorMatrix,(Q$4+1),FALSE)*$E3966</f>
        <v>0</v>
      </c>
      <c r="R3963" s="54">
        <f>VLOOKUP(CONCATENATE($F3963," ",$G3963),AllocFactorMatrix,(R$4+1),FALSE)*$E3966</f>
        <v>0</v>
      </c>
      <c r="S3963" s="54">
        <f t="shared" si="2054"/>
        <v>0</v>
      </c>
      <c r="T3963" s="54">
        <f>VLOOKUP(CONCATENATE($F3963," ",$G3963),AllocFactorMatrix,(T$4+1),FALSE)*$E3966</f>
        <v>0</v>
      </c>
      <c r="U3963" s="54">
        <f>VLOOKUP(CONCATENATE($F3963," ",$G3963),AllocFactorMatrix,(U$4+1),FALSE)*$E3966</f>
        <v>0</v>
      </c>
      <c r="V3963" s="54">
        <f>VLOOKUP(CONCATENATE($F3963," ",$G3963),AllocFactorMatrix,(V$4+1),FALSE)*$E3966</f>
        <v>0</v>
      </c>
      <c r="W3963" s="54">
        <f>VLOOKUP(CONCATENATE($F3963," ",$G3963),AllocFactorMatrix,(W$4+1),FALSE)*$E3966</f>
        <v>0</v>
      </c>
      <c r="X3963" s="54">
        <f t="shared" si="2055"/>
        <v>0</v>
      </c>
      <c r="Y3963" s="54">
        <f>VLOOKUP(CONCATENATE($F3963," ",$G3963),AllocFactorMatrix,(Y$4+1),FALSE)*$E3966</f>
        <v>0</v>
      </c>
      <c r="Z3963" s="54">
        <f>VLOOKUP(CONCATENATE($F3963," ",$G3963),AllocFactorMatrix,(Z$4+1),FALSE)*$E3966</f>
        <v>0</v>
      </c>
      <c r="AA3963" s="54">
        <f t="shared" si="2053"/>
        <v>0</v>
      </c>
      <c r="AB3963" s="54">
        <f>VLOOKUP(CONCATENATE($F3963," ",$G3963),AllocFactorMatrix,(AB$4+1),FALSE)*$E3966</f>
        <v>0</v>
      </c>
      <c r="AC3963" s="54">
        <f>VLOOKUP(CONCATENATE($F3963," ",$G3963),AllocFactorMatrix,(AC$4+1),FALSE)*$E3966</f>
        <v>0</v>
      </c>
      <c r="AD3963" s="54">
        <f>VLOOKUP(CONCATENATE($F3963," ",$G3963),AllocFactorMatrix,(AD$4+1),FALSE)*$E3966</f>
        <v>0</v>
      </c>
    </row>
    <row r="3964" spans="1:30" s="51" customFormat="1" hidden="1" outlineLevel="1">
      <c r="A3964" s="56"/>
      <c r="B3964" s="111"/>
      <c r="C3964" s="55"/>
      <c r="D3964" s="55"/>
      <c r="F3964" s="52" t="str">
        <f>F3966</f>
        <v>PROD_ENERGY</v>
      </c>
      <c r="G3964" s="55" t="str">
        <f>$G$13</f>
        <v>ENERGY</v>
      </c>
      <c r="H3964" s="53">
        <f t="shared" si="2051"/>
        <v>-215192.99999999997</v>
      </c>
      <c r="I3964" s="54">
        <f>VLOOKUP(CONCATENATE($F3964," ",$G3964),AllocFactorMatrix,(I$4+1),FALSE)*$E3966</f>
        <v>-80746.24290773047</v>
      </c>
      <c r="J3964" s="54">
        <f>VLOOKUP(CONCATENATE($F3964," ",$G3964),AllocFactorMatrix,(J$4+1),FALSE)*$E3966</f>
        <v>-5232.8783060678406</v>
      </c>
      <c r="K3964" s="54">
        <f>VLOOKUP(CONCATENATE($F3964," ",$G3964),AllocFactorMatrix,(K$4+1),FALSE)*$E3966</f>
        <v>-17556.873980389639</v>
      </c>
      <c r="L3964" s="54">
        <f>VLOOKUP(CONCATENATE($F3964," ",$G3964),AllocFactorMatrix,(L$4+1),FALSE)*$E3966</f>
        <v>-557.99731329863664</v>
      </c>
      <c r="M3964" s="54">
        <f>VLOOKUP(CONCATENATE($F3964," ",$G3964),AllocFactorMatrix,(M$4+1),FALSE)*$E3966</f>
        <v>-51.440829180380355</v>
      </c>
      <c r="N3964" s="54">
        <f t="shared" si="2052"/>
        <v>-18166.312122868658</v>
      </c>
      <c r="O3964" s="54">
        <f>VLOOKUP(CONCATENATE($F3964," ",$G3964),AllocFactorMatrix,(O$4+1),FALSE)*$E3966</f>
        <v>-16006.846983527905</v>
      </c>
      <c r="P3964" s="54">
        <f>VLOOKUP(CONCATENATE($F3964," ",$G3964),AllocFactorMatrix,(P$4+1),FALSE)*$E3966</f>
        <v>-2967.3614323455654</v>
      </c>
      <c r="Q3964" s="54">
        <f>VLOOKUP(CONCATENATE($F3964," ",$G3964),AllocFactorMatrix,(Q$4+1),FALSE)*$E3966</f>
        <v>-1348.2930824915802</v>
      </c>
      <c r="R3964" s="54">
        <f>VLOOKUP(CONCATENATE($F3964," ",$G3964),AllocFactorMatrix,(R$4+1),FALSE)*$E3966</f>
        <v>-62.471998005873282</v>
      </c>
      <c r="S3964" s="54">
        <f t="shared" si="2054"/>
        <v>-20384.97349637092</v>
      </c>
      <c r="T3964" s="54">
        <f>VLOOKUP(CONCATENATE($F3964," ",$G3964),AllocFactorMatrix,(T$4+1),FALSE)*$E3966</f>
        <v>-613.41270932311784</v>
      </c>
      <c r="U3964" s="54">
        <f>VLOOKUP(CONCATENATE($F3964," ",$G3964),AllocFactorMatrix,(U$4+1),FALSE)*$E3966</f>
        <v>-10770.608234639813</v>
      </c>
      <c r="V3964" s="54">
        <f>VLOOKUP(CONCATENATE($F3964," ",$G3964),AllocFactorMatrix,(V$4+1),FALSE)*$E3966</f>
        <v>-61151.041827387191</v>
      </c>
      <c r="W3964" s="54">
        <f>VLOOKUP(CONCATENATE($F3964," ",$G3964),AllocFactorMatrix,(W$4+1),FALSE)*$E3966</f>
        <v>-11601.783854164469</v>
      </c>
      <c r="X3964" s="54">
        <f t="shared" si="2055"/>
        <v>-84136.84662551459</v>
      </c>
      <c r="Y3964" s="54">
        <f>VLOOKUP(CONCATENATE($F3964," ",$G3964),AllocFactorMatrix,(Y$4+1),FALSE)*$E3966</f>
        <v>-4336.7373497428744</v>
      </c>
      <c r="Z3964" s="54">
        <f>VLOOKUP(CONCATENATE($F3964," ",$G3964),AllocFactorMatrix,(Z$4+1),FALSE)*$E3966</f>
        <v>-70.595170624542931</v>
      </c>
      <c r="AA3964" s="54">
        <f t="shared" si="2053"/>
        <v>-4407.3325203674176</v>
      </c>
      <c r="AB3964" s="54">
        <f>VLOOKUP(CONCATENATE($F3964," ",$G3964),AllocFactorMatrix,(AB$4+1),FALSE)*$E3966</f>
        <v>-78.743234128951755</v>
      </c>
      <c r="AC3964" s="54">
        <f>VLOOKUP(CONCATENATE($F3964," ",$G3964),AllocFactorMatrix,(AC$4+1),FALSE)*$E3966</f>
        <v>-1702.716994449547</v>
      </c>
      <c r="AD3964" s="54">
        <f>VLOOKUP(CONCATENATE($F3964," ",$G3964),AllocFactorMatrix,(AD$4+1),FALSE)*$E3966</f>
        <v>-336.95379250156805</v>
      </c>
    </row>
    <row r="3965" spans="1:30" s="51" customFormat="1" hidden="1" outlineLevel="1">
      <c r="A3965" s="56"/>
      <c r="B3965" s="111"/>
      <c r="C3965" s="55"/>
      <c r="D3965" s="55"/>
      <c r="F3965" s="52" t="str">
        <f>F3966</f>
        <v>PROD_ENERGY</v>
      </c>
      <c r="G3965" s="55" t="str">
        <f>$G$14</f>
        <v>CUSTOMER</v>
      </c>
      <c r="H3965" s="53">
        <f t="shared" si="2051"/>
        <v>0</v>
      </c>
      <c r="I3965" s="54">
        <f>VLOOKUP(CONCATENATE($F3965," ",$G3965),AllocFactorMatrix,(I$4+1),FALSE)*$E3966</f>
        <v>0</v>
      </c>
      <c r="J3965" s="54">
        <f>VLOOKUP(CONCATENATE($F3965," ",$G3965),AllocFactorMatrix,(J$4+1),FALSE)*$E3966</f>
        <v>0</v>
      </c>
      <c r="K3965" s="54">
        <f>VLOOKUP(CONCATENATE($F3965," ",$G3965),AllocFactorMatrix,(K$4+1),FALSE)*$E3966</f>
        <v>0</v>
      </c>
      <c r="L3965" s="54">
        <f>VLOOKUP(CONCATENATE($F3965," ",$G3965),AllocFactorMatrix,(L$4+1),FALSE)*$E3966</f>
        <v>0</v>
      </c>
      <c r="M3965" s="54">
        <f>VLOOKUP(CONCATENATE($F3965," ",$G3965),AllocFactorMatrix,(M$4+1),FALSE)*$E3966</f>
        <v>0</v>
      </c>
      <c r="N3965" s="54">
        <f t="shared" si="2052"/>
        <v>0</v>
      </c>
      <c r="O3965" s="54">
        <f>VLOOKUP(CONCATENATE($F3965," ",$G3965),AllocFactorMatrix,(O$4+1),FALSE)*$E3966</f>
        <v>0</v>
      </c>
      <c r="P3965" s="54">
        <f>VLOOKUP(CONCATENATE($F3965," ",$G3965),AllocFactorMatrix,(P$4+1),FALSE)*$E3966</f>
        <v>0</v>
      </c>
      <c r="Q3965" s="54">
        <f>VLOOKUP(CONCATENATE($F3965," ",$G3965),AllocFactorMatrix,(Q$4+1),FALSE)*$E3966</f>
        <v>0</v>
      </c>
      <c r="R3965" s="54">
        <f>VLOOKUP(CONCATENATE($F3965," ",$G3965),AllocFactorMatrix,(R$4+1),FALSE)*$E3966</f>
        <v>0</v>
      </c>
      <c r="S3965" s="54">
        <f t="shared" si="2054"/>
        <v>0</v>
      </c>
      <c r="T3965" s="54">
        <f>VLOOKUP(CONCATENATE($F3965," ",$G3965),AllocFactorMatrix,(T$4+1),FALSE)*$E3966</f>
        <v>0</v>
      </c>
      <c r="U3965" s="54">
        <f>VLOOKUP(CONCATENATE($F3965," ",$G3965),AllocFactorMatrix,(U$4+1),FALSE)*$E3966</f>
        <v>0</v>
      </c>
      <c r="V3965" s="54">
        <f>VLOOKUP(CONCATENATE($F3965," ",$G3965),AllocFactorMatrix,(V$4+1),FALSE)*$E3966</f>
        <v>0</v>
      </c>
      <c r="W3965" s="54">
        <f>VLOOKUP(CONCATENATE($F3965," ",$G3965),AllocFactorMatrix,(W$4+1),FALSE)*$E3966</f>
        <v>0</v>
      </c>
      <c r="X3965" s="54">
        <f t="shared" si="2055"/>
        <v>0</v>
      </c>
      <c r="Y3965" s="54">
        <f>VLOOKUP(CONCATENATE($F3965," ",$G3965),AllocFactorMatrix,(Y$4+1),FALSE)*$E3966</f>
        <v>0</v>
      </c>
      <c r="Z3965" s="54">
        <f>VLOOKUP(CONCATENATE($F3965," ",$G3965),AllocFactorMatrix,(Z$4+1),FALSE)*$E3966</f>
        <v>0</v>
      </c>
      <c r="AA3965" s="54">
        <f t="shared" si="2053"/>
        <v>0</v>
      </c>
      <c r="AB3965" s="54">
        <f>VLOOKUP(CONCATENATE($F3965," ",$G3965),AllocFactorMatrix,(AB$4+1),FALSE)*$E3966</f>
        <v>0</v>
      </c>
      <c r="AC3965" s="54">
        <f>VLOOKUP(CONCATENATE($F3965," ",$G3965),AllocFactorMatrix,(AC$4+1),FALSE)*$E3966</f>
        <v>0</v>
      </c>
      <c r="AD3965" s="54">
        <f>VLOOKUP(CONCATENATE($F3965," ",$G3965),AllocFactorMatrix,(AD$4+1),FALSE)*$E3966</f>
        <v>0</v>
      </c>
    </row>
    <row r="3966" spans="1:30" s="51" customFormat="1" collapsed="1">
      <c r="A3966" s="56"/>
      <c r="B3966" s="111"/>
      <c r="C3966" s="55"/>
      <c r="D3966" s="108" t="s">
        <v>469</v>
      </c>
      <c r="E3966" s="61">
        <v>-215193</v>
      </c>
      <c r="F3966" s="61" t="s">
        <v>32</v>
      </c>
      <c r="G3966" s="55" t="str">
        <f>$G$15</f>
        <v>TOTAL</v>
      </c>
      <c r="H3966" s="53">
        <f t="shared" si="2051"/>
        <v>-215192.99999999997</v>
      </c>
      <c r="I3966" s="54">
        <f>VLOOKUP(CONCATENATE($F3966," ",$G3966),AllocFactorMatrix,(I$4+1),FALSE)*$E3966</f>
        <v>-80746.24290773047</v>
      </c>
      <c r="J3966" s="54">
        <f>VLOOKUP(CONCATENATE($F3966," ",$G3966),AllocFactorMatrix,(J$4+1),FALSE)*$E3966</f>
        <v>-5232.8783060678406</v>
      </c>
      <c r="K3966" s="54">
        <f>VLOOKUP(CONCATENATE($F3966," ",$G3966),AllocFactorMatrix,(K$4+1),FALSE)*$E3966</f>
        <v>-17556.873980389639</v>
      </c>
      <c r="L3966" s="54">
        <f>VLOOKUP(CONCATENATE($F3966," ",$G3966),AllocFactorMatrix,(L$4+1),FALSE)*$E3966</f>
        <v>-557.99731329863664</v>
      </c>
      <c r="M3966" s="54">
        <f>VLOOKUP(CONCATENATE($F3966," ",$G3966),AllocFactorMatrix,(M$4+1),FALSE)*$E3966</f>
        <v>-51.440829180380355</v>
      </c>
      <c r="N3966" s="54">
        <f t="shared" si="2052"/>
        <v>-18166.312122868658</v>
      </c>
      <c r="O3966" s="54">
        <f>VLOOKUP(CONCATENATE($F3966," ",$G3966),AllocFactorMatrix,(O$4+1),FALSE)*$E3966</f>
        <v>-16006.846983527905</v>
      </c>
      <c r="P3966" s="54">
        <f>VLOOKUP(CONCATENATE($F3966," ",$G3966),AllocFactorMatrix,(P$4+1),FALSE)*$E3966</f>
        <v>-2967.3614323455654</v>
      </c>
      <c r="Q3966" s="54">
        <f>VLOOKUP(CONCATENATE($F3966," ",$G3966),AllocFactorMatrix,(Q$4+1),FALSE)*$E3966</f>
        <v>-1348.2930824915802</v>
      </c>
      <c r="R3966" s="54">
        <f>VLOOKUP(CONCATENATE($F3966," ",$G3966),AllocFactorMatrix,(R$4+1),FALSE)*$E3966</f>
        <v>-62.471998005873282</v>
      </c>
      <c r="S3966" s="54">
        <f t="shared" si="2054"/>
        <v>-20384.97349637092</v>
      </c>
      <c r="T3966" s="54">
        <f>VLOOKUP(CONCATENATE($F3966," ",$G3966),AllocFactorMatrix,(T$4+1),FALSE)*$E3966</f>
        <v>-613.41270932311784</v>
      </c>
      <c r="U3966" s="54">
        <f>VLOOKUP(CONCATENATE($F3966," ",$G3966),AllocFactorMatrix,(U$4+1),FALSE)*$E3966</f>
        <v>-10770.608234639813</v>
      </c>
      <c r="V3966" s="54">
        <f>VLOOKUP(CONCATENATE($F3966," ",$G3966),AllocFactorMatrix,(V$4+1),FALSE)*$E3966</f>
        <v>-61151.041827387191</v>
      </c>
      <c r="W3966" s="54">
        <f>VLOOKUP(CONCATENATE($F3966," ",$G3966),AllocFactorMatrix,(W$4+1),FALSE)*$E3966</f>
        <v>-11601.783854164469</v>
      </c>
      <c r="X3966" s="54">
        <f t="shared" si="2055"/>
        <v>-84136.84662551459</v>
      </c>
      <c r="Y3966" s="54">
        <f>VLOOKUP(CONCATENATE($F3966," ",$G3966),AllocFactorMatrix,(Y$4+1),FALSE)*$E3966</f>
        <v>-4336.7373497428744</v>
      </c>
      <c r="Z3966" s="54">
        <f>VLOOKUP(CONCATENATE($F3966," ",$G3966),AllocFactorMatrix,(Z$4+1),FALSE)*$E3966</f>
        <v>-70.595170624542931</v>
      </c>
      <c r="AA3966" s="54">
        <f t="shared" si="2053"/>
        <v>-4407.3325203674176</v>
      </c>
      <c r="AB3966" s="54">
        <f>VLOOKUP(CONCATENATE($F3966," ",$G3966),AllocFactorMatrix,(AB$4+1),FALSE)*$E3966</f>
        <v>-78.743234128951755</v>
      </c>
      <c r="AC3966" s="54">
        <f>VLOOKUP(CONCATENATE($F3966," ",$G3966),AllocFactorMatrix,(AC$4+1),FALSE)*$E3966</f>
        <v>-1702.716994449547</v>
      </c>
      <c r="AD3966" s="54">
        <f>VLOOKUP(CONCATENATE($F3966," ",$G3966),AllocFactorMatrix,(AD$4+1),FALSE)*$E3966</f>
        <v>-336.95379250156805</v>
      </c>
    </row>
    <row r="3967" spans="1:30" s="51" customFormat="1" hidden="1" outlineLevel="1">
      <c r="A3967" s="56"/>
      <c r="B3967" s="111"/>
      <c r="C3967" s="55"/>
      <c r="D3967" s="55"/>
      <c r="F3967" s="52" t="str">
        <f>F3974</f>
        <v>RB_GUP</v>
      </c>
      <c r="G3967" s="55" t="str">
        <f>$G$8</f>
        <v>PRODUCTION</v>
      </c>
      <c r="H3967" s="53">
        <f t="shared" ca="1" si="2051"/>
        <v>-576.96323074707186</v>
      </c>
      <c r="I3967" s="54">
        <f ca="1">VLOOKUP(CONCATENATE($F3967," ",$G3967),AllocFactorMatrix,(I$4+1),FALSE)*$E3974</f>
        <v>-284.2022735850673</v>
      </c>
      <c r="J3967" s="54">
        <f ca="1">VLOOKUP(CONCATENATE($F3967," ",$G3967),AllocFactorMatrix,(J$4+1),FALSE)*$E3974</f>
        <v>-14.049133901688924</v>
      </c>
      <c r="K3967" s="54">
        <f ca="1">VLOOKUP(CONCATENATE($F3967," ",$G3967),AllocFactorMatrix,(K$4+1),FALSE)*$E3974</f>
        <v>-51.461172314990222</v>
      </c>
      <c r="L3967" s="54">
        <f ca="1">VLOOKUP(CONCATENATE($F3967," ",$G3967),AllocFactorMatrix,(L$4+1),FALSE)*$E3974</f>
        <v>-1.6198149968460716</v>
      </c>
      <c r="M3967" s="54">
        <f ca="1">VLOOKUP(CONCATENATE($F3967," ",$G3967),AllocFactorMatrix,(M$4+1),FALSE)*$E3974</f>
        <v>-0.15190106726772257</v>
      </c>
      <c r="N3967" s="54">
        <f t="shared" ca="1" si="2052"/>
        <v>-53.232888379104018</v>
      </c>
      <c r="O3967" s="54">
        <f ca="1">VLOOKUP(CONCATENATE($F3967," ",$G3967),AllocFactorMatrix,(O$4+1),FALSE)*$E3974</f>
        <v>-39.118496298622411</v>
      </c>
      <c r="P3967" s="54">
        <f ca="1">VLOOKUP(CONCATENATE($F3967," ",$G3967),AllocFactorMatrix,(P$4+1),FALSE)*$E3974</f>
        <v>-7.288915536676587</v>
      </c>
      <c r="Q3967" s="54">
        <f ca="1">VLOOKUP(CONCATENATE($F3967," ",$G3967),AllocFactorMatrix,(Q$4+1),FALSE)*$E3974</f>
        <v>-3.2937252114133568</v>
      </c>
      <c r="R3967" s="54">
        <f ca="1">VLOOKUP(CONCATENATE($F3967," ",$G3967),AllocFactorMatrix,(R$4+1),FALSE)*$E3974</f>
        <v>-0.14811514100165599</v>
      </c>
      <c r="S3967" s="54">
        <f ca="1">SUBTOTAL(9,O3967:R3967)</f>
        <v>-49.849252187714015</v>
      </c>
      <c r="T3967" s="54">
        <f ca="1">VLOOKUP(CONCATENATE($F3967," ",$G3967),AllocFactorMatrix,(T$4+1),FALSE)*$E3974</f>
        <v>-1.3665092714320159</v>
      </c>
      <c r="U3967" s="54">
        <f ca="1">VLOOKUP(CONCATENATE($F3967," ",$G3967),AllocFactorMatrix,(U$4+1),FALSE)*$E3974</f>
        <v>-22.362691398616874</v>
      </c>
      <c r="V3967" s="54">
        <f ca="1">VLOOKUP(CONCATENATE($F3967," ",$G3967),AllocFactorMatrix,(V$4+1),FALSE)*$E3974</f>
        <v>-118.18745239852515</v>
      </c>
      <c r="W3967" s="54">
        <f ca="1">VLOOKUP(CONCATENATE($F3967," ",$G3967),AllocFactorMatrix,(W$4+1),FALSE)*$E3974</f>
        <v>-21.342695033144615</v>
      </c>
      <c r="X3967" s="54">
        <f ca="1">SUBTOTAL(9,T3967:W3967)</f>
        <v>-163.25934810171867</v>
      </c>
      <c r="Y3967" s="54">
        <f ca="1">VLOOKUP(CONCATENATE($F3967," ",$G3967),AllocFactorMatrix,(Y$4+1),FALSE)*$E3974</f>
        <v>-12.013228140056686</v>
      </c>
      <c r="Z3967" s="54">
        <f ca="1">VLOOKUP(CONCATENATE($F3967," ",$G3967),AllocFactorMatrix,(Z$4+1),FALSE)*$E3974</f>
        <v>-0.20121697934192001</v>
      </c>
      <c r="AA3967" s="54">
        <f t="shared" ca="1" si="2053"/>
        <v>-12.214445119398606</v>
      </c>
      <c r="AB3967" s="54">
        <f ca="1">VLOOKUP(CONCATENATE($F3967," ",$G3967),AllocFactorMatrix,(AB$4+1),FALSE)*$E3974</f>
        <v>-0.15588947238044565</v>
      </c>
      <c r="AC3967" s="54">
        <f ca="1">VLOOKUP(CONCATENATE($F3967," ",$G3967),AllocFactorMatrix,(AC$4+1),FALSE)*$E3974</f>
        <v>0</v>
      </c>
      <c r="AD3967" s="54">
        <f ca="1">VLOOKUP(CONCATENATE($F3967," ",$G3967),AllocFactorMatrix,(AD$4+1),FALSE)*$E3974</f>
        <v>0</v>
      </c>
    </row>
    <row r="3968" spans="1:30" s="51" customFormat="1" hidden="1" outlineLevel="1">
      <c r="A3968" s="56"/>
      <c r="B3968" s="111"/>
      <c r="C3968" s="55"/>
      <c r="D3968" s="55"/>
      <c r="F3968" s="52" t="str">
        <f>F3974</f>
        <v>RB_GUP</v>
      </c>
      <c r="G3968" s="55" t="str">
        <f>$G$9</f>
        <v>BULKTRAN</v>
      </c>
      <c r="H3968" s="53">
        <f t="shared" ca="1" si="2051"/>
        <v>-305.803215428876</v>
      </c>
      <c r="I3968" s="54">
        <f ca="1">VLOOKUP(CONCATENATE($F3968," ",$G3968),AllocFactorMatrix,(I$4+1),FALSE)*$E3974</f>
        <v>-150.63346234729144</v>
      </c>
      <c r="J3968" s="54">
        <f ca="1">VLOOKUP(CONCATENATE($F3968," ",$G3968),AllocFactorMatrix,(J$4+1),FALSE)*$E3974</f>
        <v>-7.446350290926417</v>
      </c>
      <c r="K3968" s="54">
        <f ca="1">VLOOKUP(CONCATENATE($F3968," ",$G3968),AllocFactorMatrix,(K$4+1),FALSE)*$E3974</f>
        <v>-27.275554359480864</v>
      </c>
      <c r="L3968" s="54">
        <f ca="1">VLOOKUP(CONCATENATE($F3968," ",$G3968),AllocFactorMatrix,(L$4+1),FALSE)*$E3974</f>
        <v>-0.85853761216993674</v>
      </c>
      <c r="M3968" s="54">
        <f ca="1">VLOOKUP(CONCATENATE($F3968," ",$G3968),AllocFactorMatrix,(M$4+1),FALSE)*$E3974</f>
        <v>-8.0510910092832275E-2</v>
      </c>
      <c r="N3968" s="54">
        <f t="shared" ca="1" si="2052"/>
        <v>-28.214602881743634</v>
      </c>
      <c r="O3968" s="54">
        <f ca="1">VLOOKUP(CONCATENATE($F3968," ",$G3968),AllocFactorMatrix,(O$4+1),FALSE)*$E3974</f>
        <v>-20.733664319252679</v>
      </c>
      <c r="P3968" s="54">
        <f ca="1">VLOOKUP(CONCATENATE($F3968," ",$G3968),AllocFactorMatrix,(P$4+1),FALSE)*$E3974</f>
        <v>-3.8632857161782019</v>
      </c>
      <c r="Q3968" s="54">
        <f ca="1">VLOOKUP(CONCATENATE($F3968," ",$G3968),AllocFactorMatrix,(Q$4+1),FALSE)*$E3974</f>
        <v>-1.7457468807590402</v>
      </c>
      <c r="R3968" s="54">
        <f ca="1">VLOOKUP(CONCATENATE($F3968," ",$G3968),AllocFactorMatrix,(R$4+1),FALSE)*$E3974</f>
        <v>-7.8504285816202557E-2</v>
      </c>
      <c r="S3968" s="54">
        <f t="shared" ref="S3968:S3974" ca="1" si="2056">SUBTOTAL(9,O3968:R3968)</f>
        <v>-26.42120120200612</v>
      </c>
      <c r="T3968" s="54">
        <f ca="1">VLOOKUP(CONCATENATE($F3968," ",$G3968),AllocFactorMatrix,(T$4+1),FALSE)*$E3974</f>
        <v>-0.72428000060972997</v>
      </c>
      <c r="U3968" s="54">
        <f ca="1">VLOOKUP(CONCATENATE($F3968," ",$G3968),AllocFactorMatrix,(U$4+1),FALSE)*$E3974</f>
        <v>-11.852718805816922</v>
      </c>
      <c r="V3968" s="54">
        <f ca="1">VLOOKUP(CONCATENATE($F3968," ",$G3968),AllocFactorMatrix,(V$4+1),FALSE)*$E3974</f>
        <v>-62.641951931699644</v>
      </c>
      <c r="W3968" s="54">
        <f ca="1">VLOOKUP(CONCATENATE($F3968," ",$G3968),AllocFactorMatrix,(W$4+1),FALSE)*$E3974</f>
        <v>-11.312098274620677</v>
      </c>
      <c r="X3968" s="54">
        <f t="shared" ref="X3968:X3974" ca="1" si="2057">SUBTOTAL(9,T3968:W3968)</f>
        <v>-86.531049012746976</v>
      </c>
      <c r="Y3968" s="54">
        <f ca="1">VLOOKUP(CONCATENATE($F3968," ",$G3968),AllocFactorMatrix,(Y$4+1),FALSE)*$E3974</f>
        <v>-6.3672754122531803</v>
      </c>
      <c r="Z3968" s="54">
        <f ca="1">VLOOKUP(CONCATENATE($F3968," ",$G3968),AllocFactorMatrix,(Z$4+1),FALSE)*$E3974</f>
        <v>-0.10664942929200194</v>
      </c>
      <c r="AA3968" s="54">
        <f t="shared" ca="1" si="2053"/>
        <v>-6.4739248415451822</v>
      </c>
      <c r="AB3968" s="54">
        <f ca="1">VLOOKUP(CONCATENATE($F3968," ",$G3968),AllocFactorMatrix,(AB$4+1),FALSE)*$E3974</f>
        <v>-8.2624852616213551E-2</v>
      </c>
      <c r="AC3968" s="54">
        <f ca="1">VLOOKUP(CONCATENATE($F3968," ",$G3968),AllocFactorMatrix,(AC$4+1),FALSE)*$E3974</f>
        <v>0</v>
      </c>
      <c r="AD3968" s="54">
        <f ca="1">VLOOKUP(CONCATENATE($F3968," ",$G3968),AllocFactorMatrix,(AD$4+1),FALSE)*$E3974</f>
        <v>0</v>
      </c>
    </row>
    <row r="3969" spans="1:30" s="51" customFormat="1" hidden="1" outlineLevel="1">
      <c r="A3969" s="56"/>
      <c r="B3969" s="111"/>
      <c r="C3969" s="55"/>
      <c r="D3969" s="55"/>
      <c r="F3969" s="52" t="str">
        <f>F3974</f>
        <v>RB_GUP</v>
      </c>
      <c r="G3969" s="55" t="str">
        <f>$G$10</f>
        <v>SUBTRAN</v>
      </c>
      <c r="H3969" s="53">
        <f t="shared" ca="1" si="2051"/>
        <v>-67.17578579001092</v>
      </c>
      <c r="I3969" s="54">
        <f ca="1">VLOOKUP(CONCATENATE($F3969," ",$G3969),AllocFactorMatrix,(I$4+1),FALSE)*$E3974</f>
        <v>-32.705702341682702</v>
      </c>
      <c r="J3969" s="54">
        <f ca="1">VLOOKUP(CONCATENATE($F3969," ",$G3969),AllocFactorMatrix,(J$4+1),FALSE)*$E3974</f>
        <v>-1.5784199791477973</v>
      </c>
      <c r="K3969" s="54">
        <f ca="1">VLOOKUP(CONCATENATE($F3969," ",$G3969),AllocFactorMatrix,(K$4+1),FALSE)*$E3974</f>
        <v>-5.7422147066899392</v>
      </c>
      <c r="L3969" s="54">
        <f ca="1">VLOOKUP(CONCATENATE($F3969," ",$G3969),AllocFactorMatrix,(L$4+1),FALSE)*$E3974</f>
        <v>-0.1773716095661054</v>
      </c>
      <c r="M3969" s="54">
        <f ca="1">VLOOKUP(CONCATENATE($F3969," ",$G3969),AllocFactorMatrix,(M$4+1),FALSE)*$E3974</f>
        <v>-2.2090695911492222E-2</v>
      </c>
      <c r="N3969" s="54">
        <f t="shared" ca="1" si="2052"/>
        <v>-5.9416770121675366</v>
      </c>
      <c r="O3969" s="54">
        <f ca="1">VLOOKUP(CONCATENATE($F3969," ",$G3969),AllocFactorMatrix,(O$4+1),FALSE)*$E3974</f>
        <v>-4.3383329606581347</v>
      </c>
      <c r="P3969" s="54">
        <f ca="1">VLOOKUP(CONCATENATE($F3969," ",$G3969),AllocFactorMatrix,(P$4+1),FALSE)*$E3974</f>
        <v>-0.80649103734612049</v>
      </c>
      <c r="Q3969" s="54">
        <f ca="1">VLOOKUP(CONCATENATE($F3969," ",$G3969),AllocFactorMatrix,(Q$4+1),FALSE)*$E3974</f>
        <v>-0.47987177687275184</v>
      </c>
      <c r="R3969" s="54">
        <f ca="1">VLOOKUP(CONCATENATE($F3969," ",$G3969),AllocFactorMatrix,(R$4+1),FALSE)*$E3974</f>
        <v>0</v>
      </c>
      <c r="S3969" s="54">
        <f t="shared" ca="1" si="2056"/>
        <v>-5.624695774877007</v>
      </c>
      <c r="T3969" s="54">
        <f ca="1">VLOOKUP(CONCATENATE($F3969," ",$G3969),AllocFactorMatrix,(T$4+1),FALSE)*$E3974</f>
        <v>-0.15148713783843051</v>
      </c>
      <c r="U3969" s="54">
        <f ca="1">VLOOKUP(CONCATENATE($F3969," ",$G3969),AllocFactorMatrix,(U$4+1),FALSE)*$E3974</f>
        <v>-2.4799309371876088</v>
      </c>
      <c r="V3969" s="54">
        <f ca="1">VLOOKUP(CONCATENATE($F3969," ",$G3969),AllocFactorMatrix,(V$4+1),FALSE)*$E3974</f>
        <v>-17.276892965745834</v>
      </c>
      <c r="W3969" s="54">
        <f ca="1">VLOOKUP(CONCATENATE($F3969," ",$G3969),AllocFactorMatrix,(W$4+1),FALSE)*$E3974</f>
        <v>0</v>
      </c>
      <c r="X3969" s="54">
        <f t="shared" ca="1" si="2057"/>
        <v>-19.908311040771874</v>
      </c>
      <c r="Y3969" s="54">
        <f ca="1">VLOOKUP(CONCATENATE($F3969," ",$G3969),AllocFactorMatrix,(Y$4+1),FALSE)*$E3974</f>
        <v>-1.3057111186214168</v>
      </c>
      <c r="Z3969" s="54">
        <f ca="1">VLOOKUP(CONCATENATE($F3969," ",$G3969),AllocFactorMatrix,(Z$4+1),FALSE)*$E3974</f>
        <v>-2.1766239821036506E-2</v>
      </c>
      <c r="AA3969" s="54">
        <f t="shared" ca="1" si="2053"/>
        <v>-1.3274773584424533</v>
      </c>
      <c r="AB3969" s="54">
        <f ca="1">VLOOKUP(CONCATENATE($F3969," ",$G3969),AllocFactorMatrix,(AB$4+1),FALSE)*$E3974</f>
        <v>-1.7435993611409652E-2</v>
      </c>
      <c r="AC3969" s="54">
        <f ca="1">VLOOKUP(CONCATENATE($F3969," ",$G3969),AllocFactorMatrix,(AC$4+1),FALSE)*$E3974</f>
        <v>-5.928610572231087E-2</v>
      </c>
      <c r="AD3969" s="54">
        <f ca="1">VLOOKUP(CONCATENATE($F3969," ",$G3969),AllocFactorMatrix,(AD$4+1),FALSE)*$E3974</f>
        <v>-1.2780183587821018E-2</v>
      </c>
    </row>
    <row r="3970" spans="1:30" s="51" customFormat="1" hidden="1" outlineLevel="1">
      <c r="A3970" s="56"/>
      <c r="B3970" s="111"/>
      <c r="C3970" s="55"/>
      <c r="D3970" s="55"/>
      <c r="F3970" s="52" t="str">
        <f>F3974</f>
        <v>RB_GUP</v>
      </c>
      <c r="G3970" s="55" t="str">
        <f>$G$11</f>
        <v>DISTPRI</v>
      </c>
      <c r="H3970" s="53">
        <f t="shared" ca="1" si="2051"/>
        <v>-308.22382410100994</v>
      </c>
      <c r="I3970" s="54">
        <f ca="1">VLOOKUP(CONCATENATE($F3970," ",$G3970),AllocFactorMatrix,(I$4+1),FALSE)*$E3974</f>
        <v>-205.99912755535135</v>
      </c>
      <c r="J3970" s="54">
        <f ca="1">VLOOKUP(CONCATENATE($F3970," ",$G3970),AllocFactorMatrix,(J$4+1),FALSE)*$E3974</f>
        <v>-9.7102611046274649</v>
      </c>
      <c r="K3970" s="54">
        <f ca="1">VLOOKUP(CONCATENATE($F3970," ",$G3970),AllocFactorMatrix,(K$4+1),FALSE)*$E3974</f>
        <v>-35.258554022266274</v>
      </c>
      <c r="L3970" s="54">
        <f ca="1">VLOOKUP(CONCATENATE($F3970," ",$G3970),AllocFactorMatrix,(L$4+1),FALSE)*$E3974</f>
        <v>-1.0896727848309562</v>
      </c>
      <c r="M3970" s="54">
        <f ca="1">VLOOKUP(CONCATENATE($F3970," ",$G3970),AllocFactorMatrix,(M$4+1),FALSE)*$E3974</f>
        <v>0</v>
      </c>
      <c r="N3970" s="54">
        <f t="shared" ca="1" si="2052"/>
        <v>-36.348226807097234</v>
      </c>
      <c r="O3970" s="54">
        <f ca="1">VLOOKUP(CONCATENATE($F3970," ",$G3970),AllocFactorMatrix,(O$4+1),FALSE)*$E3974</f>
        <v>-26.437752848393302</v>
      </c>
      <c r="P3970" s="54">
        <f ca="1">VLOOKUP(CONCATENATE($F3970," ",$G3970),AllocFactorMatrix,(P$4+1),FALSE)*$E3974</f>
        <v>-4.9240332471158501</v>
      </c>
      <c r="Q3970" s="54">
        <f ca="1">VLOOKUP(CONCATENATE($F3970," ",$G3970),AllocFactorMatrix,(Q$4+1),FALSE)*$E3974</f>
        <v>0</v>
      </c>
      <c r="R3970" s="54">
        <f ca="1">VLOOKUP(CONCATENATE($F3970," ",$G3970),AllocFactorMatrix,(R$4+1),FALSE)*$E3974</f>
        <v>0</v>
      </c>
      <c r="S3970" s="54">
        <f t="shared" ca="1" si="2056"/>
        <v>-31.361786095509153</v>
      </c>
      <c r="T3970" s="54">
        <f ca="1">VLOOKUP(CONCATENATE($F3970," ",$G3970),AllocFactorMatrix,(T$4+1),FALSE)*$E3974</f>
        <v>-0.94248959669661891</v>
      </c>
      <c r="U3970" s="54">
        <f ca="1">VLOOKUP(CONCATENATE($F3970," ",$G3970),AllocFactorMatrix,(U$4+1),FALSE)*$E3974</f>
        <v>-15.200224485806537</v>
      </c>
      <c r="V3970" s="54">
        <f ca="1">VLOOKUP(CONCATENATE($F3970," ",$G3970),AllocFactorMatrix,(V$4+1),FALSE)*$E3974</f>
        <v>0</v>
      </c>
      <c r="W3970" s="54">
        <f ca="1">VLOOKUP(CONCATENATE($F3970," ",$G3970),AllocFactorMatrix,(W$4+1),FALSE)*$E3974</f>
        <v>0</v>
      </c>
      <c r="X3970" s="54">
        <f t="shared" ca="1" si="2057"/>
        <v>-16.142714082503154</v>
      </c>
      <c r="Y3970" s="54">
        <f ca="1">VLOOKUP(CONCATENATE($F3970," ",$G3970),AllocFactorMatrix,(Y$4+1),FALSE)*$E3974</f>
        <v>-7.9721974469828263</v>
      </c>
      <c r="Z3970" s="54">
        <f ca="1">VLOOKUP(CONCATENATE($F3970," ",$G3970),AllocFactorMatrix,(Z$4+1),FALSE)*$E3974</f>
        <v>-0.13300746068391153</v>
      </c>
      <c r="AA3970" s="54">
        <f t="shared" ca="1" si="2053"/>
        <v>-8.105204907666737</v>
      </c>
      <c r="AB3970" s="54">
        <f ca="1">VLOOKUP(CONCATENATE($F3970," ",$G3970),AllocFactorMatrix,(AB$4+1),FALSE)*$E3974</f>
        <v>-0.10775832959293614</v>
      </c>
      <c r="AC3970" s="54">
        <f ca="1">VLOOKUP(CONCATENATE($F3970," ",$G3970),AllocFactorMatrix,(AC$4+1),FALSE)*$E3974</f>
        <v>-0.36916506636661028</v>
      </c>
      <c r="AD3970" s="54">
        <f ca="1">VLOOKUP(CONCATENATE($F3970," ",$G3970),AllocFactorMatrix,(AD$4+1),FALSE)*$E3974</f>
        <v>-7.9580152295277276E-2</v>
      </c>
    </row>
    <row r="3971" spans="1:30" s="51" customFormat="1" hidden="1" outlineLevel="1">
      <c r="A3971" s="56"/>
      <c r="B3971" s="111"/>
      <c r="C3971" s="55"/>
      <c r="D3971" s="55"/>
      <c r="F3971" s="52" t="str">
        <f>F3974</f>
        <v>RB_GUP</v>
      </c>
      <c r="G3971" s="55" t="str">
        <f>$G$12</f>
        <v>DISTSEC</v>
      </c>
      <c r="H3971" s="53">
        <f t="shared" ca="1" si="2051"/>
        <v>-158.60744512109042</v>
      </c>
      <c r="I3971" s="54">
        <f ca="1">VLOOKUP(CONCATENATE($F3971," ",$G3971),AllocFactorMatrix,(I$4+1),FALSE)*$E3974</f>
        <v>-118.59101695220895</v>
      </c>
      <c r="J3971" s="54">
        <f ca="1">VLOOKUP(CONCATENATE($F3971," ",$G3971),AllocFactorMatrix,(J$4+1),FALSE)*$E3974</f>
        <v>-5.7173107233342781</v>
      </c>
      <c r="K3971" s="54">
        <f ca="1">VLOOKUP(CONCATENATE($F3971," ",$G3971),AllocFactorMatrix,(K$4+1),FALSE)*$E3974</f>
        <v>-17.251509069665783</v>
      </c>
      <c r="L3971" s="54">
        <f ca="1">VLOOKUP(CONCATENATE($F3971," ",$G3971),AllocFactorMatrix,(L$4+1),FALSE)*$E3974</f>
        <v>0</v>
      </c>
      <c r="M3971" s="54">
        <f ca="1">VLOOKUP(CONCATENATE($F3971," ",$G3971),AllocFactorMatrix,(M$4+1),FALSE)*$E3974</f>
        <v>0</v>
      </c>
      <c r="N3971" s="54">
        <f t="shared" ca="1" si="2052"/>
        <v>-17.251509069665783</v>
      </c>
      <c r="O3971" s="54">
        <f ca="1">VLOOKUP(CONCATENATE($F3971," ",$G3971),AllocFactorMatrix,(O$4+1),FALSE)*$E3974</f>
        <v>-10.99272872617083</v>
      </c>
      <c r="P3971" s="54">
        <f ca="1">VLOOKUP(CONCATENATE($F3971," ",$G3971),AllocFactorMatrix,(P$4+1),FALSE)*$E3974</f>
        <v>0</v>
      </c>
      <c r="Q3971" s="54">
        <f ca="1">VLOOKUP(CONCATENATE($F3971," ",$G3971),AllocFactorMatrix,(Q$4+1),FALSE)*$E3974</f>
        <v>0</v>
      </c>
      <c r="R3971" s="54">
        <f ca="1">VLOOKUP(CONCATENATE($F3971," ",$G3971),AllocFactorMatrix,(R$4+1),FALSE)*$E3974</f>
        <v>0</v>
      </c>
      <c r="S3971" s="54">
        <f t="shared" ca="1" si="2056"/>
        <v>-10.99272872617083</v>
      </c>
      <c r="T3971" s="54">
        <f ca="1">VLOOKUP(CONCATENATE($F3971," ",$G3971),AllocFactorMatrix,(T$4+1),FALSE)*$E3974</f>
        <v>-0.29722032347930827</v>
      </c>
      <c r="U3971" s="54">
        <f ca="1">VLOOKUP(CONCATENATE($F3971," ",$G3971),AllocFactorMatrix,(U$4+1),FALSE)*$E3974</f>
        <v>0</v>
      </c>
      <c r="V3971" s="54">
        <f ca="1">VLOOKUP(CONCATENATE($F3971," ",$G3971),AllocFactorMatrix,(V$4+1),FALSE)*$E3974</f>
        <v>0</v>
      </c>
      <c r="W3971" s="54">
        <f ca="1">VLOOKUP(CONCATENATE($F3971," ",$G3971),AllocFactorMatrix,(W$4+1),FALSE)*$E3974</f>
        <v>0</v>
      </c>
      <c r="X3971" s="54">
        <f t="shared" ca="1" si="2057"/>
        <v>-0.29722032347930827</v>
      </c>
      <c r="Y3971" s="54">
        <f ca="1">VLOOKUP(CONCATENATE($F3971," ",$G3971),AllocFactorMatrix,(Y$4+1),FALSE)*$E3974</f>
        <v>-4.054603055289598</v>
      </c>
      <c r="Z3971" s="54">
        <f ca="1">VLOOKUP(CONCATENATE($F3971," ",$G3971),AllocFactorMatrix,(Z$4+1),FALSE)*$E3974</f>
        <v>0</v>
      </c>
      <c r="AA3971" s="54">
        <f t="shared" ca="1" si="2053"/>
        <v>-4.054603055289598</v>
      </c>
      <c r="AB3971" s="54">
        <f ca="1">VLOOKUP(CONCATENATE($F3971," ",$G3971),AllocFactorMatrix,(AB$4+1),FALSE)*$E3974</f>
        <v>-4.2074746336453792E-2</v>
      </c>
      <c r="AC3971" s="54">
        <f ca="1">VLOOKUP(CONCATENATE($F3971," ",$G3971),AllocFactorMatrix,(AC$4+1),FALSE)*$E3974</f>
        <v>-1.4285994640700546</v>
      </c>
      <c r="AD3971" s="54">
        <f ca="1">VLOOKUP(CONCATENATE($F3971," ",$G3971),AllocFactorMatrix,(AD$4+1),FALSE)*$E3974</f>
        <v>-0.23238206053518326</v>
      </c>
    </row>
    <row r="3972" spans="1:30" s="51" customFormat="1" hidden="1" outlineLevel="1">
      <c r="A3972" s="56"/>
      <c r="B3972" s="111"/>
      <c r="C3972" s="55"/>
      <c r="D3972" s="55"/>
      <c r="F3972" s="52" t="str">
        <f>F3974</f>
        <v>RB_GUP</v>
      </c>
      <c r="G3972" s="55" t="str">
        <f>$G$13</f>
        <v>ENERGY</v>
      </c>
      <c r="H3972" s="53">
        <f t="shared" ca="1" si="2051"/>
        <v>-4.8750981598773748</v>
      </c>
      <c r="I3972" s="54">
        <f ca="1">VLOOKUP(CONCATENATE($F3972," ",$G3972),AllocFactorMatrix,(I$4+1),FALSE)*$E3974</f>
        <v>-1.8292688898639291</v>
      </c>
      <c r="J3972" s="54">
        <f ca="1">VLOOKUP(CONCATENATE($F3972," ",$G3972),AllocFactorMatrix,(J$4+1),FALSE)*$E3974</f>
        <v>-0.11854844442325528</v>
      </c>
      <c r="K3972" s="54">
        <f ca="1">VLOOKUP(CONCATENATE($F3972," ",$G3972),AllocFactorMatrix,(K$4+1),FALSE)*$E3974</f>
        <v>-0.3977428821336963</v>
      </c>
      <c r="L3972" s="54">
        <f ca="1">VLOOKUP(CONCATENATE($F3972," ",$G3972),AllocFactorMatrix,(L$4+1),FALSE)*$E3974</f>
        <v>-1.2641171763387766E-2</v>
      </c>
      <c r="M3972" s="54">
        <f ca="1">VLOOKUP(CONCATENATE($F3972," ",$G3972),AllocFactorMatrix,(M$4+1),FALSE)*$E3974</f>
        <v>-1.1653682586321985E-3</v>
      </c>
      <c r="N3972" s="54">
        <f t="shared" ca="1" si="2052"/>
        <v>-0.41154942215571622</v>
      </c>
      <c r="O3972" s="54">
        <f ca="1">VLOOKUP(CONCATENATE($F3972," ",$G3972),AllocFactorMatrix,(O$4+1),FALSE)*$E3974</f>
        <v>-0.36262773545066807</v>
      </c>
      <c r="P3972" s="54">
        <f ca="1">VLOOKUP(CONCATENATE($F3972," ",$G3972),AllocFactorMatrix,(P$4+1),FALSE)*$E3974</f>
        <v>-6.7224204590850822E-2</v>
      </c>
      <c r="Q3972" s="54">
        <f ca="1">VLOOKUP(CONCATENATE($F3972," ",$G3972),AllocFactorMatrix,(Q$4+1),FALSE)*$E3974</f>
        <v>-3.0544957900257429E-2</v>
      </c>
      <c r="R3972" s="54">
        <f ca="1">VLOOKUP(CONCATENATE($F3972," ",$G3972),AllocFactorMatrix,(R$4+1),FALSE)*$E3974</f>
        <v>-1.415274300382893E-3</v>
      </c>
      <c r="S3972" s="54">
        <f t="shared" ca="1" si="2056"/>
        <v>-0.4618121722421592</v>
      </c>
      <c r="T3972" s="54">
        <f ca="1">VLOOKUP(CONCATENATE($F3972," ",$G3972),AllocFactorMatrix,(T$4+1),FALSE)*$E3974</f>
        <v>-1.3896582000653033E-2</v>
      </c>
      <c r="U3972" s="54">
        <f ca="1">VLOOKUP(CONCATENATE($F3972," ",$G3972),AllocFactorMatrix,(U$4+1),FALSE)*$E3974</f>
        <v>-0.24400316174528289</v>
      </c>
      <c r="V3972" s="54">
        <f ca="1">VLOOKUP(CONCATENATE($F3972," ",$G3972),AllocFactorMatrix,(V$4+1),FALSE)*$E3974</f>
        <v>-1.3853486474340695</v>
      </c>
      <c r="W3972" s="54">
        <f ca="1">VLOOKUP(CONCATENATE($F3972," ",$G3972),AllocFactorMatrix,(W$4+1),FALSE)*$E3974</f>
        <v>-0.26283306203608975</v>
      </c>
      <c r="X3972" s="54">
        <f t="shared" ca="1" si="2057"/>
        <v>-1.9060814532160952</v>
      </c>
      <c r="Y3972" s="54">
        <f ca="1">VLOOKUP(CONCATENATE($F3972," ",$G3972),AllocFactorMatrix,(Y$4+1),FALSE)*$E3974</f>
        <v>-9.8246784391699454E-2</v>
      </c>
      <c r="Z3972" s="54">
        <f ca="1">VLOOKUP(CONCATENATE($F3972," ",$G3972),AllocFactorMatrix,(Z$4+1),FALSE)*$E3974</f>
        <v>-1.5993010293454649E-3</v>
      </c>
      <c r="AA3972" s="54">
        <f t="shared" ca="1" si="2053"/>
        <v>-9.9846085421044922E-2</v>
      </c>
      <c r="AB3972" s="54">
        <f ca="1">VLOOKUP(CONCATENATE($F3972," ",$G3972),AllocFactorMatrix,(AB$4+1),FALSE)*$E3974</f>
        <v>-1.7838916498438429E-3</v>
      </c>
      <c r="AC3972" s="54">
        <f ca="1">VLOOKUP(CONCATENATE($F3972," ",$G3972),AllocFactorMatrix,(AC$4+1),FALSE)*$E3974</f>
        <v>-3.8574268151998083E-2</v>
      </c>
      <c r="AD3972" s="54">
        <f ca="1">VLOOKUP(CONCATENATE($F3972," ",$G3972),AllocFactorMatrix,(AD$4+1),FALSE)*$E3974</f>
        <v>-7.6335327533335086E-3</v>
      </c>
    </row>
    <row r="3973" spans="1:30" s="51" customFormat="1" hidden="1" outlineLevel="1">
      <c r="A3973" s="56"/>
      <c r="B3973" s="111"/>
      <c r="C3973" s="55"/>
      <c r="D3973" s="55"/>
      <c r="F3973" s="52" t="str">
        <f>F3974</f>
        <v>RB_GUP</v>
      </c>
      <c r="G3973" s="55" t="str">
        <f>$G$14</f>
        <v>CUSTOMER</v>
      </c>
      <c r="H3973" s="53">
        <f t="shared" ca="1" si="2051"/>
        <v>-76.351400652063404</v>
      </c>
      <c r="I3973" s="54">
        <f ca="1">VLOOKUP(CONCATENATE($F3973," ",$G3973),AllocFactorMatrix,(I$4+1),FALSE)*$E3974</f>
        <v>-35.704866282335743</v>
      </c>
      <c r="J3973" s="54">
        <f ca="1">VLOOKUP(CONCATENATE($F3973," ",$G3973),AllocFactorMatrix,(J$4+1),FALSE)*$E3974</f>
        <v>-9.3540837993181096</v>
      </c>
      <c r="K3973" s="54">
        <f ca="1">VLOOKUP(CONCATENATE($F3973," ",$G3973),AllocFactorMatrix,(K$4+1),FALSE)*$E3974</f>
        <v>-2.6553562725213098</v>
      </c>
      <c r="L3973" s="54">
        <f ca="1">VLOOKUP(CONCATENATE($F3973," ",$G3973),AllocFactorMatrix,(L$4+1),FALSE)*$E3974</f>
        <v>-0.85713432250301869</v>
      </c>
      <c r="M3973" s="54">
        <f ca="1">VLOOKUP(CONCATENATE($F3973," ",$G3973),AllocFactorMatrix,(M$4+1),FALSE)*$E3974</f>
        <v>-0.13913016208173673</v>
      </c>
      <c r="N3973" s="54">
        <f t="shared" ca="1" si="2052"/>
        <v>-3.6516207571060653</v>
      </c>
      <c r="O3973" s="54">
        <f ca="1">VLOOKUP(CONCATENATE($F3973," ",$G3973),AllocFactorMatrix,(O$4+1),FALSE)*$E3974</f>
        <v>-0.75355143157185789</v>
      </c>
      <c r="P3973" s="54">
        <f ca="1">VLOOKUP(CONCATENATE($F3973," ",$G3973),AllocFactorMatrix,(P$4+1),FALSE)*$E3974</f>
        <v>-0.22313593943768645</v>
      </c>
      <c r="Q3973" s="54">
        <f ca="1">VLOOKUP(CONCATENATE($F3973," ",$G3973),AllocFactorMatrix,(Q$4+1),FALSE)*$E3974</f>
        <v>-0.48470413353942277</v>
      </c>
      <c r="R3973" s="54">
        <f ca="1">VLOOKUP(CONCATENATE($F3973," ",$G3973),AllocFactorMatrix,(R$4+1),FALSE)*$E3974</f>
        <v>-8.5174121679948367E-2</v>
      </c>
      <c r="S3973" s="54">
        <f t="shared" ca="1" si="2056"/>
        <v>-1.5465656262289154</v>
      </c>
      <c r="T3973" s="54">
        <f ca="1">VLOOKUP(CONCATENATE($F3973," ",$G3973),AllocFactorMatrix,(T$4+1),FALSE)*$E3974</f>
        <v>-5.1864378054407379E-3</v>
      </c>
      <c r="U3973" s="54">
        <f ca="1">VLOOKUP(CONCATENATE($F3973," ",$G3973),AllocFactorMatrix,(U$4+1),FALSE)*$E3974</f>
        <v>-0.13238188134211001</v>
      </c>
      <c r="V3973" s="54">
        <f ca="1">VLOOKUP(CONCATENATE($F3973," ",$G3973),AllocFactorMatrix,(V$4+1),FALSE)*$E3974</f>
        <v>-0.7128090874977463</v>
      </c>
      <c r="W3973" s="54">
        <f ca="1">VLOOKUP(CONCATENATE($F3973," ",$G3973),AllocFactorMatrix,(W$4+1),FALSE)*$E3974</f>
        <v>-0.1277625943457989</v>
      </c>
      <c r="X3973" s="54">
        <f t="shared" ca="1" si="2057"/>
        <v>-0.97814000099109588</v>
      </c>
      <c r="Y3973" s="54">
        <f ca="1">VLOOKUP(CONCATENATE($F3973," ",$G3973),AllocFactorMatrix,(Y$4+1),FALSE)*$E3974</f>
        <v>-0.20860213779947268</v>
      </c>
      <c r="Z3973" s="54">
        <f ca="1">VLOOKUP(CONCATENATE($F3973," ",$G3973),AllocFactorMatrix,(Z$4+1),FALSE)*$E3974</f>
        <v>-3.7815157278467191E-3</v>
      </c>
      <c r="AA3973" s="54">
        <f t="shared" ca="1" si="2053"/>
        <v>-0.21238365352731939</v>
      </c>
      <c r="AB3973" s="54">
        <f ca="1">VLOOKUP(CONCATENATE($F3973," ",$G3973),AllocFactorMatrix,(AB$4+1),FALSE)*$E3974</f>
        <v>-3.9158007270022827E-3</v>
      </c>
      <c r="AC3973" s="54">
        <f ca="1">VLOOKUP(CONCATENATE($F3973," ",$G3973),AllocFactorMatrix,(AC$4+1),FALSE)*$E3974</f>
        <v>-22.183482664950418</v>
      </c>
      <c r="AD3973" s="54">
        <f ca="1">VLOOKUP(CONCATENATE($F3973," ",$G3973),AllocFactorMatrix,(AD$4+1),FALSE)*$E3974</f>
        <v>-2.7163420668787235</v>
      </c>
    </row>
    <row r="3974" spans="1:30" s="51" customFormat="1" collapsed="1">
      <c r="A3974" s="56"/>
      <c r="B3974" s="111"/>
      <c r="C3974" s="55"/>
      <c r="D3974" s="108" t="s">
        <v>470</v>
      </c>
      <c r="E3974" s="61">
        <v>-1498</v>
      </c>
      <c r="F3974" s="57" t="s">
        <v>74</v>
      </c>
      <c r="G3974" s="55" t="str">
        <f>$G$15</f>
        <v>TOTAL</v>
      </c>
      <c r="H3974" s="53">
        <f t="shared" ca="1" si="2051"/>
        <v>-1498.0000000000005</v>
      </c>
      <c r="I3974" s="54">
        <f ca="1">VLOOKUP(CONCATENATE($F3974," ",$G3974),AllocFactorMatrix,(I$4+1),FALSE)*$E3974</f>
        <v>-829.6657179538015</v>
      </c>
      <c r="J3974" s="54">
        <f ca="1">VLOOKUP(CONCATENATE($F3974," ",$G3974),AllocFactorMatrix,(J$4+1),FALSE)*$E3974</f>
        <v>-47.974108243466254</v>
      </c>
      <c r="K3974" s="54">
        <f ca="1">VLOOKUP(CONCATENATE($F3974," ",$G3974),AllocFactorMatrix,(K$4+1),FALSE)*$E3974</f>
        <v>-140.04210362774811</v>
      </c>
      <c r="L3974" s="54">
        <f ca="1">VLOOKUP(CONCATENATE($F3974," ",$G3974),AllocFactorMatrix,(L$4+1),FALSE)*$E3974</f>
        <v>-4.6151724976794766</v>
      </c>
      <c r="M3974" s="54">
        <f ca="1">VLOOKUP(CONCATENATE($F3974," ",$G3974),AllocFactorMatrix,(M$4+1),FALSE)*$E3974</f>
        <v>-0.39479820361241597</v>
      </c>
      <c r="N3974" s="54">
        <f t="shared" ca="1" si="2052"/>
        <v>-145.05207432904001</v>
      </c>
      <c r="O3974" s="54">
        <f ca="1">VLOOKUP(CONCATENATE($F3974," ",$G3974),AllocFactorMatrix,(O$4+1),FALSE)*$E3974</f>
        <v>-102.7371543201199</v>
      </c>
      <c r="P3974" s="54">
        <f ca="1">VLOOKUP(CONCATENATE($F3974," ",$G3974),AllocFactorMatrix,(P$4+1),FALSE)*$E3974</f>
        <v>-17.173085681345295</v>
      </c>
      <c r="Q3974" s="54">
        <f ca="1">VLOOKUP(CONCATENATE($F3974," ",$G3974),AllocFactorMatrix,(Q$4+1),FALSE)*$E3974</f>
        <v>-6.0345929604848285</v>
      </c>
      <c r="R3974" s="54">
        <f ca="1">VLOOKUP(CONCATENATE($F3974," ",$G3974),AllocFactorMatrix,(R$4+1),FALSE)*$E3974</f>
        <v>-0.31320882279818979</v>
      </c>
      <c r="S3974" s="54">
        <f t="shared" ca="1" si="2056"/>
        <v>-126.25804178474822</v>
      </c>
      <c r="T3974" s="54">
        <f ca="1">VLOOKUP(CONCATENATE($F3974," ",$G3974),AllocFactorMatrix,(T$4+1),FALSE)*$E3974</f>
        <v>-3.5010693498621972</v>
      </c>
      <c r="U3974" s="54">
        <f ca="1">VLOOKUP(CONCATENATE($F3974," ",$G3974),AllocFactorMatrix,(U$4+1),FALSE)*$E3974</f>
        <v>-52.271950670515331</v>
      </c>
      <c r="V3974" s="54">
        <f ca="1">VLOOKUP(CONCATENATE($F3974," ",$G3974),AllocFactorMatrix,(V$4+1),FALSE)*$E3974</f>
        <v>-200.20445503090247</v>
      </c>
      <c r="W3974" s="54">
        <f ca="1">VLOOKUP(CONCATENATE($F3974," ",$G3974),AllocFactorMatrix,(W$4+1),FALSE)*$E3974</f>
        <v>-33.045388964147179</v>
      </c>
      <c r="X3974" s="54">
        <f t="shared" ca="1" si="2057"/>
        <v>-289.02286401542722</v>
      </c>
      <c r="Y3974" s="54">
        <f ca="1">VLOOKUP(CONCATENATE($F3974," ",$G3974),AllocFactorMatrix,(Y$4+1),FALSE)*$E3974</f>
        <v>-32.01986409539488</v>
      </c>
      <c r="Z3974" s="54">
        <f ca="1">VLOOKUP(CONCATENATE($F3974," ",$G3974),AllocFactorMatrix,(Z$4+1),FALSE)*$E3974</f>
        <v>-0.4680209258960622</v>
      </c>
      <c r="AA3974" s="54">
        <f t="shared" ca="1" si="2053"/>
        <v>-32.487885021290943</v>
      </c>
      <c r="AB3974" s="54">
        <f ca="1">VLOOKUP(CONCATENATE($F3974," ",$G3974),AllocFactorMatrix,(AB$4+1),FALSE)*$E3974</f>
        <v>-0.41148308691430485</v>
      </c>
      <c r="AC3974" s="54">
        <f ca="1">VLOOKUP(CONCATENATE($F3974," ",$G3974),AllocFactorMatrix,(AC$4+1),FALSE)*$E3974</f>
        <v>-24.079107569261392</v>
      </c>
      <c r="AD3974" s="54">
        <f ca="1">VLOOKUP(CONCATENATE($F3974," ",$G3974),AllocFactorMatrix,(AD$4+1),FALSE)*$E3974</f>
        <v>-3.048717996050339</v>
      </c>
    </row>
    <row r="3975" spans="1:30" s="51" customFormat="1" hidden="1" outlineLevel="1">
      <c r="A3975" s="56"/>
      <c r="B3975" s="111"/>
      <c r="C3975" s="55"/>
      <c r="D3975" s="55"/>
      <c r="F3975" s="52" t="str">
        <f>F3982</f>
        <v>PROD_DEMAND</v>
      </c>
      <c r="G3975" s="55" t="str">
        <f>$G$8</f>
        <v>PRODUCTION</v>
      </c>
      <c r="H3975" s="53">
        <f t="shared" ref="H3975:H3990" si="2058">SUBTOTAL(9,I3975:AD3975)</f>
        <v>18534.999999999993</v>
      </c>
      <c r="I3975" s="54">
        <f>VLOOKUP(CONCATENATE($F3975," ",$G3975),AllocFactorMatrix,(I$4+1),FALSE)*$E3982</f>
        <v>9130.0257281186441</v>
      </c>
      <c r="J3975" s="54">
        <f>VLOOKUP(CONCATENATE($F3975," ",$G3975),AllocFactorMatrix,(J$4+1),FALSE)*$E3982</f>
        <v>451.32979536777123</v>
      </c>
      <c r="K3975" s="54">
        <f>VLOOKUP(CONCATENATE($F3975," ",$G3975),AllocFactorMatrix,(K$4+1),FALSE)*$E3982</f>
        <v>1653.1951743671561</v>
      </c>
      <c r="L3975" s="54">
        <f>VLOOKUP(CONCATENATE($F3975," ",$G3975),AllocFactorMatrix,(L$4+1),FALSE)*$E3982</f>
        <v>52.036714588669298</v>
      </c>
      <c r="M3975" s="54">
        <f>VLOOKUP(CONCATENATE($F3975," ",$G3975),AllocFactorMatrix,(M$4+1),FALSE)*$E3982</f>
        <v>4.8798365853602972</v>
      </c>
      <c r="N3975" s="54">
        <f t="shared" ref="N3975:N3990" si="2059">SUBTOTAL(9,K3975:M3975)</f>
        <v>1710.1117255411859</v>
      </c>
      <c r="O3975" s="54">
        <f>VLOOKUP(CONCATENATE($F3975," ",$G3975),AllocFactorMatrix,(O$4+1),FALSE)*$E3982</f>
        <v>1256.6855048217399</v>
      </c>
      <c r="P3975" s="54">
        <f>VLOOKUP(CONCATENATE($F3975," ",$G3975),AllocFactorMatrix,(P$4+1),FALSE)*$E3982</f>
        <v>234.15712175864007</v>
      </c>
      <c r="Q3975" s="54">
        <f>VLOOKUP(CONCATENATE($F3975," ",$G3975),AllocFactorMatrix,(Q$4+1),FALSE)*$E3982</f>
        <v>105.8112433170099</v>
      </c>
      <c r="R3975" s="54">
        <f>VLOOKUP(CONCATENATE($F3975," ",$G3975),AllocFactorMatrix,(R$4+1),FALSE)*$E3982</f>
        <v>4.7582133352084952</v>
      </c>
      <c r="S3975" s="54">
        <f>SUBTOTAL(9,O3975:R3975)</f>
        <v>1601.4120832325984</v>
      </c>
      <c r="T3975" s="54">
        <f>VLOOKUP(CONCATENATE($F3975," ",$G3975),AllocFactorMatrix,(T$4+1),FALSE)*$E3982</f>
        <v>43.899243480726682</v>
      </c>
      <c r="U3975" s="54">
        <f>VLOOKUP(CONCATENATE($F3975," ",$G3975),AllocFactorMatrix,(U$4+1),FALSE)*$E3982</f>
        <v>718.4036399280842</v>
      </c>
      <c r="V3975" s="54">
        <f>VLOOKUP(CONCATENATE($F3975," ",$G3975),AllocFactorMatrix,(V$4+1),FALSE)*$E3982</f>
        <v>3796.7834230444678</v>
      </c>
      <c r="W3975" s="54">
        <f>VLOOKUP(CONCATENATE($F3975," ",$G3975),AllocFactorMatrix,(W$4+1),FALSE)*$E3982</f>
        <v>685.63615731130005</v>
      </c>
      <c r="X3975" s="54">
        <f>SUBTOTAL(9,T3975:W3975)</f>
        <v>5244.7224637645786</v>
      </c>
      <c r="Y3975" s="54">
        <f>VLOOKUP(CONCATENATE($F3975," ",$G3975),AllocFactorMatrix,(Y$4+1),FALSE)*$E3982</f>
        <v>385.9261244215441</v>
      </c>
      <c r="Z3975" s="54">
        <f>VLOOKUP(CONCATENATE($F3975," ",$G3975),AllocFactorMatrix,(Z$4+1),FALSE)*$E3982</f>
        <v>6.4641150654840294</v>
      </c>
      <c r="AA3975" s="54">
        <f t="shared" ref="AA3975:AA3990" si="2060">SUBTOTAL(9,Y3975:Z3975)</f>
        <v>392.39023948702811</v>
      </c>
      <c r="AB3975" s="54">
        <f>VLOOKUP(CONCATENATE($F3975," ",$G3975),AllocFactorMatrix,(AB$4+1),FALSE)*$E3982</f>
        <v>5.0079644881880077</v>
      </c>
      <c r="AC3975" s="54">
        <f>VLOOKUP(CONCATENATE($F3975," ",$G3975),AllocFactorMatrix,(AC$4+1),FALSE)*$E3982</f>
        <v>0</v>
      </c>
      <c r="AD3975" s="54">
        <f>VLOOKUP(CONCATENATE($F3975," ",$G3975),AllocFactorMatrix,(AD$4+1),FALSE)*$E3982</f>
        <v>0</v>
      </c>
    </row>
    <row r="3976" spans="1:30" s="51" customFormat="1" hidden="1" outlineLevel="1">
      <c r="A3976" s="56"/>
      <c r="B3976" s="111"/>
      <c r="C3976" s="55"/>
      <c r="D3976" s="55"/>
      <c r="F3976" s="52" t="str">
        <f>F3982</f>
        <v>PROD_DEMAND</v>
      </c>
      <c r="G3976" s="55" t="str">
        <f>$G$9</f>
        <v>BULKTRAN</v>
      </c>
      <c r="H3976" s="53">
        <f t="shared" si="2058"/>
        <v>0</v>
      </c>
      <c r="I3976" s="54">
        <f>VLOOKUP(CONCATENATE($F3976," ",$G3976),AllocFactorMatrix,(I$4+1),FALSE)*$E3982</f>
        <v>0</v>
      </c>
      <c r="J3976" s="54">
        <f>VLOOKUP(CONCATENATE($F3976," ",$G3976),AllocFactorMatrix,(J$4+1),FALSE)*$E3982</f>
        <v>0</v>
      </c>
      <c r="K3976" s="54">
        <f>VLOOKUP(CONCATENATE($F3976," ",$G3976),AllocFactorMatrix,(K$4+1),FALSE)*$E3982</f>
        <v>0</v>
      </c>
      <c r="L3976" s="54">
        <f>VLOOKUP(CONCATENATE($F3976," ",$G3976),AllocFactorMatrix,(L$4+1),FALSE)*$E3982</f>
        <v>0</v>
      </c>
      <c r="M3976" s="54">
        <f>VLOOKUP(CONCATENATE($F3976," ",$G3976),AllocFactorMatrix,(M$4+1),FALSE)*$E3982</f>
        <v>0</v>
      </c>
      <c r="N3976" s="54">
        <f t="shared" si="2059"/>
        <v>0</v>
      </c>
      <c r="O3976" s="54">
        <f>VLOOKUP(CONCATENATE($F3976," ",$G3976),AllocFactorMatrix,(O$4+1),FALSE)*$E3982</f>
        <v>0</v>
      </c>
      <c r="P3976" s="54">
        <f>VLOOKUP(CONCATENATE($F3976," ",$G3976),AllocFactorMatrix,(P$4+1),FALSE)*$E3982</f>
        <v>0</v>
      </c>
      <c r="Q3976" s="54">
        <f>VLOOKUP(CONCATENATE($F3976," ",$G3976),AllocFactorMatrix,(Q$4+1),FALSE)*$E3982</f>
        <v>0</v>
      </c>
      <c r="R3976" s="54">
        <f>VLOOKUP(CONCATENATE($F3976," ",$G3976),AllocFactorMatrix,(R$4+1),FALSE)*$E3982</f>
        <v>0</v>
      </c>
      <c r="S3976" s="54">
        <f t="shared" ref="S3976:S3982" si="2061">SUBTOTAL(9,O3976:R3976)</f>
        <v>0</v>
      </c>
      <c r="T3976" s="54">
        <f>VLOOKUP(CONCATENATE($F3976," ",$G3976),AllocFactorMatrix,(T$4+1),FALSE)*$E3982</f>
        <v>0</v>
      </c>
      <c r="U3976" s="54">
        <f>VLOOKUP(CONCATENATE($F3976," ",$G3976),AllocFactorMatrix,(U$4+1),FALSE)*$E3982</f>
        <v>0</v>
      </c>
      <c r="V3976" s="54">
        <f>VLOOKUP(CONCATENATE($F3976," ",$G3976),AllocFactorMatrix,(V$4+1),FALSE)*$E3982</f>
        <v>0</v>
      </c>
      <c r="W3976" s="54">
        <f>VLOOKUP(CONCATENATE($F3976," ",$G3976),AllocFactorMatrix,(W$4+1),FALSE)*$E3982</f>
        <v>0</v>
      </c>
      <c r="X3976" s="54">
        <f t="shared" ref="X3976:X3982" si="2062">SUBTOTAL(9,T3976:W3976)</f>
        <v>0</v>
      </c>
      <c r="Y3976" s="54">
        <f>VLOOKUP(CONCATENATE($F3976," ",$G3976),AllocFactorMatrix,(Y$4+1),FALSE)*$E3982</f>
        <v>0</v>
      </c>
      <c r="Z3976" s="54">
        <f>VLOOKUP(CONCATENATE($F3976," ",$G3976),AllocFactorMatrix,(Z$4+1),FALSE)*$E3982</f>
        <v>0</v>
      </c>
      <c r="AA3976" s="54">
        <f t="shared" si="2060"/>
        <v>0</v>
      </c>
      <c r="AB3976" s="54">
        <f>VLOOKUP(CONCATENATE($F3976," ",$G3976),AllocFactorMatrix,(AB$4+1),FALSE)*$E3982</f>
        <v>0</v>
      </c>
      <c r="AC3976" s="54">
        <f>VLOOKUP(CONCATENATE($F3976," ",$G3976),AllocFactorMatrix,(AC$4+1),FALSE)*$E3982</f>
        <v>0</v>
      </c>
      <c r="AD3976" s="54">
        <f>VLOOKUP(CONCATENATE($F3976," ",$G3976),AllocFactorMatrix,(AD$4+1),FALSE)*$E3982</f>
        <v>0</v>
      </c>
    </row>
    <row r="3977" spans="1:30" s="51" customFormat="1" hidden="1" outlineLevel="1">
      <c r="A3977" s="56"/>
      <c r="B3977" s="111"/>
      <c r="C3977" s="55"/>
      <c r="D3977" s="55"/>
      <c r="F3977" s="52" t="str">
        <f>F3982</f>
        <v>PROD_DEMAND</v>
      </c>
      <c r="G3977" s="55" t="str">
        <f>$G$10</f>
        <v>SUBTRAN</v>
      </c>
      <c r="H3977" s="53">
        <f t="shared" si="2058"/>
        <v>0</v>
      </c>
      <c r="I3977" s="54">
        <f>VLOOKUP(CONCATENATE($F3977," ",$G3977),AllocFactorMatrix,(I$4+1),FALSE)*$E3982</f>
        <v>0</v>
      </c>
      <c r="J3977" s="54">
        <f>VLOOKUP(CONCATENATE($F3977," ",$G3977),AllocFactorMatrix,(J$4+1),FALSE)*$E3982</f>
        <v>0</v>
      </c>
      <c r="K3977" s="54">
        <f>VLOOKUP(CONCATENATE($F3977," ",$G3977),AllocFactorMatrix,(K$4+1),FALSE)*$E3982</f>
        <v>0</v>
      </c>
      <c r="L3977" s="54">
        <f>VLOOKUP(CONCATENATE($F3977," ",$G3977),AllocFactorMatrix,(L$4+1),FALSE)*$E3982</f>
        <v>0</v>
      </c>
      <c r="M3977" s="54">
        <f>VLOOKUP(CONCATENATE($F3977," ",$G3977),AllocFactorMatrix,(M$4+1),FALSE)*$E3982</f>
        <v>0</v>
      </c>
      <c r="N3977" s="54">
        <f t="shared" si="2059"/>
        <v>0</v>
      </c>
      <c r="O3977" s="54">
        <f>VLOOKUP(CONCATENATE($F3977," ",$G3977),AllocFactorMatrix,(O$4+1),FALSE)*$E3982</f>
        <v>0</v>
      </c>
      <c r="P3977" s="54">
        <f>VLOOKUP(CONCATENATE($F3977," ",$G3977),AllocFactorMatrix,(P$4+1),FALSE)*$E3982</f>
        <v>0</v>
      </c>
      <c r="Q3977" s="54">
        <f>VLOOKUP(CONCATENATE($F3977," ",$G3977),AllocFactorMatrix,(Q$4+1),FALSE)*$E3982</f>
        <v>0</v>
      </c>
      <c r="R3977" s="54">
        <f>VLOOKUP(CONCATENATE($F3977," ",$G3977),AllocFactorMatrix,(R$4+1),FALSE)*$E3982</f>
        <v>0</v>
      </c>
      <c r="S3977" s="54">
        <f t="shared" si="2061"/>
        <v>0</v>
      </c>
      <c r="T3977" s="54">
        <f>VLOOKUP(CONCATENATE($F3977," ",$G3977),AllocFactorMatrix,(T$4+1),FALSE)*$E3982</f>
        <v>0</v>
      </c>
      <c r="U3977" s="54">
        <f>VLOOKUP(CONCATENATE($F3977," ",$G3977),AllocFactorMatrix,(U$4+1),FALSE)*$E3982</f>
        <v>0</v>
      </c>
      <c r="V3977" s="54">
        <f>VLOOKUP(CONCATENATE($F3977," ",$G3977),AllocFactorMatrix,(V$4+1),FALSE)*$E3982</f>
        <v>0</v>
      </c>
      <c r="W3977" s="54">
        <f>VLOOKUP(CONCATENATE($F3977," ",$G3977),AllocFactorMatrix,(W$4+1),FALSE)*$E3982</f>
        <v>0</v>
      </c>
      <c r="X3977" s="54">
        <f t="shared" si="2062"/>
        <v>0</v>
      </c>
      <c r="Y3977" s="54">
        <f>VLOOKUP(CONCATENATE($F3977," ",$G3977),AllocFactorMatrix,(Y$4+1),FALSE)*$E3982</f>
        <v>0</v>
      </c>
      <c r="Z3977" s="54">
        <f>VLOOKUP(CONCATENATE($F3977," ",$G3977),AllocFactorMatrix,(Z$4+1),FALSE)*$E3982</f>
        <v>0</v>
      </c>
      <c r="AA3977" s="54">
        <f t="shared" si="2060"/>
        <v>0</v>
      </c>
      <c r="AB3977" s="54">
        <f>VLOOKUP(CONCATENATE($F3977," ",$G3977),AllocFactorMatrix,(AB$4+1),FALSE)*$E3982</f>
        <v>0</v>
      </c>
      <c r="AC3977" s="54">
        <f>VLOOKUP(CONCATENATE($F3977," ",$G3977),AllocFactorMatrix,(AC$4+1),FALSE)*$E3982</f>
        <v>0</v>
      </c>
      <c r="AD3977" s="54">
        <f>VLOOKUP(CONCATENATE($F3977," ",$G3977),AllocFactorMatrix,(AD$4+1),FALSE)*$E3982</f>
        <v>0</v>
      </c>
    </row>
    <row r="3978" spans="1:30" s="51" customFormat="1" hidden="1" outlineLevel="1">
      <c r="A3978" s="56"/>
      <c r="B3978" s="111"/>
      <c r="C3978" s="55"/>
      <c r="D3978" s="55"/>
      <c r="F3978" s="52" t="str">
        <f>F3982</f>
        <v>PROD_DEMAND</v>
      </c>
      <c r="G3978" s="55" t="str">
        <f>$G$11</f>
        <v>DISTPRI</v>
      </c>
      <c r="H3978" s="53">
        <f t="shared" si="2058"/>
        <v>0</v>
      </c>
      <c r="I3978" s="54">
        <f>VLOOKUP(CONCATENATE($F3978," ",$G3978),AllocFactorMatrix,(I$4+1),FALSE)*$E3982</f>
        <v>0</v>
      </c>
      <c r="J3978" s="54">
        <f>VLOOKUP(CONCATENATE($F3978," ",$G3978),AllocFactorMatrix,(J$4+1),FALSE)*$E3982</f>
        <v>0</v>
      </c>
      <c r="K3978" s="54">
        <f>VLOOKUP(CONCATENATE($F3978," ",$G3978),AllocFactorMatrix,(K$4+1),FALSE)*$E3982</f>
        <v>0</v>
      </c>
      <c r="L3978" s="54">
        <f>VLOOKUP(CONCATENATE($F3978," ",$G3978),AllocFactorMatrix,(L$4+1),FALSE)*$E3982</f>
        <v>0</v>
      </c>
      <c r="M3978" s="54">
        <f>VLOOKUP(CONCATENATE($F3978," ",$G3978),AllocFactorMatrix,(M$4+1),FALSE)*$E3982</f>
        <v>0</v>
      </c>
      <c r="N3978" s="54">
        <f t="shared" si="2059"/>
        <v>0</v>
      </c>
      <c r="O3978" s="54">
        <f>VLOOKUP(CONCATENATE($F3978," ",$G3978),AllocFactorMatrix,(O$4+1),FALSE)*$E3982</f>
        <v>0</v>
      </c>
      <c r="P3978" s="54">
        <f>VLOOKUP(CONCATENATE($F3978," ",$G3978),AllocFactorMatrix,(P$4+1),FALSE)*$E3982</f>
        <v>0</v>
      </c>
      <c r="Q3978" s="54">
        <f>VLOOKUP(CONCATENATE($F3978," ",$G3978),AllocFactorMatrix,(Q$4+1),FALSE)*$E3982</f>
        <v>0</v>
      </c>
      <c r="R3978" s="54">
        <f>VLOOKUP(CONCATENATE($F3978," ",$G3978),AllocFactorMatrix,(R$4+1),FALSE)*$E3982</f>
        <v>0</v>
      </c>
      <c r="S3978" s="54">
        <f t="shared" si="2061"/>
        <v>0</v>
      </c>
      <c r="T3978" s="54">
        <f>VLOOKUP(CONCATENATE($F3978," ",$G3978),AllocFactorMatrix,(T$4+1),FALSE)*$E3982</f>
        <v>0</v>
      </c>
      <c r="U3978" s="54">
        <f>VLOOKUP(CONCATENATE($F3978," ",$G3978),AllocFactorMatrix,(U$4+1),FALSE)*$E3982</f>
        <v>0</v>
      </c>
      <c r="V3978" s="54">
        <f>VLOOKUP(CONCATENATE($F3978," ",$G3978),AllocFactorMatrix,(V$4+1),FALSE)*$E3982</f>
        <v>0</v>
      </c>
      <c r="W3978" s="54">
        <f>VLOOKUP(CONCATENATE($F3978," ",$G3978),AllocFactorMatrix,(W$4+1),FALSE)*$E3982</f>
        <v>0</v>
      </c>
      <c r="X3978" s="54">
        <f t="shared" si="2062"/>
        <v>0</v>
      </c>
      <c r="Y3978" s="54">
        <f>VLOOKUP(CONCATENATE($F3978," ",$G3978),AllocFactorMatrix,(Y$4+1),FALSE)*$E3982</f>
        <v>0</v>
      </c>
      <c r="Z3978" s="54">
        <f>VLOOKUP(CONCATENATE($F3978," ",$G3978),AllocFactorMatrix,(Z$4+1),FALSE)*$E3982</f>
        <v>0</v>
      </c>
      <c r="AA3978" s="54">
        <f t="shared" si="2060"/>
        <v>0</v>
      </c>
      <c r="AB3978" s="54">
        <f>VLOOKUP(CONCATENATE($F3978," ",$G3978),AllocFactorMatrix,(AB$4+1),FALSE)*$E3982</f>
        <v>0</v>
      </c>
      <c r="AC3978" s="54">
        <f>VLOOKUP(CONCATENATE($F3978," ",$G3978),AllocFactorMatrix,(AC$4+1),FALSE)*$E3982</f>
        <v>0</v>
      </c>
      <c r="AD3978" s="54">
        <f>VLOOKUP(CONCATENATE($F3978," ",$G3978),AllocFactorMatrix,(AD$4+1),FALSE)*$E3982</f>
        <v>0</v>
      </c>
    </row>
    <row r="3979" spans="1:30" s="51" customFormat="1" hidden="1" outlineLevel="1">
      <c r="A3979" s="56"/>
      <c r="B3979" s="111"/>
      <c r="C3979" s="55"/>
      <c r="D3979" s="55"/>
      <c r="F3979" s="52" t="str">
        <f>F3982</f>
        <v>PROD_DEMAND</v>
      </c>
      <c r="G3979" s="55" t="str">
        <f>$G$12</f>
        <v>DISTSEC</v>
      </c>
      <c r="H3979" s="53">
        <f t="shared" si="2058"/>
        <v>0</v>
      </c>
      <c r="I3979" s="54">
        <f>VLOOKUP(CONCATENATE($F3979," ",$G3979),AllocFactorMatrix,(I$4+1),FALSE)*$E3982</f>
        <v>0</v>
      </c>
      <c r="J3979" s="54">
        <f>VLOOKUP(CONCATENATE($F3979," ",$G3979),AllocFactorMatrix,(J$4+1),FALSE)*$E3982</f>
        <v>0</v>
      </c>
      <c r="K3979" s="54">
        <f>VLOOKUP(CONCATENATE($F3979," ",$G3979),AllocFactorMatrix,(K$4+1),FALSE)*$E3982</f>
        <v>0</v>
      </c>
      <c r="L3979" s="54">
        <f>VLOOKUP(CONCATENATE($F3979," ",$G3979),AllocFactorMatrix,(L$4+1),FALSE)*$E3982</f>
        <v>0</v>
      </c>
      <c r="M3979" s="54">
        <f>VLOOKUP(CONCATENATE($F3979," ",$G3979),AllocFactorMatrix,(M$4+1),FALSE)*$E3982</f>
        <v>0</v>
      </c>
      <c r="N3979" s="54">
        <f t="shared" si="2059"/>
        <v>0</v>
      </c>
      <c r="O3979" s="54">
        <f>VLOOKUP(CONCATENATE($F3979," ",$G3979),AllocFactorMatrix,(O$4+1),FALSE)*$E3982</f>
        <v>0</v>
      </c>
      <c r="P3979" s="54">
        <f>VLOOKUP(CONCATENATE($F3979," ",$G3979),AllocFactorMatrix,(P$4+1),FALSE)*$E3982</f>
        <v>0</v>
      </c>
      <c r="Q3979" s="54">
        <f>VLOOKUP(CONCATENATE($F3979," ",$G3979),AllocFactorMatrix,(Q$4+1),FALSE)*$E3982</f>
        <v>0</v>
      </c>
      <c r="R3979" s="54">
        <f>VLOOKUP(CONCATENATE($F3979," ",$G3979),AllocFactorMatrix,(R$4+1),FALSE)*$E3982</f>
        <v>0</v>
      </c>
      <c r="S3979" s="54">
        <f t="shared" si="2061"/>
        <v>0</v>
      </c>
      <c r="T3979" s="54">
        <f>VLOOKUP(CONCATENATE($F3979," ",$G3979),AllocFactorMatrix,(T$4+1),FALSE)*$E3982</f>
        <v>0</v>
      </c>
      <c r="U3979" s="54">
        <f>VLOOKUP(CONCATENATE($F3979," ",$G3979),AllocFactorMatrix,(U$4+1),FALSE)*$E3982</f>
        <v>0</v>
      </c>
      <c r="V3979" s="54">
        <f>VLOOKUP(CONCATENATE($F3979," ",$G3979),AllocFactorMatrix,(V$4+1),FALSE)*$E3982</f>
        <v>0</v>
      </c>
      <c r="W3979" s="54">
        <f>VLOOKUP(CONCATENATE($F3979," ",$G3979),AllocFactorMatrix,(W$4+1),FALSE)*$E3982</f>
        <v>0</v>
      </c>
      <c r="X3979" s="54">
        <f t="shared" si="2062"/>
        <v>0</v>
      </c>
      <c r="Y3979" s="54">
        <f>VLOOKUP(CONCATENATE($F3979," ",$G3979),AllocFactorMatrix,(Y$4+1),FALSE)*$E3982</f>
        <v>0</v>
      </c>
      <c r="Z3979" s="54">
        <f>VLOOKUP(CONCATENATE($F3979," ",$G3979),AllocFactorMatrix,(Z$4+1),FALSE)*$E3982</f>
        <v>0</v>
      </c>
      <c r="AA3979" s="54">
        <f t="shared" si="2060"/>
        <v>0</v>
      </c>
      <c r="AB3979" s="54">
        <f>VLOOKUP(CONCATENATE($F3979," ",$G3979),AllocFactorMatrix,(AB$4+1),FALSE)*$E3982</f>
        <v>0</v>
      </c>
      <c r="AC3979" s="54">
        <f>VLOOKUP(CONCATENATE($F3979," ",$G3979),AllocFactorMatrix,(AC$4+1),FALSE)*$E3982</f>
        <v>0</v>
      </c>
      <c r="AD3979" s="54">
        <f>VLOOKUP(CONCATENATE($F3979," ",$G3979),AllocFactorMatrix,(AD$4+1),FALSE)*$E3982</f>
        <v>0</v>
      </c>
    </row>
    <row r="3980" spans="1:30" s="51" customFormat="1" hidden="1" outlineLevel="1">
      <c r="A3980" s="56"/>
      <c r="B3980" s="111"/>
      <c r="C3980" s="55"/>
      <c r="D3980" s="55"/>
      <c r="F3980" s="52" t="str">
        <f>F3982</f>
        <v>PROD_DEMAND</v>
      </c>
      <c r="G3980" s="55" t="str">
        <f>$G$13</f>
        <v>ENERGY</v>
      </c>
      <c r="H3980" s="53">
        <f t="shared" si="2058"/>
        <v>0</v>
      </c>
      <c r="I3980" s="54">
        <f>VLOOKUP(CONCATENATE($F3980," ",$G3980),AllocFactorMatrix,(I$4+1),FALSE)*$E3982</f>
        <v>0</v>
      </c>
      <c r="J3980" s="54">
        <f>VLOOKUP(CONCATENATE($F3980," ",$G3980),AllocFactorMatrix,(J$4+1),FALSE)*$E3982</f>
        <v>0</v>
      </c>
      <c r="K3980" s="54">
        <f>VLOOKUP(CONCATENATE($F3980," ",$G3980),AllocFactorMatrix,(K$4+1),FALSE)*$E3982</f>
        <v>0</v>
      </c>
      <c r="L3980" s="54">
        <f>VLOOKUP(CONCATENATE($F3980," ",$G3980),AllocFactorMatrix,(L$4+1),FALSE)*$E3982</f>
        <v>0</v>
      </c>
      <c r="M3980" s="54">
        <f>VLOOKUP(CONCATENATE($F3980," ",$G3980),AllocFactorMatrix,(M$4+1),FALSE)*$E3982</f>
        <v>0</v>
      </c>
      <c r="N3980" s="54">
        <f t="shared" si="2059"/>
        <v>0</v>
      </c>
      <c r="O3980" s="54">
        <f>VLOOKUP(CONCATENATE($F3980," ",$G3980),AllocFactorMatrix,(O$4+1),FALSE)*$E3982</f>
        <v>0</v>
      </c>
      <c r="P3980" s="54">
        <f>VLOOKUP(CONCATENATE($F3980," ",$G3980),AllocFactorMatrix,(P$4+1),FALSE)*$E3982</f>
        <v>0</v>
      </c>
      <c r="Q3980" s="54">
        <f>VLOOKUP(CONCATENATE($F3980," ",$G3980),AllocFactorMatrix,(Q$4+1),FALSE)*$E3982</f>
        <v>0</v>
      </c>
      <c r="R3980" s="54">
        <f>VLOOKUP(CONCATENATE($F3980," ",$G3980),AllocFactorMatrix,(R$4+1),FALSE)*$E3982</f>
        <v>0</v>
      </c>
      <c r="S3980" s="54">
        <f t="shared" si="2061"/>
        <v>0</v>
      </c>
      <c r="T3980" s="54">
        <f>VLOOKUP(CONCATENATE($F3980," ",$G3980),AllocFactorMatrix,(T$4+1),FALSE)*$E3982</f>
        <v>0</v>
      </c>
      <c r="U3980" s="54">
        <f>VLOOKUP(CONCATENATE($F3980," ",$G3980),AllocFactorMatrix,(U$4+1),FALSE)*$E3982</f>
        <v>0</v>
      </c>
      <c r="V3980" s="54">
        <f>VLOOKUP(CONCATENATE($F3980," ",$G3980),AllocFactorMatrix,(V$4+1),FALSE)*$E3982</f>
        <v>0</v>
      </c>
      <c r="W3980" s="54">
        <f>VLOOKUP(CONCATENATE($F3980," ",$G3980),AllocFactorMatrix,(W$4+1),FALSE)*$E3982</f>
        <v>0</v>
      </c>
      <c r="X3980" s="54">
        <f t="shared" si="2062"/>
        <v>0</v>
      </c>
      <c r="Y3980" s="54">
        <f>VLOOKUP(CONCATENATE($F3980," ",$G3980),AllocFactorMatrix,(Y$4+1),FALSE)*$E3982</f>
        <v>0</v>
      </c>
      <c r="Z3980" s="54">
        <f>VLOOKUP(CONCATENATE($F3980," ",$G3980),AllocFactorMatrix,(Z$4+1),FALSE)*$E3982</f>
        <v>0</v>
      </c>
      <c r="AA3980" s="54">
        <f t="shared" si="2060"/>
        <v>0</v>
      </c>
      <c r="AB3980" s="54">
        <f>VLOOKUP(CONCATENATE($F3980," ",$G3980),AllocFactorMatrix,(AB$4+1),FALSE)*$E3982</f>
        <v>0</v>
      </c>
      <c r="AC3980" s="54">
        <f>VLOOKUP(CONCATENATE($F3980," ",$G3980),AllocFactorMatrix,(AC$4+1),FALSE)*$E3982</f>
        <v>0</v>
      </c>
      <c r="AD3980" s="54">
        <f>VLOOKUP(CONCATENATE($F3980," ",$G3980),AllocFactorMatrix,(AD$4+1),FALSE)*$E3982</f>
        <v>0</v>
      </c>
    </row>
    <row r="3981" spans="1:30" s="51" customFormat="1" hidden="1" outlineLevel="1">
      <c r="A3981" s="56"/>
      <c r="B3981" s="111"/>
      <c r="C3981" s="55"/>
      <c r="D3981" s="55"/>
      <c r="F3981" s="52" t="str">
        <f>F3982</f>
        <v>PROD_DEMAND</v>
      </c>
      <c r="G3981" s="55" t="str">
        <f>$G$14</f>
        <v>CUSTOMER</v>
      </c>
      <c r="H3981" s="53">
        <f t="shared" si="2058"/>
        <v>0</v>
      </c>
      <c r="I3981" s="54">
        <f>VLOOKUP(CONCATENATE($F3981," ",$G3981),AllocFactorMatrix,(I$4+1),FALSE)*$E3982</f>
        <v>0</v>
      </c>
      <c r="J3981" s="54">
        <f>VLOOKUP(CONCATENATE($F3981," ",$G3981),AllocFactorMatrix,(J$4+1),FALSE)*$E3982</f>
        <v>0</v>
      </c>
      <c r="K3981" s="54">
        <f>VLOOKUP(CONCATENATE($F3981," ",$G3981),AllocFactorMatrix,(K$4+1),FALSE)*$E3982</f>
        <v>0</v>
      </c>
      <c r="L3981" s="54">
        <f>VLOOKUP(CONCATENATE($F3981," ",$G3981),AllocFactorMatrix,(L$4+1),FALSE)*$E3982</f>
        <v>0</v>
      </c>
      <c r="M3981" s="54">
        <f>VLOOKUP(CONCATENATE($F3981," ",$G3981),AllocFactorMatrix,(M$4+1),FALSE)*$E3982</f>
        <v>0</v>
      </c>
      <c r="N3981" s="54">
        <f t="shared" si="2059"/>
        <v>0</v>
      </c>
      <c r="O3981" s="54">
        <f>VLOOKUP(CONCATENATE($F3981," ",$G3981),AllocFactorMatrix,(O$4+1),FALSE)*$E3982</f>
        <v>0</v>
      </c>
      <c r="P3981" s="54">
        <f>VLOOKUP(CONCATENATE($F3981," ",$G3981),AllocFactorMatrix,(P$4+1),FALSE)*$E3982</f>
        <v>0</v>
      </c>
      <c r="Q3981" s="54">
        <f>VLOOKUP(CONCATENATE($F3981," ",$G3981),AllocFactorMatrix,(Q$4+1),FALSE)*$E3982</f>
        <v>0</v>
      </c>
      <c r="R3981" s="54">
        <f>VLOOKUP(CONCATENATE($F3981," ",$G3981),AllocFactorMatrix,(R$4+1),FALSE)*$E3982</f>
        <v>0</v>
      </c>
      <c r="S3981" s="54">
        <f t="shared" si="2061"/>
        <v>0</v>
      </c>
      <c r="T3981" s="54">
        <f>VLOOKUP(CONCATENATE($F3981," ",$G3981),AllocFactorMatrix,(T$4+1),FALSE)*$E3982</f>
        <v>0</v>
      </c>
      <c r="U3981" s="54">
        <f>VLOOKUP(CONCATENATE($F3981," ",$G3981),AllocFactorMatrix,(U$4+1),FALSE)*$E3982</f>
        <v>0</v>
      </c>
      <c r="V3981" s="54">
        <f>VLOOKUP(CONCATENATE($F3981," ",$G3981),AllocFactorMatrix,(V$4+1),FALSE)*$E3982</f>
        <v>0</v>
      </c>
      <c r="W3981" s="54">
        <f>VLOOKUP(CONCATENATE($F3981," ",$G3981),AllocFactorMatrix,(W$4+1),FALSE)*$E3982</f>
        <v>0</v>
      </c>
      <c r="X3981" s="54">
        <f t="shared" si="2062"/>
        <v>0</v>
      </c>
      <c r="Y3981" s="54">
        <f>VLOOKUP(CONCATENATE($F3981," ",$G3981),AllocFactorMatrix,(Y$4+1),FALSE)*$E3982</f>
        <v>0</v>
      </c>
      <c r="Z3981" s="54">
        <f>VLOOKUP(CONCATENATE($F3981," ",$G3981),AllocFactorMatrix,(Z$4+1),FALSE)*$E3982</f>
        <v>0</v>
      </c>
      <c r="AA3981" s="54">
        <f t="shared" si="2060"/>
        <v>0</v>
      </c>
      <c r="AB3981" s="54">
        <f>VLOOKUP(CONCATENATE($F3981," ",$G3981),AllocFactorMatrix,(AB$4+1),FALSE)*$E3982</f>
        <v>0</v>
      </c>
      <c r="AC3981" s="54">
        <f>VLOOKUP(CONCATENATE($F3981," ",$G3981),AllocFactorMatrix,(AC$4+1),FALSE)*$E3982</f>
        <v>0</v>
      </c>
      <c r="AD3981" s="54">
        <f>VLOOKUP(CONCATENATE($F3981," ",$G3981),AllocFactorMatrix,(AD$4+1),FALSE)*$E3982</f>
        <v>0</v>
      </c>
    </row>
    <row r="3982" spans="1:30" s="51" customFormat="1" collapsed="1">
      <c r="A3982" s="56"/>
      <c r="B3982" s="111"/>
      <c r="C3982" s="55"/>
      <c r="D3982" s="108" t="s">
        <v>471</v>
      </c>
      <c r="E3982" s="61">
        <v>18535</v>
      </c>
      <c r="F3982" s="57" t="s">
        <v>30</v>
      </c>
      <c r="G3982" s="55" t="str">
        <f>$G$15</f>
        <v>TOTAL</v>
      </c>
      <c r="H3982" s="53">
        <f t="shared" si="2058"/>
        <v>18534.999999999993</v>
      </c>
      <c r="I3982" s="54">
        <f>VLOOKUP(CONCATENATE($F3982," ",$G3982),AllocFactorMatrix,(I$4+1),FALSE)*$E3982</f>
        <v>9130.0257281186441</v>
      </c>
      <c r="J3982" s="54">
        <f>VLOOKUP(CONCATENATE($F3982," ",$G3982),AllocFactorMatrix,(J$4+1),FALSE)*$E3982</f>
        <v>451.32979536777123</v>
      </c>
      <c r="K3982" s="54">
        <f>VLOOKUP(CONCATENATE($F3982," ",$G3982),AllocFactorMatrix,(K$4+1),FALSE)*$E3982</f>
        <v>1653.1951743671561</v>
      </c>
      <c r="L3982" s="54">
        <f>VLOOKUP(CONCATENATE($F3982," ",$G3982),AllocFactorMatrix,(L$4+1),FALSE)*$E3982</f>
        <v>52.036714588669298</v>
      </c>
      <c r="M3982" s="54">
        <f>VLOOKUP(CONCATENATE($F3982," ",$G3982),AllocFactorMatrix,(M$4+1),FALSE)*$E3982</f>
        <v>4.8798365853602972</v>
      </c>
      <c r="N3982" s="54">
        <f t="shared" si="2059"/>
        <v>1710.1117255411859</v>
      </c>
      <c r="O3982" s="54">
        <f>VLOOKUP(CONCATENATE($F3982," ",$G3982),AllocFactorMatrix,(O$4+1),FALSE)*$E3982</f>
        <v>1256.6855048217399</v>
      </c>
      <c r="P3982" s="54">
        <f>VLOOKUP(CONCATENATE($F3982," ",$G3982),AllocFactorMatrix,(P$4+1),FALSE)*$E3982</f>
        <v>234.15712175864007</v>
      </c>
      <c r="Q3982" s="54">
        <f>VLOOKUP(CONCATENATE($F3982," ",$G3982),AllocFactorMatrix,(Q$4+1),FALSE)*$E3982</f>
        <v>105.8112433170099</v>
      </c>
      <c r="R3982" s="54">
        <f>VLOOKUP(CONCATENATE($F3982," ",$G3982),AllocFactorMatrix,(R$4+1),FALSE)*$E3982</f>
        <v>4.7582133352084952</v>
      </c>
      <c r="S3982" s="54">
        <f t="shared" si="2061"/>
        <v>1601.4120832325984</v>
      </c>
      <c r="T3982" s="54">
        <f>VLOOKUP(CONCATENATE($F3982," ",$G3982),AllocFactorMatrix,(T$4+1),FALSE)*$E3982</f>
        <v>43.899243480726682</v>
      </c>
      <c r="U3982" s="54">
        <f>VLOOKUP(CONCATENATE($F3982," ",$G3982),AllocFactorMatrix,(U$4+1),FALSE)*$E3982</f>
        <v>718.4036399280842</v>
      </c>
      <c r="V3982" s="54">
        <f>VLOOKUP(CONCATENATE($F3982," ",$G3982),AllocFactorMatrix,(V$4+1),FALSE)*$E3982</f>
        <v>3796.7834230444678</v>
      </c>
      <c r="W3982" s="54">
        <f>VLOOKUP(CONCATENATE($F3982," ",$G3982),AllocFactorMatrix,(W$4+1),FALSE)*$E3982</f>
        <v>685.63615731130005</v>
      </c>
      <c r="X3982" s="54">
        <f t="shared" si="2062"/>
        <v>5244.7224637645786</v>
      </c>
      <c r="Y3982" s="54">
        <f>VLOOKUP(CONCATENATE($F3982," ",$G3982),AllocFactorMatrix,(Y$4+1),FALSE)*$E3982</f>
        <v>385.9261244215441</v>
      </c>
      <c r="Z3982" s="54">
        <f>VLOOKUP(CONCATENATE($F3982," ",$G3982),AllocFactorMatrix,(Z$4+1),FALSE)*$E3982</f>
        <v>6.4641150654840294</v>
      </c>
      <c r="AA3982" s="54">
        <f t="shared" si="2060"/>
        <v>392.39023948702811</v>
      </c>
      <c r="AB3982" s="54">
        <f>VLOOKUP(CONCATENATE($F3982," ",$G3982),AllocFactorMatrix,(AB$4+1),FALSE)*$E3982</f>
        <v>5.0079644881880077</v>
      </c>
      <c r="AC3982" s="54">
        <f>VLOOKUP(CONCATENATE($F3982," ",$G3982),AllocFactorMatrix,(AC$4+1),FALSE)*$E3982</f>
        <v>0</v>
      </c>
      <c r="AD3982" s="54">
        <f>VLOOKUP(CONCATENATE($F3982," ",$G3982),AllocFactorMatrix,(AD$4+1),FALSE)*$E3982</f>
        <v>0</v>
      </c>
    </row>
    <row r="3983" spans="1:30" s="51" customFormat="1" hidden="1" outlineLevel="1">
      <c r="A3983" s="56"/>
      <c r="B3983" s="111"/>
      <c r="C3983" s="55"/>
      <c r="D3983" s="55"/>
      <c r="F3983" s="52" t="str">
        <f>F3990</f>
        <v>PROD_DEMAND</v>
      </c>
      <c r="G3983" s="55" t="str">
        <f>$G$8</f>
        <v>PRODUCTION</v>
      </c>
      <c r="H3983" s="53">
        <f t="shared" si="2058"/>
        <v>87394.999999999985</v>
      </c>
      <c r="I3983" s="54">
        <f>VLOOKUP(CONCATENATE($F3983," ",$G3983),AllocFactorMatrix,(I$4+1),FALSE)*$E3990</f>
        <v>43049.290450980792</v>
      </c>
      <c r="J3983" s="54">
        <f>VLOOKUP(CONCATENATE($F3983," ",$G3983),AllocFactorMatrix,(J$4+1),FALSE)*$E3990</f>
        <v>2128.0802517489274</v>
      </c>
      <c r="K3983" s="54">
        <f>VLOOKUP(CONCATENATE($F3983," ",$G3983),AllocFactorMatrix,(K$4+1),FALSE)*$E3990</f>
        <v>7795.0360002059679</v>
      </c>
      <c r="L3983" s="54">
        <f>VLOOKUP(CONCATENATE($F3983," ",$G3983),AllocFactorMatrix,(L$4+1),FALSE)*$E3990</f>
        <v>245.36005780829532</v>
      </c>
      <c r="M3983" s="54">
        <f>VLOOKUP(CONCATENATE($F3983," ",$G3983),AllocFactorMatrix,(M$4+1),FALSE)*$E3990</f>
        <v>23.009081110200334</v>
      </c>
      <c r="N3983" s="54">
        <f t="shared" si="2059"/>
        <v>8063.4051391244629</v>
      </c>
      <c r="O3983" s="54">
        <f>VLOOKUP(CONCATENATE($F3983," ",$G3983),AllocFactorMatrix,(O$4+1),FALSE)*$E3990</f>
        <v>5925.439961904287</v>
      </c>
      <c r="P3983" s="54">
        <f>VLOOKUP(CONCATENATE($F3983," ",$G3983),AllocFactorMatrix,(P$4+1),FALSE)*$E3990</f>
        <v>1104.0820963634394</v>
      </c>
      <c r="Q3983" s="54">
        <f>VLOOKUP(CONCATENATE($F3983," ",$G3983),AllocFactorMatrix,(Q$4+1),FALSE)*$E3990</f>
        <v>498.91414133747395</v>
      </c>
      <c r="R3983" s="54">
        <f>VLOOKUP(CONCATENATE($F3983," ",$G3983),AllocFactorMatrix,(R$4+1),FALSE)*$E3990</f>
        <v>22.43561124524124</v>
      </c>
      <c r="S3983" s="54">
        <f>SUBTOTAL(9,O3983:R3983)</f>
        <v>7550.8718108504418</v>
      </c>
      <c r="T3983" s="54">
        <f>VLOOKUP(CONCATENATE($F3983," ",$G3983),AllocFactorMatrix,(T$4+1),FALSE)*$E3990</f>
        <v>206.99079492841159</v>
      </c>
      <c r="U3983" s="54">
        <f>VLOOKUP(CONCATENATE($F3983," ",$G3983),AllocFactorMatrix,(U$4+1),FALSE)*$E3990</f>
        <v>3387.3690915303437</v>
      </c>
      <c r="V3983" s="54">
        <f>VLOOKUP(CONCATENATE($F3983," ",$G3983),AllocFactorMatrix,(V$4+1),FALSE)*$E3990</f>
        <v>17902.340828539051</v>
      </c>
      <c r="W3983" s="54">
        <f>VLOOKUP(CONCATENATE($F3983," ",$G3983),AllocFactorMatrix,(W$4+1),FALSE)*$E3990</f>
        <v>3232.866035512332</v>
      </c>
      <c r="X3983" s="54">
        <f>SUBTOTAL(9,T3983:W3983)</f>
        <v>24729.566750510137</v>
      </c>
      <c r="Y3983" s="54">
        <f>VLOOKUP(CONCATENATE($F3983," ",$G3983),AllocFactorMatrix,(Y$4+1),FALSE)*$E3990</f>
        <v>1819.6932098095954</v>
      </c>
      <c r="Z3983" s="54">
        <f>VLOOKUP(CONCATENATE($F3983," ",$G3983),AllocFactorMatrix,(Z$4+1),FALSE)*$E3990</f>
        <v>30.479165694522617</v>
      </c>
      <c r="AA3983" s="54">
        <f t="shared" si="2060"/>
        <v>1850.172375504118</v>
      </c>
      <c r="AB3983" s="54">
        <f>VLOOKUP(CONCATENATE($F3983," ",$G3983),AllocFactorMatrix,(AB$4+1),FALSE)*$E3990</f>
        <v>23.613221281100131</v>
      </c>
      <c r="AC3983" s="54">
        <f>VLOOKUP(CONCATENATE($F3983," ",$G3983),AllocFactorMatrix,(AC$4+1),FALSE)*$E3990</f>
        <v>0</v>
      </c>
      <c r="AD3983" s="54">
        <f>VLOOKUP(CONCATENATE($F3983," ",$G3983),AllocFactorMatrix,(AD$4+1),FALSE)*$E3990</f>
        <v>0</v>
      </c>
    </row>
    <row r="3984" spans="1:30" s="51" customFormat="1" hidden="1" outlineLevel="1">
      <c r="A3984" s="56"/>
      <c r="B3984" s="111"/>
      <c r="C3984" s="55"/>
      <c r="D3984" s="55"/>
      <c r="F3984" s="52" t="str">
        <f>F3990</f>
        <v>PROD_DEMAND</v>
      </c>
      <c r="G3984" s="55" t="str">
        <f>$G$9</f>
        <v>BULKTRAN</v>
      </c>
      <c r="H3984" s="53">
        <f t="shared" si="2058"/>
        <v>0</v>
      </c>
      <c r="I3984" s="54">
        <f>VLOOKUP(CONCATENATE($F3984," ",$G3984),AllocFactorMatrix,(I$4+1),FALSE)*$E3990</f>
        <v>0</v>
      </c>
      <c r="J3984" s="54">
        <f>VLOOKUP(CONCATENATE($F3984," ",$G3984),AllocFactorMatrix,(J$4+1),FALSE)*$E3990</f>
        <v>0</v>
      </c>
      <c r="K3984" s="54">
        <f>VLOOKUP(CONCATENATE($F3984," ",$G3984),AllocFactorMatrix,(K$4+1),FALSE)*$E3990</f>
        <v>0</v>
      </c>
      <c r="L3984" s="54">
        <f>VLOOKUP(CONCATENATE($F3984," ",$G3984),AllocFactorMatrix,(L$4+1),FALSE)*$E3990</f>
        <v>0</v>
      </c>
      <c r="M3984" s="54">
        <f>VLOOKUP(CONCATENATE($F3984," ",$G3984),AllocFactorMatrix,(M$4+1),FALSE)*$E3990</f>
        <v>0</v>
      </c>
      <c r="N3984" s="54">
        <f t="shared" si="2059"/>
        <v>0</v>
      </c>
      <c r="O3984" s="54">
        <f>VLOOKUP(CONCATENATE($F3984," ",$G3984),AllocFactorMatrix,(O$4+1),FALSE)*$E3990</f>
        <v>0</v>
      </c>
      <c r="P3984" s="54">
        <f>VLOOKUP(CONCATENATE($F3984," ",$G3984),AllocFactorMatrix,(P$4+1),FALSE)*$E3990</f>
        <v>0</v>
      </c>
      <c r="Q3984" s="54">
        <f>VLOOKUP(CONCATENATE($F3984," ",$G3984),AllocFactorMatrix,(Q$4+1),FALSE)*$E3990</f>
        <v>0</v>
      </c>
      <c r="R3984" s="54">
        <f>VLOOKUP(CONCATENATE($F3984," ",$G3984),AllocFactorMatrix,(R$4+1),FALSE)*$E3990</f>
        <v>0</v>
      </c>
      <c r="S3984" s="54">
        <f t="shared" ref="S3984:S3990" si="2063">SUBTOTAL(9,O3984:R3984)</f>
        <v>0</v>
      </c>
      <c r="T3984" s="54">
        <f>VLOOKUP(CONCATENATE($F3984," ",$G3984),AllocFactorMatrix,(T$4+1),FALSE)*$E3990</f>
        <v>0</v>
      </c>
      <c r="U3984" s="54">
        <f>VLOOKUP(CONCATENATE($F3984," ",$G3984),AllocFactorMatrix,(U$4+1),FALSE)*$E3990</f>
        <v>0</v>
      </c>
      <c r="V3984" s="54">
        <f>VLOOKUP(CONCATENATE($F3984," ",$G3984),AllocFactorMatrix,(V$4+1),FALSE)*$E3990</f>
        <v>0</v>
      </c>
      <c r="W3984" s="54">
        <f>VLOOKUP(CONCATENATE($F3984," ",$G3984),AllocFactorMatrix,(W$4+1),FALSE)*$E3990</f>
        <v>0</v>
      </c>
      <c r="X3984" s="54">
        <f t="shared" ref="X3984:X3990" si="2064">SUBTOTAL(9,T3984:W3984)</f>
        <v>0</v>
      </c>
      <c r="Y3984" s="54">
        <f>VLOOKUP(CONCATENATE($F3984," ",$G3984),AllocFactorMatrix,(Y$4+1),FALSE)*$E3990</f>
        <v>0</v>
      </c>
      <c r="Z3984" s="54">
        <f>VLOOKUP(CONCATENATE($F3984," ",$G3984),AllocFactorMatrix,(Z$4+1),FALSE)*$E3990</f>
        <v>0</v>
      </c>
      <c r="AA3984" s="54">
        <f t="shared" si="2060"/>
        <v>0</v>
      </c>
      <c r="AB3984" s="54">
        <f>VLOOKUP(CONCATENATE($F3984," ",$G3984),AllocFactorMatrix,(AB$4+1),FALSE)*$E3990</f>
        <v>0</v>
      </c>
      <c r="AC3984" s="54">
        <f>VLOOKUP(CONCATENATE($F3984," ",$G3984),AllocFactorMatrix,(AC$4+1),FALSE)*$E3990</f>
        <v>0</v>
      </c>
      <c r="AD3984" s="54">
        <f>VLOOKUP(CONCATENATE($F3984," ",$G3984),AllocFactorMatrix,(AD$4+1),FALSE)*$E3990</f>
        <v>0</v>
      </c>
    </row>
    <row r="3985" spans="1:30" s="51" customFormat="1" hidden="1" outlineLevel="1">
      <c r="A3985" s="56"/>
      <c r="B3985" s="111"/>
      <c r="C3985" s="55"/>
      <c r="D3985" s="55"/>
      <c r="F3985" s="52" t="str">
        <f>F3990</f>
        <v>PROD_DEMAND</v>
      </c>
      <c r="G3985" s="55" t="str">
        <f>$G$10</f>
        <v>SUBTRAN</v>
      </c>
      <c r="H3985" s="53">
        <f t="shared" si="2058"/>
        <v>0</v>
      </c>
      <c r="I3985" s="54">
        <f>VLOOKUP(CONCATENATE($F3985," ",$G3985),AllocFactorMatrix,(I$4+1),FALSE)*$E3990</f>
        <v>0</v>
      </c>
      <c r="J3985" s="54">
        <f>VLOOKUP(CONCATENATE($F3985," ",$G3985),AllocFactorMatrix,(J$4+1),FALSE)*$E3990</f>
        <v>0</v>
      </c>
      <c r="K3985" s="54">
        <f>VLOOKUP(CONCATENATE($F3985," ",$G3985),AllocFactorMatrix,(K$4+1),FALSE)*$E3990</f>
        <v>0</v>
      </c>
      <c r="L3985" s="54">
        <f>VLOOKUP(CONCATENATE($F3985," ",$G3985),AllocFactorMatrix,(L$4+1),FALSE)*$E3990</f>
        <v>0</v>
      </c>
      <c r="M3985" s="54">
        <f>VLOOKUP(CONCATENATE($F3985," ",$G3985),AllocFactorMatrix,(M$4+1),FALSE)*$E3990</f>
        <v>0</v>
      </c>
      <c r="N3985" s="54">
        <f t="shared" si="2059"/>
        <v>0</v>
      </c>
      <c r="O3985" s="54">
        <f>VLOOKUP(CONCATENATE($F3985," ",$G3985),AllocFactorMatrix,(O$4+1),FALSE)*$E3990</f>
        <v>0</v>
      </c>
      <c r="P3985" s="54">
        <f>VLOOKUP(CONCATENATE($F3985," ",$G3985),AllocFactorMatrix,(P$4+1),FALSE)*$E3990</f>
        <v>0</v>
      </c>
      <c r="Q3985" s="54">
        <f>VLOOKUP(CONCATENATE($F3985," ",$G3985),AllocFactorMatrix,(Q$4+1),FALSE)*$E3990</f>
        <v>0</v>
      </c>
      <c r="R3985" s="54">
        <f>VLOOKUP(CONCATENATE($F3985," ",$G3985),AllocFactorMatrix,(R$4+1),FALSE)*$E3990</f>
        <v>0</v>
      </c>
      <c r="S3985" s="54">
        <f t="shared" si="2063"/>
        <v>0</v>
      </c>
      <c r="T3985" s="54">
        <f>VLOOKUP(CONCATENATE($F3985," ",$G3985),AllocFactorMatrix,(T$4+1),FALSE)*$E3990</f>
        <v>0</v>
      </c>
      <c r="U3985" s="54">
        <f>VLOOKUP(CONCATENATE($F3985," ",$G3985),AllocFactorMatrix,(U$4+1),FALSE)*$E3990</f>
        <v>0</v>
      </c>
      <c r="V3985" s="54">
        <f>VLOOKUP(CONCATENATE($F3985," ",$G3985),AllocFactorMatrix,(V$4+1),FALSE)*$E3990</f>
        <v>0</v>
      </c>
      <c r="W3985" s="54">
        <f>VLOOKUP(CONCATENATE($F3985," ",$G3985),AllocFactorMatrix,(W$4+1),FALSE)*$E3990</f>
        <v>0</v>
      </c>
      <c r="X3985" s="54">
        <f t="shared" si="2064"/>
        <v>0</v>
      </c>
      <c r="Y3985" s="54">
        <f>VLOOKUP(CONCATENATE($F3985," ",$G3985),AllocFactorMatrix,(Y$4+1),FALSE)*$E3990</f>
        <v>0</v>
      </c>
      <c r="Z3985" s="54">
        <f>VLOOKUP(CONCATENATE($F3985," ",$G3985),AllocFactorMatrix,(Z$4+1),FALSE)*$E3990</f>
        <v>0</v>
      </c>
      <c r="AA3985" s="54">
        <f t="shared" si="2060"/>
        <v>0</v>
      </c>
      <c r="AB3985" s="54">
        <f>VLOOKUP(CONCATENATE($F3985," ",$G3985),AllocFactorMatrix,(AB$4+1),FALSE)*$E3990</f>
        <v>0</v>
      </c>
      <c r="AC3985" s="54">
        <f>VLOOKUP(CONCATENATE($F3985," ",$G3985),AllocFactorMatrix,(AC$4+1),FALSE)*$E3990</f>
        <v>0</v>
      </c>
      <c r="AD3985" s="54">
        <f>VLOOKUP(CONCATENATE($F3985," ",$G3985),AllocFactorMatrix,(AD$4+1),FALSE)*$E3990</f>
        <v>0</v>
      </c>
    </row>
    <row r="3986" spans="1:30" s="51" customFormat="1" hidden="1" outlineLevel="1">
      <c r="A3986" s="56"/>
      <c r="B3986" s="111"/>
      <c r="C3986" s="55"/>
      <c r="D3986" s="55"/>
      <c r="F3986" s="52" t="str">
        <f>F3990</f>
        <v>PROD_DEMAND</v>
      </c>
      <c r="G3986" s="55" t="str">
        <f>$G$11</f>
        <v>DISTPRI</v>
      </c>
      <c r="H3986" s="53">
        <f t="shared" si="2058"/>
        <v>0</v>
      </c>
      <c r="I3986" s="54">
        <f>VLOOKUP(CONCATENATE($F3986," ",$G3986),AllocFactorMatrix,(I$4+1),FALSE)*$E3990</f>
        <v>0</v>
      </c>
      <c r="J3986" s="54">
        <f>VLOOKUP(CONCATENATE($F3986," ",$G3986),AllocFactorMatrix,(J$4+1),FALSE)*$E3990</f>
        <v>0</v>
      </c>
      <c r="K3986" s="54">
        <f>VLOOKUP(CONCATENATE($F3986," ",$G3986),AllocFactorMatrix,(K$4+1),FALSE)*$E3990</f>
        <v>0</v>
      </c>
      <c r="L3986" s="54">
        <f>VLOOKUP(CONCATENATE($F3986," ",$G3986),AllocFactorMatrix,(L$4+1),FALSE)*$E3990</f>
        <v>0</v>
      </c>
      <c r="M3986" s="54">
        <f>VLOOKUP(CONCATENATE($F3986," ",$G3986),AllocFactorMatrix,(M$4+1),FALSE)*$E3990</f>
        <v>0</v>
      </c>
      <c r="N3986" s="54">
        <f t="shared" si="2059"/>
        <v>0</v>
      </c>
      <c r="O3986" s="54">
        <f>VLOOKUP(CONCATENATE($F3986," ",$G3986),AllocFactorMatrix,(O$4+1),FALSE)*$E3990</f>
        <v>0</v>
      </c>
      <c r="P3986" s="54">
        <f>VLOOKUP(CONCATENATE($F3986," ",$G3986),AllocFactorMatrix,(P$4+1),FALSE)*$E3990</f>
        <v>0</v>
      </c>
      <c r="Q3986" s="54">
        <f>VLOOKUP(CONCATENATE($F3986," ",$G3986),AllocFactorMatrix,(Q$4+1),FALSE)*$E3990</f>
        <v>0</v>
      </c>
      <c r="R3986" s="54">
        <f>VLOOKUP(CONCATENATE($F3986," ",$G3986),AllocFactorMatrix,(R$4+1),FALSE)*$E3990</f>
        <v>0</v>
      </c>
      <c r="S3986" s="54">
        <f t="shared" si="2063"/>
        <v>0</v>
      </c>
      <c r="T3986" s="54">
        <f>VLOOKUP(CONCATENATE($F3986," ",$G3986),AllocFactorMatrix,(T$4+1),FALSE)*$E3990</f>
        <v>0</v>
      </c>
      <c r="U3986" s="54">
        <f>VLOOKUP(CONCATENATE($F3986," ",$G3986),AllocFactorMatrix,(U$4+1),FALSE)*$E3990</f>
        <v>0</v>
      </c>
      <c r="V3986" s="54">
        <f>VLOOKUP(CONCATENATE($F3986," ",$G3986),AllocFactorMatrix,(V$4+1),FALSE)*$E3990</f>
        <v>0</v>
      </c>
      <c r="W3986" s="54">
        <f>VLOOKUP(CONCATENATE($F3986," ",$G3986),AllocFactorMatrix,(W$4+1),FALSE)*$E3990</f>
        <v>0</v>
      </c>
      <c r="X3986" s="54">
        <f t="shared" si="2064"/>
        <v>0</v>
      </c>
      <c r="Y3986" s="54">
        <f>VLOOKUP(CONCATENATE($F3986," ",$G3986),AllocFactorMatrix,(Y$4+1),FALSE)*$E3990</f>
        <v>0</v>
      </c>
      <c r="Z3986" s="54">
        <f>VLOOKUP(CONCATENATE($F3986," ",$G3986),AllocFactorMatrix,(Z$4+1),FALSE)*$E3990</f>
        <v>0</v>
      </c>
      <c r="AA3986" s="54">
        <f t="shared" si="2060"/>
        <v>0</v>
      </c>
      <c r="AB3986" s="54">
        <f>VLOOKUP(CONCATENATE($F3986," ",$G3986),AllocFactorMatrix,(AB$4+1),FALSE)*$E3990</f>
        <v>0</v>
      </c>
      <c r="AC3986" s="54">
        <f>VLOOKUP(CONCATENATE($F3986," ",$G3986),AllocFactorMatrix,(AC$4+1),FALSE)*$E3990</f>
        <v>0</v>
      </c>
      <c r="AD3986" s="54">
        <f>VLOOKUP(CONCATENATE($F3986," ",$G3986),AllocFactorMatrix,(AD$4+1),FALSE)*$E3990</f>
        <v>0</v>
      </c>
    </row>
    <row r="3987" spans="1:30" s="51" customFormat="1" hidden="1" outlineLevel="1">
      <c r="A3987" s="56"/>
      <c r="B3987" s="111"/>
      <c r="C3987" s="55"/>
      <c r="D3987" s="55"/>
      <c r="F3987" s="52" t="str">
        <f>F3990</f>
        <v>PROD_DEMAND</v>
      </c>
      <c r="G3987" s="55" t="str">
        <f>$G$12</f>
        <v>DISTSEC</v>
      </c>
      <c r="H3987" s="53">
        <f t="shared" si="2058"/>
        <v>0</v>
      </c>
      <c r="I3987" s="54">
        <f>VLOOKUP(CONCATENATE($F3987," ",$G3987),AllocFactorMatrix,(I$4+1),FALSE)*$E3990</f>
        <v>0</v>
      </c>
      <c r="J3987" s="54">
        <f>VLOOKUP(CONCATENATE($F3987," ",$G3987),AllocFactorMatrix,(J$4+1),FALSE)*$E3990</f>
        <v>0</v>
      </c>
      <c r="K3987" s="54">
        <f>VLOOKUP(CONCATENATE($F3987," ",$G3987),AllocFactorMatrix,(K$4+1),FALSE)*$E3990</f>
        <v>0</v>
      </c>
      <c r="L3987" s="54">
        <f>VLOOKUP(CONCATENATE($F3987," ",$G3987),AllocFactorMatrix,(L$4+1),FALSE)*$E3990</f>
        <v>0</v>
      </c>
      <c r="M3987" s="54">
        <f>VLOOKUP(CONCATENATE($F3987," ",$G3987),AllocFactorMatrix,(M$4+1),FALSE)*$E3990</f>
        <v>0</v>
      </c>
      <c r="N3987" s="54">
        <f t="shared" si="2059"/>
        <v>0</v>
      </c>
      <c r="O3987" s="54">
        <f>VLOOKUP(CONCATENATE($F3987," ",$G3987),AllocFactorMatrix,(O$4+1),FALSE)*$E3990</f>
        <v>0</v>
      </c>
      <c r="P3987" s="54">
        <f>VLOOKUP(CONCATENATE($F3987," ",$G3987),AllocFactorMatrix,(P$4+1),FALSE)*$E3990</f>
        <v>0</v>
      </c>
      <c r="Q3987" s="54">
        <f>VLOOKUP(CONCATENATE($F3987," ",$G3987),AllocFactorMatrix,(Q$4+1),FALSE)*$E3990</f>
        <v>0</v>
      </c>
      <c r="R3987" s="54">
        <f>VLOOKUP(CONCATENATE($F3987," ",$G3987),AllocFactorMatrix,(R$4+1),FALSE)*$E3990</f>
        <v>0</v>
      </c>
      <c r="S3987" s="54">
        <f t="shared" si="2063"/>
        <v>0</v>
      </c>
      <c r="T3987" s="54">
        <f>VLOOKUP(CONCATENATE($F3987," ",$G3987),AllocFactorMatrix,(T$4+1),FALSE)*$E3990</f>
        <v>0</v>
      </c>
      <c r="U3987" s="54">
        <f>VLOOKUP(CONCATENATE($F3987," ",$G3987),AllocFactorMatrix,(U$4+1),FALSE)*$E3990</f>
        <v>0</v>
      </c>
      <c r="V3987" s="54">
        <f>VLOOKUP(CONCATENATE($F3987," ",$G3987),AllocFactorMatrix,(V$4+1),FALSE)*$E3990</f>
        <v>0</v>
      </c>
      <c r="W3987" s="54">
        <f>VLOOKUP(CONCATENATE($F3987," ",$G3987),AllocFactorMatrix,(W$4+1),FALSE)*$E3990</f>
        <v>0</v>
      </c>
      <c r="X3987" s="54">
        <f t="shared" si="2064"/>
        <v>0</v>
      </c>
      <c r="Y3987" s="54">
        <f>VLOOKUP(CONCATENATE($F3987," ",$G3987),AllocFactorMatrix,(Y$4+1),FALSE)*$E3990</f>
        <v>0</v>
      </c>
      <c r="Z3987" s="54">
        <f>VLOOKUP(CONCATENATE($F3987," ",$G3987),AllocFactorMatrix,(Z$4+1),FALSE)*$E3990</f>
        <v>0</v>
      </c>
      <c r="AA3987" s="54">
        <f t="shared" si="2060"/>
        <v>0</v>
      </c>
      <c r="AB3987" s="54">
        <f>VLOOKUP(CONCATENATE($F3987," ",$G3987),AllocFactorMatrix,(AB$4+1),FALSE)*$E3990</f>
        <v>0</v>
      </c>
      <c r="AC3987" s="54">
        <f>VLOOKUP(CONCATENATE($F3987," ",$G3987),AllocFactorMatrix,(AC$4+1),FALSE)*$E3990</f>
        <v>0</v>
      </c>
      <c r="AD3987" s="54">
        <f>VLOOKUP(CONCATENATE($F3987," ",$G3987),AllocFactorMatrix,(AD$4+1),FALSE)*$E3990</f>
        <v>0</v>
      </c>
    </row>
    <row r="3988" spans="1:30" s="51" customFormat="1" hidden="1" outlineLevel="1">
      <c r="A3988" s="56"/>
      <c r="B3988" s="111"/>
      <c r="C3988" s="55"/>
      <c r="D3988" s="55"/>
      <c r="F3988" s="52" t="str">
        <f>F3990</f>
        <v>PROD_DEMAND</v>
      </c>
      <c r="G3988" s="55" t="str">
        <f>$G$13</f>
        <v>ENERGY</v>
      </c>
      <c r="H3988" s="53">
        <f t="shared" si="2058"/>
        <v>0</v>
      </c>
      <c r="I3988" s="54">
        <f>VLOOKUP(CONCATENATE($F3988," ",$G3988),AllocFactorMatrix,(I$4+1),FALSE)*$E3990</f>
        <v>0</v>
      </c>
      <c r="J3988" s="54">
        <f>VLOOKUP(CONCATENATE($F3988," ",$G3988),AllocFactorMatrix,(J$4+1),FALSE)*$E3990</f>
        <v>0</v>
      </c>
      <c r="K3988" s="54">
        <f>VLOOKUP(CONCATENATE($F3988," ",$G3988),AllocFactorMatrix,(K$4+1),FALSE)*$E3990</f>
        <v>0</v>
      </c>
      <c r="L3988" s="54">
        <f>VLOOKUP(CONCATENATE($F3988," ",$G3988),AllocFactorMatrix,(L$4+1),FALSE)*$E3990</f>
        <v>0</v>
      </c>
      <c r="M3988" s="54">
        <f>VLOOKUP(CONCATENATE($F3988," ",$G3988),AllocFactorMatrix,(M$4+1),FALSE)*$E3990</f>
        <v>0</v>
      </c>
      <c r="N3988" s="54">
        <f t="shared" si="2059"/>
        <v>0</v>
      </c>
      <c r="O3988" s="54">
        <f>VLOOKUP(CONCATENATE($F3988," ",$G3988),AllocFactorMatrix,(O$4+1),FALSE)*$E3990</f>
        <v>0</v>
      </c>
      <c r="P3988" s="54">
        <f>VLOOKUP(CONCATENATE($F3988," ",$G3988),AllocFactorMatrix,(P$4+1),FALSE)*$E3990</f>
        <v>0</v>
      </c>
      <c r="Q3988" s="54">
        <f>VLOOKUP(CONCATENATE($F3988," ",$G3988),AllocFactorMatrix,(Q$4+1),FALSE)*$E3990</f>
        <v>0</v>
      </c>
      <c r="R3988" s="54">
        <f>VLOOKUP(CONCATENATE($F3988," ",$G3988),AllocFactorMatrix,(R$4+1),FALSE)*$E3990</f>
        <v>0</v>
      </c>
      <c r="S3988" s="54">
        <f t="shared" si="2063"/>
        <v>0</v>
      </c>
      <c r="T3988" s="54">
        <f>VLOOKUP(CONCATENATE($F3988," ",$G3988),AllocFactorMatrix,(T$4+1),FALSE)*$E3990</f>
        <v>0</v>
      </c>
      <c r="U3988" s="54">
        <f>VLOOKUP(CONCATENATE($F3988," ",$G3988),AllocFactorMatrix,(U$4+1),FALSE)*$E3990</f>
        <v>0</v>
      </c>
      <c r="V3988" s="54">
        <f>VLOOKUP(CONCATENATE($F3988," ",$G3988),AllocFactorMatrix,(V$4+1),FALSE)*$E3990</f>
        <v>0</v>
      </c>
      <c r="W3988" s="54">
        <f>VLOOKUP(CONCATENATE($F3988," ",$G3988),AllocFactorMatrix,(W$4+1),FALSE)*$E3990</f>
        <v>0</v>
      </c>
      <c r="X3988" s="54">
        <f t="shared" si="2064"/>
        <v>0</v>
      </c>
      <c r="Y3988" s="54">
        <f>VLOOKUP(CONCATENATE($F3988," ",$G3988),AllocFactorMatrix,(Y$4+1),FALSE)*$E3990</f>
        <v>0</v>
      </c>
      <c r="Z3988" s="54">
        <f>VLOOKUP(CONCATENATE($F3988," ",$G3988),AllocFactorMatrix,(Z$4+1),FALSE)*$E3990</f>
        <v>0</v>
      </c>
      <c r="AA3988" s="54">
        <f t="shared" si="2060"/>
        <v>0</v>
      </c>
      <c r="AB3988" s="54">
        <f>VLOOKUP(CONCATENATE($F3988," ",$G3988),AllocFactorMatrix,(AB$4+1),FALSE)*$E3990</f>
        <v>0</v>
      </c>
      <c r="AC3988" s="54">
        <f>VLOOKUP(CONCATENATE($F3988," ",$G3988),AllocFactorMatrix,(AC$4+1),FALSE)*$E3990</f>
        <v>0</v>
      </c>
      <c r="AD3988" s="54">
        <f>VLOOKUP(CONCATENATE($F3988," ",$G3988),AllocFactorMatrix,(AD$4+1),FALSE)*$E3990</f>
        <v>0</v>
      </c>
    </row>
    <row r="3989" spans="1:30" s="51" customFormat="1" hidden="1" outlineLevel="1">
      <c r="A3989" s="56"/>
      <c r="B3989" s="111"/>
      <c r="C3989" s="55"/>
      <c r="D3989" s="55"/>
      <c r="F3989" s="52" t="str">
        <f>F3990</f>
        <v>PROD_DEMAND</v>
      </c>
      <c r="G3989" s="55" t="str">
        <f>$G$14</f>
        <v>CUSTOMER</v>
      </c>
      <c r="H3989" s="53">
        <f t="shared" si="2058"/>
        <v>0</v>
      </c>
      <c r="I3989" s="54">
        <f>VLOOKUP(CONCATENATE($F3989," ",$G3989),AllocFactorMatrix,(I$4+1),FALSE)*$E3990</f>
        <v>0</v>
      </c>
      <c r="J3989" s="54">
        <f>VLOOKUP(CONCATENATE($F3989," ",$G3989),AllocFactorMatrix,(J$4+1),FALSE)*$E3990</f>
        <v>0</v>
      </c>
      <c r="K3989" s="54">
        <f>VLOOKUP(CONCATENATE($F3989," ",$G3989),AllocFactorMatrix,(K$4+1),FALSE)*$E3990</f>
        <v>0</v>
      </c>
      <c r="L3989" s="54">
        <f>VLOOKUP(CONCATENATE($F3989," ",$G3989),AllocFactorMatrix,(L$4+1),FALSE)*$E3990</f>
        <v>0</v>
      </c>
      <c r="M3989" s="54">
        <f>VLOOKUP(CONCATENATE($F3989," ",$G3989),AllocFactorMatrix,(M$4+1),FALSE)*$E3990</f>
        <v>0</v>
      </c>
      <c r="N3989" s="54">
        <f t="shared" si="2059"/>
        <v>0</v>
      </c>
      <c r="O3989" s="54">
        <f>VLOOKUP(CONCATENATE($F3989," ",$G3989),AllocFactorMatrix,(O$4+1),FALSE)*$E3990</f>
        <v>0</v>
      </c>
      <c r="P3989" s="54">
        <f>VLOOKUP(CONCATENATE($F3989," ",$G3989),AllocFactorMatrix,(P$4+1),FALSE)*$E3990</f>
        <v>0</v>
      </c>
      <c r="Q3989" s="54">
        <f>VLOOKUP(CONCATENATE($F3989," ",$G3989),AllocFactorMatrix,(Q$4+1),FALSE)*$E3990</f>
        <v>0</v>
      </c>
      <c r="R3989" s="54">
        <f>VLOOKUP(CONCATENATE($F3989," ",$G3989),AllocFactorMatrix,(R$4+1),FALSE)*$E3990</f>
        <v>0</v>
      </c>
      <c r="S3989" s="54">
        <f t="shared" si="2063"/>
        <v>0</v>
      </c>
      <c r="T3989" s="54">
        <f>VLOOKUP(CONCATENATE($F3989," ",$G3989),AllocFactorMatrix,(T$4+1),FALSE)*$E3990</f>
        <v>0</v>
      </c>
      <c r="U3989" s="54">
        <f>VLOOKUP(CONCATENATE($F3989," ",$G3989),AllocFactorMatrix,(U$4+1),FALSE)*$E3990</f>
        <v>0</v>
      </c>
      <c r="V3989" s="54">
        <f>VLOOKUP(CONCATENATE($F3989," ",$G3989),AllocFactorMatrix,(V$4+1),FALSE)*$E3990</f>
        <v>0</v>
      </c>
      <c r="W3989" s="54">
        <f>VLOOKUP(CONCATENATE($F3989," ",$G3989),AllocFactorMatrix,(W$4+1),FALSE)*$E3990</f>
        <v>0</v>
      </c>
      <c r="X3989" s="54">
        <f t="shared" si="2064"/>
        <v>0</v>
      </c>
      <c r="Y3989" s="54">
        <f>VLOOKUP(CONCATENATE($F3989," ",$G3989),AllocFactorMatrix,(Y$4+1),FALSE)*$E3990</f>
        <v>0</v>
      </c>
      <c r="Z3989" s="54">
        <f>VLOOKUP(CONCATENATE($F3989," ",$G3989),AllocFactorMatrix,(Z$4+1),FALSE)*$E3990</f>
        <v>0</v>
      </c>
      <c r="AA3989" s="54">
        <f t="shared" si="2060"/>
        <v>0</v>
      </c>
      <c r="AB3989" s="54">
        <f>VLOOKUP(CONCATENATE($F3989," ",$G3989),AllocFactorMatrix,(AB$4+1),FALSE)*$E3990</f>
        <v>0</v>
      </c>
      <c r="AC3989" s="54">
        <f>VLOOKUP(CONCATENATE($F3989," ",$G3989),AllocFactorMatrix,(AC$4+1),FALSE)*$E3990</f>
        <v>0</v>
      </c>
      <c r="AD3989" s="54">
        <f>VLOOKUP(CONCATENATE($F3989," ",$G3989),AllocFactorMatrix,(AD$4+1),FALSE)*$E3990</f>
        <v>0</v>
      </c>
    </row>
    <row r="3990" spans="1:30" s="51" customFormat="1" collapsed="1">
      <c r="A3990" s="56"/>
      <c r="B3990" s="111"/>
      <c r="C3990" s="55"/>
      <c r="D3990" s="108" t="s">
        <v>472</v>
      </c>
      <c r="E3990" s="61">
        <v>87395</v>
      </c>
      <c r="F3990" s="57" t="s">
        <v>30</v>
      </c>
      <c r="G3990" s="55" t="str">
        <f>$G$15</f>
        <v>TOTAL</v>
      </c>
      <c r="H3990" s="53">
        <f t="shared" si="2058"/>
        <v>87394.999999999985</v>
      </c>
      <c r="I3990" s="54">
        <f>VLOOKUP(CONCATENATE($F3990," ",$G3990),AllocFactorMatrix,(I$4+1),FALSE)*$E3990</f>
        <v>43049.290450980792</v>
      </c>
      <c r="J3990" s="54">
        <f>VLOOKUP(CONCATENATE($F3990," ",$G3990),AllocFactorMatrix,(J$4+1),FALSE)*$E3990</f>
        <v>2128.0802517489274</v>
      </c>
      <c r="K3990" s="54">
        <f>VLOOKUP(CONCATENATE($F3990," ",$G3990),AllocFactorMatrix,(K$4+1),FALSE)*$E3990</f>
        <v>7795.0360002059679</v>
      </c>
      <c r="L3990" s="54">
        <f>VLOOKUP(CONCATENATE($F3990," ",$G3990),AllocFactorMatrix,(L$4+1),FALSE)*$E3990</f>
        <v>245.36005780829532</v>
      </c>
      <c r="M3990" s="54">
        <f>VLOOKUP(CONCATENATE($F3990," ",$G3990),AllocFactorMatrix,(M$4+1),FALSE)*$E3990</f>
        <v>23.009081110200334</v>
      </c>
      <c r="N3990" s="54">
        <f t="shared" si="2059"/>
        <v>8063.4051391244629</v>
      </c>
      <c r="O3990" s="54">
        <f>VLOOKUP(CONCATENATE($F3990," ",$G3990),AllocFactorMatrix,(O$4+1),FALSE)*$E3990</f>
        <v>5925.439961904287</v>
      </c>
      <c r="P3990" s="54">
        <f>VLOOKUP(CONCATENATE($F3990," ",$G3990),AllocFactorMatrix,(P$4+1),FALSE)*$E3990</f>
        <v>1104.0820963634394</v>
      </c>
      <c r="Q3990" s="54">
        <f>VLOOKUP(CONCATENATE($F3990," ",$G3990),AllocFactorMatrix,(Q$4+1),FALSE)*$E3990</f>
        <v>498.91414133747395</v>
      </c>
      <c r="R3990" s="54">
        <f>VLOOKUP(CONCATENATE($F3990," ",$G3990),AllocFactorMatrix,(R$4+1),FALSE)*$E3990</f>
        <v>22.43561124524124</v>
      </c>
      <c r="S3990" s="54">
        <f t="shared" si="2063"/>
        <v>7550.8718108504418</v>
      </c>
      <c r="T3990" s="54">
        <f>VLOOKUP(CONCATENATE($F3990," ",$G3990),AllocFactorMatrix,(T$4+1),FALSE)*$E3990</f>
        <v>206.99079492841159</v>
      </c>
      <c r="U3990" s="54">
        <f>VLOOKUP(CONCATENATE($F3990," ",$G3990),AllocFactorMatrix,(U$4+1),FALSE)*$E3990</f>
        <v>3387.3690915303437</v>
      </c>
      <c r="V3990" s="54">
        <f>VLOOKUP(CONCATENATE($F3990," ",$G3990),AllocFactorMatrix,(V$4+1),FALSE)*$E3990</f>
        <v>17902.340828539051</v>
      </c>
      <c r="W3990" s="54">
        <f>VLOOKUP(CONCATENATE($F3990," ",$G3990),AllocFactorMatrix,(W$4+1),FALSE)*$E3990</f>
        <v>3232.866035512332</v>
      </c>
      <c r="X3990" s="54">
        <f t="shared" si="2064"/>
        <v>24729.566750510137</v>
      </c>
      <c r="Y3990" s="54">
        <f>VLOOKUP(CONCATENATE($F3990," ",$G3990),AllocFactorMatrix,(Y$4+1),FALSE)*$E3990</f>
        <v>1819.6932098095954</v>
      </c>
      <c r="Z3990" s="54">
        <f>VLOOKUP(CONCATENATE($F3990," ",$G3990),AllocFactorMatrix,(Z$4+1),FALSE)*$E3990</f>
        <v>30.479165694522617</v>
      </c>
      <c r="AA3990" s="54">
        <f t="shared" si="2060"/>
        <v>1850.172375504118</v>
      </c>
      <c r="AB3990" s="54">
        <f>VLOOKUP(CONCATENATE($F3990," ",$G3990),AllocFactorMatrix,(AB$4+1),FALSE)*$E3990</f>
        <v>23.613221281100131</v>
      </c>
      <c r="AC3990" s="54">
        <f>VLOOKUP(CONCATENATE($F3990," ",$G3990),AllocFactorMatrix,(AC$4+1),FALSE)*$E3990</f>
        <v>0</v>
      </c>
      <c r="AD3990" s="54">
        <f>VLOOKUP(CONCATENATE($F3990," ",$G3990),AllocFactorMatrix,(AD$4+1),FALSE)*$E3990</f>
        <v>0</v>
      </c>
    </row>
    <row r="3991" spans="1:30" s="51" customFormat="1" hidden="1" outlineLevel="1">
      <c r="A3991" s="56"/>
      <c r="B3991" s="111"/>
      <c r="C3991" s="55"/>
      <c r="D3991" s="55"/>
      <c r="F3991" s="52" t="str">
        <f>F3998</f>
        <v>PROD_DEMAND</v>
      </c>
      <c r="G3991" s="55" t="str">
        <f>$G$8</f>
        <v>PRODUCTION</v>
      </c>
      <c r="H3991" s="53">
        <f t="shared" si="2023"/>
        <v>121760.99999999999</v>
      </c>
      <c r="I3991" s="54">
        <f>VLOOKUP(CONCATENATE($F3991," ",$G3991),AllocFactorMatrix,(I$4+1),FALSE)*$E3998</f>
        <v>59977.39750102262</v>
      </c>
      <c r="J3991" s="54">
        <f>VLOOKUP(CONCATENATE($F3991," ",$G3991),AllocFactorMatrix,(J$4+1),FALSE)*$E3998</f>
        <v>2964.8970711505367</v>
      </c>
      <c r="K3991" s="54">
        <f>VLOOKUP(CONCATENATE($F3991," ",$G3991),AllocFactorMatrix,(K$4+1),FALSE)*$E3998</f>
        <v>10860.248051045013</v>
      </c>
      <c r="L3991" s="54">
        <f>VLOOKUP(CONCATENATE($F3991," ",$G3991),AllocFactorMatrix,(L$4+1),FALSE)*$E3998</f>
        <v>341.84205044677435</v>
      </c>
      <c r="M3991" s="54">
        <f>VLOOKUP(CONCATENATE($F3991," ",$G3991),AllocFactorMatrix,(M$4+1),FALSE)*$E3998</f>
        <v>32.056853653631251</v>
      </c>
      <c r="N3991" s="54">
        <f t="shared" si="2024"/>
        <v>11234.146955145419</v>
      </c>
      <c r="O3991" s="54">
        <f>VLOOKUP(CONCATENATE($F3991," ",$G3991),AllocFactorMatrix,(O$4+1),FALSE)*$E3998</f>
        <v>8255.4779472673254</v>
      </c>
      <c r="P3991" s="54">
        <f>VLOOKUP(CONCATENATE($F3991," ",$G3991),AllocFactorMatrix,(P$4+1),FALSE)*$E3998</f>
        <v>1538.2360562424481</v>
      </c>
      <c r="Q3991" s="54">
        <f>VLOOKUP(CONCATENATE($F3991," ",$G3991),AllocFactorMatrix,(Q$4+1),FALSE)*$E3998</f>
        <v>695.10023185985654</v>
      </c>
      <c r="R3991" s="54">
        <f>VLOOKUP(CONCATENATE($F3991," ",$G3991),AllocFactorMatrix,(R$4+1),FALSE)*$E3998</f>
        <v>31.257880437460024</v>
      </c>
      <c r="S3991" s="54">
        <f>SUBTOTAL(9,O3991:R3991)</f>
        <v>10520.07211580709</v>
      </c>
      <c r="T3991" s="54">
        <f>VLOOKUP(CONCATENATE($F3991," ",$G3991),AllocFactorMatrix,(T$4+1),FALSE)*$E3998</f>
        <v>288.38498977376651</v>
      </c>
      <c r="U3991" s="54">
        <f>VLOOKUP(CONCATENATE($F3991," ",$G3991),AllocFactorMatrix,(U$4+1),FALSE)*$E3998</f>
        <v>4719.3712220816542</v>
      </c>
      <c r="V3991" s="54">
        <f>VLOOKUP(CONCATENATE($F3991," ",$G3991),AllocFactorMatrix,(V$4+1),FALSE)*$E3998</f>
        <v>24942.009515690181</v>
      </c>
      <c r="W3991" s="54">
        <f>VLOOKUP(CONCATENATE($F3991," ",$G3991),AllocFactorMatrix,(W$4+1),FALSE)*$E3998</f>
        <v>4504.1135230850396</v>
      </c>
      <c r="X3991" s="54">
        <f>SUBTOTAL(9,T3991:W3991)</f>
        <v>34453.879250630642</v>
      </c>
      <c r="Y3991" s="54">
        <f>VLOOKUP(CONCATENATE($F3991," ",$G3991),AllocFactorMatrix,(Y$4+1),FALSE)*$E3998</f>
        <v>2535.2441778090983</v>
      </c>
      <c r="Z3991" s="54">
        <f>VLOOKUP(CONCATENATE($F3991," ",$G3991),AllocFactorMatrix,(Z$4+1),FALSE)*$E3998</f>
        <v>42.464370892279518</v>
      </c>
      <c r="AA3991" s="54">
        <f t="shared" si="2025"/>
        <v>2577.7085487013778</v>
      </c>
      <c r="AB3991" s="54">
        <f>VLOOKUP(CONCATENATE($F3991," ",$G3991),AllocFactorMatrix,(AB$4+1),FALSE)*$E3998</f>
        <v>32.898557542285403</v>
      </c>
      <c r="AC3991" s="54">
        <f>VLOOKUP(CONCATENATE($F3991," ",$G3991),AllocFactorMatrix,(AC$4+1),FALSE)*$E3998</f>
        <v>0</v>
      </c>
      <c r="AD3991" s="54">
        <f>VLOOKUP(CONCATENATE($F3991," ",$G3991),AllocFactorMatrix,(AD$4+1),FALSE)*$E3998</f>
        <v>0</v>
      </c>
    </row>
    <row r="3992" spans="1:30" s="51" customFormat="1" hidden="1" outlineLevel="1">
      <c r="A3992" s="56"/>
      <c r="B3992" s="111"/>
      <c r="C3992" s="55"/>
      <c r="D3992" s="55"/>
      <c r="F3992" s="52" t="str">
        <f>F3998</f>
        <v>PROD_DEMAND</v>
      </c>
      <c r="G3992" s="55" t="str">
        <f>$G$9</f>
        <v>BULKTRAN</v>
      </c>
      <c r="H3992" s="53">
        <f t="shared" si="2023"/>
        <v>0</v>
      </c>
      <c r="I3992" s="54">
        <f>VLOOKUP(CONCATENATE($F3992," ",$G3992),AllocFactorMatrix,(I$4+1),FALSE)*$E3998</f>
        <v>0</v>
      </c>
      <c r="J3992" s="54">
        <f>VLOOKUP(CONCATENATE($F3992," ",$G3992),AllocFactorMatrix,(J$4+1),FALSE)*$E3998</f>
        <v>0</v>
      </c>
      <c r="K3992" s="54">
        <f>VLOOKUP(CONCATENATE($F3992," ",$G3992),AllocFactorMatrix,(K$4+1),FALSE)*$E3998</f>
        <v>0</v>
      </c>
      <c r="L3992" s="54">
        <f>VLOOKUP(CONCATENATE($F3992," ",$G3992),AllocFactorMatrix,(L$4+1),FALSE)*$E3998</f>
        <v>0</v>
      </c>
      <c r="M3992" s="54">
        <f>VLOOKUP(CONCATENATE($F3992," ",$G3992),AllocFactorMatrix,(M$4+1),FALSE)*$E3998</f>
        <v>0</v>
      </c>
      <c r="N3992" s="54">
        <f t="shared" si="2024"/>
        <v>0</v>
      </c>
      <c r="O3992" s="54">
        <f>VLOOKUP(CONCATENATE($F3992," ",$G3992),AllocFactorMatrix,(O$4+1),FALSE)*$E3998</f>
        <v>0</v>
      </c>
      <c r="P3992" s="54">
        <f>VLOOKUP(CONCATENATE($F3992," ",$G3992),AllocFactorMatrix,(P$4+1),FALSE)*$E3998</f>
        <v>0</v>
      </c>
      <c r="Q3992" s="54">
        <f>VLOOKUP(CONCATENATE($F3992," ",$G3992),AllocFactorMatrix,(Q$4+1),FALSE)*$E3998</f>
        <v>0</v>
      </c>
      <c r="R3992" s="54">
        <f>VLOOKUP(CONCATENATE($F3992," ",$G3992),AllocFactorMatrix,(R$4+1),FALSE)*$E3998</f>
        <v>0</v>
      </c>
      <c r="S3992" s="54">
        <f t="shared" ref="S3992:S3998" si="2065">SUBTOTAL(9,O3992:R3992)</f>
        <v>0</v>
      </c>
      <c r="T3992" s="54">
        <f>VLOOKUP(CONCATENATE($F3992," ",$G3992),AllocFactorMatrix,(T$4+1),FALSE)*$E3998</f>
        <v>0</v>
      </c>
      <c r="U3992" s="54">
        <f>VLOOKUP(CONCATENATE($F3992," ",$G3992),AllocFactorMatrix,(U$4+1),FALSE)*$E3998</f>
        <v>0</v>
      </c>
      <c r="V3992" s="54">
        <f>VLOOKUP(CONCATENATE($F3992," ",$G3992),AllocFactorMatrix,(V$4+1),FALSE)*$E3998</f>
        <v>0</v>
      </c>
      <c r="W3992" s="54">
        <f>VLOOKUP(CONCATENATE($F3992," ",$G3992),AllocFactorMatrix,(W$4+1),FALSE)*$E3998</f>
        <v>0</v>
      </c>
      <c r="X3992" s="54">
        <f t="shared" ref="X3992:X3998" si="2066">SUBTOTAL(9,T3992:W3992)</f>
        <v>0</v>
      </c>
      <c r="Y3992" s="54">
        <f>VLOOKUP(CONCATENATE($F3992," ",$G3992),AllocFactorMatrix,(Y$4+1),FALSE)*$E3998</f>
        <v>0</v>
      </c>
      <c r="Z3992" s="54">
        <f>VLOOKUP(CONCATENATE($F3992," ",$G3992),AllocFactorMatrix,(Z$4+1),FALSE)*$E3998</f>
        <v>0</v>
      </c>
      <c r="AA3992" s="54">
        <f t="shared" si="2025"/>
        <v>0</v>
      </c>
      <c r="AB3992" s="54">
        <f>VLOOKUP(CONCATENATE($F3992," ",$G3992),AllocFactorMatrix,(AB$4+1),FALSE)*$E3998</f>
        <v>0</v>
      </c>
      <c r="AC3992" s="54">
        <f>VLOOKUP(CONCATENATE($F3992," ",$G3992),AllocFactorMatrix,(AC$4+1),FALSE)*$E3998</f>
        <v>0</v>
      </c>
      <c r="AD3992" s="54">
        <f>VLOOKUP(CONCATENATE($F3992," ",$G3992),AllocFactorMatrix,(AD$4+1),FALSE)*$E3998</f>
        <v>0</v>
      </c>
    </row>
    <row r="3993" spans="1:30" s="51" customFormat="1" hidden="1" outlineLevel="1">
      <c r="A3993" s="56"/>
      <c r="B3993" s="111"/>
      <c r="C3993" s="55"/>
      <c r="D3993" s="55"/>
      <c r="F3993" s="52" t="str">
        <f>F3998</f>
        <v>PROD_DEMAND</v>
      </c>
      <c r="G3993" s="55" t="str">
        <f>$G$10</f>
        <v>SUBTRAN</v>
      </c>
      <c r="H3993" s="53">
        <f t="shared" si="2023"/>
        <v>0</v>
      </c>
      <c r="I3993" s="54">
        <f>VLOOKUP(CONCATENATE($F3993," ",$G3993),AllocFactorMatrix,(I$4+1),FALSE)*$E3998</f>
        <v>0</v>
      </c>
      <c r="J3993" s="54">
        <f>VLOOKUP(CONCATENATE($F3993," ",$G3993),AllocFactorMatrix,(J$4+1),FALSE)*$E3998</f>
        <v>0</v>
      </c>
      <c r="K3993" s="54">
        <f>VLOOKUP(CONCATENATE($F3993," ",$G3993),AllocFactorMatrix,(K$4+1),FALSE)*$E3998</f>
        <v>0</v>
      </c>
      <c r="L3993" s="54">
        <f>VLOOKUP(CONCATENATE($F3993," ",$G3993),AllocFactorMatrix,(L$4+1),FALSE)*$E3998</f>
        <v>0</v>
      </c>
      <c r="M3993" s="54">
        <f>VLOOKUP(CONCATENATE($F3993," ",$G3993),AllocFactorMatrix,(M$4+1),FALSE)*$E3998</f>
        <v>0</v>
      </c>
      <c r="N3993" s="54">
        <f t="shared" si="2024"/>
        <v>0</v>
      </c>
      <c r="O3993" s="54">
        <f>VLOOKUP(CONCATENATE($F3993," ",$G3993),AllocFactorMatrix,(O$4+1),FALSE)*$E3998</f>
        <v>0</v>
      </c>
      <c r="P3993" s="54">
        <f>VLOOKUP(CONCATENATE($F3993," ",$G3993),AllocFactorMatrix,(P$4+1),FALSE)*$E3998</f>
        <v>0</v>
      </c>
      <c r="Q3993" s="54">
        <f>VLOOKUP(CONCATENATE($F3993," ",$G3993),AllocFactorMatrix,(Q$4+1),FALSE)*$E3998</f>
        <v>0</v>
      </c>
      <c r="R3993" s="54">
        <f>VLOOKUP(CONCATENATE($F3993," ",$G3993),AllocFactorMatrix,(R$4+1),FALSE)*$E3998</f>
        <v>0</v>
      </c>
      <c r="S3993" s="54">
        <f t="shared" si="2065"/>
        <v>0</v>
      </c>
      <c r="T3993" s="54">
        <f>VLOOKUP(CONCATENATE($F3993," ",$G3993),AllocFactorMatrix,(T$4+1),FALSE)*$E3998</f>
        <v>0</v>
      </c>
      <c r="U3993" s="54">
        <f>VLOOKUP(CONCATENATE($F3993," ",$G3993),AllocFactorMatrix,(U$4+1),FALSE)*$E3998</f>
        <v>0</v>
      </c>
      <c r="V3993" s="54">
        <f>VLOOKUP(CONCATENATE($F3993," ",$G3993),AllocFactorMatrix,(V$4+1),FALSE)*$E3998</f>
        <v>0</v>
      </c>
      <c r="W3993" s="54">
        <f>VLOOKUP(CONCATENATE($F3993," ",$G3993),AllocFactorMatrix,(W$4+1),FALSE)*$E3998</f>
        <v>0</v>
      </c>
      <c r="X3993" s="54">
        <f t="shared" si="2066"/>
        <v>0</v>
      </c>
      <c r="Y3993" s="54">
        <f>VLOOKUP(CONCATENATE($F3993," ",$G3993),AllocFactorMatrix,(Y$4+1),FALSE)*$E3998</f>
        <v>0</v>
      </c>
      <c r="Z3993" s="54">
        <f>VLOOKUP(CONCATENATE($F3993," ",$G3993),AllocFactorMatrix,(Z$4+1),FALSE)*$E3998</f>
        <v>0</v>
      </c>
      <c r="AA3993" s="54">
        <f t="shared" si="2025"/>
        <v>0</v>
      </c>
      <c r="AB3993" s="54">
        <f>VLOOKUP(CONCATENATE($F3993," ",$G3993),AllocFactorMatrix,(AB$4+1),FALSE)*$E3998</f>
        <v>0</v>
      </c>
      <c r="AC3993" s="54">
        <f>VLOOKUP(CONCATENATE($F3993," ",$G3993),AllocFactorMatrix,(AC$4+1),FALSE)*$E3998</f>
        <v>0</v>
      </c>
      <c r="AD3993" s="54">
        <f>VLOOKUP(CONCATENATE($F3993," ",$G3993),AllocFactorMatrix,(AD$4+1),FALSE)*$E3998</f>
        <v>0</v>
      </c>
    </row>
    <row r="3994" spans="1:30" s="51" customFormat="1" hidden="1" outlineLevel="1">
      <c r="A3994" s="56"/>
      <c r="B3994" s="111"/>
      <c r="C3994" s="55"/>
      <c r="D3994" s="55"/>
      <c r="F3994" s="52" t="str">
        <f>F3998</f>
        <v>PROD_DEMAND</v>
      </c>
      <c r="G3994" s="55" t="str">
        <f>$G$11</f>
        <v>DISTPRI</v>
      </c>
      <c r="H3994" s="53">
        <f t="shared" si="2023"/>
        <v>0</v>
      </c>
      <c r="I3994" s="54">
        <f>VLOOKUP(CONCATENATE($F3994," ",$G3994),AllocFactorMatrix,(I$4+1),FALSE)*$E3998</f>
        <v>0</v>
      </c>
      <c r="J3994" s="54">
        <f>VLOOKUP(CONCATENATE($F3994," ",$G3994),AllocFactorMatrix,(J$4+1),FALSE)*$E3998</f>
        <v>0</v>
      </c>
      <c r="K3994" s="54">
        <f>VLOOKUP(CONCATENATE($F3994," ",$G3994),AllocFactorMatrix,(K$4+1),FALSE)*$E3998</f>
        <v>0</v>
      </c>
      <c r="L3994" s="54">
        <f>VLOOKUP(CONCATENATE($F3994," ",$G3994),AllocFactorMatrix,(L$4+1),FALSE)*$E3998</f>
        <v>0</v>
      </c>
      <c r="M3994" s="54">
        <f>VLOOKUP(CONCATENATE($F3994," ",$G3994),AllocFactorMatrix,(M$4+1),FALSE)*$E3998</f>
        <v>0</v>
      </c>
      <c r="N3994" s="54">
        <f t="shared" si="2024"/>
        <v>0</v>
      </c>
      <c r="O3994" s="54">
        <f>VLOOKUP(CONCATENATE($F3994," ",$G3994),AllocFactorMatrix,(O$4+1),FALSE)*$E3998</f>
        <v>0</v>
      </c>
      <c r="P3994" s="54">
        <f>VLOOKUP(CONCATENATE($F3994," ",$G3994),AllocFactorMatrix,(P$4+1),FALSE)*$E3998</f>
        <v>0</v>
      </c>
      <c r="Q3994" s="54">
        <f>VLOOKUP(CONCATENATE($F3994," ",$G3994),AllocFactorMatrix,(Q$4+1),FALSE)*$E3998</f>
        <v>0</v>
      </c>
      <c r="R3994" s="54">
        <f>VLOOKUP(CONCATENATE($F3994," ",$G3994),AllocFactorMatrix,(R$4+1),FALSE)*$E3998</f>
        <v>0</v>
      </c>
      <c r="S3994" s="54">
        <f t="shared" si="2065"/>
        <v>0</v>
      </c>
      <c r="T3994" s="54">
        <f>VLOOKUP(CONCATENATE($F3994," ",$G3994),AllocFactorMatrix,(T$4+1),FALSE)*$E3998</f>
        <v>0</v>
      </c>
      <c r="U3994" s="54">
        <f>VLOOKUP(CONCATENATE($F3994," ",$G3994),AllocFactorMatrix,(U$4+1),FALSE)*$E3998</f>
        <v>0</v>
      </c>
      <c r="V3994" s="54">
        <f>VLOOKUP(CONCATENATE($F3994," ",$G3994),AllocFactorMatrix,(V$4+1),FALSE)*$E3998</f>
        <v>0</v>
      </c>
      <c r="W3994" s="54">
        <f>VLOOKUP(CONCATENATE($F3994," ",$G3994),AllocFactorMatrix,(W$4+1),FALSE)*$E3998</f>
        <v>0</v>
      </c>
      <c r="X3994" s="54">
        <f t="shared" si="2066"/>
        <v>0</v>
      </c>
      <c r="Y3994" s="54">
        <f>VLOOKUP(CONCATENATE($F3994," ",$G3994),AllocFactorMatrix,(Y$4+1),FALSE)*$E3998</f>
        <v>0</v>
      </c>
      <c r="Z3994" s="54">
        <f>VLOOKUP(CONCATENATE($F3994," ",$G3994),AllocFactorMatrix,(Z$4+1),FALSE)*$E3998</f>
        <v>0</v>
      </c>
      <c r="AA3994" s="54">
        <f t="shared" si="2025"/>
        <v>0</v>
      </c>
      <c r="AB3994" s="54">
        <f>VLOOKUP(CONCATENATE($F3994," ",$G3994),AllocFactorMatrix,(AB$4+1),FALSE)*$E3998</f>
        <v>0</v>
      </c>
      <c r="AC3994" s="54">
        <f>VLOOKUP(CONCATENATE($F3994," ",$G3994),AllocFactorMatrix,(AC$4+1),FALSE)*$E3998</f>
        <v>0</v>
      </c>
      <c r="AD3994" s="54">
        <f>VLOOKUP(CONCATENATE($F3994," ",$G3994),AllocFactorMatrix,(AD$4+1),FALSE)*$E3998</f>
        <v>0</v>
      </c>
    </row>
    <row r="3995" spans="1:30" s="51" customFormat="1" hidden="1" outlineLevel="1">
      <c r="A3995" s="56"/>
      <c r="B3995" s="111"/>
      <c r="C3995" s="55"/>
      <c r="D3995" s="55"/>
      <c r="F3995" s="52" t="str">
        <f>F3998</f>
        <v>PROD_DEMAND</v>
      </c>
      <c r="G3995" s="55" t="str">
        <f>$G$12</f>
        <v>DISTSEC</v>
      </c>
      <c r="H3995" s="53">
        <f t="shared" si="2023"/>
        <v>0</v>
      </c>
      <c r="I3995" s="54">
        <f>VLOOKUP(CONCATENATE($F3995," ",$G3995),AllocFactorMatrix,(I$4+1),FALSE)*$E3998</f>
        <v>0</v>
      </c>
      <c r="J3995" s="54">
        <f>VLOOKUP(CONCATENATE($F3995," ",$G3995),AllocFactorMatrix,(J$4+1),FALSE)*$E3998</f>
        <v>0</v>
      </c>
      <c r="K3995" s="54">
        <f>VLOOKUP(CONCATENATE($F3995," ",$G3995),AllocFactorMatrix,(K$4+1),FALSE)*$E3998</f>
        <v>0</v>
      </c>
      <c r="L3995" s="54">
        <f>VLOOKUP(CONCATENATE($F3995," ",$G3995),AllocFactorMatrix,(L$4+1),FALSE)*$E3998</f>
        <v>0</v>
      </c>
      <c r="M3995" s="54">
        <f>VLOOKUP(CONCATENATE($F3995," ",$G3995),AllocFactorMatrix,(M$4+1),FALSE)*$E3998</f>
        <v>0</v>
      </c>
      <c r="N3995" s="54">
        <f t="shared" si="2024"/>
        <v>0</v>
      </c>
      <c r="O3995" s="54">
        <f>VLOOKUP(CONCATENATE($F3995," ",$G3995),AllocFactorMatrix,(O$4+1),FALSE)*$E3998</f>
        <v>0</v>
      </c>
      <c r="P3995" s="54">
        <f>VLOOKUP(CONCATENATE($F3995," ",$G3995),AllocFactorMatrix,(P$4+1),FALSE)*$E3998</f>
        <v>0</v>
      </c>
      <c r="Q3995" s="54">
        <f>VLOOKUP(CONCATENATE($F3995," ",$G3995),AllocFactorMatrix,(Q$4+1),FALSE)*$E3998</f>
        <v>0</v>
      </c>
      <c r="R3995" s="54">
        <f>VLOOKUP(CONCATENATE($F3995," ",$G3995),AllocFactorMatrix,(R$4+1),FALSE)*$E3998</f>
        <v>0</v>
      </c>
      <c r="S3995" s="54">
        <f t="shared" si="2065"/>
        <v>0</v>
      </c>
      <c r="T3995" s="54">
        <f>VLOOKUP(CONCATENATE($F3995," ",$G3995),AllocFactorMatrix,(T$4+1),FALSE)*$E3998</f>
        <v>0</v>
      </c>
      <c r="U3995" s="54">
        <f>VLOOKUP(CONCATENATE($F3995," ",$G3995),AllocFactorMatrix,(U$4+1),FALSE)*$E3998</f>
        <v>0</v>
      </c>
      <c r="V3995" s="54">
        <f>VLOOKUP(CONCATENATE($F3995," ",$G3995),AllocFactorMatrix,(V$4+1),FALSE)*$E3998</f>
        <v>0</v>
      </c>
      <c r="W3995" s="54">
        <f>VLOOKUP(CONCATENATE($F3995," ",$G3995),AllocFactorMatrix,(W$4+1),FALSE)*$E3998</f>
        <v>0</v>
      </c>
      <c r="X3995" s="54">
        <f t="shared" si="2066"/>
        <v>0</v>
      </c>
      <c r="Y3995" s="54">
        <f>VLOOKUP(CONCATENATE($F3995," ",$G3995),AllocFactorMatrix,(Y$4+1),FALSE)*$E3998</f>
        <v>0</v>
      </c>
      <c r="Z3995" s="54">
        <f>VLOOKUP(CONCATENATE($F3995," ",$G3995),AllocFactorMatrix,(Z$4+1),FALSE)*$E3998</f>
        <v>0</v>
      </c>
      <c r="AA3995" s="54">
        <f t="shared" si="2025"/>
        <v>0</v>
      </c>
      <c r="AB3995" s="54">
        <f>VLOOKUP(CONCATENATE($F3995," ",$G3995),AllocFactorMatrix,(AB$4+1),FALSE)*$E3998</f>
        <v>0</v>
      </c>
      <c r="AC3995" s="54">
        <f>VLOOKUP(CONCATENATE($F3995," ",$G3995),AllocFactorMatrix,(AC$4+1),FALSE)*$E3998</f>
        <v>0</v>
      </c>
      <c r="AD3995" s="54">
        <f>VLOOKUP(CONCATENATE($F3995," ",$G3995),AllocFactorMatrix,(AD$4+1),FALSE)*$E3998</f>
        <v>0</v>
      </c>
    </row>
    <row r="3996" spans="1:30" s="51" customFormat="1" hidden="1" outlineLevel="1">
      <c r="A3996" s="56"/>
      <c r="B3996" s="111"/>
      <c r="C3996" s="55"/>
      <c r="D3996" s="55"/>
      <c r="F3996" s="52" t="str">
        <f>F3998</f>
        <v>PROD_DEMAND</v>
      </c>
      <c r="G3996" s="55" t="str">
        <f>$G$13</f>
        <v>ENERGY</v>
      </c>
      <c r="H3996" s="53">
        <f t="shared" si="2023"/>
        <v>0</v>
      </c>
      <c r="I3996" s="54">
        <f>VLOOKUP(CONCATENATE($F3996," ",$G3996),AllocFactorMatrix,(I$4+1),FALSE)*$E3998</f>
        <v>0</v>
      </c>
      <c r="J3996" s="54">
        <f>VLOOKUP(CONCATENATE($F3996," ",$G3996),AllocFactorMatrix,(J$4+1),FALSE)*$E3998</f>
        <v>0</v>
      </c>
      <c r="K3996" s="54">
        <f>VLOOKUP(CONCATENATE($F3996," ",$G3996),AllocFactorMatrix,(K$4+1),FALSE)*$E3998</f>
        <v>0</v>
      </c>
      <c r="L3996" s="54">
        <f>VLOOKUP(CONCATENATE($F3996," ",$G3996),AllocFactorMatrix,(L$4+1),FALSE)*$E3998</f>
        <v>0</v>
      </c>
      <c r="M3996" s="54">
        <f>VLOOKUP(CONCATENATE($F3996," ",$G3996),AllocFactorMatrix,(M$4+1),FALSE)*$E3998</f>
        <v>0</v>
      </c>
      <c r="N3996" s="54">
        <f t="shared" si="2024"/>
        <v>0</v>
      </c>
      <c r="O3996" s="54">
        <f>VLOOKUP(CONCATENATE($F3996," ",$G3996),AllocFactorMatrix,(O$4+1),FALSE)*$E3998</f>
        <v>0</v>
      </c>
      <c r="P3996" s="54">
        <f>VLOOKUP(CONCATENATE($F3996," ",$G3996),AllocFactorMatrix,(P$4+1),FALSE)*$E3998</f>
        <v>0</v>
      </c>
      <c r="Q3996" s="54">
        <f>VLOOKUP(CONCATENATE($F3996," ",$G3996),AllocFactorMatrix,(Q$4+1),FALSE)*$E3998</f>
        <v>0</v>
      </c>
      <c r="R3996" s="54">
        <f>VLOOKUP(CONCATENATE($F3996," ",$G3996),AllocFactorMatrix,(R$4+1),FALSE)*$E3998</f>
        <v>0</v>
      </c>
      <c r="S3996" s="54">
        <f t="shared" si="2065"/>
        <v>0</v>
      </c>
      <c r="T3996" s="54">
        <f>VLOOKUP(CONCATENATE($F3996," ",$G3996),AllocFactorMatrix,(T$4+1),FALSE)*$E3998</f>
        <v>0</v>
      </c>
      <c r="U3996" s="54">
        <f>VLOOKUP(CONCATENATE($F3996," ",$G3996),AllocFactorMatrix,(U$4+1),FALSE)*$E3998</f>
        <v>0</v>
      </c>
      <c r="V3996" s="54">
        <f>VLOOKUP(CONCATENATE($F3996," ",$G3996),AllocFactorMatrix,(V$4+1),FALSE)*$E3998</f>
        <v>0</v>
      </c>
      <c r="W3996" s="54">
        <f>VLOOKUP(CONCATENATE($F3996," ",$G3996),AllocFactorMatrix,(W$4+1),FALSE)*$E3998</f>
        <v>0</v>
      </c>
      <c r="X3996" s="54">
        <f t="shared" si="2066"/>
        <v>0</v>
      </c>
      <c r="Y3996" s="54">
        <f>VLOOKUP(CONCATENATE($F3996," ",$G3996),AllocFactorMatrix,(Y$4+1),FALSE)*$E3998</f>
        <v>0</v>
      </c>
      <c r="Z3996" s="54">
        <f>VLOOKUP(CONCATENATE($F3996," ",$G3996),AllocFactorMatrix,(Z$4+1),FALSE)*$E3998</f>
        <v>0</v>
      </c>
      <c r="AA3996" s="54">
        <f t="shared" si="2025"/>
        <v>0</v>
      </c>
      <c r="AB3996" s="54">
        <f>VLOOKUP(CONCATENATE($F3996," ",$G3996),AllocFactorMatrix,(AB$4+1),FALSE)*$E3998</f>
        <v>0</v>
      </c>
      <c r="AC3996" s="54">
        <f>VLOOKUP(CONCATENATE($F3996," ",$G3996),AllocFactorMatrix,(AC$4+1),FALSE)*$E3998</f>
        <v>0</v>
      </c>
      <c r="AD3996" s="54">
        <f>VLOOKUP(CONCATENATE($F3996," ",$G3996),AllocFactorMatrix,(AD$4+1),FALSE)*$E3998</f>
        <v>0</v>
      </c>
    </row>
    <row r="3997" spans="1:30" s="51" customFormat="1" hidden="1" outlineLevel="1">
      <c r="A3997" s="56"/>
      <c r="B3997" s="111"/>
      <c r="C3997" s="55"/>
      <c r="D3997" s="55"/>
      <c r="F3997" s="52" t="str">
        <f>F3998</f>
        <v>PROD_DEMAND</v>
      </c>
      <c r="G3997" s="55" t="str">
        <f>$G$14</f>
        <v>CUSTOMER</v>
      </c>
      <c r="H3997" s="53">
        <f t="shared" si="2023"/>
        <v>0</v>
      </c>
      <c r="I3997" s="54">
        <f>VLOOKUP(CONCATENATE($F3997," ",$G3997),AllocFactorMatrix,(I$4+1),FALSE)*$E3998</f>
        <v>0</v>
      </c>
      <c r="J3997" s="54">
        <f>VLOOKUP(CONCATENATE($F3997," ",$G3997),AllocFactorMatrix,(J$4+1),FALSE)*$E3998</f>
        <v>0</v>
      </c>
      <c r="K3997" s="54">
        <f>VLOOKUP(CONCATENATE($F3997," ",$G3997),AllocFactorMatrix,(K$4+1),FALSE)*$E3998</f>
        <v>0</v>
      </c>
      <c r="L3997" s="54">
        <f>VLOOKUP(CONCATENATE($F3997," ",$G3997),AllocFactorMatrix,(L$4+1),FALSE)*$E3998</f>
        <v>0</v>
      </c>
      <c r="M3997" s="54">
        <f>VLOOKUP(CONCATENATE($F3997," ",$G3997),AllocFactorMatrix,(M$4+1),FALSE)*$E3998</f>
        <v>0</v>
      </c>
      <c r="N3997" s="54">
        <f t="shared" si="2024"/>
        <v>0</v>
      </c>
      <c r="O3997" s="54">
        <f>VLOOKUP(CONCATENATE($F3997," ",$G3997),AllocFactorMatrix,(O$4+1),FALSE)*$E3998</f>
        <v>0</v>
      </c>
      <c r="P3997" s="54">
        <f>VLOOKUP(CONCATENATE($F3997," ",$G3997),AllocFactorMatrix,(P$4+1),FALSE)*$E3998</f>
        <v>0</v>
      </c>
      <c r="Q3997" s="54">
        <f>VLOOKUP(CONCATENATE($F3997," ",$G3997),AllocFactorMatrix,(Q$4+1),FALSE)*$E3998</f>
        <v>0</v>
      </c>
      <c r="R3997" s="54">
        <f>VLOOKUP(CONCATENATE($F3997," ",$G3997),AllocFactorMatrix,(R$4+1),FALSE)*$E3998</f>
        <v>0</v>
      </c>
      <c r="S3997" s="54">
        <f t="shared" si="2065"/>
        <v>0</v>
      </c>
      <c r="T3997" s="54">
        <f>VLOOKUP(CONCATENATE($F3997," ",$G3997),AllocFactorMatrix,(T$4+1),FALSE)*$E3998</f>
        <v>0</v>
      </c>
      <c r="U3997" s="54">
        <f>VLOOKUP(CONCATENATE($F3997," ",$G3997),AllocFactorMatrix,(U$4+1),FALSE)*$E3998</f>
        <v>0</v>
      </c>
      <c r="V3997" s="54">
        <f>VLOOKUP(CONCATENATE($F3997," ",$G3997),AllocFactorMatrix,(V$4+1),FALSE)*$E3998</f>
        <v>0</v>
      </c>
      <c r="W3997" s="54">
        <f>VLOOKUP(CONCATENATE($F3997," ",$G3997),AllocFactorMatrix,(W$4+1),FALSE)*$E3998</f>
        <v>0</v>
      </c>
      <c r="X3997" s="54">
        <f t="shared" si="2066"/>
        <v>0</v>
      </c>
      <c r="Y3997" s="54">
        <f>VLOOKUP(CONCATENATE($F3997," ",$G3997),AllocFactorMatrix,(Y$4+1),FALSE)*$E3998</f>
        <v>0</v>
      </c>
      <c r="Z3997" s="54">
        <f>VLOOKUP(CONCATENATE($F3997," ",$G3997),AllocFactorMatrix,(Z$4+1),FALSE)*$E3998</f>
        <v>0</v>
      </c>
      <c r="AA3997" s="54">
        <f t="shared" si="2025"/>
        <v>0</v>
      </c>
      <c r="AB3997" s="54">
        <f>VLOOKUP(CONCATENATE($F3997," ",$G3997),AllocFactorMatrix,(AB$4+1),FALSE)*$E3998</f>
        <v>0</v>
      </c>
      <c r="AC3997" s="54">
        <f>VLOOKUP(CONCATENATE($F3997," ",$G3997),AllocFactorMatrix,(AC$4+1),FALSE)*$E3998</f>
        <v>0</v>
      </c>
      <c r="AD3997" s="54">
        <f>VLOOKUP(CONCATENATE($F3997," ",$G3997),AllocFactorMatrix,(AD$4+1),FALSE)*$E3998</f>
        <v>0</v>
      </c>
    </row>
    <row r="3998" spans="1:30" s="51" customFormat="1" collapsed="1">
      <c r="A3998" s="56"/>
      <c r="B3998" s="111"/>
      <c r="C3998" s="55"/>
      <c r="D3998" s="108" t="s">
        <v>473</v>
      </c>
      <c r="E3998" s="61">
        <v>121761</v>
      </c>
      <c r="F3998" s="57" t="s">
        <v>30</v>
      </c>
      <c r="G3998" s="55" t="str">
        <f>$G$15</f>
        <v>TOTAL</v>
      </c>
      <c r="H3998" s="53">
        <f t="shared" si="2023"/>
        <v>121760.99999999999</v>
      </c>
      <c r="I3998" s="54">
        <f>VLOOKUP(CONCATENATE($F3998," ",$G3998),AllocFactorMatrix,(I$4+1),FALSE)*$E3998</f>
        <v>59977.39750102262</v>
      </c>
      <c r="J3998" s="54">
        <f>VLOOKUP(CONCATENATE($F3998," ",$G3998),AllocFactorMatrix,(J$4+1),FALSE)*$E3998</f>
        <v>2964.8970711505367</v>
      </c>
      <c r="K3998" s="54">
        <f>VLOOKUP(CONCATENATE($F3998," ",$G3998),AllocFactorMatrix,(K$4+1),FALSE)*$E3998</f>
        <v>10860.248051045013</v>
      </c>
      <c r="L3998" s="54">
        <f>VLOOKUP(CONCATENATE($F3998," ",$G3998),AllocFactorMatrix,(L$4+1),FALSE)*$E3998</f>
        <v>341.84205044677435</v>
      </c>
      <c r="M3998" s="54">
        <f>VLOOKUP(CONCATENATE($F3998," ",$G3998),AllocFactorMatrix,(M$4+1),FALSE)*$E3998</f>
        <v>32.056853653631251</v>
      </c>
      <c r="N3998" s="54">
        <f t="shared" si="2024"/>
        <v>11234.146955145419</v>
      </c>
      <c r="O3998" s="54">
        <f>VLOOKUP(CONCATENATE($F3998," ",$G3998),AllocFactorMatrix,(O$4+1),FALSE)*$E3998</f>
        <v>8255.4779472673254</v>
      </c>
      <c r="P3998" s="54">
        <f>VLOOKUP(CONCATENATE($F3998," ",$G3998),AllocFactorMatrix,(P$4+1),FALSE)*$E3998</f>
        <v>1538.2360562424481</v>
      </c>
      <c r="Q3998" s="54">
        <f>VLOOKUP(CONCATENATE($F3998," ",$G3998),AllocFactorMatrix,(Q$4+1),FALSE)*$E3998</f>
        <v>695.10023185985654</v>
      </c>
      <c r="R3998" s="54">
        <f>VLOOKUP(CONCATENATE($F3998," ",$G3998),AllocFactorMatrix,(R$4+1),FALSE)*$E3998</f>
        <v>31.257880437460024</v>
      </c>
      <c r="S3998" s="54">
        <f t="shared" si="2065"/>
        <v>10520.07211580709</v>
      </c>
      <c r="T3998" s="54">
        <f>VLOOKUP(CONCATENATE($F3998," ",$G3998),AllocFactorMatrix,(T$4+1),FALSE)*$E3998</f>
        <v>288.38498977376651</v>
      </c>
      <c r="U3998" s="54">
        <f>VLOOKUP(CONCATENATE($F3998," ",$G3998),AllocFactorMatrix,(U$4+1),FALSE)*$E3998</f>
        <v>4719.3712220816542</v>
      </c>
      <c r="V3998" s="54">
        <f>VLOOKUP(CONCATENATE($F3998," ",$G3998),AllocFactorMatrix,(V$4+1),FALSE)*$E3998</f>
        <v>24942.009515690181</v>
      </c>
      <c r="W3998" s="54">
        <f>VLOOKUP(CONCATENATE($F3998," ",$G3998),AllocFactorMatrix,(W$4+1),FALSE)*$E3998</f>
        <v>4504.1135230850396</v>
      </c>
      <c r="X3998" s="54">
        <f t="shared" si="2066"/>
        <v>34453.879250630642</v>
      </c>
      <c r="Y3998" s="54">
        <f>VLOOKUP(CONCATENATE($F3998," ",$G3998),AllocFactorMatrix,(Y$4+1),FALSE)*$E3998</f>
        <v>2535.2441778090983</v>
      </c>
      <c r="Z3998" s="54">
        <f>VLOOKUP(CONCATENATE($F3998," ",$G3998),AllocFactorMatrix,(Z$4+1),FALSE)*$E3998</f>
        <v>42.464370892279518</v>
      </c>
      <c r="AA3998" s="54">
        <f t="shared" si="2025"/>
        <v>2577.7085487013778</v>
      </c>
      <c r="AB3998" s="54">
        <f>VLOOKUP(CONCATENATE($F3998," ",$G3998),AllocFactorMatrix,(AB$4+1),FALSE)*$E3998</f>
        <v>32.898557542285403</v>
      </c>
      <c r="AC3998" s="54">
        <f>VLOOKUP(CONCATENATE($F3998," ",$G3998),AllocFactorMatrix,(AC$4+1),FALSE)*$E3998</f>
        <v>0</v>
      </c>
      <c r="AD3998" s="54">
        <f>VLOOKUP(CONCATENATE($F3998," ",$G3998),AllocFactorMatrix,(AD$4+1),FALSE)*$E3998</f>
        <v>0</v>
      </c>
    </row>
    <row r="3999" spans="1:30" s="51" customFormat="1" hidden="1" outlineLevel="1">
      <c r="A3999" s="56"/>
      <c r="B3999" s="111"/>
      <c r="C3999" s="55"/>
      <c r="D3999" s="55"/>
      <c r="F3999" s="52" t="str">
        <f>F4006</f>
        <v>PROD_DEMAND</v>
      </c>
      <c r="G3999" s="55" t="str">
        <f>$G$8</f>
        <v>PRODUCTION</v>
      </c>
      <c r="H3999" s="53">
        <f t="shared" ref="H3999:H4006" si="2067">SUBTOTAL(9,I3999:AD3999)</f>
        <v>119450.99999999997</v>
      </c>
      <c r="I3999" s="54">
        <f>VLOOKUP(CONCATENATE($F3999," ",$G3999),AllocFactorMatrix,(I$4+1),FALSE)*$E4006</f>
        <v>58839.530793067184</v>
      </c>
      <c r="J3999" s="54">
        <f>VLOOKUP(CONCATENATE($F3999," ",$G3999),AllocFactorMatrix,(J$4+1),FALSE)*$E4006</f>
        <v>2908.6482539236927</v>
      </c>
      <c r="K3999" s="54">
        <f>VLOOKUP(CONCATENATE($F3999," ",$G3999),AllocFactorMatrix,(K$4+1),FALSE)*$E4006</f>
        <v>10654.211857206968</v>
      </c>
      <c r="L3999" s="54">
        <f>VLOOKUP(CONCATENATE($F3999," ",$G3999),AllocFactorMatrix,(L$4+1),FALSE)*$E4006</f>
        <v>335.35676257518946</v>
      </c>
      <c r="M3999" s="54">
        <f>VLOOKUP(CONCATENATE($F3999," ",$G3999),AllocFactorMatrix,(M$4+1),FALSE)*$E4006</f>
        <v>31.448684108868243</v>
      </c>
      <c r="N3999" s="54">
        <f t="shared" ref="N3999:N4006" si="2068">SUBTOTAL(9,K3999:M3999)</f>
        <v>11021.017303891025</v>
      </c>
      <c r="O3999" s="54">
        <f>VLOOKUP(CONCATENATE($F3999," ",$G3999),AllocFactorMatrix,(O$4+1),FALSE)*$E4006</f>
        <v>8098.8583888028943</v>
      </c>
      <c r="P3999" s="54">
        <f>VLOOKUP(CONCATENATE($F3999," ",$G3999),AllocFactorMatrix,(P$4+1),FALSE)*$E4006</f>
        <v>1509.0532695544277</v>
      </c>
      <c r="Q3999" s="54">
        <f>VLOOKUP(CONCATENATE($F3999," ",$G3999),AllocFactorMatrix,(Q$4+1),FALSE)*$E4006</f>
        <v>681.91307393904231</v>
      </c>
      <c r="R3999" s="54">
        <f>VLOOKUP(CONCATENATE($F3999," ",$G3999),AllocFactorMatrix,(R$4+1),FALSE)*$E4006</f>
        <v>30.664868686484485</v>
      </c>
      <c r="S3999" s="54">
        <f>SUBTOTAL(9,O3999:R3999)</f>
        <v>10320.489600982848</v>
      </c>
      <c r="T3999" s="54">
        <f>VLOOKUP(CONCATENATE($F3999," ",$G3999),AllocFactorMatrix,(T$4+1),FALSE)*$E4006</f>
        <v>282.9138674408569</v>
      </c>
      <c r="U3999" s="54">
        <f>VLOOKUP(CONCATENATE($F3999," ",$G3999),AllocFactorMatrix,(U$4+1),FALSE)*$E4006</f>
        <v>4629.8372372834956</v>
      </c>
      <c r="V3999" s="54">
        <f>VLOOKUP(CONCATENATE($F3999," ",$G3999),AllocFactorMatrix,(V$4+1),FALSE)*$E4006</f>
        <v>24468.819890266241</v>
      </c>
      <c r="W3999" s="54">
        <f>VLOOKUP(CONCATENATE($F3999," ",$G3999),AllocFactorMatrix,(W$4+1),FALSE)*$E4006</f>
        <v>4418.6633195032155</v>
      </c>
      <c r="X3999" s="54">
        <f>SUBTOTAL(9,T3999:W3999)</f>
        <v>33800.234314493806</v>
      </c>
      <c r="Y3999" s="54">
        <f>VLOOKUP(CONCATENATE($F3999," ",$G3999),AllocFactorMatrix,(Y$4+1),FALSE)*$E4006</f>
        <v>2487.1465599286685</v>
      </c>
      <c r="Z3999" s="54">
        <f>VLOOKUP(CONCATENATE($F3999," ",$G3999),AllocFactorMatrix,(Z$4+1),FALSE)*$E4006</f>
        <v>41.658754177886848</v>
      </c>
      <c r="AA3999" s="54">
        <f t="shared" ref="AA3999:AA4006" si="2069">SUBTOTAL(9,Y3999:Z3999)</f>
        <v>2528.8053141065552</v>
      </c>
      <c r="AB3999" s="54">
        <f>VLOOKUP(CONCATENATE($F3999," ",$G3999),AllocFactorMatrix,(AB$4+1),FALSE)*$E4006</f>
        <v>32.274419534855447</v>
      </c>
      <c r="AC3999" s="54">
        <f>VLOOKUP(CONCATENATE($F3999," ",$G3999),AllocFactorMatrix,(AC$4+1),FALSE)*$E4006</f>
        <v>0</v>
      </c>
      <c r="AD3999" s="54">
        <f>VLOOKUP(CONCATENATE($F3999," ",$G3999),AllocFactorMatrix,(AD$4+1),FALSE)*$E4006</f>
        <v>0</v>
      </c>
    </row>
    <row r="4000" spans="1:30" s="51" customFormat="1" hidden="1" outlineLevel="1">
      <c r="A4000" s="56"/>
      <c r="B4000" s="111"/>
      <c r="C4000" s="55"/>
      <c r="D4000" s="55"/>
      <c r="F4000" s="52" t="str">
        <f>F4006</f>
        <v>PROD_DEMAND</v>
      </c>
      <c r="G4000" s="55" t="str">
        <f>$G$9</f>
        <v>BULKTRAN</v>
      </c>
      <c r="H4000" s="53">
        <f t="shared" si="2067"/>
        <v>0</v>
      </c>
      <c r="I4000" s="54">
        <f>VLOOKUP(CONCATENATE($F4000," ",$G4000),AllocFactorMatrix,(I$4+1),FALSE)*$E4006</f>
        <v>0</v>
      </c>
      <c r="J4000" s="54">
        <f>VLOOKUP(CONCATENATE($F4000," ",$G4000),AllocFactorMatrix,(J$4+1),FALSE)*$E4006</f>
        <v>0</v>
      </c>
      <c r="K4000" s="54">
        <f>VLOOKUP(CONCATENATE($F4000," ",$G4000),AllocFactorMatrix,(K$4+1),FALSE)*$E4006</f>
        <v>0</v>
      </c>
      <c r="L4000" s="54">
        <f>VLOOKUP(CONCATENATE($F4000," ",$G4000),AllocFactorMatrix,(L$4+1),FALSE)*$E4006</f>
        <v>0</v>
      </c>
      <c r="M4000" s="54">
        <f>VLOOKUP(CONCATENATE($F4000," ",$G4000),AllocFactorMatrix,(M$4+1),FALSE)*$E4006</f>
        <v>0</v>
      </c>
      <c r="N4000" s="54">
        <f t="shared" si="2068"/>
        <v>0</v>
      </c>
      <c r="O4000" s="54">
        <f>VLOOKUP(CONCATENATE($F4000," ",$G4000),AllocFactorMatrix,(O$4+1),FALSE)*$E4006</f>
        <v>0</v>
      </c>
      <c r="P4000" s="54">
        <f>VLOOKUP(CONCATENATE($F4000," ",$G4000),AllocFactorMatrix,(P$4+1),FALSE)*$E4006</f>
        <v>0</v>
      </c>
      <c r="Q4000" s="54">
        <f>VLOOKUP(CONCATENATE($F4000," ",$G4000),AllocFactorMatrix,(Q$4+1),FALSE)*$E4006</f>
        <v>0</v>
      </c>
      <c r="R4000" s="54">
        <f>VLOOKUP(CONCATENATE($F4000," ",$G4000),AllocFactorMatrix,(R$4+1),FALSE)*$E4006</f>
        <v>0</v>
      </c>
      <c r="S4000" s="54">
        <f t="shared" ref="S4000:S4006" si="2070">SUBTOTAL(9,O4000:R4000)</f>
        <v>0</v>
      </c>
      <c r="T4000" s="54">
        <f>VLOOKUP(CONCATENATE($F4000," ",$G4000),AllocFactorMatrix,(T$4+1),FALSE)*$E4006</f>
        <v>0</v>
      </c>
      <c r="U4000" s="54">
        <f>VLOOKUP(CONCATENATE($F4000," ",$G4000),AllocFactorMatrix,(U$4+1),FALSE)*$E4006</f>
        <v>0</v>
      </c>
      <c r="V4000" s="54">
        <f>VLOOKUP(CONCATENATE($F4000," ",$G4000),AllocFactorMatrix,(V$4+1),FALSE)*$E4006</f>
        <v>0</v>
      </c>
      <c r="W4000" s="54">
        <f>VLOOKUP(CONCATENATE($F4000," ",$G4000),AllocFactorMatrix,(W$4+1),FALSE)*$E4006</f>
        <v>0</v>
      </c>
      <c r="X4000" s="54">
        <f t="shared" ref="X4000:X4006" si="2071">SUBTOTAL(9,T4000:W4000)</f>
        <v>0</v>
      </c>
      <c r="Y4000" s="54">
        <f>VLOOKUP(CONCATENATE($F4000," ",$G4000),AllocFactorMatrix,(Y$4+1),FALSE)*$E4006</f>
        <v>0</v>
      </c>
      <c r="Z4000" s="54">
        <f>VLOOKUP(CONCATENATE($F4000," ",$G4000),AllocFactorMatrix,(Z$4+1),FALSE)*$E4006</f>
        <v>0</v>
      </c>
      <c r="AA4000" s="54">
        <f t="shared" si="2069"/>
        <v>0</v>
      </c>
      <c r="AB4000" s="54">
        <f>VLOOKUP(CONCATENATE($F4000," ",$G4000),AllocFactorMatrix,(AB$4+1),FALSE)*$E4006</f>
        <v>0</v>
      </c>
      <c r="AC4000" s="54">
        <f>VLOOKUP(CONCATENATE($F4000," ",$G4000),AllocFactorMatrix,(AC$4+1),FALSE)*$E4006</f>
        <v>0</v>
      </c>
      <c r="AD4000" s="54">
        <f>VLOOKUP(CONCATENATE($F4000," ",$G4000),AllocFactorMatrix,(AD$4+1),FALSE)*$E4006</f>
        <v>0</v>
      </c>
    </row>
    <row r="4001" spans="1:30" s="51" customFormat="1" hidden="1" outlineLevel="1">
      <c r="A4001" s="56"/>
      <c r="B4001" s="111"/>
      <c r="C4001" s="55"/>
      <c r="D4001" s="55"/>
      <c r="F4001" s="52" t="str">
        <f>F4006</f>
        <v>PROD_DEMAND</v>
      </c>
      <c r="G4001" s="55" t="str">
        <f>$G$10</f>
        <v>SUBTRAN</v>
      </c>
      <c r="H4001" s="53">
        <f t="shared" si="2067"/>
        <v>0</v>
      </c>
      <c r="I4001" s="54">
        <f>VLOOKUP(CONCATENATE($F4001," ",$G4001),AllocFactorMatrix,(I$4+1),FALSE)*$E4006</f>
        <v>0</v>
      </c>
      <c r="J4001" s="54">
        <f>VLOOKUP(CONCATENATE($F4001," ",$G4001),AllocFactorMatrix,(J$4+1),FALSE)*$E4006</f>
        <v>0</v>
      </c>
      <c r="K4001" s="54">
        <f>VLOOKUP(CONCATENATE($F4001," ",$G4001),AllocFactorMatrix,(K$4+1),FALSE)*$E4006</f>
        <v>0</v>
      </c>
      <c r="L4001" s="54">
        <f>VLOOKUP(CONCATENATE($F4001," ",$G4001),AllocFactorMatrix,(L$4+1),FALSE)*$E4006</f>
        <v>0</v>
      </c>
      <c r="M4001" s="54">
        <f>VLOOKUP(CONCATENATE($F4001," ",$G4001),AllocFactorMatrix,(M$4+1),FALSE)*$E4006</f>
        <v>0</v>
      </c>
      <c r="N4001" s="54">
        <f t="shared" si="2068"/>
        <v>0</v>
      </c>
      <c r="O4001" s="54">
        <f>VLOOKUP(CONCATENATE($F4001," ",$G4001),AllocFactorMatrix,(O$4+1),FALSE)*$E4006</f>
        <v>0</v>
      </c>
      <c r="P4001" s="54">
        <f>VLOOKUP(CONCATENATE($F4001," ",$G4001),AllocFactorMatrix,(P$4+1),FALSE)*$E4006</f>
        <v>0</v>
      </c>
      <c r="Q4001" s="54">
        <f>VLOOKUP(CONCATENATE($F4001," ",$G4001),AllocFactorMatrix,(Q$4+1),FALSE)*$E4006</f>
        <v>0</v>
      </c>
      <c r="R4001" s="54">
        <f>VLOOKUP(CONCATENATE($F4001," ",$G4001),AllocFactorMatrix,(R$4+1),FALSE)*$E4006</f>
        <v>0</v>
      </c>
      <c r="S4001" s="54">
        <f t="shared" si="2070"/>
        <v>0</v>
      </c>
      <c r="T4001" s="54">
        <f>VLOOKUP(CONCATENATE($F4001," ",$G4001),AllocFactorMatrix,(T$4+1),FALSE)*$E4006</f>
        <v>0</v>
      </c>
      <c r="U4001" s="54">
        <f>VLOOKUP(CONCATENATE($F4001," ",$G4001),AllocFactorMatrix,(U$4+1),FALSE)*$E4006</f>
        <v>0</v>
      </c>
      <c r="V4001" s="54">
        <f>VLOOKUP(CONCATENATE($F4001," ",$G4001),AllocFactorMatrix,(V$4+1),FALSE)*$E4006</f>
        <v>0</v>
      </c>
      <c r="W4001" s="54">
        <f>VLOOKUP(CONCATENATE($F4001," ",$G4001),AllocFactorMatrix,(W$4+1),FALSE)*$E4006</f>
        <v>0</v>
      </c>
      <c r="X4001" s="54">
        <f t="shared" si="2071"/>
        <v>0</v>
      </c>
      <c r="Y4001" s="54">
        <f>VLOOKUP(CONCATENATE($F4001," ",$G4001),AllocFactorMatrix,(Y$4+1),FALSE)*$E4006</f>
        <v>0</v>
      </c>
      <c r="Z4001" s="54">
        <f>VLOOKUP(CONCATENATE($F4001," ",$G4001),AllocFactorMatrix,(Z$4+1),FALSE)*$E4006</f>
        <v>0</v>
      </c>
      <c r="AA4001" s="54">
        <f t="shared" si="2069"/>
        <v>0</v>
      </c>
      <c r="AB4001" s="54">
        <f>VLOOKUP(CONCATENATE($F4001," ",$G4001),AllocFactorMatrix,(AB$4+1),FALSE)*$E4006</f>
        <v>0</v>
      </c>
      <c r="AC4001" s="54">
        <f>VLOOKUP(CONCATENATE($F4001," ",$G4001),AllocFactorMatrix,(AC$4+1),FALSE)*$E4006</f>
        <v>0</v>
      </c>
      <c r="AD4001" s="54">
        <f>VLOOKUP(CONCATENATE($F4001," ",$G4001),AllocFactorMatrix,(AD$4+1),FALSE)*$E4006</f>
        <v>0</v>
      </c>
    </row>
    <row r="4002" spans="1:30" s="51" customFormat="1" hidden="1" outlineLevel="1">
      <c r="A4002" s="56"/>
      <c r="B4002" s="111"/>
      <c r="C4002" s="55"/>
      <c r="D4002" s="55"/>
      <c r="F4002" s="52" t="str">
        <f>F4006</f>
        <v>PROD_DEMAND</v>
      </c>
      <c r="G4002" s="55" t="str">
        <f>$G$11</f>
        <v>DISTPRI</v>
      </c>
      <c r="H4002" s="53">
        <f t="shared" si="2067"/>
        <v>0</v>
      </c>
      <c r="I4002" s="54">
        <f>VLOOKUP(CONCATENATE($F4002," ",$G4002),AllocFactorMatrix,(I$4+1),FALSE)*$E4006</f>
        <v>0</v>
      </c>
      <c r="J4002" s="54">
        <f>VLOOKUP(CONCATENATE($F4002," ",$G4002),AllocFactorMatrix,(J$4+1),FALSE)*$E4006</f>
        <v>0</v>
      </c>
      <c r="K4002" s="54">
        <f>VLOOKUP(CONCATENATE($F4002," ",$G4002),AllocFactorMatrix,(K$4+1),FALSE)*$E4006</f>
        <v>0</v>
      </c>
      <c r="L4002" s="54">
        <f>VLOOKUP(CONCATENATE($F4002," ",$G4002),AllocFactorMatrix,(L$4+1),FALSE)*$E4006</f>
        <v>0</v>
      </c>
      <c r="M4002" s="54">
        <f>VLOOKUP(CONCATENATE($F4002," ",$G4002),AllocFactorMatrix,(M$4+1),FALSE)*$E4006</f>
        <v>0</v>
      </c>
      <c r="N4002" s="54">
        <f t="shared" si="2068"/>
        <v>0</v>
      </c>
      <c r="O4002" s="54">
        <f>VLOOKUP(CONCATENATE($F4002," ",$G4002),AllocFactorMatrix,(O$4+1),FALSE)*$E4006</f>
        <v>0</v>
      </c>
      <c r="P4002" s="54">
        <f>VLOOKUP(CONCATENATE($F4002," ",$G4002),AllocFactorMatrix,(P$4+1),FALSE)*$E4006</f>
        <v>0</v>
      </c>
      <c r="Q4002" s="54">
        <f>VLOOKUP(CONCATENATE($F4002," ",$G4002),AllocFactorMatrix,(Q$4+1),FALSE)*$E4006</f>
        <v>0</v>
      </c>
      <c r="R4002" s="54">
        <f>VLOOKUP(CONCATENATE($F4002," ",$G4002),AllocFactorMatrix,(R$4+1),FALSE)*$E4006</f>
        <v>0</v>
      </c>
      <c r="S4002" s="54">
        <f t="shared" si="2070"/>
        <v>0</v>
      </c>
      <c r="T4002" s="54">
        <f>VLOOKUP(CONCATENATE($F4002," ",$G4002),AllocFactorMatrix,(T$4+1),FALSE)*$E4006</f>
        <v>0</v>
      </c>
      <c r="U4002" s="54">
        <f>VLOOKUP(CONCATENATE($F4002," ",$G4002),AllocFactorMatrix,(U$4+1),FALSE)*$E4006</f>
        <v>0</v>
      </c>
      <c r="V4002" s="54">
        <f>VLOOKUP(CONCATENATE($F4002," ",$G4002),AllocFactorMatrix,(V$4+1),FALSE)*$E4006</f>
        <v>0</v>
      </c>
      <c r="W4002" s="54">
        <f>VLOOKUP(CONCATENATE($F4002," ",$G4002),AllocFactorMatrix,(W$4+1),FALSE)*$E4006</f>
        <v>0</v>
      </c>
      <c r="X4002" s="54">
        <f t="shared" si="2071"/>
        <v>0</v>
      </c>
      <c r="Y4002" s="54">
        <f>VLOOKUP(CONCATENATE($F4002," ",$G4002),AllocFactorMatrix,(Y$4+1),FALSE)*$E4006</f>
        <v>0</v>
      </c>
      <c r="Z4002" s="54">
        <f>VLOOKUP(CONCATENATE($F4002," ",$G4002),AllocFactorMatrix,(Z$4+1),FALSE)*$E4006</f>
        <v>0</v>
      </c>
      <c r="AA4002" s="54">
        <f t="shared" si="2069"/>
        <v>0</v>
      </c>
      <c r="AB4002" s="54">
        <f>VLOOKUP(CONCATENATE($F4002," ",$G4002),AllocFactorMatrix,(AB$4+1),FALSE)*$E4006</f>
        <v>0</v>
      </c>
      <c r="AC4002" s="54">
        <f>VLOOKUP(CONCATENATE($F4002," ",$G4002),AllocFactorMatrix,(AC$4+1),FALSE)*$E4006</f>
        <v>0</v>
      </c>
      <c r="AD4002" s="54">
        <f>VLOOKUP(CONCATENATE($F4002," ",$G4002),AllocFactorMatrix,(AD$4+1),FALSE)*$E4006</f>
        <v>0</v>
      </c>
    </row>
    <row r="4003" spans="1:30" s="51" customFormat="1" hidden="1" outlineLevel="1">
      <c r="A4003" s="56"/>
      <c r="B4003" s="111"/>
      <c r="C4003" s="55"/>
      <c r="D4003" s="55"/>
      <c r="F4003" s="52" t="str">
        <f>F4006</f>
        <v>PROD_DEMAND</v>
      </c>
      <c r="G4003" s="55" t="str">
        <f>$G$12</f>
        <v>DISTSEC</v>
      </c>
      <c r="H4003" s="53">
        <f t="shared" si="2067"/>
        <v>0</v>
      </c>
      <c r="I4003" s="54">
        <f>VLOOKUP(CONCATENATE($F4003," ",$G4003),AllocFactorMatrix,(I$4+1),FALSE)*$E4006</f>
        <v>0</v>
      </c>
      <c r="J4003" s="54">
        <f>VLOOKUP(CONCATENATE($F4003," ",$G4003),AllocFactorMatrix,(J$4+1),FALSE)*$E4006</f>
        <v>0</v>
      </c>
      <c r="K4003" s="54">
        <f>VLOOKUP(CONCATENATE($F4003," ",$G4003),AllocFactorMatrix,(K$4+1),FALSE)*$E4006</f>
        <v>0</v>
      </c>
      <c r="L4003" s="54">
        <f>VLOOKUP(CONCATENATE($F4003," ",$G4003),AllocFactorMatrix,(L$4+1),FALSE)*$E4006</f>
        <v>0</v>
      </c>
      <c r="M4003" s="54">
        <f>VLOOKUP(CONCATENATE($F4003," ",$G4003),AllocFactorMatrix,(M$4+1),FALSE)*$E4006</f>
        <v>0</v>
      </c>
      <c r="N4003" s="54">
        <f t="shared" si="2068"/>
        <v>0</v>
      </c>
      <c r="O4003" s="54">
        <f>VLOOKUP(CONCATENATE($F4003," ",$G4003),AllocFactorMatrix,(O$4+1),FALSE)*$E4006</f>
        <v>0</v>
      </c>
      <c r="P4003" s="54">
        <f>VLOOKUP(CONCATENATE($F4003," ",$G4003),AllocFactorMatrix,(P$4+1),FALSE)*$E4006</f>
        <v>0</v>
      </c>
      <c r="Q4003" s="54">
        <f>VLOOKUP(CONCATENATE($F4003," ",$G4003),AllocFactorMatrix,(Q$4+1),FALSE)*$E4006</f>
        <v>0</v>
      </c>
      <c r="R4003" s="54">
        <f>VLOOKUP(CONCATENATE($F4003," ",$G4003),AllocFactorMatrix,(R$4+1),FALSE)*$E4006</f>
        <v>0</v>
      </c>
      <c r="S4003" s="54">
        <f t="shared" si="2070"/>
        <v>0</v>
      </c>
      <c r="T4003" s="54">
        <f>VLOOKUP(CONCATENATE($F4003," ",$G4003),AllocFactorMatrix,(T$4+1),FALSE)*$E4006</f>
        <v>0</v>
      </c>
      <c r="U4003" s="54">
        <f>VLOOKUP(CONCATENATE($F4003," ",$G4003),AllocFactorMatrix,(U$4+1),FALSE)*$E4006</f>
        <v>0</v>
      </c>
      <c r="V4003" s="54">
        <f>VLOOKUP(CONCATENATE($F4003," ",$G4003),AllocFactorMatrix,(V$4+1),FALSE)*$E4006</f>
        <v>0</v>
      </c>
      <c r="W4003" s="54">
        <f>VLOOKUP(CONCATENATE($F4003," ",$G4003),AllocFactorMatrix,(W$4+1),FALSE)*$E4006</f>
        <v>0</v>
      </c>
      <c r="X4003" s="54">
        <f t="shared" si="2071"/>
        <v>0</v>
      </c>
      <c r="Y4003" s="54">
        <f>VLOOKUP(CONCATENATE($F4003," ",$G4003),AllocFactorMatrix,(Y$4+1),FALSE)*$E4006</f>
        <v>0</v>
      </c>
      <c r="Z4003" s="54">
        <f>VLOOKUP(CONCATENATE($F4003," ",$G4003),AllocFactorMatrix,(Z$4+1),FALSE)*$E4006</f>
        <v>0</v>
      </c>
      <c r="AA4003" s="54">
        <f t="shared" si="2069"/>
        <v>0</v>
      </c>
      <c r="AB4003" s="54">
        <f>VLOOKUP(CONCATENATE($F4003," ",$G4003),AllocFactorMatrix,(AB$4+1),FALSE)*$E4006</f>
        <v>0</v>
      </c>
      <c r="AC4003" s="54">
        <f>VLOOKUP(CONCATENATE($F4003," ",$G4003),AllocFactorMatrix,(AC$4+1),FALSE)*$E4006</f>
        <v>0</v>
      </c>
      <c r="AD4003" s="54">
        <f>VLOOKUP(CONCATENATE($F4003," ",$G4003),AllocFactorMatrix,(AD$4+1),FALSE)*$E4006</f>
        <v>0</v>
      </c>
    </row>
    <row r="4004" spans="1:30" s="51" customFormat="1" hidden="1" outlineLevel="1">
      <c r="A4004" s="56"/>
      <c r="B4004" s="111"/>
      <c r="C4004" s="55"/>
      <c r="D4004" s="55"/>
      <c r="F4004" s="52" t="str">
        <f>F4006</f>
        <v>PROD_DEMAND</v>
      </c>
      <c r="G4004" s="55" t="str">
        <f>$G$13</f>
        <v>ENERGY</v>
      </c>
      <c r="H4004" s="53">
        <f t="shared" si="2067"/>
        <v>0</v>
      </c>
      <c r="I4004" s="54">
        <f>VLOOKUP(CONCATENATE($F4004," ",$G4004),AllocFactorMatrix,(I$4+1),FALSE)*$E4006</f>
        <v>0</v>
      </c>
      <c r="J4004" s="54">
        <f>VLOOKUP(CONCATENATE($F4004," ",$G4004),AllocFactorMatrix,(J$4+1),FALSE)*$E4006</f>
        <v>0</v>
      </c>
      <c r="K4004" s="54">
        <f>VLOOKUP(CONCATENATE($F4004," ",$G4004),AllocFactorMatrix,(K$4+1),FALSE)*$E4006</f>
        <v>0</v>
      </c>
      <c r="L4004" s="54">
        <f>VLOOKUP(CONCATENATE($F4004," ",$G4004),AllocFactorMatrix,(L$4+1),FALSE)*$E4006</f>
        <v>0</v>
      </c>
      <c r="M4004" s="54">
        <f>VLOOKUP(CONCATENATE($F4004," ",$G4004),AllocFactorMatrix,(M$4+1),FALSE)*$E4006</f>
        <v>0</v>
      </c>
      <c r="N4004" s="54">
        <f t="shared" si="2068"/>
        <v>0</v>
      </c>
      <c r="O4004" s="54">
        <f>VLOOKUP(CONCATENATE($F4004," ",$G4004),AllocFactorMatrix,(O$4+1),FALSE)*$E4006</f>
        <v>0</v>
      </c>
      <c r="P4004" s="54">
        <f>VLOOKUP(CONCATENATE($F4004," ",$G4004),AllocFactorMatrix,(P$4+1),FALSE)*$E4006</f>
        <v>0</v>
      </c>
      <c r="Q4004" s="54">
        <f>VLOOKUP(CONCATENATE($F4004," ",$G4004),AllocFactorMatrix,(Q$4+1),FALSE)*$E4006</f>
        <v>0</v>
      </c>
      <c r="R4004" s="54">
        <f>VLOOKUP(CONCATENATE($F4004," ",$G4004),AllocFactorMatrix,(R$4+1),FALSE)*$E4006</f>
        <v>0</v>
      </c>
      <c r="S4004" s="54">
        <f t="shared" si="2070"/>
        <v>0</v>
      </c>
      <c r="T4004" s="54">
        <f>VLOOKUP(CONCATENATE($F4004," ",$G4004),AllocFactorMatrix,(T$4+1),FALSE)*$E4006</f>
        <v>0</v>
      </c>
      <c r="U4004" s="54">
        <f>VLOOKUP(CONCATENATE($F4004," ",$G4004),AllocFactorMatrix,(U$4+1),FALSE)*$E4006</f>
        <v>0</v>
      </c>
      <c r="V4004" s="54">
        <f>VLOOKUP(CONCATENATE($F4004," ",$G4004),AllocFactorMatrix,(V$4+1),FALSE)*$E4006</f>
        <v>0</v>
      </c>
      <c r="W4004" s="54">
        <f>VLOOKUP(CONCATENATE($F4004," ",$G4004),AllocFactorMatrix,(W$4+1),FALSE)*$E4006</f>
        <v>0</v>
      </c>
      <c r="X4004" s="54">
        <f t="shared" si="2071"/>
        <v>0</v>
      </c>
      <c r="Y4004" s="54">
        <f>VLOOKUP(CONCATENATE($F4004," ",$G4004),AllocFactorMatrix,(Y$4+1),FALSE)*$E4006</f>
        <v>0</v>
      </c>
      <c r="Z4004" s="54">
        <f>VLOOKUP(CONCATENATE($F4004," ",$G4004),AllocFactorMatrix,(Z$4+1),FALSE)*$E4006</f>
        <v>0</v>
      </c>
      <c r="AA4004" s="54">
        <f t="shared" si="2069"/>
        <v>0</v>
      </c>
      <c r="AB4004" s="54">
        <f>VLOOKUP(CONCATENATE($F4004," ",$G4004),AllocFactorMatrix,(AB$4+1),FALSE)*$E4006</f>
        <v>0</v>
      </c>
      <c r="AC4004" s="54">
        <f>VLOOKUP(CONCATENATE($F4004," ",$G4004),AllocFactorMatrix,(AC$4+1),FALSE)*$E4006</f>
        <v>0</v>
      </c>
      <c r="AD4004" s="54">
        <f>VLOOKUP(CONCATENATE($F4004," ",$G4004),AllocFactorMatrix,(AD$4+1),FALSE)*$E4006</f>
        <v>0</v>
      </c>
    </row>
    <row r="4005" spans="1:30" s="51" customFormat="1" hidden="1" outlineLevel="1">
      <c r="A4005" s="56"/>
      <c r="B4005" s="111"/>
      <c r="C4005" s="55"/>
      <c r="D4005" s="55"/>
      <c r="F4005" s="52" t="str">
        <f>F4006</f>
        <v>PROD_DEMAND</v>
      </c>
      <c r="G4005" s="55" t="str">
        <f>$G$14</f>
        <v>CUSTOMER</v>
      </c>
      <c r="H4005" s="53">
        <f t="shared" si="2067"/>
        <v>0</v>
      </c>
      <c r="I4005" s="54">
        <f>VLOOKUP(CONCATENATE($F4005," ",$G4005),AllocFactorMatrix,(I$4+1),FALSE)*$E4006</f>
        <v>0</v>
      </c>
      <c r="J4005" s="54">
        <f>VLOOKUP(CONCATENATE($F4005," ",$G4005),AllocFactorMatrix,(J$4+1),FALSE)*$E4006</f>
        <v>0</v>
      </c>
      <c r="K4005" s="54">
        <f>VLOOKUP(CONCATENATE($F4005," ",$G4005),AllocFactorMatrix,(K$4+1),FALSE)*$E4006</f>
        <v>0</v>
      </c>
      <c r="L4005" s="54">
        <f>VLOOKUP(CONCATENATE($F4005," ",$G4005),AllocFactorMatrix,(L$4+1),FALSE)*$E4006</f>
        <v>0</v>
      </c>
      <c r="M4005" s="54">
        <f>VLOOKUP(CONCATENATE($F4005," ",$G4005),AllocFactorMatrix,(M$4+1),FALSE)*$E4006</f>
        <v>0</v>
      </c>
      <c r="N4005" s="54">
        <f t="shared" si="2068"/>
        <v>0</v>
      </c>
      <c r="O4005" s="54">
        <f>VLOOKUP(CONCATENATE($F4005," ",$G4005),AllocFactorMatrix,(O$4+1),FALSE)*$E4006</f>
        <v>0</v>
      </c>
      <c r="P4005" s="54">
        <f>VLOOKUP(CONCATENATE($F4005," ",$G4005),AllocFactorMatrix,(P$4+1),FALSE)*$E4006</f>
        <v>0</v>
      </c>
      <c r="Q4005" s="54">
        <f>VLOOKUP(CONCATENATE($F4005," ",$G4005),AllocFactorMatrix,(Q$4+1),FALSE)*$E4006</f>
        <v>0</v>
      </c>
      <c r="R4005" s="54">
        <f>VLOOKUP(CONCATENATE($F4005," ",$G4005),AllocFactorMatrix,(R$4+1),FALSE)*$E4006</f>
        <v>0</v>
      </c>
      <c r="S4005" s="54">
        <f t="shared" si="2070"/>
        <v>0</v>
      </c>
      <c r="T4005" s="54">
        <f>VLOOKUP(CONCATENATE($F4005," ",$G4005),AllocFactorMatrix,(T$4+1),FALSE)*$E4006</f>
        <v>0</v>
      </c>
      <c r="U4005" s="54">
        <f>VLOOKUP(CONCATENATE($F4005," ",$G4005),AllocFactorMatrix,(U$4+1),FALSE)*$E4006</f>
        <v>0</v>
      </c>
      <c r="V4005" s="54">
        <f>VLOOKUP(CONCATENATE($F4005," ",$G4005),AllocFactorMatrix,(V$4+1),FALSE)*$E4006</f>
        <v>0</v>
      </c>
      <c r="W4005" s="54">
        <f>VLOOKUP(CONCATENATE($F4005," ",$G4005),AllocFactorMatrix,(W$4+1),FALSE)*$E4006</f>
        <v>0</v>
      </c>
      <c r="X4005" s="54">
        <f t="shared" si="2071"/>
        <v>0</v>
      </c>
      <c r="Y4005" s="54">
        <f>VLOOKUP(CONCATENATE($F4005," ",$G4005),AllocFactorMatrix,(Y$4+1),FALSE)*$E4006</f>
        <v>0</v>
      </c>
      <c r="Z4005" s="54">
        <f>VLOOKUP(CONCATENATE($F4005," ",$G4005),AllocFactorMatrix,(Z$4+1),FALSE)*$E4006</f>
        <v>0</v>
      </c>
      <c r="AA4005" s="54">
        <f t="shared" si="2069"/>
        <v>0</v>
      </c>
      <c r="AB4005" s="54">
        <f>VLOOKUP(CONCATENATE($F4005," ",$G4005),AllocFactorMatrix,(AB$4+1),FALSE)*$E4006</f>
        <v>0</v>
      </c>
      <c r="AC4005" s="54">
        <f>VLOOKUP(CONCATENATE($F4005," ",$G4005),AllocFactorMatrix,(AC$4+1),FALSE)*$E4006</f>
        <v>0</v>
      </c>
      <c r="AD4005" s="54">
        <f>VLOOKUP(CONCATENATE($F4005," ",$G4005),AllocFactorMatrix,(AD$4+1),FALSE)*$E4006</f>
        <v>0</v>
      </c>
    </row>
    <row r="4006" spans="1:30" s="51" customFormat="1" collapsed="1">
      <c r="A4006" s="56"/>
      <c r="B4006" s="111"/>
      <c r="C4006" s="55"/>
      <c r="D4006" s="108" t="s">
        <v>474</v>
      </c>
      <c r="E4006" s="61">
        <v>119451</v>
      </c>
      <c r="F4006" s="57" t="s">
        <v>30</v>
      </c>
      <c r="G4006" s="55" t="str">
        <f>$G$15</f>
        <v>TOTAL</v>
      </c>
      <c r="H4006" s="53">
        <f t="shared" si="2067"/>
        <v>119450.99999999997</v>
      </c>
      <c r="I4006" s="54">
        <f>VLOOKUP(CONCATENATE($F4006," ",$G4006),AllocFactorMatrix,(I$4+1),FALSE)*$E4006</f>
        <v>58839.530793067184</v>
      </c>
      <c r="J4006" s="54">
        <f>VLOOKUP(CONCATENATE($F4006," ",$G4006),AllocFactorMatrix,(J$4+1),FALSE)*$E4006</f>
        <v>2908.6482539236927</v>
      </c>
      <c r="K4006" s="54">
        <f>VLOOKUP(CONCATENATE($F4006," ",$G4006),AllocFactorMatrix,(K$4+1),FALSE)*$E4006</f>
        <v>10654.211857206968</v>
      </c>
      <c r="L4006" s="54">
        <f>VLOOKUP(CONCATENATE($F4006," ",$G4006),AllocFactorMatrix,(L$4+1),FALSE)*$E4006</f>
        <v>335.35676257518946</v>
      </c>
      <c r="M4006" s="54">
        <f>VLOOKUP(CONCATENATE($F4006," ",$G4006),AllocFactorMatrix,(M$4+1),FALSE)*$E4006</f>
        <v>31.448684108868243</v>
      </c>
      <c r="N4006" s="54">
        <f t="shared" si="2068"/>
        <v>11021.017303891025</v>
      </c>
      <c r="O4006" s="54">
        <f>VLOOKUP(CONCATENATE($F4006," ",$G4006),AllocFactorMatrix,(O$4+1),FALSE)*$E4006</f>
        <v>8098.8583888028943</v>
      </c>
      <c r="P4006" s="54">
        <f>VLOOKUP(CONCATENATE($F4006," ",$G4006),AllocFactorMatrix,(P$4+1),FALSE)*$E4006</f>
        <v>1509.0532695544277</v>
      </c>
      <c r="Q4006" s="54">
        <f>VLOOKUP(CONCATENATE($F4006," ",$G4006),AllocFactorMatrix,(Q$4+1),FALSE)*$E4006</f>
        <v>681.91307393904231</v>
      </c>
      <c r="R4006" s="54">
        <f>VLOOKUP(CONCATENATE($F4006," ",$G4006),AllocFactorMatrix,(R$4+1),FALSE)*$E4006</f>
        <v>30.664868686484485</v>
      </c>
      <c r="S4006" s="54">
        <f t="shared" si="2070"/>
        <v>10320.489600982848</v>
      </c>
      <c r="T4006" s="54">
        <f>VLOOKUP(CONCATENATE($F4006," ",$G4006),AllocFactorMatrix,(T$4+1),FALSE)*$E4006</f>
        <v>282.9138674408569</v>
      </c>
      <c r="U4006" s="54">
        <f>VLOOKUP(CONCATENATE($F4006," ",$G4006),AllocFactorMatrix,(U$4+1),FALSE)*$E4006</f>
        <v>4629.8372372834956</v>
      </c>
      <c r="V4006" s="54">
        <f>VLOOKUP(CONCATENATE($F4006," ",$G4006),AllocFactorMatrix,(V$4+1),FALSE)*$E4006</f>
        <v>24468.819890266241</v>
      </c>
      <c r="W4006" s="54">
        <f>VLOOKUP(CONCATENATE($F4006," ",$G4006),AllocFactorMatrix,(W$4+1),FALSE)*$E4006</f>
        <v>4418.6633195032155</v>
      </c>
      <c r="X4006" s="54">
        <f t="shared" si="2071"/>
        <v>33800.234314493806</v>
      </c>
      <c r="Y4006" s="54">
        <f>VLOOKUP(CONCATENATE($F4006," ",$G4006),AllocFactorMatrix,(Y$4+1),FALSE)*$E4006</f>
        <v>2487.1465599286685</v>
      </c>
      <c r="Z4006" s="54">
        <f>VLOOKUP(CONCATENATE($F4006," ",$G4006),AllocFactorMatrix,(Z$4+1),FALSE)*$E4006</f>
        <v>41.658754177886848</v>
      </c>
      <c r="AA4006" s="54">
        <f t="shared" si="2069"/>
        <v>2528.8053141065552</v>
      </c>
      <c r="AB4006" s="54">
        <f>VLOOKUP(CONCATENATE($F4006," ",$G4006),AllocFactorMatrix,(AB$4+1),FALSE)*$E4006</f>
        <v>32.274419534855447</v>
      </c>
      <c r="AC4006" s="54">
        <f>VLOOKUP(CONCATENATE($F4006," ",$G4006),AllocFactorMatrix,(AC$4+1),FALSE)*$E4006</f>
        <v>0</v>
      </c>
      <c r="AD4006" s="54">
        <f>VLOOKUP(CONCATENATE($F4006," ",$G4006),AllocFactorMatrix,(AD$4+1),FALSE)*$E4006</f>
        <v>0</v>
      </c>
    </row>
    <row r="4007" spans="1:30" hidden="1" outlineLevel="1">
      <c r="D4007" s="7"/>
      <c r="E4007" s="51"/>
      <c r="F4007" s="52" t="str">
        <f>F4014</f>
        <v>PROD_DEMAND</v>
      </c>
      <c r="G4007" s="55" t="str">
        <f>$G$8</f>
        <v>PRODUCTION</v>
      </c>
      <c r="H4007" s="4">
        <f t="shared" si="1999"/>
        <v>-251579.99999999988</v>
      </c>
      <c r="I4007" s="5">
        <f>VLOOKUP(CONCATENATE($F4007," ",$G4007),AllocFactorMatrix,(I$4+1),FALSE)*$E4014</f>
        <v>-123924.02873914695</v>
      </c>
      <c r="J4007" s="5">
        <f>VLOOKUP(CONCATENATE($F4007," ",$G4007),AllocFactorMatrix,(J$4+1),FALSE)*$E4014</f>
        <v>-6126.0075488871807</v>
      </c>
      <c r="K4007" s="5">
        <f>VLOOKUP(CONCATENATE($F4007," ",$G4007),AllocFactorMatrix,(K$4+1),FALSE)*$E4014</f>
        <v>-22439.214565270522</v>
      </c>
      <c r="L4007" s="5">
        <f>VLOOKUP(CONCATENATE($F4007," ",$G4007),AllocFactorMatrix,(L$4+1),FALSE)*$E4014</f>
        <v>-706.30680637806438</v>
      </c>
      <c r="M4007" s="5">
        <f>VLOOKUP(CONCATENATE($F4007," ",$G4007),AllocFactorMatrix,(M$4+1),FALSE)*$E4014</f>
        <v>-66.235192238734484</v>
      </c>
      <c r="N4007" s="5">
        <f t="shared" si="2000"/>
        <v>-23211.75656388732</v>
      </c>
      <c r="O4007" s="5">
        <f>VLOOKUP(CONCATENATE($F4007," ",$G4007),AllocFactorMatrix,(O$4+1),FALSE)*$E4014</f>
        <v>-17057.29373094434</v>
      </c>
      <c r="P4007" s="5">
        <f>VLOOKUP(CONCATENATE($F4007," ",$G4007),AllocFactorMatrix,(P$4+1),FALSE)*$E4014</f>
        <v>-3178.2707683862245</v>
      </c>
      <c r="Q4007" s="5">
        <f>VLOOKUP(CONCATENATE($F4007," ",$G4007),AllocFactorMatrix,(Q$4+1),FALSE)*$E4014</f>
        <v>-1436.2013808305016</v>
      </c>
      <c r="R4007" s="5">
        <f>VLOOKUP(CONCATENATE($F4007," ",$G4007),AllocFactorMatrix,(R$4+1),FALSE)*$E4014</f>
        <v>-64.584370697154199</v>
      </c>
      <c r="S4007" s="5">
        <f>SUBTOTAL(9,O4007:R4007)</f>
        <v>-21736.350250858221</v>
      </c>
      <c r="T4007" s="5">
        <f>VLOOKUP(CONCATENATE($F4007," ",$G4007),AllocFactorMatrix,(T$4+1),FALSE)*$E4014</f>
        <v>-595.85495952960446</v>
      </c>
      <c r="U4007" s="5">
        <f>VLOOKUP(CONCATENATE($F4007," ",$G4007),AllocFactorMatrix,(U$4+1),FALSE)*$E4014</f>
        <v>-9751.0648898358468</v>
      </c>
      <c r="V4007" s="5">
        <f>VLOOKUP(CONCATENATE($F4007," ",$G4007),AllocFactorMatrix,(V$4+1),FALSE)*$E4014</f>
        <v>-51534.651932534514</v>
      </c>
      <c r="W4007" s="5">
        <f>VLOOKUP(CONCATENATE($F4007," ",$G4007),AllocFactorMatrix,(W$4+1),FALSE)*$E4014</f>
        <v>-9306.303990093169</v>
      </c>
      <c r="X4007" s="5">
        <f>SUBTOTAL(9,T4007:W4007)</f>
        <v>-71187.875771993131</v>
      </c>
      <c r="Y4007" s="5">
        <f>VLOOKUP(CONCATENATE($F4007," ",$G4007),AllocFactorMatrix,(Y$4+1),FALSE)*$E4014</f>
        <v>-5238.2678382504491</v>
      </c>
      <c r="Z4007" s="5">
        <f>VLOOKUP(CONCATENATE($F4007," ",$G4007),AllocFactorMatrix,(Z$4+1),FALSE)*$E4014</f>
        <v>-87.738983985674238</v>
      </c>
      <c r="AA4007" s="5">
        <f t="shared" si="2001"/>
        <v>-5326.0068222361233</v>
      </c>
      <c r="AB4007" s="5">
        <f>VLOOKUP(CONCATENATE($F4007," ",$G4007),AllocFactorMatrix,(AB$4+1),FALSE)*$E4014</f>
        <v>-67.974302991008301</v>
      </c>
      <c r="AC4007" s="5">
        <f>VLOOKUP(CONCATENATE($F4007," ",$G4007),AllocFactorMatrix,(AC$4+1),FALSE)*$E4014</f>
        <v>0</v>
      </c>
      <c r="AD4007" s="5">
        <f>VLOOKUP(CONCATENATE($F4007," ",$G4007),AllocFactorMatrix,(AD$4+1),FALSE)*$E4014</f>
        <v>0</v>
      </c>
    </row>
    <row r="4008" spans="1:30" hidden="1" outlineLevel="1">
      <c r="D4008" s="7"/>
      <c r="E4008" s="51"/>
      <c r="F4008" s="52" t="str">
        <f>F4014</f>
        <v>PROD_DEMAND</v>
      </c>
      <c r="G4008" s="55" t="str">
        <f>$G$9</f>
        <v>BULKTRAN</v>
      </c>
      <c r="H4008" s="4">
        <f t="shared" si="1999"/>
        <v>0</v>
      </c>
      <c r="I4008" s="5">
        <f>VLOOKUP(CONCATENATE($F4008," ",$G4008),AllocFactorMatrix,(I$4+1),FALSE)*$E4014</f>
        <v>0</v>
      </c>
      <c r="J4008" s="5">
        <f>VLOOKUP(CONCATENATE($F4008," ",$G4008),AllocFactorMatrix,(J$4+1),FALSE)*$E4014</f>
        <v>0</v>
      </c>
      <c r="K4008" s="5">
        <f>VLOOKUP(CONCATENATE($F4008," ",$G4008),AllocFactorMatrix,(K$4+1),FALSE)*$E4014</f>
        <v>0</v>
      </c>
      <c r="L4008" s="5">
        <f>VLOOKUP(CONCATENATE($F4008," ",$G4008),AllocFactorMatrix,(L$4+1),FALSE)*$E4014</f>
        <v>0</v>
      </c>
      <c r="M4008" s="5">
        <f>VLOOKUP(CONCATENATE($F4008," ",$G4008),AllocFactorMatrix,(M$4+1),FALSE)*$E4014</f>
        <v>0</v>
      </c>
      <c r="N4008" s="5">
        <f t="shared" si="2000"/>
        <v>0</v>
      </c>
      <c r="O4008" s="5">
        <f>VLOOKUP(CONCATENATE($F4008," ",$G4008),AllocFactorMatrix,(O$4+1),FALSE)*$E4014</f>
        <v>0</v>
      </c>
      <c r="P4008" s="5">
        <f>VLOOKUP(CONCATENATE($F4008," ",$G4008),AllocFactorMatrix,(P$4+1),FALSE)*$E4014</f>
        <v>0</v>
      </c>
      <c r="Q4008" s="5">
        <f>VLOOKUP(CONCATENATE($F4008," ",$G4008),AllocFactorMatrix,(Q$4+1),FALSE)*$E4014</f>
        <v>0</v>
      </c>
      <c r="R4008" s="5">
        <f>VLOOKUP(CONCATENATE($F4008," ",$G4008),AllocFactorMatrix,(R$4+1),FALSE)*$E4014</f>
        <v>0</v>
      </c>
      <c r="S4008" s="5">
        <f t="shared" ref="S4008:S4014" si="2072">SUBTOTAL(9,O4008:R4008)</f>
        <v>0</v>
      </c>
      <c r="T4008" s="5">
        <f>VLOOKUP(CONCATENATE($F4008," ",$G4008),AllocFactorMatrix,(T$4+1),FALSE)*$E4014</f>
        <v>0</v>
      </c>
      <c r="U4008" s="5">
        <f>VLOOKUP(CONCATENATE($F4008," ",$G4008),AllocFactorMatrix,(U$4+1),FALSE)*$E4014</f>
        <v>0</v>
      </c>
      <c r="V4008" s="5">
        <f>VLOOKUP(CONCATENATE($F4008," ",$G4008),AllocFactorMatrix,(V$4+1),FALSE)*$E4014</f>
        <v>0</v>
      </c>
      <c r="W4008" s="5">
        <f>VLOOKUP(CONCATENATE($F4008," ",$G4008),AllocFactorMatrix,(W$4+1),FALSE)*$E4014</f>
        <v>0</v>
      </c>
      <c r="X4008" s="5">
        <f t="shared" ref="X4008:X4014" si="2073">SUBTOTAL(9,T4008:W4008)</f>
        <v>0</v>
      </c>
      <c r="Y4008" s="5">
        <f>VLOOKUP(CONCATENATE($F4008," ",$G4008),AllocFactorMatrix,(Y$4+1),FALSE)*$E4014</f>
        <v>0</v>
      </c>
      <c r="Z4008" s="5">
        <f>VLOOKUP(CONCATENATE($F4008," ",$G4008),AllocFactorMatrix,(Z$4+1),FALSE)*$E4014</f>
        <v>0</v>
      </c>
      <c r="AA4008" s="5">
        <f t="shared" si="2001"/>
        <v>0</v>
      </c>
      <c r="AB4008" s="5">
        <f>VLOOKUP(CONCATENATE($F4008," ",$G4008),AllocFactorMatrix,(AB$4+1),FALSE)*$E4014</f>
        <v>0</v>
      </c>
      <c r="AC4008" s="5">
        <f>VLOOKUP(CONCATENATE($F4008," ",$G4008),AllocFactorMatrix,(AC$4+1),FALSE)*$E4014</f>
        <v>0</v>
      </c>
      <c r="AD4008" s="5">
        <f>VLOOKUP(CONCATENATE($F4008," ",$G4008),AllocFactorMatrix,(AD$4+1),FALSE)*$E4014</f>
        <v>0</v>
      </c>
    </row>
    <row r="4009" spans="1:30" hidden="1" outlineLevel="1">
      <c r="D4009" s="7"/>
      <c r="E4009" s="51"/>
      <c r="F4009" s="52" t="str">
        <f>F4014</f>
        <v>PROD_DEMAND</v>
      </c>
      <c r="G4009" s="55" t="str">
        <f>$G$10</f>
        <v>SUBTRAN</v>
      </c>
      <c r="H4009" s="4">
        <f t="shared" si="1999"/>
        <v>0</v>
      </c>
      <c r="I4009" s="5">
        <f>VLOOKUP(CONCATENATE($F4009," ",$G4009),AllocFactorMatrix,(I$4+1),FALSE)*$E4014</f>
        <v>0</v>
      </c>
      <c r="J4009" s="5">
        <f>VLOOKUP(CONCATENATE($F4009," ",$G4009),AllocFactorMatrix,(J$4+1),FALSE)*$E4014</f>
        <v>0</v>
      </c>
      <c r="K4009" s="5">
        <f>VLOOKUP(CONCATENATE($F4009," ",$G4009),AllocFactorMatrix,(K$4+1),FALSE)*$E4014</f>
        <v>0</v>
      </c>
      <c r="L4009" s="5">
        <f>VLOOKUP(CONCATENATE($F4009," ",$G4009),AllocFactorMatrix,(L$4+1),FALSE)*$E4014</f>
        <v>0</v>
      </c>
      <c r="M4009" s="5">
        <f>VLOOKUP(CONCATENATE($F4009," ",$G4009),AllocFactorMatrix,(M$4+1),FALSE)*$E4014</f>
        <v>0</v>
      </c>
      <c r="N4009" s="5">
        <f t="shared" si="2000"/>
        <v>0</v>
      </c>
      <c r="O4009" s="5">
        <f>VLOOKUP(CONCATENATE($F4009," ",$G4009),AllocFactorMatrix,(O$4+1),FALSE)*$E4014</f>
        <v>0</v>
      </c>
      <c r="P4009" s="5">
        <f>VLOOKUP(CONCATENATE($F4009," ",$G4009),AllocFactorMatrix,(P$4+1),FALSE)*$E4014</f>
        <v>0</v>
      </c>
      <c r="Q4009" s="5">
        <f>VLOOKUP(CONCATENATE($F4009," ",$G4009),AllocFactorMatrix,(Q$4+1),FALSE)*$E4014</f>
        <v>0</v>
      </c>
      <c r="R4009" s="5">
        <f>VLOOKUP(CONCATENATE($F4009," ",$G4009),AllocFactorMatrix,(R$4+1),FALSE)*$E4014</f>
        <v>0</v>
      </c>
      <c r="S4009" s="5">
        <f t="shared" si="2072"/>
        <v>0</v>
      </c>
      <c r="T4009" s="5">
        <f>VLOOKUP(CONCATENATE($F4009," ",$G4009),AllocFactorMatrix,(T$4+1),FALSE)*$E4014</f>
        <v>0</v>
      </c>
      <c r="U4009" s="5">
        <f>VLOOKUP(CONCATENATE($F4009," ",$G4009),AllocFactorMatrix,(U$4+1),FALSE)*$E4014</f>
        <v>0</v>
      </c>
      <c r="V4009" s="5">
        <f>VLOOKUP(CONCATENATE($F4009," ",$G4009),AllocFactorMatrix,(V$4+1),FALSE)*$E4014</f>
        <v>0</v>
      </c>
      <c r="W4009" s="5">
        <f>VLOOKUP(CONCATENATE($F4009," ",$G4009),AllocFactorMatrix,(W$4+1),FALSE)*$E4014</f>
        <v>0</v>
      </c>
      <c r="X4009" s="5">
        <f t="shared" si="2073"/>
        <v>0</v>
      </c>
      <c r="Y4009" s="5">
        <f>VLOOKUP(CONCATENATE($F4009," ",$G4009),AllocFactorMatrix,(Y$4+1),FALSE)*$E4014</f>
        <v>0</v>
      </c>
      <c r="Z4009" s="5">
        <f>VLOOKUP(CONCATENATE($F4009," ",$G4009),AllocFactorMatrix,(Z$4+1),FALSE)*$E4014</f>
        <v>0</v>
      </c>
      <c r="AA4009" s="5">
        <f t="shared" si="2001"/>
        <v>0</v>
      </c>
      <c r="AB4009" s="5">
        <f>VLOOKUP(CONCATENATE($F4009," ",$G4009),AllocFactorMatrix,(AB$4+1),FALSE)*$E4014</f>
        <v>0</v>
      </c>
      <c r="AC4009" s="5">
        <f>VLOOKUP(CONCATENATE($F4009," ",$G4009),AllocFactorMatrix,(AC$4+1),FALSE)*$E4014</f>
        <v>0</v>
      </c>
      <c r="AD4009" s="5">
        <f>VLOOKUP(CONCATENATE($F4009," ",$G4009),AllocFactorMatrix,(AD$4+1),FALSE)*$E4014</f>
        <v>0</v>
      </c>
    </row>
    <row r="4010" spans="1:30" hidden="1" outlineLevel="1">
      <c r="D4010" s="7"/>
      <c r="E4010" s="51"/>
      <c r="F4010" s="52" t="str">
        <f>F4014</f>
        <v>PROD_DEMAND</v>
      </c>
      <c r="G4010" s="55" t="str">
        <f>$G$11</f>
        <v>DISTPRI</v>
      </c>
      <c r="H4010" s="4">
        <f t="shared" si="1999"/>
        <v>0</v>
      </c>
      <c r="I4010" s="5">
        <f>VLOOKUP(CONCATENATE($F4010," ",$G4010),AllocFactorMatrix,(I$4+1),FALSE)*$E4014</f>
        <v>0</v>
      </c>
      <c r="J4010" s="5">
        <f>VLOOKUP(CONCATENATE($F4010," ",$G4010),AllocFactorMatrix,(J$4+1),FALSE)*$E4014</f>
        <v>0</v>
      </c>
      <c r="K4010" s="5">
        <f>VLOOKUP(CONCATENATE($F4010," ",$G4010),AllocFactorMatrix,(K$4+1),FALSE)*$E4014</f>
        <v>0</v>
      </c>
      <c r="L4010" s="5">
        <f>VLOOKUP(CONCATENATE($F4010," ",$G4010),AllocFactorMatrix,(L$4+1),FALSE)*$E4014</f>
        <v>0</v>
      </c>
      <c r="M4010" s="5">
        <f>VLOOKUP(CONCATENATE($F4010," ",$G4010),AllocFactorMatrix,(M$4+1),FALSE)*$E4014</f>
        <v>0</v>
      </c>
      <c r="N4010" s="5">
        <f t="shared" si="2000"/>
        <v>0</v>
      </c>
      <c r="O4010" s="5">
        <f>VLOOKUP(CONCATENATE($F4010," ",$G4010),AllocFactorMatrix,(O$4+1),FALSE)*$E4014</f>
        <v>0</v>
      </c>
      <c r="P4010" s="5">
        <f>VLOOKUP(CONCATENATE($F4010," ",$G4010),AllocFactorMatrix,(P$4+1),FALSE)*$E4014</f>
        <v>0</v>
      </c>
      <c r="Q4010" s="5">
        <f>VLOOKUP(CONCATENATE($F4010," ",$G4010),AllocFactorMatrix,(Q$4+1),FALSE)*$E4014</f>
        <v>0</v>
      </c>
      <c r="R4010" s="5">
        <f>VLOOKUP(CONCATENATE($F4010," ",$G4010),AllocFactorMatrix,(R$4+1),FALSE)*$E4014</f>
        <v>0</v>
      </c>
      <c r="S4010" s="5">
        <f t="shared" si="2072"/>
        <v>0</v>
      </c>
      <c r="T4010" s="5">
        <f>VLOOKUP(CONCATENATE($F4010," ",$G4010),AllocFactorMatrix,(T$4+1),FALSE)*$E4014</f>
        <v>0</v>
      </c>
      <c r="U4010" s="5">
        <f>VLOOKUP(CONCATENATE($F4010," ",$G4010),AllocFactorMatrix,(U$4+1),FALSE)*$E4014</f>
        <v>0</v>
      </c>
      <c r="V4010" s="5">
        <f>VLOOKUP(CONCATENATE($F4010," ",$G4010),AllocFactorMatrix,(V$4+1),FALSE)*$E4014</f>
        <v>0</v>
      </c>
      <c r="W4010" s="5">
        <f>VLOOKUP(CONCATENATE($F4010," ",$G4010),AllocFactorMatrix,(W$4+1),FALSE)*$E4014</f>
        <v>0</v>
      </c>
      <c r="X4010" s="5">
        <f t="shared" si="2073"/>
        <v>0</v>
      </c>
      <c r="Y4010" s="5">
        <f>VLOOKUP(CONCATENATE($F4010," ",$G4010),AllocFactorMatrix,(Y$4+1),FALSE)*$E4014</f>
        <v>0</v>
      </c>
      <c r="Z4010" s="5">
        <f>VLOOKUP(CONCATENATE($F4010," ",$G4010),AllocFactorMatrix,(Z$4+1),FALSE)*$E4014</f>
        <v>0</v>
      </c>
      <c r="AA4010" s="5">
        <f t="shared" si="2001"/>
        <v>0</v>
      </c>
      <c r="AB4010" s="5">
        <f>VLOOKUP(CONCATENATE($F4010," ",$G4010),AllocFactorMatrix,(AB$4+1),FALSE)*$E4014</f>
        <v>0</v>
      </c>
      <c r="AC4010" s="5">
        <f>VLOOKUP(CONCATENATE($F4010," ",$G4010),AllocFactorMatrix,(AC$4+1),FALSE)*$E4014</f>
        <v>0</v>
      </c>
      <c r="AD4010" s="5">
        <f>VLOOKUP(CONCATENATE($F4010," ",$G4010),AllocFactorMatrix,(AD$4+1),FALSE)*$E4014</f>
        <v>0</v>
      </c>
    </row>
    <row r="4011" spans="1:30" hidden="1" outlineLevel="1">
      <c r="D4011" s="7"/>
      <c r="E4011" s="51"/>
      <c r="F4011" s="52" t="str">
        <f>F4014</f>
        <v>PROD_DEMAND</v>
      </c>
      <c r="G4011" s="55" t="str">
        <f>$G$12</f>
        <v>DISTSEC</v>
      </c>
      <c r="H4011" s="4">
        <f t="shared" si="1999"/>
        <v>0</v>
      </c>
      <c r="I4011" s="5">
        <f>VLOOKUP(CONCATENATE($F4011," ",$G4011),AllocFactorMatrix,(I$4+1),FALSE)*$E4014</f>
        <v>0</v>
      </c>
      <c r="J4011" s="5">
        <f>VLOOKUP(CONCATENATE($F4011," ",$G4011),AllocFactorMatrix,(J$4+1),FALSE)*$E4014</f>
        <v>0</v>
      </c>
      <c r="K4011" s="5">
        <f>VLOOKUP(CONCATENATE($F4011," ",$G4011),AllocFactorMatrix,(K$4+1),FALSE)*$E4014</f>
        <v>0</v>
      </c>
      <c r="L4011" s="5">
        <f>VLOOKUP(CONCATENATE($F4011," ",$G4011),AllocFactorMatrix,(L$4+1),FALSE)*$E4014</f>
        <v>0</v>
      </c>
      <c r="M4011" s="5">
        <f>VLOOKUP(CONCATENATE($F4011," ",$G4011),AllocFactorMatrix,(M$4+1),FALSE)*$E4014</f>
        <v>0</v>
      </c>
      <c r="N4011" s="5">
        <f t="shared" si="2000"/>
        <v>0</v>
      </c>
      <c r="O4011" s="5">
        <f>VLOOKUP(CONCATENATE($F4011," ",$G4011),AllocFactorMatrix,(O$4+1),FALSE)*$E4014</f>
        <v>0</v>
      </c>
      <c r="P4011" s="5">
        <f>VLOOKUP(CONCATENATE($F4011," ",$G4011),AllocFactorMatrix,(P$4+1),FALSE)*$E4014</f>
        <v>0</v>
      </c>
      <c r="Q4011" s="5">
        <f>VLOOKUP(CONCATENATE($F4011," ",$G4011),AllocFactorMatrix,(Q$4+1),FALSE)*$E4014</f>
        <v>0</v>
      </c>
      <c r="R4011" s="5">
        <f>VLOOKUP(CONCATENATE($F4011," ",$G4011),AllocFactorMatrix,(R$4+1),FALSE)*$E4014</f>
        <v>0</v>
      </c>
      <c r="S4011" s="5">
        <f t="shared" si="2072"/>
        <v>0</v>
      </c>
      <c r="T4011" s="5">
        <f>VLOOKUP(CONCATENATE($F4011," ",$G4011),AllocFactorMatrix,(T$4+1),FALSE)*$E4014</f>
        <v>0</v>
      </c>
      <c r="U4011" s="5">
        <f>VLOOKUP(CONCATENATE($F4011," ",$G4011),AllocFactorMatrix,(U$4+1),FALSE)*$E4014</f>
        <v>0</v>
      </c>
      <c r="V4011" s="5">
        <f>VLOOKUP(CONCATENATE($F4011," ",$G4011),AllocFactorMatrix,(V$4+1),FALSE)*$E4014</f>
        <v>0</v>
      </c>
      <c r="W4011" s="5">
        <f>VLOOKUP(CONCATENATE($F4011," ",$G4011),AllocFactorMatrix,(W$4+1),FALSE)*$E4014</f>
        <v>0</v>
      </c>
      <c r="X4011" s="5">
        <f t="shared" si="2073"/>
        <v>0</v>
      </c>
      <c r="Y4011" s="5">
        <f>VLOOKUP(CONCATENATE($F4011," ",$G4011),AllocFactorMatrix,(Y$4+1),FALSE)*$E4014</f>
        <v>0</v>
      </c>
      <c r="Z4011" s="5">
        <f>VLOOKUP(CONCATENATE($F4011," ",$G4011),AllocFactorMatrix,(Z$4+1),FALSE)*$E4014</f>
        <v>0</v>
      </c>
      <c r="AA4011" s="5">
        <f t="shared" si="2001"/>
        <v>0</v>
      </c>
      <c r="AB4011" s="5">
        <f>VLOOKUP(CONCATENATE($F4011," ",$G4011),AllocFactorMatrix,(AB$4+1),FALSE)*$E4014</f>
        <v>0</v>
      </c>
      <c r="AC4011" s="5">
        <f>VLOOKUP(CONCATENATE($F4011," ",$G4011),AllocFactorMatrix,(AC$4+1),FALSE)*$E4014</f>
        <v>0</v>
      </c>
      <c r="AD4011" s="5">
        <f>VLOOKUP(CONCATENATE($F4011," ",$G4011),AllocFactorMatrix,(AD$4+1),FALSE)*$E4014</f>
        <v>0</v>
      </c>
    </row>
    <row r="4012" spans="1:30" hidden="1" outlineLevel="1">
      <c r="D4012" s="7"/>
      <c r="E4012" s="51"/>
      <c r="F4012" s="52" t="str">
        <f>F4014</f>
        <v>PROD_DEMAND</v>
      </c>
      <c r="G4012" s="55" t="str">
        <f>$G$13</f>
        <v>ENERGY</v>
      </c>
      <c r="H4012" s="4">
        <f t="shared" si="1999"/>
        <v>0</v>
      </c>
      <c r="I4012" s="5">
        <f>VLOOKUP(CONCATENATE($F4012," ",$G4012),AllocFactorMatrix,(I$4+1),FALSE)*$E4014</f>
        <v>0</v>
      </c>
      <c r="J4012" s="5">
        <f>VLOOKUP(CONCATENATE($F4012," ",$G4012),AllocFactorMatrix,(J$4+1),FALSE)*$E4014</f>
        <v>0</v>
      </c>
      <c r="K4012" s="5">
        <f>VLOOKUP(CONCATENATE($F4012," ",$G4012),AllocFactorMatrix,(K$4+1),FALSE)*$E4014</f>
        <v>0</v>
      </c>
      <c r="L4012" s="5">
        <f>VLOOKUP(CONCATENATE($F4012," ",$G4012),AllocFactorMatrix,(L$4+1),FALSE)*$E4014</f>
        <v>0</v>
      </c>
      <c r="M4012" s="5">
        <f>VLOOKUP(CONCATENATE($F4012," ",$G4012),AllocFactorMatrix,(M$4+1),FALSE)*$E4014</f>
        <v>0</v>
      </c>
      <c r="N4012" s="5">
        <f t="shared" si="2000"/>
        <v>0</v>
      </c>
      <c r="O4012" s="5">
        <f>VLOOKUP(CONCATENATE($F4012," ",$G4012),AllocFactorMatrix,(O$4+1),FALSE)*$E4014</f>
        <v>0</v>
      </c>
      <c r="P4012" s="5">
        <f>VLOOKUP(CONCATENATE($F4012," ",$G4012),AllocFactorMatrix,(P$4+1),FALSE)*$E4014</f>
        <v>0</v>
      </c>
      <c r="Q4012" s="5">
        <f>VLOOKUP(CONCATENATE($F4012," ",$G4012),AllocFactorMatrix,(Q$4+1),FALSE)*$E4014</f>
        <v>0</v>
      </c>
      <c r="R4012" s="5">
        <f>VLOOKUP(CONCATENATE($F4012," ",$G4012),AllocFactorMatrix,(R$4+1),FALSE)*$E4014</f>
        <v>0</v>
      </c>
      <c r="S4012" s="5">
        <f t="shared" si="2072"/>
        <v>0</v>
      </c>
      <c r="T4012" s="5">
        <f>VLOOKUP(CONCATENATE($F4012," ",$G4012),AllocFactorMatrix,(T$4+1),FALSE)*$E4014</f>
        <v>0</v>
      </c>
      <c r="U4012" s="5">
        <f>VLOOKUP(CONCATENATE($F4012," ",$G4012),AllocFactorMatrix,(U$4+1),FALSE)*$E4014</f>
        <v>0</v>
      </c>
      <c r="V4012" s="5">
        <f>VLOOKUP(CONCATENATE($F4012," ",$G4012),AllocFactorMatrix,(V$4+1),FALSE)*$E4014</f>
        <v>0</v>
      </c>
      <c r="W4012" s="5">
        <f>VLOOKUP(CONCATENATE($F4012," ",$G4012),AllocFactorMatrix,(W$4+1),FALSE)*$E4014</f>
        <v>0</v>
      </c>
      <c r="X4012" s="5">
        <f t="shared" si="2073"/>
        <v>0</v>
      </c>
      <c r="Y4012" s="5">
        <f>VLOOKUP(CONCATENATE($F4012," ",$G4012),AllocFactorMatrix,(Y$4+1),FALSE)*$E4014</f>
        <v>0</v>
      </c>
      <c r="Z4012" s="5">
        <f>VLOOKUP(CONCATENATE($F4012," ",$G4012),AllocFactorMatrix,(Z$4+1),FALSE)*$E4014</f>
        <v>0</v>
      </c>
      <c r="AA4012" s="5">
        <f t="shared" si="2001"/>
        <v>0</v>
      </c>
      <c r="AB4012" s="5">
        <f>VLOOKUP(CONCATENATE($F4012," ",$G4012),AllocFactorMatrix,(AB$4+1),FALSE)*$E4014</f>
        <v>0</v>
      </c>
      <c r="AC4012" s="5">
        <f>VLOOKUP(CONCATENATE($F4012," ",$G4012),AllocFactorMatrix,(AC$4+1),FALSE)*$E4014</f>
        <v>0</v>
      </c>
      <c r="AD4012" s="5">
        <f>VLOOKUP(CONCATENATE($F4012," ",$G4012),AllocFactorMatrix,(AD$4+1),FALSE)*$E4014</f>
        <v>0</v>
      </c>
    </row>
    <row r="4013" spans="1:30" hidden="1" outlineLevel="1">
      <c r="D4013" s="7"/>
      <c r="E4013" s="51"/>
      <c r="F4013" s="52" t="str">
        <f>F4014</f>
        <v>PROD_DEMAND</v>
      </c>
      <c r="G4013" s="55" t="str">
        <f>$G$14</f>
        <v>CUSTOMER</v>
      </c>
      <c r="H4013" s="4">
        <f t="shared" si="1999"/>
        <v>0</v>
      </c>
      <c r="I4013" s="5">
        <f>VLOOKUP(CONCATENATE($F4013," ",$G4013),AllocFactorMatrix,(I$4+1),FALSE)*$E4014</f>
        <v>0</v>
      </c>
      <c r="J4013" s="5">
        <f>VLOOKUP(CONCATENATE($F4013," ",$G4013),AllocFactorMatrix,(J$4+1),FALSE)*$E4014</f>
        <v>0</v>
      </c>
      <c r="K4013" s="5">
        <f>VLOOKUP(CONCATENATE($F4013," ",$G4013),AllocFactorMatrix,(K$4+1),FALSE)*$E4014</f>
        <v>0</v>
      </c>
      <c r="L4013" s="5">
        <f>VLOOKUP(CONCATENATE($F4013," ",$G4013),AllocFactorMatrix,(L$4+1),FALSE)*$E4014</f>
        <v>0</v>
      </c>
      <c r="M4013" s="5">
        <f>VLOOKUP(CONCATENATE($F4013," ",$G4013),AllocFactorMatrix,(M$4+1),FALSE)*$E4014</f>
        <v>0</v>
      </c>
      <c r="N4013" s="5">
        <f t="shared" si="2000"/>
        <v>0</v>
      </c>
      <c r="O4013" s="5">
        <f>VLOOKUP(CONCATENATE($F4013," ",$G4013),AllocFactorMatrix,(O$4+1),FALSE)*$E4014</f>
        <v>0</v>
      </c>
      <c r="P4013" s="5">
        <f>VLOOKUP(CONCATENATE($F4013," ",$G4013),AllocFactorMatrix,(P$4+1),FALSE)*$E4014</f>
        <v>0</v>
      </c>
      <c r="Q4013" s="5">
        <f>VLOOKUP(CONCATENATE($F4013," ",$G4013),AllocFactorMatrix,(Q$4+1),FALSE)*$E4014</f>
        <v>0</v>
      </c>
      <c r="R4013" s="5">
        <f>VLOOKUP(CONCATENATE($F4013," ",$G4013),AllocFactorMatrix,(R$4+1),FALSE)*$E4014</f>
        <v>0</v>
      </c>
      <c r="S4013" s="5">
        <f t="shared" si="2072"/>
        <v>0</v>
      </c>
      <c r="T4013" s="5">
        <f>VLOOKUP(CONCATENATE($F4013," ",$G4013),AllocFactorMatrix,(T$4+1),FALSE)*$E4014</f>
        <v>0</v>
      </c>
      <c r="U4013" s="5">
        <f>VLOOKUP(CONCATENATE($F4013," ",$G4013),AllocFactorMatrix,(U$4+1),FALSE)*$E4014</f>
        <v>0</v>
      </c>
      <c r="V4013" s="5">
        <f>VLOOKUP(CONCATENATE($F4013," ",$G4013),AllocFactorMatrix,(V$4+1),FALSE)*$E4014</f>
        <v>0</v>
      </c>
      <c r="W4013" s="5">
        <f>VLOOKUP(CONCATENATE($F4013," ",$G4013),AllocFactorMatrix,(W$4+1),FALSE)*$E4014</f>
        <v>0</v>
      </c>
      <c r="X4013" s="5">
        <f t="shared" si="2073"/>
        <v>0</v>
      </c>
      <c r="Y4013" s="5">
        <f>VLOOKUP(CONCATENATE($F4013," ",$G4013),AllocFactorMatrix,(Y$4+1),FALSE)*$E4014</f>
        <v>0</v>
      </c>
      <c r="Z4013" s="5">
        <f>VLOOKUP(CONCATENATE($F4013," ",$G4013),AllocFactorMatrix,(Z$4+1),FALSE)*$E4014</f>
        <v>0</v>
      </c>
      <c r="AA4013" s="5">
        <f t="shared" si="2001"/>
        <v>0</v>
      </c>
      <c r="AB4013" s="5">
        <f>VLOOKUP(CONCATENATE($F4013," ",$G4013),AllocFactorMatrix,(AB$4+1),FALSE)*$E4014</f>
        <v>0</v>
      </c>
      <c r="AC4013" s="5">
        <f>VLOOKUP(CONCATENATE($F4013," ",$G4013),AllocFactorMatrix,(AC$4+1),FALSE)*$E4014</f>
        <v>0</v>
      </c>
      <c r="AD4013" s="5">
        <f>VLOOKUP(CONCATENATE($F4013," ",$G4013),AllocFactorMatrix,(AD$4+1),FALSE)*$E4014</f>
        <v>0</v>
      </c>
    </row>
    <row r="4014" spans="1:30" collapsed="1">
      <c r="D4014" s="98" t="s">
        <v>475</v>
      </c>
      <c r="E4014" s="61">
        <v>-251580</v>
      </c>
      <c r="F4014" s="10" t="s">
        <v>30</v>
      </c>
      <c r="G4014" s="55" t="str">
        <f>$G$15</f>
        <v>TOTAL</v>
      </c>
      <c r="H4014" s="4">
        <f t="shared" si="1999"/>
        <v>-251579.99999999988</v>
      </c>
      <c r="I4014" s="5">
        <f>VLOOKUP(CONCATENATE($F4014," ",$G4014),AllocFactorMatrix,(I$4+1),FALSE)*$E4014</f>
        <v>-123924.02873914695</v>
      </c>
      <c r="J4014" s="5">
        <f>VLOOKUP(CONCATENATE($F4014," ",$G4014),AllocFactorMatrix,(J$4+1),FALSE)*$E4014</f>
        <v>-6126.0075488871807</v>
      </c>
      <c r="K4014" s="5">
        <f>VLOOKUP(CONCATENATE($F4014," ",$G4014),AllocFactorMatrix,(K$4+1),FALSE)*$E4014</f>
        <v>-22439.214565270522</v>
      </c>
      <c r="L4014" s="5">
        <f>VLOOKUP(CONCATENATE($F4014," ",$G4014),AllocFactorMatrix,(L$4+1),FALSE)*$E4014</f>
        <v>-706.30680637806438</v>
      </c>
      <c r="M4014" s="5">
        <f>VLOOKUP(CONCATENATE($F4014," ",$G4014),AllocFactorMatrix,(M$4+1),FALSE)*$E4014</f>
        <v>-66.235192238734484</v>
      </c>
      <c r="N4014" s="5">
        <f t="shared" si="2000"/>
        <v>-23211.75656388732</v>
      </c>
      <c r="O4014" s="5">
        <f>VLOOKUP(CONCATENATE($F4014," ",$G4014),AllocFactorMatrix,(O$4+1),FALSE)*$E4014</f>
        <v>-17057.29373094434</v>
      </c>
      <c r="P4014" s="5">
        <f>VLOOKUP(CONCATENATE($F4014," ",$G4014),AllocFactorMatrix,(P$4+1),FALSE)*$E4014</f>
        <v>-3178.2707683862245</v>
      </c>
      <c r="Q4014" s="5">
        <f>VLOOKUP(CONCATENATE($F4014," ",$G4014),AllocFactorMatrix,(Q$4+1),FALSE)*$E4014</f>
        <v>-1436.2013808305016</v>
      </c>
      <c r="R4014" s="5">
        <f>VLOOKUP(CONCATENATE($F4014," ",$G4014),AllocFactorMatrix,(R$4+1),FALSE)*$E4014</f>
        <v>-64.584370697154199</v>
      </c>
      <c r="S4014" s="5">
        <f t="shared" si="2072"/>
        <v>-21736.350250858221</v>
      </c>
      <c r="T4014" s="5">
        <f>VLOOKUP(CONCATENATE($F4014," ",$G4014),AllocFactorMatrix,(T$4+1),FALSE)*$E4014</f>
        <v>-595.85495952960446</v>
      </c>
      <c r="U4014" s="5">
        <f>VLOOKUP(CONCATENATE($F4014," ",$G4014),AllocFactorMatrix,(U$4+1),FALSE)*$E4014</f>
        <v>-9751.0648898358468</v>
      </c>
      <c r="V4014" s="5">
        <f>VLOOKUP(CONCATENATE($F4014," ",$G4014),AllocFactorMatrix,(V$4+1),FALSE)*$E4014</f>
        <v>-51534.651932534514</v>
      </c>
      <c r="W4014" s="5">
        <f>VLOOKUP(CONCATENATE($F4014," ",$G4014),AllocFactorMatrix,(W$4+1),FALSE)*$E4014</f>
        <v>-9306.303990093169</v>
      </c>
      <c r="X4014" s="5">
        <f t="shared" si="2073"/>
        <v>-71187.875771993131</v>
      </c>
      <c r="Y4014" s="5">
        <f>VLOOKUP(CONCATENATE($F4014," ",$G4014),AllocFactorMatrix,(Y$4+1),FALSE)*$E4014</f>
        <v>-5238.2678382504491</v>
      </c>
      <c r="Z4014" s="5">
        <f>VLOOKUP(CONCATENATE($F4014," ",$G4014),AllocFactorMatrix,(Z$4+1),FALSE)*$E4014</f>
        <v>-87.738983985674238</v>
      </c>
      <c r="AA4014" s="5">
        <f t="shared" si="2001"/>
        <v>-5326.0068222361233</v>
      </c>
      <c r="AB4014" s="5">
        <f>VLOOKUP(CONCATENATE($F4014," ",$G4014),AllocFactorMatrix,(AB$4+1),FALSE)*$E4014</f>
        <v>-67.974302991008301</v>
      </c>
      <c r="AC4014" s="5">
        <f>VLOOKUP(CONCATENATE($F4014," ",$G4014),AllocFactorMatrix,(AC$4+1),FALSE)*$E4014</f>
        <v>0</v>
      </c>
      <c r="AD4014" s="5">
        <f>VLOOKUP(CONCATENATE($F4014," ",$G4014),AllocFactorMatrix,(AD$4+1),FALSE)*$E4014</f>
        <v>0</v>
      </c>
    </row>
    <row r="4015" spans="1:30" hidden="1" outlineLevel="1">
      <c r="D4015" s="7"/>
      <c r="E4015" s="51"/>
      <c r="F4015" s="52" t="str">
        <f>F4022</f>
        <v>RB_GUP</v>
      </c>
      <c r="G4015" s="55" t="str">
        <f>$G$8</f>
        <v>PRODUCTION</v>
      </c>
      <c r="H4015" s="4">
        <f t="shared" ca="1" si="1999"/>
        <v>-4467.8060591896083</v>
      </c>
      <c r="I4015" s="5">
        <f ca="1">VLOOKUP(CONCATENATE($F4015," ",$G4015),AllocFactorMatrix,(I$4+1),FALSE)*$E4022</f>
        <v>-2200.7652694170765</v>
      </c>
      <c r="J4015" s="5">
        <f ca="1">VLOOKUP(CONCATENATE($F4015," ",$G4015),AllocFactorMatrix,(J$4+1),FALSE)*$E4022</f>
        <v>-108.79169109452037</v>
      </c>
      <c r="K4015" s="5">
        <f ca="1">VLOOKUP(CONCATENATE($F4015," ",$G4015),AllocFactorMatrix,(K$4+1),FALSE)*$E4022</f>
        <v>-398.49772954198039</v>
      </c>
      <c r="L4015" s="5">
        <f ca="1">VLOOKUP(CONCATENATE($F4015," ",$G4015),AllocFactorMatrix,(L$4+1),FALSE)*$E4022</f>
        <v>-12.543293700543678</v>
      </c>
      <c r="M4015" s="5">
        <f ca="1">VLOOKUP(CONCATENATE($F4015," ",$G4015),AllocFactorMatrix,(M$4+1),FALSE)*$E4022</f>
        <v>-1.1762699467994537</v>
      </c>
      <c r="N4015" s="5">
        <f t="shared" ca="1" si="2000"/>
        <v>-412.21729318932353</v>
      </c>
      <c r="O4015" s="5">
        <f ca="1">VLOOKUP(CONCATENATE($F4015," ",$G4015),AllocFactorMatrix,(O$4+1),FALSE)*$E4022</f>
        <v>-302.92026506276363</v>
      </c>
      <c r="P4015" s="5">
        <f ca="1">VLOOKUP(CONCATENATE($F4015," ",$G4015),AllocFactorMatrix,(P$4+1),FALSE)*$E4022</f>
        <v>-56.442870644491592</v>
      </c>
      <c r="Q4015" s="5">
        <f ca="1">VLOOKUP(CONCATENATE($F4015," ",$G4015),AllocFactorMatrix,(Q$4+1),FALSE)*$E4022</f>
        <v>-25.50548227796725</v>
      </c>
      <c r="R4015" s="5">
        <f ca="1">VLOOKUP(CONCATENATE($F4015," ",$G4015),AllocFactorMatrix,(R$4+1),FALSE)*$E4022</f>
        <v>-1.1469530277831839</v>
      </c>
      <c r="S4015" s="5">
        <f ca="1">SUBTOTAL(9,O4015:R4015)</f>
        <v>-386.01557101300563</v>
      </c>
      <c r="T4015" s="5">
        <f ca="1">VLOOKUP(CONCATENATE($F4015," ",$G4015),AllocFactorMatrix,(T$4+1),FALSE)*$E4022</f>
        <v>-10.581780740061005</v>
      </c>
      <c r="U4015" s="5">
        <f ca="1">VLOOKUP(CONCATENATE($F4015," ",$G4015),AllocFactorMatrix,(U$4+1),FALSE)*$E4022</f>
        <v>-173.16903886779423</v>
      </c>
      <c r="V4015" s="5">
        <f ca="1">VLOOKUP(CONCATENATE($F4015," ",$G4015),AllocFactorMatrix,(V$4+1),FALSE)*$E4022</f>
        <v>-915.20323619685701</v>
      </c>
      <c r="W4015" s="5">
        <f ca="1">VLOOKUP(CONCATENATE($F4015," ",$G4015),AllocFactorMatrix,(W$4+1),FALSE)*$E4022</f>
        <v>-165.27053563716791</v>
      </c>
      <c r="X4015" s="5">
        <f ca="1">SUBTOTAL(9,T4015:W4015)</f>
        <v>-1264.2245914418802</v>
      </c>
      <c r="Y4015" s="5">
        <f ca="1">VLOOKUP(CONCATENATE($F4015," ",$G4015),AllocFactorMatrix,(Y$4+1),FALSE)*$E4022</f>
        <v>-93.026332726740691</v>
      </c>
      <c r="Z4015" s="5">
        <f ca="1">VLOOKUP(CONCATENATE($F4015," ",$G4015),AllocFactorMatrix,(Z$4+1),FALSE)*$E4022</f>
        <v>-1.5581555142631991</v>
      </c>
      <c r="AA4015" s="5">
        <f t="shared" ca="1" si="2001"/>
        <v>-94.584488241003896</v>
      </c>
      <c r="AB4015" s="5">
        <f ca="1">VLOOKUP(CONCATENATE($F4015," ",$G4015),AllocFactorMatrix,(AB$4+1),FALSE)*$E4022</f>
        <v>-1.2071547927991786</v>
      </c>
      <c r="AC4015" s="5">
        <f ca="1">VLOOKUP(CONCATENATE($F4015," ",$G4015),AllocFactorMatrix,(AC$4+1),FALSE)*$E4022</f>
        <v>0</v>
      </c>
      <c r="AD4015" s="5">
        <f ca="1">VLOOKUP(CONCATENATE($F4015," ",$G4015),AllocFactorMatrix,(AD$4+1),FALSE)*$E4022</f>
        <v>0</v>
      </c>
    </row>
    <row r="4016" spans="1:30" hidden="1" outlineLevel="1">
      <c r="D4016" s="7"/>
      <c r="E4016" s="51"/>
      <c r="F4016" s="52" t="str">
        <f>F4022</f>
        <v>RB_GUP</v>
      </c>
      <c r="G4016" s="55" t="str">
        <f>$G$9</f>
        <v>BULKTRAN</v>
      </c>
      <c r="H4016" s="4">
        <f t="shared" ca="1" si="1999"/>
        <v>-2368.0355800900943</v>
      </c>
      <c r="I4016" s="5">
        <f ca="1">VLOOKUP(CONCATENATE($F4016," ",$G4016),AllocFactorMatrix,(I$4+1),FALSE)*$E4022</f>
        <v>-1166.4540475491194</v>
      </c>
      <c r="J4016" s="5">
        <f ca="1">VLOOKUP(CONCATENATE($F4016," ",$G4016),AllocFactorMatrix,(J$4+1),FALSE)*$E4022</f>
        <v>-57.661991571926862</v>
      </c>
      <c r="K4016" s="5">
        <f ca="1">VLOOKUP(CONCATENATE($F4016," ",$G4016),AllocFactorMatrix,(K$4+1),FALSE)*$E4022</f>
        <v>-211.21257047395059</v>
      </c>
      <c r="L4016" s="5">
        <f ca="1">VLOOKUP(CONCATENATE($F4016," ",$G4016),AllocFactorMatrix,(L$4+1),FALSE)*$E4022</f>
        <v>-6.6482218298873601</v>
      </c>
      <c r="M4016" s="5">
        <f ca="1">VLOOKUP(CONCATENATE($F4016," ",$G4016),AllocFactorMatrix,(M$4+1),FALSE)*$E4022</f>
        <v>-0.62344897001125132</v>
      </c>
      <c r="N4016" s="5">
        <f t="shared" ca="1" si="2000"/>
        <v>-218.48424127384919</v>
      </c>
      <c r="O4016" s="5">
        <f ca="1">VLOOKUP(CONCATENATE($F4016," ",$G4016),AllocFactorMatrix,(O$4+1),FALSE)*$E4022</f>
        <v>-160.55440994881914</v>
      </c>
      <c r="P4016" s="5">
        <f ca="1">VLOOKUP(CONCATENATE($F4016," ",$G4016),AllocFactorMatrix,(P$4+1),FALSE)*$E4022</f>
        <v>-29.915964157321191</v>
      </c>
      <c r="Q4016" s="5">
        <f ca="1">VLOOKUP(CONCATENATE($F4016," ",$G4016),AllocFactorMatrix,(Q$4+1),FALSE)*$E4022</f>
        <v>-13.518467167426479</v>
      </c>
      <c r="R4016" s="5">
        <f ca="1">VLOOKUP(CONCATENATE($F4016," ",$G4016),AllocFactorMatrix,(R$4+1),FALSE)*$E4022</f>
        <v>-0.60791035745524002</v>
      </c>
      <c r="S4016" s="5">
        <f t="shared" ref="S4016:S4022" ca="1" si="2074">SUBTOTAL(9,O4016:R4016)</f>
        <v>-204.59675163102204</v>
      </c>
      <c r="T4016" s="5">
        <f ca="1">VLOOKUP(CONCATENATE($F4016," ",$G4016),AllocFactorMatrix,(T$4+1),FALSE)*$E4022</f>
        <v>-5.6085767737469077</v>
      </c>
      <c r="U4016" s="5">
        <f ca="1">VLOOKUP(CONCATENATE($F4016," ",$G4016),AllocFactorMatrix,(U$4+1),FALSE)*$E4022</f>
        <v>-91.783403302721155</v>
      </c>
      <c r="V4016" s="5">
        <f ca="1">VLOOKUP(CONCATENATE($F4016," ",$G4016),AllocFactorMatrix,(V$4+1),FALSE)*$E4022</f>
        <v>-485.07786542571148</v>
      </c>
      <c r="W4016" s="5">
        <f ca="1">VLOOKUP(CONCATENATE($F4016," ",$G4016),AllocFactorMatrix,(W$4+1),FALSE)*$E4022</f>
        <v>-87.597022687316326</v>
      </c>
      <c r="X4016" s="5">
        <f t="shared" ref="X4016:X4022" ca="1" si="2075">SUBTOTAL(9,T4016:W4016)</f>
        <v>-670.06686818949584</v>
      </c>
      <c r="Y4016" s="5">
        <f ca="1">VLOOKUP(CONCATENATE($F4016," ",$G4016),AllocFactorMatrix,(Y$4+1),FALSE)*$E4022</f>
        <v>-49.306004527461212</v>
      </c>
      <c r="Z4016" s="5">
        <f ca="1">VLOOKUP(CONCATENATE($F4016," ",$G4016),AllocFactorMatrix,(Z$4+1),FALSE)*$E4022</f>
        <v>-0.82585672882992156</v>
      </c>
      <c r="AA4016" s="5">
        <f t="shared" ca="1" si="2001"/>
        <v>-50.131861256291131</v>
      </c>
      <c r="AB4016" s="5">
        <f ca="1">VLOOKUP(CONCATENATE($F4016," ",$G4016),AllocFactorMatrix,(AB$4+1),FALSE)*$E4022</f>
        <v>-0.63981861838990473</v>
      </c>
      <c r="AC4016" s="5">
        <f ca="1">VLOOKUP(CONCATENATE($F4016," ",$G4016),AllocFactorMatrix,(AC$4+1),FALSE)*$E4022</f>
        <v>0</v>
      </c>
      <c r="AD4016" s="5">
        <f ca="1">VLOOKUP(CONCATENATE($F4016," ",$G4016),AllocFactorMatrix,(AD$4+1),FALSE)*$E4022</f>
        <v>0</v>
      </c>
    </row>
    <row r="4017" spans="4:30" hidden="1" outlineLevel="1">
      <c r="D4017" s="7"/>
      <c r="E4017" s="51"/>
      <c r="F4017" s="52" t="str">
        <f>F4022</f>
        <v>RB_GUP</v>
      </c>
      <c r="G4017" s="55" t="str">
        <f>$G$10</f>
        <v>SUBTRAN</v>
      </c>
      <c r="H4017" s="4">
        <f t="shared" ca="1" si="1999"/>
        <v>-520.18632520969743</v>
      </c>
      <c r="I4017" s="5">
        <f ca="1">VLOOKUP(CONCATENATE($F4017," ",$G4017),AllocFactorMatrix,(I$4+1),FALSE)*$E4022</f>
        <v>-253.26178048299019</v>
      </c>
      <c r="J4017" s="5">
        <f ca="1">VLOOKUP(CONCATENATE($F4017," ",$G4017),AllocFactorMatrix,(J$4+1),FALSE)*$E4022</f>
        <v>-12.222744831852102</v>
      </c>
      <c r="K4017" s="5">
        <f ca="1">VLOOKUP(CONCATENATE($F4017," ",$G4017),AllocFactorMatrix,(K$4+1),FALSE)*$E4022</f>
        <v>-44.46574806248551</v>
      </c>
      <c r="L4017" s="5">
        <f ca="1">VLOOKUP(CONCATENATE($F4017," ",$G4017),AllocFactorMatrix,(L$4+1),FALSE)*$E4022</f>
        <v>-1.3735051208056226</v>
      </c>
      <c r="M4017" s="5">
        <f ca="1">VLOOKUP(CONCATENATE($F4017," ",$G4017),AllocFactorMatrix,(M$4+1),FALSE)*$E4022</f>
        <v>-0.17106279878058064</v>
      </c>
      <c r="N4017" s="5">
        <f t="shared" ca="1" si="2000"/>
        <v>-46.010315982071717</v>
      </c>
      <c r="O4017" s="5">
        <f ca="1">VLOOKUP(CONCATENATE($F4017," ",$G4017),AllocFactorMatrix,(O$4+1),FALSE)*$E4022</f>
        <v>-33.594567652626417</v>
      </c>
      <c r="P4017" s="5">
        <f ca="1">VLOOKUP(CONCATENATE($F4017," ",$G4017),AllocFactorMatrix,(P$4+1),FALSE)*$E4022</f>
        <v>-6.2451909434011998</v>
      </c>
      <c r="Q4017" s="5">
        <f ca="1">VLOOKUP(CONCATENATE($F4017," ",$G4017),AllocFactorMatrix,(Q$4+1),FALSE)*$E4022</f>
        <v>-3.7159630251828584</v>
      </c>
      <c r="R4017" s="5">
        <f ca="1">VLOOKUP(CONCATENATE($F4017," ",$G4017),AllocFactorMatrix,(R$4+1),FALSE)*$E4022</f>
        <v>0</v>
      </c>
      <c r="S4017" s="5">
        <f t="shared" ca="1" si="2074"/>
        <v>-43.555721621210473</v>
      </c>
      <c r="T4017" s="5">
        <f ca="1">VLOOKUP(CONCATENATE($F4017," ",$G4017),AllocFactorMatrix,(T$4+1),FALSE)*$E4022</f>
        <v>-1.1730646187755636</v>
      </c>
      <c r="U4017" s="5">
        <f ca="1">VLOOKUP(CONCATENATE($F4017," ",$G4017),AllocFactorMatrix,(U$4+1),FALSE)*$E4022</f>
        <v>-19.203737564336624</v>
      </c>
      <c r="V4017" s="5">
        <f ca="1">VLOOKUP(CONCATENATE($F4017," ",$G4017),AllocFactorMatrix,(V$4+1),FALSE)*$E4022</f>
        <v>-133.78635407386628</v>
      </c>
      <c r="W4017" s="5">
        <f ca="1">VLOOKUP(CONCATENATE($F4017," ",$G4017),AllocFactorMatrix,(W$4+1),FALSE)*$E4022</f>
        <v>0</v>
      </c>
      <c r="X4017" s="5">
        <f t="shared" ca="1" si="2075"/>
        <v>-154.16315625697845</v>
      </c>
      <c r="Y4017" s="5">
        <f ca="1">VLOOKUP(CONCATENATE($F4017," ",$G4017),AllocFactorMatrix,(Y$4+1),FALSE)*$E4022</f>
        <v>-10.11098062483874</v>
      </c>
      <c r="Z4017" s="5">
        <f ca="1">VLOOKUP(CONCATENATE($F4017," ",$G4017),AllocFactorMatrix,(Z$4+1),FALSE)*$E4022</f>
        <v>-0.16855032171163115</v>
      </c>
      <c r="AA4017" s="5">
        <f t="shared" ca="1" si="2001"/>
        <v>-10.279530946550372</v>
      </c>
      <c r="AB4017" s="5">
        <f ca="1">VLOOKUP(CONCATENATE($F4017," ",$G4017),AllocFactorMatrix,(AB$4+1),FALSE)*$E4022</f>
        <v>-0.13501837509502804</v>
      </c>
      <c r="AC4017" s="5">
        <f ca="1">VLOOKUP(CONCATENATE($F4017," ",$G4017),AllocFactorMatrix,(AC$4+1),FALSE)*$E4022</f>
        <v>-0.45909133937169966</v>
      </c>
      <c r="AD4017" s="5">
        <f ca="1">VLOOKUP(CONCATENATE($F4017," ",$G4017),AllocFactorMatrix,(AD$4+1),FALSE)*$E4022</f>
        <v>-9.89653735772522E-2</v>
      </c>
    </row>
    <row r="4018" spans="4:30" hidden="1" outlineLevel="1">
      <c r="D4018" s="7"/>
      <c r="E4018" s="51"/>
      <c r="F4018" s="52" t="str">
        <f>F4022</f>
        <v>RB_GUP</v>
      </c>
      <c r="G4018" s="55" t="str">
        <f>$G$11</f>
        <v>DISTPRI</v>
      </c>
      <c r="H4018" s="4">
        <f t="shared" ca="1" si="1999"/>
        <v>-2386.7799463095553</v>
      </c>
      <c r="I4018" s="5">
        <f ca="1">VLOOKUP(CONCATENATE($F4018," ",$G4018),AllocFactorMatrix,(I$4+1),FALSE)*$E4022</f>
        <v>-1595.1868355421066</v>
      </c>
      <c r="J4018" s="5">
        <f ca="1">VLOOKUP(CONCATENATE($F4018," ",$G4018),AllocFactorMatrix,(J$4+1),FALSE)*$E4022</f>
        <v>-75.192943133296794</v>
      </c>
      <c r="K4018" s="5">
        <f ca="1">VLOOKUP(CONCATENATE($F4018," ",$G4018),AllocFactorMatrix,(K$4+1),FALSE)*$E4022</f>
        <v>-273.03019136067343</v>
      </c>
      <c r="L4018" s="5">
        <f ca="1">VLOOKUP(CONCATENATE($F4018," ",$G4018),AllocFactorMatrix,(L$4+1),FALSE)*$E4022</f>
        <v>-8.4380536075027326</v>
      </c>
      <c r="M4018" s="5">
        <f ca="1">VLOOKUP(CONCATENATE($F4018," ",$G4018),AllocFactorMatrix,(M$4+1),FALSE)*$E4022</f>
        <v>0</v>
      </c>
      <c r="N4018" s="5">
        <f t="shared" ca="1" si="2000"/>
        <v>-281.46824496817618</v>
      </c>
      <c r="O4018" s="5">
        <f ca="1">VLOOKUP(CONCATENATE($F4018," ",$G4018),AllocFactorMatrix,(O$4+1),FALSE)*$E4022</f>
        <v>-204.72492192347283</v>
      </c>
      <c r="P4018" s="5">
        <f ca="1">VLOOKUP(CONCATENATE($F4018," ",$G4018),AllocFactorMatrix,(P$4+1),FALSE)*$E4022</f>
        <v>-38.130030485009257</v>
      </c>
      <c r="Q4018" s="5">
        <f ca="1">VLOOKUP(CONCATENATE($F4018," ",$G4018),AllocFactorMatrix,(Q$4+1),FALSE)*$E4022</f>
        <v>0</v>
      </c>
      <c r="R4018" s="5">
        <f ca="1">VLOOKUP(CONCATENATE($F4018," ",$G4018),AllocFactorMatrix,(R$4+1),FALSE)*$E4022</f>
        <v>0</v>
      </c>
      <c r="S4018" s="5">
        <f t="shared" ca="1" si="2074"/>
        <v>-242.85495240848209</v>
      </c>
      <c r="T4018" s="5">
        <f ca="1">VLOOKUP(CONCATENATE($F4018," ",$G4018),AllocFactorMatrix,(T$4+1),FALSE)*$E4022</f>
        <v>-7.2983173041927767</v>
      </c>
      <c r="U4018" s="5">
        <f ca="1">VLOOKUP(CONCATENATE($F4018," ",$G4018),AllocFactorMatrix,(U$4+1),FALSE)*$E4022</f>
        <v>-117.70534314776758</v>
      </c>
      <c r="V4018" s="5">
        <f ca="1">VLOOKUP(CONCATENATE($F4018," ",$G4018),AllocFactorMatrix,(V$4+1),FALSE)*$E4022</f>
        <v>0</v>
      </c>
      <c r="W4018" s="5">
        <f ca="1">VLOOKUP(CONCATENATE($F4018," ",$G4018),AllocFactorMatrix,(W$4+1),FALSE)*$E4022</f>
        <v>0</v>
      </c>
      <c r="X4018" s="5">
        <f t="shared" ca="1" si="2075"/>
        <v>-125.00366045196036</v>
      </c>
      <c r="Y4018" s="5">
        <f ca="1">VLOOKUP(CONCATENATE($F4018," ",$G4018),AllocFactorMatrix,(Y$4+1),FALSE)*$E4022</f>
        <v>-61.733972219626693</v>
      </c>
      <c r="Z4018" s="5">
        <f ca="1">VLOOKUP(CONCATENATE($F4018," ",$G4018),AllocFactorMatrix,(Z$4+1),FALSE)*$E4022</f>
        <v>-1.0299643150423057</v>
      </c>
      <c r="AA4018" s="5">
        <f t="shared" ca="1" si="2001"/>
        <v>-62.763936534669</v>
      </c>
      <c r="AB4018" s="5">
        <f ca="1">VLOOKUP(CONCATENATE($F4018," ",$G4018),AllocFactorMatrix,(AB$4+1),FALSE)*$E4022</f>
        <v>-0.83444367375037332</v>
      </c>
      <c r="AC4018" s="5">
        <f ca="1">VLOOKUP(CONCATENATE($F4018," ",$G4018),AllocFactorMatrix,(AC$4+1),FALSE)*$E4022</f>
        <v>-2.8586880973649396</v>
      </c>
      <c r="AD4018" s="5">
        <f ca="1">VLOOKUP(CONCATENATE($F4018," ",$G4018),AllocFactorMatrix,(AD$4+1),FALSE)*$E4022</f>
        <v>-0.61624149974981068</v>
      </c>
    </row>
    <row r="4019" spans="4:30" hidden="1" outlineLevel="1">
      <c r="D4019" s="7"/>
      <c r="E4019" s="51"/>
      <c r="F4019" s="52" t="str">
        <f>F4022</f>
        <v>RB_GUP</v>
      </c>
      <c r="G4019" s="55" t="str">
        <f>$G$12</f>
        <v>DISTSEC</v>
      </c>
      <c r="H4019" s="4">
        <f t="shared" ca="1" si="1999"/>
        <v>-1228.2018447294056</v>
      </c>
      <c r="I4019" s="5">
        <f ca="1">VLOOKUP(CONCATENATE($F4019," ",$G4019),AllocFactorMatrix,(I$4+1),FALSE)*$E4022</f>
        <v>-918.32830216663808</v>
      </c>
      <c r="J4019" s="5">
        <f ca="1">VLOOKUP(CONCATENATE($F4019," ",$G4019),AllocFactorMatrix,(J$4+1),FALSE)*$E4022</f>
        <v>-44.272900127288139</v>
      </c>
      <c r="K4019" s="5">
        <f ca="1">VLOOKUP(CONCATENATE($F4019," ",$G4019),AllocFactorMatrix,(K$4+1),FALSE)*$E4022</f>
        <v>-133.58978985856012</v>
      </c>
      <c r="L4019" s="5">
        <f ca="1">VLOOKUP(CONCATENATE($F4019," ",$G4019),AllocFactorMatrix,(L$4+1),FALSE)*$E4022</f>
        <v>0</v>
      </c>
      <c r="M4019" s="5">
        <f ca="1">VLOOKUP(CONCATENATE($F4019," ",$G4019),AllocFactorMatrix,(M$4+1),FALSE)*$E4022</f>
        <v>0</v>
      </c>
      <c r="N4019" s="5">
        <f t="shared" ca="1" si="2000"/>
        <v>-133.58978985856012</v>
      </c>
      <c r="O4019" s="5">
        <f ca="1">VLOOKUP(CONCATENATE($F4019," ",$G4019),AllocFactorMatrix,(O$4+1),FALSE)*$E4022</f>
        <v>-85.123934061135927</v>
      </c>
      <c r="P4019" s="5">
        <f ca="1">VLOOKUP(CONCATENATE($F4019," ",$G4019),AllocFactorMatrix,(P$4+1),FALSE)*$E4022</f>
        <v>0</v>
      </c>
      <c r="Q4019" s="5">
        <f ca="1">VLOOKUP(CONCATENATE($F4019," ",$G4019),AllocFactorMatrix,(Q$4+1),FALSE)*$E4022</f>
        <v>0</v>
      </c>
      <c r="R4019" s="5">
        <f ca="1">VLOOKUP(CONCATENATE($F4019," ",$G4019),AllocFactorMatrix,(R$4+1),FALSE)*$E4022</f>
        <v>0</v>
      </c>
      <c r="S4019" s="5">
        <f t="shared" ca="1" si="2074"/>
        <v>-85.123934061135927</v>
      </c>
      <c r="T4019" s="5">
        <f ca="1">VLOOKUP(CONCATENATE($F4019," ",$G4019),AllocFactorMatrix,(T$4+1),FALSE)*$E4022</f>
        <v>-2.3015725983711453</v>
      </c>
      <c r="U4019" s="5">
        <f ca="1">VLOOKUP(CONCATENATE($F4019," ",$G4019),AllocFactorMatrix,(U$4+1),FALSE)*$E4022</f>
        <v>0</v>
      </c>
      <c r="V4019" s="5">
        <f ca="1">VLOOKUP(CONCATENATE($F4019," ",$G4019),AllocFactorMatrix,(V$4+1),FALSE)*$E4022</f>
        <v>0</v>
      </c>
      <c r="W4019" s="5">
        <f ca="1">VLOOKUP(CONCATENATE($F4019," ",$G4019),AllocFactorMatrix,(W$4+1),FALSE)*$E4022</f>
        <v>0</v>
      </c>
      <c r="X4019" s="5">
        <f t="shared" ca="1" si="2075"/>
        <v>-2.3015725983711453</v>
      </c>
      <c r="Y4019" s="5">
        <f ca="1">VLOOKUP(CONCATENATE($F4019," ",$G4019),AllocFactorMatrix,(Y$4+1),FALSE)*$E4022</f>
        <v>-31.397460241227865</v>
      </c>
      <c r="Z4019" s="5">
        <f ca="1">VLOOKUP(CONCATENATE($F4019," ",$G4019),AllocFactorMatrix,(Z$4+1),FALSE)*$E4022</f>
        <v>0</v>
      </c>
      <c r="AA4019" s="5">
        <f t="shared" ca="1" si="2001"/>
        <v>-31.397460241227865</v>
      </c>
      <c r="AB4019" s="5">
        <f ca="1">VLOOKUP(CONCATENATE($F4019," ",$G4019),AllocFactorMatrix,(AB$4+1),FALSE)*$E4022</f>
        <v>-0.32581245494183175</v>
      </c>
      <c r="AC4019" s="5">
        <f ca="1">VLOOKUP(CONCATENATE($F4019," ",$G4019),AllocFactorMatrix,(AC$4+1),FALSE)*$E4022</f>
        <v>-11.062585970101891</v>
      </c>
      <c r="AD4019" s="5">
        <f ca="1">VLOOKUP(CONCATENATE($F4019," ",$G4019),AllocFactorMatrix,(AD$4+1),FALSE)*$E4022</f>
        <v>-1.7994872511402709</v>
      </c>
    </row>
    <row r="4020" spans="4:30" hidden="1" outlineLevel="1">
      <c r="D4020" s="7"/>
      <c r="E4020" s="51"/>
      <c r="F4020" s="52" t="str">
        <f>F4022</f>
        <v>RB_GUP</v>
      </c>
      <c r="G4020" s="55" t="str">
        <f>$G$13</f>
        <v>ENERGY</v>
      </c>
      <c r="H4020" s="4">
        <f t="shared" ca="1" si="1999"/>
        <v>-37.751093894911584</v>
      </c>
      <c r="I4020" s="5">
        <f ca="1">VLOOKUP(CONCATENATE($F4020," ",$G4020),AllocFactorMatrix,(I$4+1),FALSE)*$E4022</f>
        <v>-14.16523305902642</v>
      </c>
      <c r="J4020" s="5">
        <f ca="1">VLOOKUP(CONCATENATE($F4020," ",$G4020),AllocFactorMatrix,(J$4+1),FALSE)*$E4022</f>
        <v>-0.91799863505324519</v>
      </c>
      <c r="K4020" s="5">
        <f ca="1">VLOOKUP(CONCATENATE($F4020," ",$G4020),AllocFactorMatrix,(K$4+1),FALSE)*$E4022</f>
        <v>-3.0799849350806925</v>
      </c>
      <c r="L4020" s="5">
        <f ca="1">VLOOKUP(CONCATENATE($F4020," ",$G4020),AllocFactorMatrix,(L$4+1),FALSE)*$E4022</f>
        <v>-9.7888913521560802E-2</v>
      </c>
      <c r="M4020" s="5">
        <f ca="1">VLOOKUP(CONCATENATE($F4020," ",$G4020),AllocFactorMatrix,(M$4+1),FALSE)*$E4022</f>
        <v>-9.0242134847353158E-3</v>
      </c>
      <c r="N4020" s="5">
        <f t="shared" ca="1" si="2000"/>
        <v>-3.1868980620869887</v>
      </c>
      <c r="O4020" s="5">
        <f ca="1">VLOOKUP(CONCATENATE($F4020," ",$G4020),AllocFactorMatrix,(O$4+1),FALSE)*$E4022</f>
        <v>-2.80806524114002</v>
      </c>
      <c r="P4020" s="5">
        <f ca="1">VLOOKUP(CONCATENATE($F4020," ",$G4020),AllocFactorMatrix,(P$4+1),FALSE)*$E4022</f>
        <v>-0.5205612638543855</v>
      </c>
      <c r="Q4020" s="5">
        <f ca="1">VLOOKUP(CONCATENATE($F4020," ",$G4020),AllocFactorMatrix,(Q$4+1),FALSE)*$E4022</f>
        <v>-0.23652971404738729</v>
      </c>
      <c r="R4020" s="5">
        <f ca="1">VLOOKUP(CONCATENATE($F4020," ",$G4020),AllocFactorMatrix,(R$4+1),FALSE)*$E4022</f>
        <v>-1.0959400456903577E-2</v>
      </c>
      <c r="S4020" s="5">
        <f t="shared" ca="1" si="2074"/>
        <v>-3.5761156194986961</v>
      </c>
      <c r="T4020" s="5">
        <f ca="1">VLOOKUP(CONCATENATE($F4020," ",$G4020),AllocFactorMatrix,(T$4+1),FALSE)*$E4022</f>
        <v>-0.10761038131346808</v>
      </c>
      <c r="U4020" s="5">
        <f ca="1">VLOOKUP(CONCATENATE($F4020," ",$G4020),AllocFactorMatrix,(U$4+1),FALSE)*$E4022</f>
        <v>-1.8894770869461157</v>
      </c>
      <c r="V4020" s="5">
        <f ca="1">VLOOKUP(CONCATENATE($F4020," ",$G4020),AllocFactorMatrix,(V$4+1),FALSE)*$E4022</f>
        <v>-10.727666428728442</v>
      </c>
      <c r="W4020" s="5">
        <f ca="1">VLOOKUP(CONCATENATE($F4020," ",$G4020),AllocFactorMatrix,(W$4+1),FALSE)*$E4022</f>
        <v>-2.0352893989443528</v>
      </c>
      <c r="X4020" s="5">
        <f t="shared" ca="1" si="2075"/>
        <v>-14.76004329593238</v>
      </c>
      <c r="Y4020" s="5">
        <f ca="1">VLOOKUP(CONCATENATE($F4020," ",$G4020),AllocFactorMatrix,(Y$4+1),FALSE)*$E4022</f>
        <v>-0.76078951865401445</v>
      </c>
      <c r="Z4020" s="5">
        <f ca="1">VLOOKUP(CONCATENATE($F4020," ",$G4020),AllocFactorMatrix,(Z$4+1),FALSE)*$E4022</f>
        <v>-1.2384440547668485E-2</v>
      </c>
      <c r="AA4020" s="5">
        <f t="shared" ca="1" si="2001"/>
        <v>-0.77317395920168297</v>
      </c>
      <c r="AB4020" s="5">
        <f ca="1">VLOOKUP(CONCATENATE($F4020," ",$G4020),AllocFactorMatrix,(AB$4+1),FALSE)*$E4022</f>
        <v>-1.3813847221754725E-2</v>
      </c>
      <c r="AC4020" s="5">
        <f ca="1">VLOOKUP(CONCATENATE($F4020," ",$G4020),AllocFactorMatrix,(AC$4+1),FALSE)*$E4022</f>
        <v>-0.29870594830652719</v>
      </c>
      <c r="AD4020" s="5">
        <f ca="1">VLOOKUP(CONCATENATE($F4020," ",$G4020),AllocFactorMatrix,(AD$4+1),FALSE)*$E4022</f>
        <v>-5.9111468583890985E-2</v>
      </c>
    </row>
    <row r="4021" spans="4:30" hidden="1" outlineLevel="1">
      <c r="D4021" s="7"/>
      <c r="E4021" s="51"/>
      <c r="F4021" s="52" t="str">
        <f>F4022</f>
        <v>RB_GUP</v>
      </c>
      <c r="G4021" s="55" t="str">
        <f>$G$14</f>
        <v>CUSTOMER</v>
      </c>
      <c r="H4021" s="4">
        <f t="shared" ca="1" si="1999"/>
        <v>-591.23915057672593</v>
      </c>
      <c r="I4021" s="5">
        <f ca="1">VLOOKUP(CONCATENATE($F4021," ",$G4021),AllocFactorMatrix,(I$4+1),FALSE)*$E4022</f>
        <v>-276.48628095800711</v>
      </c>
      <c r="J4021" s="5">
        <f ca="1">VLOOKUP(CONCATENATE($F4021," ",$G4021),AllocFactorMatrix,(J$4+1),FALSE)*$E4022</f>
        <v>-72.434827818484706</v>
      </c>
      <c r="K4021" s="5">
        <f ca="1">VLOOKUP(CONCATENATE($F4021," ",$G4021),AllocFactorMatrix,(K$4+1),FALSE)*$E4022</f>
        <v>-20.562171402701729</v>
      </c>
      <c r="L4021" s="5">
        <f ca="1">VLOOKUP(CONCATENATE($F4021," ",$G4021),AllocFactorMatrix,(L$4+1),FALSE)*$E4022</f>
        <v>-6.637355234335792</v>
      </c>
      <c r="M4021" s="5">
        <f ca="1">VLOOKUP(CONCATENATE($F4021," ",$G4021),AllocFactorMatrix,(M$4+1),FALSE)*$E4022</f>
        <v>-1.077376421994757</v>
      </c>
      <c r="N4021" s="5">
        <f t="shared" ca="1" si="2000"/>
        <v>-28.276903059032279</v>
      </c>
      <c r="O4021" s="5">
        <f ca="1">VLOOKUP(CONCATENATE($F4021," ",$G4021),AllocFactorMatrix,(O$4+1),FALSE)*$E4022</f>
        <v>-5.8352447304629846</v>
      </c>
      <c r="P4021" s="5">
        <f ca="1">VLOOKUP(CONCATENATE($F4021," ",$G4021),AllocFactorMatrix,(P$4+1),FALSE)*$E4022</f>
        <v>-1.7278884495842208</v>
      </c>
      <c r="Q4021" s="5">
        <f ca="1">VLOOKUP(CONCATENATE($F4021," ",$G4021),AllocFactorMatrix,(Q$4+1),FALSE)*$E4022</f>
        <v>-3.7533831435629534</v>
      </c>
      <c r="R4021" s="5">
        <f ca="1">VLOOKUP(CONCATENATE($F4021," ",$G4021),AllocFactorMatrix,(R$4+1),FALSE)*$E4022</f>
        <v>-0.65955928670721031</v>
      </c>
      <c r="S4021" s="5">
        <f t="shared" ca="1" si="2074"/>
        <v>-11.97607561031737</v>
      </c>
      <c r="T4021" s="5">
        <f ca="1">VLOOKUP(CONCATENATE($F4021," ",$G4021),AllocFactorMatrix,(T$4+1),FALSE)*$E4022</f>
        <v>-4.0162001697671937E-2</v>
      </c>
      <c r="U4021" s="5">
        <f ca="1">VLOOKUP(CONCATENATE($F4021," ",$G4021),AllocFactorMatrix,(U$4+1),FALSE)*$E4022</f>
        <v>-1.0251200424355649</v>
      </c>
      <c r="V4021" s="5">
        <f ca="1">VLOOKUP(CONCATENATE($F4021," ",$G4021),AllocFactorMatrix,(V$4+1),FALSE)*$E4022</f>
        <v>-5.5197499432402246</v>
      </c>
      <c r="W4021" s="5">
        <f ca="1">VLOOKUP(CONCATENATE($F4021," ",$G4021),AllocFactorMatrix,(W$4+1),FALSE)*$E4022</f>
        <v>-0.9893498627578553</v>
      </c>
      <c r="X4021" s="5">
        <f t="shared" ca="1" si="2075"/>
        <v>-7.5743818501313172</v>
      </c>
      <c r="Y4021" s="5">
        <f ca="1">VLOOKUP(CONCATENATE($F4021," ",$G4021),AllocFactorMatrix,(Y$4+1),FALSE)*$E4022</f>
        <v>-1.6153436571921782</v>
      </c>
      <c r="Z4021" s="5">
        <f ca="1">VLOOKUP(CONCATENATE($F4021," ",$G4021),AllocFactorMatrix,(Z$4+1),FALSE)*$E4022</f>
        <v>-2.9282765315768986E-2</v>
      </c>
      <c r="AA4021" s="5">
        <f t="shared" ca="1" si="2001"/>
        <v>-1.6446264225079472</v>
      </c>
      <c r="AB4021" s="5">
        <f ca="1">VLOOKUP(CONCATENATE($F4021," ",$G4021),AllocFactorMatrix,(AB$4+1),FALSE)*$E4022</f>
        <v>-3.0322622452087097E-2</v>
      </c>
      <c r="AC4021" s="5">
        <f ca="1">VLOOKUP(CONCATENATE($F4021," ",$G4021),AllocFactorMatrix,(AC$4+1),FALSE)*$E4022</f>
        <v>-171.78130768586436</v>
      </c>
      <c r="AD4021" s="5">
        <f ca="1">VLOOKUP(CONCATENATE($F4021," ",$G4021),AllocFactorMatrix,(AD$4+1),FALSE)*$E4022</f>
        <v>-21.034424549928701</v>
      </c>
    </row>
    <row r="4022" spans="4:30" collapsed="1">
      <c r="D4022" s="7" t="s">
        <v>288</v>
      </c>
      <c r="E4022" s="61">
        <v>-11600</v>
      </c>
      <c r="F4022" s="10" t="s">
        <v>74</v>
      </c>
      <c r="G4022" s="55" t="str">
        <f>$G$15</f>
        <v>TOTAL</v>
      </c>
      <c r="H4022" s="4">
        <f t="shared" ca="1" si="1999"/>
        <v>-11599.999999999998</v>
      </c>
      <c r="I4022" s="5">
        <f ca="1">VLOOKUP(CONCATENATE($F4022," ",$G4022),AllocFactorMatrix,(I$4+1),FALSE)*$E4022</f>
        <v>-6424.6477491749647</v>
      </c>
      <c r="J4022" s="5">
        <f ca="1">VLOOKUP(CONCATENATE($F4022," ",$G4022),AllocFactorMatrix,(J$4+1),FALSE)*$E4022</f>
        <v>-371.49509721242225</v>
      </c>
      <c r="K4022" s="5">
        <f ca="1">VLOOKUP(CONCATENATE($F4022," ",$G4022),AllocFactorMatrix,(K$4+1),FALSE)*$E4022</f>
        <v>-1084.4381856354325</v>
      </c>
      <c r="L4022" s="5">
        <f ca="1">VLOOKUP(CONCATENATE($F4022," ",$G4022),AllocFactorMatrix,(L$4+1),FALSE)*$E4022</f>
        <v>-35.738318406596747</v>
      </c>
      <c r="M4022" s="5">
        <f ca="1">VLOOKUP(CONCATENATE($F4022," ",$G4022),AllocFactorMatrix,(M$4+1),FALSE)*$E4022</f>
        <v>-3.0571823510707778</v>
      </c>
      <c r="N4022" s="5">
        <f t="shared" ca="1" si="2000"/>
        <v>-1123.2336863931002</v>
      </c>
      <c r="O4022" s="5">
        <f ca="1">VLOOKUP(CONCATENATE($F4022," ",$G4022),AllocFactorMatrix,(O$4+1),FALSE)*$E4022</f>
        <v>-795.56140862042105</v>
      </c>
      <c r="P4022" s="5">
        <f ca="1">VLOOKUP(CONCATENATE($F4022," ",$G4022),AllocFactorMatrix,(P$4+1),FALSE)*$E4022</f>
        <v>-132.98250594366183</v>
      </c>
      <c r="Q4022" s="5">
        <f ca="1">VLOOKUP(CONCATENATE($F4022," ",$G4022),AllocFactorMatrix,(Q$4+1),FALSE)*$E4022</f>
        <v>-46.729825328186926</v>
      </c>
      <c r="R4022" s="5">
        <f ca="1">VLOOKUP(CONCATENATE($F4022," ",$G4022),AllocFactorMatrix,(R$4+1),FALSE)*$E4022</f>
        <v>-2.4253820724025381</v>
      </c>
      <c r="S4022" s="5">
        <f t="shared" ca="1" si="2074"/>
        <v>-977.69912196467237</v>
      </c>
      <c r="T4022" s="5">
        <f ca="1">VLOOKUP(CONCATENATE($F4022," ",$G4022),AllocFactorMatrix,(T$4+1),FALSE)*$E4022</f>
        <v>-27.111084418158537</v>
      </c>
      <c r="U4022" s="5">
        <f ca="1">VLOOKUP(CONCATENATE($F4022," ",$G4022),AllocFactorMatrix,(U$4+1),FALSE)*$E4022</f>
        <v>-404.77612001200123</v>
      </c>
      <c r="V4022" s="5">
        <f ca="1">VLOOKUP(CONCATENATE($F4022," ",$G4022),AllocFactorMatrix,(V$4+1),FALSE)*$E4022</f>
        <v>-1550.3148720684035</v>
      </c>
      <c r="W4022" s="5">
        <f ca="1">VLOOKUP(CONCATENATE($F4022," ",$G4022),AllocFactorMatrix,(W$4+1),FALSE)*$E4022</f>
        <v>-255.89219758618646</v>
      </c>
      <c r="X4022" s="5">
        <f t="shared" ca="1" si="2075"/>
        <v>-2238.0942740847495</v>
      </c>
      <c r="Y4022" s="5">
        <f ca="1">VLOOKUP(CONCATENATE($F4022," ",$G4022),AllocFactorMatrix,(Y$4+1),FALSE)*$E4022</f>
        <v>-247.95088351574137</v>
      </c>
      <c r="Z4022" s="5">
        <f ca="1">VLOOKUP(CONCATENATE($F4022," ",$G4022),AllocFactorMatrix,(Z$4+1),FALSE)*$E4022</f>
        <v>-3.6241940857104948</v>
      </c>
      <c r="AA4022" s="5">
        <f t="shared" ca="1" si="2001"/>
        <v>-251.57507760145185</v>
      </c>
      <c r="AB4022" s="5">
        <f ca="1">VLOOKUP(CONCATENATE($F4022," ",$G4022),AllocFactorMatrix,(AB$4+1),FALSE)*$E4022</f>
        <v>-3.1863843846501578</v>
      </c>
      <c r="AC4022" s="5">
        <f ca="1">VLOOKUP(CONCATENATE($F4022," ",$G4022),AllocFactorMatrix,(AC$4+1),FALSE)*$E4022</f>
        <v>-186.46037904100945</v>
      </c>
      <c r="AD4022" s="5">
        <f ca="1">VLOOKUP(CONCATENATE($F4022," ",$G4022),AllocFactorMatrix,(AD$4+1),FALSE)*$E4022</f>
        <v>-23.608230142979927</v>
      </c>
    </row>
    <row r="4023" spans="4:30" hidden="1" outlineLevel="1">
      <c r="D4023" s="7"/>
      <c r="E4023" s="51"/>
      <c r="F4023" s="52" t="str">
        <f>F4030</f>
        <v>LABOR_M</v>
      </c>
      <c r="G4023" s="55" t="str">
        <f>$G$8</f>
        <v>PRODUCTION</v>
      </c>
      <c r="H4023" s="4">
        <f t="shared" ref="H4023:H4030" ca="1" si="2076">SUBTOTAL(9,I4023:AD4023)</f>
        <v>356584.45581420895</v>
      </c>
      <c r="I4023" s="5">
        <f ca="1">VLOOKUP(CONCATENATE($F4023," ",$G4023),AllocFactorMatrix,(I$4+1),FALSE)*$E4030</f>
        <v>175647.43759540946</v>
      </c>
      <c r="J4023" s="5">
        <f ca="1">VLOOKUP(CONCATENATE($F4023," ",$G4023),AllocFactorMatrix,(J$4+1),FALSE)*$E4030</f>
        <v>8682.880467977071</v>
      </c>
      <c r="K4023" s="5">
        <f ca="1">VLOOKUP(CONCATENATE($F4023," ",$G4023),AllocFactorMatrix,(K$4+1),FALSE)*$E4030</f>
        <v>31804.893531501952</v>
      </c>
      <c r="L4023" s="5">
        <f ca="1">VLOOKUP(CONCATENATE($F4023," ",$G4023),AllocFactorMatrix,(L$4+1),FALSE)*$E4030</f>
        <v>1001.1051283496064</v>
      </c>
      <c r="M4023" s="5">
        <f ca="1">VLOOKUP(CONCATENATE($F4023," ",$G4023),AllocFactorMatrix,(M$4+1),FALSE)*$E4030</f>
        <v>93.880435568004827</v>
      </c>
      <c r="N4023" s="5">
        <f t="shared" ref="N4023:N4030" ca="1" si="2077">SUBTOTAL(9,K4023:M4023)</f>
        <v>32899.879095419565</v>
      </c>
      <c r="O4023" s="5">
        <f ca="1">VLOOKUP(CONCATENATE($F4023," ",$G4023),AllocFactorMatrix,(O$4+1),FALSE)*$E4030</f>
        <v>24176.666677446163</v>
      </c>
      <c r="P4023" s="5">
        <f ca="1">VLOOKUP(CONCATENATE($F4023," ",$G4023),AllocFactorMatrix,(P$4+1),FALSE)*$E4030</f>
        <v>4504.8173637618638</v>
      </c>
      <c r="Q4023" s="5">
        <f ca="1">VLOOKUP(CONCATENATE($F4023," ",$G4023),AllocFactorMatrix,(Q$4+1),FALSE)*$E4030</f>
        <v>2035.6430869825106</v>
      </c>
      <c r="R4023" s="5">
        <f ca="1">VLOOKUP(CONCATENATE($F4023," ",$G4023),AllocFactorMatrix,(R$4+1),FALSE)*$E4030</f>
        <v>91.540594161490873</v>
      </c>
      <c r="S4023" s="5">
        <f ca="1">SUBTOTAL(9,O4023:R4023)</f>
        <v>30808.667722352027</v>
      </c>
      <c r="T4023" s="5">
        <f ca="1">VLOOKUP(CONCATENATE($F4023," ",$G4023),AllocFactorMatrix,(T$4+1),FALSE)*$E4030</f>
        <v>844.55289167684839</v>
      </c>
      <c r="U4023" s="5">
        <f ca="1">VLOOKUP(CONCATENATE($F4023," ",$G4023),AllocFactorMatrix,(U$4+1),FALSE)*$E4030</f>
        <v>13820.96417581348</v>
      </c>
      <c r="V4023" s="5">
        <f ca="1">VLOOKUP(CONCATENATE($F4023," ",$G4023),AllocFactorMatrix,(V$4+1),FALSE)*$E4030</f>
        <v>73044.184016764033</v>
      </c>
      <c r="W4023" s="5">
        <f ca="1">VLOOKUP(CONCATENATE($F4023," ",$G4023),AllocFactorMatrix,(W$4+1),FALSE)*$E4030</f>
        <v>13190.568979843287</v>
      </c>
      <c r="X4023" s="5">
        <f ca="1">SUBTOTAL(9,T4023:W4023)</f>
        <v>100900.27006409765</v>
      </c>
      <c r="Y4023" s="5">
        <f ca="1">VLOOKUP(CONCATENATE($F4023," ",$G4023),AllocFactorMatrix,(Y$4+1),FALSE)*$E4030</f>
        <v>7424.6159730964673</v>
      </c>
      <c r="Z4023" s="5">
        <f ca="1">VLOOKUP(CONCATENATE($F4023," ",$G4023),AllocFactorMatrix,(Z$4+1),FALSE)*$E4030</f>
        <v>124.35947952231197</v>
      </c>
      <c r="AA4023" s="5">
        <f t="shared" ref="AA4023:AA4030" ca="1" si="2078">SUBTOTAL(9,Y4023:Z4023)</f>
        <v>7548.9754526187789</v>
      </c>
      <c r="AB4023" s="5">
        <f ca="1">VLOOKUP(CONCATENATE($F4023," ",$G4023),AllocFactorMatrix,(AB$4+1),FALSE)*$E4030</f>
        <v>96.345416334362255</v>
      </c>
      <c r="AC4023" s="5">
        <f ca="1">VLOOKUP(CONCATENATE($F4023," ",$G4023),AllocFactorMatrix,(AC$4+1),FALSE)*$E4030</f>
        <v>0</v>
      </c>
      <c r="AD4023" s="5">
        <f ca="1">VLOOKUP(CONCATENATE($F4023," ",$G4023),AllocFactorMatrix,(AD$4+1),FALSE)*$E4030</f>
        <v>0</v>
      </c>
    </row>
    <row r="4024" spans="4:30" hidden="1" outlineLevel="1">
      <c r="D4024" s="7"/>
      <c r="E4024" s="51"/>
      <c r="F4024" s="52" t="str">
        <f>F4030</f>
        <v>LABOR_M</v>
      </c>
      <c r="G4024" s="55" t="str">
        <f>$G$9</f>
        <v>BULKTRAN</v>
      </c>
      <c r="H4024" s="4">
        <f t="shared" ca="1" si="2076"/>
        <v>1302.8947574213246</v>
      </c>
      <c r="I4024" s="5">
        <f ca="1">VLOOKUP(CONCATENATE($F4024," ",$G4024),AllocFactorMatrix,(I$4+1),FALSE)*$E4030</f>
        <v>641.78379586121355</v>
      </c>
      <c r="J4024" s="5">
        <f ca="1">VLOOKUP(CONCATENATE($F4024," ",$G4024),AllocFactorMatrix,(J$4+1),FALSE)*$E4030</f>
        <v>31.725666266668917</v>
      </c>
      <c r="K4024" s="5">
        <f ca="1">VLOOKUP(CONCATENATE($F4024," ",$G4024),AllocFactorMatrix,(K$4+1),FALSE)*$E4030</f>
        <v>116.20929731196118</v>
      </c>
      <c r="L4024" s="5">
        <f ca="1">VLOOKUP(CONCATENATE($F4024," ",$G4024),AllocFactorMatrix,(L$4+1),FALSE)*$E4030</f>
        <v>3.6578560901541408</v>
      </c>
      <c r="M4024" s="5">
        <f ca="1">VLOOKUP(CONCATENATE($F4024," ",$G4024),AllocFactorMatrix,(M$4+1),FALSE)*$E4030</f>
        <v>0.34302203960823907</v>
      </c>
      <c r="N4024" s="5">
        <f t="shared" ca="1" si="2077"/>
        <v>120.21017544172356</v>
      </c>
      <c r="O4024" s="5">
        <f ca="1">VLOOKUP(CONCATENATE($F4024," ",$G4024),AllocFactorMatrix,(O$4+1),FALSE)*$E4030</f>
        <v>88.337143564047238</v>
      </c>
      <c r="P4024" s="5">
        <f ca="1">VLOOKUP(CONCATENATE($F4024," ",$G4024),AllocFactorMatrix,(P$4+1),FALSE)*$E4030</f>
        <v>16.459783455743136</v>
      </c>
      <c r="Q4024" s="5">
        <f ca="1">VLOOKUP(CONCATENATE($F4024," ",$G4024),AllocFactorMatrix,(Q$4+1),FALSE)*$E4030</f>
        <v>7.4378696624744727</v>
      </c>
      <c r="R4024" s="5">
        <f ca="1">VLOOKUP(CONCATENATE($F4024," ",$G4024),AllocFactorMatrix,(R$4+1),FALSE)*$E4030</f>
        <v>0.33447268460401319</v>
      </c>
      <c r="S4024" s="5">
        <f t="shared" ref="S4024:S4030" ca="1" si="2079">SUBTOTAL(9,O4024:R4024)</f>
        <v>112.56926936686885</v>
      </c>
      <c r="T4024" s="5">
        <f ca="1">VLOOKUP(CONCATENATE($F4024," ",$G4024),AllocFactorMatrix,(T$4+1),FALSE)*$E4030</f>
        <v>3.0858426860426795</v>
      </c>
      <c r="U4024" s="5">
        <f ca="1">VLOOKUP(CONCATENATE($F4024," ",$G4024),AllocFactorMatrix,(U$4+1),FALSE)*$E4030</f>
        <v>50.499289785524574</v>
      </c>
      <c r="V4024" s="5">
        <f ca="1">VLOOKUP(CONCATENATE($F4024," ",$G4024),AllocFactorMatrix,(V$4+1),FALSE)*$E4030</f>
        <v>266.89016546797029</v>
      </c>
      <c r="W4024" s="5">
        <f ca="1">VLOOKUP(CONCATENATE($F4024," ",$G4024),AllocFactorMatrix,(W$4+1),FALSE)*$E4030</f>
        <v>48.195940375473185</v>
      </c>
      <c r="X4024" s="5">
        <f t="shared" ref="X4024:X4030" ca="1" si="2080">SUBTOTAL(9,T4024:W4024)</f>
        <v>368.67123831501073</v>
      </c>
      <c r="Y4024" s="5">
        <f ca="1">VLOOKUP(CONCATENATE($F4024," ",$G4024),AllocFactorMatrix,(Y$4+1),FALSE)*$E4030</f>
        <v>27.128196615093596</v>
      </c>
      <c r="Z4024" s="5">
        <f ca="1">VLOOKUP(CONCATENATE($F4024," ",$G4024),AllocFactorMatrix,(Z$4+1),FALSE)*$E4030</f>
        <v>0.454386923668052</v>
      </c>
      <c r="AA4024" s="5">
        <f t="shared" ca="1" si="2078"/>
        <v>27.58258353876165</v>
      </c>
      <c r="AB4024" s="5">
        <f ca="1">VLOOKUP(CONCATENATE($F4024," ",$G4024),AllocFactorMatrix,(AB$4+1),FALSE)*$E4030</f>
        <v>0.35202863107700683</v>
      </c>
      <c r="AC4024" s="5">
        <f ca="1">VLOOKUP(CONCATENATE($F4024," ",$G4024),AllocFactorMatrix,(AC$4+1),FALSE)*$E4030</f>
        <v>0</v>
      </c>
      <c r="AD4024" s="5">
        <f ca="1">VLOOKUP(CONCATENATE($F4024," ",$G4024),AllocFactorMatrix,(AD$4+1),FALSE)*$E4030</f>
        <v>0</v>
      </c>
    </row>
    <row r="4025" spans="4:30" hidden="1" outlineLevel="1">
      <c r="D4025" s="7"/>
      <c r="E4025" s="51"/>
      <c r="F4025" s="52" t="str">
        <f>F4030</f>
        <v>LABOR_M</v>
      </c>
      <c r="G4025" s="55" t="str">
        <f>$G$10</f>
        <v>SUBTRAN</v>
      </c>
      <c r="H4025" s="4">
        <f t="shared" ca="1" si="2076"/>
        <v>286.58280439558979</v>
      </c>
      <c r="I4025" s="5">
        <f ca="1">VLOOKUP(CONCATENATE($F4025," ",$G4025),AllocFactorMatrix,(I$4+1),FALSE)*$E4030</f>
        <v>139.52783412323836</v>
      </c>
      <c r="J4025" s="5">
        <f ca="1">VLOOKUP(CONCATENATE($F4025," ",$G4025),AllocFactorMatrix,(J$4+1),FALSE)*$E4030</f>
        <v>6.7337957988646027</v>
      </c>
      <c r="K4025" s="5">
        <f ca="1">VLOOKUP(CONCATENATE($F4025," ",$G4025),AllocFactorMatrix,(K$4+1),FALSE)*$E4030</f>
        <v>24.497219864743379</v>
      </c>
      <c r="L4025" s="5">
        <f ca="1">VLOOKUP(CONCATENATE($F4025," ",$G4025),AllocFactorMatrix,(L$4+1),FALSE)*$E4030</f>
        <v>0.75669607272644335</v>
      </c>
      <c r="M4025" s="5">
        <f ca="1">VLOOKUP(CONCATENATE($F4025," ",$G4025),AllocFactorMatrix,(M$4+1),FALSE)*$E4030</f>
        <v>9.4242493942021388E-2</v>
      </c>
      <c r="N4025" s="5">
        <f t="shared" ca="1" si="2077"/>
        <v>25.348158431411843</v>
      </c>
      <c r="O4025" s="5">
        <f ca="1">VLOOKUP(CONCATENATE($F4025," ",$G4025),AllocFactorMatrix,(O$4+1),FALSE)*$E4030</f>
        <v>18.508032494829536</v>
      </c>
      <c r="P4025" s="5">
        <f ca="1">VLOOKUP(CONCATENATE($F4025," ",$G4025),AllocFactorMatrix,(P$4+1),FALSE)*$E4030</f>
        <v>3.4406216538359886</v>
      </c>
      <c r="Q4025" s="5">
        <f ca="1">VLOOKUP(CONCATENATE($F4025," ",$G4025),AllocFactorMatrix,(Q$4+1),FALSE)*$E4030</f>
        <v>2.0472108803666229</v>
      </c>
      <c r="R4025" s="5">
        <f ca="1">VLOOKUP(CONCATENATE($F4025," ",$G4025),AllocFactorMatrix,(R$4+1),FALSE)*$E4030</f>
        <v>0</v>
      </c>
      <c r="S4025" s="5">
        <f t="shared" ca="1" si="2079"/>
        <v>23.995865029032149</v>
      </c>
      <c r="T4025" s="5">
        <f ca="1">VLOOKUP(CONCATENATE($F4025," ",$G4025),AllocFactorMatrix,(T$4+1),FALSE)*$E4030</f>
        <v>0.64626871544618858</v>
      </c>
      <c r="U4025" s="5">
        <f ca="1">VLOOKUP(CONCATENATE($F4025," ",$G4025),AllocFactorMatrix,(U$4+1),FALSE)*$E4030</f>
        <v>10.579787855526513</v>
      </c>
      <c r="V4025" s="5">
        <f ca="1">VLOOKUP(CONCATENATE($F4025," ",$G4025),AllocFactorMatrix,(V$4+1),FALSE)*$E4030</f>
        <v>73.70602932496152</v>
      </c>
      <c r="W4025" s="5">
        <f ca="1">VLOOKUP(CONCATENATE($F4025," ",$G4025),AllocFactorMatrix,(W$4+1),FALSE)*$E4030</f>
        <v>0</v>
      </c>
      <c r="X4025" s="5">
        <f t="shared" ca="1" si="2080"/>
        <v>84.932085895934222</v>
      </c>
      <c r="Y4025" s="5">
        <f ca="1">VLOOKUP(CONCATENATE($F4025," ",$G4025),AllocFactorMatrix,(Y$4+1),FALSE)*$E4030</f>
        <v>5.5703755408942461</v>
      </c>
      <c r="Z4025" s="5">
        <f ca="1">VLOOKUP(CONCATENATE($F4025," ",$G4025),AllocFactorMatrix,(Z$4+1),FALSE)*$E4030</f>
        <v>9.2858311602916424E-2</v>
      </c>
      <c r="AA4025" s="5">
        <f t="shared" ca="1" si="2078"/>
        <v>5.6632338524971626</v>
      </c>
      <c r="AB4025" s="5">
        <f ca="1">VLOOKUP(CONCATENATE($F4025," ",$G4025),AllocFactorMatrix,(AB$4+1),FALSE)*$E4030</f>
        <v>7.4384778500416138E-2</v>
      </c>
      <c r="AC4025" s="5">
        <f ca="1">VLOOKUP(CONCATENATE($F4025," ",$G4025),AllocFactorMatrix,(AC$4+1),FALSE)*$E4030</f>
        <v>0.25292414878040398</v>
      </c>
      <c r="AD4025" s="5">
        <f ca="1">VLOOKUP(CONCATENATE($F4025," ",$G4025),AllocFactorMatrix,(AD$4+1),FALSE)*$E4030</f>
        <v>5.4522337330557349E-2</v>
      </c>
    </row>
    <row r="4026" spans="4:30" hidden="1" outlineLevel="1">
      <c r="D4026" s="7"/>
      <c r="E4026" s="51"/>
      <c r="F4026" s="52" t="str">
        <f>F4030</f>
        <v>LABOR_M</v>
      </c>
      <c r="G4026" s="55" t="str">
        <f>$G$11</f>
        <v>DISTPRI</v>
      </c>
      <c r="H4026" s="4">
        <f t="shared" ca="1" si="2076"/>
        <v>183613.16667391596</v>
      </c>
      <c r="I4026" s="5">
        <f ca="1">VLOOKUP(CONCATENATE($F4026," ",$G4026),AllocFactorMatrix,(I$4+1),FALSE)*$E4030</f>
        <v>122716.51048656902</v>
      </c>
      <c r="J4026" s="5">
        <f ca="1">VLOOKUP(CONCATENATE($F4026," ",$G4026),AllocFactorMatrix,(J$4+1),FALSE)*$E4030</f>
        <v>5784.5359483532666</v>
      </c>
      <c r="K4026" s="5">
        <f ca="1">VLOOKUP(CONCATENATE($F4026," ",$G4026),AllocFactorMatrix,(K$4+1),FALSE)*$E4030</f>
        <v>21004.005044885929</v>
      </c>
      <c r="L4026" s="5">
        <f ca="1">VLOOKUP(CONCATENATE($F4026," ",$G4026),AllocFactorMatrix,(L$4+1),FALSE)*$E4030</f>
        <v>649.13304883151284</v>
      </c>
      <c r="M4026" s="5">
        <f ca="1">VLOOKUP(CONCATENATE($F4026," ",$G4026),AllocFactorMatrix,(M$4+1),FALSE)*$E4030</f>
        <v>0</v>
      </c>
      <c r="N4026" s="5">
        <f t="shared" ca="1" si="2077"/>
        <v>21653.138093717444</v>
      </c>
      <c r="O4026" s="5">
        <f ca="1">VLOOKUP(CONCATENATE($F4026," ",$G4026),AllocFactorMatrix,(O$4+1),FALSE)*$E4030</f>
        <v>15749.332597486024</v>
      </c>
      <c r="P4026" s="5">
        <f ca="1">VLOOKUP(CONCATENATE($F4026," ",$G4026),AllocFactorMatrix,(P$4+1),FALSE)*$E4030</f>
        <v>2933.3142561176332</v>
      </c>
      <c r="Q4026" s="5">
        <f ca="1">VLOOKUP(CONCATENATE($F4026," ",$G4026),AllocFactorMatrix,(Q$4+1),FALSE)*$E4030</f>
        <v>0</v>
      </c>
      <c r="R4026" s="5">
        <f ca="1">VLOOKUP(CONCATENATE($F4026," ",$G4026),AllocFactorMatrix,(R$4+1),FALSE)*$E4030</f>
        <v>0</v>
      </c>
      <c r="S4026" s="5">
        <f t="shared" ca="1" si="2079"/>
        <v>18682.646853603655</v>
      </c>
      <c r="T4026" s="5">
        <f ca="1">VLOOKUP(CONCATENATE($F4026," ",$G4026),AllocFactorMatrix,(T$4+1),FALSE)*$E4030</f>
        <v>561.45400152447542</v>
      </c>
      <c r="U4026" s="5">
        <f ca="1">VLOOKUP(CONCATENATE($F4026," ",$G4026),AllocFactorMatrix,(U$4+1),FALSE)*$E4030</f>
        <v>9054.9825605910682</v>
      </c>
      <c r="V4026" s="5">
        <f ca="1">VLOOKUP(CONCATENATE($F4026," ",$G4026),AllocFactorMatrix,(V$4+1),FALSE)*$E4030</f>
        <v>0</v>
      </c>
      <c r="W4026" s="5">
        <f ca="1">VLOOKUP(CONCATENATE($F4026," ",$G4026),AllocFactorMatrix,(W$4+1),FALSE)*$E4030</f>
        <v>0</v>
      </c>
      <c r="X4026" s="5">
        <f t="shared" ca="1" si="2080"/>
        <v>9616.436562115543</v>
      </c>
      <c r="Y4026" s="5">
        <f ca="1">VLOOKUP(CONCATENATE($F4026," ",$G4026),AllocFactorMatrix,(Y$4+1),FALSE)*$E4030</f>
        <v>4749.1475484079183</v>
      </c>
      <c r="Z4026" s="5">
        <f ca="1">VLOOKUP(CONCATENATE($F4026," ",$G4026),AllocFactorMatrix,(Z$4+1),FALSE)*$E4030</f>
        <v>79.234371705887071</v>
      </c>
      <c r="AA4026" s="5">
        <f t="shared" ca="1" si="2078"/>
        <v>4828.3819201138058</v>
      </c>
      <c r="AB4026" s="5">
        <f ca="1">VLOOKUP(CONCATENATE($F4026," ",$G4026),AllocFactorMatrix,(AB$4+1),FALSE)*$E4030</f>
        <v>64.193117419652836</v>
      </c>
      <c r="AC4026" s="5">
        <f ca="1">VLOOKUP(CONCATENATE($F4026," ",$G4026),AllocFactorMatrix,(AC$4+1),FALSE)*$E4030</f>
        <v>219.91670195729537</v>
      </c>
      <c r="AD4026" s="5">
        <f ca="1">VLOOKUP(CONCATENATE($F4026," ",$G4026),AllocFactorMatrix,(AD$4+1),FALSE)*$E4030</f>
        <v>47.406990066218178</v>
      </c>
    </row>
    <row r="4027" spans="4:30" hidden="1" outlineLevel="1">
      <c r="D4027" s="7"/>
      <c r="E4027" s="51"/>
      <c r="F4027" s="52" t="str">
        <f>F4030</f>
        <v>LABOR_M</v>
      </c>
      <c r="G4027" s="55" t="str">
        <f>$G$12</f>
        <v>DISTSEC</v>
      </c>
      <c r="H4027" s="4">
        <f t="shared" ca="1" si="2076"/>
        <v>75779.412255207353</v>
      </c>
      <c r="I4027" s="5">
        <f ca="1">VLOOKUP(CONCATENATE($F4027," ",$G4027),AllocFactorMatrix,(I$4+1),FALSE)*$E4030</f>
        <v>56660.376544901119</v>
      </c>
      <c r="J4027" s="5">
        <f ca="1">VLOOKUP(CONCATENATE($F4027," ",$G4027),AllocFactorMatrix,(J$4+1),FALSE)*$E4030</f>
        <v>2731.6148114225894</v>
      </c>
      <c r="K4027" s="5">
        <f ca="1">VLOOKUP(CONCATENATE($F4027," ",$G4027),AllocFactorMatrix,(K$4+1),FALSE)*$E4030</f>
        <v>8242.420252192911</v>
      </c>
      <c r="L4027" s="5">
        <f ca="1">VLOOKUP(CONCATENATE($F4027," ",$G4027),AllocFactorMatrix,(L$4+1),FALSE)*$E4030</f>
        <v>0</v>
      </c>
      <c r="M4027" s="5">
        <f ca="1">VLOOKUP(CONCATENATE($F4027," ",$G4027),AllocFactorMatrix,(M$4+1),FALSE)*$E4030</f>
        <v>0</v>
      </c>
      <c r="N4027" s="5">
        <f t="shared" ca="1" si="2077"/>
        <v>8242.420252192911</v>
      </c>
      <c r="O4027" s="5">
        <f ca="1">VLOOKUP(CONCATENATE($F4027," ",$G4027),AllocFactorMatrix,(O$4+1),FALSE)*$E4030</f>
        <v>5252.1022661589459</v>
      </c>
      <c r="P4027" s="5">
        <f ca="1">VLOOKUP(CONCATENATE($F4027," ",$G4027),AllocFactorMatrix,(P$4+1),FALSE)*$E4030</f>
        <v>0</v>
      </c>
      <c r="Q4027" s="5">
        <f ca="1">VLOOKUP(CONCATENATE($F4027," ",$G4027),AllocFactorMatrix,(Q$4+1),FALSE)*$E4030</f>
        <v>0</v>
      </c>
      <c r="R4027" s="5">
        <f ca="1">VLOOKUP(CONCATENATE($F4027," ",$G4027),AllocFactorMatrix,(R$4+1),FALSE)*$E4030</f>
        <v>0</v>
      </c>
      <c r="S4027" s="5">
        <f t="shared" ca="1" si="2079"/>
        <v>5252.1022661589459</v>
      </c>
      <c r="T4027" s="5">
        <f ca="1">VLOOKUP(CONCATENATE($F4027," ",$G4027),AllocFactorMatrix,(T$4+1),FALSE)*$E4030</f>
        <v>142.0058270680108</v>
      </c>
      <c r="U4027" s="5">
        <f ca="1">VLOOKUP(CONCATENATE($F4027," ",$G4027),AllocFactorMatrix,(U$4+1),FALSE)*$E4030</f>
        <v>0</v>
      </c>
      <c r="V4027" s="5">
        <f ca="1">VLOOKUP(CONCATENATE($F4027," ",$G4027),AllocFactorMatrix,(V$4+1),FALSE)*$E4030</f>
        <v>0</v>
      </c>
      <c r="W4027" s="5">
        <f ca="1">VLOOKUP(CONCATENATE($F4027," ",$G4027),AllocFactorMatrix,(W$4+1),FALSE)*$E4030</f>
        <v>0</v>
      </c>
      <c r="X4027" s="5">
        <f t="shared" ca="1" si="2080"/>
        <v>142.0058270680108</v>
      </c>
      <c r="Y4027" s="5">
        <f ca="1">VLOOKUP(CONCATENATE($F4027," ",$G4027),AllocFactorMatrix,(Y$4+1),FALSE)*$E4030</f>
        <v>1937.2068960787842</v>
      </c>
      <c r="Z4027" s="5">
        <f ca="1">VLOOKUP(CONCATENATE($F4027," ",$G4027),AllocFactorMatrix,(Z$4+1),FALSE)*$E4030</f>
        <v>0</v>
      </c>
      <c r="AA4027" s="5">
        <f t="shared" ca="1" si="2078"/>
        <v>1937.2068960787842</v>
      </c>
      <c r="AB4027" s="5">
        <f ca="1">VLOOKUP(CONCATENATE($F4027," ",$G4027),AllocFactorMatrix,(AB$4+1),FALSE)*$E4030</f>
        <v>20.102458278230198</v>
      </c>
      <c r="AC4027" s="5">
        <f ca="1">VLOOKUP(CONCATENATE($F4027," ",$G4027),AllocFactorMatrix,(AC$4+1),FALSE)*$E4030</f>
        <v>682.55577569313937</v>
      </c>
      <c r="AD4027" s="5">
        <f ca="1">VLOOKUP(CONCATENATE($F4027," ",$G4027),AllocFactorMatrix,(AD$4+1),FALSE)*$E4030</f>
        <v>111.0274234136099</v>
      </c>
    </row>
    <row r="4028" spans="4:30" hidden="1" outlineLevel="1">
      <c r="D4028" s="7"/>
      <c r="E4028" s="51"/>
      <c r="F4028" s="52" t="str">
        <f>F4030</f>
        <v>LABOR_M</v>
      </c>
      <c r="G4028" s="55" t="str">
        <f>$G$13</f>
        <v>ENERGY</v>
      </c>
      <c r="H4028" s="4">
        <f t="shared" ca="1" si="2076"/>
        <v>93872.480558750089</v>
      </c>
      <c r="I4028" s="5">
        <f ca="1">VLOOKUP(CONCATENATE($F4028," ",$G4028),AllocFactorMatrix,(I$4+1),FALSE)*$E4030</f>
        <v>35223.497593081753</v>
      </c>
      <c r="J4028" s="5">
        <f ca="1">VLOOKUP(CONCATENATE($F4028," ",$G4028),AllocFactorMatrix,(J$4+1),FALSE)*$E4030</f>
        <v>2282.7102510428249</v>
      </c>
      <c r="K4028" s="5">
        <f ca="1">VLOOKUP(CONCATENATE($F4028," ",$G4028),AllocFactorMatrix,(K$4+1),FALSE)*$E4030</f>
        <v>7658.7403465565885</v>
      </c>
      <c r="L4028" s="5">
        <f ca="1">VLOOKUP(CONCATENATE($F4028," ",$G4028),AllocFactorMatrix,(L$4+1),FALSE)*$E4030</f>
        <v>243.41215534176789</v>
      </c>
      <c r="M4028" s="5">
        <f ca="1">VLOOKUP(CONCATENATE($F4028," ",$G4028),AllocFactorMatrix,(M$4+1),FALSE)*$E4030</f>
        <v>22.439755183306332</v>
      </c>
      <c r="N4028" s="5">
        <f t="shared" ca="1" si="2077"/>
        <v>7924.5922570816629</v>
      </c>
      <c r="O4028" s="5">
        <f ca="1">VLOOKUP(CONCATENATE($F4028," ",$G4028),AllocFactorMatrix,(O$4+1),FALSE)*$E4030</f>
        <v>6982.5804383419108</v>
      </c>
      <c r="P4028" s="5">
        <f ca="1">VLOOKUP(CONCATENATE($F4028," ",$G4028),AllocFactorMatrix,(P$4+1),FALSE)*$E4030</f>
        <v>1294.4360567892261</v>
      </c>
      <c r="Q4028" s="5">
        <f ca="1">VLOOKUP(CONCATENATE($F4028," ",$G4028),AllocFactorMatrix,(Q$4+1),FALSE)*$E4030</f>
        <v>588.15861191436568</v>
      </c>
      <c r="R4028" s="5">
        <f ca="1">VLOOKUP(CONCATENATE($F4028," ",$G4028),AllocFactorMatrix,(R$4+1),FALSE)*$E4030</f>
        <v>27.251822402553124</v>
      </c>
      <c r="S4028" s="5">
        <f t="shared" ca="1" si="2079"/>
        <v>8892.4269294480546</v>
      </c>
      <c r="T4028" s="5">
        <f ca="1">VLOOKUP(CONCATENATE($F4028," ",$G4028),AllocFactorMatrix,(T$4+1),FALSE)*$E4030</f>
        <v>267.58571436071156</v>
      </c>
      <c r="U4028" s="5">
        <f ca="1">VLOOKUP(CONCATENATE($F4028," ",$G4028),AllocFactorMatrix,(U$4+1),FALSE)*$E4030</f>
        <v>4698.4042794707048</v>
      </c>
      <c r="V4028" s="5">
        <f ca="1">VLOOKUP(CONCATENATE($F4028," ",$G4028),AllocFactorMatrix,(V$4+1),FALSE)*$E4030</f>
        <v>26675.588820680587</v>
      </c>
      <c r="W4028" s="5">
        <f ca="1">VLOOKUP(CONCATENATE($F4028," ",$G4028),AllocFactorMatrix,(W$4+1),FALSE)*$E4030</f>
        <v>5060.9835324423884</v>
      </c>
      <c r="X4028" s="5">
        <f t="shared" ca="1" si="2080"/>
        <v>36702.562346954393</v>
      </c>
      <c r="Y4028" s="5">
        <f ca="1">VLOOKUP(CONCATENATE($F4028," ",$G4028),AllocFactorMatrix,(Y$4+1),FALSE)*$E4030</f>
        <v>1891.7915199478766</v>
      </c>
      <c r="Z4028" s="5">
        <f ca="1">VLOOKUP(CONCATENATE($F4028," ",$G4028),AllocFactorMatrix,(Z$4+1),FALSE)*$E4030</f>
        <v>30.795350136826251</v>
      </c>
      <c r="AA4028" s="5">
        <f t="shared" ca="1" si="2078"/>
        <v>1922.5868700847029</v>
      </c>
      <c r="AB4028" s="5">
        <f ca="1">VLOOKUP(CONCATENATE($F4028," ",$G4028),AllocFactorMatrix,(AB$4+1),FALSE)*$E4030</f>
        <v>34.349735887799</v>
      </c>
      <c r="AC4028" s="5">
        <f ca="1">VLOOKUP(CONCATENATE($F4028," ",$G4028),AllocFactorMatrix,(AC$4+1),FALSE)*$E4030</f>
        <v>742.76704148610088</v>
      </c>
      <c r="AD4028" s="5">
        <f ca="1">VLOOKUP(CONCATENATE($F4028," ",$G4028),AllocFactorMatrix,(AD$4+1),FALSE)*$E4030</f>
        <v>146.98753368278969</v>
      </c>
    </row>
    <row r="4029" spans="4:30" hidden="1" outlineLevel="1">
      <c r="D4029" s="7"/>
      <c r="E4029" s="51"/>
      <c r="F4029" s="52" t="str">
        <f>F4030</f>
        <v>LABOR_M</v>
      </c>
      <c r="G4029" s="55" t="str">
        <f>$G$14</f>
        <v>CUSTOMER</v>
      </c>
      <c r="H4029" s="4">
        <f t="shared" ca="1" si="2076"/>
        <v>70755.007136100874</v>
      </c>
      <c r="I4029" s="5">
        <f ca="1">VLOOKUP(CONCATENATE($F4029," ",$G4029),AllocFactorMatrix,(I$4+1),FALSE)*$E4030</f>
        <v>50554.522811039875</v>
      </c>
      <c r="J4029" s="5">
        <f ca="1">VLOOKUP(CONCATENATE($F4029," ",$G4029),AllocFactorMatrix,(J$4+1),FALSE)*$E4030</f>
        <v>8651.5435204791811</v>
      </c>
      <c r="K4029" s="5">
        <f ca="1">VLOOKUP(CONCATENATE($F4029," ",$G4029),AllocFactorMatrix,(K$4+1),FALSE)*$E4030</f>
        <v>2491.1782446953644</v>
      </c>
      <c r="L4029" s="5">
        <f ca="1">VLOOKUP(CONCATENATE($F4029," ",$G4029),AllocFactorMatrix,(L$4+1),FALSE)*$E4030</f>
        <v>416.43262258345379</v>
      </c>
      <c r="M4029" s="5">
        <f ca="1">VLOOKUP(CONCATENATE($F4029," ",$G4029),AllocFactorMatrix,(M$4+1),FALSE)*$E4030</f>
        <v>65.794357373956942</v>
      </c>
      <c r="N4029" s="5">
        <f t="shared" ca="1" si="2077"/>
        <v>2973.4052246527754</v>
      </c>
      <c r="O4029" s="5">
        <f ca="1">VLOOKUP(CONCATENATE($F4029," ",$G4029),AllocFactorMatrix,(O$4+1),FALSE)*$E4030</f>
        <v>464.85968176834717</v>
      </c>
      <c r="P4029" s="5">
        <f ca="1">VLOOKUP(CONCATENATE($F4029," ",$G4029),AllocFactorMatrix,(P$4+1),FALSE)*$E4030</f>
        <v>119.38884378441178</v>
      </c>
      <c r="Q4029" s="5">
        <f ca="1">VLOOKUP(CONCATENATE($F4029," ",$G4029),AllocFactorMatrix,(Q$4+1),FALSE)*$E4030</f>
        <v>228.35359675436359</v>
      </c>
      <c r="R4029" s="5">
        <f ca="1">VLOOKUP(CONCATENATE($F4029," ",$G4029),AllocFactorMatrix,(R$4+1),FALSE)*$E4030</f>
        <v>39.855619503937689</v>
      </c>
      <c r="S4029" s="5">
        <f t="shared" ca="1" si="2079"/>
        <v>852.45774181106015</v>
      </c>
      <c r="T4029" s="5">
        <f ca="1">VLOOKUP(CONCATENATE($F4029," ",$G4029),AllocFactorMatrix,(T$4+1),FALSE)*$E4030</f>
        <v>3.2329837603773717</v>
      </c>
      <c r="U4029" s="5">
        <f ca="1">VLOOKUP(CONCATENATE($F4029," ",$G4029),AllocFactorMatrix,(U$4+1),FALSE)*$E4030</f>
        <v>71.075875420369655</v>
      </c>
      <c r="V4029" s="5">
        <f ca="1">VLOOKUP(CONCATENATE($F4029," ",$G4029),AllocFactorMatrix,(V$4+1),FALSE)*$E4030</f>
        <v>335.99457576565067</v>
      </c>
      <c r="W4029" s="5">
        <f ca="1">VLOOKUP(CONCATENATE($F4029," ",$G4029),AllocFactorMatrix,(W$4+1),FALSE)*$E4030</f>
        <v>59.805695327752858</v>
      </c>
      <c r="X4029" s="5">
        <f t="shared" ca="1" si="2080"/>
        <v>470.10913027415057</v>
      </c>
      <c r="Y4029" s="5">
        <f ca="1">VLOOKUP(CONCATENATE($F4029," ",$G4029),AllocFactorMatrix,(Y$4+1),FALSE)*$E4030</f>
        <v>127.23304585576759</v>
      </c>
      <c r="Z4029" s="5">
        <f ca="1">VLOOKUP(CONCATENATE($F4029," ",$G4029),AllocFactorMatrix,(Z$4+1),FALSE)*$E4030</f>
        <v>2.0157211023688353</v>
      </c>
      <c r="AA4029" s="5">
        <f t="shared" ca="1" si="2078"/>
        <v>129.24876695813643</v>
      </c>
      <c r="AB4029" s="5">
        <f ca="1">VLOOKUP(CONCATENATE($F4029," ",$G4029),AllocFactorMatrix,(AB$4+1),FALSE)*$E4030</f>
        <v>3.6254977096958929</v>
      </c>
      <c r="AC4029" s="5">
        <f ca="1">VLOOKUP(CONCATENATE($F4029," ",$G4029),AllocFactorMatrix,(AC$4+1),FALSE)*$E4030</f>
        <v>5579.7575106137892</v>
      </c>
      <c r="AD4029" s="5">
        <f ca="1">VLOOKUP(CONCATENATE($F4029," ",$G4029),AllocFactorMatrix,(AD$4+1),FALSE)*$E4030</f>
        <v>1540.3369325622102</v>
      </c>
    </row>
    <row r="4030" spans="4:30" collapsed="1">
      <c r="D4030" s="7" t="s">
        <v>308</v>
      </c>
      <c r="E4030" s="61">
        <v>782194</v>
      </c>
      <c r="F4030" s="10" t="s">
        <v>70</v>
      </c>
      <c r="G4030" s="55" t="str">
        <f>$G$15</f>
        <v>TOTAL</v>
      </c>
      <c r="H4030" s="4">
        <f t="shared" ca="1" si="2076"/>
        <v>782194.00000000012</v>
      </c>
      <c r="I4030" s="5">
        <f ca="1">VLOOKUP(CONCATENATE($F4030," ",$G4030),AllocFactorMatrix,(I$4+1),FALSE)*$E4030</f>
        <v>441583.65666098567</v>
      </c>
      <c r="J4030" s="5">
        <f ca="1">VLOOKUP(CONCATENATE($F4030," ",$G4030),AllocFactorMatrix,(J$4+1),FALSE)*$E4030</f>
        <v>28171.74446134047</v>
      </c>
      <c r="K4030" s="5">
        <f ca="1">VLOOKUP(CONCATENATE($F4030," ",$G4030),AllocFactorMatrix,(K$4+1),FALSE)*$E4030</f>
        <v>71341.943937009462</v>
      </c>
      <c r="L4030" s="5">
        <f ca="1">VLOOKUP(CONCATENATE($F4030," ",$G4030),AllocFactorMatrix,(L$4+1),FALSE)*$E4030</f>
        <v>2314.4975072692218</v>
      </c>
      <c r="M4030" s="5">
        <f ca="1">VLOOKUP(CONCATENATE($F4030," ",$G4030),AllocFactorMatrix,(M$4+1),FALSE)*$E4030</f>
        <v>182.55181265881836</v>
      </c>
      <c r="N4030" s="5">
        <f t="shared" ca="1" si="2077"/>
        <v>73838.993256937494</v>
      </c>
      <c r="O4030" s="5">
        <f ca="1">VLOOKUP(CONCATENATE($F4030," ",$G4030),AllocFactorMatrix,(O$4+1),FALSE)*$E4030</f>
        <v>52732.386837260266</v>
      </c>
      <c r="P4030" s="5">
        <f ca="1">VLOOKUP(CONCATENATE($F4030," ",$G4030),AllocFactorMatrix,(P$4+1),FALSE)*$E4030</f>
        <v>8871.8569255627135</v>
      </c>
      <c r="Q4030" s="5">
        <f ca="1">VLOOKUP(CONCATENATE($F4030," ",$G4030),AllocFactorMatrix,(Q$4+1),FALSE)*$E4030</f>
        <v>2861.6403761940805</v>
      </c>
      <c r="R4030" s="5">
        <f ca="1">VLOOKUP(CONCATENATE($F4030," ",$G4030),AllocFactorMatrix,(R$4+1),FALSE)*$E4030</f>
        <v>158.98250875258572</v>
      </c>
      <c r="S4030" s="5">
        <f t="shared" ca="1" si="2079"/>
        <v>64624.866647769646</v>
      </c>
      <c r="T4030" s="5">
        <f ca="1">VLOOKUP(CONCATENATE($F4030," ",$G4030),AllocFactorMatrix,(T$4+1),FALSE)*$E4030</f>
        <v>1822.5635297919125</v>
      </c>
      <c r="U4030" s="5">
        <f ca="1">VLOOKUP(CONCATENATE($F4030," ",$G4030),AllocFactorMatrix,(U$4+1),FALSE)*$E4030</f>
        <v>27706.505968936679</v>
      </c>
      <c r="V4030" s="5">
        <f ca="1">VLOOKUP(CONCATENATE($F4030," ",$G4030),AllocFactorMatrix,(V$4+1),FALSE)*$E4030</f>
        <v>100396.36360800322</v>
      </c>
      <c r="W4030" s="5">
        <f ca="1">VLOOKUP(CONCATENATE($F4030," ",$G4030),AllocFactorMatrix,(W$4+1),FALSE)*$E4030</f>
        <v>18359.554147988903</v>
      </c>
      <c r="X4030" s="5">
        <f t="shared" ca="1" si="2080"/>
        <v>148284.98725472071</v>
      </c>
      <c r="Y4030" s="5">
        <f ca="1">VLOOKUP(CONCATENATE($F4030," ",$G4030),AllocFactorMatrix,(Y$4+1),FALSE)*$E4030</f>
        <v>16162.693555542803</v>
      </c>
      <c r="Z4030" s="5">
        <f ca="1">VLOOKUP(CONCATENATE($F4030," ",$G4030),AllocFactorMatrix,(Z$4+1),FALSE)*$E4030</f>
        <v>236.95216770266509</v>
      </c>
      <c r="AA4030" s="5">
        <f t="shared" ca="1" si="2078"/>
        <v>16399.645723245467</v>
      </c>
      <c r="AB4030" s="5">
        <f ca="1">VLOOKUP(CONCATENATE($F4030," ",$G4030),AllocFactorMatrix,(AB$4+1),FALSE)*$E4030</f>
        <v>219.04263903931761</v>
      </c>
      <c r="AC4030" s="5">
        <f ca="1">VLOOKUP(CONCATENATE($F4030," ",$G4030),AllocFactorMatrix,(AC$4+1),FALSE)*$E4030</f>
        <v>7225.2499538991042</v>
      </c>
      <c r="AD4030" s="5">
        <f ca="1">VLOOKUP(CONCATENATE($F4030," ",$G4030),AllocFactorMatrix,(AD$4+1),FALSE)*$E4030</f>
        <v>1845.8134020621585</v>
      </c>
    </row>
    <row r="4031" spans="4:30" hidden="1" outlineLevel="1">
      <c r="D4031" s="7"/>
      <c r="E4031" s="51"/>
      <c r="F4031" s="52" t="str">
        <f>F4038</f>
        <v>LABOR_M</v>
      </c>
      <c r="G4031" s="55" t="str">
        <f>$G$8</f>
        <v>PRODUCTION</v>
      </c>
      <c r="H4031" s="4">
        <f t="shared" ca="1" si="1999"/>
        <v>-532533.93049330439</v>
      </c>
      <c r="I4031" s="5">
        <f ca="1">VLOOKUP(CONCATENATE($F4031," ",$G4031),AllocFactorMatrix,(I$4+1),FALSE)*$E4038</f>
        <v>-262317.156002159</v>
      </c>
      <c r="J4031" s="5">
        <f ca="1">VLOOKUP(CONCATENATE($F4031," ",$G4031),AllocFactorMatrix,(J$4+1),FALSE)*$E4038</f>
        <v>-12967.274339138823</v>
      </c>
      <c r="K4031" s="5">
        <f ca="1">VLOOKUP(CONCATENATE($F4031," ",$G4031),AllocFactorMatrix,(K$4+1),FALSE)*$E4038</f>
        <v>-47498.38273959027</v>
      </c>
      <c r="L4031" s="5">
        <f ca="1">VLOOKUP(CONCATENATE($F4031," ",$G4031),AllocFactorMatrix,(L$4+1),FALSE)*$E4038</f>
        <v>-1495.0804504916291</v>
      </c>
      <c r="M4031" s="5">
        <f ca="1">VLOOKUP(CONCATENATE($F4031," ",$G4031),AllocFactorMatrix,(M$4+1),FALSE)*$E4038</f>
        <v>-140.20386064024524</v>
      </c>
      <c r="N4031" s="5">
        <f t="shared" ca="1" si="2000"/>
        <v>-49133.667050722142</v>
      </c>
      <c r="O4031" s="5">
        <f ca="1">VLOOKUP(CONCATENATE($F4031," ",$G4031),AllocFactorMatrix,(O$4+1),FALSE)*$E4038</f>
        <v>-36106.159766748518</v>
      </c>
      <c r="P4031" s="5">
        <f ca="1">VLOOKUP(CONCATENATE($F4031," ",$G4031),AllocFactorMatrix,(P$4+1),FALSE)*$E4038</f>
        <v>-6727.6294795321228</v>
      </c>
      <c r="Q4031" s="5">
        <f ca="1">VLOOKUP(CONCATENATE($F4031," ",$G4031),AllocFactorMatrix,(Q$4+1),FALSE)*$E4038</f>
        <v>-3040.0904933364277</v>
      </c>
      <c r="R4031" s="5">
        <f ca="1">VLOOKUP(CONCATENATE($F4031," ",$G4031),AllocFactorMatrix,(R$4+1),FALSE)*$E4038</f>
        <v>-136.70947124490075</v>
      </c>
      <c r="S4031" s="5">
        <f ca="1">SUBTOTAL(9,O4031:R4031)</f>
        <v>-46010.589210861974</v>
      </c>
      <c r="T4031" s="5">
        <f ca="1">VLOOKUP(CONCATENATE($F4031," ",$G4031),AllocFactorMatrix,(T$4+1),FALSE)*$E4038</f>
        <v>-1261.2806407593177</v>
      </c>
      <c r="U4031" s="5">
        <f ca="1">VLOOKUP(CONCATENATE($F4031," ",$G4031),AllocFactorMatrix,(U$4+1),FALSE)*$E4038</f>
        <v>-20640.642786706198</v>
      </c>
      <c r="V4031" s="5">
        <f ca="1">VLOOKUP(CONCATENATE($F4031," ",$G4031),AllocFactorMatrix,(V$4+1),FALSE)*$E4038</f>
        <v>-109086.37709769052</v>
      </c>
      <c r="W4031" s="5">
        <f ca="1">VLOOKUP(CONCATENATE($F4031," ",$G4031),AllocFactorMatrix,(W$4+1),FALSE)*$E4038</f>
        <v>-19699.191677437946</v>
      </c>
      <c r="X4031" s="5">
        <f ca="1">SUBTOTAL(9,T4031:W4031)</f>
        <v>-150687.49220259397</v>
      </c>
      <c r="Y4031" s="5">
        <f ca="1">VLOOKUP(CONCATENATE($F4031," ",$G4031),AllocFactorMatrix,(Y$4+1),FALSE)*$E4038</f>
        <v>-11088.144371095386</v>
      </c>
      <c r="Z4031" s="5">
        <f ca="1">VLOOKUP(CONCATENATE($F4031," ",$G4031),AllocFactorMatrix,(Z$4+1),FALSE)*$E4038</f>
        <v>-185.72217982105178</v>
      </c>
      <c r="AA4031" s="5">
        <f t="shared" ca="1" si="2001"/>
        <v>-11273.866550916438</v>
      </c>
      <c r="AB4031" s="5">
        <f ca="1">VLOOKUP(CONCATENATE($F4031," ",$G4031),AllocFactorMatrix,(AB$4+1),FALSE)*$E4038</f>
        <v>-143.88513691209334</v>
      </c>
      <c r="AC4031" s="5">
        <f ca="1">VLOOKUP(CONCATENATE($F4031," ",$G4031),AllocFactorMatrix,(AC$4+1),FALSE)*$E4038</f>
        <v>0</v>
      </c>
      <c r="AD4031" s="5">
        <f ca="1">VLOOKUP(CONCATENATE($F4031," ",$G4031),AllocFactorMatrix,(AD$4+1),FALSE)*$E4038</f>
        <v>0</v>
      </c>
    </row>
    <row r="4032" spans="4:30" hidden="1" outlineLevel="1">
      <c r="D4032" s="7"/>
      <c r="E4032" s="51"/>
      <c r="F4032" s="52" t="str">
        <f>F4038</f>
        <v>LABOR_M</v>
      </c>
      <c r="G4032" s="55" t="str">
        <f>$G$9</f>
        <v>BULKTRAN</v>
      </c>
      <c r="H4032" s="4">
        <f t="shared" ca="1" si="1999"/>
        <v>-1945.7821418615263</v>
      </c>
      <c r="I4032" s="5">
        <f ca="1">VLOOKUP(CONCATENATE($F4032," ",$G4032),AllocFactorMatrix,(I$4+1),FALSE)*$E4038</f>
        <v>-958.45918621578323</v>
      </c>
      <c r="J4032" s="5">
        <f ca="1">VLOOKUP(CONCATENATE($F4032," ",$G4032),AllocFactorMatrix,(J$4+1),FALSE)*$E4038</f>
        <v>-47.380062363993879</v>
      </c>
      <c r="K4032" s="5">
        <f ca="1">VLOOKUP(CONCATENATE($F4032," ",$G4032),AllocFactorMatrix,(K$4+1),FALSE)*$E4038</f>
        <v>-173.5504530507292</v>
      </c>
      <c r="L4032" s="5">
        <f ca="1">VLOOKUP(CONCATENATE($F4032," ",$G4032),AllocFactorMatrix,(L$4+1),FALSE)*$E4038</f>
        <v>-5.4627520889008858</v>
      </c>
      <c r="M4032" s="5">
        <f ca="1">VLOOKUP(CONCATENATE($F4032," ",$G4032),AllocFactorMatrix,(M$4+1),FALSE)*$E4038</f>
        <v>-0.51227941100602115</v>
      </c>
      <c r="N4032" s="5">
        <f t="shared" ca="1" si="2000"/>
        <v>-179.52548455063612</v>
      </c>
      <c r="O4032" s="5">
        <f ca="1">VLOOKUP(CONCATENATE($F4032," ",$G4032),AllocFactorMatrix,(O$4+1),FALSE)*$E4038</f>
        <v>-131.92534195944856</v>
      </c>
      <c r="P4032" s="5">
        <f ca="1">VLOOKUP(CONCATENATE($F4032," ",$G4032),AllocFactorMatrix,(P$4+1),FALSE)*$E4038</f>
        <v>-24.58153471311881</v>
      </c>
      <c r="Q4032" s="5">
        <f ca="1">VLOOKUP(CONCATENATE($F4032," ",$G4032),AllocFactorMatrix,(Q$4+1),FALSE)*$E4038</f>
        <v>-11.107937828670227</v>
      </c>
      <c r="R4032" s="5">
        <f ca="1">VLOOKUP(CONCATENATE($F4032," ",$G4032),AllocFactorMatrix,(R$4+1),FALSE)*$E4038</f>
        <v>-0.49951154760270111</v>
      </c>
      <c r="S4032" s="5">
        <f t="shared" ref="S4032:S4038" ca="1" si="2081">SUBTOTAL(9,O4032:R4032)</f>
        <v>-168.1143260488403</v>
      </c>
      <c r="T4032" s="5">
        <f ca="1">VLOOKUP(CONCATENATE($F4032," ",$G4032),AllocFactorMatrix,(T$4+1),FALSE)*$E4038</f>
        <v>-4.6084901001364473</v>
      </c>
      <c r="U4032" s="5">
        <f ca="1">VLOOKUP(CONCATENATE($F4032," ",$G4032),AllocFactorMatrix,(U$4+1),FALSE)*$E4038</f>
        <v>-75.417155285696509</v>
      </c>
      <c r="V4032" s="5">
        <f ca="1">VLOOKUP(CONCATENATE($F4032," ",$G4032),AllocFactorMatrix,(V$4+1),FALSE)*$E4038</f>
        <v>-398.58178478963077</v>
      </c>
      <c r="W4032" s="5">
        <f ca="1">VLOOKUP(CONCATENATE($F4032," ",$G4032),AllocFactorMatrix,(W$4+1),FALSE)*$E4038</f>
        <v>-71.977264133309319</v>
      </c>
      <c r="X4032" s="5">
        <f t="shared" ref="X4032:X4038" ca="1" si="2082">SUBTOTAL(9,T4032:W4032)</f>
        <v>-550.58469430877301</v>
      </c>
      <c r="Y4032" s="5">
        <f ca="1">VLOOKUP(CONCATENATE($F4032," ",$G4032),AllocFactorMatrix,(Y$4+1),FALSE)*$E4038</f>
        <v>-40.514063176545477</v>
      </c>
      <c r="Z4032" s="5">
        <f ca="1">VLOOKUP(CONCATENATE($F4032," ",$G4032),AllocFactorMatrix,(Z$4+1),FALSE)*$E4038</f>
        <v>-0.67859507188329538</v>
      </c>
      <c r="AA4032" s="5">
        <f t="shared" ca="1" si="2001"/>
        <v>-41.192658248428771</v>
      </c>
      <c r="AB4032" s="5">
        <f ca="1">VLOOKUP(CONCATENATE($F4032," ",$G4032),AllocFactorMatrix,(AB$4+1),FALSE)*$E4038</f>
        <v>-0.52573012507110473</v>
      </c>
      <c r="AC4032" s="5">
        <f ca="1">VLOOKUP(CONCATENATE($F4032," ",$G4032),AllocFactorMatrix,(AC$4+1),FALSE)*$E4038</f>
        <v>0</v>
      </c>
      <c r="AD4032" s="5">
        <f ca="1">VLOOKUP(CONCATENATE($F4032," ",$G4032),AllocFactorMatrix,(AD$4+1),FALSE)*$E4038</f>
        <v>0</v>
      </c>
    </row>
    <row r="4033" spans="4:30" hidden="1" outlineLevel="1">
      <c r="D4033" s="7"/>
      <c r="E4033" s="51"/>
      <c r="F4033" s="52" t="str">
        <f>F4038</f>
        <v>LABOR_M</v>
      </c>
      <c r="G4033" s="55" t="str">
        <f>$G$10</f>
        <v>SUBTRAN</v>
      </c>
      <c r="H4033" s="4">
        <f t="shared" ca="1" si="1999"/>
        <v>-427.99136291037382</v>
      </c>
      <c r="I4033" s="5">
        <f ca="1">VLOOKUP(CONCATENATE($F4033," ",$G4033),AllocFactorMatrix,(I$4+1),FALSE)*$E4038</f>
        <v>-208.37505591544954</v>
      </c>
      <c r="J4033" s="5">
        <f ca="1">VLOOKUP(CONCATENATE($F4033," ",$G4033),AllocFactorMatrix,(J$4+1),FALSE)*$E4038</f>
        <v>-10.056452785415489</v>
      </c>
      <c r="K4033" s="5">
        <f ca="1">VLOOKUP(CONCATENATE($F4033," ",$G4033),AllocFactorMatrix,(K$4+1),FALSE)*$E4038</f>
        <v>-36.584883519228875</v>
      </c>
      <c r="L4033" s="5">
        <f ca="1">VLOOKUP(CONCATENATE($F4033," ",$G4033),AllocFactorMatrix,(L$4+1),FALSE)*$E4038</f>
        <v>-1.1300726299965742</v>
      </c>
      <c r="M4033" s="5">
        <f ca="1">VLOOKUP(CONCATENATE($F4033," ",$G4033),AllocFactorMatrix,(M$4+1),FALSE)*$E4038</f>
        <v>-0.14074456948450151</v>
      </c>
      <c r="N4033" s="5">
        <f t="shared" ca="1" si="2000"/>
        <v>-37.855700718709954</v>
      </c>
      <c r="O4033" s="5">
        <f ca="1">VLOOKUP(CONCATENATE($F4033," ",$G4033),AllocFactorMatrix,(O$4+1),FALSE)*$E4038</f>
        <v>-27.640451313740723</v>
      </c>
      <c r="P4033" s="5">
        <f ca="1">VLOOKUP(CONCATENATE($F4033," ",$G4033),AllocFactorMatrix,(P$4+1),FALSE)*$E4038</f>
        <v>-5.1383276606210453</v>
      </c>
      <c r="Q4033" s="5">
        <f ca="1">VLOOKUP(CONCATENATE($F4033," ",$G4033),AllocFactorMatrix,(Q$4+1),FALSE)*$E4038</f>
        <v>-3.0573661832256844</v>
      </c>
      <c r="R4033" s="5">
        <f ca="1">VLOOKUP(CONCATENATE($F4033," ",$G4033),AllocFactorMatrix,(R$4+1),FALSE)*$E4038</f>
        <v>0</v>
      </c>
      <c r="S4033" s="5">
        <f t="shared" ca="1" si="2081"/>
        <v>-35.836145157587453</v>
      </c>
      <c r="T4033" s="5">
        <f ca="1">VLOOKUP(CONCATENATE($F4033," ",$G4033),AllocFactorMatrix,(T$4+1),FALSE)*$E4038</f>
        <v>-0.96515709975517072</v>
      </c>
      <c r="U4033" s="5">
        <f ca="1">VLOOKUP(CONCATENATE($F4033," ",$G4033),AllocFactorMatrix,(U$4+1),FALSE)*$E4038</f>
        <v>-15.800172774284905</v>
      </c>
      <c r="V4033" s="5">
        <f ca="1">VLOOKUP(CONCATENATE($F4033," ",$G4033),AllocFactorMatrix,(V$4+1),FALSE)*$E4038</f>
        <v>-110.07479674864861</v>
      </c>
      <c r="W4033" s="5">
        <f ca="1">VLOOKUP(CONCATENATE($F4033," ",$G4033),AllocFactorMatrix,(W$4+1),FALSE)*$E4038</f>
        <v>0</v>
      </c>
      <c r="X4033" s="5">
        <f t="shared" ca="1" si="2082"/>
        <v>-126.84012662268869</v>
      </c>
      <c r="Y4033" s="5">
        <f ca="1">VLOOKUP(CONCATENATE($F4033," ",$G4033),AllocFactorMatrix,(Y$4+1),FALSE)*$E4038</f>
        <v>-8.318966047868809</v>
      </c>
      <c r="Z4033" s="5">
        <f ca="1">VLOOKUP(CONCATENATE($F4033," ",$G4033),AllocFactorMatrix,(Z$4+1),FALSE)*$E4038</f>
        <v>-0.13867739002801099</v>
      </c>
      <c r="AA4033" s="5">
        <f t="shared" ca="1" si="2001"/>
        <v>-8.4576434378968202</v>
      </c>
      <c r="AB4033" s="5">
        <f ca="1">VLOOKUP(CONCATENATE($F4033," ",$G4033),AllocFactorMatrix,(AB$4+1),FALSE)*$E4038</f>
        <v>-0.11108846114239959</v>
      </c>
      <c r="AC4033" s="5">
        <f ca="1">VLOOKUP(CONCATENATE($F4033," ",$G4033),AllocFactorMatrix,(AC$4+1),FALSE)*$E4038</f>
        <v>-0.37772451622759373</v>
      </c>
      <c r="AD4033" s="5">
        <f ca="1">VLOOKUP(CONCATENATE($F4033," ",$G4033),AllocFactorMatrix,(AD$4+1),FALSE)*$E4038</f>
        <v>-8.1425295255863922E-2</v>
      </c>
    </row>
    <row r="4034" spans="4:30" hidden="1" outlineLevel="1">
      <c r="D4034" s="7"/>
      <c r="E4034" s="51"/>
      <c r="F4034" s="52" t="str">
        <f>F4038</f>
        <v>LABOR_M</v>
      </c>
      <c r="G4034" s="55" t="str">
        <f>$G$11</f>
        <v>DISTPRI</v>
      </c>
      <c r="H4034" s="4">
        <f t="shared" ca="1" si="1999"/>
        <v>-274213.4149283531</v>
      </c>
      <c r="I4034" s="5">
        <f ca="1">VLOOKUP(CONCATENATE($F4034," ",$G4034),AllocFactorMatrix,(I$4+1),FALSE)*$E4038</f>
        <v>-183268.52054337747</v>
      </c>
      <c r="J4034" s="5">
        <f ca="1">VLOOKUP(CONCATENATE($F4034," ",$G4034),AllocFactorMatrix,(J$4+1),FALSE)*$E4038</f>
        <v>-8638.7996291722575</v>
      </c>
      <c r="K4034" s="5">
        <f ca="1">VLOOKUP(CONCATENATE($F4034," ",$G4034),AllocFactorMatrix,(K$4+1),FALSE)*$E4038</f>
        <v>-31368.011645696064</v>
      </c>
      <c r="L4034" s="5">
        <f ca="1">VLOOKUP(CONCATENATE($F4034," ",$G4034),AllocFactorMatrix,(L$4+1),FALSE)*$E4038</f>
        <v>-969.43478121620649</v>
      </c>
      <c r="M4034" s="5">
        <f ca="1">VLOOKUP(CONCATENATE($F4034," ",$G4034),AllocFactorMatrix,(M$4+1),FALSE)*$E4038</f>
        <v>0</v>
      </c>
      <c r="N4034" s="5">
        <f t="shared" ca="1" si="2000"/>
        <v>-32337.446426912269</v>
      </c>
      <c r="O4034" s="5">
        <f ca="1">VLOOKUP(CONCATENATE($F4034," ",$G4034),AllocFactorMatrix,(O$4+1),FALSE)*$E4038</f>
        <v>-23520.526074629175</v>
      </c>
      <c r="P4034" s="5">
        <f ca="1">VLOOKUP(CONCATENATE($F4034," ",$G4034),AllocFactorMatrix,(P$4+1),FALSE)*$E4038</f>
        <v>-4380.6995641903741</v>
      </c>
      <c r="Q4034" s="5">
        <f ca="1">VLOOKUP(CONCATENATE($F4034," ",$G4034),AllocFactorMatrix,(Q$4+1),FALSE)*$E4038</f>
        <v>0</v>
      </c>
      <c r="R4034" s="5">
        <f ca="1">VLOOKUP(CONCATENATE($F4034," ",$G4034),AllocFactorMatrix,(R$4+1),FALSE)*$E4038</f>
        <v>0</v>
      </c>
      <c r="S4034" s="5">
        <f t="shared" ca="1" si="2081"/>
        <v>-27901.225638819549</v>
      </c>
      <c r="T4034" s="5">
        <f ca="1">VLOOKUP(CONCATENATE($F4034," ",$G4034),AllocFactorMatrix,(T$4+1),FALSE)*$E4038</f>
        <v>-838.4922599621309</v>
      </c>
      <c r="U4034" s="5">
        <f ca="1">VLOOKUP(CONCATENATE($F4034," ",$G4034),AllocFactorMatrix,(U$4+1),FALSE)*$E4038</f>
        <v>-13522.982774247281</v>
      </c>
      <c r="V4034" s="5">
        <f ca="1">VLOOKUP(CONCATENATE($F4034," ",$G4034),AllocFactorMatrix,(V$4+1),FALSE)*$E4038</f>
        <v>0</v>
      </c>
      <c r="W4034" s="5">
        <f ca="1">VLOOKUP(CONCATENATE($F4034," ",$G4034),AllocFactorMatrix,(W$4+1),FALSE)*$E4038</f>
        <v>0</v>
      </c>
      <c r="X4034" s="5">
        <f t="shared" ca="1" si="2082"/>
        <v>-14361.475034209412</v>
      </c>
      <c r="Y4034" s="5">
        <f ca="1">VLOOKUP(CONCATENATE($F4034," ",$G4034),AllocFactorMatrix,(Y$4+1),FALSE)*$E4038</f>
        <v>-7092.5195117423636</v>
      </c>
      <c r="Z4034" s="5">
        <f ca="1">VLOOKUP(CONCATENATE($F4034," ",$G4034),AllocFactorMatrix,(Z$4+1),FALSE)*$E4038</f>
        <v>-118.33098921364187</v>
      </c>
      <c r="AA4034" s="5">
        <f t="shared" ca="1" si="2001"/>
        <v>-7210.8505009560058</v>
      </c>
      <c r="AB4034" s="5">
        <f ca="1">VLOOKUP(CONCATENATE($F4034," ",$G4034),AllocFactorMatrix,(AB$4+1),FALSE)*$E4038</f>
        <v>-95.867928544583947</v>
      </c>
      <c r="AC4034" s="5">
        <f ca="1">VLOOKUP(CONCATENATE($F4034," ",$G4034),AllocFactorMatrix,(AC$4+1),FALSE)*$E4038</f>
        <v>-328.43020430330392</v>
      </c>
      <c r="AD4034" s="5">
        <f ca="1">VLOOKUP(CONCATENATE($F4034," ",$G4034),AllocFactorMatrix,(AD$4+1),FALSE)*$E4038</f>
        <v>-70.799022058252689</v>
      </c>
    </row>
    <row r="4035" spans="4:30" hidden="1" outlineLevel="1">
      <c r="D4035" s="7"/>
      <c r="E4035" s="51"/>
      <c r="F4035" s="52" t="str">
        <f>F4038</f>
        <v>LABOR_M</v>
      </c>
      <c r="G4035" s="55" t="str">
        <f>$G$12</f>
        <v>DISTSEC</v>
      </c>
      <c r="H4035" s="4">
        <f t="shared" ca="1" si="1999"/>
        <v>-113171.24905681323</v>
      </c>
      <c r="I4035" s="5">
        <f ca="1">VLOOKUP(CONCATENATE($F4035," ",$G4035),AllocFactorMatrix,(I$4+1),FALSE)*$E4038</f>
        <v>-84618.307199594143</v>
      </c>
      <c r="J4035" s="5">
        <f ca="1">VLOOKUP(CONCATENATE($F4035," ",$G4035),AllocFactorMatrix,(J$4+1),FALSE)*$E4038</f>
        <v>-4079.4755587398022</v>
      </c>
      <c r="K4035" s="5">
        <f ca="1">VLOOKUP(CONCATENATE($F4035," ",$G4035),AllocFactorMatrix,(K$4+1),FALSE)*$E4038</f>
        <v>-12309.477830870161</v>
      </c>
      <c r="L4035" s="5">
        <f ca="1">VLOOKUP(CONCATENATE($F4035," ",$G4035),AllocFactorMatrix,(L$4+1),FALSE)*$E4038</f>
        <v>0</v>
      </c>
      <c r="M4035" s="5">
        <f ca="1">VLOOKUP(CONCATENATE($F4035," ",$G4035),AllocFactorMatrix,(M$4+1),FALSE)*$E4038</f>
        <v>0</v>
      </c>
      <c r="N4035" s="5">
        <f t="shared" ca="1" si="2000"/>
        <v>-12309.477830870161</v>
      </c>
      <c r="O4035" s="5">
        <f ca="1">VLOOKUP(CONCATENATE($F4035," ",$G4035),AllocFactorMatrix,(O$4+1),FALSE)*$E4038</f>
        <v>-7843.6471852482955</v>
      </c>
      <c r="P4035" s="5">
        <f ca="1">VLOOKUP(CONCATENATE($F4035," ",$G4035),AllocFactorMatrix,(P$4+1),FALSE)*$E4038</f>
        <v>0</v>
      </c>
      <c r="Q4035" s="5">
        <f ca="1">VLOOKUP(CONCATENATE($F4035," ",$G4035),AllocFactorMatrix,(Q$4+1),FALSE)*$E4038</f>
        <v>0</v>
      </c>
      <c r="R4035" s="5">
        <f ca="1">VLOOKUP(CONCATENATE($F4035," ",$G4035),AllocFactorMatrix,(R$4+1),FALSE)*$E4038</f>
        <v>0</v>
      </c>
      <c r="S4035" s="5">
        <f t="shared" ca="1" si="2081"/>
        <v>-7843.6471852482955</v>
      </c>
      <c r="T4035" s="5">
        <f ca="1">VLOOKUP(CONCATENATE($F4035," ",$G4035),AllocFactorMatrix,(T$4+1),FALSE)*$E4038</f>
        <v>-212.07576496515054</v>
      </c>
      <c r="U4035" s="5">
        <f ca="1">VLOOKUP(CONCATENATE($F4035," ",$G4035),AllocFactorMatrix,(U$4+1),FALSE)*$E4038</f>
        <v>0</v>
      </c>
      <c r="V4035" s="5">
        <f ca="1">VLOOKUP(CONCATENATE($F4035," ",$G4035),AllocFactorMatrix,(V$4+1),FALSE)*$E4038</f>
        <v>0</v>
      </c>
      <c r="W4035" s="5">
        <f ca="1">VLOOKUP(CONCATENATE($F4035," ",$G4035),AllocFactorMatrix,(W$4+1),FALSE)*$E4038</f>
        <v>0</v>
      </c>
      <c r="X4035" s="5">
        <f t="shared" ca="1" si="2082"/>
        <v>-212.07576496515054</v>
      </c>
      <c r="Y4035" s="5">
        <f ca="1">VLOOKUP(CONCATENATE($F4035," ",$G4035),AllocFactorMatrix,(Y$4+1),FALSE)*$E4038</f>
        <v>-2893.0829309202372</v>
      </c>
      <c r="Z4035" s="5">
        <f ca="1">VLOOKUP(CONCATENATE($F4035," ",$G4035),AllocFactorMatrix,(Z$4+1),FALSE)*$E4038</f>
        <v>0</v>
      </c>
      <c r="AA4035" s="5">
        <f t="shared" ca="1" si="2001"/>
        <v>-2893.0829309202372</v>
      </c>
      <c r="AB4035" s="5">
        <f ca="1">VLOOKUP(CONCATENATE($F4035," ",$G4035),AllocFactorMatrix,(AB$4+1),FALSE)*$E4038</f>
        <v>-30.021614641164675</v>
      </c>
      <c r="AC4035" s="5">
        <f ca="1">VLOOKUP(CONCATENATE($F4035," ",$G4035),AllocFactorMatrix,(AC$4+1),FALSE)*$E4038</f>
        <v>-1019.349284816161</v>
      </c>
      <c r="AD4035" s="5">
        <f ca="1">VLOOKUP(CONCATENATE($F4035," ",$G4035),AllocFactorMatrix,(AD$4+1),FALSE)*$E4038</f>
        <v>-165.81168701812496</v>
      </c>
    </row>
    <row r="4036" spans="4:30" hidden="1" outlineLevel="1">
      <c r="D4036" s="7"/>
      <c r="E4036" s="51"/>
      <c r="F4036" s="52" t="str">
        <f>F4038</f>
        <v>LABOR_M</v>
      </c>
      <c r="G4036" s="55" t="str">
        <f>$G$13</f>
        <v>ENERGY</v>
      </c>
      <c r="H4036" s="4">
        <f t="shared" ca="1" si="1999"/>
        <v>-140191.98039062563</v>
      </c>
      <c r="I4036" s="5">
        <f ca="1">VLOOKUP(CONCATENATE($F4036," ",$G4036),AllocFactorMatrix,(I$4+1),FALSE)*$E4038</f>
        <v>-52603.828666997746</v>
      </c>
      <c r="J4036" s="5">
        <f ca="1">VLOOKUP(CONCATENATE($F4036," ",$G4036),AllocFactorMatrix,(J$4+1),FALSE)*$E4038</f>
        <v>-3409.0680127643245</v>
      </c>
      <c r="K4036" s="5">
        <f ca="1">VLOOKUP(CONCATENATE($F4036," ",$G4036),AllocFactorMatrix,(K$4+1),FALSE)*$E4038</f>
        <v>-11437.792738515984</v>
      </c>
      <c r="L4036" s="5">
        <f ca="1">VLOOKUP(CONCATENATE($F4036," ",$G4036),AllocFactorMatrix,(L$4+1),FALSE)*$E4038</f>
        <v>-363.51901968922903</v>
      </c>
      <c r="M4036" s="5">
        <f ca="1">VLOOKUP(CONCATENATE($F4036," ",$G4036),AllocFactorMatrix,(M$4+1),FALSE)*$E4038</f>
        <v>-33.512204001679457</v>
      </c>
      <c r="N4036" s="5">
        <f t="shared" ca="1" si="2000"/>
        <v>-11834.823962206892</v>
      </c>
      <c r="O4036" s="5">
        <f ca="1">VLOOKUP(CONCATENATE($F4036," ",$G4036),AllocFactorMatrix,(O$4+1),FALSE)*$E4038</f>
        <v>-10427.995234187401</v>
      </c>
      <c r="P4036" s="5">
        <f ca="1">VLOOKUP(CONCATENATE($F4036," ",$G4036),AllocFactorMatrix,(P$4+1),FALSE)*$E4038</f>
        <v>-1933.149664418863</v>
      </c>
      <c r="Q4036" s="5">
        <f ca="1">VLOOKUP(CONCATENATE($F4036," ",$G4036),AllocFactorMatrix,(Q$4+1),FALSE)*$E4038</f>
        <v>-878.37372675447534</v>
      </c>
      <c r="R4036" s="5">
        <f ca="1">VLOOKUP(CONCATENATE($F4036," ",$G4036),AllocFactorMatrix,(R$4+1),FALSE)*$E4038</f>
        <v>-40.698689638615527</v>
      </c>
      <c r="S4036" s="5">
        <f t="shared" ca="1" si="2081"/>
        <v>-13280.217314999354</v>
      </c>
      <c r="T4036" s="5">
        <f ca="1">VLOOKUP(CONCATENATE($F4036," ",$G4036),AllocFactorMatrix,(T$4+1),FALSE)*$E4038</f>
        <v>-399.62053838548229</v>
      </c>
      <c r="U4036" s="5">
        <f ca="1">VLOOKUP(CONCATENATE($F4036," ",$G4036),AllocFactorMatrix,(U$4+1),FALSE)*$E4038</f>
        <v>-7016.7379906676124</v>
      </c>
      <c r="V4036" s="5">
        <f ca="1">VLOOKUP(CONCATENATE($F4036," ",$G4036),AllocFactorMatrix,(V$4+1),FALSE)*$E4038</f>
        <v>-39838.125109698703</v>
      </c>
      <c r="W4036" s="5">
        <f ca="1">VLOOKUP(CONCATENATE($F4036," ",$G4036),AllocFactorMatrix,(W$4+1),FALSE)*$E4038</f>
        <v>-7558.2247311915471</v>
      </c>
      <c r="X4036" s="5">
        <f t="shared" ca="1" si="2082"/>
        <v>-54812.70836994335</v>
      </c>
      <c r="Y4036" s="5">
        <f ca="1">VLOOKUP(CONCATENATE($F4036," ",$G4036),AllocFactorMatrix,(Y$4+1),FALSE)*$E4038</f>
        <v>-2825.258244898519</v>
      </c>
      <c r="Z4036" s="5">
        <f ca="1">VLOOKUP(CONCATENATE($F4036," ",$G4036),AllocFactorMatrix,(Z$4+1),FALSE)*$E4038</f>
        <v>-45.990700328861969</v>
      </c>
      <c r="AA4036" s="5">
        <f t="shared" ca="1" si="2001"/>
        <v>-2871.2489452273808</v>
      </c>
      <c r="AB4036" s="5">
        <f ca="1">VLOOKUP(CONCATENATE($F4036," ",$G4036),AllocFactorMatrix,(AB$4+1),FALSE)*$E4038</f>
        <v>-51.298926707190518</v>
      </c>
      <c r="AC4036" s="5">
        <f ca="1">VLOOKUP(CONCATENATE($F4036," ",$G4036),AllocFactorMatrix,(AC$4+1),FALSE)*$E4038</f>
        <v>-1109.2705966116739</v>
      </c>
      <c r="AD4036" s="5">
        <f ca="1">VLOOKUP(CONCATENATE($F4036," ",$G4036),AllocFactorMatrix,(AD$4+1),FALSE)*$E4038</f>
        <v>-219.51559516771817</v>
      </c>
    </row>
    <row r="4037" spans="4:30" hidden="1" outlineLevel="1">
      <c r="D4037" s="7"/>
      <c r="E4037" s="51"/>
      <c r="F4037" s="52" t="str">
        <f>F4038</f>
        <v>LABOR_M</v>
      </c>
      <c r="G4037" s="55" t="str">
        <f>$G$14</f>
        <v>CUSTOMER</v>
      </c>
      <c r="H4037" s="4">
        <f t="shared" ca="1" si="1999"/>
        <v>-105667.65162613177</v>
      </c>
      <c r="I4037" s="5">
        <f ca="1">VLOOKUP(CONCATENATE($F4037," ",$G4037),AllocFactorMatrix,(I$4+1),FALSE)*$E4038</f>
        <v>-75499.641944021365</v>
      </c>
      <c r="J4037" s="5">
        <f ca="1">VLOOKUP(CONCATENATE($F4037," ",$G4037),AllocFactorMatrix,(J$4+1),FALSE)*$E4038</f>
        <v>-12920.474801052933</v>
      </c>
      <c r="K4037" s="5">
        <f ca="1">VLOOKUP(CONCATENATE($F4037," ",$G4037),AllocFactorMatrix,(K$4+1),FALSE)*$E4038</f>
        <v>-3720.4003724106542</v>
      </c>
      <c r="L4037" s="5">
        <f ca="1">VLOOKUP(CONCATENATE($F4037," ",$G4037),AllocFactorMatrix,(L$4+1),FALSE)*$E4038</f>
        <v>-621.91297930706025</v>
      </c>
      <c r="M4037" s="5">
        <f ca="1">VLOOKUP(CONCATENATE($F4037," ",$G4037),AllocFactorMatrix,(M$4+1),FALSE)*$E4038</f>
        <v>-98.259268359387249</v>
      </c>
      <c r="N4037" s="5">
        <f t="shared" ca="1" si="2000"/>
        <v>-4440.5726200771023</v>
      </c>
      <c r="O4037" s="5">
        <f ca="1">VLOOKUP(CONCATENATE($F4037," ",$G4037),AllocFactorMatrix,(O$4+1),FALSE)*$E4038</f>
        <v>-694.23540320823008</v>
      </c>
      <c r="P4037" s="5">
        <f ca="1">VLOOKUP(CONCATENATE($F4037," ",$G4037),AllocFactorMatrix,(P$4+1),FALSE)*$E4038</f>
        <v>-178.29888319834745</v>
      </c>
      <c r="Q4037" s="5">
        <f ca="1">VLOOKUP(CONCATENATE($F4037," ",$G4037),AllocFactorMatrix,(Q$4+1),FALSE)*$E4038</f>
        <v>-341.03011625735218</v>
      </c>
      <c r="R4037" s="5">
        <f ca="1">VLOOKUP(CONCATENATE($F4037," ",$G4037),AllocFactorMatrix,(R$4+1),FALSE)*$E4038</f>
        <v>-59.521578578669505</v>
      </c>
      <c r="S4037" s="5">
        <f t="shared" ca="1" si="2081"/>
        <v>-1273.0859812425992</v>
      </c>
      <c r="T4037" s="5">
        <f ca="1">VLOOKUP(CONCATENATE($F4037," ",$G4037),AllocFactorMatrix,(T$4+1),FALSE)*$E4038</f>
        <v>-4.8282349975227978</v>
      </c>
      <c r="U4037" s="5">
        <f ca="1">VLOOKUP(CONCATENATE($F4037," ",$G4037),AllocFactorMatrix,(U$4+1),FALSE)*$E4038</f>
        <v>-106.14684595388825</v>
      </c>
      <c r="V4037" s="5">
        <f ca="1">VLOOKUP(CONCATENATE($F4037," ",$G4037),AllocFactorMatrix,(V$4+1),FALSE)*$E4038</f>
        <v>-501.78438554859326</v>
      </c>
      <c r="W4037" s="5">
        <f ca="1">VLOOKUP(CONCATENATE($F4037," ",$G4037),AllocFactorMatrix,(W$4+1),FALSE)*$E4038</f>
        <v>-89.315620688096757</v>
      </c>
      <c r="X4037" s="5">
        <f t="shared" ca="1" si="2082"/>
        <v>-702.07508718810107</v>
      </c>
      <c r="Y4037" s="5">
        <f ca="1">VLOOKUP(CONCATENATE($F4037," ",$G4037),AllocFactorMatrix,(Y$4+1),FALSE)*$E4038</f>
        <v>-190.01365004398733</v>
      </c>
      <c r="Z4037" s="5">
        <f ca="1">VLOOKUP(CONCATENATE($F4037," ",$G4037),AllocFactorMatrix,(Z$4+1),FALSE)*$E4038</f>
        <v>-3.010338403483483</v>
      </c>
      <c r="AA4037" s="5">
        <f t="shared" ca="1" si="2001"/>
        <v>-193.0239884474708</v>
      </c>
      <c r="AB4037" s="5">
        <f ca="1">VLOOKUP(CONCATENATE($F4037," ",$G4037),AllocFactorMatrix,(AB$4+1),FALSE)*$E4038</f>
        <v>-5.4144271121699692</v>
      </c>
      <c r="AC4037" s="5">
        <f ca="1">VLOOKUP(CONCATENATE($F4037," ",$G4037),AllocFactorMatrix,(AC$4+1),FALSE)*$E4038</f>
        <v>-8332.9773630819454</v>
      </c>
      <c r="AD4037" s="5">
        <f ca="1">VLOOKUP(CONCATENATE($F4037," ",$G4037),AllocFactorMatrix,(AD$4+1),FALSE)*$E4038</f>
        <v>-2300.3854139080727</v>
      </c>
    </row>
    <row r="4038" spans="4:30" collapsed="1">
      <c r="D4038" s="7" t="s">
        <v>266</v>
      </c>
      <c r="E4038" s="61">
        <v>-1168152</v>
      </c>
      <c r="F4038" s="10" t="s">
        <v>70</v>
      </c>
      <c r="G4038" s="55" t="str">
        <f>$G$15</f>
        <v>TOTAL</v>
      </c>
      <c r="H4038" s="4">
        <f t="shared" ca="1" si="1999"/>
        <v>-1168152</v>
      </c>
      <c r="I4038" s="5">
        <f ca="1">VLOOKUP(CONCATENATE($F4038," ",$G4038),AllocFactorMatrix,(I$4+1),FALSE)*$E4038</f>
        <v>-659474.28859828087</v>
      </c>
      <c r="J4038" s="5">
        <f ca="1">VLOOKUP(CONCATENATE($F4038," ",$G4038),AllocFactorMatrix,(J$4+1),FALSE)*$E4038</f>
        <v>-42072.528856017547</v>
      </c>
      <c r="K4038" s="5">
        <f ca="1">VLOOKUP(CONCATENATE($F4038," ",$G4038),AllocFactorMatrix,(K$4+1),FALSE)*$E4038</f>
        <v>-106544.2006636531</v>
      </c>
      <c r="L4038" s="5">
        <f ca="1">VLOOKUP(CONCATENATE($F4038," ",$G4038),AllocFactorMatrix,(L$4+1),FALSE)*$E4038</f>
        <v>-3456.5400554230227</v>
      </c>
      <c r="M4038" s="5">
        <f ca="1">VLOOKUP(CONCATENATE($F4038," ",$G4038),AllocFactorMatrix,(M$4+1),FALSE)*$E4038</f>
        <v>-272.62835698180243</v>
      </c>
      <c r="N4038" s="5">
        <f t="shared" ca="1" si="2000"/>
        <v>-110273.36907605793</v>
      </c>
      <c r="O4038" s="5">
        <f ca="1">VLOOKUP(CONCATENATE($F4038," ",$G4038),AllocFactorMatrix,(O$4+1),FALSE)*$E4038</f>
        <v>-78752.12945729481</v>
      </c>
      <c r="P4038" s="5">
        <f ca="1">VLOOKUP(CONCATENATE($F4038," ",$G4038),AllocFactorMatrix,(P$4+1),FALSE)*$E4038</f>
        <v>-13249.497453713446</v>
      </c>
      <c r="Q4038" s="5">
        <f ca="1">VLOOKUP(CONCATENATE($F4038," ",$G4038),AllocFactorMatrix,(Q$4+1),FALSE)*$E4038</f>
        <v>-4273.6596403601507</v>
      </c>
      <c r="R4038" s="5">
        <f ca="1">VLOOKUP(CONCATENATE($F4038," ",$G4038),AllocFactorMatrix,(R$4+1),FALSE)*$E4038</f>
        <v>-237.42925100978852</v>
      </c>
      <c r="S4038" s="5">
        <f t="shared" ca="1" si="2081"/>
        <v>-96512.715802378181</v>
      </c>
      <c r="T4038" s="5">
        <f ca="1">VLOOKUP(CONCATENATE($F4038," ",$G4038),AllocFactorMatrix,(T$4+1),FALSE)*$E4038</f>
        <v>-2721.8710862694961</v>
      </c>
      <c r="U4038" s="5">
        <f ca="1">VLOOKUP(CONCATENATE($F4038," ",$G4038),AllocFactorMatrix,(U$4+1),FALSE)*$E4038</f>
        <v>-41377.72772563497</v>
      </c>
      <c r="V4038" s="5">
        <f ca="1">VLOOKUP(CONCATENATE($F4038," ",$G4038),AllocFactorMatrix,(V$4+1),FALSE)*$E4038</f>
        <v>-149934.94317447612</v>
      </c>
      <c r="W4038" s="5">
        <f ca="1">VLOOKUP(CONCATENATE($F4038," ",$G4038),AllocFactorMatrix,(W$4+1),FALSE)*$E4038</f>
        <v>-27418.709293450898</v>
      </c>
      <c r="X4038" s="5">
        <f t="shared" ca="1" si="2082"/>
        <v>-221453.25127983149</v>
      </c>
      <c r="Y4038" s="5">
        <f ca="1">VLOOKUP(CONCATENATE($F4038," ",$G4038),AllocFactorMatrix,(Y$4+1),FALSE)*$E4038</f>
        <v>-24137.85173792491</v>
      </c>
      <c r="Z4038" s="5">
        <f ca="1">VLOOKUP(CONCATENATE($F4038," ",$G4038),AllocFactorMatrix,(Z$4+1),FALSE)*$E4038</f>
        <v>-353.87148022895042</v>
      </c>
      <c r="AA4038" s="5">
        <f t="shared" ca="1" si="2001"/>
        <v>-24491.72321815386</v>
      </c>
      <c r="AB4038" s="5">
        <f ca="1">VLOOKUP(CONCATENATE($F4038," ",$G4038),AllocFactorMatrix,(AB$4+1),FALSE)*$E4038</f>
        <v>-327.12485250341592</v>
      </c>
      <c r="AC4038" s="5">
        <f ca="1">VLOOKUP(CONCATENATE($F4038," ",$G4038),AllocFactorMatrix,(AC$4+1),FALSE)*$E4038</f>
        <v>-10790.405173329311</v>
      </c>
      <c r="AD4038" s="5">
        <f ca="1">VLOOKUP(CONCATENATE($F4038," ",$G4038),AllocFactorMatrix,(AD$4+1),FALSE)*$E4038</f>
        <v>-2756.5931434474242</v>
      </c>
    </row>
    <row r="4039" spans="4:30" hidden="1" outlineLevel="1">
      <c r="D4039" s="7"/>
      <c r="E4039" s="51"/>
      <c r="F4039" s="52" t="str">
        <f>F4046</f>
        <v>LABOR_M</v>
      </c>
      <c r="G4039" s="55" t="str">
        <f>$G$8</f>
        <v>PRODUCTION</v>
      </c>
      <c r="H4039" s="4">
        <f t="shared" ref="H4039:H4046" ca="1" si="2083">SUBTOTAL(9,I4039:AD4039)</f>
        <v>265571.75242845539</v>
      </c>
      <c r="I4039" s="5">
        <f ca="1">VLOOKUP(CONCATENATE($F4039," ",$G4039),AllocFactorMatrix,(I$4+1),FALSE)*$E4046</f>
        <v>130816.12799208812</v>
      </c>
      <c r="J4039" s="5">
        <f ca="1">VLOOKUP(CONCATENATE($F4039," ",$G4039),AllocFactorMatrix,(J$4+1),FALSE)*$E4046</f>
        <v>6466.7086419743837</v>
      </c>
      <c r="K4039" s="5">
        <f ca="1">VLOOKUP(CONCATENATE($F4039," ",$G4039),AllocFactorMatrix,(K$4+1),FALSE)*$E4046</f>
        <v>23687.183143401759</v>
      </c>
      <c r="L4039" s="5">
        <f ca="1">VLOOKUP(CONCATENATE($F4039," ",$G4039),AllocFactorMatrix,(L$4+1),FALSE)*$E4046</f>
        <v>745.58842643281787</v>
      </c>
      <c r="M4039" s="5">
        <f ca="1">VLOOKUP(CONCATENATE($F4039," ",$G4039),AllocFactorMatrix,(M$4+1),FALSE)*$E4046</f>
        <v>69.918896872868856</v>
      </c>
      <c r="N4039" s="5">
        <f t="shared" ref="N4039:N4046" ca="1" si="2084">SUBTOTAL(9,K4039:M4039)</f>
        <v>24502.690466707449</v>
      </c>
      <c r="O4039" s="5">
        <f ca="1">VLOOKUP(CONCATENATE($F4039," ",$G4039),AllocFactorMatrix,(O$4+1),FALSE)*$E4046</f>
        <v>18005.943985268284</v>
      </c>
      <c r="P4039" s="5">
        <f ca="1">VLOOKUP(CONCATENATE($F4039," ",$G4039),AllocFactorMatrix,(P$4+1),FALSE)*$E4046</f>
        <v>3355.0319486941062</v>
      </c>
      <c r="Q4039" s="5">
        <f ca="1">VLOOKUP(CONCATENATE($F4039," ",$G4039),AllocFactorMatrix,(Q$4+1),FALSE)*$E4046</f>
        <v>1516.0764669183711</v>
      </c>
      <c r="R4039" s="5">
        <f ca="1">VLOOKUP(CONCATENATE($F4039," ",$G4039),AllocFactorMatrix,(R$4+1),FALSE)*$E4046</f>
        <v>68.176264033437576</v>
      </c>
      <c r="S4039" s="5">
        <f ca="1">SUBTOTAL(9,O4039:R4039)</f>
        <v>22945.228664914201</v>
      </c>
      <c r="T4039" s="5">
        <f ca="1">VLOOKUP(CONCATENATE($F4039," ",$G4039),AllocFactorMatrix,(T$4+1),FALSE)*$E4046</f>
        <v>628.99374272781404</v>
      </c>
      <c r="U4039" s="5">
        <f ca="1">VLOOKUP(CONCATENATE($F4039," ",$G4039),AllocFactorMatrix,(U$4+1),FALSE)*$E4046</f>
        <v>10293.375430627591</v>
      </c>
      <c r="V4039" s="5">
        <f ca="1">VLOOKUP(CONCATENATE($F4039," ",$G4039),AllocFactorMatrix,(V$4+1),FALSE)*$E4046</f>
        <v>54400.778378701325</v>
      </c>
      <c r="W4039" s="5">
        <f ca="1">VLOOKUP(CONCATENATE($F4039," ",$G4039),AllocFactorMatrix,(W$4+1),FALSE)*$E4046</f>
        <v>9823.878922334723</v>
      </c>
      <c r="X4039" s="5">
        <f ca="1">SUBTOTAL(9,T4039:W4039)</f>
        <v>75147.026474391459</v>
      </c>
      <c r="Y4039" s="5">
        <f ca="1">VLOOKUP(CONCATENATE($F4039," ",$G4039),AllocFactorMatrix,(Y$4+1),FALSE)*$E4046</f>
        <v>5529.5968260346153</v>
      </c>
      <c r="Z4039" s="5">
        <f ca="1">VLOOKUP(CONCATENATE($F4039," ",$G4039),AllocFactorMatrix,(Z$4+1),FALSE)*$E4046</f>
        <v>92.61863317182484</v>
      </c>
      <c r="AA4039" s="5">
        <f t="shared" ref="AA4039:AA4046" ca="1" si="2085">SUBTOTAL(9,Y4039:Z4039)</f>
        <v>5622.2154592064398</v>
      </c>
      <c r="AB4039" s="5">
        <f ca="1">VLOOKUP(CONCATENATE($F4039," ",$G4039),AllocFactorMatrix,(AB$4+1),FALSE)*$E4046</f>
        <v>71.754729173324094</v>
      </c>
      <c r="AC4039" s="5">
        <f ca="1">VLOOKUP(CONCATENATE($F4039," ",$G4039),AllocFactorMatrix,(AC$4+1),FALSE)*$E4046</f>
        <v>0</v>
      </c>
      <c r="AD4039" s="5">
        <f ca="1">VLOOKUP(CONCATENATE($F4039," ",$G4039),AllocFactorMatrix,(AD$4+1),FALSE)*$E4046</f>
        <v>0</v>
      </c>
    </row>
    <row r="4040" spans="4:30" hidden="1" outlineLevel="1">
      <c r="D4040" s="7"/>
      <c r="E4040" s="51"/>
      <c r="F4040" s="52" t="str">
        <f>F4046</f>
        <v>LABOR_M</v>
      </c>
      <c r="G4040" s="55" t="str">
        <f>$G$9</f>
        <v>BULKTRAN</v>
      </c>
      <c r="H4040" s="4">
        <f t="shared" ca="1" si="2083"/>
        <v>970.35088971604205</v>
      </c>
      <c r="I4040" s="5">
        <f ca="1">VLOOKUP(CONCATENATE($F4040," ",$G4040),AllocFactorMatrix,(I$4+1),FALSE)*$E4046</f>
        <v>477.97834304884191</v>
      </c>
      <c r="J4040" s="5">
        <f ca="1">VLOOKUP(CONCATENATE($F4040," ",$G4040),AllocFactorMatrix,(J$4+1),FALSE)*$E4046</f>
        <v>23.628177420581395</v>
      </c>
      <c r="K4040" s="5">
        <f ca="1">VLOOKUP(CONCATENATE($F4040," ",$G4040),AllocFactorMatrix,(K$4+1),FALSE)*$E4046</f>
        <v>86.548659742187098</v>
      </c>
      <c r="L4040" s="5">
        <f ca="1">VLOOKUP(CONCATENATE($F4040," ",$G4040),AllocFactorMatrix,(L$4+1),FALSE)*$E4046</f>
        <v>2.72424452651821</v>
      </c>
      <c r="M4040" s="5">
        <f ca="1">VLOOKUP(CONCATENATE($F4040," ",$G4040),AllocFactorMatrix,(M$4+1),FALSE)*$E4046</f>
        <v>0.25547093457098785</v>
      </c>
      <c r="N4040" s="5">
        <f t="shared" ca="1" si="2084"/>
        <v>89.528375203276298</v>
      </c>
      <c r="O4040" s="5">
        <f ca="1">VLOOKUP(CONCATENATE($F4040," ",$G4040),AllocFactorMatrix,(O$4+1),FALSE)*$E4046</f>
        <v>65.790444979607727</v>
      </c>
      <c r="P4040" s="5">
        <f ca="1">VLOOKUP(CONCATENATE($F4040," ",$G4040),AllocFactorMatrix,(P$4+1),FALSE)*$E4046</f>
        <v>12.25867663511433</v>
      </c>
      <c r="Q4040" s="5">
        <f ca="1">VLOOKUP(CONCATENATE($F4040," ",$G4040),AllocFactorMatrix,(Q$4+1),FALSE)*$E4046</f>
        <v>5.539467714843334</v>
      </c>
      <c r="R4040" s="5">
        <f ca="1">VLOOKUP(CONCATENATE($F4040," ",$G4040),AllocFactorMatrix,(R$4+1),FALSE)*$E4046</f>
        <v>0.24910367106977616</v>
      </c>
      <c r="S4040" s="5">
        <f t="shared" ref="S4040:S4046" ca="1" si="2086">SUBTOTAL(9,O4040:R4040)</f>
        <v>83.83769300063517</v>
      </c>
      <c r="T4040" s="5">
        <f ca="1">VLOOKUP(CONCATENATE($F4040," ",$G4040),AllocFactorMatrix,(T$4+1),FALSE)*$E4046</f>
        <v>2.2982287547550211</v>
      </c>
      <c r="U4040" s="5">
        <f ca="1">VLOOKUP(CONCATENATE($F4040," ",$G4040),AllocFactorMatrix,(U$4+1),FALSE)*$E4046</f>
        <v>37.610121995115179</v>
      </c>
      <c r="V4040" s="5">
        <f ca="1">VLOOKUP(CONCATENATE($F4040," ",$G4040),AllocFactorMatrix,(V$4+1),FALSE)*$E4046</f>
        <v>198.77055153009556</v>
      </c>
      <c r="W4040" s="5">
        <f ca="1">VLOOKUP(CONCATENATE($F4040," ",$G4040),AllocFactorMatrix,(W$4+1),FALSE)*$E4046</f>
        <v>35.894667130753085</v>
      </c>
      <c r="X4040" s="5">
        <f t="shared" ref="X4040:X4046" ca="1" si="2087">SUBTOTAL(9,T4040:W4040)</f>
        <v>274.57356941071885</v>
      </c>
      <c r="Y4040" s="5">
        <f ca="1">VLOOKUP(CONCATENATE($F4040," ",$G4040),AllocFactorMatrix,(Y$4+1),FALSE)*$E4046</f>
        <v>20.204141256925251</v>
      </c>
      <c r="Z4040" s="5">
        <f ca="1">VLOOKUP(CONCATENATE($F4040," ",$G4040),AllocFactorMatrix,(Z$4+1),FALSE)*$E4046</f>
        <v>0.33841164310867555</v>
      </c>
      <c r="AA4040" s="5">
        <f t="shared" ca="1" si="2085"/>
        <v>20.542552900033925</v>
      </c>
      <c r="AB4040" s="5">
        <f ca="1">VLOOKUP(CONCATENATE($F4040," ",$G4040),AllocFactorMatrix,(AB$4+1),FALSE)*$E4046</f>
        <v>0.26217873195465757</v>
      </c>
      <c r="AC4040" s="5">
        <f ca="1">VLOOKUP(CONCATENATE($F4040," ",$G4040),AllocFactorMatrix,(AC$4+1),FALSE)*$E4046</f>
        <v>0</v>
      </c>
      <c r="AD4040" s="5">
        <f ca="1">VLOOKUP(CONCATENATE($F4040," ",$G4040),AllocFactorMatrix,(AD$4+1),FALSE)*$E4046</f>
        <v>0</v>
      </c>
    </row>
    <row r="4041" spans="4:30" hidden="1" outlineLevel="1">
      <c r="D4041" s="7"/>
      <c r="E4041" s="51"/>
      <c r="F4041" s="52" t="str">
        <f>F4046</f>
        <v>LABOR_M</v>
      </c>
      <c r="G4041" s="55" t="str">
        <f>$G$10</f>
        <v>SUBTRAN</v>
      </c>
      <c r="H4041" s="4">
        <f t="shared" ca="1" si="2083"/>
        <v>213.43694695108269</v>
      </c>
      <c r="I4041" s="5">
        <f ca="1">VLOOKUP(CONCATENATE($F4041," ",$G4041),AllocFactorMatrix,(I$4+1),FALSE)*$E4046</f>
        <v>103.91549832436279</v>
      </c>
      <c r="J4041" s="5">
        <f ca="1">VLOOKUP(CONCATENATE($F4041," ",$G4041),AllocFactorMatrix,(J$4+1),FALSE)*$E4046</f>
        <v>5.0150978867446865</v>
      </c>
      <c r="K4041" s="5">
        <f ca="1">VLOOKUP(CONCATENATE($F4041," ",$G4041),AllocFactorMatrix,(K$4+1),FALSE)*$E4046</f>
        <v>18.244680896844159</v>
      </c>
      <c r="L4041" s="5">
        <f ca="1">VLOOKUP(CONCATENATE($F4041," ",$G4041),AllocFactorMatrix,(L$4+1),FALSE)*$E4046</f>
        <v>0.56356102688445875</v>
      </c>
      <c r="M4041" s="5">
        <f ca="1">VLOOKUP(CONCATENATE($F4041," ",$G4041),AllocFactorMatrix,(M$4+1),FALSE)*$E4046</f>
        <v>7.0188545409985884E-2</v>
      </c>
      <c r="N4041" s="5">
        <f t="shared" ca="1" si="2084"/>
        <v>18.878430469138603</v>
      </c>
      <c r="O4041" s="5">
        <f ca="1">VLOOKUP(CONCATENATE($F4041," ",$G4041),AllocFactorMatrix,(O$4+1),FALSE)*$E4046</f>
        <v>13.784141578553966</v>
      </c>
      <c r="P4041" s="5">
        <f ca="1">VLOOKUP(CONCATENATE($F4041," ",$G4041),AllocFactorMatrix,(P$4+1),FALSE)*$E4046</f>
        <v>2.5624558422383821</v>
      </c>
      <c r="Q4041" s="5">
        <f ca="1">VLOOKUP(CONCATENATE($F4041," ",$G4041),AllocFactorMatrix,(Q$4+1),FALSE)*$E4046</f>
        <v>1.5246917587816533</v>
      </c>
      <c r="R4041" s="5">
        <f ca="1">VLOOKUP(CONCATENATE($F4041," ",$G4041),AllocFactorMatrix,(R$4+1),FALSE)*$E4046</f>
        <v>0</v>
      </c>
      <c r="S4041" s="5">
        <f t="shared" ca="1" si="2086"/>
        <v>17.871289179574003</v>
      </c>
      <c r="T4041" s="5">
        <f ca="1">VLOOKUP(CONCATENATE($F4041," ",$G4041),AllocFactorMatrix,(T$4+1),FALSE)*$E4046</f>
        <v>0.48131855582105282</v>
      </c>
      <c r="U4041" s="5">
        <f ca="1">VLOOKUP(CONCATENATE($F4041," ",$G4041),AllocFactorMatrix,(U$4+1),FALSE)*$E4046</f>
        <v>7.8794595650501353</v>
      </c>
      <c r="V4041" s="5">
        <f ca="1">VLOOKUP(CONCATENATE($F4041," ",$G4041),AllocFactorMatrix,(V$4+1),FALSE)*$E4046</f>
        <v>54.893697841310029</v>
      </c>
      <c r="W4041" s="5">
        <f ca="1">VLOOKUP(CONCATENATE($F4041," ",$G4041),AllocFactorMatrix,(W$4+1),FALSE)*$E4046</f>
        <v>0</v>
      </c>
      <c r="X4041" s="5">
        <f t="shared" ca="1" si="2087"/>
        <v>63.254475962181218</v>
      </c>
      <c r="Y4041" s="5">
        <f ca="1">VLOOKUP(CONCATENATE($F4041," ",$G4041),AllocFactorMatrix,(Y$4+1),FALSE)*$E4046</f>
        <v>4.1486227735363403</v>
      </c>
      <c r="Z4041" s="5">
        <f ca="1">VLOOKUP(CONCATENATE($F4041," ",$G4041),AllocFactorMatrix,(Z$4+1),FALSE)*$E4046</f>
        <v>6.9157654344817993E-2</v>
      </c>
      <c r="AA4041" s="5">
        <f t="shared" ca="1" si="2085"/>
        <v>4.2177804278811584</v>
      </c>
      <c r="AB4041" s="5">
        <f ca="1">VLOOKUP(CONCATENATE($F4041," ",$G4041),AllocFactorMatrix,(AB$4+1),FALSE)*$E4046</f>
        <v>5.5399206718788327E-2</v>
      </c>
      <c r="AC4041" s="5">
        <f ca="1">VLOOKUP(CONCATENATE($F4041," ",$G4041),AllocFactorMatrix,(AC$4+1),FALSE)*$E4046</f>
        <v>0.18836914601259164</v>
      </c>
      <c r="AD4041" s="5">
        <f ca="1">VLOOKUP(CONCATENATE($F4041," ",$G4041),AllocFactorMatrix,(AD$4+1),FALSE)*$E4046</f>
        <v>4.0606348468862602E-2</v>
      </c>
    </row>
    <row r="4042" spans="4:30" hidden="1" outlineLevel="1">
      <c r="D4042" s="7"/>
      <c r="E4042" s="51"/>
      <c r="F4042" s="52" t="str">
        <f>F4046</f>
        <v>LABOR_M</v>
      </c>
      <c r="G4042" s="55" t="str">
        <f>$G$11</f>
        <v>DISTPRI</v>
      </c>
      <c r="H4042" s="4">
        <f t="shared" ca="1" si="2083"/>
        <v>136748.72711764139</v>
      </c>
      <c r="I4042" s="5">
        <f ca="1">VLOOKUP(CONCATENATE($F4042," ",$G4042),AllocFactorMatrix,(I$4+1),FALSE)*$E4046</f>
        <v>91395.006738048716</v>
      </c>
      <c r="J4042" s="5">
        <f ca="1">VLOOKUP(CONCATENATE($F4042," ",$G4042),AllocFactorMatrix,(J$4+1),FALSE)*$E4046</f>
        <v>4308.1220275905262</v>
      </c>
      <c r="K4042" s="5">
        <f ca="1">VLOOKUP(CONCATENATE($F4042," ",$G4042),AllocFactorMatrix,(K$4+1),FALSE)*$E4046</f>
        <v>15643.0554861113</v>
      </c>
      <c r="L4042" s="5">
        <f ca="1">VLOOKUP(CONCATENATE($F4042," ",$G4042),AllocFactorMatrix,(L$4+1),FALSE)*$E4046</f>
        <v>483.45181212058219</v>
      </c>
      <c r="M4042" s="5">
        <f ca="1">VLOOKUP(CONCATENATE($F4042," ",$G4042),AllocFactorMatrix,(M$4+1),FALSE)*$E4046</f>
        <v>0</v>
      </c>
      <c r="N4042" s="5">
        <f t="shared" ca="1" si="2084"/>
        <v>16126.507298231882</v>
      </c>
      <c r="O4042" s="5">
        <f ca="1">VLOOKUP(CONCATENATE($F4042," ",$G4042),AllocFactorMatrix,(O$4+1),FALSE)*$E4046</f>
        <v>11729.557442268901</v>
      </c>
      <c r="P4042" s="5">
        <f ca="1">VLOOKUP(CONCATENATE($F4042," ",$G4042),AllocFactorMatrix,(P$4+1),FALSE)*$E4046</f>
        <v>2184.6308629516252</v>
      </c>
      <c r="Q4042" s="5">
        <f ca="1">VLOOKUP(CONCATENATE($F4042," ",$G4042),AllocFactorMatrix,(Q$4+1),FALSE)*$E4046</f>
        <v>0</v>
      </c>
      <c r="R4042" s="5">
        <f ca="1">VLOOKUP(CONCATENATE($F4042," ",$G4042),AllocFactorMatrix,(R$4+1),FALSE)*$E4046</f>
        <v>0</v>
      </c>
      <c r="S4042" s="5">
        <f t="shared" ca="1" si="2086"/>
        <v>13914.188305220527</v>
      </c>
      <c r="T4042" s="5">
        <f ca="1">VLOOKUP(CONCATENATE($F4042," ",$G4042),AllocFactorMatrix,(T$4+1),FALSE)*$E4046</f>
        <v>418.15149444010649</v>
      </c>
      <c r="U4042" s="5">
        <f ca="1">VLOOKUP(CONCATENATE($F4042," ",$G4042),AllocFactorMatrix,(U$4+1),FALSE)*$E4046</f>
        <v>6743.8373928397396</v>
      </c>
      <c r="V4042" s="5">
        <f ca="1">VLOOKUP(CONCATENATE($F4042," ",$G4042),AllocFactorMatrix,(V$4+1),FALSE)*$E4046</f>
        <v>0</v>
      </c>
      <c r="W4042" s="5">
        <f ca="1">VLOOKUP(CONCATENATE($F4042," ",$G4042),AllocFactorMatrix,(W$4+1),FALSE)*$E4046</f>
        <v>0</v>
      </c>
      <c r="X4042" s="5">
        <f t="shared" ca="1" si="2087"/>
        <v>7161.9888872798456</v>
      </c>
      <c r="Y4042" s="5">
        <f ca="1">VLOOKUP(CONCATENATE($F4042," ",$G4042),AllocFactorMatrix,(Y$4+1),FALSE)*$E4046</f>
        <v>3537.0006078704018</v>
      </c>
      <c r="Z4042" s="5">
        <f ca="1">VLOOKUP(CONCATENATE($F4042," ",$G4042),AllocFactorMatrix,(Z$4+1),FALSE)*$E4046</f>
        <v>59.011015773115389</v>
      </c>
      <c r="AA4042" s="5">
        <f t="shared" ca="1" si="2085"/>
        <v>3596.0116236435174</v>
      </c>
      <c r="AB4042" s="5">
        <f ca="1">VLOOKUP(CONCATENATE($F4042," ",$G4042),AllocFactorMatrix,(AB$4+1),FALSE)*$E4046</f>
        <v>47.808810532855247</v>
      </c>
      <c r="AC4042" s="5">
        <f ca="1">VLOOKUP(CONCATENATE($F4042," ",$G4042),AllocFactorMatrix,(AC$4+1),FALSE)*$E4046</f>
        <v>163.78634282789739</v>
      </c>
      <c r="AD4042" s="5">
        <f ca="1">VLOOKUP(CONCATENATE($F4042," ",$G4042),AllocFactorMatrix,(AD$4+1),FALSE)*$E4046</f>
        <v>35.307084265623956</v>
      </c>
    </row>
    <row r="4043" spans="4:30" hidden="1" outlineLevel="1">
      <c r="D4043" s="7"/>
      <c r="E4043" s="51"/>
      <c r="F4043" s="52" t="str">
        <f>F4046</f>
        <v>LABOR_M</v>
      </c>
      <c r="G4043" s="55" t="str">
        <f>$G$12</f>
        <v>DISTSEC</v>
      </c>
      <c r="H4043" s="4">
        <f t="shared" ca="1" si="2083"/>
        <v>56437.881636375751</v>
      </c>
      <c r="I4043" s="5">
        <f ca="1">VLOOKUP(CONCATENATE($F4043," ",$G4043),AllocFactorMatrix,(I$4+1),FALSE)*$E4046</f>
        <v>42198.686024961447</v>
      </c>
      <c r="J4043" s="5">
        <f ca="1">VLOOKUP(CONCATENATE($F4043," ",$G4043),AllocFactorMatrix,(J$4+1),FALSE)*$E4046</f>
        <v>2034.4121023800246</v>
      </c>
      <c r="K4043" s="5">
        <f ca="1">VLOOKUP(CONCATENATE($F4043," ",$G4043),AllocFactorMatrix,(K$4+1),FALSE)*$E4046</f>
        <v>6138.6691285476918</v>
      </c>
      <c r="L4043" s="5">
        <f ca="1">VLOOKUP(CONCATENATE($F4043," ",$G4043),AllocFactorMatrix,(L$4+1),FALSE)*$E4046</f>
        <v>0</v>
      </c>
      <c r="M4043" s="5">
        <f ca="1">VLOOKUP(CONCATENATE($F4043," ",$G4043),AllocFactorMatrix,(M$4+1),FALSE)*$E4046</f>
        <v>0</v>
      </c>
      <c r="N4043" s="5">
        <f t="shared" ca="1" si="2084"/>
        <v>6138.6691285476918</v>
      </c>
      <c r="O4043" s="5">
        <f ca="1">VLOOKUP(CONCATENATE($F4043," ",$G4043),AllocFactorMatrix,(O$4+1),FALSE)*$E4046</f>
        <v>3911.5838618720677</v>
      </c>
      <c r="P4043" s="5">
        <f ca="1">VLOOKUP(CONCATENATE($F4043," ",$G4043),AllocFactorMatrix,(P$4+1),FALSE)*$E4046</f>
        <v>0</v>
      </c>
      <c r="Q4043" s="5">
        <f ca="1">VLOOKUP(CONCATENATE($F4043," ",$G4043),AllocFactorMatrix,(Q$4+1),FALSE)*$E4046</f>
        <v>0</v>
      </c>
      <c r="R4043" s="5">
        <f ca="1">VLOOKUP(CONCATENATE($F4043," ",$G4043),AllocFactorMatrix,(R$4+1),FALSE)*$E4046</f>
        <v>0</v>
      </c>
      <c r="S4043" s="5">
        <f t="shared" ca="1" si="2086"/>
        <v>3911.5838618720677</v>
      </c>
      <c r="T4043" s="5">
        <f ca="1">VLOOKUP(CONCATENATE($F4043," ",$G4043),AllocFactorMatrix,(T$4+1),FALSE)*$E4046</f>
        <v>105.76102164462623</v>
      </c>
      <c r="U4043" s="5">
        <f ca="1">VLOOKUP(CONCATENATE($F4043," ",$G4043),AllocFactorMatrix,(U$4+1),FALSE)*$E4046</f>
        <v>0</v>
      </c>
      <c r="V4043" s="5">
        <f ca="1">VLOOKUP(CONCATENATE($F4043," ",$G4043),AllocFactorMatrix,(V$4+1),FALSE)*$E4046</f>
        <v>0</v>
      </c>
      <c r="W4043" s="5">
        <f ca="1">VLOOKUP(CONCATENATE($F4043," ",$G4043),AllocFactorMatrix,(W$4+1),FALSE)*$E4046</f>
        <v>0</v>
      </c>
      <c r="X4043" s="5">
        <f t="shared" ca="1" si="2087"/>
        <v>105.76102164462623</v>
      </c>
      <c r="Y4043" s="5">
        <f ca="1">VLOOKUP(CONCATENATE($F4043," ",$G4043),AllocFactorMatrix,(Y$4+1),FALSE)*$E4046</f>
        <v>1442.7646012595235</v>
      </c>
      <c r="Z4043" s="5">
        <f ca="1">VLOOKUP(CONCATENATE($F4043," ",$G4043),AllocFactorMatrix,(Z$4+1),FALSE)*$E4046</f>
        <v>0</v>
      </c>
      <c r="AA4043" s="5">
        <f t="shared" ca="1" si="2085"/>
        <v>1442.7646012595235</v>
      </c>
      <c r="AB4043" s="5">
        <f ca="1">VLOOKUP(CONCATENATE($F4043," ",$G4043),AllocFactorMatrix,(AB$4+1),FALSE)*$E4046</f>
        <v>14.971614679275577</v>
      </c>
      <c r="AC4043" s="5">
        <f ca="1">VLOOKUP(CONCATENATE($F4043," ",$G4043),AllocFactorMatrix,(AC$4+1),FALSE)*$E4046</f>
        <v>508.34390149478781</v>
      </c>
      <c r="AD4043" s="5">
        <f ca="1">VLOOKUP(CONCATENATE($F4043," ",$G4043),AllocFactorMatrix,(AD$4+1),FALSE)*$E4046</f>
        <v>82.689379536306674</v>
      </c>
    </row>
    <row r="4044" spans="4:30" hidden="1" outlineLevel="1">
      <c r="D4044" s="7"/>
      <c r="E4044" s="51"/>
      <c r="F4044" s="52" t="str">
        <f>F4046</f>
        <v>LABOR_M</v>
      </c>
      <c r="G4044" s="55" t="str">
        <f>$G$13</f>
        <v>ENERGY</v>
      </c>
      <c r="H4044" s="4">
        <f t="shared" ca="1" si="2083"/>
        <v>69912.972257496745</v>
      </c>
      <c r="I4044" s="5">
        <f ca="1">VLOOKUP(CONCATENATE($F4044," ",$G4044),AllocFactorMatrix,(I$4+1),FALSE)*$E4046</f>
        <v>26233.241045504528</v>
      </c>
      <c r="J4044" s="5">
        <f ca="1">VLOOKUP(CONCATENATE($F4044," ",$G4044),AllocFactorMatrix,(J$4+1),FALSE)*$E4046</f>
        <v>1700.0835335674381</v>
      </c>
      <c r="K4044" s="5">
        <f ca="1">VLOOKUP(CONCATENATE($F4044," ",$G4044),AllocFactorMatrix,(K$4+1),FALSE)*$E4046</f>
        <v>5703.9645505167346</v>
      </c>
      <c r="L4044" s="5">
        <f ca="1">VLOOKUP(CONCATENATE($F4044," ",$G4044),AllocFactorMatrix,(L$4+1),FALSE)*$E4046</f>
        <v>181.28494274630361</v>
      </c>
      <c r="M4044" s="5">
        <f ca="1">VLOOKUP(CONCATENATE($F4044," ",$G4044),AllocFactorMatrix,(M$4+1),FALSE)*$E4046</f>
        <v>16.712352462164485</v>
      </c>
      <c r="N4044" s="5">
        <f t="shared" ca="1" si="2084"/>
        <v>5901.9618457252027</v>
      </c>
      <c r="O4044" s="5">
        <f ca="1">VLOOKUP(CONCATENATE($F4044," ",$G4044),AllocFactorMatrix,(O$4+1),FALSE)*$E4046</f>
        <v>5200.3840695997651</v>
      </c>
      <c r="P4044" s="5">
        <f ca="1">VLOOKUP(CONCATENATE($F4044," ",$G4044),AllocFactorMatrix,(P$4+1),FALSE)*$E4046</f>
        <v>964.05114245138736</v>
      </c>
      <c r="Q4044" s="5">
        <f ca="1">VLOOKUP(CONCATENATE($F4044," ",$G4044),AllocFactorMatrix,(Q$4+1),FALSE)*$E4046</f>
        <v>438.04016334736093</v>
      </c>
      <c r="R4044" s="5">
        <f ca="1">VLOOKUP(CONCATENATE($F4044," ",$G4044),AllocFactorMatrix,(R$4+1),FALSE)*$E4046</f>
        <v>20.296213461660052</v>
      </c>
      <c r="S4044" s="5">
        <f t="shared" ca="1" si="2086"/>
        <v>6622.7715888601733</v>
      </c>
      <c r="T4044" s="5">
        <f ca="1">VLOOKUP(CONCATENATE($F4044," ",$G4044),AllocFactorMatrix,(T$4+1),FALSE)*$E4046</f>
        <v>199.28857225515267</v>
      </c>
      <c r="U4044" s="5">
        <f ca="1">VLOOKUP(CONCATENATE($F4044," ",$G4044),AllocFactorMatrix,(U$4+1),FALSE)*$E4046</f>
        <v>3499.2087786532989</v>
      </c>
      <c r="V4044" s="5">
        <f ca="1">VLOOKUP(CONCATENATE($F4044," ",$G4044),AllocFactorMatrix,(V$4+1),FALSE)*$E4046</f>
        <v>19867.054647665791</v>
      </c>
      <c r="W4044" s="5">
        <f ca="1">VLOOKUP(CONCATENATE($F4044," ",$G4044),AllocFactorMatrix,(W$4+1),FALSE)*$E4046</f>
        <v>3769.2452483755255</v>
      </c>
      <c r="X4044" s="5">
        <f t="shared" ca="1" si="2087"/>
        <v>27334.797246949769</v>
      </c>
      <c r="Y4044" s="5">
        <f ca="1">VLOOKUP(CONCATENATE($F4044," ",$G4044),AllocFactorMatrix,(Y$4+1),FALSE)*$E4046</f>
        <v>1408.9408020735975</v>
      </c>
      <c r="Z4044" s="5">
        <f ca="1">VLOOKUP(CONCATENATE($F4044," ",$G4044),AllocFactorMatrix,(Z$4+1),FALSE)*$E4046</f>
        <v>22.935310188467657</v>
      </c>
      <c r="AA4044" s="5">
        <f t="shared" ca="1" si="2085"/>
        <v>1431.8761122620651</v>
      </c>
      <c r="AB4044" s="5">
        <f ca="1">VLOOKUP(CONCATENATE($F4044," ",$G4044),AllocFactorMatrix,(AB$4+1),FALSE)*$E4046</f>
        <v>25.582493590046965</v>
      </c>
      <c r="AC4044" s="5">
        <f ca="1">VLOOKUP(CONCATENATE($F4044," ",$G4044),AllocFactorMatrix,(AC$4+1),FALSE)*$E4046</f>
        <v>553.18716684706033</v>
      </c>
      <c r="AD4044" s="5">
        <f ca="1">VLOOKUP(CONCATENATE($F4044," ",$G4044),AllocFactorMatrix,(AD$4+1),FALSE)*$E4046</f>
        <v>109.47122419047297</v>
      </c>
    </row>
    <row r="4045" spans="4:30" hidden="1" outlineLevel="1">
      <c r="D4045" s="7"/>
      <c r="E4045" s="51"/>
      <c r="F4045" s="52" t="str">
        <f>F4046</f>
        <v>LABOR_M</v>
      </c>
      <c r="G4045" s="55" t="str">
        <f>$G$14</f>
        <v>CUSTOMER</v>
      </c>
      <c r="H4045" s="4">
        <f t="shared" ca="1" si="2083"/>
        <v>52695.878723363654</v>
      </c>
      <c r="I4045" s="5">
        <f ca="1">VLOOKUP(CONCATENATE($F4045," ",$G4045),AllocFactorMatrix,(I$4+1),FALSE)*$E4046</f>
        <v>37651.257639529438</v>
      </c>
      <c r="J4045" s="5">
        <f ca="1">VLOOKUP(CONCATENATE($F4045," ",$G4045),AllocFactorMatrix,(J$4+1),FALSE)*$E4046</f>
        <v>6443.3699688295583</v>
      </c>
      <c r="K4045" s="5">
        <f ca="1">VLOOKUP(CONCATENATE($F4045," ",$G4045),AllocFactorMatrix,(K$4+1),FALSE)*$E4046</f>
        <v>1855.3432749746601</v>
      </c>
      <c r="L4045" s="5">
        <f ca="1">VLOOKUP(CONCATENATE($F4045," ",$G4045),AllocFactorMatrix,(L$4+1),FALSE)*$E4046</f>
        <v>310.14459420375709</v>
      </c>
      <c r="M4045" s="5">
        <f ca="1">VLOOKUP(CONCATENATE($F4045," ",$G4045),AllocFactorMatrix,(M$4+1),FALSE)*$E4046</f>
        <v>49.001358592057713</v>
      </c>
      <c r="N4045" s="5">
        <f t="shared" ca="1" si="2084"/>
        <v>2214.4892277704748</v>
      </c>
      <c r="O4045" s="5">
        <f ca="1">VLOOKUP(CONCATENATE($F4045," ",$G4045),AllocFactorMatrix,(O$4+1),FALSE)*$E4046</f>
        <v>346.21139061899277</v>
      </c>
      <c r="P4045" s="5">
        <f ca="1">VLOOKUP(CONCATENATE($F4045," ",$G4045),AllocFactorMatrix,(P$4+1),FALSE)*$E4046</f>
        <v>88.916675831638784</v>
      </c>
      <c r="Q4045" s="5">
        <f ca="1">VLOOKUP(CONCATENATE($F4045," ",$G4045),AllocFactorMatrix,(Q$4+1),FALSE)*$E4046</f>
        <v>170.06984986186453</v>
      </c>
      <c r="R4045" s="5">
        <f ca="1">VLOOKUP(CONCATENATE($F4045," ",$G4045),AllocFactorMatrix,(R$4+1),FALSE)*$E4046</f>
        <v>29.683085011695823</v>
      </c>
      <c r="S4045" s="5">
        <f t="shared" ca="1" si="2086"/>
        <v>634.88100132419186</v>
      </c>
      <c r="T4045" s="5">
        <f ca="1">VLOOKUP(CONCATENATE($F4045," ",$G4045),AllocFactorMatrix,(T$4+1),FALSE)*$E4046</f>
        <v>2.4078143307051678</v>
      </c>
      <c r="U4045" s="5">
        <f ca="1">VLOOKUP(CONCATENATE($F4045," ",$G4045),AllocFactorMatrix,(U$4+1),FALSE)*$E4046</f>
        <v>52.934850308250596</v>
      </c>
      <c r="V4045" s="5">
        <f ca="1">VLOOKUP(CONCATENATE($F4045," ",$G4045),AllocFactorMatrix,(V$4+1),FALSE)*$E4046</f>
        <v>250.23712289643692</v>
      </c>
      <c r="W4045" s="5">
        <f ca="1">VLOOKUP(CONCATENATE($F4045," ",$G4045),AllocFactorMatrix,(W$4+1),FALSE)*$E4046</f>
        <v>44.541210516672024</v>
      </c>
      <c r="X4045" s="5">
        <f t="shared" ca="1" si="2087"/>
        <v>350.12099805206469</v>
      </c>
      <c r="Y4045" s="5">
        <f ca="1">VLOOKUP(CONCATENATE($F4045," ",$G4045),AllocFactorMatrix,(Y$4+1),FALSE)*$E4046</f>
        <v>94.758765851340286</v>
      </c>
      <c r="Z4045" s="5">
        <f ca="1">VLOOKUP(CONCATENATE($F4045," ",$G4045),AllocFactorMatrix,(Z$4+1),FALSE)*$E4046</f>
        <v>1.5012392627737714</v>
      </c>
      <c r="AA4045" s="5">
        <f t="shared" ca="1" si="2085"/>
        <v>96.260005114114051</v>
      </c>
      <c r="AB4045" s="5">
        <f ca="1">VLOOKUP(CONCATENATE($F4045," ",$G4045),AllocFactorMatrix,(AB$4+1),FALSE)*$E4046</f>
        <v>2.7001451254817246</v>
      </c>
      <c r="AC4045" s="5">
        <f ca="1">VLOOKUP(CONCATENATE($F4045," ",$G4045),AllocFactorMatrix,(AC$4+1),FALSE)*$E4046</f>
        <v>4155.6101396400045</v>
      </c>
      <c r="AD4045" s="5">
        <f ca="1">VLOOKUP(CONCATENATE($F4045," ",$G4045),AllocFactorMatrix,(AD$4+1),FALSE)*$E4046</f>
        <v>1147.1895979783126</v>
      </c>
    </row>
    <row r="4046" spans="4:30" collapsed="1">
      <c r="D4046" s="7" t="s">
        <v>309</v>
      </c>
      <c r="E4046" s="61">
        <v>582551</v>
      </c>
      <c r="F4046" s="10" t="s">
        <v>70</v>
      </c>
      <c r="G4046" s="55" t="str">
        <f>$G$15</f>
        <v>TOTAL</v>
      </c>
      <c r="H4046" s="4">
        <f t="shared" ca="1" si="2083"/>
        <v>582550.99999999988</v>
      </c>
      <c r="I4046" s="5">
        <f ca="1">VLOOKUP(CONCATENATE($F4046," ",$G4046),AllocFactorMatrix,(I$4+1),FALSE)*$E4046</f>
        <v>328876.21328150539</v>
      </c>
      <c r="J4046" s="5">
        <f ca="1">VLOOKUP(CONCATENATE($F4046," ",$G4046),AllocFactorMatrix,(J$4+1),FALSE)*$E4046</f>
        <v>20981.339549649259</v>
      </c>
      <c r="K4046" s="5">
        <f ca="1">VLOOKUP(CONCATENATE($F4046," ",$G4046),AllocFactorMatrix,(K$4+1),FALSE)*$E4046</f>
        <v>53133.008924191185</v>
      </c>
      <c r="L4046" s="5">
        <f ca="1">VLOOKUP(CONCATENATE($F4046," ",$G4046),AllocFactorMatrix,(L$4+1),FALSE)*$E4046</f>
        <v>1723.7575810568637</v>
      </c>
      <c r="M4046" s="5">
        <f ca="1">VLOOKUP(CONCATENATE($F4046," ",$G4046),AllocFactorMatrix,(M$4+1),FALSE)*$E4046</f>
        <v>135.95826740707201</v>
      </c>
      <c r="N4046" s="5">
        <f t="shared" ca="1" si="2084"/>
        <v>54992.724772655121</v>
      </c>
      <c r="O4046" s="5">
        <f ca="1">VLOOKUP(CONCATENATE($F4046," ",$G4046),AllocFactorMatrix,(O$4+1),FALSE)*$E4046</f>
        <v>39273.255336186172</v>
      </c>
      <c r="P4046" s="5">
        <f ca="1">VLOOKUP(CONCATENATE($F4046," ",$G4046),AllocFactorMatrix,(P$4+1),FALSE)*$E4046</f>
        <v>6607.4517624061091</v>
      </c>
      <c r="Q4046" s="5">
        <f ca="1">VLOOKUP(CONCATENATE($F4046," ",$G4046),AllocFactorMatrix,(Q$4+1),FALSE)*$E4046</f>
        <v>2131.2506396012218</v>
      </c>
      <c r="R4046" s="5">
        <f ca="1">VLOOKUP(CONCATENATE($F4046," ",$G4046),AllocFactorMatrix,(R$4+1),FALSE)*$E4046</f>
        <v>118.40466617786325</v>
      </c>
      <c r="S4046" s="5">
        <f t="shared" ca="1" si="2086"/>
        <v>48130.362404371372</v>
      </c>
      <c r="T4046" s="5">
        <f ca="1">VLOOKUP(CONCATENATE($F4046," ",$G4046),AllocFactorMatrix,(T$4+1),FALSE)*$E4046</f>
        <v>1357.3821927089807</v>
      </c>
      <c r="U4046" s="5">
        <f ca="1">VLOOKUP(CONCATENATE($F4046," ",$G4046),AllocFactorMatrix,(U$4+1),FALSE)*$E4046</f>
        <v>20634.846033989048</v>
      </c>
      <c r="V4046" s="5">
        <f ca="1">VLOOKUP(CONCATENATE($F4046," ",$G4046),AllocFactorMatrix,(V$4+1),FALSE)*$E4046</f>
        <v>74771.734398634973</v>
      </c>
      <c r="W4046" s="5">
        <f ca="1">VLOOKUP(CONCATENATE($F4046," ",$G4046),AllocFactorMatrix,(W$4+1),FALSE)*$E4046</f>
        <v>13673.560048357675</v>
      </c>
      <c r="X4046" s="5">
        <f t="shared" ca="1" si="2087"/>
        <v>110437.52267369068</v>
      </c>
      <c r="Y4046" s="5">
        <f ca="1">VLOOKUP(CONCATENATE($F4046," ",$G4046),AllocFactorMatrix,(Y$4+1),FALSE)*$E4046</f>
        <v>12037.414367119942</v>
      </c>
      <c r="Z4046" s="5">
        <f ca="1">VLOOKUP(CONCATENATE($F4046," ",$G4046),AllocFactorMatrix,(Z$4+1),FALSE)*$E4046</f>
        <v>176.47376769363515</v>
      </c>
      <c r="AA4046" s="5">
        <f t="shared" ca="1" si="2085"/>
        <v>12213.888134813576</v>
      </c>
      <c r="AB4046" s="5">
        <f ca="1">VLOOKUP(CONCATENATE($F4046," ",$G4046),AllocFactorMatrix,(AB$4+1),FALSE)*$E4046</f>
        <v>163.13537103965706</v>
      </c>
      <c r="AC4046" s="5">
        <f ca="1">VLOOKUP(CONCATENATE($F4046," ",$G4046),AllocFactorMatrix,(AC$4+1),FALSE)*$E4046</f>
        <v>5381.1159199557615</v>
      </c>
      <c r="AD4046" s="5">
        <f ca="1">VLOOKUP(CONCATENATE($F4046," ",$G4046),AllocFactorMatrix,(AD$4+1),FALSE)*$E4046</f>
        <v>1374.6978923191848</v>
      </c>
    </row>
    <row r="4047" spans="4:30" hidden="1" outlineLevel="1">
      <c r="D4047" s="7"/>
      <c r="E4047" s="51"/>
      <c r="F4047" s="52" t="str">
        <f>F4054</f>
        <v>RB_GUP</v>
      </c>
      <c r="G4047" s="55" t="str">
        <f>$G$8</f>
        <v>PRODUCTION</v>
      </c>
      <c r="H4047" s="4">
        <f t="shared" ca="1" si="1999"/>
        <v>1493175.0638380011</v>
      </c>
      <c r="I4047" s="5">
        <f ca="1">VLOOKUP(CONCATENATE($F4047," ",$G4047),AllocFactorMatrix,(I$4+1),FALSE)*$E4054</f>
        <v>735512.63822099555</v>
      </c>
      <c r="J4047" s="5">
        <f ca="1">VLOOKUP(CONCATENATE($F4047," ",$G4047),AllocFactorMatrix,(J$4+1),FALSE)*$E4054</f>
        <v>36359.017858660038</v>
      </c>
      <c r="K4047" s="5">
        <f ca="1">VLOOKUP(CONCATENATE($F4047," ",$G4047),AllocFactorMatrix,(K$4+1),FALSE)*$E4054</f>
        <v>133180.9986524065</v>
      </c>
      <c r="L4047" s="5">
        <f ca="1">VLOOKUP(CONCATENATE($F4047," ",$G4047),AllocFactorMatrix,(L$4+1),FALSE)*$E4054</f>
        <v>4192.0649920612959</v>
      </c>
      <c r="M4047" s="5">
        <f ca="1">VLOOKUP(CONCATENATE($F4047," ",$G4047),AllocFactorMatrix,(M$4+1),FALSE)*$E4054</f>
        <v>393.11844105014166</v>
      </c>
      <c r="N4047" s="5">
        <f t="shared" ca="1" si="2000"/>
        <v>137766.18208551794</v>
      </c>
      <c r="O4047" s="5">
        <f ca="1">VLOOKUP(CONCATENATE($F4047," ",$G4047),AllocFactorMatrix,(O$4+1),FALSE)*$E4054</f>
        <v>101238.27671359549</v>
      </c>
      <c r="P4047" s="5">
        <f ca="1">VLOOKUP(CONCATENATE($F4047," ",$G4047),AllocFactorMatrix,(P$4+1),FALSE)*$E4054</f>
        <v>18863.640422448345</v>
      </c>
      <c r="Q4047" s="5">
        <f ca="1">VLOOKUP(CONCATENATE($F4047," ",$G4047),AllocFactorMatrix,(Q$4+1),FALSE)*$E4054</f>
        <v>8524.1278659106829</v>
      </c>
      <c r="R4047" s="5">
        <f ca="1">VLOOKUP(CONCATENATE($F4047," ",$G4047),AllocFactorMatrix,(R$4+1),FALSE)*$E4054</f>
        <v>383.3205017833705</v>
      </c>
      <c r="S4047" s="5">
        <f ca="1">SUBTOTAL(9,O4047:R4047)</f>
        <v>129009.36550373788</v>
      </c>
      <c r="T4047" s="5">
        <f ca="1">VLOOKUP(CONCATENATE($F4047," ",$G4047),AllocFactorMatrix,(T$4+1),FALSE)*$E4054</f>
        <v>3536.5123111288935</v>
      </c>
      <c r="U4047" s="5">
        <f ca="1">VLOOKUP(CONCATENATE($F4047," ",$G4047),AllocFactorMatrix,(U$4+1),FALSE)*$E4054</f>
        <v>57874.421414139179</v>
      </c>
      <c r="V4047" s="5">
        <f ca="1">VLOOKUP(CONCATENATE($F4047," ",$G4047),AllocFactorMatrix,(V$4+1),FALSE)*$E4054</f>
        <v>305867.94335492252</v>
      </c>
      <c r="W4047" s="5">
        <f ca="1">VLOOKUP(CONCATENATE($F4047," ",$G4047),AllocFactorMatrix,(W$4+1),FALSE)*$E4054</f>
        <v>55234.681033878733</v>
      </c>
      <c r="X4047" s="5">
        <f ca="1">SUBTOTAL(9,T4047:W4047)</f>
        <v>422513.55811406928</v>
      </c>
      <c r="Y4047" s="5">
        <f ca="1">VLOOKUP(CONCATENATE($F4047," ",$G4047),AllocFactorMatrix,(Y$4+1),FALSE)*$E4054</f>
        <v>31090.114133795072</v>
      </c>
      <c r="Z4047" s="5">
        <f ca="1">VLOOKUP(CONCATENATE($F4047," ",$G4047),AllocFactorMatrix,(Z$4+1),FALSE)*$E4054</f>
        <v>520.74752768062058</v>
      </c>
      <c r="AA4047" s="5">
        <f t="shared" ca="1" si="2001"/>
        <v>31610.861661475694</v>
      </c>
      <c r="AB4047" s="5">
        <f ca="1">VLOOKUP(CONCATENATE($F4047," ",$G4047),AllocFactorMatrix,(AB$4+1),FALSE)*$E4054</f>
        <v>403.44039354456817</v>
      </c>
      <c r="AC4047" s="5">
        <f ca="1">VLOOKUP(CONCATENATE($F4047," ",$G4047),AllocFactorMatrix,(AC$4+1),FALSE)*$E4054</f>
        <v>0</v>
      </c>
      <c r="AD4047" s="5">
        <f ca="1">VLOOKUP(CONCATENATE($F4047," ",$G4047),AllocFactorMatrix,(AD$4+1),FALSE)*$E4054</f>
        <v>0</v>
      </c>
    </row>
    <row r="4048" spans="4:30" hidden="1" outlineLevel="1">
      <c r="D4048" s="7"/>
      <c r="E4048" s="51"/>
      <c r="F4048" s="52" t="str">
        <f>F4054</f>
        <v>RB_GUP</v>
      </c>
      <c r="G4048" s="55" t="str">
        <f>$G$9</f>
        <v>BULKTRAN</v>
      </c>
      <c r="H4048" s="4">
        <f t="shared" ca="1" si="1999"/>
        <v>791415.65941495681</v>
      </c>
      <c r="I4048" s="5">
        <f ca="1">VLOOKUP(CONCATENATE($F4048," ",$G4048),AllocFactorMatrix,(I$4+1),FALSE)*$E4054</f>
        <v>389837.89220903913</v>
      </c>
      <c r="J4048" s="5">
        <f ca="1">VLOOKUP(CONCATENATE($F4048," ",$G4048),AllocFactorMatrix,(J$4+1),FALSE)*$E4054</f>
        <v>19271.07998999743</v>
      </c>
      <c r="K4048" s="5">
        <f ca="1">VLOOKUP(CONCATENATE($F4048," ",$G4048),AllocFactorMatrix,(K$4+1),FALSE)*$E4054</f>
        <v>70588.861562633276</v>
      </c>
      <c r="L4048" s="5">
        <f ca="1">VLOOKUP(CONCATENATE($F4048," ",$G4048),AllocFactorMatrix,(L$4+1),FALSE)*$E4054</f>
        <v>2221.886743457223</v>
      </c>
      <c r="M4048" s="5">
        <f ca="1">VLOOKUP(CONCATENATE($F4048," ",$G4048),AllocFactorMatrix,(M$4+1),FALSE)*$E4054</f>
        <v>208.36142913623698</v>
      </c>
      <c r="N4048" s="5">
        <f t="shared" ca="1" si="2000"/>
        <v>73019.109735226724</v>
      </c>
      <c r="O4048" s="5">
        <f ca="1">VLOOKUP(CONCATENATE($F4048," ",$G4048),AllocFactorMatrix,(O$4+1),FALSE)*$E4054</f>
        <v>53658.515644764797</v>
      </c>
      <c r="P4048" s="5">
        <f ca="1">VLOOKUP(CONCATENATE($F4048," ",$G4048),AllocFactorMatrix,(P$4+1),FALSE)*$E4054</f>
        <v>9998.1447490327773</v>
      </c>
      <c r="Q4048" s="5">
        <f ca="1">VLOOKUP(CONCATENATE($F4048," ",$G4048),AllocFactorMatrix,(Q$4+1),FALSE)*$E4054</f>
        <v>4517.9754466278864</v>
      </c>
      <c r="R4048" s="5">
        <f ca="1">VLOOKUP(CONCATENATE($F4048," ",$G4048),AllocFactorMatrix,(R$4+1),FALSE)*$E4054</f>
        <v>203.16830560135273</v>
      </c>
      <c r="S4048" s="5">
        <f t="shared" ref="S4048:S4054" ca="1" si="2088">SUBTOTAL(9,O4048:R4048)</f>
        <v>68377.804146026814</v>
      </c>
      <c r="T4048" s="5">
        <f ca="1">VLOOKUP(CONCATENATE($F4048," ",$G4048),AllocFactorMatrix,(T$4+1),FALSE)*$E4054</f>
        <v>1874.4293891080151</v>
      </c>
      <c r="U4048" s="5">
        <f ca="1">VLOOKUP(CONCATENATE($F4048," ",$G4048),AllocFactorMatrix,(U$4+1),FALSE)*$E4054</f>
        <v>30674.717584018887</v>
      </c>
      <c r="V4048" s="5">
        <f ca="1">VLOOKUP(CONCATENATE($F4048," ",$G4048),AllocFactorMatrix,(V$4+1),FALSE)*$E4054</f>
        <v>162116.7443433782</v>
      </c>
      <c r="W4048" s="5">
        <f ca="1">VLOOKUP(CONCATENATE($F4048," ",$G4048),AllocFactorMatrix,(W$4+1),FALSE)*$E4054</f>
        <v>29275.597062706216</v>
      </c>
      <c r="X4048" s="5">
        <f t="shared" ref="X4048:X4054" ca="1" si="2089">SUBTOTAL(9,T4048:W4048)</f>
        <v>223941.48837921131</v>
      </c>
      <c r="Y4048" s="5">
        <f ca="1">VLOOKUP(CONCATENATE($F4048," ",$G4048),AllocFactorMatrix,(Y$4+1),FALSE)*$E4054</f>
        <v>16478.445009146755</v>
      </c>
      <c r="Z4048" s="5">
        <f ca="1">VLOOKUP(CONCATENATE($F4048," ",$G4048),AllocFactorMatrix,(Z$4+1),FALSE)*$E4054</f>
        <v>276.00765508951719</v>
      </c>
      <c r="AA4048" s="5">
        <f t="shared" ca="1" si="2001"/>
        <v>16754.452664236273</v>
      </c>
      <c r="AB4048" s="5">
        <f ca="1">VLOOKUP(CONCATENATE($F4048," ",$G4048),AllocFactorMatrix,(AB$4+1),FALSE)*$E4054</f>
        <v>213.83229121909898</v>
      </c>
      <c r="AC4048" s="5">
        <f ca="1">VLOOKUP(CONCATENATE($F4048," ",$G4048),AllocFactorMatrix,(AC$4+1),FALSE)*$E4054</f>
        <v>0</v>
      </c>
      <c r="AD4048" s="5">
        <f ca="1">VLOOKUP(CONCATENATE($F4048," ",$G4048),AllocFactorMatrix,(AD$4+1),FALSE)*$E4054</f>
        <v>0</v>
      </c>
    </row>
    <row r="4049" spans="1:30" hidden="1" outlineLevel="1">
      <c r="D4049" s="7"/>
      <c r="E4049" s="51"/>
      <c r="F4049" s="52" t="str">
        <f>F4054</f>
        <v>RB_GUP</v>
      </c>
      <c r="G4049" s="55" t="str">
        <f>$G$10</f>
        <v>SUBTRAN</v>
      </c>
      <c r="H4049" s="4">
        <f t="shared" ca="1" si="1999"/>
        <v>173850.26096981738</v>
      </c>
      <c r="I4049" s="5">
        <f ca="1">VLOOKUP(CONCATENATE($F4049," ",$G4049),AllocFactorMatrix,(I$4+1),FALSE)*$E4054</f>
        <v>84642.030166593162</v>
      </c>
      <c r="J4049" s="5">
        <f ca="1">VLOOKUP(CONCATENATE($F4049," ",$G4049),AllocFactorMatrix,(J$4+1),FALSE)*$E4054</f>
        <v>4084.9351007610098</v>
      </c>
      <c r="K4049" s="5">
        <f ca="1">VLOOKUP(CONCATENATE($F4049," ",$G4049),AllocFactorMatrix,(K$4+1),FALSE)*$E4054</f>
        <v>14860.794162101414</v>
      </c>
      <c r="L4049" s="5">
        <f ca="1">VLOOKUP(CONCATENATE($F4049," ",$G4049),AllocFactorMatrix,(L$4+1),FALSE)*$E4054</f>
        <v>459.03594947287286</v>
      </c>
      <c r="M4049" s="5">
        <f ca="1">VLOOKUP(CONCATENATE($F4049," ",$G4049),AllocFactorMatrix,(M$4+1),FALSE)*$E4054</f>
        <v>57.170499817046903</v>
      </c>
      <c r="N4049" s="5">
        <f t="shared" ca="1" si="2000"/>
        <v>15377.000611391333</v>
      </c>
      <c r="O4049" s="5">
        <f ca="1">VLOOKUP(CONCATENATE($F4049," ",$G4049),AllocFactorMatrix,(O$4+1),FALSE)*$E4054</f>
        <v>11227.562260931978</v>
      </c>
      <c r="P4049" s="5">
        <f ca="1">VLOOKUP(CONCATENATE($F4049," ",$G4049),AllocFactorMatrix,(P$4+1),FALSE)*$E4054</f>
        <v>2087.1907289738156</v>
      </c>
      <c r="Q4049" s="5">
        <f ca="1">VLOOKUP(CONCATENATE($F4049," ",$G4049),AllocFactorMatrix,(Q$4+1),FALSE)*$E4054</f>
        <v>1241.9033534220803</v>
      </c>
      <c r="R4049" s="5">
        <f ca="1">VLOOKUP(CONCATENATE($F4049," ",$G4049),AllocFactorMatrix,(R$4+1),FALSE)*$E4054</f>
        <v>0</v>
      </c>
      <c r="S4049" s="5">
        <f t="shared" ca="1" si="2088"/>
        <v>14556.656343327873</v>
      </c>
      <c r="T4049" s="5">
        <f ca="1">VLOOKUP(CONCATENATE($F4049," ",$G4049),AllocFactorMatrix,(T$4+1),FALSE)*$E4054</f>
        <v>392.04719583195458</v>
      </c>
      <c r="U4049" s="5">
        <f ca="1">VLOOKUP(CONCATENATE($F4049," ",$G4049),AllocFactorMatrix,(U$4+1),FALSE)*$E4054</f>
        <v>6418.0364330222674</v>
      </c>
      <c r="V4049" s="5">
        <f ca="1">VLOOKUP(CONCATENATE($F4049," ",$G4049),AllocFactorMatrix,(V$4+1),FALSE)*$E4054</f>
        <v>44712.425995754435</v>
      </c>
      <c r="W4049" s="5">
        <f ca="1">VLOOKUP(CONCATENATE($F4049," ",$G4049),AllocFactorMatrix,(W$4+1),FALSE)*$E4054</f>
        <v>0</v>
      </c>
      <c r="X4049" s="5">
        <f t="shared" ca="1" si="2089"/>
        <v>51522.509624608654</v>
      </c>
      <c r="Y4049" s="5">
        <f ca="1">VLOOKUP(CONCATENATE($F4049," ",$G4049),AllocFactorMatrix,(Y$4+1),FALSE)*$E4054</f>
        <v>3379.167300448315</v>
      </c>
      <c r="Z4049" s="5">
        <f ca="1">VLOOKUP(CONCATENATE($F4049," ",$G4049),AllocFactorMatrix,(Z$4+1),FALSE)*$E4054</f>
        <v>56.330810703840264</v>
      </c>
      <c r="AA4049" s="5">
        <f t="shared" ca="1" si="2001"/>
        <v>3435.4981111521552</v>
      </c>
      <c r="AB4049" s="5">
        <f ca="1">VLOOKUP(CONCATENATE($F4049," ",$G4049),AllocFactorMatrix,(AB$4+1),FALSE)*$E4054</f>
        <v>45.124176873601769</v>
      </c>
      <c r="AC4049" s="5">
        <f ca="1">VLOOKUP(CONCATENATE($F4049," ",$G4049),AllocFactorMatrix,(AC$4+1),FALSE)*$E4054</f>
        <v>153.43184795674651</v>
      </c>
      <c r="AD4049" s="5">
        <f ca="1">VLOOKUP(CONCATENATE($F4049," ",$G4049),AllocFactorMatrix,(AD$4+1),FALSE)*$E4054</f>
        <v>33.074987152814963</v>
      </c>
    </row>
    <row r="4050" spans="1:30" hidden="1" outlineLevel="1">
      <c r="D4050" s="7"/>
      <c r="E4050" s="51"/>
      <c r="F4050" s="52" t="str">
        <f>F4054</f>
        <v>RB_GUP</v>
      </c>
      <c r="G4050" s="55" t="str">
        <f>$G$11</f>
        <v>DISTPRI</v>
      </c>
      <c r="H4050" s="4">
        <f t="shared" ca="1" si="1999"/>
        <v>797680.1704200349</v>
      </c>
      <c r="I4050" s="5">
        <f ca="1">VLOOKUP(CONCATENATE($F4050," ",$G4050),AllocFactorMatrix,(I$4+1),FALSE)*$E4054</f>
        <v>533123.67937165161</v>
      </c>
      <c r="J4050" s="5">
        <f ca="1">VLOOKUP(CONCATENATE($F4050," ",$G4050),AllocFactorMatrix,(J$4+1),FALSE)*$E4054</f>
        <v>25130.058506521826</v>
      </c>
      <c r="K4050" s="5">
        <f ca="1">VLOOKUP(CONCATENATE($F4050," ",$G4050),AllocFactorMatrix,(K$4+1),FALSE)*$E4054</f>
        <v>91248.784753343192</v>
      </c>
      <c r="L4050" s="5">
        <f ca="1">VLOOKUP(CONCATENATE($F4050," ",$G4050),AllocFactorMatrix,(L$4+1),FALSE)*$E4054</f>
        <v>2820.0622558662981</v>
      </c>
      <c r="M4050" s="5">
        <f ca="1">VLOOKUP(CONCATENATE($F4050," ",$G4050),AllocFactorMatrix,(M$4+1),FALSE)*$E4054</f>
        <v>0</v>
      </c>
      <c r="N4050" s="5">
        <f t="shared" ca="1" si="2000"/>
        <v>94068.847009209494</v>
      </c>
      <c r="O4050" s="5">
        <f ca="1">VLOOKUP(CONCATENATE($F4050," ",$G4050),AllocFactorMatrix,(O$4+1),FALSE)*$E4054</f>
        <v>68420.63964113938</v>
      </c>
      <c r="P4050" s="5">
        <f ca="1">VLOOKUP(CONCATENATE($F4050," ",$G4050),AllocFactorMatrix,(P$4+1),FALSE)*$E4054</f>
        <v>12743.348737461918</v>
      </c>
      <c r="Q4050" s="5">
        <f ca="1">VLOOKUP(CONCATENATE($F4050," ",$G4050),AllocFactorMatrix,(Q$4+1),FALSE)*$E4054</f>
        <v>0</v>
      </c>
      <c r="R4050" s="5">
        <f ca="1">VLOOKUP(CONCATENATE($F4050," ",$G4050),AllocFactorMatrix,(R$4+1),FALSE)*$E4054</f>
        <v>0</v>
      </c>
      <c r="S4050" s="5">
        <f t="shared" ca="1" si="2088"/>
        <v>81163.988378601294</v>
      </c>
      <c r="T4050" s="5">
        <f ca="1">VLOOKUP(CONCATENATE($F4050," ",$G4050),AllocFactorMatrix,(T$4+1),FALSE)*$E4054</f>
        <v>2439.1536387715769</v>
      </c>
      <c r="U4050" s="5">
        <f ca="1">VLOOKUP(CONCATENATE($F4050," ",$G4050),AllocFactorMatrix,(U$4+1),FALSE)*$E4054</f>
        <v>39338.028764082213</v>
      </c>
      <c r="V4050" s="5">
        <f ca="1">VLOOKUP(CONCATENATE($F4050," ",$G4050),AllocFactorMatrix,(V$4+1),FALSE)*$E4054</f>
        <v>0</v>
      </c>
      <c r="W4050" s="5">
        <f ca="1">VLOOKUP(CONCATENATE($F4050," ",$G4050),AllocFactorMatrix,(W$4+1),FALSE)*$E4054</f>
        <v>0</v>
      </c>
      <c r="X4050" s="5">
        <f t="shared" ca="1" si="2089"/>
        <v>41777.182402853789</v>
      </c>
      <c r="Y4050" s="5">
        <f ca="1">VLOOKUP(CONCATENATE($F4050," ",$G4050),AllocFactorMatrix,(Y$4+1),FALSE)*$E4054</f>
        <v>20631.967164379203</v>
      </c>
      <c r="Z4050" s="5">
        <f ca="1">VLOOKUP(CONCATENATE($F4050," ",$G4050),AllocFactorMatrix,(Z$4+1),FALSE)*$E4054</f>
        <v>344.22197639955567</v>
      </c>
      <c r="AA4050" s="5">
        <f t="shared" ca="1" si="2001"/>
        <v>20976.189140778759</v>
      </c>
      <c r="AB4050" s="5">
        <f ca="1">VLOOKUP(CONCATENATE($F4050," ",$G4050),AllocFactorMatrix,(AB$4+1),FALSE)*$E4054</f>
        <v>278.8774779645268</v>
      </c>
      <c r="AC4050" s="5">
        <f ca="1">VLOOKUP(CONCATENATE($F4050," ",$G4050),AllocFactorMatrix,(AC$4+1),FALSE)*$E4054</f>
        <v>955.39549517735122</v>
      </c>
      <c r="AD4050" s="5">
        <f ca="1">VLOOKUP(CONCATENATE($F4050," ",$G4050),AllocFactorMatrix,(AD$4+1),FALSE)*$E4054</f>
        <v>205.9526372761693</v>
      </c>
    </row>
    <row r="4051" spans="1:30" hidden="1" outlineLevel="1">
      <c r="D4051" s="7"/>
      <c r="E4051" s="51"/>
      <c r="F4051" s="52" t="str">
        <f>F4054</f>
        <v>RB_GUP</v>
      </c>
      <c r="G4051" s="55" t="str">
        <f>$G$12</f>
        <v>DISTSEC</v>
      </c>
      <c r="H4051" s="4">
        <f t="shared" ca="1" si="1999"/>
        <v>410474.47978134145</v>
      </c>
      <c r="I4051" s="5">
        <f ca="1">VLOOKUP(CONCATENATE($F4051," ",$G4051),AllocFactorMatrix,(I$4+1),FALSE)*$E4054</f>
        <v>306912.36437882256</v>
      </c>
      <c r="J4051" s="5">
        <f ca="1">VLOOKUP(CONCATENATE($F4051," ",$G4051),AllocFactorMatrix,(J$4+1),FALSE)*$E4054</f>
        <v>14796.342902549293</v>
      </c>
      <c r="K4051" s="5">
        <f ca="1">VLOOKUP(CONCATENATE($F4051," ",$G4051),AllocFactorMatrix,(K$4+1),FALSE)*$E4054</f>
        <v>44646.732726877126</v>
      </c>
      <c r="L4051" s="5">
        <f ca="1">VLOOKUP(CONCATENATE($F4051," ",$G4051),AllocFactorMatrix,(L$4+1),FALSE)*$E4054</f>
        <v>0</v>
      </c>
      <c r="M4051" s="5">
        <f ca="1">VLOOKUP(CONCATENATE($F4051," ",$G4051),AllocFactorMatrix,(M$4+1),FALSE)*$E4054</f>
        <v>0</v>
      </c>
      <c r="N4051" s="5">
        <f t="shared" ca="1" si="2000"/>
        <v>44646.732726877126</v>
      </c>
      <c r="O4051" s="5">
        <f ca="1">VLOOKUP(CONCATENATE($F4051," ",$G4051),AllocFactorMatrix,(O$4+1),FALSE)*$E4054</f>
        <v>28449.071869277443</v>
      </c>
      <c r="P4051" s="5">
        <f ca="1">VLOOKUP(CONCATENATE($F4051," ",$G4051),AllocFactorMatrix,(P$4+1),FALSE)*$E4054</f>
        <v>0</v>
      </c>
      <c r="Q4051" s="5">
        <f ca="1">VLOOKUP(CONCATENATE($F4051," ",$G4051),AllocFactorMatrix,(Q$4+1),FALSE)*$E4054</f>
        <v>0</v>
      </c>
      <c r="R4051" s="5">
        <f ca="1">VLOOKUP(CONCATENATE($F4051," ",$G4051),AllocFactorMatrix,(R$4+1),FALSE)*$E4054</f>
        <v>0</v>
      </c>
      <c r="S4051" s="5">
        <f t="shared" ca="1" si="2088"/>
        <v>28449.071869277443</v>
      </c>
      <c r="T4051" s="5">
        <f ca="1">VLOOKUP(CONCATENATE($F4051," ",$G4051),AllocFactorMatrix,(T$4+1),FALSE)*$E4054</f>
        <v>769.2032209929863</v>
      </c>
      <c r="U4051" s="5">
        <f ca="1">VLOOKUP(CONCATENATE($F4051," ",$G4051),AllocFactorMatrix,(U$4+1),FALSE)*$E4054</f>
        <v>0</v>
      </c>
      <c r="V4051" s="5">
        <f ca="1">VLOOKUP(CONCATENATE($F4051," ",$G4051),AllocFactorMatrix,(V$4+1),FALSE)*$E4054</f>
        <v>0</v>
      </c>
      <c r="W4051" s="5">
        <f ca="1">VLOOKUP(CONCATENATE($F4051," ",$G4051),AllocFactorMatrix,(W$4+1),FALSE)*$E4054</f>
        <v>0</v>
      </c>
      <c r="X4051" s="5">
        <f t="shared" ca="1" si="2089"/>
        <v>769.2032209929863</v>
      </c>
      <c r="Y4051" s="5">
        <f ca="1">VLOOKUP(CONCATENATE($F4051," ",$G4051),AllocFactorMatrix,(Y$4+1),FALSE)*$E4054</f>
        <v>10493.272106925375</v>
      </c>
      <c r="Z4051" s="5">
        <f ca="1">VLOOKUP(CONCATENATE($F4051," ",$G4051),AllocFactorMatrix,(Z$4+1),FALSE)*$E4054</f>
        <v>0</v>
      </c>
      <c r="AA4051" s="5">
        <f t="shared" ca="1" si="2001"/>
        <v>10493.272106925375</v>
      </c>
      <c r="AB4051" s="5">
        <f ca="1">VLOOKUP(CONCATENATE($F4051," ",$G4051),AllocFactorMatrix,(AB$4+1),FALSE)*$E4054</f>
        <v>108.88902220953344</v>
      </c>
      <c r="AC4051" s="5">
        <f ca="1">VLOOKUP(CONCATENATE($F4051," ",$G4051),AllocFactorMatrix,(AC$4+1),FALSE)*$E4054</f>
        <v>3697.2011079452363</v>
      </c>
      <c r="AD4051" s="5">
        <f ca="1">VLOOKUP(CONCATENATE($F4051," ",$G4051),AllocFactorMatrix,(AD$4+1),FALSE)*$E4054</f>
        <v>601.40244574188466</v>
      </c>
    </row>
    <row r="4052" spans="1:30" hidden="1" outlineLevel="1">
      <c r="D4052" s="7"/>
      <c r="E4052" s="51"/>
      <c r="F4052" s="52" t="str">
        <f>F4054</f>
        <v>RB_GUP</v>
      </c>
      <c r="G4052" s="55" t="str">
        <f>$G$13</f>
        <v>ENERGY</v>
      </c>
      <c r="H4052" s="4">
        <f t="shared" ca="1" si="1999"/>
        <v>12616.705221692959</v>
      </c>
      <c r="I4052" s="5">
        <f ca="1">VLOOKUP(CONCATENATE($F4052," ",$G4052),AllocFactorMatrix,(I$4+1),FALSE)*$E4054</f>
        <v>4734.1295698561344</v>
      </c>
      <c r="J4052" s="5">
        <f ca="1">VLOOKUP(CONCATENATE($F4052," ",$G4052),AllocFactorMatrix,(J$4+1),FALSE)*$E4054</f>
        <v>306.8021871001842</v>
      </c>
      <c r="K4052" s="5">
        <f ca="1">VLOOKUP(CONCATENATE($F4052," ",$G4052),AllocFactorMatrix,(K$4+1),FALSE)*$E4054</f>
        <v>1029.3545962228659</v>
      </c>
      <c r="L4052" s="5">
        <f ca="1">VLOOKUP(CONCATENATE($F4052," ",$G4052),AllocFactorMatrix,(L$4+1),FALSE)*$E4054</f>
        <v>32.715225943155914</v>
      </c>
      <c r="M4052" s="5">
        <f ca="1">VLOOKUP(CONCATENATE($F4052," ",$G4052),AllocFactorMatrix,(M$4+1),FALSE)*$E4054</f>
        <v>3.0159613840985546</v>
      </c>
      <c r="N4052" s="5">
        <f t="shared" ca="1" si="2000"/>
        <v>1065.0857835501204</v>
      </c>
      <c r="O4052" s="5">
        <f ca="1">VLOOKUP(CONCATENATE($F4052," ",$G4052),AllocFactorMatrix,(O$4+1),FALSE)*$E4054</f>
        <v>938.47694822748269</v>
      </c>
      <c r="P4052" s="5">
        <f ca="1">VLOOKUP(CONCATENATE($F4052," ",$G4052),AllocFactorMatrix,(P$4+1),FALSE)*$E4054</f>
        <v>173.9755683415566</v>
      </c>
      <c r="Q4052" s="5">
        <f ca="1">VLOOKUP(CONCATENATE($F4052," ",$G4052),AllocFactorMatrix,(Q$4+1),FALSE)*$E4054</f>
        <v>79.05004518847737</v>
      </c>
      <c r="R4052" s="5">
        <f ca="1">VLOOKUP(CONCATENATE($F4052," ",$G4052),AllocFactorMatrix,(R$4+1),FALSE)*$E4054</f>
        <v>3.6627157177524055</v>
      </c>
      <c r="S4052" s="5">
        <f t="shared" ca="1" si="2088"/>
        <v>1195.165277475269</v>
      </c>
      <c r="T4052" s="5">
        <f ca="1">VLOOKUP(CONCATENATE($F4052," ",$G4052),AllocFactorMatrix,(T$4+1),FALSE)*$E4054</f>
        <v>35.964215066334901</v>
      </c>
      <c r="U4052" s="5">
        <f ca="1">VLOOKUP(CONCATENATE($F4052," ",$G4052),AllocFactorMatrix,(U$4+1),FALSE)*$E4054</f>
        <v>631.47773930745552</v>
      </c>
      <c r="V4052" s="5">
        <f ca="1">VLOOKUP(CONCATENATE($F4052," ",$G4052),AllocFactorMatrix,(V$4+1),FALSE)*$E4054</f>
        <v>3585.2684275769207</v>
      </c>
      <c r="W4052" s="5">
        <f ca="1">VLOOKUP(CONCATENATE($F4052," ",$G4052),AllocFactorMatrix,(W$4+1),FALSE)*$E4054</f>
        <v>680.2093327096602</v>
      </c>
      <c r="X4052" s="5">
        <f t="shared" ca="1" si="2089"/>
        <v>4932.919714660371</v>
      </c>
      <c r="Y4052" s="5">
        <f ca="1">VLOOKUP(CONCATENATE($F4052," ",$G4052),AllocFactorMatrix,(Y$4+1),FALSE)*$E4054</f>
        <v>254.2616942261682</v>
      </c>
      <c r="Z4052" s="5">
        <f ca="1">VLOOKUP(CONCATENATE($F4052," ",$G4052),AllocFactorMatrix,(Z$4+1),FALSE)*$E4054</f>
        <v>4.1389750495832862</v>
      </c>
      <c r="AA4052" s="5">
        <f t="shared" ca="1" si="2001"/>
        <v>258.40066927575151</v>
      </c>
      <c r="AB4052" s="5">
        <f ca="1">VLOOKUP(CONCATENATE($F4052," ",$G4052),AllocFactorMatrix,(AB$4+1),FALSE)*$E4054</f>
        <v>4.6166937270623887</v>
      </c>
      <c r="AC4052" s="5">
        <f ca="1">VLOOKUP(CONCATENATE($F4052," ",$G4052),AllocFactorMatrix,(AC$4+1),FALSE)*$E4054</f>
        <v>99.829819719679264</v>
      </c>
      <c r="AD4052" s="5">
        <f ca="1">VLOOKUP(CONCATENATE($F4052," ",$G4052),AllocFactorMatrix,(AD$4+1),FALSE)*$E4054</f>
        <v>19.755506328383262</v>
      </c>
    </row>
    <row r="4053" spans="1:30" hidden="1" outlineLevel="1">
      <c r="D4053" s="7"/>
      <c r="E4053" s="51"/>
      <c r="F4053" s="52" t="str">
        <f>F4054</f>
        <v>RB_GUP</v>
      </c>
      <c r="G4053" s="55" t="str">
        <f>$G$14</f>
        <v>CUSTOMER</v>
      </c>
      <c r="H4053" s="4">
        <f t="shared" ca="1" si="1999"/>
        <v>197596.6603541557</v>
      </c>
      <c r="I4053" s="5">
        <f ca="1">VLOOKUP(CONCATENATE($F4053," ",$G4053),AllocFactorMatrix,(I$4+1),FALSE)*$E4054</f>
        <v>92403.836413321595</v>
      </c>
      <c r="J4053" s="5">
        <f ca="1">VLOOKUP(CONCATENATE($F4053," ",$G4053),AllocFactorMatrix,(J$4+1),FALSE)*$E4054</f>
        <v>24208.275206909642</v>
      </c>
      <c r="K4053" s="5">
        <f ca="1">VLOOKUP(CONCATENATE($F4053," ",$G4053),AllocFactorMatrix,(K$4+1),FALSE)*$E4054</f>
        <v>6872.0354442704047</v>
      </c>
      <c r="L4053" s="5">
        <f ca="1">VLOOKUP(CONCATENATE($F4053," ",$G4053),AllocFactorMatrix,(L$4+1),FALSE)*$E4054</f>
        <v>2218.2550438508715</v>
      </c>
      <c r="M4053" s="5">
        <f ca="1">VLOOKUP(CONCATENATE($F4053," ",$G4053),AllocFactorMatrix,(M$4+1),FALSE)*$E4054</f>
        <v>360.06746630836824</v>
      </c>
      <c r="N4053" s="5">
        <f t="shared" ca="1" si="2000"/>
        <v>9450.3579544296445</v>
      </c>
      <c r="O4053" s="5">
        <f ca="1">VLOOKUP(CONCATENATE($F4053," ",$G4053),AllocFactorMatrix,(O$4+1),FALSE)*$E4054</f>
        <v>1950.1835593328856</v>
      </c>
      <c r="P4053" s="5">
        <f ca="1">VLOOKUP(CONCATENATE($F4053," ",$G4053),AllocFactorMatrix,(P$4+1),FALSE)*$E4054</f>
        <v>577.47357692622018</v>
      </c>
      <c r="Q4053" s="5">
        <f ca="1">VLOOKUP(CONCATENATE($F4053," ",$G4053),AllocFactorMatrix,(Q$4+1),FALSE)*$E4054</f>
        <v>1254.4094440873405</v>
      </c>
      <c r="R4053" s="5">
        <f ca="1">VLOOKUP(CONCATENATE($F4053," ",$G4053),AllocFactorMatrix,(R$4+1),FALSE)*$E4054</f>
        <v>220.42977402931839</v>
      </c>
      <c r="S4053" s="5">
        <f t="shared" ca="1" si="2088"/>
        <v>4002.4963543757644</v>
      </c>
      <c r="T4053" s="5">
        <f ca="1">VLOOKUP(CONCATENATE($F4053," ",$G4053),AllocFactorMatrix,(T$4+1),FALSE)*$E4054</f>
        <v>13.422449106857744</v>
      </c>
      <c r="U4053" s="5">
        <f ca="1">VLOOKUP(CONCATENATE($F4053," ",$G4053),AllocFactorMatrix,(U$4+1),FALSE)*$E4054</f>
        <v>342.60298332711898</v>
      </c>
      <c r="V4053" s="5">
        <f ca="1">VLOOKUP(CONCATENATE($F4053," ",$G4053),AllocFactorMatrix,(V$4+1),FALSE)*$E4054</f>
        <v>1844.7427808364821</v>
      </c>
      <c r="W4053" s="5">
        <f ca="1">VLOOKUP(CONCATENATE($F4053," ",$G4053),AllocFactorMatrix,(W$4+1),FALSE)*$E4054</f>
        <v>330.64831483520845</v>
      </c>
      <c r="X4053" s="5">
        <f t="shared" ca="1" si="2089"/>
        <v>2531.4165281056676</v>
      </c>
      <c r="Y4053" s="5">
        <f ca="1">VLOOKUP(CONCATENATE($F4053," ",$G4053),AllocFactorMatrix,(Y$4+1),FALSE)*$E4054</f>
        <v>539.86024381858203</v>
      </c>
      <c r="Z4053" s="5">
        <f ca="1">VLOOKUP(CONCATENATE($F4053," ",$G4053),AllocFactorMatrix,(Z$4+1),FALSE)*$E4054</f>
        <v>9.7865248380225029</v>
      </c>
      <c r="AA4053" s="5">
        <f t="shared" ca="1" si="2001"/>
        <v>549.64676865660454</v>
      </c>
      <c r="AB4053" s="5">
        <f ca="1">VLOOKUP(CONCATENATE($F4053," ",$G4053),AllocFactorMatrix,(AB$4+1),FALSE)*$E4054</f>
        <v>10.134053071194254</v>
      </c>
      <c r="AC4053" s="5">
        <f ca="1">VLOOKUP(CONCATENATE($F4053," ",$G4053),AllocFactorMatrix,(AC$4+1),FALSE)*$E4054</f>
        <v>57410.631005890362</v>
      </c>
      <c r="AD4053" s="5">
        <f ca="1">VLOOKUP(CONCATENATE($F4053," ",$G4053),AllocFactorMatrix,(AD$4+1),FALSE)*$E4054</f>
        <v>7029.8660693952179</v>
      </c>
    </row>
    <row r="4054" spans="1:30" collapsed="1">
      <c r="D4054" s="7" t="s">
        <v>310</v>
      </c>
      <c r="E4054" s="61">
        <v>3876809</v>
      </c>
      <c r="F4054" s="10" t="s">
        <v>74</v>
      </c>
      <c r="G4054" s="55" t="str">
        <f>$G$15</f>
        <v>TOTAL</v>
      </c>
      <c r="H4054" s="4">
        <f t="shared" ca="1" si="1999"/>
        <v>3876809.0000000005</v>
      </c>
      <c r="I4054" s="5">
        <f ca="1">VLOOKUP(CONCATENATE($F4054," ",$G4054),AllocFactorMatrix,(I$4+1),FALSE)*$E4054</f>
        <v>2147166.5703302799</v>
      </c>
      <c r="J4054" s="5">
        <f ca="1">VLOOKUP(CONCATENATE($F4054," ",$G4054),AllocFactorMatrix,(J$4+1),FALSE)*$E4054</f>
        <v>124156.51175249944</v>
      </c>
      <c r="K4054" s="5">
        <f ca="1">VLOOKUP(CONCATENATE($F4054," ",$G4054),AllocFactorMatrix,(K$4+1),FALSE)*$E4054</f>
        <v>362427.56189785479</v>
      </c>
      <c r="L4054" s="5">
        <f ca="1">VLOOKUP(CONCATENATE($F4054," ",$G4054),AllocFactorMatrix,(L$4+1),FALSE)*$E4054</f>
        <v>11944.020210651717</v>
      </c>
      <c r="M4054" s="5">
        <f ca="1">VLOOKUP(CONCATENATE($F4054," ",$G4054),AllocFactorMatrix,(M$4+1),FALSE)*$E4054</f>
        <v>1021.7337976958923</v>
      </c>
      <c r="N4054" s="5">
        <f t="shared" ca="1" si="2000"/>
        <v>375393.31590620242</v>
      </c>
      <c r="O4054" s="5">
        <f ca="1">VLOOKUP(CONCATENATE($F4054," ",$G4054),AllocFactorMatrix,(O$4+1),FALSE)*$E4054</f>
        <v>265882.72663726949</v>
      </c>
      <c r="P4054" s="5">
        <f ca="1">VLOOKUP(CONCATENATE($F4054," ",$G4054),AllocFactorMatrix,(P$4+1),FALSE)*$E4054</f>
        <v>44443.773783184624</v>
      </c>
      <c r="Q4054" s="5">
        <f ca="1">VLOOKUP(CONCATENATE($F4054," ",$G4054),AllocFactorMatrix,(Q$4+1),FALSE)*$E4054</f>
        <v>15617.466155236467</v>
      </c>
      <c r="R4054" s="5">
        <f ca="1">VLOOKUP(CONCATENATE($F4054," ",$G4054),AllocFactorMatrix,(R$4+1),FALSE)*$E4054</f>
        <v>810.58129713179403</v>
      </c>
      <c r="S4054" s="5">
        <f t="shared" ca="1" si="2088"/>
        <v>326754.54787282238</v>
      </c>
      <c r="T4054" s="5">
        <f ca="1">VLOOKUP(CONCATENATE($F4054," ",$G4054),AllocFactorMatrix,(T$4+1),FALSE)*$E4054</f>
        <v>9060.7324200066178</v>
      </c>
      <c r="U4054" s="5">
        <f ca="1">VLOOKUP(CONCATENATE($F4054," ",$G4054),AllocFactorMatrix,(U$4+1),FALSE)*$E4054</f>
        <v>135279.28491789711</v>
      </c>
      <c r="V4054" s="5">
        <f ca="1">VLOOKUP(CONCATENATE($F4054," ",$G4054),AllocFactorMatrix,(V$4+1),FALSE)*$E4054</f>
        <v>518127.12490246858</v>
      </c>
      <c r="W4054" s="5">
        <f ca="1">VLOOKUP(CONCATENATE($F4054," ",$G4054),AllocFactorMatrix,(W$4+1),FALSE)*$E4054</f>
        <v>85521.135744129817</v>
      </c>
      <c r="X4054" s="5">
        <f t="shared" ca="1" si="2089"/>
        <v>747988.27798450203</v>
      </c>
      <c r="Y4054" s="5">
        <f ca="1">VLOOKUP(CONCATENATE($F4054," ",$G4054),AllocFactorMatrix,(Y$4+1),FALSE)*$E4054</f>
        <v>82867.087652739472</v>
      </c>
      <c r="Z4054" s="5">
        <f ca="1">VLOOKUP(CONCATENATE($F4054," ",$G4054),AllocFactorMatrix,(Z$4+1),FALSE)*$E4054</f>
        <v>1211.2334697611395</v>
      </c>
      <c r="AA4054" s="5">
        <f t="shared" ca="1" si="2001"/>
        <v>84078.321122500609</v>
      </c>
      <c r="AB4054" s="5">
        <f ca="1">VLOOKUP(CONCATENATE($F4054," ",$G4054),AllocFactorMatrix,(AB$4+1),FALSE)*$E4054</f>
        <v>1064.9141086095856</v>
      </c>
      <c r="AC4054" s="5">
        <f ca="1">VLOOKUP(CONCATENATE($F4054," ",$G4054),AllocFactorMatrix,(AC$4+1),FALSE)*$E4054</f>
        <v>62316.489276689383</v>
      </c>
      <c r="AD4054" s="5">
        <f ca="1">VLOOKUP(CONCATENATE($F4054," ",$G4054),AllocFactorMatrix,(AD$4+1),FALSE)*$E4054</f>
        <v>7890.0516458944712</v>
      </c>
    </row>
    <row r="4055" spans="1:30" s="51" customFormat="1" hidden="1" outlineLevel="1">
      <c r="A4055" s="56"/>
      <c r="B4055" s="111"/>
      <c r="C4055" s="55"/>
      <c r="D4055" s="55"/>
      <c r="F4055" s="52" t="str">
        <f>F4062</f>
        <v>LABOR_M</v>
      </c>
      <c r="G4055" s="55" t="str">
        <f>$G$8</f>
        <v>PRODUCTION</v>
      </c>
      <c r="H4055" s="53">
        <f t="shared" ref="H4055:H4062" ca="1" si="2090">SUBTOTAL(9,I4055:AD4055)</f>
        <v>-34286.528561695253</v>
      </c>
      <c r="I4055" s="54">
        <f ca="1">VLOOKUP(CONCATENATE($F4055," ",$G4055),AllocFactorMatrix,(I$4+1),FALSE)*$E4062</f>
        <v>-16888.96077130577</v>
      </c>
      <c r="J4055" s="54">
        <f ca="1">VLOOKUP(CONCATENATE($F4055," ",$G4055),AllocFactorMatrix,(J$4+1),FALSE)*$E4062</f>
        <v>-834.88167896526386</v>
      </c>
      <c r="K4055" s="54">
        <f ca="1">VLOOKUP(CONCATENATE($F4055," ",$G4055),AllocFactorMatrix,(K$4+1),FALSE)*$E4062</f>
        <v>-3058.1237423251287</v>
      </c>
      <c r="L4055" s="54">
        <f ca="1">VLOOKUP(CONCATENATE($F4055," ",$G4055),AllocFactorMatrix,(L$4+1),FALSE)*$E4062</f>
        <v>-96.258877852775512</v>
      </c>
      <c r="M4055" s="54">
        <f ca="1">VLOOKUP(CONCATENATE($F4055," ",$G4055),AllocFactorMatrix,(M$4+1),FALSE)*$E4062</f>
        <v>-9.0268495527575556</v>
      </c>
      <c r="N4055" s="54">
        <f t="shared" ref="N4055:N4062" ca="1" si="2091">SUBTOTAL(9,K4055:M4055)</f>
        <v>-3163.4094697306618</v>
      </c>
      <c r="O4055" s="54">
        <f ca="1">VLOOKUP(CONCATENATE($F4055," ",$G4055),AllocFactorMatrix,(O$4+1),FALSE)*$E4062</f>
        <v>-2324.6497682297818</v>
      </c>
      <c r="P4055" s="54">
        <f ca="1">VLOOKUP(CONCATENATE($F4055," ",$G4055),AllocFactorMatrix,(P$4+1),FALSE)*$E4062</f>
        <v>-433.14997804704433</v>
      </c>
      <c r="Q4055" s="54">
        <f ca="1">VLOOKUP(CONCATENATE($F4055," ",$G4055),AllocFactorMatrix,(Q$4+1),FALSE)*$E4062</f>
        <v>-195.73240982666016</v>
      </c>
      <c r="R4055" s="54">
        <f ca="1">VLOOKUP(CONCATENATE($F4055," ",$G4055),AllocFactorMatrix,(R$4+1),FALSE)*$E4062</f>
        <v>-8.8018676784604963</v>
      </c>
      <c r="S4055" s="54">
        <f ca="1">SUBTOTAL(9,O4055:R4055)</f>
        <v>-2962.3340237819466</v>
      </c>
      <c r="T4055" s="54">
        <f ca="1">VLOOKUP(CONCATENATE($F4055," ",$G4055),AllocFactorMatrix,(T$4+1),FALSE)*$E4062</f>
        <v>-81.205970619840826</v>
      </c>
      <c r="U4055" s="54">
        <f ca="1">VLOOKUP(CONCATENATE($F4055," ",$G4055),AllocFactorMatrix,(U$4+1),FALSE)*$E4062</f>
        <v>-1328.9218731707631</v>
      </c>
      <c r="V4055" s="54">
        <f ca="1">VLOOKUP(CONCATENATE($F4055," ",$G4055),AllocFactorMatrix,(V$4+1),FALSE)*$E4062</f>
        <v>-7023.3894403444965</v>
      </c>
      <c r="W4055" s="54">
        <f ca="1">VLOOKUP(CONCATENATE($F4055," ",$G4055),AllocFactorMatrix,(W$4+1),FALSE)*$E4062</f>
        <v>-1268.3077254159628</v>
      </c>
      <c r="X4055" s="54">
        <f ca="1">SUBTOTAL(9,T4055:W4055)</f>
        <v>-9701.8250095510648</v>
      </c>
      <c r="Y4055" s="54">
        <f ca="1">VLOOKUP(CONCATENATE($F4055," ",$G4055),AllocFactorMatrix,(Y$4+1),FALSE)*$E4062</f>
        <v>-713.8962550679056</v>
      </c>
      <c r="Z4055" s="54">
        <f ca="1">VLOOKUP(CONCATENATE($F4055," ",$G4055),AllocFactorMatrix,(Z$4+1),FALSE)*$E4062</f>
        <v>-11.957489388659441</v>
      </c>
      <c r="AA4055" s="54">
        <f t="shared" ref="AA4055:AA4062" ca="1" si="2092">SUBTOTAL(9,Y4055:Z4055)</f>
        <v>-725.8537444565651</v>
      </c>
      <c r="AB4055" s="54">
        <f ca="1">VLOOKUP(CONCATENATE($F4055," ",$G4055),AllocFactorMatrix,(AB$4+1),FALSE)*$E4062</f>
        <v>-9.2638639039769988</v>
      </c>
      <c r="AC4055" s="54">
        <f ca="1">VLOOKUP(CONCATENATE($F4055," ",$G4055),AllocFactorMatrix,(AC$4+1),FALSE)*$E4062</f>
        <v>0</v>
      </c>
      <c r="AD4055" s="54">
        <f ca="1">VLOOKUP(CONCATENATE($F4055," ",$G4055),AllocFactorMatrix,(AD$4+1),FALSE)*$E4062</f>
        <v>0</v>
      </c>
    </row>
    <row r="4056" spans="1:30" s="51" customFormat="1" hidden="1" outlineLevel="1">
      <c r="A4056" s="56"/>
      <c r="B4056" s="111"/>
      <c r="C4056" s="55"/>
      <c r="D4056" s="55"/>
      <c r="F4056" s="52" t="str">
        <f>F4062</f>
        <v>LABOR_M</v>
      </c>
      <c r="G4056" s="55" t="str">
        <f>$G$9</f>
        <v>BULKTRAN</v>
      </c>
      <c r="H4056" s="53">
        <f t="shared" ca="1" si="2090"/>
        <v>-125.27674043224289</v>
      </c>
      <c r="I4056" s="54">
        <f ca="1">VLOOKUP(CONCATENATE($F4056," ",$G4056),AllocFactorMatrix,(I$4+1),FALSE)*$E4062</f>
        <v>-61.709191436807075</v>
      </c>
      <c r="J4056" s="54">
        <f ca="1">VLOOKUP(CONCATENATE($F4056," ",$G4056),AllocFactorMatrix,(J$4+1),FALSE)*$E4062</f>
        <v>-3.0505058334839812</v>
      </c>
      <c r="K4056" s="54">
        <f ca="1">VLOOKUP(CONCATENATE($F4056," ",$G4056),AllocFactorMatrix,(K$4+1),FALSE)*$E4062</f>
        <v>-11.173828041167026</v>
      </c>
      <c r="L4056" s="54">
        <f ca="1">VLOOKUP(CONCATENATE($F4056," ",$G4056),AllocFactorMatrix,(L$4+1),FALSE)*$E4062</f>
        <v>-0.35171243520212753</v>
      </c>
      <c r="M4056" s="54">
        <f ca="1">VLOOKUP(CONCATENATE($F4056," ",$G4056),AllocFactorMatrix,(M$4+1),FALSE)*$E4062</f>
        <v>-3.2982466752411371E-2</v>
      </c>
      <c r="N4056" s="54">
        <f t="shared" ca="1" si="2091"/>
        <v>-11.558522943121565</v>
      </c>
      <c r="O4056" s="54">
        <f ca="1">VLOOKUP(CONCATENATE($F4056," ",$G4056),AllocFactorMatrix,(O$4+1),FALSE)*$E4062</f>
        <v>-8.4938475205025767</v>
      </c>
      <c r="P4056" s="54">
        <f ca="1">VLOOKUP(CONCATENATE($F4056," ",$G4056),AllocFactorMatrix,(P$4+1),FALSE)*$E4062</f>
        <v>-1.5826512523829652</v>
      </c>
      <c r="Q4056" s="54">
        <f ca="1">VLOOKUP(CONCATENATE($F4056," ",$G4056),AllocFactorMatrix,(Q$4+1),FALSE)*$E4062</f>
        <v>-0.7151706319847827</v>
      </c>
      <c r="R4056" s="54">
        <f ca="1">VLOOKUP(CONCATENATE($F4056," ",$G4056),AllocFactorMatrix,(R$4+1),FALSE)*$E4062</f>
        <v>-3.2160423896204562E-2</v>
      </c>
      <c r="S4056" s="54">
        <f t="shared" ref="S4056:S4062" ca="1" si="2093">SUBTOTAL(9,O4056:R4056)</f>
        <v>-10.823829828766529</v>
      </c>
      <c r="T4056" s="54">
        <f ca="1">VLOOKUP(CONCATENATE($F4056," ",$G4056),AllocFactorMatrix,(T$4+1),FALSE)*$E4062</f>
        <v>-0.29671184951210305</v>
      </c>
      <c r="U4056" s="54">
        <f ca="1">VLOOKUP(CONCATENATE($F4056," ",$G4056),AllocFactorMatrix,(U$4+1),FALSE)*$E4062</f>
        <v>-4.8556388629538239</v>
      </c>
      <c r="V4056" s="54">
        <f ca="1">VLOOKUP(CONCATENATE($F4056," ",$G4056),AllocFactorMatrix,(V$4+1),FALSE)*$E4062</f>
        <v>-25.662187826608292</v>
      </c>
      <c r="W4056" s="54">
        <f ca="1">VLOOKUP(CONCATENATE($F4056," ",$G4056),AllocFactorMatrix,(W$4+1),FALSE)*$E4062</f>
        <v>-4.6341657896114494</v>
      </c>
      <c r="X4056" s="54">
        <f t="shared" ref="X4056:X4062" ca="1" si="2094">SUBTOTAL(9,T4056:W4056)</f>
        <v>-35.448704328685672</v>
      </c>
      <c r="Y4056" s="54">
        <f ca="1">VLOOKUP(CONCATENATE($F4056," ",$G4056),AllocFactorMatrix,(Y$4+1),FALSE)*$E4062</f>
        <v>-2.6084470955046819</v>
      </c>
      <c r="Z4056" s="54">
        <f ca="1">VLOOKUP(CONCATENATE($F4056," ",$G4056),AllocFactorMatrix,(Z$4+1),FALSE)*$E4062</f>
        <v>-4.3690491782184718E-2</v>
      </c>
      <c r="AA4056" s="54">
        <f t="shared" ca="1" si="2092"/>
        <v>-2.6521375872868664</v>
      </c>
      <c r="AB4056" s="54">
        <f ca="1">VLOOKUP(CONCATENATE($F4056," ",$G4056),AllocFactorMatrix,(AB$4+1),FALSE)*$E4062</f>
        <v>-3.3848474091212263E-2</v>
      </c>
      <c r="AC4056" s="54">
        <f ca="1">VLOOKUP(CONCATENATE($F4056," ",$G4056),AllocFactorMatrix,(AC$4+1),FALSE)*$E4062</f>
        <v>0</v>
      </c>
      <c r="AD4056" s="54">
        <f ca="1">VLOOKUP(CONCATENATE($F4056," ",$G4056),AllocFactorMatrix,(AD$4+1),FALSE)*$E4062</f>
        <v>0</v>
      </c>
    </row>
    <row r="4057" spans="1:30" s="51" customFormat="1" hidden="1" outlineLevel="1">
      <c r="A4057" s="56"/>
      <c r="B4057" s="111"/>
      <c r="C4057" s="55"/>
      <c r="D4057" s="55"/>
      <c r="F4057" s="52" t="str">
        <f>F4062</f>
        <v>LABOR_M</v>
      </c>
      <c r="G4057" s="55" t="str">
        <f>$G$10</f>
        <v>SUBTRAN</v>
      </c>
      <c r="H4057" s="53">
        <f t="shared" ca="1" si="2090"/>
        <v>-27.555686592574617</v>
      </c>
      <c r="I4057" s="54">
        <f ca="1">VLOOKUP(CONCATENATE($F4057," ",$G4057),AllocFactorMatrix,(I$4+1),FALSE)*$E4062</f>
        <v>-13.415966377150371</v>
      </c>
      <c r="J4057" s="54">
        <f ca="1">VLOOKUP(CONCATENATE($F4057," ",$G4057),AllocFactorMatrix,(J$4+1),FALSE)*$E4062</f>
        <v>-0.6474720875289337</v>
      </c>
      <c r="K4057" s="54">
        <f ca="1">VLOOKUP(CONCATENATE($F4057," ",$G4057),AllocFactorMatrix,(K$4+1),FALSE)*$E4062</f>
        <v>-2.3554717960344229</v>
      </c>
      <c r="L4057" s="54">
        <f ca="1">VLOOKUP(CONCATENATE($F4057," ",$G4057),AllocFactorMatrix,(L$4+1),FALSE)*$E4062</f>
        <v>-7.2758307567887009E-2</v>
      </c>
      <c r="M4057" s="54">
        <f ca="1">VLOOKUP(CONCATENATE($F4057," ",$G4057),AllocFactorMatrix,(M$4+1),FALSE)*$E4062</f>
        <v>-9.0616624128789375E-3</v>
      </c>
      <c r="N4057" s="54">
        <f t="shared" ca="1" si="2091"/>
        <v>-2.4372917660151887</v>
      </c>
      <c r="O4057" s="54">
        <f ca="1">VLOOKUP(CONCATENATE($F4057," ",$G4057),AllocFactorMatrix,(O$4+1),FALSE)*$E4062</f>
        <v>-1.7795957574925521</v>
      </c>
      <c r="P4057" s="54">
        <f ca="1">VLOOKUP(CONCATENATE($F4057," ",$G4057),AllocFactorMatrix,(P$4+1),FALSE)*$E4062</f>
        <v>-0.33082477567586138</v>
      </c>
      <c r="Q4057" s="54">
        <f ca="1">VLOOKUP(CONCATENATE($F4057," ",$G4057),AllocFactorMatrix,(Q$4+1),FALSE)*$E4062</f>
        <v>-0.19684468343195385</v>
      </c>
      <c r="R4057" s="54">
        <f ca="1">VLOOKUP(CONCATENATE($F4057," ",$G4057),AllocFactorMatrix,(R$4+1),FALSE)*$E4062</f>
        <v>0</v>
      </c>
      <c r="S4057" s="54">
        <f t="shared" ca="1" si="2093"/>
        <v>-2.3072652166003671</v>
      </c>
      <c r="T4057" s="54">
        <f ca="1">VLOOKUP(CONCATENATE($F4057," ",$G4057),AllocFactorMatrix,(T$4+1),FALSE)*$E4062</f>
        <v>-6.2140428191353861E-2</v>
      </c>
      <c r="U4057" s="54">
        <f ca="1">VLOOKUP(CONCATENATE($F4057," ",$G4057),AllocFactorMatrix,(U$4+1),FALSE)*$E4062</f>
        <v>-1.0172742882381469</v>
      </c>
      <c r="V4057" s="54">
        <f ca="1">VLOOKUP(CONCATENATE($F4057," ",$G4057),AllocFactorMatrix,(V$4+1),FALSE)*$E4062</f>
        <v>-7.0870275986908053</v>
      </c>
      <c r="W4057" s="54">
        <f ca="1">VLOOKUP(CONCATENATE($F4057," ",$G4057),AllocFactorMatrix,(W$4+1),FALSE)*$E4062</f>
        <v>0</v>
      </c>
      <c r="X4057" s="54">
        <f t="shared" ca="1" si="2094"/>
        <v>-8.1664423151203067</v>
      </c>
      <c r="Y4057" s="54">
        <f ca="1">VLOOKUP(CONCATENATE($F4057," ",$G4057),AllocFactorMatrix,(Y$4+1),FALSE)*$E4062</f>
        <v>-0.53560618520553249</v>
      </c>
      <c r="Z4057" s="54">
        <f ca="1">VLOOKUP(CONCATENATE($F4057," ",$G4057),AllocFactorMatrix,(Z$4+1),FALSE)*$E4062</f>
        <v>-8.928569658748782E-3</v>
      </c>
      <c r="AA4057" s="54">
        <f t="shared" ca="1" si="2092"/>
        <v>-0.54453475486428127</v>
      </c>
      <c r="AB4057" s="54">
        <f ca="1">VLOOKUP(CONCATENATE($F4057," ",$G4057),AllocFactorMatrix,(AB$4+1),FALSE)*$E4062</f>
        <v>-7.1522911081091101E-3</v>
      </c>
      <c r="AC4057" s="54">
        <f ca="1">VLOOKUP(CONCATENATE($F4057," ",$G4057),AllocFactorMatrix,(AC$4+1),FALSE)*$E4062</f>
        <v>-2.4319318774848928E-2</v>
      </c>
      <c r="AD4057" s="54">
        <f ca="1">VLOOKUP(CONCATENATE($F4057," ",$G4057),AllocFactorMatrix,(AD$4+1),FALSE)*$E4062</f>
        <v>-5.2424654122010883E-3</v>
      </c>
    </row>
    <row r="4058" spans="1:30" s="51" customFormat="1" hidden="1" outlineLevel="1">
      <c r="A4058" s="56"/>
      <c r="B4058" s="111"/>
      <c r="C4058" s="55"/>
      <c r="D4058" s="55"/>
      <c r="F4058" s="52" t="str">
        <f>F4062</f>
        <v>LABOR_M</v>
      </c>
      <c r="G4058" s="55" t="str">
        <f>$G$11</f>
        <v>DISTPRI</v>
      </c>
      <c r="H4058" s="53">
        <f t="shared" ca="1" si="2090"/>
        <v>-17654.886467481494</v>
      </c>
      <c r="I4058" s="54">
        <f ca="1">VLOOKUP(CONCATENATE($F4058," ",$G4058),AllocFactorMatrix,(I$4+1),FALSE)*$E4062</f>
        <v>-11799.513616436405</v>
      </c>
      <c r="J4058" s="54">
        <f ca="1">VLOOKUP(CONCATENATE($F4058," ",$G4058),AllocFactorMatrix,(J$4+1),FALSE)*$E4062</f>
        <v>-556.19826881265919</v>
      </c>
      <c r="K4058" s="54">
        <f ca="1">VLOOKUP(CONCATENATE($F4058," ",$G4058),AllocFactorMatrix,(K$4+1),FALSE)*$E4062</f>
        <v>-2019.5900498161207</v>
      </c>
      <c r="L4058" s="54">
        <f ca="1">VLOOKUP(CONCATENATE($F4058," ",$G4058),AllocFactorMatrix,(L$4+1),FALSE)*$E4062</f>
        <v>-62.415841341940855</v>
      </c>
      <c r="M4058" s="54">
        <f ca="1">VLOOKUP(CONCATENATE($F4058," ",$G4058),AllocFactorMatrix,(M$4+1),FALSE)*$E4062</f>
        <v>0</v>
      </c>
      <c r="N4058" s="54">
        <f t="shared" ca="1" si="2091"/>
        <v>-2082.0058911580613</v>
      </c>
      <c r="O4058" s="54">
        <f ca="1">VLOOKUP(CONCATENATE($F4058," ",$G4058),AllocFactorMatrix,(O$4+1),FALSE)*$E4062</f>
        <v>-1514.3395432040184</v>
      </c>
      <c r="P4058" s="54">
        <f ca="1">VLOOKUP(CONCATENATE($F4058," ",$G4058),AllocFactorMatrix,(P$4+1),FALSE)*$E4062</f>
        <v>-282.04584182773993</v>
      </c>
      <c r="Q4058" s="54">
        <f ca="1">VLOOKUP(CONCATENATE($F4058," ",$G4058),AllocFactorMatrix,(Q$4+1),FALSE)*$E4062</f>
        <v>0</v>
      </c>
      <c r="R4058" s="54">
        <f ca="1">VLOOKUP(CONCATENATE($F4058," ",$G4058),AllocFactorMatrix,(R$4+1),FALSE)*$E4062</f>
        <v>0</v>
      </c>
      <c r="S4058" s="54">
        <f t="shared" ca="1" si="2093"/>
        <v>-1796.3853850317582</v>
      </c>
      <c r="T4058" s="54">
        <f ca="1">VLOOKUP(CONCATENATE($F4058," ",$G4058),AllocFactorMatrix,(T$4+1),FALSE)*$E4062</f>
        <v>-53.985271498702105</v>
      </c>
      <c r="U4058" s="54">
        <f ca="1">VLOOKUP(CONCATENATE($F4058," ",$G4058),AllocFactorMatrix,(U$4+1),FALSE)*$E4062</f>
        <v>-870.66026891289653</v>
      </c>
      <c r="V4058" s="54">
        <f ca="1">VLOOKUP(CONCATENATE($F4058," ",$G4058),AllocFactorMatrix,(V$4+1),FALSE)*$E4062</f>
        <v>0</v>
      </c>
      <c r="W4058" s="54">
        <f ca="1">VLOOKUP(CONCATENATE($F4058," ",$G4058),AllocFactorMatrix,(W$4+1),FALSE)*$E4062</f>
        <v>0</v>
      </c>
      <c r="X4058" s="54">
        <f t="shared" ca="1" si="2094"/>
        <v>-924.64554041159863</v>
      </c>
      <c r="Y4058" s="54">
        <f ca="1">VLOOKUP(CONCATENATE($F4058," ",$G4058),AllocFactorMatrix,(Y$4+1),FALSE)*$E4062</f>
        <v>-456.64296468108876</v>
      </c>
      <c r="Z4058" s="54">
        <f ca="1">VLOOKUP(CONCATENATE($F4058," ",$G4058),AllocFactorMatrix,(Z$4+1),FALSE)*$E4062</f>
        <v>-7.6185921855700327</v>
      </c>
      <c r="AA4058" s="54">
        <f t="shared" ca="1" si="2092"/>
        <v>-464.26155686665879</v>
      </c>
      <c r="AB4058" s="54">
        <f ca="1">VLOOKUP(CONCATENATE($F4058," ",$G4058),AllocFactorMatrix,(AB$4+1),FALSE)*$E4062</f>
        <v>-6.1723362249417528</v>
      </c>
      <c r="AC4058" s="54">
        <f ca="1">VLOOKUP(CONCATENATE($F4058," ",$G4058),AllocFactorMatrix,(AC$4+1),FALSE)*$E4062</f>
        <v>-21.145566386610209</v>
      </c>
      <c r="AD4058" s="54">
        <f ca="1">VLOOKUP(CONCATENATE($F4058," ",$G4058),AllocFactorMatrix,(AD$4+1),FALSE)*$E4062</f>
        <v>-4.5583061527961979</v>
      </c>
    </row>
    <row r="4059" spans="1:30" s="51" customFormat="1" hidden="1" outlineLevel="1">
      <c r="A4059" s="56"/>
      <c r="B4059" s="111"/>
      <c r="C4059" s="55"/>
      <c r="D4059" s="55"/>
      <c r="F4059" s="52" t="str">
        <f>F4062</f>
        <v>LABOR_M</v>
      </c>
      <c r="G4059" s="55" t="str">
        <f>$G$12</f>
        <v>DISTSEC</v>
      </c>
      <c r="H4059" s="53">
        <f t="shared" ca="1" si="2090"/>
        <v>-7286.3887932074967</v>
      </c>
      <c r="I4059" s="54">
        <f ca="1">VLOOKUP(CONCATENATE($F4059," ",$G4059),AllocFactorMatrix,(I$4+1),FALSE)*$E4062</f>
        <v>-5448.0434776308866</v>
      </c>
      <c r="J4059" s="54">
        <f ca="1">VLOOKUP(CONCATENATE($F4059," ",$G4059),AllocFactorMatrix,(J$4+1),FALSE)*$E4062</f>
        <v>-262.65191239908893</v>
      </c>
      <c r="K4059" s="54">
        <f ca="1">VLOOKUP(CONCATENATE($F4059," ",$G4059),AllocFactorMatrix,(K$4+1),FALSE)*$E4062</f>
        <v>-792.53027659049917</v>
      </c>
      <c r="L4059" s="54">
        <f ca="1">VLOOKUP(CONCATENATE($F4059," ",$G4059),AllocFactorMatrix,(L$4+1),FALSE)*$E4062</f>
        <v>0</v>
      </c>
      <c r="M4059" s="54">
        <f ca="1">VLOOKUP(CONCATENATE($F4059," ",$G4059),AllocFactorMatrix,(M$4+1),FALSE)*$E4062</f>
        <v>0</v>
      </c>
      <c r="N4059" s="54">
        <f t="shared" ca="1" si="2091"/>
        <v>-792.53027659049917</v>
      </c>
      <c r="O4059" s="54">
        <f ca="1">VLOOKUP(CONCATENATE($F4059," ",$G4059),AllocFactorMatrix,(O$4+1),FALSE)*$E4062</f>
        <v>-505.0033769599541</v>
      </c>
      <c r="P4059" s="54">
        <f ca="1">VLOOKUP(CONCATENATE($F4059," ",$G4059),AllocFactorMatrix,(P$4+1),FALSE)*$E4062</f>
        <v>0</v>
      </c>
      <c r="Q4059" s="54">
        <f ca="1">VLOOKUP(CONCATENATE($F4059," ",$G4059),AllocFactorMatrix,(Q$4+1),FALSE)*$E4062</f>
        <v>0</v>
      </c>
      <c r="R4059" s="54">
        <f ca="1">VLOOKUP(CONCATENATE($F4059," ",$G4059),AllocFactorMatrix,(R$4+1),FALSE)*$E4062</f>
        <v>0</v>
      </c>
      <c r="S4059" s="54">
        <f t="shared" ca="1" si="2093"/>
        <v>-505.0033769599541</v>
      </c>
      <c r="T4059" s="54">
        <f ca="1">VLOOKUP(CONCATENATE($F4059," ",$G4059),AllocFactorMatrix,(T$4+1),FALSE)*$E4062</f>
        <v>-13.654231883375598</v>
      </c>
      <c r="U4059" s="54">
        <f ca="1">VLOOKUP(CONCATENATE($F4059," ",$G4059),AllocFactorMatrix,(U$4+1),FALSE)*$E4062</f>
        <v>0</v>
      </c>
      <c r="V4059" s="54">
        <f ca="1">VLOOKUP(CONCATENATE($F4059," ",$G4059),AllocFactorMatrix,(V$4+1),FALSE)*$E4062</f>
        <v>0</v>
      </c>
      <c r="W4059" s="54">
        <f ca="1">VLOOKUP(CONCATENATE($F4059," ",$G4059),AllocFactorMatrix,(W$4+1),FALSE)*$E4062</f>
        <v>0</v>
      </c>
      <c r="X4059" s="54">
        <f t="shared" ca="1" si="2094"/>
        <v>-13.654231883375598</v>
      </c>
      <c r="Y4059" s="54">
        <f ca="1">VLOOKUP(CONCATENATE($F4059," ",$G4059),AllocFactorMatrix,(Y$4+1),FALSE)*$E4062</f>
        <v>-186.26751247655358</v>
      </c>
      <c r="Z4059" s="54">
        <f ca="1">VLOOKUP(CONCATENATE($F4059," ",$G4059),AllocFactorMatrix,(Z$4+1),FALSE)*$E4062</f>
        <v>0</v>
      </c>
      <c r="AA4059" s="54">
        <f t="shared" ca="1" si="2092"/>
        <v>-186.26751247655358</v>
      </c>
      <c r="AB4059" s="54">
        <f ca="1">VLOOKUP(CONCATENATE($F4059," ",$G4059),AllocFactorMatrix,(AB$4+1),FALSE)*$E4062</f>
        <v>-1.9329039689714997</v>
      </c>
      <c r="AC4059" s="54">
        <f ca="1">VLOOKUP(CONCATENATE($F4059," ",$G4059),AllocFactorMatrix,(AC$4+1),FALSE)*$E4062</f>
        <v>-65.629523992616939</v>
      </c>
      <c r="AD4059" s="54">
        <f ca="1">VLOOKUP(CONCATENATE($F4059," ",$G4059),AllocFactorMatrix,(AD$4+1),FALSE)*$E4062</f>
        <v>-10.675577305550286</v>
      </c>
    </row>
    <row r="4060" spans="1:30" s="51" customFormat="1" hidden="1" outlineLevel="1">
      <c r="A4060" s="56"/>
      <c r="B4060" s="111"/>
      <c r="C4060" s="55"/>
      <c r="D4060" s="55"/>
      <c r="F4060" s="52" t="str">
        <f>F4062</f>
        <v>LABOR_M</v>
      </c>
      <c r="G4060" s="55" t="str">
        <f>$G$13</f>
        <v>ENERGY</v>
      </c>
      <c r="H4060" s="53">
        <f t="shared" ca="1" si="2090"/>
        <v>-9026.0846578004857</v>
      </c>
      <c r="I4060" s="54">
        <f ca="1">VLOOKUP(CONCATENATE($F4060," ",$G4060),AllocFactorMatrix,(I$4+1),FALSE)*$E4062</f>
        <v>-3386.8314688883816</v>
      </c>
      <c r="J4060" s="54">
        <f ca="1">VLOOKUP(CONCATENATE($F4060," ",$G4060),AllocFactorMatrix,(J$4+1),FALSE)*$E4062</f>
        <v>-219.48856419370495</v>
      </c>
      <c r="K4060" s="54">
        <f ca="1">VLOOKUP(CONCATENATE($F4060," ",$G4060),AllocFactorMatrix,(K$4+1),FALSE)*$E4062</f>
        <v>-736.4079262491415</v>
      </c>
      <c r="L4060" s="54">
        <f ca="1">VLOOKUP(CONCATENATE($F4060," ",$G4060),AllocFactorMatrix,(L$4+1),FALSE)*$E4062</f>
        <v>-23.404715714073955</v>
      </c>
      <c r="M4060" s="54">
        <f ca="1">VLOOKUP(CONCATENATE($F4060," ",$G4060),AllocFactorMatrix,(M$4+1),FALSE)*$E4062</f>
        <v>-2.1576411827966839</v>
      </c>
      <c r="N4060" s="54">
        <f t="shared" ca="1" si="2091"/>
        <v>-761.97028314601221</v>
      </c>
      <c r="O4060" s="54">
        <f ca="1">VLOOKUP(CONCATENATE($F4060," ",$G4060),AllocFactorMatrix,(O$4+1),FALSE)*$E4062</f>
        <v>-671.39338165173228</v>
      </c>
      <c r="P4060" s="54">
        <f ca="1">VLOOKUP(CONCATENATE($F4060," ",$G4060),AllocFactorMatrix,(P$4+1),FALSE)*$E4062</f>
        <v>-124.46341423114688</v>
      </c>
      <c r="Q4060" s="54">
        <f ca="1">VLOOKUP(CONCATENATE($F4060," ",$G4060),AllocFactorMatrix,(Q$4+1),FALSE)*$E4062</f>
        <v>-56.552989670183408</v>
      </c>
      <c r="R4060" s="54">
        <f ca="1">VLOOKUP(CONCATENATE($F4060," ",$G4060),AllocFactorMatrix,(R$4+1),FALSE)*$E4062</f>
        <v>-2.6203340384815279</v>
      </c>
      <c r="S4060" s="54">
        <f t="shared" ca="1" si="2093"/>
        <v>-855.03011959154401</v>
      </c>
      <c r="T4060" s="54">
        <f ca="1">VLOOKUP(CONCATENATE($F4060," ",$G4060),AllocFactorMatrix,(T$4+1),FALSE)*$E4062</f>
        <v>-25.729066672806386</v>
      </c>
      <c r="U4060" s="54">
        <f ca="1">VLOOKUP(CONCATENATE($F4060," ",$G4060),AllocFactorMatrix,(U$4+1),FALSE)*$E4062</f>
        <v>-451.76386658423831</v>
      </c>
      <c r="V4060" s="54">
        <f ca="1">VLOOKUP(CONCATENATE($F4060," ",$G4060),AllocFactorMatrix,(V$4+1),FALSE)*$E4062</f>
        <v>-2564.9276716561199</v>
      </c>
      <c r="W4060" s="54">
        <f ca="1">VLOOKUP(CONCATENATE($F4060," ",$G4060),AllocFactorMatrix,(W$4+1),FALSE)*$E4062</f>
        <v>-486.62681058022952</v>
      </c>
      <c r="X4060" s="54">
        <f t="shared" ca="1" si="2094"/>
        <v>-3529.0474154933941</v>
      </c>
      <c r="Y4060" s="54">
        <f ca="1">VLOOKUP(CONCATENATE($F4060," ",$G4060),AllocFactorMatrix,(Y$4+1),FALSE)*$E4062</f>
        <v>-181.90070521543225</v>
      </c>
      <c r="Z4060" s="54">
        <f ca="1">VLOOKUP(CONCATENATE($F4060," ",$G4060),AllocFactorMatrix,(Z$4+1),FALSE)*$E4062</f>
        <v>-2.9610535030832534</v>
      </c>
      <c r="AA4060" s="54">
        <f t="shared" ca="1" si="2092"/>
        <v>-184.86175871851552</v>
      </c>
      <c r="AB4060" s="54">
        <f ca="1">VLOOKUP(CONCATENATE($F4060," ",$G4060),AllocFactorMatrix,(AB$4+1),FALSE)*$E4062</f>
        <v>-3.3028169944046653</v>
      </c>
      <c r="AC4060" s="54">
        <f ca="1">VLOOKUP(CONCATENATE($F4060," ",$G4060),AllocFactorMatrix,(AC$4+1),FALSE)*$E4062</f>
        <v>-71.418994763664315</v>
      </c>
      <c r="AD4060" s="54">
        <f ca="1">VLOOKUP(CONCATENATE($F4060," ",$G4060),AllocFactorMatrix,(AD$4+1),FALSE)*$E4062</f>
        <v>-14.133236010865096</v>
      </c>
    </row>
    <row r="4061" spans="1:30" s="51" customFormat="1" hidden="1" outlineLevel="1">
      <c r="A4061" s="56"/>
      <c r="B4061" s="111"/>
      <c r="C4061" s="55"/>
      <c r="D4061" s="55"/>
      <c r="F4061" s="52" t="str">
        <f>F4062</f>
        <v>LABOR_M</v>
      </c>
      <c r="G4061" s="55" t="str">
        <f>$G$14</f>
        <v>CUSTOMER</v>
      </c>
      <c r="H4061" s="53">
        <f t="shared" ca="1" si="2090"/>
        <v>-6803.2790927904671</v>
      </c>
      <c r="I4061" s="54">
        <f ca="1">VLOOKUP(CONCATENATE($F4061," ",$G4061),AllocFactorMatrix,(I$4+1),FALSE)*$E4062</f>
        <v>-4860.9496628947663</v>
      </c>
      <c r="J4061" s="54">
        <f ca="1">VLOOKUP(CONCATENATE($F4061," ",$G4061),AllocFactorMatrix,(J$4+1),FALSE)*$E4062</f>
        <v>-831.86854945862444</v>
      </c>
      <c r="K4061" s="54">
        <f ca="1">VLOOKUP(CONCATENATE($F4061," ",$G4061),AllocFactorMatrix,(K$4+1),FALSE)*$E4062</f>
        <v>-239.53330731703178</v>
      </c>
      <c r="L4061" s="54">
        <f ca="1">VLOOKUP(CONCATENATE($F4061," ",$G4061),AllocFactorMatrix,(L$4+1),FALSE)*$E4062</f>
        <v>-40.04108641142934</v>
      </c>
      <c r="M4061" s="54">
        <f ca="1">VLOOKUP(CONCATENATE($F4061," ",$G4061),AllocFactorMatrix,(M$4+1),FALSE)*$E4062</f>
        <v>-6.3262996367848663</v>
      </c>
      <c r="N4061" s="54">
        <f t="shared" ca="1" si="2091"/>
        <v>-285.90069336524601</v>
      </c>
      <c r="O4061" s="54">
        <f ca="1">VLOOKUP(CONCATENATE($F4061," ",$G4061),AllocFactorMatrix,(O$4+1),FALSE)*$E4062</f>
        <v>-44.697474879374411</v>
      </c>
      <c r="P4061" s="54">
        <f ca="1">VLOOKUP(CONCATENATE($F4061," ",$G4061),AllocFactorMatrix,(P$4+1),FALSE)*$E4062</f>
        <v>-11.479549754952876</v>
      </c>
      <c r="Q4061" s="54">
        <f ca="1">VLOOKUP(CONCATENATE($F4061," ",$G4061),AllocFactorMatrix,(Q$4+1),FALSE)*$E4062</f>
        <v>-21.956795899605066</v>
      </c>
      <c r="R4061" s="54">
        <f ca="1">VLOOKUP(CONCATENATE($F4061," ",$G4061),AllocFactorMatrix,(R$4+1),FALSE)*$E4062</f>
        <v>-3.8322221122779685</v>
      </c>
      <c r="S4061" s="54">
        <f t="shared" ca="1" si="2093"/>
        <v>-81.966042646210326</v>
      </c>
      <c r="T4061" s="54">
        <f ca="1">VLOOKUP(CONCATENATE($F4061," ",$G4061),AllocFactorMatrix,(T$4+1),FALSE)*$E4062</f>
        <v>-0.31085984885844448</v>
      </c>
      <c r="U4061" s="54">
        <f ca="1">VLOOKUP(CONCATENATE($F4061," ",$G4061),AllocFactorMatrix,(U$4+1),FALSE)*$E4062</f>
        <v>-6.8341314179934924</v>
      </c>
      <c r="V4061" s="54">
        <f ca="1">VLOOKUP(CONCATENATE($F4061," ",$G4061),AllocFactorMatrix,(V$4+1),FALSE)*$E4062</f>
        <v>-32.306757713987309</v>
      </c>
      <c r="W4061" s="54">
        <f ca="1">VLOOKUP(CONCATENATE($F4061," ",$G4061),AllocFactorMatrix,(W$4+1),FALSE)*$E4062</f>
        <v>-5.7504741094923926</v>
      </c>
      <c r="X4061" s="54">
        <f t="shared" ca="1" si="2094"/>
        <v>-45.202223090331643</v>
      </c>
      <c r="Y4061" s="54">
        <f ca="1">VLOOKUP(CONCATENATE($F4061," ",$G4061),AllocFactorMatrix,(Y$4+1),FALSE)*$E4062</f>
        <v>-12.233790311370683</v>
      </c>
      <c r="Z4061" s="54">
        <f ca="1">VLOOKUP(CONCATENATE($F4061," ",$G4061),AllocFactorMatrix,(Z$4+1),FALSE)*$E4062</f>
        <v>-0.19381685887281172</v>
      </c>
      <c r="AA4061" s="54">
        <f t="shared" ca="1" si="2092"/>
        <v>-12.427607170243494</v>
      </c>
      <c r="AB4061" s="54">
        <f ca="1">VLOOKUP(CONCATENATE($F4061," ",$G4061),AllocFactorMatrix,(AB$4+1),FALSE)*$E4062</f>
        <v>-0.34860109224339242</v>
      </c>
      <c r="AC4061" s="54">
        <f ca="1">VLOOKUP(CONCATENATE($F4061," ",$G4061),AllocFactorMatrix,(AC$4+1),FALSE)*$E4062</f>
        <v>-536.5082861454614</v>
      </c>
      <c r="AD4061" s="54">
        <f ca="1">VLOOKUP(CONCATENATE($F4061," ",$G4061),AllocFactorMatrix,(AD$4+1),FALSE)*$E4062</f>
        <v>-148.10742692734007</v>
      </c>
    </row>
    <row r="4062" spans="1:30" s="51" customFormat="1" collapsed="1">
      <c r="A4062" s="56"/>
      <c r="B4062" s="111"/>
      <c r="C4062" s="55"/>
      <c r="D4062" s="98" t="s">
        <v>441</v>
      </c>
      <c r="E4062" s="61">
        <v>-75210</v>
      </c>
      <c r="F4062" s="57" t="s">
        <v>70</v>
      </c>
      <c r="G4062" s="55" t="str">
        <f>$G$15</f>
        <v>TOTAL</v>
      </c>
      <c r="H4062" s="53">
        <f t="shared" ca="1" si="2090"/>
        <v>-75209.999999999985</v>
      </c>
      <c r="I4062" s="54">
        <f ca="1">VLOOKUP(CONCATENATE($F4062," ",$G4062),AllocFactorMatrix,(I$4+1),FALSE)*$E4062</f>
        <v>-42459.424154970162</v>
      </c>
      <c r="J4062" s="54">
        <f ca="1">VLOOKUP(CONCATENATE($F4062," ",$G4062),AllocFactorMatrix,(J$4+1),FALSE)*$E4062</f>
        <v>-2708.7869517503545</v>
      </c>
      <c r="K4062" s="54">
        <f ca="1">VLOOKUP(CONCATENATE($F4062," ",$G4062),AllocFactorMatrix,(K$4+1),FALSE)*$E4062</f>
        <v>-6859.7146021351246</v>
      </c>
      <c r="L4062" s="54">
        <f ca="1">VLOOKUP(CONCATENATE($F4062," ",$G4062),AllocFactorMatrix,(L$4+1),FALSE)*$E4062</f>
        <v>-222.54499206298971</v>
      </c>
      <c r="M4062" s="54">
        <f ca="1">VLOOKUP(CONCATENATE($F4062," ",$G4062),AllocFactorMatrix,(M$4+1),FALSE)*$E4062</f>
        <v>-17.552834501504396</v>
      </c>
      <c r="N4062" s="54">
        <f t="shared" ca="1" si="2091"/>
        <v>-7099.812428699619</v>
      </c>
      <c r="O4062" s="54">
        <f ca="1">VLOOKUP(CONCATENATE($F4062," ",$G4062),AllocFactorMatrix,(O$4+1),FALSE)*$E4062</f>
        <v>-5070.356988202856</v>
      </c>
      <c r="P4062" s="54">
        <f ca="1">VLOOKUP(CONCATENATE($F4062," ",$G4062),AllocFactorMatrix,(P$4+1),FALSE)*$E4062</f>
        <v>-853.05225988894279</v>
      </c>
      <c r="Q4062" s="54">
        <f ca="1">VLOOKUP(CONCATENATE($F4062," ",$G4062),AllocFactorMatrix,(Q$4+1),FALSE)*$E4062</f>
        <v>-275.15421071186535</v>
      </c>
      <c r="R4062" s="54">
        <f ca="1">VLOOKUP(CONCATENATE($F4062," ",$G4062),AllocFactorMatrix,(R$4+1),FALSE)*$E4062</f>
        <v>-15.286584253116198</v>
      </c>
      <c r="S4062" s="54">
        <f t="shared" ca="1" si="2093"/>
        <v>-6213.850043056781</v>
      </c>
      <c r="T4062" s="54">
        <f ca="1">VLOOKUP(CONCATENATE($F4062," ",$G4062),AllocFactorMatrix,(T$4+1),FALSE)*$E4062</f>
        <v>-175.24425280128682</v>
      </c>
      <c r="U4062" s="54">
        <f ca="1">VLOOKUP(CONCATENATE($F4062," ",$G4062),AllocFactorMatrix,(U$4+1),FALSE)*$E4062</f>
        <v>-2664.053053237084</v>
      </c>
      <c r="V4062" s="54">
        <f ca="1">VLOOKUP(CONCATENATE($F4062," ",$G4062),AllocFactorMatrix,(V$4+1),FALSE)*$E4062</f>
        <v>-9653.3730851399032</v>
      </c>
      <c r="W4062" s="54">
        <f ca="1">VLOOKUP(CONCATENATE($F4062," ",$G4062),AllocFactorMatrix,(W$4+1),FALSE)*$E4062</f>
        <v>-1765.3191758952962</v>
      </c>
      <c r="X4062" s="54">
        <f t="shared" ca="1" si="2094"/>
        <v>-14257.98956707357</v>
      </c>
      <c r="Y4062" s="54">
        <f ca="1">VLOOKUP(CONCATENATE($F4062," ",$G4062),AllocFactorMatrix,(Y$4+1),FALSE)*$E4062</f>
        <v>-1554.0852810330612</v>
      </c>
      <c r="Z4062" s="54">
        <f ca="1">VLOOKUP(CONCATENATE($F4062," ",$G4062),AllocFactorMatrix,(Z$4+1),FALSE)*$E4062</f>
        <v>-22.783570997626473</v>
      </c>
      <c r="AA4062" s="54">
        <f t="shared" ca="1" si="2092"/>
        <v>-1576.8688520306875</v>
      </c>
      <c r="AB4062" s="54">
        <f ca="1">VLOOKUP(CONCATENATE($F4062," ",$G4062),AllocFactorMatrix,(AB$4+1),FALSE)*$E4062</f>
        <v>-21.061522949737629</v>
      </c>
      <c r="AC4062" s="54">
        <f ca="1">VLOOKUP(CONCATENATE($F4062," ",$G4062),AllocFactorMatrix,(AC$4+1),FALSE)*$E4062</f>
        <v>-694.72669060712769</v>
      </c>
      <c r="AD4062" s="54">
        <f ca="1">VLOOKUP(CONCATENATE($F4062," ",$G4062),AllocFactorMatrix,(AD$4+1),FALSE)*$E4062</f>
        <v>-177.47978886196384</v>
      </c>
    </row>
    <row r="4063" spans="1:30" s="51" customFormat="1" hidden="1" outlineLevel="1">
      <c r="A4063" s="56"/>
      <c r="B4063" s="111"/>
      <c r="C4063" s="55"/>
      <c r="D4063" s="55"/>
      <c r="F4063" s="52" t="str">
        <f>F4070</f>
        <v>RB_GUP</v>
      </c>
      <c r="G4063" s="55" t="str">
        <f>$G$8</f>
        <v>PRODUCTION</v>
      </c>
      <c r="H4063" s="53">
        <f t="shared" ca="1" si="1999"/>
        <v>269363.25699715194</v>
      </c>
      <c r="I4063" s="54">
        <f ca="1">VLOOKUP(CONCATENATE($F4063," ",$G4063),AllocFactorMatrix,(I$4+1),FALSE)*$E4070</f>
        <v>132683.75865086773</v>
      </c>
      <c r="J4063" s="54">
        <f ca="1">VLOOKUP(CONCATENATE($F4063," ",$G4063),AllocFactorMatrix,(J$4+1),FALSE)*$E4070</f>
        <v>6559.0322989005135</v>
      </c>
      <c r="K4063" s="54">
        <f ca="1">VLOOKUP(CONCATENATE($F4063," ",$G4063),AllocFactorMatrix,(K$4+1),FALSE)*$E4070</f>
        <v>24025.359407580901</v>
      </c>
      <c r="L4063" s="54">
        <f ca="1">VLOOKUP(CONCATENATE($F4063," ",$G4063),AllocFactorMatrix,(L$4+1),FALSE)*$E4070</f>
        <v>756.23301456893341</v>
      </c>
      <c r="M4063" s="54">
        <f ca="1">VLOOKUP(CONCATENATE($F4063," ",$G4063),AllocFactorMatrix,(M$4+1),FALSE)*$E4070</f>
        <v>70.917112287375829</v>
      </c>
      <c r="N4063" s="54">
        <f t="shared" ca="1" si="2000"/>
        <v>24852.509534437209</v>
      </c>
      <c r="O4063" s="54">
        <f ca="1">VLOOKUP(CONCATENATE($F4063," ",$G4063),AllocFactorMatrix,(O$4+1),FALSE)*$E4070</f>
        <v>18263.010553002114</v>
      </c>
      <c r="P4063" s="54">
        <f ca="1">VLOOKUP(CONCATENATE($F4063," ",$G4063),AllocFactorMatrix,(P$4+1),FALSE)*$E4070</f>
        <v>3402.9309396269769</v>
      </c>
      <c r="Q4063" s="54">
        <f ca="1">VLOOKUP(CONCATENATE($F4063," ",$G4063),AllocFactorMatrix,(Q$4+1),FALSE)*$E4070</f>
        <v>1537.721129041701</v>
      </c>
      <c r="R4063" s="54">
        <f ca="1">VLOOKUP(CONCATENATE($F4063," ",$G4063),AllocFactorMatrix,(R$4+1),FALSE)*$E4070</f>
        <v>69.149600294526124</v>
      </c>
      <c r="S4063" s="54">
        <f ca="1">SUBTOTAL(9,O4063:R4063)</f>
        <v>23272.81222196532</v>
      </c>
      <c r="T4063" s="54">
        <f ca="1">VLOOKUP(CONCATENATE($F4063," ",$G4063),AllocFactorMatrix,(T$4+1),FALSE)*$E4070</f>
        <v>637.97373637332282</v>
      </c>
      <c r="U4063" s="54">
        <f ca="1">VLOOKUP(CONCATENATE($F4063," ",$G4063),AllocFactorMatrix,(U$4+1),FALSE)*$E4070</f>
        <v>10440.331496608474</v>
      </c>
      <c r="V4063" s="54">
        <f ca="1">VLOOKUP(CONCATENATE($F4063," ",$G4063),AllocFactorMatrix,(V$4+1),FALSE)*$E4070</f>
        <v>55177.445316647099</v>
      </c>
      <c r="W4063" s="54">
        <f ca="1">VLOOKUP(CONCATENATE($F4063," ",$G4063),AllocFactorMatrix,(W$4+1),FALSE)*$E4070</f>
        <v>9964.1320986449173</v>
      </c>
      <c r="X4063" s="54">
        <f ca="1">SUBTOTAL(9,T4063:W4063)</f>
        <v>76219.882648273808</v>
      </c>
      <c r="Y4063" s="54">
        <f ca="1">VLOOKUP(CONCATENATE($F4063," ",$G4063),AllocFactorMatrix,(Y$4+1),FALSE)*$E4070</f>
        <v>5608.5415610723121</v>
      </c>
      <c r="Z4063" s="54">
        <f ca="1">VLOOKUP(CONCATENATE($F4063," ",$G4063),AllocFactorMatrix,(Z$4+1),FALSE)*$E4070</f>
        <v>93.94092730742581</v>
      </c>
      <c r="AA4063" s="54">
        <f t="shared" ca="1" si="2001"/>
        <v>5702.4824883797382</v>
      </c>
      <c r="AB4063" s="54">
        <f ca="1">VLOOKUP(CONCATENATE($F4063," ",$G4063),AllocFactorMatrix,(AB$4+1),FALSE)*$E4070</f>
        <v>72.779154327725792</v>
      </c>
      <c r="AC4063" s="54">
        <f ca="1">VLOOKUP(CONCATENATE($F4063," ",$G4063),AllocFactorMatrix,(AC$4+1),FALSE)*$E4070</f>
        <v>0</v>
      </c>
      <c r="AD4063" s="54">
        <f ca="1">VLOOKUP(CONCATENATE($F4063," ",$G4063),AllocFactorMatrix,(AD$4+1),FALSE)*$E4070</f>
        <v>0</v>
      </c>
    </row>
    <row r="4064" spans="1:30" s="51" customFormat="1" hidden="1" outlineLevel="1">
      <c r="A4064" s="56"/>
      <c r="B4064" s="111"/>
      <c r="C4064" s="55"/>
      <c r="D4064" s="55"/>
      <c r="F4064" s="52" t="str">
        <f>F4070</f>
        <v>RB_GUP</v>
      </c>
      <c r="G4064" s="55" t="str">
        <f>$G$9</f>
        <v>BULKTRAN</v>
      </c>
      <c r="H4064" s="53">
        <f t="shared" ca="1" si="1999"/>
        <v>142768.45684163523</v>
      </c>
      <c r="I4064" s="54">
        <f ca="1">VLOOKUP(CONCATENATE($F4064," ",$G4064),AllocFactorMatrix,(I$4+1),FALSE)*$E4070</f>
        <v>70325.31341396959</v>
      </c>
      <c r="J4064" s="54">
        <f ca="1">VLOOKUP(CONCATENATE($F4064," ",$G4064),AllocFactorMatrix,(J$4+1),FALSE)*$E4070</f>
        <v>3476.4315301487854</v>
      </c>
      <c r="K4064" s="54">
        <f ca="1">VLOOKUP(CONCATENATE($F4064," ",$G4064),AllocFactorMatrix,(K$4+1),FALSE)*$E4070</f>
        <v>12733.969457914056</v>
      </c>
      <c r="L4064" s="54">
        <f ca="1">VLOOKUP(CONCATENATE($F4064," ",$G4064),AllocFactorMatrix,(L$4+1),FALSE)*$E4070</f>
        <v>400.82014787876585</v>
      </c>
      <c r="M4064" s="54">
        <f ca="1">VLOOKUP(CONCATENATE($F4064," ",$G4064),AllocFactorMatrix,(M$4+1),FALSE)*$E4070</f>
        <v>37.587630910776618</v>
      </c>
      <c r="N4064" s="54">
        <f t="shared" ca="1" si="2000"/>
        <v>13172.377236703598</v>
      </c>
      <c r="O4064" s="54">
        <f ca="1">VLOOKUP(CONCATENATE($F4064," ",$G4064),AllocFactorMatrix,(O$4+1),FALSE)*$E4070</f>
        <v>9679.7976940194876</v>
      </c>
      <c r="P4064" s="54">
        <f ca="1">VLOOKUP(CONCATENATE($F4064," ",$G4064),AllocFactorMatrix,(P$4+1),FALSE)*$E4070</f>
        <v>1803.6283211200398</v>
      </c>
      <c r="Q4064" s="54">
        <f ca="1">VLOOKUP(CONCATENATE($F4064," ",$G4064),AllocFactorMatrix,(Q$4+1),FALSE)*$E4070</f>
        <v>815.02605475394114</v>
      </c>
      <c r="R4064" s="54">
        <f ca="1">VLOOKUP(CONCATENATE($F4064," ",$G4064),AllocFactorMatrix,(R$4+1),FALSE)*$E4070</f>
        <v>36.650810638845826</v>
      </c>
      <c r="S4064" s="54">
        <f t="shared" ref="S4064:S4070" ca="1" si="2095">SUBTOTAL(9,O4064:R4064)</f>
        <v>12335.102880532317</v>
      </c>
      <c r="T4064" s="54">
        <f ca="1">VLOOKUP(CONCATENATE($F4064," ",$G4064),AllocFactorMatrix,(T$4+1),FALSE)*$E4070</f>
        <v>338.14012669320562</v>
      </c>
      <c r="U4064" s="54">
        <f ca="1">VLOOKUP(CONCATENATE($F4064," ",$G4064),AllocFactorMatrix,(U$4+1),FALSE)*$E4070</f>
        <v>5533.6055603963514</v>
      </c>
      <c r="V4064" s="54">
        <f ca="1">VLOOKUP(CONCATENATE($F4064," ",$G4064),AllocFactorMatrix,(V$4+1),FALSE)*$E4070</f>
        <v>29245.260872401417</v>
      </c>
      <c r="W4064" s="54">
        <f ca="1">VLOOKUP(CONCATENATE($F4064," ",$G4064),AllocFactorMatrix,(W$4+1),FALSE)*$E4070</f>
        <v>5281.2093948833553</v>
      </c>
      <c r="X4064" s="54">
        <f t="shared" ref="X4064:X4070" ca="1" si="2096">SUBTOTAL(9,T4064:W4064)</f>
        <v>40398.215954374333</v>
      </c>
      <c r="Y4064" s="54">
        <f ca="1">VLOOKUP(CONCATENATE($F4064," ",$G4064),AllocFactorMatrix,(Y$4+1),FALSE)*$E4070</f>
        <v>2972.6505119253729</v>
      </c>
      <c r="Z4064" s="54">
        <f ca="1">VLOOKUP(CONCATENATE($F4064," ",$G4064),AllocFactorMatrix,(Z$4+1),FALSE)*$E4070</f>
        <v>49.790759792064797</v>
      </c>
      <c r="AA4064" s="54">
        <f t="shared" ca="1" si="2001"/>
        <v>3022.4412717174378</v>
      </c>
      <c r="AB4064" s="54">
        <f ca="1">VLOOKUP(CONCATENATE($F4064," ",$G4064),AllocFactorMatrix,(AB$4+1),FALSE)*$E4070</f>
        <v>38.57455418917246</v>
      </c>
      <c r="AC4064" s="54">
        <f ca="1">VLOOKUP(CONCATENATE($F4064," ",$G4064),AllocFactorMatrix,(AC$4+1),FALSE)*$E4070</f>
        <v>0</v>
      </c>
      <c r="AD4064" s="54">
        <f ca="1">VLOOKUP(CONCATENATE($F4064," ",$G4064),AllocFactorMatrix,(AD$4+1),FALSE)*$E4070</f>
        <v>0</v>
      </c>
    </row>
    <row r="4065" spans="1:30" s="51" customFormat="1" hidden="1" outlineLevel="1">
      <c r="A4065" s="56"/>
      <c r="B4065" s="111"/>
      <c r="C4065" s="55"/>
      <c r="D4065" s="55"/>
      <c r="F4065" s="52" t="str">
        <f>F4070</f>
        <v>RB_GUP</v>
      </c>
      <c r="G4065" s="55" t="str">
        <f>$G$10</f>
        <v>SUBTRAN</v>
      </c>
      <c r="H4065" s="53">
        <f t="shared" ca="1" si="1999"/>
        <v>31361.943859595198</v>
      </c>
      <c r="I4065" s="54">
        <f ca="1">VLOOKUP(CONCATENATE($F4065," ",$G4065),AllocFactorMatrix,(I$4+1),FALSE)*$E4070</f>
        <v>15269.109079495258</v>
      </c>
      <c r="J4065" s="54">
        <f ca="1">VLOOKUP(CONCATENATE($F4065," ",$G4065),AllocFactorMatrix,(J$4+1),FALSE)*$E4070</f>
        <v>736.90717854256468</v>
      </c>
      <c r="K4065" s="54">
        <f ca="1">VLOOKUP(CONCATENATE($F4065," ",$G4065),AllocFactorMatrix,(K$4+1),FALSE)*$E4070</f>
        <v>2680.832284178965</v>
      </c>
      <c r="L4065" s="54">
        <f ca="1">VLOOKUP(CONCATENATE($F4065," ",$G4065),AllocFactorMatrix,(L$4+1),FALSE)*$E4070</f>
        <v>82.808386922143256</v>
      </c>
      <c r="M4065" s="54">
        <f ca="1">VLOOKUP(CONCATENATE($F4065," ",$G4065),AllocFactorMatrix,(M$4+1),FALSE)*$E4070</f>
        <v>10.31334664489521</v>
      </c>
      <c r="N4065" s="54">
        <f t="shared" ca="1" si="2000"/>
        <v>2773.9540177460035</v>
      </c>
      <c r="O4065" s="54">
        <f ca="1">VLOOKUP(CONCATENATE($F4065," ",$G4065),AllocFactorMatrix,(O$4+1),FALSE)*$E4070</f>
        <v>2025.4106916100097</v>
      </c>
      <c r="P4065" s="54">
        <f ca="1">VLOOKUP(CONCATENATE($F4065," ",$G4065),AllocFactorMatrix,(P$4+1),FALSE)*$E4070</f>
        <v>376.52148522059912</v>
      </c>
      <c r="Q4065" s="54">
        <f ca="1">VLOOKUP(CONCATENATE($F4065," ",$G4065),AllocFactorMatrix,(Q$4+1),FALSE)*$E4070</f>
        <v>224.03477010499432</v>
      </c>
      <c r="R4065" s="54">
        <f ca="1">VLOOKUP(CONCATENATE($F4065," ",$G4065),AllocFactorMatrix,(R$4+1),FALSE)*$E4070</f>
        <v>0</v>
      </c>
      <c r="S4065" s="54">
        <f t="shared" ca="1" si="2095"/>
        <v>2625.9669469356031</v>
      </c>
      <c r="T4065" s="54">
        <f ca="1">VLOOKUP(CONCATENATE($F4065," ",$G4065),AllocFactorMatrix,(T$4+1),FALSE)*$E4070</f>
        <v>70.723863613458235</v>
      </c>
      <c r="U4065" s="54">
        <f ca="1">VLOOKUP(CONCATENATE($F4065," ",$G4065),AllocFactorMatrix,(U$4+1),FALSE)*$E4070</f>
        <v>1157.7900267646198</v>
      </c>
      <c r="V4065" s="54">
        <f ca="1">VLOOKUP(CONCATENATE($F4065," ",$G4065),AllocFactorMatrix,(V$4+1),FALSE)*$E4070</f>
        <v>8065.9562205006259</v>
      </c>
      <c r="W4065" s="54">
        <f ca="1">VLOOKUP(CONCATENATE($F4065," ",$G4065),AllocFactorMatrix,(W$4+1),FALSE)*$E4070</f>
        <v>0</v>
      </c>
      <c r="X4065" s="54">
        <f t="shared" ca="1" si="2096"/>
        <v>9294.4701108787049</v>
      </c>
      <c r="Y4065" s="54">
        <f ca="1">VLOOKUP(CONCATENATE($F4065," ",$G4065),AllocFactorMatrix,(Y$4+1),FALSE)*$E4070</f>
        <v>609.58927859900609</v>
      </c>
      <c r="Z4065" s="54">
        <f ca="1">VLOOKUP(CONCATENATE($F4065," ",$G4065),AllocFactorMatrix,(Z$4+1),FALSE)*$E4070</f>
        <v>10.161869835593947</v>
      </c>
      <c r="AA4065" s="54">
        <f t="shared" ca="1" si="2001"/>
        <v>619.75114843460005</v>
      </c>
      <c r="AB4065" s="54">
        <f ca="1">VLOOKUP(CONCATENATE($F4065," ",$G4065),AllocFactorMatrix,(AB$4+1),FALSE)*$E4070</f>
        <v>8.1402345554490516</v>
      </c>
      <c r="AC4065" s="54">
        <f ca="1">VLOOKUP(CONCATENATE($F4065," ",$G4065),AllocFactorMatrix,(AC$4+1),FALSE)*$E4070</f>
        <v>27.678537697040571</v>
      </c>
      <c r="AD4065" s="54">
        <f ca="1">VLOOKUP(CONCATENATE($F4065," ",$G4065),AllocFactorMatrix,(AD$4+1),FALSE)*$E4070</f>
        <v>5.9666053099770915</v>
      </c>
    </row>
    <row r="4066" spans="1:30" s="51" customFormat="1" hidden="1" outlineLevel="1">
      <c r="A4066" s="56"/>
      <c r="B4066" s="111"/>
      <c r="C4066" s="55"/>
      <c r="D4066" s="55"/>
      <c r="F4066" s="52" t="str">
        <f>F4070</f>
        <v>RB_GUP</v>
      </c>
      <c r="G4066" s="55" t="str">
        <f>$G$11</f>
        <v>DISTPRI</v>
      </c>
      <c r="H4066" s="53">
        <f t="shared" ca="1" si="1999"/>
        <v>143898.55144921929</v>
      </c>
      <c r="I4066" s="54">
        <f ca="1">VLOOKUP(CONCATENATE($F4066," ",$G4066),AllocFactorMatrix,(I$4+1),FALSE)*$E4070</f>
        <v>96173.539282620593</v>
      </c>
      <c r="J4066" s="54">
        <f ca="1">VLOOKUP(CONCATENATE($F4066," ",$G4066),AllocFactorMatrix,(J$4+1),FALSE)*$E4070</f>
        <v>4533.3695772059236</v>
      </c>
      <c r="K4066" s="54">
        <f ca="1">VLOOKUP(CONCATENATE($F4066," ",$G4066),AllocFactorMatrix,(K$4+1),FALSE)*$E4070</f>
        <v>16460.943162964079</v>
      </c>
      <c r="L4066" s="54">
        <f ca="1">VLOOKUP(CONCATENATE($F4066," ",$G4066),AllocFactorMatrix,(L$4+1),FALSE)*$E4070</f>
        <v>508.7287971595108</v>
      </c>
      <c r="M4066" s="54">
        <f ca="1">VLOOKUP(CONCATENATE($F4066," ",$G4066),AllocFactorMatrix,(M$4+1),FALSE)*$E4070</f>
        <v>0</v>
      </c>
      <c r="N4066" s="54">
        <f t="shared" ca="1" si="2000"/>
        <v>16969.671960123589</v>
      </c>
      <c r="O4066" s="54">
        <f ca="1">VLOOKUP(CONCATENATE($F4066," ",$G4066),AllocFactorMatrix,(O$4+1),FALSE)*$E4070</f>
        <v>12342.830245365845</v>
      </c>
      <c r="P4066" s="54">
        <f ca="1">VLOOKUP(CONCATENATE($F4066," ",$G4066),AllocFactorMatrix,(P$4+1),FALSE)*$E4070</f>
        <v>2298.8529637980209</v>
      </c>
      <c r="Q4066" s="54">
        <f ca="1">VLOOKUP(CONCATENATE($F4066," ",$G4066),AllocFactorMatrix,(Q$4+1),FALSE)*$E4070</f>
        <v>0</v>
      </c>
      <c r="R4066" s="54">
        <f ca="1">VLOOKUP(CONCATENATE($F4066," ",$G4066),AllocFactorMatrix,(R$4+1),FALSE)*$E4070</f>
        <v>0</v>
      </c>
      <c r="S4066" s="54">
        <f t="shared" ca="1" si="2095"/>
        <v>14641.683209163866</v>
      </c>
      <c r="T4066" s="54">
        <f ca="1">VLOOKUP(CONCATENATE($F4066," ",$G4066),AllocFactorMatrix,(T$4+1),FALSE)*$E4070</f>
        <v>440.0142919392128</v>
      </c>
      <c r="U4066" s="54">
        <f ca="1">VLOOKUP(CONCATENATE($F4066," ",$G4066),AllocFactorMatrix,(U$4+1),FALSE)*$E4070</f>
        <v>7096.4348443542267</v>
      </c>
      <c r="V4066" s="54">
        <f ca="1">VLOOKUP(CONCATENATE($F4066," ",$G4066),AllocFactorMatrix,(V$4+1),FALSE)*$E4070</f>
        <v>0</v>
      </c>
      <c r="W4066" s="54">
        <f ca="1">VLOOKUP(CONCATENATE($F4066," ",$G4066),AllocFactorMatrix,(W$4+1),FALSE)*$E4070</f>
        <v>0</v>
      </c>
      <c r="X4066" s="54">
        <f t="shared" ca="1" si="2096"/>
        <v>7536.4491362934396</v>
      </c>
      <c r="Y4066" s="54">
        <f ca="1">VLOOKUP(CONCATENATE($F4066," ",$G4066),AllocFactorMatrix,(Y$4+1),FALSE)*$E4070</f>
        <v>3721.9305413329798</v>
      </c>
      <c r="Z4066" s="54">
        <f ca="1">VLOOKUP(CONCATENATE($F4066," ",$G4066),AllocFactorMatrix,(Z$4+1),FALSE)*$E4070</f>
        <v>62.096370973846284</v>
      </c>
      <c r="AA4066" s="54">
        <f t="shared" ca="1" si="2001"/>
        <v>3784.026912306826</v>
      </c>
      <c r="AB4066" s="54">
        <f ca="1">VLOOKUP(CONCATENATE($F4066," ",$G4066),AllocFactorMatrix,(AB$4+1),FALSE)*$E4070</f>
        <v>50.308465220811087</v>
      </c>
      <c r="AC4066" s="54">
        <f ca="1">VLOOKUP(CONCATENATE($F4066," ",$G4066),AllocFactorMatrix,(AC$4+1),FALSE)*$E4070</f>
        <v>172.34981251287405</v>
      </c>
      <c r="AD4066" s="54">
        <f ca="1">VLOOKUP(CONCATENATE($F4066," ",$G4066),AllocFactorMatrix,(AD$4+1),FALSE)*$E4070</f>
        <v>37.153093771381648</v>
      </c>
    </row>
    <row r="4067" spans="1:30" s="51" customFormat="1" hidden="1" outlineLevel="1">
      <c r="A4067" s="56"/>
      <c r="B4067" s="111"/>
      <c r="C4067" s="55"/>
      <c r="D4067" s="55"/>
      <c r="F4067" s="52" t="str">
        <f>F4070</f>
        <v>RB_GUP</v>
      </c>
      <c r="G4067" s="55" t="str">
        <f>$G$12</f>
        <v>DISTSEC</v>
      </c>
      <c r="H4067" s="53">
        <f t="shared" ca="1" si="1999"/>
        <v>74048.077459797089</v>
      </c>
      <c r="I4067" s="54">
        <f ca="1">VLOOKUP(CONCATENATE($F4067," ",$G4067),AllocFactorMatrix,(I$4+1),FALSE)*$E4070</f>
        <v>55365.855005160716</v>
      </c>
      <c r="J4067" s="54">
        <f ca="1">VLOOKUP(CONCATENATE($F4067," ",$G4067),AllocFactorMatrix,(J$4+1),FALSE)*$E4070</f>
        <v>2669.2055154155591</v>
      </c>
      <c r="K4067" s="54">
        <f ca="1">VLOOKUP(CONCATENATE($F4067," ",$G4067),AllocFactorMatrix,(K$4+1),FALSE)*$E4070</f>
        <v>8054.1053978502005</v>
      </c>
      <c r="L4067" s="54">
        <f ca="1">VLOOKUP(CONCATENATE($F4067," ",$G4067),AllocFactorMatrix,(L$4+1),FALSE)*$E4070</f>
        <v>0</v>
      </c>
      <c r="M4067" s="54">
        <f ca="1">VLOOKUP(CONCATENATE($F4067," ",$G4067),AllocFactorMatrix,(M$4+1),FALSE)*$E4070</f>
        <v>0</v>
      </c>
      <c r="N4067" s="54">
        <f t="shared" ca="1" si="2000"/>
        <v>8054.1053978502005</v>
      </c>
      <c r="O4067" s="54">
        <f ca="1">VLOOKUP(CONCATENATE($F4067," ",$G4067),AllocFactorMatrix,(O$4+1),FALSE)*$E4070</f>
        <v>5132.1073080055303</v>
      </c>
      <c r="P4067" s="54">
        <f ca="1">VLOOKUP(CONCATENATE($F4067," ",$G4067),AllocFactorMatrix,(P$4+1),FALSE)*$E4070</f>
        <v>0</v>
      </c>
      <c r="Q4067" s="54">
        <f ca="1">VLOOKUP(CONCATENATE($F4067," ",$G4067),AllocFactorMatrix,(Q$4+1),FALSE)*$E4070</f>
        <v>0</v>
      </c>
      <c r="R4067" s="54">
        <f ca="1">VLOOKUP(CONCATENATE($F4067," ",$G4067),AllocFactorMatrix,(R$4+1),FALSE)*$E4070</f>
        <v>0</v>
      </c>
      <c r="S4067" s="54">
        <f t="shared" ca="1" si="2095"/>
        <v>5132.1073080055303</v>
      </c>
      <c r="T4067" s="54">
        <f ca="1">VLOOKUP(CONCATENATE($F4067," ",$G4067),AllocFactorMatrix,(T$4+1),FALSE)*$E4070</f>
        <v>138.76141513293456</v>
      </c>
      <c r="U4067" s="54">
        <f ca="1">VLOOKUP(CONCATENATE($F4067," ",$G4067),AllocFactorMatrix,(U$4+1),FALSE)*$E4070</f>
        <v>0</v>
      </c>
      <c r="V4067" s="54">
        <f ca="1">VLOOKUP(CONCATENATE($F4067," ",$G4067),AllocFactorMatrix,(V$4+1),FALSE)*$E4070</f>
        <v>0</v>
      </c>
      <c r="W4067" s="54">
        <f ca="1">VLOOKUP(CONCATENATE($F4067," ",$G4067),AllocFactorMatrix,(W$4+1),FALSE)*$E4070</f>
        <v>0</v>
      </c>
      <c r="X4067" s="54">
        <f t="shared" ca="1" si="2096"/>
        <v>138.76141513293456</v>
      </c>
      <c r="Y4067" s="54">
        <f ca="1">VLOOKUP(CONCATENATE($F4067," ",$G4067),AllocFactorMatrix,(Y$4+1),FALSE)*$E4070</f>
        <v>1892.9474645884141</v>
      </c>
      <c r="Z4067" s="54">
        <f ca="1">VLOOKUP(CONCATENATE($F4067," ",$G4067),AllocFactorMatrix,(Z$4+1),FALSE)*$E4070</f>
        <v>0</v>
      </c>
      <c r="AA4067" s="54">
        <f t="shared" ca="1" si="2001"/>
        <v>1892.9474645884141</v>
      </c>
      <c r="AB4067" s="54">
        <f ca="1">VLOOKUP(CONCATENATE($F4067," ",$G4067),AllocFactorMatrix,(AB$4+1),FALSE)*$E4070</f>
        <v>19.643176733881837</v>
      </c>
      <c r="AC4067" s="54">
        <f ca="1">VLOOKUP(CONCATENATE($F4067," ",$G4067),AllocFactorMatrix,(AC$4+1),FALSE)*$E4070</f>
        <v>666.96140079503436</v>
      </c>
      <c r="AD4067" s="54">
        <f ca="1">VLOOKUP(CONCATENATE($F4067," ",$G4067),AllocFactorMatrix,(AD$4+1),FALSE)*$E4070</f>
        <v>108.49077611482431</v>
      </c>
    </row>
    <row r="4068" spans="1:30" s="51" customFormat="1" hidden="1" outlineLevel="1">
      <c r="A4068" s="56"/>
      <c r="B4068" s="111"/>
      <c r="C4068" s="55"/>
      <c r="D4068" s="55"/>
      <c r="F4068" s="52" t="str">
        <f>F4070</f>
        <v>RB_GUP</v>
      </c>
      <c r="G4068" s="55" t="str">
        <f>$G$13</f>
        <v>ENERGY</v>
      </c>
      <c r="H4068" s="53">
        <f t="shared" ca="1" si="1999"/>
        <v>2276.0069421149269</v>
      </c>
      <c r="I4068" s="54">
        <f ca="1">VLOOKUP(CONCATENATE($F4068," ",$G4068),AllocFactorMatrix,(I$4+1),FALSE)*$E4070</f>
        <v>854.01945884714098</v>
      </c>
      <c r="J4068" s="54">
        <f ca="1">VLOOKUP(CONCATENATE($F4068," ",$G4068),AllocFactorMatrix,(J$4+1),FALSE)*$E4070</f>
        <v>55.345979431733419</v>
      </c>
      <c r="K4068" s="54">
        <f ca="1">VLOOKUP(CONCATENATE($F4068," ",$G4068),AllocFactorMatrix,(K$4+1),FALSE)*$E4070</f>
        <v>185.69176070412959</v>
      </c>
      <c r="L4068" s="54">
        <f ca="1">VLOOKUP(CONCATENATE($F4068," ",$G4068),AllocFactorMatrix,(L$4+1),FALSE)*$E4070</f>
        <v>5.901705718816018</v>
      </c>
      <c r="M4068" s="54">
        <f ca="1">VLOOKUP(CONCATENATE($F4068," ",$G4068),AllocFactorMatrix,(M$4+1),FALSE)*$E4070</f>
        <v>0.54406827509581557</v>
      </c>
      <c r="N4068" s="54">
        <f t="shared" ca="1" si="2000"/>
        <v>192.13753469804141</v>
      </c>
      <c r="O4068" s="54">
        <f ca="1">VLOOKUP(CONCATENATE($F4068," ",$G4068),AllocFactorMatrix,(O$4+1),FALSE)*$E4070</f>
        <v>169.2977692391523</v>
      </c>
      <c r="P4068" s="54">
        <f ca="1">VLOOKUP(CONCATENATE($F4068," ",$G4068),AllocFactorMatrix,(P$4+1),FALSE)*$E4070</f>
        <v>31.384548845838861</v>
      </c>
      <c r="Q4068" s="54">
        <f ca="1">VLOOKUP(CONCATENATE($F4068," ",$G4068),AllocFactorMatrix,(Q$4+1),FALSE)*$E4070</f>
        <v>14.260335678931799</v>
      </c>
      <c r="R4068" s="54">
        <f ca="1">VLOOKUP(CONCATENATE($F4068," ",$G4068),AllocFactorMatrix,(R$4+1),FALSE)*$E4070</f>
        <v>0.66074036399491376</v>
      </c>
      <c r="S4068" s="54">
        <f t="shared" ca="1" si="2095"/>
        <v>215.60339412791785</v>
      </c>
      <c r="T4068" s="54">
        <f ca="1">VLOOKUP(CONCATENATE($F4068," ",$G4068),AllocFactorMatrix,(T$4+1),FALSE)*$E4070</f>
        <v>6.4878113358749712</v>
      </c>
      <c r="U4068" s="54">
        <f ca="1">VLOOKUP(CONCATENATE($F4068," ",$G4068),AllocFactorMatrix,(U$4+1),FALSE)*$E4070</f>
        <v>113.91624780006977</v>
      </c>
      <c r="V4068" s="54">
        <f ca="1">VLOOKUP(CONCATENATE($F4068," ",$G4068),AllocFactorMatrix,(V$4+1),FALSE)*$E4070</f>
        <v>646.76915939037758</v>
      </c>
      <c r="W4068" s="54">
        <f ca="1">VLOOKUP(CONCATENATE($F4068," ",$G4068),AllocFactorMatrix,(W$4+1),FALSE)*$E4070</f>
        <v>122.7072469503897</v>
      </c>
      <c r="X4068" s="54">
        <f t="shared" ca="1" si="2096"/>
        <v>889.88046547671206</v>
      </c>
      <c r="Y4068" s="54">
        <f ca="1">VLOOKUP(CONCATENATE($F4068," ",$G4068),AllocFactorMatrix,(Y$4+1),FALSE)*$E4070</f>
        <v>45.867868909043871</v>
      </c>
      <c r="Z4068" s="54">
        <f ca="1">VLOOKUP(CONCATENATE($F4068," ",$G4068),AllocFactorMatrix,(Z$4+1),FALSE)*$E4070</f>
        <v>0.74665578537056276</v>
      </c>
      <c r="AA4068" s="54">
        <f t="shared" ca="1" si="2001"/>
        <v>46.614524694414435</v>
      </c>
      <c r="AB4068" s="54">
        <f ca="1">VLOOKUP(CONCATENATE($F4068," ",$G4068),AllocFactorMatrix,(AB$4+1),FALSE)*$E4070</f>
        <v>0.83283446730179544</v>
      </c>
      <c r="AC4068" s="54">
        <f ca="1">VLOOKUP(CONCATENATE($F4068," ",$G4068),AllocFactorMatrix,(AC$4+1),FALSE)*$E4070</f>
        <v>18.008930122374956</v>
      </c>
      <c r="AD4068" s="54">
        <f ca="1">VLOOKUP(CONCATENATE($F4068," ",$G4068),AllocFactorMatrix,(AD$4+1),FALSE)*$E4070</f>
        <v>3.5638202492902731</v>
      </c>
    </row>
    <row r="4069" spans="1:30" s="51" customFormat="1" hidden="1" outlineLevel="1">
      <c r="A4069" s="56"/>
      <c r="B4069" s="111"/>
      <c r="C4069" s="55"/>
      <c r="D4069" s="55"/>
      <c r="F4069" s="52" t="str">
        <f>F4070</f>
        <v>RB_GUP</v>
      </c>
      <c r="G4069" s="55" t="str">
        <f>$G$14</f>
        <v>CUSTOMER</v>
      </c>
      <c r="H4069" s="53">
        <f t="shared" ca="1" si="1999"/>
        <v>35645.706450486221</v>
      </c>
      <c r="I4069" s="54">
        <f ca="1">VLOOKUP(CONCATENATE($F4069," ",$G4069),AllocFactorMatrix,(I$4+1),FALSE)*$E4070</f>
        <v>16669.310208909807</v>
      </c>
      <c r="J4069" s="54">
        <f ca="1">VLOOKUP(CONCATENATE($F4069," ",$G4069),AllocFactorMatrix,(J$4+1),FALSE)*$E4070</f>
        <v>4367.0832804130259</v>
      </c>
      <c r="K4069" s="54">
        <f ca="1">VLOOKUP(CONCATENATE($F4069," ",$G4069),AllocFactorMatrix,(K$4+1),FALSE)*$E4070</f>
        <v>1239.6897686669213</v>
      </c>
      <c r="L4069" s="54">
        <f ca="1">VLOOKUP(CONCATENATE($F4069," ",$G4069),AllocFactorMatrix,(L$4+1),FALSE)*$E4070</f>
        <v>400.16500270651278</v>
      </c>
      <c r="M4069" s="54">
        <f ca="1">VLOOKUP(CONCATENATE($F4069," ",$G4069),AllocFactorMatrix,(M$4+1),FALSE)*$E4070</f>
        <v>64.954838727508388</v>
      </c>
      <c r="N4069" s="54">
        <f t="shared" ca="1" si="2000"/>
        <v>1704.8096101009423</v>
      </c>
      <c r="O4069" s="54">
        <f ca="1">VLOOKUP(CONCATENATE($F4069," ",$G4069),AllocFactorMatrix,(O$4+1),FALSE)*$E4070</f>
        <v>351.80589872293569</v>
      </c>
      <c r="P4069" s="54">
        <f ca="1">VLOOKUP(CONCATENATE($F4069," ",$G4069),AllocFactorMatrix,(P$4+1),FALSE)*$E4070</f>
        <v>104.17409671363103</v>
      </c>
      <c r="Q4069" s="54">
        <f ca="1">VLOOKUP(CONCATENATE($F4069," ",$G4069),AllocFactorMatrix,(Q$4+1),FALSE)*$E4070</f>
        <v>226.29082259038569</v>
      </c>
      <c r="R4069" s="54">
        <f ca="1">VLOOKUP(CONCATENATE($F4069," ",$G4069),AllocFactorMatrix,(R$4+1),FALSE)*$E4070</f>
        <v>39.764715678459311</v>
      </c>
      <c r="S4069" s="54">
        <f t="shared" ca="1" si="2095"/>
        <v>722.03553370541169</v>
      </c>
      <c r="T4069" s="54">
        <f ca="1">VLOOKUP(CONCATENATE($F4069," ",$G4069),AllocFactorMatrix,(T$4+1),FALSE)*$E4070</f>
        <v>2.4213601578695898</v>
      </c>
      <c r="U4069" s="54">
        <f ca="1">VLOOKUP(CONCATENATE($F4069," ",$G4069),AllocFactorMatrix,(U$4+1),FALSE)*$E4070</f>
        <v>61.80431061360531</v>
      </c>
      <c r="V4069" s="54">
        <f ca="1">VLOOKUP(CONCATENATE($F4069," ",$G4069),AllocFactorMatrix,(V$4+1),FALSE)*$E4070</f>
        <v>332.78477239692847</v>
      </c>
      <c r="W4069" s="54">
        <f ca="1">VLOOKUP(CONCATENATE($F4069," ",$G4069),AllocFactorMatrix,(W$4+1),FALSE)*$E4070</f>
        <v>59.647732648108551</v>
      </c>
      <c r="X4069" s="54">
        <f t="shared" ca="1" si="2096"/>
        <v>456.65817581651191</v>
      </c>
      <c r="Y4069" s="54">
        <f ca="1">VLOOKUP(CONCATENATE($F4069," ",$G4069),AllocFactorMatrix,(Y$4+1),FALSE)*$E4070</f>
        <v>97.38879058458933</v>
      </c>
      <c r="Z4069" s="54">
        <f ca="1">VLOOKUP(CONCATENATE($F4069," ",$G4069),AllocFactorMatrix,(Z$4+1),FALSE)*$E4070</f>
        <v>1.7654528721350715</v>
      </c>
      <c r="AA4069" s="54">
        <f t="shared" ca="1" si="2001"/>
        <v>99.154243456724402</v>
      </c>
      <c r="AB4069" s="54">
        <f ca="1">VLOOKUP(CONCATENATE($F4069," ",$G4069),AllocFactorMatrix,(AB$4+1),FALSE)*$E4070</f>
        <v>1.8281456795979774</v>
      </c>
      <c r="AC4069" s="54">
        <f ca="1">VLOOKUP(CONCATENATE($F4069," ",$G4069),AllocFactorMatrix,(AC$4+1),FALSE)*$E4070</f>
        <v>10356.66542291392</v>
      </c>
      <c r="AD4069" s="54">
        <f ca="1">VLOOKUP(CONCATENATE($F4069," ",$G4069),AllocFactorMatrix,(AD$4+1),FALSE)*$E4070</f>
        <v>1268.1618294902789</v>
      </c>
    </row>
    <row r="4070" spans="1:30" s="51" customFormat="1" collapsed="1">
      <c r="A4070" s="56"/>
      <c r="B4070" s="111"/>
      <c r="C4070" s="55"/>
      <c r="D4070" s="98" t="s">
        <v>442</v>
      </c>
      <c r="E4070" s="61">
        <v>699362</v>
      </c>
      <c r="F4070" s="57" t="s">
        <v>74</v>
      </c>
      <c r="G4070" s="55" t="str">
        <f>$G$15</f>
        <v>TOTAL</v>
      </c>
      <c r="H4070" s="53">
        <f t="shared" ca="1" si="1999"/>
        <v>699362.00000000023</v>
      </c>
      <c r="I4070" s="54">
        <f ca="1">VLOOKUP(CONCATENATE($F4070," ",$G4070),AllocFactorMatrix,(I$4+1),FALSE)*$E4070</f>
        <v>387340.90509987087</v>
      </c>
      <c r="J4070" s="54">
        <f ca="1">VLOOKUP(CONCATENATE($F4070," ",$G4070),AllocFactorMatrix,(J$4+1),FALSE)*$E4070</f>
        <v>22397.375360058108</v>
      </c>
      <c r="K4070" s="54">
        <f ca="1">VLOOKUP(CONCATENATE($F4070," ",$G4070),AllocFactorMatrix,(K$4+1),FALSE)*$E4070</f>
        <v>65380.591239859263</v>
      </c>
      <c r="L4070" s="54">
        <f ca="1">VLOOKUP(CONCATENATE($F4070," ",$G4070),AllocFactorMatrix,(L$4+1),FALSE)*$E4070</f>
        <v>2154.6570549546823</v>
      </c>
      <c r="M4070" s="54">
        <f ca="1">VLOOKUP(CONCATENATE($F4070," ",$G4070),AllocFactorMatrix,(M$4+1),FALSE)*$E4070</f>
        <v>184.31699684565186</v>
      </c>
      <c r="N4070" s="54">
        <f t="shared" ca="1" si="2000"/>
        <v>67719.565291659601</v>
      </c>
      <c r="O4070" s="54">
        <f ca="1">VLOOKUP(CONCATENATE($F4070," ",$G4070),AllocFactorMatrix,(O$4+1),FALSE)*$E4070</f>
        <v>47964.260159965081</v>
      </c>
      <c r="P4070" s="54">
        <f ca="1">VLOOKUP(CONCATENATE($F4070," ",$G4070),AllocFactorMatrix,(P$4+1),FALSE)*$E4070</f>
        <v>8017.4923553251056</v>
      </c>
      <c r="Q4070" s="54">
        <f ca="1">VLOOKUP(CONCATENATE($F4070," ",$G4070),AllocFactorMatrix,(Q$4+1),FALSE)*$E4070</f>
        <v>2817.3331121699539</v>
      </c>
      <c r="R4070" s="54">
        <f ca="1">VLOOKUP(CONCATENATE($F4070," ",$G4070),AllocFactorMatrix,(R$4+1),FALSE)*$E4070</f>
        <v>146.22586697582619</v>
      </c>
      <c r="S4070" s="54">
        <f t="shared" ca="1" si="2095"/>
        <v>58945.311494435962</v>
      </c>
      <c r="T4070" s="54">
        <f ca="1">VLOOKUP(CONCATENATE($F4070," ",$G4070),AllocFactorMatrix,(T$4+1),FALSE)*$E4070</f>
        <v>1634.5226052458784</v>
      </c>
      <c r="U4070" s="54">
        <f ca="1">VLOOKUP(CONCATENATE($F4070," ",$G4070),AllocFactorMatrix,(U$4+1),FALSE)*$E4070</f>
        <v>24403.882486537346</v>
      </c>
      <c r="V4070" s="54">
        <f ca="1">VLOOKUP(CONCATENATE($F4070," ",$G4070),AllocFactorMatrix,(V$4+1),FALSE)*$E4070</f>
        <v>93468.216341336447</v>
      </c>
      <c r="W4070" s="54">
        <f ca="1">VLOOKUP(CONCATENATE($F4070," ",$G4070),AllocFactorMatrix,(W$4+1),FALSE)*$E4070</f>
        <v>15427.696473126771</v>
      </c>
      <c r="X4070" s="54">
        <f t="shared" ca="1" si="2096"/>
        <v>134934.31790624643</v>
      </c>
      <c r="Y4070" s="54">
        <f ca="1">VLOOKUP(CONCATENATE($F4070," ",$G4070),AllocFactorMatrix,(Y$4+1),FALSE)*$E4070</f>
        <v>14948.916017011717</v>
      </c>
      <c r="Z4070" s="54">
        <f ca="1">VLOOKUP(CONCATENATE($F4070," ",$G4070),AllocFactorMatrix,(Z$4+1),FALSE)*$E4070</f>
        <v>218.50203656643649</v>
      </c>
      <c r="AA4070" s="54">
        <f t="shared" ca="1" si="2001"/>
        <v>15167.418053578154</v>
      </c>
      <c r="AB4070" s="54">
        <f ca="1">VLOOKUP(CONCATENATE($F4070," ",$G4070),AllocFactorMatrix,(AB$4+1),FALSE)*$E4070</f>
        <v>192.10656517393997</v>
      </c>
      <c r="AC4070" s="54">
        <f ca="1">VLOOKUP(CONCATENATE($F4070," ",$G4070),AllocFactorMatrix,(AC$4+1),FALSE)*$E4070</f>
        <v>11241.664104041245</v>
      </c>
      <c r="AD4070" s="54">
        <f ca="1">VLOOKUP(CONCATENATE($F4070," ",$G4070),AllocFactorMatrix,(AD$4+1),FALSE)*$E4070</f>
        <v>1423.3361249357524</v>
      </c>
    </row>
    <row r="4071" spans="1:30" hidden="1" outlineLevel="1">
      <c r="D4071" s="7"/>
      <c r="E4071" s="51"/>
      <c r="F4071" s="52" t="str">
        <f>F4078</f>
        <v>LABOR_M</v>
      </c>
      <c r="G4071" s="55" t="str">
        <f>$G$8</f>
        <v>PRODUCTION</v>
      </c>
      <c r="H4071" s="4">
        <f t="shared" ref="H4071:H4078" ca="1" si="2097">SUBTOTAL(9,I4071:AD4071)</f>
        <v>-212571.46243267434</v>
      </c>
      <c r="I4071" s="5">
        <f ca="1">VLOOKUP(CONCATENATE($F4071," ",$G4071),AllocFactorMatrix,(I$4+1),FALSE)*$E4078</f>
        <v>-104709.08665088337</v>
      </c>
      <c r="J4071" s="5">
        <f ca="1">VLOOKUP(CONCATENATE($F4071," ",$G4071),AllocFactorMatrix,(J$4+1),FALSE)*$E4078</f>
        <v>-5176.1443021724745</v>
      </c>
      <c r="K4071" s="5">
        <f ca="1">VLOOKUP(CONCATENATE($F4071," ",$G4071),AllocFactorMatrix,(K$4+1),FALSE)*$E4078</f>
        <v>-18959.919929963125</v>
      </c>
      <c r="L4071" s="5">
        <f ca="1">VLOOKUP(CONCATENATE($F4071," ",$G4071),AllocFactorMatrix,(L$4+1),FALSE)*$E4078</f>
        <v>-596.79096413839318</v>
      </c>
      <c r="M4071" s="5">
        <f ca="1">VLOOKUP(CONCATENATE($F4071," ",$G4071),AllocFactorMatrix,(M$4+1),FALSE)*$E4078</f>
        <v>-55.965146985837961</v>
      </c>
      <c r="N4071" s="5">
        <f t="shared" ref="N4071:N4078" ca="1" si="2098">SUBTOTAL(9,K4071:M4071)</f>
        <v>-19612.676041087354</v>
      </c>
      <c r="O4071" s="5">
        <f ca="1">VLOOKUP(CONCATENATE($F4071," ",$G4071),AllocFactorMatrix,(O$4+1),FALSE)*$E4078</f>
        <v>-14412.488566382572</v>
      </c>
      <c r="P4071" s="5">
        <f ca="1">VLOOKUP(CONCATENATE($F4071," ",$G4071),AllocFactorMatrix,(P$4+1),FALSE)*$E4078</f>
        <v>-2685.4665126118116</v>
      </c>
      <c r="Q4071" s="5">
        <f ca="1">VLOOKUP(CONCATENATE($F4071," ",$G4071),AllocFactorMatrix,(Q$4+1),FALSE)*$E4078</f>
        <v>-1213.5123136615236</v>
      </c>
      <c r="R4071" s="5">
        <f ca="1">VLOOKUP(CONCATENATE($F4071," ",$G4071),AllocFactorMatrix,(R$4+1),FALSE)*$E4078</f>
        <v>-54.570292270403179</v>
      </c>
      <c r="S4071" s="5">
        <f ca="1">SUBTOTAL(9,O4071:R4071)</f>
        <v>-18366.037684926308</v>
      </c>
      <c r="T4071" s="5">
        <f ca="1">VLOOKUP(CONCATENATE($F4071," ",$G4071),AllocFactorMatrix,(T$4+1),FALSE)*$E4078</f>
        <v>-503.46514088945878</v>
      </c>
      <c r="U4071" s="5">
        <f ca="1">VLOOKUP(CONCATENATE($F4071," ",$G4071),AllocFactorMatrix,(U$4+1),FALSE)*$E4078</f>
        <v>-8239.1212493374333</v>
      </c>
      <c r="V4071" s="5">
        <f ca="1">VLOOKUP(CONCATENATE($F4071," ",$G4071),AllocFactorMatrix,(V$4+1),FALSE)*$E4078</f>
        <v>-43543.98730923648</v>
      </c>
      <c r="W4071" s="5">
        <f ca="1">VLOOKUP(CONCATENATE($F4071," ",$G4071),AllocFactorMatrix,(W$4+1),FALSE)*$E4078</f>
        <v>-7863.3223985099685</v>
      </c>
      <c r="X4071" s="5">
        <f ca="1">SUBTOTAL(9,T4071:W4071)</f>
        <v>-60149.896097973338</v>
      </c>
      <c r="Y4071" s="5">
        <f ca="1">VLOOKUP(CONCATENATE($F4071," ",$G4071),AllocFactorMatrix,(Y$4+1),FALSE)*$E4078</f>
        <v>-4426.05236899174</v>
      </c>
      <c r="Z4071" s="5">
        <f ca="1">VLOOKUP(CONCATENATE($F4071," ",$G4071),AllocFactorMatrix,(Z$4+1),FALSE)*$E4078</f>
        <v>-74.13468534140938</v>
      </c>
      <c r="AA4071" s="5">
        <f t="shared" ref="AA4071:AA4078" ca="1" si="2099">SUBTOTAL(9,Y4071:Z4071)</f>
        <v>-4500.1870543331497</v>
      </c>
      <c r="AB4071" s="5">
        <f ca="1">VLOOKUP(CONCATENATE($F4071," ",$G4071),AllocFactorMatrix,(AB$4+1),FALSE)*$E4078</f>
        <v>-57.434601298355787</v>
      </c>
      <c r="AC4071" s="5">
        <f ca="1">VLOOKUP(CONCATENATE($F4071," ",$G4071),AllocFactorMatrix,(AC$4+1),FALSE)*$E4078</f>
        <v>0</v>
      </c>
      <c r="AD4071" s="5">
        <f ca="1">VLOOKUP(CONCATENATE($F4071," ",$G4071),AllocFactorMatrix,(AD$4+1),FALSE)*$E4078</f>
        <v>0</v>
      </c>
    </row>
    <row r="4072" spans="1:30" hidden="1" outlineLevel="1">
      <c r="D4072" s="7"/>
      <c r="E4072" s="51"/>
      <c r="F4072" s="52" t="str">
        <f>F4078</f>
        <v>LABOR_M</v>
      </c>
      <c r="G4072" s="55" t="str">
        <f>$G$9</f>
        <v>BULKTRAN</v>
      </c>
      <c r="H4072" s="4">
        <f t="shared" ca="1" si="2097"/>
        <v>-776.69746806130786</v>
      </c>
      <c r="I4072" s="5">
        <f ca="1">VLOOKUP(CONCATENATE($F4072," ",$G4072),AllocFactorMatrix,(I$4+1),FALSE)*$E4078</f>
        <v>-382.58796149794188</v>
      </c>
      <c r="J4072" s="5">
        <f ca="1">VLOOKUP(CONCATENATE($F4072," ",$G4072),AllocFactorMatrix,(J$4+1),FALSE)*$E4078</f>
        <v>-18.912690009321622</v>
      </c>
      <c r="K4072" s="5">
        <f ca="1">VLOOKUP(CONCATENATE($F4072," ",$G4072),AllocFactorMatrix,(K$4+1),FALSE)*$E4078</f>
        <v>-69.276099603029024</v>
      </c>
      <c r="L4072" s="5">
        <f ca="1">VLOOKUP(CONCATENATE($F4072," ",$G4072),AllocFactorMatrix,(L$4+1),FALSE)*$E4078</f>
        <v>-2.1805656577959742</v>
      </c>
      <c r="M4072" s="5">
        <f ca="1">VLOOKUP(CONCATENATE($F4072," ",$G4072),AllocFactorMatrix,(M$4+1),FALSE)*$E4078</f>
        <v>-0.20448646994347364</v>
      </c>
      <c r="N4072" s="5">
        <f t="shared" ca="1" si="2098"/>
        <v>-71.661151730768481</v>
      </c>
      <c r="O4072" s="5">
        <f ca="1">VLOOKUP(CONCATENATE($F4072," ",$G4072),AllocFactorMatrix,(O$4+1),FALSE)*$E4078</f>
        <v>-52.660612341213501</v>
      </c>
      <c r="P4072" s="5">
        <f ca="1">VLOOKUP(CONCATENATE($F4072," ",$G4072),AllocFactorMatrix,(P$4+1),FALSE)*$E4078</f>
        <v>-9.8122062907180592</v>
      </c>
      <c r="Q4072" s="5">
        <f ca="1">VLOOKUP(CONCATENATE($F4072," ",$G4072),AllocFactorMatrix,(Q$4+1),FALSE)*$E4078</f>
        <v>-4.4339533194896461</v>
      </c>
      <c r="R4072" s="5">
        <f ca="1">VLOOKUP(CONCATENATE($F4072," ",$G4072),AllocFactorMatrix,(R$4+1),FALSE)*$E4078</f>
        <v>-0.19938992446463397</v>
      </c>
      <c r="S4072" s="5">
        <f t="shared" ref="S4072:S4078" ca="1" si="2100">SUBTOTAL(9,O4072:R4072)</f>
        <v>-67.106161875885846</v>
      </c>
      <c r="T4072" s="5">
        <f ca="1">VLOOKUP(CONCATENATE($F4072," ",$G4072),AllocFactorMatrix,(T$4+1),FALSE)*$E4078</f>
        <v>-1.8395700707465501</v>
      </c>
      <c r="U4072" s="5">
        <f ca="1">VLOOKUP(CONCATENATE($F4072," ",$G4072),AllocFactorMatrix,(U$4+1),FALSE)*$E4078</f>
        <v>-30.104250778428419</v>
      </c>
      <c r="V4072" s="5">
        <f ca="1">VLOOKUP(CONCATENATE($F4072," ",$G4072),AllocFactorMatrix,(V$4+1),FALSE)*$E4078</f>
        <v>-159.10181124660295</v>
      </c>
      <c r="W4072" s="5">
        <f ca="1">VLOOKUP(CONCATENATE($F4072," ",$G4072),AllocFactorMatrix,(W$4+1),FALSE)*$E4078</f>
        <v>-28.73115011572547</v>
      </c>
      <c r="X4072" s="5">
        <f t="shared" ref="X4072:X4078" ca="1" si="2101">SUBTOTAL(9,T4072:W4072)</f>
        <v>-219.77678221150342</v>
      </c>
      <c r="Y4072" s="5">
        <f ca="1">VLOOKUP(CONCATENATE($F4072," ",$G4072),AllocFactorMatrix,(Y$4+1),FALSE)*$E4078</f>
        <v>-16.171990488099638</v>
      </c>
      <c r="Z4072" s="5">
        <f ca="1">VLOOKUP(CONCATENATE($F4072," ",$G4072),AllocFactorMatrix,(Z$4+1),FALSE)*$E4078</f>
        <v>-0.27087465900288121</v>
      </c>
      <c r="AA4072" s="5">
        <f t="shared" ca="1" si="2099"/>
        <v>-16.44286514710252</v>
      </c>
      <c r="AB4072" s="5">
        <f ca="1">VLOOKUP(CONCATENATE($F4072," ",$G4072),AllocFactorMatrix,(AB$4+1),FALSE)*$E4078</f>
        <v>-0.20985558878427679</v>
      </c>
      <c r="AC4072" s="5">
        <f ca="1">VLOOKUP(CONCATENATE($F4072," ",$G4072),AllocFactorMatrix,(AC$4+1),FALSE)*$E4078</f>
        <v>0</v>
      </c>
      <c r="AD4072" s="5">
        <f ca="1">VLOOKUP(CONCATENATE($F4072," ",$G4072),AllocFactorMatrix,(AD$4+1),FALSE)*$E4078</f>
        <v>0</v>
      </c>
    </row>
    <row r="4073" spans="1:30" hidden="1" outlineLevel="1">
      <c r="D4073" s="7"/>
      <c r="E4073" s="51"/>
      <c r="F4073" s="52" t="str">
        <f>F4078</f>
        <v>LABOR_M</v>
      </c>
      <c r="G4073" s="55" t="str">
        <f>$G$10</f>
        <v>SUBTRAN</v>
      </c>
      <c r="H4073" s="4">
        <f t="shared" ca="1" si="2097"/>
        <v>-170.84122665786737</v>
      </c>
      <c r="I4073" s="5">
        <f ca="1">VLOOKUP(CONCATENATE($F4073," ",$G4073),AllocFactorMatrix,(I$4+1),FALSE)*$E4078</f>
        <v>-83.177029357370344</v>
      </c>
      <c r="J4073" s="5">
        <f ca="1">VLOOKUP(CONCATENATE($F4073," ",$G4073),AllocFactorMatrix,(J$4+1),FALSE)*$E4078</f>
        <v>-4.0142322452593273</v>
      </c>
      <c r="K4073" s="5">
        <f ca="1">VLOOKUP(CONCATENATE($F4073," ",$G4073),AllocFactorMatrix,(K$4+1),FALSE)*$E4078</f>
        <v>-14.603580630829507</v>
      </c>
      <c r="L4073" s="5">
        <f ca="1">VLOOKUP(CONCATENATE($F4073," ",$G4073),AllocFactorMatrix,(L$4+1),FALSE)*$E4078</f>
        <v>-0.45109086549843902</v>
      </c>
      <c r="M4073" s="5">
        <f ca="1">VLOOKUP(CONCATENATE($F4073," ",$G4073),AllocFactorMatrix,(M$4+1),FALSE)*$E4078</f>
        <v>-5.6180981626960946E-2</v>
      </c>
      <c r="N4073" s="5">
        <f t="shared" ca="1" si="2098"/>
        <v>-15.110852477954907</v>
      </c>
      <c r="O4073" s="5">
        <f ca="1">VLOOKUP(CONCATENATE($F4073," ",$G4073),AllocFactorMatrix,(O$4+1),FALSE)*$E4078</f>
        <v>-11.033233417856131</v>
      </c>
      <c r="P4073" s="5">
        <f ca="1">VLOOKUP(CONCATENATE($F4073," ",$G4073),AllocFactorMatrix,(P$4+1),FALSE)*$E4078</f>
        <v>-2.051065223702607</v>
      </c>
      <c r="Q4073" s="5">
        <f ca="1">VLOOKUP(CONCATENATE($F4073," ",$G4073),AllocFactorMatrix,(Q$4+1),FALSE)*$E4078</f>
        <v>-1.2204082473363806</v>
      </c>
      <c r="R4073" s="5">
        <f ca="1">VLOOKUP(CONCATENATE($F4073," ",$G4073),AllocFactorMatrix,(R$4+1),FALSE)*$E4078</f>
        <v>0</v>
      </c>
      <c r="S4073" s="5">
        <f t="shared" ca="1" si="2100"/>
        <v>-14.304706888895119</v>
      </c>
      <c r="T4073" s="5">
        <f ca="1">VLOOKUP(CONCATENATE($F4073," ",$G4073),AllocFactorMatrix,(T$4+1),FALSE)*$E4078</f>
        <v>-0.38526156630467467</v>
      </c>
      <c r="U4073" s="5">
        <f ca="1">VLOOKUP(CONCATENATE($F4073," ",$G4073),AllocFactorMatrix,(U$4+1),FALSE)*$E4078</f>
        <v>-6.3069518034417458</v>
      </c>
      <c r="V4073" s="5">
        <f ca="1">VLOOKUP(CONCATENATE($F4073," ",$G4073),AllocFactorMatrix,(V$4+1),FALSE)*$E4078</f>
        <v>-43.938534583448138</v>
      </c>
      <c r="W4073" s="5">
        <f ca="1">VLOOKUP(CONCATENATE($F4073," ",$G4073),AllocFactorMatrix,(W$4+1),FALSE)*$E4078</f>
        <v>0</v>
      </c>
      <c r="X4073" s="5">
        <f t="shared" ca="1" si="2101"/>
        <v>-50.630747953194557</v>
      </c>
      <c r="Y4073" s="5">
        <f ca="1">VLOOKUP(CONCATENATE($F4073," ",$G4073),AllocFactorMatrix,(Y$4+1),FALSE)*$E4078</f>
        <v>-3.3206800120419215</v>
      </c>
      <c r="Z4073" s="5">
        <f ca="1">VLOOKUP(CONCATENATE($F4073," ",$G4073),AllocFactorMatrix,(Z$4+1),FALSE)*$E4078</f>
        <v>-5.5355826017120441E-2</v>
      </c>
      <c r="AA4073" s="5">
        <f t="shared" ca="1" si="2099"/>
        <v>-3.3760358380590421</v>
      </c>
      <c r="AB4073" s="5">
        <f ca="1">VLOOKUP(CONCATENATE($F4073," ",$G4073),AllocFactorMatrix,(AB$4+1),FALSE)*$E4078</f>
        <v>-4.4343158796586957E-2</v>
      </c>
      <c r="AC4073" s="5">
        <f ca="1">VLOOKUP(CONCATENATE($F4073," ",$G4073),AllocFactorMatrix,(AC$4+1),FALSE)*$E4078</f>
        <v>-0.15077621952989073</v>
      </c>
      <c r="AD4073" s="5">
        <f ca="1">VLOOKUP(CONCATENATE($F4073," ",$G4073),AllocFactorMatrix,(AD$4+1),FALSE)*$E4078</f>
        <v>-3.2502518807614116E-2</v>
      </c>
    </row>
    <row r="4074" spans="1:30" hidden="1" outlineLevel="1">
      <c r="D4074" s="7"/>
      <c r="E4074" s="51"/>
      <c r="F4074" s="52" t="str">
        <f>F4078</f>
        <v>LABOR_M</v>
      </c>
      <c r="G4074" s="55" t="str">
        <f>$G$11</f>
        <v>DISTPRI</v>
      </c>
      <c r="H4074" s="4">
        <f t="shared" ca="1" si="2097"/>
        <v>-109457.71394506596</v>
      </c>
      <c r="I4074" s="5">
        <f ca="1">VLOOKUP(CONCATENATE($F4074," ",$G4074),AllocFactorMatrix,(I$4+1),FALSE)*$E4078</f>
        <v>-73155.258658712235</v>
      </c>
      <c r="J4074" s="5">
        <f ca="1">VLOOKUP(CONCATENATE($F4074," ",$G4074),AllocFactorMatrix,(J$4+1),FALSE)*$E4078</f>
        <v>-3448.3479186667159</v>
      </c>
      <c r="K4074" s="5">
        <f ca="1">VLOOKUP(CONCATENATE($F4074," ",$G4074),AllocFactorMatrix,(K$4+1),FALSE)*$E4078</f>
        <v>-12521.162929381846</v>
      </c>
      <c r="L4074" s="5">
        <f ca="1">VLOOKUP(CONCATENATE($F4074," ",$G4074),AllocFactorMatrix,(L$4+1),FALSE)*$E4078</f>
        <v>-386.96908755717249</v>
      </c>
      <c r="M4074" s="5">
        <f ca="1">VLOOKUP(CONCATENATE($F4074," ",$G4074),AllocFactorMatrix,(M$4+1),FALSE)*$E4078</f>
        <v>0</v>
      </c>
      <c r="N4074" s="5">
        <f t="shared" ca="1" si="2098"/>
        <v>-12908.132016939018</v>
      </c>
      <c r="O4074" s="5">
        <f ca="1">VLOOKUP(CONCATENATE($F4074," ",$G4074),AllocFactorMatrix,(O$4+1),FALSE)*$E4078</f>
        <v>-9388.6836848842559</v>
      </c>
      <c r="P4074" s="5">
        <f ca="1">VLOOKUP(CONCATENATE($F4074," ",$G4074),AllocFactorMatrix,(P$4+1),FALSE)*$E4078</f>
        <v>-1748.6429681119357</v>
      </c>
      <c r="Q4074" s="5">
        <f ca="1">VLOOKUP(CONCATENATE($F4074," ",$G4074),AllocFactorMatrix,(Q$4+1),FALSE)*$E4078</f>
        <v>0</v>
      </c>
      <c r="R4074" s="5">
        <f ca="1">VLOOKUP(CONCATENATE($F4074," ",$G4074),AllocFactorMatrix,(R$4+1),FALSE)*$E4078</f>
        <v>0</v>
      </c>
      <c r="S4074" s="5">
        <f t="shared" ca="1" si="2100"/>
        <v>-11137.326652996191</v>
      </c>
      <c r="T4074" s="5">
        <f ca="1">VLOOKUP(CONCATENATE($F4074," ",$G4074),AllocFactorMatrix,(T$4+1),FALSE)*$E4078</f>
        <v>-334.70078756018222</v>
      </c>
      <c r="U4074" s="5">
        <f ca="1">VLOOKUP(CONCATENATE($F4074," ",$G4074),AllocFactorMatrix,(U$4+1),FALSE)*$E4078</f>
        <v>-5397.966326973321</v>
      </c>
      <c r="V4074" s="5">
        <f ca="1">VLOOKUP(CONCATENATE($F4074," ",$G4074),AllocFactorMatrix,(V$4+1),FALSE)*$E4078</f>
        <v>0</v>
      </c>
      <c r="W4074" s="5">
        <f ca="1">VLOOKUP(CONCATENATE($F4074," ",$G4074),AllocFactorMatrix,(W$4+1),FALSE)*$E4078</f>
        <v>0</v>
      </c>
      <c r="X4074" s="5">
        <f t="shared" ca="1" si="2101"/>
        <v>-5732.6671145335031</v>
      </c>
      <c r="Y4074" s="5">
        <f ca="1">VLOOKUP(CONCATENATE($F4074," ",$G4074),AllocFactorMatrix,(Y$4+1),FALSE)*$E4078</f>
        <v>-2831.1195937256953</v>
      </c>
      <c r="Z4074" s="5">
        <f ca="1">VLOOKUP(CONCATENATE($F4074," ",$G4074),AllocFactorMatrix,(Z$4+1),FALSE)*$E4078</f>
        <v>-47.234157276979609</v>
      </c>
      <c r="AA4074" s="5">
        <f t="shared" ca="1" si="2099"/>
        <v>-2878.3537510026749</v>
      </c>
      <c r="AB4074" s="5">
        <f ca="1">VLOOKUP(CONCATENATE($F4074," ",$G4074),AllocFactorMatrix,(AB$4+1),FALSE)*$E4078</f>
        <v>-38.26758184635441</v>
      </c>
      <c r="AC4074" s="5">
        <f ca="1">VLOOKUP(CONCATENATE($F4074," ",$G4074),AllocFactorMatrix,(AC$4+1),FALSE)*$E4078</f>
        <v>-131.09941890677916</v>
      </c>
      <c r="AD4074" s="5">
        <f ca="1">VLOOKUP(CONCATENATE($F4074," ",$G4074),AllocFactorMatrix,(AD$4+1),FALSE)*$E4078</f>
        <v>-28.260831462484937</v>
      </c>
    </row>
    <row r="4075" spans="1:30" hidden="1" outlineLevel="1">
      <c r="D4075" s="7"/>
      <c r="E4075" s="51"/>
      <c r="F4075" s="52" t="str">
        <f>F4078</f>
        <v>LABOR_M</v>
      </c>
      <c r="G4075" s="55" t="str">
        <f>$G$12</f>
        <v>DISTSEC</v>
      </c>
      <c r="H4075" s="4">
        <f t="shared" ca="1" si="2097"/>
        <v>-45174.544831452164</v>
      </c>
      <c r="I4075" s="5">
        <f ca="1">VLOOKUP(CONCATENATE($F4075," ",$G4075),AllocFactorMatrix,(I$4+1),FALSE)*$E4078</f>
        <v>-33777.072746017599</v>
      </c>
      <c r="J4075" s="5">
        <f ca="1">VLOOKUP(CONCATENATE($F4075," ",$G4075),AllocFactorMatrix,(J$4+1),FALSE)*$E4078</f>
        <v>-1628.40344215508</v>
      </c>
      <c r="K4075" s="5">
        <f ca="1">VLOOKUP(CONCATENATE($F4075," ",$G4075),AllocFactorMatrix,(K$4+1),FALSE)*$E4078</f>
        <v>-4913.5718016442024</v>
      </c>
      <c r="L4075" s="5">
        <f ca="1">VLOOKUP(CONCATENATE($F4075," ",$G4075),AllocFactorMatrix,(L$4+1),FALSE)*$E4078</f>
        <v>0</v>
      </c>
      <c r="M4075" s="5">
        <f ca="1">VLOOKUP(CONCATENATE($F4075," ",$G4075),AllocFactorMatrix,(M$4+1),FALSE)*$E4078</f>
        <v>0</v>
      </c>
      <c r="N4075" s="5">
        <f t="shared" ca="1" si="2098"/>
        <v>-4913.5718016442024</v>
      </c>
      <c r="O4075" s="5">
        <f ca="1">VLOOKUP(CONCATENATE($F4075," ",$G4075),AllocFactorMatrix,(O$4+1),FALSE)*$E4078</f>
        <v>-3130.9470767987495</v>
      </c>
      <c r="P4075" s="5">
        <f ca="1">VLOOKUP(CONCATENATE($F4075," ",$G4075),AllocFactorMatrix,(P$4+1),FALSE)*$E4078</f>
        <v>0</v>
      </c>
      <c r="Q4075" s="5">
        <f ca="1">VLOOKUP(CONCATENATE($F4075," ",$G4075),AllocFactorMatrix,(Q$4+1),FALSE)*$E4078</f>
        <v>0</v>
      </c>
      <c r="R4075" s="5">
        <f ca="1">VLOOKUP(CONCATENATE($F4075," ",$G4075),AllocFactorMatrix,(R$4+1),FALSE)*$E4078</f>
        <v>0</v>
      </c>
      <c r="S4075" s="5">
        <f t="shared" ca="1" si="2100"/>
        <v>-3130.9470767987495</v>
      </c>
      <c r="T4075" s="5">
        <f ca="1">VLOOKUP(CONCATENATE($F4075," ",$G4075),AllocFactorMatrix,(T$4+1),FALSE)*$E4078</f>
        <v>-84.654240647933662</v>
      </c>
      <c r="U4075" s="5">
        <f ca="1">VLOOKUP(CONCATENATE($F4075," ",$G4075),AllocFactorMatrix,(U$4+1),FALSE)*$E4078</f>
        <v>0</v>
      </c>
      <c r="V4075" s="5">
        <f ca="1">VLOOKUP(CONCATENATE($F4075," ",$G4075),AllocFactorMatrix,(V$4+1),FALSE)*$E4078</f>
        <v>0</v>
      </c>
      <c r="W4075" s="5">
        <f ca="1">VLOOKUP(CONCATENATE($F4075," ",$G4075),AllocFactorMatrix,(W$4+1),FALSE)*$E4078</f>
        <v>0</v>
      </c>
      <c r="X4075" s="5">
        <f t="shared" ca="1" si="2101"/>
        <v>-84.654240647933662</v>
      </c>
      <c r="Y4075" s="5">
        <f ca="1">VLOOKUP(CONCATENATE($F4075," ",$G4075),AllocFactorMatrix,(Y$4+1),FALSE)*$E4078</f>
        <v>-1154.8313343997427</v>
      </c>
      <c r="Z4075" s="5">
        <f ca="1">VLOOKUP(CONCATENATE($F4075," ",$G4075),AllocFactorMatrix,(Z$4+1),FALSE)*$E4078</f>
        <v>0</v>
      </c>
      <c r="AA4075" s="5">
        <f t="shared" ca="1" si="2099"/>
        <v>-1154.8313343997427</v>
      </c>
      <c r="AB4075" s="5">
        <f ca="1">VLOOKUP(CONCATENATE($F4075," ",$G4075),AllocFactorMatrix,(AB$4+1),FALSE)*$E4078</f>
        <v>-11.983721906604035</v>
      </c>
      <c r="AC4075" s="5">
        <f ca="1">VLOOKUP(CONCATENATE($F4075," ",$G4075),AllocFactorMatrix,(AC$4+1),FALSE)*$E4078</f>
        <v>-406.89344996730949</v>
      </c>
      <c r="AD4075" s="5">
        <f ca="1">VLOOKUP(CONCATENATE($F4075," ",$G4075),AllocFactorMatrix,(AD$4+1),FALSE)*$E4078</f>
        <v>-66.187017914936163</v>
      </c>
    </row>
    <row r="4076" spans="1:30" hidden="1" outlineLevel="1">
      <c r="D4076" s="7"/>
      <c r="E4076" s="51"/>
      <c r="F4076" s="52" t="str">
        <f>F4078</f>
        <v>LABOR_M</v>
      </c>
      <c r="G4076" s="55" t="str">
        <f>$G$13</f>
        <v>ENERGY</v>
      </c>
      <c r="H4076" s="4">
        <f t="shared" ca="1" si="2097"/>
        <v>-55960.404748975496</v>
      </c>
      <c r="I4076" s="5">
        <f ca="1">VLOOKUP(CONCATENATE($F4076," ",$G4076),AllocFactorMatrix,(I$4+1),FALSE)*$E4078</f>
        <v>-20997.859758801122</v>
      </c>
      <c r="J4076" s="5">
        <f ca="1">VLOOKUP(CONCATENATE($F4076," ",$G4076),AllocFactorMatrix,(J$4+1),FALSE)*$E4078</f>
        <v>-1360.7969962298482</v>
      </c>
      <c r="K4076" s="5">
        <f ca="1">VLOOKUP(CONCATENATE($F4076," ",$G4076),AllocFactorMatrix,(K$4+1),FALSE)*$E4078</f>
        <v>-4565.6214378226096</v>
      </c>
      <c r="L4076" s="5">
        <f ca="1">VLOOKUP(CONCATENATE($F4076," ",$G4076),AllocFactorMatrix,(L$4+1),FALSE)*$E4078</f>
        <v>-145.10581432031987</v>
      </c>
      <c r="M4076" s="5">
        <f ca="1">VLOOKUP(CONCATENATE($F4076," ",$G4076),AllocFactorMatrix,(M$4+1),FALSE)*$E4078</f>
        <v>-13.377059762896536</v>
      </c>
      <c r="N4076" s="5">
        <f t="shared" ca="1" si="2098"/>
        <v>-4724.1043119058259</v>
      </c>
      <c r="O4076" s="5">
        <f ca="1">VLOOKUP(CONCATENATE($F4076," ",$G4076),AllocFactorMatrix,(O$4+1),FALSE)*$E4078</f>
        <v>-4162.5407701604563</v>
      </c>
      <c r="P4076" s="5">
        <f ca="1">VLOOKUP(CONCATENATE($F4076," ",$G4076),AllocFactorMatrix,(P$4+1),FALSE)*$E4078</f>
        <v>-771.65496456928213</v>
      </c>
      <c r="Q4076" s="5">
        <f ca="1">VLOOKUP(CONCATENATE($F4076," ",$G4076),AllocFactorMatrix,(Q$4+1),FALSE)*$E4078</f>
        <v>-350.62026467623309</v>
      </c>
      <c r="R4076" s="5">
        <f ca="1">VLOOKUP(CONCATENATE($F4076," ",$G4076),AllocFactorMatrix,(R$4+1),FALSE)*$E4078</f>
        <v>-16.245687796005718</v>
      </c>
      <c r="S4076" s="5">
        <f t="shared" ca="1" si="2100"/>
        <v>-5301.0616872019773</v>
      </c>
      <c r="T4076" s="5">
        <f ca="1">VLOOKUP(CONCATENATE($F4076," ",$G4076),AllocFactorMatrix,(T$4+1),FALSE)*$E4078</f>
        <v>-159.51645031152191</v>
      </c>
      <c r="U4076" s="5">
        <f ca="1">VLOOKUP(CONCATENATE($F4076," ",$G4076),AllocFactorMatrix,(U$4+1),FALSE)*$E4078</f>
        <v>-2800.8698991281885</v>
      </c>
      <c r="V4076" s="5">
        <f ca="1">VLOOKUP(CONCATENATE($F4076," ",$G4076),AllocFactorMatrix,(V$4+1),FALSE)*$E4078</f>
        <v>-15902.176425265307</v>
      </c>
      <c r="W4076" s="5">
        <f ca="1">VLOOKUP(CONCATENATE($F4076," ",$G4076),AllocFactorMatrix,(W$4+1),FALSE)*$E4078</f>
        <v>-3017.0150529486214</v>
      </c>
      <c r="X4076" s="5">
        <f t="shared" ca="1" si="2101"/>
        <v>-21879.577827653637</v>
      </c>
      <c r="Y4076" s="5">
        <f ca="1">VLOOKUP(CONCATENATE($F4076," ",$G4076),AllocFactorMatrix,(Y$4+1),FALSE)*$E4078</f>
        <v>-1127.7577680575603</v>
      </c>
      <c r="Z4076" s="5">
        <f ca="1">VLOOKUP(CONCATENATE($F4076," ",$G4076),AllocFactorMatrix,(Z$4+1),FALSE)*$E4078</f>
        <v>-18.358098643879714</v>
      </c>
      <c r="AA4076" s="5">
        <f t="shared" ca="1" si="2099"/>
        <v>-1146.1158667014399</v>
      </c>
      <c r="AB4076" s="5">
        <f ca="1">VLOOKUP(CONCATENATE($F4076," ",$G4076),AllocFactorMatrix,(AB$4+1),FALSE)*$E4078</f>
        <v>-20.476982304719396</v>
      </c>
      <c r="AC4076" s="5">
        <f ca="1">VLOOKUP(CONCATENATE($F4076," ",$G4076),AllocFactorMatrix,(AC$4+1),FALSE)*$E4078</f>
        <v>-442.78732199632759</v>
      </c>
      <c r="AD4076" s="5">
        <f ca="1">VLOOKUP(CONCATENATE($F4076," ",$G4076),AllocFactorMatrix,(AD$4+1),FALSE)*$E4078</f>
        <v>-87.623996180591632</v>
      </c>
    </row>
    <row r="4077" spans="1:30" hidden="1" outlineLevel="1">
      <c r="D4077" s="7"/>
      <c r="E4077" s="51"/>
      <c r="F4077" s="52" t="str">
        <f>F4078</f>
        <v>LABOR_M</v>
      </c>
      <c r="G4077" s="55" t="str">
        <f>$G$14</f>
        <v>CUSTOMER</v>
      </c>
      <c r="H4077" s="4">
        <f t="shared" ca="1" si="2097"/>
        <v>-42179.335347112887</v>
      </c>
      <c r="I4077" s="5">
        <f ca="1">VLOOKUP(CONCATENATE($F4077," ",$G4077),AllocFactorMatrix,(I$4+1),FALSE)*$E4078</f>
        <v>-30137.176961319819</v>
      </c>
      <c r="J4077" s="5">
        <f ca="1">VLOOKUP(CONCATENATE($F4077," ",$G4077),AllocFactorMatrix,(J$4+1),FALSE)*$E4078</f>
        <v>-5157.4633399230343</v>
      </c>
      <c r="K4077" s="5">
        <f ca="1">VLOOKUP(CONCATENATE($F4077," ",$G4077),AllocFactorMatrix,(K$4+1),FALSE)*$E4078</f>
        <v>-1485.0714719075397</v>
      </c>
      <c r="L4077" s="5">
        <f ca="1">VLOOKUP(CONCATENATE($F4077," ",$G4077),AllocFactorMatrix,(L$4+1),FALSE)*$E4078</f>
        <v>-248.24887945581435</v>
      </c>
      <c r="M4077" s="5">
        <f ca="1">VLOOKUP(CONCATENATE($F4077," ",$G4077),AllocFactorMatrix,(M$4+1),FALSE)*$E4078</f>
        <v>-39.222132481532405</v>
      </c>
      <c r="N4077" s="5">
        <f t="shared" ca="1" si="2098"/>
        <v>-1772.5424838448864</v>
      </c>
      <c r="O4077" s="5">
        <f ca="1">VLOOKUP(CONCATENATE($F4077," ",$G4077),AllocFactorMatrix,(O$4+1),FALSE)*$E4078</f>
        <v>-277.11780692698278</v>
      </c>
      <c r="P4077" s="5">
        <f ca="1">VLOOKUP(CONCATENATE($F4077," ",$G4077),AllocFactorMatrix,(P$4+1),FALSE)*$E4078</f>
        <v>-71.171529514515782</v>
      </c>
      <c r="Q4077" s="5">
        <f ca="1">VLOOKUP(CONCATENATE($F4077," ",$G4077),AllocFactorMatrix,(Q$4+1),FALSE)*$E4078</f>
        <v>-136.12892323923344</v>
      </c>
      <c r="R4077" s="5">
        <f ca="1">VLOOKUP(CONCATENATE($F4077," ",$G4077),AllocFactorMatrix,(R$4+1),FALSE)*$E4078</f>
        <v>-23.759216606251911</v>
      </c>
      <c r="S4077" s="5">
        <f t="shared" ca="1" si="2100"/>
        <v>-508.17747628698396</v>
      </c>
      <c r="T4077" s="5">
        <f ca="1">VLOOKUP(CONCATENATE($F4077," ",$G4077),AllocFactorMatrix,(T$4+1),FALSE)*$E4078</f>
        <v>-1.9272855974478518</v>
      </c>
      <c r="U4077" s="5">
        <f ca="1">VLOOKUP(CONCATENATE($F4077," ",$G4077),AllocFactorMatrix,(U$4+1),FALSE)*$E4078</f>
        <v>-42.37061525099859</v>
      </c>
      <c r="V4077" s="5">
        <f ca="1">VLOOKUP(CONCATENATE($F4077," ",$G4077),AllocFactorMatrix,(V$4+1),FALSE)*$E4078</f>
        <v>-200.29717273252035</v>
      </c>
      <c r="W4077" s="5">
        <f ca="1">VLOOKUP(CONCATENATE($F4077," ",$G4077),AllocFactorMatrix,(W$4+1),FALSE)*$E4078</f>
        <v>-35.652098430917661</v>
      </c>
      <c r="X4077" s="5">
        <f t="shared" ca="1" si="2101"/>
        <v>-280.24717201188446</v>
      </c>
      <c r="Y4077" s="5">
        <f ca="1">VLOOKUP(CONCATENATE($F4077," ",$G4077),AllocFactorMatrix,(Y$4+1),FALSE)*$E4078</f>
        <v>-75.847710651234507</v>
      </c>
      <c r="Z4077" s="5">
        <f ca="1">VLOOKUP(CONCATENATE($F4077," ",$G4077),AllocFactorMatrix,(Z$4+1),FALSE)*$E4078</f>
        <v>-1.2016361779106801</v>
      </c>
      <c r="AA4077" s="5">
        <f t="shared" ca="1" si="2099"/>
        <v>-77.049346829145193</v>
      </c>
      <c r="AB4077" s="5">
        <f ca="1">VLOOKUP(CONCATENATE($F4077," ",$G4077),AllocFactorMatrix,(AB$4+1),FALSE)*$E4078</f>
        <v>-2.1612757865079604</v>
      </c>
      <c r="AC4077" s="5">
        <f ca="1">VLOOKUP(CONCATENATE($F4077," ",$G4077),AllocFactorMatrix,(AC$4+1),FALSE)*$E4078</f>
        <v>-3326.2729059307721</v>
      </c>
      <c r="AD4077" s="5">
        <f ca="1">VLOOKUP(CONCATENATE($F4077," ",$G4077),AllocFactorMatrix,(AD$4+1),FALSE)*$E4078</f>
        <v>-918.24438517984743</v>
      </c>
    </row>
    <row r="4078" spans="1:30" collapsed="1">
      <c r="D4078" s="7" t="s">
        <v>311</v>
      </c>
      <c r="E4078" s="61">
        <v>-466291</v>
      </c>
      <c r="F4078" s="10" t="s">
        <v>70</v>
      </c>
      <c r="G4078" s="55" t="str">
        <f>$G$15</f>
        <v>TOTAL</v>
      </c>
      <c r="H4078" s="4">
        <f t="shared" ca="1" si="2097"/>
        <v>-466291</v>
      </c>
      <c r="I4078" s="5">
        <f ca="1">VLOOKUP(CONCATENATE($F4078," ",$G4078),AllocFactorMatrix,(I$4+1),FALSE)*$E4078</f>
        <v>-263242.21976658946</v>
      </c>
      <c r="J4078" s="5">
        <f ca="1">VLOOKUP(CONCATENATE($F4078," ",$G4078),AllocFactorMatrix,(J$4+1),FALSE)*$E4078</f>
        <v>-16794.082921401736</v>
      </c>
      <c r="K4078" s="5">
        <f ca="1">VLOOKUP(CONCATENATE($F4078," ",$G4078),AllocFactorMatrix,(K$4+1),FALSE)*$E4078</f>
        <v>-42529.22725095319</v>
      </c>
      <c r="L4078" s="5">
        <f ca="1">VLOOKUP(CONCATENATE($F4078," ",$G4078),AllocFactorMatrix,(L$4+1),FALSE)*$E4078</f>
        <v>-1379.7464019949946</v>
      </c>
      <c r="M4078" s="5">
        <f ca="1">VLOOKUP(CONCATENATE($F4078," ",$G4078),AllocFactorMatrix,(M$4+1),FALSE)*$E4078</f>
        <v>-108.82500668183734</v>
      </c>
      <c r="N4078" s="5">
        <f t="shared" ca="1" si="2098"/>
        <v>-44017.798659630018</v>
      </c>
      <c r="O4078" s="5">
        <f ca="1">VLOOKUP(CONCATENATE($F4078," ",$G4078),AllocFactorMatrix,(O$4+1),FALSE)*$E4078</f>
        <v>-31435.471750912082</v>
      </c>
      <c r="P4078" s="5">
        <f ca="1">VLOOKUP(CONCATENATE($F4078," ",$G4078),AllocFactorMatrix,(P$4+1),FALSE)*$E4078</f>
        <v>-5288.7992463219653</v>
      </c>
      <c r="Q4078" s="5">
        <f ca="1">VLOOKUP(CONCATENATE($F4078," ",$G4078),AllocFactorMatrix,(Q$4+1),FALSE)*$E4078</f>
        <v>-1705.9158631438161</v>
      </c>
      <c r="R4078" s="5">
        <f ca="1">VLOOKUP(CONCATENATE($F4078," ",$G4078),AllocFactorMatrix,(R$4+1),FALSE)*$E4078</f>
        <v>-94.774586597125449</v>
      </c>
      <c r="S4078" s="5">
        <f t="shared" ca="1" si="2100"/>
        <v>-38524.961446974987</v>
      </c>
      <c r="T4078" s="5">
        <f ca="1">VLOOKUP(CONCATENATE($F4078," ",$G4078),AllocFactorMatrix,(T$4+1),FALSE)*$E4078</f>
        <v>-1086.4887366435955</v>
      </c>
      <c r="U4078" s="5">
        <f ca="1">VLOOKUP(CONCATENATE($F4078," ",$G4078),AllocFactorMatrix,(U$4+1),FALSE)*$E4078</f>
        <v>-16516.739293271814</v>
      </c>
      <c r="V4078" s="5">
        <f ca="1">VLOOKUP(CONCATENATE($F4078," ",$G4078),AllocFactorMatrix,(V$4+1),FALSE)*$E4078</f>
        <v>-59849.501253064365</v>
      </c>
      <c r="W4078" s="5">
        <f ca="1">VLOOKUP(CONCATENATE($F4078," ",$G4078),AllocFactorMatrix,(W$4+1),FALSE)*$E4078</f>
        <v>-10944.720700005233</v>
      </c>
      <c r="X4078" s="5">
        <f t="shared" ca="1" si="2101"/>
        <v>-88397.449982984996</v>
      </c>
      <c r="Y4078" s="5">
        <f ca="1">VLOOKUP(CONCATENATE($F4078," ",$G4078),AllocFactorMatrix,(Y$4+1),FALSE)*$E4078</f>
        <v>-9635.1014463261145</v>
      </c>
      <c r="Z4078" s="5">
        <f ca="1">VLOOKUP(CONCATENATE($F4078," ",$G4078),AllocFactorMatrix,(Z$4+1),FALSE)*$E4078</f>
        <v>-141.2548079251994</v>
      </c>
      <c r="AA4078" s="5">
        <f t="shared" ca="1" si="2099"/>
        <v>-9776.3562542513137</v>
      </c>
      <c r="AB4078" s="5">
        <f ca="1">VLOOKUP(CONCATENATE($F4078," ",$G4078),AllocFactorMatrix,(AB$4+1),FALSE)*$E4078</f>
        <v>-130.57836189012244</v>
      </c>
      <c r="AC4078" s="5">
        <f ca="1">VLOOKUP(CONCATENATE($F4078," ",$G4078),AllocFactorMatrix,(AC$4+1),FALSE)*$E4078</f>
        <v>-4307.2038730207178</v>
      </c>
      <c r="AD4078" s="5">
        <f ca="1">VLOOKUP(CONCATENATE($F4078," ",$G4078),AllocFactorMatrix,(AD$4+1),FALSE)*$E4078</f>
        <v>-1100.3487332566676</v>
      </c>
    </row>
    <row r="4079" spans="1:30" hidden="1" outlineLevel="1">
      <c r="D4079" s="7"/>
      <c r="E4079" s="51"/>
      <c r="F4079" s="52" t="str">
        <f>F4086</f>
        <v>RB_GUP</v>
      </c>
      <c r="G4079" s="55" t="str">
        <f>$G$8</f>
        <v>PRODUCTION</v>
      </c>
      <c r="H4079" s="4">
        <f t="shared" ca="1" si="1999"/>
        <v>7053.3562380982166</v>
      </c>
      <c r="I4079" s="5">
        <f ca="1">VLOOKUP(CONCATENATE($F4079," ",$G4079),AllocFactorMatrix,(I$4+1),FALSE)*$E4086</f>
        <v>3474.3633085202523</v>
      </c>
      <c r="J4079" s="5">
        <f ca="1">VLOOKUP(CONCATENATE($F4079," ",$G4079),AllocFactorMatrix,(J$4+1),FALSE)*$E4086</f>
        <v>171.75019301844409</v>
      </c>
      <c r="K4079" s="5">
        <f ca="1">VLOOKUP(CONCATENATE($F4079," ",$G4079),AllocFactorMatrix,(K$4+1),FALSE)*$E4086</f>
        <v>629.1111138881281</v>
      </c>
      <c r="L4079" s="5">
        <f ca="1">VLOOKUP(CONCATENATE($F4079," ",$G4079),AllocFactorMatrix,(L$4+1),FALSE)*$E4086</f>
        <v>19.802184270522101</v>
      </c>
      <c r="M4079" s="5">
        <f ca="1">VLOOKUP(CONCATENATE($F4079," ",$G4079),AllocFactorMatrix,(M$4+1),FALSE)*$E4086</f>
        <v>1.8569854772188272</v>
      </c>
      <c r="N4079" s="5">
        <f t="shared" ca="1" si="2000"/>
        <v>650.77028363586896</v>
      </c>
      <c r="O4079" s="5">
        <f ca="1">VLOOKUP(CONCATENATE($F4079," ",$G4079),AllocFactorMatrix,(O$4+1),FALSE)*$E4086</f>
        <v>478.22231155986123</v>
      </c>
      <c r="P4079" s="5">
        <f ca="1">VLOOKUP(CONCATENATE($F4079," ",$G4079),AllocFactorMatrix,(P$4+1),FALSE)*$E4086</f>
        <v>89.106749147635739</v>
      </c>
      <c r="Q4079" s="5">
        <f ca="1">VLOOKUP(CONCATENATE($F4079," ",$G4079),AllocFactorMatrix,(Q$4+1),FALSE)*$E4086</f>
        <v>40.265680772104673</v>
      </c>
      <c r="R4079" s="5">
        <f ca="1">VLOOKUP(CONCATENATE($F4079," ",$G4079),AllocFactorMatrix,(R$4+1),FALSE)*$E4086</f>
        <v>1.8107026549821938</v>
      </c>
      <c r="S4079" s="5">
        <f ca="1">SUBTOTAL(9,O4079:R4079)</f>
        <v>609.40544413458383</v>
      </c>
      <c r="T4079" s="5">
        <f ca="1">VLOOKUP(CONCATENATE($F4079," ",$G4079),AllocFactorMatrix,(T$4+1),FALSE)*$E4086</f>
        <v>16.705530232132514</v>
      </c>
      <c r="U4079" s="5">
        <f ca="1">VLOOKUP(CONCATENATE($F4079," ",$G4079),AllocFactorMatrix,(U$4+1),FALSE)*$E4086</f>
        <v>273.3831559298203</v>
      </c>
      <c r="V4079" s="5">
        <f ca="1">VLOOKUP(CONCATENATE($F4079," ",$G4079),AllocFactorMatrix,(V$4+1),FALSE)*$E4086</f>
        <v>1444.8376607304347</v>
      </c>
      <c r="W4079" s="5">
        <f ca="1">VLOOKUP(CONCATENATE($F4079," ",$G4079),AllocFactorMatrix,(W$4+1),FALSE)*$E4086</f>
        <v>260.91373440719451</v>
      </c>
      <c r="X4079" s="5">
        <f ca="1">SUBTOTAL(9,T4079:W4079)</f>
        <v>1995.8400812995819</v>
      </c>
      <c r="Y4079" s="5">
        <f ca="1">VLOOKUP(CONCATENATE($F4079," ",$G4079),AllocFactorMatrix,(Y$4+1),FALSE)*$E4086</f>
        <v>146.86131303662088</v>
      </c>
      <c r="Z4079" s="5">
        <f ca="1">VLOOKUP(CONCATENATE($F4079," ",$G4079),AllocFactorMatrix,(Z$4+1),FALSE)*$E4086</f>
        <v>2.4598708562674108</v>
      </c>
      <c r="AA4079" s="5">
        <f t="shared" ca="1" si="2001"/>
        <v>149.32118389288829</v>
      </c>
      <c r="AB4079" s="5">
        <f ca="1">VLOOKUP(CONCATENATE($F4079," ",$G4079),AllocFactorMatrix,(AB$4+1),FALSE)*$E4086</f>
        <v>1.9057435965975309</v>
      </c>
      <c r="AC4079" s="5">
        <f ca="1">VLOOKUP(CONCATENATE($F4079," ",$G4079),AllocFactorMatrix,(AC$4+1),FALSE)*$E4086</f>
        <v>0</v>
      </c>
      <c r="AD4079" s="5">
        <f ca="1">VLOOKUP(CONCATENATE($F4079," ",$G4079),AllocFactorMatrix,(AD$4+1),FALSE)*$E4086</f>
        <v>0</v>
      </c>
    </row>
    <row r="4080" spans="1:30" hidden="1" outlineLevel="1">
      <c r="D4080" s="7"/>
      <c r="E4080" s="51"/>
      <c r="F4080" s="52" t="str">
        <f>F4086</f>
        <v>RB_GUP</v>
      </c>
      <c r="G4080" s="55" t="str">
        <f>$G$9</f>
        <v>BULKTRAN</v>
      </c>
      <c r="H4080" s="4">
        <f t="shared" ca="1" si="1999"/>
        <v>3738.4341015680943</v>
      </c>
      <c r="I4080" s="5">
        <f ca="1">VLOOKUP(CONCATENATE($F4080," ",$G4080),AllocFactorMatrix,(I$4+1),FALSE)*$E4086</f>
        <v>1841.4890493764674</v>
      </c>
      <c r="J4080" s="5">
        <f ca="1">VLOOKUP(CONCATENATE($F4080," ",$G4080),AllocFactorMatrix,(J$4+1),FALSE)*$E4086</f>
        <v>91.03138376350833</v>
      </c>
      <c r="K4080" s="5">
        <f ca="1">VLOOKUP(CONCATENATE($F4080," ",$G4080),AllocFactorMatrix,(K$4+1),FALSE)*$E4086</f>
        <v>333.44274164564285</v>
      </c>
      <c r="L4080" s="5">
        <f ca="1">VLOOKUP(CONCATENATE($F4080," ",$G4080),AllocFactorMatrix,(L$4+1),FALSE)*$E4086</f>
        <v>10.4955936526489</v>
      </c>
      <c r="M4080" s="5">
        <f ca="1">VLOOKUP(CONCATENATE($F4080," ",$G4080),AllocFactorMatrix,(M$4+1),FALSE)*$E4086</f>
        <v>0.98424318860483151</v>
      </c>
      <c r="N4080" s="5">
        <f t="shared" ca="1" si="2000"/>
        <v>344.92257848689655</v>
      </c>
      <c r="O4080" s="5">
        <f ca="1">VLOOKUP(CONCATENATE($F4080," ",$G4080),AllocFactorMatrix,(O$4+1),FALSE)*$E4086</f>
        <v>253.46835425799352</v>
      </c>
      <c r="P4080" s="5">
        <f ca="1">VLOOKUP(CONCATENATE($F4080," ",$G4080),AllocFactorMatrix,(P$4+1),FALSE)*$E4086</f>
        <v>47.22853893215715</v>
      </c>
      <c r="Q4080" s="5">
        <f ca="1">VLOOKUP(CONCATENATE($F4080," ",$G4080),AllocFactorMatrix,(Q$4+1),FALSE)*$E4086</f>
        <v>21.341697348024233</v>
      </c>
      <c r="R4080" s="5">
        <f ca="1">VLOOKUP(CONCATENATE($F4080," ",$G4080),AllocFactorMatrix,(R$4+1),FALSE)*$E4086</f>
        <v>0.95971227379981128</v>
      </c>
      <c r="S4080" s="5">
        <f t="shared" ref="S4080:S4086" ca="1" si="2102">SUBTOTAL(9,O4080:R4080)</f>
        <v>322.99830281197472</v>
      </c>
      <c r="T4080" s="5">
        <f ca="1">VLOOKUP(CONCATENATE($F4080," ",$G4080),AllocFactorMatrix,(T$4+1),FALSE)*$E4086</f>
        <v>8.854298832554063</v>
      </c>
      <c r="U4080" s="5">
        <f ca="1">VLOOKUP(CONCATENATE($F4080," ",$G4080),AllocFactorMatrix,(U$4+1),FALSE)*$E4086</f>
        <v>144.89909178299419</v>
      </c>
      <c r="V4080" s="5">
        <f ca="1">VLOOKUP(CONCATENATE($F4080," ",$G4080),AllocFactorMatrix,(V$4+1),FALSE)*$E4086</f>
        <v>765.79577151215994</v>
      </c>
      <c r="W4080" s="5">
        <f ca="1">VLOOKUP(CONCATENATE($F4080," ",$G4080),AllocFactorMatrix,(W$4+1),FALSE)*$E4086</f>
        <v>138.29002383386413</v>
      </c>
      <c r="X4080" s="5">
        <f t="shared" ref="X4080:X4086" ca="1" si="2103">SUBTOTAL(9,T4080:W4080)</f>
        <v>1057.8391859615724</v>
      </c>
      <c r="Y4080" s="5">
        <f ca="1">VLOOKUP(CONCATENATE($F4080," ",$G4080),AllocFactorMatrix,(Y$4+1),FALSE)*$E4086</f>
        <v>77.839729388913554</v>
      </c>
      <c r="Z4080" s="5">
        <f ca="1">VLOOKUP(CONCATENATE($F4080," ",$G4080),AllocFactorMatrix,(Z$4+1),FALSE)*$E4086</f>
        <v>1.3037857133674444</v>
      </c>
      <c r="AA4080" s="5">
        <f t="shared" ca="1" si="2001"/>
        <v>79.143515102281</v>
      </c>
      <c r="AB4080" s="5">
        <f ca="1">VLOOKUP(CONCATENATE($F4080," ",$G4080),AllocFactorMatrix,(AB$4+1),FALSE)*$E4086</f>
        <v>1.0100860653943384</v>
      </c>
      <c r="AC4080" s="5">
        <f ca="1">VLOOKUP(CONCATENATE($F4080," ",$G4080),AllocFactorMatrix,(AC$4+1),FALSE)*$E4086</f>
        <v>0</v>
      </c>
      <c r="AD4080" s="5">
        <f ca="1">VLOOKUP(CONCATENATE($F4080," ",$G4080),AllocFactorMatrix,(AD$4+1),FALSE)*$E4086</f>
        <v>0</v>
      </c>
    </row>
    <row r="4081" spans="1:30" hidden="1" outlineLevel="1">
      <c r="D4081" s="7"/>
      <c r="E4081" s="51"/>
      <c r="F4081" s="52" t="str">
        <f>F4086</f>
        <v>RB_GUP</v>
      </c>
      <c r="G4081" s="55" t="str">
        <f>$G$10</f>
        <v>SUBTRAN</v>
      </c>
      <c r="H4081" s="4">
        <f t="shared" ca="1" si="1999"/>
        <v>821.22173910044728</v>
      </c>
      <c r="I4081" s="5">
        <f ca="1">VLOOKUP(CONCATENATE($F4081," ",$G4081),AllocFactorMatrix,(I$4+1),FALSE)*$E4086</f>
        <v>399.82611948146547</v>
      </c>
      <c r="J4081" s="5">
        <f ca="1">VLOOKUP(CONCATENATE($F4081," ",$G4081),AllocFactorMatrix,(J$4+1),FALSE)*$E4086</f>
        <v>19.296131560836859</v>
      </c>
      <c r="K4081" s="5">
        <f ca="1">VLOOKUP(CONCATENATE($F4081," ",$G4081),AllocFactorMatrix,(K$4+1),FALSE)*$E4086</f>
        <v>70.19838312657734</v>
      </c>
      <c r="L4081" s="5">
        <f ca="1">VLOOKUP(CONCATENATE($F4081," ",$G4081),AllocFactorMatrix,(L$4+1),FALSE)*$E4086</f>
        <v>2.1683620066649456</v>
      </c>
      <c r="M4081" s="5">
        <f ca="1">VLOOKUP(CONCATENATE($F4081," ",$G4081),AllocFactorMatrix,(M$4+1),FALSE)*$E4086</f>
        <v>0.27005802017834252</v>
      </c>
      <c r="N4081" s="5">
        <f t="shared" ca="1" si="2000"/>
        <v>72.63680315342063</v>
      </c>
      <c r="O4081" s="5">
        <f ca="1">VLOOKUP(CONCATENATE($F4081," ",$G4081),AllocFactorMatrix,(O$4+1),FALSE)*$E4086</f>
        <v>53.035975639874785</v>
      </c>
      <c r="P4081" s="5">
        <f ca="1">VLOOKUP(CONCATENATE($F4081," ",$G4081),AllocFactorMatrix,(P$4+1),FALSE)*$E4086</f>
        <v>9.8593260126298432</v>
      </c>
      <c r="Q4081" s="5">
        <f ca="1">VLOOKUP(CONCATENATE($F4081," ",$G4081),AllocFactorMatrix,(Q$4+1),FALSE)*$E4086</f>
        <v>5.8664164551873865</v>
      </c>
      <c r="R4081" s="5">
        <f ca="1">VLOOKUP(CONCATENATE($F4081," ",$G4081),AllocFactorMatrix,(R$4+1),FALSE)*$E4086</f>
        <v>0</v>
      </c>
      <c r="S4081" s="5">
        <f t="shared" ca="1" si="2102"/>
        <v>68.761718107692019</v>
      </c>
      <c r="T4081" s="5">
        <f ca="1">VLOOKUP(CONCATENATE($F4081," ",$G4081),AllocFactorMatrix,(T$4+1),FALSE)*$E4086</f>
        <v>1.8519252037618013</v>
      </c>
      <c r="U4081" s="5">
        <f ca="1">VLOOKUP(CONCATENATE($F4081," ",$G4081),AllocFactorMatrix,(U$4+1),FALSE)*$E4086</f>
        <v>30.317072932387635</v>
      </c>
      <c r="V4081" s="5">
        <f ca="1">VLOOKUP(CONCATENATE($F4081," ",$G4081),AllocFactorMatrix,(V$4+1),FALSE)*$E4086</f>
        <v>211.20943984092352</v>
      </c>
      <c r="W4081" s="5">
        <f ca="1">VLOOKUP(CONCATENATE($F4081," ",$G4081),AllocFactorMatrix,(W$4+1),FALSE)*$E4086</f>
        <v>0</v>
      </c>
      <c r="X4081" s="5">
        <f t="shared" ca="1" si="2103"/>
        <v>243.37843797707296</v>
      </c>
      <c r="Y4081" s="5">
        <f ca="1">VLOOKUP(CONCATENATE($F4081," ",$G4081),AllocFactorMatrix,(Y$4+1),FALSE)*$E4086</f>
        <v>15.96227484333378</v>
      </c>
      <c r="Z4081" s="5">
        <f ca="1">VLOOKUP(CONCATENATE($F4081," ",$G4081),AllocFactorMatrix,(Z$4+1),FALSE)*$E4086</f>
        <v>0.26609155530216394</v>
      </c>
      <c r="AA4081" s="5">
        <f t="shared" ca="1" si="2001"/>
        <v>16.228366398635945</v>
      </c>
      <c r="AB4081" s="5">
        <f ca="1">VLOOKUP(CONCATENATE($F4081," ",$G4081),AllocFactorMatrix,(AB$4+1),FALSE)*$E4086</f>
        <v>0.21315443992372829</v>
      </c>
      <c r="AC4081" s="5">
        <f ca="1">VLOOKUP(CONCATENATE($F4081," ",$G4081),AllocFactorMatrix,(AC$4+1),FALSE)*$E4086</f>
        <v>0.72477066361327036</v>
      </c>
      <c r="AD4081" s="5">
        <f ca="1">VLOOKUP(CONCATENATE($F4081," ",$G4081),AllocFactorMatrix,(AD$4+1),FALSE)*$E4086</f>
        <v>0.15623731778622582</v>
      </c>
    </row>
    <row r="4082" spans="1:30" hidden="1" outlineLevel="1">
      <c r="D4082" s="7"/>
      <c r="E4082" s="51"/>
      <c r="F4082" s="52" t="str">
        <f>F4086</f>
        <v>RB_GUP</v>
      </c>
      <c r="G4082" s="55" t="str">
        <f>$G$11</f>
        <v>DISTPRI</v>
      </c>
      <c r="H4082" s="4">
        <f t="shared" ca="1" si="1999"/>
        <v>3768.0259617902507</v>
      </c>
      <c r="I4082" s="5">
        <f ca="1">VLOOKUP(CONCATENATE($F4082," ",$G4082),AllocFactorMatrix,(I$4+1),FALSE)*$E4086</f>
        <v>2518.3324585588448</v>
      </c>
      <c r="J4082" s="5">
        <f ca="1">VLOOKUP(CONCATENATE($F4082," ",$G4082),AllocFactorMatrix,(J$4+1),FALSE)*$E4086</f>
        <v>118.70761789655725</v>
      </c>
      <c r="K4082" s="5">
        <f ca="1">VLOOKUP(CONCATENATE($F4082," ",$G4082),AllocFactorMatrix,(K$4+1),FALSE)*$E4086</f>
        <v>431.0346460679321</v>
      </c>
      <c r="L4082" s="5">
        <f ca="1">VLOOKUP(CONCATENATE($F4082," ",$G4082),AllocFactorMatrix,(L$4+1),FALSE)*$E4086</f>
        <v>13.321213423637719</v>
      </c>
      <c r="M4082" s="5">
        <f ca="1">VLOOKUP(CONCATENATE($F4082," ",$G4082),AllocFactorMatrix,(M$4+1),FALSE)*$E4086</f>
        <v>0</v>
      </c>
      <c r="N4082" s="5">
        <f t="shared" ca="1" si="2000"/>
        <v>444.35585949156984</v>
      </c>
      <c r="O4082" s="5">
        <f ca="1">VLOOKUP(CONCATENATE($F4082," ",$G4082),AllocFactorMatrix,(O$4+1),FALSE)*$E4086</f>
        <v>323.20064613659986</v>
      </c>
      <c r="P4082" s="5">
        <f ca="1">VLOOKUP(CONCATENATE($F4082," ",$G4082),AllocFactorMatrix,(P$4+1),FALSE)*$E4086</f>
        <v>60.196142092411598</v>
      </c>
      <c r="Q4082" s="5">
        <f ca="1">VLOOKUP(CONCATENATE($F4082," ",$G4082),AllocFactorMatrix,(Q$4+1),FALSE)*$E4086</f>
        <v>0</v>
      </c>
      <c r="R4082" s="5">
        <f ca="1">VLOOKUP(CONCATENATE($F4082," ",$G4082),AllocFactorMatrix,(R$4+1),FALSE)*$E4086</f>
        <v>0</v>
      </c>
      <c r="S4082" s="5">
        <f t="shared" ca="1" si="2102"/>
        <v>383.39678822901146</v>
      </c>
      <c r="T4082" s="5">
        <f ca="1">VLOOKUP(CONCATENATE($F4082," ",$G4082),AllocFactorMatrix,(T$4+1),FALSE)*$E4086</f>
        <v>11.521903861351923</v>
      </c>
      <c r="U4082" s="5">
        <f ca="1">VLOOKUP(CONCATENATE($F4082," ",$G4082),AllocFactorMatrix,(U$4+1),FALSE)*$E4086</f>
        <v>185.82223698836791</v>
      </c>
      <c r="V4082" s="5">
        <f ca="1">VLOOKUP(CONCATENATE($F4082," ",$G4082),AllocFactorMatrix,(V$4+1),FALSE)*$E4086</f>
        <v>0</v>
      </c>
      <c r="W4082" s="5">
        <f ca="1">VLOOKUP(CONCATENATE($F4082," ",$G4082),AllocFactorMatrix,(W$4+1),FALSE)*$E4086</f>
        <v>0</v>
      </c>
      <c r="X4082" s="5">
        <f t="shared" ca="1" si="2103"/>
        <v>197.34414084971982</v>
      </c>
      <c r="Y4082" s="5">
        <f ca="1">VLOOKUP(CONCATENATE($F4082," ",$G4082),AllocFactorMatrix,(Y$4+1),FALSE)*$E4086</f>
        <v>97.459847694657213</v>
      </c>
      <c r="Z4082" s="5">
        <f ca="1">VLOOKUP(CONCATENATE($F4082," ",$G4082),AllocFactorMatrix,(Z$4+1),FALSE)*$E4086</f>
        <v>1.6260117673594605</v>
      </c>
      <c r="AA4082" s="5">
        <f t="shared" ca="1" si="2001"/>
        <v>99.085859462016671</v>
      </c>
      <c r="AB4082" s="5">
        <f ca="1">VLOOKUP(CONCATENATE($F4082," ",$G4082),AllocFactorMatrix,(AB$4+1),FALSE)*$E4086</f>
        <v>1.3173419825336712</v>
      </c>
      <c r="AC4082" s="5">
        <f ca="1">VLOOKUP(CONCATENATE($F4082," ",$G4082),AllocFactorMatrix,(AC$4+1),FALSE)*$E4086</f>
        <v>4.5130306144003569</v>
      </c>
      <c r="AD4082" s="5">
        <f ca="1">VLOOKUP(CONCATENATE($F4082," ",$G4082),AllocFactorMatrix,(AD$4+1),FALSE)*$E4086</f>
        <v>0.97286470559640381</v>
      </c>
    </row>
    <row r="4083" spans="1:30" hidden="1" outlineLevel="1">
      <c r="D4083" s="7"/>
      <c r="E4083" s="51"/>
      <c r="F4083" s="52" t="str">
        <f>F4086</f>
        <v>RB_GUP</v>
      </c>
      <c r="G4083" s="55" t="str">
        <f>$G$12</f>
        <v>DISTSEC</v>
      </c>
      <c r="H4083" s="4">
        <f t="shared" ca="1" si="1999"/>
        <v>1938.9707226318617</v>
      </c>
      <c r="I4083" s="5">
        <f ca="1">VLOOKUP(CONCATENATE($F4083," ",$G4083),AllocFactorMatrix,(I$4+1),FALSE)*$E4086</f>
        <v>1449.771223929107</v>
      </c>
      <c r="J4083" s="5">
        <f ca="1">VLOOKUP(CONCATENATE($F4083," ",$G4083),AllocFactorMatrix,(J$4+1),FALSE)*$E4086</f>
        <v>69.893932761295488</v>
      </c>
      <c r="K4083" s="5">
        <f ca="1">VLOOKUP(CONCATENATE($F4083," ",$G4083),AllocFactorMatrix,(K$4+1),FALSE)*$E4086</f>
        <v>210.89912255860446</v>
      </c>
      <c r="L4083" s="5">
        <f ca="1">VLOOKUP(CONCATENATE($F4083," ",$G4083),AllocFactorMatrix,(L$4+1),FALSE)*$E4086</f>
        <v>0</v>
      </c>
      <c r="M4083" s="5">
        <f ca="1">VLOOKUP(CONCATENATE($F4083," ",$G4083),AllocFactorMatrix,(M$4+1),FALSE)*$E4086</f>
        <v>0</v>
      </c>
      <c r="N4083" s="5">
        <f t="shared" ca="1" si="2000"/>
        <v>210.89912255860446</v>
      </c>
      <c r="O4083" s="5">
        <f ca="1">VLOOKUP(CONCATENATE($F4083," ",$G4083),AllocFactorMatrix,(O$4+1),FALSE)*$E4086</f>
        <v>134.3857417639295</v>
      </c>
      <c r="P4083" s="5">
        <f ca="1">VLOOKUP(CONCATENATE($F4083," ",$G4083),AllocFactorMatrix,(P$4+1),FALSE)*$E4086</f>
        <v>0</v>
      </c>
      <c r="Q4083" s="5">
        <f ca="1">VLOOKUP(CONCATENATE($F4083," ",$G4083),AllocFactorMatrix,(Q$4+1),FALSE)*$E4086</f>
        <v>0</v>
      </c>
      <c r="R4083" s="5">
        <f ca="1">VLOOKUP(CONCATENATE($F4083," ",$G4083),AllocFactorMatrix,(R$4+1),FALSE)*$E4086</f>
        <v>0</v>
      </c>
      <c r="S4083" s="5">
        <f t="shared" ca="1" si="2102"/>
        <v>134.3857417639295</v>
      </c>
      <c r="T4083" s="5">
        <f ca="1">VLOOKUP(CONCATENATE($F4083," ",$G4083),AllocFactorMatrix,(T$4+1),FALSE)*$E4086</f>
        <v>3.6335085339629987</v>
      </c>
      <c r="U4083" s="5">
        <f ca="1">VLOOKUP(CONCATENATE($F4083," ",$G4083),AllocFactorMatrix,(U$4+1),FALSE)*$E4086</f>
        <v>0</v>
      </c>
      <c r="V4083" s="5">
        <f ca="1">VLOOKUP(CONCATENATE($F4083," ",$G4083),AllocFactorMatrix,(V$4+1),FALSE)*$E4086</f>
        <v>0</v>
      </c>
      <c r="W4083" s="5">
        <f ca="1">VLOOKUP(CONCATENATE($F4083," ",$G4083),AllocFactorMatrix,(W$4+1),FALSE)*$E4086</f>
        <v>0</v>
      </c>
      <c r="X4083" s="5">
        <f t="shared" ca="1" si="2103"/>
        <v>3.6335085339629987</v>
      </c>
      <c r="Y4083" s="5">
        <f ca="1">VLOOKUP(CONCATENATE($F4083," ",$G4083),AllocFactorMatrix,(Y$4+1),FALSE)*$E4086</f>
        <v>49.567387017034989</v>
      </c>
      <c r="Z4083" s="5">
        <f ca="1">VLOOKUP(CONCATENATE($F4083," ",$G4083),AllocFactorMatrix,(Z$4+1),FALSE)*$E4086</f>
        <v>0</v>
      </c>
      <c r="AA4083" s="5">
        <f t="shared" ca="1" si="2001"/>
        <v>49.567387017034989</v>
      </c>
      <c r="AB4083" s="5">
        <f ca="1">VLOOKUP(CONCATENATE($F4083," ",$G4083),AllocFactorMatrix,(AB$4+1),FALSE)*$E4086</f>
        <v>0.51436236959911763</v>
      </c>
      <c r="AC4083" s="5">
        <f ca="1">VLOOKUP(CONCATENATE($F4083," ",$G4083),AllocFactorMatrix,(AC$4+1),FALSE)*$E4086</f>
        <v>17.464580764696201</v>
      </c>
      <c r="AD4083" s="5">
        <f ca="1">VLOOKUP(CONCATENATE($F4083," ",$G4083),AllocFactorMatrix,(AD$4+1),FALSE)*$E4086</f>
        <v>2.8408629336320499</v>
      </c>
    </row>
    <row r="4084" spans="1:30" hidden="1" outlineLevel="1">
      <c r="D4084" s="7"/>
      <c r="E4084" s="51"/>
      <c r="F4084" s="52" t="str">
        <f>F4086</f>
        <v>RB_GUP</v>
      </c>
      <c r="G4084" s="55" t="str">
        <f>$G$13</f>
        <v>ENERGY</v>
      </c>
      <c r="H4084" s="4">
        <f t="shared" ca="1" si="1999"/>
        <v>59.597912284268595</v>
      </c>
      <c r="I4084" s="5">
        <f ca="1">VLOOKUP(CONCATENATE($F4084," ",$G4084),AllocFactorMatrix,(I$4+1),FALSE)*$E4086</f>
        <v>22.362751121547486</v>
      </c>
      <c r="J4084" s="5">
        <f ca="1">VLOOKUP(CONCATENATE($F4084," ",$G4084),AllocFactorMatrix,(J$4+1),FALSE)*$E4086</f>
        <v>1.4492507761836275</v>
      </c>
      <c r="K4084" s="5">
        <f ca="1">VLOOKUP(CONCATENATE($F4084," ",$G4084),AllocFactorMatrix,(K$4+1),FALSE)*$E4086</f>
        <v>4.8623934582873032</v>
      </c>
      <c r="L4084" s="5">
        <f ca="1">VLOOKUP(CONCATENATE($F4084," ",$G4084),AllocFactorMatrix,(L$4+1),FALSE)*$E4086</f>
        <v>0.15453790287244334</v>
      </c>
      <c r="M4084" s="5">
        <f ca="1">VLOOKUP(CONCATENATE($F4084," ",$G4084),AllocFactorMatrix,(M$4+1),FALSE)*$E4086</f>
        <v>1.424658806430671E-2</v>
      </c>
      <c r="N4084" s="5">
        <f t="shared" ca="1" si="2000"/>
        <v>5.0311779492240527</v>
      </c>
      <c r="O4084" s="5">
        <f ca="1">VLOOKUP(CONCATENATE($F4084," ",$G4084),AllocFactorMatrix,(O$4+1),FALSE)*$E4086</f>
        <v>4.4331119621549293</v>
      </c>
      <c r="P4084" s="5">
        <f ca="1">VLOOKUP(CONCATENATE($F4084," ",$G4084),AllocFactorMatrix,(P$4+1),FALSE)*$E4086</f>
        <v>0.82181365732460021</v>
      </c>
      <c r="Q4084" s="5">
        <f ca="1">VLOOKUP(CONCATENATE($F4084," ",$G4084),AllocFactorMatrix,(Q$4+1),FALSE)*$E4086</f>
        <v>0.37341109080601753</v>
      </c>
      <c r="R4084" s="5">
        <f ca="1">VLOOKUP(CONCATENATE($F4084," ",$G4084),AllocFactorMatrix,(R$4+1),FALSE)*$E4086</f>
        <v>1.7301681083385794E-2</v>
      </c>
      <c r="S4084" s="5">
        <f t="shared" ca="1" si="2102"/>
        <v>5.6456383913689328</v>
      </c>
      <c r="T4084" s="5">
        <f ca="1">VLOOKUP(CONCATENATE($F4084," ",$G4084),AllocFactorMatrix,(T$4+1),FALSE)*$E4086</f>
        <v>0.16988525112013284</v>
      </c>
      <c r="U4084" s="5">
        <f ca="1">VLOOKUP(CONCATENATE($F4084," ",$G4084),AllocFactorMatrix,(U$4+1),FALSE)*$E4086</f>
        <v>2.9829305080382946</v>
      </c>
      <c r="V4084" s="5">
        <f ca="1">VLOOKUP(CONCATENATE($F4084," ",$G4084),AllocFactorMatrix,(V$4+1),FALSE)*$E4086</f>
        <v>16.935840974939996</v>
      </c>
      <c r="W4084" s="5">
        <f ca="1">VLOOKUP(CONCATENATE($F4084," ",$G4084),AllocFactorMatrix,(W$4+1),FALSE)*$E4086</f>
        <v>3.2131254105920637</v>
      </c>
      <c r="X4084" s="5">
        <f t="shared" ca="1" si="2103"/>
        <v>23.301782144690488</v>
      </c>
      <c r="Y4084" s="5">
        <f ca="1">VLOOKUP(CONCATENATE($F4084," ",$G4084),AllocFactorMatrix,(Y$4+1),FALSE)*$E4086</f>
        <v>1.2010636599233593</v>
      </c>
      <c r="Z4084" s="5">
        <f ca="1">VLOOKUP(CONCATENATE($F4084," ",$G4084),AllocFactorMatrix,(Z$4+1),FALSE)*$E4086</f>
        <v>1.9551401702539051E-2</v>
      </c>
      <c r="AA4084" s="5">
        <f t="shared" ca="1" si="2001"/>
        <v>1.2206150616258984</v>
      </c>
      <c r="AB4084" s="5">
        <f ca="1">VLOOKUP(CONCATENATE($F4084," ",$G4084),AllocFactorMatrix,(AB$4+1),FALSE)*$E4086</f>
        <v>2.1808015876896059E-2</v>
      </c>
      <c r="AC4084" s="5">
        <f ca="1">VLOOKUP(CONCATENATE($F4084," ",$G4084),AllocFactorMatrix,(AC$4+1),FALSE)*$E4086</f>
        <v>0.4715691406325373</v>
      </c>
      <c r="AD4084" s="5">
        <f ca="1">VLOOKUP(CONCATENATE($F4084," ",$G4084),AllocFactorMatrix,(AD$4+1),FALSE)*$E4086</f>
        <v>9.3319683118689281E-2</v>
      </c>
    </row>
    <row r="4085" spans="1:30" hidden="1" outlineLevel="1">
      <c r="D4085" s="7"/>
      <c r="E4085" s="51"/>
      <c r="F4085" s="52" t="str">
        <f>F4086</f>
        <v>RB_GUP</v>
      </c>
      <c r="G4085" s="55" t="str">
        <f>$G$14</f>
        <v>CUSTOMER</v>
      </c>
      <c r="H4085" s="4">
        <f t="shared" ca="1" si="1999"/>
        <v>933.39332452686062</v>
      </c>
      <c r="I4085" s="5">
        <f ca="1">VLOOKUP(CONCATENATE($F4085," ",$G4085),AllocFactorMatrix,(I$4+1),FALSE)*$E4086</f>
        <v>436.49079855034347</v>
      </c>
      <c r="J4085" s="5">
        <f ca="1">VLOOKUP(CONCATENATE($F4085," ",$G4085),AllocFactorMatrix,(J$4+1),FALSE)*$E4086</f>
        <v>114.35336222757847</v>
      </c>
      <c r="K4085" s="5">
        <f ca="1">VLOOKUP(CONCATENATE($F4085," ",$G4085),AllocFactorMatrix,(K$4+1),FALSE)*$E4086</f>
        <v>32.461641801523861</v>
      </c>
      <c r="L4085" s="5">
        <f ca="1">VLOOKUP(CONCATENATE($F4085," ",$G4085),AllocFactorMatrix,(L$4+1),FALSE)*$E4086</f>
        <v>10.478438483309601</v>
      </c>
      <c r="M4085" s="5">
        <f ca="1">VLOOKUP(CONCATENATE($F4085," ",$G4085),AllocFactorMatrix,(M$4+1),FALSE)*$E4086</f>
        <v>1.7008615875853434</v>
      </c>
      <c r="N4085" s="5">
        <f t="shared" ca="1" si="2000"/>
        <v>44.640941872418807</v>
      </c>
      <c r="O4085" s="5">
        <f ca="1">VLOOKUP(CONCATENATE($F4085," ",$G4085),AllocFactorMatrix,(O$4+1),FALSE)*$E4086</f>
        <v>9.2121410990490205</v>
      </c>
      <c r="P4085" s="5">
        <f ca="1">VLOOKUP(CONCATENATE($F4085," ",$G4085),AllocFactorMatrix,(P$4+1),FALSE)*$E4086</f>
        <v>2.7278294118306756</v>
      </c>
      <c r="Q4085" s="5">
        <f ca="1">VLOOKUP(CONCATENATE($F4085," ",$G4085),AllocFactorMatrix,(Q$4+1),FALSE)*$E4086</f>
        <v>5.9254918541438242</v>
      </c>
      <c r="R4085" s="5">
        <f ca="1">VLOOKUP(CONCATENATE($F4085," ",$G4085),AllocFactorMatrix,(R$4+1),FALSE)*$E4086</f>
        <v>1.0412507946094089</v>
      </c>
      <c r="S4085" s="5">
        <f t="shared" ca="1" si="2102"/>
        <v>18.906713159632929</v>
      </c>
      <c r="T4085" s="5">
        <f ca="1">VLOOKUP(CONCATENATE($F4085," ",$G4085),AllocFactorMatrix,(T$4+1),FALSE)*$E4086</f>
        <v>6.3404029059436734E-2</v>
      </c>
      <c r="U4085" s="5">
        <f ca="1">VLOOKUP(CONCATENATE($F4085," ",$G4085),AllocFactorMatrix,(U$4+1),FALSE)*$E4086</f>
        <v>1.6183640807864226</v>
      </c>
      <c r="V4085" s="5">
        <f ca="1">VLOOKUP(CONCATENATE($F4085," ",$G4085),AllocFactorMatrix,(V$4+1),FALSE)*$E4086</f>
        <v>8.71406730263433</v>
      </c>
      <c r="W4085" s="5">
        <f ca="1">VLOOKUP(CONCATENATE($F4085," ",$G4085),AllocFactorMatrix,(W$4+1),FALSE)*$E4086</f>
        <v>1.561893451438328</v>
      </c>
      <c r="X4085" s="5">
        <f t="shared" ca="1" si="2103"/>
        <v>11.957728863918517</v>
      </c>
      <c r="Y4085" s="5">
        <f ca="1">VLOOKUP(CONCATENATE($F4085," ",$G4085),AllocFactorMatrix,(Y$4+1),FALSE)*$E4086</f>
        <v>2.5501541719103757</v>
      </c>
      <c r="Z4085" s="5">
        <f ca="1">VLOOKUP(CONCATENATE($F4085," ",$G4085),AllocFactorMatrix,(Z$4+1),FALSE)*$E4086</f>
        <v>4.6228903554110121E-2</v>
      </c>
      <c r="AA4085" s="5">
        <f t="shared" ca="1" si="2001"/>
        <v>2.5963830754644857</v>
      </c>
      <c r="AB4085" s="5">
        <f ca="1">VLOOKUP(CONCATENATE($F4085," ",$G4085),AllocFactorMatrix,(AB$4+1),FALSE)*$E4086</f>
        <v>4.7870533186644054E-2</v>
      </c>
      <c r="AC4085" s="5">
        <f ca="1">VLOOKUP(CONCATENATE($F4085," ",$G4085),AllocFactorMatrix,(AC$4+1),FALSE)*$E4086</f>
        <v>271.19233514234776</v>
      </c>
      <c r="AD4085" s="5">
        <f ca="1">VLOOKUP(CONCATENATE($F4085," ",$G4085),AllocFactorMatrix,(AD$4+1),FALSE)*$E4086</f>
        <v>33.207191101969336</v>
      </c>
    </row>
    <row r="4086" spans="1:30" collapsed="1">
      <c r="D4086" s="7" t="s">
        <v>347</v>
      </c>
      <c r="E4086" s="61">
        <v>18313</v>
      </c>
      <c r="F4086" s="57" t="s">
        <v>74</v>
      </c>
      <c r="G4086" s="55" t="str">
        <f>$G$15</f>
        <v>TOTAL</v>
      </c>
      <c r="H4086" s="4">
        <f t="shared" ca="1" si="1999"/>
        <v>18313</v>
      </c>
      <c r="I4086" s="5">
        <f ca="1">VLOOKUP(CONCATENATE($F4086," ",$G4086),AllocFactorMatrix,(I$4+1),FALSE)*$E4086</f>
        <v>10142.635709538028</v>
      </c>
      <c r="J4086" s="5">
        <f ca="1">VLOOKUP(CONCATENATE($F4086," ",$G4086),AllocFactorMatrix,(J$4+1),FALSE)*$E4086</f>
        <v>586.48187200440418</v>
      </c>
      <c r="K4086" s="5">
        <f ca="1">VLOOKUP(CONCATENATE($F4086," ",$G4086),AllocFactorMatrix,(K$4+1),FALSE)*$E4086</f>
        <v>1712.0100425466962</v>
      </c>
      <c r="L4086" s="5">
        <f ca="1">VLOOKUP(CONCATENATE($F4086," ",$G4086),AllocFactorMatrix,(L$4+1),FALSE)*$E4086</f>
        <v>56.420329739655706</v>
      </c>
      <c r="M4086" s="5">
        <f ca="1">VLOOKUP(CONCATENATE($F4086," ",$G4086),AllocFactorMatrix,(M$4+1),FALSE)*$E4086</f>
        <v>4.826394861651651</v>
      </c>
      <c r="N4086" s="5">
        <f t="shared" ca="1" si="2000"/>
        <v>1773.2567671480035</v>
      </c>
      <c r="O4086" s="5">
        <f ca="1">VLOOKUP(CONCATENATE($F4086," ",$G4086),AllocFactorMatrix,(O$4+1),FALSE)*$E4086</f>
        <v>1255.9582824194631</v>
      </c>
      <c r="P4086" s="5">
        <f ca="1">VLOOKUP(CONCATENATE($F4086," ",$G4086),AllocFactorMatrix,(P$4+1),FALSE)*$E4086</f>
        <v>209.94039925398957</v>
      </c>
      <c r="Q4086" s="5">
        <f ca="1">VLOOKUP(CONCATENATE($F4086," ",$G4086),AllocFactorMatrix,(Q$4+1),FALSE)*$E4086</f>
        <v>73.772697520266135</v>
      </c>
      <c r="R4086" s="5">
        <f ca="1">VLOOKUP(CONCATENATE($F4086," ",$G4086),AllocFactorMatrix,(R$4+1),FALSE)*$E4086</f>
        <v>3.8289674044747999</v>
      </c>
      <c r="S4086" s="5">
        <f t="shared" ca="1" si="2102"/>
        <v>1543.5003465981936</v>
      </c>
      <c r="T4086" s="5">
        <f ca="1">VLOOKUP(CONCATENATE($F4086," ",$G4086),AllocFactorMatrix,(T$4+1),FALSE)*$E4086</f>
        <v>42.800455943942865</v>
      </c>
      <c r="U4086" s="5">
        <f ca="1">VLOOKUP(CONCATENATE($F4086," ",$G4086),AllocFactorMatrix,(U$4+1),FALSE)*$E4086</f>
        <v>639.0228522223947</v>
      </c>
      <c r="V4086" s="5">
        <f ca="1">VLOOKUP(CONCATENATE($F4086," ",$G4086),AllocFactorMatrix,(V$4+1),FALSE)*$E4086</f>
        <v>2447.4927803610926</v>
      </c>
      <c r="W4086" s="5">
        <f ca="1">VLOOKUP(CONCATENATE($F4086," ",$G4086),AllocFactorMatrix,(W$4+1),FALSE)*$E4086</f>
        <v>403.97877710308904</v>
      </c>
      <c r="X4086" s="5">
        <f t="shared" ca="1" si="2103"/>
        <v>3533.2948656305193</v>
      </c>
      <c r="Y4086" s="5">
        <f ca="1">VLOOKUP(CONCATENATE($F4086," ",$G4086),AllocFactorMatrix,(Y$4+1),FALSE)*$E4086</f>
        <v>391.44176981239411</v>
      </c>
      <c r="Z4086" s="5">
        <f ca="1">VLOOKUP(CONCATENATE($F4086," ",$G4086),AllocFactorMatrix,(Z$4+1),FALSE)*$E4086</f>
        <v>5.7215401975531286</v>
      </c>
      <c r="AA4086" s="5">
        <f t="shared" ca="1" si="2001"/>
        <v>397.16331000994722</v>
      </c>
      <c r="AB4086" s="5">
        <f ca="1">VLOOKUP(CONCATENATE($F4086," ",$G4086),AllocFactorMatrix,(AB$4+1),FALSE)*$E4086</f>
        <v>5.0303670031119259</v>
      </c>
      <c r="AC4086" s="5">
        <f ca="1">VLOOKUP(CONCATENATE($F4086," ",$G4086),AllocFactorMatrix,(AC$4+1),FALSE)*$E4086</f>
        <v>294.36628632569017</v>
      </c>
      <c r="AD4086" s="5">
        <f ca="1">VLOOKUP(CONCATENATE($F4086," ",$G4086),AllocFactorMatrix,(AD$4+1),FALSE)*$E4086</f>
        <v>37.270475742102711</v>
      </c>
    </row>
    <row r="4087" spans="1:30" s="51" customFormat="1" hidden="1" outlineLevel="1">
      <c r="A4087" s="56"/>
      <c r="B4087" s="111"/>
      <c r="C4087" s="55"/>
      <c r="D4087" s="55"/>
      <c r="F4087" s="52" t="str">
        <f>F4094</f>
        <v>RB_GUP</v>
      </c>
      <c r="G4087" s="55" t="str">
        <f>$G$8</f>
        <v>PRODUCTION</v>
      </c>
      <c r="H4087" s="53">
        <f t="shared" ref="H4087:H4094" ca="1" si="2104">SUBTOTAL(9,I4087:AD4087)</f>
        <v>-1326.091057050847</v>
      </c>
      <c r="I4087" s="54">
        <f ca="1">VLOOKUP(CONCATENATE($F4087," ",$G4087),AllocFactorMatrix,(I$4+1),FALSE)*$E4094</f>
        <v>-653.20989850025819</v>
      </c>
      <c r="J4087" s="54">
        <f ca="1">VLOOKUP(CONCATENATE($F4087," ",$G4087),AllocFactorMatrix,(J$4+1),FALSE)*$E4094</f>
        <v>-32.290499348140834</v>
      </c>
      <c r="K4087" s="54">
        <f ca="1">VLOOKUP(CONCATENATE($F4087," ",$G4087),AllocFactorMatrix,(K$4+1),FALSE)*$E4094</f>
        <v>-118.27824851836539</v>
      </c>
      <c r="L4087" s="54">
        <f ca="1">VLOOKUP(CONCATENATE($F4087," ",$G4087),AllocFactorMatrix,(L$4+1),FALSE)*$E4094</f>
        <v>-3.7229793285320589</v>
      </c>
      <c r="M4087" s="54">
        <f ca="1">VLOOKUP(CONCATENATE($F4087," ",$G4087),AllocFactorMatrix,(M$4+1),FALSE)*$E4094</f>
        <v>-0.34912908851987234</v>
      </c>
      <c r="N4087" s="54">
        <f t="shared" ref="N4087:N4094" ca="1" si="2105">SUBTOTAL(9,K4087:M4087)</f>
        <v>-122.35035693541732</v>
      </c>
      <c r="O4087" s="54">
        <f ca="1">VLOOKUP(CONCATENATE($F4087," ",$G4087),AllocFactorMatrix,(O$4+1),FALSE)*$E4094</f>
        <v>-89.909868328542686</v>
      </c>
      <c r="P4087" s="54">
        <f ca="1">VLOOKUP(CONCATENATE($F4087," ",$G4087),AllocFactorMatrix,(P$4+1),FALSE)*$E4094</f>
        <v>-16.752827899050391</v>
      </c>
      <c r="Q4087" s="54">
        <f ca="1">VLOOKUP(CONCATENATE($F4087," ",$G4087),AllocFactorMatrix,(Q$4+1),FALSE)*$E4094</f>
        <v>-7.5702909899173481</v>
      </c>
      <c r="R4087" s="54">
        <f ca="1">VLOOKUP(CONCATENATE($F4087," ",$G4087),AllocFactorMatrix,(R$4+1),FALSE)*$E4094</f>
        <v>-0.34042752367737089</v>
      </c>
      <c r="S4087" s="54">
        <f ca="1">SUBTOTAL(9,O4087:R4087)</f>
        <v>-114.5734147411878</v>
      </c>
      <c r="T4087" s="54">
        <f ca="1">VLOOKUP(CONCATENATE($F4087," ",$G4087),AllocFactorMatrix,(T$4+1),FALSE)*$E4094</f>
        <v>-3.140781990347417</v>
      </c>
      <c r="U4087" s="54">
        <f ca="1">VLOOKUP(CONCATENATE($F4087," ",$G4087),AllocFactorMatrix,(U$4+1),FALSE)*$E4094</f>
        <v>-51.398362139811681</v>
      </c>
      <c r="V4087" s="54">
        <f ca="1">VLOOKUP(CONCATENATE($F4087," ",$G4087),AllocFactorMatrix,(V$4+1),FALSE)*$E4094</f>
        <v>-271.64178812291198</v>
      </c>
      <c r="W4087" s="54">
        <f ca="1">VLOOKUP(CONCATENATE($F4087," ",$G4087),AllocFactorMatrix,(W$4+1),FALSE)*$E4094</f>
        <v>-49.054004672307684</v>
      </c>
      <c r="X4087" s="54">
        <f ca="1">SUBTOTAL(9,T4087:W4087)</f>
        <v>-375.23493692537875</v>
      </c>
      <c r="Y4087" s="54">
        <f ca="1">VLOOKUP(CONCATENATE($F4087," ",$G4087),AllocFactorMatrix,(Y$4+1),FALSE)*$E4094</f>
        <v>-27.61117789466967</v>
      </c>
      <c r="Z4087" s="54">
        <f ca="1">VLOOKUP(CONCATENATE($F4087," ",$G4087),AllocFactorMatrix,(Z$4+1),FALSE)*$E4094</f>
        <v>-0.46247667548346505</v>
      </c>
      <c r="AA4087" s="54">
        <f t="shared" ref="AA4087:AA4094" ca="1" si="2106">SUBTOTAL(9,Y4087:Z4087)</f>
        <v>-28.073654570153135</v>
      </c>
      <c r="AB4087" s="54">
        <f ca="1">VLOOKUP(CONCATENATE($F4087," ",$G4087),AllocFactorMatrix,(AB$4+1),FALSE)*$E4094</f>
        <v>-0.3582960303109976</v>
      </c>
      <c r="AC4087" s="54">
        <f ca="1">VLOOKUP(CONCATENATE($F4087," ",$G4087),AllocFactorMatrix,(AC$4+1),FALSE)*$E4094</f>
        <v>0</v>
      </c>
      <c r="AD4087" s="54">
        <f ca="1">VLOOKUP(CONCATENATE($F4087," ",$G4087),AllocFactorMatrix,(AD$4+1),FALSE)*$E4094</f>
        <v>0</v>
      </c>
    </row>
    <row r="4088" spans="1:30" s="51" customFormat="1" hidden="1" outlineLevel="1">
      <c r="A4088" s="56"/>
      <c r="B4088" s="111"/>
      <c r="C4088" s="55"/>
      <c r="D4088" s="55"/>
      <c r="F4088" s="52" t="str">
        <f>F4094</f>
        <v>RB_GUP</v>
      </c>
      <c r="G4088" s="55" t="str">
        <f>$G$9</f>
        <v>BULKTRAN</v>
      </c>
      <c r="H4088" s="53">
        <f t="shared" ca="1" si="2104"/>
        <v>-702.85745709053413</v>
      </c>
      <c r="I4088" s="54">
        <f ca="1">VLOOKUP(CONCATENATE($F4088," ",$G4088),AllocFactorMatrix,(I$4+1),FALSE)*$E4094</f>
        <v>-346.21562807858777</v>
      </c>
      <c r="J4088" s="54">
        <f ca="1">VLOOKUP(CONCATENATE($F4088," ",$G4088),AllocFactorMatrix,(J$4+1),FALSE)*$E4094</f>
        <v>-17.114675601908981</v>
      </c>
      <c r="K4088" s="54">
        <f ca="1">VLOOKUP(CONCATENATE($F4088," ",$G4088),AllocFactorMatrix,(K$4+1),FALSE)*$E4094</f>
        <v>-62.690075874294131</v>
      </c>
      <c r="L4088" s="54">
        <f ca="1">VLOOKUP(CONCATENATE($F4088," ",$G4088),AllocFactorMatrix,(L$4+1),FALSE)*$E4094</f>
        <v>-1.9732610138191535</v>
      </c>
      <c r="M4088" s="54">
        <f ca="1">VLOOKUP(CONCATENATE($F4088," ",$G4088),AllocFactorMatrix,(M$4+1),FALSE)*$E4094</f>
        <v>-0.18504610377144295</v>
      </c>
      <c r="N4088" s="54">
        <f t="shared" ca="1" si="2105"/>
        <v>-64.848382991884719</v>
      </c>
      <c r="O4088" s="54">
        <f ca="1">VLOOKUP(CONCATENATE($F4088," ",$G4088),AllocFactorMatrix,(O$4+1),FALSE)*$E4094</f>
        <v>-47.654209780498647</v>
      </c>
      <c r="P4088" s="54">
        <f ca="1">VLOOKUP(CONCATENATE($F4088," ",$G4088),AllocFactorMatrix,(P$4+1),FALSE)*$E4094</f>
        <v>-8.8793676373842114</v>
      </c>
      <c r="Q4088" s="54">
        <f ca="1">VLOOKUP(CONCATENATE($F4088," ",$G4088),AllocFactorMatrix,(Q$4+1),FALSE)*$E4094</f>
        <v>-4.0124209015042558</v>
      </c>
      <c r="R4088" s="54">
        <f ca="1">VLOOKUP(CONCATENATE($F4088," ",$G4088),AllocFactorMatrix,(R$4+1),FALSE)*$E4094</f>
        <v>-0.18043408282055098</v>
      </c>
      <c r="S4088" s="54">
        <f t="shared" ref="S4088:S4094" ca="1" si="2107">SUBTOTAL(9,O4088:R4088)</f>
        <v>-60.726432402207671</v>
      </c>
      <c r="T4088" s="54">
        <f ca="1">VLOOKUP(CONCATENATE($F4088," ",$G4088),AllocFactorMatrix,(T$4+1),FALSE)*$E4094</f>
        <v>-1.6646836062078108</v>
      </c>
      <c r="U4088" s="54">
        <f ca="1">VLOOKUP(CONCATENATE($F4088," ",$G4088),AllocFactorMatrix,(U$4+1),FALSE)*$E4094</f>
        <v>-27.242263583730082</v>
      </c>
      <c r="V4088" s="54">
        <f ca="1">VLOOKUP(CONCATENATE($F4088," ",$G4088),AllocFactorMatrix,(V$4+1),FALSE)*$E4094</f>
        <v>-143.9761285052349</v>
      </c>
      <c r="W4088" s="54">
        <f ca="1">VLOOKUP(CONCATENATE($F4088," ",$G4088),AllocFactorMatrix,(W$4+1),FALSE)*$E4094</f>
        <v>-25.999702509692252</v>
      </c>
      <c r="X4088" s="54">
        <f t="shared" ref="X4088:X4094" ca="1" si="2108">SUBTOTAL(9,T4088:W4088)</f>
        <v>-198.88277820486502</v>
      </c>
      <c r="Y4088" s="54">
        <f ca="1">VLOOKUP(CONCATENATE($F4088," ",$G4088),AllocFactorMatrix,(Y$4+1),FALSE)*$E4094</f>
        <v>-14.634532205866289</v>
      </c>
      <c r="Z4088" s="54">
        <f ca="1">VLOOKUP(CONCATENATE($F4088," ",$G4088),AllocFactorMatrix,(Z$4+1),FALSE)*$E4094</f>
        <v>-0.24512282046219139</v>
      </c>
      <c r="AA4088" s="54">
        <f t="shared" ca="1" si="2106"/>
        <v>-14.87965502632848</v>
      </c>
      <c r="AB4088" s="54">
        <f ca="1">VLOOKUP(CONCATENATE($F4088," ",$G4088),AllocFactorMatrix,(AB$4+1),FALSE)*$E4094</f>
        <v>-0.18990478475141739</v>
      </c>
      <c r="AC4088" s="54">
        <f ca="1">VLOOKUP(CONCATENATE($F4088," ",$G4088),AllocFactorMatrix,(AC$4+1),FALSE)*$E4094</f>
        <v>0</v>
      </c>
      <c r="AD4088" s="54">
        <f ca="1">VLOOKUP(CONCATENATE($F4088," ",$G4088),AllocFactorMatrix,(AD$4+1),FALSE)*$E4094</f>
        <v>0</v>
      </c>
    </row>
    <row r="4089" spans="1:30" s="51" customFormat="1" hidden="1" outlineLevel="1">
      <c r="A4089" s="56"/>
      <c r="B4089" s="111"/>
      <c r="C4089" s="55"/>
      <c r="D4089" s="55"/>
      <c r="F4089" s="52" t="str">
        <f>F4094</f>
        <v>RB_GUP</v>
      </c>
      <c r="G4089" s="55" t="str">
        <f>$G$10</f>
        <v>SUBTRAN</v>
      </c>
      <c r="H4089" s="53">
        <f t="shared" ca="1" si="2104"/>
        <v>-154.39668256008511</v>
      </c>
      <c r="I4089" s="54">
        <f ca="1">VLOOKUP(CONCATENATE($F4089," ",$G4089),AllocFactorMatrix,(I$4+1),FALSE)*$E4094</f>
        <v>-75.170716396804764</v>
      </c>
      <c r="J4089" s="54">
        <f ca="1">VLOOKUP(CONCATENATE($F4089," ",$G4089),AllocFactorMatrix,(J$4+1),FALSE)*$E4094</f>
        <v>-3.6278371082816196</v>
      </c>
      <c r="K4089" s="54">
        <f ca="1">VLOOKUP(CONCATENATE($F4089," ",$G4089),AllocFactorMatrix,(K$4+1),FALSE)*$E4094</f>
        <v>-13.197894015442898</v>
      </c>
      <c r="L4089" s="54">
        <f ca="1">VLOOKUP(CONCATENATE($F4089," ",$G4089),AllocFactorMatrix,(L$4+1),FALSE)*$E4094</f>
        <v>-0.40767052852877228</v>
      </c>
      <c r="M4089" s="54">
        <f ca="1">VLOOKUP(CONCATENATE($F4089," ",$G4089),AllocFactorMatrix,(M$4+1),FALSE)*$E4094</f>
        <v>-5.077320829323613E-2</v>
      </c>
      <c r="N4089" s="54">
        <f t="shared" ca="1" si="2105"/>
        <v>-13.656337752264907</v>
      </c>
      <c r="O4089" s="54">
        <f ca="1">VLOOKUP(CONCATENATE($F4089," ",$G4089),AllocFactorMatrix,(O$4+1),FALSE)*$E4094</f>
        <v>-9.9712152093097188</v>
      </c>
      <c r="P4089" s="54">
        <f ca="1">VLOOKUP(CONCATENATE($F4089," ",$G4089),AllocFactorMatrix,(P$4+1),FALSE)*$E4094</f>
        <v>-1.8536372774250285</v>
      </c>
      <c r="Q4089" s="54">
        <f ca="1">VLOOKUP(CONCATENATE($F4089," ",$G4089),AllocFactorMatrix,(Q$4+1),FALSE)*$E4094</f>
        <v>-1.1029362668710845</v>
      </c>
      <c r="R4089" s="54">
        <f ca="1">VLOOKUP(CONCATENATE($F4089," ",$G4089),AllocFactorMatrix,(R$4+1),FALSE)*$E4094</f>
        <v>0</v>
      </c>
      <c r="S4089" s="54">
        <f t="shared" ca="1" si="2107"/>
        <v>-12.927788753605832</v>
      </c>
      <c r="T4089" s="54">
        <f ca="1">VLOOKUP(CONCATENATE($F4089," ",$G4089),AllocFactorMatrix,(T$4+1),FALSE)*$E4094</f>
        <v>-0.34817771400381592</v>
      </c>
      <c r="U4089" s="54">
        <f ca="1">VLOOKUP(CONCATENATE($F4089," ",$G4089),AllocFactorMatrix,(U$4+1),FALSE)*$E4094</f>
        <v>-5.6998679684492233</v>
      </c>
      <c r="V4089" s="54">
        <f ca="1">VLOOKUP(CONCATENATE($F4089," ",$G4089),AllocFactorMatrix,(V$4+1),FALSE)*$E4094</f>
        <v>-39.70917388588979</v>
      </c>
      <c r="W4089" s="54">
        <f ca="1">VLOOKUP(CONCATENATE($F4089," ",$G4089),AllocFactorMatrix,(W$4+1),FALSE)*$E4094</f>
        <v>0</v>
      </c>
      <c r="X4089" s="54">
        <f t="shared" ca="1" si="2108"/>
        <v>-45.757219568342826</v>
      </c>
      <c r="Y4089" s="54">
        <f ca="1">VLOOKUP(CONCATENATE($F4089," ",$G4089),AllocFactorMatrix,(Y$4+1),FALSE)*$E4094</f>
        <v>-3.0010436458034295</v>
      </c>
      <c r="Z4089" s="54">
        <f ca="1">VLOOKUP(CONCATENATE($F4089," ",$G4089),AllocFactorMatrix,(Z$4+1),FALSE)*$E4094</f>
        <v>-5.0027479108029835E-2</v>
      </c>
      <c r="AA4089" s="54">
        <f t="shared" ca="1" si="2106"/>
        <v>-3.0510711249114593</v>
      </c>
      <c r="AB4089" s="54">
        <f ca="1">VLOOKUP(CONCATENATE($F4089," ",$G4089),AllocFactorMatrix,(AB$4+1),FALSE)*$E4094</f>
        <v>-4.0074850470015647E-2</v>
      </c>
      <c r="AC4089" s="54">
        <f ca="1">VLOOKUP(CONCATENATE($F4089," ",$G4089),AllocFactorMatrix,(AC$4+1),FALSE)*$E4094</f>
        <v>-0.13626305874627259</v>
      </c>
      <c r="AD4089" s="54">
        <f ca="1">VLOOKUP(CONCATENATE($F4089," ",$G4089),AllocFactorMatrix,(AD$4+1),FALSE)*$E4094</f>
        <v>-2.9373946657455116E-2</v>
      </c>
    </row>
    <row r="4090" spans="1:30" s="51" customFormat="1" hidden="1" outlineLevel="1">
      <c r="A4090" s="56"/>
      <c r="B4090" s="111"/>
      <c r="C4090" s="55"/>
      <c r="D4090" s="55"/>
      <c r="F4090" s="52" t="str">
        <f>F4094</f>
        <v>RB_GUP</v>
      </c>
      <c r="G4090" s="55" t="str">
        <f>$G$11</f>
        <v>DISTPRI</v>
      </c>
      <c r="H4090" s="53">
        <f t="shared" ca="1" si="2104"/>
        <v>-708.42097889170714</v>
      </c>
      <c r="I4090" s="54">
        <f ca="1">VLOOKUP(CONCATENATE($F4090," ",$G4090),AllocFactorMatrix,(I$4+1),FALSE)*$E4094</f>
        <v>-473.46795472167872</v>
      </c>
      <c r="J4090" s="54">
        <f ca="1">VLOOKUP(CONCATENATE($F4090," ",$G4090),AllocFactorMatrix,(J$4+1),FALSE)*$E4094</f>
        <v>-22.318043379994901</v>
      </c>
      <c r="K4090" s="54">
        <f ca="1">VLOOKUP(CONCATENATE($F4090," ",$G4090),AllocFactorMatrix,(K$4+1),FALSE)*$E4094</f>
        <v>-81.038185246103325</v>
      </c>
      <c r="L4090" s="54">
        <f ca="1">VLOOKUP(CONCATENATE($F4090," ",$G4090),AllocFactorMatrix,(L$4+1),FALSE)*$E4094</f>
        <v>-2.5045016009165435</v>
      </c>
      <c r="M4090" s="54">
        <f ca="1">VLOOKUP(CONCATENATE($F4090," ",$G4090),AllocFactorMatrix,(M$4+1),FALSE)*$E4094</f>
        <v>0</v>
      </c>
      <c r="N4090" s="54">
        <f t="shared" ca="1" si="2105"/>
        <v>-83.542686847019866</v>
      </c>
      <c r="O4090" s="54">
        <f ca="1">VLOOKUP(CONCATENATE($F4090," ",$G4090),AllocFactorMatrix,(O$4+1),FALSE)*$E4094</f>
        <v>-60.764474670906637</v>
      </c>
      <c r="P4090" s="54">
        <f ca="1">VLOOKUP(CONCATENATE($F4090," ",$G4090),AllocFactorMatrix,(P$4+1),FALSE)*$E4094</f>
        <v>-11.317387496541972</v>
      </c>
      <c r="Q4090" s="54">
        <f ca="1">VLOOKUP(CONCATENATE($F4090," ",$G4090),AllocFactorMatrix,(Q$4+1),FALSE)*$E4094</f>
        <v>0</v>
      </c>
      <c r="R4090" s="54">
        <f ca="1">VLOOKUP(CONCATENATE($F4090," ",$G4090),AllocFactorMatrix,(R$4+1),FALSE)*$E4094</f>
        <v>0</v>
      </c>
      <c r="S4090" s="54">
        <f t="shared" ca="1" si="2107"/>
        <v>-72.081862167448605</v>
      </c>
      <c r="T4090" s="54">
        <f ca="1">VLOOKUP(CONCATENATE($F4090," ",$G4090),AllocFactorMatrix,(T$4+1),FALSE)*$E4094</f>
        <v>-2.1662160757185975</v>
      </c>
      <c r="U4090" s="54">
        <f ca="1">VLOOKUP(CONCATENATE($F4090," ",$G4090),AllocFactorMatrix,(U$4+1),FALSE)*$E4094</f>
        <v>-34.936163487738256</v>
      </c>
      <c r="V4090" s="54">
        <f ca="1">VLOOKUP(CONCATENATE($F4090," ",$G4090),AllocFactorMatrix,(V$4+1),FALSE)*$E4094</f>
        <v>0</v>
      </c>
      <c r="W4090" s="54">
        <f ca="1">VLOOKUP(CONCATENATE($F4090," ",$G4090),AllocFactorMatrix,(W$4+1),FALSE)*$E4094</f>
        <v>0</v>
      </c>
      <c r="X4090" s="54">
        <f t="shared" ca="1" si="2108"/>
        <v>-37.10237956345685</v>
      </c>
      <c r="Y4090" s="54">
        <f ca="1">VLOOKUP(CONCATENATE($F4090," ",$G4090),AllocFactorMatrix,(Y$4+1),FALSE)*$E4094</f>
        <v>-18.323281582084025</v>
      </c>
      <c r="Z4090" s="54">
        <f ca="1">VLOOKUP(CONCATENATE($F4090," ",$G4090),AllocFactorMatrix,(Z$4+1),FALSE)*$E4094</f>
        <v>-0.30570406350781537</v>
      </c>
      <c r="AA4090" s="54">
        <f t="shared" ca="1" si="2106"/>
        <v>-18.62898564559184</v>
      </c>
      <c r="AB4090" s="54">
        <f ca="1">VLOOKUP(CONCATENATE($F4090," ",$G4090),AllocFactorMatrix,(AB$4+1),FALSE)*$E4094</f>
        <v>-0.24767151454504616</v>
      </c>
      <c r="AC4090" s="54">
        <f ca="1">VLOOKUP(CONCATENATE($F4090," ",$G4090),AllocFactorMatrix,(AC$4+1),FALSE)*$E4094</f>
        <v>-0.84848819993340407</v>
      </c>
      <c r="AD4090" s="54">
        <f ca="1">VLOOKUP(CONCATENATE($F4090," ",$G4090),AllocFactorMatrix,(AD$4+1),FALSE)*$E4094</f>
        <v>-0.18290685203781021</v>
      </c>
    </row>
    <row r="4091" spans="1:30" s="51" customFormat="1" hidden="1" outlineLevel="1">
      <c r="A4091" s="56"/>
      <c r="B4091" s="111"/>
      <c r="C4091" s="55"/>
      <c r="D4091" s="55"/>
      <c r="F4091" s="52" t="str">
        <f>F4094</f>
        <v>RB_GUP</v>
      </c>
      <c r="G4091" s="55" t="str">
        <f>$G$12</f>
        <v>DISTSEC</v>
      </c>
      <c r="H4091" s="53">
        <f t="shared" ca="1" si="2104"/>
        <v>-364.54301305201227</v>
      </c>
      <c r="I4091" s="54">
        <f ca="1">VLOOKUP(CONCATENATE($F4091," ",$G4091),AllocFactorMatrix,(I$4+1),FALSE)*$E4094</f>
        <v>-272.56934003101162</v>
      </c>
      <c r="J4091" s="54">
        <f ca="1">VLOOKUP(CONCATENATE($F4091," ",$G4091),AllocFactorMatrix,(J$4+1),FALSE)*$E4094</f>
        <v>-13.140654753297678</v>
      </c>
      <c r="K4091" s="54">
        <f ca="1">VLOOKUP(CONCATENATE($F4091," ",$G4091),AllocFactorMatrix,(K$4+1),FALSE)*$E4094</f>
        <v>-39.650831593364011</v>
      </c>
      <c r="L4091" s="54">
        <f ca="1">VLOOKUP(CONCATENATE($F4091," ",$G4091),AllocFactorMatrix,(L$4+1),FALSE)*$E4094</f>
        <v>0</v>
      </c>
      <c r="M4091" s="54">
        <f ca="1">VLOOKUP(CONCATENATE($F4091," ",$G4091),AllocFactorMatrix,(M$4+1),FALSE)*$E4094</f>
        <v>0</v>
      </c>
      <c r="N4091" s="54">
        <f t="shared" ca="1" si="2105"/>
        <v>-39.650831593364011</v>
      </c>
      <c r="O4091" s="54">
        <f ca="1">VLOOKUP(CONCATENATE($F4091," ",$G4091),AllocFactorMatrix,(O$4+1),FALSE)*$E4094</f>
        <v>-25.265664221766468</v>
      </c>
      <c r="P4091" s="54">
        <f ca="1">VLOOKUP(CONCATENATE($F4091," ",$G4091),AllocFactorMatrix,(P$4+1),FALSE)*$E4094</f>
        <v>0</v>
      </c>
      <c r="Q4091" s="54">
        <f ca="1">VLOOKUP(CONCATENATE($F4091," ",$G4091),AllocFactorMatrix,(Q$4+1),FALSE)*$E4094</f>
        <v>0</v>
      </c>
      <c r="R4091" s="54">
        <f ca="1">VLOOKUP(CONCATENATE($F4091," ",$G4091),AllocFactorMatrix,(R$4+1),FALSE)*$E4094</f>
        <v>0</v>
      </c>
      <c r="S4091" s="54">
        <f t="shared" ca="1" si="2107"/>
        <v>-25.265664221766468</v>
      </c>
      <c r="T4091" s="54">
        <f ca="1">VLOOKUP(CONCATENATE($F4091," ",$G4091),AllocFactorMatrix,(T$4+1),FALSE)*$E4094</f>
        <v>-0.68313055656826327</v>
      </c>
      <c r="U4091" s="54">
        <f ca="1">VLOOKUP(CONCATENATE($F4091," ",$G4091),AllocFactorMatrix,(U$4+1),FALSE)*$E4094</f>
        <v>0</v>
      </c>
      <c r="V4091" s="54">
        <f ca="1">VLOOKUP(CONCATENATE($F4091," ",$G4091),AllocFactorMatrix,(V$4+1),FALSE)*$E4094</f>
        <v>0</v>
      </c>
      <c r="W4091" s="54">
        <f ca="1">VLOOKUP(CONCATENATE($F4091," ",$G4091),AllocFactorMatrix,(W$4+1),FALSE)*$E4094</f>
        <v>0</v>
      </c>
      <c r="X4091" s="54">
        <f t="shared" ca="1" si="2108"/>
        <v>-0.68313055656826327</v>
      </c>
      <c r="Y4091" s="54">
        <f ca="1">VLOOKUP(CONCATENATE($F4091," ",$G4091),AllocFactorMatrix,(Y$4+1),FALSE)*$E4094</f>
        <v>-9.3190910009092711</v>
      </c>
      <c r="Z4091" s="54">
        <f ca="1">VLOOKUP(CONCATENATE($F4091," ",$G4091),AllocFactorMatrix,(Z$4+1),FALSE)*$E4094</f>
        <v>0</v>
      </c>
      <c r="AA4091" s="54">
        <f t="shared" ca="1" si="2106"/>
        <v>-9.3190910009092711</v>
      </c>
      <c r="AB4091" s="54">
        <f ca="1">VLOOKUP(CONCATENATE($F4091," ",$G4091),AllocFactorMatrix,(AB$4+1),FALSE)*$E4094</f>
        <v>-9.6704507100407469E-2</v>
      </c>
      <c r="AC4091" s="54">
        <f ca="1">VLOOKUP(CONCATENATE($F4091," ",$G4091),AllocFactorMatrix,(AC$4+1),FALSE)*$E4094</f>
        <v>-3.2834899564707598</v>
      </c>
      <c r="AD4091" s="54">
        <f ca="1">VLOOKUP(CONCATENATE($F4091," ",$G4091),AllocFactorMatrix,(AD$4+1),FALSE)*$E4094</f>
        <v>-0.534106431523789</v>
      </c>
    </row>
    <row r="4092" spans="1:30" s="51" customFormat="1" hidden="1" outlineLevel="1">
      <c r="A4092" s="56"/>
      <c r="B4092" s="111"/>
      <c r="C4092" s="55"/>
      <c r="D4092" s="55"/>
      <c r="F4092" s="52" t="str">
        <f>F4094</f>
        <v>RB_GUP</v>
      </c>
      <c r="G4092" s="55" t="str">
        <f>$G$13</f>
        <v>ENERGY</v>
      </c>
      <c r="H4092" s="53">
        <f t="shared" ca="1" si="2104"/>
        <v>-11.204915196567294</v>
      </c>
      <c r="I4092" s="54">
        <f ca="1">VLOOKUP(CONCATENATE($F4092," ",$G4092),AllocFactorMatrix,(I$4+1),FALSE)*$E4094</f>
        <v>-4.2043877088127557</v>
      </c>
      <c r="J4092" s="54">
        <f ca="1">VLOOKUP(CONCATENATE($F4092," ",$G4092),AllocFactorMatrix,(J$4+1),FALSE)*$E4094</f>
        <v>-0.2724714914214072</v>
      </c>
      <c r="K4092" s="54">
        <f ca="1">VLOOKUP(CONCATENATE($F4092," ",$G4092),AllocFactorMatrix,(K$4+1),FALSE)*$E4094</f>
        <v>-0.91417139064507102</v>
      </c>
      <c r="L4092" s="54">
        <f ca="1">VLOOKUP(CONCATENATE($F4092," ",$G4092),AllocFactorMatrix,(L$4+1),FALSE)*$E4094</f>
        <v>-2.9054442177132225E-2</v>
      </c>
      <c r="M4092" s="54">
        <f ca="1">VLOOKUP(CONCATENATE($F4092," ",$G4092),AllocFactorMatrix,(M$4+1),FALSE)*$E4094</f>
        <v>-2.6784799162020427E-3</v>
      </c>
      <c r="N4092" s="54">
        <f t="shared" ca="1" si="2105"/>
        <v>-0.94590431273840536</v>
      </c>
      <c r="O4092" s="54">
        <f ca="1">VLOOKUP(CONCATENATE($F4092," ",$G4092),AllocFactorMatrix,(O$4+1),FALSE)*$E4094</f>
        <v>-0.8334628125211283</v>
      </c>
      <c r="P4092" s="54">
        <f ca="1">VLOOKUP(CONCATENATE($F4092," ",$G4092),AllocFactorMatrix,(P$4+1),FALSE)*$E4094</f>
        <v>-0.15450796822850427</v>
      </c>
      <c r="Q4092" s="54">
        <f ca="1">VLOOKUP(CONCATENATE($F4092," ",$G4092),AllocFactorMatrix,(Q$4+1),FALSE)*$E4094</f>
        <v>-7.0204465988375389E-2</v>
      </c>
      <c r="R4092" s="54">
        <f ca="1">VLOOKUP(CONCATENATE($F4092," ",$G4092),AllocFactorMatrix,(R$4+1),FALSE)*$E4094</f>
        <v>-3.2528634287171568E-3</v>
      </c>
      <c r="S4092" s="54">
        <f t="shared" ca="1" si="2107"/>
        <v>-1.0614281101667251</v>
      </c>
      <c r="T4092" s="54">
        <f ca="1">VLOOKUP(CONCATENATE($F4092," ",$G4092),AllocFactorMatrix,(T$4+1),FALSE)*$E4094</f>
        <v>-3.1939874384678497E-2</v>
      </c>
      <c r="U4092" s="54">
        <f ca="1">VLOOKUP(CONCATENATE($F4092," ",$G4092),AllocFactorMatrix,(U$4+1),FALSE)*$E4094</f>
        <v>-0.5608163457202997</v>
      </c>
      <c r="V4092" s="54">
        <f ca="1">VLOOKUP(CONCATENATE($F4092," ",$G4092),AllocFactorMatrix,(V$4+1),FALSE)*$E4094</f>
        <v>-3.184082371906209</v>
      </c>
      <c r="W4092" s="54">
        <f ca="1">VLOOKUP(CONCATENATE($F4092," ",$G4092),AllocFactorMatrix,(W$4+1),FALSE)*$E4094</f>
        <v>-0.60409494832460409</v>
      </c>
      <c r="X4092" s="54">
        <f t="shared" ca="1" si="2108"/>
        <v>-4.380933540335791</v>
      </c>
      <c r="Y4092" s="54">
        <f ca="1">VLOOKUP(CONCATENATE($F4092," ",$G4092),AllocFactorMatrix,(Y$4+1),FALSE)*$E4094</f>
        <v>-0.22581019937291136</v>
      </c>
      <c r="Z4092" s="54">
        <f ca="1">VLOOKUP(CONCATENATE($F4092," ",$G4092),AllocFactorMatrix,(Z$4+1),FALSE)*$E4094</f>
        <v>-3.6758300694502239E-3</v>
      </c>
      <c r="AA4092" s="54">
        <f t="shared" ca="1" si="2106"/>
        <v>-0.22948602944236157</v>
      </c>
      <c r="AB4092" s="54">
        <f ca="1">VLOOKUP(CONCATENATE($F4092," ",$G4092),AllocFactorMatrix,(AB$4+1),FALSE)*$E4094</f>
        <v>-4.1000927572846131E-3</v>
      </c>
      <c r="AC4092" s="54">
        <f ca="1">VLOOKUP(CONCATENATE($F4092," ",$G4092),AllocFactorMatrix,(AC$4+1),FALSE)*$E4094</f>
        <v>-8.8659015518911477E-2</v>
      </c>
      <c r="AD4092" s="54">
        <f ca="1">VLOOKUP(CONCATENATE($F4092," ",$G4092),AllocFactorMatrix,(AD$4+1),FALSE)*$E4094</f>
        <v>-1.7544895373649713E-2</v>
      </c>
    </row>
    <row r="4093" spans="1:30" s="51" customFormat="1" hidden="1" outlineLevel="1">
      <c r="A4093" s="56"/>
      <c r="B4093" s="111"/>
      <c r="C4093" s="55"/>
      <c r="D4093" s="55"/>
      <c r="F4093" s="52" t="str">
        <f>F4094</f>
        <v>RB_GUP</v>
      </c>
      <c r="G4093" s="55" t="str">
        <f>$G$14</f>
        <v>CUSTOMER</v>
      </c>
      <c r="H4093" s="53">
        <f t="shared" ca="1" si="2104"/>
        <v>-175.48589615824716</v>
      </c>
      <c r="I4093" s="54">
        <f ca="1">VLOOKUP(CONCATENATE($F4093," ",$G4093),AllocFactorMatrix,(I$4+1),FALSE)*$E4094</f>
        <v>-82.063988391242972</v>
      </c>
      <c r="J4093" s="54">
        <f ca="1">VLOOKUP(CONCATENATE($F4093," ",$G4093),AllocFactorMatrix,(J$4+1),FALSE)*$E4094</f>
        <v>-21.499406222331277</v>
      </c>
      <c r="K4093" s="54">
        <f ca="1">VLOOKUP(CONCATENATE($F4093," ",$G4093),AllocFactorMatrix,(K$4+1),FALSE)*$E4094</f>
        <v>-6.1030651844398323</v>
      </c>
      <c r="L4093" s="54">
        <f ca="1">VLOOKUP(CONCATENATE($F4093," ",$G4093),AllocFactorMatrix,(L$4+1),FALSE)*$E4094</f>
        <v>-1.9700356958463907</v>
      </c>
      <c r="M4093" s="54">
        <f ca="1">VLOOKUP(CONCATENATE($F4093," ",$G4093),AllocFactorMatrix,(M$4+1),FALSE)*$E4094</f>
        <v>-0.31977646732137482</v>
      </c>
      <c r="N4093" s="54">
        <f t="shared" ca="1" si="2105"/>
        <v>-8.3928773476075982</v>
      </c>
      <c r="O4093" s="54">
        <f ca="1">VLOOKUP(CONCATENATE($F4093," ",$G4093),AllocFactorMatrix,(O$4+1),FALSE)*$E4094</f>
        <v>-1.7319610006020738</v>
      </c>
      <c r="P4093" s="54">
        <f ca="1">VLOOKUP(CONCATENATE($F4093," ",$G4093),AllocFactorMatrix,(P$4+1),FALSE)*$E4094</f>
        <v>-0.51285516654469587</v>
      </c>
      <c r="Q4093" s="54">
        <f ca="1">VLOOKUP(CONCATENATE($F4093," ",$G4093),AllocFactorMatrix,(Q$4+1),FALSE)*$E4094</f>
        <v>-1.1140429451109697</v>
      </c>
      <c r="R4093" s="54">
        <f ca="1">VLOOKUP(CONCATENATE($F4093," ",$G4093),AllocFactorMatrix,(R$4+1),FALSE)*$E4094</f>
        <v>-0.1957640193218039</v>
      </c>
      <c r="S4093" s="54">
        <f t="shared" ca="1" si="2107"/>
        <v>-3.5546231315795427</v>
      </c>
      <c r="T4093" s="54">
        <f ca="1">VLOOKUP(CONCATENATE($F4093," ",$G4093),AllocFactorMatrix,(T$4+1),FALSE)*$E4094</f>
        <v>-1.192049757285211E-2</v>
      </c>
      <c r="U4093" s="54">
        <f ca="1">VLOOKUP(CONCATENATE($F4093," ",$G4093),AllocFactorMatrix,(U$4+1),FALSE)*$E4094</f>
        <v>-0.30426623328496982</v>
      </c>
      <c r="V4093" s="54">
        <f ca="1">VLOOKUP(CONCATENATE($F4093," ",$G4093),AllocFactorMatrix,(V$4+1),FALSE)*$E4094</f>
        <v>-1.6383188840151806</v>
      </c>
      <c r="W4093" s="54">
        <f ca="1">VLOOKUP(CONCATENATE($F4093," ",$G4093),AllocFactorMatrix,(W$4+1),FALSE)*$E4094</f>
        <v>-0.29364927392028412</v>
      </c>
      <c r="X4093" s="54">
        <f t="shared" ca="1" si="2108"/>
        <v>-2.2481548887932865</v>
      </c>
      <c r="Y4093" s="54">
        <f ca="1">VLOOKUP(CONCATENATE($F4093," ",$G4093),AllocFactorMatrix,(Y$4+1),FALSE)*$E4094</f>
        <v>-0.47945070790626465</v>
      </c>
      <c r="Z4093" s="54">
        <f ca="1">VLOOKUP(CONCATENATE($F4093," ",$G4093),AllocFactorMatrix,(Z$4+1),FALSE)*$E4094</f>
        <v>-8.6914276708786736E-3</v>
      </c>
      <c r="AA4093" s="54">
        <f t="shared" ca="1" si="2106"/>
        <v>-0.48814213557714331</v>
      </c>
      <c r="AB4093" s="54">
        <f ca="1">VLOOKUP(CONCATENATE($F4093," ",$G4093),AllocFactorMatrix,(AB$4+1),FALSE)*$E4094</f>
        <v>-9.0000680260806792E-3</v>
      </c>
      <c r="AC4093" s="54">
        <f ca="1">VLOOKUP(CONCATENATE($F4093," ",$G4093),AllocFactorMatrix,(AC$4+1),FALSE)*$E4094</f>
        <v>-50.986469169175088</v>
      </c>
      <c r="AD4093" s="54">
        <f ca="1">VLOOKUP(CONCATENATE($F4093," ",$G4093),AllocFactorMatrix,(AD$4+1),FALSE)*$E4094</f>
        <v>-6.2432348039141825</v>
      </c>
    </row>
    <row r="4094" spans="1:30" s="51" customFormat="1" collapsed="1">
      <c r="A4094" s="56"/>
      <c r="B4094" s="111"/>
      <c r="C4094" s="55"/>
      <c r="D4094" s="55" t="s">
        <v>538</v>
      </c>
      <c r="E4094" s="61">
        <v>-3443</v>
      </c>
      <c r="F4094" s="61" t="s">
        <v>74</v>
      </c>
      <c r="G4094" s="55" t="str">
        <f>$G$15</f>
        <v>TOTAL</v>
      </c>
      <c r="H4094" s="53">
        <f t="shared" ca="1" si="2104"/>
        <v>-3443.0000000000005</v>
      </c>
      <c r="I4094" s="54">
        <f ca="1">VLOOKUP(CONCATENATE($F4094," ",$G4094),AllocFactorMatrix,(I$4+1),FALSE)*$E4094</f>
        <v>-1906.901913828397</v>
      </c>
      <c r="J4094" s="54">
        <f ca="1">VLOOKUP(CONCATENATE($F4094," ",$G4094),AllocFactorMatrix,(J$4+1),FALSE)*$E4094</f>
        <v>-110.26358790537671</v>
      </c>
      <c r="K4094" s="54">
        <f ca="1">VLOOKUP(CONCATENATE($F4094," ",$G4094),AllocFactorMatrix,(K$4+1),FALSE)*$E4094</f>
        <v>-321.87247182265469</v>
      </c>
      <c r="L4094" s="54">
        <f ca="1">VLOOKUP(CONCATENATE($F4094," ",$G4094),AllocFactorMatrix,(L$4+1),FALSE)*$E4094</f>
        <v>-10.607502609820051</v>
      </c>
      <c r="M4094" s="54">
        <f ca="1">VLOOKUP(CONCATENATE($F4094," ",$G4094),AllocFactorMatrix,(M$4+1),FALSE)*$E4094</f>
        <v>-0.90740334782212828</v>
      </c>
      <c r="N4094" s="54">
        <f t="shared" ca="1" si="2105"/>
        <v>-333.3873777802969</v>
      </c>
      <c r="O4094" s="54">
        <f ca="1">VLOOKUP(CONCATENATE($F4094," ",$G4094),AllocFactorMatrix,(O$4+1),FALSE)*$E4094</f>
        <v>-236.13085602414739</v>
      </c>
      <c r="P4094" s="54">
        <f ca="1">VLOOKUP(CONCATENATE($F4094," ",$G4094),AllocFactorMatrix,(P$4+1),FALSE)*$E4094</f>
        <v>-39.470583445174796</v>
      </c>
      <c r="Q4094" s="54">
        <f ca="1">VLOOKUP(CONCATENATE($F4094," ",$G4094),AllocFactorMatrix,(Q$4+1),FALSE)*$E4094</f>
        <v>-13.869895569392034</v>
      </c>
      <c r="R4094" s="54">
        <f ca="1">VLOOKUP(CONCATENATE($F4094," ",$G4094),AllocFactorMatrix,(R$4+1),FALSE)*$E4094</f>
        <v>-0.71987848924844289</v>
      </c>
      <c r="S4094" s="54">
        <f t="shared" ca="1" si="2107"/>
        <v>-290.1912135279627</v>
      </c>
      <c r="T4094" s="54">
        <f ca="1">VLOOKUP(CONCATENATE($F4094," ",$G4094),AllocFactorMatrix,(T$4+1),FALSE)*$E4094</f>
        <v>-8.046850314803434</v>
      </c>
      <c r="U4094" s="54">
        <f ca="1">VLOOKUP(CONCATENATE($F4094," ",$G4094),AllocFactorMatrix,(U$4+1),FALSE)*$E4094</f>
        <v>-120.1417397587345</v>
      </c>
      <c r="V4094" s="54">
        <f ca="1">VLOOKUP(CONCATENATE($F4094," ",$G4094),AllocFactorMatrix,(V$4+1),FALSE)*$E4094</f>
        <v>-460.14949176995805</v>
      </c>
      <c r="W4094" s="54">
        <f ca="1">VLOOKUP(CONCATENATE($F4094," ",$G4094),AllocFactorMatrix,(W$4+1),FALSE)*$E4094</f>
        <v>-75.951451404244821</v>
      </c>
      <c r="X4094" s="54">
        <f t="shared" ca="1" si="2108"/>
        <v>-664.28953324774079</v>
      </c>
      <c r="Y4094" s="54">
        <f ca="1">VLOOKUP(CONCATENATE($F4094," ",$G4094),AllocFactorMatrix,(Y$4+1),FALSE)*$E4094</f>
        <v>-73.594387236611865</v>
      </c>
      <c r="Z4094" s="54">
        <f ca="1">VLOOKUP(CONCATENATE($F4094," ",$G4094),AllocFactorMatrix,(Z$4+1),FALSE)*$E4094</f>
        <v>-1.0756982963018304</v>
      </c>
      <c r="AA4094" s="54">
        <f t="shared" ca="1" si="2106"/>
        <v>-74.670085532913703</v>
      </c>
      <c r="AB4094" s="54">
        <f ca="1">VLOOKUP(CONCATENATE($F4094," ",$G4094),AllocFactorMatrix,(AB$4+1),FALSE)*$E4094</f>
        <v>-0.94575184796124934</v>
      </c>
      <c r="AC4094" s="54">
        <f ca="1">VLOOKUP(CONCATENATE($F4094," ",$G4094),AllocFactorMatrix,(AC$4+1),FALSE)*$E4094</f>
        <v>-55.343369399844441</v>
      </c>
      <c r="AD4094" s="54">
        <f ca="1">VLOOKUP(CONCATENATE($F4094," ",$G4094),AllocFactorMatrix,(AD$4+1),FALSE)*$E4094</f>
        <v>-7.0071669295068872</v>
      </c>
    </row>
    <row r="4095" spans="1:30" hidden="1" outlineLevel="1">
      <c r="D4095" s="7"/>
      <c r="E4095" s="51"/>
      <c r="F4095" s="52" t="str">
        <f>F4102</f>
        <v>RB_GUP</v>
      </c>
      <c r="G4095" s="55" t="str">
        <f>$G$8</f>
        <v>PRODUCTION</v>
      </c>
      <c r="H4095" s="4">
        <f t="shared" ref="H4095:H4142" ca="1" si="2109">SUBTOTAL(9,I4095:AD4095)</f>
        <v>140.5818285865696</v>
      </c>
      <c r="I4095" s="5">
        <f ca="1">VLOOKUP(CONCATENATE($F4095," ",$G4095),AllocFactorMatrix,(I$4+1),FALSE)*$E4102</f>
        <v>69.248217529071809</v>
      </c>
      <c r="J4095" s="5">
        <f ca="1">VLOOKUP(CONCATENATE($F4095," ",$G4095),AllocFactorMatrix,(J$4+1),FALSE)*$E4102</f>
        <v>3.4231868318534429</v>
      </c>
      <c r="K4095" s="5">
        <f ca="1">VLOOKUP(CONCATENATE($F4095," ",$G4095),AllocFactorMatrix,(K$4+1),FALSE)*$E4102</f>
        <v>12.538937179553693</v>
      </c>
      <c r="L4095" s="5">
        <f ca="1">VLOOKUP(CONCATENATE($F4095," ",$G4095),AllocFactorMatrix,(L$4+1),FALSE)*$E4102</f>
        <v>0.39468122419814161</v>
      </c>
      <c r="M4095" s="5">
        <f ca="1">VLOOKUP(CONCATENATE($F4095," ",$G4095),AllocFactorMatrix,(M$4+1),FALSE)*$E4102</f>
        <v>3.7011942291534532E-2</v>
      </c>
      <c r="N4095" s="5">
        <f t="shared" ref="N4095:N4174" ca="1" si="2110">SUBTOTAL(9,K4095:M4095)</f>
        <v>12.97063034604337</v>
      </c>
      <c r="O4095" s="5">
        <f ca="1">VLOOKUP(CONCATENATE($F4095," ",$G4095),AllocFactorMatrix,(O$4+1),FALSE)*$E4102</f>
        <v>9.5315428230955792</v>
      </c>
      <c r="P4095" s="5">
        <f ca="1">VLOOKUP(CONCATENATE($F4095," ",$G4095),AllocFactorMatrix,(P$4+1),FALSE)*$E4102</f>
        <v>1.7760041194171923</v>
      </c>
      <c r="Q4095" s="5">
        <f ca="1">VLOOKUP(CONCATENATE($F4095," ",$G4095),AllocFactorMatrix,(Q$4+1),FALSE)*$E4102</f>
        <v>0.80254319236707294</v>
      </c>
      <c r="R4095" s="5">
        <f ca="1">VLOOKUP(CONCATENATE($F4095," ",$G4095),AllocFactorMatrix,(R$4+1),FALSE)*$E4102</f>
        <v>3.6089470270763979E-2</v>
      </c>
      <c r="S4095" s="5">
        <f ca="1">SUBTOTAL(9,O4095:R4095)</f>
        <v>12.146179605150609</v>
      </c>
      <c r="T4095" s="5">
        <f ca="1">VLOOKUP(CONCATENATE($F4095," ",$G4095),AllocFactorMatrix,(T$4+1),FALSE)*$E4102</f>
        <v>0.33296120432088505</v>
      </c>
      <c r="U4095" s="5">
        <f ca="1">VLOOKUP(CONCATENATE($F4095," ",$G4095),AllocFactorMatrix,(U$4+1),FALSE)*$E4102</f>
        <v>5.4488533781676631</v>
      </c>
      <c r="V4095" s="5">
        <f ca="1">VLOOKUP(CONCATENATE($F4095," ",$G4095),AllocFactorMatrix,(V$4+1),FALSE)*$E4102</f>
        <v>28.797343207918345</v>
      </c>
      <c r="W4095" s="5">
        <f ca="1">VLOOKUP(CONCATENATE($F4095," ",$G4095),AllocFactorMatrix,(W$4+1),FALSE)*$E4102</f>
        <v>5.2003228885833011</v>
      </c>
      <c r="X4095" s="5">
        <f ca="1">SUBTOTAL(9,T4095:W4095)</f>
        <v>39.779480678990197</v>
      </c>
      <c r="Y4095" s="5">
        <f ca="1">VLOOKUP(CONCATENATE($F4095," ",$G4095),AllocFactorMatrix,(Y$4+1),FALSE)*$E4102</f>
        <v>2.9271216763155476</v>
      </c>
      <c r="Z4095" s="5">
        <f ca="1">VLOOKUP(CONCATENATE($F4095," ",$G4095),AllocFactorMatrix,(Z$4+1),FALSE)*$E4102</f>
        <v>4.9028169198798939E-2</v>
      </c>
      <c r="AA4095" s="5">
        <f t="shared" ref="AA4095:AA4126" ca="1" si="2111">SUBTOTAL(9,Y4095:Z4095)</f>
        <v>2.9761498455143465</v>
      </c>
      <c r="AB4095" s="5">
        <f ca="1">VLOOKUP(CONCATENATE($F4095," ",$G4095),AllocFactorMatrix,(AB$4+1),FALSE)*$E4102</f>
        <v>3.7983749945836226E-2</v>
      </c>
      <c r="AC4095" s="5">
        <f ca="1">VLOOKUP(CONCATENATE($F4095," ",$G4095),AllocFactorMatrix,(AC$4+1),FALSE)*$E4102</f>
        <v>0</v>
      </c>
      <c r="AD4095" s="5">
        <f ca="1">VLOOKUP(CONCATENATE($F4095," ",$G4095),AllocFactorMatrix,(AD$4+1),FALSE)*$E4102</f>
        <v>0</v>
      </c>
    </row>
    <row r="4096" spans="1:30" hidden="1" outlineLevel="1">
      <c r="D4096" s="7"/>
      <c r="E4096" s="51"/>
      <c r="F4096" s="52" t="str">
        <f>F4102</f>
        <v>RB_GUP</v>
      </c>
      <c r="G4096" s="55" t="str">
        <f>$G$9</f>
        <v>BULKTRAN</v>
      </c>
      <c r="H4096" s="4">
        <f t="shared" ca="1" si="2109"/>
        <v>74.511464373524532</v>
      </c>
      <c r="I4096" s="5">
        <f ca="1">VLOOKUP(CONCATENATE($F4096," ",$G4096),AllocFactorMatrix,(I$4+1),FALSE)*$E4102</f>
        <v>36.703079944433497</v>
      </c>
      <c r="J4096" s="5">
        <f ca="1">VLOOKUP(CONCATENATE($F4096," ",$G4096),AllocFactorMatrix,(J$4+1),FALSE)*$E4102</f>
        <v>1.8143643899787329</v>
      </c>
      <c r="K4096" s="5">
        <f ca="1">VLOOKUP(CONCATENATE($F4096," ",$G4096),AllocFactorMatrix,(K$4+1),FALSE)*$E4102</f>
        <v>6.6459127778441358</v>
      </c>
      <c r="L4096" s="5">
        <f ca="1">VLOOKUP(CONCATENATE($F4096," ",$G4096),AllocFactorMatrix,(L$4+1),FALSE)*$E4102</f>
        <v>0.20918973861283505</v>
      </c>
      <c r="M4096" s="5">
        <f ca="1">VLOOKUP(CONCATENATE($F4096," ",$G4096),AllocFactorMatrix,(M$4+1),FALSE)*$E4102</f>
        <v>1.9617144315009199E-2</v>
      </c>
      <c r="N4096" s="5">
        <f t="shared" ca="1" si="2110"/>
        <v>6.87471966077198</v>
      </c>
      <c r="O4096" s="5">
        <f ca="1">VLOOKUP(CONCATENATE($F4096," ",$G4096),AllocFactorMatrix,(O$4+1),FALSE)*$E4102</f>
        <v>5.0519275544240507</v>
      </c>
      <c r="P4096" s="5">
        <f ca="1">VLOOKUP(CONCATENATE($F4096," ",$G4096),AllocFactorMatrix,(P$4+1),FALSE)*$E4102</f>
        <v>0.94132128598467535</v>
      </c>
      <c r="Q4096" s="5">
        <f ca="1">VLOOKUP(CONCATENATE($F4096," ",$G4096),AllocFactorMatrix,(Q$4+1),FALSE)*$E4102</f>
        <v>0.42536556173367801</v>
      </c>
      <c r="R4096" s="5">
        <f ca="1">VLOOKUP(CONCATENATE($F4096," ",$G4096),AllocFactorMatrix,(R$4+1),FALSE)*$E4102</f>
        <v>1.9128213833720917E-2</v>
      </c>
      <c r="S4096" s="5">
        <f t="shared" ref="S4096:S4159" ca="1" si="2112">SUBTOTAL(9,O4096:R4096)</f>
        <v>6.4377426159761253</v>
      </c>
      <c r="T4096" s="5">
        <f ca="1">VLOOKUP(CONCATENATE($F4096," ",$G4096),AllocFactorMatrix,(T$4+1),FALSE)*$E4102</f>
        <v>0.17647676917393287</v>
      </c>
      <c r="U4096" s="5">
        <f ca="1">VLOOKUP(CONCATENATE($F4096," ",$G4096),AllocFactorMatrix,(U$4+1),FALSE)*$E4102</f>
        <v>2.8880122590942432</v>
      </c>
      <c r="V4096" s="5">
        <f ca="1">VLOOKUP(CONCATENATE($F4096," ",$G4096),AllocFactorMatrix,(V$4+1),FALSE)*$E4102</f>
        <v>15.263225937964199</v>
      </c>
      <c r="W4096" s="5">
        <f ca="1">VLOOKUP(CONCATENATE($F4096," ",$G4096),AllocFactorMatrix,(W$4+1),FALSE)*$E4102</f>
        <v>2.7562856276612466</v>
      </c>
      <c r="X4096" s="5">
        <f t="shared" ref="X4096:X4102" ca="1" si="2113">SUBTOTAL(9,T4096:W4096)</f>
        <v>21.08400059389362</v>
      </c>
      <c r="Y4096" s="5">
        <f ca="1">VLOOKUP(CONCATENATE($F4096," ",$G4096),AllocFactorMatrix,(Y$4+1),FALSE)*$E4102</f>
        <v>1.551438935562357</v>
      </c>
      <c r="Z4096" s="5">
        <f ca="1">VLOOKUP(CONCATENATE($F4096," ",$G4096),AllocFactorMatrix,(Z$4+1),FALSE)*$E4102</f>
        <v>2.5986009139907017E-2</v>
      </c>
      <c r="AA4096" s="5">
        <f t="shared" ca="1" si="2111"/>
        <v>1.5774249447022641</v>
      </c>
      <c r="AB4096" s="5">
        <f ca="1">VLOOKUP(CONCATENATE($F4096," ",$G4096),AllocFactorMatrix,(AB$4+1),FALSE)*$E4102</f>
        <v>2.0132223768303037E-2</v>
      </c>
      <c r="AC4096" s="5">
        <f ca="1">VLOOKUP(CONCATENATE($F4096," ",$G4096),AllocFactorMatrix,(AC$4+1),FALSE)*$E4102</f>
        <v>0</v>
      </c>
      <c r="AD4096" s="5">
        <f ca="1">VLOOKUP(CONCATENATE($F4096," ",$G4096),AllocFactorMatrix,(AD$4+1),FALSE)*$E4102</f>
        <v>0</v>
      </c>
    </row>
    <row r="4097" spans="4:30" hidden="1" outlineLevel="1">
      <c r="D4097" s="7"/>
      <c r="E4097" s="51"/>
      <c r="F4097" s="52" t="str">
        <f>F4102</f>
        <v>RB_GUP</v>
      </c>
      <c r="G4097" s="55" t="str">
        <f>$G$10</f>
        <v>SUBTRAN</v>
      </c>
      <c r="H4097" s="4">
        <f t="shared" ca="1" si="2109"/>
        <v>16.367931784615475</v>
      </c>
      <c r="I4097" s="5">
        <f ca="1">VLOOKUP(CONCATENATE($F4097," ",$G4097),AllocFactorMatrix,(I$4+1),FALSE)*$E4102</f>
        <v>7.9690129203699502</v>
      </c>
      <c r="J4097" s="5">
        <f ca="1">VLOOKUP(CONCATENATE($F4097," ",$G4097),AllocFactorMatrix,(J$4+1),FALSE)*$E4102</f>
        <v>0.38459498824362215</v>
      </c>
      <c r="K4097" s="5">
        <f ca="1">VLOOKUP(CONCATENATE($F4097," ",$G4097),AllocFactorMatrix,(K$4+1),FALSE)*$E4102</f>
        <v>1.3991377623109666</v>
      </c>
      <c r="L4097" s="5">
        <f ca="1">VLOOKUP(CONCATENATE($F4097," ",$G4097),AllocFactorMatrix,(L$4+1),FALSE)*$E4102</f>
        <v>4.3218049059832092E-2</v>
      </c>
      <c r="M4097" s="5">
        <f ca="1">VLOOKUP(CONCATENATE($F4097," ",$G4097),AllocFactorMatrix,(M$4+1),FALSE)*$E4102</f>
        <v>5.3825794443889598E-3</v>
      </c>
      <c r="N4097" s="5">
        <f t="shared" ca="1" si="2110"/>
        <v>1.4477383908151877</v>
      </c>
      <c r="O4097" s="5">
        <f ca="1">VLOOKUP(CONCATENATE($F4097," ",$G4097),AllocFactorMatrix,(O$4+1),FALSE)*$E4102</f>
        <v>1.0570704476904</v>
      </c>
      <c r="P4097" s="5">
        <f ca="1">VLOOKUP(CONCATENATE($F4097," ",$G4097),AllocFactorMatrix,(P$4+1),FALSE)*$E4102</f>
        <v>0.19650816330529638</v>
      </c>
      <c r="Q4097" s="5">
        <f ca="1">VLOOKUP(CONCATENATE($F4097," ",$G4097),AllocFactorMatrix,(Q$4+1),FALSE)*$E4102</f>
        <v>0.11692469863721924</v>
      </c>
      <c r="R4097" s="5">
        <f ca="1">VLOOKUP(CONCATENATE($F4097," ",$G4097),AllocFactorMatrix,(R$4+1),FALSE)*$E4102</f>
        <v>0</v>
      </c>
      <c r="S4097" s="5">
        <f t="shared" ca="1" si="2112"/>
        <v>1.3705033096329156</v>
      </c>
      <c r="T4097" s="5">
        <f ca="1">VLOOKUP(CONCATENATE($F4097," ",$G4097),AllocFactorMatrix,(T$4+1),FALSE)*$E4102</f>
        <v>3.6911084987334537E-2</v>
      </c>
      <c r="U4097" s="5">
        <f ca="1">VLOOKUP(CONCATENATE($F4097," ",$G4097),AllocFactorMatrix,(U$4+1),FALSE)*$E4102</f>
        <v>0.60425553542955757</v>
      </c>
      <c r="V4097" s="5">
        <f ca="1">VLOOKUP(CONCATENATE($F4097," ",$G4097),AllocFactorMatrix,(V$4+1),FALSE)*$E4102</f>
        <v>4.2096568307725164</v>
      </c>
      <c r="W4097" s="5">
        <f ca="1">VLOOKUP(CONCATENATE($F4097," ",$G4097),AllocFactorMatrix,(W$4+1),FALSE)*$E4102</f>
        <v>0</v>
      </c>
      <c r="X4097" s="5">
        <f t="shared" ca="1" si="2113"/>
        <v>4.8508234511894086</v>
      </c>
      <c r="Y4097" s="5">
        <f ca="1">VLOOKUP(CONCATENATE($F4097," ",$G4097),AllocFactorMatrix,(Y$4+1),FALSE)*$E4102</f>
        <v>0.31814723517811555</v>
      </c>
      <c r="Z4097" s="5">
        <f ca="1">VLOOKUP(CONCATENATE($F4097," ",$G4097),AllocFactorMatrix,(Z$4+1),FALSE)*$E4102</f>
        <v>5.3035230538573596E-3</v>
      </c>
      <c r="AA4097" s="5">
        <f t="shared" ca="1" si="2111"/>
        <v>0.32345075823197289</v>
      </c>
      <c r="AB4097" s="5">
        <f ca="1">VLOOKUP(CONCATENATE($F4097," ",$G4097),AllocFactorMatrix,(AB$4+1),FALSE)*$E4102</f>
        <v>4.2484230094556232E-3</v>
      </c>
      <c r="AC4097" s="5">
        <f ca="1">VLOOKUP(CONCATENATE($F4097," ",$G4097),AllocFactorMatrix,(AC$4+1),FALSE)*$E4102</f>
        <v>1.4445546454368137E-2</v>
      </c>
      <c r="AD4097" s="5">
        <f ca="1">VLOOKUP(CONCATENATE($F4097," ",$G4097),AllocFactorMatrix,(AD$4+1),FALSE)*$E4102</f>
        <v>3.1139966685945738E-3</v>
      </c>
    </row>
    <row r="4098" spans="4:30" hidden="1" outlineLevel="1">
      <c r="D4098" s="7"/>
      <c r="E4098" s="51"/>
      <c r="F4098" s="52" t="str">
        <f>F4102</f>
        <v>RB_GUP</v>
      </c>
      <c r="G4098" s="55" t="str">
        <f>$G$11</f>
        <v>DISTPRI</v>
      </c>
      <c r="H4098" s="4">
        <f t="shared" ca="1" si="2109"/>
        <v>75.101265551981712</v>
      </c>
      <c r="I4098" s="5">
        <f ca="1">VLOOKUP(CONCATENATE($F4098," ",$G4098),AllocFactorMatrix,(I$4+1),FALSE)*$E4102</f>
        <v>50.193378876971458</v>
      </c>
      <c r="J4098" s="5">
        <f ca="1">VLOOKUP(CONCATENATE($F4098," ",$G4098),AllocFactorMatrix,(J$4+1),FALSE)*$E4102</f>
        <v>2.3659848485908039</v>
      </c>
      <c r="K4098" s="5">
        <f ca="1">VLOOKUP(CONCATENATE($F4098," ",$G4098),AllocFactorMatrix,(K$4+1),FALSE)*$E4102</f>
        <v>8.5910361936763628</v>
      </c>
      <c r="L4098" s="5">
        <f ca="1">VLOOKUP(CONCATENATE($F4098," ",$G4098),AllocFactorMatrix,(L$4+1),FALSE)*$E4102</f>
        <v>0.2655077212705601</v>
      </c>
      <c r="M4098" s="5">
        <f ca="1">VLOOKUP(CONCATENATE($F4098," ",$G4098),AllocFactorMatrix,(M$4+1),FALSE)*$E4102</f>
        <v>0</v>
      </c>
      <c r="N4098" s="5">
        <f t="shared" ca="1" si="2110"/>
        <v>8.8565439149469221</v>
      </c>
      <c r="O4098" s="5">
        <f ca="1">VLOOKUP(CONCATENATE($F4098," ",$G4098),AllocFactorMatrix,(O$4+1),FALSE)*$E4102</f>
        <v>6.4417755605230678</v>
      </c>
      <c r="P4098" s="5">
        <f ca="1">VLOOKUP(CONCATENATE($F4098," ",$G4098),AllocFactorMatrix,(P$4+1),FALSE)*$E4102</f>
        <v>1.1997811316403775</v>
      </c>
      <c r="Q4098" s="5">
        <f ca="1">VLOOKUP(CONCATENATE($F4098," ",$G4098),AllocFactorMatrix,(Q$4+1),FALSE)*$E4102</f>
        <v>0</v>
      </c>
      <c r="R4098" s="5">
        <f ca="1">VLOOKUP(CONCATENATE($F4098," ",$G4098),AllocFactorMatrix,(R$4+1),FALSE)*$E4102</f>
        <v>0</v>
      </c>
      <c r="S4098" s="5">
        <f t="shared" ca="1" si="2112"/>
        <v>7.6415566921634452</v>
      </c>
      <c r="T4098" s="5">
        <f ca="1">VLOOKUP(CONCATENATE($F4098," ",$G4098),AllocFactorMatrix,(T$4+1),FALSE)*$E4102</f>
        <v>0.22964532896813478</v>
      </c>
      <c r="U4098" s="5">
        <f ca="1">VLOOKUP(CONCATENATE($F4098," ",$G4098),AllocFactorMatrix,(U$4+1),FALSE)*$E4102</f>
        <v>3.7036595042185487</v>
      </c>
      <c r="V4098" s="5">
        <f ca="1">VLOOKUP(CONCATENATE($F4098," ",$G4098),AllocFactorMatrix,(V$4+1),FALSE)*$E4102</f>
        <v>0</v>
      </c>
      <c r="W4098" s="5">
        <f ca="1">VLOOKUP(CONCATENATE($F4098," ",$G4098),AllocFactorMatrix,(W$4+1),FALSE)*$E4102</f>
        <v>0</v>
      </c>
      <c r="X4098" s="5">
        <f t="shared" ca="1" si="2113"/>
        <v>3.9333048331866833</v>
      </c>
      <c r="Y4098" s="5">
        <f ca="1">VLOOKUP(CONCATENATE($F4098," ",$G4098),AllocFactorMatrix,(Y$4+1),FALSE)*$E4102</f>
        <v>1.9424913672554951</v>
      </c>
      <c r="Z4098" s="5">
        <f ca="1">VLOOKUP(CONCATENATE($F4098," ",$G4098),AllocFactorMatrix,(Z$4+1),FALSE)*$E4102</f>
        <v>3.2408359912969101E-2</v>
      </c>
      <c r="AA4098" s="5">
        <f t="shared" ca="1" si="2111"/>
        <v>1.9748997271684643</v>
      </c>
      <c r="AB4098" s="5">
        <f ca="1">VLOOKUP(CONCATENATE($F4098," ",$G4098),AllocFactorMatrix,(AB$4+1),FALSE)*$E4102</f>
        <v>2.6256201803352263E-2</v>
      </c>
      <c r="AC4098" s="5">
        <f ca="1">VLOOKUP(CONCATENATE($F4098," ",$G4098),AllocFactorMatrix,(AC$4+1),FALSE)*$E4102</f>
        <v>8.9950099615362322E-2</v>
      </c>
      <c r="AD4098" s="5">
        <f ca="1">VLOOKUP(CONCATENATE($F4098," ",$G4098),AllocFactorMatrix,(AD$4+1),FALSE)*$E4102</f>
        <v>1.9390357535231113E-2</v>
      </c>
    </row>
    <row r="4099" spans="4:30" hidden="1" outlineLevel="1">
      <c r="D4099" s="7"/>
      <c r="E4099" s="51"/>
      <c r="F4099" s="52" t="str">
        <f>F4102</f>
        <v>RB_GUP</v>
      </c>
      <c r="G4099" s="55" t="str">
        <f>$G$12</f>
        <v>DISTSEC</v>
      </c>
      <c r="H4099" s="4">
        <f t="shared" ca="1" si="2109"/>
        <v>38.646006321226977</v>
      </c>
      <c r="I4099" s="5">
        <f ca="1">VLOOKUP(CONCATENATE($F4099," ",$G4099),AllocFactorMatrix,(I$4+1),FALSE)*$E4102</f>
        <v>28.89567502507094</v>
      </c>
      <c r="J4099" s="5">
        <f ca="1">VLOOKUP(CONCATENATE($F4099," ",$G4099),AllocFactorMatrix,(J$4+1),FALSE)*$E4102</f>
        <v>1.3930697022810492</v>
      </c>
      <c r="K4099" s="5">
        <f ca="1">VLOOKUP(CONCATENATE($F4099," ",$G4099),AllocFactorMatrix,(K$4+1),FALSE)*$E4102</f>
        <v>4.2034718360667629</v>
      </c>
      <c r="L4099" s="5">
        <f ca="1">VLOOKUP(CONCATENATE($F4099," ",$G4099),AllocFactorMatrix,(L$4+1),FALSE)*$E4102</f>
        <v>0</v>
      </c>
      <c r="M4099" s="5">
        <f ca="1">VLOOKUP(CONCATENATE($F4099," ",$G4099),AllocFactorMatrix,(M$4+1),FALSE)*$E4102</f>
        <v>0</v>
      </c>
      <c r="N4099" s="5">
        <f t="shared" ca="1" si="2110"/>
        <v>4.2034718360667629</v>
      </c>
      <c r="O4099" s="5">
        <f ca="1">VLOOKUP(CONCATENATE($F4099," ",$G4099),AllocFactorMatrix,(O$4+1),FALSE)*$E4102</f>
        <v>2.6784686148547081</v>
      </c>
      <c r="P4099" s="5">
        <f ca="1">VLOOKUP(CONCATENATE($F4099," ",$G4099),AllocFactorMatrix,(P$4+1),FALSE)*$E4102</f>
        <v>0</v>
      </c>
      <c r="Q4099" s="5">
        <f ca="1">VLOOKUP(CONCATENATE($F4099," ",$G4099),AllocFactorMatrix,(Q$4+1),FALSE)*$E4102</f>
        <v>0</v>
      </c>
      <c r="R4099" s="5">
        <f ca="1">VLOOKUP(CONCATENATE($F4099," ",$G4099),AllocFactorMatrix,(R$4+1),FALSE)*$E4102</f>
        <v>0</v>
      </c>
      <c r="S4099" s="5">
        <f t="shared" ca="1" si="2112"/>
        <v>2.6784686148547081</v>
      </c>
      <c r="T4099" s="5">
        <f ca="1">VLOOKUP(CONCATENATE($F4099," ",$G4099),AllocFactorMatrix,(T$4+1),FALSE)*$E4102</f>
        <v>7.2420172276333447E-2</v>
      </c>
      <c r="U4099" s="5">
        <f ca="1">VLOOKUP(CONCATENATE($F4099," ",$G4099),AllocFactorMatrix,(U$4+1),FALSE)*$E4102</f>
        <v>0</v>
      </c>
      <c r="V4099" s="5">
        <f ca="1">VLOOKUP(CONCATENATE($F4099," ",$G4099),AllocFactorMatrix,(V$4+1),FALSE)*$E4102</f>
        <v>0</v>
      </c>
      <c r="W4099" s="5">
        <f ca="1">VLOOKUP(CONCATENATE($F4099," ",$G4099),AllocFactorMatrix,(W$4+1),FALSE)*$E4102</f>
        <v>0</v>
      </c>
      <c r="X4099" s="5">
        <f t="shared" ca="1" si="2113"/>
        <v>7.2420172276333447E-2</v>
      </c>
      <c r="Y4099" s="5">
        <f ca="1">VLOOKUP(CONCATENATE($F4099," ",$G4099),AllocFactorMatrix,(Y$4+1),FALSE)*$E4102</f>
        <v>0.98793732655587674</v>
      </c>
      <c r="Z4099" s="5">
        <f ca="1">VLOOKUP(CONCATENATE($F4099," ",$G4099),AllocFactorMatrix,(Z$4+1),FALSE)*$E4102</f>
        <v>0</v>
      </c>
      <c r="AA4099" s="5">
        <f t="shared" ca="1" si="2111"/>
        <v>0.98793732655587674</v>
      </c>
      <c r="AB4099" s="5">
        <f ca="1">VLOOKUP(CONCATENATE($F4099," ",$G4099),AllocFactorMatrix,(AB$4+1),FALSE)*$E4102</f>
        <v>1.0251857418428326E-2</v>
      </c>
      <c r="AC4099" s="5">
        <f ca="1">VLOOKUP(CONCATENATE($F4099," ",$G4099),AllocFactorMatrix,(AC$4+1),FALSE)*$E4102</f>
        <v>0.34808998957648191</v>
      </c>
      <c r="AD4099" s="5">
        <f ca="1">VLOOKUP(CONCATENATE($F4099," ",$G4099),AllocFactorMatrix,(AD$4+1),FALSE)*$E4102</f>
        <v>5.662179712639645E-2</v>
      </c>
    </row>
    <row r="4100" spans="4:30" hidden="1" outlineLevel="1">
      <c r="D4100" s="7"/>
      <c r="E4100" s="51"/>
      <c r="F4100" s="52" t="str">
        <f>F4102</f>
        <v>RB_GUP</v>
      </c>
      <c r="G4100" s="55" t="str">
        <f>$G$13</f>
        <v>ENERGY</v>
      </c>
      <c r="H4100" s="4">
        <f t="shared" ca="1" si="2109"/>
        <v>1.1878576958312697</v>
      </c>
      <c r="I4100" s="5">
        <f ca="1">VLOOKUP(CONCATENATE($F4100," ",$G4100),AllocFactorMatrix,(I$4+1),FALSE)*$E4102</f>
        <v>0.44571638504695199</v>
      </c>
      <c r="J4100" s="5">
        <f ca="1">VLOOKUP(CONCATENATE($F4100," ",$G4100),AllocFactorMatrix,(J$4+1),FALSE)*$E4102</f>
        <v>2.8885301878830559E-2</v>
      </c>
      <c r="K4100" s="5">
        <f ca="1">VLOOKUP(CONCATENATE($F4100," ",$G4100),AllocFactorMatrix,(K$4+1),FALSE)*$E4102</f>
        <v>9.6913319077970059E-2</v>
      </c>
      <c r="L4100" s="5">
        <f ca="1">VLOOKUP(CONCATENATE($F4100," ",$G4100),AllocFactorMatrix,(L$4+1),FALSE)*$E4102</f>
        <v>3.0801252961525595E-3</v>
      </c>
      <c r="M4100" s="5">
        <f ca="1">VLOOKUP(CONCATENATE($F4100," ",$G4100),AllocFactorMatrix,(M$4+1),FALSE)*$E4102</f>
        <v>2.8395154499382677E-4</v>
      </c>
      <c r="N4100" s="5">
        <f t="shared" ca="1" si="2110"/>
        <v>0.10027739591911645</v>
      </c>
      <c r="O4100" s="5">
        <f ca="1">VLOOKUP(CONCATENATE($F4100," ",$G4100),AllocFactorMatrix,(O$4+1),FALSE)*$E4102</f>
        <v>8.8357225260009248E-2</v>
      </c>
      <c r="P4100" s="5">
        <f ca="1">VLOOKUP(CONCATENATE($F4100," ",$G4100),AllocFactorMatrix,(P$4+1),FALSE)*$E4102</f>
        <v>1.6379729423004374E-2</v>
      </c>
      <c r="Q4100" s="5">
        <f ca="1">VLOOKUP(CONCATENATE($F4100," ",$G4100),AllocFactorMatrix,(Q$4+1),FALSE)*$E4102</f>
        <v>7.4425297954565832E-3</v>
      </c>
      <c r="R4100" s="5">
        <f ca="1">VLOOKUP(CONCATENATE($F4100," ",$G4100),AllocFactorMatrix,(R$4+1),FALSE)*$E4102</f>
        <v>3.4484320403187983E-4</v>
      </c>
      <c r="S4100" s="5">
        <f t="shared" ca="1" si="2112"/>
        <v>0.11252432768250209</v>
      </c>
      <c r="T4100" s="5">
        <f ca="1">VLOOKUP(CONCATENATE($F4100," ",$G4100),AllocFactorMatrix,(T$4+1),FALSE)*$E4102</f>
        <v>3.386016308570332E-3</v>
      </c>
      <c r="U4100" s="5">
        <f ca="1">VLOOKUP(CONCATENATE($F4100," ",$G4100),AllocFactorMatrix,(U$4+1),FALSE)*$E4102</f>
        <v>5.9453373856494157E-2</v>
      </c>
      <c r="V4100" s="5">
        <f ca="1">VLOOKUP(CONCATENATE($F4100," ",$G4100),AllocFactorMatrix,(V$4+1),FALSE)*$E4102</f>
        <v>0.33755157297292082</v>
      </c>
      <c r="W4100" s="5">
        <f ca="1">VLOOKUP(CONCATENATE($F4100," ",$G4100),AllocFactorMatrix,(W$4+1),FALSE)*$E4102</f>
        <v>6.4041433673680079E-2</v>
      </c>
      <c r="X4100" s="5">
        <f t="shared" ca="1" si="2113"/>
        <v>0.46443239681166537</v>
      </c>
      <c r="Y4100" s="5">
        <f ca="1">VLOOKUP(CONCATENATE($F4100," ",$G4100),AllocFactorMatrix,(Y$4+1),FALSE)*$E4102</f>
        <v>2.3938635716268558E-2</v>
      </c>
      <c r="Z4100" s="5">
        <f ca="1">VLOOKUP(CONCATENATE($F4100," ",$G4100),AllocFactorMatrix,(Z$4+1),FALSE)*$E4102</f>
        <v>3.8968282757749977E-4</v>
      </c>
      <c r="AA4100" s="5">
        <f t="shared" ca="1" si="2111"/>
        <v>2.4328318543846057E-2</v>
      </c>
      <c r="AB4100" s="5">
        <f ca="1">VLOOKUP(CONCATENATE($F4100," ",$G4100),AllocFactorMatrix,(AB$4+1),FALSE)*$E4102</f>
        <v>4.3465984792590299E-4</v>
      </c>
      <c r="AC4100" s="5">
        <f ca="1">VLOOKUP(CONCATENATE($F4100," ",$G4100),AllocFactorMatrix,(AC$4+1),FALSE)*$E4102</f>
        <v>9.3989371665415891E-3</v>
      </c>
      <c r="AD4100" s="5">
        <f ca="1">VLOOKUP(CONCATENATE($F4100," ",$G4100),AllocFactorMatrix,(AD$4+1),FALSE)*$E4102</f>
        <v>1.8599729338896732E-3</v>
      </c>
    </row>
    <row r="4101" spans="4:30" hidden="1" outlineLevel="1">
      <c r="D4101" s="7"/>
      <c r="E4101" s="51"/>
      <c r="F4101" s="52" t="str">
        <f>F4102</f>
        <v>RB_GUP</v>
      </c>
      <c r="G4101" s="55" t="str">
        <f>$G$14</f>
        <v>CUSTOMER</v>
      </c>
      <c r="H4101" s="4">
        <f t="shared" ca="1" si="2109"/>
        <v>18.603645686250427</v>
      </c>
      <c r="I4101" s="5">
        <f ca="1">VLOOKUP(CONCATENATE($F4101," ",$G4101),AllocFactorMatrix,(I$4+1),FALSE)*$E4102</f>
        <v>8.6997838404890171</v>
      </c>
      <c r="J4101" s="5">
        <f ca="1">VLOOKUP(CONCATENATE($F4101," ",$G4101),AllocFactorMatrix,(J$4+1),FALSE)*$E4102</f>
        <v>2.2791993235988719</v>
      </c>
      <c r="K4101" s="5">
        <f ca="1">VLOOKUP(CONCATENATE($F4101," ",$G4101),AllocFactorMatrix,(K$4+1),FALSE)*$E4102</f>
        <v>0.64699935879190795</v>
      </c>
      <c r="L4101" s="5">
        <f ca="1">VLOOKUP(CONCATENATE($F4101," ",$G4101),AllocFactorMatrix,(L$4+1),FALSE)*$E4102</f>
        <v>0.20884781556315207</v>
      </c>
      <c r="M4101" s="5">
        <f ca="1">VLOOKUP(CONCATENATE($F4101," ",$G4101),AllocFactorMatrix,(M$4+1),FALSE)*$E4102</f>
        <v>3.3900206381731579E-2</v>
      </c>
      <c r="N4101" s="5">
        <f t="shared" ca="1" si="2110"/>
        <v>0.88974738073679149</v>
      </c>
      <c r="O4101" s="5">
        <f ca="1">VLOOKUP(CONCATENATE($F4101," ",$G4101),AllocFactorMatrix,(O$4+1),FALSE)*$E4102</f>
        <v>0.18360899367405081</v>
      </c>
      <c r="P4101" s="5">
        <f ca="1">VLOOKUP(CONCATENATE($F4101," ",$G4101),AllocFactorMatrix,(P$4+1),FALSE)*$E4102</f>
        <v>5.4368903801572464E-2</v>
      </c>
      <c r="Q4101" s="5">
        <f ca="1">VLOOKUP(CONCATENATE($F4101," ",$G4101),AllocFactorMatrix,(Q$4+1),FALSE)*$E4102</f>
        <v>0.11810214201728259</v>
      </c>
      <c r="R4101" s="5">
        <f ca="1">VLOOKUP(CONCATENATE($F4101," ",$G4101),AllocFactorMatrix,(R$4+1),FALSE)*$E4102</f>
        <v>2.0753374107597568E-2</v>
      </c>
      <c r="S4101" s="5">
        <f t="shared" ca="1" si="2112"/>
        <v>0.37683341360050349</v>
      </c>
      <c r="T4101" s="5">
        <f ca="1">VLOOKUP(CONCATENATE($F4101," ",$G4101),AllocFactorMatrix,(T$4+1),FALSE)*$E4102</f>
        <v>1.2637181568664014E-3</v>
      </c>
      <c r="U4101" s="5">
        <f ca="1">VLOOKUP(CONCATENATE($F4101," ",$G4101),AllocFactorMatrix,(U$4+1),FALSE)*$E4102</f>
        <v>3.2255932369739761E-2</v>
      </c>
      <c r="V4101" s="5">
        <f ca="1">VLOOKUP(CONCATENATE($F4101," ",$G4101),AllocFactorMatrix,(V$4+1),FALSE)*$E4102</f>
        <v>0.17368178700712777</v>
      </c>
      <c r="W4101" s="5">
        <f ca="1">VLOOKUP(CONCATENATE($F4101," ",$G4101),AllocFactorMatrix,(W$4+1),FALSE)*$E4102</f>
        <v>3.113040516436355E-2</v>
      </c>
      <c r="X4101" s="5">
        <f t="shared" ca="1" si="2113"/>
        <v>0.23833184269809748</v>
      </c>
      <c r="Y4101" s="5">
        <f ca="1">VLOOKUP(CONCATENATE($F4101," ",$G4101),AllocFactorMatrix,(Y$4+1),FALSE)*$E4102</f>
        <v>5.0827623696133195E-2</v>
      </c>
      <c r="Z4101" s="5">
        <f ca="1">VLOOKUP(CONCATENATE($F4101," ",$G4101),AllocFactorMatrix,(Z$4+1),FALSE)*$E4102</f>
        <v>9.2139735691859311E-4</v>
      </c>
      <c r="AA4101" s="5">
        <f t="shared" ca="1" si="2111"/>
        <v>5.1749021053051791E-2</v>
      </c>
      <c r="AB4101" s="5">
        <f ca="1">VLOOKUP(CONCATENATE($F4101," ",$G4101),AllocFactorMatrix,(AB$4+1),FALSE)*$E4102</f>
        <v>9.5411699956998199E-4</v>
      </c>
      <c r="AC4101" s="5">
        <f ca="1">VLOOKUP(CONCATENATE($F4101," ",$G4101),AllocFactorMatrix,(AC$4+1),FALSE)*$E4102</f>
        <v>5.4051876987362499</v>
      </c>
      <c r="AD4101" s="5">
        <f ca="1">VLOOKUP(CONCATENATE($F4101," ",$G4101),AllocFactorMatrix,(AD$4+1),FALSE)*$E4102</f>
        <v>0.66185904833827369</v>
      </c>
    </row>
    <row r="4102" spans="4:30" collapsed="1">
      <c r="D4102" s="7" t="s">
        <v>285</v>
      </c>
      <c r="E4102" s="61">
        <v>365</v>
      </c>
      <c r="F4102" s="10" t="s">
        <v>74</v>
      </c>
      <c r="G4102" s="55" t="str">
        <f>$G$15</f>
        <v>TOTAL</v>
      </c>
      <c r="H4102" s="4">
        <f t="shared" ca="1" si="2109"/>
        <v>365.00000000000006</v>
      </c>
      <c r="I4102" s="5">
        <f ca="1">VLOOKUP(CONCATENATE($F4102," ",$G4102),AllocFactorMatrix,(I$4+1),FALSE)*$E4102</f>
        <v>202.15486452145365</v>
      </c>
      <c r="J4102" s="5">
        <f ca="1">VLOOKUP(CONCATENATE($F4102," ",$G4102),AllocFactorMatrix,(J$4+1),FALSE)*$E4102</f>
        <v>11.689285386425356</v>
      </c>
      <c r="K4102" s="5">
        <f ca="1">VLOOKUP(CONCATENATE($F4102," ",$G4102),AllocFactorMatrix,(K$4+1),FALSE)*$E4102</f>
        <v>34.122408427321801</v>
      </c>
      <c r="L4102" s="5">
        <f ca="1">VLOOKUP(CONCATENATE($F4102," ",$G4102),AllocFactorMatrix,(L$4+1),FALSE)*$E4102</f>
        <v>1.1245246740006734</v>
      </c>
      <c r="M4102" s="5">
        <f ca="1">VLOOKUP(CONCATENATE($F4102," ",$G4102),AllocFactorMatrix,(M$4+1),FALSE)*$E4102</f>
        <v>9.6195823977658093E-2</v>
      </c>
      <c r="N4102" s="5">
        <f t="shared" ca="1" si="2110"/>
        <v>35.343128925300135</v>
      </c>
      <c r="O4102" s="5">
        <f ca="1">VLOOKUP(CONCATENATE($F4102," ",$G4102),AllocFactorMatrix,(O$4+1),FALSE)*$E4102</f>
        <v>25.03275121952187</v>
      </c>
      <c r="P4102" s="5">
        <f ca="1">VLOOKUP(CONCATENATE($F4102," ",$G4102),AllocFactorMatrix,(P$4+1),FALSE)*$E4102</f>
        <v>4.1843633335721178</v>
      </c>
      <c r="Q4102" s="5">
        <f ca="1">VLOOKUP(CONCATENATE($F4102," ",$G4102),AllocFactorMatrix,(Q$4+1),FALSE)*$E4102</f>
        <v>1.4703781245507093</v>
      </c>
      <c r="R4102" s="5">
        <f ca="1">VLOOKUP(CONCATENATE($F4102," ",$G4102),AllocFactorMatrix,(R$4+1),FALSE)*$E4102</f>
        <v>7.6315901416114343E-2</v>
      </c>
      <c r="S4102" s="5">
        <f t="shared" ca="1" si="2112"/>
        <v>30.763808579060814</v>
      </c>
      <c r="T4102" s="5">
        <f ca="1">VLOOKUP(CONCATENATE($F4102," ",$G4102),AllocFactorMatrix,(T$4+1),FALSE)*$E4102</f>
        <v>0.85306429419205732</v>
      </c>
      <c r="U4102" s="5">
        <f ca="1">VLOOKUP(CONCATENATE($F4102," ",$G4102),AllocFactorMatrix,(U$4+1),FALSE)*$E4102</f>
        <v>12.736489983136245</v>
      </c>
      <c r="V4102" s="5">
        <f ca="1">VLOOKUP(CONCATENATE($F4102," ",$G4102),AllocFactorMatrix,(V$4+1),FALSE)*$E4102</f>
        <v>48.781459336635109</v>
      </c>
      <c r="W4102" s="5">
        <f ca="1">VLOOKUP(CONCATENATE($F4102," ",$G4102),AllocFactorMatrix,(W$4+1),FALSE)*$E4102</f>
        <v>8.0517803550825917</v>
      </c>
      <c r="X4102" s="5">
        <f t="shared" ca="1" si="2113"/>
        <v>70.422793969046012</v>
      </c>
      <c r="Y4102" s="5">
        <f ca="1">VLOOKUP(CONCATENATE($F4102," ",$G4102),AllocFactorMatrix,(Y$4+1),FALSE)*$E4102</f>
        <v>7.8019028002797937</v>
      </c>
      <c r="Z4102" s="5">
        <f ca="1">VLOOKUP(CONCATENATE($F4102," ",$G4102),AllocFactorMatrix,(Z$4+1),FALSE)*$E4102</f>
        <v>0.1140371414900285</v>
      </c>
      <c r="AA4102" s="5">
        <f t="shared" ca="1" si="2111"/>
        <v>7.915939941769822</v>
      </c>
      <c r="AB4102" s="5">
        <f ca="1">VLOOKUP(CONCATENATE($F4102," ",$G4102),AllocFactorMatrix,(AB$4+1),FALSE)*$E4102</f>
        <v>0.10026123279287134</v>
      </c>
      <c r="AC4102" s="5">
        <f ca="1">VLOOKUP(CONCATENATE($F4102," ",$G4102),AllocFactorMatrix,(AC$4+1),FALSE)*$E4102</f>
        <v>5.867072271549004</v>
      </c>
      <c r="AD4102" s="5">
        <f ca="1">VLOOKUP(CONCATENATE($F4102," ",$G4102),AllocFactorMatrix,(AD$4+1),FALSE)*$E4102</f>
        <v>0.74284517260238569</v>
      </c>
    </row>
    <row r="4103" spans="4:30" hidden="1" outlineLevel="1">
      <c r="D4103" s="7"/>
      <c r="E4103" s="51"/>
      <c r="F4103" s="52" t="str">
        <f>F4110</f>
        <v>RB_GUP</v>
      </c>
      <c r="G4103" s="55" t="str">
        <f>$G$8</f>
        <v>PRODUCTION</v>
      </c>
      <c r="H4103" s="4">
        <f t="shared" ref="H4103:H4110" ca="1" si="2114">SUBTOTAL(9,I4103:AD4103)</f>
        <v>37405.550763480729</v>
      </c>
      <c r="I4103" s="5">
        <f ca="1">VLOOKUP(CONCATENATE($F4103," ",$G4103),AllocFactorMatrix,(I$4+1),FALSE)*$E4110</f>
        <v>18425.338054762728</v>
      </c>
      <c r="J4103" s="5">
        <f ca="1">VLOOKUP(CONCATENATE($F4103," ",$G4103),AllocFactorMatrix,(J$4+1),FALSE)*$E4110</f>
        <v>910.83029790669218</v>
      </c>
      <c r="K4103" s="5">
        <f ca="1">VLOOKUP(CONCATENATE($F4103," ",$G4103),AllocFactorMatrix,(K$4+1),FALSE)*$E4110</f>
        <v>3336.3191808325905</v>
      </c>
      <c r="L4103" s="5">
        <f ca="1">VLOOKUP(CONCATENATE($F4103," ",$G4103),AllocFactorMatrix,(L$4+1),FALSE)*$E4110</f>
        <v>105.01548255253456</v>
      </c>
      <c r="M4103" s="5">
        <f ca="1">VLOOKUP(CONCATENATE($F4103," ",$G4103),AllocFactorMatrix,(M$4+1),FALSE)*$E4110</f>
        <v>9.8480159218335643</v>
      </c>
      <c r="N4103" s="5">
        <f t="shared" ref="N4103:N4110" ca="1" si="2115">SUBTOTAL(9,K4103:M4103)</f>
        <v>3451.1826793069586</v>
      </c>
      <c r="O4103" s="5">
        <f ca="1">VLOOKUP(CONCATENATE($F4103," ",$G4103),AllocFactorMatrix,(O$4+1),FALSE)*$E4110</f>
        <v>2536.1215777901275</v>
      </c>
      <c r="P4103" s="5">
        <f ca="1">VLOOKUP(CONCATENATE($F4103," ",$G4103),AllocFactorMatrix,(P$4+1),FALSE)*$E4110</f>
        <v>472.55333717687364</v>
      </c>
      <c r="Q4103" s="5">
        <f ca="1">VLOOKUP(CONCATENATE($F4103," ",$G4103),AllocFactorMatrix,(Q$4+1),FALSE)*$E4110</f>
        <v>213.53805412686407</v>
      </c>
      <c r="R4103" s="5">
        <f ca="1">VLOOKUP(CONCATENATE($F4103," ",$G4103),AllocFactorMatrix,(R$4+1),FALSE)*$E4110</f>
        <v>9.6025675993316604</v>
      </c>
      <c r="S4103" s="5">
        <f t="shared" ca="1" si="2112"/>
        <v>3231.8155366931969</v>
      </c>
      <c r="T4103" s="5">
        <f ca="1">VLOOKUP(CONCATENATE($F4103," ",$G4103),AllocFactorMatrix,(T$4+1),FALSE)*$E4110</f>
        <v>88.593222578727989</v>
      </c>
      <c r="U4103" s="5">
        <f ca="1">VLOOKUP(CONCATENATE($F4103," ",$G4103),AllocFactorMatrix,(U$4+1),FALSE)*$E4110</f>
        <v>1449.8129928243482</v>
      </c>
      <c r="V4103" s="5">
        <f ca="1">VLOOKUP(CONCATENATE($F4103," ",$G4103),AllocFactorMatrix,(V$4+1),FALSE)*$E4110</f>
        <v>7662.3024045660659</v>
      </c>
      <c r="W4103" s="5">
        <f ca="1">VLOOKUP(CONCATENATE($F4103," ",$G4103),AllocFactorMatrix,(W$4+1),FALSE)*$E4110</f>
        <v>1383.6848172422822</v>
      </c>
      <c r="X4103" s="5">
        <f ca="1">SUBTOTAL(9,T4103:W4103)</f>
        <v>10584.393437211424</v>
      </c>
      <c r="Y4103" s="5">
        <f ca="1">VLOOKUP(CONCATENATE($F4103," ",$G4103),AllocFactorMatrix,(Y$4+1),FALSE)*$E4110</f>
        <v>778.83891222031048</v>
      </c>
      <c r="Z4103" s="5">
        <f ca="1">VLOOKUP(CONCATENATE($F4103," ",$G4103),AllocFactorMatrix,(Z$4+1),FALSE)*$E4110</f>
        <v>13.045254071914945</v>
      </c>
      <c r="AA4103" s="5">
        <f t="shared" ca="1" si="2111"/>
        <v>791.88416629222547</v>
      </c>
      <c r="AB4103" s="5">
        <f ca="1">VLOOKUP(CONCATENATE($F4103," ",$G4103),AllocFactorMatrix,(AB$4+1),FALSE)*$E4110</f>
        <v>10.106591307506088</v>
      </c>
      <c r="AC4103" s="5">
        <f ca="1">VLOOKUP(CONCATENATE($F4103," ",$G4103),AllocFactorMatrix,(AC$4+1),FALSE)*$E4110</f>
        <v>0</v>
      </c>
      <c r="AD4103" s="5">
        <f ca="1">VLOOKUP(CONCATENATE($F4103," ",$G4103),AllocFactorMatrix,(AD$4+1),FALSE)*$E4110</f>
        <v>0</v>
      </c>
    </row>
    <row r="4104" spans="4:30" hidden="1" outlineLevel="1">
      <c r="D4104" s="7"/>
      <c r="E4104" s="51"/>
      <c r="F4104" s="52" t="str">
        <f>F4110</f>
        <v>RB_GUP</v>
      </c>
      <c r="G4104" s="55" t="str">
        <f>$G$9</f>
        <v>BULKTRAN</v>
      </c>
      <c r="H4104" s="4">
        <f t="shared" ca="1" si="2114"/>
        <v>19825.765471309471</v>
      </c>
      <c r="I4104" s="5">
        <f ca="1">VLOOKUP(CONCATENATE($F4104," ",$G4104),AllocFactorMatrix,(I$4+1),FALSE)*$E4110</f>
        <v>9765.8348439547735</v>
      </c>
      <c r="J4104" s="5">
        <f ca="1">VLOOKUP(CONCATENATE($F4104," ",$G4104),AllocFactorMatrix,(J$4+1),FALSE)*$E4110</f>
        <v>482.76011185193039</v>
      </c>
      <c r="K4104" s="5">
        <f ca="1">VLOOKUP(CONCATENATE($F4104," ",$G4104),AllocFactorMatrix,(K$4+1),FALSE)*$E4110</f>
        <v>1768.3226223525116</v>
      </c>
      <c r="L4104" s="5">
        <f ca="1">VLOOKUP(CONCATENATE($F4104," ",$G4104),AllocFactorMatrix,(L$4+1),FALSE)*$E4110</f>
        <v>55.660517903017301</v>
      </c>
      <c r="M4104" s="5">
        <f ca="1">VLOOKUP(CONCATENATE($F4104," ",$G4104),AllocFactorMatrix,(M$4+1),FALSE)*$E4110</f>
        <v>5.2196652646166122</v>
      </c>
      <c r="N4104" s="5">
        <f t="shared" ca="1" si="2115"/>
        <v>1829.2028055201456</v>
      </c>
      <c r="O4104" s="5">
        <f ca="1">VLOOKUP(CONCATENATE($F4104," ",$G4104),AllocFactorMatrix,(O$4+1),FALSE)*$E4110</f>
        <v>1344.2002746042601</v>
      </c>
      <c r="P4104" s="5">
        <f ca="1">VLOOKUP(CONCATENATE($F4104," ",$G4104),AllocFactorMatrix,(P$4+1),FALSE)*$E4110</f>
        <v>250.4636730198896</v>
      </c>
      <c r="Q4104" s="5">
        <f ca="1">VLOOKUP(CONCATENATE($F4104," ",$G4104),AllocFactorMatrix,(Q$4+1),FALSE)*$E4110</f>
        <v>113.17987020397628</v>
      </c>
      <c r="R4104" s="5">
        <f ca="1">VLOOKUP(CONCATENATE($F4104," ",$G4104),AllocFactorMatrix,(R$4+1),FALSE)*$E4110</f>
        <v>5.0895722495981035</v>
      </c>
      <c r="S4104" s="5">
        <f t="shared" ca="1" si="2112"/>
        <v>1712.9333900777242</v>
      </c>
      <c r="T4104" s="5">
        <f ca="1">VLOOKUP(CONCATENATE($F4104," ",$G4104),AllocFactorMatrix,(T$4+1),FALSE)*$E4110</f>
        <v>46.956358544202779</v>
      </c>
      <c r="U4104" s="5">
        <f ca="1">VLOOKUP(CONCATENATE($F4104," ",$G4104),AllocFactorMatrix,(U$4+1),FALSE)*$E4110</f>
        <v>768.43280706497183</v>
      </c>
      <c r="V4104" s="5">
        <f ca="1">VLOOKUP(CONCATENATE($F4104," ",$G4104),AllocFactorMatrix,(V$4+1),FALSE)*$E4110</f>
        <v>4061.1889771046767</v>
      </c>
      <c r="W4104" s="5">
        <f ca="1">VLOOKUP(CONCATENATE($F4104," ",$G4104),AllocFactorMatrix,(W$4+1),FALSE)*$E4110</f>
        <v>733.38341804713684</v>
      </c>
      <c r="X4104" s="5">
        <f t="shared" ref="X4104:X4110" ca="1" si="2116">SUBTOTAL(9,T4104:W4104)</f>
        <v>5609.9615607609885</v>
      </c>
      <c r="Y4104" s="5">
        <f ca="1">VLOOKUP(CONCATENATE($F4104," ",$G4104),AllocFactorMatrix,(Y$4+1),FALSE)*$E4110</f>
        <v>412.80177135327398</v>
      </c>
      <c r="Z4104" s="5">
        <f ca="1">VLOOKUP(CONCATENATE($F4104," ",$G4104),AllocFactorMatrix,(Z$4+1),FALSE)*$E4110</f>
        <v>6.9142718784917525</v>
      </c>
      <c r="AA4104" s="5">
        <f t="shared" ca="1" si="2111"/>
        <v>419.71604323176575</v>
      </c>
      <c r="AB4104" s="5">
        <f ca="1">VLOOKUP(CONCATENATE($F4104," ",$G4104),AllocFactorMatrix,(AB$4+1),FALSE)*$E4110</f>
        <v>5.356715912137135</v>
      </c>
      <c r="AC4104" s="5">
        <f ca="1">VLOOKUP(CONCATENATE($F4104," ",$G4104),AllocFactorMatrix,(AC$4+1),FALSE)*$E4110</f>
        <v>0</v>
      </c>
      <c r="AD4104" s="5">
        <f ca="1">VLOOKUP(CONCATENATE($F4104," ",$G4104),AllocFactorMatrix,(AD$4+1),FALSE)*$E4110</f>
        <v>0</v>
      </c>
    </row>
    <row r="4105" spans="4:30" hidden="1" outlineLevel="1">
      <c r="D4105" s="7"/>
      <c r="E4105" s="51"/>
      <c r="F4105" s="52" t="str">
        <f>F4110</f>
        <v>RB_GUP</v>
      </c>
      <c r="G4105" s="55" t="str">
        <f>$G$10</f>
        <v>SUBTRAN</v>
      </c>
      <c r="H4105" s="4">
        <f t="shared" ca="1" si="2114"/>
        <v>4355.1254768720155</v>
      </c>
      <c r="I4105" s="5">
        <f ca="1">VLOOKUP(CONCATENATE($F4105," ",$G4105),AllocFactorMatrix,(I$4+1),FALSE)*$E4110</f>
        <v>2120.3687583575038</v>
      </c>
      <c r="J4105" s="5">
        <f ca="1">VLOOKUP(CONCATENATE($F4105," ",$G4105),AllocFactorMatrix,(J$4+1),FALSE)*$E4110</f>
        <v>102.33177004998383</v>
      </c>
      <c r="K4105" s="5">
        <f ca="1">VLOOKUP(CONCATENATE($F4105," ",$G4105),AllocFactorMatrix,(K$4+1),FALSE)*$E4110</f>
        <v>372.27797589072998</v>
      </c>
      <c r="L4105" s="5">
        <f ca="1">VLOOKUP(CONCATENATE($F4105," ",$G4105),AllocFactorMatrix,(L$4+1),FALSE)*$E4110</f>
        <v>11.499316407103487</v>
      </c>
      <c r="M4105" s="5">
        <f ca="1">VLOOKUP(CONCATENATE($F4105," ",$G4105),AllocFactorMatrix,(M$4+1),FALSE)*$E4110</f>
        <v>1.4321790424114165</v>
      </c>
      <c r="N4105" s="5">
        <f t="shared" ca="1" si="2115"/>
        <v>385.20947134024487</v>
      </c>
      <c r="O4105" s="5">
        <f ca="1">VLOOKUP(CONCATENATE($F4105," ",$G4105),AllocFactorMatrix,(O$4+1),FALSE)*$E4110</f>
        <v>281.26182942135966</v>
      </c>
      <c r="P4105" s="5">
        <f ca="1">VLOOKUP(CONCATENATE($F4105," ",$G4105),AllocFactorMatrix,(P$4+1),FALSE)*$E4110</f>
        <v>52.286246038037739</v>
      </c>
      <c r="Q4105" s="5">
        <f ca="1">VLOOKUP(CONCATENATE($F4105," ",$G4105),AllocFactorMatrix,(Q$4+1),FALSE)*$E4110</f>
        <v>31.110939403423174</v>
      </c>
      <c r="R4105" s="5">
        <f ca="1">VLOOKUP(CONCATENATE($F4105," ",$G4105),AllocFactorMatrix,(R$4+1),FALSE)*$E4110</f>
        <v>0</v>
      </c>
      <c r="S4105" s="5">
        <f t="shared" ca="1" si="2112"/>
        <v>364.65901486282058</v>
      </c>
      <c r="T4105" s="5">
        <f ca="1">VLOOKUP(CONCATENATE($F4105," ",$G4105),AllocFactorMatrix,(T$4+1),FALSE)*$E4110</f>
        <v>9.8211801419176865</v>
      </c>
      <c r="U4105" s="5">
        <f ca="1">VLOOKUP(CONCATENATE($F4105," ",$G4105),AllocFactorMatrix,(U$4+1),FALSE)*$E4110</f>
        <v>160.77832627355554</v>
      </c>
      <c r="V4105" s="5">
        <f ca="1">VLOOKUP(CONCATENATE($F4105," ",$G4105),AllocFactorMatrix,(V$4+1),FALSE)*$E4110</f>
        <v>1120.0916495642882</v>
      </c>
      <c r="W4105" s="5">
        <f ca="1">VLOOKUP(CONCATENATE($F4105," ",$G4105),AllocFactorMatrix,(W$4+1),FALSE)*$E4110</f>
        <v>0</v>
      </c>
      <c r="X4105" s="5">
        <f t="shared" ca="1" si="2116"/>
        <v>1290.6911559797613</v>
      </c>
      <c r="Y4105" s="5">
        <f ca="1">VLOOKUP(CONCATENATE($F4105," ",$G4105),AllocFactorMatrix,(Y$4+1),FALSE)*$E4110</f>
        <v>84.651570372680069</v>
      </c>
      <c r="Z4105" s="5">
        <f ca="1">VLOOKUP(CONCATENATE($F4105," ",$G4105),AllocFactorMatrix,(Z$4+1),FALSE)*$E4110</f>
        <v>1.4111439779301893</v>
      </c>
      <c r="AA4105" s="5">
        <f t="shared" ca="1" si="2111"/>
        <v>86.062714350610264</v>
      </c>
      <c r="AB4105" s="5">
        <f ca="1">VLOOKUP(CONCATENATE($F4105," ",$G4105),AllocFactorMatrix,(AB$4+1),FALSE)*$E4110</f>
        <v>1.1304064269378389</v>
      </c>
      <c r="AC4105" s="5">
        <f ca="1">VLOOKUP(CONCATENATE($F4105," ",$G4105),AllocFactorMatrix,(AC$4+1),FALSE)*$E4110</f>
        <v>3.8436235083707526</v>
      </c>
      <c r="AD4105" s="5">
        <f ca="1">VLOOKUP(CONCATENATE($F4105," ",$G4105),AllocFactorMatrix,(AD$4+1),FALSE)*$E4110</f>
        <v>0.82856199578237755</v>
      </c>
    </row>
    <row r="4106" spans="4:30" hidden="1" outlineLevel="1">
      <c r="D4106" s="7"/>
      <c r="E4106" s="51"/>
      <c r="F4106" s="52" t="str">
        <f>F4110</f>
        <v>RB_GUP</v>
      </c>
      <c r="G4106" s="55" t="str">
        <f>$G$11</f>
        <v>DISTPRI</v>
      </c>
      <c r="H4106" s="4">
        <f t="shared" ca="1" si="2114"/>
        <v>19982.697829800989</v>
      </c>
      <c r="I4106" s="5">
        <f ca="1">VLOOKUP(CONCATENATE($F4106," ",$G4106),AllocFactorMatrix,(I$4+1),FALSE)*$E4110</f>
        <v>13355.289232256751</v>
      </c>
      <c r="J4106" s="5">
        <f ca="1">VLOOKUP(CONCATENATE($F4106," ",$G4106),AllocFactorMatrix,(J$4+1),FALSE)*$E4110</f>
        <v>629.53346993271703</v>
      </c>
      <c r="K4106" s="5">
        <f ca="1">VLOOKUP(CONCATENATE($F4106," ",$G4106),AllocFactorMatrix,(K$4+1),FALSE)*$E4110</f>
        <v>2285.8746659108519</v>
      </c>
      <c r="L4106" s="5">
        <f ca="1">VLOOKUP(CONCATENATE($F4106," ",$G4106),AllocFactorMatrix,(L$4+1),FALSE)*$E4110</f>
        <v>70.645421573573302</v>
      </c>
      <c r="M4106" s="5">
        <f ca="1">VLOOKUP(CONCATENATE($F4106," ",$G4106),AllocFactorMatrix,(M$4+1),FALSE)*$E4110</f>
        <v>0</v>
      </c>
      <c r="N4106" s="5">
        <f t="shared" ca="1" si="2115"/>
        <v>2356.5200874844254</v>
      </c>
      <c r="O4106" s="5">
        <f ca="1">VLOOKUP(CONCATENATE($F4106," ",$G4106),AllocFactorMatrix,(O$4+1),FALSE)*$E4110</f>
        <v>1714.0064627037789</v>
      </c>
      <c r="P4106" s="5">
        <f ca="1">VLOOKUP(CONCATENATE($F4106," ",$G4106),AllocFactorMatrix,(P$4+1),FALSE)*$E4110</f>
        <v>319.2338190209594</v>
      </c>
      <c r="Q4106" s="5">
        <f ca="1">VLOOKUP(CONCATENATE($F4106," ",$G4106),AllocFactorMatrix,(Q$4+1),FALSE)*$E4110</f>
        <v>0</v>
      </c>
      <c r="R4106" s="5">
        <f ca="1">VLOOKUP(CONCATENATE($F4106," ",$G4106),AllocFactorMatrix,(R$4+1),FALSE)*$E4110</f>
        <v>0</v>
      </c>
      <c r="S4106" s="5">
        <f t="shared" ca="1" si="2112"/>
        <v>2033.2402817247382</v>
      </c>
      <c r="T4106" s="5">
        <f ca="1">VLOOKUP(CONCATENATE($F4106," ",$G4106),AllocFactorMatrix,(T$4+1),FALSE)*$E4110</f>
        <v>61.10327413349949</v>
      </c>
      <c r="U4106" s="5">
        <f ca="1">VLOOKUP(CONCATENATE($F4106," ",$G4106),AllocFactorMatrix,(U$4+1),FALSE)*$E4110</f>
        <v>985.45754446766307</v>
      </c>
      <c r="V4106" s="5">
        <f ca="1">VLOOKUP(CONCATENATE($F4106," ",$G4106),AllocFactorMatrix,(V$4+1),FALSE)*$E4110</f>
        <v>0</v>
      </c>
      <c r="W4106" s="5">
        <f ca="1">VLOOKUP(CONCATENATE($F4106," ",$G4106),AllocFactorMatrix,(W$4+1),FALSE)*$E4110</f>
        <v>0</v>
      </c>
      <c r="X4106" s="5">
        <f t="shared" ca="1" si="2116"/>
        <v>1046.5608186011625</v>
      </c>
      <c r="Y4106" s="5">
        <f ca="1">VLOOKUP(CONCATENATE($F4106," ",$G4106),AllocFactorMatrix,(Y$4+1),FALSE)*$E4110</f>
        <v>516.85171672635386</v>
      </c>
      <c r="Z4106" s="5">
        <f ca="1">VLOOKUP(CONCATENATE($F4106," ",$G4106),AllocFactorMatrix,(Z$4+1),FALSE)*$E4110</f>
        <v>8.6231098576102276</v>
      </c>
      <c r="AA4106" s="5">
        <f t="shared" ca="1" si="2111"/>
        <v>525.47482658396405</v>
      </c>
      <c r="AB4106" s="5">
        <f ca="1">VLOOKUP(CONCATENATE($F4106," ",$G4106),AllocFactorMatrix,(AB$4+1),FALSE)*$E4110</f>
        <v>6.9861638540766169</v>
      </c>
      <c r="AC4106" s="5">
        <f ca="1">VLOOKUP(CONCATENATE($F4106," ",$G4106),AllocFactorMatrix,(AC$4+1),FALSE)*$E4110</f>
        <v>23.933626779300706</v>
      </c>
      <c r="AD4106" s="5">
        <f ca="1">VLOOKUP(CONCATENATE($F4106," ",$G4106),AllocFactorMatrix,(AD$4+1),FALSE)*$E4110</f>
        <v>5.1593225838536307</v>
      </c>
    </row>
    <row r="4107" spans="4:30" hidden="1" outlineLevel="1">
      <c r="D4107" s="7"/>
      <c r="E4107" s="51"/>
      <c r="F4107" s="52" t="str">
        <f>F4110</f>
        <v>RB_GUP</v>
      </c>
      <c r="G4107" s="55" t="str">
        <f>$G$12</f>
        <v>DISTSEC</v>
      </c>
      <c r="H4107" s="4">
        <f t="shared" ca="1" si="2114"/>
        <v>10282.802306588825</v>
      </c>
      <c r="I4107" s="5">
        <f ca="1">VLOOKUP(CONCATENATE($F4107," ",$G4107),AllocFactorMatrix,(I$4+1),FALSE)*$E4110</f>
        <v>7688.4662111913403</v>
      </c>
      <c r="J4107" s="5">
        <f ca="1">VLOOKUP(CONCATENATE($F4107," ",$G4107),AllocFactorMatrix,(J$4+1),FALSE)*$E4110</f>
        <v>370.663406427756</v>
      </c>
      <c r="K4107" s="5">
        <f ca="1">VLOOKUP(CONCATENATE($F4107," ",$G4107),AllocFactorMatrix,(K$4+1),FALSE)*$E4110</f>
        <v>1118.4459665072106</v>
      </c>
      <c r="L4107" s="5">
        <f ca="1">VLOOKUP(CONCATENATE($F4107," ",$G4107),AllocFactorMatrix,(L$4+1),FALSE)*$E4110</f>
        <v>0</v>
      </c>
      <c r="M4107" s="5">
        <f ca="1">VLOOKUP(CONCATENATE($F4107," ",$G4107),AllocFactorMatrix,(M$4+1),FALSE)*$E4110</f>
        <v>0</v>
      </c>
      <c r="N4107" s="5">
        <f t="shared" ca="1" si="2115"/>
        <v>1118.4459665072106</v>
      </c>
      <c r="O4107" s="5">
        <f ca="1">VLOOKUP(CONCATENATE($F4107," ",$G4107),AllocFactorMatrix,(O$4+1),FALSE)*$E4110</f>
        <v>712.67812311632758</v>
      </c>
      <c r="P4107" s="5">
        <f ca="1">VLOOKUP(CONCATENATE($F4107," ",$G4107),AllocFactorMatrix,(P$4+1),FALSE)*$E4110</f>
        <v>0</v>
      </c>
      <c r="Q4107" s="5">
        <f ca="1">VLOOKUP(CONCATENATE($F4107," ",$G4107),AllocFactorMatrix,(Q$4+1),FALSE)*$E4110</f>
        <v>0</v>
      </c>
      <c r="R4107" s="5">
        <f ca="1">VLOOKUP(CONCATENATE($F4107," ",$G4107),AllocFactorMatrix,(R$4+1),FALSE)*$E4110</f>
        <v>0</v>
      </c>
      <c r="S4107" s="5">
        <f t="shared" ca="1" si="2112"/>
        <v>712.67812311632758</v>
      </c>
      <c r="T4107" s="5">
        <f ca="1">VLOOKUP(CONCATENATE($F4107," ",$G4107),AllocFactorMatrix,(T$4+1),FALSE)*$E4110</f>
        <v>19.269321345569733</v>
      </c>
      <c r="U4107" s="5">
        <f ca="1">VLOOKUP(CONCATENATE($F4107," ",$G4107),AllocFactorMatrix,(U$4+1),FALSE)*$E4110</f>
        <v>0</v>
      </c>
      <c r="V4107" s="5">
        <f ca="1">VLOOKUP(CONCATENATE($F4107," ",$G4107),AllocFactorMatrix,(V$4+1),FALSE)*$E4110</f>
        <v>0</v>
      </c>
      <c r="W4107" s="5">
        <f ca="1">VLOOKUP(CONCATENATE($F4107," ",$G4107),AllocFactorMatrix,(W$4+1),FALSE)*$E4110</f>
        <v>0</v>
      </c>
      <c r="X4107" s="5">
        <f t="shared" ca="1" si="2116"/>
        <v>19.269321345569733</v>
      </c>
      <c r="Y4107" s="5">
        <f ca="1">VLOOKUP(CONCATENATE($F4107," ",$G4107),AllocFactorMatrix,(Y$4+1),FALSE)*$E4110</f>
        <v>262.86711583685928</v>
      </c>
      <c r="Z4107" s="5">
        <f ca="1">VLOOKUP(CONCATENATE($F4107," ",$G4107),AllocFactorMatrix,(Z$4+1),FALSE)*$E4110</f>
        <v>0</v>
      </c>
      <c r="AA4107" s="5">
        <f t="shared" ca="1" si="2111"/>
        <v>262.86711583685928</v>
      </c>
      <c r="AB4107" s="5">
        <f ca="1">VLOOKUP(CONCATENATE($F4107," ",$G4107),AllocFactorMatrix,(AB$4+1),FALSE)*$E4110</f>
        <v>2.7277805171586911</v>
      </c>
      <c r="AC4107" s="5">
        <f ca="1">VLOOKUP(CONCATENATE($F4107," ",$G4107),AllocFactorMatrix,(AC$4+1),FALSE)*$E4110</f>
        <v>92.618640021065133</v>
      </c>
      <c r="AD4107" s="5">
        <f ca="1">VLOOKUP(CONCATENATE($F4107," ",$G4107),AllocFactorMatrix,(AD$4+1),FALSE)*$E4110</f>
        <v>15.065741625538003</v>
      </c>
    </row>
    <row r="4108" spans="4:30" hidden="1" outlineLevel="1">
      <c r="D4108" s="7"/>
      <c r="E4108" s="51"/>
      <c r="F4108" s="52" t="str">
        <f>F4110</f>
        <v>RB_GUP</v>
      </c>
      <c r="G4108" s="55" t="str">
        <f>$G$13</f>
        <v>ENERGY</v>
      </c>
      <c r="H4108" s="4">
        <f t="shared" ca="1" si="2114"/>
        <v>316.0612704212088</v>
      </c>
      <c r="I4108" s="5">
        <f ca="1">VLOOKUP(CONCATENATE($F4108," ",$G4108),AllocFactorMatrix,(I$4+1),FALSE)*$E4110</f>
        <v>118.59475036435585</v>
      </c>
      <c r="J4108" s="5">
        <f ca="1">VLOOKUP(CONCATENATE($F4108," ",$G4108),AllocFactorMatrix,(J$4+1),FALSE)*$E4110</f>
        <v>7.6857061585431961</v>
      </c>
      <c r="K4108" s="5">
        <f ca="1">VLOOKUP(CONCATENATE($F4108," ",$G4108),AllocFactorMatrix,(K$4+1),FALSE)*$E4110</f>
        <v>25.78637732113506</v>
      </c>
      <c r="L4108" s="5">
        <f ca="1">VLOOKUP(CONCATENATE($F4108," ",$G4108),AllocFactorMatrix,(L$4+1),FALSE)*$E4110</f>
        <v>0.81954961236094326</v>
      </c>
      <c r="M4108" s="5">
        <f ca="1">VLOOKUP(CONCATENATE($F4108," ",$G4108),AllocFactorMatrix,(M$4+1),FALSE)*$E4110</f>
        <v>7.5552893552631423E-2</v>
      </c>
      <c r="N4108" s="5">
        <f t="shared" ca="1" si="2115"/>
        <v>26.681479827048637</v>
      </c>
      <c r="O4108" s="5">
        <f ca="1">VLOOKUP(CONCATENATE($F4108," ",$G4108),AllocFactorMatrix,(O$4+1),FALSE)*$E4110</f>
        <v>23.509800007675555</v>
      </c>
      <c r="P4108" s="5">
        <f ca="1">VLOOKUP(CONCATENATE($F4108," ",$G4108),AllocFactorMatrix,(P$4+1),FALSE)*$E4110</f>
        <v>4.3582645537077767</v>
      </c>
      <c r="Q4108" s="5">
        <f ca="1">VLOOKUP(CONCATENATE($F4108," ",$G4108),AllocFactorMatrix,(Q$4+1),FALSE)*$E4110</f>
        <v>1.9802838593839793</v>
      </c>
      <c r="R4108" s="5">
        <f ca="1">VLOOKUP(CONCATENATE($F4108," ",$G4108),AllocFactorMatrix,(R$4+1),FALSE)*$E4110</f>
        <v>9.1754745997720835E-2</v>
      </c>
      <c r="S4108" s="5">
        <f t="shared" ca="1" si="2112"/>
        <v>29.940103166765034</v>
      </c>
      <c r="T4108" s="5">
        <f ca="1">VLOOKUP(CONCATENATE($F4108," ",$G4108),AllocFactorMatrix,(T$4+1),FALSE)*$E4110</f>
        <v>0.90094008727598218</v>
      </c>
      <c r="U4108" s="5">
        <f ca="1">VLOOKUP(CONCATENATE($F4108," ",$G4108),AllocFactorMatrix,(U$4+1),FALSE)*$E4110</f>
        <v>15.819158252589041</v>
      </c>
      <c r="V4108" s="5">
        <f ca="1">VLOOKUP(CONCATENATE($F4108," ",$G4108),AllocFactorMatrix,(V$4+1),FALSE)*$E4110</f>
        <v>89.814612778038693</v>
      </c>
      <c r="W4108" s="5">
        <f ca="1">VLOOKUP(CONCATENATE($F4108," ",$G4108),AllocFactorMatrix,(W$4+1),FALSE)*$E4110</f>
        <v>17.039934124713593</v>
      </c>
      <c r="X4108" s="5">
        <f t="shared" ca="1" si="2116"/>
        <v>123.57464524261731</v>
      </c>
      <c r="Y4108" s="5">
        <f ca="1">VLOOKUP(CONCATENATE($F4108," ",$G4108),AllocFactorMatrix,(Y$4+1),FALSE)*$E4110</f>
        <v>6.3695134890207399</v>
      </c>
      <c r="Z4108" s="5">
        <f ca="1">VLOOKUP(CONCATENATE($F4108," ",$G4108),AllocFactorMatrix,(Z$4+1),FALSE)*$E4110</f>
        <v>0.10368552561279896</v>
      </c>
      <c r="AA4108" s="5">
        <f t="shared" ca="1" si="2111"/>
        <v>6.473199014633539</v>
      </c>
      <c r="AB4108" s="5">
        <f ca="1">VLOOKUP(CONCATENATE($F4108," ",$G4108),AllocFactorMatrix,(AB$4+1),FALSE)*$E4110</f>
        <v>0.11565286331744615</v>
      </c>
      <c r="AC4108" s="5">
        <f ca="1">VLOOKUP(CONCATENATE($F4108," ",$G4108),AllocFactorMatrix,(AC$4+1),FALSE)*$E4110</f>
        <v>2.5008383006580441</v>
      </c>
      <c r="AD4108" s="5">
        <f ca="1">VLOOKUP(CONCATENATE($F4108," ",$G4108),AllocFactorMatrix,(AD$4+1),FALSE)*$E4110</f>
        <v>0.49489548326985561</v>
      </c>
    </row>
    <row r="4109" spans="4:30" hidden="1" outlineLevel="1">
      <c r="D4109" s="7"/>
      <c r="E4109" s="51"/>
      <c r="F4109" s="52" t="str">
        <f>F4110</f>
        <v>RB_GUP</v>
      </c>
      <c r="G4109" s="55" t="str">
        <f>$G$14</f>
        <v>CUSTOMER</v>
      </c>
      <c r="H4109" s="4">
        <f t="shared" ca="1" si="2114"/>
        <v>4949.9968815267639</v>
      </c>
      <c r="I4109" s="5">
        <f ca="1">VLOOKUP(CONCATENATE($F4109," ",$G4109),AllocFactorMatrix,(I$4+1),FALSE)*$E4110</f>
        <v>2314.809882248253</v>
      </c>
      <c r="J4109" s="5">
        <f ca="1">VLOOKUP(CONCATENATE($F4109," ",$G4109),AllocFactorMatrix,(J$4+1),FALSE)*$E4110</f>
        <v>606.44186276513767</v>
      </c>
      <c r="K4109" s="5">
        <f ca="1">VLOOKUP(CONCATENATE($F4109," ",$G4109),AllocFactorMatrix,(K$4+1),FALSE)*$E4110</f>
        <v>172.15146226617125</v>
      </c>
      <c r="L4109" s="5">
        <f ca="1">VLOOKUP(CONCATENATE($F4109," ",$G4109),AllocFactorMatrix,(L$4+1),FALSE)*$E4110</f>
        <v>55.569540142088229</v>
      </c>
      <c r="M4109" s="5">
        <f ca="1">VLOOKUP(CONCATENATE($F4109," ",$G4109),AllocFactorMatrix,(M$4+1),FALSE)*$E4110</f>
        <v>9.0200554613178276</v>
      </c>
      <c r="N4109" s="5">
        <f t="shared" ca="1" si="2115"/>
        <v>236.74105786957733</v>
      </c>
      <c r="O4109" s="5">
        <f ca="1">VLOOKUP(CONCATENATE($F4109," ",$G4109),AllocFactorMatrix,(O$4+1),FALSE)*$E4110</f>
        <v>48.854077390784838</v>
      </c>
      <c r="P4109" s="5">
        <f ca="1">VLOOKUP(CONCATENATE($F4109," ",$G4109),AllocFactorMatrix,(P$4+1),FALSE)*$E4110</f>
        <v>14.46629917644141</v>
      </c>
      <c r="Q4109" s="5">
        <f ca="1">VLOOKUP(CONCATENATE($F4109," ",$G4109),AllocFactorMatrix,(Q$4+1),FALSE)*$E4110</f>
        <v>31.424229666943699</v>
      </c>
      <c r="R4109" s="5">
        <f ca="1">VLOOKUP(CONCATENATE($F4109," ",$G4109),AllocFactorMatrix,(R$4+1),FALSE)*$E4110</f>
        <v>5.5219895522785221</v>
      </c>
      <c r="S4109" s="5">
        <f t="shared" ca="1" si="2112"/>
        <v>100.26659578644848</v>
      </c>
      <c r="T4109" s="5">
        <f ca="1">VLOOKUP(CONCATENATE($F4109," ",$G4109),AllocFactorMatrix,(T$4+1),FALSE)*$E4110</f>
        <v>0.33624597248918131</v>
      </c>
      <c r="U4109" s="5">
        <f ca="1">VLOOKUP(CONCATENATE($F4109," ",$G4109),AllocFactorMatrix,(U$4+1),FALSE)*$E4110</f>
        <v>8.5825524380394143</v>
      </c>
      <c r="V4109" s="5">
        <f ca="1">VLOOKUP(CONCATENATE($F4109," ",$G4109),AllocFactorMatrix,(V$4+1),FALSE)*$E4110</f>
        <v>46.212678878241739</v>
      </c>
      <c r="W4109" s="5">
        <f ca="1">VLOOKUP(CONCATENATE($F4109," ",$G4109),AllocFactorMatrix,(W$4+1),FALSE)*$E4110</f>
        <v>8.2830758595963268</v>
      </c>
      <c r="X4109" s="5">
        <f t="shared" ca="1" si="2116"/>
        <v>63.414553148366664</v>
      </c>
      <c r="Y4109" s="5">
        <f ca="1">VLOOKUP(CONCATENATE($F4109," ",$G4109),AllocFactorMatrix,(Y$4+1),FALSE)*$E4110</f>
        <v>13.524047008550859</v>
      </c>
      <c r="Z4109" s="5">
        <f ca="1">VLOOKUP(CONCATENATE($F4109," ",$G4109),AllocFactorMatrix,(Z$4+1),FALSE)*$E4110</f>
        <v>0.24516237947731484</v>
      </c>
      <c r="AA4109" s="5">
        <f t="shared" ca="1" si="2111"/>
        <v>13.769209388028173</v>
      </c>
      <c r="AB4109" s="5">
        <f ca="1">VLOOKUP(CONCATENATE($F4109," ",$G4109),AllocFactorMatrix,(AB$4+1),FALSE)*$E4110</f>
        <v>0.25386831442256852</v>
      </c>
      <c r="AC4109" s="5">
        <f ca="1">VLOOKUP(CONCATENATE($F4109," ",$G4109),AllocFactorMatrix,(AC$4+1),FALSE)*$E4110</f>
        <v>1438.1945723996359</v>
      </c>
      <c r="AD4109" s="5">
        <f ca="1">VLOOKUP(CONCATENATE($F4109," ",$G4109),AllocFactorMatrix,(AD$4+1),FALSE)*$E4110</f>
        <v>176.10527960689444</v>
      </c>
    </row>
    <row r="4110" spans="4:30" collapsed="1">
      <c r="D4110" s="7" t="s">
        <v>286</v>
      </c>
      <c r="E4110" s="61">
        <v>97118</v>
      </c>
      <c r="F4110" s="10" t="s">
        <v>74</v>
      </c>
      <c r="G4110" s="55" t="str">
        <f>$G$15</f>
        <v>TOTAL</v>
      </c>
      <c r="H4110" s="4">
        <f t="shared" ca="1" si="2114"/>
        <v>97118</v>
      </c>
      <c r="I4110" s="5">
        <f ca="1">VLOOKUP(CONCATENATE($F4110," ",$G4110),AllocFactorMatrix,(I$4+1),FALSE)*$E4110</f>
        <v>53788.701733135713</v>
      </c>
      <c r="J4110" s="5">
        <f ca="1">VLOOKUP(CONCATENATE($F4110," ",$G4110),AllocFactorMatrix,(J$4+1),FALSE)*$E4110</f>
        <v>3110.2466250927605</v>
      </c>
      <c r="K4110" s="5">
        <f ca="1">VLOOKUP(CONCATENATE($F4110," ",$G4110),AllocFactorMatrix,(K$4+1),FALSE)*$E4110</f>
        <v>9079.1782510812027</v>
      </c>
      <c r="L4110" s="5">
        <f ca="1">VLOOKUP(CONCATENATE($F4110," ",$G4110),AllocFactorMatrix,(L$4+1),FALSE)*$E4110</f>
        <v>299.2098281906778</v>
      </c>
      <c r="M4110" s="5">
        <f ca="1">VLOOKUP(CONCATENATE($F4110," ",$G4110),AllocFactorMatrix,(M$4+1),FALSE)*$E4110</f>
        <v>25.595468583732053</v>
      </c>
      <c r="N4110" s="5">
        <f t="shared" ca="1" si="2115"/>
        <v>9403.9835478556124</v>
      </c>
      <c r="O4110" s="5">
        <f ca="1">VLOOKUP(CONCATENATE($F4110," ",$G4110),AllocFactorMatrix,(O$4+1),FALSE)*$E4110</f>
        <v>6660.6321450343148</v>
      </c>
      <c r="P4110" s="5">
        <f ca="1">VLOOKUP(CONCATENATE($F4110," ",$G4110),AllocFactorMatrix,(P$4+1),FALSE)*$E4110</f>
        <v>1113.3616389859094</v>
      </c>
      <c r="Q4110" s="5">
        <f ca="1">VLOOKUP(CONCATENATE($F4110," ",$G4110),AllocFactorMatrix,(Q$4+1),FALSE)*$E4110</f>
        <v>391.23337726059117</v>
      </c>
      <c r="R4110" s="5">
        <f ca="1">VLOOKUP(CONCATENATE($F4110," ",$G4110),AllocFactorMatrix,(R$4+1),FALSE)*$E4110</f>
        <v>20.305884147206008</v>
      </c>
      <c r="S4110" s="5">
        <f t="shared" ca="1" si="2112"/>
        <v>8185.5330454280202</v>
      </c>
      <c r="T4110" s="5">
        <f ca="1">VLOOKUP(CONCATENATE($F4110," ",$G4110),AllocFactorMatrix,(T$4+1),FALSE)*$E4110</f>
        <v>226.98054280368282</v>
      </c>
      <c r="U4110" s="5">
        <f ca="1">VLOOKUP(CONCATENATE($F4110," ",$G4110),AllocFactorMatrix,(U$4+1),FALSE)*$E4110</f>
        <v>3388.8833813211668</v>
      </c>
      <c r="V4110" s="5">
        <f ca="1">VLOOKUP(CONCATENATE($F4110," ",$G4110),AllocFactorMatrix,(V$4+1),FALSE)*$E4110</f>
        <v>12979.610322891311</v>
      </c>
      <c r="W4110" s="5">
        <f ca="1">VLOOKUP(CONCATENATE($F4110," ",$G4110),AllocFactorMatrix,(W$4+1),FALSE)*$E4110</f>
        <v>2142.3912452737291</v>
      </c>
      <c r="X4110" s="5">
        <f t="shared" ca="1" si="2116"/>
        <v>18737.86549228989</v>
      </c>
      <c r="Y4110" s="5">
        <f ca="1">VLOOKUP(CONCATENATE($F4110," ",$G4110),AllocFactorMatrix,(Y$4+1),FALSE)*$E4110</f>
        <v>2075.9046470070493</v>
      </c>
      <c r="Z4110" s="5">
        <f ca="1">VLOOKUP(CONCATENATE($F4110," ",$G4110),AllocFactorMatrix,(Z$4+1),FALSE)*$E4110</f>
        <v>30.342627691037226</v>
      </c>
      <c r="AA4110" s="5">
        <f t="shared" ca="1" si="2111"/>
        <v>2106.2472746980866</v>
      </c>
      <c r="AB4110" s="5">
        <f ca="1">VLOOKUP(CONCATENATE($F4110," ",$G4110),AllocFactorMatrix,(AB$4+1),FALSE)*$E4110</f>
        <v>26.677179195556381</v>
      </c>
      <c r="AC4110" s="5">
        <f ca="1">VLOOKUP(CONCATENATE($F4110," ",$G4110),AllocFactorMatrix,(AC$4+1),FALSE)*$E4110</f>
        <v>1561.0913010090308</v>
      </c>
      <c r="AD4110" s="5">
        <f ca="1">VLOOKUP(CONCATENATE($F4110," ",$G4110),AllocFactorMatrix,(AD$4+1),FALSE)*$E4110</f>
        <v>197.65380129533833</v>
      </c>
    </row>
    <row r="4111" spans="4:30" hidden="1" outlineLevel="1">
      <c r="D4111" s="7"/>
      <c r="E4111" s="51"/>
      <c r="F4111" s="52" t="str">
        <f>F4118</f>
        <v>RB_GUP</v>
      </c>
      <c r="G4111" s="55" t="str">
        <f>$G$8</f>
        <v>PRODUCTION</v>
      </c>
      <c r="H4111" s="4">
        <f t="shared" ca="1" si="2109"/>
        <v>41725.842191578151</v>
      </c>
      <c r="I4111" s="5">
        <f ca="1">VLOOKUP(CONCATENATE($F4111," ",$G4111),AllocFactorMatrix,(I$4+1),FALSE)*$E4118</f>
        <v>20553.440126060261</v>
      </c>
      <c r="J4111" s="5">
        <f ca="1">VLOOKUP(CONCATENATE($F4111," ",$G4111),AllocFactorMatrix,(J$4+1),FALSE)*$E4118</f>
        <v>1016.0299874762815</v>
      </c>
      <c r="K4111" s="5">
        <f ca="1">VLOOKUP(CONCATENATE($F4111," ",$G4111),AllocFactorMatrix,(K$4+1),FALSE)*$E4118</f>
        <v>3721.6596146491761</v>
      </c>
      <c r="L4111" s="5">
        <f ca="1">VLOOKUP(CONCATENATE($F4111," ",$G4111),AllocFactorMatrix,(L$4+1),FALSE)*$E4118</f>
        <v>117.14463129727581</v>
      </c>
      <c r="M4111" s="5">
        <f ca="1">VLOOKUP(CONCATENATE($F4111," ",$G4111),AllocFactorMatrix,(M$4+1),FALSE)*$E4118</f>
        <v>10.985448679872311</v>
      </c>
      <c r="N4111" s="5">
        <f t="shared" ca="1" si="2110"/>
        <v>3849.789694626324</v>
      </c>
      <c r="O4111" s="5">
        <f ca="1">VLOOKUP(CONCATENATE($F4111," ",$G4111),AllocFactorMatrix,(O$4+1),FALSE)*$E4118</f>
        <v>2829.0402513426293</v>
      </c>
      <c r="P4111" s="5">
        <f ca="1">VLOOKUP(CONCATENATE($F4111," ",$G4111),AllocFactorMatrix,(P$4+1),FALSE)*$E4118</f>
        <v>527.13261993715491</v>
      </c>
      <c r="Q4111" s="5">
        <f ca="1">VLOOKUP(CONCATENATE($F4111," ",$G4111),AllocFactorMatrix,(Q$4+1),FALSE)*$E4118</f>
        <v>238.20141573996395</v>
      </c>
      <c r="R4111" s="5">
        <f ca="1">VLOOKUP(CONCATENATE($F4111," ",$G4111),AllocFactorMatrix,(R$4+1),FALSE)*$E4118</f>
        <v>10.711651402145796</v>
      </c>
      <c r="S4111" s="5">
        <f t="shared" ca="1" si="2112"/>
        <v>3605.0859384218938</v>
      </c>
      <c r="T4111" s="5">
        <f ca="1">VLOOKUP(CONCATENATE($F4111," ",$G4111),AllocFactorMatrix,(T$4+1),FALSE)*$E4118</f>
        <v>98.82562210987146</v>
      </c>
      <c r="U4111" s="5">
        <f ca="1">VLOOKUP(CONCATENATE($F4111," ",$G4111),AllocFactorMatrix,(U$4+1),FALSE)*$E4118</f>
        <v>1617.2644677364212</v>
      </c>
      <c r="V4111" s="5">
        <f ca="1">VLOOKUP(CONCATENATE($F4111," ",$G4111),AllocFactorMatrix,(V$4+1),FALSE)*$E4118</f>
        <v>8547.2881546022854</v>
      </c>
      <c r="W4111" s="5">
        <f ca="1">VLOOKUP(CONCATENATE($F4111," ",$G4111),AllocFactorMatrix,(W$4+1),FALSE)*$E4118</f>
        <v>1543.49857571143</v>
      </c>
      <c r="X4111" s="5">
        <f ca="1">SUBTOTAL(9,T4111:W4111)</f>
        <v>11806.876820160009</v>
      </c>
      <c r="Y4111" s="5">
        <f ca="1">VLOOKUP(CONCATENATE($F4111," ",$G4111),AllocFactorMatrix,(Y$4+1),FALSE)*$E4118</f>
        <v>868.79377206478034</v>
      </c>
      <c r="Z4111" s="5">
        <f ca="1">VLOOKUP(CONCATENATE($F4111," ",$G4111),AllocFactorMatrix,(Z$4+1),FALSE)*$E4118</f>
        <v>14.551963589457213</v>
      </c>
      <c r="AA4111" s="5">
        <f t="shared" ca="1" si="2111"/>
        <v>883.3457356542375</v>
      </c>
      <c r="AB4111" s="5">
        <f ca="1">VLOOKUP(CONCATENATE($F4111," ",$G4111),AllocFactorMatrix,(AB$4+1),FALSE)*$E4118</f>
        <v>11.273889179129226</v>
      </c>
      <c r="AC4111" s="5">
        <f ca="1">VLOOKUP(CONCATENATE($F4111," ",$G4111),AllocFactorMatrix,(AC$4+1),FALSE)*$E4118</f>
        <v>0</v>
      </c>
      <c r="AD4111" s="5">
        <f ca="1">VLOOKUP(CONCATENATE($F4111," ",$G4111),AllocFactorMatrix,(AD$4+1),FALSE)*$E4118</f>
        <v>0</v>
      </c>
    </row>
    <row r="4112" spans="4:30" hidden="1" outlineLevel="1">
      <c r="D4112" s="7"/>
      <c r="E4112" s="51"/>
      <c r="F4112" s="52" t="str">
        <f>F4118</f>
        <v>RB_GUP</v>
      </c>
      <c r="G4112" s="55" t="str">
        <f>$G$9</f>
        <v>BULKTRAN</v>
      </c>
      <c r="H4112" s="4">
        <f t="shared" ca="1" si="2109"/>
        <v>22115.615049056931</v>
      </c>
      <c r="I4112" s="5">
        <f ca="1">VLOOKUP(CONCATENATE($F4112," ",$G4112),AllocFactorMatrix,(I$4+1),FALSE)*$E4118</f>
        <v>10893.77579665809</v>
      </c>
      <c r="J4112" s="5">
        <f ca="1">VLOOKUP(CONCATENATE($F4112," ",$G4112),AllocFactorMatrix,(J$4+1),FALSE)*$E4118</f>
        <v>538.51826352971523</v>
      </c>
      <c r="K4112" s="5">
        <f ca="1">VLOOKUP(CONCATENATE($F4112," ",$G4112),AllocFactorMatrix,(K$4+1),FALSE)*$E4118</f>
        <v>1972.5615364047792</v>
      </c>
      <c r="L4112" s="5">
        <f ca="1">VLOOKUP(CONCATENATE($F4112," ",$G4112),AllocFactorMatrix,(L$4+1),FALSE)*$E4118</f>
        <v>62.089233788004066</v>
      </c>
      <c r="M4112" s="5">
        <f ca="1">VLOOKUP(CONCATENATE($F4112," ",$G4112),AllocFactorMatrix,(M$4+1),FALSE)*$E4118</f>
        <v>5.8225296694973201</v>
      </c>
      <c r="N4112" s="5">
        <f t="shared" ca="1" si="2110"/>
        <v>2040.4732998622806</v>
      </c>
      <c r="O4112" s="5">
        <f ca="1">VLOOKUP(CONCATENATE($F4112," ",$G4112),AllocFactorMatrix,(O$4+1),FALSE)*$E4118</f>
        <v>1499.4536208452864</v>
      </c>
      <c r="P4112" s="5">
        <f ca="1">VLOOKUP(CONCATENATE($F4112," ",$G4112),AllocFactorMatrix,(P$4+1),FALSE)*$E4118</f>
        <v>279.39189456753371</v>
      </c>
      <c r="Q4112" s="5">
        <f ca="1">VLOOKUP(CONCATENATE($F4112," ",$G4112),AllocFactorMatrix,(Q$4+1),FALSE)*$E4118</f>
        <v>126.25199487785756</v>
      </c>
      <c r="R4112" s="5">
        <f ca="1">VLOOKUP(CONCATENATE($F4112," ",$G4112),AllocFactorMatrix,(R$4+1),FALSE)*$E4118</f>
        <v>5.6774110840442615</v>
      </c>
      <c r="S4112" s="5">
        <f t="shared" ca="1" si="2112"/>
        <v>1910.774921374722</v>
      </c>
      <c r="T4112" s="5">
        <f ca="1">VLOOKUP(CONCATENATE($F4112," ",$G4112),AllocFactorMatrix,(T$4+1),FALSE)*$E4118</f>
        <v>52.379755584816486</v>
      </c>
      <c r="U4112" s="5">
        <f ca="1">VLOOKUP(CONCATENATE($F4112," ",$G4112),AllocFactorMatrix,(U$4+1),FALSE)*$E4118</f>
        <v>857.18577558623247</v>
      </c>
      <c r="V4112" s="5">
        <f ca="1">VLOOKUP(CONCATENATE($F4112," ",$G4112),AllocFactorMatrix,(V$4+1),FALSE)*$E4118</f>
        <v>4530.2509095598671</v>
      </c>
      <c r="W4112" s="5">
        <f ca="1">VLOOKUP(CONCATENATE($F4112," ",$G4112),AllocFactorMatrix,(W$4+1),FALSE)*$E4118</f>
        <v>818.08822869227708</v>
      </c>
      <c r="X4112" s="5">
        <f t="shared" ref="X4112:X4118" ca="1" si="2117">SUBTOTAL(9,T4112:W4112)</f>
        <v>6257.9046694231929</v>
      </c>
      <c r="Y4112" s="5">
        <f ca="1">VLOOKUP(CONCATENATE($F4112," ",$G4112),AllocFactorMatrix,(Y$4+1),FALSE)*$E4118</f>
        <v>460.47982762780265</v>
      </c>
      <c r="Z4112" s="5">
        <f ca="1">VLOOKUP(CONCATENATE($F4112," ",$G4112),AllocFactorMatrix,(Z$4+1),FALSE)*$E4118</f>
        <v>7.712861096361169</v>
      </c>
      <c r="AA4112" s="5">
        <f t="shared" ca="1" si="2111"/>
        <v>468.19268872416382</v>
      </c>
      <c r="AB4112" s="5">
        <f ca="1">VLOOKUP(CONCATENATE($F4112," ",$G4112),AllocFactorMatrix,(AB$4+1),FALSE)*$E4118</f>
        <v>5.9754094847646835</v>
      </c>
      <c r="AC4112" s="5">
        <f ca="1">VLOOKUP(CONCATENATE($F4112," ",$G4112),AllocFactorMatrix,(AC$4+1),FALSE)*$E4118</f>
        <v>0</v>
      </c>
      <c r="AD4112" s="5">
        <f ca="1">VLOOKUP(CONCATENATE($F4112," ",$G4112),AllocFactorMatrix,(AD$4+1),FALSE)*$E4118</f>
        <v>0</v>
      </c>
    </row>
    <row r="4113" spans="4:30" hidden="1" outlineLevel="1">
      <c r="D4113" s="7"/>
      <c r="E4113" s="51"/>
      <c r="F4113" s="52" t="str">
        <f>F4118</f>
        <v>RB_GUP</v>
      </c>
      <c r="G4113" s="55" t="str">
        <f>$G$10</f>
        <v>SUBTRAN</v>
      </c>
      <c r="H4113" s="4">
        <f t="shared" ca="1" si="2109"/>
        <v>4858.1366846200463</v>
      </c>
      <c r="I4113" s="5">
        <f ca="1">VLOOKUP(CONCATENATE($F4113," ",$G4113),AllocFactorMatrix,(I$4+1),FALSE)*$E4118</f>
        <v>2365.2685335021329</v>
      </c>
      <c r="J4113" s="5">
        <f ca="1">VLOOKUP(CONCATENATE($F4113," ",$G4113),AllocFactorMatrix,(J$4+1),FALSE)*$E4118</f>
        <v>114.15095356540495</v>
      </c>
      <c r="K4113" s="5">
        <f ca="1">VLOOKUP(CONCATENATE($F4113," ",$G4113),AllocFactorMatrix,(K$4+1),FALSE)*$E4118</f>
        <v>415.2755876163248</v>
      </c>
      <c r="L4113" s="5">
        <f ca="1">VLOOKUP(CONCATENATE($F4113," ",$G4113),AllocFactorMatrix,(L$4+1),FALSE)*$E4118</f>
        <v>12.827472177799752</v>
      </c>
      <c r="M4113" s="5">
        <f ca="1">VLOOKUP(CONCATENATE($F4113," ",$G4113),AllocFactorMatrix,(M$4+1),FALSE)*$E4118</f>
        <v>1.5975938194736383</v>
      </c>
      <c r="N4113" s="5">
        <f t="shared" ca="1" si="2110"/>
        <v>429.70065361359815</v>
      </c>
      <c r="O4113" s="5">
        <f ca="1">VLOOKUP(CONCATENATE($F4113," ",$G4113),AllocFactorMatrix,(O$4+1),FALSE)*$E4118</f>
        <v>313.74719712476571</v>
      </c>
      <c r="P4113" s="5">
        <f ca="1">VLOOKUP(CONCATENATE($F4113," ",$G4113),AllocFactorMatrix,(P$4+1),FALSE)*$E4118</f>
        <v>58.325238004600777</v>
      </c>
      <c r="Q4113" s="5">
        <f ca="1">VLOOKUP(CONCATENATE($F4113," ",$G4113),AllocFactorMatrix,(Q$4+1),FALSE)*$E4118</f>
        <v>34.70421158044698</v>
      </c>
      <c r="R4113" s="5">
        <f ca="1">VLOOKUP(CONCATENATE($F4113," ",$G4113),AllocFactorMatrix,(R$4+1),FALSE)*$E4118</f>
        <v>0</v>
      </c>
      <c r="S4113" s="5">
        <f t="shared" ca="1" si="2112"/>
        <v>406.77664670981346</v>
      </c>
      <c r="T4113" s="5">
        <f ca="1">VLOOKUP(CONCATENATE($F4113," ",$G4113),AllocFactorMatrix,(T$4+1),FALSE)*$E4118</f>
        <v>10.955513403021609</v>
      </c>
      <c r="U4113" s="5">
        <f ca="1">VLOOKUP(CONCATENATE($F4113," ",$G4113),AllocFactorMatrix,(U$4+1),FALSE)*$E4118</f>
        <v>179.34800939934553</v>
      </c>
      <c r="V4113" s="5">
        <f ca="1">VLOOKUP(CONCATENATE($F4113," ",$G4113),AllocFactorMatrix,(V$4+1),FALSE)*$E4118</f>
        <v>1249.4607472924399</v>
      </c>
      <c r="W4113" s="5">
        <f ca="1">VLOOKUP(CONCATENATE($F4113," ",$G4113),AllocFactorMatrix,(W$4+1),FALSE)*$E4118</f>
        <v>0</v>
      </c>
      <c r="X4113" s="5">
        <f t="shared" ca="1" si="2117"/>
        <v>1439.764270094807</v>
      </c>
      <c r="Y4113" s="5">
        <f ca="1">VLOOKUP(CONCATENATE($F4113," ",$G4113),AllocFactorMatrix,(Y$4+1),FALSE)*$E4118</f>
        <v>94.428714309646978</v>
      </c>
      <c r="Z4113" s="5">
        <f ca="1">VLOOKUP(CONCATENATE($F4113," ",$G4113),AllocFactorMatrix,(Z$4+1),FALSE)*$E4118</f>
        <v>1.5741292329853069</v>
      </c>
      <c r="AA4113" s="5">
        <f t="shared" ca="1" si="2111"/>
        <v>96.002843542632291</v>
      </c>
      <c r="AB4113" s="5">
        <f ca="1">VLOOKUP(CONCATENATE($F4113," ",$G4113),AllocFactorMatrix,(AB$4+1),FALSE)*$E4118</f>
        <v>1.2609668677517121</v>
      </c>
      <c r="AC4113" s="5">
        <f ca="1">VLOOKUP(CONCATENATE($F4113," ",$G4113),AllocFactorMatrix,(AC$4+1),FALSE)*$E4118</f>
        <v>4.287556918175266</v>
      </c>
      <c r="AD4113" s="5">
        <f ca="1">VLOOKUP(CONCATENATE($F4113," ",$G4113),AllocFactorMatrix,(AD$4+1),FALSE)*$E4118</f>
        <v>0.92425980573203603</v>
      </c>
    </row>
    <row r="4114" spans="4:30" hidden="1" outlineLevel="1">
      <c r="D4114" s="7"/>
      <c r="E4114" s="51"/>
      <c r="F4114" s="52" t="str">
        <f>F4118</f>
        <v>RB_GUP</v>
      </c>
      <c r="G4114" s="55" t="str">
        <f>$G$11</f>
        <v>DISTPRI</v>
      </c>
      <c r="H4114" s="4">
        <f t="shared" ca="1" si="2109"/>
        <v>22290.672886503951</v>
      </c>
      <c r="I4114" s="5">
        <f ca="1">VLOOKUP(CONCATENATE($F4114," ",$G4114),AllocFactorMatrix,(I$4+1),FALSE)*$E4118</f>
        <v>14897.807399004667</v>
      </c>
      <c r="J4114" s="5">
        <f ca="1">VLOOKUP(CONCATENATE($F4114," ",$G4114),AllocFactorMatrix,(J$4+1),FALSE)*$E4118</f>
        <v>702.24374951256095</v>
      </c>
      <c r="K4114" s="5">
        <f ca="1">VLOOKUP(CONCATENATE($F4114," ",$G4114),AllocFactorMatrix,(K$4+1),FALSE)*$E4118</f>
        <v>2549.8901535395307</v>
      </c>
      <c r="L4114" s="5">
        <f ca="1">VLOOKUP(CONCATENATE($F4114," ",$G4114),AllocFactorMatrix,(L$4+1),FALSE)*$E4118</f>
        <v>78.804873928345557</v>
      </c>
      <c r="M4114" s="5">
        <f ca="1">VLOOKUP(CONCATENATE($F4114," ",$G4114),AllocFactorMatrix,(M$4+1),FALSE)*$E4118</f>
        <v>0</v>
      </c>
      <c r="N4114" s="5">
        <f t="shared" ca="1" si="2110"/>
        <v>2628.6950274678761</v>
      </c>
      <c r="O4114" s="5">
        <f ca="1">VLOOKUP(CONCATENATE($F4114," ",$G4114),AllocFactorMatrix,(O$4+1),FALSE)*$E4118</f>
        <v>1911.971932463744</v>
      </c>
      <c r="P4114" s="5">
        <f ca="1">VLOOKUP(CONCATENATE($F4114," ",$G4114),AllocFactorMatrix,(P$4+1),FALSE)*$E4118</f>
        <v>356.10490108564466</v>
      </c>
      <c r="Q4114" s="5">
        <f ca="1">VLOOKUP(CONCATENATE($F4114," ",$G4114),AllocFactorMatrix,(Q$4+1),FALSE)*$E4118</f>
        <v>0</v>
      </c>
      <c r="R4114" s="5">
        <f ca="1">VLOOKUP(CONCATENATE($F4114," ",$G4114),AllocFactorMatrix,(R$4+1),FALSE)*$E4118</f>
        <v>0</v>
      </c>
      <c r="S4114" s="5">
        <f t="shared" ca="1" si="2112"/>
        <v>2268.0768335493885</v>
      </c>
      <c r="T4114" s="5">
        <f ca="1">VLOOKUP(CONCATENATE($F4114," ",$G4114),AllocFactorMatrix,(T$4+1),FALSE)*$E4118</f>
        <v>68.160621133596933</v>
      </c>
      <c r="U4114" s="5">
        <f ca="1">VLOOKUP(CONCATENATE($F4114," ",$G4114),AllocFactorMatrix,(U$4+1),FALSE)*$E4118</f>
        <v>1099.2765818890862</v>
      </c>
      <c r="V4114" s="5">
        <f ca="1">VLOOKUP(CONCATENATE($F4114," ",$G4114),AllocFactorMatrix,(V$4+1),FALSE)*$E4118</f>
        <v>0</v>
      </c>
      <c r="W4114" s="5">
        <f ca="1">VLOOKUP(CONCATENATE($F4114," ",$G4114),AllocFactorMatrix,(W$4+1),FALSE)*$E4118</f>
        <v>0</v>
      </c>
      <c r="X4114" s="5">
        <f t="shared" ca="1" si="2117"/>
        <v>1167.4372030226832</v>
      </c>
      <c r="Y4114" s="5">
        <f ca="1">VLOOKUP(CONCATENATE($F4114," ",$G4114),AllocFactorMatrix,(Y$4+1),FALSE)*$E4118</f>
        <v>576.54740348390158</v>
      </c>
      <c r="Z4114" s="5">
        <f ca="1">VLOOKUP(CONCATENATE($F4114," ",$G4114),AllocFactorMatrix,(Z$4+1),FALSE)*$E4118</f>
        <v>9.6190675922507047</v>
      </c>
      <c r="AA4114" s="5">
        <f t="shared" ca="1" si="2111"/>
        <v>586.16647107615233</v>
      </c>
      <c r="AB4114" s="5">
        <f ca="1">VLOOKUP(CONCATENATE($F4114," ",$G4114),AllocFactorMatrix,(AB$4+1),FALSE)*$E4118</f>
        <v>7.7930564996333356</v>
      </c>
      <c r="AC4114" s="5">
        <f ca="1">VLOOKUP(CONCATENATE($F4114," ",$G4114),AllocFactorMatrix,(AC$4+1),FALSE)*$E4118</f>
        <v>26.697928881726785</v>
      </c>
      <c r="AD4114" s="5">
        <f ca="1">VLOOKUP(CONCATENATE($F4114," ",$G4114),AllocFactorMatrix,(AD$4+1),FALSE)*$E4118</f>
        <v>5.7552174892582535</v>
      </c>
    </row>
    <row r="4115" spans="4:30" hidden="1" outlineLevel="1">
      <c r="D4115" s="7"/>
      <c r="E4115" s="51"/>
      <c r="F4115" s="52" t="str">
        <f>F4118</f>
        <v>RB_GUP</v>
      </c>
      <c r="G4115" s="55" t="str">
        <f>$G$12</f>
        <v>DISTSEC</v>
      </c>
      <c r="H4115" s="4">
        <f t="shared" ca="1" si="2109"/>
        <v>11470.452314548285</v>
      </c>
      <c r="I4115" s="5">
        <f ca="1">VLOOKUP(CONCATENATE($F4115," ",$G4115),AllocFactorMatrix,(I$4+1),FALSE)*$E4118</f>
        <v>8576.4738461398902</v>
      </c>
      <c r="J4115" s="5">
        <f ca="1">VLOOKUP(CONCATENATE($F4115," ",$G4115),AllocFactorMatrix,(J$4+1),FALSE)*$E4118</f>
        <v>413.47453752497933</v>
      </c>
      <c r="K4115" s="5">
        <f ca="1">VLOOKUP(CONCATENATE($F4115," ",$G4115),AllocFactorMatrix,(K$4+1),FALSE)*$E4118</f>
        <v>1247.6249900281994</v>
      </c>
      <c r="L4115" s="5">
        <f ca="1">VLOOKUP(CONCATENATE($F4115," ",$G4115),AllocFactorMatrix,(L$4+1),FALSE)*$E4118</f>
        <v>0</v>
      </c>
      <c r="M4115" s="5">
        <f ca="1">VLOOKUP(CONCATENATE($F4115," ",$G4115),AllocFactorMatrix,(M$4+1),FALSE)*$E4118</f>
        <v>0</v>
      </c>
      <c r="N4115" s="5">
        <f t="shared" ca="1" si="2110"/>
        <v>1247.6249900281994</v>
      </c>
      <c r="O4115" s="5">
        <f ca="1">VLOOKUP(CONCATENATE($F4115," ",$G4115),AllocFactorMatrix,(O$4+1),FALSE)*$E4118</f>
        <v>794.9914996994105</v>
      </c>
      <c r="P4115" s="5">
        <f ca="1">VLOOKUP(CONCATENATE($F4115," ",$G4115),AllocFactorMatrix,(P$4+1),FALSE)*$E4118</f>
        <v>0</v>
      </c>
      <c r="Q4115" s="5">
        <f ca="1">VLOOKUP(CONCATENATE($F4115," ",$G4115),AllocFactorMatrix,(Q$4+1),FALSE)*$E4118</f>
        <v>0</v>
      </c>
      <c r="R4115" s="5">
        <f ca="1">VLOOKUP(CONCATENATE($F4115," ",$G4115),AllocFactorMatrix,(R$4+1),FALSE)*$E4118</f>
        <v>0</v>
      </c>
      <c r="S4115" s="5">
        <f t="shared" ca="1" si="2112"/>
        <v>794.9914996994105</v>
      </c>
      <c r="T4115" s="5">
        <f ca="1">VLOOKUP(CONCATENATE($F4115," ",$G4115),AllocFactorMatrix,(T$4+1),FALSE)*$E4118</f>
        <v>21.494902365908452</v>
      </c>
      <c r="U4115" s="5">
        <f ca="1">VLOOKUP(CONCATENATE($F4115," ",$G4115),AllocFactorMatrix,(U$4+1),FALSE)*$E4118</f>
        <v>0</v>
      </c>
      <c r="V4115" s="5">
        <f ca="1">VLOOKUP(CONCATENATE($F4115," ",$G4115),AllocFactorMatrix,(V$4+1),FALSE)*$E4118</f>
        <v>0</v>
      </c>
      <c r="W4115" s="5">
        <f ca="1">VLOOKUP(CONCATENATE($F4115," ",$G4115),AllocFactorMatrix,(W$4+1),FALSE)*$E4118</f>
        <v>0</v>
      </c>
      <c r="X4115" s="5">
        <f t="shared" ca="1" si="2117"/>
        <v>21.494902365908452</v>
      </c>
      <c r="Y4115" s="5">
        <f ca="1">VLOOKUP(CONCATENATE($F4115," ",$G4115),AllocFactorMatrix,(Y$4+1),FALSE)*$E4118</f>
        <v>293.22791855460525</v>
      </c>
      <c r="Z4115" s="5">
        <f ca="1">VLOOKUP(CONCATENATE($F4115," ",$G4115),AllocFactorMatrix,(Z$4+1),FALSE)*$E4118</f>
        <v>0</v>
      </c>
      <c r="AA4115" s="5">
        <f t="shared" ca="1" si="2111"/>
        <v>293.22791855460525</v>
      </c>
      <c r="AB4115" s="5">
        <f ca="1">VLOOKUP(CONCATENATE($F4115," ",$G4115),AllocFactorMatrix,(AB$4+1),FALSE)*$E4118</f>
        <v>3.0428355436313228</v>
      </c>
      <c r="AC4115" s="5">
        <f ca="1">VLOOKUP(CONCATENATE($F4115," ",$G4115),AllocFactorMatrix,(AC$4+1),FALSE)*$E4118</f>
        <v>103.31596991991279</v>
      </c>
      <c r="AD4115" s="5">
        <f ca="1">VLOOKUP(CONCATENATE($F4115," ",$G4115),AllocFactorMatrix,(AD$4+1),FALSE)*$E4118</f>
        <v>16.805814771748384</v>
      </c>
    </row>
    <row r="4116" spans="4:30" hidden="1" outlineLevel="1">
      <c r="D4116" s="7"/>
      <c r="E4116" s="51"/>
      <c r="F4116" s="52" t="str">
        <f>F4118</f>
        <v>RB_GUP</v>
      </c>
      <c r="G4116" s="55" t="str">
        <f>$G$13</f>
        <v>ENERGY</v>
      </c>
      <c r="H4116" s="4">
        <f t="shared" ca="1" si="2109"/>
        <v>352.56592733665917</v>
      </c>
      <c r="I4116" s="5">
        <f ca="1">VLOOKUP(CONCATENATE($F4116," ",$G4116),AllocFactorMatrix,(I$4+1),FALSE)*$E4118</f>
        <v>132.29228650427822</v>
      </c>
      <c r="J4116" s="5">
        <f ca="1">VLOOKUP(CONCATENATE($F4116," ",$G4116),AllocFactorMatrix,(J$4+1),FALSE)*$E4118</f>
        <v>8.573395011077011</v>
      </c>
      <c r="K4116" s="5">
        <f ca="1">VLOOKUP(CONCATENATE($F4116," ",$G4116),AllocFactorMatrix,(K$4+1),FALSE)*$E4118</f>
        <v>28.764669650169552</v>
      </c>
      <c r="L4116" s="5">
        <f ca="1">VLOOKUP(CONCATENATE($F4116," ",$G4116),AllocFactorMatrix,(L$4+1),FALSE)*$E4118</f>
        <v>0.91420650399640424</v>
      </c>
      <c r="M4116" s="5">
        <f ca="1">VLOOKUP(CONCATENATE($F4116," ",$G4116),AllocFactorMatrix,(M$4+1),FALSE)*$E4118</f>
        <v>8.4279152402482793E-2</v>
      </c>
      <c r="N4116" s="5">
        <f t="shared" ca="1" si="2110"/>
        <v>29.763155306568439</v>
      </c>
      <c r="O4116" s="5">
        <f ca="1">VLOOKUP(CONCATENATE($F4116," ",$G4116),AllocFactorMatrix,(O$4+1),FALSE)*$E4118</f>
        <v>26.225150680940004</v>
      </c>
      <c r="P4116" s="5">
        <f ca="1">VLOOKUP(CONCATENATE($F4116," ",$G4116),AllocFactorMatrix,(P$4+1),FALSE)*$E4118</f>
        <v>4.8616383206607638</v>
      </c>
      <c r="Q4116" s="5">
        <f ca="1">VLOOKUP(CONCATENATE($F4116," ",$G4116),AllocFactorMatrix,(Q$4+1),FALSE)*$E4118</f>
        <v>2.2090040147692847</v>
      </c>
      <c r="R4116" s="5">
        <f ca="1">VLOOKUP(CONCATENATE($F4116," ",$G4116),AllocFactorMatrix,(R$4+1),FALSE)*$E4118</f>
        <v>0.1023522972843663</v>
      </c>
      <c r="S4116" s="5">
        <f t="shared" ca="1" si="2112"/>
        <v>33.398145313654425</v>
      </c>
      <c r="T4116" s="5">
        <f ca="1">VLOOKUP(CONCATENATE($F4116," ",$G4116),AllocFactorMatrix,(T$4+1),FALSE)*$E4118</f>
        <v>1.0049974706547038</v>
      </c>
      <c r="U4116" s="5">
        <f ca="1">VLOOKUP(CONCATENATE($F4116," ",$G4116),AllocFactorMatrix,(U$4+1),FALSE)*$E4118</f>
        <v>17.646250018474781</v>
      </c>
      <c r="V4116" s="5">
        <f ca="1">VLOOKUP(CONCATENATE($F4116," ",$G4116),AllocFactorMatrix,(V$4+1),FALSE)*$E4118</f>
        <v>100.18808125485309</v>
      </c>
      <c r="W4116" s="5">
        <f ca="1">VLOOKUP(CONCATENATE($F4116," ",$G4116),AllocFactorMatrix,(W$4+1),FALSE)*$E4118</f>
        <v>19.00802388229625</v>
      </c>
      <c r="X4116" s="5">
        <f t="shared" ca="1" si="2117"/>
        <v>137.84735262627882</v>
      </c>
      <c r="Y4116" s="5">
        <f ca="1">VLOOKUP(CONCATENATE($F4116," ",$G4116),AllocFactorMatrix,(Y$4+1),FALSE)*$E4118</f>
        <v>7.1051838364985054</v>
      </c>
      <c r="Z4116" s="5">
        <f ca="1">VLOOKUP(CONCATENATE($F4116," ",$G4116),AllocFactorMatrix,(Z$4+1),FALSE)*$E4118</f>
        <v>0.11566106609755736</v>
      </c>
      <c r="AA4116" s="5">
        <f t="shared" ca="1" si="2111"/>
        <v>7.2208449025960624</v>
      </c>
      <c r="AB4116" s="5">
        <f ca="1">VLOOKUP(CONCATENATE($F4116," ",$G4116),AllocFactorMatrix,(AB$4+1),FALSE)*$E4118</f>
        <v>0.12901061541110329</v>
      </c>
      <c r="AC4116" s="5">
        <f ca="1">VLOOKUP(CONCATENATE($F4116," ",$G4116),AllocFactorMatrix,(AC$4+1),FALSE)*$E4118</f>
        <v>2.7896818025678987</v>
      </c>
      <c r="AD4116" s="5">
        <f ca="1">VLOOKUP(CONCATENATE($F4116," ",$G4116),AllocFactorMatrix,(AD$4+1),FALSE)*$E4118</f>
        <v>0.55205525422722668</v>
      </c>
    </row>
    <row r="4117" spans="4:30" hidden="1" outlineLevel="1">
      <c r="D4117" s="7"/>
      <c r="E4117" s="51"/>
      <c r="F4117" s="52" t="str">
        <f>F4118</f>
        <v>RB_GUP</v>
      </c>
      <c r="G4117" s="55" t="str">
        <f>$G$14</f>
        <v>CUSTOMER</v>
      </c>
      <c r="H4117" s="4">
        <f t="shared" ca="1" si="2109"/>
        <v>5521.7149463560008</v>
      </c>
      <c r="I4117" s="5">
        <f ca="1">VLOOKUP(CONCATENATE($F4117," ",$G4117),AllocFactorMatrix,(I$4+1),FALSE)*$E4118</f>
        <v>2582.1673489298018</v>
      </c>
      <c r="J4117" s="5">
        <f ca="1">VLOOKUP(CONCATENATE($F4117," ",$G4117),AllocFactorMatrix,(J$4+1),FALSE)*$E4118</f>
        <v>676.48509238927068</v>
      </c>
      <c r="K4117" s="5">
        <f ca="1">VLOOKUP(CONCATENATE($F4117," ",$G4117),AllocFactorMatrix,(K$4+1),FALSE)*$E4118</f>
        <v>192.03472749238725</v>
      </c>
      <c r="L4117" s="5">
        <f ca="1">VLOOKUP(CONCATENATE($F4117," ",$G4117),AllocFactorMatrix,(L$4+1),FALSE)*$E4118</f>
        <v>61.987748216531728</v>
      </c>
      <c r="M4117" s="5">
        <f ca="1">VLOOKUP(CONCATENATE($F4117," ",$G4117),AllocFactorMatrix,(M$4+1),FALSE)*$E4118</f>
        <v>10.061859885931206</v>
      </c>
      <c r="N4117" s="5">
        <f t="shared" ca="1" si="2110"/>
        <v>264.08433559485019</v>
      </c>
      <c r="O4117" s="5">
        <f ca="1">VLOOKUP(CONCATENATE($F4117," ",$G4117),AllocFactorMatrix,(O$4+1),FALSE)*$E4118</f>
        <v>54.496658437474778</v>
      </c>
      <c r="P4117" s="5">
        <f ca="1">VLOOKUP(CONCATENATE($F4117," ",$G4117),AllocFactorMatrix,(P$4+1),FALSE)*$E4118</f>
        <v>16.137137516009187</v>
      </c>
      <c r="Q4117" s="5">
        <f ca="1">VLOOKUP(CONCATENATE($F4117," ",$G4117),AllocFactorMatrix,(Q$4+1),FALSE)*$E4118</f>
        <v>35.0536864532666</v>
      </c>
      <c r="R4117" s="5">
        <f ca="1">VLOOKUP(CONCATENATE($F4117," ",$G4117),AllocFactorMatrix,(R$4+1),FALSE)*$E4118</f>
        <v>6.1597720108125547</v>
      </c>
      <c r="S4117" s="5">
        <f t="shared" ca="1" si="2112"/>
        <v>111.84725441756314</v>
      </c>
      <c r="T4117" s="5">
        <f ca="1">VLOOKUP(CONCATENATE($F4117," ",$G4117),AllocFactorMatrix,(T$4+1),FALSE)*$E4118</f>
        <v>0.3750819356825249</v>
      </c>
      <c r="U4117" s="5">
        <f ca="1">VLOOKUP(CONCATENATE($F4117," ",$G4117),AllocFactorMatrix,(U$4+1),FALSE)*$E4118</f>
        <v>9.5738258445911146</v>
      </c>
      <c r="V4117" s="5">
        <f ca="1">VLOOKUP(CONCATENATE($F4117," ",$G4117),AllocFactorMatrix,(V$4+1),FALSE)*$E4118</f>
        <v>51.550181905252565</v>
      </c>
      <c r="W4117" s="5">
        <f ca="1">VLOOKUP(CONCATENATE($F4117," ",$G4117),AllocFactorMatrix,(W$4+1),FALSE)*$E4118</f>
        <v>9.2397601191269185</v>
      </c>
      <c r="X4117" s="5">
        <f t="shared" ca="1" si="2117"/>
        <v>70.738849804653114</v>
      </c>
      <c r="Y4117" s="5">
        <f ca="1">VLOOKUP(CONCATENATE($F4117," ",$G4117),AllocFactorMatrix,(Y$4+1),FALSE)*$E4118</f>
        <v>15.086056474302985</v>
      </c>
      <c r="Z4117" s="5">
        <f ca="1">VLOOKUP(CONCATENATE($F4117," ",$G4117),AllocFactorMatrix,(Z$4+1),FALSE)*$E4118</f>
        <v>0.27347830866239942</v>
      </c>
      <c r="AA4117" s="5">
        <f t="shared" ca="1" si="2111"/>
        <v>15.359534782965385</v>
      </c>
      <c r="AB4117" s="5">
        <f ca="1">VLOOKUP(CONCATENATE($F4117," ",$G4117),AllocFactorMatrix,(AB$4+1),FALSE)*$E4118</f>
        <v>0.28318976752990138</v>
      </c>
      <c r="AC4117" s="5">
        <f ca="1">VLOOKUP(CONCATENATE($F4117," ",$G4117),AllocFactorMatrix,(AC$4+1),FALSE)*$E4118</f>
        <v>1604.3041351851825</v>
      </c>
      <c r="AD4117" s="5">
        <f ca="1">VLOOKUP(CONCATENATE($F4117," ",$G4117),AllocFactorMatrix,(AD$4+1),FALSE)*$E4118</f>
        <v>196.44520548418325</v>
      </c>
    </row>
    <row r="4118" spans="4:30" collapsed="1">
      <c r="D4118" s="7" t="s">
        <v>287</v>
      </c>
      <c r="E4118" s="61">
        <v>108335</v>
      </c>
      <c r="F4118" s="10" t="s">
        <v>74</v>
      </c>
      <c r="G4118" s="55" t="str">
        <f>$G$15</f>
        <v>TOTAL</v>
      </c>
      <c r="H4118" s="4">
        <f t="shared" ca="1" si="2109"/>
        <v>108335.00000000001</v>
      </c>
      <c r="I4118" s="5">
        <f ca="1">VLOOKUP(CONCATENATE($F4118," ",$G4118),AllocFactorMatrix,(I$4+1),FALSE)*$E4118</f>
        <v>60001.225336799122</v>
      </c>
      <c r="J4118" s="5">
        <f ca="1">VLOOKUP(CONCATENATE($F4118," ",$G4118),AllocFactorMatrix,(J$4+1),FALSE)*$E4118</f>
        <v>3469.4759790092899</v>
      </c>
      <c r="K4118" s="5">
        <f ca="1">VLOOKUP(CONCATENATE($F4118," ",$G4118),AllocFactorMatrix,(K$4+1),FALSE)*$E4118</f>
        <v>10127.811279380569</v>
      </c>
      <c r="L4118" s="5">
        <f ca="1">VLOOKUP(CONCATENATE($F4118," ",$G4118),AllocFactorMatrix,(L$4+1),FALSE)*$E4118</f>
        <v>333.7681659119533</v>
      </c>
      <c r="M4118" s="5">
        <f ca="1">VLOOKUP(CONCATENATE($F4118," ",$G4118),AllocFactorMatrix,(M$4+1),FALSE)*$E4118</f>
        <v>28.551711207176957</v>
      </c>
      <c r="N4118" s="5">
        <f t="shared" ca="1" si="2110"/>
        <v>10490.1311564997</v>
      </c>
      <c r="O4118" s="5">
        <f ca="1">VLOOKUP(CONCATENATE($F4118," ",$G4118),AllocFactorMatrix,(O$4+1),FALSE)*$E4118</f>
        <v>7429.9263105942518</v>
      </c>
      <c r="P4118" s="5">
        <f ca="1">VLOOKUP(CONCATENATE($F4118," ",$G4118),AllocFactorMatrix,(P$4+1),FALSE)*$E4118</f>
        <v>1241.9534294316038</v>
      </c>
      <c r="Q4118" s="5">
        <f ca="1">VLOOKUP(CONCATENATE($F4118," ",$G4118),AllocFactorMatrix,(Q$4+1),FALSE)*$E4118</f>
        <v>436.42031266630437</v>
      </c>
      <c r="R4118" s="5">
        <f ca="1">VLOOKUP(CONCATENATE($F4118," ",$G4118),AllocFactorMatrix,(R$4+1),FALSE)*$E4118</f>
        <v>22.651186794286978</v>
      </c>
      <c r="S4118" s="5">
        <f t="shared" ca="1" si="2112"/>
        <v>9130.9512394864469</v>
      </c>
      <c r="T4118" s="5">
        <f ca="1">VLOOKUP(CONCATENATE($F4118," ",$G4118),AllocFactorMatrix,(T$4+1),FALSE)*$E4118</f>
        <v>253.19649400355215</v>
      </c>
      <c r="U4118" s="5">
        <f ca="1">VLOOKUP(CONCATENATE($F4118," ",$G4118),AllocFactorMatrix,(U$4+1),FALSE)*$E4118</f>
        <v>3780.294910474151</v>
      </c>
      <c r="V4118" s="5">
        <f ca="1">VLOOKUP(CONCATENATE($F4118," ",$G4118),AllocFactorMatrix,(V$4+1),FALSE)*$E4118</f>
        <v>14478.738074614697</v>
      </c>
      <c r="W4118" s="5">
        <f ca="1">VLOOKUP(CONCATENATE($F4118," ",$G4118),AllocFactorMatrix,(W$4+1),FALSE)*$E4118</f>
        <v>2389.83458840513</v>
      </c>
      <c r="X4118" s="5">
        <f t="shared" ca="1" si="2117"/>
        <v>20902.064067497529</v>
      </c>
      <c r="Y4118" s="5">
        <f ca="1">VLOOKUP(CONCATENATE($F4118," ",$G4118),AllocFactorMatrix,(Y$4+1),FALSE)*$E4118</f>
        <v>2315.6688763515381</v>
      </c>
      <c r="Z4118" s="5">
        <f ca="1">VLOOKUP(CONCATENATE($F4118," ",$G4118),AllocFactorMatrix,(Z$4+1),FALSE)*$E4118</f>
        <v>33.847160885814347</v>
      </c>
      <c r="AA4118" s="5">
        <f t="shared" ca="1" si="2111"/>
        <v>2349.5160372373525</v>
      </c>
      <c r="AB4118" s="5">
        <f ca="1">VLOOKUP(CONCATENATE($F4118," ",$G4118),AllocFactorMatrix,(AB$4+1),FALSE)*$E4118</f>
        <v>29.758357957851278</v>
      </c>
      <c r="AC4118" s="5">
        <f ca="1">VLOOKUP(CONCATENATE($F4118," ",$G4118),AllocFactorMatrix,(AC$4+1),FALSE)*$E4118</f>
        <v>1741.3952727075655</v>
      </c>
      <c r="AD4118" s="5">
        <f ca="1">VLOOKUP(CONCATENATE($F4118," ",$G4118),AllocFactorMatrix,(AD$4+1),FALSE)*$E4118</f>
        <v>220.48255280514917</v>
      </c>
    </row>
    <row r="4119" spans="4:30" hidden="1" outlineLevel="1">
      <c r="D4119" s="7"/>
      <c r="E4119" s="51"/>
      <c r="F4119" s="52" t="str">
        <f>F4126</f>
        <v>PROD_ENERGY</v>
      </c>
      <c r="G4119" s="55" t="str">
        <f>$G$8</f>
        <v>PRODUCTION</v>
      </c>
      <c r="H4119" s="4">
        <f t="shared" ref="H4119:H4126" si="2118">SUBTOTAL(9,I4119:AD4119)</f>
        <v>0</v>
      </c>
      <c r="I4119" s="5">
        <f>VLOOKUP(CONCATENATE($F4119," ",$G4119),AllocFactorMatrix,(I$4+1),FALSE)*$E4126</f>
        <v>0</v>
      </c>
      <c r="J4119" s="5">
        <f>VLOOKUP(CONCATENATE($F4119," ",$G4119),AllocFactorMatrix,(J$4+1),FALSE)*$E4126</f>
        <v>0</v>
      </c>
      <c r="K4119" s="5">
        <f>VLOOKUP(CONCATENATE($F4119," ",$G4119),AllocFactorMatrix,(K$4+1),FALSE)*$E4126</f>
        <v>0</v>
      </c>
      <c r="L4119" s="5">
        <f>VLOOKUP(CONCATENATE($F4119," ",$G4119),AllocFactorMatrix,(L$4+1),FALSE)*$E4126</f>
        <v>0</v>
      </c>
      <c r="M4119" s="5">
        <f>VLOOKUP(CONCATENATE($F4119," ",$G4119),AllocFactorMatrix,(M$4+1),FALSE)*$E4126</f>
        <v>0</v>
      </c>
      <c r="N4119" s="5">
        <f t="shared" ref="N4119:N4126" si="2119">SUBTOTAL(9,K4119:M4119)</f>
        <v>0</v>
      </c>
      <c r="O4119" s="5">
        <f>VLOOKUP(CONCATENATE($F4119," ",$G4119),AllocFactorMatrix,(O$4+1),FALSE)*$E4126</f>
        <v>0</v>
      </c>
      <c r="P4119" s="5">
        <f>VLOOKUP(CONCATENATE($F4119," ",$G4119),AllocFactorMatrix,(P$4+1),FALSE)*$E4126</f>
        <v>0</v>
      </c>
      <c r="Q4119" s="5">
        <f>VLOOKUP(CONCATENATE($F4119," ",$G4119),AllocFactorMatrix,(Q$4+1),FALSE)*$E4126</f>
        <v>0</v>
      </c>
      <c r="R4119" s="5">
        <f>VLOOKUP(CONCATENATE($F4119," ",$G4119),AllocFactorMatrix,(R$4+1),FALSE)*$E4126</f>
        <v>0</v>
      </c>
      <c r="S4119" s="5">
        <f t="shared" si="2112"/>
        <v>0</v>
      </c>
      <c r="T4119" s="5">
        <f>VLOOKUP(CONCATENATE($F4119," ",$G4119),AllocFactorMatrix,(T$4+1),FALSE)*$E4126</f>
        <v>0</v>
      </c>
      <c r="U4119" s="5">
        <f>VLOOKUP(CONCATENATE($F4119," ",$G4119),AllocFactorMatrix,(U$4+1),FALSE)*$E4126</f>
        <v>0</v>
      </c>
      <c r="V4119" s="5">
        <f>VLOOKUP(CONCATENATE($F4119," ",$G4119),AllocFactorMatrix,(V$4+1),FALSE)*$E4126</f>
        <v>0</v>
      </c>
      <c r="W4119" s="5">
        <f>VLOOKUP(CONCATENATE($F4119," ",$G4119),AllocFactorMatrix,(W$4+1),FALSE)*$E4126</f>
        <v>0</v>
      </c>
      <c r="X4119" s="5">
        <f>SUBTOTAL(9,T4119:W4119)</f>
        <v>0</v>
      </c>
      <c r="Y4119" s="5">
        <f>VLOOKUP(CONCATENATE($F4119," ",$G4119),AllocFactorMatrix,(Y$4+1),FALSE)*$E4126</f>
        <v>0</v>
      </c>
      <c r="Z4119" s="5">
        <f>VLOOKUP(CONCATENATE($F4119," ",$G4119),AllocFactorMatrix,(Z$4+1),FALSE)*$E4126</f>
        <v>0</v>
      </c>
      <c r="AA4119" s="5">
        <f t="shared" si="2111"/>
        <v>0</v>
      </c>
      <c r="AB4119" s="5">
        <f>VLOOKUP(CONCATENATE($F4119," ",$G4119),AllocFactorMatrix,(AB$4+1),FALSE)*$E4126</f>
        <v>0</v>
      </c>
      <c r="AC4119" s="5">
        <f>VLOOKUP(CONCATENATE($F4119," ",$G4119),AllocFactorMatrix,(AC$4+1),FALSE)*$E4126</f>
        <v>0</v>
      </c>
      <c r="AD4119" s="5">
        <f>VLOOKUP(CONCATENATE($F4119," ",$G4119),AllocFactorMatrix,(AD$4+1),FALSE)*$E4126</f>
        <v>0</v>
      </c>
    </row>
    <row r="4120" spans="4:30" hidden="1" outlineLevel="1">
      <c r="D4120" s="7"/>
      <c r="E4120" s="51"/>
      <c r="F4120" s="52" t="str">
        <f>F4126</f>
        <v>PROD_ENERGY</v>
      </c>
      <c r="G4120" s="55" t="str">
        <f>$G$9</f>
        <v>BULKTRAN</v>
      </c>
      <c r="H4120" s="4">
        <f t="shared" si="2118"/>
        <v>0</v>
      </c>
      <c r="I4120" s="5">
        <f>VLOOKUP(CONCATENATE($F4120," ",$G4120),AllocFactorMatrix,(I$4+1),FALSE)*$E4126</f>
        <v>0</v>
      </c>
      <c r="J4120" s="5">
        <f>VLOOKUP(CONCATENATE($F4120," ",$G4120),AllocFactorMatrix,(J$4+1),FALSE)*$E4126</f>
        <v>0</v>
      </c>
      <c r="K4120" s="5">
        <f>VLOOKUP(CONCATENATE($F4120," ",$G4120),AllocFactorMatrix,(K$4+1),FALSE)*$E4126</f>
        <v>0</v>
      </c>
      <c r="L4120" s="5">
        <f>VLOOKUP(CONCATENATE($F4120," ",$G4120),AllocFactorMatrix,(L$4+1),FALSE)*$E4126</f>
        <v>0</v>
      </c>
      <c r="M4120" s="5">
        <f>VLOOKUP(CONCATENATE($F4120," ",$G4120),AllocFactorMatrix,(M$4+1),FALSE)*$E4126</f>
        <v>0</v>
      </c>
      <c r="N4120" s="5">
        <f t="shared" si="2119"/>
        <v>0</v>
      </c>
      <c r="O4120" s="5">
        <f>VLOOKUP(CONCATENATE($F4120," ",$G4120),AllocFactorMatrix,(O$4+1),FALSE)*$E4126</f>
        <v>0</v>
      </c>
      <c r="P4120" s="5">
        <f>VLOOKUP(CONCATENATE($F4120," ",$G4120),AllocFactorMatrix,(P$4+1),FALSE)*$E4126</f>
        <v>0</v>
      </c>
      <c r="Q4120" s="5">
        <f>VLOOKUP(CONCATENATE($F4120," ",$G4120),AllocFactorMatrix,(Q$4+1),FALSE)*$E4126</f>
        <v>0</v>
      </c>
      <c r="R4120" s="5">
        <f>VLOOKUP(CONCATENATE($F4120," ",$G4120),AllocFactorMatrix,(R$4+1),FALSE)*$E4126</f>
        <v>0</v>
      </c>
      <c r="S4120" s="5">
        <f t="shared" si="2112"/>
        <v>0</v>
      </c>
      <c r="T4120" s="5">
        <f>VLOOKUP(CONCATENATE($F4120," ",$G4120),AllocFactorMatrix,(T$4+1),FALSE)*$E4126</f>
        <v>0</v>
      </c>
      <c r="U4120" s="5">
        <f>VLOOKUP(CONCATENATE($F4120," ",$G4120),AllocFactorMatrix,(U$4+1),FALSE)*$E4126</f>
        <v>0</v>
      </c>
      <c r="V4120" s="5">
        <f>VLOOKUP(CONCATENATE($F4120," ",$G4120),AllocFactorMatrix,(V$4+1),FALSE)*$E4126</f>
        <v>0</v>
      </c>
      <c r="W4120" s="5">
        <f>VLOOKUP(CONCATENATE($F4120," ",$G4120),AllocFactorMatrix,(W$4+1),FALSE)*$E4126</f>
        <v>0</v>
      </c>
      <c r="X4120" s="5">
        <f t="shared" ref="X4120:X4126" si="2120">SUBTOTAL(9,T4120:W4120)</f>
        <v>0</v>
      </c>
      <c r="Y4120" s="5">
        <f>VLOOKUP(CONCATENATE($F4120," ",$G4120),AllocFactorMatrix,(Y$4+1),FALSE)*$E4126</f>
        <v>0</v>
      </c>
      <c r="Z4120" s="5">
        <f>VLOOKUP(CONCATENATE($F4120," ",$G4120),AllocFactorMatrix,(Z$4+1),FALSE)*$E4126</f>
        <v>0</v>
      </c>
      <c r="AA4120" s="5">
        <f t="shared" si="2111"/>
        <v>0</v>
      </c>
      <c r="AB4120" s="5">
        <f>VLOOKUP(CONCATENATE($F4120," ",$G4120),AllocFactorMatrix,(AB$4+1),FALSE)*$E4126</f>
        <v>0</v>
      </c>
      <c r="AC4120" s="5">
        <f>VLOOKUP(CONCATENATE($F4120," ",$G4120),AllocFactorMatrix,(AC$4+1),FALSE)*$E4126</f>
        <v>0</v>
      </c>
      <c r="AD4120" s="5">
        <f>VLOOKUP(CONCATENATE($F4120," ",$G4120),AllocFactorMatrix,(AD$4+1),FALSE)*$E4126</f>
        <v>0</v>
      </c>
    </row>
    <row r="4121" spans="4:30" hidden="1" outlineLevel="1">
      <c r="D4121" s="7"/>
      <c r="E4121" s="51"/>
      <c r="F4121" s="52" t="str">
        <f>F4126</f>
        <v>PROD_ENERGY</v>
      </c>
      <c r="G4121" s="55" t="str">
        <f>$G$10</f>
        <v>SUBTRAN</v>
      </c>
      <c r="H4121" s="4">
        <f t="shared" si="2118"/>
        <v>0</v>
      </c>
      <c r="I4121" s="5">
        <f>VLOOKUP(CONCATENATE($F4121," ",$G4121),AllocFactorMatrix,(I$4+1),FALSE)*$E4126</f>
        <v>0</v>
      </c>
      <c r="J4121" s="5">
        <f>VLOOKUP(CONCATENATE($F4121," ",$G4121),AllocFactorMatrix,(J$4+1),FALSE)*$E4126</f>
        <v>0</v>
      </c>
      <c r="K4121" s="5">
        <f>VLOOKUP(CONCATENATE($F4121," ",$G4121),AllocFactorMatrix,(K$4+1),FALSE)*$E4126</f>
        <v>0</v>
      </c>
      <c r="L4121" s="5">
        <f>VLOOKUP(CONCATENATE($F4121," ",$G4121),AllocFactorMatrix,(L$4+1),FALSE)*$E4126</f>
        <v>0</v>
      </c>
      <c r="M4121" s="5">
        <f>VLOOKUP(CONCATENATE($F4121," ",$G4121),AllocFactorMatrix,(M$4+1),FALSE)*$E4126</f>
        <v>0</v>
      </c>
      <c r="N4121" s="5">
        <f t="shared" si="2119"/>
        <v>0</v>
      </c>
      <c r="O4121" s="5">
        <f>VLOOKUP(CONCATENATE($F4121," ",$G4121),AllocFactorMatrix,(O$4+1),FALSE)*$E4126</f>
        <v>0</v>
      </c>
      <c r="P4121" s="5">
        <f>VLOOKUP(CONCATENATE($F4121," ",$G4121),AllocFactorMatrix,(P$4+1),FALSE)*$E4126</f>
        <v>0</v>
      </c>
      <c r="Q4121" s="5">
        <f>VLOOKUP(CONCATENATE($F4121," ",$G4121),AllocFactorMatrix,(Q$4+1),FALSE)*$E4126</f>
        <v>0</v>
      </c>
      <c r="R4121" s="5">
        <f>VLOOKUP(CONCATENATE($F4121," ",$G4121),AllocFactorMatrix,(R$4+1),FALSE)*$E4126</f>
        <v>0</v>
      </c>
      <c r="S4121" s="5">
        <f t="shared" si="2112"/>
        <v>0</v>
      </c>
      <c r="T4121" s="5">
        <f>VLOOKUP(CONCATENATE($F4121," ",$G4121),AllocFactorMatrix,(T$4+1),FALSE)*$E4126</f>
        <v>0</v>
      </c>
      <c r="U4121" s="5">
        <f>VLOOKUP(CONCATENATE($F4121," ",$G4121),AllocFactorMatrix,(U$4+1),FALSE)*$E4126</f>
        <v>0</v>
      </c>
      <c r="V4121" s="5">
        <f>VLOOKUP(CONCATENATE($F4121," ",$G4121),AllocFactorMatrix,(V$4+1),FALSE)*$E4126</f>
        <v>0</v>
      </c>
      <c r="W4121" s="5">
        <f>VLOOKUP(CONCATENATE($F4121," ",$G4121),AllocFactorMatrix,(W$4+1),FALSE)*$E4126</f>
        <v>0</v>
      </c>
      <c r="X4121" s="5">
        <f t="shared" si="2120"/>
        <v>0</v>
      </c>
      <c r="Y4121" s="5">
        <f>VLOOKUP(CONCATENATE($F4121," ",$G4121),AllocFactorMatrix,(Y$4+1),FALSE)*$E4126</f>
        <v>0</v>
      </c>
      <c r="Z4121" s="5">
        <f>VLOOKUP(CONCATENATE($F4121," ",$G4121),AllocFactorMatrix,(Z$4+1),FALSE)*$E4126</f>
        <v>0</v>
      </c>
      <c r="AA4121" s="5">
        <f t="shared" si="2111"/>
        <v>0</v>
      </c>
      <c r="AB4121" s="5">
        <f>VLOOKUP(CONCATENATE($F4121," ",$G4121),AllocFactorMatrix,(AB$4+1),FALSE)*$E4126</f>
        <v>0</v>
      </c>
      <c r="AC4121" s="5">
        <f>VLOOKUP(CONCATENATE($F4121," ",$G4121),AllocFactorMatrix,(AC$4+1),FALSE)*$E4126</f>
        <v>0</v>
      </c>
      <c r="AD4121" s="5">
        <f>VLOOKUP(CONCATENATE($F4121," ",$G4121),AllocFactorMatrix,(AD$4+1),FALSE)*$E4126</f>
        <v>0</v>
      </c>
    </row>
    <row r="4122" spans="4:30" hidden="1" outlineLevel="1">
      <c r="D4122" s="7"/>
      <c r="E4122" s="51"/>
      <c r="F4122" s="52" t="str">
        <f>F4126</f>
        <v>PROD_ENERGY</v>
      </c>
      <c r="G4122" s="55" t="str">
        <f>$G$11</f>
        <v>DISTPRI</v>
      </c>
      <c r="H4122" s="4">
        <f t="shared" si="2118"/>
        <v>0</v>
      </c>
      <c r="I4122" s="5">
        <f>VLOOKUP(CONCATENATE($F4122," ",$G4122),AllocFactorMatrix,(I$4+1),FALSE)*$E4126</f>
        <v>0</v>
      </c>
      <c r="J4122" s="5">
        <f>VLOOKUP(CONCATENATE($F4122," ",$G4122),AllocFactorMatrix,(J$4+1),FALSE)*$E4126</f>
        <v>0</v>
      </c>
      <c r="K4122" s="5">
        <f>VLOOKUP(CONCATENATE($F4122," ",$G4122),AllocFactorMatrix,(K$4+1),FALSE)*$E4126</f>
        <v>0</v>
      </c>
      <c r="L4122" s="5">
        <f>VLOOKUP(CONCATENATE($F4122," ",$G4122),AllocFactorMatrix,(L$4+1),FALSE)*$E4126</f>
        <v>0</v>
      </c>
      <c r="M4122" s="5">
        <f>VLOOKUP(CONCATENATE($F4122," ",$G4122),AllocFactorMatrix,(M$4+1),FALSE)*$E4126</f>
        <v>0</v>
      </c>
      <c r="N4122" s="5">
        <f t="shared" si="2119"/>
        <v>0</v>
      </c>
      <c r="O4122" s="5">
        <f>VLOOKUP(CONCATENATE($F4122," ",$G4122),AllocFactorMatrix,(O$4+1),FALSE)*$E4126</f>
        <v>0</v>
      </c>
      <c r="P4122" s="5">
        <f>VLOOKUP(CONCATENATE($F4122," ",$G4122),AllocFactorMatrix,(P$4+1),FALSE)*$E4126</f>
        <v>0</v>
      </c>
      <c r="Q4122" s="5">
        <f>VLOOKUP(CONCATENATE($F4122," ",$G4122),AllocFactorMatrix,(Q$4+1),FALSE)*$E4126</f>
        <v>0</v>
      </c>
      <c r="R4122" s="5">
        <f>VLOOKUP(CONCATENATE($F4122," ",$G4122),AllocFactorMatrix,(R$4+1),FALSE)*$E4126</f>
        <v>0</v>
      </c>
      <c r="S4122" s="5">
        <f t="shared" si="2112"/>
        <v>0</v>
      </c>
      <c r="T4122" s="5">
        <f>VLOOKUP(CONCATENATE($F4122," ",$G4122),AllocFactorMatrix,(T$4+1),FALSE)*$E4126</f>
        <v>0</v>
      </c>
      <c r="U4122" s="5">
        <f>VLOOKUP(CONCATENATE($F4122," ",$G4122),AllocFactorMatrix,(U$4+1),FALSE)*$E4126</f>
        <v>0</v>
      </c>
      <c r="V4122" s="5">
        <f>VLOOKUP(CONCATENATE($F4122," ",$G4122),AllocFactorMatrix,(V$4+1),FALSE)*$E4126</f>
        <v>0</v>
      </c>
      <c r="W4122" s="5">
        <f>VLOOKUP(CONCATENATE($F4122," ",$G4122),AllocFactorMatrix,(W$4+1),FALSE)*$E4126</f>
        <v>0</v>
      </c>
      <c r="X4122" s="5">
        <f t="shared" si="2120"/>
        <v>0</v>
      </c>
      <c r="Y4122" s="5">
        <f>VLOOKUP(CONCATENATE($F4122," ",$G4122),AllocFactorMatrix,(Y$4+1),FALSE)*$E4126</f>
        <v>0</v>
      </c>
      <c r="Z4122" s="5">
        <f>VLOOKUP(CONCATENATE($F4122," ",$G4122),AllocFactorMatrix,(Z$4+1),FALSE)*$E4126</f>
        <v>0</v>
      </c>
      <c r="AA4122" s="5">
        <f t="shared" si="2111"/>
        <v>0</v>
      </c>
      <c r="AB4122" s="5">
        <f>VLOOKUP(CONCATENATE($F4122," ",$G4122),AllocFactorMatrix,(AB$4+1),FALSE)*$E4126</f>
        <v>0</v>
      </c>
      <c r="AC4122" s="5">
        <f>VLOOKUP(CONCATENATE($F4122," ",$G4122),AllocFactorMatrix,(AC$4+1),FALSE)*$E4126</f>
        <v>0</v>
      </c>
      <c r="AD4122" s="5">
        <f>VLOOKUP(CONCATENATE($F4122," ",$G4122),AllocFactorMatrix,(AD$4+1),FALSE)*$E4126</f>
        <v>0</v>
      </c>
    </row>
    <row r="4123" spans="4:30" hidden="1" outlineLevel="1">
      <c r="D4123" s="7"/>
      <c r="E4123" s="51"/>
      <c r="F4123" s="52" t="str">
        <f>F4126</f>
        <v>PROD_ENERGY</v>
      </c>
      <c r="G4123" s="55" t="str">
        <f>$G$12</f>
        <v>DISTSEC</v>
      </c>
      <c r="H4123" s="4">
        <f t="shared" si="2118"/>
        <v>0</v>
      </c>
      <c r="I4123" s="5">
        <f>VLOOKUP(CONCATENATE($F4123," ",$G4123),AllocFactorMatrix,(I$4+1),FALSE)*$E4126</f>
        <v>0</v>
      </c>
      <c r="J4123" s="5">
        <f>VLOOKUP(CONCATENATE($F4123," ",$G4123),AllocFactorMatrix,(J$4+1),FALSE)*$E4126</f>
        <v>0</v>
      </c>
      <c r="K4123" s="5">
        <f>VLOOKUP(CONCATENATE($F4123," ",$G4123),AllocFactorMatrix,(K$4+1),FALSE)*$E4126</f>
        <v>0</v>
      </c>
      <c r="L4123" s="5">
        <f>VLOOKUP(CONCATENATE($F4123," ",$G4123),AllocFactorMatrix,(L$4+1),FALSE)*$E4126</f>
        <v>0</v>
      </c>
      <c r="M4123" s="5">
        <f>VLOOKUP(CONCATENATE($F4123," ",$G4123),AllocFactorMatrix,(M$4+1),FALSE)*$E4126</f>
        <v>0</v>
      </c>
      <c r="N4123" s="5">
        <f t="shared" si="2119"/>
        <v>0</v>
      </c>
      <c r="O4123" s="5">
        <f>VLOOKUP(CONCATENATE($F4123," ",$G4123),AllocFactorMatrix,(O$4+1),FALSE)*$E4126</f>
        <v>0</v>
      </c>
      <c r="P4123" s="5">
        <f>VLOOKUP(CONCATENATE($F4123," ",$G4123),AllocFactorMatrix,(P$4+1),FALSE)*$E4126</f>
        <v>0</v>
      </c>
      <c r="Q4123" s="5">
        <f>VLOOKUP(CONCATENATE($F4123," ",$G4123),AllocFactorMatrix,(Q$4+1),FALSE)*$E4126</f>
        <v>0</v>
      </c>
      <c r="R4123" s="5">
        <f>VLOOKUP(CONCATENATE($F4123," ",$G4123),AllocFactorMatrix,(R$4+1),FALSE)*$E4126</f>
        <v>0</v>
      </c>
      <c r="S4123" s="5">
        <f t="shared" si="2112"/>
        <v>0</v>
      </c>
      <c r="T4123" s="5">
        <f>VLOOKUP(CONCATENATE($F4123," ",$G4123),AllocFactorMatrix,(T$4+1),FALSE)*$E4126</f>
        <v>0</v>
      </c>
      <c r="U4123" s="5">
        <f>VLOOKUP(CONCATENATE($F4123," ",$G4123),AllocFactorMatrix,(U$4+1),FALSE)*$E4126</f>
        <v>0</v>
      </c>
      <c r="V4123" s="5">
        <f>VLOOKUP(CONCATENATE($F4123," ",$G4123),AllocFactorMatrix,(V$4+1),FALSE)*$E4126</f>
        <v>0</v>
      </c>
      <c r="W4123" s="5">
        <f>VLOOKUP(CONCATENATE($F4123," ",$G4123),AllocFactorMatrix,(W$4+1),FALSE)*$E4126</f>
        <v>0</v>
      </c>
      <c r="X4123" s="5">
        <f t="shared" si="2120"/>
        <v>0</v>
      </c>
      <c r="Y4123" s="5">
        <f>VLOOKUP(CONCATENATE($F4123," ",$G4123),AllocFactorMatrix,(Y$4+1),FALSE)*$E4126</f>
        <v>0</v>
      </c>
      <c r="Z4123" s="5">
        <f>VLOOKUP(CONCATENATE($F4123," ",$G4123),AllocFactorMatrix,(Z$4+1),FALSE)*$E4126</f>
        <v>0</v>
      </c>
      <c r="AA4123" s="5">
        <f t="shared" si="2111"/>
        <v>0</v>
      </c>
      <c r="AB4123" s="5">
        <f>VLOOKUP(CONCATENATE($F4123," ",$G4123),AllocFactorMatrix,(AB$4+1),FALSE)*$E4126</f>
        <v>0</v>
      </c>
      <c r="AC4123" s="5">
        <f>VLOOKUP(CONCATENATE($F4123," ",$G4123),AllocFactorMatrix,(AC$4+1),FALSE)*$E4126</f>
        <v>0</v>
      </c>
      <c r="AD4123" s="5">
        <f>VLOOKUP(CONCATENATE($F4123," ",$G4123),AllocFactorMatrix,(AD$4+1),FALSE)*$E4126</f>
        <v>0</v>
      </c>
    </row>
    <row r="4124" spans="4:30" hidden="1" outlineLevel="1">
      <c r="D4124" s="7"/>
      <c r="E4124" s="51"/>
      <c r="F4124" s="52" t="str">
        <f>F4126</f>
        <v>PROD_ENERGY</v>
      </c>
      <c r="G4124" s="55" t="str">
        <f>$G$13</f>
        <v>ENERGY</v>
      </c>
      <c r="H4124" s="4">
        <f t="shared" si="2118"/>
        <v>-549331.99999999988</v>
      </c>
      <c r="I4124" s="5">
        <f>VLOOKUP(CONCATENATE($F4124," ",$G4124),AllocFactorMatrix,(I$4+1),FALSE)*$E4126</f>
        <v>-206124.24711300735</v>
      </c>
      <c r="J4124" s="5">
        <f>VLOOKUP(CONCATENATE($F4124," ",$G4124),AllocFactorMatrix,(J$4+1),FALSE)*$E4126</f>
        <v>-13358.183145496643</v>
      </c>
      <c r="K4124" s="5">
        <f>VLOOKUP(CONCATENATE($F4124," ",$G4124),AllocFactorMatrix,(K$4+1),FALSE)*$E4126</f>
        <v>-44818.15253003304</v>
      </c>
      <c r="L4124" s="5">
        <f>VLOOKUP(CONCATENATE($F4124," ",$G4124),AllocFactorMatrix,(L$4+1),FALSE)*$E4126</f>
        <v>-1424.4226350716178</v>
      </c>
      <c r="M4124" s="5">
        <f>VLOOKUP(CONCATENATE($F4124," ",$G4124),AllocFactorMatrix,(M$4+1),FALSE)*$E4126</f>
        <v>-131.31511515391625</v>
      </c>
      <c r="N4124" s="5">
        <f t="shared" si="2119"/>
        <v>-46373.890280258573</v>
      </c>
      <c r="O4124" s="5">
        <f>VLOOKUP(CONCATENATE($F4124," ",$G4124),AllocFactorMatrix,(O$4+1),FALSE)*$E4126</f>
        <v>-40861.335020913088</v>
      </c>
      <c r="P4124" s="5">
        <f>VLOOKUP(CONCATENATE($F4124," ",$G4124),AllocFactorMatrix,(P$4+1),FALSE)*$E4126</f>
        <v>-7574.9052727238068</v>
      </c>
      <c r="Q4124" s="5">
        <f>VLOOKUP(CONCATENATE($F4124," ",$G4124),AllocFactorMatrix,(Q$4+1),FALSE)*$E4126</f>
        <v>-3441.8430692042248</v>
      </c>
      <c r="R4124" s="5">
        <f>VLOOKUP(CONCATENATE($F4124," ",$G4124),AllocFactorMatrix,(R$4+1),FALSE)*$E4126</f>
        <v>-159.47483239957796</v>
      </c>
      <c r="S4124" s="5">
        <f t="shared" si="2112"/>
        <v>-52037.558195240701</v>
      </c>
      <c r="T4124" s="5">
        <f>VLOOKUP(CONCATENATE($F4124," ",$G4124),AllocFactorMatrix,(T$4+1),FALSE)*$E4126</f>
        <v>-1565.8837900762896</v>
      </c>
      <c r="U4124" s="5">
        <f>VLOOKUP(CONCATENATE($F4124," ",$G4124),AllocFactorMatrix,(U$4+1),FALSE)*$E4126</f>
        <v>-27494.573535157542</v>
      </c>
      <c r="V4124" s="5">
        <f>VLOOKUP(CONCATENATE($F4124," ",$G4124),AllocFactorMatrix,(V$4+1),FALSE)*$E4126</f>
        <v>-156102.77336680217</v>
      </c>
      <c r="W4124" s="5">
        <f>VLOOKUP(CONCATENATE($F4124," ",$G4124),AllocFactorMatrix,(W$4+1),FALSE)*$E4126</f>
        <v>-29616.349640443121</v>
      </c>
      <c r="X4124" s="5">
        <f t="shared" si="2120"/>
        <v>-214779.58033247909</v>
      </c>
      <c r="Y4124" s="5">
        <f>VLOOKUP(CONCATENATE($F4124," ",$G4124),AllocFactorMatrix,(Y$4+1),FALSE)*$E4126</f>
        <v>-11070.567359574674</v>
      </c>
      <c r="Z4124" s="5">
        <f>VLOOKUP(CONCATENATE($F4124," ",$G4124),AllocFactorMatrix,(Z$4+1),FALSE)*$E4126</f>
        <v>-180.2111884193325</v>
      </c>
      <c r="AA4124" s="5">
        <f t="shared" si="2111"/>
        <v>-11250.778547994007</v>
      </c>
      <c r="AB4124" s="5">
        <f>VLOOKUP(CONCATENATE($F4124," ",$G4124),AllocFactorMatrix,(AB$4+1),FALSE)*$E4126</f>
        <v>-201.01108442433224</v>
      </c>
      <c r="AC4124" s="5">
        <f>VLOOKUP(CONCATENATE($F4124," ",$G4124),AllocFactorMatrix,(AC$4+1),FALSE)*$E4126</f>
        <v>-4346.5955305003345</v>
      </c>
      <c r="AD4124" s="5">
        <f>VLOOKUP(CONCATENATE($F4124," ",$G4124),AllocFactorMatrix,(AD$4+1),FALSE)*$E4126</f>
        <v>-860.15577059881764</v>
      </c>
    </row>
    <row r="4125" spans="4:30" hidden="1" outlineLevel="1">
      <c r="D4125" s="7"/>
      <c r="E4125" s="51"/>
      <c r="F4125" s="52" t="str">
        <f>F4126</f>
        <v>PROD_ENERGY</v>
      </c>
      <c r="G4125" s="55" t="str">
        <f>$G$14</f>
        <v>CUSTOMER</v>
      </c>
      <c r="H4125" s="4">
        <f t="shared" si="2118"/>
        <v>0</v>
      </c>
      <c r="I4125" s="5">
        <f>VLOOKUP(CONCATENATE($F4125," ",$G4125),AllocFactorMatrix,(I$4+1),FALSE)*$E4126</f>
        <v>0</v>
      </c>
      <c r="J4125" s="5">
        <f>VLOOKUP(CONCATENATE($F4125," ",$G4125),AllocFactorMatrix,(J$4+1),FALSE)*$E4126</f>
        <v>0</v>
      </c>
      <c r="K4125" s="5">
        <f>VLOOKUP(CONCATENATE($F4125," ",$G4125),AllocFactorMatrix,(K$4+1),FALSE)*$E4126</f>
        <v>0</v>
      </c>
      <c r="L4125" s="5">
        <f>VLOOKUP(CONCATENATE($F4125," ",$G4125),AllocFactorMatrix,(L$4+1),FALSE)*$E4126</f>
        <v>0</v>
      </c>
      <c r="M4125" s="5">
        <f>VLOOKUP(CONCATENATE($F4125," ",$G4125),AllocFactorMatrix,(M$4+1),FALSE)*$E4126</f>
        <v>0</v>
      </c>
      <c r="N4125" s="5">
        <f t="shared" si="2119"/>
        <v>0</v>
      </c>
      <c r="O4125" s="5">
        <f>VLOOKUP(CONCATENATE($F4125," ",$G4125),AllocFactorMatrix,(O$4+1),FALSE)*$E4126</f>
        <v>0</v>
      </c>
      <c r="P4125" s="5">
        <f>VLOOKUP(CONCATENATE($F4125," ",$G4125),AllocFactorMatrix,(P$4+1),FALSE)*$E4126</f>
        <v>0</v>
      </c>
      <c r="Q4125" s="5">
        <f>VLOOKUP(CONCATENATE($F4125," ",$G4125),AllocFactorMatrix,(Q$4+1),FALSE)*$E4126</f>
        <v>0</v>
      </c>
      <c r="R4125" s="5">
        <f>VLOOKUP(CONCATENATE($F4125," ",$G4125),AllocFactorMatrix,(R$4+1),FALSE)*$E4126</f>
        <v>0</v>
      </c>
      <c r="S4125" s="5">
        <f t="shared" si="2112"/>
        <v>0</v>
      </c>
      <c r="T4125" s="5">
        <f>VLOOKUP(CONCATENATE($F4125," ",$G4125),AllocFactorMatrix,(T$4+1),FALSE)*$E4126</f>
        <v>0</v>
      </c>
      <c r="U4125" s="5">
        <f>VLOOKUP(CONCATENATE($F4125," ",$G4125),AllocFactorMatrix,(U$4+1),FALSE)*$E4126</f>
        <v>0</v>
      </c>
      <c r="V4125" s="5">
        <f>VLOOKUP(CONCATENATE($F4125," ",$G4125),AllocFactorMatrix,(V$4+1),FALSE)*$E4126</f>
        <v>0</v>
      </c>
      <c r="W4125" s="5">
        <f>VLOOKUP(CONCATENATE($F4125," ",$G4125),AllocFactorMatrix,(W$4+1),FALSE)*$E4126</f>
        <v>0</v>
      </c>
      <c r="X4125" s="5">
        <f t="shared" si="2120"/>
        <v>0</v>
      </c>
      <c r="Y4125" s="5">
        <f>VLOOKUP(CONCATENATE($F4125," ",$G4125),AllocFactorMatrix,(Y$4+1),FALSE)*$E4126</f>
        <v>0</v>
      </c>
      <c r="Z4125" s="5">
        <f>VLOOKUP(CONCATENATE($F4125," ",$G4125),AllocFactorMatrix,(Z$4+1),FALSE)*$E4126</f>
        <v>0</v>
      </c>
      <c r="AA4125" s="5">
        <f t="shared" si="2111"/>
        <v>0</v>
      </c>
      <c r="AB4125" s="5">
        <f>VLOOKUP(CONCATENATE($F4125," ",$G4125),AllocFactorMatrix,(AB$4+1),FALSE)*$E4126</f>
        <v>0</v>
      </c>
      <c r="AC4125" s="5">
        <f>VLOOKUP(CONCATENATE($F4125," ",$G4125),AllocFactorMatrix,(AC$4+1),FALSE)*$E4126</f>
        <v>0</v>
      </c>
      <c r="AD4125" s="5">
        <f>VLOOKUP(CONCATENATE($F4125," ",$G4125),AllocFactorMatrix,(AD$4+1),FALSE)*$E4126</f>
        <v>0</v>
      </c>
    </row>
    <row r="4126" spans="4:30" collapsed="1">
      <c r="D4126" s="7" t="s">
        <v>257</v>
      </c>
      <c r="E4126" s="61">
        <v>-549332</v>
      </c>
      <c r="F4126" s="10" t="s">
        <v>32</v>
      </c>
      <c r="G4126" s="55" t="str">
        <f>$G$15</f>
        <v>TOTAL</v>
      </c>
      <c r="H4126" s="4">
        <f t="shared" si="2118"/>
        <v>-549331.99999999988</v>
      </c>
      <c r="I4126" s="5">
        <f>VLOOKUP(CONCATENATE($F4126," ",$G4126),AllocFactorMatrix,(I$4+1),FALSE)*$E4126</f>
        <v>-206124.24711300735</v>
      </c>
      <c r="J4126" s="5">
        <f>VLOOKUP(CONCATENATE($F4126," ",$G4126),AllocFactorMatrix,(J$4+1),FALSE)*$E4126</f>
        <v>-13358.183145496643</v>
      </c>
      <c r="K4126" s="5">
        <f>VLOOKUP(CONCATENATE($F4126," ",$G4126),AllocFactorMatrix,(K$4+1),FALSE)*$E4126</f>
        <v>-44818.15253003304</v>
      </c>
      <c r="L4126" s="5">
        <f>VLOOKUP(CONCATENATE($F4126," ",$G4126),AllocFactorMatrix,(L$4+1),FALSE)*$E4126</f>
        <v>-1424.4226350716178</v>
      </c>
      <c r="M4126" s="5">
        <f>VLOOKUP(CONCATENATE($F4126," ",$G4126),AllocFactorMatrix,(M$4+1),FALSE)*$E4126</f>
        <v>-131.31511515391625</v>
      </c>
      <c r="N4126" s="5">
        <f t="shared" si="2119"/>
        <v>-46373.890280258573</v>
      </c>
      <c r="O4126" s="5">
        <f>VLOOKUP(CONCATENATE($F4126," ",$G4126),AllocFactorMatrix,(O$4+1),FALSE)*$E4126</f>
        <v>-40861.335020913088</v>
      </c>
      <c r="P4126" s="5">
        <f>VLOOKUP(CONCATENATE($F4126," ",$G4126),AllocFactorMatrix,(P$4+1),FALSE)*$E4126</f>
        <v>-7574.9052727238068</v>
      </c>
      <c r="Q4126" s="5">
        <f>VLOOKUP(CONCATENATE($F4126," ",$G4126),AllocFactorMatrix,(Q$4+1),FALSE)*$E4126</f>
        <v>-3441.8430692042248</v>
      </c>
      <c r="R4126" s="5">
        <f>VLOOKUP(CONCATENATE($F4126," ",$G4126),AllocFactorMatrix,(R$4+1),FALSE)*$E4126</f>
        <v>-159.47483239957796</v>
      </c>
      <c r="S4126" s="5">
        <f t="shared" si="2112"/>
        <v>-52037.558195240701</v>
      </c>
      <c r="T4126" s="5">
        <f>VLOOKUP(CONCATENATE($F4126," ",$G4126),AllocFactorMatrix,(T$4+1),FALSE)*$E4126</f>
        <v>-1565.8837900762896</v>
      </c>
      <c r="U4126" s="5">
        <f>VLOOKUP(CONCATENATE($F4126," ",$G4126),AllocFactorMatrix,(U$4+1),FALSE)*$E4126</f>
        <v>-27494.573535157542</v>
      </c>
      <c r="V4126" s="5">
        <f>VLOOKUP(CONCATENATE($F4126," ",$G4126),AllocFactorMatrix,(V$4+1),FALSE)*$E4126</f>
        <v>-156102.77336680217</v>
      </c>
      <c r="W4126" s="5">
        <f>VLOOKUP(CONCATENATE($F4126," ",$G4126),AllocFactorMatrix,(W$4+1),FALSE)*$E4126</f>
        <v>-29616.349640443121</v>
      </c>
      <c r="X4126" s="5">
        <f t="shared" si="2120"/>
        <v>-214779.58033247909</v>
      </c>
      <c r="Y4126" s="5">
        <f>VLOOKUP(CONCATENATE($F4126," ",$G4126),AllocFactorMatrix,(Y$4+1),FALSE)*$E4126</f>
        <v>-11070.567359574674</v>
      </c>
      <c r="Z4126" s="5">
        <f>VLOOKUP(CONCATENATE($F4126," ",$G4126),AllocFactorMatrix,(Z$4+1),FALSE)*$E4126</f>
        <v>-180.2111884193325</v>
      </c>
      <c r="AA4126" s="5">
        <f t="shared" si="2111"/>
        <v>-11250.778547994007</v>
      </c>
      <c r="AB4126" s="5">
        <f>VLOOKUP(CONCATENATE($F4126," ",$G4126),AllocFactorMatrix,(AB$4+1),FALSE)*$E4126</f>
        <v>-201.01108442433224</v>
      </c>
      <c r="AC4126" s="5">
        <f>VLOOKUP(CONCATENATE($F4126," ",$G4126),AllocFactorMatrix,(AC$4+1),FALSE)*$E4126</f>
        <v>-4346.5955305003345</v>
      </c>
      <c r="AD4126" s="5">
        <f>VLOOKUP(CONCATENATE($F4126," ",$G4126),AllocFactorMatrix,(AD$4+1),FALSE)*$E4126</f>
        <v>-860.15577059881764</v>
      </c>
    </row>
    <row r="4127" spans="4:30" hidden="1" outlineLevel="1">
      <c r="D4127" s="7"/>
      <c r="E4127" s="51"/>
      <c r="F4127" s="52" t="str">
        <f>F4134</f>
        <v>PROD_ENERGY</v>
      </c>
      <c r="G4127" s="55" t="str">
        <f>$G$8</f>
        <v>PRODUCTION</v>
      </c>
      <c r="H4127" s="4">
        <f t="shared" si="2109"/>
        <v>0</v>
      </c>
      <c r="I4127" s="5">
        <f>VLOOKUP(CONCATENATE($F4127," ",$G4127),AllocFactorMatrix,(I$4+1),FALSE)*$E4134</f>
        <v>0</v>
      </c>
      <c r="J4127" s="5">
        <f>VLOOKUP(CONCATENATE($F4127," ",$G4127),AllocFactorMatrix,(J$4+1),FALSE)*$E4134</f>
        <v>0</v>
      </c>
      <c r="K4127" s="5">
        <f>VLOOKUP(CONCATENATE($F4127," ",$G4127),AllocFactorMatrix,(K$4+1),FALSE)*$E4134</f>
        <v>0</v>
      </c>
      <c r="L4127" s="5">
        <f>VLOOKUP(CONCATENATE($F4127," ",$G4127),AllocFactorMatrix,(L$4+1),FALSE)*$E4134</f>
        <v>0</v>
      </c>
      <c r="M4127" s="5">
        <f>VLOOKUP(CONCATENATE($F4127," ",$G4127),AllocFactorMatrix,(M$4+1),FALSE)*$E4134</f>
        <v>0</v>
      </c>
      <c r="N4127" s="5">
        <f t="shared" si="2110"/>
        <v>0</v>
      </c>
      <c r="O4127" s="5">
        <f>VLOOKUP(CONCATENATE($F4127," ",$G4127),AllocFactorMatrix,(O$4+1),FALSE)*$E4134</f>
        <v>0</v>
      </c>
      <c r="P4127" s="5">
        <f>VLOOKUP(CONCATENATE($F4127," ",$G4127),AllocFactorMatrix,(P$4+1),FALSE)*$E4134</f>
        <v>0</v>
      </c>
      <c r="Q4127" s="5">
        <f>VLOOKUP(CONCATENATE($F4127," ",$G4127),AllocFactorMatrix,(Q$4+1),FALSE)*$E4134</f>
        <v>0</v>
      </c>
      <c r="R4127" s="5">
        <f>VLOOKUP(CONCATENATE($F4127," ",$G4127),AllocFactorMatrix,(R$4+1),FALSE)*$E4134</f>
        <v>0</v>
      </c>
      <c r="S4127" s="5">
        <f t="shared" si="2112"/>
        <v>0</v>
      </c>
      <c r="T4127" s="5">
        <f>VLOOKUP(CONCATENATE($F4127," ",$G4127),AllocFactorMatrix,(T$4+1),FALSE)*$E4134</f>
        <v>0</v>
      </c>
      <c r="U4127" s="5">
        <f>VLOOKUP(CONCATENATE($F4127," ",$G4127),AllocFactorMatrix,(U$4+1),FALSE)*$E4134</f>
        <v>0</v>
      </c>
      <c r="V4127" s="5">
        <f>VLOOKUP(CONCATENATE($F4127," ",$G4127),AllocFactorMatrix,(V$4+1),FALSE)*$E4134</f>
        <v>0</v>
      </c>
      <c r="W4127" s="5">
        <f>VLOOKUP(CONCATENATE($F4127," ",$G4127),AllocFactorMatrix,(W$4+1),FALSE)*$E4134</f>
        <v>0</v>
      </c>
      <c r="X4127" s="5">
        <f>SUBTOTAL(9,T4127:W4127)</f>
        <v>0</v>
      </c>
      <c r="Y4127" s="5">
        <f>VLOOKUP(CONCATENATE($F4127," ",$G4127),AllocFactorMatrix,(Y$4+1),FALSE)*$E4134</f>
        <v>0</v>
      </c>
      <c r="Z4127" s="5">
        <f>VLOOKUP(CONCATENATE($F4127," ",$G4127),AllocFactorMatrix,(Z$4+1),FALSE)*$E4134</f>
        <v>0</v>
      </c>
      <c r="AA4127" s="5">
        <f t="shared" ref="AA4127:AA4158" si="2121">SUBTOTAL(9,Y4127:Z4127)</f>
        <v>0</v>
      </c>
      <c r="AB4127" s="5">
        <f>VLOOKUP(CONCATENATE($F4127," ",$G4127),AllocFactorMatrix,(AB$4+1),FALSE)*$E4134</f>
        <v>0</v>
      </c>
      <c r="AC4127" s="5">
        <f>VLOOKUP(CONCATENATE($F4127," ",$G4127),AllocFactorMatrix,(AC$4+1),FALSE)*$E4134</f>
        <v>0</v>
      </c>
      <c r="AD4127" s="5">
        <f>VLOOKUP(CONCATENATE($F4127," ",$G4127),AllocFactorMatrix,(AD$4+1),FALSE)*$E4134</f>
        <v>0</v>
      </c>
    </row>
    <row r="4128" spans="4:30" hidden="1" outlineLevel="1">
      <c r="D4128" s="7"/>
      <c r="E4128" s="51"/>
      <c r="F4128" s="52" t="str">
        <f>F4134</f>
        <v>PROD_ENERGY</v>
      </c>
      <c r="G4128" s="55" t="str">
        <f>$G$9</f>
        <v>BULKTRAN</v>
      </c>
      <c r="H4128" s="4">
        <f t="shared" si="2109"/>
        <v>0</v>
      </c>
      <c r="I4128" s="5">
        <f>VLOOKUP(CONCATENATE($F4128," ",$G4128),AllocFactorMatrix,(I$4+1),FALSE)*$E4134</f>
        <v>0</v>
      </c>
      <c r="J4128" s="5">
        <f>VLOOKUP(CONCATENATE($F4128," ",$G4128),AllocFactorMatrix,(J$4+1),FALSE)*$E4134</f>
        <v>0</v>
      </c>
      <c r="K4128" s="5">
        <f>VLOOKUP(CONCATENATE($F4128," ",$G4128),AllocFactorMatrix,(K$4+1),FALSE)*$E4134</f>
        <v>0</v>
      </c>
      <c r="L4128" s="5">
        <f>VLOOKUP(CONCATENATE($F4128," ",$G4128),AllocFactorMatrix,(L$4+1),FALSE)*$E4134</f>
        <v>0</v>
      </c>
      <c r="M4128" s="5">
        <f>VLOOKUP(CONCATENATE($F4128," ",$G4128),AllocFactorMatrix,(M$4+1),FALSE)*$E4134</f>
        <v>0</v>
      </c>
      <c r="N4128" s="5">
        <f t="shared" si="2110"/>
        <v>0</v>
      </c>
      <c r="O4128" s="5">
        <f>VLOOKUP(CONCATENATE($F4128," ",$G4128),AllocFactorMatrix,(O$4+1),FALSE)*$E4134</f>
        <v>0</v>
      </c>
      <c r="P4128" s="5">
        <f>VLOOKUP(CONCATENATE($F4128," ",$G4128),AllocFactorMatrix,(P$4+1),FALSE)*$E4134</f>
        <v>0</v>
      </c>
      <c r="Q4128" s="5">
        <f>VLOOKUP(CONCATENATE($F4128," ",$G4128),AllocFactorMatrix,(Q$4+1),FALSE)*$E4134</f>
        <v>0</v>
      </c>
      <c r="R4128" s="5">
        <f>VLOOKUP(CONCATENATE($F4128," ",$G4128),AllocFactorMatrix,(R$4+1),FALSE)*$E4134</f>
        <v>0</v>
      </c>
      <c r="S4128" s="5">
        <f t="shared" si="2112"/>
        <v>0</v>
      </c>
      <c r="T4128" s="5">
        <f>VLOOKUP(CONCATENATE($F4128," ",$G4128),AllocFactorMatrix,(T$4+1),FALSE)*$E4134</f>
        <v>0</v>
      </c>
      <c r="U4128" s="5">
        <f>VLOOKUP(CONCATENATE($F4128," ",$G4128),AllocFactorMatrix,(U$4+1),FALSE)*$E4134</f>
        <v>0</v>
      </c>
      <c r="V4128" s="5">
        <f>VLOOKUP(CONCATENATE($F4128," ",$G4128),AllocFactorMatrix,(V$4+1),FALSE)*$E4134</f>
        <v>0</v>
      </c>
      <c r="W4128" s="5">
        <f>VLOOKUP(CONCATENATE($F4128," ",$G4128),AllocFactorMatrix,(W$4+1),FALSE)*$E4134</f>
        <v>0</v>
      </c>
      <c r="X4128" s="5">
        <f t="shared" ref="X4128:X4134" si="2122">SUBTOTAL(9,T4128:W4128)</f>
        <v>0</v>
      </c>
      <c r="Y4128" s="5">
        <f>VLOOKUP(CONCATENATE($F4128," ",$G4128),AllocFactorMatrix,(Y$4+1),FALSE)*$E4134</f>
        <v>0</v>
      </c>
      <c r="Z4128" s="5">
        <f>VLOOKUP(CONCATENATE($F4128," ",$G4128),AllocFactorMatrix,(Z$4+1),FALSE)*$E4134</f>
        <v>0</v>
      </c>
      <c r="AA4128" s="5">
        <f t="shared" si="2121"/>
        <v>0</v>
      </c>
      <c r="AB4128" s="5">
        <f>VLOOKUP(CONCATENATE($F4128," ",$G4128),AllocFactorMatrix,(AB$4+1),FALSE)*$E4134</f>
        <v>0</v>
      </c>
      <c r="AC4128" s="5">
        <f>VLOOKUP(CONCATENATE($F4128," ",$G4128),AllocFactorMatrix,(AC$4+1),FALSE)*$E4134</f>
        <v>0</v>
      </c>
      <c r="AD4128" s="5">
        <f>VLOOKUP(CONCATENATE($F4128," ",$G4128),AllocFactorMatrix,(AD$4+1),FALSE)*$E4134</f>
        <v>0</v>
      </c>
    </row>
    <row r="4129" spans="4:30" hidden="1" outlineLevel="1">
      <c r="D4129" s="7"/>
      <c r="E4129" s="51"/>
      <c r="F4129" s="52" t="str">
        <f>F4134</f>
        <v>PROD_ENERGY</v>
      </c>
      <c r="G4129" s="55" t="str">
        <f>$G$10</f>
        <v>SUBTRAN</v>
      </c>
      <c r="H4129" s="4">
        <f t="shared" si="2109"/>
        <v>0</v>
      </c>
      <c r="I4129" s="5">
        <f>VLOOKUP(CONCATENATE($F4129," ",$G4129),AllocFactorMatrix,(I$4+1),FALSE)*$E4134</f>
        <v>0</v>
      </c>
      <c r="J4129" s="5">
        <f>VLOOKUP(CONCATENATE($F4129," ",$G4129),AllocFactorMatrix,(J$4+1),FALSE)*$E4134</f>
        <v>0</v>
      </c>
      <c r="K4129" s="5">
        <f>VLOOKUP(CONCATENATE($F4129," ",$G4129),AllocFactorMatrix,(K$4+1),FALSE)*$E4134</f>
        <v>0</v>
      </c>
      <c r="L4129" s="5">
        <f>VLOOKUP(CONCATENATE($F4129," ",$G4129),AllocFactorMatrix,(L$4+1),FALSE)*$E4134</f>
        <v>0</v>
      </c>
      <c r="M4129" s="5">
        <f>VLOOKUP(CONCATENATE($F4129," ",$G4129),AllocFactorMatrix,(M$4+1),FALSE)*$E4134</f>
        <v>0</v>
      </c>
      <c r="N4129" s="5">
        <f t="shared" si="2110"/>
        <v>0</v>
      </c>
      <c r="O4129" s="5">
        <f>VLOOKUP(CONCATENATE($F4129," ",$G4129),AllocFactorMatrix,(O$4+1),FALSE)*$E4134</f>
        <v>0</v>
      </c>
      <c r="P4129" s="5">
        <f>VLOOKUP(CONCATENATE($F4129," ",$G4129),AllocFactorMatrix,(P$4+1),FALSE)*$E4134</f>
        <v>0</v>
      </c>
      <c r="Q4129" s="5">
        <f>VLOOKUP(CONCATENATE($F4129," ",$G4129),AllocFactorMatrix,(Q$4+1),FALSE)*$E4134</f>
        <v>0</v>
      </c>
      <c r="R4129" s="5">
        <f>VLOOKUP(CONCATENATE($F4129," ",$G4129),AllocFactorMatrix,(R$4+1),FALSE)*$E4134</f>
        <v>0</v>
      </c>
      <c r="S4129" s="5">
        <f t="shared" si="2112"/>
        <v>0</v>
      </c>
      <c r="T4129" s="5">
        <f>VLOOKUP(CONCATENATE($F4129," ",$G4129),AllocFactorMatrix,(T$4+1),FALSE)*$E4134</f>
        <v>0</v>
      </c>
      <c r="U4129" s="5">
        <f>VLOOKUP(CONCATENATE($F4129," ",$G4129),AllocFactorMatrix,(U$4+1),FALSE)*$E4134</f>
        <v>0</v>
      </c>
      <c r="V4129" s="5">
        <f>VLOOKUP(CONCATENATE($F4129," ",$G4129),AllocFactorMatrix,(V$4+1),FALSE)*$E4134</f>
        <v>0</v>
      </c>
      <c r="W4129" s="5">
        <f>VLOOKUP(CONCATENATE($F4129," ",$G4129),AllocFactorMatrix,(W$4+1),FALSE)*$E4134</f>
        <v>0</v>
      </c>
      <c r="X4129" s="5">
        <f t="shared" si="2122"/>
        <v>0</v>
      </c>
      <c r="Y4129" s="5">
        <f>VLOOKUP(CONCATENATE($F4129," ",$G4129),AllocFactorMatrix,(Y$4+1),FALSE)*$E4134</f>
        <v>0</v>
      </c>
      <c r="Z4129" s="5">
        <f>VLOOKUP(CONCATENATE($F4129," ",$G4129),AllocFactorMatrix,(Z$4+1),FALSE)*$E4134</f>
        <v>0</v>
      </c>
      <c r="AA4129" s="5">
        <f t="shared" si="2121"/>
        <v>0</v>
      </c>
      <c r="AB4129" s="5">
        <f>VLOOKUP(CONCATENATE($F4129," ",$G4129),AllocFactorMatrix,(AB$4+1),FALSE)*$E4134</f>
        <v>0</v>
      </c>
      <c r="AC4129" s="5">
        <f>VLOOKUP(CONCATENATE($F4129," ",$G4129),AllocFactorMatrix,(AC$4+1),FALSE)*$E4134</f>
        <v>0</v>
      </c>
      <c r="AD4129" s="5">
        <f>VLOOKUP(CONCATENATE($F4129," ",$G4129),AllocFactorMatrix,(AD$4+1),FALSE)*$E4134</f>
        <v>0</v>
      </c>
    </row>
    <row r="4130" spans="4:30" hidden="1" outlineLevel="1">
      <c r="D4130" s="7"/>
      <c r="E4130" s="51"/>
      <c r="F4130" s="52" t="str">
        <f>F4134</f>
        <v>PROD_ENERGY</v>
      </c>
      <c r="G4130" s="55" t="str">
        <f>$G$11</f>
        <v>DISTPRI</v>
      </c>
      <c r="H4130" s="4">
        <f t="shared" si="2109"/>
        <v>0</v>
      </c>
      <c r="I4130" s="5">
        <f>VLOOKUP(CONCATENATE($F4130," ",$G4130),AllocFactorMatrix,(I$4+1),FALSE)*$E4134</f>
        <v>0</v>
      </c>
      <c r="J4130" s="5">
        <f>VLOOKUP(CONCATENATE($F4130," ",$G4130),AllocFactorMatrix,(J$4+1),FALSE)*$E4134</f>
        <v>0</v>
      </c>
      <c r="K4130" s="5">
        <f>VLOOKUP(CONCATENATE($F4130," ",$G4130),AllocFactorMatrix,(K$4+1),FALSE)*$E4134</f>
        <v>0</v>
      </c>
      <c r="L4130" s="5">
        <f>VLOOKUP(CONCATENATE($F4130," ",$G4130),AllocFactorMatrix,(L$4+1),FALSE)*$E4134</f>
        <v>0</v>
      </c>
      <c r="M4130" s="5">
        <f>VLOOKUP(CONCATENATE($F4130," ",$G4130),AllocFactorMatrix,(M$4+1),FALSE)*$E4134</f>
        <v>0</v>
      </c>
      <c r="N4130" s="5">
        <f t="shared" si="2110"/>
        <v>0</v>
      </c>
      <c r="O4130" s="5">
        <f>VLOOKUP(CONCATENATE($F4130," ",$G4130),AllocFactorMatrix,(O$4+1),FALSE)*$E4134</f>
        <v>0</v>
      </c>
      <c r="P4130" s="5">
        <f>VLOOKUP(CONCATENATE($F4130," ",$G4130),AllocFactorMatrix,(P$4+1),FALSE)*$E4134</f>
        <v>0</v>
      </c>
      <c r="Q4130" s="5">
        <f>VLOOKUP(CONCATENATE($F4130," ",$G4130),AllocFactorMatrix,(Q$4+1),FALSE)*$E4134</f>
        <v>0</v>
      </c>
      <c r="R4130" s="5">
        <f>VLOOKUP(CONCATENATE($F4130," ",$G4130),AllocFactorMatrix,(R$4+1),FALSE)*$E4134</f>
        <v>0</v>
      </c>
      <c r="S4130" s="5">
        <f t="shared" si="2112"/>
        <v>0</v>
      </c>
      <c r="T4130" s="5">
        <f>VLOOKUP(CONCATENATE($F4130," ",$G4130),AllocFactorMatrix,(T$4+1),FALSE)*$E4134</f>
        <v>0</v>
      </c>
      <c r="U4130" s="5">
        <f>VLOOKUP(CONCATENATE($F4130," ",$G4130),AllocFactorMatrix,(U$4+1),FALSE)*$E4134</f>
        <v>0</v>
      </c>
      <c r="V4130" s="5">
        <f>VLOOKUP(CONCATENATE($F4130," ",$G4130),AllocFactorMatrix,(V$4+1),FALSE)*$E4134</f>
        <v>0</v>
      </c>
      <c r="W4130" s="5">
        <f>VLOOKUP(CONCATENATE($F4130," ",$G4130),AllocFactorMatrix,(W$4+1),FALSE)*$E4134</f>
        <v>0</v>
      </c>
      <c r="X4130" s="5">
        <f t="shared" si="2122"/>
        <v>0</v>
      </c>
      <c r="Y4130" s="5">
        <f>VLOOKUP(CONCATENATE($F4130," ",$G4130),AllocFactorMatrix,(Y$4+1),FALSE)*$E4134</f>
        <v>0</v>
      </c>
      <c r="Z4130" s="5">
        <f>VLOOKUP(CONCATENATE($F4130," ",$G4130),AllocFactorMatrix,(Z$4+1),FALSE)*$E4134</f>
        <v>0</v>
      </c>
      <c r="AA4130" s="5">
        <f t="shared" si="2121"/>
        <v>0</v>
      </c>
      <c r="AB4130" s="5">
        <f>VLOOKUP(CONCATENATE($F4130," ",$G4130),AllocFactorMatrix,(AB$4+1),FALSE)*$E4134</f>
        <v>0</v>
      </c>
      <c r="AC4130" s="5">
        <f>VLOOKUP(CONCATENATE($F4130," ",$G4130),AllocFactorMatrix,(AC$4+1),FALSE)*$E4134</f>
        <v>0</v>
      </c>
      <c r="AD4130" s="5">
        <f>VLOOKUP(CONCATENATE($F4130," ",$G4130),AllocFactorMatrix,(AD$4+1),FALSE)*$E4134</f>
        <v>0</v>
      </c>
    </row>
    <row r="4131" spans="4:30" hidden="1" outlineLevel="1">
      <c r="D4131" s="7"/>
      <c r="E4131" s="51"/>
      <c r="F4131" s="52" t="str">
        <f>F4134</f>
        <v>PROD_ENERGY</v>
      </c>
      <c r="G4131" s="55" t="str">
        <f>$G$12</f>
        <v>DISTSEC</v>
      </c>
      <c r="H4131" s="4">
        <f t="shared" si="2109"/>
        <v>0</v>
      </c>
      <c r="I4131" s="5">
        <f>VLOOKUP(CONCATENATE($F4131," ",$G4131),AllocFactorMatrix,(I$4+1),FALSE)*$E4134</f>
        <v>0</v>
      </c>
      <c r="J4131" s="5">
        <f>VLOOKUP(CONCATENATE($F4131," ",$G4131),AllocFactorMatrix,(J$4+1),FALSE)*$E4134</f>
        <v>0</v>
      </c>
      <c r="K4131" s="5">
        <f>VLOOKUP(CONCATENATE($F4131," ",$G4131),AllocFactorMatrix,(K$4+1),FALSE)*$E4134</f>
        <v>0</v>
      </c>
      <c r="L4131" s="5">
        <f>VLOOKUP(CONCATENATE($F4131," ",$G4131),AllocFactorMatrix,(L$4+1),FALSE)*$E4134</f>
        <v>0</v>
      </c>
      <c r="M4131" s="5">
        <f>VLOOKUP(CONCATENATE($F4131," ",$G4131),AllocFactorMatrix,(M$4+1),FALSE)*$E4134</f>
        <v>0</v>
      </c>
      <c r="N4131" s="5">
        <f t="shared" si="2110"/>
        <v>0</v>
      </c>
      <c r="O4131" s="5">
        <f>VLOOKUP(CONCATENATE($F4131," ",$G4131),AllocFactorMatrix,(O$4+1),FALSE)*$E4134</f>
        <v>0</v>
      </c>
      <c r="P4131" s="5">
        <f>VLOOKUP(CONCATENATE($F4131," ",$G4131),AllocFactorMatrix,(P$4+1),FALSE)*$E4134</f>
        <v>0</v>
      </c>
      <c r="Q4131" s="5">
        <f>VLOOKUP(CONCATENATE($F4131," ",$G4131),AllocFactorMatrix,(Q$4+1),FALSE)*$E4134</f>
        <v>0</v>
      </c>
      <c r="R4131" s="5">
        <f>VLOOKUP(CONCATENATE($F4131," ",$G4131),AllocFactorMatrix,(R$4+1),FALSE)*$E4134</f>
        <v>0</v>
      </c>
      <c r="S4131" s="5">
        <f t="shared" si="2112"/>
        <v>0</v>
      </c>
      <c r="T4131" s="5">
        <f>VLOOKUP(CONCATENATE($F4131," ",$G4131),AllocFactorMatrix,(T$4+1),FALSE)*$E4134</f>
        <v>0</v>
      </c>
      <c r="U4131" s="5">
        <f>VLOOKUP(CONCATENATE($F4131," ",$G4131),AllocFactorMatrix,(U$4+1),FALSE)*$E4134</f>
        <v>0</v>
      </c>
      <c r="V4131" s="5">
        <f>VLOOKUP(CONCATENATE($F4131," ",$G4131),AllocFactorMatrix,(V$4+1),FALSE)*$E4134</f>
        <v>0</v>
      </c>
      <c r="W4131" s="5">
        <f>VLOOKUP(CONCATENATE($F4131," ",$G4131),AllocFactorMatrix,(W$4+1),FALSE)*$E4134</f>
        <v>0</v>
      </c>
      <c r="X4131" s="5">
        <f t="shared" si="2122"/>
        <v>0</v>
      </c>
      <c r="Y4131" s="5">
        <f>VLOOKUP(CONCATENATE($F4131," ",$G4131),AllocFactorMatrix,(Y$4+1),FALSE)*$E4134</f>
        <v>0</v>
      </c>
      <c r="Z4131" s="5">
        <f>VLOOKUP(CONCATENATE($F4131," ",$G4131),AllocFactorMatrix,(Z$4+1),FALSE)*$E4134</f>
        <v>0</v>
      </c>
      <c r="AA4131" s="5">
        <f t="shared" si="2121"/>
        <v>0</v>
      </c>
      <c r="AB4131" s="5">
        <f>VLOOKUP(CONCATENATE($F4131," ",$G4131),AllocFactorMatrix,(AB$4+1),FALSE)*$E4134</f>
        <v>0</v>
      </c>
      <c r="AC4131" s="5">
        <f>VLOOKUP(CONCATENATE($F4131," ",$G4131),AllocFactorMatrix,(AC$4+1),FALSE)*$E4134</f>
        <v>0</v>
      </c>
      <c r="AD4131" s="5">
        <f>VLOOKUP(CONCATENATE($F4131," ",$G4131),AllocFactorMatrix,(AD$4+1),FALSE)*$E4134</f>
        <v>0</v>
      </c>
    </row>
    <row r="4132" spans="4:30" hidden="1" outlineLevel="1">
      <c r="D4132" s="7"/>
      <c r="E4132" s="51"/>
      <c r="F4132" s="52" t="str">
        <f>F4134</f>
        <v>PROD_ENERGY</v>
      </c>
      <c r="G4132" s="55" t="str">
        <f>$G$13</f>
        <v>ENERGY</v>
      </c>
      <c r="H4132" s="4">
        <f t="shared" si="2109"/>
        <v>91891.000000000015</v>
      </c>
      <c r="I4132" s="5">
        <f>VLOOKUP(CONCATENATE($F4132," ",$G4132),AllocFactorMatrix,(I$4+1),FALSE)*$E4134</f>
        <v>34479.992411622407</v>
      </c>
      <c r="J4132" s="5">
        <f>VLOOKUP(CONCATENATE($F4132," ",$G4132),AllocFactorMatrix,(J$4+1),FALSE)*$E4134</f>
        <v>2234.5263109063953</v>
      </c>
      <c r="K4132" s="5">
        <f>VLOOKUP(CONCATENATE($F4132," ",$G4132),AllocFactorMatrix,(K$4+1),FALSE)*$E4134</f>
        <v>7497.0780040799846</v>
      </c>
      <c r="L4132" s="5">
        <f>VLOOKUP(CONCATENATE($F4132," ",$G4132),AllocFactorMatrix,(L$4+1),FALSE)*$E4134</f>
        <v>238.27415908661072</v>
      </c>
      <c r="M4132" s="5">
        <f>VLOOKUP(CONCATENATE($F4132," ",$G4132),AllocFactorMatrix,(M$4+1),FALSE)*$E4134</f>
        <v>21.966091992835882</v>
      </c>
      <c r="N4132" s="5">
        <f t="shared" si="2110"/>
        <v>7757.3182551594309</v>
      </c>
      <c r="O4132" s="5">
        <f>VLOOKUP(CONCATENATE($F4132," ",$G4132),AllocFactorMatrix,(O$4+1),FALSE)*$E4134</f>
        <v>6835.1906249894864</v>
      </c>
      <c r="P4132" s="5">
        <f>VLOOKUP(CONCATENATE($F4132," ",$G4132),AllocFactorMatrix,(P$4+1),FALSE)*$E4134</f>
        <v>1267.1128214192206</v>
      </c>
      <c r="Q4132" s="5">
        <f>VLOOKUP(CONCATENATE($F4132," ",$G4132),AllocFactorMatrix,(Q$4+1),FALSE)*$E4134</f>
        <v>575.74363312576986</v>
      </c>
      <c r="R4132" s="5">
        <f>VLOOKUP(CONCATENATE($F4132," ",$G4132),AllocFactorMatrix,(R$4+1),FALSE)*$E4134</f>
        <v>26.676585059726392</v>
      </c>
      <c r="S4132" s="5">
        <f t="shared" si="2112"/>
        <v>8704.723664594203</v>
      </c>
      <c r="T4132" s="5">
        <f>VLOOKUP(CONCATENATE($F4132," ",$G4132),AllocFactorMatrix,(T$4+1),FALSE)*$E4134</f>
        <v>261.93745740990937</v>
      </c>
      <c r="U4132" s="5">
        <f>VLOOKUP(CONCATENATE($F4132," ",$G4132),AllocFactorMatrix,(U$4+1),FALSE)*$E4134</f>
        <v>4599.2293489532049</v>
      </c>
      <c r="V4132" s="5">
        <f>VLOOKUP(CONCATENATE($F4132," ",$G4132),AllocFactorMatrix,(V$4+1),FALSE)*$E4134</f>
        <v>26112.51474053727</v>
      </c>
      <c r="W4132" s="5">
        <f>VLOOKUP(CONCATENATE($F4132," ",$G4132),AllocFactorMatrix,(W$4+1),FALSE)*$E4134</f>
        <v>4954.1552008802673</v>
      </c>
      <c r="X4132" s="5">
        <f t="shared" si="2122"/>
        <v>35927.836747780653</v>
      </c>
      <c r="Y4132" s="5">
        <f>VLOOKUP(CONCATENATE($F4132," ",$G4132),AllocFactorMatrix,(Y$4+1),FALSE)*$E4134</f>
        <v>1851.8591766703494</v>
      </c>
      <c r="Z4132" s="5">
        <f>VLOOKUP(CONCATENATE($F4132," ",$G4132),AllocFactorMatrix,(Z$4+1),FALSE)*$E4134</f>
        <v>30.145315246592013</v>
      </c>
      <c r="AA4132" s="5">
        <f t="shared" si="2121"/>
        <v>1882.0044919169413</v>
      </c>
      <c r="AB4132" s="5">
        <f>VLOOKUP(CONCATENATE($F4132," ",$G4132),AllocFactorMatrix,(AB$4+1),FALSE)*$E4134</f>
        <v>33.624674256799736</v>
      </c>
      <c r="AC4132" s="5">
        <f>VLOOKUP(CONCATENATE($F4132," ",$G4132),AllocFactorMatrix,(AC$4+1),FALSE)*$E4134</f>
        <v>727.08855463218288</v>
      </c>
      <c r="AD4132" s="5">
        <f>VLOOKUP(CONCATENATE($F4132," ",$G4132),AllocFactorMatrix,(AD$4+1),FALSE)*$E4134</f>
        <v>143.88488913097353</v>
      </c>
    </row>
    <row r="4133" spans="4:30" hidden="1" outlineLevel="1">
      <c r="D4133" s="7"/>
      <c r="E4133" s="51"/>
      <c r="F4133" s="52" t="str">
        <f>F4134</f>
        <v>PROD_ENERGY</v>
      </c>
      <c r="G4133" s="55" t="str">
        <f>$G$14</f>
        <v>CUSTOMER</v>
      </c>
      <c r="H4133" s="4">
        <f t="shared" si="2109"/>
        <v>0</v>
      </c>
      <c r="I4133" s="5">
        <f>VLOOKUP(CONCATENATE($F4133," ",$G4133),AllocFactorMatrix,(I$4+1),FALSE)*$E4134</f>
        <v>0</v>
      </c>
      <c r="J4133" s="5">
        <f>VLOOKUP(CONCATENATE($F4133," ",$G4133),AllocFactorMatrix,(J$4+1),FALSE)*$E4134</f>
        <v>0</v>
      </c>
      <c r="K4133" s="5">
        <f>VLOOKUP(CONCATENATE($F4133," ",$G4133),AllocFactorMatrix,(K$4+1),FALSE)*$E4134</f>
        <v>0</v>
      </c>
      <c r="L4133" s="5">
        <f>VLOOKUP(CONCATENATE($F4133," ",$G4133),AllocFactorMatrix,(L$4+1),FALSE)*$E4134</f>
        <v>0</v>
      </c>
      <c r="M4133" s="5">
        <f>VLOOKUP(CONCATENATE($F4133," ",$G4133),AllocFactorMatrix,(M$4+1),FALSE)*$E4134</f>
        <v>0</v>
      </c>
      <c r="N4133" s="5">
        <f t="shared" si="2110"/>
        <v>0</v>
      </c>
      <c r="O4133" s="5">
        <f>VLOOKUP(CONCATENATE($F4133," ",$G4133),AllocFactorMatrix,(O$4+1),FALSE)*$E4134</f>
        <v>0</v>
      </c>
      <c r="P4133" s="5">
        <f>VLOOKUP(CONCATENATE($F4133," ",$G4133),AllocFactorMatrix,(P$4+1),FALSE)*$E4134</f>
        <v>0</v>
      </c>
      <c r="Q4133" s="5">
        <f>VLOOKUP(CONCATENATE($F4133," ",$G4133),AllocFactorMatrix,(Q$4+1),FALSE)*$E4134</f>
        <v>0</v>
      </c>
      <c r="R4133" s="5">
        <f>VLOOKUP(CONCATENATE($F4133," ",$G4133),AllocFactorMatrix,(R$4+1),FALSE)*$E4134</f>
        <v>0</v>
      </c>
      <c r="S4133" s="5">
        <f t="shared" si="2112"/>
        <v>0</v>
      </c>
      <c r="T4133" s="5">
        <f>VLOOKUP(CONCATENATE($F4133," ",$G4133),AllocFactorMatrix,(T$4+1),FALSE)*$E4134</f>
        <v>0</v>
      </c>
      <c r="U4133" s="5">
        <f>VLOOKUP(CONCATENATE($F4133," ",$G4133),AllocFactorMatrix,(U$4+1),FALSE)*$E4134</f>
        <v>0</v>
      </c>
      <c r="V4133" s="5">
        <f>VLOOKUP(CONCATENATE($F4133," ",$G4133),AllocFactorMatrix,(V$4+1),FALSE)*$E4134</f>
        <v>0</v>
      </c>
      <c r="W4133" s="5">
        <f>VLOOKUP(CONCATENATE($F4133," ",$G4133),AllocFactorMatrix,(W$4+1),FALSE)*$E4134</f>
        <v>0</v>
      </c>
      <c r="X4133" s="5">
        <f t="shared" si="2122"/>
        <v>0</v>
      </c>
      <c r="Y4133" s="5">
        <f>VLOOKUP(CONCATENATE($F4133," ",$G4133),AllocFactorMatrix,(Y$4+1),FALSE)*$E4134</f>
        <v>0</v>
      </c>
      <c r="Z4133" s="5">
        <f>VLOOKUP(CONCATENATE($F4133," ",$G4133),AllocFactorMatrix,(Z$4+1),FALSE)*$E4134</f>
        <v>0</v>
      </c>
      <c r="AA4133" s="5">
        <f t="shared" si="2121"/>
        <v>0</v>
      </c>
      <c r="AB4133" s="5">
        <f>VLOOKUP(CONCATENATE($F4133," ",$G4133),AllocFactorMatrix,(AB$4+1),FALSE)*$E4134</f>
        <v>0</v>
      </c>
      <c r="AC4133" s="5">
        <f>VLOOKUP(CONCATENATE($F4133," ",$G4133),AllocFactorMatrix,(AC$4+1),FALSE)*$E4134</f>
        <v>0</v>
      </c>
      <c r="AD4133" s="5">
        <f>VLOOKUP(CONCATENATE($F4133," ",$G4133),AllocFactorMatrix,(AD$4+1),FALSE)*$E4134</f>
        <v>0</v>
      </c>
    </row>
    <row r="4134" spans="4:30" collapsed="1">
      <c r="D4134" s="7" t="s">
        <v>258</v>
      </c>
      <c r="E4134" s="61">
        <v>91891</v>
      </c>
      <c r="F4134" s="10" t="s">
        <v>32</v>
      </c>
      <c r="G4134" s="55" t="str">
        <f>$G$15</f>
        <v>TOTAL</v>
      </c>
      <c r="H4134" s="4">
        <f t="shared" si="2109"/>
        <v>91891.000000000015</v>
      </c>
      <c r="I4134" s="5">
        <f>VLOOKUP(CONCATENATE($F4134," ",$G4134),AllocFactorMatrix,(I$4+1),FALSE)*$E4134</f>
        <v>34479.992411622407</v>
      </c>
      <c r="J4134" s="5">
        <f>VLOOKUP(CONCATENATE($F4134," ",$G4134),AllocFactorMatrix,(J$4+1),FALSE)*$E4134</f>
        <v>2234.5263109063953</v>
      </c>
      <c r="K4134" s="5">
        <f>VLOOKUP(CONCATENATE($F4134," ",$G4134),AllocFactorMatrix,(K$4+1),FALSE)*$E4134</f>
        <v>7497.0780040799846</v>
      </c>
      <c r="L4134" s="5">
        <f>VLOOKUP(CONCATENATE($F4134," ",$G4134),AllocFactorMatrix,(L$4+1),FALSE)*$E4134</f>
        <v>238.27415908661072</v>
      </c>
      <c r="M4134" s="5">
        <f>VLOOKUP(CONCATENATE($F4134," ",$G4134),AllocFactorMatrix,(M$4+1),FALSE)*$E4134</f>
        <v>21.966091992835882</v>
      </c>
      <c r="N4134" s="5">
        <f t="shared" si="2110"/>
        <v>7757.3182551594309</v>
      </c>
      <c r="O4134" s="5">
        <f>VLOOKUP(CONCATENATE($F4134," ",$G4134),AllocFactorMatrix,(O$4+1),FALSE)*$E4134</f>
        <v>6835.1906249894864</v>
      </c>
      <c r="P4134" s="5">
        <f>VLOOKUP(CONCATENATE($F4134," ",$G4134),AllocFactorMatrix,(P$4+1),FALSE)*$E4134</f>
        <v>1267.1128214192206</v>
      </c>
      <c r="Q4134" s="5">
        <f>VLOOKUP(CONCATENATE($F4134," ",$G4134),AllocFactorMatrix,(Q$4+1),FALSE)*$E4134</f>
        <v>575.74363312576986</v>
      </c>
      <c r="R4134" s="5">
        <f>VLOOKUP(CONCATENATE($F4134," ",$G4134),AllocFactorMatrix,(R$4+1),FALSE)*$E4134</f>
        <v>26.676585059726392</v>
      </c>
      <c r="S4134" s="5">
        <f t="shared" si="2112"/>
        <v>8704.723664594203</v>
      </c>
      <c r="T4134" s="5">
        <f>VLOOKUP(CONCATENATE($F4134," ",$G4134),AllocFactorMatrix,(T$4+1),FALSE)*$E4134</f>
        <v>261.93745740990937</v>
      </c>
      <c r="U4134" s="5">
        <f>VLOOKUP(CONCATENATE($F4134," ",$G4134),AllocFactorMatrix,(U$4+1),FALSE)*$E4134</f>
        <v>4599.2293489532049</v>
      </c>
      <c r="V4134" s="5">
        <f>VLOOKUP(CONCATENATE($F4134," ",$G4134),AllocFactorMatrix,(V$4+1),FALSE)*$E4134</f>
        <v>26112.51474053727</v>
      </c>
      <c r="W4134" s="5">
        <f>VLOOKUP(CONCATENATE($F4134," ",$G4134),AllocFactorMatrix,(W$4+1),FALSE)*$E4134</f>
        <v>4954.1552008802673</v>
      </c>
      <c r="X4134" s="5">
        <f t="shared" si="2122"/>
        <v>35927.836747780653</v>
      </c>
      <c r="Y4134" s="5">
        <f>VLOOKUP(CONCATENATE($F4134," ",$G4134),AllocFactorMatrix,(Y$4+1),FALSE)*$E4134</f>
        <v>1851.8591766703494</v>
      </c>
      <c r="Z4134" s="5">
        <f>VLOOKUP(CONCATENATE($F4134," ",$G4134),AllocFactorMatrix,(Z$4+1),FALSE)*$E4134</f>
        <v>30.145315246592013</v>
      </c>
      <c r="AA4134" s="5">
        <f t="shared" si="2121"/>
        <v>1882.0044919169413</v>
      </c>
      <c r="AB4134" s="5">
        <f>VLOOKUP(CONCATENATE($F4134," ",$G4134),AllocFactorMatrix,(AB$4+1),FALSE)*$E4134</f>
        <v>33.624674256799736</v>
      </c>
      <c r="AC4134" s="5">
        <f>VLOOKUP(CONCATENATE($F4134," ",$G4134),AllocFactorMatrix,(AC$4+1),FALSE)*$E4134</f>
        <v>727.08855463218288</v>
      </c>
      <c r="AD4134" s="5">
        <f>VLOOKUP(CONCATENATE($F4134," ",$G4134),AllocFactorMatrix,(AD$4+1),FALSE)*$E4134</f>
        <v>143.88488913097353</v>
      </c>
    </row>
    <row r="4135" spans="4:30" hidden="1" outlineLevel="1">
      <c r="D4135" s="7"/>
      <c r="E4135" s="51"/>
      <c r="F4135" s="52" t="str">
        <f>F4142</f>
        <v>PROD_ENERGY</v>
      </c>
      <c r="G4135" s="55" t="str">
        <f>$G$8</f>
        <v>PRODUCTION</v>
      </c>
      <c r="H4135" s="4">
        <f t="shared" si="2109"/>
        <v>0</v>
      </c>
      <c r="I4135" s="5">
        <f>VLOOKUP(CONCATENATE($F4135," ",$G4135),AllocFactorMatrix,(I$4+1),FALSE)*$E4142</f>
        <v>0</v>
      </c>
      <c r="J4135" s="5">
        <f>VLOOKUP(CONCATENATE($F4135," ",$G4135),AllocFactorMatrix,(J$4+1),FALSE)*$E4142</f>
        <v>0</v>
      </c>
      <c r="K4135" s="5">
        <f>VLOOKUP(CONCATENATE($F4135," ",$G4135),AllocFactorMatrix,(K$4+1),FALSE)*$E4142</f>
        <v>0</v>
      </c>
      <c r="L4135" s="5">
        <f>VLOOKUP(CONCATENATE($F4135," ",$G4135),AllocFactorMatrix,(L$4+1),FALSE)*$E4142</f>
        <v>0</v>
      </c>
      <c r="M4135" s="5">
        <f>VLOOKUP(CONCATENATE($F4135," ",$G4135),AllocFactorMatrix,(M$4+1),FALSE)*$E4142</f>
        <v>0</v>
      </c>
      <c r="N4135" s="5">
        <f t="shared" si="2110"/>
        <v>0</v>
      </c>
      <c r="O4135" s="5">
        <f>VLOOKUP(CONCATENATE($F4135," ",$G4135),AllocFactorMatrix,(O$4+1),FALSE)*$E4142</f>
        <v>0</v>
      </c>
      <c r="P4135" s="5">
        <f>VLOOKUP(CONCATENATE($F4135," ",$G4135),AllocFactorMatrix,(P$4+1),FALSE)*$E4142</f>
        <v>0</v>
      </c>
      <c r="Q4135" s="5">
        <f>VLOOKUP(CONCATENATE($F4135," ",$G4135),AllocFactorMatrix,(Q$4+1),FALSE)*$E4142</f>
        <v>0</v>
      </c>
      <c r="R4135" s="5">
        <f>VLOOKUP(CONCATENATE($F4135," ",$G4135),AllocFactorMatrix,(R$4+1),FALSE)*$E4142</f>
        <v>0</v>
      </c>
      <c r="S4135" s="5">
        <f t="shared" si="2112"/>
        <v>0</v>
      </c>
      <c r="T4135" s="5">
        <f>VLOOKUP(CONCATENATE($F4135," ",$G4135),AllocFactorMatrix,(T$4+1),FALSE)*$E4142</f>
        <v>0</v>
      </c>
      <c r="U4135" s="5">
        <f>VLOOKUP(CONCATENATE($F4135," ",$G4135),AllocFactorMatrix,(U$4+1),FALSE)*$E4142</f>
        <v>0</v>
      </c>
      <c r="V4135" s="5">
        <f>VLOOKUP(CONCATENATE($F4135," ",$G4135),AllocFactorMatrix,(V$4+1),FALSE)*$E4142</f>
        <v>0</v>
      </c>
      <c r="W4135" s="5">
        <f>VLOOKUP(CONCATENATE($F4135," ",$G4135),AllocFactorMatrix,(W$4+1),FALSE)*$E4142</f>
        <v>0</v>
      </c>
      <c r="X4135" s="5">
        <f>SUBTOTAL(9,T4135:W4135)</f>
        <v>0</v>
      </c>
      <c r="Y4135" s="5">
        <f>VLOOKUP(CONCATENATE($F4135," ",$G4135),AllocFactorMatrix,(Y$4+1),FALSE)*$E4142</f>
        <v>0</v>
      </c>
      <c r="Z4135" s="5">
        <f>VLOOKUP(CONCATENATE($F4135," ",$G4135),AllocFactorMatrix,(Z$4+1),FALSE)*$E4142</f>
        <v>0</v>
      </c>
      <c r="AA4135" s="5">
        <f t="shared" si="2121"/>
        <v>0</v>
      </c>
      <c r="AB4135" s="5">
        <f>VLOOKUP(CONCATENATE($F4135," ",$G4135),AllocFactorMatrix,(AB$4+1),FALSE)*$E4142</f>
        <v>0</v>
      </c>
      <c r="AC4135" s="5">
        <f>VLOOKUP(CONCATENATE($F4135," ",$G4135),AllocFactorMatrix,(AC$4+1),FALSE)*$E4142</f>
        <v>0</v>
      </c>
      <c r="AD4135" s="5">
        <f>VLOOKUP(CONCATENATE($F4135," ",$G4135),AllocFactorMatrix,(AD$4+1),FALSE)*$E4142</f>
        <v>0</v>
      </c>
    </row>
    <row r="4136" spans="4:30" hidden="1" outlineLevel="1">
      <c r="D4136" s="7"/>
      <c r="E4136" s="51"/>
      <c r="F4136" s="52" t="str">
        <f>F4142</f>
        <v>PROD_ENERGY</v>
      </c>
      <c r="G4136" s="55" t="str">
        <f>$G$9</f>
        <v>BULKTRAN</v>
      </c>
      <c r="H4136" s="4">
        <f t="shared" si="2109"/>
        <v>0</v>
      </c>
      <c r="I4136" s="5">
        <f>VLOOKUP(CONCATENATE($F4136," ",$G4136),AllocFactorMatrix,(I$4+1),FALSE)*$E4142</f>
        <v>0</v>
      </c>
      <c r="J4136" s="5">
        <f>VLOOKUP(CONCATENATE($F4136," ",$G4136),AllocFactorMatrix,(J$4+1),FALSE)*$E4142</f>
        <v>0</v>
      </c>
      <c r="K4136" s="5">
        <f>VLOOKUP(CONCATENATE($F4136," ",$G4136),AllocFactorMatrix,(K$4+1),FALSE)*$E4142</f>
        <v>0</v>
      </c>
      <c r="L4136" s="5">
        <f>VLOOKUP(CONCATENATE($F4136," ",$G4136),AllocFactorMatrix,(L$4+1),FALSE)*$E4142</f>
        <v>0</v>
      </c>
      <c r="M4136" s="5">
        <f>VLOOKUP(CONCATENATE($F4136," ",$G4136),AllocFactorMatrix,(M$4+1),FALSE)*$E4142</f>
        <v>0</v>
      </c>
      <c r="N4136" s="5">
        <f t="shared" si="2110"/>
        <v>0</v>
      </c>
      <c r="O4136" s="5">
        <f>VLOOKUP(CONCATENATE($F4136," ",$G4136),AllocFactorMatrix,(O$4+1),FALSE)*$E4142</f>
        <v>0</v>
      </c>
      <c r="P4136" s="5">
        <f>VLOOKUP(CONCATENATE($F4136," ",$G4136),AllocFactorMatrix,(P$4+1),FALSE)*$E4142</f>
        <v>0</v>
      </c>
      <c r="Q4136" s="5">
        <f>VLOOKUP(CONCATENATE($F4136," ",$G4136),AllocFactorMatrix,(Q$4+1),FALSE)*$E4142</f>
        <v>0</v>
      </c>
      <c r="R4136" s="5">
        <f>VLOOKUP(CONCATENATE($F4136," ",$G4136),AllocFactorMatrix,(R$4+1),FALSE)*$E4142</f>
        <v>0</v>
      </c>
      <c r="S4136" s="5">
        <f t="shared" si="2112"/>
        <v>0</v>
      </c>
      <c r="T4136" s="5">
        <f>VLOOKUP(CONCATENATE($F4136," ",$G4136),AllocFactorMatrix,(T$4+1),FALSE)*$E4142</f>
        <v>0</v>
      </c>
      <c r="U4136" s="5">
        <f>VLOOKUP(CONCATENATE($F4136," ",$G4136),AllocFactorMatrix,(U$4+1),FALSE)*$E4142</f>
        <v>0</v>
      </c>
      <c r="V4136" s="5">
        <f>VLOOKUP(CONCATENATE($F4136," ",$G4136),AllocFactorMatrix,(V$4+1),FALSE)*$E4142</f>
        <v>0</v>
      </c>
      <c r="W4136" s="5">
        <f>VLOOKUP(CONCATENATE($F4136," ",$G4136),AllocFactorMatrix,(W$4+1),FALSE)*$E4142</f>
        <v>0</v>
      </c>
      <c r="X4136" s="5">
        <f t="shared" ref="X4136:X4142" si="2123">SUBTOTAL(9,T4136:W4136)</f>
        <v>0</v>
      </c>
      <c r="Y4136" s="5">
        <f>VLOOKUP(CONCATENATE($F4136," ",$G4136),AllocFactorMatrix,(Y$4+1),FALSE)*$E4142</f>
        <v>0</v>
      </c>
      <c r="Z4136" s="5">
        <f>VLOOKUP(CONCATENATE($F4136," ",$G4136),AllocFactorMatrix,(Z$4+1),FALSE)*$E4142</f>
        <v>0</v>
      </c>
      <c r="AA4136" s="5">
        <f t="shared" si="2121"/>
        <v>0</v>
      </c>
      <c r="AB4136" s="5">
        <f>VLOOKUP(CONCATENATE($F4136," ",$G4136),AllocFactorMatrix,(AB$4+1),FALSE)*$E4142</f>
        <v>0</v>
      </c>
      <c r="AC4136" s="5">
        <f>VLOOKUP(CONCATENATE($F4136," ",$G4136),AllocFactorMatrix,(AC$4+1),FALSE)*$E4142</f>
        <v>0</v>
      </c>
      <c r="AD4136" s="5">
        <f>VLOOKUP(CONCATENATE($F4136," ",$G4136),AllocFactorMatrix,(AD$4+1),FALSE)*$E4142</f>
        <v>0</v>
      </c>
    </row>
    <row r="4137" spans="4:30" hidden="1" outlineLevel="1">
      <c r="D4137" s="7"/>
      <c r="E4137" s="51"/>
      <c r="F4137" s="52" t="str">
        <f>F4142</f>
        <v>PROD_ENERGY</v>
      </c>
      <c r="G4137" s="55" t="str">
        <f>$G$10</f>
        <v>SUBTRAN</v>
      </c>
      <c r="H4137" s="4">
        <f t="shared" si="2109"/>
        <v>0</v>
      </c>
      <c r="I4137" s="5">
        <f>VLOOKUP(CONCATENATE($F4137," ",$G4137),AllocFactorMatrix,(I$4+1),FALSE)*$E4142</f>
        <v>0</v>
      </c>
      <c r="J4137" s="5">
        <f>VLOOKUP(CONCATENATE($F4137," ",$G4137),AllocFactorMatrix,(J$4+1),FALSE)*$E4142</f>
        <v>0</v>
      </c>
      <c r="K4137" s="5">
        <f>VLOOKUP(CONCATENATE($F4137," ",$G4137),AllocFactorMatrix,(K$4+1),FALSE)*$E4142</f>
        <v>0</v>
      </c>
      <c r="L4137" s="5">
        <f>VLOOKUP(CONCATENATE($F4137," ",$G4137),AllocFactorMatrix,(L$4+1),FALSE)*$E4142</f>
        <v>0</v>
      </c>
      <c r="M4137" s="5">
        <f>VLOOKUP(CONCATENATE($F4137," ",$G4137),AllocFactorMatrix,(M$4+1),FALSE)*$E4142</f>
        <v>0</v>
      </c>
      <c r="N4137" s="5">
        <f t="shared" si="2110"/>
        <v>0</v>
      </c>
      <c r="O4137" s="5">
        <f>VLOOKUP(CONCATENATE($F4137," ",$G4137),AllocFactorMatrix,(O$4+1),FALSE)*$E4142</f>
        <v>0</v>
      </c>
      <c r="P4137" s="5">
        <f>VLOOKUP(CONCATENATE($F4137," ",$G4137),AllocFactorMatrix,(P$4+1),FALSE)*$E4142</f>
        <v>0</v>
      </c>
      <c r="Q4137" s="5">
        <f>VLOOKUP(CONCATENATE($F4137," ",$G4137),AllocFactorMatrix,(Q$4+1),FALSE)*$E4142</f>
        <v>0</v>
      </c>
      <c r="R4137" s="5">
        <f>VLOOKUP(CONCATENATE($F4137," ",$G4137),AllocFactorMatrix,(R$4+1),FALSE)*$E4142</f>
        <v>0</v>
      </c>
      <c r="S4137" s="5">
        <f t="shared" si="2112"/>
        <v>0</v>
      </c>
      <c r="T4137" s="5">
        <f>VLOOKUP(CONCATENATE($F4137," ",$G4137),AllocFactorMatrix,(T$4+1),FALSE)*$E4142</f>
        <v>0</v>
      </c>
      <c r="U4137" s="5">
        <f>VLOOKUP(CONCATENATE($F4137," ",$G4137),AllocFactorMatrix,(U$4+1),FALSE)*$E4142</f>
        <v>0</v>
      </c>
      <c r="V4137" s="5">
        <f>VLOOKUP(CONCATENATE($F4137," ",$G4137),AllocFactorMatrix,(V$4+1),FALSE)*$E4142</f>
        <v>0</v>
      </c>
      <c r="W4137" s="5">
        <f>VLOOKUP(CONCATENATE($F4137," ",$G4137),AllocFactorMatrix,(W$4+1),FALSE)*$E4142</f>
        <v>0</v>
      </c>
      <c r="X4137" s="5">
        <f t="shared" si="2123"/>
        <v>0</v>
      </c>
      <c r="Y4137" s="5">
        <f>VLOOKUP(CONCATENATE($F4137," ",$G4137),AllocFactorMatrix,(Y$4+1),FALSE)*$E4142</f>
        <v>0</v>
      </c>
      <c r="Z4137" s="5">
        <f>VLOOKUP(CONCATENATE($F4137," ",$G4137),AllocFactorMatrix,(Z$4+1),FALSE)*$E4142</f>
        <v>0</v>
      </c>
      <c r="AA4137" s="5">
        <f t="shared" si="2121"/>
        <v>0</v>
      </c>
      <c r="AB4137" s="5">
        <f>VLOOKUP(CONCATENATE($F4137," ",$G4137),AllocFactorMatrix,(AB$4+1),FALSE)*$E4142</f>
        <v>0</v>
      </c>
      <c r="AC4137" s="5">
        <f>VLOOKUP(CONCATENATE($F4137," ",$G4137),AllocFactorMatrix,(AC$4+1),FALSE)*$E4142</f>
        <v>0</v>
      </c>
      <c r="AD4137" s="5">
        <f>VLOOKUP(CONCATENATE($F4137," ",$G4137),AllocFactorMatrix,(AD$4+1),FALSE)*$E4142</f>
        <v>0</v>
      </c>
    </row>
    <row r="4138" spans="4:30" hidden="1" outlineLevel="1">
      <c r="D4138" s="7"/>
      <c r="E4138" s="51"/>
      <c r="F4138" s="52" t="str">
        <f>F4142</f>
        <v>PROD_ENERGY</v>
      </c>
      <c r="G4138" s="55" t="str">
        <f>$G$11</f>
        <v>DISTPRI</v>
      </c>
      <c r="H4138" s="4">
        <f t="shared" si="2109"/>
        <v>0</v>
      </c>
      <c r="I4138" s="5">
        <f>VLOOKUP(CONCATENATE($F4138," ",$G4138),AllocFactorMatrix,(I$4+1),FALSE)*$E4142</f>
        <v>0</v>
      </c>
      <c r="J4138" s="5">
        <f>VLOOKUP(CONCATENATE($F4138," ",$G4138),AllocFactorMatrix,(J$4+1),FALSE)*$E4142</f>
        <v>0</v>
      </c>
      <c r="K4138" s="5">
        <f>VLOOKUP(CONCATENATE($F4138," ",$G4138),AllocFactorMatrix,(K$4+1),FALSE)*$E4142</f>
        <v>0</v>
      </c>
      <c r="L4138" s="5">
        <f>VLOOKUP(CONCATENATE($F4138," ",$G4138),AllocFactorMatrix,(L$4+1),FALSE)*$E4142</f>
        <v>0</v>
      </c>
      <c r="M4138" s="5">
        <f>VLOOKUP(CONCATENATE($F4138," ",$G4138),AllocFactorMatrix,(M$4+1),FALSE)*$E4142</f>
        <v>0</v>
      </c>
      <c r="N4138" s="5">
        <f t="shared" si="2110"/>
        <v>0</v>
      </c>
      <c r="O4138" s="5">
        <f>VLOOKUP(CONCATENATE($F4138," ",$G4138),AllocFactorMatrix,(O$4+1),FALSE)*$E4142</f>
        <v>0</v>
      </c>
      <c r="P4138" s="5">
        <f>VLOOKUP(CONCATENATE($F4138," ",$G4138),AllocFactorMatrix,(P$4+1),FALSE)*$E4142</f>
        <v>0</v>
      </c>
      <c r="Q4138" s="5">
        <f>VLOOKUP(CONCATENATE($F4138," ",$G4138),AllocFactorMatrix,(Q$4+1),FALSE)*$E4142</f>
        <v>0</v>
      </c>
      <c r="R4138" s="5">
        <f>VLOOKUP(CONCATENATE($F4138," ",$G4138),AllocFactorMatrix,(R$4+1),FALSE)*$E4142</f>
        <v>0</v>
      </c>
      <c r="S4138" s="5">
        <f t="shared" si="2112"/>
        <v>0</v>
      </c>
      <c r="T4138" s="5">
        <f>VLOOKUP(CONCATENATE($F4138," ",$G4138),AllocFactorMatrix,(T$4+1),FALSE)*$E4142</f>
        <v>0</v>
      </c>
      <c r="U4138" s="5">
        <f>VLOOKUP(CONCATENATE($F4138," ",$G4138),AllocFactorMatrix,(U$4+1),FALSE)*$E4142</f>
        <v>0</v>
      </c>
      <c r="V4138" s="5">
        <f>VLOOKUP(CONCATENATE($F4138," ",$G4138),AllocFactorMatrix,(V$4+1),FALSE)*$E4142</f>
        <v>0</v>
      </c>
      <c r="W4138" s="5">
        <f>VLOOKUP(CONCATENATE($F4138," ",$G4138),AllocFactorMatrix,(W$4+1),FALSE)*$E4142</f>
        <v>0</v>
      </c>
      <c r="X4138" s="5">
        <f t="shared" si="2123"/>
        <v>0</v>
      </c>
      <c r="Y4138" s="5">
        <f>VLOOKUP(CONCATENATE($F4138," ",$G4138),AllocFactorMatrix,(Y$4+1),FALSE)*$E4142</f>
        <v>0</v>
      </c>
      <c r="Z4138" s="5">
        <f>VLOOKUP(CONCATENATE($F4138," ",$G4138),AllocFactorMatrix,(Z$4+1),FALSE)*$E4142</f>
        <v>0</v>
      </c>
      <c r="AA4138" s="5">
        <f t="shared" si="2121"/>
        <v>0</v>
      </c>
      <c r="AB4138" s="5">
        <f>VLOOKUP(CONCATENATE($F4138," ",$G4138),AllocFactorMatrix,(AB$4+1),FALSE)*$E4142</f>
        <v>0</v>
      </c>
      <c r="AC4138" s="5">
        <f>VLOOKUP(CONCATENATE($F4138," ",$G4138),AllocFactorMatrix,(AC$4+1),FALSE)*$E4142</f>
        <v>0</v>
      </c>
      <c r="AD4138" s="5">
        <f>VLOOKUP(CONCATENATE($F4138," ",$G4138),AllocFactorMatrix,(AD$4+1),FALSE)*$E4142</f>
        <v>0</v>
      </c>
    </row>
    <row r="4139" spans="4:30" hidden="1" outlineLevel="1">
      <c r="D4139" s="7"/>
      <c r="E4139" s="51"/>
      <c r="F4139" s="52" t="str">
        <f>F4142</f>
        <v>PROD_ENERGY</v>
      </c>
      <c r="G4139" s="55" t="str">
        <f>$G$12</f>
        <v>DISTSEC</v>
      </c>
      <c r="H4139" s="4">
        <f t="shared" si="2109"/>
        <v>0</v>
      </c>
      <c r="I4139" s="5">
        <f>VLOOKUP(CONCATENATE($F4139," ",$G4139),AllocFactorMatrix,(I$4+1),FALSE)*$E4142</f>
        <v>0</v>
      </c>
      <c r="J4139" s="5">
        <f>VLOOKUP(CONCATENATE($F4139," ",$G4139),AllocFactorMatrix,(J$4+1),FALSE)*$E4142</f>
        <v>0</v>
      </c>
      <c r="K4139" s="5">
        <f>VLOOKUP(CONCATENATE($F4139," ",$G4139),AllocFactorMatrix,(K$4+1),FALSE)*$E4142</f>
        <v>0</v>
      </c>
      <c r="L4139" s="5">
        <f>VLOOKUP(CONCATENATE($F4139," ",$G4139),AllocFactorMatrix,(L$4+1),FALSE)*$E4142</f>
        <v>0</v>
      </c>
      <c r="M4139" s="5">
        <f>VLOOKUP(CONCATENATE($F4139," ",$G4139),AllocFactorMatrix,(M$4+1),FALSE)*$E4142</f>
        <v>0</v>
      </c>
      <c r="N4139" s="5">
        <f t="shared" si="2110"/>
        <v>0</v>
      </c>
      <c r="O4139" s="5">
        <f>VLOOKUP(CONCATENATE($F4139," ",$G4139),AllocFactorMatrix,(O$4+1),FALSE)*$E4142</f>
        <v>0</v>
      </c>
      <c r="P4139" s="5">
        <f>VLOOKUP(CONCATENATE($F4139," ",$G4139),AllocFactorMatrix,(P$4+1),FALSE)*$E4142</f>
        <v>0</v>
      </c>
      <c r="Q4139" s="5">
        <f>VLOOKUP(CONCATENATE($F4139," ",$G4139),AllocFactorMatrix,(Q$4+1),FALSE)*$E4142</f>
        <v>0</v>
      </c>
      <c r="R4139" s="5">
        <f>VLOOKUP(CONCATENATE($F4139," ",$G4139),AllocFactorMatrix,(R$4+1),FALSE)*$E4142</f>
        <v>0</v>
      </c>
      <c r="S4139" s="5">
        <f t="shared" si="2112"/>
        <v>0</v>
      </c>
      <c r="T4139" s="5">
        <f>VLOOKUP(CONCATENATE($F4139," ",$G4139),AllocFactorMatrix,(T$4+1),FALSE)*$E4142</f>
        <v>0</v>
      </c>
      <c r="U4139" s="5">
        <f>VLOOKUP(CONCATENATE($F4139," ",$G4139),AllocFactorMatrix,(U$4+1),FALSE)*$E4142</f>
        <v>0</v>
      </c>
      <c r="V4139" s="5">
        <f>VLOOKUP(CONCATENATE($F4139," ",$G4139),AllocFactorMatrix,(V$4+1),FALSE)*$E4142</f>
        <v>0</v>
      </c>
      <c r="W4139" s="5">
        <f>VLOOKUP(CONCATENATE($F4139," ",$G4139),AllocFactorMatrix,(W$4+1),FALSE)*$E4142</f>
        <v>0</v>
      </c>
      <c r="X4139" s="5">
        <f t="shared" si="2123"/>
        <v>0</v>
      </c>
      <c r="Y4139" s="5">
        <f>VLOOKUP(CONCATENATE($F4139," ",$G4139),AllocFactorMatrix,(Y$4+1),FALSE)*$E4142</f>
        <v>0</v>
      </c>
      <c r="Z4139" s="5">
        <f>VLOOKUP(CONCATENATE($F4139," ",$G4139),AllocFactorMatrix,(Z$4+1),FALSE)*$E4142</f>
        <v>0</v>
      </c>
      <c r="AA4139" s="5">
        <f t="shared" si="2121"/>
        <v>0</v>
      </c>
      <c r="AB4139" s="5">
        <f>VLOOKUP(CONCATENATE($F4139," ",$G4139),AllocFactorMatrix,(AB$4+1),FALSE)*$E4142</f>
        <v>0</v>
      </c>
      <c r="AC4139" s="5">
        <f>VLOOKUP(CONCATENATE($F4139," ",$G4139),AllocFactorMatrix,(AC$4+1),FALSE)*$E4142</f>
        <v>0</v>
      </c>
      <c r="AD4139" s="5">
        <f>VLOOKUP(CONCATENATE($F4139," ",$G4139),AllocFactorMatrix,(AD$4+1),FALSE)*$E4142</f>
        <v>0</v>
      </c>
    </row>
    <row r="4140" spans="4:30" hidden="1" outlineLevel="1">
      <c r="D4140" s="7"/>
      <c r="E4140" s="51"/>
      <c r="F4140" s="52" t="str">
        <f>F4142</f>
        <v>PROD_ENERGY</v>
      </c>
      <c r="G4140" s="55" t="str">
        <f>$G$13</f>
        <v>ENERGY</v>
      </c>
      <c r="H4140" s="4">
        <f t="shared" si="2109"/>
        <v>-120147.99999999997</v>
      </c>
      <c r="I4140" s="5">
        <f>VLOOKUP(CONCATENATE($F4140," ",$G4140),AllocFactorMatrix,(I$4+1),FALSE)*$E4142</f>
        <v>-45082.78425821472</v>
      </c>
      <c r="J4140" s="5">
        <f>VLOOKUP(CONCATENATE($F4140," ",$G4140),AllocFactorMatrix,(J$4+1),FALSE)*$E4142</f>
        <v>-2921.6557356300573</v>
      </c>
      <c r="K4140" s="5">
        <f>VLOOKUP(CONCATENATE($F4140," ",$G4140),AllocFactorMatrix,(K$4+1),FALSE)*$E4142</f>
        <v>-9802.4717114211617</v>
      </c>
      <c r="L4140" s="5">
        <f>VLOOKUP(CONCATENATE($F4140," ",$G4140),AllocFactorMatrix,(L$4+1),FALSE)*$E4142</f>
        <v>-311.5448048877268</v>
      </c>
      <c r="M4140" s="5">
        <f>VLOOKUP(CONCATENATE($F4140," ",$G4140),AllocFactorMatrix,(M$4+1),FALSE)*$E4142</f>
        <v>-28.720788986464893</v>
      </c>
      <c r="N4140" s="5">
        <f t="shared" si="2110"/>
        <v>-10142.737305295354</v>
      </c>
      <c r="O4140" s="5">
        <f>VLOOKUP(CONCATENATE($F4140," ",$G4140),AllocFactorMatrix,(O$4+1),FALSE)*$E4142</f>
        <v>-8937.0502357275127</v>
      </c>
      <c r="P4140" s="5">
        <f>VLOOKUP(CONCATENATE($F4140," ",$G4140),AllocFactorMatrix,(P$4+1),FALSE)*$E4142</f>
        <v>-1656.7571499698179</v>
      </c>
      <c r="Q4140" s="5">
        <f>VLOOKUP(CONCATENATE($F4140," ",$G4140),AllocFactorMatrix,(Q$4+1),FALSE)*$E4142</f>
        <v>-752.78804271141894</v>
      </c>
      <c r="R4140" s="5">
        <f>VLOOKUP(CONCATENATE($F4140," ",$G4140),AllocFactorMatrix,(R$4+1),FALSE)*$E4142</f>
        <v>-34.879785199377594</v>
      </c>
      <c r="S4140" s="5">
        <f t="shared" si="2112"/>
        <v>-11381.475213608128</v>
      </c>
      <c r="T4140" s="5">
        <f>VLOOKUP(CONCATENATE($F4140," ",$G4140),AllocFactorMatrix,(T$4+1),FALSE)*$E4142</f>
        <v>-342.48470070938168</v>
      </c>
      <c r="U4140" s="5">
        <f>VLOOKUP(CONCATENATE($F4140," ",$G4140),AllocFactorMatrix,(U$4+1),FALSE)*$E4142</f>
        <v>-6013.5182751088751</v>
      </c>
      <c r="V4140" s="5">
        <f>VLOOKUP(CONCATENATE($F4140," ",$G4140),AllocFactorMatrix,(V$4+1),FALSE)*$E4142</f>
        <v>-34142.260080378619</v>
      </c>
      <c r="W4140" s="5">
        <f>VLOOKUP(CONCATENATE($F4140," ",$G4140),AllocFactorMatrix,(W$4+1),FALSE)*$E4142</f>
        <v>-6477.5858253296001</v>
      </c>
      <c r="X4140" s="5">
        <f t="shared" si="2123"/>
        <v>-46975.848881526479</v>
      </c>
      <c r="Y4140" s="5">
        <f>VLOOKUP(CONCATENATE($F4140," ",$G4140),AllocFactorMatrix,(Y$4+1),FALSE)*$E4142</f>
        <v>-2421.3163025605245</v>
      </c>
      <c r="Z4140" s="5">
        <f>VLOOKUP(CONCATENATE($F4140," ",$G4140),AllocFactorMatrix,(Z$4+1),FALSE)*$E4142</f>
        <v>-39.41516945345613</v>
      </c>
      <c r="AA4140" s="5">
        <f t="shared" si="2121"/>
        <v>-2460.7314720139807</v>
      </c>
      <c r="AB4140" s="5">
        <f>VLOOKUP(CONCATENATE($F4140," ",$G4140),AllocFactorMatrix,(AB$4+1),FALSE)*$E4142</f>
        <v>-43.964450953912511</v>
      </c>
      <c r="AC4140" s="5">
        <f>VLOOKUP(CONCATENATE($F4140," ",$G4140),AllocFactorMatrix,(AC$4+1),FALSE)*$E4142</f>
        <v>-950.67237990605724</v>
      </c>
      <c r="AD4140" s="5">
        <f>VLOOKUP(CONCATENATE($F4140," ",$G4140),AllocFactorMatrix,(AD$4+1),FALSE)*$E4142</f>
        <v>-188.13030285129346</v>
      </c>
    </row>
    <row r="4141" spans="4:30" hidden="1" outlineLevel="1">
      <c r="D4141" s="7"/>
      <c r="E4141" s="51"/>
      <c r="F4141" s="52" t="str">
        <f>F4142</f>
        <v>PROD_ENERGY</v>
      </c>
      <c r="G4141" s="55" t="str">
        <f>$G$14</f>
        <v>CUSTOMER</v>
      </c>
      <c r="H4141" s="4">
        <f t="shared" si="2109"/>
        <v>0</v>
      </c>
      <c r="I4141" s="5">
        <f>VLOOKUP(CONCATENATE($F4141," ",$G4141),AllocFactorMatrix,(I$4+1),FALSE)*$E4142</f>
        <v>0</v>
      </c>
      <c r="J4141" s="5">
        <f>VLOOKUP(CONCATENATE($F4141," ",$G4141),AllocFactorMatrix,(J$4+1),FALSE)*$E4142</f>
        <v>0</v>
      </c>
      <c r="K4141" s="5">
        <f>VLOOKUP(CONCATENATE($F4141," ",$G4141),AllocFactorMatrix,(K$4+1),FALSE)*$E4142</f>
        <v>0</v>
      </c>
      <c r="L4141" s="5">
        <f>VLOOKUP(CONCATENATE($F4141," ",$G4141),AllocFactorMatrix,(L$4+1),FALSE)*$E4142</f>
        <v>0</v>
      </c>
      <c r="M4141" s="5">
        <f>VLOOKUP(CONCATENATE($F4141," ",$G4141),AllocFactorMatrix,(M$4+1),FALSE)*$E4142</f>
        <v>0</v>
      </c>
      <c r="N4141" s="5">
        <f t="shared" si="2110"/>
        <v>0</v>
      </c>
      <c r="O4141" s="5">
        <f>VLOOKUP(CONCATENATE($F4141," ",$G4141),AllocFactorMatrix,(O$4+1),FALSE)*$E4142</f>
        <v>0</v>
      </c>
      <c r="P4141" s="5">
        <f>VLOOKUP(CONCATENATE($F4141," ",$G4141),AllocFactorMatrix,(P$4+1),FALSE)*$E4142</f>
        <v>0</v>
      </c>
      <c r="Q4141" s="5">
        <f>VLOOKUP(CONCATENATE($F4141," ",$G4141),AllocFactorMatrix,(Q$4+1),FALSE)*$E4142</f>
        <v>0</v>
      </c>
      <c r="R4141" s="5">
        <f>VLOOKUP(CONCATENATE($F4141," ",$G4141),AllocFactorMatrix,(R$4+1),FALSE)*$E4142</f>
        <v>0</v>
      </c>
      <c r="S4141" s="5">
        <f t="shared" si="2112"/>
        <v>0</v>
      </c>
      <c r="T4141" s="5">
        <f>VLOOKUP(CONCATENATE($F4141," ",$G4141),AllocFactorMatrix,(T$4+1),FALSE)*$E4142</f>
        <v>0</v>
      </c>
      <c r="U4141" s="5">
        <f>VLOOKUP(CONCATENATE($F4141," ",$G4141),AllocFactorMatrix,(U$4+1),FALSE)*$E4142</f>
        <v>0</v>
      </c>
      <c r="V4141" s="5">
        <f>VLOOKUP(CONCATENATE($F4141," ",$G4141),AllocFactorMatrix,(V$4+1),FALSE)*$E4142</f>
        <v>0</v>
      </c>
      <c r="W4141" s="5">
        <f>VLOOKUP(CONCATENATE($F4141," ",$G4141),AllocFactorMatrix,(W$4+1),FALSE)*$E4142</f>
        <v>0</v>
      </c>
      <c r="X4141" s="5">
        <f t="shared" si="2123"/>
        <v>0</v>
      </c>
      <c r="Y4141" s="5">
        <f>VLOOKUP(CONCATENATE($F4141," ",$G4141),AllocFactorMatrix,(Y$4+1),FALSE)*$E4142</f>
        <v>0</v>
      </c>
      <c r="Z4141" s="5">
        <f>VLOOKUP(CONCATENATE($F4141," ",$G4141),AllocFactorMatrix,(Z$4+1),FALSE)*$E4142</f>
        <v>0</v>
      </c>
      <c r="AA4141" s="5">
        <f t="shared" si="2121"/>
        <v>0</v>
      </c>
      <c r="AB4141" s="5">
        <f>VLOOKUP(CONCATENATE($F4141," ",$G4141),AllocFactorMatrix,(AB$4+1),FALSE)*$E4142</f>
        <v>0</v>
      </c>
      <c r="AC4141" s="5">
        <f>VLOOKUP(CONCATENATE($F4141," ",$G4141),AllocFactorMatrix,(AC$4+1),FALSE)*$E4142</f>
        <v>0</v>
      </c>
      <c r="AD4141" s="5">
        <f>VLOOKUP(CONCATENATE($F4141," ",$G4141),AllocFactorMatrix,(AD$4+1),FALSE)*$E4142</f>
        <v>0</v>
      </c>
    </row>
    <row r="4142" spans="4:30" collapsed="1">
      <c r="D4142" s="7" t="s">
        <v>259</v>
      </c>
      <c r="E4142" s="61">
        <v>-120148</v>
      </c>
      <c r="F4142" s="10" t="s">
        <v>32</v>
      </c>
      <c r="G4142" s="55" t="str">
        <f>$G$15</f>
        <v>TOTAL</v>
      </c>
      <c r="H4142" s="4">
        <f t="shared" si="2109"/>
        <v>-120147.99999999997</v>
      </c>
      <c r="I4142" s="5">
        <f>VLOOKUP(CONCATENATE($F4142," ",$G4142),AllocFactorMatrix,(I$4+1),FALSE)*$E4142</f>
        <v>-45082.78425821472</v>
      </c>
      <c r="J4142" s="5">
        <f>VLOOKUP(CONCATENATE($F4142," ",$G4142),AllocFactorMatrix,(J$4+1),FALSE)*$E4142</f>
        <v>-2921.6557356300573</v>
      </c>
      <c r="K4142" s="5">
        <f>VLOOKUP(CONCATENATE($F4142," ",$G4142),AllocFactorMatrix,(K$4+1),FALSE)*$E4142</f>
        <v>-9802.4717114211617</v>
      </c>
      <c r="L4142" s="5">
        <f>VLOOKUP(CONCATENATE($F4142," ",$G4142),AllocFactorMatrix,(L$4+1),FALSE)*$E4142</f>
        <v>-311.5448048877268</v>
      </c>
      <c r="M4142" s="5">
        <f>VLOOKUP(CONCATENATE($F4142," ",$G4142),AllocFactorMatrix,(M$4+1),FALSE)*$E4142</f>
        <v>-28.720788986464893</v>
      </c>
      <c r="N4142" s="5">
        <f t="shared" si="2110"/>
        <v>-10142.737305295354</v>
      </c>
      <c r="O4142" s="5">
        <f>VLOOKUP(CONCATENATE($F4142," ",$G4142),AllocFactorMatrix,(O$4+1),FALSE)*$E4142</f>
        <v>-8937.0502357275127</v>
      </c>
      <c r="P4142" s="5">
        <f>VLOOKUP(CONCATENATE($F4142," ",$G4142),AllocFactorMatrix,(P$4+1),FALSE)*$E4142</f>
        <v>-1656.7571499698179</v>
      </c>
      <c r="Q4142" s="5">
        <f>VLOOKUP(CONCATENATE($F4142," ",$G4142),AllocFactorMatrix,(Q$4+1),FALSE)*$E4142</f>
        <v>-752.78804271141894</v>
      </c>
      <c r="R4142" s="5">
        <f>VLOOKUP(CONCATENATE($F4142," ",$G4142),AllocFactorMatrix,(R$4+1),FALSE)*$E4142</f>
        <v>-34.879785199377594</v>
      </c>
      <c r="S4142" s="5">
        <f t="shared" si="2112"/>
        <v>-11381.475213608128</v>
      </c>
      <c r="T4142" s="5">
        <f>VLOOKUP(CONCATENATE($F4142," ",$G4142),AllocFactorMatrix,(T$4+1),FALSE)*$E4142</f>
        <v>-342.48470070938168</v>
      </c>
      <c r="U4142" s="5">
        <f>VLOOKUP(CONCATENATE($F4142," ",$G4142),AllocFactorMatrix,(U$4+1),FALSE)*$E4142</f>
        <v>-6013.5182751088751</v>
      </c>
      <c r="V4142" s="5">
        <f>VLOOKUP(CONCATENATE($F4142," ",$G4142),AllocFactorMatrix,(V$4+1),FALSE)*$E4142</f>
        <v>-34142.260080378619</v>
      </c>
      <c r="W4142" s="5">
        <f>VLOOKUP(CONCATENATE($F4142," ",$G4142),AllocFactorMatrix,(W$4+1),FALSE)*$E4142</f>
        <v>-6477.5858253296001</v>
      </c>
      <c r="X4142" s="5">
        <f t="shared" si="2123"/>
        <v>-46975.848881526479</v>
      </c>
      <c r="Y4142" s="5">
        <f>VLOOKUP(CONCATENATE($F4142," ",$G4142),AllocFactorMatrix,(Y$4+1),FALSE)*$E4142</f>
        <v>-2421.3163025605245</v>
      </c>
      <c r="Z4142" s="5">
        <f>VLOOKUP(CONCATENATE($F4142," ",$G4142),AllocFactorMatrix,(Z$4+1),FALSE)*$E4142</f>
        <v>-39.41516945345613</v>
      </c>
      <c r="AA4142" s="5">
        <f t="shared" si="2121"/>
        <v>-2460.7314720139807</v>
      </c>
      <c r="AB4142" s="5">
        <f>VLOOKUP(CONCATENATE($F4142," ",$G4142),AllocFactorMatrix,(AB$4+1),FALSE)*$E4142</f>
        <v>-43.964450953912511</v>
      </c>
      <c r="AC4142" s="5">
        <f>VLOOKUP(CONCATENATE($F4142," ",$G4142),AllocFactorMatrix,(AC$4+1),FALSE)*$E4142</f>
        <v>-950.67237990605724</v>
      </c>
      <c r="AD4142" s="5">
        <f>VLOOKUP(CONCATENATE($F4142," ",$G4142),AllocFactorMatrix,(AD$4+1),FALSE)*$E4142</f>
        <v>-188.13030285129346</v>
      </c>
    </row>
    <row r="4143" spans="4:30" hidden="1" outlineLevel="1">
      <c r="D4143" s="7"/>
      <c r="E4143" s="51"/>
      <c r="F4143" s="52" t="str">
        <f>F4150</f>
        <v>PROD_ENERGY</v>
      </c>
      <c r="G4143" s="55" t="str">
        <f>$G$8</f>
        <v>PRODUCTION</v>
      </c>
      <c r="H4143" s="4">
        <f t="shared" ref="H4143:H4174" si="2124">SUBTOTAL(9,I4143:AD4143)</f>
        <v>0</v>
      </c>
      <c r="I4143" s="5">
        <f>VLOOKUP(CONCATENATE($F4143," ",$G4143),AllocFactorMatrix,(I$4+1),FALSE)*$E4150</f>
        <v>0</v>
      </c>
      <c r="J4143" s="5">
        <f>VLOOKUP(CONCATENATE($F4143," ",$G4143),AllocFactorMatrix,(J$4+1),FALSE)*$E4150</f>
        <v>0</v>
      </c>
      <c r="K4143" s="5">
        <f>VLOOKUP(CONCATENATE($F4143," ",$G4143),AllocFactorMatrix,(K$4+1),FALSE)*$E4150</f>
        <v>0</v>
      </c>
      <c r="L4143" s="5">
        <f>VLOOKUP(CONCATENATE($F4143," ",$G4143),AllocFactorMatrix,(L$4+1),FALSE)*$E4150</f>
        <v>0</v>
      </c>
      <c r="M4143" s="5">
        <f>VLOOKUP(CONCATENATE($F4143," ",$G4143),AllocFactorMatrix,(M$4+1),FALSE)*$E4150</f>
        <v>0</v>
      </c>
      <c r="N4143" s="5">
        <f t="shared" si="2110"/>
        <v>0</v>
      </c>
      <c r="O4143" s="5">
        <f>VLOOKUP(CONCATENATE($F4143," ",$G4143),AllocFactorMatrix,(O$4+1),FALSE)*$E4150</f>
        <v>0</v>
      </c>
      <c r="P4143" s="5">
        <f>VLOOKUP(CONCATENATE($F4143," ",$G4143),AllocFactorMatrix,(P$4+1),FALSE)*$E4150</f>
        <v>0</v>
      </c>
      <c r="Q4143" s="5">
        <f>VLOOKUP(CONCATENATE($F4143," ",$G4143),AllocFactorMatrix,(Q$4+1),FALSE)*$E4150</f>
        <v>0</v>
      </c>
      <c r="R4143" s="5">
        <f>VLOOKUP(CONCATENATE($F4143," ",$G4143),AllocFactorMatrix,(R$4+1),FALSE)*$E4150</f>
        <v>0</v>
      </c>
      <c r="S4143" s="5">
        <f t="shared" si="2112"/>
        <v>0</v>
      </c>
      <c r="T4143" s="5">
        <f>VLOOKUP(CONCATENATE($F4143," ",$G4143),AllocFactorMatrix,(T$4+1),FALSE)*$E4150</f>
        <v>0</v>
      </c>
      <c r="U4143" s="5">
        <f>VLOOKUP(CONCATENATE($F4143," ",$G4143),AllocFactorMatrix,(U$4+1),FALSE)*$E4150</f>
        <v>0</v>
      </c>
      <c r="V4143" s="5">
        <f>VLOOKUP(CONCATENATE($F4143," ",$G4143),AllocFactorMatrix,(V$4+1),FALSE)*$E4150</f>
        <v>0</v>
      </c>
      <c r="W4143" s="5">
        <f>VLOOKUP(CONCATENATE($F4143," ",$G4143),AllocFactorMatrix,(W$4+1),FALSE)*$E4150</f>
        <v>0</v>
      </c>
      <c r="X4143" s="5">
        <f>SUBTOTAL(9,T4143:W4143)</f>
        <v>0</v>
      </c>
      <c r="Y4143" s="5">
        <f>VLOOKUP(CONCATENATE($F4143," ",$G4143),AllocFactorMatrix,(Y$4+1),FALSE)*$E4150</f>
        <v>0</v>
      </c>
      <c r="Z4143" s="5">
        <f>VLOOKUP(CONCATENATE($F4143," ",$G4143),AllocFactorMatrix,(Z$4+1),FALSE)*$E4150</f>
        <v>0</v>
      </c>
      <c r="AA4143" s="5">
        <f t="shared" si="2121"/>
        <v>0</v>
      </c>
      <c r="AB4143" s="5">
        <f>VLOOKUP(CONCATENATE($F4143," ",$G4143),AllocFactorMatrix,(AB$4+1),FALSE)*$E4150</f>
        <v>0</v>
      </c>
      <c r="AC4143" s="5">
        <f>VLOOKUP(CONCATENATE($F4143," ",$G4143),AllocFactorMatrix,(AC$4+1),FALSE)*$E4150</f>
        <v>0</v>
      </c>
      <c r="AD4143" s="5">
        <f>VLOOKUP(CONCATENATE($F4143," ",$G4143),AllocFactorMatrix,(AD$4+1),FALSE)*$E4150</f>
        <v>0</v>
      </c>
    </row>
    <row r="4144" spans="4:30" hidden="1" outlineLevel="1">
      <c r="D4144" s="7"/>
      <c r="E4144" s="51"/>
      <c r="F4144" s="52" t="str">
        <f>F4150</f>
        <v>PROD_ENERGY</v>
      </c>
      <c r="G4144" s="55" t="str">
        <f>$G$9</f>
        <v>BULKTRAN</v>
      </c>
      <c r="H4144" s="4">
        <f t="shared" si="2124"/>
        <v>0</v>
      </c>
      <c r="I4144" s="5">
        <f>VLOOKUP(CONCATENATE($F4144," ",$G4144),AllocFactorMatrix,(I$4+1),FALSE)*$E4150</f>
        <v>0</v>
      </c>
      <c r="J4144" s="5">
        <f>VLOOKUP(CONCATENATE($F4144," ",$G4144),AllocFactorMatrix,(J$4+1),FALSE)*$E4150</f>
        <v>0</v>
      </c>
      <c r="K4144" s="5">
        <f>VLOOKUP(CONCATENATE($F4144," ",$G4144),AllocFactorMatrix,(K$4+1),FALSE)*$E4150</f>
        <v>0</v>
      </c>
      <c r="L4144" s="5">
        <f>VLOOKUP(CONCATENATE($F4144," ",$G4144),AllocFactorMatrix,(L$4+1),FALSE)*$E4150</f>
        <v>0</v>
      </c>
      <c r="M4144" s="5">
        <f>VLOOKUP(CONCATENATE($F4144," ",$G4144),AllocFactorMatrix,(M$4+1),FALSE)*$E4150</f>
        <v>0</v>
      </c>
      <c r="N4144" s="5">
        <f t="shared" si="2110"/>
        <v>0</v>
      </c>
      <c r="O4144" s="5">
        <f>VLOOKUP(CONCATENATE($F4144," ",$G4144),AllocFactorMatrix,(O$4+1),FALSE)*$E4150</f>
        <v>0</v>
      </c>
      <c r="P4144" s="5">
        <f>VLOOKUP(CONCATENATE($F4144," ",$G4144),AllocFactorMatrix,(P$4+1),FALSE)*$E4150</f>
        <v>0</v>
      </c>
      <c r="Q4144" s="5">
        <f>VLOOKUP(CONCATENATE($F4144," ",$G4144),AllocFactorMatrix,(Q$4+1),FALSE)*$E4150</f>
        <v>0</v>
      </c>
      <c r="R4144" s="5">
        <f>VLOOKUP(CONCATENATE($F4144," ",$G4144),AllocFactorMatrix,(R$4+1),FALSE)*$E4150</f>
        <v>0</v>
      </c>
      <c r="S4144" s="5">
        <f t="shared" si="2112"/>
        <v>0</v>
      </c>
      <c r="T4144" s="5">
        <f>VLOOKUP(CONCATENATE($F4144," ",$G4144),AllocFactorMatrix,(T$4+1),FALSE)*$E4150</f>
        <v>0</v>
      </c>
      <c r="U4144" s="5">
        <f>VLOOKUP(CONCATENATE($F4144," ",$G4144),AllocFactorMatrix,(U$4+1),FALSE)*$E4150</f>
        <v>0</v>
      </c>
      <c r="V4144" s="5">
        <f>VLOOKUP(CONCATENATE($F4144," ",$G4144),AllocFactorMatrix,(V$4+1),FALSE)*$E4150</f>
        <v>0</v>
      </c>
      <c r="W4144" s="5">
        <f>VLOOKUP(CONCATENATE($F4144," ",$G4144),AllocFactorMatrix,(W$4+1),FALSE)*$E4150</f>
        <v>0</v>
      </c>
      <c r="X4144" s="5">
        <f t="shared" ref="X4144:X4150" si="2125">SUBTOTAL(9,T4144:W4144)</f>
        <v>0</v>
      </c>
      <c r="Y4144" s="5">
        <f>VLOOKUP(CONCATENATE($F4144," ",$G4144),AllocFactorMatrix,(Y$4+1),FALSE)*$E4150</f>
        <v>0</v>
      </c>
      <c r="Z4144" s="5">
        <f>VLOOKUP(CONCATENATE($F4144," ",$G4144),AllocFactorMatrix,(Z$4+1),FALSE)*$E4150</f>
        <v>0</v>
      </c>
      <c r="AA4144" s="5">
        <f t="shared" si="2121"/>
        <v>0</v>
      </c>
      <c r="AB4144" s="5">
        <f>VLOOKUP(CONCATENATE($F4144," ",$G4144),AllocFactorMatrix,(AB$4+1),FALSE)*$E4150</f>
        <v>0</v>
      </c>
      <c r="AC4144" s="5">
        <f>VLOOKUP(CONCATENATE($F4144," ",$G4144),AllocFactorMatrix,(AC$4+1),FALSE)*$E4150</f>
        <v>0</v>
      </c>
      <c r="AD4144" s="5">
        <f>VLOOKUP(CONCATENATE($F4144," ",$G4144),AllocFactorMatrix,(AD$4+1),FALSE)*$E4150</f>
        <v>0</v>
      </c>
    </row>
    <row r="4145" spans="4:30" hidden="1" outlineLevel="1">
      <c r="D4145" s="7"/>
      <c r="E4145" s="51"/>
      <c r="F4145" s="52" t="str">
        <f>F4150</f>
        <v>PROD_ENERGY</v>
      </c>
      <c r="G4145" s="55" t="str">
        <f>$G$10</f>
        <v>SUBTRAN</v>
      </c>
      <c r="H4145" s="4">
        <f t="shared" si="2124"/>
        <v>0</v>
      </c>
      <c r="I4145" s="5">
        <f>VLOOKUP(CONCATENATE($F4145," ",$G4145),AllocFactorMatrix,(I$4+1),FALSE)*$E4150</f>
        <v>0</v>
      </c>
      <c r="J4145" s="5">
        <f>VLOOKUP(CONCATENATE($F4145," ",$G4145),AllocFactorMatrix,(J$4+1),FALSE)*$E4150</f>
        <v>0</v>
      </c>
      <c r="K4145" s="5">
        <f>VLOOKUP(CONCATENATE($F4145," ",$G4145),AllocFactorMatrix,(K$4+1),FALSE)*$E4150</f>
        <v>0</v>
      </c>
      <c r="L4145" s="5">
        <f>VLOOKUP(CONCATENATE($F4145," ",$G4145),AllocFactorMatrix,(L$4+1),FALSE)*$E4150</f>
        <v>0</v>
      </c>
      <c r="M4145" s="5">
        <f>VLOOKUP(CONCATENATE($F4145," ",$G4145),AllocFactorMatrix,(M$4+1),FALSE)*$E4150</f>
        <v>0</v>
      </c>
      <c r="N4145" s="5">
        <f t="shared" si="2110"/>
        <v>0</v>
      </c>
      <c r="O4145" s="5">
        <f>VLOOKUP(CONCATENATE($F4145," ",$G4145),AllocFactorMatrix,(O$4+1),FALSE)*$E4150</f>
        <v>0</v>
      </c>
      <c r="P4145" s="5">
        <f>VLOOKUP(CONCATENATE($F4145," ",$G4145),AllocFactorMatrix,(P$4+1),FALSE)*$E4150</f>
        <v>0</v>
      </c>
      <c r="Q4145" s="5">
        <f>VLOOKUP(CONCATENATE($F4145," ",$G4145),AllocFactorMatrix,(Q$4+1),FALSE)*$E4150</f>
        <v>0</v>
      </c>
      <c r="R4145" s="5">
        <f>VLOOKUP(CONCATENATE($F4145," ",$G4145),AllocFactorMatrix,(R$4+1),FALSE)*$E4150</f>
        <v>0</v>
      </c>
      <c r="S4145" s="5">
        <f t="shared" si="2112"/>
        <v>0</v>
      </c>
      <c r="T4145" s="5">
        <f>VLOOKUP(CONCATENATE($F4145," ",$G4145),AllocFactorMatrix,(T$4+1),FALSE)*$E4150</f>
        <v>0</v>
      </c>
      <c r="U4145" s="5">
        <f>VLOOKUP(CONCATENATE($F4145," ",$G4145),AllocFactorMatrix,(U$4+1),FALSE)*$E4150</f>
        <v>0</v>
      </c>
      <c r="V4145" s="5">
        <f>VLOOKUP(CONCATENATE($F4145," ",$G4145),AllocFactorMatrix,(V$4+1),FALSE)*$E4150</f>
        <v>0</v>
      </c>
      <c r="W4145" s="5">
        <f>VLOOKUP(CONCATENATE($F4145," ",$G4145),AllocFactorMatrix,(W$4+1),FALSE)*$E4150</f>
        <v>0</v>
      </c>
      <c r="X4145" s="5">
        <f t="shared" si="2125"/>
        <v>0</v>
      </c>
      <c r="Y4145" s="5">
        <f>VLOOKUP(CONCATENATE($F4145," ",$G4145),AllocFactorMatrix,(Y$4+1),FALSE)*$E4150</f>
        <v>0</v>
      </c>
      <c r="Z4145" s="5">
        <f>VLOOKUP(CONCATENATE($F4145," ",$G4145),AllocFactorMatrix,(Z$4+1),FALSE)*$E4150</f>
        <v>0</v>
      </c>
      <c r="AA4145" s="5">
        <f t="shared" si="2121"/>
        <v>0</v>
      </c>
      <c r="AB4145" s="5">
        <f>VLOOKUP(CONCATENATE($F4145," ",$G4145),AllocFactorMatrix,(AB$4+1),FALSE)*$E4150</f>
        <v>0</v>
      </c>
      <c r="AC4145" s="5">
        <f>VLOOKUP(CONCATENATE($F4145," ",$G4145),AllocFactorMatrix,(AC$4+1),FALSE)*$E4150</f>
        <v>0</v>
      </c>
      <c r="AD4145" s="5">
        <f>VLOOKUP(CONCATENATE($F4145," ",$G4145),AllocFactorMatrix,(AD$4+1),FALSE)*$E4150</f>
        <v>0</v>
      </c>
    </row>
    <row r="4146" spans="4:30" hidden="1" outlineLevel="1">
      <c r="D4146" s="7"/>
      <c r="E4146" s="51"/>
      <c r="F4146" s="52" t="str">
        <f>F4150</f>
        <v>PROD_ENERGY</v>
      </c>
      <c r="G4146" s="55" t="str">
        <f>$G$11</f>
        <v>DISTPRI</v>
      </c>
      <c r="H4146" s="4">
        <f t="shared" si="2124"/>
        <v>0</v>
      </c>
      <c r="I4146" s="5">
        <f>VLOOKUP(CONCATENATE($F4146," ",$G4146),AllocFactorMatrix,(I$4+1),FALSE)*$E4150</f>
        <v>0</v>
      </c>
      <c r="J4146" s="5">
        <f>VLOOKUP(CONCATENATE($F4146," ",$G4146),AllocFactorMatrix,(J$4+1),FALSE)*$E4150</f>
        <v>0</v>
      </c>
      <c r="K4146" s="5">
        <f>VLOOKUP(CONCATENATE($F4146," ",$G4146),AllocFactorMatrix,(K$4+1),FALSE)*$E4150</f>
        <v>0</v>
      </c>
      <c r="L4146" s="5">
        <f>VLOOKUP(CONCATENATE($F4146," ",$G4146),AllocFactorMatrix,(L$4+1),FALSE)*$E4150</f>
        <v>0</v>
      </c>
      <c r="M4146" s="5">
        <f>VLOOKUP(CONCATENATE($F4146," ",$G4146),AllocFactorMatrix,(M$4+1),FALSE)*$E4150</f>
        <v>0</v>
      </c>
      <c r="N4146" s="5">
        <f t="shared" si="2110"/>
        <v>0</v>
      </c>
      <c r="O4146" s="5">
        <f>VLOOKUP(CONCATENATE($F4146," ",$G4146),AllocFactorMatrix,(O$4+1),FALSE)*$E4150</f>
        <v>0</v>
      </c>
      <c r="P4146" s="5">
        <f>VLOOKUP(CONCATENATE($F4146," ",$G4146),AllocFactorMatrix,(P$4+1),FALSE)*$E4150</f>
        <v>0</v>
      </c>
      <c r="Q4146" s="5">
        <f>VLOOKUP(CONCATENATE($F4146," ",$G4146),AllocFactorMatrix,(Q$4+1),FALSE)*$E4150</f>
        <v>0</v>
      </c>
      <c r="R4146" s="5">
        <f>VLOOKUP(CONCATENATE($F4146," ",$G4146),AllocFactorMatrix,(R$4+1),FALSE)*$E4150</f>
        <v>0</v>
      </c>
      <c r="S4146" s="5">
        <f t="shared" si="2112"/>
        <v>0</v>
      </c>
      <c r="T4146" s="5">
        <f>VLOOKUP(CONCATENATE($F4146," ",$G4146),AllocFactorMatrix,(T$4+1),FALSE)*$E4150</f>
        <v>0</v>
      </c>
      <c r="U4146" s="5">
        <f>VLOOKUP(CONCATENATE($F4146," ",$G4146),AllocFactorMatrix,(U$4+1),FALSE)*$E4150</f>
        <v>0</v>
      </c>
      <c r="V4146" s="5">
        <f>VLOOKUP(CONCATENATE($F4146," ",$G4146),AllocFactorMatrix,(V$4+1),FALSE)*$E4150</f>
        <v>0</v>
      </c>
      <c r="W4146" s="5">
        <f>VLOOKUP(CONCATENATE($F4146," ",$G4146),AllocFactorMatrix,(W$4+1),FALSE)*$E4150</f>
        <v>0</v>
      </c>
      <c r="X4146" s="5">
        <f t="shared" si="2125"/>
        <v>0</v>
      </c>
      <c r="Y4146" s="5">
        <f>VLOOKUP(CONCATENATE($F4146," ",$G4146),AllocFactorMatrix,(Y$4+1),FALSE)*$E4150</f>
        <v>0</v>
      </c>
      <c r="Z4146" s="5">
        <f>VLOOKUP(CONCATENATE($F4146," ",$G4146),AllocFactorMatrix,(Z$4+1),FALSE)*$E4150</f>
        <v>0</v>
      </c>
      <c r="AA4146" s="5">
        <f t="shared" si="2121"/>
        <v>0</v>
      </c>
      <c r="AB4146" s="5">
        <f>VLOOKUP(CONCATENATE($F4146," ",$G4146),AllocFactorMatrix,(AB$4+1),FALSE)*$E4150</f>
        <v>0</v>
      </c>
      <c r="AC4146" s="5">
        <f>VLOOKUP(CONCATENATE($F4146," ",$G4146),AllocFactorMatrix,(AC$4+1),FALSE)*$E4150</f>
        <v>0</v>
      </c>
      <c r="AD4146" s="5">
        <f>VLOOKUP(CONCATENATE($F4146," ",$G4146),AllocFactorMatrix,(AD$4+1),FALSE)*$E4150</f>
        <v>0</v>
      </c>
    </row>
    <row r="4147" spans="4:30" hidden="1" outlineLevel="1">
      <c r="D4147" s="7"/>
      <c r="E4147" s="51"/>
      <c r="F4147" s="52" t="str">
        <f>F4150</f>
        <v>PROD_ENERGY</v>
      </c>
      <c r="G4147" s="55" t="str">
        <f>$G$12</f>
        <v>DISTSEC</v>
      </c>
      <c r="H4147" s="4">
        <f t="shared" si="2124"/>
        <v>0</v>
      </c>
      <c r="I4147" s="5">
        <f>VLOOKUP(CONCATENATE($F4147," ",$G4147),AllocFactorMatrix,(I$4+1),FALSE)*$E4150</f>
        <v>0</v>
      </c>
      <c r="J4147" s="5">
        <f>VLOOKUP(CONCATENATE($F4147," ",$G4147),AllocFactorMatrix,(J$4+1),FALSE)*$E4150</f>
        <v>0</v>
      </c>
      <c r="K4147" s="5">
        <f>VLOOKUP(CONCATENATE($F4147," ",$G4147),AllocFactorMatrix,(K$4+1),FALSE)*$E4150</f>
        <v>0</v>
      </c>
      <c r="L4147" s="5">
        <f>VLOOKUP(CONCATENATE($F4147," ",$G4147),AllocFactorMatrix,(L$4+1),FALSE)*$E4150</f>
        <v>0</v>
      </c>
      <c r="M4147" s="5">
        <f>VLOOKUP(CONCATENATE($F4147," ",$G4147),AllocFactorMatrix,(M$4+1),FALSE)*$E4150</f>
        <v>0</v>
      </c>
      <c r="N4147" s="5">
        <f t="shared" si="2110"/>
        <v>0</v>
      </c>
      <c r="O4147" s="5">
        <f>VLOOKUP(CONCATENATE($F4147," ",$G4147),AllocFactorMatrix,(O$4+1),FALSE)*$E4150</f>
        <v>0</v>
      </c>
      <c r="P4147" s="5">
        <f>VLOOKUP(CONCATENATE($F4147," ",$G4147),AllocFactorMatrix,(P$4+1),FALSE)*$E4150</f>
        <v>0</v>
      </c>
      <c r="Q4147" s="5">
        <f>VLOOKUP(CONCATENATE($F4147," ",$G4147),AllocFactorMatrix,(Q$4+1),FALSE)*$E4150</f>
        <v>0</v>
      </c>
      <c r="R4147" s="5">
        <f>VLOOKUP(CONCATENATE($F4147," ",$G4147),AllocFactorMatrix,(R$4+1),FALSE)*$E4150</f>
        <v>0</v>
      </c>
      <c r="S4147" s="5">
        <f t="shared" si="2112"/>
        <v>0</v>
      </c>
      <c r="T4147" s="5">
        <f>VLOOKUP(CONCATENATE($F4147," ",$G4147),AllocFactorMatrix,(T$4+1),FALSE)*$E4150</f>
        <v>0</v>
      </c>
      <c r="U4147" s="5">
        <f>VLOOKUP(CONCATENATE($F4147," ",$G4147),AllocFactorMatrix,(U$4+1),FALSE)*$E4150</f>
        <v>0</v>
      </c>
      <c r="V4147" s="5">
        <f>VLOOKUP(CONCATENATE($F4147," ",$G4147),AllocFactorMatrix,(V$4+1),FALSE)*$E4150</f>
        <v>0</v>
      </c>
      <c r="W4147" s="5">
        <f>VLOOKUP(CONCATENATE($F4147," ",$G4147),AllocFactorMatrix,(W$4+1),FALSE)*$E4150</f>
        <v>0</v>
      </c>
      <c r="X4147" s="5">
        <f t="shared" si="2125"/>
        <v>0</v>
      </c>
      <c r="Y4147" s="5">
        <f>VLOOKUP(CONCATENATE($F4147," ",$G4147),AllocFactorMatrix,(Y$4+1),FALSE)*$E4150</f>
        <v>0</v>
      </c>
      <c r="Z4147" s="5">
        <f>VLOOKUP(CONCATENATE($F4147," ",$G4147),AllocFactorMatrix,(Z$4+1),FALSE)*$E4150</f>
        <v>0</v>
      </c>
      <c r="AA4147" s="5">
        <f t="shared" si="2121"/>
        <v>0</v>
      </c>
      <c r="AB4147" s="5">
        <f>VLOOKUP(CONCATENATE($F4147," ",$G4147),AllocFactorMatrix,(AB$4+1),FALSE)*$E4150</f>
        <v>0</v>
      </c>
      <c r="AC4147" s="5">
        <f>VLOOKUP(CONCATENATE($F4147," ",$G4147),AllocFactorMatrix,(AC$4+1),FALSE)*$E4150</f>
        <v>0</v>
      </c>
      <c r="AD4147" s="5">
        <f>VLOOKUP(CONCATENATE($F4147," ",$G4147),AllocFactorMatrix,(AD$4+1),FALSE)*$E4150</f>
        <v>0</v>
      </c>
    </row>
    <row r="4148" spans="4:30" hidden="1" outlineLevel="1">
      <c r="D4148" s="7"/>
      <c r="E4148" s="51"/>
      <c r="F4148" s="52" t="str">
        <f>F4150</f>
        <v>PROD_ENERGY</v>
      </c>
      <c r="G4148" s="55" t="str">
        <f>$G$13</f>
        <v>ENERGY</v>
      </c>
      <c r="H4148" s="4">
        <f t="shared" si="2124"/>
        <v>4460</v>
      </c>
      <c r="I4148" s="5">
        <f>VLOOKUP(CONCATENATE($F4148," ",$G4148),AllocFactorMatrix,(I$4+1),FALSE)*$E4150</f>
        <v>1673.5128157908384</v>
      </c>
      <c r="J4148" s="5">
        <f>VLOOKUP(CONCATENATE($F4148," ",$G4148),AllocFactorMatrix,(J$4+1),FALSE)*$E4150</f>
        <v>108.45444435954037</v>
      </c>
      <c r="K4148" s="5">
        <f>VLOOKUP(CONCATENATE($F4148," ",$G4148),AllocFactorMatrix,(K$4+1),FALSE)*$E4150</f>
        <v>363.8764176926656</v>
      </c>
      <c r="L4148" s="5">
        <f>VLOOKUP(CONCATENATE($F4148," ",$G4148),AllocFactorMatrix,(L$4+1),FALSE)*$E4150</f>
        <v>11.564818638672817</v>
      </c>
      <c r="M4148" s="5">
        <f>VLOOKUP(CONCATENATE($F4148," ",$G4148),AllocFactorMatrix,(M$4+1),FALSE)*$E4150</f>
        <v>1.0661410833275078</v>
      </c>
      <c r="N4148" s="5">
        <f t="shared" si="2110"/>
        <v>376.50737741466594</v>
      </c>
      <c r="O4148" s="5">
        <f>VLOOKUP(CONCATENATE($F4148," ",$G4148),AllocFactorMatrix,(O$4+1),FALSE)*$E4150</f>
        <v>331.7512072722368</v>
      </c>
      <c r="P4148" s="5">
        <f>VLOOKUP(CONCATENATE($F4148," ",$G4148),AllocFactorMatrix,(P$4+1),FALSE)*$E4150</f>
        <v>61.500290382406597</v>
      </c>
      <c r="Q4148" s="5">
        <f>VLOOKUP(CONCATENATE($F4148," ",$G4148),AllocFactorMatrix,(Q$4+1),FALSE)*$E4150</f>
        <v>27.944157792829913</v>
      </c>
      <c r="R4148" s="5">
        <f>VLOOKUP(CONCATENATE($F4148," ",$G4148),AllocFactorMatrix,(R$4+1),FALSE)*$E4150</f>
        <v>1.2947684687986822</v>
      </c>
      <c r="S4148" s="5">
        <f t="shared" si="2112"/>
        <v>422.49042391627199</v>
      </c>
      <c r="T4148" s="5">
        <f>VLOOKUP(CONCATENATE($F4148," ",$G4148),AllocFactorMatrix,(T$4+1),FALSE)*$E4150</f>
        <v>12.713334929951746</v>
      </c>
      <c r="U4148" s="5">
        <f>VLOOKUP(CONCATENATE($F4148," ",$G4148),AllocFactorMatrix,(U$4+1),FALSE)*$E4150</f>
        <v>223.22711578208194</v>
      </c>
      <c r="V4148" s="5">
        <f>VLOOKUP(CONCATENATE($F4148," ",$G4148),AllocFactorMatrix,(V$4+1),FALSE)*$E4150</f>
        <v>1267.3908842301882</v>
      </c>
      <c r="W4148" s="5">
        <f>VLOOKUP(CONCATENATE($F4148," ",$G4148),AllocFactorMatrix,(W$4+1),FALSE)*$E4150</f>
        <v>240.45371359465008</v>
      </c>
      <c r="X4148" s="5">
        <f t="shared" si="2125"/>
        <v>1743.785048536872</v>
      </c>
      <c r="Y4148" s="5">
        <f>VLOOKUP(CONCATENATE($F4148," ",$G4148),AllocFactorMatrix,(Y$4+1),FALSE)*$E4150</f>
        <v>89.881402182474432</v>
      </c>
      <c r="Z4148" s="5">
        <f>VLOOKUP(CONCATENATE($F4148," ",$G4148),AllocFactorMatrix,(Z$4+1),FALSE)*$E4150</f>
        <v>1.4631259426908008</v>
      </c>
      <c r="AA4148" s="5">
        <f t="shared" si="2121"/>
        <v>91.344528125165226</v>
      </c>
      <c r="AB4148" s="5">
        <f>VLOOKUP(CONCATENATE($F4148," ",$G4148),AllocFactorMatrix,(AB$4+1),FALSE)*$E4150</f>
        <v>1.6319992946570048</v>
      </c>
      <c r="AC4148" s="5">
        <f>VLOOKUP(CONCATENATE($F4148," ",$G4148),AllocFactorMatrix,(AC$4+1),FALSE)*$E4150</f>
        <v>35.289799367288808</v>
      </c>
      <c r="AD4148" s="5">
        <f>VLOOKUP(CONCATENATE($F4148," ",$G4148),AllocFactorMatrix,(AD$4+1),FALSE)*$E4150</f>
        <v>6.9835631946996113</v>
      </c>
    </row>
    <row r="4149" spans="4:30" hidden="1" outlineLevel="1">
      <c r="D4149" s="7"/>
      <c r="E4149" s="51"/>
      <c r="F4149" s="52" t="str">
        <f>F4150</f>
        <v>PROD_ENERGY</v>
      </c>
      <c r="G4149" s="55" t="str">
        <f>$G$14</f>
        <v>CUSTOMER</v>
      </c>
      <c r="H4149" s="4">
        <f t="shared" si="2124"/>
        <v>0</v>
      </c>
      <c r="I4149" s="5">
        <f>VLOOKUP(CONCATENATE($F4149," ",$G4149),AllocFactorMatrix,(I$4+1),FALSE)*$E4150</f>
        <v>0</v>
      </c>
      <c r="J4149" s="5">
        <f>VLOOKUP(CONCATENATE($F4149," ",$G4149),AllocFactorMatrix,(J$4+1),FALSE)*$E4150</f>
        <v>0</v>
      </c>
      <c r="K4149" s="5">
        <f>VLOOKUP(CONCATENATE($F4149," ",$G4149),AllocFactorMatrix,(K$4+1),FALSE)*$E4150</f>
        <v>0</v>
      </c>
      <c r="L4149" s="5">
        <f>VLOOKUP(CONCATENATE($F4149," ",$G4149),AllocFactorMatrix,(L$4+1),FALSE)*$E4150</f>
        <v>0</v>
      </c>
      <c r="M4149" s="5">
        <f>VLOOKUP(CONCATENATE($F4149," ",$G4149),AllocFactorMatrix,(M$4+1),FALSE)*$E4150</f>
        <v>0</v>
      </c>
      <c r="N4149" s="5">
        <f t="shared" si="2110"/>
        <v>0</v>
      </c>
      <c r="O4149" s="5">
        <f>VLOOKUP(CONCATENATE($F4149," ",$G4149),AllocFactorMatrix,(O$4+1),FALSE)*$E4150</f>
        <v>0</v>
      </c>
      <c r="P4149" s="5">
        <f>VLOOKUP(CONCATENATE($F4149," ",$G4149),AllocFactorMatrix,(P$4+1),FALSE)*$E4150</f>
        <v>0</v>
      </c>
      <c r="Q4149" s="5">
        <f>VLOOKUP(CONCATENATE($F4149," ",$G4149),AllocFactorMatrix,(Q$4+1),FALSE)*$E4150</f>
        <v>0</v>
      </c>
      <c r="R4149" s="5">
        <f>VLOOKUP(CONCATENATE($F4149," ",$G4149),AllocFactorMatrix,(R$4+1),FALSE)*$E4150</f>
        <v>0</v>
      </c>
      <c r="S4149" s="5">
        <f t="shared" si="2112"/>
        <v>0</v>
      </c>
      <c r="T4149" s="5">
        <f>VLOOKUP(CONCATENATE($F4149," ",$G4149),AllocFactorMatrix,(T$4+1),FALSE)*$E4150</f>
        <v>0</v>
      </c>
      <c r="U4149" s="5">
        <f>VLOOKUP(CONCATENATE($F4149," ",$G4149),AllocFactorMatrix,(U$4+1),FALSE)*$E4150</f>
        <v>0</v>
      </c>
      <c r="V4149" s="5">
        <f>VLOOKUP(CONCATENATE($F4149," ",$G4149),AllocFactorMatrix,(V$4+1),FALSE)*$E4150</f>
        <v>0</v>
      </c>
      <c r="W4149" s="5">
        <f>VLOOKUP(CONCATENATE($F4149," ",$G4149),AllocFactorMatrix,(W$4+1),FALSE)*$E4150</f>
        <v>0</v>
      </c>
      <c r="X4149" s="5">
        <f t="shared" si="2125"/>
        <v>0</v>
      </c>
      <c r="Y4149" s="5">
        <f>VLOOKUP(CONCATENATE($F4149," ",$G4149),AllocFactorMatrix,(Y$4+1),FALSE)*$E4150</f>
        <v>0</v>
      </c>
      <c r="Z4149" s="5">
        <f>VLOOKUP(CONCATENATE($F4149," ",$G4149),AllocFactorMatrix,(Z$4+1),FALSE)*$E4150</f>
        <v>0</v>
      </c>
      <c r="AA4149" s="5">
        <f t="shared" si="2121"/>
        <v>0</v>
      </c>
      <c r="AB4149" s="5">
        <f>VLOOKUP(CONCATENATE($F4149," ",$G4149),AllocFactorMatrix,(AB$4+1),FALSE)*$E4150</f>
        <v>0</v>
      </c>
      <c r="AC4149" s="5">
        <f>VLOOKUP(CONCATENATE($F4149," ",$G4149),AllocFactorMatrix,(AC$4+1),FALSE)*$E4150</f>
        <v>0</v>
      </c>
      <c r="AD4149" s="5">
        <f>VLOOKUP(CONCATENATE($F4149," ",$G4149),AllocFactorMatrix,(AD$4+1),FALSE)*$E4150</f>
        <v>0</v>
      </c>
    </row>
    <row r="4150" spans="4:30" collapsed="1">
      <c r="D4150" s="7" t="s">
        <v>303</v>
      </c>
      <c r="E4150" s="61">
        <v>4460</v>
      </c>
      <c r="F4150" s="10" t="s">
        <v>32</v>
      </c>
      <c r="G4150" s="55" t="str">
        <f>$G$15</f>
        <v>TOTAL</v>
      </c>
      <c r="H4150" s="4">
        <f t="shared" si="2124"/>
        <v>4460</v>
      </c>
      <c r="I4150" s="5">
        <f>VLOOKUP(CONCATENATE($F4150," ",$G4150),AllocFactorMatrix,(I$4+1),FALSE)*$E4150</f>
        <v>1673.5128157908384</v>
      </c>
      <c r="J4150" s="5">
        <f>VLOOKUP(CONCATENATE($F4150," ",$G4150),AllocFactorMatrix,(J$4+1),FALSE)*$E4150</f>
        <v>108.45444435954037</v>
      </c>
      <c r="K4150" s="5">
        <f>VLOOKUP(CONCATENATE($F4150," ",$G4150),AllocFactorMatrix,(K$4+1),FALSE)*$E4150</f>
        <v>363.8764176926656</v>
      </c>
      <c r="L4150" s="5">
        <f>VLOOKUP(CONCATENATE($F4150," ",$G4150),AllocFactorMatrix,(L$4+1),FALSE)*$E4150</f>
        <v>11.564818638672817</v>
      </c>
      <c r="M4150" s="5">
        <f>VLOOKUP(CONCATENATE($F4150," ",$G4150),AllocFactorMatrix,(M$4+1),FALSE)*$E4150</f>
        <v>1.0661410833275078</v>
      </c>
      <c r="N4150" s="5">
        <f t="shared" si="2110"/>
        <v>376.50737741466594</v>
      </c>
      <c r="O4150" s="5">
        <f>VLOOKUP(CONCATENATE($F4150," ",$G4150),AllocFactorMatrix,(O$4+1),FALSE)*$E4150</f>
        <v>331.7512072722368</v>
      </c>
      <c r="P4150" s="5">
        <f>VLOOKUP(CONCATENATE($F4150," ",$G4150),AllocFactorMatrix,(P$4+1),FALSE)*$E4150</f>
        <v>61.500290382406597</v>
      </c>
      <c r="Q4150" s="5">
        <f>VLOOKUP(CONCATENATE($F4150," ",$G4150),AllocFactorMatrix,(Q$4+1),FALSE)*$E4150</f>
        <v>27.944157792829913</v>
      </c>
      <c r="R4150" s="5">
        <f>VLOOKUP(CONCATENATE($F4150," ",$G4150),AllocFactorMatrix,(R$4+1),FALSE)*$E4150</f>
        <v>1.2947684687986822</v>
      </c>
      <c r="S4150" s="5">
        <f t="shared" si="2112"/>
        <v>422.49042391627199</v>
      </c>
      <c r="T4150" s="5">
        <f>VLOOKUP(CONCATENATE($F4150," ",$G4150),AllocFactorMatrix,(T$4+1),FALSE)*$E4150</f>
        <v>12.713334929951746</v>
      </c>
      <c r="U4150" s="5">
        <f>VLOOKUP(CONCATENATE($F4150," ",$G4150),AllocFactorMatrix,(U$4+1),FALSE)*$E4150</f>
        <v>223.22711578208194</v>
      </c>
      <c r="V4150" s="5">
        <f>VLOOKUP(CONCATENATE($F4150," ",$G4150),AllocFactorMatrix,(V$4+1),FALSE)*$E4150</f>
        <v>1267.3908842301882</v>
      </c>
      <c r="W4150" s="5">
        <f>VLOOKUP(CONCATENATE($F4150," ",$G4150),AllocFactorMatrix,(W$4+1),FALSE)*$E4150</f>
        <v>240.45371359465008</v>
      </c>
      <c r="X4150" s="5">
        <f t="shared" si="2125"/>
        <v>1743.785048536872</v>
      </c>
      <c r="Y4150" s="5">
        <f>VLOOKUP(CONCATENATE($F4150," ",$G4150),AllocFactorMatrix,(Y$4+1),FALSE)*$E4150</f>
        <v>89.881402182474432</v>
      </c>
      <c r="Z4150" s="5">
        <f>VLOOKUP(CONCATENATE($F4150," ",$G4150),AllocFactorMatrix,(Z$4+1),FALSE)*$E4150</f>
        <v>1.4631259426908008</v>
      </c>
      <c r="AA4150" s="5">
        <f t="shared" si="2121"/>
        <v>91.344528125165226</v>
      </c>
      <c r="AB4150" s="5">
        <f>VLOOKUP(CONCATENATE($F4150," ",$G4150),AllocFactorMatrix,(AB$4+1),FALSE)*$E4150</f>
        <v>1.6319992946570048</v>
      </c>
      <c r="AC4150" s="5">
        <f>VLOOKUP(CONCATENATE($F4150," ",$G4150),AllocFactorMatrix,(AC$4+1),FALSE)*$E4150</f>
        <v>35.289799367288808</v>
      </c>
      <c r="AD4150" s="5">
        <f>VLOOKUP(CONCATENATE($F4150," ",$G4150),AllocFactorMatrix,(AD$4+1),FALSE)*$E4150</f>
        <v>6.9835631946996113</v>
      </c>
    </row>
    <row r="4151" spans="4:30" hidden="1" outlineLevel="1">
      <c r="D4151" s="7"/>
      <c r="E4151" s="51"/>
      <c r="F4151" s="52" t="str">
        <f>F4158</f>
        <v>PROD_ENERGY</v>
      </c>
      <c r="G4151" s="55" t="str">
        <f>$G$8</f>
        <v>PRODUCTION</v>
      </c>
      <c r="H4151" s="4">
        <f t="shared" si="2124"/>
        <v>0</v>
      </c>
      <c r="I4151" s="5">
        <f>VLOOKUP(CONCATENATE($F4151," ",$G4151),AllocFactorMatrix,(I$4+1),FALSE)*$E4158</f>
        <v>0</v>
      </c>
      <c r="J4151" s="5">
        <f>VLOOKUP(CONCATENATE($F4151," ",$G4151),AllocFactorMatrix,(J$4+1),FALSE)*$E4158</f>
        <v>0</v>
      </c>
      <c r="K4151" s="5">
        <f>VLOOKUP(CONCATENATE($F4151," ",$G4151),AllocFactorMatrix,(K$4+1),FALSE)*$E4158</f>
        <v>0</v>
      </c>
      <c r="L4151" s="5">
        <f>VLOOKUP(CONCATENATE($F4151," ",$G4151),AllocFactorMatrix,(L$4+1),FALSE)*$E4158</f>
        <v>0</v>
      </c>
      <c r="M4151" s="5">
        <f>VLOOKUP(CONCATENATE($F4151," ",$G4151),AllocFactorMatrix,(M$4+1),FALSE)*$E4158</f>
        <v>0</v>
      </c>
      <c r="N4151" s="5">
        <f t="shared" si="2110"/>
        <v>0</v>
      </c>
      <c r="O4151" s="5">
        <f>VLOOKUP(CONCATENATE($F4151," ",$G4151),AllocFactorMatrix,(O$4+1),FALSE)*$E4158</f>
        <v>0</v>
      </c>
      <c r="P4151" s="5">
        <f>VLOOKUP(CONCATENATE($F4151," ",$G4151),AllocFactorMatrix,(P$4+1),FALSE)*$E4158</f>
        <v>0</v>
      </c>
      <c r="Q4151" s="5">
        <f>VLOOKUP(CONCATENATE($F4151," ",$G4151),AllocFactorMatrix,(Q$4+1),FALSE)*$E4158</f>
        <v>0</v>
      </c>
      <c r="R4151" s="5">
        <f>VLOOKUP(CONCATENATE($F4151," ",$G4151),AllocFactorMatrix,(R$4+1),FALSE)*$E4158</f>
        <v>0</v>
      </c>
      <c r="S4151" s="5">
        <f t="shared" si="2112"/>
        <v>0</v>
      </c>
      <c r="T4151" s="5">
        <f>VLOOKUP(CONCATENATE($F4151," ",$G4151),AllocFactorMatrix,(T$4+1),FALSE)*$E4158</f>
        <v>0</v>
      </c>
      <c r="U4151" s="5">
        <f>VLOOKUP(CONCATENATE($F4151," ",$G4151),AllocFactorMatrix,(U$4+1),FALSE)*$E4158</f>
        <v>0</v>
      </c>
      <c r="V4151" s="5">
        <f>VLOOKUP(CONCATENATE($F4151," ",$G4151),AllocFactorMatrix,(V$4+1),FALSE)*$E4158</f>
        <v>0</v>
      </c>
      <c r="W4151" s="5">
        <f>VLOOKUP(CONCATENATE($F4151," ",$G4151),AllocFactorMatrix,(W$4+1),FALSE)*$E4158</f>
        <v>0</v>
      </c>
      <c r="X4151" s="5">
        <f>SUBTOTAL(9,T4151:W4151)</f>
        <v>0</v>
      </c>
      <c r="Y4151" s="5">
        <f>VLOOKUP(CONCATENATE($F4151," ",$G4151),AllocFactorMatrix,(Y$4+1),FALSE)*$E4158</f>
        <v>0</v>
      </c>
      <c r="Z4151" s="5">
        <f>VLOOKUP(CONCATENATE($F4151," ",$G4151),AllocFactorMatrix,(Z$4+1),FALSE)*$E4158</f>
        <v>0</v>
      </c>
      <c r="AA4151" s="5">
        <f t="shared" si="2121"/>
        <v>0</v>
      </c>
      <c r="AB4151" s="5">
        <f>VLOOKUP(CONCATENATE($F4151," ",$G4151),AllocFactorMatrix,(AB$4+1),FALSE)*$E4158</f>
        <v>0</v>
      </c>
      <c r="AC4151" s="5">
        <f>VLOOKUP(CONCATENATE($F4151," ",$G4151),AllocFactorMatrix,(AC$4+1),FALSE)*$E4158</f>
        <v>0</v>
      </c>
      <c r="AD4151" s="5">
        <f>VLOOKUP(CONCATENATE($F4151," ",$G4151),AllocFactorMatrix,(AD$4+1),FALSE)*$E4158</f>
        <v>0</v>
      </c>
    </row>
    <row r="4152" spans="4:30" hidden="1" outlineLevel="1">
      <c r="D4152" s="7"/>
      <c r="E4152" s="51"/>
      <c r="F4152" s="52" t="str">
        <f>F4158</f>
        <v>PROD_ENERGY</v>
      </c>
      <c r="G4152" s="55" t="str">
        <f>$G$9</f>
        <v>BULKTRAN</v>
      </c>
      <c r="H4152" s="4">
        <f t="shared" si="2124"/>
        <v>0</v>
      </c>
      <c r="I4152" s="5">
        <f>VLOOKUP(CONCATENATE($F4152," ",$G4152),AllocFactorMatrix,(I$4+1),FALSE)*$E4158</f>
        <v>0</v>
      </c>
      <c r="J4152" s="5">
        <f>VLOOKUP(CONCATENATE($F4152," ",$G4152),AllocFactorMatrix,(J$4+1),FALSE)*$E4158</f>
        <v>0</v>
      </c>
      <c r="K4152" s="5">
        <f>VLOOKUP(CONCATENATE($F4152," ",$G4152),AllocFactorMatrix,(K$4+1),FALSE)*$E4158</f>
        <v>0</v>
      </c>
      <c r="L4152" s="5">
        <f>VLOOKUP(CONCATENATE($F4152," ",$G4152),AllocFactorMatrix,(L$4+1),FALSE)*$E4158</f>
        <v>0</v>
      </c>
      <c r="M4152" s="5">
        <f>VLOOKUP(CONCATENATE($F4152," ",$G4152),AllocFactorMatrix,(M$4+1),FALSE)*$E4158</f>
        <v>0</v>
      </c>
      <c r="N4152" s="5">
        <f t="shared" si="2110"/>
        <v>0</v>
      </c>
      <c r="O4152" s="5">
        <f>VLOOKUP(CONCATENATE($F4152," ",$G4152),AllocFactorMatrix,(O$4+1),FALSE)*$E4158</f>
        <v>0</v>
      </c>
      <c r="P4152" s="5">
        <f>VLOOKUP(CONCATENATE($F4152," ",$G4152),AllocFactorMatrix,(P$4+1),FALSE)*$E4158</f>
        <v>0</v>
      </c>
      <c r="Q4152" s="5">
        <f>VLOOKUP(CONCATENATE($F4152," ",$G4152),AllocFactorMatrix,(Q$4+1),FALSE)*$E4158</f>
        <v>0</v>
      </c>
      <c r="R4152" s="5">
        <f>VLOOKUP(CONCATENATE($F4152," ",$G4152),AllocFactorMatrix,(R$4+1),FALSE)*$E4158</f>
        <v>0</v>
      </c>
      <c r="S4152" s="5">
        <f t="shared" si="2112"/>
        <v>0</v>
      </c>
      <c r="T4152" s="5">
        <f>VLOOKUP(CONCATENATE($F4152," ",$G4152),AllocFactorMatrix,(T$4+1),FALSE)*$E4158</f>
        <v>0</v>
      </c>
      <c r="U4152" s="5">
        <f>VLOOKUP(CONCATENATE($F4152," ",$G4152),AllocFactorMatrix,(U$4+1),FALSE)*$E4158</f>
        <v>0</v>
      </c>
      <c r="V4152" s="5">
        <f>VLOOKUP(CONCATENATE($F4152," ",$G4152),AllocFactorMatrix,(V$4+1),FALSE)*$E4158</f>
        <v>0</v>
      </c>
      <c r="W4152" s="5">
        <f>VLOOKUP(CONCATENATE($F4152," ",$G4152),AllocFactorMatrix,(W$4+1),FALSE)*$E4158</f>
        <v>0</v>
      </c>
      <c r="X4152" s="5">
        <f t="shared" ref="X4152:X4158" si="2126">SUBTOTAL(9,T4152:W4152)</f>
        <v>0</v>
      </c>
      <c r="Y4152" s="5">
        <f>VLOOKUP(CONCATENATE($F4152," ",$G4152),AllocFactorMatrix,(Y$4+1),FALSE)*$E4158</f>
        <v>0</v>
      </c>
      <c r="Z4152" s="5">
        <f>VLOOKUP(CONCATENATE($F4152," ",$G4152),AllocFactorMatrix,(Z$4+1),FALSE)*$E4158</f>
        <v>0</v>
      </c>
      <c r="AA4152" s="5">
        <f t="shared" si="2121"/>
        <v>0</v>
      </c>
      <c r="AB4152" s="5">
        <f>VLOOKUP(CONCATENATE($F4152," ",$G4152),AllocFactorMatrix,(AB$4+1),FALSE)*$E4158</f>
        <v>0</v>
      </c>
      <c r="AC4152" s="5">
        <f>VLOOKUP(CONCATENATE($F4152," ",$G4152),AllocFactorMatrix,(AC$4+1),FALSE)*$E4158</f>
        <v>0</v>
      </c>
      <c r="AD4152" s="5">
        <f>VLOOKUP(CONCATENATE($F4152," ",$G4152),AllocFactorMatrix,(AD$4+1),FALSE)*$E4158</f>
        <v>0</v>
      </c>
    </row>
    <row r="4153" spans="4:30" hidden="1" outlineLevel="1">
      <c r="D4153" s="7"/>
      <c r="E4153" s="51"/>
      <c r="F4153" s="52" t="str">
        <f>F4158</f>
        <v>PROD_ENERGY</v>
      </c>
      <c r="G4153" s="55" t="str">
        <f>$G$10</f>
        <v>SUBTRAN</v>
      </c>
      <c r="H4153" s="4">
        <f t="shared" si="2124"/>
        <v>0</v>
      </c>
      <c r="I4153" s="5">
        <f>VLOOKUP(CONCATENATE($F4153," ",$G4153),AllocFactorMatrix,(I$4+1),FALSE)*$E4158</f>
        <v>0</v>
      </c>
      <c r="J4153" s="5">
        <f>VLOOKUP(CONCATENATE($F4153," ",$G4153),AllocFactorMatrix,(J$4+1),FALSE)*$E4158</f>
        <v>0</v>
      </c>
      <c r="K4153" s="5">
        <f>VLOOKUP(CONCATENATE($F4153," ",$G4153),AllocFactorMatrix,(K$4+1),FALSE)*$E4158</f>
        <v>0</v>
      </c>
      <c r="L4153" s="5">
        <f>VLOOKUP(CONCATENATE($F4153," ",$G4153),AllocFactorMatrix,(L$4+1),FALSE)*$E4158</f>
        <v>0</v>
      </c>
      <c r="M4153" s="5">
        <f>VLOOKUP(CONCATENATE($F4153," ",$G4153),AllocFactorMatrix,(M$4+1),FALSE)*$E4158</f>
        <v>0</v>
      </c>
      <c r="N4153" s="5">
        <f t="shared" si="2110"/>
        <v>0</v>
      </c>
      <c r="O4153" s="5">
        <f>VLOOKUP(CONCATENATE($F4153," ",$G4153),AllocFactorMatrix,(O$4+1),FALSE)*$E4158</f>
        <v>0</v>
      </c>
      <c r="P4153" s="5">
        <f>VLOOKUP(CONCATENATE($F4153," ",$G4153),AllocFactorMatrix,(P$4+1),FALSE)*$E4158</f>
        <v>0</v>
      </c>
      <c r="Q4153" s="5">
        <f>VLOOKUP(CONCATENATE($F4153," ",$G4153),AllocFactorMatrix,(Q$4+1),FALSE)*$E4158</f>
        <v>0</v>
      </c>
      <c r="R4153" s="5">
        <f>VLOOKUP(CONCATENATE($F4153," ",$G4153),AllocFactorMatrix,(R$4+1),FALSE)*$E4158</f>
        <v>0</v>
      </c>
      <c r="S4153" s="5">
        <f t="shared" si="2112"/>
        <v>0</v>
      </c>
      <c r="T4153" s="5">
        <f>VLOOKUP(CONCATENATE($F4153," ",$G4153),AllocFactorMatrix,(T$4+1),FALSE)*$E4158</f>
        <v>0</v>
      </c>
      <c r="U4153" s="5">
        <f>VLOOKUP(CONCATENATE($F4153," ",$G4153),AllocFactorMatrix,(U$4+1),FALSE)*$E4158</f>
        <v>0</v>
      </c>
      <c r="V4153" s="5">
        <f>VLOOKUP(CONCATENATE($F4153," ",$G4153),AllocFactorMatrix,(V$4+1),FALSE)*$E4158</f>
        <v>0</v>
      </c>
      <c r="W4153" s="5">
        <f>VLOOKUP(CONCATENATE($F4153," ",$G4153),AllocFactorMatrix,(W$4+1),FALSE)*$E4158</f>
        <v>0</v>
      </c>
      <c r="X4153" s="5">
        <f t="shared" si="2126"/>
        <v>0</v>
      </c>
      <c r="Y4153" s="5">
        <f>VLOOKUP(CONCATENATE($F4153," ",$G4153),AllocFactorMatrix,(Y$4+1),FALSE)*$E4158</f>
        <v>0</v>
      </c>
      <c r="Z4153" s="5">
        <f>VLOOKUP(CONCATENATE($F4153," ",$G4153),AllocFactorMatrix,(Z$4+1),FALSE)*$E4158</f>
        <v>0</v>
      </c>
      <c r="AA4153" s="5">
        <f t="shared" si="2121"/>
        <v>0</v>
      </c>
      <c r="AB4153" s="5">
        <f>VLOOKUP(CONCATENATE($F4153," ",$G4153),AllocFactorMatrix,(AB$4+1),FALSE)*$E4158</f>
        <v>0</v>
      </c>
      <c r="AC4153" s="5">
        <f>VLOOKUP(CONCATENATE($F4153," ",$G4153),AllocFactorMatrix,(AC$4+1),FALSE)*$E4158</f>
        <v>0</v>
      </c>
      <c r="AD4153" s="5">
        <f>VLOOKUP(CONCATENATE($F4153," ",$G4153),AllocFactorMatrix,(AD$4+1),FALSE)*$E4158</f>
        <v>0</v>
      </c>
    </row>
    <row r="4154" spans="4:30" hidden="1" outlineLevel="1">
      <c r="D4154" s="7"/>
      <c r="E4154" s="51"/>
      <c r="F4154" s="52" t="str">
        <f>F4158</f>
        <v>PROD_ENERGY</v>
      </c>
      <c r="G4154" s="55" t="str">
        <f>$G$11</f>
        <v>DISTPRI</v>
      </c>
      <c r="H4154" s="4">
        <f t="shared" si="2124"/>
        <v>0</v>
      </c>
      <c r="I4154" s="5">
        <f>VLOOKUP(CONCATENATE($F4154," ",$G4154),AllocFactorMatrix,(I$4+1),FALSE)*$E4158</f>
        <v>0</v>
      </c>
      <c r="J4154" s="5">
        <f>VLOOKUP(CONCATENATE($F4154," ",$G4154),AllocFactorMatrix,(J$4+1),FALSE)*$E4158</f>
        <v>0</v>
      </c>
      <c r="K4154" s="5">
        <f>VLOOKUP(CONCATENATE($F4154," ",$G4154),AllocFactorMatrix,(K$4+1),FALSE)*$E4158</f>
        <v>0</v>
      </c>
      <c r="L4154" s="5">
        <f>VLOOKUP(CONCATENATE($F4154," ",$G4154),AllocFactorMatrix,(L$4+1),FALSE)*$E4158</f>
        <v>0</v>
      </c>
      <c r="M4154" s="5">
        <f>VLOOKUP(CONCATENATE($F4154," ",$G4154),AllocFactorMatrix,(M$4+1),FALSE)*$E4158</f>
        <v>0</v>
      </c>
      <c r="N4154" s="5">
        <f t="shared" si="2110"/>
        <v>0</v>
      </c>
      <c r="O4154" s="5">
        <f>VLOOKUP(CONCATENATE($F4154," ",$G4154),AllocFactorMatrix,(O$4+1),FALSE)*$E4158</f>
        <v>0</v>
      </c>
      <c r="P4154" s="5">
        <f>VLOOKUP(CONCATENATE($F4154," ",$G4154),AllocFactorMatrix,(P$4+1),FALSE)*$E4158</f>
        <v>0</v>
      </c>
      <c r="Q4154" s="5">
        <f>VLOOKUP(CONCATENATE($F4154," ",$G4154),AllocFactorMatrix,(Q$4+1),FALSE)*$E4158</f>
        <v>0</v>
      </c>
      <c r="R4154" s="5">
        <f>VLOOKUP(CONCATENATE($F4154," ",$G4154),AllocFactorMatrix,(R$4+1),FALSE)*$E4158</f>
        <v>0</v>
      </c>
      <c r="S4154" s="5">
        <f t="shared" si="2112"/>
        <v>0</v>
      </c>
      <c r="T4154" s="5">
        <f>VLOOKUP(CONCATENATE($F4154," ",$G4154),AllocFactorMatrix,(T$4+1),FALSE)*$E4158</f>
        <v>0</v>
      </c>
      <c r="U4154" s="5">
        <f>VLOOKUP(CONCATENATE($F4154," ",$G4154),AllocFactorMatrix,(U$4+1),FALSE)*$E4158</f>
        <v>0</v>
      </c>
      <c r="V4154" s="5">
        <f>VLOOKUP(CONCATENATE($F4154," ",$G4154),AllocFactorMatrix,(V$4+1),FALSE)*$E4158</f>
        <v>0</v>
      </c>
      <c r="W4154" s="5">
        <f>VLOOKUP(CONCATENATE($F4154," ",$G4154),AllocFactorMatrix,(W$4+1),FALSE)*$E4158</f>
        <v>0</v>
      </c>
      <c r="X4154" s="5">
        <f t="shared" si="2126"/>
        <v>0</v>
      </c>
      <c r="Y4154" s="5">
        <f>VLOOKUP(CONCATENATE($F4154," ",$G4154),AllocFactorMatrix,(Y$4+1),FALSE)*$E4158</f>
        <v>0</v>
      </c>
      <c r="Z4154" s="5">
        <f>VLOOKUP(CONCATENATE($F4154," ",$G4154),AllocFactorMatrix,(Z$4+1),FALSE)*$E4158</f>
        <v>0</v>
      </c>
      <c r="AA4154" s="5">
        <f t="shared" si="2121"/>
        <v>0</v>
      </c>
      <c r="AB4154" s="5">
        <f>VLOOKUP(CONCATENATE($F4154," ",$G4154),AllocFactorMatrix,(AB$4+1),FALSE)*$E4158</f>
        <v>0</v>
      </c>
      <c r="AC4154" s="5">
        <f>VLOOKUP(CONCATENATE($F4154," ",$G4154),AllocFactorMatrix,(AC$4+1),FALSE)*$E4158</f>
        <v>0</v>
      </c>
      <c r="AD4154" s="5">
        <f>VLOOKUP(CONCATENATE($F4154," ",$G4154),AllocFactorMatrix,(AD$4+1),FALSE)*$E4158</f>
        <v>0</v>
      </c>
    </row>
    <row r="4155" spans="4:30" hidden="1" outlineLevel="1">
      <c r="D4155" s="7"/>
      <c r="E4155" s="51"/>
      <c r="F4155" s="52" t="str">
        <f>F4158</f>
        <v>PROD_ENERGY</v>
      </c>
      <c r="G4155" s="55" t="str">
        <f>$G$12</f>
        <v>DISTSEC</v>
      </c>
      <c r="H4155" s="4">
        <f t="shared" si="2124"/>
        <v>0</v>
      </c>
      <c r="I4155" s="5">
        <f>VLOOKUP(CONCATENATE($F4155," ",$G4155),AllocFactorMatrix,(I$4+1),FALSE)*$E4158</f>
        <v>0</v>
      </c>
      <c r="J4155" s="5">
        <f>VLOOKUP(CONCATENATE($F4155," ",$G4155),AllocFactorMatrix,(J$4+1),FALSE)*$E4158</f>
        <v>0</v>
      </c>
      <c r="K4155" s="5">
        <f>VLOOKUP(CONCATENATE($F4155," ",$G4155),AllocFactorMatrix,(K$4+1),FALSE)*$E4158</f>
        <v>0</v>
      </c>
      <c r="L4155" s="5">
        <f>VLOOKUP(CONCATENATE($F4155," ",$G4155),AllocFactorMatrix,(L$4+1),FALSE)*$E4158</f>
        <v>0</v>
      </c>
      <c r="M4155" s="5">
        <f>VLOOKUP(CONCATENATE($F4155," ",$G4155),AllocFactorMatrix,(M$4+1),FALSE)*$E4158</f>
        <v>0</v>
      </c>
      <c r="N4155" s="5">
        <f t="shared" si="2110"/>
        <v>0</v>
      </c>
      <c r="O4155" s="5">
        <f>VLOOKUP(CONCATENATE($F4155," ",$G4155),AllocFactorMatrix,(O$4+1),FALSE)*$E4158</f>
        <v>0</v>
      </c>
      <c r="P4155" s="5">
        <f>VLOOKUP(CONCATENATE($F4155," ",$G4155),AllocFactorMatrix,(P$4+1),FALSE)*$E4158</f>
        <v>0</v>
      </c>
      <c r="Q4155" s="5">
        <f>VLOOKUP(CONCATENATE($F4155," ",$G4155),AllocFactorMatrix,(Q$4+1),FALSE)*$E4158</f>
        <v>0</v>
      </c>
      <c r="R4155" s="5">
        <f>VLOOKUP(CONCATENATE($F4155," ",$G4155),AllocFactorMatrix,(R$4+1),FALSE)*$E4158</f>
        <v>0</v>
      </c>
      <c r="S4155" s="5">
        <f t="shared" si="2112"/>
        <v>0</v>
      </c>
      <c r="T4155" s="5">
        <f>VLOOKUP(CONCATENATE($F4155," ",$G4155),AllocFactorMatrix,(T$4+1),FALSE)*$E4158</f>
        <v>0</v>
      </c>
      <c r="U4155" s="5">
        <f>VLOOKUP(CONCATENATE($F4155," ",$G4155),AllocFactorMatrix,(U$4+1),FALSE)*$E4158</f>
        <v>0</v>
      </c>
      <c r="V4155" s="5">
        <f>VLOOKUP(CONCATENATE($F4155," ",$G4155),AllocFactorMatrix,(V$4+1),FALSE)*$E4158</f>
        <v>0</v>
      </c>
      <c r="W4155" s="5">
        <f>VLOOKUP(CONCATENATE($F4155," ",$G4155),AllocFactorMatrix,(W$4+1),FALSE)*$E4158</f>
        <v>0</v>
      </c>
      <c r="X4155" s="5">
        <f t="shared" si="2126"/>
        <v>0</v>
      </c>
      <c r="Y4155" s="5">
        <f>VLOOKUP(CONCATENATE($F4155," ",$G4155),AllocFactorMatrix,(Y$4+1),FALSE)*$E4158</f>
        <v>0</v>
      </c>
      <c r="Z4155" s="5">
        <f>VLOOKUP(CONCATENATE($F4155," ",$G4155),AllocFactorMatrix,(Z$4+1),FALSE)*$E4158</f>
        <v>0</v>
      </c>
      <c r="AA4155" s="5">
        <f t="shared" si="2121"/>
        <v>0</v>
      </c>
      <c r="AB4155" s="5">
        <f>VLOOKUP(CONCATENATE($F4155," ",$G4155),AllocFactorMatrix,(AB$4+1),FALSE)*$E4158</f>
        <v>0</v>
      </c>
      <c r="AC4155" s="5">
        <f>VLOOKUP(CONCATENATE($F4155," ",$G4155),AllocFactorMatrix,(AC$4+1),FALSE)*$E4158</f>
        <v>0</v>
      </c>
      <c r="AD4155" s="5">
        <f>VLOOKUP(CONCATENATE($F4155," ",$G4155),AllocFactorMatrix,(AD$4+1),FALSE)*$E4158</f>
        <v>0</v>
      </c>
    </row>
    <row r="4156" spans="4:30" hidden="1" outlineLevel="1">
      <c r="D4156" s="7"/>
      <c r="E4156" s="51"/>
      <c r="F4156" s="52" t="str">
        <f>F4158</f>
        <v>PROD_ENERGY</v>
      </c>
      <c r="G4156" s="55" t="str">
        <f>$G$13</f>
        <v>ENERGY</v>
      </c>
      <c r="H4156" s="4">
        <f t="shared" si="2124"/>
        <v>-409.99999999999989</v>
      </c>
      <c r="I4156" s="5">
        <f>VLOOKUP(CONCATENATE($F4156," ",$G4156),AllocFactorMatrix,(I$4+1),FALSE)*$E4158</f>
        <v>-153.84310638435957</v>
      </c>
      <c r="J4156" s="5">
        <f>VLOOKUP(CONCATENATE($F4156," ",$G4156),AllocFactorMatrix,(J$4+1),FALSE)*$E4158</f>
        <v>-9.9700273962806172</v>
      </c>
      <c r="K4156" s="5">
        <f>VLOOKUP(CONCATENATE($F4156," ",$G4156),AllocFactorMatrix,(K$4+1),FALSE)*$E4158</f>
        <v>-33.450522702688986</v>
      </c>
      <c r="L4156" s="5">
        <f>VLOOKUP(CONCATENATE($F4156," ",$G4156),AllocFactorMatrix,(L$4+1),FALSE)*$E4158</f>
        <v>-1.0631335519856175</v>
      </c>
      <c r="M4156" s="5">
        <f>VLOOKUP(CONCATENATE($F4156," ",$G4156),AllocFactorMatrix,(M$4+1),FALSE)*$E4158</f>
        <v>-9.8008485238627402E-2</v>
      </c>
      <c r="N4156" s="5">
        <f t="shared" si="2110"/>
        <v>-34.61166473991323</v>
      </c>
      <c r="O4156" s="5">
        <f>VLOOKUP(CONCATENATE($F4156," ",$G4156),AllocFactorMatrix,(O$4+1),FALSE)*$E4158</f>
        <v>-30.497308291842398</v>
      </c>
      <c r="P4156" s="5">
        <f>VLOOKUP(CONCATENATE($F4156," ",$G4156),AllocFactorMatrix,(P$4+1),FALSE)*$E4158</f>
        <v>-5.6536141382929825</v>
      </c>
      <c r="Q4156" s="5">
        <f>VLOOKUP(CONCATENATE($F4156," ",$G4156),AllocFactorMatrix,(Q$4+1),FALSE)*$E4158</f>
        <v>-2.5688575549462476</v>
      </c>
      <c r="R4156" s="5">
        <f>VLOOKUP(CONCATENATE($F4156," ",$G4156),AllocFactorMatrix,(R$4+1),FALSE)*$E4158</f>
        <v>-0.11902580094337663</v>
      </c>
      <c r="S4156" s="5">
        <f t="shared" si="2112"/>
        <v>-38.838805786025006</v>
      </c>
      <c r="T4156" s="5">
        <f>VLOOKUP(CONCATENATE($F4156," ",$G4156),AllocFactorMatrix,(T$4+1),FALSE)*$E4158</f>
        <v>-1.1687146460269542</v>
      </c>
      <c r="U4156" s="5">
        <f>VLOOKUP(CONCATENATE($F4156," ",$G4156),AllocFactorMatrix,(U$4+1),FALSE)*$E4158</f>
        <v>-20.52087835664879</v>
      </c>
      <c r="V4156" s="5">
        <f>VLOOKUP(CONCATENATE($F4156," ",$G4156),AllocFactorMatrix,(V$4+1),FALSE)*$E4158</f>
        <v>-116.50902747407559</v>
      </c>
      <c r="W4156" s="5">
        <f>VLOOKUP(CONCATENATE($F4156," ",$G4156),AllocFactorMatrix,(W$4+1),FALSE)*$E4158</f>
        <v>-22.104489366324334</v>
      </c>
      <c r="X4156" s="5">
        <f t="shared" si="2126"/>
        <v>-160.30310984307567</v>
      </c>
      <c r="Y4156" s="5">
        <f>VLOOKUP(CONCATENATE($F4156," ",$G4156),AllocFactorMatrix,(Y$4+1),FALSE)*$E4158</f>
        <v>-8.2626401109449592</v>
      </c>
      <c r="Z4156" s="5">
        <f>VLOOKUP(CONCATENATE($F4156," ",$G4156),AllocFactorMatrix,(Z$4+1),FALSE)*$E4158</f>
        <v>-0.13450260908144132</v>
      </c>
      <c r="AA4156" s="5">
        <f t="shared" si="2121"/>
        <v>-8.3971427200263999</v>
      </c>
      <c r="AB4156" s="5">
        <f>VLOOKUP(CONCATENATE($F4156," ",$G4156),AllocFactorMatrix,(AB$4+1),FALSE)*$E4158</f>
        <v>-0.15002684098864841</v>
      </c>
      <c r="AC4156" s="5">
        <f>VLOOKUP(CONCATENATE($F4156," ",$G4156),AllocFactorMatrix,(AC$4+1),FALSE)*$E4158</f>
        <v>-3.2441295382485222</v>
      </c>
      <c r="AD4156" s="5">
        <f>VLOOKUP(CONCATENATE($F4156," ",$G4156),AllocFactorMatrix,(AD$4+1),FALSE)*$E4158</f>
        <v>-0.64198675108225123</v>
      </c>
    </row>
    <row r="4157" spans="4:30" hidden="1" outlineLevel="1">
      <c r="D4157" s="7"/>
      <c r="E4157" s="51"/>
      <c r="F4157" s="52" t="str">
        <f>F4158</f>
        <v>PROD_ENERGY</v>
      </c>
      <c r="G4157" s="55" t="str">
        <f>$G$14</f>
        <v>CUSTOMER</v>
      </c>
      <c r="H4157" s="4">
        <f t="shared" si="2124"/>
        <v>0</v>
      </c>
      <c r="I4157" s="5">
        <f>VLOOKUP(CONCATENATE($F4157," ",$G4157),AllocFactorMatrix,(I$4+1),FALSE)*$E4158</f>
        <v>0</v>
      </c>
      <c r="J4157" s="5">
        <f>VLOOKUP(CONCATENATE($F4157," ",$G4157),AllocFactorMatrix,(J$4+1),FALSE)*$E4158</f>
        <v>0</v>
      </c>
      <c r="K4157" s="5">
        <f>VLOOKUP(CONCATENATE($F4157," ",$G4157),AllocFactorMatrix,(K$4+1),FALSE)*$E4158</f>
        <v>0</v>
      </c>
      <c r="L4157" s="5">
        <f>VLOOKUP(CONCATENATE($F4157," ",$G4157),AllocFactorMatrix,(L$4+1),FALSE)*$E4158</f>
        <v>0</v>
      </c>
      <c r="M4157" s="5">
        <f>VLOOKUP(CONCATENATE($F4157," ",$G4157),AllocFactorMatrix,(M$4+1),FALSE)*$E4158</f>
        <v>0</v>
      </c>
      <c r="N4157" s="5">
        <f t="shared" si="2110"/>
        <v>0</v>
      </c>
      <c r="O4157" s="5">
        <f>VLOOKUP(CONCATENATE($F4157," ",$G4157),AllocFactorMatrix,(O$4+1),FALSE)*$E4158</f>
        <v>0</v>
      </c>
      <c r="P4157" s="5">
        <f>VLOOKUP(CONCATENATE($F4157," ",$G4157),AllocFactorMatrix,(P$4+1),FALSE)*$E4158</f>
        <v>0</v>
      </c>
      <c r="Q4157" s="5">
        <f>VLOOKUP(CONCATENATE($F4157," ",$G4157),AllocFactorMatrix,(Q$4+1),FALSE)*$E4158</f>
        <v>0</v>
      </c>
      <c r="R4157" s="5">
        <f>VLOOKUP(CONCATENATE($F4157," ",$G4157),AllocFactorMatrix,(R$4+1),FALSE)*$E4158</f>
        <v>0</v>
      </c>
      <c r="S4157" s="5">
        <f t="shared" si="2112"/>
        <v>0</v>
      </c>
      <c r="T4157" s="5">
        <f>VLOOKUP(CONCATENATE($F4157," ",$G4157),AllocFactorMatrix,(T$4+1),FALSE)*$E4158</f>
        <v>0</v>
      </c>
      <c r="U4157" s="5">
        <f>VLOOKUP(CONCATENATE($F4157," ",$G4157),AllocFactorMatrix,(U$4+1),FALSE)*$E4158</f>
        <v>0</v>
      </c>
      <c r="V4157" s="5">
        <f>VLOOKUP(CONCATENATE($F4157," ",$G4157),AllocFactorMatrix,(V$4+1),FALSE)*$E4158</f>
        <v>0</v>
      </c>
      <c r="W4157" s="5">
        <f>VLOOKUP(CONCATENATE($F4157," ",$G4157),AllocFactorMatrix,(W$4+1),FALSE)*$E4158</f>
        <v>0</v>
      </c>
      <c r="X4157" s="5">
        <f t="shared" si="2126"/>
        <v>0</v>
      </c>
      <c r="Y4157" s="5">
        <f>VLOOKUP(CONCATENATE($F4157," ",$G4157),AllocFactorMatrix,(Y$4+1),FALSE)*$E4158</f>
        <v>0</v>
      </c>
      <c r="Z4157" s="5">
        <f>VLOOKUP(CONCATENATE($F4157," ",$G4157),AllocFactorMatrix,(Z$4+1),FALSE)*$E4158</f>
        <v>0</v>
      </c>
      <c r="AA4157" s="5">
        <f t="shared" si="2121"/>
        <v>0</v>
      </c>
      <c r="AB4157" s="5">
        <f>VLOOKUP(CONCATENATE($F4157," ",$G4157),AllocFactorMatrix,(AB$4+1),FALSE)*$E4158</f>
        <v>0</v>
      </c>
      <c r="AC4157" s="5">
        <f>VLOOKUP(CONCATENATE($F4157," ",$G4157),AllocFactorMatrix,(AC$4+1),FALSE)*$E4158</f>
        <v>0</v>
      </c>
      <c r="AD4157" s="5">
        <f>VLOOKUP(CONCATENATE($F4157," ",$G4157),AllocFactorMatrix,(AD$4+1),FALSE)*$E4158</f>
        <v>0</v>
      </c>
    </row>
    <row r="4158" spans="4:30" collapsed="1">
      <c r="D4158" s="7" t="s">
        <v>275</v>
      </c>
      <c r="E4158" s="61">
        <v>-410</v>
      </c>
      <c r="F4158" s="10" t="s">
        <v>32</v>
      </c>
      <c r="G4158" s="55" t="str">
        <f>$G$15</f>
        <v>TOTAL</v>
      </c>
      <c r="H4158" s="4">
        <f t="shared" si="2124"/>
        <v>-409.99999999999989</v>
      </c>
      <c r="I4158" s="5">
        <f>VLOOKUP(CONCATENATE($F4158," ",$G4158),AllocFactorMatrix,(I$4+1),FALSE)*$E4158</f>
        <v>-153.84310638435957</v>
      </c>
      <c r="J4158" s="5">
        <f>VLOOKUP(CONCATENATE($F4158," ",$G4158),AllocFactorMatrix,(J$4+1),FALSE)*$E4158</f>
        <v>-9.9700273962806172</v>
      </c>
      <c r="K4158" s="5">
        <f>VLOOKUP(CONCATENATE($F4158," ",$G4158),AllocFactorMatrix,(K$4+1),FALSE)*$E4158</f>
        <v>-33.450522702688986</v>
      </c>
      <c r="L4158" s="5">
        <f>VLOOKUP(CONCATENATE($F4158," ",$G4158),AllocFactorMatrix,(L$4+1),FALSE)*$E4158</f>
        <v>-1.0631335519856175</v>
      </c>
      <c r="M4158" s="5">
        <f>VLOOKUP(CONCATENATE($F4158," ",$G4158),AllocFactorMatrix,(M$4+1),FALSE)*$E4158</f>
        <v>-9.8008485238627402E-2</v>
      </c>
      <c r="N4158" s="5">
        <f t="shared" si="2110"/>
        <v>-34.61166473991323</v>
      </c>
      <c r="O4158" s="5">
        <f>VLOOKUP(CONCATENATE($F4158," ",$G4158),AllocFactorMatrix,(O$4+1),FALSE)*$E4158</f>
        <v>-30.497308291842398</v>
      </c>
      <c r="P4158" s="5">
        <f>VLOOKUP(CONCATENATE($F4158," ",$G4158),AllocFactorMatrix,(P$4+1),FALSE)*$E4158</f>
        <v>-5.6536141382929825</v>
      </c>
      <c r="Q4158" s="5">
        <f>VLOOKUP(CONCATENATE($F4158," ",$G4158),AllocFactorMatrix,(Q$4+1),FALSE)*$E4158</f>
        <v>-2.5688575549462476</v>
      </c>
      <c r="R4158" s="5">
        <f>VLOOKUP(CONCATENATE($F4158," ",$G4158),AllocFactorMatrix,(R$4+1),FALSE)*$E4158</f>
        <v>-0.11902580094337663</v>
      </c>
      <c r="S4158" s="5">
        <f t="shared" si="2112"/>
        <v>-38.838805786025006</v>
      </c>
      <c r="T4158" s="5">
        <f>VLOOKUP(CONCATENATE($F4158," ",$G4158),AllocFactorMatrix,(T$4+1),FALSE)*$E4158</f>
        <v>-1.1687146460269542</v>
      </c>
      <c r="U4158" s="5">
        <f>VLOOKUP(CONCATENATE($F4158," ",$G4158),AllocFactorMatrix,(U$4+1),FALSE)*$E4158</f>
        <v>-20.52087835664879</v>
      </c>
      <c r="V4158" s="5">
        <f>VLOOKUP(CONCATENATE($F4158," ",$G4158),AllocFactorMatrix,(V$4+1),FALSE)*$E4158</f>
        <v>-116.50902747407559</v>
      </c>
      <c r="W4158" s="5">
        <f>VLOOKUP(CONCATENATE($F4158," ",$G4158),AllocFactorMatrix,(W$4+1),FALSE)*$E4158</f>
        <v>-22.104489366324334</v>
      </c>
      <c r="X4158" s="5">
        <f t="shared" si="2126"/>
        <v>-160.30310984307567</v>
      </c>
      <c r="Y4158" s="5">
        <f>VLOOKUP(CONCATENATE($F4158," ",$G4158),AllocFactorMatrix,(Y$4+1),FALSE)*$E4158</f>
        <v>-8.2626401109449592</v>
      </c>
      <c r="Z4158" s="5">
        <f>VLOOKUP(CONCATENATE($F4158," ",$G4158),AllocFactorMatrix,(Z$4+1),FALSE)*$E4158</f>
        <v>-0.13450260908144132</v>
      </c>
      <c r="AA4158" s="5">
        <f t="shared" si="2121"/>
        <v>-8.3971427200263999</v>
      </c>
      <c r="AB4158" s="5">
        <f>VLOOKUP(CONCATENATE($F4158," ",$G4158),AllocFactorMatrix,(AB$4+1),FALSE)*$E4158</f>
        <v>-0.15002684098864841</v>
      </c>
      <c r="AC4158" s="5">
        <f>VLOOKUP(CONCATENATE($F4158," ",$G4158),AllocFactorMatrix,(AC$4+1),FALSE)*$E4158</f>
        <v>-3.2441295382485222</v>
      </c>
      <c r="AD4158" s="5">
        <f>VLOOKUP(CONCATENATE($F4158," ",$G4158),AllocFactorMatrix,(AD$4+1),FALSE)*$E4158</f>
        <v>-0.64198675108225123</v>
      </c>
    </row>
    <row r="4159" spans="4:30" hidden="1" outlineLevel="1">
      <c r="D4159" s="7"/>
      <c r="E4159" s="51"/>
      <c r="F4159" s="52" t="str">
        <f>F4166</f>
        <v>PROD_ENERGY</v>
      </c>
      <c r="G4159" s="55" t="str">
        <f>$G$8</f>
        <v>PRODUCTION</v>
      </c>
      <c r="H4159" s="4">
        <f t="shared" si="2124"/>
        <v>0</v>
      </c>
      <c r="I4159" s="5">
        <f>VLOOKUP(CONCATENATE($F4159," ",$G4159),AllocFactorMatrix,(I$4+1),FALSE)*$E4166</f>
        <v>0</v>
      </c>
      <c r="J4159" s="5">
        <f>VLOOKUP(CONCATENATE($F4159," ",$G4159),AllocFactorMatrix,(J$4+1),FALSE)*$E4166</f>
        <v>0</v>
      </c>
      <c r="K4159" s="5">
        <f>VLOOKUP(CONCATENATE($F4159," ",$G4159),AllocFactorMatrix,(K$4+1),FALSE)*$E4166</f>
        <v>0</v>
      </c>
      <c r="L4159" s="5">
        <f>VLOOKUP(CONCATENATE($F4159," ",$G4159),AllocFactorMatrix,(L$4+1),FALSE)*$E4166</f>
        <v>0</v>
      </c>
      <c r="M4159" s="5">
        <f>VLOOKUP(CONCATENATE($F4159," ",$G4159),AllocFactorMatrix,(M$4+1),FALSE)*$E4166</f>
        <v>0</v>
      </c>
      <c r="N4159" s="5">
        <f t="shared" si="2110"/>
        <v>0</v>
      </c>
      <c r="O4159" s="5">
        <f>VLOOKUP(CONCATENATE($F4159," ",$G4159),AllocFactorMatrix,(O$4+1),FALSE)*$E4166</f>
        <v>0</v>
      </c>
      <c r="P4159" s="5">
        <f>VLOOKUP(CONCATENATE($F4159," ",$G4159),AllocFactorMatrix,(P$4+1),FALSE)*$E4166</f>
        <v>0</v>
      </c>
      <c r="Q4159" s="5">
        <f>VLOOKUP(CONCATENATE($F4159," ",$G4159),AllocFactorMatrix,(Q$4+1),FALSE)*$E4166</f>
        <v>0</v>
      </c>
      <c r="R4159" s="5">
        <f>VLOOKUP(CONCATENATE($F4159," ",$G4159),AllocFactorMatrix,(R$4+1),FALSE)*$E4166</f>
        <v>0</v>
      </c>
      <c r="S4159" s="5">
        <f t="shared" si="2112"/>
        <v>0</v>
      </c>
      <c r="T4159" s="5">
        <f>VLOOKUP(CONCATENATE($F4159," ",$G4159),AllocFactorMatrix,(T$4+1),FALSE)*$E4166</f>
        <v>0</v>
      </c>
      <c r="U4159" s="5">
        <f>VLOOKUP(CONCATENATE($F4159," ",$G4159),AllocFactorMatrix,(U$4+1),FALSE)*$E4166</f>
        <v>0</v>
      </c>
      <c r="V4159" s="5">
        <f>VLOOKUP(CONCATENATE($F4159," ",$G4159),AllocFactorMatrix,(V$4+1),FALSE)*$E4166</f>
        <v>0</v>
      </c>
      <c r="W4159" s="5">
        <f>VLOOKUP(CONCATENATE($F4159," ",$G4159),AllocFactorMatrix,(W$4+1),FALSE)*$E4166</f>
        <v>0</v>
      </c>
      <c r="X4159" s="5">
        <f>SUBTOTAL(9,T4159:W4159)</f>
        <v>0</v>
      </c>
      <c r="Y4159" s="5">
        <f>VLOOKUP(CONCATENATE($F4159," ",$G4159),AllocFactorMatrix,(Y$4+1),FALSE)*$E4166</f>
        <v>0</v>
      </c>
      <c r="Z4159" s="5">
        <f>VLOOKUP(CONCATENATE($F4159," ",$G4159),AllocFactorMatrix,(Z$4+1),FALSE)*$E4166</f>
        <v>0</v>
      </c>
      <c r="AA4159" s="5">
        <f t="shared" ref="AA4159:AA4174" si="2127">SUBTOTAL(9,Y4159:Z4159)</f>
        <v>0</v>
      </c>
      <c r="AB4159" s="5">
        <f>VLOOKUP(CONCATENATE($F4159," ",$G4159),AllocFactorMatrix,(AB$4+1),FALSE)*$E4166</f>
        <v>0</v>
      </c>
      <c r="AC4159" s="5">
        <f>VLOOKUP(CONCATENATE($F4159," ",$G4159),AllocFactorMatrix,(AC$4+1),FALSE)*$E4166</f>
        <v>0</v>
      </c>
      <c r="AD4159" s="5">
        <f>VLOOKUP(CONCATENATE($F4159," ",$G4159),AllocFactorMatrix,(AD$4+1),FALSE)*$E4166</f>
        <v>0</v>
      </c>
    </row>
    <row r="4160" spans="4:30" hidden="1" outlineLevel="1">
      <c r="D4160" s="7"/>
      <c r="E4160" s="51"/>
      <c r="F4160" s="52" t="str">
        <f>F4166</f>
        <v>PROD_ENERGY</v>
      </c>
      <c r="G4160" s="55" t="str">
        <f>$G$9</f>
        <v>BULKTRAN</v>
      </c>
      <c r="H4160" s="4">
        <f t="shared" si="2124"/>
        <v>0</v>
      </c>
      <c r="I4160" s="5">
        <f>VLOOKUP(CONCATENATE($F4160," ",$G4160),AllocFactorMatrix,(I$4+1),FALSE)*$E4166</f>
        <v>0</v>
      </c>
      <c r="J4160" s="5">
        <f>VLOOKUP(CONCATENATE($F4160," ",$G4160),AllocFactorMatrix,(J$4+1),FALSE)*$E4166</f>
        <v>0</v>
      </c>
      <c r="K4160" s="5">
        <f>VLOOKUP(CONCATENATE($F4160," ",$G4160),AllocFactorMatrix,(K$4+1),FALSE)*$E4166</f>
        <v>0</v>
      </c>
      <c r="L4160" s="5">
        <f>VLOOKUP(CONCATENATE($F4160," ",$G4160),AllocFactorMatrix,(L$4+1),FALSE)*$E4166</f>
        <v>0</v>
      </c>
      <c r="M4160" s="5">
        <f>VLOOKUP(CONCATENATE($F4160," ",$G4160),AllocFactorMatrix,(M$4+1),FALSE)*$E4166</f>
        <v>0</v>
      </c>
      <c r="N4160" s="5">
        <f t="shared" si="2110"/>
        <v>0</v>
      </c>
      <c r="O4160" s="5">
        <f>VLOOKUP(CONCATENATE($F4160," ",$G4160),AllocFactorMatrix,(O$4+1),FALSE)*$E4166</f>
        <v>0</v>
      </c>
      <c r="P4160" s="5">
        <f>VLOOKUP(CONCATENATE($F4160," ",$G4160),AllocFactorMatrix,(P$4+1),FALSE)*$E4166</f>
        <v>0</v>
      </c>
      <c r="Q4160" s="5">
        <f>VLOOKUP(CONCATENATE($F4160," ",$G4160),AllocFactorMatrix,(Q$4+1),FALSE)*$E4166</f>
        <v>0</v>
      </c>
      <c r="R4160" s="5">
        <f>VLOOKUP(CONCATENATE($F4160," ",$G4160),AllocFactorMatrix,(R$4+1),FALSE)*$E4166</f>
        <v>0</v>
      </c>
      <c r="S4160" s="5">
        <f t="shared" ref="S4160:S4174" si="2128">SUBTOTAL(9,O4160:R4160)</f>
        <v>0</v>
      </c>
      <c r="T4160" s="5">
        <f>VLOOKUP(CONCATENATE($F4160," ",$G4160),AllocFactorMatrix,(T$4+1),FALSE)*$E4166</f>
        <v>0</v>
      </c>
      <c r="U4160" s="5">
        <f>VLOOKUP(CONCATENATE($F4160," ",$G4160),AllocFactorMatrix,(U$4+1),FALSE)*$E4166</f>
        <v>0</v>
      </c>
      <c r="V4160" s="5">
        <f>VLOOKUP(CONCATENATE($F4160," ",$G4160),AllocFactorMatrix,(V$4+1),FALSE)*$E4166</f>
        <v>0</v>
      </c>
      <c r="W4160" s="5">
        <f>VLOOKUP(CONCATENATE($F4160," ",$G4160),AllocFactorMatrix,(W$4+1),FALSE)*$E4166</f>
        <v>0</v>
      </c>
      <c r="X4160" s="5">
        <f t="shared" ref="X4160:X4166" si="2129">SUBTOTAL(9,T4160:W4160)</f>
        <v>0</v>
      </c>
      <c r="Y4160" s="5">
        <f>VLOOKUP(CONCATENATE($F4160," ",$G4160),AllocFactorMatrix,(Y$4+1),FALSE)*$E4166</f>
        <v>0</v>
      </c>
      <c r="Z4160" s="5">
        <f>VLOOKUP(CONCATENATE($F4160," ",$G4160),AllocFactorMatrix,(Z$4+1),FALSE)*$E4166</f>
        <v>0</v>
      </c>
      <c r="AA4160" s="5">
        <f t="shared" si="2127"/>
        <v>0</v>
      </c>
      <c r="AB4160" s="5">
        <f>VLOOKUP(CONCATENATE($F4160," ",$G4160),AllocFactorMatrix,(AB$4+1),FALSE)*$E4166</f>
        <v>0</v>
      </c>
      <c r="AC4160" s="5">
        <f>VLOOKUP(CONCATENATE($F4160," ",$G4160),AllocFactorMatrix,(AC$4+1),FALSE)*$E4166</f>
        <v>0</v>
      </c>
      <c r="AD4160" s="5">
        <f>VLOOKUP(CONCATENATE($F4160," ",$G4160),AllocFactorMatrix,(AD$4+1),FALSE)*$E4166</f>
        <v>0</v>
      </c>
    </row>
    <row r="4161" spans="4:30" hidden="1" outlineLevel="1">
      <c r="D4161" s="7"/>
      <c r="E4161" s="51"/>
      <c r="F4161" s="52" t="str">
        <f>F4166</f>
        <v>PROD_ENERGY</v>
      </c>
      <c r="G4161" s="55" t="str">
        <f>$G$10</f>
        <v>SUBTRAN</v>
      </c>
      <c r="H4161" s="4">
        <f t="shared" si="2124"/>
        <v>0</v>
      </c>
      <c r="I4161" s="5">
        <f>VLOOKUP(CONCATENATE($F4161," ",$G4161),AllocFactorMatrix,(I$4+1),FALSE)*$E4166</f>
        <v>0</v>
      </c>
      <c r="J4161" s="5">
        <f>VLOOKUP(CONCATENATE($F4161," ",$G4161),AllocFactorMatrix,(J$4+1),FALSE)*$E4166</f>
        <v>0</v>
      </c>
      <c r="K4161" s="5">
        <f>VLOOKUP(CONCATENATE($F4161," ",$G4161),AllocFactorMatrix,(K$4+1),FALSE)*$E4166</f>
        <v>0</v>
      </c>
      <c r="L4161" s="5">
        <f>VLOOKUP(CONCATENATE($F4161," ",$G4161),AllocFactorMatrix,(L$4+1),FALSE)*$E4166</f>
        <v>0</v>
      </c>
      <c r="M4161" s="5">
        <f>VLOOKUP(CONCATENATE($F4161," ",$G4161),AllocFactorMatrix,(M$4+1),FALSE)*$E4166</f>
        <v>0</v>
      </c>
      <c r="N4161" s="5">
        <f t="shared" si="2110"/>
        <v>0</v>
      </c>
      <c r="O4161" s="5">
        <f>VLOOKUP(CONCATENATE($F4161," ",$G4161),AllocFactorMatrix,(O$4+1),FALSE)*$E4166</f>
        <v>0</v>
      </c>
      <c r="P4161" s="5">
        <f>VLOOKUP(CONCATENATE($F4161," ",$G4161),AllocFactorMatrix,(P$4+1),FALSE)*$E4166</f>
        <v>0</v>
      </c>
      <c r="Q4161" s="5">
        <f>VLOOKUP(CONCATENATE($F4161," ",$G4161),AllocFactorMatrix,(Q$4+1),FALSE)*$E4166</f>
        <v>0</v>
      </c>
      <c r="R4161" s="5">
        <f>VLOOKUP(CONCATENATE($F4161," ",$G4161),AllocFactorMatrix,(R$4+1),FALSE)*$E4166</f>
        <v>0</v>
      </c>
      <c r="S4161" s="5">
        <f t="shared" si="2128"/>
        <v>0</v>
      </c>
      <c r="T4161" s="5">
        <f>VLOOKUP(CONCATENATE($F4161," ",$G4161),AllocFactorMatrix,(T$4+1),FALSE)*$E4166</f>
        <v>0</v>
      </c>
      <c r="U4161" s="5">
        <f>VLOOKUP(CONCATENATE($F4161," ",$G4161),AllocFactorMatrix,(U$4+1),FALSE)*$E4166</f>
        <v>0</v>
      </c>
      <c r="V4161" s="5">
        <f>VLOOKUP(CONCATENATE($F4161," ",$G4161),AllocFactorMatrix,(V$4+1),FALSE)*$E4166</f>
        <v>0</v>
      </c>
      <c r="W4161" s="5">
        <f>VLOOKUP(CONCATENATE($F4161," ",$G4161),AllocFactorMatrix,(W$4+1),FALSE)*$E4166</f>
        <v>0</v>
      </c>
      <c r="X4161" s="5">
        <f t="shared" si="2129"/>
        <v>0</v>
      </c>
      <c r="Y4161" s="5">
        <f>VLOOKUP(CONCATENATE($F4161," ",$G4161),AllocFactorMatrix,(Y$4+1),FALSE)*$E4166</f>
        <v>0</v>
      </c>
      <c r="Z4161" s="5">
        <f>VLOOKUP(CONCATENATE($F4161," ",$G4161),AllocFactorMatrix,(Z$4+1),FALSE)*$E4166</f>
        <v>0</v>
      </c>
      <c r="AA4161" s="5">
        <f t="shared" si="2127"/>
        <v>0</v>
      </c>
      <c r="AB4161" s="5">
        <f>VLOOKUP(CONCATENATE($F4161," ",$G4161),AllocFactorMatrix,(AB$4+1),FALSE)*$E4166</f>
        <v>0</v>
      </c>
      <c r="AC4161" s="5">
        <f>VLOOKUP(CONCATENATE($F4161," ",$G4161),AllocFactorMatrix,(AC$4+1),FALSE)*$E4166</f>
        <v>0</v>
      </c>
      <c r="AD4161" s="5">
        <f>VLOOKUP(CONCATENATE($F4161," ",$G4161),AllocFactorMatrix,(AD$4+1),FALSE)*$E4166</f>
        <v>0</v>
      </c>
    </row>
    <row r="4162" spans="4:30" hidden="1" outlineLevel="1">
      <c r="D4162" s="7"/>
      <c r="E4162" s="51"/>
      <c r="F4162" s="52" t="str">
        <f>F4166</f>
        <v>PROD_ENERGY</v>
      </c>
      <c r="G4162" s="55" t="str">
        <f>$G$11</f>
        <v>DISTPRI</v>
      </c>
      <c r="H4162" s="4">
        <f t="shared" si="2124"/>
        <v>0</v>
      </c>
      <c r="I4162" s="5">
        <f>VLOOKUP(CONCATENATE($F4162," ",$G4162),AllocFactorMatrix,(I$4+1),FALSE)*$E4166</f>
        <v>0</v>
      </c>
      <c r="J4162" s="5">
        <f>VLOOKUP(CONCATENATE($F4162," ",$G4162),AllocFactorMatrix,(J$4+1),FALSE)*$E4166</f>
        <v>0</v>
      </c>
      <c r="K4162" s="5">
        <f>VLOOKUP(CONCATENATE($F4162," ",$G4162),AllocFactorMatrix,(K$4+1),FALSE)*$E4166</f>
        <v>0</v>
      </c>
      <c r="L4162" s="5">
        <f>VLOOKUP(CONCATENATE($F4162," ",$G4162),AllocFactorMatrix,(L$4+1),FALSE)*$E4166</f>
        <v>0</v>
      </c>
      <c r="M4162" s="5">
        <f>VLOOKUP(CONCATENATE($F4162," ",$G4162),AllocFactorMatrix,(M$4+1),FALSE)*$E4166</f>
        <v>0</v>
      </c>
      <c r="N4162" s="5">
        <f t="shared" si="2110"/>
        <v>0</v>
      </c>
      <c r="O4162" s="5">
        <f>VLOOKUP(CONCATENATE($F4162," ",$G4162),AllocFactorMatrix,(O$4+1),FALSE)*$E4166</f>
        <v>0</v>
      </c>
      <c r="P4162" s="5">
        <f>VLOOKUP(CONCATENATE($F4162," ",$G4162),AllocFactorMatrix,(P$4+1),FALSE)*$E4166</f>
        <v>0</v>
      </c>
      <c r="Q4162" s="5">
        <f>VLOOKUP(CONCATENATE($F4162," ",$G4162),AllocFactorMatrix,(Q$4+1),FALSE)*$E4166</f>
        <v>0</v>
      </c>
      <c r="R4162" s="5">
        <f>VLOOKUP(CONCATENATE($F4162," ",$G4162),AllocFactorMatrix,(R$4+1),FALSE)*$E4166</f>
        <v>0</v>
      </c>
      <c r="S4162" s="5">
        <f t="shared" si="2128"/>
        <v>0</v>
      </c>
      <c r="T4162" s="5">
        <f>VLOOKUP(CONCATENATE($F4162," ",$G4162),AllocFactorMatrix,(T$4+1),FALSE)*$E4166</f>
        <v>0</v>
      </c>
      <c r="U4162" s="5">
        <f>VLOOKUP(CONCATENATE($F4162," ",$G4162),AllocFactorMatrix,(U$4+1),FALSE)*$E4166</f>
        <v>0</v>
      </c>
      <c r="V4162" s="5">
        <f>VLOOKUP(CONCATENATE($F4162," ",$G4162),AllocFactorMatrix,(V$4+1),FALSE)*$E4166</f>
        <v>0</v>
      </c>
      <c r="W4162" s="5">
        <f>VLOOKUP(CONCATENATE($F4162," ",$G4162),AllocFactorMatrix,(W$4+1),FALSE)*$E4166</f>
        <v>0</v>
      </c>
      <c r="X4162" s="5">
        <f t="shared" si="2129"/>
        <v>0</v>
      </c>
      <c r="Y4162" s="5">
        <f>VLOOKUP(CONCATENATE($F4162," ",$G4162),AllocFactorMatrix,(Y$4+1),FALSE)*$E4166</f>
        <v>0</v>
      </c>
      <c r="Z4162" s="5">
        <f>VLOOKUP(CONCATENATE($F4162," ",$G4162),AllocFactorMatrix,(Z$4+1),FALSE)*$E4166</f>
        <v>0</v>
      </c>
      <c r="AA4162" s="5">
        <f t="shared" si="2127"/>
        <v>0</v>
      </c>
      <c r="AB4162" s="5">
        <f>VLOOKUP(CONCATENATE($F4162," ",$G4162),AllocFactorMatrix,(AB$4+1),FALSE)*$E4166</f>
        <v>0</v>
      </c>
      <c r="AC4162" s="5">
        <f>VLOOKUP(CONCATENATE($F4162," ",$G4162),AllocFactorMatrix,(AC$4+1),FALSE)*$E4166</f>
        <v>0</v>
      </c>
      <c r="AD4162" s="5">
        <f>VLOOKUP(CONCATENATE($F4162," ",$G4162),AllocFactorMatrix,(AD$4+1),FALSE)*$E4166</f>
        <v>0</v>
      </c>
    </row>
    <row r="4163" spans="4:30" hidden="1" outlineLevel="1">
      <c r="D4163" s="7"/>
      <c r="E4163" s="51"/>
      <c r="F4163" s="52" t="str">
        <f>F4166</f>
        <v>PROD_ENERGY</v>
      </c>
      <c r="G4163" s="55" t="str">
        <f>$G$12</f>
        <v>DISTSEC</v>
      </c>
      <c r="H4163" s="4">
        <f t="shared" si="2124"/>
        <v>0</v>
      </c>
      <c r="I4163" s="5">
        <f>VLOOKUP(CONCATENATE($F4163," ",$G4163),AllocFactorMatrix,(I$4+1),FALSE)*$E4166</f>
        <v>0</v>
      </c>
      <c r="J4163" s="5">
        <f>VLOOKUP(CONCATENATE($F4163," ",$G4163),AllocFactorMatrix,(J$4+1),FALSE)*$E4166</f>
        <v>0</v>
      </c>
      <c r="K4163" s="5">
        <f>VLOOKUP(CONCATENATE($F4163," ",$G4163),AllocFactorMatrix,(K$4+1),FALSE)*$E4166</f>
        <v>0</v>
      </c>
      <c r="L4163" s="5">
        <f>VLOOKUP(CONCATENATE($F4163," ",$G4163),AllocFactorMatrix,(L$4+1),FALSE)*$E4166</f>
        <v>0</v>
      </c>
      <c r="M4163" s="5">
        <f>VLOOKUP(CONCATENATE($F4163," ",$G4163),AllocFactorMatrix,(M$4+1),FALSE)*$E4166</f>
        <v>0</v>
      </c>
      <c r="N4163" s="5">
        <f t="shared" si="2110"/>
        <v>0</v>
      </c>
      <c r="O4163" s="5">
        <f>VLOOKUP(CONCATENATE($F4163," ",$G4163),AllocFactorMatrix,(O$4+1),FALSE)*$E4166</f>
        <v>0</v>
      </c>
      <c r="P4163" s="5">
        <f>VLOOKUP(CONCATENATE($F4163," ",$G4163),AllocFactorMatrix,(P$4+1),FALSE)*$E4166</f>
        <v>0</v>
      </c>
      <c r="Q4163" s="5">
        <f>VLOOKUP(CONCATENATE($F4163," ",$G4163),AllocFactorMatrix,(Q$4+1),FALSE)*$E4166</f>
        <v>0</v>
      </c>
      <c r="R4163" s="5">
        <f>VLOOKUP(CONCATENATE($F4163," ",$G4163),AllocFactorMatrix,(R$4+1),FALSE)*$E4166</f>
        <v>0</v>
      </c>
      <c r="S4163" s="5">
        <f t="shared" si="2128"/>
        <v>0</v>
      </c>
      <c r="T4163" s="5">
        <f>VLOOKUP(CONCATENATE($F4163," ",$G4163),AllocFactorMatrix,(T$4+1),FALSE)*$E4166</f>
        <v>0</v>
      </c>
      <c r="U4163" s="5">
        <f>VLOOKUP(CONCATENATE($F4163," ",$G4163),AllocFactorMatrix,(U$4+1),FALSE)*$E4166</f>
        <v>0</v>
      </c>
      <c r="V4163" s="5">
        <f>VLOOKUP(CONCATENATE($F4163," ",$G4163),AllocFactorMatrix,(V$4+1),FALSE)*$E4166</f>
        <v>0</v>
      </c>
      <c r="W4163" s="5">
        <f>VLOOKUP(CONCATENATE($F4163," ",$G4163),AllocFactorMatrix,(W$4+1),FALSE)*$E4166</f>
        <v>0</v>
      </c>
      <c r="X4163" s="5">
        <f t="shared" si="2129"/>
        <v>0</v>
      </c>
      <c r="Y4163" s="5">
        <f>VLOOKUP(CONCATENATE($F4163," ",$G4163),AllocFactorMatrix,(Y$4+1),FALSE)*$E4166</f>
        <v>0</v>
      </c>
      <c r="Z4163" s="5">
        <f>VLOOKUP(CONCATENATE($F4163," ",$G4163),AllocFactorMatrix,(Z$4+1),FALSE)*$E4166</f>
        <v>0</v>
      </c>
      <c r="AA4163" s="5">
        <f t="shared" si="2127"/>
        <v>0</v>
      </c>
      <c r="AB4163" s="5">
        <f>VLOOKUP(CONCATENATE($F4163," ",$G4163),AllocFactorMatrix,(AB$4+1),FALSE)*$E4166</f>
        <v>0</v>
      </c>
      <c r="AC4163" s="5">
        <f>VLOOKUP(CONCATENATE($F4163," ",$G4163),AllocFactorMatrix,(AC$4+1),FALSE)*$E4166</f>
        <v>0</v>
      </c>
      <c r="AD4163" s="5">
        <f>VLOOKUP(CONCATENATE($F4163," ",$G4163),AllocFactorMatrix,(AD$4+1),FALSE)*$E4166</f>
        <v>0</v>
      </c>
    </row>
    <row r="4164" spans="4:30" hidden="1" outlineLevel="1">
      <c r="D4164" s="7"/>
      <c r="E4164" s="51"/>
      <c r="F4164" s="52" t="str">
        <f>F4166</f>
        <v>PROD_ENERGY</v>
      </c>
      <c r="G4164" s="55" t="str">
        <f>$G$13</f>
        <v>ENERGY</v>
      </c>
      <c r="H4164" s="4">
        <f t="shared" si="2124"/>
        <v>212299.99999999994</v>
      </c>
      <c r="I4164" s="5">
        <f>VLOOKUP(CONCATENATE($F4164," ",$G4164),AllocFactorMatrix,(I$4+1),FALSE)*$E4166</f>
        <v>79660.710939998884</v>
      </c>
      <c r="J4164" s="5">
        <f>VLOOKUP(CONCATENATE($F4164," ",$G4164),AllocFactorMatrix,(J$4+1),FALSE)*$E4166</f>
        <v>5162.5288200740852</v>
      </c>
      <c r="K4164" s="5">
        <f>VLOOKUP(CONCATENATE($F4164," ",$G4164),AllocFactorMatrix,(K$4+1),FALSE)*$E4166</f>
        <v>17320.843828733836</v>
      </c>
      <c r="L4164" s="5">
        <f>VLOOKUP(CONCATENATE($F4164," ",$G4164),AllocFactorMatrix,(L$4+1),FALSE)*$E4166</f>
        <v>550.49573923547962</v>
      </c>
      <c r="M4164" s="5">
        <f>VLOOKUP(CONCATENATE($F4164," ",$G4164),AllocFactorMatrix,(M$4+1),FALSE)*$E4166</f>
        <v>50.749271746733164</v>
      </c>
      <c r="N4164" s="5">
        <f t="shared" si="2110"/>
        <v>17922.088839716049</v>
      </c>
      <c r="O4164" s="5">
        <f>VLOOKUP(CONCATENATE($F4164," ",$G4164),AllocFactorMatrix,(O$4+1),FALSE)*$E4166</f>
        <v>15791.655000873514</v>
      </c>
      <c r="P4164" s="5">
        <f>VLOOKUP(CONCATENATE($F4164," ",$G4164),AllocFactorMatrix,(P$4+1),FALSE)*$E4166</f>
        <v>2927.4689794136593</v>
      </c>
      <c r="Q4164" s="5">
        <f>VLOOKUP(CONCATENATE($F4164," ",$G4164),AllocFactorMatrix,(Q$4+1),FALSE)*$E4166</f>
        <v>1330.1669729636301</v>
      </c>
      <c r="R4164" s="5">
        <f>VLOOKUP(CONCATENATE($F4164," ",$G4164),AllocFactorMatrix,(R$4+1),FALSE)*$E4166</f>
        <v>61.632140342143551</v>
      </c>
      <c r="S4164" s="5">
        <f t="shared" si="2128"/>
        <v>20110.923093592944</v>
      </c>
      <c r="T4164" s="5">
        <f>VLOOKUP(CONCATENATE($F4164," ",$G4164),AllocFactorMatrix,(T$4+1),FALSE)*$E4166</f>
        <v>605.16614475981066</v>
      </c>
      <c r="U4164" s="5">
        <f>VLOOKUP(CONCATENATE($F4164," ",$G4164),AllocFactorMatrix,(U$4+1),FALSE)*$E4166</f>
        <v>10625.810914918386</v>
      </c>
      <c r="V4164" s="5">
        <f>VLOOKUP(CONCATENATE($F4164," ",$G4164),AllocFactorMatrix,(V$4+1),FALSE)*$E4166</f>
        <v>60328.942762795727</v>
      </c>
      <c r="W4164" s="5">
        <f>VLOOKUP(CONCATENATE($F4164," ",$G4164),AllocFactorMatrix,(W$4+1),FALSE)*$E4166</f>
        <v>11445.812420660137</v>
      </c>
      <c r="X4164" s="5">
        <f t="shared" si="2129"/>
        <v>83005.732243134058</v>
      </c>
      <c r="Y4164" s="5">
        <f>VLOOKUP(CONCATENATE($F4164," ",$G4164),AllocFactorMatrix,(Y$4+1),FALSE)*$E4166</f>
        <v>4278.4353550088163</v>
      </c>
      <c r="Z4164" s="5">
        <f>VLOOKUP(CONCATENATE($F4164," ",$G4164),AllocFactorMatrix,(Z$4+1),FALSE)*$E4166</f>
        <v>69.646107092658525</v>
      </c>
      <c r="AA4164" s="5">
        <f t="shared" si="2127"/>
        <v>4348.0814621014752</v>
      </c>
      <c r="AB4164" s="5">
        <f>VLOOKUP(CONCATENATE($F4164," ",$G4164),AllocFactorMatrix,(AB$4+1),FALSE)*$E4166</f>
        <v>77.684630102170871</v>
      </c>
      <c r="AC4164" s="5">
        <f>VLOOKUP(CONCATENATE($F4164," ",$G4164),AllocFactorMatrix,(AC$4+1),FALSE)*$E4166</f>
        <v>1679.8260999272227</v>
      </c>
      <c r="AD4164" s="5">
        <f>VLOOKUP(CONCATENATE($F4164," ",$G4164),AllocFactorMatrix,(AD$4+1),FALSE)*$E4166</f>
        <v>332.42387135307791</v>
      </c>
    </row>
    <row r="4165" spans="4:30" hidden="1" outlineLevel="1">
      <c r="D4165" s="7"/>
      <c r="E4165" s="51"/>
      <c r="F4165" s="52" t="str">
        <f>F4166</f>
        <v>PROD_ENERGY</v>
      </c>
      <c r="G4165" s="55" t="str">
        <f>$G$14</f>
        <v>CUSTOMER</v>
      </c>
      <c r="H4165" s="4">
        <f t="shared" si="2124"/>
        <v>0</v>
      </c>
      <c r="I4165" s="5">
        <f>VLOOKUP(CONCATENATE($F4165," ",$G4165),AllocFactorMatrix,(I$4+1),FALSE)*$E4166</f>
        <v>0</v>
      </c>
      <c r="J4165" s="5">
        <f>VLOOKUP(CONCATENATE($F4165," ",$G4165),AllocFactorMatrix,(J$4+1),FALSE)*$E4166</f>
        <v>0</v>
      </c>
      <c r="K4165" s="5">
        <f>VLOOKUP(CONCATENATE($F4165," ",$G4165),AllocFactorMatrix,(K$4+1),FALSE)*$E4166</f>
        <v>0</v>
      </c>
      <c r="L4165" s="5">
        <f>VLOOKUP(CONCATENATE($F4165," ",$G4165),AllocFactorMatrix,(L$4+1),FALSE)*$E4166</f>
        <v>0</v>
      </c>
      <c r="M4165" s="5">
        <f>VLOOKUP(CONCATENATE($F4165," ",$G4165),AllocFactorMatrix,(M$4+1),FALSE)*$E4166</f>
        <v>0</v>
      </c>
      <c r="N4165" s="5">
        <f t="shared" si="2110"/>
        <v>0</v>
      </c>
      <c r="O4165" s="5">
        <f>VLOOKUP(CONCATENATE($F4165," ",$G4165),AllocFactorMatrix,(O$4+1),FALSE)*$E4166</f>
        <v>0</v>
      </c>
      <c r="P4165" s="5">
        <f>VLOOKUP(CONCATENATE($F4165," ",$G4165),AllocFactorMatrix,(P$4+1),FALSE)*$E4166</f>
        <v>0</v>
      </c>
      <c r="Q4165" s="5">
        <f>VLOOKUP(CONCATENATE($F4165," ",$G4165),AllocFactorMatrix,(Q$4+1),FALSE)*$E4166</f>
        <v>0</v>
      </c>
      <c r="R4165" s="5">
        <f>VLOOKUP(CONCATENATE($F4165," ",$G4165),AllocFactorMatrix,(R$4+1),FALSE)*$E4166</f>
        <v>0</v>
      </c>
      <c r="S4165" s="5">
        <f t="shared" si="2128"/>
        <v>0</v>
      </c>
      <c r="T4165" s="5">
        <f>VLOOKUP(CONCATENATE($F4165," ",$G4165),AllocFactorMatrix,(T$4+1),FALSE)*$E4166</f>
        <v>0</v>
      </c>
      <c r="U4165" s="5">
        <f>VLOOKUP(CONCATENATE($F4165," ",$G4165),AllocFactorMatrix,(U$4+1),FALSE)*$E4166</f>
        <v>0</v>
      </c>
      <c r="V4165" s="5">
        <f>VLOOKUP(CONCATENATE($F4165," ",$G4165),AllocFactorMatrix,(V$4+1),FALSE)*$E4166</f>
        <v>0</v>
      </c>
      <c r="W4165" s="5">
        <f>VLOOKUP(CONCATENATE($F4165," ",$G4165),AllocFactorMatrix,(W$4+1),FALSE)*$E4166</f>
        <v>0</v>
      </c>
      <c r="X4165" s="5">
        <f t="shared" si="2129"/>
        <v>0</v>
      </c>
      <c r="Y4165" s="5">
        <f>VLOOKUP(CONCATENATE($F4165," ",$G4165),AllocFactorMatrix,(Y$4+1),FALSE)*$E4166</f>
        <v>0</v>
      </c>
      <c r="Z4165" s="5">
        <f>VLOOKUP(CONCATENATE($F4165," ",$G4165),AllocFactorMatrix,(Z$4+1),FALSE)*$E4166</f>
        <v>0</v>
      </c>
      <c r="AA4165" s="5">
        <f t="shared" si="2127"/>
        <v>0</v>
      </c>
      <c r="AB4165" s="5">
        <f>VLOOKUP(CONCATENATE($F4165," ",$G4165),AllocFactorMatrix,(AB$4+1),FALSE)*$E4166</f>
        <v>0</v>
      </c>
      <c r="AC4165" s="5">
        <f>VLOOKUP(CONCATENATE($F4165," ",$G4165),AllocFactorMatrix,(AC$4+1),FALSE)*$E4166</f>
        <v>0</v>
      </c>
      <c r="AD4165" s="5">
        <f>VLOOKUP(CONCATENATE($F4165," ",$G4165),AllocFactorMatrix,(AD$4+1),FALSE)*$E4166</f>
        <v>0</v>
      </c>
    </row>
    <row r="4166" spans="4:30" collapsed="1">
      <c r="D4166" s="7" t="s">
        <v>281</v>
      </c>
      <c r="E4166" s="61">
        <v>212300</v>
      </c>
      <c r="F4166" s="10" t="s">
        <v>32</v>
      </c>
      <c r="G4166" s="55" t="str">
        <f>$G$15</f>
        <v>TOTAL</v>
      </c>
      <c r="H4166" s="4">
        <f t="shared" si="2124"/>
        <v>212299.99999999994</v>
      </c>
      <c r="I4166" s="5">
        <f>VLOOKUP(CONCATENATE($F4166," ",$G4166),AllocFactorMatrix,(I$4+1),FALSE)*$E4166</f>
        <v>79660.710939998884</v>
      </c>
      <c r="J4166" s="5">
        <f>VLOOKUP(CONCATENATE($F4166," ",$G4166),AllocFactorMatrix,(J$4+1),FALSE)*$E4166</f>
        <v>5162.5288200740852</v>
      </c>
      <c r="K4166" s="5">
        <f>VLOOKUP(CONCATENATE($F4166," ",$G4166),AllocFactorMatrix,(K$4+1),FALSE)*$E4166</f>
        <v>17320.843828733836</v>
      </c>
      <c r="L4166" s="5">
        <f>VLOOKUP(CONCATENATE($F4166," ",$G4166),AllocFactorMatrix,(L$4+1),FALSE)*$E4166</f>
        <v>550.49573923547962</v>
      </c>
      <c r="M4166" s="5">
        <f>VLOOKUP(CONCATENATE($F4166," ",$G4166),AllocFactorMatrix,(M$4+1),FALSE)*$E4166</f>
        <v>50.749271746733164</v>
      </c>
      <c r="N4166" s="5">
        <f t="shared" si="2110"/>
        <v>17922.088839716049</v>
      </c>
      <c r="O4166" s="5">
        <f>VLOOKUP(CONCATENATE($F4166," ",$G4166),AllocFactorMatrix,(O$4+1),FALSE)*$E4166</f>
        <v>15791.655000873514</v>
      </c>
      <c r="P4166" s="5">
        <f>VLOOKUP(CONCATENATE($F4166," ",$G4166),AllocFactorMatrix,(P$4+1),FALSE)*$E4166</f>
        <v>2927.4689794136593</v>
      </c>
      <c r="Q4166" s="5">
        <f>VLOOKUP(CONCATENATE($F4166," ",$G4166),AllocFactorMatrix,(Q$4+1),FALSE)*$E4166</f>
        <v>1330.1669729636301</v>
      </c>
      <c r="R4166" s="5">
        <f>VLOOKUP(CONCATENATE($F4166," ",$G4166),AllocFactorMatrix,(R$4+1),FALSE)*$E4166</f>
        <v>61.632140342143551</v>
      </c>
      <c r="S4166" s="5">
        <f t="shared" si="2128"/>
        <v>20110.923093592944</v>
      </c>
      <c r="T4166" s="5">
        <f>VLOOKUP(CONCATENATE($F4166," ",$G4166),AllocFactorMatrix,(T$4+1),FALSE)*$E4166</f>
        <v>605.16614475981066</v>
      </c>
      <c r="U4166" s="5">
        <f>VLOOKUP(CONCATENATE($F4166," ",$G4166),AllocFactorMatrix,(U$4+1),FALSE)*$E4166</f>
        <v>10625.810914918386</v>
      </c>
      <c r="V4166" s="5">
        <f>VLOOKUP(CONCATENATE($F4166," ",$G4166),AllocFactorMatrix,(V$4+1),FALSE)*$E4166</f>
        <v>60328.942762795727</v>
      </c>
      <c r="W4166" s="5">
        <f>VLOOKUP(CONCATENATE($F4166," ",$G4166),AllocFactorMatrix,(W$4+1),FALSE)*$E4166</f>
        <v>11445.812420660137</v>
      </c>
      <c r="X4166" s="5">
        <f t="shared" si="2129"/>
        <v>83005.732243134058</v>
      </c>
      <c r="Y4166" s="5">
        <f>VLOOKUP(CONCATENATE($F4166," ",$G4166),AllocFactorMatrix,(Y$4+1),FALSE)*$E4166</f>
        <v>4278.4353550088163</v>
      </c>
      <c r="Z4166" s="5">
        <f>VLOOKUP(CONCATENATE($F4166," ",$G4166),AllocFactorMatrix,(Z$4+1),FALSE)*$E4166</f>
        <v>69.646107092658525</v>
      </c>
      <c r="AA4166" s="5">
        <f t="shared" si="2127"/>
        <v>4348.0814621014752</v>
      </c>
      <c r="AB4166" s="5">
        <f>VLOOKUP(CONCATENATE($F4166," ",$G4166),AllocFactorMatrix,(AB$4+1),FALSE)*$E4166</f>
        <v>77.684630102170871</v>
      </c>
      <c r="AC4166" s="5">
        <f>VLOOKUP(CONCATENATE($F4166," ",$G4166),AllocFactorMatrix,(AC$4+1),FALSE)*$E4166</f>
        <v>1679.8260999272227</v>
      </c>
      <c r="AD4166" s="5">
        <f>VLOOKUP(CONCATENATE($F4166," ",$G4166),AllocFactorMatrix,(AD$4+1),FALSE)*$E4166</f>
        <v>332.42387135307791</v>
      </c>
    </row>
    <row r="4167" spans="4:30" hidden="1" outlineLevel="1">
      <c r="D4167" s="7"/>
      <c r="E4167" s="51"/>
      <c r="F4167" s="52" t="str">
        <f>F4174</f>
        <v>PROD_ENERGY</v>
      </c>
      <c r="G4167" s="55" t="str">
        <f>$G$8</f>
        <v>PRODUCTION</v>
      </c>
      <c r="H4167" s="4">
        <f t="shared" si="2124"/>
        <v>0</v>
      </c>
      <c r="I4167" s="5">
        <f>VLOOKUP(CONCATENATE($F4167," ",$G4167),AllocFactorMatrix,(I$4+1),FALSE)*$E4174</f>
        <v>0</v>
      </c>
      <c r="J4167" s="5">
        <f>VLOOKUP(CONCATENATE($F4167," ",$G4167),AllocFactorMatrix,(J$4+1),FALSE)*$E4174</f>
        <v>0</v>
      </c>
      <c r="K4167" s="5">
        <f>VLOOKUP(CONCATENATE($F4167," ",$G4167),AllocFactorMatrix,(K$4+1),FALSE)*$E4174</f>
        <v>0</v>
      </c>
      <c r="L4167" s="5">
        <f>VLOOKUP(CONCATENATE($F4167," ",$G4167),AllocFactorMatrix,(L$4+1),FALSE)*$E4174</f>
        <v>0</v>
      </c>
      <c r="M4167" s="5">
        <f>VLOOKUP(CONCATENATE($F4167," ",$G4167),AllocFactorMatrix,(M$4+1),FALSE)*$E4174</f>
        <v>0</v>
      </c>
      <c r="N4167" s="5">
        <f t="shared" si="2110"/>
        <v>0</v>
      </c>
      <c r="O4167" s="5">
        <f>VLOOKUP(CONCATENATE($F4167," ",$G4167),AllocFactorMatrix,(O$4+1),FALSE)*$E4174</f>
        <v>0</v>
      </c>
      <c r="P4167" s="5">
        <f>VLOOKUP(CONCATENATE($F4167," ",$G4167),AllocFactorMatrix,(P$4+1),FALSE)*$E4174</f>
        <v>0</v>
      </c>
      <c r="Q4167" s="5">
        <f>VLOOKUP(CONCATENATE($F4167," ",$G4167),AllocFactorMatrix,(Q$4+1),FALSE)*$E4174</f>
        <v>0</v>
      </c>
      <c r="R4167" s="5">
        <f>VLOOKUP(CONCATENATE($F4167," ",$G4167),AllocFactorMatrix,(R$4+1),FALSE)*$E4174</f>
        <v>0</v>
      </c>
      <c r="S4167" s="5">
        <f t="shared" si="2128"/>
        <v>0</v>
      </c>
      <c r="T4167" s="5">
        <f>VLOOKUP(CONCATENATE($F4167," ",$G4167),AllocFactorMatrix,(T$4+1),FALSE)*$E4174</f>
        <v>0</v>
      </c>
      <c r="U4167" s="5">
        <f>VLOOKUP(CONCATENATE($F4167," ",$G4167),AllocFactorMatrix,(U$4+1),FALSE)*$E4174</f>
        <v>0</v>
      </c>
      <c r="V4167" s="5">
        <f>VLOOKUP(CONCATENATE($F4167," ",$G4167),AllocFactorMatrix,(V$4+1),FALSE)*$E4174</f>
        <v>0</v>
      </c>
      <c r="W4167" s="5">
        <f>VLOOKUP(CONCATENATE($F4167," ",$G4167),AllocFactorMatrix,(W$4+1),FALSE)*$E4174</f>
        <v>0</v>
      </c>
      <c r="X4167" s="5">
        <f>SUBTOTAL(9,T4167:W4167)</f>
        <v>0</v>
      </c>
      <c r="Y4167" s="5">
        <f>VLOOKUP(CONCATENATE($F4167," ",$G4167),AllocFactorMatrix,(Y$4+1),FALSE)*$E4174</f>
        <v>0</v>
      </c>
      <c r="Z4167" s="5">
        <f>VLOOKUP(CONCATENATE($F4167," ",$G4167),AllocFactorMatrix,(Z$4+1),FALSE)*$E4174</f>
        <v>0</v>
      </c>
      <c r="AA4167" s="5">
        <f t="shared" si="2127"/>
        <v>0</v>
      </c>
      <c r="AB4167" s="5">
        <f>VLOOKUP(CONCATENATE($F4167," ",$G4167),AllocFactorMatrix,(AB$4+1),FALSE)*$E4174</f>
        <v>0</v>
      </c>
      <c r="AC4167" s="5">
        <f>VLOOKUP(CONCATENATE($F4167," ",$G4167),AllocFactorMatrix,(AC$4+1),FALSE)*$E4174</f>
        <v>0</v>
      </c>
      <c r="AD4167" s="5">
        <f>VLOOKUP(CONCATENATE($F4167," ",$G4167),AllocFactorMatrix,(AD$4+1),FALSE)*$E4174</f>
        <v>0</v>
      </c>
    </row>
    <row r="4168" spans="4:30" hidden="1" outlineLevel="1">
      <c r="D4168" s="7"/>
      <c r="E4168" s="51"/>
      <c r="F4168" s="52" t="str">
        <f>F4174</f>
        <v>PROD_ENERGY</v>
      </c>
      <c r="G4168" s="55" t="str">
        <f>$G$9</f>
        <v>BULKTRAN</v>
      </c>
      <c r="H4168" s="4">
        <f t="shared" si="2124"/>
        <v>0</v>
      </c>
      <c r="I4168" s="5">
        <f>VLOOKUP(CONCATENATE($F4168," ",$G4168),AllocFactorMatrix,(I$4+1),FALSE)*$E4174</f>
        <v>0</v>
      </c>
      <c r="J4168" s="5">
        <f>VLOOKUP(CONCATENATE($F4168," ",$G4168),AllocFactorMatrix,(J$4+1),FALSE)*$E4174</f>
        <v>0</v>
      </c>
      <c r="K4168" s="5">
        <f>VLOOKUP(CONCATENATE($F4168," ",$G4168),AllocFactorMatrix,(K$4+1),FALSE)*$E4174</f>
        <v>0</v>
      </c>
      <c r="L4168" s="5">
        <f>VLOOKUP(CONCATENATE($F4168," ",$G4168),AllocFactorMatrix,(L$4+1),FALSE)*$E4174</f>
        <v>0</v>
      </c>
      <c r="M4168" s="5">
        <f>VLOOKUP(CONCATENATE($F4168," ",$G4168),AllocFactorMatrix,(M$4+1),FALSE)*$E4174</f>
        <v>0</v>
      </c>
      <c r="N4168" s="5">
        <f t="shared" si="2110"/>
        <v>0</v>
      </c>
      <c r="O4168" s="5">
        <f>VLOOKUP(CONCATENATE($F4168," ",$G4168),AllocFactorMatrix,(O$4+1),FALSE)*$E4174</f>
        <v>0</v>
      </c>
      <c r="P4168" s="5">
        <f>VLOOKUP(CONCATENATE($F4168," ",$G4168),AllocFactorMatrix,(P$4+1),FALSE)*$E4174</f>
        <v>0</v>
      </c>
      <c r="Q4168" s="5">
        <f>VLOOKUP(CONCATENATE($F4168," ",$G4168),AllocFactorMatrix,(Q$4+1),FALSE)*$E4174</f>
        <v>0</v>
      </c>
      <c r="R4168" s="5">
        <f>VLOOKUP(CONCATENATE($F4168," ",$G4168),AllocFactorMatrix,(R$4+1),FALSE)*$E4174</f>
        <v>0</v>
      </c>
      <c r="S4168" s="5">
        <f t="shared" si="2128"/>
        <v>0</v>
      </c>
      <c r="T4168" s="5">
        <f>VLOOKUP(CONCATENATE($F4168," ",$G4168),AllocFactorMatrix,(T$4+1),FALSE)*$E4174</f>
        <v>0</v>
      </c>
      <c r="U4168" s="5">
        <f>VLOOKUP(CONCATENATE($F4168," ",$G4168),AllocFactorMatrix,(U$4+1),FALSE)*$E4174</f>
        <v>0</v>
      </c>
      <c r="V4168" s="5">
        <f>VLOOKUP(CONCATENATE($F4168," ",$G4168),AllocFactorMatrix,(V$4+1),FALSE)*$E4174</f>
        <v>0</v>
      </c>
      <c r="W4168" s="5">
        <f>VLOOKUP(CONCATENATE($F4168," ",$G4168),AllocFactorMatrix,(W$4+1),FALSE)*$E4174</f>
        <v>0</v>
      </c>
      <c r="X4168" s="5">
        <f t="shared" ref="X4168:X4174" si="2130">SUBTOTAL(9,T4168:W4168)</f>
        <v>0</v>
      </c>
      <c r="Y4168" s="5">
        <f>VLOOKUP(CONCATENATE($F4168," ",$G4168),AllocFactorMatrix,(Y$4+1),FALSE)*$E4174</f>
        <v>0</v>
      </c>
      <c r="Z4168" s="5">
        <f>VLOOKUP(CONCATENATE($F4168," ",$G4168),AllocFactorMatrix,(Z$4+1),FALSE)*$E4174</f>
        <v>0</v>
      </c>
      <c r="AA4168" s="5">
        <f t="shared" si="2127"/>
        <v>0</v>
      </c>
      <c r="AB4168" s="5">
        <f>VLOOKUP(CONCATENATE($F4168," ",$G4168),AllocFactorMatrix,(AB$4+1),FALSE)*$E4174</f>
        <v>0</v>
      </c>
      <c r="AC4168" s="5">
        <f>VLOOKUP(CONCATENATE($F4168," ",$G4168),AllocFactorMatrix,(AC$4+1),FALSE)*$E4174</f>
        <v>0</v>
      </c>
      <c r="AD4168" s="5">
        <f>VLOOKUP(CONCATENATE($F4168," ",$G4168),AllocFactorMatrix,(AD$4+1),FALSE)*$E4174</f>
        <v>0</v>
      </c>
    </row>
    <row r="4169" spans="4:30" hidden="1" outlineLevel="1">
      <c r="D4169" s="7"/>
      <c r="E4169" s="51"/>
      <c r="F4169" s="52" t="str">
        <f>F4174</f>
        <v>PROD_ENERGY</v>
      </c>
      <c r="G4169" s="55" t="str">
        <f>$G$10</f>
        <v>SUBTRAN</v>
      </c>
      <c r="H4169" s="4">
        <f t="shared" si="2124"/>
        <v>0</v>
      </c>
      <c r="I4169" s="5">
        <f>VLOOKUP(CONCATENATE($F4169," ",$G4169),AllocFactorMatrix,(I$4+1),FALSE)*$E4174</f>
        <v>0</v>
      </c>
      <c r="J4169" s="5">
        <f>VLOOKUP(CONCATENATE($F4169," ",$G4169),AllocFactorMatrix,(J$4+1),FALSE)*$E4174</f>
        <v>0</v>
      </c>
      <c r="K4169" s="5">
        <f>VLOOKUP(CONCATENATE($F4169," ",$G4169),AllocFactorMatrix,(K$4+1),FALSE)*$E4174</f>
        <v>0</v>
      </c>
      <c r="L4169" s="5">
        <f>VLOOKUP(CONCATENATE($F4169," ",$G4169),AllocFactorMatrix,(L$4+1),FALSE)*$E4174</f>
        <v>0</v>
      </c>
      <c r="M4169" s="5">
        <f>VLOOKUP(CONCATENATE($F4169," ",$G4169),AllocFactorMatrix,(M$4+1),FALSE)*$E4174</f>
        <v>0</v>
      </c>
      <c r="N4169" s="5">
        <f t="shared" si="2110"/>
        <v>0</v>
      </c>
      <c r="O4169" s="5">
        <f>VLOOKUP(CONCATENATE($F4169," ",$G4169),AllocFactorMatrix,(O$4+1),FALSE)*$E4174</f>
        <v>0</v>
      </c>
      <c r="P4169" s="5">
        <f>VLOOKUP(CONCATENATE($F4169," ",$G4169),AllocFactorMatrix,(P$4+1),FALSE)*$E4174</f>
        <v>0</v>
      </c>
      <c r="Q4169" s="5">
        <f>VLOOKUP(CONCATENATE($F4169," ",$G4169),AllocFactorMatrix,(Q$4+1),FALSE)*$E4174</f>
        <v>0</v>
      </c>
      <c r="R4169" s="5">
        <f>VLOOKUP(CONCATENATE($F4169," ",$G4169),AllocFactorMatrix,(R$4+1),FALSE)*$E4174</f>
        <v>0</v>
      </c>
      <c r="S4169" s="5">
        <f t="shared" si="2128"/>
        <v>0</v>
      </c>
      <c r="T4169" s="5">
        <f>VLOOKUP(CONCATENATE($F4169," ",$G4169),AllocFactorMatrix,(T$4+1),FALSE)*$E4174</f>
        <v>0</v>
      </c>
      <c r="U4169" s="5">
        <f>VLOOKUP(CONCATENATE($F4169," ",$G4169),AllocFactorMatrix,(U$4+1),FALSE)*$E4174</f>
        <v>0</v>
      </c>
      <c r="V4169" s="5">
        <f>VLOOKUP(CONCATENATE($F4169," ",$G4169),AllocFactorMatrix,(V$4+1),FALSE)*$E4174</f>
        <v>0</v>
      </c>
      <c r="W4169" s="5">
        <f>VLOOKUP(CONCATENATE($F4169," ",$G4169),AllocFactorMatrix,(W$4+1),FALSE)*$E4174</f>
        <v>0</v>
      </c>
      <c r="X4169" s="5">
        <f t="shared" si="2130"/>
        <v>0</v>
      </c>
      <c r="Y4169" s="5">
        <f>VLOOKUP(CONCATENATE($F4169," ",$G4169),AllocFactorMatrix,(Y$4+1),FALSE)*$E4174</f>
        <v>0</v>
      </c>
      <c r="Z4169" s="5">
        <f>VLOOKUP(CONCATENATE($F4169," ",$G4169),AllocFactorMatrix,(Z$4+1),FALSE)*$E4174</f>
        <v>0</v>
      </c>
      <c r="AA4169" s="5">
        <f t="shared" si="2127"/>
        <v>0</v>
      </c>
      <c r="AB4169" s="5">
        <f>VLOOKUP(CONCATENATE($F4169," ",$G4169),AllocFactorMatrix,(AB$4+1),FALSE)*$E4174</f>
        <v>0</v>
      </c>
      <c r="AC4169" s="5">
        <f>VLOOKUP(CONCATENATE($F4169," ",$G4169),AllocFactorMatrix,(AC$4+1),FALSE)*$E4174</f>
        <v>0</v>
      </c>
      <c r="AD4169" s="5">
        <f>VLOOKUP(CONCATENATE($F4169," ",$G4169),AllocFactorMatrix,(AD$4+1),FALSE)*$E4174</f>
        <v>0</v>
      </c>
    </row>
    <row r="4170" spans="4:30" hidden="1" outlineLevel="1">
      <c r="D4170" s="7"/>
      <c r="E4170" s="51"/>
      <c r="F4170" s="52" t="str">
        <f>F4174</f>
        <v>PROD_ENERGY</v>
      </c>
      <c r="G4170" s="55" t="str">
        <f>$G$11</f>
        <v>DISTPRI</v>
      </c>
      <c r="H4170" s="4">
        <f t="shared" si="2124"/>
        <v>0</v>
      </c>
      <c r="I4170" s="5">
        <f>VLOOKUP(CONCATENATE($F4170," ",$G4170),AllocFactorMatrix,(I$4+1),FALSE)*$E4174</f>
        <v>0</v>
      </c>
      <c r="J4170" s="5">
        <f>VLOOKUP(CONCATENATE($F4170," ",$G4170),AllocFactorMatrix,(J$4+1),FALSE)*$E4174</f>
        <v>0</v>
      </c>
      <c r="K4170" s="5">
        <f>VLOOKUP(CONCATENATE($F4170," ",$G4170),AllocFactorMatrix,(K$4+1),FALSE)*$E4174</f>
        <v>0</v>
      </c>
      <c r="L4170" s="5">
        <f>VLOOKUP(CONCATENATE($F4170," ",$G4170),AllocFactorMatrix,(L$4+1),FALSE)*$E4174</f>
        <v>0</v>
      </c>
      <c r="M4170" s="5">
        <f>VLOOKUP(CONCATENATE($F4170," ",$G4170),AllocFactorMatrix,(M$4+1),FALSE)*$E4174</f>
        <v>0</v>
      </c>
      <c r="N4170" s="5">
        <f t="shared" si="2110"/>
        <v>0</v>
      </c>
      <c r="O4170" s="5">
        <f>VLOOKUP(CONCATENATE($F4170," ",$G4170),AllocFactorMatrix,(O$4+1),FALSE)*$E4174</f>
        <v>0</v>
      </c>
      <c r="P4170" s="5">
        <f>VLOOKUP(CONCATENATE($F4170," ",$G4170),AllocFactorMatrix,(P$4+1),FALSE)*$E4174</f>
        <v>0</v>
      </c>
      <c r="Q4170" s="5">
        <f>VLOOKUP(CONCATENATE($F4170," ",$G4170),AllocFactorMatrix,(Q$4+1),FALSE)*$E4174</f>
        <v>0</v>
      </c>
      <c r="R4170" s="5">
        <f>VLOOKUP(CONCATENATE($F4170," ",$G4170),AllocFactorMatrix,(R$4+1),FALSE)*$E4174</f>
        <v>0</v>
      </c>
      <c r="S4170" s="5">
        <f t="shared" si="2128"/>
        <v>0</v>
      </c>
      <c r="T4170" s="5">
        <f>VLOOKUP(CONCATENATE($F4170," ",$G4170),AllocFactorMatrix,(T$4+1),FALSE)*$E4174</f>
        <v>0</v>
      </c>
      <c r="U4170" s="5">
        <f>VLOOKUP(CONCATENATE($F4170," ",$G4170),AllocFactorMatrix,(U$4+1),FALSE)*$E4174</f>
        <v>0</v>
      </c>
      <c r="V4170" s="5">
        <f>VLOOKUP(CONCATENATE($F4170," ",$G4170),AllocFactorMatrix,(V$4+1),FALSE)*$E4174</f>
        <v>0</v>
      </c>
      <c r="W4170" s="5">
        <f>VLOOKUP(CONCATENATE($F4170," ",$G4170),AllocFactorMatrix,(W$4+1),FALSE)*$E4174</f>
        <v>0</v>
      </c>
      <c r="X4170" s="5">
        <f t="shared" si="2130"/>
        <v>0</v>
      </c>
      <c r="Y4170" s="5">
        <f>VLOOKUP(CONCATENATE($F4170," ",$G4170),AllocFactorMatrix,(Y$4+1),FALSE)*$E4174</f>
        <v>0</v>
      </c>
      <c r="Z4170" s="5">
        <f>VLOOKUP(CONCATENATE($F4170," ",$G4170),AllocFactorMatrix,(Z$4+1),FALSE)*$E4174</f>
        <v>0</v>
      </c>
      <c r="AA4170" s="5">
        <f t="shared" si="2127"/>
        <v>0</v>
      </c>
      <c r="AB4170" s="5">
        <f>VLOOKUP(CONCATENATE($F4170," ",$G4170),AllocFactorMatrix,(AB$4+1),FALSE)*$E4174</f>
        <v>0</v>
      </c>
      <c r="AC4170" s="5">
        <f>VLOOKUP(CONCATENATE($F4170," ",$G4170),AllocFactorMatrix,(AC$4+1),FALSE)*$E4174</f>
        <v>0</v>
      </c>
      <c r="AD4170" s="5">
        <f>VLOOKUP(CONCATENATE($F4170," ",$G4170),AllocFactorMatrix,(AD$4+1),FALSE)*$E4174</f>
        <v>0</v>
      </c>
    </row>
    <row r="4171" spans="4:30" hidden="1" outlineLevel="1">
      <c r="D4171" s="7"/>
      <c r="E4171" s="51"/>
      <c r="F4171" s="52" t="str">
        <f>F4174</f>
        <v>PROD_ENERGY</v>
      </c>
      <c r="G4171" s="55" t="str">
        <f>$G$12</f>
        <v>DISTSEC</v>
      </c>
      <c r="H4171" s="4">
        <f t="shared" si="2124"/>
        <v>0</v>
      </c>
      <c r="I4171" s="5">
        <f>VLOOKUP(CONCATENATE($F4171," ",$G4171),AllocFactorMatrix,(I$4+1),FALSE)*$E4174</f>
        <v>0</v>
      </c>
      <c r="J4171" s="5">
        <f>VLOOKUP(CONCATENATE($F4171," ",$G4171),AllocFactorMatrix,(J$4+1),FALSE)*$E4174</f>
        <v>0</v>
      </c>
      <c r="K4171" s="5">
        <f>VLOOKUP(CONCATENATE($F4171," ",$G4171),AllocFactorMatrix,(K$4+1),FALSE)*$E4174</f>
        <v>0</v>
      </c>
      <c r="L4171" s="5">
        <f>VLOOKUP(CONCATENATE($F4171," ",$G4171),AllocFactorMatrix,(L$4+1),FALSE)*$E4174</f>
        <v>0</v>
      </c>
      <c r="M4171" s="5">
        <f>VLOOKUP(CONCATENATE($F4171," ",$G4171),AllocFactorMatrix,(M$4+1),FALSE)*$E4174</f>
        <v>0</v>
      </c>
      <c r="N4171" s="5">
        <f t="shared" si="2110"/>
        <v>0</v>
      </c>
      <c r="O4171" s="5">
        <f>VLOOKUP(CONCATENATE($F4171," ",$G4171),AllocFactorMatrix,(O$4+1),FALSE)*$E4174</f>
        <v>0</v>
      </c>
      <c r="P4171" s="5">
        <f>VLOOKUP(CONCATENATE($F4171," ",$G4171),AllocFactorMatrix,(P$4+1),FALSE)*$E4174</f>
        <v>0</v>
      </c>
      <c r="Q4171" s="5">
        <f>VLOOKUP(CONCATENATE($F4171," ",$G4171),AllocFactorMatrix,(Q$4+1),FALSE)*$E4174</f>
        <v>0</v>
      </c>
      <c r="R4171" s="5">
        <f>VLOOKUP(CONCATENATE($F4171," ",$G4171),AllocFactorMatrix,(R$4+1),FALSE)*$E4174</f>
        <v>0</v>
      </c>
      <c r="S4171" s="5">
        <f t="shared" si="2128"/>
        <v>0</v>
      </c>
      <c r="T4171" s="5">
        <f>VLOOKUP(CONCATENATE($F4171," ",$G4171),AllocFactorMatrix,(T$4+1),FALSE)*$E4174</f>
        <v>0</v>
      </c>
      <c r="U4171" s="5">
        <f>VLOOKUP(CONCATENATE($F4171," ",$G4171),AllocFactorMatrix,(U$4+1),FALSE)*$E4174</f>
        <v>0</v>
      </c>
      <c r="V4171" s="5">
        <f>VLOOKUP(CONCATENATE($F4171," ",$G4171),AllocFactorMatrix,(V$4+1),FALSE)*$E4174</f>
        <v>0</v>
      </c>
      <c r="W4171" s="5">
        <f>VLOOKUP(CONCATENATE($F4171," ",$G4171),AllocFactorMatrix,(W$4+1),FALSE)*$E4174</f>
        <v>0</v>
      </c>
      <c r="X4171" s="5">
        <f t="shared" si="2130"/>
        <v>0</v>
      </c>
      <c r="Y4171" s="5">
        <f>VLOOKUP(CONCATENATE($F4171," ",$G4171),AllocFactorMatrix,(Y$4+1),FALSE)*$E4174</f>
        <v>0</v>
      </c>
      <c r="Z4171" s="5">
        <f>VLOOKUP(CONCATENATE($F4171," ",$G4171),AllocFactorMatrix,(Z$4+1),FALSE)*$E4174</f>
        <v>0</v>
      </c>
      <c r="AA4171" s="5">
        <f t="shared" si="2127"/>
        <v>0</v>
      </c>
      <c r="AB4171" s="5">
        <f>VLOOKUP(CONCATENATE($F4171," ",$G4171),AllocFactorMatrix,(AB$4+1),FALSE)*$E4174</f>
        <v>0</v>
      </c>
      <c r="AC4171" s="5">
        <f>VLOOKUP(CONCATENATE($F4171," ",$G4171),AllocFactorMatrix,(AC$4+1),FALSE)*$E4174</f>
        <v>0</v>
      </c>
      <c r="AD4171" s="5">
        <f>VLOOKUP(CONCATENATE($F4171," ",$G4171),AllocFactorMatrix,(AD$4+1),FALSE)*$E4174</f>
        <v>0</v>
      </c>
    </row>
    <row r="4172" spans="4:30" hidden="1" outlineLevel="1">
      <c r="D4172" s="7"/>
      <c r="E4172" s="51"/>
      <c r="F4172" s="52" t="str">
        <f>F4174</f>
        <v>PROD_ENERGY</v>
      </c>
      <c r="G4172" s="55" t="str">
        <f>$G$13</f>
        <v>ENERGY</v>
      </c>
      <c r="H4172" s="4">
        <f t="shared" si="2124"/>
        <v>-136914</v>
      </c>
      <c r="I4172" s="5">
        <f>VLOOKUP(CONCATENATE($F4172," ",$G4172),AllocFactorMatrix,(I$4+1),FALSE)*$E4174</f>
        <v>-51373.841628068803</v>
      </c>
      <c r="J4172" s="5">
        <f>VLOOKUP(CONCATENATE($F4172," ",$G4172),AllocFactorMatrix,(J$4+1),FALSE)*$E4174</f>
        <v>-3329.3569047179617</v>
      </c>
      <c r="K4172" s="5">
        <f>VLOOKUP(CONCATENATE($F4172," ",$G4172),AllocFactorMatrix,(K$4+1),FALSE)*$E4174</f>
        <v>-11170.353330038928</v>
      </c>
      <c r="L4172" s="5">
        <f>VLOOKUP(CONCATENATE($F4172," ",$G4172),AllocFactorMatrix,(L$4+1),FALSE)*$E4174</f>
        <v>-355.01918813794845</v>
      </c>
      <c r="M4172" s="5">
        <f>VLOOKUP(CONCATENATE($F4172," ",$G4172),AllocFactorMatrix,(M$4+1),FALSE)*$E4174</f>
        <v>-32.728618897466909</v>
      </c>
      <c r="N4172" s="5">
        <f t="shared" si="2110"/>
        <v>-11558.101137074344</v>
      </c>
      <c r="O4172" s="5">
        <f>VLOOKUP(CONCATENATE($F4172," ",$G4172),AllocFactorMatrix,(O$4+1),FALSE)*$E4174</f>
        <v>-10184.166993827585</v>
      </c>
      <c r="P4172" s="5">
        <f>VLOOKUP(CONCATENATE($F4172," ",$G4172),AllocFactorMatrix,(P$4+1),FALSE)*$E4174</f>
        <v>-1887.9486003176719</v>
      </c>
      <c r="Q4172" s="5">
        <f>VLOOKUP(CONCATENATE($F4172," ",$G4172),AllocFactorMatrix,(Q$4+1),FALSE)*$E4174</f>
        <v>-857.8355201900257</v>
      </c>
      <c r="R4172" s="5">
        <f>VLOOKUP(CONCATENATE($F4172," ",$G4172),AllocFactorMatrix,(R$4+1),FALSE)*$E4174</f>
        <v>-39.747069537466992</v>
      </c>
      <c r="S4172" s="5">
        <f t="shared" si="2128"/>
        <v>-12969.698183872748</v>
      </c>
      <c r="T4172" s="5">
        <f>VLOOKUP(CONCATENATE($F4172," ",$G4172),AllocFactorMatrix,(T$4+1),FALSE)*$E4174</f>
        <v>-390.27657816130341</v>
      </c>
      <c r="U4172" s="5">
        <f>VLOOKUP(CONCATENATE($F4172," ",$G4172),AllocFactorMatrix,(U$4+1),FALSE)*$E4174</f>
        <v>-6852.6720471273466</v>
      </c>
      <c r="V4172" s="5">
        <f>VLOOKUP(CONCATENATE($F4172," ",$G4172),AllocFactorMatrix,(V$4+1),FALSE)*$E4174</f>
        <v>-38906.626798989237</v>
      </c>
      <c r="W4172" s="5">
        <f>VLOOKUP(CONCATENATE($F4172," ",$G4172),AllocFactorMatrix,(W$4+1),FALSE)*$E4174</f>
        <v>-7381.497700246171</v>
      </c>
      <c r="X4172" s="5">
        <f t="shared" si="2130"/>
        <v>-53531.07312452406</v>
      </c>
      <c r="Y4172" s="5">
        <f>VLOOKUP(CONCATENATE($F4172," ",$G4172),AllocFactorMatrix,(Y$4+1),FALSE)*$E4174</f>
        <v>-2759.1978247558977</v>
      </c>
      <c r="Z4172" s="5">
        <f>VLOOKUP(CONCATENATE($F4172," ",$G4172),AllocFactorMatrix,(Z$4+1),FALSE)*$E4174</f>
        <v>-44.915341999454775</v>
      </c>
      <c r="AA4172" s="5">
        <f t="shared" si="2127"/>
        <v>-2804.1131667553527</v>
      </c>
      <c r="AB4172" s="5">
        <f>VLOOKUP(CONCATENATE($F4172," ",$G4172),AllocFactorMatrix,(AB$4+1),FALSE)*$E4174</f>
        <v>-50.099450992975143</v>
      </c>
      <c r="AC4172" s="5">
        <f>VLOOKUP(CONCATENATE($F4172," ",$G4172),AllocFactorMatrix,(AC$4+1),FALSE)*$E4174</f>
        <v>-1083.333540487215</v>
      </c>
      <c r="AD4172" s="5">
        <f>VLOOKUP(CONCATENATE($F4172," ",$G4172),AllocFactorMatrix,(AD$4+1),FALSE)*$E4174</f>
        <v>-214.38286350652524</v>
      </c>
    </row>
    <row r="4173" spans="4:30" hidden="1" outlineLevel="1">
      <c r="D4173" s="7"/>
      <c r="E4173" s="51"/>
      <c r="F4173" s="52" t="str">
        <f>F4174</f>
        <v>PROD_ENERGY</v>
      </c>
      <c r="G4173" s="55" t="str">
        <f>$G$14</f>
        <v>CUSTOMER</v>
      </c>
      <c r="H4173" s="4">
        <f t="shared" si="2124"/>
        <v>0</v>
      </c>
      <c r="I4173" s="5">
        <f>VLOOKUP(CONCATENATE($F4173," ",$G4173),AllocFactorMatrix,(I$4+1),FALSE)*$E4174</f>
        <v>0</v>
      </c>
      <c r="J4173" s="5">
        <f>VLOOKUP(CONCATENATE($F4173," ",$G4173),AllocFactorMatrix,(J$4+1),FALSE)*$E4174</f>
        <v>0</v>
      </c>
      <c r="K4173" s="5">
        <f>VLOOKUP(CONCATENATE($F4173," ",$G4173),AllocFactorMatrix,(K$4+1),FALSE)*$E4174</f>
        <v>0</v>
      </c>
      <c r="L4173" s="5">
        <f>VLOOKUP(CONCATENATE($F4173," ",$G4173),AllocFactorMatrix,(L$4+1),FALSE)*$E4174</f>
        <v>0</v>
      </c>
      <c r="M4173" s="5">
        <f>VLOOKUP(CONCATENATE($F4173," ",$G4173),AllocFactorMatrix,(M$4+1),FALSE)*$E4174</f>
        <v>0</v>
      </c>
      <c r="N4173" s="5">
        <f t="shared" si="2110"/>
        <v>0</v>
      </c>
      <c r="O4173" s="5">
        <f>VLOOKUP(CONCATENATE($F4173," ",$G4173),AllocFactorMatrix,(O$4+1),FALSE)*$E4174</f>
        <v>0</v>
      </c>
      <c r="P4173" s="5">
        <f>VLOOKUP(CONCATENATE($F4173," ",$G4173),AllocFactorMatrix,(P$4+1),FALSE)*$E4174</f>
        <v>0</v>
      </c>
      <c r="Q4173" s="5">
        <f>VLOOKUP(CONCATENATE($F4173," ",$G4173),AllocFactorMatrix,(Q$4+1),FALSE)*$E4174</f>
        <v>0</v>
      </c>
      <c r="R4173" s="5">
        <f>VLOOKUP(CONCATENATE($F4173," ",$G4173),AllocFactorMatrix,(R$4+1),FALSE)*$E4174</f>
        <v>0</v>
      </c>
      <c r="S4173" s="5">
        <f t="shared" si="2128"/>
        <v>0</v>
      </c>
      <c r="T4173" s="5">
        <f>VLOOKUP(CONCATENATE($F4173," ",$G4173),AllocFactorMatrix,(T$4+1),FALSE)*$E4174</f>
        <v>0</v>
      </c>
      <c r="U4173" s="5">
        <f>VLOOKUP(CONCATENATE($F4173," ",$G4173),AllocFactorMatrix,(U$4+1),FALSE)*$E4174</f>
        <v>0</v>
      </c>
      <c r="V4173" s="5">
        <f>VLOOKUP(CONCATENATE($F4173," ",$G4173),AllocFactorMatrix,(V$4+1),FALSE)*$E4174</f>
        <v>0</v>
      </c>
      <c r="W4173" s="5">
        <f>VLOOKUP(CONCATENATE($F4173," ",$G4173),AllocFactorMatrix,(W$4+1),FALSE)*$E4174</f>
        <v>0</v>
      </c>
      <c r="X4173" s="5">
        <f t="shared" si="2130"/>
        <v>0</v>
      </c>
      <c r="Y4173" s="5">
        <f>VLOOKUP(CONCATENATE($F4173," ",$G4173),AllocFactorMatrix,(Y$4+1),FALSE)*$E4174</f>
        <v>0</v>
      </c>
      <c r="Z4173" s="5">
        <f>VLOOKUP(CONCATENATE($F4173," ",$G4173),AllocFactorMatrix,(Z$4+1),FALSE)*$E4174</f>
        <v>0</v>
      </c>
      <c r="AA4173" s="5">
        <f t="shared" si="2127"/>
        <v>0</v>
      </c>
      <c r="AB4173" s="5">
        <f>VLOOKUP(CONCATENATE($F4173," ",$G4173),AllocFactorMatrix,(AB$4+1),FALSE)*$E4174</f>
        <v>0</v>
      </c>
      <c r="AC4173" s="5">
        <f>VLOOKUP(CONCATENATE($F4173," ",$G4173),AllocFactorMatrix,(AC$4+1),FALSE)*$E4174</f>
        <v>0</v>
      </c>
      <c r="AD4173" s="5">
        <f>VLOOKUP(CONCATENATE($F4173," ",$G4173),AllocFactorMatrix,(AD$4+1),FALSE)*$E4174</f>
        <v>0</v>
      </c>
    </row>
    <row r="4174" spans="4:30" collapsed="1">
      <c r="D4174" s="7" t="s">
        <v>279</v>
      </c>
      <c r="E4174" s="61">
        <v>-136914</v>
      </c>
      <c r="F4174" s="10" t="s">
        <v>32</v>
      </c>
      <c r="G4174" s="55" t="str">
        <f>$G$15</f>
        <v>TOTAL</v>
      </c>
      <c r="H4174" s="4">
        <f t="shared" si="2124"/>
        <v>-136914</v>
      </c>
      <c r="I4174" s="5">
        <f>VLOOKUP(CONCATENATE($F4174," ",$G4174),AllocFactorMatrix,(I$4+1),FALSE)*$E4174</f>
        <v>-51373.841628068803</v>
      </c>
      <c r="J4174" s="5">
        <f>VLOOKUP(CONCATENATE($F4174," ",$G4174),AllocFactorMatrix,(J$4+1),FALSE)*$E4174</f>
        <v>-3329.3569047179617</v>
      </c>
      <c r="K4174" s="5">
        <f>VLOOKUP(CONCATENATE($F4174," ",$G4174),AllocFactorMatrix,(K$4+1),FALSE)*$E4174</f>
        <v>-11170.353330038928</v>
      </c>
      <c r="L4174" s="5">
        <f>VLOOKUP(CONCATENATE($F4174," ",$G4174),AllocFactorMatrix,(L$4+1),FALSE)*$E4174</f>
        <v>-355.01918813794845</v>
      </c>
      <c r="M4174" s="5">
        <f>VLOOKUP(CONCATENATE($F4174," ",$G4174),AllocFactorMatrix,(M$4+1),FALSE)*$E4174</f>
        <v>-32.728618897466909</v>
      </c>
      <c r="N4174" s="5">
        <f t="shared" si="2110"/>
        <v>-11558.101137074344</v>
      </c>
      <c r="O4174" s="5">
        <f>VLOOKUP(CONCATENATE($F4174," ",$G4174),AllocFactorMatrix,(O$4+1),FALSE)*$E4174</f>
        <v>-10184.166993827585</v>
      </c>
      <c r="P4174" s="5">
        <f>VLOOKUP(CONCATENATE($F4174," ",$G4174),AllocFactorMatrix,(P$4+1),FALSE)*$E4174</f>
        <v>-1887.9486003176719</v>
      </c>
      <c r="Q4174" s="5">
        <f>VLOOKUP(CONCATENATE($F4174," ",$G4174),AllocFactorMatrix,(Q$4+1),FALSE)*$E4174</f>
        <v>-857.8355201900257</v>
      </c>
      <c r="R4174" s="5">
        <f>VLOOKUP(CONCATENATE($F4174," ",$G4174),AllocFactorMatrix,(R$4+1),FALSE)*$E4174</f>
        <v>-39.747069537466992</v>
      </c>
      <c r="S4174" s="5">
        <f t="shared" si="2128"/>
        <v>-12969.698183872748</v>
      </c>
      <c r="T4174" s="5">
        <f>VLOOKUP(CONCATENATE($F4174," ",$G4174),AllocFactorMatrix,(T$4+1),FALSE)*$E4174</f>
        <v>-390.27657816130341</v>
      </c>
      <c r="U4174" s="5">
        <f>VLOOKUP(CONCATENATE($F4174," ",$G4174),AllocFactorMatrix,(U$4+1),FALSE)*$E4174</f>
        <v>-6852.6720471273466</v>
      </c>
      <c r="V4174" s="5">
        <f>VLOOKUP(CONCATENATE($F4174," ",$G4174),AllocFactorMatrix,(V$4+1),FALSE)*$E4174</f>
        <v>-38906.626798989237</v>
      </c>
      <c r="W4174" s="5">
        <f>VLOOKUP(CONCATENATE($F4174," ",$G4174),AllocFactorMatrix,(W$4+1),FALSE)*$E4174</f>
        <v>-7381.497700246171</v>
      </c>
      <c r="X4174" s="5">
        <f t="shared" si="2130"/>
        <v>-53531.07312452406</v>
      </c>
      <c r="Y4174" s="5">
        <f>VLOOKUP(CONCATENATE($F4174," ",$G4174),AllocFactorMatrix,(Y$4+1),FALSE)*$E4174</f>
        <v>-2759.1978247558977</v>
      </c>
      <c r="Z4174" s="5">
        <f>VLOOKUP(CONCATENATE($F4174," ",$G4174),AllocFactorMatrix,(Z$4+1),FALSE)*$E4174</f>
        <v>-44.915341999454775</v>
      </c>
      <c r="AA4174" s="5">
        <f t="shared" si="2127"/>
        <v>-2804.1131667553527</v>
      </c>
      <c r="AB4174" s="5">
        <f>VLOOKUP(CONCATENATE($F4174," ",$G4174),AllocFactorMatrix,(AB$4+1),FALSE)*$E4174</f>
        <v>-50.099450992975143</v>
      </c>
      <c r="AC4174" s="5">
        <f>VLOOKUP(CONCATENATE($F4174," ",$G4174),AllocFactorMatrix,(AC$4+1),FALSE)*$E4174</f>
        <v>-1083.333540487215</v>
      </c>
      <c r="AD4174" s="5">
        <f>VLOOKUP(CONCATENATE($F4174," ",$G4174),AllocFactorMatrix,(AD$4+1),FALSE)*$E4174</f>
        <v>-214.38286350652524</v>
      </c>
    </row>
    <row r="4175" spans="4:30" hidden="1" outlineLevel="1">
      <c r="D4175" s="7"/>
      <c r="E4175" s="11"/>
      <c r="F4175" s="11"/>
      <c r="G4175" s="55" t="str">
        <f>$G$8</f>
        <v>PRODUCTION</v>
      </c>
      <c r="H4175" s="53">
        <f t="shared" ref="H4175:AD4175" ca="1" si="2131">H3631+H3639+H3647+H3655+H3663+H3671+H3679+H3687+H3695+H3703+H3711+H3719+H3727+H3735+H3743+H3751+H3839+H3759+H3767+H3775+H3783+H3791+H3799+H3807+H3815+H3823+H3831+H3847+H3855+H3863+H3871+H4007+H4015+H4023+H4031+H4039+H4047+H4055+H4063+H4071+H4079+H4095+H4103+H4111+H4119+H4127+H4135+H4143+H4151+H4159+H4167+H3879+H3887+H3895+H3903+H3911+H3919+H3927+H3935+H3943+H3951+H3959+H3967+H3975+H3983+H3991+H3999+H4087</f>
        <v>9007988.6758732796</v>
      </c>
      <c r="I4175" s="53">
        <f t="shared" ca="1" si="2131"/>
        <v>4440822.700356192</v>
      </c>
      <c r="J4175" s="53">
        <f t="shared" ca="1" si="2131"/>
        <v>218908.53584537131</v>
      </c>
      <c r="K4175" s="53">
        <f t="shared" ca="1" si="2131"/>
        <v>802406.50340257981</v>
      </c>
      <c r="L4175" s="53">
        <f t="shared" ca="1" si="2131"/>
        <v>25274.022716717722</v>
      </c>
      <c r="M4175" s="53">
        <f t="shared" ca="1" si="2131"/>
        <v>2369.2206794375275</v>
      </c>
      <c r="N4175" s="53">
        <f t="shared" ca="1" si="2131"/>
        <v>830049.74679873476</v>
      </c>
      <c r="O4175" s="53">
        <f t="shared" ca="1" si="2131"/>
        <v>609928.28640476207</v>
      </c>
      <c r="P4175" s="53">
        <f t="shared" ca="1" si="2131"/>
        <v>113605.96972524053</v>
      </c>
      <c r="Q4175" s="53">
        <f t="shared" ca="1" si="2131"/>
        <v>51365.244532093457</v>
      </c>
      <c r="R4175" s="53">
        <f t="shared" ca="1" si="2131"/>
        <v>2310.4670743733541</v>
      </c>
      <c r="S4175" s="53">
        <f t="shared" ca="1" si="2131"/>
        <v>777209.96773646935</v>
      </c>
      <c r="T4175" s="53">
        <f t="shared" ca="1" si="2131"/>
        <v>21338.927561857898</v>
      </c>
      <c r="U4175" s="53">
        <f t="shared" ca="1" si="2131"/>
        <v>349011.69479923655</v>
      </c>
      <c r="V4175" s="53">
        <f t="shared" ca="1" si="2131"/>
        <v>1844286.2189010866</v>
      </c>
      <c r="W4175" s="53">
        <f t="shared" ca="1" si="2131"/>
        <v>333358.59904562036</v>
      </c>
      <c r="X4175" s="53">
        <f t="shared" ca="1" si="2131"/>
        <v>2547995.4403078011</v>
      </c>
      <c r="Y4175" s="53">
        <f t="shared" ca="1" si="2131"/>
        <v>187432.95475166434</v>
      </c>
      <c r="Z4175" s="53">
        <f t="shared" ca="1" si="2131"/>
        <v>3141.0719675989999</v>
      </c>
      <c r="AA4175" s="53">
        <f t="shared" ca="1" si="2131"/>
        <v>190574.02671926332</v>
      </c>
      <c r="AB4175" s="53">
        <f t="shared" ca="1" si="2131"/>
        <v>2428.2581094537277</v>
      </c>
      <c r="AC4175" s="53">
        <f t="shared" ca="1" si="2131"/>
        <v>0</v>
      </c>
      <c r="AD4175" s="53">
        <f t="shared" ca="1" si="2131"/>
        <v>0</v>
      </c>
    </row>
    <row r="4176" spans="4:30" hidden="1" outlineLevel="1">
      <c r="D4176" s="7"/>
      <c r="E4176" s="11"/>
      <c r="F4176" s="11"/>
      <c r="G4176" s="55" t="str">
        <f>$G$9</f>
        <v>BULKTRAN</v>
      </c>
      <c r="H4176" s="53">
        <f t="shared" ref="H4176:AD4176" ca="1" si="2132">H3632+H3640+H3648+H3656+H3664+H3672+H3680+H3688+H3696+H3704+H3712+H3720+H3728+H3736+H3744+H3752+H3840+H3760+H3768+H3776+H3784+H3792+H3800+H3808+H3816+H3824+H3832+H3848+H3856+H3864+H3872+H4008+H4016+H4024+H4032+H4040+H4048+H4056+H4064+H4072+H4080+H4096+H4104+H4112+H4120+H4128+H4136+H4144+H4152+H4160+H4168+H3880+H3888+H3896+H3904+H3912+H3920+H3928+H3936+H3944+H3952+H3960+H3968+H3976+H3984+H3992+H4000+H4088</f>
        <v>3822802.5527766822</v>
      </c>
      <c r="I4176" s="53">
        <f t="shared" ca="1" si="2132"/>
        <v>1884874.4352753486</v>
      </c>
      <c r="J4176" s="53">
        <f t="shared" ca="1" si="2132"/>
        <v>92880.908402074478</v>
      </c>
      <c r="K4176" s="53">
        <f t="shared" ca="1" si="2132"/>
        <v>340472.1563177327</v>
      </c>
      <c r="L4176" s="53">
        <f t="shared" ca="1" si="2132"/>
        <v>10720.997212642324</v>
      </c>
      <c r="M4176" s="53">
        <f t="shared" ca="1" si="2132"/>
        <v>998.90134626657596</v>
      </c>
      <c r="N4176" s="53">
        <f t="shared" ca="1" si="2132"/>
        <v>352192.0548766416</v>
      </c>
      <c r="O4176" s="53">
        <f t="shared" ca="1" si="2132"/>
        <v>258813.70814223663</v>
      </c>
      <c r="P4176" s="53">
        <f t="shared" ca="1" si="2132"/>
        <v>48209.755289805449</v>
      </c>
      <c r="Q4176" s="53">
        <f t="shared" ca="1" si="2132"/>
        <v>21795.841026676499</v>
      </c>
      <c r="R4176" s="53">
        <f t="shared" ca="1" si="2132"/>
        <v>980.39872264086489</v>
      </c>
      <c r="S4176" s="53">
        <f t="shared" ca="1" si="2132"/>
        <v>329799.70318135957</v>
      </c>
      <c r="T4176" s="53">
        <f t="shared" ca="1" si="2132"/>
        <v>9055.5017713248162</v>
      </c>
      <c r="U4176" s="53">
        <f t="shared" ca="1" si="2132"/>
        <v>148088.53660942049</v>
      </c>
      <c r="V4176" s="53">
        <f t="shared" ca="1" si="2132"/>
        <v>782570.19581591804</v>
      </c>
      <c r="W4176" s="53">
        <f t="shared" ca="1" si="2132"/>
        <v>141444.47591338222</v>
      </c>
      <c r="X4176" s="53">
        <f t="shared" ca="1" si="2132"/>
        <v>1081158.7101100455</v>
      </c>
      <c r="Y4176" s="53">
        <f t="shared" ca="1" si="2132"/>
        <v>79533.552547353116</v>
      </c>
      <c r="Z4176" s="53">
        <f t="shared" ca="1" si="2132"/>
        <v>1332.9262455338717</v>
      </c>
      <c r="AA4176" s="53">
        <f t="shared" ca="1" si="2132"/>
        <v>80866.478792887021</v>
      </c>
      <c r="AB4176" s="53">
        <f t="shared" ca="1" si="2132"/>
        <v>1030.2621383255637</v>
      </c>
      <c r="AC4176" s="53">
        <f t="shared" ca="1" si="2132"/>
        <v>0</v>
      </c>
      <c r="AD4176" s="53">
        <f t="shared" ca="1" si="2132"/>
        <v>0</v>
      </c>
    </row>
    <row r="4177" spans="3:30" hidden="1" outlineLevel="1">
      <c r="D4177" s="7"/>
      <c r="E4177" s="11"/>
      <c r="F4177" s="11"/>
      <c r="G4177" s="55" t="str">
        <f>$G$10</f>
        <v>SUBTRAN</v>
      </c>
      <c r="H4177" s="53">
        <f t="shared" ref="H4177:AD4177" ca="1" si="2133">H3633+H3641+H3649+H3657+H3665+H3673+H3681+H3689+H3697+H3705+H3713+H3721+H3729+H3737+H3745+H3753+H3841+H3761+H3769+H3777+H3785+H3793+H3801+H3809+H3817+H3825+H3833+H3849+H3857+H3865+H3873+H4009+H4017+H4025+H4033+H4041+H4049+H4057+H4065+H4073+H4081+H4097+H4105+H4113+H4121+H4129+H4137+H4145+H4153+H4161+H4169+H3881+H3889+H3897+H3905+H3913+H3921+H3929+H3937+H3945+H3953+H3961+H3969+H3977+H3985+H3993+H4001+H4089</f>
        <v>839679.94993831182</v>
      </c>
      <c r="I4177" s="53">
        <f t="shared" ca="1" si="2133"/>
        <v>409207.01174807484</v>
      </c>
      <c r="J4177" s="53">
        <f t="shared" ca="1" si="2133"/>
        <v>19689.184578372809</v>
      </c>
      <c r="K4177" s="53">
        <f t="shared" ca="1" si="2133"/>
        <v>71679.339960963989</v>
      </c>
      <c r="L4177" s="53">
        <f t="shared" ca="1" si="2133"/>
        <v>2214.9427542884359</v>
      </c>
      <c r="M4177" s="53">
        <f t="shared" ca="1" si="2133"/>
        <v>273.69990267066044</v>
      </c>
      <c r="N4177" s="53">
        <f t="shared" ca="1" si="2133"/>
        <v>74167.982617923044</v>
      </c>
      <c r="O4177" s="53">
        <f t="shared" ca="1" si="2133"/>
        <v>54155.178024713998</v>
      </c>
      <c r="P4177" s="53">
        <f t="shared" ca="1" si="2133"/>
        <v>10064.469164691995</v>
      </c>
      <c r="Q4177" s="53">
        <f t="shared" ca="1" si="2133"/>
        <v>5991.3265218467814</v>
      </c>
      <c r="R4177" s="53">
        <f t="shared" ca="1" si="2133"/>
        <v>0</v>
      </c>
      <c r="S4177" s="53">
        <f t="shared" ca="1" si="2133"/>
        <v>70210.973711252751</v>
      </c>
      <c r="T4177" s="53">
        <f t="shared" ca="1" si="2133"/>
        <v>1893.8978456710815</v>
      </c>
      <c r="U4177" s="53">
        <f t="shared" ca="1" si="2133"/>
        <v>30983.586724014367</v>
      </c>
      <c r="V4177" s="53">
        <f t="shared" ca="1" si="2133"/>
        <v>215831.069785776</v>
      </c>
      <c r="W4177" s="53">
        <f t="shared" ca="1" si="2133"/>
        <v>0</v>
      </c>
      <c r="X4177" s="53">
        <f t="shared" ca="1" si="2133"/>
        <v>248708.55435546162</v>
      </c>
      <c r="Y4177" s="53">
        <f t="shared" ca="1" si="2133"/>
        <v>16309.353407435243</v>
      </c>
      <c r="Z4177" s="53">
        <f t="shared" ca="1" si="2133"/>
        <v>272.02746023656368</v>
      </c>
      <c r="AA4177" s="53">
        <f t="shared" ca="1" si="2133"/>
        <v>16581.380867671811</v>
      </c>
      <c r="AB4177" s="53">
        <f t="shared" ca="1" si="2133"/>
        <v>217.42532789083253</v>
      </c>
      <c r="AC4177" s="53">
        <f t="shared" ca="1" si="2133"/>
        <v>738.30919892391773</v>
      </c>
      <c r="AD4177" s="53">
        <f t="shared" ca="1" si="2133"/>
        <v>159.12753274028412</v>
      </c>
    </row>
    <row r="4178" spans="3:30" hidden="1" outlineLevel="1">
      <c r="D4178" s="7"/>
      <c r="E4178" s="11"/>
      <c r="F4178" s="11"/>
      <c r="G4178" s="55" t="str">
        <f>$G$11</f>
        <v>DISTPRI</v>
      </c>
      <c r="H4178" s="53">
        <f t="shared" ref="H4178:AD4178" ca="1" si="2134">H3634+H3642+H3650+H3658+H3666+H3674+H3682+H3690+H3698+H3706+H3714+H3722+H3730+H3738+H3746+H3754+H3842+H3762+H3770+H3778+H3786+H3794+H3802+H3810+H3818+H3826+H3834+H3850+H3858+H3866+H3874+H4010+H4018+H4026+H4034+H4042+H4050+H4058+H4066+H4074+H4082+H4098+H4106+H4114+H4122+H4130+H4138+H4146+H4154+H4162+H4170+H3882+H3890+H3898+H3906+H3914+H3922+H3930+H3938+H3946+H3954+H3962+H3970+H3978+H3986+H3994+H4002+H4090</f>
        <v>3436054.3587522269</v>
      </c>
      <c r="I4178" s="53">
        <f t="shared" ca="1" si="2134"/>
        <v>2298527.1895418339</v>
      </c>
      <c r="J4178" s="53">
        <f t="shared" ca="1" si="2134"/>
        <v>107940.73064085479</v>
      </c>
      <c r="K4178" s="53">
        <f t="shared" ca="1" si="2134"/>
        <v>392294.86980866996</v>
      </c>
      <c r="L4178" s="53">
        <f t="shared" ca="1" si="2134"/>
        <v>12132.341886540578</v>
      </c>
      <c r="M4178" s="53">
        <f t="shared" ca="1" si="2134"/>
        <v>0</v>
      </c>
      <c r="N4178" s="53">
        <f t="shared" ca="1" si="2134"/>
        <v>404427.21169521043</v>
      </c>
      <c r="O4178" s="53">
        <f t="shared" ca="1" si="2134"/>
        <v>294145.16299361491</v>
      </c>
      <c r="P4178" s="53">
        <f t="shared" ca="1" si="2134"/>
        <v>54761.134184600945</v>
      </c>
      <c r="Q4178" s="53">
        <f t="shared" ca="1" si="2134"/>
        <v>0</v>
      </c>
      <c r="R4178" s="53">
        <f t="shared" ca="1" si="2134"/>
        <v>0</v>
      </c>
      <c r="S4178" s="53">
        <f t="shared" ca="1" si="2134"/>
        <v>348906.29717821593</v>
      </c>
      <c r="T4178" s="53">
        <f t="shared" ca="1" si="2134"/>
        <v>10506.749627692099</v>
      </c>
      <c r="U4178" s="53">
        <f t="shared" ca="1" si="2134"/>
        <v>169317.21080687523</v>
      </c>
      <c r="V4178" s="53">
        <f t="shared" ca="1" si="2134"/>
        <v>0</v>
      </c>
      <c r="W4178" s="53">
        <f t="shared" ca="1" si="2134"/>
        <v>0</v>
      </c>
      <c r="X4178" s="53">
        <f t="shared" ca="1" si="2134"/>
        <v>179823.96043456733</v>
      </c>
      <c r="Y4178" s="53">
        <f t="shared" ca="1" si="2134"/>
        <v>88772.485943764899</v>
      </c>
      <c r="Z4178" s="53">
        <f t="shared" ca="1" si="2134"/>
        <v>1482.0952930693745</v>
      </c>
      <c r="AA4178" s="53">
        <f t="shared" ca="1" si="2134"/>
        <v>90254.581236834274</v>
      </c>
      <c r="AB4178" s="53">
        <f t="shared" ca="1" si="2134"/>
        <v>1197.3704610019172</v>
      </c>
      <c r="AC4178" s="53">
        <f t="shared" ca="1" si="2134"/>
        <v>4094.3748527267167</v>
      </c>
      <c r="AD4178" s="53">
        <f t="shared" ca="1" si="2134"/>
        <v>882.64271097923586</v>
      </c>
    </row>
    <row r="4179" spans="3:30" hidden="1" outlineLevel="1">
      <c r="D4179" s="7"/>
      <c r="E4179" s="11"/>
      <c r="F4179" s="11"/>
      <c r="G4179" s="55" t="str">
        <f>$G$12</f>
        <v>DISTSEC</v>
      </c>
      <c r="H4179" s="53">
        <f t="shared" ref="H4179:AD4179" ca="1" si="2135">H3635+H3643+H3651+H3659+H3667+H3675+H3683+H3691+H3699+H3707+H3715+H3723+H3731+H3739+H3747+H3755+H3843+H3763+H3771+H3779+H3787+H3795+H3803+H3811+H3819+H3827+H3835+H3851+H3859+H3867+H3875+H4011+H4019+H4027+H4035+H4043+H4051+H4059+H4067+H4075+H4083+H4099+H4107+H4115+H4123+H4131+H4139+H4147+H4155+H4163+H4171+H3883+H3891+H3899+H3907+H3915+H3923+H3931+H3939+H3947+H3955+H3963+H3971+H3979+H3987+H3995+H4003+H4091</f>
        <v>1829141.8224266211</v>
      </c>
      <c r="I4179" s="53">
        <f t="shared" ca="1" si="2135"/>
        <v>1368652.1186363888</v>
      </c>
      <c r="J4179" s="53">
        <f t="shared" ca="1" si="2135"/>
        <v>65745.721529086688</v>
      </c>
      <c r="K4179" s="53">
        <f t="shared" ca="1" si="2135"/>
        <v>198554.1154344141</v>
      </c>
      <c r="L4179" s="53">
        <f t="shared" ca="1" si="2135"/>
        <v>0</v>
      </c>
      <c r="M4179" s="53">
        <f t="shared" ca="1" si="2135"/>
        <v>0</v>
      </c>
      <c r="N4179" s="53">
        <f t="shared" ca="1" si="2135"/>
        <v>198554.1154344141</v>
      </c>
      <c r="O4179" s="53">
        <f t="shared" ca="1" si="2135"/>
        <v>126517.39005514451</v>
      </c>
      <c r="P4179" s="53">
        <f t="shared" ca="1" si="2135"/>
        <v>0</v>
      </c>
      <c r="Q4179" s="53">
        <f t="shared" ca="1" si="2135"/>
        <v>0</v>
      </c>
      <c r="R4179" s="53">
        <f t="shared" ca="1" si="2135"/>
        <v>0</v>
      </c>
      <c r="S4179" s="53">
        <f t="shared" ca="1" si="2135"/>
        <v>126517.39005514451</v>
      </c>
      <c r="T4179" s="53">
        <f t="shared" ca="1" si="2135"/>
        <v>3427.1769083797089</v>
      </c>
      <c r="U4179" s="53">
        <f t="shared" ca="1" si="2135"/>
        <v>0</v>
      </c>
      <c r="V4179" s="53">
        <f t="shared" ca="1" si="2135"/>
        <v>0</v>
      </c>
      <c r="W4179" s="53">
        <f t="shared" ca="1" si="2135"/>
        <v>0</v>
      </c>
      <c r="X4179" s="53">
        <f t="shared" ca="1" si="2135"/>
        <v>3427.1769083797089</v>
      </c>
      <c r="Y4179" s="53">
        <f t="shared" ca="1" si="2135"/>
        <v>46702.061097176003</v>
      </c>
      <c r="Z4179" s="53">
        <f t="shared" ca="1" si="2135"/>
        <v>0</v>
      </c>
      <c r="AA4179" s="53">
        <f t="shared" ca="1" si="2135"/>
        <v>46702.061097176003</v>
      </c>
      <c r="AB4179" s="53">
        <f t="shared" ca="1" si="2135"/>
        <v>483.64721164231162</v>
      </c>
      <c r="AC4179" s="53">
        <f t="shared" ca="1" si="2135"/>
        <v>16393.096802164586</v>
      </c>
      <c r="AD4179" s="53">
        <f t="shared" ca="1" si="2135"/>
        <v>2666.4947522233711</v>
      </c>
    </row>
    <row r="4180" spans="3:30" hidden="1" outlineLevel="1">
      <c r="D4180" s="7"/>
      <c r="E4180" s="11"/>
      <c r="F4180" s="11"/>
      <c r="G4180" s="55" t="str">
        <f>$G$13</f>
        <v>ENERGY</v>
      </c>
      <c r="H4180" s="53">
        <f t="shared" ref="H4180:AD4180" ca="1" si="2136">H3636+H3644+H3652+H3660+H3668+H3676+H3684+H3692+H3700+H3708+H3716+H3724+H3732+H3740+H3748+H3756+H3844+H3764+H3772+H3780+H3788+H3796+H3804+H3812+H3820+H3828+H3836+H3852+H3860+H3868+H3876+H4012+H4020+H4028+H4036+H4044+H4052+H4060+H4068+H4076+H4084+H4100+H4108+H4116+H4124+H4132+H4140+H4148+H4156+H4164+H4172+H3884+H3892+H3900+H3908+H3916+H3924+H3932+H3940+H3948+H3956+H3964+H3972+H3980+H3988+H3996+H4004+H4092</f>
        <v>300119.8539931238</v>
      </c>
      <c r="I4180" s="53">
        <f t="shared" ca="1" si="2136"/>
        <v>86686.808105118675</v>
      </c>
      <c r="J4180" s="53">
        <f t="shared" ca="1" si="2136"/>
        <v>6652.7259322623049</v>
      </c>
      <c r="K4180" s="53">
        <f t="shared" ca="1" si="2136"/>
        <v>22282.596033552159</v>
      </c>
      <c r="L4180" s="53">
        <f t="shared" ca="1" si="2136"/>
        <v>1026.5148363610786</v>
      </c>
      <c r="M4180" s="53">
        <f t="shared" ca="1" si="2136"/>
        <v>159.84420256078045</v>
      </c>
      <c r="N4180" s="53">
        <f t="shared" ca="1" si="2136"/>
        <v>23468.955072474007</v>
      </c>
      <c r="O4180" s="53">
        <f t="shared" ca="1" si="2136"/>
        <v>19367.411674939278</v>
      </c>
      <c r="P4180" s="53">
        <f t="shared" ca="1" si="2136"/>
        <v>3765.8339236503684</v>
      </c>
      <c r="Q4180" s="53">
        <f t="shared" ca="1" si="2136"/>
        <v>1969.349941717727</v>
      </c>
      <c r="R4180" s="53">
        <f t="shared" ca="1" si="2136"/>
        <v>94.768203336883019</v>
      </c>
      <c r="S4180" s="53">
        <f t="shared" ca="1" si="2136"/>
        <v>25197.36374364427</v>
      </c>
      <c r="T4180" s="53">
        <f t="shared" ca="1" si="2136"/>
        <v>774.96304682684286</v>
      </c>
      <c r="U4180" s="53">
        <f t="shared" ca="1" si="2136"/>
        <v>16286.42622416753</v>
      </c>
      <c r="V4180" s="53">
        <f t="shared" ca="1" si="2136"/>
        <v>112469.74921602337</v>
      </c>
      <c r="W4180" s="53">
        <f t="shared" ca="1" si="2136"/>
        <v>20544.584244770693</v>
      </c>
      <c r="X4180" s="53">
        <f t="shared" ca="1" si="2136"/>
        <v>150075.72273178856</v>
      </c>
      <c r="Y4180" s="53">
        <f t="shared" ca="1" si="2136"/>
        <v>5533.8791981275381</v>
      </c>
      <c r="Z4180" s="53">
        <f t="shared" ca="1" si="2136"/>
        <v>99.438561277818806</v>
      </c>
      <c r="AA4180" s="53">
        <f t="shared" ca="1" si="2136"/>
        <v>5633.3177594053595</v>
      </c>
      <c r="AB4180" s="53">
        <f t="shared" ca="1" si="2136"/>
        <v>98.979988783246341</v>
      </c>
      <c r="AC4180" s="53">
        <f t="shared" ca="1" si="2136"/>
        <v>1883.432436637152</v>
      </c>
      <c r="AD4180" s="53">
        <f t="shared" ca="1" si="2136"/>
        <v>422.54822301035961</v>
      </c>
    </row>
    <row r="4181" spans="3:30" hidden="1" outlineLevel="1">
      <c r="D4181" s="7"/>
      <c r="E4181" s="11"/>
      <c r="F4181" s="11"/>
      <c r="G4181" s="55" t="str">
        <f>$G$14</f>
        <v>CUSTOMER</v>
      </c>
      <c r="H4181" s="53">
        <f t="shared" ref="H4181:AD4181" ca="1" si="2137">H3637+H3645+H3653+H3661+H3669+H3677+H3685+H3693+H3701+H3709+H3717+H3725+H3733+H3741+H3749+H3757+H3845+H3765+H3773+H3781+H3789+H3797+H3805+H3813+H3821+H3829+H3837+H3853+H3861+H3869+H3877+H4013+H4021+H4029+H4037+H4045+H4053+H4061+H4069+H4077+H4085+H4101+H4109+H4117+H4125+H4133+H4141+H4149+H4157+H4165+H4173+H3885+H3893+H3901+H3909+H3917+H3925+H3933+H3941+H3949+H3957+H3965+H3973+H3981+H3989+H3997+H4005+H4093</f>
        <v>1859788.7862397491</v>
      </c>
      <c r="I4181" s="53">
        <f t="shared" ca="1" si="2137"/>
        <v>1034744.324399077</v>
      </c>
      <c r="J4181" s="53">
        <f t="shared" ca="1" si="2137"/>
        <v>215313.99642816829</v>
      </c>
      <c r="K4181" s="53">
        <f t="shared" ca="1" si="2137"/>
        <v>60839.685797689664</v>
      </c>
      <c r="L4181" s="53">
        <f t="shared" ca="1" si="2137"/>
        <v>10076.613609928028</v>
      </c>
      <c r="M4181" s="53">
        <f t="shared" ca="1" si="2137"/>
        <v>1599.8585771311311</v>
      </c>
      <c r="N4181" s="53">
        <f t="shared" ca="1" si="2137"/>
        <v>72516.157984748817</v>
      </c>
      <c r="O4181" s="53">
        <f t="shared" ca="1" si="2137"/>
        <v>11241.964920461758</v>
      </c>
      <c r="P4181" s="53">
        <f t="shared" ca="1" si="2137"/>
        <v>2789.9925639935541</v>
      </c>
      <c r="Q4181" s="53">
        <f t="shared" ca="1" si="2137"/>
        <v>5577.5447736178967</v>
      </c>
      <c r="R4181" s="53">
        <f t="shared" ca="1" si="2137"/>
        <v>976.09263852376648</v>
      </c>
      <c r="S4181" s="53">
        <f t="shared" ca="1" si="2137"/>
        <v>20585.594896596987</v>
      </c>
      <c r="T4181" s="53">
        <f t="shared" ca="1" si="2137"/>
        <v>77.32207921500931</v>
      </c>
      <c r="U4181" s="53">
        <f t="shared" ca="1" si="2137"/>
        <v>1657.6865281162563</v>
      </c>
      <c r="V4181" s="53">
        <f t="shared" ca="1" si="2137"/>
        <v>8208.5871456063578</v>
      </c>
      <c r="W4181" s="53">
        <f t="shared" ca="1" si="2137"/>
        <v>1466.3942364826071</v>
      </c>
      <c r="X4181" s="53">
        <f t="shared" ca="1" si="2137"/>
        <v>11409.98998942023</v>
      </c>
      <c r="Y4181" s="53">
        <f t="shared" ca="1" si="2137"/>
        <v>3106.6267411493704</v>
      </c>
      <c r="Z4181" s="53">
        <f t="shared" ca="1" si="2137"/>
        <v>47.36096707911021</v>
      </c>
      <c r="AA4181" s="53">
        <f t="shared" ca="1" si="2137"/>
        <v>3153.9877082284811</v>
      </c>
      <c r="AB4181" s="53">
        <f t="shared" ca="1" si="2137"/>
        <v>90.118526449674519</v>
      </c>
      <c r="AC4181" s="53">
        <f t="shared" ca="1" si="2137"/>
        <v>471737.22622983588</v>
      </c>
      <c r="AD4181" s="53">
        <f t="shared" ca="1" si="2137"/>
        <v>30237.390077224572</v>
      </c>
    </row>
    <row r="4182" spans="3:30" collapsed="1">
      <c r="C4182" s="55" t="s">
        <v>354</v>
      </c>
      <c r="D4182" s="7"/>
      <c r="E4182" s="60">
        <f>E3638+E3646+E3654+E3662+E3670+E3678+E3686+E3694+E3702+E3710+E3718+E3726+E3734+E3742+E3750+E3758+E3846+E3766+E3774+E3782+E3790+E3798+E3806+E3814+E3822+E3830+E3838+E3854+E3862+E3870+E3878+E4014+E4022+E4030+E4038+E4046+E4054+E4062+E4070+E4078+E4086+E4102+E4110+E4118+E4126+E4134+E4142+E4150+E4158+E4166+E4174+E3886+E3894+E3902+E3910+E3918+E3926+E3934+E3942+E3950+E3958+E3966+E3974+E3982+E3990+E3998+E4006+E4094</f>
        <v>21095576</v>
      </c>
      <c r="F4182" s="3"/>
      <c r="G4182" s="55" t="str">
        <f>$G$15</f>
        <v>TOTAL</v>
      </c>
      <c r="H4182" s="53">
        <f t="shared" ref="H4182:AD4182" ca="1" si="2138">H3638+H3646+H3654+H3662+H3670+H3678+H3686+H3694+H3702+H3710+H3718+H3726+H3734+H3742+H3750+H3758+H3846+H3766+H3774+H3782+H3790+H3798+H3806+H3814+H3822+H3830+H3838+H3854+H3862+H3870+H3878+H4014+H4022+H4030+H4038+H4046+H4054+H4062+H4070+H4078+H4086+H4102+H4110+H4118+H4126+H4134+H4142+H4150+H4158+H4166+H4174+H3886+H3894+H3902+H3910+H3918+H3926+H3934+H3942+H3950+H3958+H3966+H3974+H3982+H3990+H3998+H4006+H4094</f>
        <v>21095576</v>
      </c>
      <c r="I4182" s="53">
        <f t="shared" ca="1" si="2138"/>
        <v>11523514.588062044</v>
      </c>
      <c r="J4182" s="53">
        <f t="shared" ca="1" si="2138"/>
        <v>727131.80335619068</v>
      </c>
      <c r="K4182" s="53">
        <f t="shared" ca="1" si="2138"/>
        <v>1888529.2667556021</v>
      </c>
      <c r="L4182" s="53">
        <f t="shared" ca="1" si="2138"/>
        <v>61445.43301647815</v>
      </c>
      <c r="M4182" s="53">
        <f t="shared" ca="1" si="2138"/>
        <v>5401.5247080666759</v>
      </c>
      <c r="N4182" s="53">
        <f t="shared" ca="1" si="2138"/>
        <v>1955376.2244801477</v>
      </c>
      <c r="O4182" s="53">
        <f t="shared" ca="1" si="2138"/>
        <v>1374169.1022158731</v>
      </c>
      <c r="P4182" s="53">
        <f t="shared" ca="1" si="2138"/>
        <v>233197.15485198286</v>
      </c>
      <c r="Q4182" s="53">
        <f t="shared" ca="1" si="2138"/>
        <v>86699.306795952347</v>
      </c>
      <c r="R4182" s="53">
        <f t="shared" ca="1" si="2138"/>
        <v>4361.7266388748676</v>
      </c>
      <c r="S4182" s="53">
        <f t="shared" ca="1" si="2138"/>
        <v>1698427.2905026833</v>
      </c>
      <c r="T4182" s="53">
        <f t="shared" ca="1" si="2138"/>
        <v>47074.538840967492</v>
      </c>
      <c r="U4182" s="53">
        <f t="shared" ca="1" si="2138"/>
        <v>715345.14169183071</v>
      </c>
      <c r="V4182" s="53">
        <f t="shared" ca="1" si="2138"/>
        <v>2963365.8208644101</v>
      </c>
      <c r="W4182" s="53">
        <f t="shared" ca="1" si="2138"/>
        <v>496814.05344025593</v>
      </c>
      <c r="X4182" s="53">
        <f t="shared" ca="1" si="2138"/>
        <v>4222599.5548374625</v>
      </c>
      <c r="Y4182" s="53">
        <f t="shared" ca="1" si="2138"/>
        <v>427390.91368667071</v>
      </c>
      <c r="Z4182" s="53">
        <f t="shared" ca="1" si="2138"/>
        <v>6374.9204947957423</v>
      </c>
      <c r="AA4182" s="53">
        <f t="shared" ca="1" si="2138"/>
        <v>433765.83418146631</v>
      </c>
      <c r="AB4182" s="53">
        <f t="shared" ca="1" si="2138"/>
        <v>5546.0617635472736</v>
      </c>
      <c r="AC4182" s="53">
        <f t="shared" ca="1" si="2138"/>
        <v>494846.43952028832</v>
      </c>
      <c r="AD4182" s="53">
        <f t="shared" ca="1" si="2138"/>
        <v>34368.203296177839</v>
      </c>
    </row>
    <row r="4183" spans="3:30">
      <c r="D4183" s="7"/>
      <c r="E4183" s="4"/>
      <c r="F4183" s="3"/>
      <c r="G4183" s="7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  <c r="AC4183" s="4"/>
      <c r="AD4183" s="4"/>
    </row>
    <row r="4184" spans="3:30">
      <c r="C4184" s="55" t="s">
        <v>415</v>
      </c>
      <c r="D4184" s="7"/>
      <c r="E4184" s="4"/>
      <c r="F4184" s="3"/>
      <c r="G4184" s="7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  <c r="AC4184" s="4"/>
      <c r="AD4184" s="4"/>
    </row>
    <row r="4185" spans="3:30" hidden="1" outlineLevel="1">
      <c r="D4185" s="7"/>
      <c r="E4185" s="51"/>
      <c r="F4185" s="52" t="str">
        <f>F4192</f>
        <v>PROD_DEMAND</v>
      </c>
      <c r="G4185" s="55" t="str">
        <f>$G$8</f>
        <v>PRODUCTION</v>
      </c>
      <c r="H4185" s="4">
        <f t="shared" ref="H4185:H4208" si="2139">SUBTOTAL(9,I4185:AD4185)</f>
        <v>672241.99999999977</v>
      </c>
      <c r="I4185" s="5">
        <f>VLOOKUP(CONCATENATE($F4185," ",$G4185),AllocFactorMatrix,(I$4+1),FALSE)*$E4192</f>
        <v>331134.9746707275</v>
      </c>
      <c r="J4185" s="5">
        <f>VLOOKUP(CONCATENATE($F4185," ",$G4185),AllocFactorMatrix,(J$4+1),FALSE)*$E4192</f>
        <v>16369.185017406058</v>
      </c>
      <c r="K4185" s="5">
        <f>VLOOKUP(CONCATENATE($F4185," ",$G4185),AllocFactorMatrix,(K$4+1),FALSE)*$E4192</f>
        <v>59959.386587910754</v>
      </c>
      <c r="L4185" s="5">
        <f>VLOOKUP(CONCATENATE($F4185," ",$G4185),AllocFactorMatrix,(L$4+1),FALSE)*$E4192</f>
        <v>1887.3086101168724</v>
      </c>
      <c r="M4185" s="5">
        <f>VLOOKUP(CONCATENATE($F4185," ",$G4185),AllocFactorMatrix,(M$4+1),FALSE)*$E4192</f>
        <v>176.98576238552883</v>
      </c>
      <c r="N4185" s="5">
        <f t="shared" ref="N4185:N4208" si="2140">SUBTOTAL(9,K4185:M4185)</f>
        <v>62023.680960413156</v>
      </c>
      <c r="O4185" s="5">
        <f>VLOOKUP(CONCATENATE($F4185," ",$G4185),AllocFactorMatrix,(O$4+1),FALSE)*$E4192</f>
        <v>45578.461134738391</v>
      </c>
      <c r="P4185" s="5">
        <f>VLOOKUP(CONCATENATE($F4185," ",$G4185),AllocFactorMatrix,(P$4+1),FALSE)*$E4192</f>
        <v>8492.5951899256397</v>
      </c>
      <c r="Q4185" s="5">
        <f>VLOOKUP(CONCATENATE($F4185," ",$G4185),AllocFactorMatrix,(Q$4+1),FALSE)*$E4192</f>
        <v>3837.6456342008828</v>
      </c>
      <c r="R4185" s="5">
        <f>VLOOKUP(CONCATENATE($F4185," ",$G4185),AllocFactorMatrix,(R$4+1),FALSE)*$E4192</f>
        <v>172.57463441528077</v>
      </c>
      <c r="S4185" s="5">
        <f t="shared" ref="S4185:S4208" si="2141">SUBTOTAL(9,O4185:R4185)</f>
        <v>58081.276593280192</v>
      </c>
      <c r="T4185" s="5">
        <f>VLOOKUP(CONCATENATE($F4185," ",$G4185),AllocFactorMatrix,(T$4+1),FALSE)*$E4192</f>
        <v>1592.1723893159249</v>
      </c>
      <c r="U4185" s="5">
        <f>VLOOKUP(CONCATENATE($F4185," ",$G4185),AllocFactorMatrix,(U$4+1),FALSE)*$E4192</f>
        <v>26055.629873889142</v>
      </c>
      <c r="V4185" s="5">
        <f>VLOOKUP(CONCATENATE($F4185," ",$G4185),AllocFactorMatrix,(V$4+1),FALSE)*$E4192</f>
        <v>137704.73600616452</v>
      </c>
      <c r="W4185" s="5">
        <f>VLOOKUP(CONCATENATE($F4185," ",$G4185),AllocFactorMatrix,(W$4+1),FALSE)*$E4192</f>
        <v>24867.192968074614</v>
      </c>
      <c r="X4185" s="5">
        <f>SUBTOTAL(9,T4185:W4185)</f>
        <v>190219.73123744418</v>
      </c>
      <c r="Y4185" s="5">
        <f>VLOOKUP(CONCATENATE($F4185," ",$G4185),AllocFactorMatrix,(Y$4+1),FALSE)*$E4192</f>
        <v>13997.073090552341</v>
      </c>
      <c r="Z4185" s="5">
        <f>VLOOKUP(CONCATENATE($F4185," ",$G4185),AllocFactorMatrix,(Z$4+1),FALSE)*$E4192</f>
        <v>234.44562394664769</v>
      </c>
      <c r="AA4185" s="5">
        <f t="shared" ref="AA4185:AA4208" si="2142">SUBTOTAL(9,Y4185:Z4185)</f>
        <v>14231.518714498989</v>
      </c>
      <c r="AB4185" s="5">
        <f>VLOOKUP(CONCATENATE($F4185," ",$G4185),AllocFactorMatrix,(AB$4+1),FALSE)*$E4192</f>
        <v>181.63280622975358</v>
      </c>
      <c r="AC4185" s="5">
        <f>VLOOKUP(CONCATENATE($F4185," ",$G4185),AllocFactorMatrix,(AC$4+1),FALSE)*$E4192</f>
        <v>0</v>
      </c>
      <c r="AD4185" s="5">
        <f>VLOOKUP(CONCATENATE($F4185," ",$G4185),AllocFactorMatrix,(AD$4+1),FALSE)*$E4192</f>
        <v>0</v>
      </c>
    </row>
    <row r="4186" spans="3:30" hidden="1" outlineLevel="1">
      <c r="D4186" s="7"/>
      <c r="E4186" s="51"/>
      <c r="F4186" s="52" t="str">
        <f>F4192</f>
        <v>PROD_DEMAND</v>
      </c>
      <c r="G4186" s="55" t="str">
        <f>$G$9</f>
        <v>BULKTRAN</v>
      </c>
      <c r="H4186" s="4">
        <f t="shared" si="2139"/>
        <v>0</v>
      </c>
      <c r="I4186" s="5">
        <f>VLOOKUP(CONCATENATE($F4186," ",$G4186),AllocFactorMatrix,(I$4+1),FALSE)*$E4192</f>
        <v>0</v>
      </c>
      <c r="J4186" s="5">
        <f>VLOOKUP(CONCATENATE($F4186," ",$G4186),AllocFactorMatrix,(J$4+1),FALSE)*$E4192</f>
        <v>0</v>
      </c>
      <c r="K4186" s="5">
        <f>VLOOKUP(CONCATENATE($F4186," ",$G4186),AllocFactorMatrix,(K$4+1),FALSE)*$E4192</f>
        <v>0</v>
      </c>
      <c r="L4186" s="5">
        <f>VLOOKUP(CONCATENATE($F4186," ",$G4186),AllocFactorMatrix,(L$4+1),FALSE)*$E4192</f>
        <v>0</v>
      </c>
      <c r="M4186" s="5">
        <f>VLOOKUP(CONCATENATE($F4186," ",$G4186),AllocFactorMatrix,(M$4+1),FALSE)*$E4192</f>
        <v>0</v>
      </c>
      <c r="N4186" s="5">
        <f t="shared" si="2140"/>
        <v>0</v>
      </c>
      <c r="O4186" s="5">
        <f>VLOOKUP(CONCATENATE($F4186," ",$G4186),AllocFactorMatrix,(O$4+1),FALSE)*$E4192</f>
        <v>0</v>
      </c>
      <c r="P4186" s="5">
        <f>VLOOKUP(CONCATENATE($F4186," ",$G4186),AllocFactorMatrix,(P$4+1),FALSE)*$E4192</f>
        <v>0</v>
      </c>
      <c r="Q4186" s="5">
        <f>VLOOKUP(CONCATENATE($F4186," ",$G4186),AllocFactorMatrix,(Q$4+1),FALSE)*$E4192</f>
        <v>0</v>
      </c>
      <c r="R4186" s="5">
        <f>VLOOKUP(CONCATENATE($F4186," ",$G4186),AllocFactorMatrix,(R$4+1),FALSE)*$E4192</f>
        <v>0</v>
      </c>
      <c r="S4186" s="5">
        <f t="shared" si="2141"/>
        <v>0</v>
      </c>
      <c r="T4186" s="5">
        <f>VLOOKUP(CONCATENATE($F4186," ",$G4186),AllocFactorMatrix,(T$4+1),FALSE)*$E4192</f>
        <v>0</v>
      </c>
      <c r="U4186" s="5">
        <f>VLOOKUP(CONCATENATE($F4186," ",$G4186),AllocFactorMatrix,(U$4+1),FALSE)*$E4192</f>
        <v>0</v>
      </c>
      <c r="V4186" s="5">
        <f>VLOOKUP(CONCATENATE($F4186," ",$G4186),AllocFactorMatrix,(V$4+1),FALSE)*$E4192</f>
        <v>0</v>
      </c>
      <c r="W4186" s="5">
        <f>VLOOKUP(CONCATENATE($F4186," ",$G4186),AllocFactorMatrix,(W$4+1),FALSE)*$E4192</f>
        <v>0</v>
      </c>
      <c r="X4186" s="5">
        <f t="shared" ref="X4186:X4192" si="2143">SUBTOTAL(9,T4186:W4186)</f>
        <v>0</v>
      </c>
      <c r="Y4186" s="5">
        <f>VLOOKUP(CONCATENATE($F4186," ",$G4186),AllocFactorMatrix,(Y$4+1),FALSE)*$E4192</f>
        <v>0</v>
      </c>
      <c r="Z4186" s="5">
        <f>VLOOKUP(CONCATENATE($F4186," ",$G4186),AllocFactorMatrix,(Z$4+1),FALSE)*$E4192</f>
        <v>0</v>
      </c>
      <c r="AA4186" s="5">
        <f t="shared" si="2142"/>
        <v>0</v>
      </c>
      <c r="AB4186" s="5">
        <f>VLOOKUP(CONCATENATE($F4186," ",$G4186),AllocFactorMatrix,(AB$4+1),FALSE)*$E4192</f>
        <v>0</v>
      </c>
      <c r="AC4186" s="5">
        <f>VLOOKUP(CONCATENATE($F4186," ",$G4186),AllocFactorMatrix,(AC$4+1),FALSE)*$E4192</f>
        <v>0</v>
      </c>
      <c r="AD4186" s="5">
        <f>VLOOKUP(CONCATENATE($F4186," ",$G4186),AllocFactorMatrix,(AD$4+1),FALSE)*$E4192</f>
        <v>0</v>
      </c>
    </row>
    <row r="4187" spans="3:30" hidden="1" outlineLevel="1">
      <c r="D4187" s="7"/>
      <c r="E4187" s="51"/>
      <c r="F4187" s="52" t="str">
        <f>F4192</f>
        <v>PROD_DEMAND</v>
      </c>
      <c r="G4187" s="55" t="str">
        <f>$G$10</f>
        <v>SUBTRAN</v>
      </c>
      <c r="H4187" s="4">
        <f t="shared" si="2139"/>
        <v>0</v>
      </c>
      <c r="I4187" s="5">
        <f>VLOOKUP(CONCATENATE($F4187," ",$G4187),AllocFactorMatrix,(I$4+1),FALSE)*$E4192</f>
        <v>0</v>
      </c>
      <c r="J4187" s="5">
        <f>VLOOKUP(CONCATENATE($F4187," ",$G4187),AllocFactorMatrix,(J$4+1),FALSE)*$E4192</f>
        <v>0</v>
      </c>
      <c r="K4187" s="5">
        <f>VLOOKUP(CONCATENATE($F4187," ",$G4187),AllocFactorMatrix,(K$4+1),FALSE)*$E4192</f>
        <v>0</v>
      </c>
      <c r="L4187" s="5">
        <f>VLOOKUP(CONCATENATE($F4187," ",$G4187),AllocFactorMatrix,(L$4+1),FALSE)*$E4192</f>
        <v>0</v>
      </c>
      <c r="M4187" s="5">
        <f>VLOOKUP(CONCATENATE($F4187," ",$G4187),AllocFactorMatrix,(M$4+1),FALSE)*$E4192</f>
        <v>0</v>
      </c>
      <c r="N4187" s="5">
        <f t="shared" si="2140"/>
        <v>0</v>
      </c>
      <c r="O4187" s="5">
        <f>VLOOKUP(CONCATENATE($F4187," ",$G4187),AllocFactorMatrix,(O$4+1),FALSE)*$E4192</f>
        <v>0</v>
      </c>
      <c r="P4187" s="5">
        <f>VLOOKUP(CONCATENATE($F4187," ",$G4187),AllocFactorMatrix,(P$4+1),FALSE)*$E4192</f>
        <v>0</v>
      </c>
      <c r="Q4187" s="5">
        <f>VLOOKUP(CONCATENATE($F4187," ",$G4187),AllocFactorMatrix,(Q$4+1),FALSE)*$E4192</f>
        <v>0</v>
      </c>
      <c r="R4187" s="5">
        <f>VLOOKUP(CONCATENATE($F4187," ",$G4187),AllocFactorMatrix,(R$4+1),FALSE)*$E4192</f>
        <v>0</v>
      </c>
      <c r="S4187" s="5">
        <f t="shared" si="2141"/>
        <v>0</v>
      </c>
      <c r="T4187" s="5">
        <f>VLOOKUP(CONCATENATE($F4187," ",$G4187),AllocFactorMatrix,(T$4+1),FALSE)*$E4192</f>
        <v>0</v>
      </c>
      <c r="U4187" s="5">
        <f>VLOOKUP(CONCATENATE($F4187," ",$G4187),AllocFactorMatrix,(U$4+1),FALSE)*$E4192</f>
        <v>0</v>
      </c>
      <c r="V4187" s="5">
        <f>VLOOKUP(CONCATENATE($F4187," ",$G4187),AllocFactorMatrix,(V$4+1),FALSE)*$E4192</f>
        <v>0</v>
      </c>
      <c r="W4187" s="5">
        <f>VLOOKUP(CONCATENATE($F4187," ",$G4187),AllocFactorMatrix,(W$4+1),FALSE)*$E4192</f>
        <v>0</v>
      </c>
      <c r="X4187" s="5">
        <f t="shared" si="2143"/>
        <v>0</v>
      </c>
      <c r="Y4187" s="5">
        <f>VLOOKUP(CONCATENATE($F4187," ",$G4187),AllocFactorMatrix,(Y$4+1),FALSE)*$E4192</f>
        <v>0</v>
      </c>
      <c r="Z4187" s="5">
        <f>VLOOKUP(CONCATENATE($F4187," ",$G4187),AllocFactorMatrix,(Z$4+1),FALSE)*$E4192</f>
        <v>0</v>
      </c>
      <c r="AA4187" s="5">
        <f t="shared" si="2142"/>
        <v>0</v>
      </c>
      <c r="AB4187" s="5">
        <f>VLOOKUP(CONCATENATE($F4187," ",$G4187),AllocFactorMatrix,(AB$4+1),FALSE)*$E4192</f>
        <v>0</v>
      </c>
      <c r="AC4187" s="5">
        <f>VLOOKUP(CONCATENATE($F4187," ",$G4187),AllocFactorMatrix,(AC$4+1),FALSE)*$E4192</f>
        <v>0</v>
      </c>
      <c r="AD4187" s="5">
        <f>VLOOKUP(CONCATENATE($F4187," ",$G4187),AllocFactorMatrix,(AD$4+1),FALSE)*$E4192</f>
        <v>0</v>
      </c>
    </row>
    <row r="4188" spans="3:30" hidden="1" outlineLevel="1">
      <c r="D4188" s="7"/>
      <c r="E4188" s="51"/>
      <c r="F4188" s="52" t="str">
        <f>F4192</f>
        <v>PROD_DEMAND</v>
      </c>
      <c r="G4188" s="55" t="str">
        <f>$G$11</f>
        <v>DISTPRI</v>
      </c>
      <c r="H4188" s="4">
        <f t="shared" si="2139"/>
        <v>0</v>
      </c>
      <c r="I4188" s="5">
        <f>VLOOKUP(CONCATENATE($F4188," ",$G4188),AllocFactorMatrix,(I$4+1),FALSE)*$E4192</f>
        <v>0</v>
      </c>
      <c r="J4188" s="5">
        <f>VLOOKUP(CONCATENATE($F4188," ",$G4188),AllocFactorMatrix,(J$4+1),FALSE)*$E4192</f>
        <v>0</v>
      </c>
      <c r="K4188" s="5">
        <f>VLOOKUP(CONCATENATE($F4188," ",$G4188),AllocFactorMatrix,(K$4+1),FALSE)*$E4192</f>
        <v>0</v>
      </c>
      <c r="L4188" s="5">
        <f>VLOOKUP(CONCATENATE($F4188," ",$G4188),AllocFactorMatrix,(L$4+1),FALSE)*$E4192</f>
        <v>0</v>
      </c>
      <c r="M4188" s="5">
        <f>VLOOKUP(CONCATENATE($F4188," ",$G4188),AllocFactorMatrix,(M$4+1),FALSE)*$E4192</f>
        <v>0</v>
      </c>
      <c r="N4188" s="5">
        <f t="shared" si="2140"/>
        <v>0</v>
      </c>
      <c r="O4188" s="5">
        <f>VLOOKUP(CONCATENATE($F4188," ",$G4188),AllocFactorMatrix,(O$4+1),FALSE)*$E4192</f>
        <v>0</v>
      </c>
      <c r="P4188" s="5">
        <f>VLOOKUP(CONCATENATE($F4188," ",$G4188),AllocFactorMatrix,(P$4+1),FALSE)*$E4192</f>
        <v>0</v>
      </c>
      <c r="Q4188" s="5">
        <f>VLOOKUP(CONCATENATE($F4188," ",$G4188),AllocFactorMatrix,(Q$4+1),FALSE)*$E4192</f>
        <v>0</v>
      </c>
      <c r="R4188" s="5">
        <f>VLOOKUP(CONCATENATE($F4188," ",$G4188),AllocFactorMatrix,(R$4+1),FALSE)*$E4192</f>
        <v>0</v>
      </c>
      <c r="S4188" s="5">
        <f t="shared" si="2141"/>
        <v>0</v>
      </c>
      <c r="T4188" s="5">
        <f>VLOOKUP(CONCATENATE($F4188," ",$G4188),AllocFactorMatrix,(T$4+1),FALSE)*$E4192</f>
        <v>0</v>
      </c>
      <c r="U4188" s="5">
        <f>VLOOKUP(CONCATENATE($F4188," ",$G4188),AllocFactorMatrix,(U$4+1),FALSE)*$E4192</f>
        <v>0</v>
      </c>
      <c r="V4188" s="5">
        <f>VLOOKUP(CONCATENATE($F4188," ",$G4188),AllocFactorMatrix,(V$4+1),FALSE)*$E4192</f>
        <v>0</v>
      </c>
      <c r="W4188" s="5">
        <f>VLOOKUP(CONCATENATE($F4188," ",$G4188),AllocFactorMatrix,(W$4+1),FALSE)*$E4192</f>
        <v>0</v>
      </c>
      <c r="X4188" s="5">
        <f t="shared" si="2143"/>
        <v>0</v>
      </c>
      <c r="Y4188" s="5">
        <f>VLOOKUP(CONCATENATE($F4188," ",$G4188),AllocFactorMatrix,(Y$4+1),FALSE)*$E4192</f>
        <v>0</v>
      </c>
      <c r="Z4188" s="5">
        <f>VLOOKUP(CONCATENATE($F4188," ",$G4188),AllocFactorMatrix,(Z$4+1),FALSE)*$E4192</f>
        <v>0</v>
      </c>
      <c r="AA4188" s="5">
        <f t="shared" si="2142"/>
        <v>0</v>
      </c>
      <c r="AB4188" s="5">
        <f>VLOOKUP(CONCATENATE($F4188," ",$G4188),AllocFactorMatrix,(AB$4+1),FALSE)*$E4192</f>
        <v>0</v>
      </c>
      <c r="AC4188" s="5">
        <f>VLOOKUP(CONCATENATE($F4188," ",$G4188),AllocFactorMatrix,(AC$4+1),FALSE)*$E4192</f>
        <v>0</v>
      </c>
      <c r="AD4188" s="5">
        <f>VLOOKUP(CONCATENATE($F4188," ",$G4188),AllocFactorMatrix,(AD$4+1),FALSE)*$E4192</f>
        <v>0</v>
      </c>
    </row>
    <row r="4189" spans="3:30" hidden="1" outlineLevel="1">
      <c r="D4189" s="7"/>
      <c r="E4189" s="51"/>
      <c r="F4189" s="52" t="str">
        <f>F4192</f>
        <v>PROD_DEMAND</v>
      </c>
      <c r="G4189" s="55" t="str">
        <f>$G$12</f>
        <v>DISTSEC</v>
      </c>
      <c r="H4189" s="4">
        <f t="shared" si="2139"/>
        <v>0</v>
      </c>
      <c r="I4189" s="5">
        <f>VLOOKUP(CONCATENATE($F4189," ",$G4189),AllocFactorMatrix,(I$4+1),FALSE)*$E4192</f>
        <v>0</v>
      </c>
      <c r="J4189" s="5">
        <f>VLOOKUP(CONCATENATE($F4189," ",$G4189),AllocFactorMatrix,(J$4+1),FALSE)*$E4192</f>
        <v>0</v>
      </c>
      <c r="K4189" s="5">
        <f>VLOOKUP(CONCATENATE($F4189," ",$G4189),AllocFactorMatrix,(K$4+1),FALSE)*$E4192</f>
        <v>0</v>
      </c>
      <c r="L4189" s="5">
        <f>VLOOKUP(CONCATENATE($F4189," ",$G4189),AllocFactorMatrix,(L$4+1),FALSE)*$E4192</f>
        <v>0</v>
      </c>
      <c r="M4189" s="5">
        <f>VLOOKUP(CONCATENATE($F4189," ",$G4189),AllocFactorMatrix,(M$4+1),FALSE)*$E4192</f>
        <v>0</v>
      </c>
      <c r="N4189" s="5">
        <f t="shared" si="2140"/>
        <v>0</v>
      </c>
      <c r="O4189" s="5">
        <f>VLOOKUP(CONCATENATE($F4189," ",$G4189),AllocFactorMatrix,(O$4+1),FALSE)*$E4192</f>
        <v>0</v>
      </c>
      <c r="P4189" s="5">
        <f>VLOOKUP(CONCATENATE($F4189," ",$G4189),AllocFactorMatrix,(P$4+1),FALSE)*$E4192</f>
        <v>0</v>
      </c>
      <c r="Q4189" s="5">
        <f>VLOOKUP(CONCATENATE($F4189," ",$G4189),AllocFactorMatrix,(Q$4+1),FALSE)*$E4192</f>
        <v>0</v>
      </c>
      <c r="R4189" s="5">
        <f>VLOOKUP(CONCATENATE($F4189," ",$G4189),AllocFactorMatrix,(R$4+1),FALSE)*$E4192</f>
        <v>0</v>
      </c>
      <c r="S4189" s="5">
        <f t="shared" si="2141"/>
        <v>0</v>
      </c>
      <c r="T4189" s="5">
        <f>VLOOKUP(CONCATENATE($F4189," ",$G4189),AllocFactorMatrix,(T$4+1),FALSE)*$E4192</f>
        <v>0</v>
      </c>
      <c r="U4189" s="5">
        <f>VLOOKUP(CONCATENATE($F4189," ",$G4189),AllocFactorMatrix,(U$4+1),FALSE)*$E4192</f>
        <v>0</v>
      </c>
      <c r="V4189" s="5">
        <f>VLOOKUP(CONCATENATE($F4189," ",$G4189),AllocFactorMatrix,(V$4+1),FALSE)*$E4192</f>
        <v>0</v>
      </c>
      <c r="W4189" s="5">
        <f>VLOOKUP(CONCATENATE($F4189," ",$G4189),AllocFactorMatrix,(W$4+1),FALSE)*$E4192</f>
        <v>0</v>
      </c>
      <c r="X4189" s="5">
        <f t="shared" si="2143"/>
        <v>0</v>
      </c>
      <c r="Y4189" s="5">
        <f>VLOOKUP(CONCATENATE($F4189," ",$G4189),AllocFactorMatrix,(Y$4+1),FALSE)*$E4192</f>
        <v>0</v>
      </c>
      <c r="Z4189" s="5">
        <f>VLOOKUP(CONCATENATE($F4189," ",$G4189),AllocFactorMatrix,(Z$4+1),FALSE)*$E4192</f>
        <v>0</v>
      </c>
      <c r="AA4189" s="5">
        <f t="shared" si="2142"/>
        <v>0</v>
      </c>
      <c r="AB4189" s="5">
        <f>VLOOKUP(CONCATENATE($F4189," ",$G4189),AllocFactorMatrix,(AB$4+1),FALSE)*$E4192</f>
        <v>0</v>
      </c>
      <c r="AC4189" s="5">
        <f>VLOOKUP(CONCATENATE($F4189," ",$G4189),AllocFactorMatrix,(AC$4+1),FALSE)*$E4192</f>
        <v>0</v>
      </c>
      <c r="AD4189" s="5">
        <f>VLOOKUP(CONCATENATE($F4189," ",$G4189),AllocFactorMatrix,(AD$4+1),FALSE)*$E4192</f>
        <v>0</v>
      </c>
    </row>
    <row r="4190" spans="3:30" hidden="1" outlineLevel="1">
      <c r="D4190" s="7"/>
      <c r="E4190" s="51"/>
      <c r="F4190" s="52" t="str">
        <f>F4192</f>
        <v>PROD_DEMAND</v>
      </c>
      <c r="G4190" s="55" t="str">
        <f>$G$13</f>
        <v>ENERGY</v>
      </c>
      <c r="H4190" s="4">
        <f t="shared" si="2139"/>
        <v>0</v>
      </c>
      <c r="I4190" s="5">
        <f>VLOOKUP(CONCATENATE($F4190," ",$G4190),AllocFactorMatrix,(I$4+1),FALSE)*$E4192</f>
        <v>0</v>
      </c>
      <c r="J4190" s="5">
        <f>VLOOKUP(CONCATENATE($F4190," ",$G4190),AllocFactorMatrix,(J$4+1),FALSE)*$E4192</f>
        <v>0</v>
      </c>
      <c r="K4190" s="5">
        <f>VLOOKUP(CONCATENATE($F4190," ",$G4190),AllocFactorMatrix,(K$4+1),FALSE)*$E4192</f>
        <v>0</v>
      </c>
      <c r="L4190" s="5">
        <f>VLOOKUP(CONCATENATE($F4190," ",$G4190),AllocFactorMatrix,(L$4+1),FALSE)*$E4192</f>
        <v>0</v>
      </c>
      <c r="M4190" s="5">
        <f>VLOOKUP(CONCATENATE($F4190," ",$G4190),AllocFactorMatrix,(M$4+1),FALSE)*$E4192</f>
        <v>0</v>
      </c>
      <c r="N4190" s="5">
        <f t="shared" si="2140"/>
        <v>0</v>
      </c>
      <c r="O4190" s="5">
        <f>VLOOKUP(CONCATENATE($F4190," ",$G4190),AllocFactorMatrix,(O$4+1),FALSE)*$E4192</f>
        <v>0</v>
      </c>
      <c r="P4190" s="5">
        <f>VLOOKUP(CONCATENATE($F4190," ",$G4190),AllocFactorMatrix,(P$4+1),FALSE)*$E4192</f>
        <v>0</v>
      </c>
      <c r="Q4190" s="5">
        <f>VLOOKUP(CONCATENATE($F4190," ",$G4190),AllocFactorMatrix,(Q$4+1),FALSE)*$E4192</f>
        <v>0</v>
      </c>
      <c r="R4190" s="5">
        <f>VLOOKUP(CONCATENATE($F4190," ",$G4190),AllocFactorMatrix,(R$4+1),FALSE)*$E4192</f>
        <v>0</v>
      </c>
      <c r="S4190" s="5">
        <f t="shared" si="2141"/>
        <v>0</v>
      </c>
      <c r="T4190" s="5">
        <f>VLOOKUP(CONCATENATE($F4190," ",$G4190),AllocFactorMatrix,(T$4+1),FALSE)*$E4192</f>
        <v>0</v>
      </c>
      <c r="U4190" s="5">
        <f>VLOOKUP(CONCATENATE($F4190," ",$G4190),AllocFactorMatrix,(U$4+1),FALSE)*$E4192</f>
        <v>0</v>
      </c>
      <c r="V4190" s="5">
        <f>VLOOKUP(CONCATENATE($F4190," ",$G4190),AllocFactorMatrix,(V$4+1),FALSE)*$E4192</f>
        <v>0</v>
      </c>
      <c r="W4190" s="5">
        <f>VLOOKUP(CONCATENATE($F4190," ",$G4190),AllocFactorMatrix,(W$4+1),FALSE)*$E4192</f>
        <v>0</v>
      </c>
      <c r="X4190" s="5">
        <f t="shared" si="2143"/>
        <v>0</v>
      </c>
      <c r="Y4190" s="5">
        <f>VLOOKUP(CONCATENATE($F4190," ",$G4190),AllocFactorMatrix,(Y$4+1),FALSE)*$E4192</f>
        <v>0</v>
      </c>
      <c r="Z4190" s="5">
        <f>VLOOKUP(CONCATENATE($F4190," ",$G4190),AllocFactorMatrix,(Z$4+1),FALSE)*$E4192</f>
        <v>0</v>
      </c>
      <c r="AA4190" s="5">
        <f t="shared" si="2142"/>
        <v>0</v>
      </c>
      <c r="AB4190" s="5">
        <f>VLOOKUP(CONCATENATE($F4190," ",$G4190),AllocFactorMatrix,(AB$4+1),FALSE)*$E4192</f>
        <v>0</v>
      </c>
      <c r="AC4190" s="5">
        <f>VLOOKUP(CONCATENATE($F4190," ",$G4190),AllocFactorMatrix,(AC$4+1),FALSE)*$E4192</f>
        <v>0</v>
      </c>
      <c r="AD4190" s="5">
        <f>VLOOKUP(CONCATENATE($F4190," ",$G4190),AllocFactorMatrix,(AD$4+1),FALSE)*$E4192</f>
        <v>0</v>
      </c>
    </row>
    <row r="4191" spans="3:30" hidden="1" outlineLevel="1">
      <c r="D4191" s="7"/>
      <c r="E4191" s="51"/>
      <c r="F4191" s="52" t="str">
        <f>F4192</f>
        <v>PROD_DEMAND</v>
      </c>
      <c r="G4191" s="55" t="str">
        <f>$G$14</f>
        <v>CUSTOMER</v>
      </c>
      <c r="H4191" s="4">
        <f t="shared" si="2139"/>
        <v>0</v>
      </c>
      <c r="I4191" s="5">
        <f>VLOOKUP(CONCATENATE($F4191," ",$G4191),AllocFactorMatrix,(I$4+1),FALSE)*$E4192</f>
        <v>0</v>
      </c>
      <c r="J4191" s="5">
        <f>VLOOKUP(CONCATENATE($F4191," ",$G4191),AllocFactorMatrix,(J$4+1),FALSE)*$E4192</f>
        <v>0</v>
      </c>
      <c r="K4191" s="5">
        <f>VLOOKUP(CONCATENATE($F4191," ",$G4191),AllocFactorMatrix,(K$4+1),FALSE)*$E4192</f>
        <v>0</v>
      </c>
      <c r="L4191" s="5">
        <f>VLOOKUP(CONCATENATE($F4191," ",$G4191),AllocFactorMatrix,(L$4+1),FALSE)*$E4192</f>
        <v>0</v>
      </c>
      <c r="M4191" s="5">
        <f>VLOOKUP(CONCATENATE($F4191," ",$G4191),AllocFactorMatrix,(M$4+1),FALSE)*$E4192</f>
        <v>0</v>
      </c>
      <c r="N4191" s="5">
        <f t="shared" si="2140"/>
        <v>0</v>
      </c>
      <c r="O4191" s="5">
        <f>VLOOKUP(CONCATENATE($F4191," ",$G4191),AllocFactorMatrix,(O$4+1),FALSE)*$E4192</f>
        <v>0</v>
      </c>
      <c r="P4191" s="5">
        <f>VLOOKUP(CONCATENATE($F4191," ",$G4191),AllocFactorMatrix,(P$4+1),FALSE)*$E4192</f>
        <v>0</v>
      </c>
      <c r="Q4191" s="5">
        <f>VLOOKUP(CONCATENATE($F4191," ",$G4191),AllocFactorMatrix,(Q$4+1),FALSE)*$E4192</f>
        <v>0</v>
      </c>
      <c r="R4191" s="5">
        <f>VLOOKUP(CONCATENATE($F4191," ",$G4191),AllocFactorMatrix,(R$4+1),FALSE)*$E4192</f>
        <v>0</v>
      </c>
      <c r="S4191" s="5">
        <f t="shared" si="2141"/>
        <v>0</v>
      </c>
      <c r="T4191" s="5">
        <f>VLOOKUP(CONCATENATE($F4191," ",$G4191),AllocFactorMatrix,(T$4+1),FALSE)*$E4192</f>
        <v>0</v>
      </c>
      <c r="U4191" s="5">
        <f>VLOOKUP(CONCATENATE($F4191," ",$G4191),AllocFactorMatrix,(U$4+1),FALSE)*$E4192</f>
        <v>0</v>
      </c>
      <c r="V4191" s="5">
        <f>VLOOKUP(CONCATENATE($F4191," ",$G4191),AllocFactorMatrix,(V$4+1),FALSE)*$E4192</f>
        <v>0</v>
      </c>
      <c r="W4191" s="5">
        <f>VLOOKUP(CONCATENATE($F4191," ",$G4191),AllocFactorMatrix,(W$4+1),FALSE)*$E4192</f>
        <v>0</v>
      </c>
      <c r="X4191" s="5">
        <f t="shared" si="2143"/>
        <v>0</v>
      </c>
      <c r="Y4191" s="5">
        <f>VLOOKUP(CONCATENATE($F4191," ",$G4191),AllocFactorMatrix,(Y$4+1),FALSE)*$E4192</f>
        <v>0</v>
      </c>
      <c r="Z4191" s="5">
        <f>VLOOKUP(CONCATENATE($F4191," ",$G4191),AllocFactorMatrix,(Z$4+1),FALSE)*$E4192</f>
        <v>0</v>
      </c>
      <c r="AA4191" s="5">
        <f t="shared" si="2142"/>
        <v>0</v>
      </c>
      <c r="AB4191" s="5">
        <f>VLOOKUP(CONCATENATE($F4191," ",$G4191),AllocFactorMatrix,(AB$4+1),FALSE)*$E4192</f>
        <v>0</v>
      </c>
      <c r="AC4191" s="5">
        <f>VLOOKUP(CONCATENATE($F4191," ",$G4191),AllocFactorMatrix,(AC$4+1),FALSE)*$E4192</f>
        <v>0</v>
      </c>
      <c r="AD4191" s="5">
        <f>VLOOKUP(CONCATENATE($F4191," ",$G4191),AllocFactorMatrix,(AD$4+1),FALSE)*$E4192</f>
        <v>0</v>
      </c>
    </row>
    <row r="4192" spans="3:30" collapsed="1">
      <c r="D4192" s="55" t="str">
        <f>+D3233</f>
        <v>Adj 2 - Decommissioning Rider Removal</v>
      </c>
      <c r="E4192" s="63">
        <v>672242</v>
      </c>
      <c r="F4192" s="57" t="str">
        <f>+F3233</f>
        <v>PROD_DEMAND</v>
      </c>
      <c r="G4192" s="55" t="str">
        <f>$G$15</f>
        <v>TOTAL</v>
      </c>
      <c r="H4192" s="4">
        <f t="shared" si="2139"/>
        <v>672241.99999999977</v>
      </c>
      <c r="I4192" s="5">
        <f>VLOOKUP(CONCATENATE($F4192," ",$G4192),AllocFactorMatrix,(I$4+1),FALSE)*$E4192</f>
        <v>331134.9746707275</v>
      </c>
      <c r="J4192" s="5">
        <f>VLOOKUP(CONCATENATE($F4192," ",$G4192),AllocFactorMatrix,(J$4+1),FALSE)*$E4192</f>
        <v>16369.185017406058</v>
      </c>
      <c r="K4192" s="5">
        <f>VLOOKUP(CONCATENATE($F4192," ",$G4192),AllocFactorMatrix,(K$4+1),FALSE)*$E4192</f>
        <v>59959.386587910754</v>
      </c>
      <c r="L4192" s="5">
        <f>VLOOKUP(CONCATENATE($F4192," ",$G4192),AllocFactorMatrix,(L$4+1),FALSE)*$E4192</f>
        <v>1887.3086101168724</v>
      </c>
      <c r="M4192" s="5">
        <f>VLOOKUP(CONCATENATE($F4192," ",$G4192),AllocFactorMatrix,(M$4+1),FALSE)*$E4192</f>
        <v>176.98576238552883</v>
      </c>
      <c r="N4192" s="5">
        <f t="shared" si="2140"/>
        <v>62023.680960413156</v>
      </c>
      <c r="O4192" s="5">
        <f>VLOOKUP(CONCATENATE($F4192," ",$G4192),AllocFactorMatrix,(O$4+1),FALSE)*$E4192</f>
        <v>45578.461134738391</v>
      </c>
      <c r="P4192" s="5">
        <f>VLOOKUP(CONCATENATE($F4192," ",$G4192),AllocFactorMatrix,(P$4+1),FALSE)*$E4192</f>
        <v>8492.5951899256397</v>
      </c>
      <c r="Q4192" s="5">
        <f>VLOOKUP(CONCATENATE($F4192," ",$G4192),AllocFactorMatrix,(Q$4+1),FALSE)*$E4192</f>
        <v>3837.6456342008828</v>
      </c>
      <c r="R4192" s="5">
        <f>VLOOKUP(CONCATENATE($F4192," ",$G4192),AllocFactorMatrix,(R$4+1),FALSE)*$E4192</f>
        <v>172.57463441528077</v>
      </c>
      <c r="S4192" s="5">
        <f t="shared" si="2141"/>
        <v>58081.276593280192</v>
      </c>
      <c r="T4192" s="5">
        <f>VLOOKUP(CONCATENATE($F4192," ",$G4192),AllocFactorMatrix,(T$4+1),FALSE)*$E4192</f>
        <v>1592.1723893159249</v>
      </c>
      <c r="U4192" s="5">
        <f>VLOOKUP(CONCATENATE($F4192," ",$G4192),AllocFactorMatrix,(U$4+1),FALSE)*$E4192</f>
        <v>26055.629873889142</v>
      </c>
      <c r="V4192" s="5">
        <f>VLOOKUP(CONCATENATE($F4192," ",$G4192),AllocFactorMatrix,(V$4+1),FALSE)*$E4192</f>
        <v>137704.73600616452</v>
      </c>
      <c r="W4192" s="5">
        <f>VLOOKUP(CONCATENATE($F4192," ",$G4192),AllocFactorMatrix,(W$4+1),FALSE)*$E4192</f>
        <v>24867.192968074614</v>
      </c>
      <c r="X4192" s="5">
        <f t="shared" si="2143"/>
        <v>190219.73123744418</v>
      </c>
      <c r="Y4192" s="5">
        <f>VLOOKUP(CONCATENATE($F4192," ",$G4192),AllocFactorMatrix,(Y$4+1),FALSE)*$E4192</f>
        <v>13997.073090552341</v>
      </c>
      <c r="Z4192" s="5">
        <f>VLOOKUP(CONCATENATE($F4192," ",$G4192),AllocFactorMatrix,(Z$4+1),FALSE)*$E4192</f>
        <v>234.44562394664769</v>
      </c>
      <c r="AA4192" s="5">
        <f t="shared" si="2142"/>
        <v>14231.518714498989</v>
      </c>
      <c r="AB4192" s="5">
        <f>VLOOKUP(CONCATENATE($F4192," ",$G4192),AllocFactorMatrix,(AB$4+1),FALSE)*$E4192</f>
        <v>181.63280622975358</v>
      </c>
      <c r="AC4192" s="5">
        <f>VLOOKUP(CONCATENATE($F4192," ",$G4192),AllocFactorMatrix,(AC$4+1),FALSE)*$E4192</f>
        <v>0</v>
      </c>
      <c r="AD4192" s="5">
        <f>VLOOKUP(CONCATENATE($F4192," ",$G4192),AllocFactorMatrix,(AD$4+1),FALSE)*$E4192</f>
        <v>0</v>
      </c>
    </row>
    <row r="4193" spans="4:30" hidden="1" outlineLevel="1">
      <c r="D4193" s="7"/>
      <c r="E4193" s="51"/>
      <c r="F4193" s="52" t="str">
        <f>F4200</f>
        <v>PROD_ENERGY</v>
      </c>
      <c r="G4193" s="55" t="str">
        <f>$G$8</f>
        <v>PRODUCTION</v>
      </c>
      <c r="H4193" s="4">
        <f t="shared" si="2139"/>
        <v>0</v>
      </c>
      <c r="I4193" s="5">
        <f>VLOOKUP(CONCATENATE($F4193," ",$G4193),AllocFactorMatrix,(I$4+1),FALSE)*$E4200</f>
        <v>0</v>
      </c>
      <c r="J4193" s="5">
        <f>VLOOKUP(CONCATENATE($F4193," ",$G4193),AllocFactorMatrix,(J$4+1),FALSE)*$E4200</f>
        <v>0</v>
      </c>
      <c r="K4193" s="5">
        <f>VLOOKUP(CONCATENATE($F4193," ",$G4193),AllocFactorMatrix,(K$4+1),FALSE)*$E4200</f>
        <v>0</v>
      </c>
      <c r="L4193" s="5">
        <f>VLOOKUP(CONCATENATE($F4193," ",$G4193),AllocFactorMatrix,(L$4+1),FALSE)*$E4200</f>
        <v>0</v>
      </c>
      <c r="M4193" s="5">
        <f>VLOOKUP(CONCATENATE($F4193," ",$G4193),AllocFactorMatrix,(M$4+1),FALSE)*$E4200</f>
        <v>0</v>
      </c>
      <c r="N4193" s="5">
        <f t="shared" si="2140"/>
        <v>0</v>
      </c>
      <c r="O4193" s="5">
        <f>VLOOKUP(CONCATENATE($F4193," ",$G4193),AllocFactorMatrix,(O$4+1),FALSE)*$E4200</f>
        <v>0</v>
      </c>
      <c r="P4193" s="5">
        <f>VLOOKUP(CONCATENATE($F4193," ",$G4193),AllocFactorMatrix,(P$4+1),FALSE)*$E4200</f>
        <v>0</v>
      </c>
      <c r="Q4193" s="5">
        <f>VLOOKUP(CONCATENATE($F4193," ",$G4193),AllocFactorMatrix,(Q$4+1),FALSE)*$E4200</f>
        <v>0</v>
      </c>
      <c r="R4193" s="5">
        <f>VLOOKUP(CONCATENATE($F4193," ",$G4193),AllocFactorMatrix,(R$4+1),FALSE)*$E4200</f>
        <v>0</v>
      </c>
      <c r="S4193" s="5">
        <f t="shared" si="2141"/>
        <v>0</v>
      </c>
      <c r="T4193" s="5">
        <f>VLOOKUP(CONCATENATE($F4193," ",$G4193),AllocFactorMatrix,(T$4+1),FALSE)*$E4200</f>
        <v>0</v>
      </c>
      <c r="U4193" s="5">
        <f>VLOOKUP(CONCATENATE($F4193," ",$G4193),AllocFactorMatrix,(U$4+1),FALSE)*$E4200</f>
        <v>0</v>
      </c>
      <c r="V4193" s="5">
        <f>VLOOKUP(CONCATENATE($F4193," ",$G4193),AllocFactorMatrix,(V$4+1),FALSE)*$E4200</f>
        <v>0</v>
      </c>
      <c r="W4193" s="5">
        <f>VLOOKUP(CONCATENATE($F4193," ",$G4193),AllocFactorMatrix,(W$4+1),FALSE)*$E4200</f>
        <v>0</v>
      </c>
      <c r="X4193" s="5">
        <f>SUBTOTAL(9,T4193:W4193)</f>
        <v>0</v>
      </c>
      <c r="Y4193" s="5">
        <f>VLOOKUP(CONCATENATE($F4193," ",$G4193),AllocFactorMatrix,(Y$4+1),FALSE)*$E4200</f>
        <v>0</v>
      </c>
      <c r="Z4193" s="5">
        <f>VLOOKUP(CONCATENATE($F4193," ",$G4193),AllocFactorMatrix,(Z$4+1),FALSE)*$E4200</f>
        <v>0</v>
      </c>
      <c r="AA4193" s="5">
        <f t="shared" si="2142"/>
        <v>0</v>
      </c>
      <c r="AB4193" s="5">
        <f>VLOOKUP(CONCATENATE($F4193," ",$G4193),AllocFactorMatrix,(AB$4+1),FALSE)*$E4200</f>
        <v>0</v>
      </c>
      <c r="AC4193" s="5">
        <f>VLOOKUP(CONCATENATE($F4193," ",$G4193),AllocFactorMatrix,(AC$4+1),FALSE)*$E4200</f>
        <v>0</v>
      </c>
      <c r="AD4193" s="5">
        <f>VLOOKUP(CONCATENATE($F4193," ",$G4193),AllocFactorMatrix,(AD$4+1),FALSE)*$E4200</f>
        <v>0</v>
      </c>
    </row>
    <row r="4194" spans="4:30" hidden="1" outlineLevel="1">
      <c r="D4194" s="7"/>
      <c r="E4194" s="51"/>
      <c r="F4194" s="52" t="str">
        <f>F4200</f>
        <v>PROD_ENERGY</v>
      </c>
      <c r="G4194" s="55" t="str">
        <f>$G$9</f>
        <v>BULKTRAN</v>
      </c>
      <c r="H4194" s="4">
        <f t="shared" si="2139"/>
        <v>0</v>
      </c>
      <c r="I4194" s="5">
        <f>VLOOKUP(CONCATENATE($F4194," ",$G4194),AllocFactorMatrix,(I$4+1),FALSE)*$E4200</f>
        <v>0</v>
      </c>
      <c r="J4194" s="5">
        <f>VLOOKUP(CONCATENATE($F4194," ",$G4194),AllocFactorMatrix,(J$4+1),FALSE)*$E4200</f>
        <v>0</v>
      </c>
      <c r="K4194" s="5">
        <f>VLOOKUP(CONCATENATE($F4194," ",$G4194),AllocFactorMatrix,(K$4+1),FALSE)*$E4200</f>
        <v>0</v>
      </c>
      <c r="L4194" s="5">
        <f>VLOOKUP(CONCATENATE($F4194," ",$G4194),AllocFactorMatrix,(L$4+1),FALSE)*$E4200</f>
        <v>0</v>
      </c>
      <c r="M4194" s="5">
        <f>VLOOKUP(CONCATENATE($F4194," ",$G4194),AllocFactorMatrix,(M$4+1),FALSE)*$E4200</f>
        <v>0</v>
      </c>
      <c r="N4194" s="5">
        <f t="shared" si="2140"/>
        <v>0</v>
      </c>
      <c r="O4194" s="5">
        <f>VLOOKUP(CONCATENATE($F4194," ",$G4194),AllocFactorMatrix,(O$4+1),FALSE)*$E4200</f>
        <v>0</v>
      </c>
      <c r="P4194" s="5">
        <f>VLOOKUP(CONCATENATE($F4194," ",$G4194),AllocFactorMatrix,(P$4+1),FALSE)*$E4200</f>
        <v>0</v>
      </c>
      <c r="Q4194" s="5">
        <f>VLOOKUP(CONCATENATE($F4194," ",$G4194),AllocFactorMatrix,(Q$4+1),FALSE)*$E4200</f>
        <v>0</v>
      </c>
      <c r="R4194" s="5">
        <f>VLOOKUP(CONCATENATE($F4194," ",$G4194),AllocFactorMatrix,(R$4+1),FALSE)*$E4200</f>
        <v>0</v>
      </c>
      <c r="S4194" s="5">
        <f t="shared" si="2141"/>
        <v>0</v>
      </c>
      <c r="T4194" s="5">
        <f>VLOOKUP(CONCATENATE($F4194," ",$G4194),AllocFactorMatrix,(T$4+1),FALSE)*$E4200</f>
        <v>0</v>
      </c>
      <c r="U4194" s="5">
        <f>VLOOKUP(CONCATENATE($F4194," ",$G4194),AllocFactorMatrix,(U$4+1),FALSE)*$E4200</f>
        <v>0</v>
      </c>
      <c r="V4194" s="5">
        <f>VLOOKUP(CONCATENATE($F4194," ",$G4194),AllocFactorMatrix,(V$4+1),FALSE)*$E4200</f>
        <v>0</v>
      </c>
      <c r="W4194" s="5">
        <f>VLOOKUP(CONCATENATE($F4194," ",$G4194),AllocFactorMatrix,(W$4+1),FALSE)*$E4200</f>
        <v>0</v>
      </c>
      <c r="X4194" s="5">
        <f t="shared" ref="X4194:X4200" si="2144">SUBTOTAL(9,T4194:W4194)</f>
        <v>0</v>
      </c>
      <c r="Y4194" s="5">
        <f>VLOOKUP(CONCATENATE($F4194," ",$G4194),AllocFactorMatrix,(Y$4+1),FALSE)*$E4200</f>
        <v>0</v>
      </c>
      <c r="Z4194" s="5">
        <f>VLOOKUP(CONCATENATE($F4194," ",$G4194),AllocFactorMatrix,(Z$4+1),FALSE)*$E4200</f>
        <v>0</v>
      </c>
      <c r="AA4194" s="5">
        <f t="shared" si="2142"/>
        <v>0</v>
      </c>
      <c r="AB4194" s="5">
        <f>VLOOKUP(CONCATENATE($F4194," ",$G4194),AllocFactorMatrix,(AB$4+1),FALSE)*$E4200</f>
        <v>0</v>
      </c>
      <c r="AC4194" s="5">
        <f>VLOOKUP(CONCATENATE($F4194," ",$G4194),AllocFactorMatrix,(AC$4+1),FALSE)*$E4200</f>
        <v>0</v>
      </c>
      <c r="AD4194" s="5">
        <f>VLOOKUP(CONCATENATE($F4194," ",$G4194),AllocFactorMatrix,(AD$4+1),FALSE)*$E4200</f>
        <v>0</v>
      </c>
    </row>
    <row r="4195" spans="4:30" hidden="1" outlineLevel="1">
      <c r="D4195" s="7"/>
      <c r="E4195" s="51"/>
      <c r="F4195" s="52" t="str">
        <f>F4200</f>
        <v>PROD_ENERGY</v>
      </c>
      <c r="G4195" s="55" t="str">
        <f>$G$10</f>
        <v>SUBTRAN</v>
      </c>
      <c r="H4195" s="4">
        <f t="shared" si="2139"/>
        <v>0</v>
      </c>
      <c r="I4195" s="5">
        <f>VLOOKUP(CONCATENATE($F4195," ",$G4195),AllocFactorMatrix,(I$4+1),FALSE)*$E4200</f>
        <v>0</v>
      </c>
      <c r="J4195" s="5">
        <f>VLOOKUP(CONCATENATE($F4195," ",$G4195),AllocFactorMatrix,(J$4+1),FALSE)*$E4200</f>
        <v>0</v>
      </c>
      <c r="K4195" s="5">
        <f>VLOOKUP(CONCATENATE($F4195," ",$G4195),AllocFactorMatrix,(K$4+1),FALSE)*$E4200</f>
        <v>0</v>
      </c>
      <c r="L4195" s="5">
        <f>VLOOKUP(CONCATENATE($F4195," ",$G4195),AllocFactorMatrix,(L$4+1),FALSE)*$E4200</f>
        <v>0</v>
      </c>
      <c r="M4195" s="5">
        <f>VLOOKUP(CONCATENATE($F4195," ",$G4195),AllocFactorMatrix,(M$4+1),FALSE)*$E4200</f>
        <v>0</v>
      </c>
      <c r="N4195" s="5">
        <f t="shared" si="2140"/>
        <v>0</v>
      </c>
      <c r="O4195" s="5">
        <f>VLOOKUP(CONCATENATE($F4195," ",$G4195),AllocFactorMatrix,(O$4+1),FALSE)*$E4200</f>
        <v>0</v>
      </c>
      <c r="P4195" s="5">
        <f>VLOOKUP(CONCATENATE($F4195," ",$G4195),AllocFactorMatrix,(P$4+1),FALSE)*$E4200</f>
        <v>0</v>
      </c>
      <c r="Q4195" s="5">
        <f>VLOOKUP(CONCATENATE($F4195," ",$G4195),AllocFactorMatrix,(Q$4+1),FALSE)*$E4200</f>
        <v>0</v>
      </c>
      <c r="R4195" s="5">
        <f>VLOOKUP(CONCATENATE($F4195," ",$G4195),AllocFactorMatrix,(R$4+1),FALSE)*$E4200</f>
        <v>0</v>
      </c>
      <c r="S4195" s="5">
        <f t="shared" si="2141"/>
        <v>0</v>
      </c>
      <c r="T4195" s="5">
        <f>VLOOKUP(CONCATENATE($F4195," ",$G4195),AllocFactorMatrix,(T$4+1),FALSE)*$E4200</f>
        <v>0</v>
      </c>
      <c r="U4195" s="5">
        <f>VLOOKUP(CONCATENATE($F4195," ",$G4195),AllocFactorMatrix,(U$4+1),FALSE)*$E4200</f>
        <v>0</v>
      </c>
      <c r="V4195" s="5">
        <f>VLOOKUP(CONCATENATE($F4195," ",$G4195),AllocFactorMatrix,(V$4+1),FALSE)*$E4200</f>
        <v>0</v>
      </c>
      <c r="W4195" s="5">
        <f>VLOOKUP(CONCATENATE($F4195," ",$G4195),AllocFactorMatrix,(W$4+1),FALSE)*$E4200</f>
        <v>0</v>
      </c>
      <c r="X4195" s="5">
        <f t="shared" si="2144"/>
        <v>0</v>
      </c>
      <c r="Y4195" s="5">
        <f>VLOOKUP(CONCATENATE($F4195," ",$G4195),AllocFactorMatrix,(Y$4+1),FALSE)*$E4200</f>
        <v>0</v>
      </c>
      <c r="Z4195" s="5">
        <f>VLOOKUP(CONCATENATE($F4195," ",$G4195),AllocFactorMatrix,(Z$4+1),FALSE)*$E4200</f>
        <v>0</v>
      </c>
      <c r="AA4195" s="5">
        <f t="shared" si="2142"/>
        <v>0</v>
      </c>
      <c r="AB4195" s="5">
        <f>VLOOKUP(CONCATENATE($F4195," ",$G4195),AllocFactorMatrix,(AB$4+1),FALSE)*$E4200</f>
        <v>0</v>
      </c>
      <c r="AC4195" s="5">
        <f>VLOOKUP(CONCATENATE($F4195," ",$G4195),AllocFactorMatrix,(AC$4+1),FALSE)*$E4200</f>
        <v>0</v>
      </c>
      <c r="AD4195" s="5">
        <f>VLOOKUP(CONCATENATE($F4195," ",$G4195),AllocFactorMatrix,(AD$4+1),FALSE)*$E4200</f>
        <v>0</v>
      </c>
    </row>
    <row r="4196" spans="4:30" hidden="1" outlineLevel="1">
      <c r="D4196" s="7"/>
      <c r="E4196" s="51"/>
      <c r="F4196" s="52" t="str">
        <f>F4200</f>
        <v>PROD_ENERGY</v>
      </c>
      <c r="G4196" s="55" t="str">
        <f>$G$11</f>
        <v>DISTPRI</v>
      </c>
      <c r="H4196" s="4">
        <f t="shared" si="2139"/>
        <v>0</v>
      </c>
      <c r="I4196" s="5">
        <f>VLOOKUP(CONCATENATE($F4196," ",$G4196),AllocFactorMatrix,(I$4+1),FALSE)*$E4200</f>
        <v>0</v>
      </c>
      <c r="J4196" s="5">
        <f>VLOOKUP(CONCATENATE($F4196," ",$G4196),AllocFactorMatrix,(J$4+1),FALSE)*$E4200</f>
        <v>0</v>
      </c>
      <c r="K4196" s="5">
        <f>VLOOKUP(CONCATENATE($F4196," ",$G4196),AllocFactorMatrix,(K$4+1),FALSE)*$E4200</f>
        <v>0</v>
      </c>
      <c r="L4196" s="5">
        <f>VLOOKUP(CONCATENATE($F4196," ",$G4196),AllocFactorMatrix,(L$4+1),FALSE)*$E4200</f>
        <v>0</v>
      </c>
      <c r="M4196" s="5">
        <f>VLOOKUP(CONCATENATE($F4196," ",$G4196),AllocFactorMatrix,(M$4+1),FALSE)*$E4200</f>
        <v>0</v>
      </c>
      <c r="N4196" s="5">
        <f t="shared" si="2140"/>
        <v>0</v>
      </c>
      <c r="O4196" s="5">
        <f>VLOOKUP(CONCATENATE($F4196," ",$G4196),AllocFactorMatrix,(O$4+1),FALSE)*$E4200</f>
        <v>0</v>
      </c>
      <c r="P4196" s="5">
        <f>VLOOKUP(CONCATENATE($F4196," ",$G4196),AllocFactorMatrix,(P$4+1),FALSE)*$E4200</f>
        <v>0</v>
      </c>
      <c r="Q4196" s="5">
        <f>VLOOKUP(CONCATENATE($F4196," ",$G4196),AllocFactorMatrix,(Q$4+1),FALSE)*$E4200</f>
        <v>0</v>
      </c>
      <c r="R4196" s="5">
        <f>VLOOKUP(CONCATENATE($F4196," ",$G4196),AllocFactorMatrix,(R$4+1),FALSE)*$E4200</f>
        <v>0</v>
      </c>
      <c r="S4196" s="5">
        <f t="shared" si="2141"/>
        <v>0</v>
      </c>
      <c r="T4196" s="5">
        <f>VLOOKUP(CONCATENATE($F4196," ",$G4196),AllocFactorMatrix,(T$4+1),FALSE)*$E4200</f>
        <v>0</v>
      </c>
      <c r="U4196" s="5">
        <f>VLOOKUP(CONCATENATE($F4196," ",$G4196),AllocFactorMatrix,(U$4+1),FALSE)*$E4200</f>
        <v>0</v>
      </c>
      <c r="V4196" s="5">
        <f>VLOOKUP(CONCATENATE($F4196," ",$G4196),AllocFactorMatrix,(V$4+1),FALSE)*$E4200</f>
        <v>0</v>
      </c>
      <c r="W4196" s="5">
        <f>VLOOKUP(CONCATENATE($F4196," ",$G4196),AllocFactorMatrix,(W$4+1),FALSE)*$E4200</f>
        <v>0</v>
      </c>
      <c r="X4196" s="5">
        <f t="shared" si="2144"/>
        <v>0</v>
      </c>
      <c r="Y4196" s="5">
        <f>VLOOKUP(CONCATENATE($F4196," ",$G4196),AllocFactorMatrix,(Y$4+1),FALSE)*$E4200</f>
        <v>0</v>
      </c>
      <c r="Z4196" s="5">
        <f>VLOOKUP(CONCATENATE($F4196," ",$G4196),AllocFactorMatrix,(Z$4+1),FALSE)*$E4200</f>
        <v>0</v>
      </c>
      <c r="AA4196" s="5">
        <f t="shared" si="2142"/>
        <v>0</v>
      </c>
      <c r="AB4196" s="5">
        <f>VLOOKUP(CONCATENATE($F4196," ",$G4196),AllocFactorMatrix,(AB$4+1),FALSE)*$E4200</f>
        <v>0</v>
      </c>
      <c r="AC4196" s="5">
        <f>VLOOKUP(CONCATENATE($F4196," ",$G4196),AllocFactorMatrix,(AC$4+1),FALSE)*$E4200</f>
        <v>0</v>
      </c>
      <c r="AD4196" s="5">
        <f>VLOOKUP(CONCATENATE($F4196," ",$G4196),AllocFactorMatrix,(AD$4+1),FALSE)*$E4200</f>
        <v>0</v>
      </c>
    </row>
    <row r="4197" spans="4:30" hidden="1" outlineLevel="1">
      <c r="D4197" s="7"/>
      <c r="E4197" s="51"/>
      <c r="F4197" s="52" t="str">
        <f>F4200</f>
        <v>PROD_ENERGY</v>
      </c>
      <c r="G4197" s="55" t="str">
        <f>$G$12</f>
        <v>DISTSEC</v>
      </c>
      <c r="H4197" s="4">
        <f t="shared" si="2139"/>
        <v>0</v>
      </c>
      <c r="I4197" s="5">
        <f>VLOOKUP(CONCATENATE($F4197," ",$G4197),AllocFactorMatrix,(I$4+1),FALSE)*$E4200</f>
        <v>0</v>
      </c>
      <c r="J4197" s="5">
        <f>VLOOKUP(CONCATENATE($F4197," ",$G4197),AllocFactorMatrix,(J$4+1),FALSE)*$E4200</f>
        <v>0</v>
      </c>
      <c r="K4197" s="5">
        <f>VLOOKUP(CONCATENATE($F4197," ",$G4197),AllocFactorMatrix,(K$4+1),FALSE)*$E4200</f>
        <v>0</v>
      </c>
      <c r="L4197" s="5">
        <f>VLOOKUP(CONCATENATE($F4197," ",$G4197),AllocFactorMatrix,(L$4+1),FALSE)*$E4200</f>
        <v>0</v>
      </c>
      <c r="M4197" s="5">
        <f>VLOOKUP(CONCATENATE($F4197," ",$G4197),AllocFactorMatrix,(M$4+1),FALSE)*$E4200</f>
        <v>0</v>
      </c>
      <c r="N4197" s="5">
        <f t="shared" si="2140"/>
        <v>0</v>
      </c>
      <c r="O4197" s="5">
        <f>VLOOKUP(CONCATENATE($F4197," ",$G4197),AllocFactorMatrix,(O$4+1),FALSE)*$E4200</f>
        <v>0</v>
      </c>
      <c r="P4197" s="5">
        <f>VLOOKUP(CONCATENATE($F4197," ",$G4197),AllocFactorMatrix,(P$4+1),FALSE)*$E4200</f>
        <v>0</v>
      </c>
      <c r="Q4197" s="5">
        <f>VLOOKUP(CONCATENATE($F4197," ",$G4197),AllocFactorMatrix,(Q$4+1),FALSE)*$E4200</f>
        <v>0</v>
      </c>
      <c r="R4197" s="5">
        <f>VLOOKUP(CONCATENATE($F4197," ",$G4197),AllocFactorMatrix,(R$4+1),FALSE)*$E4200</f>
        <v>0</v>
      </c>
      <c r="S4197" s="5">
        <f t="shared" si="2141"/>
        <v>0</v>
      </c>
      <c r="T4197" s="5">
        <f>VLOOKUP(CONCATENATE($F4197," ",$G4197),AllocFactorMatrix,(T$4+1),FALSE)*$E4200</f>
        <v>0</v>
      </c>
      <c r="U4197" s="5">
        <f>VLOOKUP(CONCATENATE($F4197," ",$G4197),AllocFactorMatrix,(U$4+1),FALSE)*$E4200</f>
        <v>0</v>
      </c>
      <c r="V4197" s="5">
        <f>VLOOKUP(CONCATENATE($F4197," ",$G4197),AllocFactorMatrix,(V$4+1),FALSE)*$E4200</f>
        <v>0</v>
      </c>
      <c r="W4197" s="5">
        <f>VLOOKUP(CONCATENATE($F4197," ",$G4197),AllocFactorMatrix,(W$4+1),FALSE)*$E4200</f>
        <v>0</v>
      </c>
      <c r="X4197" s="5">
        <f t="shared" si="2144"/>
        <v>0</v>
      </c>
      <c r="Y4197" s="5">
        <f>VLOOKUP(CONCATENATE($F4197," ",$G4197),AllocFactorMatrix,(Y$4+1),FALSE)*$E4200</f>
        <v>0</v>
      </c>
      <c r="Z4197" s="5">
        <f>VLOOKUP(CONCATENATE($F4197," ",$G4197),AllocFactorMatrix,(Z$4+1),FALSE)*$E4200</f>
        <v>0</v>
      </c>
      <c r="AA4197" s="5">
        <f t="shared" si="2142"/>
        <v>0</v>
      </c>
      <c r="AB4197" s="5">
        <f>VLOOKUP(CONCATENATE($F4197," ",$G4197),AllocFactorMatrix,(AB$4+1),FALSE)*$E4200</f>
        <v>0</v>
      </c>
      <c r="AC4197" s="5">
        <f>VLOOKUP(CONCATENATE($F4197," ",$G4197),AllocFactorMatrix,(AC$4+1),FALSE)*$E4200</f>
        <v>0</v>
      </c>
      <c r="AD4197" s="5">
        <f>VLOOKUP(CONCATENATE($F4197," ",$G4197),AllocFactorMatrix,(AD$4+1),FALSE)*$E4200</f>
        <v>0</v>
      </c>
    </row>
    <row r="4198" spans="4:30" hidden="1" outlineLevel="1">
      <c r="D4198" s="7"/>
      <c r="E4198" s="51"/>
      <c r="F4198" s="52" t="str">
        <f>F4200</f>
        <v>PROD_ENERGY</v>
      </c>
      <c r="G4198" s="55" t="str">
        <f>$G$13</f>
        <v>ENERGY</v>
      </c>
      <c r="H4198" s="4">
        <f t="shared" si="2139"/>
        <v>281709.99999999988</v>
      </c>
      <c r="I4198" s="5">
        <f>VLOOKUP(CONCATENATE($F4198," ",$G4198),AllocFactorMatrix,(I$4+1),FALSE)*$E4200</f>
        <v>105705.22316960472</v>
      </c>
      <c r="J4198" s="5">
        <f>VLOOKUP(CONCATENATE($F4198," ",$G4198),AllocFactorMatrix,(J$4+1),FALSE)*$E4200</f>
        <v>6850.381506844421</v>
      </c>
      <c r="K4198" s="5">
        <f>VLOOKUP(CONCATENATE($F4198," ",$G4198),AllocFactorMatrix,(K$4+1),FALSE)*$E4200</f>
        <v>22983.772562376867</v>
      </c>
      <c r="L4198" s="5">
        <f>VLOOKUP(CONCATENATE($F4198," ",$G4198),AllocFactorMatrix,(L$4+1),FALSE)*$E4200</f>
        <v>730.47647056065455</v>
      </c>
      <c r="M4198" s="5">
        <f>VLOOKUP(CONCATENATE($F4198," ",$G4198),AllocFactorMatrix,(M$4+1),FALSE)*$E4200</f>
        <v>67.341391162374947</v>
      </c>
      <c r="N4198" s="5">
        <f t="shared" si="2140"/>
        <v>23781.590424099897</v>
      </c>
      <c r="O4198" s="5">
        <f>VLOOKUP(CONCATENATE($F4198," ",$G4198),AllocFactorMatrix,(O$4+1),FALSE)*$E4200</f>
        <v>20954.62614364615</v>
      </c>
      <c r="P4198" s="5">
        <f>VLOOKUP(CONCATENATE($F4198," ",$G4198),AllocFactorMatrix,(P$4+1),FALSE)*$E4200</f>
        <v>3884.5844851183324</v>
      </c>
      <c r="Q4198" s="5">
        <f>VLOOKUP(CONCATENATE($F4198," ",$G4198),AllocFactorMatrix,(Q$4+1),FALSE)*$E4200</f>
        <v>1765.0557604973351</v>
      </c>
      <c r="R4198" s="5">
        <f>VLOOKUP(CONCATENATE($F4198," ",$G4198),AllocFactorMatrix,(R$4+1),FALSE)*$E4200</f>
        <v>81.782337521362507</v>
      </c>
      <c r="S4198" s="5">
        <f t="shared" si="2141"/>
        <v>26686.048726783181</v>
      </c>
      <c r="T4198" s="5">
        <f>VLOOKUP(CONCATENATE($F4198," ",$G4198),AllocFactorMatrix,(T$4+1),FALSE)*$E4200</f>
        <v>803.02098276159325</v>
      </c>
      <c r="U4198" s="5">
        <f>VLOOKUP(CONCATENATE($F4198," ",$G4198),AllocFactorMatrix,(U$4+1),FALSE)*$E4200</f>
        <v>14099.845467930561</v>
      </c>
      <c r="V4198" s="5">
        <f>VLOOKUP(CONCATENATE($F4198," ",$G4198),AllocFactorMatrix,(V$4+1),FALSE)*$E4200</f>
        <v>80053.068609077643</v>
      </c>
      <c r="W4198" s="5">
        <f>VLOOKUP(CONCATENATE($F4198," ",$G4198),AllocFactorMatrix,(W$4+1),FALSE)*$E4200</f>
        <v>15187.940730212751</v>
      </c>
      <c r="X4198" s="5">
        <f t="shared" si="2144"/>
        <v>110143.87578998254</v>
      </c>
      <c r="Y4198" s="5">
        <f>VLOOKUP(CONCATENATE($F4198," ",$G4198),AllocFactorMatrix,(Y$4+1),FALSE)*$E4200</f>
        <v>5677.2398674495234</v>
      </c>
      <c r="Z4198" s="5">
        <f>VLOOKUP(CONCATENATE($F4198," ",$G4198),AllocFactorMatrix,(Z$4+1),FALSE)*$E4200</f>
        <v>92.416414644714237</v>
      </c>
      <c r="AA4198" s="5">
        <f t="shared" si="2142"/>
        <v>5769.6562820942381</v>
      </c>
      <c r="AB4198" s="5">
        <f>VLOOKUP(CONCATENATE($F4198," ",$G4198),AllocFactorMatrix,(AB$4+1),FALSE)*$E4200</f>
        <v>103.08307652417597</v>
      </c>
      <c r="AC4198" s="5">
        <f>VLOOKUP(CONCATENATE($F4198," ",$G4198),AllocFactorMatrix,(AC$4+1),FALSE)*$E4200</f>
        <v>2229.033493219491</v>
      </c>
      <c r="AD4198" s="5">
        <f>VLOOKUP(CONCATENATE($F4198," ",$G4198),AllocFactorMatrix,(AD$4+1),FALSE)*$E4200</f>
        <v>441.10753084727071</v>
      </c>
    </row>
    <row r="4199" spans="4:30" hidden="1" outlineLevel="1">
      <c r="D4199" s="7"/>
      <c r="E4199" s="51"/>
      <c r="F4199" s="52" t="str">
        <f>F4200</f>
        <v>PROD_ENERGY</v>
      </c>
      <c r="G4199" s="55" t="str">
        <f>$G$14</f>
        <v>CUSTOMER</v>
      </c>
      <c r="H4199" s="4">
        <f t="shared" si="2139"/>
        <v>0</v>
      </c>
      <c r="I4199" s="5">
        <f>VLOOKUP(CONCATENATE($F4199," ",$G4199),AllocFactorMatrix,(I$4+1),FALSE)*$E4200</f>
        <v>0</v>
      </c>
      <c r="J4199" s="5">
        <f>VLOOKUP(CONCATENATE($F4199," ",$G4199),AllocFactorMatrix,(J$4+1),FALSE)*$E4200</f>
        <v>0</v>
      </c>
      <c r="K4199" s="5">
        <f>VLOOKUP(CONCATENATE($F4199," ",$G4199),AllocFactorMatrix,(K$4+1),FALSE)*$E4200</f>
        <v>0</v>
      </c>
      <c r="L4199" s="5">
        <f>VLOOKUP(CONCATENATE($F4199," ",$G4199),AllocFactorMatrix,(L$4+1),FALSE)*$E4200</f>
        <v>0</v>
      </c>
      <c r="M4199" s="5">
        <f>VLOOKUP(CONCATENATE($F4199," ",$G4199),AllocFactorMatrix,(M$4+1),FALSE)*$E4200</f>
        <v>0</v>
      </c>
      <c r="N4199" s="5">
        <f t="shared" si="2140"/>
        <v>0</v>
      </c>
      <c r="O4199" s="5">
        <f>VLOOKUP(CONCATENATE($F4199," ",$G4199),AllocFactorMatrix,(O$4+1),FALSE)*$E4200</f>
        <v>0</v>
      </c>
      <c r="P4199" s="5">
        <f>VLOOKUP(CONCATENATE($F4199," ",$G4199),AllocFactorMatrix,(P$4+1),FALSE)*$E4200</f>
        <v>0</v>
      </c>
      <c r="Q4199" s="5">
        <f>VLOOKUP(CONCATENATE($F4199," ",$G4199),AllocFactorMatrix,(Q$4+1),FALSE)*$E4200</f>
        <v>0</v>
      </c>
      <c r="R4199" s="5">
        <f>VLOOKUP(CONCATENATE($F4199," ",$G4199),AllocFactorMatrix,(R$4+1),FALSE)*$E4200</f>
        <v>0</v>
      </c>
      <c r="S4199" s="5">
        <f t="shared" si="2141"/>
        <v>0</v>
      </c>
      <c r="T4199" s="5">
        <f>VLOOKUP(CONCATENATE($F4199," ",$G4199),AllocFactorMatrix,(T$4+1),FALSE)*$E4200</f>
        <v>0</v>
      </c>
      <c r="U4199" s="5">
        <f>VLOOKUP(CONCATENATE($F4199," ",$G4199),AllocFactorMatrix,(U$4+1),FALSE)*$E4200</f>
        <v>0</v>
      </c>
      <c r="V4199" s="5">
        <f>VLOOKUP(CONCATENATE($F4199," ",$G4199),AllocFactorMatrix,(V$4+1),FALSE)*$E4200</f>
        <v>0</v>
      </c>
      <c r="W4199" s="5">
        <f>VLOOKUP(CONCATENATE($F4199," ",$G4199),AllocFactorMatrix,(W$4+1),FALSE)*$E4200</f>
        <v>0</v>
      </c>
      <c r="X4199" s="5">
        <f t="shared" si="2144"/>
        <v>0</v>
      </c>
      <c r="Y4199" s="5">
        <f>VLOOKUP(CONCATENATE($F4199," ",$G4199),AllocFactorMatrix,(Y$4+1),FALSE)*$E4200</f>
        <v>0</v>
      </c>
      <c r="Z4199" s="5">
        <f>VLOOKUP(CONCATENATE($F4199," ",$G4199),AllocFactorMatrix,(Z$4+1),FALSE)*$E4200</f>
        <v>0</v>
      </c>
      <c r="AA4199" s="5">
        <f t="shared" si="2142"/>
        <v>0</v>
      </c>
      <c r="AB4199" s="5">
        <f>VLOOKUP(CONCATENATE($F4199," ",$G4199),AllocFactorMatrix,(AB$4+1),FALSE)*$E4200</f>
        <v>0</v>
      </c>
      <c r="AC4199" s="5">
        <f>VLOOKUP(CONCATENATE($F4199," ",$G4199),AllocFactorMatrix,(AC$4+1),FALSE)*$E4200</f>
        <v>0</v>
      </c>
      <c r="AD4199" s="5">
        <f>VLOOKUP(CONCATENATE($F4199," ",$G4199),AllocFactorMatrix,(AD$4+1),FALSE)*$E4200</f>
        <v>0</v>
      </c>
    </row>
    <row r="4200" spans="4:30" collapsed="1">
      <c r="D4200" s="55" t="str">
        <f>+D3241</f>
        <v>Adj 5 - Environmental Surcharge Revenue Sync - remove FGD revenue, sync non-FGD revenue, remove deferrals</v>
      </c>
      <c r="E4200" s="61">
        <v>281710</v>
      </c>
      <c r="F4200" s="57" t="str">
        <f>+F3241</f>
        <v>PROD_ENERGY</v>
      </c>
      <c r="G4200" s="55" t="str">
        <f>$G$15</f>
        <v>TOTAL</v>
      </c>
      <c r="H4200" s="4">
        <f t="shared" si="2139"/>
        <v>281709.99999999988</v>
      </c>
      <c r="I4200" s="5">
        <f>VLOOKUP(CONCATENATE($F4200," ",$G4200),AllocFactorMatrix,(I$4+1),FALSE)*$E4200</f>
        <v>105705.22316960472</v>
      </c>
      <c r="J4200" s="5">
        <f>VLOOKUP(CONCATENATE($F4200," ",$G4200),AllocFactorMatrix,(J$4+1),FALSE)*$E4200</f>
        <v>6850.381506844421</v>
      </c>
      <c r="K4200" s="5">
        <f>VLOOKUP(CONCATENATE($F4200," ",$G4200),AllocFactorMatrix,(K$4+1),FALSE)*$E4200</f>
        <v>22983.772562376867</v>
      </c>
      <c r="L4200" s="5">
        <f>VLOOKUP(CONCATENATE($F4200," ",$G4200),AllocFactorMatrix,(L$4+1),FALSE)*$E4200</f>
        <v>730.47647056065455</v>
      </c>
      <c r="M4200" s="5">
        <f>VLOOKUP(CONCATENATE($F4200," ",$G4200),AllocFactorMatrix,(M$4+1),FALSE)*$E4200</f>
        <v>67.341391162374947</v>
      </c>
      <c r="N4200" s="5">
        <f t="shared" si="2140"/>
        <v>23781.590424099897</v>
      </c>
      <c r="O4200" s="5">
        <f>VLOOKUP(CONCATENATE($F4200," ",$G4200),AllocFactorMatrix,(O$4+1),FALSE)*$E4200</f>
        <v>20954.62614364615</v>
      </c>
      <c r="P4200" s="5">
        <f>VLOOKUP(CONCATENATE($F4200," ",$G4200),AllocFactorMatrix,(P$4+1),FALSE)*$E4200</f>
        <v>3884.5844851183324</v>
      </c>
      <c r="Q4200" s="5">
        <f>VLOOKUP(CONCATENATE($F4200," ",$G4200),AllocFactorMatrix,(Q$4+1),FALSE)*$E4200</f>
        <v>1765.0557604973351</v>
      </c>
      <c r="R4200" s="5">
        <f>VLOOKUP(CONCATENATE($F4200," ",$G4200),AllocFactorMatrix,(R$4+1),FALSE)*$E4200</f>
        <v>81.782337521362507</v>
      </c>
      <c r="S4200" s="5">
        <f t="shared" si="2141"/>
        <v>26686.048726783181</v>
      </c>
      <c r="T4200" s="5">
        <f>VLOOKUP(CONCATENATE($F4200," ",$G4200),AllocFactorMatrix,(T$4+1),FALSE)*$E4200</f>
        <v>803.02098276159325</v>
      </c>
      <c r="U4200" s="5">
        <f>VLOOKUP(CONCATENATE($F4200," ",$G4200),AllocFactorMatrix,(U$4+1),FALSE)*$E4200</f>
        <v>14099.845467930561</v>
      </c>
      <c r="V4200" s="5">
        <f>VLOOKUP(CONCATENATE($F4200," ",$G4200),AllocFactorMatrix,(V$4+1),FALSE)*$E4200</f>
        <v>80053.068609077643</v>
      </c>
      <c r="W4200" s="5">
        <f>VLOOKUP(CONCATENATE($F4200," ",$G4200),AllocFactorMatrix,(W$4+1),FALSE)*$E4200</f>
        <v>15187.940730212751</v>
      </c>
      <c r="X4200" s="5">
        <f t="shared" si="2144"/>
        <v>110143.87578998254</v>
      </c>
      <c r="Y4200" s="5">
        <f>VLOOKUP(CONCATENATE($F4200," ",$G4200),AllocFactorMatrix,(Y$4+1),FALSE)*$E4200</f>
        <v>5677.2398674495234</v>
      </c>
      <c r="Z4200" s="5">
        <f>VLOOKUP(CONCATENATE($F4200," ",$G4200),AllocFactorMatrix,(Z$4+1),FALSE)*$E4200</f>
        <v>92.416414644714237</v>
      </c>
      <c r="AA4200" s="5">
        <f t="shared" si="2142"/>
        <v>5769.6562820942381</v>
      </c>
      <c r="AB4200" s="5">
        <f>VLOOKUP(CONCATENATE($F4200," ",$G4200),AllocFactorMatrix,(AB$4+1),FALSE)*$E4200</f>
        <v>103.08307652417597</v>
      </c>
      <c r="AC4200" s="5">
        <f>VLOOKUP(CONCATENATE($F4200," ",$G4200),AllocFactorMatrix,(AC$4+1),FALSE)*$E4200</f>
        <v>2229.033493219491</v>
      </c>
      <c r="AD4200" s="5">
        <f>VLOOKUP(CONCATENATE($F4200," ",$G4200),AllocFactorMatrix,(AD$4+1),FALSE)*$E4200</f>
        <v>441.10753084727071</v>
      </c>
    </row>
    <row r="4201" spans="4:30" hidden="1" outlineLevel="1">
      <c r="D4201" s="7"/>
      <c r="E4201" s="51"/>
      <c r="F4201" s="52" t="str">
        <f>F4208</f>
        <v>PROD_DEMAND</v>
      </c>
      <c r="G4201" s="55" t="str">
        <f>$G$8</f>
        <v>PRODUCTION</v>
      </c>
      <c r="H4201" s="4">
        <f t="shared" si="2139"/>
        <v>1516865.9999999998</v>
      </c>
      <c r="I4201" s="5">
        <f>VLOOKUP(CONCATENATE($F4201," ",$G4201),AllocFactorMatrix,(I$4+1),FALSE)*$E4208</f>
        <v>747182.39040239633</v>
      </c>
      <c r="J4201" s="5">
        <f>VLOOKUP(CONCATENATE($F4201," ",$G4201),AllocFactorMatrix,(J$4+1),FALSE)*$E4208</f>
        <v>36935.895407625016</v>
      </c>
      <c r="K4201" s="5">
        <f>VLOOKUP(CONCATENATE($F4201," ",$G4201),AllocFactorMatrix,(K$4+1),FALSE)*$E4208</f>
        <v>135294.06805295983</v>
      </c>
      <c r="L4201" s="5">
        <f>VLOOKUP(CONCATENATE($F4201," ",$G4201),AllocFactorMatrix,(L$4+1),FALSE)*$E4208</f>
        <v>4258.5769145538952</v>
      </c>
      <c r="M4201" s="5">
        <f>VLOOKUP(CONCATENATE($F4201," ",$G4201),AllocFactorMatrix,(M$4+1),FALSE)*$E4208</f>
        <v>399.35571631449329</v>
      </c>
      <c r="N4201" s="5">
        <f t="shared" si="2140"/>
        <v>139952.00068382823</v>
      </c>
      <c r="O4201" s="5">
        <f>VLOOKUP(CONCATENATE($F4201," ",$G4201),AllocFactorMatrix,(O$4+1),FALSE)*$E4208</f>
        <v>102844.53816870425</v>
      </c>
      <c r="P4201" s="5">
        <f>VLOOKUP(CONCATENATE($F4201," ",$G4201),AllocFactorMatrix,(P$4+1),FALSE)*$E4208</f>
        <v>19162.93372827307</v>
      </c>
      <c r="Q4201" s="5">
        <f>VLOOKUP(CONCATENATE($F4201," ",$G4201),AllocFactorMatrix,(Q$4+1),FALSE)*$E4208</f>
        <v>8659.3729379713805</v>
      </c>
      <c r="R4201" s="5">
        <f>VLOOKUP(CONCATENATE($F4201," ",$G4201),AllocFactorMatrix,(R$4+1),FALSE)*$E4208</f>
        <v>389.40232149578463</v>
      </c>
      <c r="S4201" s="5">
        <f t="shared" si="2141"/>
        <v>131056.24715644449</v>
      </c>
      <c r="T4201" s="5">
        <f>VLOOKUP(CONCATENATE($F4201," ",$G4201),AllocFactorMatrix,(T$4+1),FALSE)*$E4208</f>
        <v>3592.6231379355795</v>
      </c>
      <c r="U4201" s="5">
        <f>VLOOKUP(CONCATENATE($F4201," ",$G4201),AllocFactorMatrix,(U$4+1),FALSE)*$E4208</f>
        <v>58792.665534564527</v>
      </c>
      <c r="V4201" s="5">
        <f>VLOOKUP(CONCATENATE($F4201," ",$G4201),AllocFactorMatrix,(V$4+1),FALSE)*$E4208</f>
        <v>310720.88933260157</v>
      </c>
      <c r="W4201" s="5">
        <f>VLOOKUP(CONCATENATE($F4201," ",$G4201),AllocFactorMatrix,(W$4+1),FALSE)*$E4208</f>
        <v>56111.042643440116</v>
      </c>
      <c r="X4201" s="5">
        <f>SUBTOTAL(9,T4201:W4201)</f>
        <v>429217.22064854181</v>
      </c>
      <c r="Y4201" s="5">
        <f>VLOOKUP(CONCATENATE($F4201," ",$G4201),AllocFactorMatrix,(Y$4+1),FALSE)*$E4208</f>
        <v>31583.394477842456</v>
      </c>
      <c r="Z4201" s="5">
        <f>VLOOKUP(CONCATENATE($F4201," ",$G4201),AllocFactorMatrix,(Z$4+1),FALSE)*$E4208</f>
        <v>529.00978488915553</v>
      </c>
      <c r="AA4201" s="5">
        <f t="shared" si="2142"/>
        <v>32112.404262731612</v>
      </c>
      <c r="AB4201" s="5">
        <f>VLOOKUP(CONCATENATE($F4201," ",$G4201),AllocFactorMatrix,(AB$4+1),FALSE)*$E4208</f>
        <v>409.84143843214406</v>
      </c>
      <c r="AC4201" s="5">
        <f>VLOOKUP(CONCATENATE($F4201," ",$G4201),AllocFactorMatrix,(AC$4+1),FALSE)*$E4208</f>
        <v>0</v>
      </c>
      <c r="AD4201" s="5">
        <f>VLOOKUP(CONCATENATE($F4201," ",$G4201),AllocFactorMatrix,(AD$4+1),FALSE)*$E4208</f>
        <v>0</v>
      </c>
    </row>
    <row r="4202" spans="4:30" hidden="1" outlineLevel="1">
      <c r="D4202" s="7"/>
      <c r="E4202" s="51"/>
      <c r="F4202" s="52" t="str">
        <f>F4208</f>
        <v>PROD_DEMAND</v>
      </c>
      <c r="G4202" s="55" t="str">
        <f>$G$9</f>
        <v>BULKTRAN</v>
      </c>
      <c r="H4202" s="4">
        <f t="shared" si="2139"/>
        <v>0</v>
      </c>
      <c r="I4202" s="5">
        <f>VLOOKUP(CONCATENATE($F4202," ",$G4202),AllocFactorMatrix,(I$4+1),FALSE)*$E4208</f>
        <v>0</v>
      </c>
      <c r="J4202" s="5">
        <f>VLOOKUP(CONCATENATE($F4202," ",$G4202),AllocFactorMatrix,(J$4+1),FALSE)*$E4208</f>
        <v>0</v>
      </c>
      <c r="K4202" s="5">
        <f>VLOOKUP(CONCATENATE($F4202," ",$G4202),AllocFactorMatrix,(K$4+1),FALSE)*$E4208</f>
        <v>0</v>
      </c>
      <c r="L4202" s="5">
        <f>VLOOKUP(CONCATENATE($F4202," ",$G4202),AllocFactorMatrix,(L$4+1),FALSE)*$E4208</f>
        <v>0</v>
      </c>
      <c r="M4202" s="5">
        <f>VLOOKUP(CONCATENATE($F4202," ",$G4202),AllocFactorMatrix,(M$4+1),FALSE)*$E4208</f>
        <v>0</v>
      </c>
      <c r="N4202" s="5">
        <f t="shared" si="2140"/>
        <v>0</v>
      </c>
      <c r="O4202" s="5">
        <f>VLOOKUP(CONCATENATE($F4202," ",$G4202),AllocFactorMatrix,(O$4+1),FALSE)*$E4208</f>
        <v>0</v>
      </c>
      <c r="P4202" s="5">
        <f>VLOOKUP(CONCATENATE($F4202," ",$G4202),AllocFactorMatrix,(P$4+1),FALSE)*$E4208</f>
        <v>0</v>
      </c>
      <c r="Q4202" s="5">
        <f>VLOOKUP(CONCATENATE($F4202," ",$G4202),AllocFactorMatrix,(Q$4+1),FALSE)*$E4208</f>
        <v>0</v>
      </c>
      <c r="R4202" s="5">
        <f>VLOOKUP(CONCATENATE($F4202," ",$G4202),AllocFactorMatrix,(R$4+1),FALSE)*$E4208</f>
        <v>0</v>
      </c>
      <c r="S4202" s="5">
        <f t="shared" si="2141"/>
        <v>0</v>
      </c>
      <c r="T4202" s="5">
        <f>VLOOKUP(CONCATENATE($F4202," ",$G4202),AllocFactorMatrix,(T$4+1),FALSE)*$E4208</f>
        <v>0</v>
      </c>
      <c r="U4202" s="5">
        <f>VLOOKUP(CONCATENATE($F4202," ",$G4202),AllocFactorMatrix,(U$4+1),FALSE)*$E4208</f>
        <v>0</v>
      </c>
      <c r="V4202" s="5">
        <f>VLOOKUP(CONCATENATE($F4202," ",$G4202),AllocFactorMatrix,(V$4+1),FALSE)*$E4208</f>
        <v>0</v>
      </c>
      <c r="W4202" s="5">
        <f>VLOOKUP(CONCATENATE($F4202," ",$G4202),AllocFactorMatrix,(W$4+1),FALSE)*$E4208</f>
        <v>0</v>
      </c>
      <c r="X4202" s="5">
        <f t="shared" ref="X4202:X4208" si="2145">SUBTOTAL(9,T4202:W4202)</f>
        <v>0</v>
      </c>
      <c r="Y4202" s="5">
        <f>VLOOKUP(CONCATENATE($F4202," ",$G4202),AllocFactorMatrix,(Y$4+1),FALSE)*$E4208</f>
        <v>0</v>
      </c>
      <c r="Z4202" s="5">
        <f>VLOOKUP(CONCATENATE($F4202," ",$G4202),AllocFactorMatrix,(Z$4+1),FALSE)*$E4208</f>
        <v>0</v>
      </c>
      <c r="AA4202" s="5">
        <f t="shared" si="2142"/>
        <v>0</v>
      </c>
      <c r="AB4202" s="5">
        <f>VLOOKUP(CONCATENATE($F4202," ",$G4202),AllocFactorMatrix,(AB$4+1),FALSE)*$E4208</f>
        <v>0</v>
      </c>
      <c r="AC4202" s="5">
        <f>VLOOKUP(CONCATENATE($F4202," ",$G4202),AllocFactorMatrix,(AC$4+1),FALSE)*$E4208</f>
        <v>0</v>
      </c>
      <c r="AD4202" s="5">
        <f>VLOOKUP(CONCATENATE($F4202," ",$G4202),AllocFactorMatrix,(AD$4+1),FALSE)*$E4208</f>
        <v>0</v>
      </c>
    </row>
    <row r="4203" spans="4:30" hidden="1" outlineLevel="1">
      <c r="D4203" s="7"/>
      <c r="E4203" s="51"/>
      <c r="F4203" s="52" t="str">
        <f>F4208</f>
        <v>PROD_DEMAND</v>
      </c>
      <c r="G4203" s="55" t="str">
        <f>$G$10</f>
        <v>SUBTRAN</v>
      </c>
      <c r="H4203" s="4">
        <f t="shared" si="2139"/>
        <v>0</v>
      </c>
      <c r="I4203" s="5">
        <f>VLOOKUP(CONCATENATE($F4203," ",$G4203),AllocFactorMatrix,(I$4+1),FALSE)*$E4208</f>
        <v>0</v>
      </c>
      <c r="J4203" s="5">
        <f>VLOOKUP(CONCATENATE($F4203," ",$G4203),AllocFactorMatrix,(J$4+1),FALSE)*$E4208</f>
        <v>0</v>
      </c>
      <c r="K4203" s="5">
        <f>VLOOKUP(CONCATENATE($F4203," ",$G4203),AllocFactorMatrix,(K$4+1),FALSE)*$E4208</f>
        <v>0</v>
      </c>
      <c r="L4203" s="5">
        <f>VLOOKUP(CONCATENATE($F4203," ",$G4203),AllocFactorMatrix,(L$4+1),FALSE)*$E4208</f>
        <v>0</v>
      </c>
      <c r="M4203" s="5">
        <f>VLOOKUP(CONCATENATE($F4203," ",$G4203),AllocFactorMatrix,(M$4+1),FALSE)*$E4208</f>
        <v>0</v>
      </c>
      <c r="N4203" s="5">
        <f t="shared" si="2140"/>
        <v>0</v>
      </c>
      <c r="O4203" s="5">
        <f>VLOOKUP(CONCATENATE($F4203," ",$G4203),AllocFactorMatrix,(O$4+1),FALSE)*$E4208</f>
        <v>0</v>
      </c>
      <c r="P4203" s="5">
        <f>VLOOKUP(CONCATENATE($F4203," ",$G4203),AllocFactorMatrix,(P$4+1),FALSE)*$E4208</f>
        <v>0</v>
      </c>
      <c r="Q4203" s="5">
        <f>VLOOKUP(CONCATENATE($F4203," ",$G4203),AllocFactorMatrix,(Q$4+1),FALSE)*$E4208</f>
        <v>0</v>
      </c>
      <c r="R4203" s="5">
        <f>VLOOKUP(CONCATENATE($F4203," ",$G4203),AllocFactorMatrix,(R$4+1),FALSE)*$E4208</f>
        <v>0</v>
      </c>
      <c r="S4203" s="5">
        <f t="shared" si="2141"/>
        <v>0</v>
      </c>
      <c r="T4203" s="5">
        <f>VLOOKUP(CONCATENATE($F4203," ",$G4203),AllocFactorMatrix,(T$4+1),FALSE)*$E4208</f>
        <v>0</v>
      </c>
      <c r="U4203" s="5">
        <f>VLOOKUP(CONCATENATE($F4203," ",$G4203),AllocFactorMatrix,(U$4+1),FALSE)*$E4208</f>
        <v>0</v>
      </c>
      <c r="V4203" s="5">
        <f>VLOOKUP(CONCATENATE($F4203," ",$G4203),AllocFactorMatrix,(V$4+1),FALSE)*$E4208</f>
        <v>0</v>
      </c>
      <c r="W4203" s="5">
        <f>VLOOKUP(CONCATENATE($F4203," ",$G4203),AllocFactorMatrix,(W$4+1),FALSE)*$E4208</f>
        <v>0</v>
      </c>
      <c r="X4203" s="5">
        <f t="shared" si="2145"/>
        <v>0</v>
      </c>
      <c r="Y4203" s="5">
        <f>VLOOKUP(CONCATENATE($F4203," ",$G4203),AllocFactorMatrix,(Y$4+1),FALSE)*$E4208</f>
        <v>0</v>
      </c>
      <c r="Z4203" s="5">
        <f>VLOOKUP(CONCATENATE($F4203," ",$G4203),AllocFactorMatrix,(Z$4+1),FALSE)*$E4208</f>
        <v>0</v>
      </c>
      <c r="AA4203" s="5">
        <f t="shared" si="2142"/>
        <v>0</v>
      </c>
      <c r="AB4203" s="5">
        <f>VLOOKUP(CONCATENATE($F4203," ",$G4203),AllocFactorMatrix,(AB$4+1),FALSE)*$E4208</f>
        <v>0</v>
      </c>
      <c r="AC4203" s="5">
        <f>VLOOKUP(CONCATENATE($F4203," ",$G4203),AllocFactorMatrix,(AC$4+1),FALSE)*$E4208</f>
        <v>0</v>
      </c>
      <c r="AD4203" s="5">
        <f>VLOOKUP(CONCATENATE($F4203," ",$G4203),AllocFactorMatrix,(AD$4+1),FALSE)*$E4208</f>
        <v>0</v>
      </c>
    </row>
    <row r="4204" spans="4:30" hidden="1" outlineLevel="1">
      <c r="D4204" s="7"/>
      <c r="E4204" s="51"/>
      <c r="F4204" s="52" t="str">
        <f>F4208</f>
        <v>PROD_DEMAND</v>
      </c>
      <c r="G4204" s="55" t="str">
        <f>$G$11</f>
        <v>DISTPRI</v>
      </c>
      <c r="H4204" s="4">
        <f t="shared" si="2139"/>
        <v>0</v>
      </c>
      <c r="I4204" s="5">
        <f>VLOOKUP(CONCATENATE($F4204," ",$G4204),AllocFactorMatrix,(I$4+1),FALSE)*$E4208</f>
        <v>0</v>
      </c>
      <c r="J4204" s="5">
        <f>VLOOKUP(CONCATENATE($F4204," ",$G4204),AllocFactorMatrix,(J$4+1),FALSE)*$E4208</f>
        <v>0</v>
      </c>
      <c r="K4204" s="5">
        <f>VLOOKUP(CONCATENATE($F4204," ",$G4204),AllocFactorMatrix,(K$4+1),FALSE)*$E4208</f>
        <v>0</v>
      </c>
      <c r="L4204" s="5">
        <f>VLOOKUP(CONCATENATE($F4204," ",$G4204),AllocFactorMatrix,(L$4+1),FALSE)*$E4208</f>
        <v>0</v>
      </c>
      <c r="M4204" s="5">
        <f>VLOOKUP(CONCATENATE($F4204," ",$G4204),AllocFactorMatrix,(M$4+1),FALSE)*$E4208</f>
        <v>0</v>
      </c>
      <c r="N4204" s="5">
        <f t="shared" si="2140"/>
        <v>0</v>
      </c>
      <c r="O4204" s="5">
        <f>VLOOKUP(CONCATENATE($F4204," ",$G4204),AllocFactorMatrix,(O$4+1),FALSE)*$E4208</f>
        <v>0</v>
      </c>
      <c r="P4204" s="5">
        <f>VLOOKUP(CONCATENATE($F4204," ",$G4204),AllocFactorMatrix,(P$4+1),FALSE)*$E4208</f>
        <v>0</v>
      </c>
      <c r="Q4204" s="5">
        <f>VLOOKUP(CONCATENATE($F4204," ",$G4204),AllocFactorMatrix,(Q$4+1),FALSE)*$E4208</f>
        <v>0</v>
      </c>
      <c r="R4204" s="5">
        <f>VLOOKUP(CONCATENATE($F4204," ",$G4204),AllocFactorMatrix,(R$4+1),FALSE)*$E4208</f>
        <v>0</v>
      </c>
      <c r="S4204" s="5">
        <f t="shared" si="2141"/>
        <v>0</v>
      </c>
      <c r="T4204" s="5">
        <f>VLOOKUP(CONCATENATE($F4204," ",$G4204),AllocFactorMatrix,(T$4+1),FALSE)*$E4208</f>
        <v>0</v>
      </c>
      <c r="U4204" s="5">
        <f>VLOOKUP(CONCATENATE($F4204," ",$G4204),AllocFactorMatrix,(U$4+1),FALSE)*$E4208</f>
        <v>0</v>
      </c>
      <c r="V4204" s="5">
        <f>VLOOKUP(CONCATENATE($F4204," ",$G4204),AllocFactorMatrix,(V$4+1),FALSE)*$E4208</f>
        <v>0</v>
      </c>
      <c r="W4204" s="5">
        <f>VLOOKUP(CONCATENATE($F4204," ",$G4204),AllocFactorMatrix,(W$4+1),FALSE)*$E4208</f>
        <v>0</v>
      </c>
      <c r="X4204" s="5">
        <f t="shared" si="2145"/>
        <v>0</v>
      </c>
      <c r="Y4204" s="5">
        <f>VLOOKUP(CONCATENATE($F4204," ",$G4204),AllocFactorMatrix,(Y$4+1),FALSE)*$E4208</f>
        <v>0</v>
      </c>
      <c r="Z4204" s="5">
        <f>VLOOKUP(CONCATENATE($F4204," ",$G4204),AllocFactorMatrix,(Z$4+1),FALSE)*$E4208</f>
        <v>0</v>
      </c>
      <c r="AA4204" s="5">
        <f t="shared" si="2142"/>
        <v>0</v>
      </c>
      <c r="AB4204" s="5">
        <f>VLOOKUP(CONCATENATE($F4204," ",$G4204),AllocFactorMatrix,(AB$4+1),FALSE)*$E4208</f>
        <v>0</v>
      </c>
      <c r="AC4204" s="5">
        <f>VLOOKUP(CONCATENATE($F4204," ",$G4204),AllocFactorMatrix,(AC$4+1),FALSE)*$E4208</f>
        <v>0</v>
      </c>
      <c r="AD4204" s="5">
        <f>VLOOKUP(CONCATENATE($F4204," ",$G4204),AllocFactorMatrix,(AD$4+1),FALSE)*$E4208</f>
        <v>0</v>
      </c>
    </row>
    <row r="4205" spans="4:30" hidden="1" outlineLevel="1">
      <c r="D4205" s="7"/>
      <c r="E4205" s="51"/>
      <c r="F4205" s="52" t="str">
        <f>F4208</f>
        <v>PROD_DEMAND</v>
      </c>
      <c r="G4205" s="55" t="str">
        <f>$G$12</f>
        <v>DISTSEC</v>
      </c>
      <c r="H4205" s="4">
        <f t="shared" si="2139"/>
        <v>0</v>
      </c>
      <c r="I4205" s="5">
        <f>VLOOKUP(CONCATENATE($F4205," ",$G4205),AllocFactorMatrix,(I$4+1),FALSE)*$E4208</f>
        <v>0</v>
      </c>
      <c r="J4205" s="5">
        <f>VLOOKUP(CONCATENATE($F4205," ",$G4205),AllocFactorMatrix,(J$4+1),FALSE)*$E4208</f>
        <v>0</v>
      </c>
      <c r="K4205" s="5">
        <f>VLOOKUP(CONCATENATE($F4205," ",$G4205),AllocFactorMatrix,(K$4+1),FALSE)*$E4208</f>
        <v>0</v>
      </c>
      <c r="L4205" s="5">
        <f>VLOOKUP(CONCATENATE($F4205," ",$G4205),AllocFactorMatrix,(L$4+1),FALSE)*$E4208</f>
        <v>0</v>
      </c>
      <c r="M4205" s="5">
        <f>VLOOKUP(CONCATENATE($F4205," ",$G4205),AllocFactorMatrix,(M$4+1),FALSE)*$E4208</f>
        <v>0</v>
      </c>
      <c r="N4205" s="5">
        <f t="shared" si="2140"/>
        <v>0</v>
      </c>
      <c r="O4205" s="5">
        <f>VLOOKUP(CONCATENATE($F4205," ",$G4205),AllocFactorMatrix,(O$4+1),FALSE)*$E4208</f>
        <v>0</v>
      </c>
      <c r="P4205" s="5">
        <f>VLOOKUP(CONCATENATE($F4205," ",$G4205),AllocFactorMatrix,(P$4+1),FALSE)*$E4208</f>
        <v>0</v>
      </c>
      <c r="Q4205" s="5">
        <f>VLOOKUP(CONCATENATE($F4205," ",$G4205),AllocFactorMatrix,(Q$4+1),FALSE)*$E4208</f>
        <v>0</v>
      </c>
      <c r="R4205" s="5">
        <f>VLOOKUP(CONCATENATE($F4205," ",$G4205),AllocFactorMatrix,(R$4+1),FALSE)*$E4208</f>
        <v>0</v>
      </c>
      <c r="S4205" s="5">
        <f t="shared" si="2141"/>
        <v>0</v>
      </c>
      <c r="T4205" s="5">
        <f>VLOOKUP(CONCATENATE($F4205," ",$G4205),AllocFactorMatrix,(T$4+1),FALSE)*$E4208</f>
        <v>0</v>
      </c>
      <c r="U4205" s="5">
        <f>VLOOKUP(CONCATENATE($F4205," ",$G4205),AllocFactorMatrix,(U$4+1),FALSE)*$E4208</f>
        <v>0</v>
      </c>
      <c r="V4205" s="5">
        <f>VLOOKUP(CONCATENATE($F4205," ",$G4205),AllocFactorMatrix,(V$4+1),FALSE)*$E4208</f>
        <v>0</v>
      </c>
      <c r="W4205" s="5">
        <f>VLOOKUP(CONCATENATE($F4205," ",$G4205),AllocFactorMatrix,(W$4+1),FALSE)*$E4208</f>
        <v>0</v>
      </c>
      <c r="X4205" s="5">
        <f t="shared" si="2145"/>
        <v>0</v>
      </c>
      <c r="Y4205" s="5">
        <f>VLOOKUP(CONCATENATE($F4205," ",$G4205),AllocFactorMatrix,(Y$4+1),FALSE)*$E4208</f>
        <v>0</v>
      </c>
      <c r="Z4205" s="5">
        <f>VLOOKUP(CONCATENATE($F4205," ",$G4205),AllocFactorMatrix,(Z$4+1),FALSE)*$E4208</f>
        <v>0</v>
      </c>
      <c r="AA4205" s="5">
        <f t="shared" si="2142"/>
        <v>0</v>
      </c>
      <c r="AB4205" s="5">
        <f>VLOOKUP(CONCATENATE($F4205," ",$G4205),AllocFactorMatrix,(AB$4+1),FALSE)*$E4208</f>
        <v>0</v>
      </c>
      <c r="AC4205" s="5">
        <f>VLOOKUP(CONCATENATE($F4205," ",$G4205),AllocFactorMatrix,(AC$4+1),FALSE)*$E4208</f>
        <v>0</v>
      </c>
      <c r="AD4205" s="5">
        <f>VLOOKUP(CONCATENATE($F4205," ",$G4205),AllocFactorMatrix,(AD$4+1),FALSE)*$E4208</f>
        <v>0</v>
      </c>
    </row>
    <row r="4206" spans="4:30" hidden="1" outlineLevel="1">
      <c r="D4206" s="7"/>
      <c r="E4206" s="51"/>
      <c r="F4206" s="52" t="str">
        <f>F4208</f>
        <v>PROD_DEMAND</v>
      </c>
      <c r="G4206" s="55" t="str">
        <f>$G$13</f>
        <v>ENERGY</v>
      </c>
      <c r="H4206" s="4">
        <f t="shared" si="2139"/>
        <v>0</v>
      </c>
      <c r="I4206" s="5">
        <f>VLOOKUP(CONCATENATE($F4206," ",$G4206),AllocFactorMatrix,(I$4+1),FALSE)*$E4208</f>
        <v>0</v>
      </c>
      <c r="J4206" s="5">
        <f>VLOOKUP(CONCATENATE($F4206," ",$G4206),AllocFactorMatrix,(J$4+1),FALSE)*$E4208</f>
        <v>0</v>
      </c>
      <c r="K4206" s="5">
        <f>VLOOKUP(CONCATENATE($F4206," ",$G4206),AllocFactorMatrix,(K$4+1),FALSE)*$E4208</f>
        <v>0</v>
      </c>
      <c r="L4206" s="5">
        <f>VLOOKUP(CONCATENATE($F4206," ",$G4206),AllocFactorMatrix,(L$4+1),FALSE)*$E4208</f>
        <v>0</v>
      </c>
      <c r="M4206" s="5">
        <f>VLOOKUP(CONCATENATE($F4206," ",$G4206),AllocFactorMatrix,(M$4+1),FALSE)*$E4208</f>
        <v>0</v>
      </c>
      <c r="N4206" s="5">
        <f t="shared" si="2140"/>
        <v>0</v>
      </c>
      <c r="O4206" s="5">
        <f>VLOOKUP(CONCATENATE($F4206," ",$G4206),AllocFactorMatrix,(O$4+1),FALSE)*$E4208</f>
        <v>0</v>
      </c>
      <c r="P4206" s="5">
        <f>VLOOKUP(CONCATENATE($F4206," ",$G4206),AllocFactorMatrix,(P$4+1),FALSE)*$E4208</f>
        <v>0</v>
      </c>
      <c r="Q4206" s="5">
        <f>VLOOKUP(CONCATENATE($F4206," ",$G4206),AllocFactorMatrix,(Q$4+1),FALSE)*$E4208</f>
        <v>0</v>
      </c>
      <c r="R4206" s="5">
        <f>VLOOKUP(CONCATENATE($F4206," ",$G4206),AllocFactorMatrix,(R$4+1),FALSE)*$E4208</f>
        <v>0</v>
      </c>
      <c r="S4206" s="5">
        <f t="shared" si="2141"/>
        <v>0</v>
      </c>
      <c r="T4206" s="5">
        <f>VLOOKUP(CONCATENATE($F4206," ",$G4206),AllocFactorMatrix,(T$4+1),FALSE)*$E4208</f>
        <v>0</v>
      </c>
      <c r="U4206" s="5">
        <f>VLOOKUP(CONCATENATE($F4206," ",$G4206),AllocFactorMatrix,(U$4+1),FALSE)*$E4208</f>
        <v>0</v>
      </c>
      <c r="V4206" s="5">
        <f>VLOOKUP(CONCATENATE($F4206," ",$G4206),AllocFactorMatrix,(V$4+1),FALSE)*$E4208</f>
        <v>0</v>
      </c>
      <c r="W4206" s="5">
        <f>VLOOKUP(CONCATENATE($F4206," ",$G4206),AllocFactorMatrix,(W$4+1),FALSE)*$E4208</f>
        <v>0</v>
      </c>
      <c r="X4206" s="5">
        <f t="shared" si="2145"/>
        <v>0</v>
      </c>
      <c r="Y4206" s="5">
        <f>VLOOKUP(CONCATENATE($F4206," ",$G4206),AllocFactorMatrix,(Y$4+1),FALSE)*$E4208</f>
        <v>0</v>
      </c>
      <c r="Z4206" s="5">
        <f>VLOOKUP(CONCATENATE($F4206," ",$G4206),AllocFactorMatrix,(Z$4+1),FALSE)*$E4208</f>
        <v>0</v>
      </c>
      <c r="AA4206" s="5">
        <f t="shared" si="2142"/>
        <v>0</v>
      </c>
      <c r="AB4206" s="5">
        <f>VLOOKUP(CONCATENATE($F4206," ",$G4206),AllocFactorMatrix,(AB$4+1),FALSE)*$E4208</f>
        <v>0</v>
      </c>
      <c r="AC4206" s="5">
        <f>VLOOKUP(CONCATENATE($F4206," ",$G4206),AllocFactorMatrix,(AC$4+1),FALSE)*$E4208</f>
        <v>0</v>
      </c>
      <c r="AD4206" s="5">
        <f>VLOOKUP(CONCATENATE($F4206," ",$G4206),AllocFactorMatrix,(AD$4+1),FALSE)*$E4208</f>
        <v>0</v>
      </c>
    </row>
    <row r="4207" spans="4:30" hidden="1" outlineLevel="1">
      <c r="D4207" s="7"/>
      <c r="E4207" s="51"/>
      <c r="F4207" s="52" t="str">
        <f>F4208</f>
        <v>PROD_DEMAND</v>
      </c>
      <c r="G4207" s="55" t="str">
        <f>$G$14</f>
        <v>CUSTOMER</v>
      </c>
      <c r="H4207" s="4">
        <f t="shared" si="2139"/>
        <v>0</v>
      </c>
      <c r="I4207" s="5">
        <f>VLOOKUP(CONCATENATE($F4207," ",$G4207),AllocFactorMatrix,(I$4+1),FALSE)*$E4208</f>
        <v>0</v>
      </c>
      <c r="J4207" s="5">
        <f>VLOOKUP(CONCATENATE($F4207," ",$G4207),AllocFactorMatrix,(J$4+1),FALSE)*$E4208</f>
        <v>0</v>
      </c>
      <c r="K4207" s="5">
        <f>VLOOKUP(CONCATENATE($F4207," ",$G4207),AllocFactorMatrix,(K$4+1),FALSE)*$E4208</f>
        <v>0</v>
      </c>
      <c r="L4207" s="5">
        <f>VLOOKUP(CONCATENATE($F4207," ",$G4207),AllocFactorMatrix,(L$4+1),FALSE)*$E4208</f>
        <v>0</v>
      </c>
      <c r="M4207" s="5">
        <f>VLOOKUP(CONCATENATE($F4207," ",$G4207),AllocFactorMatrix,(M$4+1),FALSE)*$E4208</f>
        <v>0</v>
      </c>
      <c r="N4207" s="5">
        <f t="shared" si="2140"/>
        <v>0</v>
      </c>
      <c r="O4207" s="5">
        <f>VLOOKUP(CONCATENATE($F4207," ",$G4207),AllocFactorMatrix,(O$4+1),FALSE)*$E4208</f>
        <v>0</v>
      </c>
      <c r="P4207" s="5">
        <f>VLOOKUP(CONCATENATE($F4207," ",$G4207),AllocFactorMatrix,(P$4+1),FALSE)*$E4208</f>
        <v>0</v>
      </c>
      <c r="Q4207" s="5">
        <f>VLOOKUP(CONCATENATE($F4207," ",$G4207),AllocFactorMatrix,(Q$4+1),FALSE)*$E4208</f>
        <v>0</v>
      </c>
      <c r="R4207" s="5">
        <f>VLOOKUP(CONCATENATE($F4207," ",$G4207),AllocFactorMatrix,(R$4+1),FALSE)*$E4208</f>
        <v>0</v>
      </c>
      <c r="S4207" s="5">
        <f t="shared" si="2141"/>
        <v>0</v>
      </c>
      <c r="T4207" s="5">
        <f>VLOOKUP(CONCATENATE($F4207," ",$G4207),AllocFactorMatrix,(T$4+1),FALSE)*$E4208</f>
        <v>0</v>
      </c>
      <c r="U4207" s="5">
        <f>VLOOKUP(CONCATENATE($F4207," ",$G4207),AllocFactorMatrix,(U$4+1),FALSE)*$E4208</f>
        <v>0</v>
      </c>
      <c r="V4207" s="5">
        <f>VLOOKUP(CONCATENATE($F4207," ",$G4207),AllocFactorMatrix,(V$4+1),FALSE)*$E4208</f>
        <v>0</v>
      </c>
      <c r="W4207" s="5">
        <f>VLOOKUP(CONCATENATE($F4207," ",$G4207),AllocFactorMatrix,(W$4+1),FALSE)*$E4208</f>
        <v>0</v>
      </c>
      <c r="X4207" s="5">
        <f t="shared" si="2145"/>
        <v>0</v>
      </c>
      <c r="Y4207" s="5">
        <f>VLOOKUP(CONCATENATE($F4207," ",$G4207),AllocFactorMatrix,(Y$4+1),FALSE)*$E4208</f>
        <v>0</v>
      </c>
      <c r="Z4207" s="5">
        <f>VLOOKUP(CONCATENATE($F4207," ",$G4207),AllocFactorMatrix,(Z$4+1),FALSE)*$E4208</f>
        <v>0</v>
      </c>
      <c r="AA4207" s="5">
        <f t="shared" si="2142"/>
        <v>0</v>
      </c>
      <c r="AB4207" s="5">
        <f>VLOOKUP(CONCATENATE($F4207," ",$G4207),AllocFactorMatrix,(AB$4+1),FALSE)*$E4208</f>
        <v>0</v>
      </c>
      <c r="AC4207" s="5">
        <f>VLOOKUP(CONCATENATE($F4207," ",$G4207),AllocFactorMatrix,(AC$4+1),FALSE)*$E4208</f>
        <v>0</v>
      </c>
      <c r="AD4207" s="5">
        <f>VLOOKUP(CONCATENATE($F4207," ",$G4207),AllocFactorMatrix,(AD$4+1),FALSE)*$E4208</f>
        <v>0</v>
      </c>
    </row>
    <row r="4208" spans="4:30" collapsed="1">
      <c r="D4208" s="55" t="str">
        <f>+D3249</f>
        <v>Adj 6 - Big Sandy Unit 1 Operation Rider Deferrals</v>
      </c>
      <c r="E4208" s="61">
        <v>1516866</v>
      </c>
      <c r="F4208" s="57" t="str">
        <f>+F3249</f>
        <v>PROD_DEMAND</v>
      </c>
      <c r="G4208" s="55" t="str">
        <f>$G$15</f>
        <v>TOTAL</v>
      </c>
      <c r="H4208" s="4">
        <f t="shared" si="2139"/>
        <v>1516865.9999999998</v>
      </c>
      <c r="I4208" s="5">
        <f>VLOOKUP(CONCATENATE($F4208," ",$G4208),AllocFactorMatrix,(I$4+1),FALSE)*$E4208</f>
        <v>747182.39040239633</v>
      </c>
      <c r="J4208" s="5">
        <f>VLOOKUP(CONCATENATE($F4208," ",$G4208),AllocFactorMatrix,(J$4+1),FALSE)*$E4208</f>
        <v>36935.895407625016</v>
      </c>
      <c r="K4208" s="5">
        <f>VLOOKUP(CONCATENATE($F4208," ",$G4208),AllocFactorMatrix,(K$4+1),FALSE)*$E4208</f>
        <v>135294.06805295983</v>
      </c>
      <c r="L4208" s="5">
        <f>VLOOKUP(CONCATENATE($F4208," ",$G4208),AllocFactorMatrix,(L$4+1),FALSE)*$E4208</f>
        <v>4258.5769145538952</v>
      </c>
      <c r="M4208" s="5">
        <f>VLOOKUP(CONCATENATE($F4208," ",$G4208),AllocFactorMatrix,(M$4+1),FALSE)*$E4208</f>
        <v>399.35571631449329</v>
      </c>
      <c r="N4208" s="5">
        <f t="shared" si="2140"/>
        <v>139952.00068382823</v>
      </c>
      <c r="O4208" s="5">
        <f>VLOOKUP(CONCATENATE($F4208," ",$G4208),AllocFactorMatrix,(O$4+1),FALSE)*$E4208</f>
        <v>102844.53816870425</v>
      </c>
      <c r="P4208" s="5">
        <f>VLOOKUP(CONCATENATE($F4208," ",$G4208),AllocFactorMatrix,(P$4+1),FALSE)*$E4208</f>
        <v>19162.93372827307</v>
      </c>
      <c r="Q4208" s="5">
        <f>VLOOKUP(CONCATENATE($F4208," ",$G4208),AllocFactorMatrix,(Q$4+1),FALSE)*$E4208</f>
        <v>8659.3729379713805</v>
      </c>
      <c r="R4208" s="5">
        <f>VLOOKUP(CONCATENATE($F4208," ",$G4208),AllocFactorMatrix,(R$4+1),FALSE)*$E4208</f>
        <v>389.40232149578463</v>
      </c>
      <c r="S4208" s="5">
        <f t="shared" si="2141"/>
        <v>131056.24715644449</v>
      </c>
      <c r="T4208" s="5">
        <f>VLOOKUP(CONCATENATE($F4208," ",$G4208),AllocFactorMatrix,(T$4+1),FALSE)*$E4208</f>
        <v>3592.6231379355795</v>
      </c>
      <c r="U4208" s="5">
        <f>VLOOKUP(CONCATENATE($F4208," ",$G4208),AllocFactorMatrix,(U$4+1),FALSE)*$E4208</f>
        <v>58792.665534564527</v>
      </c>
      <c r="V4208" s="5">
        <f>VLOOKUP(CONCATENATE($F4208," ",$G4208),AllocFactorMatrix,(V$4+1),FALSE)*$E4208</f>
        <v>310720.88933260157</v>
      </c>
      <c r="W4208" s="5">
        <f>VLOOKUP(CONCATENATE($F4208," ",$G4208),AllocFactorMatrix,(W$4+1),FALSE)*$E4208</f>
        <v>56111.042643440116</v>
      </c>
      <c r="X4208" s="5">
        <f t="shared" si="2145"/>
        <v>429217.22064854181</v>
      </c>
      <c r="Y4208" s="5">
        <f>VLOOKUP(CONCATENATE($F4208," ",$G4208),AllocFactorMatrix,(Y$4+1),FALSE)*$E4208</f>
        <v>31583.394477842456</v>
      </c>
      <c r="Z4208" s="5">
        <f>VLOOKUP(CONCATENATE($F4208," ",$G4208),AllocFactorMatrix,(Z$4+1),FALSE)*$E4208</f>
        <v>529.00978488915553</v>
      </c>
      <c r="AA4208" s="5">
        <f t="shared" si="2142"/>
        <v>32112.404262731612</v>
      </c>
      <c r="AB4208" s="5">
        <f>VLOOKUP(CONCATENATE($F4208," ",$G4208),AllocFactorMatrix,(AB$4+1),FALSE)*$E4208</f>
        <v>409.84143843214406</v>
      </c>
      <c r="AC4208" s="5">
        <f>VLOOKUP(CONCATENATE($F4208," ",$G4208),AllocFactorMatrix,(AC$4+1),FALSE)*$E4208</f>
        <v>0</v>
      </c>
      <c r="AD4208" s="5">
        <f>VLOOKUP(CONCATENATE($F4208," ",$G4208),AllocFactorMatrix,(AD$4+1),FALSE)*$E4208</f>
        <v>0</v>
      </c>
    </row>
    <row r="4209" spans="1:30" hidden="1" outlineLevel="1">
      <c r="D4209" s="7"/>
      <c r="E4209" s="51"/>
      <c r="F4209" s="52" t="str">
        <f>F4216</f>
        <v>PROD_ENERGY</v>
      </c>
      <c r="G4209" s="55" t="str">
        <f>$G$8</f>
        <v>PRODUCTION</v>
      </c>
      <c r="H4209" s="4">
        <f t="shared" ref="H4209:H4272" si="2146">SUBTOTAL(9,I4209:AD4209)</f>
        <v>0</v>
      </c>
      <c r="I4209" s="5">
        <f>VLOOKUP(CONCATENATE($F4209," ",$G4209),AllocFactorMatrix,(I$4+1),FALSE)*$E4216</f>
        <v>0</v>
      </c>
      <c r="J4209" s="5">
        <f>VLOOKUP(CONCATENATE($F4209," ",$G4209),AllocFactorMatrix,(J$4+1),FALSE)*$E4216</f>
        <v>0</v>
      </c>
      <c r="K4209" s="5">
        <f>VLOOKUP(CONCATENATE($F4209," ",$G4209),AllocFactorMatrix,(K$4+1),FALSE)*$E4216</f>
        <v>0</v>
      </c>
      <c r="L4209" s="5">
        <f>VLOOKUP(CONCATENATE($F4209," ",$G4209),AllocFactorMatrix,(L$4+1),FALSE)*$E4216</f>
        <v>0</v>
      </c>
      <c r="M4209" s="5">
        <f>VLOOKUP(CONCATENATE($F4209," ",$G4209),AllocFactorMatrix,(M$4+1),FALSE)*$E4216</f>
        <v>0</v>
      </c>
      <c r="N4209" s="5">
        <f t="shared" ref="N4209:N4272" si="2147">SUBTOTAL(9,K4209:M4209)</f>
        <v>0</v>
      </c>
      <c r="O4209" s="5">
        <f>VLOOKUP(CONCATENATE($F4209," ",$G4209),AllocFactorMatrix,(O$4+1),FALSE)*$E4216</f>
        <v>0</v>
      </c>
      <c r="P4209" s="5">
        <f>VLOOKUP(CONCATENATE($F4209," ",$G4209),AllocFactorMatrix,(P$4+1),FALSE)*$E4216</f>
        <v>0</v>
      </c>
      <c r="Q4209" s="5">
        <f>VLOOKUP(CONCATENATE($F4209," ",$G4209),AllocFactorMatrix,(Q$4+1),FALSE)*$E4216</f>
        <v>0</v>
      </c>
      <c r="R4209" s="5">
        <f>VLOOKUP(CONCATENATE($F4209," ",$G4209),AllocFactorMatrix,(R$4+1),FALSE)*$E4216</f>
        <v>0</v>
      </c>
      <c r="S4209" s="5">
        <f t="shared" ref="S4209:S4272" si="2148">SUBTOTAL(9,O4209:R4209)</f>
        <v>0</v>
      </c>
      <c r="T4209" s="5">
        <f>VLOOKUP(CONCATENATE($F4209," ",$G4209),AllocFactorMatrix,(T$4+1),FALSE)*$E4216</f>
        <v>0</v>
      </c>
      <c r="U4209" s="5">
        <f>VLOOKUP(CONCATENATE($F4209," ",$G4209),AllocFactorMatrix,(U$4+1),FALSE)*$E4216</f>
        <v>0</v>
      </c>
      <c r="V4209" s="5">
        <f>VLOOKUP(CONCATENATE($F4209," ",$G4209),AllocFactorMatrix,(V$4+1),FALSE)*$E4216</f>
        <v>0</v>
      </c>
      <c r="W4209" s="5">
        <f>VLOOKUP(CONCATENATE($F4209," ",$G4209),AllocFactorMatrix,(W$4+1),FALSE)*$E4216</f>
        <v>0</v>
      </c>
      <c r="X4209" s="5">
        <f>SUBTOTAL(9,T4209:W4209)</f>
        <v>0</v>
      </c>
      <c r="Y4209" s="5">
        <f>VLOOKUP(CONCATENATE($F4209," ",$G4209),AllocFactorMatrix,(Y$4+1),FALSE)*$E4216</f>
        <v>0</v>
      </c>
      <c r="Z4209" s="5">
        <f>VLOOKUP(CONCATENATE($F4209," ",$G4209),AllocFactorMatrix,(Z$4+1),FALSE)*$E4216</f>
        <v>0</v>
      </c>
      <c r="AA4209" s="5">
        <f t="shared" ref="AA4209:AA4272" si="2149">SUBTOTAL(9,Y4209:Z4209)</f>
        <v>0</v>
      </c>
      <c r="AB4209" s="5">
        <f>VLOOKUP(CONCATENATE($F4209," ",$G4209),AllocFactorMatrix,(AB$4+1),FALSE)*$E4216</f>
        <v>0</v>
      </c>
      <c r="AC4209" s="5">
        <f>VLOOKUP(CONCATENATE($F4209," ",$G4209),AllocFactorMatrix,(AC$4+1),FALSE)*$E4216</f>
        <v>0</v>
      </c>
      <c r="AD4209" s="5">
        <f>VLOOKUP(CONCATENATE($F4209," ",$G4209),AllocFactorMatrix,(AD$4+1),FALSE)*$E4216</f>
        <v>0</v>
      </c>
    </row>
    <row r="4210" spans="1:30" hidden="1" outlineLevel="1">
      <c r="D4210" s="7"/>
      <c r="E4210" s="51"/>
      <c r="F4210" s="52" t="str">
        <f>F4216</f>
        <v>PROD_ENERGY</v>
      </c>
      <c r="G4210" s="55" t="str">
        <f>$G$9</f>
        <v>BULKTRAN</v>
      </c>
      <c r="H4210" s="4">
        <f t="shared" si="2146"/>
        <v>0</v>
      </c>
      <c r="I4210" s="5">
        <f>VLOOKUP(CONCATENATE($F4210," ",$G4210),AllocFactorMatrix,(I$4+1),FALSE)*$E4216</f>
        <v>0</v>
      </c>
      <c r="J4210" s="5">
        <f>VLOOKUP(CONCATENATE($F4210," ",$G4210),AllocFactorMatrix,(J$4+1),FALSE)*$E4216</f>
        <v>0</v>
      </c>
      <c r="K4210" s="5">
        <f>VLOOKUP(CONCATENATE($F4210," ",$G4210),AllocFactorMatrix,(K$4+1),FALSE)*$E4216</f>
        <v>0</v>
      </c>
      <c r="L4210" s="5">
        <f>VLOOKUP(CONCATENATE($F4210," ",$G4210),AllocFactorMatrix,(L$4+1),FALSE)*$E4216</f>
        <v>0</v>
      </c>
      <c r="M4210" s="5">
        <f>VLOOKUP(CONCATENATE($F4210," ",$G4210),AllocFactorMatrix,(M$4+1),FALSE)*$E4216</f>
        <v>0</v>
      </c>
      <c r="N4210" s="5">
        <f t="shared" si="2147"/>
        <v>0</v>
      </c>
      <c r="O4210" s="5">
        <f>VLOOKUP(CONCATENATE($F4210," ",$G4210),AllocFactorMatrix,(O$4+1),FALSE)*$E4216</f>
        <v>0</v>
      </c>
      <c r="P4210" s="5">
        <f>VLOOKUP(CONCATENATE($F4210," ",$G4210),AllocFactorMatrix,(P$4+1),FALSE)*$E4216</f>
        <v>0</v>
      </c>
      <c r="Q4210" s="5">
        <f>VLOOKUP(CONCATENATE($F4210," ",$G4210),AllocFactorMatrix,(Q$4+1),FALSE)*$E4216</f>
        <v>0</v>
      </c>
      <c r="R4210" s="5">
        <f>VLOOKUP(CONCATENATE($F4210," ",$G4210),AllocFactorMatrix,(R$4+1),FALSE)*$E4216</f>
        <v>0</v>
      </c>
      <c r="S4210" s="5">
        <f t="shared" si="2148"/>
        <v>0</v>
      </c>
      <c r="T4210" s="5">
        <f>VLOOKUP(CONCATENATE($F4210," ",$G4210),AllocFactorMatrix,(T$4+1),FALSE)*$E4216</f>
        <v>0</v>
      </c>
      <c r="U4210" s="5">
        <f>VLOOKUP(CONCATENATE($F4210," ",$G4210),AllocFactorMatrix,(U$4+1),FALSE)*$E4216</f>
        <v>0</v>
      </c>
      <c r="V4210" s="5">
        <f>VLOOKUP(CONCATENATE($F4210," ",$G4210),AllocFactorMatrix,(V$4+1),FALSE)*$E4216</f>
        <v>0</v>
      </c>
      <c r="W4210" s="5">
        <f>VLOOKUP(CONCATENATE($F4210," ",$G4210),AllocFactorMatrix,(W$4+1),FALSE)*$E4216</f>
        <v>0</v>
      </c>
      <c r="X4210" s="5">
        <f t="shared" ref="X4210:X4216" si="2150">SUBTOTAL(9,T4210:W4210)</f>
        <v>0</v>
      </c>
      <c r="Y4210" s="5">
        <f>VLOOKUP(CONCATENATE($F4210," ",$G4210),AllocFactorMatrix,(Y$4+1),FALSE)*$E4216</f>
        <v>0</v>
      </c>
      <c r="Z4210" s="5">
        <f>VLOOKUP(CONCATENATE($F4210," ",$G4210),AllocFactorMatrix,(Z$4+1),FALSE)*$E4216</f>
        <v>0</v>
      </c>
      <c r="AA4210" s="5">
        <f t="shared" si="2149"/>
        <v>0</v>
      </c>
      <c r="AB4210" s="5">
        <f>VLOOKUP(CONCATENATE($F4210," ",$G4210),AllocFactorMatrix,(AB$4+1),FALSE)*$E4216</f>
        <v>0</v>
      </c>
      <c r="AC4210" s="5">
        <f>VLOOKUP(CONCATENATE($F4210," ",$G4210),AllocFactorMatrix,(AC$4+1),FALSE)*$E4216</f>
        <v>0</v>
      </c>
      <c r="AD4210" s="5">
        <f>VLOOKUP(CONCATENATE($F4210," ",$G4210),AllocFactorMatrix,(AD$4+1),FALSE)*$E4216</f>
        <v>0</v>
      </c>
    </row>
    <row r="4211" spans="1:30" hidden="1" outlineLevel="1">
      <c r="D4211" s="7"/>
      <c r="E4211" s="51"/>
      <c r="F4211" s="52" t="str">
        <f>F4216</f>
        <v>PROD_ENERGY</v>
      </c>
      <c r="G4211" s="55" t="str">
        <f>$G$10</f>
        <v>SUBTRAN</v>
      </c>
      <c r="H4211" s="4">
        <f t="shared" si="2146"/>
        <v>0</v>
      </c>
      <c r="I4211" s="5">
        <f>VLOOKUP(CONCATENATE($F4211," ",$G4211),AllocFactorMatrix,(I$4+1),FALSE)*$E4216</f>
        <v>0</v>
      </c>
      <c r="J4211" s="5">
        <f>VLOOKUP(CONCATENATE($F4211," ",$G4211),AllocFactorMatrix,(J$4+1),FALSE)*$E4216</f>
        <v>0</v>
      </c>
      <c r="K4211" s="5">
        <f>VLOOKUP(CONCATENATE($F4211," ",$G4211),AllocFactorMatrix,(K$4+1),FALSE)*$E4216</f>
        <v>0</v>
      </c>
      <c r="L4211" s="5">
        <f>VLOOKUP(CONCATENATE($F4211," ",$G4211),AllocFactorMatrix,(L$4+1),FALSE)*$E4216</f>
        <v>0</v>
      </c>
      <c r="M4211" s="5">
        <f>VLOOKUP(CONCATENATE($F4211," ",$G4211),AllocFactorMatrix,(M$4+1),FALSE)*$E4216</f>
        <v>0</v>
      </c>
      <c r="N4211" s="5">
        <f t="shared" si="2147"/>
        <v>0</v>
      </c>
      <c r="O4211" s="5">
        <f>VLOOKUP(CONCATENATE($F4211," ",$G4211),AllocFactorMatrix,(O$4+1),FALSE)*$E4216</f>
        <v>0</v>
      </c>
      <c r="P4211" s="5">
        <f>VLOOKUP(CONCATENATE($F4211," ",$G4211),AllocFactorMatrix,(P$4+1),FALSE)*$E4216</f>
        <v>0</v>
      </c>
      <c r="Q4211" s="5">
        <f>VLOOKUP(CONCATENATE($F4211," ",$G4211),AllocFactorMatrix,(Q$4+1),FALSE)*$E4216</f>
        <v>0</v>
      </c>
      <c r="R4211" s="5">
        <f>VLOOKUP(CONCATENATE($F4211," ",$G4211),AllocFactorMatrix,(R$4+1),FALSE)*$E4216</f>
        <v>0</v>
      </c>
      <c r="S4211" s="5">
        <f t="shared" si="2148"/>
        <v>0</v>
      </c>
      <c r="T4211" s="5">
        <f>VLOOKUP(CONCATENATE($F4211," ",$G4211),AllocFactorMatrix,(T$4+1),FALSE)*$E4216</f>
        <v>0</v>
      </c>
      <c r="U4211" s="5">
        <f>VLOOKUP(CONCATENATE($F4211," ",$G4211),AllocFactorMatrix,(U$4+1),FALSE)*$E4216</f>
        <v>0</v>
      </c>
      <c r="V4211" s="5">
        <f>VLOOKUP(CONCATENATE($F4211," ",$G4211),AllocFactorMatrix,(V$4+1),FALSE)*$E4216</f>
        <v>0</v>
      </c>
      <c r="W4211" s="5">
        <f>VLOOKUP(CONCATENATE($F4211," ",$G4211),AllocFactorMatrix,(W$4+1),FALSE)*$E4216</f>
        <v>0</v>
      </c>
      <c r="X4211" s="5">
        <f t="shared" si="2150"/>
        <v>0</v>
      </c>
      <c r="Y4211" s="5">
        <f>VLOOKUP(CONCATENATE($F4211," ",$G4211),AllocFactorMatrix,(Y$4+1),FALSE)*$E4216</f>
        <v>0</v>
      </c>
      <c r="Z4211" s="5">
        <f>VLOOKUP(CONCATENATE($F4211," ",$G4211),AllocFactorMatrix,(Z$4+1),FALSE)*$E4216</f>
        <v>0</v>
      </c>
      <c r="AA4211" s="5">
        <f t="shared" si="2149"/>
        <v>0</v>
      </c>
      <c r="AB4211" s="5">
        <f>VLOOKUP(CONCATENATE($F4211," ",$G4211),AllocFactorMatrix,(AB$4+1),FALSE)*$E4216</f>
        <v>0</v>
      </c>
      <c r="AC4211" s="5">
        <f>VLOOKUP(CONCATENATE($F4211," ",$G4211),AllocFactorMatrix,(AC$4+1),FALSE)*$E4216</f>
        <v>0</v>
      </c>
      <c r="AD4211" s="5">
        <f>VLOOKUP(CONCATENATE($F4211," ",$G4211),AllocFactorMatrix,(AD$4+1),FALSE)*$E4216</f>
        <v>0</v>
      </c>
    </row>
    <row r="4212" spans="1:30" hidden="1" outlineLevel="1">
      <c r="D4212" s="7"/>
      <c r="E4212" s="51"/>
      <c r="F4212" s="52" t="str">
        <f>F4216</f>
        <v>PROD_ENERGY</v>
      </c>
      <c r="G4212" s="55" t="str">
        <f>$G$11</f>
        <v>DISTPRI</v>
      </c>
      <c r="H4212" s="4">
        <f t="shared" si="2146"/>
        <v>0</v>
      </c>
      <c r="I4212" s="5">
        <f>VLOOKUP(CONCATENATE($F4212," ",$G4212),AllocFactorMatrix,(I$4+1),FALSE)*$E4216</f>
        <v>0</v>
      </c>
      <c r="J4212" s="5">
        <f>VLOOKUP(CONCATENATE($F4212," ",$G4212),AllocFactorMatrix,(J$4+1),FALSE)*$E4216</f>
        <v>0</v>
      </c>
      <c r="K4212" s="5">
        <f>VLOOKUP(CONCATENATE($F4212," ",$G4212),AllocFactorMatrix,(K$4+1),FALSE)*$E4216</f>
        <v>0</v>
      </c>
      <c r="L4212" s="5">
        <f>VLOOKUP(CONCATENATE($F4212," ",$G4212),AllocFactorMatrix,(L$4+1),FALSE)*$E4216</f>
        <v>0</v>
      </c>
      <c r="M4212" s="5">
        <f>VLOOKUP(CONCATENATE($F4212," ",$G4212),AllocFactorMatrix,(M$4+1),FALSE)*$E4216</f>
        <v>0</v>
      </c>
      <c r="N4212" s="5">
        <f t="shared" si="2147"/>
        <v>0</v>
      </c>
      <c r="O4212" s="5">
        <f>VLOOKUP(CONCATENATE($F4212," ",$G4212),AllocFactorMatrix,(O$4+1),FALSE)*$E4216</f>
        <v>0</v>
      </c>
      <c r="P4212" s="5">
        <f>VLOOKUP(CONCATENATE($F4212," ",$G4212),AllocFactorMatrix,(P$4+1),FALSE)*$E4216</f>
        <v>0</v>
      </c>
      <c r="Q4212" s="5">
        <f>VLOOKUP(CONCATENATE($F4212," ",$G4212),AllocFactorMatrix,(Q$4+1),FALSE)*$E4216</f>
        <v>0</v>
      </c>
      <c r="R4212" s="5">
        <f>VLOOKUP(CONCATENATE($F4212," ",$G4212),AllocFactorMatrix,(R$4+1),FALSE)*$E4216</f>
        <v>0</v>
      </c>
      <c r="S4212" s="5">
        <f t="shared" si="2148"/>
        <v>0</v>
      </c>
      <c r="T4212" s="5">
        <f>VLOOKUP(CONCATENATE($F4212," ",$G4212),AllocFactorMatrix,(T$4+1),FALSE)*$E4216</f>
        <v>0</v>
      </c>
      <c r="U4212" s="5">
        <f>VLOOKUP(CONCATENATE($F4212," ",$G4212),AllocFactorMatrix,(U$4+1),FALSE)*$E4216</f>
        <v>0</v>
      </c>
      <c r="V4212" s="5">
        <f>VLOOKUP(CONCATENATE($F4212," ",$G4212),AllocFactorMatrix,(V$4+1),FALSE)*$E4216</f>
        <v>0</v>
      </c>
      <c r="W4212" s="5">
        <f>VLOOKUP(CONCATENATE($F4212," ",$G4212),AllocFactorMatrix,(W$4+1),FALSE)*$E4216</f>
        <v>0</v>
      </c>
      <c r="X4212" s="5">
        <f t="shared" si="2150"/>
        <v>0</v>
      </c>
      <c r="Y4212" s="5">
        <f>VLOOKUP(CONCATENATE($F4212," ",$G4212),AllocFactorMatrix,(Y$4+1),FALSE)*$E4216</f>
        <v>0</v>
      </c>
      <c r="Z4212" s="5">
        <f>VLOOKUP(CONCATENATE($F4212," ",$G4212),AllocFactorMatrix,(Z$4+1),FALSE)*$E4216</f>
        <v>0</v>
      </c>
      <c r="AA4212" s="5">
        <f t="shared" si="2149"/>
        <v>0</v>
      </c>
      <c r="AB4212" s="5">
        <f>VLOOKUP(CONCATENATE($F4212," ",$G4212),AllocFactorMatrix,(AB$4+1),FALSE)*$E4216</f>
        <v>0</v>
      </c>
      <c r="AC4212" s="5">
        <f>VLOOKUP(CONCATENATE($F4212," ",$G4212),AllocFactorMatrix,(AC$4+1),FALSE)*$E4216</f>
        <v>0</v>
      </c>
      <c r="AD4212" s="5">
        <f>VLOOKUP(CONCATENATE($F4212," ",$G4212),AllocFactorMatrix,(AD$4+1),FALSE)*$E4216</f>
        <v>0</v>
      </c>
    </row>
    <row r="4213" spans="1:30" hidden="1" outlineLevel="1">
      <c r="D4213" s="7"/>
      <c r="E4213" s="51"/>
      <c r="F4213" s="52" t="str">
        <f>F4216</f>
        <v>PROD_ENERGY</v>
      </c>
      <c r="G4213" s="55" t="str">
        <f>$G$12</f>
        <v>DISTSEC</v>
      </c>
      <c r="H4213" s="4">
        <f t="shared" si="2146"/>
        <v>0</v>
      </c>
      <c r="I4213" s="5">
        <f>VLOOKUP(CONCATENATE($F4213," ",$G4213),AllocFactorMatrix,(I$4+1),FALSE)*$E4216</f>
        <v>0</v>
      </c>
      <c r="J4213" s="5">
        <f>VLOOKUP(CONCATENATE($F4213," ",$G4213),AllocFactorMatrix,(J$4+1),FALSE)*$E4216</f>
        <v>0</v>
      </c>
      <c r="K4213" s="5">
        <f>VLOOKUP(CONCATENATE($F4213," ",$G4213),AllocFactorMatrix,(K$4+1),FALSE)*$E4216</f>
        <v>0</v>
      </c>
      <c r="L4213" s="5">
        <f>VLOOKUP(CONCATENATE($F4213," ",$G4213),AllocFactorMatrix,(L$4+1),FALSE)*$E4216</f>
        <v>0</v>
      </c>
      <c r="M4213" s="5">
        <f>VLOOKUP(CONCATENATE($F4213," ",$G4213),AllocFactorMatrix,(M$4+1),FALSE)*$E4216</f>
        <v>0</v>
      </c>
      <c r="N4213" s="5">
        <f t="shared" si="2147"/>
        <v>0</v>
      </c>
      <c r="O4213" s="5">
        <f>VLOOKUP(CONCATENATE($F4213," ",$G4213),AllocFactorMatrix,(O$4+1),FALSE)*$E4216</f>
        <v>0</v>
      </c>
      <c r="P4213" s="5">
        <f>VLOOKUP(CONCATENATE($F4213," ",$G4213),AllocFactorMatrix,(P$4+1),FALSE)*$E4216</f>
        <v>0</v>
      </c>
      <c r="Q4213" s="5">
        <f>VLOOKUP(CONCATENATE($F4213," ",$G4213),AllocFactorMatrix,(Q$4+1),FALSE)*$E4216</f>
        <v>0</v>
      </c>
      <c r="R4213" s="5">
        <f>VLOOKUP(CONCATENATE($F4213," ",$G4213),AllocFactorMatrix,(R$4+1),FALSE)*$E4216</f>
        <v>0</v>
      </c>
      <c r="S4213" s="5">
        <f t="shared" si="2148"/>
        <v>0</v>
      </c>
      <c r="T4213" s="5">
        <f>VLOOKUP(CONCATENATE($F4213," ",$G4213),AllocFactorMatrix,(T$4+1),FALSE)*$E4216</f>
        <v>0</v>
      </c>
      <c r="U4213" s="5">
        <f>VLOOKUP(CONCATENATE($F4213," ",$G4213),AllocFactorMatrix,(U$4+1),FALSE)*$E4216</f>
        <v>0</v>
      </c>
      <c r="V4213" s="5">
        <f>VLOOKUP(CONCATENATE($F4213," ",$G4213),AllocFactorMatrix,(V$4+1),FALSE)*$E4216</f>
        <v>0</v>
      </c>
      <c r="W4213" s="5">
        <f>VLOOKUP(CONCATENATE($F4213," ",$G4213),AllocFactorMatrix,(W$4+1),FALSE)*$E4216</f>
        <v>0</v>
      </c>
      <c r="X4213" s="5">
        <f t="shared" si="2150"/>
        <v>0</v>
      </c>
      <c r="Y4213" s="5">
        <f>VLOOKUP(CONCATENATE($F4213," ",$G4213),AllocFactorMatrix,(Y$4+1),FALSE)*$E4216</f>
        <v>0</v>
      </c>
      <c r="Z4213" s="5">
        <f>VLOOKUP(CONCATENATE($F4213," ",$G4213),AllocFactorMatrix,(Z$4+1),FALSE)*$E4216</f>
        <v>0</v>
      </c>
      <c r="AA4213" s="5">
        <f t="shared" si="2149"/>
        <v>0</v>
      </c>
      <c r="AB4213" s="5">
        <f>VLOOKUP(CONCATENATE($F4213," ",$G4213),AllocFactorMatrix,(AB$4+1),FALSE)*$E4216</f>
        <v>0</v>
      </c>
      <c r="AC4213" s="5">
        <f>VLOOKUP(CONCATENATE($F4213," ",$G4213),AllocFactorMatrix,(AC$4+1),FALSE)*$E4216</f>
        <v>0</v>
      </c>
      <c r="AD4213" s="5">
        <f>VLOOKUP(CONCATENATE($F4213," ",$G4213),AllocFactorMatrix,(AD$4+1),FALSE)*$E4216</f>
        <v>0</v>
      </c>
    </row>
    <row r="4214" spans="1:30" hidden="1" outlineLevel="1">
      <c r="D4214" s="7"/>
      <c r="E4214" s="51"/>
      <c r="F4214" s="52" t="str">
        <f>F4216</f>
        <v>PROD_ENERGY</v>
      </c>
      <c r="G4214" s="55" t="str">
        <f>$G$13</f>
        <v>ENERGY</v>
      </c>
      <c r="H4214" s="4">
        <f t="shared" si="2146"/>
        <v>-774179.99999999977</v>
      </c>
      <c r="I4214" s="5">
        <f>VLOOKUP(CONCATENATE($F4214," ",$G4214),AllocFactorMatrix,(I$4+1),FALSE)*$E4216</f>
        <v>-290493.30756254512</v>
      </c>
      <c r="J4214" s="5">
        <f>VLOOKUP(CONCATENATE($F4214," ",$G4214),AllocFactorMatrix,(J$4+1),FALSE)*$E4216</f>
        <v>-18825.843438176897</v>
      </c>
      <c r="K4214" s="5">
        <f>VLOOKUP(CONCATENATE($F4214," ",$G4214),AllocFactorMatrix,(K$4+1),FALSE)*$E4216</f>
        <v>-63162.745526750638</v>
      </c>
      <c r="L4214" s="5">
        <f>VLOOKUP(CONCATENATE($F4214," ",$G4214),AllocFactorMatrix,(L$4+1),FALSE)*$E4216</f>
        <v>-2007.4554470151841</v>
      </c>
      <c r="M4214" s="5">
        <f>VLOOKUP(CONCATENATE($F4214," ",$G4214),AllocFactorMatrix,(M$4+1),FALSE)*$E4216</f>
        <v>-185.06392463912331</v>
      </c>
      <c r="N4214" s="5">
        <f t="shared" si="2147"/>
        <v>-65355.264898404945</v>
      </c>
      <c r="O4214" s="5">
        <f>VLOOKUP(CONCATENATE($F4214," ",$G4214),AllocFactorMatrix,(O$4+1),FALSE)*$E4216</f>
        <v>-57586.356422874502</v>
      </c>
      <c r="P4214" s="5">
        <f>VLOOKUP(CONCATENATE($F4214," ",$G4214),AllocFactorMatrix,(P$4+1),FALSE)*$E4216</f>
        <v>-10675.402423374784</v>
      </c>
      <c r="Q4214" s="5">
        <f>VLOOKUP(CONCATENATE($F4214," ",$G4214),AllocFactorMatrix,(Q$4+1),FALSE)*$E4216</f>
        <v>-4850.6296143616728</v>
      </c>
      <c r="R4214" s="5">
        <f>VLOOKUP(CONCATENATE($F4214," ",$G4214),AllocFactorMatrix,(R$4+1),FALSE)*$E4216</f>
        <v>-224.74974286425197</v>
      </c>
      <c r="S4214" s="5">
        <f t="shared" si="2148"/>
        <v>-73337.138203475217</v>
      </c>
      <c r="T4214" s="5">
        <f>VLOOKUP(CONCATENATE($F4214," ",$G4214),AllocFactorMatrix,(T$4+1),FALSE)*$E4216</f>
        <v>-2206.8183040515787</v>
      </c>
      <c r="U4214" s="5">
        <f>VLOOKUP(CONCATENATE($F4214," ",$G4214),AllocFactorMatrix,(U$4+1),FALSE)*$E4216</f>
        <v>-38748.423429635026</v>
      </c>
      <c r="V4214" s="5">
        <f>VLOOKUP(CONCATENATE($F4214," ",$G4214),AllocFactorMatrix,(V$4+1),FALSE)*$E4216</f>
        <v>-219997.460707024</v>
      </c>
      <c r="W4214" s="5">
        <f>VLOOKUP(CONCATENATE($F4214," ",$G4214),AllocFactorMatrix,(W$4+1),FALSE)*$E4216</f>
        <v>-41738.667262490177</v>
      </c>
      <c r="X4214" s="5">
        <f t="shared" si="2150"/>
        <v>-302691.36970320082</v>
      </c>
      <c r="Y4214" s="5">
        <f>VLOOKUP(CONCATENATE($F4214," ",$G4214),AllocFactorMatrix,(Y$4+1),FALSE)*$E4216</f>
        <v>-15601.879807539923</v>
      </c>
      <c r="Z4214" s="5">
        <f>VLOOKUP(CONCATENATE($F4214," ",$G4214),AllocFactorMatrix,(Z$4+1),FALSE)*$E4216</f>
        <v>-253.97373146017134</v>
      </c>
      <c r="AA4214" s="5">
        <f t="shared" si="2149"/>
        <v>-15855.853539000094</v>
      </c>
      <c r="AB4214" s="5">
        <f>VLOOKUP(CONCATENATE($F4214," ",$G4214),AllocFactorMatrix,(AB$4+1),FALSE)*$E4216</f>
        <v>-283.28726769900447</v>
      </c>
      <c r="AC4214" s="5">
        <f>VLOOKUP(CONCATENATE($F4214," ",$G4214),AllocFactorMatrix,(AC$4+1),FALSE)*$E4216</f>
        <v>-6125.7078193201005</v>
      </c>
      <c r="AD4214" s="5">
        <f>VLOOKUP(CONCATENATE($F4214," ",$G4214),AllocFactorMatrix,(AD$4+1),FALSE)*$E4216</f>
        <v>-1212.2275681777007</v>
      </c>
    </row>
    <row r="4215" spans="1:30" hidden="1" outlineLevel="1">
      <c r="D4215" s="7"/>
      <c r="E4215" s="51"/>
      <c r="F4215" s="52" t="str">
        <f>F4216</f>
        <v>PROD_ENERGY</v>
      </c>
      <c r="G4215" s="55" t="str">
        <f>$G$14</f>
        <v>CUSTOMER</v>
      </c>
      <c r="H4215" s="4">
        <f t="shared" si="2146"/>
        <v>0</v>
      </c>
      <c r="I4215" s="5">
        <f>VLOOKUP(CONCATENATE($F4215," ",$G4215),AllocFactorMatrix,(I$4+1),FALSE)*$E4216</f>
        <v>0</v>
      </c>
      <c r="J4215" s="5">
        <f>VLOOKUP(CONCATENATE($F4215," ",$G4215),AllocFactorMatrix,(J$4+1),FALSE)*$E4216</f>
        <v>0</v>
      </c>
      <c r="K4215" s="5">
        <f>VLOOKUP(CONCATENATE($F4215," ",$G4215),AllocFactorMatrix,(K$4+1),FALSE)*$E4216</f>
        <v>0</v>
      </c>
      <c r="L4215" s="5">
        <f>VLOOKUP(CONCATENATE($F4215," ",$G4215),AllocFactorMatrix,(L$4+1),FALSE)*$E4216</f>
        <v>0</v>
      </c>
      <c r="M4215" s="5">
        <f>VLOOKUP(CONCATENATE($F4215," ",$G4215),AllocFactorMatrix,(M$4+1),FALSE)*$E4216</f>
        <v>0</v>
      </c>
      <c r="N4215" s="5">
        <f t="shared" si="2147"/>
        <v>0</v>
      </c>
      <c r="O4215" s="5">
        <f>VLOOKUP(CONCATENATE($F4215," ",$G4215),AllocFactorMatrix,(O$4+1),FALSE)*$E4216</f>
        <v>0</v>
      </c>
      <c r="P4215" s="5">
        <f>VLOOKUP(CONCATENATE($F4215," ",$G4215),AllocFactorMatrix,(P$4+1),FALSE)*$E4216</f>
        <v>0</v>
      </c>
      <c r="Q4215" s="5">
        <f>VLOOKUP(CONCATENATE($F4215," ",$G4215),AllocFactorMatrix,(Q$4+1),FALSE)*$E4216</f>
        <v>0</v>
      </c>
      <c r="R4215" s="5">
        <f>VLOOKUP(CONCATENATE($F4215," ",$G4215),AllocFactorMatrix,(R$4+1),FALSE)*$E4216</f>
        <v>0</v>
      </c>
      <c r="S4215" s="5">
        <f t="shared" si="2148"/>
        <v>0</v>
      </c>
      <c r="T4215" s="5">
        <f>VLOOKUP(CONCATENATE($F4215," ",$G4215),AllocFactorMatrix,(T$4+1),FALSE)*$E4216</f>
        <v>0</v>
      </c>
      <c r="U4215" s="5">
        <f>VLOOKUP(CONCATENATE($F4215," ",$G4215),AllocFactorMatrix,(U$4+1),FALSE)*$E4216</f>
        <v>0</v>
      </c>
      <c r="V4215" s="5">
        <f>VLOOKUP(CONCATENATE($F4215," ",$G4215),AllocFactorMatrix,(V$4+1),FALSE)*$E4216</f>
        <v>0</v>
      </c>
      <c r="W4215" s="5">
        <f>VLOOKUP(CONCATENATE($F4215," ",$G4215),AllocFactorMatrix,(W$4+1),FALSE)*$E4216</f>
        <v>0</v>
      </c>
      <c r="X4215" s="5">
        <f t="shared" si="2150"/>
        <v>0</v>
      </c>
      <c r="Y4215" s="5">
        <f>VLOOKUP(CONCATENATE($F4215," ",$G4215),AllocFactorMatrix,(Y$4+1),FALSE)*$E4216</f>
        <v>0</v>
      </c>
      <c r="Z4215" s="5">
        <f>VLOOKUP(CONCATENATE($F4215," ",$G4215),AllocFactorMatrix,(Z$4+1),FALSE)*$E4216</f>
        <v>0</v>
      </c>
      <c r="AA4215" s="5">
        <f t="shared" si="2149"/>
        <v>0</v>
      </c>
      <c r="AB4215" s="5">
        <f>VLOOKUP(CONCATENATE($F4215," ",$G4215),AllocFactorMatrix,(AB$4+1),FALSE)*$E4216</f>
        <v>0</v>
      </c>
      <c r="AC4215" s="5">
        <f>VLOOKUP(CONCATENATE($F4215," ",$G4215),AllocFactorMatrix,(AC$4+1),FALSE)*$E4216</f>
        <v>0</v>
      </c>
      <c r="AD4215" s="5">
        <f>VLOOKUP(CONCATENATE($F4215," ",$G4215),AllocFactorMatrix,(AD$4+1),FALSE)*$E4216</f>
        <v>0</v>
      </c>
    </row>
    <row r="4216" spans="1:30" collapsed="1">
      <c r="D4216" s="55" t="str">
        <f>+D3257</f>
        <v>Adj 7 - Fuel Under (Over) Revenue &amp; Expense</v>
      </c>
      <c r="E4216" s="63">
        <v>-774180</v>
      </c>
      <c r="F4216" s="57" t="str">
        <f>+F3257</f>
        <v>PROD_ENERGY</v>
      </c>
      <c r="G4216" s="55" t="str">
        <f>$G$15</f>
        <v>TOTAL</v>
      </c>
      <c r="H4216" s="4">
        <f t="shared" si="2146"/>
        <v>-774179.99999999977</v>
      </c>
      <c r="I4216" s="5">
        <f>VLOOKUP(CONCATENATE($F4216," ",$G4216),AllocFactorMatrix,(I$4+1),FALSE)*$E4216</f>
        <v>-290493.30756254512</v>
      </c>
      <c r="J4216" s="5">
        <f>VLOOKUP(CONCATENATE($F4216," ",$G4216),AllocFactorMatrix,(J$4+1),FALSE)*$E4216</f>
        <v>-18825.843438176897</v>
      </c>
      <c r="K4216" s="5">
        <f>VLOOKUP(CONCATENATE($F4216," ",$G4216),AllocFactorMatrix,(K$4+1),FALSE)*$E4216</f>
        <v>-63162.745526750638</v>
      </c>
      <c r="L4216" s="5">
        <f>VLOOKUP(CONCATENATE($F4216," ",$G4216),AllocFactorMatrix,(L$4+1),FALSE)*$E4216</f>
        <v>-2007.4554470151841</v>
      </c>
      <c r="M4216" s="5">
        <f>VLOOKUP(CONCATENATE($F4216," ",$G4216),AllocFactorMatrix,(M$4+1),FALSE)*$E4216</f>
        <v>-185.06392463912331</v>
      </c>
      <c r="N4216" s="5">
        <f t="shared" si="2147"/>
        <v>-65355.264898404945</v>
      </c>
      <c r="O4216" s="5">
        <f>VLOOKUP(CONCATENATE($F4216," ",$G4216),AllocFactorMatrix,(O$4+1),FALSE)*$E4216</f>
        <v>-57586.356422874502</v>
      </c>
      <c r="P4216" s="5">
        <f>VLOOKUP(CONCATENATE($F4216," ",$G4216),AllocFactorMatrix,(P$4+1),FALSE)*$E4216</f>
        <v>-10675.402423374784</v>
      </c>
      <c r="Q4216" s="5">
        <f>VLOOKUP(CONCATENATE($F4216," ",$G4216),AllocFactorMatrix,(Q$4+1),FALSE)*$E4216</f>
        <v>-4850.6296143616728</v>
      </c>
      <c r="R4216" s="5">
        <f>VLOOKUP(CONCATENATE($F4216," ",$G4216),AllocFactorMatrix,(R$4+1),FALSE)*$E4216</f>
        <v>-224.74974286425197</v>
      </c>
      <c r="S4216" s="5">
        <f t="shared" si="2148"/>
        <v>-73337.138203475217</v>
      </c>
      <c r="T4216" s="5">
        <f>VLOOKUP(CONCATENATE($F4216," ",$G4216),AllocFactorMatrix,(T$4+1),FALSE)*$E4216</f>
        <v>-2206.8183040515787</v>
      </c>
      <c r="U4216" s="5">
        <f>VLOOKUP(CONCATENATE($F4216," ",$G4216),AllocFactorMatrix,(U$4+1),FALSE)*$E4216</f>
        <v>-38748.423429635026</v>
      </c>
      <c r="V4216" s="5">
        <f>VLOOKUP(CONCATENATE($F4216," ",$G4216),AllocFactorMatrix,(V$4+1),FALSE)*$E4216</f>
        <v>-219997.460707024</v>
      </c>
      <c r="W4216" s="5">
        <f>VLOOKUP(CONCATENATE($F4216," ",$G4216),AllocFactorMatrix,(W$4+1),FALSE)*$E4216</f>
        <v>-41738.667262490177</v>
      </c>
      <c r="X4216" s="5">
        <f t="shared" si="2150"/>
        <v>-302691.36970320082</v>
      </c>
      <c r="Y4216" s="5">
        <f>VLOOKUP(CONCATENATE($F4216," ",$G4216),AllocFactorMatrix,(Y$4+1),FALSE)*$E4216</f>
        <v>-15601.879807539923</v>
      </c>
      <c r="Z4216" s="5">
        <f>VLOOKUP(CONCATENATE($F4216," ",$G4216),AllocFactorMatrix,(Z$4+1),FALSE)*$E4216</f>
        <v>-253.97373146017134</v>
      </c>
      <c r="AA4216" s="5">
        <f t="shared" si="2149"/>
        <v>-15855.853539000094</v>
      </c>
      <c r="AB4216" s="5">
        <f>VLOOKUP(CONCATENATE($F4216," ",$G4216),AllocFactorMatrix,(AB$4+1),FALSE)*$E4216</f>
        <v>-283.28726769900447</v>
      </c>
      <c r="AC4216" s="5">
        <f>VLOOKUP(CONCATENATE($F4216," ",$G4216),AllocFactorMatrix,(AC$4+1),FALSE)*$E4216</f>
        <v>-6125.7078193201005</v>
      </c>
      <c r="AD4216" s="5">
        <f>VLOOKUP(CONCATENATE($F4216," ",$G4216),AllocFactorMatrix,(AD$4+1),FALSE)*$E4216</f>
        <v>-1212.2275681777007</v>
      </c>
    </row>
    <row r="4217" spans="1:30" s="51" customFormat="1" hidden="1" outlineLevel="1">
      <c r="A4217" s="56"/>
      <c r="B4217" s="111"/>
      <c r="C4217" s="55"/>
      <c r="D4217" s="55"/>
      <c r="F4217" s="52" t="str">
        <f>F4224</f>
        <v>RB_GUP-Land_P</v>
      </c>
      <c r="G4217" s="55" t="str">
        <f>$G$8</f>
        <v>PRODUCTION</v>
      </c>
      <c r="H4217" s="53">
        <f t="shared" ref="H4217:H4224" si="2151">SUBTOTAL(9,I4217:AD4217)</f>
        <v>-60855.999999999993</v>
      </c>
      <c r="I4217" s="54">
        <f>VLOOKUP(CONCATENATE($F4217," ",$G4217),AllocFactorMatrix,(I$4+1),FALSE)*$E4224</f>
        <v>-29976.63046724513</v>
      </c>
      <c r="J4217" s="54">
        <f>VLOOKUP(CONCATENATE($F4217," ",$G4217),AllocFactorMatrix,(J$4+1),FALSE)*$E4224</f>
        <v>-1481.8519572107416</v>
      </c>
      <c r="K4217" s="54">
        <f>VLOOKUP(CONCATENATE($F4217," ",$G4217),AllocFactorMatrix,(K$4+1),FALSE)*$E4224</f>
        <v>-5427.9387931636193</v>
      </c>
      <c r="L4217" s="54">
        <f>VLOOKUP(CONCATENATE($F4217," ",$G4217),AllocFactorMatrix,(L$4+1),FALSE)*$E4224</f>
        <v>-170.85224186717346</v>
      </c>
      <c r="M4217" s="54">
        <f>VLOOKUP(CONCATENATE($F4217," ",$G4217),AllocFactorMatrix,(M$4+1),FALSE)*$E4224</f>
        <v>-16.021976543765117</v>
      </c>
      <c r="N4217" s="54">
        <f t="shared" ref="N4217:N4224" si="2152">SUBTOTAL(9,K4217:M4217)</f>
        <v>-5614.813011574558</v>
      </c>
      <c r="O4217" s="54">
        <f>VLOOKUP(CONCATENATE($F4217," ",$G4217),AllocFactorMatrix,(O$4+1),FALSE)*$E4224</f>
        <v>-4126.0778571044957</v>
      </c>
      <c r="P4217" s="54">
        <f>VLOOKUP(CONCATENATE($F4217," ",$G4217),AllocFactorMatrix,(P$4+1),FALSE)*$E4224</f>
        <v>-768.80851371695758</v>
      </c>
      <c r="Q4217" s="54">
        <f>VLOOKUP(CONCATENATE($F4217," ",$G4217),AllocFactorMatrix,(Q$4+1),FALSE)*$E4224</f>
        <v>-347.41025213379862</v>
      </c>
      <c r="R4217" s="54">
        <f>VLOOKUP(CONCATENATE($F4217," ",$G4217),AllocFactorMatrix,(R$4+1),FALSE)*$E4224</f>
        <v>-15.622650700159065</v>
      </c>
      <c r="S4217" s="54">
        <f t="shared" ref="S4217:S4224" si="2153">SUBTOTAL(9,O4217:R4217)</f>
        <v>-5257.9192736554105</v>
      </c>
      <c r="T4217" s="54">
        <f>VLOOKUP(CONCATENATE($F4217," ",$G4217),AllocFactorMatrix,(T$4+1),FALSE)*$E4224</f>
        <v>-144.1344678318373</v>
      </c>
      <c r="U4217" s="54">
        <f>VLOOKUP(CONCATENATE($F4217," ",$G4217),AllocFactorMatrix,(U$4+1),FALSE)*$E4224</f>
        <v>-2358.7360081717566</v>
      </c>
      <c r="V4217" s="54">
        <f>VLOOKUP(CONCATENATE($F4217," ",$G4217),AllocFactorMatrix,(V$4+1),FALSE)*$E4224</f>
        <v>-12465.986079999691</v>
      </c>
      <c r="W4217" s="54">
        <f>VLOOKUP(CONCATENATE($F4217," ",$G4217),AllocFactorMatrix,(W$4+1),FALSE)*$E4224</f>
        <v>-2251.1504715045321</v>
      </c>
      <c r="X4217" s="54">
        <f>SUBTOTAL(9,T4217:W4217)</f>
        <v>-17220.007027507818</v>
      </c>
      <c r="Y4217" s="54">
        <f>VLOOKUP(CONCATENATE($F4217," ",$G4217),AllocFactorMatrix,(Y$4+1),FALSE)*$E4224</f>
        <v>-1267.1119626543027</v>
      </c>
      <c r="Z4217" s="54">
        <f>VLOOKUP(CONCATENATE($F4217," ",$G4217),AllocFactorMatrix,(Z$4+1),FALSE)*$E4224</f>
        <v>-21.223641026441666</v>
      </c>
      <c r="AA4217" s="54">
        <f t="shared" ref="AA4217:AA4224" si="2154">SUBTOTAL(9,Y4217:Z4217)</f>
        <v>-1288.3356036807443</v>
      </c>
      <c r="AB4217" s="54">
        <f>VLOOKUP(CONCATENATE($F4217," ",$G4217),AllocFactorMatrix,(AB$4+1),FALSE)*$E4224</f>
        <v>-16.44265912560936</v>
      </c>
      <c r="AC4217" s="54">
        <f>VLOOKUP(CONCATENATE($F4217," ",$G4217),AllocFactorMatrix,(AC$4+1),FALSE)*$E4224</f>
        <v>0</v>
      </c>
      <c r="AD4217" s="54">
        <f>VLOOKUP(CONCATENATE($F4217," ",$G4217),AllocFactorMatrix,(AD$4+1),FALSE)*$E4224</f>
        <v>0</v>
      </c>
    </row>
    <row r="4218" spans="1:30" s="51" customFormat="1" hidden="1" outlineLevel="1">
      <c r="A4218" s="56"/>
      <c r="B4218" s="111"/>
      <c r="C4218" s="55"/>
      <c r="D4218" s="55"/>
      <c r="F4218" s="52" t="str">
        <f>F4224</f>
        <v>RB_GUP-Land_P</v>
      </c>
      <c r="G4218" s="55" t="str">
        <f>$G$9</f>
        <v>BULKTRAN</v>
      </c>
      <c r="H4218" s="53">
        <f t="shared" si="2151"/>
        <v>0</v>
      </c>
      <c r="I4218" s="54">
        <f>VLOOKUP(CONCATENATE($F4218," ",$G4218),AllocFactorMatrix,(I$4+1),FALSE)*$E4224</f>
        <v>0</v>
      </c>
      <c r="J4218" s="54">
        <f>VLOOKUP(CONCATENATE($F4218," ",$G4218),AllocFactorMatrix,(J$4+1),FALSE)*$E4224</f>
        <v>0</v>
      </c>
      <c r="K4218" s="54">
        <f>VLOOKUP(CONCATENATE($F4218," ",$G4218),AllocFactorMatrix,(K$4+1),FALSE)*$E4224</f>
        <v>0</v>
      </c>
      <c r="L4218" s="54">
        <f>VLOOKUP(CONCATENATE($F4218," ",$G4218),AllocFactorMatrix,(L$4+1),FALSE)*$E4224</f>
        <v>0</v>
      </c>
      <c r="M4218" s="54">
        <f>VLOOKUP(CONCATENATE($F4218," ",$G4218),AllocFactorMatrix,(M$4+1),FALSE)*$E4224</f>
        <v>0</v>
      </c>
      <c r="N4218" s="54">
        <f t="shared" si="2152"/>
        <v>0</v>
      </c>
      <c r="O4218" s="54">
        <f>VLOOKUP(CONCATENATE($F4218," ",$G4218),AllocFactorMatrix,(O$4+1),FALSE)*$E4224</f>
        <v>0</v>
      </c>
      <c r="P4218" s="54">
        <f>VLOOKUP(CONCATENATE($F4218," ",$G4218),AllocFactorMatrix,(P$4+1),FALSE)*$E4224</f>
        <v>0</v>
      </c>
      <c r="Q4218" s="54">
        <f>VLOOKUP(CONCATENATE($F4218," ",$G4218),AllocFactorMatrix,(Q$4+1),FALSE)*$E4224</f>
        <v>0</v>
      </c>
      <c r="R4218" s="54">
        <f>VLOOKUP(CONCATENATE($F4218," ",$G4218),AllocFactorMatrix,(R$4+1),FALSE)*$E4224</f>
        <v>0</v>
      </c>
      <c r="S4218" s="54">
        <f t="shared" si="2153"/>
        <v>0</v>
      </c>
      <c r="T4218" s="54">
        <f>VLOOKUP(CONCATENATE($F4218," ",$G4218),AllocFactorMatrix,(T$4+1),FALSE)*$E4224</f>
        <v>0</v>
      </c>
      <c r="U4218" s="54">
        <f>VLOOKUP(CONCATENATE($F4218," ",$G4218),AllocFactorMatrix,(U$4+1),FALSE)*$E4224</f>
        <v>0</v>
      </c>
      <c r="V4218" s="54">
        <f>VLOOKUP(CONCATENATE($F4218," ",$G4218),AllocFactorMatrix,(V$4+1),FALSE)*$E4224</f>
        <v>0</v>
      </c>
      <c r="W4218" s="54">
        <f>VLOOKUP(CONCATENATE($F4218," ",$G4218),AllocFactorMatrix,(W$4+1),FALSE)*$E4224</f>
        <v>0</v>
      </c>
      <c r="X4218" s="54">
        <f t="shared" ref="X4218:X4224" si="2155">SUBTOTAL(9,T4218:W4218)</f>
        <v>0</v>
      </c>
      <c r="Y4218" s="54">
        <f>VLOOKUP(CONCATENATE($F4218," ",$G4218),AllocFactorMatrix,(Y$4+1),FALSE)*$E4224</f>
        <v>0</v>
      </c>
      <c r="Z4218" s="54">
        <f>VLOOKUP(CONCATENATE($F4218," ",$G4218),AllocFactorMatrix,(Z$4+1),FALSE)*$E4224</f>
        <v>0</v>
      </c>
      <c r="AA4218" s="54">
        <f t="shared" si="2154"/>
        <v>0</v>
      </c>
      <c r="AB4218" s="54">
        <f>VLOOKUP(CONCATENATE($F4218," ",$G4218),AllocFactorMatrix,(AB$4+1),FALSE)*$E4224</f>
        <v>0</v>
      </c>
      <c r="AC4218" s="54">
        <f>VLOOKUP(CONCATENATE($F4218," ",$G4218),AllocFactorMatrix,(AC$4+1),FALSE)*$E4224</f>
        <v>0</v>
      </c>
      <c r="AD4218" s="54">
        <f>VLOOKUP(CONCATENATE($F4218," ",$G4218),AllocFactorMatrix,(AD$4+1),FALSE)*$E4224</f>
        <v>0</v>
      </c>
    </row>
    <row r="4219" spans="1:30" s="51" customFormat="1" hidden="1" outlineLevel="1">
      <c r="A4219" s="56"/>
      <c r="B4219" s="111"/>
      <c r="C4219" s="55"/>
      <c r="D4219" s="55"/>
      <c r="F4219" s="52" t="str">
        <f>F4224</f>
        <v>RB_GUP-Land_P</v>
      </c>
      <c r="G4219" s="55" t="str">
        <f>$G$10</f>
        <v>SUBTRAN</v>
      </c>
      <c r="H4219" s="53">
        <f t="shared" si="2151"/>
        <v>0</v>
      </c>
      <c r="I4219" s="54">
        <f>VLOOKUP(CONCATENATE($F4219," ",$G4219),AllocFactorMatrix,(I$4+1),FALSE)*$E4224</f>
        <v>0</v>
      </c>
      <c r="J4219" s="54">
        <f>VLOOKUP(CONCATENATE($F4219," ",$G4219),AllocFactorMatrix,(J$4+1),FALSE)*$E4224</f>
        <v>0</v>
      </c>
      <c r="K4219" s="54">
        <f>VLOOKUP(CONCATENATE($F4219," ",$G4219),AllocFactorMatrix,(K$4+1),FALSE)*$E4224</f>
        <v>0</v>
      </c>
      <c r="L4219" s="54">
        <f>VLOOKUP(CONCATENATE($F4219," ",$G4219),AllocFactorMatrix,(L$4+1),FALSE)*$E4224</f>
        <v>0</v>
      </c>
      <c r="M4219" s="54">
        <f>VLOOKUP(CONCATENATE($F4219," ",$G4219),AllocFactorMatrix,(M$4+1),FALSE)*$E4224</f>
        <v>0</v>
      </c>
      <c r="N4219" s="54">
        <f t="shared" si="2152"/>
        <v>0</v>
      </c>
      <c r="O4219" s="54">
        <f>VLOOKUP(CONCATENATE($F4219," ",$G4219),AllocFactorMatrix,(O$4+1),FALSE)*$E4224</f>
        <v>0</v>
      </c>
      <c r="P4219" s="54">
        <f>VLOOKUP(CONCATENATE($F4219," ",$G4219),AllocFactorMatrix,(P$4+1),FALSE)*$E4224</f>
        <v>0</v>
      </c>
      <c r="Q4219" s="54">
        <f>VLOOKUP(CONCATENATE($F4219," ",$G4219),AllocFactorMatrix,(Q$4+1),FALSE)*$E4224</f>
        <v>0</v>
      </c>
      <c r="R4219" s="54">
        <f>VLOOKUP(CONCATENATE($F4219," ",$G4219),AllocFactorMatrix,(R$4+1),FALSE)*$E4224</f>
        <v>0</v>
      </c>
      <c r="S4219" s="54">
        <f t="shared" si="2153"/>
        <v>0</v>
      </c>
      <c r="T4219" s="54">
        <f>VLOOKUP(CONCATENATE($F4219," ",$G4219),AllocFactorMatrix,(T$4+1),FALSE)*$E4224</f>
        <v>0</v>
      </c>
      <c r="U4219" s="54">
        <f>VLOOKUP(CONCATENATE($F4219," ",$G4219),AllocFactorMatrix,(U$4+1),FALSE)*$E4224</f>
        <v>0</v>
      </c>
      <c r="V4219" s="54">
        <f>VLOOKUP(CONCATENATE($F4219," ",$G4219),AllocFactorMatrix,(V$4+1),FALSE)*$E4224</f>
        <v>0</v>
      </c>
      <c r="W4219" s="54">
        <f>VLOOKUP(CONCATENATE($F4219," ",$G4219),AllocFactorMatrix,(W$4+1),FALSE)*$E4224</f>
        <v>0</v>
      </c>
      <c r="X4219" s="54">
        <f t="shared" si="2155"/>
        <v>0</v>
      </c>
      <c r="Y4219" s="54">
        <f>VLOOKUP(CONCATENATE($F4219," ",$G4219),AllocFactorMatrix,(Y$4+1),FALSE)*$E4224</f>
        <v>0</v>
      </c>
      <c r="Z4219" s="54">
        <f>VLOOKUP(CONCATENATE($F4219," ",$G4219),AllocFactorMatrix,(Z$4+1),FALSE)*$E4224</f>
        <v>0</v>
      </c>
      <c r="AA4219" s="54">
        <f t="shared" si="2154"/>
        <v>0</v>
      </c>
      <c r="AB4219" s="54">
        <f>VLOOKUP(CONCATENATE($F4219," ",$G4219),AllocFactorMatrix,(AB$4+1),FALSE)*$E4224</f>
        <v>0</v>
      </c>
      <c r="AC4219" s="54">
        <f>VLOOKUP(CONCATENATE($F4219," ",$G4219),AllocFactorMatrix,(AC$4+1),FALSE)*$E4224</f>
        <v>0</v>
      </c>
      <c r="AD4219" s="54">
        <f>VLOOKUP(CONCATENATE($F4219," ",$G4219),AllocFactorMatrix,(AD$4+1),FALSE)*$E4224</f>
        <v>0</v>
      </c>
    </row>
    <row r="4220" spans="1:30" s="51" customFormat="1" hidden="1" outlineLevel="1">
      <c r="A4220" s="56"/>
      <c r="B4220" s="111"/>
      <c r="C4220" s="55"/>
      <c r="D4220" s="55"/>
      <c r="F4220" s="52" t="str">
        <f>F4224</f>
        <v>RB_GUP-Land_P</v>
      </c>
      <c r="G4220" s="55" t="str">
        <f>$G$11</f>
        <v>DISTPRI</v>
      </c>
      <c r="H4220" s="53">
        <f t="shared" si="2151"/>
        <v>0</v>
      </c>
      <c r="I4220" s="54">
        <f>VLOOKUP(CONCATENATE($F4220," ",$G4220),AllocFactorMatrix,(I$4+1),FALSE)*$E4224</f>
        <v>0</v>
      </c>
      <c r="J4220" s="54">
        <f>VLOOKUP(CONCATENATE($F4220," ",$G4220),AllocFactorMatrix,(J$4+1),FALSE)*$E4224</f>
        <v>0</v>
      </c>
      <c r="K4220" s="54">
        <f>VLOOKUP(CONCATENATE($F4220," ",$G4220),AllocFactorMatrix,(K$4+1),FALSE)*$E4224</f>
        <v>0</v>
      </c>
      <c r="L4220" s="54">
        <f>VLOOKUP(CONCATENATE($F4220," ",$G4220),AllocFactorMatrix,(L$4+1),FALSE)*$E4224</f>
        <v>0</v>
      </c>
      <c r="M4220" s="54">
        <f>VLOOKUP(CONCATENATE($F4220," ",$G4220),AllocFactorMatrix,(M$4+1),FALSE)*$E4224</f>
        <v>0</v>
      </c>
      <c r="N4220" s="54">
        <f t="shared" si="2152"/>
        <v>0</v>
      </c>
      <c r="O4220" s="54">
        <f>VLOOKUP(CONCATENATE($F4220," ",$G4220),AllocFactorMatrix,(O$4+1),FALSE)*$E4224</f>
        <v>0</v>
      </c>
      <c r="P4220" s="54">
        <f>VLOOKUP(CONCATENATE($F4220," ",$G4220),AllocFactorMatrix,(P$4+1),FALSE)*$E4224</f>
        <v>0</v>
      </c>
      <c r="Q4220" s="54">
        <f>VLOOKUP(CONCATENATE($F4220," ",$G4220),AllocFactorMatrix,(Q$4+1),FALSE)*$E4224</f>
        <v>0</v>
      </c>
      <c r="R4220" s="54">
        <f>VLOOKUP(CONCATENATE($F4220," ",$G4220),AllocFactorMatrix,(R$4+1),FALSE)*$E4224</f>
        <v>0</v>
      </c>
      <c r="S4220" s="54">
        <f t="shared" si="2153"/>
        <v>0</v>
      </c>
      <c r="T4220" s="54">
        <f>VLOOKUP(CONCATENATE($F4220," ",$G4220),AllocFactorMatrix,(T$4+1),FALSE)*$E4224</f>
        <v>0</v>
      </c>
      <c r="U4220" s="54">
        <f>VLOOKUP(CONCATENATE($F4220," ",$G4220),AllocFactorMatrix,(U$4+1),FALSE)*$E4224</f>
        <v>0</v>
      </c>
      <c r="V4220" s="54">
        <f>VLOOKUP(CONCATENATE($F4220," ",$G4220),AllocFactorMatrix,(V$4+1),FALSE)*$E4224</f>
        <v>0</v>
      </c>
      <c r="W4220" s="54">
        <f>VLOOKUP(CONCATENATE($F4220," ",$G4220),AllocFactorMatrix,(W$4+1),FALSE)*$E4224</f>
        <v>0</v>
      </c>
      <c r="X4220" s="54">
        <f t="shared" si="2155"/>
        <v>0</v>
      </c>
      <c r="Y4220" s="54">
        <f>VLOOKUP(CONCATENATE($F4220," ",$G4220),AllocFactorMatrix,(Y$4+1),FALSE)*$E4224</f>
        <v>0</v>
      </c>
      <c r="Z4220" s="54">
        <f>VLOOKUP(CONCATENATE($F4220," ",$G4220),AllocFactorMatrix,(Z$4+1),FALSE)*$E4224</f>
        <v>0</v>
      </c>
      <c r="AA4220" s="54">
        <f t="shared" si="2154"/>
        <v>0</v>
      </c>
      <c r="AB4220" s="54">
        <f>VLOOKUP(CONCATENATE($F4220," ",$G4220),AllocFactorMatrix,(AB$4+1),FALSE)*$E4224</f>
        <v>0</v>
      </c>
      <c r="AC4220" s="54">
        <f>VLOOKUP(CONCATENATE($F4220," ",$G4220),AllocFactorMatrix,(AC$4+1),FALSE)*$E4224</f>
        <v>0</v>
      </c>
      <c r="AD4220" s="54">
        <f>VLOOKUP(CONCATENATE($F4220," ",$G4220),AllocFactorMatrix,(AD$4+1),FALSE)*$E4224</f>
        <v>0</v>
      </c>
    </row>
    <row r="4221" spans="1:30" s="51" customFormat="1" hidden="1" outlineLevel="1">
      <c r="A4221" s="56"/>
      <c r="B4221" s="111"/>
      <c r="C4221" s="55"/>
      <c r="D4221" s="55"/>
      <c r="F4221" s="52" t="str">
        <f>F4224</f>
        <v>RB_GUP-Land_P</v>
      </c>
      <c r="G4221" s="55" t="str">
        <f>$G$12</f>
        <v>DISTSEC</v>
      </c>
      <c r="H4221" s="53">
        <f t="shared" si="2151"/>
        <v>0</v>
      </c>
      <c r="I4221" s="54">
        <f>VLOOKUP(CONCATENATE($F4221," ",$G4221),AllocFactorMatrix,(I$4+1),FALSE)*$E4224</f>
        <v>0</v>
      </c>
      <c r="J4221" s="54">
        <f>VLOOKUP(CONCATENATE($F4221," ",$G4221),AllocFactorMatrix,(J$4+1),FALSE)*$E4224</f>
        <v>0</v>
      </c>
      <c r="K4221" s="54">
        <f>VLOOKUP(CONCATENATE($F4221," ",$G4221),AllocFactorMatrix,(K$4+1),FALSE)*$E4224</f>
        <v>0</v>
      </c>
      <c r="L4221" s="54">
        <f>VLOOKUP(CONCATENATE($F4221," ",$G4221),AllocFactorMatrix,(L$4+1),FALSE)*$E4224</f>
        <v>0</v>
      </c>
      <c r="M4221" s="54">
        <f>VLOOKUP(CONCATENATE($F4221," ",$G4221),AllocFactorMatrix,(M$4+1),FALSE)*$E4224</f>
        <v>0</v>
      </c>
      <c r="N4221" s="54">
        <f t="shared" si="2152"/>
        <v>0</v>
      </c>
      <c r="O4221" s="54">
        <f>VLOOKUP(CONCATENATE($F4221," ",$G4221),AllocFactorMatrix,(O$4+1),FALSE)*$E4224</f>
        <v>0</v>
      </c>
      <c r="P4221" s="54">
        <f>VLOOKUP(CONCATENATE($F4221," ",$G4221),AllocFactorMatrix,(P$4+1),FALSE)*$E4224</f>
        <v>0</v>
      </c>
      <c r="Q4221" s="54">
        <f>VLOOKUP(CONCATENATE($F4221," ",$G4221),AllocFactorMatrix,(Q$4+1),FALSE)*$E4224</f>
        <v>0</v>
      </c>
      <c r="R4221" s="54">
        <f>VLOOKUP(CONCATENATE($F4221," ",$G4221),AllocFactorMatrix,(R$4+1),FALSE)*$E4224</f>
        <v>0</v>
      </c>
      <c r="S4221" s="54">
        <f t="shared" si="2153"/>
        <v>0</v>
      </c>
      <c r="T4221" s="54">
        <f>VLOOKUP(CONCATENATE($F4221," ",$G4221),AllocFactorMatrix,(T$4+1),FALSE)*$E4224</f>
        <v>0</v>
      </c>
      <c r="U4221" s="54">
        <f>VLOOKUP(CONCATENATE($F4221," ",$G4221),AllocFactorMatrix,(U$4+1),FALSE)*$E4224</f>
        <v>0</v>
      </c>
      <c r="V4221" s="54">
        <f>VLOOKUP(CONCATENATE($F4221," ",$G4221),AllocFactorMatrix,(V$4+1),FALSE)*$E4224</f>
        <v>0</v>
      </c>
      <c r="W4221" s="54">
        <f>VLOOKUP(CONCATENATE($F4221," ",$G4221),AllocFactorMatrix,(W$4+1),FALSE)*$E4224</f>
        <v>0</v>
      </c>
      <c r="X4221" s="54">
        <f t="shared" si="2155"/>
        <v>0</v>
      </c>
      <c r="Y4221" s="54">
        <f>VLOOKUP(CONCATENATE($F4221," ",$G4221),AllocFactorMatrix,(Y$4+1),FALSE)*$E4224</f>
        <v>0</v>
      </c>
      <c r="Z4221" s="54">
        <f>VLOOKUP(CONCATENATE($F4221," ",$G4221),AllocFactorMatrix,(Z$4+1),FALSE)*$E4224</f>
        <v>0</v>
      </c>
      <c r="AA4221" s="54">
        <f t="shared" si="2154"/>
        <v>0</v>
      </c>
      <c r="AB4221" s="54">
        <f>VLOOKUP(CONCATENATE($F4221," ",$G4221),AllocFactorMatrix,(AB$4+1),FALSE)*$E4224</f>
        <v>0</v>
      </c>
      <c r="AC4221" s="54">
        <f>VLOOKUP(CONCATENATE($F4221," ",$G4221),AllocFactorMatrix,(AC$4+1),FALSE)*$E4224</f>
        <v>0</v>
      </c>
      <c r="AD4221" s="54">
        <f>VLOOKUP(CONCATENATE($F4221," ",$G4221),AllocFactorMatrix,(AD$4+1),FALSE)*$E4224</f>
        <v>0</v>
      </c>
    </row>
    <row r="4222" spans="1:30" s="51" customFormat="1" hidden="1" outlineLevel="1">
      <c r="A4222" s="56"/>
      <c r="B4222" s="111"/>
      <c r="C4222" s="55"/>
      <c r="D4222" s="55"/>
      <c r="F4222" s="52" t="str">
        <f>F4224</f>
        <v>RB_GUP-Land_P</v>
      </c>
      <c r="G4222" s="55" t="str">
        <f>$G$13</f>
        <v>ENERGY</v>
      </c>
      <c r="H4222" s="53">
        <f t="shared" si="2151"/>
        <v>0</v>
      </c>
      <c r="I4222" s="54">
        <f>VLOOKUP(CONCATENATE($F4222," ",$G4222),AllocFactorMatrix,(I$4+1),FALSE)*$E4224</f>
        <v>0</v>
      </c>
      <c r="J4222" s="54">
        <f>VLOOKUP(CONCATENATE($F4222," ",$G4222),AllocFactorMatrix,(J$4+1),FALSE)*$E4224</f>
        <v>0</v>
      </c>
      <c r="K4222" s="54">
        <f>VLOOKUP(CONCATENATE($F4222," ",$G4222),AllocFactorMatrix,(K$4+1),FALSE)*$E4224</f>
        <v>0</v>
      </c>
      <c r="L4222" s="54">
        <f>VLOOKUP(CONCATENATE($F4222," ",$G4222),AllocFactorMatrix,(L$4+1),FALSE)*$E4224</f>
        <v>0</v>
      </c>
      <c r="M4222" s="54">
        <f>VLOOKUP(CONCATENATE($F4222," ",$G4222),AllocFactorMatrix,(M$4+1),FALSE)*$E4224</f>
        <v>0</v>
      </c>
      <c r="N4222" s="54">
        <f t="shared" si="2152"/>
        <v>0</v>
      </c>
      <c r="O4222" s="54">
        <f>VLOOKUP(CONCATENATE($F4222," ",$G4222),AllocFactorMatrix,(O$4+1),FALSE)*$E4224</f>
        <v>0</v>
      </c>
      <c r="P4222" s="54">
        <f>VLOOKUP(CONCATENATE($F4222," ",$G4222),AllocFactorMatrix,(P$4+1),FALSE)*$E4224</f>
        <v>0</v>
      </c>
      <c r="Q4222" s="54">
        <f>VLOOKUP(CONCATENATE($F4222," ",$G4222),AllocFactorMatrix,(Q$4+1),FALSE)*$E4224</f>
        <v>0</v>
      </c>
      <c r="R4222" s="54">
        <f>VLOOKUP(CONCATENATE($F4222," ",$G4222),AllocFactorMatrix,(R$4+1),FALSE)*$E4224</f>
        <v>0</v>
      </c>
      <c r="S4222" s="54">
        <f t="shared" si="2153"/>
        <v>0</v>
      </c>
      <c r="T4222" s="54">
        <f>VLOOKUP(CONCATENATE($F4222," ",$G4222),AllocFactorMatrix,(T$4+1),FALSE)*$E4224</f>
        <v>0</v>
      </c>
      <c r="U4222" s="54">
        <f>VLOOKUP(CONCATENATE($F4222," ",$G4222),AllocFactorMatrix,(U$4+1),FALSE)*$E4224</f>
        <v>0</v>
      </c>
      <c r="V4222" s="54">
        <f>VLOOKUP(CONCATENATE($F4222," ",$G4222),AllocFactorMatrix,(V$4+1),FALSE)*$E4224</f>
        <v>0</v>
      </c>
      <c r="W4222" s="54">
        <f>VLOOKUP(CONCATENATE($F4222," ",$G4222),AllocFactorMatrix,(W$4+1),FALSE)*$E4224</f>
        <v>0</v>
      </c>
      <c r="X4222" s="54">
        <f t="shared" si="2155"/>
        <v>0</v>
      </c>
      <c r="Y4222" s="54">
        <f>VLOOKUP(CONCATENATE($F4222," ",$G4222),AllocFactorMatrix,(Y$4+1),FALSE)*$E4224</f>
        <v>0</v>
      </c>
      <c r="Z4222" s="54">
        <f>VLOOKUP(CONCATENATE($F4222," ",$G4222),AllocFactorMatrix,(Z$4+1),FALSE)*$E4224</f>
        <v>0</v>
      </c>
      <c r="AA4222" s="54">
        <f t="shared" si="2154"/>
        <v>0</v>
      </c>
      <c r="AB4222" s="54">
        <f>VLOOKUP(CONCATENATE($F4222," ",$G4222),AllocFactorMatrix,(AB$4+1),FALSE)*$E4224</f>
        <v>0</v>
      </c>
      <c r="AC4222" s="54">
        <f>VLOOKUP(CONCATENATE($F4222," ",$G4222),AllocFactorMatrix,(AC$4+1),FALSE)*$E4224</f>
        <v>0</v>
      </c>
      <c r="AD4222" s="54">
        <f>VLOOKUP(CONCATENATE($F4222," ",$G4222),AllocFactorMatrix,(AD$4+1),FALSE)*$E4224</f>
        <v>0</v>
      </c>
    </row>
    <row r="4223" spans="1:30" s="51" customFormat="1" hidden="1" outlineLevel="1">
      <c r="A4223" s="56"/>
      <c r="B4223" s="111"/>
      <c r="C4223" s="55"/>
      <c r="D4223" s="55"/>
      <c r="F4223" s="52" t="str">
        <f>F4224</f>
        <v>RB_GUP-Land_P</v>
      </c>
      <c r="G4223" s="55" t="str">
        <f>$G$14</f>
        <v>CUSTOMER</v>
      </c>
      <c r="H4223" s="53">
        <f t="shared" si="2151"/>
        <v>0</v>
      </c>
      <c r="I4223" s="54">
        <f>VLOOKUP(CONCATENATE($F4223," ",$G4223),AllocFactorMatrix,(I$4+1),FALSE)*$E4224</f>
        <v>0</v>
      </c>
      <c r="J4223" s="54">
        <f>VLOOKUP(CONCATENATE($F4223," ",$G4223),AllocFactorMatrix,(J$4+1),FALSE)*$E4224</f>
        <v>0</v>
      </c>
      <c r="K4223" s="54">
        <f>VLOOKUP(CONCATENATE($F4223," ",$G4223),AllocFactorMatrix,(K$4+1),FALSE)*$E4224</f>
        <v>0</v>
      </c>
      <c r="L4223" s="54">
        <f>VLOOKUP(CONCATENATE($F4223," ",$G4223),AllocFactorMatrix,(L$4+1),FALSE)*$E4224</f>
        <v>0</v>
      </c>
      <c r="M4223" s="54">
        <f>VLOOKUP(CONCATENATE($F4223," ",$G4223),AllocFactorMatrix,(M$4+1),FALSE)*$E4224</f>
        <v>0</v>
      </c>
      <c r="N4223" s="54">
        <f t="shared" si="2152"/>
        <v>0</v>
      </c>
      <c r="O4223" s="54">
        <f>VLOOKUP(CONCATENATE($F4223," ",$G4223),AllocFactorMatrix,(O$4+1),FALSE)*$E4224</f>
        <v>0</v>
      </c>
      <c r="P4223" s="54">
        <f>VLOOKUP(CONCATENATE($F4223," ",$G4223),AllocFactorMatrix,(P$4+1),FALSE)*$E4224</f>
        <v>0</v>
      </c>
      <c r="Q4223" s="54">
        <f>VLOOKUP(CONCATENATE($F4223," ",$G4223),AllocFactorMatrix,(Q$4+1),FALSE)*$E4224</f>
        <v>0</v>
      </c>
      <c r="R4223" s="54">
        <f>VLOOKUP(CONCATENATE($F4223," ",$G4223),AllocFactorMatrix,(R$4+1),FALSE)*$E4224</f>
        <v>0</v>
      </c>
      <c r="S4223" s="54">
        <f t="shared" si="2153"/>
        <v>0</v>
      </c>
      <c r="T4223" s="54">
        <f>VLOOKUP(CONCATENATE($F4223," ",$G4223),AllocFactorMatrix,(T$4+1),FALSE)*$E4224</f>
        <v>0</v>
      </c>
      <c r="U4223" s="54">
        <f>VLOOKUP(CONCATENATE($F4223," ",$G4223),AllocFactorMatrix,(U$4+1),FALSE)*$E4224</f>
        <v>0</v>
      </c>
      <c r="V4223" s="54">
        <f>VLOOKUP(CONCATENATE($F4223," ",$G4223),AllocFactorMatrix,(V$4+1),FALSE)*$E4224</f>
        <v>0</v>
      </c>
      <c r="W4223" s="54">
        <f>VLOOKUP(CONCATENATE($F4223," ",$G4223),AllocFactorMatrix,(W$4+1),FALSE)*$E4224</f>
        <v>0</v>
      </c>
      <c r="X4223" s="54">
        <f t="shared" si="2155"/>
        <v>0</v>
      </c>
      <c r="Y4223" s="54">
        <f>VLOOKUP(CONCATENATE($F4223," ",$G4223),AllocFactorMatrix,(Y$4+1),FALSE)*$E4224</f>
        <v>0</v>
      </c>
      <c r="Z4223" s="54">
        <f>VLOOKUP(CONCATENATE($F4223," ",$G4223),AllocFactorMatrix,(Z$4+1),FALSE)*$E4224</f>
        <v>0</v>
      </c>
      <c r="AA4223" s="54">
        <f t="shared" si="2154"/>
        <v>0</v>
      </c>
      <c r="AB4223" s="54">
        <f>VLOOKUP(CONCATENATE($F4223," ",$G4223),AllocFactorMatrix,(AB$4+1),FALSE)*$E4224</f>
        <v>0</v>
      </c>
      <c r="AC4223" s="54">
        <f>VLOOKUP(CONCATENATE($F4223," ",$G4223),AllocFactorMatrix,(AC$4+1),FALSE)*$E4224</f>
        <v>0</v>
      </c>
      <c r="AD4223" s="54">
        <f>VLOOKUP(CONCATENATE($F4223," ",$G4223),AllocFactorMatrix,(AD$4+1),FALSE)*$E4224</f>
        <v>0</v>
      </c>
    </row>
    <row r="4224" spans="1:30" s="51" customFormat="1" collapsed="1">
      <c r="A4224" s="56"/>
      <c r="B4224" s="111"/>
      <c r="C4224" s="55"/>
      <c r="D4224" s="95" t="str">
        <f>D1888</f>
        <v>Adj 8 - System Sales Clause - reset OSS Margin Baseline</v>
      </c>
      <c r="E4224" s="97">
        <v>-60856</v>
      </c>
      <c r="F4224" s="57" t="str">
        <f>+F3313</f>
        <v>RB_GUP-Land_P</v>
      </c>
      <c r="G4224" s="55" t="str">
        <f>$G$15</f>
        <v>TOTAL</v>
      </c>
      <c r="H4224" s="53">
        <f t="shared" si="2151"/>
        <v>-60855.999999999993</v>
      </c>
      <c r="I4224" s="54">
        <f>VLOOKUP(CONCATENATE($F4224," ",$G4224),AllocFactorMatrix,(I$4+1),FALSE)*$E4224</f>
        <v>-29976.63046724513</v>
      </c>
      <c r="J4224" s="54">
        <f>VLOOKUP(CONCATENATE($F4224," ",$G4224),AllocFactorMatrix,(J$4+1),FALSE)*$E4224</f>
        <v>-1481.8519572107416</v>
      </c>
      <c r="K4224" s="54">
        <f>VLOOKUP(CONCATENATE($F4224," ",$G4224),AllocFactorMatrix,(K$4+1),FALSE)*$E4224</f>
        <v>-5427.9387931636193</v>
      </c>
      <c r="L4224" s="54">
        <f>VLOOKUP(CONCATENATE($F4224," ",$G4224),AllocFactorMatrix,(L$4+1),FALSE)*$E4224</f>
        <v>-170.85224186717346</v>
      </c>
      <c r="M4224" s="54">
        <f>VLOOKUP(CONCATENATE($F4224," ",$G4224),AllocFactorMatrix,(M$4+1),FALSE)*$E4224</f>
        <v>-16.021976543765117</v>
      </c>
      <c r="N4224" s="54">
        <f t="shared" si="2152"/>
        <v>-5614.813011574558</v>
      </c>
      <c r="O4224" s="54">
        <f>VLOOKUP(CONCATENATE($F4224," ",$G4224),AllocFactorMatrix,(O$4+1),FALSE)*$E4224</f>
        <v>-4126.0778571044957</v>
      </c>
      <c r="P4224" s="54">
        <f>VLOOKUP(CONCATENATE($F4224," ",$G4224),AllocFactorMatrix,(P$4+1),FALSE)*$E4224</f>
        <v>-768.80851371695758</v>
      </c>
      <c r="Q4224" s="54">
        <f>VLOOKUP(CONCATENATE($F4224," ",$G4224),AllocFactorMatrix,(Q$4+1),FALSE)*$E4224</f>
        <v>-347.41025213379862</v>
      </c>
      <c r="R4224" s="54">
        <f>VLOOKUP(CONCATENATE($F4224," ",$G4224),AllocFactorMatrix,(R$4+1),FALSE)*$E4224</f>
        <v>-15.622650700159065</v>
      </c>
      <c r="S4224" s="54">
        <f t="shared" si="2153"/>
        <v>-5257.9192736554105</v>
      </c>
      <c r="T4224" s="54">
        <f>VLOOKUP(CONCATENATE($F4224," ",$G4224),AllocFactorMatrix,(T$4+1),FALSE)*$E4224</f>
        <v>-144.1344678318373</v>
      </c>
      <c r="U4224" s="54">
        <f>VLOOKUP(CONCATENATE($F4224," ",$G4224),AllocFactorMatrix,(U$4+1),FALSE)*$E4224</f>
        <v>-2358.7360081717566</v>
      </c>
      <c r="V4224" s="54">
        <f>VLOOKUP(CONCATENATE($F4224," ",$G4224),AllocFactorMatrix,(V$4+1),FALSE)*$E4224</f>
        <v>-12465.986079999691</v>
      </c>
      <c r="W4224" s="54">
        <f>VLOOKUP(CONCATENATE($F4224," ",$G4224),AllocFactorMatrix,(W$4+1),FALSE)*$E4224</f>
        <v>-2251.1504715045321</v>
      </c>
      <c r="X4224" s="54">
        <f t="shared" si="2155"/>
        <v>-17220.007027507818</v>
      </c>
      <c r="Y4224" s="54">
        <f>VLOOKUP(CONCATENATE($F4224," ",$G4224),AllocFactorMatrix,(Y$4+1),FALSE)*$E4224</f>
        <v>-1267.1119626543027</v>
      </c>
      <c r="Z4224" s="54">
        <f>VLOOKUP(CONCATENATE($F4224," ",$G4224),AllocFactorMatrix,(Z$4+1),FALSE)*$E4224</f>
        <v>-21.223641026441666</v>
      </c>
      <c r="AA4224" s="54">
        <f t="shared" si="2154"/>
        <v>-1288.3356036807443</v>
      </c>
      <c r="AB4224" s="54">
        <f>VLOOKUP(CONCATENATE($F4224," ",$G4224),AllocFactorMatrix,(AB$4+1),FALSE)*$E4224</f>
        <v>-16.44265912560936</v>
      </c>
      <c r="AC4224" s="54">
        <f>VLOOKUP(CONCATENATE($F4224," ",$G4224),AllocFactorMatrix,(AC$4+1),FALSE)*$E4224</f>
        <v>0</v>
      </c>
      <c r="AD4224" s="54">
        <f>VLOOKUP(CONCATENATE($F4224," ",$G4224),AllocFactorMatrix,(AD$4+1),FALSE)*$E4224</f>
        <v>0</v>
      </c>
    </row>
    <row r="4225" spans="4:30" hidden="1" outlineLevel="1">
      <c r="D4225" s="7"/>
      <c r="E4225" s="51"/>
      <c r="F4225" s="52" t="str">
        <f>F4232</f>
        <v>PROD_ENERGY</v>
      </c>
      <c r="G4225" s="55" t="str">
        <f>$G$8</f>
        <v>PRODUCTION</v>
      </c>
      <c r="H4225" s="4">
        <f t="shared" ref="H4225:H4232" si="2156">SUBTOTAL(9,I4225:AD4225)</f>
        <v>0</v>
      </c>
      <c r="I4225" s="5">
        <f>VLOOKUP(CONCATENATE($F4225," ",$G4225),AllocFactorMatrix,(I$4+1),FALSE)*$E4232</f>
        <v>0</v>
      </c>
      <c r="J4225" s="5">
        <f>VLOOKUP(CONCATENATE($F4225," ",$G4225),AllocFactorMatrix,(J$4+1),FALSE)*$E4232</f>
        <v>0</v>
      </c>
      <c r="K4225" s="5">
        <f>VLOOKUP(CONCATENATE($F4225," ",$G4225),AllocFactorMatrix,(K$4+1),FALSE)*$E4232</f>
        <v>0</v>
      </c>
      <c r="L4225" s="5">
        <f>VLOOKUP(CONCATENATE($F4225," ",$G4225),AllocFactorMatrix,(L$4+1),FALSE)*$E4232</f>
        <v>0</v>
      </c>
      <c r="M4225" s="5">
        <f>VLOOKUP(CONCATENATE($F4225," ",$G4225),AllocFactorMatrix,(M$4+1),FALSE)*$E4232</f>
        <v>0</v>
      </c>
      <c r="N4225" s="5">
        <f t="shared" ref="N4225:N4232" si="2157">SUBTOTAL(9,K4225:M4225)</f>
        <v>0</v>
      </c>
      <c r="O4225" s="5">
        <f>VLOOKUP(CONCATENATE($F4225," ",$G4225),AllocFactorMatrix,(O$4+1),FALSE)*$E4232</f>
        <v>0</v>
      </c>
      <c r="P4225" s="5">
        <f>VLOOKUP(CONCATENATE($F4225," ",$G4225),AllocFactorMatrix,(P$4+1),FALSE)*$E4232</f>
        <v>0</v>
      </c>
      <c r="Q4225" s="5">
        <f>VLOOKUP(CONCATENATE($F4225," ",$G4225),AllocFactorMatrix,(Q$4+1),FALSE)*$E4232</f>
        <v>0</v>
      </c>
      <c r="R4225" s="5">
        <f>VLOOKUP(CONCATENATE($F4225," ",$G4225),AllocFactorMatrix,(R$4+1),FALSE)*$E4232</f>
        <v>0</v>
      </c>
      <c r="S4225" s="5">
        <f t="shared" ref="S4225:S4232" si="2158">SUBTOTAL(9,O4225:R4225)</f>
        <v>0</v>
      </c>
      <c r="T4225" s="5">
        <f>VLOOKUP(CONCATENATE($F4225," ",$G4225),AllocFactorMatrix,(T$4+1),FALSE)*$E4232</f>
        <v>0</v>
      </c>
      <c r="U4225" s="5">
        <f>VLOOKUP(CONCATENATE($F4225," ",$G4225),AllocFactorMatrix,(U$4+1),FALSE)*$E4232</f>
        <v>0</v>
      </c>
      <c r="V4225" s="5">
        <f>VLOOKUP(CONCATENATE($F4225," ",$G4225),AllocFactorMatrix,(V$4+1),FALSE)*$E4232</f>
        <v>0</v>
      </c>
      <c r="W4225" s="5">
        <f>VLOOKUP(CONCATENATE($F4225," ",$G4225),AllocFactorMatrix,(W$4+1),FALSE)*$E4232</f>
        <v>0</v>
      </c>
      <c r="X4225" s="5">
        <f>SUBTOTAL(9,T4225:W4225)</f>
        <v>0</v>
      </c>
      <c r="Y4225" s="5">
        <f>VLOOKUP(CONCATENATE($F4225," ",$G4225),AllocFactorMatrix,(Y$4+1),FALSE)*$E4232</f>
        <v>0</v>
      </c>
      <c r="Z4225" s="5">
        <f>VLOOKUP(CONCATENATE($F4225," ",$G4225),AllocFactorMatrix,(Z$4+1),FALSE)*$E4232</f>
        <v>0</v>
      </c>
      <c r="AA4225" s="5">
        <f t="shared" ref="AA4225:AA4232" si="2159">SUBTOTAL(9,Y4225:Z4225)</f>
        <v>0</v>
      </c>
      <c r="AB4225" s="5">
        <f>VLOOKUP(CONCATENATE($F4225," ",$G4225),AllocFactorMatrix,(AB$4+1),FALSE)*$E4232</f>
        <v>0</v>
      </c>
      <c r="AC4225" s="5">
        <f>VLOOKUP(CONCATENATE($F4225," ",$G4225),AllocFactorMatrix,(AC$4+1),FALSE)*$E4232</f>
        <v>0</v>
      </c>
      <c r="AD4225" s="5">
        <f>VLOOKUP(CONCATENATE($F4225," ",$G4225),AllocFactorMatrix,(AD$4+1),FALSE)*$E4232</f>
        <v>0</v>
      </c>
    </row>
    <row r="4226" spans="4:30" hidden="1" outlineLevel="1">
      <c r="D4226" s="7"/>
      <c r="E4226" s="51"/>
      <c r="F4226" s="52" t="str">
        <f>F4232</f>
        <v>PROD_ENERGY</v>
      </c>
      <c r="G4226" s="55" t="str">
        <f>$G$9</f>
        <v>BULKTRAN</v>
      </c>
      <c r="H4226" s="4">
        <f t="shared" si="2156"/>
        <v>0</v>
      </c>
      <c r="I4226" s="5">
        <f>VLOOKUP(CONCATENATE($F4226," ",$G4226),AllocFactorMatrix,(I$4+1),FALSE)*$E4232</f>
        <v>0</v>
      </c>
      <c r="J4226" s="5">
        <f>VLOOKUP(CONCATENATE($F4226," ",$G4226),AllocFactorMatrix,(J$4+1),FALSE)*$E4232</f>
        <v>0</v>
      </c>
      <c r="K4226" s="5">
        <f>VLOOKUP(CONCATENATE($F4226," ",$G4226),AllocFactorMatrix,(K$4+1),FALSE)*$E4232</f>
        <v>0</v>
      </c>
      <c r="L4226" s="5">
        <f>VLOOKUP(CONCATENATE($F4226," ",$G4226),AllocFactorMatrix,(L$4+1),FALSE)*$E4232</f>
        <v>0</v>
      </c>
      <c r="M4226" s="5">
        <f>VLOOKUP(CONCATENATE($F4226," ",$G4226),AllocFactorMatrix,(M$4+1),FALSE)*$E4232</f>
        <v>0</v>
      </c>
      <c r="N4226" s="5">
        <f t="shared" si="2157"/>
        <v>0</v>
      </c>
      <c r="O4226" s="5">
        <f>VLOOKUP(CONCATENATE($F4226," ",$G4226),AllocFactorMatrix,(O$4+1),FALSE)*$E4232</f>
        <v>0</v>
      </c>
      <c r="P4226" s="5">
        <f>VLOOKUP(CONCATENATE($F4226," ",$G4226),AllocFactorMatrix,(P$4+1),FALSE)*$E4232</f>
        <v>0</v>
      </c>
      <c r="Q4226" s="5">
        <f>VLOOKUP(CONCATENATE($F4226," ",$G4226),AllocFactorMatrix,(Q$4+1),FALSE)*$E4232</f>
        <v>0</v>
      </c>
      <c r="R4226" s="5">
        <f>VLOOKUP(CONCATENATE($F4226," ",$G4226),AllocFactorMatrix,(R$4+1),FALSE)*$E4232</f>
        <v>0</v>
      </c>
      <c r="S4226" s="5">
        <f t="shared" si="2158"/>
        <v>0</v>
      </c>
      <c r="T4226" s="5">
        <f>VLOOKUP(CONCATENATE($F4226," ",$G4226),AllocFactorMatrix,(T$4+1),FALSE)*$E4232</f>
        <v>0</v>
      </c>
      <c r="U4226" s="5">
        <f>VLOOKUP(CONCATENATE($F4226," ",$G4226),AllocFactorMatrix,(U$4+1),FALSE)*$E4232</f>
        <v>0</v>
      </c>
      <c r="V4226" s="5">
        <f>VLOOKUP(CONCATENATE($F4226," ",$G4226),AllocFactorMatrix,(V$4+1),FALSE)*$E4232</f>
        <v>0</v>
      </c>
      <c r="W4226" s="5">
        <f>VLOOKUP(CONCATENATE($F4226," ",$G4226),AllocFactorMatrix,(W$4+1),FALSE)*$E4232</f>
        <v>0</v>
      </c>
      <c r="X4226" s="5">
        <f t="shared" ref="X4226:X4232" si="2160">SUBTOTAL(9,T4226:W4226)</f>
        <v>0</v>
      </c>
      <c r="Y4226" s="5">
        <f>VLOOKUP(CONCATENATE($F4226," ",$G4226),AllocFactorMatrix,(Y$4+1),FALSE)*$E4232</f>
        <v>0</v>
      </c>
      <c r="Z4226" s="5">
        <f>VLOOKUP(CONCATENATE($F4226," ",$G4226),AllocFactorMatrix,(Z$4+1),FALSE)*$E4232</f>
        <v>0</v>
      </c>
      <c r="AA4226" s="5">
        <f t="shared" si="2159"/>
        <v>0</v>
      </c>
      <c r="AB4226" s="5">
        <f>VLOOKUP(CONCATENATE($F4226," ",$G4226),AllocFactorMatrix,(AB$4+1),FALSE)*$E4232</f>
        <v>0</v>
      </c>
      <c r="AC4226" s="5">
        <f>VLOOKUP(CONCATENATE($F4226," ",$G4226),AllocFactorMatrix,(AC$4+1),FALSE)*$E4232</f>
        <v>0</v>
      </c>
      <c r="AD4226" s="5">
        <f>VLOOKUP(CONCATENATE($F4226," ",$G4226),AllocFactorMatrix,(AD$4+1),FALSE)*$E4232</f>
        <v>0</v>
      </c>
    </row>
    <row r="4227" spans="4:30" hidden="1" outlineLevel="1">
      <c r="D4227" s="7"/>
      <c r="E4227" s="51"/>
      <c r="F4227" s="52" t="str">
        <f>F4232</f>
        <v>PROD_ENERGY</v>
      </c>
      <c r="G4227" s="55" t="str">
        <f>$G$10</f>
        <v>SUBTRAN</v>
      </c>
      <c r="H4227" s="4">
        <f t="shared" si="2156"/>
        <v>0</v>
      </c>
      <c r="I4227" s="5">
        <f>VLOOKUP(CONCATENATE($F4227," ",$G4227),AllocFactorMatrix,(I$4+1),FALSE)*$E4232</f>
        <v>0</v>
      </c>
      <c r="J4227" s="5">
        <f>VLOOKUP(CONCATENATE($F4227," ",$G4227),AllocFactorMatrix,(J$4+1),FALSE)*$E4232</f>
        <v>0</v>
      </c>
      <c r="K4227" s="5">
        <f>VLOOKUP(CONCATENATE($F4227," ",$G4227),AllocFactorMatrix,(K$4+1),FALSE)*$E4232</f>
        <v>0</v>
      </c>
      <c r="L4227" s="5">
        <f>VLOOKUP(CONCATENATE($F4227," ",$G4227),AllocFactorMatrix,(L$4+1),FALSE)*$E4232</f>
        <v>0</v>
      </c>
      <c r="M4227" s="5">
        <f>VLOOKUP(CONCATENATE($F4227," ",$G4227),AllocFactorMatrix,(M$4+1),FALSE)*$E4232</f>
        <v>0</v>
      </c>
      <c r="N4227" s="5">
        <f t="shared" si="2157"/>
        <v>0</v>
      </c>
      <c r="O4227" s="5">
        <f>VLOOKUP(CONCATENATE($F4227," ",$G4227),AllocFactorMatrix,(O$4+1),FALSE)*$E4232</f>
        <v>0</v>
      </c>
      <c r="P4227" s="5">
        <f>VLOOKUP(CONCATENATE($F4227," ",$G4227),AllocFactorMatrix,(P$4+1),FALSE)*$E4232</f>
        <v>0</v>
      </c>
      <c r="Q4227" s="5">
        <f>VLOOKUP(CONCATENATE($F4227," ",$G4227),AllocFactorMatrix,(Q$4+1),FALSE)*$E4232</f>
        <v>0</v>
      </c>
      <c r="R4227" s="5">
        <f>VLOOKUP(CONCATENATE($F4227," ",$G4227),AllocFactorMatrix,(R$4+1),FALSE)*$E4232</f>
        <v>0</v>
      </c>
      <c r="S4227" s="5">
        <f t="shared" si="2158"/>
        <v>0</v>
      </c>
      <c r="T4227" s="5">
        <f>VLOOKUP(CONCATENATE($F4227," ",$G4227),AllocFactorMatrix,(T$4+1),FALSE)*$E4232</f>
        <v>0</v>
      </c>
      <c r="U4227" s="5">
        <f>VLOOKUP(CONCATENATE($F4227," ",$G4227),AllocFactorMatrix,(U$4+1),FALSE)*$E4232</f>
        <v>0</v>
      </c>
      <c r="V4227" s="5">
        <f>VLOOKUP(CONCATENATE($F4227," ",$G4227),AllocFactorMatrix,(V$4+1),FALSE)*$E4232</f>
        <v>0</v>
      </c>
      <c r="W4227" s="5">
        <f>VLOOKUP(CONCATENATE($F4227," ",$G4227),AllocFactorMatrix,(W$4+1),FALSE)*$E4232</f>
        <v>0</v>
      </c>
      <c r="X4227" s="5">
        <f t="shared" si="2160"/>
        <v>0</v>
      </c>
      <c r="Y4227" s="5">
        <f>VLOOKUP(CONCATENATE($F4227," ",$G4227),AllocFactorMatrix,(Y$4+1),FALSE)*$E4232</f>
        <v>0</v>
      </c>
      <c r="Z4227" s="5">
        <f>VLOOKUP(CONCATENATE($F4227," ",$G4227),AllocFactorMatrix,(Z$4+1),FALSE)*$E4232</f>
        <v>0</v>
      </c>
      <c r="AA4227" s="5">
        <f t="shared" si="2159"/>
        <v>0</v>
      </c>
      <c r="AB4227" s="5">
        <f>VLOOKUP(CONCATENATE($F4227," ",$G4227),AllocFactorMatrix,(AB$4+1),FALSE)*$E4232</f>
        <v>0</v>
      </c>
      <c r="AC4227" s="5">
        <f>VLOOKUP(CONCATENATE($F4227," ",$G4227),AllocFactorMatrix,(AC$4+1),FALSE)*$E4232</f>
        <v>0</v>
      </c>
      <c r="AD4227" s="5">
        <f>VLOOKUP(CONCATENATE($F4227," ",$G4227),AllocFactorMatrix,(AD$4+1),FALSE)*$E4232</f>
        <v>0</v>
      </c>
    </row>
    <row r="4228" spans="4:30" hidden="1" outlineLevel="1">
      <c r="D4228" s="7"/>
      <c r="E4228" s="51"/>
      <c r="F4228" s="52" t="str">
        <f>F4232</f>
        <v>PROD_ENERGY</v>
      </c>
      <c r="G4228" s="55" t="str">
        <f>$G$11</f>
        <v>DISTPRI</v>
      </c>
      <c r="H4228" s="4">
        <f t="shared" si="2156"/>
        <v>0</v>
      </c>
      <c r="I4228" s="5">
        <f>VLOOKUP(CONCATENATE($F4228," ",$G4228),AllocFactorMatrix,(I$4+1),FALSE)*$E4232</f>
        <v>0</v>
      </c>
      <c r="J4228" s="5">
        <f>VLOOKUP(CONCATENATE($F4228," ",$G4228),AllocFactorMatrix,(J$4+1),FALSE)*$E4232</f>
        <v>0</v>
      </c>
      <c r="K4228" s="5">
        <f>VLOOKUP(CONCATENATE($F4228," ",$G4228),AllocFactorMatrix,(K$4+1),FALSE)*$E4232</f>
        <v>0</v>
      </c>
      <c r="L4228" s="5">
        <f>VLOOKUP(CONCATENATE($F4228," ",$G4228),AllocFactorMatrix,(L$4+1),FALSE)*$E4232</f>
        <v>0</v>
      </c>
      <c r="M4228" s="5">
        <f>VLOOKUP(CONCATENATE($F4228," ",$G4228),AllocFactorMatrix,(M$4+1),FALSE)*$E4232</f>
        <v>0</v>
      </c>
      <c r="N4228" s="5">
        <f t="shared" si="2157"/>
        <v>0</v>
      </c>
      <c r="O4228" s="5">
        <f>VLOOKUP(CONCATENATE($F4228," ",$G4228),AllocFactorMatrix,(O$4+1),FALSE)*$E4232</f>
        <v>0</v>
      </c>
      <c r="P4228" s="5">
        <f>VLOOKUP(CONCATENATE($F4228," ",$G4228),AllocFactorMatrix,(P$4+1),FALSE)*$E4232</f>
        <v>0</v>
      </c>
      <c r="Q4228" s="5">
        <f>VLOOKUP(CONCATENATE($F4228," ",$G4228),AllocFactorMatrix,(Q$4+1),FALSE)*$E4232</f>
        <v>0</v>
      </c>
      <c r="R4228" s="5">
        <f>VLOOKUP(CONCATENATE($F4228," ",$G4228),AllocFactorMatrix,(R$4+1),FALSE)*$E4232</f>
        <v>0</v>
      </c>
      <c r="S4228" s="5">
        <f t="shared" si="2158"/>
        <v>0</v>
      </c>
      <c r="T4228" s="5">
        <f>VLOOKUP(CONCATENATE($F4228," ",$G4228),AllocFactorMatrix,(T$4+1),FALSE)*$E4232</f>
        <v>0</v>
      </c>
      <c r="U4228" s="5">
        <f>VLOOKUP(CONCATENATE($F4228," ",$G4228),AllocFactorMatrix,(U$4+1),FALSE)*$E4232</f>
        <v>0</v>
      </c>
      <c r="V4228" s="5">
        <f>VLOOKUP(CONCATENATE($F4228," ",$G4228),AllocFactorMatrix,(V$4+1),FALSE)*$E4232</f>
        <v>0</v>
      </c>
      <c r="W4228" s="5">
        <f>VLOOKUP(CONCATENATE($F4228," ",$G4228),AllocFactorMatrix,(W$4+1),FALSE)*$E4232</f>
        <v>0</v>
      </c>
      <c r="X4228" s="5">
        <f t="shared" si="2160"/>
        <v>0</v>
      </c>
      <c r="Y4228" s="5">
        <f>VLOOKUP(CONCATENATE($F4228," ",$G4228),AllocFactorMatrix,(Y$4+1),FALSE)*$E4232</f>
        <v>0</v>
      </c>
      <c r="Z4228" s="5">
        <f>VLOOKUP(CONCATENATE($F4228," ",$G4228),AllocFactorMatrix,(Z$4+1),FALSE)*$E4232</f>
        <v>0</v>
      </c>
      <c r="AA4228" s="5">
        <f t="shared" si="2159"/>
        <v>0</v>
      </c>
      <c r="AB4228" s="5">
        <f>VLOOKUP(CONCATENATE($F4228," ",$G4228),AllocFactorMatrix,(AB$4+1),FALSE)*$E4232</f>
        <v>0</v>
      </c>
      <c r="AC4228" s="5">
        <f>VLOOKUP(CONCATENATE($F4228," ",$G4228),AllocFactorMatrix,(AC$4+1),FALSE)*$E4232</f>
        <v>0</v>
      </c>
      <c r="AD4228" s="5">
        <f>VLOOKUP(CONCATENATE($F4228," ",$G4228),AllocFactorMatrix,(AD$4+1),FALSE)*$E4232</f>
        <v>0</v>
      </c>
    </row>
    <row r="4229" spans="4:30" hidden="1" outlineLevel="1">
      <c r="D4229" s="7"/>
      <c r="E4229" s="51"/>
      <c r="F4229" s="52" t="str">
        <f>F4232</f>
        <v>PROD_ENERGY</v>
      </c>
      <c r="G4229" s="55" t="str">
        <f>$G$12</f>
        <v>DISTSEC</v>
      </c>
      <c r="H4229" s="4">
        <f t="shared" si="2156"/>
        <v>0</v>
      </c>
      <c r="I4229" s="5">
        <f>VLOOKUP(CONCATENATE($F4229," ",$G4229),AllocFactorMatrix,(I$4+1),FALSE)*$E4232</f>
        <v>0</v>
      </c>
      <c r="J4229" s="5">
        <f>VLOOKUP(CONCATENATE($F4229," ",$G4229),AllocFactorMatrix,(J$4+1),FALSE)*$E4232</f>
        <v>0</v>
      </c>
      <c r="K4229" s="5">
        <f>VLOOKUP(CONCATENATE($F4229," ",$G4229),AllocFactorMatrix,(K$4+1),FALSE)*$E4232</f>
        <v>0</v>
      </c>
      <c r="L4229" s="5">
        <f>VLOOKUP(CONCATENATE($F4229," ",$G4229),AllocFactorMatrix,(L$4+1),FALSE)*$E4232</f>
        <v>0</v>
      </c>
      <c r="M4229" s="5">
        <f>VLOOKUP(CONCATENATE($F4229," ",$G4229),AllocFactorMatrix,(M$4+1),FALSE)*$E4232</f>
        <v>0</v>
      </c>
      <c r="N4229" s="5">
        <f t="shared" si="2157"/>
        <v>0</v>
      </c>
      <c r="O4229" s="5">
        <f>VLOOKUP(CONCATENATE($F4229," ",$G4229),AllocFactorMatrix,(O$4+1),FALSE)*$E4232</f>
        <v>0</v>
      </c>
      <c r="P4229" s="5">
        <f>VLOOKUP(CONCATENATE($F4229," ",$G4229),AllocFactorMatrix,(P$4+1),FALSE)*$E4232</f>
        <v>0</v>
      </c>
      <c r="Q4229" s="5">
        <f>VLOOKUP(CONCATENATE($F4229," ",$G4229),AllocFactorMatrix,(Q$4+1),FALSE)*$E4232</f>
        <v>0</v>
      </c>
      <c r="R4229" s="5">
        <f>VLOOKUP(CONCATENATE($F4229," ",$G4229),AllocFactorMatrix,(R$4+1),FALSE)*$E4232</f>
        <v>0</v>
      </c>
      <c r="S4229" s="5">
        <f t="shared" si="2158"/>
        <v>0</v>
      </c>
      <c r="T4229" s="5">
        <f>VLOOKUP(CONCATENATE($F4229," ",$G4229),AllocFactorMatrix,(T$4+1),FALSE)*$E4232</f>
        <v>0</v>
      </c>
      <c r="U4229" s="5">
        <f>VLOOKUP(CONCATENATE($F4229," ",$G4229),AllocFactorMatrix,(U$4+1),FALSE)*$E4232</f>
        <v>0</v>
      </c>
      <c r="V4229" s="5">
        <f>VLOOKUP(CONCATENATE($F4229," ",$G4229),AllocFactorMatrix,(V$4+1),FALSE)*$E4232</f>
        <v>0</v>
      </c>
      <c r="W4229" s="5">
        <f>VLOOKUP(CONCATENATE($F4229," ",$G4229),AllocFactorMatrix,(W$4+1),FALSE)*$E4232</f>
        <v>0</v>
      </c>
      <c r="X4229" s="5">
        <f t="shared" si="2160"/>
        <v>0</v>
      </c>
      <c r="Y4229" s="5">
        <f>VLOOKUP(CONCATENATE($F4229," ",$G4229),AllocFactorMatrix,(Y$4+1),FALSE)*$E4232</f>
        <v>0</v>
      </c>
      <c r="Z4229" s="5">
        <f>VLOOKUP(CONCATENATE($F4229," ",$G4229),AllocFactorMatrix,(Z$4+1),FALSE)*$E4232</f>
        <v>0</v>
      </c>
      <c r="AA4229" s="5">
        <f t="shared" si="2159"/>
        <v>0</v>
      </c>
      <c r="AB4229" s="5">
        <f>VLOOKUP(CONCATENATE($F4229," ",$G4229),AllocFactorMatrix,(AB$4+1),FALSE)*$E4232</f>
        <v>0</v>
      </c>
      <c r="AC4229" s="5">
        <f>VLOOKUP(CONCATENATE($F4229," ",$G4229),AllocFactorMatrix,(AC$4+1),FALSE)*$E4232</f>
        <v>0</v>
      </c>
      <c r="AD4229" s="5">
        <f>VLOOKUP(CONCATENATE($F4229," ",$G4229),AllocFactorMatrix,(AD$4+1),FALSE)*$E4232</f>
        <v>0</v>
      </c>
    </row>
    <row r="4230" spans="4:30" hidden="1" outlineLevel="1">
      <c r="D4230" s="7"/>
      <c r="E4230" s="51"/>
      <c r="F4230" s="52" t="str">
        <f>F4232</f>
        <v>PROD_ENERGY</v>
      </c>
      <c r="G4230" s="55" t="str">
        <f>$G$13</f>
        <v>ENERGY</v>
      </c>
      <c r="H4230" s="4">
        <f t="shared" si="2156"/>
        <v>-130389.99999999999</v>
      </c>
      <c r="I4230" s="5">
        <f>VLOOKUP(CONCATENATE($F4230," ",$G4230),AllocFactorMatrix,(I$4+1),FALSE)*$E4232</f>
        <v>-48925.860101113773</v>
      </c>
      <c r="J4230" s="5">
        <f>VLOOKUP(CONCATENATE($F4230," ",$G4230),AllocFactorMatrix,(J$4+1),FALSE)*$E4232</f>
        <v>-3170.7118834171456</v>
      </c>
      <c r="K4230" s="5">
        <f>VLOOKUP(CONCATENATE($F4230," ",$G4230),AllocFactorMatrix,(K$4+1),FALSE)*$E4232</f>
        <v>-10638.082085862481</v>
      </c>
      <c r="L4230" s="5">
        <f>VLOOKUP(CONCATENATE($F4230," ",$G4230),AllocFactorMatrix,(L$4+1),FALSE)*$E4232</f>
        <v>-338.10239961806019</v>
      </c>
      <c r="M4230" s="5">
        <f>VLOOKUP(CONCATENATE($F4230," ",$G4230),AllocFactorMatrix,(M$4+1),FALSE)*$E4232</f>
        <v>-31.169088756742994</v>
      </c>
      <c r="N4230" s="5">
        <f t="shared" si="2157"/>
        <v>-11007.353574237286</v>
      </c>
      <c r="O4230" s="5">
        <f>VLOOKUP(CONCATENATE($F4230," ",$G4230),AllocFactorMatrix,(O$4+1),FALSE)*$E4232</f>
        <v>-9698.8878735934886</v>
      </c>
      <c r="P4230" s="5">
        <f>VLOOKUP(CONCATENATE($F4230," ",$G4230),AllocFactorMatrix,(P$4+1),FALSE)*$E4232</f>
        <v>-1797.9871890049317</v>
      </c>
      <c r="Q4230" s="5">
        <f>VLOOKUP(CONCATENATE($F4230," ",$G4230),AllocFactorMatrix,(Q$4+1),FALSE)*$E4232</f>
        <v>-816.95935753522247</v>
      </c>
      <c r="R4230" s="5">
        <f>VLOOKUP(CONCATENATE($F4230," ",$G4230),AllocFactorMatrix,(R$4+1),FALSE)*$E4232</f>
        <v>-37.853107768309457</v>
      </c>
      <c r="S4230" s="5">
        <f t="shared" si="2158"/>
        <v>-12351.687527901953</v>
      </c>
      <c r="T4230" s="5">
        <f>VLOOKUP(CONCATENATE($F4230," ",$G4230),AllocFactorMatrix,(T$4+1),FALSE)*$E4232</f>
        <v>-371.67976267184036</v>
      </c>
      <c r="U4230" s="5">
        <f>VLOOKUP(CONCATENATE($F4230," ",$G4230),AllocFactorMatrix,(U$4+1),FALSE)*$E4232</f>
        <v>-6526.1398266425258</v>
      </c>
      <c r="V4230" s="5">
        <f>VLOOKUP(CONCATENATE($F4230," ",$G4230),AllocFactorMatrix,(V$4+1),FALSE)*$E4232</f>
        <v>-37052.712420352967</v>
      </c>
      <c r="W4230" s="5">
        <f>VLOOKUP(CONCATENATE($F4230," ",$G4230),AllocFactorMatrix,(W$4+1),FALSE)*$E4232</f>
        <v>-7029.766752378122</v>
      </c>
      <c r="X4230" s="5">
        <f t="shared" si="2160"/>
        <v>-50980.298762045451</v>
      </c>
      <c r="Y4230" s="5">
        <f>VLOOKUP(CONCATENATE($F4230," ",$G4230),AllocFactorMatrix,(Y$4+1),FALSE)*$E4232</f>
        <v>-2627.7210830880808</v>
      </c>
      <c r="Z4230" s="5">
        <f>VLOOKUP(CONCATENATE($F4230," ",$G4230),AllocFactorMatrix,(Z$4+1),FALSE)*$E4232</f>
        <v>-42.775110239339348</v>
      </c>
      <c r="AA4230" s="5">
        <f t="shared" si="2159"/>
        <v>-2670.4961933274203</v>
      </c>
      <c r="AB4230" s="5">
        <f>VLOOKUP(CONCATENATE($F4230," ",$G4230),AllocFactorMatrix,(AB$4+1),FALSE)*$E4232</f>
        <v>-47.712194625633821</v>
      </c>
      <c r="AC4230" s="5">
        <f>VLOOKUP(CONCATENATE($F4230," ",$G4230),AllocFactorMatrix,(AC$4+1),FALSE)*$E4232</f>
        <v>-1031.7123182737191</v>
      </c>
      <c r="AD4230" s="5">
        <f>VLOOKUP(CONCATENATE($F4230," ",$G4230),AllocFactorMatrix,(AD$4+1),FALSE)*$E4232</f>
        <v>-204.16744505759692</v>
      </c>
    </row>
    <row r="4231" spans="4:30" hidden="1" outlineLevel="1">
      <c r="D4231" s="7"/>
      <c r="E4231" s="51"/>
      <c r="F4231" s="52" t="str">
        <f>F4232</f>
        <v>PROD_ENERGY</v>
      </c>
      <c r="G4231" s="55" t="str">
        <f>$G$14</f>
        <v>CUSTOMER</v>
      </c>
      <c r="H4231" s="4">
        <f t="shared" si="2156"/>
        <v>0</v>
      </c>
      <c r="I4231" s="5">
        <f>VLOOKUP(CONCATENATE($F4231," ",$G4231),AllocFactorMatrix,(I$4+1),FALSE)*$E4232</f>
        <v>0</v>
      </c>
      <c r="J4231" s="5">
        <f>VLOOKUP(CONCATENATE($F4231," ",$G4231),AllocFactorMatrix,(J$4+1),FALSE)*$E4232</f>
        <v>0</v>
      </c>
      <c r="K4231" s="5">
        <f>VLOOKUP(CONCATENATE($F4231," ",$G4231),AllocFactorMatrix,(K$4+1),FALSE)*$E4232</f>
        <v>0</v>
      </c>
      <c r="L4231" s="5">
        <f>VLOOKUP(CONCATENATE($F4231," ",$G4231),AllocFactorMatrix,(L$4+1),FALSE)*$E4232</f>
        <v>0</v>
      </c>
      <c r="M4231" s="5">
        <f>VLOOKUP(CONCATENATE($F4231," ",$G4231),AllocFactorMatrix,(M$4+1),FALSE)*$E4232</f>
        <v>0</v>
      </c>
      <c r="N4231" s="5">
        <f t="shared" si="2157"/>
        <v>0</v>
      </c>
      <c r="O4231" s="5">
        <f>VLOOKUP(CONCATENATE($F4231," ",$G4231),AllocFactorMatrix,(O$4+1),FALSE)*$E4232</f>
        <v>0</v>
      </c>
      <c r="P4231" s="5">
        <f>VLOOKUP(CONCATENATE($F4231," ",$G4231),AllocFactorMatrix,(P$4+1),FALSE)*$E4232</f>
        <v>0</v>
      </c>
      <c r="Q4231" s="5">
        <f>VLOOKUP(CONCATENATE($F4231," ",$G4231),AllocFactorMatrix,(Q$4+1),FALSE)*$E4232</f>
        <v>0</v>
      </c>
      <c r="R4231" s="5">
        <f>VLOOKUP(CONCATENATE($F4231," ",$G4231),AllocFactorMatrix,(R$4+1),FALSE)*$E4232</f>
        <v>0</v>
      </c>
      <c r="S4231" s="5">
        <f t="shared" si="2158"/>
        <v>0</v>
      </c>
      <c r="T4231" s="5">
        <f>VLOOKUP(CONCATENATE($F4231," ",$G4231),AllocFactorMatrix,(T$4+1),FALSE)*$E4232</f>
        <v>0</v>
      </c>
      <c r="U4231" s="5">
        <f>VLOOKUP(CONCATENATE($F4231," ",$G4231),AllocFactorMatrix,(U$4+1),FALSE)*$E4232</f>
        <v>0</v>
      </c>
      <c r="V4231" s="5">
        <f>VLOOKUP(CONCATENATE($F4231," ",$G4231),AllocFactorMatrix,(V$4+1),FALSE)*$E4232</f>
        <v>0</v>
      </c>
      <c r="W4231" s="5">
        <f>VLOOKUP(CONCATENATE($F4231," ",$G4231),AllocFactorMatrix,(W$4+1),FALSE)*$E4232</f>
        <v>0</v>
      </c>
      <c r="X4231" s="5">
        <f t="shared" si="2160"/>
        <v>0</v>
      </c>
      <c r="Y4231" s="5">
        <f>VLOOKUP(CONCATENATE($F4231," ",$G4231),AllocFactorMatrix,(Y$4+1),FALSE)*$E4232</f>
        <v>0</v>
      </c>
      <c r="Z4231" s="5">
        <f>VLOOKUP(CONCATENATE($F4231," ",$G4231),AllocFactorMatrix,(Z$4+1),FALSE)*$E4232</f>
        <v>0</v>
      </c>
      <c r="AA4231" s="5">
        <f t="shared" si="2159"/>
        <v>0</v>
      </c>
      <c r="AB4231" s="5">
        <f>VLOOKUP(CONCATENATE($F4231," ",$G4231),AllocFactorMatrix,(AB$4+1),FALSE)*$E4232</f>
        <v>0</v>
      </c>
      <c r="AC4231" s="5">
        <f>VLOOKUP(CONCATENATE($F4231," ",$G4231),AllocFactorMatrix,(AC$4+1),FALSE)*$E4232</f>
        <v>0</v>
      </c>
      <c r="AD4231" s="5">
        <f>VLOOKUP(CONCATENATE($F4231," ",$G4231),AllocFactorMatrix,(AD$4+1),FALSE)*$E4232</f>
        <v>0</v>
      </c>
    </row>
    <row r="4232" spans="4:30" collapsed="1">
      <c r="D4232" s="55" t="str">
        <f>D3265</f>
        <v>Adj 9 - PPA Rider Sync</v>
      </c>
      <c r="E4232" s="61">
        <v>-130390</v>
      </c>
      <c r="F4232" s="57" t="str">
        <f>+F3265</f>
        <v>PROD_ENERGY</v>
      </c>
      <c r="G4232" s="55" t="str">
        <f>$G$15</f>
        <v>TOTAL</v>
      </c>
      <c r="H4232" s="4">
        <f t="shared" si="2156"/>
        <v>-130389.99999999999</v>
      </c>
      <c r="I4232" s="5">
        <f>VLOOKUP(CONCATENATE($F4232," ",$G4232),AllocFactorMatrix,(I$4+1),FALSE)*$E4232</f>
        <v>-48925.860101113773</v>
      </c>
      <c r="J4232" s="5">
        <f>VLOOKUP(CONCATENATE($F4232," ",$G4232),AllocFactorMatrix,(J$4+1),FALSE)*$E4232</f>
        <v>-3170.7118834171456</v>
      </c>
      <c r="K4232" s="5">
        <f>VLOOKUP(CONCATENATE($F4232," ",$G4232),AllocFactorMatrix,(K$4+1),FALSE)*$E4232</f>
        <v>-10638.082085862481</v>
      </c>
      <c r="L4232" s="5">
        <f>VLOOKUP(CONCATENATE($F4232," ",$G4232),AllocFactorMatrix,(L$4+1),FALSE)*$E4232</f>
        <v>-338.10239961806019</v>
      </c>
      <c r="M4232" s="5">
        <f>VLOOKUP(CONCATENATE($F4232," ",$G4232),AllocFactorMatrix,(M$4+1),FALSE)*$E4232</f>
        <v>-31.169088756742994</v>
      </c>
      <c r="N4232" s="5">
        <f t="shared" si="2157"/>
        <v>-11007.353574237286</v>
      </c>
      <c r="O4232" s="5">
        <f>VLOOKUP(CONCATENATE($F4232," ",$G4232),AllocFactorMatrix,(O$4+1),FALSE)*$E4232</f>
        <v>-9698.8878735934886</v>
      </c>
      <c r="P4232" s="5">
        <f>VLOOKUP(CONCATENATE($F4232," ",$G4232),AllocFactorMatrix,(P$4+1),FALSE)*$E4232</f>
        <v>-1797.9871890049317</v>
      </c>
      <c r="Q4232" s="5">
        <f>VLOOKUP(CONCATENATE($F4232," ",$G4232),AllocFactorMatrix,(Q$4+1),FALSE)*$E4232</f>
        <v>-816.95935753522247</v>
      </c>
      <c r="R4232" s="5">
        <f>VLOOKUP(CONCATENATE($F4232," ",$G4232),AllocFactorMatrix,(R$4+1),FALSE)*$E4232</f>
        <v>-37.853107768309457</v>
      </c>
      <c r="S4232" s="5">
        <f t="shared" si="2158"/>
        <v>-12351.687527901953</v>
      </c>
      <c r="T4232" s="5">
        <f>VLOOKUP(CONCATENATE($F4232," ",$G4232),AllocFactorMatrix,(T$4+1),FALSE)*$E4232</f>
        <v>-371.67976267184036</v>
      </c>
      <c r="U4232" s="5">
        <f>VLOOKUP(CONCATENATE($F4232," ",$G4232),AllocFactorMatrix,(U$4+1),FALSE)*$E4232</f>
        <v>-6526.1398266425258</v>
      </c>
      <c r="V4232" s="5">
        <f>VLOOKUP(CONCATENATE($F4232," ",$G4232),AllocFactorMatrix,(V$4+1),FALSE)*$E4232</f>
        <v>-37052.712420352967</v>
      </c>
      <c r="W4232" s="5">
        <f>VLOOKUP(CONCATENATE($F4232," ",$G4232),AllocFactorMatrix,(W$4+1),FALSE)*$E4232</f>
        <v>-7029.766752378122</v>
      </c>
      <c r="X4232" s="5">
        <f t="shared" si="2160"/>
        <v>-50980.298762045451</v>
      </c>
      <c r="Y4232" s="5">
        <f>VLOOKUP(CONCATENATE($F4232," ",$G4232),AllocFactorMatrix,(Y$4+1),FALSE)*$E4232</f>
        <v>-2627.7210830880808</v>
      </c>
      <c r="Z4232" s="5">
        <f>VLOOKUP(CONCATENATE($F4232," ",$G4232),AllocFactorMatrix,(Z$4+1),FALSE)*$E4232</f>
        <v>-42.775110239339348</v>
      </c>
      <c r="AA4232" s="5">
        <f t="shared" si="2159"/>
        <v>-2670.4961933274203</v>
      </c>
      <c r="AB4232" s="5">
        <f>VLOOKUP(CONCATENATE($F4232," ",$G4232),AllocFactorMatrix,(AB$4+1),FALSE)*$E4232</f>
        <v>-47.712194625633821</v>
      </c>
      <c r="AC4232" s="5">
        <f>VLOOKUP(CONCATENATE($F4232," ",$G4232),AllocFactorMatrix,(AC$4+1),FALSE)*$E4232</f>
        <v>-1031.7123182737191</v>
      </c>
      <c r="AD4232" s="5">
        <f>VLOOKUP(CONCATENATE($F4232," ",$G4232),AllocFactorMatrix,(AD$4+1),FALSE)*$E4232</f>
        <v>-204.16744505759692</v>
      </c>
    </row>
    <row r="4233" spans="4:30" hidden="1" outlineLevel="1">
      <c r="D4233" s="7"/>
      <c r="E4233" s="51"/>
      <c r="F4233" s="52" t="str">
        <f>F4240</f>
        <v>CUST_TOTAL</v>
      </c>
      <c r="G4233" s="55" t="str">
        <f>$G$8</f>
        <v>PRODUCTION</v>
      </c>
      <c r="H4233" s="4">
        <f t="shared" ref="H4233:H4240" si="2161">SUBTOTAL(9,I4233:AD4233)</f>
        <v>0</v>
      </c>
      <c r="I4233" s="5">
        <f>VLOOKUP(CONCATENATE($F4233," ",$G4233),AllocFactorMatrix,(I$4+1),FALSE)*$E4240</f>
        <v>0</v>
      </c>
      <c r="J4233" s="5">
        <f>VLOOKUP(CONCATENATE($F4233," ",$G4233),AllocFactorMatrix,(J$4+1),FALSE)*$E4240</f>
        <v>0</v>
      </c>
      <c r="K4233" s="5">
        <f>VLOOKUP(CONCATENATE($F4233," ",$G4233),AllocFactorMatrix,(K$4+1),FALSE)*$E4240</f>
        <v>0</v>
      </c>
      <c r="L4233" s="5">
        <f>VLOOKUP(CONCATENATE($F4233," ",$G4233),AllocFactorMatrix,(L$4+1),FALSE)*$E4240</f>
        <v>0</v>
      </c>
      <c r="M4233" s="5">
        <f>VLOOKUP(CONCATENATE($F4233," ",$G4233),AllocFactorMatrix,(M$4+1),FALSE)*$E4240</f>
        <v>0</v>
      </c>
      <c r="N4233" s="5">
        <f t="shared" ref="N4233:N4240" si="2162">SUBTOTAL(9,K4233:M4233)</f>
        <v>0</v>
      </c>
      <c r="O4233" s="5">
        <f>VLOOKUP(CONCATENATE($F4233," ",$G4233),AllocFactorMatrix,(O$4+1),FALSE)*$E4240</f>
        <v>0</v>
      </c>
      <c r="P4233" s="5">
        <f>VLOOKUP(CONCATENATE($F4233," ",$G4233),AllocFactorMatrix,(P$4+1),FALSE)*$E4240</f>
        <v>0</v>
      </c>
      <c r="Q4233" s="5">
        <f>VLOOKUP(CONCATENATE($F4233," ",$G4233),AllocFactorMatrix,(Q$4+1),FALSE)*$E4240</f>
        <v>0</v>
      </c>
      <c r="R4233" s="5">
        <f>VLOOKUP(CONCATENATE($F4233," ",$G4233),AllocFactorMatrix,(R$4+1),FALSE)*$E4240</f>
        <v>0</v>
      </c>
      <c r="S4233" s="5">
        <f t="shared" ref="S4233:S4240" si="2163">SUBTOTAL(9,O4233:R4233)</f>
        <v>0</v>
      </c>
      <c r="T4233" s="5">
        <f>VLOOKUP(CONCATENATE($F4233," ",$G4233),AllocFactorMatrix,(T$4+1),FALSE)*$E4240</f>
        <v>0</v>
      </c>
      <c r="U4233" s="5">
        <f>VLOOKUP(CONCATENATE($F4233," ",$G4233),AllocFactorMatrix,(U$4+1),FALSE)*$E4240</f>
        <v>0</v>
      </c>
      <c r="V4233" s="5">
        <f>VLOOKUP(CONCATENATE($F4233," ",$G4233),AllocFactorMatrix,(V$4+1),FALSE)*$E4240</f>
        <v>0</v>
      </c>
      <c r="W4233" s="5">
        <f>VLOOKUP(CONCATENATE($F4233," ",$G4233),AllocFactorMatrix,(W$4+1),FALSE)*$E4240</f>
        <v>0</v>
      </c>
      <c r="X4233" s="5">
        <f>SUBTOTAL(9,T4233:W4233)</f>
        <v>0</v>
      </c>
      <c r="Y4233" s="5">
        <f>VLOOKUP(CONCATENATE($F4233," ",$G4233),AllocFactorMatrix,(Y$4+1),FALSE)*$E4240</f>
        <v>0</v>
      </c>
      <c r="Z4233" s="5">
        <f>VLOOKUP(CONCATENATE($F4233," ",$G4233),AllocFactorMatrix,(Z$4+1),FALSE)*$E4240</f>
        <v>0</v>
      </c>
      <c r="AA4233" s="5">
        <f t="shared" ref="AA4233:AA4240" si="2164">SUBTOTAL(9,Y4233:Z4233)</f>
        <v>0</v>
      </c>
      <c r="AB4233" s="5">
        <f>VLOOKUP(CONCATENATE($F4233," ",$G4233),AllocFactorMatrix,(AB$4+1),FALSE)*$E4240</f>
        <v>0</v>
      </c>
      <c r="AC4233" s="5">
        <f>VLOOKUP(CONCATENATE($F4233," ",$G4233),AllocFactorMatrix,(AC$4+1),FALSE)*$E4240</f>
        <v>0</v>
      </c>
      <c r="AD4233" s="5">
        <f>VLOOKUP(CONCATENATE($F4233," ",$G4233),AllocFactorMatrix,(AD$4+1),FALSE)*$E4240</f>
        <v>0</v>
      </c>
    </row>
    <row r="4234" spans="4:30" hidden="1" outlineLevel="1">
      <c r="D4234" s="7"/>
      <c r="E4234" s="51"/>
      <c r="F4234" s="52" t="str">
        <f>F4240</f>
        <v>CUST_TOTAL</v>
      </c>
      <c r="G4234" s="55" t="str">
        <f>$G$9</f>
        <v>BULKTRAN</v>
      </c>
      <c r="H4234" s="4">
        <f t="shared" si="2161"/>
        <v>0</v>
      </c>
      <c r="I4234" s="5">
        <f>VLOOKUP(CONCATENATE($F4234," ",$G4234),AllocFactorMatrix,(I$4+1),FALSE)*$E4240</f>
        <v>0</v>
      </c>
      <c r="J4234" s="5">
        <f>VLOOKUP(CONCATENATE($F4234," ",$G4234),AllocFactorMatrix,(J$4+1),FALSE)*$E4240</f>
        <v>0</v>
      </c>
      <c r="K4234" s="5">
        <f>VLOOKUP(CONCATENATE($F4234," ",$G4234),AllocFactorMatrix,(K$4+1),FALSE)*$E4240</f>
        <v>0</v>
      </c>
      <c r="L4234" s="5">
        <f>VLOOKUP(CONCATENATE($F4234," ",$G4234),AllocFactorMatrix,(L$4+1),FALSE)*$E4240</f>
        <v>0</v>
      </c>
      <c r="M4234" s="5">
        <f>VLOOKUP(CONCATENATE($F4234," ",$G4234),AllocFactorMatrix,(M$4+1),FALSE)*$E4240</f>
        <v>0</v>
      </c>
      <c r="N4234" s="5">
        <f t="shared" si="2162"/>
        <v>0</v>
      </c>
      <c r="O4234" s="5">
        <f>VLOOKUP(CONCATENATE($F4234," ",$G4234),AllocFactorMatrix,(O$4+1),FALSE)*$E4240</f>
        <v>0</v>
      </c>
      <c r="P4234" s="5">
        <f>VLOOKUP(CONCATENATE($F4234," ",$G4234),AllocFactorMatrix,(P$4+1),FALSE)*$E4240</f>
        <v>0</v>
      </c>
      <c r="Q4234" s="5">
        <f>VLOOKUP(CONCATENATE($F4234," ",$G4234),AllocFactorMatrix,(Q$4+1),FALSE)*$E4240</f>
        <v>0</v>
      </c>
      <c r="R4234" s="5">
        <f>VLOOKUP(CONCATENATE($F4234," ",$G4234),AllocFactorMatrix,(R$4+1),FALSE)*$E4240</f>
        <v>0</v>
      </c>
      <c r="S4234" s="5">
        <f t="shared" si="2163"/>
        <v>0</v>
      </c>
      <c r="T4234" s="5">
        <f>VLOOKUP(CONCATENATE($F4234," ",$G4234),AllocFactorMatrix,(T$4+1),FALSE)*$E4240</f>
        <v>0</v>
      </c>
      <c r="U4234" s="5">
        <f>VLOOKUP(CONCATENATE($F4234," ",$G4234),AllocFactorMatrix,(U$4+1),FALSE)*$E4240</f>
        <v>0</v>
      </c>
      <c r="V4234" s="5">
        <f>VLOOKUP(CONCATENATE($F4234," ",$G4234),AllocFactorMatrix,(V$4+1),FALSE)*$E4240</f>
        <v>0</v>
      </c>
      <c r="W4234" s="5">
        <f>VLOOKUP(CONCATENATE($F4234," ",$G4234),AllocFactorMatrix,(W$4+1),FALSE)*$E4240</f>
        <v>0</v>
      </c>
      <c r="X4234" s="5">
        <f t="shared" ref="X4234:X4240" si="2165">SUBTOTAL(9,T4234:W4234)</f>
        <v>0</v>
      </c>
      <c r="Y4234" s="5">
        <f>VLOOKUP(CONCATENATE($F4234," ",$G4234),AllocFactorMatrix,(Y$4+1),FALSE)*$E4240</f>
        <v>0</v>
      </c>
      <c r="Z4234" s="5">
        <f>VLOOKUP(CONCATENATE($F4234," ",$G4234),AllocFactorMatrix,(Z$4+1),FALSE)*$E4240</f>
        <v>0</v>
      </c>
      <c r="AA4234" s="5">
        <f t="shared" si="2164"/>
        <v>0</v>
      </c>
      <c r="AB4234" s="5">
        <f>VLOOKUP(CONCATENATE($F4234," ",$G4234),AllocFactorMatrix,(AB$4+1),FALSE)*$E4240</f>
        <v>0</v>
      </c>
      <c r="AC4234" s="5">
        <f>VLOOKUP(CONCATENATE($F4234," ",$G4234),AllocFactorMatrix,(AC$4+1),FALSE)*$E4240</f>
        <v>0</v>
      </c>
      <c r="AD4234" s="5">
        <f>VLOOKUP(CONCATENATE($F4234," ",$G4234),AllocFactorMatrix,(AD$4+1),FALSE)*$E4240</f>
        <v>0</v>
      </c>
    </row>
    <row r="4235" spans="4:30" hidden="1" outlineLevel="1">
      <c r="D4235" s="7"/>
      <c r="E4235" s="51"/>
      <c r="F4235" s="52" t="str">
        <f>F4240</f>
        <v>CUST_TOTAL</v>
      </c>
      <c r="G4235" s="55" t="str">
        <f>$G$10</f>
        <v>SUBTRAN</v>
      </c>
      <c r="H4235" s="4">
        <f t="shared" si="2161"/>
        <v>0</v>
      </c>
      <c r="I4235" s="5">
        <f>VLOOKUP(CONCATENATE($F4235," ",$G4235),AllocFactorMatrix,(I$4+1),FALSE)*$E4240</f>
        <v>0</v>
      </c>
      <c r="J4235" s="5">
        <f>VLOOKUP(CONCATENATE($F4235," ",$G4235),AllocFactorMatrix,(J$4+1),FALSE)*$E4240</f>
        <v>0</v>
      </c>
      <c r="K4235" s="5">
        <f>VLOOKUP(CONCATENATE($F4235," ",$G4235),AllocFactorMatrix,(K$4+1),FALSE)*$E4240</f>
        <v>0</v>
      </c>
      <c r="L4235" s="5">
        <f>VLOOKUP(CONCATENATE($F4235," ",$G4235),AllocFactorMatrix,(L$4+1),FALSE)*$E4240</f>
        <v>0</v>
      </c>
      <c r="M4235" s="5">
        <f>VLOOKUP(CONCATENATE($F4235," ",$G4235),AllocFactorMatrix,(M$4+1),FALSE)*$E4240</f>
        <v>0</v>
      </c>
      <c r="N4235" s="5">
        <f t="shared" si="2162"/>
        <v>0</v>
      </c>
      <c r="O4235" s="5">
        <f>VLOOKUP(CONCATENATE($F4235," ",$G4235),AllocFactorMatrix,(O$4+1),FALSE)*$E4240</f>
        <v>0</v>
      </c>
      <c r="P4235" s="5">
        <f>VLOOKUP(CONCATENATE($F4235," ",$G4235),AllocFactorMatrix,(P$4+1),FALSE)*$E4240</f>
        <v>0</v>
      </c>
      <c r="Q4235" s="5">
        <f>VLOOKUP(CONCATENATE($F4235," ",$G4235),AllocFactorMatrix,(Q$4+1),FALSE)*$E4240</f>
        <v>0</v>
      </c>
      <c r="R4235" s="5">
        <f>VLOOKUP(CONCATENATE($F4235," ",$G4235),AllocFactorMatrix,(R$4+1),FALSE)*$E4240</f>
        <v>0</v>
      </c>
      <c r="S4235" s="5">
        <f t="shared" si="2163"/>
        <v>0</v>
      </c>
      <c r="T4235" s="5">
        <f>VLOOKUP(CONCATENATE($F4235," ",$G4235),AllocFactorMatrix,(T$4+1),FALSE)*$E4240</f>
        <v>0</v>
      </c>
      <c r="U4235" s="5">
        <f>VLOOKUP(CONCATENATE($F4235," ",$G4235),AllocFactorMatrix,(U$4+1),FALSE)*$E4240</f>
        <v>0</v>
      </c>
      <c r="V4235" s="5">
        <f>VLOOKUP(CONCATENATE($F4235," ",$G4235),AllocFactorMatrix,(V$4+1),FALSE)*$E4240</f>
        <v>0</v>
      </c>
      <c r="W4235" s="5">
        <f>VLOOKUP(CONCATENATE($F4235," ",$G4235),AllocFactorMatrix,(W$4+1),FALSE)*$E4240</f>
        <v>0</v>
      </c>
      <c r="X4235" s="5">
        <f t="shared" si="2165"/>
        <v>0</v>
      </c>
      <c r="Y4235" s="5">
        <f>VLOOKUP(CONCATENATE($F4235," ",$G4235),AllocFactorMatrix,(Y$4+1),FALSE)*$E4240</f>
        <v>0</v>
      </c>
      <c r="Z4235" s="5">
        <f>VLOOKUP(CONCATENATE($F4235," ",$G4235),AllocFactorMatrix,(Z$4+1),FALSE)*$E4240</f>
        <v>0</v>
      </c>
      <c r="AA4235" s="5">
        <f t="shared" si="2164"/>
        <v>0</v>
      </c>
      <c r="AB4235" s="5">
        <f>VLOOKUP(CONCATENATE($F4235," ",$G4235),AllocFactorMatrix,(AB$4+1),FALSE)*$E4240</f>
        <v>0</v>
      </c>
      <c r="AC4235" s="5">
        <f>VLOOKUP(CONCATENATE($F4235," ",$G4235),AllocFactorMatrix,(AC$4+1),FALSE)*$E4240</f>
        <v>0</v>
      </c>
      <c r="AD4235" s="5">
        <f>VLOOKUP(CONCATENATE($F4235," ",$G4235),AllocFactorMatrix,(AD$4+1),FALSE)*$E4240</f>
        <v>0</v>
      </c>
    </row>
    <row r="4236" spans="4:30" hidden="1" outlineLevel="1">
      <c r="D4236" s="7"/>
      <c r="E4236" s="51"/>
      <c r="F4236" s="52" t="str">
        <f>F4240</f>
        <v>CUST_TOTAL</v>
      </c>
      <c r="G4236" s="55" t="str">
        <f>$G$11</f>
        <v>DISTPRI</v>
      </c>
      <c r="H4236" s="4">
        <f t="shared" si="2161"/>
        <v>0</v>
      </c>
      <c r="I4236" s="5">
        <f>VLOOKUP(CONCATENATE($F4236," ",$G4236),AllocFactorMatrix,(I$4+1),FALSE)*$E4240</f>
        <v>0</v>
      </c>
      <c r="J4236" s="5">
        <f>VLOOKUP(CONCATENATE($F4236," ",$G4236),AllocFactorMatrix,(J$4+1),FALSE)*$E4240</f>
        <v>0</v>
      </c>
      <c r="K4236" s="5">
        <f>VLOOKUP(CONCATENATE($F4236," ",$G4236),AllocFactorMatrix,(K$4+1),FALSE)*$E4240</f>
        <v>0</v>
      </c>
      <c r="L4236" s="5">
        <f>VLOOKUP(CONCATENATE($F4236," ",$G4236),AllocFactorMatrix,(L$4+1),FALSE)*$E4240</f>
        <v>0</v>
      </c>
      <c r="M4236" s="5">
        <f>VLOOKUP(CONCATENATE($F4236," ",$G4236),AllocFactorMatrix,(M$4+1),FALSE)*$E4240</f>
        <v>0</v>
      </c>
      <c r="N4236" s="5">
        <f t="shared" si="2162"/>
        <v>0</v>
      </c>
      <c r="O4236" s="5">
        <f>VLOOKUP(CONCATENATE($F4236," ",$G4236),AllocFactorMatrix,(O$4+1),FALSE)*$E4240</f>
        <v>0</v>
      </c>
      <c r="P4236" s="5">
        <f>VLOOKUP(CONCATENATE($F4236," ",$G4236),AllocFactorMatrix,(P$4+1),FALSE)*$E4240</f>
        <v>0</v>
      </c>
      <c r="Q4236" s="5">
        <f>VLOOKUP(CONCATENATE($F4236," ",$G4236),AllocFactorMatrix,(Q$4+1),FALSE)*$E4240</f>
        <v>0</v>
      </c>
      <c r="R4236" s="5">
        <f>VLOOKUP(CONCATENATE($F4236," ",$G4236),AllocFactorMatrix,(R$4+1),FALSE)*$E4240</f>
        <v>0</v>
      </c>
      <c r="S4236" s="5">
        <f t="shared" si="2163"/>
        <v>0</v>
      </c>
      <c r="T4236" s="5">
        <f>VLOOKUP(CONCATENATE($F4236," ",$G4236),AllocFactorMatrix,(T$4+1),FALSE)*$E4240</f>
        <v>0</v>
      </c>
      <c r="U4236" s="5">
        <f>VLOOKUP(CONCATENATE($F4236," ",$G4236),AllocFactorMatrix,(U$4+1),FALSE)*$E4240</f>
        <v>0</v>
      </c>
      <c r="V4236" s="5">
        <f>VLOOKUP(CONCATENATE($F4236," ",$G4236),AllocFactorMatrix,(V$4+1),FALSE)*$E4240</f>
        <v>0</v>
      </c>
      <c r="W4236" s="5">
        <f>VLOOKUP(CONCATENATE($F4236," ",$G4236),AllocFactorMatrix,(W$4+1),FALSE)*$E4240</f>
        <v>0</v>
      </c>
      <c r="X4236" s="5">
        <f t="shared" si="2165"/>
        <v>0</v>
      </c>
      <c r="Y4236" s="5">
        <f>VLOOKUP(CONCATENATE($F4236," ",$G4236),AllocFactorMatrix,(Y$4+1),FALSE)*$E4240</f>
        <v>0</v>
      </c>
      <c r="Z4236" s="5">
        <f>VLOOKUP(CONCATENATE($F4236," ",$G4236),AllocFactorMatrix,(Z$4+1),FALSE)*$E4240</f>
        <v>0</v>
      </c>
      <c r="AA4236" s="5">
        <f t="shared" si="2164"/>
        <v>0</v>
      </c>
      <c r="AB4236" s="5">
        <f>VLOOKUP(CONCATENATE($F4236," ",$G4236),AllocFactorMatrix,(AB$4+1),FALSE)*$E4240</f>
        <v>0</v>
      </c>
      <c r="AC4236" s="5">
        <f>VLOOKUP(CONCATENATE($F4236," ",$G4236),AllocFactorMatrix,(AC$4+1),FALSE)*$E4240</f>
        <v>0</v>
      </c>
      <c r="AD4236" s="5">
        <f>VLOOKUP(CONCATENATE($F4236," ",$G4236),AllocFactorMatrix,(AD$4+1),FALSE)*$E4240</f>
        <v>0</v>
      </c>
    </row>
    <row r="4237" spans="4:30" hidden="1" outlineLevel="1">
      <c r="D4237" s="7"/>
      <c r="E4237" s="51"/>
      <c r="F4237" s="52" t="str">
        <f>F4240</f>
        <v>CUST_TOTAL</v>
      </c>
      <c r="G4237" s="55" t="str">
        <f>$G$12</f>
        <v>DISTSEC</v>
      </c>
      <c r="H4237" s="4">
        <f t="shared" si="2161"/>
        <v>0</v>
      </c>
      <c r="I4237" s="5">
        <f>VLOOKUP(CONCATENATE($F4237," ",$G4237),AllocFactorMatrix,(I$4+1),FALSE)*$E4240</f>
        <v>0</v>
      </c>
      <c r="J4237" s="5">
        <f>VLOOKUP(CONCATENATE($F4237," ",$G4237),AllocFactorMatrix,(J$4+1),FALSE)*$E4240</f>
        <v>0</v>
      </c>
      <c r="K4237" s="5">
        <f>VLOOKUP(CONCATENATE($F4237," ",$G4237),AllocFactorMatrix,(K$4+1),FALSE)*$E4240</f>
        <v>0</v>
      </c>
      <c r="L4237" s="5">
        <f>VLOOKUP(CONCATENATE($F4237," ",$G4237),AllocFactorMatrix,(L$4+1),FALSE)*$E4240</f>
        <v>0</v>
      </c>
      <c r="M4237" s="5">
        <f>VLOOKUP(CONCATENATE($F4237," ",$G4237),AllocFactorMatrix,(M$4+1),FALSE)*$E4240</f>
        <v>0</v>
      </c>
      <c r="N4237" s="5">
        <f t="shared" si="2162"/>
        <v>0</v>
      </c>
      <c r="O4237" s="5">
        <f>VLOOKUP(CONCATENATE($F4237," ",$G4237),AllocFactorMatrix,(O$4+1),FALSE)*$E4240</f>
        <v>0</v>
      </c>
      <c r="P4237" s="5">
        <f>VLOOKUP(CONCATENATE($F4237," ",$G4237),AllocFactorMatrix,(P$4+1),FALSE)*$E4240</f>
        <v>0</v>
      </c>
      <c r="Q4237" s="5">
        <f>VLOOKUP(CONCATENATE($F4237," ",$G4237),AllocFactorMatrix,(Q$4+1),FALSE)*$E4240</f>
        <v>0</v>
      </c>
      <c r="R4237" s="5">
        <f>VLOOKUP(CONCATENATE($F4237," ",$G4237),AllocFactorMatrix,(R$4+1),FALSE)*$E4240</f>
        <v>0</v>
      </c>
      <c r="S4237" s="5">
        <f t="shared" si="2163"/>
        <v>0</v>
      </c>
      <c r="T4237" s="5">
        <f>VLOOKUP(CONCATENATE($F4237," ",$G4237),AllocFactorMatrix,(T$4+1),FALSE)*$E4240</f>
        <v>0</v>
      </c>
      <c r="U4237" s="5">
        <f>VLOOKUP(CONCATENATE($F4237," ",$G4237),AllocFactorMatrix,(U$4+1),FALSE)*$E4240</f>
        <v>0</v>
      </c>
      <c r="V4237" s="5">
        <f>VLOOKUP(CONCATENATE($F4237," ",$G4237),AllocFactorMatrix,(V$4+1),FALSE)*$E4240</f>
        <v>0</v>
      </c>
      <c r="W4237" s="5">
        <f>VLOOKUP(CONCATENATE($F4237," ",$G4237),AllocFactorMatrix,(W$4+1),FALSE)*$E4240</f>
        <v>0</v>
      </c>
      <c r="X4237" s="5">
        <f t="shared" si="2165"/>
        <v>0</v>
      </c>
      <c r="Y4237" s="5">
        <f>VLOOKUP(CONCATENATE($F4237," ",$G4237),AllocFactorMatrix,(Y$4+1),FALSE)*$E4240</f>
        <v>0</v>
      </c>
      <c r="Z4237" s="5">
        <f>VLOOKUP(CONCATENATE($F4237," ",$G4237),AllocFactorMatrix,(Z$4+1),FALSE)*$E4240</f>
        <v>0</v>
      </c>
      <c r="AA4237" s="5">
        <f t="shared" si="2164"/>
        <v>0</v>
      </c>
      <c r="AB4237" s="5">
        <f>VLOOKUP(CONCATENATE($F4237," ",$G4237),AllocFactorMatrix,(AB$4+1),FALSE)*$E4240</f>
        <v>0</v>
      </c>
      <c r="AC4237" s="5">
        <f>VLOOKUP(CONCATENATE($F4237," ",$G4237),AllocFactorMatrix,(AC$4+1),FALSE)*$E4240</f>
        <v>0</v>
      </c>
      <c r="AD4237" s="5">
        <f>VLOOKUP(CONCATENATE($F4237," ",$G4237),AllocFactorMatrix,(AD$4+1),FALSE)*$E4240</f>
        <v>0</v>
      </c>
    </row>
    <row r="4238" spans="4:30" hidden="1" outlineLevel="1">
      <c r="D4238" s="7"/>
      <c r="E4238" s="51"/>
      <c r="F4238" s="52" t="str">
        <f>F4240</f>
        <v>CUST_TOTAL</v>
      </c>
      <c r="G4238" s="55" t="str">
        <f>$G$13</f>
        <v>ENERGY</v>
      </c>
      <c r="H4238" s="4">
        <f t="shared" si="2161"/>
        <v>0</v>
      </c>
      <c r="I4238" s="5">
        <f>VLOOKUP(CONCATENATE($F4238," ",$G4238),AllocFactorMatrix,(I$4+1),FALSE)*$E4240</f>
        <v>0</v>
      </c>
      <c r="J4238" s="5">
        <f>VLOOKUP(CONCATENATE($F4238," ",$G4238),AllocFactorMatrix,(J$4+1),FALSE)*$E4240</f>
        <v>0</v>
      </c>
      <c r="K4238" s="5">
        <f>VLOOKUP(CONCATENATE($F4238," ",$G4238),AllocFactorMatrix,(K$4+1),FALSE)*$E4240</f>
        <v>0</v>
      </c>
      <c r="L4238" s="5">
        <f>VLOOKUP(CONCATENATE($F4238," ",$G4238),AllocFactorMatrix,(L$4+1),FALSE)*$E4240</f>
        <v>0</v>
      </c>
      <c r="M4238" s="5">
        <f>VLOOKUP(CONCATENATE($F4238," ",$G4238),AllocFactorMatrix,(M$4+1),FALSE)*$E4240</f>
        <v>0</v>
      </c>
      <c r="N4238" s="5">
        <f t="shared" si="2162"/>
        <v>0</v>
      </c>
      <c r="O4238" s="5">
        <f>VLOOKUP(CONCATENATE($F4238," ",$G4238),AllocFactorMatrix,(O$4+1),FALSE)*$E4240</f>
        <v>0</v>
      </c>
      <c r="P4238" s="5">
        <f>VLOOKUP(CONCATENATE($F4238," ",$G4238),AllocFactorMatrix,(P$4+1),FALSE)*$E4240</f>
        <v>0</v>
      </c>
      <c r="Q4238" s="5">
        <f>VLOOKUP(CONCATENATE($F4238," ",$G4238),AllocFactorMatrix,(Q$4+1),FALSE)*$E4240</f>
        <v>0</v>
      </c>
      <c r="R4238" s="5">
        <f>VLOOKUP(CONCATENATE($F4238," ",$G4238),AllocFactorMatrix,(R$4+1),FALSE)*$E4240</f>
        <v>0</v>
      </c>
      <c r="S4238" s="5">
        <f t="shared" si="2163"/>
        <v>0</v>
      </c>
      <c r="T4238" s="5">
        <f>VLOOKUP(CONCATENATE($F4238," ",$G4238),AllocFactorMatrix,(T$4+1),FALSE)*$E4240</f>
        <v>0</v>
      </c>
      <c r="U4238" s="5">
        <f>VLOOKUP(CONCATENATE($F4238," ",$G4238),AllocFactorMatrix,(U$4+1),FALSE)*$E4240</f>
        <v>0</v>
      </c>
      <c r="V4238" s="5">
        <f>VLOOKUP(CONCATENATE($F4238," ",$G4238),AllocFactorMatrix,(V$4+1),FALSE)*$E4240</f>
        <v>0</v>
      </c>
      <c r="W4238" s="5">
        <f>VLOOKUP(CONCATENATE($F4238," ",$G4238),AllocFactorMatrix,(W$4+1),FALSE)*$E4240</f>
        <v>0</v>
      </c>
      <c r="X4238" s="5">
        <f t="shared" si="2165"/>
        <v>0</v>
      </c>
      <c r="Y4238" s="5">
        <f>VLOOKUP(CONCATENATE($F4238," ",$G4238),AllocFactorMatrix,(Y$4+1),FALSE)*$E4240</f>
        <v>0</v>
      </c>
      <c r="Z4238" s="5">
        <f>VLOOKUP(CONCATENATE($F4238," ",$G4238),AllocFactorMatrix,(Z$4+1),FALSE)*$E4240</f>
        <v>0</v>
      </c>
      <c r="AA4238" s="5">
        <f t="shared" si="2164"/>
        <v>0</v>
      </c>
      <c r="AB4238" s="5">
        <f>VLOOKUP(CONCATENATE($F4238," ",$G4238),AllocFactorMatrix,(AB$4+1),FALSE)*$E4240</f>
        <v>0</v>
      </c>
      <c r="AC4238" s="5">
        <f>VLOOKUP(CONCATENATE($F4238," ",$G4238),AllocFactorMatrix,(AC$4+1),FALSE)*$E4240</f>
        <v>0</v>
      </c>
      <c r="AD4238" s="5">
        <f>VLOOKUP(CONCATENATE($F4238," ",$G4238),AllocFactorMatrix,(AD$4+1),FALSE)*$E4240</f>
        <v>0</v>
      </c>
    </row>
    <row r="4239" spans="4:30" hidden="1" outlineLevel="1">
      <c r="D4239" s="7"/>
      <c r="E4239" s="51"/>
      <c r="F4239" s="52" t="str">
        <f>F4240</f>
        <v>CUST_TOTAL</v>
      </c>
      <c r="G4239" s="55" t="str">
        <f>$G$14</f>
        <v>CUSTOMER</v>
      </c>
      <c r="H4239" s="4">
        <f t="shared" si="2161"/>
        <v>-841343</v>
      </c>
      <c r="I4239" s="5">
        <f>VLOOKUP(CONCATENATE($F4239," ",$G4239),AllocFactorMatrix,(I$4+1),FALSE)*$E4240</f>
        <v>-536096.93778325419</v>
      </c>
      <c r="J4239" s="5">
        <f>VLOOKUP(CONCATENATE($F4239," ",$G4239),AllocFactorMatrix,(J$4+1),FALSE)*$E4240</f>
        <v>-93805.870609705438</v>
      </c>
      <c r="K4239" s="5">
        <f>VLOOKUP(CONCATENATE($F4239," ",$G4239),AllocFactorMatrix,(K$4+1),FALSE)*$E4240</f>
        <v>-26345.595525808512</v>
      </c>
      <c r="L4239" s="5">
        <f>VLOOKUP(CONCATENATE($F4239," ",$G4239),AllocFactorMatrix,(L$4+1),FALSE)*$E4240</f>
        <v>-306.29847235252112</v>
      </c>
      <c r="M4239" s="5">
        <f>VLOOKUP(CONCATENATE($F4239," ",$G4239),AllocFactorMatrix,(M$4+1),FALSE)*$E4240</f>
        <v>-23.561420950193931</v>
      </c>
      <c r="N4239" s="5">
        <f t="shared" si="2162"/>
        <v>-26675.455419111229</v>
      </c>
      <c r="O4239" s="5">
        <f>VLOOKUP(CONCATENATE($F4239," ",$G4239),AllocFactorMatrix,(O$4+1),FALSE)*$E4240</f>
        <v>-2305.0923496273062</v>
      </c>
      <c r="P4239" s="5">
        <f>VLOOKUP(CONCATENATE($F4239," ",$G4239),AllocFactorMatrix,(P$4+1),FALSE)*$E4240</f>
        <v>-231.68730601024035</v>
      </c>
      <c r="Q4239" s="5">
        <f>VLOOKUP(CONCATENATE($F4239," ",$G4239),AllocFactorMatrix,(Q$4+1),FALSE)*$E4240</f>
        <v>-66.757359358882809</v>
      </c>
      <c r="R4239" s="5">
        <f>VLOOKUP(CONCATENATE($F4239," ",$G4239),AllocFactorMatrix,(R$4+1),FALSE)*$E4240</f>
        <v>-7.8538069833979769</v>
      </c>
      <c r="S4239" s="5">
        <f t="shared" si="2163"/>
        <v>-2611.3908219798273</v>
      </c>
      <c r="T4239" s="5">
        <f>VLOOKUP(CONCATENATE($F4239," ",$G4239),AllocFactorMatrix,(T$4+1),FALSE)*$E4240</f>
        <v>-15.707613966795954</v>
      </c>
      <c r="U4239" s="5">
        <f>VLOOKUP(CONCATENATE($F4239," ",$G4239),AllocFactorMatrix,(U$4+1),FALSE)*$E4240</f>
        <v>-137.44162220946461</v>
      </c>
      <c r="V4239" s="5">
        <f>VLOOKUP(CONCATENATE($F4239," ",$G4239),AllocFactorMatrix,(V$4+1),FALSE)*$E4240</f>
        <v>-98.172587292474716</v>
      </c>
      <c r="W4239" s="5">
        <f>VLOOKUP(CONCATENATE($F4239," ",$G4239),AllocFactorMatrix,(W$4+1),FALSE)*$E4240</f>
        <v>-11.780710475096965</v>
      </c>
      <c r="X4239" s="5">
        <f t="shared" si="2165"/>
        <v>-263.10253394383221</v>
      </c>
      <c r="Y4239" s="5">
        <f>VLOOKUP(CONCATENATE($F4239," ",$G4239),AllocFactorMatrix,(Y$4+1),FALSE)*$E4240</f>
        <v>-632.23146216353712</v>
      </c>
      <c r="Z4239" s="5">
        <f>VLOOKUP(CONCATENATE($F4239," ",$G4239),AllocFactorMatrix,(Z$4+1),FALSE)*$E4240</f>
        <v>-3.9269034916989884</v>
      </c>
      <c r="AA4239" s="5">
        <f t="shared" si="2164"/>
        <v>-636.15836565523614</v>
      </c>
      <c r="AB4239" s="5">
        <f>VLOOKUP(CONCATENATE($F4239," ",$G4239),AllocFactorMatrix,(AB$4+1),FALSE)*$E4240</f>
        <v>-39.269034916989888</v>
      </c>
      <c r="AC4239" s="5">
        <f>VLOOKUP(CONCATENATE($F4239," ",$G4239),AllocFactorMatrix,(AC$4+1),FALSE)*$E4240</f>
        <v>-180998.83573938976</v>
      </c>
      <c r="AD4239" s="5">
        <f>VLOOKUP(CONCATENATE($F4239," ",$G4239),AllocFactorMatrix,(AD$4+1),FALSE)*$E4240</f>
        <v>-215.97969204344437</v>
      </c>
    </row>
    <row r="4240" spans="4:30" collapsed="1">
      <c r="D4240" s="55" t="str">
        <f>D3273</f>
        <v>Adj 10 - Remove DSM Rider</v>
      </c>
      <c r="E4240" s="61">
        <v>-841343</v>
      </c>
      <c r="F4240" s="57" t="str">
        <f>+F3273</f>
        <v>CUST_TOTAL</v>
      </c>
      <c r="G4240" s="55" t="str">
        <f>$G$15</f>
        <v>TOTAL</v>
      </c>
      <c r="H4240" s="4">
        <f t="shared" si="2161"/>
        <v>-841343</v>
      </c>
      <c r="I4240" s="5">
        <f>VLOOKUP(CONCATENATE($F4240," ",$G4240),AllocFactorMatrix,(I$4+1),FALSE)*$E4240</f>
        <v>-536096.93778325419</v>
      </c>
      <c r="J4240" s="5">
        <f>VLOOKUP(CONCATENATE($F4240," ",$G4240),AllocFactorMatrix,(J$4+1),FALSE)*$E4240</f>
        <v>-93805.870609705438</v>
      </c>
      <c r="K4240" s="5">
        <f>VLOOKUP(CONCATENATE($F4240," ",$G4240),AllocFactorMatrix,(K$4+1),FALSE)*$E4240</f>
        <v>-26345.595525808512</v>
      </c>
      <c r="L4240" s="5">
        <f>VLOOKUP(CONCATENATE($F4240," ",$G4240),AllocFactorMatrix,(L$4+1),FALSE)*$E4240</f>
        <v>-306.29847235252112</v>
      </c>
      <c r="M4240" s="5">
        <f>VLOOKUP(CONCATENATE($F4240," ",$G4240),AllocFactorMatrix,(M$4+1),FALSE)*$E4240</f>
        <v>-23.561420950193931</v>
      </c>
      <c r="N4240" s="5">
        <f t="shared" si="2162"/>
        <v>-26675.455419111229</v>
      </c>
      <c r="O4240" s="5">
        <f>VLOOKUP(CONCATENATE($F4240," ",$G4240),AllocFactorMatrix,(O$4+1),FALSE)*$E4240</f>
        <v>-2305.0923496273062</v>
      </c>
      <c r="P4240" s="5">
        <f>VLOOKUP(CONCATENATE($F4240," ",$G4240),AllocFactorMatrix,(P$4+1),FALSE)*$E4240</f>
        <v>-231.68730601024035</v>
      </c>
      <c r="Q4240" s="5">
        <f>VLOOKUP(CONCATENATE($F4240," ",$G4240),AllocFactorMatrix,(Q$4+1),FALSE)*$E4240</f>
        <v>-66.757359358882809</v>
      </c>
      <c r="R4240" s="5">
        <f>VLOOKUP(CONCATENATE($F4240," ",$G4240),AllocFactorMatrix,(R$4+1),FALSE)*$E4240</f>
        <v>-7.8538069833979769</v>
      </c>
      <c r="S4240" s="5">
        <f t="shared" si="2163"/>
        <v>-2611.3908219798273</v>
      </c>
      <c r="T4240" s="5">
        <f>VLOOKUP(CONCATENATE($F4240," ",$G4240),AllocFactorMatrix,(T$4+1),FALSE)*$E4240</f>
        <v>-15.707613966795954</v>
      </c>
      <c r="U4240" s="5">
        <f>VLOOKUP(CONCATENATE($F4240," ",$G4240),AllocFactorMatrix,(U$4+1),FALSE)*$E4240</f>
        <v>-137.44162220946461</v>
      </c>
      <c r="V4240" s="5">
        <f>VLOOKUP(CONCATENATE($F4240," ",$G4240),AllocFactorMatrix,(V$4+1),FALSE)*$E4240</f>
        <v>-98.172587292474716</v>
      </c>
      <c r="W4240" s="5">
        <f>VLOOKUP(CONCATENATE($F4240," ",$G4240),AllocFactorMatrix,(W$4+1),FALSE)*$E4240</f>
        <v>-11.780710475096965</v>
      </c>
      <c r="X4240" s="5">
        <f t="shared" si="2165"/>
        <v>-263.10253394383221</v>
      </c>
      <c r="Y4240" s="5">
        <f>VLOOKUP(CONCATENATE($F4240," ",$G4240),AllocFactorMatrix,(Y$4+1),FALSE)*$E4240</f>
        <v>-632.23146216353712</v>
      </c>
      <c r="Z4240" s="5">
        <f>VLOOKUP(CONCATENATE($F4240," ",$G4240),AllocFactorMatrix,(Z$4+1),FALSE)*$E4240</f>
        <v>-3.9269034916989884</v>
      </c>
      <c r="AA4240" s="5">
        <f t="shared" si="2164"/>
        <v>-636.15836565523614</v>
      </c>
      <c r="AB4240" s="5">
        <f>VLOOKUP(CONCATENATE($F4240," ",$G4240),AllocFactorMatrix,(AB$4+1),FALSE)*$E4240</f>
        <v>-39.269034916989888</v>
      </c>
      <c r="AC4240" s="5">
        <f>VLOOKUP(CONCATENATE($F4240," ",$G4240),AllocFactorMatrix,(AC$4+1),FALSE)*$E4240</f>
        <v>-180998.83573938976</v>
      </c>
      <c r="AD4240" s="5">
        <f>VLOOKUP(CONCATENATE($F4240," ",$G4240),AllocFactorMatrix,(AD$4+1),FALSE)*$E4240</f>
        <v>-215.97969204344437</v>
      </c>
    </row>
    <row r="4241" spans="4:30" hidden="1" outlineLevel="1">
      <c r="D4241" s="7"/>
      <c r="E4241" s="51"/>
      <c r="F4241" s="52" t="str">
        <f>F4248</f>
        <v>EXP_OM_DIST</v>
      </c>
      <c r="G4241" s="55" t="str">
        <f>$G$8</f>
        <v>PRODUCTION</v>
      </c>
      <c r="H4241" s="4">
        <f t="shared" si="2146"/>
        <v>0</v>
      </c>
      <c r="I4241" s="5">
        <f>VLOOKUP(CONCATENATE($F4241," ",$G4241),AllocFactorMatrix,(I$4+1),FALSE)*$E4248</f>
        <v>0</v>
      </c>
      <c r="J4241" s="5">
        <f>VLOOKUP(CONCATENATE($F4241," ",$G4241),AllocFactorMatrix,(J$4+1),FALSE)*$E4248</f>
        <v>0</v>
      </c>
      <c r="K4241" s="5">
        <f>VLOOKUP(CONCATENATE($F4241," ",$G4241),AllocFactorMatrix,(K$4+1),FALSE)*$E4248</f>
        <v>0</v>
      </c>
      <c r="L4241" s="5">
        <f>VLOOKUP(CONCATENATE($F4241," ",$G4241),AllocFactorMatrix,(L$4+1),FALSE)*$E4248</f>
        <v>0</v>
      </c>
      <c r="M4241" s="5">
        <f>VLOOKUP(CONCATENATE($F4241," ",$G4241),AllocFactorMatrix,(M$4+1),FALSE)*$E4248</f>
        <v>0</v>
      </c>
      <c r="N4241" s="5">
        <f t="shared" si="2147"/>
        <v>0</v>
      </c>
      <c r="O4241" s="5">
        <f>VLOOKUP(CONCATENATE($F4241," ",$G4241),AllocFactorMatrix,(O$4+1),FALSE)*$E4248</f>
        <v>0</v>
      </c>
      <c r="P4241" s="5">
        <f>VLOOKUP(CONCATENATE($F4241," ",$G4241),AllocFactorMatrix,(P$4+1),FALSE)*$E4248</f>
        <v>0</v>
      </c>
      <c r="Q4241" s="5">
        <f>VLOOKUP(CONCATENATE($F4241," ",$G4241),AllocFactorMatrix,(Q$4+1),FALSE)*$E4248</f>
        <v>0</v>
      </c>
      <c r="R4241" s="5">
        <f>VLOOKUP(CONCATENATE($F4241," ",$G4241),AllocFactorMatrix,(R$4+1),FALSE)*$E4248</f>
        <v>0</v>
      </c>
      <c r="S4241" s="5">
        <f t="shared" si="2148"/>
        <v>0</v>
      </c>
      <c r="T4241" s="5">
        <f>VLOOKUP(CONCATENATE($F4241," ",$G4241),AllocFactorMatrix,(T$4+1),FALSE)*$E4248</f>
        <v>0</v>
      </c>
      <c r="U4241" s="5">
        <f>VLOOKUP(CONCATENATE($F4241," ",$G4241),AllocFactorMatrix,(U$4+1),FALSE)*$E4248</f>
        <v>0</v>
      </c>
      <c r="V4241" s="5">
        <f>VLOOKUP(CONCATENATE($F4241," ",$G4241),AllocFactorMatrix,(V$4+1),FALSE)*$E4248</f>
        <v>0</v>
      </c>
      <c r="W4241" s="5">
        <f>VLOOKUP(CONCATENATE($F4241," ",$G4241),AllocFactorMatrix,(W$4+1),FALSE)*$E4248</f>
        <v>0</v>
      </c>
      <c r="X4241" s="5">
        <f>SUBTOTAL(9,T4241:W4241)</f>
        <v>0</v>
      </c>
      <c r="Y4241" s="5">
        <f>VLOOKUP(CONCATENATE($F4241," ",$G4241),AllocFactorMatrix,(Y$4+1),FALSE)*$E4248</f>
        <v>0</v>
      </c>
      <c r="Z4241" s="5">
        <f>VLOOKUP(CONCATENATE($F4241," ",$G4241),AllocFactorMatrix,(Z$4+1),FALSE)*$E4248</f>
        <v>0</v>
      </c>
      <c r="AA4241" s="5">
        <f t="shared" si="2149"/>
        <v>0</v>
      </c>
      <c r="AB4241" s="5">
        <f>VLOOKUP(CONCATENATE($F4241," ",$G4241),AllocFactorMatrix,(AB$4+1),FALSE)*$E4248</f>
        <v>0</v>
      </c>
      <c r="AC4241" s="5">
        <f>VLOOKUP(CONCATENATE($F4241," ",$G4241),AllocFactorMatrix,(AC$4+1),FALSE)*$E4248</f>
        <v>0</v>
      </c>
      <c r="AD4241" s="5">
        <f>VLOOKUP(CONCATENATE($F4241," ",$G4241),AllocFactorMatrix,(AD$4+1),FALSE)*$E4248</f>
        <v>0</v>
      </c>
    </row>
    <row r="4242" spans="4:30" hidden="1" outlineLevel="1">
      <c r="D4242" s="7"/>
      <c r="E4242" s="51"/>
      <c r="F4242" s="52" t="str">
        <f>F4248</f>
        <v>EXP_OM_DIST</v>
      </c>
      <c r="G4242" s="55" t="str">
        <f>$G$9</f>
        <v>BULKTRAN</v>
      </c>
      <c r="H4242" s="4">
        <f t="shared" si="2146"/>
        <v>0</v>
      </c>
      <c r="I4242" s="5">
        <f>VLOOKUP(CONCATENATE($F4242," ",$G4242),AllocFactorMatrix,(I$4+1),FALSE)*$E4248</f>
        <v>0</v>
      </c>
      <c r="J4242" s="5">
        <f>VLOOKUP(CONCATENATE($F4242," ",$G4242),AllocFactorMatrix,(J$4+1),FALSE)*$E4248</f>
        <v>0</v>
      </c>
      <c r="K4242" s="5">
        <f>VLOOKUP(CONCATENATE($F4242," ",$G4242),AllocFactorMatrix,(K$4+1),FALSE)*$E4248</f>
        <v>0</v>
      </c>
      <c r="L4242" s="5">
        <f>VLOOKUP(CONCATENATE($F4242," ",$G4242),AllocFactorMatrix,(L$4+1),FALSE)*$E4248</f>
        <v>0</v>
      </c>
      <c r="M4242" s="5">
        <f>VLOOKUP(CONCATENATE($F4242," ",$G4242),AllocFactorMatrix,(M$4+1),FALSE)*$E4248</f>
        <v>0</v>
      </c>
      <c r="N4242" s="5">
        <f t="shared" si="2147"/>
        <v>0</v>
      </c>
      <c r="O4242" s="5">
        <f>VLOOKUP(CONCATENATE($F4242," ",$G4242),AllocFactorMatrix,(O$4+1),FALSE)*$E4248</f>
        <v>0</v>
      </c>
      <c r="P4242" s="5">
        <f>VLOOKUP(CONCATENATE($F4242," ",$G4242),AllocFactorMatrix,(P$4+1),FALSE)*$E4248</f>
        <v>0</v>
      </c>
      <c r="Q4242" s="5">
        <f>VLOOKUP(CONCATENATE($F4242," ",$G4242),AllocFactorMatrix,(Q$4+1),FALSE)*$E4248</f>
        <v>0</v>
      </c>
      <c r="R4242" s="5">
        <f>VLOOKUP(CONCATENATE($F4242," ",$G4242),AllocFactorMatrix,(R$4+1),FALSE)*$E4248</f>
        <v>0</v>
      </c>
      <c r="S4242" s="5">
        <f t="shared" si="2148"/>
        <v>0</v>
      </c>
      <c r="T4242" s="5">
        <f>VLOOKUP(CONCATENATE($F4242," ",$G4242),AllocFactorMatrix,(T$4+1),FALSE)*$E4248</f>
        <v>0</v>
      </c>
      <c r="U4242" s="5">
        <f>VLOOKUP(CONCATENATE($F4242," ",$G4242),AllocFactorMatrix,(U$4+1),FALSE)*$E4248</f>
        <v>0</v>
      </c>
      <c r="V4242" s="5">
        <f>VLOOKUP(CONCATENATE($F4242," ",$G4242),AllocFactorMatrix,(V$4+1),FALSE)*$E4248</f>
        <v>0</v>
      </c>
      <c r="W4242" s="5">
        <f>VLOOKUP(CONCATENATE($F4242," ",$G4242),AllocFactorMatrix,(W$4+1),FALSE)*$E4248</f>
        <v>0</v>
      </c>
      <c r="X4242" s="5">
        <f t="shared" ref="X4242:X4248" si="2166">SUBTOTAL(9,T4242:W4242)</f>
        <v>0</v>
      </c>
      <c r="Y4242" s="5">
        <f>VLOOKUP(CONCATENATE($F4242," ",$G4242),AllocFactorMatrix,(Y$4+1),FALSE)*$E4248</f>
        <v>0</v>
      </c>
      <c r="Z4242" s="5">
        <f>VLOOKUP(CONCATENATE($F4242," ",$G4242),AllocFactorMatrix,(Z$4+1),FALSE)*$E4248</f>
        <v>0</v>
      </c>
      <c r="AA4242" s="5">
        <f t="shared" si="2149"/>
        <v>0</v>
      </c>
      <c r="AB4242" s="5">
        <f>VLOOKUP(CONCATENATE($F4242," ",$G4242),AllocFactorMatrix,(AB$4+1),FALSE)*$E4248</f>
        <v>0</v>
      </c>
      <c r="AC4242" s="5">
        <f>VLOOKUP(CONCATENATE($F4242," ",$G4242),AllocFactorMatrix,(AC$4+1),FALSE)*$E4248</f>
        <v>0</v>
      </c>
      <c r="AD4242" s="5">
        <f>VLOOKUP(CONCATENATE($F4242," ",$G4242),AllocFactorMatrix,(AD$4+1),FALSE)*$E4248</f>
        <v>0</v>
      </c>
    </row>
    <row r="4243" spans="4:30" hidden="1" outlineLevel="1">
      <c r="D4243" s="7"/>
      <c r="E4243" s="51"/>
      <c r="F4243" s="52" t="str">
        <f>F4248</f>
        <v>EXP_OM_DIST</v>
      </c>
      <c r="G4243" s="55" t="str">
        <f>$G$10</f>
        <v>SUBTRAN</v>
      </c>
      <c r="H4243" s="4">
        <f t="shared" si="2146"/>
        <v>0</v>
      </c>
      <c r="I4243" s="5">
        <f>VLOOKUP(CONCATENATE($F4243," ",$G4243),AllocFactorMatrix,(I$4+1),FALSE)*$E4248</f>
        <v>0</v>
      </c>
      <c r="J4243" s="5">
        <f>VLOOKUP(CONCATENATE($F4243," ",$G4243),AllocFactorMatrix,(J$4+1),FALSE)*$E4248</f>
        <v>0</v>
      </c>
      <c r="K4243" s="5">
        <f>VLOOKUP(CONCATENATE($F4243," ",$G4243),AllocFactorMatrix,(K$4+1),FALSE)*$E4248</f>
        <v>0</v>
      </c>
      <c r="L4243" s="5">
        <f>VLOOKUP(CONCATENATE($F4243," ",$G4243),AllocFactorMatrix,(L$4+1),FALSE)*$E4248</f>
        <v>0</v>
      </c>
      <c r="M4243" s="5">
        <f>VLOOKUP(CONCATENATE($F4243," ",$G4243),AllocFactorMatrix,(M$4+1),FALSE)*$E4248</f>
        <v>0</v>
      </c>
      <c r="N4243" s="5">
        <f t="shared" si="2147"/>
        <v>0</v>
      </c>
      <c r="O4243" s="5">
        <f>VLOOKUP(CONCATENATE($F4243," ",$G4243),AllocFactorMatrix,(O$4+1),FALSE)*$E4248</f>
        <v>0</v>
      </c>
      <c r="P4243" s="5">
        <f>VLOOKUP(CONCATENATE($F4243," ",$G4243),AllocFactorMatrix,(P$4+1),FALSE)*$E4248</f>
        <v>0</v>
      </c>
      <c r="Q4243" s="5">
        <f>VLOOKUP(CONCATENATE($F4243," ",$G4243),AllocFactorMatrix,(Q$4+1),FALSE)*$E4248</f>
        <v>0</v>
      </c>
      <c r="R4243" s="5">
        <f>VLOOKUP(CONCATENATE($F4243," ",$G4243),AllocFactorMatrix,(R$4+1),FALSE)*$E4248</f>
        <v>0</v>
      </c>
      <c r="S4243" s="5">
        <f t="shared" si="2148"/>
        <v>0</v>
      </c>
      <c r="T4243" s="5">
        <f>VLOOKUP(CONCATENATE($F4243," ",$G4243),AllocFactorMatrix,(T$4+1),FALSE)*$E4248</f>
        <v>0</v>
      </c>
      <c r="U4243" s="5">
        <f>VLOOKUP(CONCATENATE($F4243," ",$G4243),AllocFactorMatrix,(U$4+1),FALSE)*$E4248</f>
        <v>0</v>
      </c>
      <c r="V4243" s="5">
        <f>VLOOKUP(CONCATENATE($F4243," ",$G4243),AllocFactorMatrix,(V$4+1),FALSE)*$E4248</f>
        <v>0</v>
      </c>
      <c r="W4243" s="5">
        <f>VLOOKUP(CONCATENATE($F4243," ",$G4243),AllocFactorMatrix,(W$4+1),FALSE)*$E4248</f>
        <v>0</v>
      </c>
      <c r="X4243" s="5">
        <f t="shared" si="2166"/>
        <v>0</v>
      </c>
      <c r="Y4243" s="5">
        <f>VLOOKUP(CONCATENATE($F4243," ",$G4243),AllocFactorMatrix,(Y$4+1),FALSE)*$E4248</f>
        <v>0</v>
      </c>
      <c r="Z4243" s="5">
        <f>VLOOKUP(CONCATENATE($F4243," ",$G4243),AllocFactorMatrix,(Z$4+1),FALSE)*$E4248</f>
        <v>0</v>
      </c>
      <c r="AA4243" s="5">
        <f t="shared" si="2149"/>
        <v>0</v>
      </c>
      <c r="AB4243" s="5">
        <f>VLOOKUP(CONCATENATE($F4243," ",$G4243),AllocFactorMatrix,(AB$4+1),FALSE)*$E4248</f>
        <v>0</v>
      </c>
      <c r="AC4243" s="5">
        <f>VLOOKUP(CONCATENATE($F4243," ",$G4243),AllocFactorMatrix,(AC$4+1),FALSE)*$E4248</f>
        <v>0</v>
      </c>
      <c r="AD4243" s="5">
        <f>VLOOKUP(CONCATENATE($F4243," ",$G4243),AllocFactorMatrix,(AD$4+1),FALSE)*$E4248</f>
        <v>0</v>
      </c>
    </row>
    <row r="4244" spans="4:30" hidden="1" outlineLevel="1">
      <c r="D4244" s="7"/>
      <c r="E4244" s="51"/>
      <c r="F4244" s="52" t="str">
        <f>F4248</f>
        <v>EXP_OM_DIST</v>
      </c>
      <c r="G4244" s="55" t="str">
        <f>$G$11</f>
        <v>DISTPRI</v>
      </c>
      <c r="H4244" s="4">
        <f t="shared" si="2146"/>
        <v>-205592.38216764695</v>
      </c>
      <c r="I4244" s="5">
        <f>VLOOKUP(CONCATENATE($F4244," ",$G4244),AllocFactorMatrix,(I$4+1),FALSE)*$E4248</f>
        <v>-137406.1576261615</v>
      </c>
      <c r="J4244" s="5">
        <f>VLOOKUP(CONCATENATE($F4244," ",$G4244),AllocFactorMatrix,(J$4+1),FALSE)*$E4248</f>
        <v>-6476.9675666471821</v>
      </c>
      <c r="K4244" s="5">
        <f>VLOOKUP(CONCATENATE($F4244," ",$G4244),AllocFactorMatrix,(K$4+1),FALSE)*$E4248</f>
        <v>-23518.26674776708</v>
      </c>
      <c r="L4244" s="5">
        <f>VLOOKUP(CONCATENATE($F4244," ",$G4244),AllocFactorMatrix,(L$4+1),FALSE)*$E4248</f>
        <v>-726.83681824423911</v>
      </c>
      <c r="M4244" s="5">
        <f>VLOOKUP(CONCATENATE($F4244," ",$G4244),AllocFactorMatrix,(M$4+1),FALSE)*$E4248</f>
        <v>0</v>
      </c>
      <c r="N4244" s="5">
        <f t="shared" si="2147"/>
        <v>-24245.103566011319</v>
      </c>
      <c r="O4244" s="5">
        <f>VLOOKUP(CONCATENATE($F4244," ",$G4244),AllocFactorMatrix,(O$4+1),FALSE)*$E4248</f>
        <v>-17634.589419276697</v>
      </c>
      <c r="P4244" s="5">
        <f>VLOOKUP(CONCATENATE($F4244," ",$G4244),AllocFactorMatrix,(P$4+1),FALSE)*$E4248</f>
        <v>-3284.4434660426509</v>
      </c>
      <c r="Q4244" s="5">
        <f>VLOOKUP(CONCATENATE($F4244," ",$G4244),AllocFactorMatrix,(Q$4+1),FALSE)*$E4248</f>
        <v>0</v>
      </c>
      <c r="R4244" s="5">
        <f>VLOOKUP(CONCATENATE($F4244," ",$G4244),AllocFactorMatrix,(R$4+1),FALSE)*$E4248</f>
        <v>0</v>
      </c>
      <c r="S4244" s="5">
        <f t="shared" si="2148"/>
        <v>-20919.03288531935</v>
      </c>
      <c r="T4244" s="5">
        <f>VLOOKUP(CONCATENATE($F4244," ",$G4244),AllocFactorMatrix,(T$4+1),FALSE)*$E4248</f>
        <v>-628.6622454258486</v>
      </c>
      <c r="U4244" s="5">
        <f>VLOOKUP(CONCATENATE($F4244," ",$G4244),AllocFactorMatrix,(U$4+1),FALSE)*$E4248</f>
        <v>-10138.899452807493</v>
      </c>
      <c r="V4244" s="5">
        <f>VLOOKUP(CONCATENATE($F4244," ",$G4244),AllocFactorMatrix,(V$4+1),FALSE)*$E4248</f>
        <v>0</v>
      </c>
      <c r="W4244" s="5">
        <f>VLOOKUP(CONCATENATE($F4244," ",$G4244),AllocFactorMatrix,(W$4+1),FALSE)*$E4248</f>
        <v>0</v>
      </c>
      <c r="X4244" s="5">
        <f t="shared" si="2166"/>
        <v>-10767.561698233341</v>
      </c>
      <c r="Y4244" s="5">
        <f>VLOOKUP(CONCATENATE($F4244," ",$G4244),AllocFactorMatrix,(Y$4+1),FALSE)*$E4248</f>
        <v>-5317.639118314547</v>
      </c>
      <c r="Z4244" s="5">
        <f>VLOOKUP(CONCATENATE($F4244," ",$G4244),AllocFactorMatrix,(Z$4+1),FALSE)*$E4248</f>
        <v>-88.719036459405928</v>
      </c>
      <c r="AA4244" s="5">
        <f t="shared" si="2149"/>
        <v>-5406.3581547739532</v>
      </c>
      <c r="AB4244" s="5">
        <f>VLOOKUP(CONCATENATE($F4244," ",$G4244),AllocFactorMatrix,(AB$4+1),FALSE)*$E4248</f>
        <v>-71.877285099667915</v>
      </c>
      <c r="AC4244" s="5">
        <f>VLOOKUP(CONCATENATE($F4244," ",$G4244),AllocFactorMatrix,(AC$4+1),FALSE)*$E4248</f>
        <v>-246.24159287088733</v>
      </c>
      <c r="AD4244" s="5">
        <f>VLOOKUP(CONCATENATE($F4244," ",$G4244),AllocFactorMatrix,(AD$4+1),FALSE)*$E4248</f>
        <v>-53.081792529731253</v>
      </c>
    </row>
    <row r="4245" spans="4:30" hidden="1" outlineLevel="1">
      <c r="D4245" s="7"/>
      <c r="E4245" s="51"/>
      <c r="F4245" s="52" t="str">
        <f>F4248</f>
        <v>EXP_OM_DIST</v>
      </c>
      <c r="G4245" s="55" t="str">
        <f>$G$12</f>
        <v>DISTSEC</v>
      </c>
      <c r="H4245" s="4">
        <f t="shared" si="2146"/>
        <v>-84850.504825074197</v>
      </c>
      <c r="I4245" s="5">
        <f>VLOOKUP(CONCATENATE($F4245," ",$G4245),AllocFactorMatrix,(I$4+1),FALSE)*$E4248</f>
        <v>-63442.845627022987</v>
      </c>
      <c r="J4245" s="5">
        <f>VLOOKUP(CONCATENATE($F4245," ",$G4245),AllocFactorMatrix,(J$4+1),FALSE)*$E4248</f>
        <v>-3058.599807508132</v>
      </c>
      <c r="K4245" s="5">
        <f>VLOOKUP(CONCATENATE($F4245," ",$G4245),AllocFactorMatrix,(K$4+1),FALSE)*$E4248</f>
        <v>-9229.0702522692773</v>
      </c>
      <c r="L4245" s="5">
        <f>VLOOKUP(CONCATENATE($F4245," ",$G4245),AllocFactorMatrix,(L$4+1),FALSE)*$E4248</f>
        <v>0</v>
      </c>
      <c r="M4245" s="5">
        <f>VLOOKUP(CONCATENATE($F4245," ",$G4245),AllocFactorMatrix,(M$4+1),FALSE)*$E4248</f>
        <v>0</v>
      </c>
      <c r="N4245" s="5">
        <f t="shared" si="2147"/>
        <v>-9229.0702522692773</v>
      </c>
      <c r="O4245" s="5">
        <f>VLOOKUP(CONCATENATE($F4245," ",$G4245),AllocFactorMatrix,(O$4+1),FALSE)*$E4248</f>
        <v>-5880.7994864842649</v>
      </c>
      <c r="P4245" s="5">
        <f>VLOOKUP(CONCATENATE($F4245," ",$G4245),AllocFactorMatrix,(P$4+1),FALSE)*$E4248</f>
        <v>0</v>
      </c>
      <c r="Q4245" s="5">
        <f>VLOOKUP(CONCATENATE($F4245," ",$G4245),AllocFactorMatrix,(Q$4+1),FALSE)*$E4248</f>
        <v>0</v>
      </c>
      <c r="R4245" s="5">
        <f>VLOOKUP(CONCATENATE($F4245," ",$G4245),AllocFactorMatrix,(R$4+1),FALSE)*$E4248</f>
        <v>0</v>
      </c>
      <c r="S4245" s="5">
        <f t="shared" si="2148"/>
        <v>-5880.7994864842649</v>
      </c>
      <c r="T4245" s="5">
        <f>VLOOKUP(CONCATENATE($F4245," ",$G4245),AllocFactorMatrix,(T$4+1),FALSE)*$E4248</f>
        <v>-159.00448098282672</v>
      </c>
      <c r="U4245" s="5">
        <f>VLOOKUP(CONCATENATE($F4245," ",$G4245),AllocFactorMatrix,(U$4+1),FALSE)*$E4248</f>
        <v>0</v>
      </c>
      <c r="V4245" s="5">
        <f>VLOOKUP(CONCATENATE($F4245," ",$G4245),AllocFactorMatrix,(V$4+1),FALSE)*$E4248</f>
        <v>0</v>
      </c>
      <c r="W4245" s="5">
        <f>VLOOKUP(CONCATENATE($F4245," ",$G4245),AllocFactorMatrix,(W$4+1),FALSE)*$E4248</f>
        <v>0</v>
      </c>
      <c r="X4245" s="5">
        <f t="shared" si="2166"/>
        <v>-159.00448098282672</v>
      </c>
      <c r="Y4245" s="5">
        <f>VLOOKUP(CONCATENATE($F4245," ",$G4245),AllocFactorMatrix,(Y$4+1),FALSE)*$E4248</f>
        <v>-2169.0981520063801</v>
      </c>
      <c r="Z4245" s="5">
        <f>VLOOKUP(CONCATENATE($F4245," ",$G4245),AllocFactorMatrix,(Z$4+1),FALSE)*$E4248</f>
        <v>0</v>
      </c>
      <c r="AA4245" s="5">
        <f t="shared" si="2149"/>
        <v>-2169.0981520063801</v>
      </c>
      <c r="AB4245" s="5">
        <f>VLOOKUP(CONCATENATE($F4245," ",$G4245),AllocFactorMatrix,(AB$4+1),FALSE)*$E4248</f>
        <v>-22.50880130065423</v>
      </c>
      <c r="AC4245" s="5">
        <f>VLOOKUP(CONCATENATE($F4245," ",$G4245),AllocFactorMatrix,(AC$4+1),FALSE)*$E4248</f>
        <v>-764.26037646990619</v>
      </c>
      <c r="AD4245" s="5">
        <f>VLOOKUP(CONCATENATE($F4245," ",$G4245),AllocFactorMatrix,(AD$4+1),FALSE)*$E4248</f>
        <v>-124.31784102976725</v>
      </c>
    </row>
    <row r="4246" spans="4:30" hidden="1" outlineLevel="1">
      <c r="D4246" s="7"/>
      <c r="E4246" s="51"/>
      <c r="F4246" s="52" t="str">
        <f>F4248</f>
        <v>EXP_OM_DIST</v>
      </c>
      <c r="G4246" s="55" t="str">
        <f>$G$13</f>
        <v>ENERGY</v>
      </c>
      <c r="H4246" s="4">
        <f t="shared" si="2146"/>
        <v>0</v>
      </c>
      <c r="I4246" s="5">
        <f>VLOOKUP(CONCATENATE($F4246," ",$G4246),AllocFactorMatrix,(I$4+1),FALSE)*$E4248</f>
        <v>0</v>
      </c>
      <c r="J4246" s="5">
        <f>VLOOKUP(CONCATENATE($F4246," ",$G4246),AllocFactorMatrix,(J$4+1),FALSE)*$E4248</f>
        <v>0</v>
      </c>
      <c r="K4246" s="5">
        <f>VLOOKUP(CONCATENATE($F4246," ",$G4246),AllocFactorMatrix,(K$4+1),FALSE)*$E4248</f>
        <v>0</v>
      </c>
      <c r="L4246" s="5">
        <f>VLOOKUP(CONCATENATE($F4246," ",$G4246),AllocFactorMatrix,(L$4+1),FALSE)*$E4248</f>
        <v>0</v>
      </c>
      <c r="M4246" s="5">
        <f>VLOOKUP(CONCATENATE($F4246," ",$G4246),AllocFactorMatrix,(M$4+1),FALSE)*$E4248</f>
        <v>0</v>
      </c>
      <c r="N4246" s="5">
        <f t="shared" si="2147"/>
        <v>0</v>
      </c>
      <c r="O4246" s="5">
        <f>VLOOKUP(CONCATENATE($F4246," ",$G4246),AllocFactorMatrix,(O$4+1),FALSE)*$E4248</f>
        <v>0</v>
      </c>
      <c r="P4246" s="5">
        <f>VLOOKUP(CONCATENATE($F4246," ",$G4246),AllocFactorMatrix,(P$4+1),FALSE)*$E4248</f>
        <v>0</v>
      </c>
      <c r="Q4246" s="5">
        <f>VLOOKUP(CONCATENATE($F4246," ",$G4246),AllocFactorMatrix,(Q$4+1),FALSE)*$E4248</f>
        <v>0</v>
      </c>
      <c r="R4246" s="5">
        <f>VLOOKUP(CONCATENATE($F4246," ",$G4246),AllocFactorMatrix,(R$4+1),FALSE)*$E4248</f>
        <v>0</v>
      </c>
      <c r="S4246" s="5">
        <f t="shared" si="2148"/>
        <v>0</v>
      </c>
      <c r="T4246" s="5">
        <f>VLOOKUP(CONCATENATE($F4246," ",$G4246),AllocFactorMatrix,(T$4+1),FALSE)*$E4248</f>
        <v>0</v>
      </c>
      <c r="U4246" s="5">
        <f>VLOOKUP(CONCATENATE($F4246," ",$G4246),AllocFactorMatrix,(U$4+1),FALSE)*$E4248</f>
        <v>0</v>
      </c>
      <c r="V4246" s="5">
        <f>VLOOKUP(CONCATENATE($F4246," ",$G4246),AllocFactorMatrix,(V$4+1),FALSE)*$E4248</f>
        <v>0</v>
      </c>
      <c r="W4246" s="5">
        <f>VLOOKUP(CONCATENATE($F4246," ",$G4246),AllocFactorMatrix,(W$4+1),FALSE)*$E4248</f>
        <v>0</v>
      </c>
      <c r="X4246" s="5">
        <f t="shared" si="2166"/>
        <v>0</v>
      </c>
      <c r="Y4246" s="5">
        <f>VLOOKUP(CONCATENATE($F4246," ",$G4246),AllocFactorMatrix,(Y$4+1),FALSE)*$E4248</f>
        <v>0</v>
      </c>
      <c r="Z4246" s="5">
        <f>VLOOKUP(CONCATENATE($F4246," ",$G4246),AllocFactorMatrix,(Z$4+1),FALSE)*$E4248</f>
        <v>0</v>
      </c>
      <c r="AA4246" s="5">
        <f t="shared" si="2149"/>
        <v>0</v>
      </c>
      <c r="AB4246" s="5">
        <f>VLOOKUP(CONCATENATE($F4246," ",$G4246),AllocFactorMatrix,(AB$4+1),FALSE)*$E4248</f>
        <v>0</v>
      </c>
      <c r="AC4246" s="5">
        <f>VLOOKUP(CONCATENATE($F4246," ",$G4246),AllocFactorMatrix,(AC$4+1),FALSE)*$E4248</f>
        <v>0</v>
      </c>
      <c r="AD4246" s="5">
        <f>VLOOKUP(CONCATENATE($F4246," ",$G4246),AllocFactorMatrix,(AD$4+1),FALSE)*$E4248</f>
        <v>0</v>
      </c>
    </row>
    <row r="4247" spans="4:30" hidden="1" outlineLevel="1">
      <c r="D4247" s="7"/>
      <c r="E4247" s="51"/>
      <c r="F4247" s="52" t="str">
        <f>F4248</f>
        <v>EXP_OM_DIST</v>
      </c>
      <c r="G4247" s="55" t="str">
        <f>$G$14</f>
        <v>CUSTOMER</v>
      </c>
      <c r="H4247" s="4">
        <f t="shared" si="2146"/>
        <v>-15664.113007278924</v>
      </c>
      <c r="I4247" s="5">
        <f>VLOOKUP(CONCATENATE($F4247," ",$G4247),AllocFactorMatrix,(I$4+1),FALSE)*$E4248</f>
        <v>-6394.6467971691791</v>
      </c>
      <c r="J4247" s="5">
        <f>VLOOKUP(CONCATENATE($F4247," ",$G4247),AllocFactorMatrix,(J$4+1),FALSE)*$E4248</f>
        <v>-2768.964034174634</v>
      </c>
      <c r="K4247" s="5">
        <f>VLOOKUP(CONCATENATE($F4247," ",$G4247),AllocFactorMatrix,(K$4+1),FALSE)*$E4248</f>
        <v>-790.93396167871879</v>
      </c>
      <c r="L4247" s="5">
        <f>VLOOKUP(CONCATENATE($F4247," ",$G4247),AllocFactorMatrix,(L$4+1),FALSE)*$E4248</f>
        <v>-442.71636925612927</v>
      </c>
      <c r="M4247" s="5">
        <f>VLOOKUP(CONCATENATE($F4247," ",$G4247),AllocFactorMatrix,(M$4+1),FALSE)*$E4248</f>
        <v>-71.851874814887438</v>
      </c>
      <c r="N4247" s="5">
        <f t="shared" si="2147"/>
        <v>-1305.5022057497356</v>
      </c>
      <c r="O4247" s="5">
        <f>VLOOKUP(CONCATENATE($F4247," ",$G4247),AllocFactorMatrix,(O$4+1),FALSE)*$E4248</f>
        <v>-338.36931864989401</v>
      </c>
      <c r="P4247" s="5">
        <f>VLOOKUP(CONCATENATE($F4247," ",$G4247),AllocFactorMatrix,(P$4+1),FALSE)*$E4248</f>
        <v>-115.13113134395596</v>
      </c>
      <c r="Q4247" s="5">
        <f>VLOOKUP(CONCATENATE($F4247," ",$G4247),AllocFactorMatrix,(Q$4+1),FALSE)*$E4248</f>
        <v>-250.34253946599387</v>
      </c>
      <c r="R4247" s="5">
        <f>VLOOKUP(CONCATENATE($F4247," ",$G4247),AllocFactorMatrix,(R$4+1),FALSE)*$E4248</f>
        <v>-43.998645288969662</v>
      </c>
      <c r="S4247" s="5">
        <f t="shared" si="2148"/>
        <v>-747.84163474881359</v>
      </c>
      <c r="T4247" s="5">
        <f>VLOOKUP(CONCATENATE($F4247," ",$G4247),AllocFactorMatrix,(T$4+1),FALSE)*$E4248</f>
        <v>-2.3312269853045913</v>
      </c>
      <c r="U4247" s="5">
        <f>VLOOKUP(CONCATENATE($F4247," ",$G4247),AllocFactorMatrix,(U$4+1),FALSE)*$E4248</f>
        <v>-68.298137933516514</v>
      </c>
      <c r="V4247" s="5">
        <f>VLOOKUP(CONCATENATE($F4247," ",$G4247),AllocFactorMatrix,(V$4+1),FALSE)*$E4248</f>
        <v>-368.15053872574867</v>
      </c>
      <c r="W4247" s="5">
        <f>VLOOKUP(CONCATENATE($F4247," ",$G4247),AllocFactorMatrix,(W$4+1),FALSE)*$E4248</f>
        <v>-65.998103193208223</v>
      </c>
      <c r="X4247" s="5">
        <f t="shared" si="2166"/>
        <v>-504.77800683777804</v>
      </c>
      <c r="Y4247" s="5">
        <f>VLOOKUP(CONCATENATE($F4247," ",$G4247),AllocFactorMatrix,(Y$4+1),FALSE)*$E4248</f>
        <v>-93.831006970110565</v>
      </c>
      <c r="Z4247" s="5">
        <f>VLOOKUP(CONCATENATE($F4247," ",$G4247),AllocFactorMatrix,(Z$4+1),FALSE)*$E4248</f>
        <v>-1.95135218214269</v>
      </c>
      <c r="AA4247" s="5">
        <f t="shared" si="2149"/>
        <v>-95.78235915225325</v>
      </c>
      <c r="AB4247" s="5">
        <f>VLOOKUP(CONCATENATE($F4247," ",$G4247),AllocFactorMatrix,(AB$4+1),FALSE)*$E4248</f>
        <v>-1.1590360244532016</v>
      </c>
      <c r="AC4247" s="5">
        <f>VLOOKUP(CONCATENATE($F4247," ",$G4247),AllocFactorMatrix,(AC$4+1),FALSE)*$E4248</f>
        <v>-2135.7379831254821</v>
      </c>
      <c r="AD4247" s="5">
        <f>VLOOKUP(CONCATENATE($F4247," ",$G4247),AllocFactorMatrix,(AD$4+1),FALSE)*$E4248</f>
        <v>-1709.7009502965939</v>
      </c>
    </row>
    <row r="4248" spans="4:30" collapsed="1">
      <c r="D4248" s="55" t="str">
        <f>+D3281</f>
        <v>Adj 18 - Amortization of Storm Cost Deferral</v>
      </c>
      <c r="E4248" s="63">
        <v>-306107</v>
      </c>
      <c r="F4248" s="57" t="str">
        <f>+F3281</f>
        <v>EXP_OM_DIST</v>
      </c>
      <c r="G4248" s="55" t="str">
        <f>$G$15</f>
        <v>TOTAL</v>
      </c>
      <c r="H4248" s="4">
        <f t="shared" si="2146"/>
        <v>-306107</v>
      </c>
      <c r="I4248" s="5">
        <f>VLOOKUP(CONCATENATE($F4248," ",$G4248),AllocFactorMatrix,(I$4+1),FALSE)*$E4248</f>
        <v>-207243.65005035367</v>
      </c>
      <c r="J4248" s="5">
        <f>VLOOKUP(CONCATENATE($F4248," ",$G4248),AllocFactorMatrix,(J$4+1),FALSE)*$E4248</f>
        <v>-12304.531408329947</v>
      </c>
      <c r="K4248" s="5">
        <f>VLOOKUP(CONCATENATE($F4248," ",$G4248),AllocFactorMatrix,(K$4+1),FALSE)*$E4248</f>
        <v>-33538.270961715076</v>
      </c>
      <c r="L4248" s="5">
        <f>VLOOKUP(CONCATENATE($F4248," ",$G4248),AllocFactorMatrix,(L$4+1),FALSE)*$E4248</f>
        <v>-1169.5531875003683</v>
      </c>
      <c r="M4248" s="5">
        <f>VLOOKUP(CONCATENATE($F4248," ",$G4248),AllocFactorMatrix,(M$4+1),FALSE)*$E4248</f>
        <v>-71.851874814887438</v>
      </c>
      <c r="N4248" s="5">
        <f t="shared" si="2147"/>
        <v>-34779.676024030327</v>
      </c>
      <c r="O4248" s="5">
        <f>VLOOKUP(CONCATENATE($F4248," ",$G4248),AllocFactorMatrix,(O$4+1),FALSE)*$E4248</f>
        <v>-23853.758224410856</v>
      </c>
      <c r="P4248" s="5">
        <f>VLOOKUP(CONCATENATE($F4248," ",$G4248),AllocFactorMatrix,(P$4+1),FALSE)*$E4248</f>
        <v>-3399.5745973866069</v>
      </c>
      <c r="Q4248" s="5">
        <f>VLOOKUP(CONCATENATE($F4248," ",$G4248),AllocFactorMatrix,(Q$4+1),FALSE)*$E4248</f>
        <v>-250.34253946599387</v>
      </c>
      <c r="R4248" s="5">
        <f>VLOOKUP(CONCATENATE($F4248," ",$G4248),AllocFactorMatrix,(R$4+1),FALSE)*$E4248</f>
        <v>-43.998645288969662</v>
      </c>
      <c r="S4248" s="5">
        <f t="shared" si="2148"/>
        <v>-27547.674006552425</v>
      </c>
      <c r="T4248" s="5">
        <f>VLOOKUP(CONCATENATE($F4248," ",$G4248),AllocFactorMatrix,(T$4+1),FALSE)*$E4248</f>
        <v>-789.99795339397986</v>
      </c>
      <c r="U4248" s="5">
        <f>VLOOKUP(CONCATENATE($F4248," ",$G4248),AllocFactorMatrix,(U$4+1),FALSE)*$E4248</f>
        <v>-10207.197590741009</v>
      </c>
      <c r="V4248" s="5">
        <f>VLOOKUP(CONCATENATE($F4248," ",$G4248),AllocFactorMatrix,(V$4+1),FALSE)*$E4248</f>
        <v>-368.15053872574867</v>
      </c>
      <c r="W4248" s="5">
        <f>VLOOKUP(CONCATENATE($F4248," ",$G4248),AllocFactorMatrix,(W$4+1),FALSE)*$E4248</f>
        <v>-65.998103193208223</v>
      </c>
      <c r="X4248" s="5">
        <f t="shared" si="2166"/>
        <v>-11431.344186053946</v>
      </c>
      <c r="Y4248" s="5">
        <f>VLOOKUP(CONCATENATE($F4248," ",$G4248),AllocFactorMatrix,(Y$4+1),FALSE)*$E4248</f>
        <v>-7580.5682772910377</v>
      </c>
      <c r="Z4248" s="5">
        <f>VLOOKUP(CONCATENATE($F4248," ",$G4248),AllocFactorMatrix,(Z$4+1),FALSE)*$E4248</f>
        <v>-90.670388641548612</v>
      </c>
      <c r="AA4248" s="5">
        <f t="shared" si="2149"/>
        <v>-7671.2386659325866</v>
      </c>
      <c r="AB4248" s="5">
        <f>VLOOKUP(CONCATENATE($F4248," ",$G4248),AllocFactorMatrix,(AB$4+1),FALSE)*$E4248</f>
        <v>-95.545122424775357</v>
      </c>
      <c r="AC4248" s="5">
        <f>VLOOKUP(CONCATENATE($F4248," ",$G4248),AllocFactorMatrix,(AC$4+1),FALSE)*$E4248</f>
        <v>-3146.239952466276</v>
      </c>
      <c r="AD4248" s="5">
        <f>VLOOKUP(CONCATENATE($F4248," ",$G4248),AllocFactorMatrix,(AD$4+1),FALSE)*$E4248</f>
        <v>-1887.1005838560923</v>
      </c>
    </row>
    <row r="4249" spans="4:30" hidden="1" outlineLevel="1">
      <c r="D4249" s="7"/>
      <c r="E4249" s="51"/>
      <c r="F4249" s="52" t="str">
        <f>F4256</f>
        <v>LABOR_M</v>
      </c>
      <c r="G4249" s="55" t="str">
        <f>$G$8</f>
        <v>PRODUCTION</v>
      </c>
      <c r="H4249" s="4">
        <f t="shared" ca="1" si="2146"/>
        <v>-23722.940743165771</v>
      </c>
      <c r="I4249" s="5">
        <f ca="1">VLOOKUP(CONCATENATE($F4249," ",$G4249),AllocFactorMatrix,(I$4+1),FALSE)*$E4256</f>
        <v>-11685.517093700435</v>
      </c>
      <c r="J4249" s="5">
        <f ca="1">VLOOKUP(CONCATENATE($F4249," ",$G4249),AllocFactorMatrix,(J$4+1),FALSE)*$E4256</f>
        <v>-577.65686491150643</v>
      </c>
      <c r="K4249" s="5">
        <f ca="1">VLOOKUP(CONCATENATE($F4249," ",$G4249),AllocFactorMatrix,(K$4+1),FALSE)*$E4256</f>
        <v>-2115.923990202301</v>
      </c>
      <c r="L4249" s="5">
        <f ca="1">VLOOKUP(CONCATENATE($F4249," ",$G4249),AllocFactorMatrix,(L$4+1),FALSE)*$E4256</f>
        <v>-66.601774839818276</v>
      </c>
      <c r="M4249" s="5">
        <f ca="1">VLOOKUP(CONCATENATE($F4249," ",$G4249),AllocFactorMatrix,(M$4+1),FALSE)*$E4256</f>
        <v>-6.2457013299614097</v>
      </c>
      <c r="N4249" s="5">
        <f t="shared" ca="1" si="2147"/>
        <v>-2188.7714663720803</v>
      </c>
      <c r="O4249" s="5">
        <f ca="1">VLOOKUP(CONCATENATE($F4249," ",$G4249),AllocFactorMatrix,(O$4+1),FALSE)*$E4256</f>
        <v>-1608.4313873041003</v>
      </c>
      <c r="P4249" s="5">
        <f ca="1">VLOOKUP(CONCATENATE($F4249," ",$G4249),AllocFactorMatrix,(P$4+1),FALSE)*$E4256</f>
        <v>-299.69762741140931</v>
      </c>
      <c r="Q4249" s="5">
        <f ca="1">VLOOKUP(CONCATENATE($F4249," ",$G4249),AllocFactorMatrix,(Q$4+1),FALSE)*$E4256</f>
        <v>-135.42777745724959</v>
      </c>
      <c r="R4249" s="5">
        <f ca="1">VLOOKUP(CONCATENATE($F4249," ",$G4249),AllocFactorMatrix,(R$4+1),FALSE)*$E4256</f>
        <v>-6.0900357698674021</v>
      </c>
      <c r="S4249" s="5">
        <f t="shared" ca="1" si="2148"/>
        <v>-2049.6468279426267</v>
      </c>
      <c r="T4249" s="5">
        <f ca="1">VLOOKUP(CONCATENATE($F4249," ",$G4249),AllocFactorMatrix,(T$4+1),FALSE)*$E4256</f>
        <v>-56.186628096200991</v>
      </c>
      <c r="U4249" s="5">
        <f ca="1">VLOOKUP(CONCATENATE($F4249," ",$G4249),AllocFactorMatrix,(U$4+1),FALSE)*$E4256</f>
        <v>-919.48459561308562</v>
      </c>
      <c r="V4249" s="5">
        <f ca="1">VLOOKUP(CONCATENATE($F4249," ",$G4249),AllocFactorMatrix,(V$4+1),FALSE)*$E4256</f>
        <v>-4859.501923901701</v>
      </c>
      <c r="W4249" s="5">
        <f ca="1">VLOOKUP(CONCATENATE($F4249," ",$G4249),AllocFactorMatrix,(W$4+1),FALSE)*$E4256</f>
        <v>-877.54550478920191</v>
      </c>
      <c r="X4249" s="5">
        <f ca="1">SUBTOTAL(9,T4249:W4249)</f>
        <v>-6712.7186524001891</v>
      </c>
      <c r="Y4249" s="5">
        <f ca="1">VLOOKUP(CONCATENATE($F4249," ",$G4249),AllocFactorMatrix,(Y$4+1),FALSE)*$E4256</f>
        <v>-493.94672678132787</v>
      </c>
      <c r="Z4249" s="5">
        <f ca="1">VLOOKUP(CONCATENATE($F4249," ",$G4249),AllocFactorMatrix,(Z$4+1),FALSE)*$E4256</f>
        <v>-8.2734188646065689</v>
      </c>
      <c r="AA4249" s="5">
        <f t="shared" ca="1" si="2149"/>
        <v>-502.22014564593445</v>
      </c>
      <c r="AB4249" s="5">
        <f ca="1">VLOOKUP(CONCATENATE($F4249," ",$G4249),AllocFactorMatrix,(AB$4+1),FALSE)*$E4256</f>
        <v>-6.4096921929950152</v>
      </c>
      <c r="AC4249" s="5">
        <f ca="1">VLOOKUP(CONCATENATE($F4249," ",$G4249),AllocFactorMatrix,(AC$4+1),FALSE)*$E4256</f>
        <v>0</v>
      </c>
      <c r="AD4249" s="5">
        <f ca="1">VLOOKUP(CONCATENATE($F4249," ",$G4249),AllocFactorMatrix,(AD$4+1),FALSE)*$E4256</f>
        <v>0</v>
      </c>
    </row>
    <row r="4250" spans="4:30" hidden="1" outlineLevel="1">
      <c r="D4250" s="7"/>
      <c r="E4250" s="51"/>
      <c r="F4250" s="52" t="str">
        <f>F4256</f>
        <v>LABOR_M</v>
      </c>
      <c r="G4250" s="55" t="str">
        <f>$G$9</f>
        <v>BULKTRAN</v>
      </c>
      <c r="H4250" s="4">
        <f t="shared" ca="1" si="2146"/>
        <v>-86.679311509281419</v>
      </c>
      <c r="I4250" s="5">
        <f ca="1">VLOOKUP(CONCATENATE($F4250," ",$G4250),AllocFactorMatrix,(I$4+1),FALSE)*$E4256</f>
        <v>-42.696754473987056</v>
      </c>
      <c r="J4250" s="5">
        <f ca="1">VLOOKUP(CONCATENATE($F4250," ",$G4250),AllocFactorMatrix,(J$4+1),FALSE)*$E4256</f>
        <v>-2.1106531387161205</v>
      </c>
      <c r="K4250" s="5">
        <f ca="1">VLOOKUP(CONCATENATE($F4250," ",$G4250),AllocFactorMatrix,(K$4+1),FALSE)*$E4256</f>
        <v>-7.7312014839283298</v>
      </c>
      <c r="L4250" s="5">
        <f ca="1">VLOOKUP(CONCATENATE($F4250," ",$G4250),AllocFactorMatrix,(L$4+1),FALSE)*$E4256</f>
        <v>-0.2433507738737975</v>
      </c>
      <c r="M4250" s="5">
        <f ca="1">VLOOKUP(CONCATENATE($F4250," ",$G4250),AllocFactorMatrix,(M$4+1),FALSE)*$E4256</f>
        <v>-2.2820656892194962E-2</v>
      </c>
      <c r="N4250" s="5">
        <f t="shared" ca="1" si="2147"/>
        <v>-7.9973729146943224</v>
      </c>
      <c r="O4250" s="5">
        <f ca="1">VLOOKUP(CONCATENATE($F4250," ",$G4250),AllocFactorMatrix,(O$4+1),FALSE)*$E4256</f>
        <v>-5.8769157993872243</v>
      </c>
      <c r="P4250" s="5">
        <f ca="1">VLOOKUP(CONCATENATE($F4250," ",$G4250),AllocFactorMatrix,(P$4+1),FALSE)*$E4256</f>
        <v>-1.0950406311860756</v>
      </c>
      <c r="Q4250" s="5">
        <f ca="1">VLOOKUP(CONCATENATE($F4250," ",$G4250),AllocFactorMatrix,(Q$4+1),FALSE)*$E4256</f>
        <v>-0.49482847157590909</v>
      </c>
      <c r="R4250" s="5">
        <f ca="1">VLOOKUP(CONCATENATE($F4250," ",$G4250),AllocFactorMatrix,(R$4+1),FALSE)*$E4256</f>
        <v>-2.2251883243062001E-2</v>
      </c>
      <c r="S4250" s="5">
        <f t="shared" ca="1" si="2148"/>
        <v>-7.4890367853922708</v>
      </c>
      <c r="T4250" s="5">
        <f ca="1">VLOOKUP(CONCATENATE($F4250," ",$G4250),AllocFactorMatrix,(T$4+1),FALSE)*$E4256</f>
        <v>-0.20529572164487192</v>
      </c>
      <c r="U4250" s="5">
        <f ca="1">VLOOKUP(CONCATENATE($F4250," ",$G4250),AllocFactorMatrix,(U$4+1),FALSE)*$E4256</f>
        <v>-3.3596295060549273</v>
      </c>
      <c r="V4250" s="5">
        <f ca="1">VLOOKUP(CONCATENATE($F4250," ",$G4250),AllocFactorMatrix,(V$4+1),FALSE)*$E4256</f>
        <v>-17.755736339862285</v>
      </c>
      <c r="W4250" s="5">
        <f ca="1">VLOOKUP(CONCATENATE($F4250," ",$G4250),AllocFactorMatrix,(W$4+1),FALSE)*$E4256</f>
        <v>-3.2063916947187958</v>
      </c>
      <c r="X4250" s="5">
        <f t="shared" ref="X4250:X4256" ca="1" si="2167">SUBTOTAL(9,T4250:W4250)</f>
        <v>-24.52705326228088</v>
      </c>
      <c r="Y4250" s="5">
        <f ca="1">VLOOKUP(CONCATENATE($F4250," ",$G4250),AllocFactorMatrix,(Y$4+1),FALSE)*$E4256</f>
        <v>-1.804791516498772</v>
      </c>
      <c r="Z4250" s="5">
        <f ca="1">VLOOKUP(CONCATENATE($F4250," ",$G4250),AllocFactorMatrix,(Z$4+1),FALSE)*$E4256</f>
        <v>-3.022956802767356E-2</v>
      </c>
      <c r="AA4250" s="5">
        <f t="shared" ca="1" si="2149"/>
        <v>-1.8350210845264456</v>
      </c>
      <c r="AB4250" s="5">
        <f ca="1">VLOOKUP(CONCATENATE($F4250," ",$G4250),AllocFactorMatrix,(AB$4+1),FALSE)*$E4256</f>
        <v>-2.3419849684330592E-2</v>
      </c>
      <c r="AC4250" s="5">
        <f ca="1">VLOOKUP(CONCATENATE($F4250," ",$G4250),AllocFactorMatrix,(AC$4+1),FALSE)*$E4256</f>
        <v>0</v>
      </c>
      <c r="AD4250" s="5">
        <f ca="1">VLOOKUP(CONCATENATE($F4250," ",$G4250),AllocFactorMatrix,(AD$4+1),FALSE)*$E4256</f>
        <v>0</v>
      </c>
    </row>
    <row r="4251" spans="4:30" hidden="1" outlineLevel="1">
      <c r="D4251" s="7"/>
      <c r="E4251" s="51"/>
      <c r="F4251" s="52" t="str">
        <f>F4256</f>
        <v>LABOR_M</v>
      </c>
      <c r="G4251" s="55" t="str">
        <f>$G$10</f>
        <v>SUBTRAN</v>
      </c>
      <c r="H4251" s="4">
        <f t="shared" ca="1" si="2146"/>
        <v>-19.065853196441928</v>
      </c>
      <c r="I4251" s="5">
        <f ca="1">VLOOKUP(CONCATENATE($F4251," ",$G4251),AllocFactorMatrix,(I$4+1),FALSE)*$E4256</f>
        <v>-9.2825429907479187</v>
      </c>
      <c r="J4251" s="5">
        <f ca="1">VLOOKUP(CONCATENATE($F4251," ",$G4251),AllocFactorMatrix,(J$4+1),FALSE)*$E4256</f>
        <v>-0.44798766774139942</v>
      </c>
      <c r="K4251" s="5">
        <f ca="1">VLOOKUP(CONCATENATE($F4251," ",$G4251),AllocFactorMatrix,(K$4+1),FALSE)*$E4256</f>
        <v>-1.6297572307145234</v>
      </c>
      <c r="L4251" s="5">
        <f ca="1">VLOOKUP(CONCATENATE($F4251," ",$G4251),AllocFactorMatrix,(L$4+1),FALSE)*$E4256</f>
        <v>-5.034166745403143E-2</v>
      </c>
      <c r="M4251" s="5">
        <f ca="1">VLOOKUP(CONCATENATE($F4251," ",$G4251),AllocFactorMatrix,(M$4+1),FALSE)*$E4256</f>
        <v>-6.2697884409173539E-3</v>
      </c>
      <c r="N4251" s="5">
        <f t="shared" ca="1" si="2147"/>
        <v>-1.686368686609472</v>
      </c>
      <c r="O4251" s="5">
        <f ca="1">VLOOKUP(CONCATENATE($F4251," ",$G4251),AllocFactorMatrix,(O$4+1),FALSE)*$E4256</f>
        <v>-1.2313070606089274</v>
      </c>
      <c r="P4251" s="5">
        <f ca="1">VLOOKUP(CONCATENATE($F4251," ",$G4251),AllocFactorMatrix,(P$4+1),FALSE)*$E4256</f>
        <v>-0.22889854642494981</v>
      </c>
      <c r="Q4251" s="5">
        <f ca="1">VLOOKUP(CONCATENATE($F4251," ",$G4251),AllocFactorMatrix,(Q$4+1),FALSE)*$E4256</f>
        <v>-0.13619736253732234</v>
      </c>
      <c r="R4251" s="5">
        <f ca="1">VLOOKUP(CONCATENATE($F4251," ",$G4251),AllocFactorMatrix,(R$4+1),FALSE)*$E4256</f>
        <v>0</v>
      </c>
      <c r="S4251" s="5">
        <f t="shared" ca="1" si="2148"/>
        <v>-1.5964029695711994</v>
      </c>
      <c r="T4251" s="5">
        <f ca="1">VLOOKUP(CONCATENATE($F4251," ",$G4251),AllocFactorMatrix,(T$4+1),FALSE)*$E4256</f>
        <v>-4.2995128336945514E-2</v>
      </c>
      <c r="U4251" s="5">
        <f ca="1">VLOOKUP(CONCATENATE($F4251," ",$G4251),AllocFactorMatrix,(U$4+1),FALSE)*$E4256</f>
        <v>-0.70385479871475454</v>
      </c>
      <c r="V4251" s="5">
        <f ca="1">VLOOKUP(CONCATENATE($F4251," ",$G4251),AllocFactorMatrix,(V$4+1),FALSE)*$E4256</f>
        <v>-4.9035333357355686</v>
      </c>
      <c r="W4251" s="5">
        <f ca="1">VLOOKUP(CONCATENATE($F4251," ",$G4251),AllocFactorMatrix,(W$4+1),FALSE)*$E4256</f>
        <v>0</v>
      </c>
      <c r="X4251" s="5">
        <f t="shared" ca="1" si="2167"/>
        <v>-5.650383262787269</v>
      </c>
      <c r="Y4251" s="5">
        <f ca="1">VLOOKUP(CONCATENATE($F4251," ",$G4251),AllocFactorMatrix,(Y$4+1),FALSE)*$E4256</f>
        <v>-0.37058735096031775</v>
      </c>
      <c r="Z4251" s="5">
        <f ca="1">VLOOKUP(CONCATENATE($F4251," ",$G4251),AllocFactorMatrix,(Z$4+1),FALSE)*$E4256</f>
        <v>-6.1777012086420566E-3</v>
      </c>
      <c r="AA4251" s="5">
        <f t="shared" ca="1" si="2149"/>
        <v>-0.37676505216895984</v>
      </c>
      <c r="AB4251" s="5">
        <f ca="1">VLOOKUP(CONCATENATE($F4251," ",$G4251),AllocFactorMatrix,(AB$4+1),FALSE)*$E4256</f>
        <v>-4.9486893323199294E-3</v>
      </c>
      <c r="AC4251" s="5">
        <f ca="1">VLOOKUP(CONCATENATE($F4251," ",$G4251),AllocFactorMatrix,(AC$4+1),FALSE)*$E4256</f>
        <v>-1.6826601654109673E-2</v>
      </c>
      <c r="AD4251" s="5">
        <f ca="1">VLOOKUP(CONCATENATE($F4251," ",$G4251),AllocFactorMatrix,(AD$4+1),FALSE)*$E4256</f>
        <v>-3.6272758292796199E-3</v>
      </c>
    </row>
    <row r="4252" spans="4:30" hidden="1" outlineLevel="1">
      <c r="D4252" s="7"/>
      <c r="E4252" s="51"/>
      <c r="F4252" s="52" t="str">
        <f>F4256</f>
        <v>LABOR_M</v>
      </c>
      <c r="G4252" s="55" t="str">
        <f>$G$11</f>
        <v>DISTPRI</v>
      </c>
      <c r="H4252" s="4">
        <f t="shared" ca="1" si="2146"/>
        <v>-12215.463129833826</v>
      </c>
      <c r="I4252" s="5">
        <f ca="1">VLOOKUP(CONCATENATE($F4252," ",$G4252),AllocFactorMatrix,(I$4+1),FALSE)*$E4256</f>
        <v>-8164.1150056125198</v>
      </c>
      <c r="J4252" s="5">
        <f ca="1">VLOOKUP(CONCATENATE($F4252," ",$G4252),AllocFactorMatrix,(J$4+1),FALSE)*$E4256</f>
        <v>-384.83506864078129</v>
      </c>
      <c r="K4252" s="5">
        <f ca="1">VLOOKUP(CONCATENATE($F4252," ",$G4252),AllocFactorMatrix,(K$4+1),FALSE)*$E4256</f>
        <v>-1397.3597528564192</v>
      </c>
      <c r="L4252" s="5">
        <f ca="1">VLOOKUP(CONCATENATE($F4252," ",$G4252),AllocFactorMatrix,(L$4+1),FALSE)*$E4256</f>
        <v>-43.185687431882968</v>
      </c>
      <c r="M4252" s="5">
        <f ca="1">VLOOKUP(CONCATENATE($F4252," ",$G4252),AllocFactorMatrix,(M$4+1),FALSE)*$E4256</f>
        <v>0</v>
      </c>
      <c r="N4252" s="5">
        <f t="shared" ca="1" si="2147"/>
        <v>-1440.5454402883022</v>
      </c>
      <c r="O4252" s="5">
        <f ca="1">VLOOKUP(CONCATENATE($F4252," ",$G4252),AllocFactorMatrix,(O$4+1),FALSE)*$E4256</f>
        <v>-1047.7755770409613</v>
      </c>
      <c r="P4252" s="5">
        <f ca="1">VLOOKUP(CONCATENATE($F4252," ",$G4252),AllocFactorMatrix,(P$4+1),FALSE)*$E4256</f>
        <v>-195.14827173290692</v>
      </c>
      <c r="Q4252" s="5">
        <f ca="1">VLOOKUP(CONCATENATE($F4252," ",$G4252),AllocFactorMatrix,(Q$4+1),FALSE)*$E4256</f>
        <v>0</v>
      </c>
      <c r="R4252" s="5">
        <f ca="1">VLOOKUP(CONCATENATE($F4252," ",$G4252),AllocFactorMatrix,(R$4+1),FALSE)*$E4256</f>
        <v>0</v>
      </c>
      <c r="S4252" s="5">
        <f t="shared" ca="1" si="2148"/>
        <v>-1242.9238487738683</v>
      </c>
      <c r="T4252" s="5">
        <f ca="1">VLOOKUP(CONCATENATE($F4252," ",$G4252),AllocFactorMatrix,(T$4+1),FALSE)*$E4256</f>
        <v>-37.352553626505255</v>
      </c>
      <c r="U4252" s="5">
        <f ca="1">VLOOKUP(CONCATENATE($F4252," ",$G4252),AllocFactorMatrix,(U$4+1),FALSE)*$E4256</f>
        <v>-602.41216691516172</v>
      </c>
      <c r="V4252" s="5">
        <f ca="1">VLOOKUP(CONCATENATE($F4252," ",$G4252),AllocFactorMatrix,(V$4+1),FALSE)*$E4256</f>
        <v>0</v>
      </c>
      <c r="W4252" s="5">
        <f ca="1">VLOOKUP(CONCATENATE($F4252," ",$G4252),AllocFactorMatrix,(W$4+1),FALSE)*$E4256</f>
        <v>0</v>
      </c>
      <c r="X4252" s="5">
        <f t="shared" ca="1" si="2167"/>
        <v>-639.76472054166697</v>
      </c>
      <c r="Y4252" s="5">
        <f ca="1">VLOOKUP(CONCATENATE($F4252," ",$G4252),AllocFactorMatrix,(Y$4+1),FALSE)*$E4256</f>
        <v>-315.95248764890965</v>
      </c>
      <c r="Z4252" s="5">
        <f ca="1">VLOOKUP(CONCATENATE($F4252," ",$G4252),AllocFactorMatrix,(Z$4+1),FALSE)*$E4256</f>
        <v>-5.2713242940126763</v>
      </c>
      <c r="AA4252" s="5">
        <f t="shared" ca="1" si="2149"/>
        <v>-321.22381194292234</v>
      </c>
      <c r="AB4252" s="5">
        <f ca="1">VLOOKUP(CONCATENATE($F4252," ",$G4252),AllocFactorMatrix,(AB$4+1),FALSE)*$E4256</f>
        <v>-4.2706559297103972</v>
      </c>
      <c r="AC4252" s="5">
        <f ca="1">VLOOKUP(CONCATENATE($F4252," ",$G4252),AllocFactorMatrix,(AC$4+1),FALSE)*$E4256</f>
        <v>-14.630673894780243</v>
      </c>
      <c r="AD4252" s="5">
        <f ca="1">VLOOKUP(CONCATENATE($F4252," ",$G4252),AllocFactorMatrix,(AD$4+1),FALSE)*$E4256</f>
        <v>-3.1539042092701575</v>
      </c>
    </row>
    <row r="4253" spans="4:30" hidden="1" outlineLevel="1">
      <c r="D4253" s="7"/>
      <c r="E4253" s="51"/>
      <c r="F4253" s="52" t="str">
        <f>F4256</f>
        <v>LABOR_M</v>
      </c>
      <c r="G4253" s="55" t="str">
        <f>$G$12</f>
        <v>DISTSEC</v>
      </c>
      <c r="H4253" s="4">
        <f t="shared" ca="1" si="2146"/>
        <v>-5041.4718790178395</v>
      </c>
      <c r="I4253" s="5">
        <f ca="1">VLOOKUP(CONCATENATE($F4253," ",$G4253),AllocFactorMatrix,(I$4+1),FALSE)*$E4256</f>
        <v>-3769.5158421613623</v>
      </c>
      <c r="J4253" s="5">
        <f ca="1">VLOOKUP(CONCATENATE($F4253," ",$G4253),AllocFactorMatrix,(J$4+1),FALSE)*$E4256</f>
        <v>-181.72956013061813</v>
      </c>
      <c r="K4253" s="5">
        <f ca="1">VLOOKUP(CONCATENATE($F4253," ",$G4253),AllocFactorMatrix,(K$4+1),FALSE)*$E4256</f>
        <v>-548.35381642356595</v>
      </c>
      <c r="L4253" s="5">
        <f ca="1">VLOOKUP(CONCATENATE($F4253," ",$G4253),AllocFactorMatrix,(L$4+1),FALSE)*$E4256</f>
        <v>0</v>
      </c>
      <c r="M4253" s="5">
        <f ca="1">VLOOKUP(CONCATENATE($F4253," ",$G4253),AllocFactorMatrix,(M$4+1),FALSE)*$E4256</f>
        <v>0</v>
      </c>
      <c r="N4253" s="5">
        <f t="shared" ca="1" si="2147"/>
        <v>-548.35381642356595</v>
      </c>
      <c r="O4253" s="5">
        <f ca="1">VLOOKUP(CONCATENATE($F4253," ",$G4253),AllocFactorMatrix,(O$4+1),FALSE)*$E4256</f>
        <v>-349.41318614867822</v>
      </c>
      <c r="P4253" s="5">
        <f ca="1">VLOOKUP(CONCATENATE($F4253," ",$G4253),AllocFactorMatrix,(P$4+1),FALSE)*$E4256</f>
        <v>0</v>
      </c>
      <c r="Q4253" s="5">
        <f ca="1">VLOOKUP(CONCATENATE($F4253," ",$G4253),AllocFactorMatrix,(Q$4+1),FALSE)*$E4256</f>
        <v>0</v>
      </c>
      <c r="R4253" s="5">
        <f ca="1">VLOOKUP(CONCATENATE($F4253," ",$G4253),AllocFactorMatrix,(R$4+1),FALSE)*$E4256</f>
        <v>0</v>
      </c>
      <c r="S4253" s="5">
        <f t="shared" ca="1" si="2148"/>
        <v>-349.41318614867822</v>
      </c>
      <c r="T4253" s="5">
        <f ca="1">VLOOKUP(CONCATENATE($F4253," ",$G4253),AllocFactorMatrix,(T$4+1),FALSE)*$E4256</f>
        <v>-9.4473995312737582</v>
      </c>
      <c r="U4253" s="5">
        <f ca="1">VLOOKUP(CONCATENATE($F4253," ",$G4253),AllocFactorMatrix,(U$4+1),FALSE)*$E4256</f>
        <v>0</v>
      </c>
      <c r="V4253" s="5">
        <f ca="1">VLOOKUP(CONCATENATE($F4253," ",$G4253),AllocFactorMatrix,(V$4+1),FALSE)*$E4256</f>
        <v>0</v>
      </c>
      <c r="W4253" s="5">
        <f ca="1">VLOOKUP(CONCATENATE($F4253," ",$G4253),AllocFactorMatrix,(W$4+1),FALSE)*$E4256</f>
        <v>0</v>
      </c>
      <c r="X4253" s="5">
        <f t="shared" ca="1" si="2167"/>
        <v>-9.4473995312737582</v>
      </c>
      <c r="Y4253" s="5">
        <f ca="1">VLOOKUP(CONCATENATE($F4253," ",$G4253),AllocFactorMatrix,(Y$4+1),FALSE)*$E4256</f>
        <v>-128.87898968561223</v>
      </c>
      <c r="Z4253" s="5">
        <f ca="1">VLOOKUP(CONCATENATE($F4253," ",$G4253),AllocFactorMatrix,(Z$4+1),FALSE)*$E4256</f>
        <v>0</v>
      </c>
      <c r="AA4253" s="5">
        <f t="shared" ca="1" si="2149"/>
        <v>-128.87898968561223</v>
      </c>
      <c r="AB4253" s="5">
        <f ca="1">VLOOKUP(CONCATENATE($F4253," ",$G4253),AllocFactorMatrix,(AB$4+1),FALSE)*$E4256</f>
        <v>-1.3373814218500053</v>
      </c>
      <c r="AC4253" s="5">
        <f ca="1">VLOOKUP(CONCATENATE($F4253," ",$G4253),AllocFactorMatrix,(AC$4+1),FALSE)*$E4256</f>
        <v>-45.409243046507122</v>
      </c>
      <c r="AD4253" s="5">
        <f ca="1">VLOOKUP(CONCATENATE($F4253," ",$G4253),AllocFactorMatrix,(AD$4+1),FALSE)*$E4256</f>
        <v>-7.3864604683715696</v>
      </c>
    </row>
    <row r="4254" spans="4:30" hidden="1" outlineLevel="1">
      <c r="D4254" s="7"/>
      <c r="E4254" s="51"/>
      <c r="F4254" s="52" t="str">
        <f>F4256</f>
        <v>LABOR_M</v>
      </c>
      <c r="G4254" s="55" t="str">
        <f>$G$13</f>
        <v>ENERGY</v>
      </c>
      <c r="H4254" s="4">
        <f t="shared" ca="1" si="2146"/>
        <v>-6245.1720970964197</v>
      </c>
      <c r="I4254" s="5">
        <f ca="1">VLOOKUP(CONCATENATE($F4254," ",$G4254),AllocFactorMatrix,(I$4+1),FALSE)*$E4256</f>
        <v>-2343.3577446883869</v>
      </c>
      <c r="J4254" s="5">
        <f ca="1">VLOOKUP(CONCATENATE($F4254," ",$G4254),AllocFactorMatrix,(J$4+1),FALSE)*$E4256</f>
        <v>-151.86472415253314</v>
      </c>
      <c r="K4254" s="5">
        <f ca="1">VLOOKUP(CONCATENATE($F4254," ",$G4254),AllocFactorMatrix,(K$4+1),FALSE)*$E4256</f>
        <v>-509.52261223444788</v>
      </c>
      <c r="L4254" s="5">
        <f ca="1">VLOOKUP(CONCATENATE($F4254," ",$G4254),AllocFactorMatrix,(L$4+1),FALSE)*$E4256</f>
        <v>-16.193785352067284</v>
      </c>
      <c r="M4254" s="5">
        <f ca="1">VLOOKUP(CONCATENATE($F4254," ",$G4254),AllocFactorMatrix,(M$4+1),FALSE)*$E4256</f>
        <v>-1.4928777007096641</v>
      </c>
      <c r="N4254" s="5">
        <f t="shared" ca="1" si="2147"/>
        <v>-527.20927528722484</v>
      </c>
      <c r="O4254" s="5">
        <f ca="1">VLOOKUP(CONCATENATE($F4254," ",$G4254),AllocFactorMatrix,(O$4+1),FALSE)*$E4256</f>
        <v>-464.53887507502787</v>
      </c>
      <c r="P4254" s="5">
        <f ca="1">VLOOKUP(CONCATENATE($F4254," ",$G4254),AllocFactorMatrix,(P$4+1),FALSE)*$E4256</f>
        <v>-86.116568937115034</v>
      </c>
      <c r="Q4254" s="5">
        <f ca="1">VLOOKUP(CONCATENATE($F4254," ",$G4254),AllocFactorMatrix,(Q$4+1),FALSE)*$E4256</f>
        <v>-39.129164691623515</v>
      </c>
      <c r="R4254" s="5">
        <f ca="1">VLOOKUP(CONCATENATE($F4254," ",$G4254),AllocFactorMatrix,(R$4+1),FALSE)*$E4256</f>
        <v>-1.8130161241125085</v>
      </c>
      <c r="S4254" s="5">
        <f t="shared" ca="1" si="2148"/>
        <v>-591.59762482787892</v>
      </c>
      <c r="T4254" s="5">
        <f ca="1">VLOOKUP(CONCATENATE($F4254," ",$G4254),AllocFactorMatrix,(T$4+1),FALSE)*$E4256</f>
        <v>-17.802009992281594</v>
      </c>
      <c r="U4254" s="5">
        <f ca="1">VLOOKUP(CONCATENATE($F4254," ",$G4254),AllocFactorMatrix,(U$4+1),FALSE)*$E4256</f>
        <v>-312.57662663622648</v>
      </c>
      <c r="V4254" s="5">
        <f ca="1">VLOOKUP(CONCATENATE($F4254," ",$G4254),AllocFactorMatrix,(V$4+1),FALSE)*$E4256</f>
        <v>-1774.6803108315537</v>
      </c>
      <c r="W4254" s="5">
        <f ca="1">VLOOKUP(CONCATENATE($F4254," ",$G4254),AllocFactorMatrix,(W$4+1),FALSE)*$E4256</f>
        <v>-336.69839075886165</v>
      </c>
      <c r="X4254" s="5">
        <f t="shared" ca="1" si="2167"/>
        <v>-2441.7573382189235</v>
      </c>
      <c r="Y4254" s="5">
        <f ca="1">VLOOKUP(CONCATENATE($F4254," ",$G4254),AllocFactorMatrix,(Y$4+1),FALSE)*$E4256</f>
        <v>-125.85758407127594</v>
      </c>
      <c r="Z4254" s="5">
        <f ca="1">VLOOKUP(CONCATENATE($F4254," ",$G4254),AllocFactorMatrix,(Z$4+1),FALSE)*$E4256</f>
        <v>-2.0487608322489876</v>
      </c>
      <c r="AA4254" s="5">
        <f t="shared" ca="1" si="2149"/>
        <v>-127.90634490352492</v>
      </c>
      <c r="AB4254" s="5">
        <f ca="1">VLOOKUP(CONCATENATE($F4254," ",$G4254),AllocFactorMatrix,(AB$4+1),FALSE)*$E4256</f>
        <v>-2.2852279052629965</v>
      </c>
      <c r="AC4254" s="5">
        <f ca="1">VLOOKUP(CONCATENATE($F4254," ",$G4254),AllocFactorMatrix,(AC$4+1),FALSE)*$E4256</f>
        <v>-49.414993345453581</v>
      </c>
      <c r="AD4254" s="5">
        <f ca="1">VLOOKUP(CONCATENATE($F4254," ",$G4254),AllocFactorMatrix,(AD$4+1),FALSE)*$E4256</f>
        <v>-9.7788237672303921</v>
      </c>
    </row>
    <row r="4255" spans="4:30" hidden="1" outlineLevel="1">
      <c r="D4255" s="7"/>
      <c r="E4255" s="51"/>
      <c r="F4255" s="52" t="str">
        <f>F4256</f>
        <v>LABOR_M</v>
      </c>
      <c r="G4255" s="55" t="str">
        <f>$G$14</f>
        <v>CUSTOMER</v>
      </c>
      <c r="H4255" s="4">
        <f t="shared" ca="1" si="2146"/>
        <v>-4707.2069861804348</v>
      </c>
      <c r="I4255" s="5">
        <f ca="1">VLOOKUP(CONCATENATE($F4255," ",$G4255),AllocFactorMatrix,(I$4+1),FALSE)*$E4256</f>
        <v>-3363.3040627272685</v>
      </c>
      <c r="J4255" s="5">
        <f ca="1">VLOOKUP(CONCATENATE($F4255," ",$G4255),AllocFactorMatrix,(J$4+1),FALSE)*$E4256</f>
        <v>-575.57207255322294</v>
      </c>
      <c r="K4255" s="5">
        <f ca="1">VLOOKUP(CONCATENATE($F4255," ",$G4255),AllocFactorMatrix,(K$4+1),FALSE)*$E4256</f>
        <v>-165.73373548947879</v>
      </c>
      <c r="L4255" s="5">
        <f ca="1">VLOOKUP(CONCATENATE($F4255," ",$G4255),AllocFactorMatrix,(L$4+1),FALSE)*$E4256</f>
        <v>-27.704534698550191</v>
      </c>
      <c r="M4255" s="5">
        <f ca="1">VLOOKUP(CONCATENATE($F4255," ",$G4255),AllocFactorMatrix,(M$4+1),FALSE)*$E4256</f>
        <v>-4.3771836258344745</v>
      </c>
      <c r="N4255" s="5">
        <f t="shared" ca="1" si="2147"/>
        <v>-197.81545381386346</v>
      </c>
      <c r="O4255" s="5">
        <f ca="1">VLOOKUP(CONCATENATE($F4255," ",$G4255),AllocFactorMatrix,(O$4+1),FALSE)*$E4256</f>
        <v>-30.92630232379851</v>
      </c>
      <c r="P4255" s="5">
        <f ca="1">VLOOKUP(CONCATENATE($F4255," ",$G4255),AllocFactorMatrix,(P$4+1),FALSE)*$E4256</f>
        <v>-7.9427311547432229</v>
      </c>
      <c r="Q4255" s="5">
        <f ca="1">VLOOKUP(CONCATENATE($F4255," ",$G4255),AllocFactorMatrix,(Q$4+1),FALSE)*$E4256</f>
        <v>-15.19196576284601</v>
      </c>
      <c r="R4255" s="5">
        <f ca="1">VLOOKUP(CONCATENATE($F4255," ",$G4255),AllocFactorMatrix,(R$4+1),FALSE)*$E4256</f>
        <v>-2.6515247211636876</v>
      </c>
      <c r="S4255" s="5">
        <f t="shared" ca="1" si="2148"/>
        <v>-56.71252396255143</v>
      </c>
      <c r="T4255" s="5">
        <f ca="1">VLOOKUP(CONCATENATE($F4255," ",$G4255),AllocFactorMatrix,(T$4+1),FALSE)*$E4256</f>
        <v>-0.21508476020337366</v>
      </c>
      <c r="U4255" s="5">
        <f ca="1">VLOOKUP(CONCATENATE($F4255," ",$G4255),AllocFactorMatrix,(U$4+1),FALSE)*$E4256</f>
        <v>-4.728553792441768</v>
      </c>
      <c r="V4255" s="5">
        <f ca="1">VLOOKUP(CONCATENATE($F4255," ",$G4255),AllocFactorMatrix,(V$4+1),FALSE)*$E4256</f>
        <v>-22.35313200266549</v>
      </c>
      <c r="W4255" s="5">
        <f ca="1">VLOOKUP(CONCATENATE($F4255," ",$G4255),AllocFactorMatrix,(W$4+1),FALSE)*$E4256</f>
        <v>-3.9787684045973291</v>
      </c>
      <c r="X4255" s="5">
        <f t="shared" ca="1" si="2167"/>
        <v>-31.275538959907959</v>
      </c>
      <c r="Y4255" s="5">
        <f ca="1">VLOOKUP(CONCATENATE($F4255," ",$G4255),AllocFactorMatrix,(Y$4+1),FALSE)*$E4256</f>
        <v>-8.4645922114493768</v>
      </c>
      <c r="Z4255" s="5">
        <f ca="1">VLOOKUP(CONCATENATE($F4255," ",$G4255),AllocFactorMatrix,(Z$4+1),FALSE)*$E4256</f>
        <v>-0.13410240263293946</v>
      </c>
      <c r="AA4255" s="5">
        <f t="shared" ca="1" si="2149"/>
        <v>-8.5986946140823157</v>
      </c>
      <c r="AB4255" s="5">
        <f ca="1">VLOOKUP(CONCATENATE($F4255," ",$G4255),AllocFactorMatrix,(AB$4+1),FALSE)*$E4256</f>
        <v>-0.24119802736553192</v>
      </c>
      <c r="AC4255" s="5">
        <f ca="1">VLOOKUP(CONCATENATE($F4255," ",$G4255),AllocFactorMatrix,(AC$4+1),FALSE)*$E4256</f>
        <v>-371.21151701153468</v>
      </c>
      <c r="AD4255" s="5">
        <f ca="1">VLOOKUP(CONCATENATE($F4255," ",$G4255),AllocFactorMatrix,(AD$4+1),FALSE)*$E4256</f>
        <v>-102.47592451063585</v>
      </c>
    </row>
    <row r="4256" spans="4:30" collapsed="1">
      <c r="D4256" s="55" t="str">
        <f>+D3289</f>
        <v>Adj 23 - Pension &amp; OPEB Expense Adjustment</v>
      </c>
      <c r="E4256" s="61">
        <v>-52038</v>
      </c>
      <c r="F4256" s="57" t="str">
        <f>+F3289</f>
        <v>LABOR_M</v>
      </c>
      <c r="G4256" s="55" t="str">
        <f>$G$15</f>
        <v>TOTAL</v>
      </c>
      <c r="H4256" s="4">
        <f t="shared" ca="1" si="2146"/>
        <v>-52038.000000000007</v>
      </c>
      <c r="I4256" s="5">
        <f ca="1">VLOOKUP(CONCATENATE($F4256," ",$G4256),AllocFactorMatrix,(I$4+1),FALSE)*$E4256</f>
        <v>-29377.789046354705</v>
      </c>
      <c r="J4256" s="5">
        <f ca="1">VLOOKUP(CONCATENATE($F4256," ",$G4256),AllocFactorMatrix,(J$4+1),FALSE)*$E4256</f>
        <v>-1874.2169311951195</v>
      </c>
      <c r="K4256" s="5">
        <f ca="1">VLOOKUP(CONCATENATE($F4256," ",$G4256),AllocFactorMatrix,(K$4+1),FALSE)*$E4256</f>
        <v>-4746.254865920856</v>
      </c>
      <c r="L4256" s="5">
        <f ca="1">VLOOKUP(CONCATENATE($F4256," ",$G4256),AllocFactorMatrix,(L$4+1),FALSE)*$E4256</f>
        <v>-153.97947476364658</v>
      </c>
      <c r="M4256" s="5">
        <f ca="1">VLOOKUP(CONCATENATE($F4256," ",$G4256),AllocFactorMatrix,(M$4+1),FALSE)*$E4256</f>
        <v>-12.144853101838661</v>
      </c>
      <c r="N4256" s="5">
        <f t="shared" ca="1" si="2147"/>
        <v>-4912.3791937863416</v>
      </c>
      <c r="O4256" s="5">
        <f ca="1">VLOOKUP(CONCATENATE($F4256," ",$G4256),AllocFactorMatrix,(O$4+1),FALSE)*$E4256</f>
        <v>-3508.1935507525623</v>
      </c>
      <c r="P4256" s="5">
        <f ca="1">VLOOKUP(CONCATENATE($F4256," ",$G4256),AllocFactorMatrix,(P$4+1),FALSE)*$E4256</f>
        <v>-590.22913841378545</v>
      </c>
      <c r="Q4256" s="5">
        <f ca="1">VLOOKUP(CONCATENATE($F4256," ",$G4256),AllocFactorMatrix,(Q$4+1),FALSE)*$E4256</f>
        <v>-190.37993374583232</v>
      </c>
      <c r="R4256" s="5">
        <f ca="1">VLOOKUP(CONCATENATE($F4256," ",$G4256),AllocFactorMatrix,(R$4+1),FALSE)*$E4256</f>
        <v>-10.576828498386661</v>
      </c>
      <c r="S4256" s="5">
        <f t="shared" ca="1" si="2148"/>
        <v>-4299.3794514105666</v>
      </c>
      <c r="T4256" s="5">
        <f ca="1">VLOOKUP(CONCATENATE($F4256," ",$G4256),AllocFactorMatrix,(T$4+1),FALSE)*$E4256</f>
        <v>-121.25196685644678</v>
      </c>
      <c r="U4256" s="5">
        <f ca="1">VLOOKUP(CONCATENATE($F4256," ",$G4256),AllocFactorMatrix,(U$4+1),FALSE)*$E4256</f>
        <v>-1843.2654272616855</v>
      </c>
      <c r="V4256" s="5">
        <f ca="1">VLOOKUP(CONCATENATE($F4256," ",$G4256),AllocFactorMatrix,(V$4+1),FALSE)*$E4256</f>
        <v>-6679.1946364115183</v>
      </c>
      <c r="W4256" s="5">
        <f ca="1">VLOOKUP(CONCATENATE($F4256," ",$G4256),AllocFactorMatrix,(W$4+1),FALSE)*$E4256</f>
        <v>-1221.4290556473798</v>
      </c>
      <c r="X4256" s="5">
        <f t="shared" ca="1" si="2167"/>
        <v>-9865.141086177031</v>
      </c>
      <c r="Y4256" s="5">
        <f ca="1">VLOOKUP(CONCATENATE($F4256," ",$G4256),AllocFactorMatrix,(Y$4+1),FALSE)*$E4256</f>
        <v>-1075.2757592660341</v>
      </c>
      <c r="Z4256" s="5">
        <f ca="1">VLOOKUP(CONCATENATE($F4256," ",$G4256),AllocFactorMatrix,(Z$4+1),FALSE)*$E4256</f>
        <v>-15.764013662737486</v>
      </c>
      <c r="AA4256" s="5">
        <f t="shared" ca="1" si="2149"/>
        <v>-1091.0397729287715</v>
      </c>
      <c r="AB4256" s="5">
        <f ca="1">VLOOKUP(CONCATENATE($F4256," ",$G4256),AllocFactorMatrix,(AB$4+1),FALSE)*$E4256</f>
        <v>-14.572524016200596</v>
      </c>
      <c r="AC4256" s="5">
        <f ca="1">VLOOKUP(CONCATENATE($F4256," ",$G4256),AllocFactorMatrix,(AC$4+1),FALSE)*$E4256</f>
        <v>-480.68325389992964</v>
      </c>
      <c r="AD4256" s="5">
        <f ca="1">VLOOKUP(CONCATENATE($F4256," ",$G4256),AllocFactorMatrix,(AD$4+1),FALSE)*$E4256</f>
        <v>-122.79874023133723</v>
      </c>
    </row>
    <row r="4257" spans="4:30" hidden="1" outlineLevel="1">
      <c r="D4257" s="7"/>
      <c r="E4257" s="51"/>
      <c r="F4257" s="52" t="str">
        <f>F4264</f>
        <v>RB_GUP-Land_P</v>
      </c>
      <c r="G4257" s="55" t="str">
        <f>$G$8</f>
        <v>PRODUCTION</v>
      </c>
      <c r="H4257" s="4">
        <f t="shared" ref="H4257:H4264" si="2168">SUBTOTAL(9,I4257:AD4257)</f>
        <v>-23532.000000000004</v>
      </c>
      <c r="I4257" s="5">
        <f>VLOOKUP(CONCATENATE($F4257," ",$G4257),AllocFactorMatrix,(I$4+1),FALSE)*$E4264</f>
        <v>-11591.462931431781</v>
      </c>
      <c r="J4257" s="5">
        <f>VLOOKUP(CONCATENATE($F4257," ",$G4257),AllocFactorMatrix,(J$4+1),FALSE)*$E4264</f>
        <v>-573.00743159397871</v>
      </c>
      <c r="K4257" s="5">
        <f>VLOOKUP(CONCATENATE($F4257," ",$G4257),AllocFactorMatrix,(K$4+1),FALSE)*$E4264</f>
        <v>-2098.893382422872</v>
      </c>
      <c r="L4257" s="5">
        <f>VLOOKUP(CONCATENATE($F4257," ",$G4257),AllocFactorMatrix,(L$4+1),FALSE)*$E4264</f>
        <v>-66.065711772353183</v>
      </c>
      <c r="M4257" s="5">
        <f>VLOOKUP(CONCATENATE($F4257," ",$G4257),AllocFactorMatrix,(M$4+1),FALSE)*$E4264</f>
        <v>-6.1954310508065058</v>
      </c>
      <c r="N4257" s="5">
        <f t="shared" ref="N4257:N4264" si="2169">SUBTOTAL(9,K4257:M4257)</f>
        <v>-2171.1545252460314</v>
      </c>
      <c r="O4257" s="5">
        <f>VLOOKUP(CONCATENATE($F4257," ",$G4257),AllocFactorMatrix,(O$4+1),FALSE)*$E4264</f>
        <v>-1595.4854760973938</v>
      </c>
      <c r="P4257" s="5">
        <f>VLOOKUP(CONCATENATE($F4257," ",$G4257),AllocFactorMatrix,(P$4+1),FALSE)*$E4264</f>
        <v>-297.28542698809395</v>
      </c>
      <c r="Q4257" s="5">
        <f>VLOOKUP(CONCATENATE($F4257," ",$G4257),AllocFactorMatrix,(Q$4+1),FALSE)*$E4264</f>
        <v>-134.33774900112641</v>
      </c>
      <c r="R4257" s="5">
        <f>VLOOKUP(CONCATENATE($F4257," ",$G4257),AllocFactorMatrix,(R$4+1),FALSE)*$E4264</f>
        <v>-6.0410184086391343</v>
      </c>
      <c r="S4257" s="5">
        <f t="shared" ref="S4257:S4264" si="2170">SUBTOTAL(9,O4257:R4257)</f>
        <v>-2033.1496704952531</v>
      </c>
      <c r="T4257" s="5">
        <f>VLOOKUP(CONCATENATE($F4257," ",$G4257),AllocFactorMatrix,(T$4+1),FALSE)*$E4264</f>
        <v>-55.734394258886482</v>
      </c>
      <c r="U4257" s="5">
        <f>VLOOKUP(CONCATENATE($F4257," ",$G4257),AllocFactorMatrix,(U$4+1),FALSE)*$E4264</f>
        <v>-912.08386591786802</v>
      </c>
      <c r="V4257" s="5">
        <f>VLOOKUP(CONCATENATE($F4257," ",$G4257),AllocFactorMatrix,(V$4+1),FALSE)*$E4264</f>
        <v>-4820.3888595134868</v>
      </c>
      <c r="W4257" s="5">
        <f>VLOOKUP(CONCATENATE($F4257," ",$G4257),AllocFactorMatrix,(W$4+1),FALSE)*$E4264</f>
        <v>-870.48233363094266</v>
      </c>
      <c r="X4257" s="5">
        <f>SUBTOTAL(9,T4257:W4257)</f>
        <v>-6658.6894533211844</v>
      </c>
      <c r="Y4257" s="5">
        <f>VLOOKUP(CONCATENATE($F4257," ",$G4257),AllocFactorMatrix,(Y$4+1),FALSE)*$E4264</f>
        <v>-489.97105799232702</v>
      </c>
      <c r="Z4257" s="5">
        <f>VLOOKUP(CONCATENATE($F4257," ",$G4257),AllocFactorMatrix,(Z$4+1),FALSE)*$E4264</f>
        <v>-8.2068279320728479</v>
      </c>
      <c r="AA4257" s="5">
        <f t="shared" ref="AA4257:AA4264" si="2171">SUBTOTAL(9,Y4257:Z4257)</f>
        <v>-498.17788592439985</v>
      </c>
      <c r="AB4257" s="5">
        <f>VLOOKUP(CONCATENATE($F4257," ",$G4257),AllocFactorMatrix,(AB$4+1),FALSE)*$E4264</f>
        <v>-6.3581019873774069</v>
      </c>
      <c r="AC4257" s="5">
        <f>VLOOKUP(CONCATENATE($F4257," ",$G4257),AllocFactorMatrix,(AC$4+1),FALSE)*$E4264</f>
        <v>0</v>
      </c>
      <c r="AD4257" s="5">
        <f>VLOOKUP(CONCATENATE($F4257," ",$G4257),AllocFactorMatrix,(AD$4+1),FALSE)*$E4264</f>
        <v>0</v>
      </c>
    </row>
    <row r="4258" spans="4:30" hidden="1" outlineLevel="1">
      <c r="D4258" s="7"/>
      <c r="E4258" s="51"/>
      <c r="F4258" s="52" t="str">
        <f>F4264</f>
        <v>RB_GUP-Land_P</v>
      </c>
      <c r="G4258" s="55" t="str">
        <f>$G$9</f>
        <v>BULKTRAN</v>
      </c>
      <c r="H4258" s="4">
        <f t="shared" si="2168"/>
        <v>0</v>
      </c>
      <c r="I4258" s="5">
        <f>VLOOKUP(CONCATENATE($F4258," ",$G4258),AllocFactorMatrix,(I$4+1),FALSE)*$E4264</f>
        <v>0</v>
      </c>
      <c r="J4258" s="5">
        <f>VLOOKUP(CONCATENATE($F4258," ",$G4258),AllocFactorMatrix,(J$4+1),FALSE)*$E4264</f>
        <v>0</v>
      </c>
      <c r="K4258" s="5">
        <f>VLOOKUP(CONCATENATE($F4258," ",$G4258),AllocFactorMatrix,(K$4+1),FALSE)*$E4264</f>
        <v>0</v>
      </c>
      <c r="L4258" s="5">
        <f>VLOOKUP(CONCATENATE($F4258," ",$G4258),AllocFactorMatrix,(L$4+1),FALSE)*$E4264</f>
        <v>0</v>
      </c>
      <c r="M4258" s="5">
        <f>VLOOKUP(CONCATENATE($F4258," ",$G4258),AllocFactorMatrix,(M$4+1),FALSE)*$E4264</f>
        <v>0</v>
      </c>
      <c r="N4258" s="5">
        <f t="shared" si="2169"/>
        <v>0</v>
      </c>
      <c r="O4258" s="5">
        <f>VLOOKUP(CONCATENATE($F4258," ",$G4258),AllocFactorMatrix,(O$4+1),FALSE)*$E4264</f>
        <v>0</v>
      </c>
      <c r="P4258" s="5">
        <f>VLOOKUP(CONCATENATE($F4258," ",$G4258),AllocFactorMatrix,(P$4+1),FALSE)*$E4264</f>
        <v>0</v>
      </c>
      <c r="Q4258" s="5">
        <f>VLOOKUP(CONCATENATE($F4258," ",$G4258),AllocFactorMatrix,(Q$4+1),FALSE)*$E4264</f>
        <v>0</v>
      </c>
      <c r="R4258" s="5">
        <f>VLOOKUP(CONCATENATE($F4258," ",$G4258),AllocFactorMatrix,(R$4+1),FALSE)*$E4264</f>
        <v>0</v>
      </c>
      <c r="S4258" s="5">
        <f t="shared" si="2170"/>
        <v>0</v>
      </c>
      <c r="T4258" s="5">
        <f>VLOOKUP(CONCATENATE($F4258," ",$G4258),AllocFactorMatrix,(T$4+1),FALSE)*$E4264</f>
        <v>0</v>
      </c>
      <c r="U4258" s="5">
        <f>VLOOKUP(CONCATENATE($F4258," ",$G4258),AllocFactorMatrix,(U$4+1),FALSE)*$E4264</f>
        <v>0</v>
      </c>
      <c r="V4258" s="5">
        <f>VLOOKUP(CONCATENATE($F4258," ",$G4258),AllocFactorMatrix,(V$4+1),FALSE)*$E4264</f>
        <v>0</v>
      </c>
      <c r="W4258" s="5">
        <f>VLOOKUP(CONCATENATE($F4258," ",$G4258),AllocFactorMatrix,(W$4+1),FALSE)*$E4264</f>
        <v>0</v>
      </c>
      <c r="X4258" s="5">
        <f t="shared" ref="X4258:X4264" si="2172">SUBTOTAL(9,T4258:W4258)</f>
        <v>0</v>
      </c>
      <c r="Y4258" s="5">
        <f>VLOOKUP(CONCATENATE($F4258," ",$G4258),AllocFactorMatrix,(Y$4+1),FALSE)*$E4264</f>
        <v>0</v>
      </c>
      <c r="Z4258" s="5">
        <f>VLOOKUP(CONCATENATE($F4258," ",$G4258),AllocFactorMatrix,(Z$4+1),FALSE)*$E4264</f>
        <v>0</v>
      </c>
      <c r="AA4258" s="5">
        <f t="shared" si="2171"/>
        <v>0</v>
      </c>
      <c r="AB4258" s="5">
        <f>VLOOKUP(CONCATENATE($F4258," ",$G4258),AllocFactorMatrix,(AB$4+1),FALSE)*$E4264</f>
        <v>0</v>
      </c>
      <c r="AC4258" s="5">
        <f>VLOOKUP(CONCATENATE($F4258," ",$G4258),AllocFactorMatrix,(AC$4+1),FALSE)*$E4264</f>
        <v>0</v>
      </c>
      <c r="AD4258" s="5">
        <f>VLOOKUP(CONCATENATE($F4258," ",$G4258),AllocFactorMatrix,(AD$4+1),FALSE)*$E4264</f>
        <v>0</v>
      </c>
    </row>
    <row r="4259" spans="4:30" hidden="1" outlineLevel="1">
      <c r="D4259" s="7"/>
      <c r="E4259" s="51"/>
      <c r="F4259" s="52" t="str">
        <f>F4264</f>
        <v>RB_GUP-Land_P</v>
      </c>
      <c r="G4259" s="55" t="str">
        <f>$G$10</f>
        <v>SUBTRAN</v>
      </c>
      <c r="H4259" s="4">
        <f t="shared" si="2168"/>
        <v>0</v>
      </c>
      <c r="I4259" s="5">
        <f>VLOOKUP(CONCATENATE($F4259," ",$G4259),AllocFactorMatrix,(I$4+1),FALSE)*$E4264</f>
        <v>0</v>
      </c>
      <c r="J4259" s="5">
        <f>VLOOKUP(CONCATENATE($F4259," ",$G4259),AllocFactorMatrix,(J$4+1),FALSE)*$E4264</f>
        <v>0</v>
      </c>
      <c r="K4259" s="5">
        <f>VLOOKUP(CONCATENATE($F4259," ",$G4259),AllocFactorMatrix,(K$4+1),FALSE)*$E4264</f>
        <v>0</v>
      </c>
      <c r="L4259" s="5">
        <f>VLOOKUP(CONCATENATE($F4259," ",$G4259),AllocFactorMatrix,(L$4+1),FALSE)*$E4264</f>
        <v>0</v>
      </c>
      <c r="M4259" s="5">
        <f>VLOOKUP(CONCATENATE($F4259," ",$G4259),AllocFactorMatrix,(M$4+1),FALSE)*$E4264</f>
        <v>0</v>
      </c>
      <c r="N4259" s="5">
        <f t="shared" si="2169"/>
        <v>0</v>
      </c>
      <c r="O4259" s="5">
        <f>VLOOKUP(CONCATENATE($F4259," ",$G4259),AllocFactorMatrix,(O$4+1),FALSE)*$E4264</f>
        <v>0</v>
      </c>
      <c r="P4259" s="5">
        <f>VLOOKUP(CONCATENATE($F4259," ",$G4259),AllocFactorMatrix,(P$4+1),FALSE)*$E4264</f>
        <v>0</v>
      </c>
      <c r="Q4259" s="5">
        <f>VLOOKUP(CONCATENATE($F4259," ",$G4259),AllocFactorMatrix,(Q$4+1),FALSE)*$E4264</f>
        <v>0</v>
      </c>
      <c r="R4259" s="5">
        <f>VLOOKUP(CONCATENATE($F4259," ",$G4259),AllocFactorMatrix,(R$4+1),FALSE)*$E4264</f>
        <v>0</v>
      </c>
      <c r="S4259" s="5">
        <f t="shared" si="2170"/>
        <v>0</v>
      </c>
      <c r="T4259" s="5">
        <f>VLOOKUP(CONCATENATE($F4259," ",$G4259),AllocFactorMatrix,(T$4+1),FALSE)*$E4264</f>
        <v>0</v>
      </c>
      <c r="U4259" s="5">
        <f>VLOOKUP(CONCATENATE($F4259," ",$G4259),AllocFactorMatrix,(U$4+1),FALSE)*$E4264</f>
        <v>0</v>
      </c>
      <c r="V4259" s="5">
        <f>VLOOKUP(CONCATENATE($F4259," ",$G4259),AllocFactorMatrix,(V$4+1),FALSE)*$E4264</f>
        <v>0</v>
      </c>
      <c r="W4259" s="5">
        <f>VLOOKUP(CONCATENATE($F4259," ",$G4259),AllocFactorMatrix,(W$4+1),FALSE)*$E4264</f>
        <v>0</v>
      </c>
      <c r="X4259" s="5">
        <f t="shared" si="2172"/>
        <v>0</v>
      </c>
      <c r="Y4259" s="5">
        <f>VLOOKUP(CONCATENATE($F4259," ",$G4259),AllocFactorMatrix,(Y$4+1),FALSE)*$E4264</f>
        <v>0</v>
      </c>
      <c r="Z4259" s="5">
        <f>VLOOKUP(CONCATENATE($F4259," ",$G4259),AllocFactorMatrix,(Z$4+1),FALSE)*$E4264</f>
        <v>0</v>
      </c>
      <c r="AA4259" s="5">
        <f t="shared" si="2171"/>
        <v>0</v>
      </c>
      <c r="AB4259" s="5">
        <f>VLOOKUP(CONCATENATE($F4259," ",$G4259),AllocFactorMatrix,(AB$4+1),FALSE)*$E4264</f>
        <v>0</v>
      </c>
      <c r="AC4259" s="5">
        <f>VLOOKUP(CONCATENATE($F4259," ",$G4259),AllocFactorMatrix,(AC$4+1),FALSE)*$E4264</f>
        <v>0</v>
      </c>
      <c r="AD4259" s="5">
        <f>VLOOKUP(CONCATENATE($F4259," ",$G4259),AllocFactorMatrix,(AD$4+1),FALSE)*$E4264</f>
        <v>0</v>
      </c>
    </row>
    <row r="4260" spans="4:30" hidden="1" outlineLevel="1">
      <c r="D4260" s="7"/>
      <c r="E4260" s="51"/>
      <c r="F4260" s="52" t="str">
        <f>F4264</f>
        <v>RB_GUP-Land_P</v>
      </c>
      <c r="G4260" s="55" t="str">
        <f>$G$11</f>
        <v>DISTPRI</v>
      </c>
      <c r="H4260" s="4">
        <f t="shared" si="2168"/>
        <v>0</v>
      </c>
      <c r="I4260" s="5">
        <f>VLOOKUP(CONCATENATE($F4260," ",$G4260),AllocFactorMatrix,(I$4+1),FALSE)*$E4264</f>
        <v>0</v>
      </c>
      <c r="J4260" s="5">
        <f>VLOOKUP(CONCATENATE($F4260," ",$G4260),AllocFactorMatrix,(J$4+1),FALSE)*$E4264</f>
        <v>0</v>
      </c>
      <c r="K4260" s="5">
        <f>VLOOKUP(CONCATENATE($F4260," ",$G4260),AllocFactorMatrix,(K$4+1),FALSE)*$E4264</f>
        <v>0</v>
      </c>
      <c r="L4260" s="5">
        <f>VLOOKUP(CONCATENATE($F4260," ",$G4260),AllocFactorMatrix,(L$4+1),FALSE)*$E4264</f>
        <v>0</v>
      </c>
      <c r="M4260" s="5">
        <f>VLOOKUP(CONCATENATE($F4260," ",$G4260),AllocFactorMatrix,(M$4+1),FALSE)*$E4264</f>
        <v>0</v>
      </c>
      <c r="N4260" s="5">
        <f t="shared" si="2169"/>
        <v>0</v>
      </c>
      <c r="O4260" s="5">
        <f>VLOOKUP(CONCATENATE($F4260," ",$G4260),AllocFactorMatrix,(O$4+1),FALSE)*$E4264</f>
        <v>0</v>
      </c>
      <c r="P4260" s="5">
        <f>VLOOKUP(CONCATENATE($F4260," ",$G4260),AllocFactorMatrix,(P$4+1),FALSE)*$E4264</f>
        <v>0</v>
      </c>
      <c r="Q4260" s="5">
        <f>VLOOKUP(CONCATENATE($F4260," ",$G4260),AllocFactorMatrix,(Q$4+1),FALSE)*$E4264</f>
        <v>0</v>
      </c>
      <c r="R4260" s="5">
        <f>VLOOKUP(CONCATENATE($F4260," ",$G4260),AllocFactorMatrix,(R$4+1),FALSE)*$E4264</f>
        <v>0</v>
      </c>
      <c r="S4260" s="5">
        <f t="shared" si="2170"/>
        <v>0</v>
      </c>
      <c r="T4260" s="5">
        <f>VLOOKUP(CONCATENATE($F4260," ",$G4260),AllocFactorMatrix,(T$4+1),FALSE)*$E4264</f>
        <v>0</v>
      </c>
      <c r="U4260" s="5">
        <f>VLOOKUP(CONCATENATE($F4260," ",$G4260),AllocFactorMatrix,(U$4+1),FALSE)*$E4264</f>
        <v>0</v>
      </c>
      <c r="V4260" s="5">
        <f>VLOOKUP(CONCATENATE($F4260," ",$G4260),AllocFactorMatrix,(V$4+1),FALSE)*$E4264</f>
        <v>0</v>
      </c>
      <c r="W4260" s="5">
        <f>VLOOKUP(CONCATENATE($F4260," ",$G4260),AllocFactorMatrix,(W$4+1),FALSE)*$E4264</f>
        <v>0</v>
      </c>
      <c r="X4260" s="5">
        <f t="shared" si="2172"/>
        <v>0</v>
      </c>
      <c r="Y4260" s="5">
        <f>VLOOKUP(CONCATENATE($F4260," ",$G4260),AllocFactorMatrix,(Y$4+1),FALSE)*$E4264</f>
        <v>0</v>
      </c>
      <c r="Z4260" s="5">
        <f>VLOOKUP(CONCATENATE($F4260," ",$G4260),AllocFactorMatrix,(Z$4+1),FALSE)*$E4264</f>
        <v>0</v>
      </c>
      <c r="AA4260" s="5">
        <f t="shared" si="2171"/>
        <v>0</v>
      </c>
      <c r="AB4260" s="5">
        <f>VLOOKUP(CONCATENATE($F4260," ",$G4260),AllocFactorMatrix,(AB$4+1),FALSE)*$E4264</f>
        <v>0</v>
      </c>
      <c r="AC4260" s="5">
        <f>VLOOKUP(CONCATENATE($F4260," ",$G4260),AllocFactorMatrix,(AC$4+1),FALSE)*$E4264</f>
        <v>0</v>
      </c>
      <c r="AD4260" s="5">
        <f>VLOOKUP(CONCATENATE($F4260," ",$G4260),AllocFactorMatrix,(AD$4+1),FALSE)*$E4264</f>
        <v>0</v>
      </c>
    </row>
    <row r="4261" spans="4:30" hidden="1" outlineLevel="1">
      <c r="D4261" s="7"/>
      <c r="E4261" s="51"/>
      <c r="F4261" s="52" t="str">
        <f>F4264</f>
        <v>RB_GUP-Land_P</v>
      </c>
      <c r="G4261" s="55" t="str">
        <f>$G$12</f>
        <v>DISTSEC</v>
      </c>
      <c r="H4261" s="4">
        <f t="shared" si="2168"/>
        <v>0</v>
      </c>
      <c r="I4261" s="5">
        <f>VLOOKUP(CONCATENATE($F4261," ",$G4261),AllocFactorMatrix,(I$4+1),FALSE)*$E4264</f>
        <v>0</v>
      </c>
      <c r="J4261" s="5">
        <f>VLOOKUP(CONCATENATE($F4261," ",$G4261),AllocFactorMatrix,(J$4+1),FALSE)*$E4264</f>
        <v>0</v>
      </c>
      <c r="K4261" s="5">
        <f>VLOOKUP(CONCATENATE($F4261," ",$G4261),AllocFactorMatrix,(K$4+1),FALSE)*$E4264</f>
        <v>0</v>
      </c>
      <c r="L4261" s="5">
        <f>VLOOKUP(CONCATENATE($F4261," ",$G4261),AllocFactorMatrix,(L$4+1),FALSE)*$E4264</f>
        <v>0</v>
      </c>
      <c r="M4261" s="5">
        <f>VLOOKUP(CONCATENATE($F4261," ",$G4261),AllocFactorMatrix,(M$4+1),FALSE)*$E4264</f>
        <v>0</v>
      </c>
      <c r="N4261" s="5">
        <f t="shared" si="2169"/>
        <v>0</v>
      </c>
      <c r="O4261" s="5">
        <f>VLOOKUP(CONCATENATE($F4261," ",$G4261),AllocFactorMatrix,(O$4+1),FALSE)*$E4264</f>
        <v>0</v>
      </c>
      <c r="P4261" s="5">
        <f>VLOOKUP(CONCATENATE($F4261," ",$G4261),AllocFactorMatrix,(P$4+1),FALSE)*$E4264</f>
        <v>0</v>
      </c>
      <c r="Q4261" s="5">
        <f>VLOOKUP(CONCATENATE($F4261," ",$G4261),AllocFactorMatrix,(Q$4+1),FALSE)*$E4264</f>
        <v>0</v>
      </c>
      <c r="R4261" s="5">
        <f>VLOOKUP(CONCATENATE($F4261," ",$G4261),AllocFactorMatrix,(R$4+1),FALSE)*$E4264</f>
        <v>0</v>
      </c>
      <c r="S4261" s="5">
        <f t="shared" si="2170"/>
        <v>0</v>
      </c>
      <c r="T4261" s="5">
        <f>VLOOKUP(CONCATENATE($F4261," ",$G4261),AllocFactorMatrix,(T$4+1),FALSE)*$E4264</f>
        <v>0</v>
      </c>
      <c r="U4261" s="5">
        <f>VLOOKUP(CONCATENATE($F4261," ",$G4261),AllocFactorMatrix,(U$4+1),FALSE)*$E4264</f>
        <v>0</v>
      </c>
      <c r="V4261" s="5">
        <f>VLOOKUP(CONCATENATE($F4261," ",$G4261),AllocFactorMatrix,(V$4+1),FALSE)*$E4264</f>
        <v>0</v>
      </c>
      <c r="W4261" s="5">
        <f>VLOOKUP(CONCATENATE($F4261," ",$G4261),AllocFactorMatrix,(W$4+1),FALSE)*$E4264</f>
        <v>0</v>
      </c>
      <c r="X4261" s="5">
        <f t="shared" si="2172"/>
        <v>0</v>
      </c>
      <c r="Y4261" s="5">
        <f>VLOOKUP(CONCATENATE($F4261," ",$G4261),AllocFactorMatrix,(Y$4+1),FALSE)*$E4264</f>
        <v>0</v>
      </c>
      <c r="Z4261" s="5">
        <f>VLOOKUP(CONCATENATE($F4261," ",$G4261),AllocFactorMatrix,(Z$4+1),FALSE)*$E4264</f>
        <v>0</v>
      </c>
      <c r="AA4261" s="5">
        <f t="shared" si="2171"/>
        <v>0</v>
      </c>
      <c r="AB4261" s="5">
        <f>VLOOKUP(CONCATENATE($F4261," ",$G4261),AllocFactorMatrix,(AB$4+1),FALSE)*$E4264</f>
        <v>0</v>
      </c>
      <c r="AC4261" s="5">
        <f>VLOOKUP(CONCATENATE($F4261," ",$G4261),AllocFactorMatrix,(AC$4+1),FALSE)*$E4264</f>
        <v>0</v>
      </c>
      <c r="AD4261" s="5">
        <f>VLOOKUP(CONCATENATE($F4261," ",$G4261),AllocFactorMatrix,(AD$4+1),FALSE)*$E4264</f>
        <v>0</v>
      </c>
    </row>
    <row r="4262" spans="4:30" hidden="1" outlineLevel="1">
      <c r="D4262" s="7"/>
      <c r="E4262" s="51"/>
      <c r="F4262" s="52" t="str">
        <f>F4264</f>
        <v>RB_GUP-Land_P</v>
      </c>
      <c r="G4262" s="55" t="str">
        <f>$G$13</f>
        <v>ENERGY</v>
      </c>
      <c r="H4262" s="4">
        <f t="shared" si="2168"/>
        <v>0</v>
      </c>
      <c r="I4262" s="5">
        <f>VLOOKUP(CONCATENATE($F4262," ",$G4262),AllocFactorMatrix,(I$4+1),FALSE)*$E4264</f>
        <v>0</v>
      </c>
      <c r="J4262" s="5">
        <f>VLOOKUP(CONCATENATE($F4262," ",$G4262),AllocFactorMatrix,(J$4+1),FALSE)*$E4264</f>
        <v>0</v>
      </c>
      <c r="K4262" s="5">
        <f>VLOOKUP(CONCATENATE($F4262," ",$G4262),AllocFactorMatrix,(K$4+1),FALSE)*$E4264</f>
        <v>0</v>
      </c>
      <c r="L4262" s="5">
        <f>VLOOKUP(CONCATENATE($F4262," ",$G4262),AllocFactorMatrix,(L$4+1),FALSE)*$E4264</f>
        <v>0</v>
      </c>
      <c r="M4262" s="5">
        <f>VLOOKUP(CONCATENATE($F4262," ",$G4262),AllocFactorMatrix,(M$4+1),FALSE)*$E4264</f>
        <v>0</v>
      </c>
      <c r="N4262" s="5">
        <f t="shared" si="2169"/>
        <v>0</v>
      </c>
      <c r="O4262" s="5">
        <f>VLOOKUP(CONCATENATE($F4262," ",$G4262),AllocFactorMatrix,(O$4+1),FALSE)*$E4264</f>
        <v>0</v>
      </c>
      <c r="P4262" s="5">
        <f>VLOOKUP(CONCATENATE($F4262," ",$G4262),AllocFactorMatrix,(P$4+1),FALSE)*$E4264</f>
        <v>0</v>
      </c>
      <c r="Q4262" s="5">
        <f>VLOOKUP(CONCATENATE($F4262," ",$G4262),AllocFactorMatrix,(Q$4+1),FALSE)*$E4264</f>
        <v>0</v>
      </c>
      <c r="R4262" s="5">
        <f>VLOOKUP(CONCATENATE($F4262," ",$G4262),AllocFactorMatrix,(R$4+1),FALSE)*$E4264</f>
        <v>0</v>
      </c>
      <c r="S4262" s="5">
        <f t="shared" si="2170"/>
        <v>0</v>
      </c>
      <c r="T4262" s="5">
        <f>VLOOKUP(CONCATENATE($F4262," ",$G4262),AllocFactorMatrix,(T$4+1),FALSE)*$E4264</f>
        <v>0</v>
      </c>
      <c r="U4262" s="5">
        <f>VLOOKUP(CONCATENATE($F4262," ",$G4262),AllocFactorMatrix,(U$4+1),FALSE)*$E4264</f>
        <v>0</v>
      </c>
      <c r="V4262" s="5">
        <f>VLOOKUP(CONCATENATE($F4262," ",$G4262),AllocFactorMatrix,(V$4+1),FALSE)*$E4264</f>
        <v>0</v>
      </c>
      <c r="W4262" s="5">
        <f>VLOOKUP(CONCATENATE($F4262," ",$G4262),AllocFactorMatrix,(W$4+1),FALSE)*$E4264</f>
        <v>0</v>
      </c>
      <c r="X4262" s="5">
        <f t="shared" si="2172"/>
        <v>0</v>
      </c>
      <c r="Y4262" s="5">
        <f>VLOOKUP(CONCATENATE($F4262," ",$G4262),AllocFactorMatrix,(Y$4+1),FALSE)*$E4264</f>
        <v>0</v>
      </c>
      <c r="Z4262" s="5">
        <f>VLOOKUP(CONCATENATE($F4262," ",$G4262),AllocFactorMatrix,(Z$4+1),FALSE)*$E4264</f>
        <v>0</v>
      </c>
      <c r="AA4262" s="5">
        <f t="shared" si="2171"/>
        <v>0</v>
      </c>
      <c r="AB4262" s="5">
        <f>VLOOKUP(CONCATENATE($F4262," ",$G4262),AllocFactorMatrix,(AB$4+1),FALSE)*$E4264</f>
        <v>0</v>
      </c>
      <c r="AC4262" s="5">
        <f>VLOOKUP(CONCATENATE($F4262," ",$G4262),AllocFactorMatrix,(AC$4+1),FALSE)*$E4264</f>
        <v>0</v>
      </c>
      <c r="AD4262" s="5">
        <f>VLOOKUP(CONCATENATE($F4262," ",$G4262),AllocFactorMatrix,(AD$4+1),FALSE)*$E4264</f>
        <v>0</v>
      </c>
    </row>
    <row r="4263" spans="4:30" hidden="1" outlineLevel="1">
      <c r="D4263" s="7"/>
      <c r="E4263" s="51"/>
      <c r="F4263" s="52" t="str">
        <f>F4264</f>
        <v>RB_GUP-Land_P</v>
      </c>
      <c r="G4263" s="55" t="str">
        <f>$G$14</f>
        <v>CUSTOMER</v>
      </c>
      <c r="H4263" s="4">
        <f t="shared" si="2168"/>
        <v>0</v>
      </c>
      <c r="I4263" s="5">
        <f>VLOOKUP(CONCATENATE($F4263," ",$G4263),AllocFactorMatrix,(I$4+1),FALSE)*$E4264</f>
        <v>0</v>
      </c>
      <c r="J4263" s="5">
        <f>VLOOKUP(CONCATENATE($F4263," ",$G4263),AllocFactorMatrix,(J$4+1),FALSE)*$E4264</f>
        <v>0</v>
      </c>
      <c r="K4263" s="5">
        <f>VLOOKUP(CONCATENATE($F4263," ",$G4263),AllocFactorMatrix,(K$4+1),FALSE)*$E4264</f>
        <v>0</v>
      </c>
      <c r="L4263" s="5">
        <f>VLOOKUP(CONCATENATE($F4263," ",$G4263),AllocFactorMatrix,(L$4+1),FALSE)*$E4264</f>
        <v>0</v>
      </c>
      <c r="M4263" s="5">
        <f>VLOOKUP(CONCATENATE($F4263," ",$G4263),AllocFactorMatrix,(M$4+1),FALSE)*$E4264</f>
        <v>0</v>
      </c>
      <c r="N4263" s="5">
        <f t="shared" si="2169"/>
        <v>0</v>
      </c>
      <c r="O4263" s="5">
        <f>VLOOKUP(CONCATENATE($F4263," ",$G4263),AllocFactorMatrix,(O$4+1),FALSE)*$E4264</f>
        <v>0</v>
      </c>
      <c r="P4263" s="5">
        <f>VLOOKUP(CONCATENATE($F4263," ",$G4263),AllocFactorMatrix,(P$4+1),FALSE)*$E4264</f>
        <v>0</v>
      </c>
      <c r="Q4263" s="5">
        <f>VLOOKUP(CONCATENATE($F4263," ",$G4263),AllocFactorMatrix,(Q$4+1),FALSE)*$E4264</f>
        <v>0</v>
      </c>
      <c r="R4263" s="5">
        <f>VLOOKUP(CONCATENATE($F4263," ",$G4263),AllocFactorMatrix,(R$4+1),FALSE)*$E4264</f>
        <v>0</v>
      </c>
      <c r="S4263" s="5">
        <f t="shared" si="2170"/>
        <v>0</v>
      </c>
      <c r="T4263" s="5">
        <f>VLOOKUP(CONCATENATE($F4263," ",$G4263),AllocFactorMatrix,(T$4+1),FALSE)*$E4264</f>
        <v>0</v>
      </c>
      <c r="U4263" s="5">
        <f>VLOOKUP(CONCATENATE($F4263," ",$G4263),AllocFactorMatrix,(U$4+1),FALSE)*$E4264</f>
        <v>0</v>
      </c>
      <c r="V4263" s="5">
        <f>VLOOKUP(CONCATENATE($F4263," ",$G4263),AllocFactorMatrix,(V$4+1),FALSE)*$E4264</f>
        <v>0</v>
      </c>
      <c r="W4263" s="5">
        <f>VLOOKUP(CONCATENATE($F4263," ",$G4263),AllocFactorMatrix,(W$4+1),FALSE)*$E4264</f>
        <v>0</v>
      </c>
      <c r="X4263" s="5">
        <f t="shared" si="2172"/>
        <v>0</v>
      </c>
      <c r="Y4263" s="5">
        <f>VLOOKUP(CONCATENATE($F4263," ",$G4263),AllocFactorMatrix,(Y$4+1),FALSE)*$E4264</f>
        <v>0</v>
      </c>
      <c r="Z4263" s="5">
        <f>VLOOKUP(CONCATENATE($F4263," ",$G4263),AllocFactorMatrix,(Z$4+1),FALSE)*$E4264</f>
        <v>0</v>
      </c>
      <c r="AA4263" s="5">
        <f t="shared" si="2171"/>
        <v>0</v>
      </c>
      <c r="AB4263" s="5">
        <f>VLOOKUP(CONCATENATE($F4263," ",$G4263),AllocFactorMatrix,(AB$4+1),FALSE)*$E4264</f>
        <v>0</v>
      </c>
      <c r="AC4263" s="5">
        <f>VLOOKUP(CONCATENATE($F4263," ",$G4263),AllocFactorMatrix,(AC$4+1),FALSE)*$E4264</f>
        <v>0</v>
      </c>
      <c r="AD4263" s="5">
        <f>VLOOKUP(CONCATENATE($F4263," ",$G4263),AllocFactorMatrix,(AD$4+1),FALSE)*$E4264</f>
        <v>0</v>
      </c>
    </row>
    <row r="4264" spans="4:30" collapsed="1">
      <c r="D4264" s="55" t="str">
        <f>+D3297</f>
        <v>Adj 30 - NERC Compliance &amp; Cyber Security</v>
      </c>
      <c r="E4264" s="61">
        <v>-23532</v>
      </c>
      <c r="F4264" s="57" t="str">
        <f>+F3297</f>
        <v>RB_GUP-Land_P</v>
      </c>
      <c r="G4264" s="55" t="str">
        <f>$G$15</f>
        <v>TOTAL</v>
      </c>
      <c r="H4264" s="4">
        <f t="shared" si="2168"/>
        <v>-23532.000000000004</v>
      </c>
      <c r="I4264" s="5">
        <f>VLOOKUP(CONCATENATE($F4264," ",$G4264),AllocFactorMatrix,(I$4+1),FALSE)*$E4264</f>
        <v>-11591.462931431781</v>
      </c>
      <c r="J4264" s="5">
        <f>VLOOKUP(CONCATENATE($F4264," ",$G4264),AllocFactorMatrix,(J$4+1),FALSE)*$E4264</f>
        <v>-573.00743159397871</v>
      </c>
      <c r="K4264" s="5">
        <f>VLOOKUP(CONCATENATE($F4264," ",$G4264),AllocFactorMatrix,(K$4+1),FALSE)*$E4264</f>
        <v>-2098.893382422872</v>
      </c>
      <c r="L4264" s="5">
        <f>VLOOKUP(CONCATENATE($F4264," ",$G4264),AllocFactorMatrix,(L$4+1),FALSE)*$E4264</f>
        <v>-66.065711772353183</v>
      </c>
      <c r="M4264" s="5">
        <f>VLOOKUP(CONCATENATE($F4264," ",$G4264),AllocFactorMatrix,(M$4+1),FALSE)*$E4264</f>
        <v>-6.1954310508065058</v>
      </c>
      <c r="N4264" s="5">
        <f t="shared" si="2169"/>
        <v>-2171.1545252460314</v>
      </c>
      <c r="O4264" s="5">
        <f>VLOOKUP(CONCATENATE($F4264," ",$G4264),AllocFactorMatrix,(O$4+1),FALSE)*$E4264</f>
        <v>-1595.4854760973938</v>
      </c>
      <c r="P4264" s="5">
        <f>VLOOKUP(CONCATENATE($F4264," ",$G4264),AllocFactorMatrix,(P$4+1),FALSE)*$E4264</f>
        <v>-297.28542698809395</v>
      </c>
      <c r="Q4264" s="5">
        <f>VLOOKUP(CONCATENATE($F4264," ",$G4264),AllocFactorMatrix,(Q$4+1),FALSE)*$E4264</f>
        <v>-134.33774900112641</v>
      </c>
      <c r="R4264" s="5">
        <f>VLOOKUP(CONCATENATE($F4264," ",$G4264),AllocFactorMatrix,(R$4+1),FALSE)*$E4264</f>
        <v>-6.0410184086391343</v>
      </c>
      <c r="S4264" s="5">
        <f t="shared" si="2170"/>
        <v>-2033.1496704952531</v>
      </c>
      <c r="T4264" s="5">
        <f>VLOOKUP(CONCATENATE($F4264," ",$G4264),AllocFactorMatrix,(T$4+1),FALSE)*$E4264</f>
        <v>-55.734394258886482</v>
      </c>
      <c r="U4264" s="5">
        <f>VLOOKUP(CONCATENATE($F4264," ",$G4264),AllocFactorMatrix,(U$4+1),FALSE)*$E4264</f>
        <v>-912.08386591786802</v>
      </c>
      <c r="V4264" s="5">
        <f>VLOOKUP(CONCATENATE($F4264," ",$G4264),AllocFactorMatrix,(V$4+1),FALSE)*$E4264</f>
        <v>-4820.3888595134868</v>
      </c>
      <c r="W4264" s="5">
        <f>VLOOKUP(CONCATENATE($F4264," ",$G4264),AllocFactorMatrix,(W$4+1),FALSE)*$E4264</f>
        <v>-870.48233363094266</v>
      </c>
      <c r="X4264" s="5">
        <f t="shared" si="2172"/>
        <v>-6658.6894533211844</v>
      </c>
      <c r="Y4264" s="5">
        <f>VLOOKUP(CONCATENATE($F4264," ",$G4264),AllocFactorMatrix,(Y$4+1),FALSE)*$E4264</f>
        <v>-489.97105799232702</v>
      </c>
      <c r="Z4264" s="5">
        <f>VLOOKUP(CONCATENATE($F4264," ",$G4264),AllocFactorMatrix,(Z$4+1),FALSE)*$E4264</f>
        <v>-8.2068279320728479</v>
      </c>
      <c r="AA4264" s="5">
        <f t="shared" si="2171"/>
        <v>-498.17788592439985</v>
      </c>
      <c r="AB4264" s="5">
        <f>VLOOKUP(CONCATENATE($F4264," ",$G4264),AllocFactorMatrix,(AB$4+1),FALSE)*$E4264</f>
        <v>-6.3581019873774069</v>
      </c>
      <c r="AC4264" s="5">
        <f>VLOOKUP(CONCATENATE($F4264," ",$G4264),AllocFactorMatrix,(AC$4+1),FALSE)*$E4264</f>
        <v>0</v>
      </c>
      <c r="AD4264" s="5">
        <f>VLOOKUP(CONCATENATE($F4264," ",$G4264),AllocFactorMatrix,(AD$4+1),FALSE)*$E4264</f>
        <v>0</v>
      </c>
    </row>
    <row r="4265" spans="4:30" hidden="1" outlineLevel="1">
      <c r="D4265" s="7"/>
      <c r="E4265" s="51"/>
      <c r="F4265" s="52" t="str">
        <f>F4272</f>
        <v>LABOR_M</v>
      </c>
      <c r="G4265" s="55" t="str">
        <f>$G$8</f>
        <v>PRODUCTION</v>
      </c>
      <c r="H4265" s="4">
        <f t="shared" ca="1" si="2146"/>
        <v>79674.58010616411</v>
      </c>
      <c r="I4265" s="5">
        <f ca="1">VLOOKUP(CONCATENATE($F4265," ",$G4265),AllocFactorMatrix,(I$4+1),FALSE)*$E4272</f>
        <v>39246.342932092171</v>
      </c>
      <c r="J4265" s="5">
        <f ca="1">VLOOKUP(CONCATENATE($F4265," ",$G4265),AllocFactorMatrix,(J$4+1),FALSE)*$E4272</f>
        <v>1940.086967106995</v>
      </c>
      <c r="K4265" s="5">
        <f ca="1">VLOOKUP(CONCATENATE($F4265," ",$G4265),AllocFactorMatrix,(K$4+1),FALSE)*$E4272</f>
        <v>7106.427372605337</v>
      </c>
      <c r="L4265" s="5">
        <f ca="1">VLOOKUP(CONCATENATE($F4265," ",$G4265),AllocFactorMatrix,(L$4+1),FALSE)*$E4272</f>
        <v>223.68510304594179</v>
      </c>
      <c r="M4265" s="5">
        <f ca="1">VLOOKUP(CONCATENATE($F4265," ",$G4265),AllocFactorMatrix,(M$4+1),FALSE)*$E4272</f>
        <v>20.976473208809246</v>
      </c>
      <c r="N4265" s="5">
        <f t="shared" ca="1" si="2147"/>
        <v>7351.0889488600887</v>
      </c>
      <c r="O4265" s="5">
        <f ca="1">VLOOKUP(CONCATENATE($F4265," ",$G4265),AllocFactorMatrix,(O$4+1),FALSE)*$E4272</f>
        <v>5401.990284444295</v>
      </c>
      <c r="P4265" s="5">
        <f ca="1">VLOOKUP(CONCATENATE($F4265," ",$G4265),AllocFactorMatrix,(P$4+1),FALSE)*$E4272</f>
        <v>1006.5481712968758</v>
      </c>
      <c r="Q4265" s="5">
        <f ca="1">VLOOKUP(CONCATENATE($F4265," ",$G4265),AllocFactorMatrix,(Q$4+1),FALSE)*$E4272</f>
        <v>454.8403766816254</v>
      </c>
      <c r="R4265" s="5">
        <f ca="1">VLOOKUP(CONCATENATE($F4265," ",$G4265),AllocFactorMatrix,(R$4+1),FALSE)*$E4272</f>
        <v>20.453663314717428</v>
      </c>
      <c r="S4265" s="5">
        <f t="shared" ca="1" si="2148"/>
        <v>6883.8324957375135</v>
      </c>
      <c r="T4265" s="5">
        <f ca="1">VLOOKUP(CONCATENATE($F4265," ",$G4265),AllocFactorMatrix,(T$4+1),FALSE)*$E4272</f>
        <v>188.70535696278182</v>
      </c>
      <c r="U4265" s="5">
        <f ca="1">VLOOKUP(CONCATENATE($F4265," ",$G4265),AllocFactorMatrix,(U$4+1),FALSE)*$E4272</f>
        <v>3088.1310147294325</v>
      </c>
      <c r="V4265" s="5">
        <f ca="1">VLOOKUP(CONCATENATE($F4265," ",$G4265),AllocFactorMatrix,(V$4+1),FALSE)*$E4272</f>
        <v>16320.859184521851</v>
      </c>
      <c r="W4265" s="5">
        <f ca="1">VLOOKUP(CONCATENATE($F4265," ",$G4265),AllocFactorMatrix,(W$4+1),FALSE)*$E4272</f>
        <v>2947.2766624969904</v>
      </c>
      <c r="X4265" s="5">
        <f ca="1">SUBTOTAL(9,T4265:W4265)</f>
        <v>22544.972218711056</v>
      </c>
      <c r="Y4265" s="5">
        <f ca="1">VLOOKUP(CONCATENATE($F4265," ",$G4265),AllocFactorMatrix,(Y$4+1),FALSE)*$E4272</f>
        <v>1658.942644471852</v>
      </c>
      <c r="Z4265" s="5">
        <f ca="1">VLOOKUP(CONCATENATE($F4265," ",$G4265),AllocFactorMatrix,(Z$4+1),FALSE)*$E4272</f>
        <v>27.786655171317484</v>
      </c>
      <c r="AA4265" s="5">
        <f t="shared" ca="1" si="2149"/>
        <v>1686.7292996431695</v>
      </c>
      <c r="AB4265" s="5">
        <f ca="1">VLOOKUP(CONCATENATE($F4265," ",$G4265),AllocFactorMatrix,(AB$4+1),FALSE)*$E4272</f>
        <v>21.527244013108206</v>
      </c>
      <c r="AC4265" s="5">
        <f ca="1">VLOOKUP(CONCATENATE($F4265," ",$G4265),AllocFactorMatrix,(AC$4+1),FALSE)*$E4272</f>
        <v>0</v>
      </c>
      <c r="AD4265" s="5">
        <f ca="1">VLOOKUP(CONCATENATE($F4265," ",$G4265),AllocFactorMatrix,(AD$4+1),FALSE)*$E4272</f>
        <v>0</v>
      </c>
    </row>
    <row r="4266" spans="4:30" hidden="1" outlineLevel="1">
      <c r="D4266" s="7"/>
      <c r="E4266" s="51"/>
      <c r="F4266" s="52" t="str">
        <f>F4272</f>
        <v>LABOR_M</v>
      </c>
      <c r="G4266" s="55" t="str">
        <f>$G$9</f>
        <v>BULKTRAN</v>
      </c>
      <c r="H4266" s="4">
        <f t="shared" ca="1" si="2146"/>
        <v>291.11642705523144</v>
      </c>
      <c r="I4266" s="5">
        <f ca="1">VLOOKUP(CONCATENATE($F4266," ",$G4266),AllocFactorMatrix,(I$4+1),FALSE)*$E4272</f>
        <v>143.39900020999397</v>
      </c>
      <c r="J4266" s="5">
        <f ca="1">VLOOKUP(CONCATENATE($F4266," ",$G4266),AllocFactorMatrix,(J$4+1),FALSE)*$E4272</f>
        <v>7.088724977126212</v>
      </c>
      <c r="K4266" s="5">
        <f ca="1">VLOOKUP(CONCATENATE($F4266," ",$G4266),AllocFactorMatrix,(K$4+1),FALSE)*$E4272</f>
        <v>25.965593330818287</v>
      </c>
      <c r="L4266" s="5">
        <f ca="1">VLOOKUP(CONCATENATE($F4266," ",$G4266),AllocFactorMatrix,(L$4+1),FALSE)*$E4272</f>
        <v>0.81730468987031279</v>
      </c>
      <c r="M4266" s="5">
        <f ca="1">VLOOKUP(CONCATENATE($F4266," ",$G4266),AllocFactorMatrix,(M$4+1),FALSE)*$E4272</f>
        <v>7.6644218578014109E-2</v>
      </c>
      <c r="N4266" s="5">
        <f t="shared" ca="1" si="2147"/>
        <v>26.859542239266613</v>
      </c>
      <c r="O4266" s="5">
        <f ca="1">VLOOKUP(CONCATENATE($F4266," ",$G4266),AllocFactorMatrix,(O$4+1),FALSE)*$E4272</f>
        <v>19.737890158932011</v>
      </c>
      <c r="P4266" s="5">
        <f ca="1">VLOOKUP(CONCATENATE($F4266," ",$G4266),AllocFactorMatrix,(P$4+1),FALSE)*$E4272</f>
        <v>3.6777439792776971</v>
      </c>
      <c r="Q4266" s="5">
        <f ca="1">VLOOKUP(CONCATENATE($F4266," ",$G4266),AllocFactorMatrix,(Q$4+1),FALSE)*$E4272</f>
        <v>1.6619040246409311</v>
      </c>
      <c r="R4266" s="5">
        <f ca="1">VLOOKUP(CONCATENATE($F4266," ",$G4266),AllocFactorMatrix,(R$4+1),FALSE)*$E4272</f>
        <v>7.4733966296868279E-2</v>
      </c>
      <c r="S4266" s="5">
        <f t="shared" ca="1" si="2148"/>
        <v>25.152272129147509</v>
      </c>
      <c r="T4266" s="5">
        <f ca="1">VLOOKUP(CONCATENATE($F4266," ",$G4266),AllocFactorMatrix,(T$4+1),FALSE)*$E4272</f>
        <v>0.68949505867476757</v>
      </c>
      <c r="U4266" s="5">
        <f ca="1">VLOOKUP(CONCATENATE($F4266," ",$G4266),AllocFactorMatrix,(U$4+1),FALSE)*$E4272</f>
        <v>11.283469157773775</v>
      </c>
      <c r="V4266" s="5">
        <f ca="1">VLOOKUP(CONCATENATE($F4266," ",$G4266),AllocFactorMatrix,(V$4+1),FALSE)*$E4272</f>
        <v>59.633451546762188</v>
      </c>
      <c r="W4266" s="5">
        <f ca="1">VLOOKUP(CONCATENATE($F4266," ",$G4266),AllocFactorMatrix,(W$4+1),FALSE)*$E4272</f>
        <v>10.768812968780379</v>
      </c>
      <c r="X4266" s="5">
        <f t="shared" ref="X4266:X4272" ca="1" si="2173">SUBTOTAL(9,T4266:W4266)</f>
        <v>82.375228731991115</v>
      </c>
      <c r="Y4266" s="5">
        <f ca="1">VLOOKUP(CONCATENATE($F4266," ",$G4266),AllocFactorMatrix,(Y$4+1),FALSE)*$E4272</f>
        <v>6.0614747477136595</v>
      </c>
      <c r="Z4266" s="5">
        <f ca="1">VLOOKUP(CONCATENATE($F4266," ",$G4266),AllocFactorMatrix,(Z$4+1),FALSE)*$E4272</f>
        <v>0.10152738505193441</v>
      </c>
      <c r="AA4266" s="5">
        <f t="shared" ca="1" si="2149"/>
        <v>6.1630021327655937</v>
      </c>
      <c r="AB4266" s="5">
        <f ca="1">VLOOKUP(CONCATENATE($F4266," ",$G4266),AllocFactorMatrix,(AB$4+1),FALSE)*$E4272</f>
        <v>7.8656634940424811E-2</v>
      </c>
      <c r="AC4266" s="5">
        <f ca="1">VLOOKUP(CONCATENATE($F4266," ",$G4266),AllocFactorMatrix,(AC$4+1),FALSE)*$E4272</f>
        <v>0</v>
      </c>
      <c r="AD4266" s="5">
        <f ca="1">VLOOKUP(CONCATENATE($F4266," ",$G4266),AllocFactorMatrix,(AD$4+1),FALSE)*$E4272</f>
        <v>0</v>
      </c>
    </row>
    <row r="4267" spans="4:30" hidden="1" outlineLevel="1">
      <c r="D4267" s="7"/>
      <c r="E4267" s="51"/>
      <c r="F4267" s="52" t="str">
        <f>F4272</f>
        <v>LABOR_M</v>
      </c>
      <c r="G4267" s="55" t="str">
        <f>$G$10</f>
        <v>SUBTRAN</v>
      </c>
      <c r="H4267" s="4">
        <f t="shared" ca="1" si="2146"/>
        <v>64.033538853310048</v>
      </c>
      <c r="I4267" s="5">
        <f ca="1">VLOOKUP(CONCATENATE($F4267," ",$G4267),AllocFactorMatrix,(I$4+1),FALSE)*$E4272</f>
        <v>31.175844643894756</v>
      </c>
      <c r="J4267" s="5">
        <f ca="1">VLOOKUP(CONCATENATE($F4267," ",$G4267),AllocFactorMatrix,(J$4+1),FALSE)*$E4272</f>
        <v>1.5045870453610797</v>
      </c>
      <c r="K4267" s="5">
        <f ca="1">VLOOKUP(CONCATENATE($F4267," ",$G4267),AllocFactorMatrix,(K$4+1),FALSE)*$E4272</f>
        <v>5.4736141036634516</v>
      </c>
      <c r="L4267" s="5">
        <f ca="1">VLOOKUP(CONCATENATE($F4267," ",$G4267),AllocFactorMatrix,(L$4+1),FALSE)*$E4272</f>
        <v>0.16907478965901804</v>
      </c>
      <c r="M4267" s="5">
        <f ca="1">VLOOKUP(CONCATENATE($F4267," ",$G4267),AllocFactorMatrix,(M$4+1),FALSE)*$E4272</f>
        <v>2.1057370871209652E-2</v>
      </c>
      <c r="N4267" s="5">
        <f t="shared" ca="1" si="2147"/>
        <v>5.66374626419368</v>
      </c>
      <c r="O4267" s="5">
        <f ca="1">VLOOKUP(CONCATENATE($F4267," ",$G4267),AllocFactorMatrix,(O$4+1),FALSE)*$E4272</f>
        <v>4.1354010068938747</v>
      </c>
      <c r="P4267" s="5">
        <f ca="1">VLOOKUP(CONCATENATE($F4267," ",$G4267),AllocFactorMatrix,(P$4+1),FALSE)*$E4272</f>
        <v>0.76876622383222504</v>
      </c>
      <c r="Q4267" s="5">
        <f ca="1">VLOOKUP(CONCATENATE($F4267," ",$G4267),AllocFactorMatrix,(Q$4+1),FALSE)*$E4272</f>
        <v>0.45742506332627891</v>
      </c>
      <c r="R4267" s="5">
        <f ca="1">VLOOKUP(CONCATENATE($F4267," ",$G4267),AllocFactorMatrix,(R$4+1),FALSE)*$E4272</f>
        <v>0</v>
      </c>
      <c r="S4267" s="5">
        <f t="shared" ca="1" si="2148"/>
        <v>5.3615922940523788</v>
      </c>
      <c r="T4267" s="5">
        <f ca="1">VLOOKUP(CONCATENATE($F4267," ",$G4267),AllocFactorMatrix,(T$4+1),FALSE)*$E4272</f>
        <v>0.14440110245790846</v>
      </c>
      <c r="U4267" s="5">
        <f ca="1">VLOOKUP(CONCATENATE($F4267," ",$G4267),AllocFactorMatrix,(U$4+1),FALSE)*$E4272</f>
        <v>2.3639284922743968</v>
      </c>
      <c r="V4267" s="5">
        <f ca="1">VLOOKUP(CONCATENATE($F4267," ",$G4267),AllocFactorMatrix,(V$4+1),FALSE)*$E4272</f>
        <v>16.468740692439695</v>
      </c>
      <c r="W4267" s="5">
        <f ca="1">VLOOKUP(CONCATENATE($F4267," ",$G4267),AllocFactorMatrix,(W$4+1),FALSE)*$E4272</f>
        <v>0</v>
      </c>
      <c r="X4267" s="5">
        <f t="shared" ca="1" si="2173"/>
        <v>18.977070287172001</v>
      </c>
      <c r="Y4267" s="5">
        <f ca="1">VLOOKUP(CONCATENATE($F4267," ",$G4267),AllocFactorMatrix,(Y$4+1),FALSE)*$E4272</f>
        <v>1.2446345459478967</v>
      </c>
      <c r="Z4267" s="5">
        <f ca="1">VLOOKUP(CONCATENATE($F4267," ",$G4267),AllocFactorMatrix,(Z$4+1),FALSE)*$E4272</f>
        <v>2.0748091695237895E-2</v>
      </c>
      <c r="AA4267" s="5">
        <f t="shared" ca="1" si="2149"/>
        <v>1.2653826376431345</v>
      </c>
      <c r="AB4267" s="5">
        <f ca="1">VLOOKUP(CONCATENATE($F4267," ",$G4267),AllocFactorMatrix,(AB$4+1),FALSE)*$E4272</f>
        <v>1.6620399169611028E-2</v>
      </c>
      <c r="AC4267" s="5">
        <f ca="1">VLOOKUP(CONCATENATE($F4267," ",$G4267),AllocFactorMatrix,(AC$4+1),FALSE)*$E4272</f>
        <v>5.6512910263500825E-2</v>
      </c>
      <c r="AD4267" s="5">
        <f ca="1">VLOOKUP(CONCATENATE($F4267," ",$G4267),AllocFactorMatrix,(AD$4+1),FALSE)*$E4272</f>
        <v>1.218237155991502E-2</v>
      </c>
    </row>
    <row r="4268" spans="4:30" hidden="1" outlineLevel="1">
      <c r="D4268" s="7"/>
      <c r="E4268" s="51"/>
      <c r="F4268" s="52" t="str">
        <f>F4272</f>
        <v>LABOR_M</v>
      </c>
      <c r="G4268" s="55" t="str">
        <f>$G$11</f>
        <v>DISTPRI</v>
      </c>
      <c r="H4268" s="4">
        <f t="shared" ca="1" si="2146"/>
        <v>41026.190901405062</v>
      </c>
      <c r="I4268" s="5">
        <f ca="1">VLOOKUP(CONCATENATE($F4268," ",$G4268),AllocFactorMatrix,(I$4+1),FALSE)*$E4272</f>
        <v>27419.553168087001</v>
      </c>
      <c r="J4268" s="5">
        <f ca="1">VLOOKUP(CONCATENATE($F4268," ",$G4268),AllocFactorMatrix,(J$4+1),FALSE)*$E4272</f>
        <v>1292.4861565872368</v>
      </c>
      <c r="K4268" s="5">
        <f ca="1">VLOOKUP(CONCATENATE($F4268," ",$G4268),AllocFactorMatrix,(K$4+1),FALSE)*$E4272</f>
        <v>4693.0965587882338</v>
      </c>
      <c r="L4268" s="5">
        <f ca="1">VLOOKUP(CONCATENATE($F4268," ",$G4268),AllocFactorMatrix,(L$4+1),FALSE)*$E4272</f>
        <v>145.04110388264442</v>
      </c>
      <c r="M4268" s="5">
        <f ca="1">VLOOKUP(CONCATENATE($F4268," ",$G4268),AllocFactorMatrix,(M$4+1),FALSE)*$E4272</f>
        <v>0</v>
      </c>
      <c r="N4268" s="5">
        <f t="shared" ca="1" si="2147"/>
        <v>4838.1376626708779</v>
      </c>
      <c r="O4268" s="5">
        <f ca="1">VLOOKUP(CONCATENATE($F4268," ",$G4268),AllocFactorMatrix,(O$4+1),FALSE)*$E4272</f>
        <v>3519.0021359507073</v>
      </c>
      <c r="P4268" s="5">
        <f ca="1">VLOOKUP(CONCATENATE($F4268," ",$G4268),AllocFactorMatrix,(P$4+1),FALSE)*$E4272</f>
        <v>655.41438462861004</v>
      </c>
      <c r="Q4268" s="5">
        <f ca="1">VLOOKUP(CONCATENATE($F4268," ",$G4268),AllocFactorMatrix,(Q$4+1),FALSE)*$E4272</f>
        <v>0</v>
      </c>
      <c r="R4268" s="5">
        <f ca="1">VLOOKUP(CONCATENATE($F4268," ",$G4268),AllocFactorMatrix,(R$4+1),FALSE)*$E4272</f>
        <v>0</v>
      </c>
      <c r="S4268" s="5">
        <f t="shared" ca="1" si="2148"/>
        <v>4174.416520579317</v>
      </c>
      <c r="T4268" s="5">
        <f ca="1">VLOOKUP(CONCATENATE($F4268," ",$G4268),AllocFactorMatrix,(T$4+1),FALSE)*$E4272</f>
        <v>125.45025755047419</v>
      </c>
      <c r="U4268" s="5">
        <f ca="1">VLOOKUP(CONCATENATE($F4268," ",$G4268),AllocFactorMatrix,(U$4+1),FALSE)*$E4272</f>
        <v>2023.2287796628741</v>
      </c>
      <c r="V4268" s="5">
        <f ca="1">VLOOKUP(CONCATENATE($F4268," ",$G4268),AllocFactorMatrix,(V$4+1),FALSE)*$E4272</f>
        <v>0</v>
      </c>
      <c r="W4268" s="5">
        <f ca="1">VLOOKUP(CONCATENATE($F4268," ",$G4268),AllocFactorMatrix,(W$4+1),FALSE)*$E4272</f>
        <v>0</v>
      </c>
      <c r="X4268" s="5">
        <f t="shared" ca="1" si="2173"/>
        <v>2148.6790372133482</v>
      </c>
      <c r="Y4268" s="5">
        <f ca="1">VLOOKUP(CONCATENATE($F4268," ",$G4268),AllocFactorMatrix,(Y$4+1),FALSE)*$E4272</f>
        <v>1061.1408618965993</v>
      </c>
      <c r="Z4268" s="5">
        <f ca="1">VLOOKUP(CONCATENATE($F4268," ",$G4268),AllocFactorMatrix,(Z$4+1),FALSE)*$E4272</f>
        <v>17.703983425826962</v>
      </c>
      <c r="AA4268" s="5">
        <f t="shared" ca="1" si="2149"/>
        <v>1078.8448453224262</v>
      </c>
      <c r="AB4268" s="5">
        <f ca="1">VLOOKUP(CONCATENATE($F4268," ",$G4268),AllocFactorMatrix,(AB$4+1),FALSE)*$E4272</f>
        <v>14.343193015629838</v>
      </c>
      <c r="AC4268" s="5">
        <f ca="1">VLOOKUP(CONCATENATE($F4268," ",$G4268),AllocFactorMatrix,(AC$4+1),FALSE)*$E4272</f>
        <v>49.137786577857192</v>
      </c>
      <c r="AD4268" s="5">
        <f ca="1">VLOOKUP(CONCATENATE($F4268," ",$G4268),AllocFactorMatrix,(AD$4+1),FALSE)*$E4272</f>
        <v>10.592531351369461</v>
      </c>
    </row>
    <row r="4269" spans="4:30" hidden="1" outlineLevel="1">
      <c r="D4269" s="7"/>
      <c r="E4269" s="51"/>
      <c r="F4269" s="52" t="str">
        <f>F4272</f>
        <v>LABOR_M</v>
      </c>
      <c r="G4269" s="55" t="str">
        <f>$G$12</f>
        <v>DISTSEC</v>
      </c>
      <c r="H4269" s="4">
        <f t="shared" ca="1" si="2146"/>
        <v>16932.013590831808</v>
      </c>
      <c r="I4269" s="5">
        <f ca="1">VLOOKUP(CONCATENATE($F4269," ",$G4269),AllocFactorMatrix,(I$4+1),FALSE)*$E4272</f>
        <v>12660.09114044017</v>
      </c>
      <c r="J4269" s="5">
        <f ca="1">VLOOKUP(CONCATENATE($F4269," ",$G4269),AllocFactorMatrix,(J$4+1),FALSE)*$E4272</f>
        <v>610.34702877029076</v>
      </c>
      <c r="K4269" s="5">
        <f ca="1">VLOOKUP(CONCATENATE($F4269," ",$G4269),AllocFactorMatrix,(K$4+1),FALSE)*$E4272</f>
        <v>1841.6713402509602</v>
      </c>
      <c r="L4269" s="5">
        <f ca="1">VLOOKUP(CONCATENATE($F4269," ",$G4269),AllocFactorMatrix,(L$4+1),FALSE)*$E4272</f>
        <v>0</v>
      </c>
      <c r="M4269" s="5">
        <f ca="1">VLOOKUP(CONCATENATE($F4269," ",$G4269),AllocFactorMatrix,(M$4+1),FALSE)*$E4272</f>
        <v>0</v>
      </c>
      <c r="N4269" s="5">
        <f t="shared" ca="1" si="2147"/>
        <v>1841.6713402509602</v>
      </c>
      <c r="O4269" s="5">
        <f ca="1">VLOOKUP(CONCATENATE($F4269," ",$G4269),AllocFactorMatrix,(O$4+1),FALSE)*$E4272</f>
        <v>1173.5201462311541</v>
      </c>
      <c r="P4269" s="5">
        <f ca="1">VLOOKUP(CONCATENATE($F4269," ",$G4269),AllocFactorMatrix,(P$4+1),FALSE)*$E4272</f>
        <v>0</v>
      </c>
      <c r="Q4269" s="5">
        <f ca="1">VLOOKUP(CONCATENATE($F4269," ",$G4269),AllocFactorMatrix,(Q$4+1),FALSE)*$E4272</f>
        <v>0</v>
      </c>
      <c r="R4269" s="5">
        <f ca="1">VLOOKUP(CONCATENATE($F4269," ",$G4269),AllocFactorMatrix,(R$4+1),FALSE)*$E4272</f>
        <v>0</v>
      </c>
      <c r="S4269" s="5">
        <f t="shared" ca="1" si="2148"/>
        <v>1173.5201462311541</v>
      </c>
      <c r="T4269" s="5">
        <f ca="1">VLOOKUP(CONCATENATE($F4269," ",$G4269),AllocFactorMatrix,(T$4+1),FALSE)*$E4272</f>
        <v>31.729522865593939</v>
      </c>
      <c r="U4269" s="5">
        <f ca="1">VLOOKUP(CONCATENATE($F4269," ",$G4269),AllocFactorMatrix,(U$4+1),FALSE)*$E4272</f>
        <v>0</v>
      </c>
      <c r="V4269" s="5">
        <f ca="1">VLOOKUP(CONCATENATE($F4269," ",$G4269),AllocFactorMatrix,(V$4+1),FALSE)*$E4272</f>
        <v>0</v>
      </c>
      <c r="W4269" s="5">
        <f ca="1">VLOOKUP(CONCATENATE($F4269," ",$G4269),AllocFactorMatrix,(W$4+1),FALSE)*$E4272</f>
        <v>0</v>
      </c>
      <c r="X4269" s="5">
        <f t="shared" ca="1" si="2173"/>
        <v>31.729522865593939</v>
      </c>
      <c r="Y4269" s="5">
        <f ca="1">VLOOKUP(CONCATENATE($F4269," ",$G4269),AllocFactorMatrix,(Y$4+1),FALSE)*$E4272</f>
        <v>432.84597381401704</v>
      </c>
      <c r="Z4269" s="5">
        <f ca="1">VLOOKUP(CONCATENATE($F4269," ",$G4269),AllocFactorMatrix,(Z$4+1),FALSE)*$E4272</f>
        <v>0</v>
      </c>
      <c r="AA4269" s="5">
        <f t="shared" ca="1" si="2149"/>
        <v>432.84597381401704</v>
      </c>
      <c r="AB4269" s="5">
        <f ca="1">VLOOKUP(CONCATENATE($F4269," ",$G4269),AllocFactorMatrix,(AB$4+1),FALSE)*$E4272</f>
        <v>4.4916565944034961</v>
      </c>
      <c r="AC4269" s="5">
        <f ca="1">VLOOKUP(CONCATENATE($F4269," ",$G4269),AllocFactorMatrix,(AC$4+1),FALSE)*$E4272</f>
        <v>152.50901698228492</v>
      </c>
      <c r="AD4269" s="5">
        <f ca="1">VLOOKUP(CONCATENATE($F4269," ",$G4269),AllocFactorMatrix,(AD$4+1),FALSE)*$E4272</f>
        <v>24.80776488293624</v>
      </c>
    </row>
    <row r="4270" spans="4:30" hidden="1" outlineLevel="1">
      <c r="D4270" s="7"/>
      <c r="E4270" s="51"/>
      <c r="F4270" s="52" t="str">
        <f>F4272</f>
        <v>LABOR_M</v>
      </c>
      <c r="G4270" s="55" t="str">
        <f>$G$13</f>
        <v>ENERGY</v>
      </c>
      <c r="H4270" s="4">
        <f t="shared" ca="1" si="2146"/>
        <v>20974.69575605779</v>
      </c>
      <c r="I4270" s="5">
        <f ca="1">VLOOKUP(CONCATENATE($F4270," ",$G4270),AllocFactorMatrix,(I$4+1),FALSE)*$E4272</f>
        <v>7870.2740258018903</v>
      </c>
      <c r="J4270" s="5">
        <f ca="1">VLOOKUP(CONCATENATE($F4270," ",$G4270),AllocFactorMatrix,(J$4+1),FALSE)*$E4272</f>
        <v>510.0446129671879</v>
      </c>
      <c r="K4270" s="5">
        <f ca="1">VLOOKUP(CONCATENATE($F4270," ",$G4270),AllocFactorMatrix,(K$4+1),FALSE)*$E4272</f>
        <v>1711.2549672439166</v>
      </c>
      <c r="L4270" s="5">
        <f ca="1">VLOOKUP(CONCATENATE($F4270," ",$G4270),AllocFactorMatrix,(L$4+1),FALSE)*$E4272</f>
        <v>54.387567807208256</v>
      </c>
      <c r="M4270" s="5">
        <f ca="1">VLOOKUP(CONCATENATE($F4270," ",$G4270),AllocFactorMatrix,(M$4+1),FALSE)*$E4272</f>
        <v>5.013897949737296</v>
      </c>
      <c r="N4270" s="5">
        <f t="shared" ca="1" si="2147"/>
        <v>1770.6564330008623</v>
      </c>
      <c r="O4270" s="5">
        <f ca="1">VLOOKUP(CONCATENATE($F4270," ",$G4270),AllocFactorMatrix,(O$4+1),FALSE)*$E4272</f>
        <v>1560.1750312197389</v>
      </c>
      <c r="P4270" s="5">
        <f ca="1">VLOOKUP(CONCATENATE($F4270," ",$G4270),AllocFactorMatrix,(P$4+1),FALSE)*$E4272</f>
        <v>289.22643042156631</v>
      </c>
      <c r="Q4270" s="5">
        <f ca="1">VLOOKUP(CONCATENATE($F4270," ",$G4270),AllocFactorMatrix,(Q$4+1),FALSE)*$E4272</f>
        <v>131.41708696499529</v>
      </c>
      <c r="R4270" s="5">
        <f ca="1">VLOOKUP(CONCATENATE($F4270," ",$G4270),AllocFactorMatrix,(R$4+1),FALSE)*$E4272</f>
        <v>6.0890974680693208</v>
      </c>
      <c r="S4270" s="5">
        <f t="shared" ca="1" si="2148"/>
        <v>1986.9076460743695</v>
      </c>
      <c r="T4270" s="5">
        <f ca="1">VLOOKUP(CONCATENATE($F4270," ",$G4270),AllocFactorMatrix,(T$4+1),FALSE)*$E4272</f>
        <v>59.788863722107664</v>
      </c>
      <c r="U4270" s="5">
        <f ca="1">VLOOKUP(CONCATENATE($F4270," ",$G4270),AllocFactorMatrix,(U$4+1),FALSE)*$E4272</f>
        <v>1049.8028784823894</v>
      </c>
      <c r="V4270" s="5">
        <f ca="1">VLOOKUP(CONCATENATE($F4270," ",$G4270),AllocFactorMatrix,(V$4+1),FALSE)*$E4272</f>
        <v>5960.3448880558881</v>
      </c>
      <c r="W4270" s="5">
        <f ca="1">VLOOKUP(CONCATENATE($F4270," ",$G4270),AllocFactorMatrix,(W$4+1),FALSE)*$E4272</f>
        <v>1130.8169251260188</v>
      </c>
      <c r="X4270" s="5">
        <f t="shared" ca="1" si="2173"/>
        <v>8200.7535553864036</v>
      </c>
      <c r="Y4270" s="5">
        <f ca="1">VLOOKUP(CONCATENATE($F4270," ",$G4270),AllocFactorMatrix,(Y$4+1),FALSE)*$E4272</f>
        <v>422.6984450460248</v>
      </c>
      <c r="Z4270" s="5">
        <f ca="1">VLOOKUP(CONCATENATE($F4270," ",$G4270),AllocFactorMatrix,(Z$4+1),FALSE)*$E4272</f>
        <v>6.880856838729775</v>
      </c>
      <c r="AA4270" s="5">
        <f t="shared" ca="1" si="2149"/>
        <v>429.57930188475456</v>
      </c>
      <c r="AB4270" s="5">
        <f ca="1">VLOOKUP(CONCATENATE($F4270," ",$G4270),AllocFactorMatrix,(AB$4+1),FALSE)*$E4272</f>
        <v>7.675042304827711</v>
      </c>
      <c r="AC4270" s="5">
        <f ca="1">VLOOKUP(CONCATENATE($F4270," ",$G4270),AllocFactorMatrix,(AC$4+1),FALSE)*$E4272</f>
        <v>165.96251233659274</v>
      </c>
      <c r="AD4270" s="5">
        <f ca="1">VLOOKUP(CONCATENATE($F4270," ",$G4270),AllocFactorMatrix,(AD$4+1),FALSE)*$E4272</f>
        <v>32.842626300903</v>
      </c>
    </row>
    <row r="4271" spans="4:30" hidden="1" outlineLevel="1">
      <c r="D4271" s="7"/>
      <c r="E4271" s="51"/>
      <c r="F4271" s="52" t="str">
        <f>F4272</f>
        <v>LABOR_M</v>
      </c>
      <c r="G4271" s="55" t="str">
        <f>$G$14</f>
        <v>CUSTOMER</v>
      </c>
      <c r="H4271" s="4">
        <f t="shared" ca="1" si="2146"/>
        <v>15809.369679632702</v>
      </c>
      <c r="I4271" s="5">
        <f ca="1">VLOOKUP(CONCATENATE($F4271," ",$G4271),AllocFactorMatrix,(I$4+1),FALSE)*$E4272</f>
        <v>11295.810324204815</v>
      </c>
      <c r="J4271" s="5">
        <f ca="1">VLOOKUP(CONCATENATE($F4271," ",$G4271),AllocFactorMatrix,(J$4+1),FALSE)*$E4272</f>
        <v>1933.0850967422246</v>
      </c>
      <c r="K4271" s="5">
        <f ca="1">VLOOKUP(CONCATENATE($F4271," ",$G4271),AllocFactorMatrix,(K$4+1),FALSE)*$E4272</f>
        <v>556.62432105321466</v>
      </c>
      <c r="L4271" s="5">
        <f ca="1">VLOOKUP(CONCATENATE($F4271," ",$G4271),AllocFactorMatrix,(L$4+1),FALSE)*$E4272</f>
        <v>93.046945277201544</v>
      </c>
      <c r="M4271" s="5">
        <f ca="1">VLOOKUP(CONCATENATE($F4271," ",$G4271),AllocFactorMatrix,(M$4+1),FALSE)*$E4272</f>
        <v>14.700971149051517</v>
      </c>
      <c r="N4271" s="5">
        <f t="shared" ca="1" si="2147"/>
        <v>664.37223747946769</v>
      </c>
      <c r="O4271" s="5">
        <f ca="1">VLOOKUP(CONCATENATE($F4271," ",$G4271),AllocFactorMatrix,(O$4+1),FALSE)*$E4272</f>
        <v>103.86739901100951</v>
      </c>
      <c r="P4271" s="5">
        <f ca="1">VLOOKUP(CONCATENATE($F4271," ",$G4271),AllocFactorMatrix,(P$4+1),FALSE)*$E4272</f>
        <v>26.676025392535887</v>
      </c>
      <c r="Q4271" s="5">
        <f ca="1">VLOOKUP(CONCATENATE($F4271," ",$G4271),AllocFactorMatrix,(Q$4+1),FALSE)*$E4272</f>
        <v>51.022910955534861</v>
      </c>
      <c r="R4271" s="5">
        <f ca="1">VLOOKUP(CONCATENATE($F4271," ",$G4271),AllocFactorMatrix,(R$4+1),FALSE)*$E4272</f>
        <v>8.9052668927941117</v>
      </c>
      <c r="S4271" s="5">
        <f t="shared" ca="1" si="2148"/>
        <v>190.47160225187437</v>
      </c>
      <c r="T4271" s="5">
        <f ca="1">VLOOKUP(CONCATENATE($F4271," ",$G4271),AllocFactorMatrix,(T$4+1),FALSE)*$E4272</f>
        <v>0.72237199181874823</v>
      </c>
      <c r="U4271" s="5">
        <f ca="1">VLOOKUP(CONCATENATE($F4271," ",$G4271),AllocFactorMatrix,(U$4+1),FALSE)*$E4272</f>
        <v>15.881063903544193</v>
      </c>
      <c r="V4271" s="5">
        <f ca="1">VLOOKUP(CONCATENATE($F4271," ",$G4271),AllocFactorMatrix,(V$4+1),FALSE)*$E4272</f>
        <v>75.074014880853468</v>
      </c>
      <c r="W4271" s="5">
        <f ca="1">VLOOKUP(CONCATENATE($F4271," ",$G4271),AllocFactorMatrix,(W$4+1),FALSE)*$E4272</f>
        <v>13.36287542965303</v>
      </c>
      <c r="X4271" s="5">
        <f t="shared" ca="1" si="2173"/>
        <v>105.04032620586943</v>
      </c>
      <c r="Y4271" s="5">
        <f ca="1">VLOOKUP(CONCATENATE($F4271," ",$G4271),AllocFactorMatrix,(Y$4+1),FALSE)*$E4272</f>
        <v>28.428719589135451</v>
      </c>
      <c r="Z4271" s="5">
        <f ca="1">VLOOKUP(CONCATENATE($F4271," ",$G4271),AllocFactorMatrix,(Z$4+1),FALSE)*$E4272</f>
        <v>0.45038904479349889</v>
      </c>
      <c r="AA4271" s="5">
        <f t="shared" ca="1" si="2149"/>
        <v>28.879108633928951</v>
      </c>
      <c r="AB4271" s="5">
        <f ca="1">VLOOKUP(CONCATENATE($F4271," ",$G4271),AllocFactorMatrix,(AB$4+1),FALSE)*$E4272</f>
        <v>0.81007459238880708</v>
      </c>
      <c r="AC4271" s="5">
        <f ca="1">VLOOKUP(CONCATENATE($F4271," ",$G4271),AllocFactorMatrix,(AC$4+1),FALSE)*$E4272</f>
        <v>1246.7308361416644</v>
      </c>
      <c r="AD4271" s="5">
        <f ca="1">VLOOKUP(CONCATENATE($F4271," ",$G4271),AllocFactorMatrix,(AD$4+1),FALSE)*$E4272</f>
        <v>344.17007338046903</v>
      </c>
    </row>
    <row r="4272" spans="4:30" collapsed="1">
      <c r="D4272" s="55" t="str">
        <f>+D3305</f>
        <v>Adjs 32-39 - Total Incentive Compensation &amp; Payroll Adjustment</v>
      </c>
      <c r="E4272" s="61">
        <v>174772</v>
      </c>
      <c r="F4272" s="57" t="str">
        <f>+F3305</f>
        <v>LABOR_M</v>
      </c>
      <c r="G4272" s="55" t="str">
        <f>$G$15</f>
        <v>TOTAL</v>
      </c>
      <c r="H4272" s="4">
        <f t="shared" ca="1" si="2146"/>
        <v>174772</v>
      </c>
      <c r="I4272" s="5">
        <f ca="1">VLOOKUP(CONCATENATE($F4272," ",$G4272),AllocFactorMatrix,(I$4+1),FALSE)*$E4272</f>
        <v>98666.646435479925</v>
      </c>
      <c r="J4272" s="5">
        <f ca="1">VLOOKUP(CONCATENATE($F4272," ",$G4272),AllocFactorMatrix,(J$4+1),FALSE)*$E4272</f>
        <v>6294.6431741964225</v>
      </c>
      <c r="K4272" s="5">
        <f ca="1">VLOOKUP(CONCATENATE($F4272," ",$G4272),AllocFactorMatrix,(K$4+1),FALSE)*$E4272</f>
        <v>15940.513767376146</v>
      </c>
      <c r="L4272" s="5">
        <f ca="1">VLOOKUP(CONCATENATE($F4272," ",$G4272),AllocFactorMatrix,(L$4+1),FALSE)*$E4272</f>
        <v>517.1470994925254</v>
      </c>
      <c r="M4272" s="5">
        <f ca="1">VLOOKUP(CONCATENATE($F4272," ",$G4272),AllocFactorMatrix,(M$4+1),FALSE)*$E4272</f>
        <v>40.789043897047279</v>
      </c>
      <c r="N4272" s="5">
        <f t="shared" ca="1" si="2147"/>
        <v>16498.449910765718</v>
      </c>
      <c r="O4272" s="5">
        <f ca="1">VLOOKUP(CONCATENATE($F4272," ",$G4272),AllocFactorMatrix,(O$4+1),FALSE)*$E4272</f>
        <v>11782.428288022729</v>
      </c>
      <c r="P4272" s="5">
        <f ca="1">VLOOKUP(CONCATENATE($F4272," ",$G4272),AllocFactorMatrix,(P$4+1),FALSE)*$E4272</f>
        <v>1982.3115219426977</v>
      </c>
      <c r="Q4272" s="5">
        <f ca="1">VLOOKUP(CONCATENATE($F4272," ",$G4272),AllocFactorMatrix,(Q$4+1),FALSE)*$E4272</f>
        <v>639.39970369012281</v>
      </c>
      <c r="R4272" s="5">
        <f ca="1">VLOOKUP(CONCATENATE($F4272," ",$G4272),AllocFactorMatrix,(R$4+1),FALSE)*$E4272</f>
        <v>35.522761641877736</v>
      </c>
      <c r="S4272" s="5">
        <f t="shared" ca="1" si="2148"/>
        <v>14439.662275297429</v>
      </c>
      <c r="T4272" s="5">
        <f ca="1">VLOOKUP(CONCATENATE($F4272," ",$G4272),AllocFactorMatrix,(T$4+1),FALSE)*$E4272</f>
        <v>407.230269253909</v>
      </c>
      <c r="U4272" s="5">
        <f ca="1">VLOOKUP(CONCATENATE($F4272," ",$G4272),AllocFactorMatrix,(U$4+1),FALSE)*$E4272</f>
        <v>6190.6911344282889</v>
      </c>
      <c r="V4272" s="5">
        <f ca="1">VLOOKUP(CONCATENATE($F4272," ",$G4272),AllocFactorMatrix,(V$4+1),FALSE)*$E4272</f>
        <v>22432.380279697794</v>
      </c>
      <c r="W4272" s="5">
        <f ca="1">VLOOKUP(CONCATENATE($F4272," ",$G4272),AllocFactorMatrix,(W$4+1),FALSE)*$E4272</f>
        <v>4102.2252760214433</v>
      </c>
      <c r="X4272" s="5">
        <f t="shared" ca="1" si="2173"/>
        <v>33132.526959401439</v>
      </c>
      <c r="Y4272" s="5">
        <f ca="1">VLOOKUP(CONCATENATE($F4272," ",$G4272),AllocFactorMatrix,(Y$4+1),FALSE)*$E4272</f>
        <v>3611.3627541112905</v>
      </c>
      <c r="Z4272" s="5">
        <f ca="1">VLOOKUP(CONCATENATE($F4272," ",$G4272),AllocFactorMatrix,(Z$4+1),FALSE)*$E4272</f>
        <v>52.94415995741489</v>
      </c>
      <c r="AA4272" s="5">
        <f t="shared" ca="1" si="2149"/>
        <v>3664.3069140687053</v>
      </c>
      <c r="AB4272" s="5">
        <f ca="1">VLOOKUP(CONCATENATE($F4272," ",$G4272),AllocFactorMatrix,(AB$4+1),FALSE)*$E4272</f>
        <v>48.942487554468094</v>
      </c>
      <c r="AC4272" s="5">
        <f ca="1">VLOOKUP(CONCATENATE($F4272," ",$G4272),AllocFactorMatrix,(AC$4+1),FALSE)*$E4272</f>
        <v>1614.3966649486626</v>
      </c>
      <c r="AD4272" s="5">
        <f ca="1">VLOOKUP(CONCATENATE($F4272," ",$G4272),AllocFactorMatrix,(AD$4+1),FALSE)*$E4272</f>
        <v>412.42517828723766</v>
      </c>
    </row>
    <row r="4273" spans="1:30" s="51" customFormat="1" hidden="1" outlineLevel="1">
      <c r="A4273" s="56"/>
      <c r="B4273" s="111"/>
      <c r="C4273" s="55"/>
      <c r="D4273" s="55"/>
      <c r="F4273" s="52" t="str">
        <f>F4280</f>
        <v>RB_GUP-Land_P</v>
      </c>
      <c r="G4273" s="55" t="str">
        <f>$G$8</f>
        <v>PRODUCTION</v>
      </c>
      <c r="H4273" s="53">
        <f t="shared" ref="H4273:H4296" si="2174">SUBTOTAL(9,I4273:AD4273)</f>
        <v>-441136.29342300008</v>
      </c>
      <c r="I4273" s="54">
        <f>VLOOKUP(CONCATENATE($F4273," ",$G4273),AllocFactorMatrix,(I$4+1),FALSE)*$E4280</f>
        <v>-217296.23461337405</v>
      </c>
      <c r="J4273" s="54">
        <f>VLOOKUP(CONCATENATE($F4273," ",$G4273),AllocFactorMatrix,(J$4+1),FALSE)*$E4280</f>
        <v>-10741.729325055287</v>
      </c>
      <c r="K4273" s="54">
        <f>VLOOKUP(CONCATENATE($F4273," ",$G4273),AllocFactorMatrix,(K$4+1),FALSE)*$E4280</f>
        <v>-39346.338900734707</v>
      </c>
      <c r="L4273" s="54">
        <f>VLOOKUP(CONCATENATE($F4273," ",$G4273),AllocFactorMatrix,(L$4+1),FALSE)*$E4280</f>
        <v>-1238.4830534424675</v>
      </c>
      <c r="M4273" s="54">
        <f>VLOOKUP(CONCATENATE($F4273," ",$G4273),AllocFactorMatrix,(M$4+1),FALSE)*$E4280</f>
        <v>-116.14097781363863</v>
      </c>
      <c r="N4273" s="54">
        <f t="shared" ref="N4273:N4296" si="2175">SUBTOTAL(9,K4273:M4273)</f>
        <v>-40700.962931990813</v>
      </c>
      <c r="O4273" s="54">
        <f>VLOOKUP(CONCATENATE($F4273," ",$G4273),AllocFactorMatrix,(O$4+1),FALSE)*$E4280</f>
        <v>-29909.338311058764</v>
      </c>
      <c r="P4273" s="54">
        <f>VLOOKUP(CONCATENATE($F4273," ",$G4273),AllocFactorMatrix,(P$4+1),FALSE)*$E4280</f>
        <v>-5572.9811044620801</v>
      </c>
      <c r="Q4273" s="54">
        <f>VLOOKUP(CONCATENATE($F4273," ",$G4273),AllocFactorMatrix,(Q$4+1),FALSE)*$E4280</f>
        <v>-2518.3263921955731</v>
      </c>
      <c r="R4273" s="54">
        <f>VLOOKUP(CONCATENATE($F4273," ",$G4273),AllocFactorMatrix,(R$4+1),FALSE)*$E4280</f>
        <v>-113.24632284919164</v>
      </c>
      <c r="S4273" s="54">
        <f t="shared" ref="S4273:S4296" si="2176">SUBTOTAL(9,O4273:R4273)</f>
        <v>-38113.892130565611</v>
      </c>
      <c r="T4273" s="54">
        <f>VLOOKUP(CONCATENATE($F4273," ",$G4273),AllocFactorMatrix,(T$4+1),FALSE)*$E4280</f>
        <v>-1044.809795153039</v>
      </c>
      <c r="U4273" s="54">
        <f>VLOOKUP(CONCATENATE($F4273," ",$G4273),AllocFactorMatrix,(U$4+1),FALSE)*$E4280</f>
        <v>-17098.134281061059</v>
      </c>
      <c r="V4273" s="54">
        <f>VLOOKUP(CONCATENATE($F4273," ",$G4273),AllocFactorMatrix,(V$4+1),FALSE)*$E4280</f>
        <v>-90364.120106378628</v>
      </c>
      <c r="W4273" s="54">
        <f>VLOOKUP(CONCATENATE($F4273," ",$G4273),AllocFactorMatrix,(W$4+1),FALSE)*$E4280</f>
        <v>-16318.262372435718</v>
      </c>
      <c r="X4273" s="54">
        <f>SUBTOTAL(9,T4273:W4273)</f>
        <v>-124825.32655502844</v>
      </c>
      <c r="Y4273" s="54">
        <f>VLOOKUP(CONCATENATE($F4273," ",$G4273),AllocFactorMatrix,(Y$4+1),FALSE)*$E4280</f>
        <v>-9185.1103351725706</v>
      </c>
      <c r="Z4273" s="54">
        <f>VLOOKUP(CONCATENATE($F4273," ",$G4273),AllocFactorMatrix,(Z$4+1),FALSE)*$E4280</f>
        <v>-153.84708714579978</v>
      </c>
      <c r="AA4273" s="54">
        <f t="shared" ref="AA4273:AA4296" si="2177">SUBTOTAL(9,Y4273:Z4273)</f>
        <v>-9338.9574223183699</v>
      </c>
      <c r="AB4273" s="54">
        <f>VLOOKUP(CONCATENATE($F4273," ",$G4273),AllocFactorMatrix,(AB$4+1),FALSE)*$E4280</f>
        <v>-119.19044466756245</v>
      </c>
      <c r="AC4273" s="54">
        <f>VLOOKUP(CONCATENATE($F4273," ",$G4273),AllocFactorMatrix,(AC$4+1),FALSE)*$E4280</f>
        <v>0</v>
      </c>
      <c r="AD4273" s="54">
        <f>VLOOKUP(CONCATENATE($F4273," ",$G4273),AllocFactorMatrix,(AD$4+1),FALSE)*$E4280</f>
        <v>0</v>
      </c>
    </row>
    <row r="4274" spans="1:30" s="51" customFormat="1" hidden="1" outlineLevel="1">
      <c r="A4274" s="56"/>
      <c r="B4274" s="111"/>
      <c r="C4274" s="55"/>
      <c r="D4274" s="55"/>
      <c r="F4274" s="52" t="str">
        <f>F4280</f>
        <v>RB_GUP-Land_P</v>
      </c>
      <c r="G4274" s="55" t="str">
        <f>$G$9</f>
        <v>BULKTRAN</v>
      </c>
      <c r="H4274" s="53">
        <f t="shared" si="2174"/>
        <v>0</v>
      </c>
      <c r="I4274" s="54">
        <f>VLOOKUP(CONCATENATE($F4274," ",$G4274),AllocFactorMatrix,(I$4+1),FALSE)*$E4280</f>
        <v>0</v>
      </c>
      <c r="J4274" s="54">
        <f>VLOOKUP(CONCATENATE($F4274," ",$G4274),AllocFactorMatrix,(J$4+1),FALSE)*$E4280</f>
        <v>0</v>
      </c>
      <c r="K4274" s="54">
        <f>VLOOKUP(CONCATENATE($F4274," ",$G4274),AllocFactorMatrix,(K$4+1),FALSE)*$E4280</f>
        <v>0</v>
      </c>
      <c r="L4274" s="54">
        <f>VLOOKUP(CONCATENATE($F4274," ",$G4274),AllocFactorMatrix,(L$4+1),FALSE)*$E4280</f>
        <v>0</v>
      </c>
      <c r="M4274" s="54">
        <f>VLOOKUP(CONCATENATE($F4274," ",$G4274),AllocFactorMatrix,(M$4+1),FALSE)*$E4280</f>
        <v>0</v>
      </c>
      <c r="N4274" s="54">
        <f t="shared" si="2175"/>
        <v>0</v>
      </c>
      <c r="O4274" s="54">
        <f>VLOOKUP(CONCATENATE($F4274," ",$G4274),AllocFactorMatrix,(O$4+1),FALSE)*$E4280</f>
        <v>0</v>
      </c>
      <c r="P4274" s="54">
        <f>VLOOKUP(CONCATENATE($F4274," ",$G4274),AllocFactorMatrix,(P$4+1),FALSE)*$E4280</f>
        <v>0</v>
      </c>
      <c r="Q4274" s="54">
        <f>VLOOKUP(CONCATENATE($F4274," ",$G4274),AllocFactorMatrix,(Q$4+1),FALSE)*$E4280</f>
        <v>0</v>
      </c>
      <c r="R4274" s="54">
        <f>VLOOKUP(CONCATENATE($F4274," ",$G4274),AllocFactorMatrix,(R$4+1),FALSE)*$E4280</f>
        <v>0</v>
      </c>
      <c r="S4274" s="54">
        <f t="shared" si="2176"/>
        <v>0</v>
      </c>
      <c r="T4274" s="54">
        <f>VLOOKUP(CONCATENATE($F4274," ",$G4274),AllocFactorMatrix,(T$4+1),FALSE)*$E4280</f>
        <v>0</v>
      </c>
      <c r="U4274" s="54">
        <f>VLOOKUP(CONCATENATE($F4274," ",$G4274),AllocFactorMatrix,(U$4+1),FALSE)*$E4280</f>
        <v>0</v>
      </c>
      <c r="V4274" s="54">
        <f>VLOOKUP(CONCATENATE($F4274," ",$G4274),AllocFactorMatrix,(V$4+1),FALSE)*$E4280</f>
        <v>0</v>
      </c>
      <c r="W4274" s="54">
        <f>VLOOKUP(CONCATENATE($F4274," ",$G4274),AllocFactorMatrix,(W$4+1),FALSE)*$E4280</f>
        <v>0</v>
      </c>
      <c r="X4274" s="54">
        <f t="shared" ref="X4274:X4280" si="2178">SUBTOTAL(9,T4274:W4274)</f>
        <v>0</v>
      </c>
      <c r="Y4274" s="54">
        <f>VLOOKUP(CONCATENATE($F4274," ",$G4274),AllocFactorMatrix,(Y$4+1),FALSE)*$E4280</f>
        <v>0</v>
      </c>
      <c r="Z4274" s="54">
        <f>VLOOKUP(CONCATENATE($F4274," ",$G4274),AllocFactorMatrix,(Z$4+1),FALSE)*$E4280</f>
        <v>0</v>
      </c>
      <c r="AA4274" s="54">
        <f t="shared" si="2177"/>
        <v>0</v>
      </c>
      <c r="AB4274" s="54">
        <f>VLOOKUP(CONCATENATE($F4274," ",$G4274),AllocFactorMatrix,(AB$4+1),FALSE)*$E4280</f>
        <v>0</v>
      </c>
      <c r="AC4274" s="54">
        <f>VLOOKUP(CONCATENATE($F4274," ",$G4274),AllocFactorMatrix,(AC$4+1),FALSE)*$E4280</f>
        <v>0</v>
      </c>
      <c r="AD4274" s="54">
        <f>VLOOKUP(CONCATENATE($F4274," ",$G4274),AllocFactorMatrix,(AD$4+1),FALSE)*$E4280</f>
        <v>0</v>
      </c>
    </row>
    <row r="4275" spans="1:30" s="51" customFormat="1" hidden="1" outlineLevel="1">
      <c r="A4275" s="56"/>
      <c r="B4275" s="111"/>
      <c r="C4275" s="55"/>
      <c r="D4275" s="55"/>
      <c r="F4275" s="52" t="str">
        <f>F4280</f>
        <v>RB_GUP-Land_P</v>
      </c>
      <c r="G4275" s="55" t="str">
        <f>$G$10</f>
        <v>SUBTRAN</v>
      </c>
      <c r="H4275" s="53">
        <f t="shared" si="2174"/>
        <v>0</v>
      </c>
      <c r="I4275" s="54">
        <f>VLOOKUP(CONCATENATE($F4275," ",$G4275),AllocFactorMatrix,(I$4+1),FALSE)*$E4280</f>
        <v>0</v>
      </c>
      <c r="J4275" s="54">
        <f>VLOOKUP(CONCATENATE($F4275," ",$G4275),AllocFactorMatrix,(J$4+1),FALSE)*$E4280</f>
        <v>0</v>
      </c>
      <c r="K4275" s="54">
        <f>VLOOKUP(CONCATENATE($F4275," ",$G4275),AllocFactorMatrix,(K$4+1),FALSE)*$E4280</f>
        <v>0</v>
      </c>
      <c r="L4275" s="54">
        <f>VLOOKUP(CONCATENATE($F4275," ",$G4275),AllocFactorMatrix,(L$4+1),FALSE)*$E4280</f>
        <v>0</v>
      </c>
      <c r="M4275" s="54">
        <f>VLOOKUP(CONCATENATE($F4275," ",$G4275),AllocFactorMatrix,(M$4+1),FALSE)*$E4280</f>
        <v>0</v>
      </c>
      <c r="N4275" s="54">
        <f t="shared" si="2175"/>
        <v>0</v>
      </c>
      <c r="O4275" s="54">
        <f>VLOOKUP(CONCATENATE($F4275," ",$G4275),AllocFactorMatrix,(O$4+1),FALSE)*$E4280</f>
        <v>0</v>
      </c>
      <c r="P4275" s="54">
        <f>VLOOKUP(CONCATENATE($F4275," ",$G4275),AllocFactorMatrix,(P$4+1),FALSE)*$E4280</f>
        <v>0</v>
      </c>
      <c r="Q4275" s="54">
        <f>VLOOKUP(CONCATENATE($F4275," ",$G4275),AllocFactorMatrix,(Q$4+1),FALSE)*$E4280</f>
        <v>0</v>
      </c>
      <c r="R4275" s="54">
        <f>VLOOKUP(CONCATENATE($F4275," ",$G4275),AllocFactorMatrix,(R$4+1),FALSE)*$E4280</f>
        <v>0</v>
      </c>
      <c r="S4275" s="54">
        <f t="shared" si="2176"/>
        <v>0</v>
      </c>
      <c r="T4275" s="54">
        <f>VLOOKUP(CONCATENATE($F4275," ",$G4275),AllocFactorMatrix,(T$4+1),FALSE)*$E4280</f>
        <v>0</v>
      </c>
      <c r="U4275" s="54">
        <f>VLOOKUP(CONCATENATE($F4275," ",$G4275),AllocFactorMatrix,(U$4+1),FALSE)*$E4280</f>
        <v>0</v>
      </c>
      <c r="V4275" s="54">
        <f>VLOOKUP(CONCATENATE($F4275," ",$G4275),AllocFactorMatrix,(V$4+1),FALSE)*$E4280</f>
        <v>0</v>
      </c>
      <c r="W4275" s="54">
        <f>VLOOKUP(CONCATENATE($F4275," ",$G4275),AllocFactorMatrix,(W$4+1),FALSE)*$E4280</f>
        <v>0</v>
      </c>
      <c r="X4275" s="54">
        <f t="shared" si="2178"/>
        <v>0</v>
      </c>
      <c r="Y4275" s="54">
        <f>VLOOKUP(CONCATENATE($F4275," ",$G4275),AllocFactorMatrix,(Y$4+1),FALSE)*$E4280</f>
        <v>0</v>
      </c>
      <c r="Z4275" s="54">
        <f>VLOOKUP(CONCATENATE($F4275," ",$G4275),AllocFactorMatrix,(Z$4+1),FALSE)*$E4280</f>
        <v>0</v>
      </c>
      <c r="AA4275" s="54">
        <f t="shared" si="2177"/>
        <v>0</v>
      </c>
      <c r="AB4275" s="54">
        <f>VLOOKUP(CONCATENATE($F4275," ",$G4275),AllocFactorMatrix,(AB$4+1),FALSE)*$E4280</f>
        <v>0</v>
      </c>
      <c r="AC4275" s="54">
        <f>VLOOKUP(CONCATENATE($F4275," ",$G4275),AllocFactorMatrix,(AC$4+1),FALSE)*$E4280</f>
        <v>0</v>
      </c>
      <c r="AD4275" s="54">
        <f>VLOOKUP(CONCATENATE($F4275," ",$G4275),AllocFactorMatrix,(AD$4+1),FALSE)*$E4280</f>
        <v>0</v>
      </c>
    </row>
    <row r="4276" spans="1:30" s="51" customFormat="1" hidden="1" outlineLevel="1">
      <c r="A4276" s="56"/>
      <c r="B4276" s="111"/>
      <c r="C4276" s="55"/>
      <c r="D4276" s="55"/>
      <c r="F4276" s="52" t="str">
        <f>F4280</f>
        <v>RB_GUP-Land_P</v>
      </c>
      <c r="G4276" s="55" t="str">
        <f>$G$11</f>
        <v>DISTPRI</v>
      </c>
      <c r="H4276" s="53">
        <f t="shared" si="2174"/>
        <v>0</v>
      </c>
      <c r="I4276" s="54">
        <f>VLOOKUP(CONCATENATE($F4276," ",$G4276),AllocFactorMatrix,(I$4+1),FALSE)*$E4280</f>
        <v>0</v>
      </c>
      <c r="J4276" s="54">
        <f>VLOOKUP(CONCATENATE($F4276," ",$G4276),AllocFactorMatrix,(J$4+1),FALSE)*$E4280</f>
        <v>0</v>
      </c>
      <c r="K4276" s="54">
        <f>VLOOKUP(CONCATENATE($F4276," ",$G4276),AllocFactorMatrix,(K$4+1),FALSE)*$E4280</f>
        <v>0</v>
      </c>
      <c r="L4276" s="54">
        <f>VLOOKUP(CONCATENATE($F4276," ",$G4276),AllocFactorMatrix,(L$4+1),FALSE)*$E4280</f>
        <v>0</v>
      </c>
      <c r="M4276" s="54">
        <f>VLOOKUP(CONCATENATE($F4276," ",$G4276),AllocFactorMatrix,(M$4+1),FALSE)*$E4280</f>
        <v>0</v>
      </c>
      <c r="N4276" s="54">
        <f t="shared" si="2175"/>
        <v>0</v>
      </c>
      <c r="O4276" s="54">
        <f>VLOOKUP(CONCATENATE($F4276," ",$G4276),AllocFactorMatrix,(O$4+1),FALSE)*$E4280</f>
        <v>0</v>
      </c>
      <c r="P4276" s="54">
        <f>VLOOKUP(CONCATENATE($F4276," ",$G4276),AllocFactorMatrix,(P$4+1),FALSE)*$E4280</f>
        <v>0</v>
      </c>
      <c r="Q4276" s="54">
        <f>VLOOKUP(CONCATENATE($F4276," ",$G4276),AllocFactorMatrix,(Q$4+1),FALSE)*$E4280</f>
        <v>0</v>
      </c>
      <c r="R4276" s="54">
        <f>VLOOKUP(CONCATENATE($F4276," ",$G4276),AllocFactorMatrix,(R$4+1),FALSE)*$E4280</f>
        <v>0</v>
      </c>
      <c r="S4276" s="54">
        <f t="shared" si="2176"/>
        <v>0</v>
      </c>
      <c r="T4276" s="54">
        <f>VLOOKUP(CONCATENATE($F4276," ",$G4276),AllocFactorMatrix,(T$4+1),FALSE)*$E4280</f>
        <v>0</v>
      </c>
      <c r="U4276" s="54">
        <f>VLOOKUP(CONCATENATE($F4276," ",$G4276),AllocFactorMatrix,(U$4+1),FALSE)*$E4280</f>
        <v>0</v>
      </c>
      <c r="V4276" s="54">
        <f>VLOOKUP(CONCATENATE($F4276," ",$G4276),AllocFactorMatrix,(V$4+1),FALSE)*$E4280</f>
        <v>0</v>
      </c>
      <c r="W4276" s="54">
        <f>VLOOKUP(CONCATENATE($F4276," ",$G4276),AllocFactorMatrix,(W$4+1),FALSE)*$E4280</f>
        <v>0</v>
      </c>
      <c r="X4276" s="54">
        <f t="shared" si="2178"/>
        <v>0</v>
      </c>
      <c r="Y4276" s="54">
        <f>VLOOKUP(CONCATENATE($F4276," ",$G4276),AllocFactorMatrix,(Y$4+1),FALSE)*$E4280</f>
        <v>0</v>
      </c>
      <c r="Z4276" s="54">
        <f>VLOOKUP(CONCATENATE($F4276," ",$G4276),AllocFactorMatrix,(Z$4+1),FALSE)*$E4280</f>
        <v>0</v>
      </c>
      <c r="AA4276" s="54">
        <f t="shared" si="2177"/>
        <v>0</v>
      </c>
      <c r="AB4276" s="54">
        <f>VLOOKUP(CONCATENATE($F4276," ",$G4276),AllocFactorMatrix,(AB$4+1),FALSE)*$E4280</f>
        <v>0</v>
      </c>
      <c r="AC4276" s="54">
        <f>VLOOKUP(CONCATENATE($F4276," ",$G4276),AllocFactorMatrix,(AC$4+1),FALSE)*$E4280</f>
        <v>0</v>
      </c>
      <c r="AD4276" s="54">
        <f>VLOOKUP(CONCATENATE($F4276," ",$G4276),AllocFactorMatrix,(AD$4+1),FALSE)*$E4280</f>
        <v>0</v>
      </c>
    </row>
    <row r="4277" spans="1:30" s="51" customFormat="1" hidden="1" outlineLevel="1">
      <c r="A4277" s="56"/>
      <c r="B4277" s="111"/>
      <c r="C4277" s="55"/>
      <c r="D4277" s="55"/>
      <c r="F4277" s="52" t="str">
        <f>F4280</f>
        <v>RB_GUP-Land_P</v>
      </c>
      <c r="G4277" s="55" t="str">
        <f>$G$12</f>
        <v>DISTSEC</v>
      </c>
      <c r="H4277" s="53">
        <f t="shared" si="2174"/>
        <v>0</v>
      </c>
      <c r="I4277" s="54">
        <f>VLOOKUP(CONCATENATE($F4277," ",$G4277),AllocFactorMatrix,(I$4+1),FALSE)*$E4280</f>
        <v>0</v>
      </c>
      <c r="J4277" s="54">
        <f>VLOOKUP(CONCATENATE($F4277," ",$G4277),AllocFactorMatrix,(J$4+1),FALSE)*$E4280</f>
        <v>0</v>
      </c>
      <c r="K4277" s="54">
        <f>VLOOKUP(CONCATENATE($F4277," ",$G4277),AllocFactorMatrix,(K$4+1),FALSE)*$E4280</f>
        <v>0</v>
      </c>
      <c r="L4277" s="54">
        <f>VLOOKUP(CONCATENATE($F4277," ",$G4277),AllocFactorMatrix,(L$4+1),FALSE)*$E4280</f>
        <v>0</v>
      </c>
      <c r="M4277" s="54">
        <f>VLOOKUP(CONCATENATE($F4277," ",$G4277),AllocFactorMatrix,(M$4+1),FALSE)*$E4280</f>
        <v>0</v>
      </c>
      <c r="N4277" s="54">
        <f t="shared" si="2175"/>
        <v>0</v>
      </c>
      <c r="O4277" s="54">
        <f>VLOOKUP(CONCATENATE($F4277," ",$G4277),AllocFactorMatrix,(O$4+1),FALSE)*$E4280</f>
        <v>0</v>
      </c>
      <c r="P4277" s="54">
        <f>VLOOKUP(CONCATENATE($F4277," ",$G4277),AllocFactorMatrix,(P$4+1),FALSE)*$E4280</f>
        <v>0</v>
      </c>
      <c r="Q4277" s="54">
        <f>VLOOKUP(CONCATENATE($F4277," ",$G4277),AllocFactorMatrix,(Q$4+1),FALSE)*$E4280</f>
        <v>0</v>
      </c>
      <c r="R4277" s="54">
        <f>VLOOKUP(CONCATENATE($F4277," ",$G4277),AllocFactorMatrix,(R$4+1),FALSE)*$E4280</f>
        <v>0</v>
      </c>
      <c r="S4277" s="54">
        <f t="shared" si="2176"/>
        <v>0</v>
      </c>
      <c r="T4277" s="54">
        <f>VLOOKUP(CONCATENATE($F4277," ",$G4277),AllocFactorMatrix,(T$4+1),FALSE)*$E4280</f>
        <v>0</v>
      </c>
      <c r="U4277" s="54">
        <f>VLOOKUP(CONCATENATE($F4277," ",$G4277),AllocFactorMatrix,(U$4+1),FALSE)*$E4280</f>
        <v>0</v>
      </c>
      <c r="V4277" s="54">
        <f>VLOOKUP(CONCATENATE($F4277," ",$G4277),AllocFactorMatrix,(V$4+1),FALSE)*$E4280</f>
        <v>0</v>
      </c>
      <c r="W4277" s="54">
        <f>VLOOKUP(CONCATENATE($F4277," ",$G4277),AllocFactorMatrix,(W$4+1),FALSE)*$E4280</f>
        <v>0</v>
      </c>
      <c r="X4277" s="54">
        <f t="shared" si="2178"/>
        <v>0</v>
      </c>
      <c r="Y4277" s="54">
        <f>VLOOKUP(CONCATENATE($F4277," ",$G4277),AllocFactorMatrix,(Y$4+1),FALSE)*$E4280</f>
        <v>0</v>
      </c>
      <c r="Z4277" s="54">
        <f>VLOOKUP(CONCATENATE($F4277," ",$G4277),AllocFactorMatrix,(Z$4+1),FALSE)*$E4280</f>
        <v>0</v>
      </c>
      <c r="AA4277" s="54">
        <f t="shared" si="2177"/>
        <v>0</v>
      </c>
      <c r="AB4277" s="54">
        <f>VLOOKUP(CONCATENATE($F4277," ",$G4277),AllocFactorMatrix,(AB$4+1),FALSE)*$E4280</f>
        <v>0</v>
      </c>
      <c r="AC4277" s="54">
        <f>VLOOKUP(CONCATENATE($F4277," ",$G4277),AllocFactorMatrix,(AC$4+1),FALSE)*$E4280</f>
        <v>0</v>
      </c>
      <c r="AD4277" s="54">
        <f>VLOOKUP(CONCATENATE($F4277," ",$G4277),AllocFactorMatrix,(AD$4+1),FALSE)*$E4280</f>
        <v>0</v>
      </c>
    </row>
    <row r="4278" spans="1:30" s="51" customFormat="1" hidden="1" outlineLevel="1">
      <c r="A4278" s="56"/>
      <c r="B4278" s="111"/>
      <c r="C4278" s="55"/>
      <c r="D4278" s="55"/>
      <c r="F4278" s="52" t="str">
        <f>F4280</f>
        <v>RB_GUP-Land_P</v>
      </c>
      <c r="G4278" s="55" t="str">
        <f>$G$13</f>
        <v>ENERGY</v>
      </c>
      <c r="H4278" s="53">
        <f t="shared" si="2174"/>
        <v>0</v>
      </c>
      <c r="I4278" s="54">
        <f>VLOOKUP(CONCATENATE($F4278," ",$G4278),AllocFactorMatrix,(I$4+1),FALSE)*$E4280</f>
        <v>0</v>
      </c>
      <c r="J4278" s="54">
        <f>VLOOKUP(CONCATENATE($F4278," ",$G4278),AllocFactorMatrix,(J$4+1),FALSE)*$E4280</f>
        <v>0</v>
      </c>
      <c r="K4278" s="54">
        <f>VLOOKUP(CONCATENATE($F4278," ",$G4278),AllocFactorMatrix,(K$4+1),FALSE)*$E4280</f>
        <v>0</v>
      </c>
      <c r="L4278" s="54">
        <f>VLOOKUP(CONCATENATE($F4278," ",$G4278),AllocFactorMatrix,(L$4+1),FALSE)*$E4280</f>
        <v>0</v>
      </c>
      <c r="M4278" s="54">
        <f>VLOOKUP(CONCATENATE($F4278," ",$G4278),AllocFactorMatrix,(M$4+1),FALSE)*$E4280</f>
        <v>0</v>
      </c>
      <c r="N4278" s="54">
        <f t="shared" si="2175"/>
        <v>0</v>
      </c>
      <c r="O4278" s="54">
        <f>VLOOKUP(CONCATENATE($F4278," ",$G4278),AllocFactorMatrix,(O$4+1),FALSE)*$E4280</f>
        <v>0</v>
      </c>
      <c r="P4278" s="54">
        <f>VLOOKUP(CONCATENATE($F4278," ",$G4278),AllocFactorMatrix,(P$4+1),FALSE)*$E4280</f>
        <v>0</v>
      </c>
      <c r="Q4278" s="54">
        <f>VLOOKUP(CONCATENATE($F4278," ",$G4278),AllocFactorMatrix,(Q$4+1),FALSE)*$E4280</f>
        <v>0</v>
      </c>
      <c r="R4278" s="54">
        <f>VLOOKUP(CONCATENATE($F4278," ",$G4278),AllocFactorMatrix,(R$4+1),FALSE)*$E4280</f>
        <v>0</v>
      </c>
      <c r="S4278" s="54">
        <f t="shared" si="2176"/>
        <v>0</v>
      </c>
      <c r="T4278" s="54">
        <f>VLOOKUP(CONCATENATE($F4278," ",$G4278),AllocFactorMatrix,(T$4+1),FALSE)*$E4280</f>
        <v>0</v>
      </c>
      <c r="U4278" s="54">
        <f>VLOOKUP(CONCATENATE($F4278," ",$G4278),AllocFactorMatrix,(U$4+1),FALSE)*$E4280</f>
        <v>0</v>
      </c>
      <c r="V4278" s="54">
        <f>VLOOKUP(CONCATENATE($F4278," ",$G4278),AllocFactorMatrix,(V$4+1),FALSE)*$E4280</f>
        <v>0</v>
      </c>
      <c r="W4278" s="54">
        <f>VLOOKUP(CONCATENATE($F4278," ",$G4278),AllocFactorMatrix,(W$4+1),FALSE)*$E4280</f>
        <v>0</v>
      </c>
      <c r="X4278" s="54">
        <f t="shared" si="2178"/>
        <v>0</v>
      </c>
      <c r="Y4278" s="54">
        <f>VLOOKUP(CONCATENATE($F4278," ",$G4278),AllocFactorMatrix,(Y$4+1),FALSE)*$E4280</f>
        <v>0</v>
      </c>
      <c r="Z4278" s="54">
        <f>VLOOKUP(CONCATENATE($F4278," ",$G4278),AllocFactorMatrix,(Z$4+1),FALSE)*$E4280</f>
        <v>0</v>
      </c>
      <c r="AA4278" s="54">
        <f t="shared" si="2177"/>
        <v>0</v>
      </c>
      <c r="AB4278" s="54">
        <f>VLOOKUP(CONCATENATE($F4278," ",$G4278),AllocFactorMatrix,(AB$4+1),FALSE)*$E4280</f>
        <v>0</v>
      </c>
      <c r="AC4278" s="54">
        <f>VLOOKUP(CONCATENATE($F4278," ",$G4278),AllocFactorMatrix,(AC$4+1),FALSE)*$E4280</f>
        <v>0</v>
      </c>
      <c r="AD4278" s="54">
        <f>VLOOKUP(CONCATENATE($F4278," ",$G4278),AllocFactorMatrix,(AD$4+1),FALSE)*$E4280</f>
        <v>0</v>
      </c>
    </row>
    <row r="4279" spans="1:30" s="51" customFormat="1" hidden="1" outlineLevel="1">
      <c r="A4279" s="56"/>
      <c r="B4279" s="111"/>
      <c r="C4279" s="55"/>
      <c r="D4279" s="55"/>
      <c r="F4279" s="52" t="str">
        <f>F4280</f>
        <v>RB_GUP-Land_P</v>
      </c>
      <c r="G4279" s="55" t="str">
        <f>$G$14</f>
        <v>CUSTOMER</v>
      </c>
      <c r="H4279" s="53">
        <f t="shared" si="2174"/>
        <v>0</v>
      </c>
      <c r="I4279" s="54">
        <f>VLOOKUP(CONCATENATE($F4279," ",$G4279),AllocFactorMatrix,(I$4+1),FALSE)*$E4280</f>
        <v>0</v>
      </c>
      <c r="J4279" s="54">
        <f>VLOOKUP(CONCATENATE($F4279," ",$G4279),AllocFactorMatrix,(J$4+1),FALSE)*$E4280</f>
        <v>0</v>
      </c>
      <c r="K4279" s="54">
        <f>VLOOKUP(CONCATENATE($F4279," ",$G4279),AllocFactorMatrix,(K$4+1),FALSE)*$E4280</f>
        <v>0</v>
      </c>
      <c r="L4279" s="54">
        <f>VLOOKUP(CONCATENATE($F4279," ",$G4279),AllocFactorMatrix,(L$4+1),FALSE)*$E4280</f>
        <v>0</v>
      </c>
      <c r="M4279" s="54">
        <f>VLOOKUP(CONCATENATE($F4279," ",$G4279),AllocFactorMatrix,(M$4+1),FALSE)*$E4280</f>
        <v>0</v>
      </c>
      <c r="N4279" s="54">
        <f t="shared" si="2175"/>
        <v>0</v>
      </c>
      <c r="O4279" s="54">
        <f>VLOOKUP(CONCATENATE($F4279," ",$G4279),AllocFactorMatrix,(O$4+1),FALSE)*$E4280</f>
        <v>0</v>
      </c>
      <c r="P4279" s="54">
        <f>VLOOKUP(CONCATENATE($F4279," ",$G4279),AllocFactorMatrix,(P$4+1),FALSE)*$E4280</f>
        <v>0</v>
      </c>
      <c r="Q4279" s="54">
        <f>VLOOKUP(CONCATENATE($F4279," ",$G4279),AllocFactorMatrix,(Q$4+1),FALSE)*$E4280</f>
        <v>0</v>
      </c>
      <c r="R4279" s="54">
        <f>VLOOKUP(CONCATENATE($F4279," ",$G4279),AllocFactorMatrix,(R$4+1),FALSE)*$E4280</f>
        <v>0</v>
      </c>
      <c r="S4279" s="54">
        <f t="shared" si="2176"/>
        <v>0</v>
      </c>
      <c r="T4279" s="54">
        <f>VLOOKUP(CONCATENATE($F4279," ",$G4279),AllocFactorMatrix,(T$4+1),FALSE)*$E4280</f>
        <v>0</v>
      </c>
      <c r="U4279" s="54">
        <f>VLOOKUP(CONCATENATE($F4279," ",$G4279),AllocFactorMatrix,(U$4+1),FALSE)*$E4280</f>
        <v>0</v>
      </c>
      <c r="V4279" s="54">
        <f>VLOOKUP(CONCATENATE($F4279," ",$G4279),AllocFactorMatrix,(V$4+1),FALSE)*$E4280</f>
        <v>0</v>
      </c>
      <c r="W4279" s="54">
        <f>VLOOKUP(CONCATENATE($F4279," ",$G4279),AllocFactorMatrix,(W$4+1),FALSE)*$E4280</f>
        <v>0</v>
      </c>
      <c r="X4279" s="54">
        <f t="shared" si="2178"/>
        <v>0</v>
      </c>
      <c r="Y4279" s="54">
        <f>VLOOKUP(CONCATENATE($F4279," ",$G4279),AllocFactorMatrix,(Y$4+1),FALSE)*$E4280</f>
        <v>0</v>
      </c>
      <c r="Z4279" s="54">
        <f>VLOOKUP(CONCATENATE($F4279," ",$G4279),AllocFactorMatrix,(Z$4+1),FALSE)*$E4280</f>
        <v>0</v>
      </c>
      <c r="AA4279" s="54">
        <f t="shared" si="2177"/>
        <v>0</v>
      </c>
      <c r="AB4279" s="54">
        <f>VLOOKUP(CONCATENATE($F4279," ",$G4279),AllocFactorMatrix,(AB$4+1),FALSE)*$E4280</f>
        <v>0</v>
      </c>
      <c r="AC4279" s="54">
        <f>VLOOKUP(CONCATENATE($F4279," ",$G4279),AllocFactorMatrix,(AC$4+1),FALSE)*$E4280</f>
        <v>0</v>
      </c>
      <c r="AD4279" s="54">
        <f>VLOOKUP(CONCATENATE($F4279," ",$G4279),AllocFactorMatrix,(AD$4+1),FALSE)*$E4280</f>
        <v>0</v>
      </c>
    </row>
    <row r="4280" spans="1:30" s="51" customFormat="1" collapsed="1">
      <c r="A4280" s="56"/>
      <c r="B4280" s="111"/>
      <c r="C4280" s="55"/>
      <c r="D4280" s="55" t="str">
        <f>D3313</f>
        <v>Adj 42 - Annualization Depreciation/Amortization Expense Production</v>
      </c>
      <c r="E4280" s="97">
        <f>-1390210*0.906618*0.35</f>
        <v>-441136.29342300002</v>
      </c>
      <c r="F4280" s="61" t="s">
        <v>577</v>
      </c>
      <c r="G4280" s="55" t="str">
        <f>$G$15</f>
        <v>TOTAL</v>
      </c>
      <c r="H4280" s="53">
        <f t="shared" si="2174"/>
        <v>-441136.29342300008</v>
      </c>
      <c r="I4280" s="54">
        <f>VLOOKUP(CONCATENATE($F4280," ",$G4280),AllocFactorMatrix,(I$4+1),FALSE)*$E4280</f>
        <v>-217296.23461337405</v>
      </c>
      <c r="J4280" s="54">
        <f>VLOOKUP(CONCATENATE($F4280," ",$G4280),AllocFactorMatrix,(J$4+1),FALSE)*$E4280</f>
        <v>-10741.729325055287</v>
      </c>
      <c r="K4280" s="54">
        <f>VLOOKUP(CONCATENATE($F4280," ",$G4280),AllocFactorMatrix,(K$4+1),FALSE)*$E4280</f>
        <v>-39346.338900734707</v>
      </c>
      <c r="L4280" s="54">
        <f>VLOOKUP(CONCATENATE($F4280," ",$G4280),AllocFactorMatrix,(L$4+1),FALSE)*$E4280</f>
        <v>-1238.4830534424675</v>
      </c>
      <c r="M4280" s="54">
        <f>VLOOKUP(CONCATENATE($F4280," ",$G4280),AllocFactorMatrix,(M$4+1),FALSE)*$E4280</f>
        <v>-116.14097781363863</v>
      </c>
      <c r="N4280" s="54">
        <f t="shared" si="2175"/>
        <v>-40700.962931990813</v>
      </c>
      <c r="O4280" s="54">
        <f>VLOOKUP(CONCATENATE($F4280," ",$G4280),AllocFactorMatrix,(O$4+1),FALSE)*$E4280</f>
        <v>-29909.338311058764</v>
      </c>
      <c r="P4280" s="54">
        <f>VLOOKUP(CONCATENATE($F4280," ",$G4280),AllocFactorMatrix,(P$4+1),FALSE)*$E4280</f>
        <v>-5572.9811044620801</v>
      </c>
      <c r="Q4280" s="54">
        <f>VLOOKUP(CONCATENATE($F4280," ",$G4280),AllocFactorMatrix,(Q$4+1),FALSE)*$E4280</f>
        <v>-2518.3263921955731</v>
      </c>
      <c r="R4280" s="54">
        <f>VLOOKUP(CONCATENATE($F4280," ",$G4280),AllocFactorMatrix,(R$4+1),FALSE)*$E4280</f>
        <v>-113.24632284919164</v>
      </c>
      <c r="S4280" s="54">
        <f t="shared" si="2176"/>
        <v>-38113.892130565611</v>
      </c>
      <c r="T4280" s="54">
        <f>VLOOKUP(CONCATENATE($F4280," ",$G4280),AllocFactorMatrix,(T$4+1),FALSE)*$E4280</f>
        <v>-1044.809795153039</v>
      </c>
      <c r="U4280" s="54">
        <f>VLOOKUP(CONCATENATE($F4280," ",$G4280),AllocFactorMatrix,(U$4+1),FALSE)*$E4280</f>
        <v>-17098.134281061059</v>
      </c>
      <c r="V4280" s="54">
        <f>VLOOKUP(CONCATENATE($F4280," ",$G4280),AllocFactorMatrix,(V$4+1),FALSE)*$E4280</f>
        <v>-90364.120106378628</v>
      </c>
      <c r="W4280" s="54">
        <f>VLOOKUP(CONCATENATE($F4280," ",$G4280),AllocFactorMatrix,(W$4+1),FALSE)*$E4280</f>
        <v>-16318.262372435718</v>
      </c>
      <c r="X4280" s="54">
        <f t="shared" si="2178"/>
        <v>-124825.32655502844</v>
      </c>
      <c r="Y4280" s="54">
        <f>VLOOKUP(CONCATENATE($F4280," ",$G4280),AllocFactorMatrix,(Y$4+1),FALSE)*$E4280</f>
        <v>-9185.1103351725706</v>
      </c>
      <c r="Z4280" s="54">
        <f>VLOOKUP(CONCATENATE($F4280," ",$G4280),AllocFactorMatrix,(Z$4+1),FALSE)*$E4280</f>
        <v>-153.84708714579978</v>
      </c>
      <c r="AA4280" s="54">
        <f t="shared" si="2177"/>
        <v>-9338.9574223183699</v>
      </c>
      <c r="AB4280" s="54">
        <f>VLOOKUP(CONCATENATE($F4280," ",$G4280),AllocFactorMatrix,(AB$4+1),FALSE)*$E4280</f>
        <v>-119.19044466756245</v>
      </c>
      <c r="AC4280" s="54">
        <f>VLOOKUP(CONCATENATE($F4280," ",$G4280),AllocFactorMatrix,(AC$4+1),FALSE)*$E4280</f>
        <v>0</v>
      </c>
      <c r="AD4280" s="54">
        <f>VLOOKUP(CONCATENATE($F4280," ",$G4280),AllocFactorMatrix,(AD$4+1),FALSE)*$E4280</f>
        <v>0</v>
      </c>
    </row>
    <row r="4281" spans="1:30" s="51" customFormat="1" hidden="1" outlineLevel="1">
      <c r="A4281" s="56"/>
      <c r="B4281" s="111"/>
      <c r="C4281" s="55"/>
      <c r="D4281" s="55"/>
      <c r="F4281" s="52" t="str">
        <f>F4288</f>
        <v>RB_GUP-Land_T</v>
      </c>
      <c r="G4281" s="55" t="str">
        <f>$G$8</f>
        <v>PRODUCTION</v>
      </c>
      <c r="H4281" s="53">
        <f t="shared" si="2174"/>
        <v>-311.7990522080695</v>
      </c>
      <c r="I4281" s="54">
        <f>VLOOKUP(CONCATENATE($F4281," ",$G4281),AllocFactorMatrix,(I$4+1),FALSE)*$E4288</f>
        <v>-153.58690955827808</v>
      </c>
      <c r="J4281" s="54">
        <f>VLOOKUP(CONCATENATE($F4281," ",$G4281),AllocFactorMatrix,(J$4+1),FALSE)*$E4288</f>
        <v>-7.5923497398938817</v>
      </c>
      <c r="K4281" s="54">
        <f>VLOOKUP(CONCATENATE($F4281," ",$G4281),AllocFactorMatrix,(K$4+1),FALSE)*$E4288</f>
        <v>-27.810341973705626</v>
      </c>
      <c r="L4281" s="54">
        <f>VLOOKUP(CONCATENATE($F4281," ",$G4281),AllocFactorMatrix,(L$4+1),FALSE)*$E4288</f>
        <v>-0.87537082755699591</v>
      </c>
      <c r="M4281" s="54">
        <f>VLOOKUP(CONCATENATE($F4281," ",$G4281),AllocFactorMatrix,(M$4+1),FALSE)*$E4288</f>
        <v>-8.2089475168362749E-2</v>
      </c>
      <c r="N4281" s="54">
        <f t="shared" si="2175"/>
        <v>-28.767802276430984</v>
      </c>
      <c r="O4281" s="54">
        <f>VLOOKUP(CONCATENATE($F4281," ",$G4281),AllocFactorMatrix,(O$4+1),FALSE)*$E4288</f>
        <v>-21.140186098032803</v>
      </c>
      <c r="P4281" s="54">
        <f>VLOOKUP(CONCATENATE($F4281," ",$G4281),AllocFactorMatrix,(P$4+1),FALSE)*$E4288</f>
        <v>-3.939032567149368</v>
      </c>
      <c r="Q4281" s="54">
        <f>VLOOKUP(CONCATENATE($F4281," ",$G4281),AllocFactorMatrix,(Q$4+1),FALSE)*$E4288</f>
        <v>-1.779975472306508</v>
      </c>
      <c r="R4281" s="54">
        <f>VLOOKUP(CONCATENATE($F4281," ",$G4281),AllocFactorMatrix,(R$4+1),FALSE)*$E4288</f>
        <v>-8.0043507317065374E-2</v>
      </c>
      <c r="S4281" s="54">
        <f t="shared" si="2176"/>
        <v>-26.939237644805743</v>
      </c>
      <c r="T4281" s="54">
        <f>VLOOKUP(CONCATENATE($F4281," ",$G4281),AllocFactorMatrix,(T$4+1),FALSE)*$E4288</f>
        <v>-0.73848084758251198</v>
      </c>
      <c r="U4281" s="54">
        <f>VLOOKUP(CONCATENATE($F4281," ",$G4281),AllocFactorMatrix,(U$4+1),FALSE)*$E4288</f>
        <v>-12.085113246960022</v>
      </c>
      <c r="V4281" s="54">
        <f>VLOOKUP(CONCATENATE($F4281," ",$G4281),AllocFactorMatrix,(V$4+1),FALSE)*$E4288</f>
        <v>-63.870163083063147</v>
      </c>
      <c r="W4281" s="54">
        <f>VLOOKUP(CONCATENATE($F4281," ",$G4281),AllocFactorMatrix,(W$4+1),FALSE)*$E4288</f>
        <v>-11.533892851861145</v>
      </c>
      <c r="X4281" s="54">
        <f>SUBTOTAL(9,T4281:W4281)</f>
        <v>-88.227650029466815</v>
      </c>
      <c r="Y4281" s="54">
        <f>VLOOKUP(CONCATENATE($F4281," ",$G4281),AllocFactorMatrix,(Y$4+1),FALSE)*$E4288</f>
        <v>-6.4921176054475866</v>
      </c>
      <c r="Z4281" s="54">
        <f>VLOOKUP(CONCATENATE($F4281," ",$G4281),AllocFactorMatrix,(Z$4+1),FALSE)*$E4288</f>
        <v>-0.10874048830762473</v>
      </c>
      <c r="AA4281" s="54">
        <f t="shared" si="2177"/>
        <v>-6.6008580937552113</v>
      </c>
      <c r="AB4281" s="54">
        <f>VLOOKUP(CONCATENATE($F4281," ",$G4281),AllocFactorMatrix,(AB$4+1),FALSE)*$E4288</f>
        <v>-8.4244865438828781E-2</v>
      </c>
      <c r="AC4281" s="54">
        <f>VLOOKUP(CONCATENATE($F4281," ",$G4281),AllocFactorMatrix,(AC$4+1),FALSE)*$E4288</f>
        <v>0</v>
      </c>
      <c r="AD4281" s="54">
        <f>VLOOKUP(CONCATENATE($F4281," ",$G4281),AllocFactorMatrix,(AD$4+1),FALSE)*$E4288</f>
        <v>0</v>
      </c>
    </row>
    <row r="4282" spans="1:30" s="51" customFormat="1" hidden="1" outlineLevel="1">
      <c r="A4282" s="56"/>
      <c r="B4282" s="111"/>
      <c r="C4282" s="55"/>
      <c r="D4282" s="55"/>
      <c r="F4282" s="52" t="str">
        <f>F4288</f>
        <v>RB_GUP-Land_T</v>
      </c>
      <c r="G4282" s="55" t="str">
        <f>$G$9</f>
        <v>BULKTRAN</v>
      </c>
      <c r="H4282" s="53">
        <f t="shared" si="2174"/>
        <v>-13201.998276663668</v>
      </c>
      <c r="I4282" s="54">
        <f>VLOOKUP(CONCATENATE($F4282," ",$G4282),AllocFactorMatrix,(I$4+1),FALSE)*$E4288</f>
        <v>-6503.0797911258333</v>
      </c>
      <c r="J4282" s="54">
        <f>VLOOKUP(CONCATENATE($F4282," ",$G4282),AllocFactorMatrix,(J$4+1),FALSE)*$E4288</f>
        <v>-321.47047103600119</v>
      </c>
      <c r="K4282" s="54">
        <f>VLOOKUP(CONCATENATE($F4282," ",$G4282),AllocFactorMatrix,(K$4+1),FALSE)*$E4288</f>
        <v>-1177.5279116797351</v>
      </c>
      <c r="L4282" s="54">
        <f>VLOOKUP(CONCATENATE($F4282," ",$G4282),AllocFactorMatrix,(L$4+1),FALSE)*$E4288</f>
        <v>-37.064397967243131</v>
      </c>
      <c r="M4282" s="54">
        <f>VLOOKUP(CONCATENATE($F4282," ",$G4282),AllocFactorMatrix,(M$4+1),FALSE)*$E4288</f>
        <v>-3.4757806415067156</v>
      </c>
      <c r="N4282" s="54">
        <f t="shared" si="2175"/>
        <v>-1218.0680902884849</v>
      </c>
      <c r="O4282" s="54">
        <f>VLOOKUP(CONCATENATE($F4282," ",$G4282),AllocFactorMatrix,(O$4+1),FALSE)*$E4288</f>
        <v>-895.10439001698535</v>
      </c>
      <c r="P4282" s="54">
        <f>VLOOKUP(CONCATENATE($F4282," ",$G4282),AllocFactorMatrix,(P$4+1),FALSE)*$E4288</f>
        <v>-166.78402578506024</v>
      </c>
      <c r="Q4282" s="54">
        <f>VLOOKUP(CONCATENATE($F4282," ",$G4282),AllocFactorMatrix,(Q$4+1),FALSE)*$E4288</f>
        <v>-75.366595733628543</v>
      </c>
      <c r="R4282" s="54">
        <f>VLOOKUP(CONCATENATE($F4282," ",$G4282),AllocFactorMatrix,(R$4+1),FALSE)*$E4288</f>
        <v>-3.3891515646841457</v>
      </c>
      <c r="S4282" s="54">
        <f t="shared" si="2176"/>
        <v>-1140.6441631003584</v>
      </c>
      <c r="T4282" s="54">
        <f>VLOOKUP(CONCATENATE($F4282," ",$G4282),AllocFactorMatrix,(T$4+1),FALSE)*$E4288</f>
        <v>-31.268289008869303</v>
      </c>
      <c r="U4282" s="54">
        <f>VLOOKUP(CONCATENATE($F4282," ",$G4282),AllocFactorMatrix,(U$4+1),FALSE)*$E4288</f>
        <v>-511.70022208143916</v>
      </c>
      <c r="V4282" s="54">
        <f>VLOOKUP(CONCATENATE($F4282," ",$G4282),AllocFactorMatrix,(V$4+1),FALSE)*$E4288</f>
        <v>-2704.3500516805093</v>
      </c>
      <c r="W4282" s="54">
        <f>VLOOKUP(CONCATENATE($F4282," ",$G4282),AllocFactorMatrix,(W$4+1),FALSE)*$E4288</f>
        <v>-488.36079672198997</v>
      </c>
      <c r="X4282" s="54">
        <f t="shared" ref="X4282:X4288" si="2179">SUBTOTAL(9,T4282:W4282)</f>
        <v>-3735.6793594928076</v>
      </c>
      <c r="Y4282" s="54">
        <f>VLOOKUP(CONCATENATE($F4282," ",$G4282),AllocFactorMatrix,(Y$4+1),FALSE)*$E4288</f>
        <v>-274.88513782210492</v>
      </c>
      <c r="Z4282" s="54">
        <f>VLOOKUP(CONCATENATE($F4282," ",$G4282),AllocFactorMatrix,(Z$4+1),FALSE)*$E4288</f>
        <v>-4.6042209848759548</v>
      </c>
      <c r="AA4282" s="54">
        <f t="shared" si="2177"/>
        <v>-279.48935880698087</v>
      </c>
      <c r="AB4282" s="54">
        <f>VLOOKUP(CONCATENATE($F4282," ",$G4282),AllocFactorMatrix,(AB$4+1),FALSE)*$E4288</f>
        <v>-3.5670428131994028</v>
      </c>
      <c r="AC4282" s="54">
        <f>VLOOKUP(CONCATENATE($F4282," ",$G4282),AllocFactorMatrix,(AC$4+1),FALSE)*$E4288</f>
        <v>0</v>
      </c>
      <c r="AD4282" s="54">
        <f>VLOOKUP(CONCATENATE($F4282," ",$G4282),AllocFactorMatrix,(AD$4+1),FALSE)*$E4288</f>
        <v>0</v>
      </c>
    </row>
    <row r="4283" spans="1:30" s="51" customFormat="1" hidden="1" outlineLevel="1">
      <c r="A4283" s="56"/>
      <c r="B4283" s="111"/>
      <c r="C4283" s="55"/>
      <c r="D4283" s="55"/>
      <c r="F4283" s="52" t="str">
        <f>F4288</f>
        <v>RB_GUP-Land_T</v>
      </c>
      <c r="G4283" s="55" t="str">
        <f>$G$10</f>
        <v>SUBTRAN</v>
      </c>
      <c r="H4283" s="53">
        <f t="shared" si="2174"/>
        <v>-3114.5287400282577</v>
      </c>
      <c r="I4283" s="54">
        <f>VLOOKUP(CONCATENATE($F4283," ",$G4283),AllocFactorMatrix,(I$4+1),FALSE)*$E4288</f>
        <v>-1516.3626105454111</v>
      </c>
      <c r="J4283" s="54">
        <f>VLOOKUP(CONCATENATE($F4283," ",$G4283),AllocFactorMatrix,(J$4+1),FALSE)*$E4288</f>
        <v>-73.181643222722627</v>
      </c>
      <c r="K4283" s="54">
        <f>VLOOKUP(CONCATENATE($F4283," ",$G4283),AllocFactorMatrix,(K$4+1),FALSE)*$E4288</f>
        <v>-266.23123979977555</v>
      </c>
      <c r="L4283" s="54">
        <f>VLOOKUP(CONCATENATE($F4283," ",$G4283),AllocFactorMatrix,(L$4+1),FALSE)*$E4288</f>
        <v>-8.223632506295937</v>
      </c>
      <c r="M4283" s="54">
        <f>VLOOKUP(CONCATENATE($F4283," ",$G4283),AllocFactorMatrix,(M$4+1),FALSE)*$E4288</f>
        <v>-1.0242099365780428</v>
      </c>
      <c r="N4283" s="54">
        <f t="shared" si="2175"/>
        <v>-275.4790822426495</v>
      </c>
      <c r="O4283" s="54">
        <f>VLOOKUP(CONCATENATE($F4283," ",$G4283),AllocFactorMatrix,(O$4+1),FALSE)*$E4288</f>
        <v>-201.14186281377104</v>
      </c>
      <c r="P4283" s="54">
        <f>VLOOKUP(CONCATENATE($F4283," ",$G4283),AllocFactorMatrix,(P$4+1),FALSE)*$E4288</f>
        <v>-37.39203769408244</v>
      </c>
      <c r="Q4283" s="54">
        <f>VLOOKUP(CONCATENATE($F4283," ",$G4283),AllocFactorMatrix,(Q$4+1),FALSE)*$E4288</f>
        <v>-22.248707968531981</v>
      </c>
      <c r="R4283" s="54">
        <f>VLOOKUP(CONCATENATE($F4283," ",$G4283),AllocFactorMatrix,(R$4+1),FALSE)*$E4288</f>
        <v>0</v>
      </c>
      <c r="S4283" s="54">
        <f t="shared" si="2176"/>
        <v>-260.78260847638546</v>
      </c>
      <c r="T4283" s="54">
        <f>VLOOKUP(CONCATENATE($F4283," ",$G4283),AllocFactorMatrix,(T$4+1),FALSE)*$E4288</f>
        <v>-7.023528478212052</v>
      </c>
      <c r="U4283" s="54">
        <f>VLOOKUP(CONCATENATE($F4283," ",$G4283),AllocFactorMatrix,(U$4+1),FALSE)*$E4288</f>
        <v>-114.97917123441462</v>
      </c>
      <c r="V4283" s="54">
        <f>VLOOKUP(CONCATENATE($F4283," ",$G4283),AllocFactorMatrix,(V$4+1),FALSE)*$E4288</f>
        <v>-801.02344985458944</v>
      </c>
      <c r="W4283" s="54">
        <f>VLOOKUP(CONCATENATE($F4283," ",$G4283),AllocFactorMatrix,(W$4+1),FALSE)*$E4288</f>
        <v>0</v>
      </c>
      <c r="X4283" s="54">
        <f t="shared" si="2179"/>
        <v>-923.02614956721618</v>
      </c>
      <c r="Y4283" s="54">
        <f>VLOOKUP(CONCATENATE($F4283," ",$G4283),AllocFactorMatrix,(Y$4+1),FALSE)*$E4288</f>
        <v>-60.537807742705489</v>
      </c>
      <c r="Z4283" s="54">
        <f>VLOOKUP(CONCATENATE($F4283," ",$G4283),AllocFactorMatrix,(Z$4+1),FALSE)*$E4288</f>
        <v>-1.0091668997647421</v>
      </c>
      <c r="AA4283" s="54">
        <f t="shared" si="2177"/>
        <v>-61.546974642470232</v>
      </c>
      <c r="AB4283" s="54">
        <f>VLOOKUP(CONCATENATE($F4283," ",$G4283),AllocFactorMatrix,(AB$4+1),FALSE)*$E4288</f>
        <v>-0.80839996994511742</v>
      </c>
      <c r="AC4283" s="54">
        <f>VLOOKUP(CONCATENATE($F4283," ",$G4283),AllocFactorMatrix,(AC$4+1),FALSE)*$E4288</f>
        <v>-2.7487327164835089</v>
      </c>
      <c r="AD4283" s="54">
        <f>VLOOKUP(CONCATENATE($F4283," ",$G4283),AllocFactorMatrix,(AD$4+1),FALSE)*$E4288</f>
        <v>-0.59253864497443565</v>
      </c>
    </row>
    <row r="4284" spans="1:30" s="51" customFormat="1" hidden="1" outlineLevel="1">
      <c r="A4284" s="56"/>
      <c r="B4284" s="111"/>
      <c r="C4284" s="55"/>
      <c r="D4284" s="55"/>
      <c r="F4284" s="52" t="str">
        <f>F4288</f>
        <v>RB_GUP-Land_T</v>
      </c>
      <c r="G4284" s="55" t="str">
        <f>$G$11</f>
        <v>DISTPRI</v>
      </c>
      <c r="H4284" s="53">
        <f t="shared" si="2174"/>
        <v>0</v>
      </c>
      <c r="I4284" s="54">
        <f>VLOOKUP(CONCATENATE($F4284," ",$G4284),AllocFactorMatrix,(I$4+1),FALSE)*$E4288</f>
        <v>0</v>
      </c>
      <c r="J4284" s="54">
        <f>VLOOKUP(CONCATENATE($F4284," ",$G4284),AllocFactorMatrix,(J$4+1),FALSE)*$E4288</f>
        <v>0</v>
      </c>
      <c r="K4284" s="54">
        <f>VLOOKUP(CONCATENATE($F4284," ",$G4284),AllocFactorMatrix,(K$4+1),FALSE)*$E4288</f>
        <v>0</v>
      </c>
      <c r="L4284" s="54">
        <f>VLOOKUP(CONCATENATE($F4284," ",$G4284),AllocFactorMatrix,(L$4+1),FALSE)*$E4288</f>
        <v>0</v>
      </c>
      <c r="M4284" s="54">
        <f>VLOOKUP(CONCATENATE($F4284," ",$G4284),AllocFactorMatrix,(M$4+1),FALSE)*$E4288</f>
        <v>0</v>
      </c>
      <c r="N4284" s="54">
        <f t="shared" si="2175"/>
        <v>0</v>
      </c>
      <c r="O4284" s="54">
        <f>VLOOKUP(CONCATENATE($F4284," ",$G4284),AllocFactorMatrix,(O$4+1),FALSE)*$E4288</f>
        <v>0</v>
      </c>
      <c r="P4284" s="54">
        <f>VLOOKUP(CONCATENATE($F4284," ",$G4284),AllocFactorMatrix,(P$4+1),FALSE)*$E4288</f>
        <v>0</v>
      </c>
      <c r="Q4284" s="54">
        <f>VLOOKUP(CONCATENATE($F4284," ",$G4284),AllocFactorMatrix,(Q$4+1),FALSE)*$E4288</f>
        <v>0</v>
      </c>
      <c r="R4284" s="54">
        <f>VLOOKUP(CONCATENATE($F4284," ",$G4284),AllocFactorMatrix,(R$4+1),FALSE)*$E4288</f>
        <v>0</v>
      </c>
      <c r="S4284" s="54">
        <f t="shared" si="2176"/>
        <v>0</v>
      </c>
      <c r="T4284" s="54">
        <f>VLOOKUP(CONCATENATE($F4284," ",$G4284),AllocFactorMatrix,(T$4+1),FALSE)*$E4288</f>
        <v>0</v>
      </c>
      <c r="U4284" s="54">
        <f>VLOOKUP(CONCATENATE($F4284," ",$G4284),AllocFactorMatrix,(U$4+1),FALSE)*$E4288</f>
        <v>0</v>
      </c>
      <c r="V4284" s="54">
        <f>VLOOKUP(CONCATENATE($F4284," ",$G4284),AllocFactorMatrix,(V$4+1),FALSE)*$E4288</f>
        <v>0</v>
      </c>
      <c r="W4284" s="54">
        <f>VLOOKUP(CONCATENATE($F4284," ",$G4284),AllocFactorMatrix,(W$4+1),FALSE)*$E4288</f>
        <v>0</v>
      </c>
      <c r="X4284" s="54">
        <f t="shared" si="2179"/>
        <v>0</v>
      </c>
      <c r="Y4284" s="54">
        <f>VLOOKUP(CONCATENATE($F4284," ",$G4284),AllocFactorMatrix,(Y$4+1),FALSE)*$E4288</f>
        <v>0</v>
      </c>
      <c r="Z4284" s="54">
        <f>VLOOKUP(CONCATENATE($F4284," ",$G4284),AllocFactorMatrix,(Z$4+1),FALSE)*$E4288</f>
        <v>0</v>
      </c>
      <c r="AA4284" s="54">
        <f t="shared" si="2177"/>
        <v>0</v>
      </c>
      <c r="AB4284" s="54">
        <f>VLOOKUP(CONCATENATE($F4284," ",$G4284),AllocFactorMatrix,(AB$4+1),FALSE)*$E4288</f>
        <v>0</v>
      </c>
      <c r="AC4284" s="54">
        <f>VLOOKUP(CONCATENATE($F4284," ",$G4284),AllocFactorMatrix,(AC$4+1),FALSE)*$E4288</f>
        <v>0</v>
      </c>
      <c r="AD4284" s="54">
        <f>VLOOKUP(CONCATENATE($F4284," ",$G4284),AllocFactorMatrix,(AD$4+1),FALSE)*$E4288</f>
        <v>0</v>
      </c>
    </row>
    <row r="4285" spans="1:30" s="51" customFormat="1" hidden="1" outlineLevel="1">
      <c r="A4285" s="56"/>
      <c r="B4285" s="111"/>
      <c r="C4285" s="55"/>
      <c r="D4285" s="55"/>
      <c r="F4285" s="52" t="str">
        <f>F4288</f>
        <v>RB_GUP-Land_T</v>
      </c>
      <c r="G4285" s="55" t="str">
        <f>$G$12</f>
        <v>DISTSEC</v>
      </c>
      <c r="H4285" s="53">
        <f t="shared" si="2174"/>
        <v>0</v>
      </c>
      <c r="I4285" s="54">
        <f>VLOOKUP(CONCATENATE($F4285," ",$G4285),AllocFactorMatrix,(I$4+1),FALSE)*$E4288</f>
        <v>0</v>
      </c>
      <c r="J4285" s="54">
        <f>VLOOKUP(CONCATENATE($F4285," ",$G4285),AllocFactorMatrix,(J$4+1),FALSE)*$E4288</f>
        <v>0</v>
      </c>
      <c r="K4285" s="54">
        <f>VLOOKUP(CONCATENATE($F4285," ",$G4285),AllocFactorMatrix,(K$4+1),FALSE)*$E4288</f>
        <v>0</v>
      </c>
      <c r="L4285" s="54">
        <f>VLOOKUP(CONCATENATE($F4285," ",$G4285),AllocFactorMatrix,(L$4+1),FALSE)*$E4288</f>
        <v>0</v>
      </c>
      <c r="M4285" s="54">
        <f>VLOOKUP(CONCATENATE($F4285," ",$G4285),AllocFactorMatrix,(M$4+1),FALSE)*$E4288</f>
        <v>0</v>
      </c>
      <c r="N4285" s="54">
        <f t="shared" si="2175"/>
        <v>0</v>
      </c>
      <c r="O4285" s="54">
        <f>VLOOKUP(CONCATENATE($F4285," ",$G4285),AllocFactorMatrix,(O$4+1),FALSE)*$E4288</f>
        <v>0</v>
      </c>
      <c r="P4285" s="54">
        <f>VLOOKUP(CONCATENATE($F4285," ",$G4285),AllocFactorMatrix,(P$4+1),FALSE)*$E4288</f>
        <v>0</v>
      </c>
      <c r="Q4285" s="54">
        <f>VLOOKUP(CONCATENATE($F4285," ",$G4285),AllocFactorMatrix,(Q$4+1),FALSE)*$E4288</f>
        <v>0</v>
      </c>
      <c r="R4285" s="54">
        <f>VLOOKUP(CONCATENATE($F4285," ",$G4285),AllocFactorMatrix,(R$4+1),FALSE)*$E4288</f>
        <v>0</v>
      </c>
      <c r="S4285" s="54">
        <f t="shared" si="2176"/>
        <v>0</v>
      </c>
      <c r="T4285" s="54">
        <f>VLOOKUP(CONCATENATE($F4285," ",$G4285),AllocFactorMatrix,(T$4+1),FALSE)*$E4288</f>
        <v>0</v>
      </c>
      <c r="U4285" s="54">
        <f>VLOOKUP(CONCATENATE($F4285," ",$G4285),AllocFactorMatrix,(U$4+1),FALSE)*$E4288</f>
        <v>0</v>
      </c>
      <c r="V4285" s="54">
        <f>VLOOKUP(CONCATENATE($F4285," ",$G4285),AllocFactorMatrix,(V$4+1),FALSE)*$E4288</f>
        <v>0</v>
      </c>
      <c r="W4285" s="54">
        <f>VLOOKUP(CONCATENATE($F4285," ",$G4285),AllocFactorMatrix,(W$4+1),FALSE)*$E4288</f>
        <v>0</v>
      </c>
      <c r="X4285" s="54">
        <f t="shared" si="2179"/>
        <v>0</v>
      </c>
      <c r="Y4285" s="54">
        <f>VLOOKUP(CONCATENATE($F4285," ",$G4285),AllocFactorMatrix,(Y$4+1),FALSE)*$E4288</f>
        <v>0</v>
      </c>
      <c r="Z4285" s="54">
        <f>VLOOKUP(CONCATENATE($F4285," ",$G4285),AllocFactorMatrix,(Z$4+1),FALSE)*$E4288</f>
        <v>0</v>
      </c>
      <c r="AA4285" s="54">
        <f t="shared" si="2177"/>
        <v>0</v>
      </c>
      <c r="AB4285" s="54">
        <f>VLOOKUP(CONCATENATE($F4285," ",$G4285),AllocFactorMatrix,(AB$4+1),FALSE)*$E4288</f>
        <v>0</v>
      </c>
      <c r="AC4285" s="54">
        <f>VLOOKUP(CONCATENATE($F4285," ",$G4285),AllocFactorMatrix,(AC$4+1),FALSE)*$E4288</f>
        <v>0</v>
      </c>
      <c r="AD4285" s="54">
        <f>VLOOKUP(CONCATENATE($F4285," ",$G4285),AllocFactorMatrix,(AD$4+1),FALSE)*$E4288</f>
        <v>0</v>
      </c>
    </row>
    <row r="4286" spans="1:30" s="51" customFormat="1" hidden="1" outlineLevel="1">
      <c r="A4286" s="56"/>
      <c r="B4286" s="111"/>
      <c r="C4286" s="55"/>
      <c r="D4286" s="55"/>
      <c r="F4286" s="52" t="str">
        <f>F4288</f>
        <v>RB_GUP-Land_T</v>
      </c>
      <c r="G4286" s="55" t="str">
        <f>$G$13</f>
        <v>ENERGY</v>
      </c>
      <c r="H4286" s="53">
        <f t="shared" si="2174"/>
        <v>0</v>
      </c>
      <c r="I4286" s="54">
        <f>VLOOKUP(CONCATENATE($F4286," ",$G4286),AllocFactorMatrix,(I$4+1),FALSE)*$E4288</f>
        <v>0</v>
      </c>
      <c r="J4286" s="54">
        <f>VLOOKUP(CONCATENATE($F4286," ",$G4286),AllocFactorMatrix,(J$4+1),FALSE)*$E4288</f>
        <v>0</v>
      </c>
      <c r="K4286" s="54">
        <f>VLOOKUP(CONCATENATE($F4286," ",$G4286),AllocFactorMatrix,(K$4+1),FALSE)*$E4288</f>
        <v>0</v>
      </c>
      <c r="L4286" s="54">
        <f>VLOOKUP(CONCATENATE($F4286," ",$G4286),AllocFactorMatrix,(L$4+1),FALSE)*$E4288</f>
        <v>0</v>
      </c>
      <c r="M4286" s="54">
        <f>VLOOKUP(CONCATENATE($F4286," ",$G4286),AllocFactorMatrix,(M$4+1),FALSE)*$E4288</f>
        <v>0</v>
      </c>
      <c r="N4286" s="54">
        <f t="shared" si="2175"/>
        <v>0</v>
      </c>
      <c r="O4286" s="54">
        <f>VLOOKUP(CONCATENATE($F4286," ",$G4286),AllocFactorMatrix,(O$4+1),FALSE)*$E4288</f>
        <v>0</v>
      </c>
      <c r="P4286" s="54">
        <f>VLOOKUP(CONCATENATE($F4286," ",$G4286),AllocFactorMatrix,(P$4+1),FALSE)*$E4288</f>
        <v>0</v>
      </c>
      <c r="Q4286" s="54">
        <f>VLOOKUP(CONCATENATE($F4286," ",$G4286),AllocFactorMatrix,(Q$4+1),FALSE)*$E4288</f>
        <v>0</v>
      </c>
      <c r="R4286" s="54">
        <f>VLOOKUP(CONCATENATE($F4286," ",$G4286),AllocFactorMatrix,(R$4+1),FALSE)*$E4288</f>
        <v>0</v>
      </c>
      <c r="S4286" s="54">
        <f t="shared" si="2176"/>
        <v>0</v>
      </c>
      <c r="T4286" s="54">
        <f>VLOOKUP(CONCATENATE($F4286," ",$G4286),AllocFactorMatrix,(T$4+1),FALSE)*$E4288</f>
        <v>0</v>
      </c>
      <c r="U4286" s="54">
        <f>VLOOKUP(CONCATENATE($F4286," ",$G4286),AllocFactorMatrix,(U$4+1),FALSE)*$E4288</f>
        <v>0</v>
      </c>
      <c r="V4286" s="54">
        <f>VLOOKUP(CONCATENATE($F4286," ",$G4286),AllocFactorMatrix,(V$4+1),FALSE)*$E4288</f>
        <v>0</v>
      </c>
      <c r="W4286" s="54">
        <f>VLOOKUP(CONCATENATE($F4286," ",$G4286),AllocFactorMatrix,(W$4+1),FALSE)*$E4288</f>
        <v>0</v>
      </c>
      <c r="X4286" s="54">
        <f t="shared" si="2179"/>
        <v>0</v>
      </c>
      <c r="Y4286" s="54">
        <f>VLOOKUP(CONCATENATE($F4286," ",$G4286),AllocFactorMatrix,(Y$4+1),FALSE)*$E4288</f>
        <v>0</v>
      </c>
      <c r="Z4286" s="54">
        <f>VLOOKUP(CONCATENATE($F4286," ",$G4286),AllocFactorMatrix,(Z$4+1),FALSE)*$E4288</f>
        <v>0</v>
      </c>
      <c r="AA4286" s="54">
        <f t="shared" si="2177"/>
        <v>0</v>
      </c>
      <c r="AB4286" s="54">
        <f>VLOOKUP(CONCATENATE($F4286," ",$G4286),AllocFactorMatrix,(AB$4+1),FALSE)*$E4288</f>
        <v>0</v>
      </c>
      <c r="AC4286" s="54">
        <f>VLOOKUP(CONCATENATE($F4286," ",$G4286),AllocFactorMatrix,(AC$4+1),FALSE)*$E4288</f>
        <v>0</v>
      </c>
      <c r="AD4286" s="54">
        <f>VLOOKUP(CONCATENATE($F4286," ",$G4286),AllocFactorMatrix,(AD$4+1),FALSE)*$E4288</f>
        <v>0</v>
      </c>
    </row>
    <row r="4287" spans="1:30" s="51" customFormat="1" hidden="1" outlineLevel="1">
      <c r="A4287" s="56"/>
      <c r="B4287" s="111"/>
      <c r="C4287" s="55"/>
      <c r="D4287" s="55"/>
      <c r="F4287" s="52" t="str">
        <f>F4288</f>
        <v>RB_GUP-Land_T</v>
      </c>
      <c r="G4287" s="55" t="str">
        <f>$G$14</f>
        <v>CUSTOMER</v>
      </c>
      <c r="H4287" s="53">
        <f t="shared" si="2174"/>
        <v>0</v>
      </c>
      <c r="I4287" s="54">
        <f>VLOOKUP(CONCATENATE($F4287," ",$G4287),AllocFactorMatrix,(I$4+1),FALSE)*$E4288</f>
        <v>0</v>
      </c>
      <c r="J4287" s="54">
        <f>VLOOKUP(CONCATENATE($F4287," ",$G4287),AllocFactorMatrix,(J$4+1),FALSE)*$E4288</f>
        <v>0</v>
      </c>
      <c r="K4287" s="54">
        <f>VLOOKUP(CONCATENATE($F4287," ",$G4287),AllocFactorMatrix,(K$4+1),FALSE)*$E4288</f>
        <v>0</v>
      </c>
      <c r="L4287" s="54">
        <f>VLOOKUP(CONCATENATE($F4287," ",$G4287),AllocFactorMatrix,(L$4+1),FALSE)*$E4288</f>
        <v>0</v>
      </c>
      <c r="M4287" s="54">
        <f>VLOOKUP(CONCATENATE($F4287," ",$G4287),AllocFactorMatrix,(M$4+1),FALSE)*$E4288</f>
        <v>0</v>
      </c>
      <c r="N4287" s="54">
        <f t="shared" si="2175"/>
        <v>0</v>
      </c>
      <c r="O4287" s="54">
        <f>VLOOKUP(CONCATENATE($F4287," ",$G4287),AllocFactorMatrix,(O$4+1),FALSE)*$E4288</f>
        <v>0</v>
      </c>
      <c r="P4287" s="54">
        <f>VLOOKUP(CONCATENATE($F4287," ",$G4287),AllocFactorMatrix,(P$4+1),FALSE)*$E4288</f>
        <v>0</v>
      </c>
      <c r="Q4287" s="54">
        <f>VLOOKUP(CONCATENATE($F4287," ",$G4287),AllocFactorMatrix,(Q$4+1),FALSE)*$E4288</f>
        <v>0</v>
      </c>
      <c r="R4287" s="54">
        <f>VLOOKUP(CONCATENATE($F4287," ",$G4287),AllocFactorMatrix,(R$4+1),FALSE)*$E4288</f>
        <v>0</v>
      </c>
      <c r="S4287" s="54">
        <f t="shared" si="2176"/>
        <v>0</v>
      </c>
      <c r="T4287" s="54">
        <f>VLOOKUP(CONCATENATE($F4287," ",$G4287),AllocFactorMatrix,(T$4+1),FALSE)*$E4288</f>
        <v>0</v>
      </c>
      <c r="U4287" s="54">
        <f>VLOOKUP(CONCATENATE($F4287," ",$G4287),AllocFactorMatrix,(U$4+1),FALSE)*$E4288</f>
        <v>0</v>
      </c>
      <c r="V4287" s="54">
        <f>VLOOKUP(CONCATENATE($F4287," ",$G4287),AllocFactorMatrix,(V$4+1),FALSE)*$E4288</f>
        <v>0</v>
      </c>
      <c r="W4287" s="54">
        <f>VLOOKUP(CONCATENATE($F4287," ",$G4287),AllocFactorMatrix,(W$4+1),FALSE)*$E4288</f>
        <v>0</v>
      </c>
      <c r="X4287" s="54">
        <f t="shared" si="2179"/>
        <v>0</v>
      </c>
      <c r="Y4287" s="54">
        <f>VLOOKUP(CONCATENATE($F4287," ",$G4287),AllocFactorMatrix,(Y$4+1),FALSE)*$E4288</f>
        <v>0</v>
      </c>
      <c r="Z4287" s="54">
        <f>VLOOKUP(CONCATENATE($F4287," ",$G4287),AllocFactorMatrix,(Z$4+1),FALSE)*$E4288</f>
        <v>0</v>
      </c>
      <c r="AA4287" s="54">
        <f t="shared" si="2177"/>
        <v>0</v>
      </c>
      <c r="AB4287" s="54">
        <f>VLOOKUP(CONCATENATE($F4287," ",$G4287),AllocFactorMatrix,(AB$4+1),FALSE)*$E4288</f>
        <v>0</v>
      </c>
      <c r="AC4287" s="54">
        <f>VLOOKUP(CONCATENATE($F4287," ",$G4287),AllocFactorMatrix,(AC$4+1),FALSE)*$E4288</f>
        <v>0</v>
      </c>
      <c r="AD4287" s="54">
        <f>VLOOKUP(CONCATENATE($F4287," ",$G4287),AllocFactorMatrix,(AD$4+1),FALSE)*$E4288</f>
        <v>0</v>
      </c>
    </row>
    <row r="4288" spans="1:30" s="51" customFormat="1" collapsed="1">
      <c r="A4288" s="56"/>
      <c r="B4288" s="111"/>
      <c r="C4288" s="55"/>
      <c r="D4288" s="55" t="str">
        <f>D3321</f>
        <v>Adj 42 - Annualization Depreciation/Amortization Expense Transmission</v>
      </c>
      <c r="E4288" s="97">
        <f>-52403*0.906618*0.35</f>
        <v>-16628.326068899998</v>
      </c>
      <c r="F4288" s="61" t="s">
        <v>578</v>
      </c>
      <c r="G4288" s="55" t="str">
        <f>$G$15</f>
        <v>TOTAL</v>
      </c>
      <c r="H4288" s="53">
        <f t="shared" si="2174"/>
        <v>-16628.326068899994</v>
      </c>
      <c r="I4288" s="54">
        <f>VLOOKUP(CONCATENATE($F4288," ",$G4288),AllocFactorMatrix,(I$4+1),FALSE)*$E4288</f>
        <v>-8173.029311229523</v>
      </c>
      <c r="J4288" s="54">
        <f>VLOOKUP(CONCATENATE($F4288," ",$G4288),AllocFactorMatrix,(J$4+1),FALSE)*$E4288</f>
        <v>-402.24446399861773</v>
      </c>
      <c r="K4288" s="54">
        <f>VLOOKUP(CONCATENATE($F4288," ",$G4288),AllocFactorMatrix,(K$4+1),FALSE)*$E4288</f>
        <v>-1471.5694934532164</v>
      </c>
      <c r="L4288" s="54">
        <f>VLOOKUP(CONCATENATE($F4288," ",$G4288),AllocFactorMatrix,(L$4+1),FALSE)*$E4288</f>
        <v>-46.163401301096059</v>
      </c>
      <c r="M4288" s="54">
        <f>VLOOKUP(CONCATENATE($F4288," ",$G4288),AllocFactorMatrix,(M$4+1),FALSE)*$E4288</f>
        <v>-4.5820800532531205</v>
      </c>
      <c r="N4288" s="54">
        <f t="shared" si="2175"/>
        <v>-1522.3149748075655</v>
      </c>
      <c r="O4288" s="54">
        <f>VLOOKUP(CONCATENATE($F4288," ",$G4288),AllocFactorMatrix,(O$4+1),FALSE)*$E4288</f>
        <v>-1117.3864389287892</v>
      </c>
      <c r="P4288" s="54">
        <f>VLOOKUP(CONCATENATE($F4288," ",$G4288),AllocFactorMatrix,(P$4+1),FALSE)*$E4288</f>
        <v>-208.11509604629202</v>
      </c>
      <c r="Q4288" s="54">
        <f>VLOOKUP(CONCATENATE($F4288," ",$G4288),AllocFactorMatrix,(Q$4+1),FALSE)*$E4288</f>
        <v>-99.395279174467035</v>
      </c>
      <c r="R4288" s="54">
        <f>VLOOKUP(CONCATENATE($F4288," ",$G4288),AllocFactorMatrix,(R$4+1),FALSE)*$E4288</f>
        <v>-3.4691950720012108</v>
      </c>
      <c r="S4288" s="54">
        <f t="shared" si="2176"/>
        <v>-1428.3660092215493</v>
      </c>
      <c r="T4288" s="54">
        <f>VLOOKUP(CONCATENATE($F4288," ",$G4288),AllocFactorMatrix,(T$4+1),FALSE)*$E4288</f>
        <v>-39.030298334663868</v>
      </c>
      <c r="U4288" s="54">
        <f>VLOOKUP(CONCATENATE($F4288," ",$G4288),AllocFactorMatrix,(U$4+1),FALSE)*$E4288</f>
        <v>-638.76450656281384</v>
      </c>
      <c r="V4288" s="54">
        <f>VLOOKUP(CONCATENATE($F4288," ",$G4288),AllocFactorMatrix,(V$4+1),FALSE)*$E4288</f>
        <v>-3569.2436646181618</v>
      </c>
      <c r="W4288" s="54">
        <f>VLOOKUP(CONCATENATE($F4288," ",$G4288),AllocFactorMatrix,(W$4+1),FALSE)*$E4288</f>
        <v>-499.89468957385111</v>
      </c>
      <c r="X4288" s="54">
        <f t="shared" si="2179"/>
        <v>-4746.9331590894899</v>
      </c>
      <c r="Y4288" s="54">
        <f>VLOOKUP(CONCATENATE($F4288," ",$G4288),AllocFactorMatrix,(Y$4+1),FALSE)*$E4288</f>
        <v>-341.91506317025801</v>
      </c>
      <c r="Z4288" s="54">
        <f>VLOOKUP(CONCATENATE($F4288," ",$G4288),AllocFactorMatrix,(Z$4+1),FALSE)*$E4288</f>
        <v>-5.7221283729483217</v>
      </c>
      <c r="AA4288" s="54">
        <f t="shared" si="2177"/>
        <v>-347.63719154320631</v>
      </c>
      <c r="AB4288" s="54">
        <f>VLOOKUP(CONCATENATE($F4288," ",$G4288),AllocFactorMatrix,(AB$4+1),FALSE)*$E4288</f>
        <v>-4.4596876485833485</v>
      </c>
      <c r="AC4288" s="54">
        <f>VLOOKUP(CONCATENATE($F4288," ",$G4288),AllocFactorMatrix,(AC$4+1),FALSE)*$E4288</f>
        <v>-2.7487327164835089</v>
      </c>
      <c r="AD4288" s="54">
        <f>VLOOKUP(CONCATENATE($F4288," ",$G4288),AllocFactorMatrix,(AD$4+1),FALSE)*$E4288</f>
        <v>-0.59253864497443565</v>
      </c>
    </row>
    <row r="4289" spans="1:30" s="51" customFormat="1" hidden="1" outlineLevel="1">
      <c r="A4289" s="56"/>
      <c r="B4289" s="111"/>
      <c r="C4289" s="55"/>
      <c r="D4289" s="55"/>
      <c r="F4289" s="52" t="str">
        <f>F4296</f>
        <v>RB_GUP-Land_D</v>
      </c>
      <c r="G4289" s="55" t="str">
        <f>$G$8</f>
        <v>PRODUCTION</v>
      </c>
      <c r="H4289" s="53">
        <f t="shared" si="2174"/>
        <v>0</v>
      </c>
      <c r="I4289" s="54">
        <f>VLOOKUP(CONCATENATE($F4289," ",$G4289),AllocFactorMatrix,(I$4+1),FALSE)*$E4296</f>
        <v>0</v>
      </c>
      <c r="J4289" s="54">
        <f>VLOOKUP(CONCATENATE($F4289," ",$G4289),AllocFactorMatrix,(J$4+1),FALSE)*$E4296</f>
        <v>0</v>
      </c>
      <c r="K4289" s="54">
        <f>VLOOKUP(CONCATENATE($F4289," ",$G4289),AllocFactorMatrix,(K$4+1),FALSE)*$E4296</f>
        <v>0</v>
      </c>
      <c r="L4289" s="54">
        <f>VLOOKUP(CONCATENATE($F4289," ",$G4289),AllocFactorMatrix,(L$4+1),FALSE)*$E4296</f>
        <v>0</v>
      </c>
      <c r="M4289" s="54">
        <f>VLOOKUP(CONCATENATE($F4289," ",$G4289),AllocFactorMatrix,(M$4+1),FALSE)*$E4296</f>
        <v>0</v>
      </c>
      <c r="N4289" s="54">
        <f t="shared" si="2175"/>
        <v>0</v>
      </c>
      <c r="O4289" s="54">
        <f>VLOOKUP(CONCATENATE($F4289," ",$G4289),AllocFactorMatrix,(O$4+1),FALSE)*$E4296</f>
        <v>0</v>
      </c>
      <c r="P4289" s="54">
        <f>VLOOKUP(CONCATENATE($F4289," ",$G4289),AllocFactorMatrix,(P$4+1),FALSE)*$E4296</f>
        <v>0</v>
      </c>
      <c r="Q4289" s="54">
        <f>VLOOKUP(CONCATENATE($F4289," ",$G4289),AllocFactorMatrix,(Q$4+1),FALSE)*$E4296</f>
        <v>0</v>
      </c>
      <c r="R4289" s="54">
        <f>VLOOKUP(CONCATENATE($F4289," ",$G4289),AllocFactorMatrix,(R$4+1),FALSE)*$E4296</f>
        <v>0</v>
      </c>
      <c r="S4289" s="54">
        <f t="shared" si="2176"/>
        <v>0</v>
      </c>
      <c r="T4289" s="54">
        <f>VLOOKUP(CONCATENATE($F4289," ",$G4289),AllocFactorMatrix,(T$4+1),FALSE)*$E4296</f>
        <v>0</v>
      </c>
      <c r="U4289" s="54">
        <f>VLOOKUP(CONCATENATE($F4289," ",$G4289),AllocFactorMatrix,(U$4+1),FALSE)*$E4296</f>
        <v>0</v>
      </c>
      <c r="V4289" s="54">
        <f>VLOOKUP(CONCATENATE($F4289," ",$G4289),AllocFactorMatrix,(V$4+1),FALSE)*$E4296</f>
        <v>0</v>
      </c>
      <c r="W4289" s="54">
        <f>VLOOKUP(CONCATENATE($F4289," ",$G4289),AllocFactorMatrix,(W$4+1),FALSE)*$E4296</f>
        <v>0</v>
      </c>
      <c r="X4289" s="54">
        <f>SUBTOTAL(9,T4289:W4289)</f>
        <v>0</v>
      </c>
      <c r="Y4289" s="54">
        <f>VLOOKUP(CONCATENATE($F4289," ",$G4289),AllocFactorMatrix,(Y$4+1),FALSE)*$E4296</f>
        <v>0</v>
      </c>
      <c r="Z4289" s="54">
        <f>VLOOKUP(CONCATENATE($F4289," ",$G4289),AllocFactorMatrix,(Z$4+1),FALSE)*$E4296</f>
        <v>0</v>
      </c>
      <c r="AA4289" s="54">
        <f t="shared" si="2177"/>
        <v>0</v>
      </c>
      <c r="AB4289" s="54">
        <f>VLOOKUP(CONCATENATE($F4289," ",$G4289),AllocFactorMatrix,(AB$4+1),FALSE)*$E4296</f>
        <v>0</v>
      </c>
      <c r="AC4289" s="54">
        <f>VLOOKUP(CONCATENATE($F4289," ",$G4289),AllocFactorMatrix,(AC$4+1),FALSE)*$E4296</f>
        <v>0</v>
      </c>
      <c r="AD4289" s="54">
        <f>VLOOKUP(CONCATENATE($F4289," ",$G4289),AllocFactorMatrix,(AD$4+1),FALSE)*$E4296</f>
        <v>0</v>
      </c>
    </row>
    <row r="4290" spans="1:30" s="51" customFormat="1" hidden="1" outlineLevel="1">
      <c r="A4290" s="56"/>
      <c r="B4290" s="111"/>
      <c r="C4290" s="55"/>
      <c r="D4290" s="55"/>
      <c r="F4290" s="52" t="str">
        <f>F4296</f>
        <v>RB_GUP-Land_D</v>
      </c>
      <c r="G4290" s="55" t="str">
        <f>$G$9</f>
        <v>BULKTRAN</v>
      </c>
      <c r="H4290" s="53">
        <f t="shared" si="2174"/>
        <v>0</v>
      </c>
      <c r="I4290" s="54">
        <f>VLOOKUP(CONCATENATE($F4290," ",$G4290),AllocFactorMatrix,(I$4+1),FALSE)*$E4296</f>
        <v>0</v>
      </c>
      <c r="J4290" s="54">
        <f>VLOOKUP(CONCATENATE($F4290," ",$G4290),AllocFactorMatrix,(J$4+1),FALSE)*$E4296</f>
        <v>0</v>
      </c>
      <c r="K4290" s="54">
        <f>VLOOKUP(CONCATENATE($F4290," ",$G4290),AllocFactorMatrix,(K$4+1),FALSE)*$E4296</f>
        <v>0</v>
      </c>
      <c r="L4290" s="54">
        <f>VLOOKUP(CONCATENATE($F4290," ",$G4290),AllocFactorMatrix,(L$4+1),FALSE)*$E4296</f>
        <v>0</v>
      </c>
      <c r="M4290" s="54">
        <f>VLOOKUP(CONCATENATE($F4290," ",$G4290),AllocFactorMatrix,(M$4+1),FALSE)*$E4296</f>
        <v>0</v>
      </c>
      <c r="N4290" s="54">
        <f t="shared" si="2175"/>
        <v>0</v>
      </c>
      <c r="O4290" s="54">
        <f>VLOOKUP(CONCATENATE($F4290," ",$G4290),AllocFactorMatrix,(O$4+1),FALSE)*$E4296</f>
        <v>0</v>
      </c>
      <c r="P4290" s="54">
        <f>VLOOKUP(CONCATENATE($F4290," ",$G4290),AllocFactorMatrix,(P$4+1),FALSE)*$E4296</f>
        <v>0</v>
      </c>
      <c r="Q4290" s="54">
        <f>VLOOKUP(CONCATENATE($F4290," ",$G4290),AllocFactorMatrix,(Q$4+1),FALSE)*$E4296</f>
        <v>0</v>
      </c>
      <c r="R4290" s="54">
        <f>VLOOKUP(CONCATENATE($F4290," ",$G4290),AllocFactorMatrix,(R$4+1),FALSE)*$E4296</f>
        <v>0</v>
      </c>
      <c r="S4290" s="54">
        <f t="shared" si="2176"/>
        <v>0</v>
      </c>
      <c r="T4290" s="54">
        <f>VLOOKUP(CONCATENATE($F4290," ",$G4290),AllocFactorMatrix,(T$4+1),FALSE)*$E4296</f>
        <v>0</v>
      </c>
      <c r="U4290" s="54">
        <f>VLOOKUP(CONCATENATE($F4290," ",$G4290),AllocFactorMatrix,(U$4+1),FALSE)*$E4296</f>
        <v>0</v>
      </c>
      <c r="V4290" s="54">
        <f>VLOOKUP(CONCATENATE($F4290," ",$G4290),AllocFactorMatrix,(V$4+1),FALSE)*$E4296</f>
        <v>0</v>
      </c>
      <c r="W4290" s="54">
        <f>VLOOKUP(CONCATENATE($F4290," ",$G4290),AllocFactorMatrix,(W$4+1),FALSE)*$E4296</f>
        <v>0</v>
      </c>
      <c r="X4290" s="54">
        <f t="shared" ref="X4290:X4296" si="2180">SUBTOTAL(9,T4290:W4290)</f>
        <v>0</v>
      </c>
      <c r="Y4290" s="54">
        <f>VLOOKUP(CONCATENATE($F4290," ",$G4290),AllocFactorMatrix,(Y$4+1),FALSE)*$E4296</f>
        <v>0</v>
      </c>
      <c r="Z4290" s="54">
        <f>VLOOKUP(CONCATENATE($F4290," ",$G4290),AllocFactorMatrix,(Z$4+1),FALSE)*$E4296</f>
        <v>0</v>
      </c>
      <c r="AA4290" s="54">
        <f t="shared" si="2177"/>
        <v>0</v>
      </c>
      <c r="AB4290" s="54">
        <f>VLOOKUP(CONCATENATE($F4290," ",$G4290),AllocFactorMatrix,(AB$4+1),FALSE)*$E4296</f>
        <v>0</v>
      </c>
      <c r="AC4290" s="54">
        <f>VLOOKUP(CONCATENATE($F4290," ",$G4290),AllocFactorMatrix,(AC$4+1),FALSE)*$E4296</f>
        <v>0</v>
      </c>
      <c r="AD4290" s="54">
        <f>VLOOKUP(CONCATENATE($F4290," ",$G4290),AllocFactorMatrix,(AD$4+1),FALSE)*$E4296</f>
        <v>0</v>
      </c>
    </row>
    <row r="4291" spans="1:30" s="51" customFormat="1" hidden="1" outlineLevel="1">
      <c r="A4291" s="56"/>
      <c r="B4291" s="111"/>
      <c r="C4291" s="55"/>
      <c r="D4291" s="55"/>
      <c r="F4291" s="52" t="str">
        <f>F4296</f>
        <v>RB_GUP-Land_D</v>
      </c>
      <c r="G4291" s="55" t="str">
        <f>$G$10</f>
        <v>SUBTRAN</v>
      </c>
      <c r="H4291" s="53">
        <f t="shared" si="2174"/>
        <v>0</v>
      </c>
      <c r="I4291" s="54">
        <f>VLOOKUP(CONCATENATE($F4291," ",$G4291),AllocFactorMatrix,(I$4+1),FALSE)*$E4296</f>
        <v>0</v>
      </c>
      <c r="J4291" s="54">
        <f>VLOOKUP(CONCATENATE($F4291," ",$G4291),AllocFactorMatrix,(J$4+1),FALSE)*$E4296</f>
        <v>0</v>
      </c>
      <c r="K4291" s="54">
        <f>VLOOKUP(CONCATENATE($F4291," ",$G4291),AllocFactorMatrix,(K$4+1),FALSE)*$E4296</f>
        <v>0</v>
      </c>
      <c r="L4291" s="54">
        <f>VLOOKUP(CONCATENATE($F4291," ",$G4291),AllocFactorMatrix,(L$4+1),FALSE)*$E4296</f>
        <v>0</v>
      </c>
      <c r="M4291" s="54">
        <f>VLOOKUP(CONCATENATE($F4291," ",$G4291),AllocFactorMatrix,(M$4+1),FALSE)*$E4296</f>
        <v>0</v>
      </c>
      <c r="N4291" s="54">
        <f t="shared" si="2175"/>
        <v>0</v>
      </c>
      <c r="O4291" s="54">
        <f>VLOOKUP(CONCATENATE($F4291," ",$G4291),AllocFactorMatrix,(O$4+1),FALSE)*$E4296</f>
        <v>0</v>
      </c>
      <c r="P4291" s="54">
        <f>VLOOKUP(CONCATENATE($F4291," ",$G4291),AllocFactorMatrix,(P$4+1),FALSE)*$E4296</f>
        <v>0</v>
      </c>
      <c r="Q4291" s="54">
        <f>VLOOKUP(CONCATENATE($F4291," ",$G4291),AllocFactorMatrix,(Q$4+1),FALSE)*$E4296</f>
        <v>0</v>
      </c>
      <c r="R4291" s="54">
        <f>VLOOKUP(CONCATENATE($F4291," ",$G4291),AllocFactorMatrix,(R$4+1),FALSE)*$E4296</f>
        <v>0</v>
      </c>
      <c r="S4291" s="54">
        <f t="shared" si="2176"/>
        <v>0</v>
      </c>
      <c r="T4291" s="54">
        <f>VLOOKUP(CONCATENATE($F4291," ",$G4291),AllocFactorMatrix,(T$4+1),FALSE)*$E4296</f>
        <v>0</v>
      </c>
      <c r="U4291" s="54">
        <f>VLOOKUP(CONCATENATE($F4291," ",$G4291),AllocFactorMatrix,(U$4+1),FALSE)*$E4296</f>
        <v>0</v>
      </c>
      <c r="V4291" s="54">
        <f>VLOOKUP(CONCATENATE($F4291," ",$G4291),AllocFactorMatrix,(V$4+1),FALSE)*$E4296</f>
        <v>0</v>
      </c>
      <c r="W4291" s="54">
        <f>VLOOKUP(CONCATENATE($F4291," ",$G4291),AllocFactorMatrix,(W$4+1),FALSE)*$E4296</f>
        <v>0</v>
      </c>
      <c r="X4291" s="54">
        <f t="shared" si="2180"/>
        <v>0</v>
      </c>
      <c r="Y4291" s="54">
        <f>VLOOKUP(CONCATENATE($F4291," ",$G4291),AllocFactorMatrix,(Y$4+1),FALSE)*$E4296</f>
        <v>0</v>
      </c>
      <c r="Z4291" s="54">
        <f>VLOOKUP(CONCATENATE($F4291," ",$G4291),AllocFactorMatrix,(Z$4+1),FALSE)*$E4296</f>
        <v>0</v>
      </c>
      <c r="AA4291" s="54">
        <f t="shared" si="2177"/>
        <v>0</v>
      </c>
      <c r="AB4291" s="54">
        <f>VLOOKUP(CONCATENATE($F4291," ",$G4291),AllocFactorMatrix,(AB$4+1),FALSE)*$E4296</f>
        <v>0</v>
      </c>
      <c r="AC4291" s="54">
        <f>VLOOKUP(CONCATENATE($F4291," ",$G4291),AllocFactorMatrix,(AC$4+1),FALSE)*$E4296</f>
        <v>0</v>
      </c>
      <c r="AD4291" s="54">
        <f>VLOOKUP(CONCATENATE($F4291," ",$G4291),AllocFactorMatrix,(AD$4+1),FALSE)*$E4296</f>
        <v>0</v>
      </c>
    </row>
    <row r="4292" spans="1:30" s="51" customFormat="1" hidden="1" outlineLevel="1">
      <c r="A4292" s="56"/>
      <c r="B4292" s="111"/>
      <c r="C4292" s="55"/>
      <c r="D4292" s="55"/>
      <c r="F4292" s="52" t="str">
        <f>F4296</f>
        <v>RB_GUP-Land_D</v>
      </c>
      <c r="G4292" s="55" t="str">
        <f>$G$11</f>
        <v>DISTPRI</v>
      </c>
      <c r="H4292" s="53">
        <f t="shared" si="2174"/>
        <v>-91835.84343170072</v>
      </c>
      <c r="I4292" s="54">
        <f>VLOOKUP(CONCATENATE($F4292," ",$G4292),AllocFactorMatrix,(I$4+1),FALSE)*$E4296</f>
        <v>-61377.811012559563</v>
      </c>
      <c r="J4292" s="54">
        <f>VLOOKUP(CONCATENATE($F4292," ",$G4292),AllocFactorMatrix,(J$4+1),FALSE)*$E4296</f>
        <v>-2893.1897820892</v>
      </c>
      <c r="K4292" s="54">
        <f>VLOOKUP(CONCATENATE($F4292," ",$G4292),AllocFactorMatrix,(K$4+1),FALSE)*$E4296</f>
        <v>-10505.349663547948</v>
      </c>
      <c r="L4292" s="54">
        <f>VLOOKUP(CONCATENATE($F4292," ",$G4292),AllocFactorMatrix,(L$4+1),FALSE)*$E4296</f>
        <v>-324.66996849252666</v>
      </c>
      <c r="M4292" s="54">
        <f>VLOOKUP(CONCATENATE($F4292," ",$G4292),AllocFactorMatrix,(M$4+1),FALSE)*$E4296</f>
        <v>0</v>
      </c>
      <c r="N4292" s="54">
        <f t="shared" si="2175"/>
        <v>-10830.019632040474</v>
      </c>
      <c r="O4292" s="54">
        <f>VLOOKUP(CONCATENATE($F4292," ",$G4292),AllocFactorMatrix,(O$4+1),FALSE)*$E4296</f>
        <v>-7877.1760695415078</v>
      </c>
      <c r="P4292" s="54">
        <f>VLOOKUP(CONCATENATE($F4292," ",$G4292),AllocFactorMatrix,(P$4+1),FALSE)*$E4296</f>
        <v>-1467.1245730389289</v>
      </c>
      <c r="Q4292" s="54">
        <f>VLOOKUP(CONCATENATE($F4292," ",$G4292),AllocFactorMatrix,(Q$4+1),FALSE)*$E4296</f>
        <v>0</v>
      </c>
      <c r="R4292" s="54">
        <f>VLOOKUP(CONCATENATE($F4292," ",$G4292),AllocFactorMatrix,(R$4+1),FALSE)*$E4296</f>
        <v>0</v>
      </c>
      <c r="S4292" s="54">
        <f t="shared" si="2176"/>
        <v>-9344.300642580436</v>
      </c>
      <c r="T4292" s="54">
        <f>VLOOKUP(CONCATENATE($F4292," ",$G4292),AllocFactorMatrix,(T$4+1),FALSE)*$E4296</f>
        <v>-280.81647254454987</v>
      </c>
      <c r="U4292" s="54">
        <f>VLOOKUP(CONCATENATE($F4292," ",$G4292),AllocFactorMatrix,(U$4+1),FALSE)*$E4296</f>
        <v>-4528.9342576833542</v>
      </c>
      <c r="V4292" s="54">
        <f>VLOOKUP(CONCATENATE($F4292," ",$G4292),AllocFactorMatrix,(V$4+1),FALSE)*$E4296</f>
        <v>0</v>
      </c>
      <c r="W4292" s="54">
        <f>VLOOKUP(CONCATENATE($F4292," ",$G4292),AllocFactorMatrix,(W$4+1),FALSE)*$E4296</f>
        <v>0</v>
      </c>
      <c r="X4292" s="54">
        <f t="shared" si="2180"/>
        <v>-4809.7507302279037</v>
      </c>
      <c r="Y4292" s="54">
        <f>VLOOKUP(CONCATENATE($F4292," ",$G4292),AllocFactorMatrix,(Y$4+1),FALSE)*$E4296</f>
        <v>-2375.3305854377654</v>
      </c>
      <c r="Z4292" s="54">
        <f>VLOOKUP(CONCATENATE($F4292," ",$G4292),AllocFactorMatrix,(Z$4+1),FALSE)*$E4296</f>
        <v>-39.629812426870608</v>
      </c>
      <c r="AA4292" s="54">
        <f t="shared" si="2177"/>
        <v>-2414.960397864636</v>
      </c>
      <c r="AB4292" s="54">
        <f>VLOOKUP(CONCATENATE($F4292," ",$G4292),AllocFactorMatrix,(AB$4+1),FALSE)*$E4296</f>
        <v>-32.106788350388442</v>
      </c>
      <c r="AC4292" s="54">
        <f>VLOOKUP(CONCATENATE($F4292," ",$G4292),AllocFactorMatrix,(AC$4+1),FALSE)*$E4296</f>
        <v>-109.99339630601362</v>
      </c>
      <c r="AD4292" s="54">
        <f>VLOOKUP(CONCATENATE($F4292," ",$G4292),AllocFactorMatrix,(AD$4+1),FALSE)*$E4296</f>
        <v>-23.711049682080802</v>
      </c>
    </row>
    <row r="4293" spans="1:30" s="51" customFormat="1" hidden="1" outlineLevel="1">
      <c r="A4293" s="56"/>
      <c r="B4293" s="111"/>
      <c r="C4293" s="55"/>
      <c r="D4293" s="55"/>
      <c r="F4293" s="52" t="str">
        <f>F4296</f>
        <v>RB_GUP-Land_D</v>
      </c>
      <c r="G4293" s="55" t="str">
        <f>$G$12</f>
        <v>DISTSEC</v>
      </c>
      <c r="H4293" s="53">
        <f t="shared" si="2174"/>
        <v>-48368.391252379624</v>
      </c>
      <c r="I4293" s="54">
        <f>VLOOKUP(CONCATENATE($F4293," ",$G4293),AllocFactorMatrix,(I$4+1),FALSE)*$E4296</f>
        <v>-36165.116351144658</v>
      </c>
      <c r="J4293" s="54">
        <f>VLOOKUP(CONCATENATE($F4293," ",$G4293),AllocFactorMatrix,(J$4+1),FALSE)*$E4296</f>
        <v>-1743.5317854501275</v>
      </c>
      <c r="K4293" s="54">
        <f>VLOOKUP(CONCATENATE($F4293," ",$G4293),AllocFactorMatrix,(K$4+1),FALSE)*$E4296</f>
        <v>-5260.9619916550446</v>
      </c>
      <c r="L4293" s="54">
        <f>VLOOKUP(CONCATENATE($F4293," ",$G4293),AllocFactorMatrix,(L$4+1),FALSE)*$E4296</f>
        <v>0</v>
      </c>
      <c r="M4293" s="54">
        <f>VLOOKUP(CONCATENATE($F4293," ",$G4293),AllocFactorMatrix,(M$4+1),FALSE)*$E4296</f>
        <v>0</v>
      </c>
      <c r="N4293" s="54">
        <f t="shared" si="2175"/>
        <v>-5260.9619916550446</v>
      </c>
      <c r="O4293" s="54">
        <f>VLOOKUP(CONCATENATE($F4293," ",$G4293),AllocFactorMatrix,(O$4+1),FALSE)*$E4296</f>
        <v>-3352.3054579989689</v>
      </c>
      <c r="P4293" s="54">
        <f>VLOOKUP(CONCATENATE($F4293," ",$G4293),AllocFactorMatrix,(P$4+1),FALSE)*$E4296</f>
        <v>0</v>
      </c>
      <c r="Q4293" s="54">
        <f>VLOOKUP(CONCATENATE($F4293," ",$G4293),AllocFactorMatrix,(Q$4+1),FALSE)*$E4296</f>
        <v>0</v>
      </c>
      <c r="R4293" s="54">
        <f>VLOOKUP(CONCATENATE($F4293," ",$G4293),AllocFactorMatrix,(R$4+1),FALSE)*$E4296</f>
        <v>0</v>
      </c>
      <c r="S4293" s="54">
        <f t="shared" si="2176"/>
        <v>-3352.3054579989689</v>
      </c>
      <c r="T4293" s="54">
        <f>VLOOKUP(CONCATENATE($F4293," ",$G4293),AllocFactorMatrix,(T$4+1),FALSE)*$E4296</f>
        <v>-90.63930689527507</v>
      </c>
      <c r="U4293" s="54">
        <f>VLOOKUP(CONCATENATE($F4293," ",$G4293),AllocFactorMatrix,(U$4+1),FALSE)*$E4296</f>
        <v>0</v>
      </c>
      <c r="V4293" s="54">
        <f>VLOOKUP(CONCATENATE($F4293," ",$G4293),AllocFactorMatrix,(V$4+1),FALSE)*$E4296</f>
        <v>0</v>
      </c>
      <c r="W4293" s="54">
        <f>VLOOKUP(CONCATENATE($F4293," ",$G4293),AllocFactorMatrix,(W$4+1),FALSE)*$E4296</f>
        <v>0</v>
      </c>
      <c r="X4293" s="54">
        <f t="shared" si="2180"/>
        <v>-90.63930689527507</v>
      </c>
      <c r="Y4293" s="54">
        <f>VLOOKUP(CONCATENATE($F4293," ",$G4293),AllocFactorMatrix,(Y$4+1),FALSE)*$E4296</f>
        <v>-1236.4780657151082</v>
      </c>
      <c r="Z4293" s="54">
        <f>VLOOKUP(CONCATENATE($F4293," ",$G4293),AllocFactorMatrix,(Z$4+1),FALSE)*$E4296</f>
        <v>0</v>
      </c>
      <c r="AA4293" s="54">
        <f t="shared" si="2177"/>
        <v>-1236.4780657151082</v>
      </c>
      <c r="AB4293" s="54">
        <f>VLOOKUP(CONCATENATE($F4293," ",$G4293),AllocFactorMatrix,(AB$4+1),FALSE)*$E4296</f>
        <v>-12.830972663940932</v>
      </c>
      <c r="AC4293" s="54">
        <f>VLOOKUP(CONCATENATE($F4293," ",$G4293),AllocFactorMatrix,(AC$4+1),FALSE)*$E4296</f>
        <v>-435.66087183565611</v>
      </c>
      <c r="AD4293" s="54">
        <f>VLOOKUP(CONCATENATE($F4293," ",$G4293),AllocFactorMatrix,(AD$4+1),FALSE)*$E4296</f>
        <v>-70.866449020843007</v>
      </c>
    </row>
    <row r="4294" spans="1:30" s="51" customFormat="1" hidden="1" outlineLevel="1">
      <c r="A4294" s="56"/>
      <c r="B4294" s="111"/>
      <c r="C4294" s="55"/>
      <c r="D4294" s="55"/>
      <c r="F4294" s="52" t="str">
        <f>F4296</f>
        <v>RB_GUP-Land_D</v>
      </c>
      <c r="G4294" s="55" t="str">
        <f>$G$13</f>
        <v>ENERGY</v>
      </c>
      <c r="H4294" s="53">
        <f t="shared" si="2174"/>
        <v>0</v>
      </c>
      <c r="I4294" s="54">
        <f>VLOOKUP(CONCATENATE($F4294," ",$G4294),AllocFactorMatrix,(I$4+1),FALSE)*$E4296</f>
        <v>0</v>
      </c>
      <c r="J4294" s="54">
        <f>VLOOKUP(CONCATENATE($F4294," ",$G4294),AllocFactorMatrix,(J$4+1),FALSE)*$E4296</f>
        <v>0</v>
      </c>
      <c r="K4294" s="54">
        <f>VLOOKUP(CONCATENATE($F4294," ",$G4294),AllocFactorMatrix,(K$4+1),FALSE)*$E4296</f>
        <v>0</v>
      </c>
      <c r="L4294" s="54">
        <f>VLOOKUP(CONCATENATE($F4294," ",$G4294),AllocFactorMatrix,(L$4+1),FALSE)*$E4296</f>
        <v>0</v>
      </c>
      <c r="M4294" s="54">
        <f>VLOOKUP(CONCATENATE($F4294," ",$G4294),AllocFactorMatrix,(M$4+1),FALSE)*$E4296</f>
        <v>0</v>
      </c>
      <c r="N4294" s="54">
        <f t="shared" si="2175"/>
        <v>0</v>
      </c>
      <c r="O4294" s="54">
        <f>VLOOKUP(CONCATENATE($F4294," ",$G4294),AllocFactorMatrix,(O$4+1),FALSE)*$E4296</f>
        <v>0</v>
      </c>
      <c r="P4294" s="54">
        <f>VLOOKUP(CONCATENATE($F4294," ",$G4294),AllocFactorMatrix,(P$4+1),FALSE)*$E4296</f>
        <v>0</v>
      </c>
      <c r="Q4294" s="54">
        <f>VLOOKUP(CONCATENATE($F4294," ",$G4294),AllocFactorMatrix,(Q$4+1),FALSE)*$E4296</f>
        <v>0</v>
      </c>
      <c r="R4294" s="54">
        <f>VLOOKUP(CONCATENATE($F4294," ",$G4294),AllocFactorMatrix,(R$4+1),FALSE)*$E4296</f>
        <v>0</v>
      </c>
      <c r="S4294" s="54">
        <f t="shared" si="2176"/>
        <v>0</v>
      </c>
      <c r="T4294" s="54">
        <f>VLOOKUP(CONCATENATE($F4294," ",$G4294),AllocFactorMatrix,(T$4+1),FALSE)*$E4296</f>
        <v>0</v>
      </c>
      <c r="U4294" s="54">
        <f>VLOOKUP(CONCATENATE($F4294," ",$G4294),AllocFactorMatrix,(U$4+1),FALSE)*$E4296</f>
        <v>0</v>
      </c>
      <c r="V4294" s="54">
        <f>VLOOKUP(CONCATENATE($F4294," ",$G4294),AllocFactorMatrix,(V$4+1),FALSE)*$E4296</f>
        <v>0</v>
      </c>
      <c r="W4294" s="54">
        <f>VLOOKUP(CONCATENATE($F4294," ",$G4294),AllocFactorMatrix,(W$4+1),FALSE)*$E4296</f>
        <v>0</v>
      </c>
      <c r="X4294" s="54">
        <f t="shared" si="2180"/>
        <v>0</v>
      </c>
      <c r="Y4294" s="54">
        <f>VLOOKUP(CONCATENATE($F4294," ",$G4294),AllocFactorMatrix,(Y$4+1),FALSE)*$E4296</f>
        <v>0</v>
      </c>
      <c r="Z4294" s="54">
        <f>VLOOKUP(CONCATENATE($F4294," ",$G4294),AllocFactorMatrix,(Z$4+1),FALSE)*$E4296</f>
        <v>0</v>
      </c>
      <c r="AA4294" s="54">
        <f t="shared" si="2177"/>
        <v>0</v>
      </c>
      <c r="AB4294" s="54">
        <f>VLOOKUP(CONCATENATE($F4294," ",$G4294),AllocFactorMatrix,(AB$4+1),FALSE)*$E4296</f>
        <v>0</v>
      </c>
      <c r="AC4294" s="54">
        <f>VLOOKUP(CONCATENATE($F4294," ",$G4294),AllocFactorMatrix,(AC$4+1),FALSE)*$E4296</f>
        <v>0</v>
      </c>
      <c r="AD4294" s="54">
        <f>VLOOKUP(CONCATENATE($F4294," ",$G4294),AllocFactorMatrix,(AD$4+1),FALSE)*$E4296</f>
        <v>0</v>
      </c>
    </row>
    <row r="4295" spans="1:30" s="51" customFormat="1" hidden="1" outlineLevel="1">
      <c r="A4295" s="56"/>
      <c r="B4295" s="111"/>
      <c r="C4295" s="55"/>
      <c r="D4295" s="55"/>
      <c r="F4295" s="52" t="str">
        <f>F4296</f>
        <v>RB_GUP-Land_D</v>
      </c>
      <c r="G4295" s="55" t="str">
        <f>$G$14</f>
        <v>CUSTOMER</v>
      </c>
      <c r="H4295" s="53">
        <f t="shared" si="2174"/>
        <v>-22727.213928019653</v>
      </c>
      <c r="I4295" s="54">
        <f>VLOOKUP(CONCATENATE($F4295," ",$G4295),AllocFactorMatrix,(I$4+1),FALSE)*$E4296</f>
        <v>-10344.457872264278</v>
      </c>
      <c r="J4295" s="54">
        <f>VLOOKUP(CONCATENATE($F4295," ",$G4295),AllocFactorMatrix,(J$4+1),FALSE)*$E4296</f>
        <v>-2784.6670110429095</v>
      </c>
      <c r="K4295" s="54">
        <f>VLOOKUP(CONCATENATE($F4295," ",$G4295),AllocFactorMatrix,(K$4+1),FALSE)*$E4296</f>
        <v>-789.91462595015469</v>
      </c>
      <c r="L4295" s="54">
        <f>VLOOKUP(CONCATENATE($F4295," ",$G4295),AllocFactorMatrix,(L$4+1),FALSE)*$E4296</f>
        <v>-261.2765492483357</v>
      </c>
      <c r="M4295" s="54">
        <f>VLOOKUP(CONCATENATE($F4295," ",$G4295),AllocFactorMatrix,(M$4+1),FALSE)*$E4296</f>
        <v>-42.439695262075482</v>
      </c>
      <c r="N4295" s="54">
        <f t="shared" si="2175"/>
        <v>-1093.6308704605658</v>
      </c>
      <c r="O4295" s="54">
        <f>VLOOKUP(CONCATENATE($F4295," ",$G4295),AllocFactorMatrix,(O$4+1),FALSE)*$E4296</f>
        <v>-228.09805745154392</v>
      </c>
      <c r="P4295" s="54">
        <f>VLOOKUP(CONCATENATE($F4295," ",$G4295),AllocFactorMatrix,(P$4+1),FALSE)*$E4296</f>
        <v>-67.839247375724767</v>
      </c>
      <c r="Q4295" s="54">
        <f>VLOOKUP(CONCATENATE($F4295," ",$G4295),AllocFactorMatrix,(Q$4+1),FALSE)*$E4296</f>
        <v>-147.86616373536214</v>
      </c>
      <c r="R4295" s="54">
        <f>VLOOKUP(CONCATENATE($F4295," ",$G4295),AllocFactorMatrix,(R$4+1),FALSE)*$E4296</f>
        <v>-25.988035842053357</v>
      </c>
      <c r="S4295" s="54">
        <f t="shared" si="2176"/>
        <v>-469.79150440468419</v>
      </c>
      <c r="T4295" s="54">
        <f>VLOOKUP(CONCATENATE($F4295," ",$G4295),AllocFactorMatrix,(T$4+1),FALSE)*$E4296</f>
        <v>-1.5693769663478363</v>
      </c>
      <c r="U4295" s="54">
        <f>VLOOKUP(CONCATENATE($F4295," ",$G4295),AllocFactorMatrix,(U$4+1),FALSE)*$E4296</f>
        <v>-40.243626740982428</v>
      </c>
      <c r="V4295" s="54">
        <f>VLOOKUP(CONCATENATE($F4295," ",$G4295),AllocFactorMatrix,(V$4+1),FALSE)*$E4296</f>
        <v>-217.4500904025461</v>
      </c>
      <c r="W4295" s="54">
        <f>VLOOKUP(CONCATENATE($F4295," ",$G4295),AllocFactorMatrix,(W$4+1),FALSE)*$E4296</f>
        <v>-38.982133654979094</v>
      </c>
      <c r="X4295" s="54">
        <f t="shared" si="2180"/>
        <v>-298.24522776485549</v>
      </c>
      <c r="Y4295" s="54">
        <f>VLOOKUP(CONCATENATE($F4295," ",$G4295),AllocFactorMatrix,(Y$4+1),FALSE)*$E4296</f>
        <v>-63.166903598156601</v>
      </c>
      <c r="Z4295" s="54">
        <f>VLOOKUP(CONCATENATE($F4295," ",$G4295),AllocFactorMatrix,(Z$4+1),FALSE)*$E4296</f>
        <v>-1.1498042111310893</v>
      </c>
      <c r="AA4295" s="54">
        <f t="shared" si="2177"/>
        <v>-64.316707809287692</v>
      </c>
      <c r="AB4295" s="54">
        <f>VLOOKUP(CONCATENATE($F4295," ",$G4295),AllocFactorMatrix,(AB$4+1),FALSE)*$E4296</f>
        <v>-1.1656539525542728</v>
      </c>
      <c r="AC4295" s="54">
        <f>VLOOKUP(CONCATENATE($F4295," ",$G4295),AllocFactorMatrix,(AC$4+1),FALSE)*$E4296</f>
        <v>-6846.5112403630073</v>
      </c>
      <c r="AD4295" s="54">
        <f>VLOOKUP(CONCATENATE($F4295," ",$G4295),AllocFactorMatrix,(AD$4+1),FALSE)*$E4296</f>
        <v>-824.42783995751063</v>
      </c>
    </row>
    <row r="4296" spans="1:30" s="51" customFormat="1" collapsed="1">
      <c r="A4296" s="56"/>
      <c r="B4296" s="111"/>
      <c r="C4296" s="55"/>
      <c r="D4296" s="55" t="str">
        <f>D3329</f>
        <v>Adj 42 - Annualization Depreciation/Amortization Expense Distribution</v>
      </c>
      <c r="E4296" s="97">
        <f>-513467*0.906618*0.35</f>
        <v>-162931.44861210001</v>
      </c>
      <c r="F4296" s="61" t="s">
        <v>579</v>
      </c>
      <c r="G4296" s="55" t="str">
        <f>$G$15</f>
        <v>TOTAL</v>
      </c>
      <c r="H4296" s="53">
        <f t="shared" si="2174"/>
        <v>-162931.44861209992</v>
      </c>
      <c r="I4296" s="54">
        <f>VLOOKUP(CONCATENATE($F4296," ",$G4296),AllocFactorMatrix,(I$4+1),FALSE)*$E4296</f>
        <v>-107887.3852359685</v>
      </c>
      <c r="J4296" s="54">
        <f>VLOOKUP(CONCATENATE($F4296," ",$G4296),AllocFactorMatrix,(J$4+1),FALSE)*$E4296</f>
        <v>-7421.3885785822367</v>
      </c>
      <c r="K4296" s="54">
        <f>VLOOKUP(CONCATENATE($F4296," ",$G4296),AllocFactorMatrix,(K$4+1),FALSE)*$E4296</f>
        <v>-16556.226281153147</v>
      </c>
      <c r="L4296" s="54">
        <f>VLOOKUP(CONCATENATE($F4296," ",$G4296),AllocFactorMatrix,(L$4+1),FALSE)*$E4296</f>
        <v>-585.9465177408623</v>
      </c>
      <c r="M4296" s="54">
        <f>VLOOKUP(CONCATENATE($F4296," ",$G4296),AllocFactorMatrix,(M$4+1),FALSE)*$E4296</f>
        <v>-42.439695262075482</v>
      </c>
      <c r="N4296" s="54">
        <f t="shared" si="2175"/>
        <v>-17184.612494156088</v>
      </c>
      <c r="O4296" s="54">
        <f>VLOOKUP(CONCATENATE($F4296," ",$G4296),AllocFactorMatrix,(O$4+1),FALSE)*$E4296</f>
        <v>-11457.579584992021</v>
      </c>
      <c r="P4296" s="54">
        <f>VLOOKUP(CONCATENATE($F4296," ",$G4296),AllocFactorMatrix,(P$4+1),FALSE)*$E4296</f>
        <v>-1534.9638204146536</v>
      </c>
      <c r="Q4296" s="54">
        <f>VLOOKUP(CONCATENATE($F4296," ",$G4296),AllocFactorMatrix,(Q$4+1),FALSE)*$E4296</f>
        <v>-147.86616373536214</v>
      </c>
      <c r="R4296" s="54">
        <f>VLOOKUP(CONCATENATE($F4296," ",$G4296),AllocFactorMatrix,(R$4+1),FALSE)*$E4296</f>
        <v>-25.988035842053357</v>
      </c>
      <c r="S4296" s="54">
        <f t="shared" si="2176"/>
        <v>-13166.397604984091</v>
      </c>
      <c r="T4296" s="54">
        <f>VLOOKUP(CONCATENATE($F4296," ",$G4296),AllocFactorMatrix,(T$4+1),FALSE)*$E4296</f>
        <v>-373.02515640617275</v>
      </c>
      <c r="U4296" s="54">
        <f>VLOOKUP(CONCATENATE($F4296," ",$G4296),AllocFactorMatrix,(U$4+1),FALSE)*$E4296</f>
        <v>-4569.1778844243363</v>
      </c>
      <c r="V4296" s="54">
        <f>VLOOKUP(CONCATENATE($F4296," ",$G4296),AllocFactorMatrix,(V$4+1),FALSE)*$E4296</f>
        <v>-217.4500904025461</v>
      </c>
      <c r="W4296" s="54">
        <f>VLOOKUP(CONCATENATE($F4296," ",$G4296),AllocFactorMatrix,(W$4+1),FALSE)*$E4296</f>
        <v>-38.982133654979094</v>
      </c>
      <c r="X4296" s="54">
        <f t="shared" si="2180"/>
        <v>-5198.6352648880347</v>
      </c>
      <c r="Y4296" s="54">
        <f>VLOOKUP(CONCATENATE($F4296," ",$G4296),AllocFactorMatrix,(Y$4+1),FALSE)*$E4296</f>
        <v>-3674.9755547510304</v>
      </c>
      <c r="Z4296" s="54">
        <f>VLOOKUP(CONCATENATE($F4296," ",$G4296),AllocFactorMatrix,(Z$4+1),FALSE)*$E4296</f>
        <v>-40.779616638001698</v>
      </c>
      <c r="AA4296" s="54">
        <f t="shared" si="2177"/>
        <v>-3715.7551713890321</v>
      </c>
      <c r="AB4296" s="54">
        <f>VLOOKUP(CONCATENATE($F4296," ",$G4296),AllocFactorMatrix,(AB$4+1),FALSE)*$E4296</f>
        <v>-46.103414966883648</v>
      </c>
      <c r="AC4296" s="54">
        <f>VLOOKUP(CONCATENATE($F4296," ",$G4296),AllocFactorMatrix,(AC$4+1),FALSE)*$E4296</f>
        <v>-7392.1655085046768</v>
      </c>
      <c r="AD4296" s="54">
        <f>VLOOKUP(CONCATENATE($F4296," ",$G4296),AllocFactorMatrix,(AD$4+1),FALSE)*$E4296</f>
        <v>-919.00533866043452</v>
      </c>
    </row>
    <row r="4297" spans="1:30" s="51" customFormat="1" hidden="1" outlineLevel="1">
      <c r="A4297" s="56"/>
      <c r="B4297" s="111"/>
      <c r="C4297" s="55"/>
      <c r="D4297" s="55"/>
      <c r="F4297" s="52" t="str">
        <f>F4304</f>
        <v>RB_GUP-Land_G</v>
      </c>
      <c r="G4297" s="55" t="str">
        <f>$G$8</f>
        <v>PRODUCTION</v>
      </c>
      <c r="H4297" s="53">
        <f t="shared" ref="H4297:H4312" ca="1" si="2181">SUBTOTAL(9,I4297:AD4297)</f>
        <v>-11757.599443946639</v>
      </c>
      <c r="I4297" s="54">
        <f ca="1">VLOOKUP(CONCATENATE($F4297," ",$G4297),AllocFactorMatrix,(I$4+1),FALSE)*$E4304</f>
        <v>-5791.5934946936241</v>
      </c>
      <c r="J4297" s="54">
        <f ca="1">VLOOKUP(CONCATENATE($F4297," ",$G4297),AllocFactorMatrix,(J$4+1),FALSE)*$E4304</f>
        <v>-286.29916110346153</v>
      </c>
      <c r="K4297" s="54">
        <f ca="1">VLOOKUP(CONCATENATE($F4297," ",$G4297),AllocFactorMatrix,(K$4+1),FALSE)*$E4304</f>
        <v>-1048.6974190922333</v>
      </c>
      <c r="L4297" s="54">
        <f ca="1">VLOOKUP(CONCATENATE($F4297," ",$G4297),AllocFactorMatrix,(L$4+1),FALSE)*$E4304</f>
        <v>-33.009271460078132</v>
      </c>
      <c r="M4297" s="54">
        <f ca="1">VLOOKUP(CONCATENATE($F4297," ",$G4297),AllocFactorMatrix,(M$4+1),FALSE)*$E4304</f>
        <v>-3.0955038533899497</v>
      </c>
      <c r="N4297" s="54">
        <f t="shared" ref="N4297:N4312" ca="1" si="2182">SUBTOTAL(9,K4297:M4297)</f>
        <v>-1084.8021944057014</v>
      </c>
      <c r="O4297" s="54">
        <f ca="1">VLOOKUP(CONCATENATE($F4297," ",$G4297),AllocFactorMatrix,(O$4+1),FALSE)*$E4304</f>
        <v>-797.17317468076033</v>
      </c>
      <c r="P4297" s="54">
        <f ca="1">VLOOKUP(CONCATENATE($F4297," ",$G4297),AllocFactorMatrix,(P$4+1),FALSE)*$E4304</f>
        <v>-148.53658724497072</v>
      </c>
      <c r="Q4297" s="54">
        <f ca="1">VLOOKUP(CONCATENATE($F4297," ",$G4297),AllocFactorMatrix,(Q$4+1),FALSE)*$E4304</f>
        <v>-67.12091802467647</v>
      </c>
      <c r="R4297" s="54">
        <f ca="1">VLOOKUP(CONCATENATE($F4297," ",$G4297),AllocFactorMatrix,(R$4+1),FALSE)*$E4304</f>
        <v>-3.0183526552051196</v>
      </c>
      <c r="S4297" s="54">
        <f t="shared" ref="S4297:S4312" ca="1" si="2183">SUBTOTAL(9,O4297:R4297)</f>
        <v>-1015.8490326056127</v>
      </c>
      <c r="T4297" s="54">
        <f ca="1">VLOOKUP(CONCATENATE($F4297," ",$G4297),AllocFactorMatrix,(T$4+1),FALSE)*$E4304</f>
        <v>-27.847300822156477</v>
      </c>
      <c r="U4297" s="54">
        <f ca="1">VLOOKUP(CONCATENATE($F4297," ",$G4297),AllocFactorMatrix,(U$4+1),FALSE)*$E4304</f>
        <v>-455.71633328015577</v>
      </c>
      <c r="V4297" s="54">
        <f ca="1">VLOOKUP(CONCATENATE($F4297," ",$G4297),AllocFactorMatrix,(V$4+1),FALSE)*$E4304</f>
        <v>-2408.4736263055552</v>
      </c>
      <c r="W4297" s="54">
        <f ca="1">VLOOKUP(CONCATENATE($F4297," ",$G4297),AllocFactorMatrix,(W$4+1),FALSE)*$E4304</f>
        <v>-434.93041823323728</v>
      </c>
      <c r="X4297" s="54">
        <f ca="1">SUBTOTAL(9,T4297:W4297)</f>
        <v>-3326.9676786411046</v>
      </c>
      <c r="Y4297" s="54">
        <f ca="1">VLOOKUP(CONCATENATE($F4297," ",$G4297),AllocFactorMatrix,(Y$4+1),FALSE)*$E4304</f>
        <v>-244.81061698965362</v>
      </c>
      <c r="Z4297" s="54">
        <f ca="1">VLOOKUP(CONCATENATE($F4297," ",$G4297),AllocFactorMatrix,(Z$4+1),FALSE)*$E4304</f>
        <v>-4.1004842567867348</v>
      </c>
      <c r="AA4297" s="54">
        <f t="shared" ref="AA4297:AA4312" ca="1" si="2184">SUBTOTAL(9,Y4297:Z4297)</f>
        <v>-248.91110124644035</v>
      </c>
      <c r="AB4297" s="54">
        <f ca="1">VLOOKUP(CONCATENATE($F4297," ",$G4297),AllocFactorMatrix,(AB$4+1),FALSE)*$E4304</f>
        <v>-3.1767812506945696</v>
      </c>
      <c r="AC4297" s="54">
        <f ca="1">VLOOKUP(CONCATENATE($F4297," ",$G4297),AllocFactorMatrix,(AC$4+1),FALSE)*$E4304</f>
        <v>0</v>
      </c>
      <c r="AD4297" s="54">
        <f ca="1">VLOOKUP(CONCATENATE($F4297," ",$G4297),AllocFactorMatrix,(AD$4+1),FALSE)*$E4304</f>
        <v>0</v>
      </c>
    </row>
    <row r="4298" spans="1:30" s="51" customFormat="1" hidden="1" outlineLevel="1">
      <c r="A4298" s="56"/>
      <c r="B4298" s="111"/>
      <c r="C4298" s="55"/>
      <c r="D4298" s="108"/>
      <c r="F4298" s="52" t="str">
        <f>F4304</f>
        <v>RB_GUP-Land_G</v>
      </c>
      <c r="G4298" s="55" t="str">
        <f>$G$9</f>
        <v>BULKTRAN</v>
      </c>
      <c r="H4298" s="53">
        <f t="shared" ca="1" si="2181"/>
        <v>-42.960130273764833</v>
      </c>
      <c r="I4298" s="54">
        <f ca="1">VLOOKUP(CONCATENATE($F4298," ",$G4298),AllocFactorMatrix,(I$4+1),FALSE)*$E4304</f>
        <v>-21.161429440669096</v>
      </c>
      <c r="J4298" s="54">
        <f ca="1">VLOOKUP(CONCATENATE($F4298," ",$G4298),AllocFactorMatrix,(J$4+1),FALSE)*$E4304</f>
        <v>-1.0460850717793948</v>
      </c>
      <c r="K4298" s="54">
        <f ca="1">VLOOKUP(CONCATENATE($F4298," ",$G4298),AllocFactorMatrix,(K$4+1),FALSE)*$E4304</f>
        <v>-3.8317496659709964</v>
      </c>
      <c r="L4298" s="54">
        <f ca="1">VLOOKUP(CONCATENATE($F4298," ",$G4298),AllocFactorMatrix,(L$4+1),FALSE)*$E4304</f>
        <v>-0.12060987524941748</v>
      </c>
      <c r="M4298" s="54">
        <f ca="1">VLOOKUP(CONCATENATE($F4298," ",$G4298),AllocFactorMatrix,(M$4+1),FALSE)*$E4304</f>
        <v>-1.13104081695043E-2</v>
      </c>
      <c r="N4298" s="54">
        <f t="shared" ca="1" si="2182"/>
        <v>-3.9636699493899181</v>
      </c>
      <c r="O4298" s="54">
        <f ca="1">VLOOKUP(CONCATENATE($F4298," ",$G4298),AllocFactorMatrix,(O$4+1),FALSE)*$E4304</f>
        <v>-2.9127258160395941</v>
      </c>
      <c r="P4298" s="54">
        <f ca="1">VLOOKUP(CONCATENATE($F4298," ",$G4298),AllocFactorMatrix,(P$4+1),FALSE)*$E4304</f>
        <v>-0.54272567873110311</v>
      </c>
      <c r="Q4298" s="54">
        <f ca="1">VLOOKUP(CONCATENATE($F4298," ",$G4298),AllocFactorMatrix,(Q$4+1),FALSE)*$E4304</f>
        <v>-0.24524762866618691</v>
      </c>
      <c r="R4298" s="54">
        <f ca="1">VLOOKUP(CONCATENATE($F4298," ",$G4298),AllocFactorMatrix,(R$4+1),FALSE)*$E4304</f>
        <v>-1.1028511721117995E-2</v>
      </c>
      <c r="S4298" s="54">
        <f t="shared" ca="1" si="2183"/>
        <v>-3.7117276351580024</v>
      </c>
      <c r="T4298" s="54">
        <f ca="1">VLOOKUP(CONCATENATE($F4298," ",$G4298),AllocFactorMatrix,(T$4+1),FALSE)*$E4304</f>
        <v>-0.10174897323181767</v>
      </c>
      <c r="U4298" s="54">
        <f ca="1">VLOOKUP(CONCATENATE($F4298," ",$G4298),AllocFactorMatrix,(U$4+1),FALSE)*$E4304</f>
        <v>-1.6651046107611196</v>
      </c>
      <c r="V4298" s="54">
        <f ca="1">VLOOKUP(CONCATENATE($F4298," ",$G4298),AllocFactorMatrix,(V$4+1),FALSE)*$E4304</f>
        <v>-8.8001246547214027</v>
      </c>
      <c r="W4298" s="54">
        <f ca="1">VLOOKUP(CONCATENATE($F4298," ",$G4298),AllocFactorMatrix,(W$4+1),FALSE)*$E4304</f>
        <v>-1.5891566570540585</v>
      </c>
      <c r="X4298" s="54">
        <f t="shared" ref="X4298:X4304" ca="1" si="2185">SUBTOTAL(9,T4298:W4298)</f>
        <v>-12.156134895768398</v>
      </c>
      <c r="Y4298" s="54">
        <f ca="1">VLOOKUP(CONCATENATE($F4298," ",$G4298),AllocFactorMatrix,(Y$4+1),FALSE)*$E4304</f>
        <v>-0.8944934761909209</v>
      </c>
      <c r="Z4298" s="54">
        <f ca="1">VLOOKUP(CONCATENATE($F4298," ",$G4298),AllocFactorMatrix,(Z$4+1),FALSE)*$E4304</f>
        <v>-1.4982423809970318E-2</v>
      </c>
      <c r="AA4298" s="54">
        <f t="shared" ca="1" si="2184"/>
        <v>-0.90947590000089118</v>
      </c>
      <c r="AB4298" s="54">
        <f ca="1">VLOOKUP(CONCATENATE($F4298," ",$G4298),AllocFactorMatrix,(AB$4+1),FALSE)*$E4304</f>
        <v>-1.1607380999133794E-2</v>
      </c>
      <c r="AC4298" s="54">
        <f ca="1">VLOOKUP(CONCATENATE($F4298," ",$G4298),AllocFactorMatrix,(AC$4+1),FALSE)*$E4304</f>
        <v>0</v>
      </c>
      <c r="AD4298" s="54">
        <f ca="1">VLOOKUP(CONCATENATE($F4298," ",$G4298),AllocFactorMatrix,(AD$4+1),FALSE)*$E4304</f>
        <v>0</v>
      </c>
    </row>
    <row r="4299" spans="1:30" s="51" customFormat="1" hidden="1" outlineLevel="1">
      <c r="A4299" s="56"/>
      <c r="B4299" s="111"/>
      <c r="C4299" s="55"/>
      <c r="D4299" s="55"/>
      <c r="F4299" s="52" t="str">
        <f>F4304</f>
        <v>RB_GUP-Land_G</v>
      </c>
      <c r="G4299" s="55" t="str">
        <f>$G$10</f>
        <v>SUBTRAN</v>
      </c>
      <c r="H4299" s="53">
        <f t="shared" ca="1" si="2181"/>
        <v>-9.4494467346099835</v>
      </c>
      <c r="I4299" s="54">
        <f ca="1">VLOOKUP(CONCATENATE($F4299," ",$G4299),AllocFactorMatrix,(I$4+1),FALSE)*$E4304</f>
        <v>-4.6006278685272299</v>
      </c>
      <c r="J4299" s="54">
        <f ca="1">VLOOKUP(CONCATENATE($F4299," ",$G4299),AllocFactorMatrix,(J$4+1),FALSE)*$E4304</f>
        <v>-0.22203231927090031</v>
      </c>
      <c r="K4299" s="54">
        <f ca="1">VLOOKUP(CONCATENATE($F4299," ",$G4299),AllocFactorMatrix,(K$4+1),FALSE)*$E4304</f>
        <v>-0.80774272115219925</v>
      </c>
      <c r="L4299" s="54">
        <f ca="1">VLOOKUP(CONCATENATE($F4299," ",$G4299),AllocFactorMatrix,(L$4+1),FALSE)*$E4304</f>
        <v>-2.4950412669027283E-2</v>
      </c>
      <c r="M4299" s="54">
        <f ca="1">VLOOKUP(CONCATENATE($F4299," ",$G4299),AllocFactorMatrix,(M$4+1),FALSE)*$E4304</f>
        <v>-3.1074419434205238E-3</v>
      </c>
      <c r="N4299" s="54">
        <f t="shared" ca="1" si="2182"/>
        <v>-0.83580057576464706</v>
      </c>
      <c r="O4299" s="54">
        <f ca="1">VLOOKUP(CONCATENATE($F4299," ",$G4299),AllocFactorMatrix,(O$4+1),FALSE)*$E4304</f>
        <v>-0.61026225069983242</v>
      </c>
      <c r="P4299" s="54">
        <f ca="1">VLOOKUP(CONCATENATE($F4299," ",$G4299),AllocFactorMatrix,(P$4+1),FALSE)*$E4304</f>
        <v>-0.11344704062212468</v>
      </c>
      <c r="Q4299" s="54">
        <f ca="1">VLOOKUP(CONCATENATE($F4299," ",$G4299),AllocFactorMatrix,(Q$4+1),FALSE)*$E4304</f>
        <v>-6.7502340935414878E-2</v>
      </c>
      <c r="R4299" s="54">
        <f ca="1">VLOOKUP(CONCATENATE($F4299," ",$G4299),AllocFactorMatrix,(R$4+1),FALSE)*$E4304</f>
        <v>0</v>
      </c>
      <c r="S4299" s="54">
        <f t="shared" ca="1" si="2183"/>
        <v>-0.79121163225737201</v>
      </c>
      <c r="T4299" s="54">
        <f ca="1">VLOOKUP(CONCATENATE($F4299," ",$G4299),AllocFactorMatrix,(T$4+1),FALSE)*$E4304</f>
        <v>-2.1309309941792007E-2</v>
      </c>
      <c r="U4299" s="54">
        <f ca="1">VLOOKUP(CONCATENATE($F4299," ",$G4299),AllocFactorMatrix,(U$4+1),FALSE)*$E4304</f>
        <v>-0.3488455701838678</v>
      </c>
      <c r="V4299" s="54">
        <f ca="1">VLOOKUP(CONCATENATE($F4299," ",$G4299),AllocFactorMatrix,(V$4+1),FALSE)*$E4304</f>
        <v>-2.430296540627138</v>
      </c>
      <c r="W4299" s="54">
        <f ca="1">VLOOKUP(CONCATENATE($F4299," ",$G4299),AllocFactorMatrix,(W$4+1),FALSE)*$E4304</f>
        <v>0</v>
      </c>
      <c r="X4299" s="54">
        <f t="shared" ca="1" si="2185"/>
        <v>-2.8004514207527977</v>
      </c>
      <c r="Y4299" s="54">
        <f ca="1">VLOOKUP(CONCATENATE($F4299," ",$G4299),AllocFactorMatrix,(Y$4+1),FALSE)*$E4304</f>
        <v>-0.18367105827046085</v>
      </c>
      <c r="Z4299" s="54">
        <f ca="1">VLOOKUP(CONCATENATE($F4299," ",$G4299),AllocFactorMatrix,(Z$4+1),FALSE)*$E4304</f>
        <v>-3.0618015313520265E-3</v>
      </c>
      <c r="AA4299" s="54">
        <f t="shared" ca="1" si="2184"/>
        <v>-0.18673285980181287</v>
      </c>
      <c r="AB4299" s="54">
        <f ca="1">VLOOKUP(CONCATENATE($F4299," ",$G4299),AllocFactorMatrix,(AB$4+1),FALSE)*$E4304</f>
        <v>-2.4526768233281379E-3</v>
      </c>
      <c r="AC4299" s="54">
        <f ca="1">VLOOKUP(CONCATENATE($F4299," ",$G4299),AllocFactorMatrix,(AC$4+1),FALSE)*$E4304</f>
        <v>-8.3396255293040119E-3</v>
      </c>
      <c r="AD4299" s="54">
        <f ca="1">VLOOKUP(CONCATENATE($F4299," ",$G4299),AllocFactorMatrix,(AD$4+1),FALSE)*$E4304</f>
        <v>-1.7977558825907969E-3</v>
      </c>
    </row>
    <row r="4300" spans="1:30" s="51" customFormat="1" hidden="1" outlineLevel="1">
      <c r="A4300" s="56"/>
      <c r="B4300" s="111"/>
      <c r="C4300" s="55"/>
      <c r="D4300" s="55"/>
      <c r="F4300" s="52" t="str">
        <f>F4304</f>
        <v>RB_GUP-Land_G</v>
      </c>
      <c r="G4300" s="55" t="str">
        <f>$G$11</f>
        <v>DISTPRI</v>
      </c>
      <c r="H4300" s="53">
        <f t="shared" ca="1" si="2181"/>
        <v>-6054.2461433353674</v>
      </c>
      <c r="I4300" s="54">
        <f ca="1">VLOOKUP(CONCATENATE($F4300," ",$G4300),AllocFactorMatrix,(I$4+1),FALSE)*$E4304</f>
        <v>-4046.3109143818779</v>
      </c>
      <c r="J4300" s="54">
        <f ca="1">VLOOKUP(CONCATENATE($F4300," ",$G4300),AllocFactorMatrix,(J$4+1),FALSE)*$E4304</f>
        <v>-190.73253345985478</v>
      </c>
      <c r="K4300" s="54">
        <f ca="1">VLOOKUP(CONCATENATE($F4300," ",$G4300),AllocFactorMatrix,(K$4+1),FALSE)*$E4304</f>
        <v>-692.56153488943698</v>
      </c>
      <c r="L4300" s="54">
        <f ca="1">VLOOKUP(CONCATENATE($F4300," ",$G4300),AllocFactorMatrix,(L$4+1),FALSE)*$E4304</f>
        <v>-21.403755126009781</v>
      </c>
      <c r="M4300" s="54">
        <f ca="1">VLOOKUP(CONCATENATE($F4300," ",$G4300),AllocFactorMatrix,(M$4+1),FALSE)*$E4304</f>
        <v>0</v>
      </c>
      <c r="N4300" s="54">
        <f t="shared" ca="1" si="2182"/>
        <v>-713.96529001544673</v>
      </c>
      <c r="O4300" s="54">
        <f ca="1">VLOOKUP(CONCATENATE($F4300," ",$G4300),AllocFactorMatrix,(O$4+1),FALSE)*$E4304</f>
        <v>-519.30010176106418</v>
      </c>
      <c r="P4300" s="54">
        <f ca="1">VLOOKUP(CONCATENATE($F4300," ",$G4300),AllocFactorMatrix,(P$4+1),FALSE)*$E4304</f>
        <v>-96.71967889878826</v>
      </c>
      <c r="Q4300" s="54">
        <f ca="1">VLOOKUP(CONCATENATE($F4300," ",$G4300),AllocFactorMatrix,(Q$4+1),FALSE)*$E4304</f>
        <v>0</v>
      </c>
      <c r="R4300" s="54">
        <f ca="1">VLOOKUP(CONCATENATE($F4300," ",$G4300),AllocFactorMatrix,(R$4+1),FALSE)*$E4304</f>
        <v>0</v>
      </c>
      <c r="S4300" s="54">
        <f t="shared" ca="1" si="2183"/>
        <v>-616.01978065985247</v>
      </c>
      <c r="T4300" s="54">
        <f ca="1">VLOOKUP(CONCATENATE($F4300," ",$G4300),AllocFactorMatrix,(T$4+1),FALSE)*$E4304</f>
        <v>-18.512728607455866</v>
      </c>
      <c r="U4300" s="54">
        <f ca="1">VLOOKUP(CONCATENATE($F4300," ",$G4300),AllocFactorMatrix,(U$4+1),FALSE)*$E4304</f>
        <v>-298.56842098249899</v>
      </c>
      <c r="V4300" s="54">
        <f ca="1">VLOOKUP(CONCATENATE($F4300," ",$G4300),AllocFactorMatrix,(V$4+1),FALSE)*$E4304</f>
        <v>0</v>
      </c>
      <c r="W4300" s="54">
        <f ca="1">VLOOKUP(CONCATENATE($F4300," ",$G4300),AllocFactorMatrix,(W$4+1),FALSE)*$E4304</f>
        <v>0</v>
      </c>
      <c r="X4300" s="54">
        <f t="shared" ca="1" si="2185"/>
        <v>-317.08114958995486</v>
      </c>
      <c r="Y4300" s="54">
        <f ca="1">VLOOKUP(CONCATENATE($F4300," ",$G4300),AllocFactorMatrix,(Y$4+1),FALSE)*$E4304</f>
        <v>-156.59284543652416</v>
      </c>
      <c r="Z4300" s="54">
        <f ca="1">VLOOKUP(CONCATENATE($F4300," ",$G4300),AllocFactorMatrix,(Z$4+1),FALSE)*$E4304</f>
        <v>-2.6125816465650806</v>
      </c>
      <c r="AA4300" s="54">
        <f t="shared" ca="1" si="2184"/>
        <v>-159.20542708308923</v>
      </c>
      <c r="AB4300" s="54">
        <f ca="1">VLOOKUP(CONCATENATE($F4300," ",$G4300),AllocFactorMatrix,(AB$4+1),FALSE)*$E4304</f>
        <v>-2.1166288921796474</v>
      </c>
      <c r="AC4300" s="54">
        <f ca="1">VLOOKUP(CONCATENATE($F4300," ",$G4300),AllocFactorMatrix,(AC$4+1),FALSE)*$E4304</f>
        <v>-7.2512765222578786</v>
      </c>
      <c r="AD4300" s="54">
        <f ca="1">VLOOKUP(CONCATENATE($F4300," ",$G4300),AllocFactorMatrix,(AD$4+1),FALSE)*$E4304</f>
        <v>-1.563142730854675</v>
      </c>
    </row>
    <row r="4301" spans="1:30" s="51" customFormat="1" hidden="1" outlineLevel="1">
      <c r="A4301" s="56"/>
      <c r="B4301" s="111"/>
      <c r="C4301" s="55"/>
      <c r="D4301" s="55"/>
      <c r="F4301" s="52" t="str">
        <f>F4304</f>
        <v>RB_GUP-Land_G</v>
      </c>
      <c r="G4301" s="55" t="str">
        <f>$G$12</f>
        <v>DISTSEC</v>
      </c>
      <c r="H4301" s="53">
        <f t="shared" ca="1" si="2181"/>
        <v>-2498.6618481728165</v>
      </c>
      <c r="I4301" s="54">
        <f ca="1">VLOOKUP(CONCATENATE($F4301," ",$G4301),AllocFactorMatrix,(I$4+1),FALSE)*$E4304</f>
        <v>-1868.2530909458419</v>
      </c>
      <c r="J4301" s="54">
        <f ca="1">VLOOKUP(CONCATENATE($F4301," ",$G4301),AllocFactorMatrix,(J$4+1),FALSE)*$E4304</f>
        <v>-90.069076944264424</v>
      </c>
      <c r="K4301" s="54">
        <f ca="1">VLOOKUP(CONCATENATE($F4301," ",$G4301),AllocFactorMatrix,(K$4+1),FALSE)*$E4304</f>
        <v>-271.77594029631916</v>
      </c>
      <c r="L4301" s="54">
        <f ca="1">VLOOKUP(CONCATENATE($F4301," ",$G4301),AllocFactorMatrix,(L$4+1),FALSE)*$E4304</f>
        <v>0</v>
      </c>
      <c r="M4301" s="54">
        <f ca="1">VLOOKUP(CONCATENATE($F4301," ",$G4301),AllocFactorMatrix,(M$4+1),FALSE)*$E4304</f>
        <v>0</v>
      </c>
      <c r="N4301" s="54">
        <f t="shared" ca="1" si="2182"/>
        <v>-271.77594029631916</v>
      </c>
      <c r="O4301" s="54">
        <f ca="1">VLOOKUP(CONCATENATE($F4301," ",$G4301),AllocFactorMatrix,(O$4+1),FALSE)*$E4304</f>
        <v>-173.17668697346693</v>
      </c>
      <c r="P4301" s="54">
        <f ca="1">VLOOKUP(CONCATENATE($F4301," ",$G4301),AllocFactorMatrix,(P$4+1),FALSE)*$E4304</f>
        <v>0</v>
      </c>
      <c r="Q4301" s="54">
        <f ca="1">VLOOKUP(CONCATENATE($F4301," ",$G4301),AllocFactorMatrix,(Q$4+1),FALSE)*$E4304</f>
        <v>0</v>
      </c>
      <c r="R4301" s="54">
        <f ca="1">VLOOKUP(CONCATENATE($F4301," ",$G4301),AllocFactorMatrix,(R$4+1),FALSE)*$E4304</f>
        <v>0</v>
      </c>
      <c r="S4301" s="54">
        <f t="shared" ca="1" si="2183"/>
        <v>-173.17668697346693</v>
      </c>
      <c r="T4301" s="54">
        <f ca="1">VLOOKUP(CONCATENATE($F4301," ",$G4301),AllocFactorMatrix,(T$4+1),FALSE)*$E4304</f>
        <v>-4.6823343142079148</v>
      </c>
      <c r="U4301" s="54">
        <f ca="1">VLOOKUP(CONCATENATE($F4301," ",$G4301),AllocFactorMatrix,(U$4+1),FALSE)*$E4304</f>
        <v>0</v>
      </c>
      <c r="V4301" s="54">
        <f ca="1">VLOOKUP(CONCATENATE($F4301," ",$G4301),AllocFactorMatrix,(V$4+1),FALSE)*$E4304</f>
        <v>0</v>
      </c>
      <c r="W4301" s="54">
        <f ca="1">VLOOKUP(CONCATENATE($F4301," ",$G4301),AllocFactorMatrix,(W$4+1),FALSE)*$E4304</f>
        <v>0</v>
      </c>
      <c r="X4301" s="54">
        <f t="shared" ca="1" si="2185"/>
        <v>-4.6823343142079148</v>
      </c>
      <c r="Y4301" s="54">
        <f ca="1">VLOOKUP(CONCATENATE($F4301," ",$G4301),AllocFactorMatrix,(Y$4+1),FALSE)*$E4304</f>
        <v>-63.875198014837054</v>
      </c>
      <c r="Z4301" s="54">
        <f ca="1">VLOOKUP(CONCATENATE($F4301," ",$G4301),AllocFactorMatrix,(Z$4+1),FALSE)*$E4304</f>
        <v>0</v>
      </c>
      <c r="AA4301" s="54">
        <f t="shared" ca="1" si="2184"/>
        <v>-63.875198014837054</v>
      </c>
      <c r="AB4301" s="54">
        <f ca="1">VLOOKUP(CONCATENATE($F4301," ",$G4301),AllocFactorMatrix,(AB$4+1),FALSE)*$E4304</f>
        <v>-0.66283498458841605</v>
      </c>
      <c r="AC4301" s="54">
        <f ca="1">VLOOKUP(CONCATENATE($F4301," ",$G4301),AllocFactorMatrix,(AC$4+1),FALSE)*$E4304</f>
        <v>-22.505797092102071</v>
      </c>
      <c r="AD4301" s="54">
        <f ca="1">VLOOKUP(CONCATENATE($F4301," ",$G4301),AllocFactorMatrix,(AD$4+1),FALSE)*$E4304</f>
        <v>-3.6608886071883298</v>
      </c>
    </row>
    <row r="4302" spans="1:30" s="51" customFormat="1" hidden="1" outlineLevel="1">
      <c r="A4302" s="56"/>
      <c r="B4302" s="111"/>
      <c r="C4302" s="55"/>
      <c r="D4302" s="55"/>
      <c r="F4302" s="52" t="str">
        <f>F4304</f>
        <v>RB_GUP-Land_G</v>
      </c>
      <c r="G4302" s="55" t="str">
        <f>$G$13</f>
        <v>ENERGY</v>
      </c>
      <c r="H4302" s="53">
        <f t="shared" ca="1" si="2181"/>
        <v>-3095.2415542042586</v>
      </c>
      <c r="I4302" s="54">
        <f ca="1">VLOOKUP(CONCATENATE($F4302," ",$G4302),AllocFactorMatrix,(I$4+1),FALSE)*$E4304</f>
        <v>-1161.4184773383813</v>
      </c>
      <c r="J4302" s="54">
        <f ca="1">VLOOKUP(CONCATENATE($F4302," ",$G4302),AllocFactorMatrix,(J$4+1),FALSE)*$E4304</f>
        <v>-75.26742217932356</v>
      </c>
      <c r="K4302" s="54">
        <f ca="1">VLOOKUP(CONCATENATE($F4302," ",$G4302),AllocFactorMatrix,(K$4+1),FALSE)*$E4304</f>
        <v>-252.5303606810144</v>
      </c>
      <c r="L4302" s="54">
        <f ca="1">VLOOKUP(CONCATENATE($F4302," ",$G4302),AllocFactorMatrix,(L$4+1),FALSE)*$E4304</f>
        <v>-8.0259881653040424</v>
      </c>
      <c r="M4302" s="54">
        <f ca="1">VLOOKUP(CONCATENATE($F4302," ",$G4302),AllocFactorMatrix,(M$4+1),FALSE)*$E4304</f>
        <v>-0.73990228335418107</v>
      </c>
      <c r="N4302" s="54">
        <f t="shared" ca="1" si="2182"/>
        <v>-261.29625112967261</v>
      </c>
      <c r="O4302" s="54">
        <f ca="1">VLOOKUP(CONCATENATE($F4302," ",$G4302),AllocFactorMatrix,(O$4+1),FALSE)*$E4304</f>
        <v>-230.23545345436267</v>
      </c>
      <c r="P4302" s="54">
        <f ca="1">VLOOKUP(CONCATENATE($F4302," ",$G4302),AllocFactorMatrix,(P$4+1),FALSE)*$E4304</f>
        <v>-42.68122295678328</v>
      </c>
      <c r="Q4302" s="54">
        <f ca="1">VLOOKUP(CONCATENATE($F4302," ",$G4302),AllocFactorMatrix,(Q$4+1),FALSE)*$E4304</f>
        <v>-19.393255246100424</v>
      </c>
      <c r="R4302" s="54">
        <f ca="1">VLOOKUP(CONCATENATE($F4302," ",$G4302),AllocFactorMatrix,(R$4+1),FALSE)*$E4304</f>
        <v>-0.89856976854239934</v>
      </c>
      <c r="S4302" s="54">
        <f t="shared" ca="1" si="2183"/>
        <v>-293.20850142578877</v>
      </c>
      <c r="T4302" s="54">
        <f ca="1">VLOOKUP(CONCATENATE($F4302," ",$G4302),AllocFactorMatrix,(T$4+1),FALSE)*$E4304</f>
        <v>-8.8230588716823153</v>
      </c>
      <c r="U4302" s="54">
        <f ca="1">VLOOKUP(CONCATENATE($F4302," ",$G4302),AllocFactorMatrix,(U$4+1),FALSE)*$E4304</f>
        <v>-154.91969614212229</v>
      </c>
      <c r="V4302" s="54">
        <f ca="1">VLOOKUP(CONCATENATE($F4302," ",$G4302),AllocFactorMatrix,(V$4+1),FALSE)*$E4304</f>
        <v>-879.56971531142517</v>
      </c>
      <c r="W4302" s="54">
        <f ca="1">VLOOKUP(CONCATENATE($F4302," ",$G4302),AllocFactorMatrix,(W$4+1),FALSE)*$E4304</f>
        <v>-166.87496102710548</v>
      </c>
      <c r="X4302" s="54">
        <f t="shared" ca="1" si="2185"/>
        <v>-1210.1874313523351</v>
      </c>
      <c r="Y4302" s="54">
        <f ca="1">VLOOKUP(CONCATENATE($F4302," ",$G4302),AllocFactorMatrix,(Y$4+1),FALSE)*$E4304</f>
        <v>-62.377724436174951</v>
      </c>
      <c r="Z4302" s="54">
        <f ca="1">VLOOKUP(CONCATENATE($F4302," ",$G4302),AllocFactorMatrix,(Z$4+1),FALSE)*$E4304</f>
        <v>-1.0154099140921176</v>
      </c>
      <c r="AA4302" s="54">
        <f t="shared" ca="1" si="2184"/>
        <v>-63.393134350267069</v>
      </c>
      <c r="AB4302" s="54">
        <f ca="1">VLOOKUP(CONCATENATE($F4302," ",$G4302),AllocFactorMatrix,(AB$4+1),FALSE)*$E4304</f>
        <v>-1.1326080792050228</v>
      </c>
      <c r="AC4302" s="54">
        <f ca="1">VLOOKUP(CONCATENATE($F4302," ",$G4302),AllocFactorMatrix,(AC$4+1),FALSE)*$E4304</f>
        <v>-24.49113305855683</v>
      </c>
      <c r="AD4302" s="54">
        <f ca="1">VLOOKUP(CONCATENATE($F4302," ",$G4302),AllocFactorMatrix,(AD$4+1),FALSE)*$E4304</f>
        <v>-4.8465952907277323</v>
      </c>
    </row>
    <row r="4303" spans="1:30" s="51" customFormat="1" hidden="1" outlineLevel="1">
      <c r="A4303" s="56"/>
      <c r="B4303" s="111"/>
      <c r="C4303" s="55"/>
      <c r="D4303" s="55"/>
      <c r="F4303" s="52" t="str">
        <f>F4304</f>
        <v>RB_GUP-Land_G</v>
      </c>
      <c r="G4303" s="55" t="str">
        <f>$G$14</f>
        <v>CUSTOMER</v>
      </c>
      <c r="H4303" s="53">
        <f t="shared" ca="1" si="2181"/>
        <v>-2332.9929810325475</v>
      </c>
      <c r="I4303" s="54">
        <f ca="1">VLOOKUP(CONCATENATE($F4303," ",$G4303),AllocFactorMatrix,(I$4+1),FALSE)*$E4304</f>
        <v>-1666.9258000460063</v>
      </c>
      <c r="J4303" s="54">
        <f ca="1">VLOOKUP(CONCATENATE($F4303," ",$G4303),AllocFactorMatrix,(J$4+1),FALSE)*$E4304</f>
        <v>-285.26589319043694</v>
      </c>
      <c r="K4303" s="54">
        <f ca="1">VLOOKUP(CONCATENATE($F4303," ",$G4303),AllocFactorMatrix,(K$4+1),FALSE)*$E4304</f>
        <v>-82.141202363187944</v>
      </c>
      <c r="L4303" s="54">
        <f ca="1">VLOOKUP(CONCATENATE($F4303," ",$G4303),AllocFactorMatrix,(L$4+1),FALSE)*$E4304</f>
        <v>-13.730963007202837</v>
      </c>
      <c r="M4303" s="54">
        <f ca="1">VLOOKUP(CONCATENATE($F4303," ",$G4303),AllocFactorMatrix,(M$4+1),FALSE)*$E4304</f>
        <v>-2.1694263085823424</v>
      </c>
      <c r="N4303" s="54">
        <f t="shared" ca="1" si="2182"/>
        <v>-98.04159167897312</v>
      </c>
      <c r="O4303" s="54">
        <f ca="1">VLOOKUP(CONCATENATE($F4303," ",$G4303),AllocFactorMatrix,(O$4+1),FALSE)*$E4304</f>
        <v>-15.327740305989353</v>
      </c>
      <c r="P4303" s="54">
        <f ca="1">VLOOKUP(CONCATENATE($F4303," ",$G4303),AllocFactorMatrix,(P$4+1),FALSE)*$E4304</f>
        <v>-3.9365883184330817</v>
      </c>
      <c r="Q4303" s="54">
        <f ca="1">VLOOKUP(CONCATENATE($F4303," ",$G4303),AllocFactorMatrix,(Q$4+1),FALSE)*$E4304</f>
        <v>-7.5294648390989538</v>
      </c>
      <c r="R4303" s="54">
        <f ca="1">VLOOKUP(CONCATENATE($F4303," ",$G4303),AllocFactorMatrix,(R$4+1),FALSE)*$E4304</f>
        <v>-1.3141526560591426</v>
      </c>
      <c r="S4303" s="54">
        <f t="shared" ca="1" si="2183"/>
        <v>-28.107946119580532</v>
      </c>
      <c r="T4303" s="54">
        <f ca="1">VLOOKUP(CONCATENATE($F4303," ",$G4303),AllocFactorMatrix,(T$4+1),FALSE)*$E4304</f>
        <v>-0.10660063119270387</v>
      </c>
      <c r="U4303" s="54">
        <f ca="1">VLOOKUP(CONCATENATE($F4303," ",$G4303),AllocFactorMatrix,(U$4+1),FALSE)*$E4304</f>
        <v>-2.3435729171435726</v>
      </c>
      <c r="V4303" s="54">
        <f ca="1">VLOOKUP(CONCATENATE($F4303," ",$G4303),AllocFactorMatrix,(V$4+1),FALSE)*$E4304</f>
        <v>-11.078692783090982</v>
      </c>
      <c r="W4303" s="54">
        <f ca="1">VLOOKUP(CONCATENATE($F4303," ",$G4303),AllocFactorMatrix,(W$4+1),FALSE)*$E4304</f>
        <v>-1.9719631595405331</v>
      </c>
      <c r="X4303" s="54">
        <f t="shared" ca="1" si="2185"/>
        <v>-15.500829490967792</v>
      </c>
      <c r="Y4303" s="54">
        <f ca="1">VLOOKUP(CONCATENATE($F4303," ",$G4303),AllocFactorMatrix,(Y$4+1),FALSE)*$E4304</f>
        <v>-4.195233877454398</v>
      </c>
      <c r="Z4303" s="54">
        <f ca="1">VLOOKUP(CONCATENATE($F4303," ",$G4303),AllocFactorMatrix,(Z$4+1),FALSE)*$E4304</f>
        <v>-6.6464033767954678E-2</v>
      </c>
      <c r="AA4303" s="54">
        <f t="shared" ca="1" si="2184"/>
        <v>-4.2616979112223525</v>
      </c>
      <c r="AB4303" s="54">
        <f ca="1">VLOOKUP(CONCATENATE($F4303," ",$G4303),AllocFactorMatrix,(AB$4+1),FALSE)*$E4304</f>
        <v>-0.11954292779873794</v>
      </c>
      <c r="AC4303" s="54">
        <f ca="1">VLOOKUP(CONCATENATE($F4303," ",$G4303),AllocFactorMatrix,(AC$4+1),FALSE)*$E4304</f>
        <v>-183.98040838418288</v>
      </c>
      <c r="AD4303" s="54">
        <f ca="1">VLOOKUP(CONCATENATE($F4303," ",$G4303),AllocFactorMatrix,(AD$4+1),FALSE)*$E4304</f>
        <v>-50.789271283378966</v>
      </c>
    </row>
    <row r="4304" spans="1:30" s="51" customFormat="1" collapsed="1">
      <c r="A4304" s="56"/>
      <c r="B4304" s="111"/>
      <c r="C4304" s="55"/>
      <c r="D4304" s="55" t="str">
        <f>D3337</f>
        <v>Adj 42 - Annualization Depreciation/Amortization Expense General</v>
      </c>
      <c r="E4304" s="97">
        <f>-81279*0.906618*0.35</f>
        <v>-25791.151547699999</v>
      </c>
      <c r="F4304" s="61" t="s">
        <v>580</v>
      </c>
      <c r="G4304" s="55" t="str">
        <f>$G$15</f>
        <v>TOTAL</v>
      </c>
      <c r="H4304" s="53">
        <f t="shared" ca="1" si="2181"/>
        <v>-25791.151547700007</v>
      </c>
      <c r="I4304" s="54">
        <f ca="1">VLOOKUP(CONCATENATE($F4304," ",$G4304),AllocFactorMatrix,(I$4+1),FALSE)*$E4304</f>
        <v>-14560.263834714926</v>
      </c>
      <c r="J4304" s="54">
        <f ca="1">VLOOKUP(CONCATENATE($F4304," ",$G4304),AllocFactorMatrix,(J$4+1),FALSE)*$E4304</f>
        <v>-928.90220426839153</v>
      </c>
      <c r="K4304" s="54">
        <f ca="1">VLOOKUP(CONCATENATE($F4304," ",$G4304),AllocFactorMatrix,(K$4+1),FALSE)*$E4304</f>
        <v>-2352.3459497093154</v>
      </c>
      <c r="L4304" s="54">
        <f ca="1">VLOOKUP(CONCATENATE($F4304," ",$G4304),AllocFactorMatrix,(L$4+1),FALSE)*$E4304</f>
        <v>-76.31553804651324</v>
      </c>
      <c r="M4304" s="54">
        <f ca="1">VLOOKUP(CONCATENATE($F4304," ",$G4304),AllocFactorMatrix,(M$4+1),FALSE)*$E4304</f>
        <v>-6.0192502954393978</v>
      </c>
      <c r="N4304" s="54">
        <f t="shared" ca="1" si="2182"/>
        <v>-2434.6807380512678</v>
      </c>
      <c r="O4304" s="54">
        <f ca="1">VLOOKUP(CONCATENATE($F4304," ",$G4304),AllocFactorMatrix,(O$4+1),FALSE)*$E4304</f>
        <v>-1738.7361452423825</v>
      </c>
      <c r="P4304" s="54">
        <f ca="1">VLOOKUP(CONCATENATE($F4304," ",$G4304),AllocFactorMatrix,(P$4+1),FALSE)*$E4304</f>
        <v>-292.53025013832854</v>
      </c>
      <c r="Q4304" s="54">
        <f ca="1">VLOOKUP(CONCATENATE($F4304," ",$G4304),AllocFactorMatrix,(Q$4+1),FALSE)*$E4304</f>
        <v>-94.356388079477455</v>
      </c>
      <c r="R4304" s="54">
        <f ca="1">VLOOKUP(CONCATENATE($F4304," ",$G4304),AllocFactorMatrix,(R$4+1),FALSE)*$E4304</f>
        <v>-5.2421035915277789</v>
      </c>
      <c r="S4304" s="54">
        <f t="shared" ca="1" si="2183"/>
        <v>-2130.8648870517159</v>
      </c>
      <c r="T4304" s="54">
        <f ca="1">VLOOKUP(CONCATENATE($F4304," ",$G4304),AllocFactorMatrix,(T$4+1),FALSE)*$E4304</f>
        <v>-60.095081529868878</v>
      </c>
      <c r="U4304" s="54">
        <f ca="1">VLOOKUP(CONCATENATE($F4304," ",$G4304),AllocFactorMatrix,(U$4+1),FALSE)*$E4304</f>
        <v>-913.56197350286561</v>
      </c>
      <c r="V4304" s="54">
        <f ca="1">VLOOKUP(CONCATENATE($F4304," ",$G4304),AllocFactorMatrix,(V$4+1),FALSE)*$E4304</f>
        <v>-3310.35245559542</v>
      </c>
      <c r="W4304" s="54">
        <f ca="1">VLOOKUP(CONCATENATE($F4304," ",$G4304),AllocFactorMatrix,(W$4+1),FALSE)*$E4304</f>
        <v>-605.36649907693732</v>
      </c>
      <c r="X4304" s="54">
        <f t="shared" ca="1" si="2185"/>
        <v>-4889.3760097050917</v>
      </c>
      <c r="Y4304" s="54">
        <f ca="1">VLOOKUP(CONCATENATE($F4304," ",$G4304),AllocFactorMatrix,(Y$4+1),FALSE)*$E4304</f>
        <v>-532.92978328910556</v>
      </c>
      <c r="Z4304" s="54">
        <f ca="1">VLOOKUP(CONCATENATE($F4304," ",$G4304),AllocFactorMatrix,(Z$4+1),FALSE)*$E4304</f>
        <v>-7.8129840765532101</v>
      </c>
      <c r="AA4304" s="54">
        <f t="shared" ca="1" si="2184"/>
        <v>-540.74276736565878</v>
      </c>
      <c r="AB4304" s="54">
        <f ca="1">VLOOKUP(CONCATENATE($F4304," ",$G4304),AllocFactorMatrix,(AB$4+1),FALSE)*$E4304</f>
        <v>-7.2224561922888562</v>
      </c>
      <c r="AC4304" s="54">
        <f ca="1">VLOOKUP(CONCATENATE($F4304," ",$G4304),AllocFactorMatrix,(AC$4+1),FALSE)*$E4304</f>
        <v>-238.23695468262895</v>
      </c>
      <c r="AD4304" s="54">
        <f ca="1">VLOOKUP(CONCATENATE($F4304," ",$G4304),AllocFactorMatrix,(AD$4+1),FALSE)*$E4304</f>
        <v>-60.86169566803229</v>
      </c>
    </row>
    <row r="4305" spans="1:30" s="51" customFormat="1" hidden="1" outlineLevel="1">
      <c r="A4305" s="56"/>
      <c r="B4305" s="111"/>
      <c r="C4305" s="55"/>
      <c r="D4305" s="55"/>
      <c r="F4305" s="52" t="str">
        <f>F4312</f>
        <v>RB_GUP-Land_P</v>
      </c>
      <c r="G4305" s="55" t="str">
        <f>$G$8</f>
        <v>PRODUCTION</v>
      </c>
      <c r="H4305" s="53">
        <f t="shared" si="2181"/>
        <v>-942303.00000000023</v>
      </c>
      <c r="I4305" s="54">
        <f>VLOOKUP(CONCATENATE($F4305," ",$G4305),AllocFactorMatrix,(I$4+1),FALSE)*$E4312</f>
        <v>-464162.42965650861</v>
      </c>
      <c r="J4305" s="54">
        <f>VLOOKUP(CONCATENATE($F4305," ",$G4305),AllocFactorMatrix,(J$4+1),FALSE)*$E4312</f>
        <v>-22945.207454245323</v>
      </c>
      <c r="K4305" s="54">
        <f>VLOOKUP(CONCATENATE($F4305," ",$G4305),AllocFactorMatrix,(K$4+1),FALSE)*$E4312</f>
        <v>-84046.979897043158</v>
      </c>
      <c r="L4305" s="54">
        <f>VLOOKUP(CONCATENATE($F4305," ",$G4305),AllocFactorMatrix,(L$4+1),FALSE)*$E4312</f>
        <v>-2645.5005269515436</v>
      </c>
      <c r="M4305" s="54">
        <f>VLOOKUP(CONCATENATE($F4305," ",$G4305),AllocFactorMatrix,(M$4+1),FALSE)*$E4312</f>
        <v>-248.08657425922672</v>
      </c>
      <c r="N4305" s="54">
        <f t="shared" si="2182"/>
        <v>-86940.566998253926</v>
      </c>
      <c r="O4305" s="54">
        <f>VLOOKUP(CONCATENATE($F4305," ",$G4305),AllocFactorMatrix,(O$4+1),FALSE)*$E4312</f>
        <v>-63888.779134072858</v>
      </c>
      <c r="P4305" s="54">
        <f>VLOOKUP(CONCATENATE($F4305," ",$G4305),AllocFactorMatrix,(P$4+1),FALSE)*$E4312</f>
        <v>-11904.340885057025</v>
      </c>
      <c r="Q4305" s="54">
        <f>VLOOKUP(CONCATENATE($F4305," ",$G4305),AllocFactorMatrix,(Q$4+1),FALSE)*$E4312</f>
        <v>-5379.3499871242739</v>
      </c>
      <c r="R4305" s="54">
        <f>VLOOKUP(CONCATENATE($F4305," ",$G4305),AllocFactorMatrix,(R$4+1),FALSE)*$E4312</f>
        <v>-241.90335583528309</v>
      </c>
      <c r="S4305" s="54">
        <f t="shared" si="2183"/>
        <v>-81414.373362089435</v>
      </c>
      <c r="T4305" s="54">
        <f>VLOOKUP(CONCATENATE($F4305," ",$G4305),AllocFactorMatrix,(T$4+1),FALSE)*$E4312</f>
        <v>-2231.7986959600335</v>
      </c>
      <c r="U4305" s="54">
        <f>VLOOKUP(CONCATENATE($F4305," ",$G4305),AllocFactorMatrix,(U$4+1),FALSE)*$E4312</f>
        <v>-36523.00540141105</v>
      </c>
      <c r="V4305" s="54">
        <f>VLOOKUP(CONCATENATE($F4305," ",$G4305),AllocFactorMatrix,(V$4+1),FALSE)*$E4312</f>
        <v>-193025.10978608433</v>
      </c>
      <c r="W4305" s="54">
        <f>VLOOKUP(CONCATENATE($F4305," ",$G4305),AllocFactorMatrix,(W$4+1),FALSE)*$E4312</f>
        <v>-34857.135578252513</v>
      </c>
      <c r="X4305" s="54">
        <f>SUBTOTAL(9,T4305:W4305)</f>
        <v>-266637.04946170794</v>
      </c>
      <c r="Y4305" s="54">
        <f>VLOOKUP(CONCATENATE($F4305," ",$G4305),AllocFactorMatrix,(Y$4+1),FALSE)*$E4312</f>
        <v>-19620.142693325841</v>
      </c>
      <c r="Z4305" s="54">
        <f>VLOOKUP(CONCATENATE($F4305," ",$G4305),AllocFactorMatrix,(Z$4+1),FALSE)*$E4312</f>
        <v>-328.62989039928783</v>
      </c>
      <c r="AA4305" s="54">
        <f t="shared" si="2184"/>
        <v>-19948.772583725127</v>
      </c>
      <c r="AB4305" s="54">
        <f>VLOOKUP(CONCATENATE($F4305," ",$G4305),AllocFactorMatrix,(AB$4+1),FALSE)*$E4312</f>
        <v>-254.60048346981526</v>
      </c>
      <c r="AC4305" s="54">
        <f>VLOOKUP(CONCATENATE($F4305," ",$G4305),AllocFactorMatrix,(AC$4+1),FALSE)*$E4312</f>
        <v>0</v>
      </c>
      <c r="AD4305" s="54">
        <f>VLOOKUP(CONCATENATE($F4305," ",$G4305),AllocFactorMatrix,(AD$4+1),FALSE)*$E4312</f>
        <v>0</v>
      </c>
    </row>
    <row r="4306" spans="1:30" s="51" customFormat="1" hidden="1" outlineLevel="1">
      <c r="A4306" s="56"/>
      <c r="B4306" s="111"/>
      <c r="C4306" s="55"/>
      <c r="D4306" s="55"/>
      <c r="F4306" s="52" t="str">
        <f>F4312</f>
        <v>RB_GUP-Land_P</v>
      </c>
      <c r="G4306" s="55" t="str">
        <f>$G$9</f>
        <v>BULKTRAN</v>
      </c>
      <c r="H4306" s="53">
        <f t="shared" si="2181"/>
        <v>0</v>
      </c>
      <c r="I4306" s="54">
        <f>VLOOKUP(CONCATENATE($F4306," ",$G4306),AllocFactorMatrix,(I$4+1),FALSE)*$E4312</f>
        <v>0</v>
      </c>
      <c r="J4306" s="54">
        <f>VLOOKUP(CONCATENATE($F4306," ",$G4306),AllocFactorMatrix,(J$4+1),FALSE)*$E4312</f>
        <v>0</v>
      </c>
      <c r="K4306" s="54">
        <f>VLOOKUP(CONCATENATE($F4306," ",$G4306),AllocFactorMatrix,(K$4+1),FALSE)*$E4312</f>
        <v>0</v>
      </c>
      <c r="L4306" s="54">
        <f>VLOOKUP(CONCATENATE($F4306," ",$G4306),AllocFactorMatrix,(L$4+1),FALSE)*$E4312</f>
        <v>0</v>
      </c>
      <c r="M4306" s="54">
        <f>VLOOKUP(CONCATENATE($F4306," ",$G4306),AllocFactorMatrix,(M$4+1),FALSE)*$E4312</f>
        <v>0</v>
      </c>
      <c r="N4306" s="54">
        <f t="shared" si="2182"/>
        <v>0</v>
      </c>
      <c r="O4306" s="54">
        <f>VLOOKUP(CONCATENATE($F4306," ",$G4306),AllocFactorMatrix,(O$4+1),FALSE)*$E4312</f>
        <v>0</v>
      </c>
      <c r="P4306" s="54">
        <f>VLOOKUP(CONCATENATE($F4306," ",$G4306),AllocFactorMatrix,(P$4+1),FALSE)*$E4312</f>
        <v>0</v>
      </c>
      <c r="Q4306" s="54">
        <f>VLOOKUP(CONCATENATE($F4306," ",$G4306),AllocFactorMatrix,(Q$4+1),FALSE)*$E4312</f>
        <v>0</v>
      </c>
      <c r="R4306" s="54">
        <f>VLOOKUP(CONCATENATE($F4306," ",$G4306),AllocFactorMatrix,(R$4+1),FALSE)*$E4312</f>
        <v>0</v>
      </c>
      <c r="S4306" s="54">
        <f t="shared" si="2183"/>
        <v>0</v>
      </c>
      <c r="T4306" s="54">
        <f>VLOOKUP(CONCATENATE($F4306," ",$G4306),AllocFactorMatrix,(T$4+1),FALSE)*$E4312</f>
        <v>0</v>
      </c>
      <c r="U4306" s="54">
        <f>VLOOKUP(CONCATENATE($F4306," ",$G4306),AllocFactorMatrix,(U$4+1),FALSE)*$E4312</f>
        <v>0</v>
      </c>
      <c r="V4306" s="54">
        <f>VLOOKUP(CONCATENATE($F4306," ",$G4306),AllocFactorMatrix,(V$4+1),FALSE)*$E4312</f>
        <v>0</v>
      </c>
      <c r="W4306" s="54">
        <f>VLOOKUP(CONCATENATE($F4306," ",$G4306),AllocFactorMatrix,(W$4+1),FALSE)*$E4312</f>
        <v>0</v>
      </c>
      <c r="X4306" s="54">
        <f t="shared" ref="X4306:X4312" si="2186">SUBTOTAL(9,T4306:W4306)</f>
        <v>0</v>
      </c>
      <c r="Y4306" s="54">
        <f>VLOOKUP(CONCATENATE($F4306," ",$G4306),AllocFactorMatrix,(Y$4+1),FALSE)*$E4312</f>
        <v>0</v>
      </c>
      <c r="Z4306" s="54">
        <f>VLOOKUP(CONCATENATE($F4306," ",$G4306),AllocFactorMatrix,(Z$4+1),FALSE)*$E4312</f>
        <v>0</v>
      </c>
      <c r="AA4306" s="54">
        <f t="shared" si="2184"/>
        <v>0</v>
      </c>
      <c r="AB4306" s="54">
        <f>VLOOKUP(CONCATENATE($F4306," ",$G4306),AllocFactorMatrix,(AB$4+1),FALSE)*$E4312</f>
        <v>0</v>
      </c>
      <c r="AC4306" s="54">
        <f>VLOOKUP(CONCATENATE($F4306," ",$G4306),AllocFactorMatrix,(AC$4+1),FALSE)*$E4312</f>
        <v>0</v>
      </c>
      <c r="AD4306" s="54">
        <f>VLOOKUP(CONCATENATE($F4306," ",$G4306),AllocFactorMatrix,(AD$4+1),FALSE)*$E4312</f>
        <v>0</v>
      </c>
    </row>
    <row r="4307" spans="1:30" s="51" customFormat="1" hidden="1" outlineLevel="1">
      <c r="A4307" s="56"/>
      <c r="B4307" s="111"/>
      <c r="C4307" s="55"/>
      <c r="D4307" s="55"/>
      <c r="F4307" s="52" t="str">
        <f>F4312</f>
        <v>RB_GUP-Land_P</v>
      </c>
      <c r="G4307" s="55" t="str">
        <f>$G$10</f>
        <v>SUBTRAN</v>
      </c>
      <c r="H4307" s="53">
        <f t="shared" si="2181"/>
        <v>0</v>
      </c>
      <c r="I4307" s="54">
        <f>VLOOKUP(CONCATENATE($F4307," ",$G4307),AllocFactorMatrix,(I$4+1),FALSE)*$E4312</f>
        <v>0</v>
      </c>
      <c r="J4307" s="54">
        <f>VLOOKUP(CONCATENATE($F4307," ",$G4307),AllocFactorMatrix,(J$4+1),FALSE)*$E4312</f>
        <v>0</v>
      </c>
      <c r="K4307" s="54">
        <f>VLOOKUP(CONCATENATE($F4307," ",$G4307),AllocFactorMatrix,(K$4+1),FALSE)*$E4312</f>
        <v>0</v>
      </c>
      <c r="L4307" s="54">
        <f>VLOOKUP(CONCATENATE($F4307," ",$G4307),AllocFactorMatrix,(L$4+1),FALSE)*$E4312</f>
        <v>0</v>
      </c>
      <c r="M4307" s="54">
        <f>VLOOKUP(CONCATENATE($F4307," ",$G4307),AllocFactorMatrix,(M$4+1),FALSE)*$E4312</f>
        <v>0</v>
      </c>
      <c r="N4307" s="54">
        <f t="shared" si="2182"/>
        <v>0</v>
      </c>
      <c r="O4307" s="54">
        <f>VLOOKUP(CONCATENATE($F4307," ",$G4307),AllocFactorMatrix,(O$4+1),FALSE)*$E4312</f>
        <v>0</v>
      </c>
      <c r="P4307" s="54">
        <f>VLOOKUP(CONCATENATE($F4307," ",$G4307),AllocFactorMatrix,(P$4+1),FALSE)*$E4312</f>
        <v>0</v>
      </c>
      <c r="Q4307" s="54">
        <f>VLOOKUP(CONCATENATE($F4307," ",$G4307),AllocFactorMatrix,(Q$4+1),FALSE)*$E4312</f>
        <v>0</v>
      </c>
      <c r="R4307" s="54">
        <f>VLOOKUP(CONCATENATE($F4307," ",$G4307),AllocFactorMatrix,(R$4+1),FALSE)*$E4312</f>
        <v>0</v>
      </c>
      <c r="S4307" s="54">
        <f t="shared" si="2183"/>
        <v>0</v>
      </c>
      <c r="T4307" s="54">
        <f>VLOOKUP(CONCATENATE($F4307," ",$G4307),AllocFactorMatrix,(T$4+1),FALSE)*$E4312</f>
        <v>0</v>
      </c>
      <c r="U4307" s="54">
        <f>VLOOKUP(CONCATENATE($F4307," ",$G4307),AllocFactorMatrix,(U$4+1),FALSE)*$E4312</f>
        <v>0</v>
      </c>
      <c r="V4307" s="54">
        <f>VLOOKUP(CONCATENATE($F4307," ",$G4307),AllocFactorMatrix,(V$4+1),FALSE)*$E4312</f>
        <v>0</v>
      </c>
      <c r="W4307" s="54">
        <f>VLOOKUP(CONCATENATE($F4307," ",$G4307),AllocFactorMatrix,(W$4+1),FALSE)*$E4312</f>
        <v>0</v>
      </c>
      <c r="X4307" s="54">
        <f t="shared" si="2186"/>
        <v>0</v>
      </c>
      <c r="Y4307" s="54">
        <f>VLOOKUP(CONCATENATE($F4307," ",$G4307),AllocFactorMatrix,(Y$4+1),FALSE)*$E4312</f>
        <v>0</v>
      </c>
      <c r="Z4307" s="54">
        <f>VLOOKUP(CONCATENATE($F4307," ",$G4307),AllocFactorMatrix,(Z$4+1),FALSE)*$E4312</f>
        <v>0</v>
      </c>
      <c r="AA4307" s="54">
        <f t="shared" si="2184"/>
        <v>0</v>
      </c>
      <c r="AB4307" s="54">
        <f>VLOOKUP(CONCATENATE($F4307," ",$G4307),AllocFactorMatrix,(AB$4+1),FALSE)*$E4312</f>
        <v>0</v>
      </c>
      <c r="AC4307" s="54">
        <f>VLOOKUP(CONCATENATE($F4307," ",$G4307),AllocFactorMatrix,(AC$4+1),FALSE)*$E4312</f>
        <v>0</v>
      </c>
      <c r="AD4307" s="54">
        <f>VLOOKUP(CONCATENATE($F4307," ",$G4307),AllocFactorMatrix,(AD$4+1),FALSE)*$E4312</f>
        <v>0</v>
      </c>
    </row>
    <row r="4308" spans="1:30" s="51" customFormat="1" hidden="1" outlineLevel="1">
      <c r="A4308" s="56"/>
      <c r="B4308" s="111"/>
      <c r="C4308" s="55"/>
      <c r="D4308" s="55"/>
      <c r="F4308" s="52" t="str">
        <f>F4312</f>
        <v>RB_GUP-Land_P</v>
      </c>
      <c r="G4308" s="55" t="str">
        <f>$G$11</f>
        <v>DISTPRI</v>
      </c>
      <c r="H4308" s="53">
        <f t="shared" si="2181"/>
        <v>0</v>
      </c>
      <c r="I4308" s="54">
        <f>VLOOKUP(CONCATENATE($F4308," ",$G4308),AllocFactorMatrix,(I$4+1),FALSE)*$E4312</f>
        <v>0</v>
      </c>
      <c r="J4308" s="54">
        <f>VLOOKUP(CONCATENATE($F4308," ",$G4308),AllocFactorMatrix,(J$4+1),FALSE)*$E4312</f>
        <v>0</v>
      </c>
      <c r="K4308" s="54">
        <f>VLOOKUP(CONCATENATE($F4308," ",$G4308),AllocFactorMatrix,(K$4+1),FALSE)*$E4312</f>
        <v>0</v>
      </c>
      <c r="L4308" s="54">
        <f>VLOOKUP(CONCATENATE($F4308," ",$G4308),AllocFactorMatrix,(L$4+1),FALSE)*$E4312</f>
        <v>0</v>
      </c>
      <c r="M4308" s="54">
        <f>VLOOKUP(CONCATENATE($F4308," ",$G4308),AllocFactorMatrix,(M$4+1),FALSE)*$E4312</f>
        <v>0</v>
      </c>
      <c r="N4308" s="54">
        <f t="shared" si="2182"/>
        <v>0</v>
      </c>
      <c r="O4308" s="54">
        <f>VLOOKUP(CONCATENATE($F4308," ",$G4308),AllocFactorMatrix,(O$4+1),FALSE)*$E4312</f>
        <v>0</v>
      </c>
      <c r="P4308" s="54">
        <f>VLOOKUP(CONCATENATE($F4308," ",$G4308),AllocFactorMatrix,(P$4+1),FALSE)*$E4312</f>
        <v>0</v>
      </c>
      <c r="Q4308" s="54">
        <f>VLOOKUP(CONCATENATE($F4308," ",$G4308),AllocFactorMatrix,(Q$4+1),FALSE)*$E4312</f>
        <v>0</v>
      </c>
      <c r="R4308" s="54">
        <f>VLOOKUP(CONCATENATE($F4308," ",$G4308),AllocFactorMatrix,(R$4+1),FALSE)*$E4312</f>
        <v>0</v>
      </c>
      <c r="S4308" s="54">
        <f t="shared" si="2183"/>
        <v>0</v>
      </c>
      <c r="T4308" s="54">
        <f>VLOOKUP(CONCATENATE($F4308," ",$G4308),AllocFactorMatrix,(T$4+1),FALSE)*$E4312</f>
        <v>0</v>
      </c>
      <c r="U4308" s="54">
        <f>VLOOKUP(CONCATENATE($F4308," ",$G4308),AllocFactorMatrix,(U$4+1),FALSE)*$E4312</f>
        <v>0</v>
      </c>
      <c r="V4308" s="54">
        <f>VLOOKUP(CONCATENATE($F4308," ",$G4308),AllocFactorMatrix,(V$4+1),FALSE)*$E4312</f>
        <v>0</v>
      </c>
      <c r="W4308" s="54">
        <f>VLOOKUP(CONCATENATE($F4308," ",$G4308),AllocFactorMatrix,(W$4+1),FALSE)*$E4312</f>
        <v>0</v>
      </c>
      <c r="X4308" s="54">
        <f t="shared" si="2186"/>
        <v>0</v>
      </c>
      <c r="Y4308" s="54">
        <f>VLOOKUP(CONCATENATE($F4308," ",$G4308),AllocFactorMatrix,(Y$4+1),FALSE)*$E4312</f>
        <v>0</v>
      </c>
      <c r="Z4308" s="54">
        <f>VLOOKUP(CONCATENATE($F4308," ",$G4308),AllocFactorMatrix,(Z$4+1),FALSE)*$E4312</f>
        <v>0</v>
      </c>
      <c r="AA4308" s="54">
        <f t="shared" si="2184"/>
        <v>0</v>
      </c>
      <c r="AB4308" s="54">
        <f>VLOOKUP(CONCATENATE($F4308," ",$G4308),AllocFactorMatrix,(AB$4+1),FALSE)*$E4312</f>
        <v>0</v>
      </c>
      <c r="AC4308" s="54">
        <f>VLOOKUP(CONCATENATE($F4308," ",$G4308),AllocFactorMatrix,(AC$4+1),FALSE)*$E4312</f>
        <v>0</v>
      </c>
      <c r="AD4308" s="54">
        <f>VLOOKUP(CONCATENATE($F4308," ",$G4308),AllocFactorMatrix,(AD$4+1),FALSE)*$E4312</f>
        <v>0</v>
      </c>
    </row>
    <row r="4309" spans="1:30" s="51" customFormat="1" hidden="1" outlineLevel="1">
      <c r="A4309" s="56"/>
      <c r="B4309" s="111"/>
      <c r="C4309" s="55"/>
      <c r="D4309" s="55"/>
      <c r="F4309" s="52" t="str">
        <f>F4312</f>
        <v>RB_GUP-Land_P</v>
      </c>
      <c r="G4309" s="55" t="str">
        <f>$G$12</f>
        <v>DISTSEC</v>
      </c>
      <c r="H4309" s="53">
        <f t="shared" si="2181"/>
        <v>0</v>
      </c>
      <c r="I4309" s="54">
        <f>VLOOKUP(CONCATENATE($F4309," ",$G4309),AllocFactorMatrix,(I$4+1),FALSE)*$E4312</f>
        <v>0</v>
      </c>
      <c r="J4309" s="54">
        <f>VLOOKUP(CONCATENATE($F4309," ",$G4309),AllocFactorMatrix,(J$4+1),FALSE)*$E4312</f>
        <v>0</v>
      </c>
      <c r="K4309" s="54">
        <f>VLOOKUP(CONCATENATE($F4309," ",$G4309),AllocFactorMatrix,(K$4+1),FALSE)*$E4312</f>
        <v>0</v>
      </c>
      <c r="L4309" s="54">
        <f>VLOOKUP(CONCATENATE($F4309," ",$G4309),AllocFactorMatrix,(L$4+1),FALSE)*$E4312</f>
        <v>0</v>
      </c>
      <c r="M4309" s="54">
        <f>VLOOKUP(CONCATENATE($F4309," ",$G4309),AllocFactorMatrix,(M$4+1),FALSE)*$E4312</f>
        <v>0</v>
      </c>
      <c r="N4309" s="54">
        <f t="shared" si="2182"/>
        <v>0</v>
      </c>
      <c r="O4309" s="54">
        <f>VLOOKUP(CONCATENATE($F4309," ",$G4309),AllocFactorMatrix,(O$4+1),FALSE)*$E4312</f>
        <v>0</v>
      </c>
      <c r="P4309" s="54">
        <f>VLOOKUP(CONCATENATE($F4309," ",$G4309),AllocFactorMatrix,(P$4+1),FALSE)*$E4312</f>
        <v>0</v>
      </c>
      <c r="Q4309" s="54">
        <f>VLOOKUP(CONCATENATE($F4309," ",$G4309),AllocFactorMatrix,(Q$4+1),FALSE)*$E4312</f>
        <v>0</v>
      </c>
      <c r="R4309" s="54">
        <f>VLOOKUP(CONCATENATE($F4309," ",$G4309),AllocFactorMatrix,(R$4+1),FALSE)*$E4312</f>
        <v>0</v>
      </c>
      <c r="S4309" s="54">
        <f t="shared" si="2183"/>
        <v>0</v>
      </c>
      <c r="T4309" s="54">
        <f>VLOOKUP(CONCATENATE($F4309," ",$G4309),AllocFactorMatrix,(T$4+1),FALSE)*$E4312</f>
        <v>0</v>
      </c>
      <c r="U4309" s="54">
        <f>VLOOKUP(CONCATENATE($F4309," ",$G4309),AllocFactorMatrix,(U$4+1),FALSE)*$E4312</f>
        <v>0</v>
      </c>
      <c r="V4309" s="54">
        <f>VLOOKUP(CONCATENATE($F4309," ",$G4309),AllocFactorMatrix,(V$4+1),FALSE)*$E4312</f>
        <v>0</v>
      </c>
      <c r="W4309" s="54">
        <f>VLOOKUP(CONCATENATE($F4309," ",$G4309),AllocFactorMatrix,(W$4+1),FALSE)*$E4312</f>
        <v>0</v>
      </c>
      <c r="X4309" s="54">
        <f t="shared" si="2186"/>
        <v>0</v>
      </c>
      <c r="Y4309" s="54">
        <f>VLOOKUP(CONCATENATE($F4309," ",$G4309),AllocFactorMatrix,(Y$4+1),FALSE)*$E4312</f>
        <v>0</v>
      </c>
      <c r="Z4309" s="54">
        <f>VLOOKUP(CONCATENATE($F4309," ",$G4309),AllocFactorMatrix,(Z$4+1),FALSE)*$E4312</f>
        <v>0</v>
      </c>
      <c r="AA4309" s="54">
        <f t="shared" si="2184"/>
        <v>0</v>
      </c>
      <c r="AB4309" s="54">
        <f>VLOOKUP(CONCATENATE($F4309," ",$G4309),AllocFactorMatrix,(AB$4+1),FALSE)*$E4312</f>
        <v>0</v>
      </c>
      <c r="AC4309" s="54">
        <f>VLOOKUP(CONCATENATE($F4309," ",$G4309),AllocFactorMatrix,(AC$4+1),FALSE)*$E4312</f>
        <v>0</v>
      </c>
      <c r="AD4309" s="54">
        <f>VLOOKUP(CONCATENATE($F4309," ",$G4309),AllocFactorMatrix,(AD$4+1),FALSE)*$E4312</f>
        <v>0</v>
      </c>
    </row>
    <row r="4310" spans="1:30" s="51" customFormat="1" hidden="1" outlineLevel="1">
      <c r="A4310" s="56"/>
      <c r="B4310" s="111"/>
      <c r="C4310" s="55"/>
      <c r="D4310" s="55"/>
      <c r="F4310" s="52" t="str">
        <f>F4312</f>
        <v>RB_GUP-Land_P</v>
      </c>
      <c r="G4310" s="55" t="str">
        <f>$G$13</f>
        <v>ENERGY</v>
      </c>
      <c r="H4310" s="53">
        <f t="shared" si="2181"/>
        <v>0</v>
      </c>
      <c r="I4310" s="54">
        <f>VLOOKUP(CONCATENATE($F4310," ",$G4310),AllocFactorMatrix,(I$4+1),FALSE)*$E4312</f>
        <v>0</v>
      </c>
      <c r="J4310" s="54">
        <f>VLOOKUP(CONCATENATE($F4310," ",$G4310),AllocFactorMatrix,(J$4+1),FALSE)*$E4312</f>
        <v>0</v>
      </c>
      <c r="K4310" s="54">
        <f>VLOOKUP(CONCATENATE($F4310," ",$G4310),AllocFactorMatrix,(K$4+1),FALSE)*$E4312</f>
        <v>0</v>
      </c>
      <c r="L4310" s="54">
        <f>VLOOKUP(CONCATENATE($F4310," ",$G4310),AllocFactorMatrix,(L$4+1),FALSE)*$E4312</f>
        <v>0</v>
      </c>
      <c r="M4310" s="54">
        <f>VLOOKUP(CONCATENATE($F4310," ",$G4310),AllocFactorMatrix,(M$4+1),FALSE)*$E4312</f>
        <v>0</v>
      </c>
      <c r="N4310" s="54">
        <f t="shared" si="2182"/>
        <v>0</v>
      </c>
      <c r="O4310" s="54">
        <f>VLOOKUP(CONCATENATE($F4310," ",$G4310),AllocFactorMatrix,(O$4+1),FALSE)*$E4312</f>
        <v>0</v>
      </c>
      <c r="P4310" s="54">
        <f>VLOOKUP(CONCATENATE($F4310," ",$G4310),AllocFactorMatrix,(P$4+1),FALSE)*$E4312</f>
        <v>0</v>
      </c>
      <c r="Q4310" s="54">
        <f>VLOOKUP(CONCATENATE($F4310," ",$G4310),AllocFactorMatrix,(Q$4+1),FALSE)*$E4312</f>
        <v>0</v>
      </c>
      <c r="R4310" s="54">
        <f>VLOOKUP(CONCATENATE($F4310," ",$G4310),AllocFactorMatrix,(R$4+1),FALSE)*$E4312</f>
        <v>0</v>
      </c>
      <c r="S4310" s="54">
        <f t="shared" si="2183"/>
        <v>0</v>
      </c>
      <c r="T4310" s="54">
        <f>VLOOKUP(CONCATENATE($F4310," ",$G4310),AllocFactorMatrix,(T$4+1),FALSE)*$E4312</f>
        <v>0</v>
      </c>
      <c r="U4310" s="54">
        <f>VLOOKUP(CONCATENATE($F4310," ",$G4310),AllocFactorMatrix,(U$4+1),FALSE)*$E4312</f>
        <v>0</v>
      </c>
      <c r="V4310" s="54">
        <f>VLOOKUP(CONCATENATE($F4310," ",$G4310),AllocFactorMatrix,(V$4+1),FALSE)*$E4312</f>
        <v>0</v>
      </c>
      <c r="W4310" s="54">
        <f>VLOOKUP(CONCATENATE($F4310," ",$G4310),AllocFactorMatrix,(W$4+1),FALSE)*$E4312</f>
        <v>0</v>
      </c>
      <c r="X4310" s="54">
        <f t="shared" si="2186"/>
        <v>0</v>
      </c>
      <c r="Y4310" s="54">
        <f>VLOOKUP(CONCATENATE($F4310," ",$G4310),AllocFactorMatrix,(Y$4+1),FALSE)*$E4312</f>
        <v>0</v>
      </c>
      <c r="Z4310" s="54">
        <f>VLOOKUP(CONCATENATE($F4310," ",$G4310),AllocFactorMatrix,(Z$4+1),FALSE)*$E4312</f>
        <v>0</v>
      </c>
      <c r="AA4310" s="54">
        <f t="shared" si="2184"/>
        <v>0</v>
      </c>
      <c r="AB4310" s="54">
        <f>VLOOKUP(CONCATENATE($F4310," ",$G4310),AllocFactorMatrix,(AB$4+1),FALSE)*$E4312</f>
        <v>0</v>
      </c>
      <c r="AC4310" s="54">
        <f>VLOOKUP(CONCATENATE($F4310," ",$G4310),AllocFactorMatrix,(AC$4+1),FALSE)*$E4312</f>
        <v>0</v>
      </c>
      <c r="AD4310" s="54">
        <f>VLOOKUP(CONCATENATE($F4310," ",$G4310),AllocFactorMatrix,(AD$4+1),FALSE)*$E4312</f>
        <v>0</v>
      </c>
    </row>
    <row r="4311" spans="1:30" s="51" customFormat="1" hidden="1" outlineLevel="1">
      <c r="A4311" s="56"/>
      <c r="B4311" s="111"/>
      <c r="C4311" s="55"/>
      <c r="D4311" s="55"/>
      <c r="F4311" s="52" t="str">
        <f>F4312</f>
        <v>RB_GUP-Land_P</v>
      </c>
      <c r="G4311" s="55" t="str">
        <f>$G$14</f>
        <v>CUSTOMER</v>
      </c>
      <c r="H4311" s="53">
        <f t="shared" si="2181"/>
        <v>0</v>
      </c>
      <c r="I4311" s="54">
        <f>VLOOKUP(CONCATENATE($F4311," ",$G4311),AllocFactorMatrix,(I$4+1),FALSE)*$E4312</f>
        <v>0</v>
      </c>
      <c r="J4311" s="54">
        <f>VLOOKUP(CONCATENATE($F4311," ",$G4311),AllocFactorMatrix,(J$4+1),FALSE)*$E4312</f>
        <v>0</v>
      </c>
      <c r="K4311" s="54">
        <f>VLOOKUP(CONCATENATE($F4311," ",$G4311),AllocFactorMatrix,(K$4+1),FALSE)*$E4312</f>
        <v>0</v>
      </c>
      <c r="L4311" s="54">
        <f>VLOOKUP(CONCATENATE($F4311," ",$G4311),AllocFactorMatrix,(L$4+1),FALSE)*$E4312</f>
        <v>0</v>
      </c>
      <c r="M4311" s="54">
        <f>VLOOKUP(CONCATENATE($F4311," ",$G4311),AllocFactorMatrix,(M$4+1),FALSE)*$E4312</f>
        <v>0</v>
      </c>
      <c r="N4311" s="54">
        <f t="shared" si="2182"/>
        <v>0</v>
      </c>
      <c r="O4311" s="54">
        <f>VLOOKUP(CONCATENATE($F4311," ",$G4311),AllocFactorMatrix,(O$4+1),FALSE)*$E4312</f>
        <v>0</v>
      </c>
      <c r="P4311" s="54">
        <f>VLOOKUP(CONCATENATE($F4311," ",$G4311),AllocFactorMatrix,(P$4+1),FALSE)*$E4312</f>
        <v>0</v>
      </c>
      <c r="Q4311" s="54">
        <f>VLOOKUP(CONCATENATE($F4311," ",$G4311),AllocFactorMatrix,(Q$4+1),FALSE)*$E4312</f>
        <v>0</v>
      </c>
      <c r="R4311" s="54">
        <f>VLOOKUP(CONCATENATE($F4311," ",$G4311),AllocFactorMatrix,(R$4+1),FALSE)*$E4312</f>
        <v>0</v>
      </c>
      <c r="S4311" s="54">
        <f t="shared" si="2183"/>
        <v>0</v>
      </c>
      <c r="T4311" s="54">
        <f>VLOOKUP(CONCATENATE($F4311," ",$G4311),AllocFactorMatrix,(T$4+1),FALSE)*$E4312</f>
        <v>0</v>
      </c>
      <c r="U4311" s="54">
        <f>VLOOKUP(CONCATENATE($F4311," ",$G4311),AllocFactorMatrix,(U$4+1),FALSE)*$E4312</f>
        <v>0</v>
      </c>
      <c r="V4311" s="54">
        <f>VLOOKUP(CONCATENATE($F4311," ",$G4311),AllocFactorMatrix,(V$4+1),FALSE)*$E4312</f>
        <v>0</v>
      </c>
      <c r="W4311" s="54">
        <f>VLOOKUP(CONCATENATE($F4311," ",$G4311),AllocFactorMatrix,(W$4+1),FALSE)*$E4312</f>
        <v>0</v>
      </c>
      <c r="X4311" s="54">
        <f t="shared" si="2186"/>
        <v>0</v>
      </c>
      <c r="Y4311" s="54">
        <f>VLOOKUP(CONCATENATE($F4311," ",$G4311),AllocFactorMatrix,(Y$4+1),FALSE)*$E4312</f>
        <v>0</v>
      </c>
      <c r="Z4311" s="54">
        <f>VLOOKUP(CONCATENATE($F4311," ",$G4311),AllocFactorMatrix,(Z$4+1),FALSE)*$E4312</f>
        <v>0</v>
      </c>
      <c r="AA4311" s="54">
        <f t="shared" si="2184"/>
        <v>0</v>
      </c>
      <c r="AB4311" s="54">
        <f>VLOOKUP(CONCATENATE($F4311," ",$G4311),AllocFactorMatrix,(AB$4+1),FALSE)*$E4312</f>
        <v>0</v>
      </c>
      <c r="AC4311" s="54">
        <f>VLOOKUP(CONCATENATE($F4311," ",$G4311),AllocFactorMatrix,(AC$4+1),FALSE)*$E4312</f>
        <v>0</v>
      </c>
      <c r="AD4311" s="54">
        <f>VLOOKUP(CONCATENATE($F4311," ",$G4311),AllocFactorMatrix,(AD$4+1),FALSE)*$E4312</f>
        <v>0</v>
      </c>
    </row>
    <row r="4312" spans="1:30" s="51" customFormat="1" collapsed="1">
      <c r="A4312" s="56"/>
      <c r="B4312" s="111"/>
      <c r="C4312" s="55"/>
      <c r="D4312" s="95" t="str">
        <f>D2237</f>
        <v>Adj 43 - Update Big Sandy Unit 1 Depreciation Rates</v>
      </c>
      <c r="E4312" s="97">
        <v>-942303</v>
      </c>
      <c r="F4312" s="61" t="s">
        <v>577</v>
      </c>
      <c r="G4312" s="55" t="str">
        <f>$G$15</f>
        <v>TOTAL</v>
      </c>
      <c r="H4312" s="53">
        <f t="shared" si="2181"/>
        <v>-942303.00000000023</v>
      </c>
      <c r="I4312" s="54">
        <f>VLOOKUP(CONCATENATE($F4312," ",$G4312),AllocFactorMatrix,(I$4+1),FALSE)*$E4312</f>
        <v>-464162.42965650861</v>
      </c>
      <c r="J4312" s="54">
        <f>VLOOKUP(CONCATENATE($F4312," ",$G4312),AllocFactorMatrix,(J$4+1),FALSE)*$E4312</f>
        <v>-22945.207454245323</v>
      </c>
      <c r="K4312" s="54">
        <f>VLOOKUP(CONCATENATE($F4312," ",$G4312),AllocFactorMatrix,(K$4+1),FALSE)*$E4312</f>
        <v>-84046.979897043158</v>
      </c>
      <c r="L4312" s="54">
        <f>VLOOKUP(CONCATENATE($F4312," ",$G4312),AllocFactorMatrix,(L$4+1),FALSE)*$E4312</f>
        <v>-2645.5005269515436</v>
      </c>
      <c r="M4312" s="54">
        <f>VLOOKUP(CONCATENATE($F4312," ",$G4312),AllocFactorMatrix,(M$4+1),FALSE)*$E4312</f>
        <v>-248.08657425922672</v>
      </c>
      <c r="N4312" s="54">
        <f t="shared" si="2182"/>
        <v>-86940.566998253926</v>
      </c>
      <c r="O4312" s="54">
        <f>VLOOKUP(CONCATENATE($F4312," ",$G4312),AllocFactorMatrix,(O$4+1),FALSE)*$E4312</f>
        <v>-63888.779134072858</v>
      </c>
      <c r="P4312" s="54">
        <f>VLOOKUP(CONCATENATE($F4312," ",$G4312),AllocFactorMatrix,(P$4+1),FALSE)*$E4312</f>
        <v>-11904.340885057025</v>
      </c>
      <c r="Q4312" s="54">
        <f>VLOOKUP(CONCATENATE($F4312," ",$G4312),AllocFactorMatrix,(Q$4+1),FALSE)*$E4312</f>
        <v>-5379.3499871242739</v>
      </c>
      <c r="R4312" s="54">
        <f>VLOOKUP(CONCATENATE($F4312," ",$G4312),AllocFactorMatrix,(R$4+1),FALSE)*$E4312</f>
        <v>-241.90335583528309</v>
      </c>
      <c r="S4312" s="54">
        <f t="shared" si="2183"/>
        <v>-81414.373362089435</v>
      </c>
      <c r="T4312" s="54">
        <f>VLOOKUP(CONCATENATE($F4312," ",$G4312),AllocFactorMatrix,(T$4+1),FALSE)*$E4312</f>
        <v>-2231.7986959600335</v>
      </c>
      <c r="U4312" s="54">
        <f>VLOOKUP(CONCATENATE($F4312," ",$G4312),AllocFactorMatrix,(U$4+1),FALSE)*$E4312</f>
        <v>-36523.00540141105</v>
      </c>
      <c r="V4312" s="54">
        <f>VLOOKUP(CONCATENATE($F4312," ",$G4312),AllocFactorMatrix,(V$4+1),FALSE)*$E4312</f>
        <v>-193025.10978608433</v>
      </c>
      <c r="W4312" s="54">
        <f>VLOOKUP(CONCATENATE($F4312," ",$G4312),AllocFactorMatrix,(W$4+1),FALSE)*$E4312</f>
        <v>-34857.135578252513</v>
      </c>
      <c r="X4312" s="54">
        <f t="shared" si="2186"/>
        <v>-266637.04946170794</v>
      </c>
      <c r="Y4312" s="54">
        <f>VLOOKUP(CONCATENATE($F4312," ",$G4312),AllocFactorMatrix,(Y$4+1),FALSE)*$E4312</f>
        <v>-19620.142693325841</v>
      </c>
      <c r="Z4312" s="54">
        <f>VLOOKUP(CONCATENATE($F4312," ",$G4312),AllocFactorMatrix,(Z$4+1),FALSE)*$E4312</f>
        <v>-328.62989039928783</v>
      </c>
      <c r="AA4312" s="54">
        <f t="shared" si="2184"/>
        <v>-19948.772583725127</v>
      </c>
      <c r="AB4312" s="54">
        <f>VLOOKUP(CONCATENATE($F4312," ",$G4312),AllocFactorMatrix,(AB$4+1),FALSE)*$E4312</f>
        <v>-254.60048346981526</v>
      </c>
      <c r="AC4312" s="54">
        <f>VLOOKUP(CONCATENATE($F4312," ",$G4312),AllocFactorMatrix,(AC$4+1),FALSE)*$E4312</f>
        <v>0</v>
      </c>
      <c r="AD4312" s="54">
        <f>VLOOKUP(CONCATENATE($F4312," ",$G4312),AllocFactorMatrix,(AD$4+1),FALSE)*$E4312</f>
        <v>0</v>
      </c>
    </row>
    <row r="4313" spans="1:30" hidden="1" outlineLevel="1">
      <c r="D4313" s="7"/>
      <c r="E4313" s="51"/>
      <c r="F4313" s="52" t="str">
        <f>F4320</f>
        <v>RB_GUP-Land_P</v>
      </c>
      <c r="G4313" s="55" t="str">
        <f>$G$8</f>
        <v>PRODUCTION</v>
      </c>
      <c r="H4313" s="4">
        <f t="shared" ref="H4313:H4320" si="2187">SUBTOTAL(9,I4313:AD4313)</f>
        <v>1336.0000000000005</v>
      </c>
      <c r="I4313" s="5">
        <f>VLOOKUP(CONCATENATE($F4313," ",$G4313),AllocFactorMatrix,(I$4+1),FALSE)*$E4320</f>
        <v>658.09087525041889</v>
      </c>
      <c r="J4313" s="5">
        <f>VLOOKUP(CONCATENATE($F4313," ",$G4313),AllocFactorMatrix,(J$4+1),FALSE)*$E4320</f>
        <v>32.531783469724445</v>
      </c>
      <c r="K4313" s="5">
        <f>VLOOKUP(CONCATENATE($F4313," ",$G4313),AllocFactorMatrix,(K$4+1),FALSE)*$E4320</f>
        <v>119.16205842754364</v>
      </c>
      <c r="L4313" s="5">
        <f>VLOOKUP(CONCATENATE($F4313," ",$G4313),AllocFactorMatrix,(L$4+1),FALSE)*$E4320</f>
        <v>3.7507985265962884</v>
      </c>
      <c r="M4313" s="5">
        <f>VLOOKUP(CONCATENATE($F4313," ",$G4313),AllocFactorMatrix,(M$4+1),FALSE)*$E4320</f>
        <v>0.35173788389756466</v>
      </c>
      <c r="N4313" s="5">
        <f t="shared" ref="N4313:N4320" si="2188">SUBTOTAL(9,K4313:M4313)</f>
        <v>123.2645948380375</v>
      </c>
      <c r="O4313" s="5">
        <f>VLOOKUP(CONCATENATE($F4313," ",$G4313),AllocFactorMatrix,(O$4+1),FALSE)*$E4320</f>
        <v>90.581701345661997</v>
      </c>
      <c r="P4313" s="5">
        <f>VLOOKUP(CONCATENATE($F4313," ",$G4313),AllocFactorMatrix,(P$4+1),FALSE)*$E4320</f>
        <v>16.878009963288012</v>
      </c>
      <c r="Q4313" s="5">
        <f>VLOOKUP(CONCATENATE($F4313," ",$G4313),AllocFactorMatrix,(Q$4+1),FALSE)*$E4320</f>
        <v>7.6268584338562331</v>
      </c>
      <c r="R4313" s="5">
        <f>VLOOKUP(CONCATENATE($F4313," ",$G4313),AllocFactorMatrix,(R$4+1),FALSE)*$E4320</f>
        <v>0.34297129839970608</v>
      </c>
      <c r="S4313" s="5">
        <f t="shared" ref="S4313:S4320" si="2189">SUBTOTAL(9,O4313:R4313)</f>
        <v>115.42954104120594</v>
      </c>
      <c r="T4313" s="5">
        <f>VLOOKUP(CONCATENATE($F4313," ",$G4313),AllocFactorMatrix,(T$4+1),FALSE)*$E4320</f>
        <v>3.1642508384273471</v>
      </c>
      <c r="U4313" s="5">
        <f>VLOOKUP(CONCATENATE($F4313," ",$G4313),AllocFactorMatrix,(U$4+1),FALSE)*$E4320</f>
        <v>51.782425839974152</v>
      </c>
      <c r="V4313" s="5">
        <f>VLOOKUP(CONCATENATE($F4313," ",$G4313),AllocFactorMatrix,(V$4+1),FALSE)*$E4320</f>
        <v>273.67157556986308</v>
      </c>
      <c r="W4313" s="5">
        <f>VLOOKUP(CONCATENATE($F4313," ",$G4313),AllocFactorMatrix,(W$4+1),FALSE)*$E4320</f>
        <v>49.420550642994193</v>
      </c>
      <c r="X4313" s="5">
        <f>SUBTOTAL(9,T4313:W4313)</f>
        <v>378.0388028912588</v>
      </c>
      <c r="Y4313" s="5">
        <f>VLOOKUP(CONCATENATE($F4313," ",$G4313),AllocFactorMatrix,(Y$4+1),FALSE)*$E4320</f>
        <v>27.817496748162029</v>
      </c>
      <c r="Z4313" s="5">
        <f>VLOOKUP(CONCATENATE($F4313," ",$G4313),AllocFactorMatrix,(Z$4+1),FALSE)*$E4320</f>
        <v>0.46593243741498069</v>
      </c>
      <c r="AA4313" s="5">
        <f t="shared" ref="AA4313:AA4320" si="2190">SUBTOTAL(9,Y4313:Z4313)</f>
        <v>28.28342918557701</v>
      </c>
      <c r="AB4313" s="5">
        <f>VLOOKUP(CONCATENATE($F4313," ",$G4313),AllocFactorMatrix,(AB$4+1),FALSE)*$E4320</f>
        <v>0.36097332377767366</v>
      </c>
      <c r="AC4313" s="5">
        <f>VLOOKUP(CONCATENATE($F4313," ",$G4313),AllocFactorMatrix,(AC$4+1),FALSE)*$E4320</f>
        <v>0</v>
      </c>
      <c r="AD4313" s="5">
        <f>VLOOKUP(CONCATENATE($F4313," ",$G4313),AllocFactorMatrix,(AD$4+1),FALSE)*$E4320</f>
        <v>0</v>
      </c>
    </row>
    <row r="4314" spans="1:30" hidden="1" outlineLevel="1">
      <c r="D4314" s="7"/>
      <c r="E4314" s="51"/>
      <c r="F4314" s="52" t="str">
        <f>F4320</f>
        <v>RB_GUP-Land_P</v>
      </c>
      <c r="G4314" s="55" t="str">
        <f>$G$9</f>
        <v>BULKTRAN</v>
      </c>
      <c r="H4314" s="4">
        <f t="shared" si="2187"/>
        <v>0</v>
      </c>
      <c r="I4314" s="5">
        <f>VLOOKUP(CONCATENATE($F4314," ",$G4314),AllocFactorMatrix,(I$4+1),FALSE)*$E4320</f>
        <v>0</v>
      </c>
      <c r="J4314" s="5">
        <f>VLOOKUP(CONCATENATE($F4314," ",$G4314),AllocFactorMatrix,(J$4+1),FALSE)*$E4320</f>
        <v>0</v>
      </c>
      <c r="K4314" s="5">
        <f>VLOOKUP(CONCATENATE($F4314," ",$G4314),AllocFactorMatrix,(K$4+1),FALSE)*$E4320</f>
        <v>0</v>
      </c>
      <c r="L4314" s="5">
        <f>VLOOKUP(CONCATENATE($F4314," ",$G4314),AllocFactorMatrix,(L$4+1),FALSE)*$E4320</f>
        <v>0</v>
      </c>
      <c r="M4314" s="5">
        <f>VLOOKUP(CONCATENATE($F4314," ",$G4314),AllocFactorMatrix,(M$4+1),FALSE)*$E4320</f>
        <v>0</v>
      </c>
      <c r="N4314" s="5">
        <f t="shared" si="2188"/>
        <v>0</v>
      </c>
      <c r="O4314" s="5">
        <f>VLOOKUP(CONCATENATE($F4314," ",$G4314),AllocFactorMatrix,(O$4+1),FALSE)*$E4320</f>
        <v>0</v>
      </c>
      <c r="P4314" s="5">
        <f>VLOOKUP(CONCATENATE($F4314," ",$G4314),AllocFactorMatrix,(P$4+1),FALSE)*$E4320</f>
        <v>0</v>
      </c>
      <c r="Q4314" s="5">
        <f>VLOOKUP(CONCATENATE($F4314," ",$G4314),AllocFactorMatrix,(Q$4+1),FALSE)*$E4320</f>
        <v>0</v>
      </c>
      <c r="R4314" s="5">
        <f>VLOOKUP(CONCATENATE($F4314," ",$G4314),AllocFactorMatrix,(R$4+1),FALSE)*$E4320</f>
        <v>0</v>
      </c>
      <c r="S4314" s="5">
        <f t="shared" si="2189"/>
        <v>0</v>
      </c>
      <c r="T4314" s="5">
        <f>VLOOKUP(CONCATENATE($F4314," ",$G4314),AllocFactorMatrix,(T$4+1),FALSE)*$E4320</f>
        <v>0</v>
      </c>
      <c r="U4314" s="5">
        <f>VLOOKUP(CONCATENATE($F4314," ",$G4314),AllocFactorMatrix,(U$4+1),FALSE)*$E4320</f>
        <v>0</v>
      </c>
      <c r="V4314" s="5">
        <f>VLOOKUP(CONCATENATE($F4314," ",$G4314),AllocFactorMatrix,(V$4+1),FALSE)*$E4320</f>
        <v>0</v>
      </c>
      <c r="W4314" s="5">
        <f>VLOOKUP(CONCATENATE($F4314," ",$G4314),AllocFactorMatrix,(W$4+1),FALSE)*$E4320</f>
        <v>0</v>
      </c>
      <c r="X4314" s="5">
        <f t="shared" ref="X4314:X4320" si="2191">SUBTOTAL(9,T4314:W4314)</f>
        <v>0</v>
      </c>
      <c r="Y4314" s="5">
        <f>VLOOKUP(CONCATENATE($F4314," ",$G4314),AllocFactorMatrix,(Y$4+1),FALSE)*$E4320</f>
        <v>0</v>
      </c>
      <c r="Z4314" s="5">
        <f>VLOOKUP(CONCATENATE($F4314," ",$G4314),AllocFactorMatrix,(Z$4+1),FALSE)*$E4320</f>
        <v>0</v>
      </c>
      <c r="AA4314" s="5">
        <f t="shared" si="2190"/>
        <v>0</v>
      </c>
      <c r="AB4314" s="5">
        <f>VLOOKUP(CONCATENATE($F4314," ",$G4314),AllocFactorMatrix,(AB$4+1),FALSE)*$E4320</f>
        <v>0</v>
      </c>
      <c r="AC4314" s="5">
        <f>VLOOKUP(CONCATENATE($F4314," ",$G4314),AllocFactorMatrix,(AC$4+1),FALSE)*$E4320</f>
        <v>0</v>
      </c>
      <c r="AD4314" s="5">
        <f>VLOOKUP(CONCATENATE($F4314," ",$G4314),AllocFactorMatrix,(AD$4+1),FALSE)*$E4320</f>
        <v>0</v>
      </c>
    </row>
    <row r="4315" spans="1:30" hidden="1" outlineLevel="1">
      <c r="D4315" s="7"/>
      <c r="E4315" s="51"/>
      <c r="F4315" s="52" t="str">
        <f>F4320</f>
        <v>RB_GUP-Land_P</v>
      </c>
      <c r="G4315" s="55" t="str">
        <f>$G$10</f>
        <v>SUBTRAN</v>
      </c>
      <c r="H4315" s="4">
        <f t="shared" si="2187"/>
        <v>0</v>
      </c>
      <c r="I4315" s="5">
        <f>VLOOKUP(CONCATENATE($F4315," ",$G4315),AllocFactorMatrix,(I$4+1),FALSE)*$E4320</f>
        <v>0</v>
      </c>
      <c r="J4315" s="5">
        <f>VLOOKUP(CONCATENATE($F4315," ",$G4315),AllocFactorMatrix,(J$4+1),FALSE)*$E4320</f>
        <v>0</v>
      </c>
      <c r="K4315" s="5">
        <f>VLOOKUP(CONCATENATE($F4315," ",$G4315),AllocFactorMatrix,(K$4+1),FALSE)*$E4320</f>
        <v>0</v>
      </c>
      <c r="L4315" s="5">
        <f>VLOOKUP(CONCATENATE($F4315," ",$G4315),AllocFactorMatrix,(L$4+1),FALSE)*$E4320</f>
        <v>0</v>
      </c>
      <c r="M4315" s="5">
        <f>VLOOKUP(CONCATENATE($F4315," ",$G4315),AllocFactorMatrix,(M$4+1),FALSE)*$E4320</f>
        <v>0</v>
      </c>
      <c r="N4315" s="5">
        <f t="shared" si="2188"/>
        <v>0</v>
      </c>
      <c r="O4315" s="5">
        <f>VLOOKUP(CONCATENATE($F4315," ",$G4315),AllocFactorMatrix,(O$4+1),FALSE)*$E4320</f>
        <v>0</v>
      </c>
      <c r="P4315" s="5">
        <f>VLOOKUP(CONCATENATE($F4315," ",$G4315),AllocFactorMatrix,(P$4+1),FALSE)*$E4320</f>
        <v>0</v>
      </c>
      <c r="Q4315" s="5">
        <f>VLOOKUP(CONCATENATE($F4315," ",$G4315),AllocFactorMatrix,(Q$4+1),FALSE)*$E4320</f>
        <v>0</v>
      </c>
      <c r="R4315" s="5">
        <f>VLOOKUP(CONCATENATE($F4315," ",$G4315),AllocFactorMatrix,(R$4+1),FALSE)*$E4320</f>
        <v>0</v>
      </c>
      <c r="S4315" s="5">
        <f t="shared" si="2189"/>
        <v>0</v>
      </c>
      <c r="T4315" s="5">
        <f>VLOOKUP(CONCATENATE($F4315," ",$G4315),AllocFactorMatrix,(T$4+1),FALSE)*$E4320</f>
        <v>0</v>
      </c>
      <c r="U4315" s="5">
        <f>VLOOKUP(CONCATENATE($F4315," ",$G4315),AllocFactorMatrix,(U$4+1),FALSE)*$E4320</f>
        <v>0</v>
      </c>
      <c r="V4315" s="5">
        <f>VLOOKUP(CONCATENATE($F4315," ",$G4315),AllocFactorMatrix,(V$4+1),FALSE)*$E4320</f>
        <v>0</v>
      </c>
      <c r="W4315" s="5">
        <f>VLOOKUP(CONCATENATE($F4315," ",$G4315),AllocFactorMatrix,(W$4+1),FALSE)*$E4320</f>
        <v>0</v>
      </c>
      <c r="X4315" s="5">
        <f t="shared" si="2191"/>
        <v>0</v>
      </c>
      <c r="Y4315" s="5">
        <f>VLOOKUP(CONCATENATE($F4315," ",$G4315),AllocFactorMatrix,(Y$4+1),FALSE)*$E4320</f>
        <v>0</v>
      </c>
      <c r="Z4315" s="5">
        <f>VLOOKUP(CONCATENATE($F4315," ",$G4315),AllocFactorMatrix,(Z$4+1),FALSE)*$E4320</f>
        <v>0</v>
      </c>
      <c r="AA4315" s="5">
        <f t="shared" si="2190"/>
        <v>0</v>
      </c>
      <c r="AB4315" s="5">
        <f>VLOOKUP(CONCATENATE($F4315," ",$G4315),AllocFactorMatrix,(AB$4+1),FALSE)*$E4320</f>
        <v>0</v>
      </c>
      <c r="AC4315" s="5">
        <f>VLOOKUP(CONCATENATE($F4315," ",$G4315),AllocFactorMatrix,(AC$4+1),FALSE)*$E4320</f>
        <v>0</v>
      </c>
      <c r="AD4315" s="5">
        <f>VLOOKUP(CONCATENATE($F4315," ",$G4315),AllocFactorMatrix,(AD$4+1),FALSE)*$E4320</f>
        <v>0</v>
      </c>
    </row>
    <row r="4316" spans="1:30" hidden="1" outlineLevel="1">
      <c r="D4316" s="7"/>
      <c r="E4316" s="51"/>
      <c r="F4316" s="52" t="str">
        <f>F4320</f>
        <v>RB_GUP-Land_P</v>
      </c>
      <c r="G4316" s="55" t="str">
        <f>$G$11</f>
        <v>DISTPRI</v>
      </c>
      <c r="H4316" s="4">
        <f t="shared" si="2187"/>
        <v>0</v>
      </c>
      <c r="I4316" s="5">
        <f>VLOOKUP(CONCATENATE($F4316," ",$G4316),AllocFactorMatrix,(I$4+1),FALSE)*$E4320</f>
        <v>0</v>
      </c>
      <c r="J4316" s="5">
        <f>VLOOKUP(CONCATENATE($F4316," ",$G4316),AllocFactorMatrix,(J$4+1),FALSE)*$E4320</f>
        <v>0</v>
      </c>
      <c r="K4316" s="5">
        <f>VLOOKUP(CONCATENATE($F4316," ",$G4316),AllocFactorMatrix,(K$4+1),FALSE)*$E4320</f>
        <v>0</v>
      </c>
      <c r="L4316" s="5">
        <f>VLOOKUP(CONCATENATE($F4316," ",$G4316),AllocFactorMatrix,(L$4+1),FALSE)*$E4320</f>
        <v>0</v>
      </c>
      <c r="M4316" s="5">
        <f>VLOOKUP(CONCATENATE($F4316," ",$G4316),AllocFactorMatrix,(M$4+1),FALSE)*$E4320</f>
        <v>0</v>
      </c>
      <c r="N4316" s="5">
        <f t="shared" si="2188"/>
        <v>0</v>
      </c>
      <c r="O4316" s="5">
        <f>VLOOKUP(CONCATENATE($F4316," ",$G4316),AllocFactorMatrix,(O$4+1),FALSE)*$E4320</f>
        <v>0</v>
      </c>
      <c r="P4316" s="5">
        <f>VLOOKUP(CONCATENATE($F4316," ",$G4316),AllocFactorMatrix,(P$4+1),FALSE)*$E4320</f>
        <v>0</v>
      </c>
      <c r="Q4316" s="5">
        <f>VLOOKUP(CONCATENATE($F4316," ",$G4316),AllocFactorMatrix,(Q$4+1),FALSE)*$E4320</f>
        <v>0</v>
      </c>
      <c r="R4316" s="5">
        <f>VLOOKUP(CONCATENATE($F4316," ",$G4316),AllocFactorMatrix,(R$4+1),FALSE)*$E4320</f>
        <v>0</v>
      </c>
      <c r="S4316" s="5">
        <f t="shared" si="2189"/>
        <v>0</v>
      </c>
      <c r="T4316" s="5">
        <f>VLOOKUP(CONCATENATE($F4316," ",$G4316),AllocFactorMatrix,(T$4+1),FALSE)*$E4320</f>
        <v>0</v>
      </c>
      <c r="U4316" s="5">
        <f>VLOOKUP(CONCATENATE($F4316," ",$G4316),AllocFactorMatrix,(U$4+1),FALSE)*$E4320</f>
        <v>0</v>
      </c>
      <c r="V4316" s="5">
        <f>VLOOKUP(CONCATENATE($F4316," ",$G4316),AllocFactorMatrix,(V$4+1),FALSE)*$E4320</f>
        <v>0</v>
      </c>
      <c r="W4316" s="5">
        <f>VLOOKUP(CONCATENATE($F4316," ",$G4316),AllocFactorMatrix,(W$4+1),FALSE)*$E4320</f>
        <v>0</v>
      </c>
      <c r="X4316" s="5">
        <f t="shared" si="2191"/>
        <v>0</v>
      </c>
      <c r="Y4316" s="5">
        <f>VLOOKUP(CONCATENATE($F4316," ",$G4316),AllocFactorMatrix,(Y$4+1),FALSE)*$E4320</f>
        <v>0</v>
      </c>
      <c r="Z4316" s="5">
        <f>VLOOKUP(CONCATENATE($F4316," ",$G4316),AllocFactorMatrix,(Z$4+1),FALSE)*$E4320</f>
        <v>0</v>
      </c>
      <c r="AA4316" s="5">
        <f t="shared" si="2190"/>
        <v>0</v>
      </c>
      <c r="AB4316" s="5">
        <f>VLOOKUP(CONCATENATE($F4316," ",$G4316),AllocFactorMatrix,(AB$4+1),FALSE)*$E4320</f>
        <v>0</v>
      </c>
      <c r="AC4316" s="5">
        <f>VLOOKUP(CONCATENATE($F4316," ",$G4316),AllocFactorMatrix,(AC$4+1),FALSE)*$E4320</f>
        <v>0</v>
      </c>
      <c r="AD4316" s="5">
        <f>VLOOKUP(CONCATENATE($F4316," ",$G4316),AllocFactorMatrix,(AD$4+1),FALSE)*$E4320</f>
        <v>0</v>
      </c>
    </row>
    <row r="4317" spans="1:30" hidden="1" outlineLevel="1">
      <c r="D4317" s="7"/>
      <c r="E4317" s="51"/>
      <c r="F4317" s="52" t="str">
        <f>F4320</f>
        <v>RB_GUP-Land_P</v>
      </c>
      <c r="G4317" s="55" t="str">
        <f>$G$12</f>
        <v>DISTSEC</v>
      </c>
      <c r="H4317" s="4">
        <f t="shared" si="2187"/>
        <v>0</v>
      </c>
      <c r="I4317" s="5">
        <f>VLOOKUP(CONCATENATE($F4317," ",$G4317),AllocFactorMatrix,(I$4+1),FALSE)*$E4320</f>
        <v>0</v>
      </c>
      <c r="J4317" s="5">
        <f>VLOOKUP(CONCATENATE($F4317," ",$G4317),AllocFactorMatrix,(J$4+1),FALSE)*$E4320</f>
        <v>0</v>
      </c>
      <c r="K4317" s="5">
        <f>VLOOKUP(CONCATENATE($F4317," ",$G4317),AllocFactorMatrix,(K$4+1),FALSE)*$E4320</f>
        <v>0</v>
      </c>
      <c r="L4317" s="5">
        <f>VLOOKUP(CONCATENATE($F4317," ",$G4317),AllocFactorMatrix,(L$4+1),FALSE)*$E4320</f>
        <v>0</v>
      </c>
      <c r="M4317" s="5">
        <f>VLOOKUP(CONCATENATE($F4317," ",$G4317),AllocFactorMatrix,(M$4+1),FALSE)*$E4320</f>
        <v>0</v>
      </c>
      <c r="N4317" s="5">
        <f t="shared" si="2188"/>
        <v>0</v>
      </c>
      <c r="O4317" s="5">
        <f>VLOOKUP(CONCATENATE($F4317," ",$G4317),AllocFactorMatrix,(O$4+1),FALSE)*$E4320</f>
        <v>0</v>
      </c>
      <c r="P4317" s="5">
        <f>VLOOKUP(CONCATENATE($F4317," ",$G4317),AllocFactorMatrix,(P$4+1),FALSE)*$E4320</f>
        <v>0</v>
      </c>
      <c r="Q4317" s="5">
        <f>VLOOKUP(CONCATENATE($F4317," ",$G4317),AllocFactorMatrix,(Q$4+1),FALSE)*$E4320</f>
        <v>0</v>
      </c>
      <c r="R4317" s="5">
        <f>VLOOKUP(CONCATENATE($F4317," ",$G4317),AllocFactorMatrix,(R$4+1),FALSE)*$E4320</f>
        <v>0</v>
      </c>
      <c r="S4317" s="5">
        <f t="shared" si="2189"/>
        <v>0</v>
      </c>
      <c r="T4317" s="5">
        <f>VLOOKUP(CONCATENATE($F4317," ",$G4317),AllocFactorMatrix,(T$4+1),FALSE)*$E4320</f>
        <v>0</v>
      </c>
      <c r="U4317" s="5">
        <f>VLOOKUP(CONCATENATE($F4317," ",$G4317),AllocFactorMatrix,(U$4+1),FALSE)*$E4320</f>
        <v>0</v>
      </c>
      <c r="V4317" s="5">
        <f>VLOOKUP(CONCATENATE($F4317," ",$G4317),AllocFactorMatrix,(V$4+1),FALSE)*$E4320</f>
        <v>0</v>
      </c>
      <c r="W4317" s="5">
        <f>VLOOKUP(CONCATENATE($F4317," ",$G4317),AllocFactorMatrix,(W$4+1),FALSE)*$E4320</f>
        <v>0</v>
      </c>
      <c r="X4317" s="5">
        <f t="shared" si="2191"/>
        <v>0</v>
      </c>
      <c r="Y4317" s="5">
        <f>VLOOKUP(CONCATENATE($F4317," ",$G4317),AllocFactorMatrix,(Y$4+1),FALSE)*$E4320</f>
        <v>0</v>
      </c>
      <c r="Z4317" s="5">
        <f>VLOOKUP(CONCATENATE($F4317," ",$G4317),AllocFactorMatrix,(Z$4+1),FALSE)*$E4320</f>
        <v>0</v>
      </c>
      <c r="AA4317" s="5">
        <f t="shared" si="2190"/>
        <v>0</v>
      </c>
      <c r="AB4317" s="5">
        <f>VLOOKUP(CONCATENATE($F4317," ",$G4317),AllocFactorMatrix,(AB$4+1),FALSE)*$E4320</f>
        <v>0</v>
      </c>
      <c r="AC4317" s="5">
        <f>VLOOKUP(CONCATENATE($F4317," ",$G4317),AllocFactorMatrix,(AC$4+1),FALSE)*$E4320</f>
        <v>0</v>
      </c>
      <c r="AD4317" s="5">
        <f>VLOOKUP(CONCATENATE($F4317," ",$G4317),AllocFactorMatrix,(AD$4+1),FALSE)*$E4320</f>
        <v>0</v>
      </c>
    </row>
    <row r="4318" spans="1:30" hidden="1" outlineLevel="1">
      <c r="D4318" s="7"/>
      <c r="E4318" s="51"/>
      <c r="F4318" s="52" t="str">
        <f>F4320</f>
        <v>RB_GUP-Land_P</v>
      </c>
      <c r="G4318" s="55" t="str">
        <f>$G$13</f>
        <v>ENERGY</v>
      </c>
      <c r="H4318" s="4">
        <f t="shared" si="2187"/>
        <v>0</v>
      </c>
      <c r="I4318" s="5">
        <f>VLOOKUP(CONCATENATE($F4318," ",$G4318),AllocFactorMatrix,(I$4+1),FALSE)*$E4320</f>
        <v>0</v>
      </c>
      <c r="J4318" s="5">
        <f>VLOOKUP(CONCATENATE($F4318," ",$G4318),AllocFactorMatrix,(J$4+1),FALSE)*$E4320</f>
        <v>0</v>
      </c>
      <c r="K4318" s="5">
        <f>VLOOKUP(CONCATENATE($F4318," ",$G4318),AllocFactorMatrix,(K$4+1),FALSE)*$E4320</f>
        <v>0</v>
      </c>
      <c r="L4318" s="5">
        <f>VLOOKUP(CONCATENATE($F4318," ",$G4318),AllocFactorMatrix,(L$4+1),FALSE)*$E4320</f>
        <v>0</v>
      </c>
      <c r="M4318" s="5">
        <f>VLOOKUP(CONCATENATE($F4318," ",$G4318),AllocFactorMatrix,(M$4+1),FALSE)*$E4320</f>
        <v>0</v>
      </c>
      <c r="N4318" s="5">
        <f t="shared" si="2188"/>
        <v>0</v>
      </c>
      <c r="O4318" s="5">
        <f>VLOOKUP(CONCATENATE($F4318," ",$G4318),AllocFactorMatrix,(O$4+1),FALSE)*$E4320</f>
        <v>0</v>
      </c>
      <c r="P4318" s="5">
        <f>VLOOKUP(CONCATENATE($F4318," ",$G4318),AllocFactorMatrix,(P$4+1),FALSE)*$E4320</f>
        <v>0</v>
      </c>
      <c r="Q4318" s="5">
        <f>VLOOKUP(CONCATENATE($F4318," ",$G4318),AllocFactorMatrix,(Q$4+1),FALSE)*$E4320</f>
        <v>0</v>
      </c>
      <c r="R4318" s="5">
        <f>VLOOKUP(CONCATENATE($F4318," ",$G4318),AllocFactorMatrix,(R$4+1),FALSE)*$E4320</f>
        <v>0</v>
      </c>
      <c r="S4318" s="5">
        <f t="shared" si="2189"/>
        <v>0</v>
      </c>
      <c r="T4318" s="5">
        <f>VLOOKUP(CONCATENATE($F4318," ",$G4318),AllocFactorMatrix,(T$4+1),FALSE)*$E4320</f>
        <v>0</v>
      </c>
      <c r="U4318" s="5">
        <f>VLOOKUP(CONCATENATE($F4318," ",$G4318),AllocFactorMatrix,(U$4+1),FALSE)*$E4320</f>
        <v>0</v>
      </c>
      <c r="V4318" s="5">
        <f>VLOOKUP(CONCATENATE($F4318," ",$G4318),AllocFactorMatrix,(V$4+1),FALSE)*$E4320</f>
        <v>0</v>
      </c>
      <c r="W4318" s="5">
        <f>VLOOKUP(CONCATENATE($F4318," ",$G4318),AllocFactorMatrix,(W$4+1),FALSE)*$E4320</f>
        <v>0</v>
      </c>
      <c r="X4318" s="5">
        <f t="shared" si="2191"/>
        <v>0</v>
      </c>
      <c r="Y4318" s="5">
        <f>VLOOKUP(CONCATENATE($F4318," ",$G4318),AllocFactorMatrix,(Y$4+1),FALSE)*$E4320</f>
        <v>0</v>
      </c>
      <c r="Z4318" s="5">
        <f>VLOOKUP(CONCATENATE($F4318," ",$G4318),AllocFactorMatrix,(Z$4+1),FALSE)*$E4320</f>
        <v>0</v>
      </c>
      <c r="AA4318" s="5">
        <f t="shared" si="2190"/>
        <v>0</v>
      </c>
      <c r="AB4318" s="5">
        <f>VLOOKUP(CONCATENATE($F4318," ",$G4318),AllocFactorMatrix,(AB$4+1),FALSE)*$E4320</f>
        <v>0</v>
      </c>
      <c r="AC4318" s="5">
        <f>VLOOKUP(CONCATENATE($F4318," ",$G4318),AllocFactorMatrix,(AC$4+1),FALSE)*$E4320</f>
        <v>0</v>
      </c>
      <c r="AD4318" s="5">
        <f>VLOOKUP(CONCATENATE($F4318," ",$G4318),AllocFactorMatrix,(AD$4+1),FALSE)*$E4320</f>
        <v>0</v>
      </c>
    </row>
    <row r="4319" spans="1:30" hidden="1" outlineLevel="1">
      <c r="D4319" s="7"/>
      <c r="E4319" s="51"/>
      <c r="F4319" s="52" t="str">
        <f>F4320</f>
        <v>RB_GUP-Land_P</v>
      </c>
      <c r="G4319" s="55" t="str">
        <f>$G$14</f>
        <v>CUSTOMER</v>
      </c>
      <c r="H4319" s="4">
        <f t="shared" si="2187"/>
        <v>0</v>
      </c>
      <c r="I4319" s="5">
        <f>VLOOKUP(CONCATENATE($F4319," ",$G4319),AllocFactorMatrix,(I$4+1),FALSE)*$E4320</f>
        <v>0</v>
      </c>
      <c r="J4319" s="5">
        <f>VLOOKUP(CONCATENATE($F4319," ",$G4319),AllocFactorMatrix,(J$4+1),FALSE)*$E4320</f>
        <v>0</v>
      </c>
      <c r="K4319" s="5">
        <f>VLOOKUP(CONCATENATE($F4319," ",$G4319),AllocFactorMatrix,(K$4+1),FALSE)*$E4320</f>
        <v>0</v>
      </c>
      <c r="L4319" s="5">
        <f>VLOOKUP(CONCATENATE($F4319," ",$G4319),AllocFactorMatrix,(L$4+1),FALSE)*$E4320</f>
        <v>0</v>
      </c>
      <c r="M4319" s="5">
        <f>VLOOKUP(CONCATENATE($F4319," ",$G4319),AllocFactorMatrix,(M$4+1),FALSE)*$E4320</f>
        <v>0</v>
      </c>
      <c r="N4319" s="5">
        <f t="shared" si="2188"/>
        <v>0</v>
      </c>
      <c r="O4319" s="5">
        <f>VLOOKUP(CONCATENATE($F4319," ",$G4319),AllocFactorMatrix,(O$4+1),FALSE)*$E4320</f>
        <v>0</v>
      </c>
      <c r="P4319" s="5">
        <f>VLOOKUP(CONCATENATE($F4319," ",$G4319),AllocFactorMatrix,(P$4+1),FALSE)*$E4320</f>
        <v>0</v>
      </c>
      <c r="Q4319" s="5">
        <f>VLOOKUP(CONCATENATE($F4319," ",$G4319),AllocFactorMatrix,(Q$4+1),FALSE)*$E4320</f>
        <v>0</v>
      </c>
      <c r="R4319" s="5">
        <f>VLOOKUP(CONCATENATE($F4319," ",$G4319),AllocFactorMatrix,(R$4+1),FALSE)*$E4320</f>
        <v>0</v>
      </c>
      <c r="S4319" s="5">
        <f t="shared" si="2189"/>
        <v>0</v>
      </c>
      <c r="T4319" s="5">
        <f>VLOOKUP(CONCATENATE($F4319," ",$G4319),AllocFactorMatrix,(T$4+1),FALSE)*$E4320</f>
        <v>0</v>
      </c>
      <c r="U4319" s="5">
        <f>VLOOKUP(CONCATENATE($F4319," ",$G4319),AllocFactorMatrix,(U$4+1),FALSE)*$E4320</f>
        <v>0</v>
      </c>
      <c r="V4319" s="5">
        <f>VLOOKUP(CONCATENATE($F4319," ",$G4319),AllocFactorMatrix,(V$4+1),FALSE)*$E4320</f>
        <v>0</v>
      </c>
      <c r="W4319" s="5">
        <f>VLOOKUP(CONCATENATE($F4319," ",$G4319),AllocFactorMatrix,(W$4+1),FALSE)*$E4320</f>
        <v>0</v>
      </c>
      <c r="X4319" s="5">
        <f t="shared" si="2191"/>
        <v>0</v>
      </c>
      <c r="Y4319" s="5">
        <f>VLOOKUP(CONCATENATE($F4319," ",$G4319),AllocFactorMatrix,(Y$4+1),FALSE)*$E4320</f>
        <v>0</v>
      </c>
      <c r="Z4319" s="5">
        <f>VLOOKUP(CONCATENATE($F4319," ",$G4319),AllocFactorMatrix,(Z$4+1),FALSE)*$E4320</f>
        <v>0</v>
      </c>
      <c r="AA4319" s="5">
        <f t="shared" si="2190"/>
        <v>0</v>
      </c>
      <c r="AB4319" s="5">
        <f>VLOOKUP(CONCATENATE($F4319," ",$G4319),AllocFactorMatrix,(AB$4+1),FALSE)*$E4320</f>
        <v>0</v>
      </c>
      <c r="AC4319" s="5">
        <f>VLOOKUP(CONCATENATE($F4319," ",$G4319),AllocFactorMatrix,(AC$4+1),FALSE)*$E4320</f>
        <v>0</v>
      </c>
      <c r="AD4319" s="5">
        <f>VLOOKUP(CONCATENATE($F4319," ",$G4319),AllocFactorMatrix,(AD$4+1),FALSE)*$E4320</f>
        <v>0</v>
      </c>
    </row>
    <row r="4320" spans="1:30" collapsed="1">
      <c r="D4320" s="55" t="str">
        <f>+D3345</f>
        <v>Adj 44 - ARO Depreciation</v>
      </c>
      <c r="E4320" s="61">
        <v>1336</v>
      </c>
      <c r="F4320" s="57" t="str">
        <f>+F3345</f>
        <v>RB_GUP-Land_P</v>
      </c>
      <c r="G4320" s="55" t="str">
        <f>$G$15</f>
        <v>TOTAL</v>
      </c>
      <c r="H4320" s="4">
        <f t="shared" si="2187"/>
        <v>1336.0000000000005</v>
      </c>
      <c r="I4320" s="5">
        <f>VLOOKUP(CONCATENATE($F4320," ",$G4320),AllocFactorMatrix,(I$4+1),FALSE)*$E4320</f>
        <v>658.09087525041889</v>
      </c>
      <c r="J4320" s="5">
        <f>VLOOKUP(CONCATENATE($F4320," ",$G4320),AllocFactorMatrix,(J$4+1),FALSE)*$E4320</f>
        <v>32.531783469724445</v>
      </c>
      <c r="K4320" s="5">
        <f>VLOOKUP(CONCATENATE($F4320," ",$G4320),AllocFactorMatrix,(K$4+1),FALSE)*$E4320</f>
        <v>119.16205842754364</v>
      </c>
      <c r="L4320" s="5">
        <f>VLOOKUP(CONCATENATE($F4320," ",$G4320),AllocFactorMatrix,(L$4+1),FALSE)*$E4320</f>
        <v>3.7507985265962884</v>
      </c>
      <c r="M4320" s="5">
        <f>VLOOKUP(CONCATENATE($F4320," ",$G4320),AllocFactorMatrix,(M$4+1),FALSE)*$E4320</f>
        <v>0.35173788389756466</v>
      </c>
      <c r="N4320" s="5">
        <f t="shared" si="2188"/>
        <v>123.2645948380375</v>
      </c>
      <c r="O4320" s="5">
        <f>VLOOKUP(CONCATENATE($F4320," ",$G4320),AllocFactorMatrix,(O$4+1),FALSE)*$E4320</f>
        <v>90.581701345661997</v>
      </c>
      <c r="P4320" s="5">
        <f>VLOOKUP(CONCATENATE($F4320," ",$G4320),AllocFactorMatrix,(P$4+1),FALSE)*$E4320</f>
        <v>16.878009963288012</v>
      </c>
      <c r="Q4320" s="5">
        <f>VLOOKUP(CONCATENATE($F4320," ",$G4320),AllocFactorMatrix,(Q$4+1),FALSE)*$E4320</f>
        <v>7.6268584338562331</v>
      </c>
      <c r="R4320" s="5">
        <f>VLOOKUP(CONCATENATE($F4320," ",$G4320),AllocFactorMatrix,(R$4+1),FALSE)*$E4320</f>
        <v>0.34297129839970608</v>
      </c>
      <c r="S4320" s="5">
        <f t="shared" si="2189"/>
        <v>115.42954104120594</v>
      </c>
      <c r="T4320" s="5">
        <f>VLOOKUP(CONCATENATE($F4320," ",$G4320),AllocFactorMatrix,(T$4+1),FALSE)*$E4320</f>
        <v>3.1642508384273471</v>
      </c>
      <c r="U4320" s="5">
        <f>VLOOKUP(CONCATENATE($F4320," ",$G4320),AllocFactorMatrix,(U$4+1),FALSE)*$E4320</f>
        <v>51.782425839974152</v>
      </c>
      <c r="V4320" s="5">
        <f>VLOOKUP(CONCATENATE($F4320," ",$G4320),AllocFactorMatrix,(V$4+1),FALSE)*$E4320</f>
        <v>273.67157556986308</v>
      </c>
      <c r="W4320" s="5">
        <f>VLOOKUP(CONCATENATE($F4320," ",$G4320),AllocFactorMatrix,(W$4+1),FALSE)*$E4320</f>
        <v>49.420550642994193</v>
      </c>
      <c r="X4320" s="5">
        <f t="shared" si="2191"/>
        <v>378.0388028912588</v>
      </c>
      <c r="Y4320" s="5">
        <f>VLOOKUP(CONCATENATE($F4320," ",$G4320),AllocFactorMatrix,(Y$4+1),FALSE)*$E4320</f>
        <v>27.817496748162029</v>
      </c>
      <c r="Z4320" s="5">
        <f>VLOOKUP(CONCATENATE($F4320," ",$G4320),AllocFactorMatrix,(Z$4+1),FALSE)*$E4320</f>
        <v>0.46593243741498069</v>
      </c>
      <c r="AA4320" s="5">
        <f t="shared" si="2190"/>
        <v>28.28342918557701</v>
      </c>
      <c r="AB4320" s="5">
        <f>VLOOKUP(CONCATENATE($F4320," ",$G4320),AllocFactorMatrix,(AB$4+1),FALSE)*$E4320</f>
        <v>0.36097332377767366</v>
      </c>
      <c r="AC4320" s="5">
        <f>VLOOKUP(CONCATENATE($F4320," ",$G4320),AllocFactorMatrix,(AC$4+1),FALSE)*$E4320</f>
        <v>0</v>
      </c>
      <c r="AD4320" s="5">
        <f>VLOOKUP(CONCATENATE($F4320," ",$G4320),AllocFactorMatrix,(AD$4+1),FALSE)*$E4320</f>
        <v>0</v>
      </c>
    </row>
    <row r="4321" spans="1:30" hidden="1" outlineLevel="1">
      <c r="D4321" s="7"/>
      <c r="E4321" s="51"/>
      <c r="F4321" s="52" t="str">
        <f>F4328</f>
        <v>PROD_DEMAND</v>
      </c>
      <c r="G4321" s="55" t="str">
        <f>$G$8</f>
        <v>PRODUCTION</v>
      </c>
      <c r="H4321" s="4">
        <f t="shared" ref="H4321:H4328" si="2192">SUBTOTAL(9,I4321:AD4321)</f>
        <v>38322.999999999985</v>
      </c>
      <c r="I4321" s="5">
        <f>VLOOKUP(CONCATENATE($F4321," ",$G4321),AllocFactorMatrix,(I$4+1),FALSE)*$E4328</f>
        <v>18877.257943279787</v>
      </c>
      <c r="J4321" s="5">
        <f>VLOOKUP(CONCATENATE($F4321," ",$G4321),AllocFactorMatrix,(J$4+1),FALSE)*$E4328</f>
        <v>933.17031280707295</v>
      </c>
      <c r="K4321" s="5">
        <f>VLOOKUP(CONCATENATE($F4321," ",$G4321),AllocFactorMatrix,(K$4+1),FALSE)*$E4328</f>
        <v>3418.1493750888872</v>
      </c>
      <c r="L4321" s="5">
        <f>VLOOKUP(CONCATENATE($F4321," ",$G4321),AllocFactorMatrix,(L$4+1),FALSE)*$E4328</f>
        <v>107.59120653798617</v>
      </c>
      <c r="M4321" s="5">
        <f>VLOOKUP(CONCATENATE($F4321," ",$G4321),AllocFactorMatrix,(M$4+1),FALSE)*$E4328</f>
        <v>10.089559075304164</v>
      </c>
      <c r="N4321" s="5">
        <f t="shared" ref="N4321:N4328" si="2193">SUBTOTAL(9,K4321:M4321)</f>
        <v>3535.8301407021777</v>
      </c>
      <c r="O4321" s="5">
        <f>VLOOKUP(CONCATENATE($F4321," ",$G4321),AllocFactorMatrix,(O$4+1),FALSE)*$E4328</f>
        <v>2598.3252549923677</v>
      </c>
      <c r="P4321" s="5">
        <f>VLOOKUP(CONCATENATE($F4321," ",$G4321),AllocFactorMatrix,(P$4+1),FALSE)*$E4328</f>
        <v>484.14369447835793</v>
      </c>
      <c r="Q4321" s="5">
        <f>VLOOKUP(CONCATENATE($F4321," ",$G4321),AllocFactorMatrix,(Q$4+1),FALSE)*$E4328</f>
        <v>218.77552077894632</v>
      </c>
      <c r="R4321" s="5">
        <f>VLOOKUP(CONCATENATE($F4321," ",$G4321),AllocFactorMatrix,(R$4+1),FALSE)*$E4328</f>
        <v>9.8380906201885701</v>
      </c>
      <c r="S4321" s="5">
        <f t="shared" ref="S4321:S4328" si="2194">SUBTOTAL(9,O4321:R4321)</f>
        <v>3311.0825608698606</v>
      </c>
      <c r="T4321" s="5">
        <f>VLOOKUP(CONCATENATE($F4321," ",$G4321),AllocFactorMatrix,(T$4+1),FALSE)*$E4328</f>
        <v>90.766156348092196</v>
      </c>
      <c r="U4321" s="5">
        <f>VLOOKUP(CONCATENATE($F4321," ",$G4321),AllocFactorMatrix,(U$4+1),FALSE)*$E4328</f>
        <v>1485.3726837315335</v>
      </c>
      <c r="V4321" s="5">
        <f>VLOOKUP(CONCATENATE($F4321," ",$G4321),AllocFactorMatrix,(V$4+1),FALSE)*$E4328</f>
        <v>7850.2363701825279</v>
      </c>
      <c r="W4321" s="5">
        <f>VLOOKUP(CONCATENATE($F4321," ",$G4321),AllocFactorMatrix,(W$4+1),FALSE)*$E4328</f>
        <v>1417.6225765654681</v>
      </c>
      <c r="X4321" s="5">
        <f>SUBTOTAL(9,T4321:W4321)</f>
        <v>10843.997786827622</v>
      </c>
      <c r="Y4321" s="5">
        <f>VLOOKUP(CONCATENATE($F4321," ",$G4321),AllocFactorMatrix,(Y$4+1),FALSE)*$E4328</f>
        <v>797.94156278429114</v>
      </c>
      <c r="Z4321" s="5">
        <f>VLOOKUP(CONCATENATE($F4321," ",$G4321),AllocFactorMatrix,(Z$4+1),FALSE)*$E4328</f>
        <v>13.365216166956809</v>
      </c>
      <c r="AA4321" s="5">
        <f t="shared" ref="AA4321:AA4328" si="2195">SUBTOTAL(9,Y4321:Z4321)</f>
        <v>811.30677895124791</v>
      </c>
      <c r="AB4321" s="5">
        <f>VLOOKUP(CONCATENATE($F4321," ",$G4321),AllocFactorMatrix,(AB$4+1),FALSE)*$E4328</f>
        <v>10.354476562224388</v>
      </c>
      <c r="AC4321" s="5">
        <f>VLOOKUP(CONCATENATE($F4321," ",$G4321),AllocFactorMatrix,(AC$4+1),FALSE)*$E4328</f>
        <v>0</v>
      </c>
      <c r="AD4321" s="5">
        <f>VLOOKUP(CONCATENATE($F4321," ",$G4321),AllocFactorMatrix,(AD$4+1),FALSE)*$E4328</f>
        <v>0</v>
      </c>
    </row>
    <row r="4322" spans="1:30" hidden="1" outlineLevel="1">
      <c r="D4322" s="7"/>
      <c r="E4322" s="51"/>
      <c r="F4322" s="52" t="str">
        <f>F4328</f>
        <v>PROD_DEMAND</v>
      </c>
      <c r="G4322" s="55" t="str">
        <f>$G$9</f>
        <v>BULKTRAN</v>
      </c>
      <c r="H4322" s="4">
        <f t="shared" si="2192"/>
        <v>0</v>
      </c>
      <c r="I4322" s="5">
        <f>VLOOKUP(CONCATENATE($F4322," ",$G4322),AllocFactorMatrix,(I$4+1),FALSE)*$E4328</f>
        <v>0</v>
      </c>
      <c r="J4322" s="5">
        <f>VLOOKUP(CONCATENATE($F4322," ",$G4322),AllocFactorMatrix,(J$4+1),FALSE)*$E4328</f>
        <v>0</v>
      </c>
      <c r="K4322" s="5">
        <f>VLOOKUP(CONCATENATE($F4322," ",$G4322),AllocFactorMatrix,(K$4+1),FALSE)*$E4328</f>
        <v>0</v>
      </c>
      <c r="L4322" s="5">
        <f>VLOOKUP(CONCATENATE($F4322," ",$G4322),AllocFactorMatrix,(L$4+1),FALSE)*$E4328</f>
        <v>0</v>
      </c>
      <c r="M4322" s="5">
        <f>VLOOKUP(CONCATENATE($F4322," ",$G4322),AllocFactorMatrix,(M$4+1),FALSE)*$E4328</f>
        <v>0</v>
      </c>
      <c r="N4322" s="5">
        <f t="shared" si="2193"/>
        <v>0</v>
      </c>
      <c r="O4322" s="5">
        <f>VLOOKUP(CONCATENATE($F4322," ",$G4322),AllocFactorMatrix,(O$4+1),FALSE)*$E4328</f>
        <v>0</v>
      </c>
      <c r="P4322" s="5">
        <f>VLOOKUP(CONCATENATE($F4322," ",$G4322),AllocFactorMatrix,(P$4+1),FALSE)*$E4328</f>
        <v>0</v>
      </c>
      <c r="Q4322" s="5">
        <f>VLOOKUP(CONCATENATE($F4322," ",$G4322),AllocFactorMatrix,(Q$4+1),FALSE)*$E4328</f>
        <v>0</v>
      </c>
      <c r="R4322" s="5">
        <f>VLOOKUP(CONCATENATE($F4322," ",$G4322),AllocFactorMatrix,(R$4+1),FALSE)*$E4328</f>
        <v>0</v>
      </c>
      <c r="S4322" s="5">
        <f t="shared" si="2194"/>
        <v>0</v>
      </c>
      <c r="T4322" s="5">
        <f>VLOOKUP(CONCATENATE($F4322," ",$G4322),AllocFactorMatrix,(T$4+1),FALSE)*$E4328</f>
        <v>0</v>
      </c>
      <c r="U4322" s="5">
        <f>VLOOKUP(CONCATENATE($F4322," ",$G4322),AllocFactorMatrix,(U$4+1),FALSE)*$E4328</f>
        <v>0</v>
      </c>
      <c r="V4322" s="5">
        <f>VLOOKUP(CONCATENATE($F4322," ",$G4322),AllocFactorMatrix,(V$4+1),FALSE)*$E4328</f>
        <v>0</v>
      </c>
      <c r="W4322" s="5">
        <f>VLOOKUP(CONCATENATE($F4322," ",$G4322),AllocFactorMatrix,(W$4+1),FALSE)*$E4328</f>
        <v>0</v>
      </c>
      <c r="X4322" s="5">
        <f t="shared" ref="X4322:X4328" si="2196">SUBTOTAL(9,T4322:W4322)</f>
        <v>0</v>
      </c>
      <c r="Y4322" s="5">
        <f>VLOOKUP(CONCATENATE($F4322," ",$G4322),AllocFactorMatrix,(Y$4+1),FALSE)*$E4328</f>
        <v>0</v>
      </c>
      <c r="Z4322" s="5">
        <f>VLOOKUP(CONCATENATE($F4322," ",$G4322),AllocFactorMatrix,(Z$4+1),FALSE)*$E4328</f>
        <v>0</v>
      </c>
      <c r="AA4322" s="5">
        <f t="shared" si="2195"/>
        <v>0</v>
      </c>
      <c r="AB4322" s="5">
        <f>VLOOKUP(CONCATENATE($F4322," ",$G4322),AllocFactorMatrix,(AB$4+1),FALSE)*$E4328</f>
        <v>0</v>
      </c>
      <c r="AC4322" s="5">
        <f>VLOOKUP(CONCATENATE($F4322," ",$G4322),AllocFactorMatrix,(AC$4+1),FALSE)*$E4328</f>
        <v>0</v>
      </c>
      <c r="AD4322" s="5">
        <f>VLOOKUP(CONCATENATE($F4322," ",$G4322),AllocFactorMatrix,(AD$4+1),FALSE)*$E4328</f>
        <v>0</v>
      </c>
    </row>
    <row r="4323" spans="1:30" hidden="1" outlineLevel="1">
      <c r="D4323" s="7"/>
      <c r="E4323" s="51"/>
      <c r="F4323" s="52" t="str">
        <f>F4328</f>
        <v>PROD_DEMAND</v>
      </c>
      <c r="G4323" s="55" t="str">
        <f>$G$10</f>
        <v>SUBTRAN</v>
      </c>
      <c r="H4323" s="4">
        <f t="shared" si="2192"/>
        <v>0</v>
      </c>
      <c r="I4323" s="5">
        <f>VLOOKUP(CONCATENATE($F4323," ",$G4323),AllocFactorMatrix,(I$4+1),FALSE)*$E4328</f>
        <v>0</v>
      </c>
      <c r="J4323" s="5">
        <f>VLOOKUP(CONCATENATE($F4323," ",$G4323),AllocFactorMatrix,(J$4+1),FALSE)*$E4328</f>
        <v>0</v>
      </c>
      <c r="K4323" s="5">
        <f>VLOOKUP(CONCATENATE($F4323," ",$G4323),AllocFactorMatrix,(K$4+1),FALSE)*$E4328</f>
        <v>0</v>
      </c>
      <c r="L4323" s="5">
        <f>VLOOKUP(CONCATENATE($F4323," ",$G4323),AllocFactorMatrix,(L$4+1),FALSE)*$E4328</f>
        <v>0</v>
      </c>
      <c r="M4323" s="5">
        <f>VLOOKUP(CONCATENATE($F4323," ",$G4323),AllocFactorMatrix,(M$4+1),FALSE)*$E4328</f>
        <v>0</v>
      </c>
      <c r="N4323" s="5">
        <f t="shared" si="2193"/>
        <v>0</v>
      </c>
      <c r="O4323" s="5">
        <f>VLOOKUP(CONCATENATE($F4323," ",$G4323),AllocFactorMatrix,(O$4+1),FALSE)*$E4328</f>
        <v>0</v>
      </c>
      <c r="P4323" s="5">
        <f>VLOOKUP(CONCATENATE($F4323," ",$G4323),AllocFactorMatrix,(P$4+1),FALSE)*$E4328</f>
        <v>0</v>
      </c>
      <c r="Q4323" s="5">
        <f>VLOOKUP(CONCATENATE($F4323," ",$G4323),AllocFactorMatrix,(Q$4+1),FALSE)*$E4328</f>
        <v>0</v>
      </c>
      <c r="R4323" s="5">
        <f>VLOOKUP(CONCATENATE($F4323," ",$G4323),AllocFactorMatrix,(R$4+1),FALSE)*$E4328</f>
        <v>0</v>
      </c>
      <c r="S4323" s="5">
        <f t="shared" si="2194"/>
        <v>0</v>
      </c>
      <c r="T4323" s="5">
        <f>VLOOKUP(CONCATENATE($F4323," ",$G4323),AllocFactorMatrix,(T$4+1),FALSE)*$E4328</f>
        <v>0</v>
      </c>
      <c r="U4323" s="5">
        <f>VLOOKUP(CONCATENATE($F4323," ",$G4323),AllocFactorMatrix,(U$4+1),FALSE)*$E4328</f>
        <v>0</v>
      </c>
      <c r="V4323" s="5">
        <f>VLOOKUP(CONCATENATE($F4323," ",$G4323),AllocFactorMatrix,(V$4+1),FALSE)*$E4328</f>
        <v>0</v>
      </c>
      <c r="W4323" s="5">
        <f>VLOOKUP(CONCATENATE($F4323," ",$G4323),AllocFactorMatrix,(W$4+1),FALSE)*$E4328</f>
        <v>0</v>
      </c>
      <c r="X4323" s="5">
        <f t="shared" si="2196"/>
        <v>0</v>
      </c>
      <c r="Y4323" s="5">
        <f>VLOOKUP(CONCATENATE($F4323," ",$G4323),AllocFactorMatrix,(Y$4+1),FALSE)*$E4328</f>
        <v>0</v>
      </c>
      <c r="Z4323" s="5">
        <f>VLOOKUP(CONCATENATE($F4323," ",$G4323),AllocFactorMatrix,(Z$4+1),FALSE)*$E4328</f>
        <v>0</v>
      </c>
      <c r="AA4323" s="5">
        <f t="shared" si="2195"/>
        <v>0</v>
      </c>
      <c r="AB4323" s="5">
        <f>VLOOKUP(CONCATENATE($F4323," ",$G4323),AllocFactorMatrix,(AB$4+1),FALSE)*$E4328</f>
        <v>0</v>
      </c>
      <c r="AC4323" s="5">
        <f>VLOOKUP(CONCATENATE($F4323," ",$G4323),AllocFactorMatrix,(AC$4+1),FALSE)*$E4328</f>
        <v>0</v>
      </c>
      <c r="AD4323" s="5">
        <f>VLOOKUP(CONCATENATE($F4323," ",$G4323),AllocFactorMatrix,(AD$4+1),FALSE)*$E4328</f>
        <v>0</v>
      </c>
    </row>
    <row r="4324" spans="1:30" hidden="1" outlineLevel="1">
      <c r="D4324" s="7"/>
      <c r="E4324" s="51"/>
      <c r="F4324" s="52" t="str">
        <f>F4328</f>
        <v>PROD_DEMAND</v>
      </c>
      <c r="G4324" s="55" t="str">
        <f>$G$11</f>
        <v>DISTPRI</v>
      </c>
      <c r="H4324" s="4">
        <f t="shared" si="2192"/>
        <v>0</v>
      </c>
      <c r="I4324" s="5">
        <f>VLOOKUP(CONCATENATE($F4324," ",$G4324),AllocFactorMatrix,(I$4+1),FALSE)*$E4328</f>
        <v>0</v>
      </c>
      <c r="J4324" s="5">
        <f>VLOOKUP(CONCATENATE($F4324," ",$G4324),AllocFactorMatrix,(J$4+1),FALSE)*$E4328</f>
        <v>0</v>
      </c>
      <c r="K4324" s="5">
        <f>VLOOKUP(CONCATENATE($F4324," ",$G4324),AllocFactorMatrix,(K$4+1),FALSE)*$E4328</f>
        <v>0</v>
      </c>
      <c r="L4324" s="5">
        <f>VLOOKUP(CONCATENATE($F4324," ",$G4324),AllocFactorMatrix,(L$4+1),FALSE)*$E4328</f>
        <v>0</v>
      </c>
      <c r="M4324" s="5">
        <f>VLOOKUP(CONCATENATE($F4324," ",$G4324),AllocFactorMatrix,(M$4+1),FALSE)*$E4328</f>
        <v>0</v>
      </c>
      <c r="N4324" s="5">
        <f t="shared" si="2193"/>
        <v>0</v>
      </c>
      <c r="O4324" s="5">
        <f>VLOOKUP(CONCATENATE($F4324," ",$G4324),AllocFactorMatrix,(O$4+1),FALSE)*$E4328</f>
        <v>0</v>
      </c>
      <c r="P4324" s="5">
        <f>VLOOKUP(CONCATENATE($F4324," ",$G4324),AllocFactorMatrix,(P$4+1),FALSE)*$E4328</f>
        <v>0</v>
      </c>
      <c r="Q4324" s="5">
        <f>VLOOKUP(CONCATENATE($F4324," ",$G4324),AllocFactorMatrix,(Q$4+1),FALSE)*$E4328</f>
        <v>0</v>
      </c>
      <c r="R4324" s="5">
        <f>VLOOKUP(CONCATENATE($F4324," ",$G4324),AllocFactorMatrix,(R$4+1),FALSE)*$E4328</f>
        <v>0</v>
      </c>
      <c r="S4324" s="5">
        <f t="shared" si="2194"/>
        <v>0</v>
      </c>
      <c r="T4324" s="5">
        <f>VLOOKUP(CONCATENATE($F4324," ",$G4324),AllocFactorMatrix,(T$4+1),FALSE)*$E4328</f>
        <v>0</v>
      </c>
      <c r="U4324" s="5">
        <f>VLOOKUP(CONCATENATE($F4324," ",$G4324),AllocFactorMatrix,(U$4+1),FALSE)*$E4328</f>
        <v>0</v>
      </c>
      <c r="V4324" s="5">
        <f>VLOOKUP(CONCATENATE($F4324," ",$G4324),AllocFactorMatrix,(V$4+1),FALSE)*$E4328</f>
        <v>0</v>
      </c>
      <c r="W4324" s="5">
        <f>VLOOKUP(CONCATENATE($F4324," ",$G4324),AllocFactorMatrix,(W$4+1),FALSE)*$E4328</f>
        <v>0</v>
      </c>
      <c r="X4324" s="5">
        <f t="shared" si="2196"/>
        <v>0</v>
      </c>
      <c r="Y4324" s="5">
        <f>VLOOKUP(CONCATENATE($F4324," ",$G4324),AllocFactorMatrix,(Y$4+1),FALSE)*$E4328</f>
        <v>0</v>
      </c>
      <c r="Z4324" s="5">
        <f>VLOOKUP(CONCATENATE($F4324," ",$G4324),AllocFactorMatrix,(Z$4+1),FALSE)*$E4328</f>
        <v>0</v>
      </c>
      <c r="AA4324" s="5">
        <f t="shared" si="2195"/>
        <v>0</v>
      </c>
      <c r="AB4324" s="5">
        <f>VLOOKUP(CONCATENATE($F4324," ",$G4324),AllocFactorMatrix,(AB$4+1),FALSE)*$E4328</f>
        <v>0</v>
      </c>
      <c r="AC4324" s="5">
        <f>VLOOKUP(CONCATENATE($F4324," ",$G4324),AllocFactorMatrix,(AC$4+1),FALSE)*$E4328</f>
        <v>0</v>
      </c>
      <c r="AD4324" s="5">
        <f>VLOOKUP(CONCATENATE($F4324," ",$G4324),AllocFactorMatrix,(AD$4+1),FALSE)*$E4328</f>
        <v>0</v>
      </c>
    </row>
    <row r="4325" spans="1:30" hidden="1" outlineLevel="1">
      <c r="D4325" s="7"/>
      <c r="E4325" s="51"/>
      <c r="F4325" s="52" t="str">
        <f>F4328</f>
        <v>PROD_DEMAND</v>
      </c>
      <c r="G4325" s="55" t="str">
        <f>$G$12</f>
        <v>DISTSEC</v>
      </c>
      <c r="H4325" s="4">
        <f t="shared" si="2192"/>
        <v>0</v>
      </c>
      <c r="I4325" s="5">
        <f>VLOOKUP(CONCATENATE($F4325," ",$G4325),AllocFactorMatrix,(I$4+1),FALSE)*$E4328</f>
        <v>0</v>
      </c>
      <c r="J4325" s="5">
        <f>VLOOKUP(CONCATENATE($F4325," ",$G4325),AllocFactorMatrix,(J$4+1),FALSE)*$E4328</f>
        <v>0</v>
      </c>
      <c r="K4325" s="5">
        <f>VLOOKUP(CONCATENATE($F4325," ",$G4325),AllocFactorMatrix,(K$4+1),FALSE)*$E4328</f>
        <v>0</v>
      </c>
      <c r="L4325" s="5">
        <f>VLOOKUP(CONCATENATE($F4325," ",$G4325),AllocFactorMatrix,(L$4+1),FALSE)*$E4328</f>
        <v>0</v>
      </c>
      <c r="M4325" s="5">
        <f>VLOOKUP(CONCATENATE($F4325," ",$G4325),AllocFactorMatrix,(M$4+1),FALSE)*$E4328</f>
        <v>0</v>
      </c>
      <c r="N4325" s="5">
        <f t="shared" si="2193"/>
        <v>0</v>
      </c>
      <c r="O4325" s="5">
        <f>VLOOKUP(CONCATENATE($F4325," ",$G4325),AllocFactorMatrix,(O$4+1),FALSE)*$E4328</f>
        <v>0</v>
      </c>
      <c r="P4325" s="5">
        <f>VLOOKUP(CONCATENATE($F4325," ",$G4325),AllocFactorMatrix,(P$4+1),FALSE)*$E4328</f>
        <v>0</v>
      </c>
      <c r="Q4325" s="5">
        <f>VLOOKUP(CONCATENATE($F4325," ",$G4325),AllocFactorMatrix,(Q$4+1),FALSE)*$E4328</f>
        <v>0</v>
      </c>
      <c r="R4325" s="5">
        <f>VLOOKUP(CONCATENATE($F4325," ",$G4325),AllocFactorMatrix,(R$4+1),FALSE)*$E4328</f>
        <v>0</v>
      </c>
      <c r="S4325" s="5">
        <f t="shared" si="2194"/>
        <v>0</v>
      </c>
      <c r="T4325" s="5">
        <f>VLOOKUP(CONCATENATE($F4325," ",$G4325),AllocFactorMatrix,(T$4+1),FALSE)*$E4328</f>
        <v>0</v>
      </c>
      <c r="U4325" s="5">
        <f>VLOOKUP(CONCATENATE($F4325," ",$G4325),AllocFactorMatrix,(U$4+1),FALSE)*$E4328</f>
        <v>0</v>
      </c>
      <c r="V4325" s="5">
        <f>VLOOKUP(CONCATENATE($F4325," ",$G4325),AllocFactorMatrix,(V$4+1),FALSE)*$E4328</f>
        <v>0</v>
      </c>
      <c r="W4325" s="5">
        <f>VLOOKUP(CONCATENATE($F4325," ",$G4325),AllocFactorMatrix,(W$4+1),FALSE)*$E4328</f>
        <v>0</v>
      </c>
      <c r="X4325" s="5">
        <f t="shared" si="2196"/>
        <v>0</v>
      </c>
      <c r="Y4325" s="5">
        <f>VLOOKUP(CONCATENATE($F4325," ",$G4325),AllocFactorMatrix,(Y$4+1),FALSE)*$E4328</f>
        <v>0</v>
      </c>
      <c r="Z4325" s="5">
        <f>VLOOKUP(CONCATENATE($F4325," ",$G4325),AllocFactorMatrix,(Z$4+1),FALSE)*$E4328</f>
        <v>0</v>
      </c>
      <c r="AA4325" s="5">
        <f t="shared" si="2195"/>
        <v>0</v>
      </c>
      <c r="AB4325" s="5">
        <f>VLOOKUP(CONCATENATE($F4325," ",$G4325),AllocFactorMatrix,(AB$4+1),FALSE)*$E4328</f>
        <v>0</v>
      </c>
      <c r="AC4325" s="5">
        <f>VLOOKUP(CONCATENATE($F4325," ",$G4325),AllocFactorMatrix,(AC$4+1),FALSE)*$E4328</f>
        <v>0</v>
      </c>
      <c r="AD4325" s="5">
        <f>VLOOKUP(CONCATENATE($F4325," ",$G4325),AllocFactorMatrix,(AD$4+1),FALSE)*$E4328</f>
        <v>0</v>
      </c>
    </row>
    <row r="4326" spans="1:30" hidden="1" outlineLevel="1">
      <c r="D4326" s="7"/>
      <c r="E4326" s="51"/>
      <c r="F4326" s="52" t="str">
        <f>F4328</f>
        <v>PROD_DEMAND</v>
      </c>
      <c r="G4326" s="55" t="str">
        <f>$G$13</f>
        <v>ENERGY</v>
      </c>
      <c r="H4326" s="4">
        <f t="shared" si="2192"/>
        <v>0</v>
      </c>
      <c r="I4326" s="5">
        <f>VLOOKUP(CONCATENATE($F4326," ",$G4326),AllocFactorMatrix,(I$4+1),FALSE)*$E4328</f>
        <v>0</v>
      </c>
      <c r="J4326" s="5">
        <f>VLOOKUP(CONCATENATE($F4326," ",$G4326),AllocFactorMatrix,(J$4+1),FALSE)*$E4328</f>
        <v>0</v>
      </c>
      <c r="K4326" s="5">
        <f>VLOOKUP(CONCATENATE($F4326," ",$G4326),AllocFactorMatrix,(K$4+1),FALSE)*$E4328</f>
        <v>0</v>
      </c>
      <c r="L4326" s="5">
        <f>VLOOKUP(CONCATENATE($F4326," ",$G4326),AllocFactorMatrix,(L$4+1),FALSE)*$E4328</f>
        <v>0</v>
      </c>
      <c r="M4326" s="5">
        <f>VLOOKUP(CONCATENATE($F4326," ",$G4326),AllocFactorMatrix,(M$4+1),FALSE)*$E4328</f>
        <v>0</v>
      </c>
      <c r="N4326" s="5">
        <f t="shared" si="2193"/>
        <v>0</v>
      </c>
      <c r="O4326" s="5">
        <f>VLOOKUP(CONCATENATE($F4326," ",$G4326),AllocFactorMatrix,(O$4+1),FALSE)*$E4328</f>
        <v>0</v>
      </c>
      <c r="P4326" s="5">
        <f>VLOOKUP(CONCATENATE($F4326," ",$G4326),AllocFactorMatrix,(P$4+1),FALSE)*$E4328</f>
        <v>0</v>
      </c>
      <c r="Q4326" s="5">
        <f>VLOOKUP(CONCATENATE($F4326," ",$G4326),AllocFactorMatrix,(Q$4+1),FALSE)*$E4328</f>
        <v>0</v>
      </c>
      <c r="R4326" s="5">
        <f>VLOOKUP(CONCATENATE($F4326," ",$G4326),AllocFactorMatrix,(R$4+1),FALSE)*$E4328</f>
        <v>0</v>
      </c>
      <c r="S4326" s="5">
        <f t="shared" si="2194"/>
        <v>0</v>
      </c>
      <c r="T4326" s="5">
        <f>VLOOKUP(CONCATENATE($F4326," ",$G4326),AllocFactorMatrix,(T$4+1),FALSE)*$E4328</f>
        <v>0</v>
      </c>
      <c r="U4326" s="5">
        <f>VLOOKUP(CONCATENATE($F4326," ",$G4326),AllocFactorMatrix,(U$4+1),FALSE)*$E4328</f>
        <v>0</v>
      </c>
      <c r="V4326" s="5">
        <f>VLOOKUP(CONCATENATE($F4326," ",$G4326),AllocFactorMatrix,(V$4+1),FALSE)*$E4328</f>
        <v>0</v>
      </c>
      <c r="W4326" s="5">
        <f>VLOOKUP(CONCATENATE($F4326," ",$G4326),AllocFactorMatrix,(W$4+1),FALSE)*$E4328</f>
        <v>0</v>
      </c>
      <c r="X4326" s="5">
        <f t="shared" si="2196"/>
        <v>0</v>
      </c>
      <c r="Y4326" s="5">
        <f>VLOOKUP(CONCATENATE($F4326," ",$G4326),AllocFactorMatrix,(Y$4+1),FALSE)*$E4328</f>
        <v>0</v>
      </c>
      <c r="Z4326" s="5">
        <f>VLOOKUP(CONCATENATE($F4326," ",$G4326),AllocFactorMatrix,(Z$4+1),FALSE)*$E4328</f>
        <v>0</v>
      </c>
      <c r="AA4326" s="5">
        <f t="shared" si="2195"/>
        <v>0</v>
      </c>
      <c r="AB4326" s="5">
        <f>VLOOKUP(CONCATENATE($F4326," ",$G4326),AllocFactorMatrix,(AB$4+1),FALSE)*$E4328</f>
        <v>0</v>
      </c>
      <c r="AC4326" s="5">
        <f>VLOOKUP(CONCATENATE($F4326," ",$G4326),AllocFactorMatrix,(AC$4+1),FALSE)*$E4328</f>
        <v>0</v>
      </c>
      <c r="AD4326" s="5">
        <f>VLOOKUP(CONCATENATE($F4326," ",$G4326),AllocFactorMatrix,(AD$4+1),FALSE)*$E4328</f>
        <v>0</v>
      </c>
    </row>
    <row r="4327" spans="1:30" hidden="1" outlineLevel="1">
      <c r="D4327" s="7"/>
      <c r="E4327" s="51"/>
      <c r="F4327" s="52" t="str">
        <f>F4328</f>
        <v>PROD_DEMAND</v>
      </c>
      <c r="G4327" s="55" t="str">
        <f>$G$14</f>
        <v>CUSTOMER</v>
      </c>
      <c r="H4327" s="4">
        <f t="shared" si="2192"/>
        <v>0</v>
      </c>
      <c r="I4327" s="5">
        <f>VLOOKUP(CONCATENATE($F4327," ",$G4327),AllocFactorMatrix,(I$4+1),FALSE)*$E4328</f>
        <v>0</v>
      </c>
      <c r="J4327" s="5">
        <f>VLOOKUP(CONCATENATE($F4327," ",$G4327),AllocFactorMatrix,(J$4+1),FALSE)*$E4328</f>
        <v>0</v>
      </c>
      <c r="K4327" s="5">
        <f>VLOOKUP(CONCATENATE($F4327," ",$G4327),AllocFactorMatrix,(K$4+1),FALSE)*$E4328</f>
        <v>0</v>
      </c>
      <c r="L4327" s="5">
        <f>VLOOKUP(CONCATENATE($F4327," ",$G4327),AllocFactorMatrix,(L$4+1),FALSE)*$E4328</f>
        <v>0</v>
      </c>
      <c r="M4327" s="5">
        <f>VLOOKUP(CONCATENATE($F4327," ",$G4327),AllocFactorMatrix,(M$4+1),FALSE)*$E4328</f>
        <v>0</v>
      </c>
      <c r="N4327" s="5">
        <f t="shared" si="2193"/>
        <v>0</v>
      </c>
      <c r="O4327" s="5">
        <f>VLOOKUP(CONCATENATE($F4327," ",$G4327),AllocFactorMatrix,(O$4+1),FALSE)*$E4328</f>
        <v>0</v>
      </c>
      <c r="P4327" s="5">
        <f>VLOOKUP(CONCATENATE($F4327," ",$G4327),AllocFactorMatrix,(P$4+1),FALSE)*$E4328</f>
        <v>0</v>
      </c>
      <c r="Q4327" s="5">
        <f>VLOOKUP(CONCATENATE($F4327," ",$G4327),AllocFactorMatrix,(Q$4+1),FALSE)*$E4328</f>
        <v>0</v>
      </c>
      <c r="R4327" s="5">
        <f>VLOOKUP(CONCATENATE($F4327," ",$G4327),AllocFactorMatrix,(R$4+1),FALSE)*$E4328</f>
        <v>0</v>
      </c>
      <c r="S4327" s="5">
        <f t="shared" si="2194"/>
        <v>0</v>
      </c>
      <c r="T4327" s="5">
        <f>VLOOKUP(CONCATENATE($F4327," ",$G4327),AllocFactorMatrix,(T$4+1),FALSE)*$E4328</f>
        <v>0</v>
      </c>
      <c r="U4327" s="5">
        <f>VLOOKUP(CONCATENATE($F4327," ",$G4327),AllocFactorMatrix,(U$4+1),FALSE)*$E4328</f>
        <v>0</v>
      </c>
      <c r="V4327" s="5">
        <f>VLOOKUP(CONCATENATE($F4327," ",$G4327),AllocFactorMatrix,(V$4+1),FALSE)*$E4328</f>
        <v>0</v>
      </c>
      <c r="W4327" s="5">
        <f>VLOOKUP(CONCATENATE($F4327," ",$G4327),AllocFactorMatrix,(W$4+1),FALSE)*$E4328</f>
        <v>0</v>
      </c>
      <c r="X4327" s="5">
        <f t="shared" si="2196"/>
        <v>0</v>
      </c>
      <c r="Y4327" s="5">
        <f>VLOOKUP(CONCATENATE($F4327," ",$G4327),AllocFactorMatrix,(Y$4+1),FALSE)*$E4328</f>
        <v>0</v>
      </c>
      <c r="Z4327" s="5">
        <f>VLOOKUP(CONCATENATE($F4327," ",$G4327),AllocFactorMatrix,(Z$4+1),FALSE)*$E4328</f>
        <v>0</v>
      </c>
      <c r="AA4327" s="5">
        <f t="shared" si="2195"/>
        <v>0</v>
      </c>
      <c r="AB4327" s="5">
        <f>VLOOKUP(CONCATENATE($F4327," ",$G4327),AllocFactorMatrix,(AB$4+1),FALSE)*$E4328</f>
        <v>0</v>
      </c>
      <c r="AC4327" s="5">
        <f>VLOOKUP(CONCATENATE($F4327," ",$G4327),AllocFactorMatrix,(AC$4+1),FALSE)*$E4328</f>
        <v>0</v>
      </c>
      <c r="AD4327" s="5">
        <f>VLOOKUP(CONCATENATE($F4327," ",$G4327),AllocFactorMatrix,(AD$4+1),FALSE)*$E4328</f>
        <v>0</v>
      </c>
    </row>
    <row r="4328" spans="1:30" collapsed="1">
      <c r="D4328" s="55" t="str">
        <f>+D3353</f>
        <v>Adj 45 - ARO Accretion</v>
      </c>
      <c r="E4328" s="61">
        <v>38323</v>
      </c>
      <c r="F4328" s="57" t="str">
        <f>+F3353</f>
        <v>PROD_DEMAND</v>
      </c>
      <c r="G4328" s="55" t="str">
        <f>$G$15</f>
        <v>TOTAL</v>
      </c>
      <c r="H4328" s="4">
        <f t="shared" si="2192"/>
        <v>38322.999999999985</v>
      </c>
      <c r="I4328" s="5">
        <f>VLOOKUP(CONCATENATE($F4328," ",$G4328),AllocFactorMatrix,(I$4+1),FALSE)*$E4328</f>
        <v>18877.257943279787</v>
      </c>
      <c r="J4328" s="5">
        <f>VLOOKUP(CONCATENATE($F4328," ",$G4328),AllocFactorMatrix,(J$4+1),FALSE)*$E4328</f>
        <v>933.17031280707295</v>
      </c>
      <c r="K4328" s="5">
        <f>VLOOKUP(CONCATENATE($F4328," ",$G4328),AllocFactorMatrix,(K$4+1),FALSE)*$E4328</f>
        <v>3418.1493750888872</v>
      </c>
      <c r="L4328" s="5">
        <f>VLOOKUP(CONCATENATE($F4328," ",$G4328),AllocFactorMatrix,(L$4+1),FALSE)*$E4328</f>
        <v>107.59120653798617</v>
      </c>
      <c r="M4328" s="5">
        <f>VLOOKUP(CONCATENATE($F4328," ",$G4328),AllocFactorMatrix,(M$4+1),FALSE)*$E4328</f>
        <v>10.089559075304164</v>
      </c>
      <c r="N4328" s="5">
        <f t="shared" si="2193"/>
        <v>3535.8301407021777</v>
      </c>
      <c r="O4328" s="5">
        <f>VLOOKUP(CONCATENATE($F4328," ",$G4328),AllocFactorMatrix,(O$4+1),FALSE)*$E4328</f>
        <v>2598.3252549923677</v>
      </c>
      <c r="P4328" s="5">
        <f>VLOOKUP(CONCATENATE($F4328," ",$G4328),AllocFactorMatrix,(P$4+1),FALSE)*$E4328</f>
        <v>484.14369447835793</v>
      </c>
      <c r="Q4328" s="5">
        <f>VLOOKUP(CONCATENATE($F4328," ",$G4328),AllocFactorMatrix,(Q$4+1),FALSE)*$E4328</f>
        <v>218.77552077894632</v>
      </c>
      <c r="R4328" s="5">
        <f>VLOOKUP(CONCATENATE($F4328," ",$G4328),AllocFactorMatrix,(R$4+1),FALSE)*$E4328</f>
        <v>9.8380906201885701</v>
      </c>
      <c r="S4328" s="5">
        <f t="shared" si="2194"/>
        <v>3311.0825608698606</v>
      </c>
      <c r="T4328" s="5">
        <f>VLOOKUP(CONCATENATE($F4328," ",$G4328),AllocFactorMatrix,(T$4+1),FALSE)*$E4328</f>
        <v>90.766156348092196</v>
      </c>
      <c r="U4328" s="5">
        <f>VLOOKUP(CONCATENATE($F4328," ",$G4328),AllocFactorMatrix,(U$4+1),FALSE)*$E4328</f>
        <v>1485.3726837315335</v>
      </c>
      <c r="V4328" s="5">
        <f>VLOOKUP(CONCATENATE($F4328," ",$G4328),AllocFactorMatrix,(V$4+1),FALSE)*$E4328</f>
        <v>7850.2363701825279</v>
      </c>
      <c r="W4328" s="5">
        <f>VLOOKUP(CONCATENATE($F4328," ",$G4328),AllocFactorMatrix,(W$4+1),FALSE)*$E4328</f>
        <v>1417.6225765654681</v>
      </c>
      <c r="X4328" s="5">
        <f t="shared" si="2196"/>
        <v>10843.997786827622</v>
      </c>
      <c r="Y4328" s="5">
        <f>VLOOKUP(CONCATENATE($F4328," ",$G4328),AllocFactorMatrix,(Y$4+1),FALSE)*$E4328</f>
        <v>797.94156278429114</v>
      </c>
      <c r="Z4328" s="5">
        <f>VLOOKUP(CONCATENATE($F4328," ",$G4328),AllocFactorMatrix,(Z$4+1),FALSE)*$E4328</f>
        <v>13.365216166956809</v>
      </c>
      <c r="AA4328" s="5">
        <f t="shared" si="2195"/>
        <v>811.30677895124791</v>
      </c>
      <c r="AB4328" s="5">
        <f>VLOOKUP(CONCATENATE($F4328," ",$G4328),AllocFactorMatrix,(AB$4+1),FALSE)*$E4328</f>
        <v>10.354476562224388</v>
      </c>
      <c r="AC4328" s="5">
        <f>VLOOKUP(CONCATENATE($F4328," ",$G4328),AllocFactorMatrix,(AC$4+1),FALSE)*$E4328</f>
        <v>0</v>
      </c>
      <c r="AD4328" s="5">
        <f>VLOOKUP(CONCATENATE($F4328," ",$G4328),AllocFactorMatrix,(AD$4+1),FALSE)*$E4328</f>
        <v>0</v>
      </c>
    </row>
    <row r="4329" spans="1:30" s="51" customFormat="1" hidden="1" outlineLevel="1">
      <c r="A4329" s="56"/>
      <c r="B4329" s="111"/>
      <c r="C4329" s="55"/>
      <c r="D4329" s="55"/>
      <c r="F4329" s="52" t="str">
        <f>F4336</f>
        <v>PROD_DEMAND</v>
      </c>
      <c r="G4329" s="55" t="str">
        <f>$G$8</f>
        <v>PRODUCTION</v>
      </c>
      <c r="H4329" s="53">
        <f t="shared" ref="H4329:H4336" si="2197">SUBTOTAL(9,I4329:AD4329)</f>
        <v>28196.999999999993</v>
      </c>
      <c r="I4329" s="54">
        <f>VLOOKUP(CONCATENATE($F4329," ",$G4329),AllocFactorMatrix,(I$4+1),FALSE)*$E4336</f>
        <v>13889.362581913214</v>
      </c>
      <c r="J4329" s="54">
        <f>VLOOKUP(CONCATENATE($F4329," ",$G4329),AllocFactorMatrix,(J$4+1),FALSE)*$E4336</f>
        <v>686.60082222741005</v>
      </c>
      <c r="K4329" s="54">
        <f>VLOOKUP(CONCATENATE($F4329," ",$G4329),AllocFactorMatrix,(K$4+1),FALSE)*$E4336</f>
        <v>2514.9794621867118</v>
      </c>
      <c r="L4329" s="54">
        <f>VLOOKUP(CONCATENATE($F4329," ",$G4329),AllocFactorMatrix,(L$4+1),FALSE)*$E4336</f>
        <v>79.162624292242157</v>
      </c>
      <c r="M4329" s="54">
        <f>VLOOKUP(CONCATENATE($F4329," ",$G4329),AllocFactorMatrix,(M$4+1),FALSE)*$E4336</f>
        <v>7.4236175989967252</v>
      </c>
      <c r="N4329" s="54">
        <f t="shared" ref="N4329:N4336" si="2198">SUBTOTAL(9,K4329:M4329)</f>
        <v>2601.5657040779506</v>
      </c>
      <c r="O4329" s="54">
        <f>VLOOKUP(CONCATENATE($F4329," ",$G4329),AllocFactorMatrix,(O$4+1),FALSE)*$E4336</f>
        <v>1911.7756233859509</v>
      </c>
      <c r="P4329" s="54">
        <f>VLOOKUP(CONCATENATE($F4329," ",$G4329),AllocFactorMatrix,(P$4+1),FALSE)*$E4336</f>
        <v>356.21949620870646</v>
      </c>
      <c r="Q4329" s="54">
        <f>VLOOKUP(CONCATENATE($F4329," ",$G4329),AllocFactorMatrix,(Q$4+1),FALSE)*$E4336</f>
        <v>160.96895752952403</v>
      </c>
      <c r="R4329" s="54">
        <f>VLOOKUP(CONCATENATE($F4329," ",$G4329),AllocFactorMatrix,(R$4+1),FALSE)*$E4336</f>
        <v>7.2385940875572663</v>
      </c>
      <c r="S4329" s="54">
        <f t="shared" ref="S4329:S4336" si="2199">SUBTOTAL(9,O4329:R4329)</f>
        <v>2436.202671211739</v>
      </c>
      <c r="T4329" s="54">
        <f>VLOOKUP(CONCATENATE($F4329," ",$G4329),AllocFactorMatrix,(T$4+1),FALSE)*$E4336</f>
        <v>66.783219229892111</v>
      </c>
      <c r="U4329" s="54">
        <f>VLOOKUP(CONCATENATE($F4329," ",$G4329),AllocFactorMatrix,(U$4+1),FALSE)*$E4336</f>
        <v>1092.8960040492145</v>
      </c>
      <c r="V4329" s="54">
        <f>VLOOKUP(CONCATENATE($F4329," ",$G4329),AllocFactorMatrix,(V$4+1),FALSE)*$E4336</f>
        <v>5775.9860900774138</v>
      </c>
      <c r="W4329" s="54">
        <f>VLOOKUP(CONCATENATE($F4329," ",$G4329),AllocFactorMatrix,(W$4+1),FALSE)*$E4336</f>
        <v>1043.0473551500797</v>
      </c>
      <c r="X4329" s="54">
        <f>SUBTOTAL(9,T4329:W4329)</f>
        <v>7978.7126685066005</v>
      </c>
      <c r="Y4329" s="54">
        <f>VLOOKUP(CONCATENATE($F4329," ",$G4329),AllocFactorMatrix,(Y$4+1),FALSE)*$E4336</f>
        <v>587.10326033527269</v>
      </c>
      <c r="Z4329" s="54">
        <f>VLOOKUP(CONCATENATE($F4329," ",$G4329),AllocFactorMatrix,(Z$4+1),FALSE)*$E4336</f>
        <v>9.8337551929567404</v>
      </c>
      <c r="AA4329" s="54">
        <f t="shared" ref="AA4329:AA4336" si="2200">SUBTOTAL(9,Y4329:Z4329)</f>
        <v>596.93701552822938</v>
      </c>
      <c r="AB4329" s="54">
        <f>VLOOKUP(CONCATENATE($F4329," ",$G4329),AllocFactorMatrix,(AB$4+1),FALSE)*$E4336</f>
        <v>7.6185365348495955</v>
      </c>
      <c r="AC4329" s="54">
        <f>VLOOKUP(CONCATENATE($F4329," ",$G4329),AllocFactorMatrix,(AC$4+1),FALSE)*$E4336</f>
        <v>0</v>
      </c>
      <c r="AD4329" s="54">
        <f>VLOOKUP(CONCATENATE($F4329," ",$G4329),AllocFactorMatrix,(AD$4+1),FALSE)*$E4336</f>
        <v>0</v>
      </c>
    </row>
    <row r="4330" spans="1:30" s="51" customFormat="1" hidden="1" outlineLevel="1">
      <c r="A4330" s="56"/>
      <c r="B4330" s="111"/>
      <c r="C4330" s="55"/>
      <c r="D4330" s="55"/>
      <c r="F4330" s="52" t="str">
        <f>F4336</f>
        <v>PROD_DEMAND</v>
      </c>
      <c r="G4330" s="55" t="str">
        <f>$G$9</f>
        <v>BULKTRAN</v>
      </c>
      <c r="H4330" s="53">
        <f t="shared" si="2197"/>
        <v>0</v>
      </c>
      <c r="I4330" s="54">
        <f>VLOOKUP(CONCATENATE($F4330," ",$G4330),AllocFactorMatrix,(I$4+1),FALSE)*$E4336</f>
        <v>0</v>
      </c>
      <c r="J4330" s="54">
        <f>VLOOKUP(CONCATENATE($F4330," ",$G4330),AllocFactorMatrix,(J$4+1),FALSE)*$E4336</f>
        <v>0</v>
      </c>
      <c r="K4330" s="54">
        <f>VLOOKUP(CONCATENATE($F4330," ",$G4330),AllocFactorMatrix,(K$4+1),FALSE)*$E4336</f>
        <v>0</v>
      </c>
      <c r="L4330" s="54">
        <f>VLOOKUP(CONCATENATE($F4330," ",$G4330),AllocFactorMatrix,(L$4+1),FALSE)*$E4336</f>
        <v>0</v>
      </c>
      <c r="M4330" s="54">
        <f>VLOOKUP(CONCATENATE($F4330," ",$G4330),AllocFactorMatrix,(M$4+1),FALSE)*$E4336</f>
        <v>0</v>
      </c>
      <c r="N4330" s="54">
        <f t="shared" si="2198"/>
        <v>0</v>
      </c>
      <c r="O4330" s="54">
        <f>VLOOKUP(CONCATENATE($F4330," ",$G4330),AllocFactorMatrix,(O$4+1),FALSE)*$E4336</f>
        <v>0</v>
      </c>
      <c r="P4330" s="54">
        <f>VLOOKUP(CONCATENATE($F4330," ",$G4330),AllocFactorMatrix,(P$4+1),FALSE)*$E4336</f>
        <v>0</v>
      </c>
      <c r="Q4330" s="54">
        <f>VLOOKUP(CONCATENATE($F4330," ",$G4330),AllocFactorMatrix,(Q$4+1),FALSE)*$E4336</f>
        <v>0</v>
      </c>
      <c r="R4330" s="54">
        <f>VLOOKUP(CONCATENATE($F4330," ",$G4330),AllocFactorMatrix,(R$4+1),FALSE)*$E4336</f>
        <v>0</v>
      </c>
      <c r="S4330" s="54">
        <f t="shared" si="2199"/>
        <v>0</v>
      </c>
      <c r="T4330" s="54">
        <f>VLOOKUP(CONCATENATE($F4330," ",$G4330),AllocFactorMatrix,(T$4+1),FALSE)*$E4336</f>
        <v>0</v>
      </c>
      <c r="U4330" s="54">
        <f>VLOOKUP(CONCATENATE($F4330," ",$G4330),AllocFactorMatrix,(U$4+1),FALSE)*$E4336</f>
        <v>0</v>
      </c>
      <c r="V4330" s="54">
        <f>VLOOKUP(CONCATENATE($F4330," ",$G4330),AllocFactorMatrix,(V$4+1),FALSE)*$E4336</f>
        <v>0</v>
      </c>
      <c r="W4330" s="54">
        <f>VLOOKUP(CONCATENATE($F4330," ",$G4330),AllocFactorMatrix,(W$4+1),FALSE)*$E4336</f>
        <v>0</v>
      </c>
      <c r="X4330" s="54">
        <f t="shared" ref="X4330:X4336" si="2201">SUBTOTAL(9,T4330:W4330)</f>
        <v>0</v>
      </c>
      <c r="Y4330" s="54">
        <f>VLOOKUP(CONCATENATE($F4330," ",$G4330),AllocFactorMatrix,(Y$4+1),FALSE)*$E4336</f>
        <v>0</v>
      </c>
      <c r="Z4330" s="54">
        <f>VLOOKUP(CONCATENATE($F4330," ",$G4330),AllocFactorMatrix,(Z$4+1),FALSE)*$E4336</f>
        <v>0</v>
      </c>
      <c r="AA4330" s="54">
        <f t="shared" si="2200"/>
        <v>0</v>
      </c>
      <c r="AB4330" s="54">
        <f>VLOOKUP(CONCATENATE($F4330," ",$G4330),AllocFactorMatrix,(AB$4+1),FALSE)*$E4336</f>
        <v>0</v>
      </c>
      <c r="AC4330" s="54">
        <f>VLOOKUP(CONCATENATE($F4330," ",$G4330),AllocFactorMatrix,(AC$4+1),FALSE)*$E4336</f>
        <v>0</v>
      </c>
      <c r="AD4330" s="54">
        <f>VLOOKUP(CONCATENATE($F4330," ",$G4330),AllocFactorMatrix,(AD$4+1),FALSE)*$E4336</f>
        <v>0</v>
      </c>
    </row>
    <row r="4331" spans="1:30" s="51" customFormat="1" hidden="1" outlineLevel="1">
      <c r="A4331" s="56"/>
      <c r="B4331" s="111"/>
      <c r="C4331" s="55"/>
      <c r="D4331" s="55"/>
      <c r="F4331" s="52" t="str">
        <f>F4336</f>
        <v>PROD_DEMAND</v>
      </c>
      <c r="G4331" s="55" t="str">
        <f>$G$10</f>
        <v>SUBTRAN</v>
      </c>
      <c r="H4331" s="53">
        <f t="shared" si="2197"/>
        <v>0</v>
      </c>
      <c r="I4331" s="54">
        <f>VLOOKUP(CONCATENATE($F4331," ",$G4331),AllocFactorMatrix,(I$4+1),FALSE)*$E4336</f>
        <v>0</v>
      </c>
      <c r="J4331" s="54">
        <f>VLOOKUP(CONCATENATE($F4331," ",$G4331),AllocFactorMatrix,(J$4+1),FALSE)*$E4336</f>
        <v>0</v>
      </c>
      <c r="K4331" s="54">
        <f>VLOOKUP(CONCATENATE($F4331," ",$G4331),AllocFactorMatrix,(K$4+1),FALSE)*$E4336</f>
        <v>0</v>
      </c>
      <c r="L4331" s="54">
        <f>VLOOKUP(CONCATENATE($F4331," ",$G4331),AllocFactorMatrix,(L$4+1),FALSE)*$E4336</f>
        <v>0</v>
      </c>
      <c r="M4331" s="54">
        <f>VLOOKUP(CONCATENATE($F4331," ",$G4331),AllocFactorMatrix,(M$4+1),FALSE)*$E4336</f>
        <v>0</v>
      </c>
      <c r="N4331" s="54">
        <f t="shared" si="2198"/>
        <v>0</v>
      </c>
      <c r="O4331" s="54">
        <f>VLOOKUP(CONCATENATE($F4331," ",$G4331),AllocFactorMatrix,(O$4+1),FALSE)*$E4336</f>
        <v>0</v>
      </c>
      <c r="P4331" s="54">
        <f>VLOOKUP(CONCATENATE($F4331," ",$G4331),AllocFactorMatrix,(P$4+1),FALSE)*$E4336</f>
        <v>0</v>
      </c>
      <c r="Q4331" s="54">
        <f>VLOOKUP(CONCATENATE($F4331," ",$G4331),AllocFactorMatrix,(Q$4+1),FALSE)*$E4336</f>
        <v>0</v>
      </c>
      <c r="R4331" s="54">
        <f>VLOOKUP(CONCATENATE($F4331," ",$G4331),AllocFactorMatrix,(R$4+1),FALSE)*$E4336</f>
        <v>0</v>
      </c>
      <c r="S4331" s="54">
        <f t="shared" si="2199"/>
        <v>0</v>
      </c>
      <c r="T4331" s="54">
        <f>VLOOKUP(CONCATENATE($F4331," ",$G4331),AllocFactorMatrix,(T$4+1),FALSE)*$E4336</f>
        <v>0</v>
      </c>
      <c r="U4331" s="54">
        <f>VLOOKUP(CONCATENATE($F4331," ",$G4331),AllocFactorMatrix,(U$4+1),FALSE)*$E4336</f>
        <v>0</v>
      </c>
      <c r="V4331" s="54">
        <f>VLOOKUP(CONCATENATE($F4331," ",$G4331),AllocFactorMatrix,(V$4+1),FALSE)*$E4336</f>
        <v>0</v>
      </c>
      <c r="W4331" s="54">
        <f>VLOOKUP(CONCATENATE($F4331," ",$G4331),AllocFactorMatrix,(W$4+1),FALSE)*$E4336</f>
        <v>0</v>
      </c>
      <c r="X4331" s="54">
        <f t="shared" si="2201"/>
        <v>0</v>
      </c>
      <c r="Y4331" s="54">
        <f>VLOOKUP(CONCATENATE($F4331," ",$G4331),AllocFactorMatrix,(Y$4+1),FALSE)*$E4336</f>
        <v>0</v>
      </c>
      <c r="Z4331" s="54">
        <f>VLOOKUP(CONCATENATE($F4331," ",$G4331),AllocFactorMatrix,(Z$4+1),FALSE)*$E4336</f>
        <v>0</v>
      </c>
      <c r="AA4331" s="54">
        <f t="shared" si="2200"/>
        <v>0</v>
      </c>
      <c r="AB4331" s="54">
        <f>VLOOKUP(CONCATENATE($F4331," ",$G4331),AllocFactorMatrix,(AB$4+1),FALSE)*$E4336</f>
        <v>0</v>
      </c>
      <c r="AC4331" s="54">
        <f>VLOOKUP(CONCATENATE($F4331," ",$G4331),AllocFactorMatrix,(AC$4+1),FALSE)*$E4336</f>
        <v>0</v>
      </c>
      <c r="AD4331" s="54">
        <f>VLOOKUP(CONCATENATE($F4331," ",$G4331),AllocFactorMatrix,(AD$4+1),FALSE)*$E4336</f>
        <v>0</v>
      </c>
    </row>
    <row r="4332" spans="1:30" s="51" customFormat="1" hidden="1" outlineLevel="1">
      <c r="A4332" s="56"/>
      <c r="B4332" s="111"/>
      <c r="C4332" s="55"/>
      <c r="D4332" s="55"/>
      <c r="F4332" s="52" t="str">
        <f>F4336</f>
        <v>PROD_DEMAND</v>
      </c>
      <c r="G4332" s="55" t="str">
        <f>$G$11</f>
        <v>DISTPRI</v>
      </c>
      <c r="H4332" s="53">
        <f t="shared" si="2197"/>
        <v>0</v>
      </c>
      <c r="I4332" s="54">
        <f>VLOOKUP(CONCATENATE($F4332," ",$G4332),AllocFactorMatrix,(I$4+1),FALSE)*$E4336</f>
        <v>0</v>
      </c>
      <c r="J4332" s="54">
        <f>VLOOKUP(CONCATENATE($F4332," ",$G4332),AllocFactorMatrix,(J$4+1),FALSE)*$E4336</f>
        <v>0</v>
      </c>
      <c r="K4332" s="54">
        <f>VLOOKUP(CONCATENATE($F4332," ",$G4332),AllocFactorMatrix,(K$4+1),FALSE)*$E4336</f>
        <v>0</v>
      </c>
      <c r="L4332" s="54">
        <f>VLOOKUP(CONCATENATE($F4332," ",$G4332),AllocFactorMatrix,(L$4+1),FALSE)*$E4336</f>
        <v>0</v>
      </c>
      <c r="M4332" s="54">
        <f>VLOOKUP(CONCATENATE($F4332," ",$G4332),AllocFactorMatrix,(M$4+1),FALSE)*$E4336</f>
        <v>0</v>
      </c>
      <c r="N4332" s="54">
        <f t="shared" si="2198"/>
        <v>0</v>
      </c>
      <c r="O4332" s="54">
        <f>VLOOKUP(CONCATENATE($F4332," ",$G4332),AllocFactorMatrix,(O$4+1),FALSE)*$E4336</f>
        <v>0</v>
      </c>
      <c r="P4332" s="54">
        <f>VLOOKUP(CONCATENATE($F4332," ",$G4332),AllocFactorMatrix,(P$4+1),FALSE)*$E4336</f>
        <v>0</v>
      </c>
      <c r="Q4332" s="54">
        <f>VLOOKUP(CONCATENATE($F4332," ",$G4332),AllocFactorMatrix,(Q$4+1),FALSE)*$E4336</f>
        <v>0</v>
      </c>
      <c r="R4332" s="54">
        <f>VLOOKUP(CONCATENATE($F4332," ",$G4332),AllocFactorMatrix,(R$4+1),FALSE)*$E4336</f>
        <v>0</v>
      </c>
      <c r="S4332" s="54">
        <f t="shared" si="2199"/>
        <v>0</v>
      </c>
      <c r="T4332" s="54">
        <f>VLOOKUP(CONCATENATE($F4332," ",$G4332),AllocFactorMatrix,(T$4+1),FALSE)*$E4336</f>
        <v>0</v>
      </c>
      <c r="U4332" s="54">
        <f>VLOOKUP(CONCATENATE($F4332," ",$G4332),AllocFactorMatrix,(U$4+1),FALSE)*$E4336</f>
        <v>0</v>
      </c>
      <c r="V4332" s="54">
        <f>VLOOKUP(CONCATENATE($F4332," ",$G4332),AllocFactorMatrix,(V$4+1),FALSE)*$E4336</f>
        <v>0</v>
      </c>
      <c r="W4332" s="54">
        <f>VLOOKUP(CONCATENATE($F4332," ",$G4332),AllocFactorMatrix,(W$4+1),FALSE)*$E4336</f>
        <v>0</v>
      </c>
      <c r="X4332" s="54">
        <f t="shared" si="2201"/>
        <v>0</v>
      </c>
      <c r="Y4332" s="54">
        <f>VLOOKUP(CONCATENATE($F4332," ",$G4332),AllocFactorMatrix,(Y$4+1),FALSE)*$E4336</f>
        <v>0</v>
      </c>
      <c r="Z4332" s="54">
        <f>VLOOKUP(CONCATENATE($F4332," ",$G4332),AllocFactorMatrix,(Z$4+1),FALSE)*$E4336</f>
        <v>0</v>
      </c>
      <c r="AA4332" s="54">
        <f t="shared" si="2200"/>
        <v>0</v>
      </c>
      <c r="AB4332" s="54">
        <f>VLOOKUP(CONCATENATE($F4332," ",$G4332),AllocFactorMatrix,(AB$4+1),FALSE)*$E4336</f>
        <v>0</v>
      </c>
      <c r="AC4332" s="54">
        <f>VLOOKUP(CONCATENATE($F4332," ",$G4332),AllocFactorMatrix,(AC$4+1),FALSE)*$E4336</f>
        <v>0</v>
      </c>
      <c r="AD4332" s="54">
        <f>VLOOKUP(CONCATENATE($F4332," ",$G4332),AllocFactorMatrix,(AD$4+1),FALSE)*$E4336</f>
        <v>0</v>
      </c>
    </row>
    <row r="4333" spans="1:30" s="51" customFormat="1" hidden="1" outlineLevel="1">
      <c r="A4333" s="56"/>
      <c r="B4333" s="111"/>
      <c r="C4333" s="55"/>
      <c r="D4333" s="55"/>
      <c r="F4333" s="52" t="str">
        <f>F4336</f>
        <v>PROD_DEMAND</v>
      </c>
      <c r="G4333" s="55" t="str">
        <f>$G$12</f>
        <v>DISTSEC</v>
      </c>
      <c r="H4333" s="53">
        <f t="shared" si="2197"/>
        <v>0</v>
      </c>
      <c r="I4333" s="54">
        <f>VLOOKUP(CONCATENATE($F4333," ",$G4333),AllocFactorMatrix,(I$4+1),FALSE)*$E4336</f>
        <v>0</v>
      </c>
      <c r="J4333" s="54">
        <f>VLOOKUP(CONCATENATE($F4333," ",$G4333),AllocFactorMatrix,(J$4+1),FALSE)*$E4336</f>
        <v>0</v>
      </c>
      <c r="K4333" s="54">
        <f>VLOOKUP(CONCATENATE($F4333," ",$G4333),AllocFactorMatrix,(K$4+1),FALSE)*$E4336</f>
        <v>0</v>
      </c>
      <c r="L4333" s="54">
        <f>VLOOKUP(CONCATENATE($F4333," ",$G4333),AllocFactorMatrix,(L$4+1),FALSE)*$E4336</f>
        <v>0</v>
      </c>
      <c r="M4333" s="54">
        <f>VLOOKUP(CONCATENATE($F4333," ",$G4333),AllocFactorMatrix,(M$4+1),FALSE)*$E4336</f>
        <v>0</v>
      </c>
      <c r="N4333" s="54">
        <f t="shared" si="2198"/>
        <v>0</v>
      </c>
      <c r="O4333" s="54">
        <f>VLOOKUP(CONCATENATE($F4333," ",$G4333),AllocFactorMatrix,(O$4+1),FALSE)*$E4336</f>
        <v>0</v>
      </c>
      <c r="P4333" s="54">
        <f>VLOOKUP(CONCATENATE($F4333," ",$G4333),AllocFactorMatrix,(P$4+1),FALSE)*$E4336</f>
        <v>0</v>
      </c>
      <c r="Q4333" s="54">
        <f>VLOOKUP(CONCATENATE($F4333," ",$G4333),AllocFactorMatrix,(Q$4+1),FALSE)*$E4336</f>
        <v>0</v>
      </c>
      <c r="R4333" s="54">
        <f>VLOOKUP(CONCATENATE($F4333," ",$G4333),AllocFactorMatrix,(R$4+1),FALSE)*$E4336</f>
        <v>0</v>
      </c>
      <c r="S4333" s="54">
        <f t="shared" si="2199"/>
        <v>0</v>
      </c>
      <c r="T4333" s="54">
        <f>VLOOKUP(CONCATENATE($F4333," ",$G4333),AllocFactorMatrix,(T$4+1),FALSE)*$E4336</f>
        <v>0</v>
      </c>
      <c r="U4333" s="54">
        <f>VLOOKUP(CONCATENATE($F4333," ",$G4333),AllocFactorMatrix,(U$4+1),FALSE)*$E4336</f>
        <v>0</v>
      </c>
      <c r="V4333" s="54">
        <f>VLOOKUP(CONCATENATE($F4333," ",$G4333),AllocFactorMatrix,(V$4+1),FALSE)*$E4336</f>
        <v>0</v>
      </c>
      <c r="W4333" s="54">
        <f>VLOOKUP(CONCATENATE($F4333," ",$G4333),AllocFactorMatrix,(W$4+1),FALSE)*$E4336</f>
        <v>0</v>
      </c>
      <c r="X4333" s="54">
        <f t="shared" si="2201"/>
        <v>0</v>
      </c>
      <c r="Y4333" s="54">
        <f>VLOOKUP(CONCATENATE($F4333," ",$G4333),AllocFactorMatrix,(Y$4+1),FALSE)*$E4336</f>
        <v>0</v>
      </c>
      <c r="Z4333" s="54">
        <f>VLOOKUP(CONCATENATE($F4333," ",$G4333),AllocFactorMatrix,(Z$4+1),FALSE)*$E4336</f>
        <v>0</v>
      </c>
      <c r="AA4333" s="54">
        <f t="shared" si="2200"/>
        <v>0</v>
      </c>
      <c r="AB4333" s="54">
        <f>VLOOKUP(CONCATENATE($F4333," ",$G4333),AllocFactorMatrix,(AB$4+1),FALSE)*$E4336</f>
        <v>0</v>
      </c>
      <c r="AC4333" s="54">
        <f>VLOOKUP(CONCATENATE($F4333," ",$G4333),AllocFactorMatrix,(AC$4+1),FALSE)*$E4336</f>
        <v>0</v>
      </c>
      <c r="AD4333" s="54">
        <f>VLOOKUP(CONCATENATE($F4333," ",$G4333),AllocFactorMatrix,(AD$4+1),FALSE)*$E4336</f>
        <v>0</v>
      </c>
    </row>
    <row r="4334" spans="1:30" s="51" customFormat="1" hidden="1" outlineLevel="1">
      <c r="A4334" s="56"/>
      <c r="B4334" s="111"/>
      <c r="C4334" s="55"/>
      <c r="D4334" s="55"/>
      <c r="F4334" s="52" t="str">
        <f>F4336</f>
        <v>PROD_DEMAND</v>
      </c>
      <c r="G4334" s="55" t="str">
        <f>$G$13</f>
        <v>ENERGY</v>
      </c>
      <c r="H4334" s="53">
        <f t="shared" si="2197"/>
        <v>0</v>
      </c>
      <c r="I4334" s="54">
        <f>VLOOKUP(CONCATENATE($F4334," ",$G4334),AllocFactorMatrix,(I$4+1),FALSE)*$E4336</f>
        <v>0</v>
      </c>
      <c r="J4334" s="54">
        <f>VLOOKUP(CONCATENATE($F4334," ",$G4334),AllocFactorMatrix,(J$4+1),FALSE)*$E4336</f>
        <v>0</v>
      </c>
      <c r="K4334" s="54">
        <f>VLOOKUP(CONCATENATE($F4334," ",$G4334),AllocFactorMatrix,(K$4+1),FALSE)*$E4336</f>
        <v>0</v>
      </c>
      <c r="L4334" s="54">
        <f>VLOOKUP(CONCATENATE($F4334," ",$G4334),AllocFactorMatrix,(L$4+1),FALSE)*$E4336</f>
        <v>0</v>
      </c>
      <c r="M4334" s="54">
        <f>VLOOKUP(CONCATENATE($F4334," ",$G4334),AllocFactorMatrix,(M$4+1),FALSE)*$E4336</f>
        <v>0</v>
      </c>
      <c r="N4334" s="54">
        <f t="shared" si="2198"/>
        <v>0</v>
      </c>
      <c r="O4334" s="54">
        <f>VLOOKUP(CONCATENATE($F4334," ",$G4334),AllocFactorMatrix,(O$4+1),FALSE)*$E4336</f>
        <v>0</v>
      </c>
      <c r="P4334" s="54">
        <f>VLOOKUP(CONCATENATE($F4334," ",$G4334),AllocFactorMatrix,(P$4+1),FALSE)*$E4336</f>
        <v>0</v>
      </c>
      <c r="Q4334" s="54">
        <f>VLOOKUP(CONCATENATE($F4334," ",$G4334),AllocFactorMatrix,(Q$4+1),FALSE)*$E4336</f>
        <v>0</v>
      </c>
      <c r="R4334" s="54">
        <f>VLOOKUP(CONCATENATE($F4334," ",$G4334),AllocFactorMatrix,(R$4+1),FALSE)*$E4336</f>
        <v>0</v>
      </c>
      <c r="S4334" s="54">
        <f t="shared" si="2199"/>
        <v>0</v>
      </c>
      <c r="T4334" s="54">
        <f>VLOOKUP(CONCATENATE($F4334," ",$G4334),AllocFactorMatrix,(T$4+1),FALSE)*$E4336</f>
        <v>0</v>
      </c>
      <c r="U4334" s="54">
        <f>VLOOKUP(CONCATENATE($F4334," ",$G4334),AllocFactorMatrix,(U$4+1),FALSE)*$E4336</f>
        <v>0</v>
      </c>
      <c r="V4334" s="54">
        <f>VLOOKUP(CONCATENATE($F4334," ",$G4334),AllocFactorMatrix,(V$4+1),FALSE)*$E4336</f>
        <v>0</v>
      </c>
      <c r="W4334" s="54">
        <f>VLOOKUP(CONCATENATE($F4334," ",$G4334),AllocFactorMatrix,(W$4+1),FALSE)*$E4336</f>
        <v>0</v>
      </c>
      <c r="X4334" s="54">
        <f t="shared" si="2201"/>
        <v>0</v>
      </c>
      <c r="Y4334" s="54">
        <f>VLOOKUP(CONCATENATE($F4334," ",$G4334),AllocFactorMatrix,(Y$4+1),FALSE)*$E4336</f>
        <v>0</v>
      </c>
      <c r="Z4334" s="54">
        <f>VLOOKUP(CONCATENATE($F4334," ",$G4334),AllocFactorMatrix,(Z$4+1),FALSE)*$E4336</f>
        <v>0</v>
      </c>
      <c r="AA4334" s="54">
        <f t="shared" si="2200"/>
        <v>0</v>
      </c>
      <c r="AB4334" s="54">
        <f>VLOOKUP(CONCATENATE($F4334," ",$G4334),AllocFactorMatrix,(AB$4+1),FALSE)*$E4336</f>
        <v>0</v>
      </c>
      <c r="AC4334" s="54">
        <f>VLOOKUP(CONCATENATE($F4334," ",$G4334),AllocFactorMatrix,(AC$4+1),FALSE)*$E4336</f>
        <v>0</v>
      </c>
      <c r="AD4334" s="54">
        <f>VLOOKUP(CONCATENATE($F4334," ",$G4334),AllocFactorMatrix,(AD$4+1),FALSE)*$E4336</f>
        <v>0</v>
      </c>
    </row>
    <row r="4335" spans="1:30" s="51" customFormat="1" hidden="1" outlineLevel="1">
      <c r="A4335" s="56"/>
      <c r="B4335" s="111"/>
      <c r="C4335" s="55"/>
      <c r="D4335" s="55"/>
      <c r="F4335" s="52" t="str">
        <f>F4336</f>
        <v>PROD_DEMAND</v>
      </c>
      <c r="G4335" s="55" t="str">
        <f>$G$14</f>
        <v>CUSTOMER</v>
      </c>
      <c r="H4335" s="53">
        <f t="shared" si="2197"/>
        <v>0</v>
      </c>
      <c r="I4335" s="54">
        <f>VLOOKUP(CONCATENATE($F4335," ",$G4335),AllocFactorMatrix,(I$4+1),FALSE)*$E4336</f>
        <v>0</v>
      </c>
      <c r="J4335" s="54">
        <f>VLOOKUP(CONCATENATE($F4335," ",$G4335),AllocFactorMatrix,(J$4+1),FALSE)*$E4336</f>
        <v>0</v>
      </c>
      <c r="K4335" s="54">
        <f>VLOOKUP(CONCATENATE($F4335," ",$G4335),AllocFactorMatrix,(K$4+1),FALSE)*$E4336</f>
        <v>0</v>
      </c>
      <c r="L4335" s="54">
        <f>VLOOKUP(CONCATENATE($F4335," ",$G4335),AllocFactorMatrix,(L$4+1),FALSE)*$E4336</f>
        <v>0</v>
      </c>
      <c r="M4335" s="54">
        <f>VLOOKUP(CONCATENATE($F4335," ",$G4335),AllocFactorMatrix,(M$4+1),FALSE)*$E4336</f>
        <v>0</v>
      </c>
      <c r="N4335" s="54">
        <f t="shared" si="2198"/>
        <v>0</v>
      </c>
      <c r="O4335" s="54">
        <f>VLOOKUP(CONCATENATE($F4335," ",$G4335),AllocFactorMatrix,(O$4+1),FALSE)*$E4336</f>
        <v>0</v>
      </c>
      <c r="P4335" s="54">
        <f>VLOOKUP(CONCATENATE($F4335," ",$G4335),AllocFactorMatrix,(P$4+1),FALSE)*$E4336</f>
        <v>0</v>
      </c>
      <c r="Q4335" s="54">
        <f>VLOOKUP(CONCATENATE($F4335," ",$G4335),AllocFactorMatrix,(Q$4+1),FALSE)*$E4336</f>
        <v>0</v>
      </c>
      <c r="R4335" s="54">
        <f>VLOOKUP(CONCATENATE($F4335," ",$G4335),AllocFactorMatrix,(R$4+1),FALSE)*$E4336</f>
        <v>0</v>
      </c>
      <c r="S4335" s="54">
        <f t="shared" si="2199"/>
        <v>0</v>
      </c>
      <c r="T4335" s="54">
        <f>VLOOKUP(CONCATENATE($F4335," ",$G4335),AllocFactorMatrix,(T$4+1),FALSE)*$E4336</f>
        <v>0</v>
      </c>
      <c r="U4335" s="54">
        <f>VLOOKUP(CONCATENATE($F4335," ",$G4335),AllocFactorMatrix,(U$4+1),FALSE)*$E4336</f>
        <v>0</v>
      </c>
      <c r="V4335" s="54">
        <f>VLOOKUP(CONCATENATE($F4335," ",$G4335),AllocFactorMatrix,(V$4+1),FALSE)*$E4336</f>
        <v>0</v>
      </c>
      <c r="W4335" s="54">
        <f>VLOOKUP(CONCATENATE($F4335," ",$G4335),AllocFactorMatrix,(W$4+1),FALSE)*$E4336</f>
        <v>0</v>
      </c>
      <c r="X4335" s="54">
        <f t="shared" si="2201"/>
        <v>0</v>
      </c>
      <c r="Y4335" s="54">
        <f>VLOOKUP(CONCATENATE($F4335," ",$G4335),AllocFactorMatrix,(Y$4+1),FALSE)*$E4336</f>
        <v>0</v>
      </c>
      <c r="Z4335" s="54">
        <f>VLOOKUP(CONCATENATE($F4335," ",$G4335),AllocFactorMatrix,(Z$4+1),FALSE)*$E4336</f>
        <v>0</v>
      </c>
      <c r="AA4335" s="54">
        <f t="shared" si="2200"/>
        <v>0</v>
      </c>
      <c r="AB4335" s="54">
        <f>VLOOKUP(CONCATENATE($F4335," ",$G4335),AllocFactorMatrix,(AB$4+1),FALSE)*$E4336</f>
        <v>0</v>
      </c>
      <c r="AC4335" s="54">
        <f>VLOOKUP(CONCATENATE($F4335," ",$G4335),AllocFactorMatrix,(AC$4+1),FALSE)*$E4336</f>
        <v>0</v>
      </c>
      <c r="AD4335" s="54">
        <f>VLOOKUP(CONCATENATE($F4335," ",$G4335),AllocFactorMatrix,(AD$4+1),FALSE)*$E4336</f>
        <v>0</v>
      </c>
    </row>
    <row r="4336" spans="1:30" s="51" customFormat="1" collapsed="1">
      <c r="A4336" s="56"/>
      <c r="B4336" s="111"/>
      <c r="C4336" s="55"/>
      <c r="D4336" s="98" t="s">
        <v>667</v>
      </c>
      <c r="E4336" s="61">
        <v>28197</v>
      </c>
      <c r="F4336" s="97" t="s">
        <v>30</v>
      </c>
      <c r="G4336" s="55" t="str">
        <f>$G$15</f>
        <v>TOTAL</v>
      </c>
      <c r="H4336" s="53">
        <f t="shared" si="2197"/>
        <v>28196.999999999993</v>
      </c>
      <c r="I4336" s="54">
        <f>VLOOKUP(CONCATENATE($F4336," ",$G4336),AllocFactorMatrix,(I$4+1),FALSE)*$E4336</f>
        <v>13889.362581913214</v>
      </c>
      <c r="J4336" s="54">
        <f>VLOOKUP(CONCATENATE($F4336," ",$G4336),AllocFactorMatrix,(J$4+1),FALSE)*$E4336</f>
        <v>686.60082222741005</v>
      </c>
      <c r="K4336" s="54">
        <f>VLOOKUP(CONCATENATE($F4336," ",$G4336),AllocFactorMatrix,(K$4+1),FALSE)*$E4336</f>
        <v>2514.9794621867118</v>
      </c>
      <c r="L4336" s="54">
        <f>VLOOKUP(CONCATENATE($F4336," ",$G4336),AllocFactorMatrix,(L$4+1),FALSE)*$E4336</f>
        <v>79.162624292242157</v>
      </c>
      <c r="M4336" s="54">
        <f>VLOOKUP(CONCATENATE($F4336," ",$G4336),AllocFactorMatrix,(M$4+1),FALSE)*$E4336</f>
        <v>7.4236175989967252</v>
      </c>
      <c r="N4336" s="54">
        <f t="shared" si="2198"/>
        <v>2601.5657040779506</v>
      </c>
      <c r="O4336" s="54">
        <f>VLOOKUP(CONCATENATE($F4336," ",$G4336),AllocFactorMatrix,(O$4+1),FALSE)*$E4336</f>
        <v>1911.7756233859509</v>
      </c>
      <c r="P4336" s="54">
        <f>VLOOKUP(CONCATENATE($F4336," ",$G4336),AllocFactorMatrix,(P$4+1),FALSE)*$E4336</f>
        <v>356.21949620870646</v>
      </c>
      <c r="Q4336" s="54">
        <f>VLOOKUP(CONCATENATE($F4336," ",$G4336),AllocFactorMatrix,(Q$4+1),FALSE)*$E4336</f>
        <v>160.96895752952403</v>
      </c>
      <c r="R4336" s="54">
        <f>VLOOKUP(CONCATENATE($F4336," ",$G4336),AllocFactorMatrix,(R$4+1),FALSE)*$E4336</f>
        <v>7.2385940875572663</v>
      </c>
      <c r="S4336" s="54">
        <f t="shared" si="2199"/>
        <v>2436.202671211739</v>
      </c>
      <c r="T4336" s="54">
        <f>VLOOKUP(CONCATENATE($F4336," ",$G4336),AllocFactorMatrix,(T$4+1),FALSE)*$E4336</f>
        <v>66.783219229892111</v>
      </c>
      <c r="U4336" s="54">
        <f>VLOOKUP(CONCATENATE($F4336," ",$G4336),AllocFactorMatrix,(U$4+1),FALSE)*$E4336</f>
        <v>1092.8960040492145</v>
      </c>
      <c r="V4336" s="54">
        <f>VLOOKUP(CONCATENATE($F4336," ",$G4336),AllocFactorMatrix,(V$4+1),FALSE)*$E4336</f>
        <v>5775.9860900774138</v>
      </c>
      <c r="W4336" s="54">
        <f>VLOOKUP(CONCATENATE($F4336," ",$G4336),AllocFactorMatrix,(W$4+1),FALSE)*$E4336</f>
        <v>1043.0473551500797</v>
      </c>
      <c r="X4336" s="54">
        <f t="shared" si="2201"/>
        <v>7978.7126685066005</v>
      </c>
      <c r="Y4336" s="54">
        <f>VLOOKUP(CONCATENATE($F4336," ",$G4336),AllocFactorMatrix,(Y$4+1),FALSE)*$E4336</f>
        <v>587.10326033527269</v>
      </c>
      <c r="Z4336" s="54">
        <f>VLOOKUP(CONCATENATE($F4336," ",$G4336),AllocFactorMatrix,(Z$4+1),FALSE)*$E4336</f>
        <v>9.8337551929567404</v>
      </c>
      <c r="AA4336" s="54">
        <f t="shared" si="2200"/>
        <v>596.93701552822938</v>
      </c>
      <c r="AB4336" s="54">
        <f>VLOOKUP(CONCATENATE($F4336," ",$G4336),AllocFactorMatrix,(AB$4+1),FALSE)*$E4336</f>
        <v>7.6185365348495955</v>
      </c>
      <c r="AC4336" s="54">
        <f>VLOOKUP(CONCATENATE($F4336," ",$G4336),AllocFactorMatrix,(AC$4+1),FALSE)*$E4336</f>
        <v>0</v>
      </c>
      <c r="AD4336" s="54">
        <f>VLOOKUP(CONCATENATE($F4336," ",$G4336),AllocFactorMatrix,(AD$4+1),FALSE)*$E4336</f>
        <v>0</v>
      </c>
    </row>
    <row r="4337" spans="1:30" s="51" customFormat="1" hidden="1" outlineLevel="1">
      <c r="A4337" s="56"/>
      <c r="B4337" s="111"/>
      <c r="C4337" s="55"/>
      <c r="D4337" s="55"/>
      <c r="F4337" s="52" t="str">
        <f>F4344</f>
        <v>RB_GUP</v>
      </c>
      <c r="G4337" s="55" t="str">
        <f>$G$8</f>
        <v>PRODUCTION</v>
      </c>
      <c r="H4337" s="53">
        <f t="shared" ref="H4337:H4344" ca="1" si="2202">SUBTOTAL(9,I4337:AD4337)</f>
        <v>-174233.65194894152</v>
      </c>
      <c r="I4337" s="54">
        <f ca="1">VLOOKUP(CONCATENATE($F4337," ",$G4337),AllocFactorMatrix,(I$4+1),FALSE)*$E4344</f>
        <v>-85824.53331523636</v>
      </c>
      <c r="J4337" s="54">
        <f ca="1">VLOOKUP(CONCATENATE($F4337," ",$G4337),AllocFactorMatrix,(J$4+1),FALSE)*$E4344</f>
        <v>-4242.6133520526182</v>
      </c>
      <c r="K4337" s="54">
        <f ca="1">VLOOKUP(CONCATENATE($F4337," ",$G4337),AllocFactorMatrix,(K$4+1),FALSE)*$E4344</f>
        <v>-15540.449561065927</v>
      </c>
      <c r="L4337" s="54">
        <f ca="1">VLOOKUP(CONCATENATE($F4337," ",$G4337),AllocFactorMatrix,(L$4+1),FALSE)*$E4344</f>
        <v>-489.15817740537454</v>
      </c>
      <c r="M4337" s="54">
        <f ca="1">VLOOKUP(CONCATENATE($F4337," ",$G4337),AllocFactorMatrix,(M$4+1),FALSE)*$E4344</f>
        <v>-45.871688652893319</v>
      </c>
      <c r="N4337" s="54">
        <f t="shared" ref="N4337:N4344" ca="1" si="2203">SUBTOTAL(9,K4337:M4337)</f>
        <v>-16075.479427124194</v>
      </c>
      <c r="O4337" s="54">
        <f ca="1">VLOOKUP(CONCATENATE($F4337," ",$G4337),AllocFactorMatrix,(O$4+1),FALSE)*$E4344</f>
        <v>-11813.159150601079</v>
      </c>
      <c r="P4337" s="54">
        <f ca="1">VLOOKUP(CONCATENATE($F4337," ",$G4337),AllocFactorMatrix,(P$4+1),FALSE)*$E4344</f>
        <v>-2201.1357137232717</v>
      </c>
      <c r="Q4337" s="54">
        <f ca="1">VLOOKUP(CONCATENATE($F4337," ",$G4337),AllocFactorMatrix,(Q$4+1),FALSE)*$E4344</f>
        <v>-994.65224388349998</v>
      </c>
      <c r="R4337" s="54">
        <f ca="1">VLOOKUP(CONCATENATE($F4337," ",$G4337),AllocFactorMatrix,(R$4+1),FALSE)*$E4344</f>
        <v>-44.728399576235731</v>
      </c>
      <c r="S4337" s="54">
        <f t="shared" ref="S4337:S4344" ca="1" si="2204">SUBTOTAL(9,O4337:R4337)</f>
        <v>-15053.675507784086</v>
      </c>
      <c r="T4337" s="54">
        <f ca="1">VLOOKUP(CONCATENATE($F4337," ",$G4337),AllocFactorMatrix,(T$4+1),FALSE)*$E4344</f>
        <v>-412.6639066330066</v>
      </c>
      <c r="U4337" s="54">
        <f ca="1">VLOOKUP(CONCATENATE($F4337," ",$G4337),AllocFactorMatrix,(U$4+1),FALSE)*$E4344</f>
        <v>-6753.1745216122254</v>
      </c>
      <c r="V4337" s="54">
        <f ca="1">VLOOKUP(CONCATENATE($F4337," ",$G4337),AllocFactorMatrix,(V$4+1),FALSE)*$E4344</f>
        <v>-35690.717100417642</v>
      </c>
      <c r="W4337" s="54">
        <f ca="1">VLOOKUP(CONCATENATE($F4337," ",$G4337),AllocFactorMatrix,(W$4+1),FALSE)*$E4344</f>
        <v>-6445.1519609704246</v>
      </c>
      <c r="X4337" s="54">
        <f ca="1">SUBTOTAL(9,T4337:W4337)</f>
        <v>-49301.7074896333</v>
      </c>
      <c r="Y4337" s="54">
        <f ca="1">VLOOKUP(CONCATENATE($F4337," ",$G4337),AllocFactorMatrix,(Y$4+1),FALSE)*$E4344</f>
        <v>-3627.802430022512</v>
      </c>
      <c r="Z4337" s="54">
        <f ca="1">VLOOKUP(CONCATENATE($F4337," ",$G4337),AllocFactorMatrix,(Z$4+1),FALSE)*$E4344</f>
        <v>-60.764303991230335</v>
      </c>
      <c r="AA4337" s="54">
        <f t="shared" ref="AA4337:AA4344" ca="1" si="2205">SUBTOTAL(9,Y4337:Z4337)</f>
        <v>-3688.5667340137425</v>
      </c>
      <c r="AB4337" s="54">
        <f ca="1">VLOOKUP(CONCATENATE($F4337," ",$G4337),AllocFactorMatrix,(AB$4+1),FALSE)*$E4344</f>
        <v>-47.07612309725431</v>
      </c>
      <c r="AC4337" s="54">
        <f ca="1">VLOOKUP(CONCATENATE($F4337," ",$G4337),AllocFactorMatrix,(AC$4+1),FALSE)*$E4344</f>
        <v>0</v>
      </c>
      <c r="AD4337" s="54">
        <f ca="1">VLOOKUP(CONCATENATE($F4337," ",$G4337),AllocFactorMatrix,(AD$4+1),FALSE)*$E4344</f>
        <v>0</v>
      </c>
    </row>
    <row r="4338" spans="1:30" s="51" customFormat="1" hidden="1" outlineLevel="1">
      <c r="A4338" s="56"/>
      <c r="B4338" s="111"/>
      <c r="C4338" s="55"/>
      <c r="D4338" s="55"/>
      <c r="F4338" s="52" t="str">
        <f>F4344</f>
        <v>RB_GUP</v>
      </c>
      <c r="G4338" s="55" t="str">
        <f>$G$9</f>
        <v>BULKTRAN</v>
      </c>
      <c r="H4338" s="53">
        <f t="shared" ca="1" si="2202"/>
        <v>-92347.671675561753</v>
      </c>
      <c r="I4338" s="54">
        <f ca="1">VLOOKUP(CONCATENATE($F4338," ",$G4338),AllocFactorMatrix,(I$4+1),FALSE)*$E4344</f>
        <v>-45488.892275680191</v>
      </c>
      <c r="J4338" s="54">
        <f ca="1">VLOOKUP(CONCATENATE($F4338," ",$G4338),AllocFactorMatrix,(J$4+1),FALSE)*$E4344</f>
        <v>-2248.6784871875602</v>
      </c>
      <c r="K4338" s="54">
        <f ca="1">VLOOKUP(CONCATENATE($F4338," ",$G4338),AllocFactorMatrix,(K$4+1),FALSE)*$E4344</f>
        <v>-8236.7804250381014</v>
      </c>
      <c r="L4338" s="54">
        <f ca="1">VLOOKUP(CONCATENATE($F4338," ",$G4338),AllocFactorMatrix,(L$4+1),FALSE)*$E4344</f>
        <v>-259.26460393360389</v>
      </c>
      <c r="M4338" s="54">
        <f ca="1">VLOOKUP(CONCATENATE($F4338," ",$G4338),AllocFactorMatrix,(M$4+1),FALSE)*$E4344</f>
        <v>-24.313004953614634</v>
      </c>
      <c r="N4338" s="54">
        <f t="shared" ca="1" si="2203"/>
        <v>-8520.3580339253185</v>
      </c>
      <c r="O4338" s="54">
        <f ca="1">VLOOKUP(CONCATENATE($F4338," ",$G4338),AllocFactorMatrix,(O$4+1),FALSE)*$E4344</f>
        <v>-6261.2344428764845</v>
      </c>
      <c r="P4338" s="54">
        <f ca="1">VLOOKUP(CONCATENATE($F4338," ",$G4338),AllocFactorMatrix,(P$4+1),FALSE)*$E4344</f>
        <v>-1166.6503911875604</v>
      </c>
      <c r="Q4338" s="54">
        <f ca="1">VLOOKUP(CONCATENATE($F4338," ",$G4338),AllocFactorMatrix,(Q$4+1),FALSE)*$E4344</f>
        <v>-527.18758874681475</v>
      </c>
      <c r="R4338" s="54">
        <f ca="1">VLOOKUP(CONCATENATE($F4338," ",$G4338),AllocFactorMatrix,(R$4+1),FALSE)*$E4344</f>
        <v>-23.707036570926022</v>
      </c>
      <c r="S4338" s="54">
        <f t="shared" ca="1" si="2204"/>
        <v>-7978.7794593817862</v>
      </c>
      <c r="T4338" s="54">
        <f ca="1">VLOOKUP(CONCATENATE($F4338," ",$G4338),AllocFactorMatrix,(T$4+1),FALSE)*$E4344</f>
        <v>-218.72095623219278</v>
      </c>
      <c r="U4338" s="54">
        <f ca="1">VLOOKUP(CONCATENATE($F4338," ",$G4338),AllocFactorMatrix,(U$4+1),FALSE)*$E4344</f>
        <v>-3579.3311826602221</v>
      </c>
      <c r="V4338" s="54">
        <f ca="1">VLOOKUP(CONCATENATE($F4338," ",$G4338),AllocFactorMatrix,(V$4+1),FALSE)*$E4344</f>
        <v>-18916.86587399655</v>
      </c>
      <c r="W4338" s="54">
        <f ca="1">VLOOKUP(CONCATENATE($F4338," ",$G4338),AllocFactorMatrix,(W$4+1),FALSE)*$E4344</f>
        <v>-3416.0724437160916</v>
      </c>
      <c r="X4338" s="54">
        <f t="shared" ref="X4338:X4344" ca="1" si="2206">SUBTOTAL(9,T4338:W4338)</f>
        <v>-26130.990456605054</v>
      </c>
      <c r="Y4338" s="54">
        <f ca="1">VLOOKUP(CONCATENATE($F4338," ",$G4338),AllocFactorMatrix,(Y$4+1),FALSE)*$E4344</f>
        <v>-1922.8151620773003</v>
      </c>
      <c r="Z4338" s="54">
        <f ca="1">VLOOKUP(CONCATENATE($F4338," ",$G4338),AllocFactorMatrix,(Z$4+1),FALSE)*$E4344</f>
        <v>-32.206418977090458</v>
      </c>
      <c r="AA4338" s="54">
        <f t="shared" ca="1" si="2205"/>
        <v>-1955.0215810543907</v>
      </c>
      <c r="AB4338" s="54">
        <f ca="1">VLOOKUP(CONCATENATE($F4338," ",$G4338),AllocFactorMatrix,(AB$4+1),FALSE)*$E4344</f>
        <v>-24.951381727437756</v>
      </c>
      <c r="AC4338" s="54">
        <f ca="1">VLOOKUP(CONCATENATE($F4338," ",$G4338),AllocFactorMatrix,(AC$4+1),FALSE)*$E4344</f>
        <v>0</v>
      </c>
      <c r="AD4338" s="54">
        <f ca="1">VLOOKUP(CONCATENATE($F4338," ",$G4338),AllocFactorMatrix,(AD$4+1),FALSE)*$E4344</f>
        <v>0</v>
      </c>
    </row>
    <row r="4339" spans="1:30" s="51" customFormat="1" hidden="1" outlineLevel="1">
      <c r="A4339" s="56"/>
      <c r="B4339" s="111"/>
      <c r="C4339" s="55"/>
      <c r="D4339" s="55"/>
      <c r="F4339" s="52" t="str">
        <f>F4344</f>
        <v>RB_GUP</v>
      </c>
      <c r="G4339" s="55" t="str">
        <f>$G$10</f>
        <v>SUBTRAN</v>
      </c>
      <c r="H4339" s="53">
        <f t="shared" ca="1" si="2202"/>
        <v>-20286.011061013891</v>
      </c>
      <c r="I4339" s="54">
        <f ca="1">VLOOKUP(CONCATENATE($F4339," ",$G4339),AllocFactorMatrix,(I$4+1),FALSE)*$E4344</f>
        <v>-9876.5981172975207</v>
      </c>
      <c r="J4339" s="54">
        <f ca="1">VLOOKUP(CONCATENATE($F4339," ",$G4339),AllocFactorMatrix,(J$4+1),FALSE)*$E4344</f>
        <v>-476.65754526505162</v>
      </c>
      <c r="K4339" s="54">
        <f ca="1">VLOOKUP(CONCATENATE($F4339," ",$G4339),AllocFactorMatrix,(K$4+1),FALSE)*$E4344</f>
        <v>-1734.0568433209221</v>
      </c>
      <c r="L4339" s="54">
        <f ca="1">VLOOKUP(CONCATENATE($F4339," ",$G4339),AllocFactorMatrix,(L$4+1),FALSE)*$E4344</f>
        <v>-53.563384354231133</v>
      </c>
      <c r="M4339" s="54">
        <f ca="1">VLOOKUP(CONCATENATE($F4339," ",$G4339),AllocFactorMatrix,(M$4+1),FALSE)*$E4344</f>
        <v>-6.6710362422386922</v>
      </c>
      <c r="N4339" s="54">
        <f t="shared" ca="1" si="2203"/>
        <v>-1794.2912639173919</v>
      </c>
      <c r="O4339" s="54">
        <f ca="1">VLOOKUP(CONCATENATE($F4339," ",$G4339),AllocFactorMatrix,(O$4+1),FALSE)*$E4344</f>
        <v>-1310.1070481167169</v>
      </c>
      <c r="P4339" s="54">
        <f ca="1">VLOOKUP(CONCATENATE($F4339," ",$G4339),AllocFactorMatrix,(P$4+1),FALSE)*$E4344</f>
        <v>-243.54737219381789</v>
      </c>
      <c r="Q4339" s="54">
        <f ca="1">VLOOKUP(CONCATENATE($F4339," ",$G4339),AllocFactorMatrix,(Q$4+1),FALSE)*$E4344</f>
        <v>-144.91358841620863</v>
      </c>
      <c r="R4339" s="54">
        <f ca="1">VLOOKUP(CONCATENATE($F4339," ",$G4339),AllocFactorMatrix,(R$4+1),FALSE)*$E4344</f>
        <v>0</v>
      </c>
      <c r="S4339" s="54">
        <f t="shared" ca="1" si="2204"/>
        <v>-1698.5680087267433</v>
      </c>
      <c r="T4339" s="54">
        <f ca="1">VLOOKUP(CONCATENATE($F4339," ",$G4339),AllocFactorMatrix,(T$4+1),FALSE)*$E4344</f>
        <v>-45.746688596960276</v>
      </c>
      <c r="U4339" s="54">
        <f ca="1">VLOOKUP(CONCATENATE($F4339," ",$G4339),AllocFactorMatrix,(U$4+1),FALSE)*$E4344</f>
        <v>-748.89941115983504</v>
      </c>
      <c r="V4339" s="54">
        <f ca="1">VLOOKUP(CONCATENATE($F4339," ",$G4339),AllocFactorMatrix,(V$4+1),FALSE)*$E4344</f>
        <v>-5217.3448763019851</v>
      </c>
      <c r="W4339" s="54">
        <f ca="1">VLOOKUP(CONCATENATE($F4339," ",$G4339),AllocFactorMatrix,(W$4+1),FALSE)*$E4344</f>
        <v>0</v>
      </c>
      <c r="X4339" s="54">
        <f t="shared" ca="1" si="2206"/>
        <v>-6011.9909760587807</v>
      </c>
      <c r="Y4339" s="54">
        <f ca="1">VLOOKUP(CONCATENATE($F4339," ",$G4339),AllocFactorMatrix,(Y$4+1),FALSE)*$E4344</f>
        <v>-394.30383855340955</v>
      </c>
      <c r="Z4339" s="54">
        <f ca="1">VLOOKUP(CONCATENATE($F4339," ",$G4339),AllocFactorMatrix,(Z$4+1),FALSE)*$E4344</f>
        <v>-6.5730557011494835</v>
      </c>
      <c r="AA4339" s="54">
        <f t="shared" ca="1" si="2205"/>
        <v>-400.87689425455903</v>
      </c>
      <c r="AB4339" s="54">
        <f ca="1">VLOOKUP(CONCATENATE($F4339," ",$G4339),AllocFactorMatrix,(AB$4+1),FALSE)*$E4344</f>
        <v>-5.26539072228345</v>
      </c>
      <c r="AC4339" s="54">
        <f ca="1">VLOOKUP(CONCATENATE($F4339," ",$G4339),AllocFactorMatrix,(AC$4+1),FALSE)*$E4344</f>
        <v>-17.903454083987459</v>
      </c>
      <c r="AD4339" s="54">
        <f ca="1">VLOOKUP(CONCATENATE($F4339," ",$G4339),AllocFactorMatrix,(AD$4+1),FALSE)*$E4344</f>
        <v>-3.8594106875766152</v>
      </c>
    </row>
    <row r="4340" spans="1:30" s="51" customFormat="1" hidden="1" outlineLevel="1">
      <c r="A4340" s="56"/>
      <c r="B4340" s="111"/>
      <c r="C4340" s="55"/>
      <c r="D4340" s="55"/>
      <c r="F4340" s="52" t="str">
        <f>F4344</f>
        <v>RB_GUP</v>
      </c>
      <c r="G4340" s="55" t="str">
        <f>$G$11</f>
        <v>DISTPRI</v>
      </c>
      <c r="H4340" s="53">
        <f t="shared" ca="1" si="2202"/>
        <v>-93078.656713098855</v>
      </c>
      <c r="I4340" s="54">
        <f ca="1">VLOOKUP(CONCATENATE($F4340," ",$G4340),AllocFactorMatrix,(I$4+1),FALSE)*$E4344</f>
        <v>-62208.43613515982</v>
      </c>
      <c r="J4340" s="54">
        <f ca="1">VLOOKUP(CONCATENATE($F4340," ",$G4340),AllocFactorMatrix,(J$4+1),FALSE)*$E4344</f>
        <v>-2932.3432819910117</v>
      </c>
      <c r="K4340" s="54">
        <f ca="1">VLOOKUP(CONCATENATE($F4340," ",$G4340),AllocFactorMatrix,(K$4+1),FALSE)*$E4344</f>
        <v>-10647.518424673324</v>
      </c>
      <c r="L4340" s="54">
        <f ca="1">VLOOKUP(CONCATENATE($F4340," ",$G4340),AllocFactorMatrix,(L$4+1),FALSE)*$E4344</f>
        <v>-329.06372297700221</v>
      </c>
      <c r="M4340" s="54">
        <f ca="1">VLOOKUP(CONCATENATE($F4340," ",$G4340),AllocFactorMatrix,(M$4+1),FALSE)*$E4344</f>
        <v>0</v>
      </c>
      <c r="N4340" s="54">
        <f t="shared" ca="1" si="2203"/>
        <v>-10976.582147650326</v>
      </c>
      <c r="O4340" s="54">
        <f ca="1">VLOOKUP(CONCATENATE($F4340," ",$G4340),AllocFactorMatrix,(O$4+1),FALSE)*$E4344</f>
        <v>-7983.7777914107983</v>
      </c>
      <c r="P4340" s="54">
        <f ca="1">VLOOKUP(CONCATENATE($F4340," ",$G4340),AllocFactorMatrix,(P$4+1),FALSE)*$E4344</f>
        <v>-1486.979150910742</v>
      </c>
      <c r="Q4340" s="54">
        <f ca="1">VLOOKUP(CONCATENATE($F4340," ",$G4340),AllocFactorMatrix,(Q$4+1),FALSE)*$E4344</f>
        <v>0</v>
      </c>
      <c r="R4340" s="54">
        <f ca="1">VLOOKUP(CONCATENATE($F4340," ",$G4340),AllocFactorMatrix,(R$4+1),FALSE)*$E4344</f>
        <v>0</v>
      </c>
      <c r="S4340" s="54">
        <f t="shared" ca="1" si="2204"/>
        <v>-9470.7569423215409</v>
      </c>
      <c r="T4340" s="54">
        <f ca="1">VLOOKUP(CONCATENATE($F4340," ",$G4340),AllocFactorMatrix,(T$4+1),FALSE)*$E4344</f>
        <v>-284.61675823554265</v>
      </c>
      <c r="U4340" s="54">
        <f ca="1">VLOOKUP(CONCATENATE($F4340," ",$G4340),AllocFactorMatrix,(U$4+1),FALSE)*$E4344</f>
        <v>-4590.2242664174064</v>
      </c>
      <c r="V4340" s="54">
        <f ca="1">VLOOKUP(CONCATENATE($F4340," ",$G4340),AllocFactorMatrix,(V$4+1),FALSE)*$E4344</f>
        <v>0</v>
      </c>
      <c r="W4340" s="54">
        <f ca="1">VLOOKUP(CONCATENATE($F4340," ",$G4340),AllocFactorMatrix,(W$4+1),FALSE)*$E4344</f>
        <v>0</v>
      </c>
      <c r="X4340" s="54">
        <f t="shared" ca="1" si="2206"/>
        <v>-4874.8410246529493</v>
      </c>
      <c r="Y4340" s="54">
        <f ca="1">VLOOKUP(CONCATENATE($F4340," ",$G4340),AllocFactorMatrix,(Y$4+1),FALSE)*$E4344</f>
        <v>-2407.475903529049</v>
      </c>
      <c r="Z4340" s="54">
        <f ca="1">VLOOKUP(CONCATENATE($F4340," ",$G4340),AllocFactorMatrix,(Z$4+1),FALSE)*$E4344</f>
        <v>-40.166122165889469</v>
      </c>
      <c r="AA4340" s="54">
        <f t="shared" ca="1" si="2205"/>
        <v>-2447.6420256949386</v>
      </c>
      <c r="AB4340" s="54">
        <f ca="1">VLOOKUP(CONCATENATE($F4340," ",$G4340),AllocFactorMatrix,(AB$4+1),FALSE)*$E4344</f>
        <v>-32.541289101879642</v>
      </c>
      <c r="AC4340" s="54">
        <f ca="1">VLOOKUP(CONCATENATE($F4340," ",$G4340),AllocFactorMatrix,(AC$4+1),FALSE)*$E4344</f>
        <v>-111.48193551561832</v>
      </c>
      <c r="AD4340" s="54">
        <f ca="1">VLOOKUP(CONCATENATE($F4340," ",$G4340),AllocFactorMatrix,(AD$4+1),FALSE)*$E4344</f>
        <v>-24.031931010760463</v>
      </c>
    </row>
    <row r="4341" spans="1:30" s="51" customFormat="1" hidden="1" outlineLevel="1">
      <c r="A4341" s="56"/>
      <c r="B4341" s="111"/>
      <c r="C4341" s="55"/>
      <c r="D4341" s="55"/>
      <c r="F4341" s="52" t="str">
        <f>F4344</f>
        <v>RB_GUP</v>
      </c>
      <c r="G4341" s="55" t="str">
        <f>$G$12</f>
        <v>DISTSEC</v>
      </c>
      <c r="H4341" s="53">
        <f t="shared" ca="1" si="2202"/>
        <v>-47896.907319304366</v>
      </c>
      <c r="I4341" s="54">
        <f ca="1">VLOOKUP(CONCATENATE($F4341," ",$G4341),AllocFactorMatrix,(I$4+1),FALSE)*$E4344</f>
        <v>-35812.587129976411</v>
      </c>
      <c r="J4341" s="54">
        <f ca="1">VLOOKUP(CONCATENATE($F4341," ",$G4341),AllocFactorMatrix,(J$4+1),FALSE)*$E4344</f>
        <v>-1726.5362393432406</v>
      </c>
      <c r="K4341" s="54">
        <f ca="1">VLOOKUP(CONCATENATE($F4341," ",$G4341),AllocFactorMatrix,(K$4+1),FALSE)*$E4344</f>
        <v>-5209.6793463703934</v>
      </c>
      <c r="L4341" s="54">
        <f ca="1">VLOOKUP(CONCATENATE($F4341," ",$G4341),AllocFactorMatrix,(L$4+1),FALSE)*$E4344</f>
        <v>0</v>
      </c>
      <c r="M4341" s="54">
        <f ca="1">VLOOKUP(CONCATENATE($F4341," ",$G4341),AllocFactorMatrix,(M$4+1),FALSE)*$E4344</f>
        <v>0</v>
      </c>
      <c r="N4341" s="54">
        <f t="shared" ca="1" si="2203"/>
        <v>-5209.6793463703934</v>
      </c>
      <c r="O4341" s="54">
        <f ca="1">VLOOKUP(CONCATENATE($F4341," ",$G4341),AllocFactorMatrix,(O$4+1),FALSE)*$E4344</f>
        <v>-3319.6279568193263</v>
      </c>
      <c r="P4341" s="54">
        <f ca="1">VLOOKUP(CONCATENATE($F4341," ",$G4341),AllocFactorMatrix,(P$4+1),FALSE)*$E4344</f>
        <v>0</v>
      </c>
      <c r="Q4341" s="54">
        <f ca="1">VLOOKUP(CONCATENATE($F4341," ",$G4341),AllocFactorMatrix,(Q$4+1),FALSE)*$E4344</f>
        <v>0</v>
      </c>
      <c r="R4341" s="54">
        <f ca="1">VLOOKUP(CONCATENATE($F4341," ",$G4341),AllocFactorMatrix,(R$4+1),FALSE)*$E4344</f>
        <v>0</v>
      </c>
      <c r="S4341" s="54">
        <f t="shared" ca="1" si="2204"/>
        <v>-3319.6279568193263</v>
      </c>
      <c r="T4341" s="54">
        <f ca="1">VLOOKUP(CONCATENATE($F4341," ",$G4341),AllocFactorMatrix,(T$4+1),FALSE)*$E4344</f>
        <v>-89.755775816409638</v>
      </c>
      <c r="U4341" s="54">
        <f ca="1">VLOOKUP(CONCATENATE($F4341," ",$G4341),AllocFactorMatrix,(U$4+1),FALSE)*$E4344</f>
        <v>0</v>
      </c>
      <c r="V4341" s="54">
        <f ca="1">VLOOKUP(CONCATENATE($F4341," ",$G4341),AllocFactorMatrix,(V$4+1),FALSE)*$E4344</f>
        <v>0</v>
      </c>
      <c r="W4341" s="54">
        <f ca="1">VLOOKUP(CONCATENATE($F4341," ",$G4341),AllocFactorMatrix,(W$4+1),FALSE)*$E4344</f>
        <v>0</v>
      </c>
      <c r="X4341" s="54">
        <f t="shared" ca="1" si="2206"/>
        <v>-89.755775816409638</v>
      </c>
      <c r="Y4341" s="54">
        <f ca="1">VLOOKUP(CONCATENATE($F4341," ",$G4341),AllocFactorMatrix,(Y$4+1),FALSE)*$E4344</f>
        <v>-1224.4251624348906</v>
      </c>
      <c r="Z4341" s="54">
        <f ca="1">VLOOKUP(CONCATENATE($F4341," ",$G4341),AllocFactorMatrix,(Z$4+1),FALSE)*$E4344</f>
        <v>0</v>
      </c>
      <c r="AA4341" s="54">
        <f t="shared" ca="1" si="2205"/>
        <v>-1224.4251624348906</v>
      </c>
      <c r="AB4341" s="54">
        <f ca="1">VLOOKUP(CONCATENATE($F4341," ",$G4341),AllocFactorMatrix,(AB$4+1),FALSE)*$E4344</f>
        <v>-12.705899298874682</v>
      </c>
      <c r="AC4341" s="54">
        <f ca="1">VLOOKUP(CONCATENATE($F4341," ",$G4341),AllocFactorMatrix,(AC$4+1),FALSE)*$E4344</f>
        <v>-431.41415004025282</v>
      </c>
      <c r="AD4341" s="54">
        <f ca="1">VLOOKUP(CONCATENATE($F4341," ",$G4341),AllocFactorMatrix,(AD$4+1),FALSE)*$E4344</f>
        <v>-70.175659204554023</v>
      </c>
    </row>
    <row r="4342" spans="1:30" s="51" customFormat="1" hidden="1" outlineLevel="1">
      <c r="A4342" s="56"/>
      <c r="B4342" s="111"/>
      <c r="C4342" s="55"/>
      <c r="D4342" s="55"/>
      <c r="F4342" s="52" t="str">
        <f>F4344</f>
        <v>RB_GUP</v>
      </c>
      <c r="G4342" s="55" t="str">
        <f>$G$13</f>
        <v>ENERGY</v>
      </c>
      <c r="H4342" s="53">
        <f t="shared" ca="1" si="2202"/>
        <v>-1472.2015385714603</v>
      </c>
      <c r="I4342" s="54">
        <f ca="1">VLOOKUP(CONCATENATE($F4342," ",$G4342),AllocFactorMatrix,(I$4+1),FALSE)*$E4344</f>
        <v>-552.40989736016377</v>
      </c>
      <c r="J4342" s="54">
        <f ca="1">VLOOKUP(CONCATENATE($F4342," ",$G4342),AllocFactorMatrix,(J$4+1),FALSE)*$E4344</f>
        <v>-35.799730908302294</v>
      </c>
      <c r="K4342" s="54">
        <f ca="1">VLOOKUP(CONCATENATE($F4342," ",$G4342),AllocFactorMatrix,(K$4+1),FALSE)*$E4344</f>
        <v>-120.11197802175198</v>
      </c>
      <c r="L4342" s="54">
        <f ca="1">VLOOKUP(CONCATENATE($F4342," ",$G4342),AllocFactorMatrix,(L$4+1),FALSE)*$E4344</f>
        <v>-3.8174313437565086</v>
      </c>
      <c r="M4342" s="54">
        <f ca="1">VLOOKUP(CONCATENATE($F4342," ",$G4342),AllocFactorMatrix,(M$4+1),FALSE)*$E4344</f>
        <v>-0.35192254332040385</v>
      </c>
      <c r="N4342" s="54">
        <f t="shared" ca="1" si="2203"/>
        <v>-124.28133190882889</v>
      </c>
      <c r="O4342" s="54">
        <f ca="1">VLOOKUP(CONCATENATE($F4342," ",$G4342),AllocFactorMatrix,(O$4+1),FALSE)*$E4344</f>
        <v>-109.50776631594768</v>
      </c>
      <c r="P4342" s="54">
        <f ca="1">VLOOKUP(CONCATENATE($F4342," ",$G4342),AllocFactorMatrix,(P$4+1),FALSE)*$E4344</f>
        <v>-20.300632763132423</v>
      </c>
      <c r="Q4342" s="54">
        <f ca="1">VLOOKUP(CONCATENATE($F4342," ",$G4342),AllocFactorMatrix,(Q$4+1),FALSE)*$E4344</f>
        <v>-9.2240879140555769</v>
      </c>
      <c r="R4342" s="54">
        <f ca="1">VLOOKUP(CONCATENATE($F4342," ",$G4342),AllocFactorMatrix,(R$4+1),FALSE)*$E4344</f>
        <v>-0.42739016409399871</v>
      </c>
      <c r="S4342" s="54">
        <f t="shared" ca="1" si="2204"/>
        <v>-139.45987715722967</v>
      </c>
      <c r="T4342" s="54">
        <f ca="1">VLOOKUP(CONCATENATE($F4342," ",$G4342),AllocFactorMatrix,(T$4+1),FALSE)*$E4344</f>
        <v>-4.1965451220289811</v>
      </c>
      <c r="U4342" s="54">
        <f ca="1">VLOOKUP(CONCATENATE($F4342," ",$G4342),AllocFactorMatrix,(U$4+1),FALSE)*$E4344</f>
        <v>-73.685045584136915</v>
      </c>
      <c r="V4342" s="54">
        <f ca="1">VLOOKUP(CONCATENATE($F4342," ",$G4342),AllocFactorMatrix,(V$4+1),FALSE)*$E4344</f>
        <v>-418.35309635316747</v>
      </c>
      <c r="W4342" s="54">
        <f ca="1">VLOOKUP(CONCATENATE($F4342," ",$G4342),AllocFactorMatrix,(W$4+1),FALSE)*$E4344</f>
        <v>-79.371373791315079</v>
      </c>
      <c r="X4342" s="54">
        <f t="shared" ca="1" si="2206"/>
        <v>-575.60606085064842</v>
      </c>
      <c r="Y4342" s="54">
        <f ca="1">VLOOKUP(CONCATENATE($F4342," ",$G4342),AllocFactorMatrix,(Y$4+1),FALSE)*$E4344</f>
        <v>-29.668954839013264</v>
      </c>
      <c r="Z4342" s="54">
        <f ca="1">VLOOKUP(CONCATENATE($F4342," ",$G4342),AllocFactorMatrix,(Z$4+1),FALSE)*$E4344</f>
        <v>-0.48296328788188692</v>
      </c>
      <c r="AA4342" s="54">
        <f t="shared" ca="1" si="2205"/>
        <v>-30.151918126895151</v>
      </c>
      <c r="AB4342" s="54">
        <f ca="1">VLOOKUP(CONCATENATE($F4342," ",$G4342),AllocFactorMatrix,(AB$4+1),FALSE)*$E4344</f>
        <v>-0.53870669787927827</v>
      </c>
      <c r="AC4342" s="54">
        <f ca="1">VLOOKUP(CONCATENATE($F4342," ",$G4342),AllocFactorMatrix,(AC$4+1),FALSE)*$E4344</f>
        <v>-11.64881096959658</v>
      </c>
      <c r="AD4342" s="54">
        <f ca="1">VLOOKUP(CONCATENATE($F4342," ",$G4342),AllocFactorMatrix,(AD$4+1),FALSE)*$E4344</f>
        <v>-2.3052045919165458</v>
      </c>
    </row>
    <row r="4343" spans="1:30" s="51" customFormat="1" hidden="1" outlineLevel="1">
      <c r="A4343" s="56"/>
      <c r="B4343" s="111"/>
      <c r="C4343" s="55"/>
      <c r="D4343" s="55"/>
      <c r="F4343" s="52" t="str">
        <f>F4344</f>
        <v>RB_GUP</v>
      </c>
      <c r="G4343" s="55" t="str">
        <f>$G$14</f>
        <v>CUSTOMER</v>
      </c>
      <c r="H4343" s="53">
        <f t="shared" ca="1" si="2202"/>
        <v>-23056.899743508158</v>
      </c>
      <c r="I4343" s="54">
        <f ca="1">VLOOKUP(CONCATENATE($F4343," ",$G4343),AllocFactorMatrix,(I$4+1),FALSE)*$E4344</f>
        <v>-10782.297576684103</v>
      </c>
      <c r="J4343" s="54">
        <f ca="1">VLOOKUP(CONCATENATE($F4343," ",$G4343),AllocFactorMatrix,(J$4+1),FALSE)*$E4344</f>
        <v>-2824.7834422330657</v>
      </c>
      <c r="K4343" s="54">
        <f ca="1">VLOOKUP(CONCATENATE($F4343," ",$G4343),AllocFactorMatrix,(K$4+1),FALSE)*$E4344</f>
        <v>-801.8750518778437</v>
      </c>
      <c r="L4343" s="54">
        <f ca="1">VLOOKUP(CONCATENATE($F4343," ",$G4343),AllocFactorMatrix,(L$4+1),FALSE)*$E4344</f>
        <v>-258.84083293680612</v>
      </c>
      <c r="M4343" s="54">
        <f ca="1">VLOOKUP(CONCATENATE($F4343," ",$G4343),AllocFactorMatrix,(M$4+1),FALSE)*$E4344</f>
        <v>-42.015079894018292</v>
      </c>
      <c r="N4343" s="54">
        <f t="shared" ca="1" si="2203"/>
        <v>-1102.7309647086681</v>
      </c>
      <c r="O4343" s="54">
        <f ca="1">VLOOKUP(CONCATENATE($F4343," ",$G4343),AllocFactorMatrix,(O$4+1),FALSE)*$E4344</f>
        <v>-227.5604594145691</v>
      </c>
      <c r="P4343" s="54">
        <f ca="1">VLOOKUP(CONCATENATE($F4343," ",$G4343),AllocFactorMatrix,(P$4+1),FALSE)*$E4344</f>
        <v>-67.383478768561474</v>
      </c>
      <c r="Q4343" s="54">
        <f ca="1">VLOOKUP(CONCATENATE($F4343," ",$G4343),AllocFactorMatrix,(Q$4+1),FALSE)*$E4344</f>
        <v>-146.37288270860864</v>
      </c>
      <c r="R4343" s="54">
        <f ca="1">VLOOKUP(CONCATENATE($F4343," ",$G4343),AllocFactorMatrix,(R$4+1),FALSE)*$E4344</f>
        <v>-25.721220141923634</v>
      </c>
      <c r="S4343" s="54">
        <f t="shared" ca="1" si="2204"/>
        <v>-467.03804103366286</v>
      </c>
      <c r="T4343" s="54">
        <f ca="1">VLOOKUP(CONCATENATE($F4343," ",$G4343),AllocFactorMatrix,(T$4+1),FALSE)*$E4344</f>
        <v>-1.5662211234464869</v>
      </c>
      <c r="U4343" s="54">
        <f ca="1">VLOOKUP(CONCATENATE($F4343," ",$G4343),AllocFactorMatrix,(U$4+1),FALSE)*$E4344</f>
        <v>-39.977207227298393</v>
      </c>
      <c r="V4343" s="54">
        <f ca="1">VLOOKUP(CONCATENATE($F4343," ",$G4343),AllocFactorMatrix,(V$4+1),FALSE)*$E4344</f>
        <v>-215.25692425202303</v>
      </c>
      <c r="W4343" s="54">
        <f ca="1">VLOOKUP(CONCATENATE($F4343," ",$G4343),AllocFactorMatrix,(W$4+1),FALSE)*$E4344</f>
        <v>-38.582256561680737</v>
      </c>
      <c r="X4343" s="54">
        <f t="shared" ca="1" si="2206"/>
        <v>-295.3826091644487</v>
      </c>
      <c r="Y4343" s="54">
        <f ca="1">VLOOKUP(CONCATENATE($F4343," ",$G4343),AllocFactorMatrix,(Y$4+1),FALSE)*$E4344</f>
        <v>-62.994503525115526</v>
      </c>
      <c r="Z4343" s="54">
        <f ca="1">VLOOKUP(CONCATENATE($F4343," ",$G4343),AllocFactorMatrix,(Z$4+1),FALSE)*$E4344</f>
        <v>-1.1419571647780213</v>
      </c>
      <c r="AA4343" s="54">
        <f t="shared" ca="1" si="2205"/>
        <v>-64.136460689893553</v>
      </c>
      <c r="AB4343" s="54">
        <f ca="1">VLOOKUP(CONCATENATE($F4343," ",$G4343),AllocFactorMatrix,(AB$4+1),FALSE)*$E4344</f>
        <v>-1.1825090830944436</v>
      </c>
      <c r="AC4343" s="54">
        <f ca="1">VLOOKUP(CONCATENATE($F4343," ",$G4343),AllocFactorMatrix,(AC$4+1),FALSE)*$E4344</f>
        <v>-6699.056355212917</v>
      </c>
      <c r="AD4343" s="54">
        <f ca="1">VLOOKUP(CONCATENATE($F4343," ",$G4343),AllocFactorMatrix,(AD$4+1),FALSE)*$E4344</f>
        <v>-820.29178469830572</v>
      </c>
    </row>
    <row r="4344" spans="1:30" s="51" customFormat="1" collapsed="1">
      <c r="A4344" s="56"/>
      <c r="B4344" s="111"/>
      <c r="C4344" s="55"/>
      <c r="D4344" s="108" t="str">
        <f>D3592</f>
        <v xml:space="preserve">Adj 55 - Mitchell Plant DSIT Amortization Adjustment </v>
      </c>
      <c r="E4344" s="61">
        <v>-452372</v>
      </c>
      <c r="F4344" s="97" t="s">
        <v>74</v>
      </c>
      <c r="G4344" s="55" t="str">
        <f>$G$15</f>
        <v>TOTAL</v>
      </c>
      <c r="H4344" s="53">
        <f t="shared" ca="1" si="2202"/>
        <v>-452372.00000000006</v>
      </c>
      <c r="I4344" s="54">
        <f ca="1">VLOOKUP(CONCATENATE($F4344," ",$G4344),AllocFactorMatrix,(I$4+1),FALSE)*$E4344</f>
        <v>-250545.7544473946</v>
      </c>
      <c r="J4344" s="54">
        <f ca="1">VLOOKUP(CONCATENATE($F4344," ",$G4344),AllocFactorMatrix,(J$4+1),FALSE)*$E4344</f>
        <v>-14487.412078980851</v>
      </c>
      <c r="K4344" s="54">
        <f ca="1">VLOOKUP(CONCATENATE($F4344," ",$G4344),AllocFactorMatrix,(K$4+1),FALSE)*$E4344</f>
        <v>-42290.471630368265</v>
      </c>
      <c r="L4344" s="54">
        <f ca="1">VLOOKUP(CONCATENATE($F4344," ",$G4344),AllocFactorMatrix,(L$4+1),FALSE)*$E4344</f>
        <v>-1393.7081529507743</v>
      </c>
      <c r="M4344" s="54">
        <f ca="1">VLOOKUP(CONCATENATE($F4344," ",$G4344),AllocFactorMatrix,(M$4+1),FALSE)*$E4344</f>
        <v>-119.22273228608535</v>
      </c>
      <c r="N4344" s="54">
        <f t="shared" ca="1" si="2203"/>
        <v>-43803.402515605128</v>
      </c>
      <c r="O4344" s="54">
        <f ca="1">VLOOKUP(CONCATENATE($F4344," ",$G4344),AllocFactorMatrix,(O$4+1),FALSE)*$E4344</f>
        <v>-31024.974615554926</v>
      </c>
      <c r="P4344" s="54">
        <f ca="1">VLOOKUP(CONCATENATE($F4344," ",$G4344),AllocFactorMatrix,(P$4+1),FALSE)*$E4344</f>
        <v>-5185.9967395470849</v>
      </c>
      <c r="Q4344" s="54">
        <f ca="1">VLOOKUP(CONCATENATE($F4344," ",$G4344),AllocFactorMatrix,(Q$4+1),FALSE)*$E4344</f>
        <v>-1822.3503916691875</v>
      </c>
      <c r="R4344" s="54">
        <f ca="1">VLOOKUP(CONCATENATE($F4344," ",$G4344),AllocFactorMatrix,(R$4+1),FALSE)*$E4344</f>
        <v>-94.584046453179383</v>
      </c>
      <c r="S4344" s="54">
        <f t="shared" ca="1" si="2204"/>
        <v>-38127.905793224374</v>
      </c>
      <c r="T4344" s="54">
        <f ca="1">VLOOKUP(CONCATENATE($F4344," ",$G4344),AllocFactorMatrix,(T$4+1),FALSE)*$E4344</f>
        <v>-1057.2668517595873</v>
      </c>
      <c r="U4344" s="54">
        <f ca="1">VLOOKUP(CONCATENATE($F4344," ",$G4344),AllocFactorMatrix,(U$4+1),FALSE)*$E4344</f>
        <v>-15785.291634661124</v>
      </c>
      <c r="V4344" s="54">
        <f ca="1">VLOOKUP(CONCATENATE($F4344," ",$G4344),AllocFactorMatrix,(V$4+1),FALSE)*$E4344</f>
        <v>-60458.537871321365</v>
      </c>
      <c r="W4344" s="54">
        <f ca="1">VLOOKUP(CONCATENATE($F4344," ",$G4344),AllocFactorMatrix,(W$4+1),FALSE)*$E4344</f>
        <v>-9979.1780350395129</v>
      </c>
      <c r="X4344" s="54">
        <f t="shared" ca="1" si="2206"/>
        <v>-87280.27439278159</v>
      </c>
      <c r="Y4344" s="54">
        <f ca="1">VLOOKUP(CONCATENATE($F4344," ",$G4344),AllocFactorMatrix,(Y$4+1),FALSE)*$E4344</f>
        <v>-9669.48595498129</v>
      </c>
      <c r="Z4344" s="54">
        <f ca="1">VLOOKUP(CONCATENATE($F4344," ",$G4344),AllocFactorMatrix,(Z$4+1),FALSE)*$E4344</f>
        <v>-141.33482128801964</v>
      </c>
      <c r="AA4344" s="54">
        <f t="shared" ca="1" si="2205"/>
        <v>-9810.8207762693091</v>
      </c>
      <c r="AB4344" s="54">
        <f ca="1">VLOOKUP(CONCATENATE($F4344," ",$G4344),AllocFactorMatrix,(AB$4+1),FALSE)*$E4344</f>
        <v>-124.26129972870355</v>
      </c>
      <c r="AC4344" s="54">
        <f ca="1">VLOOKUP(CONCATENATE($F4344," ",$G4344),AllocFactorMatrix,(AC$4+1),FALSE)*$E4344</f>
        <v>-7271.5047058223727</v>
      </c>
      <c r="AD4344" s="54">
        <f ca="1">VLOOKUP(CONCATENATE($F4344," ",$G4344),AllocFactorMatrix,(AD$4+1),FALSE)*$E4344</f>
        <v>-920.66399019311348</v>
      </c>
    </row>
    <row r="4345" spans="1:30" hidden="1" outlineLevel="1">
      <c r="D4345" s="7"/>
      <c r="E4345" s="58"/>
      <c r="F4345" s="11"/>
      <c r="G4345" s="55" t="str">
        <f>$G$8</f>
        <v>PRODUCTION</v>
      </c>
      <c r="H4345" s="60">
        <f t="shared" ref="H4345:AD4345" ca="1" si="2207">+H4209+H4241+H4249+H4185+H4193+H4201+H4265+H4225+H4233+H4313+H4321+H4257+H4329+H4337+H4305+H4297+H4217+H4289+H4281+H4273</f>
        <v>658785.29549490195</v>
      </c>
      <c r="I4345" s="60">
        <f t="shared" ca="1" si="2207"/>
        <v>324506.43092391122</v>
      </c>
      <c r="J4345" s="60">
        <f t="shared" ca="1" si="2207"/>
        <v>16041.51241472947</v>
      </c>
      <c r="K4345" s="60">
        <f t="shared" ca="1" si="2207"/>
        <v>58759.140623480569</v>
      </c>
      <c r="L4345" s="60">
        <f t="shared" ca="1" si="2207"/>
        <v>1849.5291285071678</v>
      </c>
      <c r="M4345" s="60">
        <f t="shared" ca="1" si="2207"/>
        <v>173.44292348817976</v>
      </c>
      <c r="N4345" s="60">
        <f t="shared" ca="1" si="2207"/>
        <v>60782.112675475888</v>
      </c>
      <c r="O4345" s="60">
        <f t="shared" ca="1" si="2207"/>
        <v>44666.087490593447</v>
      </c>
      <c r="P4345" s="60">
        <f t="shared" ca="1" si="2207"/>
        <v>8322.5933989749774</v>
      </c>
      <c r="Q4345" s="60">
        <f t="shared" ca="1" si="2207"/>
        <v>3760.8249903037095</v>
      </c>
      <c r="R4345" s="60">
        <f t="shared" ca="1" si="2207"/>
        <v>169.12009593003035</v>
      </c>
      <c r="S4345" s="60">
        <f t="shared" ca="1" si="2207"/>
        <v>56918.625975802119</v>
      </c>
      <c r="T4345" s="60">
        <f t="shared" ca="1" si="2207"/>
        <v>1560.3008410279549</v>
      </c>
      <c r="U4345" s="60">
        <f t="shared" ca="1" si="2207"/>
        <v>25534.057416489661</v>
      </c>
      <c r="V4345" s="60">
        <f t="shared" ca="1" si="2207"/>
        <v>134948.21091343364</v>
      </c>
      <c r="W4345" s="60">
        <f t="shared" ca="1" si="2207"/>
        <v>24369.410223701831</v>
      </c>
      <c r="X4345" s="60">
        <f t="shared" ca="1" si="2207"/>
        <v>186411.97939465306</v>
      </c>
      <c r="Y4345" s="60">
        <f t="shared" ca="1" si="2207"/>
        <v>13716.88459219039</v>
      </c>
      <c r="Z4345" s="60">
        <f t="shared" ca="1" si="2207"/>
        <v>229.75257369991567</v>
      </c>
      <c r="AA4345" s="60">
        <f t="shared" ca="1" si="2207"/>
        <v>13946.637165890312</v>
      </c>
      <c r="AB4345" s="60">
        <f t="shared" ca="1" si="2207"/>
        <v>177.99694443911042</v>
      </c>
      <c r="AC4345" s="60">
        <f t="shared" ca="1" si="2207"/>
        <v>0</v>
      </c>
      <c r="AD4345" s="60">
        <f t="shared" ca="1" si="2207"/>
        <v>0</v>
      </c>
    </row>
    <row r="4346" spans="1:30" hidden="1" outlineLevel="1">
      <c r="D4346" s="7"/>
      <c r="E4346" s="58"/>
      <c r="F4346" s="11"/>
      <c r="G4346" s="55" t="str">
        <f>$G$9</f>
        <v>BULKTRAN</v>
      </c>
      <c r="H4346" s="60">
        <f t="shared" ref="H4346:AD4346" ca="1" si="2208">+H4210+H4242+H4250+H4186+H4194+H4202+H4266+H4226+H4234+H4314+H4322+H4258+H4330+H4338+H4306+H4298+H4218+H4290+H4282+H4274</f>
        <v>-105388.19296695324</v>
      </c>
      <c r="I4346" s="60">
        <f t="shared" ca="1" si="2208"/>
        <v>-51912.431250510686</v>
      </c>
      <c r="J4346" s="60">
        <f t="shared" ca="1" si="2208"/>
        <v>-2566.2169714569309</v>
      </c>
      <c r="K4346" s="60">
        <f t="shared" ca="1" si="2208"/>
        <v>-9399.9056945369175</v>
      </c>
      <c r="L4346" s="60">
        <f t="shared" ca="1" si="2208"/>
        <v>-295.87565786009992</v>
      </c>
      <c r="M4346" s="60">
        <f t="shared" ca="1" si="2208"/>
        <v>-27.746272441605033</v>
      </c>
      <c r="N4346" s="60">
        <f t="shared" ca="1" si="2208"/>
        <v>-9723.5276248386199</v>
      </c>
      <c r="O4346" s="60">
        <f t="shared" ca="1" si="2208"/>
        <v>-7145.3905843499651</v>
      </c>
      <c r="P4346" s="60">
        <f t="shared" ca="1" si="2208"/>
        <v>-1331.3944393032602</v>
      </c>
      <c r="Q4346" s="60">
        <f t="shared" ca="1" si="2208"/>
        <v>-601.63235655604444</v>
      </c>
      <c r="R4346" s="60">
        <f t="shared" ca="1" si="2208"/>
        <v>-27.054734564277478</v>
      </c>
      <c r="S4346" s="60">
        <f t="shared" ca="1" si="2208"/>
        <v>-9105.4721147735472</v>
      </c>
      <c r="T4346" s="60">
        <f t="shared" ca="1" si="2208"/>
        <v>-249.60679487726401</v>
      </c>
      <c r="U4346" s="60">
        <f t="shared" ca="1" si="2208"/>
        <v>-4084.7726697007038</v>
      </c>
      <c r="V4346" s="60">
        <f t="shared" ca="1" si="2208"/>
        <v>-21588.138335124881</v>
      </c>
      <c r="W4346" s="60">
        <f t="shared" ca="1" si="2208"/>
        <v>-3898.4599758210738</v>
      </c>
      <c r="X4346" s="60">
        <f t="shared" ca="1" si="2208"/>
        <v>-29820.977775523919</v>
      </c>
      <c r="Y4346" s="60">
        <f t="shared" ca="1" si="2208"/>
        <v>-2194.3381101443811</v>
      </c>
      <c r="Z4346" s="60">
        <f t="shared" ca="1" si="2208"/>
        <v>-36.754324568752125</v>
      </c>
      <c r="AA4346" s="60">
        <f t="shared" ca="1" si="2208"/>
        <v>-2231.0924347131336</v>
      </c>
      <c r="AB4346" s="60">
        <f t="shared" ca="1" si="2208"/>
        <v>-28.474795136380198</v>
      </c>
      <c r="AC4346" s="60">
        <f t="shared" ca="1" si="2208"/>
        <v>0</v>
      </c>
      <c r="AD4346" s="60">
        <f t="shared" ca="1" si="2208"/>
        <v>0</v>
      </c>
    </row>
    <row r="4347" spans="1:30" hidden="1" outlineLevel="1">
      <c r="D4347" s="7"/>
      <c r="E4347" s="58"/>
      <c r="F4347" s="11"/>
      <c r="G4347" s="55" t="str">
        <f>$G$10</f>
        <v>SUBTRAN</v>
      </c>
      <c r="H4347" s="60">
        <f t="shared" ref="H4347:AD4347" ca="1" si="2209">+H4211+H4243+H4251+H4187+H4195+H4203+H4267+H4227+H4235+H4315+H4323+H4259+H4331+H4339+H4307+H4299+H4219+H4291+H4283+H4275</f>
        <v>-23365.021562119888</v>
      </c>
      <c r="I4347" s="60">
        <f t="shared" ca="1" si="2209"/>
        <v>-11375.668054058313</v>
      </c>
      <c r="J4347" s="60">
        <f t="shared" ca="1" si="2209"/>
        <v>-549.00462142942547</v>
      </c>
      <c r="K4347" s="60">
        <f t="shared" ca="1" si="2209"/>
        <v>-1997.2519689689009</v>
      </c>
      <c r="L4347" s="60">
        <f t="shared" ca="1" si="2209"/>
        <v>-61.69323415099111</v>
      </c>
      <c r="M4347" s="60">
        <f t="shared" ca="1" si="2209"/>
        <v>-7.6835660383298627</v>
      </c>
      <c r="N4347" s="60">
        <f t="shared" ca="1" si="2209"/>
        <v>-2066.6287691582215</v>
      </c>
      <c r="O4347" s="60">
        <f t="shared" ca="1" si="2209"/>
        <v>-1508.9550792349028</v>
      </c>
      <c r="P4347" s="60">
        <f t="shared" ca="1" si="2209"/>
        <v>-280.51298925111519</v>
      </c>
      <c r="Q4347" s="60">
        <f t="shared" ca="1" si="2209"/>
        <v>-166.90857102488707</v>
      </c>
      <c r="R4347" s="60">
        <f t="shared" ca="1" si="2209"/>
        <v>0</v>
      </c>
      <c r="S4347" s="60">
        <f t="shared" ca="1" si="2209"/>
        <v>-1956.3766395109051</v>
      </c>
      <c r="T4347" s="60">
        <f t="shared" ca="1" si="2209"/>
        <v>-52.690120410993153</v>
      </c>
      <c r="U4347" s="60">
        <f t="shared" ca="1" si="2209"/>
        <v>-862.56735427087381</v>
      </c>
      <c r="V4347" s="60">
        <f t="shared" ca="1" si="2209"/>
        <v>-6009.2334153404972</v>
      </c>
      <c r="W4347" s="60">
        <f t="shared" ca="1" si="2209"/>
        <v>0</v>
      </c>
      <c r="X4347" s="60">
        <f t="shared" ca="1" si="2209"/>
        <v>-6924.4908900223654</v>
      </c>
      <c r="Y4347" s="60">
        <f t="shared" ca="1" si="2209"/>
        <v>-454.15127015939794</v>
      </c>
      <c r="Z4347" s="60">
        <f t="shared" ca="1" si="2209"/>
        <v>-7.570714011958982</v>
      </c>
      <c r="AA4347" s="60">
        <f t="shared" ca="1" si="2209"/>
        <v>-461.72198417135689</v>
      </c>
      <c r="AB4347" s="60">
        <f t="shared" ca="1" si="2209"/>
        <v>-6.0645716592146046</v>
      </c>
      <c r="AC4347" s="60">
        <f t="shared" ca="1" si="2209"/>
        <v>-20.62084011739088</v>
      </c>
      <c r="AD4347" s="60">
        <f t="shared" ca="1" si="2209"/>
        <v>-4.4451919927030064</v>
      </c>
    </row>
    <row r="4348" spans="1:30" hidden="1" outlineLevel="1">
      <c r="D4348" s="7"/>
      <c r="E4348" s="58"/>
      <c r="F4348" s="11"/>
      <c r="G4348" s="55" t="str">
        <f>$G$11</f>
        <v>DISTPRI</v>
      </c>
      <c r="H4348" s="60">
        <f t="shared" ref="H4348:AD4348" ca="1" si="2210">+H4212+H4244+H4252+H4188+H4196+H4204+H4268+H4228+H4236+H4316+H4324+H4260+H4332+H4340+H4308+H4300+H4220+H4292+H4284+H4276</f>
        <v>-367750.40068421065</v>
      </c>
      <c r="I4348" s="60">
        <f t="shared" ca="1" si="2210"/>
        <v>-245783.27752578829</v>
      </c>
      <c r="J4348" s="60">
        <f t="shared" ca="1" si="2210"/>
        <v>-11585.582076240793</v>
      </c>
      <c r="K4348" s="60">
        <f t="shared" ca="1" si="2210"/>
        <v>-42067.959564945973</v>
      </c>
      <c r="L4348" s="60">
        <f t="shared" ca="1" si="2210"/>
        <v>-1300.1188483890164</v>
      </c>
      <c r="M4348" s="60">
        <f t="shared" ca="1" si="2210"/>
        <v>0</v>
      </c>
      <c r="N4348" s="60">
        <f t="shared" ca="1" si="2210"/>
        <v>-43368.078413334988</v>
      </c>
      <c r="O4348" s="60">
        <f t="shared" ca="1" si="2210"/>
        <v>-31543.61682308032</v>
      </c>
      <c r="P4348" s="60">
        <f t="shared" ca="1" si="2210"/>
        <v>-5875.0007559954074</v>
      </c>
      <c r="Q4348" s="60">
        <f t="shared" ca="1" si="2210"/>
        <v>0</v>
      </c>
      <c r="R4348" s="60">
        <f t="shared" ca="1" si="2210"/>
        <v>0</v>
      </c>
      <c r="S4348" s="60">
        <f t="shared" ca="1" si="2210"/>
        <v>-37418.617579075726</v>
      </c>
      <c r="T4348" s="60">
        <f t="shared" ca="1" si="2210"/>
        <v>-1124.5105008894279</v>
      </c>
      <c r="U4348" s="60">
        <f t="shared" ca="1" si="2210"/>
        <v>-18135.809785143039</v>
      </c>
      <c r="V4348" s="60">
        <f t="shared" ca="1" si="2210"/>
        <v>0</v>
      </c>
      <c r="W4348" s="60">
        <f t="shared" ca="1" si="2210"/>
        <v>0</v>
      </c>
      <c r="X4348" s="60">
        <f t="shared" ca="1" si="2210"/>
        <v>-19260.320286032467</v>
      </c>
      <c r="Y4348" s="60">
        <f t="shared" ca="1" si="2210"/>
        <v>-9511.8500784701955</v>
      </c>
      <c r="Z4348" s="60">
        <f t="shared" ca="1" si="2210"/>
        <v>-158.69489356691679</v>
      </c>
      <c r="AA4348" s="60">
        <f t="shared" ca="1" si="2210"/>
        <v>-9670.5449720371125</v>
      </c>
      <c r="AB4348" s="60">
        <f t="shared" ca="1" si="2210"/>
        <v>-128.5694543581962</v>
      </c>
      <c r="AC4348" s="60">
        <f t="shared" ca="1" si="2210"/>
        <v>-440.46108853170017</v>
      </c>
      <c r="AD4348" s="60">
        <f t="shared" ca="1" si="2210"/>
        <v>-94.949288811327889</v>
      </c>
    </row>
    <row r="4349" spans="1:30" hidden="1" outlineLevel="1">
      <c r="D4349" s="7"/>
      <c r="E4349" s="58"/>
      <c r="F4349" s="11"/>
      <c r="G4349" s="55" t="str">
        <f>$G$12</f>
        <v>DISTSEC</v>
      </c>
      <c r="H4349" s="60">
        <f t="shared" ref="H4349:AD4349" ca="1" si="2211">+H4213+H4245+H4253+H4189+H4197+H4205+H4269+H4229+H4237+H4317+H4325+H4261+H4333+H4341+H4309+H4301+H4221+H4293+H4285+H4277</f>
        <v>-171723.92353311705</v>
      </c>
      <c r="I4349" s="60">
        <f t="shared" ca="1" si="2211"/>
        <v>-128398.2269008111</v>
      </c>
      <c r="J4349" s="60">
        <f t="shared" ca="1" si="2211"/>
        <v>-6190.1194406060922</v>
      </c>
      <c r="K4349" s="60">
        <f t="shared" ca="1" si="2211"/>
        <v>-18678.170006763638</v>
      </c>
      <c r="L4349" s="60">
        <f t="shared" ca="1" si="2211"/>
        <v>0</v>
      </c>
      <c r="M4349" s="60">
        <f t="shared" ca="1" si="2211"/>
        <v>0</v>
      </c>
      <c r="N4349" s="60">
        <f t="shared" ca="1" si="2211"/>
        <v>-18678.170006763638</v>
      </c>
      <c r="O4349" s="60">
        <f t="shared" ca="1" si="2211"/>
        <v>-11901.802628193553</v>
      </c>
      <c r="P4349" s="60">
        <f t="shared" ca="1" si="2211"/>
        <v>0</v>
      </c>
      <c r="Q4349" s="60">
        <f t="shared" ca="1" si="2211"/>
        <v>0</v>
      </c>
      <c r="R4349" s="60">
        <f t="shared" ca="1" si="2211"/>
        <v>0</v>
      </c>
      <c r="S4349" s="60">
        <f t="shared" ca="1" si="2211"/>
        <v>-11901.802628193553</v>
      </c>
      <c r="T4349" s="60">
        <f t="shared" ca="1" si="2211"/>
        <v>-321.79977467439915</v>
      </c>
      <c r="U4349" s="60">
        <f t="shared" ca="1" si="2211"/>
        <v>0</v>
      </c>
      <c r="V4349" s="60">
        <f t="shared" ca="1" si="2211"/>
        <v>0</v>
      </c>
      <c r="W4349" s="60">
        <f t="shared" ca="1" si="2211"/>
        <v>0</v>
      </c>
      <c r="X4349" s="60">
        <f t="shared" ca="1" si="2211"/>
        <v>-321.79977467439915</v>
      </c>
      <c r="Y4349" s="60">
        <f t="shared" ca="1" si="2211"/>
        <v>-4389.9095940428115</v>
      </c>
      <c r="Z4349" s="60">
        <f t="shared" ca="1" si="2211"/>
        <v>0</v>
      </c>
      <c r="AA4349" s="60">
        <f t="shared" ca="1" si="2211"/>
        <v>-4389.9095940428115</v>
      </c>
      <c r="AB4349" s="60">
        <f t="shared" ca="1" si="2211"/>
        <v>-45.554233075504769</v>
      </c>
      <c r="AC4349" s="60">
        <f t="shared" ca="1" si="2211"/>
        <v>-1546.7414215021392</v>
      </c>
      <c r="AD4349" s="60">
        <f t="shared" ca="1" si="2211"/>
        <v>-251.59953344778791</v>
      </c>
    </row>
    <row r="4350" spans="1:30" hidden="1" outlineLevel="1">
      <c r="D4350" s="7"/>
      <c r="E4350" s="58"/>
      <c r="F4350" s="11"/>
      <c r="G4350" s="55" t="str">
        <f>$G$13</f>
        <v>ENERGY</v>
      </c>
      <c r="H4350" s="60">
        <f t="shared" ref="H4350:AD4350" ca="1" si="2212">+H4214+H4246+H4254+H4190+H4198+H4206+H4270+H4230+H4238+H4318+H4326+H4262+H4334+H4342+H4310+H4302+H4222+H4294+H4286+H4278</f>
        <v>-612697.91943381424</v>
      </c>
      <c r="I4350" s="60">
        <f t="shared" ca="1" si="2212"/>
        <v>-229900.85658763922</v>
      </c>
      <c r="J4350" s="60">
        <f t="shared" ca="1" si="2212"/>
        <v>-14899.061079022593</v>
      </c>
      <c r="K4350" s="60">
        <f t="shared" ca="1" si="2212"/>
        <v>-49987.965033929533</v>
      </c>
      <c r="L4350" s="60">
        <f t="shared" ca="1" si="2212"/>
        <v>-1588.7310131265094</v>
      </c>
      <c r="M4350" s="60">
        <f t="shared" ca="1" si="2212"/>
        <v>-146.46242681113833</v>
      </c>
      <c r="N4350" s="60">
        <f t="shared" ca="1" si="2212"/>
        <v>-51723.158473867203</v>
      </c>
      <c r="O4350" s="60">
        <f t="shared" ca="1" si="2212"/>
        <v>-45574.725216447441</v>
      </c>
      <c r="P4350" s="60">
        <f t="shared" ca="1" si="2212"/>
        <v>-8448.6771214968485</v>
      </c>
      <c r="Q4350" s="60">
        <f t="shared" ca="1" si="2212"/>
        <v>-3838.8626322863443</v>
      </c>
      <c r="R4350" s="60">
        <f t="shared" ca="1" si="2212"/>
        <v>-177.8703916998785</v>
      </c>
      <c r="S4350" s="60">
        <f t="shared" ca="1" si="2212"/>
        <v>-58040.135361930516</v>
      </c>
      <c r="T4350" s="60">
        <f t="shared" ca="1" si="2212"/>
        <v>-1746.5098342257111</v>
      </c>
      <c r="U4350" s="60">
        <f t="shared" ca="1" si="2212"/>
        <v>-30666.096278227087</v>
      </c>
      <c r="V4350" s="60">
        <f t="shared" ca="1" si="2212"/>
        <v>-174109.36275273957</v>
      </c>
      <c r="W4350" s="60">
        <f t="shared" ca="1" si="2212"/>
        <v>-33032.621085106803</v>
      </c>
      <c r="X4350" s="60">
        <f t="shared" ca="1" si="2212"/>
        <v>-239554.58995029918</v>
      </c>
      <c r="Y4350" s="60">
        <f t="shared" ca="1" si="2212"/>
        <v>-12347.566841478922</v>
      </c>
      <c r="Z4350" s="60">
        <f t="shared" ca="1" si="2212"/>
        <v>-200.99870425028968</v>
      </c>
      <c r="AA4350" s="60">
        <f t="shared" ca="1" si="2212"/>
        <v>-12548.56554572921</v>
      </c>
      <c r="AB4350" s="60">
        <f t="shared" ca="1" si="2212"/>
        <v>-224.19788617798196</v>
      </c>
      <c r="AC4350" s="60">
        <f t="shared" ca="1" si="2212"/>
        <v>-4847.9790694113426</v>
      </c>
      <c r="AD4350" s="60">
        <f t="shared" ca="1" si="2212"/>
        <v>-959.37547973699873</v>
      </c>
    </row>
    <row r="4351" spans="1:30" hidden="1" outlineLevel="1">
      <c r="D4351" s="7"/>
      <c r="E4351" s="58"/>
      <c r="F4351" s="11"/>
      <c r="G4351" s="55" t="str">
        <f>$G$14</f>
        <v>CUSTOMER</v>
      </c>
      <c r="H4351" s="60">
        <f t="shared" ref="H4351:AD4351" ca="1" si="2213">+H4215+H4247+H4255+H4191+H4199+H4207+H4271+H4231+H4239+H4319+H4327+H4263+H4335+H4343+H4311+H4303+H4223+H4295+H4287+H4279</f>
        <v>-894022.05696638708</v>
      </c>
      <c r="I4351" s="60">
        <f t="shared" ca="1" si="2213"/>
        <v>-557352.75956794026</v>
      </c>
      <c r="J4351" s="60">
        <f t="shared" ca="1" si="2213"/>
        <v>-101112.03796615747</v>
      </c>
      <c r="K4351" s="60">
        <f t="shared" ca="1" si="2213"/>
        <v>-28419.569782114682</v>
      </c>
      <c r="L4351" s="60">
        <f t="shared" ca="1" si="2213"/>
        <v>-1217.5207762223438</v>
      </c>
      <c r="M4351" s="60">
        <f t="shared" ca="1" si="2213"/>
        <v>-171.71370970654041</v>
      </c>
      <c r="N4351" s="60">
        <f t="shared" ca="1" si="2213"/>
        <v>-29808.804268043568</v>
      </c>
      <c r="O4351" s="60">
        <f t="shared" ca="1" si="2213"/>
        <v>-3041.5068287620911</v>
      </c>
      <c r="P4351" s="60">
        <f t="shared" ca="1" si="2213"/>
        <v>-467.24445757912298</v>
      </c>
      <c r="Q4351" s="60">
        <f t="shared" ca="1" si="2213"/>
        <v>-583.0374649152576</v>
      </c>
      <c r="R4351" s="60">
        <f t="shared" ca="1" si="2213"/>
        <v>-98.622118740773345</v>
      </c>
      <c r="S4351" s="60">
        <f t="shared" ca="1" si="2213"/>
        <v>-4190.4108699972458</v>
      </c>
      <c r="T4351" s="60">
        <f t="shared" ca="1" si="2213"/>
        <v>-20.773752441472197</v>
      </c>
      <c r="U4351" s="60">
        <f t="shared" ca="1" si="2213"/>
        <v>-277.15165691730311</v>
      </c>
      <c r="V4351" s="60">
        <f t="shared" ca="1" si="2213"/>
        <v>-857.38795057769539</v>
      </c>
      <c r="W4351" s="60">
        <f t="shared" ca="1" si="2213"/>
        <v>-147.93106001944986</v>
      </c>
      <c r="X4351" s="60">
        <f t="shared" ca="1" si="2213"/>
        <v>-1303.2444199559209</v>
      </c>
      <c r="Y4351" s="60">
        <f t="shared" ca="1" si="2213"/>
        <v>-836.4549827566882</v>
      </c>
      <c r="Z4351" s="60">
        <f t="shared" ca="1" si="2213"/>
        <v>-7.9201944413581842</v>
      </c>
      <c r="AA4351" s="60">
        <f t="shared" ca="1" si="2213"/>
        <v>-844.37517719804623</v>
      </c>
      <c r="AB4351" s="60">
        <f t="shared" ca="1" si="2213"/>
        <v>-42.326900339867272</v>
      </c>
      <c r="AC4351" s="60">
        <f t="shared" ca="1" si="2213"/>
        <v>-195988.6024073452</v>
      </c>
      <c r="AD4351" s="60">
        <f t="shared" ca="1" si="2213"/>
        <v>-3379.4953894094006</v>
      </c>
    </row>
    <row r="4352" spans="1:30" collapsed="1">
      <c r="C4352" s="55" t="s">
        <v>416</v>
      </c>
      <c r="D4352" s="7"/>
      <c r="E4352" s="60">
        <f>+E4216+E4248+E4256+E4192+E4200+E4208+E4272+E4232+E4240+E4320+E4328+E4264+E4336+E4344+E4312+E4304+E4224+E4296+E4288+E4280</f>
        <v>-1516162.2196517002</v>
      </c>
      <c r="F4352" s="3"/>
      <c r="G4352" s="55" t="str">
        <f>$G$15</f>
        <v>TOTAL</v>
      </c>
      <c r="H4352" s="60">
        <f t="shared" ref="H4352:AD4352" ca="1" si="2214">+H4216+H4248+H4256+H4192+H4200+H4208+H4272+H4232+H4240+H4320+H4328+H4264+H4336+H4344+H4312+H4304+H4224+H4296+H4288+H4280</f>
        <v>-1516162.2196517007</v>
      </c>
      <c r="I4352" s="60">
        <f t="shared" ca="1" si="2214"/>
        <v>-900216.78896283684</v>
      </c>
      <c r="J4352" s="60">
        <f t="shared" ca="1" si="2214"/>
        <v>-120860.50974018386</v>
      </c>
      <c r="K4352" s="60">
        <f t="shared" ca="1" si="2214"/>
        <v>-91791.681427779113</v>
      </c>
      <c r="L4352" s="60">
        <f t="shared" ca="1" si="2214"/>
        <v>-2614.4104012417915</v>
      </c>
      <c r="M4352" s="60">
        <f t="shared" ca="1" si="2214"/>
        <v>-180.16305150943384</v>
      </c>
      <c r="N4352" s="60">
        <f t="shared" ca="1" si="2214"/>
        <v>-94586.254880530338</v>
      </c>
      <c r="O4352" s="60">
        <f t="shared" ca="1" si="2214"/>
        <v>-56049.90966947483</v>
      </c>
      <c r="P4352" s="60">
        <f t="shared" ca="1" si="2214"/>
        <v>-8080.2363646507765</v>
      </c>
      <c r="Q4352" s="60">
        <f t="shared" ca="1" si="2214"/>
        <v>-1429.6160344788236</v>
      </c>
      <c r="R4352" s="60">
        <f t="shared" ca="1" si="2214"/>
        <v>-134.42714907489918</v>
      </c>
      <c r="S4352" s="60">
        <f t="shared" ca="1" si="2214"/>
        <v>-65694.189217679348</v>
      </c>
      <c r="T4352" s="60">
        <f t="shared" ca="1" si="2214"/>
        <v>-1955.5899364913121</v>
      </c>
      <c r="U4352" s="60">
        <f t="shared" ca="1" si="2214"/>
        <v>-28492.340327769343</v>
      </c>
      <c r="V4352" s="60">
        <f t="shared" ca="1" si="2214"/>
        <v>-67615.911540349101</v>
      </c>
      <c r="W4352" s="60">
        <f t="shared" ca="1" si="2214"/>
        <v>-12709.601897245509</v>
      </c>
      <c r="X4352" s="60">
        <f t="shared" ca="1" si="2214"/>
        <v>-110773.44370185521</v>
      </c>
      <c r="Y4352" s="60">
        <f t="shared" ca="1" si="2214"/>
        <v>-16017.386284862003</v>
      </c>
      <c r="Z4352" s="60">
        <f t="shared" ca="1" si="2214"/>
        <v>-182.1862571393599</v>
      </c>
      <c r="AA4352" s="60">
        <f t="shared" ca="1" si="2214"/>
        <v>-16199.572542001364</v>
      </c>
      <c r="AB4352" s="60">
        <f t="shared" ca="1" si="2214"/>
        <v>-297.19089630803461</v>
      </c>
      <c r="AC4352" s="60">
        <f t="shared" ca="1" si="2214"/>
        <v>-202844.40482690779</v>
      </c>
      <c r="AD4352" s="60">
        <f t="shared" ca="1" si="2214"/>
        <v>-4689.8648833982179</v>
      </c>
    </row>
    <row r="4353" spans="1:30">
      <c r="D4353" s="7"/>
      <c r="E4353" s="4"/>
      <c r="F4353" s="3"/>
      <c r="G4353" s="7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  <c r="AC4353" s="4"/>
      <c r="AD4353" s="4"/>
    </row>
    <row r="4354" spans="1:30" hidden="1" outlineLevel="1">
      <c r="D4354" s="7"/>
      <c r="E4354" s="11"/>
      <c r="F4354" s="11"/>
      <c r="G4354" s="55" t="str">
        <f>$G$8</f>
        <v>PRODUCTION</v>
      </c>
      <c r="H4354" s="4">
        <f t="shared" ref="H4354:AD4354" ca="1" si="2215">+H4345+H4175</f>
        <v>9666773.9713681825</v>
      </c>
      <c r="I4354" s="4">
        <f t="shared" ca="1" si="2215"/>
        <v>4765329.1312801028</v>
      </c>
      <c r="J4354" s="4">
        <f t="shared" ca="1" si="2215"/>
        <v>234950.04826010077</v>
      </c>
      <c r="K4354" s="4">
        <f t="shared" ca="1" si="2215"/>
        <v>861165.64402606036</v>
      </c>
      <c r="L4354" s="4">
        <f t="shared" ca="1" si="2215"/>
        <v>27123.551845224891</v>
      </c>
      <c r="M4354" s="4">
        <f t="shared" ca="1" si="2215"/>
        <v>2542.663602925707</v>
      </c>
      <c r="N4354" s="4">
        <f t="shared" ca="1" si="2215"/>
        <v>890831.85947421065</v>
      </c>
      <c r="O4354" s="4">
        <f t="shared" ca="1" si="2215"/>
        <v>654594.3738953555</v>
      </c>
      <c r="P4354" s="4">
        <f t="shared" ca="1" si="2215"/>
        <v>121928.56312421551</v>
      </c>
      <c r="Q4354" s="4">
        <f t="shared" ca="1" si="2215"/>
        <v>55126.069522397163</v>
      </c>
      <c r="R4354" s="4">
        <f t="shared" ca="1" si="2215"/>
        <v>2479.5871703033845</v>
      </c>
      <c r="S4354" s="4">
        <f t="shared" ca="1" si="2215"/>
        <v>834128.59371227142</v>
      </c>
      <c r="T4354" s="4">
        <f t="shared" ca="1" si="2215"/>
        <v>22899.228402885852</v>
      </c>
      <c r="U4354" s="4">
        <f t="shared" ca="1" si="2215"/>
        <v>374545.75221572618</v>
      </c>
      <c r="V4354" s="4">
        <f t="shared" ca="1" si="2215"/>
        <v>1979234.4298145203</v>
      </c>
      <c r="W4354" s="4">
        <f t="shared" ca="1" si="2215"/>
        <v>357728.00926932221</v>
      </c>
      <c r="X4354" s="4">
        <f t="shared" ca="1" si="2215"/>
        <v>2734407.419702454</v>
      </c>
      <c r="Y4354" s="4">
        <f t="shared" ca="1" si="2215"/>
        <v>201149.83934385472</v>
      </c>
      <c r="Z4354" s="4">
        <f t="shared" ca="1" si="2215"/>
        <v>3370.8245412989154</v>
      </c>
      <c r="AA4354" s="4">
        <f t="shared" ca="1" si="2215"/>
        <v>204520.66388515363</v>
      </c>
      <c r="AB4354" s="4">
        <f t="shared" ca="1" si="2215"/>
        <v>2606.2550538928381</v>
      </c>
      <c r="AC4354" s="4">
        <f t="shared" ca="1" si="2215"/>
        <v>0</v>
      </c>
      <c r="AD4354" s="4">
        <f t="shared" ca="1" si="2215"/>
        <v>0</v>
      </c>
    </row>
    <row r="4355" spans="1:30" hidden="1" outlineLevel="1">
      <c r="D4355" s="7"/>
      <c r="E4355" s="11"/>
      <c r="F4355" s="11"/>
      <c r="G4355" s="55" t="str">
        <f>$G$9</f>
        <v>BULKTRAN</v>
      </c>
      <c r="H4355" s="4">
        <f t="shared" ref="H4355:AD4355" ca="1" si="2216">+H4346+H4176</f>
        <v>3717414.3598097288</v>
      </c>
      <c r="I4355" s="4">
        <f t="shared" ca="1" si="2216"/>
        <v>1832962.0040248379</v>
      </c>
      <c r="J4355" s="4">
        <f t="shared" ca="1" si="2216"/>
        <v>90314.691430617546</v>
      </c>
      <c r="K4355" s="4">
        <f t="shared" ca="1" si="2216"/>
        <v>331072.25062319578</v>
      </c>
      <c r="L4355" s="4">
        <f t="shared" ca="1" si="2216"/>
        <v>10425.121554782223</v>
      </c>
      <c r="M4355" s="4">
        <f t="shared" ca="1" si="2216"/>
        <v>971.15507382497094</v>
      </c>
      <c r="N4355" s="4">
        <f t="shared" ca="1" si="2216"/>
        <v>342468.52725180297</v>
      </c>
      <c r="O4355" s="4">
        <f t="shared" ca="1" si="2216"/>
        <v>251668.31755788668</v>
      </c>
      <c r="P4355" s="4">
        <f t="shared" ca="1" si="2216"/>
        <v>46878.360850502191</v>
      </c>
      <c r="Q4355" s="4">
        <f t="shared" ca="1" si="2216"/>
        <v>21194.208670120453</v>
      </c>
      <c r="R4355" s="4">
        <f t="shared" ca="1" si="2216"/>
        <v>953.34398807658738</v>
      </c>
      <c r="S4355" s="4">
        <f t="shared" ca="1" si="2216"/>
        <v>320694.23106658604</v>
      </c>
      <c r="T4355" s="4">
        <f t="shared" ca="1" si="2216"/>
        <v>8805.8949764475528</v>
      </c>
      <c r="U4355" s="4">
        <f t="shared" ca="1" si="2216"/>
        <v>144003.76393971979</v>
      </c>
      <c r="V4355" s="4">
        <f t="shared" ca="1" si="2216"/>
        <v>760982.05748079321</v>
      </c>
      <c r="W4355" s="4">
        <f t="shared" ca="1" si="2216"/>
        <v>137546.01593756114</v>
      </c>
      <c r="X4355" s="4">
        <f t="shared" ca="1" si="2216"/>
        <v>1051337.7323345216</v>
      </c>
      <c r="Y4355" s="4">
        <f t="shared" ca="1" si="2216"/>
        <v>77339.214437208735</v>
      </c>
      <c r="Z4355" s="4">
        <f t="shared" ca="1" si="2216"/>
        <v>1296.1719209651196</v>
      </c>
      <c r="AA4355" s="4">
        <f t="shared" ca="1" si="2216"/>
        <v>78635.386358173884</v>
      </c>
      <c r="AB4355" s="4">
        <f t="shared" ca="1" si="2216"/>
        <v>1001.7873431891835</v>
      </c>
      <c r="AC4355" s="4">
        <f t="shared" ca="1" si="2216"/>
        <v>0</v>
      </c>
      <c r="AD4355" s="4">
        <f t="shared" ca="1" si="2216"/>
        <v>0</v>
      </c>
    </row>
    <row r="4356" spans="1:30" hidden="1" outlineLevel="1">
      <c r="D4356" s="7"/>
      <c r="E4356" s="11"/>
      <c r="F4356" s="11"/>
      <c r="G4356" s="55" t="str">
        <f>$G$10</f>
        <v>SUBTRAN</v>
      </c>
      <c r="H4356" s="4">
        <f t="shared" ref="H4356:AD4356" ca="1" si="2217">+H4347+H4177</f>
        <v>816314.92837619199</v>
      </c>
      <c r="I4356" s="4">
        <f t="shared" ca="1" si="2217"/>
        <v>397831.34369401651</v>
      </c>
      <c r="J4356" s="4">
        <f t="shared" ca="1" si="2217"/>
        <v>19140.179956943382</v>
      </c>
      <c r="K4356" s="4">
        <f t="shared" ca="1" si="2217"/>
        <v>69682.087991995082</v>
      </c>
      <c r="L4356" s="4">
        <f t="shared" ca="1" si="2217"/>
        <v>2153.249520137445</v>
      </c>
      <c r="M4356" s="4">
        <f t="shared" ca="1" si="2217"/>
        <v>266.01633663233059</v>
      </c>
      <c r="N4356" s="4">
        <f t="shared" ca="1" si="2217"/>
        <v>72101.353848764818</v>
      </c>
      <c r="O4356" s="4">
        <f t="shared" ca="1" si="2217"/>
        <v>52646.222945479094</v>
      </c>
      <c r="P4356" s="4">
        <f t="shared" ca="1" si="2217"/>
        <v>9783.9561754408787</v>
      </c>
      <c r="Q4356" s="4">
        <f t="shared" ca="1" si="2217"/>
        <v>5824.417950821894</v>
      </c>
      <c r="R4356" s="4">
        <f t="shared" ca="1" si="2217"/>
        <v>0</v>
      </c>
      <c r="S4356" s="4">
        <f t="shared" ca="1" si="2217"/>
        <v>68254.597071741853</v>
      </c>
      <c r="T4356" s="4">
        <f t="shared" ca="1" si="2217"/>
        <v>1841.2077252600884</v>
      </c>
      <c r="U4356" s="4">
        <f t="shared" ca="1" si="2217"/>
        <v>30121.019369743492</v>
      </c>
      <c r="V4356" s="4">
        <f t="shared" ca="1" si="2217"/>
        <v>209821.83637043549</v>
      </c>
      <c r="W4356" s="4">
        <f t="shared" ca="1" si="2217"/>
        <v>0</v>
      </c>
      <c r="X4356" s="4">
        <f t="shared" ca="1" si="2217"/>
        <v>241784.06346543925</v>
      </c>
      <c r="Y4356" s="4">
        <f t="shared" ca="1" si="2217"/>
        <v>15855.202137275845</v>
      </c>
      <c r="Z4356" s="4">
        <f t="shared" ca="1" si="2217"/>
        <v>264.45674622460473</v>
      </c>
      <c r="AA4356" s="4">
        <f t="shared" ca="1" si="2217"/>
        <v>16119.658883500453</v>
      </c>
      <c r="AB4356" s="4">
        <f t="shared" ca="1" si="2217"/>
        <v>211.36075623161793</v>
      </c>
      <c r="AC4356" s="4">
        <f t="shared" ca="1" si="2217"/>
        <v>717.68835880652682</v>
      </c>
      <c r="AD4356" s="4">
        <f t="shared" ca="1" si="2217"/>
        <v>154.68234074758112</v>
      </c>
    </row>
    <row r="4357" spans="1:30" hidden="1" outlineLevel="1">
      <c r="D4357" s="7"/>
      <c r="E4357" s="11"/>
      <c r="F4357" s="11"/>
      <c r="G4357" s="55" t="str">
        <f>$G$11</f>
        <v>DISTPRI</v>
      </c>
      <c r="H4357" s="4">
        <f t="shared" ref="H4357:AD4357" ca="1" si="2218">+H4348+H4178</f>
        <v>3068303.9580680165</v>
      </c>
      <c r="I4357" s="4">
        <f t="shared" ca="1" si="2218"/>
        <v>2052743.9120160458</v>
      </c>
      <c r="J4357" s="4">
        <f t="shared" ca="1" si="2218"/>
        <v>96355.148564613992</v>
      </c>
      <c r="K4357" s="4">
        <f t="shared" ca="1" si="2218"/>
        <v>350226.91024372401</v>
      </c>
      <c r="L4357" s="4">
        <f t="shared" ca="1" si="2218"/>
        <v>10832.223038151562</v>
      </c>
      <c r="M4357" s="4">
        <f t="shared" ca="1" si="2218"/>
        <v>0</v>
      </c>
      <c r="N4357" s="4">
        <f t="shared" ca="1" si="2218"/>
        <v>361059.13328187546</v>
      </c>
      <c r="O4357" s="4">
        <f t="shared" ca="1" si="2218"/>
        <v>262601.54617053457</v>
      </c>
      <c r="P4357" s="4">
        <f t="shared" ca="1" si="2218"/>
        <v>48886.133428605535</v>
      </c>
      <c r="Q4357" s="4">
        <f t="shared" ca="1" si="2218"/>
        <v>0</v>
      </c>
      <c r="R4357" s="4">
        <f t="shared" ca="1" si="2218"/>
        <v>0</v>
      </c>
      <c r="S4357" s="4">
        <f t="shared" ca="1" si="2218"/>
        <v>311487.67959914019</v>
      </c>
      <c r="T4357" s="4">
        <f t="shared" ca="1" si="2218"/>
        <v>9382.2391268026713</v>
      </c>
      <c r="U4357" s="4">
        <f t="shared" ca="1" si="2218"/>
        <v>151181.40102173219</v>
      </c>
      <c r="V4357" s="4">
        <f t="shared" ca="1" si="2218"/>
        <v>0</v>
      </c>
      <c r="W4357" s="4">
        <f t="shared" ca="1" si="2218"/>
        <v>0</v>
      </c>
      <c r="X4357" s="4">
        <f t="shared" ca="1" si="2218"/>
        <v>160563.64014853485</v>
      </c>
      <c r="Y4357" s="4">
        <f t="shared" ca="1" si="2218"/>
        <v>79260.635865294709</v>
      </c>
      <c r="Z4357" s="4">
        <f t="shared" ca="1" si="2218"/>
        <v>1323.4003995024577</v>
      </c>
      <c r="AA4357" s="4">
        <f t="shared" ca="1" si="2218"/>
        <v>80584.036264797163</v>
      </c>
      <c r="AB4357" s="4">
        <f t="shared" ca="1" si="2218"/>
        <v>1068.8010066437209</v>
      </c>
      <c r="AC4357" s="4">
        <f t="shared" ca="1" si="2218"/>
        <v>3653.9137641950165</v>
      </c>
      <c r="AD4357" s="4">
        <f t="shared" ca="1" si="2218"/>
        <v>787.69342216790801</v>
      </c>
    </row>
    <row r="4358" spans="1:30" hidden="1" outlineLevel="1">
      <c r="D4358" s="7"/>
      <c r="E4358" s="11"/>
      <c r="F4358" s="11"/>
      <c r="G4358" s="55" t="str">
        <f>$G$12</f>
        <v>DISTSEC</v>
      </c>
      <c r="H4358" s="4">
        <f t="shared" ref="H4358:AD4358" ca="1" si="2219">+H4349+H4179</f>
        <v>1657417.8988935039</v>
      </c>
      <c r="I4358" s="4">
        <f t="shared" ca="1" si="2219"/>
        <v>1240253.8917355777</v>
      </c>
      <c r="J4358" s="4">
        <f t="shared" ca="1" si="2219"/>
        <v>59555.602088480598</v>
      </c>
      <c r="K4358" s="4">
        <f t="shared" ca="1" si="2219"/>
        <v>179875.94542765047</v>
      </c>
      <c r="L4358" s="4">
        <f t="shared" ca="1" si="2219"/>
        <v>0</v>
      </c>
      <c r="M4358" s="4">
        <f t="shared" ca="1" si="2219"/>
        <v>0</v>
      </c>
      <c r="N4358" s="4">
        <f t="shared" ca="1" si="2219"/>
        <v>179875.94542765047</v>
      </c>
      <c r="O4358" s="4">
        <f t="shared" ca="1" si="2219"/>
        <v>114615.58742695095</v>
      </c>
      <c r="P4358" s="4">
        <f t="shared" ca="1" si="2219"/>
        <v>0</v>
      </c>
      <c r="Q4358" s="4">
        <f t="shared" ca="1" si="2219"/>
        <v>0</v>
      </c>
      <c r="R4358" s="4">
        <f t="shared" ca="1" si="2219"/>
        <v>0</v>
      </c>
      <c r="S4358" s="4">
        <f t="shared" ca="1" si="2219"/>
        <v>114615.58742695095</v>
      </c>
      <c r="T4358" s="4">
        <f t="shared" ca="1" si="2219"/>
        <v>3105.3771337053099</v>
      </c>
      <c r="U4358" s="4">
        <f t="shared" ca="1" si="2219"/>
        <v>0</v>
      </c>
      <c r="V4358" s="4">
        <f t="shared" ca="1" si="2219"/>
        <v>0</v>
      </c>
      <c r="W4358" s="4">
        <f t="shared" ca="1" si="2219"/>
        <v>0</v>
      </c>
      <c r="X4358" s="4">
        <f t="shared" ca="1" si="2219"/>
        <v>3105.3771337053099</v>
      </c>
      <c r="Y4358" s="4">
        <f t="shared" ca="1" si="2219"/>
        <v>42312.151503133195</v>
      </c>
      <c r="Z4358" s="4">
        <f t="shared" ca="1" si="2219"/>
        <v>0</v>
      </c>
      <c r="AA4358" s="4">
        <f t="shared" ca="1" si="2219"/>
        <v>42312.151503133195</v>
      </c>
      <c r="AB4358" s="4">
        <f t="shared" ca="1" si="2219"/>
        <v>438.09297856680683</v>
      </c>
      <c r="AC4358" s="4">
        <f t="shared" ca="1" si="2219"/>
        <v>14846.355380662446</v>
      </c>
      <c r="AD4358" s="4">
        <f t="shared" ca="1" si="2219"/>
        <v>2414.8952187755831</v>
      </c>
    </row>
    <row r="4359" spans="1:30" hidden="1" outlineLevel="1">
      <c r="D4359" s="7"/>
      <c r="E4359" s="11"/>
      <c r="F4359" s="11"/>
      <c r="G4359" s="55" t="str">
        <f>$G$13</f>
        <v>ENERGY</v>
      </c>
      <c r="H4359" s="4">
        <f t="shared" ref="H4359:AD4359" ca="1" si="2220">+H4350+H4180</f>
        <v>-312578.06544069044</v>
      </c>
      <c r="I4359" s="4">
        <f t="shared" ca="1" si="2220"/>
        <v>-143214.04848252056</v>
      </c>
      <c r="J4359" s="4">
        <f t="shared" ca="1" si="2220"/>
        <v>-8246.3351467602879</v>
      </c>
      <c r="K4359" s="4">
        <f t="shared" ca="1" si="2220"/>
        <v>-27705.369000377374</v>
      </c>
      <c r="L4359" s="4">
        <f t="shared" ca="1" si="2220"/>
        <v>-562.21617676543087</v>
      </c>
      <c r="M4359" s="4">
        <f t="shared" ca="1" si="2220"/>
        <v>13.381775749642117</v>
      </c>
      <c r="N4359" s="4">
        <f t="shared" ca="1" si="2220"/>
        <v>-28254.203401393195</v>
      </c>
      <c r="O4359" s="4">
        <f t="shared" ca="1" si="2220"/>
        <v>-26207.313541508163</v>
      </c>
      <c r="P4359" s="4">
        <f t="shared" ca="1" si="2220"/>
        <v>-4682.8431978464796</v>
      </c>
      <c r="Q4359" s="4">
        <f t="shared" ca="1" si="2220"/>
        <v>-1869.5126905686172</v>
      </c>
      <c r="R4359" s="4">
        <f t="shared" ca="1" si="2220"/>
        <v>-83.102188362995477</v>
      </c>
      <c r="S4359" s="4">
        <f t="shared" ca="1" si="2220"/>
        <v>-32842.77161828625</v>
      </c>
      <c r="T4359" s="4">
        <f t="shared" ca="1" si="2220"/>
        <v>-971.54678739886822</v>
      </c>
      <c r="U4359" s="4">
        <f t="shared" ca="1" si="2220"/>
        <v>-14379.670054059558</v>
      </c>
      <c r="V4359" s="4">
        <f t="shared" ca="1" si="2220"/>
        <v>-61639.613536716206</v>
      </c>
      <c r="W4359" s="4">
        <f t="shared" ca="1" si="2220"/>
        <v>-12488.03684033611</v>
      </c>
      <c r="X4359" s="4">
        <f t="shared" ca="1" si="2220"/>
        <v>-89478.867218510626</v>
      </c>
      <c r="Y4359" s="4">
        <f t="shared" ca="1" si="2220"/>
        <v>-6813.6876433513835</v>
      </c>
      <c r="Z4359" s="4">
        <f t="shared" ca="1" si="2220"/>
        <v>-101.56014297247087</v>
      </c>
      <c r="AA4359" s="4">
        <f t="shared" ca="1" si="2220"/>
        <v>-6915.247786323851</v>
      </c>
      <c r="AB4359" s="4">
        <f t="shared" ca="1" si="2220"/>
        <v>-125.21789739473562</v>
      </c>
      <c r="AC4359" s="4">
        <f t="shared" ca="1" si="2220"/>
        <v>-2964.5466327741906</v>
      </c>
      <c r="AD4359" s="4">
        <f t="shared" ca="1" si="2220"/>
        <v>-536.82725672663912</v>
      </c>
    </row>
    <row r="4360" spans="1:30" hidden="1" outlineLevel="1">
      <c r="D4360" s="7"/>
      <c r="E4360" s="11"/>
      <c r="F4360" s="11"/>
      <c r="G4360" s="55" t="str">
        <f>$G$14</f>
        <v>CUSTOMER</v>
      </c>
      <c r="H4360" s="4">
        <f t="shared" ref="H4360:AD4360" ca="1" si="2221">+H4351+H4181</f>
        <v>965766.72927336197</v>
      </c>
      <c r="I4360" s="4">
        <f t="shared" ca="1" si="2221"/>
        <v>477391.56483113673</v>
      </c>
      <c r="J4360" s="4">
        <f t="shared" ca="1" si="2221"/>
        <v>114201.95846201082</v>
      </c>
      <c r="K4360" s="4">
        <f t="shared" ca="1" si="2221"/>
        <v>32420.116015574982</v>
      </c>
      <c r="L4360" s="4">
        <f t="shared" ca="1" si="2221"/>
        <v>8859.0928337056848</v>
      </c>
      <c r="M4360" s="4">
        <f t="shared" ca="1" si="2221"/>
        <v>1428.1448674245908</v>
      </c>
      <c r="N4360" s="4">
        <f t="shared" ca="1" si="2221"/>
        <v>42707.353716705249</v>
      </c>
      <c r="O4360" s="4">
        <f t="shared" ca="1" si="2221"/>
        <v>8200.4580916996674</v>
      </c>
      <c r="P4360" s="4">
        <f t="shared" ca="1" si="2221"/>
        <v>2322.7481064144313</v>
      </c>
      <c r="Q4360" s="4">
        <f t="shared" ca="1" si="2221"/>
        <v>4994.5073087026394</v>
      </c>
      <c r="R4360" s="4">
        <f t="shared" ca="1" si="2221"/>
        <v>877.47051978299316</v>
      </c>
      <c r="S4360" s="4">
        <f t="shared" ca="1" si="2221"/>
        <v>16395.184026599742</v>
      </c>
      <c r="T4360" s="4">
        <f t="shared" ca="1" si="2221"/>
        <v>56.548326773537113</v>
      </c>
      <c r="U4360" s="4">
        <f t="shared" ca="1" si="2221"/>
        <v>1380.5348711989532</v>
      </c>
      <c r="V4360" s="4">
        <f t="shared" ca="1" si="2221"/>
        <v>7351.1991950286629</v>
      </c>
      <c r="W4360" s="4">
        <f t="shared" ca="1" si="2221"/>
        <v>1318.4631764631572</v>
      </c>
      <c r="X4360" s="4">
        <f t="shared" ca="1" si="2221"/>
        <v>10106.745569464309</v>
      </c>
      <c r="Y4360" s="4">
        <f t="shared" ca="1" si="2221"/>
        <v>2270.171758392682</v>
      </c>
      <c r="Z4360" s="4">
        <f t="shared" ca="1" si="2221"/>
        <v>39.440772637752026</v>
      </c>
      <c r="AA4360" s="4">
        <f t="shared" ca="1" si="2221"/>
        <v>2309.6125310304351</v>
      </c>
      <c r="AB4360" s="4">
        <f t="shared" ca="1" si="2221"/>
        <v>47.791626109807247</v>
      </c>
      <c r="AC4360" s="4">
        <f t="shared" ca="1" si="2221"/>
        <v>275748.62382249068</v>
      </c>
      <c r="AD4360" s="4">
        <f t="shared" ca="1" si="2221"/>
        <v>26857.894687815173</v>
      </c>
    </row>
    <row r="4361" spans="1:30" collapsed="1">
      <c r="B4361" s="111" t="s">
        <v>355</v>
      </c>
      <c r="D4361" s="7"/>
      <c r="E4361" s="60">
        <f>+E4352+E4182</f>
        <v>19579413.780348301</v>
      </c>
      <c r="F4361" s="3"/>
      <c r="G4361" s="55" t="str">
        <f>$G$15</f>
        <v>TOTAL</v>
      </c>
      <c r="H4361" s="4">
        <f t="shared" ref="H4361:AD4361" ca="1" si="2222">+H4352+H4182</f>
        <v>19579413.780348301</v>
      </c>
      <c r="I4361" s="4">
        <f t="shared" ca="1" si="2222"/>
        <v>10623297.799099207</v>
      </c>
      <c r="J4361" s="4">
        <f t="shared" ca="1" si="2222"/>
        <v>606271.29361600685</v>
      </c>
      <c r="K4361" s="4">
        <f t="shared" ca="1" si="2222"/>
        <v>1796737.5853278229</v>
      </c>
      <c r="L4361" s="4">
        <f t="shared" ca="1" si="2222"/>
        <v>58831.022615236361</v>
      </c>
      <c r="M4361" s="4">
        <f t="shared" ca="1" si="2222"/>
        <v>5221.361656557242</v>
      </c>
      <c r="N4361" s="4">
        <f t="shared" ca="1" si="2222"/>
        <v>1860789.9695996174</v>
      </c>
      <c r="O4361" s="4">
        <f t="shared" ca="1" si="2222"/>
        <v>1318119.1925463981</v>
      </c>
      <c r="P4361" s="4">
        <f t="shared" ca="1" si="2222"/>
        <v>225116.91848733209</v>
      </c>
      <c r="Q4361" s="4">
        <f t="shared" ca="1" si="2222"/>
        <v>85269.690761473525</v>
      </c>
      <c r="R4361" s="4">
        <f t="shared" ca="1" si="2222"/>
        <v>4227.2994897999688</v>
      </c>
      <c r="S4361" s="4">
        <f t="shared" ca="1" si="2222"/>
        <v>1632733.1012850038</v>
      </c>
      <c r="T4361" s="4">
        <f t="shared" ca="1" si="2222"/>
        <v>45118.948904476179</v>
      </c>
      <c r="U4361" s="4">
        <f t="shared" ca="1" si="2222"/>
        <v>686852.80136406142</v>
      </c>
      <c r="V4361" s="4">
        <f t="shared" ca="1" si="2222"/>
        <v>2895749.9093240611</v>
      </c>
      <c r="W4361" s="4">
        <f t="shared" ca="1" si="2222"/>
        <v>484104.45154301042</v>
      </c>
      <c r="X4361" s="4">
        <f t="shared" ca="1" si="2222"/>
        <v>4111826.1111356071</v>
      </c>
      <c r="Y4361" s="4">
        <f t="shared" ca="1" si="2222"/>
        <v>411373.52740180871</v>
      </c>
      <c r="Z4361" s="4">
        <f t="shared" ca="1" si="2222"/>
        <v>6192.7342376563829</v>
      </c>
      <c r="AA4361" s="4">
        <f t="shared" ca="1" si="2222"/>
        <v>417566.26163946494</v>
      </c>
      <c r="AB4361" s="4">
        <f t="shared" ca="1" si="2222"/>
        <v>5248.8708672392386</v>
      </c>
      <c r="AC4361" s="4">
        <f t="shared" ca="1" si="2222"/>
        <v>292002.03469338053</v>
      </c>
      <c r="AD4361" s="4">
        <f t="shared" ca="1" si="2222"/>
        <v>29678.33841277962</v>
      </c>
    </row>
    <row r="4362" spans="1:30" s="51" customFormat="1">
      <c r="A4362" s="56"/>
      <c r="B4362" s="111"/>
      <c r="C4362" s="55"/>
      <c r="D4362" s="55"/>
      <c r="E4362" s="60"/>
      <c r="F4362" s="52"/>
      <c r="G4362" s="55"/>
      <c r="H4362" s="53"/>
      <c r="I4362" s="53"/>
      <c r="J4362" s="53"/>
      <c r="K4362" s="53"/>
      <c r="L4362" s="53"/>
      <c r="M4362" s="53"/>
      <c r="N4362" s="53"/>
      <c r="O4362" s="53"/>
      <c r="P4362" s="53"/>
      <c r="Q4362" s="53"/>
      <c r="R4362" s="53"/>
      <c r="S4362" s="53"/>
      <c r="T4362" s="53"/>
      <c r="U4362" s="53"/>
      <c r="V4362" s="53"/>
      <c r="W4362" s="53"/>
      <c r="X4362" s="53"/>
      <c r="Y4362" s="53"/>
      <c r="Z4362" s="53"/>
      <c r="AA4362" s="53"/>
      <c r="AB4362" s="53"/>
      <c r="AC4362" s="53"/>
      <c r="AD4362" s="53"/>
    </row>
    <row r="4363" spans="1:30" hidden="1" outlineLevel="1">
      <c r="D4363" s="7"/>
      <c r="E4363" s="51"/>
      <c r="F4363" s="52" t="str">
        <f>F4370</f>
        <v>RB_GUP</v>
      </c>
      <c r="G4363" s="55" t="str">
        <f>$G$8</f>
        <v>PRODUCTION</v>
      </c>
      <c r="H4363" s="4">
        <f t="shared" ref="H4363:H4370" ca="1" si="2223">SUBTOTAL(9,I4363:AD4363)</f>
        <v>-896.25730170122608</v>
      </c>
      <c r="I4363" s="5">
        <f ca="1">VLOOKUP(CONCATENATE($F4363," ",$G4363),AllocFactorMatrix,(I$4+1),FALSE)*$E4370</f>
        <v>-441.48110189082217</v>
      </c>
      <c r="J4363" s="5">
        <f ca="1">VLOOKUP(CONCATENATE($F4363," ",$G4363),AllocFactorMatrix,(J$4+1),FALSE)*$E4370</f>
        <v>-21.823988377323182</v>
      </c>
      <c r="K4363" s="5">
        <f ca="1">VLOOKUP(CONCATENATE($F4363," ",$G4363),AllocFactorMatrix,(K$4+1),FALSE)*$E4370</f>
        <v>-79.940018676223133</v>
      </c>
      <c r="L4363" s="5">
        <f ca="1">VLOOKUP(CONCATENATE($F4363," ",$G4363),AllocFactorMatrix,(L$4+1),FALSE)*$E4370</f>
        <v>-2.5162279690659601</v>
      </c>
      <c r="M4363" s="5">
        <f ca="1">VLOOKUP(CONCATENATE($F4363," ",$G4363),AllocFactorMatrix,(M$4+1),FALSE)*$E4370</f>
        <v>-0.23596380743123524</v>
      </c>
      <c r="N4363" s="5">
        <f t="shared" ref="N4363:N4370" ca="1" si="2224">SUBTOTAL(9,K4363:M4363)</f>
        <v>-82.692210452720332</v>
      </c>
      <c r="O4363" s="5">
        <f ca="1">VLOOKUP(CONCATENATE($F4363," ",$G4363),AllocFactorMatrix,(O$4+1),FALSE)*$E4370</f>
        <v>-60.766849724228535</v>
      </c>
      <c r="P4363" s="5">
        <f ca="1">VLOOKUP(CONCATENATE($F4363," ",$G4363),AllocFactorMatrix,(P$4+1),FALSE)*$E4370</f>
        <v>-11.322634481873443</v>
      </c>
      <c r="Q4363" s="5">
        <f ca="1">VLOOKUP(CONCATENATE($F4363," ",$G4363),AllocFactorMatrix,(Q$4+1),FALSE)*$E4370</f>
        <v>-5.1164876948991198</v>
      </c>
      <c r="R4363" s="5">
        <f ca="1">VLOOKUP(CONCATENATE($F4363," ",$G4363),AllocFactorMatrix,(R$4+1),FALSE)*$E4370</f>
        <v>-0.23008273238374732</v>
      </c>
      <c r="S4363" s="5">
        <f ca="1">SUBTOTAL(9,O4363:R4363)</f>
        <v>-77.436054633384856</v>
      </c>
      <c r="T4363" s="5">
        <f ca="1">VLOOKUP(CONCATENATE($F4363," ",$G4363),AllocFactorMatrix,(T$4+1),FALSE)*$E4370</f>
        <v>-2.1227417053553412</v>
      </c>
      <c r="U4363" s="5">
        <f ca="1">VLOOKUP(CONCATENATE($F4363," ",$G4363),AllocFactorMatrix,(U$4+1),FALSE)*$E4370</f>
        <v>-34.738306331496304</v>
      </c>
      <c r="V4363" s="5">
        <f ca="1">VLOOKUP(CONCATENATE($F4363," ",$G4363),AllocFactorMatrix,(V$4+1),FALSE)*$E4370</f>
        <v>-183.59292505431779</v>
      </c>
      <c r="W4363" s="5">
        <f ca="1">VLOOKUP(CONCATENATE($F4363," ",$G4363),AllocFactorMatrix,(W$4+1),FALSE)*$E4370</f>
        <v>-33.153839347214635</v>
      </c>
      <c r="X4363" s="5">
        <f ca="1">SUBTOTAL(9,T4363:W4363)</f>
        <v>-253.60781243838406</v>
      </c>
      <c r="Y4363" s="5">
        <f ca="1">VLOOKUP(CONCATENATE($F4363," ",$G4363),AllocFactorMatrix,(Y$4+1),FALSE)*$E4370</f>
        <v>-18.661403125441861</v>
      </c>
      <c r="Z4363" s="5">
        <f ca="1">VLOOKUP(CONCATENATE($F4363," ",$G4363),AllocFactorMatrix,(Z$4+1),FALSE)*$E4370</f>
        <v>-0.31257136911124694</v>
      </c>
      <c r="AA4363" s="5">
        <f t="shared" ref="AA4363:AA4370" ca="1" si="2225">SUBTOTAL(9,Y4363:Z4363)</f>
        <v>-18.973974494553108</v>
      </c>
      <c r="AB4363" s="5">
        <f ca="1">VLOOKUP(CONCATENATE($F4363," ",$G4363),AllocFactorMatrix,(AB$4+1),FALSE)*$E4370</f>
        <v>-0.242159414038249</v>
      </c>
      <c r="AC4363" s="5">
        <f ca="1">VLOOKUP(CONCATENATE($F4363," ",$G4363),AllocFactorMatrix,(AC$4+1),FALSE)*$E4370</f>
        <v>0</v>
      </c>
      <c r="AD4363" s="5">
        <f ca="1">VLOOKUP(CONCATENATE($F4363," ",$G4363),AllocFactorMatrix,(AD$4+1),FALSE)*$E4370</f>
        <v>0</v>
      </c>
    </row>
    <row r="4364" spans="1:30" hidden="1" outlineLevel="1">
      <c r="D4364" s="7"/>
      <c r="E4364" s="51"/>
      <c r="F4364" s="52" t="str">
        <f>F4370</f>
        <v>RB_GUP</v>
      </c>
      <c r="G4364" s="55" t="str">
        <f>$G$9</f>
        <v>BULKTRAN</v>
      </c>
      <c r="H4364" s="4">
        <f t="shared" ca="1" si="2223"/>
        <v>-475.03610300600434</v>
      </c>
      <c r="I4364" s="5">
        <f ca="1">VLOOKUP(CONCATENATE($F4364," ",$G4364),AllocFactorMatrix,(I$4+1),FALSE)*$E4370</f>
        <v>-233.99470419368973</v>
      </c>
      <c r="J4364" s="5">
        <f ca="1">VLOOKUP(CONCATENATE($F4364," ",$G4364),AllocFactorMatrix,(J$4+1),FALSE)*$E4370</f>
        <v>-11.567194343782225</v>
      </c>
      <c r="K4364" s="5">
        <f ca="1">VLOOKUP(CONCATENATE($F4364," ",$G4364),AllocFactorMatrix,(K$4+1),FALSE)*$E4370</f>
        <v>-42.369969956283022</v>
      </c>
      <c r="L4364" s="5">
        <f ca="1">VLOOKUP(CONCATENATE($F4364," ",$G4364),AllocFactorMatrix,(L$4+1),FALSE)*$E4370</f>
        <v>-1.3336562239782661</v>
      </c>
      <c r="M4364" s="5">
        <f ca="1">VLOOKUP(CONCATENATE($F4364," ",$G4364),AllocFactorMatrix,(M$4+1),FALSE)*$E4370</f>
        <v>-0.12506601320829153</v>
      </c>
      <c r="N4364" s="5">
        <f t="shared" ca="1" si="2224"/>
        <v>-43.828692193469578</v>
      </c>
      <c r="O4364" s="5">
        <f ca="1">VLOOKUP(CONCATENATE($F4364," ",$G4364),AllocFactorMatrix,(O$4+1),FALSE)*$E4370</f>
        <v>-32.207768271629497</v>
      </c>
      <c r="P4364" s="5">
        <f ca="1">VLOOKUP(CONCATENATE($F4364," ",$G4364),AllocFactorMatrix,(P$4+1),FALSE)*$E4370</f>
        <v>-6.0012455684557251</v>
      </c>
      <c r="Q4364" s="5">
        <f ca="1">VLOOKUP(CONCATENATE($F4364," ",$G4364),AllocFactorMatrix,(Q$4+1),FALSE)*$E4370</f>
        <v>-2.7118511291897773</v>
      </c>
      <c r="R4364" s="5">
        <f ca="1">VLOOKUP(CONCATENATE($F4364," ",$G4364),AllocFactorMatrix,(R$4+1),FALSE)*$E4370</f>
        <v>-0.12194891394813308</v>
      </c>
      <c r="S4364" s="5">
        <f t="shared" ref="S4364:S4370" ca="1" si="2226">SUBTOTAL(9,O4364:R4364)</f>
        <v>-41.042813883223126</v>
      </c>
      <c r="T4364" s="5">
        <f ca="1">VLOOKUP(CONCATENATE($F4364," ",$G4364),AllocFactorMatrix,(T$4+1),FALSE)*$E4370</f>
        <v>-1.1250998407335393</v>
      </c>
      <c r="U4364" s="5">
        <f ca="1">VLOOKUP(CONCATENATE($F4364," ",$G4364),AllocFactorMatrix,(U$4+1),FALSE)*$E4370</f>
        <v>-18.412067197020011</v>
      </c>
      <c r="V4364" s="5">
        <f ca="1">VLOOKUP(CONCATENATE($F4364," ",$G4364),AllocFactorMatrix,(V$4+1),FALSE)*$E4370</f>
        <v>-97.308292486692295</v>
      </c>
      <c r="W4364" s="5">
        <f ca="1">VLOOKUP(CONCATENATE($F4364," ",$G4364),AllocFactorMatrix,(W$4+1),FALSE)*$E4370</f>
        <v>-17.572264809774577</v>
      </c>
      <c r="X4364" s="5">
        <f t="shared" ref="X4364:X4370" ca="1" si="2227">SUBTOTAL(9,T4364:W4364)</f>
        <v>-134.41772433422042</v>
      </c>
      <c r="Y4364" s="5">
        <f ca="1">VLOOKUP(CONCATENATE($F4364," ",$G4364),AllocFactorMatrix,(Y$4+1),FALSE)*$E4370</f>
        <v>-9.8909545289139871</v>
      </c>
      <c r="Z4364" s="5">
        <f ca="1">VLOOKUP(CONCATENATE($F4364," ",$G4364),AllocFactorMatrix,(Z$4+1),FALSE)*$E4370</f>
        <v>-0.16566970758510582</v>
      </c>
      <c r="AA4364" s="5">
        <f t="shared" ca="1" si="2225"/>
        <v>-10.056624236499093</v>
      </c>
      <c r="AB4364" s="5">
        <f ca="1">VLOOKUP(CONCATENATE($F4364," ",$G4364),AllocFactorMatrix,(AB$4+1),FALSE)*$E4370</f>
        <v>-0.12834982112011278</v>
      </c>
      <c r="AC4364" s="5">
        <f ca="1">VLOOKUP(CONCATENATE($F4364," ",$G4364),AllocFactorMatrix,(AC$4+1),FALSE)*$E4370</f>
        <v>0</v>
      </c>
      <c r="AD4364" s="5">
        <f ca="1">VLOOKUP(CONCATENATE($F4364," ",$G4364),AllocFactorMatrix,(AD$4+1),FALSE)*$E4370</f>
        <v>0</v>
      </c>
    </row>
    <row r="4365" spans="1:30" hidden="1" outlineLevel="1">
      <c r="D4365" s="7"/>
      <c r="E4365" s="51"/>
      <c r="F4365" s="52" t="str">
        <f>F4370</f>
        <v>RB_GUP</v>
      </c>
      <c r="G4365" s="55" t="str">
        <f>$G$10</f>
        <v>SUBTRAN</v>
      </c>
      <c r="H4365" s="4">
        <f t="shared" ca="1" si="2223"/>
        <v>-104.35117058301428</v>
      </c>
      <c r="I4365" s="5">
        <f ca="1">VLOOKUP(CONCATENATE($F4365," ",$G4365),AllocFactorMatrix,(I$4+1),FALSE)*$E4370</f>
        <v>-50.80518648137226</v>
      </c>
      <c r="J4365" s="5">
        <f ca="1">VLOOKUP(CONCATENATE($F4365," ",$G4365),AllocFactorMatrix,(J$4+1),FALSE)*$E4370</f>
        <v>-2.4519247606655035</v>
      </c>
      <c r="K4365" s="5">
        <f ca="1">VLOOKUP(CONCATENATE($F4365," ",$G4365),AllocFactorMatrix,(K$4+1),FALSE)*$E4370</f>
        <v>-8.9199823915003265</v>
      </c>
      <c r="L4365" s="5">
        <f ca="1">VLOOKUP(CONCATENATE($F4365," ",$G4365),AllocFactorMatrix,(L$4+1),FALSE)*$E4370</f>
        <v>-0.27552986345816238</v>
      </c>
      <c r="M4365" s="5">
        <f ca="1">VLOOKUP(CONCATENATE($F4365," ",$G4365),AllocFactorMatrix,(M$4+1),FALSE)*$E4370</f>
        <v>-3.4315787307104412E-2</v>
      </c>
      <c r="N4365" s="5">
        <f t="shared" ca="1" si="2224"/>
        <v>-9.2298280422655932</v>
      </c>
      <c r="O4365" s="5">
        <f ca="1">VLOOKUP(CONCATENATE($F4365," ",$G4365),AllocFactorMatrix,(O$4+1),FALSE)*$E4370</f>
        <v>-6.7391861144535916</v>
      </c>
      <c r="P4365" s="5">
        <f ca="1">VLOOKUP(CONCATENATE($F4365," ",$G4365),AllocFactorMatrix,(P$4+1),FALSE)*$E4370</f>
        <v>-1.2528068383874649</v>
      </c>
      <c r="Q4365" s="5">
        <f ca="1">VLOOKUP(CONCATENATE($F4365," ",$G4365),AllocFactorMatrix,(Q$4+1),FALSE)*$E4370</f>
        <v>-0.7454349965172854</v>
      </c>
      <c r="R4365" s="5">
        <f ca="1">VLOOKUP(CONCATENATE($F4365," ",$G4365),AllocFactorMatrix,(R$4+1),FALSE)*$E4370</f>
        <v>0</v>
      </c>
      <c r="S4365" s="5">
        <f t="shared" ca="1" si="2226"/>
        <v>-8.7374279493583416</v>
      </c>
      <c r="T4365" s="5">
        <f ca="1">VLOOKUP(CONCATENATE($F4365," ",$G4365),AllocFactorMatrix,(T$4+1),FALSE)*$E4370</f>
        <v>-0.23532080757678761</v>
      </c>
      <c r="U4365" s="5">
        <f ca="1">VLOOKUP(CONCATENATE($F4365," ",$G4365),AllocFactorMatrix,(U$4+1),FALSE)*$E4370</f>
        <v>-3.852335975190631</v>
      </c>
      <c r="V4365" s="5">
        <f ca="1">VLOOKUP(CONCATENATE($F4365," ",$G4365),AllocFactorMatrix,(V$4+1),FALSE)*$E4370</f>
        <v>-26.838003959472999</v>
      </c>
      <c r="W4365" s="5">
        <f ca="1">VLOOKUP(CONCATENATE($F4365," ",$G4365),AllocFactorMatrix,(W$4+1),FALSE)*$E4370</f>
        <v>0</v>
      </c>
      <c r="X4365" s="5">
        <f t="shared" ca="1" si="2227"/>
        <v>-30.925660742240417</v>
      </c>
      <c r="Y4365" s="5">
        <f ca="1">VLOOKUP(CONCATENATE($F4365," ",$G4365),AllocFactorMatrix,(Y$4+1),FALSE)*$E4370</f>
        <v>-2.0282975787930817</v>
      </c>
      <c r="Z4365" s="5">
        <f ca="1">VLOOKUP(CONCATENATE($F4365," ",$G4365),AllocFactorMatrix,(Z$4+1),FALSE)*$E4370</f>
        <v>-3.3811775743359113E-2</v>
      </c>
      <c r="AA4365" s="5">
        <f t="shared" ca="1" si="2225"/>
        <v>-2.0621093545364406</v>
      </c>
      <c r="AB4365" s="5">
        <f ca="1">VLOOKUP(CONCATENATE($F4365," ",$G4365),AllocFactorMatrix,(AB$4+1),FALSE)*$E4370</f>
        <v>-2.7085151624666397E-2</v>
      </c>
      <c r="AC4365" s="5">
        <f ca="1">VLOOKUP(CONCATENATE($F4365," ",$G4365),AllocFactorMatrix,(AC$4+1),FALSE)*$E4370</f>
        <v>-9.2095305751546994E-2</v>
      </c>
      <c r="AD4365" s="5">
        <f ca="1">VLOOKUP(CONCATENATE($F4365," ",$G4365),AllocFactorMatrix,(AD$4+1),FALSE)*$E4370</f>
        <v>-1.9852795199505679E-2</v>
      </c>
    </row>
    <row r="4366" spans="1:30" hidden="1" outlineLevel="1">
      <c r="D4366" s="7"/>
      <c r="E4366" s="51"/>
      <c r="F4366" s="52" t="str">
        <f>F4370</f>
        <v>RB_GUP</v>
      </c>
      <c r="G4366" s="55" t="str">
        <f>$G$11</f>
        <v>DISTPRI</v>
      </c>
      <c r="H4366" s="4">
        <f t="shared" ca="1" si="2223"/>
        <v>-478.79628750537398</v>
      </c>
      <c r="I4366" s="5">
        <f ca="1">VLOOKUP(CONCATENATE($F4366," ",$G4366),AllocFactorMatrix,(I$4+1),FALSE)*$E4370</f>
        <v>-319.99997985400711</v>
      </c>
      <c r="J4366" s="5">
        <f ca="1">VLOOKUP(CONCATENATE($F4366," ",$G4366),AllocFactorMatrix,(J$4+1),FALSE)*$E4370</f>
        <v>-15.083963678550141</v>
      </c>
      <c r="K4366" s="5">
        <f ca="1">VLOOKUP(CONCATENATE($F4366," ",$G4366),AllocFactorMatrix,(K$4+1),FALSE)*$E4370</f>
        <v>-54.770797870369577</v>
      </c>
      <c r="L4366" s="5">
        <f ca="1">VLOOKUP(CONCATENATE($F4366," ",$G4366),AllocFactorMatrix,(L$4+1),FALSE)*$E4370</f>
        <v>-1.6927026504016256</v>
      </c>
      <c r="M4366" s="5">
        <f ca="1">VLOOKUP(CONCATENATE($F4366," ",$G4366),AllocFactorMatrix,(M$4+1),FALSE)*$E4370</f>
        <v>0</v>
      </c>
      <c r="N4366" s="5">
        <f t="shared" ca="1" si="2224"/>
        <v>-56.463500520771206</v>
      </c>
      <c r="O4366" s="5">
        <f ca="1">VLOOKUP(CONCATENATE($F4366," ",$G4366),AllocFactorMatrix,(O$4+1),FALSE)*$E4370</f>
        <v>-41.068525285855287</v>
      </c>
      <c r="P4366" s="5">
        <f ca="1">VLOOKUP(CONCATENATE($F4366," ",$G4366),AllocFactorMatrix,(P$4+1),FALSE)*$E4370</f>
        <v>-7.6490155981565984</v>
      </c>
      <c r="Q4366" s="5">
        <f ca="1">VLOOKUP(CONCATENATE($F4366," ",$G4366),AllocFactorMatrix,(Q$4+1),FALSE)*$E4370</f>
        <v>0</v>
      </c>
      <c r="R4366" s="5">
        <f ca="1">VLOOKUP(CONCATENATE($F4366," ",$G4366),AllocFactorMatrix,(R$4+1),FALSE)*$E4370</f>
        <v>0</v>
      </c>
      <c r="S4366" s="5">
        <f t="shared" ca="1" si="2226"/>
        <v>-48.717540884011882</v>
      </c>
      <c r="T4366" s="5">
        <f ca="1">VLOOKUP(CONCATENATE($F4366," ",$G4366),AllocFactorMatrix,(T$4+1),FALSE)*$E4370</f>
        <v>-1.4640676178324648</v>
      </c>
      <c r="U4366" s="5">
        <f ca="1">VLOOKUP(CONCATENATE($F4366," ",$G4366),AllocFactorMatrix,(U$4+1),FALSE)*$E4370</f>
        <v>-23.612097715935789</v>
      </c>
      <c r="V4366" s="5">
        <f ca="1">VLOOKUP(CONCATENATE($F4366," ",$G4366),AllocFactorMatrix,(V$4+1),FALSE)*$E4370</f>
        <v>0</v>
      </c>
      <c r="W4366" s="5">
        <f ca="1">VLOOKUP(CONCATENATE($F4366," ",$G4366),AllocFactorMatrix,(W$4+1),FALSE)*$E4370</f>
        <v>0</v>
      </c>
      <c r="X4366" s="5">
        <f t="shared" ca="1" si="2227"/>
        <v>-25.076165333768255</v>
      </c>
      <c r="Y4366" s="5">
        <f ca="1">VLOOKUP(CONCATENATE($F4366," ",$G4366),AllocFactorMatrix,(Y$4+1),FALSE)*$E4370</f>
        <v>-12.38404770302339</v>
      </c>
      <c r="Z4366" s="5">
        <f ca="1">VLOOKUP(CONCATENATE($F4366," ",$G4366),AllocFactorMatrix,(Z$4+1),FALSE)*$E4370</f>
        <v>-0.20661439319857286</v>
      </c>
      <c r="AA4366" s="5">
        <f t="shared" ca="1" si="2225"/>
        <v>-12.590662096221962</v>
      </c>
      <c r="AB4366" s="5">
        <f ca="1">VLOOKUP(CONCATENATE($F4366," ",$G4366),AllocFactorMatrix,(AB$4+1),FALSE)*$E4370</f>
        <v>-0.16739227834630332</v>
      </c>
      <c r="AC4366" s="5">
        <f ca="1">VLOOKUP(CONCATENATE($F4366," ",$G4366),AllocFactorMatrix,(AC$4+1),FALSE)*$E4370</f>
        <v>-0.57346268987657023</v>
      </c>
      <c r="AD4366" s="5">
        <f ca="1">VLOOKUP(CONCATENATE($F4366," ",$G4366),AllocFactorMatrix,(AD$4+1),FALSE)*$E4370</f>
        <v>-0.12362016982050082</v>
      </c>
    </row>
    <row r="4367" spans="1:30" hidden="1" outlineLevel="1">
      <c r="D4367" s="7"/>
      <c r="E4367" s="51"/>
      <c r="F4367" s="52" t="str">
        <f>F4370</f>
        <v>RB_GUP</v>
      </c>
      <c r="G4367" s="55" t="str">
        <f>$G$12</f>
        <v>DISTSEC</v>
      </c>
      <c r="H4367" s="4">
        <f t="shared" ca="1" si="2223"/>
        <v>-246.38152523149367</v>
      </c>
      <c r="I4367" s="5">
        <f ca="1">VLOOKUP(CONCATENATE($F4367," ",$G4367),AllocFactorMatrix,(I$4+1),FALSE)*$E4370</f>
        <v>-184.2198240639454</v>
      </c>
      <c r="J4367" s="5">
        <f ca="1">VLOOKUP(CONCATENATE($F4367," ",$G4367),AllocFactorMatrix,(J$4+1),FALSE)*$E4370</f>
        <v>-8.881296430706854</v>
      </c>
      <c r="K4367" s="5">
        <f ca="1">VLOOKUP(CONCATENATE($F4367," ",$G4367),AllocFactorMatrix,(K$4+1),FALSE)*$E4370</f>
        <v>-26.79857250007495</v>
      </c>
      <c r="L4367" s="5">
        <f ca="1">VLOOKUP(CONCATENATE($F4367," ",$G4367),AllocFactorMatrix,(L$4+1),FALSE)*$E4370</f>
        <v>0</v>
      </c>
      <c r="M4367" s="5">
        <f ca="1">VLOOKUP(CONCATENATE($F4367," ",$G4367),AllocFactorMatrix,(M$4+1),FALSE)*$E4370</f>
        <v>0</v>
      </c>
      <c r="N4367" s="5">
        <f t="shared" ca="1" si="2224"/>
        <v>-26.79857250007495</v>
      </c>
      <c r="O4367" s="5">
        <f ca="1">VLOOKUP(CONCATENATE($F4367," ",$G4367),AllocFactorMatrix,(O$4+1),FALSE)*$E4370</f>
        <v>-17.076154703470976</v>
      </c>
      <c r="P4367" s="5">
        <f ca="1">VLOOKUP(CONCATENATE($F4367," ",$G4367),AllocFactorMatrix,(P$4+1),FALSE)*$E4370</f>
        <v>0</v>
      </c>
      <c r="Q4367" s="5">
        <f ca="1">VLOOKUP(CONCATENATE($F4367," ",$G4367),AllocFactorMatrix,(Q$4+1),FALSE)*$E4370</f>
        <v>0</v>
      </c>
      <c r="R4367" s="5">
        <f ca="1">VLOOKUP(CONCATENATE($F4367," ",$G4367),AllocFactorMatrix,(R$4+1),FALSE)*$E4370</f>
        <v>0</v>
      </c>
      <c r="S4367" s="5">
        <f t="shared" ca="1" si="2226"/>
        <v>-17.076154703470976</v>
      </c>
      <c r="T4367" s="5">
        <f ca="1">VLOOKUP(CONCATENATE($F4367," ",$G4367),AllocFactorMatrix,(T$4+1),FALSE)*$E4370</f>
        <v>-0.46170339969048751</v>
      </c>
      <c r="U4367" s="5">
        <f ca="1">VLOOKUP(CONCATENATE($F4367," ",$G4367),AllocFactorMatrix,(U$4+1),FALSE)*$E4370</f>
        <v>0</v>
      </c>
      <c r="V4367" s="5">
        <f ca="1">VLOOKUP(CONCATENATE($F4367," ",$G4367),AllocFactorMatrix,(V$4+1),FALSE)*$E4370</f>
        <v>0</v>
      </c>
      <c r="W4367" s="5">
        <f ca="1">VLOOKUP(CONCATENATE($F4367," ",$G4367),AllocFactorMatrix,(W$4+1),FALSE)*$E4370</f>
        <v>0</v>
      </c>
      <c r="X4367" s="5">
        <f t="shared" ca="1" si="2227"/>
        <v>-0.46170339969048751</v>
      </c>
      <c r="Y4367" s="5">
        <f ca="1">VLOOKUP(CONCATENATE($F4367," ",$G4367),AllocFactorMatrix,(Y$4+1),FALSE)*$E4370</f>
        <v>-6.2984387914945899</v>
      </c>
      <c r="Z4367" s="5">
        <f ca="1">VLOOKUP(CONCATENATE($F4367," ",$G4367),AllocFactorMatrix,(Z$4+1),FALSE)*$E4370</f>
        <v>0</v>
      </c>
      <c r="AA4367" s="5">
        <f t="shared" ca="1" si="2225"/>
        <v>-6.2984387914945899</v>
      </c>
      <c r="AB4367" s="5">
        <f ca="1">VLOOKUP(CONCATENATE($F4367," ",$G4367),AllocFactorMatrix,(AB$4+1),FALSE)*$E4370</f>
        <v>-6.5359101952555385E-2</v>
      </c>
      <c r="AC4367" s="5">
        <f ca="1">VLOOKUP(CONCATENATE($F4367," ",$G4367),AllocFactorMatrix,(AC$4+1),FALSE)*$E4370</f>
        <v>-2.2191928924506121</v>
      </c>
      <c r="AD4367" s="5">
        <f ca="1">VLOOKUP(CONCATENATE($F4367," ",$G4367),AllocFactorMatrix,(AD$4+1),FALSE)*$E4370</f>
        <v>-0.36098334770719054</v>
      </c>
    </row>
    <row r="4368" spans="1:30" hidden="1" outlineLevel="1">
      <c r="D4368" s="7"/>
      <c r="E4368" s="51"/>
      <c r="F4368" s="52" t="str">
        <f>F4370</f>
        <v>RB_GUP</v>
      </c>
      <c r="G4368" s="55" t="str">
        <f>$G$13</f>
        <v>ENERGY</v>
      </c>
      <c r="H4368" s="4">
        <f t="shared" ca="1" si="2223"/>
        <v>-7.5729996115051073</v>
      </c>
      <c r="I4368" s="5">
        <f ca="1">VLOOKUP(CONCATENATE($F4368," ",$G4368),AllocFactorMatrix,(I$4+1),FALSE)*$E4370</f>
        <v>-2.8415945972719379</v>
      </c>
      <c r="J4368" s="5">
        <f ca="1">VLOOKUP(CONCATENATE($F4368," ",$G4368),AllocFactorMatrix,(J$4+1),FALSE)*$E4370</f>
        <v>-0.18415369170421567</v>
      </c>
      <c r="K4368" s="5">
        <f ca="1">VLOOKUP(CONCATENATE($F4368," ",$G4368),AllocFactorMatrix,(K$4+1),FALSE)*$E4370</f>
        <v>-0.61785559861489403</v>
      </c>
      <c r="L4368" s="5">
        <f ca="1">VLOOKUP(CONCATENATE($F4368," ",$G4368),AllocFactorMatrix,(L$4+1),FALSE)*$E4370</f>
        <v>-1.9636853600402758E-2</v>
      </c>
      <c r="M4368" s="5">
        <f ca="1">VLOOKUP(CONCATENATE($F4368," ",$G4368),AllocFactorMatrix,(M$4+1),FALSE)*$E4370</f>
        <v>-1.8102883430154381E-3</v>
      </c>
      <c r="N4368" s="5">
        <f t="shared" ca="1" si="2224"/>
        <v>-0.63930274055831227</v>
      </c>
      <c r="O4368" s="5">
        <f ca="1">VLOOKUP(CONCATENATE($F4368," ",$G4368),AllocFactorMatrix,(O$4+1),FALSE)*$E4370</f>
        <v>-0.5633075703562781</v>
      </c>
      <c r="P4368" s="5">
        <f ca="1">VLOOKUP(CONCATENATE($F4368," ",$G4368),AllocFactorMatrix,(P$4+1),FALSE)*$E4370</f>
        <v>-0.10442638456803062</v>
      </c>
      <c r="Q4368" s="5">
        <f ca="1">VLOOKUP(CONCATENATE($F4368," ",$G4368),AllocFactorMatrix,(Q$4+1),FALSE)*$E4370</f>
        <v>-4.7448676257609505E-2</v>
      </c>
      <c r="R4368" s="5">
        <f ca="1">VLOOKUP(CONCATENATE($F4368," ",$G4368),AllocFactorMatrix,(R$4+1),FALSE)*$E4370</f>
        <v>-2.1984935226909159E-3</v>
      </c>
      <c r="S4368" s="5">
        <f t="shared" ca="1" si="2226"/>
        <v>-0.71738112470460924</v>
      </c>
      <c r="T4368" s="5">
        <f ca="1">VLOOKUP(CONCATENATE($F4368," ",$G4368),AllocFactorMatrix,(T$4+1),FALSE)*$E4370</f>
        <v>-2.1587013561762087E-2</v>
      </c>
      <c r="U4368" s="5">
        <f ca="1">VLOOKUP(CONCATENATE($F4368," ",$G4368),AllocFactorMatrix,(U$4+1),FALSE)*$E4370</f>
        <v>-0.37903561907962169</v>
      </c>
      <c r="V4368" s="5">
        <f ca="1">VLOOKUP(CONCATENATE($F4368," ",$G4368),AllocFactorMatrix,(V$4+1),FALSE)*$E4370</f>
        <v>-2.1520068775561279</v>
      </c>
      <c r="W4368" s="5">
        <f ca="1">VLOOKUP(CONCATENATE($F4368," ",$G4368),AllocFactorMatrix,(W$4+1),FALSE)*$E4370</f>
        <v>-0.40828607166754394</v>
      </c>
      <c r="X4368" s="5">
        <f t="shared" ca="1" si="2227"/>
        <v>-2.9609155818650552</v>
      </c>
      <c r="Y4368" s="5">
        <f ca="1">VLOOKUP(CONCATENATE($F4368," ",$G4368),AllocFactorMatrix,(Y$4+1),FALSE)*$E4370</f>
        <v>-0.1526170008541286</v>
      </c>
      <c r="Z4368" s="5">
        <f ca="1">VLOOKUP(CONCATENATE($F4368," ",$G4368),AllocFactorMatrix,(Z$4+1),FALSE)*$E4370</f>
        <v>-2.4843614788297042E-3</v>
      </c>
      <c r="AA4368" s="5">
        <f t="shared" ca="1" si="2225"/>
        <v>-0.15510136233295832</v>
      </c>
      <c r="AB4368" s="5">
        <f ca="1">VLOOKUP(CONCATENATE($F4368," ",$G4368),AllocFactorMatrix,(AB$4+1),FALSE)*$E4370</f>
        <v>-2.7711053866399347E-3</v>
      </c>
      <c r="AC4368" s="5">
        <f ca="1">VLOOKUP(CONCATENATE($F4368," ",$G4368),AllocFactorMatrix,(AC$4+1),FALSE)*$E4370</f>
        <v>-5.992144325080076E-2</v>
      </c>
      <c r="AD4368" s="5">
        <f ca="1">VLOOKUP(CONCATENATE($F4368," ",$G4368),AllocFactorMatrix,(AD$4+1),FALSE)*$E4370</f>
        <v>-1.1857964430578821E-2</v>
      </c>
    </row>
    <row r="4369" spans="1:30" hidden="1" outlineLevel="1">
      <c r="D4369" s="7"/>
      <c r="E4369" s="51"/>
      <c r="F4369" s="52" t="str">
        <f>F4370</f>
        <v>RB_GUP</v>
      </c>
      <c r="G4369" s="55" t="str">
        <f>$G$14</f>
        <v>CUSTOMER</v>
      </c>
      <c r="H4369" s="4">
        <f t="shared" ca="1" si="2223"/>
        <v>-118.60461236138286</v>
      </c>
      <c r="I4369" s="5">
        <f ca="1">VLOOKUP(CONCATENATE($F4369," ",$G4369),AllocFactorMatrix,(I$4+1),FALSE)*$E4370</f>
        <v>-55.464101361145048</v>
      </c>
      <c r="J4369" s="5">
        <f ca="1">VLOOKUP(CONCATENATE($F4369," ",$G4369),AllocFactorMatrix,(J$4+1),FALSE)*$E4370</f>
        <v>-14.530676235656371</v>
      </c>
      <c r="K4369" s="5">
        <f ca="1">VLOOKUP(CONCATENATE($F4369," ",$G4369),AllocFactorMatrix,(K$4+1),FALSE)*$E4370</f>
        <v>-4.1248424874212866</v>
      </c>
      <c r="L4369" s="5">
        <f ca="1">VLOOKUP(CONCATENATE($F4369," ",$G4369),AllocFactorMatrix,(L$4+1),FALSE)*$E4370</f>
        <v>-1.3314763474396025</v>
      </c>
      <c r="M4369" s="5">
        <f ca="1">VLOOKUP(CONCATENATE($F4369," ",$G4369),AllocFactorMatrix,(M$4+1),FALSE)*$E4370</f>
        <v>-0.21612542534325857</v>
      </c>
      <c r="N4369" s="5">
        <f t="shared" ca="1" si="2224"/>
        <v>-5.6724442602041476</v>
      </c>
      <c r="O4369" s="5">
        <f ca="1">VLOOKUP(CONCATENATE($F4369," ",$G4369),AllocFactorMatrix,(O$4+1),FALSE)*$E4370</f>
        <v>-1.1705702144644281</v>
      </c>
      <c r="P4369" s="5">
        <f ca="1">VLOOKUP(CONCATENATE($F4369," ",$G4369),AllocFactorMatrix,(P$4+1),FALSE)*$E4370</f>
        <v>-0.34662038122262773</v>
      </c>
      <c r="Q4369" s="5">
        <f ca="1">VLOOKUP(CONCATENATE($F4369," ",$G4369),AllocFactorMatrix,(Q$4+1),FALSE)*$E4370</f>
        <v>-0.7529416012992235</v>
      </c>
      <c r="R4369" s="5">
        <f ca="1">VLOOKUP(CONCATENATE($F4369," ",$G4369),AllocFactorMatrix,(R$4+1),FALSE)*$E4370</f>
        <v>-0.13230986725583435</v>
      </c>
      <c r="S4369" s="5">
        <f t="shared" ca="1" si="2226"/>
        <v>-2.402442064242114</v>
      </c>
      <c r="T4369" s="5">
        <f ca="1">VLOOKUP(CONCATENATE($F4369," ",$G4369),AllocFactorMatrix,(T$4+1),FALSE)*$E4370</f>
        <v>-8.056636030214016E-3</v>
      </c>
      <c r="U4369" s="5">
        <f ca="1">VLOOKUP(CONCATENATE($F4369," ",$G4369),AllocFactorMatrix,(U$4+1),FALSE)*$E4370</f>
        <v>-0.20564261540927237</v>
      </c>
      <c r="V4369" s="5">
        <f ca="1">VLOOKUP(CONCATENATE($F4369," ",$G4369),AllocFactorMatrix,(V$4+1),FALSE)*$E4370</f>
        <v>-1.1072808722344831</v>
      </c>
      <c r="W4369" s="5">
        <f ca="1">VLOOKUP(CONCATENATE($F4369," ",$G4369),AllocFactorMatrix,(W$4+1),FALSE)*$E4370</f>
        <v>-0.19846699402047666</v>
      </c>
      <c r="X4369" s="5">
        <f t="shared" ca="1" si="2227"/>
        <v>-1.5194471176944462</v>
      </c>
      <c r="Y4369" s="5">
        <f ca="1">VLOOKUP(CONCATENATE($F4369," ",$G4369),AllocFactorMatrix,(Y$4+1),FALSE)*$E4370</f>
        <v>-0.32404350778329299</v>
      </c>
      <c r="Z4369" s="5">
        <f ca="1">VLOOKUP(CONCATENATE($F4369," ",$G4369),AllocFactorMatrix,(Z$4+1),FALSE)*$E4370</f>
        <v>-5.874223697396071E-3</v>
      </c>
      <c r="AA4369" s="5">
        <f t="shared" ca="1" si="2225"/>
        <v>-0.32991773148068909</v>
      </c>
      <c r="AB4369" s="5">
        <f ca="1">VLOOKUP(CONCATENATE($F4369," ",$G4369),AllocFactorMatrix,(AB$4+1),FALSE)*$E4370</f>
        <v>-6.082822624655748E-3</v>
      </c>
      <c r="AC4369" s="5">
        <f ca="1">VLOOKUP(CONCATENATE($F4369," ",$G4369),AllocFactorMatrix,(AC$4+1),FALSE)*$E4370</f>
        <v>-34.459922671121241</v>
      </c>
      <c r="AD4369" s="5">
        <f ca="1">VLOOKUP(CONCATENATE($F4369," ",$G4369),AllocFactorMatrix,(AD$4+1),FALSE)*$E4370</f>
        <v>-4.2195780972141455</v>
      </c>
    </row>
    <row r="4370" spans="1:30" collapsed="1">
      <c r="B4370" s="111" t="s">
        <v>294</v>
      </c>
      <c r="E4370" s="61">
        <v>-2327</v>
      </c>
      <c r="F4370" s="10" t="s">
        <v>74</v>
      </c>
      <c r="G4370" s="55" t="str">
        <f>$G$15</f>
        <v>TOTAL</v>
      </c>
      <c r="H4370" s="4">
        <f t="shared" ca="1" si="2223"/>
        <v>-2327.0000000000005</v>
      </c>
      <c r="I4370" s="5">
        <f ca="1">VLOOKUP(CONCATENATE($F4370," ",$G4370),AllocFactorMatrix,(I$4+1),FALSE)*$E4370</f>
        <v>-1288.8064924422538</v>
      </c>
      <c r="J4370" s="5">
        <f ca="1">VLOOKUP(CONCATENATE($F4370," ",$G4370),AllocFactorMatrix,(J$4+1),FALSE)*$E4370</f>
        <v>-74.5231975183885</v>
      </c>
      <c r="K4370" s="5">
        <f ca="1">VLOOKUP(CONCATENATE($F4370," ",$G4370),AllocFactorMatrix,(K$4+1),FALSE)*$E4370</f>
        <v>-217.5420394804872</v>
      </c>
      <c r="L4370" s="5">
        <f ca="1">VLOOKUP(CONCATENATE($F4370," ",$G4370),AllocFactorMatrix,(L$4+1),FALSE)*$E4370</f>
        <v>-7.1692299079440192</v>
      </c>
      <c r="M4370" s="5">
        <f ca="1">VLOOKUP(CONCATENATE($F4370," ",$G4370),AllocFactorMatrix,(M$4+1),FALSE)*$E4370</f>
        <v>-0.61328132163290516</v>
      </c>
      <c r="N4370" s="5">
        <f t="shared" ca="1" si="2224"/>
        <v>-225.32455071006413</v>
      </c>
      <c r="O4370" s="5">
        <f ca="1">VLOOKUP(CONCATENATE($F4370," ",$G4370),AllocFactorMatrix,(O$4+1),FALSE)*$E4370</f>
        <v>-159.5923618844586</v>
      </c>
      <c r="P4370" s="5">
        <f ca="1">VLOOKUP(CONCATENATE($F4370," ",$G4370),AllocFactorMatrix,(P$4+1),FALSE)*$E4370</f>
        <v>-26.676749252663885</v>
      </c>
      <c r="Q4370" s="5">
        <f ca="1">VLOOKUP(CONCATENATE($F4370," ",$G4370),AllocFactorMatrix,(Q$4+1),FALSE)*$E4370</f>
        <v>-9.3741640981630159</v>
      </c>
      <c r="R4370" s="5">
        <f ca="1">VLOOKUP(CONCATENATE($F4370," ",$G4370),AllocFactorMatrix,(R$4+1),FALSE)*$E4370</f>
        <v>-0.48654000711040568</v>
      </c>
      <c r="S4370" s="5">
        <f t="shared" ca="1" si="2226"/>
        <v>-196.12981524239589</v>
      </c>
      <c r="T4370" s="5">
        <f ca="1">VLOOKUP(CONCATENATE($F4370," ",$G4370),AllocFactorMatrix,(T$4+1),FALSE)*$E4370</f>
        <v>-5.4385770207805955</v>
      </c>
      <c r="U4370" s="5">
        <f ca="1">VLOOKUP(CONCATENATE($F4370," ",$G4370),AllocFactorMatrix,(U$4+1),FALSE)*$E4370</f>
        <v>-81.199485454131633</v>
      </c>
      <c r="V4370" s="5">
        <f ca="1">VLOOKUP(CONCATENATE($F4370," ",$G4370),AllocFactorMatrix,(V$4+1),FALSE)*$E4370</f>
        <v>-310.99850925027368</v>
      </c>
      <c r="W4370" s="5">
        <f ca="1">VLOOKUP(CONCATENATE($F4370," ",$G4370),AllocFactorMatrix,(W$4+1),FALSE)*$E4370</f>
        <v>-51.332857222677234</v>
      </c>
      <c r="X4370" s="5">
        <f t="shared" ca="1" si="2227"/>
        <v>-448.96942894786321</v>
      </c>
      <c r="Y4370" s="5">
        <f ca="1">VLOOKUP(CONCATENATE($F4370," ",$G4370),AllocFactorMatrix,(Y$4+1),FALSE)*$E4370</f>
        <v>-49.739802236304328</v>
      </c>
      <c r="Z4370" s="5">
        <f ca="1">VLOOKUP(CONCATENATE($F4370," ",$G4370),AllocFactorMatrix,(Z$4+1),FALSE)*$E4370</f>
        <v>-0.72702583081451044</v>
      </c>
      <c r="AA4370" s="5">
        <f t="shared" ca="1" si="2225"/>
        <v>-50.46682806711884</v>
      </c>
      <c r="AB4370" s="5">
        <f ca="1">VLOOKUP(CONCATENATE($F4370," ",$G4370),AllocFactorMatrix,(AB$4+1),FALSE)*$E4370</f>
        <v>-0.63919969509318253</v>
      </c>
      <c r="AC4370" s="5">
        <f ca="1">VLOOKUP(CONCATENATE($F4370," ",$G4370),AllocFactorMatrix,(AC$4+1),FALSE)*$E4370</f>
        <v>-37.404595002450776</v>
      </c>
      <c r="AD4370" s="5">
        <f ca="1">VLOOKUP(CONCATENATE($F4370," ",$G4370),AllocFactorMatrix,(AD$4+1),FALSE)*$E4370</f>
        <v>-4.7358923743719217</v>
      </c>
    </row>
    <row r="4371" spans="1:30" s="55" customFormat="1">
      <c r="A4371" s="56"/>
      <c r="B4371" s="111"/>
      <c r="D4371" s="7"/>
      <c r="F4371" s="60"/>
      <c r="I4371" s="59"/>
      <c r="J4371" s="59"/>
      <c r="K4371" s="59"/>
      <c r="L4371" s="59"/>
      <c r="M4371" s="59"/>
      <c r="N4371" s="59"/>
      <c r="O4371" s="59"/>
      <c r="P4371" s="59"/>
      <c r="Q4371" s="59"/>
      <c r="R4371" s="59"/>
      <c r="S4371" s="59"/>
      <c r="T4371" s="59"/>
      <c r="U4371" s="59"/>
      <c r="V4371" s="59"/>
      <c r="W4371" s="59"/>
      <c r="X4371" s="59"/>
      <c r="Y4371" s="59"/>
      <c r="Z4371" s="59"/>
      <c r="AA4371" s="59"/>
      <c r="AB4371" s="59"/>
      <c r="AC4371" s="59"/>
      <c r="AD4371" s="59"/>
    </row>
    <row r="4372" spans="1:30" s="55" customFormat="1" hidden="1" outlineLevel="1">
      <c r="A4372" s="56"/>
      <c r="B4372" s="111"/>
      <c r="D4372" s="7"/>
      <c r="E4372" s="58"/>
      <c r="G4372" s="55" t="str">
        <f>$G$8</f>
        <v>PRODUCTION</v>
      </c>
      <c r="H4372" s="60">
        <f t="shared" ref="H4372:AD4372" ca="1" si="2228">+H4363+H4354+H3621</f>
        <v>2661094.1212199628</v>
      </c>
      <c r="I4372" s="60">
        <f t="shared" ca="1" si="2228"/>
        <v>-2327226.7579138521</v>
      </c>
      <c r="J4372" s="60">
        <f t="shared" ca="1" si="2228"/>
        <v>473987.14015345974</v>
      </c>
      <c r="K4372" s="60">
        <f t="shared" ca="1" si="2228"/>
        <v>1224343.8498432962</v>
      </c>
      <c r="L4372" s="60">
        <f t="shared" ca="1" si="2228"/>
        <v>32115.326993832656</v>
      </c>
      <c r="M4372" s="60">
        <f t="shared" ca="1" si="2228"/>
        <v>7283.4044631314264</v>
      </c>
      <c r="N4372" s="60">
        <f t="shared" ca="1" si="2228"/>
        <v>1263742.5813002596</v>
      </c>
      <c r="O4372" s="60">
        <f t="shared" ca="1" si="2228"/>
        <v>920788.24604916014</v>
      </c>
      <c r="P4372" s="60">
        <f t="shared" ca="1" si="2228"/>
        <v>201908.70726080367</v>
      </c>
      <c r="Q4372" s="60">
        <f t="shared" ca="1" si="2228"/>
        <v>71627.62050767045</v>
      </c>
      <c r="R4372" s="60">
        <f t="shared" ca="1" si="2228"/>
        <v>2599.0067768641707</v>
      </c>
      <c r="S4372" s="60">
        <f t="shared" ca="1" si="2228"/>
        <v>1196923.5805944991</v>
      </c>
      <c r="T4372" s="60">
        <f t="shared" ca="1" si="2228"/>
        <v>3569.0915830380618</v>
      </c>
      <c r="U4372" s="60">
        <f t="shared" ca="1" si="2228"/>
        <v>266987.21527925483</v>
      </c>
      <c r="V4372" s="60">
        <f t="shared" ca="1" si="2228"/>
        <v>1556707.3703261281</v>
      </c>
      <c r="W4372" s="60">
        <f t="shared" ca="1" si="2228"/>
        <v>39425.250543375674</v>
      </c>
      <c r="X4372" s="60">
        <f t="shared" ca="1" si="2228"/>
        <v>1866688.927731799</v>
      </c>
      <c r="Y4372" s="60">
        <f t="shared" ca="1" si="2228"/>
        <v>179610.98465856307</v>
      </c>
      <c r="Z4372" s="60">
        <f t="shared" ca="1" si="2228"/>
        <v>1484.7338216917958</v>
      </c>
      <c r="AA4372" s="60">
        <f t="shared" ca="1" si="2228"/>
        <v>181095.71848025496</v>
      </c>
      <c r="AB4372" s="60">
        <f t="shared" ca="1" si="2228"/>
        <v>5882.9308735630566</v>
      </c>
      <c r="AC4372" s="60">
        <f t="shared" ca="1" si="2228"/>
        <v>0</v>
      </c>
      <c r="AD4372" s="60">
        <f t="shared" ca="1" si="2228"/>
        <v>0</v>
      </c>
    </row>
    <row r="4373" spans="1:30" s="55" customFormat="1" hidden="1" outlineLevel="1">
      <c r="A4373" s="56"/>
      <c r="B4373" s="111"/>
      <c r="D4373" s="7"/>
      <c r="E4373" s="58"/>
      <c r="G4373" s="55" t="str">
        <f>$G$9</f>
        <v>BULKTRAN</v>
      </c>
      <c r="H4373" s="60">
        <f t="shared" ref="H4373:AD4373" ca="1" si="2229">+H4364+H4355+H3622</f>
        <v>1115455.3072424219</v>
      </c>
      <c r="I4373" s="60">
        <f t="shared" ca="1" si="2229"/>
        <v>-1115604.6362519446</v>
      </c>
      <c r="J4373" s="60">
        <f t="shared" ca="1" si="2229"/>
        <v>213543.69102610613</v>
      </c>
      <c r="K4373" s="60">
        <f t="shared" ca="1" si="2229"/>
        <v>549911.7595993781</v>
      </c>
      <c r="L4373" s="60">
        <f t="shared" ca="1" si="2229"/>
        <v>14263.49170289619</v>
      </c>
      <c r="M4373" s="60">
        <f t="shared" ca="1" si="2229"/>
        <v>7755.9398079042167</v>
      </c>
      <c r="N4373" s="60">
        <f t="shared" ca="1" si="2229"/>
        <v>571931.19111017813</v>
      </c>
      <c r="O4373" s="60">
        <f t="shared" ca="1" si="2229"/>
        <v>413855.75368057471</v>
      </c>
      <c r="P4373" s="60">
        <f t="shared" ca="1" si="2229"/>
        <v>90536.730001387245</v>
      </c>
      <c r="Q4373" s="60">
        <f t="shared" ca="1" si="2229"/>
        <v>31805.601780359531</v>
      </c>
      <c r="R4373" s="60">
        <f t="shared" ca="1" si="2229"/>
        <v>1163.6022114476884</v>
      </c>
      <c r="S4373" s="60">
        <f t="shared" ca="1" si="2229"/>
        <v>537361.68767376896</v>
      </c>
      <c r="T4373" s="60">
        <f t="shared" ca="1" si="2229"/>
        <v>1377.697461181041</v>
      </c>
      <c r="U4373" s="60">
        <f t="shared" ca="1" si="2229"/>
        <v>118051.28938543485</v>
      </c>
      <c r="V4373" s="60">
        <f t="shared" ca="1" si="2229"/>
        <v>691383.96388994937</v>
      </c>
      <c r="W4373" s="60">
        <f t="shared" ca="1" si="2229"/>
        <v>14030.578808719947</v>
      </c>
      <c r="X4373" s="60">
        <f t="shared" ca="1" si="2229"/>
        <v>824843.52954528562</v>
      </c>
      <c r="Y4373" s="60">
        <f t="shared" ca="1" si="2229"/>
        <v>80069.381873217368</v>
      </c>
      <c r="Z4373" s="60">
        <f t="shared" ca="1" si="2229"/>
        <v>642.65265720137415</v>
      </c>
      <c r="AA4373" s="60">
        <f t="shared" ca="1" si="2229"/>
        <v>80712.034530418765</v>
      </c>
      <c r="AB4373" s="60">
        <f t="shared" ca="1" si="2229"/>
        <v>2667.8096086134383</v>
      </c>
      <c r="AC4373" s="60">
        <f t="shared" ca="1" si="2229"/>
        <v>0</v>
      </c>
      <c r="AD4373" s="60">
        <f t="shared" ca="1" si="2229"/>
        <v>0</v>
      </c>
    </row>
    <row r="4374" spans="1:30" s="55" customFormat="1" hidden="1" outlineLevel="1">
      <c r="A4374" s="56"/>
      <c r="B4374" s="111"/>
      <c r="D4374" s="7"/>
      <c r="E4374" s="58"/>
      <c r="G4374" s="55" t="str">
        <f>$G$10</f>
        <v>SUBTRAN</v>
      </c>
      <c r="H4374" s="60">
        <f t="shared" ref="H4374:AD4374" ca="1" si="2230">+H4365+H4356+H3623</f>
        <v>256324.21974175854</v>
      </c>
      <c r="I4374" s="60">
        <f t="shared" ca="1" si="2230"/>
        <v>-234275.48174228147</v>
      </c>
      <c r="J4374" s="60">
        <f t="shared" ca="1" si="2230"/>
        <v>43039.273867594529</v>
      </c>
      <c r="K4374" s="60">
        <f t="shared" ca="1" si="2230"/>
        <v>110000.03298589741</v>
      </c>
      <c r="L4374" s="60">
        <f t="shared" ca="1" si="2230"/>
        <v>2787.1584994298196</v>
      </c>
      <c r="M4374" s="60">
        <f t="shared" ca="1" si="2230"/>
        <v>2453.6404895830838</v>
      </c>
      <c r="N4374" s="60">
        <f t="shared" ca="1" si="2230"/>
        <v>115240.83197491025</v>
      </c>
      <c r="O4374" s="60">
        <f t="shared" ca="1" si="2230"/>
        <v>82309.756276949411</v>
      </c>
      <c r="P4374" s="60">
        <f t="shared" ca="1" si="2230"/>
        <v>17949.769762862801</v>
      </c>
      <c r="Q4374" s="60">
        <f t="shared" ca="1" si="2230"/>
        <v>8274.5765313593929</v>
      </c>
      <c r="R4374" s="60">
        <f t="shared" ca="1" si="2230"/>
        <v>0</v>
      </c>
      <c r="S4374" s="60">
        <f t="shared" ca="1" si="2230"/>
        <v>108534.10257117164</v>
      </c>
      <c r="T4374" s="60">
        <f t="shared" ca="1" si="2230"/>
        <v>261.22498539392814</v>
      </c>
      <c r="U4374" s="60">
        <f t="shared" ca="1" si="2230"/>
        <v>23362.874008356936</v>
      </c>
      <c r="V4374" s="60">
        <f t="shared" ca="1" si="2230"/>
        <v>180627.4222663902</v>
      </c>
      <c r="W4374" s="60">
        <f t="shared" ca="1" si="2230"/>
        <v>0</v>
      </c>
      <c r="X4374" s="60">
        <f t="shared" ca="1" si="2230"/>
        <v>204251.52126014122</v>
      </c>
      <c r="Y4374" s="60">
        <f t="shared" ca="1" si="2230"/>
        <v>15571.002540922109</v>
      </c>
      <c r="Z4374" s="60">
        <f t="shared" ca="1" si="2230"/>
        <v>123.32692306253534</v>
      </c>
      <c r="AA4374" s="60">
        <f t="shared" ca="1" si="2230"/>
        <v>15694.329463984644</v>
      </c>
      <c r="AB4374" s="60">
        <f t="shared" ca="1" si="2230"/>
        <v>536.48008541664524</v>
      </c>
      <c r="AC4374" s="60">
        <f t="shared" ca="1" si="2230"/>
        <v>2690.5237300028948</v>
      </c>
      <c r="AD4374" s="60">
        <f t="shared" ca="1" si="2230"/>
        <v>612.63853081799755</v>
      </c>
    </row>
    <row r="4375" spans="1:30" s="55" customFormat="1" hidden="1" outlineLevel="1">
      <c r="A4375" s="56"/>
      <c r="B4375" s="111"/>
      <c r="D4375" s="7"/>
      <c r="E4375" s="58"/>
      <c r="G4375" s="55" t="str">
        <f>$G$11</f>
        <v>DISTPRI</v>
      </c>
      <c r="H4375" s="60">
        <f t="shared" ref="H4375:AD4375" ca="1" si="2231">+H4366+H4357+H3624</f>
        <v>498360.15923627652</v>
      </c>
      <c r="I4375" s="60">
        <f t="shared" ca="1" si="2231"/>
        <v>-1606953.7903909688</v>
      </c>
      <c r="J4375" s="60">
        <f t="shared" ca="1" si="2231"/>
        <v>303093.58073906304</v>
      </c>
      <c r="K4375" s="60">
        <f t="shared" ca="1" si="2231"/>
        <v>774989.83052751329</v>
      </c>
      <c r="L4375" s="60">
        <f t="shared" ca="1" si="2231"/>
        <v>19857.345621617853</v>
      </c>
      <c r="M4375" s="60">
        <f t="shared" ca="1" si="2231"/>
        <v>0</v>
      </c>
      <c r="N4375" s="60">
        <f t="shared" ca="1" si="2231"/>
        <v>794847.17614913103</v>
      </c>
      <c r="O4375" s="60">
        <f t="shared" ca="1" si="2231"/>
        <v>575103.9796748216</v>
      </c>
      <c r="P4375" s="60">
        <f t="shared" ca="1" si="2231"/>
        <v>125920.84224627634</v>
      </c>
      <c r="Q4375" s="60">
        <f t="shared" ca="1" si="2231"/>
        <v>0</v>
      </c>
      <c r="R4375" s="60">
        <f t="shared" ca="1" si="2231"/>
        <v>0</v>
      </c>
      <c r="S4375" s="60">
        <f t="shared" ca="1" si="2231"/>
        <v>701024.82192109816</v>
      </c>
      <c r="T4375" s="60">
        <f t="shared" ca="1" si="2231"/>
        <v>2126.2390410564722</v>
      </c>
      <c r="U4375" s="60">
        <f t="shared" ca="1" si="2231"/>
        <v>166449.36447006211</v>
      </c>
      <c r="V4375" s="60">
        <f t="shared" ca="1" si="2231"/>
        <v>0</v>
      </c>
      <c r="W4375" s="60">
        <f t="shared" ca="1" si="2231"/>
        <v>0</v>
      </c>
      <c r="X4375" s="60">
        <f t="shared" ca="1" si="2231"/>
        <v>168575.60351111821</v>
      </c>
      <c r="Y4375" s="60">
        <f t="shared" ca="1" si="2231"/>
        <v>109735.79013353234</v>
      </c>
      <c r="Z4375" s="60">
        <f t="shared" ca="1" si="2231"/>
        <v>891.46060152759742</v>
      </c>
      <c r="AA4375" s="60">
        <f t="shared" ca="1" si="2231"/>
        <v>110627.25073505999</v>
      </c>
      <c r="AB4375" s="60">
        <f t="shared" ca="1" si="2231"/>
        <v>3773.6648077776717</v>
      </c>
      <c r="AC4375" s="60">
        <f t="shared" ca="1" si="2231"/>
        <v>19045.285234324885</v>
      </c>
      <c r="AD4375" s="60">
        <f t="shared" ca="1" si="2231"/>
        <v>4326.5665296669313</v>
      </c>
    </row>
    <row r="4376" spans="1:30" s="55" customFormat="1" hidden="1" outlineLevel="1">
      <c r="A4376" s="56"/>
      <c r="B4376" s="111"/>
      <c r="D4376" s="7"/>
      <c r="E4376" s="58"/>
      <c r="G4376" s="55" t="str">
        <f>$G$12</f>
        <v>DISTSEC</v>
      </c>
      <c r="H4376" s="60">
        <f t="shared" ref="H4376:AD4376" ca="1" si="2232">+H4367+H4358+H3625</f>
        <v>14475.646926109213</v>
      </c>
      <c r="I4376" s="60">
        <f t="shared" ca="1" si="2232"/>
        <v>-914820.49132045754</v>
      </c>
      <c r="J4376" s="60">
        <f t="shared" ca="1" si="2232"/>
        <v>176213.18533614231</v>
      </c>
      <c r="K4376" s="60">
        <f t="shared" ca="1" si="2232"/>
        <v>374438.47942867724</v>
      </c>
      <c r="L4376" s="60">
        <f t="shared" ca="1" si="2232"/>
        <v>0</v>
      </c>
      <c r="M4376" s="60">
        <f t="shared" ca="1" si="2232"/>
        <v>0</v>
      </c>
      <c r="N4376" s="60">
        <f t="shared" ca="1" si="2232"/>
        <v>374438.47942867724</v>
      </c>
      <c r="O4376" s="60">
        <f t="shared" ca="1" si="2232"/>
        <v>236141.48987073658</v>
      </c>
      <c r="P4376" s="60">
        <f t="shared" ca="1" si="2232"/>
        <v>0</v>
      </c>
      <c r="Q4376" s="60">
        <f t="shared" ca="1" si="2232"/>
        <v>0</v>
      </c>
      <c r="R4376" s="60">
        <f t="shared" ca="1" si="2232"/>
        <v>0</v>
      </c>
      <c r="S4376" s="60">
        <f t="shared" ca="1" si="2232"/>
        <v>236141.48987073658</v>
      </c>
      <c r="T4376" s="60">
        <f t="shared" ca="1" si="2232"/>
        <v>659.83448340925452</v>
      </c>
      <c r="U4376" s="60">
        <f t="shared" ca="1" si="2232"/>
        <v>0</v>
      </c>
      <c r="V4376" s="60">
        <f t="shared" ca="1" si="2232"/>
        <v>0</v>
      </c>
      <c r="W4376" s="60">
        <f t="shared" ca="1" si="2232"/>
        <v>0</v>
      </c>
      <c r="X4376" s="60">
        <f t="shared" ca="1" si="2232"/>
        <v>659.83448340925452</v>
      </c>
      <c r="Y4376" s="60">
        <f t="shared" ca="1" si="2232"/>
        <v>55110.960033367228</v>
      </c>
      <c r="Z4376" s="60">
        <f t="shared" ca="1" si="2232"/>
        <v>0</v>
      </c>
      <c r="AA4376" s="60">
        <f t="shared" ca="1" si="2232"/>
        <v>55110.960033367228</v>
      </c>
      <c r="AB4376" s="60">
        <f t="shared" ca="1" si="2232"/>
        <v>1455.571123460832</v>
      </c>
      <c r="AC4376" s="60">
        <f t="shared" ca="1" si="2232"/>
        <v>72793.648411969043</v>
      </c>
      <c r="AD4376" s="60">
        <f t="shared" ca="1" si="2232"/>
        <v>12482.96955880526</v>
      </c>
    </row>
    <row r="4377" spans="1:30" s="55" customFormat="1" hidden="1" outlineLevel="1">
      <c r="A4377" s="56"/>
      <c r="B4377" s="111"/>
      <c r="D4377" s="7"/>
      <c r="E4377" s="58"/>
      <c r="G4377" s="55" t="str">
        <f>$G$13</f>
        <v>ENERGY</v>
      </c>
      <c r="H4377" s="60">
        <f t="shared" ref="H4377:AD4377" ca="1" si="2233">+H4368+H4359+H3626</f>
        <v>354612.89274618897</v>
      </c>
      <c r="I4377" s="60">
        <f t="shared" ca="1" si="2233"/>
        <v>-68346.949689520887</v>
      </c>
      <c r="J4377" s="60">
        <f t="shared" ca="1" si="2233"/>
        <v>31235.487848049524</v>
      </c>
      <c r="K4377" s="60">
        <f t="shared" ca="1" si="2233"/>
        <v>75860.273532644234</v>
      </c>
      <c r="L4377" s="60">
        <f t="shared" ca="1" si="2233"/>
        <v>2000.5718076701773</v>
      </c>
      <c r="M4377" s="60">
        <f t="shared" ca="1" si="2233"/>
        <v>-1531.1342341966752</v>
      </c>
      <c r="N4377" s="60">
        <f t="shared" ca="1" si="2233"/>
        <v>76329.711106115734</v>
      </c>
      <c r="O4377" s="60">
        <f t="shared" ca="1" si="2233"/>
        <v>68843.02103027844</v>
      </c>
      <c r="P4377" s="60">
        <f t="shared" ca="1" si="2233"/>
        <v>15293.79433179801</v>
      </c>
      <c r="Q4377" s="60">
        <f t="shared" ca="1" si="2233"/>
        <v>5632.9956136788969</v>
      </c>
      <c r="R4377" s="60">
        <f t="shared" ca="1" si="2233"/>
        <v>204.84396170299487</v>
      </c>
      <c r="S4377" s="60">
        <f t="shared" ca="1" si="2233"/>
        <v>89974.654937458137</v>
      </c>
      <c r="T4377" s="60">
        <f t="shared" ca="1" si="2233"/>
        <v>565.93375712666841</v>
      </c>
      <c r="U4377" s="60">
        <f t="shared" ca="1" si="2233"/>
        <v>25547.749331954641</v>
      </c>
      <c r="V4377" s="60">
        <f t="shared" ca="1" si="2233"/>
        <v>157134.96418423575</v>
      </c>
      <c r="W4377" s="60">
        <f t="shared" ca="1" si="2233"/>
        <v>9172.2154609353329</v>
      </c>
      <c r="X4377" s="60">
        <f t="shared" ca="1" si="2233"/>
        <v>192420.86273425212</v>
      </c>
      <c r="Y4377" s="60">
        <f t="shared" ca="1" si="2233"/>
        <v>12424.112168853582</v>
      </c>
      <c r="Z4377" s="60">
        <f t="shared" ca="1" si="2233"/>
        <v>118.2253663728109</v>
      </c>
      <c r="AA4377" s="60">
        <f t="shared" ca="1" si="2233"/>
        <v>12542.337535226248</v>
      </c>
      <c r="AB4377" s="60">
        <f t="shared" ca="1" si="2233"/>
        <v>509.03723626423908</v>
      </c>
      <c r="AC4377" s="60">
        <f t="shared" ca="1" si="2233"/>
        <v>16743.106092622438</v>
      </c>
      <c r="AD4377" s="60">
        <f t="shared" ca="1" si="2233"/>
        <v>3204.644945724488</v>
      </c>
    </row>
    <row r="4378" spans="1:30" s="55" customFormat="1" hidden="1" outlineLevel="1">
      <c r="A4378" s="56"/>
      <c r="B4378" s="111"/>
      <c r="D4378" s="7"/>
      <c r="E4378" s="58"/>
      <c r="G4378" s="55" t="str">
        <f>$G$14</f>
        <v>CUSTOMER</v>
      </c>
      <c r="H4378" s="60">
        <f t="shared" ref="H4378:AD4378" ca="1" si="2234">+H4369+H4360+H3627</f>
        <v>1408367.9457669533</v>
      </c>
      <c r="I4378" s="60">
        <f t="shared" ca="1" si="2234"/>
        <v>-279268.09065532981</v>
      </c>
      <c r="J4378" s="60">
        <f t="shared" ca="1" si="2234"/>
        <v>290664.44846456544</v>
      </c>
      <c r="K4378" s="60">
        <f t="shared" ca="1" si="2234"/>
        <v>58131.639213519717</v>
      </c>
      <c r="L4378" s="60">
        <f t="shared" ca="1" si="2234"/>
        <v>15446.405303361316</v>
      </c>
      <c r="M4378" s="60">
        <f t="shared" ca="1" si="2234"/>
        <v>10503.543949637193</v>
      </c>
      <c r="N4378" s="60">
        <f t="shared" ca="1" si="2234"/>
        <v>84081.588466518195</v>
      </c>
      <c r="O4378" s="60">
        <f t="shared" ca="1" si="2234"/>
        <v>16252.599487880967</v>
      </c>
      <c r="P4378" s="60">
        <f t="shared" ca="1" si="2234"/>
        <v>5650.9476728054615</v>
      </c>
      <c r="Q4378" s="60">
        <f t="shared" ca="1" si="2234"/>
        <v>9576.494607115812</v>
      </c>
      <c r="R4378" s="60">
        <f t="shared" ca="1" si="2234"/>
        <v>1363.923290792734</v>
      </c>
      <c r="S4378" s="60">
        <f t="shared" ca="1" si="2234"/>
        <v>32843.965058594971</v>
      </c>
      <c r="T4378" s="60">
        <f t="shared" ca="1" si="2234"/>
        <v>11.584687147859078</v>
      </c>
      <c r="U4378" s="60">
        <f t="shared" ca="1" si="2234"/>
        <v>1435.6410332011831</v>
      </c>
      <c r="V4378" s="60">
        <f t="shared" ca="1" si="2234"/>
        <v>8535.5523507791877</v>
      </c>
      <c r="W4378" s="60">
        <f t="shared" ca="1" si="2234"/>
        <v>194.01681384844369</v>
      </c>
      <c r="X4378" s="60">
        <f t="shared" ca="1" si="2234"/>
        <v>10176.794884976684</v>
      </c>
      <c r="Y4378" s="60">
        <f t="shared" ca="1" si="2234"/>
        <v>2846.3863970561852</v>
      </c>
      <c r="Z4378" s="60">
        <f t="shared" ca="1" si="2234"/>
        <v>25.090897837805489</v>
      </c>
      <c r="AA4378" s="60">
        <f t="shared" ca="1" si="2234"/>
        <v>2871.4772948939958</v>
      </c>
      <c r="AB4378" s="60">
        <f t="shared" ca="1" si="2234"/>
        <v>136.54071663323452</v>
      </c>
      <c r="AC4378" s="60">
        <f t="shared" ca="1" si="2234"/>
        <v>1120294.5188057621</v>
      </c>
      <c r="AD4378" s="60">
        <f t="shared" ca="1" si="2234"/>
        <v>146566.70273033666</v>
      </c>
    </row>
    <row r="4379" spans="1:30" s="55" customFormat="1" collapsed="1">
      <c r="A4379" s="56"/>
      <c r="B4379" s="111" t="s">
        <v>165</v>
      </c>
      <c r="D4379" s="7"/>
      <c r="E4379" s="60">
        <f>+E4370+E4361+E3628</f>
        <v>6308690.2928796653</v>
      </c>
      <c r="F4379" s="113"/>
      <c r="G4379" s="55" t="str">
        <f>$G$15</f>
        <v>TOTAL</v>
      </c>
      <c r="H4379" s="60">
        <f t="shared" ref="H4379:AD4379" ca="1" si="2235">+H4370+H4361+H3628</f>
        <v>6308690.292879682</v>
      </c>
      <c r="I4379" s="60">
        <f t="shared" ca="1" si="2235"/>
        <v>-6546496.1979643386</v>
      </c>
      <c r="J4379" s="60">
        <f t="shared" ca="1" si="2235"/>
        <v>1531776.8074349803</v>
      </c>
      <c r="K4379" s="60">
        <f t="shared" ca="1" si="2235"/>
        <v>3167675.865130919</v>
      </c>
      <c r="L4379" s="60">
        <f t="shared" ca="1" si="2235"/>
        <v>86470.299928807857</v>
      </c>
      <c r="M4379" s="60">
        <f t="shared" ca="1" si="2235"/>
        <v>26465.394476059235</v>
      </c>
      <c r="N4379" s="60">
        <f t="shared" ca="1" si="2235"/>
        <v>3280611.5595357874</v>
      </c>
      <c r="O4379" s="60">
        <f t="shared" ca="1" si="2235"/>
        <v>2313294.8460704037</v>
      </c>
      <c r="P4379" s="60">
        <f t="shared" ca="1" si="2235"/>
        <v>457260.79127593501</v>
      </c>
      <c r="Q4379" s="60">
        <f t="shared" ca="1" si="2235"/>
        <v>126917.28904018403</v>
      </c>
      <c r="R4379" s="60">
        <f t="shared" ca="1" si="2235"/>
        <v>5331.3762408075763</v>
      </c>
      <c r="S4379" s="60">
        <f t="shared" ca="1" si="2235"/>
        <v>2902804.3026273274</v>
      </c>
      <c r="T4379" s="60">
        <f t="shared" ca="1" si="2235"/>
        <v>8571.6059983535015</v>
      </c>
      <c r="U4379" s="60">
        <f t="shared" ca="1" si="2235"/>
        <v>601834.13350826548</v>
      </c>
      <c r="V4379" s="60">
        <f t="shared" ca="1" si="2235"/>
        <v>2594389.2730174856</v>
      </c>
      <c r="W4379" s="60">
        <f t="shared" ca="1" si="2235"/>
        <v>62822.06162688008</v>
      </c>
      <c r="X4379" s="60">
        <f t="shared" ca="1" si="2235"/>
        <v>3267617.0741509907</v>
      </c>
      <c r="Y4379" s="60">
        <f t="shared" ca="1" si="2235"/>
        <v>455368.61780551093</v>
      </c>
      <c r="Z4379" s="60">
        <f t="shared" ca="1" si="2235"/>
        <v>3285.4902676939332</v>
      </c>
      <c r="AA4379" s="60">
        <f t="shared" ca="1" si="2235"/>
        <v>458654.10807320604</v>
      </c>
      <c r="AB4379" s="60">
        <f t="shared" ca="1" si="2235"/>
        <v>14962.034451729143</v>
      </c>
      <c r="AC4379" s="60">
        <f t="shared" ca="1" si="2235"/>
        <v>1231567.0822746814</v>
      </c>
      <c r="AD4379" s="60">
        <f t="shared" ca="1" si="2235"/>
        <v>167193.52229535149</v>
      </c>
    </row>
    <row r="4380" spans="1:30">
      <c r="D4380" s="7"/>
    </row>
    <row r="4381" spans="1:30" hidden="1" outlineLevel="1">
      <c r="D4381" s="7"/>
      <c r="E4381" s="11"/>
      <c r="F4381" s="11"/>
      <c r="G4381" s="55" t="str">
        <f>$G$8</f>
        <v>PRODUCTION</v>
      </c>
      <c r="H4381" s="4">
        <f t="shared" ref="H4381:AD4381" ca="1" si="2236">+H4372+H3603</f>
        <v>1905478.9899955275</v>
      </c>
      <c r="I4381" s="4">
        <f t="shared" ca="1" si="2236"/>
        <v>-3348774.2546418849</v>
      </c>
      <c r="J4381" s="4">
        <f t="shared" ca="1" si="2236"/>
        <v>528627.93313043355</v>
      </c>
      <c r="K4381" s="4">
        <f t="shared" ca="1" si="2236"/>
        <v>1333124.1661766898</v>
      </c>
      <c r="L4381" s="4">
        <f t="shared" ca="1" si="2236"/>
        <v>34391.072528410485</v>
      </c>
      <c r="M4381" s="4">
        <f t="shared" ca="1" si="2236"/>
        <v>8258.665265854288</v>
      </c>
      <c r="N4381" s="4">
        <f t="shared" ca="1" si="2236"/>
        <v>1375773.9039709538</v>
      </c>
      <c r="O4381" s="4">
        <f t="shared" ca="1" si="2236"/>
        <v>1001716.8598941438</v>
      </c>
      <c r="P4381" s="4">
        <f t="shared" ca="1" si="2236"/>
        <v>222405.1814659565</v>
      </c>
      <c r="Q4381" s="4">
        <f t="shared" ca="1" si="2236"/>
        <v>77387.606306659</v>
      </c>
      <c r="R4381" s="4">
        <f t="shared" ca="1" si="2236"/>
        <v>2747.0050836398368</v>
      </c>
      <c r="S4381" s="4">
        <f t="shared" ca="1" si="2236"/>
        <v>1304256.6527503999</v>
      </c>
      <c r="T4381" s="4">
        <f t="shared" ca="1" si="2236"/>
        <v>1291.3281198474729</v>
      </c>
      <c r="U4381" s="4">
        <f t="shared" ca="1" si="2236"/>
        <v>266938.64886898885</v>
      </c>
      <c r="V4381" s="4">
        <f t="shared" ca="1" si="2236"/>
        <v>1582470.0704269479</v>
      </c>
      <c r="W4381" s="4">
        <f t="shared" ca="1" si="2236"/>
        <v>926.50925845599704</v>
      </c>
      <c r="X4381" s="4">
        <f t="shared" ca="1" si="2236"/>
        <v>1851626.5566742432</v>
      </c>
      <c r="Y4381" s="4">
        <f t="shared" ca="1" si="2236"/>
        <v>186047.09362408757</v>
      </c>
      <c r="Z4381" s="4">
        <f t="shared" ca="1" si="2236"/>
        <v>1320.5571243060936</v>
      </c>
      <c r="AA4381" s="4">
        <f t="shared" ca="1" si="2236"/>
        <v>187367.65074839376</v>
      </c>
      <c r="AB4381" s="4">
        <f t="shared" ca="1" si="2236"/>
        <v>6600.547363011281</v>
      </c>
      <c r="AC4381" s="4">
        <f t="shared" ca="1" si="2236"/>
        <v>0</v>
      </c>
      <c r="AD4381" s="4">
        <f t="shared" ca="1" si="2236"/>
        <v>0</v>
      </c>
    </row>
    <row r="4382" spans="1:30" hidden="1" outlineLevel="1">
      <c r="D4382" s="7"/>
      <c r="E4382" s="11"/>
      <c r="F4382" s="11"/>
      <c r="G4382" s="55" t="str">
        <f>$G$9</f>
        <v>BULKTRAN</v>
      </c>
      <c r="H4382" s="4">
        <f t="shared" ref="H4382:AD4382" ca="1" si="2237">+H4373+H3604</f>
        <v>1050117.8064801437</v>
      </c>
      <c r="I4382" s="4">
        <f t="shared" ca="1" si="2237"/>
        <v>-1445009.7697363244</v>
      </c>
      <c r="J4382" s="4">
        <f t="shared" ca="1" si="2237"/>
        <v>245222.89277684325</v>
      </c>
      <c r="K4382" s="4">
        <f t="shared" ca="1" si="2237"/>
        <v>624486.62814232474</v>
      </c>
      <c r="L4382" s="4">
        <f t="shared" ca="1" si="2237"/>
        <v>16067.015058798126</v>
      </c>
      <c r="M4382" s="4">
        <f t="shared" ca="1" si="2237"/>
        <v>9070.6752245600546</v>
      </c>
      <c r="N4382" s="4">
        <f t="shared" ca="1" si="2237"/>
        <v>649624.31842568249</v>
      </c>
      <c r="O4382" s="4">
        <f t="shared" ca="1" si="2237"/>
        <v>469801.6624562823</v>
      </c>
      <c r="P4382" s="4">
        <f t="shared" ca="1" si="2237"/>
        <v>103357.22322917207</v>
      </c>
      <c r="Q4382" s="4">
        <f t="shared" ca="1" si="2237"/>
        <v>35973.297529629592</v>
      </c>
      <c r="R4382" s="4">
        <f t="shared" ca="1" si="2237"/>
        <v>1303.423793785056</v>
      </c>
      <c r="S4382" s="4">
        <f t="shared" ca="1" si="2237"/>
        <v>610435.60700886871</v>
      </c>
      <c r="T4382" s="4">
        <f t="shared" ca="1" si="2237"/>
        <v>997.28350561188711</v>
      </c>
      <c r="U4382" s="4">
        <f t="shared" ca="1" si="2237"/>
        <v>128873.787412569</v>
      </c>
      <c r="V4382" s="4">
        <f t="shared" ca="1" si="2237"/>
        <v>760627.99678982678</v>
      </c>
      <c r="W4382" s="4">
        <f t="shared" ca="1" si="2237"/>
        <v>6752.007717746028</v>
      </c>
      <c r="X4382" s="4">
        <f t="shared" ca="1" si="2237"/>
        <v>897251.07542575407</v>
      </c>
      <c r="Y4382" s="4">
        <f t="shared" ca="1" si="2237"/>
        <v>88855.962063892526</v>
      </c>
      <c r="Z4382" s="4">
        <f t="shared" ca="1" si="2237"/>
        <v>665.1421110856586</v>
      </c>
      <c r="AA4382" s="4">
        <f t="shared" ca="1" si="2237"/>
        <v>89521.104174978202</v>
      </c>
      <c r="AB4382" s="4">
        <f t="shared" ca="1" si="2237"/>
        <v>3072.5784043464691</v>
      </c>
      <c r="AC4382" s="4">
        <f t="shared" ca="1" si="2237"/>
        <v>0</v>
      </c>
      <c r="AD4382" s="4">
        <f t="shared" ca="1" si="2237"/>
        <v>0</v>
      </c>
    </row>
    <row r="4383" spans="1:30" hidden="1" outlineLevel="1">
      <c r="D4383" s="7"/>
      <c r="E4383" s="11"/>
      <c r="F4383" s="11"/>
      <c r="G4383" s="55" t="str">
        <f>$G$10</f>
        <v>SUBTRAN</v>
      </c>
      <c r="H4383" s="4">
        <f t="shared" ref="H4383:AD4383" ca="1" si="2238">+H4374+H3605</f>
        <v>244036.6340969739</v>
      </c>
      <c r="I4383" s="4">
        <f t="shared" ca="1" si="2238"/>
        <v>-304353.90802264697</v>
      </c>
      <c r="J4383" s="4">
        <f t="shared" ca="1" si="2238"/>
        <v>49358.176951006666</v>
      </c>
      <c r="K4383" s="4">
        <f t="shared" ca="1" si="2238"/>
        <v>124674.08873144974</v>
      </c>
      <c r="L4383" s="4">
        <f t="shared" ca="1" si="2238"/>
        <v>3131.3947969524202</v>
      </c>
      <c r="M4383" s="4">
        <f t="shared" ca="1" si="2238"/>
        <v>2872.5091805128045</v>
      </c>
      <c r="N4383" s="4">
        <f t="shared" ca="1" si="2238"/>
        <v>130677.99270891488</v>
      </c>
      <c r="O4383" s="4">
        <f t="shared" ca="1" si="2238"/>
        <v>93254.06810322401</v>
      </c>
      <c r="P4383" s="4">
        <f t="shared" ca="1" si="2238"/>
        <v>20457.072955593845</v>
      </c>
      <c r="Q4383" s="4">
        <f t="shared" ca="1" si="2238"/>
        <v>9336.9767947815908</v>
      </c>
      <c r="R4383" s="4">
        <f t="shared" ca="1" si="2238"/>
        <v>0</v>
      </c>
      <c r="S4383" s="4">
        <f t="shared" ca="1" si="2238"/>
        <v>123048.11785359948</v>
      </c>
      <c r="T4383" s="4">
        <f t="shared" ca="1" si="2238"/>
        <v>176.96364434442899</v>
      </c>
      <c r="U4383" s="4">
        <f t="shared" ca="1" si="2238"/>
        <v>25390.433781225474</v>
      </c>
      <c r="V4383" s="4">
        <f t="shared" ca="1" si="2238"/>
        <v>197942.28333117283</v>
      </c>
      <c r="W4383" s="4">
        <f t="shared" ca="1" si="2238"/>
        <v>0</v>
      </c>
      <c r="X4383" s="4">
        <f t="shared" ca="1" si="2238"/>
        <v>223509.68075674289</v>
      </c>
      <c r="Y4383" s="4">
        <f t="shared" ca="1" si="2238"/>
        <v>17222.32628787771</v>
      </c>
      <c r="Z4383" s="4">
        <f t="shared" ca="1" si="2238"/>
        <v>126.53455694125988</v>
      </c>
      <c r="AA4383" s="4">
        <f t="shared" ca="1" si="2238"/>
        <v>17348.86084481897</v>
      </c>
      <c r="AB4383" s="4">
        <f t="shared" ca="1" si="2238"/>
        <v>617.17971491204412</v>
      </c>
      <c r="AC4383" s="4">
        <f t="shared" ca="1" si="2238"/>
        <v>3119.5779674866199</v>
      </c>
      <c r="AD4383" s="4">
        <f t="shared" ca="1" si="2238"/>
        <v>710.95532213904369</v>
      </c>
    </row>
    <row r="4384" spans="1:30" hidden="1" outlineLevel="1">
      <c r="D4384" s="7"/>
      <c r="E4384" s="11"/>
      <c r="F4384" s="11"/>
      <c r="G4384" s="55" t="str">
        <f>$G$11</f>
        <v>DISTPRI</v>
      </c>
      <c r="H4384" s="4">
        <f t="shared" ref="H4384:AD4384" ca="1" si="2239">+H4375+H3606</f>
        <v>441886.54305263067</v>
      </c>
      <c r="I4384" s="4">
        <f t="shared" ca="1" si="2239"/>
        <v>-1990990.7511346748</v>
      </c>
      <c r="J4384" s="4">
        <f t="shared" ca="1" si="2239"/>
        <v>352614.29378222476</v>
      </c>
      <c r="K4384" s="4">
        <f t="shared" ca="1" si="2239"/>
        <v>896688.59494648373</v>
      </c>
      <c r="L4384" s="4">
        <f t="shared" ca="1" si="2239"/>
        <v>22886.999890727016</v>
      </c>
      <c r="M4384" s="4">
        <f t="shared" ca="1" si="2239"/>
        <v>0</v>
      </c>
      <c r="N4384" s="4">
        <f t="shared" ca="1" si="2239"/>
        <v>919575.59483721072</v>
      </c>
      <c r="O4384" s="4">
        <f t="shared" ca="1" si="2239"/>
        <v>665287.72680759663</v>
      </c>
      <c r="P4384" s="4">
        <f t="shared" ca="1" si="2239"/>
        <v>146075.33023702219</v>
      </c>
      <c r="Q4384" s="4">
        <f t="shared" ca="1" si="2239"/>
        <v>0</v>
      </c>
      <c r="R4384" s="4">
        <f t="shared" ca="1" si="2239"/>
        <v>0</v>
      </c>
      <c r="S4384" s="4">
        <f t="shared" ca="1" si="2239"/>
        <v>811363.05704461911</v>
      </c>
      <c r="T4384" s="4">
        <f t="shared" ca="1" si="2239"/>
        <v>2060.9664540649969</v>
      </c>
      <c r="U4384" s="4">
        <f t="shared" ca="1" si="2239"/>
        <v>188985.32917952491</v>
      </c>
      <c r="V4384" s="4">
        <f t="shared" ca="1" si="2239"/>
        <v>0</v>
      </c>
      <c r="W4384" s="4">
        <f t="shared" ca="1" si="2239"/>
        <v>0</v>
      </c>
      <c r="X4384" s="4">
        <f t="shared" ca="1" si="2239"/>
        <v>191046.29563358947</v>
      </c>
      <c r="Y4384" s="4">
        <f t="shared" ca="1" si="2239"/>
        <v>125561.57680588699</v>
      </c>
      <c r="Z4384" s="4">
        <f t="shared" ca="1" si="2239"/>
        <v>987.81748882363831</v>
      </c>
      <c r="AA4384" s="4">
        <f t="shared" ca="1" si="2239"/>
        <v>126549.39429471068</v>
      </c>
      <c r="AB4384" s="4">
        <f t="shared" ca="1" si="2239"/>
        <v>4396.4301257103889</v>
      </c>
      <c r="AC4384" s="4">
        <f t="shared" ca="1" si="2239"/>
        <v>22270.915491709959</v>
      </c>
      <c r="AD4384" s="4">
        <f t="shared" ca="1" si="2239"/>
        <v>5061.3129775246689</v>
      </c>
    </row>
    <row r="4385" spans="2:30" hidden="1" outlineLevel="1">
      <c r="D4385" s="7"/>
      <c r="E4385" s="11"/>
      <c r="F4385" s="11"/>
      <c r="G4385" s="55" t="str">
        <f>$G$12</f>
        <v>DISTSEC</v>
      </c>
      <c r="H4385" s="4">
        <f t="shared" ref="H4385:AD4385" ca="1" si="2240">+H4376+H3607</f>
        <v>-71730.604692822497</v>
      </c>
      <c r="I4385" s="4">
        <f t="shared" ca="1" si="2240"/>
        <v>-1144506.1425646236</v>
      </c>
      <c r="J4385" s="4">
        <f t="shared" ca="1" si="2240"/>
        <v>204466.83417741867</v>
      </c>
      <c r="K4385" s="4">
        <f t="shared" ca="1" si="2240"/>
        <v>431618.16230755229</v>
      </c>
      <c r="L4385" s="4">
        <f t="shared" ca="1" si="2240"/>
        <v>0</v>
      </c>
      <c r="M4385" s="4">
        <f t="shared" ca="1" si="2240"/>
        <v>0</v>
      </c>
      <c r="N4385" s="4">
        <f t="shared" ca="1" si="2240"/>
        <v>431618.16230755229</v>
      </c>
      <c r="O4385" s="4">
        <f t="shared" ca="1" si="2240"/>
        <v>272139.7308566898</v>
      </c>
      <c r="P4385" s="4">
        <f t="shared" ca="1" si="2240"/>
        <v>0</v>
      </c>
      <c r="Q4385" s="4">
        <f t="shared" ca="1" si="2240"/>
        <v>0</v>
      </c>
      <c r="R4385" s="4">
        <f t="shared" ca="1" si="2240"/>
        <v>0</v>
      </c>
      <c r="S4385" s="4">
        <f t="shared" ca="1" si="2240"/>
        <v>272139.7308566898</v>
      </c>
      <c r="T4385" s="4">
        <f t="shared" ca="1" si="2240"/>
        <v>611.19962690825685</v>
      </c>
      <c r="U4385" s="4">
        <f t="shared" ca="1" si="2240"/>
        <v>0</v>
      </c>
      <c r="V4385" s="4">
        <f t="shared" ca="1" si="2240"/>
        <v>0</v>
      </c>
      <c r="W4385" s="4">
        <f t="shared" ca="1" si="2240"/>
        <v>0</v>
      </c>
      <c r="X4385" s="4">
        <f t="shared" ca="1" si="2240"/>
        <v>611.19962690825685</v>
      </c>
      <c r="Y4385" s="4">
        <f t="shared" ca="1" si="2240"/>
        <v>62678.294270687038</v>
      </c>
      <c r="Z4385" s="4">
        <f t="shared" ca="1" si="2240"/>
        <v>0</v>
      </c>
      <c r="AA4385" s="4">
        <f t="shared" ca="1" si="2240"/>
        <v>62678.294270687038</v>
      </c>
      <c r="AB4385" s="4">
        <f t="shared" ca="1" si="2240"/>
        <v>1691.8413632060569</v>
      </c>
      <c r="AC4385" s="4">
        <f t="shared" ca="1" si="2240"/>
        <v>84988.365145551492</v>
      </c>
      <c r="AD4385" s="4">
        <f t="shared" ca="1" si="2240"/>
        <v>14581.110123788794</v>
      </c>
    </row>
    <row r="4386" spans="2:30" hidden="1" outlineLevel="1">
      <c r="D4386" s="7"/>
      <c r="E4386" s="11"/>
      <c r="F4386" s="11"/>
      <c r="G4386" s="55" t="str">
        <f>$G$13</f>
        <v>ENERGY</v>
      </c>
      <c r="H4386" s="4">
        <f t="shared" ref="H4386:AD4386" ca="1" si="2241">+H4377+H3608</f>
        <v>479933.84914989187</v>
      </c>
      <c r="I4386" s="4">
        <f t="shared" ca="1" si="2241"/>
        <v>-52613.002843134738</v>
      </c>
      <c r="J4386" s="4">
        <f t="shared" ca="1" si="2241"/>
        <v>38429.986221184779</v>
      </c>
      <c r="K4386" s="4">
        <f t="shared" ca="1" si="2241"/>
        <v>94845.433845247273</v>
      </c>
      <c r="L4386" s="4">
        <f t="shared" ca="1" si="2241"/>
        <v>2474.0181514671144</v>
      </c>
      <c r="M4386" s="4">
        <f t="shared" ca="1" si="2241"/>
        <v>-1805.0164996515928</v>
      </c>
      <c r="N4386" s="4">
        <f t="shared" ca="1" si="2241"/>
        <v>95514.435497060447</v>
      </c>
      <c r="O4386" s="4">
        <f t="shared" ca="1" si="2241"/>
        <v>86264.051352116003</v>
      </c>
      <c r="P4386" s="4">
        <f t="shared" ca="1" si="2241"/>
        <v>18943.438455912365</v>
      </c>
      <c r="Q4386" s="4">
        <f t="shared" ca="1" si="2241"/>
        <v>7010.5769073702113</v>
      </c>
      <c r="R4386" s="4">
        <f t="shared" ca="1" si="2241"/>
        <v>258.03220828796259</v>
      </c>
      <c r="S4386" s="4">
        <f t="shared" ca="1" si="2241"/>
        <v>112476.0989236863</v>
      </c>
      <c r="T4386" s="4">
        <f t="shared" ca="1" si="2241"/>
        <v>858.19484103680384</v>
      </c>
      <c r="U4386" s="4">
        <f t="shared" ca="1" si="2241"/>
        <v>32985.232290741449</v>
      </c>
      <c r="V4386" s="4">
        <f t="shared" ca="1" si="2241"/>
        <v>197950.27873977047</v>
      </c>
      <c r="W4386" s="4">
        <f t="shared" ca="1" si="2241"/>
        <v>13377.040341665717</v>
      </c>
      <c r="X4386" s="4">
        <f t="shared" ca="1" si="2241"/>
        <v>245170.74621321409</v>
      </c>
      <c r="Y4386" s="4">
        <f t="shared" ca="1" si="2241"/>
        <v>15982.452816449757</v>
      </c>
      <c r="Z4386" s="4">
        <f t="shared" ca="1" si="2241"/>
        <v>159.4998269790218</v>
      </c>
      <c r="AA4386" s="4">
        <f t="shared" ca="1" si="2241"/>
        <v>16141.952643428609</v>
      </c>
      <c r="AB4386" s="4">
        <f t="shared" ca="1" si="2241"/>
        <v>624.4560352089245</v>
      </c>
      <c r="AC4386" s="4">
        <f t="shared" ca="1" si="2241"/>
        <v>20307.44247155566</v>
      </c>
      <c r="AD4386" s="4">
        <f t="shared" ca="1" si="2241"/>
        <v>3881.7339876914243</v>
      </c>
    </row>
    <row r="4387" spans="2:30" hidden="1" outlineLevel="1">
      <c r="D4387" s="7"/>
      <c r="E4387" s="11"/>
      <c r="F4387" s="11"/>
      <c r="G4387" s="55" t="str">
        <f>$G$14</f>
        <v>CUSTOMER</v>
      </c>
      <c r="H4387" s="4">
        <f t="shared" ref="H4387:AD4387" ca="1" si="2242">+H4378+H3609</f>
        <v>1586812.1147077237</v>
      </c>
      <c r="I4387" s="4">
        <f t="shared" ca="1" si="2242"/>
        <v>-367646.00443698658</v>
      </c>
      <c r="J4387" s="4">
        <f t="shared" ca="1" si="2242"/>
        <v>334322.4057873438</v>
      </c>
      <c r="K4387" s="4">
        <f t="shared" ca="1" si="2242"/>
        <v>66177.505338252755</v>
      </c>
      <c r="L4387" s="4">
        <f t="shared" ca="1" si="2242"/>
        <v>17738.2610175796</v>
      </c>
      <c r="M4387" s="4">
        <f t="shared" ca="1" si="2242"/>
        <v>12303.127254803618</v>
      </c>
      <c r="N4387" s="4">
        <f t="shared" ca="1" si="2242"/>
        <v>96218.893610635947</v>
      </c>
      <c r="O4387" s="4">
        <f t="shared" ca="1" si="2242"/>
        <v>18670.626923227857</v>
      </c>
      <c r="P4387" s="4">
        <f t="shared" ca="1" si="2242"/>
        <v>6535.2545861824956</v>
      </c>
      <c r="Q4387" s="4">
        <f t="shared" ca="1" si="2242"/>
        <v>11025.318418014396</v>
      </c>
      <c r="R4387" s="4">
        <f t="shared" ca="1" si="2242"/>
        <v>1561.6870414229061</v>
      </c>
      <c r="S4387" s="4">
        <f t="shared" ca="1" si="2242"/>
        <v>37792.886968847648</v>
      </c>
      <c r="T4387" s="4">
        <f t="shared" ca="1" si="2242"/>
        <v>10.327799379116255</v>
      </c>
      <c r="U4387" s="4">
        <f t="shared" ca="1" si="2242"/>
        <v>1618.027223644586</v>
      </c>
      <c r="V4387" s="4">
        <f t="shared" ca="1" si="2242"/>
        <v>9675.8825539942918</v>
      </c>
      <c r="W4387" s="4">
        <f t="shared" ca="1" si="2242"/>
        <v>160.05674648322838</v>
      </c>
      <c r="X4387" s="4">
        <f t="shared" ca="1" si="2242"/>
        <v>11464.294323501235</v>
      </c>
      <c r="Y4387" s="4">
        <f t="shared" ca="1" si="2242"/>
        <v>3221.0443718462875</v>
      </c>
      <c r="Z4387" s="4">
        <f t="shared" ca="1" si="2242"/>
        <v>27.461403285572693</v>
      </c>
      <c r="AA4387" s="4">
        <f t="shared" ca="1" si="2242"/>
        <v>3248.5057751318664</v>
      </c>
      <c r="AB4387" s="4">
        <f t="shared" ca="1" si="2242"/>
        <v>157.46975128308733</v>
      </c>
      <c r="AC4387" s="4">
        <f t="shared" ca="1" si="2242"/>
        <v>1299801.0234999922</v>
      </c>
      <c r="AD4387" s="4">
        <f t="shared" ca="1" si="2242"/>
        <v>171452.63942797197</v>
      </c>
    </row>
    <row r="4388" spans="2:30" collapsed="1">
      <c r="B4388" s="111" t="s">
        <v>166</v>
      </c>
      <c r="D4388" s="7"/>
      <c r="E4388" s="60">
        <f>+E4379+E3610</f>
        <v>5636535.33279006</v>
      </c>
      <c r="F4388" s="3"/>
      <c r="G4388" s="55" t="str">
        <f>$G$15</f>
        <v>TOTAL</v>
      </c>
      <c r="H4388" s="4">
        <f t="shared" ref="H4388:AD4388" ca="1" si="2243">+H4379+H3610</f>
        <v>5636535.3327900805</v>
      </c>
      <c r="I4388" s="4">
        <f t="shared" ca="1" si="2243"/>
        <v>-8653893.8333802596</v>
      </c>
      <c r="J4388" s="4">
        <f t="shared" ca="1" si="2243"/>
        <v>1753042.5228264551</v>
      </c>
      <c r="K4388" s="4">
        <f t="shared" ca="1" si="2243"/>
        <v>3571614.579487992</v>
      </c>
      <c r="L4388" s="4">
        <f t="shared" ca="1" si="2243"/>
        <v>96688.761443934578</v>
      </c>
      <c r="M4388" s="4">
        <f t="shared" ca="1" si="2243"/>
        <v>30699.96042607916</v>
      </c>
      <c r="N4388" s="4">
        <f t="shared" ca="1" si="2243"/>
        <v>3699003.3013580074</v>
      </c>
      <c r="O4388" s="4">
        <f t="shared" ca="1" si="2243"/>
        <v>2607134.7263932824</v>
      </c>
      <c r="P4388" s="4">
        <f t="shared" ca="1" si="2243"/>
        <v>517773.50092984119</v>
      </c>
      <c r="Q4388" s="4">
        <f t="shared" ca="1" si="2243"/>
        <v>140733.77595645475</v>
      </c>
      <c r="R4388" s="4">
        <f t="shared" ca="1" si="2243"/>
        <v>5870.1481271357479</v>
      </c>
      <c r="S4388" s="4">
        <f t="shared" ca="1" si="2243"/>
        <v>3271512.151406711</v>
      </c>
      <c r="T4388" s="4">
        <f t="shared" ca="1" si="2243"/>
        <v>6006.2639911932101</v>
      </c>
      <c r="U4388" s="4">
        <f t="shared" ca="1" si="2243"/>
        <v>644791.45875669527</v>
      </c>
      <c r="V4388" s="4">
        <f t="shared" ca="1" si="2243"/>
        <v>2748666.5118417162</v>
      </c>
      <c r="W4388" s="4">
        <f t="shared" ca="1" si="2243"/>
        <v>21215.614064351772</v>
      </c>
      <c r="X4388" s="4">
        <f t="shared" ca="1" si="2243"/>
        <v>3420679.8486539638</v>
      </c>
      <c r="Y4388" s="4">
        <f t="shared" ca="1" si="2243"/>
        <v>499568.75024072675</v>
      </c>
      <c r="Z4388" s="4">
        <f t="shared" ca="1" si="2243"/>
        <v>3287.012511421261</v>
      </c>
      <c r="AA4388" s="4">
        <f t="shared" ca="1" si="2243"/>
        <v>502855.76275214937</v>
      </c>
      <c r="AB4388" s="4">
        <f t="shared" ca="1" si="2243"/>
        <v>17160.502757678281</v>
      </c>
      <c r="AC4388" s="4">
        <f t="shared" ca="1" si="2243"/>
        <v>1430487.3245762961</v>
      </c>
      <c r="AD4388" s="4">
        <f t="shared" ca="1" si="2243"/>
        <v>195687.75183911604</v>
      </c>
    </row>
    <row r="4389" spans="2:30">
      <c r="D4389" s="7"/>
      <c r="F4389" s="53"/>
    </row>
    <row r="4390" spans="2:30" hidden="1" outlineLevel="1">
      <c r="D4390" s="7"/>
      <c r="E4390" s="11"/>
      <c r="F4390" s="11"/>
      <c r="G4390" s="55" t="str">
        <f>$G$8</f>
        <v>PRODUCTION</v>
      </c>
      <c r="H4390" s="4">
        <f t="shared" ref="H4390:AD4390" ca="1" si="2244">H2571+H3603+H4372</f>
        <v>163009104.71424142</v>
      </c>
      <c r="I4390" s="4">
        <f t="shared" ca="1" si="2244"/>
        <v>77056993.255981237</v>
      </c>
      <c r="J4390" s="4">
        <f t="shared" ca="1" si="2244"/>
        <v>4418890.4999179486</v>
      </c>
      <c r="K4390" s="4">
        <f t="shared" ca="1" si="2244"/>
        <v>15586681.375302002</v>
      </c>
      <c r="L4390" s="4">
        <f t="shared" ca="1" si="2244"/>
        <v>457247.77371333912</v>
      </c>
      <c r="M4390" s="4">
        <f t="shared" ca="1" si="2244"/>
        <v>40669.44984508591</v>
      </c>
      <c r="N4390" s="4">
        <f t="shared" ca="1" si="2244"/>
        <v>16084598.598860428</v>
      </c>
      <c r="O4390" s="4">
        <f t="shared" ca="1" si="2244"/>
        <v>11930895.991139142</v>
      </c>
      <c r="P4390" s="4">
        <f t="shared" ca="1" si="2244"/>
        <v>2284920.2547853319</v>
      </c>
      <c r="Q4390" s="4">
        <f t="shared" ca="1" si="2244"/>
        <v>991805.81536110409</v>
      </c>
      <c r="R4390" s="4">
        <f t="shared" ca="1" si="2244"/>
        <v>43799.48978104152</v>
      </c>
      <c r="S4390" s="4">
        <f t="shared" ca="1" si="2244"/>
        <v>15251421.55106662</v>
      </c>
      <c r="T4390" s="4">
        <f t="shared" ca="1" si="2244"/>
        <v>379741.53313273814</v>
      </c>
      <c r="U4390" s="4">
        <f t="shared" ca="1" si="2244"/>
        <v>6372907.6534660952</v>
      </c>
      <c r="V4390" s="4">
        <f t="shared" ca="1" si="2244"/>
        <v>34080819.170245662</v>
      </c>
      <c r="W4390" s="4">
        <f t="shared" ca="1" si="2244"/>
        <v>5748381.0914466549</v>
      </c>
      <c r="X4390" s="4">
        <f t="shared" ca="1" si="2244"/>
        <v>46581849.448291145</v>
      </c>
      <c r="Y4390" s="4">
        <f t="shared" ca="1" si="2244"/>
        <v>3508433.6381257693</v>
      </c>
      <c r="Z4390" s="4">
        <f t="shared" ca="1" si="2244"/>
        <v>57062.637177069315</v>
      </c>
      <c r="AA4390" s="4">
        <f t="shared" ca="1" si="2244"/>
        <v>3565496.275302839</v>
      </c>
      <c r="AB4390" s="4">
        <f t="shared" ca="1" si="2244"/>
        <v>49855.084821194025</v>
      </c>
      <c r="AC4390" s="4">
        <f t="shared" ca="1" si="2244"/>
        <v>0</v>
      </c>
      <c r="AD4390" s="4">
        <f t="shared" ca="1" si="2244"/>
        <v>0</v>
      </c>
    </row>
    <row r="4391" spans="2:30" hidden="1" outlineLevel="1">
      <c r="D4391" s="7"/>
      <c r="E4391" s="11"/>
      <c r="F4391" s="11"/>
      <c r="G4391" s="55" t="str">
        <f>$G$9</f>
        <v>BULKTRAN</v>
      </c>
      <c r="H4391" s="4">
        <f t="shared" ref="H4391:AD4391" ca="1" si="2245">H2572+H3604+H4373</f>
        <v>23004770.469050944</v>
      </c>
      <c r="I4391" s="4">
        <f t="shared" ca="1" si="2245"/>
        <v>9411364.0888868999</v>
      </c>
      <c r="J4391" s="4">
        <f t="shared" ca="1" si="2245"/>
        <v>780915.76609292487</v>
      </c>
      <c r="K4391" s="4">
        <f t="shared" ca="1" si="2245"/>
        <v>2582150.5571497073</v>
      </c>
      <c r="L4391" s="4">
        <f t="shared" ca="1" si="2245"/>
        <v>76482.045678229202</v>
      </c>
      <c r="M4391" s="4">
        <f t="shared" ca="1" si="2245"/>
        <v>14833.39192479246</v>
      </c>
      <c r="N4391" s="4">
        <f t="shared" ca="1" si="2245"/>
        <v>2673465.9947527284</v>
      </c>
      <c r="O4391" s="4">
        <f t="shared" ca="1" si="2245"/>
        <v>1962233.9702160675</v>
      </c>
      <c r="P4391" s="4">
        <f t="shared" ca="1" si="2245"/>
        <v>383555.7234726639</v>
      </c>
      <c r="Q4391" s="4">
        <f t="shared" ca="1" si="2245"/>
        <v>161810.47615839777</v>
      </c>
      <c r="R4391" s="4">
        <f t="shared" ca="1" si="2245"/>
        <v>6926.5839428378767</v>
      </c>
      <c r="S4391" s="4">
        <f t="shared" ca="1" si="2245"/>
        <v>2514526.7537899669</v>
      </c>
      <c r="T4391" s="4">
        <f t="shared" ca="1" si="2245"/>
        <v>52740.182733039932</v>
      </c>
      <c r="U4391" s="4">
        <f t="shared" ca="1" si="2245"/>
        <v>972718.81992501195</v>
      </c>
      <c r="V4391" s="4">
        <f t="shared" ca="1" si="2245"/>
        <v>5230970.5966931703</v>
      </c>
      <c r="W4391" s="4">
        <f t="shared" ca="1" si="2245"/>
        <v>806383.42596061667</v>
      </c>
      <c r="X4391" s="4">
        <f t="shared" ca="1" si="2245"/>
        <v>7062813.0253118398</v>
      </c>
      <c r="Y4391" s="4">
        <f t="shared" ca="1" si="2245"/>
        <v>544382.33666190063</v>
      </c>
      <c r="Z4391" s="4">
        <f t="shared" ca="1" si="2245"/>
        <v>8290.519259243536</v>
      </c>
      <c r="AA4391" s="4">
        <f t="shared" ca="1" si="2245"/>
        <v>552672.85592114425</v>
      </c>
      <c r="AB4391" s="4">
        <f t="shared" ca="1" si="2245"/>
        <v>9011.9842954414289</v>
      </c>
      <c r="AC4391" s="4">
        <f t="shared" ca="1" si="2245"/>
        <v>0</v>
      </c>
      <c r="AD4391" s="4">
        <f t="shared" ca="1" si="2245"/>
        <v>0</v>
      </c>
    </row>
    <row r="4392" spans="2:30" hidden="1" outlineLevel="1">
      <c r="D4392" s="7"/>
      <c r="E4392" s="11"/>
      <c r="F4392" s="11"/>
      <c r="G4392" s="55" t="str">
        <f>$G$10</f>
        <v>SUBTRAN</v>
      </c>
      <c r="H4392" s="4">
        <f t="shared" ref="H4392:AD4392" ca="1" si="2246">H2573+H3605+H4374</f>
        <v>5266634.9200352216</v>
      </c>
      <c r="I4392" s="4">
        <f t="shared" ca="1" si="2246"/>
        <v>2149713.2061200924</v>
      </c>
      <c r="J4392" s="4">
        <f t="shared" ca="1" si="2246"/>
        <v>167548.26842488721</v>
      </c>
      <c r="K4392" s="4">
        <f t="shared" ca="1" si="2246"/>
        <v>553719.91869782039</v>
      </c>
      <c r="L4392" s="4">
        <f t="shared" ca="1" si="2246"/>
        <v>16135.123237096332</v>
      </c>
      <c r="M4392" s="4">
        <f t="shared" ca="1" si="2246"/>
        <v>4522.6360466149054</v>
      </c>
      <c r="N4392" s="4">
        <f t="shared" ca="1" si="2246"/>
        <v>574377.67798153171</v>
      </c>
      <c r="O4392" s="4">
        <f t="shared" ca="1" si="2246"/>
        <v>418307.55866675166</v>
      </c>
      <c r="P4392" s="4">
        <f t="shared" ca="1" si="2246"/>
        <v>81323.735869972123</v>
      </c>
      <c r="Q4392" s="4">
        <f t="shared" ca="1" si="2246"/>
        <v>45340.255124325973</v>
      </c>
      <c r="R4392" s="4">
        <f t="shared" ca="1" si="2246"/>
        <v>0</v>
      </c>
      <c r="S4392" s="4">
        <f t="shared" ca="1" si="2246"/>
        <v>544971.54966104974</v>
      </c>
      <c r="T4392" s="4">
        <f t="shared" ca="1" si="2246"/>
        <v>11447.12366867224</v>
      </c>
      <c r="U4392" s="4">
        <f t="shared" ca="1" si="2246"/>
        <v>209264.24245370997</v>
      </c>
      <c r="V4392" s="4">
        <f t="shared" ca="1" si="2246"/>
        <v>1481849.7534878268</v>
      </c>
      <c r="W4392" s="4">
        <f t="shared" ca="1" si="2246"/>
        <v>0</v>
      </c>
      <c r="X4392" s="4">
        <f t="shared" ca="1" si="2246"/>
        <v>1702561.119610209</v>
      </c>
      <c r="Y4392" s="4">
        <f t="shared" ca="1" si="2246"/>
        <v>114486.30849368616</v>
      </c>
      <c r="Z4392" s="4">
        <f t="shared" ca="1" si="2246"/>
        <v>1747.1003082705897</v>
      </c>
      <c r="AA4392" s="4">
        <f t="shared" ca="1" si="2246"/>
        <v>116233.40880195676</v>
      </c>
      <c r="AB4392" s="4">
        <f t="shared" ca="1" si="2246"/>
        <v>1921.7537182625865</v>
      </c>
      <c r="AC4392" s="4">
        <f t="shared" ca="1" si="2246"/>
        <v>7644.2350791195713</v>
      </c>
      <c r="AD4392" s="4">
        <f t="shared" ca="1" si="2246"/>
        <v>1663.7006381119404</v>
      </c>
    </row>
    <row r="4393" spans="2:30" hidden="1" outlineLevel="1">
      <c r="D4393" s="7"/>
      <c r="E4393" s="11"/>
      <c r="F4393" s="11"/>
      <c r="G4393" s="55" t="str">
        <f>$G$11</f>
        <v>DISTPRI</v>
      </c>
      <c r="H4393" s="4">
        <f t="shared" ref="H4393:AD4393" ca="1" si="2247">H2574+H3606+H4375</f>
        <v>57160341.418760143</v>
      </c>
      <c r="I4393" s="4">
        <f t="shared" ca="1" si="2247"/>
        <v>36123906.205001049</v>
      </c>
      <c r="J4393" s="4">
        <f t="shared" ca="1" si="2247"/>
        <v>2119396.5562763596</v>
      </c>
      <c r="K4393" s="4">
        <f t="shared" ca="1" si="2247"/>
        <v>7310629.2656143224</v>
      </c>
      <c r="L4393" s="4">
        <f t="shared" ca="1" si="2247"/>
        <v>211662.39905583253</v>
      </c>
      <c r="M4393" s="4">
        <f t="shared" ca="1" si="2247"/>
        <v>0</v>
      </c>
      <c r="N4393" s="4">
        <f t="shared" ca="1" si="2247"/>
        <v>7522291.6646701535</v>
      </c>
      <c r="O4393" s="4">
        <f t="shared" ca="1" si="2247"/>
        <v>5509298.5403689044</v>
      </c>
      <c r="P4393" s="4">
        <f t="shared" ca="1" si="2247"/>
        <v>1058435.0090300308</v>
      </c>
      <c r="Q4393" s="4">
        <f t="shared" ca="1" si="2247"/>
        <v>0</v>
      </c>
      <c r="R4393" s="4">
        <f t="shared" ca="1" si="2247"/>
        <v>0</v>
      </c>
      <c r="S4393" s="4">
        <f t="shared" ca="1" si="2247"/>
        <v>6567733.5493989345</v>
      </c>
      <c r="T4393" s="4">
        <f t="shared" ca="1" si="2247"/>
        <v>173341.39156971005</v>
      </c>
      <c r="U4393" s="4">
        <f t="shared" ca="1" si="2247"/>
        <v>2919772.8346159398</v>
      </c>
      <c r="V4393" s="4">
        <f t="shared" ca="1" si="2247"/>
        <v>0</v>
      </c>
      <c r="W4393" s="4">
        <f t="shared" ca="1" si="2247"/>
        <v>0</v>
      </c>
      <c r="X4393" s="4">
        <f t="shared" ca="1" si="2247"/>
        <v>3093114.2261856501</v>
      </c>
      <c r="Y4393" s="4">
        <f t="shared" ca="1" si="2247"/>
        <v>1573233.4779503634</v>
      </c>
      <c r="Z4393" s="4">
        <f t="shared" ca="1" si="2247"/>
        <v>25168.732461997111</v>
      </c>
      <c r="AA4393" s="4">
        <f t="shared" ca="1" si="2247"/>
        <v>1598402.2104123605</v>
      </c>
      <c r="AB4393" s="4">
        <f t="shared" ca="1" si="2247"/>
        <v>24031.703544818527</v>
      </c>
      <c r="AC4393" s="4">
        <f t="shared" ca="1" si="2247"/>
        <v>92102.454595336603</v>
      </c>
      <c r="AD4393" s="4">
        <f t="shared" ca="1" si="2247"/>
        <v>19362.848675467947</v>
      </c>
    </row>
    <row r="4394" spans="2:30" hidden="1" outlineLevel="1">
      <c r="D4394" s="7"/>
      <c r="E4394" s="11"/>
      <c r="F4394" s="11"/>
      <c r="G4394" s="55" t="str">
        <f>$G$12</f>
        <v>DISTSEC</v>
      </c>
      <c r="H4394" s="4">
        <f t="shared" ref="H4394:AD4394" ca="1" si="2248">H2575+H3607+H4376</f>
        <v>25520452.783674948</v>
      </c>
      <c r="I4394" s="4">
        <f t="shared" ca="1" si="2248"/>
        <v>18049388.98373526</v>
      </c>
      <c r="J4394" s="4">
        <f t="shared" ca="1" si="2248"/>
        <v>1116344.1180760115</v>
      </c>
      <c r="K4394" s="4">
        <f t="shared" ca="1" si="2248"/>
        <v>3181965.0313299694</v>
      </c>
      <c r="L4394" s="4">
        <f t="shared" ca="1" si="2248"/>
        <v>0</v>
      </c>
      <c r="M4394" s="4">
        <f t="shared" ca="1" si="2248"/>
        <v>0</v>
      </c>
      <c r="N4394" s="4">
        <f t="shared" ca="1" si="2248"/>
        <v>3181965.0313299694</v>
      </c>
      <c r="O4394" s="4">
        <f t="shared" ca="1" si="2248"/>
        <v>2036150.0744251779</v>
      </c>
      <c r="P4394" s="4">
        <f t="shared" ca="1" si="2248"/>
        <v>0</v>
      </c>
      <c r="Q4394" s="4">
        <f t="shared" ca="1" si="2248"/>
        <v>0</v>
      </c>
      <c r="R4394" s="4">
        <f t="shared" ca="1" si="2248"/>
        <v>0</v>
      </c>
      <c r="S4394" s="4">
        <f t="shared" ca="1" si="2248"/>
        <v>2036150.0744251779</v>
      </c>
      <c r="T4394" s="4">
        <f t="shared" ca="1" si="2248"/>
        <v>47931.237889093471</v>
      </c>
      <c r="U4394" s="4">
        <f t="shared" ca="1" si="2248"/>
        <v>0</v>
      </c>
      <c r="V4394" s="4">
        <f t="shared" ca="1" si="2248"/>
        <v>0</v>
      </c>
      <c r="W4394" s="4">
        <f t="shared" ca="1" si="2248"/>
        <v>0</v>
      </c>
      <c r="X4394" s="4">
        <f t="shared" ca="1" si="2248"/>
        <v>47931.237889093471</v>
      </c>
      <c r="Y4394" s="4">
        <f t="shared" ca="1" si="2248"/>
        <v>707877.62922406476</v>
      </c>
      <c r="Z4394" s="4">
        <f t="shared" ca="1" si="2248"/>
        <v>0</v>
      </c>
      <c r="AA4394" s="4">
        <f t="shared" ca="1" si="2248"/>
        <v>707877.62922406476</v>
      </c>
      <c r="AB4394" s="4">
        <f t="shared" ca="1" si="2248"/>
        <v>8410.599514614074</v>
      </c>
      <c r="AC4394" s="4">
        <f t="shared" ca="1" si="2248"/>
        <v>321150.44621760922</v>
      </c>
      <c r="AD4394" s="4">
        <f t="shared" ca="1" si="2248"/>
        <v>51234.663263150447</v>
      </c>
    </row>
    <row r="4395" spans="2:30" hidden="1" outlineLevel="1">
      <c r="D4395" s="7"/>
      <c r="E4395" s="11"/>
      <c r="F4395" s="11"/>
      <c r="G4395" s="55" t="str">
        <f>$G$13</f>
        <v>ENERGY</v>
      </c>
      <c r="H4395" s="4">
        <f t="shared" ref="H4395:AD4395" ca="1" si="2249">H2576+H3608+H4377</f>
        <v>232309606.51073387</v>
      </c>
      <c r="I4395" s="4">
        <f t="shared" ca="1" si="2249"/>
        <v>88970713.597903877</v>
      </c>
      <c r="J4395" s="4">
        <f t="shared" ca="1" si="2249"/>
        <v>5624246.0734244948</v>
      </c>
      <c r="K4395" s="4">
        <f t="shared" ca="1" si="2249"/>
        <v>18861504.850906949</v>
      </c>
      <c r="L4395" s="4">
        <f t="shared" ca="1" si="2249"/>
        <v>551175.98506842798</v>
      </c>
      <c r="M4395" s="4">
        <f t="shared" ca="1" si="2249"/>
        <v>34129.910921777919</v>
      </c>
      <c r="N4395" s="4">
        <f t="shared" ca="1" si="2249"/>
        <v>19446810.746897157</v>
      </c>
      <c r="O4395" s="4">
        <f t="shared" ca="1" si="2249"/>
        <v>17403220.008408103</v>
      </c>
      <c r="P4395" s="4">
        <f t="shared" ca="1" si="2249"/>
        <v>3282278.0241473075</v>
      </c>
      <c r="Q4395" s="4">
        <f t="shared" ca="1" si="2249"/>
        <v>1450907.6145948004</v>
      </c>
      <c r="R4395" s="4">
        <f t="shared" ca="1" si="2249"/>
        <v>67159.20117589111</v>
      </c>
      <c r="S4395" s="4">
        <f t="shared" ca="1" si="2249"/>
        <v>22203564.848326106</v>
      </c>
      <c r="T4395" s="4">
        <f t="shared" ca="1" si="2249"/>
        <v>657737.93397649052</v>
      </c>
      <c r="U4395" s="4">
        <f t="shared" ca="1" si="2249"/>
        <v>11333919.170093494</v>
      </c>
      <c r="V4395" s="4">
        <f t="shared" ca="1" si="2249"/>
        <v>64991420.274728447</v>
      </c>
      <c r="W4395" s="4">
        <f t="shared" ca="1" si="2249"/>
        <v>11965191.017960554</v>
      </c>
      <c r="X4395" s="4">
        <f t="shared" ca="1" si="2249"/>
        <v>88948268.396759003</v>
      </c>
      <c r="Y4395" s="4">
        <f t="shared" ca="1" si="2249"/>
        <v>4646908.3416138226</v>
      </c>
      <c r="Z4395" s="4">
        <f t="shared" ca="1" si="2249"/>
        <v>75759.222196670729</v>
      </c>
      <c r="AA4395" s="4">
        <f t="shared" ca="1" si="2249"/>
        <v>4722667.5638104929</v>
      </c>
      <c r="AB4395" s="4">
        <f t="shared" ca="1" si="2249"/>
        <v>84955.397631763059</v>
      </c>
      <c r="AC4395" s="4">
        <f t="shared" ca="1" si="2249"/>
        <v>1952595.6221962934</v>
      </c>
      <c r="AD4395" s="4">
        <f t="shared" ca="1" si="2249"/>
        <v>355784.26378470805</v>
      </c>
    </row>
    <row r="4396" spans="2:30" hidden="1" outlineLevel="1">
      <c r="D4396" s="7"/>
      <c r="E4396" s="11"/>
      <c r="F4396" s="11"/>
      <c r="G4396" s="55" t="str">
        <f>$G$14</f>
        <v>CUSTOMER</v>
      </c>
      <c r="H4396" s="4">
        <f t="shared" ref="H4396:AD4396" ca="1" si="2250">H2577+H3609+H4378</f>
        <v>18800035.516293492</v>
      </c>
      <c r="I4396" s="4">
        <f t="shared" ca="1" si="2250"/>
        <v>10716481.474689744</v>
      </c>
      <c r="J4396" s="4">
        <f t="shared" ca="1" si="2250"/>
        <v>2453882.6857486698</v>
      </c>
      <c r="K4396" s="4">
        <f t="shared" ca="1" si="2250"/>
        <v>675230.13893005636</v>
      </c>
      <c r="L4396" s="4">
        <f t="shared" ca="1" si="2250"/>
        <v>158632.04881174996</v>
      </c>
      <c r="M4396" s="4">
        <f t="shared" ca="1" si="2250"/>
        <v>32094.153475448482</v>
      </c>
      <c r="N4396" s="4">
        <f t="shared" ca="1" si="2250"/>
        <v>865956.34121725499</v>
      </c>
      <c r="O4396" s="4">
        <f t="shared" ca="1" si="2250"/>
        <v>162020.6335399152</v>
      </c>
      <c r="P4396" s="4">
        <f t="shared" ca="1" si="2250"/>
        <v>47445.420632134963</v>
      </c>
      <c r="Q4396" s="4">
        <f t="shared" ca="1" si="2250"/>
        <v>93659.391995108454</v>
      </c>
      <c r="R4396" s="4">
        <f t="shared" ca="1" si="2250"/>
        <v>16001.473528830866</v>
      </c>
      <c r="S4396" s="4">
        <f t="shared" ca="1" si="2250"/>
        <v>319126.91969598946</v>
      </c>
      <c r="T4396" s="4">
        <f t="shared" ca="1" si="2250"/>
        <v>995.58600426595399</v>
      </c>
      <c r="U4396" s="4">
        <f t="shared" ca="1" si="2250"/>
        <v>25201.426785265481</v>
      </c>
      <c r="V4396" s="4">
        <f t="shared" ca="1" si="2250"/>
        <v>130116.13256377346</v>
      </c>
      <c r="W4396" s="4">
        <f t="shared" ca="1" si="2250"/>
        <v>21318.311161136025</v>
      </c>
      <c r="X4396" s="4">
        <f t="shared" ca="1" si="2250"/>
        <v>177631.45651444088</v>
      </c>
      <c r="Y4396" s="4">
        <f t="shared" ca="1" si="2250"/>
        <v>42294.981649940077</v>
      </c>
      <c r="Z4396" s="4">
        <f t="shared" ca="1" si="2250"/>
        <v>706.40496681183527</v>
      </c>
      <c r="AA4396" s="4">
        <f t="shared" ca="1" si="2250"/>
        <v>43001.386616751908</v>
      </c>
      <c r="AB4396" s="4">
        <f t="shared" ca="1" si="2250"/>
        <v>1047.025068498524</v>
      </c>
      <c r="AC4396" s="4">
        <f t="shared" ca="1" si="2250"/>
        <v>3537294.6628179308</v>
      </c>
      <c r="AD4396" s="4">
        <f t="shared" ca="1" si="2250"/>
        <v>685613.56392421108</v>
      </c>
    </row>
    <row r="4397" spans="2:30" collapsed="1">
      <c r="B4397" s="111" t="s">
        <v>167</v>
      </c>
      <c r="D4397" s="7"/>
      <c r="E4397" s="4">
        <f>E2578+E3610+E4379</f>
        <v>525070946.33279002</v>
      </c>
      <c r="F4397" s="3"/>
      <c r="G4397" s="55" t="str">
        <f>$G$15</f>
        <v>TOTAL</v>
      </c>
      <c r="H4397" s="4">
        <f t="shared" ref="H4397:AD4397" ca="1" si="2251">H2578+H3610+H4379</f>
        <v>525070946.33279002</v>
      </c>
      <c r="I4397" s="4">
        <f t="shared" ca="1" si="2251"/>
        <v>242478560.81231812</v>
      </c>
      <c r="J4397" s="4">
        <f t="shared" ca="1" si="2251"/>
        <v>16681223.967961293</v>
      </c>
      <c r="K4397" s="4">
        <f t="shared" ca="1" si="2251"/>
        <v>48751881.13793081</v>
      </c>
      <c r="L4397" s="4">
        <f t="shared" ca="1" si="2251"/>
        <v>1471335.3755646748</v>
      </c>
      <c r="M4397" s="4">
        <f t="shared" ca="1" si="2251"/>
        <v>126249.54221371966</v>
      </c>
      <c r="N4397" s="4">
        <f t="shared" ca="1" si="2251"/>
        <v>50349466.055709213</v>
      </c>
      <c r="O4397" s="4">
        <f t="shared" ca="1" si="2251"/>
        <v>39422126.776764065</v>
      </c>
      <c r="P4397" s="4">
        <f t="shared" ca="1" si="2251"/>
        <v>7137958.1679374436</v>
      </c>
      <c r="Q4397" s="4">
        <f t="shared" ca="1" si="2251"/>
        <v>2743523.5532337367</v>
      </c>
      <c r="R4397" s="4">
        <f t="shared" ca="1" si="2251"/>
        <v>133886.74842860139</v>
      </c>
      <c r="S4397" s="4">
        <f t="shared" ca="1" si="2251"/>
        <v>49437495.246363841</v>
      </c>
      <c r="T4397" s="4">
        <f t="shared" ca="1" si="2251"/>
        <v>1323934.9889740108</v>
      </c>
      <c r="U4397" s="4">
        <f t="shared" ca="1" si="2251"/>
        <v>21833784.147339515</v>
      </c>
      <c r="V4397" s="4">
        <f t="shared" ca="1" si="2251"/>
        <v>105915175.92771889</v>
      </c>
      <c r="W4397" s="4">
        <f t="shared" ca="1" si="2251"/>
        <v>18541273.846528962</v>
      </c>
      <c r="X4397" s="4">
        <f t="shared" ca="1" si="2251"/>
        <v>147614168.91056135</v>
      </c>
      <c r="Y4397" s="4">
        <f t="shared" ca="1" si="2251"/>
        <v>11137616.713719547</v>
      </c>
      <c r="Z4397" s="4">
        <f t="shared" ca="1" si="2251"/>
        <v>168734.61637006313</v>
      </c>
      <c r="AA4397" s="4">
        <f t="shared" ca="1" si="2251"/>
        <v>11306351.330089608</v>
      </c>
      <c r="AB4397" s="4">
        <f t="shared" ca="1" si="2251"/>
        <v>179233.54859459231</v>
      </c>
      <c r="AC4397" s="4">
        <f t="shared" ca="1" si="2251"/>
        <v>5910787.4209062904</v>
      </c>
      <c r="AD4397" s="4">
        <f t="shared" ca="1" si="2251"/>
        <v>1113659.0402856497</v>
      </c>
    </row>
    <row r="4398" spans="2:30">
      <c r="D4398" s="7"/>
    </row>
    <row r="4399" spans="2:30" hidden="1" outlineLevel="1">
      <c r="D4399" s="7"/>
      <c r="E4399" s="11"/>
      <c r="F4399" s="11"/>
      <c r="G4399" s="55" t="str">
        <f>$G$8</f>
        <v>PRODUCTION</v>
      </c>
      <c r="H4399" s="15">
        <f t="shared" ref="H4399:AD4399" ca="1" si="2252">H2580-H3603-H4372</f>
        <v>17064633.50215913</v>
      </c>
      <c r="I4399" s="15">
        <f t="shared" ca="1" si="2252"/>
        <v>1603852.73719717</v>
      </c>
      <c r="J4399" s="15">
        <f t="shared" ca="1" si="2252"/>
        <v>1171721.0437072699</v>
      </c>
      <c r="K4399" s="15">
        <f t="shared" ca="1" si="2252"/>
        <v>3355072.4910112843</v>
      </c>
      <c r="L4399" s="15">
        <f t="shared" ca="1" si="2252"/>
        <v>91771.621339746271</v>
      </c>
      <c r="M4399" s="15">
        <f t="shared" ca="1" si="2252"/>
        <v>13287.666091319001</v>
      </c>
      <c r="N4399" s="15">
        <f t="shared" ca="1" si="2252"/>
        <v>3460131.7784423502</v>
      </c>
      <c r="O4399" s="15">
        <f t="shared" ca="1" si="2252"/>
        <v>2538050.5747447158</v>
      </c>
      <c r="P4399" s="15">
        <f t="shared" ca="1" si="2252"/>
        <v>525349.33270550601</v>
      </c>
      <c r="Q4399" s="15">
        <f t="shared" ca="1" si="2252"/>
        <v>198616.22097752936</v>
      </c>
      <c r="R4399" s="15">
        <f t="shared" ca="1" si="2252"/>
        <v>7996.561325653769</v>
      </c>
      <c r="S4399" s="15">
        <f t="shared" ca="1" si="2252"/>
        <v>3270012.6897534062</v>
      </c>
      <c r="T4399" s="15">
        <f t="shared" ca="1" si="2252"/>
        <v>35872.68539834574</v>
      </c>
      <c r="U4399" s="15">
        <f t="shared" ca="1" si="2252"/>
        <v>969685.83701628563</v>
      </c>
      <c r="V4399" s="15">
        <f t="shared" ca="1" si="2252"/>
        <v>5415538.7720374102</v>
      </c>
      <c r="W4399" s="15">
        <f t="shared" ca="1" si="2252"/>
        <v>526114.47390821809</v>
      </c>
      <c r="X4399" s="15">
        <f t="shared" ca="1" si="2252"/>
        <v>6947211.7683602627</v>
      </c>
      <c r="Y4399" s="15">
        <f t="shared" ca="1" si="2252"/>
        <v>590378.15851442982</v>
      </c>
      <c r="Z4399" s="15">
        <f t="shared" ca="1" si="2252"/>
        <v>7063.5904376211893</v>
      </c>
      <c r="AA4399" s="15">
        <f t="shared" ca="1" si="2252"/>
        <v>597441.74895205081</v>
      </c>
      <c r="AB4399" s="15">
        <f t="shared" ca="1" si="2252"/>
        <v>14261.735746644265</v>
      </c>
      <c r="AC4399" s="15">
        <f t="shared" ca="1" si="2252"/>
        <v>0</v>
      </c>
      <c r="AD4399" s="15">
        <f t="shared" ca="1" si="2252"/>
        <v>0</v>
      </c>
    </row>
    <row r="4400" spans="2:30" hidden="1" outlineLevel="1">
      <c r="D4400" s="7"/>
      <c r="E4400" s="11"/>
      <c r="F4400" s="11"/>
      <c r="G4400" s="55" t="str">
        <f>$G$9</f>
        <v>BULKTRAN</v>
      </c>
      <c r="H4400" s="15">
        <f t="shared" ref="H4400:AD4400" ca="1" si="2253">H2581-H3604-H4373</f>
        <v>7814809.2247085199</v>
      </c>
      <c r="I4400" s="15">
        <f t="shared" ca="1" si="2253"/>
        <v>731505.78617528733</v>
      </c>
      <c r="J4400" s="15">
        <f t="shared" ca="1" si="2253"/>
        <v>534509.76674808143</v>
      </c>
      <c r="K4400" s="15">
        <f t="shared" ca="1" si="2253"/>
        <v>1533726.8899059766</v>
      </c>
      <c r="L4400" s="15">
        <f t="shared" ca="1" si="2253"/>
        <v>41646.753874190137</v>
      </c>
      <c r="M4400" s="15">
        <f t="shared" ca="1" si="2253"/>
        <v>14113.58467837723</v>
      </c>
      <c r="N4400" s="15">
        <f t="shared" ca="1" si="2253"/>
        <v>1589487.2284585431</v>
      </c>
      <c r="O4400" s="15">
        <f t="shared" ca="1" si="2253"/>
        <v>1161218.8612324437</v>
      </c>
      <c r="P4400" s="15">
        <f t="shared" ca="1" si="2253"/>
        <v>239191.88752665755</v>
      </c>
      <c r="Q4400" s="15">
        <f t="shared" ca="1" si="2253"/>
        <v>89950.19159116692</v>
      </c>
      <c r="R4400" s="15">
        <f t="shared" ca="1" si="2253"/>
        <v>3666.4282101069039</v>
      </c>
      <c r="S4400" s="15">
        <f t="shared" ca="1" si="2253"/>
        <v>1494027.3685603747</v>
      </c>
      <c r="T4400" s="15">
        <f t="shared" ca="1" si="2253"/>
        <v>16447.650311505829</v>
      </c>
      <c r="U4400" s="15">
        <f t="shared" ca="1" si="2253"/>
        <v>444155.08126803266</v>
      </c>
      <c r="V4400" s="15">
        <f t="shared" ca="1" si="2253"/>
        <v>2483061.8632700369</v>
      </c>
      <c r="W4400" s="15">
        <f t="shared" ca="1" si="2253"/>
        <v>241172.80066492787</v>
      </c>
      <c r="X4400" s="15">
        <f t="shared" ca="1" si="2253"/>
        <v>3184837.3955145041</v>
      </c>
      <c r="Y4400" s="15">
        <f t="shared" ca="1" si="2253"/>
        <v>270664.01073797303</v>
      </c>
      <c r="Z4400" s="15">
        <f t="shared" ca="1" si="2253"/>
        <v>3238.6583548234598</v>
      </c>
      <c r="AA4400" s="15">
        <f t="shared" ca="1" si="2253"/>
        <v>273902.66909279639</v>
      </c>
      <c r="AB4400" s="15">
        <f t="shared" ca="1" si="2253"/>
        <v>6539.0101589339874</v>
      </c>
      <c r="AC4400" s="15">
        <f t="shared" ca="1" si="2253"/>
        <v>0</v>
      </c>
      <c r="AD4400" s="15">
        <f t="shared" ca="1" si="2253"/>
        <v>0</v>
      </c>
    </row>
    <row r="4401" spans="1:30" hidden="1" outlineLevel="1">
      <c r="D4401" s="7"/>
      <c r="E4401" s="11"/>
      <c r="F4401" s="11"/>
      <c r="G4401" s="55" t="str">
        <f>$G$10</f>
        <v>SUBTRAN</v>
      </c>
      <c r="H4401" s="15">
        <f t="shared" ref="H4401:AD4401" ca="1" si="2254">H2582-H3605-H4374</f>
        <v>1692961.5493151215</v>
      </c>
      <c r="I4401" s="15">
        <f t="shared" ca="1" si="2254"/>
        <v>151579.1099473263</v>
      </c>
      <c r="J4401" s="15">
        <f t="shared" ca="1" si="2254"/>
        <v>108105.17862250899</v>
      </c>
      <c r="K4401" s="15">
        <f t="shared" ca="1" si="2254"/>
        <v>308309.15336905641</v>
      </c>
      <c r="L4401" s="15">
        <f t="shared" ca="1" si="2254"/>
        <v>8188.299745463426</v>
      </c>
      <c r="M4401" s="15">
        <f t="shared" ca="1" si="2254"/>
        <v>4462.2497163169237</v>
      </c>
      <c r="N4401" s="15">
        <f t="shared" ca="1" si="2254"/>
        <v>320959.70283083664</v>
      </c>
      <c r="O4401" s="15">
        <f t="shared" ca="1" si="2254"/>
        <v>232096.44241642003</v>
      </c>
      <c r="P4401" s="15">
        <f t="shared" ca="1" si="2254"/>
        <v>47625.402420987863</v>
      </c>
      <c r="Q4401" s="15">
        <f t="shared" ca="1" si="2254"/>
        <v>23533.258666573856</v>
      </c>
      <c r="R4401" s="15">
        <f t="shared" ca="1" si="2254"/>
        <v>0</v>
      </c>
      <c r="S4401" s="15">
        <f t="shared" ca="1" si="2254"/>
        <v>303255.10350398184</v>
      </c>
      <c r="T4401" s="15">
        <f t="shared" ca="1" si="2254"/>
        <v>3288.1923151264054</v>
      </c>
      <c r="U4401" s="15">
        <f t="shared" ca="1" si="2254"/>
        <v>88778.887286376616</v>
      </c>
      <c r="V4401" s="15">
        <f t="shared" ca="1" si="2254"/>
        <v>654533.73433983093</v>
      </c>
      <c r="W4401" s="15">
        <f t="shared" ca="1" si="2254"/>
        <v>0</v>
      </c>
      <c r="X4401" s="15">
        <f t="shared" ca="1" si="2254"/>
        <v>746600.81394133344</v>
      </c>
      <c r="Y4401" s="15">
        <f t="shared" ca="1" si="2254"/>
        <v>53049.73039747063</v>
      </c>
      <c r="Z4401" s="15">
        <f t="shared" ca="1" si="2254"/>
        <v>631.79195121332975</v>
      </c>
      <c r="AA4401" s="15">
        <f t="shared" ca="1" si="2254"/>
        <v>53681.522348683953</v>
      </c>
      <c r="AB4401" s="15">
        <f t="shared" ca="1" si="2254"/>
        <v>1318.9614226430699</v>
      </c>
      <c r="AC4401" s="15">
        <f t="shared" ca="1" si="2254"/>
        <v>6086.9254602702349</v>
      </c>
      <c r="AD4401" s="15">
        <f t="shared" ca="1" si="2254"/>
        <v>1374.2312375355546</v>
      </c>
    </row>
    <row r="4402" spans="1:30" hidden="1" outlineLevel="1">
      <c r="D4402" s="7"/>
      <c r="E4402" s="11"/>
      <c r="F4402" s="11"/>
      <c r="G4402" s="55" t="str">
        <f>$G$11</f>
        <v>DISTPRI</v>
      </c>
      <c r="H4402" s="15">
        <f t="shared" ref="H4402:AD4402" ca="1" si="2255">H2583-H3606-H4375</f>
        <v>7031187.5280321892</v>
      </c>
      <c r="I4402" s="15">
        <f t="shared" ca="1" si="2255"/>
        <v>1081709.6488849034</v>
      </c>
      <c r="J4402" s="15">
        <f t="shared" ca="1" si="2255"/>
        <v>753616.62390366313</v>
      </c>
      <c r="K4402" s="15">
        <f t="shared" ca="1" si="2255"/>
        <v>2141183.0555120572</v>
      </c>
      <c r="L4402" s="15">
        <f t="shared" ca="1" si="2255"/>
        <v>57312.033587882885</v>
      </c>
      <c r="M4402" s="15">
        <f t="shared" ca="1" si="2255"/>
        <v>0</v>
      </c>
      <c r="N4402" s="15">
        <f t="shared" ca="1" si="2255"/>
        <v>2198495.0890999399</v>
      </c>
      <c r="O4402" s="15">
        <f t="shared" ca="1" si="2255"/>
        <v>1598377.4693497703</v>
      </c>
      <c r="P4402" s="15">
        <f t="shared" ca="1" si="2255"/>
        <v>329964.50163438095</v>
      </c>
      <c r="Q4402" s="15">
        <f t="shared" ca="1" si="2255"/>
        <v>0</v>
      </c>
      <c r="R4402" s="15">
        <f t="shared" ca="1" si="2255"/>
        <v>0</v>
      </c>
      <c r="S4402" s="15">
        <f t="shared" ca="1" si="2255"/>
        <v>1928341.9709841516</v>
      </c>
      <c r="T4402" s="15">
        <f t="shared" ca="1" si="2255"/>
        <v>23077.700746089278</v>
      </c>
      <c r="U4402" s="15">
        <f t="shared" ca="1" si="2255"/>
        <v>614497.69310196256</v>
      </c>
      <c r="V4402" s="15">
        <f t="shared" ca="1" si="2255"/>
        <v>0</v>
      </c>
      <c r="W4402" s="15">
        <f t="shared" ca="1" si="2255"/>
        <v>0</v>
      </c>
      <c r="X4402" s="15">
        <f t="shared" ca="1" si="2255"/>
        <v>637575.3938480512</v>
      </c>
      <c r="Y4402" s="15">
        <f t="shared" ca="1" si="2255"/>
        <v>365422.23197658907</v>
      </c>
      <c r="Z4402" s="15">
        <f t="shared" ca="1" si="2255"/>
        <v>4355.1329769398335</v>
      </c>
      <c r="AA4402" s="15">
        <f t="shared" ca="1" si="2255"/>
        <v>369777.36495352897</v>
      </c>
      <c r="AB4402" s="15">
        <f t="shared" ca="1" si="2255"/>
        <v>9195.4075341934276</v>
      </c>
      <c r="AC4402" s="15">
        <f t="shared" ca="1" si="2255"/>
        <v>42826.363157264932</v>
      </c>
      <c r="AD4402" s="15">
        <f t="shared" ca="1" si="2255"/>
        <v>9649.66566649585</v>
      </c>
    </row>
    <row r="4403" spans="1:30" hidden="1" outlineLevel="1">
      <c r="D4403" s="7"/>
      <c r="E4403" s="11"/>
      <c r="F4403" s="11"/>
      <c r="G4403" s="55" t="str">
        <f>$G$12</f>
        <v>DISTSEC</v>
      </c>
      <c r="H4403" s="15">
        <f t="shared" ref="H4403:AD4403" ca="1" si="2256">H2584-H3607-H4376</f>
        <v>3130821.2180371266</v>
      </c>
      <c r="I4403" s="15">
        <f t="shared" ca="1" si="2256"/>
        <v>615046.48692185711</v>
      </c>
      <c r="J4403" s="15">
        <f t="shared" ca="1" si="2256"/>
        <v>438273.78466829937</v>
      </c>
      <c r="K4403" s="15">
        <f t="shared" ca="1" si="2256"/>
        <v>1034964.216350736</v>
      </c>
      <c r="L4403" s="15">
        <f t="shared" ca="1" si="2256"/>
        <v>0</v>
      </c>
      <c r="M4403" s="15">
        <f t="shared" ca="1" si="2256"/>
        <v>0</v>
      </c>
      <c r="N4403" s="15">
        <f t="shared" ca="1" si="2256"/>
        <v>1034964.216350736</v>
      </c>
      <c r="O4403" s="15">
        <f t="shared" ca="1" si="2256"/>
        <v>656588.89375222544</v>
      </c>
      <c r="P4403" s="15">
        <f t="shared" ca="1" si="2256"/>
        <v>0</v>
      </c>
      <c r="Q4403" s="15">
        <f t="shared" ca="1" si="2256"/>
        <v>0</v>
      </c>
      <c r="R4403" s="15">
        <f t="shared" ca="1" si="2256"/>
        <v>0</v>
      </c>
      <c r="S4403" s="15">
        <f t="shared" ca="1" si="2256"/>
        <v>656588.89375222544</v>
      </c>
      <c r="T4403" s="15">
        <f t="shared" ca="1" si="2256"/>
        <v>7191.3311324033657</v>
      </c>
      <c r="U4403" s="15">
        <f t="shared" ca="1" si="2256"/>
        <v>0</v>
      </c>
      <c r="V4403" s="15">
        <f t="shared" ca="1" si="2256"/>
        <v>0</v>
      </c>
      <c r="W4403" s="15">
        <f t="shared" ca="1" si="2256"/>
        <v>0</v>
      </c>
      <c r="X4403" s="15">
        <f t="shared" ca="1" si="2256"/>
        <v>7191.3311324033657</v>
      </c>
      <c r="Y4403" s="15">
        <f t="shared" ca="1" si="2256"/>
        <v>183644.62899113563</v>
      </c>
      <c r="Z4403" s="15">
        <f t="shared" ca="1" si="2256"/>
        <v>0</v>
      </c>
      <c r="AA4403" s="15">
        <f t="shared" ca="1" si="2256"/>
        <v>183644.62899113563</v>
      </c>
      <c r="AB4403" s="15">
        <f t="shared" ca="1" si="2256"/>
        <v>3547.7779288282213</v>
      </c>
      <c r="AC4403" s="15">
        <f t="shared" ca="1" si="2256"/>
        <v>163718.23860408171</v>
      </c>
      <c r="AD4403" s="15">
        <f t="shared" ca="1" si="2256"/>
        <v>27845.859687564694</v>
      </c>
    </row>
    <row r="4404" spans="1:30" hidden="1" outlineLevel="1">
      <c r="D4404" s="7"/>
      <c r="E4404" s="11"/>
      <c r="F4404" s="11"/>
      <c r="G4404" s="55" t="str">
        <f>$G$13</f>
        <v>ENERGY</v>
      </c>
      <c r="H4404" s="15">
        <f t="shared" ref="H4404:AD4404" ca="1" si="2257">H2585-H3608-H4377</f>
        <v>1183628.1214196591</v>
      </c>
      <c r="I4404" s="15">
        <f t="shared" ca="1" si="2257"/>
        <v>75762.726560287818</v>
      </c>
      <c r="J4404" s="15">
        <f t="shared" ca="1" si="2257"/>
        <v>70584.465179890569</v>
      </c>
      <c r="K4404" s="15">
        <f t="shared" ca="1" si="2257"/>
        <v>183258.64214111201</v>
      </c>
      <c r="L4404" s="15">
        <f t="shared" ca="1" si="2257"/>
        <v>4904.9339121338835</v>
      </c>
      <c r="M4404" s="15">
        <f t="shared" ca="1" si="2257"/>
        <v>-2802.4635593360686</v>
      </c>
      <c r="N4404" s="15">
        <f t="shared" ca="1" si="2257"/>
        <v>185361.11249390617</v>
      </c>
      <c r="O4404" s="15">
        <f t="shared" ca="1" si="2257"/>
        <v>167158.68356077123</v>
      </c>
      <c r="P4404" s="15">
        <f t="shared" ca="1" si="2257"/>
        <v>35811.892922049774</v>
      </c>
      <c r="Q4404" s="15">
        <f t="shared" ca="1" si="2257"/>
        <v>13690.018394406681</v>
      </c>
      <c r="R4404" s="15">
        <f t="shared" ca="1" si="2257"/>
        <v>532.12934303067811</v>
      </c>
      <c r="S4404" s="15">
        <f t="shared" ca="1" si="2257"/>
        <v>217192.72422025786</v>
      </c>
      <c r="T4404" s="15">
        <f t="shared" ca="1" si="2257"/>
        <v>2540.5714906628732</v>
      </c>
      <c r="U4404" s="15">
        <f t="shared" ca="1" si="2257"/>
        <v>72854.151972315798</v>
      </c>
      <c r="V4404" s="15">
        <f t="shared" ca="1" si="2257"/>
        <v>438197.11697446776</v>
      </c>
      <c r="W4404" s="15">
        <f t="shared" ca="1" si="2257"/>
        <v>43752.00643200639</v>
      </c>
      <c r="X4404" s="15">
        <f t="shared" ca="1" si="2257"/>
        <v>557343.84686945227</v>
      </c>
      <c r="Y4404" s="15">
        <f t="shared" ca="1" si="2257"/>
        <v>33562.593021827095</v>
      </c>
      <c r="Z4404" s="15">
        <f t="shared" ca="1" si="2257"/>
        <v>390.99135535802759</v>
      </c>
      <c r="AA4404" s="15">
        <f t="shared" ca="1" si="2257"/>
        <v>33953.58437718483</v>
      </c>
      <c r="AB4404" s="15">
        <f t="shared" ca="1" si="2257"/>
        <v>1136.5803744533262</v>
      </c>
      <c r="AC4404" s="15">
        <f t="shared" ca="1" si="2257"/>
        <v>35550.161582954235</v>
      </c>
      <c r="AD4404" s="15">
        <f t="shared" ca="1" si="2257"/>
        <v>6742.9197612793459</v>
      </c>
    </row>
    <row r="4405" spans="1:30" hidden="1" outlineLevel="1">
      <c r="D4405" s="7"/>
      <c r="E4405" s="11"/>
      <c r="F4405" s="11"/>
      <c r="G4405" s="55" t="str">
        <f>$G$14</f>
        <v>CUSTOMER</v>
      </c>
      <c r="H4405" s="15">
        <f t="shared" ref="H4405:AD4405" ca="1" si="2258">H2586-H3609-H4378</f>
        <v>4121867.5235382202</v>
      </c>
      <c r="I4405" s="15">
        <f t="shared" ca="1" si="2258"/>
        <v>188420.34165298572</v>
      </c>
      <c r="J4405" s="15">
        <f t="shared" ca="1" si="2258"/>
        <v>722636.6014822952</v>
      </c>
      <c r="K4405" s="15">
        <f t="shared" ca="1" si="2258"/>
        <v>160581.46333522548</v>
      </c>
      <c r="L4405" s="15">
        <f t="shared" ca="1" si="2258"/>
        <v>44601.583503611837</v>
      </c>
      <c r="M4405" s="15">
        <f t="shared" ca="1" si="2258"/>
        <v>19122.606676805553</v>
      </c>
      <c r="N4405" s="15">
        <f t="shared" ca="1" si="2258"/>
        <v>224305.6535156428</v>
      </c>
      <c r="O4405" s="15">
        <f t="shared" ca="1" si="2258"/>
        <v>45179.885149648595</v>
      </c>
      <c r="P4405" s="15">
        <f t="shared" ca="1" si="2258"/>
        <v>14811.654557001832</v>
      </c>
      <c r="Q4405" s="15">
        <f t="shared" ca="1" si="2258"/>
        <v>26809.637524215555</v>
      </c>
      <c r="R4405" s="15">
        <f t="shared" ca="1" si="2258"/>
        <v>4245.3866826281992</v>
      </c>
      <c r="S4405" s="15">
        <f t="shared" ca="1" si="2258"/>
        <v>91046.56391349413</v>
      </c>
      <c r="T4405" s="15">
        <f t="shared" ca="1" si="2258"/>
        <v>125.97152871864321</v>
      </c>
      <c r="U4405" s="15">
        <f t="shared" ca="1" si="2258"/>
        <v>5303.1828774776723</v>
      </c>
      <c r="V4405" s="15">
        <f t="shared" ca="1" si="2258"/>
        <v>30156.330068692318</v>
      </c>
      <c r="W4405" s="15">
        <f t="shared" ca="1" si="2258"/>
        <v>2907.3083230299226</v>
      </c>
      <c r="X4405" s="15">
        <f t="shared" ca="1" si="2258"/>
        <v>38492.792797918548</v>
      </c>
      <c r="Y4405" s="15">
        <f t="shared" ca="1" si="2258"/>
        <v>9481.7111542684179</v>
      </c>
      <c r="Z4405" s="15">
        <f t="shared" ca="1" si="2258"/>
        <v>122.69651683779638</v>
      </c>
      <c r="AA4405" s="15">
        <f t="shared" ca="1" si="2258"/>
        <v>9604.4076711062171</v>
      </c>
      <c r="AB4405" s="15">
        <f t="shared" ca="1" si="2258"/>
        <v>332.68041372541592</v>
      </c>
      <c r="AC4405" s="15">
        <f t="shared" ca="1" si="2258"/>
        <v>2520108.0519491676</v>
      </c>
      <c r="AD4405" s="15">
        <f t="shared" ca="1" si="2258"/>
        <v>326920.43014187925</v>
      </c>
    </row>
    <row r="4406" spans="1:30" collapsed="1">
      <c r="B4406" s="111" t="s">
        <v>168</v>
      </c>
      <c r="D4406" s="7"/>
      <c r="E4406" s="15">
        <f>E2587-E3610-E4379</f>
        <v>42039908.667209938</v>
      </c>
      <c r="F4406" s="11"/>
      <c r="G4406" s="55" t="str">
        <f>$G$15</f>
        <v>TOTAL</v>
      </c>
      <c r="H4406" s="15">
        <f t="shared" ref="H4406:AD4406" ca="1" si="2259">H2587-H3610-H4379</f>
        <v>42039908.667209983</v>
      </c>
      <c r="I4406" s="15">
        <f t="shared" ca="1" si="2259"/>
        <v>4447876.837339825</v>
      </c>
      <c r="J4406" s="15">
        <f t="shared" ca="1" si="2259"/>
        <v>3799447.4643120081</v>
      </c>
      <c r="K4406" s="15">
        <f t="shared" ca="1" si="2259"/>
        <v>8717095.9116254337</v>
      </c>
      <c r="L4406" s="15">
        <f t="shared" ca="1" si="2259"/>
        <v>248425.22596302818</v>
      </c>
      <c r="M4406" s="15">
        <f t="shared" ca="1" si="2259"/>
        <v>48183.643603482611</v>
      </c>
      <c r="N4406" s="15">
        <f t="shared" ca="1" si="2259"/>
        <v>9013704.7811919451</v>
      </c>
      <c r="O4406" s="15">
        <f t="shared" ca="1" si="2259"/>
        <v>6398670.8102060035</v>
      </c>
      <c r="P4406" s="15">
        <f t="shared" ca="1" si="2259"/>
        <v>1192754.6717665861</v>
      </c>
      <c r="Q4406" s="15">
        <f t="shared" ca="1" si="2259"/>
        <v>352599.32715389226</v>
      </c>
      <c r="R4406" s="15">
        <f t="shared" ca="1" si="2259"/>
        <v>16440.50556141953</v>
      </c>
      <c r="S4406" s="15">
        <f t="shared" ca="1" si="2259"/>
        <v>7960465.3146878947</v>
      </c>
      <c r="T4406" s="15">
        <f t="shared" ca="1" si="2259"/>
        <v>88544.102922852326</v>
      </c>
      <c r="U4406" s="15">
        <f t="shared" ca="1" si="2259"/>
        <v>2195274.8335224511</v>
      </c>
      <c r="V4406" s="15">
        <f t="shared" ca="1" si="2259"/>
        <v>9021487.8166904449</v>
      </c>
      <c r="W4406" s="15">
        <f t="shared" ca="1" si="2259"/>
        <v>813946.58932818368</v>
      </c>
      <c r="X4406" s="15">
        <f t="shared" ca="1" si="2259"/>
        <v>12119253.34246395</v>
      </c>
      <c r="Y4406" s="15">
        <f t="shared" ca="1" si="2259"/>
        <v>1506203.0647936906</v>
      </c>
      <c r="Z4406" s="15">
        <f t="shared" ca="1" si="2259"/>
        <v>15802.861592793661</v>
      </c>
      <c r="AA4406" s="15">
        <f t="shared" ca="1" si="2259"/>
        <v>1522005.9263864886</v>
      </c>
      <c r="AB4406" s="15">
        <f t="shared" ca="1" si="2259"/>
        <v>36332.153579421771</v>
      </c>
      <c r="AC4406" s="15">
        <f t="shared" ca="1" si="2259"/>
        <v>2768289.7407537387</v>
      </c>
      <c r="AD4406" s="15">
        <f t="shared" ca="1" si="2259"/>
        <v>372533.10649475479</v>
      </c>
    </row>
    <row r="4407" spans="1:30" s="55" customFormat="1">
      <c r="A4407" s="56"/>
      <c r="B4407" s="111"/>
      <c r="E4407" s="60"/>
      <c r="F4407" s="58"/>
      <c r="H4407" s="60"/>
      <c r="I4407" s="60"/>
      <c r="J4407" s="60"/>
      <c r="K4407" s="60"/>
      <c r="L4407" s="60"/>
      <c r="M4407" s="60"/>
      <c r="N4407" s="60"/>
      <c r="O4407" s="60"/>
      <c r="P4407" s="60"/>
      <c r="Q4407" s="60"/>
      <c r="R4407" s="60"/>
      <c r="S4407" s="60"/>
      <c r="T4407" s="60"/>
      <c r="U4407" s="60"/>
      <c r="V4407" s="60"/>
      <c r="W4407" s="60"/>
      <c r="X4407" s="60"/>
      <c r="Y4407" s="60"/>
      <c r="Z4407" s="60"/>
      <c r="AA4407" s="60"/>
      <c r="AB4407" s="60"/>
      <c r="AC4407" s="60"/>
      <c r="AD4407" s="60"/>
    </row>
    <row r="4408" spans="1:30">
      <c r="B4408" s="111" t="s">
        <v>312</v>
      </c>
      <c r="D4408" s="7"/>
      <c r="E4408" s="7"/>
      <c r="F4408" s="7"/>
      <c r="G4408" s="7"/>
      <c r="H4408" s="7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</row>
    <row r="4409" spans="1:30" hidden="1" outlineLevel="1">
      <c r="D4409" s="7"/>
      <c r="E4409" s="51"/>
      <c r="F4409" s="52" t="str">
        <f>F4416</f>
        <v>PROD_DEMAND</v>
      </c>
      <c r="G4409" s="55" t="str">
        <f>$G$8</f>
        <v>PRODUCTION</v>
      </c>
      <c r="H4409" s="4">
        <f t="shared" ref="H4409:H4440" si="2260">SUBTOTAL(9,I4409:AD4409)</f>
        <v>550245.99999999977</v>
      </c>
      <c r="I4409" s="5">
        <f>VLOOKUP(CONCATENATE($F4409," ",$G4409),AllocFactorMatrix,(I$4+1),FALSE)*$E4416</f>
        <v>271041.82016694749</v>
      </c>
      <c r="J4409" s="5">
        <f>VLOOKUP(CONCATENATE($F4409," ",$G4409),AllocFactorMatrix,(J$4+1),FALSE)*$E4416</f>
        <v>13398.565663983527</v>
      </c>
      <c r="K4409" s="5">
        <f>VLOOKUP(CONCATENATE($F4409," ",$G4409),AllocFactorMatrix,(K$4+1),FALSE)*$E4416</f>
        <v>49078.17814485191</v>
      </c>
      <c r="L4409" s="5">
        <f>VLOOKUP(CONCATENATE($F4409," ",$G4409),AllocFactorMatrix,(L$4+1),FALSE)*$E4416</f>
        <v>1544.8068009472311</v>
      </c>
      <c r="M4409" s="5">
        <f>VLOOKUP(CONCATENATE($F4409," ",$G4409),AllocFactorMatrix,(M$4+1),FALSE)*$E4416</f>
        <v>144.86703866998448</v>
      </c>
      <c r="N4409" s="5">
        <f t="shared" ref="N4409:N4440" si="2261">SUBTOTAL(9,K4409:M4409)</f>
        <v>50767.851984469125</v>
      </c>
      <c r="O4409" s="5">
        <f>VLOOKUP(CONCATENATE($F4409," ",$G4409),AllocFactorMatrix,(O$4+1),FALSE)*$E4416</f>
        <v>37307.05002892598</v>
      </c>
      <c r="P4409" s="5">
        <f>VLOOKUP(CONCATENATE($F4409," ",$G4409),AllocFactorMatrix,(P$4+1),FALSE)*$E4416</f>
        <v>6951.3903220504271</v>
      </c>
      <c r="Q4409" s="5">
        <f>VLOOKUP(CONCATENATE($F4409," ",$G4409),AllocFactorMatrix,(Q$4+1),FALSE)*$E4416</f>
        <v>3141.2038516434545</v>
      </c>
      <c r="R4409" s="5">
        <f>VLOOKUP(CONCATENATE($F4409," ",$G4409),AllocFactorMatrix,(R$4+1),FALSE)*$E4416</f>
        <v>141.25642594254833</v>
      </c>
      <c r="S4409" s="5">
        <f>SUBTOTAL(9,O4409:R4409)</f>
        <v>47540.900628562413</v>
      </c>
      <c r="T4409" s="5">
        <f>VLOOKUP(CONCATENATE($F4409," ",$G4409),AllocFactorMatrix,(T$4+1),FALSE)*$E4416</f>
        <v>1303.2308135039621</v>
      </c>
      <c r="U4409" s="5">
        <f>VLOOKUP(CONCATENATE($F4409," ",$G4409),AllocFactorMatrix,(U$4+1),FALSE)*$E4416</f>
        <v>21327.150216124555</v>
      </c>
      <c r="V4409" s="5">
        <f>VLOOKUP(CONCATENATE($F4409," ",$G4409),AllocFactorMatrix,(V$4+1),FALSE)*$E4416</f>
        <v>112714.58815195718</v>
      </c>
      <c r="W4409" s="5">
        <f>VLOOKUP(CONCATENATE($F4409," ",$G4409),AllocFactorMatrix,(W$4+1),FALSE)*$E4416</f>
        <v>20354.386458910903</v>
      </c>
      <c r="X4409" s="5">
        <f>SUBTOTAL(9,T4409:W4409)</f>
        <v>155699.35564049662</v>
      </c>
      <c r="Y4409" s="5">
        <f>VLOOKUP(CONCATENATE($F4409," ",$G4409),AllocFactorMatrix,(Y$4+1),FALSE)*$E4416</f>
        <v>11456.935865036794</v>
      </c>
      <c r="Z4409" s="5">
        <f>VLOOKUP(CONCATENATE($F4409," ",$G4409),AllocFactorMatrix,(Z$4+1),FALSE)*$E4416</f>
        <v>191.89929637563125</v>
      </c>
      <c r="AA4409" s="5">
        <f t="shared" ref="AA4409:AA4440" si="2262">SUBTOTAL(9,Y4409:Z4409)</f>
        <v>11648.835161412426</v>
      </c>
      <c r="AB4409" s="5">
        <f>VLOOKUP(CONCATENATE($F4409," ",$G4409),AllocFactorMatrix,(AB$4+1),FALSE)*$E4416</f>
        <v>148.67075412827074</v>
      </c>
      <c r="AC4409" s="5">
        <f>VLOOKUP(CONCATENATE($F4409," ",$G4409),AllocFactorMatrix,(AC$4+1),FALSE)*$E4416</f>
        <v>0</v>
      </c>
      <c r="AD4409" s="5">
        <f>VLOOKUP(CONCATENATE($F4409," ",$G4409),AllocFactorMatrix,(AD$4+1),FALSE)*$E4416</f>
        <v>0</v>
      </c>
    </row>
    <row r="4410" spans="1:30" hidden="1" outlineLevel="1">
      <c r="D4410" s="7"/>
      <c r="E4410" s="51"/>
      <c r="F4410" s="52" t="str">
        <f>F4416</f>
        <v>PROD_DEMAND</v>
      </c>
      <c r="G4410" s="55" t="str">
        <f>$G$9</f>
        <v>BULKTRAN</v>
      </c>
      <c r="H4410" s="4">
        <f t="shared" si="2260"/>
        <v>0</v>
      </c>
      <c r="I4410" s="5">
        <f>VLOOKUP(CONCATENATE($F4410," ",$G4410),AllocFactorMatrix,(I$4+1),FALSE)*$E4416</f>
        <v>0</v>
      </c>
      <c r="J4410" s="5">
        <f>VLOOKUP(CONCATENATE($F4410," ",$G4410),AllocFactorMatrix,(J$4+1),FALSE)*$E4416</f>
        <v>0</v>
      </c>
      <c r="K4410" s="5">
        <f>VLOOKUP(CONCATENATE($F4410," ",$G4410),AllocFactorMatrix,(K$4+1),FALSE)*$E4416</f>
        <v>0</v>
      </c>
      <c r="L4410" s="5">
        <f>VLOOKUP(CONCATENATE($F4410," ",$G4410),AllocFactorMatrix,(L$4+1),FALSE)*$E4416</f>
        <v>0</v>
      </c>
      <c r="M4410" s="5">
        <f>VLOOKUP(CONCATENATE($F4410," ",$G4410),AllocFactorMatrix,(M$4+1),FALSE)*$E4416</f>
        <v>0</v>
      </c>
      <c r="N4410" s="5">
        <f t="shared" si="2261"/>
        <v>0</v>
      </c>
      <c r="O4410" s="5">
        <f>VLOOKUP(CONCATENATE($F4410," ",$G4410),AllocFactorMatrix,(O$4+1),FALSE)*$E4416</f>
        <v>0</v>
      </c>
      <c r="P4410" s="5">
        <f>VLOOKUP(CONCATENATE($F4410," ",$G4410),AllocFactorMatrix,(P$4+1),FALSE)*$E4416</f>
        <v>0</v>
      </c>
      <c r="Q4410" s="5">
        <f>VLOOKUP(CONCATENATE($F4410," ",$G4410),AllocFactorMatrix,(Q$4+1),FALSE)*$E4416</f>
        <v>0</v>
      </c>
      <c r="R4410" s="5">
        <f>VLOOKUP(CONCATENATE($F4410," ",$G4410),AllocFactorMatrix,(R$4+1),FALSE)*$E4416</f>
        <v>0</v>
      </c>
      <c r="S4410" s="5">
        <f t="shared" ref="S4410:S4440" si="2263">SUBTOTAL(9,O4410:R4410)</f>
        <v>0</v>
      </c>
      <c r="T4410" s="5">
        <f>VLOOKUP(CONCATENATE($F4410," ",$G4410),AllocFactorMatrix,(T$4+1),FALSE)*$E4416</f>
        <v>0</v>
      </c>
      <c r="U4410" s="5">
        <f>VLOOKUP(CONCATENATE($F4410," ",$G4410),AllocFactorMatrix,(U$4+1),FALSE)*$E4416</f>
        <v>0</v>
      </c>
      <c r="V4410" s="5">
        <f>VLOOKUP(CONCATENATE($F4410," ",$G4410),AllocFactorMatrix,(V$4+1),FALSE)*$E4416</f>
        <v>0</v>
      </c>
      <c r="W4410" s="5">
        <f>VLOOKUP(CONCATENATE($F4410," ",$G4410),AllocFactorMatrix,(W$4+1),FALSE)*$E4416</f>
        <v>0</v>
      </c>
      <c r="X4410" s="5">
        <f t="shared" ref="X4410:X4416" si="2264">SUBTOTAL(9,T4410:W4410)</f>
        <v>0</v>
      </c>
      <c r="Y4410" s="5">
        <f>VLOOKUP(CONCATENATE($F4410," ",$G4410),AllocFactorMatrix,(Y$4+1),FALSE)*$E4416</f>
        <v>0</v>
      </c>
      <c r="Z4410" s="5">
        <f>VLOOKUP(CONCATENATE($F4410," ",$G4410),AllocFactorMatrix,(Z$4+1),FALSE)*$E4416</f>
        <v>0</v>
      </c>
      <c r="AA4410" s="5">
        <f t="shared" si="2262"/>
        <v>0</v>
      </c>
      <c r="AB4410" s="5">
        <f>VLOOKUP(CONCATENATE($F4410," ",$G4410),AllocFactorMatrix,(AB$4+1),FALSE)*$E4416</f>
        <v>0</v>
      </c>
      <c r="AC4410" s="5">
        <f>VLOOKUP(CONCATENATE($F4410," ",$G4410),AllocFactorMatrix,(AC$4+1),FALSE)*$E4416</f>
        <v>0</v>
      </c>
      <c r="AD4410" s="5">
        <f>VLOOKUP(CONCATENATE($F4410," ",$G4410),AllocFactorMatrix,(AD$4+1),FALSE)*$E4416</f>
        <v>0</v>
      </c>
    </row>
    <row r="4411" spans="1:30" hidden="1" outlineLevel="1">
      <c r="D4411" s="7"/>
      <c r="E4411" s="51"/>
      <c r="F4411" s="52" t="str">
        <f>F4416</f>
        <v>PROD_DEMAND</v>
      </c>
      <c r="G4411" s="55" t="str">
        <f>$G$10</f>
        <v>SUBTRAN</v>
      </c>
      <c r="H4411" s="4">
        <f t="shared" si="2260"/>
        <v>0</v>
      </c>
      <c r="I4411" s="5">
        <f>VLOOKUP(CONCATENATE($F4411," ",$G4411),AllocFactorMatrix,(I$4+1),FALSE)*$E4416</f>
        <v>0</v>
      </c>
      <c r="J4411" s="5">
        <f>VLOOKUP(CONCATENATE($F4411," ",$G4411),AllocFactorMatrix,(J$4+1),FALSE)*$E4416</f>
        <v>0</v>
      </c>
      <c r="K4411" s="5">
        <f>VLOOKUP(CONCATENATE($F4411," ",$G4411),AllocFactorMatrix,(K$4+1),FALSE)*$E4416</f>
        <v>0</v>
      </c>
      <c r="L4411" s="5">
        <f>VLOOKUP(CONCATENATE($F4411," ",$G4411),AllocFactorMatrix,(L$4+1),FALSE)*$E4416</f>
        <v>0</v>
      </c>
      <c r="M4411" s="5">
        <f>VLOOKUP(CONCATENATE($F4411," ",$G4411),AllocFactorMatrix,(M$4+1),FALSE)*$E4416</f>
        <v>0</v>
      </c>
      <c r="N4411" s="5">
        <f t="shared" si="2261"/>
        <v>0</v>
      </c>
      <c r="O4411" s="5">
        <f>VLOOKUP(CONCATENATE($F4411," ",$G4411),AllocFactorMatrix,(O$4+1),FALSE)*$E4416</f>
        <v>0</v>
      </c>
      <c r="P4411" s="5">
        <f>VLOOKUP(CONCATENATE($F4411," ",$G4411),AllocFactorMatrix,(P$4+1),FALSE)*$E4416</f>
        <v>0</v>
      </c>
      <c r="Q4411" s="5">
        <f>VLOOKUP(CONCATENATE($F4411," ",$G4411),AllocFactorMatrix,(Q$4+1),FALSE)*$E4416</f>
        <v>0</v>
      </c>
      <c r="R4411" s="5">
        <f>VLOOKUP(CONCATENATE($F4411," ",$G4411),AllocFactorMatrix,(R$4+1),FALSE)*$E4416</f>
        <v>0</v>
      </c>
      <c r="S4411" s="5">
        <f t="shared" si="2263"/>
        <v>0</v>
      </c>
      <c r="T4411" s="5">
        <f>VLOOKUP(CONCATENATE($F4411," ",$G4411),AllocFactorMatrix,(T$4+1),FALSE)*$E4416</f>
        <v>0</v>
      </c>
      <c r="U4411" s="5">
        <f>VLOOKUP(CONCATENATE($F4411," ",$G4411),AllocFactorMatrix,(U$4+1),FALSE)*$E4416</f>
        <v>0</v>
      </c>
      <c r="V4411" s="5">
        <f>VLOOKUP(CONCATENATE($F4411," ",$G4411),AllocFactorMatrix,(V$4+1),FALSE)*$E4416</f>
        <v>0</v>
      </c>
      <c r="W4411" s="5">
        <f>VLOOKUP(CONCATENATE($F4411," ",$G4411),AllocFactorMatrix,(W$4+1),FALSE)*$E4416</f>
        <v>0</v>
      </c>
      <c r="X4411" s="5">
        <f t="shared" si="2264"/>
        <v>0</v>
      </c>
      <c r="Y4411" s="5">
        <f>VLOOKUP(CONCATENATE($F4411," ",$G4411),AllocFactorMatrix,(Y$4+1),FALSE)*$E4416</f>
        <v>0</v>
      </c>
      <c r="Z4411" s="5">
        <f>VLOOKUP(CONCATENATE($F4411," ",$G4411),AllocFactorMatrix,(Z$4+1),FALSE)*$E4416</f>
        <v>0</v>
      </c>
      <c r="AA4411" s="5">
        <f t="shared" si="2262"/>
        <v>0</v>
      </c>
      <c r="AB4411" s="5">
        <f>VLOOKUP(CONCATENATE($F4411," ",$G4411),AllocFactorMatrix,(AB$4+1),FALSE)*$E4416</f>
        <v>0</v>
      </c>
      <c r="AC4411" s="5">
        <f>VLOOKUP(CONCATENATE($F4411," ",$G4411),AllocFactorMatrix,(AC$4+1),FALSE)*$E4416</f>
        <v>0</v>
      </c>
      <c r="AD4411" s="5">
        <f>VLOOKUP(CONCATENATE($F4411," ",$G4411),AllocFactorMatrix,(AD$4+1),FALSE)*$E4416</f>
        <v>0</v>
      </c>
    </row>
    <row r="4412" spans="1:30" hidden="1" outlineLevel="1">
      <c r="D4412" s="7"/>
      <c r="E4412" s="51"/>
      <c r="F4412" s="52" t="str">
        <f>F4416</f>
        <v>PROD_DEMAND</v>
      </c>
      <c r="G4412" s="55" t="str">
        <f>$G$11</f>
        <v>DISTPRI</v>
      </c>
      <c r="H4412" s="4">
        <f t="shared" si="2260"/>
        <v>0</v>
      </c>
      <c r="I4412" s="5">
        <f>VLOOKUP(CONCATENATE($F4412," ",$G4412),AllocFactorMatrix,(I$4+1),FALSE)*$E4416</f>
        <v>0</v>
      </c>
      <c r="J4412" s="5">
        <f>VLOOKUP(CONCATENATE($F4412," ",$G4412),AllocFactorMatrix,(J$4+1),FALSE)*$E4416</f>
        <v>0</v>
      </c>
      <c r="K4412" s="5">
        <f>VLOOKUP(CONCATENATE($F4412," ",$G4412),AllocFactorMatrix,(K$4+1),FALSE)*$E4416</f>
        <v>0</v>
      </c>
      <c r="L4412" s="5">
        <f>VLOOKUP(CONCATENATE($F4412," ",$G4412),AllocFactorMatrix,(L$4+1),FALSE)*$E4416</f>
        <v>0</v>
      </c>
      <c r="M4412" s="5">
        <f>VLOOKUP(CONCATENATE($F4412," ",$G4412),AllocFactorMatrix,(M$4+1),FALSE)*$E4416</f>
        <v>0</v>
      </c>
      <c r="N4412" s="5">
        <f t="shared" si="2261"/>
        <v>0</v>
      </c>
      <c r="O4412" s="5">
        <f>VLOOKUP(CONCATENATE($F4412," ",$G4412),AllocFactorMatrix,(O$4+1),FALSE)*$E4416</f>
        <v>0</v>
      </c>
      <c r="P4412" s="5">
        <f>VLOOKUP(CONCATENATE($F4412," ",$G4412),AllocFactorMatrix,(P$4+1),FALSE)*$E4416</f>
        <v>0</v>
      </c>
      <c r="Q4412" s="5">
        <f>VLOOKUP(CONCATENATE($F4412," ",$G4412),AllocFactorMatrix,(Q$4+1),FALSE)*$E4416</f>
        <v>0</v>
      </c>
      <c r="R4412" s="5">
        <f>VLOOKUP(CONCATENATE($F4412," ",$G4412),AllocFactorMatrix,(R$4+1),FALSE)*$E4416</f>
        <v>0</v>
      </c>
      <c r="S4412" s="5">
        <f t="shared" si="2263"/>
        <v>0</v>
      </c>
      <c r="T4412" s="5">
        <f>VLOOKUP(CONCATENATE($F4412," ",$G4412),AllocFactorMatrix,(T$4+1),FALSE)*$E4416</f>
        <v>0</v>
      </c>
      <c r="U4412" s="5">
        <f>VLOOKUP(CONCATENATE($F4412," ",$G4412),AllocFactorMatrix,(U$4+1),FALSE)*$E4416</f>
        <v>0</v>
      </c>
      <c r="V4412" s="5">
        <f>VLOOKUP(CONCATENATE($F4412," ",$G4412),AllocFactorMatrix,(V$4+1),FALSE)*$E4416</f>
        <v>0</v>
      </c>
      <c r="W4412" s="5">
        <f>VLOOKUP(CONCATENATE($F4412," ",$G4412),AllocFactorMatrix,(W$4+1),FALSE)*$E4416</f>
        <v>0</v>
      </c>
      <c r="X4412" s="5">
        <f t="shared" si="2264"/>
        <v>0</v>
      </c>
      <c r="Y4412" s="5">
        <f>VLOOKUP(CONCATENATE($F4412," ",$G4412),AllocFactorMatrix,(Y$4+1),FALSE)*$E4416</f>
        <v>0</v>
      </c>
      <c r="Z4412" s="5">
        <f>VLOOKUP(CONCATENATE($F4412," ",$G4412),AllocFactorMatrix,(Z$4+1),FALSE)*$E4416</f>
        <v>0</v>
      </c>
      <c r="AA4412" s="5">
        <f t="shared" si="2262"/>
        <v>0</v>
      </c>
      <c r="AB4412" s="5">
        <f>VLOOKUP(CONCATENATE($F4412," ",$G4412),AllocFactorMatrix,(AB$4+1),FALSE)*$E4416</f>
        <v>0</v>
      </c>
      <c r="AC4412" s="5">
        <f>VLOOKUP(CONCATENATE($F4412," ",$G4412),AllocFactorMatrix,(AC$4+1),FALSE)*$E4416</f>
        <v>0</v>
      </c>
      <c r="AD4412" s="5">
        <f>VLOOKUP(CONCATENATE($F4412," ",$G4412),AllocFactorMatrix,(AD$4+1),FALSE)*$E4416</f>
        <v>0</v>
      </c>
    </row>
    <row r="4413" spans="1:30" hidden="1" outlineLevel="1">
      <c r="D4413" s="7"/>
      <c r="E4413" s="51"/>
      <c r="F4413" s="52" t="str">
        <f>F4416</f>
        <v>PROD_DEMAND</v>
      </c>
      <c r="G4413" s="55" t="str">
        <f>$G$12</f>
        <v>DISTSEC</v>
      </c>
      <c r="H4413" s="4">
        <f t="shared" si="2260"/>
        <v>0</v>
      </c>
      <c r="I4413" s="5">
        <f>VLOOKUP(CONCATENATE($F4413," ",$G4413),AllocFactorMatrix,(I$4+1),FALSE)*$E4416</f>
        <v>0</v>
      </c>
      <c r="J4413" s="5">
        <f>VLOOKUP(CONCATENATE($F4413," ",$G4413),AllocFactorMatrix,(J$4+1),FALSE)*$E4416</f>
        <v>0</v>
      </c>
      <c r="K4413" s="5">
        <f>VLOOKUP(CONCATENATE($F4413," ",$G4413),AllocFactorMatrix,(K$4+1),FALSE)*$E4416</f>
        <v>0</v>
      </c>
      <c r="L4413" s="5">
        <f>VLOOKUP(CONCATENATE($F4413," ",$G4413),AllocFactorMatrix,(L$4+1),FALSE)*$E4416</f>
        <v>0</v>
      </c>
      <c r="M4413" s="5">
        <f>VLOOKUP(CONCATENATE($F4413," ",$G4413),AllocFactorMatrix,(M$4+1),FALSE)*$E4416</f>
        <v>0</v>
      </c>
      <c r="N4413" s="5">
        <f t="shared" si="2261"/>
        <v>0</v>
      </c>
      <c r="O4413" s="5">
        <f>VLOOKUP(CONCATENATE($F4413," ",$G4413),AllocFactorMatrix,(O$4+1),FALSE)*$E4416</f>
        <v>0</v>
      </c>
      <c r="P4413" s="5">
        <f>VLOOKUP(CONCATENATE($F4413," ",$G4413),AllocFactorMatrix,(P$4+1),FALSE)*$E4416</f>
        <v>0</v>
      </c>
      <c r="Q4413" s="5">
        <f>VLOOKUP(CONCATENATE($F4413," ",$G4413),AllocFactorMatrix,(Q$4+1),FALSE)*$E4416</f>
        <v>0</v>
      </c>
      <c r="R4413" s="5">
        <f>VLOOKUP(CONCATENATE($F4413," ",$G4413),AllocFactorMatrix,(R$4+1),FALSE)*$E4416</f>
        <v>0</v>
      </c>
      <c r="S4413" s="5">
        <f t="shared" si="2263"/>
        <v>0</v>
      </c>
      <c r="T4413" s="5">
        <f>VLOOKUP(CONCATENATE($F4413," ",$G4413),AllocFactorMatrix,(T$4+1),FALSE)*$E4416</f>
        <v>0</v>
      </c>
      <c r="U4413" s="5">
        <f>VLOOKUP(CONCATENATE($F4413," ",$G4413),AllocFactorMatrix,(U$4+1),FALSE)*$E4416</f>
        <v>0</v>
      </c>
      <c r="V4413" s="5">
        <f>VLOOKUP(CONCATENATE($F4413," ",$G4413),AllocFactorMatrix,(V$4+1),FALSE)*$E4416</f>
        <v>0</v>
      </c>
      <c r="W4413" s="5">
        <f>VLOOKUP(CONCATENATE($F4413," ",$G4413),AllocFactorMatrix,(W$4+1),FALSE)*$E4416</f>
        <v>0</v>
      </c>
      <c r="X4413" s="5">
        <f t="shared" si="2264"/>
        <v>0</v>
      </c>
      <c r="Y4413" s="5">
        <f>VLOOKUP(CONCATENATE($F4413," ",$G4413),AllocFactorMatrix,(Y$4+1),FALSE)*$E4416</f>
        <v>0</v>
      </c>
      <c r="Z4413" s="5">
        <f>VLOOKUP(CONCATENATE($F4413," ",$G4413),AllocFactorMatrix,(Z$4+1),FALSE)*$E4416</f>
        <v>0</v>
      </c>
      <c r="AA4413" s="5">
        <f t="shared" si="2262"/>
        <v>0</v>
      </c>
      <c r="AB4413" s="5">
        <f>VLOOKUP(CONCATENATE($F4413," ",$G4413),AllocFactorMatrix,(AB$4+1),FALSE)*$E4416</f>
        <v>0</v>
      </c>
      <c r="AC4413" s="5">
        <f>VLOOKUP(CONCATENATE($F4413," ",$G4413),AllocFactorMatrix,(AC$4+1),FALSE)*$E4416</f>
        <v>0</v>
      </c>
      <c r="AD4413" s="5">
        <f>VLOOKUP(CONCATENATE($F4413," ",$G4413),AllocFactorMatrix,(AD$4+1),FALSE)*$E4416</f>
        <v>0</v>
      </c>
    </row>
    <row r="4414" spans="1:30" hidden="1" outlineLevel="1">
      <c r="D4414" s="7"/>
      <c r="E4414" s="51"/>
      <c r="F4414" s="52" t="str">
        <f>F4416</f>
        <v>PROD_DEMAND</v>
      </c>
      <c r="G4414" s="55" t="str">
        <f>$G$13</f>
        <v>ENERGY</v>
      </c>
      <c r="H4414" s="4">
        <f t="shared" si="2260"/>
        <v>0</v>
      </c>
      <c r="I4414" s="5">
        <f>VLOOKUP(CONCATENATE($F4414," ",$G4414),AllocFactorMatrix,(I$4+1),FALSE)*$E4416</f>
        <v>0</v>
      </c>
      <c r="J4414" s="5">
        <f>VLOOKUP(CONCATENATE($F4414," ",$G4414),AllocFactorMatrix,(J$4+1),FALSE)*$E4416</f>
        <v>0</v>
      </c>
      <c r="K4414" s="5">
        <f>VLOOKUP(CONCATENATE($F4414," ",$G4414),AllocFactorMatrix,(K$4+1),FALSE)*$E4416</f>
        <v>0</v>
      </c>
      <c r="L4414" s="5">
        <f>VLOOKUP(CONCATENATE($F4414," ",$G4414),AllocFactorMatrix,(L$4+1),FALSE)*$E4416</f>
        <v>0</v>
      </c>
      <c r="M4414" s="5">
        <f>VLOOKUP(CONCATENATE($F4414," ",$G4414),AllocFactorMatrix,(M$4+1),FALSE)*$E4416</f>
        <v>0</v>
      </c>
      <c r="N4414" s="5">
        <f t="shared" si="2261"/>
        <v>0</v>
      </c>
      <c r="O4414" s="5">
        <f>VLOOKUP(CONCATENATE($F4414," ",$G4414),AllocFactorMatrix,(O$4+1),FALSE)*$E4416</f>
        <v>0</v>
      </c>
      <c r="P4414" s="5">
        <f>VLOOKUP(CONCATENATE($F4414," ",$G4414),AllocFactorMatrix,(P$4+1),FALSE)*$E4416</f>
        <v>0</v>
      </c>
      <c r="Q4414" s="5">
        <f>VLOOKUP(CONCATENATE($F4414," ",$G4414),AllocFactorMatrix,(Q$4+1),FALSE)*$E4416</f>
        <v>0</v>
      </c>
      <c r="R4414" s="5">
        <f>VLOOKUP(CONCATENATE($F4414," ",$G4414),AllocFactorMatrix,(R$4+1),FALSE)*$E4416</f>
        <v>0</v>
      </c>
      <c r="S4414" s="5">
        <f t="shared" si="2263"/>
        <v>0</v>
      </c>
      <c r="T4414" s="5">
        <f>VLOOKUP(CONCATENATE($F4414," ",$G4414),AllocFactorMatrix,(T$4+1),FALSE)*$E4416</f>
        <v>0</v>
      </c>
      <c r="U4414" s="5">
        <f>VLOOKUP(CONCATENATE($F4414," ",$G4414),AllocFactorMatrix,(U$4+1),FALSE)*$E4416</f>
        <v>0</v>
      </c>
      <c r="V4414" s="5">
        <f>VLOOKUP(CONCATENATE($F4414," ",$G4414),AllocFactorMatrix,(V$4+1),FALSE)*$E4416</f>
        <v>0</v>
      </c>
      <c r="W4414" s="5">
        <f>VLOOKUP(CONCATENATE($F4414," ",$G4414),AllocFactorMatrix,(W$4+1),FALSE)*$E4416</f>
        <v>0</v>
      </c>
      <c r="X4414" s="5">
        <f t="shared" si="2264"/>
        <v>0</v>
      </c>
      <c r="Y4414" s="5">
        <f>VLOOKUP(CONCATENATE($F4414," ",$G4414),AllocFactorMatrix,(Y$4+1),FALSE)*$E4416</f>
        <v>0</v>
      </c>
      <c r="Z4414" s="5">
        <f>VLOOKUP(CONCATENATE($F4414," ",$G4414),AllocFactorMatrix,(Z$4+1),FALSE)*$E4416</f>
        <v>0</v>
      </c>
      <c r="AA4414" s="5">
        <f t="shared" si="2262"/>
        <v>0</v>
      </c>
      <c r="AB4414" s="5">
        <f>VLOOKUP(CONCATENATE($F4414," ",$G4414),AllocFactorMatrix,(AB$4+1),FALSE)*$E4416</f>
        <v>0</v>
      </c>
      <c r="AC4414" s="5">
        <f>VLOOKUP(CONCATENATE($F4414," ",$G4414),AllocFactorMatrix,(AC$4+1),FALSE)*$E4416</f>
        <v>0</v>
      </c>
      <c r="AD4414" s="5">
        <f>VLOOKUP(CONCATENATE($F4414," ",$G4414),AllocFactorMatrix,(AD$4+1),FALSE)*$E4416</f>
        <v>0</v>
      </c>
    </row>
    <row r="4415" spans="1:30" hidden="1" outlineLevel="1">
      <c r="D4415" s="7"/>
      <c r="E4415" s="51"/>
      <c r="F4415" s="52" t="str">
        <f>F4416</f>
        <v>PROD_DEMAND</v>
      </c>
      <c r="G4415" s="55" t="str">
        <f>$G$14</f>
        <v>CUSTOMER</v>
      </c>
      <c r="H4415" s="4">
        <f t="shared" si="2260"/>
        <v>0</v>
      </c>
      <c r="I4415" s="5">
        <f>VLOOKUP(CONCATENATE($F4415," ",$G4415),AllocFactorMatrix,(I$4+1),FALSE)*$E4416</f>
        <v>0</v>
      </c>
      <c r="J4415" s="5">
        <f>VLOOKUP(CONCATENATE($F4415," ",$G4415),AllocFactorMatrix,(J$4+1),FALSE)*$E4416</f>
        <v>0</v>
      </c>
      <c r="K4415" s="5">
        <f>VLOOKUP(CONCATENATE($F4415," ",$G4415),AllocFactorMatrix,(K$4+1),FALSE)*$E4416</f>
        <v>0</v>
      </c>
      <c r="L4415" s="5">
        <f>VLOOKUP(CONCATENATE($F4415," ",$G4415),AllocFactorMatrix,(L$4+1),FALSE)*$E4416</f>
        <v>0</v>
      </c>
      <c r="M4415" s="5">
        <f>VLOOKUP(CONCATENATE($F4415," ",$G4415),AllocFactorMatrix,(M$4+1),FALSE)*$E4416</f>
        <v>0</v>
      </c>
      <c r="N4415" s="5">
        <f t="shared" si="2261"/>
        <v>0</v>
      </c>
      <c r="O4415" s="5">
        <f>VLOOKUP(CONCATENATE($F4415," ",$G4415),AllocFactorMatrix,(O$4+1),FALSE)*$E4416</f>
        <v>0</v>
      </c>
      <c r="P4415" s="5">
        <f>VLOOKUP(CONCATENATE($F4415," ",$G4415),AllocFactorMatrix,(P$4+1),FALSE)*$E4416</f>
        <v>0</v>
      </c>
      <c r="Q4415" s="5">
        <f>VLOOKUP(CONCATENATE($F4415," ",$G4415),AllocFactorMatrix,(Q$4+1),FALSE)*$E4416</f>
        <v>0</v>
      </c>
      <c r="R4415" s="5">
        <f>VLOOKUP(CONCATENATE($F4415," ",$G4415),AllocFactorMatrix,(R$4+1),FALSE)*$E4416</f>
        <v>0</v>
      </c>
      <c r="S4415" s="5">
        <f t="shared" si="2263"/>
        <v>0</v>
      </c>
      <c r="T4415" s="5">
        <f>VLOOKUP(CONCATENATE($F4415," ",$G4415),AllocFactorMatrix,(T$4+1),FALSE)*$E4416</f>
        <v>0</v>
      </c>
      <c r="U4415" s="5">
        <f>VLOOKUP(CONCATENATE($F4415," ",$G4415),AllocFactorMatrix,(U$4+1),FALSE)*$E4416</f>
        <v>0</v>
      </c>
      <c r="V4415" s="5">
        <f>VLOOKUP(CONCATENATE($F4415," ",$G4415),AllocFactorMatrix,(V$4+1),FALSE)*$E4416</f>
        <v>0</v>
      </c>
      <c r="W4415" s="5">
        <f>VLOOKUP(CONCATENATE($F4415," ",$G4415),AllocFactorMatrix,(W$4+1),FALSE)*$E4416</f>
        <v>0</v>
      </c>
      <c r="X4415" s="5">
        <f t="shared" si="2264"/>
        <v>0</v>
      </c>
      <c r="Y4415" s="5">
        <f>VLOOKUP(CONCATENATE($F4415," ",$G4415),AllocFactorMatrix,(Y$4+1),FALSE)*$E4416</f>
        <v>0</v>
      </c>
      <c r="Z4415" s="5">
        <f>VLOOKUP(CONCATENATE($F4415," ",$G4415),AllocFactorMatrix,(Z$4+1),FALSE)*$E4416</f>
        <v>0</v>
      </c>
      <c r="AA4415" s="5">
        <f t="shared" si="2262"/>
        <v>0</v>
      </c>
      <c r="AB4415" s="5">
        <f>VLOOKUP(CONCATENATE($F4415," ",$G4415),AllocFactorMatrix,(AB$4+1),FALSE)*$E4416</f>
        <v>0</v>
      </c>
      <c r="AC4415" s="5">
        <f>VLOOKUP(CONCATENATE($F4415," ",$G4415),AllocFactorMatrix,(AC$4+1),FALSE)*$E4416</f>
        <v>0</v>
      </c>
      <c r="AD4415" s="5">
        <f>VLOOKUP(CONCATENATE($F4415," ",$G4415),AllocFactorMatrix,(AD$4+1),FALSE)*$E4416</f>
        <v>0</v>
      </c>
    </row>
    <row r="4416" spans="1:30" collapsed="1">
      <c r="D4416" s="7" t="s">
        <v>8</v>
      </c>
      <c r="E4416" s="40">
        <v>550246</v>
      </c>
      <c r="F4416" s="10" t="s">
        <v>30</v>
      </c>
      <c r="G4416" s="55" t="str">
        <f>$G$15</f>
        <v>TOTAL</v>
      </c>
      <c r="H4416" s="4">
        <f t="shared" si="2260"/>
        <v>550245.99999999977</v>
      </c>
      <c r="I4416" s="5">
        <f>VLOOKUP(CONCATENATE($F4416," ",$G4416),AllocFactorMatrix,(I$4+1),FALSE)*$E4416</f>
        <v>271041.82016694749</v>
      </c>
      <c r="J4416" s="5">
        <f>VLOOKUP(CONCATENATE($F4416," ",$G4416),AllocFactorMatrix,(J$4+1),FALSE)*$E4416</f>
        <v>13398.565663983527</v>
      </c>
      <c r="K4416" s="5">
        <f>VLOOKUP(CONCATENATE($F4416," ",$G4416),AllocFactorMatrix,(K$4+1),FALSE)*$E4416</f>
        <v>49078.17814485191</v>
      </c>
      <c r="L4416" s="5">
        <f>VLOOKUP(CONCATENATE($F4416," ",$G4416),AllocFactorMatrix,(L$4+1),FALSE)*$E4416</f>
        <v>1544.8068009472311</v>
      </c>
      <c r="M4416" s="5">
        <f>VLOOKUP(CONCATENATE($F4416," ",$G4416),AllocFactorMatrix,(M$4+1),FALSE)*$E4416</f>
        <v>144.86703866998448</v>
      </c>
      <c r="N4416" s="5">
        <f t="shared" si="2261"/>
        <v>50767.851984469125</v>
      </c>
      <c r="O4416" s="5">
        <f>VLOOKUP(CONCATENATE($F4416," ",$G4416),AllocFactorMatrix,(O$4+1),FALSE)*$E4416</f>
        <v>37307.05002892598</v>
      </c>
      <c r="P4416" s="5">
        <f>VLOOKUP(CONCATENATE($F4416," ",$G4416),AllocFactorMatrix,(P$4+1),FALSE)*$E4416</f>
        <v>6951.3903220504271</v>
      </c>
      <c r="Q4416" s="5">
        <f>VLOOKUP(CONCATENATE($F4416," ",$G4416),AllocFactorMatrix,(Q$4+1),FALSE)*$E4416</f>
        <v>3141.2038516434545</v>
      </c>
      <c r="R4416" s="5">
        <f>VLOOKUP(CONCATENATE($F4416," ",$G4416),AllocFactorMatrix,(R$4+1),FALSE)*$E4416</f>
        <v>141.25642594254833</v>
      </c>
      <c r="S4416" s="5">
        <f t="shared" si="2263"/>
        <v>47540.900628562413</v>
      </c>
      <c r="T4416" s="5">
        <f>VLOOKUP(CONCATENATE($F4416," ",$G4416),AllocFactorMatrix,(T$4+1),FALSE)*$E4416</f>
        <v>1303.2308135039621</v>
      </c>
      <c r="U4416" s="5">
        <f>VLOOKUP(CONCATENATE($F4416," ",$G4416),AllocFactorMatrix,(U$4+1),FALSE)*$E4416</f>
        <v>21327.150216124555</v>
      </c>
      <c r="V4416" s="5">
        <f>VLOOKUP(CONCATENATE($F4416," ",$G4416),AllocFactorMatrix,(V$4+1),FALSE)*$E4416</f>
        <v>112714.58815195718</v>
      </c>
      <c r="W4416" s="5">
        <f>VLOOKUP(CONCATENATE($F4416," ",$G4416),AllocFactorMatrix,(W$4+1),FALSE)*$E4416</f>
        <v>20354.386458910903</v>
      </c>
      <c r="X4416" s="5">
        <f t="shared" si="2264"/>
        <v>155699.35564049662</v>
      </c>
      <c r="Y4416" s="5">
        <f>VLOOKUP(CONCATENATE($F4416," ",$G4416),AllocFactorMatrix,(Y$4+1),FALSE)*$E4416</f>
        <v>11456.935865036794</v>
      </c>
      <c r="Z4416" s="5">
        <f>VLOOKUP(CONCATENATE($F4416," ",$G4416),AllocFactorMatrix,(Z$4+1),FALSE)*$E4416</f>
        <v>191.89929637563125</v>
      </c>
      <c r="AA4416" s="5">
        <f t="shared" si="2262"/>
        <v>11648.835161412426</v>
      </c>
      <c r="AB4416" s="5">
        <f>VLOOKUP(CONCATENATE($F4416," ",$G4416),AllocFactorMatrix,(AB$4+1),FALSE)*$E4416</f>
        <v>148.67075412827074</v>
      </c>
      <c r="AC4416" s="5">
        <f>VLOOKUP(CONCATENATE($F4416," ",$G4416),AllocFactorMatrix,(AC$4+1),FALSE)*$E4416</f>
        <v>0</v>
      </c>
      <c r="AD4416" s="5">
        <f>VLOOKUP(CONCATENATE($F4416," ",$G4416),AllocFactorMatrix,(AD$4+1),FALSE)*$E4416</f>
        <v>0</v>
      </c>
    </row>
    <row r="4417" spans="4:30" hidden="1" outlineLevel="1">
      <c r="D4417" s="7"/>
      <c r="E4417" s="51"/>
      <c r="F4417" s="52" t="str">
        <f>F4424</f>
        <v>RB_GUP_EPIS_T</v>
      </c>
      <c r="G4417" s="55" t="str">
        <f>$G$8</f>
        <v>PRODUCTION</v>
      </c>
      <c r="H4417" s="4">
        <f t="shared" si="2260"/>
        <v>4965.303383655345</v>
      </c>
      <c r="I4417" s="5">
        <f>VLOOKUP(CONCATENATE($F4417," ",$G4417),AllocFactorMatrix,(I$4+1),FALSE)*$E4424</f>
        <v>2445.8239892467154</v>
      </c>
      <c r="J4417" s="5">
        <f>VLOOKUP(CONCATENATE($F4417," ",$G4417),AllocFactorMatrix,(J$4+1),FALSE)*$E4424</f>
        <v>120.90581926539355</v>
      </c>
      <c r="K4417" s="5">
        <f>VLOOKUP(CONCATENATE($F4417," ",$G4417),AllocFactorMatrix,(K$4+1),FALSE)*$E4424</f>
        <v>442.87108676169032</v>
      </c>
      <c r="L4417" s="5">
        <f>VLOOKUP(CONCATENATE($F4417," ",$G4417),AllocFactorMatrix,(L$4+1),FALSE)*$E4424</f>
        <v>13.940009442753016</v>
      </c>
      <c r="M4417" s="5">
        <f>VLOOKUP(CONCATENATE($F4417," ",$G4417),AllocFactorMatrix,(M$4+1),FALSE)*$E4424</f>
        <v>1.3072494798475658</v>
      </c>
      <c r="N4417" s="5">
        <f t="shared" si="2261"/>
        <v>458.11834568429089</v>
      </c>
      <c r="O4417" s="5">
        <f>VLOOKUP(CONCATENATE($F4417," ",$G4417),AllocFactorMatrix,(O$4+1),FALSE)*$E4424</f>
        <v>336.65091930304891</v>
      </c>
      <c r="P4417" s="5">
        <f>VLOOKUP(CONCATENATE($F4417," ",$G4417),AllocFactorMatrix,(P$4+1),FALSE)*$E4424</f>
        <v>62.727874236588747</v>
      </c>
      <c r="Q4417" s="5">
        <f>VLOOKUP(CONCATENATE($F4417," ",$G4417),AllocFactorMatrix,(Q$4+1),FALSE)*$E4424</f>
        <v>28.345558374466052</v>
      </c>
      <c r="R4417" s="5">
        <f>VLOOKUP(CONCATENATE($F4417," ",$G4417),AllocFactorMatrix,(R$4+1),FALSE)*$E4424</f>
        <v>1.2746680751801849</v>
      </c>
      <c r="S4417" s="5">
        <f t="shared" si="2263"/>
        <v>428.99901998928385</v>
      </c>
      <c r="T4417" s="5">
        <f>VLOOKUP(CONCATENATE($F4417," ",$G4417),AllocFactorMatrix,(T$4+1),FALSE)*$E4424</f>
        <v>11.760078888306559</v>
      </c>
      <c r="U4417" s="5">
        <f>VLOOKUP(CONCATENATE($F4417," ",$G4417),AllocFactorMatrix,(U$4+1),FALSE)*$E4424</f>
        <v>192.45168730322274</v>
      </c>
      <c r="V4417" s="5">
        <f>VLOOKUP(CONCATENATE($F4417," ",$G4417),AllocFactorMatrix,(V$4+1),FALSE)*$E4424</f>
        <v>1017.1125749905166</v>
      </c>
      <c r="W4417" s="5">
        <f>VLOOKUP(CONCATENATE($F4417," ",$G4417),AllocFactorMatrix,(W$4+1),FALSE)*$E4424</f>
        <v>183.67367315102493</v>
      </c>
      <c r="X4417" s="5">
        <f>SUBTOTAL(9,T4417:W4417)</f>
        <v>1404.9980143330708</v>
      </c>
      <c r="Y4417" s="5">
        <f>VLOOKUP(CONCATENATE($F4417," ",$G4417),AllocFactorMatrix,(Y$4+1),FALSE)*$E4424</f>
        <v>103.3849631201126</v>
      </c>
      <c r="Z4417" s="5">
        <f>VLOOKUP(CONCATENATE($F4417," ",$G4417),AllocFactorMatrix,(Z$4+1),FALSE)*$E4424</f>
        <v>1.7316586138109171</v>
      </c>
      <c r="AA4417" s="5">
        <f t="shared" si="2262"/>
        <v>105.11662173392352</v>
      </c>
      <c r="AB4417" s="5">
        <f>VLOOKUP(CONCATENATE($F4417," ",$G4417),AllocFactorMatrix,(AB$4+1),FALSE)*$E4424</f>
        <v>1.341573402666616</v>
      </c>
      <c r="AC4417" s="5">
        <f>VLOOKUP(CONCATENATE($F4417," ",$G4417),AllocFactorMatrix,(AC$4+1),FALSE)*$E4424</f>
        <v>0</v>
      </c>
      <c r="AD4417" s="5">
        <f>VLOOKUP(CONCATENATE($F4417," ",$G4417),AllocFactorMatrix,(AD$4+1),FALSE)*$E4424</f>
        <v>0</v>
      </c>
    </row>
    <row r="4418" spans="4:30" hidden="1" outlineLevel="1">
      <c r="D4418" s="7"/>
      <c r="E4418" s="51"/>
      <c r="F4418" s="52" t="str">
        <f>F4424</f>
        <v>RB_GUP_EPIS_T</v>
      </c>
      <c r="G4418" s="55" t="str">
        <f>$G$9</f>
        <v>BULKTRAN</v>
      </c>
      <c r="H4418" s="4">
        <f t="shared" si="2260"/>
        <v>225783.79058732206</v>
      </c>
      <c r="I4418" s="5">
        <f>VLOOKUP(CONCATENATE($F4418," ",$G4418),AllocFactorMatrix,(I$4+1),FALSE)*$E4424</f>
        <v>111217.25476419763</v>
      </c>
      <c r="J4418" s="5">
        <f>VLOOKUP(CONCATENATE($F4418," ",$G4418),AllocFactorMatrix,(J$4+1),FALSE)*$E4424</f>
        <v>5497.8663071559649</v>
      </c>
      <c r="K4418" s="5">
        <f>VLOOKUP(CONCATENATE($F4418," ",$G4418),AllocFactorMatrix,(K$4+1),FALSE)*$E4424</f>
        <v>20138.369196076907</v>
      </c>
      <c r="L4418" s="5">
        <f>VLOOKUP(CONCATENATE($F4418," ",$G4418),AllocFactorMatrix,(L$4+1),FALSE)*$E4424</f>
        <v>633.88436307204529</v>
      </c>
      <c r="M4418" s="5">
        <f>VLOOKUP(CONCATENATE($F4418," ",$G4418),AllocFactorMatrix,(M$4+1),FALSE)*$E4424</f>
        <v>59.443647245176287</v>
      </c>
      <c r="N4418" s="5">
        <f t="shared" si="2261"/>
        <v>20831.697206394128</v>
      </c>
      <c r="O4418" s="5">
        <f>VLOOKUP(CONCATENATE($F4418," ",$G4418),AllocFactorMatrix,(O$4+1),FALSE)*$E4424</f>
        <v>15308.293329096028</v>
      </c>
      <c r="P4418" s="5">
        <f>VLOOKUP(CONCATENATE($F4418," ",$G4418),AllocFactorMatrix,(P$4+1),FALSE)*$E4424</f>
        <v>2852.3810382348461</v>
      </c>
      <c r="Q4418" s="5">
        <f>VLOOKUP(CONCATENATE($F4418," ",$G4418),AllocFactorMatrix,(Q$4+1),FALSE)*$E4424</f>
        <v>1288.9378798420259</v>
      </c>
      <c r="R4418" s="5">
        <f>VLOOKUP(CONCATENATE($F4418," ",$G4418),AllocFactorMatrix,(R$4+1),FALSE)*$E4424</f>
        <v>57.962095670165539</v>
      </c>
      <c r="S4418" s="5">
        <f t="shared" si="2263"/>
        <v>19507.574342843065</v>
      </c>
      <c r="T4418" s="5">
        <f>VLOOKUP(CONCATENATE($F4418," ",$G4418),AllocFactorMatrix,(T$4+1),FALSE)*$E4424</f>
        <v>534.75789571050768</v>
      </c>
      <c r="U4418" s="5">
        <f>VLOOKUP(CONCATENATE($F4418," ",$G4418),AllocFactorMatrix,(U$4+1),FALSE)*$E4424</f>
        <v>8751.2218502666583</v>
      </c>
      <c r="V4418" s="5">
        <f>VLOOKUP(CONCATENATE($F4418," ",$G4418),AllocFactorMatrix,(V$4+1),FALSE)*$E4424</f>
        <v>46250.453374377561</v>
      </c>
      <c r="W4418" s="5">
        <f>VLOOKUP(CONCATENATE($F4418," ",$G4418),AllocFactorMatrix,(W$4+1),FALSE)*$E4424</f>
        <v>8352.065312191573</v>
      </c>
      <c r="X4418" s="5">
        <f t="shared" ref="X4418:X4424" si="2265">SUBTOTAL(9,T4418:W4418)</f>
        <v>63888.498432546301</v>
      </c>
      <c r="Y4418" s="5">
        <f>VLOOKUP(CONCATENATE($F4418," ",$G4418),AllocFactorMatrix,(Y$4+1),FALSE)*$E4424</f>
        <v>4701.1525901575797</v>
      </c>
      <c r="Z4418" s="5">
        <f>VLOOKUP(CONCATENATE($F4418," ",$G4418),AllocFactorMatrix,(Z$4+1),FALSE)*$E4424</f>
        <v>78.742508890078227</v>
      </c>
      <c r="AA4418" s="5">
        <f t="shared" si="2262"/>
        <v>4779.8950990476578</v>
      </c>
      <c r="AB4418" s="5">
        <f>VLOOKUP(CONCATENATE($F4418," ",$G4418),AllocFactorMatrix,(AB$4+1),FALSE)*$E4424</f>
        <v>61.004435137296291</v>
      </c>
      <c r="AC4418" s="5">
        <f>VLOOKUP(CONCATENATE($F4418," ",$G4418),AllocFactorMatrix,(AC$4+1),FALSE)*$E4424</f>
        <v>0</v>
      </c>
      <c r="AD4418" s="5">
        <f>VLOOKUP(CONCATENATE($F4418," ",$G4418),AllocFactorMatrix,(AD$4+1),FALSE)*$E4424</f>
        <v>0</v>
      </c>
    </row>
    <row r="4419" spans="4:30" hidden="1" outlineLevel="1">
      <c r="D4419" s="7"/>
      <c r="E4419" s="51"/>
      <c r="F4419" s="52" t="str">
        <f>F4424</f>
        <v>RB_GUP_EPIS_T</v>
      </c>
      <c r="G4419" s="55" t="str">
        <f>$G$10</f>
        <v>SUBTRAN</v>
      </c>
      <c r="H4419" s="4">
        <f t="shared" si="2260"/>
        <v>49597.906029022553</v>
      </c>
      <c r="I4419" s="5">
        <f>VLOOKUP(CONCATENATE($F4419," ",$G4419),AllocFactorMatrix,(I$4+1),FALSE)*$E4424</f>
        <v>24147.605156814909</v>
      </c>
      <c r="J4419" s="5">
        <f>VLOOKUP(CONCATENATE($F4419," ",$G4419),AllocFactorMatrix,(J$4+1),FALSE)*$E4424</f>
        <v>1165.3950136858004</v>
      </c>
      <c r="K4419" s="5">
        <f>VLOOKUP(CONCATENATE($F4419," ",$G4419),AllocFactorMatrix,(K$4+1),FALSE)*$E4424</f>
        <v>4239.650077353157</v>
      </c>
      <c r="L4419" s="5">
        <f>VLOOKUP(CONCATENATE($F4419," ",$G4419),AllocFactorMatrix,(L$4+1),FALSE)*$E4424</f>
        <v>130.95880189591068</v>
      </c>
      <c r="M4419" s="5">
        <f>VLOOKUP(CONCATENATE($F4419," ",$G4419),AllocFactorMatrix,(M$4+1),FALSE)*$E4424</f>
        <v>16.310226178207625</v>
      </c>
      <c r="N4419" s="5">
        <f t="shared" si="2261"/>
        <v>4386.9191054272751</v>
      </c>
      <c r="O4419" s="5">
        <f>VLOOKUP(CONCATENATE($F4419," ",$G4419),AllocFactorMatrix,(O$4+1),FALSE)*$E4424</f>
        <v>3203.1218983869276</v>
      </c>
      <c r="P4419" s="5">
        <f>VLOOKUP(CONCATENATE($F4419," ",$G4419),AllocFactorMatrix,(P$4+1),FALSE)*$E4424</f>
        <v>595.45662493001851</v>
      </c>
      <c r="Q4419" s="5">
        <f>VLOOKUP(CONCATENATE($F4419," ",$G4419),AllocFactorMatrix,(Q$4+1),FALSE)*$E4424</f>
        <v>354.30378692874166</v>
      </c>
      <c r="R4419" s="5">
        <f>VLOOKUP(CONCATENATE($F4419," ",$G4419),AllocFactorMatrix,(R$4+1),FALSE)*$E4424</f>
        <v>0</v>
      </c>
      <c r="S4419" s="5">
        <f t="shared" si="2263"/>
        <v>4152.8823102456881</v>
      </c>
      <c r="T4419" s="5">
        <f>VLOOKUP(CONCATENATE($F4419," ",$G4419),AllocFactorMatrix,(T$4+1),FALSE)*$E4424</f>
        <v>111.84751676151315</v>
      </c>
      <c r="U4419" s="5">
        <f>VLOOKUP(CONCATENATE($F4419," ",$G4419),AllocFactorMatrix,(U$4+1),FALSE)*$E4424</f>
        <v>1831.0077081284683</v>
      </c>
      <c r="V4419" s="5">
        <f>VLOOKUP(CONCATENATE($F4419," ",$G4419),AllocFactorMatrix,(V$4+1),FALSE)*$E4424</f>
        <v>12756.050468351406</v>
      </c>
      <c r="W4419" s="5">
        <f>VLOOKUP(CONCATENATE($F4419," ",$G4419),AllocFactorMatrix,(W$4+1),FALSE)*$E4424</f>
        <v>0</v>
      </c>
      <c r="X4419" s="5">
        <f t="shared" si="2265"/>
        <v>14698.905693241388</v>
      </c>
      <c r="Y4419" s="5">
        <f>VLOOKUP(CONCATENATE($F4419," ",$G4419),AllocFactorMatrix,(Y$4+1),FALSE)*$E4424</f>
        <v>964.04584778321816</v>
      </c>
      <c r="Z4419" s="5">
        <f>VLOOKUP(CONCATENATE($F4419," ",$G4419),AllocFactorMatrix,(Z$4+1),FALSE)*$E4424</f>
        <v>16.070670473786528</v>
      </c>
      <c r="AA4419" s="5">
        <f t="shared" si="2262"/>
        <v>980.11651825700471</v>
      </c>
      <c r="AB4419" s="5">
        <f>VLOOKUP(CONCATENATE($F4419," ",$G4419),AllocFactorMatrix,(AB$4+1),FALSE)*$E4424</f>
        <v>12.873519267264426</v>
      </c>
      <c r="AC4419" s="5">
        <f>VLOOKUP(CONCATENATE($F4419," ",$G4419),AllocFactorMatrix,(AC$4+1),FALSE)*$E4424</f>
        <v>43.772717592521559</v>
      </c>
      <c r="AD4419" s="5">
        <f>VLOOKUP(CONCATENATE($F4419," ",$G4419),AllocFactorMatrix,(AD$4+1),FALSE)*$E4424</f>
        <v>9.435994490691316</v>
      </c>
    </row>
    <row r="4420" spans="4:30" hidden="1" outlineLevel="1">
      <c r="D4420" s="7"/>
      <c r="E4420" s="51"/>
      <c r="F4420" s="52" t="str">
        <f>F4424</f>
        <v>RB_GUP_EPIS_T</v>
      </c>
      <c r="G4420" s="55" t="str">
        <f>$G$11</f>
        <v>DISTPRI</v>
      </c>
      <c r="H4420" s="4">
        <f t="shared" si="2260"/>
        <v>0</v>
      </c>
      <c r="I4420" s="5">
        <f>VLOOKUP(CONCATENATE($F4420," ",$G4420),AllocFactorMatrix,(I$4+1),FALSE)*$E4424</f>
        <v>0</v>
      </c>
      <c r="J4420" s="5">
        <f>VLOOKUP(CONCATENATE($F4420," ",$G4420),AllocFactorMatrix,(J$4+1),FALSE)*$E4424</f>
        <v>0</v>
      </c>
      <c r="K4420" s="5">
        <f>VLOOKUP(CONCATENATE($F4420," ",$G4420),AllocFactorMatrix,(K$4+1),FALSE)*$E4424</f>
        <v>0</v>
      </c>
      <c r="L4420" s="5">
        <f>VLOOKUP(CONCATENATE($F4420," ",$G4420),AllocFactorMatrix,(L$4+1),FALSE)*$E4424</f>
        <v>0</v>
      </c>
      <c r="M4420" s="5">
        <f>VLOOKUP(CONCATENATE($F4420," ",$G4420),AllocFactorMatrix,(M$4+1),FALSE)*$E4424</f>
        <v>0</v>
      </c>
      <c r="N4420" s="5">
        <f t="shared" si="2261"/>
        <v>0</v>
      </c>
      <c r="O4420" s="5">
        <f>VLOOKUP(CONCATENATE($F4420," ",$G4420),AllocFactorMatrix,(O$4+1),FALSE)*$E4424</f>
        <v>0</v>
      </c>
      <c r="P4420" s="5">
        <f>VLOOKUP(CONCATENATE($F4420," ",$G4420),AllocFactorMatrix,(P$4+1),FALSE)*$E4424</f>
        <v>0</v>
      </c>
      <c r="Q4420" s="5">
        <f>VLOOKUP(CONCATENATE($F4420," ",$G4420),AllocFactorMatrix,(Q$4+1),FALSE)*$E4424</f>
        <v>0</v>
      </c>
      <c r="R4420" s="5">
        <f>VLOOKUP(CONCATENATE($F4420," ",$G4420),AllocFactorMatrix,(R$4+1),FALSE)*$E4424</f>
        <v>0</v>
      </c>
      <c r="S4420" s="5">
        <f t="shared" si="2263"/>
        <v>0</v>
      </c>
      <c r="T4420" s="5">
        <f>VLOOKUP(CONCATENATE($F4420," ",$G4420),AllocFactorMatrix,(T$4+1),FALSE)*$E4424</f>
        <v>0</v>
      </c>
      <c r="U4420" s="5">
        <f>VLOOKUP(CONCATENATE($F4420," ",$G4420),AllocFactorMatrix,(U$4+1),FALSE)*$E4424</f>
        <v>0</v>
      </c>
      <c r="V4420" s="5">
        <f>VLOOKUP(CONCATENATE($F4420," ",$G4420),AllocFactorMatrix,(V$4+1),FALSE)*$E4424</f>
        <v>0</v>
      </c>
      <c r="W4420" s="5">
        <f>VLOOKUP(CONCATENATE($F4420," ",$G4420),AllocFactorMatrix,(W$4+1),FALSE)*$E4424</f>
        <v>0</v>
      </c>
      <c r="X4420" s="5">
        <f t="shared" si="2265"/>
        <v>0</v>
      </c>
      <c r="Y4420" s="5">
        <f>VLOOKUP(CONCATENATE($F4420," ",$G4420),AllocFactorMatrix,(Y$4+1),FALSE)*$E4424</f>
        <v>0</v>
      </c>
      <c r="Z4420" s="5">
        <f>VLOOKUP(CONCATENATE($F4420," ",$G4420),AllocFactorMatrix,(Z$4+1),FALSE)*$E4424</f>
        <v>0</v>
      </c>
      <c r="AA4420" s="5">
        <f t="shared" si="2262"/>
        <v>0</v>
      </c>
      <c r="AB4420" s="5">
        <f>VLOOKUP(CONCATENATE($F4420," ",$G4420),AllocFactorMatrix,(AB$4+1),FALSE)*$E4424</f>
        <v>0</v>
      </c>
      <c r="AC4420" s="5">
        <f>VLOOKUP(CONCATENATE($F4420," ",$G4420),AllocFactorMatrix,(AC$4+1),FALSE)*$E4424</f>
        <v>0</v>
      </c>
      <c r="AD4420" s="5">
        <f>VLOOKUP(CONCATENATE($F4420," ",$G4420),AllocFactorMatrix,(AD$4+1),FALSE)*$E4424</f>
        <v>0</v>
      </c>
    </row>
    <row r="4421" spans="4:30" hidden="1" outlineLevel="1">
      <c r="D4421" s="7"/>
      <c r="E4421" s="51"/>
      <c r="F4421" s="52" t="str">
        <f>F4424</f>
        <v>RB_GUP_EPIS_T</v>
      </c>
      <c r="G4421" s="55" t="str">
        <f>$G$12</f>
        <v>DISTSEC</v>
      </c>
      <c r="H4421" s="4">
        <f t="shared" si="2260"/>
        <v>0</v>
      </c>
      <c r="I4421" s="5">
        <f>VLOOKUP(CONCATENATE($F4421," ",$G4421),AllocFactorMatrix,(I$4+1),FALSE)*$E4424</f>
        <v>0</v>
      </c>
      <c r="J4421" s="5">
        <f>VLOOKUP(CONCATENATE($F4421," ",$G4421),AllocFactorMatrix,(J$4+1),FALSE)*$E4424</f>
        <v>0</v>
      </c>
      <c r="K4421" s="5">
        <f>VLOOKUP(CONCATENATE($F4421," ",$G4421),AllocFactorMatrix,(K$4+1),FALSE)*$E4424</f>
        <v>0</v>
      </c>
      <c r="L4421" s="5">
        <f>VLOOKUP(CONCATENATE($F4421," ",$G4421),AllocFactorMatrix,(L$4+1),FALSE)*$E4424</f>
        <v>0</v>
      </c>
      <c r="M4421" s="5">
        <f>VLOOKUP(CONCATENATE($F4421," ",$G4421),AllocFactorMatrix,(M$4+1),FALSE)*$E4424</f>
        <v>0</v>
      </c>
      <c r="N4421" s="5">
        <f t="shared" si="2261"/>
        <v>0</v>
      </c>
      <c r="O4421" s="5">
        <f>VLOOKUP(CONCATENATE($F4421," ",$G4421),AllocFactorMatrix,(O$4+1),FALSE)*$E4424</f>
        <v>0</v>
      </c>
      <c r="P4421" s="5">
        <f>VLOOKUP(CONCATENATE($F4421," ",$G4421),AllocFactorMatrix,(P$4+1),FALSE)*$E4424</f>
        <v>0</v>
      </c>
      <c r="Q4421" s="5">
        <f>VLOOKUP(CONCATENATE($F4421," ",$G4421),AllocFactorMatrix,(Q$4+1),FALSE)*$E4424</f>
        <v>0</v>
      </c>
      <c r="R4421" s="5">
        <f>VLOOKUP(CONCATENATE($F4421," ",$G4421),AllocFactorMatrix,(R$4+1),FALSE)*$E4424</f>
        <v>0</v>
      </c>
      <c r="S4421" s="5">
        <f t="shared" si="2263"/>
        <v>0</v>
      </c>
      <c r="T4421" s="5">
        <f>VLOOKUP(CONCATENATE($F4421," ",$G4421),AllocFactorMatrix,(T$4+1),FALSE)*$E4424</f>
        <v>0</v>
      </c>
      <c r="U4421" s="5">
        <f>VLOOKUP(CONCATENATE($F4421," ",$G4421),AllocFactorMatrix,(U$4+1),FALSE)*$E4424</f>
        <v>0</v>
      </c>
      <c r="V4421" s="5">
        <f>VLOOKUP(CONCATENATE($F4421," ",$G4421),AllocFactorMatrix,(V$4+1),FALSE)*$E4424</f>
        <v>0</v>
      </c>
      <c r="W4421" s="5">
        <f>VLOOKUP(CONCATENATE($F4421," ",$G4421),AllocFactorMatrix,(W$4+1),FALSE)*$E4424</f>
        <v>0</v>
      </c>
      <c r="X4421" s="5">
        <f t="shared" si="2265"/>
        <v>0</v>
      </c>
      <c r="Y4421" s="5">
        <f>VLOOKUP(CONCATENATE($F4421," ",$G4421),AllocFactorMatrix,(Y$4+1),FALSE)*$E4424</f>
        <v>0</v>
      </c>
      <c r="Z4421" s="5">
        <f>VLOOKUP(CONCATENATE($F4421," ",$G4421),AllocFactorMatrix,(Z$4+1),FALSE)*$E4424</f>
        <v>0</v>
      </c>
      <c r="AA4421" s="5">
        <f t="shared" si="2262"/>
        <v>0</v>
      </c>
      <c r="AB4421" s="5">
        <f>VLOOKUP(CONCATENATE($F4421," ",$G4421),AllocFactorMatrix,(AB$4+1),FALSE)*$E4424</f>
        <v>0</v>
      </c>
      <c r="AC4421" s="5">
        <f>VLOOKUP(CONCATENATE($F4421," ",$G4421),AllocFactorMatrix,(AC$4+1),FALSE)*$E4424</f>
        <v>0</v>
      </c>
      <c r="AD4421" s="5">
        <f>VLOOKUP(CONCATENATE($F4421," ",$G4421),AllocFactorMatrix,(AD$4+1),FALSE)*$E4424</f>
        <v>0</v>
      </c>
    </row>
    <row r="4422" spans="4:30" hidden="1" outlineLevel="1">
      <c r="D4422" s="7"/>
      <c r="E4422" s="51"/>
      <c r="F4422" s="52" t="str">
        <f>F4424</f>
        <v>RB_GUP_EPIS_T</v>
      </c>
      <c r="G4422" s="55" t="str">
        <f>$G$13</f>
        <v>ENERGY</v>
      </c>
      <c r="H4422" s="4">
        <f t="shared" si="2260"/>
        <v>0</v>
      </c>
      <c r="I4422" s="5">
        <f>VLOOKUP(CONCATENATE($F4422," ",$G4422),AllocFactorMatrix,(I$4+1),FALSE)*$E4424</f>
        <v>0</v>
      </c>
      <c r="J4422" s="5">
        <f>VLOOKUP(CONCATENATE($F4422," ",$G4422),AllocFactorMatrix,(J$4+1),FALSE)*$E4424</f>
        <v>0</v>
      </c>
      <c r="K4422" s="5">
        <f>VLOOKUP(CONCATENATE($F4422," ",$G4422),AllocFactorMatrix,(K$4+1),FALSE)*$E4424</f>
        <v>0</v>
      </c>
      <c r="L4422" s="5">
        <f>VLOOKUP(CONCATENATE($F4422," ",$G4422),AllocFactorMatrix,(L$4+1),FALSE)*$E4424</f>
        <v>0</v>
      </c>
      <c r="M4422" s="5">
        <f>VLOOKUP(CONCATENATE($F4422," ",$G4422),AllocFactorMatrix,(M$4+1),FALSE)*$E4424</f>
        <v>0</v>
      </c>
      <c r="N4422" s="5">
        <f t="shared" si="2261"/>
        <v>0</v>
      </c>
      <c r="O4422" s="5">
        <f>VLOOKUP(CONCATENATE($F4422," ",$G4422),AllocFactorMatrix,(O$4+1),FALSE)*$E4424</f>
        <v>0</v>
      </c>
      <c r="P4422" s="5">
        <f>VLOOKUP(CONCATENATE($F4422," ",$G4422),AllocFactorMatrix,(P$4+1),FALSE)*$E4424</f>
        <v>0</v>
      </c>
      <c r="Q4422" s="5">
        <f>VLOOKUP(CONCATENATE($F4422," ",$G4422),AllocFactorMatrix,(Q$4+1),FALSE)*$E4424</f>
        <v>0</v>
      </c>
      <c r="R4422" s="5">
        <f>VLOOKUP(CONCATENATE($F4422," ",$G4422),AllocFactorMatrix,(R$4+1),FALSE)*$E4424</f>
        <v>0</v>
      </c>
      <c r="S4422" s="5">
        <f t="shared" si="2263"/>
        <v>0</v>
      </c>
      <c r="T4422" s="5">
        <f>VLOOKUP(CONCATENATE($F4422," ",$G4422),AllocFactorMatrix,(T$4+1),FALSE)*$E4424</f>
        <v>0</v>
      </c>
      <c r="U4422" s="5">
        <f>VLOOKUP(CONCATENATE($F4422," ",$G4422),AllocFactorMatrix,(U$4+1),FALSE)*$E4424</f>
        <v>0</v>
      </c>
      <c r="V4422" s="5">
        <f>VLOOKUP(CONCATENATE($F4422," ",$G4422),AllocFactorMatrix,(V$4+1),FALSE)*$E4424</f>
        <v>0</v>
      </c>
      <c r="W4422" s="5">
        <f>VLOOKUP(CONCATENATE($F4422," ",$G4422),AllocFactorMatrix,(W$4+1),FALSE)*$E4424</f>
        <v>0</v>
      </c>
      <c r="X4422" s="5">
        <f t="shared" si="2265"/>
        <v>0</v>
      </c>
      <c r="Y4422" s="5">
        <f>VLOOKUP(CONCATENATE($F4422," ",$G4422),AllocFactorMatrix,(Y$4+1),FALSE)*$E4424</f>
        <v>0</v>
      </c>
      <c r="Z4422" s="5">
        <f>VLOOKUP(CONCATENATE($F4422," ",$G4422),AllocFactorMatrix,(Z$4+1),FALSE)*$E4424</f>
        <v>0</v>
      </c>
      <c r="AA4422" s="5">
        <f t="shared" si="2262"/>
        <v>0</v>
      </c>
      <c r="AB4422" s="5">
        <f>VLOOKUP(CONCATENATE($F4422," ",$G4422),AllocFactorMatrix,(AB$4+1),FALSE)*$E4424</f>
        <v>0</v>
      </c>
      <c r="AC4422" s="5">
        <f>VLOOKUP(CONCATENATE($F4422," ",$G4422),AllocFactorMatrix,(AC$4+1),FALSE)*$E4424</f>
        <v>0</v>
      </c>
      <c r="AD4422" s="5">
        <f>VLOOKUP(CONCATENATE($F4422," ",$G4422),AllocFactorMatrix,(AD$4+1),FALSE)*$E4424</f>
        <v>0</v>
      </c>
    </row>
    <row r="4423" spans="4:30" hidden="1" outlineLevel="1">
      <c r="D4423" s="7"/>
      <c r="E4423" s="51"/>
      <c r="F4423" s="52" t="str">
        <f>F4424</f>
        <v>RB_GUP_EPIS_T</v>
      </c>
      <c r="G4423" s="55" t="str">
        <f>$G$14</f>
        <v>CUSTOMER</v>
      </c>
      <c r="H4423" s="4">
        <f t="shared" si="2260"/>
        <v>0</v>
      </c>
      <c r="I4423" s="5">
        <f>VLOOKUP(CONCATENATE($F4423," ",$G4423),AllocFactorMatrix,(I$4+1),FALSE)*$E4424</f>
        <v>0</v>
      </c>
      <c r="J4423" s="5">
        <f>VLOOKUP(CONCATENATE($F4423," ",$G4423),AllocFactorMatrix,(J$4+1),FALSE)*$E4424</f>
        <v>0</v>
      </c>
      <c r="K4423" s="5">
        <f>VLOOKUP(CONCATENATE($F4423," ",$G4423),AllocFactorMatrix,(K$4+1),FALSE)*$E4424</f>
        <v>0</v>
      </c>
      <c r="L4423" s="5">
        <f>VLOOKUP(CONCATENATE($F4423," ",$G4423),AllocFactorMatrix,(L$4+1),FALSE)*$E4424</f>
        <v>0</v>
      </c>
      <c r="M4423" s="5">
        <f>VLOOKUP(CONCATENATE($F4423," ",$G4423),AllocFactorMatrix,(M$4+1),FALSE)*$E4424</f>
        <v>0</v>
      </c>
      <c r="N4423" s="5">
        <f t="shared" si="2261"/>
        <v>0</v>
      </c>
      <c r="O4423" s="5">
        <f>VLOOKUP(CONCATENATE($F4423," ",$G4423),AllocFactorMatrix,(O$4+1),FALSE)*$E4424</f>
        <v>0</v>
      </c>
      <c r="P4423" s="5">
        <f>VLOOKUP(CONCATENATE($F4423," ",$G4423),AllocFactorMatrix,(P$4+1),FALSE)*$E4424</f>
        <v>0</v>
      </c>
      <c r="Q4423" s="5">
        <f>VLOOKUP(CONCATENATE($F4423," ",$G4423),AllocFactorMatrix,(Q$4+1),FALSE)*$E4424</f>
        <v>0</v>
      </c>
      <c r="R4423" s="5">
        <f>VLOOKUP(CONCATENATE($F4423," ",$G4423),AllocFactorMatrix,(R$4+1),FALSE)*$E4424</f>
        <v>0</v>
      </c>
      <c r="S4423" s="5">
        <f t="shared" si="2263"/>
        <v>0</v>
      </c>
      <c r="T4423" s="5">
        <f>VLOOKUP(CONCATENATE($F4423," ",$G4423),AllocFactorMatrix,(T$4+1),FALSE)*$E4424</f>
        <v>0</v>
      </c>
      <c r="U4423" s="5">
        <f>VLOOKUP(CONCATENATE($F4423," ",$G4423),AllocFactorMatrix,(U$4+1),FALSE)*$E4424</f>
        <v>0</v>
      </c>
      <c r="V4423" s="5">
        <f>VLOOKUP(CONCATENATE($F4423," ",$G4423),AllocFactorMatrix,(V$4+1),FALSE)*$E4424</f>
        <v>0</v>
      </c>
      <c r="W4423" s="5">
        <f>VLOOKUP(CONCATENATE($F4423," ",$G4423),AllocFactorMatrix,(W$4+1),FALSE)*$E4424</f>
        <v>0</v>
      </c>
      <c r="X4423" s="5">
        <f t="shared" si="2265"/>
        <v>0</v>
      </c>
      <c r="Y4423" s="5">
        <f>VLOOKUP(CONCATENATE($F4423," ",$G4423),AllocFactorMatrix,(Y$4+1),FALSE)*$E4424</f>
        <v>0</v>
      </c>
      <c r="Z4423" s="5">
        <f>VLOOKUP(CONCATENATE($F4423," ",$G4423),AllocFactorMatrix,(Z$4+1),FALSE)*$E4424</f>
        <v>0</v>
      </c>
      <c r="AA4423" s="5">
        <f t="shared" si="2262"/>
        <v>0</v>
      </c>
      <c r="AB4423" s="5">
        <f>VLOOKUP(CONCATENATE($F4423," ",$G4423),AllocFactorMatrix,(AB$4+1),FALSE)*$E4424</f>
        <v>0</v>
      </c>
      <c r="AC4423" s="5">
        <f>VLOOKUP(CONCATENATE($F4423," ",$G4423),AllocFactorMatrix,(AC$4+1),FALSE)*$E4424</f>
        <v>0</v>
      </c>
      <c r="AD4423" s="5">
        <f>VLOOKUP(CONCATENATE($F4423," ",$G4423),AllocFactorMatrix,(AD$4+1),FALSE)*$E4424</f>
        <v>0</v>
      </c>
    </row>
    <row r="4424" spans="4:30" collapsed="1">
      <c r="D4424" s="7" t="s">
        <v>11</v>
      </c>
      <c r="E4424" s="40">
        <v>280347</v>
      </c>
      <c r="F4424" s="10" t="s">
        <v>65</v>
      </c>
      <c r="G4424" s="55" t="str">
        <f>$G$15</f>
        <v>TOTAL</v>
      </c>
      <c r="H4424" s="4">
        <f t="shared" si="2260"/>
        <v>280346.99999999994</v>
      </c>
      <c r="I4424" s="5">
        <f>VLOOKUP(CONCATENATE($F4424," ",$G4424),AllocFactorMatrix,(I$4+1),FALSE)*$E4424</f>
        <v>137810.68391025925</v>
      </c>
      <c r="J4424" s="5">
        <f>VLOOKUP(CONCATENATE($F4424," ",$G4424),AllocFactorMatrix,(J$4+1),FALSE)*$E4424</f>
        <v>6784.167140107159</v>
      </c>
      <c r="K4424" s="5">
        <f>VLOOKUP(CONCATENATE($F4424," ",$G4424),AllocFactorMatrix,(K$4+1),FALSE)*$E4424</f>
        <v>24820.890360191748</v>
      </c>
      <c r="L4424" s="5">
        <f>VLOOKUP(CONCATENATE($F4424," ",$G4424),AllocFactorMatrix,(L$4+1),FALSE)*$E4424</f>
        <v>778.78317441070897</v>
      </c>
      <c r="M4424" s="5">
        <f>VLOOKUP(CONCATENATE($F4424," ",$G4424),AllocFactorMatrix,(M$4+1),FALSE)*$E4424</f>
        <v>77.061122903231478</v>
      </c>
      <c r="N4424" s="5">
        <f t="shared" si="2261"/>
        <v>25676.734657505691</v>
      </c>
      <c r="O4424" s="5">
        <f>VLOOKUP(CONCATENATE($F4424," ",$G4424),AllocFactorMatrix,(O$4+1),FALSE)*$E4424</f>
        <v>18848.066146786001</v>
      </c>
      <c r="P4424" s="5">
        <f>VLOOKUP(CONCATENATE($F4424," ",$G4424),AllocFactorMatrix,(P$4+1),FALSE)*$E4424</f>
        <v>3510.5655374014532</v>
      </c>
      <c r="Q4424" s="5">
        <f>VLOOKUP(CONCATENATE($F4424," ",$G4424),AllocFactorMatrix,(Q$4+1),FALSE)*$E4424</f>
        <v>1671.587225145234</v>
      </c>
      <c r="R4424" s="5">
        <f>VLOOKUP(CONCATENATE($F4424," ",$G4424),AllocFactorMatrix,(R$4+1),FALSE)*$E4424</f>
        <v>59.236763745345726</v>
      </c>
      <c r="S4424" s="5">
        <f t="shared" si="2263"/>
        <v>24089.455673078035</v>
      </c>
      <c r="T4424" s="5">
        <f>VLOOKUP(CONCATENATE($F4424," ",$G4424),AllocFactorMatrix,(T$4+1),FALSE)*$E4424</f>
        <v>658.36549136032738</v>
      </c>
      <c r="U4424" s="5">
        <f>VLOOKUP(CONCATENATE($F4424," ",$G4424),AllocFactorMatrix,(U$4+1),FALSE)*$E4424</f>
        <v>10774.68124569835</v>
      </c>
      <c r="V4424" s="5">
        <f>VLOOKUP(CONCATENATE($F4424," ",$G4424),AllocFactorMatrix,(V$4+1),FALSE)*$E4424</f>
        <v>60023.616417719488</v>
      </c>
      <c r="W4424" s="5">
        <f>VLOOKUP(CONCATENATE($F4424," ",$G4424),AllocFactorMatrix,(W$4+1),FALSE)*$E4424</f>
        <v>8535.7389853425975</v>
      </c>
      <c r="X4424" s="5">
        <f t="shared" si="2265"/>
        <v>79992.402140120757</v>
      </c>
      <c r="Y4424" s="5">
        <f>VLOOKUP(CONCATENATE($F4424," ",$G4424),AllocFactorMatrix,(Y$4+1),FALSE)*$E4424</f>
        <v>5768.5834010609115</v>
      </c>
      <c r="Z4424" s="5">
        <f>VLOOKUP(CONCATENATE($F4424," ",$G4424),AllocFactorMatrix,(Z$4+1),FALSE)*$E4424</f>
        <v>96.544837977675684</v>
      </c>
      <c r="AA4424" s="5">
        <f t="shared" si="2262"/>
        <v>5865.1282390385868</v>
      </c>
      <c r="AB4424" s="5">
        <f>VLOOKUP(CONCATENATE($F4424," ",$G4424),AllocFactorMatrix,(AB$4+1),FALSE)*$E4424</f>
        <v>75.219527807227323</v>
      </c>
      <c r="AC4424" s="5">
        <f>VLOOKUP(CONCATENATE($F4424," ",$G4424),AllocFactorMatrix,(AC$4+1),FALSE)*$E4424</f>
        <v>43.772717592521559</v>
      </c>
      <c r="AD4424" s="5">
        <f>VLOOKUP(CONCATENATE($F4424," ",$G4424),AllocFactorMatrix,(AD$4+1),FALSE)*$E4424</f>
        <v>9.435994490691316</v>
      </c>
    </row>
    <row r="4425" spans="4:30" hidden="1" outlineLevel="1">
      <c r="D4425" s="7"/>
      <c r="E4425" s="51"/>
      <c r="F4425" s="52" t="str">
        <f>F4432</f>
        <v>RB_GUP_EPIS_D</v>
      </c>
      <c r="G4425" s="55" t="str">
        <f>$G$8</f>
        <v>PRODUCTION</v>
      </c>
      <c r="H4425" s="4">
        <f t="shared" si="2260"/>
        <v>0</v>
      </c>
      <c r="I4425" s="5">
        <f>VLOOKUP(CONCATENATE($F4425," ",$G4425),AllocFactorMatrix,(I$4+1),FALSE)*$E4432</f>
        <v>0</v>
      </c>
      <c r="J4425" s="5">
        <f>VLOOKUP(CONCATENATE($F4425," ",$G4425),AllocFactorMatrix,(J$4+1),FALSE)*$E4432</f>
        <v>0</v>
      </c>
      <c r="K4425" s="5">
        <f>VLOOKUP(CONCATENATE($F4425," ",$G4425),AllocFactorMatrix,(K$4+1),FALSE)*$E4432</f>
        <v>0</v>
      </c>
      <c r="L4425" s="5">
        <f>VLOOKUP(CONCATENATE($F4425," ",$G4425),AllocFactorMatrix,(L$4+1),FALSE)*$E4432</f>
        <v>0</v>
      </c>
      <c r="M4425" s="5">
        <f>VLOOKUP(CONCATENATE($F4425," ",$G4425),AllocFactorMatrix,(M$4+1),FALSE)*$E4432</f>
        <v>0</v>
      </c>
      <c r="N4425" s="5">
        <f t="shared" si="2261"/>
        <v>0</v>
      </c>
      <c r="O4425" s="5">
        <f>VLOOKUP(CONCATENATE($F4425," ",$G4425),AllocFactorMatrix,(O$4+1),FALSE)*$E4432</f>
        <v>0</v>
      </c>
      <c r="P4425" s="5">
        <f>VLOOKUP(CONCATENATE($F4425," ",$G4425),AllocFactorMatrix,(P$4+1),FALSE)*$E4432</f>
        <v>0</v>
      </c>
      <c r="Q4425" s="5">
        <f>VLOOKUP(CONCATENATE($F4425," ",$G4425),AllocFactorMatrix,(Q$4+1),FALSE)*$E4432</f>
        <v>0</v>
      </c>
      <c r="R4425" s="5">
        <f>VLOOKUP(CONCATENATE($F4425," ",$G4425),AllocFactorMatrix,(R$4+1),FALSE)*$E4432</f>
        <v>0</v>
      </c>
      <c r="S4425" s="5">
        <f t="shared" si="2263"/>
        <v>0</v>
      </c>
      <c r="T4425" s="5">
        <f>VLOOKUP(CONCATENATE($F4425," ",$G4425),AllocFactorMatrix,(T$4+1),FALSE)*$E4432</f>
        <v>0</v>
      </c>
      <c r="U4425" s="5">
        <f>VLOOKUP(CONCATENATE($F4425," ",$G4425),AllocFactorMatrix,(U$4+1),FALSE)*$E4432</f>
        <v>0</v>
      </c>
      <c r="V4425" s="5">
        <f>VLOOKUP(CONCATENATE($F4425," ",$G4425),AllocFactorMatrix,(V$4+1),FALSE)*$E4432</f>
        <v>0</v>
      </c>
      <c r="W4425" s="5">
        <f>VLOOKUP(CONCATENATE($F4425," ",$G4425),AllocFactorMatrix,(W$4+1),FALSE)*$E4432</f>
        <v>0</v>
      </c>
      <c r="X4425" s="5">
        <f>SUBTOTAL(9,T4425:W4425)</f>
        <v>0</v>
      </c>
      <c r="Y4425" s="5">
        <f>VLOOKUP(CONCATENATE($F4425," ",$G4425),AllocFactorMatrix,(Y$4+1),FALSE)*$E4432</f>
        <v>0</v>
      </c>
      <c r="Z4425" s="5">
        <f>VLOOKUP(CONCATENATE($F4425," ",$G4425),AllocFactorMatrix,(Z$4+1),FALSE)*$E4432</f>
        <v>0</v>
      </c>
      <c r="AA4425" s="5">
        <f t="shared" si="2262"/>
        <v>0</v>
      </c>
      <c r="AB4425" s="5">
        <f>VLOOKUP(CONCATENATE($F4425," ",$G4425),AllocFactorMatrix,(AB$4+1),FALSE)*$E4432</f>
        <v>0</v>
      </c>
      <c r="AC4425" s="5">
        <f>VLOOKUP(CONCATENATE($F4425," ",$G4425),AllocFactorMatrix,(AC$4+1),FALSE)*$E4432</f>
        <v>0</v>
      </c>
      <c r="AD4425" s="5">
        <f>VLOOKUP(CONCATENATE($F4425," ",$G4425),AllocFactorMatrix,(AD$4+1),FALSE)*$E4432</f>
        <v>0</v>
      </c>
    </row>
    <row r="4426" spans="4:30" hidden="1" outlineLevel="1">
      <c r="D4426" s="7"/>
      <c r="E4426" s="51"/>
      <c r="F4426" s="52" t="str">
        <f>F4432</f>
        <v>RB_GUP_EPIS_D</v>
      </c>
      <c r="G4426" s="55" t="str">
        <f>$G$9</f>
        <v>BULKTRAN</v>
      </c>
      <c r="H4426" s="4">
        <f t="shared" si="2260"/>
        <v>0</v>
      </c>
      <c r="I4426" s="5">
        <f>VLOOKUP(CONCATENATE($F4426," ",$G4426),AllocFactorMatrix,(I$4+1),FALSE)*$E4432</f>
        <v>0</v>
      </c>
      <c r="J4426" s="5">
        <f>VLOOKUP(CONCATENATE($F4426," ",$G4426),AllocFactorMatrix,(J$4+1),FALSE)*$E4432</f>
        <v>0</v>
      </c>
      <c r="K4426" s="5">
        <f>VLOOKUP(CONCATENATE($F4426," ",$G4426),AllocFactorMatrix,(K$4+1),FALSE)*$E4432</f>
        <v>0</v>
      </c>
      <c r="L4426" s="5">
        <f>VLOOKUP(CONCATENATE($F4426," ",$G4426),AllocFactorMatrix,(L$4+1),FALSE)*$E4432</f>
        <v>0</v>
      </c>
      <c r="M4426" s="5">
        <f>VLOOKUP(CONCATENATE($F4426," ",$G4426),AllocFactorMatrix,(M$4+1),FALSE)*$E4432</f>
        <v>0</v>
      </c>
      <c r="N4426" s="5">
        <f t="shared" si="2261"/>
        <v>0</v>
      </c>
      <c r="O4426" s="5">
        <f>VLOOKUP(CONCATENATE($F4426," ",$G4426),AllocFactorMatrix,(O$4+1),FALSE)*$E4432</f>
        <v>0</v>
      </c>
      <c r="P4426" s="5">
        <f>VLOOKUP(CONCATENATE($F4426," ",$G4426),AllocFactorMatrix,(P$4+1),FALSE)*$E4432</f>
        <v>0</v>
      </c>
      <c r="Q4426" s="5">
        <f>VLOOKUP(CONCATENATE($F4426," ",$G4426),AllocFactorMatrix,(Q$4+1),FALSE)*$E4432</f>
        <v>0</v>
      </c>
      <c r="R4426" s="5">
        <f>VLOOKUP(CONCATENATE($F4426," ",$G4426),AllocFactorMatrix,(R$4+1),FALSE)*$E4432</f>
        <v>0</v>
      </c>
      <c r="S4426" s="5">
        <f t="shared" si="2263"/>
        <v>0</v>
      </c>
      <c r="T4426" s="5">
        <f>VLOOKUP(CONCATENATE($F4426," ",$G4426),AllocFactorMatrix,(T$4+1),FALSE)*$E4432</f>
        <v>0</v>
      </c>
      <c r="U4426" s="5">
        <f>VLOOKUP(CONCATENATE($F4426," ",$G4426),AllocFactorMatrix,(U$4+1),FALSE)*$E4432</f>
        <v>0</v>
      </c>
      <c r="V4426" s="5">
        <f>VLOOKUP(CONCATENATE($F4426," ",$G4426),AllocFactorMatrix,(V$4+1),FALSE)*$E4432</f>
        <v>0</v>
      </c>
      <c r="W4426" s="5">
        <f>VLOOKUP(CONCATENATE($F4426," ",$G4426),AllocFactorMatrix,(W$4+1),FALSE)*$E4432</f>
        <v>0</v>
      </c>
      <c r="X4426" s="5">
        <f t="shared" ref="X4426:X4432" si="2266">SUBTOTAL(9,T4426:W4426)</f>
        <v>0</v>
      </c>
      <c r="Y4426" s="5">
        <f>VLOOKUP(CONCATENATE($F4426," ",$G4426),AllocFactorMatrix,(Y$4+1),FALSE)*$E4432</f>
        <v>0</v>
      </c>
      <c r="Z4426" s="5">
        <f>VLOOKUP(CONCATENATE($F4426," ",$G4426),AllocFactorMatrix,(Z$4+1),FALSE)*$E4432</f>
        <v>0</v>
      </c>
      <c r="AA4426" s="5">
        <f t="shared" si="2262"/>
        <v>0</v>
      </c>
      <c r="AB4426" s="5">
        <f>VLOOKUP(CONCATENATE($F4426," ",$G4426),AllocFactorMatrix,(AB$4+1),FALSE)*$E4432</f>
        <v>0</v>
      </c>
      <c r="AC4426" s="5">
        <f>VLOOKUP(CONCATENATE($F4426," ",$G4426),AllocFactorMatrix,(AC$4+1),FALSE)*$E4432</f>
        <v>0</v>
      </c>
      <c r="AD4426" s="5">
        <f>VLOOKUP(CONCATENATE($F4426," ",$G4426),AllocFactorMatrix,(AD$4+1),FALSE)*$E4432</f>
        <v>0</v>
      </c>
    </row>
    <row r="4427" spans="4:30" hidden="1" outlineLevel="1">
      <c r="D4427" s="7"/>
      <c r="E4427" s="51"/>
      <c r="F4427" s="52" t="str">
        <f>F4432</f>
        <v>RB_GUP_EPIS_D</v>
      </c>
      <c r="G4427" s="55" t="str">
        <f>$G$10</f>
        <v>SUBTRAN</v>
      </c>
      <c r="H4427" s="4">
        <f t="shared" si="2260"/>
        <v>0</v>
      </c>
      <c r="I4427" s="5">
        <f>VLOOKUP(CONCATENATE($F4427," ",$G4427),AllocFactorMatrix,(I$4+1),FALSE)*$E4432</f>
        <v>0</v>
      </c>
      <c r="J4427" s="5">
        <f>VLOOKUP(CONCATENATE($F4427," ",$G4427),AllocFactorMatrix,(J$4+1),FALSE)*$E4432</f>
        <v>0</v>
      </c>
      <c r="K4427" s="5">
        <f>VLOOKUP(CONCATENATE($F4427," ",$G4427),AllocFactorMatrix,(K$4+1),FALSE)*$E4432</f>
        <v>0</v>
      </c>
      <c r="L4427" s="5">
        <f>VLOOKUP(CONCATENATE($F4427," ",$G4427),AllocFactorMatrix,(L$4+1),FALSE)*$E4432</f>
        <v>0</v>
      </c>
      <c r="M4427" s="5">
        <f>VLOOKUP(CONCATENATE($F4427," ",$G4427),AllocFactorMatrix,(M$4+1),FALSE)*$E4432</f>
        <v>0</v>
      </c>
      <c r="N4427" s="5">
        <f t="shared" si="2261"/>
        <v>0</v>
      </c>
      <c r="O4427" s="5">
        <f>VLOOKUP(CONCATENATE($F4427," ",$G4427),AllocFactorMatrix,(O$4+1),FALSE)*$E4432</f>
        <v>0</v>
      </c>
      <c r="P4427" s="5">
        <f>VLOOKUP(CONCATENATE($F4427," ",$G4427),AllocFactorMatrix,(P$4+1),FALSE)*$E4432</f>
        <v>0</v>
      </c>
      <c r="Q4427" s="5">
        <f>VLOOKUP(CONCATENATE($F4427," ",$G4427),AllocFactorMatrix,(Q$4+1),FALSE)*$E4432</f>
        <v>0</v>
      </c>
      <c r="R4427" s="5">
        <f>VLOOKUP(CONCATENATE($F4427," ",$G4427),AllocFactorMatrix,(R$4+1),FALSE)*$E4432</f>
        <v>0</v>
      </c>
      <c r="S4427" s="5">
        <f t="shared" si="2263"/>
        <v>0</v>
      </c>
      <c r="T4427" s="5">
        <f>VLOOKUP(CONCATENATE($F4427," ",$G4427),AllocFactorMatrix,(T$4+1),FALSE)*$E4432</f>
        <v>0</v>
      </c>
      <c r="U4427" s="5">
        <f>VLOOKUP(CONCATENATE($F4427," ",$G4427),AllocFactorMatrix,(U$4+1),FALSE)*$E4432</f>
        <v>0</v>
      </c>
      <c r="V4427" s="5">
        <f>VLOOKUP(CONCATENATE($F4427," ",$G4427),AllocFactorMatrix,(V$4+1),FALSE)*$E4432</f>
        <v>0</v>
      </c>
      <c r="W4427" s="5">
        <f>VLOOKUP(CONCATENATE($F4427," ",$G4427),AllocFactorMatrix,(W$4+1),FALSE)*$E4432</f>
        <v>0</v>
      </c>
      <c r="X4427" s="5">
        <f t="shared" si="2266"/>
        <v>0</v>
      </c>
      <c r="Y4427" s="5">
        <f>VLOOKUP(CONCATENATE($F4427," ",$G4427),AllocFactorMatrix,(Y$4+1),FALSE)*$E4432</f>
        <v>0</v>
      </c>
      <c r="Z4427" s="5">
        <f>VLOOKUP(CONCATENATE($F4427," ",$G4427),AllocFactorMatrix,(Z$4+1),FALSE)*$E4432</f>
        <v>0</v>
      </c>
      <c r="AA4427" s="5">
        <f t="shared" si="2262"/>
        <v>0</v>
      </c>
      <c r="AB4427" s="5">
        <f>VLOOKUP(CONCATENATE($F4427," ",$G4427),AllocFactorMatrix,(AB$4+1),FALSE)*$E4432</f>
        <v>0</v>
      </c>
      <c r="AC4427" s="5">
        <f>VLOOKUP(CONCATENATE($F4427," ",$G4427),AllocFactorMatrix,(AC$4+1),FALSE)*$E4432</f>
        <v>0</v>
      </c>
      <c r="AD4427" s="5">
        <f>VLOOKUP(CONCATENATE($F4427," ",$G4427),AllocFactorMatrix,(AD$4+1),FALSE)*$E4432</f>
        <v>0</v>
      </c>
    </row>
    <row r="4428" spans="4:30" hidden="1" outlineLevel="1">
      <c r="D4428" s="7"/>
      <c r="E4428" s="51"/>
      <c r="F4428" s="52" t="str">
        <f>F4432</f>
        <v>RB_GUP_EPIS_D</v>
      </c>
      <c r="G4428" s="55" t="str">
        <f>$G$11</f>
        <v>DISTPRI</v>
      </c>
      <c r="H4428" s="4">
        <f t="shared" si="2260"/>
        <v>198665.33721673136</v>
      </c>
      <c r="I4428" s="5">
        <f>VLOOKUP(CONCATENATE($F4428," ",$G4428),AllocFactorMatrix,(I$4+1),FALSE)*$E4432</f>
        <v>132776.51804334435</v>
      </c>
      <c r="J4428" s="5">
        <f>VLOOKUP(CONCATENATE($F4428," ",$G4428),AllocFactorMatrix,(J$4+1),FALSE)*$E4432</f>
        <v>6258.7384425583241</v>
      </c>
      <c r="K4428" s="5">
        <f>VLOOKUP(CONCATENATE($F4428," ",$G4428),AllocFactorMatrix,(K$4+1),FALSE)*$E4432</f>
        <v>22725.863404745549</v>
      </c>
      <c r="L4428" s="5">
        <f>VLOOKUP(CONCATENATE($F4428," ",$G4428),AllocFactorMatrix,(L$4+1),FALSE)*$E4432</f>
        <v>702.34743172673325</v>
      </c>
      <c r="M4428" s="5">
        <f>VLOOKUP(CONCATENATE($F4428," ",$G4428),AllocFactorMatrix,(M$4+1),FALSE)*$E4432</f>
        <v>0</v>
      </c>
      <c r="N4428" s="5">
        <f t="shared" si="2261"/>
        <v>23428.210836472281</v>
      </c>
      <c r="O4428" s="5">
        <f>VLOOKUP(CONCATENATE($F4428," ",$G4428),AllocFactorMatrix,(O$4+1),FALSE)*$E4432</f>
        <v>17040.425412272492</v>
      </c>
      <c r="P4428" s="5">
        <f>VLOOKUP(CONCATENATE($F4428," ",$G4428),AllocFactorMatrix,(P$4+1),FALSE)*$E4432</f>
        <v>3173.7803797544343</v>
      </c>
      <c r="Q4428" s="5">
        <f>VLOOKUP(CONCATENATE($F4428," ",$G4428),AllocFactorMatrix,(Q$4+1),FALSE)*$E4432</f>
        <v>0</v>
      </c>
      <c r="R4428" s="5">
        <f>VLOOKUP(CONCATENATE($F4428," ",$G4428),AllocFactorMatrix,(R$4+1),FALSE)*$E4432</f>
        <v>0</v>
      </c>
      <c r="S4428" s="5">
        <f t="shared" si="2263"/>
        <v>20214.205792026925</v>
      </c>
      <c r="T4428" s="5">
        <f>VLOOKUP(CONCATENATE($F4428," ",$G4428),AllocFactorMatrix,(T$4+1),FALSE)*$E4432</f>
        <v>607.48066473159247</v>
      </c>
      <c r="U4428" s="5">
        <f>VLOOKUP(CONCATENATE($F4428," ",$G4428),AllocFactorMatrix,(U$4+1),FALSE)*$E4432</f>
        <v>9797.2884868664441</v>
      </c>
      <c r="V4428" s="5">
        <f>VLOOKUP(CONCATENATE($F4428," ",$G4428),AllocFactorMatrix,(V$4+1),FALSE)*$E4432</f>
        <v>0</v>
      </c>
      <c r="W4428" s="5">
        <f>VLOOKUP(CONCATENATE($F4428," ",$G4428),AllocFactorMatrix,(W$4+1),FALSE)*$E4432</f>
        <v>0</v>
      </c>
      <c r="X4428" s="5">
        <f t="shared" si="2266"/>
        <v>10404.769151598037</v>
      </c>
      <c r="Y4428" s="5">
        <f>VLOOKUP(CONCATENATE($F4428," ",$G4428),AllocFactorMatrix,(Y$4+1),FALSE)*$E4432</f>
        <v>5138.4713650304057</v>
      </c>
      <c r="Z4428" s="5">
        <f>VLOOKUP(CONCATENATE($F4428," ",$G4428),AllocFactorMatrix,(Z$4+1),FALSE)*$E4432</f>
        <v>85.729816980178867</v>
      </c>
      <c r="AA4428" s="5">
        <f t="shared" si="2262"/>
        <v>5224.2011820105845</v>
      </c>
      <c r="AB4428" s="5">
        <f>VLOOKUP(CONCATENATE($F4428," ",$G4428),AllocFactorMatrix,(AB$4+1),FALSE)*$E4432</f>
        <v>69.455516454421257</v>
      </c>
      <c r="AC4428" s="5">
        <f>VLOOKUP(CONCATENATE($F4428," ",$G4428),AllocFactorMatrix,(AC$4+1),FALSE)*$E4432</f>
        <v>237.94494994755777</v>
      </c>
      <c r="AD4428" s="5">
        <f>VLOOKUP(CONCATENATE($F4428," ",$G4428),AllocFactorMatrix,(AD$4+1),FALSE)*$E4432</f>
        <v>51.293302318898512</v>
      </c>
    </row>
    <row r="4429" spans="4:30" hidden="1" outlineLevel="1">
      <c r="D4429" s="7"/>
      <c r="E4429" s="51"/>
      <c r="F4429" s="52" t="str">
        <f>F4432</f>
        <v>RB_GUP_EPIS_D</v>
      </c>
      <c r="G4429" s="55" t="str">
        <f>$G$12</f>
        <v>DISTSEC</v>
      </c>
      <c r="H4429" s="4">
        <f t="shared" si="2260"/>
        <v>102876.3778355949</v>
      </c>
      <c r="I4429" s="5">
        <f>VLOOKUP(CONCATENATE($F4429," ",$G4429),AllocFactorMatrix,(I$4+1),FALSE)*$E4432</f>
        <v>76920.817043415023</v>
      </c>
      <c r="J4429" s="5">
        <f>VLOOKUP(CONCATENATE($F4429," ",$G4429),AllocFactorMatrix,(J$4+1),FALSE)*$E4432</f>
        <v>3708.3771050481682</v>
      </c>
      <c r="K4429" s="5">
        <f>VLOOKUP(CONCATENATE($F4429," ",$G4429),AllocFactorMatrix,(K$4+1),FALSE)*$E4432</f>
        <v>11189.719145467359</v>
      </c>
      <c r="L4429" s="5">
        <f>VLOOKUP(CONCATENATE($F4429," ",$G4429),AllocFactorMatrix,(L$4+1),FALSE)*$E4432</f>
        <v>0</v>
      </c>
      <c r="M4429" s="5">
        <f>VLOOKUP(CONCATENATE($F4429," ",$G4429),AllocFactorMatrix,(M$4+1),FALSE)*$E4432</f>
        <v>0</v>
      </c>
      <c r="N4429" s="5">
        <f t="shared" si="2261"/>
        <v>11189.719145467359</v>
      </c>
      <c r="O4429" s="5">
        <f>VLOOKUP(CONCATENATE($F4429," ",$G4429),AllocFactorMatrix,(O$4+1),FALSE)*$E4432</f>
        <v>7130.1325925422807</v>
      </c>
      <c r="P4429" s="5">
        <f>VLOOKUP(CONCATENATE($F4429," ",$G4429),AllocFactorMatrix,(P$4+1),FALSE)*$E4432</f>
        <v>0</v>
      </c>
      <c r="Q4429" s="5">
        <f>VLOOKUP(CONCATENATE($F4429," ",$G4429),AllocFactorMatrix,(Q$4+1),FALSE)*$E4432</f>
        <v>0</v>
      </c>
      <c r="R4429" s="5">
        <f>VLOOKUP(CONCATENATE($F4429," ",$G4429),AllocFactorMatrix,(R$4+1),FALSE)*$E4432</f>
        <v>0</v>
      </c>
      <c r="S4429" s="5">
        <f t="shared" si="2263"/>
        <v>7130.1325925422807</v>
      </c>
      <c r="T4429" s="5">
        <f>VLOOKUP(CONCATENATE($F4429," ",$G4429),AllocFactorMatrix,(T$4+1),FALSE)*$E4432</f>
        <v>192.78382723667713</v>
      </c>
      <c r="U4429" s="5">
        <f>VLOOKUP(CONCATENATE($F4429," ",$G4429),AllocFactorMatrix,(U$4+1),FALSE)*$E4432</f>
        <v>0</v>
      </c>
      <c r="V4429" s="5">
        <f>VLOOKUP(CONCATENATE($F4429," ",$G4429),AllocFactorMatrix,(V$4+1),FALSE)*$E4432</f>
        <v>0</v>
      </c>
      <c r="W4429" s="5">
        <f>VLOOKUP(CONCATENATE($F4429," ",$G4429),AllocFactorMatrix,(W$4+1),FALSE)*$E4432</f>
        <v>0</v>
      </c>
      <c r="X4429" s="5">
        <f t="shared" si="2266"/>
        <v>192.78382723667713</v>
      </c>
      <c r="Y4429" s="5">
        <f>VLOOKUP(CONCATENATE($F4429," ",$G4429),AllocFactorMatrix,(Y$4+1),FALSE)*$E4432</f>
        <v>2629.9072882163473</v>
      </c>
      <c r="Z4429" s="5">
        <f>VLOOKUP(CONCATENATE($F4429," ",$G4429),AllocFactorMatrix,(Z$4+1),FALSE)*$E4432</f>
        <v>0</v>
      </c>
      <c r="AA4429" s="5">
        <f t="shared" si="2262"/>
        <v>2629.9072882163473</v>
      </c>
      <c r="AB4429" s="5">
        <f>VLOOKUP(CONCATENATE($F4429," ",$G4429),AllocFactorMatrix,(AB$4+1),FALSE)*$E4432</f>
        <v>27.290632530781874</v>
      </c>
      <c r="AC4429" s="5">
        <f>VLOOKUP(CONCATENATE($F4429," ",$G4429),AllocFactorMatrix,(AC$4+1),FALSE)*$E4432</f>
        <v>926.62193839131714</v>
      </c>
      <c r="AD4429" s="5">
        <f>VLOOKUP(CONCATENATE($F4429," ",$G4429),AllocFactorMatrix,(AD$4+1),FALSE)*$E4432</f>
        <v>150.72826274693375</v>
      </c>
    </row>
    <row r="4430" spans="4:30" hidden="1" outlineLevel="1">
      <c r="D4430" s="7"/>
      <c r="E4430" s="51"/>
      <c r="F4430" s="52" t="str">
        <f>F4432</f>
        <v>RB_GUP_EPIS_D</v>
      </c>
      <c r="G4430" s="55" t="str">
        <f>$G$13</f>
        <v>ENERGY</v>
      </c>
      <c r="H4430" s="4">
        <f t="shared" si="2260"/>
        <v>0</v>
      </c>
      <c r="I4430" s="5">
        <f>VLOOKUP(CONCATENATE($F4430," ",$G4430),AllocFactorMatrix,(I$4+1),FALSE)*$E4432</f>
        <v>0</v>
      </c>
      <c r="J4430" s="5">
        <f>VLOOKUP(CONCATENATE($F4430," ",$G4430),AllocFactorMatrix,(J$4+1),FALSE)*$E4432</f>
        <v>0</v>
      </c>
      <c r="K4430" s="5">
        <f>VLOOKUP(CONCATENATE($F4430," ",$G4430),AllocFactorMatrix,(K$4+1),FALSE)*$E4432</f>
        <v>0</v>
      </c>
      <c r="L4430" s="5">
        <f>VLOOKUP(CONCATENATE($F4430," ",$G4430),AllocFactorMatrix,(L$4+1),FALSE)*$E4432</f>
        <v>0</v>
      </c>
      <c r="M4430" s="5">
        <f>VLOOKUP(CONCATENATE($F4430," ",$G4430),AllocFactorMatrix,(M$4+1),FALSE)*$E4432</f>
        <v>0</v>
      </c>
      <c r="N4430" s="5">
        <f t="shared" si="2261"/>
        <v>0</v>
      </c>
      <c r="O4430" s="5">
        <f>VLOOKUP(CONCATENATE($F4430," ",$G4430),AllocFactorMatrix,(O$4+1),FALSE)*$E4432</f>
        <v>0</v>
      </c>
      <c r="P4430" s="5">
        <f>VLOOKUP(CONCATENATE($F4430," ",$G4430),AllocFactorMatrix,(P$4+1),FALSE)*$E4432</f>
        <v>0</v>
      </c>
      <c r="Q4430" s="5">
        <f>VLOOKUP(CONCATENATE($F4430," ",$G4430),AllocFactorMatrix,(Q$4+1),FALSE)*$E4432</f>
        <v>0</v>
      </c>
      <c r="R4430" s="5">
        <f>VLOOKUP(CONCATENATE($F4430," ",$G4430),AllocFactorMatrix,(R$4+1),FALSE)*$E4432</f>
        <v>0</v>
      </c>
      <c r="S4430" s="5">
        <f t="shared" si="2263"/>
        <v>0</v>
      </c>
      <c r="T4430" s="5">
        <f>VLOOKUP(CONCATENATE($F4430," ",$G4430),AllocFactorMatrix,(T$4+1),FALSE)*$E4432</f>
        <v>0</v>
      </c>
      <c r="U4430" s="5">
        <f>VLOOKUP(CONCATENATE($F4430," ",$G4430),AllocFactorMatrix,(U$4+1),FALSE)*$E4432</f>
        <v>0</v>
      </c>
      <c r="V4430" s="5">
        <f>VLOOKUP(CONCATENATE($F4430," ",$G4430),AllocFactorMatrix,(V$4+1),FALSE)*$E4432</f>
        <v>0</v>
      </c>
      <c r="W4430" s="5">
        <f>VLOOKUP(CONCATENATE($F4430," ",$G4430),AllocFactorMatrix,(W$4+1),FALSE)*$E4432</f>
        <v>0</v>
      </c>
      <c r="X4430" s="5">
        <f t="shared" si="2266"/>
        <v>0</v>
      </c>
      <c r="Y4430" s="5">
        <f>VLOOKUP(CONCATENATE($F4430," ",$G4430),AllocFactorMatrix,(Y$4+1),FALSE)*$E4432</f>
        <v>0</v>
      </c>
      <c r="Z4430" s="5">
        <f>VLOOKUP(CONCATENATE($F4430," ",$G4430),AllocFactorMatrix,(Z$4+1),FALSE)*$E4432</f>
        <v>0</v>
      </c>
      <c r="AA4430" s="5">
        <f t="shared" si="2262"/>
        <v>0</v>
      </c>
      <c r="AB4430" s="5">
        <f>VLOOKUP(CONCATENATE($F4430," ",$G4430),AllocFactorMatrix,(AB$4+1),FALSE)*$E4432</f>
        <v>0</v>
      </c>
      <c r="AC4430" s="5">
        <f>VLOOKUP(CONCATENATE($F4430," ",$G4430),AllocFactorMatrix,(AC$4+1),FALSE)*$E4432</f>
        <v>0</v>
      </c>
      <c r="AD4430" s="5">
        <f>VLOOKUP(CONCATENATE($F4430," ",$G4430),AllocFactorMatrix,(AD$4+1),FALSE)*$E4432</f>
        <v>0</v>
      </c>
    </row>
    <row r="4431" spans="4:30" hidden="1" outlineLevel="1">
      <c r="D4431" s="7"/>
      <c r="E4431" s="51"/>
      <c r="F4431" s="52" t="str">
        <f>F4432</f>
        <v>RB_GUP_EPIS_D</v>
      </c>
      <c r="G4431" s="55" t="str">
        <f>$G$14</f>
        <v>CUSTOMER</v>
      </c>
      <c r="H4431" s="4">
        <f t="shared" si="2260"/>
        <v>48339.284947673652</v>
      </c>
      <c r="I4431" s="5">
        <f>VLOOKUP(CONCATENATE($F4431," ",$G4431),AllocFactorMatrix,(I$4+1),FALSE)*$E4432</f>
        <v>22001.979578328388</v>
      </c>
      <c r="J4431" s="5">
        <f>VLOOKUP(CONCATENATE($F4431," ",$G4431),AllocFactorMatrix,(J$4+1),FALSE)*$E4432</f>
        <v>5922.803057053773</v>
      </c>
      <c r="K4431" s="5">
        <f>VLOOKUP(CONCATENATE($F4431," ",$G4431),AllocFactorMatrix,(K$4+1),FALSE)*$E4432</f>
        <v>1680.0963069680911</v>
      </c>
      <c r="L4431" s="5">
        <f>VLOOKUP(CONCATENATE($F4431," ",$G4431),AllocFactorMatrix,(L$4+1),FALSE)*$E4432</f>
        <v>555.71798656275962</v>
      </c>
      <c r="M4431" s="5">
        <f>VLOOKUP(CONCATENATE($F4431," ",$G4431),AllocFactorMatrix,(M$4+1),FALSE)*$E4432</f>
        <v>90.266432518447346</v>
      </c>
      <c r="N4431" s="5">
        <f t="shared" si="2261"/>
        <v>2326.0807260492979</v>
      </c>
      <c r="O4431" s="5">
        <f>VLOOKUP(CONCATENATE($F4431," ",$G4431),AllocFactorMatrix,(O$4+1),FALSE)*$E4432</f>
        <v>485.14952294998625</v>
      </c>
      <c r="P4431" s="5">
        <f>VLOOKUP(CONCATENATE($F4431," ",$G4431),AllocFactorMatrix,(P$4+1),FALSE)*$E4432</f>
        <v>144.28960452068156</v>
      </c>
      <c r="Q4431" s="5">
        <f>VLOOKUP(CONCATENATE($F4431," ",$G4431),AllocFactorMatrix,(Q$4+1),FALSE)*$E4432</f>
        <v>314.50157707675788</v>
      </c>
      <c r="R4431" s="5">
        <f>VLOOKUP(CONCATENATE($F4431," ",$G4431),AllocFactorMatrix,(R$4+1),FALSE)*$E4432</f>
        <v>55.274838076416913</v>
      </c>
      <c r="S4431" s="5">
        <f t="shared" si="2263"/>
        <v>999.21554262384257</v>
      </c>
      <c r="T4431" s="5">
        <f>VLOOKUP(CONCATENATE($F4431," ",$G4431),AllocFactorMatrix,(T$4+1),FALSE)*$E4432</f>
        <v>3.3379612919943171</v>
      </c>
      <c r="U4431" s="5">
        <f>VLOOKUP(CONCATENATE($F4431," ",$G4431),AllocFactorMatrix,(U$4+1),FALSE)*$E4432</f>
        <v>85.595539625814467</v>
      </c>
      <c r="V4431" s="5">
        <f>VLOOKUP(CONCATENATE($F4431," ",$G4431),AllocFactorMatrix,(V$4+1),FALSE)*$E4432</f>
        <v>462.50199937207992</v>
      </c>
      <c r="W4431" s="5">
        <f>VLOOKUP(CONCATENATE($F4431," ",$G4431),AllocFactorMatrix,(W$4+1),FALSE)*$E4432</f>
        <v>82.912427039425012</v>
      </c>
      <c r="X4431" s="5">
        <f t="shared" si="2266"/>
        <v>634.34792732931373</v>
      </c>
      <c r="Y4431" s="5">
        <f>VLOOKUP(CONCATENATE($F4431," ",$G4431),AllocFactorMatrix,(Y$4+1),FALSE)*$E4432</f>
        <v>134.35183749157358</v>
      </c>
      <c r="Z4431" s="5">
        <f>VLOOKUP(CONCATENATE($F4431," ",$G4431),AllocFactorMatrix,(Z$4+1),FALSE)*$E4432</f>
        <v>2.4455577164861886</v>
      </c>
      <c r="AA4431" s="5">
        <f t="shared" si="2262"/>
        <v>136.79739520805975</v>
      </c>
      <c r="AB4431" s="5">
        <f>VLOOKUP(CONCATENATE($F4431," ",$G4431),AllocFactorMatrix,(AB$4+1),FALSE)*$E4432</f>
        <v>2.4792690710511947</v>
      </c>
      <c r="AC4431" s="5">
        <f>VLOOKUP(CONCATENATE($F4431," ",$G4431),AllocFactorMatrix,(AC$4+1),FALSE)*$E4432</f>
        <v>14562.077815324898</v>
      </c>
      <c r="AD4431" s="5">
        <f>VLOOKUP(CONCATENATE($F4431," ",$G4431),AllocFactorMatrix,(AD$4+1),FALSE)*$E4432</f>
        <v>1753.5036366850334</v>
      </c>
    </row>
    <row r="4432" spans="4:30" collapsed="1">
      <c r="D4432" s="7" t="s">
        <v>9</v>
      </c>
      <c r="E4432" s="40">
        <v>349881</v>
      </c>
      <c r="F4432" s="10" t="s">
        <v>66</v>
      </c>
      <c r="G4432" s="55" t="str">
        <f>$G$15</f>
        <v>TOTAL</v>
      </c>
      <c r="H4432" s="4">
        <f t="shared" si="2260"/>
        <v>349880.99999999994</v>
      </c>
      <c r="I4432" s="5">
        <f>VLOOKUP(CONCATENATE($F4432," ",$G4432),AllocFactorMatrix,(I$4+1),FALSE)*$E4432</f>
        <v>231699.31466508776</v>
      </c>
      <c r="J4432" s="5">
        <f>VLOOKUP(CONCATENATE($F4432," ",$G4432),AllocFactorMatrix,(J$4+1),FALSE)*$E4432</f>
        <v>15889.918604660264</v>
      </c>
      <c r="K4432" s="5">
        <f>VLOOKUP(CONCATENATE($F4432," ",$G4432),AllocFactorMatrix,(K$4+1),FALSE)*$E4432</f>
        <v>35595.678857180996</v>
      </c>
      <c r="L4432" s="5">
        <f>VLOOKUP(CONCATENATE($F4432," ",$G4432),AllocFactorMatrix,(L$4+1),FALSE)*$E4432</f>
        <v>1258.0654182894928</v>
      </c>
      <c r="M4432" s="5">
        <f>VLOOKUP(CONCATENATE($F4432," ",$G4432),AllocFactorMatrix,(M$4+1),FALSE)*$E4432</f>
        <v>90.266432518447346</v>
      </c>
      <c r="N4432" s="5">
        <f t="shared" si="2261"/>
        <v>36944.010707988935</v>
      </c>
      <c r="O4432" s="5">
        <f>VLOOKUP(CONCATENATE($F4432," ",$G4432),AllocFactorMatrix,(O$4+1),FALSE)*$E4432</f>
        <v>24655.70752776476</v>
      </c>
      <c r="P4432" s="5">
        <f>VLOOKUP(CONCATENATE($F4432," ",$G4432),AllocFactorMatrix,(P$4+1),FALSE)*$E4432</f>
        <v>3318.0699842751155</v>
      </c>
      <c r="Q4432" s="5">
        <f>VLOOKUP(CONCATENATE($F4432," ",$G4432),AllocFactorMatrix,(Q$4+1),FALSE)*$E4432</f>
        <v>314.50157707675788</v>
      </c>
      <c r="R4432" s="5">
        <f>VLOOKUP(CONCATENATE($F4432," ",$G4432),AllocFactorMatrix,(R$4+1),FALSE)*$E4432</f>
        <v>55.274838076416913</v>
      </c>
      <c r="S4432" s="5">
        <f t="shared" si="2263"/>
        <v>28343.55392719305</v>
      </c>
      <c r="T4432" s="5">
        <f>VLOOKUP(CONCATENATE($F4432," ",$G4432),AllocFactorMatrix,(T$4+1),FALSE)*$E4432</f>
        <v>803.60245326026393</v>
      </c>
      <c r="U4432" s="5">
        <f>VLOOKUP(CONCATENATE($F4432," ",$G4432),AllocFactorMatrix,(U$4+1),FALSE)*$E4432</f>
        <v>9882.8840264922601</v>
      </c>
      <c r="V4432" s="5">
        <f>VLOOKUP(CONCATENATE($F4432," ",$G4432),AllocFactorMatrix,(V$4+1),FALSE)*$E4432</f>
        <v>462.50199937207992</v>
      </c>
      <c r="W4432" s="5">
        <f>VLOOKUP(CONCATENATE($F4432," ",$G4432),AllocFactorMatrix,(W$4+1),FALSE)*$E4432</f>
        <v>82.912427039425012</v>
      </c>
      <c r="X4432" s="5">
        <f t="shared" si="2266"/>
        <v>11231.90090616403</v>
      </c>
      <c r="Y4432" s="5">
        <f>VLOOKUP(CONCATENATE($F4432," ",$G4432),AllocFactorMatrix,(Y$4+1),FALSE)*$E4432</f>
        <v>7902.7304907383268</v>
      </c>
      <c r="Z4432" s="5">
        <f>VLOOKUP(CONCATENATE($F4432," ",$G4432),AllocFactorMatrix,(Z$4+1),FALSE)*$E4432</f>
        <v>88.17537469666506</v>
      </c>
      <c r="AA4432" s="5">
        <f t="shared" si="2262"/>
        <v>7990.9058654349919</v>
      </c>
      <c r="AB4432" s="5">
        <f>VLOOKUP(CONCATENATE($F4432," ",$G4432),AllocFactorMatrix,(AB$4+1),FALSE)*$E4432</f>
        <v>99.225418056254341</v>
      </c>
      <c r="AC4432" s="5">
        <f>VLOOKUP(CONCATENATE($F4432," ",$G4432),AllocFactorMatrix,(AC$4+1),FALSE)*$E4432</f>
        <v>15726.644703663771</v>
      </c>
      <c r="AD4432" s="5">
        <f>VLOOKUP(CONCATENATE($F4432," ",$G4432),AllocFactorMatrix,(AD$4+1),FALSE)*$E4432</f>
        <v>1955.5252017508656</v>
      </c>
    </row>
    <row r="4433" spans="3:30" hidden="1" outlineLevel="1">
      <c r="D4433" s="7"/>
      <c r="E4433" s="51"/>
      <c r="F4433" s="52" t="str">
        <f>F4440</f>
        <v>LABOR_M</v>
      </c>
      <c r="G4433" s="55" t="str">
        <f>$G$8</f>
        <v>PRODUCTION</v>
      </c>
      <c r="H4433" s="4">
        <f t="shared" ca="1" si="2260"/>
        <v>17540.78924967887</v>
      </c>
      <c r="I4433" s="5">
        <f ca="1">VLOOKUP(CONCATENATE($F4433," ",$G4433),AllocFactorMatrix,(I$4+1),FALSE)*$E4440</f>
        <v>8640.2944235810683</v>
      </c>
      <c r="J4433" s="5">
        <f ca="1">VLOOKUP(CONCATENATE($F4433," ",$G4433),AllocFactorMatrix,(J$4+1),FALSE)*$E4440</f>
        <v>427.12062706483789</v>
      </c>
      <c r="K4433" s="5">
        <f ca="1">VLOOKUP(CONCATENATE($F4433," ",$G4433),AllocFactorMatrix,(K$4+1),FALSE)*$E4440</f>
        <v>1564.5183783199573</v>
      </c>
      <c r="L4433" s="5">
        <f ca="1">VLOOKUP(CONCATENATE($F4433," ",$G4433),AllocFactorMatrix,(L$4+1),FALSE)*$E4440</f>
        <v>49.245483886999651</v>
      </c>
      <c r="M4433" s="5">
        <f ca="1">VLOOKUP(CONCATENATE($F4433," ",$G4433),AllocFactorMatrix,(M$4+1),FALSE)*$E4440</f>
        <v>4.6180839016281405</v>
      </c>
      <c r="N4433" s="5">
        <f t="shared" ca="1" si="2261"/>
        <v>1618.381946108585</v>
      </c>
      <c r="O4433" s="5">
        <f ca="1">VLOOKUP(CONCATENATE($F4433," ",$G4433),AllocFactorMatrix,(O$4+1),FALSE)*$E4440</f>
        <v>1189.2773451958158</v>
      </c>
      <c r="P4433" s="5">
        <f ca="1">VLOOKUP(CONCATENATE($F4433," ",$G4433),AllocFactorMatrix,(P$4+1),FALSE)*$E4440</f>
        <v>221.59701775450239</v>
      </c>
      <c r="Q4433" s="5">
        <f ca="1">VLOOKUP(CONCATENATE($F4433," ",$G4433),AllocFactorMatrix,(Q$4+1),FALSE)*$E4440</f>
        <v>100.13556618668265</v>
      </c>
      <c r="R4433" s="5">
        <f ca="1">VLOOKUP(CONCATENATE($F4433," ",$G4433),AllocFactorMatrix,(R$4+1),FALSE)*$E4440</f>
        <v>4.5029844789805145</v>
      </c>
      <c r="S4433" s="5">
        <f t="shared" ca="1" si="2263"/>
        <v>1515.5129136159812</v>
      </c>
      <c r="T4433" s="5">
        <f ca="1">VLOOKUP(CONCATENATE($F4433," ",$G4433),AllocFactorMatrix,(T$4+1),FALSE)*$E4440</f>
        <v>41.544503809860593</v>
      </c>
      <c r="U4433" s="5">
        <f ca="1">VLOOKUP(CONCATENATE($F4433," ",$G4433),AllocFactorMatrix,(U$4+1),FALSE)*$E4440</f>
        <v>679.86872641924549</v>
      </c>
      <c r="V4433" s="5">
        <f ca="1">VLOOKUP(CONCATENATE($F4433," ",$G4433),AllocFactorMatrix,(V$4+1),FALSE)*$E4440</f>
        <v>3593.1253223791409</v>
      </c>
      <c r="W4433" s="5">
        <f ca="1">VLOOKUP(CONCATENATE($F4433," ",$G4433),AllocFactorMatrix,(W$4+1),FALSE)*$E4440</f>
        <v>648.85887981425344</v>
      </c>
      <c r="X4433" s="5">
        <f ca="1">SUBTOTAL(9,T4433:W4433)</f>
        <v>4963.397432422501</v>
      </c>
      <c r="Y4433" s="5">
        <f ca="1">VLOOKUP(CONCATENATE($F4433," ",$G4433),AllocFactorMatrix,(Y$4+1),FALSE)*$E4440</f>
        <v>365.22518556372557</v>
      </c>
      <c r="Z4433" s="5">
        <f ca="1">VLOOKUP(CONCATENATE($F4433," ",$G4433),AllocFactorMatrix,(Z$4+1),FALSE)*$E4440</f>
        <v>6.1173822524591053</v>
      </c>
      <c r="AA4433" s="5">
        <f t="shared" ca="1" si="2262"/>
        <v>371.34256781618467</v>
      </c>
      <c r="AB4433" s="5">
        <f ca="1">VLOOKUP(CONCATENATE($F4433," ",$G4433),AllocFactorMatrix,(AB$4+1),FALSE)*$E4440</f>
        <v>4.7393390697157693</v>
      </c>
      <c r="AC4433" s="5">
        <f ca="1">VLOOKUP(CONCATENATE($F4433," ",$G4433),AllocFactorMatrix,(AC$4+1),FALSE)*$E4440</f>
        <v>0</v>
      </c>
      <c r="AD4433" s="5">
        <f ca="1">VLOOKUP(CONCATENATE($F4433," ",$G4433),AllocFactorMatrix,(AD$4+1),FALSE)*$E4440</f>
        <v>0</v>
      </c>
    </row>
    <row r="4434" spans="3:30" hidden="1" outlineLevel="1">
      <c r="D4434" s="7"/>
      <c r="E4434" s="51"/>
      <c r="F4434" s="52" t="str">
        <f>F4440</f>
        <v>LABOR_M</v>
      </c>
      <c r="G4434" s="55" t="str">
        <f>$G$9</f>
        <v>BULKTRAN</v>
      </c>
      <c r="H4434" s="4">
        <f t="shared" ca="1" si="2260"/>
        <v>64.090854163161964</v>
      </c>
      <c r="I4434" s="5">
        <f ca="1">VLOOKUP(CONCATENATE($F4434," ",$G4434),AllocFactorMatrix,(I$4+1),FALSE)*$E4440</f>
        <v>31.570064604627387</v>
      </c>
      <c r="J4434" s="5">
        <f ca="1">VLOOKUP(CONCATENATE($F4434," ",$G4434),AllocFactorMatrix,(J$4+1),FALSE)*$E4440</f>
        <v>1.5606211003186166</v>
      </c>
      <c r="K4434" s="5">
        <f ca="1">VLOOKUP(CONCATENATE($F4434," ",$G4434),AllocFactorMatrix,(K$4+1),FALSE)*$E4440</f>
        <v>5.7164656500463185</v>
      </c>
      <c r="L4434" s="5">
        <f ca="1">VLOOKUP(CONCATENATE($F4434," ",$G4434),AllocFactorMatrix,(L$4+1),FALSE)*$E4440</f>
        <v>0.17993404293674059</v>
      </c>
      <c r="M4434" s="5">
        <f ca="1">VLOOKUP(CONCATENATE($F4434," ",$G4434),AllocFactorMatrix,(M$4+1),FALSE)*$E4440</f>
        <v>1.6873638787827848E-2</v>
      </c>
      <c r="N4434" s="5">
        <f t="shared" ca="1" si="2261"/>
        <v>5.9132733317708865</v>
      </c>
      <c r="O4434" s="5">
        <f ca="1">VLOOKUP(CONCATENATE($F4434," ",$G4434),AllocFactorMatrix,(O$4+1),FALSE)*$E4440</f>
        <v>4.3454031517933478</v>
      </c>
      <c r="P4434" s="5">
        <f ca="1">VLOOKUP(CONCATENATE($F4434," ",$G4434),AllocFactorMatrix,(P$4+1),FALSE)*$E4440</f>
        <v>0.80967520592925613</v>
      </c>
      <c r="Q4434" s="5">
        <f ca="1">VLOOKUP(CONCATENATE($F4434," ",$G4434),AllocFactorMatrix,(Q$4+1),FALSE)*$E4440</f>
        <v>0.36587714940670768</v>
      </c>
      <c r="R4434" s="5">
        <f ca="1">VLOOKUP(CONCATENATE($F4434," ",$G4434),AllocFactorMatrix,(R$4+1),FALSE)*$E4440</f>
        <v>1.6453086428058275E-2</v>
      </c>
      <c r="S4434" s="5">
        <f t="shared" ca="1" si="2263"/>
        <v>5.5374085935573696</v>
      </c>
      <c r="T4434" s="5">
        <f ca="1">VLOOKUP(CONCATENATE($F4434," ",$G4434),AllocFactorMatrix,(T$4+1),FALSE)*$E4440</f>
        <v>0.15179606214169908</v>
      </c>
      <c r="U4434" s="5">
        <f ca="1">VLOOKUP(CONCATENATE($F4434," ",$G4434),AllocFactorMatrix,(U$4+1),FALSE)*$E4440</f>
        <v>2.4841166936560866</v>
      </c>
      <c r="V4434" s="5">
        <f ca="1">VLOOKUP(CONCATENATE($F4434," ",$G4434),AllocFactorMatrix,(V$4+1),FALSE)*$E4440</f>
        <v>13.128626525786562</v>
      </c>
      <c r="W4434" s="5">
        <f ca="1">VLOOKUP(CONCATENATE($F4434," ",$G4434),AllocFactorMatrix,(W$4+1),FALSE)*$E4440</f>
        <v>2.3708123532360026</v>
      </c>
      <c r="X4434" s="5">
        <f t="shared" ref="X4434:X4440" ca="1" si="2267">SUBTOTAL(9,T4434:W4434)</f>
        <v>18.135351634820349</v>
      </c>
      <c r="Y4434" s="5">
        <f ca="1">VLOOKUP(CONCATENATE($F4434," ",$G4434),AllocFactorMatrix,(Y$4+1),FALSE)*$E4440</f>
        <v>1.3344664126277577</v>
      </c>
      <c r="Z4434" s="5">
        <f ca="1">VLOOKUP(CONCATENATE($F4434," ",$G4434),AllocFactorMatrix,(Z$4+1),FALSE)*$E4440</f>
        <v>2.2351802317552471E-2</v>
      </c>
      <c r="AA4434" s="5">
        <f t="shared" ca="1" si="2262"/>
        <v>1.3568182149453101</v>
      </c>
      <c r="AB4434" s="5">
        <f ca="1">VLOOKUP(CONCATENATE($F4434," ",$G4434),AllocFactorMatrix,(AB$4+1),FALSE)*$E4440</f>
        <v>1.7316683122025982E-2</v>
      </c>
      <c r="AC4434" s="5">
        <f ca="1">VLOOKUP(CONCATENATE($F4434," ",$G4434),AllocFactorMatrix,(AC$4+1),FALSE)*$E4440</f>
        <v>0</v>
      </c>
      <c r="AD4434" s="5">
        <f ca="1">VLOOKUP(CONCATENATE($F4434," ",$G4434),AllocFactorMatrix,(AD$4+1),FALSE)*$E4440</f>
        <v>0</v>
      </c>
    </row>
    <row r="4435" spans="3:30" hidden="1" outlineLevel="1">
      <c r="D4435" s="7"/>
      <c r="E4435" s="51"/>
      <c r="F4435" s="52" t="str">
        <f>F4440</f>
        <v>LABOR_M</v>
      </c>
      <c r="G4435" s="55" t="str">
        <f>$G$10</f>
        <v>SUBTRAN</v>
      </c>
      <c r="H4435" s="4">
        <f t="shared" ca="1" si="2260"/>
        <v>14.097329517650488</v>
      </c>
      <c r="I4435" s="5">
        <f ca="1">VLOOKUP(CONCATENATE($F4435," ",$G4435),AllocFactorMatrix,(I$4+1),FALSE)*$E4440</f>
        <v>6.8635306248320012</v>
      </c>
      <c r="J4435" s="5">
        <f ca="1">VLOOKUP(CONCATENATE($F4435," ",$G4435),AllocFactorMatrix,(J$4+1),FALSE)*$E4440</f>
        <v>0.3312429665184255</v>
      </c>
      <c r="K4435" s="5">
        <f ca="1">VLOOKUP(CONCATENATE($F4435," ",$G4435),AllocFactorMatrix,(K$4+1),FALSE)*$E4440</f>
        <v>1.2050457159422483</v>
      </c>
      <c r="L4435" s="5">
        <f ca="1">VLOOKUP(CONCATENATE($F4435," ",$G4435),AllocFactorMatrix,(L$4+1),FALSE)*$E4440</f>
        <v>3.7222728364440745E-2</v>
      </c>
      <c r="M4435" s="5">
        <f ca="1">VLOOKUP(CONCATENATE($F4435," ",$G4435),AllocFactorMatrix,(M$4+1),FALSE)*$E4440</f>
        <v>4.6358939590525582E-3</v>
      </c>
      <c r="N4435" s="5">
        <f t="shared" ca="1" si="2261"/>
        <v>1.2469043382657417</v>
      </c>
      <c r="O4435" s="5">
        <f ca="1">VLOOKUP(CONCATENATE($F4435," ",$G4435),AllocFactorMatrix,(O$4+1),FALSE)*$E4440</f>
        <v>0.91043087303604475</v>
      </c>
      <c r="P4435" s="5">
        <f ca="1">VLOOKUP(CONCATENATE($F4435," ",$G4435),AllocFactorMatrix,(P$4+1),FALSE)*$E4440</f>
        <v>0.16924803741098415</v>
      </c>
      <c r="Q4435" s="5">
        <f ca="1">VLOOKUP(CONCATENATE($F4435," ",$G4435),AllocFactorMatrix,(Q$4+1),FALSE)*$E4440</f>
        <v>0.10070459891518797</v>
      </c>
      <c r="R4435" s="5">
        <f ca="1">VLOOKUP(CONCATENATE($F4435," ",$G4435),AllocFactorMatrix,(R$4+1),FALSE)*$E4440</f>
        <v>0</v>
      </c>
      <c r="S4435" s="5">
        <f t="shared" ca="1" si="2263"/>
        <v>1.1803835093622168</v>
      </c>
      <c r="T4435" s="5">
        <f ca="1">VLOOKUP(CONCATENATE($F4435," ",$G4435),AllocFactorMatrix,(T$4+1),FALSE)*$E4440</f>
        <v>3.1790682828330308E-2</v>
      </c>
      <c r="U4435" s="5">
        <f ca="1">VLOOKUP(CONCATENATE($F4435," ",$G4435),AllocFactorMatrix,(U$4+1),FALSE)*$E4440</f>
        <v>0.52043162862038528</v>
      </c>
      <c r="V4435" s="5">
        <f ca="1">VLOOKUP(CONCATENATE($F4435," ",$G4435),AllocFactorMatrix,(V$4+1),FALSE)*$E4440</f>
        <v>3.6256822352722526</v>
      </c>
      <c r="W4435" s="5">
        <f ca="1">VLOOKUP(CONCATENATE($F4435," ",$G4435),AllocFactorMatrix,(W$4+1),FALSE)*$E4440</f>
        <v>0</v>
      </c>
      <c r="X4435" s="5">
        <f t="shared" ca="1" si="2267"/>
        <v>4.1779045467209679</v>
      </c>
      <c r="Y4435" s="5">
        <f ca="1">VLOOKUP(CONCATENATE($F4435," ",$G4435),AllocFactorMatrix,(Y$4+1),FALSE)*$E4440</f>
        <v>0.27401301938775791</v>
      </c>
      <c r="Z4435" s="5">
        <f ca="1">VLOOKUP(CONCATENATE($F4435," ",$G4435),AllocFactorMatrix,(Z$4+1),FALSE)*$E4440</f>
        <v>4.5678044775917682E-3</v>
      </c>
      <c r="AA4435" s="5">
        <f t="shared" ca="1" si="2262"/>
        <v>0.27858082386534966</v>
      </c>
      <c r="AB4435" s="5">
        <f ca="1">VLOOKUP(CONCATENATE($F4435," ",$G4435),AllocFactorMatrix,(AB$4+1),FALSE)*$E4440</f>
        <v>3.6590706683514722E-3</v>
      </c>
      <c r="AC4435" s="5">
        <f ca="1">VLOOKUP(CONCATENATE($F4435," ",$G4435),AllocFactorMatrix,(AC$4+1),FALSE)*$E4440</f>
        <v>1.2441622503654597E-2</v>
      </c>
      <c r="AD4435" s="5">
        <f ca="1">VLOOKUP(CONCATENATE($F4435," ",$G4435),AllocFactorMatrix,(AD$4+1),FALSE)*$E4440</f>
        <v>2.6820149137782379E-3</v>
      </c>
    </row>
    <row r="4436" spans="3:30" hidden="1" outlineLevel="1">
      <c r="D4436" s="7"/>
      <c r="E4436" s="51"/>
      <c r="F4436" s="52" t="str">
        <f>F4440</f>
        <v>LABOR_M</v>
      </c>
      <c r="G4436" s="55" t="str">
        <f>$G$11</f>
        <v>DISTPRI</v>
      </c>
      <c r="H4436" s="4">
        <f t="shared" ca="1" si="2260"/>
        <v>9032.1375695956049</v>
      </c>
      <c r="I4436" s="5">
        <f ca="1">VLOOKUP(CONCATENATE($F4436," ",$G4436),AllocFactorMatrix,(I$4+1),FALSE)*$E4440</f>
        <v>6036.5627631913776</v>
      </c>
      <c r="J4436" s="5">
        <f ca="1">VLOOKUP(CONCATENATE($F4436," ",$G4436),AllocFactorMatrix,(J$4+1),FALSE)*$E4440</f>
        <v>284.54780998676625</v>
      </c>
      <c r="K4436" s="5">
        <f ca="1">VLOOKUP(CONCATENATE($F4436," ",$G4436),AllocFactorMatrix,(K$4+1),FALSE)*$E4440</f>
        <v>1033.2105617175225</v>
      </c>
      <c r="L4436" s="5">
        <f ca="1">VLOOKUP(CONCATENATE($F4436," ",$G4436),AllocFactorMatrix,(L$4+1),FALSE)*$E4440</f>
        <v>31.931582599572639</v>
      </c>
      <c r="M4436" s="5">
        <f ca="1">VLOOKUP(CONCATENATE($F4436," ",$G4436),AllocFactorMatrix,(M$4+1),FALSE)*$E4440</f>
        <v>0</v>
      </c>
      <c r="N4436" s="5">
        <f t="shared" ca="1" si="2261"/>
        <v>1065.1421443170952</v>
      </c>
      <c r="O4436" s="5">
        <f ca="1">VLOOKUP(CONCATENATE($F4436," ",$G4436),AllocFactorMatrix,(O$4+1),FALSE)*$E4440</f>
        <v>774.72733152321518</v>
      </c>
      <c r="P4436" s="5">
        <f ca="1">VLOOKUP(CONCATENATE($F4436," ",$G4436),AllocFactorMatrix,(P$4+1),FALSE)*$E4440</f>
        <v>144.29301763071334</v>
      </c>
      <c r="Q4436" s="5">
        <f ca="1">VLOOKUP(CONCATENATE($F4436," ",$G4436),AllocFactorMatrix,(Q$4+1),FALSE)*$E4440</f>
        <v>0</v>
      </c>
      <c r="R4436" s="5">
        <f ca="1">VLOOKUP(CONCATENATE($F4436," ",$G4436),AllocFactorMatrix,(R$4+1),FALSE)*$E4440</f>
        <v>0</v>
      </c>
      <c r="S4436" s="5">
        <f t="shared" ca="1" si="2263"/>
        <v>919.02034915392846</v>
      </c>
      <c r="T4436" s="5">
        <f ca="1">VLOOKUP(CONCATENATE($F4436," ",$G4436),AllocFactorMatrix,(T$4+1),FALSE)*$E4440</f>
        <v>27.618551940640351</v>
      </c>
      <c r="U4436" s="5">
        <f ca="1">VLOOKUP(CONCATENATE($F4436," ",$G4436),AllocFactorMatrix,(U$4+1),FALSE)*$E4440</f>
        <v>445.42474626993118</v>
      </c>
      <c r="V4436" s="5">
        <f ca="1">VLOOKUP(CONCATENATE($F4436," ",$G4436),AllocFactorMatrix,(V$4+1),FALSE)*$E4440</f>
        <v>0</v>
      </c>
      <c r="W4436" s="5">
        <f ca="1">VLOOKUP(CONCATENATE($F4436," ",$G4436),AllocFactorMatrix,(W$4+1),FALSE)*$E4440</f>
        <v>0</v>
      </c>
      <c r="X4436" s="5">
        <f t="shared" ca="1" si="2267"/>
        <v>473.04329821057155</v>
      </c>
      <c r="Y4436" s="5">
        <f ca="1">VLOOKUP(CONCATENATE($F4436," ",$G4436),AllocFactorMatrix,(Y$4+1),FALSE)*$E4440</f>
        <v>233.61589352525263</v>
      </c>
      <c r="Z4436" s="5">
        <f ca="1">VLOOKUP(CONCATENATE($F4436," ",$G4436),AllocFactorMatrix,(Z$4+1),FALSE)*$E4440</f>
        <v>3.8976275963858282</v>
      </c>
      <c r="AA4436" s="5">
        <f t="shared" ca="1" si="2262"/>
        <v>237.51352112163846</v>
      </c>
      <c r="AB4436" s="5">
        <f ca="1">VLOOKUP(CONCATENATE($F4436," ",$G4436),AllocFactorMatrix,(AB$4+1),FALSE)*$E4440</f>
        <v>3.1577314310209257</v>
      </c>
      <c r="AC4436" s="5">
        <f ca="1">VLOOKUP(CONCATENATE($F4436," ",$G4436),AllocFactorMatrix,(AC$4+1),FALSE)*$E4440</f>
        <v>10.817949180396237</v>
      </c>
      <c r="AD4436" s="5">
        <f ca="1">VLOOKUP(CONCATENATE($F4436," ",$G4436),AllocFactorMatrix,(AD$4+1),FALSE)*$E4440</f>
        <v>2.3320030028073302</v>
      </c>
    </row>
    <row r="4437" spans="3:30" hidden="1" outlineLevel="1">
      <c r="D4437" s="7"/>
      <c r="E4437" s="51"/>
      <c r="F4437" s="52" t="str">
        <f>F4440</f>
        <v>LABOR_M</v>
      </c>
      <c r="G4437" s="55" t="str">
        <f>$G$12</f>
        <v>DISTSEC</v>
      </c>
      <c r="H4437" s="4">
        <f t="shared" ca="1" si="2260"/>
        <v>3727.6742666699224</v>
      </c>
      <c r="I4437" s="5">
        <f ca="1">VLOOKUP(CONCATENATE($F4437," ",$G4437),AllocFactorMatrix,(I$4+1),FALSE)*$E4440</f>
        <v>2787.1874602952216</v>
      </c>
      <c r="J4437" s="5">
        <f ca="1">VLOOKUP(CONCATENATE($F4437," ",$G4437),AllocFactorMatrix,(J$4+1),FALSE)*$E4440</f>
        <v>134.37119576359186</v>
      </c>
      <c r="K4437" s="5">
        <f ca="1">VLOOKUP(CONCATENATE($F4437," ",$G4437),AllocFactorMatrix,(K$4+1),FALSE)*$E4440</f>
        <v>405.45389512528436</v>
      </c>
      <c r="L4437" s="5">
        <f ca="1">VLOOKUP(CONCATENATE($F4437," ",$G4437),AllocFactorMatrix,(L$4+1),FALSE)*$E4440</f>
        <v>0</v>
      </c>
      <c r="M4437" s="5">
        <f ca="1">VLOOKUP(CONCATENATE($F4437," ",$G4437),AllocFactorMatrix,(M$4+1),FALSE)*$E4440</f>
        <v>0</v>
      </c>
      <c r="N4437" s="5">
        <f t="shared" ca="1" si="2261"/>
        <v>405.45389512528436</v>
      </c>
      <c r="O4437" s="5">
        <f ca="1">VLOOKUP(CONCATENATE($F4437," ",$G4437),AllocFactorMatrix,(O$4+1),FALSE)*$E4440</f>
        <v>258.35680009690407</v>
      </c>
      <c r="P4437" s="5">
        <f ca="1">VLOOKUP(CONCATENATE($F4437," ",$G4437),AllocFactorMatrix,(P$4+1),FALSE)*$E4440</f>
        <v>0</v>
      </c>
      <c r="Q4437" s="5">
        <f ca="1">VLOOKUP(CONCATENATE($F4437," ",$G4437),AllocFactorMatrix,(Q$4+1),FALSE)*$E4440</f>
        <v>0</v>
      </c>
      <c r="R4437" s="5">
        <f ca="1">VLOOKUP(CONCATENATE($F4437," ",$G4437),AllocFactorMatrix,(R$4+1),FALSE)*$E4440</f>
        <v>0</v>
      </c>
      <c r="S4437" s="5">
        <f t="shared" ca="1" si="2263"/>
        <v>258.35680009690407</v>
      </c>
      <c r="T4437" s="5">
        <f ca="1">VLOOKUP(CONCATENATE($F4437," ",$G4437),AllocFactorMatrix,(T$4+1),FALSE)*$E4440</f>
        <v>6.9854258765675166</v>
      </c>
      <c r="U4437" s="5">
        <f ca="1">VLOOKUP(CONCATENATE($F4437," ",$G4437),AllocFactorMatrix,(U$4+1),FALSE)*$E4440</f>
        <v>0</v>
      </c>
      <c r="V4437" s="5">
        <f ca="1">VLOOKUP(CONCATENATE($F4437," ",$G4437),AllocFactorMatrix,(V$4+1),FALSE)*$E4440</f>
        <v>0</v>
      </c>
      <c r="W4437" s="5">
        <f ca="1">VLOOKUP(CONCATENATE($F4437," ",$G4437),AllocFactorMatrix,(W$4+1),FALSE)*$E4440</f>
        <v>0</v>
      </c>
      <c r="X4437" s="5">
        <f t="shared" ca="1" si="2267"/>
        <v>6.9854258765675166</v>
      </c>
      <c r="Y4437" s="5">
        <f ca="1">VLOOKUP(CONCATENATE($F4437," ",$G4437),AllocFactorMatrix,(Y$4+1),FALSE)*$E4440</f>
        <v>95.293379571338278</v>
      </c>
      <c r="Z4437" s="5">
        <f ca="1">VLOOKUP(CONCATENATE($F4437," ",$G4437),AllocFactorMatrix,(Z$4+1),FALSE)*$E4440</f>
        <v>0</v>
      </c>
      <c r="AA4437" s="5">
        <f t="shared" ca="1" si="2262"/>
        <v>95.293379571338278</v>
      </c>
      <c r="AB4437" s="5">
        <f ca="1">VLOOKUP(CONCATENATE($F4437," ",$G4437),AllocFactorMatrix,(AB$4+1),FALSE)*$E4440</f>
        <v>0.98886246528541943</v>
      </c>
      <c r="AC4437" s="5">
        <f ca="1">VLOOKUP(CONCATENATE($F4437," ",$G4437),AllocFactorMatrix,(AC$4+1),FALSE)*$E4440</f>
        <v>33.575684013614172</v>
      </c>
      <c r="AD4437" s="5">
        <f ca="1">VLOOKUP(CONCATENATE($F4437," ",$G4437),AllocFactorMatrix,(AD$4+1),FALSE)*$E4440</f>
        <v>5.4615634621148565</v>
      </c>
    </row>
    <row r="4438" spans="3:30" hidden="1" outlineLevel="1">
      <c r="D4438" s="7"/>
      <c r="E4438" s="51"/>
      <c r="F4438" s="52" t="str">
        <f>F4440</f>
        <v>LABOR_M</v>
      </c>
      <c r="G4438" s="55" t="str">
        <f>$G$13</f>
        <v>ENERGY</v>
      </c>
      <c r="H4438" s="4">
        <f t="shared" ca="1" si="2260"/>
        <v>4617.6925858022778</v>
      </c>
      <c r="I4438" s="5">
        <f ca="1">VLOOKUP(CONCATENATE($F4438," ",$G4438),AllocFactorMatrix,(I$4+1),FALSE)*$E4440</f>
        <v>1732.6833456776792</v>
      </c>
      <c r="J4438" s="5">
        <f ca="1">VLOOKUP(CONCATENATE($F4438," ",$G4438),AllocFactorMatrix,(J$4+1),FALSE)*$E4440</f>
        <v>112.28907704402587</v>
      </c>
      <c r="K4438" s="5">
        <f ca="1">VLOOKUP(CONCATENATE($F4438," ",$G4438),AllocFactorMatrix,(K$4+1),FALSE)*$E4440</f>
        <v>376.74202603760426</v>
      </c>
      <c r="L4438" s="5">
        <f ca="1">VLOOKUP(CONCATENATE($F4438," ",$G4438),AllocFactorMatrix,(L$4+1),FALSE)*$E4440</f>
        <v>11.973716879808849</v>
      </c>
      <c r="M4438" s="5">
        <f ca="1">VLOOKUP(CONCATENATE($F4438," ",$G4438),AllocFactorMatrix,(M$4+1),FALSE)*$E4440</f>
        <v>1.1038367210539557</v>
      </c>
      <c r="N4438" s="5">
        <f t="shared" ca="1" si="2261"/>
        <v>389.81957963846708</v>
      </c>
      <c r="O4438" s="5">
        <f ca="1">VLOOKUP(CONCATENATE($F4438," ",$G4438),AllocFactorMatrix,(O$4+1),FALSE)*$E4440</f>
        <v>343.48096191748044</v>
      </c>
      <c r="P4438" s="5">
        <f ca="1">VLOOKUP(CONCATENATE($F4438," ",$G4438),AllocFactorMatrix,(P$4+1),FALSE)*$E4440</f>
        <v>63.674761193615723</v>
      </c>
      <c r="Q4438" s="5">
        <f ca="1">VLOOKUP(CONCATENATE($F4438," ",$G4438),AllocFactorMatrix,(Q$4+1),FALSE)*$E4440</f>
        <v>28.932181671847456</v>
      </c>
      <c r="R4438" s="5">
        <f ca="1">VLOOKUP(CONCATENATE($F4438," ",$G4438),AllocFactorMatrix,(R$4+1),FALSE)*$E4440</f>
        <v>1.3405477037448976</v>
      </c>
      <c r="S4438" s="5">
        <f t="shared" ca="1" si="2263"/>
        <v>437.42845248668851</v>
      </c>
      <c r="T4438" s="5">
        <f ca="1">VLOOKUP(CONCATENATE($F4438," ",$G4438),AllocFactorMatrix,(T$4+1),FALSE)*$E4440</f>
        <v>13.162841355798049</v>
      </c>
      <c r="U4438" s="5">
        <f ca="1">VLOOKUP(CONCATENATE($F4438," ",$G4438),AllocFactorMatrix,(U$4+1),FALSE)*$E4440</f>
        <v>231.11977522353061</v>
      </c>
      <c r="V4438" s="5">
        <f ca="1">VLOOKUP(CONCATENATE($F4438," ",$G4438),AllocFactorMatrix,(V$4+1),FALSE)*$E4440</f>
        <v>1312.2021276733483</v>
      </c>
      <c r="W4438" s="5">
        <f ca="1">VLOOKUP(CONCATENATE($F4438," ",$G4438),AllocFactorMatrix,(W$4+1),FALSE)*$E4440</f>
        <v>248.95545526785656</v>
      </c>
      <c r="X4438" s="5">
        <f t="shared" ca="1" si="2267"/>
        <v>1805.4401995205335</v>
      </c>
      <c r="Y4438" s="5">
        <f ca="1">VLOOKUP(CONCATENATE($F4438," ",$G4438),AllocFactorMatrix,(Y$4+1),FALSE)*$E4440</f>
        <v>93.059346291373302</v>
      </c>
      <c r="Z4438" s="5">
        <f ca="1">VLOOKUP(CONCATENATE($F4438," ",$G4438),AllocFactorMatrix,(Z$4+1),FALSE)*$E4440</f>
        <v>1.5148578066498384</v>
      </c>
      <c r="AA4438" s="5">
        <f t="shared" ca="1" si="2262"/>
        <v>94.574204098023145</v>
      </c>
      <c r="AB4438" s="5">
        <f ca="1">VLOOKUP(CONCATENATE($F4438," ",$G4438),AllocFactorMatrix,(AB$4+1),FALSE)*$E4440</f>
        <v>1.6897020275722419</v>
      </c>
      <c r="AC4438" s="5">
        <f ca="1">VLOOKUP(CONCATENATE($F4438," ",$G4438),AllocFactorMatrix,(AC$4+1),FALSE)*$E4440</f>
        <v>36.537543697932612</v>
      </c>
      <c r="AD4438" s="5">
        <f ca="1">VLOOKUP(CONCATENATE($F4438," ",$G4438),AllocFactorMatrix,(AD$4+1),FALSE)*$E4440</f>
        <v>7.2304816113556214</v>
      </c>
    </row>
    <row r="4439" spans="3:30" hidden="1" outlineLevel="1">
      <c r="D4439" s="7"/>
      <c r="E4439" s="51"/>
      <c r="F4439" s="52" t="str">
        <f>F4440</f>
        <v>LABOR_M</v>
      </c>
      <c r="G4439" s="55" t="str">
        <f>$G$14</f>
        <v>CUSTOMER</v>
      </c>
      <c r="H4439" s="4">
        <f t="shared" ca="1" si="2260"/>
        <v>3480.5181445725148</v>
      </c>
      <c r="I4439" s="5">
        <f ca="1">VLOOKUP(CONCATENATE($F4439," ",$G4439),AllocFactorMatrix,(I$4+1),FALSE)*$E4440</f>
        <v>2486.833668118627</v>
      </c>
      <c r="J4439" s="5">
        <f ca="1">VLOOKUP(CONCATENATE($F4439," ",$G4439),AllocFactorMatrix,(J$4+1),FALSE)*$E4440</f>
        <v>425.57912747665858</v>
      </c>
      <c r="K4439" s="5">
        <f ca="1">VLOOKUP(CONCATENATE($F4439," ",$G4439),AllocFactorMatrix,(K$4+1),FALSE)*$E4440</f>
        <v>122.54385142451046</v>
      </c>
      <c r="L4439" s="5">
        <f ca="1">VLOOKUP(CONCATENATE($F4439," ",$G4439),AllocFactorMatrix,(L$4+1),FALSE)*$E4440</f>
        <v>20.484787685847184</v>
      </c>
      <c r="M4439" s="5">
        <f ca="1">VLOOKUP(CONCATENATE($F4439," ",$G4439),AllocFactorMatrix,(M$4+1),FALSE)*$E4440</f>
        <v>3.2364982199783445</v>
      </c>
      <c r="N4439" s="5">
        <f t="shared" ca="1" si="2261"/>
        <v>146.26513733033602</v>
      </c>
      <c r="O4439" s="5">
        <f ca="1">VLOOKUP(CONCATENATE($F4439," ",$G4439),AllocFactorMatrix,(O$4+1),FALSE)*$E4440</f>
        <v>22.86696903249155</v>
      </c>
      <c r="P4439" s="5">
        <f ca="1">VLOOKUP(CONCATENATE($F4439," ",$G4439),AllocFactorMatrix,(P$4+1),FALSE)*$E4440</f>
        <v>5.8728711065193702</v>
      </c>
      <c r="Q4439" s="5">
        <f ca="1">VLOOKUP(CONCATENATE($F4439," ",$G4439),AllocFactorMatrix,(Q$4+1),FALSE)*$E4440</f>
        <v>11.232969496464621</v>
      </c>
      <c r="R4439" s="5">
        <f ca="1">VLOOKUP(CONCATENATE($F4439," ",$G4439),AllocFactorMatrix,(R$4+1),FALSE)*$E4440</f>
        <v>1.9605426168610478</v>
      </c>
      <c r="S4439" s="5">
        <f t="shared" ca="1" si="2263"/>
        <v>41.93335225233659</v>
      </c>
      <c r="T4439" s="5">
        <f ca="1">VLOOKUP(CONCATENATE($F4439," ",$G4439),AllocFactorMatrix,(T$4+1),FALSE)*$E4440</f>
        <v>0.15903409658989986</v>
      </c>
      <c r="U4439" s="5">
        <f ca="1">VLOOKUP(CONCATENATE($F4439," ",$G4439),AllocFactorMatrix,(U$4+1),FALSE)*$E4440</f>
        <v>3.496302015292323</v>
      </c>
      <c r="V4439" s="5">
        <f ca="1">VLOOKUP(CONCATENATE($F4439," ",$G4439),AllocFactorMatrix,(V$4+1),FALSE)*$E4440</f>
        <v>16.527949960923941</v>
      </c>
      <c r="W4439" s="5">
        <f ca="1">VLOOKUP(CONCATENATE($F4439," ",$G4439),AllocFactorMatrix,(W$4+1),FALSE)*$E4440</f>
        <v>2.9419092183345139</v>
      </c>
      <c r="X4439" s="5">
        <f t="shared" ca="1" si="2267"/>
        <v>23.125195291140678</v>
      </c>
      <c r="Y4439" s="5">
        <f ca="1">VLOOKUP(CONCATENATE($F4439," ",$G4439),AllocFactorMatrix,(Y$4+1),FALSE)*$E4440</f>
        <v>6.2587362027736972</v>
      </c>
      <c r="Z4439" s="5">
        <f ca="1">VLOOKUP(CONCATENATE($F4439," ",$G4439),AllocFactorMatrix,(Z$4+1),FALSE)*$E4440</f>
        <v>9.9155581423337011E-2</v>
      </c>
      <c r="AA4439" s="5">
        <f t="shared" ca="1" si="2262"/>
        <v>6.3578917841970339</v>
      </c>
      <c r="AB4439" s="5">
        <f ca="1">VLOOKUP(CONCATENATE($F4439," ",$G4439),AllocFactorMatrix,(AB$4+1),FALSE)*$E4440</f>
        <v>0.17834229791582251</v>
      </c>
      <c r="AC4439" s="5">
        <f ca="1">VLOOKUP(CONCATENATE($F4439," ",$G4439),AllocFactorMatrix,(AC$4+1),FALSE)*$E4440</f>
        <v>274.47452899905488</v>
      </c>
      <c r="AD4439" s="5">
        <f ca="1">VLOOKUP(CONCATENATE($F4439," ",$G4439),AllocFactorMatrix,(AD$4+1),FALSE)*$E4440</f>
        <v>75.770901022247884</v>
      </c>
    </row>
    <row r="4440" spans="3:30" collapsed="1">
      <c r="D4440" s="7" t="s">
        <v>209</v>
      </c>
      <c r="E4440" s="40">
        <v>38477</v>
      </c>
      <c r="F4440" s="10" t="s">
        <v>70</v>
      </c>
      <c r="G4440" s="55" t="str">
        <f>$G$15</f>
        <v>TOTAL</v>
      </c>
      <c r="H4440" s="4">
        <f t="shared" ca="1" si="2260"/>
        <v>38477.000000000007</v>
      </c>
      <c r="I4440" s="5">
        <f ca="1">VLOOKUP(CONCATENATE($F4440," ",$G4440),AllocFactorMatrix,(I$4+1),FALSE)*$E4440</f>
        <v>21721.995256093429</v>
      </c>
      <c r="J4440" s="5">
        <f ca="1">VLOOKUP(CONCATENATE($F4440," ",$G4440),AllocFactorMatrix,(J$4+1),FALSE)*$E4440</f>
        <v>1385.7997014027176</v>
      </c>
      <c r="K4440" s="5">
        <f ca="1">VLOOKUP(CONCATENATE($F4440," ",$G4440),AllocFactorMatrix,(K$4+1),FALSE)*$E4440</f>
        <v>3509.390223990868</v>
      </c>
      <c r="L4440" s="5">
        <f ca="1">VLOOKUP(CONCATENATE($F4440," ",$G4440),AllocFactorMatrix,(L$4+1),FALSE)*$E4440</f>
        <v>113.85272782352952</v>
      </c>
      <c r="M4440" s="5">
        <f ca="1">VLOOKUP(CONCATENATE($F4440," ",$G4440),AllocFactorMatrix,(M$4+1),FALSE)*$E4440</f>
        <v>8.9799283754073205</v>
      </c>
      <c r="N4440" s="5">
        <f t="shared" ca="1" si="2261"/>
        <v>3632.222880189805</v>
      </c>
      <c r="O4440" s="5">
        <f ca="1">VLOOKUP(CONCATENATE($F4440," ",$G4440),AllocFactorMatrix,(O$4+1),FALSE)*$E4440</f>
        <v>2593.9652417907364</v>
      </c>
      <c r="P4440" s="5">
        <f ca="1">VLOOKUP(CONCATENATE($F4440," ",$G4440),AllocFactorMatrix,(P$4+1),FALSE)*$E4440</f>
        <v>436.41659092869099</v>
      </c>
      <c r="Q4440" s="5">
        <f ca="1">VLOOKUP(CONCATENATE($F4440," ",$G4440),AllocFactorMatrix,(Q$4+1),FALSE)*$E4440</f>
        <v>140.76729910331662</v>
      </c>
      <c r="R4440" s="5">
        <f ca="1">VLOOKUP(CONCATENATE($F4440," ",$G4440),AllocFactorMatrix,(R$4+1),FALSE)*$E4440</f>
        <v>7.8205278860145189</v>
      </c>
      <c r="S4440" s="5">
        <f t="shared" ca="1" si="2263"/>
        <v>3178.9696597087586</v>
      </c>
      <c r="T4440" s="5">
        <f ca="1">VLOOKUP(CONCATENATE($F4440," ",$G4440),AllocFactorMatrix,(T$4+1),FALSE)*$E4440</f>
        <v>89.653943824426435</v>
      </c>
      <c r="U4440" s="5">
        <f ca="1">VLOOKUP(CONCATENATE($F4440," ",$G4440),AllocFactorMatrix,(U$4+1),FALSE)*$E4440</f>
        <v>1362.9140982502761</v>
      </c>
      <c r="V4440" s="5">
        <f ca="1">VLOOKUP(CONCATENATE($F4440," ",$G4440),AllocFactorMatrix,(V$4+1),FALSE)*$E4440</f>
        <v>4938.609708774472</v>
      </c>
      <c r="W4440" s="5">
        <f ca="1">VLOOKUP(CONCATENATE($F4440," ",$G4440),AllocFactorMatrix,(W$4+1),FALSE)*$E4440</f>
        <v>903.1270566536806</v>
      </c>
      <c r="X4440" s="5">
        <f t="shared" ca="1" si="2267"/>
        <v>7294.3048075028546</v>
      </c>
      <c r="Y4440" s="5">
        <f ca="1">VLOOKUP(CONCATENATE($F4440," ",$G4440),AllocFactorMatrix,(Y$4+1),FALSE)*$E4440</f>
        <v>795.06102058647912</v>
      </c>
      <c r="Z4440" s="5">
        <f ca="1">VLOOKUP(CONCATENATE($F4440," ",$G4440),AllocFactorMatrix,(Z$4+1),FALSE)*$E4440</f>
        <v>11.655942843713254</v>
      </c>
      <c r="AA4440" s="5">
        <f t="shared" ca="1" si="2262"/>
        <v>806.71696343019232</v>
      </c>
      <c r="AB4440" s="5">
        <f ca="1">VLOOKUP(CONCATENATE($F4440," ",$G4440),AllocFactorMatrix,(AB$4+1),FALSE)*$E4440</f>
        <v>10.774953045300556</v>
      </c>
      <c r="AC4440" s="5">
        <f ca="1">VLOOKUP(CONCATENATE($F4440," ",$G4440),AllocFactorMatrix,(AC$4+1),FALSE)*$E4440</f>
        <v>355.41814751350154</v>
      </c>
      <c r="AD4440" s="5">
        <f ca="1">VLOOKUP(CONCATENATE($F4440," ",$G4440),AllocFactorMatrix,(AD$4+1),FALSE)*$E4440</f>
        <v>90.797631113439465</v>
      </c>
    </row>
    <row r="4441" spans="3:30" hidden="1" outlineLevel="1">
      <c r="D4441" s="7"/>
      <c r="E4441" s="11"/>
      <c r="F4441" s="11"/>
      <c r="G4441" s="55" t="str">
        <f>$G$8</f>
        <v>PRODUCTION</v>
      </c>
      <c r="H4441" s="4">
        <f t="shared" ref="H4441:AD4441" ca="1" si="2268">+H4409+H4417+H4425+H4433</f>
        <v>572752.09263333399</v>
      </c>
      <c r="I4441" s="4">
        <f t="shared" ca="1" si="2268"/>
        <v>282127.93857977528</v>
      </c>
      <c r="J4441" s="4">
        <f t="shared" ca="1" si="2268"/>
        <v>13946.592110313759</v>
      </c>
      <c r="K4441" s="4">
        <f t="shared" ca="1" si="2268"/>
        <v>51085.567609933554</v>
      </c>
      <c r="L4441" s="4">
        <f t="shared" ca="1" si="2268"/>
        <v>1607.9922942769838</v>
      </c>
      <c r="M4441" s="4">
        <f t="shared" ca="1" si="2268"/>
        <v>150.79237205146021</v>
      </c>
      <c r="N4441" s="4">
        <f t="shared" ca="1" si="2268"/>
        <v>52844.352276262005</v>
      </c>
      <c r="O4441" s="4">
        <f t="shared" ca="1" si="2268"/>
        <v>38832.978293424843</v>
      </c>
      <c r="P4441" s="4">
        <f t="shared" ca="1" si="2268"/>
        <v>7235.7152140415183</v>
      </c>
      <c r="Q4441" s="4">
        <f t="shared" ca="1" si="2268"/>
        <v>3269.6849762046036</v>
      </c>
      <c r="R4441" s="4">
        <f t="shared" ref="R4441" ca="1" si="2269">+R4409+R4417+R4425+R4433</f>
        <v>147.03407849670904</v>
      </c>
      <c r="S4441" s="4">
        <f t="shared" ca="1" si="2268"/>
        <v>49485.412562167679</v>
      </c>
      <c r="T4441" s="4">
        <f t="shared" ca="1" si="2268"/>
        <v>1356.535396202129</v>
      </c>
      <c r="U4441" s="4">
        <f t="shared" ca="1" si="2268"/>
        <v>22199.470629847023</v>
      </c>
      <c r="V4441" s="4">
        <f t="shared" ca="1" si="2268"/>
        <v>117324.82604932685</v>
      </c>
      <c r="W4441" s="4">
        <f t="shared" ca="1" si="2268"/>
        <v>21186.91901187618</v>
      </c>
      <c r="X4441" s="4">
        <f t="shared" ca="1" si="2268"/>
        <v>162067.7510872522</v>
      </c>
      <c r="Y4441" s="4">
        <f t="shared" ca="1" si="2268"/>
        <v>11925.546013720632</v>
      </c>
      <c r="Z4441" s="4">
        <f t="shared" ca="1" si="2268"/>
        <v>199.74833724190125</v>
      </c>
      <c r="AA4441" s="4">
        <f t="shared" ca="1" si="2268"/>
        <v>12125.294350962533</v>
      </c>
      <c r="AB4441" s="4">
        <f t="shared" ca="1" si="2268"/>
        <v>154.75166660065315</v>
      </c>
      <c r="AC4441" s="4">
        <f t="shared" ca="1" si="2268"/>
        <v>0</v>
      </c>
      <c r="AD4441" s="4">
        <f t="shared" ca="1" si="2268"/>
        <v>0</v>
      </c>
    </row>
    <row r="4442" spans="3:30" hidden="1" outlineLevel="1">
      <c r="D4442" s="7"/>
      <c r="E4442" s="11"/>
      <c r="F4442" s="11"/>
      <c r="G4442" s="55" t="str">
        <f>$G$9</f>
        <v>BULKTRAN</v>
      </c>
      <c r="H4442" s="4">
        <f t="shared" ref="H4442:AD4442" ca="1" si="2270">+H4410+H4418+H4426+H4434</f>
        <v>225847.88144148522</v>
      </c>
      <c r="I4442" s="4">
        <f t="shared" ca="1" si="2270"/>
        <v>111248.82482880226</v>
      </c>
      <c r="J4442" s="4">
        <f t="shared" ca="1" si="2270"/>
        <v>5499.4269282562836</v>
      </c>
      <c r="K4442" s="4">
        <f t="shared" ca="1" si="2270"/>
        <v>20144.085661726953</v>
      </c>
      <c r="L4442" s="4">
        <f t="shared" ca="1" si="2270"/>
        <v>634.06429711498208</v>
      </c>
      <c r="M4442" s="4">
        <f t="shared" ca="1" si="2270"/>
        <v>59.460520883964115</v>
      </c>
      <c r="N4442" s="4">
        <f t="shared" ca="1" si="2270"/>
        <v>20837.610479725899</v>
      </c>
      <c r="O4442" s="4">
        <f t="shared" ca="1" si="2270"/>
        <v>15312.638732247822</v>
      </c>
      <c r="P4442" s="4">
        <f t="shared" ca="1" si="2270"/>
        <v>2853.1907134407752</v>
      </c>
      <c r="Q4442" s="4">
        <f t="shared" ca="1" si="2270"/>
        <v>1289.3037569914327</v>
      </c>
      <c r="R4442" s="4">
        <f t="shared" ref="R4442" ca="1" si="2271">+R4410+R4418+R4426+R4434</f>
        <v>57.978548756593597</v>
      </c>
      <c r="S4442" s="4">
        <f t="shared" ca="1" si="2270"/>
        <v>19513.111751436623</v>
      </c>
      <c r="T4442" s="4">
        <f t="shared" ca="1" si="2270"/>
        <v>534.90969177264935</v>
      </c>
      <c r="U4442" s="4">
        <f t="shared" ca="1" si="2270"/>
        <v>8753.705966960315</v>
      </c>
      <c r="V4442" s="4">
        <f t="shared" ca="1" si="2270"/>
        <v>46263.582000903349</v>
      </c>
      <c r="W4442" s="4">
        <f t="shared" ca="1" si="2270"/>
        <v>8354.436124544809</v>
      </c>
      <c r="X4442" s="4">
        <f t="shared" ca="1" si="2270"/>
        <v>63906.633784181118</v>
      </c>
      <c r="Y4442" s="4">
        <f t="shared" ca="1" si="2270"/>
        <v>4702.4870565702076</v>
      </c>
      <c r="Z4442" s="4">
        <f t="shared" ca="1" si="2270"/>
        <v>78.764860692395786</v>
      </c>
      <c r="AA4442" s="4">
        <f t="shared" ca="1" si="2270"/>
        <v>4781.2519172626035</v>
      </c>
      <c r="AB4442" s="4">
        <f t="shared" ca="1" si="2270"/>
        <v>61.021751820418316</v>
      </c>
      <c r="AC4442" s="4">
        <f t="shared" ca="1" si="2270"/>
        <v>0</v>
      </c>
      <c r="AD4442" s="4">
        <f t="shared" ca="1" si="2270"/>
        <v>0</v>
      </c>
    </row>
    <row r="4443" spans="3:30" hidden="1" outlineLevel="1">
      <c r="D4443" s="7"/>
      <c r="E4443" s="11"/>
      <c r="F4443" s="11"/>
      <c r="G4443" s="55" t="str">
        <f>$G$10</f>
        <v>SUBTRAN</v>
      </c>
      <c r="H4443" s="4">
        <f t="shared" ref="H4443:AD4443" ca="1" si="2272">+H4411+H4419+H4427+H4435</f>
        <v>49612.003358540205</v>
      </c>
      <c r="I4443" s="4">
        <f t="shared" ca="1" si="2272"/>
        <v>24154.468687439741</v>
      </c>
      <c r="J4443" s="4">
        <f t="shared" ca="1" si="2272"/>
        <v>1165.7262566523189</v>
      </c>
      <c r="K4443" s="4">
        <f t="shared" ca="1" si="2272"/>
        <v>4240.8551230690991</v>
      </c>
      <c r="L4443" s="4">
        <f t="shared" ca="1" si="2272"/>
        <v>130.99602462427512</v>
      </c>
      <c r="M4443" s="4">
        <f t="shared" ca="1" si="2272"/>
        <v>16.314862072166676</v>
      </c>
      <c r="N4443" s="4">
        <f t="shared" ca="1" si="2272"/>
        <v>4388.1660097655413</v>
      </c>
      <c r="O4443" s="4">
        <f t="shared" ca="1" si="2272"/>
        <v>3204.0323292599637</v>
      </c>
      <c r="P4443" s="4">
        <f t="shared" ca="1" si="2272"/>
        <v>595.62587296742947</v>
      </c>
      <c r="Q4443" s="4">
        <f t="shared" ca="1" si="2272"/>
        <v>354.40449152765683</v>
      </c>
      <c r="R4443" s="4">
        <f t="shared" ref="R4443" ca="1" si="2273">+R4411+R4419+R4427+R4435</f>
        <v>0</v>
      </c>
      <c r="S4443" s="4">
        <f t="shared" ca="1" si="2272"/>
        <v>4154.0626937550505</v>
      </c>
      <c r="T4443" s="4">
        <f t="shared" ca="1" si="2272"/>
        <v>111.87930744434148</v>
      </c>
      <c r="U4443" s="4">
        <f t="shared" ca="1" si="2272"/>
        <v>1831.5281397570886</v>
      </c>
      <c r="V4443" s="4">
        <f t="shared" ca="1" si="2272"/>
        <v>12759.676150586678</v>
      </c>
      <c r="W4443" s="4">
        <f t="shared" ca="1" si="2272"/>
        <v>0</v>
      </c>
      <c r="X4443" s="4">
        <f t="shared" ca="1" si="2272"/>
        <v>14703.083597788109</v>
      </c>
      <c r="Y4443" s="4">
        <f t="shared" ca="1" si="2272"/>
        <v>964.31986080260594</v>
      </c>
      <c r="Z4443" s="4">
        <f t="shared" ca="1" si="2272"/>
        <v>16.07523827826412</v>
      </c>
      <c r="AA4443" s="4">
        <f t="shared" ca="1" si="2272"/>
        <v>980.39509908087007</v>
      </c>
      <c r="AB4443" s="4">
        <f t="shared" ca="1" si="2272"/>
        <v>12.877178337932778</v>
      </c>
      <c r="AC4443" s="4">
        <f t="shared" ca="1" si="2272"/>
        <v>43.78515921502521</v>
      </c>
      <c r="AD4443" s="4">
        <f t="shared" ca="1" si="2272"/>
        <v>9.4386765056050947</v>
      </c>
    </row>
    <row r="4444" spans="3:30" hidden="1" outlineLevel="1">
      <c r="D4444" s="7"/>
      <c r="E4444" s="11"/>
      <c r="F4444" s="11"/>
      <c r="G4444" s="55" t="str">
        <f>$G$11</f>
        <v>DISTPRI</v>
      </c>
      <c r="H4444" s="4">
        <f t="shared" ref="H4444:AD4444" ca="1" si="2274">+H4412+H4420+H4428+H4436</f>
        <v>207697.47478632696</v>
      </c>
      <c r="I4444" s="4">
        <f t="shared" ca="1" si="2274"/>
        <v>138813.08080653573</v>
      </c>
      <c r="J4444" s="4">
        <f t="shared" ca="1" si="2274"/>
        <v>6543.2862525450901</v>
      </c>
      <c r="K4444" s="4">
        <f t="shared" ca="1" si="2274"/>
        <v>23759.073966463071</v>
      </c>
      <c r="L4444" s="4">
        <f t="shared" ca="1" si="2274"/>
        <v>734.27901432630586</v>
      </c>
      <c r="M4444" s="4">
        <f t="shared" ca="1" si="2274"/>
        <v>0</v>
      </c>
      <c r="N4444" s="4">
        <f t="shared" ca="1" si="2274"/>
        <v>24493.352980789376</v>
      </c>
      <c r="O4444" s="4">
        <f t="shared" ca="1" si="2274"/>
        <v>17815.152743795708</v>
      </c>
      <c r="P4444" s="4">
        <f t="shared" ca="1" si="2274"/>
        <v>3318.0733973851475</v>
      </c>
      <c r="Q4444" s="4">
        <f t="shared" ca="1" si="2274"/>
        <v>0</v>
      </c>
      <c r="R4444" s="4">
        <f t="shared" ref="R4444" ca="1" si="2275">+R4412+R4420+R4428+R4436</f>
        <v>0</v>
      </c>
      <c r="S4444" s="4">
        <f t="shared" ca="1" si="2274"/>
        <v>21133.226141180854</v>
      </c>
      <c r="T4444" s="4">
        <f t="shared" ca="1" si="2274"/>
        <v>635.09921667223284</v>
      </c>
      <c r="U4444" s="4">
        <f t="shared" ca="1" si="2274"/>
        <v>10242.713233136375</v>
      </c>
      <c r="V4444" s="4">
        <f t="shared" ca="1" si="2274"/>
        <v>0</v>
      </c>
      <c r="W4444" s="4">
        <f t="shared" ca="1" si="2274"/>
        <v>0</v>
      </c>
      <c r="X4444" s="4">
        <f t="shared" ca="1" si="2274"/>
        <v>10877.812449808609</v>
      </c>
      <c r="Y4444" s="4">
        <f t="shared" ca="1" si="2274"/>
        <v>5372.0872585556581</v>
      </c>
      <c r="Z4444" s="4">
        <f t="shared" ca="1" si="2274"/>
        <v>89.627444576564699</v>
      </c>
      <c r="AA4444" s="4">
        <f t="shared" ca="1" si="2274"/>
        <v>5461.7147031322229</v>
      </c>
      <c r="AB4444" s="4">
        <f t="shared" ca="1" si="2274"/>
        <v>72.613247885442178</v>
      </c>
      <c r="AC4444" s="4">
        <f t="shared" ca="1" si="2274"/>
        <v>248.762899127954</v>
      </c>
      <c r="AD4444" s="4">
        <f t="shared" ca="1" si="2274"/>
        <v>53.625305321705845</v>
      </c>
    </row>
    <row r="4445" spans="3:30" hidden="1" outlineLevel="1">
      <c r="D4445" s="7"/>
      <c r="E4445" s="11"/>
      <c r="F4445" s="11"/>
      <c r="G4445" s="55" t="str">
        <f>$G$12</f>
        <v>DISTSEC</v>
      </c>
      <c r="H4445" s="4">
        <f t="shared" ref="H4445:AD4445" ca="1" si="2276">+H4413+H4421+H4429+H4437</f>
        <v>106604.05210226483</v>
      </c>
      <c r="I4445" s="4">
        <f t="shared" ca="1" si="2276"/>
        <v>79708.004503710239</v>
      </c>
      <c r="J4445" s="4">
        <f t="shared" ca="1" si="2276"/>
        <v>3842.7483008117601</v>
      </c>
      <c r="K4445" s="4">
        <f t="shared" ca="1" si="2276"/>
        <v>11595.173040592643</v>
      </c>
      <c r="L4445" s="4">
        <f t="shared" ca="1" si="2276"/>
        <v>0</v>
      </c>
      <c r="M4445" s="4">
        <f t="shared" ca="1" si="2276"/>
        <v>0</v>
      </c>
      <c r="N4445" s="4">
        <f t="shared" ca="1" si="2276"/>
        <v>11595.173040592643</v>
      </c>
      <c r="O4445" s="4">
        <f t="shared" ca="1" si="2276"/>
        <v>7388.4893926391851</v>
      </c>
      <c r="P4445" s="4">
        <f t="shared" ca="1" si="2276"/>
        <v>0</v>
      </c>
      <c r="Q4445" s="4">
        <f t="shared" ca="1" si="2276"/>
        <v>0</v>
      </c>
      <c r="R4445" s="4">
        <f t="shared" ref="R4445" ca="1" si="2277">+R4413+R4421+R4429+R4437</f>
        <v>0</v>
      </c>
      <c r="S4445" s="4">
        <f t="shared" ca="1" si="2276"/>
        <v>7388.4893926391851</v>
      </c>
      <c r="T4445" s="4">
        <f t="shared" ca="1" si="2276"/>
        <v>199.76925311324464</v>
      </c>
      <c r="U4445" s="4">
        <f t="shared" ca="1" si="2276"/>
        <v>0</v>
      </c>
      <c r="V4445" s="4">
        <f t="shared" ca="1" si="2276"/>
        <v>0</v>
      </c>
      <c r="W4445" s="4">
        <f t="shared" ca="1" si="2276"/>
        <v>0</v>
      </c>
      <c r="X4445" s="4">
        <f t="shared" ca="1" si="2276"/>
        <v>199.76925311324464</v>
      </c>
      <c r="Y4445" s="4">
        <f t="shared" ca="1" si="2276"/>
        <v>2725.2006677876857</v>
      </c>
      <c r="Z4445" s="4">
        <f t="shared" ca="1" si="2276"/>
        <v>0</v>
      </c>
      <c r="AA4445" s="4">
        <f t="shared" ca="1" si="2276"/>
        <v>2725.2006677876857</v>
      </c>
      <c r="AB4445" s="4">
        <f t="shared" ca="1" si="2276"/>
        <v>28.279494996067292</v>
      </c>
      <c r="AC4445" s="4">
        <f t="shared" ca="1" si="2276"/>
        <v>960.19762240493128</v>
      </c>
      <c r="AD4445" s="4">
        <f t="shared" ca="1" si="2276"/>
        <v>156.18982620904862</v>
      </c>
    </row>
    <row r="4446" spans="3:30" hidden="1" outlineLevel="1">
      <c r="D4446" s="7"/>
      <c r="E4446" s="11"/>
      <c r="F4446" s="11"/>
      <c r="G4446" s="55" t="str">
        <f>$G$13</f>
        <v>ENERGY</v>
      </c>
      <c r="H4446" s="4">
        <f t="shared" ref="H4446:AD4446" ca="1" si="2278">+H4414+H4422+H4430+H4438</f>
        <v>4617.6925858022778</v>
      </c>
      <c r="I4446" s="4">
        <f t="shared" ca="1" si="2278"/>
        <v>1732.6833456776792</v>
      </c>
      <c r="J4446" s="4">
        <f t="shared" ca="1" si="2278"/>
        <v>112.28907704402587</v>
      </c>
      <c r="K4446" s="4">
        <f t="shared" ca="1" si="2278"/>
        <v>376.74202603760426</v>
      </c>
      <c r="L4446" s="4">
        <f t="shared" ca="1" si="2278"/>
        <v>11.973716879808849</v>
      </c>
      <c r="M4446" s="4">
        <f t="shared" ca="1" si="2278"/>
        <v>1.1038367210539557</v>
      </c>
      <c r="N4446" s="4">
        <f t="shared" ca="1" si="2278"/>
        <v>389.81957963846708</v>
      </c>
      <c r="O4446" s="4">
        <f t="shared" ca="1" si="2278"/>
        <v>343.48096191748044</v>
      </c>
      <c r="P4446" s="4">
        <f t="shared" ca="1" si="2278"/>
        <v>63.674761193615723</v>
      </c>
      <c r="Q4446" s="4">
        <f t="shared" ca="1" si="2278"/>
        <v>28.932181671847456</v>
      </c>
      <c r="R4446" s="4">
        <f t="shared" ref="R4446" ca="1" si="2279">+R4414+R4422+R4430+R4438</f>
        <v>1.3405477037448976</v>
      </c>
      <c r="S4446" s="4">
        <f t="shared" ca="1" si="2278"/>
        <v>437.42845248668851</v>
      </c>
      <c r="T4446" s="4">
        <f t="shared" ca="1" si="2278"/>
        <v>13.162841355798049</v>
      </c>
      <c r="U4446" s="4">
        <f t="shared" ca="1" si="2278"/>
        <v>231.11977522353061</v>
      </c>
      <c r="V4446" s="4">
        <f t="shared" ca="1" si="2278"/>
        <v>1312.2021276733483</v>
      </c>
      <c r="W4446" s="4">
        <f t="shared" ca="1" si="2278"/>
        <v>248.95545526785656</v>
      </c>
      <c r="X4446" s="4">
        <f t="shared" ca="1" si="2278"/>
        <v>1805.4401995205335</v>
      </c>
      <c r="Y4446" s="4">
        <f t="shared" ca="1" si="2278"/>
        <v>93.059346291373302</v>
      </c>
      <c r="Z4446" s="4">
        <f t="shared" ca="1" si="2278"/>
        <v>1.5148578066498384</v>
      </c>
      <c r="AA4446" s="4">
        <f t="shared" ca="1" si="2278"/>
        <v>94.574204098023145</v>
      </c>
      <c r="AB4446" s="4">
        <f t="shared" ca="1" si="2278"/>
        <v>1.6897020275722419</v>
      </c>
      <c r="AC4446" s="4">
        <f t="shared" ca="1" si="2278"/>
        <v>36.537543697932612</v>
      </c>
      <c r="AD4446" s="4">
        <f t="shared" ca="1" si="2278"/>
        <v>7.2304816113556214</v>
      </c>
    </row>
    <row r="4447" spans="3:30" hidden="1" outlineLevel="1">
      <c r="D4447" s="7"/>
      <c r="E4447" s="11"/>
      <c r="F4447" s="11"/>
      <c r="G4447" s="55" t="str">
        <f>$G$14</f>
        <v>CUSTOMER</v>
      </c>
      <c r="H4447" s="4">
        <f t="shared" ref="H4447:AD4447" ca="1" si="2280">+H4415+H4423+H4431+H4439</f>
        <v>51819.803092246169</v>
      </c>
      <c r="I4447" s="4">
        <f t="shared" ca="1" si="2280"/>
        <v>24488.813246447015</v>
      </c>
      <c r="J4447" s="4">
        <f t="shared" ca="1" si="2280"/>
        <v>6348.3821845304319</v>
      </c>
      <c r="K4447" s="4">
        <f t="shared" ca="1" si="2280"/>
        <v>1802.6401583926015</v>
      </c>
      <c r="L4447" s="4">
        <f t="shared" ca="1" si="2280"/>
        <v>576.20277424860683</v>
      </c>
      <c r="M4447" s="4">
        <f t="shared" ca="1" si="2280"/>
        <v>93.50293073842569</v>
      </c>
      <c r="N4447" s="4">
        <f t="shared" ca="1" si="2280"/>
        <v>2472.345863379634</v>
      </c>
      <c r="O4447" s="4">
        <f t="shared" ca="1" si="2280"/>
        <v>508.01649198247782</v>
      </c>
      <c r="P4447" s="4">
        <f t="shared" ca="1" si="2280"/>
        <v>150.16247562720093</v>
      </c>
      <c r="Q4447" s="4">
        <f t="shared" ca="1" si="2280"/>
        <v>325.73454657322253</v>
      </c>
      <c r="R4447" s="4">
        <f t="shared" ref="R4447" ca="1" si="2281">+R4415+R4423+R4431+R4439</f>
        <v>57.235380693277961</v>
      </c>
      <c r="S4447" s="4">
        <f t="shared" ca="1" si="2280"/>
        <v>1041.1488948761792</v>
      </c>
      <c r="T4447" s="4">
        <f t="shared" ca="1" si="2280"/>
        <v>3.4969953885842169</v>
      </c>
      <c r="U4447" s="4">
        <f t="shared" ca="1" si="2280"/>
        <v>89.091841641106797</v>
      </c>
      <c r="V4447" s="4">
        <f t="shared" ca="1" si="2280"/>
        <v>479.02994933300386</v>
      </c>
      <c r="W4447" s="4">
        <f t="shared" ca="1" si="2280"/>
        <v>85.854336257759527</v>
      </c>
      <c r="X4447" s="4">
        <f t="shared" ca="1" si="2280"/>
        <v>657.47312262045443</v>
      </c>
      <c r="Y4447" s="4">
        <f t="shared" ca="1" si="2280"/>
        <v>140.61057369434727</v>
      </c>
      <c r="Z4447" s="4">
        <f t="shared" ca="1" si="2280"/>
        <v>2.5447132979095257</v>
      </c>
      <c r="AA4447" s="4">
        <f t="shared" ca="1" si="2280"/>
        <v>143.15528699225678</v>
      </c>
      <c r="AB4447" s="4">
        <f t="shared" ca="1" si="2280"/>
        <v>2.6576113689670171</v>
      </c>
      <c r="AC4447" s="4">
        <f t="shared" ca="1" si="2280"/>
        <v>14836.552344323953</v>
      </c>
      <c r="AD4447" s="4">
        <f t="shared" ca="1" si="2280"/>
        <v>1829.2745377072813</v>
      </c>
    </row>
    <row r="4448" spans="3:30" collapsed="1">
      <c r="C4448" s="55" t="s">
        <v>313</v>
      </c>
      <c r="D4448" s="7"/>
      <c r="E4448" s="4">
        <f>+E4416+E4424+E4432+E4440</f>
        <v>1218951</v>
      </c>
      <c r="F4448" s="3"/>
      <c r="G4448" s="55" t="str">
        <f>$G$15</f>
        <v>TOTAL</v>
      </c>
      <c r="H4448" s="4">
        <f t="shared" ref="H4448:AD4448" ca="1" si="2282">+H4416+H4424+H4432+H4440</f>
        <v>1218950.9999999998</v>
      </c>
      <c r="I4448" s="4">
        <f t="shared" ca="1" si="2282"/>
        <v>662273.81399838789</v>
      </c>
      <c r="J4448" s="4">
        <f t="shared" ca="1" si="2282"/>
        <v>37458.45111015367</v>
      </c>
      <c r="K4448" s="4">
        <f t="shared" ca="1" si="2282"/>
        <v>113004.13758621551</v>
      </c>
      <c r="L4448" s="4">
        <f t="shared" ca="1" si="2282"/>
        <v>3695.5081214709626</v>
      </c>
      <c r="M4448" s="4">
        <f t="shared" ca="1" si="2282"/>
        <v>321.17452246707063</v>
      </c>
      <c r="N4448" s="4">
        <f t="shared" ca="1" si="2282"/>
        <v>117020.82023015356</v>
      </c>
      <c r="O4448" s="4">
        <f t="shared" ca="1" si="2282"/>
        <v>83404.788945267486</v>
      </c>
      <c r="P4448" s="4">
        <f t="shared" ca="1" si="2282"/>
        <v>14216.442434655686</v>
      </c>
      <c r="Q4448" s="4">
        <f t="shared" ca="1" si="2282"/>
        <v>5268.0599529687634</v>
      </c>
      <c r="R4448" s="4">
        <f t="shared" ref="R4448" ca="1" si="2283">+R4416+R4424+R4432+R4440</f>
        <v>263.58855565032553</v>
      </c>
      <c r="S4448" s="4">
        <f t="shared" ca="1" si="2282"/>
        <v>103152.87988854226</v>
      </c>
      <c r="T4448" s="4">
        <f t="shared" ca="1" si="2282"/>
        <v>2854.8527019489793</v>
      </c>
      <c r="U4448" s="4">
        <f t="shared" ca="1" si="2282"/>
        <v>43347.629586565447</v>
      </c>
      <c r="V4448" s="4">
        <f t="shared" ca="1" si="2282"/>
        <v>178139.31627782324</v>
      </c>
      <c r="W4448" s="4">
        <f t="shared" ca="1" si="2282"/>
        <v>29876.164927946604</v>
      </c>
      <c r="X4448" s="4">
        <f t="shared" ca="1" si="2282"/>
        <v>254217.96349428428</v>
      </c>
      <c r="Y4448" s="4">
        <f t="shared" ca="1" si="2282"/>
        <v>25923.31077742251</v>
      </c>
      <c r="Z4448" s="4">
        <f t="shared" ca="1" si="2282"/>
        <v>388.27545189368527</v>
      </c>
      <c r="AA4448" s="4">
        <f t="shared" ca="1" si="2282"/>
        <v>26311.586229316195</v>
      </c>
      <c r="AB4448" s="4">
        <f t="shared" ca="1" si="2282"/>
        <v>333.89065303705297</v>
      </c>
      <c r="AC4448" s="4">
        <f t="shared" ca="1" si="2282"/>
        <v>16125.835568769793</v>
      </c>
      <c r="AD4448" s="4">
        <f t="shared" ca="1" si="2282"/>
        <v>2055.7588273549964</v>
      </c>
    </row>
    <row r="4449" spans="4:30">
      <c r="D4449" s="7"/>
      <c r="E4449" s="4"/>
      <c r="F4449" s="3"/>
      <c r="G4449" s="7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  <c r="AC4449" s="4"/>
      <c r="AD4449" s="4"/>
    </row>
    <row r="4450" spans="4:30" hidden="1" outlineLevel="1">
      <c r="D4450" s="7"/>
      <c r="E4450" s="51"/>
      <c r="F4450" s="52" t="str">
        <f>F4457</f>
        <v>PROD_DEMAND</v>
      </c>
      <c r="G4450" s="55" t="str">
        <f>$G$8</f>
        <v>PRODUCTION</v>
      </c>
      <c r="H4450" s="4">
        <f t="shared" ref="H4450:H4457" si="2284">SUBTOTAL(9,I4450:AD4450)</f>
        <v>431809.99999999994</v>
      </c>
      <c r="I4450" s="5">
        <f>VLOOKUP(CONCATENATE($F4450," ",$G4450),AllocFactorMatrix,(I$4+1),FALSE)*$E4457</f>
        <v>212702.26110919408</v>
      </c>
      <c r="J4450" s="5">
        <f>VLOOKUP(CONCATENATE($F4450," ",$G4450),AllocFactorMatrix,(J$4+1),FALSE)*$E4457</f>
        <v>10514.632799447387</v>
      </c>
      <c r="K4450" s="5">
        <f>VLOOKUP(CONCATENATE($F4450," ",$G4450),AllocFactorMatrix,(K$4+1),FALSE)*$E4457</f>
        <v>38514.497342513176</v>
      </c>
      <c r="L4450" s="5">
        <f>VLOOKUP(CONCATENATE($F4450," ",$G4450),AllocFactorMatrix,(L$4+1),FALSE)*$E4457</f>
        <v>1212.2996345580411</v>
      </c>
      <c r="M4450" s="5">
        <f>VLOOKUP(CONCATENATE($F4450," ",$G4450),AllocFactorMatrix,(M$4+1),FALSE)*$E4457</f>
        <v>113.68558057320907</v>
      </c>
      <c r="N4450" s="5">
        <f t="shared" ref="N4450:N4457" si="2285">SUBTOTAL(9,K4450:M4450)</f>
        <v>39840.482557644427</v>
      </c>
      <c r="O4450" s="5">
        <f>VLOOKUP(CONCATENATE($F4450," ",$G4450),AllocFactorMatrix,(O$4+1),FALSE)*$E4457</f>
        <v>29277.009324902912</v>
      </c>
      <c r="P4450" s="5">
        <f>VLOOKUP(CONCATENATE($F4450," ",$G4450),AllocFactorMatrix,(P$4+1),FALSE)*$E4457</f>
        <v>5455.1597921013417</v>
      </c>
      <c r="Q4450" s="5">
        <f>VLOOKUP(CONCATENATE($F4450," ",$G4450),AllocFactorMatrix,(Q$4+1),FALSE)*$E4457</f>
        <v>2465.0851349726486</v>
      </c>
      <c r="R4450" s="5">
        <f>VLOOKUP(CONCATENATE($F4450," ",$G4450),AllocFactorMatrix,(R$4+1),FALSE)*$E4457</f>
        <v>110.85212302543189</v>
      </c>
      <c r="S4450" s="5">
        <f>SUBTOTAL(9,O4450:R4450)</f>
        <v>37308.106375002339</v>
      </c>
      <c r="T4450" s="5">
        <f>VLOOKUP(CONCATENATE($F4450," ",$G4450),AllocFactorMatrix,(T$4+1),FALSE)*$E4457</f>
        <v>1022.7209240578684</v>
      </c>
      <c r="U4450" s="5">
        <f>VLOOKUP(CONCATENATE($F4450," ",$G4450),AllocFactorMatrix,(U$4+1),FALSE)*$E4457</f>
        <v>16736.653669131159</v>
      </c>
      <c r="V4450" s="5">
        <f>VLOOKUP(CONCATENATE($F4450," ",$G4450),AllocFactorMatrix,(V$4+1),FALSE)*$E4457</f>
        <v>88453.684915286314</v>
      </c>
      <c r="W4450" s="5">
        <f>VLOOKUP(CONCATENATE($F4450," ",$G4450),AllocFactorMatrix,(W$4+1),FALSE)*$E4457</f>
        <v>15973.269440981521</v>
      </c>
      <c r="X4450" s="5">
        <f>SUBTOTAL(9,T4450:W4450)</f>
        <v>122186.32894945686</v>
      </c>
      <c r="Y4450" s="5">
        <f>VLOOKUP(CONCATENATE($F4450," ",$G4450),AllocFactorMatrix,(Y$4+1),FALSE)*$E4457</f>
        <v>8990.9231069040725</v>
      </c>
      <c r="Z4450" s="5">
        <f>VLOOKUP(CONCATENATE($F4450," ",$G4450),AllocFactorMatrix,(Z$4+1),FALSE)*$E4457</f>
        <v>150.59452529952299</v>
      </c>
      <c r="AA4450" s="5">
        <f t="shared" ref="AA4450:AA4457" si="2286">SUBTOTAL(9,Y4450:Z4450)</f>
        <v>9141.517632203595</v>
      </c>
      <c r="AB4450" s="5">
        <f>VLOOKUP(CONCATENATE($F4450," ",$G4450),AllocFactorMatrix,(AB$4+1),FALSE)*$E4457</f>
        <v>116.67057705122544</v>
      </c>
      <c r="AC4450" s="5">
        <f>VLOOKUP(CONCATENATE($F4450," ",$G4450),AllocFactorMatrix,(AC$4+1),FALSE)*$E4457</f>
        <v>0</v>
      </c>
      <c r="AD4450" s="5">
        <f>VLOOKUP(CONCATENATE($F4450," ",$G4450),AllocFactorMatrix,(AD$4+1),FALSE)*$E4457</f>
        <v>0</v>
      </c>
    </row>
    <row r="4451" spans="4:30" hidden="1" outlineLevel="1">
      <c r="D4451" s="7"/>
      <c r="E4451" s="51"/>
      <c r="F4451" s="52" t="str">
        <f>F4457</f>
        <v>PROD_DEMAND</v>
      </c>
      <c r="G4451" s="55" t="str">
        <f>$G$9</f>
        <v>BULKTRAN</v>
      </c>
      <c r="H4451" s="4">
        <f t="shared" si="2284"/>
        <v>0</v>
      </c>
      <c r="I4451" s="5">
        <f>VLOOKUP(CONCATENATE($F4451," ",$G4451),AllocFactorMatrix,(I$4+1),FALSE)*$E4457</f>
        <v>0</v>
      </c>
      <c r="J4451" s="5">
        <f>VLOOKUP(CONCATENATE($F4451," ",$G4451),AllocFactorMatrix,(J$4+1),FALSE)*$E4457</f>
        <v>0</v>
      </c>
      <c r="K4451" s="5">
        <f>VLOOKUP(CONCATENATE($F4451," ",$G4451),AllocFactorMatrix,(K$4+1),FALSE)*$E4457</f>
        <v>0</v>
      </c>
      <c r="L4451" s="5">
        <f>VLOOKUP(CONCATENATE($F4451," ",$G4451),AllocFactorMatrix,(L$4+1),FALSE)*$E4457</f>
        <v>0</v>
      </c>
      <c r="M4451" s="5">
        <f>VLOOKUP(CONCATENATE($F4451," ",$G4451),AllocFactorMatrix,(M$4+1),FALSE)*$E4457</f>
        <v>0</v>
      </c>
      <c r="N4451" s="5">
        <f t="shared" si="2285"/>
        <v>0</v>
      </c>
      <c r="O4451" s="5">
        <f>VLOOKUP(CONCATENATE($F4451," ",$G4451),AllocFactorMatrix,(O$4+1),FALSE)*$E4457</f>
        <v>0</v>
      </c>
      <c r="P4451" s="5">
        <f>VLOOKUP(CONCATENATE($F4451," ",$G4451),AllocFactorMatrix,(P$4+1),FALSE)*$E4457</f>
        <v>0</v>
      </c>
      <c r="Q4451" s="5">
        <f>VLOOKUP(CONCATENATE($F4451," ",$G4451),AllocFactorMatrix,(Q$4+1),FALSE)*$E4457</f>
        <v>0</v>
      </c>
      <c r="R4451" s="5">
        <f>VLOOKUP(CONCATENATE($F4451," ",$G4451),AllocFactorMatrix,(R$4+1),FALSE)*$E4457</f>
        <v>0</v>
      </c>
      <c r="S4451" s="5">
        <f t="shared" ref="S4451:S4457" si="2287">SUBTOTAL(9,O4451:R4451)</f>
        <v>0</v>
      </c>
      <c r="T4451" s="5">
        <f>VLOOKUP(CONCATENATE($F4451," ",$G4451),AllocFactorMatrix,(T$4+1),FALSE)*$E4457</f>
        <v>0</v>
      </c>
      <c r="U4451" s="5">
        <f>VLOOKUP(CONCATENATE($F4451," ",$G4451),AllocFactorMatrix,(U$4+1),FALSE)*$E4457</f>
        <v>0</v>
      </c>
      <c r="V4451" s="5">
        <f>VLOOKUP(CONCATENATE($F4451," ",$G4451),AllocFactorMatrix,(V$4+1),FALSE)*$E4457</f>
        <v>0</v>
      </c>
      <c r="W4451" s="5">
        <f>VLOOKUP(CONCATENATE($F4451," ",$G4451),AllocFactorMatrix,(W$4+1),FALSE)*$E4457</f>
        <v>0</v>
      </c>
      <c r="X4451" s="5">
        <f t="shared" ref="X4451:X4457" si="2288">SUBTOTAL(9,T4451:W4451)</f>
        <v>0</v>
      </c>
      <c r="Y4451" s="5">
        <f>VLOOKUP(CONCATENATE($F4451," ",$G4451),AllocFactorMatrix,(Y$4+1),FALSE)*$E4457</f>
        <v>0</v>
      </c>
      <c r="Z4451" s="5">
        <f>VLOOKUP(CONCATENATE($F4451," ",$G4451),AllocFactorMatrix,(Z$4+1),FALSE)*$E4457</f>
        <v>0</v>
      </c>
      <c r="AA4451" s="5">
        <f t="shared" si="2286"/>
        <v>0</v>
      </c>
      <c r="AB4451" s="5">
        <f>VLOOKUP(CONCATENATE($F4451," ",$G4451),AllocFactorMatrix,(AB$4+1),FALSE)*$E4457</f>
        <v>0</v>
      </c>
      <c r="AC4451" s="5">
        <f>VLOOKUP(CONCATENATE($F4451," ",$G4451),AllocFactorMatrix,(AC$4+1),FALSE)*$E4457</f>
        <v>0</v>
      </c>
      <c r="AD4451" s="5">
        <f>VLOOKUP(CONCATENATE($F4451," ",$G4451),AllocFactorMatrix,(AD$4+1),FALSE)*$E4457</f>
        <v>0</v>
      </c>
    </row>
    <row r="4452" spans="4:30" hidden="1" outlineLevel="1">
      <c r="D4452" s="7"/>
      <c r="E4452" s="51"/>
      <c r="F4452" s="52" t="str">
        <f>F4457</f>
        <v>PROD_DEMAND</v>
      </c>
      <c r="G4452" s="55" t="str">
        <f>$G$10</f>
        <v>SUBTRAN</v>
      </c>
      <c r="H4452" s="4">
        <f t="shared" si="2284"/>
        <v>0</v>
      </c>
      <c r="I4452" s="5">
        <f>VLOOKUP(CONCATENATE($F4452," ",$G4452),AllocFactorMatrix,(I$4+1),FALSE)*$E4457</f>
        <v>0</v>
      </c>
      <c r="J4452" s="5">
        <f>VLOOKUP(CONCATENATE($F4452," ",$G4452),AllocFactorMatrix,(J$4+1),FALSE)*$E4457</f>
        <v>0</v>
      </c>
      <c r="K4452" s="5">
        <f>VLOOKUP(CONCATENATE($F4452," ",$G4452),AllocFactorMatrix,(K$4+1),FALSE)*$E4457</f>
        <v>0</v>
      </c>
      <c r="L4452" s="5">
        <f>VLOOKUP(CONCATENATE($F4452," ",$G4452),AllocFactorMatrix,(L$4+1),FALSE)*$E4457</f>
        <v>0</v>
      </c>
      <c r="M4452" s="5">
        <f>VLOOKUP(CONCATENATE($F4452," ",$G4452),AllocFactorMatrix,(M$4+1),FALSE)*$E4457</f>
        <v>0</v>
      </c>
      <c r="N4452" s="5">
        <f t="shared" si="2285"/>
        <v>0</v>
      </c>
      <c r="O4452" s="5">
        <f>VLOOKUP(CONCATENATE($F4452," ",$G4452),AllocFactorMatrix,(O$4+1),FALSE)*$E4457</f>
        <v>0</v>
      </c>
      <c r="P4452" s="5">
        <f>VLOOKUP(CONCATENATE($F4452," ",$G4452),AllocFactorMatrix,(P$4+1),FALSE)*$E4457</f>
        <v>0</v>
      </c>
      <c r="Q4452" s="5">
        <f>VLOOKUP(CONCATENATE($F4452," ",$G4452),AllocFactorMatrix,(Q$4+1),FALSE)*$E4457</f>
        <v>0</v>
      </c>
      <c r="R4452" s="5">
        <f>VLOOKUP(CONCATENATE($F4452," ",$G4452),AllocFactorMatrix,(R$4+1),FALSE)*$E4457</f>
        <v>0</v>
      </c>
      <c r="S4452" s="5">
        <f t="shared" si="2287"/>
        <v>0</v>
      </c>
      <c r="T4452" s="5">
        <f>VLOOKUP(CONCATENATE($F4452," ",$G4452),AllocFactorMatrix,(T$4+1),FALSE)*$E4457</f>
        <v>0</v>
      </c>
      <c r="U4452" s="5">
        <f>VLOOKUP(CONCATENATE($F4452," ",$G4452),AllocFactorMatrix,(U$4+1),FALSE)*$E4457</f>
        <v>0</v>
      </c>
      <c r="V4452" s="5">
        <f>VLOOKUP(CONCATENATE($F4452," ",$G4452),AllocFactorMatrix,(V$4+1),FALSE)*$E4457</f>
        <v>0</v>
      </c>
      <c r="W4452" s="5">
        <f>VLOOKUP(CONCATENATE($F4452," ",$G4452),AllocFactorMatrix,(W$4+1),FALSE)*$E4457</f>
        <v>0</v>
      </c>
      <c r="X4452" s="5">
        <f t="shared" si="2288"/>
        <v>0</v>
      </c>
      <c r="Y4452" s="5">
        <f>VLOOKUP(CONCATENATE($F4452," ",$G4452),AllocFactorMatrix,(Y$4+1),FALSE)*$E4457</f>
        <v>0</v>
      </c>
      <c r="Z4452" s="5">
        <f>VLOOKUP(CONCATENATE($F4452," ",$G4452),AllocFactorMatrix,(Z$4+1),FALSE)*$E4457</f>
        <v>0</v>
      </c>
      <c r="AA4452" s="5">
        <f t="shared" si="2286"/>
        <v>0</v>
      </c>
      <c r="AB4452" s="5">
        <f>VLOOKUP(CONCATENATE($F4452," ",$G4452),AllocFactorMatrix,(AB$4+1),FALSE)*$E4457</f>
        <v>0</v>
      </c>
      <c r="AC4452" s="5">
        <f>VLOOKUP(CONCATENATE($F4452," ",$G4452),AllocFactorMatrix,(AC$4+1),FALSE)*$E4457</f>
        <v>0</v>
      </c>
      <c r="AD4452" s="5">
        <f>VLOOKUP(CONCATENATE($F4452," ",$G4452),AllocFactorMatrix,(AD$4+1),FALSE)*$E4457</f>
        <v>0</v>
      </c>
    </row>
    <row r="4453" spans="4:30" hidden="1" outlineLevel="1">
      <c r="D4453" s="7"/>
      <c r="E4453" s="51"/>
      <c r="F4453" s="52" t="str">
        <f>F4457</f>
        <v>PROD_DEMAND</v>
      </c>
      <c r="G4453" s="55" t="str">
        <f>$G$11</f>
        <v>DISTPRI</v>
      </c>
      <c r="H4453" s="4">
        <f t="shared" si="2284"/>
        <v>0</v>
      </c>
      <c r="I4453" s="5">
        <f>VLOOKUP(CONCATENATE($F4453," ",$G4453),AllocFactorMatrix,(I$4+1),FALSE)*$E4457</f>
        <v>0</v>
      </c>
      <c r="J4453" s="5">
        <f>VLOOKUP(CONCATENATE($F4453," ",$G4453),AllocFactorMatrix,(J$4+1),FALSE)*$E4457</f>
        <v>0</v>
      </c>
      <c r="K4453" s="5">
        <f>VLOOKUP(CONCATENATE($F4453," ",$G4453),AllocFactorMatrix,(K$4+1),FALSE)*$E4457</f>
        <v>0</v>
      </c>
      <c r="L4453" s="5">
        <f>VLOOKUP(CONCATENATE($F4453," ",$G4453),AllocFactorMatrix,(L$4+1),FALSE)*$E4457</f>
        <v>0</v>
      </c>
      <c r="M4453" s="5">
        <f>VLOOKUP(CONCATENATE($F4453," ",$G4453),AllocFactorMatrix,(M$4+1),FALSE)*$E4457</f>
        <v>0</v>
      </c>
      <c r="N4453" s="5">
        <f t="shared" si="2285"/>
        <v>0</v>
      </c>
      <c r="O4453" s="5">
        <f>VLOOKUP(CONCATENATE($F4453," ",$G4453),AllocFactorMatrix,(O$4+1),FALSE)*$E4457</f>
        <v>0</v>
      </c>
      <c r="P4453" s="5">
        <f>VLOOKUP(CONCATENATE($F4453," ",$G4453),AllocFactorMatrix,(P$4+1),FALSE)*$E4457</f>
        <v>0</v>
      </c>
      <c r="Q4453" s="5">
        <f>VLOOKUP(CONCATENATE($F4453," ",$G4453),AllocFactorMatrix,(Q$4+1),FALSE)*$E4457</f>
        <v>0</v>
      </c>
      <c r="R4453" s="5">
        <f>VLOOKUP(CONCATENATE($F4453," ",$G4453),AllocFactorMatrix,(R$4+1),FALSE)*$E4457</f>
        <v>0</v>
      </c>
      <c r="S4453" s="5">
        <f t="shared" si="2287"/>
        <v>0</v>
      </c>
      <c r="T4453" s="5">
        <f>VLOOKUP(CONCATENATE($F4453," ",$G4453),AllocFactorMatrix,(T$4+1),FALSE)*$E4457</f>
        <v>0</v>
      </c>
      <c r="U4453" s="5">
        <f>VLOOKUP(CONCATENATE($F4453," ",$G4453),AllocFactorMatrix,(U$4+1),FALSE)*$E4457</f>
        <v>0</v>
      </c>
      <c r="V4453" s="5">
        <f>VLOOKUP(CONCATENATE($F4453," ",$G4453),AllocFactorMatrix,(V$4+1),FALSE)*$E4457</f>
        <v>0</v>
      </c>
      <c r="W4453" s="5">
        <f>VLOOKUP(CONCATENATE($F4453," ",$G4453),AllocFactorMatrix,(W$4+1),FALSE)*$E4457</f>
        <v>0</v>
      </c>
      <c r="X4453" s="5">
        <f t="shared" si="2288"/>
        <v>0</v>
      </c>
      <c r="Y4453" s="5">
        <f>VLOOKUP(CONCATENATE($F4453," ",$G4453),AllocFactorMatrix,(Y$4+1),FALSE)*$E4457</f>
        <v>0</v>
      </c>
      <c r="Z4453" s="5">
        <f>VLOOKUP(CONCATENATE($F4453," ",$G4453),AllocFactorMatrix,(Z$4+1),FALSE)*$E4457</f>
        <v>0</v>
      </c>
      <c r="AA4453" s="5">
        <f t="shared" si="2286"/>
        <v>0</v>
      </c>
      <c r="AB4453" s="5">
        <f>VLOOKUP(CONCATENATE($F4453," ",$G4453),AllocFactorMatrix,(AB$4+1),FALSE)*$E4457</f>
        <v>0</v>
      </c>
      <c r="AC4453" s="5">
        <f>VLOOKUP(CONCATENATE($F4453," ",$G4453),AllocFactorMatrix,(AC$4+1),FALSE)*$E4457</f>
        <v>0</v>
      </c>
      <c r="AD4453" s="5">
        <f>VLOOKUP(CONCATENATE($F4453," ",$G4453),AllocFactorMatrix,(AD$4+1),FALSE)*$E4457</f>
        <v>0</v>
      </c>
    </row>
    <row r="4454" spans="4:30" hidden="1" outlineLevel="1">
      <c r="D4454" s="7"/>
      <c r="E4454" s="51"/>
      <c r="F4454" s="52" t="str">
        <f>F4457</f>
        <v>PROD_DEMAND</v>
      </c>
      <c r="G4454" s="55" t="str">
        <f>$G$12</f>
        <v>DISTSEC</v>
      </c>
      <c r="H4454" s="4">
        <f t="shared" si="2284"/>
        <v>0</v>
      </c>
      <c r="I4454" s="5">
        <f>VLOOKUP(CONCATENATE($F4454," ",$G4454),AllocFactorMatrix,(I$4+1),FALSE)*$E4457</f>
        <v>0</v>
      </c>
      <c r="J4454" s="5">
        <f>VLOOKUP(CONCATENATE($F4454," ",$G4454),AllocFactorMatrix,(J$4+1),FALSE)*$E4457</f>
        <v>0</v>
      </c>
      <c r="K4454" s="5">
        <f>VLOOKUP(CONCATENATE($F4454," ",$G4454),AllocFactorMatrix,(K$4+1),FALSE)*$E4457</f>
        <v>0</v>
      </c>
      <c r="L4454" s="5">
        <f>VLOOKUP(CONCATENATE($F4454," ",$G4454),AllocFactorMatrix,(L$4+1),FALSE)*$E4457</f>
        <v>0</v>
      </c>
      <c r="M4454" s="5">
        <f>VLOOKUP(CONCATENATE($F4454," ",$G4454),AllocFactorMatrix,(M$4+1),FALSE)*$E4457</f>
        <v>0</v>
      </c>
      <c r="N4454" s="5">
        <f t="shared" si="2285"/>
        <v>0</v>
      </c>
      <c r="O4454" s="5">
        <f>VLOOKUP(CONCATENATE($F4454," ",$G4454),AllocFactorMatrix,(O$4+1),FALSE)*$E4457</f>
        <v>0</v>
      </c>
      <c r="P4454" s="5">
        <f>VLOOKUP(CONCATENATE($F4454," ",$G4454),AllocFactorMatrix,(P$4+1),FALSE)*$E4457</f>
        <v>0</v>
      </c>
      <c r="Q4454" s="5">
        <f>VLOOKUP(CONCATENATE($F4454," ",$G4454),AllocFactorMatrix,(Q$4+1),FALSE)*$E4457</f>
        <v>0</v>
      </c>
      <c r="R4454" s="5">
        <f>VLOOKUP(CONCATENATE($F4454," ",$G4454),AllocFactorMatrix,(R$4+1),FALSE)*$E4457</f>
        <v>0</v>
      </c>
      <c r="S4454" s="5">
        <f t="shared" si="2287"/>
        <v>0</v>
      </c>
      <c r="T4454" s="5">
        <f>VLOOKUP(CONCATENATE($F4454," ",$G4454),AllocFactorMatrix,(T$4+1),FALSE)*$E4457</f>
        <v>0</v>
      </c>
      <c r="U4454" s="5">
        <f>VLOOKUP(CONCATENATE($F4454," ",$G4454),AllocFactorMatrix,(U$4+1),FALSE)*$E4457</f>
        <v>0</v>
      </c>
      <c r="V4454" s="5">
        <f>VLOOKUP(CONCATENATE($F4454," ",$G4454),AllocFactorMatrix,(V$4+1),FALSE)*$E4457</f>
        <v>0</v>
      </c>
      <c r="W4454" s="5">
        <f>VLOOKUP(CONCATENATE($F4454," ",$G4454),AllocFactorMatrix,(W$4+1),FALSE)*$E4457</f>
        <v>0</v>
      </c>
      <c r="X4454" s="5">
        <f t="shared" si="2288"/>
        <v>0</v>
      </c>
      <c r="Y4454" s="5">
        <f>VLOOKUP(CONCATENATE($F4454," ",$G4454),AllocFactorMatrix,(Y$4+1),FALSE)*$E4457</f>
        <v>0</v>
      </c>
      <c r="Z4454" s="5">
        <f>VLOOKUP(CONCATENATE($F4454," ",$G4454),AllocFactorMatrix,(Z$4+1),FALSE)*$E4457</f>
        <v>0</v>
      </c>
      <c r="AA4454" s="5">
        <f t="shared" si="2286"/>
        <v>0</v>
      </c>
      <c r="AB4454" s="5">
        <f>VLOOKUP(CONCATENATE($F4454," ",$G4454),AllocFactorMatrix,(AB$4+1),FALSE)*$E4457</f>
        <v>0</v>
      </c>
      <c r="AC4454" s="5">
        <f>VLOOKUP(CONCATENATE($F4454," ",$G4454),AllocFactorMatrix,(AC$4+1),FALSE)*$E4457</f>
        <v>0</v>
      </c>
      <c r="AD4454" s="5">
        <f>VLOOKUP(CONCATENATE($F4454," ",$G4454),AllocFactorMatrix,(AD$4+1),FALSE)*$E4457</f>
        <v>0</v>
      </c>
    </row>
    <row r="4455" spans="4:30" hidden="1" outlineLevel="1">
      <c r="D4455" s="7"/>
      <c r="E4455" s="51"/>
      <c r="F4455" s="52" t="str">
        <f>F4457</f>
        <v>PROD_DEMAND</v>
      </c>
      <c r="G4455" s="55" t="str">
        <f>$G$13</f>
        <v>ENERGY</v>
      </c>
      <c r="H4455" s="4">
        <f t="shared" si="2284"/>
        <v>0</v>
      </c>
      <c r="I4455" s="5">
        <f>VLOOKUP(CONCATENATE($F4455," ",$G4455),AllocFactorMatrix,(I$4+1),FALSE)*$E4457</f>
        <v>0</v>
      </c>
      <c r="J4455" s="5">
        <f>VLOOKUP(CONCATENATE($F4455," ",$G4455),AllocFactorMatrix,(J$4+1),FALSE)*$E4457</f>
        <v>0</v>
      </c>
      <c r="K4455" s="5">
        <f>VLOOKUP(CONCATENATE($F4455," ",$G4455),AllocFactorMatrix,(K$4+1),FALSE)*$E4457</f>
        <v>0</v>
      </c>
      <c r="L4455" s="5">
        <f>VLOOKUP(CONCATENATE($F4455," ",$G4455),AllocFactorMatrix,(L$4+1),FALSE)*$E4457</f>
        <v>0</v>
      </c>
      <c r="M4455" s="5">
        <f>VLOOKUP(CONCATENATE($F4455," ",$G4455),AllocFactorMatrix,(M$4+1),FALSE)*$E4457</f>
        <v>0</v>
      </c>
      <c r="N4455" s="5">
        <f t="shared" si="2285"/>
        <v>0</v>
      </c>
      <c r="O4455" s="5">
        <f>VLOOKUP(CONCATENATE($F4455," ",$G4455),AllocFactorMatrix,(O$4+1),FALSE)*$E4457</f>
        <v>0</v>
      </c>
      <c r="P4455" s="5">
        <f>VLOOKUP(CONCATENATE($F4455," ",$G4455),AllocFactorMatrix,(P$4+1),FALSE)*$E4457</f>
        <v>0</v>
      </c>
      <c r="Q4455" s="5">
        <f>VLOOKUP(CONCATENATE($F4455," ",$G4455),AllocFactorMatrix,(Q$4+1),FALSE)*$E4457</f>
        <v>0</v>
      </c>
      <c r="R4455" s="5">
        <f>VLOOKUP(CONCATENATE($F4455," ",$G4455),AllocFactorMatrix,(R$4+1),FALSE)*$E4457</f>
        <v>0</v>
      </c>
      <c r="S4455" s="5">
        <f t="shared" si="2287"/>
        <v>0</v>
      </c>
      <c r="T4455" s="5">
        <f>VLOOKUP(CONCATENATE($F4455," ",$G4455),AllocFactorMatrix,(T$4+1),FALSE)*$E4457</f>
        <v>0</v>
      </c>
      <c r="U4455" s="5">
        <f>VLOOKUP(CONCATENATE($F4455," ",$G4455),AllocFactorMatrix,(U$4+1),FALSE)*$E4457</f>
        <v>0</v>
      </c>
      <c r="V4455" s="5">
        <f>VLOOKUP(CONCATENATE($F4455," ",$G4455),AllocFactorMatrix,(V$4+1),FALSE)*$E4457</f>
        <v>0</v>
      </c>
      <c r="W4455" s="5">
        <f>VLOOKUP(CONCATENATE($F4455," ",$G4455),AllocFactorMatrix,(W$4+1),FALSE)*$E4457</f>
        <v>0</v>
      </c>
      <c r="X4455" s="5">
        <f t="shared" si="2288"/>
        <v>0</v>
      </c>
      <c r="Y4455" s="5">
        <f>VLOOKUP(CONCATENATE($F4455," ",$G4455),AllocFactorMatrix,(Y$4+1),FALSE)*$E4457</f>
        <v>0</v>
      </c>
      <c r="Z4455" s="5">
        <f>VLOOKUP(CONCATENATE($F4455," ",$G4455),AllocFactorMatrix,(Z$4+1),FALSE)*$E4457</f>
        <v>0</v>
      </c>
      <c r="AA4455" s="5">
        <f t="shared" si="2286"/>
        <v>0</v>
      </c>
      <c r="AB4455" s="5">
        <f>VLOOKUP(CONCATENATE($F4455," ",$G4455),AllocFactorMatrix,(AB$4+1),FALSE)*$E4457</f>
        <v>0</v>
      </c>
      <c r="AC4455" s="5">
        <f>VLOOKUP(CONCATENATE($F4455," ",$G4455),AllocFactorMatrix,(AC$4+1),FALSE)*$E4457</f>
        <v>0</v>
      </c>
      <c r="AD4455" s="5">
        <f>VLOOKUP(CONCATENATE($F4455," ",$G4455),AllocFactorMatrix,(AD$4+1),FALSE)*$E4457</f>
        <v>0</v>
      </c>
    </row>
    <row r="4456" spans="4:30" hidden="1" outlineLevel="1">
      <c r="D4456" s="7"/>
      <c r="E4456" s="51"/>
      <c r="F4456" s="52" t="str">
        <f>F4457</f>
        <v>PROD_DEMAND</v>
      </c>
      <c r="G4456" s="55" t="str">
        <f>$G$14</f>
        <v>CUSTOMER</v>
      </c>
      <c r="H4456" s="4">
        <f t="shared" si="2284"/>
        <v>0</v>
      </c>
      <c r="I4456" s="5">
        <f>VLOOKUP(CONCATENATE($F4456," ",$G4456),AllocFactorMatrix,(I$4+1),FALSE)*$E4457</f>
        <v>0</v>
      </c>
      <c r="J4456" s="5">
        <f>VLOOKUP(CONCATENATE($F4456," ",$G4456),AllocFactorMatrix,(J$4+1),FALSE)*$E4457</f>
        <v>0</v>
      </c>
      <c r="K4456" s="5">
        <f>VLOOKUP(CONCATENATE($F4456," ",$G4456),AllocFactorMatrix,(K$4+1),FALSE)*$E4457</f>
        <v>0</v>
      </c>
      <c r="L4456" s="5">
        <f>VLOOKUP(CONCATENATE($F4456," ",$G4456),AllocFactorMatrix,(L$4+1),FALSE)*$E4457</f>
        <v>0</v>
      </c>
      <c r="M4456" s="5">
        <f>VLOOKUP(CONCATENATE($F4456," ",$G4456),AllocFactorMatrix,(M$4+1),FALSE)*$E4457</f>
        <v>0</v>
      </c>
      <c r="N4456" s="5">
        <f t="shared" si="2285"/>
        <v>0</v>
      </c>
      <c r="O4456" s="5">
        <f>VLOOKUP(CONCATENATE($F4456," ",$G4456),AllocFactorMatrix,(O$4+1),FALSE)*$E4457</f>
        <v>0</v>
      </c>
      <c r="P4456" s="5">
        <f>VLOOKUP(CONCATENATE($F4456," ",$G4456),AllocFactorMatrix,(P$4+1),FALSE)*$E4457</f>
        <v>0</v>
      </c>
      <c r="Q4456" s="5">
        <f>VLOOKUP(CONCATENATE($F4456," ",$G4456),AllocFactorMatrix,(Q$4+1),FALSE)*$E4457</f>
        <v>0</v>
      </c>
      <c r="R4456" s="5">
        <f>VLOOKUP(CONCATENATE($F4456," ",$G4456),AllocFactorMatrix,(R$4+1),FALSE)*$E4457</f>
        <v>0</v>
      </c>
      <c r="S4456" s="5">
        <f t="shared" si="2287"/>
        <v>0</v>
      </c>
      <c r="T4456" s="5">
        <f>VLOOKUP(CONCATENATE($F4456," ",$G4456),AllocFactorMatrix,(T$4+1),FALSE)*$E4457</f>
        <v>0</v>
      </c>
      <c r="U4456" s="5">
        <f>VLOOKUP(CONCATENATE($F4456," ",$G4456),AllocFactorMatrix,(U$4+1),FALSE)*$E4457</f>
        <v>0</v>
      </c>
      <c r="V4456" s="5">
        <f>VLOOKUP(CONCATENATE($F4456," ",$G4456),AllocFactorMatrix,(V$4+1),FALSE)*$E4457</f>
        <v>0</v>
      </c>
      <c r="W4456" s="5">
        <f>VLOOKUP(CONCATENATE($F4456," ",$G4456),AllocFactorMatrix,(W$4+1),FALSE)*$E4457</f>
        <v>0</v>
      </c>
      <c r="X4456" s="5">
        <f t="shared" si="2288"/>
        <v>0</v>
      </c>
      <c r="Y4456" s="5">
        <f>VLOOKUP(CONCATENATE($F4456," ",$G4456),AllocFactorMatrix,(Y$4+1),FALSE)*$E4457</f>
        <v>0</v>
      </c>
      <c r="Z4456" s="5">
        <f>VLOOKUP(CONCATENATE($F4456," ",$G4456),AllocFactorMatrix,(Z$4+1),FALSE)*$E4457</f>
        <v>0</v>
      </c>
      <c r="AA4456" s="5">
        <f t="shared" si="2286"/>
        <v>0</v>
      </c>
      <c r="AB4456" s="5">
        <f>VLOOKUP(CONCATENATE($F4456," ",$G4456),AllocFactorMatrix,(AB$4+1),FALSE)*$E4457</f>
        <v>0</v>
      </c>
      <c r="AC4456" s="5">
        <f>VLOOKUP(CONCATENATE($F4456," ",$G4456),AllocFactorMatrix,(AC$4+1),FALSE)*$E4457</f>
        <v>0</v>
      </c>
      <c r="AD4456" s="5">
        <f>VLOOKUP(CONCATENATE($F4456," ",$G4456),AllocFactorMatrix,(AD$4+1),FALSE)*$E4457</f>
        <v>0</v>
      </c>
    </row>
    <row r="4457" spans="4:30" collapsed="1">
      <c r="D4457" s="7" t="str">
        <f>D4336</f>
        <v>Adj 50 - AFUDC Offset</v>
      </c>
      <c r="E4457" s="40">
        <v>431810</v>
      </c>
      <c r="F4457" s="97" t="s">
        <v>30</v>
      </c>
      <c r="G4457" s="55" t="str">
        <f>$G$15</f>
        <v>TOTAL</v>
      </c>
      <c r="H4457" s="4">
        <f t="shared" si="2284"/>
        <v>431809.99999999994</v>
      </c>
      <c r="I4457" s="5">
        <f>VLOOKUP(CONCATENATE($F4457," ",$G4457),AllocFactorMatrix,(I$4+1),FALSE)*$E4457</f>
        <v>212702.26110919408</v>
      </c>
      <c r="J4457" s="5">
        <f>VLOOKUP(CONCATENATE($F4457," ",$G4457),AllocFactorMatrix,(J$4+1),FALSE)*$E4457</f>
        <v>10514.632799447387</v>
      </c>
      <c r="K4457" s="5">
        <f>VLOOKUP(CONCATENATE($F4457," ",$G4457),AllocFactorMatrix,(K$4+1),FALSE)*$E4457</f>
        <v>38514.497342513176</v>
      </c>
      <c r="L4457" s="5">
        <f>VLOOKUP(CONCATENATE($F4457," ",$G4457),AllocFactorMatrix,(L$4+1),FALSE)*$E4457</f>
        <v>1212.2996345580411</v>
      </c>
      <c r="M4457" s="5">
        <f>VLOOKUP(CONCATENATE($F4457," ",$G4457),AllocFactorMatrix,(M$4+1),FALSE)*$E4457</f>
        <v>113.68558057320907</v>
      </c>
      <c r="N4457" s="5">
        <f t="shared" si="2285"/>
        <v>39840.482557644427</v>
      </c>
      <c r="O4457" s="5">
        <f>VLOOKUP(CONCATENATE($F4457," ",$G4457),AllocFactorMatrix,(O$4+1),FALSE)*$E4457</f>
        <v>29277.009324902912</v>
      </c>
      <c r="P4457" s="5">
        <f>VLOOKUP(CONCATENATE($F4457," ",$G4457),AllocFactorMatrix,(P$4+1),FALSE)*$E4457</f>
        <v>5455.1597921013417</v>
      </c>
      <c r="Q4457" s="5">
        <f>VLOOKUP(CONCATENATE($F4457," ",$G4457),AllocFactorMatrix,(Q$4+1),FALSE)*$E4457</f>
        <v>2465.0851349726486</v>
      </c>
      <c r="R4457" s="5">
        <f>VLOOKUP(CONCATENATE($F4457," ",$G4457),AllocFactorMatrix,(R$4+1),FALSE)*$E4457</f>
        <v>110.85212302543189</v>
      </c>
      <c r="S4457" s="5">
        <f t="shared" si="2287"/>
        <v>37308.106375002339</v>
      </c>
      <c r="T4457" s="5">
        <f>VLOOKUP(CONCATENATE($F4457," ",$G4457),AllocFactorMatrix,(T$4+1),FALSE)*$E4457</f>
        <v>1022.7209240578684</v>
      </c>
      <c r="U4457" s="5">
        <f>VLOOKUP(CONCATENATE($F4457," ",$G4457),AllocFactorMatrix,(U$4+1),FALSE)*$E4457</f>
        <v>16736.653669131159</v>
      </c>
      <c r="V4457" s="5">
        <f>VLOOKUP(CONCATENATE($F4457," ",$G4457),AllocFactorMatrix,(V$4+1),FALSE)*$E4457</f>
        <v>88453.684915286314</v>
      </c>
      <c r="W4457" s="5">
        <f>VLOOKUP(CONCATENATE($F4457," ",$G4457),AllocFactorMatrix,(W$4+1),FALSE)*$E4457</f>
        <v>15973.269440981521</v>
      </c>
      <c r="X4457" s="5">
        <f t="shared" si="2288"/>
        <v>122186.32894945686</v>
      </c>
      <c r="Y4457" s="5">
        <f>VLOOKUP(CONCATENATE($F4457," ",$G4457),AllocFactorMatrix,(Y$4+1),FALSE)*$E4457</f>
        <v>8990.9231069040725</v>
      </c>
      <c r="Z4457" s="5">
        <f>VLOOKUP(CONCATENATE($F4457," ",$G4457),AllocFactorMatrix,(Z$4+1),FALSE)*$E4457</f>
        <v>150.59452529952299</v>
      </c>
      <c r="AA4457" s="5">
        <f t="shared" si="2286"/>
        <v>9141.517632203595</v>
      </c>
      <c r="AB4457" s="5">
        <f>VLOOKUP(CONCATENATE($F4457," ",$G4457),AllocFactorMatrix,(AB$4+1),FALSE)*$E4457</f>
        <v>116.67057705122544</v>
      </c>
      <c r="AC4457" s="5">
        <f>VLOOKUP(CONCATENATE($F4457," ",$G4457),AllocFactorMatrix,(AC$4+1),FALSE)*$E4457</f>
        <v>0</v>
      </c>
      <c r="AD4457" s="5">
        <f>VLOOKUP(CONCATENATE($F4457," ",$G4457),AllocFactorMatrix,(AD$4+1),FALSE)*$E4457</f>
        <v>0</v>
      </c>
    </row>
    <row r="4458" spans="4:30" hidden="1" outlineLevel="1">
      <c r="D4458" s="7"/>
      <c r="F4458" s="3"/>
      <c r="G4458" s="55" t="str">
        <f>$G$8</f>
        <v>PRODUCTION</v>
      </c>
      <c r="H4458" s="11">
        <f t="shared" ref="H4458:AD4458" si="2289">+H4450</f>
        <v>431809.99999999994</v>
      </c>
      <c r="I4458" s="11">
        <f t="shared" si="2289"/>
        <v>212702.26110919408</v>
      </c>
      <c r="J4458" s="11">
        <f t="shared" si="2289"/>
        <v>10514.632799447387</v>
      </c>
      <c r="K4458" s="11">
        <f t="shared" si="2289"/>
        <v>38514.497342513176</v>
      </c>
      <c r="L4458" s="11">
        <f t="shared" si="2289"/>
        <v>1212.2996345580411</v>
      </c>
      <c r="M4458" s="11">
        <f t="shared" si="2289"/>
        <v>113.68558057320907</v>
      </c>
      <c r="N4458" s="11">
        <f t="shared" si="2289"/>
        <v>39840.482557644427</v>
      </c>
      <c r="O4458" s="11">
        <f t="shared" si="2289"/>
        <v>29277.009324902912</v>
      </c>
      <c r="P4458" s="11">
        <f t="shared" si="2289"/>
        <v>5455.1597921013417</v>
      </c>
      <c r="Q4458" s="11">
        <f t="shared" si="2289"/>
        <v>2465.0851349726486</v>
      </c>
      <c r="R4458" s="11">
        <f t="shared" si="2289"/>
        <v>110.85212302543189</v>
      </c>
      <c r="S4458" s="11">
        <f t="shared" si="2289"/>
        <v>37308.106375002339</v>
      </c>
      <c r="T4458" s="11">
        <f t="shared" si="2289"/>
        <v>1022.7209240578684</v>
      </c>
      <c r="U4458" s="11">
        <f t="shared" si="2289"/>
        <v>16736.653669131159</v>
      </c>
      <c r="V4458" s="11">
        <f t="shared" si="2289"/>
        <v>88453.684915286314</v>
      </c>
      <c r="W4458" s="11">
        <f t="shared" si="2289"/>
        <v>15973.269440981521</v>
      </c>
      <c r="X4458" s="11">
        <f t="shared" si="2289"/>
        <v>122186.32894945686</v>
      </c>
      <c r="Y4458" s="11">
        <f t="shared" si="2289"/>
        <v>8990.9231069040725</v>
      </c>
      <c r="Z4458" s="11">
        <f t="shared" si="2289"/>
        <v>150.59452529952299</v>
      </c>
      <c r="AA4458" s="11">
        <f t="shared" si="2289"/>
        <v>9141.517632203595</v>
      </c>
      <c r="AB4458" s="11">
        <f t="shared" si="2289"/>
        <v>116.67057705122544</v>
      </c>
      <c r="AC4458" s="11">
        <f t="shared" si="2289"/>
        <v>0</v>
      </c>
      <c r="AD4458" s="11">
        <f t="shared" si="2289"/>
        <v>0</v>
      </c>
    </row>
    <row r="4459" spans="4:30" hidden="1" outlineLevel="1">
      <c r="D4459" s="7"/>
      <c r="F4459" s="3"/>
      <c r="G4459" s="55" t="str">
        <f>$G$9</f>
        <v>BULKTRAN</v>
      </c>
      <c r="H4459" s="11">
        <f t="shared" ref="H4459:AD4459" si="2290">+H4451</f>
        <v>0</v>
      </c>
      <c r="I4459" s="11">
        <f t="shared" si="2290"/>
        <v>0</v>
      </c>
      <c r="J4459" s="11">
        <f t="shared" si="2290"/>
        <v>0</v>
      </c>
      <c r="K4459" s="11">
        <f t="shared" si="2290"/>
        <v>0</v>
      </c>
      <c r="L4459" s="11">
        <f t="shared" si="2290"/>
        <v>0</v>
      </c>
      <c r="M4459" s="11">
        <f t="shared" si="2290"/>
        <v>0</v>
      </c>
      <c r="N4459" s="11">
        <f t="shared" si="2290"/>
        <v>0</v>
      </c>
      <c r="O4459" s="11">
        <f t="shared" si="2290"/>
        <v>0</v>
      </c>
      <c r="P4459" s="11">
        <f t="shared" si="2290"/>
        <v>0</v>
      </c>
      <c r="Q4459" s="11">
        <f t="shared" si="2290"/>
        <v>0</v>
      </c>
      <c r="R4459" s="11">
        <f t="shared" si="2290"/>
        <v>0</v>
      </c>
      <c r="S4459" s="11">
        <f t="shared" si="2290"/>
        <v>0</v>
      </c>
      <c r="T4459" s="11">
        <f t="shared" si="2290"/>
        <v>0</v>
      </c>
      <c r="U4459" s="11">
        <f t="shared" si="2290"/>
        <v>0</v>
      </c>
      <c r="V4459" s="11">
        <f t="shared" si="2290"/>
        <v>0</v>
      </c>
      <c r="W4459" s="11">
        <f t="shared" si="2290"/>
        <v>0</v>
      </c>
      <c r="X4459" s="11">
        <f t="shared" si="2290"/>
        <v>0</v>
      </c>
      <c r="Y4459" s="11">
        <f t="shared" si="2290"/>
        <v>0</v>
      </c>
      <c r="Z4459" s="11">
        <f t="shared" si="2290"/>
        <v>0</v>
      </c>
      <c r="AA4459" s="11">
        <f t="shared" si="2290"/>
        <v>0</v>
      </c>
      <c r="AB4459" s="11">
        <f t="shared" si="2290"/>
        <v>0</v>
      </c>
      <c r="AC4459" s="11">
        <f t="shared" si="2290"/>
        <v>0</v>
      </c>
      <c r="AD4459" s="11">
        <f t="shared" si="2290"/>
        <v>0</v>
      </c>
    </row>
    <row r="4460" spans="4:30" hidden="1" outlineLevel="1">
      <c r="D4460" s="7"/>
      <c r="F4460" s="3"/>
      <c r="G4460" s="55" t="str">
        <f>$G$10</f>
        <v>SUBTRAN</v>
      </c>
      <c r="H4460" s="11">
        <f t="shared" ref="H4460:AD4460" si="2291">+H4452</f>
        <v>0</v>
      </c>
      <c r="I4460" s="11">
        <f t="shared" si="2291"/>
        <v>0</v>
      </c>
      <c r="J4460" s="11">
        <f t="shared" si="2291"/>
        <v>0</v>
      </c>
      <c r="K4460" s="11">
        <f t="shared" si="2291"/>
        <v>0</v>
      </c>
      <c r="L4460" s="11">
        <f t="shared" si="2291"/>
        <v>0</v>
      </c>
      <c r="M4460" s="11">
        <f t="shared" si="2291"/>
        <v>0</v>
      </c>
      <c r="N4460" s="11">
        <f t="shared" si="2291"/>
        <v>0</v>
      </c>
      <c r="O4460" s="11">
        <f t="shared" si="2291"/>
        <v>0</v>
      </c>
      <c r="P4460" s="11">
        <f t="shared" si="2291"/>
        <v>0</v>
      </c>
      <c r="Q4460" s="11">
        <f t="shared" si="2291"/>
        <v>0</v>
      </c>
      <c r="R4460" s="11">
        <f t="shared" si="2291"/>
        <v>0</v>
      </c>
      <c r="S4460" s="11">
        <f t="shared" si="2291"/>
        <v>0</v>
      </c>
      <c r="T4460" s="11">
        <f t="shared" si="2291"/>
        <v>0</v>
      </c>
      <c r="U4460" s="11">
        <f t="shared" si="2291"/>
        <v>0</v>
      </c>
      <c r="V4460" s="11">
        <f t="shared" si="2291"/>
        <v>0</v>
      </c>
      <c r="W4460" s="11">
        <f t="shared" si="2291"/>
        <v>0</v>
      </c>
      <c r="X4460" s="11">
        <f t="shared" si="2291"/>
        <v>0</v>
      </c>
      <c r="Y4460" s="11">
        <f t="shared" si="2291"/>
        <v>0</v>
      </c>
      <c r="Z4460" s="11">
        <f t="shared" si="2291"/>
        <v>0</v>
      </c>
      <c r="AA4460" s="11">
        <f t="shared" si="2291"/>
        <v>0</v>
      </c>
      <c r="AB4460" s="11">
        <f t="shared" si="2291"/>
        <v>0</v>
      </c>
      <c r="AC4460" s="11">
        <f t="shared" si="2291"/>
        <v>0</v>
      </c>
      <c r="AD4460" s="11">
        <f t="shared" si="2291"/>
        <v>0</v>
      </c>
    </row>
    <row r="4461" spans="4:30" hidden="1" outlineLevel="1">
      <c r="D4461" s="7"/>
      <c r="F4461" s="3"/>
      <c r="G4461" s="55" t="str">
        <f>$G$11</f>
        <v>DISTPRI</v>
      </c>
      <c r="H4461" s="11">
        <f t="shared" ref="H4461:AD4461" si="2292">+H4453</f>
        <v>0</v>
      </c>
      <c r="I4461" s="11">
        <f t="shared" si="2292"/>
        <v>0</v>
      </c>
      <c r="J4461" s="11">
        <f t="shared" si="2292"/>
        <v>0</v>
      </c>
      <c r="K4461" s="11">
        <f t="shared" si="2292"/>
        <v>0</v>
      </c>
      <c r="L4461" s="11">
        <f t="shared" si="2292"/>
        <v>0</v>
      </c>
      <c r="M4461" s="11">
        <f t="shared" si="2292"/>
        <v>0</v>
      </c>
      <c r="N4461" s="11">
        <f t="shared" si="2292"/>
        <v>0</v>
      </c>
      <c r="O4461" s="11">
        <f t="shared" si="2292"/>
        <v>0</v>
      </c>
      <c r="P4461" s="11">
        <f t="shared" si="2292"/>
        <v>0</v>
      </c>
      <c r="Q4461" s="11">
        <f t="shared" si="2292"/>
        <v>0</v>
      </c>
      <c r="R4461" s="11">
        <f t="shared" si="2292"/>
        <v>0</v>
      </c>
      <c r="S4461" s="11">
        <f t="shared" si="2292"/>
        <v>0</v>
      </c>
      <c r="T4461" s="11">
        <f t="shared" si="2292"/>
        <v>0</v>
      </c>
      <c r="U4461" s="11">
        <f t="shared" si="2292"/>
        <v>0</v>
      </c>
      <c r="V4461" s="11">
        <f t="shared" si="2292"/>
        <v>0</v>
      </c>
      <c r="W4461" s="11">
        <f t="shared" si="2292"/>
        <v>0</v>
      </c>
      <c r="X4461" s="11">
        <f t="shared" si="2292"/>
        <v>0</v>
      </c>
      <c r="Y4461" s="11">
        <f t="shared" si="2292"/>
        <v>0</v>
      </c>
      <c r="Z4461" s="11">
        <f t="shared" si="2292"/>
        <v>0</v>
      </c>
      <c r="AA4461" s="11">
        <f t="shared" si="2292"/>
        <v>0</v>
      </c>
      <c r="AB4461" s="11">
        <f t="shared" si="2292"/>
        <v>0</v>
      </c>
      <c r="AC4461" s="11">
        <f t="shared" si="2292"/>
        <v>0</v>
      </c>
      <c r="AD4461" s="11">
        <f t="shared" si="2292"/>
        <v>0</v>
      </c>
    </row>
    <row r="4462" spans="4:30" hidden="1" outlineLevel="1">
      <c r="D4462" s="7"/>
      <c r="F4462" s="3"/>
      <c r="G4462" s="55" t="str">
        <f>$G$12</f>
        <v>DISTSEC</v>
      </c>
      <c r="H4462" s="11">
        <f t="shared" ref="H4462:AD4462" si="2293">+H4454</f>
        <v>0</v>
      </c>
      <c r="I4462" s="11">
        <f t="shared" si="2293"/>
        <v>0</v>
      </c>
      <c r="J4462" s="11">
        <f t="shared" si="2293"/>
        <v>0</v>
      </c>
      <c r="K4462" s="11">
        <f t="shared" si="2293"/>
        <v>0</v>
      </c>
      <c r="L4462" s="11">
        <f t="shared" si="2293"/>
        <v>0</v>
      </c>
      <c r="M4462" s="11">
        <f t="shared" si="2293"/>
        <v>0</v>
      </c>
      <c r="N4462" s="11">
        <f t="shared" si="2293"/>
        <v>0</v>
      </c>
      <c r="O4462" s="11">
        <f t="shared" si="2293"/>
        <v>0</v>
      </c>
      <c r="P4462" s="11">
        <f t="shared" si="2293"/>
        <v>0</v>
      </c>
      <c r="Q4462" s="11">
        <f t="shared" si="2293"/>
        <v>0</v>
      </c>
      <c r="R4462" s="11">
        <f t="shared" si="2293"/>
        <v>0</v>
      </c>
      <c r="S4462" s="11">
        <f t="shared" si="2293"/>
        <v>0</v>
      </c>
      <c r="T4462" s="11">
        <f t="shared" si="2293"/>
        <v>0</v>
      </c>
      <c r="U4462" s="11">
        <f t="shared" si="2293"/>
        <v>0</v>
      </c>
      <c r="V4462" s="11">
        <f t="shared" si="2293"/>
        <v>0</v>
      </c>
      <c r="W4462" s="11">
        <f t="shared" si="2293"/>
        <v>0</v>
      </c>
      <c r="X4462" s="11">
        <f t="shared" si="2293"/>
        <v>0</v>
      </c>
      <c r="Y4462" s="11">
        <f t="shared" si="2293"/>
        <v>0</v>
      </c>
      <c r="Z4462" s="11">
        <f t="shared" si="2293"/>
        <v>0</v>
      </c>
      <c r="AA4462" s="11">
        <f t="shared" si="2293"/>
        <v>0</v>
      </c>
      <c r="AB4462" s="11">
        <f t="shared" si="2293"/>
        <v>0</v>
      </c>
      <c r="AC4462" s="11">
        <f t="shared" si="2293"/>
        <v>0</v>
      </c>
      <c r="AD4462" s="11">
        <f t="shared" si="2293"/>
        <v>0</v>
      </c>
    </row>
    <row r="4463" spans="4:30" hidden="1" outlineLevel="1">
      <c r="D4463" s="7"/>
      <c r="F4463" s="3"/>
      <c r="G4463" s="55" t="str">
        <f>$G$13</f>
        <v>ENERGY</v>
      </c>
      <c r="H4463" s="11">
        <f t="shared" ref="H4463:AD4463" si="2294">+H4455</f>
        <v>0</v>
      </c>
      <c r="I4463" s="11">
        <f t="shared" si="2294"/>
        <v>0</v>
      </c>
      <c r="J4463" s="11">
        <f t="shared" si="2294"/>
        <v>0</v>
      </c>
      <c r="K4463" s="11">
        <f t="shared" si="2294"/>
        <v>0</v>
      </c>
      <c r="L4463" s="11">
        <f t="shared" si="2294"/>
        <v>0</v>
      </c>
      <c r="M4463" s="11">
        <f t="shared" si="2294"/>
        <v>0</v>
      </c>
      <c r="N4463" s="11">
        <f t="shared" si="2294"/>
        <v>0</v>
      </c>
      <c r="O4463" s="11">
        <f t="shared" si="2294"/>
        <v>0</v>
      </c>
      <c r="P4463" s="11">
        <f t="shared" si="2294"/>
        <v>0</v>
      </c>
      <c r="Q4463" s="11">
        <f t="shared" si="2294"/>
        <v>0</v>
      </c>
      <c r="R4463" s="11">
        <f t="shared" si="2294"/>
        <v>0</v>
      </c>
      <c r="S4463" s="11">
        <f t="shared" si="2294"/>
        <v>0</v>
      </c>
      <c r="T4463" s="11">
        <f t="shared" si="2294"/>
        <v>0</v>
      </c>
      <c r="U4463" s="11">
        <f t="shared" si="2294"/>
        <v>0</v>
      </c>
      <c r="V4463" s="11">
        <f t="shared" si="2294"/>
        <v>0</v>
      </c>
      <c r="W4463" s="11">
        <f t="shared" si="2294"/>
        <v>0</v>
      </c>
      <c r="X4463" s="11">
        <f t="shared" si="2294"/>
        <v>0</v>
      </c>
      <c r="Y4463" s="11">
        <f t="shared" si="2294"/>
        <v>0</v>
      </c>
      <c r="Z4463" s="11">
        <f t="shared" si="2294"/>
        <v>0</v>
      </c>
      <c r="AA4463" s="11">
        <f t="shared" si="2294"/>
        <v>0</v>
      </c>
      <c r="AB4463" s="11">
        <f t="shared" si="2294"/>
        <v>0</v>
      </c>
      <c r="AC4463" s="11">
        <f t="shared" si="2294"/>
        <v>0</v>
      </c>
      <c r="AD4463" s="11">
        <f t="shared" si="2294"/>
        <v>0</v>
      </c>
    </row>
    <row r="4464" spans="4:30" hidden="1" outlineLevel="1">
      <c r="D4464" s="7"/>
      <c r="F4464" s="3"/>
      <c r="G4464" s="55" t="str">
        <f>$G$14</f>
        <v>CUSTOMER</v>
      </c>
      <c r="H4464" s="11">
        <f t="shared" ref="H4464:AD4464" si="2295">+H4456</f>
        <v>0</v>
      </c>
      <c r="I4464" s="11">
        <f t="shared" si="2295"/>
        <v>0</v>
      </c>
      <c r="J4464" s="11">
        <f t="shared" si="2295"/>
        <v>0</v>
      </c>
      <c r="K4464" s="11">
        <f t="shared" si="2295"/>
        <v>0</v>
      </c>
      <c r="L4464" s="11">
        <f t="shared" si="2295"/>
        <v>0</v>
      </c>
      <c r="M4464" s="11">
        <f t="shared" si="2295"/>
        <v>0</v>
      </c>
      <c r="N4464" s="11">
        <f t="shared" si="2295"/>
        <v>0</v>
      </c>
      <c r="O4464" s="11">
        <f t="shared" si="2295"/>
        <v>0</v>
      </c>
      <c r="P4464" s="11">
        <f t="shared" si="2295"/>
        <v>0</v>
      </c>
      <c r="Q4464" s="11">
        <f t="shared" si="2295"/>
        <v>0</v>
      </c>
      <c r="R4464" s="11">
        <f t="shared" si="2295"/>
        <v>0</v>
      </c>
      <c r="S4464" s="11">
        <f t="shared" si="2295"/>
        <v>0</v>
      </c>
      <c r="T4464" s="11">
        <f t="shared" si="2295"/>
        <v>0</v>
      </c>
      <c r="U4464" s="11">
        <f t="shared" si="2295"/>
        <v>0</v>
      </c>
      <c r="V4464" s="11">
        <f t="shared" si="2295"/>
        <v>0</v>
      </c>
      <c r="W4464" s="11">
        <f t="shared" si="2295"/>
        <v>0</v>
      </c>
      <c r="X4464" s="11">
        <f t="shared" si="2295"/>
        <v>0</v>
      </c>
      <c r="Y4464" s="11">
        <f t="shared" si="2295"/>
        <v>0</v>
      </c>
      <c r="Z4464" s="11">
        <f t="shared" si="2295"/>
        <v>0</v>
      </c>
      <c r="AA4464" s="11">
        <f t="shared" si="2295"/>
        <v>0</v>
      </c>
      <c r="AB4464" s="11">
        <f t="shared" si="2295"/>
        <v>0</v>
      </c>
      <c r="AC4464" s="11">
        <f t="shared" si="2295"/>
        <v>0</v>
      </c>
      <c r="AD4464" s="11">
        <f t="shared" si="2295"/>
        <v>0</v>
      </c>
    </row>
    <row r="4465" spans="1:30" collapsed="1">
      <c r="C4465" s="55" t="s">
        <v>371</v>
      </c>
      <c r="D4465" s="7"/>
      <c r="E4465" s="11">
        <f>+E4457</f>
        <v>431810</v>
      </c>
      <c r="F4465" s="11"/>
      <c r="G4465" s="55" t="str">
        <f>$G$15</f>
        <v>TOTAL</v>
      </c>
      <c r="H4465" s="11">
        <f t="shared" ref="H4465:AD4465" si="2296">+H4457</f>
        <v>431809.99999999994</v>
      </c>
      <c r="I4465" s="11">
        <f t="shared" si="2296"/>
        <v>212702.26110919408</v>
      </c>
      <c r="J4465" s="11">
        <f t="shared" si="2296"/>
        <v>10514.632799447387</v>
      </c>
      <c r="K4465" s="11">
        <f t="shared" si="2296"/>
        <v>38514.497342513176</v>
      </c>
      <c r="L4465" s="11">
        <f t="shared" si="2296"/>
        <v>1212.2996345580411</v>
      </c>
      <c r="M4465" s="11">
        <f t="shared" si="2296"/>
        <v>113.68558057320907</v>
      </c>
      <c r="N4465" s="11">
        <f t="shared" si="2296"/>
        <v>39840.482557644427</v>
      </c>
      <c r="O4465" s="11">
        <f t="shared" si="2296"/>
        <v>29277.009324902912</v>
      </c>
      <c r="P4465" s="11">
        <f t="shared" si="2296"/>
        <v>5455.1597921013417</v>
      </c>
      <c r="Q4465" s="11">
        <f t="shared" si="2296"/>
        <v>2465.0851349726486</v>
      </c>
      <c r="R4465" s="11">
        <f t="shared" si="2296"/>
        <v>110.85212302543189</v>
      </c>
      <c r="S4465" s="11">
        <f t="shared" si="2296"/>
        <v>37308.106375002339</v>
      </c>
      <c r="T4465" s="11">
        <f t="shared" si="2296"/>
        <v>1022.7209240578684</v>
      </c>
      <c r="U4465" s="11">
        <f t="shared" si="2296"/>
        <v>16736.653669131159</v>
      </c>
      <c r="V4465" s="11">
        <f t="shared" si="2296"/>
        <v>88453.684915286314</v>
      </c>
      <c r="W4465" s="11">
        <f t="shared" si="2296"/>
        <v>15973.269440981521</v>
      </c>
      <c r="X4465" s="11">
        <f t="shared" si="2296"/>
        <v>122186.32894945686</v>
      </c>
      <c r="Y4465" s="11">
        <f t="shared" si="2296"/>
        <v>8990.9231069040725</v>
      </c>
      <c r="Z4465" s="11">
        <f t="shared" si="2296"/>
        <v>150.59452529952299</v>
      </c>
      <c r="AA4465" s="11">
        <f t="shared" si="2296"/>
        <v>9141.517632203595</v>
      </c>
      <c r="AB4465" s="11">
        <f t="shared" si="2296"/>
        <v>116.67057705122544</v>
      </c>
      <c r="AC4465" s="11">
        <f t="shared" si="2296"/>
        <v>0</v>
      </c>
      <c r="AD4465" s="11">
        <f t="shared" si="2296"/>
        <v>0</v>
      </c>
    </row>
    <row r="4466" spans="1:30">
      <c r="D4466" s="7"/>
    </row>
    <row r="4467" spans="1:30" s="51" customFormat="1" hidden="1" outlineLevel="1">
      <c r="A4467" s="56"/>
      <c r="B4467" s="111"/>
      <c r="C4467" s="55"/>
      <c r="D4467" s="55"/>
      <c r="F4467" s="52"/>
      <c r="G4467" s="55" t="str">
        <f>$G$8</f>
        <v>PRODUCTION</v>
      </c>
      <c r="H4467" s="58">
        <f t="shared" ref="H4467:AD4467" ca="1" si="2297">+H4441+H4458</f>
        <v>1004562.092633334</v>
      </c>
      <c r="I4467" s="58">
        <f t="shared" ca="1" si="2297"/>
        <v>494830.19968896935</v>
      </c>
      <c r="J4467" s="58">
        <f t="shared" ca="1" si="2297"/>
        <v>24461.224909761146</v>
      </c>
      <c r="K4467" s="58">
        <f t="shared" ca="1" si="2297"/>
        <v>89600.06495244673</v>
      </c>
      <c r="L4467" s="58">
        <f t="shared" ca="1" si="2297"/>
        <v>2820.2919288350249</v>
      </c>
      <c r="M4467" s="58">
        <f t="shared" ca="1" si="2297"/>
        <v>264.47795262466929</v>
      </c>
      <c r="N4467" s="58">
        <f t="shared" ca="1" si="2297"/>
        <v>92684.83483390644</v>
      </c>
      <c r="O4467" s="58">
        <f t="shared" ca="1" si="2297"/>
        <v>68109.987618327752</v>
      </c>
      <c r="P4467" s="58">
        <f t="shared" ca="1" si="2297"/>
        <v>12690.87500614286</v>
      </c>
      <c r="Q4467" s="58">
        <f t="shared" ca="1" si="2297"/>
        <v>5734.7701111772521</v>
      </c>
      <c r="R4467" s="58">
        <f t="shared" ca="1" si="2297"/>
        <v>257.88620152214094</v>
      </c>
      <c r="S4467" s="58">
        <f t="shared" ca="1" si="2297"/>
        <v>86793.518937170011</v>
      </c>
      <c r="T4467" s="58">
        <f t="shared" ca="1" si="2297"/>
        <v>2379.2563202599977</v>
      </c>
      <c r="U4467" s="58">
        <f t="shared" ca="1" si="2297"/>
        <v>38936.124298978182</v>
      </c>
      <c r="V4467" s="58">
        <f t="shared" ca="1" si="2297"/>
        <v>205778.51096461318</v>
      </c>
      <c r="W4467" s="58">
        <f t="shared" ca="1" si="2297"/>
        <v>37160.188452857699</v>
      </c>
      <c r="X4467" s="58">
        <f t="shared" ca="1" si="2297"/>
        <v>284254.08003670909</v>
      </c>
      <c r="Y4467" s="58">
        <f t="shared" ca="1" si="2297"/>
        <v>20916.469120624704</v>
      </c>
      <c r="Z4467" s="58">
        <f t="shared" ca="1" si="2297"/>
        <v>350.34286254142421</v>
      </c>
      <c r="AA4467" s="58">
        <f t="shared" ca="1" si="2297"/>
        <v>21266.811983166128</v>
      </c>
      <c r="AB4467" s="58">
        <f t="shared" ca="1" si="2297"/>
        <v>271.4222436518786</v>
      </c>
      <c r="AC4467" s="58">
        <f t="shared" ca="1" si="2297"/>
        <v>0</v>
      </c>
      <c r="AD4467" s="58">
        <f t="shared" ca="1" si="2297"/>
        <v>0</v>
      </c>
    </row>
    <row r="4468" spans="1:30" s="51" customFormat="1" hidden="1" outlineLevel="1">
      <c r="A4468" s="56"/>
      <c r="B4468" s="111"/>
      <c r="C4468" s="55"/>
      <c r="D4468" s="55"/>
      <c r="F4468" s="52"/>
      <c r="G4468" s="55" t="str">
        <f>$G$9</f>
        <v>BULKTRAN</v>
      </c>
      <c r="H4468" s="58">
        <f t="shared" ref="H4468:AD4468" ca="1" si="2298">+H4442+H4459</f>
        <v>225847.88144148522</v>
      </c>
      <c r="I4468" s="58">
        <f t="shared" ca="1" si="2298"/>
        <v>111248.82482880226</v>
      </c>
      <c r="J4468" s="58">
        <f t="shared" ca="1" si="2298"/>
        <v>5499.4269282562836</v>
      </c>
      <c r="K4468" s="58">
        <f t="shared" ca="1" si="2298"/>
        <v>20144.085661726953</v>
      </c>
      <c r="L4468" s="58">
        <f t="shared" ca="1" si="2298"/>
        <v>634.06429711498208</v>
      </c>
      <c r="M4468" s="58">
        <f t="shared" ca="1" si="2298"/>
        <v>59.460520883964115</v>
      </c>
      <c r="N4468" s="58">
        <f t="shared" ca="1" si="2298"/>
        <v>20837.610479725899</v>
      </c>
      <c r="O4468" s="58">
        <f t="shared" ca="1" si="2298"/>
        <v>15312.638732247822</v>
      </c>
      <c r="P4468" s="58">
        <f t="shared" ca="1" si="2298"/>
        <v>2853.1907134407752</v>
      </c>
      <c r="Q4468" s="58">
        <f t="shared" ca="1" si="2298"/>
        <v>1289.3037569914327</v>
      </c>
      <c r="R4468" s="58">
        <f t="shared" ca="1" si="2298"/>
        <v>57.978548756593597</v>
      </c>
      <c r="S4468" s="58">
        <f t="shared" ca="1" si="2298"/>
        <v>19513.111751436623</v>
      </c>
      <c r="T4468" s="58">
        <f t="shared" ca="1" si="2298"/>
        <v>534.90969177264935</v>
      </c>
      <c r="U4468" s="58">
        <f t="shared" ca="1" si="2298"/>
        <v>8753.705966960315</v>
      </c>
      <c r="V4468" s="58">
        <f t="shared" ca="1" si="2298"/>
        <v>46263.582000903349</v>
      </c>
      <c r="W4468" s="58">
        <f t="shared" ca="1" si="2298"/>
        <v>8354.436124544809</v>
      </c>
      <c r="X4468" s="58">
        <f t="shared" ca="1" si="2298"/>
        <v>63906.633784181118</v>
      </c>
      <c r="Y4468" s="58">
        <f t="shared" ca="1" si="2298"/>
        <v>4702.4870565702076</v>
      </c>
      <c r="Z4468" s="58">
        <f t="shared" ca="1" si="2298"/>
        <v>78.764860692395786</v>
      </c>
      <c r="AA4468" s="58">
        <f t="shared" ca="1" si="2298"/>
        <v>4781.2519172626035</v>
      </c>
      <c r="AB4468" s="58">
        <f t="shared" ca="1" si="2298"/>
        <v>61.021751820418316</v>
      </c>
      <c r="AC4468" s="58">
        <f t="shared" ca="1" si="2298"/>
        <v>0</v>
      </c>
      <c r="AD4468" s="58">
        <f t="shared" ca="1" si="2298"/>
        <v>0</v>
      </c>
    </row>
    <row r="4469" spans="1:30" s="51" customFormat="1" hidden="1" outlineLevel="1">
      <c r="A4469" s="56"/>
      <c r="B4469" s="111"/>
      <c r="C4469" s="55"/>
      <c r="D4469" s="55"/>
      <c r="F4469" s="52"/>
      <c r="G4469" s="55" t="str">
        <f>$G$10</f>
        <v>SUBTRAN</v>
      </c>
      <c r="H4469" s="58">
        <f t="shared" ref="H4469:AD4469" ca="1" si="2299">+H4443+H4460</f>
        <v>49612.003358540205</v>
      </c>
      <c r="I4469" s="58">
        <f t="shared" ca="1" si="2299"/>
        <v>24154.468687439741</v>
      </c>
      <c r="J4469" s="58">
        <f t="shared" ca="1" si="2299"/>
        <v>1165.7262566523189</v>
      </c>
      <c r="K4469" s="58">
        <f t="shared" ca="1" si="2299"/>
        <v>4240.8551230690991</v>
      </c>
      <c r="L4469" s="58">
        <f t="shared" ca="1" si="2299"/>
        <v>130.99602462427512</v>
      </c>
      <c r="M4469" s="58">
        <f t="shared" ca="1" si="2299"/>
        <v>16.314862072166676</v>
      </c>
      <c r="N4469" s="58">
        <f t="shared" ca="1" si="2299"/>
        <v>4388.1660097655413</v>
      </c>
      <c r="O4469" s="58">
        <f t="shared" ca="1" si="2299"/>
        <v>3204.0323292599637</v>
      </c>
      <c r="P4469" s="58">
        <f t="shared" ca="1" si="2299"/>
        <v>595.62587296742947</v>
      </c>
      <c r="Q4469" s="58">
        <f t="shared" ca="1" si="2299"/>
        <v>354.40449152765683</v>
      </c>
      <c r="R4469" s="58">
        <f t="shared" ca="1" si="2299"/>
        <v>0</v>
      </c>
      <c r="S4469" s="58">
        <f t="shared" ca="1" si="2299"/>
        <v>4154.0626937550505</v>
      </c>
      <c r="T4469" s="58">
        <f t="shared" ca="1" si="2299"/>
        <v>111.87930744434148</v>
      </c>
      <c r="U4469" s="58">
        <f t="shared" ca="1" si="2299"/>
        <v>1831.5281397570886</v>
      </c>
      <c r="V4469" s="58">
        <f t="shared" ca="1" si="2299"/>
        <v>12759.676150586678</v>
      </c>
      <c r="W4469" s="58">
        <f t="shared" ca="1" si="2299"/>
        <v>0</v>
      </c>
      <c r="X4469" s="58">
        <f t="shared" ca="1" si="2299"/>
        <v>14703.083597788109</v>
      </c>
      <c r="Y4469" s="58">
        <f t="shared" ca="1" si="2299"/>
        <v>964.31986080260594</v>
      </c>
      <c r="Z4469" s="58">
        <f t="shared" ca="1" si="2299"/>
        <v>16.07523827826412</v>
      </c>
      <c r="AA4469" s="58">
        <f t="shared" ca="1" si="2299"/>
        <v>980.39509908087007</v>
      </c>
      <c r="AB4469" s="58">
        <f t="shared" ca="1" si="2299"/>
        <v>12.877178337932778</v>
      </c>
      <c r="AC4469" s="58">
        <f t="shared" ca="1" si="2299"/>
        <v>43.78515921502521</v>
      </c>
      <c r="AD4469" s="58">
        <f t="shared" ca="1" si="2299"/>
        <v>9.4386765056050947</v>
      </c>
    </row>
    <row r="4470" spans="1:30" s="51" customFormat="1" hidden="1" outlineLevel="1">
      <c r="A4470" s="56"/>
      <c r="B4470" s="111"/>
      <c r="C4470" s="55"/>
      <c r="D4470" s="55"/>
      <c r="F4470" s="52"/>
      <c r="G4470" s="55" t="str">
        <f>$G$11</f>
        <v>DISTPRI</v>
      </c>
      <c r="H4470" s="58">
        <f t="shared" ref="H4470:AD4470" ca="1" si="2300">+H4444+H4461</f>
        <v>207697.47478632696</v>
      </c>
      <c r="I4470" s="58">
        <f t="shared" ca="1" si="2300"/>
        <v>138813.08080653573</v>
      </c>
      <c r="J4470" s="58">
        <f t="shared" ca="1" si="2300"/>
        <v>6543.2862525450901</v>
      </c>
      <c r="K4470" s="58">
        <f t="shared" ca="1" si="2300"/>
        <v>23759.073966463071</v>
      </c>
      <c r="L4470" s="58">
        <f t="shared" ca="1" si="2300"/>
        <v>734.27901432630586</v>
      </c>
      <c r="M4470" s="58">
        <f t="shared" ca="1" si="2300"/>
        <v>0</v>
      </c>
      <c r="N4470" s="58">
        <f t="shared" ca="1" si="2300"/>
        <v>24493.352980789376</v>
      </c>
      <c r="O4470" s="58">
        <f t="shared" ca="1" si="2300"/>
        <v>17815.152743795708</v>
      </c>
      <c r="P4470" s="58">
        <f t="shared" ca="1" si="2300"/>
        <v>3318.0733973851475</v>
      </c>
      <c r="Q4470" s="58">
        <f t="shared" ca="1" si="2300"/>
        <v>0</v>
      </c>
      <c r="R4470" s="58">
        <f t="shared" ca="1" si="2300"/>
        <v>0</v>
      </c>
      <c r="S4470" s="58">
        <f t="shared" ca="1" si="2300"/>
        <v>21133.226141180854</v>
      </c>
      <c r="T4470" s="58">
        <f t="shared" ca="1" si="2300"/>
        <v>635.09921667223284</v>
      </c>
      <c r="U4470" s="58">
        <f t="shared" ca="1" si="2300"/>
        <v>10242.713233136375</v>
      </c>
      <c r="V4470" s="58">
        <f t="shared" ca="1" si="2300"/>
        <v>0</v>
      </c>
      <c r="W4470" s="58">
        <f t="shared" ca="1" si="2300"/>
        <v>0</v>
      </c>
      <c r="X4470" s="58">
        <f t="shared" ca="1" si="2300"/>
        <v>10877.812449808609</v>
      </c>
      <c r="Y4470" s="58">
        <f t="shared" ca="1" si="2300"/>
        <v>5372.0872585556581</v>
      </c>
      <c r="Z4470" s="58">
        <f t="shared" ca="1" si="2300"/>
        <v>89.627444576564699</v>
      </c>
      <c r="AA4470" s="58">
        <f t="shared" ca="1" si="2300"/>
        <v>5461.7147031322229</v>
      </c>
      <c r="AB4470" s="58">
        <f t="shared" ca="1" si="2300"/>
        <v>72.613247885442178</v>
      </c>
      <c r="AC4470" s="58">
        <f t="shared" ca="1" si="2300"/>
        <v>248.762899127954</v>
      </c>
      <c r="AD4470" s="58">
        <f t="shared" ca="1" si="2300"/>
        <v>53.625305321705845</v>
      </c>
    </row>
    <row r="4471" spans="1:30" s="51" customFormat="1" hidden="1" outlineLevel="1">
      <c r="A4471" s="56"/>
      <c r="B4471" s="111"/>
      <c r="C4471" s="55"/>
      <c r="D4471" s="55"/>
      <c r="F4471" s="52"/>
      <c r="G4471" s="55" t="str">
        <f>$G$12</f>
        <v>DISTSEC</v>
      </c>
      <c r="H4471" s="58">
        <f t="shared" ref="H4471:AD4471" ca="1" si="2301">+H4445+H4462</f>
        <v>106604.05210226483</v>
      </c>
      <c r="I4471" s="58">
        <f t="shared" ca="1" si="2301"/>
        <v>79708.004503710239</v>
      </c>
      <c r="J4471" s="58">
        <f t="shared" ca="1" si="2301"/>
        <v>3842.7483008117601</v>
      </c>
      <c r="K4471" s="58">
        <f t="shared" ca="1" si="2301"/>
        <v>11595.173040592643</v>
      </c>
      <c r="L4471" s="58">
        <f t="shared" ca="1" si="2301"/>
        <v>0</v>
      </c>
      <c r="M4471" s="58">
        <f t="shared" ca="1" si="2301"/>
        <v>0</v>
      </c>
      <c r="N4471" s="58">
        <f t="shared" ca="1" si="2301"/>
        <v>11595.173040592643</v>
      </c>
      <c r="O4471" s="58">
        <f t="shared" ca="1" si="2301"/>
        <v>7388.4893926391851</v>
      </c>
      <c r="P4471" s="58">
        <f t="shared" ca="1" si="2301"/>
        <v>0</v>
      </c>
      <c r="Q4471" s="58">
        <f t="shared" ca="1" si="2301"/>
        <v>0</v>
      </c>
      <c r="R4471" s="58">
        <f t="shared" ca="1" si="2301"/>
        <v>0</v>
      </c>
      <c r="S4471" s="58">
        <f t="shared" ca="1" si="2301"/>
        <v>7388.4893926391851</v>
      </c>
      <c r="T4471" s="58">
        <f t="shared" ca="1" si="2301"/>
        <v>199.76925311324464</v>
      </c>
      <c r="U4471" s="58">
        <f t="shared" ca="1" si="2301"/>
        <v>0</v>
      </c>
      <c r="V4471" s="58">
        <f t="shared" ca="1" si="2301"/>
        <v>0</v>
      </c>
      <c r="W4471" s="58">
        <f t="shared" ca="1" si="2301"/>
        <v>0</v>
      </c>
      <c r="X4471" s="58">
        <f t="shared" ca="1" si="2301"/>
        <v>199.76925311324464</v>
      </c>
      <c r="Y4471" s="58">
        <f t="shared" ca="1" si="2301"/>
        <v>2725.2006677876857</v>
      </c>
      <c r="Z4471" s="58">
        <f t="shared" ca="1" si="2301"/>
        <v>0</v>
      </c>
      <c r="AA4471" s="58">
        <f t="shared" ca="1" si="2301"/>
        <v>2725.2006677876857</v>
      </c>
      <c r="AB4471" s="58">
        <f t="shared" ca="1" si="2301"/>
        <v>28.279494996067292</v>
      </c>
      <c r="AC4471" s="58">
        <f t="shared" ca="1" si="2301"/>
        <v>960.19762240493128</v>
      </c>
      <c r="AD4471" s="58">
        <f t="shared" ca="1" si="2301"/>
        <v>156.18982620904862</v>
      </c>
    </row>
    <row r="4472" spans="1:30" s="51" customFormat="1" hidden="1" outlineLevel="1">
      <c r="A4472" s="56"/>
      <c r="B4472" s="111"/>
      <c r="C4472" s="55"/>
      <c r="D4472" s="55"/>
      <c r="F4472" s="52"/>
      <c r="G4472" s="55" t="str">
        <f>$G$13</f>
        <v>ENERGY</v>
      </c>
      <c r="H4472" s="58">
        <f t="shared" ref="H4472:AD4472" ca="1" si="2302">+H4446+H4463</f>
        <v>4617.6925858022778</v>
      </c>
      <c r="I4472" s="58">
        <f t="shared" ca="1" si="2302"/>
        <v>1732.6833456776792</v>
      </c>
      <c r="J4472" s="58">
        <f t="shared" ca="1" si="2302"/>
        <v>112.28907704402587</v>
      </c>
      <c r="K4472" s="58">
        <f t="shared" ca="1" si="2302"/>
        <v>376.74202603760426</v>
      </c>
      <c r="L4472" s="58">
        <f t="shared" ca="1" si="2302"/>
        <v>11.973716879808849</v>
      </c>
      <c r="M4472" s="58">
        <f t="shared" ca="1" si="2302"/>
        <v>1.1038367210539557</v>
      </c>
      <c r="N4472" s="58">
        <f t="shared" ca="1" si="2302"/>
        <v>389.81957963846708</v>
      </c>
      <c r="O4472" s="58">
        <f t="shared" ca="1" si="2302"/>
        <v>343.48096191748044</v>
      </c>
      <c r="P4472" s="58">
        <f t="shared" ca="1" si="2302"/>
        <v>63.674761193615723</v>
      </c>
      <c r="Q4472" s="58">
        <f t="shared" ca="1" si="2302"/>
        <v>28.932181671847456</v>
      </c>
      <c r="R4472" s="58">
        <f t="shared" ca="1" si="2302"/>
        <v>1.3405477037448976</v>
      </c>
      <c r="S4472" s="58">
        <f t="shared" ca="1" si="2302"/>
        <v>437.42845248668851</v>
      </c>
      <c r="T4472" s="58">
        <f t="shared" ca="1" si="2302"/>
        <v>13.162841355798049</v>
      </c>
      <c r="U4472" s="58">
        <f t="shared" ca="1" si="2302"/>
        <v>231.11977522353061</v>
      </c>
      <c r="V4472" s="58">
        <f t="shared" ca="1" si="2302"/>
        <v>1312.2021276733483</v>
      </c>
      <c r="W4472" s="58">
        <f t="shared" ca="1" si="2302"/>
        <v>248.95545526785656</v>
      </c>
      <c r="X4472" s="58">
        <f t="shared" ca="1" si="2302"/>
        <v>1805.4401995205335</v>
      </c>
      <c r="Y4472" s="58">
        <f t="shared" ca="1" si="2302"/>
        <v>93.059346291373302</v>
      </c>
      <c r="Z4472" s="58">
        <f t="shared" ca="1" si="2302"/>
        <v>1.5148578066498384</v>
      </c>
      <c r="AA4472" s="58">
        <f t="shared" ca="1" si="2302"/>
        <v>94.574204098023145</v>
      </c>
      <c r="AB4472" s="58">
        <f t="shared" ca="1" si="2302"/>
        <v>1.6897020275722419</v>
      </c>
      <c r="AC4472" s="58">
        <f t="shared" ca="1" si="2302"/>
        <v>36.537543697932612</v>
      </c>
      <c r="AD4472" s="58">
        <f t="shared" ca="1" si="2302"/>
        <v>7.2304816113556214</v>
      </c>
    </row>
    <row r="4473" spans="1:30" s="51" customFormat="1" hidden="1" outlineLevel="1">
      <c r="A4473" s="56"/>
      <c r="B4473" s="111"/>
      <c r="C4473" s="55"/>
      <c r="D4473" s="55"/>
      <c r="F4473" s="52"/>
      <c r="G4473" s="55" t="str">
        <f>$G$14</f>
        <v>CUSTOMER</v>
      </c>
      <c r="H4473" s="58">
        <f t="shared" ref="H4473:AD4473" ca="1" si="2303">+H4447+H4464</f>
        <v>51819.803092246169</v>
      </c>
      <c r="I4473" s="58">
        <f t="shared" ca="1" si="2303"/>
        <v>24488.813246447015</v>
      </c>
      <c r="J4473" s="58">
        <f t="shared" ca="1" si="2303"/>
        <v>6348.3821845304319</v>
      </c>
      <c r="K4473" s="58">
        <f t="shared" ca="1" si="2303"/>
        <v>1802.6401583926015</v>
      </c>
      <c r="L4473" s="58">
        <f t="shared" ca="1" si="2303"/>
        <v>576.20277424860683</v>
      </c>
      <c r="M4473" s="58">
        <f t="shared" ca="1" si="2303"/>
        <v>93.50293073842569</v>
      </c>
      <c r="N4473" s="58">
        <f t="shared" ca="1" si="2303"/>
        <v>2472.345863379634</v>
      </c>
      <c r="O4473" s="58">
        <f t="shared" ca="1" si="2303"/>
        <v>508.01649198247782</v>
      </c>
      <c r="P4473" s="58">
        <f t="shared" ca="1" si="2303"/>
        <v>150.16247562720093</v>
      </c>
      <c r="Q4473" s="58">
        <f t="shared" ca="1" si="2303"/>
        <v>325.73454657322253</v>
      </c>
      <c r="R4473" s="58">
        <f t="shared" ca="1" si="2303"/>
        <v>57.235380693277961</v>
      </c>
      <c r="S4473" s="58">
        <f t="shared" ca="1" si="2303"/>
        <v>1041.1488948761792</v>
      </c>
      <c r="T4473" s="58">
        <f t="shared" ca="1" si="2303"/>
        <v>3.4969953885842169</v>
      </c>
      <c r="U4473" s="58">
        <f t="shared" ca="1" si="2303"/>
        <v>89.091841641106797</v>
      </c>
      <c r="V4473" s="58">
        <f t="shared" ca="1" si="2303"/>
        <v>479.02994933300386</v>
      </c>
      <c r="W4473" s="58">
        <f t="shared" ca="1" si="2303"/>
        <v>85.854336257759527</v>
      </c>
      <c r="X4473" s="58">
        <f t="shared" ca="1" si="2303"/>
        <v>657.47312262045443</v>
      </c>
      <c r="Y4473" s="58">
        <f t="shared" ca="1" si="2303"/>
        <v>140.61057369434727</v>
      </c>
      <c r="Z4473" s="58">
        <f t="shared" ca="1" si="2303"/>
        <v>2.5447132979095257</v>
      </c>
      <c r="AA4473" s="58">
        <f t="shared" ca="1" si="2303"/>
        <v>143.15528699225678</v>
      </c>
      <c r="AB4473" s="58">
        <f t="shared" ca="1" si="2303"/>
        <v>2.6576113689670171</v>
      </c>
      <c r="AC4473" s="58">
        <f t="shared" ca="1" si="2303"/>
        <v>14836.552344323953</v>
      </c>
      <c r="AD4473" s="58">
        <f t="shared" ca="1" si="2303"/>
        <v>1829.2745377072813</v>
      </c>
    </row>
    <row r="4474" spans="1:30" s="51" customFormat="1" collapsed="1">
      <c r="A4474" s="56"/>
      <c r="B4474" s="111"/>
      <c r="C4474" s="55" t="s">
        <v>414</v>
      </c>
      <c r="D4474" s="55"/>
      <c r="E4474" s="58">
        <f>+E4448+E4465</f>
        <v>1650761</v>
      </c>
      <c r="F4474" s="58"/>
      <c r="G4474" s="55" t="str">
        <f>$G$15</f>
        <v>TOTAL</v>
      </c>
      <c r="H4474" s="58">
        <f t="shared" ref="H4474:AD4474" ca="1" si="2304">+H4448+H4465</f>
        <v>1650760.9999999998</v>
      </c>
      <c r="I4474" s="58">
        <f t="shared" ca="1" si="2304"/>
        <v>874976.07510758191</v>
      </c>
      <c r="J4474" s="58">
        <f t="shared" ca="1" si="2304"/>
        <v>47973.08390960106</v>
      </c>
      <c r="K4474" s="58">
        <f t="shared" ca="1" si="2304"/>
        <v>151518.63492872869</v>
      </c>
      <c r="L4474" s="58">
        <f t="shared" ca="1" si="2304"/>
        <v>4907.8077560290039</v>
      </c>
      <c r="M4474" s="58">
        <f t="shared" ca="1" si="2304"/>
        <v>434.86010304027968</v>
      </c>
      <c r="N4474" s="58">
        <f t="shared" ca="1" si="2304"/>
        <v>156861.30278779799</v>
      </c>
      <c r="O4474" s="58">
        <f t="shared" ca="1" si="2304"/>
        <v>112681.7982701704</v>
      </c>
      <c r="P4474" s="58">
        <f t="shared" ca="1" si="2304"/>
        <v>19671.60222675703</v>
      </c>
      <c r="Q4474" s="58">
        <f t="shared" ca="1" si="2304"/>
        <v>7733.1450879414115</v>
      </c>
      <c r="R4474" s="58">
        <f t="shared" ca="1" si="2304"/>
        <v>374.44067867575745</v>
      </c>
      <c r="S4474" s="58">
        <f t="shared" ca="1" si="2304"/>
        <v>140460.98626354459</v>
      </c>
      <c r="T4474" s="58">
        <f t="shared" ca="1" si="2304"/>
        <v>3877.5736260068479</v>
      </c>
      <c r="U4474" s="58">
        <f t="shared" ca="1" si="2304"/>
        <v>60084.283255696602</v>
      </c>
      <c r="V4474" s="58">
        <f t="shared" ca="1" si="2304"/>
        <v>266593.00119310955</v>
      </c>
      <c r="W4474" s="58">
        <f t="shared" ca="1" si="2304"/>
        <v>45849.434368928123</v>
      </c>
      <c r="X4474" s="58">
        <f t="shared" ca="1" si="2304"/>
        <v>376404.29244374111</v>
      </c>
      <c r="Y4474" s="58">
        <f t="shared" ca="1" si="2304"/>
        <v>34914.233884326582</v>
      </c>
      <c r="Z4474" s="58">
        <f t="shared" ca="1" si="2304"/>
        <v>538.86997719320823</v>
      </c>
      <c r="AA4474" s="58">
        <f t="shared" ca="1" si="2304"/>
        <v>35453.10386151979</v>
      </c>
      <c r="AB4474" s="58">
        <f t="shared" ca="1" si="2304"/>
        <v>450.56123008827842</v>
      </c>
      <c r="AC4474" s="58">
        <f t="shared" ca="1" si="2304"/>
        <v>16125.835568769793</v>
      </c>
      <c r="AD4474" s="58">
        <f t="shared" ca="1" si="2304"/>
        <v>2055.7588273549964</v>
      </c>
    </row>
    <row r="4475" spans="1:30" s="51" customFormat="1">
      <c r="A4475" s="56"/>
      <c r="B4475" s="111"/>
      <c r="C4475" s="55"/>
      <c r="D4475" s="55"/>
      <c r="F4475" s="53"/>
      <c r="I4475" s="50"/>
      <c r="J4475" s="50"/>
      <c r="K4475" s="50"/>
      <c r="L4475" s="50"/>
      <c r="M4475" s="50"/>
      <c r="N4475" s="50"/>
      <c r="O4475" s="50"/>
      <c r="P4475" s="50"/>
      <c r="Q4475" s="50"/>
      <c r="R4475" s="50"/>
      <c r="S4475" s="50"/>
      <c r="T4475" s="50"/>
      <c r="U4475" s="50"/>
      <c r="V4475" s="50"/>
      <c r="W4475" s="50"/>
      <c r="X4475" s="50"/>
      <c r="Y4475" s="50"/>
      <c r="Z4475" s="50"/>
      <c r="AA4475" s="50"/>
      <c r="AB4475" s="50"/>
      <c r="AC4475" s="50"/>
      <c r="AD4475" s="50"/>
    </row>
    <row r="4476" spans="1:30" hidden="1" outlineLevel="1">
      <c r="D4476" s="7"/>
      <c r="E4476" s="11"/>
      <c r="F4476" s="11"/>
      <c r="G4476" s="55" t="str">
        <f>$G$8</f>
        <v>PRODUCTION</v>
      </c>
      <c r="H4476" s="60">
        <f ca="1">+H4399+H4467</f>
        <v>18069195.594792463</v>
      </c>
      <c r="I4476" s="60">
        <f t="shared" ref="I4476:AD4476" ca="1" si="2305">+I4399+I4467</f>
        <v>2098682.9368861392</v>
      </c>
      <c r="J4476" s="60">
        <f t="shared" ca="1" si="2305"/>
        <v>1196182.2686170312</v>
      </c>
      <c r="K4476" s="60">
        <f t="shared" ca="1" si="2305"/>
        <v>3444672.5559637309</v>
      </c>
      <c r="L4476" s="60">
        <f t="shared" ca="1" si="2305"/>
        <v>94591.913268581295</v>
      </c>
      <c r="M4476" s="60">
        <f t="shared" ca="1" si="2305"/>
        <v>13552.14404394367</v>
      </c>
      <c r="N4476" s="60">
        <f t="shared" ca="1" si="2305"/>
        <v>3552816.6132762567</v>
      </c>
      <c r="O4476" s="60">
        <f t="shared" ca="1" si="2305"/>
        <v>2606160.5623630434</v>
      </c>
      <c r="P4476" s="60">
        <f t="shared" ca="1" si="2305"/>
        <v>538040.20771164889</v>
      </c>
      <c r="Q4476" s="60">
        <f t="shared" ca="1" si="2305"/>
        <v>204350.99108870662</v>
      </c>
      <c r="R4476" s="60">
        <f t="shared" ca="1" si="2305"/>
        <v>8254.4475271759093</v>
      </c>
      <c r="S4476" s="60">
        <f t="shared" ca="1" si="2305"/>
        <v>3356806.2086905763</v>
      </c>
      <c r="T4476" s="60">
        <f t="shared" ca="1" si="2305"/>
        <v>38251.94171860574</v>
      </c>
      <c r="U4476" s="60">
        <f t="shared" ca="1" si="2305"/>
        <v>1008621.9613152638</v>
      </c>
      <c r="V4476" s="60">
        <f t="shared" ca="1" si="2305"/>
        <v>5621317.2830020236</v>
      </c>
      <c r="W4476" s="60">
        <f t="shared" ca="1" si="2305"/>
        <v>563274.66236107575</v>
      </c>
      <c r="X4476" s="60">
        <f t="shared" ca="1" si="2305"/>
        <v>7231465.8483969718</v>
      </c>
      <c r="Y4476" s="60">
        <f t="shared" ca="1" si="2305"/>
        <v>611294.62763505452</v>
      </c>
      <c r="Z4476" s="60">
        <f t="shared" ca="1" si="2305"/>
        <v>7413.9333001626137</v>
      </c>
      <c r="AA4476" s="60">
        <f t="shared" ca="1" si="2305"/>
        <v>618708.56093521696</v>
      </c>
      <c r="AB4476" s="60">
        <f t="shared" ca="1" si="2305"/>
        <v>14533.157990296144</v>
      </c>
      <c r="AC4476" s="60">
        <f t="shared" ca="1" si="2305"/>
        <v>0</v>
      </c>
      <c r="AD4476" s="60">
        <f t="shared" ca="1" si="2305"/>
        <v>0</v>
      </c>
    </row>
    <row r="4477" spans="1:30" hidden="1" outlineLevel="1">
      <c r="D4477" s="7"/>
      <c r="E4477" s="11"/>
      <c r="F4477" s="11"/>
      <c r="G4477" s="55" t="str">
        <f>$G$9</f>
        <v>BULKTRAN</v>
      </c>
      <c r="H4477" s="60">
        <f t="shared" ref="H4477:AD4477" ca="1" si="2306">+H4400+H4468</f>
        <v>8040657.106150005</v>
      </c>
      <c r="I4477" s="60">
        <f t="shared" ca="1" si="2306"/>
        <v>842754.61100408959</v>
      </c>
      <c r="J4477" s="60">
        <f t="shared" ca="1" si="2306"/>
        <v>540009.19367633772</v>
      </c>
      <c r="K4477" s="60">
        <f t="shared" ca="1" si="2306"/>
        <v>1553870.9755677036</v>
      </c>
      <c r="L4477" s="60">
        <f t="shared" ca="1" si="2306"/>
        <v>42280.818171305116</v>
      </c>
      <c r="M4477" s="60">
        <f t="shared" ca="1" si="2306"/>
        <v>14173.045199261194</v>
      </c>
      <c r="N4477" s="60">
        <f t="shared" ca="1" si="2306"/>
        <v>1610324.8389382691</v>
      </c>
      <c r="O4477" s="60">
        <f t="shared" ca="1" si="2306"/>
        <v>1176531.4999646915</v>
      </c>
      <c r="P4477" s="60">
        <f t="shared" ca="1" si="2306"/>
        <v>242045.07824009832</v>
      </c>
      <c r="Q4477" s="60">
        <f t="shared" ca="1" si="2306"/>
        <v>91239.495348158351</v>
      </c>
      <c r="R4477" s="60">
        <f t="shared" ca="1" si="2306"/>
        <v>3724.4067588634975</v>
      </c>
      <c r="S4477" s="60">
        <f t="shared" ca="1" si="2306"/>
        <v>1513540.4803118114</v>
      </c>
      <c r="T4477" s="60">
        <f t="shared" ca="1" si="2306"/>
        <v>16982.560003278479</v>
      </c>
      <c r="U4477" s="60">
        <f t="shared" ca="1" si="2306"/>
        <v>452908.78723499295</v>
      </c>
      <c r="V4477" s="60">
        <f t="shared" ca="1" si="2306"/>
        <v>2529325.4452709402</v>
      </c>
      <c r="W4477" s="60">
        <f t="shared" ca="1" si="2306"/>
        <v>249527.23678947269</v>
      </c>
      <c r="X4477" s="60">
        <f t="shared" ca="1" si="2306"/>
        <v>3248744.029298685</v>
      </c>
      <c r="Y4477" s="60">
        <f t="shared" ca="1" si="2306"/>
        <v>275366.49779454322</v>
      </c>
      <c r="Z4477" s="60">
        <f t="shared" ca="1" si="2306"/>
        <v>3317.4232155158556</v>
      </c>
      <c r="AA4477" s="60">
        <f t="shared" ca="1" si="2306"/>
        <v>278683.92101005901</v>
      </c>
      <c r="AB4477" s="60">
        <f t="shared" ca="1" si="2306"/>
        <v>6600.0319107544055</v>
      </c>
      <c r="AC4477" s="60">
        <f t="shared" ca="1" si="2306"/>
        <v>0</v>
      </c>
      <c r="AD4477" s="60">
        <f t="shared" ca="1" si="2306"/>
        <v>0</v>
      </c>
    </row>
    <row r="4478" spans="1:30" hidden="1" outlineLevel="1">
      <c r="D4478" s="7"/>
      <c r="E4478" s="11"/>
      <c r="F4478" s="11"/>
      <c r="G4478" s="55" t="str">
        <f>$G$10</f>
        <v>SUBTRAN</v>
      </c>
      <c r="H4478" s="60">
        <f t="shared" ref="H4478:AD4478" ca="1" si="2307">+H4401+H4469</f>
        <v>1742573.5526736616</v>
      </c>
      <c r="I4478" s="60">
        <f t="shared" ca="1" si="2307"/>
        <v>175733.57863476605</v>
      </c>
      <c r="J4478" s="60">
        <f t="shared" ca="1" si="2307"/>
        <v>109270.9048791613</v>
      </c>
      <c r="K4478" s="60">
        <f t="shared" ca="1" si="2307"/>
        <v>312550.00849212549</v>
      </c>
      <c r="L4478" s="60">
        <f t="shared" ca="1" si="2307"/>
        <v>8319.2957700877014</v>
      </c>
      <c r="M4478" s="60">
        <f t="shared" ca="1" si="2307"/>
        <v>4478.5645783890905</v>
      </c>
      <c r="N4478" s="60">
        <f t="shared" ca="1" si="2307"/>
        <v>325347.86884060217</v>
      </c>
      <c r="O4478" s="60">
        <f t="shared" ca="1" si="2307"/>
        <v>235300.47474568</v>
      </c>
      <c r="P4478" s="60">
        <f t="shared" ca="1" si="2307"/>
        <v>48221.028293955293</v>
      </c>
      <c r="Q4478" s="60">
        <f t="shared" ca="1" si="2307"/>
        <v>23887.663158101514</v>
      </c>
      <c r="R4478" s="60">
        <f t="shared" ca="1" si="2307"/>
        <v>0</v>
      </c>
      <c r="S4478" s="60">
        <f t="shared" ca="1" si="2307"/>
        <v>307409.16619773686</v>
      </c>
      <c r="T4478" s="60">
        <f t="shared" ca="1" si="2307"/>
        <v>3400.071622570747</v>
      </c>
      <c r="U4478" s="60">
        <f t="shared" ca="1" si="2307"/>
        <v>90610.41542613371</v>
      </c>
      <c r="V4478" s="60">
        <f t="shared" ca="1" si="2307"/>
        <v>667293.41049041762</v>
      </c>
      <c r="W4478" s="60">
        <f t="shared" ca="1" si="2307"/>
        <v>0</v>
      </c>
      <c r="X4478" s="60">
        <f t="shared" ca="1" si="2307"/>
        <v>761303.89753912156</v>
      </c>
      <c r="Y4478" s="60">
        <f t="shared" ca="1" si="2307"/>
        <v>54014.050258273237</v>
      </c>
      <c r="Z4478" s="60">
        <f t="shared" ca="1" si="2307"/>
        <v>647.86718949159388</v>
      </c>
      <c r="AA4478" s="60">
        <f t="shared" ca="1" si="2307"/>
        <v>54661.917447764827</v>
      </c>
      <c r="AB4478" s="60">
        <f t="shared" ca="1" si="2307"/>
        <v>1331.8386009810026</v>
      </c>
      <c r="AC4478" s="60">
        <f t="shared" ca="1" si="2307"/>
        <v>6130.7106194852604</v>
      </c>
      <c r="AD4478" s="60">
        <f t="shared" ca="1" si="2307"/>
        <v>1383.6699140411597</v>
      </c>
    </row>
    <row r="4479" spans="1:30" hidden="1" outlineLevel="1">
      <c r="D4479" s="7"/>
      <c r="E4479" s="11"/>
      <c r="F4479" s="11"/>
      <c r="G4479" s="55" t="str">
        <f>$G$11</f>
        <v>DISTPRI</v>
      </c>
      <c r="H4479" s="60">
        <f t="shared" ref="H4479:AD4479" ca="1" si="2308">+H4402+H4470</f>
        <v>7238885.0028185165</v>
      </c>
      <c r="I4479" s="60">
        <f t="shared" ca="1" si="2308"/>
        <v>1220522.7296914391</v>
      </c>
      <c r="J4479" s="60">
        <f t="shared" ca="1" si="2308"/>
        <v>760159.91015620821</v>
      </c>
      <c r="K4479" s="60">
        <f t="shared" ca="1" si="2308"/>
        <v>2164942.1294785202</v>
      </c>
      <c r="L4479" s="60">
        <f t="shared" ca="1" si="2308"/>
        <v>58046.312602209189</v>
      </c>
      <c r="M4479" s="60">
        <f t="shared" ca="1" si="2308"/>
        <v>0</v>
      </c>
      <c r="N4479" s="60">
        <f t="shared" ca="1" si="2308"/>
        <v>2222988.4420807292</v>
      </c>
      <c r="O4479" s="60">
        <f t="shared" ca="1" si="2308"/>
        <v>1616192.622093566</v>
      </c>
      <c r="P4479" s="60">
        <f t="shared" ca="1" si="2308"/>
        <v>333282.57503176609</v>
      </c>
      <c r="Q4479" s="60">
        <f t="shared" ca="1" si="2308"/>
        <v>0</v>
      </c>
      <c r="R4479" s="60">
        <f t="shared" ca="1" si="2308"/>
        <v>0</v>
      </c>
      <c r="S4479" s="60">
        <f t="shared" ca="1" si="2308"/>
        <v>1949475.1971253324</v>
      </c>
      <c r="T4479" s="60">
        <f t="shared" ca="1" si="2308"/>
        <v>23712.79996276151</v>
      </c>
      <c r="U4479" s="60">
        <f t="shared" ca="1" si="2308"/>
        <v>624740.4063350989</v>
      </c>
      <c r="V4479" s="60">
        <f t="shared" ca="1" si="2308"/>
        <v>0</v>
      </c>
      <c r="W4479" s="60">
        <f t="shared" ca="1" si="2308"/>
        <v>0</v>
      </c>
      <c r="X4479" s="60">
        <f t="shared" ca="1" si="2308"/>
        <v>648453.20629785978</v>
      </c>
      <c r="Y4479" s="60">
        <f t="shared" ca="1" si="2308"/>
        <v>370794.31923514471</v>
      </c>
      <c r="Z4479" s="60">
        <f t="shared" ca="1" si="2308"/>
        <v>4444.7604215163983</v>
      </c>
      <c r="AA4479" s="60">
        <f t="shared" ca="1" si="2308"/>
        <v>375239.0796566612</v>
      </c>
      <c r="AB4479" s="60">
        <f t="shared" ca="1" si="2308"/>
        <v>9268.0207820788692</v>
      </c>
      <c r="AC4479" s="60">
        <f t="shared" ca="1" si="2308"/>
        <v>43075.126056392888</v>
      </c>
      <c r="AD4479" s="60">
        <f t="shared" ca="1" si="2308"/>
        <v>9703.2909718175561</v>
      </c>
    </row>
    <row r="4480" spans="1:30" hidden="1" outlineLevel="1">
      <c r="D4480" s="7"/>
      <c r="E4480" s="11"/>
      <c r="F4480" s="11"/>
      <c r="G4480" s="55" t="str">
        <f>$G$12</f>
        <v>DISTSEC</v>
      </c>
      <c r="H4480" s="60">
        <f t="shared" ref="H4480:AD4480" ca="1" si="2309">+H4403+H4471</f>
        <v>3237425.2701393915</v>
      </c>
      <c r="I4480" s="60">
        <f t="shared" ca="1" si="2309"/>
        <v>694754.49142556731</v>
      </c>
      <c r="J4480" s="60">
        <f t="shared" ca="1" si="2309"/>
        <v>442116.53296911111</v>
      </c>
      <c r="K4480" s="60">
        <f t="shared" ca="1" si="2309"/>
        <v>1046559.3893913287</v>
      </c>
      <c r="L4480" s="60">
        <f t="shared" ca="1" si="2309"/>
        <v>0</v>
      </c>
      <c r="M4480" s="60">
        <f t="shared" ca="1" si="2309"/>
        <v>0</v>
      </c>
      <c r="N4480" s="60">
        <f t="shared" ca="1" si="2309"/>
        <v>1046559.3893913287</v>
      </c>
      <c r="O4480" s="60">
        <f t="shared" ca="1" si="2309"/>
        <v>663977.38314486458</v>
      </c>
      <c r="P4480" s="60">
        <f t="shared" ca="1" si="2309"/>
        <v>0</v>
      </c>
      <c r="Q4480" s="60">
        <f t="shared" ca="1" si="2309"/>
        <v>0</v>
      </c>
      <c r="R4480" s="60">
        <f t="shared" ca="1" si="2309"/>
        <v>0</v>
      </c>
      <c r="S4480" s="60">
        <f t="shared" ca="1" si="2309"/>
        <v>663977.38314486458</v>
      </c>
      <c r="T4480" s="60">
        <f t="shared" ca="1" si="2309"/>
        <v>7391.10038551661</v>
      </c>
      <c r="U4480" s="60">
        <f t="shared" ca="1" si="2309"/>
        <v>0</v>
      </c>
      <c r="V4480" s="60">
        <f t="shared" ca="1" si="2309"/>
        <v>0</v>
      </c>
      <c r="W4480" s="60">
        <f t="shared" ca="1" si="2309"/>
        <v>0</v>
      </c>
      <c r="X4480" s="60">
        <f t="shared" ca="1" si="2309"/>
        <v>7391.10038551661</v>
      </c>
      <c r="Y4480" s="60">
        <f t="shared" ca="1" si="2309"/>
        <v>186369.82965892332</v>
      </c>
      <c r="Z4480" s="60">
        <f t="shared" ca="1" si="2309"/>
        <v>0</v>
      </c>
      <c r="AA4480" s="60">
        <f t="shared" ca="1" si="2309"/>
        <v>186369.82965892332</v>
      </c>
      <c r="AB4480" s="60">
        <f t="shared" ca="1" si="2309"/>
        <v>3576.0574238242884</v>
      </c>
      <c r="AC4480" s="60">
        <f t="shared" ca="1" si="2309"/>
        <v>164678.43622648664</v>
      </c>
      <c r="AD4480" s="60">
        <f t="shared" ca="1" si="2309"/>
        <v>28002.049513773742</v>
      </c>
    </row>
    <row r="4481" spans="1:30" hidden="1" outlineLevel="1">
      <c r="D4481" s="7"/>
      <c r="E4481" s="11"/>
      <c r="F4481" s="11"/>
      <c r="G4481" s="55" t="str">
        <f>$G$13</f>
        <v>ENERGY</v>
      </c>
      <c r="H4481" s="60">
        <f t="shared" ref="H4481:AD4481" ca="1" si="2310">+H4404+H4472</f>
        <v>1188245.8140054613</v>
      </c>
      <c r="I4481" s="60">
        <f t="shared" ca="1" si="2310"/>
        <v>77495.409905965498</v>
      </c>
      <c r="J4481" s="60">
        <f t="shared" ca="1" si="2310"/>
        <v>70696.754256934597</v>
      </c>
      <c r="K4481" s="60">
        <f t="shared" ca="1" si="2310"/>
        <v>183635.3841671496</v>
      </c>
      <c r="L4481" s="60">
        <f t="shared" ca="1" si="2310"/>
        <v>4916.9076290136927</v>
      </c>
      <c r="M4481" s="60">
        <f t="shared" ca="1" si="2310"/>
        <v>-2801.3597226150146</v>
      </c>
      <c r="N4481" s="60">
        <f t="shared" ca="1" si="2310"/>
        <v>185750.93207354462</v>
      </c>
      <c r="O4481" s="60">
        <f t="shared" ca="1" si="2310"/>
        <v>167502.16452268872</v>
      </c>
      <c r="P4481" s="60">
        <f t="shared" ca="1" si="2310"/>
        <v>35875.567683243389</v>
      </c>
      <c r="Q4481" s="60">
        <f t="shared" ca="1" si="2310"/>
        <v>13718.950576078529</v>
      </c>
      <c r="R4481" s="60">
        <f t="shared" ca="1" si="2310"/>
        <v>533.46989073442296</v>
      </c>
      <c r="S4481" s="60">
        <f t="shared" ca="1" si="2310"/>
        <v>217630.15267274456</v>
      </c>
      <c r="T4481" s="60">
        <f t="shared" ca="1" si="2310"/>
        <v>2553.7343320186715</v>
      </c>
      <c r="U4481" s="60">
        <f t="shared" ca="1" si="2310"/>
        <v>73085.271747539329</v>
      </c>
      <c r="V4481" s="60">
        <f t="shared" ca="1" si="2310"/>
        <v>439509.31910214113</v>
      </c>
      <c r="W4481" s="60">
        <f t="shared" ca="1" si="2310"/>
        <v>44000.96188727425</v>
      </c>
      <c r="X4481" s="60">
        <f t="shared" ca="1" si="2310"/>
        <v>559149.28706897283</v>
      </c>
      <c r="Y4481" s="60">
        <f t="shared" ca="1" si="2310"/>
        <v>33655.65236811847</v>
      </c>
      <c r="Z4481" s="60">
        <f t="shared" ca="1" si="2310"/>
        <v>392.50621316467743</v>
      </c>
      <c r="AA4481" s="60">
        <f t="shared" ca="1" si="2310"/>
        <v>34048.158581282856</v>
      </c>
      <c r="AB4481" s="60">
        <f t="shared" ca="1" si="2310"/>
        <v>1138.2700764808983</v>
      </c>
      <c r="AC4481" s="60">
        <f t="shared" ca="1" si="2310"/>
        <v>35586.699126652165</v>
      </c>
      <c r="AD4481" s="60">
        <f t="shared" ca="1" si="2310"/>
        <v>6750.1502428907015</v>
      </c>
    </row>
    <row r="4482" spans="1:30" hidden="1" outlineLevel="1">
      <c r="D4482" s="7"/>
      <c r="E4482" s="11"/>
      <c r="F4482" s="11"/>
      <c r="G4482" s="55" t="str">
        <f>$G$14</f>
        <v>CUSTOMER</v>
      </c>
      <c r="H4482" s="60">
        <f t="shared" ref="H4482:AD4482" ca="1" si="2311">+H4405+H4473</f>
        <v>4173687.3266304662</v>
      </c>
      <c r="I4482" s="60">
        <f t="shared" ca="1" si="2311"/>
        <v>212909.15489943273</v>
      </c>
      <c r="J4482" s="60">
        <f t="shared" ca="1" si="2311"/>
        <v>728984.98366682557</v>
      </c>
      <c r="K4482" s="60">
        <f t="shared" ca="1" si="2311"/>
        <v>162384.10349361808</v>
      </c>
      <c r="L4482" s="60">
        <f t="shared" ca="1" si="2311"/>
        <v>45177.786277860447</v>
      </c>
      <c r="M4482" s="60">
        <f t="shared" ca="1" si="2311"/>
        <v>19216.109607543978</v>
      </c>
      <c r="N4482" s="60">
        <f t="shared" ca="1" si="2311"/>
        <v>226777.99937902243</v>
      </c>
      <c r="O4482" s="60">
        <f t="shared" ca="1" si="2311"/>
        <v>45687.90164163107</v>
      </c>
      <c r="P4482" s="60">
        <f t="shared" ca="1" si="2311"/>
        <v>14961.817032629033</v>
      </c>
      <c r="Q4482" s="60">
        <f t="shared" ca="1" si="2311"/>
        <v>27135.372070788777</v>
      </c>
      <c r="R4482" s="60">
        <f t="shared" ca="1" si="2311"/>
        <v>4302.6220633214771</v>
      </c>
      <c r="S4482" s="60">
        <f t="shared" ca="1" si="2311"/>
        <v>92087.712808370314</v>
      </c>
      <c r="T4482" s="60">
        <f t="shared" ca="1" si="2311"/>
        <v>129.46852410722744</v>
      </c>
      <c r="U4482" s="60">
        <f t="shared" ca="1" si="2311"/>
        <v>5392.2747191187791</v>
      </c>
      <c r="V4482" s="60">
        <f t="shared" ca="1" si="2311"/>
        <v>30635.36001802532</v>
      </c>
      <c r="W4482" s="60">
        <f t="shared" ca="1" si="2311"/>
        <v>2993.1626592876819</v>
      </c>
      <c r="X4482" s="60">
        <f t="shared" ca="1" si="2311"/>
        <v>39150.265920539001</v>
      </c>
      <c r="Y4482" s="60">
        <f t="shared" ca="1" si="2311"/>
        <v>9622.3217279627643</v>
      </c>
      <c r="Z4482" s="60">
        <f t="shared" ca="1" si="2311"/>
        <v>125.24123013570591</v>
      </c>
      <c r="AA4482" s="60">
        <f t="shared" ca="1" si="2311"/>
        <v>9747.5629580984732</v>
      </c>
      <c r="AB4482" s="60">
        <f t="shared" ca="1" si="2311"/>
        <v>335.33802509438294</v>
      </c>
      <c r="AC4482" s="60">
        <f t="shared" ca="1" si="2311"/>
        <v>2534944.6042934917</v>
      </c>
      <c r="AD4482" s="60">
        <f t="shared" ca="1" si="2311"/>
        <v>328749.70467958652</v>
      </c>
    </row>
    <row r="4483" spans="1:30" ht="13.8" collapsed="1">
      <c r="A4483" s="166" t="s">
        <v>549</v>
      </c>
      <c r="D4483" s="7"/>
      <c r="E4483" s="15">
        <f>+E4406+E4474</f>
        <v>43690669.667209938</v>
      </c>
      <c r="F4483" s="11"/>
      <c r="G4483" s="55" t="str">
        <f>$G$15</f>
        <v>TOTAL</v>
      </c>
      <c r="H4483" s="60">
        <f t="shared" ref="H4483:AD4483" ca="1" si="2312">+H4406+H4474</f>
        <v>43690669.667209983</v>
      </c>
      <c r="I4483" s="60">
        <f t="shared" ca="1" si="2312"/>
        <v>5322852.9124474069</v>
      </c>
      <c r="J4483" s="60">
        <f t="shared" ca="1" si="2312"/>
        <v>3847420.5482216091</v>
      </c>
      <c r="K4483" s="60">
        <f t="shared" ca="1" si="2312"/>
        <v>8868614.5465541631</v>
      </c>
      <c r="L4483" s="60">
        <f t="shared" ca="1" si="2312"/>
        <v>253333.03371905719</v>
      </c>
      <c r="M4483" s="60">
        <f t="shared" ca="1" si="2312"/>
        <v>48618.50370652289</v>
      </c>
      <c r="N4483" s="60">
        <f t="shared" ca="1" si="2312"/>
        <v>9170566.0839797426</v>
      </c>
      <c r="O4483" s="60">
        <f t="shared" ca="1" si="2312"/>
        <v>6511352.6084761741</v>
      </c>
      <c r="P4483" s="60">
        <f t="shared" ca="1" si="2312"/>
        <v>1212426.2739933431</v>
      </c>
      <c r="Q4483" s="60">
        <f t="shared" ca="1" si="2312"/>
        <v>360332.47224183369</v>
      </c>
      <c r="R4483" s="60">
        <f t="shared" ca="1" si="2312"/>
        <v>16814.946240095287</v>
      </c>
      <c r="S4483" s="60">
        <f t="shared" ca="1" si="2312"/>
        <v>8100926.300951439</v>
      </c>
      <c r="T4483" s="60">
        <f t="shared" ca="1" si="2312"/>
        <v>92421.676548859177</v>
      </c>
      <c r="U4483" s="60">
        <f t="shared" ca="1" si="2312"/>
        <v>2255359.1167781479</v>
      </c>
      <c r="V4483" s="60">
        <f t="shared" ca="1" si="2312"/>
        <v>9288080.8178835548</v>
      </c>
      <c r="W4483" s="60">
        <f t="shared" ca="1" si="2312"/>
        <v>859796.02369711176</v>
      </c>
      <c r="X4483" s="60">
        <f t="shared" ca="1" si="2312"/>
        <v>12495657.634907691</v>
      </c>
      <c r="Y4483" s="60">
        <f t="shared" ca="1" si="2312"/>
        <v>1541117.2986780172</v>
      </c>
      <c r="Z4483" s="60">
        <f t="shared" ca="1" si="2312"/>
        <v>16341.731569986869</v>
      </c>
      <c r="AA4483" s="60">
        <f t="shared" ca="1" si="2312"/>
        <v>1557459.0302480084</v>
      </c>
      <c r="AB4483" s="60">
        <f t="shared" ca="1" si="2312"/>
        <v>36782.714809510049</v>
      </c>
      <c r="AC4483" s="60">
        <f t="shared" ca="1" si="2312"/>
        <v>2784415.5763225085</v>
      </c>
      <c r="AD4483" s="60">
        <f t="shared" ca="1" si="2312"/>
        <v>374588.86532210978</v>
      </c>
    </row>
    <row r="4484" spans="1:30">
      <c r="D4484" s="7"/>
      <c r="E4484" s="7"/>
      <c r="F4484" s="60"/>
      <c r="G4484" s="7"/>
      <c r="H4484" s="4"/>
      <c r="I4484" s="5"/>
      <c r="J4484" s="5"/>
      <c r="K4484" s="5"/>
      <c r="L4484" s="5"/>
      <c r="M4484" s="5"/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</row>
    <row r="4485" spans="1:30">
      <c r="B4485" s="111" t="s">
        <v>181</v>
      </c>
      <c r="D4485" s="7"/>
      <c r="H4485" s="12">
        <f t="shared" ref="H4485:AD4485" ca="1" si="2313">H4483/H853</f>
        <v>3.6564647901450052E-2</v>
      </c>
      <c r="I4485" s="12">
        <f t="shared" ca="1" si="2313"/>
        <v>8.15780156010768E-3</v>
      </c>
      <c r="J4485" s="12">
        <f t="shared" ca="1" si="2313"/>
        <v>0.10255855283254815</v>
      </c>
      <c r="K4485" s="12">
        <f t="shared" ca="1" si="2313"/>
        <v>7.9477780539360388E-2</v>
      </c>
      <c r="L4485" s="12">
        <f t="shared" ca="1" si="2313"/>
        <v>7.3549444209709908E-2</v>
      </c>
      <c r="M4485" s="12">
        <f t="shared" ca="1" si="2313"/>
        <v>-0.82900175572239421</v>
      </c>
      <c r="N4485" s="12">
        <f t="shared" ca="1" si="2313"/>
        <v>7.9763590836935253E-2</v>
      </c>
      <c r="O4485" s="12">
        <f t="shared" ca="1" si="2313"/>
        <v>7.8503600182010885E-2</v>
      </c>
      <c r="P4485" s="12">
        <f t="shared" ca="1" si="2313"/>
        <v>8.9489177110605334E-2</v>
      </c>
      <c r="Q4485" s="12">
        <f t="shared" ca="1" si="2313"/>
        <v>7.8118765447122276E-2</v>
      </c>
      <c r="R4485" s="12">
        <f t="shared" ca="1" si="2313"/>
        <v>6.4902504963752633E-2</v>
      </c>
      <c r="S4485" s="12">
        <f t="shared" ca="1" si="2313"/>
        <v>7.9919664305013446E-2</v>
      </c>
      <c r="T4485" s="12">
        <f t="shared" ca="1" si="2313"/>
        <v>3.2207023669340501E-2</v>
      </c>
      <c r="U4485" s="12">
        <f t="shared" ca="1" si="2313"/>
        <v>5.291007558832956E-2</v>
      </c>
      <c r="V4485" s="12">
        <f t="shared" ca="1" si="2313"/>
        <v>5.5560585075585402E-2</v>
      </c>
      <c r="W4485" s="12">
        <f t="shared" ca="1" si="2313"/>
        <v>3.0879774121155296E-2</v>
      </c>
      <c r="X4485" s="12">
        <f t="shared" ca="1" si="2313"/>
        <v>5.1954935225391033E-2</v>
      </c>
      <c r="Y4485" s="12">
        <f t="shared" ca="1" si="2313"/>
        <v>5.9169740987780196E-2</v>
      </c>
      <c r="Z4485" s="12">
        <f t="shared" ca="1" si="2313"/>
        <v>4.2668320286367523E-2</v>
      </c>
      <c r="AA4485" s="12">
        <f t="shared" ca="1" si="2313"/>
        <v>5.8930608732990934E-2</v>
      </c>
      <c r="AB4485" s="12">
        <f t="shared" ca="1" si="2313"/>
        <v>0.10886163191763357</v>
      </c>
      <c r="AC4485" s="12">
        <f t="shared" ca="1" si="2313"/>
        <v>0.14779838801075557</v>
      </c>
      <c r="AD4485" s="12">
        <f t="shared" ca="1" si="2313"/>
        <v>0.15370184516163365</v>
      </c>
    </row>
    <row r="4486" spans="1:30" s="168" customFormat="1" ht="13.8" thickBot="1">
      <c r="I4486" s="169"/>
      <c r="J4486" s="169"/>
      <c r="K4486" s="169"/>
      <c r="L4486" s="169"/>
      <c r="M4486" s="169"/>
      <c r="N4486" s="169"/>
      <c r="O4486" s="169"/>
      <c r="P4486" s="169"/>
      <c r="Q4486" s="169"/>
      <c r="R4486" s="169"/>
      <c r="S4486" s="169"/>
      <c r="T4486" s="169"/>
      <c r="U4486" s="169"/>
      <c r="V4486" s="169"/>
      <c r="W4486" s="169"/>
      <c r="X4486" s="169"/>
      <c r="Y4486" s="169"/>
      <c r="Z4486" s="169"/>
      <c r="AA4486" s="169"/>
      <c r="AB4486" s="169"/>
      <c r="AC4486" s="169"/>
      <c r="AD4486" s="169"/>
    </row>
    <row r="4487" spans="1:30" ht="20.25" customHeight="1" thickTop="1">
      <c r="A4487" s="172" t="s">
        <v>21</v>
      </c>
      <c r="D4487" s="7"/>
      <c r="E4487" s="3"/>
      <c r="F4487" s="3"/>
      <c r="G4487" s="3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6"/>
    </row>
    <row r="4488" spans="1:30" hidden="1" outlineLevel="1">
      <c r="D4488" s="7"/>
      <c r="E4488" s="51"/>
      <c r="F4488" s="52" t="str">
        <f>F4495</f>
        <v>PROD_DEMAND</v>
      </c>
      <c r="G4488" s="55" t="str">
        <f>$G$8</f>
        <v>PRODUCTION</v>
      </c>
      <c r="H4488" s="4">
        <f t="shared" ref="H4488:H4535" si="2314">SUBTOTAL(9,I4488:AD4488)</f>
        <v>12848662.999999996</v>
      </c>
      <c r="I4488" s="5">
        <f>VLOOKUP(CONCATENATE($F4488," ",$G4488),AllocFactorMatrix,(I$4+1),FALSE)*$E4495</f>
        <v>6329032.8439129265</v>
      </c>
      <c r="J4488" s="5">
        <f>VLOOKUP(CONCATENATE($F4488," ",$G4488),AllocFactorMatrix,(J$4+1),FALSE)*$E4495</f>
        <v>312866.70852654189</v>
      </c>
      <c r="K4488" s="5">
        <f>VLOOKUP(CONCATENATE($F4488," ",$G4488),AllocFactorMatrix,(K$4+1),FALSE)*$E4495</f>
        <v>1146012.8226959712</v>
      </c>
      <c r="L4488" s="5">
        <f>VLOOKUP(CONCATENATE($F4488," ",$G4488),AllocFactorMatrix,(L$4+1),FALSE)*$E4495</f>
        <v>36072.414857134907</v>
      </c>
      <c r="M4488" s="5">
        <f>VLOOKUP(CONCATENATE($F4488," ",$G4488),AllocFactorMatrix,(M$4+1),FALSE)*$E4495</f>
        <v>3382.7556396204582</v>
      </c>
      <c r="N4488" s="5">
        <f t="shared" ref="N4488:N4535" si="2315">SUBTOTAL(9,K4488:M4488)</f>
        <v>1185467.9931927265</v>
      </c>
      <c r="O4488" s="5">
        <f>VLOOKUP(CONCATENATE($F4488," ",$G4488),AllocFactorMatrix,(O$4+1),FALSE)*$E4495</f>
        <v>871148.01987803669</v>
      </c>
      <c r="P4488" s="5">
        <f>VLOOKUP(CONCATENATE($F4488," ",$G4488),AllocFactorMatrix,(P$4+1),FALSE)*$E4495</f>
        <v>162320.2560845284</v>
      </c>
      <c r="Q4488" s="5">
        <f>VLOOKUP(CONCATENATE($F4488," ",$G4488),AllocFactorMatrix,(Q$4+1),FALSE)*$E4495</f>
        <v>73349.50132135216</v>
      </c>
      <c r="R4488" s="5">
        <f>VLOOKUP(CONCATENATE($F4488," ",$G4488),AllocFactorMatrix,(R$4+1),FALSE)*$E4495</f>
        <v>3298.4450836903147</v>
      </c>
      <c r="S4488" s="5">
        <f>SUBTOTAL(9,O4488:R4488)</f>
        <v>1110116.2223676075</v>
      </c>
      <c r="T4488" s="5">
        <f>VLOOKUP(CONCATENATE($F4488," ",$G4488),AllocFactorMatrix,(T$4+1),FALSE)*$E4495</f>
        <v>30431.431639536237</v>
      </c>
      <c r="U4488" s="5">
        <f>VLOOKUP(CONCATENATE($F4488," ",$G4488),AllocFactorMatrix,(U$4+1),FALSE)*$E4495</f>
        <v>498005.19381760445</v>
      </c>
      <c r="V4488" s="5">
        <f>VLOOKUP(CONCATENATE($F4488," ",$G4488),AllocFactorMatrix,(V$4+1),FALSE)*$E4495</f>
        <v>2631971.442497157</v>
      </c>
      <c r="W4488" s="5">
        <f>VLOOKUP(CONCATENATE($F4488," ",$G4488),AllocFactorMatrix,(W$4+1),FALSE)*$E4495</f>
        <v>475290.41952564771</v>
      </c>
      <c r="X4488" s="5">
        <f>SUBTOTAL(9,T4488:W4488)</f>
        <v>3635698.4874799452</v>
      </c>
      <c r="Y4488" s="5">
        <f>VLOOKUP(CONCATENATE($F4488," ",$G4488),AllocFactorMatrix,(Y$4+1),FALSE)*$E4495</f>
        <v>267528.17456641438</v>
      </c>
      <c r="Z4488" s="5">
        <f>VLOOKUP(CONCATENATE($F4488," ",$G4488),AllocFactorMatrix,(Z$4+1),FALSE)*$E4495</f>
        <v>4480.9946625102357</v>
      </c>
      <c r="AA4488" s="5">
        <f t="shared" ref="AA4488:AA4535" si="2316">SUBTOTAL(9,Y4488:Z4488)</f>
        <v>272009.16922892461</v>
      </c>
      <c r="AB4488" s="5">
        <f>VLOOKUP(CONCATENATE($F4488," ",$G4488),AllocFactorMatrix,(AB$4+1),FALSE)*$E4495</f>
        <v>3471.5752913242618</v>
      </c>
      <c r="AC4488" s="5">
        <f>VLOOKUP(CONCATENATE($F4488," ",$G4488),AllocFactorMatrix,(AC$4+1),FALSE)*$E4495</f>
        <v>0</v>
      </c>
      <c r="AD4488" s="5">
        <f>VLOOKUP(CONCATENATE($F4488," ",$G4488),AllocFactorMatrix,(AD$4+1),FALSE)*$E4495</f>
        <v>0</v>
      </c>
    </row>
    <row r="4489" spans="1:30" hidden="1" outlineLevel="1">
      <c r="D4489" s="7"/>
      <c r="E4489" s="51"/>
      <c r="F4489" s="52" t="str">
        <f>F4495</f>
        <v>PROD_DEMAND</v>
      </c>
      <c r="G4489" s="55" t="str">
        <f>$G$9</f>
        <v>BULKTRAN</v>
      </c>
      <c r="H4489" s="4">
        <f t="shared" si="2314"/>
        <v>0</v>
      </c>
      <c r="I4489" s="5">
        <f>VLOOKUP(CONCATENATE($F4489," ",$G4489),AllocFactorMatrix,(I$4+1),FALSE)*$E4495</f>
        <v>0</v>
      </c>
      <c r="J4489" s="5">
        <f>VLOOKUP(CONCATENATE($F4489," ",$G4489),AllocFactorMatrix,(J$4+1),FALSE)*$E4495</f>
        <v>0</v>
      </c>
      <c r="K4489" s="5">
        <f>VLOOKUP(CONCATENATE($F4489," ",$G4489),AllocFactorMatrix,(K$4+1),FALSE)*$E4495</f>
        <v>0</v>
      </c>
      <c r="L4489" s="5">
        <f>VLOOKUP(CONCATENATE($F4489," ",$G4489),AllocFactorMatrix,(L$4+1),FALSE)*$E4495</f>
        <v>0</v>
      </c>
      <c r="M4489" s="5">
        <f>VLOOKUP(CONCATENATE($F4489," ",$G4489),AllocFactorMatrix,(M$4+1),FALSE)*$E4495</f>
        <v>0</v>
      </c>
      <c r="N4489" s="5">
        <f t="shared" si="2315"/>
        <v>0</v>
      </c>
      <c r="O4489" s="5">
        <f>VLOOKUP(CONCATENATE($F4489," ",$G4489),AllocFactorMatrix,(O$4+1),FALSE)*$E4495</f>
        <v>0</v>
      </c>
      <c r="P4489" s="5">
        <f>VLOOKUP(CONCATENATE($F4489," ",$G4489),AllocFactorMatrix,(P$4+1),FALSE)*$E4495</f>
        <v>0</v>
      </c>
      <c r="Q4489" s="5">
        <f>VLOOKUP(CONCATENATE($F4489," ",$G4489),AllocFactorMatrix,(Q$4+1),FALSE)*$E4495</f>
        <v>0</v>
      </c>
      <c r="R4489" s="5">
        <f>VLOOKUP(CONCATENATE($F4489," ",$G4489),AllocFactorMatrix,(R$4+1),FALSE)*$E4495</f>
        <v>0</v>
      </c>
      <c r="S4489" s="5">
        <f t="shared" ref="S4489:S4535" si="2317">SUBTOTAL(9,O4489:R4489)</f>
        <v>0</v>
      </c>
      <c r="T4489" s="5">
        <f>VLOOKUP(CONCATENATE($F4489," ",$G4489),AllocFactorMatrix,(T$4+1),FALSE)*$E4495</f>
        <v>0</v>
      </c>
      <c r="U4489" s="5">
        <f>VLOOKUP(CONCATENATE($F4489," ",$G4489),AllocFactorMatrix,(U$4+1),FALSE)*$E4495</f>
        <v>0</v>
      </c>
      <c r="V4489" s="5">
        <f>VLOOKUP(CONCATENATE($F4489," ",$G4489),AllocFactorMatrix,(V$4+1),FALSE)*$E4495</f>
        <v>0</v>
      </c>
      <c r="W4489" s="5">
        <f>VLOOKUP(CONCATENATE($F4489," ",$G4489),AllocFactorMatrix,(W$4+1),FALSE)*$E4495</f>
        <v>0</v>
      </c>
      <c r="X4489" s="5">
        <f t="shared" ref="X4489:X4495" si="2318">SUBTOTAL(9,T4489:W4489)</f>
        <v>0</v>
      </c>
      <c r="Y4489" s="5">
        <f>VLOOKUP(CONCATENATE($F4489," ",$G4489),AllocFactorMatrix,(Y$4+1),FALSE)*$E4495</f>
        <v>0</v>
      </c>
      <c r="Z4489" s="5">
        <f>VLOOKUP(CONCATENATE($F4489," ",$G4489),AllocFactorMatrix,(Z$4+1),FALSE)*$E4495</f>
        <v>0</v>
      </c>
      <c r="AA4489" s="5">
        <f t="shared" si="2316"/>
        <v>0</v>
      </c>
      <c r="AB4489" s="5">
        <f>VLOOKUP(CONCATENATE($F4489," ",$G4489),AllocFactorMatrix,(AB$4+1),FALSE)*$E4495</f>
        <v>0</v>
      </c>
      <c r="AC4489" s="5">
        <f>VLOOKUP(CONCATENATE($F4489," ",$G4489),AllocFactorMatrix,(AC$4+1),FALSE)*$E4495</f>
        <v>0</v>
      </c>
      <c r="AD4489" s="5">
        <f>VLOOKUP(CONCATENATE($F4489," ",$G4489),AllocFactorMatrix,(AD$4+1),FALSE)*$E4495</f>
        <v>0</v>
      </c>
    </row>
    <row r="4490" spans="1:30" hidden="1" outlineLevel="1">
      <c r="D4490" s="7"/>
      <c r="E4490" s="51"/>
      <c r="F4490" s="52" t="str">
        <f>F4495</f>
        <v>PROD_DEMAND</v>
      </c>
      <c r="G4490" s="55" t="str">
        <f>$G$10</f>
        <v>SUBTRAN</v>
      </c>
      <c r="H4490" s="4">
        <f t="shared" si="2314"/>
        <v>0</v>
      </c>
      <c r="I4490" s="5">
        <f>VLOOKUP(CONCATENATE($F4490," ",$G4490),AllocFactorMatrix,(I$4+1),FALSE)*$E4495</f>
        <v>0</v>
      </c>
      <c r="J4490" s="5">
        <f>VLOOKUP(CONCATENATE($F4490," ",$G4490),AllocFactorMatrix,(J$4+1),FALSE)*$E4495</f>
        <v>0</v>
      </c>
      <c r="K4490" s="5">
        <f>VLOOKUP(CONCATENATE($F4490," ",$G4490),AllocFactorMatrix,(K$4+1),FALSE)*$E4495</f>
        <v>0</v>
      </c>
      <c r="L4490" s="5">
        <f>VLOOKUP(CONCATENATE($F4490," ",$G4490),AllocFactorMatrix,(L$4+1),FALSE)*$E4495</f>
        <v>0</v>
      </c>
      <c r="M4490" s="5">
        <f>VLOOKUP(CONCATENATE($F4490," ",$G4490),AllocFactorMatrix,(M$4+1),FALSE)*$E4495</f>
        <v>0</v>
      </c>
      <c r="N4490" s="5">
        <f t="shared" si="2315"/>
        <v>0</v>
      </c>
      <c r="O4490" s="5">
        <f>VLOOKUP(CONCATENATE($F4490," ",$G4490),AllocFactorMatrix,(O$4+1),FALSE)*$E4495</f>
        <v>0</v>
      </c>
      <c r="P4490" s="5">
        <f>VLOOKUP(CONCATENATE($F4490," ",$G4490),AllocFactorMatrix,(P$4+1),FALSE)*$E4495</f>
        <v>0</v>
      </c>
      <c r="Q4490" s="5">
        <f>VLOOKUP(CONCATENATE($F4490," ",$G4490),AllocFactorMatrix,(Q$4+1),FALSE)*$E4495</f>
        <v>0</v>
      </c>
      <c r="R4490" s="5">
        <f>VLOOKUP(CONCATENATE($F4490," ",$G4490),AllocFactorMatrix,(R$4+1),FALSE)*$E4495</f>
        <v>0</v>
      </c>
      <c r="S4490" s="5">
        <f t="shared" si="2317"/>
        <v>0</v>
      </c>
      <c r="T4490" s="5">
        <f>VLOOKUP(CONCATENATE($F4490," ",$G4490),AllocFactorMatrix,(T$4+1),FALSE)*$E4495</f>
        <v>0</v>
      </c>
      <c r="U4490" s="5">
        <f>VLOOKUP(CONCATENATE($F4490," ",$G4490),AllocFactorMatrix,(U$4+1),FALSE)*$E4495</f>
        <v>0</v>
      </c>
      <c r="V4490" s="5">
        <f>VLOOKUP(CONCATENATE($F4490," ",$G4490),AllocFactorMatrix,(V$4+1),FALSE)*$E4495</f>
        <v>0</v>
      </c>
      <c r="W4490" s="5">
        <f>VLOOKUP(CONCATENATE($F4490," ",$G4490),AllocFactorMatrix,(W$4+1),FALSE)*$E4495</f>
        <v>0</v>
      </c>
      <c r="X4490" s="5">
        <f t="shared" si="2318"/>
        <v>0</v>
      </c>
      <c r="Y4490" s="5">
        <f>VLOOKUP(CONCATENATE($F4490," ",$G4490),AllocFactorMatrix,(Y$4+1),FALSE)*$E4495</f>
        <v>0</v>
      </c>
      <c r="Z4490" s="5">
        <f>VLOOKUP(CONCATENATE($F4490," ",$G4490),AllocFactorMatrix,(Z$4+1),FALSE)*$E4495</f>
        <v>0</v>
      </c>
      <c r="AA4490" s="5">
        <f t="shared" si="2316"/>
        <v>0</v>
      </c>
      <c r="AB4490" s="5">
        <f>VLOOKUP(CONCATENATE($F4490," ",$G4490),AllocFactorMatrix,(AB$4+1),FALSE)*$E4495</f>
        <v>0</v>
      </c>
      <c r="AC4490" s="5">
        <f>VLOOKUP(CONCATENATE($F4490," ",$G4490),AllocFactorMatrix,(AC$4+1),FALSE)*$E4495</f>
        <v>0</v>
      </c>
      <c r="AD4490" s="5">
        <f>VLOOKUP(CONCATENATE($F4490," ",$G4490),AllocFactorMatrix,(AD$4+1),FALSE)*$E4495</f>
        <v>0</v>
      </c>
    </row>
    <row r="4491" spans="1:30" hidden="1" outlineLevel="1">
      <c r="D4491" s="7"/>
      <c r="E4491" s="51"/>
      <c r="F4491" s="52" t="str">
        <f>F4495</f>
        <v>PROD_DEMAND</v>
      </c>
      <c r="G4491" s="55" t="str">
        <f>$G$11</f>
        <v>DISTPRI</v>
      </c>
      <c r="H4491" s="4">
        <f t="shared" si="2314"/>
        <v>0</v>
      </c>
      <c r="I4491" s="5">
        <f>VLOOKUP(CONCATENATE($F4491," ",$G4491),AllocFactorMatrix,(I$4+1),FALSE)*$E4495</f>
        <v>0</v>
      </c>
      <c r="J4491" s="5">
        <f>VLOOKUP(CONCATENATE($F4491," ",$G4491),AllocFactorMatrix,(J$4+1),FALSE)*$E4495</f>
        <v>0</v>
      </c>
      <c r="K4491" s="5">
        <f>VLOOKUP(CONCATENATE($F4491," ",$G4491),AllocFactorMatrix,(K$4+1),FALSE)*$E4495</f>
        <v>0</v>
      </c>
      <c r="L4491" s="5">
        <f>VLOOKUP(CONCATENATE($F4491," ",$G4491),AllocFactorMatrix,(L$4+1),FALSE)*$E4495</f>
        <v>0</v>
      </c>
      <c r="M4491" s="5">
        <f>VLOOKUP(CONCATENATE($F4491," ",$G4491),AllocFactorMatrix,(M$4+1),FALSE)*$E4495</f>
        <v>0</v>
      </c>
      <c r="N4491" s="5">
        <f t="shared" si="2315"/>
        <v>0</v>
      </c>
      <c r="O4491" s="5">
        <f>VLOOKUP(CONCATENATE($F4491," ",$G4491),AllocFactorMatrix,(O$4+1),FALSE)*$E4495</f>
        <v>0</v>
      </c>
      <c r="P4491" s="5">
        <f>VLOOKUP(CONCATENATE($F4491," ",$G4491),AllocFactorMatrix,(P$4+1),FALSE)*$E4495</f>
        <v>0</v>
      </c>
      <c r="Q4491" s="5">
        <f>VLOOKUP(CONCATENATE($F4491," ",$G4491),AllocFactorMatrix,(Q$4+1),FALSE)*$E4495</f>
        <v>0</v>
      </c>
      <c r="R4491" s="5">
        <f>VLOOKUP(CONCATENATE($F4491," ",$G4491),AllocFactorMatrix,(R$4+1),FALSE)*$E4495</f>
        <v>0</v>
      </c>
      <c r="S4491" s="5">
        <f t="shared" si="2317"/>
        <v>0</v>
      </c>
      <c r="T4491" s="5">
        <f>VLOOKUP(CONCATENATE($F4491," ",$G4491),AllocFactorMatrix,(T$4+1),FALSE)*$E4495</f>
        <v>0</v>
      </c>
      <c r="U4491" s="5">
        <f>VLOOKUP(CONCATENATE($F4491," ",$G4491),AllocFactorMatrix,(U$4+1),FALSE)*$E4495</f>
        <v>0</v>
      </c>
      <c r="V4491" s="5">
        <f>VLOOKUP(CONCATENATE($F4491," ",$G4491),AllocFactorMatrix,(V$4+1),FALSE)*$E4495</f>
        <v>0</v>
      </c>
      <c r="W4491" s="5">
        <f>VLOOKUP(CONCATENATE($F4491," ",$G4491),AllocFactorMatrix,(W$4+1),FALSE)*$E4495</f>
        <v>0</v>
      </c>
      <c r="X4491" s="5">
        <f t="shared" si="2318"/>
        <v>0</v>
      </c>
      <c r="Y4491" s="5">
        <f>VLOOKUP(CONCATENATE($F4491," ",$G4491),AllocFactorMatrix,(Y$4+1),FALSE)*$E4495</f>
        <v>0</v>
      </c>
      <c r="Z4491" s="5">
        <f>VLOOKUP(CONCATENATE($F4491," ",$G4491),AllocFactorMatrix,(Z$4+1),FALSE)*$E4495</f>
        <v>0</v>
      </c>
      <c r="AA4491" s="5">
        <f t="shared" si="2316"/>
        <v>0</v>
      </c>
      <c r="AB4491" s="5">
        <f>VLOOKUP(CONCATENATE($F4491," ",$G4491),AllocFactorMatrix,(AB$4+1),FALSE)*$E4495</f>
        <v>0</v>
      </c>
      <c r="AC4491" s="5">
        <f>VLOOKUP(CONCATENATE($F4491," ",$G4491),AllocFactorMatrix,(AC$4+1),FALSE)*$E4495</f>
        <v>0</v>
      </c>
      <c r="AD4491" s="5">
        <f>VLOOKUP(CONCATENATE($F4491," ",$G4491),AllocFactorMatrix,(AD$4+1),FALSE)*$E4495</f>
        <v>0</v>
      </c>
    </row>
    <row r="4492" spans="1:30" hidden="1" outlineLevel="1">
      <c r="D4492" s="7"/>
      <c r="E4492" s="51"/>
      <c r="F4492" s="52" t="str">
        <f>F4495</f>
        <v>PROD_DEMAND</v>
      </c>
      <c r="G4492" s="55" t="str">
        <f>$G$12</f>
        <v>DISTSEC</v>
      </c>
      <c r="H4492" s="4">
        <f t="shared" si="2314"/>
        <v>0</v>
      </c>
      <c r="I4492" s="5">
        <f>VLOOKUP(CONCATENATE($F4492," ",$G4492),AllocFactorMatrix,(I$4+1),FALSE)*$E4495</f>
        <v>0</v>
      </c>
      <c r="J4492" s="5">
        <f>VLOOKUP(CONCATENATE($F4492," ",$G4492),AllocFactorMatrix,(J$4+1),FALSE)*$E4495</f>
        <v>0</v>
      </c>
      <c r="K4492" s="5">
        <f>VLOOKUP(CONCATENATE($F4492," ",$G4492),AllocFactorMatrix,(K$4+1),FALSE)*$E4495</f>
        <v>0</v>
      </c>
      <c r="L4492" s="5">
        <f>VLOOKUP(CONCATENATE($F4492," ",$G4492),AllocFactorMatrix,(L$4+1),FALSE)*$E4495</f>
        <v>0</v>
      </c>
      <c r="M4492" s="5">
        <f>VLOOKUP(CONCATENATE($F4492," ",$G4492),AllocFactorMatrix,(M$4+1),FALSE)*$E4495</f>
        <v>0</v>
      </c>
      <c r="N4492" s="5">
        <f t="shared" si="2315"/>
        <v>0</v>
      </c>
      <c r="O4492" s="5">
        <f>VLOOKUP(CONCATENATE($F4492," ",$G4492),AllocFactorMatrix,(O$4+1),FALSE)*$E4495</f>
        <v>0</v>
      </c>
      <c r="P4492" s="5">
        <f>VLOOKUP(CONCATENATE($F4492," ",$G4492),AllocFactorMatrix,(P$4+1),FALSE)*$E4495</f>
        <v>0</v>
      </c>
      <c r="Q4492" s="5">
        <f>VLOOKUP(CONCATENATE($F4492," ",$G4492),AllocFactorMatrix,(Q$4+1),FALSE)*$E4495</f>
        <v>0</v>
      </c>
      <c r="R4492" s="5">
        <f>VLOOKUP(CONCATENATE($F4492," ",$G4492),AllocFactorMatrix,(R$4+1),FALSE)*$E4495</f>
        <v>0</v>
      </c>
      <c r="S4492" s="5">
        <f t="shared" si="2317"/>
        <v>0</v>
      </c>
      <c r="T4492" s="5">
        <f>VLOOKUP(CONCATENATE($F4492," ",$G4492),AllocFactorMatrix,(T$4+1),FALSE)*$E4495</f>
        <v>0</v>
      </c>
      <c r="U4492" s="5">
        <f>VLOOKUP(CONCATENATE($F4492," ",$G4492),AllocFactorMatrix,(U$4+1),FALSE)*$E4495</f>
        <v>0</v>
      </c>
      <c r="V4492" s="5">
        <f>VLOOKUP(CONCATENATE($F4492," ",$G4492),AllocFactorMatrix,(V$4+1),FALSE)*$E4495</f>
        <v>0</v>
      </c>
      <c r="W4492" s="5">
        <f>VLOOKUP(CONCATENATE($F4492," ",$G4492),AllocFactorMatrix,(W$4+1),FALSE)*$E4495</f>
        <v>0</v>
      </c>
      <c r="X4492" s="5">
        <f t="shared" si="2318"/>
        <v>0</v>
      </c>
      <c r="Y4492" s="5">
        <f>VLOOKUP(CONCATENATE($F4492," ",$G4492),AllocFactorMatrix,(Y$4+1),FALSE)*$E4495</f>
        <v>0</v>
      </c>
      <c r="Z4492" s="5">
        <f>VLOOKUP(CONCATENATE($F4492," ",$G4492),AllocFactorMatrix,(Z$4+1),FALSE)*$E4495</f>
        <v>0</v>
      </c>
      <c r="AA4492" s="5">
        <f t="shared" si="2316"/>
        <v>0</v>
      </c>
      <c r="AB4492" s="5">
        <f>VLOOKUP(CONCATENATE($F4492," ",$G4492),AllocFactorMatrix,(AB$4+1),FALSE)*$E4495</f>
        <v>0</v>
      </c>
      <c r="AC4492" s="5">
        <f>VLOOKUP(CONCATENATE($F4492," ",$G4492),AllocFactorMatrix,(AC$4+1),FALSE)*$E4495</f>
        <v>0</v>
      </c>
      <c r="AD4492" s="5">
        <f>VLOOKUP(CONCATENATE($F4492," ",$G4492),AllocFactorMatrix,(AD$4+1),FALSE)*$E4495</f>
        <v>0</v>
      </c>
    </row>
    <row r="4493" spans="1:30" hidden="1" outlineLevel="1">
      <c r="D4493" s="7"/>
      <c r="E4493" s="51"/>
      <c r="F4493" s="52" t="str">
        <f>F4495</f>
        <v>PROD_DEMAND</v>
      </c>
      <c r="G4493" s="55" t="str">
        <f>$G$13</f>
        <v>ENERGY</v>
      </c>
      <c r="H4493" s="4">
        <f t="shared" si="2314"/>
        <v>0</v>
      </c>
      <c r="I4493" s="5">
        <f>VLOOKUP(CONCATENATE($F4493," ",$G4493),AllocFactorMatrix,(I$4+1),FALSE)*$E4495</f>
        <v>0</v>
      </c>
      <c r="J4493" s="5">
        <f>VLOOKUP(CONCATENATE($F4493," ",$G4493),AllocFactorMatrix,(J$4+1),FALSE)*$E4495</f>
        <v>0</v>
      </c>
      <c r="K4493" s="5">
        <f>VLOOKUP(CONCATENATE($F4493," ",$G4493),AllocFactorMatrix,(K$4+1),FALSE)*$E4495</f>
        <v>0</v>
      </c>
      <c r="L4493" s="5">
        <f>VLOOKUP(CONCATENATE($F4493," ",$G4493),AllocFactorMatrix,(L$4+1),FALSE)*$E4495</f>
        <v>0</v>
      </c>
      <c r="M4493" s="5">
        <f>VLOOKUP(CONCATENATE($F4493," ",$G4493),AllocFactorMatrix,(M$4+1),FALSE)*$E4495</f>
        <v>0</v>
      </c>
      <c r="N4493" s="5">
        <f t="shared" si="2315"/>
        <v>0</v>
      </c>
      <c r="O4493" s="5">
        <f>VLOOKUP(CONCATENATE($F4493," ",$G4493),AllocFactorMatrix,(O$4+1),FALSE)*$E4495</f>
        <v>0</v>
      </c>
      <c r="P4493" s="5">
        <f>VLOOKUP(CONCATENATE($F4493," ",$G4493),AllocFactorMatrix,(P$4+1),FALSE)*$E4495</f>
        <v>0</v>
      </c>
      <c r="Q4493" s="5">
        <f>VLOOKUP(CONCATENATE($F4493," ",$G4493),AllocFactorMatrix,(Q$4+1),FALSE)*$E4495</f>
        <v>0</v>
      </c>
      <c r="R4493" s="5">
        <f>VLOOKUP(CONCATENATE($F4493," ",$G4493),AllocFactorMatrix,(R$4+1),FALSE)*$E4495</f>
        <v>0</v>
      </c>
      <c r="S4493" s="5">
        <f t="shared" si="2317"/>
        <v>0</v>
      </c>
      <c r="T4493" s="5">
        <f>VLOOKUP(CONCATENATE($F4493," ",$G4493),AllocFactorMatrix,(T$4+1),FALSE)*$E4495</f>
        <v>0</v>
      </c>
      <c r="U4493" s="5">
        <f>VLOOKUP(CONCATENATE($F4493," ",$G4493),AllocFactorMatrix,(U$4+1),FALSE)*$E4495</f>
        <v>0</v>
      </c>
      <c r="V4493" s="5">
        <f>VLOOKUP(CONCATENATE($F4493," ",$G4493),AllocFactorMatrix,(V$4+1),FALSE)*$E4495</f>
        <v>0</v>
      </c>
      <c r="W4493" s="5">
        <f>VLOOKUP(CONCATENATE($F4493," ",$G4493),AllocFactorMatrix,(W$4+1),FALSE)*$E4495</f>
        <v>0</v>
      </c>
      <c r="X4493" s="5">
        <f t="shared" si="2318"/>
        <v>0</v>
      </c>
      <c r="Y4493" s="5">
        <f>VLOOKUP(CONCATENATE($F4493," ",$G4493),AllocFactorMatrix,(Y$4+1),FALSE)*$E4495</f>
        <v>0</v>
      </c>
      <c r="Z4493" s="5">
        <f>VLOOKUP(CONCATENATE($F4493," ",$G4493),AllocFactorMatrix,(Z$4+1),FALSE)*$E4495</f>
        <v>0</v>
      </c>
      <c r="AA4493" s="5">
        <f t="shared" si="2316"/>
        <v>0</v>
      </c>
      <c r="AB4493" s="5">
        <f>VLOOKUP(CONCATENATE($F4493," ",$G4493),AllocFactorMatrix,(AB$4+1),FALSE)*$E4495</f>
        <v>0</v>
      </c>
      <c r="AC4493" s="5">
        <f>VLOOKUP(CONCATENATE($F4493," ",$G4493),AllocFactorMatrix,(AC$4+1),FALSE)*$E4495</f>
        <v>0</v>
      </c>
      <c r="AD4493" s="5">
        <f>VLOOKUP(CONCATENATE($F4493," ",$G4493),AllocFactorMatrix,(AD$4+1),FALSE)*$E4495</f>
        <v>0</v>
      </c>
    </row>
    <row r="4494" spans="1:30" hidden="1" outlineLevel="1">
      <c r="D4494" s="7"/>
      <c r="E4494" s="51"/>
      <c r="F4494" s="52" t="str">
        <f>F4495</f>
        <v>PROD_DEMAND</v>
      </c>
      <c r="G4494" s="55" t="str">
        <f>$G$14</f>
        <v>CUSTOMER</v>
      </c>
      <c r="H4494" s="4">
        <f t="shared" si="2314"/>
        <v>0</v>
      </c>
      <c r="I4494" s="5">
        <f>VLOOKUP(CONCATENATE($F4494," ",$G4494),AllocFactorMatrix,(I$4+1),FALSE)*$E4495</f>
        <v>0</v>
      </c>
      <c r="J4494" s="5">
        <f>VLOOKUP(CONCATENATE($F4494," ",$G4494),AllocFactorMatrix,(J$4+1),FALSE)*$E4495</f>
        <v>0</v>
      </c>
      <c r="K4494" s="5">
        <f>VLOOKUP(CONCATENATE($F4494," ",$G4494),AllocFactorMatrix,(K$4+1),FALSE)*$E4495</f>
        <v>0</v>
      </c>
      <c r="L4494" s="5">
        <f>VLOOKUP(CONCATENATE($F4494," ",$G4494),AllocFactorMatrix,(L$4+1),FALSE)*$E4495</f>
        <v>0</v>
      </c>
      <c r="M4494" s="5">
        <f>VLOOKUP(CONCATENATE($F4494," ",$G4494),AllocFactorMatrix,(M$4+1),FALSE)*$E4495</f>
        <v>0</v>
      </c>
      <c r="N4494" s="5">
        <f t="shared" si="2315"/>
        <v>0</v>
      </c>
      <c r="O4494" s="5">
        <f>VLOOKUP(CONCATENATE($F4494," ",$G4494),AllocFactorMatrix,(O$4+1),FALSE)*$E4495</f>
        <v>0</v>
      </c>
      <c r="P4494" s="5">
        <f>VLOOKUP(CONCATENATE($F4494," ",$G4494),AllocFactorMatrix,(P$4+1),FALSE)*$E4495</f>
        <v>0</v>
      </c>
      <c r="Q4494" s="5">
        <f>VLOOKUP(CONCATENATE($F4494," ",$G4494),AllocFactorMatrix,(Q$4+1),FALSE)*$E4495</f>
        <v>0</v>
      </c>
      <c r="R4494" s="5">
        <f>VLOOKUP(CONCATENATE($F4494," ",$G4494),AllocFactorMatrix,(R$4+1),FALSE)*$E4495</f>
        <v>0</v>
      </c>
      <c r="S4494" s="5">
        <f t="shared" si="2317"/>
        <v>0</v>
      </c>
      <c r="T4494" s="5">
        <f>VLOOKUP(CONCATENATE($F4494," ",$G4494),AllocFactorMatrix,(T$4+1),FALSE)*$E4495</f>
        <v>0</v>
      </c>
      <c r="U4494" s="5">
        <f>VLOOKUP(CONCATENATE($F4494," ",$G4494),AllocFactorMatrix,(U$4+1),FALSE)*$E4495</f>
        <v>0</v>
      </c>
      <c r="V4494" s="5">
        <f>VLOOKUP(CONCATENATE($F4494," ",$G4494),AllocFactorMatrix,(V$4+1),FALSE)*$E4495</f>
        <v>0</v>
      </c>
      <c r="W4494" s="5">
        <f>VLOOKUP(CONCATENATE($F4494," ",$G4494),AllocFactorMatrix,(W$4+1),FALSE)*$E4495</f>
        <v>0</v>
      </c>
      <c r="X4494" s="5">
        <f t="shared" si="2318"/>
        <v>0</v>
      </c>
      <c r="Y4494" s="5">
        <f>VLOOKUP(CONCATENATE($F4494," ",$G4494),AllocFactorMatrix,(Y$4+1),FALSE)*$E4495</f>
        <v>0</v>
      </c>
      <c r="Z4494" s="5">
        <f>VLOOKUP(CONCATENATE($F4494," ",$G4494),AllocFactorMatrix,(Z$4+1),FALSE)*$E4495</f>
        <v>0</v>
      </c>
      <c r="AA4494" s="5">
        <f t="shared" si="2316"/>
        <v>0</v>
      </c>
      <c r="AB4494" s="5">
        <f>VLOOKUP(CONCATENATE($F4494," ",$G4494),AllocFactorMatrix,(AB$4+1),FALSE)*$E4495</f>
        <v>0</v>
      </c>
      <c r="AC4494" s="5">
        <f>VLOOKUP(CONCATENATE($F4494," ",$G4494),AllocFactorMatrix,(AC$4+1),FALSE)*$E4495</f>
        <v>0</v>
      </c>
      <c r="AD4494" s="5">
        <f>VLOOKUP(CONCATENATE($F4494," ",$G4494),AllocFactorMatrix,(AD$4+1),FALSE)*$E4495</f>
        <v>0</v>
      </c>
    </row>
    <row r="4495" spans="1:30" collapsed="1">
      <c r="D4495" s="7" t="s">
        <v>133</v>
      </c>
      <c r="E4495" s="61">
        <v>12848663</v>
      </c>
      <c r="F4495" s="10" t="s">
        <v>30</v>
      </c>
      <c r="G4495" s="55" t="str">
        <f>$G$15</f>
        <v>TOTAL</v>
      </c>
      <c r="H4495" s="4">
        <f t="shared" si="2314"/>
        <v>12848662.999999996</v>
      </c>
      <c r="I4495" s="5">
        <f>VLOOKUP(CONCATENATE($F4495," ",$G4495),AllocFactorMatrix,(I$4+1),FALSE)*$E4495</f>
        <v>6329032.8439129265</v>
      </c>
      <c r="J4495" s="5">
        <f>VLOOKUP(CONCATENATE($F4495," ",$G4495),AllocFactorMatrix,(J$4+1),FALSE)*$E4495</f>
        <v>312866.70852654189</v>
      </c>
      <c r="K4495" s="5">
        <f>VLOOKUP(CONCATENATE($F4495," ",$G4495),AllocFactorMatrix,(K$4+1),FALSE)*$E4495</f>
        <v>1146012.8226959712</v>
      </c>
      <c r="L4495" s="5">
        <f>VLOOKUP(CONCATENATE($F4495," ",$G4495),AllocFactorMatrix,(L$4+1),FALSE)*$E4495</f>
        <v>36072.414857134907</v>
      </c>
      <c r="M4495" s="5">
        <f>VLOOKUP(CONCATENATE($F4495," ",$G4495),AllocFactorMatrix,(M$4+1),FALSE)*$E4495</f>
        <v>3382.7556396204582</v>
      </c>
      <c r="N4495" s="5">
        <f t="shared" si="2315"/>
        <v>1185467.9931927265</v>
      </c>
      <c r="O4495" s="5">
        <f>VLOOKUP(CONCATENATE($F4495," ",$G4495),AllocFactorMatrix,(O$4+1),FALSE)*$E4495</f>
        <v>871148.01987803669</v>
      </c>
      <c r="P4495" s="5">
        <f>VLOOKUP(CONCATENATE($F4495," ",$G4495),AllocFactorMatrix,(P$4+1),FALSE)*$E4495</f>
        <v>162320.2560845284</v>
      </c>
      <c r="Q4495" s="5">
        <f>VLOOKUP(CONCATENATE($F4495," ",$G4495),AllocFactorMatrix,(Q$4+1),FALSE)*$E4495</f>
        <v>73349.50132135216</v>
      </c>
      <c r="R4495" s="5">
        <f>VLOOKUP(CONCATENATE($F4495," ",$G4495),AllocFactorMatrix,(R$4+1),FALSE)*$E4495</f>
        <v>3298.4450836903147</v>
      </c>
      <c r="S4495" s="5">
        <f t="shared" si="2317"/>
        <v>1110116.2223676075</v>
      </c>
      <c r="T4495" s="5">
        <f>VLOOKUP(CONCATENATE($F4495," ",$G4495),AllocFactorMatrix,(T$4+1),FALSE)*$E4495</f>
        <v>30431.431639536237</v>
      </c>
      <c r="U4495" s="5">
        <f>VLOOKUP(CONCATENATE($F4495," ",$G4495),AllocFactorMatrix,(U$4+1),FALSE)*$E4495</f>
        <v>498005.19381760445</v>
      </c>
      <c r="V4495" s="5">
        <f>VLOOKUP(CONCATENATE($F4495," ",$G4495),AllocFactorMatrix,(V$4+1),FALSE)*$E4495</f>
        <v>2631971.442497157</v>
      </c>
      <c r="W4495" s="5">
        <f>VLOOKUP(CONCATENATE($F4495," ",$G4495),AllocFactorMatrix,(W$4+1),FALSE)*$E4495</f>
        <v>475290.41952564771</v>
      </c>
      <c r="X4495" s="5">
        <f t="shared" si="2318"/>
        <v>3635698.4874799452</v>
      </c>
      <c r="Y4495" s="5">
        <f>VLOOKUP(CONCATENATE($F4495," ",$G4495),AllocFactorMatrix,(Y$4+1),FALSE)*$E4495</f>
        <v>267528.17456641438</v>
      </c>
      <c r="Z4495" s="5">
        <f>VLOOKUP(CONCATENATE($F4495," ",$G4495),AllocFactorMatrix,(Z$4+1),FALSE)*$E4495</f>
        <v>4480.9946625102357</v>
      </c>
      <c r="AA4495" s="5">
        <f t="shared" si="2316"/>
        <v>272009.16922892461</v>
      </c>
      <c r="AB4495" s="5">
        <f>VLOOKUP(CONCATENATE($F4495," ",$G4495),AllocFactorMatrix,(AB$4+1),FALSE)*$E4495</f>
        <v>3471.5752913242618</v>
      </c>
      <c r="AC4495" s="5">
        <f>VLOOKUP(CONCATENATE($F4495," ",$G4495),AllocFactorMatrix,(AC$4+1),FALSE)*$E4495</f>
        <v>0</v>
      </c>
      <c r="AD4495" s="5">
        <f>VLOOKUP(CONCATENATE($F4495," ",$G4495),AllocFactorMatrix,(AD$4+1),FALSE)*$E4495</f>
        <v>0</v>
      </c>
    </row>
    <row r="4496" spans="1:30" hidden="1" outlineLevel="1">
      <c r="D4496" s="7"/>
      <c r="E4496" s="51"/>
      <c r="F4496" s="52" t="str">
        <f>F4503</f>
        <v>PROD_ENERGY</v>
      </c>
      <c r="G4496" s="55" t="str">
        <f>$G$8</f>
        <v>PRODUCTION</v>
      </c>
      <c r="H4496" s="4">
        <f t="shared" si="2314"/>
        <v>0</v>
      </c>
      <c r="I4496" s="5">
        <f>VLOOKUP(CONCATENATE($F4496," ",$G4496),AllocFactorMatrix,(I$4+1),FALSE)*$E4503</f>
        <v>0</v>
      </c>
      <c r="J4496" s="5">
        <f>VLOOKUP(CONCATENATE($F4496," ",$G4496),AllocFactorMatrix,(J$4+1),FALSE)*$E4503</f>
        <v>0</v>
      </c>
      <c r="K4496" s="5">
        <f>VLOOKUP(CONCATENATE($F4496," ",$G4496),AllocFactorMatrix,(K$4+1),FALSE)*$E4503</f>
        <v>0</v>
      </c>
      <c r="L4496" s="5">
        <f>VLOOKUP(CONCATENATE($F4496," ",$G4496),AllocFactorMatrix,(L$4+1),FALSE)*$E4503</f>
        <v>0</v>
      </c>
      <c r="M4496" s="5">
        <f>VLOOKUP(CONCATENATE($F4496," ",$G4496),AllocFactorMatrix,(M$4+1),FALSE)*$E4503</f>
        <v>0</v>
      </c>
      <c r="N4496" s="5">
        <f t="shared" si="2315"/>
        <v>0</v>
      </c>
      <c r="O4496" s="5">
        <f>VLOOKUP(CONCATENATE($F4496," ",$G4496),AllocFactorMatrix,(O$4+1),FALSE)*$E4503</f>
        <v>0</v>
      </c>
      <c r="P4496" s="5">
        <f>VLOOKUP(CONCATENATE($F4496," ",$G4496),AllocFactorMatrix,(P$4+1),FALSE)*$E4503</f>
        <v>0</v>
      </c>
      <c r="Q4496" s="5">
        <f>VLOOKUP(CONCATENATE($F4496," ",$G4496),AllocFactorMatrix,(Q$4+1),FALSE)*$E4503</f>
        <v>0</v>
      </c>
      <c r="R4496" s="5">
        <f>VLOOKUP(CONCATENATE($F4496," ",$G4496),AllocFactorMatrix,(R$4+1),FALSE)*$E4503</f>
        <v>0</v>
      </c>
      <c r="S4496" s="5">
        <f t="shared" si="2317"/>
        <v>0</v>
      </c>
      <c r="T4496" s="5">
        <f>VLOOKUP(CONCATENATE($F4496," ",$G4496),AllocFactorMatrix,(T$4+1),FALSE)*$E4503</f>
        <v>0</v>
      </c>
      <c r="U4496" s="5">
        <f>VLOOKUP(CONCATENATE($F4496," ",$G4496),AllocFactorMatrix,(U$4+1),FALSE)*$E4503</f>
        <v>0</v>
      </c>
      <c r="V4496" s="5">
        <f>VLOOKUP(CONCATENATE($F4496," ",$G4496),AllocFactorMatrix,(V$4+1),FALSE)*$E4503</f>
        <v>0</v>
      </c>
      <c r="W4496" s="5">
        <f>VLOOKUP(CONCATENATE($F4496," ",$G4496),AllocFactorMatrix,(W$4+1),FALSE)*$E4503</f>
        <v>0</v>
      </c>
      <c r="X4496" s="5">
        <f>SUBTOTAL(9,T4496:W4496)</f>
        <v>0</v>
      </c>
      <c r="Y4496" s="5">
        <f>VLOOKUP(CONCATENATE($F4496," ",$G4496),AllocFactorMatrix,(Y$4+1),FALSE)*$E4503</f>
        <v>0</v>
      </c>
      <c r="Z4496" s="5">
        <f>VLOOKUP(CONCATENATE($F4496," ",$G4496),AllocFactorMatrix,(Z$4+1),FALSE)*$E4503</f>
        <v>0</v>
      </c>
      <c r="AA4496" s="5">
        <f t="shared" si="2316"/>
        <v>0</v>
      </c>
      <c r="AB4496" s="5">
        <f>VLOOKUP(CONCATENATE($F4496," ",$G4496),AllocFactorMatrix,(AB$4+1),FALSE)*$E4503</f>
        <v>0</v>
      </c>
      <c r="AC4496" s="5">
        <f>VLOOKUP(CONCATENATE($F4496," ",$G4496),AllocFactorMatrix,(AC$4+1),FALSE)*$E4503</f>
        <v>0</v>
      </c>
      <c r="AD4496" s="5">
        <f>VLOOKUP(CONCATENATE($F4496," ",$G4496),AllocFactorMatrix,(AD$4+1),FALSE)*$E4503</f>
        <v>0</v>
      </c>
    </row>
    <row r="4497" spans="4:30" hidden="1" outlineLevel="1">
      <c r="D4497" s="7"/>
      <c r="E4497" s="51"/>
      <c r="F4497" s="52" t="str">
        <f>F4503</f>
        <v>PROD_ENERGY</v>
      </c>
      <c r="G4497" s="55" t="str">
        <f>$G$9</f>
        <v>BULKTRAN</v>
      </c>
      <c r="H4497" s="4">
        <f t="shared" si="2314"/>
        <v>0</v>
      </c>
      <c r="I4497" s="5">
        <f>VLOOKUP(CONCATENATE($F4497," ",$G4497),AllocFactorMatrix,(I$4+1),FALSE)*$E4503</f>
        <v>0</v>
      </c>
      <c r="J4497" s="5">
        <f>VLOOKUP(CONCATENATE($F4497," ",$G4497),AllocFactorMatrix,(J$4+1),FALSE)*$E4503</f>
        <v>0</v>
      </c>
      <c r="K4497" s="5">
        <f>VLOOKUP(CONCATENATE($F4497," ",$G4497),AllocFactorMatrix,(K$4+1),FALSE)*$E4503</f>
        <v>0</v>
      </c>
      <c r="L4497" s="5">
        <f>VLOOKUP(CONCATENATE($F4497," ",$G4497),AllocFactorMatrix,(L$4+1),FALSE)*$E4503</f>
        <v>0</v>
      </c>
      <c r="M4497" s="5">
        <f>VLOOKUP(CONCATENATE($F4497," ",$G4497),AllocFactorMatrix,(M$4+1),FALSE)*$E4503</f>
        <v>0</v>
      </c>
      <c r="N4497" s="5">
        <f t="shared" si="2315"/>
        <v>0</v>
      </c>
      <c r="O4497" s="5">
        <f>VLOOKUP(CONCATENATE($F4497," ",$G4497),AllocFactorMatrix,(O$4+1),FALSE)*$E4503</f>
        <v>0</v>
      </c>
      <c r="P4497" s="5">
        <f>VLOOKUP(CONCATENATE($F4497," ",$G4497),AllocFactorMatrix,(P$4+1),FALSE)*$E4503</f>
        <v>0</v>
      </c>
      <c r="Q4497" s="5">
        <f>VLOOKUP(CONCATENATE($F4497," ",$G4497),AllocFactorMatrix,(Q$4+1),FALSE)*$E4503</f>
        <v>0</v>
      </c>
      <c r="R4497" s="5">
        <f>VLOOKUP(CONCATENATE($F4497," ",$G4497),AllocFactorMatrix,(R$4+1),FALSE)*$E4503</f>
        <v>0</v>
      </c>
      <c r="S4497" s="5">
        <f t="shared" si="2317"/>
        <v>0</v>
      </c>
      <c r="T4497" s="5">
        <f>VLOOKUP(CONCATENATE($F4497," ",$G4497),AllocFactorMatrix,(T$4+1),FALSE)*$E4503</f>
        <v>0</v>
      </c>
      <c r="U4497" s="5">
        <f>VLOOKUP(CONCATENATE($F4497," ",$G4497),AllocFactorMatrix,(U$4+1),FALSE)*$E4503</f>
        <v>0</v>
      </c>
      <c r="V4497" s="5">
        <f>VLOOKUP(CONCATENATE($F4497," ",$G4497),AllocFactorMatrix,(V$4+1),FALSE)*$E4503</f>
        <v>0</v>
      </c>
      <c r="W4497" s="5">
        <f>VLOOKUP(CONCATENATE($F4497," ",$G4497),AllocFactorMatrix,(W$4+1),FALSE)*$E4503</f>
        <v>0</v>
      </c>
      <c r="X4497" s="5">
        <f t="shared" ref="X4497:X4503" si="2319">SUBTOTAL(9,T4497:W4497)</f>
        <v>0</v>
      </c>
      <c r="Y4497" s="5">
        <f>VLOOKUP(CONCATENATE($F4497," ",$G4497),AllocFactorMatrix,(Y$4+1),FALSE)*$E4503</f>
        <v>0</v>
      </c>
      <c r="Z4497" s="5">
        <f>VLOOKUP(CONCATENATE($F4497," ",$G4497),AllocFactorMatrix,(Z$4+1),FALSE)*$E4503</f>
        <v>0</v>
      </c>
      <c r="AA4497" s="5">
        <f t="shared" si="2316"/>
        <v>0</v>
      </c>
      <c r="AB4497" s="5">
        <f>VLOOKUP(CONCATENATE($F4497," ",$G4497),AllocFactorMatrix,(AB$4+1),FALSE)*$E4503</f>
        <v>0</v>
      </c>
      <c r="AC4497" s="5">
        <f>VLOOKUP(CONCATENATE($F4497," ",$G4497),AllocFactorMatrix,(AC$4+1),FALSE)*$E4503</f>
        <v>0</v>
      </c>
      <c r="AD4497" s="5">
        <f>VLOOKUP(CONCATENATE($F4497," ",$G4497),AllocFactorMatrix,(AD$4+1),FALSE)*$E4503</f>
        <v>0</v>
      </c>
    </row>
    <row r="4498" spans="4:30" hidden="1" outlineLevel="1">
      <c r="D4498" s="7"/>
      <c r="E4498" s="51"/>
      <c r="F4498" s="52" t="str">
        <f>F4503</f>
        <v>PROD_ENERGY</v>
      </c>
      <c r="G4498" s="55" t="str">
        <f>$G$10</f>
        <v>SUBTRAN</v>
      </c>
      <c r="H4498" s="4">
        <f t="shared" si="2314"/>
        <v>0</v>
      </c>
      <c r="I4498" s="5">
        <f>VLOOKUP(CONCATENATE($F4498," ",$G4498),AllocFactorMatrix,(I$4+1),FALSE)*$E4503</f>
        <v>0</v>
      </c>
      <c r="J4498" s="5">
        <f>VLOOKUP(CONCATENATE($F4498," ",$G4498),AllocFactorMatrix,(J$4+1),FALSE)*$E4503</f>
        <v>0</v>
      </c>
      <c r="K4498" s="5">
        <f>VLOOKUP(CONCATENATE($F4498," ",$G4498),AllocFactorMatrix,(K$4+1),FALSE)*$E4503</f>
        <v>0</v>
      </c>
      <c r="L4498" s="5">
        <f>VLOOKUP(CONCATENATE($F4498," ",$G4498),AllocFactorMatrix,(L$4+1),FALSE)*$E4503</f>
        <v>0</v>
      </c>
      <c r="M4498" s="5">
        <f>VLOOKUP(CONCATENATE($F4498," ",$G4498),AllocFactorMatrix,(M$4+1),FALSE)*$E4503</f>
        <v>0</v>
      </c>
      <c r="N4498" s="5">
        <f t="shared" si="2315"/>
        <v>0</v>
      </c>
      <c r="O4498" s="5">
        <f>VLOOKUP(CONCATENATE($F4498," ",$G4498),AllocFactorMatrix,(O$4+1),FALSE)*$E4503</f>
        <v>0</v>
      </c>
      <c r="P4498" s="5">
        <f>VLOOKUP(CONCATENATE($F4498," ",$G4498),AllocFactorMatrix,(P$4+1),FALSE)*$E4503</f>
        <v>0</v>
      </c>
      <c r="Q4498" s="5">
        <f>VLOOKUP(CONCATENATE($F4498," ",$G4498),AllocFactorMatrix,(Q$4+1),FALSE)*$E4503</f>
        <v>0</v>
      </c>
      <c r="R4498" s="5">
        <f>VLOOKUP(CONCATENATE($F4498," ",$G4498),AllocFactorMatrix,(R$4+1),FALSE)*$E4503</f>
        <v>0</v>
      </c>
      <c r="S4498" s="5">
        <f t="shared" si="2317"/>
        <v>0</v>
      </c>
      <c r="T4498" s="5">
        <f>VLOOKUP(CONCATENATE($F4498," ",$G4498),AllocFactorMatrix,(T$4+1),FALSE)*$E4503</f>
        <v>0</v>
      </c>
      <c r="U4498" s="5">
        <f>VLOOKUP(CONCATENATE($F4498," ",$G4498),AllocFactorMatrix,(U$4+1),FALSE)*$E4503</f>
        <v>0</v>
      </c>
      <c r="V4498" s="5">
        <f>VLOOKUP(CONCATENATE($F4498," ",$G4498),AllocFactorMatrix,(V$4+1),FALSE)*$E4503</f>
        <v>0</v>
      </c>
      <c r="W4498" s="5">
        <f>VLOOKUP(CONCATENATE($F4498," ",$G4498),AllocFactorMatrix,(W$4+1),FALSE)*$E4503</f>
        <v>0</v>
      </c>
      <c r="X4498" s="5">
        <f t="shared" si="2319"/>
        <v>0</v>
      </c>
      <c r="Y4498" s="5">
        <f>VLOOKUP(CONCATENATE($F4498," ",$G4498),AllocFactorMatrix,(Y$4+1),FALSE)*$E4503</f>
        <v>0</v>
      </c>
      <c r="Z4498" s="5">
        <f>VLOOKUP(CONCATENATE($F4498," ",$G4498),AllocFactorMatrix,(Z$4+1),FALSE)*$E4503</f>
        <v>0</v>
      </c>
      <c r="AA4498" s="5">
        <f t="shared" si="2316"/>
        <v>0</v>
      </c>
      <c r="AB4498" s="5">
        <f>VLOOKUP(CONCATENATE($F4498," ",$G4498),AllocFactorMatrix,(AB$4+1),FALSE)*$E4503</f>
        <v>0</v>
      </c>
      <c r="AC4498" s="5">
        <f>VLOOKUP(CONCATENATE($F4498," ",$G4498),AllocFactorMatrix,(AC$4+1),FALSE)*$E4503</f>
        <v>0</v>
      </c>
      <c r="AD4498" s="5">
        <f>VLOOKUP(CONCATENATE($F4498," ",$G4498),AllocFactorMatrix,(AD$4+1),FALSE)*$E4503</f>
        <v>0</v>
      </c>
    </row>
    <row r="4499" spans="4:30" hidden="1" outlineLevel="1">
      <c r="D4499" s="7"/>
      <c r="E4499" s="51"/>
      <c r="F4499" s="52" t="str">
        <f>F4503</f>
        <v>PROD_ENERGY</v>
      </c>
      <c r="G4499" s="55" t="str">
        <f>$G$11</f>
        <v>DISTPRI</v>
      </c>
      <c r="H4499" s="4">
        <f t="shared" si="2314"/>
        <v>0</v>
      </c>
      <c r="I4499" s="5">
        <f>VLOOKUP(CONCATENATE($F4499," ",$G4499),AllocFactorMatrix,(I$4+1),FALSE)*$E4503</f>
        <v>0</v>
      </c>
      <c r="J4499" s="5">
        <f>VLOOKUP(CONCATENATE($F4499," ",$G4499),AllocFactorMatrix,(J$4+1),FALSE)*$E4503</f>
        <v>0</v>
      </c>
      <c r="K4499" s="5">
        <f>VLOOKUP(CONCATENATE($F4499," ",$G4499),AllocFactorMatrix,(K$4+1),FALSE)*$E4503</f>
        <v>0</v>
      </c>
      <c r="L4499" s="5">
        <f>VLOOKUP(CONCATENATE($F4499," ",$G4499),AllocFactorMatrix,(L$4+1),FALSE)*$E4503</f>
        <v>0</v>
      </c>
      <c r="M4499" s="5">
        <f>VLOOKUP(CONCATENATE($F4499," ",$G4499),AllocFactorMatrix,(M$4+1),FALSE)*$E4503</f>
        <v>0</v>
      </c>
      <c r="N4499" s="5">
        <f t="shared" si="2315"/>
        <v>0</v>
      </c>
      <c r="O4499" s="5">
        <f>VLOOKUP(CONCATENATE($F4499," ",$G4499),AllocFactorMatrix,(O$4+1),FALSE)*$E4503</f>
        <v>0</v>
      </c>
      <c r="P4499" s="5">
        <f>VLOOKUP(CONCATENATE($F4499," ",$G4499),AllocFactorMatrix,(P$4+1),FALSE)*$E4503</f>
        <v>0</v>
      </c>
      <c r="Q4499" s="5">
        <f>VLOOKUP(CONCATENATE($F4499," ",$G4499),AllocFactorMatrix,(Q$4+1),FALSE)*$E4503</f>
        <v>0</v>
      </c>
      <c r="R4499" s="5">
        <f>VLOOKUP(CONCATENATE($F4499," ",$G4499),AllocFactorMatrix,(R$4+1),FALSE)*$E4503</f>
        <v>0</v>
      </c>
      <c r="S4499" s="5">
        <f t="shared" si="2317"/>
        <v>0</v>
      </c>
      <c r="T4499" s="5">
        <f>VLOOKUP(CONCATENATE($F4499," ",$G4499),AllocFactorMatrix,(T$4+1),FALSE)*$E4503</f>
        <v>0</v>
      </c>
      <c r="U4499" s="5">
        <f>VLOOKUP(CONCATENATE($F4499," ",$G4499),AllocFactorMatrix,(U$4+1),FALSE)*$E4503</f>
        <v>0</v>
      </c>
      <c r="V4499" s="5">
        <f>VLOOKUP(CONCATENATE($F4499," ",$G4499),AllocFactorMatrix,(V$4+1),FALSE)*$E4503</f>
        <v>0</v>
      </c>
      <c r="W4499" s="5">
        <f>VLOOKUP(CONCATENATE($F4499," ",$G4499),AllocFactorMatrix,(W$4+1),FALSE)*$E4503</f>
        <v>0</v>
      </c>
      <c r="X4499" s="5">
        <f t="shared" si="2319"/>
        <v>0</v>
      </c>
      <c r="Y4499" s="5">
        <f>VLOOKUP(CONCATENATE($F4499," ",$G4499),AllocFactorMatrix,(Y$4+1),FALSE)*$E4503</f>
        <v>0</v>
      </c>
      <c r="Z4499" s="5">
        <f>VLOOKUP(CONCATENATE($F4499," ",$G4499),AllocFactorMatrix,(Z$4+1),FALSE)*$E4503</f>
        <v>0</v>
      </c>
      <c r="AA4499" s="5">
        <f t="shared" si="2316"/>
        <v>0</v>
      </c>
      <c r="AB4499" s="5">
        <f>VLOOKUP(CONCATENATE($F4499," ",$G4499),AllocFactorMatrix,(AB$4+1),FALSE)*$E4503</f>
        <v>0</v>
      </c>
      <c r="AC4499" s="5">
        <f>VLOOKUP(CONCATENATE($F4499," ",$G4499),AllocFactorMatrix,(AC$4+1),FALSE)*$E4503</f>
        <v>0</v>
      </c>
      <c r="AD4499" s="5">
        <f>VLOOKUP(CONCATENATE($F4499," ",$G4499),AllocFactorMatrix,(AD$4+1),FALSE)*$E4503</f>
        <v>0</v>
      </c>
    </row>
    <row r="4500" spans="4:30" hidden="1" outlineLevel="1">
      <c r="D4500" s="7"/>
      <c r="E4500" s="51"/>
      <c r="F4500" s="52" t="str">
        <f>F4503</f>
        <v>PROD_ENERGY</v>
      </c>
      <c r="G4500" s="55" t="str">
        <f>$G$12</f>
        <v>DISTSEC</v>
      </c>
      <c r="H4500" s="4">
        <f t="shared" si="2314"/>
        <v>0</v>
      </c>
      <c r="I4500" s="5">
        <f>VLOOKUP(CONCATENATE($F4500," ",$G4500),AllocFactorMatrix,(I$4+1),FALSE)*$E4503</f>
        <v>0</v>
      </c>
      <c r="J4500" s="5">
        <f>VLOOKUP(CONCATENATE($F4500," ",$G4500),AllocFactorMatrix,(J$4+1),FALSE)*$E4503</f>
        <v>0</v>
      </c>
      <c r="K4500" s="5">
        <f>VLOOKUP(CONCATENATE($F4500," ",$G4500),AllocFactorMatrix,(K$4+1),FALSE)*$E4503</f>
        <v>0</v>
      </c>
      <c r="L4500" s="5">
        <f>VLOOKUP(CONCATENATE($F4500," ",$G4500),AllocFactorMatrix,(L$4+1),FALSE)*$E4503</f>
        <v>0</v>
      </c>
      <c r="M4500" s="5">
        <f>VLOOKUP(CONCATENATE($F4500," ",$G4500),AllocFactorMatrix,(M$4+1),FALSE)*$E4503</f>
        <v>0</v>
      </c>
      <c r="N4500" s="5">
        <f t="shared" si="2315"/>
        <v>0</v>
      </c>
      <c r="O4500" s="5">
        <f>VLOOKUP(CONCATENATE($F4500," ",$G4500),AllocFactorMatrix,(O$4+1),FALSE)*$E4503</f>
        <v>0</v>
      </c>
      <c r="P4500" s="5">
        <f>VLOOKUP(CONCATENATE($F4500," ",$G4500),AllocFactorMatrix,(P$4+1),FALSE)*$E4503</f>
        <v>0</v>
      </c>
      <c r="Q4500" s="5">
        <f>VLOOKUP(CONCATENATE($F4500," ",$G4500),AllocFactorMatrix,(Q$4+1),FALSE)*$E4503</f>
        <v>0</v>
      </c>
      <c r="R4500" s="5">
        <f>VLOOKUP(CONCATENATE($F4500," ",$G4500),AllocFactorMatrix,(R$4+1),FALSE)*$E4503</f>
        <v>0</v>
      </c>
      <c r="S4500" s="5">
        <f t="shared" si="2317"/>
        <v>0</v>
      </c>
      <c r="T4500" s="5">
        <f>VLOOKUP(CONCATENATE($F4500," ",$G4500),AllocFactorMatrix,(T$4+1),FALSE)*$E4503</f>
        <v>0</v>
      </c>
      <c r="U4500" s="5">
        <f>VLOOKUP(CONCATENATE($F4500," ",$G4500),AllocFactorMatrix,(U$4+1),FALSE)*$E4503</f>
        <v>0</v>
      </c>
      <c r="V4500" s="5">
        <f>VLOOKUP(CONCATENATE($F4500," ",$G4500),AllocFactorMatrix,(V$4+1),FALSE)*$E4503</f>
        <v>0</v>
      </c>
      <c r="W4500" s="5">
        <f>VLOOKUP(CONCATENATE($F4500," ",$G4500),AllocFactorMatrix,(W$4+1),FALSE)*$E4503</f>
        <v>0</v>
      </c>
      <c r="X4500" s="5">
        <f t="shared" si="2319"/>
        <v>0</v>
      </c>
      <c r="Y4500" s="5">
        <f>VLOOKUP(CONCATENATE($F4500," ",$G4500),AllocFactorMatrix,(Y$4+1),FALSE)*$E4503</f>
        <v>0</v>
      </c>
      <c r="Z4500" s="5">
        <f>VLOOKUP(CONCATENATE($F4500," ",$G4500),AllocFactorMatrix,(Z$4+1),FALSE)*$E4503</f>
        <v>0</v>
      </c>
      <c r="AA4500" s="5">
        <f t="shared" si="2316"/>
        <v>0</v>
      </c>
      <c r="AB4500" s="5">
        <f>VLOOKUP(CONCATENATE($F4500," ",$G4500),AllocFactorMatrix,(AB$4+1),FALSE)*$E4503</f>
        <v>0</v>
      </c>
      <c r="AC4500" s="5">
        <f>VLOOKUP(CONCATENATE($F4500," ",$G4500),AllocFactorMatrix,(AC$4+1),FALSE)*$E4503</f>
        <v>0</v>
      </c>
      <c r="AD4500" s="5">
        <f>VLOOKUP(CONCATENATE($F4500," ",$G4500),AllocFactorMatrix,(AD$4+1),FALSE)*$E4503</f>
        <v>0</v>
      </c>
    </row>
    <row r="4501" spans="4:30" hidden="1" outlineLevel="1">
      <c r="D4501" s="7"/>
      <c r="E4501" s="51"/>
      <c r="F4501" s="52" t="str">
        <f>F4503</f>
        <v>PROD_ENERGY</v>
      </c>
      <c r="G4501" s="55" t="str">
        <f>$G$13</f>
        <v>ENERGY</v>
      </c>
      <c r="H4501" s="4">
        <f t="shared" si="2314"/>
        <v>3382468.9999999986</v>
      </c>
      <c r="I4501" s="5">
        <f>VLOOKUP(CONCATENATE($F4501," ",$G4501),AllocFactorMatrix,(I$4+1),FALSE)*$E4503</f>
        <v>1269193.9956312156</v>
      </c>
      <c r="J4501" s="5">
        <f>VLOOKUP(CONCATENATE($F4501," ",$G4501),AllocFactorMatrix,(J$4+1),FALSE)*$E4503</f>
        <v>82251.972187975378</v>
      </c>
      <c r="K4501" s="5">
        <f>VLOOKUP(CONCATENATE($F4501," ",$G4501),AllocFactorMatrix,(K$4+1),FALSE)*$E4503</f>
        <v>275964.28311132127</v>
      </c>
      <c r="L4501" s="5">
        <f>VLOOKUP(CONCATENATE($F4501," ",$G4501),AllocFactorMatrix,(L$4+1),FALSE)*$E4503</f>
        <v>8770.7714206127803</v>
      </c>
      <c r="M4501" s="5">
        <f>VLOOKUP(CONCATENATE($F4501," ",$G4501),AllocFactorMatrix,(M$4+1),FALSE)*$E4503</f>
        <v>808.56259282101166</v>
      </c>
      <c r="N4501" s="5">
        <f t="shared" si="2315"/>
        <v>285543.61712475505</v>
      </c>
      <c r="O4501" s="5">
        <f>VLOOKUP(CONCATENATE($F4501," ",$G4501),AllocFactorMatrix,(O$4+1),FALSE)*$E4503</f>
        <v>251600.48751365818</v>
      </c>
      <c r="P4501" s="5">
        <f>VLOOKUP(CONCATENATE($F4501," ",$G4501),AllocFactorMatrix,(P$4+1),FALSE)*$E4503</f>
        <v>46641.889172531046</v>
      </c>
      <c r="Q4501" s="5">
        <f>VLOOKUP(CONCATENATE($F4501," ",$G4501),AllocFactorMatrix,(Q$4+1),FALSE)*$E4503</f>
        <v>21192.880597613363</v>
      </c>
      <c r="R4501" s="5">
        <f>VLOOKUP(CONCATENATE($F4501," ",$G4501),AllocFactorMatrix,(R$4+1),FALSE)*$E4503</f>
        <v>981.9538582710785</v>
      </c>
      <c r="S4501" s="5">
        <f t="shared" si="2317"/>
        <v>320417.21114207362</v>
      </c>
      <c r="T4501" s="5">
        <f>VLOOKUP(CONCATENATE($F4501," ",$G4501),AllocFactorMatrix,(T$4+1),FALSE)*$E4503</f>
        <v>9641.8074634930381</v>
      </c>
      <c r="U4501" s="5">
        <f>VLOOKUP(CONCATENATE($F4501," ",$G4501),AllocFactorMatrix,(U$4+1),FALSE)*$E4503</f>
        <v>169295.69486374504</v>
      </c>
      <c r="V4501" s="5">
        <f>VLOOKUP(CONCATENATE($F4501," ",$G4501),AllocFactorMatrix,(V$4+1),FALSE)*$E4503</f>
        <v>961190.66744197311</v>
      </c>
      <c r="W4501" s="5">
        <f>VLOOKUP(CONCATENATE($F4501," ",$G4501),AllocFactorMatrix,(W$4+1),FALSE)*$E4503</f>
        <v>182360.36595712611</v>
      </c>
      <c r="X4501" s="5">
        <f t="shared" si="2319"/>
        <v>1322488.5357263372</v>
      </c>
      <c r="Y4501" s="5">
        <f>VLOOKUP(CONCATENATE($F4501," ",$G4501),AllocFactorMatrix,(Y$4+1),FALSE)*$E4503</f>
        <v>68166.156179092402</v>
      </c>
      <c r="Z4501" s="5">
        <f>VLOOKUP(CONCATENATE($F4501," ",$G4501),AllocFactorMatrix,(Z$4+1),FALSE)*$E4503</f>
        <v>1109.6363552124237</v>
      </c>
      <c r="AA4501" s="5">
        <f t="shared" si="2316"/>
        <v>69275.792534304826</v>
      </c>
      <c r="AB4501" s="5">
        <f>VLOOKUP(CONCATENATE($F4501," ",$G4501),AllocFactorMatrix,(AB$4+1),FALSE)*$E4503</f>
        <v>1237.7100946634941</v>
      </c>
      <c r="AC4501" s="5">
        <f>VLOOKUP(CONCATENATE($F4501," ",$G4501),AllocFactorMatrix,(AC$4+1),FALSE)*$E4503</f>
        <v>26763.823402707174</v>
      </c>
      <c r="AD4501" s="5">
        <f>VLOOKUP(CONCATENATE($F4501," ",$G4501),AllocFactorMatrix,(AD$4+1),FALSE)*$E4503</f>
        <v>5296.3421559669059</v>
      </c>
    </row>
    <row r="4502" spans="4:30" hidden="1" outlineLevel="1">
      <c r="D4502" s="7"/>
      <c r="E4502" s="51"/>
      <c r="F4502" s="52" t="str">
        <f>F4503</f>
        <v>PROD_ENERGY</v>
      </c>
      <c r="G4502" s="55" t="str">
        <f>$G$14</f>
        <v>CUSTOMER</v>
      </c>
      <c r="H4502" s="4">
        <f t="shared" si="2314"/>
        <v>0</v>
      </c>
      <c r="I4502" s="5">
        <f>VLOOKUP(CONCATENATE($F4502," ",$G4502),AllocFactorMatrix,(I$4+1),FALSE)*$E4503</f>
        <v>0</v>
      </c>
      <c r="J4502" s="5">
        <f>VLOOKUP(CONCATENATE($F4502," ",$G4502),AllocFactorMatrix,(J$4+1),FALSE)*$E4503</f>
        <v>0</v>
      </c>
      <c r="K4502" s="5">
        <f>VLOOKUP(CONCATENATE($F4502," ",$G4502),AllocFactorMatrix,(K$4+1),FALSE)*$E4503</f>
        <v>0</v>
      </c>
      <c r="L4502" s="5">
        <f>VLOOKUP(CONCATENATE($F4502," ",$G4502),AllocFactorMatrix,(L$4+1),FALSE)*$E4503</f>
        <v>0</v>
      </c>
      <c r="M4502" s="5">
        <f>VLOOKUP(CONCATENATE($F4502," ",$G4502),AllocFactorMatrix,(M$4+1),FALSE)*$E4503</f>
        <v>0</v>
      </c>
      <c r="N4502" s="5">
        <f t="shared" si="2315"/>
        <v>0</v>
      </c>
      <c r="O4502" s="5">
        <f>VLOOKUP(CONCATENATE($F4502," ",$G4502),AllocFactorMatrix,(O$4+1),FALSE)*$E4503</f>
        <v>0</v>
      </c>
      <c r="P4502" s="5">
        <f>VLOOKUP(CONCATENATE($F4502," ",$G4502),AllocFactorMatrix,(P$4+1),FALSE)*$E4503</f>
        <v>0</v>
      </c>
      <c r="Q4502" s="5">
        <f>VLOOKUP(CONCATENATE($F4502," ",$G4502),AllocFactorMatrix,(Q$4+1),FALSE)*$E4503</f>
        <v>0</v>
      </c>
      <c r="R4502" s="5">
        <f>VLOOKUP(CONCATENATE($F4502," ",$G4502),AllocFactorMatrix,(R$4+1),FALSE)*$E4503</f>
        <v>0</v>
      </c>
      <c r="S4502" s="5">
        <f t="shared" si="2317"/>
        <v>0</v>
      </c>
      <c r="T4502" s="5">
        <f>VLOOKUP(CONCATENATE($F4502," ",$G4502),AllocFactorMatrix,(T$4+1),FALSE)*$E4503</f>
        <v>0</v>
      </c>
      <c r="U4502" s="5">
        <f>VLOOKUP(CONCATENATE($F4502," ",$G4502),AllocFactorMatrix,(U$4+1),FALSE)*$E4503</f>
        <v>0</v>
      </c>
      <c r="V4502" s="5">
        <f>VLOOKUP(CONCATENATE($F4502," ",$G4502),AllocFactorMatrix,(V$4+1),FALSE)*$E4503</f>
        <v>0</v>
      </c>
      <c r="W4502" s="5">
        <f>VLOOKUP(CONCATENATE($F4502," ",$G4502),AllocFactorMatrix,(W$4+1),FALSE)*$E4503</f>
        <v>0</v>
      </c>
      <c r="X4502" s="5">
        <f t="shared" si="2319"/>
        <v>0</v>
      </c>
      <c r="Y4502" s="5">
        <f>VLOOKUP(CONCATENATE($F4502," ",$G4502),AllocFactorMatrix,(Y$4+1),FALSE)*$E4503</f>
        <v>0</v>
      </c>
      <c r="Z4502" s="5">
        <f>VLOOKUP(CONCATENATE($F4502," ",$G4502),AllocFactorMatrix,(Z$4+1),FALSE)*$E4503</f>
        <v>0</v>
      </c>
      <c r="AA4502" s="5">
        <f t="shared" si="2316"/>
        <v>0</v>
      </c>
      <c r="AB4502" s="5">
        <f>VLOOKUP(CONCATENATE($F4502," ",$G4502),AllocFactorMatrix,(AB$4+1),FALSE)*$E4503</f>
        <v>0</v>
      </c>
      <c r="AC4502" s="5">
        <f>VLOOKUP(CONCATENATE($F4502," ",$G4502),AllocFactorMatrix,(AC$4+1),FALSE)*$E4503</f>
        <v>0</v>
      </c>
      <c r="AD4502" s="5">
        <f>VLOOKUP(CONCATENATE($F4502," ",$G4502),AllocFactorMatrix,(AD$4+1),FALSE)*$E4503</f>
        <v>0</v>
      </c>
    </row>
    <row r="4503" spans="4:30" collapsed="1">
      <c r="D4503" s="7" t="s">
        <v>134</v>
      </c>
      <c r="E4503" s="61">
        <v>3382469</v>
      </c>
      <c r="F4503" s="10" t="s">
        <v>32</v>
      </c>
      <c r="G4503" s="55" t="str">
        <f>$G$15</f>
        <v>TOTAL</v>
      </c>
      <c r="H4503" s="4">
        <f t="shared" si="2314"/>
        <v>3382468.9999999986</v>
      </c>
      <c r="I4503" s="5">
        <f>VLOOKUP(CONCATENATE($F4503," ",$G4503),AllocFactorMatrix,(I$4+1),FALSE)*$E4503</f>
        <v>1269193.9956312156</v>
      </c>
      <c r="J4503" s="5">
        <f>VLOOKUP(CONCATENATE($F4503," ",$G4503),AllocFactorMatrix,(J$4+1),FALSE)*$E4503</f>
        <v>82251.972187975378</v>
      </c>
      <c r="K4503" s="5">
        <f>VLOOKUP(CONCATENATE($F4503," ",$G4503),AllocFactorMatrix,(K$4+1),FALSE)*$E4503</f>
        <v>275964.28311132127</v>
      </c>
      <c r="L4503" s="5">
        <f>VLOOKUP(CONCATENATE($F4503," ",$G4503),AllocFactorMatrix,(L$4+1),FALSE)*$E4503</f>
        <v>8770.7714206127803</v>
      </c>
      <c r="M4503" s="5">
        <f>VLOOKUP(CONCATENATE($F4503," ",$G4503),AllocFactorMatrix,(M$4+1),FALSE)*$E4503</f>
        <v>808.56259282101166</v>
      </c>
      <c r="N4503" s="5">
        <f t="shared" si="2315"/>
        <v>285543.61712475505</v>
      </c>
      <c r="O4503" s="5">
        <f>VLOOKUP(CONCATENATE($F4503," ",$G4503),AllocFactorMatrix,(O$4+1),FALSE)*$E4503</f>
        <v>251600.48751365818</v>
      </c>
      <c r="P4503" s="5">
        <f>VLOOKUP(CONCATENATE($F4503," ",$G4503),AllocFactorMatrix,(P$4+1),FALSE)*$E4503</f>
        <v>46641.889172531046</v>
      </c>
      <c r="Q4503" s="5">
        <f>VLOOKUP(CONCATENATE($F4503," ",$G4503),AllocFactorMatrix,(Q$4+1),FALSE)*$E4503</f>
        <v>21192.880597613363</v>
      </c>
      <c r="R4503" s="5">
        <f>VLOOKUP(CONCATENATE($F4503," ",$G4503),AllocFactorMatrix,(R$4+1),FALSE)*$E4503</f>
        <v>981.9538582710785</v>
      </c>
      <c r="S4503" s="5">
        <f t="shared" si="2317"/>
        <v>320417.21114207362</v>
      </c>
      <c r="T4503" s="5">
        <f>VLOOKUP(CONCATENATE($F4503," ",$G4503),AllocFactorMatrix,(T$4+1),FALSE)*$E4503</f>
        <v>9641.8074634930381</v>
      </c>
      <c r="U4503" s="5">
        <f>VLOOKUP(CONCATENATE($F4503," ",$G4503),AllocFactorMatrix,(U$4+1),FALSE)*$E4503</f>
        <v>169295.69486374504</v>
      </c>
      <c r="V4503" s="5">
        <f>VLOOKUP(CONCATENATE($F4503," ",$G4503),AllocFactorMatrix,(V$4+1),FALSE)*$E4503</f>
        <v>961190.66744197311</v>
      </c>
      <c r="W4503" s="5">
        <f>VLOOKUP(CONCATENATE($F4503," ",$G4503),AllocFactorMatrix,(W$4+1),FALSE)*$E4503</f>
        <v>182360.36595712611</v>
      </c>
      <c r="X4503" s="5">
        <f t="shared" si="2319"/>
        <v>1322488.5357263372</v>
      </c>
      <c r="Y4503" s="5">
        <f>VLOOKUP(CONCATENATE($F4503," ",$G4503),AllocFactorMatrix,(Y$4+1),FALSE)*$E4503</f>
        <v>68166.156179092402</v>
      </c>
      <c r="Z4503" s="5">
        <f>VLOOKUP(CONCATENATE($F4503," ",$G4503),AllocFactorMatrix,(Z$4+1),FALSE)*$E4503</f>
        <v>1109.6363552124237</v>
      </c>
      <c r="AA4503" s="5">
        <f t="shared" si="2316"/>
        <v>69275.792534304826</v>
      </c>
      <c r="AB4503" s="5">
        <f>VLOOKUP(CONCATENATE($F4503," ",$G4503),AllocFactorMatrix,(AB$4+1),FALSE)*$E4503</f>
        <v>1237.7100946634941</v>
      </c>
      <c r="AC4503" s="5">
        <f>VLOOKUP(CONCATENATE($F4503," ",$G4503),AllocFactorMatrix,(AC$4+1),FALSE)*$E4503</f>
        <v>26763.823402707174</v>
      </c>
      <c r="AD4503" s="5">
        <f>VLOOKUP(CONCATENATE($F4503," ",$G4503),AllocFactorMatrix,(AD$4+1),FALSE)*$E4503</f>
        <v>5296.3421559669059</v>
      </c>
    </row>
    <row r="4504" spans="4:30" hidden="1" outlineLevel="1">
      <c r="D4504" s="7"/>
      <c r="E4504" s="51"/>
      <c r="F4504" s="52" t="str">
        <f>F4511</f>
        <v>EXP_OM_TRAN</v>
      </c>
      <c r="G4504" s="55" t="str">
        <f>$G$8</f>
        <v>PRODUCTION</v>
      </c>
      <c r="H4504" s="4">
        <f t="shared" ca="1" si="2314"/>
        <v>8.7725505371758455E-12</v>
      </c>
      <c r="I4504" s="5">
        <f ca="1">VLOOKUP(CONCATENATE($F4504," ",$G4504),AllocFactorMatrix,(I$4+1),FALSE)*$E4511</f>
        <v>7.2095439406645804E-12</v>
      </c>
      <c r="J4504" s="5">
        <f ca="1">VLOOKUP(CONCATENATE($F4504," ",$G4504),AllocFactorMatrix,(J$4+1),FALSE)*$E4511</f>
        <v>2.5346052916398915E-13</v>
      </c>
      <c r="K4504" s="5">
        <f ca="1">VLOOKUP(CONCATENATE($F4504," ",$G4504),AllocFactorMatrix,(K$4+1),FALSE)*$E4511</f>
        <v>9.0119299258307255E-13</v>
      </c>
      <c r="L4504" s="5">
        <f ca="1">VLOOKUP(CONCATENATE($F4504," ",$G4504),AllocFactorMatrix,(L$4+1),FALSE)*$E4511</f>
        <v>0</v>
      </c>
      <c r="M4504" s="5">
        <f ca="1">VLOOKUP(CONCATENATE($F4504," ",$G4504),AllocFactorMatrix,(M$4+1),FALSE)*$E4511</f>
        <v>0</v>
      </c>
      <c r="N4504" s="5">
        <f t="shared" ca="1" si="2315"/>
        <v>9.0119299258307255E-13</v>
      </c>
      <c r="O4504" s="5">
        <f ca="1">VLOOKUP(CONCATENATE($F4504," ",$G4504),AllocFactorMatrix,(O$4+1),FALSE)*$E4511</f>
        <v>0</v>
      </c>
      <c r="P4504" s="5">
        <f ca="1">VLOOKUP(CONCATENATE($F4504," ",$G4504),AllocFactorMatrix,(P$4+1),FALSE)*$E4511</f>
        <v>2.1121710763665761E-13</v>
      </c>
      <c r="Q4504" s="5">
        <f ca="1">VLOOKUP(CONCATENATE($F4504," ",$G4504),AllocFactorMatrix,(Q$4+1),FALSE)*$E4511</f>
        <v>0</v>
      </c>
      <c r="R4504" s="5">
        <f ca="1">VLOOKUP(CONCATENATE($F4504," ",$G4504),AllocFactorMatrix,(R$4+1),FALSE)*$E4511</f>
        <v>0</v>
      </c>
      <c r="S4504" s="5">
        <f t="shared" ca="1" si="2317"/>
        <v>2.1121710763665761E-13</v>
      </c>
      <c r="T4504" s="5">
        <f ca="1">VLOOKUP(CONCATENATE($F4504," ",$G4504),AllocFactorMatrix,(T$4+1),FALSE)*$E4511</f>
        <v>-8.8007128181940678E-14</v>
      </c>
      <c r="U4504" s="5">
        <f ca="1">VLOOKUP(CONCATENATE($F4504," ",$G4504),AllocFactorMatrix,(U$4+1),FALSE)*$E4511</f>
        <v>5.069210583279783E-13</v>
      </c>
      <c r="V4504" s="5">
        <f ca="1">VLOOKUP(CONCATENATE($F4504," ",$G4504),AllocFactorMatrix,(V$4+1),FALSE)*$E4511</f>
        <v>0</v>
      </c>
      <c r="W4504" s="5">
        <f ca="1">VLOOKUP(CONCATENATE($F4504," ",$G4504),AllocFactorMatrix,(W$4+1),FALSE)*$E4511</f>
        <v>0</v>
      </c>
      <c r="X4504" s="5">
        <f ca="1">SUBTOTAL(9,T4504:W4504)</f>
        <v>4.1891393014603763E-13</v>
      </c>
      <c r="Y4504" s="5">
        <f ca="1">VLOOKUP(CONCATENATE($F4504," ",$G4504),AllocFactorMatrix,(Y$4+1),FALSE)*$E4511</f>
        <v>-2.2529824814576814E-13</v>
      </c>
      <c r="Z4504" s="5">
        <f ca="1">VLOOKUP(CONCATENATE($F4504," ",$G4504),AllocFactorMatrix,(Z$4+1),FALSE)*$E4511</f>
        <v>0</v>
      </c>
      <c r="AA4504" s="5">
        <f t="shared" ca="1" si="2316"/>
        <v>-2.2529824814576814E-13</v>
      </c>
      <c r="AB4504" s="5">
        <f ca="1">VLOOKUP(CONCATENATE($F4504," ",$G4504),AllocFactorMatrix,(AB$4+1),FALSE)*$E4511</f>
        <v>3.5202851272776272E-15</v>
      </c>
      <c r="AC4504" s="5">
        <f ca="1">VLOOKUP(CONCATENATE($F4504," ",$G4504),AllocFactorMatrix,(AC$4+1),FALSE)*$E4511</f>
        <v>0</v>
      </c>
      <c r="AD4504" s="5">
        <f ca="1">VLOOKUP(CONCATENATE($F4504," ",$G4504),AllocFactorMatrix,(AD$4+1),FALSE)*$E4511</f>
        <v>0</v>
      </c>
    </row>
    <row r="4505" spans="4:30" hidden="1" outlineLevel="1">
      <c r="D4505" s="7"/>
      <c r="E4505" s="51"/>
      <c r="F4505" s="52" t="str">
        <f>F4511</f>
        <v>EXP_OM_TRAN</v>
      </c>
      <c r="G4505" s="55" t="str">
        <f>$G$9</f>
        <v>BULKTRAN</v>
      </c>
      <c r="H4505" s="4">
        <f t="shared" ca="1" si="2314"/>
        <v>46946.678099999997</v>
      </c>
      <c r="I4505" s="5">
        <f ca="1">VLOOKUP(CONCATENATE($F4505," ",$G4505),AllocFactorMatrix,(I$4+1),FALSE)*$E4511</f>
        <v>23125.135090515472</v>
      </c>
      <c r="J4505" s="5">
        <f ca="1">VLOOKUP(CONCATENATE($F4505," ",$G4505),AllocFactorMatrix,(J$4+1),FALSE)*$E4511</f>
        <v>1143.1580588114182</v>
      </c>
      <c r="K4505" s="5">
        <f ca="1">VLOOKUP(CONCATENATE($F4505," ",$G4505),AllocFactorMatrix,(K$4+1),FALSE)*$E4511</f>
        <v>4187.3224541401823</v>
      </c>
      <c r="L4505" s="5">
        <f ca="1">VLOOKUP(CONCATENATE($F4505," ",$G4505),AllocFactorMatrix,(L$4+1),FALSE)*$E4511</f>
        <v>131.80204419616038</v>
      </c>
      <c r="M4505" s="5">
        <f ca="1">VLOOKUP(CONCATENATE($F4505," ",$G4505),AllocFactorMatrix,(M$4+1),FALSE)*$E4511</f>
        <v>12.359973960265076</v>
      </c>
      <c r="N4505" s="5">
        <f t="shared" ca="1" si="2315"/>
        <v>4331.4844722966081</v>
      </c>
      <c r="O4505" s="5">
        <f ca="1">VLOOKUP(CONCATENATE($F4505," ",$G4505),AllocFactorMatrix,(O$4+1),FALSE)*$E4511</f>
        <v>3183.0164482224031</v>
      </c>
      <c r="P4505" s="5">
        <f ca="1">VLOOKUP(CONCATENATE($F4505," ",$G4505),AllocFactorMatrix,(P$4+1),FALSE)*$E4511</f>
        <v>593.08869814002628</v>
      </c>
      <c r="Q4505" s="5">
        <f ca="1">VLOOKUP(CONCATENATE($F4505," ",$G4505),AllocFactorMatrix,(Q$4+1),FALSE)*$E4511</f>
        <v>268.00573937763374</v>
      </c>
      <c r="R4505" s="5">
        <f ca="1">VLOOKUP(CONCATENATE($F4505," ",$G4505),AllocFactorMatrix,(R$4+1),FALSE)*$E4511</f>
        <v>12.051918520591352</v>
      </c>
      <c r="S4505" s="5">
        <f t="shared" ca="1" si="2317"/>
        <v>4056.1628042606544</v>
      </c>
      <c r="T4505" s="5">
        <f ca="1">VLOOKUP(CONCATENATE($F4505," ",$G4505),AllocFactorMatrix,(T$4+1),FALSE)*$E4511</f>
        <v>111.19091731983815</v>
      </c>
      <c r="U4505" s="5">
        <f ca="1">VLOOKUP(CONCATENATE($F4505," ",$G4505),AllocFactorMatrix,(U$4+1),FALSE)*$E4511</f>
        <v>1819.6204170257399</v>
      </c>
      <c r="V4505" s="5">
        <f ca="1">VLOOKUP(CONCATENATE($F4505," ",$G4505),AllocFactorMatrix,(V$4+1),FALSE)*$E4511</f>
        <v>9616.7450324836718</v>
      </c>
      <c r="W4505" s="5">
        <f ca="1">VLOOKUP(CONCATENATE($F4505," ",$G4505),AllocFactorMatrix,(W$4+1),FALSE)*$E4511</f>
        <v>1736.6247623962547</v>
      </c>
      <c r="X4505" s="5">
        <f t="shared" ref="X4505:X4511" ca="1" si="2320">SUBTOTAL(9,T4505:W4505)</f>
        <v>13284.181129225504</v>
      </c>
      <c r="Y4505" s="5">
        <f ca="1">VLOOKUP(CONCATENATE($F4505," ",$G4505),AllocFactorMatrix,(Y$4+1),FALSE)*$E4511</f>
        <v>977.49930043694576</v>
      </c>
      <c r="Z4505" s="5">
        <f ca="1">VLOOKUP(CONCATENATE($F4505," ",$G4505),AllocFactorMatrix,(Z$4+1),FALSE)*$E4511</f>
        <v>16.372739637477164</v>
      </c>
      <c r="AA4505" s="5">
        <f t="shared" ca="1" si="2316"/>
        <v>993.8720400744229</v>
      </c>
      <c r="AB4505" s="5">
        <f ca="1">VLOOKUP(CONCATENATE($F4505," ",$G4505),AllocFactorMatrix,(AB$4+1),FALSE)*$E4511</f>
        <v>12.684504815926287</v>
      </c>
      <c r="AC4505" s="5">
        <f ca="1">VLOOKUP(CONCATENATE($F4505," ",$G4505),AllocFactorMatrix,(AC$4+1),FALSE)*$E4511</f>
        <v>0</v>
      </c>
      <c r="AD4505" s="5">
        <f ca="1">VLOOKUP(CONCATENATE($F4505," ",$G4505),AllocFactorMatrix,(AD$4+1),FALSE)*$E4511</f>
        <v>0</v>
      </c>
    </row>
    <row r="4506" spans="4:30" hidden="1" outlineLevel="1">
      <c r="D4506" s="7"/>
      <c r="E4506" s="51"/>
      <c r="F4506" s="52" t="str">
        <f>F4511</f>
        <v>EXP_OM_TRAN</v>
      </c>
      <c r="G4506" s="55" t="str">
        <f>$G$10</f>
        <v>SUBTRAN</v>
      </c>
      <c r="H4506" s="4">
        <f t="shared" ca="1" si="2314"/>
        <v>10326.321900000008</v>
      </c>
      <c r="I4506" s="5">
        <f ca="1">VLOOKUP(CONCATENATE($F4506," ",$G4506),AllocFactorMatrix,(I$4+1),FALSE)*$E4511</f>
        <v>5027.5498287661303</v>
      </c>
      <c r="J4506" s="5">
        <f ca="1">VLOOKUP(CONCATENATE($F4506," ",$G4506),AllocFactorMatrix,(J$4+1),FALSE)*$E4511</f>
        <v>242.63613155225889</v>
      </c>
      <c r="K4506" s="5">
        <f ca="1">VLOOKUP(CONCATENATE($F4506," ",$G4506),AllocFactorMatrix,(K$4+1),FALSE)*$E4511</f>
        <v>882.69838280048486</v>
      </c>
      <c r="L4506" s="5">
        <f ca="1">VLOOKUP(CONCATENATE($F4506," ",$G4506),AllocFactorMatrix,(L$4+1),FALSE)*$E4511</f>
        <v>27.26572253320904</v>
      </c>
      <c r="M4506" s="5">
        <f ca="1">VLOOKUP(CONCATENATE($F4506," ",$G4506),AllocFactorMatrix,(M$4+1),FALSE)*$E4511</f>
        <v>3.3958015420938139</v>
      </c>
      <c r="N4506" s="5">
        <f t="shared" ca="1" si="2315"/>
        <v>913.35990687578771</v>
      </c>
      <c r="O4506" s="5">
        <f ca="1">VLOOKUP(CONCATENATE($F4506," ",$G4506),AllocFactorMatrix,(O$4+1),FALSE)*$E4511</f>
        <v>666.89242461824119</v>
      </c>
      <c r="P4506" s="5">
        <f ca="1">VLOOKUP(CONCATENATE($F4506," ",$G4506),AllocFactorMatrix,(P$4+1),FALSE)*$E4511</f>
        <v>123.97452390261965</v>
      </c>
      <c r="Q4506" s="5">
        <f ca="1">VLOOKUP(CONCATENATE($F4506," ",$G4506),AllocFactorMatrix,(Q$4+1),FALSE)*$E4511</f>
        <v>73.766318926333597</v>
      </c>
      <c r="R4506" s="5">
        <f ca="1">VLOOKUP(CONCATENATE($F4506," ",$G4506),AllocFactorMatrix,(R$4+1),FALSE)*$E4511</f>
        <v>0</v>
      </c>
      <c r="S4506" s="5">
        <f t="shared" ca="1" si="2317"/>
        <v>864.6332674471945</v>
      </c>
      <c r="T4506" s="5">
        <f ca="1">VLOOKUP(CONCATENATE($F4506," ",$G4506),AllocFactorMatrix,(T$4+1),FALSE)*$E4511</f>
        <v>23.286738378011176</v>
      </c>
      <c r="U4506" s="5">
        <f ca="1">VLOOKUP(CONCATENATE($F4506," ",$G4506),AllocFactorMatrix,(U$4+1),FALSE)*$E4511</f>
        <v>381.217202686983</v>
      </c>
      <c r="V4506" s="5">
        <f ca="1">VLOOKUP(CONCATENATE($F4506," ",$G4506),AllocFactorMatrix,(V$4+1),FALSE)*$E4511</f>
        <v>2655.8194459210399</v>
      </c>
      <c r="W4506" s="5">
        <f ca="1">VLOOKUP(CONCATENATE($F4506," ",$G4506),AllocFactorMatrix,(W$4+1),FALSE)*$E4511</f>
        <v>0</v>
      </c>
      <c r="X4506" s="5">
        <f t="shared" ca="1" si="2320"/>
        <v>3060.3233869860342</v>
      </c>
      <c r="Y4506" s="5">
        <f ca="1">VLOOKUP(CONCATENATE($F4506," ",$G4506),AllocFactorMatrix,(Y$4+1),FALSE)*$E4511</f>
        <v>200.71508149442147</v>
      </c>
      <c r="Z4506" s="5">
        <f ca="1">VLOOKUP(CONCATENATE($F4506," ",$G4506),AllocFactorMatrix,(Z$4+1),FALSE)*$E4511</f>
        <v>3.3459258615482272</v>
      </c>
      <c r="AA4506" s="5">
        <f t="shared" ca="1" si="2316"/>
        <v>204.06100735596971</v>
      </c>
      <c r="AB4506" s="5">
        <f ca="1">VLOOKUP(CONCATENATE($F4506," ",$G4506),AllocFactorMatrix,(AB$4+1),FALSE)*$E4511</f>
        <v>2.6802765395344759</v>
      </c>
      <c r="AC4506" s="5">
        <f ca="1">VLOOKUP(CONCATENATE($F4506," ",$G4506),AllocFactorMatrix,(AC$4+1),FALSE)*$E4511</f>
        <v>9.1135132203701001</v>
      </c>
      <c r="AD4506" s="5">
        <f ca="1">VLOOKUP(CONCATENATE($F4506," ",$G4506),AllocFactorMatrix,(AD$4+1),FALSE)*$E4511</f>
        <v>1.9645812567266041</v>
      </c>
    </row>
    <row r="4507" spans="4:30" hidden="1" outlineLevel="1">
      <c r="D4507" s="7"/>
      <c r="E4507" s="51"/>
      <c r="F4507" s="52" t="str">
        <f>F4511</f>
        <v>EXP_OM_TRAN</v>
      </c>
      <c r="G4507" s="55" t="str">
        <f>$G$11</f>
        <v>DISTPRI</v>
      </c>
      <c r="H4507" s="4">
        <f t="shared" ca="1" si="2314"/>
        <v>0</v>
      </c>
      <c r="I4507" s="5">
        <f ca="1">VLOOKUP(CONCATENATE($F4507," ",$G4507),AllocFactorMatrix,(I$4+1),FALSE)*$E4511</f>
        <v>0</v>
      </c>
      <c r="J4507" s="5">
        <f ca="1">VLOOKUP(CONCATENATE($F4507," ",$G4507),AllocFactorMatrix,(J$4+1),FALSE)*$E4511</f>
        <v>0</v>
      </c>
      <c r="K4507" s="5">
        <f ca="1">VLOOKUP(CONCATENATE($F4507," ",$G4507),AllocFactorMatrix,(K$4+1),FALSE)*$E4511</f>
        <v>0</v>
      </c>
      <c r="L4507" s="5">
        <f ca="1">VLOOKUP(CONCATENATE($F4507," ",$G4507),AllocFactorMatrix,(L$4+1),FALSE)*$E4511</f>
        <v>0</v>
      </c>
      <c r="M4507" s="5">
        <f ca="1">VLOOKUP(CONCATENATE($F4507," ",$G4507),AllocFactorMatrix,(M$4+1),FALSE)*$E4511</f>
        <v>0</v>
      </c>
      <c r="N4507" s="5">
        <f t="shared" ca="1" si="2315"/>
        <v>0</v>
      </c>
      <c r="O4507" s="5">
        <f ca="1">VLOOKUP(CONCATENATE($F4507," ",$G4507),AllocFactorMatrix,(O$4+1),FALSE)*$E4511</f>
        <v>0</v>
      </c>
      <c r="P4507" s="5">
        <f ca="1">VLOOKUP(CONCATENATE($F4507," ",$G4507),AllocFactorMatrix,(P$4+1),FALSE)*$E4511</f>
        <v>0</v>
      </c>
      <c r="Q4507" s="5">
        <f ca="1">VLOOKUP(CONCATENATE($F4507," ",$G4507),AllocFactorMatrix,(Q$4+1),FALSE)*$E4511</f>
        <v>0</v>
      </c>
      <c r="R4507" s="5">
        <f ca="1">VLOOKUP(CONCATENATE($F4507," ",$G4507),AllocFactorMatrix,(R$4+1),FALSE)*$E4511</f>
        <v>0</v>
      </c>
      <c r="S4507" s="5">
        <f t="shared" ca="1" si="2317"/>
        <v>0</v>
      </c>
      <c r="T4507" s="5">
        <f ca="1">VLOOKUP(CONCATENATE($F4507," ",$G4507),AllocFactorMatrix,(T$4+1),FALSE)*$E4511</f>
        <v>0</v>
      </c>
      <c r="U4507" s="5">
        <f ca="1">VLOOKUP(CONCATENATE($F4507," ",$G4507),AllocFactorMatrix,(U$4+1),FALSE)*$E4511</f>
        <v>0</v>
      </c>
      <c r="V4507" s="5">
        <f ca="1">VLOOKUP(CONCATENATE($F4507," ",$G4507),AllocFactorMatrix,(V$4+1),FALSE)*$E4511</f>
        <v>0</v>
      </c>
      <c r="W4507" s="5">
        <f ca="1">VLOOKUP(CONCATENATE($F4507," ",$G4507),AllocFactorMatrix,(W$4+1),FALSE)*$E4511</f>
        <v>0</v>
      </c>
      <c r="X4507" s="5">
        <f t="shared" ca="1" si="2320"/>
        <v>0</v>
      </c>
      <c r="Y4507" s="5">
        <f ca="1">VLOOKUP(CONCATENATE($F4507," ",$G4507),AllocFactorMatrix,(Y$4+1),FALSE)*$E4511</f>
        <v>0</v>
      </c>
      <c r="Z4507" s="5">
        <f ca="1">VLOOKUP(CONCATENATE($F4507," ",$G4507),AllocFactorMatrix,(Z$4+1),FALSE)*$E4511</f>
        <v>0</v>
      </c>
      <c r="AA4507" s="5">
        <f t="shared" ca="1" si="2316"/>
        <v>0</v>
      </c>
      <c r="AB4507" s="5">
        <f ca="1">VLOOKUP(CONCATENATE($F4507," ",$G4507),AllocFactorMatrix,(AB$4+1),FALSE)*$E4511</f>
        <v>0</v>
      </c>
      <c r="AC4507" s="5">
        <f ca="1">VLOOKUP(CONCATENATE($F4507," ",$G4507),AllocFactorMatrix,(AC$4+1),FALSE)*$E4511</f>
        <v>0</v>
      </c>
      <c r="AD4507" s="5">
        <f ca="1">VLOOKUP(CONCATENATE($F4507," ",$G4507),AllocFactorMatrix,(AD$4+1),FALSE)*$E4511</f>
        <v>0</v>
      </c>
    </row>
    <row r="4508" spans="4:30" hidden="1" outlineLevel="1">
      <c r="D4508" s="7"/>
      <c r="E4508" s="51"/>
      <c r="F4508" s="52" t="str">
        <f>F4511</f>
        <v>EXP_OM_TRAN</v>
      </c>
      <c r="G4508" s="55" t="str">
        <f>$G$12</f>
        <v>DISTSEC</v>
      </c>
      <c r="H4508" s="4">
        <f t="shared" ca="1" si="2314"/>
        <v>0</v>
      </c>
      <c r="I4508" s="5">
        <f ca="1">VLOOKUP(CONCATENATE($F4508," ",$G4508),AllocFactorMatrix,(I$4+1),FALSE)*$E4511</f>
        <v>0</v>
      </c>
      <c r="J4508" s="5">
        <f ca="1">VLOOKUP(CONCATENATE($F4508," ",$G4508),AllocFactorMatrix,(J$4+1),FALSE)*$E4511</f>
        <v>0</v>
      </c>
      <c r="K4508" s="5">
        <f ca="1">VLOOKUP(CONCATENATE($F4508," ",$G4508),AllocFactorMatrix,(K$4+1),FALSE)*$E4511</f>
        <v>0</v>
      </c>
      <c r="L4508" s="5">
        <f ca="1">VLOOKUP(CONCATENATE($F4508," ",$G4508),AllocFactorMatrix,(L$4+1),FALSE)*$E4511</f>
        <v>0</v>
      </c>
      <c r="M4508" s="5">
        <f ca="1">VLOOKUP(CONCATENATE($F4508," ",$G4508),AllocFactorMatrix,(M$4+1),FALSE)*$E4511</f>
        <v>0</v>
      </c>
      <c r="N4508" s="5">
        <f t="shared" ca="1" si="2315"/>
        <v>0</v>
      </c>
      <c r="O4508" s="5">
        <f ca="1">VLOOKUP(CONCATENATE($F4508," ",$G4508),AllocFactorMatrix,(O$4+1),FALSE)*$E4511</f>
        <v>0</v>
      </c>
      <c r="P4508" s="5">
        <f ca="1">VLOOKUP(CONCATENATE($F4508," ",$G4508),AllocFactorMatrix,(P$4+1),FALSE)*$E4511</f>
        <v>0</v>
      </c>
      <c r="Q4508" s="5">
        <f ca="1">VLOOKUP(CONCATENATE($F4508," ",$G4508),AllocFactorMatrix,(Q$4+1),FALSE)*$E4511</f>
        <v>0</v>
      </c>
      <c r="R4508" s="5">
        <f ca="1">VLOOKUP(CONCATENATE($F4508," ",$G4508),AllocFactorMatrix,(R$4+1),FALSE)*$E4511</f>
        <v>0</v>
      </c>
      <c r="S4508" s="5">
        <f t="shared" ca="1" si="2317"/>
        <v>0</v>
      </c>
      <c r="T4508" s="5">
        <f ca="1">VLOOKUP(CONCATENATE($F4508," ",$G4508),AllocFactorMatrix,(T$4+1),FALSE)*$E4511</f>
        <v>0</v>
      </c>
      <c r="U4508" s="5">
        <f ca="1">VLOOKUP(CONCATENATE($F4508," ",$G4508),AllocFactorMatrix,(U$4+1),FALSE)*$E4511</f>
        <v>0</v>
      </c>
      <c r="V4508" s="5">
        <f ca="1">VLOOKUP(CONCATENATE($F4508," ",$G4508),AllocFactorMatrix,(V$4+1),FALSE)*$E4511</f>
        <v>0</v>
      </c>
      <c r="W4508" s="5">
        <f ca="1">VLOOKUP(CONCATENATE($F4508," ",$G4508),AllocFactorMatrix,(W$4+1),FALSE)*$E4511</f>
        <v>0</v>
      </c>
      <c r="X4508" s="5">
        <f t="shared" ca="1" si="2320"/>
        <v>0</v>
      </c>
      <c r="Y4508" s="5">
        <f ca="1">VLOOKUP(CONCATENATE($F4508," ",$G4508),AllocFactorMatrix,(Y$4+1),FALSE)*$E4511</f>
        <v>0</v>
      </c>
      <c r="Z4508" s="5">
        <f ca="1">VLOOKUP(CONCATENATE($F4508," ",$G4508),AllocFactorMatrix,(Z$4+1),FALSE)*$E4511</f>
        <v>0</v>
      </c>
      <c r="AA4508" s="5">
        <f t="shared" ca="1" si="2316"/>
        <v>0</v>
      </c>
      <c r="AB4508" s="5">
        <f ca="1">VLOOKUP(CONCATENATE($F4508," ",$G4508),AllocFactorMatrix,(AB$4+1),FALSE)*$E4511</f>
        <v>0</v>
      </c>
      <c r="AC4508" s="5">
        <f ca="1">VLOOKUP(CONCATENATE($F4508," ",$G4508),AllocFactorMatrix,(AC$4+1),FALSE)*$E4511</f>
        <v>0</v>
      </c>
      <c r="AD4508" s="5">
        <f ca="1">VLOOKUP(CONCATENATE($F4508," ",$G4508),AllocFactorMatrix,(AD$4+1),FALSE)*$E4511</f>
        <v>0</v>
      </c>
    </row>
    <row r="4509" spans="4:30" hidden="1" outlineLevel="1">
      <c r="D4509" s="7"/>
      <c r="E4509" s="51"/>
      <c r="F4509" s="52" t="str">
        <f>F4511</f>
        <v>EXP_OM_TRAN</v>
      </c>
      <c r="G4509" s="55" t="str">
        <f>$G$13</f>
        <v>ENERGY</v>
      </c>
      <c r="H4509" s="4">
        <f t="shared" ca="1" si="2314"/>
        <v>0</v>
      </c>
      <c r="I4509" s="5">
        <f ca="1">VLOOKUP(CONCATENATE($F4509," ",$G4509),AllocFactorMatrix,(I$4+1),FALSE)*$E4511</f>
        <v>0</v>
      </c>
      <c r="J4509" s="5">
        <f ca="1">VLOOKUP(CONCATENATE($F4509," ",$G4509),AllocFactorMatrix,(J$4+1),FALSE)*$E4511</f>
        <v>0</v>
      </c>
      <c r="K4509" s="5">
        <f ca="1">VLOOKUP(CONCATENATE($F4509," ",$G4509),AllocFactorMatrix,(K$4+1),FALSE)*$E4511</f>
        <v>0</v>
      </c>
      <c r="L4509" s="5">
        <f ca="1">VLOOKUP(CONCATENATE($F4509," ",$G4509),AllocFactorMatrix,(L$4+1),FALSE)*$E4511</f>
        <v>0</v>
      </c>
      <c r="M4509" s="5">
        <f ca="1">VLOOKUP(CONCATENATE($F4509," ",$G4509),AllocFactorMatrix,(M$4+1),FALSE)*$E4511</f>
        <v>0</v>
      </c>
      <c r="N4509" s="5">
        <f t="shared" ca="1" si="2315"/>
        <v>0</v>
      </c>
      <c r="O4509" s="5">
        <f ca="1">VLOOKUP(CONCATENATE($F4509," ",$G4509),AllocFactorMatrix,(O$4+1),FALSE)*$E4511</f>
        <v>0</v>
      </c>
      <c r="P4509" s="5">
        <f ca="1">VLOOKUP(CONCATENATE($F4509," ",$G4509),AllocFactorMatrix,(P$4+1),FALSE)*$E4511</f>
        <v>0</v>
      </c>
      <c r="Q4509" s="5">
        <f ca="1">VLOOKUP(CONCATENATE($F4509," ",$G4509),AllocFactorMatrix,(Q$4+1),FALSE)*$E4511</f>
        <v>0</v>
      </c>
      <c r="R4509" s="5">
        <f ca="1">VLOOKUP(CONCATENATE($F4509," ",$G4509),AllocFactorMatrix,(R$4+1),FALSE)*$E4511</f>
        <v>0</v>
      </c>
      <c r="S4509" s="5">
        <f t="shared" ca="1" si="2317"/>
        <v>0</v>
      </c>
      <c r="T4509" s="5">
        <f ca="1">VLOOKUP(CONCATENATE($F4509," ",$G4509),AllocFactorMatrix,(T$4+1),FALSE)*$E4511</f>
        <v>0</v>
      </c>
      <c r="U4509" s="5">
        <f ca="1">VLOOKUP(CONCATENATE($F4509," ",$G4509),AllocFactorMatrix,(U$4+1),FALSE)*$E4511</f>
        <v>0</v>
      </c>
      <c r="V4509" s="5">
        <f ca="1">VLOOKUP(CONCATENATE($F4509," ",$G4509),AllocFactorMatrix,(V$4+1),FALSE)*$E4511</f>
        <v>0</v>
      </c>
      <c r="W4509" s="5">
        <f ca="1">VLOOKUP(CONCATENATE($F4509," ",$G4509),AllocFactorMatrix,(W$4+1),FALSE)*$E4511</f>
        <v>0</v>
      </c>
      <c r="X4509" s="5">
        <f t="shared" ca="1" si="2320"/>
        <v>0</v>
      </c>
      <c r="Y4509" s="5">
        <f ca="1">VLOOKUP(CONCATENATE($F4509," ",$G4509),AllocFactorMatrix,(Y$4+1),FALSE)*$E4511</f>
        <v>0</v>
      </c>
      <c r="Z4509" s="5">
        <f ca="1">VLOOKUP(CONCATENATE($F4509," ",$G4509),AllocFactorMatrix,(Z$4+1),FALSE)*$E4511</f>
        <v>0</v>
      </c>
      <c r="AA4509" s="5">
        <f t="shared" ca="1" si="2316"/>
        <v>0</v>
      </c>
      <c r="AB4509" s="5">
        <f ca="1">VLOOKUP(CONCATENATE($F4509," ",$G4509),AllocFactorMatrix,(AB$4+1),FALSE)*$E4511</f>
        <v>0</v>
      </c>
      <c r="AC4509" s="5">
        <f ca="1">VLOOKUP(CONCATENATE($F4509," ",$G4509),AllocFactorMatrix,(AC$4+1),FALSE)*$E4511</f>
        <v>0</v>
      </c>
      <c r="AD4509" s="5">
        <f ca="1">VLOOKUP(CONCATENATE($F4509," ",$G4509),AllocFactorMatrix,(AD$4+1),FALSE)*$E4511</f>
        <v>0</v>
      </c>
    </row>
    <row r="4510" spans="4:30" hidden="1" outlineLevel="1">
      <c r="D4510" s="7"/>
      <c r="E4510" s="51"/>
      <c r="F4510" s="52" t="str">
        <f>F4511</f>
        <v>EXP_OM_TRAN</v>
      </c>
      <c r="G4510" s="55" t="str">
        <f>$G$14</f>
        <v>CUSTOMER</v>
      </c>
      <c r="H4510" s="4">
        <f t="shared" ca="1" si="2314"/>
        <v>0</v>
      </c>
      <c r="I4510" s="5">
        <f ca="1">VLOOKUP(CONCATENATE($F4510," ",$G4510),AllocFactorMatrix,(I$4+1),FALSE)*$E4511</f>
        <v>0</v>
      </c>
      <c r="J4510" s="5">
        <f ca="1">VLOOKUP(CONCATENATE($F4510," ",$G4510),AllocFactorMatrix,(J$4+1),FALSE)*$E4511</f>
        <v>0</v>
      </c>
      <c r="K4510" s="5">
        <f ca="1">VLOOKUP(CONCATENATE($F4510," ",$G4510),AllocFactorMatrix,(K$4+1),FALSE)*$E4511</f>
        <v>0</v>
      </c>
      <c r="L4510" s="5">
        <f ca="1">VLOOKUP(CONCATENATE($F4510," ",$G4510),AllocFactorMatrix,(L$4+1),FALSE)*$E4511</f>
        <v>0</v>
      </c>
      <c r="M4510" s="5">
        <f ca="1">VLOOKUP(CONCATENATE($F4510," ",$G4510),AllocFactorMatrix,(M$4+1),FALSE)*$E4511</f>
        <v>0</v>
      </c>
      <c r="N4510" s="5">
        <f t="shared" ca="1" si="2315"/>
        <v>0</v>
      </c>
      <c r="O4510" s="5">
        <f ca="1">VLOOKUP(CONCATENATE($F4510," ",$G4510),AllocFactorMatrix,(O$4+1),FALSE)*$E4511</f>
        <v>0</v>
      </c>
      <c r="P4510" s="5">
        <f ca="1">VLOOKUP(CONCATENATE($F4510," ",$G4510),AllocFactorMatrix,(P$4+1),FALSE)*$E4511</f>
        <v>0</v>
      </c>
      <c r="Q4510" s="5">
        <f ca="1">VLOOKUP(CONCATENATE($F4510," ",$G4510),AllocFactorMatrix,(Q$4+1),FALSE)*$E4511</f>
        <v>0</v>
      </c>
      <c r="R4510" s="5">
        <f ca="1">VLOOKUP(CONCATENATE($F4510," ",$G4510),AllocFactorMatrix,(R$4+1),FALSE)*$E4511</f>
        <v>0</v>
      </c>
      <c r="S4510" s="5">
        <f t="shared" ca="1" si="2317"/>
        <v>0</v>
      </c>
      <c r="T4510" s="5">
        <f ca="1">VLOOKUP(CONCATENATE($F4510," ",$G4510),AllocFactorMatrix,(T$4+1),FALSE)*$E4511</f>
        <v>0</v>
      </c>
      <c r="U4510" s="5">
        <f ca="1">VLOOKUP(CONCATENATE($F4510," ",$G4510),AllocFactorMatrix,(U$4+1),FALSE)*$E4511</f>
        <v>0</v>
      </c>
      <c r="V4510" s="5">
        <f ca="1">VLOOKUP(CONCATENATE($F4510," ",$G4510),AllocFactorMatrix,(V$4+1),FALSE)*$E4511</f>
        <v>0</v>
      </c>
      <c r="W4510" s="5">
        <f ca="1">VLOOKUP(CONCATENATE($F4510," ",$G4510),AllocFactorMatrix,(W$4+1),FALSE)*$E4511</f>
        <v>0</v>
      </c>
      <c r="X4510" s="5">
        <f t="shared" ca="1" si="2320"/>
        <v>0</v>
      </c>
      <c r="Y4510" s="5">
        <f ca="1">VLOOKUP(CONCATENATE($F4510," ",$G4510),AllocFactorMatrix,(Y$4+1),FALSE)*$E4511</f>
        <v>0</v>
      </c>
      <c r="Z4510" s="5">
        <f ca="1">VLOOKUP(CONCATENATE($F4510," ",$G4510),AllocFactorMatrix,(Z$4+1),FALSE)*$E4511</f>
        <v>0</v>
      </c>
      <c r="AA4510" s="5">
        <f t="shared" ca="1" si="2316"/>
        <v>0</v>
      </c>
      <c r="AB4510" s="5">
        <f ca="1">VLOOKUP(CONCATENATE($F4510," ",$G4510),AllocFactorMatrix,(AB$4+1),FALSE)*$E4511</f>
        <v>0</v>
      </c>
      <c r="AC4510" s="5">
        <f ca="1">VLOOKUP(CONCATENATE($F4510," ",$G4510),AllocFactorMatrix,(AC$4+1),FALSE)*$E4511</f>
        <v>0</v>
      </c>
      <c r="AD4510" s="5">
        <f ca="1">VLOOKUP(CONCATENATE($F4510," ",$G4510),AllocFactorMatrix,(AD$4+1),FALSE)*$E4511</f>
        <v>0</v>
      </c>
    </row>
    <row r="4511" spans="4:30" collapsed="1">
      <c r="D4511" s="7" t="s">
        <v>11</v>
      </c>
      <c r="E4511" s="61">
        <f>ROUND(58145*0.985,0)</f>
        <v>57273</v>
      </c>
      <c r="F4511" s="10" t="s">
        <v>228</v>
      </c>
      <c r="G4511" s="55" t="str">
        <f>$G$15</f>
        <v>TOTAL</v>
      </c>
      <c r="H4511" s="4">
        <f ca="1">SUBTOTAL(9,I4511:AD4511)</f>
        <v>57273.000000000022</v>
      </c>
      <c r="I4511" s="5">
        <f ca="1">VLOOKUP(CONCATENATE($F4511," ",$G4511),AllocFactorMatrix,(I$4+1),FALSE)*$E4511</f>
        <v>28152.684919281604</v>
      </c>
      <c r="J4511" s="5">
        <f ca="1">VLOOKUP(CONCATENATE($F4511," ",$G4511),AllocFactorMatrix,(J$4+1),FALSE)*$E4511</f>
        <v>1385.794190363677</v>
      </c>
      <c r="K4511" s="5">
        <f ca="1">VLOOKUP(CONCATENATE($F4511," ",$G4511),AllocFactorMatrix,(K$4+1),FALSE)*$E4511</f>
        <v>5070.0208369406701</v>
      </c>
      <c r="L4511" s="5">
        <f ca="1">VLOOKUP(CONCATENATE($F4511," ",$G4511),AllocFactorMatrix,(L$4+1),FALSE)*$E4511</f>
        <v>159.06776672936931</v>
      </c>
      <c r="M4511" s="5">
        <f ca="1">VLOOKUP(CONCATENATE($F4511," ",$G4511),AllocFactorMatrix,(M$4+1),FALSE)*$E4511</f>
        <v>15.755775502358908</v>
      </c>
      <c r="N4511" s="5">
        <f t="shared" ca="1" si="2315"/>
        <v>5244.8443791723985</v>
      </c>
      <c r="O4511" s="5">
        <f ca="1">VLOOKUP(CONCATENATE($F4511," ",$G4511),AllocFactorMatrix,(O$4+1),FALSE)*$E4511</f>
        <v>3849.9088728406446</v>
      </c>
      <c r="P4511" s="5">
        <f ca="1">VLOOKUP(CONCATENATE($F4511," ",$G4511),AllocFactorMatrix,(P$4+1),FALSE)*$E4511</f>
        <v>717.06322204264552</v>
      </c>
      <c r="Q4511" s="5">
        <f ca="1">VLOOKUP(CONCATENATE($F4511," ",$G4511),AllocFactorMatrix,(Q$4+1),FALSE)*$E4511</f>
        <v>341.77205830396719</v>
      </c>
      <c r="R4511" s="5">
        <f ca="1">VLOOKUP(CONCATENATE($F4511," ",$G4511),AllocFactorMatrix,(R$4+1),FALSE)*$E4511</f>
        <v>12.051918520591357</v>
      </c>
      <c r="S4511" s="5">
        <f t="shared" ca="1" si="2317"/>
        <v>4920.7960717078486</v>
      </c>
      <c r="T4511" s="5">
        <f ca="1">VLOOKUP(CONCATENATE($F4511," ",$G4511),AllocFactorMatrix,(T$4+1),FALSE)*$E4511</f>
        <v>134.47765569784931</v>
      </c>
      <c r="U4511" s="5">
        <f ca="1">VLOOKUP(CONCATENATE($F4511," ",$G4511),AllocFactorMatrix,(U$4+1),FALSE)*$E4511</f>
        <v>2200.8376197127236</v>
      </c>
      <c r="V4511" s="5">
        <f ca="1">VLOOKUP(CONCATENATE($F4511," ",$G4511),AllocFactorMatrix,(V$4+1),FALSE)*$E4511</f>
        <v>12272.564478404722</v>
      </c>
      <c r="W4511" s="5">
        <f ca="1">VLOOKUP(CONCATENATE($F4511," ",$G4511),AllocFactorMatrix,(W$4+1),FALSE)*$E4511</f>
        <v>1736.6247623962547</v>
      </c>
      <c r="X4511" s="5">
        <f t="shared" ca="1" si="2320"/>
        <v>16344.504516211549</v>
      </c>
      <c r="Y4511" s="5">
        <f ca="1">VLOOKUP(CONCATENATE($F4511," ",$G4511),AllocFactorMatrix,(Y$4+1),FALSE)*$E4511</f>
        <v>1178.2143819313674</v>
      </c>
      <c r="Z4511" s="5">
        <f ca="1">VLOOKUP(CONCATENATE($F4511," ",$G4511),AllocFactorMatrix,(Z$4+1),FALSE)*$E4511</f>
        <v>19.718665499025384</v>
      </c>
      <c r="AA4511" s="5">
        <f t="shared" ca="1" si="2316"/>
        <v>1197.9330474303927</v>
      </c>
      <c r="AB4511" s="5">
        <f ca="1">VLOOKUP(CONCATENATE($F4511," ",$G4511),AllocFactorMatrix,(AB$4+1),FALSE)*$E4511</f>
        <v>15.36478135546075</v>
      </c>
      <c r="AC4511" s="5">
        <f ca="1">VLOOKUP(CONCATENATE($F4511," ",$G4511),AllocFactorMatrix,(AC$4+1),FALSE)*$E4511</f>
        <v>9.1135132203701001</v>
      </c>
      <c r="AD4511" s="5">
        <f ca="1">VLOOKUP(CONCATENATE($F4511," ",$G4511),AllocFactorMatrix,(AD$4+1),FALSE)*$E4511</f>
        <v>1.9645812567266041</v>
      </c>
    </row>
    <row r="4512" spans="4:30" hidden="1" outlineLevel="1">
      <c r="D4512" s="7"/>
      <c r="E4512" s="51"/>
      <c r="F4512" s="52" t="str">
        <f>F4519</f>
        <v>EXP_OM_DIST</v>
      </c>
      <c r="G4512" s="55" t="str">
        <f>$G$8</f>
        <v>PRODUCTION</v>
      </c>
      <c r="H4512" s="4">
        <f t="shared" si="2314"/>
        <v>0</v>
      </c>
      <c r="I4512" s="5">
        <f>VLOOKUP(CONCATENATE($F4512," ",$G4512),AllocFactorMatrix,(I$4+1),FALSE)*$E4519</f>
        <v>0</v>
      </c>
      <c r="J4512" s="5">
        <f>VLOOKUP(CONCATENATE($F4512," ",$G4512),AllocFactorMatrix,(J$4+1),FALSE)*$E4519</f>
        <v>0</v>
      </c>
      <c r="K4512" s="5">
        <f>VLOOKUP(CONCATENATE($F4512," ",$G4512),AllocFactorMatrix,(K$4+1),FALSE)*$E4519</f>
        <v>0</v>
      </c>
      <c r="L4512" s="5">
        <f>VLOOKUP(CONCATENATE($F4512," ",$G4512),AllocFactorMatrix,(L$4+1),FALSE)*$E4519</f>
        <v>0</v>
      </c>
      <c r="M4512" s="5">
        <f>VLOOKUP(CONCATENATE($F4512," ",$G4512),AllocFactorMatrix,(M$4+1),FALSE)*$E4519</f>
        <v>0</v>
      </c>
      <c r="N4512" s="5">
        <f t="shared" si="2315"/>
        <v>0</v>
      </c>
      <c r="O4512" s="5">
        <f>VLOOKUP(CONCATENATE($F4512," ",$G4512),AllocFactorMatrix,(O$4+1),FALSE)*$E4519</f>
        <v>0</v>
      </c>
      <c r="P4512" s="5">
        <f>VLOOKUP(CONCATENATE($F4512," ",$G4512),AllocFactorMatrix,(P$4+1),FALSE)*$E4519</f>
        <v>0</v>
      </c>
      <c r="Q4512" s="5">
        <f>VLOOKUP(CONCATENATE($F4512," ",$G4512),AllocFactorMatrix,(Q$4+1),FALSE)*$E4519</f>
        <v>0</v>
      </c>
      <c r="R4512" s="5">
        <f>VLOOKUP(CONCATENATE($F4512," ",$G4512),AllocFactorMatrix,(R$4+1),FALSE)*$E4519</f>
        <v>0</v>
      </c>
      <c r="S4512" s="5">
        <f t="shared" si="2317"/>
        <v>0</v>
      </c>
      <c r="T4512" s="5">
        <f>VLOOKUP(CONCATENATE($F4512," ",$G4512),AllocFactorMatrix,(T$4+1),FALSE)*$E4519</f>
        <v>0</v>
      </c>
      <c r="U4512" s="5">
        <f>VLOOKUP(CONCATENATE($F4512," ",$G4512),AllocFactorMatrix,(U$4+1),FALSE)*$E4519</f>
        <v>0</v>
      </c>
      <c r="V4512" s="5">
        <f>VLOOKUP(CONCATENATE($F4512," ",$G4512),AllocFactorMatrix,(V$4+1),FALSE)*$E4519</f>
        <v>0</v>
      </c>
      <c r="W4512" s="5">
        <f>VLOOKUP(CONCATENATE($F4512," ",$G4512),AllocFactorMatrix,(W$4+1),FALSE)*$E4519</f>
        <v>0</v>
      </c>
      <c r="X4512" s="5">
        <f>SUBTOTAL(9,T4512:W4512)</f>
        <v>0</v>
      </c>
      <c r="Y4512" s="5">
        <f>VLOOKUP(CONCATENATE($F4512," ",$G4512),AllocFactorMatrix,(Y$4+1),FALSE)*$E4519</f>
        <v>0</v>
      </c>
      <c r="Z4512" s="5">
        <f>VLOOKUP(CONCATENATE($F4512," ",$G4512),AllocFactorMatrix,(Z$4+1),FALSE)*$E4519</f>
        <v>0</v>
      </c>
      <c r="AA4512" s="5">
        <f t="shared" si="2316"/>
        <v>0</v>
      </c>
      <c r="AB4512" s="5">
        <f>VLOOKUP(CONCATENATE($F4512," ",$G4512),AllocFactorMatrix,(AB$4+1),FALSE)*$E4519</f>
        <v>0</v>
      </c>
      <c r="AC4512" s="5">
        <f>VLOOKUP(CONCATENATE($F4512," ",$G4512),AllocFactorMatrix,(AC$4+1),FALSE)*$E4519</f>
        <v>0</v>
      </c>
      <c r="AD4512" s="5">
        <f>VLOOKUP(CONCATENATE($F4512," ",$G4512),AllocFactorMatrix,(AD$4+1),FALSE)*$E4519</f>
        <v>0</v>
      </c>
    </row>
    <row r="4513" spans="4:30" hidden="1" outlineLevel="1">
      <c r="D4513" s="7"/>
      <c r="E4513" s="51"/>
      <c r="F4513" s="52" t="str">
        <f>F4519</f>
        <v>EXP_OM_DIST</v>
      </c>
      <c r="G4513" s="55" t="str">
        <f>$G$9</f>
        <v>BULKTRAN</v>
      </c>
      <c r="H4513" s="4">
        <f t="shared" si="2314"/>
        <v>0</v>
      </c>
      <c r="I4513" s="5">
        <f>VLOOKUP(CONCATENATE($F4513," ",$G4513),AllocFactorMatrix,(I$4+1),FALSE)*$E4519</f>
        <v>0</v>
      </c>
      <c r="J4513" s="5">
        <f>VLOOKUP(CONCATENATE($F4513," ",$G4513),AllocFactorMatrix,(J$4+1),FALSE)*$E4519</f>
        <v>0</v>
      </c>
      <c r="K4513" s="5">
        <f>VLOOKUP(CONCATENATE($F4513," ",$G4513),AllocFactorMatrix,(K$4+1),FALSE)*$E4519</f>
        <v>0</v>
      </c>
      <c r="L4513" s="5">
        <f>VLOOKUP(CONCATENATE($F4513," ",$G4513),AllocFactorMatrix,(L$4+1),FALSE)*$E4519</f>
        <v>0</v>
      </c>
      <c r="M4513" s="5">
        <f>VLOOKUP(CONCATENATE($F4513," ",$G4513),AllocFactorMatrix,(M$4+1),FALSE)*$E4519</f>
        <v>0</v>
      </c>
      <c r="N4513" s="5">
        <f t="shared" si="2315"/>
        <v>0</v>
      </c>
      <c r="O4513" s="5">
        <f>VLOOKUP(CONCATENATE($F4513," ",$G4513),AllocFactorMatrix,(O$4+1),FALSE)*$E4519</f>
        <v>0</v>
      </c>
      <c r="P4513" s="5">
        <f>VLOOKUP(CONCATENATE($F4513," ",$G4513),AllocFactorMatrix,(P$4+1),FALSE)*$E4519</f>
        <v>0</v>
      </c>
      <c r="Q4513" s="5">
        <f>VLOOKUP(CONCATENATE($F4513," ",$G4513),AllocFactorMatrix,(Q$4+1),FALSE)*$E4519</f>
        <v>0</v>
      </c>
      <c r="R4513" s="5">
        <f>VLOOKUP(CONCATENATE($F4513," ",$G4513),AllocFactorMatrix,(R$4+1),FALSE)*$E4519</f>
        <v>0</v>
      </c>
      <c r="S4513" s="5">
        <f t="shared" si="2317"/>
        <v>0</v>
      </c>
      <c r="T4513" s="5">
        <f>VLOOKUP(CONCATENATE($F4513," ",$G4513),AllocFactorMatrix,(T$4+1),FALSE)*$E4519</f>
        <v>0</v>
      </c>
      <c r="U4513" s="5">
        <f>VLOOKUP(CONCATENATE($F4513," ",$G4513),AllocFactorMatrix,(U$4+1),FALSE)*$E4519</f>
        <v>0</v>
      </c>
      <c r="V4513" s="5">
        <f>VLOOKUP(CONCATENATE($F4513," ",$G4513),AllocFactorMatrix,(V$4+1),FALSE)*$E4519</f>
        <v>0</v>
      </c>
      <c r="W4513" s="5">
        <f>VLOOKUP(CONCATENATE($F4513," ",$G4513),AllocFactorMatrix,(W$4+1),FALSE)*$E4519</f>
        <v>0</v>
      </c>
      <c r="X4513" s="5">
        <f t="shared" ref="X4513:X4519" si="2321">SUBTOTAL(9,T4513:W4513)</f>
        <v>0</v>
      </c>
      <c r="Y4513" s="5">
        <f>VLOOKUP(CONCATENATE($F4513," ",$G4513),AllocFactorMatrix,(Y$4+1),FALSE)*$E4519</f>
        <v>0</v>
      </c>
      <c r="Z4513" s="5">
        <f>VLOOKUP(CONCATENATE($F4513," ",$G4513),AllocFactorMatrix,(Z$4+1),FALSE)*$E4519</f>
        <v>0</v>
      </c>
      <c r="AA4513" s="5">
        <f t="shared" si="2316"/>
        <v>0</v>
      </c>
      <c r="AB4513" s="5">
        <f>VLOOKUP(CONCATENATE($F4513," ",$G4513),AllocFactorMatrix,(AB$4+1),FALSE)*$E4519</f>
        <v>0</v>
      </c>
      <c r="AC4513" s="5">
        <f>VLOOKUP(CONCATENATE($F4513," ",$G4513),AllocFactorMatrix,(AC$4+1),FALSE)*$E4519</f>
        <v>0</v>
      </c>
      <c r="AD4513" s="5">
        <f>VLOOKUP(CONCATENATE($F4513," ",$G4513),AllocFactorMatrix,(AD$4+1),FALSE)*$E4519</f>
        <v>0</v>
      </c>
    </row>
    <row r="4514" spans="4:30" hidden="1" outlineLevel="1">
      <c r="D4514" s="7"/>
      <c r="E4514" s="51"/>
      <c r="F4514" s="52" t="str">
        <f>F4519</f>
        <v>EXP_OM_DIST</v>
      </c>
      <c r="G4514" s="55" t="str">
        <f>$G$10</f>
        <v>SUBTRAN</v>
      </c>
      <c r="H4514" s="4">
        <f t="shared" si="2314"/>
        <v>0</v>
      </c>
      <c r="I4514" s="5">
        <f>VLOOKUP(CONCATENATE($F4514," ",$G4514),AllocFactorMatrix,(I$4+1),FALSE)*$E4519</f>
        <v>0</v>
      </c>
      <c r="J4514" s="5">
        <f>VLOOKUP(CONCATENATE($F4514," ",$G4514),AllocFactorMatrix,(J$4+1),FALSE)*$E4519</f>
        <v>0</v>
      </c>
      <c r="K4514" s="5">
        <f>VLOOKUP(CONCATENATE($F4514," ",$G4514),AllocFactorMatrix,(K$4+1),FALSE)*$E4519</f>
        <v>0</v>
      </c>
      <c r="L4514" s="5">
        <f>VLOOKUP(CONCATENATE($F4514," ",$G4514),AllocFactorMatrix,(L$4+1),FALSE)*$E4519</f>
        <v>0</v>
      </c>
      <c r="M4514" s="5">
        <f>VLOOKUP(CONCATENATE($F4514," ",$G4514),AllocFactorMatrix,(M$4+1),FALSE)*$E4519</f>
        <v>0</v>
      </c>
      <c r="N4514" s="5">
        <f t="shared" si="2315"/>
        <v>0</v>
      </c>
      <c r="O4514" s="5">
        <f>VLOOKUP(CONCATENATE($F4514," ",$G4514),AllocFactorMatrix,(O$4+1),FALSE)*$E4519</f>
        <v>0</v>
      </c>
      <c r="P4514" s="5">
        <f>VLOOKUP(CONCATENATE($F4514," ",$G4514),AllocFactorMatrix,(P$4+1),FALSE)*$E4519</f>
        <v>0</v>
      </c>
      <c r="Q4514" s="5">
        <f>VLOOKUP(CONCATENATE($F4514," ",$G4514),AllocFactorMatrix,(Q$4+1),FALSE)*$E4519</f>
        <v>0</v>
      </c>
      <c r="R4514" s="5">
        <f>VLOOKUP(CONCATENATE($F4514," ",$G4514),AllocFactorMatrix,(R$4+1),FALSE)*$E4519</f>
        <v>0</v>
      </c>
      <c r="S4514" s="5">
        <f t="shared" si="2317"/>
        <v>0</v>
      </c>
      <c r="T4514" s="5">
        <f>VLOOKUP(CONCATENATE($F4514," ",$G4514),AllocFactorMatrix,(T$4+1),FALSE)*$E4519</f>
        <v>0</v>
      </c>
      <c r="U4514" s="5">
        <f>VLOOKUP(CONCATENATE($F4514," ",$G4514),AllocFactorMatrix,(U$4+1),FALSE)*$E4519</f>
        <v>0</v>
      </c>
      <c r="V4514" s="5">
        <f>VLOOKUP(CONCATENATE($F4514," ",$G4514),AllocFactorMatrix,(V$4+1),FALSE)*$E4519</f>
        <v>0</v>
      </c>
      <c r="W4514" s="5">
        <f>VLOOKUP(CONCATENATE($F4514," ",$G4514),AllocFactorMatrix,(W$4+1),FALSE)*$E4519</f>
        <v>0</v>
      </c>
      <c r="X4514" s="5">
        <f t="shared" si="2321"/>
        <v>0</v>
      </c>
      <c r="Y4514" s="5">
        <f>VLOOKUP(CONCATENATE($F4514," ",$G4514),AllocFactorMatrix,(Y$4+1),FALSE)*$E4519</f>
        <v>0</v>
      </c>
      <c r="Z4514" s="5">
        <f>VLOOKUP(CONCATENATE($F4514," ",$G4514),AllocFactorMatrix,(Z$4+1),FALSE)*$E4519</f>
        <v>0</v>
      </c>
      <c r="AA4514" s="5">
        <f t="shared" si="2316"/>
        <v>0</v>
      </c>
      <c r="AB4514" s="5">
        <f>VLOOKUP(CONCATENATE($F4514," ",$G4514),AllocFactorMatrix,(AB$4+1),FALSE)*$E4519</f>
        <v>0</v>
      </c>
      <c r="AC4514" s="5">
        <f>VLOOKUP(CONCATENATE($F4514," ",$G4514),AllocFactorMatrix,(AC$4+1),FALSE)*$E4519</f>
        <v>0</v>
      </c>
      <c r="AD4514" s="5">
        <f>VLOOKUP(CONCATENATE($F4514," ",$G4514),AllocFactorMatrix,(AD$4+1),FALSE)*$E4519</f>
        <v>0</v>
      </c>
    </row>
    <row r="4515" spans="4:30" hidden="1" outlineLevel="1">
      <c r="D4515" s="7"/>
      <c r="E4515" s="51"/>
      <c r="F4515" s="52" t="str">
        <f>F4519</f>
        <v>EXP_OM_DIST</v>
      </c>
      <c r="G4515" s="55" t="str">
        <f>$G$11</f>
        <v>DISTPRI</v>
      </c>
      <c r="H4515" s="4">
        <f t="shared" si="2314"/>
        <v>6616058.7274314081</v>
      </c>
      <c r="I4515" s="5">
        <f>VLOOKUP(CONCATENATE($F4515," ",$G4515),AllocFactorMatrix,(I$4+1),FALSE)*$E4519</f>
        <v>4421794.2259362563</v>
      </c>
      <c r="J4515" s="5">
        <f>VLOOKUP(CONCATENATE($F4515," ",$G4515),AllocFactorMatrix,(J$4+1),FALSE)*$E4519</f>
        <v>208431.83655347358</v>
      </c>
      <c r="K4515" s="5">
        <f>VLOOKUP(CONCATENATE($F4515," ",$G4515),AllocFactorMatrix,(K$4+1),FALSE)*$E4519</f>
        <v>756828.79068809201</v>
      </c>
      <c r="L4515" s="5">
        <f>VLOOKUP(CONCATENATE($F4515," ",$G4515),AllocFactorMatrix,(L$4+1),FALSE)*$E4519</f>
        <v>23389.947740583215</v>
      </c>
      <c r="M4515" s="5">
        <f>VLOOKUP(CONCATENATE($F4515," ",$G4515),AllocFactorMatrix,(M$4+1),FALSE)*$E4519</f>
        <v>0</v>
      </c>
      <c r="N4515" s="5">
        <f t="shared" si="2315"/>
        <v>780218.73842867522</v>
      </c>
      <c r="O4515" s="5">
        <f>VLOOKUP(CONCATENATE($F4515," ",$G4515),AllocFactorMatrix,(O$4+1),FALSE)*$E4519</f>
        <v>567489.31065421144</v>
      </c>
      <c r="P4515" s="5">
        <f>VLOOKUP(CONCATENATE($F4515," ",$G4515),AllocFactorMatrix,(P$4+1),FALSE)*$E4519</f>
        <v>105694.9222979824</v>
      </c>
      <c r="Q4515" s="5">
        <f>VLOOKUP(CONCATENATE($F4515," ",$G4515),AllocFactorMatrix,(Q$4+1),FALSE)*$E4519</f>
        <v>0</v>
      </c>
      <c r="R4515" s="5">
        <f>VLOOKUP(CONCATENATE($F4515," ",$G4515),AllocFactorMatrix,(R$4+1),FALSE)*$E4519</f>
        <v>0</v>
      </c>
      <c r="S4515" s="5">
        <f t="shared" si="2317"/>
        <v>673184.23295219382</v>
      </c>
      <c r="T4515" s="5">
        <f>VLOOKUP(CONCATENATE($F4515," ",$G4515),AllocFactorMatrix,(T$4+1),FALSE)*$E4519</f>
        <v>20230.644207744554</v>
      </c>
      <c r="U4515" s="5">
        <f>VLOOKUP(CONCATENATE($F4515," ",$G4515),AllocFactorMatrix,(U$4+1),FALSE)*$E4519</f>
        <v>326274.51223653613</v>
      </c>
      <c r="V4515" s="5">
        <f>VLOOKUP(CONCATENATE($F4515," ",$G4515),AllocFactorMatrix,(V$4+1),FALSE)*$E4519</f>
        <v>0</v>
      </c>
      <c r="W4515" s="5">
        <f>VLOOKUP(CONCATENATE($F4515," ",$G4515),AllocFactorMatrix,(W$4+1),FALSE)*$E4519</f>
        <v>0</v>
      </c>
      <c r="X4515" s="5">
        <f t="shared" si="2321"/>
        <v>346505.1564442807</v>
      </c>
      <c r="Y4515" s="5">
        <f>VLOOKUP(CONCATENATE($F4515," ",$G4515),AllocFactorMatrix,(Y$4+1),FALSE)*$E4519</f>
        <v>171124.10648254069</v>
      </c>
      <c r="Z4515" s="5">
        <f>VLOOKUP(CONCATENATE($F4515," ",$G4515),AllocFactorMatrix,(Z$4+1),FALSE)*$E4519</f>
        <v>2855.0199636187031</v>
      </c>
      <c r="AA4515" s="5">
        <f t="shared" si="2316"/>
        <v>173979.12644615941</v>
      </c>
      <c r="AB4515" s="5">
        <f>VLOOKUP(CONCATENATE($F4515," ",$G4515),AllocFactorMatrix,(AB$4+1),FALSE)*$E4519</f>
        <v>2313.0445514268063</v>
      </c>
      <c r="AC4515" s="5">
        <f>VLOOKUP(CONCATENATE($F4515," ",$G4515),AllocFactorMatrix,(AC$4+1),FALSE)*$E4519</f>
        <v>7924.1692828948444</v>
      </c>
      <c r="AD4515" s="5">
        <f>VLOOKUP(CONCATENATE($F4515," ",$G4515),AllocFactorMatrix,(AD$4+1),FALSE)*$E4519</f>
        <v>1708.1968360464728</v>
      </c>
    </row>
    <row r="4516" spans="4:30" hidden="1" outlineLevel="1">
      <c r="D4516" s="7"/>
      <c r="E4516" s="51"/>
      <c r="F4516" s="52" t="str">
        <f>F4519</f>
        <v>EXP_OM_DIST</v>
      </c>
      <c r="G4516" s="55" t="str">
        <f>$G$12</f>
        <v>DISTSEC</v>
      </c>
      <c r="H4516" s="4">
        <f t="shared" si="2314"/>
        <v>2730528.8117004652</v>
      </c>
      <c r="I4516" s="5">
        <f>VLOOKUP(CONCATENATE($F4516," ",$G4516),AllocFactorMatrix,(I$4+1),FALSE)*$E4519</f>
        <v>2041620.3561544297</v>
      </c>
      <c r="J4516" s="5">
        <f>VLOOKUP(CONCATENATE($F4516," ",$G4516),AllocFactorMatrix,(J$4+1),FALSE)*$E4519</f>
        <v>98427.168053742324</v>
      </c>
      <c r="K4516" s="5">
        <f>VLOOKUP(CONCATENATE($F4516," ",$G4516),AllocFactorMatrix,(K$4+1),FALSE)*$E4519</f>
        <v>296995.78430300643</v>
      </c>
      <c r="L4516" s="5">
        <f>VLOOKUP(CONCATENATE($F4516," ",$G4516),AllocFactorMatrix,(L$4+1),FALSE)*$E4519</f>
        <v>0</v>
      </c>
      <c r="M4516" s="5">
        <f>VLOOKUP(CONCATENATE($F4516," ",$G4516),AllocFactorMatrix,(M$4+1),FALSE)*$E4519</f>
        <v>0</v>
      </c>
      <c r="N4516" s="5">
        <f t="shared" si="2315"/>
        <v>296995.78430300643</v>
      </c>
      <c r="O4516" s="5">
        <f>VLOOKUP(CONCATENATE($F4516," ",$G4516),AllocFactorMatrix,(O$4+1),FALSE)*$E4519</f>
        <v>189246.86973616417</v>
      </c>
      <c r="P4516" s="5">
        <f>VLOOKUP(CONCATENATE($F4516," ",$G4516),AllocFactorMatrix,(P$4+1),FALSE)*$E4519</f>
        <v>0</v>
      </c>
      <c r="Q4516" s="5">
        <f>VLOOKUP(CONCATENATE($F4516," ",$G4516),AllocFactorMatrix,(Q$4+1),FALSE)*$E4519</f>
        <v>0</v>
      </c>
      <c r="R4516" s="5">
        <f>VLOOKUP(CONCATENATE($F4516," ",$G4516),AllocFactorMatrix,(R$4+1),FALSE)*$E4519</f>
        <v>0</v>
      </c>
      <c r="S4516" s="5">
        <f t="shared" si="2317"/>
        <v>189246.86973616417</v>
      </c>
      <c r="T4516" s="5">
        <f>VLOOKUP(CONCATENATE($F4516," ",$G4516),AllocFactorMatrix,(T$4+1),FALSE)*$E4519</f>
        <v>5116.838343014625</v>
      </c>
      <c r="U4516" s="5">
        <f>VLOOKUP(CONCATENATE($F4516," ",$G4516),AllocFactorMatrix,(U$4+1),FALSE)*$E4519</f>
        <v>0</v>
      </c>
      <c r="V4516" s="5">
        <f>VLOOKUP(CONCATENATE($F4516," ",$G4516),AllocFactorMatrix,(V$4+1),FALSE)*$E4519</f>
        <v>0</v>
      </c>
      <c r="W4516" s="5">
        <f>VLOOKUP(CONCATENATE($F4516," ",$G4516),AllocFactorMatrix,(W$4+1),FALSE)*$E4519</f>
        <v>0</v>
      </c>
      <c r="X4516" s="5">
        <f t="shared" si="2321"/>
        <v>5116.838343014625</v>
      </c>
      <c r="Y4516" s="5">
        <f>VLOOKUP(CONCATENATE($F4516," ",$G4516),AllocFactorMatrix,(Y$4+1),FALSE)*$E4519</f>
        <v>69802.589998373383</v>
      </c>
      <c r="Z4516" s="5">
        <f>VLOOKUP(CONCATENATE($F4516," ",$G4516),AllocFactorMatrix,(Z$4+1),FALSE)*$E4519</f>
        <v>0</v>
      </c>
      <c r="AA4516" s="5">
        <f t="shared" si="2316"/>
        <v>69802.589998373383</v>
      </c>
      <c r="AB4516" s="5">
        <f>VLOOKUP(CONCATENATE($F4516," ",$G4516),AllocFactorMatrix,(AB$4+1),FALSE)*$E4519</f>
        <v>724.34372187865813</v>
      </c>
      <c r="AC4516" s="5">
        <f>VLOOKUP(CONCATENATE($F4516," ",$G4516),AllocFactorMatrix,(AC$4+1),FALSE)*$E4519</f>
        <v>24594.255295172294</v>
      </c>
      <c r="AD4516" s="5">
        <f>VLOOKUP(CONCATENATE($F4516," ",$G4516),AllocFactorMatrix,(AD$4+1),FALSE)*$E4519</f>
        <v>4000.6060946836669</v>
      </c>
    </row>
    <row r="4517" spans="4:30" hidden="1" outlineLevel="1">
      <c r="D4517" s="7"/>
      <c r="E4517" s="51"/>
      <c r="F4517" s="52" t="str">
        <f>F4519</f>
        <v>EXP_OM_DIST</v>
      </c>
      <c r="G4517" s="55" t="str">
        <f>$G$13</f>
        <v>ENERGY</v>
      </c>
      <c r="H4517" s="4">
        <f t="shared" si="2314"/>
        <v>0</v>
      </c>
      <c r="I4517" s="5">
        <f>VLOOKUP(CONCATENATE($F4517," ",$G4517),AllocFactorMatrix,(I$4+1),FALSE)*$E4519</f>
        <v>0</v>
      </c>
      <c r="J4517" s="5">
        <f>VLOOKUP(CONCATENATE($F4517," ",$G4517),AllocFactorMatrix,(J$4+1),FALSE)*$E4519</f>
        <v>0</v>
      </c>
      <c r="K4517" s="5">
        <f>VLOOKUP(CONCATENATE($F4517," ",$G4517),AllocFactorMatrix,(K$4+1),FALSE)*$E4519</f>
        <v>0</v>
      </c>
      <c r="L4517" s="5">
        <f>VLOOKUP(CONCATENATE($F4517," ",$G4517),AllocFactorMatrix,(L$4+1),FALSE)*$E4519</f>
        <v>0</v>
      </c>
      <c r="M4517" s="5">
        <f>VLOOKUP(CONCATENATE($F4517," ",$G4517),AllocFactorMatrix,(M$4+1),FALSE)*$E4519</f>
        <v>0</v>
      </c>
      <c r="N4517" s="5">
        <f t="shared" si="2315"/>
        <v>0</v>
      </c>
      <c r="O4517" s="5">
        <f>VLOOKUP(CONCATENATE($F4517," ",$G4517),AllocFactorMatrix,(O$4+1),FALSE)*$E4519</f>
        <v>0</v>
      </c>
      <c r="P4517" s="5">
        <f>VLOOKUP(CONCATENATE($F4517," ",$G4517),AllocFactorMatrix,(P$4+1),FALSE)*$E4519</f>
        <v>0</v>
      </c>
      <c r="Q4517" s="5">
        <f>VLOOKUP(CONCATENATE($F4517," ",$G4517),AllocFactorMatrix,(Q$4+1),FALSE)*$E4519</f>
        <v>0</v>
      </c>
      <c r="R4517" s="5">
        <f>VLOOKUP(CONCATENATE($F4517," ",$G4517),AllocFactorMatrix,(R$4+1),FALSE)*$E4519</f>
        <v>0</v>
      </c>
      <c r="S4517" s="5">
        <f t="shared" si="2317"/>
        <v>0</v>
      </c>
      <c r="T4517" s="5">
        <f>VLOOKUP(CONCATENATE($F4517," ",$G4517),AllocFactorMatrix,(T$4+1),FALSE)*$E4519</f>
        <v>0</v>
      </c>
      <c r="U4517" s="5">
        <f>VLOOKUP(CONCATENATE($F4517," ",$G4517),AllocFactorMatrix,(U$4+1),FALSE)*$E4519</f>
        <v>0</v>
      </c>
      <c r="V4517" s="5">
        <f>VLOOKUP(CONCATENATE($F4517," ",$G4517),AllocFactorMatrix,(V$4+1),FALSE)*$E4519</f>
        <v>0</v>
      </c>
      <c r="W4517" s="5">
        <f>VLOOKUP(CONCATENATE($F4517," ",$G4517),AllocFactorMatrix,(W$4+1),FALSE)*$E4519</f>
        <v>0</v>
      </c>
      <c r="X4517" s="5">
        <f t="shared" si="2321"/>
        <v>0</v>
      </c>
      <c r="Y4517" s="5">
        <f>VLOOKUP(CONCATENATE($F4517," ",$G4517),AllocFactorMatrix,(Y$4+1),FALSE)*$E4519</f>
        <v>0</v>
      </c>
      <c r="Z4517" s="5">
        <f>VLOOKUP(CONCATENATE($F4517," ",$G4517),AllocFactorMatrix,(Z$4+1),FALSE)*$E4519</f>
        <v>0</v>
      </c>
      <c r="AA4517" s="5">
        <f t="shared" si="2316"/>
        <v>0</v>
      </c>
      <c r="AB4517" s="5">
        <f>VLOOKUP(CONCATENATE($F4517," ",$G4517),AllocFactorMatrix,(AB$4+1),FALSE)*$E4519</f>
        <v>0</v>
      </c>
      <c r="AC4517" s="5">
        <f>VLOOKUP(CONCATENATE($F4517," ",$G4517),AllocFactorMatrix,(AC$4+1),FALSE)*$E4519</f>
        <v>0</v>
      </c>
      <c r="AD4517" s="5">
        <f>VLOOKUP(CONCATENATE($F4517," ",$G4517),AllocFactorMatrix,(AD$4+1),FALSE)*$E4519</f>
        <v>0</v>
      </c>
    </row>
    <row r="4518" spans="4:30" hidden="1" outlineLevel="1">
      <c r="D4518" s="7"/>
      <c r="E4518" s="51"/>
      <c r="F4518" s="52" t="str">
        <f>F4519</f>
        <v>EXP_OM_DIST</v>
      </c>
      <c r="G4518" s="55" t="str">
        <f>$G$14</f>
        <v>CUSTOMER</v>
      </c>
      <c r="H4518" s="4">
        <f t="shared" si="2314"/>
        <v>504078.46086812863</v>
      </c>
      <c r="I4518" s="5">
        <f>VLOOKUP(CONCATENATE($F4518," ",$G4518),AllocFactorMatrix,(I$4+1),FALSE)*$E4519</f>
        <v>205782.7158048765</v>
      </c>
      <c r="J4518" s="5">
        <f>VLOOKUP(CONCATENATE($F4518," ",$G4518),AllocFactorMatrix,(J$4+1),FALSE)*$E4519</f>
        <v>89106.553808527431</v>
      </c>
      <c r="K4518" s="5">
        <f>VLOOKUP(CONCATENATE($F4518," ",$G4518),AllocFactorMatrix,(K$4+1),FALSE)*$E4519</f>
        <v>25452.623705285598</v>
      </c>
      <c r="L4518" s="5">
        <f>VLOOKUP(CONCATENATE($F4518," ",$G4518),AllocFactorMatrix,(L$4+1),FALSE)*$E4519</f>
        <v>14246.8192046402</v>
      </c>
      <c r="M4518" s="5">
        <f>VLOOKUP(CONCATENATE($F4518," ",$G4518),AllocFactorMatrix,(M$4+1),FALSE)*$E4519</f>
        <v>2312.2268366135636</v>
      </c>
      <c r="N4518" s="5">
        <f t="shared" si="2315"/>
        <v>42011.669746539359</v>
      </c>
      <c r="O4518" s="5">
        <f>VLOOKUP(CONCATENATE($F4518," ",$G4518),AllocFactorMatrix,(O$4+1),FALSE)*$E4519</f>
        <v>10888.882458315808</v>
      </c>
      <c r="P4518" s="5">
        <f>VLOOKUP(CONCATENATE($F4518," ",$G4518),AllocFactorMatrix,(P$4+1),FALSE)*$E4519</f>
        <v>3704.9734931623298</v>
      </c>
      <c r="Q4518" s="5">
        <f>VLOOKUP(CONCATENATE($F4518," ",$G4518),AllocFactorMatrix,(Q$4+1),FALSE)*$E4519</f>
        <v>8056.1396566276626</v>
      </c>
      <c r="R4518" s="5">
        <f>VLOOKUP(CONCATENATE($F4518," ",$G4518),AllocFactorMatrix,(R$4+1),FALSE)*$E4519</f>
        <v>1415.8969222987832</v>
      </c>
      <c r="S4518" s="5">
        <f t="shared" si="2317"/>
        <v>24065.892530404584</v>
      </c>
      <c r="T4518" s="5">
        <f>VLOOKUP(CONCATENATE($F4518," ",$G4518),AllocFactorMatrix,(T$4+1),FALSE)*$E4519</f>
        <v>75.019971455806086</v>
      </c>
      <c r="U4518" s="5">
        <f>VLOOKUP(CONCATENATE($F4518," ",$G4518),AllocFactorMatrix,(U$4+1),FALSE)*$E4519</f>
        <v>2197.865926636769</v>
      </c>
      <c r="V4518" s="5">
        <f>VLOOKUP(CONCATENATE($F4518," ",$G4518),AllocFactorMatrix,(V$4+1),FALSE)*$E4519</f>
        <v>11847.256007564072</v>
      </c>
      <c r="W4518" s="5">
        <f>VLOOKUP(CONCATENATE($F4518," ",$G4518),AllocFactorMatrix,(W$4+1),FALSE)*$E4519</f>
        <v>2123.8497361701225</v>
      </c>
      <c r="X4518" s="5">
        <f t="shared" si="2321"/>
        <v>16243.991641826771</v>
      </c>
      <c r="Y4518" s="5">
        <f>VLOOKUP(CONCATENATE($F4518," ",$G4518),AllocFactorMatrix,(Y$4+1),FALSE)*$E4519</f>
        <v>3019.5255584035358</v>
      </c>
      <c r="Z4518" s="5">
        <f>VLOOKUP(CONCATENATE($F4518," ",$G4518),AllocFactorMatrix,(Z$4+1),FALSE)*$E4519</f>
        <v>62.795423151573807</v>
      </c>
      <c r="AA4518" s="5">
        <f t="shared" si="2316"/>
        <v>3082.3209815551095</v>
      </c>
      <c r="AB4518" s="5">
        <f>VLOOKUP(CONCATENATE($F4518," ",$G4518),AllocFactorMatrix,(AB$4+1),FALSE)*$E4519</f>
        <v>37.298319734133237</v>
      </c>
      <c r="AC4518" s="5">
        <f>VLOOKUP(CONCATENATE($F4518," ",$G4518),AllocFactorMatrix,(AC$4+1),FALSE)*$E4519</f>
        <v>68729.044207688043</v>
      </c>
      <c r="AD4518" s="5">
        <f>VLOOKUP(CONCATENATE($F4518," ",$G4518),AllocFactorMatrix,(AD$4+1),FALSE)*$E4519</f>
        <v>55018.973826976668</v>
      </c>
    </row>
    <row r="4519" spans="4:30" collapsed="1">
      <c r="D4519" s="7" t="s">
        <v>9</v>
      </c>
      <c r="E4519" s="61">
        <f>ROUND(0.999*9860527,0)</f>
        <v>9850666</v>
      </c>
      <c r="F4519" s="10" t="s">
        <v>78</v>
      </c>
      <c r="G4519" s="55" t="str">
        <f>$G$15</f>
        <v>TOTAL</v>
      </c>
      <c r="H4519" s="4">
        <f>SUBTOTAL(9,I4519:AD4519)</f>
        <v>9850666.0000000019</v>
      </c>
      <c r="I4519" s="5">
        <f>VLOOKUP(CONCATENATE($F4519," ",$G4519),AllocFactorMatrix,(I$4+1),FALSE)*$E4519</f>
        <v>6669197.2978955628</v>
      </c>
      <c r="J4519" s="5">
        <f>VLOOKUP(CONCATENATE($F4519," ",$G4519),AllocFactorMatrix,(J$4+1),FALSE)*$E4519</f>
        <v>395965.55841574329</v>
      </c>
      <c r="K4519" s="5">
        <f>VLOOKUP(CONCATENATE($F4519," ",$G4519),AllocFactorMatrix,(K$4+1),FALSE)*$E4519</f>
        <v>1079277.198696384</v>
      </c>
      <c r="L4519" s="5">
        <f>VLOOKUP(CONCATENATE($F4519," ",$G4519),AllocFactorMatrix,(L$4+1),FALSE)*$E4519</f>
        <v>37636.766945223411</v>
      </c>
      <c r="M4519" s="5">
        <f>VLOOKUP(CONCATENATE($F4519," ",$G4519),AllocFactorMatrix,(M$4+1),FALSE)*$E4519</f>
        <v>2312.2268366135636</v>
      </c>
      <c r="N4519" s="5">
        <f t="shared" si="2315"/>
        <v>1119226.1924782209</v>
      </c>
      <c r="O4519" s="5">
        <f>VLOOKUP(CONCATENATE($F4519," ",$G4519),AllocFactorMatrix,(O$4+1),FALSE)*$E4519</f>
        <v>767625.06284869148</v>
      </c>
      <c r="P4519" s="5">
        <f>VLOOKUP(CONCATENATE($F4519," ",$G4519),AllocFactorMatrix,(P$4+1),FALSE)*$E4519</f>
        <v>109399.89579114472</v>
      </c>
      <c r="Q4519" s="5">
        <f>VLOOKUP(CONCATENATE($F4519," ",$G4519),AllocFactorMatrix,(Q$4+1),FALSE)*$E4519</f>
        <v>8056.1396566276626</v>
      </c>
      <c r="R4519" s="5">
        <f>VLOOKUP(CONCATENATE($F4519," ",$G4519),AllocFactorMatrix,(R$4+1),FALSE)*$E4519</f>
        <v>1415.8969222987832</v>
      </c>
      <c r="S4519" s="5">
        <f t="shared" si="2317"/>
        <v>886496.99521876266</v>
      </c>
      <c r="T4519" s="5">
        <f>VLOOKUP(CONCATENATE($F4519," ",$G4519),AllocFactorMatrix,(T$4+1),FALSE)*$E4519</f>
        <v>25422.502522214985</v>
      </c>
      <c r="U4519" s="5">
        <f>VLOOKUP(CONCATENATE($F4519," ",$G4519),AllocFactorMatrix,(U$4+1),FALSE)*$E4519</f>
        <v>328472.37816317292</v>
      </c>
      <c r="V4519" s="5">
        <f>VLOOKUP(CONCATENATE($F4519," ",$G4519),AllocFactorMatrix,(V$4+1),FALSE)*$E4519</f>
        <v>11847.256007564072</v>
      </c>
      <c r="W4519" s="5">
        <f>VLOOKUP(CONCATENATE($F4519," ",$G4519),AllocFactorMatrix,(W$4+1),FALSE)*$E4519</f>
        <v>2123.8497361701225</v>
      </c>
      <c r="X4519" s="5">
        <f t="shared" si="2321"/>
        <v>367865.9864291221</v>
      </c>
      <c r="Y4519" s="5">
        <f>VLOOKUP(CONCATENATE($F4519," ",$G4519),AllocFactorMatrix,(Y$4+1),FALSE)*$E4519</f>
        <v>243946.22203931762</v>
      </c>
      <c r="Z4519" s="5">
        <f>VLOOKUP(CONCATENATE($F4519," ",$G4519),AllocFactorMatrix,(Z$4+1),FALSE)*$E4519</f>
        <v>2917.8153867702767</v>
      </c>
      <c r="AA4519" s="5">
        <f t="shared" si="2316"/>
        <v>246864.03742608789</v>
      </c>
      <c r="AB4519" s="5">
        <f>VLOOKUP(CONCATENATE($F4519," ",$G4519),AllocFactorMatrix,(AB$4+1),FALSE)*$E4519</f>
        <v>3074.6865930395975</v>
      </c>
      <c r="AC4519" s="5">
        <f>VLOOKUP(CONCATENATE($F4519," ",$G4519),AllocFactorMatrix,(AC$4+1),FALSE)*$E4519</f>
        <v>101247.46878575518</v>
      </c>
      <c r="AD4519" s="5">
        <f>VLOOKUP(CONCATENATE($F4519," ",$G4519),AllocFactorMatrix,(AD$4+1),FALSE)*$E4519</f>
        <v>60727.776757706808</v>
      </c>
    </row>
    <row r="4520" spans="4:30" hidden="1" outlineLevel="1">
      <c r="D4520" s="7"/>
      <c r="E4520" s="51"/>
      <c r="F4520" s="52" t="str">
        <f>F4527</f>
        <v>EXP_OM_CUSTACCT</v>
      </c>
      <c r="G4520" s="55" t="str">
        <f>$G$8</f>
        <v>PRODUCTION</v>
      </c>
      <c r="H4520" s="4">
        <f t="shared" si="2314"/>
        <v>0</v>
      </c>
      <c r="I4520" s="5">
        <f>VLOOKUP(CONCATENATE($F4520," ",$G4520),AllocFactorMatrix,(I$4+1),FALSE)*$E4527</f>
        <v>0</v>
      </c>
      <c r="J4520" s="5">
        <f>VLOOKUP(CONCATENATE($F4520," ",$G4520),AllocFactorMatrix,(J$4+1),FALSE)*$E4527</f>
        <v>0</v>
      </c>
      <c r="K4520" s="5">
        <f>VLOOKUP(CONCATENATE($F4520," ",$G4520),AllocFactorMatrix,(K$4+1),FALSE)*$E4527</f>
        <v>0</v>
      </c>
      <c r="L4520" s="5">
        <f>VLOOKUP(CONCATENATE($F4520," ",$G4520),AllocFactorMatrix,(L$4+1),FALSE)*$E4527</f>
        <v>0</v>
      </c>
      <c r="M4520" s="5">
        <f>VLOOKUP(CONCATENATE($F4520," ",$G4520),AllocFactorMatrix,(M$4+1),FALSE)*$E4527</f>
        <v>0</v>
      </c>
      <c r="N4520" s="5">
        <f t="shared" si="2315"/>
        <v>0</v>
      </c>
      <c r="O4520" s="5">
        <f>VLOOKUP(CONCATENATE($F4520," ",$G4520),AllocFactorMatrix,(O$4+1),FALSE)*$E4527</f>
        <v>0</v>
      </c>
      <c r="P4520" s="5">
        <f>VLOOKUP(CONCATENATE($F4520," ",$G4520),AllocFactorMatrix,(P$4+1),FALSE)*$E4527</f>
        <v>0</v>
      </c>
      <c r="Q4520" s="5">
        <f>VLOOKUP(CONCATENATE($F4520," ",$G4520),AllocFactorMatrix,(Q$4+1),FALSE)*$E4527</f>
        <v>0</v>
      </c>
      <c r="R4520" s="5">
        <f>VLOOKUP(CONCATENATE($F4520," ",$G4520),AllocFactorMatrix,(R$4+1),FALSE)*$E4527</f>
        <v>0</v>
      </c>
      <c r="S4520" s="5">
        <f t="shared" si="2317"/>
        <v>0</v>
      </c>
      <c r="T4520" s="5">
        <f>VLOOKUP(CONCATENATE($F4520," ",$G4520),AllocFactorMatrix,(T$4+1),FALSE)*$E4527</f>
        <v>0</v>
      </c>
      <c r="U4520" s="5">
        <f>VLOOKUP(CONCATENATE($F4520," ",$G4520),AllocFactorMatrix,(U$4+1),FALSE)*$E4527</f>
        <v>0</v>
      </c>
      <c r="V4520" s="5">
        <f>VLOOKUP(CONCATENATE($F4520," ",$G4520),AllocFactorMatrix,(V$4+1),FALSE)*$E4527</f>
        <v>0</v>
      </c>
      <c r="W4520" s="5">
        <f>VLOOKUP(CONCATENATE($F4520," ",$G4520),AllocFactorMatrix,(W$4+1),FALSE)*$E4527</f>
        <v>0</v>
      </c>
      <c r="X4520" s="5">
        <f>SUBTOTAL(9,T4520:W4520)</f>
        <v>0</v>
      </c>
      <c r="Y4520" s="5">
        <f>VLOOKUP(CONCATENATE($F4520," ",$G4520),AllocFactorMatrix,(Y$4+1),FALSE)*$E4527</f>
        <v>0</v>
      </c>
      <c r="Z4520" s="5">
        <f>VLOOKUP(CONCATENATE($F4520," ",$G4520),AllocFactorMatrix,(Z$4+1),FALSE)*$E4527</f>
        <v>0</v>
      </c>
      <c r="AA4520" s="5">
        <f t="shared" si="2316"/>
        <v>0</v>
      </c>
      <c r="AB4520" s="5">
        <f>VLOOKUP(CONCATENATE($F4520," ",$G4520),AllocFactorMatrix,(AB$4+1),FALSE)*$E4527</f>
        <v>0</v>
      </c>
      <c r="AC4520" s="5">
        <f>VLOOKUP(CONCATENATE($F4520," ",$G4520),AllocFactorMatrix,(AC$4+1),FALSE)*$E4527</f>
        <v>0</v>
      </c>
      <c r="AD4520" s="5">
        <f>VLOOKUP(CONCATENATE($F4520," ",$G4520),AllocFactorMatrix,(AD$4+1),FALSE)*$E4527</f>
        <v>0</v>
      </c>
    </row>
    <row r="4521" spans="4:30" hidden="1" outlineLevel="1">
      <c r="D4521" s="7"/>
      <c r="E4521" s="51"/>
      <c r="F4521" s="52" t="str">
        <f>F4527</f>
        <v>EXP_OM_CUSTACCT</v>
      </c>
      <c r="G4521" s="55" t="str">
        <f>$G$9</f>
        <v>BULKTRAN</v>
      </c>
      <c r="H4521" s="4">
        <f t="shared" si="2314"/>
        <v>0</v>
      </c>
      <c r="I4521" s="5">
        <f>VLOOKUP(CONCATENATE($F4521," ",$G4521),AllocFactorMatrix,(I$4+1),FALSE)*$E4527</f>
        <v>0</v>
      </c>
      <c r="J4521" s="5">
        <f>VLOOKUP(CONCATENATE($F4521," ",$G4521),AllocFactorMatrix,(J$4+1),FALSE)*$E4527</f>
        <v>0</v>
      </c>
      <c r="K4521" s="5">
        <f>VLOOKUP(CONCATENATE($F4521," ",$G4521),AllocFactorMatrix,(K$4+1),FALSE)*$E4527</f>
        <v>0</v>
      </c>
      <c r="L4521" s="5">
        <f>VLOOKUP(CONCATENATE($F4521," ",$G4521),AllocFactorMatrix,(L$4+1),FALSE)*$E4527</f>
        <v>0</v>
      </c>
      <c r="M4521" s="5">
        <f>VLOOKUP(CONCATENATE($F4521," ",$G4521),AllocFactorMatrix,(M$4+1),FALSE)*$E4527</f>
        <v>0</v>
      </c>
      <c r="N4521" s="5">
        <f t="shared" si="2315"/>
        <v>0</v>
      </c>
      <c r="O4521" s="5">
        <f>VLOOKUP(CONCATENATE($F4521," ",$G4521),AllocFactorMatrix,(O$4+1),FALSE)*$E4527</f>
        <v>0</v>
      </c>
      <c r="P4521" s="5">
        <f>VLOOKUP(CONCATENATE($F4521," ",$G4521),AllocFactorMatrix,(P$4+1),FALSE)*$E4527</f>
        <v>0</v>
      </c>
      <c r="Q4521" s="5">
        <f>VLOOKUP(CONCATENATE($F4521," ",$G4521),AllocFactorMatrix,(Q$4+1),FALSE)*$E4527</f>
        <v>0</v>
      </c>
      <c r="R4521" s="5">
        <f>VLOOKUP(CONCATENATE($F4521," ",$G4521),AllocFactorMatrix,(R$4+1),FALSE)*$E4527</f>
        <v>0</v>
      </c>
      <c r="S4521" s="5">
        <f t="shared" si="2317"/>
        <v>0</v>
      </c>
      <c r="T4521" s="5">
        <f>VLOOKUP(CONCATENATE($F4521," ",$G4521),AllocFactorMatrix,(T$4+1),FALSE)*$E4527</f>
        <v>0</v>
      </c>
      <c r="U4521" s="5">
        <f>VLOOKUP(CONCATENATE($F4521," ",$G4521),AllocFactorMatrix,(U$4+1),FALSE)*$E4527</f>
        <v>0</v>
      </c>
      <c r="V4521" s="5">
        <f>VLOOKUP(CONCATENATE($F4521," ",$G4521),AllocFactorMatrix,(V$4+1),FALSE)*$E4527</f>
        <v>0</v>
      </c>
      <c r="W4521" s="5">
        <f>VLOOKUP(CONCATENATE($F4521," ",$G4521),AllocFactorMatrix,(W$4+1),FALSE)*$E4527</f>
        <v>0</v>
      </c>
      <c r="X4521" s="5">
        <f t="shared" ref="X4521:X4527" si="2322">SUBTOTAL(9,T4521:W4521)</f>
        <v>0</v>
      </c>
      <c r="Y4521" s="5">
        <f>VLOOKUP(CONCATENATE($F4521," ",$G4521),AllocFactorMatrix,(Y$4+1),FALSE)*$E4527</f>
        <v>0</v>
      </c>
      <c r="Z4521" s="5">
        <f>VLOOKUP(CONCATENATE($F4521," ",$G4521),AllocFactorMatrix,(Z$4+1),FALSE)*$E4527</f>
        <v>0</v>
      </c>
      <c r="AA4521" s="5">
        <f t="shared" si="2316"/>
        <v>0</v>
      </c>
      <c r="AB4521" s="5">
        <f>VLOOKUP(CONCATENATE($F4521," ",$G4521),AllocFactorMatrix,(AB$4+1),FALSE)*$E4527</f>
        <v>0</v>
      </c>
      <c r="AC4521" s="5">
        <f>VLOOKUP(CONCATENATE($F4521," ",$G4521),AllocFactorMatrix,(AC$4+1),FALSE)*$E4527</f>
        <v>0</v>
      </c>
      <c r="AD4521" s="5">
        <f>VLOOKUP(CONCATENATE($F4521," ",$G4521),AllocFactorMatrix,(AD$4+1),FALSE)*$E4527</f>
        <v>0</v>
      </c>
    </row>
    <row r="4522" spans="4:30" hidden="1" outlineLevel="1">
      <c r="D4522" s="7"/>
      <c r="E4522" s="51"/>
      <c r="F4522" s="52" t="str">
        <f>F4527</f>
        <v>EXP_OM_CUSTACCT</v>
      </c>
      <c r="G4522" s="55" t="str">
        <f>$G$10</f>
        <v>SUBTRAN</v>
      </c>
      <c r="H4522" s="4">
        <f t="shared" si="2314"/>
        <v>0</v>
      </c>
      <c r="I4522" s="5">
        <f>VLOOKUP(CONCATENATE($F4522," ",$G4522),AllocFactorMatrix,(I$4+1),FALSE)*$E4527</f>
        <v>0</v>
      </c>
      <c r="J4522" s="5">
        <f>VLOOKUP(CONCATENATE($F4522," ",$G4522),AllocFactorMatrix,(J$4+1),FALSE)*$E4527</f>
        <v>0</v>
      </c>
      <c r="K4522" s="5">
        <f>VLOOKUP(CONCATENATE($F4522," ",$G4522),AllocFactorMatrix,(K$4+1),FALSE)*$E4527</f>
        <v>0</v>
      </c>
      <c r="L4522" s="5">
        <f>VLOOKUP(CONCATENATE($F4522," ",$G4522),AllocFactorMatrix,(L$4+1),FALSE)*$E4527</f>
        <v>0</v>
      </c>
      <c r="M4522" s="5">
        <f>VLOOKUP(CONCATENATE($F4522," ",$G4522),AllocFactorMatrix,(M$4+1),FALSE)*$E4527</f>
        <v>0</v>
      </c>
      <c r="N4522" s="5">
        <f t="shared" si="2315"/>
        <v>0</v>
      </c>
      <c r="O4522" s="5">
        <f>VLOOKUP(CONCATENATE($F4522," ",$G4522),AllocFactorMatrix,(O$4+1),FALSE)*$E4527</f>
        <v>0</v>
      </c>
      <c r="P4522" s="5">
        <f>VLOOKUP(CONCATENATE($F4522," ",$G4522),AllocFactorMatrix,(P$4+1),FALSE)*$E4527</f>
        <v>0</v>
      </c>
      <c r="Q4522" s="5">
        <f>VLOOKUP(CONCATENATE($F4522," ",$G4522),AllocFactorMatrix,(Q$4+1),FALSE)*$E4527</f>
        <v>0</v>
      </c>
      <c r="R4522" s="5">
        <f>VLOOKUP(CONCATENATE($F4522," ",$G4522),AllocFactorMatrix,(R$4+1),FALSE)*$E4527</f>
        <v>0</v>
      </c>
      <c r="S4522" s="5">
        <f t="shared" si="2317"/>
        <v>0</v>
      </c>
      <c r="T4522" s="5">
        <f>VLOOKUP(CONCATENATE($F4522," ",$G4522),AllocFactorMatrix,(T$4+1),FALSE)*$E4527</f>
        <v>0</v>
      </c>
      <c r="U4522" s="5">
        <f>VLOOKUP(CONCATENATE($F4522," ",$G4522),AllocFactorMatrix,(U$4+1),FALSE)*$E4527</f>
        <v>0</v>
      </c>
      <c r="V4522" s="5">
        <f>VLOOKUP(CONCATENATE($F4522," ",$G4522),AllocFactorMatrix,(V$4+1),FALSE)*$E4527</f>
        <v>0</v>
      </c>
      <c r="W4522" s="5">
        <f>VLOOKUP(CONCATENATE($F4522," ",$G4522),AllocFactorMatrix,(W$4+1),FALSE)*$E4527</f>
        <v>0</v>
      </c>
      <c r="X4522" s="5">
        <f t="shared" si="2322"/>
        <v>0</v>
      </c>
      <c r="Y4522" s="5">
        <f>VLOOKUP(CONCATENATE($F4522," ",$G4522),AllocFactorMatrix,(Y$4+1),FALSE)*$E4527</f>
        <v>0</v>
      </c>
      <c r="Z4522" s="5">
        <f>VLOOKUP(CONCATENATE($F4522," ",$G4522),AllocFactorMatrix,(Z$4+1),FALSE)*$E4527</f>
        <v>0</v>
      </c>
      <c r="AA4522" s="5">
        <f t="shared" si="2316"/>
        <v>0</v>
      </c>
      <c r="AB4522" s="5">
        <f>VLOOKUP(CONCATENATE($F4522," ",$G4522),AllocFactorMatrix,(AB$4+1),FALSE)*$E4527</f>
        <v>0</v>
      </c>
      <c r="AC4522" s="5">
        <f>VLOOKUP(CONCATENATE($F4522," ",$G4522),AllocFactorMatrix,(AC$4+1),FALSE)*$E4527</f>
        <v>0</v>
      </c>
      <c r="AD4522" s="5">
        <f>VLOOKUP(CONCATENATE($F4522," ",$G4522),AllocFactorMatrix,(AD$4+1),FALSE)*$E4527</f>
        <v>0</v>
      </c>
    </row>
    <row r="4523" spans="4:30" hidden="1" outlineLevel="1">
      <c r="D4523" s="7"/>
      <c r="E4523" s="51"/>
      <c r="F4523" s="52" t="str">
        <f>F4527</f>
        <v>EXP_OM_CUSTACCT</v>
      </c>
      <c r="G4523" s="55" t="str">
        <f>$G$11</f>
        <v>DISTPRI</v>
      </c>
      <c r="H4523" s="4">
        <f t="shared" si="2314"/>
        <v>0</v>
      </c>
      <c r="I4523" s="5">
        <f>VLOOKUP(CONCATENATE($F4523," ",$G4523),AllocFactorMatrix,(I$4+1),FALSE)*$E4527</f>
        <v>0</v>
      </c>
      <c r="J4523" s="5">
        <f>VLOOKUP(CONCATENATE($F4523," ",$G4523),AllocFactorMatrix,(J$4+1),FALSE)*$E4527</f>
        <v>0</v>
      </c>
      <c r="K4523" s="5">
        <f>VLOOKUP(CONCATENATE($F4523," ",$G4523),AllocFactorMatrix,(K$4+1),FALSE)*$E4527</f>
        <v>0</v>
      </c>
      <c r="L4523" s="5">
        <f>VLOOKUP(CONCATENATE($F4523," ",$G4523),AllocFactorMatrix,(L$4+1),FALSE)*$E4527</f>
        <v>0</v>
      </c>
      <c r="M4523" s="5">
        <f>VLOOKUP(CONCATENATE($F4523," ",$G4523),AllocFactorMatrix,(M$4+1),FALSE)*$E4527</f>
        <v>0</v>
      </c>
      <c r="N4523" s="5">
        <f t="shared" si="2315"/>
        <v>0</v>
      </c>
      <c r="O4523" s="5">
        <f>VLOOKUP(CONCATENATE($F4523," ",$G4523),AllocFactorMatrix,(O$4+1),FALSE)*$E4527</f>
        <v>0</v>
      </c>
      <c r="P4523" s="5">
        <f>VLOOKUP(CONCATENATE($F4523," ",$G4523),AllocFactorMatrix,(P$4+1),FALSE)*$E4527</f>
        <v>0</v>
      </c>
      <c r="Q4523" s="5">
        <f>VLOOKUP(CONCATENATE($F4523," ",$G4523),AllocFactorMatrix,(Q$4+1),FALSE)*$E4527</f>
        <v>0</v>
      </c>
      <c r="R4523" s="5">
        <f>VLOOKUP(CONCATENATE($F4523," ",$G4523),AllocFactorMatrix,(R$4+1),FALSE)*$E4527</f>
        <v>0</v>
      </c>
      <c r="S4523" s="5">
        <f t="shared" si="2317"/>
        <v>0</v>
      </c>
      <c r="T4523" s="5">
        <f>VLOOKUP(CONCATENATE($F4523," ",$G4523),AllocFactorMatrix,(T$4+1),FALSE)*$E4527</f>
        <v>0</v>
      </c>
      <c r="U4523" s="5">
        <f>VLOOKUP(CONCATENATE($F4523," ",$G4523),AllocFactorMatrix,(U$4+1),FALSE)*$E4527</f>
        <v>0</v>
      </c>
      <c r="V4523" s="5">
        <f>VLOOKUP(CONCATENATE($F4523," ",$G4523),AllocFactorMatrix,(V$4+1),FALSE)*$E4527</f>
        <v>0</v>
      </c>
      <c r="W4523" s="5">
        <f>VLOOKUP(CONCATENATE($F4523," ",$G4523),AllocFactorMatrix,(W$4+1),FALSE)*$E4527</f>
        <v>0</v>
      </c>
      <c r="X4523" s="5">
        <f t="shared" si="2322"/>
        <v>0</v>
      </c>
      <c r="Y4523" s="5">
        <f>VLOOKUP(CONCATENATE($F4523," ",$G4523),AllocFactorMatrix,(Y$4+1),FALSE)*$E4527</f>
        <v>0</v>
      </c>
      <c r="Z4523" s="5">
        <f>VLOOKUP(CONCATENATE($F4523," ",$G4523),AllocFactorMatrix,(Z$4+1),FALSE)*$E4527</f>
        <v>0</v>
      </c>
      <c r="AA4523" s="5">
        <f t="shared" si="2316"/>
        <v>0</v>
      </c>
      <c r="AB4523" s="5">
        <f>VLOOKUP(CONCATENATE($F4523," ",$G4523),AllocFactorMatrix,(AB$4+1),FALSE)*$E4527</f>
        <v>0</v>
      </c>
      <c r="AC4523" s="5">
        <f>VLOOKUP(CONCATENATE($F4523," ",$G4523),AllocFactorMatrix,(AC$4+1),FALSE)*$E4527</f>
        <v>0</v>
      </c>
      <c r="AD4523" s="5">
        <f>VLOOKUP(CONCATENATE($F4523," ",$G4523),AllocFactorMatrix,(AD$4+1),FALSE)*$E4527</f>
        <v>0</v>
      </c>
    </row>
    <row r="4524" spans="4:30" hidden="1" outlineLevel="1">
      <c r="D4524" s="7"/>
      <c r="E4524" s="51"/>
      <c r="F4524" s="52" t="str">
        <f>F4527</f>
        <v>EXP_OM_CUSTACCT</v>
      </c>
      <c r="G4524" s="55" t="str">
        <f>$G$12</f>
        <v>DISTSEC</v>
      </c>
      <c r="H4524" s="4">
        <f t="shared" si="2314"/>
        <v>0</v>
      </c>
      <c r="I4524" s="5">
        <f>VLOOKUP(CONCATENATE($F4524," ",$G4524),AllocFactorMatrix,(I$4+1),FALSE)*$E4527</f>
        <v>0</v>
      </c>
      <c r="J4524" s="5">
        <f>VLOOKUP(CONCATENATE($F4524," ",$G4524),AllocFactorMatrix,(J$4+1),FALSE)*$E4527</f>
        <v>0</v>
      </c>
      <c r="K4524" s="5">
        <f>VLOOKUP(CONCATENATE($F4524," ",$G4524),AllocFactorMatrix,(K$4+1),FALSE)*$E4527</f>
        <v>0</v>
      </c>
      <c r="L4524" s="5">
        <f>VLOOKUP(CONCATENATE($F4524," ",$G4524),AllocFactorMatrix,(L$4+1),FALSE)*$E4527</f>
        <v>0</v>
      </c>
      <c r="M4524" s="5">
        <f>VLOOKUP(CONCATENATE($F4524," ",$G4524),AllocFactorMatrix,(M$4+1),FALSE)*$E4527</f>
        <v>0</v>
      </c>
      <c r="N4524" s="5">
        <f t="shared" si="2315"/>
        <v>0</v>
      </c>
      <c r="O4524" s="5">
        <f>VLOOKUP(CONCATENATE($F4524," ",$G4524),AllocFactorMatrix,(O$4+1),FALSE)*$E4527</f>
        <v>0</v>
      </c>
      <c r="P4524" s="5">
        <f>VLOOKUP(CONCATENATE($F4524," ",$G4524),AllocFactorMatrix,(P$4+1),FALSE)*$E4527</f>
        <v>0</v>
      </c>
      <c r="Q4524" s="5">
        <f>VLOOKUP(CONCATENATE($F4524," ",$G4524),AllocFactorMatrix,(Q$4+1),FALSE)*$E4527</f>
        <v>0</v>
      </c>
      <c r="R4524" s="5">
        <f>VLOOKUP(CONCATENATE($F4524," ",$G4524),AllocFactorMatrix,(R$4+1),FALSE)*$E4527</f>
        <v>0</v>
      </c>
      <c r="S4524" s="5">
        <f t="shared" si="2317"/>
        <v>0</v>
      </c>
      <c r="T4524" s="5">
        <f>VLOOKUP(CONCATENATE($F4524," ",$G4524),AllocFactorMatrix,(T$4+1),FALSE)*$E4527</f>
        <v>0</v>
      </c>
      <c r="U4524" s="5">
        <f>VLOOKUP(CONCATENATE($F4524," ",$G4524),AllocFactorMatrix,(U$4+1),FALSE)*$E4527</f>
        <v>0</v>
      </c>
      <c r="V4524" s="5">
        <f>VLOOKUP(CONCATENATE($F4524," ",$G4524),AllocFactorMatrix,(V$4+1),FALSE)*$E4527</f>
        <v>0</v>
      </c>
      <c r="W4524" s="5">
        <f>VLOOKUP(CONCATENATE($F4524," ",$G4524),AllocFactorMatrix,(W$4+1),FALSE)*$E4527</f>
        <v>0</v>
      </c>
      <c r="X4524" s="5">
        <f t="shared" si="2322"/>
        <v>0</v>
      </c>
      <c r="Y4524" s="5">
        <f>VLOOKUP(CONCATENATE($F4524," ",$G4524),AllocFactorMatrix,(Y$4+1),FALSE)*$E4527</f>
        <v>0</v>
      </c>
      <c r="Z4524" s="5">
        <f>VLOOKUP(CONCATENATE($F4524," ",$G4524),AllocFactorMatrix,(Z$4+1),FALSE)*$E4527</f>
        <v>0</v>
      </c>
      <c r="AA4524" s="5">
        <f t="shared" si="2316"/>
        <v>0</v>
      </c>
      <c r="AB4524" s="5">
        <f>VLOOKUP(CONCATENATE($F4524," ",$G4524),AllocFactorMatrix,(AB$4+1),FALSE)*$E4527</f>
        <v>0</v>
      </c>
      <c r="AC4524" s="5">
        <f>VLOOKUP(CONCATENATE($F4524," ",$G4524),AllocFactorMatrix,(AC$4+1),FALSE)*$E4527</f>
        <v>0</v>
      </c>
      <c r="AD4524" s="5">
        <f>VLOOKUP(CONCATENATE($F4524," ",$G4524),AllocFactorMatrix,(AD$4+1),FALSE)*$E4527</f>
        <v>0</v>
      </c>
    </row>
    <row r="4525" spans="4:30" hidden="1" outlineLevel="1">
      <c r="D4525" s="7"/>
      <c r="E4525" s="51"/>
      <c r="F4525" s="52" t="str">
        <f>F4527</f>
        <v>EXP_OM_CUSTACCT</v>
      </c>
      <c r="G4525" s="55" t="str">
        <f>$G$13</f>
        <v>ENERGY</v>
      </c>
      <c r="H4525" s="4">
        <f t="shared" si="2314"/>
        <v>0</v>
      </c>
      <c r="I4525" s="5">
        <f>VLOOKUP(CONCATENATE($F4525," ",$G4525),AllocFactorMatrix,(I$4+1),FALSE)*$E4527</f>
        <v>0</v>
      </c>
      <c r="J4525" s="5">
        <f>VLOOKUP(CONCATENATE($F4525," ",$G4525),AllocFactorMatrix,(J$4+1),FALSE)*$E4527</f>
        <v>0</v>
      </c>
      <c r="K4525" s="5">
        <f>VLOOKUP(CONCATENATE($F4525," ",$G4525),AllocFactorMatrix,(K$4+1),FALSE)*$E4527</f>
        <v>0</v>
      </c>
      <c r="L4525" s="5">
        <f>VLOOKUP(CONCATENATE($F4525," ",$G4525),AllocFactorMatrix,(L$4+1),FALSE)*$E4527</f>
        <v>0</v>
      </c>
      <c r="M4525" s="5">
        <f>VLOOKUP(CONCATENATE($F4525," ",$G4525),AllocFactorMatrix,(M$4+1),FALSE)*$E4527</f>
        <v>0</v>
      </c>
      <c r="N4525" s="5">
        <f t="shared" si="2315"/>
        <v>0</v>
      </c>
      <c r="O4525" s="5">
        <f>VLOOKUP(CONCATENATE($F4525," ",$G4525),AllocFactorMatrix,(O$4+1),FALSE)*$E4527</f>
        <v>0</v>
      </c>
      <c r="P4525" s="5">
        <f>VLOOKUP(CONCATENATE($F4525," ",$G4525),AllocFactorMatrix,(P$4+1),FALSE)*$E4527</f>
        <v>0</v>
      </c>
      <c r="Q4525" s="5">
        <f>VLOOKUP(CONCATENATE($F4525," ",$G4525),AllocFactorMatrix,(Q$4+1),FALSE)*$E4527</f>
        <v>0</v>
      </c>
      <c r="R4525" s="5">
        <f>VLOOKUP(CONCATENATE($F4525," ",$G4525),AllocFactorMatrix,(R$4+1),FALSE)*$E4527</f>
        <v>0</v>
      </c>
      <c r="S4525" s="5">
        <f t="shared" si="2317"/>
        <v>0</v>
      </c>
      <c r="T4525" s="5">
        <f>VLOOKUP(CONCATENATE($F4525," ",$G4525),AllocFactorMatrix,(T$4+1),FALSE)*$E4527</f>
        <v>0</v>
      </c>
      <c r="U4525" s="5">
        <f>VLOOKUP(CONCATENATE($F4525," ",$G4525),AllocFactorMatrix,(U$4+1),FALSE)*$E4527</f>
        <v>0</v>
      </c>
      <c r="V4525" s="5">
        <f>VLOOKUP(CONCATENATE($F4525," ",$G4525),AllocFactorMatrix,(V$4+1),FALSE)*$E4527</f>
        <v>0</v>
      </c>
      <c r="W4525" s="5">
        <f>VLOOKUP(CONCATENATE($F4525," ",$G4525),AllocFactorMatrix,(W$4+1),FALSE)*$E4527</f>
        <v>0</v>
      </c>
      <c r="X4525" s="5">
        <f t="shared" si="2322"/>
        <v>0</v>
      </c>
      <c r="Y4525" s="5">
        <f>VLOOKUP(CONCATENATE($F4525," ",$G4525),AllocFactorMatrix,(Y$4+1),FALSE)*$E4527</f>
        <v>0</v>
      </c>
      <c r="Z4525" s="5">
        <f>VLOOKUP(CONCATENATE($F4525," ",$G4525),AllocFactorMatrix,(Z$4+1),FALSE)*$E4527</f>
        <v>0</v>
      </c>
      <c r="AA4525" s="5">
        <f t="shared" si="2316"/>
        <v>0</v>
      </c>
      <c r="AB4525" s="5">
        <f>VLOOKUP(CONCATENATE($F4525," ",$G4525),AllocFactorMatrix,(AB$4+1),FALSE)*$E4527</f>
        <v>0</v>
      </c>
      <c r="AC4525" s="5">
        <f>VLOOKUP(CONCATENATE($F4525," ",$G4525),AllocFactorMatrix,(AC$4+1),FALSE)*$E4527</f>
        <v>0</v>
      </c>
      <c r="AD4525" s="5">
        <f>VLOOKUP(CONCATENATE($F4525," ",$G4525),AllocFactorMatrix,(AD$4+1),FALSE)*$E4527</f>
        <v>0</v>
      </c>
    </row>
    <row r="4526" spans="4:30" hidden="1" outlineLevel="1">
      <c r="D4526" s="7"/>
      <c r="E4526" s="51"/>
      <c r="F4526" s="52" t="str">
        <f>F4527</f>
        <v>EXP_OM_CUSTACCT</v>
      </c>
      <c r="G4526" s="55" t="str">
        <f>$G$14</f>
        <v>CUSTOMER</v>
      </c>
      <c r="H4526" s="4">
        <f t="shared" si="2314"/>
        <v>1386555.9999999995</v>
      </c>
      <c r="I4526" s="5">
        <f>VLOOKUP(CONCATENATE($F4526," ",$G4526),AllocFactorMatrix,(I$4+1),FALSE)*$E4527</f>
        <v>1196012.7381512311</v>
      </c>
      <c r="J4526" s="5">
        <f>VLOOKUP(CONCATENATE($F4526," ",$G4526),AllocFactorMatrix,(J$4+1),FALSE)*$E4527</f>
        <v>149172.03883130066</v>
      </c>
      <c r="K4526" s="5">
        <f>VLOOKUP(CONCATENATE($F4526," ",$G4526),AllocFactorMatrix,(K$4+1),FALSE)*$E4527</f>
        <v>43679.871212855614</v>
      </c>
      <c r="L4526" s="5">
        <f>VLOOKUP(CONCATENATE($F4526," ",$G4526),AllocFactorMatrix,(L$4+1),FALSE)*$E4527</f>
        <v>518.46751763331417</v>
      </c>
      <c r="M4526" s="5">
        <f>VLOOKUP(CONCATENATE($F4526," ",$G4526),AllocFactorMatrix,(M$4+1),FALSE)*$E4527</f>
        <v>40.063699291844195</v>
      </c>
      <c r="N4526" s="5">
        <f t="shared" si="2315"/>
        <v>44238.40242978077</v>
      </c>
      <c r="O4526" s="5">
        <f>VLOOKUP(CONCATENATE($F4526," ",$G4526),AllocFactorMatrix,(O$4+1),FALSE)*$E4527</f>
        <v>4056.1101493327542</v>
      </c>
      <c r="P4526" s="5">
        <f>VLOOKUP(CONCATENATE($F4526," ",$G4526),AllocFactorMatrix,(P$4+1),FALSE)*$E4527</f>
        <v>415.48295928033116</v>
      </c>
      <c r="Q4526" s="5">
        <f>VLOOKUP(CONCATENATE($F4526," ",$G4526),AllocFactorMatrix,(Q$4+1),FALSE)*$E4527</f>
        <v>119.75543865976763</v>
      </c>
      <c r="R4526" s="5">
        <f>VLOOKUP(CONCATENATE($F4526," ",$G4526),AllocFactorMatrix,(R$4+1),FALSE)*$E4527</f>
        <v>14.054160825257071</v>
      </c>
      <c r="S4526" s="5">
        <f t="shared" si="2317"/>
        <v>4605.4027080981095</v>
      </c>
      <c r="T4526" s="5">
        <f>VLOOKUP(CONCATENATE($F4526," ",$G4526),AllocFactorMatrix,(T$4+1),FALSE)*$E4527</f>
        <v>29.172257130073952</v>
      </c>
      <c r="U4526" s="5">
        <f>VLOOKUP(CONCATENATE($F4526," ",$G4526),AllocFactorMatrix,(U$4+1),FALSE)*$E4527</f>
        <v>255.55232153322962</v>
      </c>
      <c r="V4526" s="5">
        <f>VLOOKUP(CONCATENATE($F4526," ",$G4526),AllocFactorMatrix,(V$4+1),FALSE)*$E4527</f>
        <v>182.62167870804473</v>
      </c>
      <c r="W4526" s="5">
        <f>VLOOKUP(CONCATENATE($F4526," ",$G4526),AllocFactorMatrix,(W$4+1),FALSE)*$E4527</f>
        <v>21.879192847555458</v>
      </c>
      <c r="X4526" s="5">
        <f t="shared" si="2322"/>
        <v>489.2254502189038</v>
      </c>
      <c r="Y4526" s="5">
        <f>VLOOKUP(CONCATENATE($F4526," ",$G4526),AllocFactorMatrix,(Y$4+1),FALSE)*$E4527</f>
        <v>1069.9134785954589</v>
      </c>
      <c r="Z4526" s="5">
        <f>VLOOKUP(CONCATENATE($F4526," ",$G4526),AllocFactorMatrix,(Z$4+1),FALSE)*$E4527</f>
        <v>6.761096542738585</v>
      </c>
      <c r="AA4526" s="5">
        <f t="shared" si="2316"/>
        <v>1076.6745751381975</v>
      </c>
      <c r="AB4526" s="5">
        <f>VLOOKUP(CONCATENATE($F4526," ",$G4526),AllocFactorMatrix,(AB$4+1),FALSE)*$E4527</f>
        <v>62.58635967466936</v>
      </c>
      <c r="AC4526" s="5">
        <f>VLOOKUP(CONCATENATE($F4526," ",$G4526),AllocFactorMatrix,(AC$4+1),FALSE)*$E4527</f>
        <v>-9415.297578852691</v>
      </c>
      <c r="AD4526" s="5">
        <f>VLOOKUP(CONCATENATE($F4526," ",$G4526),AllocFactorMatrix,(AD$4+1),FALSE)*$E4527</f>
        <v>314.22907341008039</v>
      </c>
    </row>
    <row r="4527" spans="4:30" collapsed="1">
      <c r="D4527" s="7" t="s">
        <v>20</v>
      </c>
      <c r="E4527" s="61">
        <v>1386556</v>
      </c>
      <c r="F4527" s="10" t="s">
        <v>80</v>
      </c>
      <c r="G4527" s="55" t="str">
        <f>$G$15</f>
        <v>TOTAL</v>
      </c>
      <c r="H4527" s="4">
        <f t="shared" si="2314"/>
        <v>1386555.9999999995</v>
      </c>
      <c r="I4527" s="5">
        <f>VLOOKUP(CONCATENATE($F4527," ",$G4527),AllocFactorMatrix,(I$4+1),FALSE)*$E4527</f>
        <v>1196012.7381512311</v>
      </c>
      <c r="J4527" s="5">
        <f>VLOOKUP(CONCATENATE($F4527," ",$G4527),AllocFactorMatrix,(J$4+1),FALSE)*$E4527</f>
        <v>149172.03883130066</v>
      </c>
      <c r="K4527" s="5">
        <f>VLOOKUP(CONCATENATE($F4527," ",$G4527),AllocFactorMatrix,(K$4+1),FALSE)*$E4527</f>
        <v>43679.871212855614</v>
      </c>
      <c r="L4527" s="5">
        <f>VLOOKUP(CONCATENATE($F4527," ",$G4527),AllocFactorMatrix,(L$4+1),FALSE)*$E4527</f>
        <v>518.46751763331417</v>
      </c>
      <c r="M4527" s="5">
        <f>VLOOKUP(CONCATENATE($F4527," ",$G4527),AllocFactorMatrix,(M$4+1),FALSE)*$E4527</f>
        <v>40.063699291844195</v>
      </c>
      <c r="N4527" s="5">
        <f t="shared" si="2315"/>
        <v>44238.40242978077</v>
      </c>
      <c r="O4527" s="5">
        <f>VLOOKUP(CONCATENATE($F4527," ",$G4527),AllocFactorMatrix,(O$4+1),FALSE)*$E4527</f>
        <v>4056.1101493327542</v>
      </c>
      <c r="P4527" s="5">
        <f>VLOOKUP(CONCATENATE($F4527," ",$G4527),AllocFactorMatrix,(P$4+1),FALSE)*$E4527</f>
        <v>415.48295928033116</v>
      </c>
      <c r="Q4527" s="5">
        <f>VLOOKUP(CONCATENATE($F4527," ",$G4527),AllocFactorMatrix,(Q$4+1),FALSE)*$E4527</f>
        <v>119.75543865976763</v>
      </c>
      <c r="R4527" s="5">
        <f>VLOOKUP(CONCATENATE($F4527," ",$G4527),AllocFactorMatrix,(R$4+1),FALSE)*$E4527</f>
        <v>14.054160825257071</v>
      </c>
      <c r="S4527" s="5">
        <f t="shared" si="2317"/>
        <v>4605.4027080981095</v>
      </c>
      <c r="T4527" s="5">
        <f>VLOOKUP(CONCATENATE($F4527," ",$G4527),AllocFactorMatrix,(T$4+1),FALSE)*$E4527</f>
        <v>29.172257130073952</v>
      </c>
      <c r="U4527" s="5">
        <f>VLOOKUP(CONCATENATE($F4527," ",$G4527),AllocFactorMatrix,(U$4+1),FALSE)*$E4527</f>
        <v>255.55232153322962</v>
      </c>
      <c r="V4527" s="5">
        <f>VLOOKUP(CONCATENATE($F4527," ",$G4527),AllocFactorMatrix,(V$4+1),FALSE)*$E4527</f>
        <v>182.62167870804473</v>
      </c>
      <c r="W4527" s="5">
        <f>VLOOKUP(CONCATENATE($F4527," ",$G4527),AllocFactorMatrix,(W$4+1),FALSE)*$E4527</f>
        <v>21.879192847555458</v>
      </c>
      <c r="X4527" s="5">
        <f t="shared" si="2322"/>
        <v>489.2254502189038</v>
      </c>
      <c r="Y4527" s="5">
        <f>VLOOKUP(CONCATENATE($F4527," ",$G4527),AllocFactorMatrix,(Y$4+1),FALSE)*$E4527</f>
        <v>1069.9134785954589</v>
      </c>
      <c r="Z4527" s="5">
        <f>VLOOKUP(CONCATENATE($F4527," ",$G4527),AllocFactorMatrix,(Z$4+1),FALSE)*$E4527</f>
        <v>6.761096542738585</v>
      </c>
      <c r="AA4527" s="5">
        <f t="shared" si="2316"/>
        <v>1076.6745751381975</v>
      </c>
      <c r="AB4527" s="5">
        <f>VLOOKUP(CONCATENATE($F4527," ",$G4527),AllocFactorMatrix,(AB$4+1),FALSE)*$E4527</f>
        <v>62.58635967466936</v>
      </c>
      <c r="AC4527" s="5">
        <f>VLOOKUP(CONCATENATE($F4527," ",$G4527),AllocFactorMatrix,(AC$4+1),FALSE)*$E4527</f>
        <v>-9415.297578852691</v>
      </c>
      <c r="AD4527" s="5">
        <f>VLOOKUP(CONCATENATE($F4527," ",$G4527),AllocFactorMatrix,(AD$4+1),FALSE)*$E4527</f>
        <v>314.22907341008039</v>
      </c>
    </row>
    <row r="4528" spans="4:30" hidden="1" outlineLevel="1">
      <c r="D4528" s="7"/>
      <c r="E4528" s="51"/>
      <c r="F4528" s="52" t="str">
        <f>F4535</f>
        <v>EXP_OM_CUSTSERV</v>
      </c>
      <c r="G4528" s="55" t="str">
        <f>$G$8</f>
        <v>PRODUCTION</v>
      </c>
      <c r="H4528" s="4">
        <f t="shared" si="2314"/>
        <v>0</v>
      </c>
      <c r="I4528" s="5">
        <f>VLOOKUP(CONCATENATE($F4528," ",$G4528),AllocFactorMatrix,(I$4+1),FALSE)*$E4535</f>
        <v>0</v>
      </c>
      <c r="J4528" s="5">
        <f>VLOOKUP(CONCATENATE($F4528," ",$G4528),AllocFactorMatrix,(J$4+1),FALSE)*$E4535</f>
        <v>0</v>
      </c>
      <c r="K4528" s="5">
        <f>VLOOKUP(CONCATENATE($F4528," ",$G4528),AllocFactorMatrix,(K$4+1),FALSE)*$E4535</f>
        <v>0</v>
      </c>
      <c r="L4528" s="5">
        <f>VLOOKUP(CONCATENATE($F4528," ",$G4528),AllocFactorMatrix,(L$4+1),FALSE)*$E4535</f>
        <v>0</v>
      </c>
      <c r="M4528" s="5">
        <f>VLOOKUP(CONCATENATE($F4528," ",$G4528),AllocFactorMatrix,(M$4+1),FALSE)*$E4535</f>
        <v>0</v>
      </c>
      <c r="N4528" s="5">
        <f t="shared" si="2315"/>
        <v>0</v>
      </c>
      <c r="O4528" s="5">
        <f>VLOOKUP(CONCATENATE($F4528," ",$G4528),AllocFactorMatrix,(O$4+1),FALSE)*$E4535</f>
        <v>0</v>
      </c>
      <c r="P4528" s="5">
        <f>VLOOKUP(CONCATENATE($F4528," ",$G4528),AllocFactorMatrix,(P$4+1),FALSE)*$E4535</f>
        <v>0</v>
      </c>
      <c r="Q4528" s="5">
        <f>VLOOKUP(CONCATENATE($F4528," ",$G4528),AllocFactorMatrix,(Q$4+1),FALSE)*$E4535</f>
        <v>0</v>
      </c>
      <c r="R4528" s="5">
        <f>VLOOKUP(CONCATENATE($F4528," ",$G4528),AllocFactorMatrix,(R$4+1),FALSE)*$E4535</f>
        <v>0</v>
      </c>
      <c r="S4528" s="5">
        <f t="shared" si="2317"/>
        <v>0</v>
      </c>
      <c r="T4528" s="5">
        <f>VLOOKUP(CONCATENATE($F4528," ",$G4528),AllocFactorMatrix,(T$4+1),FALSE)*$E4535</f>
        <v>0</v>
      </c>
      <c r="U4528" s="5">
        <f>VLOOKUP(CONCATENATE($F4528," ",$G4528),AllocFactorMatrix,(U$4+1),FALSE)*$E4535</f>
        <v>0</v>
      </c>
      <c r="V4528" s="5">
        <f>VLOOKUP(CONCATENATE($F4528," ",$G4528),AllocFactorMatrix,(V$4+1),FALSE)*$E4535</f>
        <v>0</v>
      </c>
      <c r="W4528" s="5">
        <f>VLOOKUP(CONCATENATE($F4528," ",$G4528),AllocFactorMatrix,(W$4+1),FALSE)*$E4535</f>
        <v>0</v>
      </c>
      <c r="X4528" s="5">
        <f>SUBTOTAL(9,T4528:W4528)</f>
        <v>0</v>
      </c>
      <c r="Y4528" s="5">
        <f>VLOOKUP(CONCATENATE($F4528," ",$G4528),AllocFactorMatrix,(Y$4+1),FALSE)*$E4535</f>
        <v>0</v>
      </c>
      <c r="Z4528" s="5">
        <f>VLOOKUP(CONCATENATE($F4528," ",$G4528),AllocFactorMatrix,(Z$4+1),FALSE)*$E4535</f>
        <v>0</v>
      </c>
      <c r="AA4528" s="5">
        <f t="shared" si="2316"/>
        <v>0</v>
      </c>
      <c r="AB4528" s="5">
        <f>VLOOKUP(CONCATENATE($F4528," ",$G4528),AllocFactorMatrix,(AB$4+1),FALSE)*$E4535</f>
        <v>0</v>
      </c>
      <c r="AC4528" s="5">
        <f>VLOOKUP(CONCATENATE($F4528," ",$G4528),AllocFactorMatrix,(AC$4+1),FALSE)*$E4535</f>
        <v>0</v>
      </c>
      <c r="AD4528" s="5">
        <f>VLOOKUP(CONCATENATE($F4528," ",$G4528),AllocFactorMatrix,(AD$4+1),FALSE)*$E4535</f>
        <v>0</v>
      </c>
    </row>
    <row r="4529" spans="4:30" hidden="1" outlineLevel="1">
      <c r="D4529" s="7"/>
      <c r="E4529" s="51"/>
      <c r="F4529" s="52" t="str">
        <f>F4535</f>
        <v>EXP_OM_CUSTSERV</v>
      </c>
      <c r="G4529" s="55" t="str">
        <f>$G$9</f>
        <v>BULKTRAN</v>
      </c>
      <c r="H4529" s="4">
        <f t="shared" si="2314"/>
        <v>0</v>
      </c>
      <c r="I4529" s="5">
        <f>VLOOKUP(CONCATENATE($F4529," ",$G4529),AllocFactorMatrix,(I$4+1),FALSE)*$E4535</f>
        <v>0</v>
      </c>
      <c r="J4529" s="5">
        <f>VLOOKUP(CONCATENATE($F4529," ",$G4529),AllocFactorMatrix,(J$4+1),FALSE)*$E4535</f>
        <v>0</v>
      </c>
      <c r="K4529" s="5">
        <f>VLOOKUP(CONCATENATE($F4529," ",$G4529),AllocFactorMatrix,(K$4+1),FALSE)*$E4535</f>
        <v>0</v>
      </c>
      <c r="L4529" s="5">
        <f>VLOOKUP(CONCATENATE($F4529," ",$G4529),AllocFactorMatrix,(L$4+1),FALSE)*$E4535</f>
        <v>0</v>
      </c>
      <c r="M4529" s="5">
        <f>VLOOKUP(CONCATENATE($F4529," ",$G4529),AllocFactorMatrix,(M$4+1),FALSE)*$E4535</f>
        <v>0</v>
      </c>
      <c r="N4529" s="5">
        <f t="shared" si="2315"/>
        <v>0</v>
      </c>
      <c r="O4529" s="5">
        <f>VLOOKUP(CONCATENATE($F4529," ",$G4529),AllocFactorMatrix,(O$4+1),FALSE)*$E4535</f>
        <v>0</v>
      </c>
      <c r="P4529" s="5">
        <f>VLOOKUP(CONCATENATE($F4529," ",$G4529),AllocFactorMatrix,(P$4+1),FALSE)*$E4535</f>
        <v>0</v>
      </c>
      <c r="Q4529" s="5">
        <f>VLOOKUP(CONCATENATE($F4529," ",$G4529),AllocFactorMatrix,(Q$4+1),FALSE)*$E4535</f>
        <v>0</v>
      </c>
      <c r="R4529" s="5">
        <f>VLOOKUP(CONCATENATE($F4529," ",$G4529),AllocFactorMatrix,(R$4+1),FALSE)*$E4535</f>
        <v>0</v>
      </c>
      <c r="S4529" s="5">
        <f t="shared" si="2317"/>
        <v>0</v>
      </c>
      <c r="T4529" s="5">
        <f>VLOOKUP(CONCATENATE($F4529," ",$G4529),AllocFactorMatrix,(T$4+1),FALSE)*$E4535</f>
        <v>0</v>
      </c>
      <c r="U4529" s="5">
        <f>VLOOKUP(CONCATENATE($F4529," ",$G4529),AllocFactorMatrix,(U$4+1),FALSE)*$E4535</f>
        <v>0</v>
      </c>
      <c r="V4529" s="5">
        <f>VLOOKUP(CONCATENATE($F4529," ",$G4529),AllocFactorMatrix,(V$4+1),FALSE)*$E4535</f>
        <v>0</v>
      </c>
      <c r="W4529" s="5">
        <f>VLOOKUP(CONCATENATE($F4529," ",$G4529),AllocFactorMatrix,(W$4+1),FALSE)*$E4535</f>
        <v>0</v>
      </c>
      <c r="X4529" s="5">
        <f t="shared" ref="X4529:X4535" si="2323">SUBTOTAL(9,T4529:W4529)</f>
        <v>0</v>
      </c>
      <c r="Y4529" s="5">
        <f>VLOOKUP(CONCATENATE($F4529," ",$G4529),AllocFactorMatrix,(Y$4+1),FALSE)*$E4535</f>
        <v>0</v>
      </c>
      <c r="Z4529" s="5">
        <f>VLOOKUP(CONCATENATE($F4529," ",$G4529),AllocFactorMatrix,(Z$4+1),FALSE)*$E4535</f>
        <v>0</v>
      </c>
      <c r="AA4529" s="5">
        <f t="shared" si="2316"/>
        <v>0</v>
      </c>
      <c r="AB4529" s="5">
        <f>VLOOKUP(CONCATENATE($F4529," ",$G4529),AllocFactorMatrix,(AB$4+1),FALSE)*$E4535</f>
        <v>0</v>
      </c>
      <c r="AC4529" s="5">
        <f>VLOOKUP(CONCATENATE($F4529," ",$G4529),AllocFactorMatrix,(AC$4+1),FALSE)*$E4535</f>
        <v>0</v>
      </c>
      <c r="AD4529" s="5">
        <f>VLOOKUP(CONCATENATE($F4529," ",$G4529),AllocFactorMatrix,(AD$4+1),FALSE)*$E4535</f>
        <v>0</v>
      </c>
    </row>
    <row r="4530" spans="4:30" hidden="1" outlineLevel="1">
      <c r="D4530" s="7"/>
      <c r="E4530" s="51"/>
      <c r="F4530" s="52" t="str">
        <f>F4535</f>
        <v>EXP_OM_CUSTSERV</v>
      </c>
      <c r="G4530" s="55" t="str">
        <f>$G$10</f>
        <v>SUBTRAN</v>
      </c>
      <c r="H4530" s="4">
        <f t="shared" si="2314"/>
        <v>0</v>
      </c>
      <c r="I4530" s="5">
        <f>VLOOKUP(CONCATENATE($F4530," ",$G4530),AllocFactorMatrix,(I$4+1),FALSE)*$E4535</f>
        <v>0</v>
      </c>
      <c r="J4530" s="5">
        <f>VLOOKUP(CONCATENATE($F4530," ",$G4530),AllocFactorMatrix,(J$4+1),FALSE)*$E4535</f>
        <v>0</v>
      </c>
      <c r="K4530" s="5">
        <f>VLOOKUP(CONCATENATE($F4530," ",$G4530),AllocFactorMatrix,(K$4+1),FALSE)*$E4535</f>
        <v>0</v>
      </c>
      <c r="L4530" s="5">
        <f>VLOOKUP(CONCATENATE($F4530," ",$G4530),AllocFactorMatrix,(L$4+1),FALSE)*$E4535</f>
        <v>0</v>
      </c>
      <c r="M4530" s="5">
        <f>VLOOKUP(CONCATENATE($F4530," ",$G4530),AllocFactorMatrix,(M$4+1),FALSE)*$E4535</f>
        <v>0</v>
      </c>
      <c r="N4530" s="5">
        <f t="shared" si="2315"/>
        <v>0</v>
      </c>
      <c r="O4530" s="5">
        <f>VLOOKUP(CONCATENATE($F4530," ",$G4530),AllocFactorMatrix,(O$4+1),FALSE)*$E4535</f>
        <v>0</v>
      </c>
      <c r="P4530" s="5">
        <f>VLOOKUP(CONCATENATE($F4530," ",$G4530),AllocFactorMatrix,(P$4+1),FALSE)*$E4535</f>
        <v>0</v>
      </c>
      <c r="Q4530" s="5">
        <f>VLOOKUP(CONCATENATE($F4530," ",$G4530),AllocFactorMatrix,(Q$4+1),FALSE)*$E4535</f>
        <v>0</v>
      </c>
      <c r="R4530" s="5">
        <f>VLOOKUP(CONCATENATE($F4530," ",$G4530),AllocFactorMatrix,(R$4+1),FALSE)*$E4535</f>
        <v>0</v>
      </c>
      <c r="S4530" s="5">
        <f t="shared" si="2317"/>
        <v>0</v>
      </c>
      <c r="T4530" s="5">
        <f>VLOOKUP(CONCATENATE($F4530," ",$G4530),AllocFactorMatrix,(T$4+1),FALSE)*$E4535</f>
        <v>0</v>
      </c>
      <c r="U4530" s="5">
        <f>VLOOKUP(CONCATENATE($F4530," ",$G4530),AllocFactorMatrix,(U$4+1),FALSE)*$E4535</f>
        <v>0</v>
      </c>
      <c r="V4530" s="5">
        <f>VLOOKUP(CONCATENATE($F4530," ",$G4530),AllocFactorMatrix,(V$4+1),FALSE)*$E4535</f>
        <v>0</v>
      </c>
      <c r="W4530" s="5">
        <f>VLOOKUP(CONCATENATE($F4530," ",$G4530),AllocFactorMatrix,(W$4+1),FALSE)*$E4535</f>
        <v>0</v>
      </c>
      <c r="X4530" s="5">
        <f t="shared" si="2323"/>
        <v>0</v>
      </c>
      <c r="Y4530" s="5">
        <f>VLOOKUP(CONCATENATE($F4530," ",$G4530),AllocFactorMatrix,(Y$4+1),FALSE)*$E4535</f>
        <v>0</v>
      </c>
      <c r="Z4530" s="5">
        <f>VLOOKUP(CONCATENATE($F4530," ",$G4530),AllocFactorMatrix,(Z$4+1),FALSE)*$E4535</f>
        <v>0</v>
      </c>
      <c r="AA4530" s="5">
        <f t="shared" si="2316"/>
        <v>0</v>
      </c>
      <c r="AB4530" s="5">
        <f>VLOOKUP(CONCATENATE($F4530," ",$G4530),AllocFactorMatrix,(AB$4+1),FALSE)*$E4535</f>
        <v>0</v>
      </c>
      <c r="AC4530" s="5">
        <f>VLOOKUP(CONCATENATE($F4530," ",$G4530),AllocFactorMatrix,(AC$4+1),FALSE)*$E4535</f>
        <v>0</v>
      </c>
      <c r="AD4530" s="5">
        <f>VLOOKUP(CONCATENATE($F4530," ",$G4530),AllocFactorMatrix,(AD$4+1),FALSE)*$E4535</f>
        <v>0</v>
      </c>
    </row>
    <row r="4531" spans="4:30" hidden="1" outlineLevel="1">
      <c r="D4531" s="7"/>
      <c r="E4531" s="51"/>
      <c r="F4531" s="52" t="str">
        <f>F4535</f>
        <v>EXP_OM_CUSTSERV</v>
      </c>
      <c r="G4531" s="55" t="str">
        <f>$G$11</f>
        <v>DISTPRI</v>
      </c>
      <c r="H4531" s="4">
        <f t="shared" si="2314"/>
        <v>0</v>
      </c>
      <c r="I4531" s="5">
        <f>VLOOKUP(CONCATENATE($F4531," ",$G4531),AllocFactorMatrix,(I$4+1),FALSE)*$E4535</f>
        <v>0</v>
      </c>
      <c r="J4531" s="5">
        <f>VLOOKUP(CONCATENATE($F4531," ",$G4531),AllocFactorMatrix,(J$4+1),FALSE)*$E4535</f>
        <v>0</v>
      </c>
      <c r="K4531" s="5">
        <f>VLOOKUP(CONCATENATE($F4531," ",$G4531),AllocFactorMatrix,(K$4+1),FALSE)*$E4535</f>
        <v>0</v>
      </c>
      <c r="L4531" s="5">
        <f>VLOOKUP(CONCATENATE($F4531," ",$G4531),AllocFactorMatrix,(L$4+1),FALSE)*$E4535</f>
        <v>0</v>
      </c>
      <c r="M4531" s="5">
        <f>VLOOKUP(CONCATENATE($F4531," ",$G4531),AllocFactorMatrix,(M$4+1),FALSE)*$E4535</f>
        <v>0</v>
      </c>
      <c r="N4531" s="5">
        <f t="shared" si="2315"/>
        <v>0</v>
      </c>
      <c r="O4531" s="5">
        <f>VLOOKUP(CONCATENATE($F4531," ",$G4531),AllocFactorMatrix,(O$4+1),FALSE)*$E4535</f>
        <v>0</v>
      </c>
      <c r="P4531" s="5">
        <f>VLOOKUP(CONCATENATE($F4531," ",$G4531),AllocFactorMatrix,(P$4+1),FALSE)*$E4535</f>
        <v>0</v>
      </c>
      <c r="Q4531" s="5">
        <f>VLOOKUP(CONCATENATE($F4531," ",$G4531),AllocFactorMatrix,(Q$4+1),FALSE)*$E4535</f>
        <v>0</v>
      </c>
      <c r="R4531" s="5">
        <f>VLOOKUP(CONCATENATE($F4531," ",$G4531),AllocFactorMatrix,(R$4+1),FALSE)*$E4535</f>
        <v>0</v>
      </c>
      <c r="S4531" s="5">
        <f t="shared" si="2317"/>
        <v>0</v>
      </c>
      <c r="T4531" s="5">
        <f>VLOOKUP(CONCATENATE($F4531," ",$G4531),AllocFactorMatrix,(T$4+1),FALSE)*$E4535</f>
        <v>0</v>
      </c>
      <c r="U4531" s="5">
        <f>VLOOKUP(CONCATENATE($F4531," ",$G4531),AllocFactorMatrix,(U$4+1),FALSE)*$E4535</f>
        <v>0</v>
      </c>
      <c r="V4531" s="5">
        <f>VLOOKUP(CONCATENATE($F4531," ",$G4531),AllocFactorMatrix,(V$4+1),FALSE)*$E4535</f>
        <v>0</v>
      </c>
      <c r="W4531" s="5">
        <f>VLOOKUP(CONCATENATE($F4531," ",$G4531),AllocFactorMatrix,(W$4+1),FALSE)*$E4535</f>
        <v>0</v>
      </c>
      <c r="X4531" s="5">
        <f t="shared" si="2323"/>
        <v>0</v>
      </c>
      <c r="Y4531" s="5">
        <f>VLOOKUP(CONCATENATE($F4531," ",$G4531),AllocFactorMatrix,(Y$4+1),FALSE)*$E4535</f>
        <v>0</v>
      </c>
      <c r="Z4531" s="5">
        <f>VLOOKUP(CONCATENATE($F4531," ",$G4531),AllocFactorMatrix,(Z$4+1),FALSE)*$E4535</f>
        <v>0</v>
      </c>
      <c r="AA4531" s="5">
        <f t="shared" si="2316"/>
        <v>0</v>
      </c>
      <c r="AB4531" s="5">
        <f>VLOOKUP(CONCATENATE($F4531," ",$G4531),AllocFactorMatrix,(AB$4+1),FALSE)*$E4535</f>
        <v>0</v>
      </c>
      <c r="AC4531" s="5">
        <f>VLOOKUP(CONCATENATE($F4531," ",$G4531),AllocFactorMatrix,(AC$4+1),FALSE)*$E4535</f>
        <v>0</v>
      </c>
      <c r="AD4531" s="5">
        <f>VLOOKUP(CONCATENATE($F4531," ",$G4531),AllocFactorMatrix,(AD$4+1),FALSE)*$E4535</f>
        <v>0</v>
      </c>
    </row>
    <row r="4532" spans="4:30" hidden="1" outlineLevel="1">
      <c r="D4532" s="7"/>
      <c r="E4532" s="51"/>
      <c r="F4532" s="52" t="str">
        <f>F4535</f>
        <v>EXP_OM_CUSTSERV</v>
      </c>
      <c r="G4532" s="55" t="str">
        <f>$G$12</f>
        <v>DISTSEC</v>
      </c>
      <c r="H4532" s="4">
        <f t="shared" si="2314"/>
        <v>0</v>
      </c>
      <c r="I4532" s="5">
        <f>VLOOKUP(CONCATENATE($F4532," ",$G4532),AllocFactorMatrix,(I$4+1),FALSE)*$E4535</f>
        <v>0</v>
      </c>
      <c r="J4532" s="5">
        <f>VLOOKUP(CONCATENATE($F4532," ",$G4532),AllocFactorMatrix,(J$4+1),FALSE)*$E4535</f>
        <v>0</v>
      </c>
      <c r="K4532" s="5">
        <f>VLOOKUP(CONCATENATE($F4532," ",$G4532),AllocFactorMatrix,(K$4+1),FALSE)*$E4535</f>
        <v>0</v>
      </c>
      <c r="L4532" s="5">
        <f>VLOOKUP(CONCATENATE($F4532," ",$G4532),AllocFactorMatrix,(L$4+1),FALSE)*$E4535</f>
        <v>0</v>
      </c>
      <c r="M4532" s="5">
        <f>VLOOKUP(CONCATENATE($F4532," ",$G4532),AllocFactorMatrix,(M$4+1),FALSE)*$E4535</f>
        <v>0</v>
      </c>
      <c r="N4532" s="5">
        <f t="shared" si="2315"/>
        <v>0</v>
      </c>
      <c r="O4532" s="5">
        <f>VLOOKUP(CONCATENATE($F4532," ",$G4532),AllocFactorMatrix,(O$4+1),FALSE)*$E4535</f>
        <v>0</v>
      </c>
      <c r="P4532" s="5">
        <f>VLOOKUP(CONCATENATE($F4532," ",$G4532),AllocFactorMatrix,(P$4+1),FALSE)*$E4535</f>
        <v>0</v>
      </c>
      <c r="Q4532" s="5">
        <f>VLOOKUP(CONCATENATE($F4532," ",$G4532),AllocFactorMatrix,(Q$4+1),FALSE)*$E4535</f>
        <v>0</v>
      </c>
      <c r="R4532" s="5">
        <f>VLOOKUP(CONCATENATE($F4532," ",$G4532),AllocFactorMatrix,(R$4+1),FALSE)*$E4535</f>
        <v>0</v>
      </c>
      <c r="S4532" s="5">
        <f t="shared" si="2317"/>
        <v>0</v>
      </c>
      <c r="T4532" s="5">
        <f>VLOOKUP(CONCATENATE($F4532," ",$G4532),AllocFactorMatrix,(T$4+1),FALSE)*$E4535</f>
        <v>0</v>
      </c>
      <c r="U4532" s="5">
        <f>VLOOKUP(CONCATENATE($F4532," ",$G4532),AllocFactorMatrix,(U$4+1),FALSE)*$E4535</f>
        <v>0</v>
      </c>
      <c r="V4532" s="5">
        <f>VLOOKUP(CONCATENATE($F4532," ",$G4532),AllocFactorMatrix,(V$4+1),FALSE)*$E4535</f>
        <v>0</v>
      </c>
      <c r="W4532" s="5">
        <f>VLOOKUP(CONCATENATE($F4532," ",$G4532),AllocFactorMatrix,(W$4+1),FALSE)*$E4535</f>
        <v>0</v>
      </c>
      <c r="X4532" s="5">
        <f t="shared" si="2323"/>
        <v>0</v>
      </c>
      <c r="Y4532" s="5">
        <f>VLOOKUP(CONCATENATE($F4532," ",$G4532),AllocFactorMatrix,(Y$4+1),FALSE)*$E4535</f>
        <v>0</v>
      </c>
      <c r="Z4532" s="5">
        <f>VLOOKUP(CONCATENATE($F4532," ",$G4532),AllocFactorMatrix,(Z$4+1),FALSE)*$E4535</f>
        <v>0</v>
      </c>
      <c r="AA4532" s="5">
        <f t="shared" si="2316"/>
        <v>0</v>
      </c>
      <c r="AB4532" s="5">
        <f>VLOOKUP(CONCATENATE($F4532," ",$G4532),AllocFactorMatrix,(AB$4+1),FALSE)*$E4535</f>
        <v>0</v>
      </c>
      <c r="AC4532" s="5">
        <f>VLOOKUP(CONCATENATE($F4532," ",$G4532),AllocFactorMatrix,(AC$4+1),FALSE)*$E4535</f>
        <v>0</v>
      </c>
      <c r="AD4532" s="5">
        <f>VLOOKUP(CONCATENATE($F4532," ",$G4532),AllocFactorMatrix,(AD$4+1),FALSE)*$E4535</f>
        <v>0</v>
      </c>
    </row>
    <row r="4533" spans="4:30" hidden="1" outlineLevel="1">
      <c r="D4533" s="7"/>
      <c r="E4533" s="51"/>
      <c r="F4533" s="52" t="str">
        <f>F4535</f>
        <v>EXP_OM_CUSTSERV</v>
      </c>
      <c r="G4533" s="55" t="str">
        <f>$G$13</f>
        <v>ENERGY</v>
      </c>
      <c r="H4533" s="4">
        <f t="shared" si="2314"/>
        <v>0</v>
      </c>
      <c r="I4533" s="5">
        <f>VLOOKUP(CONCATENATE($F4533," ",$G4533),AllocFactorMatrix,(I$4+1),FALSE)*$E4535</f>
        <v>0</v>
      </c>
      <c r="J4533" s="5">
        <f>VLOOKUP(CONCATENATE($F4533," ",$G4533),AllocFactorMatrix,(J$4+1),FALSE)*$E4535</f>
        <v>0</v>
      </c>
      <c r="K4533" s="5">
        <f>VLOOKUP(CONCATENATE($F4533," ",$G4533),AllocFactorMatrix,(K$4+1),FALSE)*$E4535</f>
        <v>0</v>
      </c>
      <c r="L4533" s="5">
        <f>VLOOKUP(CONCATENATE($F4533," ",$G4533),AllocFactorMatrix,(L$4+1),FALSE)*$E4535</f>
        <v>0</v>
      </c>
      <c r="M4533" s="5">
        <f>VLOOKUP(CONCATENATE($F4533," ",$G4533),AllocFactorMatrix,(M$4+1),FALSE)*$E4535</f>
        <v>0</v>
      </c>
      <c r="N4533" s="5">
        <f t="shared" si="2315"/>
        <v>0</v>
      </c>
      <c r="O4533" s="5">
        <f>VLOOKUP(CONCATENATE($F4533," ",$G4533),AllocFactorMatrix,(O$4+1),FALSE)*$E4535</f>
        <v>0</v>
      </c>
      <c r="P4533" s="5">
        <f>VLOOKUP(CONCATENATE($F4533," ",$G4533),AllocFactorMatrix,(P$4+1),FALSE)*$E4535</f>
        <v>0</v>
      </c>
      <c r="Q4533" s="5">
        <f>VLOOKUP(CONCATENATE($F4533," ",$G4533),AllocFactorMatrix,(Q$4+1),FALSE)*$E4535</f>
        <v>0</v>
      </c>
      <c r="R4533" s="5">
        <f>VLOOKUP(CONCATENATE($F4533," ",$G4533),AllocFactorMatrix,(R$4+1),FALSE)*$E4535</f>
        <v>0</v>
      </c>
      <c r="S4533" s="5">
        <f t="shared" si="2317"/>
        <v>0</v>
      </c>
      <c r="T4533" s="5">
        <f>VLOOKUP(CONCATENATE($F4533," ",$G4533),AllocFactorMatrix,(T$4+1),FALSE)*$E4535</f>
        <v>0</v>
      </c>
      <c r="U4533" s="5">
        <f>VLOOKUP(CONCATENATE($F4533," ",$G4533),AllocFactorMatrix,(U$4+1),FALSE)*$E4535</f>
        <v>0</v>
      </c>
      <c r="V4533" s="5">
        <f>VLOOKUP(CONCATENATE($F4533," ",$G4533),AllocFactorMatrix,(V$4+1),FALSE)*$E4535</f>
        <v>0</v>
      </c>
      <c r="W4533" s="5">
        <f>VLOOKUP(CONCATENATE($F4533," ",$G4533),AllocFactorMatrix,(W$4+1),FALSE)*$E4535</f>
        <v>0</v>
      </c>
      <c r="X4533" s="5">
        <f t="shared" si="2323"/>
        <v>0</v>
      </c>
      <c r="Y4533" s="5">
        <f>VLOOKUP(CONCATENATE($F4533," ",$G4533),AllocFactorMatrix,(Y$4+1),FALSE)*$E4535</f>
        <v>0</v>
      </c>
      <c r="Z4533" s="5">
        <f>VLOOKUP(CONCATENATE($F4533," ",$G4533),AllocFactorMatrix,(Z$4+1),FALSE)*$E4535</f>
        <v>0</v>
      </c>
      <c r="AA4533" s="5">
        <f t="shared" si="2316"/>
        <v>0</v>
      </c>
      <c r="AB4533" s="5">
        <f>VLOOKUP(CONCATENATE($F4533," ",$G4533),AllocFactorMatrix,(AB$4+1),FALSE)*$E4535</f>
        <v>0</v>
      </c>
      <c r="AC4533" s="5">
        <f>VLOOKUP(CONCATENATE($F4533," ",$G4533),AllocFactorMatrix,(AC$4+1),FALSE)*$E4535</f>
        <v>0</v>
      </c>
      <c r="AD4533" s="5">
        <f>VLOOKUP(CONCATENATE($F4533," ",$G4533),AllocFactorMatrix,(AD$4+1),FALSE)*$E4535</f>
        <v>0</v>
      </c>
    </row>
    <row r="4534" spans="4:30" hidden="1" outlineLevel="1">
      <c r="D4534" s="7"/>
      <c r="E4534" s="51"/>
      <c r="F4534" s="52" t="str">
        <f>F4535</f>
        <v>EXP_OM_CUSTSERV</v>
      </c>
      <c r="G4534" s="55" t="str">
        <f>$G$14</f>
        <v>CUSTOMER</v>
      </c>
      <c r="H4534" s="4">
        <f t="shared" si="2314"/>
        <v>658852</v>
      </c>
      <c r="I4534" s="5">
        <f>VLOOKUP(CONCATENATE($F4534," ",$G4534),AllocFactorMatrix,(I$4+1),FALSE)*$E4535</f>
        <v>419815.15226533363</v>
      </c>
      <c r="J4534" s="5">
        <f>VLOOKUP(CONCATENATE($F4534," ",$G4534),AllocFactorMatrix,(J$4+1),FALSE)*$E4535</f>
        <v>73458.964373561859</v>
      </c>
      <c r="K4534" s="5">
        <f>VLOOKUP(CONCATENATE($F4534," ",$G4534),AllocFactorMatrix,(K$4+1),FALSE)*$E4535</f>
        <v>20631.119892089184</v>
      </c>
      <c r="L4534" s="5">
        <f>VLOOKUP(CONCATENATE($F4534," ",$G4534),AllocFactorMatrix,(L$4+1),FALSE)*$E4535</f>
        <v>239.8609854796477</v>
      </c>
      <c r="M4534" s="5">
        <f>VLOOKUP(CONCATENATE($F4534," ",$G4534),AllocFactorMatrix,(M$4+1),FALSE)*$E4535</f>
        <v>18.450845036895977</v>
      </c>
      <c r="N4534" s="5">
        <f t="shared" si="2315"/>
        <v>20889.431722605728</v>
      </c>
      <c r="O4534" s="5">
        <f>VLOOKUP(CONCATENATE($F4534," ",$G4534),AllocFactorMatrix,(O$4+1),FALSE)*$E4535</f>
        <v>1805.1076727763229</v>
      </c>
      <c r="P4534" s="5">
        <f>VLOOKUP(CONCATENATE($F4534," ",$G4534),AllocFactorMatrix,(P$4+1),FALSE)*$E4535</f>
        <v>181.43330952947713</v>
      </c>
      <c r="Q4534" s="5">
        <f>VLOOKUP(CONCATENATE($F4534," ",$G4534),AllocFactorMatrix,(Q$4+1),FALSE)*$E4535</f>
        <v>52.277394271205274</v>
      </c>
      <c r="R4534" s="5">
        <f>VLOOKUP(CONCATENATE($F4534," ",$G4534),AllocFactorMatrix,(R$4+1),FALSE)*$E4535</f>
        <v>6.1502816789653254</v>
      </c>
      <c r="S4534" s="5">
        <f t="shared" si="2317"/>
        <v>2044.9686582559707</v>
      </c>
      <c r="T4534" s="5">
        <f>VLOOKUP(CONCATENATE($F4534," ",$G4534),AllocFactorMatrix,(T$4+1),FALSE)*$E4535</f>
        <v>12.300563357930651</v>
      </c>
      <c r="U4534" s="5">
        <f>VLOOKUP(CONCATENATE($F4534," ",$G4534),AllocFactorMatrix,(U$4+1),FALSE)*$E4535</f>
        <v>107.62992938189321</v>
      </c>
      <c r="V4534" s="5">
        <f>VLOOKUP(CONCATENATE($F4534," ",$G4534),AllocFactorMatrix,(V$4+1),FALSE)*$E4535</f>
        <v>76.87852098706658</v>
      </c>
      <c r="W4534" s="5">
        <f>VLOOKUP(CONCATENATE($F4534," ",$G4534),AllocFactorMatrix,(W$4+1),FALSE)*$E4535</f>
        <v>9.2254225184479886</v>
      </c>
      <c r="X4534" s="5">
        <f t="shared" si="2323"/>
        <v>206.03443624533844</v>
      </c>
      <c r="Y4534" s="5">
        <f>VLOOKUP(CONCATENATE($F4534," ",$G4534),AllocFactorMatrix,(Y$4+1),FALSE)*$E4535</f>
        <v>495.0976751567087</v>
      </c>
      <c r="Z4534" s="5">
        <f>VLOOKUP(CONCATENATE($F4534," ",$G4534),AllocFactorMatrix,(Z$4+1),FALSE)*$E4535</f>
        <v>3.0751408394826627</v>
      </c>
      <c r="AA4534" s="5">
        <f t="shared" si="2316"/>
        <v>498.17281599619139</v>
      </c>
      <c r="AB4534" s="5">
        <f>VLOOKUP(CONCATENATE($F4534," ",$G4534),AllocFactorMatrix,(AB$4+1),FALSE)*$E4535</f>
        <v>30.75140839482663</v>
      </c>
      <c r="AC4534" s="5">
        <f>VLOOKUP(CONCATENATE($F4534," ",$G4534),AllocFactorMatrix,(AC$4+1),FALSE)*$E4535</f>
        <v>141739.3915734349</v>
      </c>
      <c r="AD4534" s="5">
        <f>VLOOKUP(CONCATENATE($F4534," ",$G4534),AllocFactorMatrix,(AD$4+1),FALSE)*$E4535</f>
        <v>169.13274617154644</v>
      </c>
    </row>
    <row r="4535" spans="4:30" collapsed="1">
      <c r="D4535" s="7" t="s">
        <v>135</v>
      </c>
      <c r="E4535" s="61">
        <v>658852</v>
      </c>
      <c r="F4535" s="10" t="s">
        <v>82</v>
      </c>
      <c r="G4535" s="55" t="str">
        <f>$G$15</f>
        <v>TOTAL</v>
      </c>
      <c r="H4535" s="4">
        <f t="shared" si="2314"/>
        <v>658852</v>
      </c>
      <c r="I4535" s="5">
        <f>VLOOKUP(CONCATENATE($F4535," ",$G4535),AllocFactorMatrix,(I$4+1),FALSE)*$E4535</f>
        <v>419815.15226533363</v>
      </c>
      <c r="J4535" s="5">
        <f>VLOOKUP(CONCATENATE($F4535," ",$G4535),AllocFactorMatrix,(J$4+1),FALSE)*$E4535</f>
        <v>73458.964373561859</v>
      </c>
      <c r="K4535" s="5">
        <f>VLOOKUP(CONCATENATE($F4535," ",$G4535),AllocFactorMatrix,(K$4+1),FALSE)*$E4535</f>
        <v>20631.119892089184</v>
      </c>
      <c r="L4535" s="5">
        <f>VLOOKUP(CONCATENATE($F4535," ",$G4535),AllocFactorMatrix,(L$4+1),FALSE)*$E4535</f>
        <v>239.8609854796477</v>
      </c>
      <c r="M4535" s="5">
        <f>VLOOKUP(CONCATENATE($F4535," ",$G4535),AllocFactorMatrix,(M$4+1),FALSE)*$E4535</f>
        <v>18.450845036895977</v>
      </c>
      <c r="N4535" s="5">
        <f t="shared" si="2315"/>
        <v>20889.431722605728</v>
      </c>
      <c r="O4535" s="5">
        <f>VLOOKUP(CONCATENATE($F4535," ",$G4535),AllocFactorMatrix,(O$4+1),FALSE)*$E4535</f>
        <v>1805.1076727763229</v>
      </c>
      <c r="P4535" s="5">
        <f>VLOOKUP(CONCATENATE($F4535," ",$G4535),AllocFactorMatrix,(P$4+1),FALSE)*$E4535</f>
        <v>181.43330952947713</v>
      </c>
      <c r="Q4535" s="5">
        <f>VLOOKUP(CONCATENATE($F4535," ",$G4535),AllocFactorMatrix,(Q$4+1),FALSE)*$E4535</f>
        <v>52.277394271205274</v>
      </c>
      <c r="R4535" s="5">
        <f>VLOOKUP(CONCATENATE($F4535," ",$G4535),AllocFactorMatrix,(R$4+1),FALSE)*$E4535</f>
        <v>6.1502816789653254</v>
      </c>
      <c r="S4535" s="5">
        <f t="shared" si="2317"/>
        <v>2044.9686582559707</v>
      </c>
      <c r="T4535" s="5">
        <f>VLOOKUP(CONCATENATE($F4535," ",$G4535),AllocFactorMatrix,(T$4+1),FALSE)*$E4535</f>
        <v>12.300563357930651</v>
      </c>
      <c r="U4535" s="5">
        <f>VLOOKUP(CONCATENATE($F4535," ",$G4535),AllocFactorMatrix,(U$4+1),FALSE)*$E4535</f>
        <v>107.62992938189321</v>
      </c>
      <c r="V4535" s="5">
        <f>VLOOKUP(CONCATENATE($F4535," ",$G4535),AllocFactorMatrix,(V$4+1),FALSE)*$E4535</f>
        <v>76.87852098706658</v>
      </c>
      <c r="W4535" s="5">
        <f>VLOOKUP(CONCATENATE($F4535," ",$G4535),AllocFactorMatrix,(W$4+1),FALSE)*$E4535</f>
        <v>9.2254225184479886</v>
      </c>
      <c r="X4535" s="5">
        <f t="shared" si="2323"/>
        <v>206.03443624533844</v>
      </c>
      <c r="Y4535" s="5">
        <f>VLOOKUP(CONCATENATE($F4535," ",$G4535),AllocFactorMatrix,(Y$4+1),FALSE)*$E4535</f>
        <v>495.0976751567087</v>
      </c>
      <c r="Z4535" s="5">
        <f>VLOOKUP(CONCATENATE($F4535," ",$G4535),AllocFactorMatrix,(Z$4+1),FALSE)*$E4535</f>
        <v>3.0751408394826627</v>
      </c>
      <c r="AA4535" s="5">
        <f t="shared" si="2316"/>
        <v>498.17281599619139</v>
      </c>
      <c r="AB4535" s="5">
        <f>VLOOKUP(CONCATENATE($F4535," ",$G4535),AllocFactorMatrix,(AB$4+1),FALSE)*$E4535</f>
        <v>30.75140839482663</v>
      </c>
      <c r="AC4535" s="5">
        <f>VLOOKUP(CONCATENATE($F4535," ",$G4535),AllocFactorMatrix,(AC$4+1),FALSE)*$E4535</f>
        <v>141739.3915734349</v>
      </c>
      <c r="AD4535" s="5">
        <f>VLOOKUP(CONCATENATE($F4535," ",$G4535),AllocFactorMatrix,(AD$4+1),FALSE)*$E4535</f>
        <v>169.13274617154644</v>
      </c>
    </row>
    <row r="4536" spans="4:30" hidden="1" outlineLevel="1">
      <c r="D4536" s="7"/>
      <c r="E4536" s="11"/>
      <c r="F4536" s="11"/>
      <c r="G4536" s="55" t="str">
        <f>$G$8</f>
        <v>PRODUCTION</v>
      </c>
      <c r="H4536" s="4">
        <f t="shared" ref="H4536:AD4536" ca="1" si="2324">H4488+H4496+H4504+H4512+H4520+H4528</f>
        <v>12848662.999999996</v>
      </c>
      <c r="I4536" s="4">
        <f t="shared" ca="1" si="2324"/>
        <v>6329032.8439129265</v>
      </c>
      <c r="J4536" s="4">
        <f t="shared" ca="1" si="2324"/>
        <v>312866.70852654189</v>
      </c>
      <c r="K4536" s="4">
        <f t="shared" ca="1" si="2324"/>
        <v>1146012.8226959712</v>
      </c>
      <c r="L4536" s="4">
        <f t="shared" ref="L4536:M4543" ca="1" si="2325">L4488+L4496+L4504+L4512+L4520+L4528</f>
        <v>36072.414857134907</v>
      </c>
      <c r="M4536" s="4">
        <f t="shared" ca="1" si="2325"/>
        <v>3382.7556396204582</v>
      </c>
      <c r="N4536" s="4">
        <f t="shared" ca="1" si="2324"/>
        <v>1185467.9931927265</v>
      </c>
      <c r="O4536" s="4">
        <f t="shared" ca="1" si="2324"/>
        <v>871148.01987803669</v>
      </c>
      <c r="P4536" s="4">
        <f t="shared" ca="1" si="2324"/>
        <v>162320.2560845284</v>
      </c>
      <c r="Q4536" s="4">
        <f t="shared" ca="1" si="2324"/>
        <v>73349.50132135216</v>
      </c>
      <c r="R4536" s="4">
        <f t="shared" ca="1" si="2324"/>
        <v>3298.4450836903147</v>
      </c>
      <c r="S4536" s="4">
        <f t="shared" ca="1" si="2324"/>
        <v>1110116.2223676075</v>
      </c>
      <c r="T4536" s="4">
        <f t="shared" ref="T4536:T4543" ca="1" si="2326">T4488+T4496+T4504+T4512+T4520+T4528</f>
        <v>30431.431639536237</v>
      </c>
      <c r="U4536" s="4">
        <f t="shared" ca="1" si="2324"/>
        <v>498005.19381760445</v>
      </c>
      <c r="V4536" s="4">
        <f t="shared" ca="1" si="2324"/>
        <v>2631971.442497157</v>
      </c>
      <c r="W4536" s="4">
        <f t="shared" ref="W4536:W4543" ca="1" si="2327">W4488+W4496+W4504+W4512+W4520+W4528</f>
        <v>475290.41952564771</v>
      </c>
      <c r="X4536" s="4">
        <f t="shared" ca="1" si="2324"/>
        <v>3635698.4874799452</v>
      </c>
      <c r="Y4536" s="4">
        <f t="shared" ca="1" si="2324"/>
        <v>267528.17456641438</v>
      </c>
      <c r="Z4536" s="4">
        <f t="shared" ca="1" si="2324"/>
        <v>4480.9946625102357</v>
      </c>
      <c r="AA4536" s="4">
        <f t="shared" ca="1" si="2324"/>
        <v>272009.16922892461</v>
      </c>
      <c r="AB4536" s="4">
        <f t="shared" ref="AB4536:AC4543" ca="1" si="2328">AB4488+AB4496+AB4504+AB4512+AB4520+AB4528</f>
        <v>3471.5752913242618</v>
      </c>
      <c r="AC4536" s="4">
        <f t="shared" ca="1" si="2328"/>
        <v>0</v>
      </c>
      <c r="AD4536" s="4">
        <f t="shared" ca="1" si="2324"/>
        <v>0</v>
      </c>
    </row>
    <row r="4537" spans="4:30" hidden="1" outlineLevel="1">
      <c r="D4537" s="7"/>
      <c r="E4537" s="11"/>
      <c r="F4537" s="11"/>
      <c r="G4537" s="55" t="str">
        <f>$G$9</f>
        <v>BULKTRAN</v>
      </c>
      <c r="H4537" s="4">
        <f t="shared" ref="H4537:AD4537" ca="1" si="2329">H4489+H4497+H4505+H4513+H4521+H4529</f>
        <v>46946.678099999997</v>
      </c>
      <c r="I4537" s="4">
        <f t="shared" ca="1" si="2329"/>
        <v>23125.135090515472</v>
      </c>
      <c r="J4537" s="4">
        <f t="shared" ca="1" si="2329"/>
        <v>1143.1580588114182</v>
      </c>
      <c r="K4537" s="4">
        <f t="shared" ca="1" si="2329"/>
        <v>4187.3224541401823</v>
      </c>
      <c r="L4537" s="4">
        <f t="shared" ca="1" si="2325"/>
        <v>131.80204419616038</v>
      </c>
      <c r="M4537" s="4">
        <f t="shared" ca="1" si="2325"/>
        <v>12.359973960265076</v>
      </c>
      <c r="N4537" s="4">
        <f t="shared" ca="1" si="2329"/>
        <v>4331.4844722966081</v>
      </c>
      <c r="O4537" s="4">
        <f t="shared" ca="1" si="2329"/>
        <v>3183.0164482224031</v>
      </c>
      <c r="P4537" s="4">
        <f t="shared" ca="1" si="2329"/>
        <v>593.08869814002628</v>
      </c>
      <c r="Q4537" s="4">
        <f t="shared" ca="1" si="2329"/>
        <v>268.00573937763374</v>
      </c>
      <c r="R4537" s="4">
        <f t="shared" ref="R4537" ca="1" si="2330">R4489+R4497+R4505+R4513+R4521+R4529</f>
        <v>12.051918520591352</v>
      </c>
      <c r="S4537" s="4">
        <f t="shared" ca="1" si="2329"/>
        <v>4056.1628042606544</v>
      </c>
      <c r="T4537" s="4">
        <f t="shared" ca="1" si="2326"/>
        <v>111.19091731983815</v>
      </c>
      <c r="U4537" s="4">
        <f t="shared" ca="1" si="2329"/>
        <v>1819.6204170257399</v>
      </c>
      <c r="V4537" s="4">
        <f t="shared" ca="1" si="2329"/>
        <v>9616.7450324836718</v>
      </c>
      <c r="W4537" s="4">
        <f t="shared" ca="1" si="2327"/>
        <v>1736.6247623962547</v>
      </c>
      <c r="X4537" s="4">
        <f t="shared" ca="1" si="2329"/>
        <v>13284.181129225504</v>
      </c>
      <c r="Y4537" s="4">
        <f t="shared" ca="1" si="2329"/>
        <v>977.49930043694576</v>
      </c>
      <c r="Z4537" s="4">
        <f t="shared" ca="1" si="2329"/>
        <v>16.372739637477164</v>
      </c>
      <c r="AA4537" s="4">
        <f t="shared" ca="1" si="2329"/>
        <v>993.8720400744229</v>
      </c>
      <c r="AB4537" s="4">
        <f t="shared" ca="1" si="2328"/>
        <v>12.684504815926287</v>
      </c>
      <c r="AC4537" s="4">
        <f t="shared" ca="1" si="2328"/>
        <v>0</v>
      </c>
      <c r="AD4537" s="4">
        <f t="shared" ca="1" si="2329"/>
        <v>0</v>
      </c>
    </row>
    <row r="4538" spans="4:30" hidden="1" outlineLevel="1">
      <c r="D4538" s="7"/>
      <c r="E4538" s="11"/>
      <c r="F4538" s="11"/>
      <c r="G4538" s="55" t="str">
        <f>$G$10</f>
        <v>SUBTRAN</v>
      </c>
      <c r="H4538" s="4">
        <f t="shared" ref="H4538:AD4538" ca="1" si="2331">H4490+H4498+H4506+H4514+H4522+H4530</f>
        <v>10326.321900000008</v>
      </c>
      <c r="I4538" s="4">
        <f t="shared" ca="1" si="2331"/>
        <v>5027.5498287661303</v>
      </c>
      <c r="J4538" s="4">
        <f t="shared" ca="1" si="2331"/>
        <v>242.63613155225889</v>
      </c>
      <c r="K4538" s="4">
        <f t="shared" ca="1" si="2331"/>
        <v>882.69838280048486</v>
      </c>
      <c r="L4538" s="4">
        <f t="shared" ca="1" si="2325"/>
        <v>27.26572253320904</v>
      </c>
      <c r="M4538" s="4">
        <f t="shared" ca="1" si="2325"/>
        <v>3.3958015420938139</v>
      </c>
      <c r="N4538" s="4">
        <f t="shared" ca="1" si="2331"/>
        <v>913.35990687578771</v>
      </c>
      <c r="O4538" s="4">
        <f t="shared" ca="1" si="2331"/>
        <v>666.89242461824119</v>
      </c>
      <c r="P4538" s="4">
        <f t="shared" ca="1" si="2331"/>
        <v>123.97452390261965</v>
      </c>
      <c r="Q4538" s="4">
        <f t="shared" ca="1" si="2331"/>
        <v>73.766318926333597</v>
      </c>
      <c r="R4538" s="4">
        <f t="shared" ref="R4538" ca="1" si="2332">R4490+R4498+R4506+R4514+R4522+R4530</f>
        <v>0</v>
      </c>
      <c r="S4538" s="4">
        <f t="shared" ca="1" si="2331"/>
        <v>864.6332674471945</v>
      </c>
      <c r="T4538" s="4">
        <f t="shared" ca="1" si="2326"/>
        <v>23.286738378011176</v>
      </c>
      <c r="U4538" s="4">
        <f t="shared" ca="1" si="2331"/>
        <v>381.217202686983</v>
      </c>
      <c r="V4538" s="4">
        <f t="shared" ca="1" si="2331"/>
        <v>2655.8194459210399</v>
      </c>
      <c r="W4538" s="4">
        <f t="shared" ca="1" si="2327"/>
        <v>0</v>
      </c>
      <c r="X4538" s="4">
        <f t="shared" ca="1" si="2331"/>
        <v>3060.3233869860342</v>
      </c>
      <c r="Y4538" s="4">
        <f t="shared" ca="1" si="2331"/>
        <v>200.71508149442147</v>
      </c>
      <c r="Z4538" s="4">
        <f t="shared" ca="1" si="2331"/>
        <v>3.3459258615482272</v>
      </c>
      <c r="AA4538" s="4">
        <f t="shared" ca="1" si="2331"/>
        <v>204.06100735596971</v>
      </c>
      <c r="AB4538" s="4">
        <f t="shared" ca="1" si="2328"/>
        <v>2.6802765395344759</v>
      </c>
      <c r="AC4538" s="4">
        <f t="shared" ca="1" si="2328"/>
        <v>9.1135132203701001</v>
      </c>
      <c r="AD4538" s="4">
        <f t="shared" ca="1" si="2331"/>
        <v>1.9645812567266041</v>
      </c>
    </row>
    <row r="4539" spans="4:30" hidden="1" outlineLevel="1">
      <c r="D4539" s="7"/>
      <c r="E4539" s="11"/>
      <c r="F4539" s="11"/>
      <c r="G4539" s="55" t="str">
        <f>$G$11</f>
        <v>DISTPRI</v>
      </c>
      <c r="H4539" s="4">
        <f t="shared" ref="H4539:AD4539" ca="1" si="2333">H4491+H4499+H4507+H4515+H4523+H4531</f>
        <v>6616058.7274314081</v>
      </c>
      <c r="I4539" s="4">
        <f ca="1">I4491+I4499+I4507+I4515+I4523+I4531</f>
        <v>4421794.2259362563</v>
      </c>
      <c r="J4539" s="4">
        <f t="shared" ca="1" si="2333"/>
        <v>208431.83655347358</v>
      </c>
      <c r="K4539" s="4">
        <f t="shared" ca="1" si="2333"/>
        <v>756828.79068809201</v>
      </c>
      <c r="L4539" s="4">
        <f t="shared" ca="1" si="2325"/>
        <v>23389.947740583215</v>
      </c>
      <c r="M4539" s="4">
        <f t="shared" ca="1" si="2325"/>
        <v>0</v>
      </c>
      <c r="N4539" s="4">
        <f t="shared" ca="1" si="2333"/>
        <v>780218.73842867522</v>
      </c>
      <c r="O4539" s="4">
        <f t="shared" ca="1" si="2333"/>
        <v>567489.31065421144</v>
      </c>
      <c r="P4539" s="4">
        <f t="shared" ca="1" si="2333"/>
        <v>105694.9222979824</v>
      </c>
      <c r="Q4539" s="4">
        <f t="shared" ca="1" si="2333"/>
        <v>0</v>
      </c>
      <c r="R4539" s="4">
        <f t="shared" ref="R4539" ca="1" si="2334">R4491+R4499+R4507+R4515+R4523+R4531</f>
        <v>0</v>
      </c>
      <c r="S4539" s="4">
        <f t="shared" ca="1" si="2333"/>
        <v>673184.23295219382</v>
      </c>
      <c r="T4539" s="4">
        <f t="shared" ca="1" si="2326"/>
        <v>20230.644207744554</v>
      </c>
      <c r="U4539" s="4">
        <f t="shared" ca="1" si="2333"/>
        <v>326274.51223653613</v>
      </c>
      <c r="V4539" s="4">
        <f t="shared" ca="1" si="2333"/>
        <v>0</v>
      </c>
      <c r="W4539" s="4">
        <f t="shared" ca="1" si="2327"/>
        <v>0</v>
      </c>
      <c r="X4539" s="4">
        <f t="shared" ca="1" si="2333"/>
        <v>346505.1564442807</v>
      </c>
      <c r="Y4539" s="4">
        <f t="shared" ca="1" si="2333"/>
        <v>171124.10648254069</v>
      </c>
      <c r="Z4539" s="4">
        <f t="shared" ca="1" si="2333"/>
        <v>2855.0199636187031</v>
      </c>
      <c r="AA4539" s="4">
        <f t="shared" ca="1" si="2333"/>
        <v>173979.12644615941</v>
      </c>
      <c r="AB4539" s="4">
        <f t="shared" ca="1" si="2328"/>
        <v>2313.0445514268063</v>
      </c>
      <c r="AC4539" s="4">
        <f t="shared" ca="1" si="2328"/>
        <v>7924.1692828948444</v>
      </c>
      <c r="AD4539" s="4">
        <f t="shared" ca="1" si="2333"/>
        <v>1708.1968360464728</v>
      </c>
    </row>
    <row r="4540" spans="4:30" hidden="1" outlineLevel="1">
      <c r="D4540" s="7"/>
      <c r="E4540" s="11"/>
      <c r="F4540" s="11"/>
      <c r="G4540" s="55" t="str">
        <f>$G$12</f>
        <v>DISTSEC</v>
      </c>
      <c r="H4540" s="4">
        <f t="shared" ref="H4540:AD4540" ca="1" si="2335">H4492+H4500+H4508+H4516+H4524+H4532</f>
        <v>2730528.8117004652</v>
      </c>
      <c r="I4540" s="4">
        <f t="shared" ca="1" si="2335"/>
        <v>2041620.3561544297</v>
      </c>
      <c r="J4540" s="4">
        <f t="shared" ca="1" si="2335"/>
        <v>98427.168053742324</v>
      </c>
      <c r="K4540" s="4">
        <f t="shared" ca="1" si="2335"/>
        <v>296995.78430300643</v>
      </c>
      <c r="L4540" s="4">
        <f t="shared" ca="1" si="2325"/>
        <v>0</v>
      </c>
      <c r="M4540" s="4">
        <f t="shared" ca="1" si="2325"/>
        <v>0</v>
      </c>
      <c r="N4540" s="4">
        <f t="shared" ca="1" si="2335"/>
        <v>296995.78430300643</v>
      </c>
      <c r="O4540" s="4">
        <f t="shared" ca="1" si="2335"/>
        <v>189246.86973616417</v>
      </c>
      <c r="P4540" s="4">
        <f t="shared" ca="1" si="2335"/>
        <v>0</v>
      </c>
      <c r="Q4540" s="4">
        <f t="shared" ca="1" si="2335"/>
        <v>0</v>
      </c>
      <c r="R4540" s="4">
        <f t="shared" ref="R4540" ca="1" si="2336">R4492+R4500+R4508+R4516+R4524+R4532</f>
        <v>0</v>
      </c>
      <c r="S4540" s="4">
        <f t="shared" ca="1" si="2335"/>
        <v>189246.86973616417</v>
      </c>
      <c r="T4540" s="4">
        <f t="shared" ca="1" si="2326"/>
        <v>5116.838343014625</v>
      </c>
      <c r="U4540" s="4">
        <f t="shared" ca="1" si="2335"/>
        <v>0</v>
      </c>
      <c r="V4540" s="4">
        <f t="shared" ca="1" si="2335"/>
        <v>0</v>
      </c>
      <c r="W4540" s="4">
        <f t="shared" ca="1" si="2327"/>
        <v>0</v>
      </c>
      <c r="X4540" s="4">
        <f t="shared" ca="1" si="2335"/>
        <v>5116.838343014625</v>
      </c>
      <c r="Y4540" s="4">
        <f t="shared" ca="1" si="2335"/>
        <v>69802.589998373383</v>
      </c>
      <c r="Z4540" s="4">
        <f t="shared" ca="1" si="2335"/>
        <v>0</v>
      </c>
      <c r="AA4540" s="4">
        <f t="shared" ca="1" si="2335"/>
        <v>69802.589998373383</v>
      </c>
      <c r="AB4540" s="4">
        <f t="shared" ca="1" si="2328"/>
        <v>724.34372187865813</v>
      </c>
      <c r="AC4540" s="4">
        <f t="shared" ca="1" si="2328"/>
        <v>24594.255295172294</v>
      </c>
      <c r="AD4540" s="4">
        <f t="shared" ca="1" si="2335"/>
        <v>4000.6060946836669</v>
      </c>
    </row>
    <row r="4541" spans="4:30" hidden="1" outlineLevel="1">
      <c r="D4541" s="7"/>
      <c r="E4541" s="11"/>
      <c r="F4541" s="11"/>
      <c r="G4541" s="55" t="str">
        <f>$G$13</f>
        <v>ENERGY</v>
      </c>
      <c r="H4541" s="4">
        <f t="shared" ref="H4541:AD4541" ca="1" si="2337">H4493+H4501+H4509+H4517+H4525+H4533</f>
        <v>3382468.9999999986</v>
      </c>
      <c r="I4541" s="4">
        <f t="shared" ca="1" si="2337"/>
        <v>1269193.9956312156</v>
      </c>
      <c r="J4541" s="4">
        <f t="shared" ca="1" si="2337"/>
        <v>82251.972187975378</v>
      </c>
      <c r="K4541" s="4">
        <f t="shared" ca="1" si="2337"/>
        <v>275964.28311132127</v>
      </c>
      <c r="L4541" s="4">
        <f t="shared" ca="1" si="2325"/>
        <v>8770.7714206127803</v>
      </c>
      <c r="M4541" s="4">
        <f t="shared" ca="1" si="2325"/>
        <v>808.56259282101166</v>
      </c>
      <c r="N4541" s="4">
        <f t="shared" ca="1" si="2337"/>
        <v>285543.61712475505</v>
      </c>
      <c r="O4541" s="4">
        <f t="shared" ca="1" si="2337"/>
        <v>251600.48751365818</v>
      </c>
      <c r="P4541" s="4">
        <f t="shared" ca="1" si="2337"/>
        <v>46641.889172531046</v>
      </c>
      <c r="Q4541" s="4">
        <f t="shared" ca="1" si="2337"/>
        <v>21192.880597613363</v>
      </c>
      <c r="R4541" s="4">
        <f t="shared" ref="R4541" ca="1" si="2338">R4493+R4501+R4509+R4517+R4525+R4533</f>
        <v>981.9538582710785</v>
      </c>
      <c r="S4541" s="4">
        <f t="shared" ca="1" si="2337"/>
        <v>320417.21114207362</v>
      </c>
      <c r="T4541" s="4">
        <f t="shared" ca="1" si="2326"/>
        <v>9641.8074634930381</v>
      </c>
      <c r="U4541" s="4">
        <f t="shared" ca="1" si="2337"/>
        <v>169295.69486374504</v>
      </c>
      <c r="V4541" s="4">
        <f t="shared" ca="1" si="2337"/>
        <v>961190.66744197311</v>
      </c>
      <c r="W4541" s="4">
        <f t="shared" ca="1" si="2327"/>
        <v>182360.36595712611</v>
      </c>
      <c r="X4541" s="4">
        <f t="shared" ca="1" si="2337"/>
        <v>1322488.5357263372</v>
      </c>
      <c r="Y4541" s="4">
        <f t="shared" ca="1" si="2337"/>
        <v>68166.156179092402</v>
      </c>
      <c r="Z4541" s="4">
        <f t="shared" ca="1" si="2337"/>
        <v>1109.6363552124237</v>
      </c>
      <c r="AA4541" s="4">
        <f t="shared" ca="1" si="2337"/>
        <v>69275.792534304826</v>
      </c>
      <c r="AB4541" s="4">
        <f t="shared" ca="1" si="2328"/>
        <v>1237.7100946634941</v>
      </c>
      <c r="AC4541" s="4">
        <f t="shared" ca="1" si="2328"/>
        <v>26763.823402707174</v>
      </c>
      <c r="AD4541" s="4">
        <f t="shared" ca="1" si="2337"/>
        <v>5296.3421559669059</v>
      </c>
    </row>
    <row r="4542" spans="4:30" hidden="1" outlineLevel="1">
      <c r="D4542" s="7"/>
      <c r="E4542" s="11"/>
      <c r="F4542" s="11"/>
      <c r="G4542" s="55" t="str">
        <f>$G$14</f>
        <v>CUSTOMER</v>
      </c>
      <c r="H4542" s="4">
        <f t="shared" ref="H4542:AD4542" ca="1" si="2339">H4494+H4502+H4510+H4518+H4526+H4534</f>
        <v>2549486.4608681281</v>
      </c>
      <c r="I4542" s="4">
        <f t="shared" ca="1" si="2339"/>
        <v>1821610.6062214412</v>
      </c>
      <c r="J4542" s="4">
        <f t="shared" ca="1" si="2339"/>
        <v>311737.55701338995</v>
      </c>
      <c r="K4542" s="4">
        <f t="shared" ca="1" si="2339"/>
        <v>89763.614810230385</v>
      </c>
      <c r="L4542" s="4">
        <f t="shared" ca="1" si="2325"/>
        <v>15005.147707753162</v>
      </c>
      <c r="M4542" s="4">
        <f t="shared" ca="1" si="2325"/>
        <v>2370.7413809423037</v>
      </c>
      <c r="N4542" s="4">
        <f t="shared" ca="1" si="2339"/>
        <v>107139.50389892586</v>
      </c>
      <c r="O4542" s="4">
        <f t="shared" ca="1" si="2339"/>
        <v>16750.100280424886</v>
      </c>
      <c r="P4542" s="4">
        <f t="shared" ca="1" si="2339"/>
        <v>4301.8897619721374</v>
      </c>
      <c r="Q4542" s="4">
        <f t="shared" ca="1" si="2339"/>
        <v>8228.1724895586358</v>
      </c>
      <c r="R4542" s="4">
        <f t="shared" ref="R4542" ca="1" si="2340">R4494+R4502+R4510+R4518+R4526+R4534</f>
        <v>1436.1013648030055</v>
      </c>
      <c r="S4542" s="4">
        <f t="shared" ca="1" si="2339"/>
        <v>30716.263896758664</v>
      </c>
      <c r="T4542" s="4">
        <f t="shared" ca="1" si="2326"/>
        <v>116.49279194381069</v>
      </c>
      <c r="U4542" s="4">
        <f t="shared" ca="1" si="2339"/>
        <v>2561.048177551892</v>
      </c>
      <c r="V4542" s="4">
        <f t="shared" ca="1" si="2339"/>
        <v>12106.756207259183</v>
      </c>
      <c r="W4542" s="4">
        <f t="shared" ca="1" si="2327"/>
        <v>2154.9543515361256</v>
      </c>
      <c r="X4542" s="4">
        <f t="shared" ca="1" si="2339"/>
        <v>16939.251528291014</v>
      </c>
      <c r="Y4542" s="4">
        <f t="shared" ca="1" si="2339"/>
        <v>4584.5367121557038</v>
      </c>
      <c r="Z4542" s="4">
        <f t="shared" ca="1" si="2339"/>
        <v>72.631660533795042</v>
      </c>
      <c r="AA4542" s="4">
        <f t="shared" ca="1" si="2339"/>
        <v>4657.168372689498</v>
      </c>
      <c r="AB4542" s="4">
        <f t="shared" ca="1" si="2328"/>
        <v>130.63608780362924</v>
      </c>
      <c r="AC4542" s="4">
        <f t="shared" ca="1" si="2328"/>
        <v>201053.13820227026</v>
      </c>
      <c r="AD4542" s="4">
        <f t="shared" ca="1" si="2339"/>
        <v>55502.335646558298</v>
      </c>
    </row>
    <row r="4543" spans="4:30" collapsed="1">
      <c r="D4543" s="7" t="s">
        <v>3</v>
      </c>
      <c r="E4543" s="4">
        <f>E4495+E4503+E4511+E4519+E4527+E4535</f>
        <v>28184479</v>
      </c>
      <c r="F4543" s="3"/>
      <c r="G4543" s="55" t="str">
        <f>$G$15</f>
        <v>TOTAL</v>
      </c>
      <c r="H4543" s="4">
        <f t="shared" ref="H4543:AD4543" ca="1" si="2341">H4495+H4503+H4511+H4519+H4527+H4535</f>
        <v>28184478.999999996</v>
      </c>
      <c r="I4543" s="4">
        <f ca="1">I4495+I4503+I4511+I4519+I4527+I4535</f>
        <v>15911404.712775553</v>
      </c>
      <c r="J4543" s="4">
        <f t="shared" ca="1" si="2341"/>
        <v>1015101.0365254867</v>
      </c>
      <c r="K4543" s="4">
        <f t="shared" ca="1" si="2341"/>
        <v>2570635.3164455621</v>
      </c>
      <c r="L4543" s="4">
        <f t="shared" ca="1" si="2325"/>
        <v>83397.349492813431</v>
      </c>
      <c r="M4543" s="4">
        <f t="shared" ca="1" si="2325"/>
        <v>6577.8153888861325</v>
      </c>
      <c r="N4543" s="4">
        <f t="shared" ca="1" si="2341"/>
        <v>2660610.4813272618</v>
      </c>
      <c r="O4543" s="4">
        <f t="shared" ca="1" si="2341"/>
        <v>1900084.6969353363</v>
      </c>
      <c r="P4543" s="4">
        <f t="shared" ca="1" si="2341"/>
        <v>319676.02053905663</v>
      </c>
      <c r="Q4543" s="4">
        <f t="shared" ca="1" si="2341"/>
        <v>103112.32646682812</v>
      </c>
      <c r="R4543" s="4">
        <f t="shared" ref="R4543" ca="1" si="2342">R4495+R4503+R4511+R4519+R4527+R4535</f>
        <v>5728.5522252849905</v>
      </c>
      <c r="S4543" s="4">
        <f t="shared" ca="1" si="2341"/>
        <v>2328601.5961665059</v>
      </c>
      <c r="T4543" s="4">
        <f t="shared" ca="1" si="2326"/>
        <v>65671.692101430119</v>
      </c>
      <c r="U4543" s="4">
        <f t="shared" ca="1" si="2341"/>
        <v>998337.28671515011</v>
      </c>
      <c r="V4543" s="4">
        <f t="shared" ca="1" si="2341"/>
        <v>3617541.4306247942</v>
      </c>
      <c r="W4543" s="4">
        <f t="shared" ca="1" si="2327"/>
        <v>661542.36459670612</v>
      </c>
      <c r="X4543" s="4">
        <f t="shared" ca="1" si="2341"/>
        <v>5343092.7740380801</v>
      </c>
      <c r="Y4543" s="4">
        <f t="shared" ca="1" si="2341"/>
        <v>582383.77832050784</v>
      </c>
      <c r="Z4543" s="4">
        <f t="shared" ca="1" si="2341"/>
        <v>8538.0013073741848</v>
      </c>
      <c r="AA4543" s="4">
        <f t="shared" ca="1" si="2341"/>
        <v>590921.77962788229</v>
      </c>
      <c r="AB4543" s="4">
        <f t="shared" ca="1" si="2328"/>
        <v>7892.6745284523095</v>
      </c>
      <c r="AC4543" s="4">
        <f t="shared" ca="1" si="2328"/>
        <v>260344.49969626492</v>
      </c>
      <c r="AD4543" s="4">
        <f t="shared" ca="1" si="2341"/>
        <v>66509.445314512064</v>
      </c>
    </row>
    <row r="4544" spans="4:30">
      <c r="D4544" s="7"/>
      <c r="E4544" s="4"/>
      <c r="F4544" s="3"/>
      <c r="G4544" s="7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  <c r="AC4544" s="4"/>
      <c r="AD4544" s="4"/>
    </row>
    <row r="4545" spans="1:30">
      <c r="D4545" s="7"/>
    </row>
    <row r="4546" spans="1:30">
      <c r="A4546" s="56" t="s">
        <v>183</v>
      </c>
      <c r="D4546" s="7"/>
      <c r="E4546" s="16"/>
      <c r="F4546" s="53"/>
    </row>
    <row r="4547" spans="1:30" hidden="1" outlineLevel="1">
      <c r="D4547" s="7"/>
      <c r="E4547" s="51"/>
      <c r="F4547" s="52" t="str">
        <f>F4554</f>
        <v>RATEBASE</v>
      </c>
      <c r="G4547" s="55" t="str">
        <f>$G$8</f>
        <v>PRODUCTION</v>
      </c>
      <c r="H4547" s="4">
        <f ca="1">SUBTOTAL(9,I4547:AD4547)</f>
        <v>32571957.34227233</v>
      </c>
      <c r="I4547" s="5">
        <f t="shared" ref="I4547:J4553" ca="1" si="2343">I$4555*I846/I$853</f>
        <v>9490733.2391722444</v>
      </c>
      <c r="J4547" s="54">
        <f t="shared" ca="1" si="2343"/>
        <v>1504209.0151391493</v>
      </c>
      <c r="K4547" s="54">
        <f t="shared" ref="K4547:M4553" ca="1" si="2344">$N$4555*K846/$N$853</f>
        <v>4653974.4302088656</v>
      </c>
      <c r="L4547" s="54">
        <f t="shared" ca="1" si="2344"/>
        <v>137882.45257298028</v>
      </c>
      <c r="M4547" s="54">
        <f t="shared" ca="1" si="2344"/>
        <v>-1752.5849050070708</v>
      </c>
      <c r="N4547" s="5">
        <f ca="1">SUBTOTAL(9,K4547:M4547)</f>
        <v>4790104.2978768386</v>
      </c>
      <c r="O4547" s="54">
        <f t="shared" ref="O4547:R4553" ca="1" si="2345">$S$4555*O846/$S$853</f>
        <v>3570013.3827923168</v>
      </c>
      <c r="P4547" s="54">
        <f t="shared" ca="1" si="2345"/>
        <v>647529.53634912788</v>
      </c>
      <c r="Q4547" s="54">
        <f t="shared" ca="1" si="2345"/>
        <v>281941.4734468534</v>
      </c>
      <c r="R4547" s="54">
        <f t="shared" ca="1" si="2345"/>
        <v>13674.133880145564</v>
      </c>
      <c r="S4547" s="5">
        <f ca="1">SUBTOTAL(9,O4547:R4547)</f>
        <v>4513158.5264684437</v>
      </c>
      <c r="T4547" s="54">
        <f t="shared" ref="T4547:W4553" ca="1" si="2346">$X$4555*T846/$X$853</f>
        <v>95269.216280532302</v>
      </c>
      <c r="U4547" s="54">
        <f t="shared" ca="1" si="2346"/>
        <v>1542924.1313895839</v>
      </c>
      <c r="V4547" s="54">
        <f t="shared" ca="1" si="2346"/>
        <v>8223331.0432302784</v>
      </c>
      <c r="W4547" s="54">
        <f t="shared" ca="1" si="2346"/>
        <v>1474791.9404117567</v>
      </c>
      <c r="X4547" s="5">
        <f ca="1">SUBTOTAL(9,T4547:W4547)</f>
        <v>11336316.33131215</v>
      </c>
      <c r="Y4547" s="54">
        <f t="shared" ref="Y4547:Z4553" ca="1" si="2347">$AA$4555*Y846/$AA$853</f>
        <v>904234.42022793135</v>
      </c>
      <c r="Z4547" s="54">
        <f t="shared" ca="1" si="2347"/>
        <v>15162.839992219497</v>
      </c>
      <c r="AA4547" s="5">
        <f t="shared" ref="AA4547:AA4554" ca="1" si="2348">SUBTOTAL(9,Y4547:Z4547)</f>
        <v>919397.26022015081</v>
      </c>
      <c r="AB4547" s="54">
        <f t="shared" ref="AB4547:AD4553" ca="1" si="2349">AB$4555*AB846/AB$853</f>
        <v>18038.672083355254</v>
      </c>
      <c r="AC4547" s="54">
        <f t="shared" ca="1" si="2349"/>
        <v>0</v>
      </c>
      <c r="AD4547" s="54">
        <f t="shared" ca="1" si="2349"/>
        <v>0</v>
      </c>
    </row>
    <row r="4548" spans="1:30" hidden="1" outlineLevel="1">
      <c r="D4548" s="7"/>
      <c r="E4548" s="51"/>
      <c r="F4548" s="52" t="str">
        <f>F4554</f>
        <v>RATEBASE</v>
      </c>
      <c r="G4548" s="55" t="str">
        <f>$G$9</f>
        <v>BULKTRAN</v>
      </c>
      <c r="H4548" s="4">
        <f ca="1">SUBTOTAL(9,I4548:AD4548)</f>
        <v>14891878.502803983</v>
      </c>
      <c r="I4548" s="54">
        <f t="shared" ca="1" si="2343"/>
        <v>4328655.6916896971</v>
      </c>
      <c r="J4548" s="54">
        <f t="shared" ca="1" si="2343"/>
        <v>686182.44431159506</v>
      </c>
      <c r="K4548" s="54">
        <f t="shared" ca="1" si="2344"/>
        <v>2127502.6836736589</v>
      </c>
      <c r="L4548" s="54">
        <f t="shared" ca="1" si="2344"/>
        <v>62572.247085162846</v>
      </c>
      <c r="M4548" s="54">
        <f t="shared" ca="1" si="2344"/>
        <v>-1861.5199458558704</v>
      </c>
      <c r="N4548" s="5">
        <f t="shared" ref="N4548:N4552" ca="1" si="2350">SUBTOTAL(9,K4548:M4548)</f>
        <v>2188213.4108129661</v>
      </c>
      <c r="O4548" s="54">
        <f t="shared" ca="1" si="2345"/>
        <v>1633366.5357979105</v>
      </c>
      <c r="P4548" s="54">
        <f t="shared" ca="1" si="2345"/>
        <v>294820.61246936425</v>
      </c>
      <c r="Q4548" s="54">
        <f t="shared" ca="1" si="2345"/>
        <v>127686.90003879192</v>
      </c>
      <c r="R4548" s="54">
        <f t="shared" ca="1" si="2345"/>
        <v>6269.5986643790866</v>
      </c>
      <c r="S4548" s="5">
        <f t="shared" ref="S4548:S4554" ca="1" si="2351">SUBTOTAL(9,O4548:R4548)</f>
        <v>2062143.6469704455</v>
      </c>
      <c r="T4548" s="54">
        <f t="shared" ca="1" si="2346"/>
        <v>43680.999552536188</v>
      </c>
      <c r="U4548" s="54">
        <f t="shared" ca="1" si="2346"/>
        <v>706721.25631576031</v>
      </c>
      <c r="V4548" s="54">
        <f t="shared" ca="1" si="2346"/>
        <v>3770453.9773441134</v>
      </c>
      <c r="W4548" s="54">
        <f t="shared" ca="1" si="2346"/>
        <v>676050.02391402714</v>
      </c>
      <c r="X4548" s="5">
        <f t="shared" ref="X4548:X4554" ca="1" si="2352">SUBTOTAL(9,T4548:W4548)</f>
        <v>5196906.2571264366</v>
      </c>
      <c r="Y4548" s="54">
        <f t="shared" ca="1" si="2347"/>
        <v>414554.14855127229</v>
      </c>
      <c r="Z4548" s="54">
        <f t="shared" ca="1" si="2347"/>
        <v>6952.166728425279</v>
      </c>
      <c r="AA4548" s="5">
        <f t="shared" ca="1" si="2348"/>
        <v>421506.31527969759</v>
      </c>
      <c r="AB4548" s="54">
        <f t="shared" ca="1" si="2349"/>
        <v>8270.736613142848</v>
      </c>
      <c r="AC4548" s="54">
        <f t="shared" ca="1" si="2349"/>
        <v>0</v>
      </c>
      <c r="AD4548" s="54">
        <f t="shared" ca="1" si="2349"/>
        <v>0</v>
      </c>
    </row>
    <row r="4549" spans="1:30" hidden="1" outlineLevel="1">
      <c r="D4549" s="7"/>
      <c r="E4549" s="51"/>
      <c r="F4549" s="52" t="str">
        <f>F4554</f>
        <v>RATEBASE</v>
      </c>
      <c r="G4549" s="55" t="str">
        <f>$G$10</f>
        <v>SUBTRAN</v>
      </c>
      <c r="H4549" s="4">
        <f t="shared" ref="H4549:H4553" ca="1" si="2353">SUBTOTAL(9,I4549:AD4549)</f>
        <v>3130633.7706243275</v>
      </c>
      <c r="I4549" s="54">
        <f t="shared" ca="1" si="2343"/>
        <v>896963.20851456083</v>
      </c>
      <c r="J4549" s="54">
        <f t="shared" ca="1" si="2343"/>
        <v>138781.1417576891</v>
      </c>
      <c r="K4549" s="54">
        <f t="shared" ca="1" si="2344"/>
        <v>427669.72106359329</v>
      </c>
      <c r="L4549" s="54">
        <f t="shared" ca="1" si="2344"/>
        <v>12302.527021152542</v>
      </c>
      <c r="M4549" s="54">
        <f t="shared" ca="1" si="2344"/>
        <v>-588.55117531124165</v>
      </c>
      <c r="N4549" s="5">
        <f t="shared" ca="1" si="2350"/>
        <v>439383.69690943457</v>
      </c>
      <c r="O4549" s="54">
        <f t="shared" ca="1" si="2345"/>
        <v>326466.07351724908</v>
      </c>
      <c r="P4549" s="54">
        <f t="shared" ca="1" si="2345"/>
        <v>58701.615911997636</v>
      </c>
      <c r="Q4549" s="54">
        <f t="shared" ca="1" si="2345"/>
        <v>33406.141707884133</v>
      </c>
      <c r="R4549" s="54">
        <f t="shared" ca="1" si="2345"/>
        <v>0</v>
      </c>
      <c r="S4549" s="5">
        <f t="shared" ca="1" si="2351"/>
        <v>418573.83113713085</v>
      </c>
      <c r="T4549" s="54">
        <f t="shared" ca="1" si="2346"/>
        <v>8732.6471760658205</v>
      </c>
      <c r="U4549" s="54">
        <f t="shared" ca="1" si="2346"/>
        <v>141261.30579936045</v>
      </c>
      <c r="V4549" s="54">
        <f t="shared" ca="1" si="2346"/>
        <v>993889.58384526661</v>
      </c>
      <c r="W4549" s="54">
        <f t="shared" ca="1" si="2346"/>
        <v>0</v>
      </c>
      <c r="X4549" s="5">
        <f t="shared" ca="1" si="2352"/>
        <v>1143883.5368206929</v>
      </c>
      <c r="Y4549" s="54">
        <f t="shared" ca="1" si="2347"/>
        <v>81251.976411035255</v>
      </c>
      <c r="Z4549" s="54">
        <f t="shared" ca="1" si="2347"/>
        <v>1356.2168346564069</v>
      </c>
      <c r="AA4549" s="5">
        <f t="shared" ca="1" si="2348"/>
        <v>82608.193245691669</v>
      </c>
      <c r="AB4549" s="54">
        <f t="shared" ca="1" si="2349"/>
        <v>1668.262055637394</v>
      </c>
      <c r="AC4549" s="54">
        <f t="shared" ca="1" si="2349"/>
        <v>7166.1955867491451</v>
      </c>
      <c r="AD4549" s="54">
        <f t="shared" ca="1" si="2349"/>
        <v>1605.7045967413194</v>
      </c>
    </row>
    <row r="4550" spans="1:30" hidden="1" outlineLevel="1">
      <c r="D4550" s="7"/>
      <c r="E4550" s="51"/>
      <c r="F4550" s="52" t="str">
        <f>F4554</f>
        <v>RATEBASE</v>
      </c>
      <c r="G4550" s="55" t="str">
        <f>$G$11</f>
        <v>DISTPRI</v>
      </c>
      <c r="H4550" s="4">
        <f t="shared" ca="1" si="2353"/>
        <v>14761068.151947904</v>
      </c>
      <c r="I4550" s="54">
        <f t="shared" ca="1" si="2343"/>
        <v>6400972.7836647844</v>
      </c>
      <c r="J4550" s="54">
        <f t="shared" ca="1" si="2343"/>
        <v>967463.13956090808</v>
      </c>
      <c r="K4550" s="54">
        <f t="shared" ca="1" si="2344"/>
        <v>2970132.9009871683</v>
      </c>
      <c r="L4550" s="54">
        <f t="shared" ca="1" si="2344"/>
        <v>86108.577332280591</v>
      </c>
      <c r="M4550" s="54">
        <f t="shared" ca="1" si="2344"/>
        <v>0</v>
      </c>
      <c r="N4550" s="5">
        <f t="shared" ca="1" si="2350"/>
        <v>3056241.4783194489</v>
      </c>
      <c r="O4550" s="54">
        <f t="shared" ca="1" si="2345"/>
        <v>2248272.3603355838</v>
      </c>
      <c r="P4550" s="54">
        <f t="shared" ca="1" si="2345"/>
        <v>406704.16321772203</v>
      </c>
      <c r="Q4550" s="54">
        <f t="shared" ca="1" si="2345"/>
        <v>0</v>
      </c>
      <c r="R4550" s="54">
        <f t="shared" ca="1" si="2345"/>
        <v>0</v>
      </c>
      <c r="S4550" s="5">
        <f t="shared" ca="1" si="2351"/>
        <v>2654976.5235533058</v>
      </c>
      <c r="T4550" s="54">
        <f t="shared" ca="1" si="2346"/>
        <v>61288.817361244044</v>
      </c>
      <c r="U4550" s="54">
        <f t="shared" ca="1" si="2346"/>
        <v>977763.39838850836</v>
      </c>
      <c r="V4550" s="54">
        <f t="shared" ca="1" si="2346"/>
        <v>0</v>
      </c>
      <c r="W4550" s="54">
        <f t="shared" ca="1" si="2346"/>
        <v>0</v>
      </c>
      <c r="X4550" s="5">
        <f t="shared" ca="1" si="2352"/>
        <v>1039052.2157497524</v>
      </c>
      <c r="Y4550" s="54">
        <f t="shared" ca="1" si="2347"/>
        <v>559687.64308829221</v>
      </c>
      <c r="Z4550" s="54">
        <f t="shared" ca="1" si="2347"/>
        <v>9348.8127684277733</v>
      </c>
      <c r="AA4550" s="5">
        <f t="shared" ca="1" si="2348"/>
        <v>569036.45585671999</v>
      </c>
      <c r="AB4550" s="54">
        <f t="shared" ca="1" si="2349"/>
        <v>11630.627865276416</v>
      </c>
      <c r="AC4550" s="54">
        <f t="shared" ca="1" si="2349"/>
        <v>50419.887126477639</v>
      </c>
      <c r="AD4550" s="54">
        <f t="shared" ca="1" si="2349"/>
        <v>11275.040251228749</v>
      </c>
    </row>
    <row r="4551" spans="1:30" hidden="1" outlineLevel="1">
      <c r="D4551" s="7"/>
      <c r="E4551" s="51"/>
      <c r="F4551" s="52" t="str">
        <f>F4554</f>
        <v>RATEBASE</v>
      </c>
      <c r="G4551" s="55" t="str">
        <f>$G$12</f>
        <v>DISTSEC</v>
      </c>
      <c r="H4551" s="4">
        <f t="shared" ca="1" si="2353"/>
        <v>7091495.5513065998</v>
      </c>
      <c r="I4551" s="54">
        <f t="shared" ca="1" si="2343"/>
        <v>3639512.5323452936</v>
      </c>
      <c r="J4551" s="54">
        <f t="shared" ca="1" si="2343"/>
        <v>562638.50644122378</v>
      </c>
      <c r="K4551" s="54">
        <f t="shared" ca="1" si="2344"/>
        <v>1435646.178132392</v>
      </c>
      <c r="L4551" s="54">
        <f t="shared" ca="1" si="2344"/>
        <v>0</v>
      </c>
      <c r="M4551" s="54">
        <f t="shared" ca="1" si="2344"/>
        <v>0</v>
      </c>
      <c r="N4551" s="5">
        <f t="shared" ca="1" si="2350"/>
        <v>1435646.178132392</v>
      </c>
      <c r="O4551" s="54">
        <f t="shared" ca="1" si="2345"/>
        <v>923555.72462302609</v>
      </c>
      <c r="P4551" s="54">
        <f t="shared" ca="1" si="2345"/>
        <v>0</v>
      </c>
      <c r="Q4551" s="54">
        <f t="shared" ca="1" si="2345"/>
        <v>0</v>
      </c>
      <c r="R4551" s="54">
        <f t="shared" ca="1" si="2345"/>
        <v>0</v>
      </c>
      <c r="S4551" s="5">
        <f t="shared" ca="1" si="2351"/>
        <v>923555.72462302609</v>
      </c>
      <c r="T4551" s="54">
        <f t="shared" ca="1" si="2346"/>
        <v>19098.444217099364</v>
      </c>
      <c r="U4551" s="54">
        <f t="shared" ca="1" si="2346"/>
        <v>0</v>
      </c>
      <c r="V4551" s="54">
        <f t="shared" ca="1" si="2346"/>
        <v>0</v>
      </c>
      <c r="W4551" s="54">
        <f t="shared" ca="1" si="2346"/>
        <v>0</v>
      </c>
      <c r="X4551" s="5">
        <f t="shared" ca="1" si="2352"/>
        <v>19098.444217099364</v>
      </c>
      <c r="Y4551" s="54">
        <f t="shared" ca="1" si="2347"/>
        <v>281273.60782049363</v>
      </c>
      <c r="Z4551" s="54">
        <f t="shared" ca="1" si="2347"/>
        <v>0</v>
      </c>
      <c r="AA4551" s="5">
        <f t="shared" ca="1" si="2348"/>
        <v>281273.60782049363</v>
      </c>
      <c r="AB4551" s="54">
        <f t="shared" ca="1" si="2349"/>
        <v>4487.3361713882441</v>
      </c>
      <c r="AC4551" s="54">
        <f t="shared" ca="1" si="2349"/>
        <v>192747.04883651176</v>
      </c>
      <c r="AD4551" s="54">
        <f t="shared" ca="1" si="2349"/>
        <v>32536.172719170649</v>
      </c>
    </row>
    <row r="4552" spans="1:30" hidden="1" outlineLevel="1">
      <c r="D4552" s="7"/>
      <c r="E4552" s="51"/>
      <c r="F4552" s="52" t="str">
        <f>F4554</f>
        <v>RATEBASE</v>
      </c>
      <c r="G4552" s="55" t="str">
        <f>$G$13</f>
        <v>ENERGY</v>
      </c>
      <c r="H4552" s="4">
        <f t="shared" ca="1" si="2353"/>
        <v>2114608.2086804756</v>
      </c>
      <c r="I4552" s="54">
        <f t="shared" ca="1" si="2343"/>
        <v>448322.8482139596</v>
      </c>
      <c r="J4552" s="54">
        <f t="shared" ca="1" si="2343"/>
        <v>90613.537601441014</v>
      </c>
      <c r="K4552" s="54">
        <f t="shared" ca="1" si="2344"/>
        <v>254206.4402258113</v>
      </c>
      <c r="L4552" s="54">
        <f t="shared" ca="1" si="2344"/>
        <v>7369.4275816449563</v>
      </c>
      <c r="M4552" s="54">
        <f t="shared" ca="1" si="2344"/>
        <v>369.63265762175985</v>
      </c>
      <c r="N4552" s="5">
        <f t="shared" ca="1" si="2350"/>
        <v>261945.50046507802</v>
      </c>
      <c r="O4552" s="54">
        <f t="shared" ca="1" si="2345"/>
        <v>235124.84081288712</v>
      </c>
      <c r="P4552" s="54">
        <f t="shared" ca="1" si="2345"/>
        <v>44140.645045034864</v>
      </c>
      <c r="Q4552" s="54">
        <f t="shared" ca="1" si="2345"/>
        <v>19433.377287297648</v>
      </c>
      <c r="R4552" s="54">
        <f t="shared" ca="1" si="2345"/>
        <v>909.94210909280969</v>
      </c>
      <c r="S4552" s="5">
        <f t="shared" ca="1" si="2351"/>
        <v>299608.80525431246</v>
      </c>
      <c r="T4552" s="54">
        <f t="shared" ca="1" si="2346"/>
        <v>6747.1462515955718</v>
      </c>
      <c r="U4552" s="54">
        <f t="shared" ca="1" si="2346"/>
        <v>115922.52341839651</v>
      </c>
      <c r="V4552" s="54">
        <f t="shared" ca="1" si="2346"/>
        <v>665389.00500097941</v>
      </c>
      <c r="W4552" s="54">
        <f t="shared" ca="1" si="2346"/>
        <v>122644.61379182956</v>
      </c>
      <c r="X4552" s="5">
        <f t="shared" ca="1" si="2352"/>
        <v>910703.28846280102</v>
      </c>
      <c r="Y4552" s="54">
        <f t="shared" ca="1" si="2347"/>
        <v>51405.106040513332</v>
      </c>
      <c r="Z4552" s="54">
        <f t="shared" ca="1" si="2347"/>
        <v>839.30961343103127</v>
      </c>
      <c r="AA4552" s="5">
        <f t="shared" ca="1" si="2348"/>
        <v>52244.415653944365</v>
      </c>
      <c r="AB4552" s="54">
        <f t="shared" ca="1" si="2349"/>
        <v>1437.5810234715018</v>
      </c>
      <c r="AC4552" s="54">
        <f t="shared" ca="1" si="2349"/>
        <v>41853.545391153297</v>
      </c>
      <c r="AD4552" s="54">
        <f t="shared" ca="1" si="2349"/>
        <v>7878.6866143145389</v>
      </c>
    </row>
    <row r="4553" spans="1:30" hidden="1" outlineLevel="1">
      <c r="D4553" s="7"/>
      <c r="E4553" s="51"/>
      <c r="F4553" s="52" t="str">
        <f>F4554</f>
        <v>RATEBASE</v>
      </c>
      <c r="G4553" s="55" t="str">
        <f>$G$14</f>
        <v>CUSTOMER</v>
      </c>
      <c r="H4553" s="4">
        <f t="shared" ca="1" si="2353"/>
        <v>5883878.4723643959</v>
      </c>
      <c r="I4553" s="54">
        <f t="shared" ca="1" si="2343"/>
        <v>1114969.6963994687</v>
      </c>
      <c r="J4553" s="54">
        <f t="shared" ca="1" si="2343"/>
        <v>927692.21518799383</v>
      </c>
      <c r="K4553" s="54">
        <f t="shared" ca="1" si="2344"/>
        <v>222749.88881161183</v>
      </c>
      <c r="L4553" s="54">
        <f t="shared" ca="1" si="2344"/>
        <v>67011.736660395167</v>
      </c>
      <c r="M4553" s="54">
        <f t="shared" ca="1" si="2344"/>
        <v>-2522.1879881563227</v>
      </c>
      <c r="N4553" s="5">
        <f ca="1">SUBTOTAL(9,K4553:M4553)</f>
        <v>287239.43748385063</v>
      </c>
      <c r="O4553" s="54">
        <f t="shared" ca="1" si="2345"/>
        <v>63549.874152325916</v>
      </c>
      <c r="P4553" s="54">
        <f t="shared" ca="1" si="2345"/>
        <v>18256.392862376069</v>
      </c>
      <c r="Q4553" s="54">
        <f t="shared" ca="1" si="2345"/>
        <v>38057.056311672342</v>
      </c>
      <c r="R4553" s="54">
        <f t="shared" ca="1" si="2345"/>
        <v>7259.6186669648278</v>
      </c>
      <c r="S4553" s="5">
        <f t="shared" ca="1" si="2351"/>
        <v>127122.94199333915</v>
      </c>
      <c r="T4553" s="54">
        <f t="shared" ca="1" si="2346"/>
        <v>334.55005337401127</v>
      </c>
      <c r="U4553" s="54">
        <f t="shared" ca="1" si="2346"/>
        <v>8438.205986394054</v>
      </c>
      <c r="V4553" s="54">
        <f t="shared" ca="1" si="2346"/>
        <v>45791.470736803523</v>
      </c>
      <c r="W4553" s="54">
        <f t="shared" ca="1" si="2346"/>
        <v>8149.6995344867737</v>
      </c>
      <c r="X4553" s="5">
        <f t="shared" ca="1" si="2352"/>
        <v>62713.926311058363</v>
      </c>
      <c r="Y4553" s="54">
        <f t="shared" ca="1" si="2347"/>
        <v>14522.369204718891</v>
      </c>
      <c r="Z4553" s="54">
        <f t="shared" ca="1" si="2347"/>
        <v>263.38271858252182</v>
      </c>
      <c r="AA4553" s="5">
        <f t="shared" ca="1" si="2348"/>
        <v>14785.751923301412</v>
      </c>
      <c r="AB4553" s="54">
        <f t="shared" ca="1" si="2349"/>
        <v>420.78418772832566</v>
      </c>
      <c r="AC4553" s="54">
        <f t="shared" ca="1" si="2349"/>
        <v>2966947.3230591095</v>
      </c>
      <c r="AD4553" s="54">
        <f t="shared" ca="1" si="2349"/>
        <v>381986.39581854496</v>
      </c>
    </row>
    <row r="4554" spans="1:30" collapsed="1">
      <c r="B4554" s="111" t="s">
        <v>176</v>
      </c>
      <c r="D4554" s="7"/>
      <c r="E4554" s="10">
        <v>80445521</v>
      </c>
      <c r="F4554" s="10" t="s">
        <v>76</v>
      </c>
      <c r="G4554" s="55" t="str">
        <f>$G$15</f>
        <v>TOTAL</v>
      </c>
      <c r="H4554" s="60">
        <f ca="1">SUBTOTAL(9,I4554:AD4554)</f>
        <v>80445520.00000003</v>
      </c>
      <c r="I4554" s="5">
        <f ca="1">SUM(I4547:I4553)</f>
        <v>26320130.000000011</v>
      </c>
      <c r="J4554" s="54">
        <f ca="1">SUM(J4547:J4553)</f>
        <v>4877580</v>
      </c>
      <c r="K4554" s="54">
        <f ca="1">SUM(K4547:K4553)</f>
        <v>12091882.243103104</v>
      </c>
      <c r="L4554" s="54">
        <f ca="1">SUM(L4547:L4553)</f>
        <v>373246.96825361642</v>
      </c>
      <c r="M4554" s="54">
        <f ca="1">SUM(M4547:M4553)</f>
        <v>-6355.2113567087454</v>
      </c>
      <c r="N4554" s="5">
        <f ca="1">SUBTOTAL(9,K4554:M4554)</f>
        <v>12458774.000000011</v>
      </c>
      <c r="O4554" s="54">
        <f ca="1">SUM(O4547:O4553)</f>
        <v>9000348.7920312993</v>
      </c>
      <c r="P4554" s="54">
        <f ca="1">SUM(P4547:P4553)</f>
        <v>1470152.9658556227</v>
      </c>
      <c r="Q4554" s="54">
        <f ca="1">SUM(Q4547:Q4553)</f>
        <v>500524.94879249943</v>
      </c>
      <c r="R4554" s="54">
        <f ca="1">SUM(R4547:R4553)</f>
        <v>28113.293320582285</v>
      </c>
      <c r="S4554" s="5">
        <f t="shared" ca="1" si="2351"/>
        <v>10999140.000000004</v>
      </c>
      <c r="T4554" s="54">
        <f ca="1">SUM(T4547:T4553)</f>
        <v>235151.82089244731</v>
      </c>
      <c r="U4554" s="54">
        <f ca="1">SUM(U4547:U4553)</f>
        <v>3493030.8212980037</v>
      </c>
      <c r="V4554" s="54">
        <f ca="1">SUM(V4547:V4553)</f>
        <v>13698855.08015744</v>
      </c>
      <c r="W4554" s="54">
        <f ca="1">SUM(W4547:W4553)</f>
        <v>2281636.2776521002</v>
      </c>
      <c r="X4554" s="5">
        <f t="shared" ca="1" si="2352"/>
        <v>19708673.999999993</v>
      </c>
      <c r="Y4554" s="54">
        <f ca="1">SUM(Y4547:Y4553)</f>
        <v>2306929.2713442571</v>
      </c>
      <c r="Z4554" s="54">
        <f ca="1">SUM(Z4547:Z4553)</f>
        <v>33922.72865574251</v>
      </c>
      <c r="AA4554" s="5">
        <f t="shared" ca="1" si="2348"/>
        <v>2340851.9999999995</v>
      </c>
      <c r="AB4554" s="54">
        <f ca="1">SUM(AB4547:AB4553)</f>
        <v>45953.999999999993</v>
      </c>
      <c r="AC4554" s="54">
        <f ca="1">SUM(AC4547:AC4553)</f>
        <v>3259134.0000000014</v>
      </c>
      <c r="AD4554" s="54">
        <f ca="1">SUM(AD4547:AD4553)</f>
        <v>435282.00000000023</v>
      </c>
    </row>
    <row r="4555" spans="1:30">
      <c r="D4555" s="7"/>
      <c r="F4555" s="114"/>
      <c r="G4555" s="7"/>
      <c r="H4555" s="4"/>
      <c r="I4555" s="93">
        <f ca="1">Proposed!M11</f>
        <v>26320130</v>
      </c>
      <c r="J4555" s="93">
        <f ca="1">Proposed!M13</f>
        <v>4877580</v>
      </c>
      <c r="K4555" s="5"/>
      <c r="L4555" s="5"/>
      <c r="M4555" s="5"/>
      <c r="N4555" s="93">
        <f ca="1">Proposed!M15</f>
        <v>12458774</v>
      </c>
      <c r="O4555" s="5"/>
      <c r="P4555" s="5"/>
      <c r="Q4555" s="5"/>
      <c r="R4555" s="5"/>
      <c r="S4555" s="93">
        <f ca="1">Proposed!M17</f>
        <v>10999140</v>
      </c>
      <c r="T4555" s="5"/>
      <c r="U4555" s="5"/>
      <c r="V4555" s="5"/>
      <c r="W4555" s="5"/>
      <c r="X4555" s="93">
        <f ca="1">Proposed!M19</f>
        <v>19708674</v>
      </c>
      <c r="Y4555" s="5"/>
      <c r="Z4555" s="5"/>
      <c r="AA4555" s="93">
        <f ca="1">Proposed!M21</f>
        <v>2340852</v>
      </c>
      <c r="AB4555" s="93">
        <f ca="1">Proposed!M23</f>
        <v>45954</v>
      </c>
      <c r="AC4555" s="93">
        <f ca="1">Proposed!M25</f>
        <v>3259134</v>
      </c>
      <c r="AD4555" s="93">
        <f ca="1">Proposed!M27</f>
        <v>435282</v>
      </c>
    </row>
    <row r="4556" spans="1:30">
      <c r="B4556" s="111" t="s">
        <v>182</v>
      </c>
      <c r="D4556" s="7"/>
      <c r="E4556" s="11"/>
      <c r="F4556" s="11"/>
      <c r="G4556" s="7"/>
      <c r="H4556" s="12">
        <f t="shared" ref="H4556:AD4556" ca="1" si="2354">H4554/H853</f>
        <v>6.7324720276755984E-2</v>
      </c>
      <c r="I4556" s="12">
        <f t="shared" ca="1" si="2354"/>
        <v>4.0338217325925137E-2</v>
      </c>
      <c r="J4556" s="12">
        <f t="shared" ca="1" si="2354"/>
        <v>0.13001894122445354</v>
      </c>
      <c r="K4556" s="12">
        <f t="shared" ca="1" si="2354"/>
        <v>0.10836370869207985</v>
      </c>
      <c r="L4556" s="12">
        <f t="shared" ca="1" si="2354"/>
        <v>0.10836370869207974</v>
      </c>
      <c r="M4556" s="12">
        <f t="shared" ca="1" si="2354"/>
        <v>0.1083637086920798</v>
      </c>
      <c r="N4556" s="12">
        <f t="shared" ca="1" si="2354"/>
        <v>0.10836370869207983</v>
      </c>
      <c r="O4556" s="12">
        <f t="shared" ca="1" si="2354"/>
        <v>0.1085119829247925</v>
      </c>
      <c r="P4556" s="12">
        <f t="shared" ca="1" si="2354"/>
        <v>0.10851198292479257</v>
      </c>
      <c r="Q4556" s="12">
        <f t="shared" ca="1" si="2354"/>
        <v>0.10851198292479257</v>
      </c>
      <c r="R4556" s="12">
        <f t="shared" ca="1" si="2354"/>
        <v>0.10851198292479261</v>
      </c>
      <c r="S4556" s="12">
        <f t="shared" ca="1" si="2354"/>
        <v>0.1085119829247926</v>
      </c>
      <c r="T4556" s="12">
        <f t="shared" ca="1" si="2354"/>
        <v>8.1945497465281097E-2</v>
      </c>
      <c r="U4556" s="12">
        <f t="shared" ca="1" si="2354"/>
        <v>8.194549746528107E-2</v>
      </c>
      <c r="V4556" s="12">
        <f t="shared" ca="1" si="2354"/>
        <v>8.1945497465281084E-2</v>
      </c>
      <c r="W4556" s="12">
        <f t="shared" ca="1" si="2354"/>
        <v>8.1945497465281084E-2</v>
      </c>
      <c r="X4556" s="12">
        <f t="shared" ca="1" si="2354"/>
        <v>8.1945497465281042E-2</v>
      </c>
      <c r="Y4556" s="12">
        <f t="shared" ca="1" si="2354"/>
        <v>8.8572367320553291E-2</v>
      </c>
      <c r="Z4556" s="12">
        <f t="shared" ca="1" si="2354"/>
        <v>8.8572367320553305E-2</v>
      </c>
      <c r="AA4556" s="12">
        <f t="shared" ca="1" si="2354"/>
        <v>8.857236732055325E-2</v>
      </c>
      <c r="AB4556" s="12">
        <f t="shared" ca="1" si="2354"/>
        <v>0.13600484518476921</v>
      </c>
      <c r="AC4556" s="12">
        <f t="shared" ca="1" si="2354"/>
        <v>0.17299671629737109</v>
      </c>
      <c r="AD4556" s="12">
        <f t="shared" ca="1" si="2354"/>
        <v>0.17860553999146681</v>
      </c>
    </row>
    <row r="4557" spans="1:30">
      <c r="D4557" s="7"/>
      <c r="G4557" s="53"/>
      <c r="I4557" s="110"/>
    </row>
    <row r="4558" spans="1:30" hidden="1" outlineLevel="1">
      <c r="D4558" s="7"/>
      <c r="E4558" s="11"/>
      <c r="G4558" s="55" t="str">
        <f>$G$8</f>
        <v>PRODUCTION</v>
      </c>
      <c r="H4558" s="53">
        <f t="shared" ref="H4558:AD4558" ca="1" si="2355">H4547-H4476</f>
        <v>14502761.747479867</v>
      </c>
      <c r="I4558" s="53">
        <f t="shared" ca="1" si="2355"/>
        <v>7392050.3022861052</v>
      </c>
      <c r="J4558" s="53">
        <f t="shared" ca="1" si="2355"/>
        <v>308026.7465221181</v>
      </c>
      <c r="K4558" s="53">
        <f t="shared" ca="1" si="2355"/>
        <v>1209301.8742451346</v>
      </c>
      <c r="L4558" s="53">
        <f t="shared" ca="1" si="2355"/>
        <v>43290.53930439899</v>
      </c>
      <c r="M4558" s="53">
        <f t="shared" ca="1" si="2355"/>
        <v>-15304.72894895074</v>
      </c>
      <c r="N4558" s="53">
        <f t="shared" ca="1" si="2355"/>
        <v>1237287.6846005819</v>
      </c>
      <c r="O4558" s="53">
        <f t="shared" ca="1" si="2355"/>
        <v>963852.82042927342</v>
      </c>
      <c r="P4558" s="53">
        <f t="shared" ca="1" si="2355"/>
        <v>109489.32863747899</v>
      </c>
      <c r="Q4558" s="53">
        <f t="shared" ca="1" si="2355"/>
        <v>77590.482358146779</v>
      </c>
      <c r="R4558" s="53">
        <f t="shared" ca="1" si="2355"/>
        <v>5419.6863529696548</v>
      </c>
      <c r="S4558" s="53">
        <f t="shared" ca="1" si="2355"/>
        <v>1156352.3177778674</v>
      </c>
      <c r="T4558" s="53">
        <f t="shared" ca="1" si="2355"/>
        <v>57017.274561926562</v>
      </c>
      <c r="U4558" s="53">
        <f t="shared" ca="1" si="2355"/>
        <v>534302.17007432017</v>
      </c>
      <c r="V4558" s="53">
        <f t="shared" ca="1" si="2355"/>
        <v>2602013.7602282548</v>
      </c>
      <c r="W4558" s="53">
        <f t="shared" ca="1" si="2355"/>
        <v>911517.27805068099</v>
      </c>
      <c r="X4558" s="53">
        <f t="shared" ca="1" si="2355"/>
        <v>4104850.4829151779</v>
      </c>
      <c r="Y4558" s="53">
        <f t="shared" ca="1" si="2355"/>
        <v>292939.79259287682</v>
      </c>
      <c r="Z4558" s="53">
        <f t="shared" ca="1" si="2355"/>
        <v>7748.906692056883</v>
      </c>
      <c r="AA4558" s="53">
        <f t="shared" ca="1" si="2355"/>
        <v>300688.69928493386</v>
      </c>
      <c r="AB4558" s="53">
        <f t="shared" ca="1" si="2355"/>
        <v>3505.5140930591097</v>
      </c>
      <c r="AC4558" s="53">
        <f t="shared" ca="1" si="2355"/>
        <v>0</v>
      </c>
      <c r="AD4558" s="53">
        <f t="shared" ca="1" si="2355"/>
        <v>0</v>
      </c>
    </row>
    <row r="4559" spans="1:30" hidden="1" outlineLevel="1">
      <c r="D4559" s="7"/>
      <c r="E4559" s="11"/>
      <c r="F4559" s="52"/>
      <c r="G4559" s="55" t="str">
        <f>$G$9</f>
        <v>BULKTRAN</v>
      </c>
      <c r="H4559" s="53">
        <f t="shared" ref="H4559:AD4559" ca="1" si="2356">H4548-H4477</f>
        <v>6851221.3966539782</v>
      </c>
      <c r="I4559" s="53">
        <f t="shared" ca="1" si="2356"/>
        <v>3485901.0806856076</v>
      </c>
      <c r="J4559" s="53">
        <f t="shared" ca="1" si="2356"/>
        <v>146173.25063525734</v>
      </c>
      <c r="K4559" s="53">
        <f t="shared" ca="1" si="2356"/>
        <v>573631.70810595527</v>
      </c>
      <c r="L4559" s="53">
        <f t="shared" ca="1" si="2356"/>
        <v>20291.42891385773</v>
      </c>
      <c r="M4559" s="53">
        <f t="shared" ca="1" si="2356"/>
        <v>-16034.565145117065</v>
      </c>
      <c r="N4559" s="53">
        <f t="shared" ca="1" si="2356"/>
        <v>577888.57187469699</v>
      </c>
      <c r="O4559" s="53">
        <f t="shared" ca="1" si="2356"/>
        <v>456835.03583321907</v>
      </c>
      <c r="P4559" s="53">
        <f t="shared" ca="1" si="2356"/>
        <v>52775.534229265933</v>
      </c>
      <c r="Q4559" s="53">
        <f t="shared" ca="1" si="2356"/>
        <v>36447.404690633572</v>
      </c>
      <c r="R4559" s="53">
        <f t="shared" ca="1" si="2356"/>
        <v>2545.191905515589</v>
      </c>
      <c r="S4559" s="53">
        <f t="shared" ca="1" si="2356"/>
        <v>548603.16665863409</v>
      </c>
      <c r="T4559" s="53">
        <f t="shared" ca="1" si="2356"/>
        <v>26698.43954925771</v>
      </c>
      <c r="U4559" s="53">
        <f t="shared" ca="1" si="2356"/>
        <v>253812.46908076736</v>
      </c>
      <c r="V4559" s="53">
        <f t="shared" ca="1" si="2356"/>
        <v>1241128.5320731732</v>
      </c>
      <c r="W4559" s="53">
        <f t="shared" ca="1" si="2356"/>
        <v>426522.78712455445</v>
      </c>
      <c r="X4559" s="53">
        <f t="shared" ca="1" si="2356"/>
        <v>1948162.2278277515</v>
      </c>
      <c r="Y4559" s="53">
        <f t="shared" ca="1" si="2356"/>
        <v>139187.65075672907</v>
      </c>
      <c r="Z4559" s="53">
        <f t="shared" ca="1" si="2356"/>
        <v>3634.7435129094233</v>
      </c>
      <c r="AA4559" s="53">
        <f t="shared" ca="1" si="2356"/>
        <v>142822.39426963858</v>
      </c>
      <c r="AB4559" s="53">
        <f t="shared" ca="1" si="2356"/>
        <v>1670.7047023884425</v>
      </c>
      <c r="AC4559" s="53">
        <f t="shared" ca="1" si="2356"/>
        <v>0</v>
      </c>
      <c r="AD4559" s="53">
        <f t="shared" ca="1" si="2356"/>
        <v>0</v>
      </c>
    </row>
    <row r="4560" spans="1:30" hidden="1" outlineLevel="1">
      <c r="D4560" s="7"/>
      <c r="E4560" s="11"/>
      <c r="F4560" s="52"/>
      <c r="G4560" s="55" t="str">
        <f>$G$10</f>
        <v>SUBTRAN</v>
      </c>
      <c r="H4560" s="53">
        <f t="shared" ref="H4560:AD4560" ca="1" si="2357">H4549-H4478</f>
        <v>1388060.2179506659</v>
      </c>
      <c r="I4560" s="53">
        <f t="shared" ca="1" si="2357"/>
        <v>721229.62987979478</v>
      </c>
      <c r="J4560" s="53">
        <f t="shared" ca="1" si="2357"/>
        <v>29510.236878527794</v>
      </c>
      <c r="K4560" s="53">
        <f t="shared" ca="1" si="2357"/>
        <v>115119.7125714678</v>
      </c>
      <c r="L4560" s="53">
        <f t="shared" ca="1" si="2357"/>
        <v>3983.2312510648408</v>
      </c>
      <c r="M4560" s="53">
        <f t="shared" ca="1" si="2357"/>
        <v>-5067.1157537003319</v>
      </c>
      <c r="N4560" s="53">
        <f t="shared" ca="1" si="2357"/>
        <v>114035.8280688324</v>
      </c>
      <c r="O4560" s="53">
        <f t="shared" ca="1" si="2357"/>
        <v>91165.598771569086</v>
      </c>
      <c r="P4560" s="53">
        <f t="shared" ca="1" si="2357"/>
        <v>10480.587618042344</v>
      </c>
      <c r="Q4560" s="53">
        <f t="shared" ca="1" si="2357"/>
        <v>9518.4785497826197</v>
      </c>
      <c r="R4560" s="53">
        <f t="shared" ca="1" si="2357"/>
        <v>0</v>
      </c>
      <c r="S4560" s="53">
        <f t="shared" ca="1" si="2357"/>
        <v>111164.66493939399</v>
      </c>
      <c r="T4560" s="53">
        <f t="shared" ca="1" si="2357"/>
        <v>5332.5755534950731</v>
      </c>
      <c r="U4560" s="53">
        <f t="shared" ca="1" si="2357"/>
        <v>50650.890373226735</v>
      </c>
      <c r="V4560" s="53">
        <f t="shared" ca="1" si="2357"/>
        <v>326596.17335484899</v>
      </c>
      <c r="W4560" s="53">
        <f t="shared" ca="1" si="2357"/>
        <v>0</v>
      </c>
      <c r="X4560" s="53">
        <f t="shared" ca="1" si="2357"/>
        <v>382579.63928157138</v>
      </c>
      <c r="Y4560" s="53">
        <f t="shared" ca="1" si="2357"/>
        <v>27237.926152762018</v>
      </c>
      <c r="Z4560" s="53">
        <f t="shared" ca="1" si="2357"/>
        <v>708.34964516481307</v>
      </c>
      <c r="AA4560" s="53">
        <f t="shared" ca="1" si="2357"/>
        <v>27946.275797926843</v>
      </c>
      <c r="AB4560" s="53">
        <f t="shared" ca="1" si="2357"/>
        <v>336.42345465639141</v>
      </c>
      <c r="AC4560" s="53">
        <f t="shared" ca="1" si="2357"/>
        <v>1035.4849672638848</v>
      </c>
      <c r="AD4560" s="53">
        <f t="shared" ca="1" si="2357"/>
        <v>222.03468270015969</v>
      </c>
    </row>
    <row r="4561" spans="1:30" hidden="1" outlineLevel="1">
      <c r="D4561" s="7"/>
      <c r="E4561" s="11"/>
      <c r="F4561" s="52"/>
      <c r="G4561" s="55" t="str">
        <f>$G$11</f>
        <v>DISTPRI</v>
      </c>
      <c r="H4561" s="53">
        <f t="shared" ref="H4561:AD4561" ca="1" si="2358">H4550-H4479</f>
        <v>7522183.1491293879</v>
      </c>
      <c r="I4561" s="53">
        <f t="shared" ca="1" si="2358"/>
        <v>5180450.0539733451</v>
      </c>
      <c r="J4561" s="53">
        <f t="shared" ca="1" si="2358"/>
        <v>207303.22940469987</v>
      </c>
      <c r="K4561" s="53">
        <f t="shared" ca="1" si="2358"/>
        <v>805190.77150864806</v>
      </c>
      <c r="L4561" s="53">
        <f t="shared" ca="1" si="2358"/>
        <v>28062.264730071402</v>
      </c>
      <c r="M4561" s="53">
        <f t="shared" ca="1" si="2358"/>
        <v>0</v>
      </c>
      <c r="N4561" s="53">
        <f t="shared" ca="1" si="2358"/>
        <v>833253.03623871971</v>
      </c>
      <c r="O4561" s="53">
        <f t="shared" ca="1" si="2358"/>
        <v>632079.7382420178</v>
      </c>
      <c r="P4561" s="53">
        <f t="shared" ca="1" si="2358"/>
        <v>73421.588185955945</v>
      </c>
      <c r="Q4561" s="53">
        <f t="shared" ca="1" si="2358"/>
        <v>0</v>
      </c>
      <c r="R4561" s="53">
        <f t="shared" ca="1" si="2358"/>
        <v>0</v>
      </c>
      <c r="S4561" s="53">
        <f t="shared" ca="1" si="2358"/>
        <v>705501.32642797334</v>
      </c>
      <c r="T4561" s="53">
        <f t="shared" ca="1" si="2358"/>
        <v>37576.017398482538</v>
      </c>
      <c r="U4561" s="53">
        <f t="shared" ca="1" si="2358"/>
        <v>353022.99205340946</v>
      </c>
      <c r="V4561" s="53">
        <f t="shared" ca="1" si="2358"/>
        <v>0</v>
      </c>
      <c r="W4561" s="53">
        <f t="shared" ca="1" si="2358"/>
        <v>0</v>
      </c>
      <c r="X4561" s="53">
        <f t="shared" ca="1" si="2358"/>
        <v>390599.00945189258</v>
      </c>
      <c r="Y4561" s="53">
        <f t="shared" ca="1" si="2358"/>
        <v>188893.32385314751</v>
      </c>
      <c r="Z4561" s="53">
        <f t="shared" ca="1" si="2358"/>
        <v>4904.052346911375</v>
      </c>
      <c r="AA4561" s="53">
        <f t="shared" ca="1" si="2358"/>
        <v>193797.37620005879</v>
      </c>
      <c r="AB4561" s="53">
        <f t="shared" ca="1" si="2358"/>
        <v>2362.6070831975467</v>
      </c>
      <c r="AC4561" s="53">
        <f t="shared" ca="1" si="2358"/>
        <v>7344.7610700847508</v>
      </c>
      <c r="AD4561" s="53">
        <f t="shared" ca="1" si="2358"/>
        <v>1571.7492794111931</v>
      </c>
    </row>
    <row r="4562" spans="1:30" hidden="1" outlineLevel="1">
      <c r="D4562" s="7"/>
      <c r="E4562" s="11"/>
      <c r="F4562" s="52"/>
      <c r="G4562" s="55" t="str">
        <f>$G$12</f>
        <v>DISTSEC</v>
      </c>
      <c r="H4562" s="53">
        <f t="shared" ref="H4562:AD4562" ca="1" si="2359">H4551-H4480</f>
        <v>3854070.2811672082</v>
      </c>
      <c r="I4562" s="53">
        <f t="shared" ca="1" si="2359"/>
        <v>2944758.0409197262</v>
      </c>
      <c r="J4562" s="53">
        <f t="shared" ca="1" si="2359"/>
        <v>120521.97347211267</v>
      </c>
      <c r="K4562" s="53">
        <f t="shared" ca="1" si="2359"/>
        <v>389086.78874106333</v>
      </c>
      <c r="L4562" s="53">
        <f t="shared" ca="1" si="2359"/>
        <v>0</v>
      </c>
      <c r="M4562" s="53">
        <f t="shared" ca="1" si="2359"/>
        <v>0</v>
      </c>
      <c r="N4562" s="53">
        <f t="shared" ca="1" si="2359"/>
        <v>389086.78874106333</v>
      </c>
      <c r="O4562" s="53">
        <f t="shared" ca="1" si="2359"/>
        <v>259578.34147816151</v>
      </c>
      <c r="P4562" s="53">
        <f t="shared" ca="1" si="2359"/>
        <v>0</v>
      </c>
      <c r="Q4562" s="53">
        <f t="shared" ca="1" si="2359"/>
        <v>0</v>
      </c>
      <c r="R4562" s="53">
        <f t="shared" ca="1" si="2359"/>
        <v>0</v>
      </c>
      <c r="S4562" s="53">
        <f t="shared" ca="1" si="2359"/>
        <v>259578.34147816151</v>
      </c>
      <c r="T4562" s="53">
        <f t="shared" ca="1" si="2359"/>
        <v>11707.343831582755</v>
      </c>
      <c r="U4562" s="53">
        <f t="shared" ca="1" si="2359"/>
        <v>0</v>
      </c>
      <c r="V4562" s="53">
        <f t="shared" ca="1" si="2359"/>
        <v>0</v>
      </c>
      <c r="W4562" s="53">
        <f t="shared" ca="1" si="2359"/>
        <v>0</v>
      </c>
      <c r="X4562" s="53">
        <f t="shared" ca="1" si="2359"/>
        <v>11707.343831582755</v>
      </c>
      <c r="Y4562" s="53">
        <f t="shared" ca="1" si="2359"/>
        <v>94903.778161570313</v>
      </c>
      <c r="Z4562" s="53">
        <f t="shared" ca="1" si="2359"/>
        <v>0</v>
      </c>
      <c r="AA4562" s="53">
        <f t="shared" ca="1" si="2359"/>
        <v>94903.778161570313</v>
      </c>
      <c r="AB4562" s="53">
        <f t="shared" ca="1" si="2359"/>
        <v>911.27874756395568</v>
      </c>
      <c r="AC4562" s="53">
        <f t="shared" ca="1" si="2359"/>
        <v>28068.612610025128</v>
      </c>
      <c r="AD4562" s="53">
        <f t="shared" ca="1" si="2359"/>
        <v>4534.123205396907</v>
      </c>
    </row>
    <row r="4563" spans="1:30" hidden="1" outlineLevel="1">
      <c r="D4563" s="7"/>
      <c r="E4563" s="11"/>
      <c r="F4563" s="52"/>
      <c r="G4563" s="55" t="str">
        <f>$G$13</f>
        <v>ENERGY</v>
      </c>
      <c r="H4563" s="53">
        <f t="shared" ref="H4563:AD4563" ca="1" si="2360">H4552-H4481</f>
        <v>926362.39467501431</v>
      </c>
      <c r="I4563" s="53">
        <f t="shared" ca="1" si="2360"/>
        <v>370827.4383079941</v>
      </c>
      <c r="J4563" s="53">
        <f t="shared" ca="1" si="2360"/>
        <v>19916.783344506417</v>
      </c>
      <c r="K4563" s="53">
        <f t="shared" ca="1" si="2360"/>
        <v>70571.056058661692</v>
      </c>
      <c r="L4563" s="53">
        <f t="shared" ca="1" si="2360"/>
        <v>2452.5199526312635</v>
      </c>
      <c r="M4563" s="53">
        <f t="shared" ca="1" si="2360"/>
        <v>3170.9923802367744</v>
      </c>
      <c r="N4563" s="53">
        <f t="shared" ca="1" si="2360"/>
        <v>76194.568391533394</v>
      </c>
      <c r="O4563" s="53">
        <f t="shared" ca="1" si="2360"/>
        <v>67622.676290198404</v>
      </c>
      <c r="P4563" s="53">
        <f t="shared" ca="1" si="2360"/>
        <v>8265.0773617914747</v>
      </c>
      <c r="Q4563" s="53">
        <f t="shared" ca="1" si="2360"/>
        <v>5714.4267112191192</v>
      </c>
      <c r="R4563" s="53">
        <f t="shared" ca="1" si="2360"/>
        <v>376.47221835838673</v>
      </c>
      <c r="S4563" s="53">
        <f t="shared" ca="1" si="2360"/>
        <v>81978.652581567905</v>
      </c>
      <c r="T4563" s="53">
        <f t="shared" ca="1" si="2360"/>
        <v>4193.4119195768999</v>
      </c>
      <c r="U4563" s="53">
        <f t="shared" ca="1" si="2360"/>
        <v>42837.251670857178</v>
      </c>
      <c r="V4563" s="53">
        <f t="shared" ca="1" si="2360"/>
        <v>225879.68589883827</v>
      </c>
      <c r="W4563" s="53">
        <f t="shared" ca="1" si="2360"/>
        <v>78643.6519045553</v>
      </c>
      <c r="X4563" s="53">
        <f t="shared" ca="1" si="2360"/>
        <v>351554.00139382819</v>
      </c>
      <c r="Y4563" s="53">
        <f t="shared" ca="1" si="2360"/>
        <v>17749.453672394862</v>
      </c>
      <c r="Z4563" s="53">
        <f t="shared" ca="1" si="2360"/>
        <v>446.80340026635383</v>
      </c>
      <c r="AA4563" s="53">
        <f t="shared" ca="1" si="2360"/>
        <v>18196.257072661509</v>
      </c>
      <c r="AB4563" s="53">
        <f t="shared" ca="1" si="2360"/>
        <v>299.3109469906035</v>
      </c>
      <c r="AC4563" s="53">
        <f t="shared" ca="1" si="2360"/>
        <v>6266.8462645011314</v>
      </c>
      <c r="AD4563" s="53">
        <f t="shared" ca="1" si="2360"/>
        <v>1128.5363714238374</v>
      </c>
    </row>
    <row r="4564" spans="1:30" hidden="1" outlineLevel="1">
      <c r="D4564" s="7"/>
      <c r="E4564" s="11"/>
      <c r="F4564" s="52"/>
      <c r="G4564" s="55" t="str">
        <f>$G$14</f>
        <v>CUSTOMER</v>
      </c>
      <c r="H4564" s="53">
        <f t="shared" ref="H4564:AD4564" ca="1" si="2361">H4553-H4482</f>
        <v>1710191.1457339297</v>
      </c>
      <c r="I4564" s="53">
        <f t="shared" ca="1" si="2361"/>
        <v>902060.54150003591</v>
      </c>
      <c r="J4564" s="53">
        <f t="shared" ca="1" si="2361"/>
        <v>198707.23152116826</v>
      </c>
      <c r="K4564" s="53">
        <f t="shared" ca="1" si="2361"/>
        <v>60365.785317993752</v>
      </c>
      <c r="L4564" s="53">
        <f t="shared" ca="1" si="2361"/>
        <v>21833.95038253472</v>
      </c>
      <c r="M4564" s="53">
        <f t="shared" ca="1" si="2361"/>
        <v>-21738.2975957003</v>
      </c>
      <c r="N4564" s="53">
        <f t="shared" ca="1" si="2361"/>
        <v>60461.438104828208</v>
      </c>
      <c r="O4564" s="53">
        <f t="shared" ca="1" si="2361"/>
        <v>17861.972510694846</v>
      </c>
      <c r="P4564" s="53">
        <f t="shared" ca="1" si="2361"/>
        <v>3294.5758297470366</v>
      </c>
      <c r="Q4564" s="53">
        <f t="shared" ca="1" si="2361"/>
        <v>10921.684240883566</v>
      </c>
      <c r="R4564" s="53">
        <f t="shared" ca="1" si="2361"/>
        <v>2956.9966036433507</v>
      </c>
      <c r="S4564" s="53">
        <f t="shared" ca="1" si="2361"/>
        <v>35035.229184968834</v>
      </c>
      <c r="T4564" s="53">
        <f t="shared" ca="1" si="2361"/>
        <v>205.08152926678383</v>
      </c>
      <c r="U4564" s="53">
        <f t="shared" ca="1" si="2361"/>
        <v>3045.9312672752749</v>
      </c>
      <c r="V4564" s="53">
        <f t="shared" ca="1" si="2361"/>
        <v>15156.110718778204</v>
      </c>
      <c r="W4564" s="53">
        <f t="shared" ca="1" si="2361"/>
        <v>5156.5368751990918</v>
      </c>
      <c r="X4564" s="53">
        <f t="shared" ca="1" si="2361"/>
        <v>23563.660390519362</v>
      </c>
      <c r="Y4564" s="53">
        <f t="shared" ca="1" si="2361"/>
        <v>4900.0474767561263</v>
      </c>
      <c r="Z4564" s="53">
        <f t="shared" ca="1" si="2361"/>
        <v>138.14148844681591</v>
      </c>
      <c r="AA4564" s="53">
        <f t="shared" ca="1" si="2361"/>
        <v>5038.1889652029386</v>
      </c>
      <c r="AB4564" s="53">
        <f t="shared" ca="1" si="2361"/>
        <v>85.44616263394272</v>
      </c>
      <c r="AC4564" s="53">
        <f t="shared" ca="1" si="2361"/>
        <v>432002.71876561781</v>
      </c>
      <c r="AD4564" s="53">
        <f t="shared" ca="1" si="2361"/>
        <v>53236.691138958442</v>
      </c>
    </row>
    <row r="4565" spans="1:30" collapsed="1">
      <c r="B4565" s="111" t="s">
        <v>177</v>
      </c>
      <c r="D4565" s="7"/>
      <c r="E4565" s="53">
        <f>E4554-E4483</f>
        <v>36754851.332790062</v>
      </c>
      <c r="F4565" s="52"/>
      <c r="G4565" s="55" t="str">
        <f>$G$15</f>
        <v>TOTAL</v>
      </c>
      <c r="H4565" s="53">
        <f t="shared" ref="H4565:AD4565" ca="1" si="2362">H4554-H4483</f>
        <v>36754850.332790047</v>
      </c>
      <c r="I4565" s="53">
        <f t="shared" ca="1" si="2362"/>
        <v>20997277.087552603</v>
      </c>
      <c r="J4565" s="53">
        <f t="shared" ca="1" si="2362"/>
        <v>1030159.4517783909</v>
      </c>
      <c r="K4565" s="53">
        <f t="shared" ca="1" si="2362"/>
        <v>3223267.6965489406</v>
      </c>
      <c r="L4565" s="53">
        <f t="shared" ca="1" si="2362"/>
        <v>119913.93453455923</v>
      </c>
      <c r="M4565" s="53">
        <f t="shared" ca="1" si="2362"/>
        <v>-54973.715063231633</v>
      </c>
      <c r="N4565" s="53">
        <f t="shared" ca="1" si="2362"/>
        <v>3288207.9160202686</v>
      </c>
      <c r="O4565" s="53">
        <f t="shared" ca="1" si="2362"/>
        <v>2488996.1835551253</v>
      </c>
      <c r="P4565" s="53">
        <f t="shared" ca="1" si="2362"/>
        <v>257726.69186227955</v>
      </c>
      <c r="Q4565" s="53">
        <f t="shared" ca="1" si="2362"/>
        <v>140192.47655066574</v>
      </c>
      <c r="R4565" s="53">
        <f t="shared" ca="1" si="2362"/>
        <v>11298.347080486998</v>
      </c>
      <c r="S4565" s="53">
        <f t="shared" ca="1" si="2362"/>
        <v>2898213.6990485648</v>
      </c>
      <c r="T4565" s="53">
        <f t="shared" ca="1" si="2362"/>
        <v>142730.14434358815</v>
      </c>
      <c r="U4565" s="53">
        <f t="shared" ca="1" si="2362"/>
        <v>1237671.7045198558</v>
      </c>
      <c r="V4565" s="53">
        <f t="shared" ca="1" si="2362"/>
        <v>4410774.2622738853</v>
      </c>
      <c r="W4565" s="53">
        <f t="shared" ca="1" si="2362"/>
        <v>1421840.2539549884</v>
      </c>
      <c r="X4565" s="53">
        <f t="shared" ca="1" si="2362"/>
        <v>7213016.3650923017</v>
      </c>
      <c r="Y4565" s="53">
        <f t="shared" ca="1" si="2362"/>
        <v>765811.97266623983</v>
      </c>
      <c r="Z4565" s="53">
        <f t="shared" ca="1" si="2362"/>
        <v>17580.99708575564</v>
      </c>
      <c r="AA4565" s="53">
        <f t="shared" ca="1" si="2362"/>
        <v>783392.9697519911</v>
      </c>
      <c r="AB4565" s="53">
        <f t="shared" ca="1" si="2362"/>
        <v>9171.2851904899435</v>
      </c>
      <c r="AC4565" s="53">
        <f t="shared" ca="1" si="2362"/>
        <v>474718.42367749289</v>
      </c>
      <c r="AD4565" s="53">
        <f t="shared" ca="1" si="2362"/>
        <v>60693.134677890455</v>
      </c>
    </row>
    <row r="4566" spans="1:30">
      <c r="B4566" s="111" t="s">
        <v>178</v>
      </c>
      <c r="D4566" s="7"/>
      <c r="E4566" s="199">
        <v>1.6432507700000001</v>
      </c>
      <c r="F4566" s="52"/>
    </row>
    <row r="4567" spans="1:30" hidden="1" outlineLevel="1">
      <c r="D4567" s="7"/>
      <c r="E4567" s="11"/>
      <c r="F4567" s="52"/>
      <c r="G4567" s="55" t="str">
        <f>$G$8</f>
        <v>PRODUCTION</v>
      </c>
      <c r="H4567" s="4">
        <f ca="1">H4558*$E4566</f>
        <v>23831674.408672839</v>
      </c>
      <c r="I4567" s="4">
        <f t="shared" ref="I4567:AD4567" ca="1" si="2363">I4558*$E4566</f>
        <v>12146992.351110376</v>
      </c>
      <c r="J4567" s="4">
        <f t="shared" ca="1" si="2363"/>
        <v>506165.18840306543</v>
      </c>
      <c r="K4567" s="4">
        <f t="shared" ca="1" si="2363"/>
        <v>1987186.2360157608</v>
      </c>
      <c r="L4567" s="4">
        <f ca="1">L4558*$E4566</f>
        <v>71137.212045668901</v>
      </c>
      <c r="M4567" s="4">
        <f ca="1">M4558*$E4566</f>
        <v>-25149.507630004595</v>
      </c>
      <c r="N4567" s="4">
        <f t="shared" ca="1" si="2363"/>
        <v>2033173.9404314235</v>
      </c>
      <c r="O4567" s="4">
        <f t="shared" ca="1" si="2363"/>
        <v>1583851.8893370754</v>
      </c>
      <c r="P4567" s="4">
        <f t="shared" ca="1" si="2363"/>
        <v>179918.4235903204</v>
      </c>
      <c r="Q4567" s="4">
        <f t="shared" ca="1" si="2363"/>
        <v>127500.61987969611</v>
      </c>
      <c r="R4567" s="4">
        <f ca="1">R4558*$E4566</f>
        <v>8905.9037726758779</v>
      </c>
      <c r="S4567" s="4">
        <f t="shared" ca="1" si="2363"/>
        <v>1900176.8365797654</v>
      </c>
      <c r="T4567" s="4">
        <f ca="1">T4558*$E4566</f>
        <v>93693.680327187234</v>
      </c>
      <c r="U4567" s="4">
        <f t="shared" ca="1" si="2363"/>
        <v>877992.45238729764</v>
      </c>
      <c r="V4567" s="4">
        <f t="shared" ca="1" si="2363"/>
        <v>4275761.1150456751</v>
      </c>
      <c r="W4567" s="4">
        <f ca="1">W4558*$E4566</f>
        <v>1497851.4690250857</v>
      </c>
      <c r="X4567" s="4">
        <f t="shared" ca="1" si="2363"/>
        <v>6745298.7167852381</v>
      </c>
      <c r="Y4567" s="4">
        <f t="shared" ca="1" si="2363"/>
        <v>481373.53974188515</v>
      </c>
      <c r="Z4567" s="4">
        <f t="shared" ca="1" si="2363"/>
        <v>12733.396888380626</v>
      </c>
      <c r="AA4567" s="4">
        <f t="shared" ca="1" si="2363"/>
        <v>494106.93663026602</v>
      </c>
      <c r="AB4567" s="4">
        <f ca="1">AB4558*$E4566</f>
        <v>5760.4387326652341</v>
      </c>
      <c r="AC4567" s="4">
        <f ca="1">AC4558*$E4566</f>
        <v>0</v>
      </c>
      <c r="AD4567" s="4">
        <f t="shared" ca="1" si="2363"/>
        <v>0</v>
      </c>
    </row>
    <row r="4568" spans="1:30" hidden="1" outlineLevel="1">
      <c r="D4568" s="7"/>
      <c r="E4568" s="11"/>
      <c r="F4568" s="52"/>
      <c r="G4568" s="55" t="str">
        <f>$G$9</f>
        <v>BULKTRAN</v>
      </c>
      <c r="H4568" s="4">
        <f ca="1">H4559*$E4566</f>
        <v>11258274.835492125</v>
      </c>
      <c r="I4568" s="4">
        <f t="shared" ref="I4568:AD4568" ca="1" si="2364">I4559*$E4566</f>
        <v>5728209.6349804569</v>
      </c>
      <c r="J4568" s="4">
        <f t="shared" ca="1" si="2364"/>
        <v>240199.30665978964</v>
      </c>
      <c r="K4568" s="4">
        <f t="shared" ca="1" si="2364"/>
        <v>942620.74604152632</v>
      </c>
      <c r="L4568" s="4">
        <f ca="1">L4559*$E4566</f>
        <v>33343.906187096982</v>
      </c>
      <c r="M4568" s="4">
        <f ca="1">M4559*$E4566</f>
        <v>-26348.811521328782</v>
      </c>
      <c r="N4568" s="4">
        <f t="shared" ca="1" si="2364"/>
        <v>949615.84070729627</v>
      </c>
      <c r="O4568" s="4">
        <f t="shared" ca="1" si="2364"/>
        <v>750694.52439591486</v>
      </c>
      <c r="P4568" s="4">
        <f t="shared" ca="1" si="2364"/>
        <v>86723.437259402606</v>
      </c>
      <c r="Q4568" s="4">
        <f t="shared" ca="1" si="2364"/>
        <v>59892.225822385233</v>
      </c>
      <c r="R4568" s="4">
        <f ca="1">R4559*$E4566</f>
        <v>4182.3885585362596</v>
      </c>
      <c r="S4568" s="4">
        <f t="shared" ca="1" si="2364"/>
        <v>901492.57603623881</v>
      </c>
      <c r="T4568" s="4">
        <f ca="1">T4559*$E4566</f>
        <v>43872.231347116183</v>
      </c>
      <c r="U4568" s="4">
        <f t="shared" ca="1" si="2364"/>
        <v>417077.53525257215</v>
      </c>
      <c r="V4568" s="4">
        <f t="shared" ca="1" si="2364"/>
        <v>2039485.4159982116</v>
      </c>
      <c r="W4568" s="4">
        <f ca="1">W4559*$E4566</f>
        <v>700883.89836497023</v>
      </c>
      <c r="X4568" s="4">
        <f t="shared" ca="1" si="2364"/>
        <v>3201319.0809628684</v>
      </c>
      <c r="Y4568" s="4">
        <f t="shared" ca="1" si="2364"/>
        <v>228720.21428048614</v>
      </c>
      <c r="Z4568" s="4">
        <f t="shared" ca="1" si="2364"/>
        <v>5972.7950763409153</v>
      </c>
      <c r="AA4568" s="4">
        <f t="shared" ca="1" si="2364"/>
        <v>234693.00935682718</v>
      </c>
      <c r="AB4568" s="4">
        <f ca="1">AB4559*$E4566</f>
        <v>2745.3867886424291</v>
      </c>
      <c r="AC4568" s="4">
        <f ca="1">AC4559*$E4566</f>
        <v>0</v>
      </c>
      <c r="AD4568" s="4">
        <f t="shared" ca="1" si="2364"/>
        <v>0</v>
      </c>
    </row>
    <row r="4569" spans="1:30" hidden="1" outlineLevel="1">
      <c r="D4569" s="7"/>
      <c r="E4569" s="11"/>
      <c r="F4569" s="52"/>
      <c r="G4569" s="55" t="str">
        <f>$G$10</f>
        <v>SUBTRAN</v>
      </c>
      <c r="H4569" s="4">
        <f ca="1">H4560*$E4566</f>
        <v>2280931.0219537998</v>
      </c>
      <c r="I4569" s="4">
        <f t="shared" ref="I4569:AD4569" ca="1" si="2365">I4560*$E4566</f>
        <v>1185161.1446467878</v>
      </c>
      <c r="J4569" s="4">
        <f t="shared" ca="1" si="2365"/>
        <v>48492.719473523197</v>
      </c>
      <c r="K4569" s="4">
        <f t="shared" ca="1" si="2365"/>
        <v>189170.55632524315</v>
      </c>
      <c r="L4569" s="4">
        <f ca="1">L4560*$E4566</f>
        <v>6545.4478204003635</v>
      </c>
      <c r="M4569" s="4">
        <f ca="1">M4560*$E4566</f>
        <v>-8326.5418639472009</v>
      </c>
      <c r="N4569" s="4">
        <f t="shared" ca="1" si="2365"/>
        <v>187389.46228169647</v>
      </c>
      <c r="O4569" s="4">
        <f t="shared" ca="1" si="2365"/>
        <v>149807.94037889197</v>
      </c>
      <c r="P4569" s="4">
        <f t="shared" ca="1" si="2365"/>
        <v>17222.233673400548</v>
      </c>
      <c r="Q4569" s="4">
        <f t="shared" ca="1" si="2365"/>
        <v>15641.247206158774</v>
      </c>
      <c r="R4569" s="4">
        <f ca="1">R4560*$E4566</f>
        <v>0</v>
      </c>
      <c r="S4569" s="4">
        <f t="shared" ca="1" si="2365"/>
        <v>182671.42125845118</v>
      </c>
      <c r="T4569" s="4">
        <f ca="1">T4560*$E4566</f>
        <v>8762.7588843639551</v>
      </c>
      <c r="U4569" s="4">
        <f t="shared" ca="1" si="2365"/>
        <v>83232.114606990421</v>
      </c>
      <c r="V4569" s="4">
        <f t="shared" ca="1" si="2365"/>
        <v>536679.41334440908</v>
      </c>
      <c r="W4569" s="4">
        <f ca="1">W4560*$E4566</f>
        <v>0</v>
      </c>
      <c r="X4569" s="4">
        <f t="shared" ca="1" si="2365"/>
        <v>628674.28683576442</v>
      </c>
      <c r="Y4569" s="4">
        <f t="shared" ca="1" si="2365"/>
        <v>44758.743123729328</v>
      </c>
      <c r="Z4569" s="4">
        <f t="shared" ca="1" si="2365"/>
        <v>1163.9960998463059</v>
      </c>
      <c r="AA4569" s="4">
        <f t="shared" ca="1" si="2365"/>
        <v>45922.739223575649</v>
      </c>
      <c r="AB4569" s="4">
        <f ca="1">AB4560*$E4566</f>
        <v>552.82810091017529</v>
      </c>
      <c r="AC4569" s="4">
        <f ca="1">AC4560*$E4566</f>
        <v>1701.5614697798035</v>
      </c>
      <c r="AD4569" s="4">
        <f t="shared" ca="1" si="2365"/>
        <v>364.85866331374314</v>
      </c>
    </row>
    <row r="4570" spans="1:30" hidden="1" outlineLevel="1">
      <c r="D4570" s="7"/>
      <c r="E4570" s="11"/>
      <c r="F4570" s="52"/>
      <c r="G4570" s="55" t="str">
        <f>$G$11</f>
        <v>DISTPRI</v>
      </c>
      <c r="H4570" s="4">
        <f ca="1">H4561*$E4566</f>
        <v>12360833.251887891</v>
      </c>
      <c r="I4570" s="4">
        <f t="shared" ref="I4570:AD4570" ca="1" si="2366">I4561*$E4566</f>
        <v>8512778.5401382409</v>
      </c>
      <c r="J4570" s="4">
        <f t="shared" ca="1" si="2366"/>
        <v>340651.1913427597</v>
      </c>
      <c r="K4570" s="4">
        <f t="shared" ca="1" si="2366"/>
        <v>1323130.3552784801</v>
      </c>
      <c r="L4570" s="4">
        <f ca="1">L4561*$E4566</f>
        <v>46113.338125633672</v>
      </c>
      <c r="M4570" s="4">
        <f ca="1">M4561*$E4566</f>
        <v>0</v>
      </c>
      <c r="N4570" s="4">
        <f t="shared" ca="1" si="2366"/>
        <v>1369243.6934041141</v>
      </c>
      <c r="O4570" s="4">
        <f t="shared" ca="1" si="2366"/>
        <v>1038665.5165675943</v>
      </c>
      <c r="P4570" s="4">
        <f t="shared" ca="1" si="2366"/>
        <v>120650.08132119502</v>
      </c>
      <c r="Q4570" s="4">
        <f t="shared" ca="1" si="2366"/>
        <v>0</v>
      </c>
      <c r="R4570" s="4">
        <f ca="1">R4561*$E4566</f>
        <v>0</v>
      </c>
      <c r="S4570" s="4">
        <f t="shared" ca="1" si="2366"/>
        <v>1159315.5978887887</v>
      </c>
      <c r="T4570" s="4">
        <f ca="1">T4561*$E4566</f>
        <v>61746.819523589831</v>
      </c>
      <c r="U4570" s="4">
        <f t="shared" ca="1" si="2366"/>
        <v>580105.30351946899</v>
      </c>
      <c r="V4570" s="4">
        <f t="shared" ca="1" si="2366"/>
        <v>0</v>
      </c>
      <c r="W4570" s="4">
        <f ca="1">W4561*$E4566</f>
        <v>0</v>
      </c>
      <c r="X4570" s="4">
        <f t="shared" ca="1" si="2366"/>
        <v>641852.12304305984</v>
      </c>
      <c r="Y4570" s="4">
        <f t="shared" ca="1" si="2366"/>
        <v>310399.09986954404</v>
      </c>
      <c r="Z4570" s="4">
        <f t="shared" ca="1" si="2366"/>
        <v>8058.5877951824241</v>
      </c>
      <c r="AA4570" s="4">
        <f t="shared" ca="1" si="2366"/>
        <v>318457.68766472628</v>
      </c>
      <c r="AB4570" s="4">
        <f ca="1">AB4561*$E4566</f>
        <v>3882.3559086718228</v>
      </c>
      <c r="AC4570" s="4">
        <f ca="1">AC4561*$E4566</f>
        <v>12069.284283882791</v>
      </c>
      <c r="AD4570" s="4">
        <f t="shared" ca="1" si="2366"/>
        <v>2582.7782136393885</v>
      </c>
    </row>
    <row r="4571" spans="1:30" hidden="1" outlineLevel="1">
      <c r="D4571" s="7"/>
      <c r="E4571" s="11"/>
      <c r="F4571" s="52"/>
      <c r="G4571" s="55" t="str">
        <f>$G$12</f>
        <v>DISTSEC</v>
      </c>
      <c r="H4571" s="4">
        <f ca="1">H4562*$E4566</f>
        <v>6333203.9571621316</v>
      </c>
      <c r="I4571" s="4">
        <f t="shared" ref="I4571:AD4571" ca="1" si="2367">I4562*$E4566</f>
        <v>4838975.9182050321</v>
      </c>
      <c r="J4571" s="4">
        <f t="shared" ca="1" si="2367"/>
        <v>198047.82570996875</v>
      </c>
      <c r="K4571" s="4">
        <f t="shared" ca="1" si="2367"/>
        <v>639367.16519557964</v>
      </c>
      <c r="L4571" s="4">
        <f ca="1">L4562*$E4566</f>
        <v>0</v>
      </c>
      <c r="M4571" s="4">
        <f ca="1">M4562*$E4566</f>
        <v>0</v>
      </c>
      <c r="N4571" s="4">
        <f t="shared" ca="1" si="2367"/>
        <v>639367.16519557964</v>
      </c>
      <c r="O4571" s="4">
        <f t="shared" ca="1" si="2367"/>
        <v>426552.30950931186</v>
      </c>
      <c r="P4571" s="4">
        <f t="shared" ca="1" si="2367"/>
        <v>0</v>
      </c>
      <c r="Q4571" s="4">
        <f t="shared" ca="1" si="2367"/>
        <v>0</v>
      </c>
      <c r="R4571" s="4">
        <f ca="1">R4562*$E4566</f>
        <v>0</v>
      </c>
      <c r="S4571" s="4">
        <f t="shared" ca="1" si="2367"/>
        <v>426552.30950931186</v>
      </c>
      <c r="T4571" s="4">
        <f ca="1">T4562*$E4566</f>
        <v>19238.101765903113</v>
      </c>
      <c r="U4571" s="4">
        <f t="shared" ca="1" si="2367"/>
        <v>0</v>
      </c>
      <c r="V4571" s="4">
        <f t="shared" ca="1" si="2367"/>
        <v>0</v>
      </c>
      <c r="W4571" s="4">
        <f ca="1">W4562*$E4566</f>
        <v>0</v>
      </c>
      <c r="X4571" s="4">
        <f t="shared" ca="1" si="2367"/>
        <v>19238.101765903113</v>
      </c>
      <c r="Y4571" s="4">
        <f t="shared" ca="1" si="2367"/>
        <v>155950.70653990962</v>
      </c>
      <c r="Z4571" s="4">
        <f t="shared" ca="1" si="2367"/>
        <v>0</v>
      </c>
      <c r="AA4571" s="4">
        <f t="shared" ca="1" si="2367"/>
        <v>155950.70653990962</v>
      </c>
      <c r="AB4571" s="4">
        <f ca="1">AB4562*$E4566</f>
        <v>1497.4595036191058</v>
      </c>
      <c r="AC4571" s="4">
        <f ca="1">AC4562*$E4566</f>
        <v>46123.769284255504</v>
      </c>
      <c r="AD4571" s="4">
        <f t="shared" ca="1" si="2367"/>
        <v>7450.7014485433356</v>
      </c>
    </row>
    <row r="4572" spans="1:30" hidden="1" outlineLevel="1">
      <c r="D4572" s="7"/>
      <c r="E4572" s="11"/>
      <c r="F4572" s="52"/>
      <c r="G4572" s="55" t="str">
        <f>$G$13</f>
        <v>ENERGY</v>
      </c>
      <c r="H4572" s="4">
        <f ca="1">H4563*$E4566</f>
        <v>1522245.7183487613</v>
      </c>
      <c r="I4572" s="4">
        <f t="shared" ref="I4572:AD4572" ca="1" si="2368">I4563*$E4566</f>
        <v>609362.47353673889</v>
      </c>
      <c r="J4572" s="4">
        <f t="shared" ca="1" si="2368"/>
        <v>32728.269566783347</v>
      </c>
      <c r="K4572" s="4">
        <f t="shared" ca="1" si="2368"/>
        <v>115965.942208109</v>
      </c>
      <c r="L4572" s="4">
        <f ca="1">L4563*$E4566</f>
        <v>4030.1053006016878</v>
      </c>
      <c r="M4572" s="4">
        <f ca="1">M4563*$E4566</f>
        <v>5210.7356704882122</v>
      </c>
      <c r="N4572" s="4">
        <f t="shared" ca="1" si="2368"/>
        <v>125206.78317920491</v>
      </c>
      <c r="O4572" s="4">
        <f t="shared" ca="1" si="2368"/>
        <v>111121.01488332928</v>
      </c>
      <c r="P4572" s="4">
        <f t="shared" ca="1" si="2368"/>
        <v>13581.594738873409</v>
      </c>
      <c r="Q4572" s="4">
        <f t="shared" ca="1" si="2368"/>
        <v>9390.236093319385</v>
      </c>
      <c r="R4572" s="4">
        <f ca="1">R4563*$E4566</f>
        <v>618.6382627010272</v>
      </c>
      <c r="S4572" s="4">
        <f t="shared" ca="1" si="2368"/>
        <v>134711.48397822396</v>
      </c>
      <c r="T4572" s="4">
        <f ca="1">T4563*$E4566</f>
        <v>6890.8273657719192</v>
      </c>
      <c r="U4572" s="4">
        <f t="shared" ca="1" si="2368"/>
        <v>70392.346792819852</v>
      </c>
      <c r="V4572" s="4">
        <f t="shared" ca="1" si="2368"/>
        <v>371176.96778062417</v>
      </c>
      <c r="W4572" s="4">
        <f ca="1">W4563*$E4566</f>
        <v>129231.24154777247</v>
      </c>
      <c r="X4572" s="4">
        <f t="shared" ca="1" si="2368"/>
        <v>577691.3834869893</v>
      </c>
      <c r="Y4572" s="4">
        <f t="shared" ca="1" si="2368"/>
        <v>29166.803414242186</v>
      </c>
      <c r="Z4572" s="4">
        <f t="shared" ca="1" si="2368"/>
        <v>734.21003152630419</v>
      </c>
      <c r="AA4572" s="4">
        <f t="shared" ca="1" si="2368"/>
        <v>29901.013445768971</v>
      </c>
      <c r="AB4572" s="4">
        <f ca="1">AB4563*$E4566</f>
        <v>491.8429441117384</v>
      </c>
      <c r="AC4572" s="4">
        <f ca="1">AC4563*$E4566</f>
        <v>10297.999949613108</v>
      </c>
      <c r="AD4572" s="4">
        <f t="shared" ca="1" si="2368"/>
        <v>1854.468261315227</v>
      </c>
    </row>
    <row r="4573" spans="1:30" hidden="1" outlineLevel="1">
      <c r="D4573" s="7"/>
      <c r="E4573" s="11"/>
      <c r="F4573" s="52"/>
      <c r="G4573" s="55" t="str">
        <f>$G$14</f>
        <v>CUSTOMER</v>
      </c>
      <c r="H4573" s="4">
        <f ca="1">H4564*$E4566</f>
        <v>2810272.9170744624</v>
      </c>
      <c r="I4573" s="4">
        <f t="shared" ref="I4573:AD4573" ca="1" si="2369">I4564*$E4566</f>
        <v>1482311.6794065509</v>
      </c>
      <c r="J4573" s="4">
        <f t="shared" ca="1" si="2369"/>
        <v>326525.81120172801</v>
      </c>
      <c r="K4573" s="4">
        <f t="shared" ca="1" si="2369"/>
        <v>99196.123205447933</v>
      </c>
      <c r="L4573" s="4">
        <f ca="1">L4564*$E4566</f>
        <v>35878.655778241977</v>
      </c>
      <c r="M4573" s="4">
        <f ca="1">M4564*$E4566</f>
        <v>-35721.474262623669</v>
      </c>
      <c r="N4573" s="4">
        <f t="shared" ca="1" si="2369"/>
        <v>99353.304721066306</v>
      </c>
      <c r="O4573" s="4">
        <f t="shared" ca="1" si="2369"/>
        <v>29351.700081918141</v>
      </c>
      <c r="P4573" s="4">
        <f t="shared" ca="1" si="2369"/>
        <v>5413.8142690552068</v>
      </c>
      <c r="Q4573" s="4">
        <f t="shared" ca="1" si="2369"/>
        <v>17947.066038528785</v>
      </c>
      <c r="R4573" s="4">
        <f ca="1">R4564*$E4566</f>
        <v>4859.0869458243214</v>
      </c>
      <c r="S4573" s="4">
        <f t="shared" ca="1" si="2369"/>
        <v>57571.667335326514</v>
      </c>
      <c r="T4573" s="4">
        <f ca="1">T4564*$E4566</f>
        <v>337.0003808804201</v>
      </c>
      <c r="U4573" s="4">
        <f t="shared" ca="1" si="2369"/>
        <v>5005.2289003171718</v>
      </c>
      <c r="V4573" s="4">
        <f t="shared" ca="1" si="2369"/>
        <v>24905.290608837538</v>
      </c>
      <c r="W4573" s="4">
        <f ca="1">W4564*$E4566</f>
        <v>8473.4831907043026</v>
      </c>
      <c r="X4573" s="4">
        <f t="shared" ca="1" si="2369"/>
        <v>38721.003080739443</v>
      </c>
      <c r="Y4573" s="4">
        <f t="shared" ca="1" si="2369"/>
        <v>8052.0067892160623</v>
      </c>
      <c r="Z4573" s="4">
        <f t="shared" ca="1" si="2369"/>
        <v>227.00110725917637</v>
      </c>
      <c r="AA4573" s="4">
        <f t="shared" ca="1" si="2369"/>
        <v>8279.007896475232</v>
      </c>
      <c r="AB4573" s="4">
        <f ca="1">AB4564*$E4566</f>
        <v>140.40947254177161</v>
      </c>
      <c r="AC4573" s="4">
        <f ca="1">AC4564*$E4566</f>
        <v>709888.80025369499</v>
      </c>
      <c r="AD4573" s="4">
        <f t="shared" ca="1" si="2369"/>
        <v>87481.233706345636</v>
      </c>
    </row>
    <row r="4574" spans="1:30" collapsed="1">
      <c r="B4574" s="111" t="s">
        <v>179</v>
      </c>
      <c r="D4574" s="7"/>
      <c r="E4574" s="4">
        <f>E4565*E4566</f>
        <v>60397437.753842801</v>
      </c>
      <c r="F4574" s="52"/>
      <c r="G4574" s="55" t="str">
        <f>$G$15</f>
        <v>TOTAL</v>
      </c>
      <c r="H4574" s="4">
        <f ca="1">H4565*$E4566</f>
        <v>60397436.110592</v>
      </c>
      <c r="I4574" s="4">
        <f t="shared" ref="I4574:AD4574" ca="1" si="2370">I4565*$E4566</f>
        <v>34503791.742024176</v>
      </c>
      <c r="J4574" s="4">
        <f t="shared" ca="1" si="2370"/>
        <v>1692810.3123576187</v>
      </c>
      <c r="K4574" s="4">
        <f t="shared" ca="1" si="2370"/>
        <v>5296637.1242701737</v>
      </c>
      <c r="L4574" s="4">
        <f ca="1">L4565*$E4566</f>
        <v>197048.66525764405</v>
      </c>
      <c r="M4574" s="4">
        <f ca="1">M4565*$E4566</f>
        <v>-90335.599607415992</v>
      </c>
      <c r="N4574" s="4">
        <f t="shared" ca="1" si="2370"/>
        <v>5403350.1899204021</v>
      </c>
      <c r="O4574" s="4">
        <f t="shared" ca="1" si="2370"/>
        <v>4090044.8951540212</v>
      </c>
      <c r="P4574" s="4">
        <f t="shared" ca="1" si="2370"/>
        <v>423509.5848522436</v>
      </c>
      <c r="Q4574" s="4">
        <f t="shared" ca="1" si="2370"/>
        <v>230371.39504008845</v>
      </c>
      <c r="R4574" s="4">
        <f ca="1">R4565*$E4566</f>
        <v>18566.017539737513</v>
      </c>
      <c r="S4574" s="4">
        <f t="shared" ca="1" si="2370"/>
        <v>4762491.8925861027</v>
      </c>
      <c r="T4574" s="4">
        <f ca="1">T4565*$E4566</f>
        <v>234541.41959481238</v>
      </c>
      <c r="U4574" s="4">
        <f t="shared" ca="1" si="2370"/>
        <v>2033804.9814594656</v>
      </c>
      <c r="V4574" s="4">
        <f t="shared" ca="1" si="2370"/>
        <v>7248008.2027777443</v>
      </c>
      <c r="W4574" s="4">
        <f ca="1">W4565*$E4566</f>
        <v>2336440.0921285306</v>
      </c>
      <c r="X4574" s="4">
        <f t="shared" ca="1" si="2370"/>
        <v>11852794.695960527</v>
      </c>
      <c r="Y4574" s="4">
        <f t="shared" ca="1" si="2370"/>
        <v>1258421.1137590175</v>
      </c>
      <c r="Z4574" s="4">
        <f t="shared" ca="1" si="2370"/>
        <v>28889.986998535715</v>
      </c>
      <c r="AA4574" s="4">
        <f t="shared" ca="1" si="2370"/>
        <v>1287311.1007575463</v>
      </c>
      <c r="AB4574" s="4">
        <f ca="1">AB4565*$E4566</f>
        <v>15070.721451162197</v>
      </c>
      <c r="AC4574" s="4">
        <f ca="1">AC4565*$E4566</f>
        <v>780081.41524122644</v>
      </c>
      <c r="AD4574" s="4">
        <f t="shared" ca="1" si="2370"/>
        <v>99734.040293157203</v>
      </c>
    </row>
    <row r="4575" spans="1:30" s="51" customFormat="1">
      <c r="A4575" s="56"/>
      <c r="B4575" s="111" t="s">
        <v>381</v>
      </c>
      <c r="C4575" s="55"/>
      <c r="D4575" s="55"/>
      <c r="E4575" s="53"/>
      <c r="F4575" s="52"/>
      <c r="G4575" s="55"/>
      <c r="H4575" s="43">
        <f t="shared" ref="H4575:AD4575" ca="1" si="2371">+H4574/H887</f>
        <v>0.12100432950551475</v>
      </c>
      <c r="I4575" s="43">
        <f t="shared" ca="1" si="2371"/>
        <v>0.15992873831104637</v>
      </c>
      <c r="J4575" s="43">
        <f t="shared" ca="1" si="2371"/>
        <v>9.1126631297404753E-2</v>
      </c>
      <c r="K4575" s="43">
        <f t="shared" ca="1" si="2371"/>
        <v>0.10260832112413758</v>
      </c>
      <c r="L4575" s="43">
        <f t="shared" ca="1" si="2371"/>
        <v>0.12699838697591884</v>
      </c>
      <c r="M4575" s="43">
        <f t="shared" ca="1" si="2371"/>
        <v>-0.5675737121996971</v>
      </c>
      <c r="N4575" s="43">
        <f t="shared" ca="1" si="2371"/>
        <v>0.10131781482869665</v>
      </c>
      <c r="O4575" s="43">
        <f t="shared" ca="1" si="2371"/>
        <v>9.9542367995285236E-2</v>
      </c>
      <c r="P4575" s="43">
        <f t="shared" ca="1" si="2371"/>
        <v>5.7004447707005065E-2</v>
      </c>
      <c r="Q4575" s="43">
        <f t="shared" ca="1" si="2371"/>
        <v>8.4677558631085101E-2</v>
      </c>
      <c r="R4575" s="43">
        <f t="shared" ca="1" si="2371"/>
        <v>0.13579094927582749</v>
      </c>
      <c r="S4575" s="43">
        <f t="shared" ca="1" si="2371"/>
        <v>9.2700223872367787E-2</v>
      </c>
      <c r="T4575" s="43">
        <f t="shared" ca="1" si="2371"/>
        <v>0.18952183446943854</v>
      </c>
      <c r="U4575" s="43">
        <f t="shared" ca="1" si="2371"/>
        <v>9.651397306401481E-2</v>
      </c>
      <c r="V4575" s="43">
        <f t="shared" ca="1" si="2371"/>
        <v>7.2860249322281273E-2</v>
      </c>
      <c r="W4575" s="43">
        <f t="shared" ca="1" si="2371"/>
        <v>0.1375896080599916</v>
      </c>
      <c r="X4575" s="43">
        <f t="shared" ca="1" si="2371"/>
        <v>8.5413457121892994E-2</v>
      </c>
      <c r="Y4575" s="43">
        <f t="shared" ca="1" si="2371"/>
        <v>0.11097156637291831</v>
      </c>
      <c r="Z4575" s="43">
        <f t="shared" ca="1" si="2371"/>
        <v>0.17568282818792849</v>
      </c>
      <c r="AA4575" s="43">
        <f t="shared" ca="1" si="2371"/>
        <v>0.11189654363723704</v>
      </c>
      <c r="AB4575" s="43">
        <f t="shared" ca="1" si="2371"/>
        <v>7.7547024853800745E-2</v>
      </c>
      <c r="AC4575" s="43">
        <f t="shared" ca="1" si="2371"/>
        <v>9.4764448094938544E-2</v>
      </c>
      <c r="AD4575" s="43">
        <f t="shared" ca="1" si="2371"/>
        <v>7.0878738727345167E-2</v>
      </c>
    </row>
    <row r="4576" spans="1:30">
      <c r="D4576" s="7"/>
      <c r="F4576" s="52"/>
    </row>
    <row r="4577" spans="2:30" outlineLevel="1">
      <c r="D4577" s="7"/>
      <c r="E4577" s="11"/>
      <c r="F4577" s="52"/>
      <c r="G4577" s="7" t="str">
        <f>$G$8</f>
        <v>PRODUCTION</v>
      </c>
      <c r="H4577" s="4">
        <f t="shared" ref="H4577:AD4577" ca="1" si="2372">H856+H872+H864+H4567</f>
        <v>247891619.087883</v>
      </c>
      <c r="I4577" s="53">
        <f t="shared" ca="1" si="2372"/>
        <v>112077244.94872096</v>
      </c>
      <c r="J4577" s="53">
        <f t="shared" ca="1" si="2372"/>
        <v>7123777.3962152461</v>
      </c>
      <c r="K4577" s="53">
        <f t="shared" ca="1" si="2372"/>
        <v>24837414.589695737</v>
      </c>
      <c r="L4577" s="53">
        <f t="shared" ca="1" si="2372"/>
        <v>746412.0546256993</v>
      </c>
      <c r="M4577" s="53">
        <f t="shared" ca="1" si="2372"/>
        <v>40625.122985857714</v>
      </c>
      <c r="N4577" s="53">
        <f t="shared" ca="1" si="2372"/>
        <v>25624451.767307296</v>
      </c>
      <c r="O4577" s="53">
        <f t="shared" ca="1" si="2372"/>
        <v>19100515.200962491</v>
      </c>
      <c r="P4577" s="53">
        <f t="shared" ca="1" si="2372"/>
        <v>3529140.5369490637</v>
      </c>
      <c r="Q4577" s="53">
        <f t="shared" ca="1" si="2372"/>
        <v>1569758.1441007028</v>
      </c>
      <c r="R4577" s="53">
        <f t="shared" ca="1" si="2372"/>
        <v>72236.615131262603</v>
      </c>
      <c r="S4577" s="53">
        <f t="shared" ca="1" si="2372"/>
        <v>24271650.497143522</v>
      </c>
      <c r="T4577" s="53">
        <f t="shared" ca="1" si="2372"/>
        <v>615541.51537046372</v>
      </c>
      <c r="U4577" s="53">
        <f t="shared" ca="1" si="2372"/>
        <v>9937317.7444588877</v>
      </c>
      <c r="V4577" s="53">
        <f t="shared" ca="1" si="2372"/>
        <v>53067320.287096165</v>
      </c>
      <c r="W4577" s="53">
        <f t="shared" ca="1" si="2372"/>
        <v>9464543.678358756</v>
      </c>
      <c r="X4577" s="53">
        <f t="shared" ca="1" si="2372"/>
        <v>73084723.225284278</v>
      </c>
      <c r="Y4577" s="53">
        <f t="shared" ca="1" si="2372"/>
        <v>5534661.5127033368</v>
      </c>
      <c r="Z4577" s="53">
        <f t="shared" ca="1" si="2372"/>
        <v>92846.735612099146</v>
      </c>
      <c r="AA4577" s="53">
        <f t="shared" ca="1" si="2372"/>
        <v>5627508.2483154358</v>
      </c>
      <c r="AB4577" s="53">
        <f t="shared" ca="1" si="2372"/>
        <v>82263.004896251718</v>
      </c>
      <c r="AC4577" s="53">
        <f t="shared" ca="1" si="2372"/>
        <v>0</v>
      </c>
      <c r="AD4577" s="53">
        <f t="shared" ca="1" si="2372"/>
        <v>0</v>
      </c>
    </row>
    <row r="4578" spans="2:30" outlineLevel="1">
      <c r="D4578" s="7"/>
      <c r="E4578" s="11"/>
      <c r="F4578" s="52"/>
      <c r="G4578" s="7" t="str">
        <f>$G$9</f>
        <v>BULKTRAN</v>
      </c>
      <c r="H4578" s="53">
        <f t="shared" ref="H4578:AD4578" ca="1" si="2373">H857+H873+H865+H4568</f>
        <v>-6554006.5639823582</v>
      </c>
      <c r="I4578" s="53">
        <f t="shared" ca="1" si="2373"/>
        <v>-7997241.3644691147</v>
      </c>
      <c r="J4578" s="53">
        <f t="shared" ca="1" si="2373"/>
        <v>365141.98596979876</v>
      </c>
      <c r="K4578" s="53">
        <f t="shared" ca="1" si="2373"/>
        <v>705866.15267170244</v>
      </c>
      <c r="L4578" s="53">
        <f t="shared" ca="1" si="2373"/>
        <v>14476.762361680296</v>
      </c>
      <c r="M4578" s="53">
        <f t="shared" ca="1" si="2373"/>
        <v>-10316.539034412459</v>
      </c>
      <c r="N4578" s="53">
        <f t="shared" ca="1" si="2373"/>
        <v>710026.37599897198</v>
      </c>
      <c r="O4578" s="53">
        <f t="shared" ca="1" si="2373"/>
        <v>564691.07206627366</v>
      </c>
      <c r="P4578" s="53">
        <f t="shared" ca="1" si="2373"/>
        <v>92632.689073757283</v>
      </c>
      <c r="Q4578" s="53">
        <f t="shared" ca="1" si="2373"/>
        <v>33130.069610985236</v>
      </c>
      <c r="R4578" s="53">
        <f t="shared" ca="1" si="2373"/>
        <v>2249.4386011647684</v>
      </c>
      <c r="S4578" s="53">
        <f t="shared" ca="1" si="2373"/>
        <v>692703.26935218077</v>
      </c>
      <c r="T4578" s="53">
        <f t="shared" ca="1" si="2373"/>
        <v>-2362.91807976977</v>
      </c>
      <c r="U4578" s="53">
        <f t="shared" ca="1" si="2373"/>
        <v>-55187.057026157505</v>
      </c>
      <c r="V4578" s="53">
        <f t="shared" ca="1" si="2373"/>
        <v>-242725.78918309277</v>
      </c>
      <c r="W4578" s="53">
        <f t="shared" ca="1" si="2373"/>
        <v>-57183.133383130422</v>
      </c>
      <c r="X4578" s="53">
        <f t="shared" ca="1" si="2373"/>
        <v>-357458.89767215215</v>
      </c>
      <c r="Y4578" s="53">
        <f t="shared" ca="1" si="2373"/>
        <v>27241.054385374562</v>
      </c>
      <c r="Z4578" s="53">
        <f t="shared" ca="1" si="2373"/>
        <v>475.55900565584307</v>
      </c>
      <c r="AA4578" s="53">
        <f t="shared" ca="1" si="2373"/>
        <v>27716.613391030551</v>
      </c>
      <c r="AB4578" s="53">
        <f t="shared" ca="1" si="2373"/>
        <v>5105.4534469248629</v>
      </c>
      <c r="AC4578" s="53">
        <f t="shared" ca="1" si="2373"/>
        <v>0</v>
      </c>
      <c r="AD4578" s="53">
        <f t="shared" ca="1" si="2373"/>
        <v>0</v>
      </c>
    </row>
    <row r="4579" spans="2:30" outlineLevel="1">
      <c r="D4579" s="7"/>
      <c r="E4579" s="11"/>
      <c r="F4579" s="52"/>
      <c r="G4579" s="7" t="str">
        <f>$G$10</f>
        <v>SUBTRAN</v>
      </c>
      <c r="H4579" s="53">
        <f t="shared" ref="H4579:AD4579" ca="1" si="2374">H858+H874+H866+H4569</f>
        <v>-1457947.3164418209</v>
      </c>
      <c r="I4579" s="53">
        <f t="shared" ca="1" si="2374"/>
        <v>-1703915.0016190966</v>
      </c>
      <c r="J4579" s="53">
        <f t="shared" ca="1" si="2374"/>
        <v>71512.498951438349</v>
      </c>
      <c r="K4579" s="53">
        <f t="shared" ca="1" si="2374"/>
        <v>133697.44723262911</v>
      </c>
      <c r="L4579" s="53">
        <f t="shared" ca="1" si="2374"/>
        <v>2529.1027535989624</v>
      </c>
      <c r="M4579" s="53">
        <f t="shared" ca="1" si="2374"/>
        <v>-2893.7935393806019</v>
      </c>
      <c r="N4579" s="53">
        <f t="shared" ca="1" si="2374"/>
        <v>133332.75644684763</v>
      </c>
      <c r="O4579" s="53">
        <f t="shared" ca="1" si="2374"/>
        <v>106842.12594236186</v>
      </c>
      <c r="P4579" s="53">
        <f t="shared" ca="1" si="2374"/>
        <v>17246.926471719515</v>
      </c>
      <c r="Q4579" s="53">
        <f t="shared" ca="1" si="2374"/>
        <v>7856.5645773316055</v>
      </c>
      <c r="R4579" s="53">
        <f t="shared" ca="1" si="2374"/>
        <v>0</v>
      </c>
      <c r="S4579" s="53">
        <f t="shared" ca="1" si="2374"/>
        <v>131945.61699141288</v>
      </c>
      <c r="T4579" s="53">
        <f t="shared" ca="1" si="2374"/>
        <v>-676.08010864066273</v>
      </c>
      <c r="U4579" s="53">
        <f t="shared" ca="1" si="2374"/>
        <v>-14514.17016202095</v>
      </c>
      <c r="V4579" s="53">
        <f t="shared" ca="1" si="2374"/>
        <v>-87572.941455512075</v>
      </c>
      <c r="W4579" s="53">
        <f t="shared" ca="1" si="2374"/>
        <v>0</v>
      </c>
      <c r="X4579" s="53">
        <f t="shared" ca="1" si="2374"/>
        <v>-102763.19172617269</v>
      </c>
      <c r="Y4579" s="53">
        <f t="shared" ca="1" si="2374"/>
        <v>3566.2438495206516</v>
      </c>
      <c r="Z4579" s="53">
        <f t="shared" ca="1" si="2374"/>
        <v>63.377957367415775</v>
      </c>
      <c r="AA4579" s="53">
        <f t="shared" ca="1" si="2374"/>
        <v>3629.6218068880844</v>
      </c>
      <c r="AB4579" s="53">
        <f t="shared" ca="1" si="2374"/>
        <v>1006.2579027641942</v>
      </c>
      <c r="AC4579" s="53">
        <f t="shared" ca="1" si="2374"/>
        <v>5944.3505186783832</v>
      </c>
      <c r="AD4579" s="53">
        <f t="shared" ca="1" si="2374"/>
        <v>1359.7742854216767</v>
      </c>
    </row>
    <row r="4580" spans="2:30" outlineLevel="1">
      <c r="D4580" s="7"/>
      <c r="E4580" s="11"/>
      <c r="F4580" s="52"/>
      <c r="G4580" s="7" t="str">
        <f>$G$11</f>
        <v>DISTPRI</v>
      </c>
      <c r="H4580" s="53">
        <f t="shared" ref="H4580:AD4580" ca="1" si="2375">H859+H875+H867+H4570</f>
        <v>71240769.718233079</v>
      </c>
      <c r="I4580" s="53">
        <f t="shared" ca="1" si="2375"/>
        <v>42017924.023585826</v>
      </c>
      <c r="J4580" s="53">
        <f t="shared" ca="1" si="2375"/>
        <v>3025199.5248543085</v>
      </c>
      <c r="K4580" s="53">
        <f t="shared" ca="1" si="2375"/>
        <v>10207920.809657509</v>
      </c>
      <c r="L4580" s="53">
        <f t="shared" ca="1" si="2375"/>
        <v>298878.35288914375</v>
      </c>
      <c r="M4580" s="53">
        <f t="shared" ca="1" si="2375"/>
        <v>0</v>
      </c>
      <c r="N4580" s="53">
        <f t="shared" ca="1" si="2375"/>
        <v>10506799.162546651</v>
      </c>
      <c r="O4580" s="53">
        <f t="shared" ca="1" si="2375"/>
        <v>7756794.7541806269</v>
      </c>
      <c r="P4580" s="53">
        <f t="shared" ca="1" si="2375"/>
        <v>1425266.2656837965</v>
      </c>
      <c r="Q4580" s="53">
        <f t="shared" ca="1" si="2375"/>
        <v>0</v>
      </c>
      <c r="R4580" s="53">
        <f t="shared" ca="1" si="2375"/>
        <v>0</v>
      </c>
      <c r="S4580" s="53">
        <f t="shared" ca="1" si="2375"/>
        <v>9182061.0198644232</v>
      </c>
      <c r="T4580" s="53">
        <f t="shared" ca="1" si="2375"/>
        <v>244315.08844766105</v>
      </c>
      <c r="U4580" s="53">
        <f t="shared" ca="1" si="2375"/>
        <v>3882293.3221883439</v>
      </c>
      <c r="V4580" s="53">
        <f t="shared" ca="1" si="2375"/>
        <v>0</v>
      </c>
      <c r="W4580" s="53">
        <f t="shared" ca="1" si="2375"/>
        <v>0</v>
      </c>
      <c r="X4580" s="53">
        <f t="shared" ca="1" si="2375"/>
        <v>4126608.4106360055</v>
      </c>
      <c r="Y4580" s="53">
        <f t="shared" ca="1" si="2375"/>
        <v>2138815.3920601439</v>
      </c>
      <c r="Z4580" s="53">
        <f t="shared" ca="1" si="2375"/>
        <v>35743.228212675065</v>
      </c>
      <c r="AA4580" s="53">
        <f t="shared" ca="1" si="2375"/>
        <v>2174558.620272819</v>
      </c>
      <c r="AB4580" s="53">
        <f t="shared" ca="1" si="2375"/>
        <v>35619.386543795234</v>
      </c>
      <c r="AC4580" s="53">
        <f t="shared" ca="1" si="2375"/>
        <v>141504.71043625069</v>
      </c>
      <c r="AD4580" s="53">
        <f t="shared" ca="1" si="2375"/>
        <v>30494.859492982308</v>
      </c>
    </row>
    <row r="4581" spans="2:30" outlineLevel="1">
      <c r="D4581" s="7"/>
      <c r="E4581" s="11"/>
      <c r="F4581" s="52"/>
      <c r="G4581" s="7" t="str">
        <f>$G$12</f>
        <v>DISTSEC</v>
      </c>
      <c r="H4581" s="53">
        <f t="shared" ref="H4581:AD4581" ca="1" si="2376">H860+H876+H868+H4571</f>
        <v>31369879.596984856</v>
      </c>
      <c r="I4581" s="53">
        <f t="shared" ca="1" si="2376"/>
        <v>20744033.753490072</v>
      </c>
      <c r="J4581" s="53">
        <f t="shared" ca="1" si="2376"/>
        <v>1611491.7498455381</v>
      </c>
      <c r="K4581" s="53">
        <f t="shared" ca="1" si="2376"/>
        <v>4485037.6810263712</v>
      </c>
      <c r="L4581" s="53">
        <f t="shared" ca="1" si="2376"/>
        <v>0</v>
      </c>
      <c r="M4581" s="53">
        <f t="shared" ca="1" si="2376"/>
        <v>0</v>
      </c>
      <c r="N4581" s="53">
        <f t="shared" ca="1" si="2376"/>
        <v>4485037.6810263712</v>
      </c>
      <c r="O4581" s="53">
        <f t="shared" ca="1" si="2376"/>
        <v>2896145.581057311</v>
      </c>
      <c r="P4581" s="53">
        <f t="shared" ca="1" si="2376"/>
        <v>0</v>
      </c>
      <c r="Q4581" s="53">
        <f t="shared" ca="1" si="2376"/>
        <v>0</v>
      </c>
      <c r="R4581" s="53">
        <f t="shared" ca="1" si="2376"/>
        <v>0</v>
      </c>
      <c r="S4581" s="53">
        <f t="shared" ca="1" si="2376"/>
        <v>2896145.581057311</v>
      </c>
      <c r="T4581" s="53">
        <f t="shared" ca="1" si="2376"/>
        <v>68346.562315525458</v>
      </c>
      <c r="U4581" s="53">
        <f t="shared" ca="1" si="2376"/>
        <v>0</v>
      </c>
      <c r="V4581" s="53">
        <f t="shared" ca="1" si="2376"/>
        <v>0</v>
      </c>
      <c r="W4581" s="53">
        <f t="shared" ca="1" si="2376"/>
        <v>0</v>
      </c>
      <c r="X4581" s="53">
        <f t="shared" ca="1" si="2376"/>
        <v>68346.562315525458</v>
      </c>
      <c r="Y4581" s="53">
        <f t="shared" ca="1" si="2376"/>
        <v>968431.99545953108</v>
      </c>
      <c r="Z4581" s="53">
        <f t="shared" ca="1" si="2376"/>
        <v>0</v>
      </c>
      <c r="AA4581" s="53">
        <f t="shared" ca="1" si="2376"/>
        <v>968431.99545953108</v>
      </c>
      <c r="AB4581" s="53">
        <f t="shared" ca="1" si="2376"/>
        <v>12635.626266028068</v>
      </c>
      <c r="AC4581" s="53">
        <f t="shared" ca="1" si="2376"/>
        <v>501755.50980969303</v>
      </c>
      <c r="AD4581" s="53">
        <f t="shared" ca="1" si="2376"/>
        <v>82001.13771478206</v>
      </c>
    </row>
    <row r="4582" spans="2:30" outlineLevel="1">
      <c r="D4582" s="7"/>
      <c r="E4582" s="11"/>
      <c r="F4582" s="52"/>
      <c r="G4582" s="7" t="str">
        <f>$G$13</f>
        <v>ENERGY</v>
      </c>
      <c r="H4582" s="53">
        <f t="shared" ref="H4582:AD4582" ca="1" si="2377">H861+H877+H869+H4572</f>
        <v>191768288.90284789</v>
      </c>
      <c r="I4582" s="53">
        <f t="shared" ca="1" si="2377"/>
        <v>73004926.284545273</v>
      </c>
      <c r="J4582" s="53">
        <f t="shared" ca="1" si="2377"/>
        <v>4647796.0303354003</v>
      </c>
      <c r="K4582" s="53">
        <f t="shared" ca="1" si="2377"/>
        <v>15624478.410915062</v>
      </c>
      <c r="L4582" s="53">
        <f t="shared" ca="1" si="2377"/>
        <v>449995.57672721148</v>
      </c>
      <c r="M4582" s="53">
        <f t="shared" ca="1" si="2377"/>
        <v>26454.339910712937</v>
      </c>
      <c r="N4582" s="53">
        <f t="shared" ca="1" si="2377"/>
        <v>16100928.327552993</v>
      </c>
      <c r="O4582" s="53">
        <f t="shared" ca="1" si="2377"/>
        <v>14519345.617700225</v>
      </c>
      <c r="P4582" s="53">
        <f t="shared" ca="1" si="2377"/>
        <v>2722184.1380034662</v>
      </c>
      <c r="Q4582" s="53">
        <f t="shared" ca="1" si="2377"/>
        <v>1203649.5730482668</v>
      </c>
      <c r="R4582" s="53">
        <f t="shared" ca="1" si="2377"/>
        <v>55958.3452260954</v>
      </c>
      <c r="S4582" s="53">
        <f t="shared" ca="1" si="2377"/>
        <v>18501137.673978053</v>
      </c>
      <c r="T4582" s="53">
        <f t="shared" ca="1" si="2377"/>
        <v>545477.8591456922</v>
      </c>
      <c r="U4582" s="53">
        <f t="shared" ca="1" si="2377"/>
        <v>9321519.8370017018</v>
      </c>
      <c r="V4582" s="53">
        <f t="shared" ca="1" si="2377"/>
        <v>53805894.988399781</v>
      </c>
      <c r="W4582" s="53">
        <f t="shared" ca="1" si="2377"/>
        <v>9877894.5369941015</v>
      </c>
      <c r="X4582" s="53">
        <f t="shared" ca="1" si="2377"/>
        <v>73550787.221541271</v>
      </c>
      <c r="Y4582" s="53">
        <f t="shared" ca="1" si="2377"/>
        <v>3866359.4999667457</v>
      </c>
      <c r="Z4582" s="53">
        <f t="shared" ca="1" si="2377"/>
        <v>63157.198183341876</v>
      </c>
      <c r="AA4582" s="53">
        <f t="shared" ca="1" si="2377"/>
        <v>3929516.6981500881</v>
      </c>
      <c r="AB4582" s="53">
        <f t="shared" ca="1" si="2377"/>
        <v>71272.205239690709</v>
      </c>
      <c r="AC4582" s="53">
        <f t="shared" ca="1" si="2377"/>
        <v>1663063.448265651</v>
      </c>
      <c r="AD4582" s="53">
        <f t="shared" ca="1" si="2377"/>
        <v>298861.01323946245</v>
      </c>
    </row>
    <row r="4583" spans="2:30" outlineLevel="1">
      <c r="D4583" s="7"/>
      <c r="E4583" s="11"/>
      <c r="F4583" s="52"/>
      <c r="G4583" s="7" t="str">
        <f>$G$14</f>
        <v>CUSTOMER</v>
      </c>
      <c r="H4583" s="53">
        <f t="shared" ref="H4583:AD4583" ca="1" si="2378">H862+H878+H870+H4573</f>
        <v>25273337.6850674</v>
      </c>
      <c r="I4583" s="53">
        <f t="shared" ca="1" si="2378"/>
        <v>12105607.097770305</v>
      </c>
      <c r="J4583" s="53">
        <f t="shared" ca="1" si="2378"/>
        <v>3424352.1261858935</v>
      </c>
      <c r="K4583" s="53">
        <f t="shared" ca="1" si="2378"/>
        <v>922179.03307116055</v>
      </c>
      <c r="L4583" s="53">
        <f t="shared" ca="1" si="2378"/>
        <v>236340.81590031003</v>
      </c>
      <c r="M4583" s="53">
        <f t="shared" ca="1" si="2378"/>
        <v>14956.270069806436</v>
      </c>
      <c r="N4583" s="53">
        <f t="shared" ca="1" si="2378"/>
        <v>1173476.1190412771</v>
      </c>
      <c r="O4583" s="53">
        <f t="shared" ca="1" si="2378"/>
        <v>234193.54324473941</v>
      </c>
      <c r="P4583" s="53">
        <f t="shared" ca="1" si="2378"/>
        <v>66452.028670440632</v>
      </c>
      <c r="Q4583" s="53">
        <f t="shared" ca="1" si="2378"/>
        <v>136549.04370280181</v>
      </c>
      <c r="R4583" s="53">
        <f t="shared" ca="1" si="2378"/>
        <v>24846.61858121472</v>
      </c>
      <c r="S4583" s="53">
        <f t="shared" ca="1" si="2378"/>
        <v>462041.23419919657</v>
      </c>
      <c r="T4583" s="53">
        <f t="shared" ca="1" si="2378"/>
        <v>1442.3925038801901</v>
      </c>
      <c r="U4583" s="53">
        <f t="shared" ca="1" si="2378"/>
        <v>35023.304998710257</v>
      </c>
      <c r="V4583" s="53">
        <f t="shared" ca="1" si="2378"/>
        <v>183315.65792041065</v>
      </c>
      <c r="W4583" s="53">
        <f t="shared" ca="1" si="2378"/>
        <v>32410.010158805839</v>
      </c>
      <c r="X4583" s="53">
        <f t="shared" ca="1" si="2378"/>
        <v>252191.36558180695</v>
      </c>
      <c r="Y4583" s="53">
        <f t="shared" ca="1" si="2378"/>
        <v>59377.415334360951</v>
      </c>
      <c r="Z4583" s="53">
        <f t="shared" ca="1" si="2378"/>
        <v>1047.888027396411</v>
      </c>
      <c r="AA4583" s="53">
        <f t="shared" ca="1" si="2378"/>
        <v>60425.303361757353</v>
      </c>
      <c r="AB4583" s="53">
        <f t="shared" ca="1" si="2378"/>
        <v>1511.7871557073709</v>
      </c>
      <c r="AC4583" s="53">
        <f t="shared" ca="1" si="2378"/>
        <v>6699607.3962109527</v>
      </c>
      <c r="AD4583" s="53">
        <f t="shared" ca="1" si="2378"/>
        <v>1094125.2555605085</v>
      </c>
    </row>
    <row r="4584" spans="2:30">
      <c r="B4584" s="111" t="s">
        <v>180</v>
      </c>
      <c r="D4584" s="7"/>
      <c r="E4584" s="53">
        <f>E863+E879+E871+E4574</f>
        <v>559531942.75384283</v>
      </c>
      <c r="F4584" s="52"/>
      <c r="G4584" s="7" t="str">
        <f>$G$15</f>
        <v>TOTAL</v>
      </c>
      <c r="H4584" s="53">
        <f ca="1">SUM(H4577:H4583)</f>
        <v>559531941.11059201</v>
      </c>
      <c r="I4584" s="53">
        <f ca="1">SUM(I4577:I4583)</f>
        <v>250248579.74202421</v>
      </c>
      <c r="J4584" s="53">
        <f t="shared" ref="J4584:AD4584" ca="1" si="2379">SUM(J4577:J4583)</f>
        <v>20269271.312357623</v>
      </c>
      <c r="K4584" s="53">
        <f t="shared" ca="1" si="2379"/>
        <v>56916594.124270171</v>
      </c>
      <c r="L4584" s="53">
        <f t="shared" ca="1" si="2379"/>
        <v>1748632.6652576437</v>
      </c>
      <c r="M4584" s="53">
        <f t="shared" ca="1" si="2379"/>
        <v>68825.400392584022</v>
      </c>
      <c r="N4584" s="53">
        <f t="shared" ca="1" si="2379"/>
        <v>58734052.189920411</v>
      </c>
      <c r="O4584" s="53">
        <f t="shared" ca="1" si="2379"/>
        <v>45178527.895154029</v>
      </c>
      <c r="P4584" s="53">
        <f t="shared" ca="1" si="2379"/>
        <v>7852922.5848522438</v>
      </c>
      <c r="Q4584" s="53">
        <f t="shared" ca="1" si="2379"/>
        <v>2950943.3950400883</v>
      </c>
      <c r="R4584" s="53">
        <f t="shared" ca="1" si="2379"/>
        <v>155291.01753973748</v>
      </c>
      <c r="S4584" s="53">
        <f t="shared" ca="1" si="2379"/>
        <v>56137684.892586097</v>
      </c>
      <c r="T4584" s="53">
        <f t="shared" ca="1" si="2379"/>
        <v>1472084.419594812</v>
      </c>
      <c r="U4584" s="53">
        <f t="shared" ca="1" si="2379"/>
        <v>23106452.981459469</v>
      </c>
      <c r="V4584" s="53">
        <f t="shared" ca="1" si="2379"/>
        <v>106726232.20277774</v>
      </c>
      <c r="W4584" s="53">
        <f t="shared" ca="1" si="2379"/>
        <v>19317665.092128534</v>
      </c>
      <c r="X4584" s="53">
        <f t="shared" ca="1" si="2379"/>
        <v>150622434.69596058</v>
      </c>
      <c r="Y4584" s="53">
        <f t="shared" ca="1" si="2379"/>
        <v>12598453.113759013</v>
      </c>
      <c r="Z4584" s="53">
        <f t="shared" ca="1" si="2379"/>
        <v>193333.98699853575</v>
      </c>
      <c r="AA4584" s="53">
        <f t="shared" ca="1" si="2379"/>
        <v>12791787.100757549</v>
      </c>
      <c r="AB4584" s="53">
        <f t="shared" ca="1" si="2379"/>
        <v>209413.72145116213</v>
      </c>
      <c r="AC4584" s="53">
        <f t="shared" ca="1" si="2379"/>
        <v>9011875.4152412266</v>
      </c>
      <c r="AD4584" s="53">
        <f t="shared" ca="1" si="2379"/>
        <v>1506842.0402931571</v>
      </c>
    </row>
    <row r="4585" spans="2:30">
      <c r="D4585" s="7"/>
      <c r="E4585" s="53"/>
    </row>
    <row r="4586" spans="2:30">
      <c r="E4586" s="52"/>
      <c r="H4586" s="2" t="s">
        <v>3</v>
      </c>
      <c r="I4586" s="9" t="s">
        <v>22</v>
      </c>
      <c r="J4586" s="9" t="s">
        <v>5</v>
      </c>
      <c r="K4586" s="9" t="s">
        <v>23</v>
      </c>
      <c r="L4586" s="9" t="s">
        <v>24</v>
      </c>
      <c r="M4586" s="9" t="s">
        <v>184</v>
      </c>
      <c r="N4586" s="9" t="s">
        <v>86</v>
      </c>
      <c r="O4586" s="9" t="s">
        <v>25</v>
      </c>
      <c r="P4586" s="9" t="s">
        <v>26</v>
      </c>
      <c r="Q4586" s="9" t="s">
        <v>28</v>
      </c>
      <c r="R4586" s="9" t="s">
        <v>188</v>
      </c>
      <c r="S4586" s="9" t="s">
        <v>87</v>
      </c>
      <c r="T4586" s="9" t="s">
        <v>445</v>
      </c>
      <c r="U4586" s="9" t="s">
        <v>446</v>
      </c>
      <c r="V4586" s="9" t="s">
        <v>447</v>
      </c>
      <c r="W4586" s="9" t="s">
        <v>448</v>
      </c>
      <c r="X4586" s="9" t="s">
        <v>444</v>
      </c>
      <c r="Y4586" s="9" t="s">
        <v>449</v>
      </c>
      <c r="Z4586" s="9" t="s">
        <v>450</v>
      </c>
      <c r="AA4586" s="9" t="s">
        <v>451</v>
      </c>
      <c r="AB4586" s="9" t="s">
        <v>189</v>
      </c>
      <c r="AC4586" s="9" t="s">
        <v>6</v>
      </c>
      <c r="AD4586" s="9" t="s">
        <v>7</v>
      </c>
    </row>
    <row r="4588" spans="2:30">
      <c r="E4588" s="101"/>
    </row>
  </sheetData>
  <autoFilter ref="A1:AD4588"/>
  <phoneticPr fontId="0" type="noConversion"/>
  <printOptions horizontalCentered="1"/>
  <pageMargins left="0.5" right="0.5" top="1.25" bottom="0.6" header="0.5" footer="0.25"/>
  <pageSetup scale="48" fitToHeight="11" orientation="landscape" useFirstPageNumber="1" r:id="rId1"/>
  <headerFooter alignWithMargins="0">
    <oddHeader>&amp;C&amp;"Arial,Bold"&amp;11KENTUCKY POWER COMPANY
COST-OF-SERVICE STUDY
TWELVE MONTHS ENDING
FEBRUARY 28, 2017&amp;R&amp;11Exhibit No.: DRB-1
Page &amp;P of &amp;N
Witness: D. Buck</oddHeader>
  </headerFooter>
  <rowBreaks count="10" manualBreakCount="10">
    <brk id="339" max="29" man="1"/>
    <brk id="722" max="29" man="1"/>
    <brk id="1081" max="29" man="1"/>
    <brk id="1621" max="29" man="1"/>
    <brk id="2113" max="29" man="1"/>
    <brk id="2586" max="29" man="1"/>
    <brk id="3038" max="29" man="1"/>
    <brk id="3523" max="29" man="1"/>
    <brk id="3966" max="29" man="1"/>
    <brk id="4183" max="2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V546"/>
  <sheetViews>
    <sheetView zoomScale="80" zoomScaleNormal="80" workbookViewId="0">
      <selection activeCell="B5" sqref="B5"/>
    </sheetView>
  </sheetViews>
  <sheetFormatPr defaultRowHeight="13.2"/>
  <cols>
    <col min="1" max="1" width="32.88671875" style="14" bestFit="1" customWidth="1"/>
    <col min="2" max="2" width="15.44140625" customWidth="1"/>
    <col min="3" max="3" width="16" bestFit="1" customWidth="1"/>
    <col min="4" max="4" width="14.88671875" bestFit="1" customWidth="1"/>
    <col min="5" max="5" width="14.44140625" bestFit="1" customWidth="1"/>
    <col min="6" max="6" width="15" bestFit="1" customWidth="1"/>
    <col min="7" max="7" width="14.88671875" customWidth="1"/>
    <col min="8" max="10" width="14.88671875" bestFit="1" customWidth="1"/>
    <col min="11" max="11" width="14.33203125" bestFit="1" customWidth="1"/>
    <col min="12" max="18" width="14.109375" bestFit="1" customWidth="1"/>
    <col min="19" max="20" width="14.109375" customWidth="1"/>
    <col min="22" max="22" width="10.6640625" bestFit="1" customWidth="1"/>
  </cols>
  <sheetData>
    <row r="1" spans="1:20" s="1" customFormat="1">
      <c r="A1" s="34"/>
      <c r="B1" s="2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</row>
    <row r="2" spans="1:20" s="140" customFormat="1" ht="17.25" customHeight="1">
      <c r="A2" s="171" t="s">
        <v>0</v>
      </c>
      <c r="B2" s="170" t="s">
        <v>3</v>
      </c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</row>
    <row r="3" spans="1:20" s="140" customFormat="1" ht="17.25" customHeight="1">
      <c r="A3" s="171" t="s">
        <v>1</v>
      </c>
      <c r="B3" s="170" t="s">
        <v>4</v>
      </c>
      <c r="C3" s="138" t="str">
        <f>Allocators!E1</f>
        <v>RS</v>
      </c>
      <c r="D3" s="138" t="str">
        <f>Allocators!F1</f>
        <v>SGS</v>
      </c>
      <c r="E3" s="138" t="str">
        <f>Allocators!G1</f>
        <v>MGS-SEC</v>
      </c>
      <c r="F3" s="138" t="str">
        <f>Allocators!H1</f>
        <v>MGS-PRI</v>
      </c>
      <c r="G3" s="138" t="str">
        <f>Allocators!I1</f>
        <v>MGS-SUB</v>
      </c>
      <c r="H3" s="138" t="str">
        <f>Allocators!J1</f>
        <v>LGS-SEC</v>
      </c>
      <c r="I3" s="138" t="str">
        <f>Allocators!K1</f>
        <v>LGS-PRI</v>
      </c>
      <c r="J3" s="138" t="str">
        <f>Allocators!L1</f>
        <v>LGS-SUB</v>
      </c>
      <c r="K3" s="138" t="str">
        <f>Allocators!M1</f>
        <v>LGS-TRA</v>
      </c>
      <c r="L3" s="138" t="str">
        <f>Allocators!N1</f>
        <v>IGS-SEC</v>
      </c>
      <c r="M3" s="138" t="str">
        <f>Allocators!O1</f>
        <v>IGS-PRI</v>
      </c>
      <c r="N3" s="138" t="str">
        <f>Allocators!P1</f>
        <v>IGS-SUB</v>
      </c>
      <c r="O3" s="138" t="str">
        <f>Allocators!Q1</f>
        <v>IGS-TRA</v>
      </c>
      <c r="P3" s="138" t="str">
        <f>Allocators!R1</f>
        <v>PS-SEC</v>
      </c>
      <c r="Q3" s="138" t="str">
        <f>Allocators!S1</f>
        <v>PS-PRI</v>
      </c>
      <c r="R3" s="138" t="str">
        <f>Allocators!T1</f>
        <v>MW</v>
      </c>
      <c r="S3" s="138" t="str">
        <f>Allocators!U1</f>
        <v>OL</v>
      </c>
      <c r="T3" s="138" t="str">
        <f>Allocators!V1</f>
        <v>SL</v>
      </c>
    </row>
    <row r="4" spans="1:20" s="140" customFormat="1" ht="17.25" customHeight="1" thickBot="1">
      <c r="A4" s="141"/>
      <c r="B4" s="142">
        <v>1</v>
      </c>
      <c r="C4" s="142">
        <f>B4+1</f>
        <v>2</v>
      </c>
      <c r="D4" s="142">
        <f>C4+1</f>
        <v>3</v>
      </c>
      <c r="E4" s="142">
        <f t="shared" ref="E4:T4" si="0">D4+1</f>
        <v>4</v>
      </c>
      <c r="F4" s="142">
        <f t="shared" si="0"/>
        <v>5</v>
      </c>
      <c r="G4" s="142">
        <f>F4+1</f>
        <v>6</v>
      </c>
      <c r="H4" s="142">
        <f>G4+1</f>
        <v>7</v>
      </c>
      <c r="I4" s="142">
        <f>H4+1</f>
        <v>8</v>
      </c>
      <c r="J4" s="142">
        <f t="shared" si="0"/>
        <v>9</v>
      </c>
      <c r="K4" s="142">
        <f t="shared" si="0"/>
        <v>10</v>
      </c>
      <c r="L4" s="142">
        <f t="shared" si="0"/>
        <v>11</v>
      </c>
      <c r="M4" s="142">
        <f t="shared" si="0"/>
        <v>12</v>
      </c>
      <c r="N4" s="142">
        <f t="shared" si="0"/>
        <v>13</v>
      </c>
      <c r="O4" s="142">
        <f t="shared" si="0"/>
        <v>14</v>
      </c>
      <c r="P4" s="142">
        <f t="shared" si="0"/>
        <v>15</v>
      </c>
      <c r="Q4" s="142">
        <f t="shared" si="0"/>
        <v>16</v>
      </c>
      <c r="R4" s="142">
        <f t="shared" si="0"/>
        <v>17</v>
      </c>
      <c r="S4" s="142">
        <f t="shared" si="0"/>
        <v>18</v>
      </c>
      <c r="T4" s="142">
        <f t="shared" si="0"/>
        <v>19</v>
      </c>
    </row>
    <row r="5" spans="1:20"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</row>
    <row r="6" spans="1:20">
      <c r="A6" s="59" t="s">
        <v>173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</row>
    <row r="7" spans="1:20" s="50" customFormat="1"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</row>
    <row r="8" spans="1:20">
      <c r="A8" s="14" t="str">
        <f>CONCATENATE(Allocators!A25," ",Allocators!B25)</f>
        <v>BULK_TRANS PRODUCTION</v>
      </c>
      <c r="B8" s="8">
        <f>Allocators!D25</f>
        <v>0</v>
      </c>
      <c r="C8" s="8">
        <f>Allocators!E25</f>
        <v>0</v>
      </c>
      <c r="D8" s="8">
        <f>Allocators!F25</f>
        <v>0</v>
      </c>
      <c r="E8" s="8">
        <f>Allocators!G25</f>
        <v>0</v>
      </c>
      <c r="F8" s="8">
        <f>Allocators!H25</f>
        <v>0</v>
      </c>
      <c r="G8" s="8">
        <f>Allocators!I25</f>
        <v>0</v>
      </c>
      <c r="H8" s="8">
        <f>Allocators!J25</f>
        <v>0</v>
      </c>
      <c r="I8" s="8">
        <f>Allocators!K25</f>
        <v>0</v>
      </c>
      <c r="J8" s="8">
        <f>Allocators!L25</f>
        <v>0</v>
      </c>
      <c r="K8" s="8">
        <f>Allocators!M25</f>
        <v>0</v>
      </c>
      <c r="L8" s="8">
        <f>Allocators!N25</f>
        <v>0</v>
      </c>
      <c r="M8" s="8">
        <f>Allocators!O25</f>
        <v>0</v>
      </c>
      <c r="N8" s="8">
        <f>Allocators!P25</f>
        <v>0</v>
      </c>
      <c r="O8" s="8">
        <f>Allocators!Q25</f>
        <v>0</v>
      </c>
      <c r="P8" s="8">
        <f>Allocators!R25</f>
        <v>0</v>
      </c>
      <c r="Q8" s="8">
        <f>Allocators!S25</f>
        <v>0</v>
      </c>
      <c r="R8" s="8">
        <f>Allocators!T25</f>
        <v>0</v>
      </c>
      <c r="S8" s="8">
        <f>Allocators!U25</f>
        <v>0</v>
      </c>
      <c r="T8" s="8">
        <f>Allocators!V25</f>
        <v>0</v>
      </c>
    </row>
    <row r="9" spans="1:20">
      <c r="A9" s="14" t="str">
        <f>CONCATENATE(Allocators!A26," ",Allocators!B26)</f>
        <v>BULK_TRANS BULKTRAN</v>
      </c>
      <c r="B9" s="8">
        <f>Allocators!D26</f>
        <v>0.99999999999999978</v>
      </c>
      <c r="C9" s="8">
        <f>Allocators!E26</f>
        <v>0.49258299045690018</v>
      </c>
      <c r="D9" s="8">
        <f>Allocators!F26</f>
        <v>2.435013732763805E-2</v>
      </c>
      <c r="E9" s="8">
        <f>Allocators!G26</f>
        <v>8.9193157505646409E-2</v>
      </c>
      <c r="F9" s="8">
        <f>Allocators!H26</f>
        <v>2.8074839270930295E-3</v>
      </c>
      <c r="G9" s="8">
        <f>Allocators!I26</f>
        <v>2.6327685920476382E-4</v>
      </c>
      <c r="H9" s="8">
        <f>Allocators!J26</f>
        <v>6.7800674659926619E-2</v>
      </c>
      <c r="I9" s="8">
        <f>Allocators!K26</f>
        <v>1.2633240990485033E-2</v>
      </c>
      <c r="J9" s="8">
        <f>Allocators!L26</f>
        <v>5.7087263726468785E-3</v>
      </c>
      <c r="K9" s="8">
        <f>Allocators!M26</f>
        <v>2.5671504371235472E-4</v>
      </c>
      <c r="L9" s="8">
        <f>Allocators!N26</f>
        <v>2.3684512263677736E-3</v>
      </c>
      <c r="M9" s="8">
        <f>Allocators!O26</f>
        <v>3.8759300778423753E-2</v>
      </c>
      <c r="N9" s="8">
        <f>Allocators!P26</f>
        <v>0.20484399369001716</v>
      </c>
      <c r="O9" s="8">
        <f>Allocators!Q26</f>
        <v>3.6991430122001623E-2</v>
      </c>
      <c r="P9" s="8">
        <f>Allocators!R26</f>
        <v>2.0821479601917676E-2</v>
      </c>
      <c r="Q9" s="8">
        <f>Allocators!S26</f>
        <v>3.4875182441241053E-4</v>
      </c>
      <c r="R9" s="8">
        <f>Allocators!T26</f>
        <v>2.7018961360604304E-4</v>
      </c>
      <c r="S9" s="8">
        <f>Allocators!U26</f>
        <v>0</v>
      </c>
      <c r="T9" s="8">
        <f>Allocators!V26</f>
        <v>0</v>
      </c>
    </row>
    <row r="10" spans="1:20">
      <c r="A10" s="14" t="str">
        <f>CONCATENATE(Allocators!A27," ",Allocators!B27)</f>
        <v>BULK_TRANS SUBTRAN</v>
      </c>
      <c r="B10" s="8">
        <f>Allocators!D27</f>
        <v>0</v>
      </c>
      <c r="C10" s="8">
        <f>Allocators!E27</f>
        <v>0</v>
      </c>
      <c r="D10" s="8">
        <f>Allocators!F27</f>
        <v>0</v>
      </c>
      <c r="E10" s="8">
        <f>Allocators!G27</f>
        <v>0</v>
      </c>
      <c r="F10" s="8">
        <f>Allocators!H27</f>
        <v>0</v>
      </c>
      <c r="G10" s="8">
        <f>Allocators!I27</f>
        <v>0</v>
      </c>
      <c r="H10" s="8">
        <f>Allocators!J27</f>
        <v>0</v>
      </c>
      <c r="I10" s="8">
        <f>Allocators!K27</f>
        <v>0</v>
      </c>
      <c r="J10" s="8">
        <f>Allocators!L27</f>
        <v>0</v>
      </c>
      <c r="K10" s="8">
        <f>Allocators!M27</f>
        <v>0</v>
      </c>
      <c r="L10" s="8">
        <f>Allocators!N27</f>
        <v>0</v>
      </c>
      <c r="M10" s="8">
        <f>Allocators!O27</f>
        <v>0</v>
      </c>
      <c r="N10" s="8">
        <f>Allocators!P27</f>
        <v>0</v>
      </c>
      <c r="O10" s="8">
        <f>Allocators!Q27</f>
        <v>0</v>
      </c>
      <c r="P10" s="8">
        <f>Allocators!R27</f>
        <v>0</v>
      </c>
      <c r="Q10" s="8">
        <f>Allocators!S27</f>
        <v>0</v>
      </c>
      <c r="R10" s="8">
        <f>Allocators!T27</f>
        <v>0</v>
      </c>
      <c r="S10" s="8">
        <f>Allocators!U27</f>
        <v>0</v>
      </c>
      <c r="T10" s="8">
        <f>Allocators!V27</f>
        <v>0</v>
      </c>
    </row>
    <row r="11" spans="1:20">
      <c r="A11" s="14" t="str">
        <f>CONCATENATE(Allocators!A28," ",Allocators!B28)</f>
        <v>BULK_TRANS DISTPRI</v>
      </c>
      <c r="B11" s="8">
        <f>Allocators!D28</f>
        <v>0</v>
      </c>
      <c r="C11" s="8">
        <f>Allocators!E28</f>
        <v>0</v>
      </c>
      <c r="D11" s="8">
        <f>Allocators!F28</f>
        <v>0</v>
      </c>
      <c r="E11" s="8">
        <f>Allocators!G28</f>
        <v>0</v>
      </c>
      <c r="F11" s="8">
        <f>Allocators!H28</f>
        <v>0</v>
      </c>
      <c r="G11" s="8">
        <f>Allocators!I28</f>
        <v>0</v>
      </c>
      <c r="H11" s="8">
        <f>Allocators!J28</f>
        <v>0</v>
      </c>
      <c r="I11" s="8">
        <f>Allocators!K28</f>
        <v>0</v>
      </c>
      <c r="J11" s="8">
        <f>Allocators!L28</f>
        <v>0</v>
      </c>
      <c r="K11" s="8">
        <f>Allocators!M28</f>
        <v>0</v>
      </c>
      <c r="L11" s="8">
        <f>Allocators!N28</f>
        <v>0</v>
      </c>
      <c r="M11" s="8">
        <f>Allocators!O28</f>
        <v>0</v>
      </c>
      <c r="N11" s="8">
        <f>Allocators!P28</f>
        <v>0</v>
      </c>
      <c r="O11" s="8">
        <f>Allocators!Q28</f>
        <v>0</v>
      </c>
      <c r="P11" s="8">
        <f>Allocators!R28</f>
        <v>0</v>
      </c>
      <c r="Q11" s="8">
        <f>Allocators!S28</f>
        <v>0</v>
      </c>
      <c r="R11" s="8">
        <f>Allocators!T28</f>
        <v>0</v>
      </c>
      <c r="S11" s="8">
        <f>Allocators!U28</f>
        <v>0</v>
      </c>
      <c r="T11" s="8">
        <f>Allocators!V28</f>
        <v>0</v>
      </c>
    </row>
    <row r="12" spans="1:20">
      <c r="A12" s="14" t="str">
        <f>CONCATENATE(Allocators!A29," ",Allocators!B29)</f>
        <v>BULK_TRANS DISTSEC</v>
      </c>
      <c r="B12" s="8">
        <f>Allocators!D29</f>
        <v>0</v>
      </c>
      <c r="C12" s="8">
        <f>Allocators!E29</f>
        <v>0</v>
      </c>
      <c r="D12" s="8">
        <f>Allocators!F29</f>
        <v>0</v>
      </c>
      <c r="E12" s="8">
        <f>Allocators!G29</f>
        <v>0</v>
      </c>
      <c r="F12" s="8">
        <f>Allocators!H29</f>
        <v>0</v>
      </c>
      <c r="G12" s="8">
        <f>Allocators!I29</f>
        <v>0</v>
      </c>
      <c r="H12" s="8">
        <f>Allocators!J29</f>
        <v>0</v>
      </c>
      <c r="I12" s="8">
        <f>Allocators!K29</f>
        <v>0</v>
      </c>
      <c r="J12" s="8">
        <f>Allocators!L29</f>
        <v>0</v>
      </c>
      <c r="K12" s="8">
        <f>Allocators!M29</f>
        <v>0</v>
      </c>
      <c r="L12" s="8">
        <f>Allocators!N29</f>
        <v>0</v>
      </c>
      <c r="M12" s="8">
        <f>Allocators!O29</f>
        <v>0</v>
      </c>
      <c r="N12" s="8">
        <f>Allocators!P29</f>
        <v>0</v>
      </c>
      <c r="O12" s="8">
        <f>Allocators!Q29</f>
        <v>0</v>
      </c>
      <c r="P12" s="8">
        <f>Allocators!R29</f>
        <v>0</v>
      </c>
      <c r="Q12" s="8">
        <f>Allocators!S29</f>
        <v>0</v>
      </c>
      <c r="R12" s="8">
        <f>Allocators!T29</f>
        <v>0</v>
      </c>
      <c r="S12" s="8">
        <f>Allocators!U29</f>
        <v>0</v>
      </c>
      <c r="T12" s="8">
        <f>Allocators!V29</f>
        <v>0</v>
      </c>
    </row>
    <row r="13" spans="1:20">
      <c r="A13" s="14" t="str">
        <f>CONCATENATE(Allocators!A30," ",Allocators!B30)</f>
        <v>BULK_TRANS ENERGY</v>
      </c>
      <c r="B13" s="8">
        <f>Allocators!D30</f>
        <v>0</v>
      </c>
      <c r="C13" s="8">
        <f>Allocators!E30</f>
        <v>0</v>
      </c>
      <c r="D13" s="8">
        <f>Allocators!F30</f>
        <v>0</v>
      </c>
      <c r="E13" s="8">
        <f>Allocators!G30</f>
        <v>0</v>
      </c>
      <c r="F13" s="8">
        <f>Allocators!H30</f>
        <v>0</v>
      </c>
      <c r="G13" s="8">
        <f>Allocators!I30</f>
        <v>0</v>
      </c>
      <c r="H13" s="8">
        <f>Allocators!J30</f>
        <v>0</v>
      </c>
      <c r="I13" s="8">
        <f>Allocators!K30</f>
        <v>0</v>
      </c>
      <c r="J13" s="8">
        <f>Allocators!L30</f>
        <v>0</v>
      </c>
      <c r="K13" s="8">
        <f>Allocators!M30</f>
        <v>0</v>
      </c>
      <c r="L13" s="8">
        <f>Allocators!N30</f>
        <v>0</v>
      </c>
      <c r="M13" s="8">
        <f>Allocators!O30</f>
        <v>0</v>
      </c>
      <c r="N13" s="8">
        <f>Allocators!P30</f>
        <v>0</v>
      </c>
      <c r="O13" s="8">
        <f>Allocators!Q30</f>
        <v>0</v>
      </c>
      <c r="P13" s="8">
        <f>Allocators!R30</f>
        <v>0</v>
      </c>
      <c r="Q13" s="8">
        <f>Allocators!S30</f>
        <v>0</v>
      </c>
      <c r="R13" s="8">
        <f>Allocators!T30</f>
        <v>0</v>
      </c>
      <c r="S13" s="8">
        <f>Allocators!U30</f>
        <v>0</v>
      </c>
      <c r="T13" s="8">
        <f>Allocators!V30</f>
        <v>0</v>
      </c>
    </row>
    <row r="14" spans="1:20">
      <c r="A14" s="14" t="str">
        <f>CONCATENATE(Allocators!A31," ",Allocators!B31)</f>
        <v>BULK_TRANS CUSTOMER</v>
      </c>
      <c r="B14" s="8">
        <f>Allocators!D31</f>
        <v>0</v>
      </c>
      <c r="C14" s="8">
        <f>Allocators!E31</f>
        <v>0</v>
      </c>
      <c r="D14" s="8">
        <f>Allocators!F31</f>
        <v>0</v>
      </c>
      <c r="E14" s="8">
        <f>Allocators!G31</f>
        <v>0</v>
      </c>
      <c r="F14" s="8">
        <f>Allocators!H31</f>
        <v>0</v>
      </c>
      <c r="G14" s="8">
        <f>Allocators!I31</f>
        <v>0</v>
      </c>
      <c r="H14" s="8">
        <f>Allocators!J31</f>
        <v>0</v>
      </c>
      <c r="I14" s="8">
        <f>Allocators!K31</f>
        <v>0</v>
      </c>
      <c r="J14" s="8">
        <f>Allocators!L31</f>
        <v>0</v>
      </c>
      <c r="K14" s="8">
        <f>Allocators!M31</f>
        <v>0</v>
      </c>
      <c r="L14" s="8">
        <f>Allocators!N31</f>
        <v>0</v>
      </c>
      <c r="M14" s="8">
        <f>Allocators!O31</f>
        <v>0</v>
      </c>
      <c r="N14" s="8">
        <f>Allocators!P31</f>
        <v>0</v>
      </c>
      <c r="O14" s="8">
        <f>Allocators!Q31</f>
        <v>0</v>
      </c>
      <c r="P14" s="8">
        <f>Allocators!R31</f>
        <v>0</v>
      </c>
      <c r="Q14" s="8">
        <f>Allocators!S31</f>
        <v>0</v>
      </c>
      <c r="R14" s="8">
        <f>Allocators!T31</f>
        <v>0</v>
      </c>
      <c r="S14" s="8">
        <f>Allocators!U31</f>
        <v>0</v>
      </c>
      <c r="T14" s="8">
        <f>Allocators!V31</f>
        <v>0</v>
      </c>
    </row>
    <row r="15" spans="1:20">
      <c r="A15" s="14" t="str">
        <f>CONCATENATE(Allocators!A32," ",Allocators!B32)</f>
        <v>BULK_TRANS TOTAL</v>
      </c>
      <c r="B15" s="8">
        <f>Allocators!D32</f>
        <v>0.99999999999999978</v>
      </c>
      <c r="C15" s="8">
        <f>Allocators!E32</f>
        <v>0.49258299045690018</v>
      </c>
      <c r="D15" s="8">
        <f>Allocators!F32</f>
        <v>2.435013732763805E-2</v>
      </c>
      <c r="E15" s="8">
        <f>Allocators!G32</f>
        <v>8.9193157505646409E-2</v>
      </c>
      <c r="F15" s="8">
        <f>Allocators!H32</f>
        <v>2.8074839270930295E-3</v>
      </c>
      <c r="G15" s="8">
        <f>Allocators!I32</f>
        <v>2.6327685920476382E-4</v>
      </c>
      <c r="H15" s="8">
        <f>Allocators!J32</f>
        <v>6.7800674659926619E-2</v>
      </c>
      <c r="I15" s="8">
        <f>Allocators!K32</f>
        <v>1.2633240990485033E-2</v>
      </c>
      <c r="J15" s="8">
        <f>Allocators!L32</f>
        <v>5.7087263726468785E-3</v>
      </c>
      <c r="K15" s="8">
        <f>Allocators!M32</f>
        <v>2.5671504371235472E-4</v>
      </c>
      <c r="L15" s="8">
        <f>Allocators!N32</f>
        <v>2.3684512263677736E-3</v>
      </c>
      <c r="M15" s="8">
        <f>Allocators!O32</f>
        <v>3.8759300778423753E-2</v>
      </c>
      <c r="N15" s="8">
        <f>Allocators!P32</f>
        <v>0.20484399369001716</v>
      </c>
      <c r="O15" s="8">
        <f>Allocators!Q32</f>
        <v>3.6991430122001623E-2</v>
      </c>
      <c r="P15" s="8">
        <f>Allocators!R32</f>
        <v>2.0821479601917676E-2</v>
      </c>
      <c r="Q15" s="8">
        <f>Allocators!S32</f>
        <v>3.4875182441241053E-4</v>
      </c>
      <c r="R15" s="8">
        <f>Allocators!T32</f>
        <v>2.7018961360604304E-4</v>
      </c>
      <c r="S15" s="8">
        <f>Allocators!U32</f>
        <v>0</v>
      </c>
      <c r="T15" s="8">
        <f>Allocators!V32</f>
        <v>0</v>
      </c>
    </row>
    <row r="16" spans="1:20"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</row>
    <row r="17" spans="1:20">
      <c r="A17" s="14" t="str">
        <f>CONCATENATE(Allocators!A125," ",Allocators!B125)</f>
        <v>CUST_902 PRODUCTION</v>
      </c>
      <c r="B17" s="8">
        <f>Allocators!D125</f>
        <v>0</v>
      </c>
      <c r="C17" s="8">
        <f>Allocators!E125</f>
        <v>0</v>
      </c>
      <c r="D17" s="8">
        <f>Allocators!F125</f>
        <v>0</v>
      </c>
      <c r="E17" s="8">
        <f>Allocators!G125</f>
        <v>0</v>
      </c>
      <c r="F17" s="8">
        <f>Allocators!H125</f>
        <v>0</v>
      </c>
      <c r="G17" s="8">
        <f>Allocators!I125</f>
        <v>0</v>
      </c>
      <c r="H17" s="8">
        <f>Allocators!J125</f>
        <v>0</v>
      </c>
      <c r="I17" s="8">
        <f>Allocators!K125</f>
        <v>0</v>
      </c>
      <c r="J17" s="8">
        <f>Allocators!L125</f>
        <v>0</v>
      </c>
      <c r="K17" s="8">
        <f>Allocators!M125</f>
        <v>0</v>
      </c>
      <c r="L17" s="8">
        <f>Allocators!N125</f>
        <v>0</v>
      </c>
      <c r="M17" s="8">
        <f>Allocators!O125</f>
        <v>0</v>
      </c>
      <c r="N17" s="8">
        <f>Allocators!P125</f>
        <v>0</v>
      </c>
      <c r="O17" s="8">
        <f>Allocators!Q125</f>
        <v>0</v>
      </c>
      <c r="P17" s="8">
        <f>Allocators!R125</f>
        <v>0</v>
      </c>
      <c r="Q17" s="8">
        <f>Allocators!S125</f>
        <v>0</v>
      </c>
      <c r="R17" s="8">
        <f>Allocators!T125</f>
        <v>0</v>
      </c>
      <c r="S17" s="8">
        <f>Allocators!U125</f>
        <v>0</v>
      </c>
      <c r="T17" s="8">
        <f>Allocators!V125</f>
        <v>0</v>
      </c>
    </row>
    <row r="18" spans="1:20">
      <c r="A18" s="14" t="str">
        <f>CONCATENATE(Allocators!A126," ",Allocators!B126)</f>
        <v>CUST_902 BULKTRAN</v>
      </c>
      <c r="B18" s="8">
        <f>Allocators!D126</f>
        <v>0</v>
      </c>
      <c r="C18" s="8">
        <f>Allocators!E126</f>
        <v>0</v>
      </c>
      <c r="D18" s="8">
        <f>Allocators!F126</f>
        <v>0</v>
      </c>
      <c r="E18" s="8">
        <f>Allocators!G126</f>
        <v>0</v>
      </c>
      <c r="F18" s="8">
        <f>Allocators!H126</f>
        <v>0</v>
      </c>
      <c r="G18" s="8">
        <f>Allocators!I126</f>
        <v>0</v>
      </c>
      <c r="H18" s="8">
        <f>Allocators!J126</f>
        <v>0</v>
      </c>
      <c r="I18" s="8">
        <f>Allocators!K126</f>
        <v>0</v>
      </c>
      <c r="J18" s="8">
        <f>Allocators!L126</f>
        <v>0</v>
      </c>
      <c r="K18" s="8">
        <f>Allocators!M126</f>
        <v>0</v>
      </c>
      <c r="L18" s="8">
        <f>Allocators!N126</f>
        <v>0</v>
      </c>
      <c r="M18" s="8">
        <f>Allocators!O126</f>
        <v>0</v>
      </c>
      <c r="N18" s="8">
        <f>Allocators!P126</f>
        <v>0</v>
      </c>
      <c r="O18" s="8">
        <f>Allocators!Q126</f>
        <v>0</v>
      </c>
      <c r="P18" s="8">
        <f>Allocators!R126</f>
        <v>0</v>
      </c>
      <c r="Q18" s="8">
        <f>Allocators!S126</f>
        <v>0</v>
      </c>
      <c r="R18" s="8">
        <f>Allocators!T126</f>
        <v>0</v>
      </c>
      <c r="S18" s="8">
        <f>Allocators!U126</f>
        <v>0</v>
      </c>
      <c r="T18" s="8">
        <f>Allocators!V126</f>
        <v>0</v>
      </c>
    </row>
    <row r="19" spans="1:20">
      <c r="A19" s="14" t="str">
        <f>CONCATENATE(Allocators!A127," ",Allocators!B127)</f>
        <v>CUST_902 SUBTRAN</v>
      </c>
      <c r="B19" s="8">
        <f>Allocators!D127</f>
        <v>0</v>
      </c>
      <c r="C19" s="8">
        <f>Allocators!E127</f>
        <v>0</v>
      </c>
      <c r="D19" s="8">
        <f>Allocators!F127</f>
        <v>0</v>
      </c>
      <c r="E19" s="8">
        <f>Allocators!G127</f>
        <v>0</v>
      </c>
      <c r="F19" s="8">
        <f>Allocators!H127</f>
        <v>0</v>
      </c>
      <c r="G19" s="8">
        <f>Allocators!I127</f>
        <v>0</v>
      </c>
      <c r="H19" s="8">
        <f>Allocators!J127</f>
        <v>0</v>
      </c>
      <c r="I19" s="8">
        <f>Allocators!K127</f>
        <v>0</v>
      </c>
      <c r="J19" s="8">
        <f>Allocators!L127</f>
        <v>0</v>
      </c>
      <c r="K19" s="8">
        <f>Allocators!M127</f>
        <v>0</v>
      </c>
      <c r="L19" s="8">
        <f>Allocators!N127</f>
        <v>0</v>
      </c>
      <c r="M19" s="8">
        <f>Allocators!O127</f>
        <v>0</v>
      </c>
      <c r="N19" s="8">
        <f>Allocators!P127</f>
        <v>0</v>
      </c>
      <c r="O19" s="8">
        <f>Allocators!Q127</f>
        <v>0</v>
      </c>
      <c r="P19" s="8">
        <f>Allocators!R127</f>
        <v>0</v>
      </c>
      <c r="Q19" s="8">
        <f>Allocators!S127</f>
        <v>0</v>
      </c>
      <c r="R19" s="8">
        <f>Allocators!T127</f>
        <v>0</v>
      </c>
      <c r="S19" s="8">
        <f>Allocators!U127</f>
        <v>0</v>
      </c>
      <c r="T19" s="8">
        <f>Allocators!V127</f>
        <v>0</v>
      </c>
    </row>
    <row r="20" spans="1:20">
      <c r="A20" s="14" t="str">
        <f>CONCATENATE(Allocators!A128," ",Allocators!B128)</f>
        <v>CUST_902 DISTPRI</v>
      </c>
      <c r="B20" s="8">
        <f>Allocators!D128</f>
        <v>0</v>
      </c>
      <c r="C20" s="8">
        <f>Allocators!E128</f>
        <v>0</v>
      </c>
      <c r="D20" s="8">
        <f>Allocators!F128</f>
        <v>0</v>
      </c>
      <c r="E20" s="8">
        <f>Allocators!G128</f>
        <v>0</v>
      </c>
      <c r="F20" s="8">
        <f>Allocators!H128</f>
        <v>0</v>
      </c>
      <c r="G20" s="8">
        <f>Allocators!I128</f>
        <v>0</v>
      </c>
      <c r="H20" s="8">
        <f>Allocators!J128</f>
        <v>0</v>
      </c>
      <c r="I20" s="8">
        <f>Allocators!K128</f>
        <v>0</v>
      </c>
      <c r="J20" s="8">
        <f>Allocators!L128</f>
        <v>0</v>
      </c>
      <c r="K20" s="8">
        <f>Allocators!M128</f>
        <v>0</v>
      </c>
      <c r="L20" s="8">
        <f>Allocators!N128</f>
        <v>0</v>
      </c>
      <c r="M20" s="8">
        <f>Allocators!O128</f>
        <v>0</v>
      </c>
      <c r="N20" s="8">
        <f>Allocators!P128</f>
        <v>0</v>
      </c>
      <c r="O20" s="8">
        <f>Allocators!Q128</f>
        <v>0</v>
      </c>
      <c r="P20" s="8">
        <f>Allocators!R128</f>
        <v>0</v>
      </c>
      <c r="Q20" s="8">
        <f>Allocators!S128</f>
        <v>0</v>
      </c>
      <c r="R20" s="8">
        <f>Allocators!T128</f>
        <v>0</v>
      </c>
      <c r="S20" s="8">
        <f>Allocators!U128</f>
        <v>0</v>
      </c>
      <c r="T20" s="8">
        <f>Allocators!V128</f>
        <v>0</v>
      </c>
    </row>
    <row r="21" spans="1:20">
      <c r="A21" s="14" t="str">
        <f>CONCATENATE(Allocators!A129," ",Allocators!B129)</f>
        <v>CUST_902 DISTSEC</v>
      </c>
      <c r="B21" s="8">
        <f>Allocators!D129</f>
        <v>0</v>
      </c>
      <c r="C21" s="8">
        <f>Allocators!E129</f>
        <v>0</v>
      </c>
      <c r="D21" s="8">
        <f>Allocators!F129</f>
        <v>0</v>
      </c>
      <c r="E21" s="8">
        <f>Allocators!G129</f>
        <v>0</v>
      </c>
      <c r="F21" s="8">
        <f>Allocators!H129</f>
        <v>0</v>
      </c>
      <c r="G21" s="8">
        <f>Allocators!I129</f>
        <v>0</v>
      </c>
      <c r="H21" s="8">
        <f>Allocators!J129</f>
        <v>0</v>
      </c>
      <c r="I21" s="8">
        <f>Allocators!K129</f>
        <v>0</v>
      </c>
      <c r="J21" s="8">
        <f>Allocators!L129</f>
        <v>0</v>
      </c>
      <c r="K21" s="8">
        <f>Allocators!M129</f>
        <v>0</v>
      </c>
      <c r="L21" s="8">
        <f>Allocators!N129</f>
        <v>0</v>
      </c>
      <c r="M21" s="8">
        <f>Allocators!O129</f>
        <v>0</v>
      </c>
      <c r="N21" s="8">
        <f>Allocators!P129</f>
        <v>0</v>
      </c>
      <c r="O21" s="8">
        <f>Allocators!Q129</f>
        <v>0</v>
      </c>
      <c r="P21" s="8">
        <f>Allocators!R129</f>
        <v>0</v>
      </c>
      <c r="Q21" s="8">
        <f>Allocators!S129</f>
        <v>0</v>
      </c>
      <c r="R21" s="8">
        <f>Allocators!T129</f>
        <v>0</v>
      </c>
      <c r="S21" s="8">
        <f>Allocators!U129</f>
        <v>0</v>
      </c>
      <c r="T21" s="8">
        <f>Allocators!V129</f>
        <v>0</v>
      </c>
    </row>
    <row r="22" spans="1:20">
      <c r="A22" s="14" t="str">
        <f>CONCATENATE(Allocators!A130," ",Allocators!B130)</f>
        <v>CUST_902 ENERGY</v>
      </c>
      <c r="B22" s="8">
        <f>Allocators!D130</f>
        <v>0</v>
      </c>
      <c r="C22" s="8">
        <f>Allocators!E130</f>
        <v>0</v>
      </c>
      <c r="D22" s="8">
        <f>Allocators!F130</f>
        <v>0</v>
      </c>
      <c r="E22" s="8">
        <f>Allocators!G130</f>
        <v>0</v>
      </c>
      <c r="F22" s="8">
        <f>Allocators!H130</f>
        <v>0</v>
      </c>
      <c r="G22" s="8">
        <f>Allocators!I130</f>
        <v>0</v>
      </c>
      <c r="H22" s="8">
        <f>Allocators!J130</f>
        <v>0</v>
      </c>
      <c r="I22" s="8">
        <f>Allocators!K130</f>
        <v>0</v>
      </c>
      <c r="J22" s="8">
        <f>Allocators!L130</f>
        <v>0</v>
      </c>
      <c r="K22" s="8">
        <f>Allocators!M130</f>
        <v>0</v>
      </c>
      <c r="L22" s="8">
        <f>Allocators!N130</f>
        <v>0</v>
      </c>
      <c r="M22" s="8">
        <f>Allocators!O130</f>
        <v>0</v>
      </c>
      <c r="N22" s="8">
        <f>Allocators!P130</f>
        <v>0</v>
      </c>
      <c r="O22" s="8">
        <f>Allocators!Q130</f>
        <v>0</v>
      </c>
      <c r="P22" s="8">
        <f>Allocators!R130</f>
        <v>0</v>
      </c>
      <c r="Q22" s="8">
        <f>Allocators!S130</f>
        <v>0</v>
      </c>
      <c r="R22" s="8">
        <f>Allocators!T130</f>
        <v>0</v>
      </c>
      <c r="S22" s="8">
        <f>Allocators!U130</f>
        <v>0</v>
      </c>
      <c r="T22" s="8">
        <f>Allocators!V130</f>
        <v>0</v>
      </c>
    </row>
    <row r="23" spans="1:20">
      <c r="A23" s="14" t="str">
        <f>CONCATENATE(Allocators!A131," ",Allocators!B131)</f>
        <v>CUST_902 CUSTOMER</v>
      </c>
      <c r="B23" s="8">
        <f>Allocators!D131</f>
        <v>0.99999999999999967</v>
      </c>
      <c r="C23" s="8">
        <f>Allocators!E131</f>
        <v>0.79082538514787537</v>
      </c>
      <c r="D23" s="8">
        <f>Allocators!F131</f>
        <v>0.1383780777797409</v>
      </c>
      <c r="E23" s="8">
        <f>Allocators!G131</f>
        <v>5.8295704359361288E-2</v>
      </c>
      <c r="F23" s="8">
        <f>Allocators!H131</f>
        <v>7.9071532220925287E-4</v>
      </c>
      <c r="G23" s="8">
        <f>Allocators!I131</f>
        <v>6.0824255554557908E-5</v>
      </c>
      <c r="H23" s="8">
        <f>Allocators!J131</f>
        <v>7.6522706273877139E-3</v>
      </c>
      <c r="I23" s="8">
        <f>Allocators!K131</f>
        <v>8.544359708854563E-4</v>
      </c>
      <c r="J23" s="8">
        <f>Allocators!L131</f>
        <v>2.4619341533987726E-4</v>
      </c>
      <c r="K23" s="8">
        <f>Allocators!M131</f>
        <v>2.8963931216456146E-5</v>
      </c>
      <c r="L23" s="8">
        <f>Allocators!N131</f>
        <v>6.9513434919494756E-5</v>
      </c>
      <c r="M23" s="8">
        <f>Allocators!O131</f>
        <v>6.082425555455791E-4</v>
      </c>
      <c r="N23" s="8">
        <f>Allocators!P131</f>
        <v>4.3445896824684222E-4</v>
      </c>
      <c r="O23" s="8">
        <f>Allocators!Q131</f>
        <v>5.2135076189621067E-5</v>
      </c>
      <c r="P23" s="8">
        <f>Allocators!R131</f>
        <v>1.6335657206081268E-3</v>
      </c>
      <c r="Q23" s="8">
        <f>Allocators!S131</f>
        <v>1.1585572486582459E-5</v>
      </c>
      <c r="R23" s="8">
        <f>Allocators!T131</f>
        <v>5.7927862432912292E-5</v>
      </c>
      <c r="S23" s="8">
        <f>Allocators!U131</f>
        <v>0</v>
      </c>
      <c r="T23" s="8">
        <f>Allocators!V131</f>
        <v>0</v>
      </c>
    </row>
    <row r="24" spans="1:20">
      <c r="A24" s="14" t="str">
        <f>CONCATENATE(Allocators!A132," ",Allocators!B132)</f>
        <v>CUST_902 TOTAL</v>
      </c>
      <c r="B24" s="8">
        <f>Allocators!D132</f>
        <v>0.99999999999999967</v>
      </c>
      <c r="C24" s="8">
        <f>Allocators!E132</f>
        <v>0.79082538514787537</v>
      </c>
      <c r="D24" s="8">
        <f>Allocators!F132</f>
        <v>0.1383780777797409</v>
      </c>
      <c r="E24" s="8">
        <f>Allocators!G132</f>
        <v>5.8295704359361288E-2</v>
      </c>
      <c r="F24" s="8">
        <f>Allocators!H132</f>
        <v>7.9071532220925287E-4</v>
      </c>
      <c r="G24" s="8">
        <f>Allocators!I132</f>
        <v>6.0824255554557908E-5</v>
      </c>
      <c r="H24" s="8">
        <f>Allocators!J132</f>
        <v>7.6522706273877139E-3</v>
      </c>
      <c r="I24" s="8">
        <f>Allocators!K132</f>
        <v>8.544359708854563E-4</v>
      </c>
      <c r="J24" s="8">
        <f>Allocators!L132</f>
        <v>2.4619341533987726E-4</v>
      </c>
      <c r="K24" s="8">
        <f>Allocators!M132</f>
        <v>2.8963931216456146E-5</v>
      </c>
      <c r="L24" s="8">
        <f>Allocators!N132</f>
        <v>6.9513434919494756E-5</v>
      </c>
      <c r="M24" s="8">
        <f>Allocators!O132</f>
        <v>6.082425555455791E-4</v>
      </c>
      <c r="N24" s="8">
        <f>Allocators!P132</f>
        <v>4.3445896824684222E-4</v>
      </c>
      <c r="O24" s="8">
        <f>Allocators!Q132</f>
        <v>5.2135076189621067E-5</v>
      </c>
      <c r="P24" s="8">
        <f>Allocators!R132</f>
        <v>1.6335657206081268E-3</v>
      </c>
      <c r="Q24" s="8">
        <f>Allocators!S132</f>
        <v>1.1585572486582459E-5</v>
      </c>
      <c r="R24" s="8">
        <f>Allocators!T132</f>
        <v>5.7927862432912292E-5</v>
      </c>
      <c r="S24" s="8">
        <f>Allocators!U132</f>
        <v>0</v>
      </c>
      <c r="T24" s="8">
        <f>Allocators!V132</f>
        <v>0</v>
      </c>
    </row>
    <row r="25" spans="1:20"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</row>
    <row r="26" spans="1:20">
      <c r="A26" s="14" t="str">
        <f>CONCATENATE(Allocators!A135," ",Allocators!B135)</f>
        <v>CUST_903 PRODUCTION</v>
      </c>
      <c r="B26" s="8">
        <f>Allocators!D135</f>
        <v>0</v>
      </c>
      <c r="C26" s="8">
        <f>Allocators!E135</f>
        <v>0</v>
      </c>
      <c r="D26" s="8">
        <f>Allocators!F135</f>
        <v>0</v>
      </c>
      <c r="E26" s="8">
        <f>Allocators!G135</f>
        <v>0</v>
      </c>
      <c r="F26" s="8">
        <f>Allocators!H135</f>
        <v>0</v>
      </c>
      <c r="G26" s="8">
        <f>Allocators!I135</f>
        <v>0</v>
      </c>
      <c r="H26" s="8">
        <f>Allocators!J135</f>
        <v>0</v>
      </c>
      <c r="I26" s="8">
        <f>Allocators!K135</f>
        <v>0</v>
      </c>
      <c r="J26" s="8">
        <f>Allocators!L135</f>
        <v>0</v>
      </c>
      <c r="K26" s="8">
        <f>Allocators!M135</f>
        <v>0</v>
      </c>
      <c r="L26" s="8">
        <f>Allocators!N135</f>
        <v>0</v>
      </c>
      <c r="M26" s="8">
        <f>Allocators!O135</f>
        <v>0</v>
      </c>
      <c r="N26" s="8">
        <f>Allocators!P135</f>
        <v>0</v>
      </c>
      <c r="O26" s="8">
        <f>Allocators!Q135</f>
        <v>0</v>
      </c>
      <c r="P26" s="8">
        <f>Allocators!R135</f>
        <v>0</v>
      </c>
      <c r="Q26" s="8">
        <f>Allocators!S135</f>
        <v>0</v>
      </c>
      <c r="R26" s="8">
        <f>Allocators!T135</f>
        <v>0</v>
      </c>
      <c r="S26" s="8">
        <f>Allocators!U135</f>
        <v>0</v>
      </c>
      <c r="T26" s="8">
        <f>Allocators!V135</f>
        <v>0</v>
      </c>
    </row>
    <row r="27" spans="1:20">
      <c r="A27" s="14" t="str">
        <f>CONCATENATE(Allocators!A136," ",Allocators!B136)</f>
        <v>CUST_903 BULKTRAN</v>
      </c>
      <c r="B27" s="8">
        <f>Allocators!D136</f>
        <v>0</v>
      </c>
      <c r="C27" s="8">
        <f>Allocators!E136</f>
        <v>0</v>
      </c>
      <c r="D27" s="8">
        <f>Allocators!F136</f>
        <v>0</v>
      </c>
      <c r="E27" s="8">
        <f>Allocators!G136</f>
        <v>0</v>
      </c>
      <c r="F27" s="8">
        <f>Allocators!H136</f>
        <v>0</v>
      </c>
      <c r="G27" s="8">
        <f>Allocators!I136</f>
        <v>0</v>
      </c>
      <c r="H27" s="8">
        <f>Allocators!J136</f>
        <v>0</v>
      </c>
      <c r="I27" s="8">
        <f>Allocators!K136</f>
        <v>0</v>
      </c>
      <c r="J27" s="8">
        <f>Allocators!L136</f>
        <v>0</v>
      </c>
      <c r="K27" s="8">
        <f>Allocators!M136</f>
        <v>0</v>
      </c>
      <c r="L27" s="8">
        <f>Allocators!N136</f>
        <v>0</v>
      </c>
      <c r="M27" s="8">
        <f>Allocators!O136</f>
        <v>0</v>
      </c>
      <c r="N27" s="8">
        <f>Allocators!P136</f>
        <v>0</v>
      </c>
      <c r="O27" s="8">
        <f>Allocators!Q136</f>
        <v>0</v>
      </c>
      <c r="P27" s="8">
        <f>Allocators!R136</f>
        <v>0</v>
      </c>
      <c r="Q27" s="8">
        <f>Allocators!S136</f>
        <v>0</v>
      </c>
      <c r="R27" s="8">
        <f>Allocators!T136</f>
        <v>0</v>
      </c>
      <c r="S27" s="8">
        <f>Allocators!U136</f>
        <v>0</v>
      </c>
      <c r="T27" s="8">
        <f>Allocators!V136</f>
        <v>0</v>
      </c>
    </row>
    <row r="28" spans="1:20">
      <c r="A28" s="14" t="str">
        <f>CONCATENATE(Allocators!A137," ",Allocators!B137)</f>
        <v>CUST_903 SUBTRAN</v>
      </c>
      <c r="B28" s="8">
        <f>Allocators!D137</f>
        <v>0</v>
      </c>
      <c r="C28" s="8">
        <f>Allocators!E137</f>
        <v>0</v>
      </c>
      <c r="D28" s="8">
        <f>Allocators!F137</f>
        <v>0</v>
      </c>
      <c r="E28" s="8">
        <f>Allocators!G137</f>
        <v>0</v>
      </c>
      <c r="F28" s="8">
        <f>Allocators!H137</f>
        <v>0</v>
      </c>
      <c r="G28" s="8">
        <f>Allocators!I137</f>
        <v>0</v>
      </c>
      <c r="H28" s="8">
        <f>Allocators!J137</f>
        <v>0</v>
      </c>
      <c r="I28" s="8">
        <f>Allocators!K137</f>
        <v>0</v>
      </c>
      <c r="J28" s="8">
        <f>Allocators!L137</f>
        <v>0</v>
      </c>
      <c r="K28" s="8">
        <f>Allocators!M137</f>
        <v>0</v>
      </c>
      <c r="L28" s="8">
        <f>Allocators!N137</f>
        <v>0</v>
      </c>
      <c r="M28" s="8">
        <f>Allocators!O137</f>
        <v>0</v>
      </c>
      <c r="N28" s="8">
        <f>Allocators!P137</f>
        <v>0</v>
      </c>
      <c r="O28" s="8">
        <f>Allocators!Q137</f>
        <v>0</v>
      </c>
      <c r="P28" s="8">
        <f>Allocators!R137</f>
        <v>0</v>
      </c>
      <c r="Q28" s="8">
        <f>Allocators!S137</f>
        <v>0</v>
      </c>
      <c r="R28" s="8">
        <f>Allocators!T137</f>
        <v>0</v>
      </c>
      <c r="S28" s="8">
        <f>Allocators!U137</f>
        <v>0</v>
      </c>
      <c r="T28" s="8">
        <f>Allocators!V137</f>
        <v>0</v>
      </c>
    </row>
    <row r="29" spans="1:20">
      <c r="A29" s="14" t="str">
        <f>CONCATENATE(Allocators!A138," ",Allocators!B138)</f>
        <v>CUST_903 DISTPRI</v>
      </c>
      <c r="B29" s="8">
        <f>Allocators!D138</f>
        <v>0</v>
      </c>
      <c r="C29" s="8">
        <f>Allocators!E138</f>
        <v>0</v>
      </c>
      <c r="D29" s="8">
        <f>Allocators!F138</f>
        <v>0</v>
      </c>
      <c r="E29" s="8">
        <f>Allocators!G138</f>
        <v>0</v>
      </c>
      <c r="F29" s="8">
        <f>Allocators!H138</f>
        <v>0</v>
      </c>
      <c r="G29" s="8">
        <f>Allocators!I138</f>
        <v>0</v>
      </c>
      <c r="H29" s="8">
        <f>Allocators!J138</f>
        <v>0</v>
      </c>
      <c r="I29" s="8">
        <f>Allocators!K138</f>
        <v>0</v>
      </c>
      <c r="J29" s="8">
        <f>Allocators!L138</f>
        <v>0</v>
      </c>
      <c r="K29" s="8">
        <f>Allocators!M138</f>
        <v>0</v>
      </c>
      <c r="L29" s="8">
        <f>Allocators!N138</f>
        <v>0</v>
      </c>
      <c r="M29" s="8">
        <f>Allocators!O138</f>
        <v>0</v>
      </c>
      <c r="N29" s="8">
        <f>Allocators!P138</f>
        <v>0</v>
      </c>
      <c r="O29" s="8">
        <f>Allocators!Q138</f>
        <v>0</v>
      </c>
      <c r="P29" s="8">
        <f>Allocators!R138</f>
        <v>0</v>
      </c>
      <c r="Q29" s="8">
        <f>Allocators!S138</f>
        <v>0</v>
      </c>
      <c r="R29" s="8">
        <f>Allocators!T138</f>
        <v>0</v>
      </c>
      <c r="S29" s="8">
        <f>Allocators!U138</f>
        <v>0</v>
      </c>
      <c r="T29" s="8">
        <f>Allocators!V138</f>
        <v>0</v>
      </c>
    </row>
    <row r="30" spans="1:20">
      <c r="A30" s="14" t="str">
        <f>CONCATENATE(Allocators!A139," ",Allocators!B139)</f>
        <v>CUST_903 DISTSEC</v>
      </c>
      <c r="B30" s="8">
        <f>Allocators!D139</f>
        <v>0</v>
      </c>
      <c r="C30" s="8">
        <f>Allocators!E139</f>
        <v>0</v>
      </c>
      <c r="D30" s="8">
        <f>Allocators!F139</f>
        <v>0</v>
      </c>
      <c r="E30" s="8">
        <f>Allocators!G139</f>
        <v>0</v>
      </c>
      <c r="F30" s="8">
        <f>Allocators!H139</f>
        <v>0</v>
      </c>
      <c r="G30" s="8">
        <f>Allocators!I139</f>
        <v>0</v>
      </c>
      <c r="H30" s="8">
        <f>Allocators!J139</f>
        <v>0</v>
      </c>
      <c r="I30" s="8">
        <f>Allocators!K139</f>
        <v>0</v>
      </c>
      <c r="J30" s="8">
        <f>Allocators!L139</f>
        <v>0</v>
      </c>
      <c r="K30" s="8">
        <f>Allocators!M139</f>
        <v>0</v>
      </c>
      <c r="L30" s="8">
        <f>Allocators!N139</f>
        <v>0</v>
      </c>
      <c r="M30" s="8">
        <f>Allocators!O139</f>
        <v>0</v>
      </c>
      <c r="N30" s="8">
        <f>Allocators!P139</f>
        <v>0</v>
      </c>
      <c r="O30" s="8">
        <f>Allocators!Q139</f>
        <v>0</v>
      </c>
      <c r="P30" s="8">
        <f>Allocators!R139</f>
        <v>0</v>
      </c>
      <c r="Q30" s="8">
        <f>Allocators!S139</f>
        <v>0</v>
      </c>
      <c r="R30" s="8">
        <f>Allocators!T139</f>
        <v>0</v>
      </c>
      <c r="S30" s="8">
        <f>Allocators!U139</f>
        <v>0</v>
      </c>
      <c r="T30" s="8">
        <f>Allocators!V139</f>
        <v>0</v>
      </c>
    </row>
    <row r="31" spans="1:20">
      <c r="A31" s="14" t="str">
        <f>CONCATENATE(Allocators!A140," ",Allocators!B140)</f>
        <v>CUST_903 ENERGY</v>
      </c>
      <c r="B31" s="8">
        <f>Allocators!D140</f>
        <v>0</v>
      </c>
      <c r="C31" s="8">
        <f>Allocators!E140</f>
        <v>0</v>
      </c>
      <c r="D31" s="8">
        <f>Allocators!F140</f>
        <v>0</v>
      </c>
      <c r="E31" s="8">
        <f>Allocators!G140</f>
        <v>0</v>
      </c>
      <c r="F31" s="8">
        <f>Allocators!H140</f>
        <v>0</v>
      </c>
      <c r="G31" s="8">
        <f>Allocators!I140</f>
        <v>0</v>
      </c>
      <c r="H31" s="8">
        <f>Allocators!J140</f>
        <v>0</v>
      </c>
      <c r="I31" s="8">
        <f>Allocators!K140</f>
        <v>0</v>
      </c>
      <c r="J31" s="8">
        <f>Allocators!L140</f>
        <v>0</v>
      </c>
      <c r="K31" s="8">
        <f>Allocators!M140</f>
        <v>0</v>
      </c>
      <c r="L31" s="8">
        <f>Allocators!N140</f>
        <v>0</v>
      </c>
      <c r="M31" s="8">
        <f>Allocators!O140</f>
        <v>0</v>
      </c>
      <c r="N31" s="8">
        <f>Allocators!P140</f>
        <v>0</v>
      </c>
      <c r="O31" s="8">
        <f>Allocators!Q140</f>
        <v>0</v>
      </c>
      <c r="P31" s="8">
        <f>Allocators!R140</f>
        <v>0</v>
      </c>
      <c r="Q31" s="8">
        <f>Allocators!S140</f>
        <v>0</v>
      </c>
      <c r="R31" s="8">
        <f>Allocators!T140</f>
        <v>0</v>
      </c>
      <c r="S31" s="8">
        <f>Allocators!U140</f>
        <v>0</v>
      </c>
      <c r="T31" s="8">
        <f>Allocators!V140</f>
        <v>0</v>
      </c>
    </row>
    <row r="32" spans="1:20">
      <c r="A32" s="14" t="str">
        <f>CONCATENATE(Allocators!A141," ",Allocators!B141)</f>
        <v>CUST_903 CUSTOMER</v>
      </c>
      <c r="B32" s="8">
        <f>Allocators!D141</f>
        <v>1</v>
      </c>
      <c r="C32" s="8">
        <f>Allocators!E141</f>
        <v>0.86013132728473585</v>
      </c>
      <c r="D32" s="8">
        <f>Allocators!F141</f>
        <v>0.10559972910936768</v>
      </c>
      <c r="E32" s="8">
        <f>Allocators!G141</f>
        <v>2.9657982940591885E-2</v>
      </c>
      <c r="F32" s="8">
        <f>Allocators!H141</f>
        <v>3.4500637986238544E-4</v>
      </c>
      <c r="G32" s="8">
        <f>Allocators!I141</f>
        <v>2.6674614673066222E-5</v>
      </c>
      <c r="H32" s="8">
        <f>Allocators!J141</f>
        <v>2.5949329695591941E-3</v>
      </c>
      <c r="I32" s="8">
        <f>Allocators!K141</f>
        <v>2.6079395998543256E-4</v>
      </c>
      <c r="J32" s="8">
        <f>Allocators!L141</f>
        <v>7.5173914078641168E-5</v>
      </c>
      <c r="K32" s="8">
        <f>Allocators!M141</f>
        <v>8.8180544373772635E-6</v>
      </c>
      <c r="L32" s="8">
        <f>Allocators!N141</f>
        <v>1.7636108874754527E-5</v>
      </c>
      <c r="M32" s="8">
        <f>Allocators!O141</f>
        <v>1.5453640401503655E-4</v>
      </c>
      <c r="N32" s="8">
        <f>Allocators!P141</f>
        <v>1.1044613182815022E-4</v>
      </c>
      <c r="O32" s="8">
        <f>Allocators!Q141</f>
        <v>1.3227081656065895E-5</v>
      </c>
      <c r="P32" s="8">
        <f>Allocators!R141</f>
        <v>7.1183744445727957E-4</v>
      </c>
      <c r="Q32" s="8">
        <f>Allocators!S141</f>
        <v>4.4090272186886318E-6</v>
      </c>
      <c r="R32" s="8">
        <f>Allocators!T141</f>
        <v>4.4310723547820753E-5</v>
      </c>
      <c r="S32" s="8">
        <f>Allocators!U141</f>
        <v>0</v>
      </c>
      <c r="T32" s="8">
        <f>Allocators!V141</f>
        <v>2.4315785111067806E-4</v>
      </c>
    </row>
    <row r="33" spans="1:20">
      <c r="A33" s="14" t="str">
        <f>CONCATENATE(Allocators!A142," ",Allocators!B142)</f>
        <v>CUST_903 TOTAL</v>
      </c>
      <c r="B33" s="8">
        <f>Allocators!D142</f>
        <v>1</v>
      </c>
      <c r="C33" s="8">
        <f>Allocators!E142</f>
        <v>0.86013132728473585</v>
      </c>
      <c r="D33" s="8">
        <f>Allocators!F142</f>
        <v>0.10559972910936768</v>
      </c>
      <c r="E33" s="8">
        <f>Allocators!G142</f>
        <v>2.9657982940591885E-2</v>
      </c>
      <c r="F33" s="8">
        <f>Allocators!H142</f>
        <v>3.4500637986238544E-4</v>
      </c>
      <c r="G33" s="8">
        <f>Allocators!I142</f>
        <v>2.6674614673066222E-5</v>
      </c>
      <c r="H33" s="8">
        <f>Allocators!J142</f>
        <v>2.5949329695591941E-3</v>
      </c>
      <c r="I33" s="8">
        <f>Allocators!K142</f>
        <v>2.6079395998543256E-4</v>
      </c>
      <c r="J33" s="8">
        <f>Allocators!L142</f>
        <v>7.5173914078641168E-5</v>
      </c>
      <c r="K33" s="8">
        <f>Allocators!M142</f>
        <v>8.8180544373772635E-6</v>
      </c>
      <c r="L33" s="8">
        <f>Allocators!N142</f>
        <v>1.7636108874754527E-5</v>
      </c>
      <c r="M33" s="8">
        <f>Allocators!O142</f>
        <v>1.5453640401503655E-4</v>
      </c>
      <c r="N33" s="8">
        <f>Allocators!P142</f>
        <v>1.1044613182815022E-4</v>
      </c>
      <c r="O33" s="8">
        <f>Allocators!Q142</f>
        <v>1.3227081656065895E-5</v>
      </c>
      <c r="P33" s="8">
        <f>Allocators!R142</f>
        <v>7.1183744445727957E-4</v>
      </c>
      <c r="Q33" s="8">
        <f>Allocators!S142</f>
        <v>4.4090272186886318E-6</v>
      </c>
      <c r="R33" s="8">
        <f>Allocators!T142</f>
        <v>4.4310723547820753E-5</v>
      </c>
      <c r="S33" s="8">
        <f>Allocators!U142</f>
        <v>0</v>
      </c>
      <c r="T33" s="8">
        <f>Allocators!V142</f>
        <v>2.4315785111067806E-4</v>
      </c>
    </row>
    <row r="34" spans="1:20"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</row>
    <row r="35" spans="1:20" s="59" customFormat="1">
      <c r="A35" s="59" t="str">
        <f>CONCATENATE(Allocators!A925," ",Allocators!B925)</f>
        <v>CUST_DEP_FXNL PRODUCTION</v>
      </c>
      <c r="B35" s="44">
        <f ca="1">Allocators!D925</f>
        <v>0.35389034593606572</v>
      </c>
      <c r="C35" s="44">
        <f ca="1">Allocators!E925</f>
        <v>0.24973550937032854</v>
      </c>
      <c r="D35" s="44">
        <f ca="1">Allocators!F925</f>
        <v>1.4220520983692074E-2</v>
      </c>
      <c r="E35" s="44">
        <f ca="1">Allocators!G925</f>
        <v>3.0940217489760433E-2</v>
      </c>
      <c r="F35" s="44">
        <f ca="1">Allocators!H925</f>
        <v>3.8033668333853376E-3</v>
      </c>
      <c r="G35" s="44">
        <f ca="1">Allocators!I925</f>
        <v>5.3526333814243E-3</v>
      </c>
      <c r="H35" s="44">
        <f ca="1">Allocators!J925</f>
        <v>1.4572571788727092E-2</v>
      </c>
      <c r="I35" s="44">
        <f ca="1">Allocators!K925</f>
        <v>8.879423601633879E-3</v>
      </c>
      <c r="J35" s="44">
        <f ca="1">Allocators!L925</f>
        <v>7.5798580207976961E-3</v>
      </c>
      <c r="K35" s="44">
        <f ca="1">Allocators!M925</f>
        <v>0</v>
      </c>
      <c r="L35" s="44">
        <f ca="1">Allocators!N925</f>
        <v>0</v>
      </c>
      <c r="M35" s="44">
        <f ca="1">Allocators!O925</f>
        <v>6.9011036997740508E-3</v>
      </c>
      <c r="N35" s="44">
        <f ca="1">Allocators!P925</f>
        <v>6.2960398071392944E-3</v>
      </c>
      <c r="O35" s="44">
        <f ca="1">Allocators!Q925</f>
        <v>5.2058099100751832E-3</v>
      </c>
      <c r="P35" s="44">
        <f ca="1">Allocators!R925</f>
        <v>4.0329104932785648E-4</v>
      </c>
      <c r="Q35" s="44">
        <f ca="1">Allocators!S925</f>
        <v>0</v>
      </c>
      <c r="R35" s="44">
        <f ca="1">Allocators!T925</f>
        <v>0</v>
      </c>
      <c r="S35" s="44">
        <f ca="1">Allocators!U925</f>
        <v>0</v>
      </c>
      <c r="T35" s="44">
        <f ca="1">Allocators!V925</f>
        <v>0</v>
      </c>
    </row>
    <row r="36" spans="1:20" s="59" customFormat="1">
      <c r="A36" s="59" t="str">
        <f>CONCATENATE(Allocators!A926," ",Allocators!B926)</f>
        <v>CUST_DEP_FXNL BULKTRAN</v>
      </c>
      <c r="B36" s="44">
        <f ca="1">Allocators!D926</f>
        <v>0.18756967503173141</v>
      </c>
      <c r="C36" s="44">
        <f ca="1">Allocators!E926</f>
        <v>0.13236531845075855</v>
      </c>
      <c r="D36" s="44">
        <f ca="1">Allocators!F926</f>
        <v>7.5371892178571201E-3</v>
      </c>
      <c r="E36" s="44">
        <f ca="1">Allocators!G926</f>
        <v>1.6398996487499304E-2</v>
      </c>
      <c r="F36" s="44">
        <f ca="1">Allocators!H926</f>
        <v>2.015868161301683E-3</v>
      </c>
      <c r="G36" s="44">
        <f ca="1">Allocators!I926</f>
        <v>2.8370135423223335E-3</v>
      </c>
      <c r="H36" s="44">
        <f ca="1">Allocators!J926</f>
        <v>7.7237838957096962E-3</v>
      </c>
      <c r="I36" s="44">
        <f ca="1">Allocators!K926</f>
        <v>4.7062900091895859E-3</v>
      </c>
      <c r="J36" s="44">
        <f ca="1">Allocators!L926</f>
        <v>4.0174916385103728E-3</v>
      </c>
      <c r="K36" s="44">
        <f ca="1">Allocators!M926</f>
        <v>0</v>
      </c>
      <c r="L36" s="44">
        <f ca="1">Allocators!N926</f>
        <v>0</v>
      </c>
      <c r="M36" s="44">
        <f ca="1">Allocators!O926</f>
        <v>3.6577369040769283E-3</v>
      </c>
      <c r="N36" s="44">
        <f ca="1">Allocators!P926</f>
        <v>3.3370397191488047E-3</v>
      </c>
      <c r="O36" s="44">
        <f ca="1">Allocators!Q926</f>
        <v>2.759193869860965E-3</v>
      </c>
      <c r="P36" s="44">
        <f ca="1">Allocators!R926</f>
        <v>2.1375313549609558E-4</v>
      </c>
      <c r="Q36" s="44">
        <f ca="1">Allocators!S926</f>
        <v>0</v>
      </c>
      <c r="R36" s="44">
        <f ca="1">Allocators!T926</f>
        <v>0</v>
      </c>
      <c r="S36" s="44">
        <f ca="1">Allocators!U926</f>
        <v>0</v>
      </c>
      <c r="T36" s="44">
        <f ca="1">Allocators!V926</f>
        <v>0</v>
      </c>
    </row>
    <row r="37" spans="1:20" s="59" customFormat="1">
      <c r="A37" s="59" t="str">
        <f>CONCATENATE(Allocators!A927," ",Allocators!B927)</f>
        <v>CUST_DEP_FXNL SUBTRAN</v>
      </c>
      <c r="B37" s="44">
        <f ca="1">Allocators!D927</f>
        <v>4.0427654593248701E-2</v>
      </c>
      <c r="C37" s="44">
        <f ca="1">Allocators!E927</f>
        <v>2.8739302928798352E-2</v>
      </c>
      <c r="D37" s="44">
        <f ca="1">Allocators!F927</f>
        <v>1.5976753151916152E-3</v>
      </c>
      <c r="E37" s="44">
        <f ca="1">Allocators!G927</f>
        <v>3.4524159459565044E-3</v>
      </c>
      <c r="F37" s="44">
        <f ca="1">Allocators!H927</f>
        <v>4.1647305298532554E-4</v>
      </c>
      <c r="G37" s="44">
        <f ca="1">Allocators!I927</f>
        <v>7.7842373645963263E-4</v>
      </c>
      <c r="H37" s="44">
        <f ca="1">Allocators!J927</f>
        <v>1.6161323796798906E-3</v>
      </c>
      <c r="I37" s="44">
        <f ca="1">Allocators!K927</f>
        <v>9.8247476122936416E-4</v>
      </c>
      <c r="J37" s="44">
        <f ca="1">Allocators!L927</f>
        <v>1.104330113598808E-3</v>
      </c>
      <c r="K37" s="44">
        <f ca="1">Allocators!M927</f>
        <v>0</v>
      </c>
      <c r="L37" s="44">
        <f ca="1">Allocators!N927</f>
        <v>0</v>
      </c>
      <c r="M37" s="44">
        <f ca="1">Allocators!O927</f>
        <v>7.6530415148813656E-4</v>
      </c>
      <c r="N37" s="44">
        <f ca="1">Allocators!P927</f>
        <v>9.2036847946625204E-4</v>
      </c>
      <c r="O37" s="44">
        <f ca="1">Allocators!Q927</f>
        <v>0</v>
      </c>
      <c r="P37" s="44">
        <f ca="1">Allocators!R927</f>
        <v>4.3833480976862198E-5</v>
      </c>
      <c r="Q37" s="44">
        <f ca="1">Allocators!S927</f>
        <v>0</v>
      </c>
      <c r="R37" s="44">
        <f ca="1">Allocators!T927</f>
        <v>0</v>
      </c>
      <c r="S37" s="44">
        <f ca="1">Allocators!U927</f>
        <v>1.0920247417968844E-5</v>
      </c>
      <c r="T37" s="44">
        <f ca="1">Allocators!V927</f>
        <v>0</v>
      </c>
    </row>
    <row r="38" spans="1:20" s="59" customFormat="1">
      <c r="A38" s="59" t="str">
        <f>CONCATENATE(Allocators!A928," ",Allocators!B928)</f>
        <v>CUST_DEP_FXNL DISTPRI</v>
      </c>
      <c r="B38" s="44">
        <f ca="1">Allocators!D928</f>
        <v>0.23547603158480979</v>
      </c>
      <c r="C38" s="44">
        <f ca="1">Allocators!E928</f>
        <v>0.18101648660625638</v>
      </c>
      <c r="D38" s="44">
        <f ca="1">Allocators!F928</f>
        <v>9.8287177531195622E-3</v>
      </c>
      <c r="E38" s="44">
        <f ca="1">Allocators!G928</f>
        <v>2.1198649015339542E-2</v>
      </c>
      <c r="F38" s="44">
        <f ca="1">Allocators!H928</f>
        <v>2.5585794286003484E-3</v>
      </c>
      <c r="G38" s="44">
        <f ca="1">Allocators!I928</f>
        <v>0</v>
      </c>
      <c r="H38" s="44">
        <f ca="1">Allocators!J928</f>
        <v>9.8486927609587865E-3</v>
      </c>
      <c r="I38" s="44">
        <f ca="1">Allocators!K928</f>
        <v>5.9985023574036225E-3</v>
      </c>
      <c r="J38" s="44">
        <f ca="1">Allocators!L928</f>
        <v>0</v>
      </c>
      <c r="K38" s="44">
        <f ca="1">Allocators!M928</f>
        <v>0</v>
      </c>
      <c r="L38" s="44">
        <f ca="1">Allocators!N928</f>
        <v>0</v>
      </c>
      <c r="M38" s="44">
        <f ca="1">Allocators!O928</f>
        <v>4.6907737340990876E-3</v>
      </c>
      <c r="N38" s="44">
        <f ca="1">Allocators!P928</f>
        <v>0</v>
      </c>
      <c r="O38" s="44">
        <f ca="1">Allocators!Q928</f>
        <v>0</v>
      </c>
      <c r="P38" s="44">
        <f ca="1">Allocators!R928</f>
        <v>2.6763130079267701E-4</v>
      </c>
      <c r="Q38" s="44">
        <f ca="1">Allocators!S928</f>
        <v>0</v>
      </c>
      <c r="R38" s="44">
        <f ca="1">Allocators!T928</f>
        <v>0</v>
      </c>
      <c r="S38" s="44">
        <f ca="1">Allocators!U928</f>
        <v>6.7998628239755745E-5</v>
      </c>
      <c r="T38" s="44">
        <f ca="1">Allocators!V928</f>
        <v>0</v>
      </c>
    </row>
    <row r="39" spans="1:20" s="59" customFormat="1">
      <c r="A39" s="59" t="str">
        <f>CONCATENATE(Allocators!A929," ",Allocators!B929)</f>
        <v>CUST_DEP_FXNL DISTSEC</v>
      </c>
      <c r="B39" s="44">
        <f ca="1">Allocators!D929</f>
        <v>0.1248624006836534</v>
      </c>
      <c r="C39" s="44">
        <f ca="1">Allocators!E929</f>
        <v>0.10420883567083922</v>
      </c>
      <c r="D39" s="44">
        <f ca="1">Allocators!F929</f>
        <v>5.7870568876625854E-3</v>
      </c>
      <c r="E39" s="44">
        <f ca="1">Allocators!G929</f>
        <v>1.0372197496296687E-2</v>
      </c>
      <c r="F39" s="44">
        <f ca="1">Allocators!H929</f>
        <v>0</v>
      </c>
      <c r="G39" s="44">
        <f ca="1">Allocators!I929</f>
        <v>0</v>
      </c>
      <c r="H39" s="44">
        <f ca="1">Allocators!J929</f>
        <v>4.0950533295874229E-3</v>
      </c>
      <c r="I39" s="44">
        <f ca="1">Allocators!K929</f>
        <v>0</v>
      </c>
      <c r="J39" s="44">
        <f ca="1">Allocators!L929</f>
        <v>0</v>
      </c>
      <c r="K39" s="44">
        <f ca="1">Allocators!M929</f>
        <v>0</v>
      </c>
      <c r="L39" s="44">
        <f ca="1">Allocators!N929</f>
        <v>0</v>
      </c>
      <c r="M39" s="44">
        <f ca="1">Allocators!O929</f>
        <v>0</v>
      </c>
      <c r="N39" s="44">
        <f ca="1">Allocators!P929</f>
        <v>0</v>
      </c>
      <c r="O39" s="44">
        <f ca="1">Allocators!Q929</f>
        <v>0</v>
      </c>
      <c r="P39" s="44">
        <f ca="1">Allocators!R929</f>
        <v>1.3611538062141215E-4</v>
      </c>
      <c r="Q39" s="44">
        <f ca="1">Allocators!S929</f>
        <v>0</v>
      </c>
      <c r="R39" s="44">
        <f ca="1">Allocators!T929</f>
        <v>0</v>
      </c>
      <c r="S39" s="44">
        <f ca="1">Allocators!U929</f>
        <v>2.6314191864607088E-4</v>
      </c>
      <c r="T39" s="44">
        <f ca="1">Allocators!V929</f>
        <v>0</v>
      </c>
    </row>
    <row r="40" spans="1:20" s="59" customFormat="1">
      <c r="A40" s="59" t="str">
        <f>CONCATENATE(Allocators!A930," ",Allocators!B930)</f>
        <v>CUST_DEP_FXNL ENERGY</v>
      </c>
      <c r="B40" s="44">
        <f ca="1">Allocators!D930</f>
        <v>2.5481864602846533E-3</v>
      </c>
      <c r="C40" s="44">
        <f ca="1">Allocators!E930</f>
        <v>1.6074234460644614E-3</v>
      </c>
      <c r="D40" s="44">
        <f ca="1">Allocators!F930</f>
        <v>1.1999463122081098E-4</v>
      </c>
      <c r="E40" s="44">
        <f ca="1">Allocators!G930</f>
        <v>2.3913662912486742E-4</v>
      </c>
      <c r="F40" s="44">
        <f ca="1">Allocators!H930</f>
        <v>2.9681792990934472E-5</v>
      </c>
      <c r="G40" s="44">
        <f ca="1">Allocators!I930</f>
        <v>4.1064813796291739E-5</v>
      </c>
      <c r="H40" s="44">
        <f ca="1">Allocators!J930</f>
        <v>1.3508747031323117E-4</v>
      </c>
      <c r="I40" s="44">
        <f ca="1">Allocators!K930</f>
        <v>8.1893141145826767E-5</v>
      </c>
      <c r="J40" s="44">
        <f ca="1">Allocators!L930</f>
        <v>7.0293187583746509E-5</v>
      </c>
      <c r="K40" s="44">
        <f ca="1">Allocators!M930</f>
        <v>0</v>
      </c>
      <c r="L40" s="44">
        <f ca="1">Allocators!N930</f>
        <v>0</v>
      </c>
      <c r="M40" s="44">
        <f ca="1">Allocators!O930</f>
        <v>7.5299126221501497E-5</v>
      </c>
      <c r="N40" s="44">
        <f ca="1">Allocators!P930</f>
        <v>7.3799798997277685E-5</v>
      </c>
      <c r="O40" s="44">
        <f ca="1">Allocators!Q930</f>
        <v>6.4109005770733859E-5</v>
      </c>
      <c r="P40" s="44">
        <f ca="1">Allocators!R930</f>
        <v>3.2982016414306755E-6</v>
      </c>
      <c r="Q40" s="44">
        <f ca="1">Allocators!S930</f>
        <v>0</v>
      </c>
      <c r="R40" s="44">
        <f ca="1">Allocators!T930</f>
        <v>0</v>
      </c>
      <c r="S40" s="44">
        <f ca="1">Allocators!U930</f>
        <v>7.1052154135394881E-6</v>
      </c>
      <c r="T40" s="44">
        <f ca="1">Allocators!V930</f>
        <v>0</v>
      </c>
    </row>
    <row r="41" spans="1:20" s="59" customFormat="1">
      <c r="A41" s="59" t="str">
        <f>CONCATENATE(Allocators!A931," ",Allocators!B931)</f>
        <v>CUST_DEP_FXNL CUSTOMER</v>
      </c>
      <c r="B41" s="44">
        <f ca="1">Allocators!D931</f>
        <v>5.5225705710206241E-2</v>
      </c>
      <c r="C41" s="44">
        <f ca="1">Allocators!E931</f>
        <v>3.1374741853884648E-2</v>
      </c>
      <c r="D41" s="44">
        <f ca="1">Allocators!F931</f>
        <v>9.4681953978263539E-3</v>
      </c>
      <c r="E41" s="44">
        <f ca="1">Allocators!G931</f>
        <v>1.5964910414735566E-3</v>
      </c>
      <c r="F41" s="44">
        <f ca="1">Allocators!H931</f>
        <v>2.0125732014530705E-3</v>
      </c>
      <c r="G41" s="44">
        <f ca="1">Allocators!I931</f>
        <v>4.902616968511065E-3</v>
      </c>
      <c r="H41" s="44">
        <f ca="1">Allocators!J931</f>
        <v>2.8071586006913262E-4</v>
      </c>
      <c r="I41" s="44">
        <f ca="1">Allocators!K931</f>
        <v>2.7182624315593757E-4</v>
      </c>
      <c r="J41" s="44">
        <f ca="1">Allocators!L931</f>
        <v>1.1154508280142961E-3</v>
      </c>
      <c r="K41" s="44">
        <f ca="1">Allocators!M931</f>
        <v>0</v>
      </c>
      <c r="L41" s="44">
        <f ca="1">Allocators!N931</f>
        <v>0</v>
      </c>
      <c r="M41" s="44">
        <f ca="1">Allocators!O931</f>
        <v>4.0852913221777483E-5</v>
      </c>
      <c r="N41" s="44">
        <f ca="1">Allocators!P931</f>
        <v>3.7972511452767807E-5</v>
      </c>
      <c r="O41" s="44">
        <f ca="1">Allocators!Q931</f>
        <v>3.1163251817513273E-5</v>
      </c>
      <c r="P41" s="44">
        <f ca="1">Allocators!R931</f>
        <v>7.0028949807979325E-6</v>
      </c>
      <c r="Q41" s="44">
        <f ca="1">Allocators!S931</f>
        <v>0</v>
      </c>
      <c r="R41" s="44">
        <f ca="1">Allocators!T931</f>
        <v>0</v>
      </c>
      <c r="S41" s="44">
        <f ca="1">Allocators!U931</f>
        <v>4.0861027443453218E-3</v>
      </c>
      <c r="T41" s="44">
        <f ca="1">Allocators!V931</f>
        <v>0</v>
      </c>
    </row>
    <row r="42" spans="1:20" s="59" customFormat="1">
      <c r="A42" s="59" t="str">
        <f>CONCATENATE(Allocators!A932," ",Allocators!B932)</f>
        <v>CUST_DEP_FXNL TOTAL</v>
      </c>
      <c r="B42" s="44">
        <f ca="1">Allocators!D932</f>
        <v>1.0000000000000002</v>
      </c>
      <c r="C42" s="44">
        <f ca="1">Allocators!E932</f>
        <v>0.72904761832693021</v>
      </c>
      <c r="D42" s="44">
        <f ca="1">Allocators!F932</f>
        <v>4.8559350186570129E-2</v>
      </c>
      <c r="E42" s="44">
        <f ca="1">Allocators!G932</f>
        <v>8.4198104105450908E-2</v>
      </c>
      <c r="F42" s="44">
        <f ca="1">Allocators!H932</f>
        <v>1.0836542470716699E-2</v>
      </c>
      <c r="G42" s="44">
        <f ca="1">Allocators!I932</f>
        <v>1.3911752442513622E-2</v>
      </c>
      <c r="H42" s="44">
        <f ca="1">Allocators!J932</f>
        <v>3.8272037485045256E-2</v>
      </c>
      <c r="I42" s="44">
        <f ca="1">Allocators!K932</f>
        <v>2.0920410113758212E-2</v>
      </c>
      <c r="J42" s="44">
        <f ca="1">Allocators!L932</f>
        <v>1.3887423788504919E-2</v>
      </c>
      <c r="K42" s="44">
        <f ca="1">Allocators!M932</f>
        <v>0</v>
      </c>
      <c r="L42" s="44">
        <f ca="1">Allocators!N932</f>
        <v>0</v>
      </c>
      <c r="M42" s="44">
        <f ca="1">Allocators!O932</f>
        <v>1.6131070528881481E-2</v>
      </c>
      <c r="N42" s="44">
        <f ca="1">Allocators!P932</f>
        <v>1.0665220316204397E-2</v>
      </c>
      <c r="O42" s="44">
        <f ca="1">Allocators!Q932</f>
        <v>8.0602760375243949E-3</v>
      </c>
      <c r="P42" s="44">
        <f ca="1">Allocators!R932</f>
        <v>1.074925443837132E-3</v>
      </c>
      <c r="Q42" s="44">
        <f ca="1">Allocators!S932</f>
        <v>0</v>
      </c>
      <c r="R42" s="44">
        <f ca="1">Allocators!T932</f>
        <v>0</v>
      </c>
      <c r="S42" s="44">
        <f ca="1">Allocators!U932</f>
        <v>4.4352687540626578E-3</v>
      </c>
      <c r="T42" s="44">
        <f ca="1">Allocators!V932</f>
        <v>0</v>
      </c>
    </row>
    <row r="43" spans="1:20"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</row>
    <row r="44" spans="1:20">
      <c r="A44" s="14" t="str">
        <f>CONCATENATE(Allocators!A65," ",Allocators!B65)</f>
        <v>CUST_TOTAL PRODUCTION</v>
      </c>
      <c r="B44" s="8">
        <f>Allocators!D65</f>
        <v>0</v>
      </c>
      <c r="C44" s="8">
        <f>Allocators!E65</f>
        <v>0</v>
      </c>
      <c r="D44" s="8">
        <f>Allocators!F65</f>
        <v>0</v>
      </c>
      <c r="E44" s="8">
        <f>Allocators!G65</f>
        <v>0</v>
      </c>
      <c r="F44" s="8">
        <f>Allocators!H65</f>
        <v>0</v>
      </c>
      <c r="G44" s="8">
        <f>Allocators!I65</f>
        <v>0</v>
      </c>
      <c r="H44" s="8">
        <f>Allocators!J65</f>
        <v>0</v>
      </c>
      <c r="I44" s="8">
        <f>Allocators!K65</f>
        <v>0</v>
      </c>
      <c r="J44" s="8">
        <f>Allocators!L65</f>
        <v>0</v>
      </c>
      <c r="K44" s="8">
        <f>Allocators!M65</f>
        <v>0</v>
      </c>
      <c r="L44" s="8">
        <f>Allocators!N65</f>
        <v>0</v>
      </c>
      <c r="M44" s="8">
        <f>Allocators!O65</f>
        <v>0</v>
      </c>
      <c r="N44" s="8">
        <f>Allocators!P65</f>
        <v>0</v>
      </c>
      <c r="O44" s="8">
        <f>Allocators!Q65</f>
        <v>0</v>
      </c>
      <c r="P44" s="8">
        <f>Allocators!R65</f>
        <v>0</v>
      </c>
      <c r="Q44" s="8">
        <f>Allocators!S65</f>
        <v>0</v>
      </c>
      <c r="R44" s="8">
        <f>Allocators!T65</f>
        <v>0</v>
      </c>
      <c r="S44" s="8">
        <f>Allocators!U65</f>
        <v>0</v>
      </c>
      <c r="T44" s="8">
        <f>Allocators!V65</f>
        <v>0</v>
      </c>
    </row>
    <row r="45" spans="1:20">
      <c r="A45" s="14" t="str">
        <f>CONCATENATE(Allocators!A66," ",Allocators!B66)</f>
        <v>CUST_TOTAL BULKTRAN</v>
      </c>
      <c r="B45" s="8">
        <f>Allocators!D66</f>
        <v>0</v>
      </c>
      <c r="C45" s="8">
        <f>Allocators!E66</f>
        <v>0</v>
      </c>
      <c r="D45" s="8">
        <f>Allocators!F66</f>
        <v>0</v>
      </c>
      <c r="E45" s="8">
        <f>Allocators!G66</f>
        <v>0</v>
      </c>
      <c r="F45" s="8">
        <f>Allocators!H66</f>
        <v>0</v>
      </c>
      <c r="G45" s="8">
        <f>Allocators!I66</f>
        <v>0</v>
      </c>
      <c r="H45" s="8">
        <f>Allocators!J66</f>
        <v>0</v>
      </c>
      <c r="I45" s="8">
        <f>Allocators!K66</f>
        <v>0</v>
      </c>
      <c r="J45" s="8">
        <f>Allocators!L66</f>
        <v>0</v>
      </c>
      <c r="K45" s="8">
        <f>Allocators!M66</f>
        <v>0</v>
      </c>
      <c r="L45" s="8">
        <f>Allocators!N66</f>
        <v>0</v>
      </c>
      <c r="M45" s="8">
        <f>Allocators!O66</f>
        <v>0</v>
      </c>
      <c r="N45" s="8">
        <f>Allocators!P66</f>
        <v>0</v>
      </c>
      <c r="O45" s="8">
        <f>Allocators!Q66</f>
        <v>0</v>
      </c>
      <c r="P45" s="8">
        <f>Allocators!R66</f>
        <v>0</v>
      </c>
      <c r="Q45" s="8">
        <f>Allocators!S66</f>
        <v>0</v>
      </c>
      <c r="R45" s="8">
        <f>Allocators!T66</f>
        <v>0</v>
      </c>
      <c r="S45" s="8">
        <f>Allocators!U66</f>
        <v>0</v>
      </c>
      <c r="T45" s="8">
        <f>Allocators!V66</f>
        <v>0</v>
      </c>
    </row>
    <row r="46" spans="1:20">
      <c r="A46" s="14" t="str">
        <f>CONCATENATE(Allocators!A67," ",Allocators!B67)</f>
        <v>CUST_TOTAL SUBTRAN</v>
      </c>
      <c r="B46" s="8">
        <f>Allocators!D67</f>
        <v>0</v>
      </c>
      <c r="C46" s="8">
        <f>Allocators!E67</f>
        <v>0</v>
      </c>
      <c r="D46" s="8">
        <f>Allocators!F67</f>
        <v>0</v>
      </c>
      <c r="E46" s="8">
        <f>Allocators!G67</f>
        <v>0</v>
      </c>
      <c r="F46" s="8">
        <f>Allocators!H67</f>
        <v>0</v>
      </c>
      <c r="G46" s="8">
        <f>Allocators!I67</f>
        <v>0</v>
      </c>
      <c r="H46" s="8">
        <f>Allocators!J67</f>
        <v>0</v>
      </c>
      <c r="I46" s="8">
        <f>Allocators!K67</f>
        <v>0</v>
      </c>
      <c r="J46" s="8">
        <f>Allocators!L67</f>
        <v>0</v>
      </c>
      <c r="K46" s="8">
        <f>Allocators!M67</f>
        <v>0</v>
      </c>
      <c r="L46" s="8">
        <f>Allocators!N67</f>
        <v>0</v>
      </c>
      <c r="M46" s="8">
        <f>Allocators!O67</f>
        <v>0</v>
      </c>
      <c r="N46" s="8">
        <f>Allocators!P67</f>
        <v>0</v>
      </c>
      <c r="O46" s="8">
        <f>Allocators!Q67</f>
        <v>0</v>
      </c>
      <c r="P46" s="8">
        <f>Allocators!R67</f>
        <v>0</v>
      </c>
      <c r="Q46" s="8">
        <f>Allocators!S67</f>
        <v>0</v>
      </c>
      <c r="R46" s="8">
        <f>Allocators!T67</f>
        <v>0</v>
      </c>
      <c r="S46" s="8">
        <f>Allocators!U67</f>
        <v>0</v>
      </c>
      <c r="T46" s="8">
        <f>Allocators!V67</f>
        <v>0</v>
      </c>
    </row>
    <row r="47" spans="1:20">
      <c r="A47" s="14" t="str">
        <f>CONCATENATE(Allocators!A68," ",Allocators!B68)</f>
        <v>CUST_TOTAL DISTPRI</v>
      </c>
      <c r="B47" s="8">
        <f>Allocators!D68</f>
        <v>0</v>
      </c>
      <c r="C47" s="8">
        <f>Allocators!E68</f>
        <v>0</v>
      </c>
      <c r="D47" s="8">
        <f>Allocators!F68</f>
        <v>0</v>
      </c>
      <c r="E47" s="8">
        <f>Allocators!G68</f>
        <v>0</v>
      </c>
      <c r="F47" s="8">
        <f>Allocators!H68</f>
        <v>0</v>
      </c>
      <c r="G47" s="8">
        <f>Allocators!I68</f>
        <v>0</v>
      </c>
      <c r="H47" s="8">
        <f>Allocators!J68</f>
        <v>0</v>
      </c>
      <c r="I47" s="8">
        <f>Allocators!K68</f>
        <v>0</v>
      </c>
      <c r="J47" s="8">
        <f>Allocators!L68</f>
        <v>0</v>
      </c>
      <c r="K47" s="8">
        <f>Allocators!M68</f>
        <v>0</v>
      </c>
      <c r="L47" s="8">
        <f>Allocators!N68</f>
        <v>0</v>
      </c>
      <c r="M47" s="8">
        <f>Allocators!O68</f>
        <v>0</v>
      </c>
      <c r="N47" s="8">
        <f>Allocators!P68</f>
        <v>0</v>
      </c>
      <c r="O47" s="8">
        <f>Allocators!Q68</f>
        <v>0</v>
      </c>
      <c r="P47" s="8">
        <f>Allocators!R68</f>
        <v>0</v>
      </c>
      <c r="Q47" s="8">
        <f>Allocators!S68</f>
        <v>0</v>
      </c>
      <c r="R47" s="8">
        <f>Allocators!T68</f>
        <v>0</v>
      </c>
      <c r="S47" s="8">
        <f>Allocators!U68</f>
        <v>0</v>
      </c>
      <c r="T47" s="8">
        <f>Allocators!V68</f>
        <v>0</v>
      </c>
    </row>
    <row r="48" spans="1:20">
      <c r="A48" s="14" t="str">
        <f>CONCATENATE(Allocators!A69," ",Allocators!B69)</f>
        <v>CUST_TOTAL DISTSEC</v>
      </c>
      <c r="B48" s="8">
        <f>Allocators!D69</f>
        <v>0</v>
      </c>
      <c r="C48" s="8">
        <f>Allocators!E69</f>
        <v>0</v>
      </c>
      <c r="D48" s="8">
        <f>Allocators!F69</f>
        <v>0</v>
      </c>
      <c r="E48" s="8">
        <f>Allocators!G69</f>
        <v>0</v>
      </c>
      <c r="F48" s="8">
        <f>Allocators!H69</f>
        <v>0</v>
      </c>
      <c r="G48" s="8">
        <f>Allocators!I69</f>
        <v>0</v>
      </c>
      <c r="H48" s="8">
        <f>Allocators!J69</f>
        <v>0</v>
      </c>
      <c r="I48" s="8">
        <f>Allocators!K69</f>
        <v>0</v>
      </c>
      <c r="J48" s="8">
        <f>Allocators!L69</f>
        <v>0</v>
      </c>
      <c r="K48" s="8">
        <f>Allocators!M69</f>
        <v>0</v>
      </c>
      <c r="L48" s="8">
        <f>Allocators!N69</f>
        <v>0</v>
      </c>
      <c r="M48" s="8">
        <f>Allocators!O69</f>
        <v>0</v>
      </c>
      <c r="N48" s="8">
        <f>Allocators!P69</f>
        <v>0</v>
      </c>
      <c r="O48" s="8">
        <f>Allocators!Q69</f>
        <v>0</v>
      </c>
      <c r="P48" s="8">
        <f>Allocators!R69</f>
        <v>0</v>
      </c>
      <c r="Q48" s="8">
        <f>Allocators!S69</f>
        <v>0</v>
      </c>
      <c r="R48" s="8">
        <f>Allocators!T69</f>
        <v>0</v>
      </c>
      <c r="S48" s="8">
        <f>Allocators!U69</f>
        <v>0</v>
      </c>
      <c r="T48" s="8">
        <f>Allocators!V69</f>
        <v>0</v>
      </c>
    </row>
    <row r="49" spans="1:20">
      <c r="A49" s="14" t="str">
        <f>CONCATENATE(Allocators!A70," ",Allocators!B70)</f>
        <v>CUST_TOTAL ENERGY</v>
      </c>
      <c r="B49" s="8">
        <f>Allocators!D70</f>
        <v>0</v>
      </c>
      <c r="C49" s="8">
        <f>Allocators!E70</f>
        <v>0</v>
      </c>
      <c r="D49" s="8">
        <f>Allocators!F70</f>
        <v>0</v>
      </c>
      <c r="E49" s="8">
        <f>Allocators!G70</f>
        <v>0</v>
      </c>
      <c r="F49" s="8">
        <f>Allocators!H70</f>
        <v>0</v>
      </c>
      <c r="G49" s="8">
        <f>Allocators!I70</f>
        <v>0</v>
      </c>
      <c r="H49" s="8">
        <f>Allocators!J70</f>
        <v>0</v>
      </c>
      <c r="I49" s="8">
        <f>Allocators!K70</f>
        <v>0</v>
      </c>
      <c r="J49" s="8">
        <f>Allocators!L70</f>
        <v>0</v>
      </c>
      <c r="K49" s="8">
        <f>Allocators!M70</f>
        <v>0</v>
      </c>
      <c r="L49" s="8">
        <f>Allocators!N70</f>
        <v>0</v>
      </c>
      <c r="M49" s="8">
        <f>Allocators!O70</f>
        <v>0</v>
      </c>
      <c r="N49" s="8">
        <f>Allocators!P70</f>
        <v>0</v>
      </c>
      <c r="O49" s="8">
        <f>Allocators!Q70</f>
        <v>0</v>
      </c>
      <c r="P49" s="8">
        <f>Allocators!R70</f>
        <v>0</v>
      </c>
      <c r="Q49" s="8">
        <f>Allocators!S70</f>
        <v>0</v>
      </c>
      <c r="R49" s="8">
        <f>Allocators!T70</f>
        <v>0</v>
      </c>
      <c r="S49" s="8">
        <f>Allocators!U70</f>
        <v>0</v>
      </c>
      <c r="T49" s="8">
        <f>Allocators!V70</f>
        <v>0</v>
      </c>
    </row>
    <row r="50" spans="1:20">
      <c r="A50" s="14" t="str">
        <f>CONCATENATE(Allocators!A71," ",Allocators!B71)</f>
        <v>CUST_TOTAL CUSTOMER</v>
      </c>
      <c r="B50" s="8">
        <f>Allocators!D71</f>
        <v>0.99999999999999978</v>
      </c>
      <c r="C50" s="8">
        <f>Allocators!E71</f>
        <v>0.63719189175313062</v>
      </c>
      <c r="D50" s="8">
        <f>Allocators!F71</f>
        <v>0.1114953955874185</v>
      </c>
      <c r="E50" s="8">
        <f>Allocators!G71</f>
        <v>3.1313739492464444E-2</v>
      </c>
      <c r="F50" s="8">
        <f>Allocators!H71</f>
        <v>3.6405897755436379E-4</v>
      </c>
      <c r="G50" s="8">
        <f>Allocators!I71</f>
        <v>2.8004536734951062E-5</v>
      </c>
      <c r="H50" s="8">
        <f>Allocators!J71</f>
        <v>2.7397771772360454E-3</v>
      </c>
      <c r="I50" s="8">
        <f>Allocators!K71</f>
        <v>2.7537794456035212E-4</v>
      </c>
      <c r="J50" s="8">
        <f>Allocators!L71</f>
        <v>7.934618741569468E-5</v>
      </c>
      <c r="K50" s="8">
        <f>Allocators!M71</f>
        <v>9.3348455783170206E-6</v>
      </c>
      <c r="L50" s="8">
        <f>Allocators!N71</f>
        <v>1.8669691156634041E-5</v>
      </c>
      <c r="M50" s="8">
        <f>Allocators!O71</f>
        <v>1.6335979762054786E-4</v>
      </c>
      <c r="N50" s="8">
        <f>Allocators!P71</f>
        <v>1.1668556972896276E-4</v>
      </c>
      <c r="O50" s="8">
        <f>Allocators!Q71</f>
        <v>1.4002268367475531E-5</v>
      </c>
      <c r="P50" s="8">
        <f>Allocators!R71</f>
        <v>7.5145506905452018E-4</v>
      </c>
      <c r="Q50" s="8">
        <f>Allocators!S71</f>
        <v>4.6674227891585103E-6</v>
      </c>
      <c r="R50" s="8">
        <f>Allocators!T71</f>
        <v>4.6674227891585107E-5</v>
      </c>
      <c r="S50" s="8">
        <f>Allocators!U71</f>
        <v>0.21513085119789405</v>
      </c>
      <c r="T50" s="8">
        <f>Allocators!V71</f>
        <v>2.5670825340371806E-4</v>
      </c>
    </row>
    <row r="51" spans="1:20">
      <c r="A51" s="14" t="str">
        <f>CONCATENATE(Allocators!A72," ",Allocators!B72)</f>
        <v>CUST_TOTAL TOTAL</v>
      </c>
      <c r="B51" s="8">
        <f>Allocators!D72</f>
        <v>0.99999999999999978</v>
      </c>
      <c r="C51" s="8">
        <f>Allocators!E72</f>
        <v>0.63719189175313062</v>
      </c>
      <c r="D51" s="8">
        <f>Allocators!F72</f>
        <v>0.1114953955874185</v>
      </c>
      <c r="E51" s="8">
        <f>Allocators!G72</f>
        <v>3.1313739492464444E-2</v>
      </c>
      <c r="F51" s="8">
        <f>Allocators!H72</f>
        <v>3.6405897755436379E-4</v>
      </c>
      <c r="G51" s="8">
        <f>Allocators!I72</f>
        <v>2.8004536734951062E-5</v>
      </c>
      <c r="H51" s="8">
        <f>Allocators!J72</f>
        <v>2.7397771772360454E-3</v>
      </c>
      <c r="I51" s="8">
        <f>Allocators!K72</f>
        <v>2.7537794456035212E-4</v>
      </c>
      <c r="J51" s="8">
        <f>Allocators!L72</f>
        <v>7.934618741569468E-5</v>
      </c>
      <c r="K51" s="8">
        <f>Allocators!M72</f>
        <v>9.3348455783170206E-6</v>
      </c>
      <c r="L51" s="8">
        <f>Allocators!N72</f>
        <v>1.8669691156634041E-5</v>
      </c>
      <c r="M51" s="8">
        <f>Allocators!O72</f>
        <v>1.6335979762054786E-4</v>
      </c>
      <c r="N51" s="8">
        <f>Allocators!P72</f>
        <v>1.1668556972896276E-4</v>
      </c>
      <c r="O51" s="8">
        <f>Allocators!Q72</f>
        <v>1.4002268367475531E-5</v>
      </c>
      <c r="P51" s="8">
        <f>Allocators!R72</f>
        <v>7.5145506905452018E-4</v>
      </c>
      <c r="Q51" s="8">
        <f>Allocators!S72</f>
        <v>4.6674227891585103E-6</v>
      </c>
      <c r="R51" s="8">
        <f>Allocators!T72</f>
        <v>4.6674227891585107E-5</v>
      </c>
      <c r="S51" s="8">
        <f>Allocators!U72</f>
        <v>0.21513085119789405</v>
      </c>
      <c r="T51" s="8">
        <f>Allocators!V72</f>
        <v>2.5670825340371806E-4</v>
      </c>
    </row>
    <row r="52" spans="1:20"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</row>
    <row r="53" spans="1:20">
      <c r="A53" s="14" t="str">
        <f>CONCATENATE(Allocators!A45," ",Allocators!B45)</f>
        <v>DIST_CPD PRODUCTION</v>
      </c>
      <c r="B53" s="8">
        <f>Allocators!D45</f>
        <v>0</v>
      </c>
      <c r="C53" s="8">
        <f>Allocators!E45</f>
        <v>0</v>
      </c>
      <c r="D53" s="8">
        <f>Allocators!F45</f>
        <v>0</v>
      </c>
      <c r="E53" s="8">
        <f>Allocators!G45</f>
        <v>0</v>
      </c>
      <c r="F53" s="8">
        <f>Allocators!H45</f>
        <v>0</v>
      </c>
      <c r="G53" s="8">
        <f>Allocators!I45</f>
        <v>0</v>
      </c>
      <c r="H53" s="8">
        <f>Allocators!J45</f>
        <v>0</v>
      </c>
      <c r="I53" s="8">
        <f>Allocators!K45</f>
        <v>0</v>
      </c>
      <c r="J53" s="8">
        <f>Allocators!L45</f>
        <v>0</v>
      </c>
      <c r="K53" s="8">
        <f>Allocators!M45</f>
        <v>0</v>
      </c>
      <c r="L53" s="8">
        <f>Allocators!N45</f>
        <v>0</v>
      </c>
      <c r="M53" s="8">
        <f>Allocators!O45</f>
        <v>0</v>
      </c>
      <c r="N53" s="8">
        <f>Allocators!P45</f>
        <v>0</v>
      </c>
      <c r="O53" s="8">
        <f>Allocators!Q45</f>
        <v>0</v>
      </c>
      <c r="P53" s="8">
        <f>Allocators!R45</f>
        <v>0</v>
      </c>
      <c r="Q53" s="8">
        <f>Allocators!S45</f>
        <v>0</v>
      </c>
      <c r="R53" s="8">
        <f>Allocators!T45</f>
        <v>0</v>
      </c>
      <c r="S53" s="8">
        <f>Allocators!U45</f>
        <v>0</v>
      </c>
      <c r="T53" s="8">
        <f>Allocators!V45</f>
        <v>0</v>
      </c>
    </row>
    <row r="54" spans="1:20">
      <c r="A54" s="14" t="str">
        <f>CONCATENATE(Allocators!A46," ",Allocators!B46)</f>
        <v>DIST_CPD BULKTRAN</v>
      </c>
      <c r="B54" s="8">
        <f>Allocators!D46</f>
        <v>0</v>
      </c>
      <c r="C54" s="8">
        <f>Allocators!E46</f>
        <v>0</v>
      </c>
      <c r="D54" s="8">
        <f>Allocators!F46</f>
        <v>0</v>
      </c>
      <c r="E54" s="8">
        <f>Allocators!G46</f>
        <v>0</v>
      </c>
      <c r="F54" s="8">
        <f>Allocators!H46</f>
        <v>0</v>
      </c>
      <c r="G54" s="8">
        <f>Allocators!I46</f>
        <v>0</v>
      </c>
      <c r="H54" s="8">
        <f>Allocators!J46</f>
        <v>0</v>
      </c>
      <c r="I54" s="8">
        <f>Allocators!K46</f>
        <v>0</v>
      </c>
      <c r="J54" s="8">
        <f>Allocators!L46</f>
        <v>0</v>
      </c>
      <c r="K54" s="8">
        <f>Allocators!M46</f>
        <v>0</v>
      </c>
      <c r="L54" s="8">
        <f>Allocators!N46</f>
        <v>0</v>
      </c>
      <c r="M54" s="8">
        <f>Allocators!O46</f>
        <v>0</v>
      </c>
      <c r="N54" s="8">
        <f>Allocators!P46</f>
        <v>0</v>
      </c>
      <c r="O54" s="8">
        <f>Allocators!Q46</f>
        <v>0</v>
      </c>
      <c r="P54" s="8">
        <f>Allocators!R46</f>
        <v>0</v>
      </c>
      <c r="Q54" s="8">
        <f>Allocators!S46</f>
        <v>0</v>
      </c>
      <c r="R54" s="8">
        <f>Allocators!T46</f>
        <v>0</v>
      </c>
      <c r="S54" s="8">
        <f>Allocators!U46</f>
        <v>0</v>
      </c>
      <c r="T54" s="8">
        <f>Allocators!V46</f>
        <v>0</v>
      </c>
    </row>
    <row r="55" spans="1:20">
      <c r="A55" s="14" t="str">
        <f>CONCATENATE(Allocators!A47," ",Allocators!B47)</f>
        <v>DIST_CPD SUBTRAN</v>
      </c>
      <c r="B55" s="8">
        <f>Allocators!D47</f>
        <v>0</v>
      </c>
      <c r="C55" s="8">
        <f>Allocators!E47</f>
        <v>0</v>
      </c>
      <c r="D55" s="8">
        <f>Allocators!F47</f>
        <v>0</v>
      </c>
      <c r="E55" s="8">
        <f>Allocators!G47</f>
        <v>0</v>
      </c>
      <c r="F55" s="8">
        <f>Allocators!H47</f>
        <v>0</v>
      </c>
      <c r="G55" s="8">
        <f>Allocators!I47</f>
        <v>0</v>
      </c>
      <c r="H55" s="8">
        <f>Allocators!J47</f>
        <v>0</v>
      </c>
      <c r="I55" s="8">
        <f>Allocators!K47</f>
        <v>0</v>
      </c>
      <c r="J55" s="8">
        <f>Allocators!L47</f>
        <v>0</v>
      </c>
      <c r="K55" s="8">
        <f>Allocators!M47</f>
        <v>0</v>
      </c>
      <c r="L55" s="8">
        <f>Allocators!N47</f>
        <v>0</v>
      </c>
      <c r="M55" s="8">
        <f>Allocators!O47</f>
        <v>0</v>
      </c>
      <c r="N55" s="8">
        <f>Allocators!P47</f>
        <v>0</v>
      </c>
      <c r="O55" s="8">
        <f>Allocators!Q47</f>
        <v>0</v>
      </c>
      <c r="P55" s="8">
        <f>Allocators!R47</f>
        <v>0</v>
      </c>
      <c r="Q55" s="8">
        <f>Allocators!S47</f>
        <v>0</v>
      </c>
      <c r="R55" s="8">
        <f>Allocators!T47</f>
        <v>0</v>
      </c>
      <c r="S55" s="8">
        <f>Allocators!U47</f>
        <v>0</v>
      </c>
      <c r="T55" s="8">
        <f>Allocators!V47</f>
        <v>0</v>
      </c>
    </row>
    <row r="56" spans="1:20">
      <c r="A56" s="14" t="str">
        <f>CONCATENATE(Allocators!A48," ",Allocators!B48)</f>
        <v>DIST_CPD DISTPRI</v>
      </c>
      <c r="B56" s="8">
        <f>Allocators!D48</f>
        <v>1</v>
      </c>
      <c r="C56" s="8">
        <f>Allocators!E48</f>
        <v>0.66834265052737163</v>
      </c>
      <c r="D56" s="8">
        <f>Allocators!F48</f>
        <v>3.150392781268347E-2</v>
      </c>
      <c r="E56" s="8">
        <f>Allocators!G48</f>
        <v>0.11439269538980049</v>
      </c>
      <c r="F56" s="8">
        <f>Allocators!H48</f>
        <v>3.535329522333916E-3</v>
      </c>
      <c r="G56" s="8">
        <f>Allocators!I48</f>
        <v>0</v>
      </c>
      <c r="H56" s="8">
        <f>Allocators!J48</f>
        <v>8.5774527408787271E-2</v>
      </c>
      <c r="I56" s="8">
        <f>Allocators!K48</f>
        <v>1.5975511501999162E-2</v>
      </c>
      <c r="J56" s="8">
        <f>Allocators!L48</f>
        <v>0</v>
      </c>
      <c r="K56" s="8">
        <f>Allocators!M48</f>
        <v>0</v>
      </c>
      <c r="L56" s="8">
        <f>Allocators!N48</f>
        <v>3.0578090433001372E-3</v>
      </c>
      <c r="M56" s="8">
        <f>Allocators!O48</f>
        <v>4.9315540517157357E-2</v>
      </c>
      <c r="N56" s="8">
        <f>Allocators!P48</f>
        <v>0</v>
      </c>
      <c r="O56" s="8">
        <f>Allocators!Q48</f>
        <v>0</v>
      </c>
      <c r="P56" s="8">
        <f>Allocators!R48</f>
        <v>2.5864961834910626E-2</v>
      </c>
      <c r="Q56" s="8">
        <f>Allocators!S48</f>
        <v>4.3152881212817236E-4</v>
      </c>
      <c r="R56" s="8">
        <f>Allocators!T48</f>
        <v>3.496106438469922E-4</v>
      </c>
      <c r="S56" s="8">
        <f>Allocators!U48</f>
        <v>1.1977174945620977E-3</v>
      </c>
      <c r="T56" s="8">
        <f>Allocators!V48</f>
        <v>2.5818949111862806E-4</v>
      </c>
    </row>
    <row r="57" spans="1:20">
      <c r="A57" s="14" t="str">
        <f>CONCATENATE(Allocators!A49," ",Allocators!B49)</f>
        <v>DIST_CPD DISTSEC</v>
      </c>
      <c r="B57" s="8">
        <f>Allocators!D49</f>
        <v>0</v>
      </c>
      <c r="C57" s="8">
        <f>Allocators!E49</f>
        <v>0</v>
      </c>
      <c r="D57" s="8">
        <f>Allocators!F49</f>
        <v>0</v>
      </c>
      <c r="E57" s="8">
        <f>Allocators!G49</f>
        <v>0</v>
      </c>
      <c r="F57" s="8">
        <f>Allocators!H49</f>
        <v>0</v>
      </c>
      <c r="G57" s="8">
        <f>Allocators!I49</f>
        <v>0</v>
      </c>
      <c r="H57" s="8">
        <f>Allocators!J49</f>
        <v>0</v>
      </c>
      <c r="I57" s="8">
        <f>Allocators!K49</f>
        <v>0</v>
      </c>
      <c r="J57" s="8">
        <f>Allocators!L49</f>
        <v>0</v>
      </c>
      <c r="K57" s="8">
        <f>Allocators!M49</f>
        <v>0</v>
      </c>
      <c r="L57" s="8">
        <f>Allocators!N49</f>
        <v>0</v>
      </c>
      <c r="M57" s="8">
        <f>Allocators!O49</f>
        <v>0</v>
      </c>
      <c r="N57" s="8">
        <f>Allocators!P49</f>
        <v>0</v>
      </c>
      <c r="O57" s="8">
        <f>Allocators!Q49</f>
        <v>0</v>
      </c>
      <c r="P57" s="8">
        <f>Allocators!R49</f>
        <v>0</v>
      </c>
      <c r="Q57" s="8">
        <f>Allocators!S49</f>
        <v>0</v>
      </c>
      <c r="R57" s="8">
        <f>Allocators!T49</f>
        <v>0</v>
      </c>
      <c r="S57" s="8">
        <f>Allocators!U49</f>
        <v>0</v>
      </c>
      <c r="T57" s="8">
        <f>Allocators!V49</f>
        <v>0</v>
      </c>
    </row>
    <row r="58" spans="1:20">
      <c r="A58" s="14" t="str">
        <f>CONCATENATE(Allocators!A50," ",Allocators!B50)</f>
        <v>DIST_CPD ENERGY</v>
      </c>
      <c r="B58" s="8">
        <f>Allocators!D50</f>
        <v>0</v>
      </c>
      <c r="C58" s="8">
        <f>Allocators!E50</f>
        <v>0</v>
      </c>
      <c r="D58" s="8">
        <f>Allocators!F50</f>
        <v>0</v>
      </c>
      <c r="E58" s="8">
        <f>Allocators!G50</f>
        <v>0</v>
      </c>
      <c r="F58" s="8">
        <f>Allocators!H50</f>
        <v>0</v>
      </c>
      <c r="G58" s="8">
        <f>Allocators!I50</f>
        <v>0</v>
      </c>
      <c r="H58" s="8">
        <f>Allocators!J50</f>
        <v>0</v>
      </c>
      <c r="I58" s="8">
        <f>Allocators!K50</f>
        <v>0</v>
      </c>
      <c r="J58" s="8">
        <f>Allocators!L50</f>
        <v>0</v>
      </c>
      <c r="K58" s="8">
        <f>Allocators!M50</f>
        <v>0</v>
      </c>
      <c r="L58" s="8">
        <f>Allocators!N50</f>
        <v>0</v>
      </c>
      <c r="M58" s="8">
        <f>Allocators!O50</f>
        <v>0</v>
      </c>
      <c r="N58" s="8">
        <f>Allocators!P50</f>
        <v>0</v>
      </c>
      <c r="O58" s="8">
        <f>Allocators!Q50</f>
        <v>0</v>
      </c>
      <c r="P58" s="8">
        <f>Allocators!R50</f>
        <v>0</v>
      </c>
      <c r="Q58" s="8">
        <f>Allocators!S50</f>
        <v>0</v>
      </c>
      <c r="R58" s="8">
        <f>Allocators!T50</f>
        <v>0</v>
      </c>
      <c r="S58" s="8">
        <f>Allocators!U50</f>
        <v>0</v>
      </c>
      <c r="T58" s="8">
        <f>Allocators!V50</f>
        <v>0</v>
      </c>
    </row>
    <row r="59" spans="1:20">
      <c r="A59" s="14" t="str">
        <f>CONCATENATE(Allocators!A51," ",Allocators!B51)</f>
        <v>DIST_CPD CUSTOMER</v>
      </c>
      <c r="B59" s="8">
        <f>Allocators!D51</f>
        <v>0</v>
      </c>
      <c r="C59" s="8">
        <f>Allocators!E51</f>
        <v>0</v>
      </c>
      <c r="D59" s="8">
        <f>Allocators!F51</f>
        <v>0</v>
      </c>
      <c r="E59" s="8">
        <f>Allocators!G51</f>
        <v>0</v>
      </c>
      <c r="F59" s="8">
        <f>Allocators!H51</f>
        <v>0</v>
      </c>
      <c r="G59" s="8">
        <f>Allocators!I51</f>
        <v>0</v>
      </c>
      <c r="H59" s="8">
        <f>Allocators!J51</f>
        <v>0</v>
      </c>
      <c r="I59" s="8">
        <f>Allocators!K51</f>
        <v>0</v>
      </c>
      <c r="J59" s="8">
        <f>Allocators!L51</f>
        <v>0</v>
      </c>
      <c r="K59" s="8">
        <f>Allocators!M51</f>
        <v>0</v>
      </c>
      <c r="L59" s="8">
        <f>Allocators!N51</f>
        <v>0</v>
      </c>
      <c r="M59" s="8">
        <f>Allocators!O51</f>
        <v>0</v>
      </c>
      <c r="N59" s="8">
        <f>Allocators!P51</f>
        <v>0</v>
      </c>
      <c r="O59" s="8">
        <f>Allocators!Q51</f>
        <v>0</v>
      </c>
      <c r="P59" s="8">
        <f>Allocators!R51</f>
        <v>0</v>
      </c>
      <c r="Q59" s="8">
        <f>Allocators!S51</f>
        <v>0</v>
      </c>
      <c r="R59" s="8">
        <f>Allocators!T51</f>
        <v>0</v>
      </c>
      <c r="S59" s="8">
        <f>Allocators!U51</f>
        <v>0</v>
      </c>
      <c r="T59" s="8">
        <f>Allocators!V51</f>
        <v>0</v>
      </c>
    </row>
    <row r="60" spans="1:20">
      <c r="A60" s="14" t="str">
        <f>CONCATENATE(Allocators!A52," ",Allocators!B52)</f>
        <v>DIST_CPD TOTAL</v>
      </c>
      <c r="B60" s="8">
        <f>Allocators!D52</f>
        <v>1</v>
      </c>
      <c r="C60" s="8">
        <f>Allocators!E52</f>
        <v>0.66834265052737163</v>
      </c>
      <c r="D60" s="8">
        <f>Allocators!F52</f>
        <v>3.150392781268347E-2</v>
      </c>
      <c r="E60" s="8">
        <f>Allocators!G52</f>
        <v>0.11439269538980049</v>
      </c>
      <c r="F60" s="8">
        <f>Allocators!H52</f>
        <v>3.535329522333916E-3</v>
      </c>
      <c r="G60" s="8">
        <f>Allocators!I52</f>
        <v>0</v>
      </c>
      <c r="H60" s="8">
        <f>Allocators!J52</f>
        <v>8.5774527408787271E-2</v>
      </c>
      <c r="I60" s="8">
        <f>Allocators!K52</f>
        <v>1.5975511501999162E-2</v>
      </c>
      <c r="J60" s="8">
        <f>Allocators!L52</f>
        <v>0</v>
      </c>
      <c r="K60" s="8">
        <f>Allocators!M52</f>
        <v>0</v>
      </c>
      <c r="L60" s="8">
        <f>Allocators!N52</f>
        <v>3.0578090433001372E-3</v>
      </c>
      <c r="M60" s="8">
        <f>Allocators!O52</f>
        <v>4.9315540517157357E-2</v>
      </c>
      <c r="N60" s="8">
        <f>Allocators!P52</f>
        <v>0</v>
      </c>
      <c r="O60" s="8">
        <f>Allocators!Q52</f>
        <v>0</v>
      </c>
      <c r="P60" s="8">
        <f>Allocators!R52</f>
        <v>2.5864961834910626E-2</v>
      </c>
      <c r="Q60" s="8">
        <f>Allocators!S52</f>
        <v>4.3152881212817236E-4</v>
      </c>
      <c r="R60" s="8">
        <f>Allocators!T52</f>
        <v>3.496106438469922E-4</v>
      </c>
      <c r="S60" s="8">
        <f>Allocators!U52</f>
        <v>1.1977174945620977E-3</v>
      </c>
      <c r="T60" s="8">
        <f>Allocators!V52</f>
        <v>2.5818949111862806E-4</v>
      </c>
    </row>
    <row r="61" spans="1:20"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</row>
    <row r="62" spans="1:20">
      <c r="A62" s="14" t="str">
        <f>CONCATENATE(Allocators!A95," ",Allocators!B95)</f>
        <v>DIST_METERS PRODUCTION</v>
      </c>
      <c r="B62" s="8">
        <f>Allocators!D95</f>
        <v>0</v>
      </c>
      <c r="C62" s="8">
        <f>Allocators!E95</f>
        <v>0</v>
      </c>
      <c r="D62" s="8">
        <f>Allocators!F95</f>
        <v>0</v>
      </c>
      <c r="E62" s="8">
        <f>Allocators!G95</f>
        <v>0</v>
      </c>
      <c r="F62" s="8">
        <f>Allocators!H95</f>
        <v>0</v>
      </c>
      <c r="G62" s="8">
        <f>Allocators!I95</f>
        <v>0</v>
      </c>
      <c r="H62" s="8">
        <f>Allocators!J95</f>
        <v>0</v>
      </c>
      <c r="I62" s="8">
        <f>Allocators!K95</f>
        <v>0</v>
      </c>
      <c r="J62" s="8">
        <f>Allocators!L95</f>
        <v>0</v>
      </c>
      <c r="K62" s="8">
        <f>Allocators!M95</f>
        <v>0</v>
      </c>
      <c r="L62" s="8">
        <f>Allocators!N95</f>
        <v>0</v>
      </c>
      <c r="M62" s="8">
        <f>Allocators!O95</f>
        <v>0</v>
      </c>
      <c r="N62" s="8">
        <f>Allocators!P95</f>
        <v>0</v>
      </c>
      <c r="O62" s="8">
        <f>Allocators!Q95</f>
        <v>0</v>
      </c>
      <c r="P62" s="8">
        <f>Allocators!R95</f>
        <v>0</v>
      </c>
      <c r="Q62" s="8">
        <f>Allocators!S95</f>
        <v>0</v>
      </c>
      <c r="R62" s="8">
        <f>Allocators!T95</f>
        <v>0</v>
      </c>
      <c r="S62" s="8">
        <f>Allocators!U95</f>
        <v>0</v>
      </c>
      <c r="T62" s="8">
        <f>Allocators!V95</f>
        <v>0</v>
      </c>
    </row>
    <row r="63" spans="1:20">
      <c r="A63" s="14" t="str">
        <f>CONCATENATE(Allocators!A96," ",Allocators!B96)</f>
        <v>DIST_METERS BULKTRAN</v>
      </c>
      <c r="B63" s="8">
        <f>Allocators!D96</f>
        <v>0</v>
      </c>
      <c r="C63" s="8">
        <f>Allocators!E96</f>
        <v>0</v>
      </c>
      <c r="D63" s="8">
        <f>Allocators!F96</f>
        <v>0</v>
      </c>
      <c r="E63" s="8">
        <f>Allocators!G96</f>
        <v>0</v>
      </c>
      <c r="F63" s="8">
        <f>Allocators!H96</f>
        <v>0</v>
      </c>
      <c r="G63" s="8">
        <f>Allocators!I96</f>
        <v>0</v>
      </c>
      <c r="H63" s="8">
        <f>Allocators!J96</f>
        <v>0</v>
      </c>
      <c r="I63" s="8">
        <f>Allocators!K96</f>
        <v>0</v>
      </c>
      <c r="J63" s="8">
        <f>Allocators!L96</f>
        <v>0</v>
      </c>
      <c r="K63" s="8">
        <f>Allocators!M96</f>
        <v>0</v>
      </c>
      <c r="L63" s="8">
        <f>Allocators!N96</f>
        <v>0</v>
      </c>
      <c r="M63" s="8">
        <f>Allocators!O96</f>
        <v>0</v>
      </c>
      <c r="N63" s="8">
        <f>Allocators!P96</f>
        <v>0</v>
      </c>
      <c r="O63" s="8">
        <f>Allocators!Q96</f>
        <v>0</v>
      </c>
      <c r="P63" s="8">
        <f>Allocators!R96</f>
        <v>0</v>
      </c>
      <c r="Q63" s="8">
        <f>Allocators!S96</f>
        <v>0</v>
      </c>
      <c r="R63" s="8">
        <f>Allocators!T96</f>
        <v>0</v>
      </c>
      <c r="S63" s="8">
        <f>Allocators!U96</f>
        <v>0</v>
      </c>
      <c r="T63" s="8">
        <f>Allocators!V96</f>
        <v>0</v>
      </c>
    </row>
    <row r="64" spans="1:20">
      <c r="A64" s="14" t="str">
        <f>CONCATENATE(Allocators!A97," ",Allocators!B97)</f>
        <v>DIST_METERS SUBTRAN</v>
      </c>
      <c r="B64" s="8">
        <f>Allocators!D97</f>
        <v>0</v>
      </c>
      <c r="C64" s="8">
        <f>Allocators!E97</f>
        <v>0</v>
      </c>
      <c r="D64" s="8">
        <f>Allocators!F97</f>
        <v>0</v>
      </c>
      <c r="E64" s="8">
        <f>Allocators!G97</f>
        <v>0</v>
      </c>
      <c r="F64" s="8">
        <f>Allocators!H97</f>
        <v>0</v>
      </c>
      <c r="G64" s="8">
        <f>Allocators!I97</f>
        <v>0</v>
      </c>
      <c r="H64" s="8">
        <f>Allocators!J97</f>
        <v>0</v>
      </c>
      <c r="I64" s="8">
        <f>Allocators!K97</f>
        <v>0</v>
      </c>
      <c r="J64" s="8">
        <f>Allocators!L97</f>
        <v>0</v>
      </c>
      <c r="K64" s="8">
        <f>Allocators!M97</f>
        <v>0</v>
      </c>
      <c r="L64" s="8">
        <f>Allocators!N97</f>
        <v>0</v>
      </c>
      <c r="M64" s="8">
        <f>Allocators!O97</f>
        <v>0</v>
      </c>
      <c r="N64" s="8">
        <f>Allocators!P97</f>
        <v>0</v>
      </c>
      <c r="O64" s="8">
        <f>Allocators!Q97</f>
        <v>0</v>
      </c>
      <c r="P64" s="8">
        <f>Allocators!R97</f>
        <v>0</v>
      </c>
      <c r="Q64" s="8">
        <f>Allocators!S97</f>
        <v>0</v>
      </c>
      <c r="R64" s="8">
        <f>Allocators!T97</f>
        <v>0</v>
      </c>
      <c r="S64" s="8">
        <f>Allocators!U97</f>
        <v>0</v>
      </c>
      <c r="T64" s="8">
        <f>Allocators!V97</f>
        <v>0</v>
      </c>
    </row>
    <row r="65" spans="1:20">
      <c r="A65" s="14" t="str">
        <f>CONCATENATE(Allocators!A98," ",Allocators!B98)</f>
        <v>DIST_METERS DISTPRI</v>
      </c>
      <c r="B65" s="8">
        <f>Allocators!D98</f>
        <v>0</v>
      </c>
      <c r="C65" s="8">
        <f>Allocators!E98</f>
        <v>0</v>
      </c>
      <c r="D65" s="8">
        <f>Allocators!F98</f>
        <v>0</v>
      </c>
      <c r="E65" s="8">
        <f>Allocators!G98</f>
        <v>0</v>
      </c>
      <c r="F65" s="8">
        <f>Allocators!H98</f>
        <v>0</v>
      </c>
      <c r="G65" s="8">
        <f>Allocators!I98</f>
        <v>0</v>
      </c>
      <c r="H65" s="8">
        <f>Allocators!J98</f>
        <v>0</v>
      </c>
      <c r="I65" s="8">
        <f>Allocators!K98</f>
        <v>0</v>
      </c>
      <c r="J65" s="8">
        <f>Allocators!L98</f>
        <v>0</v>
      </c>
      <c r="K65" s="8">
        <f>Allocators!M98</f>
        <v>0</v>
      </c>
      <c r="L65" s="8">
        <f>Allocators!N98</f>
        <v>0</v>
      </c>
      <c r="M65" s="8">
        <f>Allocators!O98</f>
        <v>0</v>
      </c>
      <c r="N65" s="8">
        <f>Allocators!P98</f>
        <v>0</v>
      </c>
      <c r="O65" s="8">
        <f>Allocators!Q98</f>
        <v>0</v>
      </c>
      <c r="P65" s="8">
        <f>Allocators!R98</f>
        <v>0</v>
      </c>
      <c r="Q65" s="8">
        <f>Allocators!S98</f>
        <v>0</v>
      </c>
      <c r="R65" s="8">
        <f>Allocators!T98</f>
        <v>0</v>
      </c>
      <c r="S65" s="8">
        <f>Allocators!U98</f>
        <v>0</v>
      </c>
      <c r="T65" s="8">
        <f>Allocators!V98</f>
        <v>0</v>
      </c>
    </row>
    <row r="66" spans="1:20">
      <c r="A66" s="14" t="str">
        <f>CONCATENATE(Allocators!A99," ",Allocators!B99)</f>
        <v>DIST_METERS DISTSEC</v>
      </c>
      <c r="B66" s="8">
        <f>Allocators!D99</f>
        <v>0</v>
      </c>
      <c r="C66" s="8">
        <f>Allocators!E99</f>
        <v>0</v>
      </c>
      <c r="D66" s="8">
        <f>Allocators!F99</f>
        <v>0</v>
      </c>
      <c r="E66" s="8">
        <f>Allocators!G99</f>
        <v>0</v>
      </c>
      <c r="F66" s="8">
        <f>Allocators!H99</f>
        <v>0</v>
      </c>
      <c r="G66" s="8">
        <f>Allocators!I99</f>
        <v>0</v>
      </c>
      <c r="H66" s="8">
        <f>Allocators!J99</f>
        <v>0</v>
      </c>
      <c r="I66" s="8">
        <f>Allocators!K99</f>
        <v>0</v>
      </c>
      <c r="J66" s="8">
        <f>Allocators!L99</f>
        <v>0</v>
      </c>
      <c r="K66" s="8">
        <f>Allocators!M99</f>
        <v>0</v>
      </c>
      <c r="L66" s="8">
        <f>Allocators!N99</f>
        <v>0</v>
      </c>
      <c r="M66" s="8">
        <f>Allocators!O99</f>
        <v>0</v>
      </c>
      <c r="N66" s="8">
        <f>Allocators!P99</f>
        <v>0</v>
      </c>
      <c r="O66" s="8">
        <f>Allocators!Q99</f>
        <v>0</v>
      </c>
      <c r="P66" s="8">
        <f>Allocators!R99</f>
        <v>0</v>
      </c>
      <c r="Q66" s="8">
        <f>Allocators!S99</f>
        <v>0</v>
      </c>
      <c r="R66" s="8">
        <f>Allocators!T99</f>
        <v>0</v>
      </c>
      <c r="S66" s="8">
        <f>Allocators!U99</f>
        <v>0</v>
      </c>
      <c r="T66" s="8">
        <f>Allocators!V99</f>
        <v>0</v>
      </c>
    </row>
    <row r="67" spans="1:20">
      <c r="A67" s="14" t="str">
        <f>CONCATENATE(Allocators!A100," ",Allocators!B100)</f>
        <v>DIST_METERS ENERGY</v>
      </c>
      <c r="B67" s="8">
        <f>Allocators!D100</f>
        <v>0</v>
      </c>
      <c r="C67" s="8">
        <f>Allocators!E100</f>
        <v>0</v>
      </c>
      <c r="D67" s="8">
        <f>Allocators!F100</f>
        <v>0</v>
      </c>
      <c r="E67" s="8">
        <f>Allocators!G100</f>
        <v>0</v>
      </c>
      <c r="F67" s="8">
        <f>Allocators!H100</f>
        <v>0</v>
      </c>
      <c r="G67" s="8">
        <f>Allocators!I100</f>
        <v>0</v>
      </c>
      <c r="H67" s="8">
        <f>Allocators!J100</f>
        <v>0</v>
      </c>
      <c r="I67" s="8">
        <f>Allocators!K100</f>
        <v>0</v>
      </c>
      <c r="J67" s="8">
        <f>Allocators!L100</f>
        <v>0</v>
      </c>
      <c r="K67" s="8">
        <f>Allocators!M100</f>
        <v>0</v>
      </c>
      <c r="L67" s="8">
        <f>Allocators!N100</f>
        <v>0</v>
      </c>
      <c r="M67" s="8">
        <f>Allocators!O100</f>
        <v>0</v>
      </c>
      <c r="N67" s="8">
        <f>Allocators!P100</f>
        <v>0</v>
      </c>
      <c r="O67" s="8">
        <f>Allocators!Q100</f>
        <v>0</v>
      </c>
      <c r="P67" s="8">
        <f>Allocators!R100</f>
        <v>0</v>
      </c>
      <c r="Q67" s="8">
        <f>Allocators!S100</f>
        <v>0</v>
      </c>
      <c r="R67" s="8">
        <f>Allocators!T100</f>
        <v>0</v>
      </c>
      <c r="S67" s="8">
        <f>Allocators!U100</f>
        <v>0</v>
      </c>
      <c r="T67" s="8">
        <f>Allocators!V100</f>
        <v>0</v>
      </c>
    </row>
    <row r="68" spans="1:20">
      <c r="A68" s="14" t="str">
        <f>CONCATENATE(Allocators!A101," ",Allocators!B101)</f>
        <v>DIST_METERS CUSTOMER</v>
      </c>
      <c r="B68" s="8">
        <f>Allocators!D101</f>
        <v>1.0000000000000002</v>
      </c>
      <c r="C68" s="8">
        <f>Allocators!E101</f>
        <v>0.44835694281926275</v>
      </c>
      <c r="D68" s="8">
        <f>Allocators!F101</f>
        <v>0.26566362108533781</v>
      </c>
      <c r="E68" s="8">
        <f>Allocators!G101</f>
        <v>7.6117158198963489E-2</v>
      </c>
      <c r="F68" s="8">
        <f>Allocators!H101</f>
        <v>5.0188435139381357E-2</v>
      </c>
      <c r="G68" s="8">
        <f>Allocators!I101</f>
        <v>8.1522122789952373E-3</v>
      </c>
      <c r="H68" s="8">
        <f>Allocators!J101</f>
        <v>3.7199135740947201E-2</v>
      </c>
      <c r="I68" s="8">
        <f>Allocators!K101</f>
        <v>1.3031195017754535E-2</v>
      </c>
      <c r="J68" s="8">
        <f>Allocators!L101</f>
        <v>2.8403511104579691E-2</v>
      </c>
      <c r="K68" s="8">
        <f>Allocators!M101</f>
        <v>4.9920241790208097E-3</v>
      </c>
      <c r="L68" s="8">
        <f>Allocators!N101</f>
        <v>2.5637663603160764E-4</v>
      </c>
      <c r="M68" s="8">
        <f>Allocators!O101</f>
        <v>7.7303709662191787E-3</v>
      </c>
      <c r="N68" s="8">
        <f>Allocators!P101</f>
        <v>4.1769840384135871E-2</v>
      </c>
      <c r="O68" s="8">
        <f>Allocators!Q101</f>
        <v>7.4880516149119182E-3</v>
      </c>
      <c r="P68" s="8">
        <f>Allocators!R101</f>
        <v>1.0319059848797635E-2</v>
      </c>
      <c r="Q68" s="8">
        <f>Allocators!S101</f>
        <v>2.2086511108385595E-4</v>
      </c>
      <c r="R68" s="8">
        <f>Allocators!T101</f>
        <v>1.1119987457709979E-4</v>
      </c>
      <c r="S68" s="8">
        <f>Allocators!U101</f>
        <v>0</v>
      </c>
      <c r="T68" s="8">
        <f>Allocators!V101</f>
        <v>0</v>
      </c>
    </row>
    <row r="69" spans="1:20">
      <c r="A69" s="14" t="str">
        <f>CONCATENATE(Allocators!A102," ",Allocators!B102)</f>
        <v>DIST_METERS TOTAL</v>
      </c>
      <c r="B69" s="8">
        <f>Allocators!D102</f>
        <v>1.0000000000000002</v>
      </c>
      <c r="C69" s="8">
        <f>Allocators!E102</f>
        <v>0.44835694281926275</v>
      </c>
      <c r="D69" s="8">
        <f>Allocators!F102</f>
        <v>0.26566362108533781</v>
      </c>
      <c r="E69" s="8">
        <f>Allocators!G102</f>
        <v>7.6117158198963489E-2</v>
      </c>
      <c r="F69" s="8">
        <f>Allocators!H102</f>
        <v>5.0188435139381357E-2</v>
      </c>
      <c r="G69" s="8">
        <f>Allocators!I102</f>
        <v>8.1522122789952373E-3</v>
      </c>
      <c r="H69" s="8">
        <f>Allocators!J102</f>
        <v>3.7199135740947201E-2</v>
      </c>
      <c r="I69" s="8">
        <f>Allocators!K102</f>
        <v>1.3031195017754535E-2</v>
      </c>
      <c r="J69" s="8">
        <f>Allocators!L102</f>
        <v>2.8403511104579691E-2</v>
      </c>
      <c r="K69" s="8">
        <f>Allocators!M102</f>
        <v>4.9920241790208097E-3</v>
      </c>
      <c r="L69" s="8">
        <f>Allocators!N102</f>
        <v>2.5637663603160764E-4</v>
      </c>
      <c r="M69" s="8">
        <f>Allocators!O102</f>
        <v>7.7303709662191787E-3</v>
      </c>
      <c r="N69" s="8">
        <f>Allocators!P102</f>
        <v>4.1769840384135871E-2</v>
      </c>
      <c r="O69" s="8">
        <f>Allocators!Q102</f>
        <v>7.4880516149119182E-3</v>
      </c>
      <c r="P69" s="8">
        <f>Allocators!R102</f>
        <v>1.0319059848797635E-2</v>
      </c>
      <c r="Q69" s="8">
        <f>Allocators!S102</f>
        <v>2.2086511108385595E-4</v>
      </c>
      <c r="R69" s="8">
        <f>Allocators!T102</f>
        <v>1.1119987457709979E-4</v>
      </c>
      <c r="S69" s="8">
        <f>Allocators!U102</f>
        <v>0</v>
      </c>
      <c r="T69" s="8">
        <f>Allocators!V102</f>
        <v>0</v>
      </c>
    </row>
    <row r="70" spans="1:20"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</row>
    <row r="71" spans="1:20">
      <c r="A71" s="14" t="str">
        <f>CONCATENATE(Allocators!A238," ",Allocators!B238)</f>
        <v>DIST_OHLINES PRODUCTION</v>
      </c>
      <c r="B71" s="8">
        <f>Allocators!D238</f>
        <v>0</v>
      </c>
      <c r="C71" s="8">
        <f>Allocators!E238</f>
        <v>0</v>
      </c>
      <c r="D71" s="8">
        <f>Allocators!F238</f>
        <v>0</v>
      </c>
      <c r="E71" s="8">
        <f>Allocators!G238</f>
        <v>0</v>
      </c>
      <c r="F71" s="8">
        <f>Allocators!H238</f>
        <v>0</v>
      </c>
      <c r="G71" s="8">
        <f>Allocators!I238</f>
        <v>0</v>
      </c>
      <c r="H71" s="8">
        <f>Allocators!J238</f>
        <v>0</v>
      </c>
      <c r="I71" s="8">
        <f>Allocators!K238</f>
        <v>0</v>
      </c>
      <c r="J71" s="8">
        <f>Allocators!L238</f>
        <v>0</v>
      </c>
      <c r="K71" s="8">
        <f>Allocators!M238</f>
        <v>0</v>
      </c>
      <c r="L71" s="8">
        <f>Allocators!N238</f>
        <v>0</v>
      </c>
      <c r="M71" s="8">
        <f>Allocators!O238</f>
        <v>0</v>
      </c>
      <c r="N71" s="8">
        <f>Allocators!P238</f>
        <v>0</v>
      </c>
      <c r="O71" s="8">
        <f>Allocators!Q238</f>
        <v>0</v>
      </c>
      <c r="P71" s="8">
        <f>Allocators!R238</f>
        <v>0</v>
      </c>
      <c r="Q71" s="8">
        <f>Allocators!S238</f>
        <v>0</v>
      </c>
      <c r="R71" s="8">
        <f>Allocators!T238</f>
        <v>0</v>
      </c>
      <c r="S71" s="8">
        <f>Allocators!U238</f>
        <v>0</v>
      </c>
      <c r="T71" s="8">
        <f>Allocators!V238</f>
        <v>0</v>
      </c>
    </row>
    <row r="72" spans="1:20">
      <c r="A72" s="14" t="str">
        <f>CONCATENATE(Allocators!A239," ",Allocators!B239)</f>
        <v>DIST_OHLINES BULKTRAN</v>
      </c>
      <c r="B72" s="8">
        <f>Allocators!D239</f>
        <v>0</v>
      </c>
      <c r="C72" s="8">
        <f>Allocators!E239</f>
        <v>0</v>
      </c>
      <c r="D72" s="8">
        <f>Allocators!F239</f>
        <v>0</v>
      </c>
      <c r="E72" s="8">
        <f>Allocators!G239</f>
        <v>0</v>
      </c>
      <c r="F72" s="8">
        <f>Allocators!H239</f>
        <v>0</v>
      </c>
      <c r="G72" s="8">
        <f>Allocators!I239</f>
        <v>0</v>
      </c>
      <c r="H72" s="8">
        <f>Allocators!J239</f>
        <v>0</v>
      </c>
      <c r="I72" s="8">
        <f>Allocators!K239</f>
        <v>0</v>
      </c>
      <c r="J72" s="8">
        <f>Allocators!L239</f>
        <v>0</v>
      </c>
      <c r="K72" s="8">
        <f>Allocators!M239</f>
        <v>0</v>
      </c>
      <c r="L72" s="8">
        <f>Allocators!N239</f>
        <v>0</v>
      </c>
      <c r="M72" s="8">
        <f>Allocators!O239</f>
        <v>0</v>
      </c>
      <c r="N72" s="8">
        <f>Allocators!P239</f>
        <v>0</v>
      </c>
      <c r="O72" s="8">
        <f>Allocators!Q239</f>
        <v>0</v>
      </c>
      <c r="P72" s="8">
        <f>Allocators!R239</f>
        <v>0</v>
      </c>
      <c r="Q72" s="8">
        <f>Allocators!S239</f>
        <v>0</v>
      </c>
      <c r="R72" s="8">
        <f>Allocators!T239</f>
        <v>0</v>
      </c>
      <c r="S72" s="8">
        <f>Allocators!U239</f>
        <v>0</v>
      </c>
      <c r="T72" s="8">
        <f>Allocators!V239</f>
        <v>0</v>
      </c>
    </row>
    <row r="73" spans="1:20">
      <c r="A73" s="14" t="str">
        <f>CONCATENATE(Allocators!A240," ",Allocators!B240)</f>
        <v>DIST_OHLINES SUBTRAN</v>
      </c>
      <c r="B73" s="8">
        <f>Allocators!D240</f>
        <v>0</v>
      </c>
      <c r="C73" s="8">
        <f>Allocators!E240</f>
        <v>0</v>
      </c>
      <c r="D73" s="8">
        <f>Allocators!F240</f>
        <v>0</v>
      </c>
      <c r="E73" s="8">
        <f>Allocators!G240</f>
        <v>0</v>
      </c>
      <c r="F73" s="8">
        <f>Allocators!H240</f>
        <v>0</v>
      </c>
      <c r="G73" s="8">
        <f>Allocators!I240</f>
        <v>0</v>
      </c>
      <c r="H73" s="8">
        <f>Allocators!J240</f>
        <v>0</v>
      </c>
      <c r="I73" s="8">
        <f>Allocators!K240</f>
        <v>0</v>
      </c>
      <c r="J73" s="8">
        <f>Allocators!L240</f>
        <v>0</v>
      </c>
      <c r="K73" s="8">
        <f>Allocators!M240</f>
        <v>0</v>
      </c>
      <c r="L73" s="8">
        <f>Allocators!N240</f>
        <v>0</v>
      </c>
      <c r="M73" s="8">
        <f>Allocators!O240</f>
        <v>0</v>
      </c>
      <c r="N73" s="8">
        <f>Allocators!P240</f>
        <v>0</v>
      </c>
      <c r="O73" s="8">
        <f>Allocators!Q240</f>
        <v>0</v>
      </c>
      <c r="P73" s="8">
        <f>Allocators!R240</f>
        <v>0</v>
      </c>
      <c r="Q73" s="8">
        <f>Allocators!S240</f>
        <v>0</v>
      </c>
      <c r="R73" s="8">
        <f>Allocators!T240</f>
        <v>0</v>
      </c>
      <c r="S73" s="8">
        <f>Allocators!U240</f>
        <v>0</v>
      </c>
      <c r="T73" s="8">
        <f>Allocators!V240</f>
        <v>0</v>
      </c>
    </row>
    <row r="74" spans="1:20">
      <c r="A74" s="14" t="str">
        <f>CONCATENATE(Allocators!A241," ",Allocators!B241)</f>
        <v>DIST_OHLINES DISTPRI</v>
      </c>
      <c r="B74" s="8">
        <f>Allocators!D241</f>
        <v>0.83319999999999983</v>
      </c>
      <c r="C74" s="8">
        <f>Allocators!E241</f>
        <v>0.55686309641940612</v>
      </c>
      <c r="D74" s="8">
        <f>Allocators!F241</f>
        <v>2.6249072653527869E-2</v>
      </c>
      <c r="E74" s="8">
        <f>Allocators!G241</f>
        <v>9.5311993798781774E-2</v>
      </c>
      <c r="F74" s="8">
        <f>Allocators!H241</f>
        <v>2.9456365580086191E-3</v>
      </c>
      <c r="G74" s="8">
        <f>Allocators!I241</f>
        <v>0</v>
      </c>
      <c r="H74" s="8">
        <f>Allocators!J241</f>
        <v>7.1467336237001564E-2</v>
      </c>
      <c r="I74" s="8">
        <f>Allocators!K241</f>
        <v>1.3310796183465702E-2</v>
      </c>
      <c r="J74" s="8">
        <f>Allocators!L241</f>
        <v>0</v>
      </c>
      <c r="K74" s="8">
        <f>Allocators!M241</f>
        <v>0</v>
      </c>
      <c r="L74" s="8">
        <f>Allocators!N241</f>
        <v>2.5477664948776743E-3</v>
      </c>
      <c r="M74" s="8">
        <f>Allocators!O241</f>
        <v>4.1089708358895513E-2</v>
      </c>
      <c r="N74" s="8">
        <f>Allocators!P241</f>
        <v>0</v>
      </c>
      <c r="O74" s="8">
        <f>Allocators!Q241</f>
        <v>0</v>
      </c>
      <c r="P74" s="8">
        <f>Allocators!R241</f>
        <v>2.1550686200847536E-2</v>
      </c>
      <c r="Q74" s="8">
        <f>Allocators!S241</f>
        <v>3.5954980626519325E-4</v>
      </c>
      <c r="R74" s="8">
        <f>Allocators!T241</f>
        <v>2.9129558845331392E-4</v>
      </c>
      <c r="S74" s="8">
        <f>Allocators!U241</f>
        <v>9.9793821646913979E-4</v>
      </c>
      <c r="T74" s="8">
        <f>Allocators!V241</f>
        <v>2.151234840000409E-4</v>
      </c>
    </row>
    <row r="75" spans="1:20">
      <c r="A75" s="14" t="str">
        <f>CONCATENATE(Allocators!A242," ",Allocators!B242)</f>
        <v>DIST_OHLINES DISTSEC</v>
      </c>
      <c r="B75" s="8">
        <f>Allocators!D242</f>
        <v>0.1668</v>
      </c>
      <c r="C75" s="8">
        <f>Allocators!E242</f>
        <v>0.12471660212751341</v>
      </c>
      <c r="D75" s="8">
        <f>Allocators!F242</f>
        <v>6.0126271369170987E-3</v>
      </c>
      <c r="E75" s="8">
        <f>Allocators!G242</f>
        <v>1.8142601758847805E-2</v>
      </c>
      <c r="F75" s="8">
        <f>Allocators!H242</f>
        <v>0</v>
      </c>
      <c r="G75" s="8">
        <f>Allocators!I242</f>
        <v>0</v>
      </c>
      <c r="H75" s="8">
        <f>Allocators!J242</f>
        <v>1.1560536456062476E-2</v>
      </c>
      <c r="I75" s="8">
        <f>Allocators!K242</f>
        <v>0</v>
      </c>
      <c r="J75" s="8">
        <f>Allocators!L242</f>
        <v>0</v>
      </c>
      <c r="K75" s="8">
        <f>Allocators!M242</f>
        <v>0</v>
      </c>
      <c r="L75" s="8">
        <f>Allocators!N242</f>
        <v>3.1257265331081436E-4</v>
      </c>
      <c r="M75" s="8">
        <f>Allocators!O242</f>
        <v>0</v>
      </c>
      <c r="N75" s="8">
        <f>Allocators!P242</f>
        <v>0</v>
      </c>
      <c r="O75" s="8">
        <f>Allocators!Q242</f>
        <v>0</v>
      </c>
      <c r="P75" s="8">
        <f>Allocators!R242</f>
        <v>4.2640355823522092E-3</v>
      </c>
      <c r="Q75" s="8">
        <f>Allocators!S242</f>
        <v>0</v>
      </c>
      <c r="R75" s="8">
        <f>Allocators!T242</f>
        <v>4.4248034406975533E-5</v>
      </c>
      <c r="S75" s="8">
        <f>Allocators!U242</f>
        <v>1.5023909528645387E-3</v>
      </c>
      <c r="T75" s="8">
        <f>Allocators!V242</f>
        <v>2.4438529772468026E-4</v>
      </c>
    </row>
    <row r="76" spans="1:20">
      <c r="A76" s="14" t="str">
        <f>CONCATENATE(Allocators!A243," ",Allocators!B243)</f>
        <v>DIST_OHLINES ENERGY</v>
      </c>
      <c r="B76" s="8">
        <f>Allocators!D243</f>
        <v>0</v>
      </c>
      <c r="C76" s="8">
        <f>Allocators!E243</f>
        <v>0</v>
      </c>
      <c r="D76" s="8">
        <f>Allocators!F243</f>
        <v>0</v>
      </c>
      <c r="E76" s="8">
        <f>Allocators!G243</f>
        <v>0</v>
      </c>
      <c r="F76" s="8">
        <f>Allocators!H243</f>
        <v>0</v>
      </c>
      <c r="G76" s="8">
        <f>Allocators!I243</f>
        <v>0</v>
      </c>
      <c r="H76" s="8">
        <f>Allocators!J243</f>
        <v>0</v>
      </c>
      <c r="I76" s="8">
        <f>Allocators!K243</f>
        <v>0</v>
      </c>
      <c r="J76" s="8">
        <f>Allocators!L243</f>
        <v>0</v>
      </c>
      <c r="K76" s="8">
        <f>Allocators!M243</f>
        <v>0</v>
      </c>
      <c r="L76" s="8">
        <f>Allocators!N243</f>
        <v>0</v>
      </c>
      <c r="M76" s="8">
        <f>Allocators!O243</f>
        <v>0</v>
      </c>
      <c r="N76" s="8">
        <f>Allocators!P243</f>
        <v>0</v>
      </c>
      <c r="O76" s="8">
        <f>Allocators!Q243</f>
        <v>0</v>
      </c>
      <c r="P76" s="8">
        <f>Allocators!R243</f>
        <v>0</v>
      </c>
      <c r="Q76" s="8">
        <f>Allocators!S243</f>
        <v>0</v>
      </c>
      <c r="R76" s="8">
        <f>Allocators!T243</f>
        <v>0</v>
      </c>
      <c r="S76" s="8">
        <f>Allocators!U243</f>
        <v>0</v>
      </c>
      <c r="T76" s="8">
        <f>Allocators!V243</f>
        <v>0</v>
      </c>
    </row>
    <row r="77" spans="1:20">
      <c r="A77" s="14" t="str">
        <f>CONCATENATE(Allocators!A244," ",Allocators!B244)</f>
        <v>DIST_OHLINES CUSTOMER</v>
      </c>
      <c r="B77" s="8">
        <f>Allocators!D244</f>
        <v>0</v>
      </c>
      <c r="C77" s="8">
        <f>Allocators!E244</f>
        <v>0</v>
      </c>
      <c r="D77" s="8">
        <f>Allocators!F244</f>
        <v>0</v>
      </c>
      <c r="E77" s="8">
        <f>Allocators!G244</f>
        <v>0</v>
      </c>
      <c r="F77" s="8">
        <f>Allocators!H244</f>
        <v>0</v>
      </c>
      <c r="G77" s="8">
        <f>Allocators!I244</f>
        <v>0</v>
      </c>
      <c r="H77" s="8">
        <f>Allocators!J244</f>
        <v>0</v>
      </c>
      <c r="I77" s="8">
        <f>Allocators!K244</f>
        <v>0</v>
      </c>
      <c r="J77" s="8">
        <f>Allocators!L244</f>
        <v>0</v>
      </c>
      <c r="K77" s="8">
        <f>Allocators!M244</f>
        <v>0</v>
      </c>
      <c r="L77" s="8">
        <f>Allocators!N244</f>
        <v>0</v>
      </c>
      <c r="M77" s="8">
        <f>Allocators!O244</f>
        <v>0</v>
      </c>
      <c r="N77" s="8">
        <f>Allocators!P244</f>
        <v>0</v>
      </c>
      <c r="O77" s="8">
        <f>Allocators!Q244</f>
        <v>0</v>
      </c>
      <c r="P77" s="8">
        <f>Allocators!R244</f>
        <v>0</v>
      </c>
      <c r="Q77" s="8">
        <f>Allocators!S244</f>
        <v>0</v>
      </c>
      <c r="R77" s="8">
        <f>Allocators!T244</f>
        <v>0</v>
      </c>
      <c r="S77" s="8">
        <f>Allocators!U244</f>
        <v>0</v>
      </c>
      <c r="T77" s="8">
        <f>Allocators!V244</f>
        <v>0</v>
      </c>
    </row>
    <row r="78" spans="1:20">
      <c r="A78" s="14" t="str">
        <f>CONCATENATE(Allocators!A245," ",Allocators!B245)</f>
        <v>DIST_OHLINES TOTAL</v>
      </c>
      <c r="B78" s="8">
        <f>Allocators!D245</f>
        <v>1</v>
      </c>
      <c r="C78" s="8">
        <f>Allocators!E245</f>
        <v>0.68157969854691958</v>
      </c>
      <c r="D78" s="8">
        <f>Allocators!F245</f>
        <v>3.2261699790444964E-2</v>
      </c>
      <c r="E78" s="8">
        <f>Allocators!G245</f>
        <v>0.11345459555762957</v>
      </c>
      <c r="F78" s="8">
        <f>Allocators!H245</f>
        <v>2.9456365580086191E-3</v>
      </c>
      <c r="G78" s="8">
        <f>Allocators!I245</f>
        <v>0</v>
      </c>
      <c r="H78" s="8">
        <f>Allocators!J245</f>
        <v>8.3027872693064039E-2</v>
      </c>
      <c r="I78" s="8">
        <f>Allocators!K245</f>
        <v>1.3310796183465702E-2</v>
      </c>
      <c r="J78" s="8">
        <f>Allocators!L245</f>
        <v>0</v>
      </c>
      <c r="K78" s="8">
        <f>Allocators!M245</f>
        <v>0</v>
      </c>
      <c r="L78" s="8">
        <f>Allocators!N245</f>
        <v>2.8603391481884888E-3</v>
      </c>
      <c r="M78" s="8">
        <f>Allocators!O245</f>
        <v>4.1089708358895513E-2</v>
      </c>
      <c r="N78" s="8">
        <f>Allocators!P245</f>
        <v>0</v>
      </c>
      <c r="O78" s="8">
        <f>Allocators!Q245</f>
        <v>0</v>
      </c>
      <c r="P78" s="8">
        <f>Allocators!R245</f>
        <v>2.5814721783199747E-2</v>
      </c>
      <c r="Q78" s="8">
        <f>Allocators!S245</f>
        <v>3.5954980626519325E-4</v>
      </c>
      <c r="R78" s="8">
        <f>Allocators!T245</f>
        <v>3.3554362286028944E-4</v>
      </c>
      <c r="S78" s="8">
        <f>Allocators!U245</f>
        <v>2.5003291693336785E-3</v>
      </c>
      <c r="T78" s="8">
        <f>Allocators!V245</f>
        <v>4.5950878172472116E-4</v>
      </c>
    </row>
    <row r="79" spans="1:20"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</row>
    <row r="80" spans="1:20">
      <c r="A80" s="14" t="str">
        <f>CONCATENATE(Allocators!A105," ",Allocators!B105)</f>
        <v>DIST_OL PRODUCTION</v>
      </c>
      <c r="B80" s="8">
        <f>Allocators!D105</f>
        <v>0</v>
      </c>
      <c r="C80" s="8">
        <f>Allocators!E105</f>
        <v>0</v>
      </c>
      <c r="D80" s="8">
        <f>Allocators!F105</f>
        <v>0</v>
      </c>
      <c r="E80" s="8">
        <f>Allocators!G105</f>
        <v>0</v>
      </c>
      <c r="F80" s="8">
        <f>Allocators!H105</f>
        <v>0</v>
      </c>
      <c r="G80" s="8">
        <f>Allocators!I105</f>
        <v>0</v>
      </c>
      <c r="H80" s="8">
        <f>Allocators!J105</f>
        <v>0</v>
      </c>
      <c r="I80" s="8">
        <f>Allocators!K105</f>
        <v>0</v>
      </c>
      <c r="J80" s="8">
        <f>Allocators!L105</f>
        <v>0</v>
      </c>
      <c r="K80" s="8">
        <f>Allocators!M105</f>
        <v>0</v>
      </c>
      <c r="L80" s="8">
        <f>Allocators!N105</f>
        <v>0</v>
      </c>
      <c r="M80" s="8">
        <f>Allocators!O105</f>
        <v>0</v>
      </c>
      <c r="N80" s="8">
        <f>Allocators!P105</f>
        <v>0</v>
      </c>
      <c r="O80" s="8">
        <f>Allocators!Q105</f>
        <v>0</v>
      </c>
      <c r="P80" s="8">
        <f>Allocators!R105</f>
        <v>0</v>
      </c>
      <c r="Q80" s="8">
        <f>Allocators!S105</f>
        <v>0</v>
      </c>
      <c r="R80" s="8">
        <f>Allocators!T105</f>
        <v>0</v>
      </c>
      <c r="S80" s="8">
        <f>Allocators!U105</f>
        <v>0</v>
      </c>
      <c r="T80" s="8">
        <f>Allocators!V105</f>
        <v>0</v>
      </c>
    </row>
    <row r="81" spans="1:20">
      <c r="A81" s="14" t="str">
        <f>CONCATENATE(Allocators!A106," ",Allocators!B106)</f>
        <v>DIST_OL BULKTRAN</v>
      </c>
      <c r="B81" s="8">
        <f>Allocators!D106</f>
        <v>0</v>
      </c>
      <c r="C81" s="8">
        <f>Allocators!E106</f>
        <v>0</v>
      </c>
      <c r="D81" s="8">
        <f>Allocators!F106</f>
        <v>0</v>
      </c>
      <c r="E81" s="8">
        <f>Allocators!G106</f>
        <v>0</v>
      </c>
      <c r="F81" s="8">
        <f>Allocators!H106</f>
        <v>0</v>
      </c>
      <c r="G81" s="8">
        <f>Allocators!I106</f>
        <v>0</v>
      </c>
      <c r="H81" s="8">
        <f>Allocators!J106</f>
        <v>0</v>
      </c>
      <c r="I81" s="8">
        <f>Allocators!K106</f>
        <v>0</v>
      </c>
      <c r="J81" s="8">
        <f>Allocators!L106</f>
        <v>0</v>
      </c>
      <c r="K81" s="8">
        <f>Allocators!M106</f>
        <v>0</v>
      </c>
      <c r="L81" s="8">
        <f>Allocators!N106</f>
        <v>0</v>
      </c>
      <c r="M81" s="8">
        <f>Allocators!O106</f>
        <v>0</v>
      </c>
      <c r="N81" s="8">
        <f>Allocators!P106</f>
        <v>0</v>
      </c>
      <c r="O81" s="8">
        <f>Allocators!Q106</f>
        <v>0</v>
      </c>
      <c r="P81" s="8">
        <f>Allocators!R106</f>
        <v>0</v>
      </c>
      <c r="Q81" s="8">
        <f>Allocators!S106</f>
        <v>0</v>
      </c>
      <c r="R81" s="8">
        <f>Allocators!T106</f>
        <v>0</v>
      </c>
      <c r="S81" s="8">
        <f>Allocators!U106</f>
        <v>0</v>
      </c>
      <c r="T81" s="8">
        <f>Allocators!V106</f>
        <v>0</v>
      </c>
    </row>
    <row r="82" spans="1:20">
      <c r="A82" s="14" t="str">
        <f>CONCATENATE(Allocators!A107," ",Allocators!B107)</f>
        <v>DIST_OL SUBTRAN</v>
      </c>
      <c r="B82" s="8">
        <f>Allocators!D107</f>
        <v>0</v>
      </c>
      <c r="C82" s="8">
        <f>Allocators!E107</f>
        <v>0</v>
      </c>
      <c r="D82" s="8">
        <f>Allocators!F107</f>
        <v>0</v>
      </c>
      <c r="E82" s="8">
        <f>Allocators!G107</f>
        <v>0</v>
      </c>
      <c r="F82" s="8">
        <f>Allocators!H107</f>
        <v>0</v>
      </c>
      <c r="G82" s="8">
        <f>Allocators!I107</f>
        <v>0</v>
      </c>
      <c r="H82" s="8">
        <f>Allocators!J107</f>
        <v>0</v>
      </c>
      <c r="I82" s="8">
        <f>Allocators!K107</f>
        <v>0</v>
      </c>
      <c r="J82" s="8">
        <f>Allocators!L107</f>
        <v>0</v>
      </c>
      <c r="K82" s="8">
        <f>Allocators!M107</f>
        <v>0</v>
      </c>
      <c r="L82" s="8">
        <f>Allocators!N107</f>
        <v>0</v>
      </c>
      <c r="M82" s="8">
        <f>Allocators!O107</f>
        <v>0</v>
      </c>
      <c r="N82" s="8">
        <f>Allocators!P107</f>
        <v>0</v>
      </c>
      <c r="O82" s="8">
        <f>Allocators!Q107</f>
        <v>0</v>
      </c>
      <c r="P82" s="8">
        <f>Allocators!R107</f>
        <v>0</v>
      </c>
      <c r="Q82" s="8">
        <f>Allocators!S107</f>
        <v>0</v>
      </c>
      <c r="R82" s="8">
        <f>Allocators!T107</f>
        <v>0</v>
      </c>
      <c r="S82" s="8">
        <f>Allocators!U107</f>
        <v>0</v>
      </c>
      <c r="T82" s="8">
        <f>Allocators!V107</f>
        <v>0</v>
      </c>
    </row>
    <row r="83" spans="1:20">
      <c r="A83" s="14" t="str">
        <f>CONCATENATE(Allocators!A108," ",Allocators!B108)</f>
        <v>DIST_OL DISTPRI</v>
      </c>
      <c r="B83" s="8">
        <f>Allocators!D108</f>
        <v>0</v>
      </c>
      <c r="C83" s="8">
        <f>Allocators!E108</f>
        <v>0</v>
      </c>
      <c r="D83" s="8">
        <f>Allocators!F108</f>
        <v>0</v>
      </c>
      <c r="E83" s="8">
        <f>Allocators!G108</f>
        <v>0</v>
      </c>
      <c r="F83" s="8">
        <f>Allocators!H108</f>
        <v>0</v>
      </c>
      <c r="G83" s="8">
        <f>Allocators!I108</f>
        <v>0</v>
      </c>
      <c r="H83" s="8">
        <f>Allocators!J108</f>
        <v>0</v>
      </c>
      <c r="I83" s="8">
        <f>Allocators!K108</f>
        <v>0</v>
      </c>
      <c r="J83" s="8">
        <f>Allocators!L108</f>
        <v>0</v>
      </c>
      <c r="K83" s="8">
        <f>Allocators!M108</f>
        <v>0</v>
      </c>
      <c r="L83" s="8">
        <f>Allocators!N108</f>
        <v>0</v>
      </c>
      <c r="M83" s="8">
        <f>Allocators!O108</f>
        <v>0</v>
      </c>
      <c r="N83" s="8">
        <f>Allocators!P108</f>
        <v>0</v>
      </c>
      <c r="O83" s="8">
        <f>Allocators!Q108</f>
        <v>0</v>
      </c>
      <c r="P83" s="8">
        <f>Allocators!R108</f>
        <v>0</v>
      </c>
      <c r="Q83" s="8">
        <f>Allocators!S108</f>
        <v>0</v>
      </c>
      <c r="R83" s="8">
        <f>Allocators!T108</f>
        <v>0</v>
      </c>
      <c r="S83" s="8">
        <f>Allocators!U108</f>
        <v>0</v>
      </c>
      <c r="T83" s="8">
        <f>Allocators!V108</f>
        <v>0</v>
      </c>
    </row>
    <row r="84" spans="1:20">
      <c r="A84" s="14" t="str">
        <f>CONCATENATE(Allocators!A109," ",Allocators!B109)</f>
        <v>DIST_OL DISTSEC</v>
      </c>
      <c r="B84" s="8">
        <f>Allocators!D109</f>
        <v>0</v>
      </c>
      <c r="C84" s="8">
        <f>Allocators!E109</f>
        <v>0</v>
      </c>
      <c r="D84" s="8">
        <f>Allocators!F109</f>
        <v>0</v>
      </c>
      <c r="E84" s="8">
        <f>Allocators!G109</f>
        <v>0</v>
      </c>
      <c r="F84" s="8">
        <f>Allocators!H109</f>
        <v>0</v>
      </c>
      <c r="G84" s="8">
        <f>Allocators!I109</f>
        <v>0</v>
      </c>
      <c r="H84" s="8">
        <f>Allocators!J109</f>
        <v>0</v>
      </c>
      <c r="I84" s="8">
        <f>Allocators!K109</f>
        <v>0</v>
      </c>
      <c r="J84" s="8">
        <f>Allocators!L109</f>
        <v>0</v>
      </c>
      <c r="K84" s="8">
        <f>Allocators!M109</f>
        <v>0</v>
      </c>
      <c r="L84" s="8">
        <f>Allocators!N109</f>
        <v>0</v>
      </c>
      <c r="M84" s="8">
        <f>Allocators!O109</f>
        <v>0</v>
      </c>
      <c r="N84" s="8">
        <f>Allocators!P109</f>
        <v>0</v>
      </c>
      <c r="O84" s="8">
        <f>Allocators!Q109</f>
        <v>0</v>
      </c>
      <c r="P84" s="8">
        <f>Allocators!R109</f>
        <v>0</v>
      </c>
      <c r="Q84" s="8">
        <f>Allocators!S109</f>
        <v>0</v>
      </c>
      <c r="R84" s="8">
        <f>Allocators!T109</f>
        <v>0</v>
      </c>
      <c r="S84" s="8">
        <f>Allocators!U109</f>
        <v>0</v>
      </c>
      <c r="T84" s="8">
        <f>Allocators!V109</f>
        <v>0</v>
      </c>
    </row>
    <row r="85" spans="1:20">
      <c r="A85" s="14" t="str">
        <f>CONCATENATE(Allocators!A110," ",Allocators!B110)</f>
        <v>DIST_OL ENERGY</v>
      </c>
      <c r="B85" s="8">
        <f>Allocators!D110</f>
        <v>0</v>
      </c>
      <c r="C85" s="8">
        <f>Allocators!E110</f>
        <v>0</v>
      </c>
      <c r="D85" s="8">
        <f>Allocators!F110</f>
        <v>0</v>
      </c>
      <c r="E85" s="8">
        <f>Allocators!G110</f>
        <v>0</v>
      </c>
      <c r="F85" s="8">
        <f>Allocators!H110</f>
        <v>0</v>
      </c>
      <c r="G85" s="8">
        <f>Allocators!I110</f>
        <v>0</v>
      </c>
      <c r="H85" s="8">
        <f>Allocators!J110</f>
        <v>0</v>
      </c>
      <c r="I85" s="8">
        <f>Allocators!K110</f>
        <v>0</v>
      </c>
      <c r="J85" s="8">
        <f>Allocators!L110</f>
        <v>0</v>
      </c>
      <c r="K85" s="8">
        <f>Allocators!M110</f>
        <v>0</v>
      </c>
      <c r="L85" s="8">
        <f>Allocators!N110</f>
        <v>0</v>
      </c>
      <c r="M85" s="8">
        <f>Allocators!O110</f>
        <v>0</v>
      </c>
      <c r="N85" s="8">
        <f>Allocators!P110</f>
        <v>0</v>
      </c>
      <c r="O85" s="8">
        <f>Allocators!Q110</f>
        <v>0</v>
      </c>
      <c r="P85" s="8">
        <f>Allocators!R110</f>
        <v>0</v>
      </c>
      <c r="Q85" s="8">
        <f>Allocators!S110</f>
        <v>0</v>
      </c>
      <c r="R85" s="8">
        <f>Allocators!T110</f>
        <v>0</v>
      </c>
      <c r="S85" s="8">
        <f>Allocators!U110</f>
        <v>0</v>
      </c>
      <c r="T85" s="8">
        <f>Allocators!V110</f>
        <v>0</v>
      </c>
    </row>
    <row r="86" spans="1:20">
      <c r="A86" s="14" t="str">
        <f>CONCATENATE(Allocators!A111," ",Allocators!B111)</f>
        <v>DIST_OL CUSTOMER</v>
      </c>
      <c r="B86" s="8">
        <f>Allocators!D111</f>
        <v>1</v>
      </c>
      <c r="C86" s="8">
        <f>Allocators!E111</f>
        <v>0</v>
      </c>
      <c r="D86" s="8">
        <f>Allocators!F111</f>
        <v>0</v>
      </c>
      <c r="E86" s="8">
        <f>Allocators!G111</f>
        <v>0</v>
      </c>
      <c r="F86" s="8">
        <f>Allocators!H111</f>
        <v>0</v>
      </c>
      <c r="G86" s="8">
        <f>Allocators!I111</f>
        <v>0</v>
      </c>
      <c r="H86" s="8">
        <f>Allocators!J111</f>
        <v>0</v>
      </c>
      <c r="I86" s="8">
        <f>Allocators!K111</f>
        <v>0</v>
      </c>
      <c r="J86" s="8">
        <f>Allocators!L111</f>
        <v>0</v>
      </c>
      <c r="K86" s="8">
        <f>Allocators!M111</f>
        <v>0</v>
      </c>
      <c r="L86" s="8">
        <f>Allocators!N111</f>
        <v>0</v>
      </c>
      <c r="M86" s="8">
        <f>Allocators!O111</f>
        <v>0</v>
      </c>
      <c r="N86" s="8">
        <f>Allocators!P111</f>
        <v>0</v>
      </c>
      <c r="O86" s="8">
        <f>Allocators!Q111</f>
        <v>0</v>
      </c>
      <c r="P86" s="8">
        <f>Allocators!R111</f>
        <v>0</v>
      </c>
      <c r="Q86" s="8">
        <f>Allocators!S111</f>
        <v>0</v>
      </c>
      <c r="R86" s="8">
        <f>Allocators!T111</f>
        <v>0</v>
      </c>
      <c r="S86" s="8">
        <f>Allocators!U111</f>
        <v>1</v>
      </c>
      <c r="T86" s="8">
        <f>Allocators!V111</f>
        <v>0</v>
      </c>
    </row>
    <row r="87" spans="1:20">
      <c r="A87" s="14" t="str">
        <f>CONCATENATE(Allocators!A112," ",Allocators!B112)</f>
        <v>DIST_OL TOTAL</v>
      </c>
      <c r="B87" s="8">
        <f>Allocators!D112</f>
        <v>1</v>
      </c>
      <c r="C87" s="8">
        <f>Allocators!E112</f>
        <v>0</v>
      </c>
      <c r="D87" s="8">
        <f>Allocators!F112</f>
        <v>0</v>
      </c>
      <c r="E87" s="8">
        <f>Allocators!G112</f>
        <v>0</v>
      </c>
      <c r="F87" s="8">
        <f>Allocators!H112</f>
        <v>0</v>
      </c>
      <c r="G87" s="8">
        <f>Allocators!I112</f>
        <v>0</v>
      </c>
      <c r="H87" s="8">
        <f>Allocators!J112</f>
        <v>0</v>
      </c>
      <c r="I87" s="8">
        <f>Allocators!K112</f>
        <v>0</v>
      </c>
      <c r="J87" s="8">
        <f>Allocators!L112</f>
        <v>0</v>
      </c>
      <c r="K87" s="8">
        <f>Allocators!M112</f>
        <v>0</v>
      </c>
      <c r="L87" s="8">
        <f>Allocators!N112</f>
        <v>0</v>
      </c>
      <c r="M87" s="8">
        <f>Allocators!O112</f>
        <v>0</v>
      </c>
      <c r="N87" s="8">
        <f>Allocators!P112</f>
        <v>0</v>
      </c>
      <c r="O87" s="8">
        <f>Allocators!Q112</f>
        <v>0</v>
      </c>
      <c r="P87" s="8">
        <f>Allocators!R112</f>
        <v>0</v>
      </c>
      <c r="Q87" s="8">
        <f>Allocators!S112</f>
        <v>0</v>
      </c>
      <c r="R87" s="8">
        <f>Allocators!T112</f>
        <v>0</v>
      </c>
      <c r="S87" s="8">
        <f>Allocators!U112</f>
        <v>1</v>
      </c>
      <c r="T87" s="8">
        <f>Allocators!V112</f>
        <v>0</v>
      </c>
    </row>
    <row r="88" spans="1:20"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</row>
    <row r="89" spans="1:20">
      <c r="A89" s="14" t="str">
        <f>CONCATENATE(Allocators!A75," ",Allocators!B75)</f>
        <v>DIST_PCUST PRODUCTION</v>
      </c>
      <c r="B89" s="8">
        <f>Allocators!D75</f>
        <v>0</v>
      </c>
      <c r="C89" s="8">
        <f>Allocators!E75</f>
        <v>0</v>
      </c>
      <c r="D89" s="8">
        <f>Allocators!F75</f>
        <v>0</v>
      </c>
      <c r="E89" s="8">
        <f>Allocators!G75</f>
        <v>0</v>
      </c>
      <c r="F89" s="8">
        <f>Allocators!H75</f>
        <v>0</v>
      </c>
      <c r="G89" s="8">
        <f>Allocators!I75</f>
        <v>0</v>
      </c>
      <c r="H89" s="8">
        <f>Allocators!J75</f>
        <v>0</v>
      </c>
      <c r="I89" s="8">
        <f>Allocators!K75</f>
        <v>0</v>
      </c>
      <c r="J89" s="8">
        <f>Allocators!L75</f>
        <v>0</v>
      </c>
      <c r="K89" s="8">
        <f>Allocators!M75</f>
        <v>0</v>
      </c>
      <c r="L89" s="8">
        <f>Allocators!N75</f>
        <v>0</v>
      </c>
      <c r="M89" s="8">
        <f>Allocators!O75</f>
        <v>0</v>
      </c>
      <c r="N89" s="8">
        <f>Allocators!P75</f>
        <v>0</v>
      </c>
      <c r="O89" s="8">
        <f>Allocators!Q75</f>
        <v>0</v>
      </c>
      <c r="P89" s="8">
        <f>Allocators!R75</f>
        <v>0</v>
      </c>
      <c r="Q89" s="8">
        <f>Allocators!S75</f>
        <v>0</v>
      </c>
      <c r="R89" s="8">
        <f>Allocators!T75</f>
        <v>0</v>
      </c>
      <c r="S89" s="8">
        <f>Allocators!U75</f>
        <v>0</v>
      </c>
      <c r="T89" s="8">
        <f>Allocators!V75</f>
        <v>0</v>
      </c>
    </row>
    <row r="90" spans="1:20">
      <c r="A90" s="14" t="str">
        <f>CONCATENATE(Allocators!A76," ",Allocators!B76)</f>
        <v>DIST_PCUST BULKTRAN</v>
      </c>
      <c r="B90" s="8">
        <f>Allocators!D76</f>
        <v>0</v>
      </c>
      <c r="C90" s="8">
        <f>Allocators!E76</f>
        <v>0</v>
      </c>
      <c r="D90" s="8">
        <f>Allocators!F76</f>
        <v>0</v>
      </c>
      <c r="E90" s="8">
        <f>Allocators!G76</f>
        <v>0</v>
      </c>
      <c r="F90" s="8">
        <f>Allocators!H76</f>
        <v>0</v>
      </c>
      <c r="G90" s="8">
        <f>Allocators!I76</f>
        <v>0</v>
      </c>
      <c r="H90" s="8">
        <f>Allocators!J76</f>
        <v>0</v>
      </c>
      <c r="I90" s="8">
        <f>Allocators!K76</f>
        <v>0</v>
      </c>
      <c r="J90" s="8">
        <f>Allocators!L76</f>
        <v>0</v>
      </c>
      <c r="K90" s="8">
        <f>Allocators!M76</f>
        <v>0</v>
      </c>
      <c r="L90" s="8">
        <f>Allocators!N76</f>
        <v>0</v>
      </c>
      <c r="M90" s="8">
        <f>Allocators!O76</f>
        <v>0</v>
      </c>
      <c r="N90" s="8">
        <f>Allocators!P76</f>
        <v>0</v>
      </c>
      <c r="O90" s="8">
        <f>Allocators!Q76</f>
        <v>0</v>
      </c>
      <c r="P90" s="8">
        <f>Allocators!R76</f>
        <v>0</v>
      </c>
      <c r="Q90" s="8">
        <f>Allocators!S76</f>
        <v>0</v>
      </c>
      <c r="R90" s="8">
        <f>Allocators!T76</f>
        <v>0</v>
      </c>
      <c r="S90" s="8">
        <f>Allocators!U76</f>
        <v>0</v>
      </c>
      <c r="T90" s="8">
        <f>Allocators!V76</f>
        <v>0</v>
      </c>
    </row>
    <row r="91" spans="1:20">
      <c r="A91" s="14" t="str">
        <f>CONCATENATE(Allocators!A77," ",Allocators!B77)</f>
        <v>DIST_PCUST SUBTRAN</v>
      </c>
      <c r="B91" s="8">
        <f>Allocators!D77</f>
        <v>0</v>
      </c>
      <c r="C91" s="8">
        <f>Allocators!E77</f>
        <v>0</v>
      </c>
      <c r="D91" s="8">
        <f>Allocators!F77</f>
        <v>0</v>
      </c>
      <c r="E91" s="8">
        <f>Allocators!G77</f>
        <v>0</v>
      </c>
      <c r="F91" s="8">
        <f>Allocators!H77</f>
        <v>0</v>
      </c>
      <c r="G91" s="8">
        <f>Allocators!I77</f>
        <v>0</v>
      </c>
      <c r="H91" s="8">
        <f>Allocators!J77</f>
        <v>0</v>
      </c>
      <c r="I91" s="8">
        <f>Allocators!K77</f>
        <v>0</v>
      </c>
      <c r="J91" s="8">
        <f>Allocators!L77</f>
        <v>0</v>
      </c>
      <c r="K91" s="8">
        <f>Allocators!M77</f>
        <v>0</v>
      </c>
      <c r="L91" s="8">
        <f>Allocators!N77</f>
        <v>0</v>
      </c>
      <c r="M91" s="8">
        <f>Allocators!O77</f>
        <v>0</v>
      </c>
      <c r="N91" s="8">
        <f>Allocators!P77</f>
        <v>0</v>
      </c>
      <c r="O91" s="8">
        <f>Allocators!Q77</f>
        <v>0</v>
      </c>
      <c r="P91" s="8">
        <f>Allocators!R77</f>
        <v>0</v>
      </c>
      <c r="Q91" s="8">
        <f>Allocators!S77</f>
        <v>0</v>
      </c>
      <c r="R91" s="8">
        <f>Allocators!T77</f>
        <v>0</v>
      </c>
      <c r="S91" s="8">
        <f>Allocators!U77</f>
        <v>0</v>
      </c>
      <c r="T91" s="8">
        <f>Allocators!V77</f>
        <v>0</v>
      </c>
    </row>
    <row r="92" spans="1:20">
      <c r="A92" s="14" t="str">
        <f>CONCATENATE(Allocators!A78," ",Allocators!B78)</f>
        <v>DIST_PCUST DISTPRI</v>
      </c>
      <c r="B92" s="8">
        <f>Allocators!D78</f>
        <v>0</v>
      </c>
      <c r="C92" s="8">
        <f>Allocators!E78</f>
        <v>0</v>
      </c>
      <c r="D92" s="8">
        <f>Allocators!F78</f>
        <v>0</v>
      </c>
      <c r="E92" s="8">
        <f>Allocators!G78</f>
        <v>0</v>
      </c>
      <c r="F92" s="8">
        <f>Allocators!H78</f>
        <v>0</v>
      </c>
      <c r="G92" s="8">
        <f>Allocators!I78</f>
        <v>0</v>
      </c>
      <c r="H92" s="8">
        <f>Allocators!J78</f>
        <v>0</v>
      </c>
      <c r="I92" s="8">
        <f>Allocators!K78</f>
        <v>0</v>
      </c>
      <c r="J92" s="8">
        <f>Allocators!L78</f>
        <v>0</v>
      </c>
      <c r="K92" s="8">
        <f>Allocators!M78</f>
        <v>0</v>
      </c>
      <c r="L92" s="8">
        <f>Allocators!N78</f>
        <v>0</v>
      </c>
      <c r="M92" s="8">
        <f>Allocators!O78</f>
        <v>0</v>
      </c>
      <c r="N92" s="8">
        <f>Allocators!P78</f>
        <v>0</v>
      </c>
      <c r="O92" s="8">
        <f>Allocators!Q78</f>
        <v>0</v>
      </c>
      <c r="P92" s="8">
        <f>Allocators!R78</f>
        <v>0</v>
      </c>
      <c r="Q92" s="8">
        <f>Allocators!S78</f>
        <v>0</v>
      </c>
      <c r="R92" s="8">
        <f>Allocators!T78</f>
        <v>0</v>
      </c>
      <c r="S92" s="8">
        <f>Allocators!U78</f>
        <v>0</v>
      </c>
      <c r="T92" s="8">
        <f>Allocators!V78</f>
        <v>0</v>
      </c>
    </row>
    <row r="93" spans="1:20">
      <c r="A93" s="14" t="str">
        <f>CONCATENATE(Allocators!A79," ",Allocators!B79)</f>
        <v>DIST_PCUST DISTSEC</v>
      </c>
      <c r="B93" s="8">
        <f>Allocators!D79</f>
        <v>0</v>
      </c>
      <c r="C93" s="8">
        <f>Allocators!E79</f>
        <v>0</v>
      </c>
      <c r="D93" s="8">
        <f>Allocators!F79</f>
        <v>0</v>
      </c>
      <c r="E93" s="8">
        <f>Allocators!G79</f>
        <v>0</v>
      </c>
      <c r="F93" s="8">
        <f>Allocators!H79</f>
        <v>0</v>
      </c>
      <c r="G93" s="8">
        <f>Allocators!I79</f>
        <v>0</v>
      </c>
      <c r="H93" s="8">
        <f>Allocators!J79</f>
        <v>0</v>
      </c>
      <c r="I93" s="8">
        <f>Allocators!K79</f>
        <v>0</v>
      </c>
      <c r="J93" s="8">
        <f>Allocators!L79</f>
        <v>0</v>
      </c>
      <c r="K93" s="8">
        <f>Allocators!M79</f>
        <v>0</v>
      </c>
      <c r="L93" s="8">
        <f>Allocators!N79</f>
        <v>0</v>
      </c>
      <c r="M93" s="8">
        <f>Allocators!O79</f>
        <v>0</v>
      </c>
      <c r="N93" s="8">
        <f>Allocators!P79</f>
        <v>0</v>
      </c>
      <c r="O93" s="8">
        <f>Allocators!Q79</f>
        <v>0</v>
      </c>
      <c r="P93" s="8">
        <f>Allocators!R79</f>
        <v>0</v>
      </c>
      <c r="Q93" s="8">
        <f>Allocators!S79</f>
        <v>0</v>
      </c>
      <c r="R93" s="8">
        <f>Allocators!T79</f>
        <v>0</v>
      </c>
      <c r="S93" s="8">
        <f>Allocators!U79</f>
        <v>0</v>
      </c>
      <c r="T93" s="8">
        <f>Allocators!V79</f>
        <v>0</v>
      </c>
    </row>
    <row r="94" spans="1:20">
      <c r="A94" s="14" t="str">
        <f>CONCATENATE(Allocators!A80," ",Allocators!B80)</f>
        <v>DIST_PCUST ENERGY</v>
      </c>
      <c r="B94" s="8">
        <f>Allocators!D80</f>
        <v>0</v>
      </c>
      <c r="C94" s="8">
        <f>Allocators!E80</f>
        <v>0</v>
      </c>
      <c r="D94" s="8">
        <f>Allocators!F80</f>
        <v>0</v>
      </c>
      <c r="E94" s="8">
        <f>Allocators!G80</f>
        <v>0</v>
      </c>
      <c r="F94" s="8">
        <f>Allocators!H80</f>
        <v>0</v>
      </c>
      <c r="G94" s="8">
        <f>Allocators!I80</f>
        <v>0</v>
      </c>
      <c r="H94" s="8">
        <f>Allocators!J80</f>
        <v>0</v>
      </c>
      <c r="I94" s="8">
        <f>Allocators!K80</f>
        <v>0</v>
      </c>
      <c r="J94" s="8">
        <f>Allocators!L80</f>
        <v>0</v>
      </c>
      <c r="K94" s="8">
        <f>Allocators!M80</f>
        <v>0</v>
      </c>
      <c r="L94" s="8">
        <f>Allocators!N80</f>
        <v>0</v>
      </c>
      <c r="M94" s="8">
        <f>Allocators!O80</f>
        <v>0</v>
      </c>
      <c r="N94" s="8">
        <f>Allocators!P80</f>
        <v>0</v>
      </c>
      <c r="O94" s="8">
        <f>Allocators!Q80</f>
        <v>0</v>
      </c>
      <c r="P94" s="8">
        <f>Allocators!R80</f>
        <v>0</v>
      </c>
      <c r="Q94" s="8">
        <f>Allocators!S80</f>
        <v>0</v>
      </c>
      <c r="R94" s="8">
        <f>Allocators!T80</f>
        <v>0</v>
      </c>
      <c r="S94" s="8">
        <f>Allocators!U80</f>
        <v>0</v>
      </c>
      <c r="T94" s="8">
        <f>Allocators!V80</f>
        <v>0</v>
      </c>
    </row>
    <row r="95" spans="1:20">
      <c r="A95" s="14" t="str">
        <f>CONCATENATE(Allocators!A81," ",Allocators!B81)</f>
        <v>DIST_PCUST CUSTOMER</v>
      </c>
      <c r="B95" s="8">
        <f>Allocators!D81</f>
        <v>1.0000000000000002</v>
      </c>
      <c r="C95" s="8">
        <f>Allocators!E81</f>
        <v>0.63734955508454794</v>
      </c>
      <c r="D95" s="8">
        <f>Allocators!F81</f>
        <v>0.11152298340787496</v>
      </c>
      <c r="E95" s="8">
        <f>Allocators!G81</f>
        <v>3.1321487595589129E-2</v>
      </c>
      <c r="F95" s="8">
        <f>Allocators!H81</f>
        <v>3.6414905834788373E-4</v>
      </c>
      <c r="G95" s="8">
        <f>Allocators!I81</f>
        <v>0</v>
      </c>
      <c r="H95" s="8">
        <f>Allocators!J81</f>
        <v>2.7404550929513815E-3</v>
      </c>
      <c r="I95" s="8">
        <f>Allocators!K81</f>
        <v>2.7544608259647615E-4</v>
      </c>
      <c r="J95" s="8">
        <f>Allocators!L81</f>
        <v>0</v>
      </c>
      <c r="K95" s="8">
        <f>Allocators!M81</f>
        <v>0</v>
      </c>
      <c r="L95" s="8">
        <f>Allocators!N81</f>
        <v>1.867431068450686E-5</v>
      </c>
      <c r="M95" s="8">
        <f>Allocators!O81</f>
        <v>1.63400218489435E-4</v>
      </c>
      <c r="N95" s="8">
        <f>Allocators!P81</f>
        <v>0</v>
      </c>
      <c r="O95" s="8">
        <f>Allocators!Q81</f>
        <v>0</v>
      </c>
      <c r="P95" s="8">
        <f>Allocators!R81</f>
        <v>7.5164100505140108E-4</v>
      </c>
      <c r="Q95" s="8">
        <f>Allocators!S81</f>
        <v>4.6685776711267149E-6</v>
      </c>
      <c r="R95" s="8">
        <f>Allocators!T81</f>
        <v>4.6685776711267146E-5</v>
      </c>
      <c r="S95" s="8">
        <f>Allocators!U81</f>
        <v>0.21518408201757253</v>
      </c>
      <c r="T95" s="8">
        <f>Allocators!V81</f>
        <v>2.5677177191196928E-4</v>
      </c>
    </row>
    <row r="96" spans="1:20">
      <c r="A96" s="14" t="str">
        <f>CONCATENATE(Allocators!A82," ",Allocators!B82)</f>
        <v>DIST_PCUST TOTAL</v>
      </c>
      <c r="B96" s="8">
        <f>Allocators!D82</f>
        <v>1.0000000000000002</v>
      </c>
      <c r="C96" s="8">
        <f>Allocators!E82</f>
        <v>0.63734955508454794</v>
      </c>
      <c r="D96" s="8">
        <f>Allocators!F82</f>
        <v>0.11152298340787496</v>
      </c>
      <c r="E96" s="8">
        <f>Allocators!G82</f>
        <v>3.1321487595589129E-2</v>
      </c>
      <c r="F96" s="8">
        <f>Allocators!H82</f>
        <v>3.6414905834788373E-4</v>
      </c>
      <c r="G96" s="8">
        <f>Allocators!I82</f>
        <v>0</v>
      </c>
      <c r="H96" s="8">
        <f>Allocators!J82</f>
        <v>2.7404550929513815E-3</v>
      </c>
      <c r="I96" s="8">
        <f>Allocators!K82</f>
        <v>2.7544608259647615E-4</v>
      </c>
      <c r="J96" s="8">
        <f>Allocators!L82</f>
        <v>0</v>
      </c>
      <c r="K96" s="8">
        <f>Allocators!M82</f>
        <v>0</v>
      </c>
      <c r="L96" s="8">
        <f>Allocators!N82</f>
        <v>1.867431068450686E-5</v>
      </c>
      <c r="M96" s="8">
        <f>Allocators!O82</f>
        <v>1.63400218489435E-4</v>
      </c>
      <c r="N96" s="8">
        <f>Allocators!P82</f>
        <v>0</v>
      </c>
      <c r="O96" s="8">
        <f>Allocators!Q82</f>
        <v>0</v>
      </c>
      <c r="P96" s="8">
        <f>Allocators!R82</f>
        <v>7.5164100505140108E-4</v>
      </c>
      <c r="Q96" s="8">
        <f>Allocators!S82</f>
        <v>4.6685776711267149E-6</v>
      </c>
      <c r="R96" s="8">
        <f>Allocators!T82</f>
        <v>4.6685776711267146E-5</v>
      </c>
      <c r="S96" s="8">
        <f>Allocators!U82</f>
        <v>0.21518408201757253</v>
      </c>
      <c r="T96" s="8">
        <f>Allocators!V82</f>
        <v>2.5677177191196928E-4</v>
      </c>
    </row>
    <row r="97" spans="1:20"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</row>
    <row r="98" spans="1:20">
      <c r="A98" s="14" t="str">
        <f>CONCATENATE(Allocators!A226," ",Allocators!B226)</f>
        <v>DIST_POLES PRODUCTION</v>
      </c>
      <c r="B98" s="8">
        <f>Allocators!D226</f>
        <v>0</v>
      </c>
      <c r="C98" s="8">
        <f>Allocators!E226</f>
        <v>0</v>
      </c>
      <c r="D98" s="8">
        <f>Allocators!F226</f>
        <v>0</v>
      </c>
      <c r="E98" s="8">
        <f>Allocators!G226</f>
        <v>0</v>
      </c>
      <c r="F98" s="8">
        <f>Allocators!H226</f>
        <v>0</v>
      </c>
      <c r="G98" s="8">
        <f>Allocators!I226</f>
        <v>0</v>
      </c>
      <c r="H98" s="8">
        <f>Allocators!J226</f>
        <v>0</v>
      </c>
      <c r="I98" s="8">
        <f>Allocators!K226</f>
        <v>0</v>
      </c>
      <c r="J98" s="8">
        <f>Allocators!L226</f>
        <v>0</v>
      </c>
      <c r="K98" s="8">
        <f>Allocators!M226</f>
        <v>0</v>
      </c>
      <c r="L98" s="8">
        <f>Allocators!N226</f>
        <v>0</v>
      </c>
      <c r="M98" s="8">
        <f>Allocators!O226</f>
        <v>0</v>
      </c>
      <c r="N98" s="8">
        <f>Allocators!P226</f>
        <v>0</v>
      </c>
      <c r="O98" s="8">
        <f>Allocators!Q226</f>
        <v>0</v>
      </c>
      <c r="P98" s="8">
        <f>Allocators!R226</f>
        <v>0</v>
      </c>
      <c r="Q98" s="8">
        <f>Allocators!S226</f>
        <v>0</v>
      </c>
      <c r="R98" s="8">
        <f>Allocators!T226</f>
        <v>0</v>
      </c>
      <c r="S98" s="8">
        <f>Allocators!U226</f>
        <v>0</v>
      </c>
      <c r="T98" s="8">
        <f>Allocators!V226</f>
        <v>0</v>
      </c>
    </row>
    <row r="99" spans="1:20">
      <c r="A99" s="14" t="str">
        <f>CONCATENATE(Allocators!A227," ",Allocators!B227)</f>
        <v>DIST_POLES BULKTRAN</v>
      </c>
      <c r="B99" s="8">
        <f>Allocators!D227</f>
        <v>0</v>
      </c>
      <c r="C99" s="8">
        <f>Allocators!E227</f>
        <v>0</v>
      </c>
      <c r="D99" s="8">
        <f>Allocators!F227</f>
        <v>0</v>
      </c>
      <c r="E99" s="8">
        <f>Allocators!G227</f>
        <v>0</v>
      </c>
      <c r="F99" s="8">
        <f>Allocators!H227</f>
        <v>0</v>
      </c>
      <c r="G99" s="8">
        <f>Allocators!I227</f>
        <v>0</v>
      </c>
      <c r="H99" s="8">
        <f>Allocators!J227</f>
        <v>0</v>
      </c>
      <c r="I99" s="8">
        <f>Allocators!K227</f>
        <v>0</v>
      </c>
      <c r="J99" s="8">
        <f>Allocators!L227</f>
        <v>0</v>
      </c>
      <c r="K99" s="8">
        <f>Allocators!M227</f>
        <v>0</v>
      </c>
      <c r="L99" s="8">
        <f>Allocators!N227</f>
        <v>0</v>
      </c>
      <c r="M99" s="8">
        <f>Allocators!O227</f>
        <v>0</v>
      </c>
      <c r="N99" s="8">
        <f>Allocators!P227</f>
        <v>0</v>
      </c>
      <c r="O99" s="8">
        <f>Allocators!Q227</f>
        <v>0</v>
      </c>
      <c r="P99" s="8">
        <f>Allocators!R227</f>
        <v>0</v>
      </c>
      <c r="Q99" s="8">
        <f>Allocators!S227</f>
        <v>0</v>
      </c>
      <c r="R99" s="8">
        <f>Allocators!T227</f>
        <v>0</v>
      </c>
      <c r="S99" s="8">
        <f>Allocators!U227</f>
        <v>0</v>
      </c>
      <c r="T99" s="8">
        <f>Allocators!V227</f>
        <v>0</v>
      </c>
    </row>
    <row r="100" spans="1:20">
      <c r="A100" s="14" t="str">
        <f>CONCATENATE(Allocators!A228," ",Allocators!B228)</f>
        <v>DIST_POLES SUBTRAN</v>
      </c>
      <c r="B100" s="8">
        <f>Allocators!D228</f>
        <v>0</v>
      </c>
      <c r="C100" s="8">
        <f>Allocators!E228</f>
        <v>0</v>
      </c>
      <c r="D100" s="8">
        <f>Allocators!F228</f>
        <v>0</v>
      </c>
      <c r="E100" s="8">
        <f>Allocators!G228</f>
        <v>0</v>
      </c>
      <c r="F100" s="8">
        <f>Allocators!H228</f>
        <v>0</v>
      </c>
      <c r="G100" s="8">
        <f>Allocators!I228</f>
        <v>0</v>
      </c>
      <c r="H100" s="8">
        <f>Allocators!J228</f>
        <v>0</v>
      </c>
      <c r="I100" s="8">
        <f>Allocators!K228</f>
        <v>0</v>
      </c>
      <c r="J100" s="8">
        <f>Allocators!L228</f>
        <v>0</v>
      </c>
      <c r="K100" s="8">
        <f>Allocators!M228</f>
        <v>0</v>
      </c>
      <c r="L100" s="8">
        <f>Allocators!N228</f>
        <v>0</v>
      </c>
      <c r="M100" s="8">
        <f>Allocators!O228</f>
        <v>0</v>
      </c>
      <c r="N100" s="8">
        <f>Allocators!P228</f>
        <v>0</v>
      </c>
      <c r="O100" s="8">
        <f>Allocators!Q228</f>
        <v>0</v>
      </c>
      <c r="P100" s="8">
        <f>Allocators!R228</f>
        <v>0</v>
      </c>
      <c r="Q100" s="8">
        <f>Allocators!S228</f>
        <v>0</v>
      </c>
      <c r="R100" s="8">
        <f>Allocators!T228</f>
        <v>0</v>
      </c>
      <c r="S100" s="8">
        <f>Allocators!U228</f>
        <v>0</v>
      </c>
      <c r="T100" s="8">
        <f>Allocators!V228</f>
        <v>0</v>
      </c>
    </row>
    <row r="101" spans="1:20">
      <c r="A101" s="14" t="str">
        <f>CONCATENATE(Allocators!A229," ",Allocators!B229)</f>
        <v>DIST_POLES DISTPRI</v>
      </c>
      <c r="B101" s="8">
        <f>Allocators!D229</f>
        <v>0.56689999999999985</v>
      </c>
      <c r="C101" s="8">
        <f>Allocators!E229</f>
        <v>0.37888344858396694</v>
      </c>
      <c r="D101" s="8">
        <f>Allocators!F229</f>
        <v>1.7859576677010259E-2</v>
      </c>
      <c r="E101" s="8">
        <f>Allocators!G229</f>
        <v>6.4849219016477888E-2</v>
      </c>
      <c r="F101" s="8">
        <f>Allocators!H229</f>
        <v>2.004178306211097E-3</v>
      </c>
      <c r="G101" s="8">
        <f>Allocators!I229</f>
        <v>0</v>
      </c>
      <c r="H101" s="8">
        <f>Allocators!J229</f>
        <v>4.86255795880415E-2</v>
      </c>
      <c r="I101" s="8">
        <f>Allocators!K229</f>
        <v>9.0565174704833242E-3</v>
      </c>
      <c r="J101" s="8">
        <f>Allocators!L229</f>
        <v>0</v>
      </c>
      <c r="K101" s="8">
        <f>Allocators!M229</f>
        <v>0</v>
      </c>
      <c r="L101" s="8">
        <f>Allocators!N229</f>
        <v>1.7334719466468476E-3</v>
      </c>
      <c r="M101" s="8">
        <f>Allocators!O229</f>
        <v>2.7956979919176502E-2</v>
      </c>
      <c r="N101" s="8">
        <f>Allocators!P229</f>
        <v>0</v>
      </c>
      <c r="O101" s="8">
        <f>Allocators!Q229</f>
        <v>0</v>
      </c>
      <c r="P101" s="8">
        <f>Allocators!R229</f>
        <v>1.4662846864210833E-2</v>
      </c>
      <c r="Q101" s="8">
        <f>Allocators!S229</f>
        <v>2.446336835954609E-4</v>
      </c>
      <c r="R101" s="8">
        <f>Allocators!T229</f>
        <v>1.9819427399685985E-4</v>
      </c>
      <c r="S101" s="8">
        <f>Allocators!U229</f>
        <v>6.789860476672532E-4</v>
      </c>
      <c r="T101" s="8">
        <f>Allocators!V229</f>
        <v>1.4636762251515024E-4</v>
      </c>
    </row>
    <row r="102" spans="1:20">
      <c r="A102" s="14" t="str">
        <f>CONCATENATE(Allocators!A230," ",Allocators!B230)</f>
        <v>DIST_POLES DISTSEC</v>
      </c>
      <c r="B102" s="8">
        <f>Allocators!D230</f>
        <v>0.43309999999999993</v>
      </c>
      <c r="C102" s="8">
        <f>Allocators!E230</f>
        <v>0.32382949868960464</v>
      </c>
      <c r="D102" s="8">
        <f>Allocators!F230</f>
        <v>1.5611923339321316E-2</v>
      </c>
      <c r="E102" s="8">
        <f>Allocators!G230</f>
        <v>4.7107678787511896E-2</v>
      </c>
      <c r="F102" s="8">
        <f>Allocators!H230</f>
        <v>0</v>
      </c>
      <c r="G102" s="8">
        <f>Allocators!I230</f>
        <v>0</v>
      </c>
      <c r="H102" s="8">
        <f>Allocators!J230</f>
        <v>3.0017196277701785E-2</v>
      </c>
      <c r="I102" s="8">
        <f>Allocators!K230</f>
        <v>0</v>
      </c>
      <c r="J102" s="8">
        <f>Allocators!L230</f>
        <v>0</v>
      </c>
      <c r="K102" s="8">
        <f>Allocators!M230</f>
        <v>0</v>
      </c>
      <c r="L102" s="8">
        <f>Allocators!N230</f>
        <v>8.1160201528125719E-4</v>
      </c>
      <c r="M102" s="8">
        <f>Allocators!O230</f>
        <v>0</v>
      </c>
      <c r="N102" s="8">
        <f>Allocators!P230</f>
        <v>0</v>
      </c>
      <c r="O102" s="8">
        <f>Allocators!Q230</f>
        <v>0</v>
      </c>
      <c r="P102" s="8">
        <f>Allocators!R230</f>
        <v>1.107166553187495E-2</v>
      </c>
      <c r="Q102" s="8">
        <f>Allocators!S230</f>
        <v>0</v>
      </c>
      <c r="R102" s="8">
        <f>Allocators!T230</f>
        <v>1.1489102938645745E-4</v>
      </c>
      <c r="S102" s="8">
        <f>Allocators!U230</f>
        <v>3.900992336244794E-3</v>
      </c>
      <c r="T102" s="8">
        <f>Allocators!V230</f>
        <v>6.3455199307289574E-4</v>
      </c>
    </row>
    <row r="103" spans="1:20">
      <c r="A103" s="14" t="str">
        <f>CONCATENATE(Allocators!A231," ",Allocators!B231)</f>
        <v>DIST_POLES ENERGY</v>
      </c>
      <c r="B103" s="8">
        <f>Allocators!D231</f>
        <v>0</v>
      </c>
      <c r="C103" s="8">
        <f>Allocators!E231</f>
        <v>0</v>
      </c>
      <c r="D103" s="8">
        <f>Allocators!F231</f>
        <v>0</v>
      </c>
      <c r="E103" s="8">
        <f>Allocators!G231</f>
        <v>0</v>
      </c>
      <c r="F103" s="8">
        <f>Allocators!H231</f>
        <v>0</v>
      </c>
      <c r="G103" s="8">
        <f>Allocators!I231</f>
        <v>0</v>
      </c>
      <c r="H103" s="8">
        <f>Allocators!J231</f>
        <v>0</v>
      </c>
      <c r="I103" s="8">
        <f>Allocators!K231</f>
        <v>0</v>
      </c>
      <c r="J103" s="8">
        <f>Allocators!L231</f>
        <v>0</v>
      </c>
      <c r="K103" s="8">
        <f>Allocators!M231</f>
        <v>0</v>
      </c>
      <c r="L103" s="8">
        <f>Allocators!N231</f>
        <v>0</v>
      </c>
      <c r="M103" s="8">
        <f>Allocators!O231</f>
        <v>0</v>
      </c>
      <c r="N103" s="8">
        <f>Allocators!P231</f>
        <v>0</v>
      </c>
      <c r="O103" s="8">
        <f>Allocators!Q231</f>
        <v>0</v>
      </c>
      <c r="P103" s="8">
        <f>Allocators!R231</f>
        <v>0</v>
      </c>
      <c r="Q103" s="8">
        <f>Allocators!S231</f>
        <v>0</v>
      </c>
      <c r="R103" s="8">
        <f>Allocators!T231</f>
        <v>0</v>
      </c>
      <c r="S103" s="8">
        <f>Allocators!U231</f>
        <v>0</v>
      </c>
      <c r="T103" s="8">
        <f>Allocators!V231</f>
        <v>0</v>
      </c>
    </row>
    <row r="104" spans="1:20">
      <c r="A104" s="14" t="str">
        <f>CONCATENATE(Allocators!A232," ",Allocators!B232)</f>
        <v>DIST_POLES CUSTOMER</v>
      </c>
      <c r="B104" s="8">
        <f>Allocators!D232</f>
        <v>0</v>
      </c>
      <c r="C104" s="8">
        <f>Allocators!E232</f>
        <v>0</v>
      </c>
      <c r="D104" s="8">
        <f>Allocators!F232</f>
        <v>0</v>
      </c>
      <c r="E104" s="8">
        <f>Allocators!G232</f>
        <v>0</v>
      </c>
      <c r="F104" s="8">
        <f>Allocators!H232</f>
        <v>0</v>
      </c>
      <c r="G104" s="8">
        <f>Allocators!I232</f>
        <v>0</v>
      </c>
      <c r="H104" s="8">
        <f>Allocators!J232</f>
        <v>0</v>
      </c>
      <c r="I104" s="8">
        <f>Allocators!K232</f>
        <v>0</v>
      </c>
      <c r="J104" s="8">
        <f>Allocators!L232</f>
        <v>0</v>
      </c>
      <c r="K104" s="8">
        <f>Allocators!M232</f>
        <v>0</v>
      </c>
      <c r="L104" s="8">
        <f>Allocators!N232</f>
        <v>0</v>
      </c>
      <c r="M104" s="8">
        <f>Allocators!O232</f>
        <v>0</v>
      </c>
      <c r="N104" s="8">
        <f>Allocators!P232</f>
        <v>0</v>
      </c>
      <c r="O104" s="8">
        <f>Allocators!Q232</f>
        <v>0</v>
      </c>
      <c r="P104" s="8">
        <f>Allocators!R232</f>
        <v>0</v>
      </c>
      <c r="Q104" s="8">
        <f>Allocators!S232</f>
        <v>0</v>
      </c>
      <c r="R104" s="8">
        <f>Allocators!T232</f>
        <v>0</v>
      </c>
      <c r="S104" s="8">
        <f>Allocators!U232</f>
        <v>0</v>
      </c>
      <c r="T104" s="8">
        <f>Allocators!V232</f>
        <v>0</v>
      </c>
    </row>
    <row r="105" spans="1:20">
      <c r="A105" s="14" t="str">
        <f>CONCATENATE(Allocators!A233," ",Allocators!B233)</f>
        <v>DIST_POLES TOTAL</v>
      </c>
      <c r="B105" s="8">
        <f>Allocators!D233</f>
        <v>1</v>
      </c>
      <c r="C105" s="8">
        <f>Allocators!E233</f>
        <v>0.70271294727357159</v>
      </c>
      <c r="D105" s="8">
        <f>Allocators!F233</f>
        <v>3.3471500016331576E-2</v>
      </c>
      <c r="E105" s="8">
        <f>Allocators!G233</f>
        <v>0.11195689780398979</v>
      </c>
      <c r="F105" s="8">
        <f>Allocators!H233</f>
        <v>2.004178306211097E-3</v>
      </c>
      <c r="G105" s="8">
        <f>Allocators!I233</f>
        <v>0</v>
      </c>
      <c r="H105" s="8">
        <f>Allocators!J233</f>
        <v>7.8642775865743281E-2</v>
      </c>
      <c r="I105" s="8">
        <f>Allocators!K233</f>
        <v>9.0565174704833242E-3</v>
      </c>
      <c r="J105" s="8">
        <f>Allocators!L233</f>
        <v>0</v>
      </c>
      <c r="K105" s="8">
        <f>Allocators!M233</f>
        <v>0</v>
      </c>
      <c r="L105" s="8">
        <f>Allocators!N233</f>
        <v>2.545073961928105E-3</v>
      </c>
      <c r="M105" s="8">
        <f>Allocators!O233</f>
        <v>2.7956979919176502E-2</v>
      </c>
      <c r="N105" s="8">
        <f>Allocators!P233</f>
        <v>0</v>
      </c>
      <c r="O105" s="8">
        <f>Allocators!Q233</f>
        <v>0</v>
      </c>
      <c r="P105" s="8">
        <f>Allocators!R233</f>
        <v>2.5734512396085783E-2</v>
      </c>
      <c r="Q105" s="8">
        <f>Allocators!S233</f>
        <v>2.446336835954609E-4</v>
      </c>
      <c r="R105" s="8">
        <f>Allocators!T233</f>
        <v>3.1308530338331733E-4</v>
      </c>
      <c r="S105" s="8">
        <f>Allocators!U233</f>
        <v>4.5799783839120473E-3</v>
      </c>
      <c r="T105" s="8">
        <f>Allocators!V233</f>
        <v>7.8091961558804596E-4</v>
      </c>
    </row>
    <row r="106" spans="1:20"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</row>
    <row r="107" spans="1:20">
      <c r="A107" s="14" t="str">
        <f>CONCATENATE(Allocators!A85," ",Allocators!B85)</f>
        <v>DIST_SERV PRODUCTION</v>
      </c>
      <c r="B107" s="8">
        <f>Allocators!D85</f>
        <v>0</v>
      </c>
      <c r="C107" s="8">
        <f>Allocators!E85</f>
        <v>0</v>
      </c>
      <c r="D107" s="8">
        <f>Allocators!F85</f>
        <v>0</v>
      </c>
      <c r="E107" s="8">
        <f>Allocators!G85</f>
        <v>0</v>
      </c>
      <c r="F107" s="8">
        <f>Allocators!H85</f>
        <v>0</v>
      </c>
      <c r="G107" s="8">
        <f>Allocators!I85</f>
        <v>0</v>
      </c>
      <c r="H107" s="8">
        <f>Allocators!J85</f>
        <v>0</v>
      </c>
      <c r="I107" s="8">
        <f>Allocators!K85</f>
        <v>0</v>
      </c>
      <c r="J107" s="8">
        <f>Allocators!L85</f>
        <v>0</v>
      </c>
      <c r="K107" s="8">
        <f>Allocators!M85</f>
        <v>0</v>
      </c>
      <c r="L107" s="8">
        <f>Allocators!N85</f>
        <v>0</v>
      </c>
      <c r="M107" s="8">
        <f>Allocators!O85</f>
        <v>0</v>
      </c>
      <c r="N107" s="8">
        <f>Allocators!P85</f>
        <v>0</v>
      </c>
      <c r="O107" s="8">
        <f>Allocators!Q85</f>
        <v>0</v>
      </c>
      <c r="P107" s="8">
        <f>Allocators!R85</f>
        <v>0</v>
      </c>
      <c r="Q107" s="8">
        <f>Allocators!S85</f>
        <v>0</v>
      </c>
      <c r="R107" s="8">
        <f>Allocators!T85</f>
        <v>0</v>
      </c>
      <c r="S107" s="8">
        <f>Allocators!U85</f>
        <v>0</v>
      </c>
      <c r="T107" s="8">
        <f>Allocators!V85</f>
        <v>0</v>
      </c>
    </row>
    <row r="108" spans="1:20">
      <c r="A108" s="14" t="str">
        <f>CONCATENATE(Allocators!A86," ",Allocators!B86)</f>
        <v>DIST_SERV BULKTRAN</v>
      </c>
      <c r="B108" s="8">
        <f>Allocators!D86</f>
        <v>0</v>
      </c>
      <c r="C108" s="8">
        <f>Allocators!E86</f>
        <v>0</v>
      </c>
      <c r="D108" s="8">
        <f>Allocators!F86</f>
        <v>0</v>
      </c>
      <c r="E108" s="8">
        <f>Allocators!G86</f>
        <v>0</v>
      </c>
      <c r="F108" s="8">
        <f>Allocators!H86</f>
        <v>0</v>
      </c>
      <c r="G108" s="8">
        <f>Allocators!I86</f>
        <v>0</v>
      </c>
      <c r="H108" s="8">
        <f>Allocators!J86</f>
        <v>0</v>
      </c>
      <c r="I108" s="8">
        <f>Allocators!K86</f>
        <v>0</v>
      </c>
      <c r="J108" s="8">
        <f>Allocators!L86</f>
        <v>0</v>
      </c>
      <c r="K108" s="8">
        <f>Allocators!M86</f>
        <v>0</v>
      </c>
      <c r="L108" s="8">
        <f>Allocators!N86</f>
        <v>0</v>
      </c>
      <c r="M108" s="8">
        <f>Allocators!O86</f>
        <v>0</v>
      </c>
      <c r="N108" s="8">
        <f>Allocators!P86</f>
        <v>0</v>
      </c>
      <c r="O108" s="8">
        <f>Allocators!Q86</f>
        <v>0</v>
      </c>
      <c r="P108" s="8">
        <f>Allocators!R86</f>
        <v>0</v>
      </c>
      <c r="Q108" s="8">
        <f>Allocators!S86</f>
        <v>0</v>
      </c>
      <c r="R108" s="8">
        <f>Allocators!T86</f>
        <v>0</v>
      </c>
      <c r="S108" s="8">
        <f>Allocators!U86</f>
        <v>0</v>
      </c>
      <c r="T108" s="8">
        <f>Allocators!V86</f>
        <v>0</v>
      </c>
    </row>
    <row r="109" spans="1:20">
      <c r="A109" s="14" t="str">
        <f>CONCATENATE(Allocators!A87," ",Allocators!B87)</f>
        <v>DIST_SERV SUBTRAN</v>
      </c>
      <c r="B109" s="8">
        <f>Allocators!D87</f>
        <v>0</v>
      </c>
      <c r="C109" s="8">
        <f>Allocators!E87</f>
        <v>0</v>
      </c>
      <c r="D109" s="8">
        <f>Allocators!F87</f>
        <v>0</v>
      </c>
      <c r="E109" s="8">
        <f>Allocators!G87</f>
        <v>0</v>
      </c>
      <c r="F109" s="8">
        <f>Allocators!H87</f>
        <v>0</v>
      </c>
      <c r="G109" s="8">
        <f>Allocators!I87</f>
        <v>0</v>
      </c>
      <c r="H109" s="8">
        <f>Allocators!J87</f>
        <v>0</v>
      </c>
      <c r="I109" s="8">
        <f>Allocators!K87</f>
        <v>0</v>
      </c>
      <c r="J109" s="8">
        <f>Allocators!L87</f>
        <v>0</v>
      </c>
      <c r="K109" s="8">
        <f>Allocators!M87</f>
        <v>0</v>
      </c>
      <c r="L109" s="8">
        <f>Allocators!N87</f>
        <v>0</v>
      </c>
      <c r="M109" s="8">
        <f>Allocators!O87</f>
        <v>0</v>
      </c>
      <c r="N109" s="8">
        <f>Allocators!P87</f>
        <v>0</v>
      </c>
      <c r="O109" s="8">
        <f>Allocators!Q87</f>
        <v>0</v>
      </c>
      <c r="P109" s="8">
        <f>Allocators!R87</f>
        <v>0</v>
      </c>
      <c r="Q109" s="8">
        <f>Allocators!S87</f>
        <v>0</v>
      </c>
      <c r="R109" s="8">
        <f>Allocators!T87</f>
        <v>0</v>
      </c>
      <c r="S109" s="8">
        <f>Allocators!U87</f>
        <v>0</v>
      </c>
      <c r="T109" s="8">
        <f>Allocators!V87</f>
        <v>0</v>
      </c>
    </row>
    <row r="110" spans="1:20">
      <c r="A110" s="14" t="str">
        <f>CONCATENATE(Allocators!A88," ",Allocators!B88)</f>
        <v>DIST_SERV DISTPRI</v>
      </c>
      <c r="B110" s="8">
        <f>Allocators!D88</f>
        <v>0</v>
      </c>
      <c r="C110" s="8">
        <f>Allocators!E88</f>
        <v>0</v>
      </c>
      <c r="D110" s="8">
        <f>Allocators!F88</f>
        <v>0</v>
      </c>
      <c r="E110" s="8">
        <f>Allocators!G88</f>
        <v>0</v>
      </c>
      <c r="F110" s="8">
        <f>Allocators!H88</f>
        <v>0</v>
      </c>
      <c r="G110" s="8">
        <f>Allocators!I88</f>
        <v>0</v>
      </c>
      <c r="H110" s="8">
        <f>Allocators!J88</f>
        <v>0</v>
      </c>
      <c r="I110" s="8">
        <f>Allocators!K88</f>
        <v>0</v>
      </c>
      <c r="J110" s="8">
        <f>Allocators!L88</f>
        <v>0</v>
      </c>
      <c r="K110" s="8">
        <f>Allocators!M88</f>
        <v>0</v>
      </c>
      <c r="L110" s="8">
        <f>Allocators!N88</f>
        <v>0</v>
      </c>
      <c r="M110" s="8">
        <f>Allocators!O88</f>
        <v>0</v>
      </c>
      <c r="N110" s="8">
        <f>Allocators!P88</f>
        <v>0</v>
      </c>
      <c r="O110" s="8">
        <f>Allocators!Q88</f>
        <v>0</v>
      </c>
      <c r="P110" s="8">
        <f>Allocators!R88</f>
        <v>0</v>
      </c>
      <c r="Q110" s="8">
        <f>Allocators!S88</f>
        <v>0</v>
      </c>
      <c r="R110" s="8">
        <f>Allocators!T88</f>
        <v>0</v>
      </c>
      <c r="S110" s="8">
        <f>Allocators!U88</f>
        <v>0</v>
      </c>
      <c r="T110" s="8">
        <f>Allocators!V88</f>
        <v>0</v>
      </c>
    </row>
    <row r="111" spans="1:20">
      <c r="A111" s="14" t="str">
        <f>CONCATENATE(Allocators!A89," ",Allocators!B89)</f>
        <v>DIST_SERV DISTSEC</v>
      </c>
      <c r="B111" s="8">
        <f>Allocators!D89</f>
        <v>0</v>
      </c>
      <c r="C111" s="8">
        <f>Allocators!E89</f>
        <v>0</v>
      </c>
      <c r="D111" s="8">
        <f>Allocators!F89</f>
        <v>0</v>
      </c>
      <c r="E111" s="8">
        <f>Allocators!G89</f>
        <v>0</v>
      </c>
      <c r="F111" s="8">
        <f>Allocators!H89</f>
        <v>0</v>
      </c>
      <c r="G111" s="8">
        <f>Allocators!I89</f>
        <v>0</v>
      </c>
      <c r="H111" s="8">
        <f>Allocators!J89</f>
        <v>0</v>
      </c>
      <c r="I111" s="8">
        <f>Allocators!K89</f>
        <v>0</v>
      </c>
      <c r="J111" s="8">
        <f>Allocators!L89</f>
        <v>0</v>
      </c>
      <c r="K111" s="8">
        <f>Allocators!M89</f>
        <v>0</v>
      </c>
      <c r="L111" s="8">
        <f>Allocators!N89</f>
        <v>0</v>
      </c>
      <c r="M111" s="8">
        <f>Allocators!O89</f>
        <v>0</v>
      </c>
      <c r="N111" s="8">
        <f>Allocators!P89</f>
        <v>0</v>
      </c>
      <c r="O111" s="8">
        <f>Allocators!Q89</f>
        <v>0</v>
      </c>
      <c r="P111" s="8">
        <f>Allocators!R89</f>
        <v>0</v>
      </c>
      <c r="Q111" s="8">
        <f>Allocators!S89</f>
        <v>0</v>
      </c>
      <c r="R111" s="8">
        <f>Allocators!T89</f>
        <v>0</v>
      </c>
      <c r="S111" s="8">
        <f>Allocators!U89</f>
        <v>0</v>
      </c>
      <c r="T111" s="8">
        <f>Allocators!V89</f>
        <v>0</v>
      </c>
    </row>
    <row r="112" spans="1:20">
      <c r="A112" s="14" t="str">
        <f>CONCATENATE(Allocators!A90," ",Allocators!B90)</f>
        <v>DIST_SERV ENERGY</v>
      </c>
      <c r="B112" s="8">
        <f>Allocators!D90</f>
        <v>0</v>
      </c>
      <c r="C112" s="8">
        <f>Allocators!E90</f>
        <v>0</v>
      </c>
      <c r="D112" s="8">
        <f>Allocators!F90</f>
        <v>0</v>
      </c>
      <c r="E112" s="8">
        <f>Allocators!G90</f>
        <v>0</v>
      </c>
      <c r="F112" s="8">
        <f>Allocators!H90</f>
        <v>0</v>
      </c>
      <c r="G112" s="8">
        <f>Allocators!I90</f>
        <v>0</v>
      </c>
      <c r="H112" s="8">
        <f>Allocators!J90</f>
        <v>0</v>
      </c>
      <c r="I112" s="8">
        <f>Allocators!K90</f>
        <v>0</v>
      </c>
      <c r="J112" s="8">
        <f>Allocators!L90</f>
        <v>0</v>
      </c>
      <c r="K112" s="8">
        <f>Allocators!M90</f>
        <v>0</v>
      </c>
      <c r="L112" s="8">
        <f>Allocators!N90</f>
        <v>0</v>
      </c>
      <c r="M112" s="8">
        <f>Allocators!O90</f>
        <v>0</v>
      </c>
      <c r="N112" s="8">
        <f>Allocators!P90</f>
        <v>0</v>
      </c>
      <c r="O112" s="8">
        <f>Allocators!Q90</f>
        <v>0</v>
      </c>
      <c r="P112" s="8">
        <f>Allocators!R90</f>
        <v>0</v>
      </c>
      <c r="Q112" s="8">
        <f>Allocators!S90</f>
        <v>0</v>
      </c>
      <c r="R112" s="8">
        <f>Allocators!T90</f>
        <v>0</v>
      </c>
      <c r="S112" s="8">
        <f>Allocators!U90</f>
        <v>0</v>
      </c>
      <c r="T112" s="8">
        <f>Allocators!V90</f>
        <v>0</v>
      </c>
    </row>
    <row r="113" spans="1:20">
      <c r="A113" s="14" t="str">
        <f>CONCATENATE(Allocators!A91," ",Allocators!B91)</f>
        <v>DIST_SERV CUSTOMER</v>
      </c>
      <c r="B113" s="8">
        <f>Allocators!D91</f>
        <v>1</v>
      </c>
      <c r="C113" s="8">
        <f>Allocators!E91</f>
        <v>0.63786473542810418</v>
      </c>
      <c r="D113" s="8">
        <f>Allocators!F91</f>
        <v>0.11161312930732391</v>
      </c>
      <c r="E113" s="8">
        <f>Allocators!G91</f>
        <v>3.1346805279757035E-2</v>
      </c>
      <c r="F113" s="8">
        <f>Allocators!H91</f>
        <v>0</v>
      </c>
      <c r="G113" s="8">
        <f>Allocators!I91</f>
        <v>0</v>
      </c>
      <c r="H113" s="8">
        <f>Allocators!J91</f>
        <v>2.7426702488027098E-3</v>
      </c>
      <c r="I113" s="8">
        <f>Allocators!K91</f>
        <v>0</v>
      </c>
      <c r="J113" s="8">
        <f>Allocators!L91</f>
        <v>0</v>
      </c>
      <c r="K113" s="8">
        <f>Allocators!M91</f>
        <v>0</v>
      </c>
      <c r="L113" s="8">
        <f>Allocators!N91</f>
        <v>1.8689405443289334E-5</v>
      </c>
      <c r="M113" s="8">
        <f>Allocators!O91</f>
        <v>0</v>
      </c>
      <c r="N113" s="8">
        <f>Allocators!P91</f>
        <v>0</v>
      </c>
      <c r="O113" s="8">
        <f>Allocators!Q91</f>
        <v>0</v>
      </c>
      <c r="P113" s="8">
        <f>Allocators!R91</f>
        <v>7.5224856909239578E-4</v>
      </c>
      <c r="Q113" s="8">
        <f>Allocators!S91</f>
        <v>0</v>
      </c>
      <c r="R113" s="8">
        <f>Allocators!T91</f>
        <v>4.6723513608223341E-5</v>
      </c>
      <c r="S113" s="8">
        <f>Allocators!U91</f>
        <v>0.215358018923023</v>
      </c>
      <c r="T113" s="8">
        <f>Allocators!V91</f>
        <v>2.5697932484522836E-4</v>
      </c>
    </row>
    <row r="114" spans="1:20">
      <c r="A114" s="14" t="str">
        <f>CONCATENATE(Allocators!A92," ",Allocators!B92)</f>
        <v>DIST_SERV TOTAL</v>
      </c>
      <c r="B114" s="8">
        <f>Allocators!D92</f>
        <v>1</v>
      </c>
      <c r="C114" s="8">
        <f>Allocators!E92</f>
        <v>0.63786473542810418</v>
      </c>
      <c r="D114" s="8">
        <f>Allocators!F92</f>
        <v>0.11161312930732391</v>
      </c>
      <c r="E114" s="8">
        <f>Allocators!G92</f>
        <v>3.1346805279757035E-2</v>
      </c>
      <c r="F114" s="8">
        <f>Allocators!H92</f>
        <v>0</v>
      </c>
      <c r="G114" s="8">
        <f>Allocators!I92</f>
        <v>0</v>
      </c>
      <c r="H114" s="8">
        <f>Allocators!J92</f>
        <v>2.7426702488027098E-3</v>
      </c>
      <c r="I114" s="8">
        <f>Allocators!K92</f>
        <v>0</v>
      </c>
      <c r="J114" s="8">
        <f>Allocators!L92</f>
        <v>0</v>
      </c>
      <c r="K114" s="8">
        <f>Allocators!M92</f>
        <v>0</v>
      </c>
      <c r="L114" s="8">
        <f>Allocators!N92</f>
        <v>1.8689405443289334E-5</v>
      </c>
      <c r="M114" s="8">
        <f>Allocators!O92</f>
        <v>0</v>
      </c>
      <c r="N114" s="8">
        <f>Allocators!P92</f>
        <v>0</v>
      </c>
      <c r="O114" s="8">
        <f>Allocators!Q92</f>
        <v>0</v>
      </c>
      <c r="P114" s="8">
        <f>Allocators!R92</f>
        <v>7.5224856909239578E-4</v>
      </c>
      <c r="Q114" s="8">
        <f>Allocators!S92</f>
        <v>0</v>
      </c>
      <c r="R114" s="8">
        <f>Allocators!T92</f>
        <v>4.6723513608223341E-5</v>
      </c>
      <c r="S114" s="8">
        <f>Allocators!U92</f>
        <v>0.215358018923023</v>
      </c>
      <c r="T114" s="8">
        <f>Allocators!V92</f>
        <v>2.5697932484522836E-4</v>
      </c>
    </row>
    <row r="115" spans="1:20"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</row>
    <row r="116" spans="1:20">
      <c r="A116" s="14" t="str">
        <f>CONCATENATE(Allocators!A115," ",Allocators!B115)</f>
        <v>DIST_SL PRODUCTION</v>
      </c>
      <c r="B116" s="8">
        <f>Allocators!D115</f>
        <v>0</v>
      </c>
      <c r="C116" s="8">
        <f>Allocators!E115</f>
        <v>0</v>
      </c>
      <c r="D116" s="8">
        <f>Allocators!F115</f>
        <v>0</v>
      </c>
      <c r="E116" s="8">
        <f>Allocators!G115</f>
        <v>0</v>
      </c>
      <c r="F116" s="8">
        <f>Allocators!H115</f>
        <v>0</v>
      </c>
      <c r="G116" s="8">
        <f>Allocators!I115</f>
        <v>0</v>
      </c>
      <c r="H116" s="8">
        <f>Allocators!J115</f>
        <v>0</v>
      </c>
      <c r="I116" s="8">
        <f>Allocators!K115</f>
        <v>0</v>
      </c>
      <c r="J116" s="8">
        <f>Allocators!L115</f>
        <v>0</v>
      </c>
      <c r="K116" s="8">
        <f>Allocators!M115</f>
        <v>0</v>
      </c>
      <c r="L116" s="8">
        <f>Allocators!N115</f>
        <v>0</v>
      </c>
      <c r="M116" s="8">
        <f>Allocators!O115</f>
        <v>0</v>
      </c>
      <c r="N116" s="8">
        <f>Allocators!P115</f>
        <v>0</v>
      </c>
      <c r="O116" s="8">
        <f>Allocators!Q115</f>
        <v>0</v>
      </c>
      <c r="P116" s="8">
        <f>Allocators!R115</f>
        <v>0</v>
      </c>
      <c r="Q116" s="8">
        <f>Allocators!S115</f>
        <v>0</v>
      </c>
      <c r="R116" s="8">
        <f>Allocators!T115</f>
        <v>0</v>
      </c>
      <c r="S116" s="8">
        <f>Allocators!U115</f>
        <v>0</v>
      </c>
      <c r="T116" s="8">
        <f>Allocators!V115</f>
        <v>0</v>
      </c>
    </row>
    <row r="117" spans="1:20">
      <c r="A117" s="14" t="str">
        <f>CONCATENATE(Allocators!A116," ",Allocators!B116)</f>
        <v>DIST_SL BULKTRAN</v>
      </c>
      <c r="B117" s="8">
        <f>Allocators!D116</f>
        <v>0</v>
      </c>
      <c r="C117" s="8">
        <f>Allocators!E116</f>
        <v>0</v>
      </c>
      <c r="D117" s="8">
        <f>Allocators!F116</f>
        <v>0</v>
      </c>
      <c r="E117" s="8">
        <f>Allocators!G116</f>
        <v>0</v>
      </c>
      <c r="F117" s="8">
        <f>Allocators!H116</f>
        <v>0</v>
      </c>
      <c r="G117" s="8">
        <f>Allocators!I116</f>
        <v>0</v>
      </c>
      <c r="H117" s="8">
        <f>Allocators!J116</f>
        <v>0</v>
      </c>
      <c r="I117" s="8">
        <f>Allocators!K116</f>
        <v>0</v>
      </c>
      <c r="J117" s="8">
        <f>Allocators!L116</f>
        <v>0</v>
      </c>
      <c r="K117" s="8">
        <f>Allocators!M116</f>
        <v>0</v>
      </c>
      <c r="L117" s="8">
        <f>Allocators!N116</f>
        <v>0</v>
      </c>
      <c r="M117" s="8">
        <f>Allocators!O116</f>
        <v>0</v>
      </c>
      <c r="N117" s="8">
        <f>Allocators!P116</f>
        <v>0</v>
      </c>
      <c r="O117" s="8">
        <f>Allocators!Q116</f>
        <v>0</v>
      </c>
      <c r="P117" s="8">
        <f>Allocators!R116</f>
        <v>0</v>
      </c>
      <c r="Q117" s="8">
        <f>Allocators!S116</f>
        <v>0</v>
      </c>
      <c r="R117" s="8">
        <f>Allocators!T116</f>
        <v>0</v>
      </c>
      <c r="S117" s="8">
        <f>Allocators!U116</f>
        <v>0</v>
      </c>
      <c r="T117" s="8">
        <f>Allocators!V116</f>
        <v>0</v>
      </c>
    </row>
    <row r="118" spans="1:20">
      <c r="A118" s="14" t="str">
        <f>CONCATENATE(Allocators!A117," ",Allocators!B117)</f>
        <v>DIST_SL SUBTRAN</v>
      </c>
      <c r="B118" s="8">
        <f>Allocators!D117</f>
        <v>0</v>
      </c>
      <c r="C118" s="8">
        <f>Allocators!E117</f>
        <v>0</v>
      </c>
      <c r="D118" s="8">
        <f>Allocators!F117</f>
        <v>0</v>
      </c>
      <c r="E118" s="8">
        <f>Allocators!G117</f>
        <v>0</v>
      </c>
      <c r="F118" s="8">
        <f>Allocators!H117</f>
        <v>0</v>
      </c>
      <c r="G118" s="8">
        <f>Allocators!I117</f>
        <v>0</v>
      </c>
      <c r="H118" s="8">
        <f>Allocators!J117</f>
        <v>0</v>
      </c>
      <c r="I118" s="8">
        <f>Allocators!K117</f>
        <v>0</v>
      </c>
      <c r="J118" s="8">
        <f>Allocators!L117</f>
        <v>0</v>
      </c>
      <c r="K118" s="8">
        <f>Allocators!M117</f>
        <v>0</v>
      </c>
      <c r="L118" s="8">
        <f>Allocators!N117</f>
        <v>0</v>
      </c>
      <c r="M118" s="8">
        <f>Allocators!O117</f>
        <v>0</v>
      </c>
      <c r="N118" s="8">
        <f>Allocators!P117</f>
        <v>0</v>
      </c>
      <c r="O118" s="8">
        <f>Allocators!Q117</f>
        <v>0</v>
      </c>
      <c r="P118" s="8">
        <f>Allocators!R117</f>
        <v>0</v>
      </c>
      <c r="Q118" s="8">
        <f>Allocators!S117</f>
        <v>0</v>
      </c>
      <c r="R118" s="8">
        <f>Allocators!T117</f>
        <v>0</v>
      </c>
      <c r="S118" s="8">
        <f>Allocators!U117</f>
        <v>0</v>
      </c>
      <c r="T118" s="8">
        <f>Allocators!V117</f>
        <v>0</v>
      </c>
    </row>
    <row r="119" spans="1:20">
      <c r="A119" s="14" t="str">
        <f>CONCATENATE(Allocators!A118," ",Allocators!B118)</f>
        <v>DIST_SL DISTPRI</v>
      </c>
      <c r="B119" s="8">
        <f>Allocators!D118</f>
        <v>0</v>
      </c>
      <c r="C119" s="8">
        <f>Allocators!E118</f>
        <v>0</v>
      </c>
      <c r="D119" s="8">
        <f>Allocators!F118</f>
        <v>0</v>
      </c>
      <c r="E119" s="8">
        <f>Allocators!G118</f>
        <v>0</v>
      </c>
      <c r="F119" s="8">
        <f>Allocators!H118</f>
        <v>0</v>
      </c>
      <c r="G119" s="8">
        <f>Allocators!I118</f>
        <v>0</v>
      </c>
      <c r="H119" s="8">
        <f>Allocators!J118</f>
        <v>0</v>
      </c>
      <c r="I119" s="8">
        <f>Allocators!K118</f>
        <v>0</v>
      </c>
      <c r="J119" s="8">
        <f>Allocators!L118</f>
        <v>0</v>
      </c>
      <c r="K119" s="8">
        <f>Allocators!M118</f>
        <v>0</v>
      </c>
      <c r="L119" s="8">
        <f>Allocators!N118</f>
        <v>0</v>
      </c>
      <c r="M119" s="8">
        <f>Allocators!O118</f>
        <v>0</v>
      </c>
      <c r="N119" s="8">
        <f>Allocators!P118</f>
        <v>0</v>
      </c>
      <c r="O119" s="8">
        <f>Allocators!Q118</f>
        <v>0</v>
      </c>
      <c r="P119" s="8">
        <f>Allocators!R118</f>
        <v>0</v>
      </c>
      <c r="Q119" s="8">
        <f>Allocators!S118</f>
        <v>0</v>
      </c>
      <c r="R119" s="8">
        <f>Allocators!T118</f>
        <v>0</v>
      </c>
      <c r="S119" s="8">
        <f>Allocators!U118</f>
        <v>0</v>
      </c>
      <c r="T119" s="8">
        <f>Allocators!V118</f>
        <v>0</v>
      </c>
    </row>
    <row r="120" spans="1:20">
      <c r="A120" s="14" t="str">
        <f>CONCATENATE(Allocators!A119," ",Allocators!B119)</f>
        <v>DIST_SL DISTSEC</v>
      </c>
      <c r="B120" s="8">
        <f>Allocators!D119</f>
        <v>0</v>
      </c>
      <c r="C120" s="8">
        <f>Allocators!E119</f>
        <v>0</v>
      </c>
      <c r="D120" s="8">
        <f>Allocators!F119</f>
        <v>0</v>
      </c>
      <c r="E120" s="8">
        <f>Allocators!G119</f>
        <v>0</v>
      </c>
      <c r="F120" s="8">
        <f>Allocators!H119</f>
        <v>0</v>
      </c>
      <c r="G120" s="8">
        <f>Allocators!I119</f>
        <v>0</v>
      </c>
      <c r="H120" s="8">
        <f>Allocators!J119</f>
        <v>0</v>
      </c>
      <c r="I120" s="8">
        <f>Allocators!K119</f>
        <v>0</v>
      </c>
      <c r="J120" s="8">
        <f>Allocators!L119</f>
        <v>0</v>
      </c>
      <c r="K120" s="8">
        <f>Allocators!M119</f>
        <v>0</v>
      </c>
      <c r="L120" s="8">
        <f>Allocators!N119</f>
        <v>0</v>
      </c>
      <c r="M120" s="8">
        <f>Allocators!O119</f>
        <v>0</v>
      </c>
      <c r="N120" s="8">
        <f>Allocators!P119</f>
        <v>0</v>
      </c>
      <c r="O120" s="8">
        <f>Allocators!Q119</f>
        <v>0</v>
      </c>
      <c r="P120" s="8">
        <f>Allocators!R119</f>
        <v>0</v>
      </c>
      <c r="Q120" s="8">
        <f>Allocators!S119</f>
        <v>0</v>
      </c>
      <c r="R120" s="8">
        <f>Allocators!T119</f>
        <v>0</v>
      </c>
      <c r="S120" s="8">
        <f>Allocators!U119</f>
        <v>0</v>
      </c>
      <c r="T120" s="8">
        <f>Allocators!V119</f>
        <v>0</v>
      </c>
    </row>
    <row r="121" spans="1:20">
      <c r="A121" s="14" t="str">
        <f>CONCATENATE(Allocators!A120," ",Allocators!B120)</f>
        <v>DIST_SL ENERGY</v>
      </c>
      <c r="B121" s="8">
        <f>Allocators!D120</f>
        <v>0</v>
      </c>
      <c r="C121" s="8">
        <f>Allocators!E120</f>
        <v>0</v>
      </c>
      <c r="D121" s="8">
        <f>Allocators!F120</f>
        <v>0</v>
      </c>
      <c r="E121" s="8">
        <f>Allocators!G120</f>
        <v>0</v>
      </c>
      <c r="F121" s="8">
        <f>Allocators!H120</f>
        <v>0</v>
      </c>
      <c r="G121" s="8">
        <f>Allocators!I120</f>
        <v>0</v>
      </c>
      <c r="H121" s="8">
        <f>Allocators!J120</f>
        <v>0</v>
      </c>
      <c r="I121" s="8">
        <f>Allocators!K120</f>
        <v>0</v>
      </c>
      <c r="J121" s="8">
        <f>Allocators!L120</f>
        <v>0</v>
      </c>
      <c r="K121" s="8">
        <f>Allocators!M120</f>
        <v>0</v>
      </c>
      <c r="L121" s="8">
        <f>Allocators!N120</f>
        <v>0</v>
      </c>
      <c r="M121" s="8">
        <f>Allocators!O120</f>
        <v>0</v>
      </c>
      <c r="N121" s="8">
        <f>Allocators!P120</f>
        <v>0</v>
      </c>
      <c r="O121" s="8">
        <f>Allocators!Q120</f>
        <v>0</v>
      </c>
      <c r="P121" s="8">
        <f>Allocators!R120</f>
        <v>0</v>
      </c>
      <c r="Q121" s="8">
        <f>Allocators!S120</f>
        <v>0</v>
      </c>
      <c r="R121" s="8">
        <f>Allocators!T120</f>
        <v>0</v>
      </c>
      <c r="S121" s="8">
        <f>Allocators!U120</f>
        <v>0</v>
      </c>
      <c r="T121" s="8">
        <f>Allocators!V120</f>
        <v>0</v>
      </c>
    </row>
    <row r="122" spans="1:20">
      <c r="A122" s="14" t="str">
        <f>CONCATENATE(Allocators!A121," ",Allocators!B121)</f>
        <v>DIST_SL CUSTOMER</v>
      </c>
      <c r="B122" s="8">
        <f>Allocators!D121</f>
        <v>1</v>
      </c>
      <c r="C122" s="8">
        <f>Allocators!E121</f>
        <v>0</v>
      </c>
      <c r="D122" s="8">
        <f>Allocators!F121</f>
        <v>0</v>
      </c>
      <c r="E122" s="8">
        <f>Allocators!G121</f>
        <v>0</v>
      </c>
      <c r="F122" s="8">
        <f>Allocators!H121</f>
        <v>0</v>
      </c>
      <c r="G122" s="8">
        <f>Allocators!I121</f>
        <v>0</v>
      </c>
      <c r="H122" s="8">
        <f>Allocators!J121</f>
        <v>0</v>
      </c>
      <c r="I122" s="8">
        <f>Allocators!K121</f>
        <v>0</v>
      </c>
      <c r="J122" s="8">
        <f>Allocators!L121</f>
        <v>0</v>
      </c>
      <c r="K122" s="8">
        <f>Allocators!M121</f>
        <v>0</v>
      </c>
      <c r="L122" s="8">
        <f>Allocators!N121</f>
        <v>0</v>
      </c>
      <c r="M122" s="8">
        <f>Allocators!O121</f>
        <v>0</v>
      </c>
      <c r="N122" s="8">
        <f>Allocators!P121</f>
        <v>0</v>
      </c>
      <c r="O122" s="8">
        <f>Allocators!Q121</f>
        <v>0</v>
      </c>
      <c r="P122" s="8">
        <f>Allocators!R121</f>
        <v>0</v>
      </c>
      <c r="Q122" s="8">
        <f>Allocators!S121</f>
        <v>0</v>
      </c>
      <c r="R122" s="8">
        <f>Allocators!T121</f>
        <v>0</v>
      </c>
      <c r="S122" s="8">
        <f>Allocators!U121</f>
        <v>0</v>
      </c>
      <c r="T122" s="8">
        <f>Allocators!V121</f>
        <v>1</v>
      </c>
    </row>
    <row r="123" spans="1:20">
      <c r="A123" s="14" t="str">
        <f>CONCATENATE(Allocators!A122," ",Allocators!B122)</f>
        <v>DIST_SL TOTAL</v>
      </c>
      <c r="B123" s="8">
        <f>Allocators!D122</f>
        <v>1</v>
      </c>
      <c r="C123" s="8">
        <f>Allocators!E122</f>
        <v>0</v>
      </c>
      <c r="D123" s="8">
        <f>Allocators!F122</f>
        <v>0</v>
      </c>
      <c r="E123" s="8">
        <f>Allocators!G122</f>
        <v>0</v>
      </c>
      <c r="F123" s="8">
        <f>Allocators!H122</f>
        <v>0</v>
      </c>
      <c r="G123" s="8">
        <f>Allocators!I122</f>
        <v>0</v>
      </c>
      <c r="H123" s="8">
        <f>Allocators!J122</f>
        <v>0</v>
      </c>
      <c r="I123" s="8">
        <f>Allocators!K122</f>
        <v>0</v>
      </c>
      <c r="J123" s="8">
        <f>Allocators!L122</f>
        <v>0</v>
      </c>
      <c r="K123" s="8">
        <f>Allocators!M122</f>
        <v>0</v>
      </c>
      <c r="L123" s="8">
        <f>Allocators!N122</f>
        <v>0</v>
      </c>
      <c r="M123" s="8">
        <f>Allocators!O122</f>
        <v>0</v>
      </c>
      <c r="N123" s="8">
        <f>Allocators!P122</f>
        <v>0</v>
      </c>
      <c r="O123" s="8">
        <f>Allocators!Q122</f>
        <v>0</v>
      </c>
      <c r="P123" s="8">
        <f>Allocators!R122</f>
        <v>0</v>
      </c>
      <c r="Q123" s="8">
        <f>Allocators!S122</f>
        <v>0</v>
      </c>
      <c r="R123" s="8">
        <f>Allocators!T122</f>
        <v>0</v>
      </c>
      <c r="S123" s="8">
        <f>Allocators!U122</f>
        <v>0</v>
      </c>
      <c r="T123" s="8">
        <f>Allocators!V122</f>
        <v>1</v>
      </c>
    </row>
    <row r="124" spans="1:20"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</row>
    <row r="125" spans="1:20">
      <c r="A125" s="14" t="str">
        <f>CONCATENATE(Allocators!A262," ",Allocators!B262)</f>
        <v>DIST_TRANSF PRODUCTION</v>
      </c>
      <c r="B125" s="8">
        <f>Allocators!D262</f>
        <v>0</v>
      </c>
      <c r="C125" s="8">
        <f>Allocators!E262</f>
        <v>0</v>
      </c>
      <c r="D125" s="8">
        <f>Allocators!F262</f>
        <v>0</v>
      </c>
      <c r="E125" s="8">
        <f>Allocators!G262</f>
        <v>0</v>
      </c>
      <c r="F125" s="8">
        <f>Allocators!H262</f>
        <v>0</v>
      </c>
      <c r="G125" s="8">
        <f>Allocators!I262</f>
        <v>0</v>
      </c>
      <c r="H125" s="8">
        <f>Allocators!J262</f>
        <v>0</v>
      </c>
      <c r="I125" s="8">
        <f>Allocators!K262</f>
        <v>0</v>
      </c>
      <c r="J125" s="8">
        <f>Allocators!L262</f>
        <v>0</v>
      </c>
      <c r="K125" s="8">
        <f>Allocators!M262</f>
        <v>0</v>
      </c>
      <c r="L125" s="8">
        <f>Allocators!N262</f>
        <v>0</v>
      </c>
      <c r="M125" s="8">
        <f>Allocators!O262</f>
        <v>0</v>
      </c>
      <c r="N125" s="8">
        <f>Allocators!P262</f>
        <v>0</v>
      </c>
      <c r="O125" s="8">
        <f>Allocators!Q262</f>
        <v>0</v>
      </c>
      <c r="P125" s="8">
        <f>Allocators!R262</f>
        <v>0</v>
      </c>
      <c r="Q125" s="8">
        <f>Allocators!S262</f>
        <v>0</v>
      </c>
      <c r="R125" s="8">
        <f>Allocators!T262</f>
        <v>0</v>
      </c>
      <c r="S125" s="8">
        <f>Allocators!U262</f>
        <v>0</v>
      </c>
      <c r="T125" s="8">
        <f>Allocators!V262</f>
        <v>0</v>
      </c>
    </row>
    <row r="126" spans="1:20">
      <c r="A126" s="14" t="str">
        <f>CONCATENATE(Allocators!A263," ",Allocators!B263)</f>
        <v>DIST_TRANSF BULKTRAN</v>
      </c>
      <c r="B126" s="8">
        <f>Allocators!D263</f>
        <v>0</v>
      </c>
      <c r="C126" s="8">
        <f>Allocators!E263</f>
        <v>0</v>
      </c>
      <c r="D126" s="8">
        <f>Allocators!F263</f>
        <v>0</v>
      </c>
      <c r="E126" s="8">
        <f>Allocators!G263</f>
        <v>0</v>
      </c>
      <c r="F126" s="8">
        <f>Allocators!H263</f>
        <v>0</v>
      </c>
      <c r="G126" s="8">
        <f>Allocators!I263</f>
        <v>0</v>
      </c>
      <c r="H126" s="8">
        <f>Allocators!J263</f>
        <v>0</v>
      </c>
      <c r="I126" s="8">
        <f>Allocators!K263</f>
        <v>0</v>
      </c>
      <c r="J126" s="8">
        <f>Allocators!L263</f>
        <v>0</v>
      </c>
      <c r="K126" s="8">
        <f>Allocators!M263</f>
        <v>0</v>
      </c>
      <c r="L126" s="8">
        <f>Allocators!N263</f>
        <v>0</v>
      </c>
      <c r="M126" s="8">
        <f>Allocators!O263</f>
        <v>0</v>
      </c>
      <c r="N126" s="8">
        <f>Allocators!P263</f>
        <v>0</v>
      </c>
      <c r="O126" s="8">
        <f>Allocators!Q263</f>
        <v>0</v>
      </c>
      <c r="P126" s="8">
        <f>Allocators!R263</f>
        <v>0</v>
      </c>
      <c r="Q126" s="8">
        <f>Allocators!S263</f>
        <v>0</v>
      </c>
      <c r="R126" s="8">
        <f>Allocators!T263</f>
        <v>0</v>
      </c>
      <c r="S126" s="8">
        <f>Allocators!U263</f>
        <v>0</v>
      </c>
      <c r="T126" s="8">
        <f>Allocators!V263</f>
        <v>0</v>
      </c>
    </row>
    <row r="127" spans="1:20">
      <c r="A127" s="14" t="str">
        <f>CONCATENATE(Allocators!A264," ",Allocators!B264)</f>
        <v>DIST_TRANSF SUBTRAN</v>
      </c>
      <c r="B127" s="8">
        <f>Allocators!D264</f>
        <v>0</v>
      </c>
      <c r="C127" s="8">
        <f>Allocators!E264</f>
        <v>0</v>
      </c>
      <c r="D127" s="8">
        <f>Allocators!F264</f>
        <v>0</v>
      </c>
      <c r="E127" s="8">
        <f>Allocators!G264</f>
        <v>0</v>
      </c>
      <c r="F127" s="8">
        <f>Allocators!H264</f>
        <v>0</v>
      </c>
      <c r="G127" s="8">
        <f>Allocators!I264</f>
        <v>0</v>
      </c>
      <c r="H127" s="8">
        <f>Allocators!J264</f>
        <v>0</v>
      </c>
      <c r="I127" s="8">
        <f>Allocators!K264</f>
        <v>0</v>
      </c>
      <c r="J127" s="8">
        <f>Allocators!L264</f>
        <v>0</v>
      </c>
      <c r="K127" s="8">
        <f>Allocators!M264</f>
        <v>0</v>
      </c>
      <c r="L127" s="8">
        <f>Allocators!N264</f>
        <v>0</v>
      </c>
      <c r="M127" s="8">
        <f>Allocators!O264</f>
        <v>0</v>
      </c>
      <c r="N127" s="8">
        <f>Allocators!P264</f>
        <v>0</v>
      </c>
      <c r="O127" s="8">
        <f>Allocators!Q264</f>
        <v>0</v>
      </c>
      <c r="P127" s="8">
        <f>Allocators!R264</f>
        <v>0</v>
      </c>
      <c r="Q127" s="8">
        <f>Allocators!S264</f>
        <v>0</v>
      </c>
      <c r="R127" s="8">
        <f>Allocators!T264</f>
        <v>0</v>
      </c>
      <c r="S127" s="8">
        <f>Allocators!U264</f>
        <v>0</v>
      </c>
      <c r="T127" s="8">
        <f>Allocators!V264</f>
        <v>0</v>
      </c>
    </row>
    <row r="128" spans="1:20">
      <c r="A128" s="14" t="str">
        <f>CONCATENATE(Allocators!A265," ",Allocators!B265)</f>
        <v>DIST_TRANSF DISTPRI</v>
      </c>
      <c r="B128" s="8">
        <f>Allocators!D265</f>
        <v>0.20176000000000005</v>
      </c>
      <c r="C128" s="8">
        <f>Allocators!E265</f>
        <v>0.13484481317040251</v>
      </c>
      <c r="D128" s="8">
        <f>Allocators!F265</f>
        <v>6.3562324754870168E-3</v>
      </c>
      <c r="E128" s="8">
        <f>Allocators!G265</f>
        <v>2.3079870221846144E-2</v>
      </c>
      <c r="F128" s="8">
        <f>Allocators!H265</f>
        <v>7.1328808442609087E-4</v>
      </c>
      <c r="G128" s="8">
        <f>Allocators!I265</f>
        <v>0</v>
      </c>
      <c r="H128" s="8">
        <f>Allocators!J265</f>
        <v>1.7305868649996919E-2</v>
      </c>
      <c r="I128" s="8">
        <f>Allocators!K265</f>
        <v>3.2232192006433507E-3</v>
      </c>
      <c r="J128" s="8">
        <f>Allocators!L265</f>
        <v>0</v>
      </c>
      <c r="K128" s="8">
        <f>Allocators!M265</f>
        <v>0</v>
      </c>
      <c r="L128" s="8">
        <f>Allocators!N265</f>
        <v>6.1694355257623564E-4</v>
      </c>
      <c r="M128" s="8">
        <f>Allocators!O265</f>
        <v>9.9499034547416675E-3</v>
      </c>
      <c r="N128" s="8">
        <f>Allocators!P265</f>
        <v>0</v>
      </c>
      <c r="O128" s="8">
        <f>Allocators!Q265</f>
        <v>0</v>
      </c>
      <c r="P128" s="8">
        <f>Allocators!R265</f>
        <v>5.2185146998115677E-3</v>
      </c>
      <c r="Q128" s="8">
        <f>Allocators!S265</f>
        <v>8.7065253134980053E-5</v>
      </c>
      <c r="R128" s="8">
        <f>Allocators!T265</f>
        <v>7.0537443502569148E-5</v>
      </c>
      <c r="S128" s="8">
        <f>Allocators!U265</f>
        <v>2.4165148170284884E-4</v>
      </c>
      <c r="T128" s="8">
        <f>Allocators!V265</f>
        <v>5.2092311728094396E-5</v>
      </c>
    </row>
    <row r="129" spans="1:20">
      <c r="A129" s="14" t="str">
        <f>CONCATENATE(Allocators!A266," ",Allocators!B266)</f>
        <v>DIST_TRANSF DISTSEC</v>
      </c>
      <c r="B129" s="8">
        <f>Allocators!D266</f>
        <v>0.79823999999999995</v>
      </c>
      <c r="C129" s="8">
        <f>Allocators!E266</f>
        <v>0.59684520672821517</v>
      </c>
      <c r="D129" s="8">
        <f>Allocators!F266</f>
        <v>2.8774097636527007E-2</v>
      </c>
      <c r="E129" s="8">
        <f>Allocators!G266</f>
        <v>8.6823443812845749E-2</v>
      </c>
      <c r="F129" s="8">
        <f>Allocators!H266</f>
        <v>0</v>
      </c>
      <c r="G129" s="8">
        <f>Allocators!I266</f>
        <v>0</v>
      </c>
      <c r="H129" s="8">
        <f>Allocators!J266</f>
        <v>5.5324236335055815E-2</v>
      </c>
      <c r="I129" s="8">
        <f>Allocators!K266</f>
        <v>0</v>
      </c>
      <c r="J129" s="8">
        <f>Allocators!L266</f>
        <v>0</v>
      </c>
      <c r="K129" s="8">
        <f>Allocators!M266</f>
        <v>0</v>
      </c>
      <c r="L129" s="8">
        <f>Allocators!N266</f>
        <v>1.4958512876428324E-3</v>
      </c>
      <c r="M129" s="8">
        <f>Allocators!O266</f>
        <v>0</v>
      </c>
      <c r="N129" s="8">
        <f>Allocators!P266</f>
        <v>0</v>
      </c>
      <c r="O129" s="8">
        <f>Allocators!Q266</f>
        <v>0</v>
      </c>
      <c r="P129" s="8">
        <f>Allocators!R266</f>
        <v>2.0406017765328698E-2</v>
      </c>
      <c r="Q129" s="8">
        <f>Allocators!S266</f>
        <v>0</v>
      </c>
      <c r="R129" s="8">
        <f>Allocators!T266</f>
        <v>2.1175390278791454E-4</v>
      </c>
      <c r="S129" s="8">
        <f>Allocators!U266</f>
        <v>7.1898594377373453E-3</v>
      </c>
      <c r="T129" s="8">
        <f>Allocators!V266</f>
        <v>1.169533093859405E-3</v>
      </c>
    </row>
    <row r="130" spans="1:20">
      <c r="A130" s="14" t="str">
        <f>CONCATENATE(Allocators!A267," ",Allocators!B267)</f>
        <v>DIST_TRANSF ENERGY</v>
      </c>
      <c r="B130" s="8">
        <f>Allocators!D267</f>
        <v>0</v>
      </c>
      <c r="C130" s="8">
        <f>Allocators!E267</f>
        <v>0</v>
      </c>
      <c r="D130" s="8">
        <f>Allocators!F267</f>
        <v>0</v>
      </c>
      <c r="E130" s="8">
        <f>Allocators!G267</f>
        <v>0</v>
      </c>
      <c r="F130" s="8">
        <f>Allocators!H267</f>
        <v>0</v>
      </c>
      <c r="G130" s="8">
        <f>Allocators!I267</f>
        <v>0</v>
      </c>
      <c r="H130" s="8">
        <f>Allocators!J267</f>
        <v>0</v>
      </c>
      <c r="I130" s="8">
        <f>Allocators!K267</f>
        <v>0</v>
      </c>
      <c r="J130" s="8">
        <f>Allocators!L267</f>
        <v>0</v>
      </c>
      <c r="K130" s="8">
        <f>Allocators!M267</f>
        <v>0</v>
      </c>
      <c r="L130" s="8">
        <f>Allocators!N267</f>
        <v>0</v>
      </c>
      <c r="M130" s="8">
        <f>Allocators!O267</f>
        <v>0</v>
      </c>
      <c r="N130" s="8">
        <f>Allocators!P267</f>
        <v>0</v>
      </c>
      <c r="O130" s="8">
        <f>Allocators!Q267</f>
        <v>0</v>
      </c>
      <c r="P130" s="8">
        <f>Allocators!R267</f>
        <v>0</v>
      </c>
      <c r="Q130" s="8">
        <f>Allocators!S267</f>
        <v>0</v>
      </c>
      <c r="R130" s="8">
        <f>Allocators!T267</f>
        <v>0</v>
      </c>
      <c r="S130" s="8">
        <f>Allocators!U267</f>
        <v>0</v>
      </c>
      <c r="T130" s="8">
        <f>Allocators!V267</f>
        <v>0</v>
      </c>
    </row>
    <row r="131" spans="1:20">
      <c r="A131" s="14" t="str">
        <f>CONCATENATE(Allocators!A268," ",Allocators!B268)</f>
        <v>DIST_TRANSF CUSTOMER</v>
      </c>
      <c r="B131" s="8">
        <f>Allocators!D268</f>
        <v>0</v>
      </c>
      <c r="C131" s="8">
        <f>Allocators!E268</f>
        <v>0</v>
      </c>
      <c r="D131" s="8">
        <f>Allocators!F268</f>
        <v>0</v>
      </c>
      <c r="E131" s="8">
        <f>Allocators!G268</f>
        <v>0</v>
      </c>
      <c r="F131" s="8">
        <f>Allocators!H268</f>
        <v>0</v>
      </c>
      <c r="G131" s="8">
        <f>Allocators!I268</f>
        <v>0</v>
      </c>
      <c r="H131" s="8">
        <f>Allocators!J268</f>
        <v>0</v>
      </c>
      <c r="I131" s="8">
        <f>Allocators!K268</f>
        <v>0</v>
      </c>
      <c r="J131" s="8">
        <f>Allocators!L268</f>
        <v>0</v>
      </c>
      <c r="K131" s="8">
        <f>Allocators!M268</f>
        <v>0</v>
      </c>
      <c r="L131" s="8">
        <f>Allocators!N268</f>
        <v>0</v>
      </c>
      <c r="M131" s="8">
        <f>Allocators!O268</f>
        <v>0</v>
      </c>
      <c r="N131" s="8">
        <f>Allocators!P268</f>
        <v>0</v>
      </c>
      <c r="O131" s="8">
        <f>Allocators!Q268</f>
        <v>0</v>
      </c>
      <c r="P131" s="8">
        <f>Allocators!R268</f>
        <v>0</v>
      </c>
      <c r="Q131" s="8">
        <f>Allocators!S268</f>
        <v>0</v>
      </c>
      <c r="R131" s="8">
        <f>Allocators!T268</f>
        <v>0</v>
      </c>
      <c r="S131" s="8">
        <f>Allocators!U268</f>
        <v>0</v>
      </c>
      <c r="T131" s="8">
        <f>Allocators!V268</f>
        <v>0</v>
      </c>
    </row>
    <row r="132" spans="1:20">
      <c r="A132" s="14" t="str">
        <f>CONCATENATE(Allocators!A269," ",Allocators!B269)</f>
        <v>DIST_TRANSF TOTAL</v>
      </c>
      <c r="B132" s="8">
        <f>Allocators!D269</f>
        <v>0.99999999999999989</v>
      </c>
      <c r="C132" s="8">
        <f>Allocators!E269</f>
        <v>0.73169001989861771</v>
      </c>
      <c r="D132" s="8">
        <f>Allocators!F269</f>
        <v>3.5130330112014024E-2</v>
      </c>
      <c r="E132" s="8">
        <f>Allocators!G269</f>
        <v>0.10990331403469189</v>
      </c>
      <c r="F132" s="8">
        <f>Allocators!H269</f>
        <v>7.1328808442609087E-4</v>
      </c>
      <c r="G132" s="8">
        <f>Allocators!I269</f>
        <v>0</v>
      </c>
      <c r="H132" s="8">
        <f>Allocators!J269</f>
        <v>7.2630104985052735E-2</v>
      </c>
      <c r="I132" s="8">
        <f>Allocators!K269</f>
        <v>3.2232192006433507E-3</v>
      </c>
      <c r="J132" s="8">
        <f>Allocators!L269</f>
        <v>0</v>
      </c>
      <c r="K132" s="8">
        <f>Allocators!M269</f>
        <v>0</v>
      </c>
      <c r="L132" s="8">
        <f>Allocators!N269</f>
        <v>2.1127948402190682E-3</v>
      </c>
      <c r="M132" s="8">
        <f>Allocators!O269</f>
        <v>9.9499034547416675E-3</v>
      </c>
      <c r="N132" s="8">
        <f>Allocators!P269</f>
        <v>0</v>
      </c>
      <c r="O132" s="8">
        <f>Allocators!Q269</f>
        <v>0</v>
      </c>
      <c r="P132" s="8">
        <f>Allocators!R269</f>
        <v>2.5624532465140265E-2</v>
      </c>
      <c r="Q132" s="8">
        <f>Allocators!S269</f>
        <v>8.7065253134980053E-5</v>
      </c>
      <c r="R132" s="8">
        <f>Allocators!T269</f>
        <v>2.822913462904837E-4</v>
      </c>
      <c r="S132" s="8">
        <f>Allocators!U269</f>
        <v>7.4315109194401938E-3</v>
      </c>
      <c r="T132" s="8">
        <f>Allocators!V269</f>
        <v>1.2216254055874994E-3</v>
      </c>
    </row>
    <row r="133" spans="1:20"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</row>
    <row r="134" spans="1:20">
      <c r="A134" s="14" t="str">
        <f>CONCATENATE(Allocators!A250," ",Allocators!B250)</f>
        <v>DIST_UGLINES PRODUCTION</v>
      </c>
      <c r="B134" s="8">
        <f>Allocators!D250</f>
        <v>0</v>
      </c>
      <c r="C134" s="8">
        <f>Allocators!E250</f>
        <v>0</v>
      </c>
      <c r="D134" s="8">
        <f>Allocators!F250</f>
        <v>0</v>
      </c>
      <c r="E134" s="8">
        <f>Allocators!G250</f>
        <v>0</v>
      </c>
      <c r="F134" s="8">
        <f>Allocators!H250</f>
        <v>0</v>
      </c>
      <c r="G134" s="8">
        <f>Allocators!I250</f>
        <v>0</v>
      </c>
      <c r="H134" s="8">
        <f>Allocators!J250</f>
        <v>0</v>
      </c>
      <c r="I134" s="8">
        <f>Allocators!K250</f>
        <v>0</v>
      </c>
      <c r="J134" s="8">
        <f>Allocators!L250</f>
        <v>0</v>
      </c>
      <c r="K134" s="8">
        <f>Allocators!M250</f>
        <v>0</v>
      </c>
      <c r="L134" s="8">
        <f>Allocators!N250</f>
        <v>0</v>
      </c>
      <c r="M134" s="8">
        <f>Allocators!O250</f>
        <v>0</v>
      </c>
      <c r="N134" s="8">
        <f>Allocators!P250</f>
        <v>0</v>
      </c>
      <c r="O134" s="8">
        <f>Allocators!Q250</f>
        <v>0</v>
      </c>
      <c r="P134" s="8">
        <f>Allocators!R250</f>
        <v>0</v>
      </c>
      <c r="Q134" s="8">
        <f>Allocators!S250</f>
        <v>0</v>
      </c>
      <c r="R134" s="8">
        <f>Allocators!T250</f>
        <v>0</v>
      </c>
      <c r="S134" s="8">
        <f>Allocators!U250</f>
        <v>0</v>
      </c>
      <c r="T134" s="8">
        <f>Allocators!V250</f>
        <v>0</v>
      </c>
    </row>
    <row r="135" spans="1:20">
      <c r="A135" s="14" t="str">
        <f>CONCATENATE(Allocators!A251," ",Allocators!B251)</f>
        <v>DIST_UGLINES BULKTRAN</v>
      </c>
      <c r="B135" s="8">
        <f>Allocators!D251</f>
        <v>0</v>
      </c>
      <c r="C135" s="8">
        <f>Allocators!E251</f>
        <v>0</v>
      </c>
      <c r="D135" s="8">
        <f>Allocators!F251</f>
        <v>0</v>
      </c>
      <c r="E135" s="8">
        <f>Allocators!G251</f>
        <v>0</v>
      </c>
      <c r="F135" s="8">
        <f>Allocators!H251</f>
        <v>0</v>
      </c>
      <c r="G135" s="8">
        <f>Allocators!I251</f>
        <v>0</v>
      </c>
      <c r="H135" s="8">
        <f>Allocators!J251</f>
        <v>0</v>
      </c>
      <c r="I135" s="8">
        <f>Allocators!K251</f>
        <v>0</v>
      </c>
      <c r="J135" s="8">
        <f>Allocators!L251</f>
        <v>0</v>
      </c>
      <c r="K135" s="8">
        <f>Allocators!M251</f>
        <v>0</v>
      </c>
      <c r="L135" s="8">
        <f>Allocators!N251</f>
        <v>0</v>
      </c>
      <c r="M135" s="8">
        <f>Allocators!O251</f>
        <v>0</v>
      </c>
      <c r="N135" s="8">
        <f>Allocators!P251</f>
        <v>0</v>
      </c>
      <c r="O135" s="8">
        <f>Allocators!Q251</f>
        <v>0</v>
      </c>
      <c r="P135" s="8">
        <f>Allocators!R251</f>
        <v>0</v>
      </c>
      <c r="Q135" s="8">
        <f>Allocators!S251</f>
        <v>0</v>
      </c>
      <c r="R135" s="8">
        <f>Allocators!T251</f>
        <v>0</v>
      </c>
      <c r="S135" s="8">
        <f>Allocators!U251</f>
        <v>0</v>
      </c>
      <c r="T135" s="8">
        <f>Allocators!V251</f>
        <v>0</v>
      </c>
    </row>
    <row r="136" spans="1:20">
      <c r="A136" s="14" t="str">
        <f>CONCATENATE(Allocators!A252," ",Allocators!B252)</f>
        <v>DIST_UGLINES SUBTRAN</v>
      </c>
      <c r="B136" s="8">
        <f>Allocators!D252</f>
        <v>0</v>
      </c>
      <c r="C136" s="8">
        <f>Allocators!E252</f>
        <v>0</v>
      </c>
      <c r="D136" s="8">
        <f>Allocators!F252</f>
        <v>0</v>
      </c>
      <c r="E136" s="8">
        <f>Allocators!G252</f>
        <v>0</v>
      </c>
      <c r="F136" s="8">
        <f>Allocators!H252</f>
        <v>0</v>
      </c>
      <c r="G136" s="8">
        <f>Allocators!I252</f>
        <v>0</v>
      </c>
      <c r="H136" s="8">
        <f>Allocators!J252</f>
        <v>0</v>
      </c>
      <c r="I136" s="8">
        <f>Allocators!K252</f>
        <v>0</v>
      </c>
      <c r="J136" s="8">
        <f>Allocators!L252</f>
        <v>0</v>
      </c>
      <c r="K136" s="8">
        <f>Allocators!M252</f>
        <v>0</v>
      </c>
      <c r="L136" s="8">
        <f>Allocators!N252</f>
        <v>0</v>
      </c>
      <c r="M136" s="8">
        <f>Allocators!O252</f>
        <v>0</v>
      </c>
      <c r="N136" s="8">
        <f>Allocators!P252</f>
        <v>0</v>
      </c>
      <c r="O136" s="8">
        <f>Allocators!Q252</f>
        <v>0</v>
      </c>
      <c r="P136" s="8">
        <f>Allocators!R252</f>
        <v>0</v>
      </c>
      <c r="Q136" s="8">
        <f>Allocators!S252</f>
        <v>0</v>
      </c>
      <c r="R136" s="8">
        <f>Allocators!T252</f>
        <v>0</v>
      </c>
      <c r="S136" s="8">
        <f>Allocators!U252</f>
        <v>0</v>
      </c>
      <c r="T136" s="8">
        <f>Allocators!V252</f>
        <v>0</v>
      </c>
    </row>
    <row r="137" spans="1:20">
      <c r="A137" s="14" t="str">
        <f>CONCATENATE(Allocators!A253," ",Allocators!B253)</f>
        <v>DIST_UGLINES DISTPRI</v>
      </c>
      <c r="B137" s="8">
        <f>Allocators!D253</f>
        <v>0.80949999999999989</v>
      </c>
      <c r="C137" s="8">
        <f>Allocators!E253</f>
        <v>0.54102337560190739</v>
      </c>
      <c r="D137" s="8">
        <f>Allocators!F253</f>
        <v>2.5502429564367268E-2</v>
      </c>
      <c r="E137" s="8">
        <f>Allocators!G253</f>
        <v>9.2600886918043496E-2</v>
      </c>
      <c r="F137" s="8">
        <f>Allocators!H253</f>
        <v>2.8618492483293051E-3</v>
      </c>
      <c r="G137" s="8">
        <f>Allocators!I253</f>
        <v>0</v>
      </c>
      <c r="H137" s="8">
        <f>Allocators!J253</f>
        <v>6.9434479937413293E-2</v>
      </c>
      <c r="I137" s="8">
        <f>Allocators!K253</f>
        <v>1.2932176560868322E-2</v>
      </c>
      <c r="J137" s="8">
        <f>Allocators!L253</f>
        <v>0</v>
      </c>
      <c r="K137" s="8">
        <f>Allocators!M253</f>
        <v>0</v>
      </c>
      <c r="L137" s="8">
        <f>Allocators!N253</f>
        <v>2.4752964205514609E-3</v>
      </c>
      <c r="M137" s="8">
        <f>Allocators!O253</f>
        <v>3.9920930048638878E-2</v>
      </c>
      <c r="N137" s="8">
        <f>Allocators!P253</f>
        <v>0</v>
      </c>
      <c r="O137" s="8">
        <f>Allocators!Q253</f>
        <v>0</v>
      </c>
      <c r="P137" s="8">
        <f>Allocators!R253</f>
        <v>2.0937686605360151E-2</v>
      </c>
      <c r="Q137" s="8">
        <f>Allocators!S253</f>
        <v>3.493225734177555E-4</v>
      </c>
      <c r="R137" s="8">
        <f>Allocators!T253</f>
        <v>2.8300981619414019E-4</v>
      </c>
      <c r="S137" s="8">
        <f>Allocators!U253</f>
        <v>9.6955231184801805E-4</v>
      </c>
      <c r="T137" s="8">
        <f>Allocators!V253</f>
        <v>2.090043930605294E-4</v>
      </c>
    </row>
    <row r="138" spans="1:20">
      <c r="A138" s="14" t="str">
        <f>CONCATENATE(Allocators!A254," ",Allocators!B254)</f>
        <v>DIST_UGLINES DISTSEC</v>
      </c>
      <c r="B138" s="8">
        <f>Allocators!D254</f>
        <v>0.19049999999999995</v>
      </c>
      <c r="C138" s="8">
        <f>Allocators!E254</f>
        <v>0.1424371265305234</v>
      </c>
      <c r="D138" s="8">
        <f>Allocators!F254</f>
        <v>6.8669392660833774E-3</v>
      </c>
      <c r="E138" s="8">
        <f>Allocators!G254</f>
        <v>2.0720417476381935E-2</v>
      </c>
      <c r="F138" s="8">
        <f>Allocators!H254</f>
        <v>0</v>
      </c>
      <c r="G138" s="8">
        <f>Allocators!I254</f>
        <v>0</v>
      </c>
      <c r="H138" s="8">
        <f>Allocators!J254</f>
        <v>1.3203130664747612E-2</v>
      </c>
      <c r="I138" s="8">
        <f>Allocators!K254</f>
        <v>0</v>
      </c>
      <c r="J138" s="8">
        <f>Allocators!L254</f>
        <v>0</v>
      </c>
      <c r="K138" s="8">
        <f>Allocators!M254</f>
        <v>0</v>
      </c>
      <c r="L138" s="8">
        <f>Allocators!N254</f>
        <v>3.5698495477044448E-4</v>
      </c>
      <c r="M138" s="8">
        <f>Allocators!O254</f>
        <v>0</v>
      </c>
      <c r="N138" s="8">
        <f>Allocators!P254</f>
        <v>0</v>
      </c>
      <c r="O138" s="8">
        <f>Allocators!Q254</f>
        <v>0</v>
      </c>
      <c r="P138" s="8">
        <f>Allocators!R254</f>
        <v>4.869896753225994E-3</v>
      </c>
      <c r="Q138" s="8">
        <f>Allocators!S254</f>
        <v>0</v>
      </c>
      <c r="R138" s="8">
        <f>Allocators!T254</f>
        <v>5.0535075266959464E-5</v>
      </c>
      <c r="S138" s="8">
        <f>Allocators!U254</f>
        <v>1.7158601709873777E-3</v>
      </c>
      <c r="T138" s="8">
        <f>Allocators!V254</f>
        <v>2.7910910801289923E-4</v>
      </c>
    </row>
    <row r="139" spans="1:20">
      <c r="A139" s="14" t="str">
        <f>CONCATENATE(Allocators!A255," ",Allocators!B255)</f>
        <v>DIST_UGLINES ENERGY</v>
      </c>
      <c r="B139" s="8">
        <f>Allocators!D255</f>
        <v>0</v>
      </c>
      <c r="C139" s="8">
        <f>Allocators!E255</f>
        <v>0</v>
      </c>
      <c r="D139" s="8">
        <f>Allocators!F255</f>
        <v>0</v>
      </c>
      <c r="E139" s="8">
        <f>Allocators!G255</f>
        <v>0</v>
      </c>
      <c r="F139" s="8">
        <f>Allocators!H255</f>
        <v>0</v>
      </c>
      <c r="G139" s="8">
        <f>Allocators!I255</f>
        <v>0</v>
      </c>
      <c r="H139" s="8">
        <f>Allocators!J255</f>
        <v>0</v>
      </c>
      <c r="I139" s="8">
        <f>Allocators!K255</f>
        <v>0</v>
      </c>
      <c r="J139" s="8">
        <f>Allocators!L255</f>
        <v>0</v>
      </c>
      <c r="K139" s="8">
        <f>Allocators!M255</f>
        <v>0</v>
      </c>
      <c r="L139" s="8">
        <f>Allocators!N255</f>
        <v>0</v>
      </c>
      <c r="M139" s="8">
        <f>Allocators!O255</f>
        <v>0</v>
      </c>
      <c r="N139" s="8">
        <f>Allocators!P255</f>
        <v>0</v>
      </c>
      <c r="O139" s="8">
        <f>Allocators!Q255</f>
        <v>0</v>
      </c>
      <c r="P139" s="8">
        <f>Allocators!R255</f>
        <v>0</v>
      </c>
      <c r="Q139" s="8">
        <f>Allocators!S255</f>
        <v>0</v>
      </c>
      <c r="R139" s="8">
        <f>Allocators!T255</f>
        <v>0</v>
      </c>
      <c r="S139" s="8">
        <f>Allocators!U255</f>
        <v>0</v>
      </c>
      <c r="T139" s="8">
        <f>Allocators!V255</f>
        <v>0</v>
      </c>
    </row>
    <row r="140" spans="1:20">
      <c r="A140" s="14" t="str">
        <f>CONCATENATE(Allocators!A256," ",Allocators!B256)</f>
        <v>DIST_UGLINES CUSTOMER</v>
      </c>
      <c r="B140" s="8">
        <f>Allocators!D256</f>
        <v>0</v>
      </c>
      <c r="C140" s="8">
        <f>Allocators!E256</f>
        <v>0</v>
      </c>
      <c r="D140" s="8">
        <f>Allocators!F256</f>
        <v>0</v>
      </c>
      <c r="E140" s="8">
        <f>Allocators!G256</f>
        <v>0</v>
      </c>
      <c r="F140" s="8">
        <f>Allocators!H256</f>
        <v>0</v>
      </c>
      <c r="G140" s="8">
        <f>Allocators!I256</f>
        <v>0</v>
      </c>
      <c r="H140" s="8">
        <f>Allocators!J256</f>
        <v>0</v>
      </c>
      <c r="I140" s="8">
        <f>Allocators!K256</f>
        <v>0</v>
      </c>
      <c r="J140" s="8">
        <f>Allocators!L256</f>
        <v>0</v>
      </c>
      <c r="K140" s="8">
        <f>Allocators!M256</f>
        <v>0</v>
      </c>
      <c r="L140" s="8">
        <f>Allocators!N256</f>
        <v>0</v>
      </c>
      <c r="M140" s="8">
        <f>Allocators!O256</f>
        <v>0</v>
      </c>
      <c r="N140" s="8">
        <f>Allocators!P256</f>
        <v>0</v>
      </c>
      <c r="O140" s="8">
        <f>Allocators!Q256</f>
        <v>0</v>
      </c>
      <c r="P140" s="8">
        <f>Allocators!R256</f>
        <v>0</v>
      </c>
      <c r="Q140" s="8">
        <f>Allocators!S256</f>
        <v>0</v>
      </c>
      <c r="R140" s="8">
        <f>Allocators!T256</f>
        <v>0</v>
      </c>
      <c r="S140" s="8">
        <f>Allocators!U256</f>
        <v>0</v>
      </c>
      <c r="T140" s="8">
        <f>Allocators!V256</f>
        <v>0</v>
      </c>
    </row>
    <row r="141" spans="1:20">
      <c r="A141" s="14" t="str">
        <f>CONCATENATE(Allocators!A257," ",Allocators!B257)</f>
        <v>DIST_UGLINES TOTAL</v>
      </c>
      <c r="B141" s="8">
        <f>Allocators!D257</f>
        <v>1</v>
      </c>
      <c r="C141" s="8">
        <f>Allocators!E257</f>
        <v>0.68346050213243081</v>
      </c>
      <c r="D141" s="8">
        <f>Allocators!F257</f>
        <v>3.2369368830450648E-2</v>
      </c>
      <c r="E141" s="8">
        <f>Allocators!G257</f>
        <v>0.11332130439442543</v>
      </c>
      <c r="F141" s="8">
        <f>Allocators!H257</f>
        <v>2.8618492483293051E-3</v>
      </c>
      <c r="G141" s="8">
        <f>Allocators!I257</f>
        <v>0</v>
      </c>
      <c r="H141" s="8">
        <f>Allocators!J257</f>
        <v>8.2637610602160905E-2</v>
      </c>
      <c r="I141" s="8">
        <f>Allocators!K257</f>
        <v>1.2932176560868322E-2</v>
      </c>
      <c r="J141" s="8">
        <f>Allocators!L257</f>
        <v>0</v>
      </c>
      <c r="K141" s="8">
        <f>Allocators!M257</f>
        <v>0</v>
      </c>
      <c r="L141" s="8">
        <f>Allocators!N257</f>
        <v>2.8322813753219054E-3</v>
      </c>
      <c r="M141" s="8">
        <f>Allocators!O257</f>
        <v>3.9920930048638878E-2</v>
      </c>
      <c r="N141" s="8">
        <f>Allocators!P257</f>
        <v>0</v>
      </c>
      <c r="O141" s="8">
        <f>Allocators!Q257</f>
        <v>0</v>
      </c>
      <c r="P141" s="8">
        <f>Allocators!R257</f>
        <v>2.5807583358586145E-2</v>
      </c>
      <c r="Q141" s="8">
        <f>Allocators!S257</f>
        <v>3.493225734177555E-4</v>
      </c>
      <c r="R141" s="8">
        <f>Allocators!T257</f>
        <v>3.3354489146109967E-4</v>
      </c>
      <c r="S141" s="8">
        <f>Allocators!U257</f>
        <v>2.6854124828353957E-3</v>
      </c>
      <c r="T141" s="8">
        <f>Allocators!V257</f>
        <v>4.8811350107342861E-4</v>
      </c>
    </row>
    <row r="142" spans="1:20"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</row>
    <row r="143" spans="1:20">
      <c r="A143" s="14" t="str">
        <f>CONCATENATE(Allocators!A719," ",Allocators!B719)</f>
        <v>EXP_OM_CUSTACCT PRODUCTION</v>
      </c>
      <c r="B143" s="8">
        <f>Allocators!D719</f>
        <v>0</v>
      </c>
      <c r="C143" s="8">
        <f>Allocators!E719</f>
        <v>0</v>
      </c>
      <c r="D143" s="8">
        <f>Allocators!F719</f>
        <v>0</v>
      </c>
      <c r="E143" s="8">
        <f>Allocators!G719</f>
        <v>0</v>
      </c>
      <c r="F143" s="8">
        <f>Allocators!H719</f>
        <v>0</v>
      </c>
      <c r="G143" s="8">
        <f>Allocators!I719</f>
        <v>0</v>
      </c>
      <c r="H143" s="8">
        <f>Allocators!J719</f>
        <v>0</v>
      </c>
      <c r="I143" s="8">
        <f>Allocators!K719</f>
        <v>0</v>
      </c>
      <c r="J143" s="8">
        <f>Allocators!L719</f>
        <v>0</v>
      </c>
      <c r="K143" s="8">
        <f>Allocators!M719</f>
        <v>0</v>
      </c>
      <c r="L143" s="8">
        <f>Allocators!N719</f>
        <v>0</v>
      </c>
      <c r="M143" s="8">
        <f>Allocators!O719</f>
        <v>0</v>
      </c>
      <c r="N143" s="8">
        <f>Allocators!P719</f>
        <v>0</v>
      </c>
      <c r="O143" s="8">
        <f>Allocators!Q719</f>
        <v>0</v>
      </c>
      <c r="P143" s="8">
        <f>Allocators!R719</f>
        <v>0</v>
      </c>
      <c r="Q143" s="8">
        <f>Allocators!S719</f>
        <v>0</v>
      </c>
      <c r="R143" s="8">
        <f>Allocators!T719</f>
        <v>0</v>
      </c>
      <c r="S143" s="8">
        <f>Allocators!U719</f>
        <v>0</v>
      </c>
      <c r="T143" s="8">
        <f>Allocators!V719</f>
        <v>0</v>
      </c>
    </row>
    <row r="144" spans="1:20">
      <c r="A144" s="14" t="str">
        <f>CONCATENATE(Allocators!A720," ",Allocators!B720)</f>
        <v>EXP_OM_CUSTACCT BULKTRAN</v>
      </c>
      <c r="B144" s="8">
        <f>Allocators!D720</f>
        <v>0</v>
      </c>
      <c r="C144" s="8">
        <f>Allocators!E720</f>
        <v>0</v>
      </c>
      <c r="D144" s="8">
        <f>Allocators!F720</f>
        <v>0</v>
      </c>
      <c r="E144" s="8">
        <f>Allocators!G720</f>
        <v>0</v>
      </c>
      <c r="F144" s="8">
        <f>Allocators!H720</f>
        <v>0</v>
      </c>
      <c r="G144" s="8">
        <f>Allocators!I720</f>
        <v>0</v>
      </c>
      <c r="H144" s="8">
        <f>Allocators!J720</f>
        <v>0</v>
      </c>
      <c r="I144" s="8">
        <f>Allocators!K720</f>
        <v>0</v>
      </c>
      <c r="J144" s="8">
        <f>Allocators!L720</f>
        <v>0</v>
      </c>
      <c r="K144" s="8">
        <f>Allocators!M720</f>
        <v>0</v>
      </c>
      <c r="L144" s="8">
        <f>Allocators!N720</f>
        <v>0</v>
      </c>
      <c r="M144" s="8">
        <f>Allocators!O720</f>
        <v>0</v>
      </c>
      <c r="N144" s="8">
        <f>Allocators!P720</f>
        <v>0</v>
      </c>
      <c r="O144" s="8">
        <f>Allocators!Q720</f>
        <v>0</v>
      </c>
      <c r="P144" s="8">
        <f>Allocators!R720</f>
        <v>0</v>
      </c>
      <c r="Q144" s="8">
        <f>Allocators!S720</f>
        <v>0</v>
      </c>
      <c r="R144" s="8">
        <f>Allocators!T720</f>
        <v>0</v>
      </c>
      <c r="S144" s="8">
        <f>Allocators!U720</f>
        <v>0</v>
      </c>
      <c r="T144" s="8">
        <f>Allocators!V720</f>
        <v>0</v>
      </c>
    </row>
    <row r="145" spans="1:20">
      <c r="A145" s="14" t="str">
        <f>CONCATENATE(Allocators!A721," ",Allocators!B721)</f>
        <v>EXP_OM_CUSTACCT SUBTRAN</v>
      </c>
      <c r="B145" s="8">
        <f>Allocators!D721</f>
        <v>0</v>
      </c>
      <c r="C145" s="8">
        <f>Allocators!E721</f>
        <v>0</v>
      </c>
      <c r="D145" s="8">
        <f>Allocators!F721</f>
        <v>0</v>
      </c>
      <c r="E145" s="8">
        <f>Allocators!G721</f>
        <v>0</v>
      </c>
      <c r="F145" s="8">
        <f>Allocators!H721</f>
        <v>0</v>
      </c>
      <c r="G145" s="8">
        <f>Allocators!I721</f>
        <v>0</v>
      </c>
      <c r="H145" s="8">
        <f>Allocators!J721</f>
        <v>0</v>
      </c>
      <c r="I145" s="8">
        <f>Allocators!K721</f>
        <v>0</v>
      </c>
      <c r="J145" s="8">
        <f>Allocators!L721</f>
        <v>0</v>
      </c>
      <c r="K145" s="8">
        <f>Allocators!M721</f>
        <v>0</v>
      </c>
      <c r="L145" s="8">
        <f>Allocators!N721</f>
        <v>0</v>
      </c>
      <c r="M145" s="8">
        <f>Allocators!O721</f>
        <v>0</v>
      </c>
      <c r="N145" s="8">
        <f>Allocators!P721</f>
        <v>0</v>
      </c>
      <c r="O145" s="8">
        <f>Allocators!Q721</f>
        <v>0</v>
      </c>
      <c r="P145" s="8">
        <f>Allocators!R721</f>
        <v>0</v>
      </c>
      <c r="Q145" s="8">
        <f>Allocators!S721</f>
        <v>0</v>
      </c>
      <c r="R145" s="8">
        <f>Allocators!T721</f>
        <v>0</v>
      </c>
      <c r="S145" s="8">
        <f>Allocators!U721</f>
        <v>0</v>
      </c>
      <c r="T145" s="8">
        <f>Allocators!V721</f>
        <v>0</v>
      </c>
    </row>
    <row r="146" spans="1:20">
      <c r="A146" s="14" t="str">
        <f>CONCATENATE(Allocators!A722," ",Allocators!B722)</f>
        <v>EXP_OM_CUSTACCT DISTPRI</v>
      </c>
      <c r="B146" s="8">
        <f>Allocators!D722</f>
        <v>0</v>
      </c>
      <c r="C146" s="8">
        <f>Allocators!E722</f>
        <v>0</v>
      </c>
      <c r="D146" s="8">
        <f>Allocators!F722</f>
        <v>0</v>
      </c>
      <c r="E146" s="8">
        <f>Allocators!G722</f>
        <v>0</v>
      </c>
      <c r="F146" s="8">
        <f>Allocators!H722</f>
        <v>0</v>
      </c>
      <c r="G146" s="8">
        <f>Allocators!I722</f>
        <v>0</v>
      </c>
      <c r="H146" s="8">
        <f>Allocators!J722</f>
        <v>0</v>
      </c>
      <c r="I146" s="8">
        <f>Allocators!K722</f>
        <v>0</v>
      </c>
      <c r="J146" s="8">
        <f>Allocators!L722</f>
        <v>0</v>
      </c>
      <c r="K146" s="8">
        <f>Allocators!M722</f>
        <v>0</v>
      </c>
      <c r="L146" s="8">
        <f>Allocators!N722</f>
        <v>0</v>
      </c>
      <c r="M146" s="8">
        <f>Allocators!O722</f>
        <v>0</v>
      </c>
      <c r="N146" s="8">
        <f>Allocators!P722</f>
        <v>0</v>
      </c>
      <c r="O146" s="8">
        <f>Allocators!Q722</f>
        <v>0</v>
      </c>
      <c r="P146" s="8">
        <f>Allocators!R722</f>
        <v>0</v>
      </c>
      <c r="Q146" s="8">
        <f>Allocators!S722</f>
        <v>0</v>
      </c>
      <c r="R146" s="8">
        <f>Allocators!T722</f>
        <v>0</v>
      </c>
      <c r="S146" s="8">
        <f>Allocators!U722</f>
        <v>0</v>
      </c>
      <c r="T146" s="8">
        <f>Allocators!V722</f>
        <v>0</v>
      </c>
    </row>
    <row r="147" spans="1:20">
      <c r="A147" s="14" t="str">
        <f>CONCATENATE(Allocators!A723," ",Allocators!B723)</f>
        <v>EXP_OM_CUSTACCT DISTSEC</v>
      </c>
      <c r="B147" s="8">
        <f>Allocators!D723</f>
        <v>0</v>
      </c>
      <c r="C147" s="8">
        <f>Allocators!E723</f>
        <v>0</v>
      </c>
      <c r="D147" s="8">
        <f>Allocators!F723</f>
        <v>0</v>
      </c>
      <c r="E147" s="8">
        <f>Allocators!G723</f>
        <v>0</v>
      </c>
      <c r="F147" s="8">
        <f>Allocators!H723</f>
        <v>0</v>
      </c>
      <c r="G147" s="8">
        <f>Allocators!I723</f>
        <v>0</v>
      </c>
      <c r="H147" s="8">
        <f>Allocators!J723</f>
        <v>0</v>
      </c>
      <c r="I147" s="8">
        <f>Allocators!K723</f>
        <v>0</v>
      </c>
      <c r="J147" s="8">
        <f>Allocators!L723</f>
        <v>0</v>
      </c>
      <c r="K147" s="8">
        <f>Allocators!M723</f>
        <v>0</v>
      </c>
      <c r="L147" s="8">
        <f>Allocators!N723</f>
        <v>0</v>
      </c>
      <c r="M147" s="8">
        <f>Allocators!O723</f>
        <v>0</v>
      </c>
      <c r="N147" s="8">
        <f>Allocators!P723</f>
        <v>0</v>
      </c>
      <c r="O147" s="8">
        <f>Allocators!Q723</f>
        <v>0</v>
      </c>
      <c r="P147" s="8">
        <f>Allocators!R723</f>
        <v>0</v>
      </c>
      <c r="Q147" s="8">
        <f>Allocators!S723</f>
        <v>0</v>
      </c>
      <c r="R147" s="8">
        <f>Allocators!T723</f>
        <v>0</v>
      </c>
      <c r="S147" s="8">
        <f>Allocators!U723</f>
        <v>0</v>
      </c>
      <c r="T147" s="8">
        <f>Allocators!V723</f>
        <v>0</v>
      </c>
    </row>
    <row r="148" spans="1:20">
      <c r="A148" s="14" t="str">
        <f>CONCATENATE(Allocators!A724," ",Allocators!B724)</f>
        <v>EXP_OM_CUSTACCT ENERGY</v>
      </c>
      <c r="B148" s="8">
        <f>Allocators!D724</f>
        <v>0</v>
      </c>
      <c r="C148" s="8">
        <f>Allocators!E724</f>
        <v>0</v>
      </c>
      <c r="D148" s="8">
        <f>Allocators!F724</f>
        <v>0</v>
      </c>
      <c r="E148" s="8">
        <f>Allocators!G724</f>
        <v>0</v>
      </c>
      <c r="F148" s="8">
        <f>Allocators!H724</f>
        <v>0</v>
      </c>
      <c r="G148" s="8">
        <f>Allocators!I724</f>
        <v>0</v>
      </c>
      <c r="H148" s="8">
        <f>Allocators!J724</f>
        <v>0</v>
      </c>
      <c r="I148" s="8">
        <f>Allocators!K724</f>
        <v>0</v>
      </c>
      <c r="J148" s="8">
        <f>Allocators!L724</f>
        <v>0</v>
      </c>
      <c r="K148" s="8">
        <f>Allocators!M724</f>
        <v>0</v>
      </c>
      <c r="L148" s="8">
        <f>Allocators!N724</f>
        <v>0</v>
      </c>
      <c r="M148" s="8">
        <f>Allocators!O724</f>
        <v>0</v>
      </c>
      <c r="N148" s="8">
        <f>Allocators!P724</f>
        <v>0</v>
      </c>
      <c r="O148" s="8">
        <f>Allocators!Q724</f>
        <v>0</v>
      </c>
      <c r="P148" s="8">
        <f>Allocators!R724</f>
        <v>0</v>
      </c>
      <c r="Q148" s="8">
        <f>Allocators!S724</f>
        <v>0</v>
      </c>
      <c r="R148" s="8">
        <f>Allocators!T724</f>
        <v>0</v>
      </c>
      <c r="S148" s="8">
        <f>Allocators!U724</f>
        <v>0</v>
      </c>
      <c r="T148" s="8">
        <f>Allocators!V724</f>
        <v>0</v>
      </c>
    </row>
    <row r="149" spans="1:20">
      <c r="A149" s="14" t="str">
        <f>CONCATENATE(Allocators!A725," ",Allocators!B725)</f>
        <v>EXP_OM_CUSTACCT CUSTOMER</v>
      </c>
      <c r="B149" s="8">
        <f>Allocators!D725</f>
        <v>0.99999999999999989</v>
      </c>
      <c r="C149" s="8">
        <f>Allocators!E725</f>
        <v>0.8625780265284857</v>
      </c>
      <c r="D149" s="8">
        <f>Allocators!F725</f>
        <v>0.10758457561851137</v>
      </c>
      <c r="E149" s="8">
        <f>Allocators!G725</f>
        <v>3.1502421260198372E-2</v>
      </c>
      <c r="F149" s="8">
        <f>Allocators!H725</f>
        <v>3.7392468651342909E-4</v>
      </c>
      <c r="G149" s="8">
        <f>Allocators!I725</f>
        <v>2.8894396830596234E-5</v>
      </c>
      <c r="H149" s="8">
        <f>Allocators!J725</f>
        <v>2.9253128970865615E-3</v>
      </c>
      <c r="I149" s="8">
        <f>Allocators!K725</f>
        <v>2.9965104855507544E-4</v>
      </c>
      <c r="J149" s="8">
        <f>Allocators!L725</f>
        <v>8.6368988096959394E-5</v>
      </c>
      <c r="K149" s="8">
        <f>Allocators!M725</f>
        <v>1.0136021066049313E-5</v>
      </c>
      <c r="L149" s="8">
        <f>Allocators!N725</f>
        <v>2.1039364533472828E-5</v>
      </c>
      <c r="M149" s="8">
        <f>Allocators!O725</f>
        <v>1.8430724870342749E-4</v>
      </c>
      <c r="N149" s="8">
        <f>Allocators!P725</f>
        <v>1.3170883736974542E-4</v>
      </c>
      <c r="O149" s="8">
        <f>Allocators!Q725</f>
        <v>1.5779523400104618E-5</v>
      </c>
      <c r="P149" s="8">
        <f>Allocators!R725</f>
        <v>7.7163380245403636E-4</v>
      </c>
      <c r="Q149" s="8">
        <f>Allocators!S725</f>
        <v>4.8761799326811073E-6</v>
      </c>
      <c r="R149" s="8">
        <f>Allocators!T725</f>
        <v>4.513799635548031E-5</v>
      </c>
      <c r="S149" s="8">
        <f>Allocators!U725</f>
        <v>-6.7904199894217691E-3</v>
      </c>
      <c r="T149" s="8">
        <f>Allocators!V725</f>
        <v>2.2662559132850054E-4</v>
      </c>
    </row>
    <row r="150" spans="1:20">
      <c r="A150" s="14" t="str">
        <f>CONCATENATE(Allocators!A726," ",Allocators!B726)</f>
        <v>EXP_OM_CUSTACCT TOTAL</v>
      </c>
      <c r="B150" s="8">
        <f>Allocators!D726</f>
        <v>0.99999999999999989</v>
      </c>
      <c r="C150" s="8">
        <f>Allocators!E726</f>
        <v>0.8625780265284857</v>
      </c>
      <c r="D150" s="8">
        <f>Allocators!F726</f>
        <v>0.10758457561851137</v>
      </c>
      <c r="E150" s="8">
        <f>Allocators!G726</f>
        <v>3.1502421260198372E-2</v>
      </c>
      <c r="F150" s="8">
        <f>Allocators!H726</f>
        <v>3.7392468651342909E-4</v>
      </c>
      <c r="G150" s="8">
        <f>Allocators!I726</f>
        <v>2.8894396830596234E-5</v>
      </c>
      <c r="H150" s="8">
        <f>Allocators!J726</f>
        <v>2.9253128970865615E-3</v>
      </c>
      <c r="I150" s="8">
        <f>Allocators!K726</f>
        <v>2.9965104855507544E-4</v>
      </c>
      <c r="J150" s="8">
        <f>Allocators!L726</f>
        <v>8.6368988096959394E-5</v>
      </c>
      <c r="K150" s="8">
        <f>Allocators!M726</f>
        <v>1.0136021066049313E-5</v>
      </c>
      <c r="L150" s="8">
        <f>Allocators!N726</f>
        <v>2.1039364533472828E-5</v>
      </c>
      <c r="M150" s="8">
        <f>Allocators!O726</f>
        <v>1.8430724870342749E-4</v>
      </c>
      <c r="N150" s="8">
        <f>Allocators!P726</f>
        <v>1.3170883736974542E-4</v>
      </c>
      <c r="O150" s="8">
        <f>Allocators!Q726</f>
        <v>1.5779523400104618E-5</v>
      </c>
      <c r="P150" s="8">
        <f>Allocators!R726</f>
        <v>7.7163380245403636E-4</v>
      </c>
      <c r="Q150" s="8">
        <f>Allocators!S726</f>
        <v>4.8761799326811073E-6</v>
      </c>
      <c r="R150" s="8">
        <f>Allocators!T726</f>
        <v>4.513799635548031E-5</v>
      </c>
      <c r="S150" s="8">
        <f>Allocators!U726</f>
        <v>-6.7904199894217691E-3</v>
      </c>
      <c r="T150" s="8">
        <f>Allocators!V726</f>
        <v>2.2662559132850054E-4</v>
      </c>
    </row>
    <row r="151" spans="1:20"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</row>
    <row r="152" spans="1:20">
      <c r="A152" s="14" t="str">
        <f>CONCATENATE(Allocators!A738," ",Allocators!B738)</f>
        <v>EXP_OM_CUSTSERV PRODUCTION</v>
      </c>
      <c r="B152" s="8">
        <f>Allocators!D738</f>
        <v>0</v>
      </c>
      <c r="C152" s="8">
        <f>Allocators!E738</f>
        <v>0</v>
      </c>
      <c r="D152" s="8">
        <f>Allocators!F738</f>
        <v>0</v>
      </c>
      <c r="E152" s="8">
        <f>Allocators!G738</f>
        <v>0</v>
      </c>
      <c r="F152" s="8">
        <f>Allocators!H738</f>
        <v>0</v>
      </c>
      <c r="G152" s="8">
        <f>Allocators!I738</f>
        <v>0</v>
      </c>
      <c r="H152" s="8">
        <f>Allocators!J738</f>
        <v>0</v>
      </c>
      <c r="I152" s="8">
        <f>Allocators!K738</f>
        <v>0</v>
      </c>
      <c r="J152" s="8">
        <f>Allocators!L738</f>
        <v>0</v>
      </c>
      <c r="K152" s="8">
        <f>Allocators!M738</f>
        <v>0</v>
      </c>
      <c r="L152" s="8">
        <f>Allocators!N738</f>
        <v>0</v>
      </c>
      <c r="M152" s="8">
        <f>Allocators!O738</f>
        <v>0</v>
      </c>
      <c r="N152" s="8">
        <f>Allocators!P738</f>
        <v>0</v>
      </c>
      <c r="O152" s="8">
        <f>Allocators!Q738</f>
        <v>0</v>
      </c>
      <c r="P152" s="8">
        <f>Allocators!R738</f>
        <v>0</v>
      </c>
      <c r="Q152" s="8">
        <f>Allocators!S738</f>
        <v>0</v>
      </c>
      <c r="R152" s="8">
        <f>Allocators!T738</f>
        <v>0</v>
      </c>
      <c r="S152" s="8">
        <f>Allocators!U738</f>
        <v>0</v>
      </c>
      <c r="T152" s="8">
        <f>Allocators!V738</f>
        <v>0</v>
      </c>
    </row>
    <row r="153" spans="1:20">
      <c r="A153" s="14" t="str">
        <f>CONCATENATE(Allocators!A739," ",Allocators!B739)</f>
        <v>EXP_OM_CUSTSERV BULKTRAN</v>
      </c>
      <c r="B153" s="8">
        <f>Allocators!D739</f>
        <v>0</v>
      </c>
      <c r="C153" s="8">
        <f>Allocators!E739</f>
        <v>0</v>
      </c>
      <c r="D153" s="8">
        <f>Allocators!F739</f>
        <v>0</v>
      </c>
      <c r="E153" s="8">
        <f>Allocators!G739</f>
        <v>0</v>
      </c>
      <c r="F153" s="8">
        <f>Allocators!H739</f>
        <v>0</v>
      </c>
      <c r="G153" s="8">
        <f>Allocators!I739</f>
        <v>0</v>
      </c>
      <c r="H153" s="8">
        <f>Allocators!J739</f>
        <v>0</v>
      </c>
      <c r="I153" s="8">
        <f>Allocators!K739</f>
        <v>0</v>
      </c>
      <c r="J153" s="8">
        <f>Allocators!L739</f>
        <v>0</v>
      </c>
      <c r="K153" s="8">
        <f>Allocators!M739</f>
        <v>0</v>
      </c>
      <c r="L153" s="8">
        <f>Allocators!N739</f>
        <v>0</v>
      </c>
      <c r="M153" s="8">
        <f>Allocators!O739</f>
        <v>0</v>
      </c>
      <c r="N153" s="8">
        <f>Allocators!P739</f>
        <v>0</v>
      </c>
      <c r="O153" s="8">
        <f>Allocators!Q739</f>
        <v>0</v>
      </c>
      <c r="P153" s="8">
        <f>Allocators!R739</f>
        <v>0</v>
      </c>
      <c r="Q153" s="8">
        <f>Allocators!S739</f>
        <v>0</v>
      </c>
      <c r="R153" s="8">
        <f>Allocators!T739</f>
        <v>0</v>
      </c>
      <c r="S153" s="8">
        <f>Allocators!U739</f>
        <v>0</v>
      </c>
      <c r="T153" s="8">
        <f>Allocators!V739</f>
        <v>0</v>
      </c>
    </row>
    <row r="154" spans="1:20">
      <c r="A154" s="14" t="str">
        <f>CONCATENATE(Allocators!A740," ",Allocators!B740)</f>
        <v>EXP_OM_CUSTSERV SUBTRAN</v>
      </c>
      <c r="B154" s="8">
        <f>Allocators!D740</f>
        <v>0</v>
      </c>
      <c r="C154" s="8">
        <f>Allocators!E740</f>
        <v>0</v>
      </c>
      <c r="D154" s="8">
        <f>Allocators!F740</f>
        <v>0</v>
      </c>
      <c r="E154" s="8">
        <f>Allocators!G740</f>
        <v>0</v>
      </c>
      <c r="F154" s="8">
        <f>Allocators!H740</f>
        <v>0</v>
      </c>
      <c r="G154" s="8">
        <f>Allocators!I740</f>
        <v>0</v>
      </c>
      <c r="H154" s="8">
        <f>Allocators!J740</f>
        <v>0</v>
      </c>
      <c r="I154" s="8">
        <f>Allocators!K740</f>
        <v>0</v>
      </c>
      <c r="J154" s="8">
        <f>Allocators!L740</f>
        <v>0</v>
      </c>
      <c r="K154" s="8">
        <f>Allocators!M740</f>
        <v>0</v>
      </c>
      <c r="L154" s="8">
        <f>Allocators!N740</f>
        <v>0</v>
      </c>
      <c r="M154" s="8">
        <f>Allocators!O740</f>
        <v>0</v>
      </c>
      <c r="N154" s="8">
        <f>Allocators!P740</f>
        <v>0</v>
      </c>
      <c r="O154" s="8">
        <f>Allocators!Q740</f>
        <v>0</v>
      </c>
      <c r="P154" s="8">
        <f>Allocators!R740</f>
        <v>0</v>
      </c>
      <c r="Q154" s="8">
        <f>Allocators!S740</f>
        <v>0</v>
      </c>
      <c r="R154" s="8">
        <f>Allocators!T740</f>
        <v>0</v>
      </c>
      <c r="S154" s="8">
        <f>Allocators!U740</f>
        <v>0</v>
      </c>
      <c r="T154" s="8">
        <f>Allocators!V740</f>
        <v>0</v>
      </c>
    </row>
    <row r="155" spans="1:20">
      <c r="A155" s="14" t="str">
        <f>CONCATENATE(Allocators!A741," ",Allocators!B741)</f>
        <v>EXP_OM_CUSTSERV DISTPRI</v>
      </c>
      <c r="B155" s="8">
        <f>Allocators!D741</f>
        <v>0</v>
      </c>
      <c r="C155" s="8">
        <f>Allocators!E741</f>
        <v>0</v>
      </c>
      <c r="D155" s="8">
        <f>Allocators!F741</f>
        <v>0</v>
      </c>
      <c r="E155" s="8">
        <f>Allocators!G741</f>
        <v>0</v>
      </c>
      <c r="F155" s="8">
        <f>Allocators!H741</f>
        <v>0</v>
      </c>
      <c r="G155" s="8">
        <f>Allocators!I741</f>
        <v>0</v>
      </c>
      <c r="H155" s="8">
        <f>Allocators!J741</f>
        <v>0</v>
      </c>
      <c r="I155" s="8">
        <f>Allocators!K741</f>
        <v>0</v>
      </c>
      <c r="J155" s="8">
        <f>Allocators!L741</f>
        <v>0</v>
      </c>
      <c r="K155" s="8">
        <f>Allocators!M741</f>
        <v>0</v>
      </c>
      <c r="L155" s="8">
        <f>Allocators!N741</f>
        <v>0</v>
      </c>
      <c r="M155" s="8">
        <f>Allocators!O741</f>
        <v>0</v>
      </c>
      <c r="N155" s="8">
        <f>Allocators!P741</f>
        <v>0</v>
      </c>
      <c r="O155" s="8">
        <f>Allocators!Q741</f>
        <v>0</v>
      </c>
      <c r="P155" s="8">
        <f>Allocators!R741</f>
        <v>0</v>
      </c>
      <c r="Q155" s="8">
        <f>Allocators!S741</f>
        <v>0</v>
      </c>
      <c r="R155" s="8">
        <f>Allocators!T741</f>
        <v>0</v>
      </c>
      <c r="S155" s="8">
        <f>Allocators!U741</f>
        <v>0</v>
      </c>
      <c r="T155" s="8">
        <f>Allocators!V741</f>
        <v>0</v>
      </c>
    </row>
    <row r="156" spans="1:20">
      <c r="A156" s="14" t="str">
        <f>CONCATENATE(Allocators!A742," ",Allocators!B742)</f>
        <v>EXP_OM_CUSTSERV DISTSEC</v>
      </c>
      <c r="B156" s="8">
        <f>Allocators!D742</f>
        <v>0</v>
      </c>
      <c r="C156" s="8">
        <f>Allocators!E742</f>
        <v>0</v>
      </c>
      <c r="D156" s="8">
        <f>Allocators!F742</f>
        <v>0</v>
      </c>
      <c r="E156" s="8">
        <f>Allocators!G742</f>
        <v>0</v>
      </c>
      <c r="F156" s="8">
        <f>Allocators!H742</f>
        <v>0</v>
      </c>
      <c r="G156" s="8">
        <f>Allocators!I742</f>
        <v>0</v>
      </c>
      <c r="H156" s="8">
        <f>Allocators!J742</f>
        <v>0</v>
      </c>
      <c r="I156" s="8">
        <f>Allocators!K742</f>
        <v>0</v>
      </c>
      <c r="J156" s="8">
        <f>Allocators!L742</f>
        <v>0</v>
      </c>
      <c r="K156" s="8">
        <f>Allocators!M742</f>
        <v>0</v>
      </c>
      <c r="L156" s="8">
        <f>Allocators!N742</f>
        <v>0</v>
      </c>
      <c r="M156" s="8">
        <f>Allocators!O742</f>
        <v>0</v>
      </c>
      <c r="N156" s="8">
        <f>Allocators!P742</f>
        <v>0</v>
      </c>
      <c r="O156" s="8">
        <f>Allocators!Q742</f>
        <v>0</v>
      </c>
      <c r="P156" s="8">
        <f>Allocators!R742</f>
        <v>0</v>
      </c>
      <c r="Q156" s="8">
        <f>Allocators!S742</f>
        <v>0</v>
      </c>
      <c r="R156" s="8">
        <f>Allocators!T742</f>
        <v>0</v>
      </c>
      <c r="S156" s="8">
        <f>Allocators!U742</f>
        <v>0</v>
      </c>
      <c r="T156" s="8">
        <f>Allocators!V742</f>
        <v>0</v>
      </c>
    </row>
    <row r="157" spans="1:20">
      <c r="A157" s="14" t="str">
        <f>CONCATENATE(Allocators!A743," ",Allocators!B743)</f>
        <v>EXP_OM_CUSTSERV ENERGY</v>
      </c>
      <c r="B157" s="8">
        <f>Allocators!D743</f>
        <v>0</v>
      </c>
      <c r="C157" s="8">
        <f>Allocators!E743</f>
        <v>0</v>
      </c>
      <c r="D157" s="8">
        <f>Allocators!F743</f>
        <v>0</v>
      </c>
      <c r="E157" s="8">
        <f>Allocators!G743</f>
        <v>0</v>
      </c>
      <c r="F157" s="8">
        <f>Allocators!H743</f>
        <v>0</v>
      </c>
      <c r="G157" s="8">
        <f>Allocators!I743</f>
        <v>0</v>
      </c>
      <c r="H157" s="8">
        <f>Allocators!J743</f>
        <v>0</v>
      </c>
      <c r="I157" s="8">
        <f>Allocators!K743</f>
        <v>0</v>
      </c>
      <c r="J157" s="8">
        <f>Allocators!L743</f>
        <v>0</v>
      </c>
      <c r="K157" s="8">
        <f>Allocators!M743</f>
        <v>0</v>
      </c>
      <c r="L157" s="8">
        <f>Allocators!N743</f>
        <v>0</v>
      </c>
      <c r="M157" s="8">
        <f>Allocators!O743</f>
        <v>0</v>
      </c>
      <c r="N157" s="8">
        <f>Allocators!P743</f>
        <v>0</v>
      </c>
      <c r="O157" s="8">
        <f>Allocators!Q743</f>
        <v>0</v>
      </c>
      <c r="P157" s="8">
        <f>Allocators!R743</f>
        <v>0</v>
      </c>
      <c r="Q157" s="8">
        <f>Allocators!S743</f>
        <v>0</v>
      </c>
      <c r="R157" s="8">
        <f>Allocators!T743</f>
        <v>0</v>
      </c>
      <c r="S157" s="8">
        <f>Allocators!U743</f>
        <v>0</v>
      </c>
      <c r="T157" s="8">
        <f>Allocators!V743</f>
        <v>0</v>
      </c>
    </row>
    <row r="158" spans="1:20">
      <c r="A158" s="14" t="str">
        <f>CONCATENATE(Allocators!A744," ",Allocators!B744)</f>
        <v>EXP_OM_CUSTSERV CUSTOMER</v>
      </c>
      <c r="B158" s="8">
        <f>Allocators!D744</f>
        <v>0.99999999999999978</v>
      </c>
      <c r="C158" s="8">
        <f>Allocators!E744</f>
        <v>0.63719189175313062</v>
      </c>
      <c r="D158" s="8">
        <f>Allocators!F744</f>
        <v>0.1114953955874185</v>
      </c>
      <c r="E158" s="8">
        <f>Allocators!G744</f>
        <v>3.1313739492464444E-2</v>
      </c>
      <c r="F158" s="8">
        <f>Allocators!H744</f>
        <v>3.6405897755436379E-4</v>
      </c>
      <c r="G158" s="8">
        <f>Allocators!I744</f>
        <v>2.8004536734951062E-5</v>
      </c>
      <c r="H158" s="8">
        <f>Allocators!J744</f>
        <v>2.7397771772360454E-3</v>
      </c>
      <c r="I158" s="8">
        <f>Allocators!K744</f>
        <v>2.7537794456035212E-4</v>
      </c>
      <c r="J158" s="8">
        <f>Allocators!L744</f>
        <v>7.934618741569468E-5</v>
      </c>
      <c r="K158" s="8">
        <f>Allocators!M744</f>
        <v>9.3348455783170206E-6</v>
      </c>
      <c r="L158" s="8">
        <f>Allocators!N744</f>
        <v>1.8669691156634041E-5</v>
      </c>
      <c r="M158" s="8">
        <f>Allocators!O744</f>
        <v>1.6335979762054786E-4</v>
      </c>
      <c r="N158" s="8">
        <f>Allocators!P744</f>
        <v>1.1668556972896276E-4</v>
      </c>
      <c r="O158" s="8">
        <f>Allocators!Q744</f>
        <v>1.4002268367475531E-5</v>
      </c>
      <c r="P158" s="8">
        <f>Allocators!R744</f>
        <v>7.5145506905452018E-4</v>
      </c>
      <c r="Q158" s="8">
        <f>Allocators!S744</f>
        <v>4.6674227891585103E-6</v>
      </c>
      <c r="R158" s="8">
        <f>Allocators!T744</f>
        <v>4.6674227891585107E-5</v>
      </c>
      <c r="S158" s="8">
        <f>Allocators!U744</f>
        <v>0.21513085119789405</v>
      </c>
      <c r="T158" s="8">
        <f>Allocators!V744</f>
        <v>2.5670825340371806E-4</v>
      </c>
    </row>
    <row r="159" spans="1:20">
      <c r="A159" s="14" t="str">
        <f>CONCATENATE(Allocators!A745," ",Allocators!B745)</f>
        <v>EXP_OM_CUSTSERV TOTAL</v>
      </c>
      <c r="B159" s="8">
        <f>Allocators!D745</f>
        <v>0.99999999999999978</v>
      </c>
      <c r="C159" s="8">
        <f>Allocators!E745</f>
        <v>0.63719189175313062</v>
      </c>
      <c r="D159" s="8">
        <f>Allocators!F745</f>
        <v>0.1114953955874185</v>
      </c>
      <c r="E159" s="8">
        <f>Allocators!G745</f>
        <v>3.1313739492464444E-2</v>
      </c>
      <c r="F159" s="8">
        <f>Allocators!H745</f>
        <v>3.6405897755436379E-4</v>
      </c>
      <c r="G159" s="8">
        <f>Allocators!I745</f>
        <v>2.8004536734951062E-5</v>
      </c>
      <c r="H159" s="8">
        <f>Allocators!J745</f>
        <v>2.7397771772360454E-3</v>
      </c>
      <c r="I159" s="8">
        <f>Allocators!K745</f>
        <v>2.7537794456035212E-4</v>
      </c>
      <c r="J159" s="8">
        <f>Allocators!L745</f>
        <v>7.934618741569468E-5</v>
      </c>
      <c r="K159" s="8">
        <f>Allocators!M745</f>
        <v>9.3348455783170206E-6</v>
      </c>
      <c r="L159" s="8">
        <f>Allocators!N745</f>
        <v>1.8669691156634041E-5</v>
      </c>
      <c r="M159" s="8">
        <f>Allocators!O745</f>
        <v>1.6335979762054786E-4</v>
      </c>
      <c r="N159" s="8">
        <f>Allocators!P745</f>
        <v>1.1668556972896276E-4</v>
      </c>
      <c r="O159" s="8">
        <f>Allocators!Q745</f>
        <v>1.4002268367475531E-5</v>
      </c>
      <c r="P159" s="8">
        <f>Allocators!R745</f>
        <v>7.5145506905452018E-4</v>
      </c>
      <c r="Q159" s="8">
        <f>Allocators!S745</f>
        <v>4.6674227891585103E-6</v>
      </c>
      <c r="R159" s="8">
        <f>Allocators!T745</f>
        <v>4.6674227891585107E-5</v>
      </c>
      <c r="S159" s="8">
        <f>Allocators!U745</f>
        <v>0.21513085119789405</v>
      </c>
      <c r="T159" s="8">
        <f>Allocators!V745</f>
        <v>2.5670825340371806E-4</v>
      </c>
    </row>
    <row r="160" spans="1:20"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</row>
    <row r="161" spans="1:20">
      <c r="A161" s="14" t="str">
        <f>CONCATENATE(Allocators!A668," ",Allocators!B668)</f>
        <v>EXP_OM_DIST PRODUCTION</v>
      </c>
      <c r="B161" s="8">
        <f>Allocators!D668</f>
        <v>0</v>
      </c>
      <c r="C161" s="8">
        <f>Allocators!E668</f>
        <v>0</v>
      </c>
      <c r="D161" s="8">
        <f>Allocators!F668</f>
        <v>0</v>
      </c>
      <c r="E161" s="8">
        <f>Allocators!G668</f>
        <v>0</v>
      </c>
      <c r="F161" s="8">
        <f>Allocators!H668</f>
        <v>0</v>
      </c>
      <c r="G161" s="8">
        <f>Allocators!I668</f>
        <v>0</v>
      </c>
      <c r="H161" s="8">
        <f>Allocators!J668</f>
        <v>0</v>
      </c>
      <c r="I161" s="8">
        <f>Allocators!K668</f>
        <v>0</v>
      </c>
      <c r="J161" s="8">
        <f>Allocators!L668</f>
        <v>0</v>
      </c>
      <c r="K161" s="8">
        <f>Allocators!M668</f>
        <v>0</v>
      </c>
      <c r="L161" s="8">
        <f>Allocators!N668</f>
        <v>0</v>
      </c>
      <c r="M161" s="8">
        <f>Allocators!O668</f>
        <v>0</v>
      </c>
      <c r="N161" s="8">
        <f>Allocators!P668</f>
        <v>0</v>
      </c>
      <c r="O161" s="8">
        <f>Allocators!Q668</f>
        <v>0</v>
      </c>
      <c r="P161" s="8">
        <f>Allocators!R668</f>
        <v>0</v>
      </c>
      <c r="Q161" s="8">
        <f>Allocators!S668</f>
        <v>0</v>
      </c>
      <c r="R161" s="8">
        <f>Allocators!T668</f>
        <v>0</v>
      </c>
      <c r="S161" s="8">
        <f>Allocators!U668</f>
        <v>0</v>
      </c>
      <c r="T161" s="8">
        <f>Allocators!V668</f>
        <v>0</v>
      </c>
    </row>
    <row r="162" spans="1:20">
      <c r="A162" s="14" t="str">
        <f>CONCATENATE(Allocators!A669," ",Allocators!B669)</f>
        <v>EXP_OM_DIST BULKTRAN</v>
      </c>
      <c r="B162" s="8">
        <f>Allocators!D669</f>
        <v>0</v>
      </c>
      <c r="C162" s="8">
        <f>Allocators!E669</f>
        <v>0</v>
      </c>
      <c r="D162" s="8">
        <f>Allocators!F669</f>
        <v>0</v>
      </c>
      <c r="E162" s="8">
        <f>Allocators!G669</f>
        <v>0</v>
      </c>
      <c r="F162" s="8">
        <f>Allocators!H669</f>
        <v>0</v>
      </c>
      <c r="G162" s="8">
        <f>Allocators!I669</f>
        <v>0</v>
      </c>
      <c r="H162" s="8">
        <f>Allocators!J669</f>
        <v>0</v>
      </c>
      <c r="I162" s="8">
        <f>Allocators!K669</f>
        <v>0</v>
      </c>
      <c r="J162" s="8">
        <f>Allocators!L669</f>
        <v>0</v>
      </c>
      <c r="K162" s="8">
        <f>Allocators!M669</f>
        <v>0</v>
      </c>
      <c r="L162" s="8">
        <f>Allocators!N669</f>
        <v>0</v>
      </c>
      <c r="M162" s="8">
        <f>Allocators!O669</f>
        <v>0</v>
      </c>
      <c r="N162" s="8">
        <f>Allocators!P669</f>
        <v>0</v>
      </c>
      <c r="O162" s="8">
        <f>Allocators!Q669</f>
        <v>0</v>
      </c>
      <c r="P162" s="8">
        <f>Allocators!R669</f>
        <v>0</v>
      </c>
      <c r="Q162" s="8">
        <f>Allocators!S669</f>
        <v>0</v>
      </c>
      <c r="R162" s="8">
        <f>Allocators!T669</f>
        <v>0</v>
      </c>
      <c r="S162" s="8">
        <f>Allocators!U669</f>
        <v>0</v>
      </c>
      <c r="T162" s="8">
        <f>Allocators!V669</f>
        <v>0</v>
      </c>
    </row>
    <row r="163" spans="1:20">
      <c r="A163" s="14" t="str">
        <f>CONCATENATE(Allocators!A670," ",Allocators!B670)</f>
        <v>EXP_OM_DIST SUBTRAN</v>
      </c>
      <c r="B163" s="8">
        <f>Allocators!D670</f>
        <v>0</v>
      </c>
      <c r="C163" s="8">
        <f>Allocators!E670</f>
        <v>0</v>
      </c>
      <c r="D163" s="8">
        <f>Allocators!F670</f>
        <v>0</v>
      </c>
      <c r="E163" s="8">
        <f>Allocators!G670</f>
        <v>0</v>
      </c>
      <c r="F163" s="8">
        <f>Allocators!H670</f>
        <v>0</v>
      </c>
      <c r="G163" s="8">
        <f>Allocators!I670</f>
        <v>0</v>
      </c>
      <c r="H163" s="8">
        <f>Allocators!J670</f>
        <v>0</v>
      </c>
      <c r="I163" s="8">
        <f>Allocators!K670</f>
        <v>0</v>
      </c>
      <c r="J163" s="8">
        <f>Allocators!L670</f>
        <v>0</v>
      </c>
      <c r="K163" s="8">
        <f>Allocators!M670</f>
        <v>0</v>
      </c>
      <c r="L163" s="8">
        <f>Allocators!N670</f>
        <v>0</v>
      </c>
      <c r="M163" s="8">
        <f>Allocators!O670</f>
        <v>0</v>
      </c>
      <c r="N163" s="8">
        <f>Allocators!P670</f>
        <v>0</v>
      </c>
      <c r="O163" s="8">
        <f>Allocators!Q670</f>
        <v>0</v>
      </c>
      <c r="P163" s="8">
        <f>Allocators!R670</f>
        <v>0</v>
      </c>
      <c r="Q163" s="8">
        <f>Allocators!S670</f>
        <v>0</v>
      </c>
      <c r="R163" s="8">
        <f>Allocators!T670</f>
        <v>0</v>
      </c>
      <c r="S163" s="8">
        <f>Allocators!U670</f>
        <v>0</v>
      </c>
      <c r="T163" s="8">
        <f>Allocators!V670</f>
        <v>0</v>
      </c>
    </row>
    <row r="164" spans="1:20">
      <c r="A164" s="14" t="str">
        <f>CONCATENATE(Allocators!A671," ",Allocators!B671)</f>
        <v>EXP_OM_DIST DISTPRI</v>
      </c>
      <c r="B164" s="8">
        <f>Allocators!D671</f>
        <v>0.67163567696147708</v>
      </c>
      <c r="C164" s="8">
        <f>Allocators!E671</f>
        <v>0.4488827685291793</v>
      </c>
      <c r="D164" s="8">
        <f>Allocators!F671</f>
        <v>2.1159161883417179E-2</v>
      </c>
      <c r="E164" s="8">
        <f>Allocators!G671</f>
        <v>7.6830215407576702E-2</v>
      </c>
      <c r="F164" s="8">
        <f>Allocators!H671</f>
        <v>2.3744534370146357E-3</v>
      </c>
      <c r="G164" s="8">
        <f>Allocators!I671</f>
        <v>0</v>
      </c>
      <c r="H164" s="8">
        <f>Allocators!J671</f>
        <v>5.7609232782251621E-2</v>
      </c>
      <c r="I164" s="8">
        <f>Allocators!K671</f>
        <v>1.0729723482451074E-2</v>
      </c>
      <c r="J164" s="8">
        <f>Allocators!L671</f>
        <v>0</v>
      </c>
      <c r="K164" s="8">
        <f>Allocators!M671</f>
        <v>0</v>
      </c>
      <c r="L164" s="8">
        <f>Allocators!N671</f>
        <v>2.0537336468158147E-3</v>
      </c>
      <c r="M164" s="8">
        <f>Allocators!O671</f>
        <v>3.3122076439962143E-2</v>
      </c>
      <c r="N164" s="8">
        <f>Allocators!P671</f>
        <v>0</v>
      </c>
      <c r="O164" s="8">
        <f>Allocators!Q671</f>
        <v>0</v>
      </c>
      <c r="P164" s="8">
        <f>Allocators!R671</f>
        <v>1.737183115157297E-2</v>
      </c>
      <c r="Q164" s="8">
        <f>Allocators!S671</f>
        <v>2.898301458620872E-4</v>
      </c>
      <c r="R164" s="8">
        <f>Allocators!T671</f>
        <v>2.3481098145311253E-4</v>
      </c>
      <c r="S164" s="8">
        <f>Allocators!U671</f>
        <v>8.0442980026881883E-4</v>
      </c>
      <c r="T164" s="8">
        <f>Allocators!V671</f>
        <v>1.7340927365179905E-4</v>
      </c>
    </row>
    <row r="165" spans="1:20">
      <c r="A165" s="14" t="str">
        <f>CONCATENATE(Allocators!A672," ",Allocators!B672)</f>
        <v>EXP_OM_DIST DISTSEC</v>
      </c>
      <c r="B165" s="8">
        <f>Allocators!D672</f>
        <v>0.27719230473355461</v>
      </c>
      <c r="C165" s="8">
        <f>Allocators!E672</f>
        <v>0.20725708862268091</v>
      </c>
      <c r="D165" s="8">
        <f>Allocators!F672</f>
        <v>9.9919302972755666E-3</v>
      </c>
      <c r="E165" s="8">
        <f>Allocators!G672</f>
        <v>3.0149817718213817E-2</v>
      </c>
      <c r="F165" s="8">
        <f>Allocators!H672</f>
        <v>0</v>
      </c>
      <c r="G165" s="8">
        <f>Allocators!I672</f>
        <v>0</v>
      </c>
      <c r="H165" s="8">
        <f>Allocators!J672</f>
        <v>1.9211581200313174E-2</v>
      </c>
      <c r="I165" s="8">
        <f>Allocators!K672</f>
        <v>0</v>
      </c>
      <c r="J165" s="8">
        <f>Allocators!L672</f>
        <v>0</v>
      </c>
      <c r="K165" s="8">
        <f>Allocators!M672</f>
        <v>0</v>
      </c>
      <c r="L165" s="8">
        <f>Allocators!N672</f>
        <v>5.1944085232558134E-4</v>
      </c>
      <c r="M165" s="8">
        <f>Allocators!O672</f>
        <v>0</v>
      </c>
      <c r="N165" s="8">
        <f>Allocators!P672</f>
        <v>0</v>
      </c>
      <c r="O165" s="8">
        <f>Allocators!Q672</f>
        <v>0</v>
      </c>
      <c r="P165" s="8">
        <f>Allocators!R672</f>
        <v>7.0860782406360527E-3</v>
      </c>
      <c r="Q165" s="8">
        <f>Allocators!S672</f>
        <v>0</v>
      </c>
      <c r="R165" s="8">
        <f>Allocators!T672</f>
        <v>7.353246185371204E-5</v>
      </c>
      <c r="S165" s="8">
        <f>Allocators!U672</f>
        <v>2.4967098970945004E-3</v>
      </c>
      <c r="T165" s="8">
        <f>Allocators!V672</f>
        <v>4.0612544316127121E-4</v>
      </c>
    </row>
    <row r="166" spans="1:20">
      <c r="A166" s="14" t="str">
        <f>CONCATENATE(Allocators!A673," ",Allocators!B673)</f>
        <v>EXP_OM_DIST ENERGY</v>
      </c>
      <c r="B166" s="8">
        <f>Allocators!D673</f>
        <v>0</v>
      </c>
      <c r="C166" s="8">
        <f>Allocators!E673</f>
        <v>0</v>
      </c>
      <c r="D166" s="8">
        <f>Allocators!F673</f>
        <v>0</v>
      </c>
      <c r="E166" s="8">
        <f>Allocators!G673</f>
        <v>0</v>
      </c>
      <c r="F166" s="8">
        <f>Allocators!H673</f>
        <v>0</v>
      </c>
      <c r="G166" s="8">
        <f>Allocators!I673</f>
        <v>0</v>
      </c>
      <c r="H166" s="8">
        <f>Allocators!J673</f>
        <v>0</v>
      </c>
      <c r="I166" s="8">
        <f>Allocators!K673</f>
        <v>0</v>
      </c>
      <c r="J166" s="8">
        <f>Allocators!L673</f>
        <v>0</v>
      </c>
      <c r="K166" s="8">
        <f>Allocators!M673</f>
        <v>0</v>
      </c>
      <c r="L166" s="8">
        <f>Allocators!N673</f>
        <v>0</v>
      </c>
      <c r="M166" s="8">
        <f>Allocators!O673</f>
        <v>0</v>
      </c>
      <c r="N166" s="8">
        <f>Allocators!P673</f>
        <v>0</v>
      </c>
      <c r="O166" s="8">
        <f>Allocators!Q673</f>
        <v>0</v>
      </c>
      <c r="P166" s="8">
        <f>Allocators!R673</f>
        <v>0</v>
      </c>
      <c r="Q166" s="8">
        <f>Allocators!S673</f>
        <v>0</v>
      </c>
      <c r="R166" s="8">
        <f>Allocators!T673</f>
        <v>0</v>
      </c>
      <c r="S166" s="8">
        <f>Allocators!U673</f>
        <v>0</v>
      </c>
      <c r="T166" s="8">
        <f>Allocators!V673</f>
        <v>0</v>
      </c>
    </row>
    <row r="167" spans="1:20">
      <c r="A167" s="14" t="str">
        <f>CONCATENATE(Allocators!A674," ",Allocators!B674)</f>
        <v>EXP_OM_DIST CUSTOMER</v>
      </c>
      <c r="B167" s="8">
        <f>Allocators!D674</f>
        <v>5.1172018304968273E-2</v>
      </c>
      <c r="C167" s="8">
        <f>Allocators!E674</f>
        <v>2.0890233797884985E-2</v>
      </c>
      <c r="D167" s="8">
        <f>Allocators!F674</f>
        <v>9.0457390199330107E-3</v>
      </c>
      <c r="E167" s="8">
        <f>Allocators!G674</f>
        <v>2.583848006346535E-3</v>
      </c>
      <c r="F167" s="8">
        <f>Allocators!H674</f>
        <v>1.4462797951570179E-3</v>
      </c>
      <c r="G167" s="8">
        <f>Allocators!I674</f>
        <v>2.3472797033353515E-4</v>
      </c>
      <c r="H167" s="8">
        <f>Allocators!J674</f>
        <v>1.105395559885576E-3</v>
      </c>
      <c r="I167" s="8">
        <f>Allocators!K674</f>
        <v>3.7611401027730812E-4</v>
      </c>
      <c r="J167" s="8">
        <f>Allocators!L674</f>
        <v>8.1782690191989685E-4</v>
      </c>
      <c r="K167" s="8">
        <f>Allocators!M674</f>
        <v>1.4373616182893452E-4</v>
      </c>
      <c r="L167" s="8">
        <f>Allocators!N674</f>
        <v>7.6157258256249974E-6</v>
      </c>
      <c r="M167" s="8">
        <f>Allocators!O674</f>
        <v>2.2311851063032376E-4</v>
      </c>
      <c r="N167" s="8">
        <f>Allocators!P674</f>
        <v>1.2026857887135827E-3</v>
      </c>
      <c r="O167" s="8">
        <f>Allocators!Q674</f>
        <v>2.156046846142304E-4</v>
      </c>
      <c r="P167" s="8">
        <f>Allocators!R674</f>
        <v>3.065300923210203E-4</v>
      </c>
      <c r="Q167" s="8">
        <f>Allocators!S674</f>
        <v>6.3747388401529204E-6</v>
      </c>
      <c r="R167" s="8">
        <f>Allocators!T674</f>
        <v>3.7863754322939421E-6</v>
      </c>
      <c r="S167" s="8">
        <f>Allocators!U674</f>
        <v>6.9770961889975801E-3</v>
      </c>
      <c r="T167" s="8">
        <f>Allocators!V674</f>
        <v>5.5853049760266633E-3</v>
      </c>
    </row>
    <row r="168" spans="1:20">
      <c r="A168" s="14" t="str">
        <f>CONCATENATE(Allocators!A675," ",Allocators!B675)</f>
        <v>EXP_OM_DIST TOTAL</v>
      </c>
      <c r="B168" s="8">
        <f>Allocators!D675</f>
        <v>1.0000000000000002</v>
      </c>
      <c r="C168" s="8">
        <f>Allocators!E675</f>
        <v>0.6770300909497452</v>
      </c>
      <c r="D168" s="8">
        <f>Allocators!F675</f>
        <v>4.0196831200625754E-2</v>
      </c>
      <c r="E168" s="8">
        <f>Allocators!G675</f>
        <v>0.10956388113213705</v>
      </c>
      <c r="F168" s="8">
        <f>Allocators!H675</f>
        <v>3.8207332321716536E-3</v>
      </c>
      <c r="G168" s="8">
        <f>Allocators!I675</f>
        <v>2.3472797033353515E-4</v>
      </c>
      <c r="H168" s="8">
        <f>Allocators!J675</f>
        <v>7.7926209542450373E-2</v>
      </c>
      <c r="I168" s="8">
        <f>Allocators!K675</f>
        <v>1.1105837492728383E-2</v>
      </c>
      <c r="J168" s="8">
        <f>Allocators!L675</f>
        <v>8.1782690191989685E-4</v>
      </c>
      <c r="K168" s="8">
        <f>Allocators!M675</f>
        <v>1.4373616182893452E-4</v>
      </c>
      <c r="L168" s="8">
        <f>Allocators!N675</f>
        <v>2.580790224967021E-3</v>
      </c>
      <c r="M168" s="8">
        <f>Allocators!O675</f>
        <v>3.3345194950592467E-2</v>
      </c>
      <c r="N168" s="8">
        <f>Allocators!P675</f>
        <v>1.2026857887135827E-3</v>
      </c>
      <c r="O168" s="8">
        <f>Allocators!Q675</f>
        <v>2.156046846142304E-4</v>
      </c>
      <c r="P168" s="8">
        <f>Allocators!R675</f>
        <v>2.4764439484530044E-2</v>
      </c>
      <c r="Q168" s="8">
        <f>Allocators!S675</f>
        <v>2.9620488470224012E-4</v>
      </c>
      <c r="R168" s="8">
        <f>Allocators!T675</f>
        <v>3.1212981873911851E-4</v>
      </c>
      <c r="S168" s="8">
        <f>Allocators!U675</f>
        <v>1.02782358863609E-2</v>
      </c>
      <c r="T168" s="8">
        <f>Allocators!V675</f>
        <v>6.1648396928397336E-3</v>
      </c>
    </row>
    <row r="169" spans="1:20"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</row>
    <row r="170" spans="1:20">
      <c r="A170" s="14" t="str">
        <f>CONCATENATE(Allocators!A651," ",Allocators!B651)</f>
        <v>EXP_OM_TRAN PRODUCTION</v>
      </c>
      <c r="B170" s="8">
        <f ca="1">Allocators!D651</f>
        <v>1.531707879310643E-16</v>
      </c>
      <c r="C170" s="8">
        <f ca="1">Allocators!E651</f>
        <v>1.2588032651798544E-16</v>
      </c>
      <c r="D170" s="8">
        <f ca="1">Allocators!F651</f>
        <v>4.4254802291479258E-18</v>
      </c>
      <c r="E170" s="8">
        <f ca="1">Allocators!G651</f>
        <v>1.573504081474818E-17</v>
      </c>
      <c r="F170" s="8">
        <f ca="1">Allocators!H651</f>
        <v>0</v>
      </c>
      <c r="G170" s="8">
        <f ca="1">Allocators!I651</f>
        <v>0</v>
      </c>
      <c r="H170" s="8">
        <f ca="1">Allocators!J651</f>
        <v>0</v>
      </c>
      <c r="I170" s="8">
        <f ca="1">Allocators!K651</f>
        <v>3.6879001909566044E-18</v>
      </c>
      <c r="J170" s="8">
        <f ca="1">Allocators!L651</f>
        <v>0</v>
      </c>
      <c r="K170" s="8">
        <f ca="1">Allocators!M651</f>
        <v>0</v>
      </c>
      <c r="L170" s="8">
        <f ca="1">Allocators!N651</f>
        <v>-1.5366250795652519E-18</v>
      </c>
      <c r="M170" s="8">
        <f ca="1">Allocators!O651</f>
        <v>8.8509604582958515E-18</v>
      </c>
      <c r="N170" s="8">
        <f ca="1">Allocators!P651</f>
        <v>0</v>
      </c>
      <c r="O170" s="8">
        <f ca="1">Allocators!Q651</f>
        <v>0</v>
      </c>
      <c r="P170" s="8">
        <f ca="1">Allocators!R651</f>
        <v>-3.9337602036870451E-18</v>
      </c>
      <c r="Q170" s="8">
        <f ca="1">Allocators!S651</f>
        <v>0</v>
      </c>
      <c r="R170" s="8">
        <f ca="1">Allocators!T651</f>
        <v>6.146500318261008E-20</v>
      </c>
      <c r="S170" s="8">
        <f ca="1">Allocators!U651</f>
        <v>0</v>
      </c>
      <c r="T170" s="8">
        <f ca="1">Allocators!V651</f>
        <v>0</v>
      </c>
    </row>
    <row r="171" spans="1:20">
      <c r="A171" s="14" t="str">
        <f>CONCATENATE(Allocators!A652," ",Allocators!B652)</f>
        <v>EXP_OM_TRAN BULKTRAN</v>
      </c>
      <c r="B171" s="8">
        <f ca="1">Allocators!D652</f>
        <v>0.81969999999999987</v>
      </c>
      <c r="C171" s="8">
        <f ca="1">Allocators!E652</f>
        <v>0.40377027727752118</v>
      </c>
      <c r="D171" s="8">
        <f ca="1">Allocators!F652</f>
        <v>1.9959807567464918E-2</v>
      </c>
      <c r="E171" s="8">
        <f ca="1">Allocators!G652</f>
        <v>7.3111631207378389E-2</v>
      </c>
      <c r="F171" s="8">
        <f ca="1">Allocators!H652</f>
        <v>2.301294575038157E-3</v>
      </c>
      <c r="G171" s="8">
        <f ca="1">Allocators!I652</f>
        <v>2.1580804149014504E-4</v>
      </c>
      <c r="H171" s="8">
        <f ca="1">Allocators!J652</f>
        <v>5.5576213018741868E-2</v>
      </c>
      <c r="I171" s="8">
        <f ca="1">Allocators!K652</f>
        <v>1.0355467639900586E-2</v>
      </c>
      <c r="J171" s="8">
        <f ca="1">Allocators!L652</f>
        <v>4.6794430076586482E-3</v>
      </c>
      <c r="K171" s="8">
        <f ca="1">Allocators!M652</f>
        <v>2.1042932133101726E-4</v>
      </c>
      <c r="L171" s="8">
        <f ca="1">Allocators!N652</f>
        <v>1.941419470253665E-3</v>
      </c>
      <c r="M171" s="8">
        <f ca="1">Allocators!O652</f>
        <v>3.177099884807396E-2</v>
      </c>
      <c r="N171" s="8">
        <f ca="1">Allocators!P652</f>
        <v>0.16791062162770715</v>
      </c>
      <c r="O171" s="8">
        <f ca="1">Allocators!Q652</f>
        <v>3.0321875271004745E-2</v>
      </c>
      <c r="P171" s="8">
        <f ca="1">Allocators!R652</f>
        <v>1.7067366829691927E-2</v>
      </c>
      <c r="Q171" s="8">
        <f ca="1">Allocators!S652</f>
        <v>2.8587187047085299E-4</v>
      </c>
      <c r="R171" s="8">
        <f ca="1">Allocators!T652</f>
        <v>2.2147442627287354E-4</v>
      </c>
      <c r="S171" s="8">
        <f ca="1">Allocators!U652</f>
        <v>0</v>
      </c>
      <c r="T171" s="8">
        <f ca="1">Allocators!V652</f>
        <v>0</v>
      </c>
    </row>
    <row r="172" spans="1:20">
      <c r="A172" s="14" t="str">
        <f>CONCATENATE(Allocators!A653," ",Allocators!B653)</f>
        <v>EXP_OM_TRAN SUBTRAN</v>
      </c>
      <c r="B172" s="8">
        <f ca="1">Allocators!D653</f>
        <v>0.18030000000000015</v>
      </c>
      <c r="C172" s="8">
        <f ca="1">Allocators!E653</f>
        <v>8.7782198047354432E-2</v>
      </c>
      <c r="D172" s="8">
        <f ca="1">Allocators!F653</f>
        <v>4.2364837105138354E-3</v>
      </c>
      <c r="E172" s="8">
        <f ca="1">Allocators!G653</f>
        <v>1.5412120594354843E-2</v>
      </c>
      <c r="F172" s="8">
        <f ca="1">Allocators!H653</f>
        <v>4.7606590423426463E-4</v>
      </c>
      <c r="G172" s="8">
        <f ca="1">Allocators!I653</f>
        <v>5.9291490616762066E-5</v>
      </c>
      <c r="H172" s="8">
        <f ca="1">Allocators!J653</f>
        <v>1.164409799762962E-2</v>
      </c>
      <c r="I172" s="8">
        <f ca="1">Allocators!K653</f>
        <v>2.1646242365969941E-3</v>
      </c>
      <c r="J172" s="8">
        <f ca="1">Allocators!L653</f>
        <v>1.2879772131079844E-3</v>
      </c>
      <c r="K172" s="8">
        <f ca="1">Allocators!M653</f>
        <v>0</v>
      </c>
      <c r="L172" s="8">
        <f ca="1">Allocators!N653</f>
        <v>4.0659190854348777E-4</v>
      </c>
      <c r="M172" s="8">
        <f ca="1">Allocators!O653</f>
        <v>6.6561416843361268E-3</v>
      </c>
      <c r="N172" s="8">
        <f ca="1">Allocators!P653</f>
        <v>4.6371229827685642E-2</v>
      </c>
      <c r="O172" s="8">
        <f ca="1">Allocators!Q653</f>
        <v>0</v>
      </c>
      <c r="P172" s="8">
        <f ca="1">Allocators!R653</f>
        <v>3.5045323537167858E-3</v>
      </c>
      <c r="Q172" s="8">
        <f ca="1">Allocators!S653</f>
        <v>5.8420649547748982E-5</v>
      </c>
      <c r="R172" s="8">
        <f ca="1">Allocators!T653</f>
        <v>4.6798256412873012E-5</v>
      </c>
      <c r="S172" s="8">
        <f ca="1">Allocators!U653</f>
        <v>1.5912407627276552E-4</v>
      </c>
      <c r="T172" s="8">
        <f ca="1">Allocators!V653</f>
        <v>3.4302049075945108E-5</v>
      </c>
    </row>
    <row r="173" spans="1:20">
      <c r="A173" s="14" t="str">
        <f>CONCATENATE(Allocators!A654," ",Allocators!B654)</f>
        <v>EXP_OM_TRAN DISTPRI</v>
      </c>
      <c r="B173" s="8">
        <f ca="1">Allocators!D654</f>
        <v>0</v>
      </c>
      <c r="C173" s="8">
        <f ca="1">Allocators!E654</f>
        <v>0</v>
      </c>
      <c r="D173" s="8">
        <f ca="1">Allocators!F654</f>
        <v>0</v>
      </c>
      <c r="E173" s="8">
        <f ca="1">Allocators!G654</f>
        <v>0</v>
      </c>
      <c r="F173" s="8">
        <f ca="1">Allocators!H654</f>
        <v>0</v>
      </c>
      <c r="G173" s="8">
        <f ca="1">Allocators!I654</f>
        <v>0</v>
      </c>
      <c r="H173" s="8">
        <f ca="1">Allocators!J654</f>
        <v>0</v>
      </c>
      <c r="I173" s="8">
        <f ca="1">Allocators!K654</f>
        <v>0</v>
      </c>
      <c r="J173" s="8">
        <f ca="1">Allocators!L654</f>
        <v>0</v>
      </c>
      <c r="K173" s="8">
        <f ca="1">Allocators!M654</f>
        <v>0</v>
      </c>
      <c r="L173" s="8">
        <f ca="1">Allocators!N654</f>
        <v>0</v>
      </c>
      <c r="M173" s="8">
        <f ca="1">Allocators!O654</f>
        <v>0</v>
      </c>
      <c r="N173" s="8">
        <f ca="1">Allocators!P654</f>
        <v>0</v>
      </c>
      <c r="O173" s="8">
        <f ca="1">Allocators!Q654</f>
        <v>0</v>
      </c>
      <c r="P173" s="8">
        <f ca="1">Allocators!R654</f>
        <v>0</v>
      </c>
      <c r="Q173" s="8">
        <f ca="1">Allocators!S654</f>
        <v>0</v>
      </c>
      <c r="R173" s="8">
        <f ca="1">Allocators!T654</f>
        <v>0</v>
      </c>
      <c r="S173" s="8">
        <f ca="1">Allocators!U654</f>
        <v>0</v>
      </c>
      <c r="T173" s="8">
        <f ca="1">Allocators!V654</f>
        <v>0</v>
      </c>
    </row>
    <row r="174" spans="1:20">
      <c r="A174" s="14" t="str">
        <f>CONCATENATE(Allocators!A655," ",Allocators!B655)</f>
        <v>EXP_OM_TRAN DISTSEC</v>
      </c>
      <c r="B174" s="8">
        <f ca="1">Allocators!D655</f>
        <v>0</v>
      </c>
      <c r="C174" s="8">
        <f ca="1">Allocators!E655</f>
        <v>0</v>
      </c>
      <c r="D174" s="8">
        <f ca="1">Allocators!F655</f>
        <v>0</v>
      </c>
      <c r="E174" s="8">
        <f ca="1">Allocators!G655</f>
        <v>0</v>
      </c>
      <c r="F174" s="8">
        <f ca="1">Allocators!H655</f>
        <v>0</v>
      </c>
      <c r="G174" s="8">
        <f ca="1">Allocators!I655</f>
        <v>0</v>
      </c>
      <c r="H174" s="8">
        <f ca="1">Allocators!J655</f>
        <v>0</v>
      </c>
      <c r="I174" s="8">
        <f ca="1">Allocators!K655</f>
        <v>0</v>
      </c>
      <c r="J174" s="8">
        <f ca="1">Allocators!L655</f>
        <v>0</v>
      </c>
      <c r="K174" s="8">
        <f ca="1">Allocators!M655</f>
        <v>0</v>
      </c>
      <c r="L174" s="8">
        <f ca="1">Allocators!N655</f>
        <v>0</v>
      </c>
      <c r="M174" s="8">
        <f ca="1">Allocators!O655</f>
        <v>0</v>
      </c>
      <c r="N174" s="8">
        <f ca="1">Allocators!P655</f>
        <v>0</v>
      </c>
      <c r="O174" s="8">
        <f ca="1">Allocators!Q655</f>
        <v>0</v>
      </c>
      <c r="P174" s="8">
        <f ca="1">Allocators!R655</f>
        <v>0</v>
      </c>
      <c r="Q174" s="8">
        <f ca="1">Allocators!S655</f>
        <v>0</v>
      </c>
      <c r="R174" s="8">
        <f ca="1">Allocators!T655</f>
        <v>0</v>
      </c>
      <c r="S174" s="8">
        <f ca="1">Allocators!U655</f>
        <v>0</v>
      </c>
      <c r="T174" s="8">
        <f ca="1">Allocators!V655</f>
        <v>0</v>
      </c>
    </row>
    <row r="175" spans="1:20">
      <c r="A175" s="14" t="str">
        <f>CONCATENATE(Allocators!A656," ",Allocators!B656)</f>
        <v>EXP_OM_TRAN ENERGY</v>
      </c>
      <c r="B175" s="8">
        <f ca="1">Allocators!D656</f>
        <v>0</v>
      </c>
      <c r="C175" s="8">
        <f ca="1">Allocators!E656</f>
        <v>0</v>
      </c>
      <c r="D175" s="8">
        <f ca="1">Allocators!F656</f>
        <v>0</v>
      </c>
      <c r="E175" s="8">
        <f ca="1">Allocators!G656</f>
        <v>0</v>
      </c>
      <c r="F175" s="8">
        <f ca="1">Allocators!H656</f>
        <v>0</v>
      </c>
      <c r="G175" s="8">
        <f ca="1">Allocators!I656</f>
        <v>0</v>
      </c>
      <c r="H175" s="8">
        <f ca="1">Allocators!J656</f>
        <v>0</v>
      </c>
      <c r="I175" s="8">
        <f ca="1">Allocators!K656</f>
        <v>0</v>
      </c>
      <c r="J175" s="8">
        <f ca="1">Allocators!L656</f>
        <v>0</v>
      </c>
      <c r="K175" s="8">
        <f ca="1">Allocators!M656</f>
        <v>0</v>
      </c>
      <c r="L175" s="8">
        <f ca="1">Allocators!N656</f>
        <v>0</v>
      </c>
      <c r="M175" s="8">
        <f ca="1">Allocators!O656</f>
        <v>0</v>
      </c>
      <c r="N175" s="8">
        <f ca="1">Allocators!P656</f>
        <v>0</v>
      </c>
      <c r="O175" s="8">
        <f ca="1">Allocators!Q656</f>
        <v>0</v>
      </c>
      <c r="P175" s="8">
        <f ca="1">Allocators!R656</f>
        <v>0</v>
      </c>
      <c r="Q175" s="8">
        <f ca="1">Allocators!S656</f>
        <v>0</v>
      </c>
      <c r="R175" s="8">
        <f ca="1">Allocators!T656</f>
        <v>0</v>
      </c>
      <c r="S175" s="8">
        <f ca="1">Allocators!U656</f>
        <v>0</v>
      </c>
      <c r="T175" s="8">
        <f ca="1">Allocators!V656</f>
        <v>0</v>
      </c>
    </row>
    <row r="176" spans="1:20">
      <c r="A176" s="14" t="str">
        <f>CONCATENATE(Allocators!A657," ",Allocators!B657)</f>
        <v>EXP_OM_TRAN CUSTOMER</v>
      </c>
      <c r="B176" s="8">
        <f ca="1">Allocators!D657</f>
        <v>0</v>
      </c>
      <c r="C176" s="8">
        <f ca="1">Allocators!E657</f>
        <v>0</v>
      </c>
      <c r="D176" s="8">
        <f ca="1">Allocators!F657</f>
        <v>0</v>
      </c>
      <c r="E176" s="8">
        <f ca="1">Allocators!G657</f>
        <v>0</v>
      </c>
      <c r="F176" s="8">
        <f ca="1">Allocators!H657</f>
        <v>0</v>
      </c>
      <c r="G176" s="8">
        <f ca="1">Allocators!I657</f>
        <v>0</v>
      </c>
      <c r="H176" s="8">
        <f ca="1">Allocators!J657</f>
        <v>0</v>
      </c>
      <c r="I176" s="8">
        <f ca="1">Allocators!K657</f>
        <v>0</v>
      </c>
      <c r="J176" s="8">
        <f ca="1">Allocators!L657</f>
        <v>0</v>
      </c>
      <c r="K176" s="8">
        <f ca="1">Allocators!M657</f>
        <v>0</v>
      </c>
      <c r="L176" s="8">
        <f ca="1">Allocators!N657</f>
        <v>0</v>
      </c>
      <c r="M176" s="8">
        <f ca="1">Allocators!O657</f>
        <v>0</v>
      </c>
      <c r="N176" s="8">
        <f ca="1">Allocators!P657</f>
        <v>0</v>
      </c>
      <c r="O176" s="8">
        <f ca="1">Allocators!Q657</f>
        <v>0</v>
      </c>
      <c r="P176" s="8">
        <f ca="1">Allocators!R657</f>
        <v>0</v>
      </c>
      <c r="Q176" s="8">
        <f ca="1">Allocators!S657</f>
        <v>0</v>
      </c>
      <c r="R176" s="8">
        <f ca="1">Allocators!T657</f>
        <v>0</v>
      </c>
      <c r="S176" s="8">
        <f ca="1">Allocators!U657</f>
        <v>0</v>
      </c>
      <c r="T176" s="8">
        <f ca="1">Allocators!V657</f>
        <v>0</v>
      </c>
    </row>
    <row r="177" spans="1:20">
      <c r="A177" s="14" t="str">
        <f>CONCATENATE(Allocators!A658," ",Allocators!B658)</f>
        <v>EXP_OM_TRAN TOTAL</v>
      </c>
      <c r="B177" s="8">
        <f ca="1">Allocators!D658</f>
        <v>1.0000000000000002</v>
      </c>
      <c r="C177" s="8">
        <f ca="1">Allocators!E658</f>
        <v>0.49155247532487567</v>
      </c>
      <c r="D177" s="8">
        <f ca="1">Allocators!F658</f>
        <v>2.4196291277978749E-2</v>
      </c>
      <c r="E177" s="8">
        <f ca="1">Allocators!G658</f>
        <v>8.8523751801733275E-2</v>
      </c>
      <c r="F177" s="8">
        <f ca="1">Allocators!H658</f>
        <v>2.7773604792724199E-3</v>
      </c>
      <c r="G177" s="8">
        <f ca="1">Allocators!I658</f>
        <v>2.7509953210690742E-4</v>
      </c>
      <c r="H177" s="8">
        <f ca="1">Allocators!J658</f>
        <v>6.7220311016371492E-2</v>
      </c>
      <c r="I177" s="8">
        <f ca="1">Allocators!K658</f>
        <v>1.2520091876497573E-2</v>
      </c>
      <c r="J177" s="8">
        <f ca="1">Allocators!L658</f>
        <v>5.96742022076663E-3</v>
      </c>
      <c r="K177" s="8">
        <f ca="1">Allocators!M658</f>
        <v>2.1042932133101736E-4</v>
      </c>
      <c r="L177" s="8">
        <f ca="1">Allocators!N658</f>
        <v>2.3480113787971526E-3</v>
      </c>
      <c r="M177" s="8">
        <f ca="1">Allocators!O658</f>
        <v>3.8427140532410101E-2</v>
      </c>
      <c r="N177" s="8">
        <f ca="1">Allocators!P658</f>
        <v>0.21428185145539297</v>
      </c>
      <c r="O177" s="8">
        <f ca="1">Allocators!Q658</f>
        <v>3.0321875271004745E-2</v>
      </c>
      <c r="P177" s="8">
        <f ca="1">Allocators!R658</f>
        <v>2.0571899183408716E-2</v>
      </c>
      <c r="Q177" s="8">
        <f ca="1">Allocators!S658</f>
        <v>3.4429252001860186E-4</v>
      </c>
      <c r="R177" s="8">
        <f ca="1">Allocators!T658</f>
        <v>2.6827268268574632E-4</v>
      </c>
      <c r="S177" s="8">
        <f ca="1">Allocators!U658</f>
        <v>1.5912407627276552E-4</v>
      </c>
      <c r="T177" s="8">
        <f ca="1">Allocators!V658</f>
        <v>3.4302049075945108E-5</v>
      </c>
    </row>
    <row r="178" spans="1:20"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</row>
    <row r="179" spans="1:20">
      <c r="A179" s="14" t="str">
        <f>CONCATENATE(Allocators!A755," ",Allocators!B755)</f>
        <v>EXP_OM_LPP PRODUCTION</v>
      </c>
      <c r="B179" s="8">
        <f ca="1">Allocators!D755</f>
        <v>0.38144836716174679</v>
      </c>
      <c r="C179" s="8">
        <f ca="1">Allocators!E755</f>
        <v>0.18777776492174419</v>
      </c>
      <c r="D179" s="8">
        <f ca="1">Allocators!F755</f>
        <v>9.3013657314172573E-3</v>
      </c>
      <c r="E179" s="8">
        <f ca="1">Allocators!G755</f>
        <v>3.4054763839962449E-2</v>
      </c>
      <c r="F179" s="8">
        <f ca="1">Allocators!H755</f>
        <v>1.0714293033854496E-3</v>
      </c>
      <c r="G179" s="8">
        <f ca="1">Allocators!I755</f>
        <v>1.0050271863586801E-4</v>
      </c>
      <c r="H179" s="8">
        <f ca="1">Allocators!J755</f>
        <v>2.5888568118523626E-2</v>
      </c>
      <c r="I179" s="8">
        <f ca="1">Allocators!K755</f>
        <v>4.8247530015872887E-3</v>
      </c>
      <c r="J179" s="8">
        <f ca="1">Allocators!L755</f>
        <v>2.1794165728988048E-3</v>
      </c>
      <c r="K179" s="8">
        <f ca="1">Allocators!M755</f>
        <v>9.7988790855349237E-5</v>
      </c>
      <c r="L179" s="8">
        <f ca="1">Allocators!N755</f>
        <v>9.0334272737990177E-4</v>
      </c>
      <c r="M179" s="8">
        <f ca="1">Allocators!O755</f>
        <v>1.4788882158651996E-2</v>
      </c>
      <c r="N179" s="8">
        <f ca="1">Allocators!P755</f>
        <v>7.8169907750343937E-2</v>
      </c>
      <c r="O179" s="8">
        <f ca="1">Allocators!Q755</f>
        <v>1.4106709134556477E-2</v>
      </c>
      <c r="P179" s="8">
        <f ca="1">Allocators!R755</f>
        <v>7.9466767786679771E-3</v>
      </c>
      <c r="Q179" s="8">
        <f ca="1">Allocators!S755</f>
        <v>1.3305295890267974E-4</v>
      </c>
      <c r="R179" s="8">
        <f ca="1">Allocators!T755</f>
        <v>1.0324265423351045E-4</v>
      </c>
      <c r="S179" s="8">
        <f ca="1">Allocators!U755</f>
        <v>0</v>
      </c>
      <c r="T179" s="8">
        <f ca="1">Allocators!V755</f>
        <v>0</v>
      </c>
    </row>
    <row r="180" spans="1:20">
      <c r="A180" s="14" t="str">
        <f>CONCATENATE(Allocators!A756," ",Allocators!B756)</f>
        <v>EXP_OM_LPP BULKTRAN</v>
      </c>
      <c r="B180" s="8">
        <f ca="1">Allocators!D756</f>
        <v>3.6586879162036151E-2</v>
      </c>
      <c r="C180" s="8">
        <f ca="1">Allocators!E756</f>
        <v>1.7966472106304004E-2</v>
      </c>
      <c r="D180" s="8">
        <f ca="1">Allocators!F756</f>
        <v>8.9716918907144997E-4</v>
      </c>
      <c r="E180" s="8">
        <f ca="1">Allocators!G756</f>
        <v>3.2784813857148765E-3</v>
      </c>
      <c r="F180" s="8">
        <f ca="1">Allocators!H756</f>
        <v>1.0306676941145698E-4</v>
      </c>
      <c r="G180" s="8">
        <f ca="1">Allocators!I756</f>
        <v>9.8651754111448035E-6</v>
      </c>
      <c r="H180" s="8">
        <f ca="1">Allocators!J756</f>
        <v>2.4920881068829356E-3</v>
      </c>
      <c r="I180" s="8">
        <f ca="1">Allocators!K756</f>
        <v>4.6480416892974078E-4</v>
      </c>
      <c r="J180" s="8">
        <f ca="1">Allocators!L756</f>
        <v>2.0970583639469658E-4</v>
      </c>
      <c r="K180" s="8">
        <f ca="1">Allocators!M756</f>
        <v>9.4220452586720362E-6</v>
      </c>
      <c r="L180" s="8">
        <f ca="1">Allocators!N756</f>
        <v>8.6608785778460564E-5</v>
      </c>
      <c r="M180" s="8">
        <f ca="1">Allocators!O756</f>
        <v>1.4205313208284383E-3</v>
      </c>
      <c r="N180" s="8">
        <f ca="1">Allocators!P756</f>
        <v>7.5099479286426319E-3</v>
      </c>
      <c r="O180" s="8">
        <f ca="1">Allocators!Q756</f>
        <v>1.3522874030055464E-3</v>
      </c>
      <c r="P180" s="8">
        <f ca="1">Allocators!R756</f>
        <v>7.6369523075420003E-4</v>
      </c>
      <c r="Q180" s="8">
        <f ca="1">Allocators!S756</f>
        <v>1.2767768068421345E-5</v>
      </c>
      <c r="R180" s="8">
        <f ca="1">Allocators!T756</f>
        <v>9.9659415794737446E-6</v>
      </c>
      <c r="S180" s="8">
        <f ca="1">Allocators!U756</f>
        <v>0</v>
      </c>
      <c r="T180" s="8">
        <f ca="1">Allocators!V756</f>
        <v>0</v>
      </c>
    </row>
    <row r="181" spans="1:20">
      <c r="A181" s="14" t="str">
        <f>CONCATENATE(Allocators!A757," ",Allocators!B757)</f>
        <v>EXP_OM_LPP SUBTRAN</v>
      </c>
      <c r="B181" s="8">
        <f ca="1">Allocators!D757</f>
        <v>8.0493551316946233E-3</v>
      </c>
      <c r="C181" s="8">
        <f ca="1">Allocators!E757</f>
        <v>3.9069674222624844E-3</v>
      </c>
      <c r="D181" s="8">
        <f ca="1">Allocators!F757</f>
        <v>1.9037960257818967E-4</v>
      </c>
      <c r="E181" s="8">
        <f ca="1">Allocators!G757</f>
        <v>6.9102833129234002E-4</v>
      </c>
      <c r="F181" s="8">
        <f ca="1">Allocators!H757</f>
        <v>2.1319355213241447E-5</v>
      </c>
      <c r="G181" s="8">
        <f ca="1">Allocators!I757</f>
        <v>2.7218374170672049E-6</v>
      </c>
      <c r="H181" s="8">
        <f ca="1">Allocators!J757</f>
        <v>5.2207085761449279E-4</v>
      </c>
      <c r="I181" s="8">
        <f ca="1">Allocators!K757</f>
        <v>9.714233448914279E-5</v>
      </c>
      <c r="J181" s="8">
        <f ca="1">Allocators!L757</f>
        <v>5.7713263071580173E-5</v>
      </c>
      <c r="K181" s="8">
        <f ca="1">Allocators!M757</f>
        <v>0</v>
      </c>
      <c r="L181" s="8">
        <f ca="1">Allocators!N757</f>
        <v>1.8140671655255907E-5</v>
      </c>
      <c r="M181" s="8">
        <f ca="1">Allocators!O757</f>
        <v>2.9761068616317334E-4</v>
      </c>
      <c r="N181" s="8">
        <f ca="1">Allocators!P757</f>
        <v>2.0739962237260818E-3</v>
      </c>
      <c r="O181" s="8">
        <f ca="1">Allocators!Q757</f>
        <v>0</v>
      </c>
      <c r="P181" s="8">
        <f ca="1">Allocators!R757</f>
        <v>1.5681067402070054E-4</v>
      </c>
      <c r="Q181" s="8">
        <f ca="1">Allocators!S757</f>
        <v>2.6093898598875814E-6</v>
      </c>
      <c r="R181" s="8">
        <f ca="1">Allocators!T757</f>
        <v>2.1052618190634475E-6</v>
      </c>
      <c r="S181" s="8">
        <f ca="1">Allocators!U757</f>
        <v>7.1886715929809325E-6</v>
      </c>
      <c r="T181" s="8">
        <f ca="1">Allocators!V757</f>
        <v>1.5505489189415879E-6</v>
      </c>
    </row>
    <row r="182" spans="1:20">
      <c r="A182" s="14" t="str">
        <f>CONCATENATE(Allocators!A758," ",Allocators!B758)</f>
        <v>EXP_OM_LPP DISTPRI</v>
      </c>
      <c r="B182" s="8">
        <f ca="1">Allocators!D758</f>
        <v>0.22342769170418744</v>
      </c>
      <c r="C182" s="8">
        <f ca="1">Allocators!E758</f>
        <v>0.14926059846150086</v>
      </c>
      <c r="D182" s="8">
        <f ca="1">Allocators!F758</f>
        <v>7.0481658912410058E-3</v>
      </c>
      <c r="E182" s="8">
        <f ca="1">Allocators!G758</f>
        <v>2.5582632167675229E-2</v>
      </c>
      <c r="F182" s="8">
        <f ca="1">Allocators!H758</f>
        <v>7.9039140888160543E-4</v>
      </c>
      <c r="G182" s="8">
        <f ca="1">Allocators!I758</f>
        <v>0</v>
      </c>
      <c r="H182" s="8">
        <f ca="1">Allocators!J758</f>
        <v>1.9183132521615069E-2</v>
      </c>
      <c r="I182" s="8">
        <f ca="1">Allocators!K758</f>
        <v>3.5734589783425566E-3</v>
      </c>
      <c r="J182" s="8">
        <f ca="1">Allocators!L758</f>
        <v>0</v>
      </c>
      <c r="K182" s="8">
        <f ca="1">Allocators!M758</f>
        <v>0</v>
      </c>
      <c r="L182" s="8">
        <f ca="1">Allocators!N758</f>
        <v>6.8322756707659359E-4</v>
      </c>
      <c r="M182" s="8">
        <f ca="1">Allocators!O758</f>
        <v>1.1022932268348532E-2</v>
      </c>
      <c r="N182" s="8">
        <f ca="1">Allocators!P758</f>
        <v>0</v>
      </c>
      <c r="O182" s="8">
        <f ca="1">Allocators!Q758</f>
        <v>0</v>
      </c>
      <c r="P182" s="8">
        <f ca="1">Allocators!R758</f>
        <v>5.7823792212160045E-3</v>
      </c>
      <c r="Q182" s="8">
        <f ca="1">Allocators!S758</f>
        <v>9.6441047666003693E-5</v>
      </c>
      <c r="R182" s="8">
        <f ca="1">Allocators!T758</f>
        <v>7.8237930795662094E-5</v>
      </c>
      <c r="S182" s="8">
        <f ca="1">Allocators!U758</f>
        <v>2.6826483140029821E-4</v>
      </c>
      <c r="T182" s="8">
        <f ca="1">Allocators!V758</f>
        <v>5.7829408428049632E-5</v>
      </c>
    </row>
    <row r="183" spans="1:20">
      <c r="A183" s="14" t="str">
        <f>CONCATENATE(Allocators!A759," ",Allocators!B759)</f>
        <v>EXP_OM_LPP DISTSEC</v>
      </c>
      <c r="B183" s="8">
        <f ca="1">Allocators!D759</f>
        <v>9.2309210847918391E-2</v>
      </c>
      <c r="C183" s="8">
        <f ca="1">Allocators!E759</f>
        <v>6.8988120889884749E-2</v>
      </c>
      <c r="D183" s="8">
        <f ca="1">Allocators!F759</f>
        <v>3.3332009484140987E-3</v>
      </c>
      <c r="E183" s="8">
        <f ca="1">Allocators!G759</f>
        <v>1.005294802017158E-2</v>
      </c>
      <c r="F183" s="8">
        <f ca="1">Allocators!H759</f>
        <v>0</v>
      </c>
      <c r="G183" s="8">
        <f ca="1">Allocators!I759</f>
        <v>0</v>
      </c>
      <c r="H183" s="8">
        <f ca="1">Allocators!J759</f>
        <v>6.4059922827091513E-3</v>
      </c>
      <c r="I183" s="8">
        <f ca="1">Allocators!K759</f>
        <v>0</v>
      </c>
      <c r="J183" s="8">
        <f ca="1">Allocators!L759</f>
        <v>0</v>
      </c>
      <c r="K183" s="8">
        <f ca="1">Allocators!M759</f>
        <v>0</v>
      </c>
      <c r="L183" s="8">
        <f ca="1">Allocators!N759</f>
        <v>1.7300623191314737E-4</v>
      </c>
      <c r="M183" s="8">
        <f ca="1">Allocators!O759</f>
        <v>0</v>
      </c>
      <c r="N183" s="8">
        <f ca="1">Allocators!P759</f>
        <v>0</v>
      </c>
      <c r="O183" s="8">
        <f ca="1">Allocators!Q759</f>
        <v>0</v>
      </c>
      <c r="P183" s="8">
        <f ca="1">Allocators!R759</f>
        <v>2.3617072725077523E-3</v>
      </c>
      <c r="Q183" s="8">
        <f ca="1">Allocators!S759</f>
        <v>0</v>
      </c>
      <c r="R183" s="8">
        <f ca="1">Allocators!T759</f>
        <v>2.4537910970037085E-5</v>
      </c>
      <c r="S183" s="8">
        <f ca="1">Allocators!U759</f>
        <v>8.3402616142226333E-4</v>
      </c>
      <c r="T183" s="8">
        <f ca="1">Allocators!V759</f>
        <v>1.3567112992561459E-4</v>
      </c>
    </row>
    <row r="184" spans="1:20">
      <c r="A184" s="14" t="str">
        <f>CONCATENATE(Allocators!A760," ",Allocators!B760)</f>
        <v>EXP_OM_LPP ENERGY</v>
      </c>
      <c r="B184" s="8">
        <f ca="1">Allocators!D760</f>
        <v>0.14758177944726064</v>
      </c>
      <c r="C184" s="8">
        <f ca="1">Allocators!E760</f>
        <v>5.538802435983041E-2</v>
      </c>
      <c r="D184" s="8">
        <f ca="1">Allocators!F760</f>
        <v>3.5886413355244811E-3</v>
      </c>
      <c r="E184" s="8">
        <f ca="1">Allocators!G760</f>
        <v>1.2040555375688804E-2</v>
      </c>
      <c r="F184" s="8">
        <f ca="1">Allocators!H760</f>
        <v>3.8214917919015656E-4</v>
      </c>
      <c r="G184" s="8">
        <f ca="1">Allocators!I760</f>
        <v>3.5006564845616884E-5</v>
      </c>
      <c r="H184" s="8">
        <f ca="1">Allocators!J760</f>
        <v>1.0980561936481174E-2</v>
      </c>
      <c r="I184" s="8">
        <f ca="1">Allocators!K760</f>
        <v>2.0360070728105656E-3</v>
      </c>
      <c r="J184" s="8">
        <f ca="1">Allocators!L760</f>
        <v>9.2470006746840216E-4</v>
      </c>
      <c r="K184" s="8">
        <f ca="1">Allocators!M760</f>
        <v>4.2845233824737181E-5</v>
      </c>
      <c r="L184" s="8">
        <f ca="1">Allocators!N760</f>
        <v>4.2064363027930136E-4</v>
      </c>
      <c r="M184" s="8">
        <f ca="1">Allocators!O760</f>
        <v>7.3835625897669451E-3</v>
      </c>
      <c r="N184" s="8">
        <f ca="1">Allocators!P760</f>
        <v>4.1931029149807453E-2</v>
      </c>
      <c r="O184" s="8">
        <f ca="1">Allocators!Q760</f>
        <v>7.9509275962426056E-3</v>
      </c>
      <c r="P184" s="8">
        <f ca="1">Allocators!R760</f>
        <v>2.9742192459140792E-3</v>
      </c>
      <c r="Q184" s="8">
        <f ca="1">Allocators!S760</f>
        <v>4.8415094376205503E-5</v>
      </c>
      <c r="R184" s="8">
        <f ca="1">Allocators!T760</f>
        <v>5.4016085751995537E-5</v>
      </c>
      <c r="S184" s="8">
        <f ca="1">Allocators!U760</f>
        <v>1.169398164764259E-3</v>
      </c>
      <c r="T184" s="8">
        <f ca="1">Allocators!V760</f>
        <v>2.3107676469347286E-4</v>
      </c>
    </row>
    <row r="185" spans="1:20">
      <c r="A185" s="14" t="str">
        <f>CONCATENATE(Allocators!A761," ",Allocators!B761)</f>
        <v>EXP_OM_LPP CUSTOMER</v>
      </c>
      <c r="B185" s="8">
        <f ca="1">Allocators!D761</f>
        <v>0.11059671654515602</v>
      </c>
      <c r="C185" s="8">
        <f ca="1">Allocators!E761</f>
        <v>7.5432394886894821E-2</v>
      </c>
      <c r="D185" s="8">
        <f ca="1">Allocators!F761</f>
        <v>1.3289009973228211E-2</v>
      </c>
      <c r="E185" s="8">
        <f ca="1">Allocators!G761</f>
        <v>3.7969968079361064E-3</v>
      </c>
      <c r="F185" s="8">
        <f ca="1">Allocators!H761</f>
        <v>5.1682948339713873E-4</v>
      </c>
      <c r="G185" s="8">
        <f ca="1">Allocators!I761</f>
        <v>8.1158499718629416E-5</v>
      </c>
      <c r="H185" s="8">
        <f ca="1">Allocators!J761</f>
        <v>6.3237735205917895E-4</v>
      </c>
      <c r="I185" s="8">
        <f ca="1">Allocators!K761</f>
        <v>1.5220877845451496E-4</v>
      </c>
      <c r="J185" s="8">
        <f ca="1">Allocators!L761</f>
        <v>2.8057316226247423E-4</v>
      </c>
      <c r="K185" s="8">
        <f ca="1">Allocators!M761</f>
        <v>4.8855202219757878E-5</v>
      </c>
      <c r="L185" s="8">
        <f ca="1">Allocators!N761</f>
        <v>4.3772913089492425E-6</v>
      </c>
      <c r="M185" s="8">
        <f ca="1">Allocators!O761</f>
        <v>9.0482732944986108E-5</v>
      </c>
      <c r="N185" s="8">
        <f ca="1">Allocators!P761</f>
        <v>4.1261325077996281E-4</v>
      </c>
      <c r="O185" s="8">
        <f ca="1">Allocators!Q761</f>
        <v>7.3237823958804211E-5</v>
      </c>
      <c r="P185" s="8">
        <f ca="1">Allocators!R761</f>
        <v>1.7328845772960125E-4</v>
      </c>
      <c r="Q185" s="8">
        <f ca="1">Allocators!S761</f>
        <v>2.5693731632425835E-6</v>
      </c>
      <c r="R185" s="8">
        <f ca="1">Allocators!T761</f>
        <v>5.5677582693961281E-6</v>
      </c>
      <c r="S185" s="8">
        <f ca="1">Allocators!U761</f>
        <v>1.3717172764063664E-2</v>
      </c>
      <c r="T185" s="8">
        <f ca="1">Allocators!V761</f>
        <v>1.8870029467666135E-3</v>
      </c>
    </row>
    <row r="186" spans="1:20">
      <c r="A186" s="14" t="str">
        <f>CONCATENATE(Allocators!A762," ",Allocators!B762)</f>
        <v>EXP_OM_LPP TOTAL</v>
      </c>
      <c r="B186" s="8">
        <f ca="1">Allocators!D762</f>
        <v>1</v>
      </c>
      <c r="C186" s="8">
        <f ca="1">Allocators!E762</f>
        <v>0.55872034304842122</v>
      </c>
      <c r="D186" s="8">
        <f ca="1">Allocators!F762</f>
        <v>3.764793267147469E-2</v>
      </c>
      <c r="E186" s="8">
        <f ca="1">Allocators!G762</f>
        <v>8.9497405928441395E-2</v>
      </c>
      <c r="F186" s="8">
        <f ca="1">Allocators!H762</f>
        <v>2.885185499479049E-3</v>
      </c>
      <c r="G186" s="8">
        <f ca="1">Allocators!I762</f>
        <v>2.2925479602832626E-4</v>
      </c>
      <c r="H186" s="8">
        <f ca="1">Allocators!J762</f>
        <v>6.6104791175885608E-2</v>
      </c>
      <c r="I186" s="8">
        <f ca="1">Allocators!K762</f>
        <v>1.1148374334613805E-2</v>
      </c>
      <c r="J186" s="8">
        <f ca="1">Allocators!L762</f>
        <v>3.652108902095959E-3</v>
      </c>
      <c r="K186" s="8">
        <f ca="1">Allocators!M762</f>
        <v>1.9911127215851645E-4</v>
      </c>
      <c r="L186" s="8">
        <f ca="1">Allocators!N762</f>
        <v>2.2893469053916105E-3</v>
      </c>
      <c r="M186" s="8">
        <f ca="1">Allocators!O762</f>
        <v>3.5004001756704053E-2</v>
      </c>
      <c r="N186" s="8">
        <f ca="1">Allocators!P762</f>
        <v>0.13009749430330006</v>
      </c>
      <c r="O186" s="8">
        <f ca="1">Allocators!Q762</f>
        <v>2.3483161957763437E-2</v>
      </c>
      <c r="P186" s="8">
        <f ca="1">Allocators!R762</f>
        <v>2.015877688081031E-2</v>
      </c>
      <c r="Q186" s="8">
        <f ca="1">Allocators!S762</f>
        <v>2.9585563203644025E-4</v>
      </c>
      <c r="R186" s="8">
        <f ca="1">Allocators!T762</f>
        <v>2.7767354341913855E-4</v>
      </c>
      <c r="S186" s="8">
        <f ca="1">Allocators!U762</f>
        <v>1.5996050593243469E-2</v>
      </c>
      <c r="T186" s="8">
        <f ca="1">Allocators!V762</f>
        <v>2.3131307987326924E-3</v>
      </c>
    </row>
    <row r="187" spans="1:20"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</row>
    <row r="188" spans="1:20">
      <c r="A188" s="14" t="str">
        <f>CONCATENATE(Allocators!A832," ",Allocators!B832)</f>
        <v>EXP_OTHTAX_PSC PRODUCTION</v>
      </c>
      <c r="B188" s="8">
        <f ca="1">+Allocators!D832</f>
        <v>0.44889692544740051</v>
      </c>
      <c r="C188" s="8">
        <f ca="1">+Allocators!E832</f>
        <v>0.20020706161680923</v>
      </c>
      <c r="D188" s="8">
        <f ca="1">+Allocators!F832</f>
        <v>1.3258174182552618E-2</v>
      </c>
      <c r="E188" s="8">
        <f ca="1">+Allocators!G832</f>
        <v>4.5779700911841345E-2</v>
      </c>
      <c r="F188" s="8">
        <f ca="1">+Allocators!H832</f>
        <v>1.3528915268641475E-3</v>
      </c>
      <c r="G188" s="8">
        <f ca="1">+Allocators!I832</f>
        <v>1.3177736653542375E-4</v>
      </c>
      <c r="H188" s="8">
        <f ca="1">+Allocators!J832</f>
        <v>3.5094074114602469E-2</v>
      </c>
      <c r="I188" s="8">
        <f ca="1">+Allocators!K832</f>
        <v>6.710059272217103E-3</v>
      </c>
      <c r="J188" s="8">
        <f ca="1">+Allocators!L832</f>
        <v>2.8895167730810492E-3</v>
      </c>
      <c r="K188" s="8">
        <f ca="1">+Allocators!M832</f>
        <v>1.2688105255032753E-4</v>
      </c>
      <c r="L188" s="8">
        <f ca="1">+Allocators!N832</f>
        <v>1.045505429530015E-3</v>
      </c>
      <c r="M188" s="8">
        <f ca="1">+Allocators!O832</f>
        <v>1.8150068170645888E-2</v>
      </c>
      <c r="N188" s="8">
        <f ca="1">+Allocators!P832</f>
        <v>9.775232664399848E-2</v>
      </c>
      <c r="O188" s="8">
        <f ca="1">+Allocators!Q832</f>
        <v>1.5961012772165831E-2</v>
      </c>
      <c r="P188" s="8">
        <f ca="1">+Allocators!R832</f>
        <v>1.0124100662929427E-2</v>
      </c>
      <c r="Q188" s="8">
        <f ca="1">+Allocators!S832</f>
        <v>1.6050450914772667E-4</v>
      </c>
      <c r="R188" s="8">
        <f ca="1">+Allocators!T832</f>
        <v>1.5327044192944841E-4</v>
      </c>
      <c r="S188" s="8">
        <f ca="1">+Allocators!U832</f>
        <v>0</v>
      </c>
      <c r="T188" s="8">
        <f ca="1">+Allocators!V832</f>
        <v>0</v>
      </c>
    </row>
    <row r="189" spans="1:20">
      <c r="A189" s="14" t="str">
        <f>CONCATENATE(Allocators!A833," ",Allocators!B833)</f>
        <v>EXP_OTHTAX_PSC BULKTRAN</v>
      </c>
      <c r="B189" s="8">
        <f ca="1">+Allocators!D833</f>
        <v>-3.5686335488816744E-2</v>
      </c>
      <c r="C189" s="8">
        <f ca="1">+Allocators!E833</f>
        <v>-2.7498501630236066E-2</v>
      </c>
      <c r="D189" s="8">
        <f ca="1">+Allocators!F833</f>
        <v>2.5031865771333342E-4</v>
      </c>
      <c r="E189" s="8">
        <f ca="1">+Allocators!G833</f>
        <v>-4.7433024765503615E-4</v>
      </c>
      <c r="F189" s="8">
        <f ca="1">+Allocators!H833</f>
        <v>-3.7799718585708049E-5</v>
      </c>
      <c r="G189" s="8">
        <f ca="1">+Allocators!I833</f>
        <v>3.2120144622973567E-5</v>
      </c>
      <c r="H189" s="8">
        <f ca="1">+Allocators!J833</f>
        <v>-3.7265196147808134E-4</v>
      </c>
      <c r="I189" s="8">
        <f ca="1">+Allocators!K833</f>
        <v>1.1838996813804081E-5</v>
      </c>
      <c r="J189" s="8">
        <f ca="1">+Allocators!L833</f>
        <v>-5.3617123126761186E-5</v>
      </c>
      <c r="K189" s="8">
        <f ca="1">+Allocators!M833</f>
        <v>-3.872603352419988E-6</v>
      </c>
      <c r="L189" s="8">
        <f ca="1">+Allocators!N833</f>
        <v>-9.2630641568019738E-5</v>
      </c>
      <c r="M189" s="8">
        <f ca="1">+Allocators!O833</f>
        <v>-9.4616699015574897E-4</v>
      </c>
      <c r="N189" s="8">
        <f ca="1">+Allocators!P833</f>
        <v>-4.5723370801249346E-3</v>
      </c>
      <c r="O189" s="8">
        <f ca="1">+Allocators!Q833</f>
        <v>-1.5187630271084958E-3</v>
      </c>
      <c r="P189" s="8">
        <f ca="1">+Allocators!R833</f>
        <v>-4.0365704610045259E-4</v>
      </c>
      <c r="Q189" s="8">
        <f ca="1">+Allocators!S833</f>
        <v>-1.1013536462851976E-5</v>
      </c>
      <c r="R189" s="8">
        <f ca="1">+Allocators!T833</f>
        <v>4.728317987718429E-6</v>
      </c>
      <c r="S189" s="8">
        <f ca="1">+Allocators!U833</f>
        <v>0</v>
      </c>
      <c r="T189" s="8">
        <f ca="1">+Allocators!V833</f>
        <v>0</v>
      </c>
    </row>
    <row r="190" spans="1:20">
      <c r="A190" s="14" t="str">
        <f>CONCATENATE(Allocators!A834," ",Allocators!B834)</f>
        <v>EXP_OTHTAX_PSC SUBTRAN</v>
      </c>
      <c r="B190" s="8">
        <f ca="1">+Allocators!D834</f>
        <v>-7.49072304347226E-3</v>
      </c>
      <c r="C190" s="8">
        <f ca="1">+Allocators!E834</f>
        <v>-5.788171559619755E-3</v>
      </c>
      <c r="D190" s="8">
        <f ca="1">+Allocators!F834</f>
        <v>4.6119391160735608E-5</v>
      </c>
      <c r="E190" s="8">
        <f ca="1">+Allocators!G834</f>
        <v>-1.1113859798695751E-4</v>
      </c>
      <c r="F190" s="8">
        <f ca="1">+Allocators!H834</f>
        <v>-8.0466187501931995E-6</v>
      </c>
      <c r="G190" s="8">
        <f ca="1">+Allocators!I834</f>
        <v>1.0884337328204948E-5</v>
      </c>
      <c r="H190" s="8">
        <f ca="1">+Allocators!J834</f>
        <v>-8.6080633588996443E-5</v>
      </c>
      <c r="I190" s="8">
        <f ca="1">+Allocators!K834</f>
        <v>4.9471230843812542E-8</v>
      </c>
      <c r="J190" s="8">
        <f ca="1">+Allocators!L834</f>
        <v>-1.5596362405013792E-5</v>
      </c>
      <c r="K190" s="8">
        <f ca="1">+Allocators!M834</f>
        <v>0</v>
      </c>
      <c r="L190" s="8">
        <f ca="1">+Allocators!N834</f>
        <v>-1.8910411719591732E-5</v>
      </c>
      <c r="M190" s="8">
        <f ca="1">+Allocators!O834</f>
        <v>-1.9583155199621267E-4</v>
      </c>
      <c r="N190" s="8">
        <f ca="1">+Allocators!P834</f>
        <v>-1.2506696061814464E-3</v>
      </c>
      <c r="O190" s="8">
        <f ca="1">+Allocators!Q834</f>
        <v>0</v>
      </c>
      <c r="P190" s="8">
        <f ca="1">+Allocators!R834</f>
        <v>-8.2527853437439023E-5</v>
      </c>
      <c r="Q190" s="8">
        <f ca="1">+Allocators!S834</f>
        <v>-2.2050532100137822E-6</v>
      </c>
      <c r="R190" s="8">
        <f ca="1">+Allocators!T834</f>
        <v>9.0843209057249792E-7</v>
      </c>
      <c r="S190" s="8">
        <f ca="1">+Allocators!U834</f>
        <v>8.500292018277877E-6</v>
      </c>
      <c r="T190" s="8">
        <f ca="1">+Allocators!V834</f>
        <v>1.9932815947235177E-6</v>
      </c>
    </row>
    <row r="191" spans="1:20">
      <c r="A191" s="14" t="str">
        <f>CONCATENATE(Allocators!A835," ",Allocators!B835)</f>
        <v>EXP_OTHTAX_PSC DISTPRI</v>
      </c>
      <c r="B191" s="8">
        <f ca="1">+Allocators!D835</f>
        <v>0.11796406755398563</v>
      </c>
      <c r="C191" s="8">
        <f ca="1">+Allocators!E835</f>
        <v>6.7126486243317504E-2</v>
      </c>
      <c r="D191" s="8">
        <f ca="1">+Allocators!F835</f>
        <v>5.378406635124431E-3</v>
      </c>
      <c r="E191" s="8">
        <f ca="1">+Allocators!G835</f>
        <v>1.7800393211403063E-2</v>
      </c>
      <c r="F191" s="8">
        <f ca="1">+Allocators!H835</f>
        <v>5.064066143123287E-4</v>
      </c>
      <c r="G191" s="8">
        <f ca="1">+Allocators!I835</f>
        <v>0</v>
      </c>
      <c r="H191" s="8">
        <f ca="1">+Allocators!J835</f>
        <v>1.3459556833509301E-2</v>
      </c>
      <c r="I191" s="8">
        <f ca="1">+Allocators!K835</f>
        <v>2.6137567555314604E-3</v>
      </c>
      <c r="J191" s="8">
        <f ca="1">+Allocators!L835</f>
        <v>0</v>
      </c>
      <c r="K191" s="8">
        <f ca="1">+Allocators!M835</f>
        <v>0</v>
      </c>
      <c r="L191" s="8">
        <f ca="1">+Allocators!N835</f>
        <v>3.6576968150913797E-4</v>
      </c>
      <c r="M191" s="8">
        <f ca="1">+Allocators!O835</f>
        <v>6.6158279693944912E-3</v>
      </c>
      <c r="N191" s="8">
        <f ca="1">+Allocators!P835</f>
        <v>0</v>
      </c>
      <c r="O191" s="8">
        <f ca="1">+Allocators!Q835</f>
        <v>0</v>
      </c>
      <c r="P191" s="8">
        <f ca="1">+Allocators!R835</f>
        <v>3.6631735010798335E-3</v>
      </c>
      <c r="Q191" s="8">
        <f ca="1">+Allocators!S835</f>
        <v>5.5465290698531529E-5</v>
      </c>
      <c r="R191" s="8">
        <f ca="1">+Allocators!T835</f>
        <v>6.3584124754355372E-5</v>
      </c>
      <c r="S191" s="8">
        <f ca="1">+Allocators!U835</f>
        <v>2.5931973216792117E-4</v>
      </c>
      <c r="T191" s="8">
        <f ca="1">+Allocators!V835</f>
        <v>5.5920961183284495E-5</v>
      </c>
    </row>
    <row r="192" spans="1:20">
      <c r="A192" s="14" t="str">
        <f>CONCATENATE(Allocators!A836," ",Allocators!B836)</f>
        <v>EXP_OTHTAX_PSC DISTSEC</v>
      </c>
      <c r="B192" s="8">
        <f ca="1">+Allocators!D836</f>
        <v>5.0160178046241718E-2</v>
      </c>
      <c r="C192" s="8">
        <f ca="1">+Allocators!E836</f>
        <v>3.18652741414562E-2</v>
      </c>
      <c r="D192" s="8">
        <f ca="1">+Allocators!F836</f>
        <v>2.8317896478336421E-3</v>
      </c>
      <c r="E192" s="8">
        <f ca="1">+Allocators!G836</f>
        <v>7.7046777518031771E-3</v>
      </c>
      <c r="F192" s="8">
        <f ca="1">+Allocators!H836</f>
        <v>0</v>
      </c>
      <c r="G192" s="8">
        <f ca="1">+Allocators!I836</f>
        <v>0</v>
      </c>
      <c r="H192" s="8">
        <f ca="1">+Allocators!J836</f>
        <v>4.9477510506872272E-3</v>
      </c>
      <c r="I192" s="8">
        <f ca="1">+Allocators!K836</f>
        <v>0</v>
      </c>
      <c r="J192" s="8">
        <f ca="1">+Allocators!L836</f>
        <v>0</v>
      </c>
      <c r="K192" s="8">
        <f ca="1">+Allocators!M836</f>
        <v>0</v>
      </c>
      <c r="L192" s="8">
        <f ca="1">+Allocators!N836</f>
        <v>9.8387228407746227E-5</v>
      </c>
      <c r="M192" s="8">
        <f ca="1">+Allocators!O836</f>
        <v>0</v>
      </c>
      <c r="N192" s="8">
        <f ca="1">+Allocators!P836</f>
        <v>0</v>
      </c>
      <c r="O192" s="8">
        <f ca="1">+Allocators!Q836</f>
        <v>0</v>
      </c>
      <c r="P192" s="8">
        <f ca="1">+Allocators!R836</f>
        <v>1.6277802491727585E-3</v>
      </c>
      <c r="Q192" s="8">
        <f ca="1">+Allocators!S836</f>
        <v>0</v>
      </c>
      <c r="R192" s="8">
        <f ca="1">+Allocators!T836</f>
        <v>2.2314960498290861E-5</v>
      </c>
      <c r="S192" s="8">
        <f ca="1">+Allocators!U836</f>
        <v>9.1284360420131147E-4</v>
      </c>
      <c r="T192" s="8">
        <f ca="1">+Allocators!V836</f>
        <v>1.4935941218136928E-4</v>
      </c>
    </row>
    <row r="193" spans="1:20">
      <c r="A193" s="14" t="str">
        <f>CONCATENATE(Allocators!A837," ",Allocators!B837)</f>
        <v>EXP_OTHTAX_PSC ENERGY</v>
      </c>
      <c r="B193" s="8">
        <f ca="1">+Allocators!D837</f>
        <v>0.38115185642094429</v>
      </c>
      <c r="C193" s="8">
        <f ca="1">+Allocators!E837</f>
        <v>0.14504219420977224</v>
      </c>
      <c r="D193" s="8">
        <f ca="1">+Allocators!F837</f>
        <v>9.2461404982783473E-3</v>
      </c>
      <c r="E193" s="8">
        <f ca="1">+Allocators!G837</f>
        <v>3.1070808195692568E-2</v>
      </c>
      <c r="F193" s="8">
        <f ca="1">+Allocators!H837</f>
        <v>8.934775435463228E-4</v>
      </c>
      <c r="G193" s="8">
        <f ca="1">+Allocators!I837</f>
        <v>4.2560880939747344E-5</v>
      </c>
      <c r="H193" s="8">
        <f ca="1">+Allocators!J837</f>
        <v>2.8866416684250058E-2</v>
      </c>
      <c r="I193" s="8">
        <f ca="1">+Allocators!K837</f>
        <v>5.4265984742220795E-3</v>
      </c>
      <c r="J193" s="8">
        <f ca="1">+Allocators!L837</f>
        <v>2.3926603450405565E-3</v>
      </c>
      <c r="K193" s="8">
        <f ca="1">+Allocators!M837</f>
        <v>1.1087133109219603E-4</v>
      </c>
      <c r="L193" s="8">
        <f ca="1">+Allocators!N837</f>
        <v>1.0790418742537551E-3</v>
      </c>
      <c r="M193" s="8">
        <f ca="1">+Allocators!O837</f>
        <v>1.8534337733691408E-2</v>
      </c>
      <c r="N193" s="8">
        <f ca="1">+Allocators!P837</f>
        <v>0.10705474673729309</v>
      </c>
      <c r="O193" s="8">
        <f ca="1">+Allocators!Q837</f>
        <v>1.9531134789902631E-2</v>
      </c>
      <c r="P193" s="8">
        <f ca="1">+Allocators!R837</f>
        <v>7.6876927123130934E-3</v>
      </c>
      <c r="Q193" s="8">
        <f ca="1">+Allocators!S837</f>
        <v>1.2506245816809553E-4</v>
      </c>
      <c r="R193" s="8">
        <f ca="1">+Allocators!T837</f>
        <v>1.4180618968744502E-4</v>
      </c>
      <c r="S193" s="8">
        <f ca="1">+Allocators!U837</f>
        <v>3.3112626591824939E-3</v>
      </c>
      <c r="T193" s="8">
        <f ca="1">+Allocators!V837</f>
        <v>5.9504310361822648E-4</v>
      </c>
    </row>
    <row r="194" spans="1:20">
      <c r="A194" s="14" t="str">
        <f>CONCATENATE(Allocators!A838," ",Allocators!B838)</f>
        <v>EXP_OTHTAX_PSC CUSTOMER</v>
      </c>
      <c r="B194" s="8">
        <f ca="1">+Allocators!D838</f>
        <v>4.5004031063716851E-2</v>
      </c>
      <c r="C194" s="8">
        <f ca="1">+Allocators!E838</f>
        <v>2.1283432245109469E-2</v>
      </c>
      <c r="D194" s="8">
        <f ca="1">+Allocators!F838</f>
        <v>6.2063958391018583E-3</v>
      </c>
      <c r="E194" s="8">
        <f ca="1">+Allocators!G838</f>
        <v>1.648819910508316E-3</v>
      </c>
      <c r="F194" s="8">
        <f ca="1">+Allocators!H838</f>
        <v>4.0161951961639687E-4</v>
      </c>
      <c r="G194" s="8">
        <f ca="1">+Allocators!I838</f>
        <v>1.0153123822291171E-4</v>
      </c>
      <c r="H194" s="8">
        <f ca="1">+Allocators!J838</f>
        <v>4.1039407436442658E-4</v>
      </c>
      <c r="I194" s="8">
        <f ca="1">+Allocators!K838</f>
        <v>1.2228810829534903E-4</v>
      </c>
      <c r="J194" s="8">
        <f ca="1">+Allocators!L838</f>
        <v>2.3761526497606696E-4</v>
      </c>
      <c r="K194" s="8">
        <f ca="1">+Allocators!M838</f>
        <v>4.0044379691583131E-5</v>
      </c>
      <c r="L194" s="8">
        <f ca="1">+Allocators!N838</f>
        <v>2.2146177271390404E-6</v>
      </c>
      <c r="M194" s="8">
        <f ca="1">+Allocators!O838</f>
        <v>6.0140254375707974E-5</v>
      </c>
      <c r="N194" s="8">
        <f ca="1">+Allocators!P838</f>
        <v>3.1737009909097173E-4</v>
      </c>
      <c r="O194" s="8">
        <f ca="1">+Allocators!Q838</f>
        <v>4.7956065405859968E-5</v>
      </c>
      <c r="P194" s="8">
        <f ca="1">+Allocators!R838</f>
        <v>1.0282881273684913E-4</v>
      </c>
      <c r="Q194" s="8">
        <f ca="1">+Allocators!S838</f>
        <v>1.6446206621945214E-6</v>
      </c>
      <c r="R194" s="8">
        <f ca="1">+Allocators!T838</f>
        <v>2.7475112808832946E-6</v>
      </c>
      <c r="S194" s="8">
        <f ca="1">+Allocators!U838</f>
        <v>1.2000209434443443E-2</v>
      </c>
      <c r="T194" s="8">
        <f ca="1">+Allocators!V838</f>
        <v>2.0167790681074292E-3</v>
      </c>
    </row>
    <row r="195" spans="1:20">
      <c r="A195" s="14" t="str">
        <f>CONCATENATE(Allocators!A839," ",Allocators!B839)</f>
        <v>EXP_OTHTAX_PSC TOTAL</v>
      </c>
      <c r="B195" s="8">
        <f ca="1">+Allocators!D839</f>
        <v>1.0000000000000002</v>
      </c>
      <c r="C195" s="8">
        <f ca="1">+Allocators!E839</f>
        <v>0.43223777526660873</v>
      </c>
      <c r="D195" s="8">
        <f ca="1">+Allocators!F839</f>
        <v>3.7217344851764957E-2</v>
      </c>
      <c r="E195" s="8">
        <f ca="1">+Allocators!G839</f>
        <v>0.10341893113560642</v>
      </c>
      <c r="F195" s="8">
        <f ca="1">+Allocators!H839</f>
        <v>3.1085488670032939E-3</v>
      </c>
      <c r="G195" s="8">
        <f ca="1">+Allocators!I839</f>
        <v>3.1887396764926118E-4</v>
      </c>
      <c r="H195" s="8">
        <f ca="1">+Allocators!J839</f>
        <v>8.2319460162346425E-2</v>
      </c>
      <c r="I195" s="8">
        <f ca="1">+Allocators!K839</f>
        <v>1.4884591078310645E-2</v>
      </c>
      <c r="J195" s="8">
        <f ca="1">+Allocators!L839</f>
        <v>5.4505788975658977E-3</v>
      </c>
      <c r="K195" s="8">
        <f ca="1">+Allocators!M839</f>
        <v>2.7392415998168669E-4</v>
      </c>
      <c r="L195" s="8">
        <f ca="1">+Allocators!N839</f>
        <v>2.479377778140183E-3</v>
      </c>
      <c r="M195" s="8">
        <f ca="1">+Allocators!O839</f>
        <v>4.2218375585955537E-2</v>
      </c>
      <c r="N195" s="8">
        <f ca="1">+Allocators!P839</f>
        <v>0.19930143679407616</v>
      </c>
      <c r="O195" s="8">
        <f ca="1">+Allocators!Q839</f>
        <v>3.4021340600365831E-2</v>
      </c>
      <c r="P195" s="8">
        <f ca="1">+Allocators!R839</f>
        <v>2.2719391038694071E-2</v>
      </c>
      <c r="Q195" s="8">
        <f ca="1">+Allocators!S839</f>
        <v>3.2945828900368251E-4</v>
      </c>
      <c r="R195" s="8">
        <f ca="1">+Allocators!T839</f>
        <v>3.8935997822871411E-4</v>
      </c>
      <c r="S195" s="8">
        <f ca="1">+Allocators!U839</f>
        <v>1.6492135722013447E-2</v>
      </c>
      <c r="T195" s="8">
        <f ca="1">+Allocators!V839</f>
        <v>2.8190958266850336E-3</v>
      </c>
    </row>
    <row r="196" spans="1:20"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</row>
    <row r="197" spans="1:20">
      <c r="A197" s="37" t="str">
        <f>CONCATENATE(Allocators!A985," ",Allocators!B985)</f>
        <v>FORF_DISC_FXNL PRODUCTION</v>
      </c>
      <c r="B197" s="31">
        <f ca="1">+Allocators!D985</f>
        <v>0.45106526024026572</v>
      </c>
      <c r="C197" s="31">
        <f ca="1">+Allocators!E985</f>
        <v>0.31884581984364796</v>
      </c>
      <c r="D197" s="31">
        <f ca="1">+Allocators!F985</f>
        <v>2.1701069067178537E-2</v>
      </c>
      <c r="E197" s="31">
        <f ca="1">+Allocators!G985</f>
        <v>4.3829827584815198E-2</v>
      </c>
      <c r="F197" s="31">
        <f ca="1">+Allocators!H985</f>
        <v>5.9394817045549169E-4</v>
      </c>
      <c r="G197" s="31">
        <f ca="1">+Allocators!I985</f>
        <v>6.1126031813993237E-5</v>
      </c>
      <c r="H197" s="31">
        <f ca="1">+Allocators!J985</f>
        <v>1.4672033253528175E-2</v>
      </c>
      <c r="I197" s="31">
        <f ca="1">+Allocators!K985</f>
        <v>9.7685163453188496E-3</v>
      </c>
      <c r="J197" s="31">
        <f ca="1">+Allocators!L985</f>
        <v>2.3974084774129245E-3</v>
      </c>
      <c r="K197" s="31">
        <f ca="1">+Allocators!M985</f>
        <v>5.6761776278512196E-5</v>
      </c>
      <c r="L197" s="31">
        <f ca="1">+Allocators!N985</f>
        <v>5.6869454324644437E-4</v>
      </c>
      <c r="M197" s="31">
        <f ca="1">+Allocators!O985</f>
        <v>1.4599340614608681E-2</v>
      </c>
      <c r="N197" s="31">
        <f ca="1">+Allocators!P985</f>
        <v>2.3113385095296986E-2</v>
      </c>
      <c r="O197" s="31">
        <f ca="1">+Allocators!Q985</f>
        <v>8.5732943666399434E-4</v>
      </c>
      <c r="P197" s="31">
        <f ca="1">+Allocators!R985</f>
        <v>0</v>
      </c>
      <c r="Q197" s="31">
        <f ca="1">+Allocators!S985</f>
        <v>0</v>
      </c>
      <c r="R197" s="31">
        <f ca="1">+Allocators!T985</f>
        <v>0</v>
      </c>
      <c r="S197" s="31">
        <f ca="1">+Allocators!U985</f>
        <v>0</v>
      </c>
      <c r="T197" s="31">
        <f ca="1">+Allocators!V985</f>
        <v>0</v>
      </c>
    </row>
    <row r="198" spans="1:20">
      <c r="A198" s="37" t="str">
        <f>CONCATENATE(Allocators!A986," ",Allocators!B986)</f>
        <v>FORF_DISC_FXNL BULKTRAN</v>
      </c>
      <c r="B198" s="31">
        <f ca="1">+Allocators!D986</f>
        <v>-4.5998604868228356E-2</v>
      </c>
      <c r="C198" s="31">
        <f ca="1">+Allocators!E986</f>
        <v>-4.3793571645069154E-2</v>
      </c>
      <c r="D198" s="31">
        <f ca="1">+Allocators!F986</f>
        <v>4.0972326996496024E-4</v>
      </c>
      <c r="E198" s="31">
        <f ca="1">+Allocators!G986</f>
        <v>-4.5412732191104044E-4</v>
      </c>
      <c r="F198" s="31">
        <f ca="1">+Allocators!H986</f>
        <v>-1.6594880854751777E-5</v>
      </c>
      <c r="G198" s="31">
        <f ca="1">+Allocators!I986</f>
        <v>1.4899197287920915E-5</v>
      </c>
      <c r="H198" s="31">
        <f ca="1">+Allocators!J986</f>
        <v>-1.5579729936581754E-4</v>
      </c>
      <c r="I198" s="31">
        <f ca="1">+Allocators!K986</f>
        <v>1.72352328341819E-5</v>
      </c>
      <c r="J198" s="31">
        <f ca="1">+Allocators!L986</f>
        <v>-4.4485689342971782E-5</v>
      </c>
      <c r="K198" s="31">
        <f ca="1">+Allocators!M986</f>
        <v>-1.7324560341134422E-6</v>
      </c>
      <c r="L198" s="31">
        <f ca="1">+Allocators!N986</f>
        <v>-5.0385716715819078E-5</v>
      </c>
      <c r="M198" s="31">
        <f ca="1">+Allocators!O986</f>
        <v>-7.6106679257124325E-4</v>
      </c>
      <c r="N198" s="31">
        <f ca="1">+Allocators!P986</f>
        <v>-1.0811219675958656E-3</v>
      </c>
      <c r="O198" s="31">
        <f ca="1">+Allocators!Q986</f>
        <v>-8.1578798854650843E-5</v>
      </c>
      <c r="P198" s="31">
        <f ca="1">+Allocators!R986</f>
        <v>0</v>
      </c>
      <c r="Q198" s="31">
        <f ca="1">+Allocators!S986</f>
        <v>0</v>
      </c>
      <c r="R198" s="31">
        <f ca="1">+Allocators!T986</f>
        <v>0</v>
      </c>
      <c r="S198" s="31">
        <f ca="1">+Allocators!U986</f>
        <v>0</v>
      </c>
      <c r="T198" s="31">
        <f ca="1">+Allocators!V986</f>
        <v>0</v>
      </c>
    </row>
    <row r="199" spans="1:20">
      <c r="A199" s="37" t="str">
        <f>CONCATENATE(Allocators!A987," ",Allocators!B987)</f>
        <v>FORF_DISC_FXNL SUBTRAN</v>
      </c>
      <c r="B199" s="31">
        <f ca="1">+Allocators!D987</f>
        <v>-9.757233930164335E-3</v>
      </c>
      <c r="C199" s="31">
        <f ca="1">+Allocators!E987</f>
        <v>-9.218127929248315E-3</v>
      </c>
      <c r="D199" s="31">
        <f ca="1">+Allocators!F987</f>
        <v>7.5488531009980541E-5</v>
      </c>
      <c r="E199" s="31">
        <f ca="1">+Allocators!G987</f>
        <v>-1.064049238147482E-4</v>
      </c>
      <c r="F199" s="31">
        <f ca="1">+Allocators!H987</f>
        <v>-3.5326368671314945E-6</v>
      </c>
      <c r="G199" s="31">
        <f ca="1">+Allocators!I987</f>
        <v>5.048790754361013E-6</v>
      </c>
      <c r="H199" s="31">
        <f ca="1">+Allocators!J987</f>
        <v>-3.5988352745200679E-5</v>
      </c>
      <c r="I199" s="31">
        <f ca="1">+Allocators!K987</f>
        <v>7.2020306753735779E-8</v>
      </c>
      <c r="J199" s="31">
        <f ca="1">+Allocators!L987</f>
        <v>-1.294017456306889E-5</v>
      </c>
      <c r="K199" s="31">
        <f ca="1">+Allocators!M987</f>
        <v>0</v>
      </c>
      <c r="L199" s="31">
        <f ca="1">+Allocators!N987</f>
        <v>-1.0286171311716453E-5</v>
      </c>
      <c r="M199" s="31">
        <f ca="1">+Allocators!O987</f>
        <v>-1.5752070481498466E-4</v>
      </c>
      <c r="N199" s="31">
        <f ca="1">+Allocators!P987</f>
        <v>-2.9571887674788105E-4</v>
      </c>
      <c r="O199" s="31">
        <f ca="1">+Allocators!Q987</f>
        <v>0</v>
      </c>
      <c r="P199" s="31">
        <f ca="1">+Allocators!R987</f>
        <v>0</v>
      </c>
      <c r="Q199" s="31">
        <f ca="1">+Allocators!S987</f>
        <v>0</v>
      </c>
      <c r="R199" s="31">
        <f ca="1">+Allocators!T987</f>
        <v>0</v>
      </c>
      <c r="S199" s="31">
        <f ca="1">+Allocators!U987</f>
        <v>2.6764978776147934E-6</v>
      </c>
      <c r="T199" s="31">
        <f ca="1">+Allocators!V987</f>
        <v>0</v>
      </c>
    </row>
    <row r="200" spans="1:20">
      <c r="A200" s="37" t="str">
        <f>CONCATENATE(Allocators!A988," ",Allocators!B988)</f>
        <v>FORF_DISC_FXNL DISTPRI</v>
      </c>
      <c r="B200" s="31">
        <f ca="1">+Allocators!D988</f>
        <v>0.14800670242267533</v>
      </c>
      <c r="C200" s="31">
        <f ca="1">+Allocators!E988</f>
        <v>0.10690431879190494</v>
      </c>
      <c r="D200" s="31">
        <f ca="1">+Allocators!F988</f>
        <v>8.8034123140276043E-3</v>
      </c>
      <c r="E200" s="31">
        <f ca="1">+Allocators!G988</f>
        <v>1.7042229412990949E-2</v>
      </c>
      <c r="F200" s="31">
        <f ca="1">+Allocators!H988</f>
        <v>2.223232802518473E-4</v>
      </c>
      <c r="G200" s="31">
        <f ca="1">+Allocators!I988</f>
        <v>0</v>
      </c>
      <c r="H200" s="31">
        <f ca="1">+Allocators!J988</f>
        <v>5.6271342219805362E-3</v>
      </c>
      <c r="I200" s="31">
        <f ca="1">+Allocators!K988</f>
        <v>3.8051117811751176E-3</v>
      </c>
      <c r="J200" s="31">
        <f ca="1">+Allocators!L988</f>
        <v>0</v>
      </c>
      <c r="K200" s="31">
        <f ca="1">+Allocators!M988</f>
        <v>0</v>
      </c>
      <c r="L200" s="31">
        <f ca="1">+Allocators!N988</f>
        <v>1.9895757217898305E-4</v>
      </c>
      <c r="M200" s="31">
        <f ca="1">+Allocators!O988</f>
        <v>5.3215627106599425E-3</v>
      </c>
      <c r="N200" s="31">
        <f ca="1">+Allocators!P988</f>
        <v>0</v>
      </c>
      <c r="O200" s="31">
        <f ca="1">+Allocators!Q988</f>
        <v>0</v>
      </c>
      <c r="P200" s="31">
        <f ca="1">+Allocators!R988</f>
        <v>0</v>
      </c>
      <c r="Q200" s="31">
        <f ca="1">+Allocators!S988</f>
        <v>0</v>
      </c>
      <c r="R200" s="31">
        <f ca="1">+Allocators!T988</f>
        <v>0</v>
      </c>
      <c r="S200" s="31">
        <f ca="1">+Allocators!U988</f>
        <v>8.1652337505422912E-5</v>
      </c>
      <c r="T200" s="31">
        <f ca="1">+Allocators!V988</f>
        <v>0</v>
      </c>
    </row>
    <row r="201" spans="1:20">
      <c r="A201" s="37" t="str">
        <f>CONCATENATE(Allocators!A989," ",Allocators!B989)</f>
        <v>FORF_DISC_FXNL DISTSEC</v>
      </c>
      <c r="B201" s="31">
        <f ca="1">+Allocators!D989</f>
        <v>6.5169103175351226E-2</v>
      </c>
      <c r="C201" s="31">
        <f ca="1">+Allocators!E989</f>
        <v>5.074800746849463E-2</v>
      </c>
      <c r="D201" s="31">
        <f ca="1">+Allocators!F989</f>
        <v>4.6350924256395188E-3</v>
      </c>
      <c r="E201" s="31">
        <f ca="1">+Allocators!G989</f>
        <v>7.3765160263584628E-3</v>
      </c>
      <c r="F201" s="31">
        <f ca="1">+Allocators!H989</f>
        <v>0</v>
      </c>
      <c r="G201" s="31">
        <f ca="1">+Allocators!I989</f>
        <v>0</v>
      </c>
      <c r="H201" s="31">
        <f ca="1">+Allocators!J989</f>
        <v>2.0685420481190622E-3</v>
      </c>
      <c r="I201" s="31">
        <f ca="1">+Allocators!K989</f>
        <v>0</v>
      </c>
      <c r="J201" s="31">
        <f ca="1">+Allocators!L989</f>
        <v>0</v>
      </c>
      <c r="K201" s="31">
        <f ca="1">+Allocators!M989</f>
        <v>0</v>
      </c>
      <c r="L201" s="31">
        <f ca="1">+Allocators!N989</f>
        <v>5.3516967334908058E-5</v>
      </c>
      <c r="M201" s="31">
        <f ca="1">+Allocators!O989</f>
        <v>0</v>
      </c>
      <c r="N201" s="31">
        <f ca="1">+Allocators!P989</f>
        <v>0</v>
      </c>
      <c r="O201" s="31">
        <f ca="1">+Allocators!Q989</f>
        <v>0</v>
      </c>
      <c r="P201" s="31">
        <f ca="1">+Allocators!R989</f>
        <v>0</v>
      </c>
      <c r="Q201" s="31">
        <f ca="1">+Allocators!S989</f>
        <v>0</v>
      </c>
      <c r="R201" s="31">
        <f ca="1">+Allocators!T989</f>
        <v>0</v>
      </c>
      <c r="S201" s="31">
        <f ca="1">+Allocators!U989</f>
        <v>2.8742823940465463E-4</v>
      </c>
      <c r="T201" s="31">
        <f ca="1">+Allocators!V989</f>
        <v>0</v>
      </c>
    </row>
    <row r="202" spans="1:20">
      <c r="A202" s="37" t="str">
        <f>CONCATENATE(Allocators!A990," ",Allocators!B990)</f>
        <v>FORF_DISC_FXNL ENERGY</v>
      </c>
      <c r="B202" s="31">
        <f ca="1">+Allocators!D990</f>
        <v>0.34118813560233463</v>
      </c>
      <c r="C202" s="31">
        <f ca="1">+Allocators!E990</f>
        <v>0.23099133942263331</v>
      </c>
      <c r="D202" s="31">
        <f ca="1">+Allocators!F990</f>
        <v>1.5134145229591736E-2</v>
      </c>
      <c r="E202" s="31">
        <f ca="1">+Allocators!G990</f>
        <v>2.9747423836616167E-2</v>
      </c>
      <c r="F202" s="31">
        <f ca="1">+Allocators!H990</f>
        <v>3.9225565523531749E-4</v>
      </c>
      <c r="G202" s="31">
        <f ca="1">+Allocators!I990</f>
        <v>1.9742220009042531E-5</v>
      </c>
      <c r="H202" s="31">
        <f ca="1">+Allocators!J990</f>
        <v>1.2068391493060904E-2</v>
      </c>
      <c r="I202" s="31">
        <f ca="1">+Allocators!K990</f>
        <v>7.9000518094388579E-3</v>
      </c>
      <c r="J202" s="31">
        <f ca="1">+Allocators!L990</f>
        <v>1.9851707552656127E-3</v>
      </c>
      <c r="K202" s="31">
        <f ca="1">+Allocators!M990</f>
        <v>4.9599633394118144E-5</v>
      </c>
      <c r="L202" s="31">
        <f ca="1">+Allocators!N990</f>
        <v>5.8693643140464392E-4</v>
      </c>
      <c r="M202" s="31">
        <f ca="1">+Allocators!O990</f>
        <v>1.4908434893813735E-2</v>
      </c>
      <c r="N202" s="31">
        <f ca="1">+Allocators!P990</f>
        <v>2.5312927810199184E-2</v>
      </c>
      <c r="O202" s="31">
        <f ca="1">+Allocators!Q990</f>
        <v>1.0490948804975865E-3</v>
      </c>
      <c r="P202" s="31">
        <f ca="1">+Allocators!R990</f>
        <v>0</v>
      </c>
      <c r="Q202" s="31">
        <f ca="1">+Allocators!S990</f>
        <v>0</v>
      </c>
      <c r="R202" s="31">
        <f ca="1">+Allocators!T990</f>
        <v>0</v>
      </c>
      <c r="S202" s="31">
        <f ca="1">+Allocators!U990</f>
        <v>1.0426215311744767E-3</v>
      </c>
      <c r="T202" s="31">
        <f ca="1">+Allocators!V990</f>
        <v>0</v>
      </c>
    </row>
    <row r="203" spans="1:20">
      <c r="A203" s="37" t="str">
        <f>CONCATENATE(Allocators!A991," ",Allocators!B991)</f>
        <v>FORF_DISC_FXNL CUSTOMER</v>
      </c>
      <c r="B203" s="31">
        <f ca="1">+Allocators!D991</f>
        <v>5.032663735776606E-2</v>
      </c>
      <c r="C203" s="31">
        <f ca="1">+Allocators!E991</f>
        <v>3.3895574653940698E-2</v>
      </c>
      <c r="D203" s="31">
        <f ca="1">+Allocators!F991</f>
        <v>1.0158670636552741E-2</v>
      </c>
      <c r="E203" s="31">
        <f ca="1">+Allocators!G991</f>
        <v>1.5785924974729849E-3</v>
      </c>
      <c r="F203" s="31">
        <f ca="1">+Allocators!H991</f>
        <v>1.7631951576212792E-4</v>
      </c>
      <c r="G203" s="31">
        <f ca="1">+Allocators!I991</f>
        <v>4.7096112639794679E-5</v>
      </c>
      <c r="H203" s="31">
        <f ca="1">+Allocators!J991</f>
        <v>1.7157641733082059E-4</v>
      </c>
      <c r="I203" s="31">
        <f ca="1">+Allocators!K991</f>
        <v>1.7802724778711733E-4</v>
      </c>
      <c r="J203" s="31">
        <f ca="1">+Allocators!L991</f>
        <v>1.9714744552561304E-4</v>
      </c>
      <c r="K203" s="31">
        <f ca="1">+Allocators!M991</f>
        <v>1.7914338473538864E-5</v>
      </c>
      <c r="L203" s="31">
        <f ca="1">+Allocators!N991</f>
        <v>1.2046240805913084E-6</v>
      </c>
      <c r="M203" s="31">
        <f ca="1">+Allocators!O991</f>
        <v>4.8374917935579647E-5</v>
      </c>
      <c r="N203" s="31">
        <f ca="1">+Allocators!P991</f>
        <v>7.5041664683206372E-5</v>
      </c>
      <c r="O203" s="31">
        <f ca="1">+Allocators!Q991</f>
        <v>2.5759108852243978E-6</v>
      </c>
      <c r="P203" s="31">
        <f ca="1">+Allocators!R991</f>
        <v>0</v>
      </c>
      <c r="Q203" s="31">
        <f ca="1">+Allocators!S991</f>
        <v>0</v>
      </c>
      <c r="R203" s="31">
        <f ca="1">+Allocators!T991</f>
        <v>0</v>
      </c>
      <c r="S203" s="31">
        <f ca="1">+Allocators!U991</f>
        <v>3.7785213746960155E-3</v>
      </c>
      <c r="T203" s="31">
        <f ca="1">+Allocators!V991</f>
        <v>0</v>
      </c>
    </row>
    <row r="204" spans="1:20">
      <c r="A204" s="37" t="str">
        <f>CONCATENATE(Allocators!A992," ",Allocators!B992)</f>
        <v>FORF_DISC_FXNL TOTAL</v>
      </c>
      <c r="B204" s="31">
        <f ca="1">+Allocators!D992</f>
        <v>1.0000000000000002</v>
      </c>
      <c r="C204" s="31">
        <f ca="1">+Allocators!E992</f>
        <v>0.68837336060630394</v>
      </c>
      <c r="D204" s="31">
        <f ca="1">+Allocators!F992</f>
        <v>6.0917601473965063E-2</v>
      </c>
      <c r="E204" s="31">
        <f ca="1">+Allocators!G992</f>
        <v>9.901405711252792E-2</v>
      </c>
      <c r="F204" s="31">
        <f ca="1">+Allocators!H992</f>
        <v>1.3647191039829008E-3</v>
      </c>
      <c r="G204" s="31">
        <f ca="1">+Allocators!I992</f>
        <v>1.479123525051123E-4</v>
      </c>
      <c r="H204" s="31">
        <f ca="1">+Allocators!J992</f>
        <v>3.4415891781908486E-2</v>
      </c>
      <c r="I204" s="31">
        <f ca="1">+Allocators!K992</f>
        <v>2.1669014436860885E-2</v>
      </c>
      <c r="J204" s="31">
        <f ca="1">+Allocators!L992</f>
        <v>4.5223008142981098E-3</v>
      </c>
      <c r="K204" s="31">
        <f ca="1">+Allocators!M992</f>
        <v>1.2254329211205576E-4</v>
      </c>
      <c r="L204" s="31">
        <f ca="1">+Allocators!N992</f>
        <v>1.3486382502180358E-3</v>
      </c>
      <c r="M204" s="31">
        <f ca="1">+Allocators!O992</f>
        <v>3.3959125639631715E-2</v>
      </c>
      <c r="N204" s="31">
        <f ca="1">+Allocators!P992</f>
        <v>4.7124513725835628E-2</v>
      </c>
      <c r="O204" s="31">
        <f ca="1">+Allocators!Q992</f>
        <v>1.8274214291921546E-3</v>
      </c>
      <c r="P204" s="31">
        <f ca="1">+Allocators!R992</f>
        <v>0</v>
      </c>
      <c r="Q204" s="31">
        <f ca="1">+Allocators!S992</f>
        <v>0</v>
      </c>
      <c r="R204" s="31">
        <f ca="1">+Allocators!T992</f>
        <v>0</v>
      </c>
      <c r="S204" s="31">
        <f ca="1">+Allocators!U992</f>
        <v>5.1928999806581848E-3</v>
      </c>
      <c r="T204" s="31">
        <f ca="1">+Allocators!V992</f>
        <v>0</v>
      </c>
    </row>
    <row r="205" spans="1:20">
      <c r="A205" s="37"/>
      <c r="B205" s="31"/>
      <c r="C205" s="31"/>
      <c r="D205" s="31"/>
      <c r="E205" s="31"/>
      <c r="F205" s="31"/>
      <c r="G205" s="31"/>
      <c r="H205" s="31"/>
      <c r="I205" s="31"/>
      <c r="J205" s="31"/>
      <c r="K205" s="31"/>
      <c r="L205" s="31"/>
      <c r="M205" s="31"/>
      <c r="N205" s="31"/>
      <c r="O205" s="31"/>
      <c r="P205" s="31"/>
      <c r="Q205" s="31"/>
      <c r="R205" s="31"/>
      <c r="S205" s="31"/>
      <c r="T205" s="31"/>
    </row>
    <row r="206" spans="1:20">
      <c r="A206" s="14" t="str">
        <f>CONCATENATE(Allocators!A185," ",Allocators!B185)</f>
        <v>FUELREV PRODUCTION</v>
      </c>
      <c r="B206" s="8">
        <f>+Allocators!D185</f>
        <v>0</v>
      </c>
      <c r="C206" s="8">
        <f>+Allocators!E185</f>
        <v>0</v>
      </c>
      <c r="D206" s="8">
        <f>+Allocators!F185</f>
        <v>0</v>
      </c>
      <c r="E206" s="8">
        <f>+Allocators!G185</f>
        <v>0</v>
      </c>
      <c r="F206" s="8">
        <f>+Allocators!H185</f>
        <v>0</v>
      </c>
      <c r="G206" s="8">
        <f>+Allocators!I185</f>
        <v>0</v>
      </c>
      <c r="H206" s="8">
        <f>+Allocators!J185</f>
        <v>0</v>
      </c>
      <c r="I206" s="8">
        <f>+Allocators!K185</f>
        <v>0</v>
      </c>
      <c r="J206" s="8">
        <f>+Allocators!L185</f>
        <v>0</v>
      </c>
      <c r="K206" s="8">
        <f>+Allocators!M185</f>
        <v>0</v>
      </c>
      <c r="L206" s="8">
        <f>+Allocators!N185</f>
        <v>0</v>
      </c>
      <c r="M206" s="8">
        <f>+Allocators!O185</f>
        <v>0</v>
      </c>
      <c r="N206" s="8">
        <f>+Allocators!P185</f>
        <v>0</v>
      </c>
      <c r="O206" s="8">
        <f>+Allocators!Q185</f>
        <v>0</v>
      </c>
      <c r="P206" s="8">
        <f>+Allocators!R185</f>
        <v>0</v>
      </c>
      <c r="Q206" s="8">
        <f>+Allocators!S185</f>
        <v>0</v>
      </c>
      <c r="R206" s="8">
        <f>+Allocators!T185</f>
        <v>0</v>
      </c>
      <c r="S206" s="8">
        <f>+Allocators!U185</f>
        <v>0</v>
      </c>
      <c r="T206" s="8">
        <f>+Allocators!V185</f>
        <v>0</v>
      </c>
    </row>
    <row r="207" spans="1:20">
      <c r="A207" s="14" t="str">
        <f>CONCATENATE(Allocators!A186," ",Allocators!B186)</f>
        <v>FUELREV BULKTRAN</v>
      </c>
      <c r="B207" s="8">
        <f>+Allocators!D186</f>
        <v>0</v>
      </c>
      <c r="C207" s="8">
        <f>+Allocators!E186</f>
        <v>0</v>
      </c>
      <c r="D207" s="8">
        <f>+Allocators!F186</f>
        <v>0</v>
      </c>
      <c r="E207" s="8">
        <f>+Allocators!G186</f>
        <v>0</v>
      </c>
      <c r="F207" s="8">
        <f>+Allocators!H186</f>
        <v>0</v>
      </c>
      <c r="G207" s="8">
        <f>+Allocators!I186</f>
        <v>0</v>
      </c>
      <c r="H207" s="8">
        <f>+Allocators!J186</f>
        <v>0</v>
      </c>
      <c r="I207" s="8">
        <f>+Allocators!K186</f>
        <v>0</v>
      </c>
      <c r="J207" s="8">
        <f>+Allocators!L186</f>
        <v>0</v>
      </c>
      <c r="K207" s="8">
        <f>+Allocators!M186</f>
        <v>0</v>
      </c>
      <c r="L207" s="8">
        <f>+Allocators!N186</f>
        <v>0</v>
      </c>
      <c r="M207" s="8">
        <f>+Allocators!O186</f>
        <v>0</v>
      </c>
      <c r="N207" s="8">
        <f>+Allocators!P186</f>
        <v>0</v>
      </c>
      <c r="O207" s="8">
        <f>+Allocators!Q186</f>
        <v>0</v>
      </c>
      <c r="P207" s="8">
        <f>+Allocators!R186</f>
        <v>0</v>
      </c>
      <c r="Q207" s="8">
        <f>+Allocators!S186</f>
        <v>0</v>
      </c>
      <c r="R207" s="8">
        <f>+Allocators!T186</f>
        <v>0</v>
      </c>
      <c r="S207" s="8">
        <f>+Allocators!U186</f>
        <v>0</v>
      </c>
      <c r="T207" s="8">
        <f>+Allocators!V186</f>
        <v>0</v>
      </c>
    </row>
    <row r="208" spans="1:20">
      <c r="A208" s="14" t="str">
        <f>CONCATENATE(Allocators!A187," ",Allocators!B187)</f>
        <v>FUELREV SUBTRAN</v>
      </c>
      <c r="B208" s="8">
        <f>+Allocators!D187</f>
        <v>0</v>
      </c>
      <c r="C208" s="8">
        <f>+Allocators!E187</f>
        <v>0</v>
      </c>
      <c r="D208" s="8">
        <f>+Allocators!F187</f>
        <v>0</v>
      </c>
      <c r="E208" s="8">
        <f>+Allocators!G187</f>
        <v>0</v>
      </c>
      <c r="F208" s="8">
        <f>+Allocators!H187</f>
        <v>0</v>
      </c>
      <c r="G208" s="8">
        <f>+Allocators!I187</f>
        <v>0</v>
      </c>
      <c r="H208" s="8">
        <f>+Allocators!J187</f>
        <v>0</v>
      </c>
      <c r="I208" s="8">
        <f>+Allocators!K187</f>
        <v>0</v>
      </c>
      <c r="J208" s="8">
        <f>+Allocators!L187</f>
        <v>0</v>
      </c>
      <c r="K208" s="8">
        <f>+Allocators!M187</f>
        <v>0</v>
      </c>
      <c r="L208" s="8">
        <f>+Allocators!N187</f>
        <v>0</v>
      </c>
      <c r="M208" s="8">
        <f>+Allocators!O187</f>
        <v>0</v>
      </c>
      <c r="N208" s="8">
        <f>+Allocators!P187</f>
        <v>0</v>
      </c>
      <c r="O208" s="8">
        <f>+Allocators!Q187</f>
        <v>0</v>
      </c>
      <c r="P208" s="8">
        <f>+Allocators!R187</f>
        <v>0</v>
      </c>
      <c r="Q208" s="8">
        <f>+Allocators!S187</f>
        <v>0</v>
      </c>
      <c r="R208" s="8">
        <f>+Allocators!T187</f>
        <v>0</v>
      </c>
      <c r="S208" s="8">
        <f>+Allocators!U187</f>
        <v>0</v>
      </c>
      <c r="T208" s="8">
        <f>+Allocators!V187</f>
        <v>0</v>
      </c>
    </row>
    <row r="209" spans="1:20">
      <c r="A209" s="14" t="str">
        <f>CONCATENATE(Allocators!A188," ",Allocators!B188)</f>
        <v>FUELREV DISTPRI</v>
      </c>
      <c r="B209" s="8">
        <f>+Allocators!D188</f>
        <v>0</v>
      </c>
      <c r="C209" s="8">
        <f>+Allocators!E188</f>
        <v>0</v>
      </c>
      <c r="D209" s="8">
        <f>+Allocators!F188</f>
        <v>0</v>
      </c>
      <c r="E209" s="8">
        <f>+Allocators!G188</f>
        <v>0</v>
      </c>
      <c r="F209" s="8">
        <f>+Allocators!H188</f>
        <v>0</v>
      </c>
      <c r="G209" s="8">
        <f>+Allocators!I188</f>
        <v>0</v>
      </c>
      <c r="H209" s="8">
        <f>+Allocators!J188</f>
        <v>0</v>
      </c>
      <c r="I209" s="8">
        <f>+Allocators!K188</f>
        <v>0</v>
      </c>
      <c r="J209" s="8">
        <f>+Allocators!L188</f>
        <v>0</v>
      </c>
      <c r="K209" s="8">
        <f>+Allocators!M188</f>
        <v>0</v>
      </c>
      <c r="L209" s="8">
        <f>+Allocators!N188</f>
        <v>0</v>
      </c>
      <c r="M209" s="8">
        <f>+Allocators!O188</f>
        <v>0</v>
      </c>
      <c r="N209" s="8">
        <f>+Allocators!P188</f>
        <v>0</v>
      </c>
      <c r="O209" s="8">
        <f>+Allocators!Q188</f>
        <v>0</v>
      </c>
      <c r="P209" s="8">
        <f>+Allocators!R188</f>
        <v>0</v>
      </c>
      <c r="Q209" s="8">
        <f>+Allocators!S188</f>
        <v>0</v>
      </c>
      <c r="R209" s="8">
        <f>+Allocators!T188</f>
        <v>0</v>
      </c>
      <c r="S209" s="8">
        <f>+Allocators!U188</f>
        <v>0</v>
      </c>
      <c r="T209" s="8">
        <f>+Allocators!V188</f>
        <v>0</v>
      </c>
    </row>
    <row r="210" spans="1:20">
      <c r="A210" s="14" t="str">
        <f>CONCATENATE(Allocators!A189," ",Allocators!B189)</f>
        <v>FUELREV DISTSEC</v>
      </c>
      <c r="B210" s="8">
        <f>+Allocators!D189</f>
        <v>0</v>
      </c>
      <c r="C210" s="8">
        <f>+Allocators!E189</f>
        <v>0</v>
      </c>
      <c r="D210" s="8">
        <f>+Allocators!F189</f>
        <v>0</v>
      </c>
      <c r="E210" s="8">
        <f>+Allocators!G189</f>
        <v>0</v>
      </c>
      <c r="F210" s="8">
        <f>+Allocators!H189</f>
        <v>0</v>
      </c>
      <c r="G210" s="8">
        <f>+Allocators!I189</f>
        <v>0</v>
      </c>
      <c r="H210" s="8">
        <f>+Allocators!J189</f>
        <v>0</v>
      </c>
      <c r="I210" s="8">
        <f>+Allocators!K189</f>
        <v>0</v>
      </c>
      <c r="J210" s="8">
        <f>+Allocators!L189</f>
        <v>0</v>
      </c>
      <c r="K210" s="8">
        <f>+Allocators!M189</f>
        <v>0</v>
      </c>
      <c r="L210" s="8">
        <f>+Allocators!N189</f>
        <v>0</v>
      </c>
      <c r="M210" s="8">
        <f>+Allocators!O189</f>
        <v>0</v>
      </c>
      <c r="N210" s="8">
        <f>+Allocators!P189</f>
        <v>0</v>
      </c>
      <c r="O210" s="8">
        <f>+Allocators!Q189</f>
        <v>0</v>
      </c>
      <c r="P210" s="8">
        <f>+Allocators!R189</f>
        <v>0</v>
      </c>
      <c r="Q210" s="8">
        <f>+Allocators!S189</f>
        <v>0</v>
      </c>
      <c r="R210" s="8">
        <f>+Allocators!T189</f>
        <v>0</v>
      </c>
      <c r="S210" s="8">
        <f>+Allocators!U189</f>
        <v>0</v>
      </c>
      <c r="T210" s="8">
        <f>+Allocators!V189</f>
        <v>0</v>
      </c>
    </row>
    <row r="211" spans="1:20">
      <c r="A211" s="14" t="str">
        <f>CONCATENATE(Allocators!A190," ",Allocators!B190)</f>
        <v>FUELREV ENERGY</v>
      </c>
      <c r="B211" s="8">
        <f>+Allocators!D190</f>
        <v>1</v>
      </c>
      <c r="C211" s="8">
        <f>+Allocators!E190</f>
        <v>0.34480141670171333</v>
      </c>
      <c r="D211" s="8">
        <f>+Allocators!F190</f>
        <v>2.355167865019735E-2</v>
      </c>
      <c r="E211" s="8">
        <f>+Allocators!G190</f>
        <v>7.8945975877775645E-2</v>
      </c>
      <c r="F211" s="8">
        <f>+Allocators!H190</f>
        <v>2.8689252496373213E-3</v>
      </c>
      <c r="G211" s="8">
        <f>+Allocators!I190</f>
        <v>3.3391844868366796E-4</v>
      </c>
      <c r="H211" s="8">
        <f>+Allocators!J190</f>
        <v>7.0930823745750715E-2</v>
      </c>
      <c r="I211" s="8">
        <f>+Allocators!K190</f>
        <v>1.3385803274109218E-2</v>
      </c>
      <c r="J211" s="8">
        <f>+Allocators!L190</f>
        <v>6.3727392972203678E-3</v>
      </c>
      <c r="K211" s="8">
        <f>+Allocators!M190</f>
        <v>2.994172401984119E-4</v>
      </c>
      <c r="L211" s="8">
        <f>+Allocators!N190</f>
        <v>2.7517764516938152E-3</v>
      </c>
      <c r="M211" s="8">
        <f>+Allocators!O190</f>
        <v>5.1444519006005759E-2</v>
      </c>
      <c r="N211" s="8">
        <f>+Allocators!P190</f>
        <v>0.31632383078344256</v>
      </c>
      <c r="O211" s="8">
        <f>+Allocators!Q190</f>
        <v>5.8888016066247648E-2</v>
      </c>
      <c r="P211" s="8">
        <f>+Allocators!R190</f>
        <v>1.9525909020867906E-2</v>
      </c>
      <c r="Q211" s="8">
        <f>+Allocators!S190</f>
        <v>3.2903724876935523E-4</v>
      </c>
      <c r="R211" s="8">
        <f>+Allocators!T190</f>
        <v>3.5322137561754111E-4</v>
      </c>
      <c r="S211" s="8">
        <f>+Allocators!U190</f>
        <v>7.3852554703551969E-3</v>
      </c>
      <c r="T211" s="8">
        <f>+Allocators!V190</f>
        <v>1.5077360917141963E-3</v>
      </c>
    </row>
    <row r="212" spans="1:20">
      <c r="A212" s="14" t="str">
        <f>CONCATENATE(Allocators!A191," ",Allocators!B191)</f>
        <v>FUELREV CUSTOMER</v>
      </c>
      <c r="B212" s="8">
        <f>+Allocators!D191</f>
        <v>0</v>
      </c>
      <c r="C212" s="8">
        <f>+Allocators!E191</f>
        <v>0</v>
      </c>
      <c r="D212" s="8">
        <f>+Allocators!F191</f>
        <v>0</v>
      </c>
      <c r="E212" s="8">
        <f>+Allocators!G191</f>
        <v>0</v>
      </c>
      <c r="F212" s="8">
        <f>+Allocators!H191</f>
        <v>0</v>
      </c>
      <c r="G212" s="8">
        <f>+Allocators!I191</f>
        <v>0</v>
      </c>
      <c r="H212" s="8">
        <f>+Allocators!J191</f>
        <v>0</v>
      </c>
      <c r="I212" s="8">
        <f>+Allocators!K191</f>
        <v>0</v>
      </c>
      <c r="J212" s="8">
        <f>+Allocators!L191</f>
        <v>0</v>
      </c>
      <c r="K212" s="8">
        <f>+Allocators!M191</f>
        <v>0</v>
      </c>
      <c r="L212" s="8">
        <f>+Allocators!N191</f>
        <v>0</v>
      </c>
      <c r="M212" s="8">
        <f>+Allocators!O191</f>
        <v>0</v>
      </c>
      <c r="N212" s="8">
        <f>+Allocators!P191</f>
        <v>0</v>
      </c>
      <c r="O212" s="8">
        <f>+Allocators!Q191</f>
        <v>0</v>
      </c>
      <c r="P212" s="8">
        <f>+Allocators!R191</f>
        <v>0</v>
      </c>
      <c r="Q212" s="8">
        <f>+Allocators!S191</f>
        <v>0</v>
      </c>
      <c r="R212" s="8">
        <f>+Allocators!T191</f>
        <v>0</v>
      </c>
      <c r="S212" s="8">
        <f>+Allocators!U191</f>
        <v>0</v>
      </c>
      <c r="T212" s="8">
        <f>+Allocators!V191</f>
        <v>0</v>
      </c>
    </row>
    <row r="213" spans="1:20">
      <c r="A213" s="14" t="str">
        <f>CONCATENATE(Allocators!A192," ",Allocators!B192)</f>
        <v>FUELREV TOTAL</v>
      </c>
      <c r="B213" s="8">
        <f>+Allocators!D192</f>
        <v>1</v>
      </c>
      <c r="C213" s="8">
        <f>+Allocators!E192</f>
        <v>0.34480141670171333</v>
      </c>
      <c r="D213" s="8">
        <f>+Allocators!F192</f>
        <v>2.355167865019735E-2</v>
      </c>
      <c r="E213" s="8">
        <f>+Allocators!G192</f>
        <v>7.8945975877775645E-2</v>
      </c>
      <c r="F213" s="8">
        <f>+Allocators!H192</f>
        <v>2.8689252496373213E-3</v>
      </c>
      <c r="G213" s="8">
        <f>+Allocators!I192</f>
        <v>3.3391844868366796E-4</v>
      </c>
      <c r="H213" s="8">
        <f>+Allocators!J192</f>
        <v>7.0930823745750715E-2</v>
      </c>
      <c r="I213" s="8">
        <f>+Allocators!K192</f>
        <v>1.3385803274109218E-2</v>
      </c>
      <c r="J213" s="8">
        <f>+Allocators!L192</f>
        <v>6.3727392972203678E-3</v>
      </c>
      <c r="K213" s="8">
        <f>+Allocators!M192</f>
        <v>2.994172401984119E-4</v>
      </c>
      <c r="L213" s="8">
        <f>+Allocators!N192</f>
        <v>2.7517764516938152E-3</v>
      </c>
      <c r="M213" s="8">
        <f>+Allocators!O192</f>
        <v>5.1444519006005759E-2</v>
      </c>
      <c r="N213" s="8">
        <f>+Allocators!P192</f>
        <v>0.31632383078344256</v>
      </c>
      <c r="O213" s="8">
        <f>+Allocators!Q192</f>
        <v>5.8888016066247648E-2</v>
      </c>
      <c r="P213" s="8">
        <f>+Allocators!R192</f>
        <v>1.9525909020867906E-2</v>
      </c>
      <c r="Q213" s="8">
        <f>+Allocators!S192</f>
        <v>3.2903724876935523E-4</v>
      </c>
      <c r="R213" s="8">
        <f>+Allocators!T192</f>
        <v>3.5322137561754111E-4</v>
      </c>
      <c r="S213" s="8">
        <f>+Allocators!U192</f>
        <v>7.3852554703551969E-3</v>
      </c>
      <c r="T213" s="8">
        <f>+Allocators!V192</f>
        <v>1.5077360917141963E-3</v>
      </c>
    </row>
    <row r="214" spans="1:20"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</row>
    <row r="215" spans="1:20">
      <c r="A215" s="14" t="str">
        <f>CONCATENATE(Allocators!A772," ",Allocators!B772)</f>
        <v>LABOR_M PRODUCTION</v>
      </c>
      <c r="B215" s="8">
        <f ca="1">Allocators!D772</f>
        <v>0.4558772578340014</v>
      </c>
      <c r="C215" s="8">
        <f ca="1">Allocators!E772</f>
        <v>0.22455738294516381</v>
      </c>
      <c r="D215" s="8">
        <f ca="1">Allocators!F772</f>
        <v>1.1100673832804997E-2</v>
      </c>
      <c r="E215" s="8">
        <f ca="1">Allocators!G772</f>
        <v>4.0661132061230273E-2</v>
      </c>
      <c r="F215" s="8">
        <f ca="1">Allocators!H772</f>
        <v>1.2798680740962042E-3</v>
      </c>
      <c r="G215" s="8">
        <f ca="1">Allocators!I772</f>
        <v>1.2002193262541623E-4</v>
      </c>
      <c r="H215" s="8">
        <f ca="1">Allocators!J772</f>
        <v>3.0908785643262621E-2</v>
      </c>
      <c r="I215" s="8">
        <f ca="1">Allocators!K772</f>
        <v>5.7592072602984223E-3</v>
      </c>
      <c r="J215" s="8">
        <f ca="1">Allocators!L772</f>
        <v>2.6024785244869054E-3</v>
      </c>
      <c r="K215" s="8">
        <f ca="1">Allocators!M772</f>
        <v>1.170305501723241E-4</v>
      </c>
      <c r="L215" s="8">
        <f ca="1">Allocators!N772</f>
        <v>1.0797230503901186E-3</v>
      </c>
      <c r="M215" s="8">
        <f ca="1">Allocators!O772</f>
        <v>1.7669483754431101E-2</v>
      </c>
      <c r="N215" s="8">
        <f ca="1">Allocators!P772</f>
        <v>9.3383718127170542E-2</v>
      </c>
      <c r="O215" s="8">
        <f ca="1">Allocators!Q772</f>
        <v>1.6863551727376185E-2</v>
      </c>
      <c r="P215" s="8">
        <f ca="1">Allocators!R772</f>
        <v>9.4920390249688281E-3</v>
      </c>
      <c r="Q215" s="8">
        <f ca="1">Allocators!S772</f>
        <v>1.589880253777349E-4</v>
      </c>
      <c r="R215" s="8">
        <f ca="1">Allocators!T772</f>
        <v>1.2317330014595133E-4</v>
      </c>
      <c r="S215" s="8">
        <f ca="1">Allocators!U772</f>
        <v>0</v>
      </c>
      <c r="T215" s="8">
        <f ca="1">Allocators!V772</f>
        <v>0</v>
      </c>
    </row>
    <row r="216" spans="1:20">
      <c r="A216" s="14" t="str">
        <f>CONCATENATE(Allocators!A773," ",Allocators!B773)</f>
        <v>LABOR_M BULKTRAN</v>
      </c>
      <c r="B216" s="8">
        <f ca="1">Allocators!D773</f>
        <v>1.6656925998170845E-3</v>
      </c>
      <c r="C216" s="8">
        <f ca="1">Allocators!E773</f>
        <v>8.2049184199982817E-4</v>
      </c>
      <c r="D216" s="8">
        <f ca="1">Allocators!F773</f>
        <v>4.0559843551176457E-5</v>
      </c>
      <c r="E216" s="8">
        <f ca="1">Allocators!G773</f>
        <v>1.4856838241147487E-4</v>
      </c>
      <c r="F216" s="8">
        <f ca="1">Allocators!H773</f>
        <v>4.6764052014642667E-6</v>
      </c>
      <c r="G216" s="8">
        <f ca="1">Allocators!I773</f>
        <v>4.385383160804597E-7</v>
      </c>
      <c r="H216" s="8">
        <f ca="1">Allocators!J773</f>
        <v>1.1293508204364549E-4</v>
      </c>
      <c r="I216" s="8">
        <f ca="1">Allocators!K773</f>
        <v>2.1043096029556779E-5</v>
      </c>
      <c r="J216" s="8">
        <f ca="1">Allocators!L773</f>
        <v>9.5089832732985331E-6</v>
      </c>
      <c r="K216" s="8">
        <f ca="1">Allocators!M773</f>
        <v>4.2760834857338868E-7</v>
      </c>
      <c r="L216" s="8">
        <f ca="1">Allocators!N773</f>
        <v>3.9451116807884993E-6</v>
      </c>
      <c r="M216" s="8">
        <f ca="1">Allocators!O773</f>
        <v>6.4561080480705007E-5</v>
      </c>
      <c r="N216" s="8">
        <f ca="1">Allocators!P773</f>
        <v>3.412071244064392E-4</v>
      </c>
      <c r="O216" s="8">
        <f ca="1">Allocators!Q773</f>
        <v>6.1616351410868897E-5</v>
      </c>
      <c r="P216" s="8">
        <f ca="1">Allocators!R773</f>
        <v>3.4682184490156656E-5</v>
      </c>
      <c r="Q216" s="8">
        <f ca="1">Allocators!S773</f>
        <v>5.8091333309645948E-7</v>
      </c>
      <c r="R216" s="8">
        <f ca="1">Allocators!T773</f>
        <v>4.5005283993102332E-7</v>
      </c>
      <c r="S216" s="8">
        <f ca="1">Allocators!U773</f>
        <v>0</v>
      </c>
      <c r="T216" s="8">
        <f ca="1">Allocators!V773</f>
        <v>0</v>
      </c>
    </row>
    <row r="217" spans="1:20">
      <c r="A217" s="14" t="str">
        <f>CONCATENATE(Allocators!A774," ",Allocators!B774)</f>
        <v>LABOR_M SUBTRAN</v>
      </c>
      <c r="B217" s="8">
        <f ca="1">Allocators!D774</f>
        <v>3.6638328137979806E-4</v>
      </c>
      <c r="C217" s="8">
        <f ca="1">Allocators!E774</f>
        <v>1.7838008745047694E-4</v>
      </c>
      <c r="D217" s="8">
        <f ca="1">Allocators!F774</f>
        <v>8.6088563692186373E-6</v>
      </c>
      <c r="E217" s="8">
        <f ca="1">Allocators!G774</f>
        <v>3.1318598537886226E-5</v>
      </c>
      <c r="F217" s="8">
        <f ca="1">Allocators!H774</f>
        <v>9.6740204185463373E-7</v>
      </c>
      <c r="G217" s="8">
        <f ca="1">Allocators!I774</f>
        <v>1.2048480804253342E-7</v>
      </c>
      <c r="H217" s="8">
        <f ca="1">Allocators!J774</f>
        <v>2.3661690699276056E-5</v>
      </c>
      <c r="I217" s="8">
        <f ca="1">Allocators!K774</f>
        <v>4.3986807030429648E-6</v>
      </c>
      <c r="J217" s="8">
        <f ca="1">Allocators!L774</f>
        <v>2.6172674302879117E-6</v>
      </c>
      <c r="K217" s="8">
        <f ca="1">Allocators!M774</f>
        <v>0</v>
      </c>
      <c r="L217" s="8">
        <f ca="1">Allocators!N774</f>
        <v>8.2622561084102988E-7</v>
      </c>
      <c r="M217" s="8">
        <f ca="1">Allocators!O774</f>
        <v>1.3525784978568632E-5</v>
      </c>
      <c r="N217" s="8">
        <f ca="1">Allocators!P774</f>
        <v>9.4229857714277432E-5</v>
      </c>
      <c r="O217" s="8">
        <f ca="1">Allocators!Q774</f>
        <v>0</v>
      </c>
      <c r="P217" s="8">
        <f ca="1">Allocators!R774</f>
        <v>7.121475670862019E-6</v>
      </c>
      <c r="Q217" s="8">
        <f ca="1">Allocators!S774</f>
        <v>1.1871519290983621E-7</v>
      </c>
      <c r="R217" s="8">
        <f ca="1">Allocators!T774</f>
        <v>9.5097608138666536E-8</v>
      </c>
      <c r="S217" s="8">
        <f ca="1">Allocators!U774</f>
        <v>3.2335219751161983E-7</v>
      </c>
      <c r="T217" s="8">
        <f ca="1">Allocators!V774</f>
        <v>6.9704366602859836E-8</v>
      </c>
    </row>
    <row r="218" spans="1:20">
      <c r="A218" s="14" t="str">
        <f>CONCATENATE(Allocators!A775," ",Allocators!B775)</f>
        <v>LABOR_M DISTPRI</v>
      </c>
      <c r="B218" s="8">
        <f ca="1">Allocators!D775</f>
        <v>0.23474121084272689</v>
      </c>
      <c r="C218" s="8">
        <f ca="1">Allocators!E775</f>
        <v>0.15688756304263268</v>
      </c>
      <c r="D218" s="8">
        <f ca="1">Allocators!F775</f>
        <v>7.39527016105118E-3</v>
      </c>
      <c r="E218" s="8">
        <f ca="1">Allocators!G775</f>
        <v>2.6852679827364986E-2</v>
      </c>
      <c r="F218" s="8">
        <f ca="1">Allocators!H775</f>
        <v>8.2988753280070272E-4</v>
      </c>
      <c r="G218" s="8">
        <f ca="1">Allocators!I775</f>
        <v>0</v>
      </c>
      <c r="H218" s="8">
        <f ca="1">Allocators!J775</f>
        <v>2.0134816423401387E-2</v>
      </c>
      <c r="I218" s="8">
        <f ca="1">Allocators!K775</f>
        <v>3.7501109138111943E-3</v>
      </c>
      <c r="J218" s="8">
        <f ca="1">Allocators!L775</f>
        <v>0</v>
      </c>
      <c r="K218" s="8">
        <f ca="1">Allocators!M775</f>
        <v>0</v>
      </c>
      <c r="L218" s="8">
        <f ca="1">Allocators!N775</f>
        <v>7.1779379735011442E-4</v>
      </c>
      <c r="M218" s="8">
        <f ca="1">Allocators!O775</f>
        <v>1.1576389694361077E-2</v>
      </c>
      <c r="N218" s="8">
        <f ca="1">Allocators!P775</f>
        <v>0</v>
      </c>
      <c r="O218" s="8">
        <f ca="1">Allocators!Q775</f>
        <v>0</v>
      </c>
      <c r="P218" s="8">
        <f ca="1">Allocators!R775</f>
        <v>6.0715724595278384E-3</v>
      </c>
      <c r="Q218" s="8">
        <f ca="1">Allocators!S775</f>
        <v>1.012975958724908E-4</v>
      </c>
      <c r="R218" s="8">
        <f ca="1">Allocators!T775</f>
        <v>8.2068025860148293E-5</v>
      </c>
      <c r="S218" s="8">
        <f ca="1">Allocators!U775</f>
        <v>2.811536549210239E-4</v>
      </c>
      <c r="T218" s="8">
        <f ca="1">Allocators!V775</f>
        <v>6.0607713772054222E-5</v>
      </c>
    </row>
    <row r="219" spans="1:20">
      <c r="A219" s="14" t="str">
        <f>CONCATENATE(Allocators!A776," ",Allocators!B776)</f>
        <v>LABOR_M DISTSEC</v>
      </c>
      <c r="B219" s="8">
        <f ca="1">Allocators!D776</f>
        <v>9.6880584938272798E-2</v>
      </c>
      <c r="C219" s="8">
        <f ca="1">Allocators!E776</f>
        <v>7.2437753990571549E-2</v>
      </c>
      <c r="D219" s="8">
        <f ca="1">Allocators!F776</f>
        <v>3.492247206476385E-3</v>
      </c>
      <c r="E219" s="8">
        <f ca="1">Allocators!G776</f>
        <v>1.0537565172058226E-2</v>
      </c>
      <c r="F219" s="8">
        <f ca="1">Allocators!H776</f>
        <v>0</v>
      </c>
      <c r="G219" s="8">
        <f ca="1">Allocators!I776</f>
        <v>0</v>
      </c>
      <c r="H219" s="8">
        <f ca="1">Allocators!J776</f>
        <v>6.7145775423474814E-3</v>
      </c>
      <c r="I219" s="8">
        <f ca="1">Allocators!K776</f>
        <v>0</v>
      </c>
      <c r="J219" s="8">
        <f ca="1">Allocators!L776</f>
        <v>0</v>
      </c>
      <c r="K219" s="8">
        <f ca="1">Allocators!M776</f>
        <v>0</v>
      </c>
      <c r="L219" s="8">
        <f ca="1">Allocators!N776</f>
        <v>1.8154809045839115E-4</v>
      </c>
      <c r="M219" s="8">
        <f ca="1">Allocators!O776</f>
        <v>0</v>
      </c>
      <c r="N219" s="8">
        <f ca="1">Allocators!P776</f>
        <v>0</v>
      </c>
      <c r="O219" s="8">
        <f ca="1">Allocators!Q776</f>
        <v>0</v>
      </c>
      <c r="P219" s="8">
        <f ca="1">Allocators!R776</f>
        <v>2.476632262685196E-3</v>
      </c>
      <c r="Q219" s="8">
        <f ca="1">Allocators!S776</f>
        <v>0</v>
      </c>
      <c r="R219" s="8">
        <f ca="1">Allocators!T776</f>
        <v>2.5700092660171516E-5</v>
      </c>
      <c r="S219" s="8">
        <f ca="1">Allocators!U776</f>
        <v>8.7261699232305467E-4</v>
      </c>
      <c r="T219" s="8">
        <f ca="1">Allocators!V776</f>
        <v>1.4194358869233195E-4</v>
      </c>
    </row>
    <row r="220" spans="1:20">
      <c r="A220" s="14" t="str">
        <f>CONCATENATE(Allocators!A777," ",Allocators!B777)</f>
        <v>LABOR_M ENERGY</v>
      </c>
      <c r="B220" s="8">
        <f ca="1">Allocators!D777</f>
        <v>0.12001176250233328</v>
      </c>
      <c r="C220" s="8">
        <f ca="1">Allocators!E777</f>
        <v>4.5031664258587706E-2</v>
      </c>
      <c r="D220" s="8">
        <f ca="1">Allocators!F777</f>
        <v>2.918342829327283E-3</v>
      </c>
      <c r="E220" s="8">
        <f ca="1">Allocators!G777</f>
        <v>9.7913565516439503E-3</v>
      </c>
      <c r="F220" s="8">
        <f ca="1">Allocators!H777</f>
        <v>3.1119153987599991E-4</v>
      </c>
      <c r="G220" s="8">
        <f ca="1">Allocators!I777</f>
        <v>2.8688222082125832E-5</v>
      </c>
      <c r="H220" s="8">
        <f ca="1">Allocators!J777</f>
        <v>8.9269163894659265E-3</v>
      </c>
      <c r="I220" s="8">
        <f ca="1">Allocators!K777</f>
        <v>1.654878529865003E-3</v>
      </c>
      <c r="J220" s="8">
        <f ca="1">Allocators!L777</f>
        <v>7.5193444582081386E-4</v>
      </c>
      <c r="K220" s="8">
        <f ca="1">Allocators!M777</f>
        <v>3.4840234523089058E-5</v>
      </c>
      <c r="L220" s="8">
        <f ca="1">Allocators!N777</f>
        <v>3.4209635251703744E-4</v>
      </c>
      <c r="M220" s="8">
        <f ca="1">Allocators!O777</f>
        <v>6.0066994626278196E-3</v>
      </c>
      <c r="N220" s="8">
        <f ca="1">Allocators!P777</f>
        <v>3.410354569413801E-2</v>
      </c>
      <c r="O220" s="8">
        <f ca="1">Allocators!Q777</f>
        <v>6.4702408001626049E-3</v>
      </c>
      <c r="P220" s="8">
        <f ca="1">Allocators!R777</f>
        <v>2.4185707381389741E-3</v>
      </c>
      <c r="Q220" s="8">
        <f ca="1">Allocators!S777</f>
        <v>3.9370476041527104E-5</v>
      </c>
      <c r="R220" s="8">
        <f ca="1">Allocators!T777</f>
        <v>4.3914599048060966E-5</v>
      </c>
      <c r="S220" s="8">
        <f ca="1">Allocators!U777</f>
        <v>9.4959439919777044E-4</v>
      </c>
      <c r="T220" s="8">
        <f ca="1">Allocators!V777</f>
        <v>1.8791697926957978E-4</v>
      </c>
    </row>
    <row r="221" spans="1:20">
      <c r="A221" s="14" t="str">
        <f>CONCATENATE(Allocators!A778," ",Allocators!B778)</f>
        <v>LABOR_M CUSTOMER</v>
      </c>
      <c r="B221" s="8">
        <f ca="1">Allocators!D778</f>
        <v>9.0457108001468819E-2</v>
      </c>
      <c r="C221" s="8">
        <f ca="1">Allocators!E778</f>
        <v>6.4631693430325307E-2</v>
      </c>
      <c r="D221" s="8">
        <f ca="1">Allocators!F778</f>
        <v>1.1060610948791709E-2</v>
      </c>
      <c r="E221" s="8">
        <f ca="1">Allocators!G778</f>
        <v>3.1848598233882698E-3</v>
      </c>
      <c r="F221" s="8">
        <f ca="1">Allocators!H778</f>
        <v>5.3239045886756199E-4</v>
      </c>
      <c r="G221" s="8">
        <f ca="1">Allocators!I778</f>
        <v>8.4115139433384737E-5</v>
      </c>
      <c r="H221" s="8">
        <f ca="1">Allocators!J778</f>
        <v>5.9430228532607917E-4</v>
      </c>
      <c r="I221" s="8">
        <f ca="1">Allocators!K778</f>
        <v>1.5263329018684851E-4</v>
      </c>
      <c r="J221" s="8">
        <f ca="1">Allocators!L778</f>
        <v>2.9193984708955015E-4</v>
      </c>
      <c r="K221" s="8">
        <f ca="1">Allocators!M778</f>
        <v>5.0953624681265372E-5</v>
      </c>
      <c r="L221" s="8">
        <f ca="1">Allocators!N778</f>
        <v>4.1332249549055241E-6</v>
      </c>
      <c r="M221" s="8">
        <f ca="1">Allocators!O778</f>
        <v>9.086732373345955E-5</v>
      </c>
      <c r="N221" s="8">
        <f ca="1">Allocators!P778</f>
        <v>4.2955401826867847E-4</v>
      </c>
      <c r="O221" s="8">
        <f ca="1">Allocators!Q778</f>
        <v>7.6458903197611922E-5</v>
      </c>
      <c r="P221" s="8">
        <f ca="1">Allocators!R778</f>
        <v>1.626617512481144E-4</v>
      </c>
      <c r="Q221" s="8">
        <f ca="1">Allocators!S778</f>
        <v>2.5770091593247138E-6</v>
      </c>
      <c r="R221" s="8">
        <f ca="1">Allocators!T778</f>
        <v>4.6350364611540013E-6</v>
      </c>
      <c r="S221" s="8">
        <f ca="1">Allocators!U778</f>
        <v>7.1334700989956314E-3</v>
      </c>
      <c r="T221" s="8">
        <f ca="1">Allocators!V778</f>
        <v>1.9692517873599264E-3</v>
      </c>
    </row>
    <row r="222" spans="1:20">
      <c r="A222" s="14" t="str">
        <f>CONCATENATE(Allocators!A779," ",Allocators!B779)</f>
        <v>LABOR_M TOTAL</v>
      </c>
      <c r="B222" s="8">
        <f ca="1">Allocators!D779</f>
        <v>1</v>
      </c>
      <c r="C222" s="8">
        <f ca="1">Allocators!E779</f>
        <v>0.5645449295967313</v>
      </c>
      <c r="D222" s="8">
        <f ca="1">Allocators!F779</f>
        <v>3.601631367837195E-2</v>
      </c>
      <c r="E222" s="8">
        <f ca="1">Allocators!G779</f>
        <v>9.1207480416635081E-2</v>
      </c>
      <c r="F222" s="8">
        <f ca="1">Allocators!H779</f>
        <v>2.9589814128837882E-3</v>
      </c>
      <c r="G222" s="8">
        <f ca="1">Allocators!I779</f>
        <v>2.3338431726504979E-4</v>
      </c>
      <c r="H222" s="8">
        <f ca="1">Allocators!J779</f>
        <v>6.7415995056546413E-2</v>
      </c>
      <c r="I222" s="8">
        <f ca="1">Allocators!K779</f>
        <v>1.1342271770894067E-2</v>
      </c>
      <c r="J222" s="8">
        <f ca="1">Allocators!L779</f>
        <v>3.6584790681008558E-3</v>
      </c>
      <c r="K222" s="8">
        <f ca="1">Allocators!M779</f>
        <v>2.0325201772525194E-4</v>
      </c>
      <c r="L222" s="8">
        <f ca="1">Allocators!N779</f>
        <v>2.3300658529621966E-3</v>
      </c>
      <c r="M222" s="8">
        <f ca="1">Allocators!O779</f>
        <v>3.5421527100612735E-2</v>
      </c>
      <c r="N222" s="8">
        <f ca="1">Allocators!P779</f>
        <v>0.12835225482169796</v>
      </c>
      <c r="O222" s="8">
        <f ca="1">Allocators!Q779</f>
        <v>2.3471867782147271E-2</v>
      </c>
      <c r="P222" s="8">
        <f ca="1">Allocators!R779</f>
        <v>2.0663279896729971E-2</v>
      </c>
      <c r="Q222" s="8">
        <f ca="1">Allocators!S779</f>
        <v>3.0293273497708381E-4</v>
      </c>
      <c r="R222" s="8">
        <f ca="1">Allocators!T779</f>
        <v>2.8003620462355578E-4</v>
      </c>
      <c r="S222" s="8">
        <f ca="1">Allocators!U779</f>
        <v>9.237158497634991E-3</v>
      </c>
      <c r="T222" s="8">
        <f ca="1">Allocators!V779</f>
        <v>2.359789773460495E-3</v>
      </c>
    </row>
    <row r="223" spans="1:20" s="50" customFormat="1">
      <c r="A223" s="59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</row>
    <row r="224" spans="1:20">
      <c r="A224" s="14" t="str">
        <f>CONCATENATE(Allocators!A789," ",Allocators!B789)</f>
        <v>LABOR_PROD PRODUCTION</v>
      </c>
      <c r="B224" s="8">
        <f>+Allocators!D789</f>
        <v>0.79160609377090885</v>
      </c>
      <c r="C224" s="8">
        <f>+Allocators!E789</f>
        <v>0.38993169693357976</v>
      </c>
      <c r="D224" s="8">
        <f>+Allocators!F789</f>
        <v>1.9275717092716763E-2</v>
      </c>
      <c r="E224" s="8">
        <f>+Allocators!G789</f>
        <v>7.0605847004138203E-2</v>
      </c>
      <c r="F224" s="8">
        <f>+Allocators!H789</f>
        <v>2.2224213848507251E-3</v>
      </c>
      <c r="G224" s="8">
        <f>+Allocators!I789</f>
        <v>2.0841156609535672E-4</v>
      </c>
      <c r="H224" s="8">
        <f>+Allocators!J789</f>
        <v>5.367142722257677E-2</v>
      </c>
      <c r="I224" s="8">
        <f>+Allocators!K789</f>
        <v>1.000055055214439E-2</v>
      </c>
      <c r="J224" s="8">
        <f>+Allocators!L789</f>
        <v>4.5190625842579674E-3</v>
      </c>
      <c r="K224" s="8">
        <f>+Allocators!M789</f>
        <v>2.0321719296536531E-4</v>
      </c>
      <c r="L224" s="8">
        <f>+Allocators!N789</f>
        <v>1.8748804235919126E-3</v>
      </c>
      <c r="M224" s="8">
        <f>+Allocators!O789</f>
        <v>3.0682098686499786E-2</v>
      </c>
      <c r="N224" s="8">
        <f>+Allocators!P789</f>
        <v>0.16215575367738724</v>
      </c>
      <c r="O224" s="8">
        <f>+Allocators!Q789</f>
        <v>2.928264150187725E-2</v>
      </c>
      <c r="P224" s="8">
        <f>+Allocators!R789</f>
        <v>1.6482410134204716E-2</v>
      </c>
      <c r="Q224" s="8">
        <f>+Allocators!S789</f>
        <v>2.7607406941858629E-4</v>
      </c>
      <c r="R224" s="8">
        <f>+Allocators!T789</f>
        <v>2.1388374460415101E-4</v>
      </c>
      <c r="S224" s="8">
        <f>+Allocators!U789</f>
        <v>0</v>
      </c>
      <c r="T224" s="8">
        <f>+Allocators!V789</f>
        <v>0</v>
      </c>
    </row>
    <row r="225" spans="1:20">
      <c r="A225" s="14" t="str">
        <f>CONCATENATE(Allocators!A790," ",Allocators!B790)</f>
        <v>LABOR_PROD BULKTRAN</v>
      </c>
      <c r="B225" s="8">
        <f>+Allocators!D790</f>
        <v>0</v>
      </c>
      <c r="C225" s="8">
        <f>+Allocators!E790</f>
        <v>0</v>
      </c>
      <c r="D225" s="8">
        <f>+Allocators!F790</f>
        <v>0</v>
      </c>
      <c r="E225" s="8">
        <f>+Allocators!G790</f>
        <v>0</v>
      </c>
      <c r="F225" s="8">
        <f>+Allocators!H790</f>
        <v>0</v>
      </c>
      <c r="G225" s="8">
        <f>+Allocators!I790</f>
        <v>0</v>
      </c>
      <c r="H225" s="8">
        <f>+Allocators!J790</f>
        <v>0</v>
      </c>
      <c r="I225" s="8">
        <f>+Allocators!K790</f>
        <v>0</v>
      </c>
      <c r="J225" s="8">
        <f>+Allocators!L790</f>
        <v>0</v>
      </c>
      <c r="K225" s="8">
        <f>+Allocators!M790</f>
        <v>0</v>
      </c>
      <c r="L225" s="8">
        <f>+Allocators!N790</f>
        <v>0</v>
      </c>
      <c r="M225" s="8">
        <f>+Allocators!O790</f>
        <v>0</v>
      </c>
      <c r="N225" s="8">
        <f>+Allocators!P790</f>
        <v>0</v>
      </c>
      <c r="O225" s="8">
        <f>+Allocators!Q790</f>
        <v>0</v>
      </c>
      <c r="P225" s="8">
        <f>+Allocators!R790</f>
        <v>0</v>
      </c>
      <c r="Q225" s="8">
        <f>+Allocators!S790</f>
        <v>0</v>
      </c>
      <c r="R225" s="8">
        <f>+Allocators!T790</f>
        <v>0</v>
      </c>
      <c r="S225" s="8">
        <f>+Allocators!U790</f>
        <v>0</v>
      </c>
      <c r="T225" s="8">
        <f>+Allocators!V790</f>
        <v>0</v>
      </c>
    </row>
    <row r="226" spans="1:20">
      <c r="A226" s="14" t="str">
        <f>CONCATENATE(Allocators!A791," ",Allocators!B791)</f>
        <v>LABOR_PROD SUBTRAN</v>
      </c>
      <c r="B226" s="8">
        <f>+Allocators!D791</f>
        <v>0</v>
      </c>
      <c r="C226" s="8">
        <f>+Allocators!E791</f>
        <v>0</v>
      </c>
      <c r="D226" s="8">
        <f>+Allocators!F791</f>
        <v>0</v>
      </c>
      <c r="E226" s="8">
        <f>+Allocators!G791</f>
        <v>0</v>
      </c>
      <c r="F226" s="8">
        <f>+Allocators!H791</f>
        <v>0</v>
      </c>
      <c r="G226" s="8">
        <f>+Allocators!I791</f>
        <v>0</v>
      </c>
      <c r="H226" s="8">
        <f>+Allocators!J791</f>
        <v>0</v>
      </c>
      <c r="I226" s="8">
        <f>+Allocators!K791</f>
        <v>0</v>
      </c>
      <c r="J226" s="8">
        <f>+Allocators!L791</f>
        <v>0</v>
      </c>
      <c r="K226" s="8">
        <f>+Allocators!M791</f>
        <v>0</v>
      </c>
      <c r="L226" s="8">
        <f>+Allocators!N791</f>
        <v>0</v>
      </c>
      <c r="M226" s="8">
        <f>+Allocators!O791</f>
        <v>0</v>
      </c>
      <c r="N226" s="8">
        <f>+Allocators!P791</f>
        <v>0</v>
      </c>
      <c r="O226" s="8">
        <f>+Allocators!Q791</f>
        <v>0</v>
      </c>
      <c r="P226" s="8">
        <f>+Allocators!R791</f>
        <v>0</v>
      </c>
      <c r="Q226" s="8">
        <f>+Allocators!S791</f>
        <v>0</v>
      </c>
      <c r="R226" s="8">
        <f>+Allocators!T791</f>
        <v>0</v>
      </c>
      <c r="S226" s="8">
        <f>+Allocators!U791</f>
        <v>0</v>
      </c>
      <c r="T226" s="8">
        <f>+Allocators!V791</f>
        <v>0</v>
      </c>
    </row>
    <row r="227" spans="1:20">
      <c r="A227" s="14" t="str">
        <f>CONCATENATE(Allocators!A792," ",Allocators!B792)</f>
        <v>LABOR_PROD DISTPRI</v>
      </c>
      <c r="B227" s="8">
        <f>+Allocators!D792</f>
        <v>0</v>
      </c>
      <c r="C227" s="8">
        <f>+Allocators!E792</f>
        <v>0</v>
      </c>
      <c r="D227" s="8">
        <f>+Allocators!F792</f>
        <v>0</v>
      </c>
      <c r="E227" s="8">
        <f>+Allocators!G792</f>
        <v>0</v>
      </c>
      <c r="F227" s="8">
        <f>+Allocators!H792</f>
        <v>0</v>
      </c>
      <c r="G227" s="8">
        <f>+Allocators!I792</f>
        <v>0</v>
      </c>
      <c r="H227" s="8">
        <f>+Allocators!J792</f>
        <v>0</v>
      </c>
      <c r="I227" s="8">
        <f>+Allocators!K792</f>
        <v>0</v>
      </c>
      <c r="J227" s="8">
        <f>+Allocators!L792</f>
        <v>0</v>
      </c>
      <c r="K227" s="8">
        <f>+Allocators!M792</f>
        <v>0</v>
      </c>
      <c r="L227" s="8">
        <f>+Allocators!N792</f>
        <v>0</v>
      </c>
      <c r="M227" s="8">
        <f>+Allocators!O792</f>
        <v>0</v>
      </c>
      <c r="N227" s="8">
        <f>+Allocators!P792</f>
        <v>0</v>
      </c>
      <c r="O227" s="8">
        <f>+Allocators!Q792</f>
        <v>0</v>
      </c>
      <c r="P227" s="8">
        <f>+Allocators!R792</f>
        <v>0</v>
      </c>
      <c r="Q227" s="8">
        <f>+Allocators!S792</f>
        <v>0</v>
      </c>
      <c r="R227" s="8">
        <f>+Allocators!T792</f>
        <v>0</v>
      </c>
      <c r="S227" s="8">
        <f>+Allocators!U792</f>
        <v>0</v>
      </c>
      <c r="T227" s="8">
        <f>+Allocators!V792</f>
        <v>0</v>
      </c>
    </row>
    <row r="228" spans="1:20">
      <c r="A228" s="14" t="str">
        <f>CONCATENATE(Allocators!A793," ",Allocators!B793)</f>
        <v>LABOR_PROD DISTSEC</v>
      </c>
      <c r="B228" s="8">
        <f>+Allocators!D793</f>
        <v>0</v>
      </c>
      <c r="C228" s="8">
        <f>+Allocators!E793</f>
        <v>0</v>
      </c>
      <c r="D228" s="8">
        <f>+Allocators!F793</f>
        <v>0</v>
      </c>
      <c r="E228" s="8">
        <f>+Allocators!G793</f>
        <v>0</v>
      </c>
      <c r="F228" s="8">
        <f>+Allocators!H793</f>
        <v>0</v>
      </c>
      <c r="G228" s="8">
        <f>+Allocators!I793</f>
        <v>0</v>
      </c>
      <c r="H228" s="8">
        <f>+Allocators!J793</f>
        <v>0</v>
      </c>
      <c r="I228" s="8">
        <f>+Allocators!K793</f>
        <v>0</v>
      </c>
      <c r="J228" s="8">
        <f>+Allocators!L793</f>
        <v>0</v>
      </c>
      <c r="K228" s="8">
        <f>+Allocators!M793</f>
        <v>0</v>
      </c>
      <c r="L228" s="8">
        <f>+Allocators!N793</f>
        <v>0</v>
      </c>
      <c r="M228" s="8">
        <f>+Allocators!O793</f>
        <v>0</v>
      </c>
      <c r="N228" s="8">
        <f>+Allocators!P793</f>
        <v>0</v>
      </c>
      <c r="O228" s="8">
        <f>+Allocators!Q793</f>
        <v>0</v>
      </c>
      <c r="P228" s="8">
        <f>+Allocators!R793</f>
        <v>0</v>
      </c>
      <c r="Q228" s="8">
        <f>+Allocators!S793</f>
        <v>0</v>
      </c>
      <c r="R228" s="8">
        <f>+Allocators!T793</f>
        <v>0</v>
      </c>
      <c r="S228" s="8">
        <f>+Allocators!U793</f>
        <v>0</v>
      </c>
      <c r="T228" s="8">
        <f>+Allocators!V793</f>
        <v>0</v>
      </c>
    </row>
    <row r="229" spans="1:20">
      <c r="A229" s="14" t="str">
        <f>CONCATENATE(Allocators!A794," ",Allocators!B794)</f>
        <v>LABOR_PROD ENERGY</v>
      </c>
      <c r="B229" s="8">
        <f>+Allocators!D794</f>
        <v>0.20839390622909112</v>
      </c>
      <c r="C229" s="8">
        <f>+Allocators!E794</f>
        <v>7.819503874598617E-2</v>
      </c>
      <c r="D229" s="8">
        <f>+Allocators!F794</f>
        <v>5.067543791029203E-3</v>
      </c>
      <c r="E229" s="8">
        <f>+Allocators!G794</f>
        <v>1.7002158759556719E-2</v>
      </c>
      <c r="F229" s="8">
        <f>+Allocators!H794</f>
        <v>5.4036720424754004E-4</v>
      </c>
      <c r="G229" s="8">
        <f>+Allocators!I794</f>
        <v>4.9815539225545817E-5</v>
      </c>
      <c r="H229" s="8">
        <f>+Allocators!J794</f>
        <v>1.5501105376609486E-2</v>
      </c>
      <c r="I229" s="8">
        <f>+Allocators!K794</f>
        <v>2.8736066697338833E-3</v>
      </c>
      <c r="J229" s="8">
        <f>+Allocators!L794</f>
        <v>1.3056933181008798E-3</v>
      </c>
      <c r="K229" s="8">
        <f>+Allocators!M794</f>
        <v>6.0498174635698781E-5</v>
      </c>
      <c r="L229" s="8">
        <f>+Allocators!N794</f>
        <v>5.9403173256757699E-4</v>
      </c>
      <c r="M229" s="8">
        <f>+Allocators!O794</f>
        <v>1.0430307317058669E-2</v>
      </c>
      <c r="N229" s="8">
        <f>+Allocators!P794</f>
        <v>5.9218954503110037E-2</v>
      </c>
      <c r="O229" s="8">
        <f>+Allocators!Q794</f>
        <v>1.1235221668896919E-2</v>
      </c>
      <c r="P229" s="8">
        <f>+Allocators!R794</f>
        <v>4.1997167036219299E-3</v>
      </c>
      <c r="Q229" s="8">
        <f>+Allocators!S794</f>
        <v>6.8364692937770706E-5</v>
      </c>
      <c r="R229" s="8">
        <f>+Allocators!T794</f>
        <v>7.6255315689841883E-5</v>
      </c>
      <c r="S229" s="8">
        <f>+Allocators!U794</f>
        <v>1.6489190897287498E-3</v>
      </c>
      <c r="T229" s="8">
        <f>+Allocators!V794</f>
        <v>3.2630762635452089E-4</v>
      </c>
    </row>
    <row r="230" spans="1:20">
      <c r="A230" s="14" t="str">
        <f>CONCATENATE(Allocators!A795," ",Allocators!B795)</f>
        <v>LABOR_PROD CUSTOMER</v>
      </c>
      <c r="B230" s="8">
        <f>+Allocators!D795</f>
        <v>0</v>
      </c>
      <c r="C230" s="8">
        <f>+Allocators!E795</f>
        <v>0</v>
      </c>
      <c r="D230" s="8">
        <f>+Allocators!F795</f>
        <v>0</v>
      </c>
      <c r="E230" s="8">
        <f>+Allocators!G795</f>
        <v>0</v>
      </c>
      <c r="F230" s="8">
        <f>+Allocators!H795</f>
        <v>0</v>
      </c>
      <c r="G230" s="8">
        <f>+Allocators!I795</f>
        <v>0</v>
      </c>
      <c r="H230" s="8">
        <f>+Allocators!J795</f>
        <v>0</v>
      </c>
      <c r="I230" s="8">
        <f>+Allocators!K795</f>
        <v>0</v>
      </c>
      <c r="J230" s="8">
        <f>+Allocators!L795</f>
        <v>0</v>
      </c>
      <c r="K230" s="8">
        <f>+Allocators!M795</f>
        <v>0</v>
      </c>
      <c r="L230" s="8">
        <f>+Allocators!N795</f>
        <v>0</v>
      </c>
      <c r="M230" s="8">
        <f>+Allocators!O795</f>
        <v>0</v>
      </c>
      <c r="N230" s="8">
        <f>+Allocators!P795</f>
        <v>0</v>
      </c>
      <c r="O230" s="8">
        <f>+Allocators!Q795</f>
        <v>0</v>
      </c>
      <c r="P230" s="8">
        <f>+Allocators!R795</f>
        <v>0</v>
      </c>
      <c r="Q230" s="8">
        <f>+Allocators!S795</f>
        <v>0</v>
      </c>
      <c r="R230" s="8">
        <f>+Allocators!T795</f>
        <v>0</v>
      </c>
      <c r="S230" s="8">
        <f>+Allocators!U795</f>
        <v>0</v>
      </c>
      <c r="T230" s="8">
        <f>+Allocators!V795</f>
        <v>0</v>
      </c>
    </row>
    <row r="231" spans="1:20">
      <c r="A231" s="14" t="str">
        <f>CONCATENATE(Allocators!A796," ",Allocators!B796)</f>
        <v>LABOR_PROD TOTAL</v>
      </c>
      <c r="B231" s="8">
        <f>+Allocators!D796</f>
        <v>1.0000000000000002</v>
      </c>
      <c r="C231" s="8">
        <f>+Allocators!E796</f>
        <v>0.46812673567956592</v>
      </c>
      <c r="D231" s="8">
        <f>+Allocators!F796</f>
        <v>2.4343260883745964E-2</v>
      </c>
      <c r="E231" s="8">
        <f>+Allocators!G796</f>
        <v>8.7608005763694916E-2</v>
      </c>
      <c r="F231" s="8">
        <f>+Allocators!H796</f>
        <v>2.7627885890982649E-3</v>
      </c>
      <c r="G231" s="8">
        <f>+Allocators!I796</f>
        <v>2.5822710532090253E-4</v>
      </c>
      <c r="H231" s="8">
        <f>+Allocators!J796</f>
        <v>6.9172532599186265E-2</v>
      </c>
      <c r="I231" s="8">
        <f>+Allocators!K796</f>
        <v>1.2874157221878272E-2</v>
      </c>
      <c r="J231" s="8">
        <f>+Allocators!L796</f>
        <v>5.8247559023588465E-3</v>
      </c>
      <c r="K231" s="8">
        <f>+Allocators!M796</f>
        <v>2.637153676010641E-4</v>
      </c>
      <c r="L231" s="8">
        <f>+Allocators!N796</f>
        <v>2.4689121561594896E-3</v>
      </c>
      <c r="M231" s="8">
        <f>+Allocators!O796</f>
        <v>4.1112406003558449E-2</v>
      </c>
      <c r="N231" s="8">
        <f>+Allocators!P796</f>
        <v>0.22137470818049729</v>
      </c>
      <c r="O231" s="8">
        <f>+Allocators!Q796</f>
        <v>4.0517863170774167E-2</v>
      </c>
      <c r="P231" s="8">
        <f>+Allocators!R796</f>
        <v>2.0682126837826647E-2</v>
      </c>
      <c r="Q231" s="8">
        <f>+Allocators!S796</f>
        <v>3.44438762356357E-4</v>
      </c>
      <c r="R231" s="8">
        <f>+Allocators!T796</f>
        <v>2.9013906029399291E-4</v>
      </c>
      <c r="S231" s="8">
        <f>+Allocators!U796</f>
        <v>1.6489190897287498E-3</v>
      </c>
      <c r="T231" s="8">
        <f>+Allocators!V796</f>
        <v>3.2630762635452089E-4</v>
      </c>
    </row>
    <row r="232" spans="1:20" s="50" customFormat="1">
      <c r="A232" s="59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</row>
    <row r="233" spans="1:20" s="50" customFormat="1">
      <c r="A233" s="59" t="str">
        <f>CONCATENATE(Allocators!A550," ",Allocators!B550)</f>
        <v>MISC_SERV_REV PRODUCTION</v>
      </c>
      <c r="B233" s="8">
        <f>+Allocators!D550</f>
        <v>0</v>
      </c>
      <c r="C233" s="8">
        <f>+Allocators!E550</f>
        <v>0</v>
      </c>
      <c r="D233" s="8">
        <f>+Allocators!F550</f>
        <v>0</v>
      </c>
      <c r="E233" s="8">
        <f>+Allocators!G550</f>
        <v>0</v>
      </c>
      <c r="F233" s="8">
        <f>+Allocators!H550</f>
        <v>0</v>
      </c>
      <c r="G233" s="8">
        <f>+Allocators!I550</f>
        <v>0</v>
      </c>
      <c r="H233" s="8">
        <f>+Allocators!J550</f>
        <v>0</v>
      </c>
      <c r="I233" s="8">
        <f>+Allocators!K550</f>
        <v>0</v>
      </c>
      <c r="J233" s="8">
        <f>+Allocators!L550</f>
        <v>0</v>
      </c>
      <c r="K233" s="8">
        <f>+Allocators!M550</f>
        <v>0</v>
      </c>
      <c r="L233" s="8">
        <f>+Allocators!N550</f>
        <v>0</v>
      </c>
      <c r="M233" s="8">
        <f>+Allocators!O550</f>
        <v>0</v>
      </c>
      <c r="N233" s="8">
        <f>+Allocators!P550</f>
        <v>0</v>
      </c>
      <c r="O233" s="8">
        <f>+Allocators!Q550</f>
        <v>0</v>
      </c>
      <c r="P233" s="8">
        <f>+Allocators!R550</f>
        <v>0</v>
      </c>
      <c r="Q233" s="8">
        <f>+Allocators!S550</f>
        <v>0</v>
      </c>
      <c r="R233" s="8">
        <f>+Allocators!T550</f>
        <v>0</v>
      </c>
      <c r="S233" s="8">
        <f>+Allocators!U550</f>
        <v>0</v>
      </c>
      <c r="T233" s="8">
        <f>+Allocators!V550</f>
        <v>0</v>
      </c>
    </row>
    <row r="234" spans="1:20" s="50" customFormat="1">
      <c r="A234" s="59" t="str">
        <f>CONCATENATE(Allocators!A551," ",Allocators!B551)</f>
        <v>MISC_SERV_REV BULKTRAN</v>
      </c>
      <c r="B234" s="8">
        <f>+Allocators!D551</f>
        <v>0</v>
      </c>
      <c r="C234" s="8">
        <f>+Allocators!E551</f>
        <v>0</v>
      </c>
      <c r="D234" s="8">
        <f>+Allocators!F551</f>
        <v>0</v>
      </c>
      <c r="E234" s="8">
        <f>+Allocators!G551</f>
        <v>0</v>
      </c>
      <c r="F234" s="8">
        <f>+Allocators!H551</f>
        <v>0</v>
      </c>
      <c r="G234" s="8">
        <f>+Allocators!I551</f>
        <v>0</v>
      </c>
      <c r="H234" s="8">
        <f>+Allocators!J551</f>
        <v>0</v>
      </c>
      <c r="I234" s="8">
        <f>+Allocators!K551</f>
        <v>0</v>
      </c>
      <c r="J234" s="8">
        <f>+Allocators!L551</f>
        <v>0</v>
      </c>
      <c r="K234" s="8">
        <f>+Allocators!M551</f>
        <v>0</v>
      </c>
      <c r="L234" s="8">
        <f>+Allocators!N551</f>
        <v>0</v>
      </c>
      <c r="M234" s="8">
        <f>+Allocators!O551</f>
        <v>0</v>
      </c>
      <c r="N234" s="8">
        <f>+Allocators!P551</f>
        <v>0</v>
      </c>
      <c r="O234" s="8">
        <f>+Allocators!Q551</f>
        <v>0</v>
      </c>
      <c r="P234" s="8">
        <f>+Allocators!R551</f>
        <v>0</v>
      </c>
      <c r="Q234" s="8">
        <f>+Allocators!S551</f>
        <v>0</v>
      </c>
      <c r="R234" s="8">
        <f>+Allocators!T551</f>
        <v>0</v>
      </c>
      <c r="S234" s="8">
        <f>+Allocators!U551</f>
        <v>0</v>
      </c>
      <c r="T234" s="8">
        <f>+Allocators!V551</f>
        <v>0</v>
      </c>
    </row>
    <row r="235" spans="1:20" s="50" customFormat="1">
      <c r="A235" s="59" t="str">
        <f>CONCATENATE(Allocators!A552," ",Allocators!B552)</f>
        <v>MISC_SERV_REV SUBTRAN</v>
      </c>
      <c r="B235" s="8">
        <f>+Allocators!D552</f>
        <v>0</v>
      </c>
      <c r="C235" s="8">
        <f>+Allocators!E552</f>
        <v>0</v>
      </c>
      <c r="D235" s="8">
        <f>+Allocators!F552</f>
        <v>0</v>
      </c>
      <c r="E235" s="8">
        <f>+Allocators!G552</f>
        <v>0</v>
      </c>
      <c r="F235" s="8">
        <f>+Allocators!H552</f>
        <v>0</v>
      </c>
      <c r="G235" s="8">
        <f>+Allocators!I552</f>
        <v>0</v>
      </c>
      <c r="H235" s="8">
        <f>+Allocators!J552</f>
        <v>0</v>
      </c>
      <c r="I235" s="8">
        <f>+Allocators!K552</f>
        <v>0</v>
      </c>
      <c r="J235" s="8">
        <f>+Allocators!L552</f>
        <v>0</v>
      </c>
      <c r="K235" s="8">
        <f>+Allocators!M552</f>
        <v>0</v>
      </c>
      <c r="L235" s="8">
        <f>+Allocators!N552</f>
        <v>0</v>
      </c>
      <c r="M235" s="8">
        <f>+Allocators!O552</f>
        <v>0</v>
      </c>
      <c r="N235" s="8">
        <f>+Allocators!P552</f>
        <v>0</v>
      </c>
      <c r="O235" s="8">
        <f>+Allocators!Q552</f>
        <v>0</v>
      </c>
      <c r="P235" s="8">
        <f>+Allocators!R552</f>
        <v>0</v>
      </c>
      <c r="Q235" s="8">
        <f>+Allocators!S552</f>
        <v>0</v>
      </c>
      <c r="R235" s="8">
        <f>+Allocators!T552</f>
        <v>0</v>
      </c>
      <c r="S235" s="8">
        <f>+Allocators!U552</f>
        <v>0</v>
      </c>
      <c r="T235" s="8">
        <f>+Allocators!V552</f>
        <v>0</v>
      </c>
    </row>
    <row r="236" spans="1:20" s="50" customFormat="1">
      <c r="A236" s="59" t="str">
        <f>CONCATENATE(Allocators!A553," ",Allocators!B553)</f>
        <v>MISC_SERV_REV DISTPRI</v>
      </c>
      <c r="B236" s="8">
        <f>+Allocators!D553</f>
        <v>0.56154671238843912</v>
      </c>
      <c r="C236" s="8">
        <f>+Allocators!E553</f>
        <v>0.52518102539286216</v>
      </c>
      <c r="D236" s="8">
        <f>+Allocators!F553</f>
        <v>2.2916812410638428E-2</v>
      </c>
      <c r="E236" s="8">
        <f>+Allocators!G553</f>
        <v>1.1961379227091567E-2</v>
      </c>
      <c r="F236" s="8">
        <f>+Allocators!H553</f>
        <v>2.894663110813394E-4</v>
      </c>
      <c r="G236" s="8">
        <f>+Allocators!I553</f>
        <v>0</v>
      </c>
      <c r="H236" s="8">
        <f>+Allocators!J553</f>
        <v>1.0543047466804933E-3</v>
      </c>
      <c r="I236" s="8">
        <f>+Allocators!K553</f>
        <v>6.0699883646276176E-5</v>
      </c>
      <c r="J236" s="8">
        <f>+Allocators!L553</f>
        <v>0</v>
      </c>
      <c r="K236" s="8">
        <f>+Allocators!M553</f>
        <v>0</v>
      </c>
      <c r="L236" s="8">
        <f>+Allocators!N553</f>
        <v>0</v>
      </c>
      <c r="M236" s="8">
        <f>+Allocators!O553</f>
        <v>1.572746528917372E-5</v>
      </c>
      <c r="N236" s="8">
        <f>+Allocators!P553</f>
        <v>0</v>
      </c>
      <c r="O236" s="8">
        <f>+Allocators!Q553</f>
        <v>0</v>
      </c>
      <c r="P236" s="8">
        <f>+Allocators!R553</f>
        <v>0</v>
      </c>
      <c r="Q236" s="8">
        <f>+Allocators!S553</f>
        <v>0</v>
      </c>
      <c r="R236" s="8">
        <f>+Allocators!T553</f>
        <v>0</v>
      </c>
      <c r="S236" s="8">
        <f>+Allocators!U553</f>
        <v>6.7296951149577503E-5</v>
      </c>
      <c r="T236" s="8">
        <f>+Allocators!V553</f>
        <v>0</v>
      </c>
    </row>
    <row r="237" spans="1:20" s="50" customFormat="1">
      <c r="A237" s="59" t="str">
        <f>CONCATENATE(Allocators!A554," ",Allocators!B554)</f>
        <v>MISC_SERV_REV DISTSEC</v>
      </c>
      <c r="B237" s="8">
        <f>+Allocators!D554</f>
        <v>0.32442196375514015</v>
      </c>
      <c r="C237" s="8">
        <f>+Allocators!E554</f>
        <v>0.30425073773760131</v>
      </c>
      <c r="D237" s="8">
        <f>+Allocators!F554</f>
        <v>1.3578484425298512E-2</v>
      </c>
      <c r="E237" s="8">
        <f>+Allocators!G554</f>
        <v>5.8895220727073908E-3</v>
      </c>
      <c r="F237" s="8">
        <f>+Allocators!H554</f>
        <v>0</v>
      </c>
      <c r="G237" s="8">
        <f>+Allocators!I554</f>
        <v>0</v>
      </c>
      <c r="H237" s="8">
        <f>+Allocators!J554</f>
        <v>4.4114700513079008E-4</v>
      </c>
      <c r="I237" s="8">
        <f>+Allocators!K554</f>
        <v>0</v>
      </c>
      <c r="J237" s="8">
        <f>+Allocators!L554</f>
        <v>0</v>
      </c>
      <c r="K237" s="8">
        <f>+Allocators!M554</f>
        <v>0</v>
      </c>
      <c r="L237" s="8">
        <f>+Allocators!N554</f>
        <v>0</v>
      </c>
      <c r="M237" s="8">
        <f>+Allocators!O554</f>
        <v>0</v>
      </c>
      <c r="N237" s="8">
        <f>+Allocators!P554</f>
        <v>0</v>
      </c>
      <c r="O237" s="8">
        <f>+Allocators!Q554</f>
        <v>0</v>
      </c>
      <c r="P237" s="8">
        <f>+Allocators!R554</f>
        <v>0</v>
      </c>
      <c r="Q237" s="8">
        <f>+Allocators!S554</f>
        <v>0</v>
      </c>
      <c r="R237" s="8">
        <f>+Allocators!T554</f>
        <v>0</v>
      </c>
      <c r="S237" s="8">
        <f>+Allocators!U554</f>
        <v>2.6207251440213777E-4</v>
      </c>
      <c r="T237" s="8">
        <f>+Allocators!V554</f>
        <v>0</v>
      </c>
    </row>
    <row r="238" spans="1:20" s="50" customFormat="1">
      <c r="A238" s="59" t="str">
        <f>CONCATENATE(Allocators!A555," ",Allocators!B555)</f>
        <v>MISC_SERV_REV ENERGY</v>
      </c>
      <c r="B238" s="8">
        <f>+Allocators!D555</f>
        <v>0</v>
      </c>
      <c r="C238" s="8">
        <f>+Allocators!E555</f>
        <v>0</v>
      </c>
      <c r="D238" s="8">
        <f>+Allocators!F555</f>
        <v>0</v>
      </c>
      <c r="E238" s="8">
        <f>+Allocators!G555</f>
        <v>0</v>
      </c>
      <c r="F238" s="8">
        <f>+Allocators!H555</f>
        <v>0</v>
      </c>
      <c r="G238" s="8">
        <f>+Allocators!I555</f>
        <v>0</v>
      </c>
      <c r="H238" s="8">
        <f>+Allocators!J555</f>
        <v>0</v>
      </c>
      <c r="I238" s="8">
        <f>+Allocators!K555</f>
        <v>0</v>
      </c>
      <c r="J238" s="8">
        <f>+Allocators!L555</f>
        <v>0</v>
      </c>
      <c r="K238" s="8">
        <f>+Allocators!M555</f>
        <v>0</v>
      </c>
      <c r="L238" s="8">
        <f>+Allocators!N555</f>
        <v>0</v>
      </c>
      <c r="M238" s="8">
        <f>+Allocators!O555</f>
        <v>0</v>
      </c>
      <c r="N238" s="8">
        <f>+Allocators!P555</f>
        <v>0</v>
      </c>
      <c r="O238" s="8">
        <f>+Allocators!Q555</f>
        <v>0</v>
      </c>
      <c r="P238" s="8">
        <f>+Allocators!R555</f>
        <v>0</v>
      </c>
      <c r="Q238" s="8">
        <f>+Allocators!S555</f>
        <v>0</v>
      </c>
      <c r="R238" s="8">
        <f>+Allocators!T555</f>
        <v>0</v>
      </c>
      <c r="S238" s="8">
        <f>+Allocators!U555</f>
        <v>0</v>
      </c>
      <c r="T238" s="8">
        <f>+Allocators!V555</f>
        <v>0</v>
      </c>
    </row>
    <row r="239" spans="1:20" s="50" customFormat="1">
      <c r="A239" s="59" t="str">
        <f>CONCATENATE(Allocators!A556," ",Allocators!B556)</f>
        <v>MISC_SERV_REV CUSTOMER</v>
      </c>
      <c r="B239" s="8">
        <f>+Allocators!D556</f>
        <v>0.11403132385642109</v>
      </c>
      <c r="C239" s="8">
        <f>+Allocators!E556</f>
        <v>8.7026097429721908E-2</v>
      </c>
      <c r="D239" s="8">
        <f>+Allocators!F556</f>
        <v>2.1686761293730521E-2</v>
      </c>
      <c r="E239" s="8">
        <f>+Allocators!G556</f>
        <v>8.8429067392374345E-4</v>
      </c>
      <c r="F239" s="8">
        <f>+Allocators!H556</f>
        <v>2.2903427606532317E-4</v>
      </c>
      <c r="G239" s="8">
        <f>+Allocators!I556</f>
        <v>5.3696485594306853E-5</v>
      </c>
      <c r="H239" s="8">
        <f>+Allocators!J556</f>
        <v>3.0016588936070168E-5</v>
      </c>
      <c r="I239" s="8">
        <f>+Allocators!K556</f>
        <v>2.759599328813747E-6</v>
      </c>
      <c r="J239" s="8">
        <f>+Allocators!L556</f>
        <v>0</v>
      </c>
      <c r="K239" s="8">
        <f>+Allocators!M556</f>
        <v>0</v>
      </c>
      <c r="L239" s="8">
        <f>+Allocators!N556</f>
        <v>0</v>
      </c>
      <c r="M239" s="8">
        <f>+Allocators!O556</f>
        <v>1.3740545459876096E-7</v>
      </c>
      <c r="N239" s="8">
        <f>+Allocators!P556</f>
        <v>0</v>
      </c>
      <c r="O239" s="8">
        <f>+Allocators!Q556</f>
        <v>0</v>
      </c>
      <c r="P239" s="8">
        <f>+Allocators!R556</f>
        <v>0</v>
      </c>
      <c r="Q239" s="8">
        <f>+Allocators!S556</f>
        <v>0</v>
      </c>
      <c r="R239" s="8">
        <f>+Allocators!T556</f>
        <v>0</v>
      </c>
      <c r="S239" s="8">
        <f>+Allocators!U556</f>
        <v>4.1185301036657891E-3</v>
      </c>
      <c r="T239" s="8">
        <f>+Allocators!V556</f>
        <v>0</v>
      </c>
    </row>
    <row r="240" spans="1:20" s="50" customFormat="1">
      <c r="A240" s="59" t="str">
        <f>CONCATENATE(Allocators!A557," ",Allocators!B557)</f>
        <v>MISC_SERV_REV TOTAL</v>
      </c>
      <c r="B240" s="8">
        <f>+Allocators!D557</f>
        <v>1.0000000000000002</v>
      </c>
      <c r="C240" s="8">
        <f>+Allocators!E557</f>
        <v>0.9164578605601853</v>
      </c>
      <c r="D240" s="8">
        <f>+Allocators!F557</f>
        <v>5.8182058129667452E-2</v>
      </c>
      <c r="E240" s="8">
        <f>+Allocators!G557</f>
        <v>1.8735191973722701E-2</v>
      </c>
      <c r="F240" s="8">
        <f>+Allocators!H557</f>
        <v>5.1850058714666253E-4</v>
      </c>
      <c r="G240" s="8">
        <f>+Allocators!I557</f>
        <v>5.3696485594306853E-5</v>
      </c>
      <c r="H240" s="8">
        <f>+Allocators!J557</f>
        <v>1.5254683407473538E-3</v>
      </c>
      <c r="I240" s="8">
        <f>+Allocators!K557</f>
        <v>6.3459482975089924E-5</v>
      </c>
      <c r="J240" s="8">
        <f>+Allocators!L557</f>
        <v>0</v>
      </c>
      <c r="K240" s="8">
        <f>+Allocators!M557</f>
        <v>0</v>
      </c>
      <c r="L240" s="8">
        <f>+Allocators!N557</f>
        <v>0</v>
      </c>
      <c r="M240" s="8">
        <f>+Allocators!O557</f>
        <v>1.5864870743772481E-5</v>
      </c>
      <c r="N240" s="8">
        <f>+Allocators!P557</f>
        <v>0</v>
      </c>
      <c r="O240" s="8">
        <f>+Allocators!Q557</f>
        <v>0</v>
      </c>
      <c r="P240" s="8">
        <f>+Allocators!R557</f>
        <v>0</v>
      </c>
      <c r="Q240" s="8">
        <f>+Allocators!S557</f>
        <v>0</v>
      </c>
      <c r="R240" s="8">
        <f>+Allocators!T557</f>
        <v>0</v>
      </c>
      <c r="S240" s="8">
        <f>+Allocators!U557</f>
        <v>4.4478995692175038E-3</v>
      </c>
      <c r="T240" s="8">
        <f>+Allocators!V557</f>
        <v>0</v>
      </c>
    </row>
    <row r="241" spans="1:20"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</row>
    <row r="242" spans="1:20">
      <c r="A242" s="14" t="str">
        <f>CONCATENATE(Allocators!A5," ",Allocators!B5)</f>
        <v>PROD_DEMAND PRODUCTION</v>
      </c>
      <c r="B242" s="8">
        <f>Allocators!D5</f>
        <v>0.99999999999999978</v>
      </c>
      <c r="C242" s="8">
        <f>Allocators!E5</f>
        <v>0.49258299045690018</v>
      </c>
      <c r="D242" s="8">
        <f>Allocators!F5</f>
        <v>2.435013732763805E-2</v>
      </c>
      <c r="E242" s="8">
        <f>Allocators!G5</f>
        <v>8.9193157505646409E-2</v>
      </c>
      <c r="F242" s="8">
        <f>Allocators!H5</f>
        <v>2.8074839270930295E-3</v>
      </c>
      <c r="G242" s="8">
        <f>Allocators!I5</f>
        <v>2.6327685920476382E-4</v>
      </c>
      <c r="H242" s="8">
        <f>Allocators!J5</f>
        <v>6.7800674659926619E-2</v>
      </c>
      <c r="I242" s="8">
        <f>Allocators!K5</f>
        <v>1.2633240990485033E-2</v>
      </c>
      <c r="J242" s="8">
        <f>Allocators!L5</f>
        <v>5.7087263726468785E-3</v>
      </c>
      <c r="K242" s="8">
        <f>Allocators!M5</f>
        <v>2.5671504371235472E-4</v>
      </c>
      <c r="L242" s="8">
        <f>Allocators!N5</f>
        <v>2.3684512263677736E-3</v>
      </c>
      <c r="M242" s="8">
        <f>Allocators!O5</f>
        <v>3.8759300778423753E-2</v>
      </c>
      <c r="N242" s="8">
        <f>Allocators!P5</f>
        <v>0.20484399369001716</v>
      </c>
      <c r="O242" s="8">
        <f>Allocators!Q5</f>
        <v>3.6991430122001623E-2</v>
      </c>
      <c r="P242" s="8">
        <f>Allocators!R5</f>
        <v>2.0821479601917676E-2</v>
      </c>
      <c r="Q242" s="8">
        <f>Allocators!S5</f>
        <v>3.4875182441241053E-4</v>
      </c>
      <c r="R242" s="8">
        <f>Allocators!T5</f>
        <v>2.7018961360604304E-4</v>
      </c>
      <c r="S242" s="8">
        <f>Allocators!U5</f>
        <v>0</v>
      </c>
      <c r="T242" s="8">
        <f>Allocators!V5</f>
        <v>0</v>
      </c>
    </row>
    <row r="243" spans="1:20">
      <c r="A243" s="14" t="str">
        <f>CONCATENATE(Allocators!A6," ",Allocators!B6)</f>
        <v>PROD_DEMAND BULKTRAN</v>
      </c>
      <c r="B243" s="8">
        <f>Allocators!D6</f>
        <v>0</v>
      </c>
      <c r="C243" s="8">
        <f>Allocators!E6</f>
        <v>0</v>
      </c>
      <c r="D243" s="8">
        <f>Allocators!F6</f>
        <v>0</v>
      </c>
      <c r="E243" s="8">
        <f>Allocators!G6</f>
        <v>0</v>
      </c>
      <c r="F243" s="8">
        <f>Allocators!H6</f>
        <v>0</v>
      </c>
      <c r="G243" s="8">
        <f>Allocators!I6</f>
        <v>0</v>
      </c>
      <c r="H243" s="8">
        <f>Allocators!J6</f>
        <v>0</v>
      </c>
      <c r="I243" s="8">
        <f>Allocators!K6</f>
        <v>0</v>
      </c>
      <c r="J243" s="8">
        <f>Allocators!L6</f>
        <v>0</v>
      </c>
      <c r="K243" s="8">
        <f>Allocators!M6</f>
        <v>0</v>
      </c>
      <c r="L243" s="8">
        <f>Allocators!N6</f>
        <v>0</v>
      </c>
      <c r="M243" s="8">
        <f>Allocators!O6</f>
        <v>0</v>
      </c>
      <c r="N243" s="8">
        <f>Allocators!P6</f>
        <v>0</v>
      </c>
      <c r="O243" s="8">
        <f>Allocators!Q6</f>
        <v>0</v>
      </c>
      <c r="P243" s="8">
        <f>Allocators!R6</f>
        <v>0</v>
      </c>
      <c r="Q243" s="8">
        <f>Allocators!S6</f>
        <v>0</v>
      </c>
      <c r="R243" s="8">
        <f>Allocators!T6</f>
        <v>0</v>
      </c>
      <c r="S243" s="8">
        <f>Allocators!U6</f>
        <v>0</v>
      </c>
      <c r="T243" s="8">
        <f>Allocators!V6</f>
        <v>0</v>
      </c>
    </row>
    <row r="244" spans="1:20">
      <c r="A244" s="14" t="str">
        <f>CONCATENATE(Allocators!A7," ",Allocators!B7)</f>
        <v>PROD_DEMAND SUBTRAN</v>
      </c>
      <c r="B244" s="8">
        <f>Allocators!D7</f>
        <v>0</v>
      </c>
      <c r="C244" s="8">
        <f>Allocators!E7</f>
        <v>0</v>
      </c>
      <c r="D244" s="8">
        <f>Allocators!F7</f>
        <v>0</v>
      </c>
      <c r="E244" s="8">
        <f>Allocators!G7</f>
        <v>0</v>
      </c>
      <c r="F244" s="8">
        <f>Allocators!H7</f>
        <v>0</v>
      </c>
      <c r="G244" s="8">
        <f>Allocators!I7</f>
        <v>0</v>
      </c>
      <c r="H244" s="8">
        <f>Allocators!J7</f>
        <v>0</v>
      </c>
      <c r="I244" s="8">
        <f>Allocators!K7</f>
        <v>0</v>
      </c>
      <c r="J244" s="8">
        <f>Allocators!L7</f>
        <v>0</v>
      </c>
      <c r="K244" s="8">
        <f>Allocators!M7</f>
        <v>0</v>
      </c>
      <c r="L244" s="8">
        <f>Allocators!N7</f>
        <v>0</v>
      </c>
      <c r="M244" s="8">
        <f>Allocators!O7</f>
        <v>0</v>
      </c>
      <c r="N244" s="8">
        <f>Allocators!P7</f>
        <v>0</v>
      </c>
      <c r="O244" s="8">
        <f>Allocators!Q7</f>
        <v>0</v>
      </c>
      <c r="P244" s="8">
        <f>Allocators!R7</f>
        <v>0</v>
      </c>
      <c r="Q244" s="8">
        <f>Allocators!S7</f>
        <v>0</v>
      </c>
      <c r="R244" s="8">
        <f>Allocators!T7</f>
        <v>0</v>
      </c>
      <c r="S244" s="8">
        <f>Allocators!U7</f>
        <v>0</v>
      </c>
      <c r="T244" s="8">
        <f>Allocators!V7</f>
        <v>0</v>
      </c>
    </row>
    <row r="245" spans="1:20">
      <c r="A245" s="14" t="str">
        <f>CONCATENATE(Allocators!A8," ",Allocators!B8)</f>
        <v>PROD_DEMAND DISTPRI</v>
      </c>
      <c r="B245" s="8">
        <f>Allocators!D8</f>
        <v>0</v>
      </c>
      <c r="C245" s="8">
        <f>Allocators!E8</f>
        <v>0</v>
      </c>
      <c r="D245" s="8">
        <f>Allocators!F8</f>
        <v>0</v>
      </c>
      <c r="E245" s="8">
        <f>Allocators!G8</f>
        <v>0</v>
      </c>
      <c r="F245" s="8">
        <f>Allocators!H8</f>
        <v>0</v>
      </c>
      <c r="G245" s="8">
        <f>Allocators!I8</f>
        <v>0</v>
      </c>
      <c r="H245" s="8">
        <f>Allocators!J8</f>
        <v>0</v>
      </c>
      <c r="I245" s="8">
        <f>Allocators!K8</f>
        <v>0</v>
      </c>
      <c r="J245" s="8">
        <f>Allocators!L8</f>
        <v>0</v>
      </c>
      <c r="K245" s="8">
        <f>Allocators!M8</f>
        <v>0</v>
      </c>
      <c r="L245" s="8">
        <f>Allocators!N8</f>
        <v>0</v>
      </c>
      <c r="M245" s="8">
        <f>Allocators!O8</f>
        <v>0</v>
      </c>
      <c r="N245" s="8">
        <f>Allocators!P8</f>
        <v>0</v>
      </c>
      <c r="O245" s="8">
        <f>Allocators!Q8</f>
        <v>0</v>
      </c>
      <c r="P245" s="8">
        <f>Allocators!R8</f>
        <v>0</v>
      </c>
      <c r="Q245" s="8">
        <f>Allocators!S8</f>
        <v>0</v>
      </c>
      <c r="R245" s="8">
        <f>Allocators!T8</f>
        <v>0</v>
      </c>
      <c r="S245" s="8">
        <f>Allocators!U8</f>
        <v>0</v>
      </c>
      <c r="T245" s="8">
        <f>Allocators!V8</f>
        <v>0</v>
      </c>
    </row>
    <row r="246" spans="1:20">
      <c r="A246" s="14" t="str">
        <f>CONCATENATE(Allocators!A9," ",Allocators!B9)</f>
        <v>PROD_DEMAND DISTSEC</v>
      </c>
      <c r="B246" s="8">
        <f>Allocators!D9</f>
        <v>0</v>
      </c>
      <c r="C246" s="8">
        <f>Allocators!E9</f>
        <v>0</v>
      </c>
      <c r="D246" s="8">
        <f>Allocators!F9</f>
        <v>0</v>
      </c>
      <c r="E246" s="8">
        <f>Allocators!G9</f>
        <v>0</v>
      </c>
      <c r="F246" s="8">
        <f>Allocators!H9</f>
        <v>0</v>
      </c>
      <c r="G246" s="8">
        <f>Allocators!I9</f>
        <v>0</v>
      </c>
      <c r="H246" s="8">
        <f>Allocators!J9</f>
        <v>0</v>
      </c>
      <c r="I246" s="8">
        <f>Allocators!K9</f>
        <v>0</v>
      </c>
      <c r="J246" s="8">
        <f>Allocators!L9</f>
        <v>0</v>
      </c>
      <c r="K246" s="8">
        <f>Allocators!M9</f>
        <v>0</v>
      </c>
      <c r="L246" s="8">
        <f>Allocators!N9</f>
        <v>0</v>
      </c>
      <c r="M246" s="8">
        <f>Allocators!O9</f>
        <v>0</v>
      </c>
      <c r="N246" s="8">
        <f>Allocators!P9</f>
        <v>0</v>
      </c>
      <c r="O246" s="8">
        <f>Allocators!Q9</f>
        <v>0</v>
      </c>
      <c r="P246" s="8">
        <f>Allocators!R9</f>
        <v>0</v>
      </c>
      <c r="Q246" s="8">
        <f>Allocators!S9</f>
        <v>0</v>
      </c>
      <c r="R246" s="8">
        <f>Allocators!T9</f>
        <v>0</v>
      </c>
      <c r="S246" s="8">
        <f>Allocators!U9</f>
        <v>0</v>
      </c>
      <c r="T246" s="8">
        <f>Allocators!V9</f>
        <v>0</v>
      </c>
    </row>
    <row r="247" spans="1:20">
      <c r="A247" s="14" t="str">
        <f>CONCATENATE(Allocators!A10," ",Allocators!B10)</f>
        <v>PROD_DEMAND ENERGY</v>
      </c>
      <c r="B247" s="8">
        <f>Allocators!D10</f>
        <v>0</v>
      </c>
      <c r="C247" s="8">
        <f>Allocators!E10</f>
        <v>0</v>
      </c>
      <c r="D247" s="8">
        <f>Allocators!F10</f>
        <v>0</v>
      </c>
      <c r="E247" s="8">
        <f>Allocators!G10</f>
        <v>0</v>
      </c>
      <c r="F247" s="8">
        <f>Allocators!H10</f>
        <v>0</v>
      </c>
      <c r="G247" s="8">
        <f>Allocators!I10</f>
        <v>0</v>
      </c>
      <c r="H247" s="8">
        <f>Allocators!J10</f>
        <v>0</v>
      </c>
      <c r="I247" s="8">
        <f>Allocators!K10</f>
        <v>0</v>
      </c>
      <c r="J247" s="8">
        <f>Allocators!L10</f>
        <v>0</v>
      </c>
      <c r="K247" s="8">
        <f>Allocators!M10</f>
        <v>0</v>
      </c>
      <c r="L247" s="8">
        <f>Allocators!N10</f>
        <v>0</v>
      </c>
      <c r="M247" s="8">
        <f>Allocators!O10</f>
        <v>0</v>
      </c>
      <c r="N247" s="8">
        <f>Allocators!P10</f>
        <v>0</v>
      </c>
      <c r="O247" s="8">
        <f>Allocators!Q10</f>
        <v>0</v>
      </c>
      <c r="P247" s="8">
        <f>Allocators!R10</f>
        <v>0</v>
      </c>
      <c r="Q247" s="8">
        <f>Allocators!S10</f>
        <v>0</v>
      </c>
      <c r="R247" s="8">
        <f>Allocators!T10</f>
        <v>0</v>
      </c>
      <c r="S247" s="8">
        <f>Allocators!U10</f>
        <v>0</v>
      </c>
      <c r="T247" s="8">
        <f>Allocators!V10</f>
        <v>0</v>
      </c>
    </row>
    <row r="248" spans="1:20">
      <c r="A248" s="14" t="str">
        <f>CONCATENATE(Allocators!A11," ",Allocators!B11)</f>
        <v>PROD_DEMAND CUSTOMER</v>
      </c>
      <c r="B248" s="8">
        <f>Allocators!D11</f>
        <v>0</v>
      </c>
      <c r="C248" s="8">
        <f>Allocators!E11</f>
        <v>0</v>
      </c>
      <c r="D248" s="8">
        <f>Allocators!F11</f>
        <v>0</v>
      </c>
      <c r="E248" s="8">
        <f>Allocators!G11</f>
        <v>0</v>
      </c>
      <c r="F248" s="8">
        <f>Allocators!H11</f>
        <v>0</v>
      </c>
      <c r="G248" s="8">
        <f>Allocators!I11</f>
        <v>0</v>
      </c>
      <c r="H248" s="8">
        <f>Allocators!J11</f>
        <v>0</v>
      </c>
      <c r="I248" s="8">
        <f>Allocators!K11</f>
        <v>0</v>
      </c>
      <c r="J248" s="8">
        <f>Allocators!L11</f>
        <v>0</v>
      </c>
      <c r="K248" s="8">
        <f>Allocators!M11</f>
        <v>0</v>
      </c>
      <c r="L248" s="8">
        <f>Allocators!N11</f>
        <v>0</v>
      </c>
      <c r="M248" s="8">
        <f>Allocators!O11</f>
        <v>0</v>
      </c>
      <c r="N248" s="8">
        <f>Allocators!P11</f>
        <v>0</v>
      </c>
      <c r="O248" s="8">
        <f>Allocators!Q11</f>
        <v>0</v>
      </c>
      <c r="P248" s="8">
        <f>Allocators!R11</f>
        <v>0</v>
      </c>
      <c r="Q248" s="8">
        <f>Allocators!S11</f>
        <v>0</v>
      </c>
      <c r="R248" s="8">
        <f>Allocators!T11</f>
        <v>0</v>
      </c>
      <c r="S248" s="8">
        <f>Allocators!U11</f>
        <v>0</v>
      </c>
      <c r="T248" s="8">
        <f>Allocators!V11</f>
        <v>0</v>
      </c>
    </row>
    <row r="249" spans="1:20">
      <c r="A249" s="14" t="str">
        <f>CONCATENATE(Allocators!A12," ",Allocators!B12)</f>
        <v>PROD_DEMAND TOTAL</v>
      </c>
      <c r="B249" s="8">
        <f>Allocators!D12</f>
        <v>0.99999999999999978</v>
      </c>
      <c r="C249" s="8">
        <f>Allocators!E12</f>
        <v>0.49258299045690018</v>
      </c>
      <c r="D249" s="8">
        <f>Allocators!F12</f>
        <v>2.435013732763805E-2</v>
      </c>
      <c r="E249" s="8">
        <f>Allocators!G12</f>
        <v>8.9193157505646409E-2</v>
      </c>
      <c r="F249" s="8">
        <f>Allocators!H12</f>
        <v>2.8074839270930295E-3</v>
      </c>
      <c r="G249" s="8">
        <f>Allocators!I12</f>
        <v>2.6327685920476382E-4</v>
      </c>
      <c r="H249" s="8">
        <f>Allocators!J12</f>
        <v>6.7800674659926619E-2</v>
      </c>
      <c r="I249" s="8">
        <f>Allocators!K12</f>
        <v>1.2633240990485033E-2</v>
      </c>
      <c r="J249" s="8">
        <f>Allocators!L12</f>
        <v>5.7087263726468785E-3</v>
      </c>
      <c r="K249" s="8">
        <f>Allocators!M12</f>
        <v>2.5671504371235472E-4</v>
      </c>
      <c r="L249" s="8">
        <f>Allocators!N12</f>
        <v>2.3684512263677736E-3</v>
      </c>
      <c r="M249" s="8">
        <f>Allocators!O12</f>
        <v>3.8759300778423753E-2</v>
      </c>
      <c r="N249" s="8">
        <f>Allocators!P12</f>
        <v>0.20484399369001716</v>
      </c>
      <c r="O249" s="8">
        <f>Allocators!Q12</f>
        <v>3.6991430122001623E-2</v>
      </c>
      <c r="P249" s="8">
        <f>Allocators!R12</f>
        <v>2.0821479601917676E-2</v>
      </c>
      <c r="Q249" s="8">
        <f>Allocators!S12</f>
        <v>3.4875182441241053E-4</v>
      </c>
      <c r="R249" s="8">
        <f>Allocators!T12</f>
        <v>2.7018961360604304E-4</v>
      </c>
      <c r="S249" s="8">
        <f>Allocators!U12</f>
        <v>0</v>
      </c>
      <c r="T249" s="8">
        <f>Allocators!V12</f>
        <v>0</v>
      </c>
    </row>
    <row r="250" spans="1:20"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</row>
    <row r="251" spans="1:20">
      <c r="A251" s="14" t="str">
        <f>CONCATENATE(Allocators!A15," ",Allocators!B15)</f>
        <v>PROD_ENERGY PRODUCTION</v>
      </c>
      <c r="B251" s="8">
        <f>Allocators!D15</f>
        <v>0</v>
      </c>
      <c r="C251" s="8">
        <f>Allocators!E15</f>
        <v>0</v>
      </c>
      <c r="D251" s="8">
        <f>Allocators!F15</f>
        <v>0</v>
      </c>
      <c r="E251" s="8">
        <f>Allocators!G15</f>
        <v>0</v>
      </c>
      <c r="F251" s="8">
        <f>Allocators!H15</f>
        <v>0</v>
      </c>
      <c r="G251" s="8">
        <f>Allocators!I15</f>
        <v>0</v>
      </c>
      <c r="H251" s="8">
        <f>Allocators!J15</f>
        <v>0</v>
      </c>
      <c r="I251" s="8">
        <f>Allocators!K15</f>
        <v>0</v>
      </c>
      <c r="J251" s="8">
        <f>Allocators!L15</f>
        <v>0</v>
      </c>
      <c r="K251" s="8">
        <f>Allocators!M15</f>
        <v>0</v>
      </c>
      <c r="L251" s="8">
        <f>Allocators!N15</f>
        <v>0</v>
      </c>
      <c r="M251" s="8">
        <f>Allocators!O15</f>
        <v>0</v>
      </c>
      <c r="N251" s="8">
        <f>Allocators!P15</f>
        <v>0</v>
      </c>
      <c r="O251" s="8">
        <f>Allocators!Q15</f>
        <v>0</v>
      </c>
      <c r="P251" s="8">
        <f>Allocators!R15</f>
        <v>0</v>
      </c>
      <c r="Q251" s="8">
        <f>Allocators!S15</f>
        <v>0</v>
      </c>
      <c r="R251" s="8">
        <f>Allocators!T15</f>
        <v>0</v>
      </c>
      <c r="S251" s="8">
        <f>Allocators!U15</f>
        <v>0</v>
      </c>
      <c r="T251" s="8">
        <f>Allocators!V15</f>
        <v>0</v>
      </c>
    </row>
    <row r="252" spans="1:20">
      <c r="A252" s="14" t="str">
        <f>CONCATENATE(Allocators!A16," ",Allocators!B16)</f>
        <v>PROD_ENERGY BULKTRAN</v>
      </c>
      <c r="B252" s="8">
        <f>Allocators!D16</f>
        <v>0</v>
      </c>
      <c r="C252" s="8">
        <f>Allocators!E16</f>
        <v>0</v>
      </c>
      <c r="D252" s="8">
        <f>Allocators!F16</f>
        <v>0</v>
      </c>
      <c r="E252" s="8">
        <f>Allocators!G16</f>
        <v>0</v>
      </c>
      <c r="F252" s="8">
        <f>Allocators!H16</f>
        <v>0</v>
      </c>
      <c r="G252" s="8">
        <f>Allocators!I16</f>
        <v>0</v>
      </c>
      <c r="H252" s="8">
        <f>Allocators!J16</f>
        <v>0</v>
      </c>
      <c r="I252" s="8">
        <f>Allocators!K16</f>
        <v>0</v>
      </c>
      <c r="J252" s="8">
        <f>Allocators!L16</f>
        <v>0</v>
      </c>
      <c r="K252" s="8">
        <f>Allocators!M16</f>
        <v>0</v>
      </c>
      <c r="L252" s="8">
        <f>Allocators!N16</f>
        <v>0</v>
      </c>
      <c r="M252" s="8">
        <f>Allocators!O16</f>
        <v>0</v>
      </c>
      <c r="N252" s="8">
        <f>Allocators!P16</f>
        <v>0</v>
      </c>
      <c r="O252" s="8">
        <f>Allocators!Q16</f>
        <v>0</v>
      </c>
      <c r="P252" s="8">
        <f>Allocators!R16</f>
        <v>0</v>
      </c>
      <c r="Q252" s="8">
        <f>Allocators!S16</f>
        <v>0</v>
      </c>
      <c r="R252" s="8">
        <f>Allocators!T16</f>
        <v>0</v>
      </c>
      <c r="S252" s="8">
        <f>Allocators!U16</f>
        <v>0</v>
      </c>
      <c r="T252" s="8">
        <f>Allocators!V16</f>
        <v>0</v>
      </c>
    </row>
    <row r="253" spans="1:20">
      <c r="A253" s="14" t="str">
        <f>CONCATENATE(Allocators!A17," ",Allocators!B17)</f>
        <v>PROD_ENERGY SUBTRAN</v>
      </c>
      <c r="B253" s="8">
        <f>Allocators!D17</f>
        <v>0</v>
      </c>
      <c r="C253" s="8">
        <f>Allocators!E17</f>
        <v>0</v>
      </c>
      <c r="D253" s="8">
        <f>Allocators!F17</f>
        <v>0</v>
      </c>
      <c r="E253" s="8">
        <f>Allocators!G17</f>
        <v>0</v>
      </c>
      <c r="F253" s="8">
        <f>Allocators!H17</f>
        <v>0</v>
      </c>
      <c r="G253" s="8">
        <f>Allocators!I17</f>
        <v>0</v>
      </c>
      <c r="H253" s="8">
        <f>Allocators!J17</f>
        <v>0</v>
      </c>
      <c r="I253" s="8">
        <f>Allocators!K17</f>
        <v>0</v>
      </c>
      <c r="J253" s="8">
        <f>Allocators!L17</f>
        <v>0</v>
      </c>
      <c r="K253" s="8">
        <f>Allocators!M17</f>
        <v>0</v>
      </c>
      <c r="L253" s="8">
        <f>Allocators!N17</f>
        <v>0</v>
      </c>
      <c r="M253" s="8">
        <f>Allocators!O17</f>
        <v>0</v>
      </c>
      <c r="N253" s="8">
        <f>Allocators!P17</f>
        <v>0</v>
      </c>
      <c r="O253" s="8">
        <f>Allocators!Q17</f>
        <v>0</v>
      </c>
      <c r="P253" s="8">
        <f>Allocators!R17</f>
        <v>0</v>
      </c>
      <c r="Q253" s="8">
        <f>Allocators!S17</f>
        <v>0</v>
      </c>
      <c r="R253" s="8">
        <f>Allocators!T17</f>
        <v>0</v>
      </c>
      <c r="S253" s="8">
        <f>Allocators!U17</f>
        <v>0</v>
      </c>
      <c r="T253" s="8">
        <f>Allocators!V17</f>
        <v>0</v>
      </c>
    </row>
    <row r="254" spans="1:20">
      <c r="A254" s="14" t="str">
        <f>CONCATENATE(Allocators!A18," ",Allocators!B18)</f>
        <v>PROD_ENERGY DISTPRI</v>
      </c>
      <c r="B254" s="8">
        <f>Allocators!D18</f>
        <v>0</v>
      </c>
      <c r="C254" s="8">
        <f>Allocators!E18</f>
        <v>0</v>
      </c>
      <c r="D254" s="8">
        <f>Allocators!F18</f>
        <v>0</v>
      </c>
      <c r="E254" s="8">
        <f>Allocators!G18</f>
        <v>0</v>
      </c>
      <c r="F254" s="8">
        <f>Allocators!H18</f>
        <v>0</v>
      </c>
      <c r="G254" s="8">
        <f>Allocators!I18</f>
        <v>0</v>
      </c>
      <c r="H254" s="8">
        <f>Allocators!J18</f>
        <v>0</v>
      </c>
      <c r="I254" s="8">
        <f>Allocators!K18</f>
        <v>0</v>
      </c>
      <c r="J254" s="8">
        <f>Allocators!L18</f>
        <v>0</v>
      </c>
      <c r="K254" s="8">
        <f>Allocators!M18</f>
        <v>0</v>
      </c>
      <c r="L254" s="8">
        <f>Allocators!N18</f>
        <v>0</v>
      </c>
      <c r="M254" s="8">
        <f>Allocators!O18</f>
        <v>0</v>
      </c>
      <c r="N254" s="8">
        <f>Allocators!P18</f>
        <v>0</v>
      </c>
      <c r="O254" s="8">
        <f>Allocators!Q18</f>
        <v>0</v>
      </c>
      <c r="P254" s="8">
        <f>Allocators!R18</f>
        <v>0</v>
      </c>
      <c r="Q254" s="8">
        <f>Allocators!S18</f>
        <v>0</v>
      </c>
      <c r="R254" s="8">
        <f>Allocators!T18</f>
        <v>0</v>
      </c>
      <c r="S254" s="8">
        <f>Allocators!U18</f>
        <v>0</v>
      </c>
      <c r="T254" s="8">
        <f>Allocators!V18</f>
        <v>0</v>
      </c>
    </row>
    <row r="255" spans="1:20">
      <c r="A255" s="14" t="str">
        <f>CONCATENATE(Allocators!A19," ",Allocators!B19)</f>
        <v>PROD_ENERGY DISTSEC</v>
      </c>
      <c r="B255" s="8">
        <f>Allocators!D19</f>
        <v>0</v>
      </c>
      <c r="C255" s="8">
        <f>Allocators!E19</f>
        <v>0</v>
      </c>
      <c r="D255" s="8">
        <f>Allocators!F19</f>
        <v>0</v>
      </c>
      <c r="E255" s="8">
        <f>Allocators!G19</f>
        <v>0</v>
      </c>
      <c r="F255" s="8">
        <f>Allocators!H19</f>
        <v>0</v>
      </c>
      <c r="G255" s="8">
        <f>Allocators!I19</f>
        <v>0</v>
      </c>
      <c r="H255" s="8">
        <f>Allocators!J19</f>
        <v>0</v>
      </c>
      <c r="I255" s="8">
        <f>Allocators!K19</f>
        <v>0</v>
      </c>
      <c r="J255" s="8">
        <f>Allocators!L19</f>
        <v>0</v>
      </c>
      <c r="K255" s="8">
        <f>Allocators!M19</f>
        <v>0</v>
      </c>
      <c r="L255" s="8">
        <f>Allocators!N19</f>
        <v>0</v>
      </c>
      <c r="M255" s="8">
        <f>Allocators!O19</f>
        <v>0</v>
      </c>
      <c r="N255" s="8">
        <f>Allocators!P19</f>
        <v>0</v>
      </c>
      <c r="O255" s="8">
        <f>Allocators!Q19</f>
        <v>0</v>
      </c>
      <c r="P255" s="8">
        <f>Allocators!R19</f>
        <v>0</v>
      </c>
      <c r="Q255" s="8">
        <f>Allocators!S19</f>
        <v>0</v>
      </c>
      <c r="R255" s="8">
        <f>Allocators!T19</f>
        <v>0</v>
      </c>
      <c r="S255" s="8">
        <f>Allocators!U19</f>
        <v>0</v>
      </c>
      <c r="T255" s="8">
        <f>Allocators!V19</f>
        <v>0</v>
      </c>
    </row>
    <row r="256" spans="1:20">
      <c r="A256" s="14" t="str">
        <f>CONCATENATE(Allocators!A20," ",Allocators!B20)</f>
        <v>PROD_ENERGY ENERGY</v>
      </c>
      <c r="B256" s="8">
        <f>Allocators!D20</f>
        <v>0.99999999999999967</v>
      </c>
      <c r="C256" s="8">
        <f>Allocators!E20</f>
        <v>0.37522708874234045</v>
      </c>
      <c r="D256" s="8">
        <f>Allocators!F20</f>
        <v>2.4317139990928334E-2</v>
      </c>
      <c r="E256" s="8">
        <f>Allocators!G20</f>
        <v>8.1586640738265825E-2</v>
      </c>
      <c r="F256" s="8">
        <f>Allocators!H20</f>
        <v>2.5930086633795552E-3</v>
      </c>
      <c r="G256" s="8">
        <f>Allocators!I20</f>
        <v>2.3904508594787172E-4</v>
      </c>
      <c r="H256" s="8">
        <f>Allocators!J20</f>
        <v>7.438367876059121E-2</v>
      </c>
      <c r="I256" s="8">
        <f>Allocators!K20</f>
        <v>1.3789302776324348E-2</v>
      </c>
      <c r="J256" s="8">
        <f>Allocators!L20</f>
        <v>6.2655062315762136E-3</v>
      </c>
      <c r="K256" s="8">
        <f>Allocators!M20</f>
        <v>2.9030683156921127E-4</v>
      </c>
      <c r="L256" s="8">
        <f>Allocators!N20</f>
        <v>2.85052352689501E-3</v>
      </c>
      <c r="M256" s="8">
        <f>Allocators!O20</f>
        <v>5.0050922821094607E-2</v>
      </c>
      <c r="N256" s="8">
        <f>Allocators!P20</f>
        <v>0.2841683596928673</v>
      </c>
      <c r="O256" s="8">
        <f>Allocators!Q20</f>
        <v>5.3913388698352036E-2</v>
      </c>
      <c r="P256" s="8">
        <f>Allocators!R20</f>
        <v>2.015278075840234E-2</v>
      </c>
      <c r="Q256" s="8">
        <f>Allocators!S20</f>
        <v>3.280551441010764E-4</v>
      </c>
      <c r="R256" s="8">
        <f>Allocators!T20</f>
        <v>3.6591912436255712E-4</v>
      </c>
      <c r="S256" s="8">
        <f>Allocators!U20</f>
        <v>7.9125110688988351E-3</v>
      </c>
      <c r="T256" s="8">
        <f>Allocators!V20</f>
        <v>1.5658213441030518E-3</v>
      </c>
    </row>
    <row r="257" spans="1:20">
      <c r="A257" s="14" t="str">
        <f>CONCATENATE(Allocators!A21," ",Allocators!B21)</f>
        <v>PROD_ENERGY CUSTOMER</v>
      </c>
      <c r="B257" s="8">
        <f>Allocators!D21</f>
        <v>0</v>
      </c>
      <c r="C257" s="8">
        <f>Allocators!E21</f>
        <v>0</v>
      </c>
      <c r="D257" s="8">
        <f>Allocators!F21</f>
        <v>0</v>
      </c>
      <c r="E257" s="8">
        <f>Allocators!G21</f>
        <v>0</v>
      </c>
      <c r="F257" s="8">
        <f>Allocators!H21</f>
        <v>0</v>
      </c>
      <c r="G257" s="8">
        <f>Allocators!I21</f>
        <v>0</v>
      </c>
      <c r="H257" s="8">
        <f>Allocators!J21</f>
        <v>0</v>
      </c>
      <c r="I257" s="8">
        <f>Allocators!K21</f>
        <v>0</v>
      </c>
      <c r="J257" s="8">
        <f>Allocators!L21</f>
        <v>0</v>
      </c>
      <c r="K257" s="8">
        <f>Allocators!M21</f>
        <v>0</v>
      </c>
      <c r="L257" s="8">
        <f>Allocators!N21</f>
        <v>0</v>
      </c>
      <c r="M257" s="8">
        <f>Allocators!O21</f>
        <v>0</v>
      </c>
      <c r="N257" s="8">
        <f>Allocators!P21</f>
        <v>0</v>
      </c>
      <c r="O257" s="8">
        <f>Allocators!Q21</f>
        <v>0</v>
      </c>
      <c r="P257" s="8">
        <f>Allocators!R21</f>
        <v>0</v>
      </c>
      <c r="Q257" s="8">
        <f>Allocators!S21</f>
        <v>0</v>
      </c>
      <c r="R257" s="8">
        <f>Allocators!T21</f>
        <v>0</v>
      </c>
      <c r="S257" s="8">
        <f>Allocators!U21</f>
        <v>0</v>
      </c>
      <c r="T257" s="8">
        <f>Allocators!V21</f>
        <v>0</v>
      </c>
    </row>
    <row r="258" spans="1:20">
      <c r="A258" s="14" t="str">
        <f>CONCATENATE(Allocators!A22," ",Allocators!B22)</f>
        <v>PROD_ENERGY TOTAL</v>
      </c>
      <c r="B258" s="8">
        <f>Allocators!D22</f>
        <v>0.99999999999999967</v>
      </c>
      <c r="C258" s="8">
        <f>Allocators!E22</f>
        <v>0.37522708874234045</v>
      </c>
      <c r="D258" s="8">
        <f>Allocators!F22</f>
        <v>2.4317139990928334E-2</v>
      </c>
      <c r="E258" s="8">
        <f>Allocators!G22</f>
        <v>8.1586640738265825E-2</v>
      </c>
      <c r="F258" s="8">
        <f>Allocators!H22</f>
        <v>2.5930086633795552E-3</v>
      </c>
      <c r="G258" s="8">
        <f>Allocators!I22</f>
        <v>2.3904508594787172E-4</v>
      </c>
      <c r="H258" s="8">
        <f>Allocators!J22</f>
        <v>7.438367876059121E-2</v>
      </c>
      <c r="I258" s="8">
        <f>Allocators!K22</f>
        <v>1.3789302776324348E-2</v>
      </c>
      <c r="J258" s="8">
        <f>Allocators!L22</f>
        <v>6.2655062315762136E-3</v>
      </c>
      <c r="K258" s="8">
        <f>Allocators!M22</f>
        <v>2.9030683156921127E-4</v>
      </c>
      <c r="L258" s="8">
        <f>Allocators!N22</f>
        <v>2.85052352689501E-3</v>
      </c>
      <c r="M258" s="8">
        <f>Allocators!O22</f>
        <v>5.0050922821094607E-2</v>
      </c>
      <c r="N258" s="8">
        <f>Allocators!P22</f>
        <v>0.2841683596928673</v>
      </c>
      <c r="O258" s="8">
        <f>Allocators!Q22</f>
        <v>5.3913388698352036E-2</v>
      </c>
      <c r="P258" s="8">
        <f>Allocators!R22</f>
        <v>2.015278075840234E-2</v>
      </c>
      <c r="Q258" s="8">
        <f>Allocators!S22</f>
        <v>3.280551441010764E-4</v>
      </c>
      <c r="R258" s="8">
        <f>Allocators!T22</f>
        <v>3.6591912436255712E-4</v>
      </c>
      <c r="S258" s="8">
        <f>Allocators!U22</f>
        <v>7.9125110688988351E-3</v>
      </c>
      <c r="T258" s="8">
        <f>Allocators!V22</f>
        <v>1.5658213441030518E-3</v>
      </c>
    </row>
    <row r="260" spans="1:20">
      <c r="A260" s="14" t="str">
        <f>CONCATENATE(Allocators!A532," ",Allocators!B532)</f>
        <v>RATEBASE PRODUCTION</v>
      </c>
      <c r="B260" s="8">
        <f ca="1">Allocators!D532</f>
        <v>0.40296311930193046</v>
      </c>
      <c r="C260" s="8">
        <f ca="1">Allocators!E532</f>
        <v>0.19690455352189612</v>
      </c>
      <c r="D260" s="8">
        <f ca="1">Allocators!F532</f>
        <v>9.6822046151890714E-3</v>
      </c>
      <c r="E260" s="8">
        <f ca="1">Allocators!G532</f>
        <v>3.5942876206187899E-2</v>
      </c>
      <c r="F260" s="8">
        <f ca="1">Allocators!H532</f>
        <v>1.0648730452121949E-3</v>
      </c>
      <c r="G260" s="8">
        <f ca="1">Allocators!I532</f>
        <v>-1.3535300467621107E-5</v>
      </c>
      <c r="H260" s="8">
        <f ca="1">Allocators!J532</f>
        <v>2.7533716648104323E-2</v>
      </c>
      <c r="I260" s="8">
        <f ca="1">Allocators!K532</f>
        <v>4.9940694511263241E-3</v>
      </c>
      <c r="J260" s="8">
        <f ca="1">Allocators!L532</f>
        <v>2.1744727004812726E-3</v>
      </c>
      <c r="K260" s="8">
        <f ca="1">Allocators!M532</f>
        <v>1.0546171324704918E-4</v>
      </c>
      <c r="L260" s="8">
        <f ca="1">Allocators!N532</f>
        <v>9.7297166052940861E-4</v>
      </c>
      <c r="M260" s="8">
        <f ca="1">Allocators!O532</f>
        <v>1.5757676118259248E-2</v>
      </c>
      <c r="N260" s="8">
        <f ca="1">Allocators!P532</f>
        <v>8.3983771175934085E-2</v>
      </c>
      <c r="O260" s="8">
        <f ca="1">Allocators!Q532</f>
        <v>1.5061851238205632E-2</v>
      </c>
      <c r="P260" s="8">
        <f ca="1">Allocators!R532</f>
        <v>8.5438866219137138E-3</v>
      </c>
      <c r="Q260" s="8">
        <f ca="1">Allocators!S532</f>
        <v>1.4326991194063007E-4</v>
      </c>
      <c r="R260" s="8">
        <f ca="1">Allocators!T532</f>
        <v>1.109999741712091E-4</v>
      </c>
      <c r="S260" s="8">
        <f ca="1">Allocators!U532</f>
        <v>0</v>
      </c>
      <c r="T260" s="8">
        <f ca="1">Allocators!V532</f>
        <v>0</v>
      </c>
    </row>
    <row r="261" spans="1:20">
      <c r="A261" s="14" t="str">
        <f>CONCATENATE(Allocators!A533," ",Allocators!B533)</f>
        <v>RATEBASE BULKTRAN</v>
      </c>
      <c r="B261" s="8">
        <f ca="1">Allocators!D533</f>
        <v>0.18413640278985818</v>
      </c>
      <c r="C261" s="8">
        <f ca="1">Allocators!E533</f>
        <v>8.9806761484375303E-2</v>
      </c>
      <c r="D261" s="8">
        <f ca="1">Allocators!F533</f>
        <v>4.4167790262584295E-3</v>
      </c>
      <c r="E261" s="8">
        <f ca="1">Allocators!G533</f>
        <v>1.6430809136221022E-2</v>
      </c>
      <c r="F261" s="8">
        <f ca="1">Allocators!H533</f>
        <v>4.832485791771048E-4</v>
      </c>
      <c r="G261" s="8">
        <f ca="1">Allocators!I533</f>
        <v>-1.4376611211042767E-5</v>
      </c>
      <c r="H261" s="8">
        <f ca="1">Allocators!J533</f>
        <v>1.25973341153079E-2</v>
      </c>
      <c r="I261" s="8">
        <f ca="1">Allocators!K533</f>
        <v>2.2738030184645611E-3</v>
      </c>
      <c r="J261" s="8">
        <f ca="1">Allocators!L533</f>
        <v>9.8478480284941872E-4</v>
      </c>
      <c r="K261" s="8">
        <f ca="1">Allocators!M533</f>
        <v>4.835425938580843E-5</v>
      </c>
      <c r="L261" s="8">
        <f ca="1">Allocators!N533</f>
        <v>4.4610815883136626E-4</v>
      </c>
      <c r="M261" s="8">
        <f ca="1">Allocators!O533</f>
        <v>7.2176489020775777E-3</v>
      </c>
      <c r="N261" s="8">
        <f ca="1">Allocators!P533</f>
        <v>3.8507138092578816E-2</v>
      </c>
      <c r="O261" s="8">
        <f ca="1">Allocators!Q533</f>
        <v>6.9044077410237957E-3</v>
      </c>
      <c r="P261" s="8">
        <f ca="1">Allocators!R533</f>
        <v>3.9170192647314112E-3</v>
      </c>
      <c r="Q261" s="8">
        <f ca="1">Allocators!S533</f>
        <v>6.5689298013377689E-5</v>
      </c>
      <c r="R261" s="8">
        <f ca="1">Allocators!T533</f>
        <v>5.089352177330388E-5</v>
      </c>
      <c r="S261" s="8">
        <f ca="1">Allocators!U533</f>
        <v>0</v>
      </c>
      <c r="T261" s="8">
        <f ca="1">Allocators!V533</f>
        <v>0</v>
      </c>
    </row>
    <row r="262" spans="1:20">
      <c r="A262" s="14" t="str">
        <f>CONCATENATE(Allocators!A534," ",Allocators!B534)</f>
        <v>RATEBASE SUBTRAN</v>
      </c>
      <c r="B262" s="8">
        <f ca="1">Allocators!D534</f>
        <v>3.8639584586169867E-2</v>
      </c>
      <c r="C262" s="8">
        <f ca="1">Allocators!E534</f>
        <v>1.8609325080296012E-2</v>
      </c>
      <c r="D262" s="8">
        <f ca="1">Allocators!F534</f>
        <v>8.9329833666979073E-4</v>
      </c>
      <c r="E262" s="8">
        <f ca="1">Allocators!G534</f>
        <v>3.3029145458011847E-3</v>
      </c>
      <c r="F262" s="8">
        <f ca="1">Allocators!H534</f>
        <v>9.5013028622231274E-5</v>
      </c>
      <c r="G262" s="8">
        <f ca="1">Allocators!I534</f>
        <v>-4.5454100258709362E-6</v>
      </c>
      <c r="H262" s="8">
        <f ca="1">Allocators!J534</f>
        <v>2.5178685342665142E-3</v>
      </c>
      <c r="I262" s="8">
        <f ca="1">Allocators!K534</f>
        <v>4.5273602253070904E-4</v>
      </c>
      <c r="J262" s="8">
        <f ca="1">Allocators!L534</f>
        <v>2.5764475968767259E-4</v>
      </c>
      <c r="K262" s="8">
        <f ca="1">Allocators!M534</f>
        <v>0</v>
      </c>
      <c r="L262" s="8">
        <f ca="1">Allocators!N534</f>
        <v>8.9185348168445525E-5</v>
      </c>
      <c r="M262" s="8">
        <f ca="1">Allocators!O534</f>
        <v>1.4426826695775185E-3</v>
      </c>
      <c r="N262" s="8">
        <f ca="1">Allocators!P534</f>
        <v>1.0150460311642325E-2</v>
      </c>
      <c r="O262" s="8">
        <f ca="1">Allocators!Q534</f>
        <v>0</v>
      </c>
      <c r="P262" s="8">
        <f ca="1">Allocators!R534</f>
        <v>7.6772975981969705E-4</v>
      </c>
      <c r="Q262" s="8">
        <f ca="1">Allocators!S534</f>
        <v>1.2814556281892254E-5</v>
      </c>
      <c r="R262" s="8">
        <f ca="1">Allocators!T534</f>
        <v>1.0265558586068348E-5</v>
      </c>
      <c r="S262" s="8">
        <f ca="1">Allocators!U534</f>
        <v>3.4667577236695609E-5</v>
      </c>
      <c r="T262" s="8">
        <f ca="1">Allocators!V534</f>
        <v>7.5239070089782994E-6</v>
      </c>
    </row>
    <row r="263" spans="1:20">
      <c r="A263" s="14" t="str">
        <f>CONCATENATE(Allocators!A535," ",Allocators!B535)</f>
        <v>RATEBASE DISTPRI</v>
      </c>
      <c r="B263" s="8">
        <f ca="1">Allocators!D535</f>
        <v>0.19946520387115241</v>
      </c>
      <c r="C263" s="8">
        <f ca="1">Allocators!E535</f>
        <v>0.13280119210085922</v>
      </c>
      <c r="D263" s="8">
        <f ca="1">Allocators!F535</f>
        <v>6.2273101547762003E-3</v>
      </c>
      <c r="E263" s="8">
        <f ca="1">Allocators!G535</f>
        <v>2.2938484251903479E-2</v>
      </c>
      <c r="F263" s="8">
        <f ca="1">Allocators!H535</f>
        <v>6.6502082934869486E-4</v>
      </c>
      <c r="G263" s="8">
        <f ca="1">Allocators!I535</f>
        <v>0</v>
      </c>
      <c r="H263" s="8">
        <f ca="1">Allocators!J535</f>
        <v>1.7339793294787728E-2</v>
      </c>
      <c r="I263" s="8">
        <f ca="1">Allocators!K535</f>
        <v>3.136704541113641E-3</v>
      </c>
      <c r="J263" s="8">
        <f ca="1">Allocators!L535</f>
        <v>0</v>
      </c>
      <c r="K263" s="8">
        <f ca="1">Allocators!M535</f>
        <v>0</v>
      </c>
      <c r="L263" s="8">
        <f ca="1">Allocators!N535</f>
        <v>6.2593442801354049E-4</v>
      </c>
      <c r="M263" s="8">
        <f ca="1">Allocators!O535</f>
        <v>9.9857657538990861E-3</v>
      </c>
      <c r="N263" s="8">
        <f ca="1">Allocators!P535</f>
        <v>0</v>
      </c>
      <c r="O263" s="8">
        <f ca="1">Allocators!Q535</f>
        <v>0</v>
      </c>
      <c r="P263" s="8">
        <f ca="1">Allocators!R535</f>
        <v>5.2883496350726138E-3</v>
      </c>
      <c r="Q263" s="8">
        <f ca="1">Allocators!S535</f>
        <v>8.8334611640653922E-5</v>
      </c>
      <c r="R263" s="8">
        <f ca="1">Allocators!T535</f>
        <v>7.156842735845646E-5</v>
      </c>
      <c r="S263" s="8">
        <f ca="1">Allocators!U535</f>
        <v>2.4391398616787781E-4</v>
      </c>
      <c r="T263" s="8">
        <f ca="1">Allocators!V535</f>
        <v>5.283185621122003E-5</v>
      </c>
    </row>
    <row r="264" spans="1:20">
      <c r="A264" s="14" t="str">
        <f>CONCATENATE(Allocators!A536," ",Allocators!B536)</f>
        <v>RATEBASE DISTSEC</v>
      </c>
      <c r="B264" s="8">
        <f ca="1">Allocators!D536</f>
        <v>0.10130637826557175</v>
      </c>
      <c r="C264" s="8">
        <f ca="1">Allocators!E536</f>
        <v>7.5509085774419962E-2</v>
      </c>
      <c r="D264" s="8">
        <f ca="1">Allocators!F536</f>
        <v>3.6215586324247397E-3</v>
      </c>
      <c r="E264" s="8">
        <f ca="1">Allocators!G536</f>
        <v>1.1087566902292487E-2</v>
      </c>
      <c r="F264" s="8">
        <f ca="1">Allocators!H536</f>
        <v>0</v>
      </c>
      <c r="G264" s="8">
        <f ca="1">Allocators!I536</f>
        <v>0</v>
      </c>
      <c r="H264" s="8">
        <f ca="1">Allocators!J536</f>
        <v>7.122920533876434E-3</v>
      </c>
      <c r="I264" s="8">
        <f ca="1">Allocators!K536</f>
        <v>0</v>
      </c>
      <c r="J264" s="8">
        <f ca="1">Allocators!L536</f>
        <v>0</v>
      </c>
      <c r="K264" s="8">
        <f ca="1">Allocators!M536</f>
        <v>0</v>
      </c>
      <c r="L264" s="8">
        <f ca="1">Allocators!N536</f>
        <v>1.9504983570686329E-4</v>
      </c>
      <c r="M264" s="8">
        <f ca="1">Allocators!O536</f>
        <v>0</v>
      </c>
      <c r="N264" s="8">
        <f ca="1">Allocators!P536</f>
        <v>0</v>
      </c>
      <c r="O264" s="8">
        <f ca="1">Allocators!Q536</f>
        <v>0</v>
      </c>
      <c r="P264" s="8">
        <f ca="1">Allocators!R536</f>
        <v>2.6576845132141179E-3</v>
      </c>
      <c r="Q264" s="8">
        <f ca="1">Allocators!S536</f>
        <v>0</v>
      </c>
      <c r="R264" s="8">
        <f ca="1">Allocators!T536</f>
        <v>2.7612575738389956E-5</v>
      </c>
      <c r="S264" s="8">
        <f ca="1">Allocators!U536</f>
        <v>9.3244359881002785E-4</v>
      </c>
      <c r="T264" s="8">
        <f ca="1">Allocators!V536</f>
        <v>1.5245589908872506E-4</v>
      </c>
    </row>
    <row r="265" spans="1:20">
      <c r="A265" s="14" t="str">
        <f>CONCATENATE(Allocators!A537," ",Allocators!B537)</f>
        <v>RATEBASE ENERGY</v>
      </c>
      <c r="B265" s="8">
        <f ca="1">Allocators!D537</f>
        <v>2.4261145735872156E-2</v>
      </c>
      <c r="C265" s="8">
        <f ca="1">Allocators!E537</f>
        <v>9.3013688233148355E-3</v>
      </c>
      <c r="D265" s="8">
        <f ca="1">Allocators!F537</f>
        <v>5.8325591931259694E-4</v>
      </c>
      <c r="E265" s="8">
        <f ca="1">Allocators!G537</f>
        <v>1.9632489926340196E-3</v>
      </c>
      <c r="F265" s="8">
        <f ca="1">Allocators!H537</f>
        <v>5.6914456073976305E-5</v>
      </c>
      <c r="G265" s="8">
        <f ca="1">Allocators!I537</f>
        <v>2.8546914156696183E-6</v>
      </c>
      <c r="H265" s="8">
        <f ca="1">Allocators!J537</f>
        <v>1.8133995729755735E-3</v>
      </c>
      <c r="I265" s="8">
        <f ca="1">Allocators!K537</f>
        <v>3.4043458189614371E-4</v>
      </c>
      <c r="J265" s="8">
        <f ca="1">Allocators!L537</f>
        <v>1.4987985936502221E-4</v>
      </c>
      <c r="K265" s="8">
        <f ca="1">Allocators!M537</f>
        <v>7.0179255682071374E-6</v>
      </c>
      <c r="L265" s="8">
        <f ca="1">Allocators!N537</f>
        <v>6.8907694935989433E-5</v>
      </c>
      <c r="M265" s="8">
        <f ca="1">Allocators!O537</f>
        <v>1.1839011016006892E-3</v>
      </c>
      <c r="N265" s="8">
        <f ca="1">Allocators!P537</f>
        <v>6.7955281923118664E-3</v>
      </c>
      <c r="O265" s="8">
        <f ca="1">Allocators!Q537</f>
        <v>1.2525529042313403E-3</v>
      </c>
      <c r="P265" s="8">
        <f ca="1">Allocators!R537</f>
        <v>4.8571408914835183E-4</v>
      </c>
      <c r="Q265" s="8">
        <f ca="1">Allocators!S537</f>
        <v>7.9304282356663273E-6</v>
      </c>
      <c r="R265" s="8">
        <f ca="1">Allocators!T537</f>
        <v>8.8460755723586615E-6</v>
      </c>
      <c r="S265" s="8">
        <f ca="1">Allocators!U537</f>
        <v>2.0247298582811395E-4</v>
      </c>
      <c r="T265" s="8">
        <f ca="1">Allocators!V537</f>
        <v>3.6917441451738268E-5</v>
      </c>
    </row>
    <row r="266" spans="1:20">
      <c r="A266" s="14" t="str">
        <f>CONCATENATE(Allocators!A538," ",Allocators!B538)</f>
        <v>RATEBASE CUSTOMER</v>
      </c>
      <c r="B266" s="8">
        <f ca="1">Allocators!D538</f>
        <v>4.9228165449445138E-2</v>
      </c>
      <c r="C266" s="8">
        <f ca="1">Allocators!E538</f>
        <v>2.3132312828458488E-2</v>
      </c>
      <c r="D266" s="8">
        <f ca="1">Allocators!F538</f>
        <v>5.9713149947697016E-3</v>
      </c>
      <c r="E266" s="8">
        <f ca="1">Allocators!G538</f>
        <v>1.7203084801088113E-3</v>
      </c>
      <c r="F266" s="8">
        <f ca="1">Allocators!H538</f>
        <v>5.1753497817093764E-4</v>
      </c>
      <c r="G266" s="8">
        <f ca="1">Allocators!I538</f>
        <v>-1.9478983390754972E-5</v>
      </c>
      <c r="H266" s="8">
        <f ca="1">Allocators!J538</f>
        <v>4.9012819850110406E-4</v>
      </c>
      <c r="I266" s="8">
        <f ca="1">Allocators!K538</f>
        <v>1.4080237080119071E-4</v>
      </c>
      <c r="J266" s="8">
        <f ca="1">Allocators!L538</f>
        <v>2.9351492350063684E-4</v>
      </c>
      <c r="K266" s="8">
        <f ca="1">Allocators!M538</f>
        <v>5.5989785448131057E-5</v>
      </c>
      <c r="L266" s="8">
        <f ca="1">Allocators!N538</f>
        <v>3.4167145870394827E-6</v>
      </c>
      <c r="M266" s="8">
        <f ca="1">Allocators!O538</f>
        <v>8.6178259998436775E-5</v>
      </c>
      <c r="N266" s="8">
        <f ca="1">Allocators!P538</f>
        <v>4.6766211647713386E-4</v>
      </c>
      <c r="O266" s="8">
        <f ca="1">Allocators!Q538</f>
        <v>8.3231782505023888E-5</v>
      </c>
      <c r="P266" s="8">
        <f ca="1">Allocators!R538</f>
        <v>1.3721826242293794E-4</v>
      </c>
      <c r="Q266" s="8">
        <f ca="1">Allocators!S538</f>
        <v>2.4886379410034335E-6</v>
      </c>
      <c r="R266" s="8">
        <f ca="1">Allocators!T538</f>
        <v>2.5892723008471962E-6</v>
      </c>
      <c r="S266" s="8">
        <f ca="1">Allocators!U538</f>
        <v>1.4353065616789659E-2</v>
      </c>
      <c r="T266" s="8">
        <f ca="1">Allocators!V538</f>
        <v>1.7898872100548132E-3</v>
      </c>
    </row>
    <row r="267" spans="1:20">
      <c r="A267" s="14" t="str">
        <f>CONCATENATE(Allocators!A539," ",Allocators!B539)</f>
        <v>RATEBASE TOTAL</v>
      </c>
      <c r="B267" s="8">
        <f ca="1">Allocators!D539</f>
        <v>0.99999999999999967</v>
      </c>
      <c r="C267" s="8">
        <f ca="1">Allocators!E539</f>
        <v>0.54606459961361986</v>
      </c>
      <c r="D267" s="8">
        <f ca="1">Allocators!F539</f>
        <v>3.139572167940053E-2</v>
      </c>
      <c r="E267" s="8">
        <f ca="1">Allocators!G539</f>
        <v>9.3386208515148825E-2</v>
      </c>
      <c r="F267" s="8">
        <f ca="1">Allocators!H539</f>
        <v>2.8826049166051399E-3</v>
      </c>
      <c r="G267" s="8">
        <f ca="1">Allocators!I539</f>
        <v>-4.9081613679620128E-5</v>
      </c>
      <c r="H267" s="8">
        <f ca="1">Allocators!J539</f>
        <v>6.9415160897819614E-2</v>
      </c>
      <c r="I267" s="8">
        <f ca="1">Allocators!K539</f>
        <v>1.1338549985932568E-2</v>
      </c>
      <c r="J267" s="8">
        <f ca="1">Allocators!L539</f>
        <v>3.8602970458840222E-3</v>
      </c>
      <c r="K267" s="8">
        <f ca="1">Allocators!M539</f>
        <v>2.1682368364919568E-4</v>
      </c>
      <c r="L267" s="8">
        <f ca="1">Allocators!N539</f>
        <v>2.4015738407726531E-3</v>
      </c>
      <c r="M267" s="8">
        <f ca="1">Allocators!O539</f>
        <v>3.5673852805412562E-2</v>
      </c>
      <c r="N267" s="8">
        <f ca="1">Allocators!P539</f>
        <v>0.13990455988894421</v>
      </c>
      <c r="O267" s="8">
        <f ca="1">Allocators!Q539</f>
        <v>2.3302043665965791E-2</v>
      </c>
      <c r="P267" s="8">
        <f ca="1">Allocators!R539</f>
        <v>2.1797602146322839E-2</v>
      </c>
      <c r="Q267" s="8">
        <f ca="1">Allocators!S539</f>
        <v>3.2052744405322358E-4</v>
      </c>
      <c r="R267" s="8">
        <f ca="1">Allocators!T539</f>
        <v>2.827754055006337E-4</v>
      </c>
      <c r="S267" s="8">
        <f ca="1">Allocators!U539</f>
        <v>1.5766563764832368E-2</v>
      </c>
      <c r="T267" s="8">
        <f ca="1">Allocators!V539</f>
        <v>2.0396163138154742E-3</v>
      </c>
    </row>
    <row r="268" spans="1:20"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</row>
    <row r="269" spans="1:20">
      <c r="A269" s="14" t="str">
        <f>CONCATENATE(Allocators!A447," ",Allocators!B447)</f>
        <v>RB_GUP_CWIP PRODUCTION</v>
      </c>
      <c r="B269" s="8">
        <f ca="1">Allocators!D447</f>
        <v>0.29930054655287686</v>
      </c>
      <c r="C269" s="8">
        <f ca="1">Allocators!E447</f>
        <v>0.1474303582664008</v>
      </c>
      <c r="D269" s="8">
        <f ca="1">Allocators!F447</f>
        <v>7.2880094107996788E-3</v>
      </c>
      <c r="E269" s="8">
        <f ca="1">Allocators!G447</f>
        <v>2.6695560790216809E-2</v>
      </c>
      <c r="F269" s="8">
        <f ca="1">Allocators!H447</f>
        <v>8.4028147381736101E-4</v>
      </c>
      <c r="G269" s="8">
        <f ca="1">Allocators!I447</f>
        <v>7.8798907854710652E-5</v>
      </c>
      <c r="H269" s="8">
        <f ca="1">Allocators!J447</f>
        <v>2.0292778982369829E-2</v>
      </c>
      <c r="I269" s="8">
        <f ca="1">Allocators!K447</f>
        <v>3.7811359331863794E-3</v>
      </c>
      <c r="J269" s="8">
        <f ca="1">Allocators!L447</f>
        <v>1.7086249234540337E-3</v>
      </c>
      <c r="K269" s="8">
        <f ca="1">Allocators!M447</f>
        <v>7.683495289145345E-5</v>
      </c>
      <c r="L269" s="8">
        <f ca="1">Allocators!N447</f>
        <v>7.0887874653570643E-4</v>
      </c>
      <c r="M269" s="8">
        <f ca="1">Allocators!O447</f>
        <v>1.160067990698958E-2</v>
      </c>
      <c r="N269" s="8">
        <f ca="1">Allocators!P447</f>
        <v>6.1309919269496221E-2</v>
      </c>
      <c r="O269" s="8">
        <f ca="1">Allocators!Q447</f>
        <v>1.1071555253287643E-2</v>
      </c>
      <c r="P269" s="8">
        <f ca="1">Allocators!R447</f>
        <v>6.2318802248935382E-3</v>
      </c>
      <c r="Q269" s="8">
        <f ca="1">Allocators!S447</f>
        <v>1.0438161165794747E-4</v>
      </c>
      <c r="R269" s="8">
        <f ca="1">Allocators!T447</f>
        <v>8.0867899025199307E-5</v>
      </c>
      <c r="S269" s="8">
        <f ca="1">Allocators!U447</f>
        <v>0</v>
      </c>
      <c r="T269" s="8">
        <f ca="1">Allocators!V447</f>
        <v>0</v>
      </c>
    </row>
    <row r="270" spans="1:20">
      <c r="A270" s="14" t="str">
        <f>CONCATENATE(Allocators!A448," ",Allocators!B448)</f>
        <v>RB_GUP_CWIP BULKTRAN</v>
      </c>
      <c r="B270" s="8">
        <f ca="1">Allocators!D448</f>
        <v>0.28598468946622424</v>
      </c>
      <c r="C270" s="8">
        <f ca="1">Allocators!E448</f>
        <v>0.1408711935621608</v>
      </c>
      <c r="D270" s="8">
        <f ca="1">Allocators!F448</f>
        <v>6.9637664621044881E-3</v>
      </c>
      <c r="E270" s="8">
        <f ca="1">Allocators!G448</f>
        <v>2.5507877451764333E-2</v>
      </c>
      <c r="F270" s="8">
        <f ca="1">Allocators!H448</f>
        <v>8.0289741907111625E-4</v>
      </c>
      <c r="G270" s="8">
        <f ca="1">Allocators!I448</f>
        <v>7.5293150823317267E-5</v>
      </c>
      <c r="H270" s="8">
        <f ca="1">Allocators!J448</f>
        <v>1.9389954888219624E-2</v>
      </c>
      <c r="I270" s="8">
        <f ca="1">Allocators!K448</f>
        <v>3.6129135016158393E-3</v>
      </c>
      <c r="J270" s="8">
        <f ca="1">Allocators!L448</f>
        <v>1.6326083389290637E-3</v>
      </c>
      <c r="K270" s="8">
        <f ca="1">Allocators!M448</f>
        <v>7.3416572057385989E-5</v>
      </c>
      <c r="L270" s="8">
        <f ca="1">Allocators!N448</f>
        <v>6.7734078848868614E-4</v>
      </c>
      <c r="M270" s="8">
        <f ca="1">Allocators!O448</f>
        <v>1.1084566597045506E-2</v>
      </c>
      <c r="N270" s="8">
        <f ca="1">Allocators!P448</f>
        <v>5.8582245924460784E-2</v>
      </c>
      <c r="O270" s="8">
        <f ca="1">Allocators!Q448</f>
        <v>1.0578982656352171E-2</v>
      </c>
      <c r="P270" s="8">
        <f ca="1">Allocators!R448</f>
        <v>5.9546243781817528E-3</v>
      </c>
      <c r="Q270" s="8">
        <f ca="1">Allocators!S448</f>
        <v>9.9737682205362443E-5</v>
      </c>
      <c r="R270" s="8">
        <f ca="1">Allocators!T448</f>
        <v>7.7270092744123386E-5</v>
      </c>
      <c r="S270" s="8">
        <f ca="1">Allocators!U448</f>
        <v>0</v>
      </c>
      <c r="T270" s="8">
        <f ca="1">Allocators!V448</f>
        <v>0</v>
      </c>
    </row>
    <row r="271" spans="1:20">
      <c r="A271" s="14" t="str">
        <f>CONCATENATE(Allocators!A449," ",Allocators!B449)</f>
        <v>RB_GUP_CWIP SUBTRAN</v>
      </c>
      <c r="B271" s="8">
        <f ca="1">Allocators!D449</f>
        <v>6.2822288754392025E-2</v>
      </c>
      <c r="C271" s="8">
        <f ca="1">Allocators!E449</f>
        <v>3.0586126418336794E-2</v>
      </c>
      <c r="D271" s="8">
        <f ca="1">Allocators!F449</f>
        <v>1.4761264723526244E-3</v>
      </c>
      <c r="E271" s="8">
        <f ca="1">Allocators!G449</f>
        <v>5.3700759306493156E-3</v>
      </c>
      <c r="F271" s="8">
        <f ca="1">Allocators!H449</f>
        <v>1.6587659291140158E-4</v>
      </c>
      <c r="G271" s="8">
        <f ca="1">Allocators!I449</f>
        <v>2.0659052380502215E-5</v>
      </c>
      <c r="H271" s="8">
        <f ca="1">Allocators!J449</f>
        <v>4.0571762988991988E-3</v>
      </c>
      <c r="I271" s="8">
        <f ca="1">Allocators!K449</f>
        <v>7.5422434185386418E-4</v>
      </c>
      <c r="J271" s="8">
        <f ca="1">Allocators!L449</f>
        <v>4.48772470277021E-4</v>
      </c>
      <c r="K271" s="8">
        <f ca="1">Allocators!M449</f>
        <v>0</v>
      </c>
      <c r="L271" s="8">
        <f ca="1">Allocators!N449</f>
        <v>1.4166962997070619E-4</v>
      </c>
      <c r="M271" s="8">
        <f ca="1">Allocators!O449</f>
        <v>2.3192127281392635E-3</v>
      </c>
      <c r="N271" s="8">
        <f ca="1">Allocators!P449</f>
        <v>1.6157220133838836E-2</v>
      </c>
      <c r="O271" s="8">
        <f ca="1">Allocators!Q449</f>
        <v>0</v>
      </c>
      <c r="P271" s="8">
        <f ca="1">Allocators!R449</f>
        <v>1.2210912006339709E-3</v>
      </c>
      <c r="Q271" s="8">
        <f ca="1">Allocators!S449</f>
        <v>2.0355623489228102E-5</v>
      </c>
      <c r="R271" s="8">
        <f ca="1">Allocators!T449</f>
        <v>1.6306009858966087E-5</v>
      </c>
      <c r="S271" s="8">
        <f ca="1">Allocators!U449</f>
        <v>5.5443919397579442E-5</v>
      </c>
      <c r="T271" s="8">
        <f ca="1">Allocators!V449</f>
        <v>1.1951931402752906E-5</v>
      </c>
    </row>
    <row r="272" spans="1:20">
      <c r="A272" s="14" t="str">
        <f>CONCATENATE(Allocators!A450," ",Allocators!B450)</f>
        <v>RB_GUP_CWIP DISTPRI</v>
      </c>
      <c r="B272" s="8">
        <f ca="1">Allocators!D450</f>
        <v>0.19123551063800687</v>
      </c>
      <c r="C272" s="8">
        <f ca="1">Allocators!E450</f>
        <v>0.12781084805476092</v>
      </c>
      <c r="D272" s="8">
        <f ca="1">Allocators!F450</f>
        <v>6.0246697223614301E-3</v>
      </c>
      <c r="E272" s="8">
        <f ca="1">Allocators!G450</f>
        <v>2.1875945516126472E-2</v>
      </c>
      <c r="F272" s="8">
        <f ca="1">Allocators!H450</f>
        <v>6.760805464771473E-4</v>
      </c>
      <c r="G272" s="8">
        <f ca="1">Allocators!I450</f>
        <v>0</v>
      </c>
      <c r="H272" s="8">
        <f ca="1">Allocators!J450</f>
        <v>1.640313554875315E-2</v>
      </c>
      <c r="I272" s="8">
        <f ca="1">Allocators!K450</f>
        <v>3.0550850997881625E-3</v>
      </c>
      <c r="J272" s="8">
        <f ca="1">Allocators!L450</f>
        <v>0</v>
      </c>
      <c r="K272" s="8">
        <f ca="1">Allocators!M450</f>
        <v>0</v>
      </c>
      <c r="L272" s="8">
        <f ca="1">Allocators!N450</f>
        <v>5.8476167382901694E-4</v>
      </c>
      <c r="M272" s="8">
        <f ca="1">Allocators!O450</f>
        <v>9.4308825731879049E-3</v>
      </c>
      <c r="N272" s="8">
        <f ca="1">Allocators!P450</f>
        <v>0</v>
      </c>
      <c r="O272" s="8">
        <f ca="1">Allocators!Q450</f>
        <v>0</v>
      </c>
      <c r="P272" s="8">
        <f ca="1">Allocators!R450</f>
        <v>4.946299184131692E-3</v>
      </c>
      <c r="Q272" s="8">
        <f ca="1">Allocators!S450</f>
        <v>8.2523632742343569E-5</v>
      </c>
      <c r="R272" s="8">
        <f ca="1">Allocators!T450</f>
        <v>6.6857970000561902E-5</v>
      </c>
      <c r="S272" s="8">
        <f ca="1">Allocators!U450</f>
        <v>2.2904611667265697E-4</v>
      </c>
      <c r="T272" s="8">
        <f ca="1">Allocators!V450</f>
        <v>4.9374999175437977E-5</v>
      </c>
    </row>
    <row r="273" spans="1:20">
      <c r="A273" s="14" t="str">
        <f>CONCATENATE(Allocators!A451," ",Allocators!B451)</f>
        <v>RB_GUP_CWIP DISTSEC</v>
      </c>
      <c r="B273" s="8">
        <f ca="1">Allocators!D451</f>
        <v>9.6133705976235981E-2</v>
      </c>
      <c r="C273" s="8">
        <f ca="1">Allocators!E451</f>
        <v>7.1879311506484286E-2</v>
      </c>
      <c r="D273" s="8">
        <f ca="1">Allocators!F451</f>
        <v>3.4653245163376841E-3</v>
      </c>
      <c r="E273" s="8">
        <f ca="1">Allocators!G451</f>
        <v>1.0456328196217125E-2</v>
      </c>
      <c r="F273" s="8">
        <f ca="1">Allocators!H451</f>
        <v>0</v>
      </c>
      <c r="G273" s="8">
        <f ca="1">Allocators!I451</f>
        <v>0</v>
      </c>
      <c r="H273" s="8">
        <f ca="1">Allocators!J451</f>
        <v>6.6628130251478838E-3</v>
      </c>
      <c r="I273" s="8">
        <f ca="1">Allocators!K451</f>
        <v>0</v>
      </c>
      <c r="J273" s="8">
        <f ca="1">Allocators!L451</f>
        <v>0</v>
      </c>
      <c r="K273" s="8">
        <f ca="1">Allocators!M451</f>
        <v>0</v>
      </c>
      <c r="L273" s="8">
        <f ca="1">Allocators!N451</f>
        <v>1.8014848650835591E-4</v>
      </c>
      <c r="M273" s="8">
        <f ca="1">Allocators!O451</f>
        <v>0</v>
      </c>
      <c r="N273" s="8">
        <f ca="1">Allocators!P451</f>
        <v>0</v>
      </c>
      <c r="O273" s="8">
        <f ca="1">Allocators!Q451</f>
        <v>0</v>
      </c>
      <c r="P273" s="8">
        <f ca="1">Allocators!R451</f>
        <v>2.4575392262952958E-3</v>
      </c>
      <c r="Q273" s="8">
        <f ca="1">Allocators!S451</f>
        <v>0</v>
      </c>
      <c r="R273" s="8">
        <f ca="1">Allocators!T451</f>
        <v>2.5501963607353458E-5</v>
      </c>
      <c r="S273" s="8">
        <f ca="1">Allocators!U451</f>
        <v>8.658897489450632E-4</v>
      </c>
      <c r="T273" s="8">
        <f ca="1">Allocators!V451</f>
        <v>1.4084930669292143E-4</v>
      </c>
    </row>
    <row r="274" spans="1:20">
      <c r="A274" s="14" t="str">
        <f>CONCATENATE(Allocators!A452," ",Allocators!B452)</f>
        <v>RB_GUP_CWIP ENERGY</v>
      </c>
      <c r="B274" s="8">
        <f ca="1">Allocators!D452</f>
        <v>1.4080242448374249E-2</v>
      </c>
      <c r="C274" s="8">
        <f ca="1">Allocators!E452</f>
        <v>5.2832883826897954E-3</v>
      </c>
      <c r="D274" s="8">
        <f ca="1">Allocators!F452</f>
        <v>3.4239122672332831E-4</v>
      </c>
      <c r="E274" s="8">
        <f ca="1">Allocators!G452</f>
        <v>1.1487596821431907E-3</v>
      </c>
      <c r="F274" s="8">
        <f ca="1">Allocators!H452</f>
        <v>3.6510190651118998E-5</v>
      </c>
      <c r="G274" s="8">
        <f ca="1">Allocators!I452</f>
        <v>3.3658127662384948E-6</v>
      </c>
      <c r="H274" s="8">
        <f ca="1">Allocators!J452</f>
        <v>1.047340231151111E-3</v>
      </c>
      <c r="I274" s="8">
        <f ca="1">Allocators!K452</f>
        <v>1.9415672628468706E-4</v>
      </c>
      <c r="J274" s="8">
        <f ca="1">Allocators!L452</f>
        <v>8.8219846802392791E-5</v>
      </c>
      <c r="K274" s="8">
        <f ca="1">Allocators!M452</f>
        <v>4.0875905729138432E-6</v>
      </c>
      <c r="L274" s="8">
        <f ca="1">Allocators!N452</f>
        <v>4.0136062363476609E-5</v>
      </c>
      <c r="M274" s="8">
        <f ca="1">Allocators!O452</f>
        <v>7.0472912808587987E-4</v>
      </c>
      <c r="N274" s="8">
        <f ca="1">Allocators!P452</f>
        <v>4.0011594006323925E-3</v>
      </c>
      <c r="O274" s="8">
        <f ca="1">Allocators!Q452</f>
        <v>7.5911358408623712E-4</v>
      </c>
      <c r="P274" s="8">
        <f ca="1">Allocators!R452</f>
        <v>2.8375603908723651E-4</v>
      </c>
      <c r="Q274" s="8">
        <f ca="1">Allocators!S452</f>
        <v>4.6190959653795081E-6</v>
      </c>
      <c r="R274" s="8">
        <f ca="1">Allocators!T452</f>
        <v>5.1522299875216139E-6</v>
      </c>
      <c r="S274" s="8">
        <f ca="1">Allocators!U452</f>
        <v>1.1141007422554051E-4</v>
      </c>
      <c r="T274" s="8">
        <f ca="1">Allocators!V452</f>
        <v>2.2047144155810221E-5</v>
      </c>
    </row>
    <row r="275" spans="1:20">
      <c r="A275" s="14" t="str">
        <f>CONCATENATE(Allocators!A453," ",Allocators!B453)</f>
        <v>RB_GUP_CWIP CUSTOMER</v>
      </c>
      <c r="B275" s="8">
        <f ca="1">Allocators!D453</f>
        <v>5.0443016163889562E-2</v>
      </c>
      <c r="C275" s="8">
        <f ca="1">Allocators!E453</f>
        <v>2.571186463614112E-2</v>
      </c>
      <c r="D275" s="8">
        <f ca="1">Allocators!F453</f>
        <v>6.1779001212003545E-3</v>
      </c>
      <c r="E275" s="8">
        <f ca="1">Allocators!G453</f>
        <v>1.7580131194238312E-3</v>
      </c>
      <c r="F275" s="8">
        <f ca="1">Allocators!H453</f>
        <v>5.203584182809953E-4</v>
      </c>
      <c r="G275" s="8">
        <f ca="1">Allocators!I453</f>
        <v>8.4245767017598718E-5</v>
      </c>
      <c r="H275" s="8">
        <f ca="1">Allocators!J453</f>
        <v>4.6947568157722935E-4</v>
      </c>
      <c r="I275" s="8">
        <f ca="1">Allocators!K453</f>
        <v>1.3679818658928467E-4</v>
      </c>
      <c r="J275" s="8">
        <f ca="1">Allocators!L453</f>
        <v>2.9339214690809258E-4</v>
      </c>
      <c r="K275" s="8">
        <f ca="1">Allocators!M453</f>
        <v>5.1523020064917929E-5</v>
      </c>
      <c r="L275" s="8">
        <f ca="1">Allocators!N453</f>
        <v>3.2353140660547342E-6</v>
      </c>
      <c r="M275" s="8">
        <f ca="1">Allocators!O453</f>
        <v>8.1189272179009485E-5</v>
      </c>
      <c r="N275" s="8">
        <f ca="1">Allocators!P453</f>
        <v>4.3148584423948302E-4</v>
      </c>
      <c r="O275" s="8">
        <f ca="1">Allocators!Q453</f>
        <v>7.7288009872163209E-5</v>
      </c>
      <c r="P275" s="8">
        <f ca="1">Allocators!R453</f>
        <v>1.2978631791173682E-4</v>
      </c>
      <c r="Q275" s="8">
        <f ca="1">Allocators!S453</f>
        <v>2.317416859968167E-6</v>
      </c>
      <c r="R275" s="8">
        <f ca="1">Allocators!T453</f>
        <v>2.5866497815823606E-6</v>
      </c>
      <c r="S275" s="8">
        <f ca="1">Allocators!U453</f>
        <v>1.2835677323288301E-2</v>
      </c>
      <c r="T275" s="8">
        <f ca="1">Allocators!V453</f>
        <v>1.6758789184878364E-3</v>
      </c>
    </row>
    <row r="276" spans="1:20">
      <c r="A276" s="14" t="str">
        <f>CONCATENATE(Allocators!A454," ",Allocators!B454)</f>
        <v>RB_GUP_CWIP TOTAL</v>
      </c>
      <c r="B276" s="8">
        <f ca="1">Allocators!D454</f>
        <v>1</v>
      </c>
      <c r="C276" s="8">
        <f ca="1">Allocators!E454</f>
        <v>0.54957299082697453</v>
      </c>
      <c r="D276" s="8">
        <f ca="1">Allocators!F454</f>
        <v>3.1738187931879588E-2</v>
      </c>
      <c r="E276" s="8">
        <f ca="1">Allocators!G454</f>
        <v>9.2812560686541076E-2</v>
      </c>
      <c r="F276" s="8">
        <f ca="1">Allocators!H454</f>
        <v>3.0420046412091405E-3</v>
      </c>
      <c r="G276" s="8">
        <f ca="1">Allocators!I454</f>
        <v>2.6236269084236734E-4</v>
      </c>
      <c r="H276" s="8">
        <f ca="1">Allocators!J454</f>
        <v>6.8322674656118035E-2</v>
      </c>
      <c r="I276" s="8">
        <f ca="1">Allocators!K454</f>
        <v>1.1534313789318218E-2</v>
      </c>
      <c r="J276" s="8">
        <f ca="1">Allocators!L454</f>
        <v>4.1716177263706033E-3</v>
      </c>
      <c r="K276" s="8">
        <f ca="1">Allocators!M454</f>
        <v>2.0586213558667122E-4</v>
      </c>
      <c r="L276" s="8">
        <f ca="1">Allocators!N454</f>
        <v>2.3361707017620029E-3</v>
      </c>
      <c r="M276" s="8">
        <f ca="1">Allocators!O454</f>
        <v>3.5221260205627145E-2</v>
      </c>
      <c r="N276" s="8">
        <f ca="1">Allocators!P454</f>
        <v>0.14048203057266773</v>
      </c>
      <c r="O276" s="8">
        <f ca="1">Allocators!Q454</f>
        <v>2.2486939503598213E-2</v>
      </c>
      <c r="P276" s="8">
        <f ca="1">Allocators!R454</f>
        <v>2.1224976571135229E-2</v>
      </c>
      <c r="Q276" s="8">
        <f ca="1">Allocators!S454</f>
        <v>3.1393506292022924E-4</v>
      </c>
      <c r="R276" s="8">
        <f ca="1">Allocators!T454</f>
        <v>2.745428150053081E-4</v>
      </c>
      <c r="S276" s="8">
        <f ca="1">Allocators!U454</f>
        <v>1.4097467182529142E-2</v>
      </c>
      <c r="T276" s="8">
        <f ca="1">Allocators!V454</f>
        <v>1.9001022999147589E-3</v>
      </c>
    </row>
    <row r="277" spans="1:20"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</row>
    <row r="278" spans="1:20">
      <c r="A278" s="14" t="str">
        <f>CONCATENATE(Allocators!A341," ",Allocators!B341)</f>
        <v>RB_GUP_EPIS_D PRODUCTION</v>
      </c>
      <c r="B278" s="8">
        <f>Allocators!D341</f>
        <v>0</v>
      </c>
      <c r="C278" s="8">
        <f>Allocators!E341</f>
        <v>0</v>
      </c>
      <c r="D278" s="8">
        <f>Allocators!F341</f>
        <v>0</v>
      </c>
      <c r="E278" s="8">
        <f>Allocators!G341</f>
        <v>0</v>
      </c>
      <c r="F278" s="8">
        <f>Allocators!H341</f>
        <v>0</v>
      </c>
      <c r="G278" s="8">
        <f>Allocators!I341</f>
        <v>0</v>
      </c>
      <c r="H278" s="8">
        <f>Allocators!J341</f>
        <v>0</v>
      </c>
      <c r="I278" s="8">
        <f>Allocators!K341</f>
        <v>0</v>
      </c>
      <c r="J278" s="8">
        <f>Allocators!L341</f>
        <v>0</v>
      </c>
      <c r="K278" s="8">
        <f>Allocators!M341</f>
        <v>0</v>
      </c>
      <c r="L278" s="8">
        <f>Allocators!N341</f>
        <v>0</v>
      </c>
      <c r="M278" s="8">
        <f>Allocators!O341</f>
        <v>0</v>
      </c>
      <c r="N278" s="8">
        <f>Allocators!P341</f>
        <v>0</v>
      </c>
      <c r="O278" s="8">
        <f>Allocators!Q341</f>
        <v>0</v>
      </c>
      <c r="P278" s="8">
        <f>Allocators!R341</f>
        <v>0</v>
      </c>
      <c r="Q278" s="8">
        <f>Allocators!S341</f>
        <v>0</v>
      </c>
      <c r="R278" s="8">
        <f>Allocators!T341</f>
        <v>0</v>
      </c>
      <c r="S278" s="8">
        <f>Allocators!U341</f>
        <v>0</v>
      </c>
      <c r="T278" s="8">
        <f>Allocators!V341</f>
        <v>0</v>
      </c>
    </row>
    <row r="279" spans="1:20">
      <c r="A279" s="14" t="str">
        <f>CONCATENATE(Allocators!A342," ",Allocators!B342)</f>
        <v>RB_GUP_EPIS_D BULKTRAN</v>
      </c>
      <c r="B279" s="8">
        <f>Allocators!D342</f>
        <v>0</v>
      </c>
      <c r="C279" s="8">
        <f>Allocators!E342</f>
        <v>0</v>
      </c>
      <c r="D279" s="8">
        <f>Allocators!F342</f>
        <v>0</v>
      </c>
      <c r="E279" s="8">
        <f>Allocators!G342</f>
        <v>0</v>
      </c>
      <c r="F279" s="8">
        <f>Allocators!H342</f>
        <v>0</v>
      </c>
      <c r="G279" s="8">
        <f>Allocators!I342</f>
        <v>0</v>
      </c>
      <c r="H279" s="8">
        <f>Allocators!J342</f>
        <v>0</v>
      </c>
      <c r="I279" s="8">
        <f>Allocators!K342</f>
        <v>0</v>
      </c>
      <c r="J279" s="8">
        <f>Allocators!L342</f>
        <v>0</v>
      </c>
      <c r="K279" s="8">
        <f>Allocators!M342</f>
        <v>0</v>
      </c>
      <c r="L279" s="8">
        <f>Allocators!N342</f>
        <v>0</v>
      </c>
      <c r="M279" s="8">
        <f>Allocators!O342</f>
        <v>0</v>
      </c>
      <c r="N279" s="8">
        <f>Allocators!P342</f>
        <v>0</v>
      </c>
      <c r="O279" s="8">
        <f>Allocators!Q342</f>
        <v>0</v>
      </c>
      <c r="P279" s="8">
        <f>Allocators!R342</f>
        <v>0</v>
      </c>
      <c r="Q279" s="8">
        <f>Allocators!S342</f>
        <v>0</v>
      </c>
      <c r="R279" s="8">
        <f>Allocators!T342</f>
        <v>0</v>
      </c>
      <c r="S279" s="8">
        <f>Allocators!U342</f>
        <v>0</v>
      </c>
      <c r="T279" s="8">
        <f>Allocators!V342</f>
        <v>0</v>
      </c>
    </row>
    <row r="280" spans="1:20">
      <c r="A280" s="14" t="str">
        <f>CONCATENATE(Allocators!A343," ",Allocators!B343)</f>
        <v>RB_GUP_EPIS_D SUBTRAN</v>
      </c>
      <c r="B280" s="8">
        <f>Allocators!D343</f>
        <v>0</v>
      </c>
      <c r="C280" s="8">
        <f>Allocators!E343</f>
        <v>0</v>
      </c>
      <c r="D280" s="8">
        <f>Allocators!F343</f>
        <v>0</v>
      </c>
      <c r="E280" s="8">
        <f>Allocators!G343</f>
        <v>0</v>
      </c>
      <c r="F280" s="8">
        <f>Allocators!H343</f>
        <v>0</v>
      </c>
      <c r="G280" s="8">
        <f>Allocators!I343</f>
        <v>0</v>
      </c>
      <c r="H280" s="8">
        <f>Allocators!J343</f>
        <v>0</v>
      </c>
      <c r="I280" s="8">
        <f>Allocators!K343</f>
        <v>0</v>
      </c>
      <c r="J280" s="8">
        <f>Allocators!L343</f>
        <v>0</v>
      </c>
      <c r="K280" s="8">
        <f>Allocators!M343</f>
        <v>0</v>
      </c>
      <c r="L280" s="8">
        <f>Allocators!N343</f>
        <v>0</v>
      </c>
      <c r="M280" s="8">
        <f>Allocators!O343</f>
        <v>0</v>
      </c>
      <c r="N280" s="8">
        <f>Allocators!P343</f>
        <v>0</v>
      </c>
      <c r="O280" s="8">
        <f>Allocators!Q343</f>
        <v>0</v>
      </c>
      <c r="P280" s="8">
        <f>Allocators!R343</f>
        <v>0</v>
      </c>
      <c r="Q280" s="8">
        <f>Allocators!S343</f>
        <v>0</v>
      </c>
      <c r="R280" s="8">
        <f>Allocators!T343</f>
        <v>0</v>
      </c>
      <c r="S280" s="8">
        <f>Allocators!U343</f>
        <v>0</v>
      </c>
      <c r="T280" s="8">
        <f>Allocators!V343</f>
        <v>0</v>
      </c>
    </row>
    <row r="281" spans="1:20">
      <c r="A281" s="14" t="str">
        <f>CONCATENATE(Allocators!A344," ",Allocators!B344)</f>
        <v>RB_GUP_EPIS_D DISTPRI</v>
      </c>
      <c r="B281" s="8">
        <f>Allocators!D344</f>
        <v>0.56780830401402582</v>
      </c>
      <c r="C281" s="8">
        <f>Allocators!E344</f>
        <v>0.37949050689618569</v>
      </c>
      <c r="D281" s="8">
        <f>Allocators!F344</f>
        <v>1.7888191821100099E-2</v>
      </c>
      <c r="E281" s="8">
        <f>Allocators!G344</f>
        <v>6.4953122360875692E-2</v>
      </c>
      <c r="F281" s="8">
        <f>Allocators!H344</f>
        <v>2.0073894602071368E-3</v>
      </c>
      <c r="G281" s="8">
        <f>Allocators!I344</f>
        <v>0</v>
      </c>
      <c r="H281" s="8">
        <f>Allocators!J344</f>
        <v>4.8703488935588075E-2</v>
      </c>
      <c r="I281" s="8">
        <f>Allocators!K344</f>
        <v>9.0710280917067065E-3</v>
      </c>
      <c r="J281" s="8">
        <f>Allocators!L344</f>
        <v>0</v>
      </c>
      <c r="K281" s="8">
        <f>Allocators!M344</f>
        <v>0</v>
      </c>
      <c r="L281" s="8">
        <f>Allocators!N344</f>
        <v>1.7362493668750016E-3</v>
      </c>
      <c r="M281" s="8">
        <f>Allocators!O344</f>
        <v>2.8001773422582091E-2</v>
      </c>
      <c r="N281" s="8">
        <f>Allocators!P344</f>
        <v>0</v>
      </c>
      <c r="O281" s="8">
        <f>Allocators!Q344</f>
        <v>0</v>
      </c>
      <c r="P281" s="8">
        <f>Allocators!R344</f>
        <v>1.4686340112868106E-2</v>
      </c>
      <c r="Q281" s="8">
        <f>Allocators!S344</f>
        <v>2.4502564294768468E-4</v>
      </c>
      <c r="R281" s="8">
        <f>Allocators!T344</f>
        <v>1.9851182674801221E-4</v>
      </c>
      <c r="S281" s="8">
        <f>Allocators!U344</f>
        <v>6.800739392752329E-4</v>
      </c>
      <c r="T281" s="8">
        <f>Allocators!V344</f>
        <v>1.4660213706631258E-4</v>
      </c>
    </row>
    <row r="282" spans="1:20">
      <c r="A282" s="14" t="str">
        <f>CONCATENATE(Allocators!A345," ",Allocators!B345)</f>
        <v>RB_GUP_EPIS_D DISTSEC</v>
      </c>
      <c r="B282" s="8">
        <f>Allocators!D345</f>
        <v>0.29403247914460889</v>
      </c>
      <c r="C282" s="8">
        <f>Allocators!E345</f>
        <v>0.21984851147508733</v>
      </c>
      <c r="D282" s="8">
        <f>Allocators!F345</f>
        <v>1.0598966805994519E-2</v>
      </c>
      <c r="E282" s="8">
        <f>Allocators!G345</f>
        <v>3.1981499839852288E-2</v>
      </c>
      <c r="F282" s="8">
        <f>Allocators!H345</f>
        <v>0</v>
      </c>
      <c r="G282" s="8">
        <f>Allocators!I345</f>
        <v>0</v>
      </c>
      <c r="H282" s="8">
        <f>Allocators!J345</f>
        <v>2.0378736177564031E-2</v>
      </c>
      <c r="I282" s="8">
        <f>Allocators!K345</f>
        <v>0</v>
      </c>
      <c r="J282" s="8">
        <f>Allocators!L345</f>
        <v>0</v>
      </c>
      <c r="K282" s="8">
        <f>Allocators!M345</f>
        <v>0</v>
      </c>
      <c r="L282" s="8">
        <f>Allocators!N345</f>
        <v>5.5099827437522222E-4</v>
      </c>
      <c r="M282" s="8">
        <f>Allocators!O345</f>
        <v>0</v>
      </c>
      <c r="N282" s="8">
        <f>Allocators!P345</f>
        <v>0</v>
      </c>
      <c r="O282" s="8">
        <f>Allocators!Q345</f>
        <v>0</v>
      </c>
      <c r="P282" s="8">
        <f>Allocators!R345</f>
        <v>7.5165764594714987E-3</v>
      </c>
      <c r="Q282" s="8">
        <f>Allocators!S345</f>
        <v>0</v>
      </c>
      <c r="R282" s="8">
        <f>Allocators!T345</f>
        <v>7.7999755719178448E-5</v>
      </c>
      <c r="S282" s="8">
        <f>Allocators!U345</f>
        <v>2.6483917057265674E-3</v>
      </c>
      <c r="T282" s="8">
        <f>Allocators!V345</f>
        <v>4.3079865081823175E-4</v>
      </c>
    </row>
    <row r="283" spans="1:20">
      <c r="A283" s="14" t="str">
        <f>CONCATENATE(Allocators!A346," ",Allocators!B346)</f>
        <v>RB_GUP_EPIS_D ENERGY</v>
      </c>
      <c r="B283" s="8">
        <f>Allocators!D346</f>
        <v>0</v>
      </c>
      <c r="C283" s="8">
        <f>Allocators!E346</f>
        <v>0</v>
      </c>
      <c r="D283" s="8">
        <f>Allocators!F346</f>
        <v>0</v>
      </c>
      <c r="E283" s="8">
        <f>Allocators!G346</f>
        <v>0</v>
      </c>
      <c r="F283" s="8">
        <f>Allocators!H346</f>
        <v>0</v>
      </c>
      <c r="G283" s="8">
        <f>Allocators!I346</f>
        <v>0</v>
      </c>
      <c r="H283" s="8">
        <f>Allocators!J346</f>
        <v>0</v>
      </c>
      <c r="I283" s="8">
        <f>Allocators!K346</f>
        <v>0</v>
      </c>
      <c r="J283" s="8">
        <f>Allocators!L346</f>
        <v>0</v>
      </c>
      <c r="K283" s="8">
        <f>Allocators!M346</f>
        <v>0</v>
      </c>
      <c r="L283" s="8">
        <f>Allocators!N346</f>
        <v>0</v>
      </c>
      <c r="M283" s="8">
        <f>Allocators!O346</f>
        <v>0</v>
      </c>
      <c r="N283" s="8">
        <f>Allocators!P346</f>
        <v>0</v>
      </c>
      <c r="O283" s="8">
        <f>Allocators!Q346</f>
        <v>0</v>
      </c>
      <c r="P283" s="8">
        <f>Allocators!R346</f>
        <v>0</v>
      </c>
      <c r="Q283" s="8">
        <f>Allocators!S346</f>
        <v>0</v>
      </c>
      <c r="R283" s="8">
        <f>Allocators!T346</f>
        <v>0</v>
      </c>
      <c r="S283" s="8">
        <f>Allocators!U346</f>
        <v>0</v>
      </c>
      <c r="T283" s="8">
        <f>Allocators!V346</f>
        <v>0</v>
      </c>
    </row>
    <row r="284" spans="1:20">
      <c r="A284" s="14" t="str">
        <f>CONCATENATE(Allocators!A347," ",Allocators!B347)</f>
        <v>RB_GUP_EPIS_D CUSTOMER</v>
      </c>
      <c r="B284" s="8">
        <f>Allocators!D347</f>
        <v>0.13815921684136509</v>
      </c>
      <c r="C284" s="8">
        <f>Allocators!E347</f>
        <v>6.2884179416225483E-2</v>
      </c>
      <c r="D284" s="8">
        <f>Allocators!F347</f>
        <v>1.6928049985720211E-2</v>
      </c>
      <c r="E284" s="8">
        <f>Allocators!G347</f>
        <v>4.8019078114218579E-3</v>
      </c>
      <c r="F284" s="8">
        <f>Allocators!H347</f>
        <v>1.5883056998315416E-3</v>
      </c>
      <c r="G284" s="8">
        <f>Allocators!I347</f>
        <v>2.5799181012529216E-4</v>
      </c>
      <c r="H284" s="8">
        <f>Allocators!J347</f>
        <v>1.3866129425432825E-3</v>
      </c>
      <c r="I284" s="8">
        <f>Allocators!K347</f>
        <v>4.1239622763362846E-4</v>
      </c>
      <c r="J284" s="8">
        <f>Allocators!L347</f>
        <v>8.9888155423346189E-4</v>
      </c>
      <c r="K284" s="8">
        <f>Allocators!M347</f>
        <v>1.5798182260944981E-4</v>
      </c>
      <c r="L284" s="8">
        <f>Allocators!N347</f>
        <v>9.5402759566661723E-6</v>
      </c>
      <c r="M284" s="8">
        <f>Allocators!O347</f>
        <v>2.446418628785629E-4</v>
      </c>
      <c r="N284" s="8">
        <f>Allocators!P347</f>
        <v>1.3218837243865198E-3</v>
      </c>
      <c r="O284" s="8">
        <f>Allocators!Q347</f>
        <v>2.3697321957872824E-4</v>
      </c>
      <c r="P284" s="8">
        <f>Allocators!R347</f>
        <v>3.8399295043621567E-4</v>
      </c>
      <c r="Q284" s="8">
        <f>Allocators!S347</f>
        <v>6.9896842540354822E-6</v>
      </c>
      <c r="R284" s="8">
        <f>Allocators!T347</f>
        <v>7.0860351692466717E-6</v>
      </c>
      <c r="S284" s="8">
        <f>Allocators!U347</f>
        <v>4.1620087444945275E-2</v>
      </c>
      <c r="T284" s="8">
        <f>Allocators!V347</f>
        <v>5.0117143734156279E-3</v>
      </c>
    </row>
    <row r="285" spans="1:20">
      <c r="A285" s="14" t="str">
        <f>CONCATENATE(Allocators!A348," ",Allocators!B348)</f>
        <v>RB_GUP_EPIS_D TOTAL</v>
      </c>
      <c r="B285" s="8">
        <f>Allocators!D348</f>
        <v>0.99999999999999978</v>
      </c>
      <c r="C285" s="8">
        <f>Allocators!E348</f>
        <v>0.6622231977874985</v>
      </c>
      <c r="D285" s="8">
        <f>Allocators!F348</f>
        <v>4.5415208612814825E-2</v>
      </c>
      <c r="E285" s="8">
        <f>Allocators!G348</f>
        <v>0.10173653001214984</v>
      </c>
      <c r="F285" s="8">
        <f>Allocators!H348</f>
        <v>3.5956951600386784E-3</v>
      </c>
      <c r="G285" s="8">
        <f>Allocators!I348</f>
        <v>2.5799181012529216E-4</v>
      </c>
      <c r="H285" s="8">
        <f>Allocators!J348</f>
        <v>7.0468838055695399E-2</v>
      </c>
      <c r="I285" s="8">
        <f>Allocators!K348</f>
        <v>9.4834243193403344E-3</v>
      </c>
      <c r="J285" s="8">
        <f>Allocators!L348</f>
        <v>8.9888155423346189E-4</v>
      </c>
      <c r="K285" s="8">
        <f>Allocators!M348</f>
        <v>1.5798182260944981E-4</v>
      </c>
      <c r="L285" s="8">
        <f>Allocators!N348</f>
        <v>2.2967879172068901E-3</v>
      </c>
      <c r="M285" s="8">
        <f>Allocators!O348</f>
        <v>2.8246415285460656E-2</v>
      </c>
      <c r="N285" s="8">
        <f>Allocators!P348</f>
        <v>1.3218837243865198E-3</v>
      </c>
      <c r="O285" s="8">
        <f>Allocators!Q348</f>
        <v>2.3697321957872824E-4</v>
      </c>
      <c r="P285" s="8">
        <f>Allocators!R348</f>
        <v>2.2586909522775821E-2</v>
      </c>
      <c r="Q285" s="8">
        <f>Allocators!S348</f>
        <v>2.5201532720172016E-4</v>
      </c>
      <c r="R285" s="8">
        <f>Allocators!T348</f>
        <v>2.8359761763643734E-4</v>
      </c>
      <c r="S285" s="8">
        <f>Allocators!U348</f>
        <v>4.4948553089947073E-2</v>
      </c>
      <c r="T285" s="8">
        <f>Allocators!V348</f>
        <v>5.5891151613001724E-3</v>
      </c>
    </row>
    <row r="286" spans="1:20"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</row>
    <row r="287" spans="1:20">
      <c r="A287" s="14" t="str">
        <f>CONCATENATE(Allocators!A358," ",Allocators!B358)</f>
        <v>RB_GUP_EPIS_G PRODUCTION</v>
      </c>
      <c r="B287" s="8">
        <f ca="1">Allocators!D358</f>
        <v>0.4558772578340014</v>
      </c>
      <c r="C287" s="8">
        <f ca="1">Allocators!E358</f>
        <v>0.22455738294516381</v>
      </c>
      <c r="D287" s="8">
        <f ca="1">Allocators!F358</f>
        <v>1.1100673832804999E-2</v>
      </c>
      <c r="E287" s="8">
        <f ca="1">Allocators!G358</f>
        <v>4.066113206123028E-2</v>
      </c>
      <c r="F287" s="8">
        <f ca="1">Allocators!H358</f>
        <v>1.2798680740962044E-3</v>
      </c>
      <c r="G287" s="8">
        <f ca="1">Allocators!I358</f>
        <v>1.2002193262541626E-4</v>
      </c>
      <c r="H287" s="8">
        <f ca="1">Allocators!J358</f>
        <v>3.0908785643262625E-2</v>
      </c>
      <c r="I287" s="8">
        <f ca="1">Allocators!K358</f>
        <v>5.7592072602984223E-3</v>
      </c>
      <c r="J287" s="8">
        <f ca="1">Allocators!L358</f>
        <v>2.6024785244869058E-3</v>
      </c>
      <c r="K287" s="8">
        <f ca="1">Allocators!M358</f>
        <v>1.1703055017232412E-4</v>
      </c>
      <c r="L287" s="8">
        <f ca="1">Allocators!N358</f>
        <v>1.0797230503901188E-3</v>
      </c>
      <c r="M287" s="8">
        <f ca="1">Allocators!O358</f>
        <v>1.7669483754431104E-2</v>
      </c>
      <c r="N287" s="8">
        <f ca="1">Allocators!P358</f>
        <v>9.3383718127170556E-2</v>
      </c>
      <c r="O287" s="8">
        <f ca="1">Allocators!Q358</f>
        <v>1.6863551727376185E-2</v>
      </c>
      <c r="P287" s="8">
        <f ca="1">Allocators!R358</f>
        <v>9.4920390249688298E-3</v>
      </c>
      <c r="Q287" s="8">
        <f ca="1">Allocators!S358</f>
        <v>1.589880253777349E-4</v>
      </c>
      <c r="R287" s="8">
        <f ca="1">Allocators!T358</f>
        <v>1.2317330014595135E-4</v>
      </c>
      <c r="S287" s="8">
        <f ca="1">Allocators!U358</f>
        <v>0</v>
      </c>
      <c r="T287" s="8">
        <f ca="1">Allocators!V358</f>
        <v>0</v>
      </c>
    </row>
    <row r="288" spans="1:20">
      <c r="A288" s="14" t="str">
        <f>CONCATENATE(Allocators!A359," ",Allocators!B359)</f>
        <v>RB_GUP_EPIS_G BULKTRAN</v>
      </c>
      <c r="B288" s="8">
        <f ca="1">Allocators!D359</f>
        <v>1.6656925998170845E-3</v>
      </c>
      <c r="C288" s="8">
        <f ca="1">Allocators!E359</f>
        <v>8.2049184199982827E-4</v>
      </c>
      <c r="D288" s="8">
        <f ca="1">Allocators!F359</f>
        <v>4.0559843551176463E-5</v>
      </c>
      <c r="E288" s="8">
        <f ca="1">Allocators!G359</f>
        <v>1.485683824114749E-4</v>
      </c>
      <c r="F288" s="8">
        <f ca="1">Allocators!H359</f>
        <v>4.6764052014642667E-6</v>
      </c>
      <c r="G288" s="8">
        <f ca="1">Allocators!I359</f>
        <v>4.3853831608045975E-7</v>
      </c>
      <c r="H288" s="8">
        <f ca="1">Allocators!J359</f>
        <v>1.1293508204364551E-4</v>
      </c>
      <c r="I288" s="8">
        <f ca="1">Allocators!K359</f>
        <v>2.1043096029556782E-5</v>
      </c>
      <c r="J288" s="8">
        <f ca="1">Allocators!L359</f>
        <v>9.5089832732985348E-6</v>
      </c>
      <c r="K288" s="8">
        <f ca="1">Allocators!M359</f>
        <v>4.2760834857338873E-7</v>
      </c>
      <c r="L288" s="8">
        <f ca="1">Allocators!N359</f>
        <v>3.9451116807884993E-6</v>
      </c>
      <c r="M288" s="8">
        <f ca="1">Allocators!O359</f>
        <v>6.4561080480705021E-5</v>
      </c>
      <c r="N288" s="8">
        <f ca="1">Allocators!P359</f>
        <v>3.4120712440643925E-4</v>
      </c>
      <c r="O288" s="8">
        <f ca="1">Allocators!Q359</f>
        <v>6.1616351410868911E-5</v>
      </c>
      <c r="P288" s="8">
        <f ca="1">Allocators!R359</f>
        <v>3.4682184490156663E-5</v>
      </c>
      <c r="Q288" s="8">
        <f ca="1">Allocators!S359</f>
        <v>5.8091333309645958E-7</v>
      </c>
      <c r="R288" s="8">
        <f ca="1">Allocators!T359</f>
        <v>4.5005283993102337E-7</v>
      </c>
      <c r="S288" s="8">
        <f ca="1">Allocators!U359</f>
        <v>0</v>
      </c>
      <c r="T288" s="8">
        <f ca="1">Allocators!V359</f>
        <v>0</v>
      </c>
    </row>
    <row r="289" spans="1:20">
      <c r="A289" s="14" t="str">
        <f>CONCATENATE(Allocators!A360," ",Allocators!B360)</f>
        <v>RB_GUP_EPIS_G SUBTRAN</v>
      </c>
      <c r="B289" s="8">
        <f ca="1">Allocators!D360</f>
        <v>3.6638328137979812E-4</v>
      </c>
      <c r="C289" s="8">
        <f ca="1">Allocators!E360</f>
        <v>1.7838008745047696E-4</v>
      </c>
      <c r="D289" s="8">
        <f ca="1">Allocators!F360</f>
        <v>8.608856369218639E-6</v>
      </c>
      <c r="E289" s="8">
        <f ca="1">Allocators!G360</f>
        <v>3.1318598537886226E-5</v>
      </c>
      <c r="F289" s="8">
        <f ca="1">Allocators!H360</f>
        <v>9.6740204185463394E-7</v>
      </c>
      <c r="G289" s="8">
        <f ca="1">Allocators!I360</f>
        <v>1.2048480804253344E-7</v>
      </c>
      <c r="H289" s="8">
        <f ca="1">Allocators!J360</f>
        <v>2.3661690699276059E-5</v>
      </c>
      <c r="I289" s="8">
        <f ca="1">Allocators!K360</f>
        <v>4.3986807030429648E-6</v>
      </c>
      <c r="J289" s="8">
        <f ca="1">Allocators!L360</f>
        <v>2.6172674302879117E-6</v>
      </c>
      <c r="K289" s="8">
        <f ca="1">Allocators!M360</f>
        <v>0</v>
      </c>
      <c r="L289" s="8">
        <f ca="1">Allocators!N360</f>
        <v>8.2622561084102999E-7</v>
      </c>
      <c r="M289" s="8">
        <f ca="1">Allocators!O360</f>
        <v>1.3525784978568634E-5</v>
      </c>
      <c r="N289" s="8">
        <f ca="1">Allocators!P360</f>
        <v>9.4229857714277446E-5</v>
      </c>
      <c r="O289" s="8">
        <f ca="1">Allocators!Q360</f>
        <v>0</v>
      </c>
      <c r="P289" s="8">
        <f ca="1">Allocators!R360</f>
        <v>7.1214756708620199E-6</v>
      </c>
      <c r="Q289" s="8">
        <f ca="1">Allocators!S360</f>
        <v>1.1871519290983623E-7</v>
      </c>
      <c r="R289" s="8">
        <f ca="1">Allocators!T360</f>
        <v>9.5097608138666549E-8</v>
      </c>
      <c r="S289" s="8">
        <f ca="1">Allocators!U360</f>
        <v>3.2335219751161989E-7</v>
      </c>
      <c r="T289" s="8">
        <f ca="1">Allocators!V360</f>
        <v>6.9704366602859849E-8</v>
      </c>
    </row>
    <row r="290" spans="1:20">
      <c r="A290" s="14" t="str">
        <f>CONCATENATE(Allocators!A361," ",Allocators!B361)</f>
        <v>RB_GUP_EPIS_G DISTPRI</v>
      </c>
      <c r="B290" s="8">
        <f ca="1">Allocators!D361</f>
        <v>0.23474121084272689</v>
      </c>
      <c r="C290" s="8">
        <f ca="1">Allocators!E361</f>
        <v>0.15688756304263271</v>
      </c>
      <c r="D290" s="8">
        <f ca="1">Allocators!F361</f>
        <v>7.3952701610511809E-3</v>
      </c>
      <c r="E290" s="8">
        <f ca="1">Allocators!G361</f>
        <v>2.6852679827364986E-2</v>
      </c>
      <c r="F290" s="8">
        <f ca="1">Allocators!H361</f>
        <v>8.2988753280070272E-4</v>
      </c>
      <c r="G290" s="8">
        <f ca="1">Allocators!I361</f>
        <v>0</v>
      </c>
      <c r="H290" s="8">
        <f ca="1">Allocators!J361</f>
        <v>2.013481642340139E-2</v>
      </c>
      <c r="I290" s="8">
        <f ca="1">Allocators!K361</f>
        <v>3.7501109138111948E-3</v>
      </c>
      <c r="J290" s="8">
        <f ca="1">Allocators!L361</f>
        <v>0</v>
      </c>
      <c r="K290" s="8">
        <f ca="1">Allocators!M361</f>
        <v>0</v>
      </c>
      <c r="L290" s="8">
        <f ca="1">Allocators!N361</f>
        <v>7.1779379735011453E-4</v>
      </c>
      <c r="M290" s="8">
        <f ca="1">Allocators!O361</f>
        <v>1.1576389694361077E-2</v>
      </c>
      <c r="N290" s="8">
        <f ca="1">Allocators!P361</f>
        <v>0</v>
      </c>
      <c r="O290" s="8">
        <f ca="1">Allocators!Q361</f>
        <v>0</v>
      </c>
      <c r="P290" s="8">
        <f ca="1">Allocators!R361</f>
        <v>6.0715724595278393E-3</v>
      </c>
      <c r="Q290" s="8">
        <f ca="1">Allocators!S361</f>
        <v>1.0129759587249081E-4</v>
      </c>
      <c r="R290" s="8">
        <f ca="1">Allocators!T361</f>
        <v>8.2068025860148293E-5</v>
      </c>
      <c r="S290" s="8">
        <f ca="1">Allocators!U361</f>
        <v>2.8115365492102396E-4</v>
      </c>
      <c r="T290" s="8">
        <f ca="1">Allocators!V361</f>
        <v>6.0607713772054229E-5</v>
      </c>
    </row>
    <row r="291" spans="1:20">
      <c r="A291" s="14" t="str">
        <f>CONCATENATE(Allocators!A362," ",Allocators!B362)</f>
        <v>RB_GUP_EPIS_G DISTSEC</v>
      </c>
      <c r="B291" s="8">
        <f ca="1">Allocators!D362</f>
        <v>9.6880584938272812E-2</v>
      </c>
      <c r="C291" s="8">
        <f ca="1">Allocators!E362</f>
        <v>7.2437753990571563E-2</v>
      </c>
      <c r="D291" s="8">
        <f ca="1">Allocators!F362</f>
        <v>3.4922472064763854E-3</v>
      </c>
      <c r="E291" s="8">
        <f ca="1">Allocators!G362</f>
        <v>1.0537565172058228E-2</v>
      </c>
      <c r="F291" s="8">
        <f ca="1">Allocators!H362</f>
        <v>0</v>
      </c>
      <c r="G291" s="8">
        <f ca="1">Allocators!I362</f>
        <v>0</v>
      </c>
      <c r="H291" s="8">
        <f ca="1">Allocators!J362</f>
        <v>6.7145775423474822E-3</v>
      </c>
      <c r="I291" s="8">
        <f ca="1">Allocators!K362</f>
        <v>0</v>
      </c>
      <c r="J291" s="8">
        <f ca="1">Allocators!L362</f>
        <v>0</v>
      </c>
      <c r="K291" s="8">
        <f ca="1">Allocators!M362</f>
        <v>0</v>
      </c>
      <c r="L291" s="8">
        <f ca="1">Allocators!N362</f>
        <v>1.8154809045839117E-4</v>
      </c>
      <c r="M291" s="8">
        <f ca="1">Allocators!O362</f>
        <v>0</v>
      </c>
      <c r="N291" s="8">
        <f ca="1">Allocators!P362</f>
        <v>0</v>
      </c>
      <c r="O291" s="8">
        <f ca="1">Allocators!Q362</f>
        <v>0</v>
      </c>
      <c r="P291" s="8">
        <f ca="1">Allocators!R362</f>
        <v>2.4766322626851964E-3</v>
      </c>
      <c r="Q291" s="8">
        <f ca="1">Allocators!S362</f>
        <v>0</v>
      </c>
      <c r="R291" s="8">
        <f ca="1">Allocators!T362</f>
        <v>2.5700092660171519E-5</v>
      </c>
      <c r="S291" s="8">
        <f ca="1">Allocators!U362</f>
        <v>8.7261699232305478E-4</v>
      </c>
      <c r="T291" s="8">
        <f ca="1">Allocators!V362</f>
        <v>1.4194358869233195E-4</v>
      </c>
    </row>
    <row r="292" spans="1:20">
      <c r="A292" s="14" t="str">
        <f>CONCATENATE(Allocators!A363," ",Allocators!B363)</f>
        <v>RB_GUP_EPIS_G ENERGY</v>
      </c>
      <c r="B292" s="8">
        <f ca="1">Allocators!D363</f>
        <v>0.12001176250233329</v>
      </c>
      <c r="C292" s="8">
        <f ca="1">Allocators!E363</f>
        <v>4.5031664258587713E-2</v>
      </c>
      <c r="D292" s="8">
        <f ca="1">Allocators!F363</f>
        <v>2.9183428293272835E-3</v>
      </c>
      <c r="E292" s="8">
        <f ca="1">Allocators!G363</f>
        <v>9.7913565516439503E-3</v>
      </c>
      <c r="F292" s="8">
        <f ca="1">Allocators!H363</f>
        <v>3.1119153987599997E-4</v>
      </c>
      <c r="G292" s="8">
        <f ca="1">Allocators!I363</f>
        <v>2.8688222082125836E-5</v>
      </c>
      <c r="H292" s="8">
        <f ca="1">Allocators!J363</f>
        <v>8.9269163894659283E-3</v>
      </c>
      <c r="I292" s="8">
        <f ca="1">Allocators!K363</f>
        <v>1.6548785298650033E-3</v>
      </c>
      <c r="J292" s="8">
        <f ca="1">Allocators!L363</f>
        <v>7.5193444582081386E-4</v>
      </c>
      <c r="K292" s="8">
        <f ca="1">Allocators!M363</f>
        <v>3.4840234523089058E-5</v>
      </c>
      <c r="L292" s="8">
        <f ca="1">Allocators!N363</f>
        <v>3.4209635251703749E-4</v>
      </c>
      <c r="M292" s="8">
        <f ca="1">Allocators!O363</f>
        <v>6.0066994626278205E-3</v>
      </c>
      <c r="N292" s="8">
        <f ca="1">Allocators!P363</f>
        <v>3.410354569413801E-2</v>
      </c>
      <c r="O292" s="8">
        <f ca="1">Allocators!Q363</f>
        <v>6.4702408001626058E-3</v>
      </c>
      <c r="P292" s="8">
        <f ca="1">Allocators!R363</f>
        <v>2.4185707381389745E-3</v>
      </c>
      <c r="Q292" s="8">
        <f ca="1">Allocators!S363</f>
        <v>3.9370476041527111E-5</v>
      </c>
      <c r="R292" s="8">
        <f ca="1">Allocators!T363</f>
        <v>4.3914599048060973E-5</v>
      </c>
      <c r="S292" s="8">
        <f ca="1">Allocators!U363</f>
        <v>9.4959439919777055E-4</v>
      </c>
      <c r="T292" s="8">
        <f ca="1">Allocators!V363</f>
        <v>1.8791697926957981E-4</v>
      </c>
    </row>
    <row r="293" spans="1:20">
      <c r="A293" s="14" t="str">
        <f>CONCATENATE(Allocators!A364," ",Allocators!B364)</f>
        <v>RB_GUP_EPIS_G CUSTOMER</v>
      </c>
      <c r="B293" s="8">
        <f ca="1">Allocators!D364</f>
        <v>9.0457108001468819E-2</v>
      </c>
      <c r="C293" s="8">
        <f ca="1">Allocators!E364</f>
        <v>6.4631693430325307E-2</v>
      </c>
      <c r="D293" s="8">
        <f ca="1">Allocators!F364</f>
        <v>1.106061094879171E-2</v>
      </c>
      <c r="E293" s="8">
        <f ca="1">Allocators!G364</f>
        <v>3.1848598233882703E-3</v>
      </c>
      <c r="F293" s="8">
        <f ca="1">Allocators!H364</f>
        <v>5.3239045886756199E-4</v>
      </c>
      <c r="G293" s="8">
        <f ca="1">Allocators!I364</f>
        <v>8.411513943338475E-5</v>
      </c>
      <c r="H293" s="8">
        <f ca="1">Allocators!J364</f>
        <v>5.9430228532607917E-4</v>
      </c>
      <c r="I293" s="8">
        <f ca="1">Allocators!K364</f>
        <v>1.5263329018684854E-4</v>
      </c>
      <c r="J293" s="8">
        <f ca="1">Allocators!L364</f>
        <v>2.9193984708955015E-4</v>
      </c>
      <c r="K293" s="8">
        <f ca="1">Allocators!M364</f>
        <v>5.0953624681265379E-5</v>
      </c>
      <c r="L293" s="8">
        <f ca="1">Allocators!N364</f>
        <v>4.1332249549055241E-6</v>
      </c>
      <c r="M293" s="8">
        <f ca="1">Allocators!O364</f>
        <v>9.0867323733459564E-5</v>
      </c>
      <c r="N293" s="8">
        <f ca="1">Allocators!P364</f>
        <v>4.2955401826867852E-4</v>
      </c>
      <c r="O293" s="8">
        <f ca="1">Allocators!Q364</f>
        <v>7.6458903197611922E-5</v>
      </c>
      <c r="P293" s="8">
        <f ca="1">Allocators!R364</f>
        <v>1.626617512481144E-4</v>
      </c>
      <c r="Q293" s="8">
        <f ca="1">Allocators!S364</f>
        <v>2.5770091593247142E-6</v>
      </c>
      <c r="R293" s="8">
        <f ca="1">Allocators!T364</f>
        <v>4.6350364611540013E-6</v>
      </c>
      <c r="S293" s="8">
        <f ca="1">Allocators!U364</f>
        <v>7.1334700989956323E-3</v>
      </c>
      <c r="T293" s="8">
        <f ca="1">Allocators!V364</f>
        <v>1.9692517873599268E-3</v>
      </c>
    </row>
    <row r="294" spans="1:20">
      <c r="A294" s="14" t="str">
        <f>CONCATENATE(Allocators!A365," ",Allocators!B365)</f>
        <v>RB_GUP_EPIS_G TOTAL</v>
      </c>
      <c r="B294" s="8">
        <f ca="1">Allocators!D365</f>
        <v>1.0000000000000002</v>
      </c>
      <c r="C294" s="8">
        <f ca="1">Allocators!E365</f>
        <v>0.56454492959673142</v>
      </c>
      <c r="D294" s="8">
        <f ca="1">Allocators!F365</f>
        <v>3.601631367837195E-2</v>
      </c>
      <c r="E294" s="8">
        <f ca="1">Allocators!G365</f>
        <v>9.1207480416635081E-2</v>
      </c>
      <c r="F294" s="8">
        <f ca="1">Allocators!H365</f>
        <v>2.9589814128837882E-3</v>
      </c>
      <c r="G294" s="8">
        <f ca="1">Allocators!I365</f>
        <v>2.3338431726504984E-4</v>
      </c>
      <c r="H294" s="8">
        <f ca="1">Allocators!J365</f>
        <v>6.7415995056546413E-2</v>
      </c>
      <c r="I294" s="8">
        <f ca="1">Allocators!K365</f>
        <v>1.1342271770894067E-2</v>
      </c>
      <c r="J294" s="8">
        <f ca="1">Allocators!L365</f>
        <v>3.6584790681008562E-3</v>
      </c>
      <c r="K294" s="8">
        <f ca="1">Allocators!M365</f>
        <v>2.0325201772525194E-4</v>
      </c>
      <c r="L294" s="8">
        <f ca="1">Allocators!N365</f>
        <v>2.3300658529621966E-3</v>
      </c>
      <c r="M294" s="8">
        <f ca="1">Allocators!O365</f>
        <v>3.5421527100612735E-2</v>
      </c>
      <c r="N294" s="8">
        <f ca="1">Allocators!P365</f>
        <v>0.12835225482169796</v>
      </c>
      <c r="O294" s="8">
        <f ca="1">Allocators!Q365</f>
        <v>2.3471867782147271E-2</v>
      </c>
      <c r="P294" s="8">
        <f ca="1">Allocators!R365</f>
        <v>2.0663279896729975E-2</v>
      </c>
      <c r="Q294" s="8">
        <f ca="1">Allocators!S365</f>
        <v>3.0293273497708381E-4</v>
      </c>
      <c r="R294" s="8">
        <f ca="1">Allocators!T365</f>
        <v>2.8003620462355584E-4</v>
      </c>
      <c r="S294" s="8">
        <f ca="1">Allocators!U365</f>
        <v>9.2371584976349928E-3</v>
      </c>
      <c r="T294" s="8">
        <f ca="1">Allocators!V365</f>
        <v>2.3597897734604955E-3</v>
      </c>
    </row>
    <row r="295" spans="1:20"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</row>
    <row r="296" spans="1:20">
      <c r="A296" s="14" t="str">
        <f>CONCATENATE(Allocators!A307," ",Allocators!B307)</f>
        <v>RB_GUP_EPIS_P PRODUCTION</v>
      </c>
      <c r="B296" s="8">
        <f>Allocators!D307</f>
        <v>1.0000000000000004</v>
      </c>
      <c r="C296" s="8">
        <f>Allocators!E307</f>
        <v>0.4925829904569004</v>
      </c>
      <c r="D296" s="8">
        <f>Allocators!F307</f>
        <v>2.435013732763806E-2</v>
      </c>
      <c r="E296" s="8">
        <f>Allocators!G307</f>
        <v>8.919315750564645E-2</v>
      </c>
      <c r="F296" s="8">
        <f>Allocators!H307</f>
        <v>2.8074839270930303E-3</v>
      </c>
      <c r="G296" s="8">
        <f>Allocators!I307</f>
        <v>2.6327685920476398E-4</v>
      </c>
      <c r="H296" s="8">
        <f>Allocators!J307</f>
        <v>6.7800674659926646E-2</v>
      </c>
      <c r="I296" s="8">
        <f>Allocators!K307</f>
        <v>1.263324099048504E-2</v>
      </c>
      <c r="J296" s="8">
        <f>Allocators!L307</f>
        <v>5.7087263726468811E-3</v>
      </c>
      <c r="K296" s="8">
        <f>Allocators!M307</f>
        <v>2.5671504371235478E-4</v>
      </c>
      <c r="L296" s="8">
        <f>Allocators!N307</f>
        <v>2.3684512263677749E-3</v>
      </c>
      <c r="M296" s="8">
        <f>Allocators!O307</f>
        <v>3.8759300778423766E-2</v>
      </c>
      <c r="N296" s="8">
        <f>Allocators!P307</f>
        <v>0.20484399369001727</v>
      </c>
      <c r="O296" s="8">
        <f>Allocators!Q307</f>
        <v>3.6991430122001644E-2</v>
      </c>
      <c r="P296" s="8">
        <f>Allocators!R307</f>
        <v>2.0821479601917686E-2</v>
      </c>
      <c r="Q296" s="8">
        <f>Allocators!S307</f>
        <v>3.4875182441241069E-4</v>
      </c>
      <c r="R296" s="8">
        <f>Allocators!T307</f>
        <v>2.7018961360604314E-4</v>
      </c>
      <c r="S296" s="8">
        <f>Allocators!U307</f>
        <v>0</v>
      </c>
      <c r="T296" s="8">
        <f>Allocators!V307</f>
        <v>0</v>
      </c>
    </row>
    <row r="297" spans="1:20">
      <c r="A297" s="14" t="str">
        <f>CONCATENATE(Allocators!A308," ",Allocators!B308)</f>
        <v>RB_GUP_EPIS_P BULKTRAN</v>
      </c>
      <c r="B297" s="8">
        <f>Allocators!D308</f>
        <v>0</v>
      </c>
      <c r="C297" s="8">
        <f>Allocators!E308</f>
        <v>0</v>
      </c>
      <c r="D297" s="8">
        <f>Allocators!F308</f>
        <v>0</v>
      </c>
      <c r="E297" s="8">
        <f>Allocators!G308</f>
        <v>0</v>
      </c>
      <c r="F297" s="8">
        <f>Allocators!H308</f>
        <v>0</v>
      </c>
      <c r="G297" s="8">
        <f>Allocators!I308</f>
        <v>0</v>
      </c>
      <c r="H297" s="8">
        <f>Allocators!J308</f>
        <v>0</v>
      </c>
      <c r="I297" s="8">
        <f>Allocators!K308</f>
        <v>0</v>
      </c>
      <c r="J297" s="8">
        <f>Allocators!L308</f>
        <v>0</v>
      </c>
      <c r="K297" s="8">
        <f>Allocators!M308</f>
        <v>0</v>
      </c>
      <c r="L297" s="8">
        <f>Allocators!N308</f>
        <v>0</v>
      </c>
      <c r="M297" s="8">
        <f>Allocators!O308</f>
        <v>0</v>
      </c>
      <c r="N297" s="8">
        <f>Allocators!P308</f>
        <v>0</v>
      </c>
      <c r="O297" s="8">
        <f>Allocators!Q308</f>
        <v>0</v>
      </c>
      <c r="P297" s="8">
        <f>Allocators!R308</f>
        <v>0</v>
      </c>
      <c r="Q297" s="8">
        <f>Allocators!S308</f>
        <v>0</v>
      </c>
      <c r="R297" s="8">
        <f>Allocators!T308</f>
        <v>0</v>
      </c>
      <c r="S297" s="8">
        <f>Allocators!U308</f>
        <v>0</v>
      </c>
      <c r="T297" s="8">
        <f>Allocators!V308</f>
        <v>0</v>
      </c>
    </row>
    <row r="298" spans="1:20">
      <c r="A298" s="14" t="str">
        <f>CONCATENATE(Allocators!A309," ",Allocators!B309)</f>
        <v>RB_GUP_EPIS_P SUBTRAN</v>
      </c>
      <c r="B298" s="8">
        <f>Allocators!D309</f>
        <v>0</v>
      </c>
      <c r="C298" s="8">
        <f>Allocators!E309</f>
        <v>0</v>
      </c>
      <c r="D298" s="8">
        <f>Allocators!F309</f>
        <v>0</v>
      </c>
      <c r="E298" s="8">
        <f>Allocators!G309</f>
        <v>0</v>
      </c>
      <c r="F298" s="8">
        <f>Allocators!H309</f>
        <v>0</v>
      </c>
      <c r="G298" s="8">
        <f>Allocators!I309</f>
        <v>0</v>
      </c>
      <c r="H298" s="8">
        <f>Allocators!J309</f>
        <v>0</v>
      </c>
      <c r="I298" s="8">
        <f>Allocators!K309</f>
        <v>0</v>
      </c>
      <c r="J298" s="8">
        <f>Allocators!L309</f>
        <v>0</v>
      </c>
      <c r="K298" s="8">
        <f>Allocators!M309</f>
        <v>0</v>
      </c>
      <c r="L298" s="8">
        <f>Allocators!N309</f>
        <v>0</v>
      </c>
      <c r="M298" s="8">
        <f>Allocators!O309</f>
        <v>0</v>
      </c>
      <c r="N298" s="8">
        <f>Allocators!P309</f>
        <v>0</v>
      </c>
      <c r="O298" s="8">
        <f>Allocators!Q309</f>
        <v>0</v>
      </c>
      <c r="P298" s="8">
        <f>Allocators!R309</f>
        <v>0</v>
      </c>
      <c r="Q298" s="8">
        <f>Allocators!S309</f>
        <v>0</v>
      </c>
      <c r="R298" s="8">
        <f>Allocators!T309</f>
        <v>0</v>
      </c>
      <c r="S298" s="8">
        <f>Allocators!U309</f>
        <v>0</v>
      </c>
      <c r="T298" s="8">
        <f>Allocators!V309</f>
        <v>0</v>
      </c>
    </row>
    <row r="299" spans="1:20">
      <c r="A299" s="14" t="str">
        <f>CONCATENATE(Allocators!A310," ",Allocators!B310)</f>
        <v>RB_GUP_EPIS_P DISTPRI</v>
      </c>
      <c r="B299" s="8">
        <f>Allocators!D310</f>
        <v>0</v>
      </c>
      <c r="C299" s="8">
        <f>Allocators!E310</f>
        <v>0</v>
      </c>
      <c r="D299" s="8">
        <f>Allocators!F310</f>
        <v>0</v>
      </c>
      <c r="E299" s="8">
        <f>Allocators!G310</f>
        <v>0</v>
      </c>
      <c r="F299" s="8">
        <f>Allocators!H310</f>
        <v>0</v>
      </c>
      <c r="G299" s="8">
        <f>Allocators!I310</f>
        <v>0</v>
      </c>
      <c r="H299" s="8">
        <f>Allocators!J310</f>
        <v>0</v>
      </c>
      <c r="I299" s="8">
        <f>Allocators!K310</f>
        <v>0</v>
      </c>
      <c r="J299" s="8">
        <f>Allocators!L310</f>
        <v>0</v>
      </c>
      <c r="K299" s="8">
        <f>Allocators!M310</f>
        <v>0</v>
      </c>
      <c r="L299" s="8">
        <f>Allocators!N310</f>
        <v>0</v>
      </c>
      <c r="M299" s="8">
        <f>Allocators!O310</f>
        <v>0</v>
      </c>
      <c r="N299" s="8">
        <f>Allocators!P310</f>
        <v>0</v>
      </c>
      <c r="O299" s="8">
        <f>Allocators!Q310</f>
        <v>0</v>
      </c>
      <c r="P299" s="8">
        <f>Allocators!R310</f>
        <v>0</v>
      </c>
      <c r="Q299" s="8">
        <f>Allocators!S310</f>
        <v>0</v>
      </c>
      <c r="R299" s="8">
        <f>Allocators!T310</f>
        <v>0</v>
      </c>
      <c r="S299" s="8">
        <f>Allocators!U310</f>
        <v>0</v>
      </c>
      <c r="T299" s="8">
        <f>Allocators!V310</f>
        <v>0</v>
      </c>
    </row>
    <row r="300" spans="1:20">
      <c r="A300" s="14" t="str">
        <f>CONCATENATE(Allocators!A311," ",Allocators!B311)</f>
        <v>RB_GUP_EPIS_P DISTSEC</v>
      </c>
      <c r="B300" s="8">
        <f>Allocators!D311</f>
        <v>0</v>
      </c>
      <c r="C300" s="8">
        <f>Allocators!E311</f>
        <v>0</v>
      </c>
      <c r="D300" s="8">
        <f>Allocators!F311</f>
        <v>0</v>
      </c>
      <c r="E300" s="8">
        <f>Allocators!G311</f>
        <v>0</v>
      </c>
      <c r="F300" s="8">
        <f>Allocators!H311</f>
        <v>0</v>
      </c>
      <c r="G300" s="8">
        <f>Allocators!I311</f>
        <v>0</v>
      </c>
      <c r="H300" s="8">
        <f>Allocators!J311</f>
        <v>0</v>
      </c>
      <c r="I300" s="8">
        <f>Allocators!K311</f>
        <v>0</v>
      </c>
      <c r="J300" s="8">
        <f>Allocators!L311</f>
        <v>0</v>
      </c>
      <c r="K300" s="8">
        <f>Allocators!M311</f>
        <v>0</v>
      </c>
      <c r="L300" s="8">
        <f>Allocators!N311</f>
        <v>0</v>
      </c>
      <c r="M300" s="8">
        <f>Allocators!O311</f>
        <v>0</v>
      </c>
      <c r="N300" s="8">
        <f>Allocators!P311</f>
        <v>0</v>
      </c>
      <c r="O300" s="8">
        <f>Allocators!Q311</f>
        <v>0</v>
      </c>
      <c r="P300" s="8">
        <f>Allocators!R311</f>
        <v>0</v>
      </c>
      <c r="Q300" s="8">
        <f>Allocators!S311</f>
        <v>0</v>
      </c>
      <c r="R300" s="8">
        <f>Allocators!T311</f>
        <v>0</v>
      </c>
      <c r="S300" s="8">
        <f>Allocators!U311</f>
        <v>0</v>
      </c>
      <c r="T300" s="8">
        <f>Allocators!V311</f>
        <v>0</v>
      </c>
    </row>
    <row r="301" spans="1:20">
      <c r="A301" s="14" t="str">
        <f>CONCATENATE(Allocators!A312," ",Allocators!B312)</f>
        <v>RB_GUP_EPIS_P ENERGY</v>
      </c>
      <c r="B301" s="8">
        <f>Allocators!D312</f>
        <v>0</v>
      </c>
      <c r="C301" s="8">
        <f>Allocators!E312</f>
        <v>0</v>
      </c>
      <c r="D301" s="8">
        <f>Allocators!F312</f>
        <v>0</v>
      </c>
      <c r="E301" s="8">
        <f>Allocators!G312</f>
        <v>0</v>
      </c>
      <c r="F301" s="8">
        <f>Allocators!H312</f>
        <v>0</v>
      </c>
      <c r="G301" s="8">
        <f>Allocators!I312</f>
        <v>0</v>
      </c>
      <c r="H301" s="8">
        <f>Allocators!J312</f>
        <v>0</v>
      </c>
      <c r="I301" s="8">
        <f>Allocators!K312</f>
        <v>0</v>
      </c>
      <c r="J301" s="8">
        <f>Allocators!L312</f>
        <v>0</v>
      </c>
      <c r="K301" s="8">
        <f>Allocators!M312</f>
        <v>0</v>
      </c>
      <c r="L301" s="8">
        <f>Allocators!N312</f>
        <v>0</v>
      </c>
      <c r="M301" s="8">
        <f>Allocators!O312</f>
        <v>0</v>
      </c>
      <c r="N301" s="8">
        <f>Allocators!P312</f>
        <v>0</v>
      </c>
      <c r="O301" s="8">
        <f>Allocators!Q312</f>
        <v>0</v>
      </c>
      <c r="P301" s="8">
        <f>Allocators!R312</f>
        <v>0</v>
      </c>
      <c r="Q301" s="8">
        <f>Allocators!S312</f>
        <v>0</v>
      </c>
      <c r="R301" s="8">
        <f>Allocators!T312</f>
        <v>0</v>
      </c>
      <c r="S301" s="8">
        <f>Allocators!U312</f>
        <v>0</v>
      </c>
      <c r="T301" s="8">
        <f>Allocators!V312</f>
        <v>0</v>
      </c>
    </row>
    <row r="302" spans="1:20">
      <c r="A302" s="14" t="str">
        <f>CONCATENATE(Allocators!A313," ",Allocators!B313)</f>
        <v>RB_GUP_EPIS_P CUSTOMER</v>
      </c>
      <c r="B302" s="8">
        <f>Allocators!D313</f>
        <v>0</v>
      </c>
      <c r="C302" s="8">
        <f>Allocators!E313</f>
        <v>0</v>
      </c>
      <c r="D302" s="8">
        <f>Allocators!F313</f>
        <v>0</v>
      </c>
      <c r="E302" s="8">
        <f>Allocators!G313</f>
        <v>0</v>
      </c>
      <c r="F302" s="8">
        <f>Allocators!H313</f>
        <v>0</v>
      </c>
      <c r="G302" s="8">
        <f>Allocators!I313</f>
        <v>0</v>
      </c>
      <c r="H302" s="8">
        <f>Allocators!J313</f>
        <v>0</v>
      </c>
      <c r="I302" s="8">
        <f>Allocators!K313</f>
        <v>0</v>
      </c>
      <c r="J302" s="8">
        <f>Allocators!L313</f>
        <v>0</v>
      </c>
      <c r="K302" s="8">
        <f>Allocators!M313</f>
        <v>0</v>
      </c>
      <c r="L302" s="8">
        <f>Allocators!N313</f>
        <v>0</v>
      </c>
      <c r="M302" s="8">
        <f>Allocators!O313</f>
        <v>0</v>
      </c>
      <c r="N302" s="8">
        <f>Allocators!P313</f>
        <v>0</v>
      </c>
      <c r="O302" s="8">
        <f>Allocators!Q313</f>
        <v>0</v>
      </c>
      <c r="P302" s="8">
        <f>Allocators!R313</f>
        <v>0</v>
      </c>
      <c r="Q302" s="8">
        <f>Allocators!S313</f>
        <v>0</v>
      </c>
      <c r="R302" s="8">
        <f>Allocators!T313</f>
        <v>0</v>
      </c>
      <c r="S302" s="8">
        <f>Allocators!U313</f>
        <v>0</v>
      </c>
      <c r="T302" s="8">
        <f>Allocators!V313</f>
        <v>0</v>
      </c>
    </row>
    <row r="303" spans="1:20">
      <c r="A303" s="14" t="str">
        <f>CONCATENATE(Allocators!A314," ",Allocators!B314)</f>
        <v>RB_GUP_EPIS_P TOTAL</v>
      </c>
      <c r="B303" s="8">
        <f>Allocators!D314</f>
        <v>1.0000000000000004</v>
      </c>
      <c r="C303" s="8">
        <f>Allocators!E314</f>
        <v>0.4925829904569004</v>
      </c>
      <c r="D303" s="8">
        <f>Allocators!F314</f>
        <v>2.435013732763806E-2</v>
      </c>
      <c r="E303" s="8">
        <f>Allocators!G314</f>
        <v>8.919315750564645E-2</v>
      </c>
      <c r="F303" s="8">
        <f>Allocators!H314</f>
        <v>2.8074839270930303E-3</v>
      </c>
      <c r="G303" s="8">
        <f>Allocators!I314</f>
        <v>2.6327685920476398E-4</v>
      </c>
      <c r="H303" s="8">
        <f>Allocators!J314</f>
        <v>6.7800674659926646E-2</v>
      </c>
      <c r="I303" s="8">
        <f>Allocators!K314</f>
        <v>1.263324099048504E-2</v>
      </c>
      <c r="J303" s="8">
        <f>Allocators!L314</f>
        <v>5.7087263726468811E-3</v>
      </c>
      <c r="K303" s="8">
        <f>Allocators!M314</f>
        <v>2.5671504371235478E-4</v>
      </c>
      <c r="L303" s="8">
        <f>Allocators!N314</f>
        <v>2.3684512263677749E-3</v>
      </c>
      <c r="M303" s="8">
        <f>Allocators!O314</f>
        <v>3.8759300778423766E-2</v>
      </c>
      <c r="N303" s="8">
        <f>Allocators!P314</f>
        <v>0.20484399369001727</v>
      </c>
      <c r="O303" s="8">
        <f>Allocators!Q314</f>
        <v>3.6991430122001644E-2</v>
      </c>
      <c r="P303" s="8">
        <f>Allocators!R314</f>
        <v>2.0821479601917686E-2</v>
      </c>
      <c r="Q303" s="8">
        <f>Allocators!S314</f>
        <v>3.4875182441241069E-4</v>
      </c>
      <c r="R303" s="8">
        <f>Allocators!T314</f>
        <v>2.7018961360604314E-4</v>
      </c>
      <c r="S303" s="8">
        <f>Allocators!U314</f>
        <v>0</v>
      </c>
      <c r="T303" s="8">
        <f>Allocators!V314</f>
        <v>0</v>
      </c>
    </row>
    <row r="304" spans="1:20"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</row>
    <row r="305" spans="1:20">
      <c r="A305" s="14" t="str">
        <f>CONCATENATE(Allocators!A324," ",Allocators!B324)</f>
        <v>RB_GUP_EPIS_T PRODUCTION</v>
      </c>
      <c r="B305" s="8">
        <f>Allocators!D324</f>
        <v>1.7711277037583233E-2</v>
      </c>
      <c r="C305" s="8">
        <f>Allocators!E324</f>
        <v>8.7242738079833758E-3</v>
      </c>
      <c r="D305" s="8">
        <f>Allocators!F324</f>
        <v>4.3127202811299404E-4</v>
      </c>
      <c r="E305" s="8">
        <f>Allocators!G324</f>
        <v>1.5797247224392996E-3</v>
      </c>
      <c r="F305" s="8">
        <f>Allocators!H324</f>
        <v>4.9724125611306763E-5</v>
      </c>
      <c r="G305" s="8">
        <f>Allocators!I324</f>
        <v>4.6629693909603662E-6</v>
      </c>
      <c r="H305" s="8">
        <f>Allocators!J324</f>
        <v>1.2008365322370095E-3</v>
      </c>
      <c r="I305" s="8">
        <f>Allocators!K324</f>
        <v>2.2375083106503278E-4</v>
      </c>
      <c r="J305" s="8">
        <f>Allocators!L324</f>
        <v>1.0110883431770646E-4</v>
      </c>
      <c r="K305" s="8">
        <f>Allocators!M324</f>
        <v>4.5467512589048034E-6</v>
      </c>
      <c r="L305" s="8">
        <f>Allocators!N324</f>
        <v>4.1948295820203388E-5</v>
      </c>
      <c r="M305" s="8">
        <f>Allocators!O324</f>
        <v>6.8647671386967842E-4</v>
      </c>
      <c r="N305" s="8">
        <f>Allocators!P324</f>
        <v>3.6280487217288451E-3</v>
      </c>
      <c r="O305" s="8">
        <f>Allocators!Q324</f>
        <v>6.5516546690717198E-4</v>
      </c>
      <c r="P305" s="8">
        <f>Allocators!R324</f>
        <v>3.6877499356195216E-4</v>
      </c>
      <c r="Q305" s="8">
        <f>Allocators!S324</f>
        <v>6.1768401795307856E-6</v>
      </c>
      <c r="R305" s="8">
        <f>Allocators!T324</f>
        <v>4.7854030992541957E-6</v>
      </c>
      <c r="S305" s="8">
        <f>Allocators!U324</f>
        <v>0</v>
      </c>
      <c r="T305" s="8">
        <f>Allocators!V324</f>
        <v>0</v>
      </c>
    </row>
    <row r="306" spans="1:20">
      <c r="A306" s="14" t="str">
        <f>CONCATENATE(Allocators!A325," ",Allocators!B325)</f>
        <v>RB_GUP_EPIS_T BULKTRAN</v>
      </c>
      <c r="B306" s="8">
        <f>Allocators!D325</f>
        <v>0.80537259391868687</v>
      </c>
      <c r="C306" s="8">
        <f>Allocators!E325</f>
        <v>0.39671284074449747</v>
      </c>
      <c r="D306" s="8">
        <f>Allocators!F325</f>
        <v>1.9610933261836098E-2</v>
      </c>
      <c r="E306" s="8">
        <f>Allocators!G325</f>
        <v>7.1833724620120443E-2</v>
      </c>
      <c r="F306" s="8">
        <f>Allocators!H325</f>
        <v>2.2610706127479349E-3</v>
      </c>
      <c r="G306" s="8">
        <f>Allocators!I325</f>
        <v>2.1203596701650557E-4</v>
      </c>
      <c r="H306" s="8">
        <f>Allocators!J325</f>
        <v>5.4604805220302081E-2</v>
      </c>
      <c r="I306" s="8">
        <f>Allocators!K325</f>
        <v>1.0174466066106811E-2</v>
      </c>
      <c r="J306" s="8">
        <f>Allocators!L325</f>
        <v>4.5976517667106337E-3</v>
      </c>
      <c r="K306" s="8">
        <f>Allocators!M325</f>
        <v>2.0675126065256821E-4</v>
      </c>
      <c r="L306" s="8">
        <f>Allocators!N325</f>
        <v>1.9074857077497089E-3</v>
      </c>
      <c r="M306" s="8">
        <f>Allocators!O325</f>
        <v>3.1215678606393713E-2</v>
      </c>
      <c r="N306" s="8">
        <f>Allocators!P325</f>
        <v>0.16497573854679223</v>
      </c>
      <c r="O306" s="8">
        <f>Allocators!Q325</f>
        <v>2.9791884030118291E-2</v>
      </c>
      <c r="P306" s="8">
        <f>Allocators!R325</f>
        <v>1.6769049036221468E-2</v>
      </c>
      <c r="Q306" s="8">
        <f>Allocators!S325</f>
        <v>2.8087516146089748E-4</v>
      </c>
      <c r="R306" s="8">
        <f>Allocators!T325</f>
        <v>2.1760330995978659E-4</v>
      </c>
      <c r="S306" s="8">
        <f>Allocators!U325</f>
        <v>0</v>
      </c>
      <c r="T306" s="8">
        <f>Allocators!V325</f>
        <v>0</v>
      </c>
    </row>
    <row r="307" spans="1:20">
      <c r="A307" s="14" t="str">
        <f>CONCATENATE(Allocators!A326," ",Allocators!B326)</f>
        <v>RB_GUP_EPIS_T SUBTRAN</v>
      </c>
      <c r="B307" s="8">
        <f>Allocators!D326</f>
        <v>0.17691612904372989</v>
      </c>
      <c r="C307" s="8">
        <f>Allocators!E326</f>
        <v>8.6134701483571816E-2</v>
      </c>
      <c r="D307" s="8">
        <f>Allocators!F326</f>
        <v>4.1569733711643089E-3</v>
      </c>
      <c r="E307" s="8">
        <f>Allocators!G326</f>
        <v>1.5122865867489779E-2</v>
      </c>
      <c r="F307" s="8">
        <f>Allocators!H326</f>
        <v>4.6713109787481472E-4</v>
      </c>
      <c r="G307" s="8">
        <f>Allocators!I326</f>
        <v>5.8178707737937718E-5</v>
      </c>
      <c r="H307" s="8">
        <f>Allocators!J326</f>
        <v>1.1425561530485176E-2</v>
      </c>
      <c r="I307" s="8">
        <f>Allocators!K326</f>
        <v>2.1239985622461396E-3</v>
      </c>
      <c r="J307" s="8">
        <f>Allocators!L326</f>
        <v>1.2638044527986448E-3</v>
      </c>
      <c r="K307" s="8">
        <f>Allocators!M326</f>
        <v>0</v>
      </c>
      <c r="L307" s="8">
        <f>Allocators!N326</f>
        <v>3.9896099034950668E-4</v>
      </c>
      <c r="M307" s="8">
        <f>Allocators!O326</f>
        <v>6.5312191966686584E-3</v>
      </c>
      <c r="N307" s="8">
        <f>Allocators!P326</f>
        <v>4.5500934443212897E-2</v>
      </c>
      <c r="O307" s="8">
        <f>Allocators!Q326</f>
        <v>0</v>
      </c>
      <c r="P307" s="8">
        <f>Allocators!R326</f>
        <v>3.4387592796898776E-3</v>
      </c>
      <c r="Q307" s="8">
        <f>Allocators!S326</f>
        <v>5.7324210616794643E-5</v>
      </c>
      <c r="R307" s="8">
        <f>Allocators!T326</f>
        <v>4.5919946592131988E-5</v>
      </c>
      <c r="S307" s="8">
        <f>Allocators!U326</f>
        <v>1.5613763511834104E-4</v>
      </c>
      <c r="T307" s="8">
        <f>Allocators!V326</f>
        <v>3.3658268113057447E-5</v>
      </c>
    </row>
    <row r="308" spans="1:20">
      <c r="A308" s="14" t="str">
        <f>CONCATENATE(Allocators!A327," ",Allocators!B327)</f>
        <v>RB_GUP_EPIS_T DISTPRI</v>
      </c>
      <c r="B308" s="8">
        <f>Allocators!D327</f>
        <v>0</v>
      </c>
      <c r="C308" s="8">
        <f>Allocators!E327</f>
        <v>0</v>
      </c>
      <c r="D308" s="8">
        <f>Allocators!F327</f>
        <v>0</v>
      </c>
      <c r="E308" s="8">
        <f>Allocators!G327</f>
        <v>0</v>
      </c>
      <c r="F308" s="8">
        <f>Allocators!H327</f>
        <v>0</v>
      </c>
      <c r="G308" s="8">
        <f>Allocators!I327</f>
        <v>0</v>
      </c>
      <c r="H308" s="8">
        <f>Allocators!J327</f>
        <v>0</v>
      </c>
      <c r="I308" s="8">
        <f>Allocators!K327</f>
        <v>0</v>
      </c>
      <c r="J308" s="8">
        <f>Allocators!L327</f>
        <v>0</v>
      </c>
      <c r="K308" s="8">
        <f>Allocators!M327</f>
        <v>0</v>
      </c>
      <c r="L308" s="8">
        <f>Allocators!N327</f>
        <v>0</v>
      </c>
      <c r="M308" s="8">
        <f>Allocators!O327</f>
        <v>0</v>
      </c>
      <c r="N308" s="8">
        <f>Allocators!P327</f>
        <v>0</v>
      </c>
      <c r="O308" s="8">
        <f>Allocators!Q327</f>
        <v>0</v>
      </c>
      <c r="P308" s="8">
        <f>Allocators!R327</f>
        <v>0</v>
      </c>
      <c r="Q308" s="8">
        <f>Allocators!S327</f>
        <v>0</v>
      </c>
      <c r="R308" s="8">
        <f>Allocators!T327</f>
        <v>0</v>
      </c>
      <c r="S308" s="8">
        <f>Allocators!U327</f>
        <v>0</v>
      </c>
      <c r="T308" s="8">
        <f>Allocators!V327</f>
        <v>0</v>
      </c>
    </row>
    <row r="309" spans="1:20">
      <c r="A309" s="14" t="str">
        <f>CONCATENATE(Allocators!A328," ",Allocators!B328)</f>
        <v>RB_GUP_EPIS_T DISTSEC</v>
      </c>
      <c r="B309" s="8">
        <f>Allocators!D328</f>
        <v>0</v>
      </c>
      <c r="C309" s="8">
        <f>Allocators!E328</f>
        <v>0</v>
      </c>
      <c r="D309" s="8">
        <f>Allocators!F328</f>
        <v>0</v>
      </c>
      <c r="E309" s="8">
        <f>Allocators!G328</f>
        <v>0</v>
      </c>
      <c r="F309" s="8">
        <f>Allocators!H328</f>
        <v>0</v>
      </c>
      <c r="G309" s="8">
        <f>Allocators!I328</f>
        <v>0</v>
      </c>
      <c r="H309" s="8">
        <f>Allocators!J328</f>
        <v>0</v>
      </c>
      <c r="I309" s="8">
        <f>Allocators!K328</f>
        <v>0</v>
      </c>
      <c r="J309" s="8">
        <f>Allocators!L328</f>
        <v>0</v>
      </c>
      <c r="K309" s="8">
        <f>Allocators!M328</f>
        <v>0</v>
      </c>
      <c r="L309" s="8">
        <f>Allocators!N328</f>
        <v>0</v>
      </c>
      <c r="M309" s="8">
        <f>Allocators!O328</f>
        <v>0</v>
      </c>
      <c r="N309" s="8">
        <f>Allocators!P328</f>
        <v>0</v>
      </c>
      <c r="O309" s="8">
        <f>Allocators!Q328</f>
        <v>0</v>
      </c>
      <c r="P309" s="8">
        <f>Allocators!R328</f>
        <v>0</v>
      </c>
      <c r="Q309" s="8">
        <f>Allocators!S328</f>
        <v>0</v>
      </c>
      <c r="R309" s="8">
        <f>Allocators!T328</f>
        <v>0</v>
      </c>
      <c r="S309" s="8">
        <f>Allocators!U328</f>
        <v>0</v>
      </c>
      <c r="T309" s="8">
        <f>Allocators!V328</f>
        <v>0</v>
      </c>
    </row>
    <row r="310" spans="1:20">
      <c r="A310" s="14" t="str">
        <f>CONCATENATE(Allocators!A329," ",Allocators!B329)</f>
        <v>RB_GUP_EPIS_T ENERGY</v>
      </c>
      <c r="B310" s="8">
        <f>Allocators!D329</f>
        <v>0</v>
      </c>
      <c r="C310" s="8">
        <f>Allocators!E329</f>
        <v>0</v>
      </c>
      <c r="D310" s="8">
        <f>Allocators!F329</f>
        <v>0</v>
      </c>
      <c r="E310" s="8">
        <f>Allocators!G329</f>
        <v>0</v>
      </c>
      <c r="F310" s="8">
        <f>Allocators!H329</f>
        <v>0</v>
      </c>
      <c r="G310" s="8">
        <f>Allocators!I329</f>
        <v>0</v>
      </c>
      <c r="H310" s="8">
        <f>Allocators!J329</f>
        <v>0</v>
      </c>
      <c r="I310" s="8">
        <f>Allocators!K329</f>
        <v>0</v>
      </c>
      <c r="J310" s="8">
        <f>Allocators!L329</f>
        <v>0</v>
      </c>
      <c r="K310" s="8">
        <f>Allocators!M329</f>
        <v>0</v>
      </c>
      <c r="L310" s="8">
        <f>Allocators!N329</f>
        <v>0</v>
      </c>
      <c r="M310" s="8">
        <f>Allocators!O329</f>
        <v>0</v>
      </c>
      <c r="N310" s="8">
        <f>Allocators!P329</f>
        <v>0</v>
      </c>
      <c r="O310" s="8">
        <f>Allocators!Q329</f>
        <v>0</v>
      </c>
      <c r="P310" s="8">
        <f>Allocators!R329</f>
        <v>0</v>
      </c>
      <c r="Q310" s="8">
        <f>Allocators!S329</f>
        <v>0</v>
      </c>
      <c r="R310" s="8">
        <f>Allocators!T329</f>
        <v>0</v>
      </c>
      <c r="S310" s="8">
        <f>Allocators!U329</f>
        <v>0</v>
      </c>
      <c r="T310" s="8">
        <f>Allocators!V329</f>
        <v>0</v>
      </c>
    </row>
    <row r="311" spans="1:20">
      <c r="A311" s="14" t="str">
        <f>CONCATENATE(Allocators!A330," ",Allocators!B330)</f>
        <v>RB_GUP_EPIS_T CUSTOMER</v>
      </c>
      <c r="B311" s="8">
        <f>Allocators!D330</f>
        <v>0</v>
      </c>
      <c r="C311" s="8">
        <f>Allocators!E330</f>
        <v>0</v>
      </c>
      <c r="D311" s="8">
        <f>Allocators!F330</f>
        <v>0</v>
      </c>
      <c r="E311" s="8">
        <f>Allocators!G330</f>
        <v>0</v>
      </c>
      <c r="F311" s="8">
        <f>Allocators!H330</f>
        <v>0</v>
      </c>
      <c r="G311" s="8">
        <f>Allocators!I330</f>
        <v>0</v>
      </c>
      <c r="H311" s="8">
        <f>Allocators!J330</f>
        <v>0</v>
      </c>
      <c r="I311" s="8">
        <f>Allocators!K330</f>
        <v>0</v>
      </c>
      <c r="J311" s="8">
        <f>Allocators!L330</f>
        <v>0</v>
      </c>
      <c r="K311" s="8">
        <f>Allocators!M330</f>
        <v>0</v>
      </c>
      <c r="L311" s="8">
        <f>Allocators!N330</f>
        <v>0</v>
      </c>
      <c r="M311" s="8">
        <f>Allocators!O330</f>
        <v>0</v>
      </c>
      <c r="N311" s="8">
        <f>Allocators!P330</f>
        <v>0</v>
      </c>
      <c r="O311" s="8">
        <f>Allocators!Q330</f>
        <v>0</v>
      </c>
      <c r="P311" s="8">
        <f>Allocators!R330</f>
        <v>0</v>
      </c>
      <c r="Q311" s="8">
        <f>Allocators!S330</f>
        <v>0</v>
      </c>
      <c r="R311" s="8">
        <f>Allocators!T330</f>
        <v>0</v>
      </c>
      <c r="S311" s="8">
        <f>Allocators!U330</f>
        <v>0</v>
      </c>
      <c r="T311" s="8">
        <f>Allocators!V330</f>
        <v>0</v>
      </c>
    </row>
    <row r="312" spans="1:20">
      <c r="A312" s="14" t="str">
        <f>CONCATENATE(Allocators!A331," ",Allocators!B331)</f>
        <v>RB_GUP_EPIS_T TOTAL</v>
      </c>
      <c r="B312" s="8">
        <f>Allocators!D331</f>
        <v>0.99999999999999978</v>
      </c>
      <c r="C312" s="8">
        <f>Allocators!E331</f>
        <v>0.49157181603605266</v>
      </c>
      <c r="D312" s="8">
        <f>Allocators!F331</f>
        <v>2.4199178661113402E-2</v>
      </c>
      <c r="E312" s="8">
        <f>Allocators!G331</f>
        <v>8.853631521004951E-2</v>
      </c>
      <c r="F312" s="8">
        <f>Allocators!H331</f>
        <v>2.7779258362340561E-3</v>
      </c>
      <c r="G312" s="8">
        <f>Allocators!I331</f>
        <v>2.7487764414540366E-4</v>
      </c>
      <c r="H312" s="8">
        <f>Allocators!J331</f>
        <v>6.723120328302426E-2</v>
      </c>
      <c r="I312" s="8">
        <f>Allocators!K331</f>
        <v>1.2522215459417983E-2</v>
      </c>
      <c r="J312" s="8">
        <f>Allocators!L331</f>
        <v>5.9625650538269858E-3</v>
      </c>
      <c r="K312" s="8">
        <f>Allocators!M331</f>
        <v>2.1129801191147301E-4</v>
      </c>
      <c r="L312" s="8">
        <f>Allocators!N331</f>
        <v>2.3483949939194192E-3</v>
      </c>
      <c r="M312" s="8">
        <f>Allocators!O331</f>
        <v>3.8433374516932052E-2</v>
      </c>
      <c r="N312" s="8">
        <f>Allocators!P331</f>
        <v>0.21410472171173398</v>
      </c>
      <c r="O312" s="8">
        <f>Allocators!Q331</f>
        <v>3.0447049497025463E-2</v>
      </c>
      <c r="P312" s="8">
        <f>Allocators!R331</f>
        <v>2.05765833094733E-2</v>
      </c>
      <c r="Q312" s="8">
        <f>Allocators!S331</f>
        <v>3.4437621225722294E-4</v>
      </c>
      <c r="R312" s="8">
        <f>Allocators!T331</f>
        <v>2.6830865965117275E-4</v>
      </c>
      <c r="S312" s="8">
        <f>Allocators!U331</f>
        <v>1.5613763511834104E-4</v>
      </c>
      <c r="T312" s="8">
        <f>Allocators!V331</f>
        <v>3.3658268113057447E-5</v>
      </c>
    </row>
    <row r="313" spans="1:20"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</row>
    <row r="314" spans="1:20" s="50" customFormat="1">
      <c r="A314" s="59" t="str">
        <f>CONCATENATE(Allocators!A376," ",Allocators!B376)</f>
        <v>RB_GUP-Land_P PRODUCTION</v>
      </c>
      <c r="B314" s="8">
        <f>+Allocators!D376</f>
        <v>1.0000000000000004</v>
      </c>
      <c r="C314" s="8">
        <f>+Allocators!E376</f>
        <v>0.4925829904569004</v>
      </c>
      <c r="D314" s="8">
        <f>+Allocators!F376</f>
        <v>2.4350137327638056E-2</v>
      </c>
      <c r="E314" s="8">
        <f>+Allocators!G376</f>
        <v>8.9193157505646437E-2</v>
      </c>
      <c r="F314" s="8">
        <f>+Allocators!H376</f>
        <v>2.8074839270930303E-3</v>
      </c>
      <c r="G314" s="8">
        <f>+Allocators!I376</f>
        <v>2.6327685920476398E-4</v>
      </c>
      <c r="H314" s="8">
        <f>+Allocators!J376</f>
        <v>6.7800674659926646E-2</v>
      </c>
      <c r="I314" s="8">
        <f>+Allocators!K376</f>
        <v>1.263324099048504E-2</v>
      </c>
      <c r="J314" s="8">
        <f>+Allocators!L376</f>
        <v>5.7087263726468811E-3</v>
      </c>
      <c r="K314" s="8">
        <f>+Allocators!M376</f>
        <v>2.5671504371235483E-4</v>
      </c>
      <c r="L314" s="8">
        <f>+Allocators!N376</f>
        <v>2.3684512263677749E-3</v>
      </c>
      <c r="M314" s="8">
        <f>+Allocators!O376</f>
        <v>3.8759300778423766E-2</v>
      </c>
      <c r="N314" s="8">
        <f>+Allocators!P376</f>
        <v>0.20484399369001727</v>
      </c>
      <c r="O314" s="8">
        <f>+Allocators!Q376</f>
        <v>3.6991430122001644E-2</v>
      </c>
      <c r="P314" s="8">
        <f>+Allocators!R376</f>
        <v>2.0821479601917686E-2</v>
      </c>
      <c r="Q314" s="8">
        <f>+Allocators!S376</f>
        <v>3.4875182441241069E-4</v>
      </c>
      <c r="R314" s="8">
        <f>+Allocators!T376</f>
        <v>2.7018961360604314E-4</v>
      </c>
      <c r="S314" s="8">
        <f>+Allocators!U376</f>
        <v>0</v>
      </c>
      <c r="T314" s="8">
        <f>+Allocators!V376</f>
        <v>0</v>
      </c>
    </row>
    <row r="315" spans="1:20" s="50" customFormat="1">
      <c r="A315" s="59" t="str">
        <f>CONCATENATE(Allocators!A377," ",Allocators!B377)</f>
        <v>RB_GUP-Land_P BULKTRAN</v>
      </c>
      <c r="B315" s="8">
        <f>+Allocators!D377</f>
        <v>0</v>
      </c>
      <c r="C315" s="8">
        <f>+Allocators!E377</f>
        <v>0</v>
      </c>
      <c r="D315" s="8">
        <f>+Allocators!F377</f>
        <v>0</v>
      </c>
      <c r="E315" s="8">
        <f>+Allocators!G377</f>
        <v>0</v>
      </c>
      <c r="F315" s="8">
        <f>+Allocators!H377</f>
        <v>0</v>
      </c>
      <c r="G315" s="8">
        <f>+Allocators!I377</f>
        <v>0</v>
      </c>
      <c r="H315" s="8">
        <f>+Allocators!J377</f>
        <v>0</v>
      </c>
      <c r="I315" s="8">
        <f>+Allocators!K377</f>
        <v>0</v>
      </c>
      <c r="J315" s="8">
        <f>+Allocators!L377</f>
        <v>0</v>
      </c>
      <c r="K315" s="8">
        <f>+Allocators!M377</f>
        <v>0</v>
      </c>
      <c r="L315" s="8">
        <f>+Allocators!N377</f>
        <v>0</v>
      </c>
      <c r="M315" s="8">
        <f>+Allocators!O377</f>
        <v>0</v>
      </c>
      <c r="N315" s="8">
        <f>+Allocators!P377</f>
        <v>0</v>
      </c>
      <c r="O315" s="8">
        <f>+Allocators!Q377</f>
        <v>0</v>
      </c>
      <c r="P315" s="8">
        <f>+Allocators!R377</f>
        <v>0</v>
      </c>
      <c r="Q315" s="8">
        <f>+Allocators!S377</f>
        <v>0</v>
      </c>
      <c r="R315" s="8">
        <f>+Allocators!T377</f>
        <v>0</v>
      </c>
      <c r="S315" s="8">
        <f>+Allocators!U377</f>
        <v>0</v>
      </c>
      <c r="T315" s="8">
        <f>+Allocators!V377</f>
        <v>0</v>
      </c>
    </row>
    <row r="316" spans="1:20" s="50" customFormat="1">
      <c r="A316" s="59" t="str">
        <f>CONCATENATE(Allocators!A378," ",Allocators!B378)</f>
        <v>RB_GUP-Land_P SUBTRAN</v>
      </c>
      <c r="B316" s="8">
        <f>+Allocators!D378</f>
        <v>0</v>
      </c>
      <c r="C316" s="8">
        <f>+Allocators!E378</f>
        <v>0</v>
      </c>
      <c r="D316" s="8">
        <f>+Allocators!F378</f>
        <v>0</v>
      </c>
      <c r="E316" s="8">
        <f>+Allocators!G378</f>
        <v>0</v>
      </c>
      <c r="F316" s="8">
        <f>+Allocators!H378</f>
        <v>0</v>
      </c>
      <c r="G316" s="8">
        <f>+Allocators!I378</f>
        <v>0</v>
      </c>
      <c r="H316" s="8">
        <f>+Allocators!J378</f>
        <v>0</v>
      </c>
      <c r="I316" s="8">
        <f>+Allocators!K378</f>
        <v>0</v>
      </c>
      <c r="J316" s="8">
        <f>+Allocators!L378</f>
        <v>0</v>
      </c>
      <c r="K316" s="8">
        <f>+Allocators!M378</f>
        <v>0</v>
      </c>
      <c r="L316" s="8">
        <f>+Allocators!N378</f>
        <v>0</v>
      </c>
      <c r="M316" s="8">
        <f>+Allocators!O378</f>
        <v>0</v>
      </c>
      <c r="N316" s="8">
        <f>+Allocators!P378</f>
        <v>0</v>
      </c>
      <c r="O316" s="8">
        <f>+Allocators!Q378</f>
        <v>0</v>
      </c>
      <c r="P316" s="8">
        <f>+Allocators!R378</f>
        <v>0</v>
      </c>
      <c r="Q316" s="8">
        <f>+Allocators!S378</f>
        <v>0</v>
      </c>
      <c r="R316" s="8">
        <f>+Allocators!T378</f>
        <v>0</v>
      </c>
      <c r="S316" s="8">
        <f>+Allocators!U378</f>
        <v>0</v>
      </c>
      <c r="T316" s="8">
        <f>+Allocators!V378</f>
        <v>0</v>
      </c>
    </row>
    <row r="317" spans="1:20" s="50" customFormat="1">
      <c r="A317" s="59" t="str">
        <f>CONCATENATE(Allocators!A379," ",Allocators!B379)</f>
        <v>RB_GUP-Land_P DISTPRI</v>
      </c>
      <c r="B317" s="8">
        <f>+Allocators!D379</f>
        <v>0</v>
      </c>
      <c r="C317" s="8">
        <f>+Allocators!E379</f>
        <v>0</v>
      </c>
      <c r="D317" s="8">
        <f>+Allocators!F379</f>
        <v>0</v>
      </c>
      <c r="E317" s="8">
        <f>+Allocators!G379</f>
        <v>0</v>
      </c>
      <c r="F317" s="8">
        <f>+Allocators!H379</f>
        <v>0</v>
      </c>
      <c r="G317" s="8">
        <f>+Allocators!I379</f>
        <v>0</v>
      </c>
      <c r="H317" s="8">
        <f>+Allocators!J379</f>
        <v>0</v>
      </c>
      <c r="I317" s="8">
        <f>+Allocators!K379</f>
        <v>0</v>
      </c>
      <c r="J317" s="8">
        <f>+Allocators!L379</f>
        <v>0</v>
      </c>
      <c r="K317" s="8">
        <f>+Allocators!M379</f>
        <v>0</v>
      </c>
      <c r="L317" s="8">
        <f>+Allocators!N379</f>
        <v>0</v>
      </c>
      <c r="M317" s="8">
        <f>+Allocators!O379</f>
        <v>0</v>
      </c>
      <c r="N317" s="8">
        <f>+Allocators!P379</f>
        <v>0</v>
      </c>
      <c r="O317" s="8">
        <f>+Allocators!Q379</f>
        <v>0</v>
      </c>
      <c r="P317" s="8">
        <f>+Allocators!R379</f>
        <v>0</v>
      </c>
      <c r="Q317" s="8">
        <f>+Allocators!S379</f>
        <v>0</v>
      </c>
      <c r="R317" s="8">
        <f>+Allocators!T379</f>
        <v>0</v>
      </c>
      <c r="S317" s="8">
        <f>+Allocators!U379</f>
        <v>0</v>
      </c>
      <c r="T317" s="8">
        <f>+Allocators!V379</f>
        <v>0</v>
      </c>
    </row>
    <row r="318" spans="1:20" s="50" customFormat="1">
      <c r="A318" s="59" t="str">
        <f>CONCATENATE(Allocators!A380," ",Allocators!B380)</f>
        <v>RB_GUP-Land_P DISTSEC</v>
      </c>
      <c r="B318" s="8">
        <f>+Allocators!D380</f>
        <v>0</v>
      </c>
      <c r="C318" s="8">
        <f>+Allocators!E380</f>
        <v>0</v>
      </c>
      <c r="D318" s="8">
        <f>+Allocators!F380</f>
        <v>0</v>
      </c>
      <c r="E318" s="8">
        <f>+Allocators!G380</f>
        <v>0</v>
      </c>
      <c r="F318" s="8">
        <f>+Allocators!H380</f>
        <v>0</v>
      </c>
      <c r="G318" s="8">
        <f>+Allocators!I380</f>
        <v>0</v>
      </c>
      <c r="H318" s="8">
        <f>+Allocators!J380</f>
        <v>0</v>
      </c>
      <c r="I318" s="8">
        <f>+Allocators!K380</f>
        <v>0</v>
      </c>
      <c r="J318" s="8">
        <f>+Allocators!L380</f>
        <v>0</v>
      </c>
      <c r="K318" s="8">
        <f>+Allocators!M380</f>
        <v>0</v>
      </c>
      <c r="L318" s="8">
        <f>+Allocators!N380</f>
        <v>0</v>
      </c>
      <c r="M318" s="8">
        <f>+Allocators!O380</f>
        <v>0</v>
      </c>
      <c r="N318" s="8">
        <f>+Allocators!P380</f>
        <v>0</v>
      </c>
      <c r="O318" s="8">
        <f>+Allocators!Q380</f>
        <v>0</v>
      </c>
      <c r="P318" s="8">
        <f>+Allocators!R380</f>
        <v>0</v>
      </c>
      <c r="Q318" s="8">
        <f>+Allocators!S380</f>
        <v>0</v>
      </c>
      <c r="R318" s="8">
        <f>+Allocators!T380</f>
        <v>0</v>
      </c>
      <c r="S318" s="8">
        <f>+Allocators!U380</f>
        <v>0</v>
      </c>
      <c r="T318" s="8">
        <f>+Allocators!V380</f>
        <v>0</v>
      </c>
    </row>
    <row r="319" spans="1:20" s="50" customFormat="1">
      <c r="A319" s="59" t="str">
        <f>CONCATENATE(Allocators!A381," ",Allocators!B381)</f>
        <v>RB_GUP-Land_P ENERGY</v>
      </c>
      <c r="B319" s="8">
        <f>+Allocators!D381</f>
        <v>0</v>
      </c>
      <c r="C319" s="8">
        <f>+Allocators!E381</f>
        <v>0</v>
      </c>
      <c r="D319" s="8">
        <f>+Allocators!F381</f>
        <v>0</v>
      </c>
      <c r="E319" s="8">
        <f>+Allocators!G381</f>
        <v>0</v>
      </c>
      <c r="F319" s="8">
        <f>+Allocators!H381</f>
        <v>0</v>
      </c>
      <c r="G319" s="8">
        <f>+Allocators!I381</f>
        <v>0</v>
      </c>
      <c r="H319" s="8">
        <f>+Allocators!J381</f>
        <v>0</v>
      </c>
      <c r="I319" s="8">
        <f>+Allocators!K381</f>
        <v>0</v>
      </c>
      <c r="J319" s="8">
        <f>+Allocators!L381</f>
        <v>0</v>
      </c>
      <c r="K319" s="8">
        <f>+Allocators!M381</f>
        <v>0</v>
      </c>
      <c r="L319" s="8">
        <f>+Allocators!N381</f>
        <v>0</v>
      </c>
      <c r="M319" s="8">
        <f>+Allocators!O381</f>
        <v>0</v>
      </c>
      <c r="N319" s="8">
        <f>+Allocators!P381</f>
        <v>0</v>
      </c>
      <c r="O319" s="8">
        <f>+Allocators!Q381</f>
        <v>0</v>
      </c>
      <c r="P319" s="8">
        <f>+Allocators!R381</f>
        <v>0</v>
      </c>
      <c r="Q319" s="8">
        <f>+Allocators!S381</f>
        <v>0</v>
      </c>
      <c r="R319" s="8">
        <f>+Allocators!T381</f>
        <v>0</v>
      </c>
      <c r="S319" s="8">
        <f>+Allocators!U381</f>
        <v>0</v>
      </c>
      <c r="T319" s="8">
        <f>+Allocators!V381</f>
        <v>0</v>
      </c>
    </row>
    <row r="320" spans="1:20" s="50" customFormat="1">
      <c r="A320" s="59" t="str">
        <f>CONCATENATE(Allocators!A382," ",Allocators!B382)</f>
        <v>RB_GUP-Land_P CUSTOMER</v>
      </c>
      <c r="B320" s="8">
        <f>+Allocators!D382</f>
        <v>0</v>
      </c>
      <c r="C320" s="8">
        <f>+Allocators!E382</f>
        <v>0</v>
      </c>
      <c r="D320" s="8">
        <f>+Allocators!F382</f>
        <v>0</v>
      </c>
      <c r="E320" s="8">
        <f>+Allocators!G382</f>
        <v>0</v>
      </c>
      <c r="F320" s="8">
        <f>+Allocators!H382</f>
        <v>0</v>
      </c>
      <c r="G320" s="8">
        <f>+Allocators!I382</f>
        <v>0</v>
      </c>
      <c r="H320" s="8">
        <f>+Allocators!J382</f>
        <v>0</v>
      </c>
      <c r="I320" s="8">
        <f>+Allocators!K382</f>
        <v>0</v>
      </c>
      <c r="J320" s="8">
        <f>+Allocators!L382</f>
        <v>0</v>
      </c>
      <c r="K320" s="8">
        <f>+Allocators!M382</f>
        <v>0</v>
      </c>
      <c r="L320" s="8">
        <f>+Allocators!N382</f>
        <v>0</v>
      </c>
      <c r="M320" s="8">
        <f>+Allocators!O382</f>
        <v>0</v>
      </c>
      <c r="N320" s="8">
        <f>+Allocators!P382</f>
        <v>0</v>
      </c>
      <c r="O320" s="8">
        <f>+Allocators!Q382</f>
        <v>0</v>
      </c>
      <c r="P320" s="8">
        <f>+Allocators!R382</f>
        <v>0</v>
      </c>
      <c r="Q320" s="8">
        <f>+Allocators!S382</f>
        <v>0</v>
      </c>
      <c r="R320" s="8">
        <f>+Allocators!T382</f>
        <v>0</v>
      </c>
      <c r="S320" s="8">
        <f>+Allocators!U382</f>
        <v>0</v>
      </c>
      <c r="T320" s="8">
        <f>+Allocators!V382</f>
        <v>0</v>
      </c>
    </row>
    <row r="321" spans="1:20" s="50" customFormat="1">
      <c r="A321" s="59" t="str">
        <f>CONCATENATE(Allocators!A383," ",Allocators!B383)</f>
        <v>RB_GUP-Land_P TOTAL</v>
      </c>
      <c r="B321" s="8">
        <f>+Allocators!D383</f>
        <v>1.0000000000000004</v>
      </c>
      <c r="C321" s="8">
        <f>+Allocators!E383</f>
        <v>0.4925829904569004</v>
      </c>
      <c r="D321" s="8">
        <f>+Allocators!F383</f>
        <v>2.4350137327638056E-2</v>
      </c>
      <c r="E321" s="8">
        <f>+Allocators!G383</f>
        <v>8.9193157505646437E-2</v>
      </c>
      <c r="F321" s="8">
        <f>+Allocators!H383</f>
        <v>2.8074839270930303E-3</v>
      </c>
      <c r="G321" s="8">
        <f>+Allocators!I383</f>
        <v>2.6327685920476398E-4</v>
      </c>
      <c r="H321" s="8">
        <f>+Allocators!J383</f>
        <v>6.7800674659926646E-2</v>
      </c>
      <c r="I321" s="8">
        <f>+Allocators!K383</f>
        <v>1.263324099048504E-2</v>
      </c>
      <c r="J321" s="8">
        <f>+Allocators!L383</f>
        <v>5.7087263726468811E-3</v>
      </c>
      <c r="K321" s="8">
        <f>+Allocators!M383</f>
        <v>2.5671504371235483E-4</v>
      </c>
      <c r="L321" s="8">
        <f>+Allocators!N383</f>
        <v>2.3684512263677749E-3</v>
      </c>
      <c r="M321" s="8">
        <f>+Allocators!O383</f>
        <v>3.8759300778423766E-2</v>
      </c>
      <c r="N321" s="8">
        <f>+Allocators!P383</f>
        <v>0.20484399369001727</v>
      </c>
      <c r="O321" s="8">
        <f>+Allocators!Q383</f>
        <v>3.6991430122001644E-2</v>
      </c>
      <c r="P321" s="8">
        <f>+Allocators!R383</f>
        <v>2.0821479601917686E-2</v>
      </c>
      <c r="Q321" s="8">
        <f>+Allocators!S383</f>
        <v>3.4875182441241069E-4</v>
      </c>
      <c r="R321" s="8">
        <f>+Allocators!T383</f>
        <v>2.7018961360604314E-4</v>
      </c>
      <c r="S321" s="8">
        <f>+Allocators!U383</f>
        <v>0</v>
      </c>
      <c r="T321" s="8">
        <f>+Allocators!V383</f>
        <v>0</v>
      </c>
    </row>
    <row r="322" spans="1:20" s="50" customFormat="1">
      <c r="A322" s="59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</row>
    <row r="323" spans="1:20" s="50" customFormat="1">
      <c r="A323" s="59" t="str">
        <f>CONCATENATE(Allocators!A394," ",Allocators!B394)</f>
        <v>RB_GUP-Land_T PRODUCTION</v>
      </c>
      <c r="B323" s="8">
        <f>+Allocators!D394</f>
        <v>1.8751078786651176E-2</v>
      </c>
      <c r="C323" s="8">
        <f>+Allocators!E394</f>
        <v>9.2364624630215837E-3</v>
      </c>
      <c r="D323" s="8">
        <f>+Allocators!F394</f>
        <v>4.5659134349631701E-4</v>
      </c>
      <c r="E323" s="8">
        <f>+Allocators!G394</f>
        <v>1.6724679236185644E-3</v>
      </c>
      <c r="F323" s="8">
        <f>+Allocators!H394</f>
        <v>5.2643352309178268E-5</v>
      </c>
      <c r="G323" s="8">
        <f>+Allocators!I394</f>
        <v>4.9367251296505972E-6</v>
      </c>
      <c r="H323" s="8">
        <f>+Allocators!J394</f>
        <v>1.2713357923363885E-3</v>
      </c>
      <c r="I323" s="8">
        <f>+Allocators!K394</f>
        <v>2.3688689714333608E-4</v>
      </c>
      <c r="J323" s="8">
        <f>+Allocators!L394</f>
        <v>1.0704477798493505E-4</v>
      </c>
      <c r="K323" s="8">
        <f>+Allocators!M394</f>
        <v>4.8136840103689663E-6</v>
      </c>
      <c r="L323" s="8">
        <f>+Allocators!N394</f>
        <v>4.4411015547962744E-5</v>
      </c>
      <c r="M323" s="8">
        <f>+Allocators!O394</f>
        <v>7.2677870261173439E-4</v>
      </c>
      <c r="N323" s="8">
        <f>+Allocators!P394</f>
        <v>3.8410458646537899E-3</v>
      </c>
      <c r="O323" s="8">
        <f>+Allocators!Q394</f>
        <v>6.936292206485543E-4</v>
      </c>
      <c r="P323" s="8">
        <f>+Allocators!R394</f>
        <v>3.904252044702089E-4</v>
      </c>
      <c r="Q323" s="8">
        <f>+Allocators!S394</f>
        <v>6.5394729365454502E-6</v>
      </c>
      <c r="R323" s="8">
        <f>+Allocators!T394</f>
        <v>5.0663467320617544E-6</v>
      </c>
      <c r="S323" s="8">
        <f>+Allocators!U394</f>
        <v>0</v>
      </c>
      <c r="T323" s="8">
        <f>+Allocators!V394</f>
        <v>0</v>
      </c>
    </row>
    <row r="324" spans="1:20" s="50" customFormat="1">
      <c r="A324" s="59" t="str">
        <f>CONCATENATE(Allocators!A395," ",Allocators!B395)</f>
        <v>RB_GUP-Land_T BULKTRAN</v>
      </c>
      <c r="B324" s="8">
        <f>+Allocators!D395</f>
        <v>0.79394631918815928</v>
      </c>
      <c r="C324" s="8">
        <f>+Allocators!E395</f>
        <v>0.39108445216795218</v>
      </c>
      <c r="D324" s="8">
        <f>+Allocators!F395</f>
        <v>1.9332701903004432E-2</v>
      </c>
      <c r="E324" s="8">
        <f>+Allocators!G395</f>
        <v>7.0814579098377711E-2</v>
      </c>
      <c r="F324" s="8">
        <f>+Allocators!H395</f>
        <v>2.2289915300954298E-3</v>
      </c>
      <c r="G324" s="8">
        <f>+Allocators!I395</f>
        <v>2.0902769329304152E-4</v>
      </c>
      <c r="H324" s="8">
        <f>+Allocators!J395</f>
        <v>5.3830096084722646E-2</v>
      </c>
      <c r="I324" s="8">
        <f>+Allocators!K395</f>
        <v>1.0030115183812569E-2</v>
      </c>
      <c r="J324" s="8">
        <f>+Allocators!L395</f>
        <v>4.5324222908153626E-3</v>
      </c>
      <c r="K324" s="8">
        <f>+Allocators!M395</f>
        <v>2.0381796403565148E-4</v>
      </c>
      <c r="L324" s="8">
        <f>+Allocators!N395</f>
        <v>1.8804231333513759E-3</v>
      </c>
      <c r="M324" s="8">
        <f>+Allocators!O395</f>
        <v>3.0772804187336297E-2</v>
      </c>
      <c r="N324" s="8">
        <f>+Allocators!P395</f>
        <v>0.16263513479799163</v>
      </c>
      <c r="O324" s="8">
        <f>+Allocators!Q395</f>
        <v>2.9369209786869195E-2</v>
      </c>
      <c r="P324" s="8">
        <f>+Allocators!R395</f>
        <v>1.6531137089993882E-2</v>
      </c>
      <c r="Q324" s="8">
        <f>+Allocators!S395</f>
        <v>2.7689022730238862E-4</v>
      </c>
      <c r="R324" s="8">
        <f>+Allocators!T395</f>
        <v>2.1451604920538889E-4</v>
      </c>
      <c r="S324" s="8">
        <f>+Allocators!U395</f>
        <v>0</v>
      </c>
      <c r="T324" s="8">
        <f>+Allocators!V395</f>
        <v>0</v>
      </c>
    </row>
    <row r="325" spans="1:20" s="50" customFormat="1">
      <c r="A325" s="59" t="str">
        <f>CONCATENATE(Allocators!A396," ",Allocators!B396)</f>
        <v>RB_GUP-Land_T SUBTRAN</v>
      </c>
      <c r="B325" s="8">
        <f>+Allocators!D396</f>
        <v>0.18730260202518939</v>
      </c>
      <c r="C325" s="8">
        <f>+Allocators!E396</f>
        <v>9.1191536914919422E-2</v>
      </c>
      <c r="D325" s="8">
        <f>+Allocators!F396</f>
        <v>4.4010228642072666E-3</v>
      </c>
      <c r="E325" s="8">
        <f>+Allocators!G396</f>
        <v>1.6010705990286572E-2</v>
      </c>
      <c r="F325" s="8">
        <f>+Allocators!H396</f>
        <v>4.9455564391875971E-4</v>
      </c>
      <c r="G325" s="8">
        <f>+Allocators!I396</f>
        <v>6.1594289908328497E-5</v>
      </c>
      <c r="H325" s="8">
        <f>+Allocators!J396</f>
        <v>1.2096338620035074E-2</v>
      </c>
      <c r="I325" s="8">
        <f>+Allocators!K396</f>
        <v>2.2486952408286524E-3</v>
      </c>
      <c r="J325" s="8">
        <f>+Allocators!L396</f>
        <v>1.3380004623642664E-3</v>
      </c>
      <c r="K325" s="8">
        <f>+Allocators!M396</f>
        <v>0</v>
      </c>
      <c r="L325" s="8">
        <f>+Allocators!N396</f>
        <v>4.2238337455675564E-4</v>
      </c>
      <c r="M325" s="8">
        <f>+Allocators!O396</f>
        <v>6.9146569990265264E-3</v>
      </c>
      <c r="N325" s="8">
        <f>+Allocators!P396</f>
        <v>4.8172224103347705E-2</v>
      </c>
      <c r="O325" s="8">
        <f>+Allocators!Q396</f>
        <v>0</v>
      </c>
      <c r="P325" s="8">
        <f>+Allocators!R396</f>
        <v>3.6406435315175538E-3</v>
      </c>
      <c r="Q325" s="8">
        <f>+Allocators!S396</f>
        <v>6.0689626579562304E-5</v>
      </c>
      <c r="R325" s="8">
        <f>+Allocators!T396</f>
        <v>4.8615835809057776E-5</v>
      </c>
      <c r="S325" s="8">
        <f>+Allocators!U396</f>
        <v>1.65304234779499E-4</v>
      </c>
      <c r="T325" s="8">
        <f>+Allocators!V396</f>
        <v>3.5634293104383021E-5</v>
      </c>
    </row>
    <row r="326" spans="1:20" s="50" customFormat="1">
      <c r="A326" s="59" t="str">
        <f>CONCATENATE(Allocators!A397," ",Allocators!B397)</f>
        <v>RB_GUP-Land_T DISTPRI</v>
      </c>
      <c r="B326" s="8">
        <f>+Allocators!D397</f>
        <v>0</v>
      </c>
      <c r="C326" s="8">
        <f>+Allocators!E397</f>
        <v>0</v>
      </c>
      <c r="D326" s="8">
        <f>+Allocators!F397</f>
        <v>0</v>
      </c>
      <c r="E326" s="8">
        <f>+Allocators!G397</f>
        <v>0</v>
      </c>
      <c r="F326" s="8">
        <f>+Allocators!H397</f>
        <v>0</v>
      </c>
      <c r="G326" s="8">
        <f>+Allocators!I397</f>
        <v>0</v>
      </c>
      <c r="H326" s="8">
        <f>+Allocators!J397</f>
        <v>0</v>
      </c>
      <c r="I326" s="8">
        <f>+Allocators!K397</f>
        <v>0</v>
      </c>
      <c r="J326" s="8">
        <f>+Allocators!L397</f>
        <v>0</v>
      </c>
      <c r="K326" s="8">
        <f>+Allocators!M397</f>
        <v>0</v>
      </c>
      <c r="L326" s="8">
        <f>+Allocators!N397</f>
        <v>0</v>
      </c>
      <c r="M326" s="8">
        <f>+Allocators!O397</f>
        <v>0</v>
      </c>
      <c r="N326" s="8">
        <f>+Allocators!P397</f>
        <v>0</v>
      </c>
      <c r="O326" s="8">
        <f>+Allocators!Q397</f>
        <v>0</v>
      </c>
      <c r="P326" s="8">
        <f>+Allocators!R397</f>
        <v>0</v>
      </c>
      <c r="Q326" s="8">
        <f>+Allocators!S397</f>
        <v>0</v>
      </c>
      <c r="R326" s="8">
        <f>+Allocators!T397</f>
        <v>0</v>
      </c>
      <c r="S326" s="8">
        <f>+Allocators!U397</f>
        <v>0</v>
      </c>
      <c r="T326" s="8">
        <f>+Allocators!V397</f>
        <v>0</v>
      </c>
    </row>
    <row r="327" spans="1:20" s="50" customFormat="1">
      <c r="A327" s="59" t="str">
        <f>CONCATENATE(Allocators!A398," ",Allocators!B398)</f>
        <v>RB_GUP-Land_T DISTSEC</v>
      </c>
      <c r="B327" s="8">
        <f>+Allocators!D398</f>
        <v>0</v>
      </c>
      <c r="C327" s="8">
        <f>+Allocators!E398</f>
        <v>0</v>
      </c>
      <c r="D327" s="8">
        <f>+Allocators!F398</f>
        <v>0</v>
      </c>
      <c r="E327" s="8">
        <f>+Allocators!G398</f>
        <v>0</v>
      </c>
      <c r="F327" s="8">
        <f>+Allocators!H398</f>
        <v>0</v>
      </c>
      <c r="G327" s="8">
        <f>+Allocators!I398</f>
        <v>0</v>
      </c>
      <c r="H327" s="8">
        <f>+Allocators!J398</f>
        <v>0</v>
      </c>
      <c r="I327" s="8">
        <f>+Allocators!K398</f>
        <v>0</v>
      </c>
      <c r="J327" s="8">
        <f>+Allocators!L398</f>
        <v>0</v>
      </c>
      <c r="K327" s="8">
        <f>+Allocators!M398</f>
        <v>0</v>
      </c>
      <c r="L327" s="8">
        <f>+Allocators!N398</f>
        <v>0</v>
      </c>
      <c r="M327" s="8">
        <f>+Allocators!O398</f>
        <v>0</v>
      </c>
      <c r="N327" s="8">
        <f>+Allocators!P398</f>
        <v>0</v>
      </c>
      <c r="O327" s="8">
        <f>+Allocators!Q398</f>
        <v>0</v>
      </c>
      <c r="P327" s="8">
        <f>+Allocators!R398</f>
        <v>0</v>
      </c>
      <c r="Q327" s="8">
        <f>+Allocators!S398</f>
        <v>0</v>
      </c>
      <c r="R327" s="8">
        <f>+Allocators!T398</f>
        <v>0</v>
      </c>
      <c r="S327" s="8">
        <f>+Allocators!U398</f>
        <v>0</v>
      </c>
      <c r="T327" s="8">
        <f>+Allocators!V398</f>
        <v>0</v>
      </c>
    </row>
    <row r="328" spans="1:20" s="50" customFormat="1">
      <c r="A328" s="59" t="str">
        <f>CONCATENATE(Allocators!A399," ",Allocators!B399)</f>
        <v>RB_GUP-Land_T ENERGY</v>
      </c>
      <c r="B328" s="8">
        <f>+Allocators!D399</f>
        <v>0</v>
      </c>
      <c r="C328" s="8">
        <f>+Allocators!E399</f>
        <v>0</v>
      </c>
      <c r="D328" s="8">
        <f>+Allocators!F399</f>
        <v>0</v>
      </c>
      <c r="E328" s="8">
        <f>+Allocators!G399</f>
        <v>0</v>
      </c>
      <c r="F328" s="8">
        <f>+Allocators!H399</f>
        <v>0</v>
      </c>
      <c r="G328" s="8">
        <f>+Allocators!I399</f>
        <v>0</v>
      </c>
      <c r="H328" s="8">
        <f>+Allocators!J399</f>
        <v>0</v>
      </c>
      <c r="I328" s="8">
        <f>+Allocators!K399</f>
        <v>0</v>
      </c>
      <c r="J328" s="8">
        <f>+Allocators!L399</f>
        <v>0</v>
      </c>
      <c r="K328" s="8">
        <f>+Allocators!M399</f>
        <v>0</v>
      </c>
      <c r="L328" s="8">
        <f>+Allocators!N399</f>
        <v>0</v>
      </c>
      <c r="M328" s="8">
        <f>+Allocators!O399</f>
        <v>0</v>
      </c>
      <c r="N328" s="8">
        <f>+Allocators!P399</f>
        <v>0</v>
      </c>
      <c r="O328" s="8">
        <f>+Allocators!Q399</f>
        <v>0</v>
      </c>
      <c r="P328" s="8">
        <f>+Allocators!R399</f>
        <v>0</v>
      </c>
      <c r="Q328" s="8">
        <f>+Allocators!S399</f>
        <v>0</v>
      </c>
      <c r="R328" s="8">
        <f>+Allocators!T399</f>
        <v>0</v>
      </c>
      <c r="S328" s="8">
        <f>+Allocators!U399</f>
        <v>0</v>
      </c>
      <c r="T328" s="8">
        <f>+Allocators!V399</f>
        <v>0</v>
      </c>
    </row>
    <row r="329" spans="1:20" s="50" customFormat="1">
      <c r="A329" s="59" t="str">
        <f>CONCATENATE(Allocators!A400," ",Allocators!B400)</f>
        <v>RB_GUP-Land_T CUSTOMER</v>
      </c>
      <c r="B329" s="8">
        <f>+Allocators!D400</f>
        <v>0</v>
      </c>
      <c r="C329" s="8">
        <f>+Allocators!E400</f>
        <v>0</v>
      </c>
      <c r="D329" s="8">
        <f>+Allocators!F400</f>
        <v>0</v>
      </c>
      <c r="E329" s="8">
        <f>+Allocators!G400</f>
        <v>0</v>
      </c>
      <c r="F329" s="8">
        <f>+Allocators!H400</f>
        <v>0</v>
      </c>
      <c r="G329" s="8">
        <f>+Allocators!I400</f>
        <v>0</v>
      </c>
      <c r="H329" s="8">
        <f>+Allocators!J400</f>
        <v>0</v>
      </c>
      <c r="I329" s="8">
        <f>+Allocators!K400</f>
        <v>0</v>
      </c>
      <c r="J329" s="8">
        <f>+Allocators!L400</f>
        <v>0</v>
      </c>
      <c r="K329" s="8">
        <f>+Allocators!M400</f>
        <v>0</v>
      </c>
      <c r="L329" s="8">
        <f>+Allocators!N400</f>
        <v>0</v>
      </c>
      <c r="M329" s="8">
        <f>+Allocators!O400</f>
        <v>0</v>
      </c>
      <c r="N329" s="8">
        <f>+Allocators!P400</f>
        <v>0</v>
      </c>
      <c r="O329" s="8">
        <f>+Allocators!Q400</f>
        <v>0</v>
      </c>
      <c r="P329" s="8">
        <f>+Allocators!R400</f>
        <v>0</v>
      </c>
      <c r="Q329" s="8">
        <f>+Allocators!S400</f>
        <v>0</v>
      </c>
      <c r="R329" s="8">
        <f>+Allocators!T400</f>
        <v>0</v>
      </c>
      <c r="S329" s="8">
        <f>+Allocators!U400</f>
        <v>0</v>
      </c>
      <c r="T329" s="8">
        <f>+Allocators!V400</f>
        <v>0</v>
      </c>
    </row>
    <row r="330" spans="1:20" s="50" customFormat="1">
      <c r="A330" s="59" t="str">
        <f>CONCATENATE(Allocators!A401," ",Allocators!B401)</f>
        <v>RB_GUP-Land_T TOTAL</v>
      </c>
      <c r="B330" s="8">
        <f>+Allocators!D401</f>
        <v>0.99999999999999989</v>
      </c>
      <c r="C330" s="8">
        <f>+Allocators!E401</f>
        <v>0.49151245154589318</v>
      </c>
      <c r="D330" s="8">
        <f>+Allocators!F401</f>
        <v>2.4190316110708016E-2</v>
      </c>
      <c r="E330" s="8">
        <f>+Allocators!G401</f>
        <v>8.8497753012282854E-2</v>
      </c>
      <c r="F330" s="8">
        <f>+Allocators!H401</f>
        <v>2.7761905263233677E-3</v>
      </c>
      <c r="G330" s="8">
        <f>+Allocators!I401</f>
        <v>2.7555870833102059E-4</v>
      </c>
      <c r="H330" s="8">
        <f>+Allocators!J401</f>
        <v>6.7197770497094106E-2</v>
      </c>
      <c r="I330" s="8">
        <f>+Allocators!K401</f>
        <v>1.2515697321784557E-2</v>
      </c>
      <c r="J330" s="8">
        <f>+Allocators!L401</f>
        <v>5.9774675311645639E-3</v>
      </c>
      <c r="K330" s="8">
        <f>+Allocators!M401</f>
        <v>2.0863164804602044E-4</v>
      </c>
      <c r="L330" s="8">
        <f>+Allocators!N401</f>
        <v>2.3472175234560944E-3</v>
      </c>
      <c r="M330" s="8">
        <f>+Allocators!O401</f>
        <v>3.8414239888974556E-2</v>
      </c>
      <c r="N330" s="8">
        <f>+Allocators!P401</f>
        <v>0.21464840476599312</v>
      </c>
      <c r="O330" s="8">
        <f>+Allocators!Q401</f>
        <v>3.0062839007517748E-2</v>
      </c>
      <c r="P330" s="8">
        <f>+Allocators!R401</f>
        <v>2.0562205825981644E-2</v>
      </c>
      <c r="Q330" s="8">
        <f>+Allocators!S401</f>
        <v>3.4411932681849641E-4</v>
      </c>
      <c r="R330" s="8">
        <f>+Allocators!T401</f>
        <v>2.6819823174650841E-4</v>
      </c>
      <c r="S330" s="8">
        <f>+Allocators!U401</f>
        <v>1.65304234779499E-4</v>
      </c>
      <c r="T330" s="8">
        <f>+Allocators!V401</f>
        <v>3.5634293104383021E-5</v>
      </c>
    </row>
    <row r="331" spans="1:20" s="50" customFormat="1">
      <c r="A331" s="59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</row>
    <row r="332" spans="1:20" s="50" customFormat="1">
      <c r="A332" s="59" t="str">
        <f>CONCATENATE(Allocators!A412," ",Allocators!B412)</f>
        <v>RB_GUP-Land_D PRODUCTION</v>
      </c>
      <c r="B332" s="8">
        <f>+Allocators!D412</f>
        <v>0</v>
      </c>
      <c r="C332" s="8">
        <f>+Allocators!E412</f>
        <v>0</v>
      </c>
      <c r="D332" s="8">
        <f>+Allocators!F412</f>
        <v>0</v>
      </c>
      <c r="E332" s="8">
        <f>+Allocators!G412</f>
        <v>0</v>
      </c>
      <c r="F332" s="8">
        <f>+Allocators!H412</f>
        <v>0</v>
      </c>
      <c r="G332" s="8">
        <f>+Allocators!I412</f>
        <v>0</v>
      </c>
      <c r="H332" s="8">
        <f>+Allocators!J412</f>
        <v>0</v>
      </c>
      <c r="I332" s="8">
        <f>+Allocators!K412</f>
        <v>0</v>
      </c>
      <c r="J332" s="8">
        <f>+Allocators!L412</f>
        <v>0</v>
      </c>
      <c r="K332" s="8">
        <f>+Allocators!M412</f>
        <v>0</v>
      </c>
      <c r="L332" s="8">
        <f>+Allocators!N412</f>
        <v>0</v>
      </c>
      <c r="M332" s="8">
        <f>+Allocators!O412</f>
        <v>0</v>
      </c>
      <c r="N332" s="8">
        <f>+Allocators!P412</f>
        <v>0</v>
      </c>
      <c r="O332" s="8">
        <f>+Allocators!Q412</f>
        <v>0</v>
      </c>
      <c r="P332" s="8">
        <f>+Allocators!R412</f>
        <v>0</v>
      </c>
      <c r="Q332" s="8">
        <f>+Allocators!S412</f>
        <v>0</v>
      </c>
      <c r="R332" s="8">
        <f>+Allocators!T412</f>
        <v>0</v>
      </c>
      <c r="S332" s="8">
        <f>+Allocators!U412</f>
        <v>0</v>
      </c>
      <c r="T332" s="8">
        <f>+Allocators!V412</f>
        <v>0</v>
      </c>
    </row>
    <row r="333" spans="1:20" s="50" customFormat="1">
      <c r="A333" s="59" t="str">
        <f>CONCATENATE(Allocators!A413," ",Allocators!B413)</f>
        <v>RB_GUP-Land_D BULKTRAN</v>
      </c>
      <c r="B333" s="8">
        <f>+Allocators!D413</f>
        <v>0</v>
      </c>
      <c r="C333" s="8">
        <f>+Allocators!E413</f>
        <v>0</v>
      </c>
      <c r="D333" s="8">
        <f>+Allocators!F413</f>
        <v>0</v>
      </c>
      <c r="E333" s="8">
        <f>+Allocators!G413</f>
        <v>0</v>
      </c>
      <c r="F333" s="8">
        <f>+Allocators!H413</f>
        <v>0</v>
      </c>
      <c r="G333" s="8">
        <f>+Allocators!I413</f>
        <v>0</v>
      </c>
      <c r="H333" s="8">
        <f>+Allocators!J413</f>
        <v>0</v>
      </c>
      <c r="I333" s="8">
        <f>+Allocators!K413</f>
        <v>0</v>
      </c>
      <c r="J333" s="8">
        <f>+Allocators!L413</f>
        <v>0</v>
      </c>
      <c r="K333" s="8">
        <f>+Allocators!M413</f>
        <v>0</v>
      </c>
      <c r="L333" s="8">
        <f>+Allocators!N413</f>
        <v>0</v>
      </c>
      <c r="M333" s="8">
        <f>+Allocators!O413</f>
        <v>0</v>
      </c>
      <c r="N333" s="8">
        <f>+Allocators!P413</f>
        <v>0</v>
      </c>
      <c r="O333" s="8">
        <f>+Allocators!Q413</f>
        <v>0</v>
      </c>
      <c r="P333" s="8">
        <f>+Allocators!R413</f>
        <v>0</v>
      </c>
      <c r="Q333" s="8">
        <f>+Allocators!S413</f>
        <v>0</v>
      </c>
      <c r="R333" s="8">
        <f>+Allocators!T413</f>
        <v>0</v>
      </c>
      <c r="S333" s="8">
        <f>+Allocators!U413</f>
        <v>0</v>
      </c>
      <c r="T333" s="8">
        <f>+Allocators!V413</f>
        <v>0</v>
      </c>
    </row>
    <row r="334" spans="1:20" s="50" customFormat="1">
      <c r="A334" s="59" t="str">
        <f>CONCATENATE(Allocators!A414," ",Allocators!B414)</f>
        <v>RB_GUP-Land_D SUBTRAN</v>
      </c>
      <c r="B334" s="8">
        <f>+Allocators!D414</f>
        <v>0</v>
      </c>
      <c r="C334" s="8">
        <f>+Allocators!E414</f>
        <v>0</v>
      </c>
      <c r="D334" s="8">
        <f>+Allocators!F414</f>
        <v>0</v>
      </c>
      <c r="E334" s="8">
        <f>+Allocators!G414</f>
        <v>0</v>
      </c>
      <c r="F334" s="8">
        <f>+Allocators!H414</f>
        <v>0</v>
      </c>
      <c r="G334" s="8">
        <f>+Allocators!I414</f>
        <v>0</v>
      </c>
      <c r="H334" s="8">
        <f>+Allocators!J414</f>
        <v>0</v>
      </c>
      <c r="I334" s="8">
        <f>+Allocators!K414</f>
        <v>0</v>
      </c>
      <c r="J334" s="8">
        <f>+Allocators!L414</f>
        <v>0</v>
      </c>
      <c r="K334" s="8">
        <f>+Allocators!M414</f>
        <v>0</v>
      </c>
      <c r="L334" s="8">
        <f>+Allocators!N414</f>
        <v>0</v>
      </c>
      <c r="M334" s="8">
        <f>+Allocators!O414</f>
        <v>0</v>
      </c>
      <c r="N334" s="8">
        <f>+Allocators!P414</f>
        <v>0</v>
      </c>
      <c r="O334" s="8">
        <f>+Allocators!Q414</f>
        <v>0</v>
      </c>
      <c r="P334" s="8">
        <f>+Allocators!R414</f>
        <v>0</v>
      </c>
      <c r="Q334" s="8">
        <f>+Allocators!S414</f>
        <v>0</v>
      </c>
      <c r="R334" s="8">
        <f>+Allocators!T414</f>
        <v>0</v>
      </c>
      <c r="S334" s="8">
        <f>+Allocators!U414</f>
        <v>0</v>
      </c>
      <c r="T334" s="8">
        <f>+Allocators!V414</f>
        <v>0</v>
      </c>
    </row>
    <row r="335" spans="1:20" s="50" customFormat="1">
      <c r="A335" s="59" t="str">
        <f>CONCATENATE(Allocators!A415," ",Allocators!B415)</f>
        <v>RB_GUP-Land_D DISTPRI</v>
      </c>
      <c r="B335" s="8">
        <f>+Allocators!D415</f>
        <v>0.56364713021326762</v>
      </c>
      <c r="C335" s="8">
        <f>+Allocators!E415</f>
        <v>0.37670941696888205</v>
      </c>
      <c r="D335" s="8">
        <f>+Allocators!F415</f>
        <v>1.7757098502064989E-2</v>
      </c>
      <c r="E335" s="8">
        <f>+Allocators!G415</f>
        <v>6.4477114473821567E-2</v>
      </c>
      <c r="F335" s="8">
        <f>+Allocators!H415</f>
        <v>1.9926783396217547E-3</v>
      </c>
      <c r="G335" s="8">
        <f>+Allocators!I415</f>
        <v>0</v>
      </c>
      <c r="H335" s="8">
        <f>+Allocators!J415</f>
        <v>4.834656621936223E-2</v>
      </c>
      <c r="I335" s="8">
        <f>+Allocators!K415</f>
        <v>9.0045512117908812E-3</v>
      </c>
      <c r="J335" s="8">
        <f>+Allocators!L415</f>
        <v>0</v>
      </c>
      <c r="K335" s="8">
        <f>+Allocators!M415</f>
        <v>0</v>
      </c>
      <c r="L335" s="8">
        <f>+Allocators!N415</f>
        <v>1.7235252919963002E-3</v>
      </c>
      <c r="M335" s="8">
        <f>+Allocators!O415</f>
        <v>2.7796562887411874E-2</v>
      </c>
      <c r="N335" s="8">
        <f>+Allocators!P415</f>
        <v>0</v>
      </c>
      <c r="O335" s="8">
        <f>+Allocators!Q415</f>
        <v>0</v>
      </c>
      <c r="P335" s="8">
        <f>+Allocators!R415</f>
        <v>1.457871151132307E-2</v>
      </c>
      <c r="Q335" s="8">
        <f>+Allocators!S415</f>
        <v>2.4322997656038469E-4</v>
      </c>
      <c r="R335" s="8">
        <f>+Allocators!T415</f>
        <v>1.9705703609637E-4</v>
      </c>
      <c r="S335" s="8">
        <f>+Allocators!U415</f>
        <v>6.7509002861615159E-4</v>
      </c>
      <c r="T335" s="8">
        <f>+Allocators!V415</f>
        <v>1.4552776572023871E-4</v>
      </c>
    </row>
    <row r="336" spans="1:20" s="50" customFormat="1">
      <c r="A336" s="59" t="str">
        <f>CONCATENATE(Allocators!A416," ",Allocators!B416)</f>
        <v>RB_GUP-Land_D DISTSEC</v>
      </c>
      <c r="B336" s="8">
        <f>+Allocators!D416</f>
        <v>0.29686344572761364</v>
      </c>
      <c r="C336" s="8">
        <f>+Allocators!E416</f>
        <v>0.22196522929864185</v>
      </c>
      <c r="D336" s="8">
        <f>+Allocators!F416</f>
        <v>1.0701014446885886E-2</v>
      </c>
      <c r="E336" s="8">
        <f>+Allocators!G416</f>
        <v>3.2289420099492948E-2</v>
      </c>
      <c r="F336" s="8">
        <f>+Allocators!H416</f>
        <v>0</v>
      </c>
      <c r="G336" s="8">
        <f>+Allocators!I416</f>
        <v>0</v>
      </c>
      <c r="H336" s="8">
        <f>+Allocators!J416</f>
        <v>2.0574944165506006E-2</v>
      </c>
      <c r="I336" s="8">
        <f>+Allocators!K416</f>
        <v>0</v>
      </c>
      <c r="J336" s="8">
        <f>+Allocators!L416</f>
        <v>0</v>
      </c>
      <c r="K336" s="8">
        <f>+Allocators!M416</f>
        <v>0</v>
      </c>
      <c r="L336" s="8">
        <f>+Allocators!N416</f>
        <v>5.5630332675102594E-4</v>
      </c>
      <c r="M336" s="8">
        <f>+Allocators!O416</f>
        <v>0</v>
      </c>
      <c r="N336" s="8">
        <f>+Allocators!P416</f>
        <v>0</v>
      </c>
      <c r="O336" s="8">
        <f>+Allocators!Q416</f>
        <v>0</v>
      </c>
      <c r="P336" s="8">
        <f>+Allocators!R416</f>
        <v>7.5889466167999306E-3</v>
      </c>
      <c r="Q336" s="8">
        <f>+Allocators!S416</f>
        <v>0</v>
      </c>
      <c r="R336" s="8">
        <f>+Allocators!T416</f>
        <v>7.8750743169836681E-5</v>
      </c>
      <c r="S336" s="8">
        <f>+Allocators!U416</f>
        <v>2.6738906180896866E-3</v>
      </c>
      <c r="T336" s="8">
        <f>+Allocators!V416</f>
        <v>4.3494641227648267E-4</v>
      </c>
    </row>
    <row r="337" spans="1:20" s="50" customFormat="1">
      <c r="A337" s="59" t="str">
        <f>CONCATENATE(Allocators!A417," ",Allocators!B417)</f>
        <v>RB_GUP-Land_D ENERGY</v>
      </c>
      <c r="B337" s="8">
        <f>+Allocators!D417</f>
        <v>0</v>
      </c>
      <c r="C337" s="8">
        <f>+Allocators!E417</f>
        <v>0</v>
      </c>
      <c r="D337" s="8">
        <f>+Allocators!F417</f>
        <v>0</v>
      </c>
      <c r="E337" s="8">
        <f>+Allocators!G417</f>
        <v>0</v>
      </c>
      <c r="F337" s="8">
        <f>+Allocators!H417</f>
        <v>0</v>
      </c>
      <c r="G337" s="8">
        <f>+Allocators!I417</f>
        <v>0</v>
      </c>
      <c r="H337" s="8">
        <f>+Allocators!J417</f>
        <v>0</v>
      </c>
      <c r="I337" s="8">
        <f>+Allocators!K417</f>
        <v>0</v>
      </c>
      <c r="J337" s="8">
        <f>+Allocators!L417</f>
        <v>0</v>
      </c>
      <c r="K337" s="8">
        <f>+Allocators!M417</f>
        <v>0</v>
      </c>
      <c r="L337" s="8">
        <f>+Allocators!N417</f>
        <v>0</v>
      </c>
      <c r="M337" s="8">
        <f>+Allocators!O417</f>
        <v>0</v>
      </c>
      <c r="N337" s="8">
        <f>+Allocators!P417</f>
        <v>0</v>
      </c>
      <c r="O337" s="8">
        <f>+Allocators!Q417</f>
        <v>0</v>
      </c>
      <c r="P337" s="8">
        <f>+Allocators!R417</f>
        <v>0</v>
      </c>
      <c r="Q337" s="8">
        <f>+Allocators!S417</f>
        <v>0</v>
      </c>
      <c r="R337" s="8">
        <f>+Allocators!T417</f>
        <v>0</v>
      </c>
      <c r="S337" s="8">
        <f>+Allocators!U417</f>
        <v>0</v>
      </c>
      <c r="T337" s="8">
        <f>+Allocators!V417</f>
        <v>0</v>
      </c>
    </row>
    <row r="338" spans="1:20" s="50" customFormat="1">
      <c r="A338" s="59" t="str">
        <f>CONCATENATE(Allocators!A418," ",Allocators!B418)</f>
        <v>RB_GUP-Land_D CUSTOMER</v>
      </c>
      <c r="B338" s="8">
        <f>+Allocators!D418</f>
        <v>0.13948942405911824</v>
      </c>
      <c r="C338" s="8">
        <f>+Allocators!E418</f>
        <v>6.3489632973753929E-2</v>
      </c>
      <c r="D338" s="8">
        <f>+Allocators!F418</f>
        <v>1.7091034510302069E-2</v>
      </c>
      <c r="E338" s="8">
        <f>+Allocators!G418</f>
        <v>4.8481409370559796E-3</v>
      </c>
      <c r="F338" s="8">
        <f>+Allocators!H418</f>
        <v>1.6035980252674935E-3</v>
      </c>
      <c r="G338" s="8">
        <f>+Allocators!I418</f>
        <v>2.6047577446582478E-4</v>
      </c>
      <c r="H338" s="8">
        <f>+Allocators!J418</f>
        <v>1.3999633551076422E-3</v>
      </c>
      <c r="I338" s="8">
        <f>+Allocators!K418</f>
        <v>4.1636680919245641E-4</v>
      </c>
      <c r="J338" s="8">
        <f>+Allocators!L418</f>
        <v>9.0753605270763504E-4</v>
      </c>
      <c r="K338" s="8">
        <f>+Allocators!M418</f>
        <v>1.5950288335019058E-4</v>
      </c>
      <c r="L338" s="8">
        <f>+Allocators!N418</f>
        <v>9.6321304433015853E-6</v>
      </c>
      <c r="M338" s="8">
        <f>+Allocators!O418</f>
        <v>2.4699729293386862E-4</v>
      </c>
      <c r="N338" s="8">
        <f>+Allocators!P418</f>
        <v>1.3346109192231002E-3</v>
      </c>
      <c r="O338" s="8">
        <f>+Allocators!Q418</f>
        <v>2.3925481536585385E-4</v>
      </c>
      <c r="P338" s="8">
        <f>+Allocators!R418</f>
        <v>3.8769006312919718E-4</v>
      </c>
      <c r="Q338" s="8">
        <f>+Allocators!S418</f>
        <v>7.0569814540131682E-6</v>
      </c>
      <c r="R338" s="8">
        <f>+Allocators!T418</f>
        <v>7.1542600430037924E-6</v>
      </c>
      <c r="S338" s="8">
        <f>+Allocators!U418</f>
        <v>4.2020808743086051E-2</v>
      </c>
      <c r="T338" s="8">
        <f>+Allocators!V418</f>
        <v>5.0599675322366526E-3</v>
      </c>
    </row>
    <row r="339" spans="1:20" s="50" customFormat="1">
      <c r="A339" s="59" t="str">
        <f>CONCATENATE(Allocators!A419," ",Allocators!B419)</f>
        <v>RB_GUP-Land_D TOTAL</v>
      </c>
      <c r="B339" s="8">
        <f>+Allocators!D419</f>
        <v>0.99999999999999989</v>
      </c>
      <c r="C339" s="8">
        <f>+Allocators!E419</f>
        <v>0.66216427924127785</v>
      </c>
      <c r="D339" s="8">
        <f>+Allocators!F419</f>
        <v>4.5549147459252946E-2</v>
      </c>
      <c r="E339" s="8">
        <f>+Allocators!G419</f>
        <v>0.1016146755103705</v>
      </c>
      <c r="F339" s="8">
        <f>+Allocators!H419</f>
        <v>3.596276364889248E-3</v>
      </c>
      <c r="G339" s="8">
        <f>+Allocators!I419</f>
        <v>2.6047577446582478E-4</v>
      </c>
      <c r="H339" s="8">
        <f>+Allocators!J419</f>
        <v>7.0321473739975882E-2</v>
      </c>
      <c r="I339" s="8">
        <f>+Allocators!K419</f>
        <v>9.4209180209833369E-3</v>
      </c>
      <c r="J339" s="8">
        <f>+Allocators!L419</f>
        <v>9.0753605270763504E-4</v>
      </c>
      <c r="K339" s="8">
        <f>+Allocators!M419</f>
        <v>1.5950288335019058E-4</v>
      </c>
      <c r="L339" s="8">
        <f>+Allocators!N419</f>
        <v>2.2894607491906276E-3</v>
      </c>
      <c r="M339" s="8">
        <f>+Allocators!O419</f>
        <v>2.804356018034574E-2</v>
      </c>
      <c r="N339" s="8">
        <f>+Allocators!P419</f>
        <v>1.3346109192231002E-3</v>
      </c>
      <c r="O339" s="8">
        <f>+Allocators!Q419</f>
        <v>2.3925481536585385E-4</v>
      </c>
      <c r="P339" s="8">
        <f>+Allocators!R419</f>
        <v>2.2555348191252197E-2</v>
      </c>
      <c r="Q339" s="8">
        <f>+Allocators!S419</f>
        <v>2.5028695801439786E-4</v>
      </c>
      <c r="R339" s="8">
        <f>+Allocators!T419</f>
        <v>2.8296203930921045E-4</v>
      </c>
      <c r="S339" s="8">
        <f>+Allocators!U419</f>
        <v>4.5369789389791887E-2</v>
      </c>
      <c r="T339" s="8">
        <f>+Allocators!V419</f>
        <v>5.6404417102333742E-3</v>
      </c>
    </row>
    <row r="340" spans="1:20" s="50" customFormat="1">
      <c r="A340" s="59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</row>
    <row r="341" spans="1:20" s="50" customFormat="1">
      <c r="A341" s="59" t="str">
        <f>CONCATENATE(Allocators!A430," ",Allocators!B430)</f>
        <v>RB_GUP-Land_G PRODUCTION</v>
      </c>
      <c r="B341" s="8">
        <f ca="1">+Allocators!D430</f>
        <v>0.4558772578340014</v>
      </c>
      <c r="C341" s="8">
        <f ca="1">+Allocators!E430</f>
        <v>0.22455738294516384</v>
      </c>
      <c r="D341" s="8">
        <f ca="1">+Allocators!F430</f>
        <v>1.1100673832804999E-2</v>
      </c>
      <c r="E341" s="8">
        <f ca="1">+Allocators!G430</f>
        <v>4.0661132061230273E-2</v>
      </c>
      <c r="F341" s="8">
        <f ca="1">+Allocators!H430</f>
        <v>1.2798680740962042E-3</v>
      </c>
      <c r="G341" s="8">
        <f ca="1">+Allocators!I430</f>
        <v>1.2002193262541626E-4</v>
      </c>
      <c r="H341" s="8">
        <f ca="1">+Allocators!J430</f>
        <v>3.0908785643262625E-2</v>
      </c>
      <c r="I341" s="8">
        <f ca="1">+Allocators!K430</f>
        <v>5.7592072602984223E-3</v>
      </c>
      <c r="J341" s="8">
        <f ca="1">+Allocators!L430</f>
        <v>2.6024785244869058E-3</v>
      </c>
      <c r="K341" s="8">
        <f ca="1">+Allocators!M430</f>
        <v>1.1703055017232412E-4</v>
      </c>
      <c r="L341" s="8">
        <f ca="1">+Allocators!N430</f>
        <v>1.0797230503901188E-3</v>
      </c>
      <c r="M341" s="8">
        <f ca="1">+Allocators!O430</f>
        <v>1.7669483754431104E-2</v>
      </c>
      <c r="N341" s="8">
        <f ca="1">+Allocators!P430</f>
        <v>9.3383718127170556E-2</v>
      </c>
      <c r="O341" s="8">
        <f ca="1">+Allocators!Q430</f>
        <v>1.6863551727376185E-2</v>
      </c>
      <c r="P341" s="8">
        <f ca="1">+Allocators!R430</f>
        <v>9.4920390249688298E-3</v>
      </c>
      <c r="Q341" s="8">
        <f ca="1">+Allocators!S430</f>
        <v>1.5898802537773492E-4</v>
      </c>
      <c r="R341" s="8">
        <f ca="1">+Allocators!T430</f>
        <v>1.2317330014595135E-4</v>
      </c>
      <c r="S341" s="8">
        <f ca="1">+Allocators!U430</f>
        <v>0</v>
      </c>
      <c r="T341" s="8">
        <f ca="1">+Allocators!V430</f>
        <v>0</v>
      </c>
    </row>
    <row r="342" spans="1:20" s="50" customFormat="1">
      <c r="A342" s="59" t="str">
        <f>CONCATENATE(Allocators!A431," ",Allocators!B431)</f>
        <v>RB_GUP-Land_G BULKTRAN</v>
      </c>
      <c r="B342" s="8">
        <f ca="1">+Allocators!D431</f>
        <v>1.6656925998170848E-3</v>
      </c>
      <c r="C342" s="8">
        <f ca="1">+Allocators!E431</f>
        <v>8.2049184199982827E-4</v>
      </c>
      <c r="D342" s="8">
        <f ca="1">+Allocators!F431</f>
        <v>4.055984355117647E-5</v>
      </c>
      <c r="E342" s="8">
        <f ca="1">+Allocators!G431</f>
        <v>1.485683824114749E-4</v>
      </c>
      <c r="F342" s="8">
        <f ca="1">+Allocators!H431</f>
        <v>4.6764052014642676E-6</v>
      </c>
      <c r="G342" s="8">
        <f ca="1">+Allocators!I431</f>
        <v>4.3853831608045975E-7</v>
      </c>
      <c r="H342" s="8">
        <f ca="1">+Allocators!J431</f>
        <v>1.1293508204364551E-4</v>
      </c>
      <c r="I342" s="8">
        <f ca="1">+Allocators!K431</f>
        <v>2.1043096029556782E-5</v>
      </c>
      <c r="J342" s="8">
        <f ca="1">+Allocators!L431</f>
        <v>9.5089832732985348E-6</v>
      </c>
      <c r="K342" s="8">
        <f ca="1">+Allocators!M431</f>
        <v>4.2760834857338873E-7</v>
      </c>
      <c r="L342" s="8">
        <f ca="1">+Allocators!N431</f>
        <v>3.9451116807885002E-6</v>
      </c>
      <c r="M342" s="8">
        <f ca="1">+Allocators!O431</f>
        <v>6.4561080480705021E-5</v>
      </c>
      <c r="N342" s="8">
        <f ca="1">+Allocators!P431</f>
        <v>3.4120712440643931E-4</v>
      </c>
      <c r="O342" s="8">
        <f ca="1">+Allocators!Q431</f>
        <v>6.1616351410868897E-5</v>
      </c>
      <c r="P342" s="8">
        <f ca="1">+Allocators!R431</f>
        <v>3.4682184490156663E-5</v>
      </c>
      <c r="Q342" s="8">
        <f ca="1">+Allocators!S431</f>
        <v>5.8091333309645958E-7</v>
      </c>
      <c r="R342" s="8">
        <f ca="1">+Allocators!T431</f>
        <v>4.5005283993102337E-7</v>
      </c>
      <c r="S342" s="8">
        <f ca="1">+Allocators!U431</f>
        <v>0</v>
      </c>
      <c r="T342" s="8">
        <f ca="1">+Allocators!V431</f>
        <v>0</v>
      </c>
    </row>
    <row r="343" spans="1:20" s="50" customFormat="1">
      <c r="A343" s="59" t="str">
        <f>CONCATENATE(Allocators!A432," ",Allocators!B432)</f>
        <v>RB_GUP-Land_G SUBTRAN</v>
      </c>
      <c r="B343" s="8">
        <f ca="1">+Allocators!D432</f>
        <v>3.6638328137979812E-4</v>
      </c>
      <c r="C343" s="8">
        <f ca="1">+Allocators!E432</f>
        <v>1.7838008745047696E-4</v>
      </c>
      <c r="D343" s="8">
        <f ca="1">+Allocators!F432</f>
        <v>8.608856369218639E-6</v>
      </c>
      <c r="E343" s="8">
        <f ca="1">+Allocators!G432</f>
        <v>3.1318598537886226E-5</v>
      </c>
      <c r="F343" s="8">
        <f ca="1">+Allocators!H432</f>
        <v>9.6740204185463394E-7</v>
      </c>
      <c r="G343" s="8">
        <f ca="1">+Allocators!I432</f>
        <v>1.2048480804253344E-7</v>
      </c>
      <c r="H343" s="8">
        <f ca="1">+Allocators!J432</f>
        <v>2.3661690699276059E-5</v>
      </c>
      <c r="I343" s="8">
        <f ca="1">+Allocators!K432</f>
        <v>4.3986807030429648E-6</v>
      </c>
      <c r="J343" s="8">
        <f ca="1">+Allocators!L432</f>
        <v>2.6172674302879117E-6</v>
      </c>
      <c r="K343" s="8">
        <f ca="1">+Allocators!M432</f>
        <v>0</v>
      </c>
      <c r="L343" s="8">
        <f ca="1">+Allocators!N432</f>
        <v>8.2622561084102999E-7</v>
      </c>
      <c r="M343" s="8">
        <f ca="1">+Allocators!O432</f>
        <v>1.3525784978568634E-5</v>
      </c>
      <c r="N343" s="8">
        <f ca="1">+Allocators!P432</f>
        <v>9.4229857714277459E-5</v>
      </c>
      <c r="O343" s="8">
        <f ca="1">+Allocators!Q432</f>
        <v>0</v>
      </c>
      <c r="P343" s="8">
        <f ca="1">+Allocators!R432</f>
        <v>7.121475670862019E-6</v>
      </c>
      <c r="Q343" s="8">
        <f ca="1">+Allocators!S432</f>
        <v>1.1871519290983623E-7</v>
      </c>
      <c r="R343" s="8">
        <f ca="1">+Allocators!T432</f>
        <v>9.5097608138666549E-8</v>
      </c>
      <c r="S343" s="8">
        <f ca="1">+Allocators!U432</f>
        <v>3.2335219751161989E-7</v>
      </c>
      <c r="T343" s="8">
        <f ca="1">+Allocators!V432</f>
        <v>6.9704366602859849E-8</v>
      </c>
    </row>
    <row r="344" spans="1:20" s="50" customFormat="1">
      <c r="A344" s="59" t="str">
        <f>CONCATENATE(Allocators!A433," ",Allocators!B433)</f>
        <v>RB_GUP-Land_G DISTPRI</v>
      </c>
      <c r="B344" s="8">
        <f ca="1">+Allocators!D433</f>
        <v>0.23474121084272689</v>
      </c>
      <c r="C344" s="8">
        <f ca="1">+Allocators!E433</f>
        <v>0.15688756304263271</v>
      </c>
      <c r="D344" s="8">
        <f ca="1">+Allocators!F433</f>
        <v>7.39527016105118E-3</v>
      </c>
      <c r="E344" s="8">
        <f ca="1">+Allocators!G433</f>
        <v>2.6852679827364986E-2</v>
      </c>
      <c r="F344" s="8">
        <f ca="1">+Allocators!H433</f>
        <v>8.2988753280070283E-4</v>
      </c>
      <c r="G344" s="8">
        <f ca="1">+Allocators!I433</f>
        <v>0</v>
      </c>
      <c r="H344" s="8">
        <f ca="1">+Allocators!J433</f>
        <v>2.013481642340139E-2</v>
      </c>
      <c r="I344" s="8">
        <f ca="1">+Allocators!K433</f>
        <v>3.7501109138111948E-3</v>
      </c>
      <c r="J344" s="8">
        <f ca="1">+Allocators!L433</f>
        <v>0</v>
      </c>
      <c r="K344" s="8">
        <f ca="1">+Allocators!M433</f>
        <v>0</v>
      </c>
      <c r="L344" s="8">
        <f ca="1">+Allocators!N433</f>
        <v>7.1779379735011453E-4</v>
      </c>
      <c r="M344" s="8">
        <f ca="1">+Allocators!O433</f>
        <v>1.1576389694361077E-2</v>
      </c>
      <c r="N344" s="8">
        <f ca="1">+Allocators!P433</f>
        <v>0</v>
      </c>
      <c r="O344" s="8">
        <f ca="1">+Allocators!Q433</f>
        <v>0</v>
      </c>
      <c r="P344" s="8">
        <f ca="1">+Allocators!R433</f>
        <v>6.0715724595278402E-3</v>
      </c>
      <c r="Q344" s="8">
        <f ca="1">+Allocators!S433</f>
        <v>1.0129759587249081E-4</v>
      </c>
      <c r="R344" s="8">
        <f ca="1">+Allocators!T433</f>
        <v>8.2068025860148306E-5</v>
      </c>
      <c r="S344" s="8">
        <f ca="1">+Allocators!U433</f>
        <v>2.8115365492102396E-4</v>
      </c>
      <c r="T344" s="8">
        <f ca="1">+Allocators!V433</f>
        <v>6.0607713772054229E-5</v>
      </c>
    </row>
    <row r="345" spans="1:20" s="50" customFormat="1">
      <c r="A345" s="59" t="str">
        <f>CONCATENATE(Allocators!A434," ",Allocators!B434)</f>
        <v>RB_GUP-Land_G DISTSEC</v>
      </c>
      <c r="B345" s="8">
        <f ca="1">+Allocators!D434</f>
        <v>9.6880584938272826E-2</v>
      </c>
      <c r="C345" s="8">
        <f ca="1">+Allocators!E434</f>
        <v>7.2437753990571577E-2</v>
      </c>
      <c r="D345" s="8">
        <f ca="1">+Allocators!F434</f>
        <v>3.4922472064763854E-3</v>
      </c>
      <c r="E345" s="8">
        <f ca="1">+Allocators!G434</f>
        <v>1.0537565172058228E-2</v>
      </c>
      <c r="F345" s="8">
        <f ca="1">+Allocators!H434</f>
        <v>0</v>
      </c>
      <c r="G345" s="8">
        <f ca="1">+Allocators!I434</f>
        <v>0</v>
      </c>
      <c r="H345" s="8">
        <f ca="1">+Allocators!J434</f>
        <v>6.7145775423474822E-3</v>
      </c>
      <c r="I345" s="8">
        <f ca="1">+Allocators!K434</f>
        <v>0</v>
      </c>
      <c r="J345" s="8">
        <f ca="1">+Allocators!L434</f>
        <v>0</v>
      </c>
      <c r="K345" s="8">
        <f ca="1">+Allocators!M434</f>
        <v>0</v>
      </c>
      <c r="L345" s="8">
        <f ca="1">+Allocators!N434</f>
        <v>1.8154809045839117E-4</v>
      </c>
      <c r="M345" s="8">
        <f ca="1">+Allocators!O434</f>
        <v>0</v>
      </c>
      <c r="N345" s="8">
        <f ca="1">+Allocators!P434</f>
        <v>0</v>
      </c>
      <c r="O345" s="8">
        <f ca="1">+Allocators!Q434</f>
        <v>0</v>
      </c>
      <c r="P345" s="8">
        <f ca="1">+Allocators!R434</f>
        <v>2.4766322626851964E-3</v>
      </c>
      <c r="Q345" s="8">
        <f ca="1">+Allocators!S434</f>
        <v>0</v>
      </c>
      <c r="R345" s="8">
        <f ca="1">+Allocators!T434</f>
        <v>2.5700092660171519E-5</v>
      </c>
      <c r="S345" s="8">
        <f ca="1">+Allocators!U434</f>
        <v>8.7261699232305478E-4</v>
      </c>
      <c r="T345" s="8">
        <f ca="1">+Allocators!V434</f>
        <v>1.4194358869233198E-4</v>
      </c>
    </row>
    <row r="346" spans="1:20" s="50" customFormat="1">
      <c r="A346" s="59" t="str">
        <f>CONCATENATE(Allocators!A435," ",Allocators!B435)</f>
        <v>RB_GUP-Land_G ENERGY</v>
      </c>
      <c r="B346" s="8">
        <f ca="1">+Allocators!D435</f>
        <v>0.12001176250233329</v>
      </c>
      <c r="C346" s="8">
        <f ca="1">+Allocators!E435</f>
        <v>4.5031664258587713E-2</v>
      </c>
      <c r="D346" s="8">
        <f ca="1">+Allocators!F435</f>
        <v>2.9183428293272835E-3</v>
      </c>
      <c r="E346" s="8">
        <f ca="1">+Allocators!G435</f>
        <v>9.7913565516439503E-3</v>
      </c>
      <c r="F346" s="8">
        <f ca="1">+Allocators!H435</f>
        <v>3.1119153987599997E-4</v>
      </c>
      <c r="G346" s="8">
        <f ca="1">+Allocators!I435</f>
        <v>2.8688222082125836E-5</v>
      </c>
      <c r="H346" s="8">
        <f ca="1">+Allocators!J435</f>
        <v>8.9269163894659283E-3</v>
      </c>
      <c r="I346" s="8">
        <f ca="1">+Allocators!K435</f>
        <v>1.6548785298650033E-3</v>
      </c>
      <c r="J346" s="8">
        <f ca="1">+Allocators!L435</f>
        <v>7.5193444582081386E-4</v>
      </c>
      <c r="K346" s="8">
        <f ca="1">+Allocators!M435</f>
        <v>3.4840234523089058E-5</v>
      </c>
      <c r="L346" s="8">
        <f ca="1">+Allocators!N435</f>
        <v>3.4209635251703749E-4</v>
      </c>
      <c r="M346" s="8">
        <f ca="1">+Allocators!O435</f>
        <v>6.0066994626278214E-3</v>
      </c>
      <c r="N346" s="8">
        <f ca="1">+Allocators!P435</f>
        <v>3.410354569413801E-2</v>
      </c>
      <c r="O346" s="8">
        <f ca="1">+Allocators!Q435</f>
        <v>6.4702408001626058E-3</v>
      </c>
      <c r="P346" s="8">
        <f ca="1">+Allocators!R435</f>
        <v>2.418570738138975E-3</v>
      </c>
      <c r="Q346" s="8">
        <f ca="1">+Allocators!S435</f>
        <v>3.9370476041527104E-5</v>
      </c>
      <c r="R346" s="8">
        <f ca="1">+Allocators!T435</f>
        <v>4.391459904806098E-5</v>
      </c>
      <c r="S346" s="8">
        <f ca="1">+Allocators!U435</f>
        <v>9.4959439919777055E-4</v>
      </c>
      <c r="T346" s="8">
        <f ca="1">+Allocators!V435</f>
        <v>1.8791697926957981E-4</v>
      </c>
    </row>
    <row r="347" spans="1:20" s="50" customFormat="1">
      <c r="A347" s="59" t="str">
        <f>CONCATENATE(Allocators!A436," ",Allocators!B436)</f>
        <v>RB_GUP-Land_G CUSTOMER</v>
      </c>
      <c r="B347" s="8">
        <f ca="1">+Allocators!D436</f>
        <v>9.0457108001468819E-2</v>
      </c>
      <c r="C347" s="8">
        <f ca="1">+Allocators!E436</f>
        <v>6.4631693430325307E-2</v>
      </c>
      <c r="D347" s="8">
        <f ca="1">+Allocators!F436</f>
        <v>1.1060610948791712E-2</v>
      </c>
      <c r="E347" s="8">
        <f ca="1">+Allocators!G436</f>
        <v>3.1848598233882707E-3</v>
      </c>
      <c r="F347" s="8">
        <f ca="1">+Allocators!H436</f>
        <v>5.323904588675621E-4</v>
      </c>
      <c r="G347" s="8">
        <f ca="1">+Allocators!I436</f>
        <v>8.411513943338475E-5</v>
      </c>
      <c r="H347" s="8">
        <f ca="1">+Allocators!J436</f>
        <v>5.9430228532607917E-4</v>
      </c>
      <c r="I347" s="8">
        <f ca="1">+Allocators!K436</f>
        <v>1.5263329018684854E-4</v>
      </c>
      <c r="J347" s="8">
        <f ca="1">+Allocators!L436</f>
        <v>2.9193984708955021E-4</v>
      </c>
      <c r="K347" s="8">
        <f ca="1">+Allocators!M436</f>
        <v>5.0953624681265379E-5</v>
      </c>
      <c r="L347" s="8">
        <f ca="1">+Allocators!N436</f>
        <v>4.1332249549055241E-6</v>
      </c>
      <c r="M347" s="8">
        <f ca="1">+Allocators!O436</f>
        <v>9.0867323733459564E-5</v>
      </c>
      <c r="N347" s="8">
        <f ca="1">+Allocators!P436</f>
        <v>4.2955401826867852E-4</v>
      </c>
      <c r="O347" s="8">
        <f ca="1">+Allocators!Q436</f>
        <v>7.6458903197611922E-5</v>
      </c>
      <c r="P347" s="8">
        <f ca="1">+Allocators!R436</f>
        <v>1.626617512481144E-4</v>
      </c>
      <c r="Q347" s="8">
        <f ca="1">+Allocators!S436</f>
        <v>2.5770091593247142E-6</v>
      </c>
      <c r="R347" s="8">
        <f ca="1">+Allocators!T436</f>
        <v>4.6350364611540013E-6</v>
      </c>
      <c r="S347" s="8">
        <f ca="1">+Allocators!U436</f>
        <v>7.1334700989956323E-3</v>
      </c>
      <c r="T347" s="8">
        <f ca="1">+Allocators!V436</f>
        <v>1.9692517873599268E-3</v>
      </c>
    </row>
    <row r="348" spans="1:20" s="50" customFormat="1">
      <c r="A348" s="59" t="str">
        <f>CONCATENATE(Allocators!A437," ",Allocators!B437)</f>
        <v>RB_GUP-Land_G TOTAL</v>
      </c>
      <c r="B348" s="8">
        <f ca="1">+Allocators!D437</f>
        <v>1.0000000000000002</v>
      </c>
      <c r="C348" s="8">
        <f ca="1">+Allocators!E437</f>
        <v>0.56454492959673142</v>
      </c>
      <c r="D348" s="8">
        <f ca="1">+Allocators!F437</f>
        <v>3.6016313678371957E-2</v>
      </c>
      <c r="E348" s="8">
        <f ca="1">+Allocators!G437</f>
        <v>9.1207480416635081E-2</v>
      </c>
      <c r="F348" s="8">
        <f ca="1">+Allocators!H437</f>
        <v>2.9589814128837882E-3</v>
      </c>
      <c r="G348" s="8">
        <f ca="1">+Allocators!I437</f>
        <v>2.3338431726504984E-4</v>
      </c>
      <c r="H348" s="8">
        <f ca="1">+Allocators!J437</f>
        <v>6.7415995056546413E-2</v>
      </c>
      <c r="I348" s="8">
        <f ca="1">+Allocators!K437</f>
        <v>1.1342271770894067E-2</v>
      </c>
      <c r="J348" s="8">
        <f ca="1">+Allocators!L437</f>
        <v>3.6584790681008562E-3</v>
      </c>
      <c r="K348" s="8">
        <f ca="1">+Allocators!M437</f>
        <v>2.0325201772525194E-4</v>
      </c>
      <c r="L348" s="8">
        <f ca="1">+Allocators!N437</f>
        <v>2.3300658529621966E-3</v>
      </c>
      <c r="M348" s="8">
        <f ca="1">+Allocators!O437</f>
        <v>3.5421527100612735E-2</v>
      </c>
      <c r="N348" s="8">
        <f ca="1">+Allocators!P437</f>
        <v>0.12835225482169796</v>
      </c>
      <c r="O348" s="8">
        <f ca="1">+Allocators!Q437</f>
        <v>2.3471867782147271E-2</v>
      </c>
      <c r="P348" s="8">
        <f ca="1">+Allocators!R437</f>
        <v>2.0663279896729975E-2</v>
      </c>
      <c r="Q348" s="8">
        <f ca="1">+Allocators!S437</f>
        <v>3.0293273497708387E-4</v>
      </c>
      <c r="R348" s="8">
        <f ca="1">+Allocators!T437</f>
        <v>2.8003620462355584E-4</v>
      </c>
      <c r="S348" s="8">
        <f ca="1">+Allocators!U437</f>
        <v>9.2371584976349928E-3</v>
      </c>
      <c r="T348" s="8">
        <f ca="1">+Allocators!V437</f>
        <v>2.3597897734604955E-3</v>
      </c>
    </row>
    <row r="349" spans="1:20" s="50" customFormat="1">
      <c r="A349" s="59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</row>
    <row r="350" spans="1:20">
      <c r="A350" s="14" t="str">
        <f>CONCATENATE(Allocators!A481," ",Allocators!B481)</f>
        <v>RB_GUP_EPIS PRODUCTION</v>
      </c>
      <c r="B350" s="8">
        <f ca="1">+Allocators!D481</f>
        <v>0.38515569475772504</v>
      </c>
      <c r="C350" s="8">
        <f ca="1">+Allocators!E481</f>
        <v>0.18972114391526523</v>
      </c>
      <c r="D350" s="8">
        <f ca="1">+Allocators!F481</f>
        <v>9.3785940598724461E-3</v>
      </c>
      <c r="E350" s="8">
        <f ca="1">+Allocators!G481</f>
        <v>3.4353252546722446E-2</v>
      </c>
      <c r="F350" s="8">
        <f ca="1">+Allocators!H481</f>
        <v>1.0813184224606619E-3</v>
      </c>
      <c r="G350" s="8">
        <f ca="1">+Allocators!I481</f>
        <v>1.0140258162064256E-4</v>
      </c>
      <c r="H350" s="8">
        <f ca="1">+Allocators!J481</f>
        <v>2.6113815953686521E-2</v>
      </c>
      <c r="I350" s="8">
        <f ca="1">+Allocators!K481</f>
        <v>4.8657647107320338E-3</v>
      </c>
      <c r="J350" s="8">
        <f ca="1">+Allocators!L481</f>
        <v>2.1987484722385559E-3</v>
      </c>
      <c r="K350" s="8">
        <f ca="1">+Allocators!M481</f>
        <v>9.8875261015791722E-5</v>
      </c>
      <c r="L350" s="8">
        <f ca="1">+Allocators!N481</f>
        <v>9.1222247759146591E-4</v>
      </c>
      <c r="M350" s="8">
        <f ca="1">+Allocators!O481</f>
        <v>1.4928365419637433E-2</v>
      </c>
      <c r="N350" s="8">
        <f ca="1">+Allocators!P481</f>
        <v>7.8896830706625606E-2</v>
      </c>
      <c r="O350" s="8">
        <f ca="1">+Allocators!Q481</f>
        <v>1.4247459968721373E-2</v>
      </c>
      <c r="P350" s="8">
        <f ca="1">+Allocators!R481</f>
        <v>8.019511441960404E-3</v>
      </c>
      <c r="Q350" s="8">
        <f ca="1">+Allocators!S481</f>
        <v>1.3432375122958613E-4</v>
      </c>
      <c r="R350" s="8">
        <f ca="1">+Allocators!T481</f>
        <v>1.0406506834475678E-4</v>
      </c>
      <c r="S350" s="8">
        <f ca="1">+Allocators!U481</f>
        <v>0</v>
      </c>
      <c r="T350" s="8">
        <f ca="1">+Allocators!V481</f>
        <v>0</v>
      </c>
    </row>
    <row r="351" spans="1:20">
      <c r="A351" s="14" t="str">
        <f>CONCATENATE(Allocators!A482," ",Allocators!B482)</f>
        <v>RB_GUP_EPIS BULKTRAN</v>
      </c>
      <c r="B351" s="8">
        <f ca="1">+Allocators!D482</f>
        <v>0.20414099828362883</v>
      </c>
      <c r="C351" s="8">
        <f ca="1">+Allocators!E482</f>
        <v>0.10055638340940684</v>
      </c>
      <c r="D351" s="8">
        <f ca="1">+Allocators!F482</f>
        <v>4.9708613424074878E-3</v>
      </c>
      <c r="E351" s="8">
        <f ca="1">+Allocators!G482</f>
        <v>1.8207980213271604E-2</v>
      </c>
      <c r="F351" s="8">
        <f ca="1">+Allocators!H482</f>
        <v>5.7312257154201382E-4</v>
      </c>
      <c r="G351" s="8">
        <f ca="1">+Allocators!I482</f>
        <v>5.3745600863038905E-5</v>
      </c>
      <c r="H351" s="8">
        <f ca="1">+Allocators!J482</f>
        <v>1.3840897409380961E-2</v>
      </c>
      <c r="I351" s="8">
        <f ca="1">+Allocators!K482</f>
        <v>2.578962427355275E-3</v>
      </c>
      <c r="J351" s="8">
        <f ca="1">+Allocators!L482</f>
        <v>1.1653851006402137E-3</v>
      </c>
      <c r="K351" s="8">
        <f ca="1">+Allocators!M482</f>
        <v>5.2406065297865523E-5</v>
      </c>
      <c r="L351" s="8">
        <f ca="1">+Allocators!N482</f>
        <v>4.8349799773680241E-4</v>
      </c>
      <c r="M351" s="8">
        <f ca="1">+Allocators!O482</f>
        <v>7.9123623536828582E-3</v>
      </c>
      <c r="N351" s="8">
        <f ca="1">+Allocators!P482</f>
        <v>4.1817057364285475E-2</v>
      </c>
      <c r="O351" s="8">
        <f ca="1">+Allocators!Q482</f>
        <v>7.5514674730445108E-3</v>
      </c>
      <c r="P351" s="8">
        <f ca="1">+Allocators!R482</f>
        <v>4.2505176316776907E-3</v>
      </c>
      <c r="Q351" s="8">
        <f ca="1">+Allocators!S482</f>
        <v>7.1194545588786344E-5</v>
      </c>
      <c r="R351" s="8">
        <f ca="1">+Allocators!T482</f>
        <v>5.5156777447405578E-5</v>
      </c>
      <c r="S351" s="8">
        <f ca="1">+Allocators!U482</f>
        <v>0</v>
      </c>
      <c r="T351" s="8">
        <f ca="1">+Allocators!V482</f>
        <v>0</v>
      </c>
    </row>
    <row r="352" spans="1:20">
      <c r="A352" s="14" t="str">
        <f>CONCATENATE(Allocators!A483," ",Allocators!B483)</f>
        <v>RB_GUP_EPIS SUBTRAN</v>
      </c>
      <c r="B352" s="8">
        <f ca="1">+Allocators!D483</f>
        <v>4.48436487249739E-2</v>
      </c>
      <c r="C352" s="8">
        <f ca="1">+Allocators!E483</f>
        <v>2.1832912110602603E-2</v>
      </c>
      <c r="D352" s="8">
        <f ca="1">+Allocators!F483</f>
        <v>1.053684899297595E-3</v>
      </c>
      <c r="E352" s="8">
        <f ca="1">+Allocators!G483</f>
        <v>3.8332541433177166E-3</v>
      </c>
      <c r="F352" s="8">
        <f ca="1">+Allocators!H483</f>
        <v>1.1840561386255367E-4</v>
      </c>
      <c r="G352" s="8">
        <f ca="1">+Allocators!I483</f>
        <v>1.4746792998325917E-5</v>
      </c>
      <c r="H352" s="8">
        <f ca="1">+Allocators!J483</f>
        <v>2.8960834183298632E-3</v>
      </c>
      <c r="I352" s="8">
        <f ca="1">+Allocators!K483</f>
        <v>5.3837852960355172E-4</v>
      </c>
      <c r="J352" s="8">
        <f ca="1">+Allocators!L483</f>
        <v>3.2034164010197053E-4</v>
      </c>
      <c r="K352" s="8">
        <f ca="1">+Allocators!M483</f>
        <v>0</v>
      </c>
      <c r="L352" s="8">
        <f ca="1">+Allocators!N483</f>
        <v>1.0112626023927271E-4</v>
      </c>
      <c r="M352" s="8">
        <f ca="1">+Allocators!O483</f>
        <v>1.6554946176152261E-3</v>
      </c>
      <c r="N352" s="8">
        <f ca="1">+Allocators!P483</f>
        <v>1.1533306385678127E-2</v>
      </c>
      <c r="O352" s="8">
        <f ca="1">+Allocators!Q483</f>
        <v>0</v>
      </c>
      <c r="P352" s="8">
        <f ca="1">+Allocators!R483</f>
        <v>8.7163626076196038E-4</v>
      </c>
      <c r="Q352" s="8">
        <f ca="1">+Allocators!S483</f>
        <v>1.453020014755441E-5</v>
      </c>
      <c r="R352" s="8">
        <f ca="1">+Allocators!T483</f>
        <v>1.1639515094398968E-5</v>
      </c>
      <c r="S352" s="8">
        <f ca="1">+Allocators!U483</f>
        <v>3.9576839601008593E-5</v>
      </c>
      <c r="T352" s="8">
        <f ca="1">+Allocators!V483</f>
        <v>8.5314977221769142E-6</v>
      </c>
    </row>
    <row r="353" spans="1:20">
      <c r="A353" s="14" t="str">
        <f>CONCATENATE(Allocators!A484," ",Allocators!B484)</f>
        <v>RB_GUP_EPIS DISTPRI</v>
      </c>
      <c r="B353" s="8">
        <f ca="1">+Allocators!D484</f>
        <v>0.20575689192323759</v>
      </c>
      <c r="C353" s="8">
        <f ca="1">+Allocators!E484</f>
        <v>0.13751610651225057</v>
      </c>
      <c r="D353" s="8">
        <f ca="1">+Allocators!F484</f>
        <v>6.4821502701117922E-3</v>
      </c>
      <c r="E353" s="8">
        <f ca="1">+Allocators!G484</f>
        <v>2.353708546212702E-2</v>
      </c>
      <c r="F353" s="8">
        <f ca="1">+Allocators!H484</f>
        <v>7.2741841443989068E-4</v>
      </c>
      <c r="G353" s="8">
        <f ca="1">+Allocators!I484</f>
        <v>0</v>
      </c>
      <c r="H353" s="8">
        <f ca="1">+Allocators!J484</f>
        <v>1.7648700165816624E-2</v>
      </c>
      <c r="I353" s="8">
        <f ca="1">+Allocators!K484</f>
        <v>3.2870715935352807E-3</v>
      </c>
      <c r="J353" s="8">
        <f ca="1">+Allocators!L484</f>
        <v>0</v>
      </c>
      <c r="K353" s="8">
        <f ca="1">+Allocators!M484</f>
        <v>0</v>
      </c>
      <c r="L353" s="8">
        <f ca="1">+Allocators!N484</f>
        <v>6.2916528484420486E-4</v>
      </c>
      <c r="M353" s="8">
        <f ca="1">+Allocators!O484</f>
        <v>1.0147012340324791E-2</v>
      </c>
      <c r="N353" s="8">
        <f ca="1">+Allocators!P484</f>
        <v>0</v>
      </c>
      <c r="O353" s="8">
        <f ca="1">+Allocators!Q484</f>
        <v>0</v>
      </c>
      <c r="P353" s="8">
        <f ca="1">+Allocators!R484</f>
        <v>5.3218941568643702E-3</v>
      </c>
      <c r="Q353" s="8">
        <f ca="1">+Allocators!S484</f>
        <v>8.8790027158819446E-5</v>
      </c>
      <c r="R353" s="8">
        <f ca="1">+Allocators!T484</f>
        <v>7.1934799461239078E-5</v>
      </c>
      <c r="S353" s="8">
        <f ca="1">+Allocators!U484</f>
        <v>2.4643862908318444E-4</v>
      </c>
      <c r="T353" s="8">
        <f ca="1">+Allocators!V484</f>
        <v>5.3124267219811269E-5</v>
      </c>
    </row>
    <row r="354" spans="1:20">
      <c r="A354" s="14" t="str">
        <f>CONCATENATE(Allocators!A485," ",Allocators!B485)</f>
        <v>RB_GUP_EPIS DISTSEC</v>
      </c>
      <c r="B354" s="8">
        <f ca="1">+Allocators!D485</f>
        <v>0.10587946937322461</v>
      </c>
      <c r="C354" s="8">
        <f ca="1">+Allocators!E485</f>
        <v>7.9166232945399831E-2</v>
      </c>
      <c r="D354" s="8">
        <f ca="1">+Allocators!F485</f>
        <v>3.8166293213179429E-3</v>
      </c>
      <c r="E354" s="8">
        <f ca="1">+Allocators!G485</f>
        <v>1.1516361194703459E-2</v>
      </c>
      <c r="F354" s="8">
        <f ca="1">+Allocators!H485</f>
        <v>0</v>
      </c>
      <c r="G354" s="8">
        <f ca="1">+Allocators!I485</f>
        <v>0</v>
      </c>
      <c r="H354" s="8">
        <f ca="1">+Allocators!J485</f>
        <v>7.3382701776841322E-3</v>
      </c>
      <c r="I354" s="8">
        <f ca="1">+Allocators!K485</f>
        <v>0</v>
      </c>
      <c r="J354" s="8">
        <f ca="1">+Allocators!L485</f>
        <v>0</v>
      </c>
      <c r="K354" s="8">
        <f ca="1">+Allocators!M485</f>
        <v>0</v>
      </c>
      <c r="L354" s="8">
        <f ca="1">+Allocators!N485</f>
        <v>1.9841143089406425E-4</v>
      </c>
      <c r="M354" s="8">
        <f ca="1">+Allocators!O485</f>
        <v>0</v>
      </c>
      <c r="N354" s="8">
        <f ca="1">+Allocators!P485</f>
        <v>0</v>
      </c>
      <c r="O354" s="8">
        <f ca="1">+Allocators!Q485</f>
        <v>0</v>
      </c>
      <c r="P354" s="8">
        <f ca="1">+Allocators!R485</f>
        <v>2.7066776070024021E-3</v>
      </c>
      <c r="Q354" s="8">
        <f ca="1">+Allocators!S485</f>
        <v>0</v>
      </c>
      <c r="R354" s="8">
        <f ca="1">+Allocators!T485</f>
        <v>2.8087280598433771E-5</v>
      </c>
      <c r="S354" s="8">
        <f ca="1">+Allocators!U485</f>
        <v>9.5367120431912858E-4</v>
      </c>
      <c r="T354" s="8">
        <f ca="1">+Allocators!V485</f>
        <v>1.5512821130519576E-4</v>
      </c>
    </row>
    <row r="355" spans="1:20">
      <c r="A355" s="14" t="str">
        <f>CONCATENATE(Allocators!A486," ",Allocators!B486)</f>
        <v>RB_GUP_EPIS ENERGY</v>
      </c>
      <c r="B355" s="8">
        <f ca="1">+Allocators!D486</f>
        <v>3.2544046461130678E-3</v>
      </c>
      <c r="C355" s="8">
        <f ca="1">+Allocators!E486</f>
        <v>1.2211407809505535E-3</v>
      </c>
      <c r="D355" s="8">
        <f ca="1">+Allocators!F486</f>
        <v>7.9137813366659071E-5</v>
      </c>
      <c r="E355" s="8">
        <f ca="1">+Allocators!G486</f>
        <v>2.6551594267937002E-4</v>
      </c>
      <c r="F355" s="8">
        <f ca="1">+Allocators!H486</f>
        <v>8.438699441513862E-6</v>
      </c>
      <c r="G355" s="8">
        <f ca="1">+Allocators!I486</f>
        <v>7.7794943833925139E-7</v>
      </c>
      <c r="H355" s="8">
        <f ca="1">+Allocators!J486</f>
        <v>2.4207458975344999E-4</v>
      </c>
      <c r="I355" s="8">
        <f ca="1">+Allocators!K486</f>
        <v>4.4875971021929787E-5</v>
      </c>
      <c r="J355" s="8">
        <f ca="1">+Allocators!L486</f>
        <v>2.0390492590292008E-5</v>
      </c>
      <c r="K355" s="8">
        <f ca="1">+Allocators!M486</f>
        <v>9.4477590145720496E-7</v>
      </c>
      <c r="L355" s="8">
        <f ca="1">+Allocators!N486</f>
        <v>9.276757009781731E-6</v>
      </c>
      <c r="M355" s="8">
        <f ca="1">+Allocators!O486</f>
        <v>1.6288595577121687E-4</v>
      </c>
      <c r="N355" s="8">
        <f ca="1">+Allocators!P486</f>
        <v>9.2479883006279671E-4</v>
      </c>
      <c r="O355" s="8">
        <f ca="1">+Allocators!Q486</f>
        <v>1.7545598266761664E-4</v>
      </c>
      <c r="P355" s="8">
        <f ca="1">+Allocators!R486</f>
        <v>6.5585303332242628E-5</v>
      </c>
      <c r="Q355" s="8">
        <f ca="1">+Allocators!S486</f>
        <v>1.067624185143835E-6</v>
      </c>
      <c r="R355" s="8">
        <f ca="1">+Allocators!T486</f>
        <v>1.1908488984271314E-6</v>
      </c>
      <c r="S355" s="8">
        <f ca="1">+Allocators!U486</f>
        <v>2.575051278504545E-5</v>
      </c>
      <c r="T355" s="8">
        <f ca="1">+Allocators!V486</f>
        <v>5.0958162572319816E-6</v>
      </c>
    </row>
    <row r="356" spans="1:20">
      <c r="A356" s="14" t="str">
        <f>CONCATENATE(Allocators!A487," ",Allocators!B487)</f>
        <v>RB_GUP_EPIS CUSTOMER</v>
      </c>
      <c r="B356" s="8">
        <f ca="1">+Allocators!D487</f>
        <v>5.0968892291097058E-2</v>
      </c>
      <c r="C356" s="8">
        <f ca="1">+Allocators!E487</f>
        <v>2.3835024220517854E-2</v>
      </c>
      <c r="D356" s="8">
        <f ca="1">+Allocators!F487</f>
        <v>6.2443817084900603E-3</v>
      </c>
      <c r="E356" s="8">
        <f ca="1">+Allocators!G487</f>
        <v>1.7726009829915285E-3</v>
      </c>
      <c r="F356" s="8">
        <f ca="1">+Allocators!H487</f>
        <v>5.7218579606343036E-4</v>
      </c>
      <c r="G356" s="8">
        <f ca="1">+Allocators!I487</f>
        <v>9.2877277758168705E-5</v>
      </c>
      <c r="H356" s="8">
        <f ca="1">+Allocators!J487</f>
        <v>5.0303833883301593E-4</v>
      </c>
      <c r="I356" s="8">
        <f ca="1">+Allocators!K487</f>
        <v>1.4895590082622594E-4</v>
      </c>
      <c r="J356" s="8">
        <f ca="1">+Allocators!L487</f>
        <v>3.2356751237611666E-4</v>
      </c>
      <c r="K356" s="8">
        <f ca="1">+Allocators!M487</f>
        <v>5.6858559198897443E-5</v>
      </c>
      <c r="L356" s="8">
        <f ca="1">+Allocators!N487</f>
        <v>3.4622415256613737E-6</v>
      </c>
      <c r="M356" s="8">
        <f ca="1">+Allocators!O487</f>
        <v>8.8372417451341805E-5</v>
      </c>
      <c r="N356" s="8">
        <f ca="1">+Allocators!P487</f>
        <v>4.7584051234829524E-4</v>
      </c>
      <c r="O356" s="8">
        <f ca="1">+Allocators!Q487</f>
        <v>8.5288781272228905E-5</v>
      </c>
      <c r="P356" s="8">
        <f ca="1">+Allocators!R487</f>
        <v>1.3925376355104985E-4</v>
      </c>
      <c r="Q356" s="8">
        <f ca="1">+Allocators!S487</f>
        <v>2.5243763203249125E-6</v>
      </c>
      <c r="R356" s="8">
        <f ca="1">+Allocators!T487</f>
        <v>2.6140191769040603E-6</v>
      </c>
      <c r="S356" s="8">
        <f ca="1">+Allocators!U487</f>
        <v>1.4808733421195205E-2</v>
      </c>
      <c r="T356" s="8">
        <f ca="1">+Allocators!V487</f>
        <v>1.81331246120075E-3</v>
      </c>
    </row>
    <row r="357" spans="1:20">
      <c r="A357" s="14" t="str">
        <f>CONCATENATE(Allocators!A488," ",Allocators!B488)</f>
        <v>RB_GUP_EPIS TOTAL</v>
      </c>
      <c r="B357" s="8">
        <f ca="1">+Allocators!D488</f>
        <v>1</v>
      </c>
      <c r="C357" s="8">
        <f ca="1">+Allocators!E488</f>
        <v>0.55384894389439343</v>
      </c>
      <c r="D357" s="8">
        <f ca="1">+Allocators!F488</f>
        <v>3.2025439414863979E-2</v>
      </c>
      <c r="E357" s="8">
        <f ca="1">+Allocators!G488</f>
        <v>9.3486050485813127E-2</v>
      </c>
      <c r="F357" s="8">
        <f ca="1">+Allocators!H488</f>
        <v>3.0808895178100642E-3</v>
      </c>
      <c r="G357" s="8">
        <f ca="1">+Allocators!I488</f>
        <v>2.6355020267851534E-4</v>
      </c>
      <c r="H357" s="8">
        <f ca="1">+Allocators!J488</f>
        <v>6.8582880053484577E-2</v>
      </c>
      <c r="I357" s="8">
        <f ca="1">+Allocators!K488</f>
        <v>1.1464009133074297E-2</v>
      </c>
      <c r="J357" s="8">
        <f ca="1">+Allocators!L488</f>
        <v>4.0284332179471478E-3</v>
      </c>
      <c r="K357" s="8">
        <f ca="1">+Allocators!M488</f>
        <v>2.0908466141401184E-4</v>
      </c>
      <c r="L357" s="8">
        <f ca="1">+Allocators!N488</f>
        <v>2.3371624498412531E-3</v>
      </c>
      <c r="M357" s="8">
        <f ca="1">+Allocators!O488</f>
        <v>3.4894493104482865E-2</v>
      </c>
      <c r="N357" s="8">
        <f ca="1">+Allocators!P488</f>
        <v>0.1336478337990003</v>
      </c>
      <c r="O357" s="8">
        <f ca="1">+Allocators!Q488</f>
        <v>2.2059672205705729E-2</v>
      </c>
      <c r="P357" s="8">
        <f ca="1">+Allocators!R488</f>
        <v>2.1375076165150116E-2</v>
      </c>
      <c r="Q357" s="8">
        <f ca="1">+Allocators!S488</f>
        <v>3.1243052463021507E-4</v>
      </c>
      <c r="R357" s="8">
        <f ca="1">+Allocators!T488</f>
        <v>2.7468830902156537E-4</v>
      </c>
      <c r="S357" s="8">
        <f ca="1">+Allocators!U488</f>
        <v>1.607417060698357E-2</v>
      </c>
      <c r="T357" s="8">
        <f ca="1">+Allocators!V488</f>
        <v>2.0351922537051657E-3</v>
      </c>
    </row>
    <row r="358" spans="1:20"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</row>
    <row r="359" spans="1:20">
      <c r="A359" s="14" t="str">
        <f>CONCATENATE(Allocators!A498," ",Allocators!B498)</f>
        <v>RB_GUP PRODUCTION</v>
      </c>
      <c r="B359" s="8">
        <f ca="1">Allocators!D498</f>
        <v>0.38515569475772504</v>
      </c>
      <c r="C359" s="8">
        <f ca="1">Allocators!E498</f>
        <v>0.18972114391526523</v>
      </c>
      <c r="D359" s="8">
        <f ca="1">Allocators!F498</f>
        <v>9.3785940598724461E-3</v>
      </c>
      <c r="E359" s="8">
        <f ca="1">Allocators!G498</f>
        <v>3.4353252546722446E-2</v>
      </c>
      <c r="F359" s="8">
        <f ca="1">Allocators!H498</f>
        <v>1.0813184224606619E-3</v>
      </c>
      <c r="G359" s="8">
        <f ca="1">Allocators!I498</f>
        <v>1.0140258162064256E-4</v>
      </c>
      <c r="H359" s="8">
        <f ca="1">Allocators!J498</f>
        <v>2.6113815953686521E-2</v>
      </c>
      <c r="I359" s="8">
        <f ca="1">Allocators!K498</f>
        <v>4.8657647107320338E-3</v>
      </c>
      <c r="J359" s="8">
        <f ca="1">Allocators!L498</f>
        <v>2.1987484722385559E-3</v>
      </c>
      <c r="K359" s="8">
        <f ca="1">Allocators!M498</f>
        <v>9.8875261015791722E-5</v>
      </c>
      <c r="L359" s="8">
        <f ca="1">Allocators!N498</f>
        <v>9.1222247759146591E-4</v>
      </c>
      <c r="M359" s="8">
        <f ca="1">Allocators!O498</f>
        <v>1.4928365419637433E-2</v>
      </c>
      <c r="N359" s="8">
        <f ca="1">Allocators!P498</f>
        <v>7.8896830706625606E-2</v>
      </c>
      <c r="O359" s="8">
        <f ca="1">Allocators!Q498</f>
        <v>1.4247459968721373E-2</v>
      </c>
      <c r="P359" s="8">
        <f ca="1">Allocators!R498</f>
        <v>8.019511441960404E-3</v>
      </c>
      <c r="Q359" s="8">
        <f ca="1">Allocators!S498</f>
        <v>1.3432375122958613E-4</v>
      </c>
      <c r="R359" s="8">
        <f ca="1">Allocators!T498</f>
        <v>1.0406506834475678E-4</v>
      </c>
      <c r="S359" s="8">
        <f ca="1">Allocators!U498</f>
        <v>0</v>
      </c>
      <c r="T359" s="8">
        <f ca="1">Allocators!V498</f>
        <v>0</v>
      </c>
    </row>
    <row r="360" spans="1:20">
      <c r="A360" s="14" t="str">
        <f>CONCATENATE(Allocators!A499," ",Allocators!B499)</f>
        <v>RB_GUP BULKTRAN</v>
      </c>
      <c r="B360" s="8">
        <f ca="1">Allocators!D499</f>
        <v>0.20414099828362883</v>
      </c>
      <c r="C360" s="8">
        <f ca="1">Allocators!E499</f>
        <v>0.10055638340940684</v>
      </c>
      <c r="D360" s="8">
        <f ca="1">Allocators!F499</f>
        <v>4.9708613424074878E-3</v>
      </c>
      <c r="E360" s="8">
        <f ca="1">Allocators!G499</f>
        <v>1.8207980213271604E-2</v>
      </c>
      <c r="F360" s="8">
        <f ca="1">Allocators!H499</f>
        <v>5.7312257154201382E-4</v>
      </c>
      <c r="G360" s="8">
        <f ca="1">Allocators!I499</f>
        <v>5.3745600863038905E-5</v>
      </c>
      <c r="H360" s="8">
        <f ca="1">Allocators!J499</f>
        <v>1.3840897409380961E-2</v>
      </c>
      <c r="I360" s="8">
        <f ca="1">Allocators!K499</f>
        <v>2.578962427355275E-3</v>
      </c>
      <c r="J360" s="8">
        <f ca="1">Allocators!L499</f>
        <v>1.1653851006402137E-3</v>
      </c>
      <c r="K360" s="8">
        <f ca="1">Allocators!M499</f>
        <v>5.2406065297865523E-5</v>
      </c>
      <c r="L360" s="8">
        <f ca="1">Allocators!N499</f>
        <v>4.8349799773680241E-4</v>
      </c>
      <c r="M360" s="8">
        <f ca="1">Allocators!O499</f>
        <v>7.9123623536828582E-3</v>
      </c>
      <c r="N360" s="8">
        <f ca="1">Allocators!P499</f>
        <v>4.1817057364285475E-2</v>
      </c>
      <c r="O360" s="8">
        <f ca="1">Allocators!Q499</f>
        <v>7.5514674730445108E-3</v>
      </c>
      <c r="P360" s="8">
        <f ca="1">Allocators!R499</f>
        <v>4.2505176316776907E-3</v>
      </c>
      <c r="Q360" s="8">
        <f ca="1">Allocators!S499</f>
        <v>7.1194545588786344E-5</v>
      </c>
      <c r="R360" s="8">
        <f ca="1">Allocators!T499</f>
        <v>5.5156777447405578E-5</v>
      </c>
      <c r="S360" s="8">
        <f ca="1">Allocators!U499</f>
        <v>0</v>
      </c>
      <c r="T360" s="8">
        <f ca="1">Allocators!V499</f>
        <v>0</v>
      </c>
    </row>
    <row r="361" spans="1:20">
      <c r="A361" s="14" t="str">
        <f>CONCATENATE(Allocators!A500," ",Allocators!B500)</f>
        <v>RB_GUP SUBTRAN</v>
      </c>
      <c r="B361" s="8">
        <f ca="1">Allocators!D500</f>
        <v>4.48436487249739E-2</v>
      </c>
      <c r="C361" s="8">
        <f ca="1">Allocators!E500</f>
        <v>2.1832912110602603E-2</v>
      </c>
      <c r="D361" s="8">
        <f ca="1">Allocators!F500</f>
        <v>1.053684899297595E-3</v>
      </c>
      <c r="E361" s="8">
        <f ca="1">Allocators!G500</f>
        <v>3.8332541433177166E-3</v>
      </c>
      <c r="F361" s="8">
        <f ca="1">Allocators!H500</f>
        <v>1.1840561386255367E-4</v>
      </c>
      <c r="G361" s="8">
        <f ca="1">Allocators!I500</f>
        <v>1.4746792998325917E-5</v>
      </c>
      <c r="H361" s="8">
        <f ca="1">Allocators!J500</f>
        <v>2.8960834183298632E-3</v>
      </c>
      <c r="I361" s="8">
        <f ca="1">Allocators!K500</f>
        <v>5.3837852960355172E-4</v>
      </c>
      <c r="J361" s="8">
        <f ca="1">Allocators!L500</f>
        <v>3.2034164010197053E-4</v>
      </c>
      <c r="K361" s="8">
        <f ca="1">Allocators!M500</f>
        <v>0</v>
      </c>
      <c r="L361" s="8">
        <f ca="1">Allocators!N500</f>
        <v>1.0112626023927271E-4</v>
      </c>
      <c r="M361" s="8">
        <f ca="1">Allocators!O500</f>
        <v>1.6554946176152261E-3</v>
      </c>
      <c r="N361" s="8">
        <f ca="1">Allocators!P500</f>
        <v>1.1533306385678127E-2</v>
      </c>
      <c r="O361" s="8">
        <f ca="1">Allocators!Q500</f>
        <v>0</v>
      </c>
      <c r="P361" s="8">
        <f ca="1">Allocators!R500</f>
        <v>8.7163626076196038E-4</v>
      </c>
      <c r="Q361" s="8">
        <f ca="1">Allocators!S500</f>
        <v>1.453020014755441E-5</v>
      </c>
      <c r="R361" s="8">
        <f ca="1">Allocators!T500</f>
        <v>1.1639515094398968E-5</v>
      </c>
      <c r="S361" s="8">
        <f ca="1">Allocators!U500</f>
        <v>3.9576839601008593E-5</v>
      </c>
      <c r="T361" s="8">
        <f ca="1">Allocators!V500</f>
        <v>8.5314977221769142E-6</v>
      </c>
    </row>
    <row r="362" spans="1:20">
      <c r="A362" s="14" t="str">
        <f>CONCATENATE(Allocators!A501," ",Allocators!B501)</f>
        <v>RB_GUP DISTPRI</v>
      </c>
      <c r="B362" s="8">
        <f ca="1">Allocators!D501</f>
        <v>0.20575689192323759</v>
      </c>
      <c r="C362" s="8">
        <f ca="1">Allocators!E501</f>
        <v>0.13751610651225057</v>
      </c>
      <c r="D362" s="8">
        <f ca="1">Allocators!F501</f>
        <v>6.4821502701117922E-3</v>
      </c>
      <c r="E362" s="8">
        <f ca="1">Allocators!G501</f>
        <v>2.353708546212702E-2</v>
      </c>
      <c r="F362" s="8">
        <f ca="1">Allocators!H501</f>
        <v>7.2741841443989068E-4</v>
      </c>
      <c r="G362" s="8">
        <f ca="1">Allocators!I501</f>
        <v>0</v>
      </c>
      <c r="H362" s="8">
        <f ca="1">Allocators!J501</f>
        <v>1.7648700165816624E-2</v>
      </c>
      <c r="I362" s="8">
        <f ca="1">Allocators!K501</f>
        <v>3.2870715935352807E-3</v>
      </c>
      <c r="J362" s="8">
        <f ca="1">Allocators!L501</f>
        <v>0</v>
      </c>
      <c r="K362" s="8">
        <f ca="1">Allocators!M501</f>
        <v>0</v>
      </c>
      <c r="L362" s="8">
        <f ca="1">Allocators!N501</f>
        <v>6.2916528484420486E-4</v>
      </c>
      <c r="M362" s="8">
        <f ca="1">Allocators!O501</f>
        <v>1.0147012340324791E-2</v>
      </c>
      <c r="N362" s="8">
        <f ca="1">Allocators!P501</f>
        <v>0</v>
      </c>
      <c r="O362" s="8">
        <f ca="1">Allocators!Q501</f>
        <v>0</v>
      </c>
      <c r="P362" s="8">
        <f ca="1">Allocators!R501</f>
        <v>5.3218941568643702E-3</v>
      </c>
      <c r="Q362" s="8">
        <f ca="1">Allocators!S501</f>
        <v>8.8790027158819446E-5</v>
      </c>
      <c r="R362" s="8">
        <f ca="1">Allocators!T501</f>
        <v>7.1934799461239078E-5</v>
      </c>
      <c r="S362" s="8">
        <f ca="1">Allocators!U501</f>
        <v>2.4643862908318444E-4</v>
      </c>
      <c r="T362" s="8">
        <f ca="1">Allocators!V501</f>
        <v>5.3124267219811269E-5</v>
      </c>
    </row>
    <row r="363" spans="1:20">
      <c r="A363" s="14" t="str">
        <f>CONCATENATE(Allocators!A502," ",Allocators!B502)</f>
        <v>RB_GUP DISTSEC</v>
      </c>
      <c r="B363" s="8">
        <f ca="1">Allocators!D502</f>
        <v>0.10587946937322461</v>
      </c>
      <c r="C363" s="8">
        <f ca="1">Allocators!E502</f>
        <v>7.9166232945399831E-2</v>
      </c>
      <c r="D363" s="8">
        <f ca="1">Allocators!F502</f>
        <v>3.8166293213179429E-3</v>
      </c>
      <c r="E363" s="8">
        <f ca="1">Allocators!G502</f>
        <v>1.1516361194703459E-2</v>
      </c>
      <c r="F363" s="8">
        <f ca="1">Allocators!H502</f>
        <v>0</v>
      </c>
      <c r="G363" s="8">
        <f ca="1">Allocators!I502</f>
        <v>0</v>
      </c>
      <c r="H363" s="8">
        <f ca="1">Allocators!J502</f>
        <v>7.3382701776841322E-3</v>
      </c>
      <c r="I363" s="8">
        <f ca="1">Allocators!K502</f>
        <v>0</v>
      </c>
      <c r="J363" s="8">
        <f ca="1">Allocators!L502</f>
        <v>0</v>
      </c>
      <c r="K363" s="8">
        <f ca="1">Allocators!M502</f>
        <v>0</v>
      </c>
      <c r="L363" s="8">
        <f ca="1">Allocators!N502</f>
        <v>1.9841143089406425E-4</v>
      </c>
      <c r="M363" s="8">
        <f ca="1">Allocators!O502</f>
        <v>0</v>
      </c>
      <c r="N363" s="8">
        <f ca="1">Allocators!P502</f>
        <v>0</v>
      </c>
      <c r="O363" s="8">
        <f ca="1">Allocators!Q502</f>
        <v>0</v>
      </c>
      <c r="P363" s="8">
        <f ca="1">Allocators!R502</f>
        <v>2.7066776070024021E-3</v>
      </c>
      <c r="Q363" s="8">
        <f ca="1">Allocators!S502</f>
        <v>0</v>
      </c>
      <c r="R363" s="8">
        <f ca="1">Allocators!T502</f>
        <v>2.8087280598433771E-5</v>
      </c>
      <c r="S363" s="8">
        <f ca="1">Allocators!U502</f>
        <v>9.5367120431912858E-4</v>
      </c>
      <c r="T363" s="8">
        <f ca="1">Allocators!V502</f>
        <v>1.5512821130519576E-4</v>
      </c>
    </row>
    <row r="364" spans="1:20">
      <c r="A364" s="14" t="str">
        <f>CONCATENATE(Allocators!A503," ",Allocators!B503)</f>
        <v>RB_GUP ENERGY</v>
      </c>
      <c r="B364" s="8">
        <f ca="1">Allocators!D503</f>
        <v>3.2544046461130678E-3</v>
      </c>
      <c r="C364" s="8">
        <f ca="1">Allocators!E503</f>
        <v>1.2211407809505535E-3</v>
      </c>
      <c r="D364" s="8">
        <f ca="1">Allocators!F503</f>
        <v>7.9137813366659071E-5</v>
      </c>
      <c r="E364" s="8">
        <f ca="1">Allocators!G503</f>
        <v>2.6551594267937002E-4</v>
      </c>
      <c r="F364" s="8">
        <f ca="1">Allocators!H503</f>
        <v>8.438699441513862E-6</v>
      </c>
      <c r="G364" s="8">
        <f ca="1">Allocators!I503</f>
        <v>7.7794943833925139E-7</v>
      </c>
      <c r="H364" s="8">
        <f ca="1">Allocators!J503</f>
        <v>2.4207458975344999E-4</v>
      </c>
      <c r="I364" s="8">
        <f ca="1">Allocators!K503</f>
        <v>4.4875971021929787E-5</v>
      </c>
      <c r="J364" s="8">
        <f ca="1">Allocators!L503</f>
        <v>2.0390492590292008E-5</v>
      </c>
      <c r="K364" s="8">
        <f ca="1">Allocators!M503</f>
        <v>9.4477590145720496E-7</v>
      </c>
      <c r="L364" s="8">
        <f ca="1">Allocators!N503</f>
        <v>9.276757009781731E-6</v>
      </c>
      <c r="M364" s="8">
        <f ca="1">Allocators!O503</f>
        <v>1.6288595577121687E-4</v>
      </c>
      <c r="N364" s="8">
        <f ca="1">Allocators!P503</f>
        <v>9.2479883006279671E-4</v>
      </c>
      <c r="O364" s="8">
        <f ca="1">Allocators!Q503</f>
        <v>1.7545598266761664E-4</v>
      </c>
      <c r="P364" s="8">
        <f ca="1">Allocators!R503</f>
        <v>6.5585303332242628E-5</v>
      </c>
      <c r="Q364" s="8">
        <f ca="1">Allocators!S503</f>
        <v>1.067624185143835E-6</v>
      </c>
      <c r="R364" s="8">
        <f ca="1">Allocators!T503</f>
        <v>1.1908488984271314E-6</v>
      </c>
      <c r="S364" s="8">
        <f ca="1">Allocators!U503</f>
        <v>2.575051278504545E-5</v>
      </c>
      <c r="T364" s="8">
        <f ca="1">Allocators!V503</f>
        <v>5.0958162572319816E-6</v>
      </c>
    </row>
    <row r="365" spans="1:20">
      <c r="A365" s="14" t="str">
        <f>CONCATENATE(Allocators!A504," ",Allocators!B504)</f>
        <v>RB_GUP CUSTOMER</v>
      </c>
      <c r="B365" s="8">
        <f ca="1">Allocators!D504</f>
        <v>5.0968892291097058E-2</v>
      </c>
      <c r="C365" s="8">
        <f ca="1">Allocators!E504</f>
        <v>2.3835024220517854E-2</v>
      </c>
      <c r="D365" s="8">
        <f ca="1">Allocators!F504</f>
        <v>6.2443817084900603E-3</v>
      </c>
      <c r="E365" s="8">
        <f ca="1">Allocators!G504</f>
        <v>1.7726009829915285E-3</v>
      </c>
      <c r="F365" s="8">
        <f ca="1">Allocators!H504</f>
        <v>5.7218579606343036E-4</v>
      </c>
      <c r="G365" s="8">
        <f ca="1">Allocators!I504</f>
        <v>9.2877277758168705E-5</v>
      </c>
      <c r="H365" s="8">
        <f ca="1">Allocators!J504</f>
        <v>5.0303833883301593E-4</v>
      </c>
      <c r="I365" s="8">
        <f ca="1">Allocators!K504</f>
        <v>1.4895590082622594E-4</v>
      </c>
      <c r="J365" s="8">
        <f ca="1">Allocators!L504</f>
        <v>3.2356751237611666E-4</v>
      </c>
      <c r="K365" s="8">
        <f ca="1">Allocators!M504</f>
        <v>5.6858559198897443E-5</v>
      </c>
      <c r="L365" s="8">
        <f ca="1">Allocators!N504</f>
        <v>3.4622415256613737E-6</v>
      </c>
      <c r="M365" s="8">
        <f ca="1">Allocators!O504</f>
        <v>8.8372417451341805E-5</v>
      </c>
      <c r="N365" s="8">
        <f ca="1">Allocators!P504</f>
        <v>4.7584051234829524E-4</v>
      </c>
      <c r="O365" s="8">
        <f ca="1">Allocators!Q504</f>
        <v>8.5288781272228905E-5</v>
      </c>
      <c r="P365" s="8">
        <f ca="1">Allocators!R504</f>
        <v>1.3925376355104985E-4</v>
      </c>
      <c r="Q365" s="8">
        <f ca="1">Allocators!S504</f>
        <v>2.5243763203249125E-6</v>
      </c>
      <c r="R365" s="8">
        <f ca="1">Allocators!T504</f>
        <v>2.6140191769040603E-6</v>
      </c>
      <c r="S365" s="8">
        <f ca="1">Allocators!U504</f>
        <v>1.4808733421195205E-2</v>
      </c>
      <c r="T365" s="8">
        <f ca="1">Allocators!V504</f>
        <v>1.81331246120075E-3</v>
      </c>
    </row>
    <row r="366" spans="1:20">
      <c r="A366" s="14" t="str">
        <f>CONCATENATE(Allocators!A505," ",Allocators!B505)</f>
        <v>RB_GUP TOTAL</v>
      </c>
      <c r="B366" s="8">
        <f ca="1">Allocators!D505</f>
        <v>1.0000000000000002</v>
      </c>
      <c r="C366" s="8">
        <f ca="1">Allocators!E505</f>
        <v>0.55384894389439354</v>
      </c>
      <c r="D366" s="8">
        <f ca="1">Allocators!F505</f>
        <v>3.2025439414863986E-2</v>
      </c>
      <c r="E366" s="8">
        <f ca="1">Allocators!G505</f>
        <v>9.3486050485813155E-2</v>
      </c>
      <c r="F366" s="8">
        <f ca="1">Allocators!H505</f>
        <v>3.0808895178100642E-3</v>
      </c>
      <c r="G366" s="8">
        <f ca="1">Allocators!I505</f>
        <v>2.6355020267851534E-4</v>
      </c>
      <c r="H366" s="8">
        <f ca="1">Allocators!J505</f>
        <v>6.8582880053484577E-2</v>
      </c>
      <c r="I366" s="8">
        <f ca="1">Allocators!K505</f>
        <v>1.1464009133074295E-2</v>
      </c>
      <c r="J366" s="8">
        <f ca="1">Allocators!L505</f>
        <v>4.0284332179471487E-3</v>
      </c>
      <c r="K366" s="8">
        <f ca="1">Allocators!M505</f>
        <v>2.0908466141401189E-4</v>
      </c>
      <c r="L366" s="8">
        <f ca="1">Allocators!N505</f>
        <v>2.3371624498412531E-3</v>
      </c>
      <c r="M366" s="8">
        <f ca="1">Allocators!O505</f>
        <v>3.4894493104482865E-2</v>
      </c>
      <c r="N366" s="8">
        <f ca="1">Allocators!P505</f>
        <v>0.1336478337990003</v>
      </c>
      <c r="O366" s="8">
        <f ca="1">Allocators!Q505</f>
        <v>2.2059672205705729E-2</v>
      </c>
      <c r="P366" s="8">
        <f ca="1">Allocators!R505</f>
        <v>2.1375076165150119E-2</v>
      </c>
      <c r="Q366" s="8">
        <f ca="1">Allocators!S505</f>
        <v>3.1243052463021507E-4</v>
      </c>
      <c r="R366" s="8">
        <f ca="1">Allocators!T505</f>
        <v>2.7468830902156532E-4</v>
      </c>
      <c r="S366" s="8">
        <f ca="1">Allocators!U505</f>
        <v>1.6074170606983573E-2</v>
      </c>
      <c r="T366" s="8">
        <f ca="1">Allocators!V505</f>
        <v>2.0351922537051662E-3</v>
      </c>
    </row>
    <row r="367" spans="1:20"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</row>
    <row r="368" spans="1:20">
      <c r="A368" s="14" t="str">
        <f>CONCATENATE(Allocators!A806," ",Allocators!B806)</f>
        <v>REV_RENT PRODUCTION</v>
      </c>
      <c r="B368" s="8">
        <f>+Allocators!D806</f>
        <v>8.480583753739163E-3</v>
      </c>
      <c r="C368" s="8">
        <f>+Allocators!E806</f>
        <v>4.1773913062370417E-3</v>
      </c>
      <c r="D368" s="8">
        <f>+Allocators!F806</f>
        <v>2.0650337902208485E-4</v>
      </c>
      <c r="E368" s="8">
        <f>+Allocators!G806</f>
        <v>7.5641004248708341E-4</v>
      </c>
      <c r="F368" s="8">
        <f>+Allocators!H806</f>
        <v>2.3809102580988973E-5</v>
      </c>
      <c r="G368" s="8">
        <f>+Allocators!I806</f>
        <v>2.2327414549073938E-6</v>
      </c>
      <c r="H368" s="8">
        <f>+Allocators!J806</f>
        <v>5.7498930001352827E-4</v>
      </c>
      <c r="I368" s="8">
        <f>+Allocators!K806</f>
        <v>1.0713725830097906E-4</v>
      </c>
      <c r="J368" s="8">
        <f>+Allocators!L806</f>
        <v>4.8413332130411436E-5</v>
      </c>
      <c r="K368" s="8">
        <f>+Allocators!M806</f>
        <v>2.1770934290474343E-6</v>
      </c>
      <c r="L368" s="8">
        <f>+Allocators!N806</f>
        <v>2.0085848991858144E-5</v>
      </c>
      <c r="M368" s="8">
        <f>+Allocators!O806</f>
        <v>3.2870149648779021E-4</v>
      </c>
      <c r="N368" s="8">
        <f>+Allocators!P806</f>
        <v>1.7371966449386078E-3</v>
      </c>
      <c r="O368" s="8">
        <f>+Allocators!Q806</f>
        <v>3.1370892132022459E-4</v>
      </c>
      <c r="P368" s="8">
        <f>+Allocators!R806</f>
        <v>1.7657830164083448E-4</v>
      </c>
      <c r="Q368" s="8">
        <f>+Allocators!S806</f>
        <v>2.9576190561987825E-6</v>
      </c>
      <c r="R368" s="8">
        <f>+Allocators!T806</f>
        <v>2.2913656475764709E-6</v>
      </c>
      <c r="S368" s="8">
        <f>+Allocators!U806</f>
        <v>0</v>
      </c>
      <c r="T368" s="8">
        <f>+Allocators!V806</f>
        <v>0</v>
      </c>
    </row>
    <row r="369" spans="1:20">
      <c r="A369" s="14" t="str">
        <f>CONCATENATE(Allocators!A807," ",Allocators!B807)</f>
        <v>REV_RENT BULKTRAN</v>
      </c>
      <c r="B369" s="8">
        <f>+Allocators!D807</f>
        <v>-5.6757136950762897E-3</v>
      </c>
      <c r="C369" s="8">
        <f>+Allocators!E807</f>
        <v>-2.795760024897862E-3</v>
      </c>
      <c r="D369" s="8">
        <f>+Allocators!F807</f>
        <v>-1.3820440790746367E-4</v>
      </c>
      <c r="E369" s="8">
        <f>+Allocators!G807</f>
        <v>-5.0623482556189396E-4</v>
      </c>
      <c r="F369" s="8">
        <f>+Allocators!H807</f>
        <v>-1.5934474973708473E-5</v>
      </c>
      <c r="G369" s="8">
        <f>+Allocators!I807</f>
        <v>-1.4942840753851503E-6</v>
      </c>
      <c r="H369" s="8">
        <f>+Allocators!J807</f>
        <v>-3.8481721770275754E-4</v>
      </c>
      <c r="I369" s="8">
        <f>+Allocators!K807</f>
        <v>-7.1702658902895067E-5</v>
      </c>
      <c r="J369" s="8">
        <f>+Allocators!L807</f>
        <v>-3.2401096454675088E-5</v>
      </c>
      <c r="K369" s="8">
        <f>+Allocators!M807</f>
        <v>-1.4570410893303205E-6</v>
      </c>
      <c r="L369" s="8">
        <f>+Allocators!N807</f>
        <v>-1.3442651061615808E-5</v>
      </c>
      <c r="M369" s="8">
        <f>+Allocators!O807</f>
        <v>-2.199866942396808E-4</v>
      </c>
      <c r="N369" s="8">
        <f>+Allocators!P807</f>
        <v>-1.1626358603405516E-3</v>
      </c>
      <c r="O369" s="8">
        <f>+Allocators!Q807</f>
        <v>-2.0995276654390226E-4</v>
      </c>
      <c r="P369" s="8">
        <f>+Allocators!R807</f>
        <v>-1.1817675692835578E-4</v>
      </c>
      <c r="Q369" s="8">
        <f>+Allocators!S807</f>
        <v>-1.9794155060003602E-6</v>
      </c>
      <c r="R369" s="8">
        <f>+Allocators!T807</f>
        <v>-1.5335188902111896E-6</v>
      </c>
      <c r="S369" s="8">
        <f>+Allocators!U807</f>
        <v>0</v>
      </c>
      <c r="T369" s="8">
        <f>+Allocators!V807</f>
        <v>0</v>
      </c>
    </row>
    <row r="370" spans="1:20">
      <c r="A370" s="14" t="str">
        <f>CONCATENATE(Allocators!A808," ",Allocators!B808)</f>
        <v>REV_RENT SUBTRAN</v>
      </c>
      <c r="B370" s="8">
        <f>+Allocators!D808</f>
        <v>-1.2484215923170123E-3</v>
      </c>
      <c r="C370" s="8">
        <f>+Allocators!E808</f>
        <v>-6.0781581510463401E-4</v>
      </c>
      <c r="D370" s="8">
        <f>+Allocators!F808</f>
        <v>-2.9333986354435749E-5</v>
      </c>
      <c r="E370" s="8">
        <f>+Allocators!G808</f>
        <v>-1.0671560806093339E-4</v>
      </c>
      <c r="F370" s="8">
        <f>+Allocators!H808</f>
        <v>-3.2963447266332718E-6</v>
      </c>
      <c r="G370" s="8">
        <f>+Allocators!I808</f>
        <v>-4.105423024216709E-7</v>
      </c>
      <c r="H370" s="8">
        <f>+Allocators!J808</f>
        <v>-8.0625309835252908E-5</v>
      </c>
      <c r="I370" s="8">
        <f>+Allocators!K808</f>
        <v>-1.4988151060568032E-5</v>
      </c>
      <c r="J370" s="8">
        <f>+Allocators!L808</f>
        <v>-8.9181284706394747E-6</v>
      </c>
      <c r="K370" s="8">
        <f>+Allocators!M808</f>
        <v>0</v>
      </c>
      <c r="L370" s="8">
        <f>+Allocators!N808</f>
        <v>-2.8152973815145527E-6</v>
      </c>
      <c r="M370" s="8">
        <f>+Allocators!O808</f>
        <v>-4.608802551440125E-5</v>
      </c>
      <c r="N370" s="8">
        <f>+Allocators!P808</f>
        <v>-3.2108066876970287E-4</v>
      </c>
      <c r="O370" s="8">
        <f>+Allocators!Q808</f>
        <v>0</v>
      </c>
      <c r="P370" s="8">
        <f>+Allocators!R808</f>
        <v>-2.4265856136181892E-5</v>
      </c>
      <c r="Q370" s="8">
        <f>+Allocators!S808</f>
        <v>-4.0451248104600618E-7</v>
      </c>
      <c r="R370" s="8">
        <f>+Allocators!T808</f>
        <v>-3.2403745861685378E-7</v>
      </c>
      <c r="S370" s="8">
        <f>+Allocators!U808</f>
        <v>-1.1017966315941188E-6</v>
      </c>
      <c r="T370" s="8">
        <f>+Allocators!V808</f>
        <v>-2.3751202843664828E-7</v>
      </c>
    </row>
    <row r="371" spans="1:20">
      <c r="A371" s="14" t="str">
        <f>CONCATENATE(Allocators!A809," ",Allocators!B809)</f>
        <v>REV_RENT DISTPRI</v>
      </c>
      <c r="B371" s="8">
        <f>+Allocators!D809</f>
        <v>0.56613602042343281</v>
      </c>
      <c r="C371" s="8">
        <f>+Allocators!E809</f>
        <v>0.3783728484488153</v>
      </c>
      <c r="D371" s="8">
        <f>+Allocators!F809</f>
        <v>1.7835508319579724E-2</v>
      </c>
      <c r="E371" s="8">
        <f>+Allocators!G809</f>
        <v>6.4761825333491632E-2</v>
      </c>
      <c r="F371" s="8">
        <f>+Allocators!H809</f>
        <v>2.0014773866595991E-3</v>
      </c>
      <c r="G371" s="8">
        <f>+Allocators!I809</f>
        <v>0</v>
      </c>
      <c r="H371" s="8">
        <f>+Allocators!J809</f>
        <v>4.8560049600911495E-2</v>
      </c>
      <c r="I371" s="8">
        <f>+Allocators!K809</f>
        <v>9.0443125059705837E-3</v>
      </c>
      <c r="J371" s="8">
        <f>+Allocators!L809</f>
        <v>0</v>
      </c>
      <c r="K371" s="8">
        <f>+Allocators!M809</f>
        <v>0</v>
      </c>
      <c r="L371" s="8">
        <f>+Allocators!N809</f>
        <v>1.7311358429887244E-3</v>
      </c>
      <c r="M371" s="8">
        <f>+Allocators!O809</f>
        <v>2.791930385341403E-2</v>
      </c>
      <c r="N371" s="8">
        <f>+Allocators!P809</f>
        <v>0</v>
      </c>
      <c r="O371" s="8">
        <f>+Allocators!Q809</f>
        <v>0</v>
      </c>
      <c r="P371" s="8">
        <f>+Allocators!R809</f>
        <v>1.4643086561620274E-2</v>
      </c>
      <c r="Q371" s="8">
        <f>+Allocators!S809</f>
        <v>2.4430400439629473E-4</v>
      </c>
      <c r="R371" s="8">
        <f>+Allocators!T809</f>
        <v>1.979271786052103E-4</v>
      </c>
      <c r="S371" s="8">
        <f>+Allocators!U809</f>
        <v>6.7807101596291071E-4</v>
      </c>
      <c r="T371" s="8">
        <f>+Allocators!V809</f>
        <v>1.4617037101705136E-4</v>
      </c>
    </row>
    <row r="372" spans="1:20">
      <c r="A372" s="14" t="str">
        <f>CONCATENATE(Allocators!A810," ",Allocators!B810)</f>
        <v>REV_RENT DISTSEC</v>
      </c>
      <c r="B372" s="8">
        <f>+Allocators!D810</f>
        <v>0.41430248813323034</v>
      </c>
      <c r="C372" s="8">
        <f>+Allocators!E810</f>
        <v>0.30977457178028134</v>
      </c>
      <c r="D372" s="8">
        <f>+Allocators!F810</f>
        <v>1.4934330833585941E-2</v>
      </c>
      <c r="E372" s="8">
        <f>+Allocators!G810</f>
        <v>4.5063099819550166E-2</v>
      </c>
      <c r="F372" s="8">
        <f>+Allocators!H810</f>
        <v>0</v>
      </c>
      <c r="G372" s="8">
        <f>+Allocators!I810</f>
        <v>0</v>
      </c>
      <c r="H372" s="8">
        <f>+Allocators!J810</f>
        <v>2.8714382601328532E-2</v>
      </c>
      <c r="I372" s="8">
        <f>+Allocators!K810</f>
        <v>0</v>
      </c>
      <c r="J372" s="8">
        <f>+Allocators!L810</f>
        <v>0</v>
      </c>
      <c r="K372" s="8">
        <f>+Allocators!M810</f>
        <v>0</v>
      </c>
      <c r="L372" s="8">
        <f>+Allocators!N810</f>
        <v>7.7637666660117493E-4</v>
      </c>
      <c r="M372" s="8">
        <f>+Allocators!O810</f>
        <v>0</v>
      </c>
      <c r="N372" s="8">
        <f>+Allocators!P810</f>
        <v>0</v>
      </c>
      <c r="O372" s="8">
        <f>+Allocators!Q810</f>
        <v>0</v>
      </c>
      <c r="P372" s="8">
        <f>+Allocators!R810</f>
        <v>1.0591130403220312E-2</v>
      </c>
      <c r="Q372" s="8">
        <f>+Allocators!S810</f>
        <v>0</v>
      </c>
      <c r="R372" s="8">
        <f>+Allocators!T810</f>
        <v>1.0990450089816994E-4</v>
      </c>
      <c r="S372" s="8">
        <f>+Allocators!U810</f>
        <v>3.7316805151117087E-3</v>
      </c>
      <c r="T372" s="8">
        <f>+Allocators!V810</f>
        <v>6.0701101265296946E-4</v>
      </c>
    </row>
    <row r="373" spans="1:20">
      <c r="A373" s="14" t="str">
        <f>CONCATENATE(Allocators!A811," ",Allocators!B811)</f>
        <v>REV_RENT ENERGY</v>
      </c>
      <c r="B373" s="8">
        <f>+Allocators!D811</f>
        <v>0</v>
      </c>
      <c r="C373" s="8">
        <f>+Allocators!E811</f>
        <v>0</v>
      </c>
      <c r="D373" s="8">
        <f>+Allocators!F811</f>
        <v>0</v>
      </c>
      <c r="E373" s="8">
        <f>+Allocators!G811</f>
        <v>0</v>
      </c>
      <c r="F373" s="8">
        <f>+Allocators!H811</f>
        <v>0</v>
      </c>
      <c r="G373" s="8">
        <f>+Allocators!I811</f>
        <v>0</v>
      </c>
      <c r="H373" s="8">
        <f>+Allocators!J811</f>
        <v>0</v>
      </c>
      <c r="I373" s="8">
        <f>+Allocators!K811</f>
        <v>0</v>
      </c>
      <c r="J373" s="8">
        <f>+Allocators!L811</f>
        <v>0</v>
      </c>
      <c r="K373" s="8">
        <f>+Allocators!M811</f>
        <v>0</v>
      </c>
      <c r="L373" s="8">
        <f>+Allocators!N811</f>
        <v>0</v>
      </c>
      <c r="M373" s="8">
        <f>+Allocators!O811</f>
        <v>0</v>
      </c>
      <c r="N373" s="8">
        <f>+Allocators!P811</f>
        <v>0</v>
      </c>
      <c r="O373" s="8">
        <f>+Allocators!Q811</f>
        <v>0</v>
      </c>
      <c r="P373" s="8">
        <f>+Allocators!R811</f>
        <v>0</v>
      </c>
      <c r="Q373" s="8">
        <f>+Allocators!S811</f>
        <v>0</v>
      </c>
      <c r="R373" s="8">
        <f>+Allocators!T811</f>
        <v>0</v>
      </c>
      <c r="S373" s="8">
        <f>+Allocators!U811</f>
        <v>0</v>
      </c>
      <c r="T373" s="8">
        <f>+Allocators!V811</f>
        <v>0</v>
      </c>
    </row>
    <row r="374" spans="1:20">
      <c r="A374" s="14" t="str">
        <f>CONCATENATE(Allocators!A812," ",Allocators!B812)</f>
        <v>REV_RENT CUSTOMER</v>
      </c>
      <c r="B374" s="8">
        <f>+Allocators!D812</f>
        <v>1.8005042976991122E-2</v>
      </c>
      <c r="C374" s="8">
        <f>+Allocators!E812</f>
        <v>8.1951271789705762E-3</v>
      </c>
      <c r="D374" s="8">
        <f>+Allocators!F812</f>
        <v>2.206079872756572E-3</v>
      </c>
      <c r="E374" s="8">
        <f>+Allocators!G812</f>
        <v>6.2578927771045454E-4</v>
      </c>
      <c r="F374" s="8">
        <f>+Allocators!H812</f>
        <v>2.0698953743276236E-4</v>
      </c>
      <c r="G374" s="8">
        <f>+Allocators!I812</f>
        <v>3.3621742618526862E-5</v>
      </c>
      <c r="H374" s="8">
        <f>+Allocators!J812</f>
        <v>1.8070474191823197E-4</v>
      </c>
      <c r="I374" s="8">
        <f>+Allocators!K812</f>
        <v>5.3743875883562297E-5</v>
      </c>
      <c r="J374" s="8">
        <f>+Allocators!L812</f>
        <v>1.1714311491632907E-4</v>
      </c>
      <c r="K374" s="8">
        <f>+Allocators!M812</f>
        <v>2.0588344163332673E-5</v>
      </c>
      <c r="L374" s="8">
        <f>+Allocators!N812</f>
        <v>1.2432980045722175E-6</v>
      </c>
      <c r="M374" s="8">
        <f>+Allocators!O812</f>
        <v>3.1881964560911539E-5</v>
      </c>
      <c r="N374" s="8">
        <f>+Allocators!P812</f>
        <v>1.7226916750326025E-4</v>
      </c>
      <c r="O374" s="8">
        <f>+Allocators!Q812</f>
        <v>3.08825795372741E-5</v>
      </c>
      <c r="P374" s="8">
        <f>+Allocators!R812</f>
        <v>5.0042333284243688E-5</v>
      </c>
      <c r="Q374" s="8">
        <f>+Allocators!S812</f>
        <v>9.1090242306460038E-7</v>
      </c>
      <c r="R374" s="8">
        <f>+Allocators!T812</f>
        <v>9.2345896767241895E-7</v>
      </c>
      <c r="S374" s="8">
        <f>+Allocators!U812</f>
        <v>5.4239701142255268E-3</v>
      </c>
      <c r="T374" s="8">
        <f>+Allocators!V812</f>
        <v>6.5313147211424889E-4</v>
      </c>
    </row>
    <row r="375" spans="1:20">
      <c r="A375" s="14" t="str">
        <f>CONCATENATE(Allocators!A813," ",Allocators!B813)</f>
        <v>REV_RENT TOTAL</v>
      </c>
      <c r="B375" s="8">
        <f>+Allocators!D813</f>
        <v>1</v>
      </c>
      <c r="C375" s="8">
        <f>+Allocators!E813</f>
        <v>0.6971163628743019</v>
      </c>
      <c r="D375" s="8">
        <f>+Allocators!F813</f>
        <v>3.5014884010682423E-2</v>
      </c>
      <c r="E375" s="8">
        <f>+Allocators!G813</f>
        <v>0.11059417403961649</v>
      </c>
      <c r="F375" s="8">
        <f>+Allocators!H813</f>
        <v>2.2130452069730089E-3</v>
      </c>
      <c r="G375" s="8">
        <f>+Allocators!I813</f>
        <v>3.3949657695627435E-5</v>
      </c>
      <c r="H375" s="8">
        <f>+Allocators!J813</f>
        <v>7.7564683716633789E-2</v>
      </c>
      <c r="I375" s="8">
        <f>+Allocators!K813</f>
        <v>9.1185028301916642E-3</v>
      </c>
      <c r="J375" s="8">
        <f>+Allocators!L813</f>
        <v>1.2423722212142596E-4</v>
      </c>
      <c r="K375" s="8">
        <f>+Allocators!M813</f>
        <v>2.1308396503049784E-5</v>
      </c>
      <c r="L375" s="8">
        <f>+Allocators!N813</f>
        <v>2.5125837081431996E-3</v>
      </c>
      <c r="M375" s="8">
        <f>+Allocators!O813</f>
        <v>2.8013812594708649E-2</v>
      </c>
      <c r="N375" s="8">
        <f>+Allocators!P813</f>
        <v>4.2574928333161339E-4</v>
      </c>
      <c r="O375" s="8">
        <f>+Allocators!Q813</f>
        <v>1.3463873431359644E-4</v>
      </c>
      <c r="P375" s="8">
        <f>+Allocators!R813</f>
        <v>2.5318394986701125E-2</v>
      </c>
      <c r="Q375" s="8">
        <f>+Allocators!S813</f>
        <v>2.4578859788851174E-4</v>
      </c>
      <c r="R375" s="8">
        <f>+Allocators!T813</f>
        <v>3.0918894776980107E-4</v>
      </c>
      <c r="S375" s="8">
        <f>+Allocators!U813</f>
        <v>9.8326198486685529E-3</v>
      </c>
      <c r="T375" s="8">
        <f>+Allocators!V813</f>
        <v>1.4060753437558329E-3</v>
      </c>
    </row>
    <row r="376" spans="1:20"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</row>
    <row r="377" spans="1:20">
      <c r="A377" s="14" t="str">
        <f>CONCATENATE(Allocators!A823," ",Allocators!B823)</f>
        <v>REV PRODUCTION</v>
      </c>
      <c r="B377" s="8">
        <f ca="1">+Allocators!D823</f>
        <v>0.31752828680452699</v>
      </c>
      <c r="C377" s="8">
        <f ca="1">+Allocators!E823</f>
        <v>0.13870453245543751</v>
      </c>
      <c r="D377" s="8">
        <f ca="1">+Allocators!F823</f>
        <v>9.8580577224627788E-3</v>
      </c>
      <c r="E377" s="8">
        <f ca="1">+Allocators!G823</f>
        <v>3.3400443139663206E-2</v>
      </c>
      <c r="F377" s="8">
        <f ca="1">+Allocators!H823</f>
        <v>9.6809890026366258E-4</v>
      </c>
      <c r="G377" s="8">
        <f ca="1">+Allocators!I823</f>
        <v>9.5143860253574098E-5</v>
      </c>
      <c r="H377" s="8">
        <f ca="1">+Allocators!J823</f>
        <v>2.5513436109213354E-2</v>
      </c>
      <c r="I377" s="8">
        <f ca="1">+Allocators!K823</f>
        <v>4.9554149117650697E-3</v>
      </c>
      <c r="J377" s="8">
        <f ca="1">+Allocators!L823</f>
        <v>2.099099366275811E-3</v>
      </c>
      <c r="K377" s="8">
        <f ca="1">+Allocators!M823</f>
        <v>9.1333203464594742E-5</v>
      </c>
      <c r="L377" s="8">
        <f ca="1">+Allocators!N823</f>
        <v>7.328623934223299E-4</v>
      </c>
      <c r="M377" s="8">
        <f ca="1">+Allocators!O823</f>
        <v>1.2947368976886151E-2</v>
      </c>
      <c r="N377" s="8">
        <f ca="1">+Allocators!P823</f>
        <v>6.964486324685687E-2</v>
      </c>
      <c r="O377" s="8">
        <f ca="1">+Allocators!Q823</f>
        <v>1.10639666125856E-2</v>
      </c>
      <c r="P377" s="8">
        <f ca="1">+Allocators!R823</f>
        <v>7.2275319022771997E-3</v>
      </c>
      <c r="Q377" s="8">
        <f ca="1">+Allocators!S823</f>
        <v>1.1307529568392851E-4</v>
      </c>
      <c r="R377" s="8">
        <f ca="1">+Allocators!T823</f>
        <v>1.1305870801545193E-4</v>
      </c>
      <c r="S377" s="8">
        <f ca="1">+Allocators!U823</f>
        <v>0</v>
      </c>
      <c r="T377" s="8">
        <f ca="1">+Allocators!V823</f>
        <v>0</v>
      </c>
    </row>
    <row r="378" spans="1:20">
      <c r="A378" s="14" t="str">
        <f>CONCATENATE(Allocators!A824," ",Allocators!B824)</f>
        <v>REV BULKTRAN</v>
      </c>
      <c r="B378" s="8">
        <f ca="1">+Allocators!D824</f>
        <v>5.4344894692166419E-2</v>
      </c>
      <c r="C378" s="8">
        <f ca="1">+Allocators!E824</f>
        <v>1.7885162637315748E-2</v>
      </c>
      <c r="D378" s="8">
        <f ca="1">+Allocators!F824</f>
        <v>2.3195209917838836E-3</v>
      </c>
      <c r="E378" s="8">
        <f ca="1">+Allocators!G824</f>
        <v>7.2576241677752467E-3</v>
      </c>
      <c r="F378" s="8">
        <f ca="1">+Allocators!H824</f>
        <v>2.0829930958105066E-4</v>
      </c>
      <c r="G378" s="8">
        <f ca="1">+Allocators!I824</f>
        <v>5.1042889318649501E-5</v>
      </c>
      <c r="H378" s="8">
        <f ca="1">+Allocators!J824</f>
        <v>5.5076583421216846E-3</v>
      </c>
      <c r="I378" s="8">
        <f ca="1">+Allocators!K824</f>
        <v>1.0981056093509645E-3</v>
      </c>
      <c r="J378" s="8">
        <f ca="1">+Allocators!L824</f>
        <v>4.4393554722130067E-4</v>
      </c>
      <c r="K378" s="8">
        <f ca="1">+Allocators!M824</f>
        <v>1.8678909175428817E-5</v>
      </c>
      <c r="L378" s="8">
        <f ca="1">+Allocators!N824</f>
        <v>1.2200054439893546E-4</v>
      </c>
      <c r="M378" s="8">
        <f ca="1">+Allocators!O824</f>
        <v>2.4984073020310016E-3</v>
      </c>
      <c r="N378" s="8">
        <f ca="1">+Allocators!P824</f>
        <v>1.3602336107573198E-2</v>
      </c>
      <c r="O378" s="8">
        <f ca="1">+Allocators!Q824</f>
        <v>1.8471807008976129E-3</v>
      </c>
      <c r="P378" s="8">
        <f ca="1">+Allocators!R824</f>
        <v>1.4371905249457332E-3</v>
      </c>
      <c r="Q378" s="8">
        <f ca="1">+Allocators!S824</f>
        <v>2.0329671901743083E-5</v>
      </c>
      <c r="R378" s="8">
        <f ca="1">+Allocators!T824</f>
        <v>2.7421436774253627E-5</v>
      </c>
      <c r="S378" s="8">
        <f ca="1">+Allocators!U824</f>
        <v>0</v>
      </c>
      <c r="T378" s="8">
        <f ca="1">+Allocators!V824</f>
        <v>0</v>
      </c>
    </row>
    <row r="379" spans="1:20">
      <c r="A379" s="14" t="str">
        <f>CONCATENATE(Allocators!A825," ",Allocators!B825)</f>
        <v>REV SUBTRAN</v>
      </c>
      <c r="B379" s="8">
        <f ca="1">+Allocators!D825</f>
        <v>1.227202126002392E-2</v>
      </c>
      <c r="C379" s="8">
        <f ca="1">+Allocators!E825</f>
        <v>4.0579232363087431E-3</v>
      </c>
      <c r="D379" s="8">
        <f ca="1">+Allocators!F825</f>
        <v>4.8606625074633109E-4</v>
      </c>
      <c r="E379" s="8">
        <f ca="1">+Allocators!G825</f>
        <v>1.520036275918007E-3</v>
      </c>
      <c r="F379" s="8">
        <f ca="1">+Allocators!H825</f>
        <v>4.2890067732101087E-5</v>
      </c>
      <c r="G379" s="8">
        <f ca="1">+Allocators!I825</f>
        <v>1.5843261830937493E-5</v>
      </c>
      <c r="H379" s="8">
        <f ca="1">+Allocators!J825</f>
        <v>1.1468727768985689E-3</v>
      </c>
      <c r="I379" s="8">
        <f ca="1">+Allocators!K825</f>
        <v>2.2737906910803179E-4</v>
      </c>
      <c r="J379" s="8">
        <f ca="1">+Allocators!L825</f>
        <v>1.2144629781579446E-4</v>
      </c>
      <c r="K379" s="8">
        <f ca="1">+Allocators!M825</f>
        <v>0</v>
      </c>
      <c r="L379" s="8">
        <f ca="1">+Allocators!N825</f>
        <v>2.5983131611541179E-5</v>
      </c>
      <c r="M379" s="8">
        <f ca="1">+Allocators!O825</f>
        <v>5.2554650843367569E-4</v>
      </c>
      <c r="N379" s="8">
        <f ca="1">+Allocators!P825</f>
        <v>3.7671355943762665E-3</v>
      </c>
      <c r="O379" s="8">
        <f ca="1">+Allocators!Q825</f>
        <v>0</v>
      </c>
      <c r="P379" s="8">
        <f ca="1">+Allocators!R825</f>
        <v>2.9542026468732784E-4</v>
      </c>
      <c r="Q379" s="8">
        <f ca="1">+Allocators!S825</f>
        <v>4.1947570541281911E-6</v>
      </c>
      <c r="R379" s="8">
        <f ca="1">+Allocators!T825</f>
        <v>5.714429749198958E-6</v>
      </c>
      <c r="S379" s="8">
        <f ca="1">+Allocators!U825</f>
        <v>2.421248053767161E-5</v>
      </c>
      <c r="T379" s="8">
        <f ca="1">+Allocators!V825</f>
        <v>5.3568572155923469E-6</v>
      </c>
    </row>
    <row r="380" spans="1:20">
      <c r="A380" s="14" t="str">
        <f>CONCATENATE(Allocators!A826," ",Allocators!B826)</f>
        <v>REV DISTPRI</v>
      </c>
      <c r="B380" s="8">
        <f ca="1">+Allocators!D826</f>
        <v>0.11319044306918148</v>
      </c>
      <c r="C380" s="8">
        <f ca="1">+Allocators!E826</f>
        <v>6.5605543476832145E-2</v>
      </c>
      <c r="D380" s="8">
        <f ca="1">+Allocators!F826</f>
        <v>5.0660521745435868E-3</v>
      </c>
      <c r="E380" s="8">
        <f ca="1">+Allocators!G826</f>
        <v>1.6666604487982122E-2</v>
      </c>
      <c r="F380" s="8">
        <f ca="1">+Allocators!H826</f>
        <v>4.7428898648698131E-4</v>
      </c>
      <c r="G380" s="8">
        <f ca="1">+Allocators!I826</f>
        <v>0</v>
      </c>
      <c r="H380" s="8">
        <f ca="1">+Allocators!J826</f>
        <v>1.2533133420129428E-2</v>
      </c>
      <c r="I380" s="8">
        <f ca="1">+Allocators!K826</f>
        <v>2.4481977349285824E-3</v>
      </c>
      <c r="J380" s="8">
        <f ca="1">+Allocators!L826</f>
        <v>0</v>
      </c>
      <c r="K380" s="8">
        <f ca="1">+Allocators!M826</f>
        <v>0</v>
      </c>
      <c r="L380" s="8">
        <f ca="1">+Allocators!N826</f>
        <v>3.4635043675155771E-4</v>
      </c>
      <c r="M380" s="8">
        <f ca="1">+Allocators!O826</f>
        <v>6.2320629142566886E-3</v>
      </c>
      <c r="N380" s="8">
        <f ca="1">+Allocators!P826</f>
        <v>0</v>
      </c>
      <c r="O380" s="8">
        <f ca="1">+Allocators!Q826</f>
        <v>0</v>
      </c>
      <c r="P380" s="8">
        <f ca="1">+Allocators!R826</f>
        <v>3.418477521342723E-3</v>
      </c>
      <c r="Q380" s="8">
        <f ca="1">+Allocators!S826</f>
        <v>5.2060131063682327E-5</v>
      </c>
      <c r="R380" s="8">
        <f ca="1">+Allocators!T826</f>
        <v>5.8590151794946607E-5</v>
      </c>
      <c r="S380" s="8">
        <f ca="1">+Allocators!U826</f>
        <v>2.3792317950359378E-4</v>
      </c>
      <c r="T380" s="8">
        <f ca="1">+Allocators!V826</f>
        <v>5.115845356542117E-5</v>
      </c>
    </row>
    <row r="381" spans="1:20">
      <c r="A381" s="14" t="str">
        <f>CONCATENATE(Allocators!A827," ",Allocators!B827)</f>
        <v>REV DISTSEC</v>
      </c>
      <c r="B381" s="8">
        <f ca="1">+Allocators!D827</f>
        <v>5.0521469919160823E-2</v>
      </c>
      <c r="C381" s="8">
        <f ca="1">+Allocators!E827</f>
        <v>3.2911441045608475E-2</v>
      </c>
      <c r="D381" s="8">
        <f ca="1">+Allocators!F827</f>
        <v>2.7412945617912936E-3</v>
      </c>
      <c r="E381" s="8">
        <f ca="1">+Allocators!G827</f>
        <v>7.4358112007584564E-3</v>
      </c>
      <c r="F381" s="8">
        <f ca="1">+Allocators!H827</f>
        <v>0</v>
      </c>
      <c r="G381" s="8">
        <f ca="1">+Allocators!I827</f>
        <v>0</v>
      </c>
      <c r="H381" s="8">
        <f ca="1">+Allocators!J827</f>
        <v>4.748170387564532E-3</v>
      </c>
      <c r="I381" s="8">
        <f ca="1">+Allocators!K827</f>
        <v>0</v>
      </c>
      <c r="J381" s="8">
        <f ca="1">+Allocators!L827</f>
        <v>0</v>
      </c>
      <c r="K381" s="8">
        <f ca="1">+Allocators!M827</f>
        <v>0</v>
      </c>
      <c r="L381" s="8">
        <f ca="1">+Allocators!N827</f>
        <v>9.719893127684328E-5</v>
      </c>
      <c r="M381" s="8">
        <f ca="1">+Allocators!O827</f>
        <v>0</v>
      </c>
      <c r="N381" s="8">
        <f ca="1">+Allocators!P827</f>
        <v>0</v>
      </c>
      <c r="O381" s="8">
        <f ca="1">+Allocators!Q827</f>
        <v>0</v>
      </c>
      <c r="P381" s="8">
        <f ca="1">+Allocators!R827</f>
        <v>1.5720423094620546E-3</v>
      </c>
      <c r="Q381" s="8">
        <f ca="1">+Allocators!S827</f>
        <v>0</v>
      </c>
      <c r="R381" s="8">
        <f ca="1">+Allocators!T827</f>
        <v>2.108649012447892E-5</v>
      </c>
      <c r="S381" s="8">
        <f ca="1">+Allocators!U827</f>
        <v>8.5498043380194313E-4</v>
      </c>
      <c r="T381" s="8">
        <f ca="1">+Allocators!V827</f>
        <v>1.3944455877275554E-4</v>
      </c>
    </row>
    <row r="382" spans="1:20">
      <c r="A382" s="14" t="str">
        <f>CONCATENATE(Allocators!A828," ",Allocators!B828)</f>
        <v>REV ENERGY</v>
      </c>
      <c r="B382" s="8">
        <f ca="1">+Allocators!D828</f>
        <v>0.41172414982632194</v>
      </c>
      <c r="C382" s="8">
        <f ca="1">+Allocators!E828</f>
        <v>0.1570177603538627</v>
      </c>
      <c r="D382" s="8">
        <f ca="1">+Allocators!F828</f>
        <v>1.0041829544250895E-2</v>
      </c>
      <c r="E382" s="8">
        <f ca="1">+Allocators!G828</f>
        <v>3.3582082453787736E-2</v>
      </c>
      <c r="F382" s="8">
        <f ca="1">+Allocators!H828</f>
        <v>9.8055065262427727E-4</v>
      </c>
      <c r="G382" s="8">
        <f ca="1">+Allocators!I828</f>
        <v>5.524042977883371E-5</v>
      </c>
      <c r="H382" s="8">
        <f ca="1">+Allocators!J828</f>
        <v>3.0982264820109778E-2</v>
      </c>
      <c r="I382" s="8">
        <f ca="1">+Allocators!K828</f>
        <v>5.8508665242695051E-3</v>
      </c>
      <c r="J382" s="8">
        <f ca="1">+Allocators!L828</f>
        <v>2.5825596884214235E-3</v>
      </c>
      <c r="K382" s="8">
        <f ca="1">+Allocators!M828</f>
        <v>1.1936172605781245E-4</v>
      </c>
      <c r="L382" s="8">
        <f ca="1">+Allocators!N828</f>
        <v>1.1642847243104762E-3</v>
      </c>
      <c r="M382" s="8">
        <f ca="1">+Allocators!O828</f>
        <v>2.0113833515082002E-2</v>
      </c>
      <c r="N382" s="8">
        <f ca="1">+Allocators!P828</f>
        <v>0.11537359374244903</v>
      </c>
      <c r="O382" s="8">
        <f ca="1">+Allocators!Q828</f>
        <v>2.1175653610778725E-2</v>
      </c>
      <c r="P382" s="8">
        <f ca="1">+Allocators!R828</f>
        <v>8.253185234191383E-3</v>
      </c>
      <c r="Q382" s="8">
        <f ca="1">+Allocators!S828</f>
        <v>1.3427747481932571E-4</v>
      </c>
      <c r="R382" s="8">
        <f ca="1">+Allocators!T828</f>
        <v>1.5180802350576837E-4</v>
      </c>
      <c r="S382" s="8">
        <f ca="1">+Allocators!U828</f>
        <v>3.5057445405083064E-3</v>
      </c>
      <c r="T382" s="8">
        <f ca="1">+Allocators!V828</f>
        <v>6.3925276751401175E-4</v>
      </c>
    </row>
    <row r="383" spans="1:20">
      <c r="A383" s="14" t="str">
        <f>CONCATENATE(Allocators!A829," ",Allocators!B829)</f>
        <v>REV CUSTOMER</v>
      </c>
      <c r="B383" s="8">
        <f ca="1">+Allocators!D829</f>
        <v>4.0418734428618396E-2</v>
      </c>
      <c r="C383" s="8">
        <f ca="1">+Allocators!E829</f>
        <v>1.9228871604552042E-2</v>
      </c>
      <c r="D383" s="8">
        <f ca="1">+Allocators!F829</f>
        <v>5.6012316802346611E-3</v>
      </c>
      <c r="E383" s="8">
        <f ca="1">+Allocators!G829</f>
        <v>1.4738063905782263E-3</v>
      </c>
      <c r="F383" s="8">
        <f ca="1">+Allocators!H829</f>
        <v>3.58366676503418E-4</v>
      </c>
      <c r="G383" s="8">
        <f ca="1">+Allocators!I829</f>
        <v>9.0311726006821077E-5</v>
      </c>
      <c r="H383" s="8">
        <f ca="1">+Allocators!J829</f>
        <v>3.6536158118427093E-4</v>
      </c>
      <c r="I383" s="8">
        <f ca="1">+Allocators!K829</f>
        <v>1.097793749497826E-4</v>
      </c>
      <c r="J383" s="8">
        <f ca="1">+Allocators!L829</f>
        <v>2.1242589249913758E-4</v>
      </c>
      <c r="K383" s="8">
        <f ca="1">+Allocators!M829</f>
        <v>3.5701768063422212E-5</v>
      </c>
      <c r="L383" s="8">
        <f ca="1">+Allocators!N829</f>
        <v>1.9776689567767086E-6</v>
      </c>
      <c r="M383" s="8">
        <f ca="1">+Allocators!O829</f>
        <v>5.3789500577877594E-5</v>
      </c>
      <c r="N383" s="8">
        <f ca="1">+Allocators!P829</f>
        <v>2.8261222866641437E-4</v>
      </c>
      <c r="O383" s="8">
        <f ca="1">+Allocators!Q829</f>
        <v>4.2717608507363107E-5</v>
      </c>
      <c r="P383" s="8">
        <f ca="1">+Allocators!R829</f>
        <v>9.1299068511408563E-5</v>
      </c>
      <c r="Q383" s="8">
        <f ca="1">+Allocators!S829</f>
        <v>1.4619742795253524E-6</v>
      </c>
      <c r="R383" s="8">
        <f ca="1">+Allocators!T829</f>
        <v>2.4328673487019389E-6</v>
      </c>
      <c r="S383" s="8">
        <f ca="1">+Allocators!U829</f>
        <v>1.068116164831142E-2</v>
      </c>
      <c r="T383" s="8">
        <f ca="1">+Allocators!V829</f>
        <v>1.7854251688871135E-3</v>
      </c>
    </row>
    <row r="384" spans="1:20">
      <c r="A384" s="14" t="str">
        <f>CONCATENATE(Allocators!A830," ",Allocators!B830)</f>
        <v>REV TOTAL</v>
      </c>
      <c r="B384" s="8">
        <f ca="1">+Allocators!D830</f>
        <v>1</v>
      </c>
      <c r="C384" s="8">
        <f ca="1">+Allocators!E830</f>
        <v>0.43541123480991722</v>
      </c>
      <c r="D384" s="8">
        <f ca="1">+Allocators!F830</f>
        <v>3.6114052925813427E-2</v>
      </c>
      <c r="E384" s="8">
        <f ca="1">+Allocators!G830</f>
        <v>0.10133640811646295</v>
      </c>
      <c r="F384" s="8">
        <f ca="1">+Allocators!H830</f>
        <v>3.03249459319149E-3</v>
      </c>
      <c r="G384" s="8">
        <f ca="1">+Allocators!I830</f>
        <v>3.0758216718881578E-4</v>
      </c>
      <c r="H384" s="8">
        <f ca="1">+Allocators!J830</f>
        <v>8.0796897437221626E-2</v>
      </c>
      <c r="I384" s="8">
        <f ca="1">+Allocators!K830</f>
        <v>1.4689743224371943E-2</v>
      </c>
      <c r="J384" s="8">
        <f ca="1">+Allocators!L830</f>
        <v>5.4594667922334668E-3</v>
      </c>
      <c r="K384" s="8">
        <f ca="1">+Allocators!M830</f>
        <v>2.6507560676125819E-4</v>
      </c>
      <c r="L384" s="8">
        <f ca="1">+Allocators!N830</f>
        <v>2.4906578307284611E-3</v>
      </c>
      <c r="M384" s="8">
        <f ca="1">+Allocators!O830</f>
        <v>4.2371008717267393E-2</v>
      </c>
      <c r="N384" s="8">
        <f ca="1">+Allocators!P830</f>
        <v>0.20267054091992179</v>
      </c>
      <c r="O384" s="8">
        <f ca="1">+Allocators!Q830</f>
        <v>3.4129518532769298E-2</v>
      </c>
      <c r="P384" s="8">
        <f ca="1">+Allocators!R830</f>
        <v>2.2295146825417823E-2</v>
      </c>
      <c r="Q384" s="8">
        <f ca="1">+Allocators!S830</f>
        <v>3.253993048023332E-4</v>
      </c>
      <c r="R384" s="8">
        <f ca="1">+Allocators!T830</f>
        <v>3.8011210731280051E-4</v>
      </c>
      <c r="S384" s="8">
        <f ca="1">+Allocators!U830</f>
        <v>1.5304022282662935E-2</v>
      </c>
      <c r="T384" s="8">
        <f ca="1">+Allocators!V830</f>
        <v>2.6206378059548947E-3</v>
      </c>
    </row>
    <row r="385" spans="1:22"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</row>
    <row r="386" spans="1:22" s="59" customFormat="1">
      <c r="A386" s="59" t="str">
        <f>CONCATENATE(Allocators!A898," ",Allocators!B898)</f>
        <v>RSALE PRODUCTION</v>
      </c>
      <c r="B386" s="44">
        <f ca="1">+Allocators!D898</f>
        <v>0.44889692544740051</v>
      </c>
      <c r="C386" s="44">
        <f ca="1">+Allocators!E898</f>
        <v>0.20020706161680923</v>
      </c>
      <c r="D386" s="44">
        <f ca="1">+Allocators!F898</f>
        <v>1.3258174182552618E-2</v>
      </c>
      <c r="E386" s="44">
        <f ca="1">+Allocators!G898</f>
        <v>4.5779700911841345E-2</v>
      </c>
      <c r="F386" s="44">
        <f ca="1">+Allocators!H898</f>
        <v>1.3528915268641475E-3</v>
      </c>
      <c r="G386" s="44">
        <f ca="1">+Allocators!I898</f>
        <v>1.3177736653542375E-4</v>
      </c>
      <c r="H386" s="44">
        <f ca="1">+Allocators!J898</f>
        <v>3.5094074114602469E-2</v>
      </c>
      <c r="I386" s="44">
        <f ca="1">+Allocators!K898</f>
        <v>6.710059272217103E-3</v>
      </c>
      <c r="J386" s="44">
        <f ca="1">+Allocators!L898</f>
        <v>2.8895167730810492E-3</v>
      </c>
      <c r="K386" s="44">
        <f ca="1">+Allocators!M898</f>
        <v>1.2688105255032753E-4</v>
      </c>
      <c r="L386" s="44">
        <f ca="1">+Allocators!N898</f>
        <v>1.045505429530015E-3</v>
      </c>
      <c r="M386" s="44">
        <f ca="1">+Allocators!O898</f>
        <v>1.8150068170645888E-2</v>
      </c>
      <c r="N386" s="44">
        <f ca="1">+Allocators!P898</f>
        <v>9.775232664399848E-2</v>
      </c>
      <c r="O386" s="44">
        <f ca="1">+Allocators!Q898</f>
        <v>1.5961012772165831E-2</v>
      </c>
      <c r="P386" s="44">
        <f ca="1">+Allocators!R898</f>
        <v>1.0124100662929427E-2</v>
      </c>
      <c r="Q386" s="44">
        <f ca="1">+Allocators!S898</f>
        <v>1.6050450914772667E-4</v>
      </c>
      <c r="R386" s="44">
        <f ca="1">+Allocators!T898</f>
        <v>1.5327044192944841E-4</v>
      </c>
      <c r="S386" s="44">
        <f ca="1">+Allocators!U898</f>
        <v>0</v>
      </c>
      <c r="T386" s="44">
        <f ca="1">+Allocators!V898</f>
        <v>0</v>
      </c>
      <c r="V386" s="44"/>
    </row>
    <row r="387" spans="1:22" s="59" customFormat="1">
      <c r="A387" s="59" t="str">
        <f>CONCATENATE(Allocators!A899," ",Allocators!B899)</f>
        <v>RSALE BULKTRAN</v>
      </c>
      <c r="B387" s="44">
        <f ca="1">+Allocators!D899</f>
        <v>-3.5686335488816744E-2</v>
      </c>
      <c r="C387" s="44">
        <f ca="1">+Allocators!E899</f>
        <v>-2.7498501630236066E-2</v>
      </c>
      <c r="D387" s="44">
        <f ca="1">+Allocators!F899</f>
        <v>2.5031865771333342E-4</v>
      </c>
      <c r="E387" s="44">
        <f ca="1">+Allocators!G899</f>
        <v>-4.7433024765503615E-4</v>
      </c>
      <c r="F387" s="44">
        <f ca="1">+Allocators!H899</f>
        <v>-3.7799718585708049E-5</v>
      </c>
      <c r="G387" s="44">
        <f ca="1">+Allocators!I899</f>
        <v>3.2120144622973567E-5</v>
      </c>
      <c r="H387" s="44">
        <f ca="1">+Allocators!J899</f>
        <v>-3.7265196147808134E-4</v>
      </c>
      <c r="I387" s="44">
        <f ca="1">+Allocators!K899</f>
        <v>1.1838996813804081E-5</v>
      </c>
      <c r="J387" s="44">
        <f ca="1">+Allocators!L899</f>
        <v>-5.3617123126761186E-5</v>
      </c>
      <c r="K387" s="44">
        <f ca="1">+Allocators!M899</f>
        <v>-3.872603352419988E-6</v>
      </c>
      <c r="L387" s="44">
        <f ca="1">+Allocators!N899</f>
        <v>-9.2630641568019738E-5</v>
      </c>
      <c r="M387" s="44">
        <f ca="1">+Allocators!O899</f>
        <v>-9.4616699015574897E-4</v>
      </c>
      <c r="N387" s="44">
        <f ca="1">+Allocators!P899</f>
        <v>-4.5723370801249346E-3</v>
      </c>
      <c r="O387" s="44">
        <f ca="1">+Allocators!Q899</f>
        <v>-1.5187630271084958E-3</v>
      </c>
      <c r="P387" s="44">
        <f ca="1">+Allocators!R899</f>
        <v>-4.0365704610045259E-4</v>
      </c>
      <c r="Q387" s="44">
        <f ca="1">+Allocators!S899</f>
        <v>-1.1013536462851976E-5</v>
      </c>
      <c r="R387" s="44">
        <f ca="1">+Allocators!T899</f>
        <v>4.728317987718429E-6</v>
      </c>
      <c r="S387" s="44">
        <f ca="1">+Allocators!U899</f>
        <v>0</v>
      </c>
      <c r="T387" s="44">
        <f ca="1">+Allocators!V899</f>
        <v>0</v>
      </c>
      <c r="V387" s="44"/>
    </row>
    <row r="388" spans="1:22" s="59" customFormat="1">
      <c r="A388" s="59" t="str">
        <f>CONCATENATE(Allocators!A900," ",Allocators!B900)</f>
        <v>RSALE SUBTRAN</v>
      </c>
      <c r="B388" s="44">
        <f ca="1">+Allocators!D900</f>
        <v>-7.49072304347226E-3</v>
      </c>
      <c r="C388" s="44">
        <f ca="1">+Allocators!E900</f>
        <v>-5.788171559619755E-3</v>
      </c>
      <c r="D388" s="44">
        <f ca="1">+Allocators!F900</f>
        <v>4.6119391160735608E-5</v>
      </c>
      <c r="E388" s="44">
        <f ca="1">+Allocators!G900</f>
        <v>-1.1113859798695751E-4</v>
      </c>
      <c r="F388" s="44">
        <f ca="1">+Allocators!H900</f>
        <v>-8.0466187501931995E-6</v>
      </c>
      <c r="G388" s="44">
        <f ca="1">+Allocators!I900</f>
        <v>1.0884337328204948E-5</v>
      </c>
      <c r="H388" s="44">
        <f ca="1">+Allocators!J900</f>
        <v>-8.6080633588996443E-5</v>
      </c>
      <c r="I388" s="44">
        <f ca="1">+Allocators!K900</f>
        <v>4.9471230843812542E-8</v>
      </c>
      <c r="J388" s="44">
        <f ca="1">+Allocators!L900</f>
        <v>-1.5596362405013792E-5</v>
      </c>
      <c r="K388" s="44">
        <f ca="1">+Allocators!M900</f>
        <v>0</v>
      </c>
      <c r="L388" s="44">
        <f ca="1">+Allocators!N900</f>
        <v>-1.8910411719591732E-5</v>
      </c>
      <c r="M388" s="44">
        <f ca="1">+Allocators!O900</f>
        <v>-1.9583155199621267E-4</v>
      </c>
      <c r="N388" s="44">
        <f ca="1">+Allocators!P900</f>
        <v>-1.2506696061814464E-3</v>
      </c>
      <c r="O388" s="44">
        <f ca="1">+Allocators!Q900</f>
        <v>0</v>
      </c>
      <c r="P388" s="44">
        <f ca="1">+Allocators!R900</f>
        <v>-8.2527853437439023E-5</v>
      </c>
      <c r="Q388" s="44">
        <f ca="1">+Allocators!S900</f>
        <v>-2.2050532100137822E-6</v>
      </c>
      <c r="R388" s="44">
        <f ca="1">+Allocators!T900</f>
        <v>9.0843209057249792E-7</v>
      </c>
      <c r="S388" s="44">
        <f ca="1">+Allocators!U900</f>
        <v>8.500292018277877E-6</v>
      </c>
      <c r="T388" s="44">
        <f ca="1">+Allocators!V900</f>
        <v>1.9932815947235177E-6</v>
      </c>
      <c r="V388" s="44"/>
    </row>
    <row r="389" spans="1:22" s="59" customFormat="1">
      <c r="A389" s="59" t="str">
        <f>CONCATENATE(Allocators!A901," ",Allocators!B901)</f>
        <v>RSALE DISTPRI</v>
      </c>
      <c r="B389" s="44">
        <f ca="1">+Allocators!D901</f>
        <v>0.11796406755398563</v>
      </c>
      <c r="C389" s="44">
        <f ca="1">+Allocators!E901</f>
        <v>6.7126486243317504E-2</v>
      </c>
      <c r="D389" s="44">
        <f ca="1">+Allocators!F901</f>
        <v>5.378406635124431E-3</v>
      </c>
      <c r="E389" s="44">
        <f ca="1">+Allocators!G901</f>
        <v>1.7800393211403063E-2</v>
      </c>
      <c r="F389" s="44">
        <f ca="1">+Allocators!H901</f>
        <v>5.064066143123287E-4</v>
      </c>
      <c r="G389" s="44">
        <f ca="1">+Allocators!I901</f>
        <v>0</v>
      </c>
      <c r="H389" s="44">
        <f ca="1">+Allocators!J901</f>
        <v>1.3459556833509301E-2</v>
      </c>
      <c r="I389" s="44">
        <f ca="1">+Allocators!K901</f>
        <v>2.6137567555314604E-3</v>
      </c>
      <c r="J389" s="44">
        <f ca="1">+Allocators!L901</f>
        <v>0</v>
      </c>
      <c r="K389" s="44">
        <f ca="1">+Allocators!M901</f>
        <v>0</v>
      </c>
      <c r="L389" s="44">
        <f ca="1">+Allocators!N901</f>
        <v>3.6576968150913797E-4</v>
      </c>
      <c r="M389" s="44">
        <f ca="1">+Allocators!O901</f>
        <v>6.6158279693944912E-3</v>
      </c>
      <c r="N389" s="44">
        <f ca="1">+Allocators!P901</f>
        <v>0</v>
      </c>
      <c r="O389" s="44">
        <f ca="1">+Allocators!Q901</f>
        <v>0</v>
      </c>
      <c r="P389" s="44">
        <f ca="1">+Allocators!R901</f>
        <v>3.6631735010798335E-3</v>
      </c>
      <c r="Q389" s="44">
        <f ca="1">+Allocators!S901</f>
        <v>5.5465290698531529E-5</v>
      </c>
      <c r="R389" s="44">
        <f ca="1">+Allocators!T901</f>
        <v>6.3584124754355372E-5</v>
      </c>
      <c r="S389" s="44">
        <f ca="1">+Allocators!U901</f>
        <v>2.5931973216792117E-4</v>
      </c>
      <c r="T389" s="44">
        <f ca="1">+Allocators!V901</f>
        <v>5.5920961183284495E-5</v>
      </c>
      <c r="V389" s="44"/>
    </row>
    <row r="390" spans="1:22" s="59" customFormat="1">
      <c r="A390" s="59" t="str">
        <f>CONCATENATE(Allocators!A902," ",Allocators!B902)</f>
        <v>RSALE DISTSEC</v>
      </c>
      <c r="B390" s="44">
        <f ca="1">+Allocators!D902</f>
        <v>5.0160178046241718E-2</v>
      </c>
      <c r="C390" s="44">
        <f ca="1">+Allocators!E902</f>
        <v>3.18652741414562E-2</v>
      </c>
      <c r="D390" s="44">
        <f ca="1">+Allocators!F902</f>
        <v>2.8317896478336421E-3</v>
      </c>
      <c r="E390" s="44">
        <f ca="1">+Allocators!G902</f>
        <v>7.7046777518031771E-3</v>
      </c>
      <c r="F390" s="44">
        <f ca="1">+Allocators!H902</f>
        <v>0</v>
      </c>
      <c r="G390" s="44">
        <f ca="1">+Allocators!I902</f>
        <v>0</v>
      </c>
      <c r="H390" s="44">
        <f ca="1">+Allocators!J902</f>
        <v>4.9477510506872272E-3</v>
      </c>
      <c r="I390" s="44">
        <f ca="1">+Allocators!K902</f>
        <v>0</v>
      </c>
      <c r="J390" s="44">
        <f ca="1">+Allocators!L902</f>
        <v>0</v>
      </c>
      <c r="K390" s="44">
        <f ca="1">+Allocators!M902</f>
        <v>0</v>
      </c>
      <c r="L390" s="44">
        <f ca="1">+Allocators!N902</f>
        <v>9.8387228407746227E-5</v>
      </c>
      <c r="M390" s="44">
        <f ca="1">+Allocators!O902</f>
        <v>0</v>
      </c>
      <c r="N390" s="44">
        <f ca="1">+Allocators!P902</f>
        <v>0</v>
      </c>
      <c r="O390" s="44">
        <f ca="1">+Allocators!Q902</f>
        <v>0</v>
      </c>
      <c r="P390" s="44">
        <f ca="1">+Allocators!R902</f>
        <v>1.6277802491727585E-3</v>
      </c>
      <c r="Q390" s="44">
        <f ca="1">+Allocators!S902</f>
        <v>0</v>
      </c>
      <c r="R390" s="44">
        <f ca="1">+Allocators!T902</f>
        <v>2.2314960498290861E-5</v>
      </c>
      <c r="S390" s="44">
        <f ca="1">+Allocators!U902</f>
        <v>9.1284360420131147E-4</v>
      </c>
      <c r="T390" s="44">
        <f ca="1">+Allocators!V902</f>
        <v>1.4935941218136928E-4</v>
      </c>
      <c r="V390" s="44"/>
    </row>
    <row r="391" spans="1:22" s="59" customFormat="1">
      <c r="A391" s="59" t="str">
        <f>CONCATENATE(Allocators!A903," ",Allocators!B903)</f>
        <v>RSALE ENERGY</v>
      </c>
      <c r="B391" s="44">
        <f ca="1">+Allocators!D903</f>
        <v>0.38115185642094429</v>
      </c>
      <c r="C391" s="44">
        <f ca="1">+Allocators!E903</f>
        <v>0.14504219420977224</v>
      </c>
      <c r="D391" s="44">
        <f ca="1">+Allocators!F903</f>
        <v>9.2461404982783473E-3</v>
      </c>
      <c r="E391" s="44">
        <f ca="1">+Allocators!G903</f>
        <v>3.1070808195692568E-2</v>
      </c>
      <c r="F391" s="44">
        <f ca="1">+Allocators!H903</f>
        <v>8.934775435463228E-4</v>
      </c>
      <c r="G391" s="44">
        <f ca="1">+Allocators!I903</f>
        <v>4.2560880939747344E-5</v>
      </c>
      <c r="H391" s="44">
        <f ca="1">+Allocators!J903</f>
        <v>2.8866416684250058E-2</v>
      </c>
      <c r="I391" s="44">
        <f ca="1">+Allocators!K903</f>
        <v>5.4265984742220795E-3</v>
      </c>
      <c r="J391" s="44">
        <f ca="1">+Allocators!L903</f>
        <v>2.3926603450405565E-3</v>
      </c>
      <c r="K391" s="44">
        <f ca="1">+Allocators!M903</f>
        <v>1.1087133109219603E-4</v>
      </c>
      <c r="L391" s="44">
        <f ca="1">+Allocators!N903</f>
        <v>1.0790418742537551E-3</v>
      </c>
      <c r="M391" s="44">
        <f ca="1">+Allocators!O903</f>
        <v>1.8534337733691408E-2</v>
      </c>
      <c r="N391" s="44">
        <f ca="1">+Allocators!P903</f>
        <v>0.10705474673729309</v>
      </c>
      <c r="O391" s="44">
        <f ca="1">+Allocators!Q903</f>
        <v>1.9531134789902631E-2</v>
      </c>
      <c r="P391" s="44">
        <f ca="1">+Allocators!R903</f>
        <v>7.6876927123130934E-3</v>
      </c>
      <c r="Q391" s="44">
        <f ca="1">+Allocators!S903</f>
        <v>1.2506245816809553E-4</v>
      </c>
      <c r="R391" s="44">
        <f ca="1">+Allocators!T903</f>
        <v>1.4180618968744502E-4</v>
      </c>
      <c r="S391" s="44">
        <f ca="1">+Allocators!U903</f>
        <v>3.3112626591824939E-3</v>
      </c>
      <c r="T391" s="44">
        <f ca="1">+Allocators!V903</f>
        <v>5.9504310361822648E-4</v>
      </c>
      <c r="V391" s="44"/>
    </row>
    <row r="392" spans="1:22" s="59" customFormat="1">
      <c r="A392" s="59" t="str">
        <f>CONCATENATE(Allocators!A904," ",Allocators!B904)</f>
        <v>RSALE CUSTOMER</v>
      </c>
      <c r="B392" s="44">
        <f ca="1">+Allocators!D904</f>
        <v>4.5004031063716851E-2</v>
      </c>
      <c r="C392" s="44">
        <f ca="1">+Allocators!E904</f>
        <v>2.1283432245109469E-2</v>
      </c>
      <c r="D392" s="44">
        <f ca="1">+Allocators!F904</f>
        <v>6.2063958391018583E-3</v>
      </c>
      <c r="E392" s="44">
        <f ca="1">+Allocators!G904</f>
        <v>1.648819910508316E-3</v>
      </c>
      <c r="F392" s="44">
        <f ca="1">+Allocators!H904</f>
        <v>4.0161951961639687E-4</v>
      </c>
      <c r="G392" s="44">
        <f ca="1">+Allocators!I904</f>
        <v>1.0153123822291171E-4</v>
      </c>
      <c r="H392" s="44">
        <f ca="1">+Allocators!J904</f>
        <v>4.1039407436442658E-4</v>
      </c>
      <c r="I392" s="44">
        <f ca="1">+Allocators!K904</f>
        <v>1.2228810829534903E-4</v>
      </c>
      <c r="J392" s="44">
        <f ca="1">+Allocators!L904</f>
        <v>2.3761526497606696E-4</v>
      </c>
      <c r="K392" s="44">
        <f ca="1">+Allocators!M904</f>
        <v>4.0044379691583131E-5</v>
      </c>
      <c r="L392" s="44">
        <f ca="1">+Allocators!N904</f>
        <v>2.2146177271390404E-6</v>
      </c>
      <c r="M392" s="44">
        <f ca="1">+Allocators!O904</f>
        <v>6.0140254375707974E-5</v>
      </c>
      <c r="N392" s="44">
        <f ca="1">+Allocators!P904</f>
        <v>3.1737009909097173E-4</v>
      </c>
      <c r="O392" s="44">
        <f ca="1">+Allocators!Q904</f>
        <v>4.7956065405859988E-5</v>
      </c>
      <c r="P392" s="44">
        <f ca="1">+Allocators!R904</f>
        <v>1.0282881273684913E-4</v>
      </c>
      <c r="Q392" s="44">
        <f ca="1">+Allocators!S904</f>
        <v>1.6446206621945214E-6</v>
      </c>
      <c r="R392" s="44">
        <f ca="1">+Allocators!T904</f>
        <v>2.7475112808832946E-6</v>
      </c>
      <c r="S392" s="44">
        <f ca="1">+Allocators!U904</f>
        <v>1.2000209434443443E-2</v>
      </c>
      <c r="T392" s="44">
        <f ca="1">+Allocators!V904</f>
        <v>2.0167790681074292E-3</v>
      </c>
      <c r="V392" s="44"/>
    </row>
    <row r="393" spans="1:22" s="59" customFormat="1">
      <c r="A393" s="59" t="str">
        <f>CONCATENATE(Allocators!A905," ",Allocators!B905)</f>
        <v>RSALE TOTAL</v>
      </c>
      <c r="B393" s="44">
        <f ca="1">+Allocators!D905</f>
        <v>1.0000000000000002</v>
      </c>
      <c r="C393" s="44">
        <f ca="1">+Allocators!E905</f>
        <v>0.43223777526660873</v>
      </c>
      <c r="D393" s="44">
        <f ca="1">+Allocators!F905</f>
        <v>3.7217344851764957E-2</v>
      </c>
      <c r="E393" s="44">
        <f ca="1">+Allocators!G905</f>
        <v>0.10341893113560642</v>
      </c>
      <c r="F393" s="44">
        <f ca="1">+Allocators!H905</f>
        <v>3.1085488670032939E-3</v>
      </c>
      <c r="G393" s="44">
        <f ca="1">+Allocators!I905</f>
        <v>3.1887396764926118E-4</v>
      </c>
      <c r="H393" s="44">
        <f ca="1">+Allocators!J905</f>
        <v>8.2319460162346425E-2</v>
      </c>
      <c r="I393" s="44">
        <f ca="1">+Allocators!K905</f>
        <v>1.4884591078310645E-2</v>
      </c>
      <c r="J393" s="44">
        <f ca="1">+Allocators!L905</f>
        <v>5.4505788975658977E-3</v>
      </c>
      <c r="K393" s="44">
        <f ca="1">+Allocators!M905</f>
        <v>2.7392415998168669E-4</v>
      </c>
      <c r="L393" s="44">
        <f ca="1">+Allocators!N905</f>
        <v>2.479377778140183E-3</v>
      </c>
      <c r="M393" s="44">
        <f ca="1">+Allocators!O905</f>
        <v>4.2218375585955537E-2</v>
      </c>
      <c r="N393" s="44">
        <f ca="1">+Allocators!P905</f>
        <v>0.19930143679407616</v>
      </c>
      <c r="O393" s="44">
        <f ca="1">+Allocators!Q905</f>
        <v>3.4021340600365831E-2</v>
      </c>
      <c r="P393" s="44">
        <f ca="1">+Allocators!R905</f>
        <v>2.2719391038694071E-2</v>
      </c>
      <c r="Q393" s="44">
        <f ca="1">+Allocators!S905</f>
        <v>3.2945828900368251E-4</v>
      </c>
      <c r="R393" s="44">
        <f ca="1">+Allocators!T905</f>
        <v>3.8935997822871411E-4</v>
      </c>
      <c r="S393" s="44">
        <f ca="1">+Allocators!U905</f>
        <v>1.6492135722013447E-2</v>
      </c>
      <c r="T393" s="44">
        <f ca="1">+Allocators!V905</f>
        <v>2.8190958266850336E-3</v>
      </c>
      <c r="V393" s="44"/>
    </row>
    <row r="394" spans="1:22" s="59" customFormat="1"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</row>
    <row r="395" spans="1:22">
      <c r="A395" s="59" t="str">
        <f>CONCATENATE(Allocators!A965," ",Allocators!B965)</f>
        <v>REVYEC_FXNL PRODUCTION</v>
      </c>
      <c r="B395" s="44">
        <f ca="1">+Allocators!D965</f>
        <v>0.50779409959727873</v>
      </c>
      <c r="C395" s="44">
        <f ca="1">+Allocators!E965</f>
        <v>7.0410256708195229E-2</v>
      </c>
      <c r="D395" s="44">
        <f ca="1">+Allocators!F965</f>
        <v>6.9025959123044439E-3</v>
      </c>
      <c r="E395" s="44">
        <f ca="1">+Allocators!G965</f>
        <v>1.5189111891525418E-2</v>
      </c>
      <c r="F395" s="44">
        <f ca="1">+Allocators!H965</f>
        <v>2.1207709380996878E-2</v>
      </c>
      <c r="G395" s="44">
        <f ca="1">+Allocators!I965</f>
        <v>7.5536846266018613E-3</v>
      </c>
      <c r="H395" s="44">
        <f ca="1">+Allocators!J965</f>
        <v>-6.6391028195358082E-2</v>
      </c>
      <c r="I395" s="44">
        <f ca="1">+Allocators!K965</f>
        <v>-3.3324799333356102E-2</v>
      </c>
      <c r="J395" s="44">
        <f ca="1">+Allocators!L965</f>
        <v>0</v>
      </c>
      <c r="K395" s="44">
        <f ca="1">+Allocators!M965</f>
        <v>0</v>
      </c>
      <c r="L395" s="44">
        <f ca="1">+Allocators!N965</f>
        <v>0</v>
      </c>
      <c r="M395" s="44">
        <f ca="1">+Allocators!O965</f>
        <v>8.0862922786599484E-2</v>
      </c>
      <c r="N395" s="44">
        <f ca="1">+Allocators!P965</f>
        <v>0.24368590908000062</v>
      </c>
      <c r="O395" s="44">
        <f ca="1">+Allocators!Q965</f>
        <v>0.15609068305953583</v>
      </c>
      <c r="P395" s="44">
        <f ca="1">+Allocators!R965</f>
        <v>5.6070536802330373E-3</v>
      </c>
      <c r="Q395" s="44">
        <f ca="1">+Allocators!S965</f>
        <v>0</v>
      </c>
      <c r="R395" s="44">
        <f ca="1">+Allocators!T965</f>
        <v>0</v>
      </c>
      <c r="S395" s="44">
        <f ca="1">+Allocators!U965</f>
        <v>0</v>
      </c>
      <c r="T395" s="44">
        <f ca="1">+Allocators!V965</f>
        <v>0</v>
      </c>
    </row>
    <row r="396" spans="1:22">
      <c r="A396" s="59" t="str">
        <f>CONCATENATE(Allocators!A966," ",Allocators!B966)</f>
        <v>REVYEC_FXNL BULKTRAN</v>
      </c>
      <c r="B396" s="44">
        <f ca="1">+Allocators!D966</f>
        <v>-3.849314043994511E-2</v>
      </c>
      <c r="C396" s="44">
        <f ca="1">+Allocators!E966</f>
        <v>-9.6708704640070808E-3</v>
      </c>
      <c r="D396" s="44">
        <f ca="1">+Allocators!F966</f>
        <v>1.3032326470558748E-4</v>
      </c>
      <c r="E396" s="44">
        <f ca="1">+Allocators!G966</f>
        <v>-1.573766333476363E-4</v>
      </c>
      <c r="F396" s="44">
        <f ca="1">+Allocators!H966</f>
        <v>-5.9254229221709139E-4</v>
      </c>
      <c r="G396" s="44">
        <f ca="1">+Allocators!I966</f>
        <v>1.8411768957119238E-3</v>
      </c>
      <c r="H396" s="44">
        <f ca="1">+Allocators!J966</f>
        <v>7.0498360494577897E-4</v>
      </c>
      <c r="I396" s="44">
        <f ca="1">+Allocators!K966</f>
        <v>-5.8797124901983768E-5</v>
      </c>
      <c r="J396" s="44">
        <f ca="1">+Allocators!L966</f>
        <v>0</v>
      </c>
      <c r="K396" s="44">
        <f ca="1">+Allocators!M966</f>
        <v>0</v>
      </c>
      <c r="L396" s="44">
        <f ca="1">+Allocators!N966</f>
        <v>0</v>
      </c>
      <c r="M396" s="44">
        <f ca="1">+Allocators!O966</f>
        <v>-4.2154017025640119E-3</v>
      </c>
      <c r="N396" s="44">
        <f ca="1">+Allocators!P966</f>
        <v>-1.1398338599635242E-2</v>
      </c>
      <c r="O396" s="44">
        <f ca="1">+Allocators!Q966</f>
        <v>-1.4852739089360738E-2</v>
      </c>
      <c r="P396" s="44">
        <f ca="1">+Allocators!R966</f>
        <v>-2.2355829927461838E-4</v>
      </c>
      <c r="Q396" s="44">
        <f ca="1">+Allocators!S966</f>
        <v>0</v>
      </c>
      <c r="R396" s="44">
        <f ca="1">+Allocators!T966</f>
        <v>0</v>
      </c>
      <c r="S396" s="44">
        <f ca="1">+Allocators!U966</f>
        <v>0</v>
      </c>
      <c r="T396" s="44">
        <f ca="1">+Allocators!V966</f>
        <v>0</v>
      </c>
    </row>
    <row r="397" spans="1:22">
      <c r="A397" s="59" t="str">
        <f>CONCATENATE(Allocators!A967," ",Allocators!B967)</f>
        <v>REVYEC_FXNL SUBTRAN</v>
      </c>
      <c r="B397" s="44">
        <f ca="1">+Allocators!D967</f>
        <v>-5.4600831431546367E-3</v>
      </c>
      <c r="C397" s="44">
        <f ca="1">+Allocators!E967</f>
        <v>-2.0356257271480997E-3</v>
      </c>
      <c r="D397" s="44">
        <f ca="1">+Allocators!F967</f>
        <v>2.4011113183517711E-5</v>
      </c>
      <c r="E397" s="44">
        <f ca="1">+Allocators!G967</f>
        <v>-3.6874347509214878E-5</v>
      </c>
      <c r="F397" s="44">
        <f ca="1">+Allocators!H967</f>
        <v>-1.2613749777066479E-4</v>
      </c>
      <c r="G397" s="44">
        <f ca="1">+Allocators!I967</f>
        <v>6.2390722859611365E-4</v>
      </c>
      <c r="H397" s="44">
        <f ca="1">+Allocators!J967</f>
        <v>1.628474868155412E-4</v>
      </c>
      <c r="I397" s="44">
        <f ca="1">+Allocators!K967</f>
        <v>-2.4569363306077956E-7</v>
      </c>
      <c r="J397" s="44">
        <f ca="1">+Allocators!L967</f>
        <v>0</v>
      </c>
      <c r="K397" s="44">
        <f ca="1">+Allocators!M967</f>
        <v>0</v>
      </c>
      <c r="L397" s="44">
        <f ca="1">+Allocators!N967</f>
        <v>0</v>
      </c>
      <c r="M397" s="44">
        <f ca="1">+Allocators!O967</f>
        <v>-8.7247670473549323E-4</v>
      </c>
      <c r="N397" s="44">
        <f ca="1">+Allocators!P967</f>
        <v>-3.1177831812739115E-3</v>
      </c>
      <c r="O397" s="44">
        <f ca="1">+Allocators!Q967</f>
        <v>0</v>
      </c>
      <c r="P397" s="44">
        <f ca="1">+Allocators!R967</f>
        <v>-4.5706588638780981E-5</v>
      </c>
      <c r="Q397" s="44">
        <f ca="1">+Allocators!S967</f>
        <v>0</v>
      </c>
      <c r="R397" s="44">
        <f ca="1">+Allocators!T967</f>
        <v>0</v>
      </c>
      <c r="S397" s="44">
        <f ca="1">+Allocators!U967</f>
        <v>-4.252844330851881E-5</v>
      </c>
      <c r="T397" s="44">
        <f ca="1">+Allocators!V967</f>
        <v>6.529212267935651E-6</v>
      </c>
    </row>
    <row r="398" spans="1:22">
      <c r="A398" s="59" t="str">
        <f>CONCATENATE(Allocators!A968," ",Allocators!B968)</f>
        <v>REVYEC_FXNL DISTPRI</v>
      </c>
      <c r="B398" s="44">
        <f ca="1">+Allocators!D968</f>
        <v>3.219785457391533E-2</v>
      </c>
      <c r="C398" s="44">
        <f ca="1">+Allocators!E968</f>
        <v>2.360752458051308E-2</v>
      </c>
      <c r="D398" s="44">
        <f ca="1">+Allocators!F968</f>
        <v>2.8001568800609367E-3</v>
      </c>
      <c r="E398" s="44">
        <f ca="1">+Allocators!G968</f>
        <v>5.9059399431597489E-3</v>
      </c>
      <c r="F398" s="44">
        <f ca="1">+Allocators!H968</f>
        <v>7.9383484127836419E-3</v>
      </c>
      <c r="G398" s="44">
        <f ca="1">+Allocators!I968</f>
        <v>0</v>
      </c>
      <c r="H398" s="44">
        <f ca="1">+Allocators!J968</f>
        <v>-2.5462812163456413E-2</v>
      </c>
      <c r="I398" s="44">
        <f ca="1">+Allocators!K968</f>
        <v>-1.2980946344980607E-2</v>
      </c>
      <c r="J398" s="44">
        <f ca="1">+Allocators!L968</f>
        <v>0</v>
      </c>
      <c r="K398" s="44">
        <f ca="1">+Allocators!M968</f>
        <v>0</v>
      </c>
      <c r="L398" s="44">
        <f ca="1">+Allocators!N968</f>
        <v>0</v>
      </c>
      <c r="M398" s="44">
        <f ca="1">+Allocators!O968</f>
        <v>2.947510616647642E-2</v>
      </c>
      <c r="N398" s="44">
        <f ca="1">+Allocators!P968</f>
        <v>0</v>
      </c>
      <c r="O398" s="44">
        <f ca="1">+Allocators!Q968</f>
        <v>0</v>
      </c>
      <c r="P398" s="44">
        <f ca="1">+Allocators!R968</f>
        <v>2.0287837057734906E-3</v>
      </c>
      <c r="Q398" s="44">
        <f ca="1">+Allocators!S968</f>
        <v>0</v>
      </c>
      <c r="R398" s="44">
        <f ca="1">+Allocators!T968</f>
        <v>0</v>
      </c>
      <c r="S398" s="44">
        <f ca="1">+Allocators!U968</f>
        <v>-1.297421842046085E-3</v>
      </c>
      <c r="T398" s="44">
        <f ca="1">+Allocators!V968</f>
        <v>1.8317523563111973E-4</v>
      </c>
    </row>
    <row r="399" spans="1:22">
      <c r="A399" s="59" t="str">
        <f>CONCATENATE(Allocators!A969," ",Allocators!B969)</f>
        <v>REVYEC_FXNL DISTSEC</v>
      </c>
      <c r="B399" s="44">
        <f ca="1">+Allocators!D969</f>
        <v>2.7007146400762328E-3</v>
      </c>
      <c r="C399" s="44">
        <f ca="1">+Allocators!E969</f>
        <v>1.1206608369644898E-2</v>
      </c>
      <c r="D399" s="44">
        <f ca="1">+Allocators!F969</f>
        <v>1.4743130825182131E-3</v>
      </c>
      <c r="E399" s="44">
        <f ca="1">+Allocators!G969</f>
        <v>2.5563122984496125E-3</v>
      </c>
      <c r="F399" s="44">
        <f ca="1">+Allocators!H969</f>
        <v>0</v>
      </c>
      <c r="G399" s="44">
        <f ca="1">+Allocators!I969</f>
        <v>0</v>
      </c>
      <c r="H399" s="44">
        <f ca="1">+Allocators!J969</f>
        <v>-9.3601637255649045E-3</v>
      </c>
      <c r="I399" s="44">
        <f ca="1">+Allocators!K969</f>
        <v>0</v>
      </c>
      <c r="J399" s="44">
        <f ca="1">+Allocators!L969</f>
        <v>0</v>
      </c>
      <c r="K399" s="44">
        <f ca="1">+Allocators!M969</f>
        <v>0</v>
      </c>
      <c r="L399" s="44">
        <f ca="1">+Allocators!N969</f>
        <v>0</v>
      </c>
      <c r="M399" s="44">
        <f ca="1">+Allocators!O969</f>
        <v>0</v>
      </c>
      <c r="N399" s="44">
        <f ca="1">+Allocators!P969</f>
        <v>0</v>
      </c>
      <c r="O399" s="44">
        <f ca="1">+Allocators!Q969</f>
        <v>0</v>
      </c>
      <c r="P399" s="44">
        <f ca="1">+Allocators!R969</f>
        <v>9.0151723502261542E-4</v>
      </c>
      <c r="Q399" s="44">
        <f ca="1">+Allocators!S969</f>
        <v>0</v>
      </c>
      <c r="R399" s="44">
        <f ca="1">+Allocators!T969</f>
        <v>0</v>
      </c>
      <c r="S399" s="44">
        <f ca="1">+Allocators!U969</f>
        <v>-4.5671157399466127E-3</v>
      </c>
      <c r="T399" s="44">
        <f ca="1">+Allocators!V969</f>
        <v>4.8924311995241236E-4</v>
      </c>
    </row>
    <row r="400" spans="1:22">
      <c r="A400" s="59" t="str">
        <f>CONCATENATE(Allocators!A970," ",Allocators!B970)</f>
        <v>REVYEC_FXNL ENERGY</v>
      </c>
      <c r="B400" s="44">
        <f ca="1">+Allocators!D970</f>
        <v>0.5311131331608635</v>
      </c>
      <c r="C400" s="44">
        <f ca="1">+Allocators!E970</f>
        <v>5.1009480112026877E-2</v>
      </c>
      <c r="D400" s="44">
        <f ca="1">+Allocators!F970</f>
        <v>4.8138130280410054E-3</v>
      </c>
      <c r="E400" s="44">
        <f ca="1">+Allocators!G970</f>
        <v>1.0308891776145883E-2</v>
      </c>
      <c r="F400" s="44">
        <f ca="1">+Allocators!H970</f>
        <v>1.4006009872719197E-2</v>
      </c>
      <c r="G400" s="44">
        <f ca="1">+Allocators!I970</f>
        <v>2.4396562209549081E-3</v>
      </c>
      <c r="H400" s="44">
        <f ca="1">+Allocators!J970</f>
        <v>-5.460953543679805E-2</v>
      </c>
      <c r="I400" s="44">
        <f ca="1">+Allocators!K970</f>
        <v>-2.695062709280583E-2</v>
      </c>
      <c r="J400" s="44">
        <f ca="1">+Allocators!L970</f>
        <v>0</v>
      </c>
      <c r="K400" s="44">
        <f ca="1">+Allocators!M970</f>
        <v>0</v>
      </c>
      <c r="L400" s="44">
        <f ca="1">+Allocators!N970</f>
        <v>0</v>
      </c>
      <c r="M400" s="44">
        <f ca="1">+Allocators!O970</f>
        <v>8.2574936191378026E-2</v>
      </c>
      <c r="N400" s="44">
        <f ca="1">+Allocators!P970</f>
        <v>0.26687582971825008</v>
      </c>
      <c r="O400" s="44">
        <f ca="1">+Allocators!Q970</f>
        <v>0.19100468208384755</v>
      </c>
      <c r="P400" s="44">
        <f ca="1">+Allocators!R970</f>
        <v>4.2576923274687418E-3</v>
      </c>
      <c r="Q400" s="44">
        <f ca="1">+Allocators!S970</f>
        <v>0</v>
      </c>
      <c r="R400" s="44">
        <f ca="1">+Allocators!T970</f>
        <v>0</v>
      </c>
      <c r="S400" s="44">
        <f ca="1">+Allocators!U970</f>
        <v>-1.6566824525304724E-2</v>
      </c>
      <c r="T400" s="44">
        <f ca="1">+Allocators!V970</f>
        <v>1.9491288849398764E-3</v>
      </c>
    </row>
    <row r="401" spans="1:20">
      <c r="A401" s="59" t="str">
        <f>CONCATENATE(Allocators!A971," ",Allocators!B971)</f>
        <v>REVYEC_FXNL CUSTOMER</v>
      </c>
      <c r="B401" s="44">
        <f ca="1">+Allocators!D971</f>
        <v>-2.9852578389033827E-2</v>
      </c>
      <c r="C401" s="44">
        <f ca="1">+Allocators!E971</f>
        <v>7.4851102449016637E-3</v>
      </c>
      <c r="D401" s="44">
        <f ca="1">+Allocators!F971</f>
        <v>3.2312324426620027E-3</v>
      </c>
      <c r="E401" s="44">
        <f ca="1">+Allocators!G971</f>
        <v>5.4705709322814395E-4</v>
      </c>
      <c r="F401" s="44">
        <f ca="1">+Allocators!H971</f>
        <v>6.29572281637581E-3</v>
      </c>
      <c r="G401" s="44">
        <f ca="1">+Allocators!I971</f>
        <v>5.8199292750177678E-3</v>
      </c>
      <c r="H401" s="44">
        <f ca="1">+Allocators!J971</f>
        <v>-7.7638419732519457E-4</v>
      </c>
      <c r="I401" s="44">
        <f ca="1">+Allocators!K971</f>
        <v>-6.0733094961942281E-4</v>
      </c>
      <c r="J401" s="44">
        <f ca="1">+Allocators!L971</f>
        <v>0</v>
      </c>
      <c r="K401" s="44">
        <f ca="1">+Allocators!M971</f>
        <v>0</v>
      </c>
      <c r="L401" s="44">
        <f ca="1">+Allocators!N971</f>
        <v>0</v>
      </c>
      <c r="M401" s="44">
        <f ca="1">+Allocators!O971</f>
        <v>2.6793931021231344E-4</v>
      </c>
      <c r="N401" s="44">
        <f ca="1">+Allocators!P971</f>
        <v>7.9116910836762714E-4</v>
      </c>
      <c r="O401" s="44">
        <f ca="1">+Allocators!Q971</f>
        <v>4.6898621740985651E-4</v>
      </c>
      <c r="P401" s="44">
        <f ca="1">+Allocators!R971</f>
        <v>5.6949915067647408E-5</v>
      </c>
      <c r="Q401" s="44">
        <f ca="1">+Allocators!S971</f>
        <v>0</v>
      </c>
      <c r="R401" s="44">
        <f ca="1">+Allocators!T971</f>
        <v>0</v>
      </c>
      <c r="S401" s="44">
        <f ca="1">+Allocators!U971</f>
        <v>-6.0039140481961385E-2</v>
      </c>
      <c r="T401" s="44">
        <f ca="1">+Allocators!V971</f>
        <v>6.6061808166293472E-3</v>
      </c>
    </row>
    <row r="402" spans="1:20">
      <c r="A402" s="59" t="str">
        <f>CONCATENATE(Allocators!A972," ",Allocators!B972)</f>
        <v>REVYEC_FXNL TOTAL</v>
      </c>
      <c r="B402" s="44">
        <f ca="1">+Allocators!D972</f>
        <v>1</v>
      </c>
      <c r="C402" s="44">
        <f ca="1">+Allocators!E972</f>
        <v>0.15201248382412652</v>
      </c>
      <c r="D402" s="44">
        <f ca="1">+Allocators!F972</f>
        <v>1.9376445723475702E-2</v>
      </c>
      <c r="E402" s="44">
        <f ca="1">+Allocators!G972</f>
        <v>3.4313062021651936E-2</v>
      </c>
      <c r="F402" s="44">
        <f ca="1">+Allocators!H972</f>
        <v>4.872911069288776E-2</v>
      </c>
      <c r="G402" s="44">
        <f ca="1">+Allocators!I972</f>
        <v>1.8278354246882567E-2</v>
      </c>
      <c r="H402" s="44">
        <f ca="1">+Allocators!J972</f>
        <v>-0.15573209262674137</v>
      </c>
      <c r="I402" s="44">
        <f ca="1">+Allocators!K972</f>
        <v>-7.3922746539297035E-2</v>
      </c>
      <c r="J402" s="44">
        <f ca="1">+Allocators!L972</f>
        <v>0</v>
      </c>
      <c r="K402" s="44">
        <f ca="1">+Allocators!M972</f>
        <v>0</v>
      </c>
      <c r="L402" s="44">
        <f ca="1">+Allocators!N972</f>
        <v>0</v>
      </c>
      <c r="M402" s="44">
        <f ca="1">+Allocators!O972</f>
        <v>0.18809302604736675</v>
      </c>
      <c r="N402" s="44">
        <f ca="1">+Allocators!P972</f>
        <v>0.4968367861257092</v>
      </c>
      <c r="O402" s="44">
        <f ca="1">+Allocators!Q972</f>
        <v>0.33271161227143253</v>
      </c>
      <c r="P402" s="44">
        <f ca="1">+Allocators!R972</f>
        <v>1.2582731975652135E-2</v>
      </c>
      <c r="Q402" s="44">
        <f ca="1">+Allocators!S972</f>
        <v>0</v>
      </c>
      <c r="R402" s="44">
        <f ca="1">+Allocators!T972</f>
        <v>0</v>
      </c>
      <c r="S402" s="44">
        <f ca="1">+Allocators!U972</f>
        <v>-8.2513031032567324E-2</v>
      </c>
      <c r="T402" s="44">
        <f ca="1">+Allocators!V972</f>
        <v>9.2342572694206933E-3</v>
      </c>
    </row>
    <row r="403" spans="1:20"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</row>
    <row r="404" spans="1:20">
      <c r="A404" s="14" t="str">
        <f>CONCATENATE(Allocators!A945," ",Allocators!B945)</f>
        <v>REVYEC_EXP_OM PRODUCTION</v>
      </c>
      <c r="B404" s="8">
        <f ca="1">+Allocators!D945</f>
        <v>0.2837888593856101</v>
      </c>
      <c r="C404" s="8">
        <f ca="1">+Allocators!E945</f>
        <v>4.6165409848806384E-2</v>
      </c>
      <c r="D404" s="8">
        <f ca="1">+Allocators!F945</f>
        <v>4.7301873047323386E-3</v>
      </c>
      <c r="E404" s="8">
        <f ca="1">+Allocators!G945</f>
        <v>9.9872741694827429E-3</v>
      </c>
      <c r="F404" s="8">
        <f ca="1">+Allocators!H945</f>
        <v>1.3819079496271293E-2</v>
      </c>
      <c r="G404" s="8">
        <f ca="1">+Allocators!I945</f>
        <v>5.5113255592016677E-3</v>
      </c>
      <c r="H404" s="8">
        <f ca="1">+Allocators!J945</f>
        <v>-4.1662823613432994E-2</v>
      </c>
      <c r="I404" s="8">
        <f ca="1">+Allocators!K945</f>
        <v>-2.0490908025093384E-2</v>
      </c>
      <c r="J404" s="8">
        <f ca="1">+Allocators!L945</f>
        <v>0</v>
      </c>
      <c r="K404" s="8">
        <f ca="1">+Allocators!M945</f>
        <v>0</v>
      </c>
      <c r="L404" s="8">
        <f ca="1">+Allocators!N945</f>
        <v>0</v>
      </c>
      <c r="M404" s="8">
        <f ca="1">+Allocators!O945</f>
        <v>4.712223693588289E-2</v>
      </c>
      <c r="N404" s="8">
        <f ca="1">+Allocators!P945</f>
        <v>0.13043303641611986</v>
      </c>
      <c r="O404" s="8">
        <f ca="1">+Allocators!Q945</f>
        <v>8.4579215159617666E-2</v>
      </c>
      <c r="P404" s="8">
        <f ca="1">+Allocators!R945</f>
        <v>3.5948261340216694E-3</v>
      </c>
      <c r="Q404" s="8">
        <f ca="1">+Allocators!S945</f>
        <v>0</v>
      </c>
      <c r="R404" s="8">
        <f ca="1">+Allocators!T945</f>
        <v>0</v>
      </c>
      <c r="S404" s="8">
        <f ca="1">+Allocators!U945</f>
        <v>0</v>
      </c>
      <c r="T404" s="8">
        <f ca="1">+Allocators!V945</f>
        <v>0</v>
      </c>
    </row>
    <row r="405" spans="1:20">
      <c r="A405" s="14" t="str">
        <f>CONCATENATE(Allocators!A946," ",Allocators!B946)</f>
        <v>REVYEC_EXP_OM BULKTRAN</v>
      </c>
      <c r="B405" s="8">
        <f ca="1">+Allocators!D946</f>
        <v>1.5356568470698228E-2</v>
      </c>
      <c r="C405" s="8">
        <f ca="1">+Allocators!E946</f>
        <v>2.4873587842531323E-3</v>
      </c>
      <c r="D405" s="8">
        <f ca="1">+Allocators!F946</f>
        <v>2.5803584855281253E-4</v>
      </c>
      <c r="E405" s="8">
        <f ca="1">+Allocators!G946</f>
        <v>5.4322533913729858E-4</v>
      </c>
      <c r="F405" s="8">
        <f ca="1">+Allocators!H946</f>
        <v>7.5062456472919871E-4</v>
      </c>
      <c r="G405" s="8">
        <f ca="1">+Allocators!I946</f>
        <v>3.0785112283431064E-4</v>
      </c>
      <c r="H405" s="8">
        <f ca="1">+Allocators!J946</f>
        <v>-2.2659162470929218E-3</v>
      </c>
      <c r="I405" s="8">
        <f ca="1">+Allocators!K946</f>
        <v>-1.115775737490797E-3</v>
      </c>
      <c r="J405" s="8">
        <f ca="1">+Allocators!L946</f>
        <v>0</v>
      </c>
      <c r="K405" s="8">
        <f ca="1">+Allocators!M946</f>
        <v>0</v>
      </c>
      <c r="L405" s="8">
        <f ca="1">+Allocators!N946</f>
        <v>0</v>
      </c>
      <c r="M405" s="8">
        <f ca="1">+Allocators!O946</f>
        <v>2.5540736104854847E-3</v>
      </c>
      <c r="N405" s="8">
        <f ca="1">+Allocators!P946</f>
        <v>7.0720048938920236E-3</v>
      </c>
      <c r="O405" s="8">
        <f ca="1">+Allocators!Q946</f>
        <v>4.5700761875746843E-3</v>
      </c>
      <c r="P405" s="8">
        <f ca="1">+Allocators!R946</f>
        <v>1.9501010382300165E-4</v>
      </c>
      <c r="Q405" s="8">
        <f ca="1">+Allocators!S946</f>
        <v>0</v>
      </c>
      <c r="R405" s="8">
        <f ca="1">+Allocators!T946</f>
        <v>0</v>
      </c>
      <c r="S405" s="8">
        <f ca="1">+Allocators!U946</f>
        <v>0</v>
      </c>
      <c r="T405" s="8">
        <f ca="1">+Allocators!V946</f>
        <v>0</v>
      </c>
    </row>
    <row r="406" spans="1:20">
      <c r="A406" s="14" t="str">
        <f>CONCATENATE(Allocators!A947," ",Allocators!B947)</f>
        <v>REVYEC_EXP_OM SUBTRAN</v>
      </c>
      <c r="B406" s="8">
        <f ca="1">+Allocators!D947</f>
        <v>2.7360878788109297E-3</v>
      </c>
      <c r="C406" s="8">
        <f ca="1">+Allocators!E947</f>
        <v>5.4095624528806047E-4</v>
      </c>
      <c r="D406" s="8">
        <f ca="1">+Allocators!F947</f>
        <v>5.4751152637564289E-5</v>
      </c>
      <c r="E406" s="8">
        <f ca="1">+Allocators!G947</f>
        <v>1.1449574890073734E-4</v>
      </c>
      <c r="F406" s="8">
        <f ca="1">+Allocators!H947</f>
        <v>1.552635268099119E-4</v>
      </c>
      <c r="G406" s="8">
        <f ca="1">+Allocators!I947</f>
        <v>8.5071031083206253E-5</v>
      </c>
      <c r="H406" s="8">
        <f ca="1">+Allocators!J947</f>
        <v>-4.7467555381089626E-4</v>
      </c>
      <c r="I406" s="8">
        <f ca="1">+Allocators!K947</f>
        <v>-2.3318117940871513E-4</v>
      </c>
      <c r="J406" s="8">
        <f ca="1">+Allocators!L947</f>
        <v>0</v>
      </c>
      <c r="K406" s="8">
        <f ca="1">+Allocators!M947</f>
        <v>0</v>
      </c>
      <c r="L406" s="8">
        <f ca="1">+Allocators!N947</f>
        <v>0</v>
      </c>
      <c r="M406" s="8">
        <f ca="1">+Allocators!O947</f>
        <v>5.3510591613922126E-4</v>
      </c>
      <c r="N406" s="8">
        <f ca="1">+Allocators!P947</f>
        <v>1.9530805100811278E-3</v>
      </c>
      <c r="O406" s="8">
        <f ca="1">+Allocators!Q947</f>
        <v>0</v>
      </c>
      <c r="P406" s="8">
        <f ca="1">+Allocators!R947</f>
        <v>4.004201534505414E-5</v>
      </c>
      <c r="Q406" s="8">
        <f ca="1">+Allocators!S947</f>
        <v>0</v>
      </c>
      <c r="R406" s="8">
        <f ca="1">+Allocators!T947</f>
        <v>0</v>
      </c>
      <c r="S406" s="8">
        <f ca="1">+Allocators!U947</f>
        <v>-3.8268358661213935E-5</v>
      </c>
      <c r="T406" s="8">
        <f ca="1">+Allocators!V947</f>
        <v>3.4468244068710065E-6</v>
      </c>
    </row>
    <row r="407" spans="1:20">
      <c r="A407" s="14" t="str">
        <f>CONCATENATE(Allocators!A948," ",Allocators!B948)</f>
        <v>REVYEC_EXP_OM DISTPRI</v>
      </c>
      <c r="B407" s="8">
        <f ca="1">+Allocators!D948</f>
        <v>2.3809513074149476E-2</v>
      </c>
      <c r="C407" s="8">
        <f ca="1">+Allocators!E948</f>
        <v>1.8447476522333858E-2</v>
      </c>
      <c r="D407" s="8">
        <f ca="1">+Allocators!F948</f>
        <v>1.8044383304880148E-3</v>
      </c>
      <c r="E407" s="8">
        <f ca="1">+Allocators!G948</f>
        <v>3.7758474937696898E-3</v>
      </c>
      <c r="F407" s="8">
        <f ca="1">+Allocators!H948</f>
        <v>5.129084455334991E-3</v>
      </c>
      <c r="G407" s="8">
        <f ca="1">+Allocators!I948</f>
        <v>0</v>
      </c>
      <c r="H407" s="8">
        <f ca="1">+Allocators!J948</f>
        <v>-1.5537253301416401E-2</v>
      </c>
      <c r="I407" s="8">
        <f ca="1">+Allocators!K948</f>
        <v>-7.6392020570688569E-3</v>
      </c>
      <c r="J407" s="8">
        <f ca="1">+Allocators!L948</f>
        <v>0</v>
      </c>
      <c r="K407" s="8">
        <f ca="1">+Allocators!M948</f>
        <v>0</v>
      </c>
      <c r="L407" s="8">
        <f ca="1">+Allocators!N948</f>
        <v>0</v>
      </c>
      <c r="M407" s="8">
        <f ca="1">+Allocators!O948</f>
        <v>1.7668356735231146E-2</v>
      </c>
      <c r="N407" s="8">
        <f ca="1">+Allocators!P948</f>
        <v>0</v>
      </c>
      <c r="O407" s="8">
        <f ca="1">+Allocators!Q948</f>
        <v>0</v>
      </c>
      <c r="P407" s="8">
        <f ca="1">+Allocators!R948</f>
        <v>1.3160651184902874E-3</v>
      </c>
      <c r="Q407" s="8">
        <f ca="1">+Allocators!S948</f>
        <v>0</v>
      </c>
      <c r="R407" s="8">
        <f ca="1">+Allocators!T948</f>
        <v>0</v>
      </c>
      <c r="S407" s="8">
        <f ca="1">+Allocators!U948</f>
        <v>-1.2695578784101135E-3</v>
      </c>
      <c r="T407" s="8">
        <f ca="1">+Allocators!V948</f>
        <v>1.1425765539685712E-4</v>
      </c>
    </row>
    <row r="408" spans="1:20">
      <c r="A408" s="14" t="str">
        <f>CONCATENATE(Allocators!A949," ",Allocators!B949)</f>
        <v>REVYEC_EXP_OM DISTSEC</v>
      </c>
      <c r="B408" s="8">
        <f ca="1">+Allocators!D949</f>
        <v>2.5281418566401263E-3</v>
      </c>
      <c r="C408" s="8">
        <f ca="1">+Allocators!E949</f>
        <v>8.5139684041471049E-3</v>
      </c>
      <c r="D408" s="8">
        <f ca="1">+Allocators!F949</f>
        <v>8.5230566824674497E-4</v>
      </c>
      <c r="E408" s="8">
        <f ca="1">+Allocators!G949</f>
        <v>1.4818656800507618E-3</v>
      </c>
      <c r="F408" s="8">
        <f ca="1">+Allocators!H949</f>
        <v>0</v>
      </c>
      <c r="G408" s="8">
        <f ca="1">+Allocators!I949</f>
        <v>0</v>
      </c>
      <c r="H408" s="8">
        <f ca="1">+Allocators!J949</f>
        <v>-5.181881835685645E-3</v>
      </c>
      <c r="I408" s="8">
        <f ca="1">+Allocators!K949</f>
        <v>0</v>
      </c>
      <c r="J408" s="8">
        <f ca="1">+Allocators!L949</f>
        <v>0</v>
      </c>
      <c r="K408" s="8">
        <f ca="1">+Allocators!M949</f>
        <v>0</v>
      </c>
      <c r="L408" s="8">
        <f ca="1">+Allocators!N949</f>
        <v>0</v>
      </c>
      <c r="M408" s="8">
        <f ca="1">+Allocators!O949</f>
        <v>0</v>
      </c>
      <c r="N408" s="8">
        <f ca="1">+Allocators!P949</f>
        <v>0</v>
      </c>
      <c r="O408" s="8">
        <f ca="1">+Allocators!Q949</f>
        <v>0</v>
      </c>
      <c r="P408" s="8">
        <f ca="1">+Allocators!R949</f>
        <v>5.3681253033533078E-4</v>
      </c>
      <c r="Q408" s="8">
        <f ca="1">+Allocators!S949</f>
        <v>0</v>
      </c>
      <c r="R408" s="8">
        <f ca="1">+Allocators!T949</f>
        <v>0</v>
      </c>
      <c r="S408" s="8">
        <f ca="1">+Allocators!U949</f>
        <v>-3.9426955325511165E-3</v>
      </c>
      <c r="T408" s="8">
        <f ca="1">+Allocators!V949</f>
        <v>2.6776694209694539E-4</v>
      </c>
    </row>
    <row r="409" spans="1:20">
      <c r="A409" s="14" t="str">
        <f>CONCATENATE(Allocators!A950," ",Allocators!B950)</f>
        <v>REVYEC_EXP_OM ENERGY</v>
      </c>
      <c r="B409" s="8">
        <f ca="1">+Allocators!D950</f>
        <v>0.67341874410600933</v>
      </c>
      <c r="C409" s="8">
        <f ca="1">+Allocators!E950</f>
        <v>6.9442117574478518E-2</v>
      </c>
      <c r="D409" s="8">
        <f ca="1">+Allocators!F950</f>
        <v>9.3127550053481844E-3</v>
      </c>
      <c r="E409" s="8">
        <f ca="1">+Allocators!G950</f>
        <v>1.8016896318652748E-2</v>
      </c>
      <c r="F409" s="8">
        <f ca="1">+Allocators!H950</f>
        <v>2.5175373750240124E-2</v>
      </c>
      <c r="G409" s="8">
        <f ca="1">+Allocators!I950</f>
        <v>9.8587161000506535E-3</v>
      </c>
      <c r="H409" s="8">
        <f ca="1">+Allocators!J950</f>
        <v>-9.0143517840063997E-2</v>
      </c>
      <c r="I409" s="8">
        <f ca="1">+Allocators!K950</f>
        <v>-4.4103936601975528E-2</v>
      </c>
      <c r="J409" s="8">
        <f ca="1">+Allocators!L950</f>
        <v>0</v>
      </c>
      <c r="K409" s="8">
        <f ca="1">+Allocators!M950</f>
        <v>0</v>
      </c>
      <c r="L409" s="8">
        <f ca="1">+Allocators!N950</f>
        <v>0</v>
      </c>
      <c r="M409" s="8">
        <f ca="1">+Allocators!O950</f>
        <v>0.12006178963985241</v>
      </c>
      <c r="N409" s="8">
        <f ca="1">+Allocators!P950</f>
        <v>0.35698882479434729</v>
      </c>
      <c r="O409" s="8">
        <f ca="1">+Allocators!Q950</f>
        <v>0.2433127013092253</v>
      </c>
      <c r="P409" s="8">
        <f ca="1">+Allocators!R950</f>
        <v>6.8640880160666289E-3</v>
      </c>
      <c r="Q409" s="8">
        <f ca="1">+Allocators!S950</f>
        <v>0</v>
      </c>
      <c r="R409" s="8">
        <f ca="1">+Allocators!T950</f>
        <v>0</v>
      </c>
      <c r="S409" s="8">
        <f ca="1">+Allocators!U950</f>
        <v>-5.5991982284935432E-2</v>
      </c>
      <c r="T409" s="8">
        <f ca="1">+Allocators!V950</f>
        <v>4.6249183247223276E-3</v>
      </c>
    </row>
    <row r="410" spans="1:20">
      <c r="A410" s="14" t="str">
        <f>CONCATENATE(Allocators!A951," ",Allocators!B951)</f>
        <v>REVYEC_EXP_OM CUSTOMER</v>
      </c>
      <c r="B410" s="8">
        <f ca="1">+Allocators!D951</f>
        <v>-1.637914771918104E-3</v>
      </c>
      <c r="C410" s="8">
        <f ca="1">+Allocators!E951</f>
        <v>6.4151964448194952E-3</v>
      </c>
      <c r="D410" s="8">
        <f ca="1">+Allocators!F951</f>
        <v>2.3639724134700453E-3</v>
      </c>
      <c r="E410" s="8">
        <f ca="1">+Allocators!G951</f>
        <v>3.9345727165795719E-4</v>
      </c>
      <c r="F410" s="8">
        <f ca="1">+Allocators!H951</f>
        <v>3.699684899502247E-3</v>
      </c>
      <c r="G410" s="8">
        <f ca="1">+Allocators!I951</f>
        <v>2.5153904337127308E-3</v>
      </c>
      <c r="H410" s="8">
        <f ca="1">+Allocators!J951</f>
        <v>-4.6602423523852988E-4</v>
      </c>
      <c r="I410" s="8">
        <f ca="1">+Allocators!K951</f>
        <v>-3.3974293825974786E-4</v>
      </c>
      <c r="J410" s="8">
        <f ca="1">+Allocators!L951</f>
        <v>0</v>
      </c>
      <c r="K410" s="8">
        <f ca="1">+Allocators!M951</f>
        <v>0</v>
      </c>
      <c r="L410" s="8">
        <f ca="1">+Allocators!N951</f>
        <v>0</v>
      </c>
      <c r="M410" s="8">
        <f ca="1">+Allocators!O951</f>
        <v>1.5146320977560125E-4</v>
      </c>
      <c r="N410" s="8">
        <f ca="1">+Allocators!P951</f>
        <v>3.8983951126881245E-4</v>
      </c>
      <c r="O410" s="8">
        <f ca="1">+Allocators!Q951</f>
        <v>2.4961961501488729E-4</v>
      </c>
      <c r="P410" s="8">
        <f ca="1">+Allocators!R951</f>
        <v>3.588805757016146E-5</v>
      </c>
      <c r="Q410" s="8">
        <f ca="1">+Allocators!S951</f>
        <v>0</v>
      </c>
      <c r="R410" s="8">
        <f ca="1">+Allocators!T951</f>
        <v>0</v>
      </c>
      <c r="S410" s="8">
        <f ca="1">+Allocators!U951</f>
        <v>-2.1270526978009453E-2</v>
      </c>
      <c r="T410" s="8">
        <f ca="1">+Allocators!V951</f>
        <v>4.2238675227976906E-3</v>
      </c>
    </row>
    <row r="411" spans="1:20">
      <c r="A411" s="14" t="str">
        <f>CONCATENATE(Allocators!A952," ",Allocators!B952)</f>
        <v>REVYEC_EXP_OM TOTAL</v>
      </c>
      <c r="B411" s="8">
        <f ca="1">+Allocators!D952</f>
        <v>1</v>
      </c>
      <c r="C411" s="8">
        <f ca="1">+Allocators!E952</f>
        <v>0.15201248382412652</v>
      </c>
      <c r="D411" s="8">
        <f ca="1">+Allocators!F952</f>
        <v>1.9376445723475702E-2</v>
      </c>
      <c r="E411" s="8">
        <f ca="1">+Allocators!G952</f>
        <v>3.4313062021651936E-2</v>
      </c>
      <c r="F411" s="8">
        <f ca="1">+Allocators!H952</f>
        <v>4.872911069288776E-2</v>
      </c>
      <c r="G411" s="8">
        <f ca="1">+Allocators!I952</f>
        <v>1.8278354246882567E-2</v>
      </c>
      <c r="H411" s="8">
        <f ca="1">+Allocators!J952</f>
        <v>-0.15573209262674137</v>
      </c>
      <c r="I411" s="8">
        <f ca="1">+Allocators!K952</f>
        <v>-7.3922746539297035E-2</v>
      </c>
      <c r="J411" s="8">
        <f ca="1">+Allocators!L952</f>
        <v>0</v>
      </c>
      <c r="K411" s="8">
        <f ca="1">+Allocators!M952</f>
        <v>0</v>
      </c>
      <c r="L411" s="8">
        <f ca="1">+Allocators!N952</f>
        <v>0</v>
      </c>
      <c r="M411" s="8">
        <f ca="1">+Allocators!O952</f>
        <v>0.18809302604736675</v>
      </c>
      <c r="N411" s="8">
        <f ca="1">+Allocators!P952</f>
        <v>0.49683678612570914</v>
      </c>
      <c r="O411" s="8">
        <f ca="1">+Allocators!Q952</f>
        <v>0.33271161227143253</v>
      </c>
      <c r="P411" s="8">
        <f ca="1">+Allocators!R952</f>
        <v>1.2582731975652134E-2</v>
      </c>
      <c r="Q411" s="8">
        <f ca="1">+Allocators!S952</f>
        <v>0</v>
      </c>
      <c r="R411" s="8">
        <f ca="1">+Allocators!T952</f>
        <v>0</v>
      </c>
      <c r="S411" s="8">
        <f ca="1">+Allocators!U952</f>
        <v>-8.2513031032567311E-2</v>
      </c>
      <c r="T411" s="8">
        <f ca="1">+Allocators!V952</f>
        <v>9.2342572694206933E-3</v>
      </c>
    </row>
    <row r="412" spans="1:20"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</row>
    <row r="413" spans="1:20">
      <c r="A413" s="14" t="str">
        <f>CONCATENATE(Allocators!A685," ",Allocators!B685)</f>
        <v>TDOMX PRODUCTION</v>
      </c>
      <c r="B413" s="8">
        <f ca="1">+Allocators!D685</f>
        <v>0</v>
      </c>
      <c r="C413" s="8">
        <f ca="1">+Allocators!E685</f>
        <v>1.6402219062986265E-17</v>
      </c>
      <c r="D413" s="8">
        <f ca="1">+Allocators!F685</f>
        <v>5.7664051393311095E-19</v>
      </c>
      <c r="E413" s="8">
        <f ca="1">+Allocators!G685</f>
        <v>2.0502773828732831E-18</v>
      </c>
      <c r="F413" s="8">
        <f ca="1">+Allocators!H685</f>
        <v>0</v>
      </c>
      <c r="G413" s="8">
        <f ca="1">+Allocators!I685</f>
        <v>0</v>
      </c>
      <c r="H413" s="8">
        <f ca="1">+Allocators!J685</f>
        <v>0</v>
      </c>
      <c r="I413" s="8">
        <f ca="1">+Allocators!K685</f>
        <v>4.8053376161092575E-19</v>
      </c>
      <c r="J413" s="8">
        <f ca="1">+Allocators!L685</f>
        <v>0</v>
      </c>
      <c r="K413" s="8">
        <f ca="1">+Allocators!M685</f>
        <v>0</v>
      </c>
      <c r="L413" s="8">
        <f ca="1">+Allocators!N685</f>
        <v>-2.0022240067121908E-19</v>
      </c>
      <c r="M413" s="8">
        <f ca="1">+Allocators!O685</f>
        <v>1.1532810278662219E-18</v>
      </c>
      <c r="N413" s="8">
        <f ca="1">+Allocators!P685</f>
        <v>0</v>
      </c>
      <c r="O413" s="8">
        <f ca="1">+Allocators!Q685</f>
        <v>0</v>
      </c>
      <c r="P413" s="8">
        <f ca="1">+Allocators!R685</f>
        <v>-5.1256934571832078E-19</v>
      </c>
      <c r="Q413" s="8">
        <f ca="1">+Allocators!S685</f>
        <v>0</v>
      </c>
      <c r="R413" s="8">
        <f ca="1">+Allocators!T685</f>
        <v>8.0088960268487622E-21</v>
      </c>
      <c r="S413" s="8">
        <f ca="1">+Allocators!U685</f>
        <v>0</v>
      </c>
      <c r="T413" s="8">
        <f ca="1">+Allocators!V685</f>
        <v>0</v>
      </c>
    </row>
    <row r="414" spans="1:20">
      <c r="A414" s="14" t="str">
        <f>CONCATENATE(Allocators!A686," ",Allocators!B686)</f>
        <v>TDOMX BULKTRAN</v>
      </c>
      <c r="B414" s="8">
        <f ca="1">+Allocators!D686</f>
        <v>0.10680699151196492</v>
      </c>
      <c r="C414" s="8">
        <f ca="1">+Allocators!E686</f>
        <v>5.2611307280668443E-2</v>
      </c>
      <c r="D414" s="8">
        <f ca="1">+Allocators!F686</f>
        <v>2.6007649108682183E-3</v>
      </c>
      <c r="E414" s="8">
        <f ca="1">+Allocators!G686</f>
        <v>9.526452816630929E-3</v>
      </c>
      <c r="F414" s="8">
        <f ca="1">+Allocators!H686</f>
        <v>2.9985891197100318E-4</v>
      </c>
      <c r="G414" s="8">
        <f ca="1">+Allocators!I686</f>
        <v>2.8119809266380006E-5</v>
      </c>
      <c r="H414" s="8">
        <f ca="1">+Allocators!J686</f>
        <v>7.2415860829082787E-3</v>
      </c>
      <c r="I414" s="8">
        <f ca="1">+Allocators!K686</f>
        <v>1.3493184632393427E-3</v>
      </c>
      <c r="J414" s="8">
        <f ca="1">+Allocators!L686</f>
        <v>6.097318892274256E-4</v>
      </c>
      <c r="K414" s="8">
        <f ca="1">+Allocators!M686</f>
        <v>2.7418961494779181E-5</v>
      </c>
      <c r="L414" s="8">
        <f ca="1">+Allocators!N686</f>
        <v>2.5296715003116581E-4</v>
      </c>
      <c r="M414" s="8">
        <f ca="1">+Allocators!O686</f>
        <v>4.1397643092508018E-3</v>
      </c>
      <c r="N414" s="8">
        <f ca="1">+Allocators!P686</f>
        <v>2.1878770695326667E-2</v>
      </c>
      <c r="O414" s="8">
        <f ca="1">+Allocators!Q686</f>
        <v>3.9509433630560723E-3</v>
      </c>
      <c r="P414" s="8">
        <f ca="1">+Allocators!R686</f>
        <v>2.2238795951085729E-3</v>
      </c>
      <c r="Q414" s="8">
        <f ca="1">+Allocators!S686</f>
        <v>3.7249133149798616E-5</v>
      </c>
      <c r="R414" s="8">
        <f ca="1">+Allocators!T686</f>
        <v>2.8858139767041725E-5</v>
      </c>
      <c r="S414" s="8">
        <f ca="1">+Allocators!U686</f>
        <v>0</v>
      </c>
      <c r="T414" s="8">
        <f ca="1">+Allocators!V686</f>
        <v>0</v>
      </c>
    </row>
    <row r="415" spans="1:20">
      <c r="A415" s="14" t="str">
        <f>CONCATENATE(Allocators!A687," ",Allocators!B687)</f>
        <v>TDOMX SUBTRAN</v>
      </c>
      <c r="B415" s="8">
        <f ca="1">+Allocators!D687</f>
        <v>2.349310792925129E-2</v>
      </c>
      <c r="C415" s="8">
        <f ca="1">+Allocators!E687</f>
        <v>1.1438029134738816E-2</v>
      </c>
      <c r="D415" s="8">
        <f ca="1">+Allocators!F687</f>
        <v>5.5201424876104527E-4</v>
      </c>
      <c r="E415" s="8">
        <f ca="1">+Allocators!G687</f>
        <v>2.0082008460444519E-3</v>
      </c>
      <c r="F415" s="8">
        <f ca="1">+Allocators!H687</f>
        <v>6.2031434662297179E-5</v>
      </c>
      <c r="G415" s="8">
        <f ca="1">+Allocators!I687</f>
        <v>7.7256871233820334E-6</v>
      </c>
      <c r="H415" s="8">
        <f ca="1">+Allocators!J687</f>
        <v>1.5172271269944058E-3</v>
      </c>
      <c r="I415" s="8">
        <f ca="1">+Allocators!K687</f>
        <v>2.8205075328145501E-4</v>
      </c>
      <c r="J415" s="8">
        <f ca="1">+Allocators!L687</f>
        <v>1.6782355894599086E-4</v>
      </c>
      <c r="K415" s="8">
        <f ca="1">+Allocators!M687</f>
        <v>0</v>
      </c>
      <c r="L415" s="8">
        <f ca="1">+Allocators!N687</f>
        <v>5.2978966115210327E-5</v>
      </c>
      <c r="M415" s="8">
        <f ca="1">+Allocators!O687</f>
        <v>8.6729592336382152E-4</v>
      </c>
      <c r="N415" s="8">
        <f ca="1">+Allocators!P687</f>
        <v>6.0421758577589293E-3</v>
      </c>
      <c r="O415" s="8">
        <f ca="1">+Allocators!Q687</f>
        <v>0</v>
      </c>
      <c r="P415" s="8">
        <f ca="1">+Allocators!R687</f>
        <v>4.5664091418425658E-4</v>
      </c>
      <c r="Q415" s="8">
        <f ca="1">+Allocators!S687</f>
        <v>7.6122164454921337E-6</v>
      </c>
      <c r="R415" s="8">
        <f ca="1">+Allocators!T687</f>
        <v>6.0978174642728862E-6</v>
      </c>
      <c r="S415" s="8">
        <f ca="1">+Allocators!U687</f>
        <v>2.0733882961833016E-5</v>
      </c>
      <c r="T415" s="8">
        <f ca="1">+Allocators!V687</f>
        <v>4.4695604056331256E-6</v>
      </c>
    </row>
    <row r="416" spans="1:20">
      <c r="A416" s="14" t="str">
        <f>CONCATENATE(Allocators!A688," ",Allocators!B688)</f>
        <v>TDOMX DISTPRI</v>
      </c>
      <c r="B416" s="8">
        <f ca="1">+Allocators!D688</f>
        <v>0.58412148146512843</v>
      </c>
      <c r="C416" s="8">
        <f ca="1">+Allocators!E688</f>
        <v>0.3903932991523788</v>
      </c>
      <c r="D416" s="8">
        <f ca="1">+Allocators!F688</f>
        <v>1.8402120985915128E-2</v>
      </c>
      <c r="E416" s="8">
        <f ca="1">+Allocators!G688</f>
        <v>6.6819230699879398E-2</v>
      </c>
      <c r="F416" s="8">
        <f ca="1">+Allocators!H688</f>
        <v>2.065061918053091E-3</v>
      </c>
      <c r="G416" s="8">
        <f ca="1">+Allocators!I688</f>
        <v>0</v>
      </c>
      <c r="H416" s="8">
        <f ca="1">+Allocators!J688</f>
        <v>5.0102744021992059E-2</v>
      </c>
      <c r="I416" s="8">
        <f ca="1">+Allocators!K688</f>
        <v>9.3316394457109465E-3</v>
      </c>
      <c r="J416" s="8">
        <f ca="1">+Allocators!L688</f>
        <v>0</v>
      </c>
      <c r="K416" s="8">
        <f ca="1">+Allocators!M688</f>
        <v>0</v>
      </c>
      <c r="L416" s="8">
        <f ca="1">+Allocators!N688</f>
        <v>1.7861319484099426E-3</v>
      </c>
      <c r="M416" s="8">
        <f ca="1">+Allocators!O688</f>
        <v>2.8806266586135509E-2</v>
      </c>
      <c r="N416" s="8">
        <f ca="1">+Allocators!P688</f>
        <v>0</v>
      </c>
      <c r="O416" s="8">
        <f ca="1">+Allocators!Q688</f>
        <v>0</v>
      </c>
      <c r="P416" s="8">
        <f ca="1">+Allocators!R688</f>
        <v>1.5108279825046995E-2</v>
      </c>
      <c r="Q416" s="8">
        <f ca="1">+Allocators!S688</f>
        <v>2.5206524903519502E-4</v>
      </c>
      <c r="R416" s="8">
        <f ca="1">+Allocators!T688</f>
        <v>2.0421508721988238E-4</v>
      </c>
      <c r="S416" s="8">
        <f ca="1">+Allocators!U688</f>
        <v>6.9961251730031408E-4</v>
      </c>
      <c r="T416" s="8">
        <f ca="1">+Allocators!V688</f>
        <v>1.5081402805094054E-4</v>
      </c>
    </row>
    <row r="417" spans="1:20">
      <c r="A417" s="14" t="str">
        <f>CONCATENATE(Allocators!A689," ",Allocators!B689)</f>
        <v>TDOMX DISTSEC</v>
      </c>
      <c r="B417" s="8">
        <f ca="1">+Allocators!D689</f>
        <v>0.24107411986243249</v>
      </c>
      <c r="C417" s="8">
        <f ca="1">+Allocators!E689</f>
        <v>0.18025146936524863</v>
      </c>
      <c r="D417" s="8">
        <f ca="1">+Allocators!F689</f>
        <v>8.6899807859308585E-3</v>
      </c>
      <c r="E417" s="8">
        <f ca="1">+Allocators!G689</f>
        <v>2.6221293471396012E-2</v>
      </c>
      <c r="F417" s="8">
        <f ca="1">+Allocators!H689</f>
        <v>0</v>
      </c>
      <c r="G417" s="8">
        <f ca="1">+Allocators!I689</f>
        <v>0</v>
      </c>
      <c r="H417" s="8">
        <f ca="1">+Allocators!J689</f>
        <v>1.6708310259489368E-2</v>
      </c>
      <c r="I417" s="8">
        <f ca="1">+Allocators!K689</f>
        <v>0</v>
      </c>
      <c r="J417" s="8">
        <f ca="1">+Allocators!L689</f>
        <v>0</v>
      </c>
      <c r="K417" s="8">
        <f ca="1">+Allocators!M689</f>
        <v>0</v>
      </c>
      <c r="L417" s="8">
        <f ca="1">+Allocators!N689</f>
        <v>4.5175765761372796E-4</v>
      </c>
      <c r="M417" s="8">
        <f ca="1">+Allocators!O689</f>
        <v>0</v>
      </c>
      <c r="N417" s="8">
        <f ca="1">+Allocators!P689</f>
        <v>0</v>
      </c>
      <c r="O417" s="8">
        <f ca="1">+Allocators!Q689</f>
        <v>0</v>
      </c>
      <c r="P417" s="8">
        <f ca="1">+Allocators!R689</f>
        <v>6.162761541232937E-3</v>
      </c>
      <c r="Q417" s="8">
        <f ca="1">+Allocators!S689</f>
        <v>0</v>
      </c>
      <c r="R417" s="8">
        <f ca="1">+Allocators!T689</f>
        <v>6.3951174762015919E-5</v>
      </c>
      <c r="S417" s="8">
        <f ca="1">+Allocators!U689</f>
        <v>2.1713883492272181E-3</v>
      </c>
      <c r="T417" s="8">
        <f ca="1">+Allocators!V689</f>
        <v>3.5320725753174958E-4</v>
      </c>
    </row>
    <row r="418" spans="1:20">
      <c r="A418" s="14" t="str">
        <f>CONCATENATE(Allocators!A690," ",Allocators!B690)</f>
        <v>TDOMX ENERGY</v>
      </c>
      <c r="B418" s="8">
        <f ca="1">+Allocators!D690</f>
        <v>0</v>
      </c>
      <c r="C418" s="8">
        <f ca="1">+Allocators!E690</f>
        <v>0</v>
      </c>
      <c r="D418" s="8">
        <f ca="1">+Allocators!F690</f>
        <v>0</v>
      </c>
      <c r="E418" s="8">
        <f ca="1">+Allocators!G690</f>
        <v>0</v>
      </c>
      <c r="F418" s="8">
        <f ca="1">+Allocators!H690</f>
        <v>0</v>
      </c>
      <c r="G418" s="8">
        <f ca="1">+Allocators!I690</f>
        <v>0</v>
      </c>
      <c r="H418" s="8">
        <f ca="1">+Allocators!J690</f>
        <v>0</v>
      </c>
      <c r="I418" s="8">
        <f ca="1">+Allocators!K690</f>
        <v>0</v>
      </c>
      <c r="J418" s="8">
        <f ca="1">+Allocators!L690</f>
        <v>0</v>
      </c>
      <c r="K418" s="8">
        <f ca="1">+Allocators!M690</f>
        <v>0</v>
      </c>
      <c r="L418" s="8">
        <f ca="1">+Allocators!N690</f>
        <v>0</v>
      </c>
      <c r="M418" s="8">
        <f ca="1">+Allocators!O690</f>
        <v>0</v>
      </c>
      <c r="N418" s="8">
        <f ca="1">+Allocators!P690</f>
        <v>0</v>
      </c>
      <c r="O418" s="8">
        <f ca="1">+Allocators!Q690</f>
        <v>0</v>
      </c>
      <c r="P418" s="8">
        <f ca="1">+Allocators!R690</f>
        <v>0</v>
      </c>
      <c r="Q418" s="8">
        <f ca="1">+Allocators!S690</f>
        <v>0</v>
      </c>
      <c r="R418" s="8">
        <f ca="1">+Allocators!T690</f>
        <v>0</v>
      </c>
      <c r="S418" s="8">
        <f ca="1">+Allocators!U690</f>
        <v>0</v>
      </c>
      <c r="T418" s="8">
        <f ca="1">+Allocators!V690</f>
        <v>0</v>
      </c>
    </row>
    <row r="419" spans="1:20">
      <c r="A419" s="14" t="str">
        <f>CONCATENATE(Allocators!A691," ",Allocators!B691)</f>
        <v>TDOMX CUSTOMER</v>
      </c>
      <c r="B419" s="8">
        <f ca="1">+Allocators!D691</f>
        <v>4.4504299231223177E-2</v>
      </c>
      <c r="C419" s="8">
        <f ca="1">+Allocators!E691</f>
        <v>1.8168234256670315E-2</v>
      </c>
      <c r="D419" s="8">
        <f ca="1">+Allocators!F691</f>
        <v>7.8670783261164494E-3</v>
      </c>
      <c r="E419" s="8">
        <f ca="1">+Allocators!G691</f>
        <v>2.2471723541785931E-3</v>
      </c>
      <c r="F419" s="8">
        <f ca="1">+Allocators!H691</f>
        <v>1.2578293940282367E-3</v>
      </c>
      <c r="G419" s="8">
        <f ca="1">+Allocators!I691</f>
        <v>2.0414289245744067E-4</v>
      </c>
      <c r="H419" s="8">
        <f ca="1">+Allocators!J691</f>
        <v>9.6136240851060653E-4</v>
      </c>
      <c r="I419" s="8">
        <f ca="1">+Allocators!K691</f>
        <v>3.2710631733694022E-4</v>
      </c>
      <c r="J419" s="8">
        <f ca="1">+Allocators!L691</f>
        <v>7.112639752740325E-4</v>
      </c>
      <c r="K419" s="8">
        <f ca="1">+Allocators!M691</f>
        <v>1.250073256493256E-4</v>
      </c>
      <c r="L419" s="8">
        <f ca="1">+Allocators!N691</f>
        <v>6.6233959932290218E-6</v>
      </c>
      <c r="M419" s="8">
        <f ca="1">+Allocators!O691</f>
        <v>1.9404614650801651E-4</v>
      </c>
      <c r="N419" s="8">
        <f ca="1">+Allocators!P691</f>
        <v>1.0459757108476654E-3</v>
      </c>
      <c r="O419" s="8">
        <f ca="1">+Allocators!Q691</f>
        <v>1.875113727690041E-4</v>
      </c>
      <c r="P419" s="8">
        <f ca="1">+Allocators!R691</f>
        <v>2.6658919080986619E-4</v>
      </c>
      <c r="Q419" s="8">
        <f ca="1">+Allocators!S691</f>
        <v>5.5441097353692118E-6</v>
      </c>
      <c r="R419" s="8">
        <f ca="1">+Allocators!T691</f>
        <v>3.2930103369442633E-6</v>
      </c>
      <c r="S419" s="8">
        <f ca="1">+Allocators!U691</f>
        <v>6.067979861760265E-3</v>
      </c>
      <c r="T419" s="8">
        <f ca="1">+Allocators!V691</f>
        <v>4.8575391822408692E-3</v>
      </c>
    </row>
    <row r="420" spans="1:20">
      <c r="A420" s="14" t="str">
        <f>CONCATENATE(Allocators!A692," ",Allocators!B692)</f>
        <v>TDOMX TOTAL</v>
      </c>
      <c r="B420" s="8">
        <f ca="1">+Allocators!D692</f>
        <v>1</v>
      </c>
      <c r="C420" s="8">
        <f ca="1">+Allocators!E692</f>
        <v>0.65286233918970504</v>
      </c>
      <c r="D420" s="8">
        <f ca="1">+Allocators!F692</f>
        <v>3.8111959257591699E-2</v>
      </c>
      <c r="E420" s="8">
        <f ca="1">+Allocators!G692</f>
        <v>0.10682235018812941</v>
      </c>
      <c r="F420" s="8">
        <f ca="1">+Allocators!H692</f>
        <v>3.6847816587146278E-3</v>
      </c>
      <c r="G420" s="8">
        <f ca="1">+Allocators!I692</f>
        <v>2.3998838884720273E-4</v>
      </c>
      <c r="H420" s="8">
        <f ca="1">+Allocators!J692</f>
        <v>7.6531229899894734E-2</v>
      </c>
      <c r="I420" s="8">
        <f ca="1">+Allocators!K692</f>
        <v>1.1290114979568682E-2</v>
      </c>
      <c r="J420" s="8">
        <f ca="1">+Allocators!L692</f>
        <v>1.4888194234474487E-3</v>
      </c>
      <c r="K420" s="8">
        <f ca="1">+Allocators!M692</f>
        <v>1.5242628714410479E-4</v>
      </c>
      <c r="L420" s="8">
        <f ca="1">+Allocators!N692</f>
        <v>2.5504591181632753E-3</v>
      </c>
      <c r="M420" s="8">
        <f ca="1">+Allocators!O692</f>
        <v>3.4007372965258152E-2</v>
      </c>
      <c r="N420" s="8">
        <f ca="1">+Allocators!P692</f>
        <v>2.8966922263933284E-2</v>
      </c>
      <c r="O420" s="8">
        <f ca="1">+Allocators!Q692</f>
        <v>4.138454735825076E-3</v>
      </c>
      <c r="P420" s="8">
        <f ca="1">+Allocators!R692</f>
        <v>2.4218151066382625E-2</v>
      </c>
      <c r="Q420" s="8">
        <f ca="1">+Allocators!S692</f>
        <v>3.0247070836585501E-4</v>
      </c>
      <c r="R420" s="8">
        <f ca="1">+Allocators!T692</f>
        <v>3.0641522955015719E-4</v>
      </c>
      <c r="S420" s="8">
        <f ca="1">+Allocators!U692</f>
        <v>8.9597146112496296E-3</v>
      </c>
      <c r="T420" s="8">
        <f ca="1">+Allocators!V692</f>
        <v>5.3660300282291932E-3</v>
      </c>
    </row>
    <row r="421" spans="1:20"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</row>
    <row r="422" spans="1:20">
      <c r="A422" s="14" t="str">
        <f>CONCATENATE(Allocators!A464," ",Allocators!B464)</f>
        <v>TDPLANT PRODUCTION</v>
      </c>
      <c r="B422" s="8">
        <f>Allocators!D464</f>
        <v>7.4239526879728178E-3</v>
      </c>
      <c r="C422" s="8">
        <f>Allocators!E464</f>
        <v>3.6569128160521937E-3</v>
      </c>
      <c r="D422" s="8">
        <f>Allocators!F464</f>
        <v>1.8077426746602576E-4</v>
      </c>
      <c r="E422" s="8">
        <f>Allocators!G464</f>
        <v>6.6216578141282663E-4</v>
      </c>
      <c r="F422" s="8">
        <f>Allocators!H464</f>
        <v>2.0842627846982782E-5</v>
      </c>
      <c r="G422" s="8">
        <f>Allocators!I464</f>
        <v>1.9545549465742474E-6</v>
      </c>
      <c r="H422" s="8">
        <f>Allocators!J464</f>
        <v>5.0334900088793279E-4</v>
      </c>
      <c r="I422" s="8">
        <f>Allocators!K464</f>
        <v>9.3788583409119751E-5</v>
      </c>
      <c r="J422" s="8">
        <f>Allocators!L464</f>
        <v>4.2381314499113112E-5</v>
      </c>
      <c r="K422" s="8">
        <f>Allocators!M464</f>
        <v>1.9058403388113956E-6</v>
      </c>
      <c r="L422" s="8">
        <f>Allocators!N464</f>
        <v>1.758326984832555E-5</v>
      </c>
      <c r="M422" s="8">
        <f>Allocators!O464</f>
        <v>2.8774721519792597E-4</v>
      </c>
      <c r="N422" s="8">
        <f>Allocators!P464</f>
        <v>1.5207521175700902E-3</v>
      </c>
      <c r="O422" s="8">
        <f>Allocators!Q464</f>
        <v>2.7462262708619268E-4</v>
      </c>
      <c r="P422" s="8">
        <f>Allocators!R464</f>
        <v>1.5457767945822794E-4</v>
      </c>
      <c r="Q422" s="8">
        <f>Allocators!S464</f>
        <v>2.5891170442819395E-6</v>
      </c>
      <c r="R422" s="8">
        <f>Allocators!T464</f>
        <v>2.0058749081929204E-6</v>
      </c>
      <c r="S422" s="8">
        <f>Allocators!U464</f>
        <v>0</v>
      </c>
      <c r="T422" s="8">
        <f>Allocators!V464</f>
        <v>0</v>
      </c>
    </row>
    <row r="423" spans="1:20">
      <c r="A423" s="14" t="str">
        <f>CONCATENATE(Allocators!A465," ",Allocators!B465)</f>
        <v>TDPLANT BULKTRAN</v>
      </c>
      <c r="B423" s="8">
        <f>Allocators!D465</f>
        <v>0.33758424199196757</v>
      </c>
      <c r="C423" s="8">
        <f>Allocators!E465</f>
        <v>0.16628825545152928</v>
      </c>
      <c r="D423" s="8">
        <f>Allocators!F465</f>
        <v>8.2202226521510078E-3</v>
      </c>
      <c r="E423" s="8">
        <f>Allocators!G465</f>
        <v>3.0110204467413821E-2</v>
      </c>
      <c r="F423" s="8">
        <f>Allocators!H465</f>
        <v>9.4776233343233285E-4</v>
      </c>
      <c r="G423" s="8">
        <f>Allocators!I465</f>
        <v>8.8878118948666182E-5</v>
      </c>
      <c r="H423" s="8">
        <f>Allocators!J465</f>
        <v>2.2888439361615335E-2</v>
      </c>
      <c r="I423" s="8">
        <f>Allocators!K465</f>
        <v>4.2647830836747436E-3</v>
      </c>
      <c r="J423" s="8">
        <f>Allocators!L465</f>
        <v>1.9271760652495517E-3</v>
      </c>
      <c r="K423" s="8">
        <f>Allocators!M465</f>
        <v>8.6662953439570111E-5</v>
      </c>
      <c r="L423" s="8">
        <f>Allocators!N465</f>
        <v>7.9955181194831101E-4</v>
      </c>
      <c r="M423" s="8">
        <f>Allocators!O465</f>
        <v>1.3084529173422862E-2</v>
      </c>
      <c r="N423" s="8">
        <f>Allocators!P465</f>
        <v>6.9152104336451831E-2</v>
      </c>
      <c r="O423" s="8">
        <f>Allocators!Q465</f>
        <v>1.2487723897934755E-2</v>
      </c>
      <c r="P423" s="8">
        <f>Allocators!R465</f>
        <v>7.0290034085645952E-3</v>
      </c>
      <c r="Q423" s="8">
        <f>Allocators!S465</f>
        <v>1.1773312028757938E-4</v>
      </c>
      <c r="R423" s="8">
        <f>Allocators!T465</f>
        <v>9.1211755903298646E-5</v>
      </c>
      <c r="S423" s="8">
        <f>Allocators!U465</f>
        <v>0</v>
      </c>
      <c r="T423" s="8">
        <f>Allocators!V465</f>
        <v>0</v>
      </c>
    </row>
    <row r="424" spans="1:20">
      <c r="A424" s="14" t="str">
        <f>CONCATENATE(Allocators!A466," ",Allocators!B466)</f>
        <v>TDPLANT SUBTRAN</v>
      </c>
      <c r="B424" s="8">
        <f>Allocators!D466</f>
        <v>7.4157101657485305E-2</v>
      </c>
      <c r="C424" s="8">
        <f>Allocators!E466</f>
        <v>3.6104677672297088E-2</v>
      </c>
      <c r="D424" s="8">
        <f>Allocators!F466</f>
        <v>1.7424589749908753E-3</v>
      </c>
      <c r="E424" s="8">
        <f>Allocators!G466</f>
        <v>6.3389805528174942E-3</v>
      </c>
      <c r="F424" s="8">
        <f>Allocators!H466</f>
        <v>1.9580514506912375E-4</v>
      </c>
      <c r="G424" s="8">
        <f>Allocators!I466</f>
        <v>2.4386495269501148E-5</v>
      </c>
      <c r="H424" s="8">
        <f>Allocators!J466</f>
        <v>4.7891988847473099E-3</v>
      </c>
      <c r="I424" s="8">
        <f>Allocators!K466</f>
        <v>8.9030648676416933E-4</v>
      </c>
      <c r="J424" s="8">
        <f>Allocators!L466</f>
        <v>5.2974296796990208E-4</v>
      </c>
      <c r="K424" s="8">
        <f>Allocators!M466</f>
        <v>0</v>
      </c>
      <c r="L424" s="8">
        <f>Allocators!N466</f>
        <v>1.6723060174692384E-4</v>
      </c>
      <c r="M424" s="8">
        <f>Allocators!O466</f>
        <v>2.7376604300163019E-3</v>
      </c>
      <c r="N424" s="8">
        <f>Allocators!P466</f>
        <v>1.9072412669519114E-2</v>
      </c>
      <c r="O424" s="8">
        <f>Allocators!Q466</f>
        <v>0</v>
      </c>
      <c r="P424" s="8">
        <f>Allocators!R466</f>
        <v>1.4414085525042803E-3</v>
      </c>
      <c r="Q424" s="8">
        <f>Allocators!S466</f>
        <v>2.4028319730497735E-5</v>
      </c>
      <c r="R424" s="8">
        <f>Allocators!T466</f>
        <v>1.9248048021089769E-5</v>
      </c>
      <c r="S424" s="8">
        <f>Allocators!U466</f>
        <v>6.5447478093804277E-5</v>
      </c>
      <c r="T424" s="8">
        <f>Allocators!V466</f>
        <v>1.4108377927814251E-5</v>
      </c>
    </row>
    <row r="425" spans="1:20">
      <c r="A425" s="14" t="str">
        <f>CONCATENATE(Allocators!A467," ",Allocators!B467)</f>
        <v>TDPLANT DISTPRI</v>
      </c>
      <c r="B425" s="8">
        <f>Allocators!D467</f>
        <v>0.32980276799913566</v>
      </c>
      <c r="C425" s="8">
        <f>Allocators!E467</f>
        <v>0.22042125611580615</v>
      </c>
      <c r="D425" s="8">
        <f>Allocators!F467</f>
        <v>1.0390082595467962E-2</v>
      </c>
      <c r="E425" s="8">
        <f>Allocators!G467</f>
        <v>3.7727027578438162E-2</v>
      </c>
      <c r="F425" s="8">
        <f>Allocators!H467</f>
        <v>1.1659614622547875E-3</v>
      </c>
      <c r="G425" s="8">
        <f>Allocators!I467</f>
        <v>0</v>
      </c>
      <c r="H425" s="8">
        <f>Allocators!J467</f>
        <v>2.8288676563235766E-2</v>
      </c>
      <c r="I425" s="8">
        <f>Allocators!K467</f>
        <v>5.2687679135613522E-3</v>
      </c>
      <c r="J425" s="8">
        <f>Allocators!L467</f>
        <v>0</v>
      </c>
      <c r="K425" s="8">
        <f>Allocators!M467</f>
        <v>0</v>
      </c>
      <c r="L425" s="8">
        <f>Allocators!N467</f>
        <v>1.008473886493174E-3</v>
      </c>
      <c r="M425" s="8">
        <f>Allocators!O467</f>
        <v>1.6264401767932018E-2</v>
      </c>
      <c r="N425" s="8">
        <f>Allocators!P467</f>
        <v>0</v>
      </c>
      <c r="O425" s="8">
        <f>Allocators!Q467</f>
        <v>0</v>
      </c>
      <c r="P425" s="8">
        <f>Allocators!R467</f>
        <v>8.5303360073455247E-3</v>
      </c>
      <c r="Q425" s="8">
        <f>Allocators!S467</f>
        <v>1.4231939671125018E-4</v>
      </c>
      <c r="R425" s="8">
        <f>Allocators!T467</f>
        <v>1.1530255806269798E-4</v>
      </c>
      <c r="S425" s="8">
        <f>Allocators!U467</f>
        <v>3.9501054498756945E-4</v>
      </c>
      <c r="T425" s="8">
        <f>Allocators!V467</f>
        <v>8.5151608839211779E-5</v>
      </c>
    </row>
    <row r="426" spans="1:20">
      <c r="A426" s="14" t="str">
        <f>CONCATENATE(Allocators!A468," ",Allocators!B468)</f>
        <v>TDPLANT DISTSEC</v>
      </c>
      <c r="B426" s="8">
        <f>Allocators!D468</f>
        <v>0.17078426789113094</v>
      </c>
      <c r="C426" s="8">
        <f>Allocators!E468</f>
        <v>0.12769564501329042</v>
      </c>
      <c r="D426" s="8">
        <f>Allocators!F468</f>
        <v>6.1562477438892888E-3</v>
      </c>
      <c r="E426" s="8">
        <f>Allocators!G468</f>
        <v>1.857596498216527E-2</v>
      </c>
      <c r="F426" s="8">
        <f>Allocators!H468</f>
        <v>0</v>
      </c>
      <c r="G426" s="8">
        <f>Allocators!I468</f>
        <v>0</v>
      </c>
      <c r="H426" s="8">
        <f>Allocators!J468</f>
        <v>1.1836677188713186E-2</v>
      </c>
      <c r="I426" s="8">
        <f>Allocators!K468</f>
        <v>0</v>
      </c>
      <c r="J426" s="8">
        <f>Allocators!L468</f>
        <v>0</v>
      </c>
      <c r="K426" s="8">
        <f>Allocators!M468</f>
        <v>0</v>
      </c>
      <c r="L426" s="8">
        <f>Allocators!N468</f>
        <v>3.2003891941532206E-4</v>
      </c>
      <c r="M426" s="8">
        <f>Allocators!O468</f>
        <v>0</v>
      </c>
      <c r="N426" s="8">
        <f>Allocators!P468</f>
        <v>0</v>
      </c>
      <c r="O426" s="8">
        <f>Allocators!Q468</f>
        <v>0</v>
      </c>
      <c r="P426" s="8">
        <f>Allocators!R468</f>
        <v>4.3658884603942098E-3</v>
      </c>
      <c r="Q426" s="8">
        <f>Allocators!S468</f>
        <v>0</v>
      </c>
      <c r="R426" s="8">
        <f>Allocators!T468</f>
        <v>4.5304964998902203E-5</v>
      </c>
      <c r="S426" s="8">
        <f>Allocators!U468</f>
        <v>1.5382778115781107E-3</v>
      </c>
      <c r="T426" s="8">
        <f>Allocators!V468</f>
        <v>2.5022280668624447E-4</v>
      </c>
    </row>
    <row r="427" spans="1:20">
      <c r="A427" s="14" t="str">
        <f>CONCATENATE(Allocators!A469," ",Allocators!B469)</f>
        <v>TDPLANT ENERGY</v>
      </c>
      <c r="B427" s="8">
        <f>Allocators!D469</f>
        <v>0</v>
      </c>
      <c r="C427" s="8">
        <f>Allocators!E469</f>
        <v>0</v>
      </c>
      <c r="D427" s="8">
        <f>Allocators!F469</f>
        <v>0</v>
      </c>
      <c r="E427" s="8">
        <f>Allocators!G469</f>
        <v>0</v>
      </c>
      <c r="F427" s="8">
        <f>Allocators!H469</f>
        <v>0</v>
      </c>
      <c r="G427" s="8">
        <f>Allocators!I469</f>
        <v>0</v>
      </c>
      <c r="H427" s="8">
        <f>Allocators!J469</f>
        <v>0</v>
      </c>
      <c r="I427" s="8">
        <f>Allocators!K469</f>
        <v>0</v>
      </c>
      <c r="J427" s="8">
        <f>Allocators!L469</f>
        <v>0</v>
      </c>
      <c r="K427" s="8">
        <f>Allocators!M469</f>
        <v>0</v>
      </c>
      <c r="L427" s="8">
        <f>Allocators!N469</f>
        <v>0</v>
      </c>
      <c r="M427" s="8">
        <f>Allocators!O469</f>
        <v>0</v>
      </c>
      <c r="N427" s="8">
        <f>Allocators!P469</f>
        <v>0</v>
      </c>
      <c r="O427" s="8">
        <f>Allocators!Q469</f>
        <v>0</v>
      </c>
      <c r="P427" s="8">
        <f>Allocators!R469</f>
        <v>0</v>
      </c>
      <c r="Q427" s="8">
        <f>Allocators!S469</f>
        <v>0</v>
      </c>
      <c r="R427" s="8">
        <f>Allocators!T469</f>
        <v>0</v>
      </c>
      <c r="S427" s="8">
        <f>Allocators!U469</f>
        <v>0</v>
      </c>
      <c r="T427" s="8">
        <f>Allocators!V469</f>
        <v>0</v>
      </c>
    </row>
    <row r="428" spans="1:20">
      <c r="A428" s="14" t="str">
        <f>CONCATENATE(Allocators!A470," ",Allocators!B470)</f>
        <v>TDPLANT CUSTOMER</v>
      </c>
      <c r="B428" s="8">
        <f>Allocators!D470</f>
        <v>8.0247667772307657E-2</v>
      </c>
      <c r="C428" s="8">
        <f>Allocators!E470</f>
        <v>3.6525313716287484E-2</v>
      </c>
      <c r="D428" s="8">
        <f>Allocators!F470</f>
        <v>9.8323988970410447E-3</v>
      </c>
      <c r="E428" s="8">
        <f>Allocators!G470</f>
        <v>2.7891147006622158E-3</v>
      </c>
      <c r="F428" s="8">
        <f>Allocators!H470</f>
        <v>9.2254307048723113E-4</v>
      </c>
      <c r="G428" s="8">
        <f>Allocators!I470</f>
        <v>1.4985059658149521E-4</v>
      </c>
      <c r="H428" s="8">
        <f>Allocators!J470</f>
        <v>8.0539291757681774E-4</v>
      </c>
      <c r="I428" s="8">
        <f>Allocators!K470</f>
        <v>2.3953404066914214E-4</v>
      </c>
      <c r="J428" s="8">
        <f>Allocators!L470</f>
        <v>5.2210160118094711E-4</v>
      </c>
      <c r="K428" s="8">
        <f>Allocators!M470</f>
        <v>9.176132511943317E-5</v>
      </c>
      <c r="L428" s="8">
        <f>Allocators!N470</f>
        <v>5.5413233581493785E-6</v>
      </c>
      <c r="M428" s="8">
        <f>Allocators!O470</f>
        <v>1.4209648392853023E-4</v>
      </c>
      <c r="N428" s="8">
        <f>Allocators!P470</f>
        <v>7.6779594133042435E-4</v>
      </c>
      <c r="O428" s="8">
        <f>Allocators!Q470</f>
        <v>1.3764226976997678E-4</v>
      </c>
      <c r="P428" s="8">
        <f>Allocators!R470</f>
        <v>2.2303643157513693E-4</v>
      </c>
      <c r="Q428" s="8">
        <f>Allocators!S470</f>
        <v>4.0598511823876616E-6</v>
      </c>
      <c r="R428" s="8">
        <f>Allocators!T470</f>
        <v>4.1158151376719705E-6</v>
      </c>
      <c r="S428" s="8">
        <f>Allocators!U470</f>
        <v>2.4174391157495222E-2</v>
      </c>
      <c r="T428" s="8">
        <f>Allocators!V470</f>
        <v>2.9109776329243305E-3</v>
      </c>
    </row>
    <row r="429" spans="1:20">
      <c r="A429" s="14" t="str">
        <f>CONCATENATE(Allocators!A471," ",Allocators!B471)</f>
        <v>TDPLANT TOTAL</v>
      </c>
      <c r="B429" s="8">
        <f>Allocators!D471</f>
        <v>1.0000000000000002</v>
      </c>
      <c r="C429" s="8">
        <f>Allocators!E471</f>
        <v>0.59069206078526271</v>
      </c>
      <c r="D429" s="8">
        <f>Allocators!F471</f>
        <v>3.6522185131006205E-2</v>
      </c>
      <c r="E429" s="8">
        <f>Allocators!G471</f>
        <v>9.6203458062909794E-2</v>
      </c>
      <c r="F429" s="8">
        <f>Allocators!H471</f>
        <v>3.2529146390904581E-3</v>
      </c>
      <c r="G429" s="8">
        <f>Allocators!I471</f>
        <v>2.6506976574623676E-4</v>
      </c>
      <c r="H429" s="8">
        <f>Allocators!J471</f>
        <v>6.9111733916776358E-2</v>
      </c>
      <c r="I429" s="8">
        <f>Allocators!K471</f>
        <v>1.0757180108078529E-2</v>
      </c>
      <c r="J429" s="8">
        <f>Allocators!L471</f>
        <v>3.021401948899514E-3</v>
      </c>
      <c r="K429" s="8">
        <f>Allocators!M471</f>
        <v>1.8033011889781469E-4</v>
      </c>
      <c r="L429" s="8">
        <f>Allocators!N471</f>
        <v>2.3184198128102058E-3</v>
      </c>
      <c r="M429" s="8">
        <f>Allocators!O471</f>
        <v>3.2516435070497639E-2</v>
      </c>
      <c r="N429" s="8">
        <f>Allocators!P471</f>
        <v>9.0513065064871459E-2</v>
      </c>
      <c r="O429" s="8">
        <f>Allocators!Q471</f>
        <v>1.2899988794790925E-2</v>
      </c>
      <c r="P429" s="8">
        <f>Allocators!R471</f>
        <v>2.1744250539841976E-2</v>
      </c>
      <c r="Q429" s="8">
        <f>Allocators!S471</f>
        <v>2.9072980495599692E-4</v>
      </c>
      <c r="R429" s="8">
        <f>Allocators!T471</f>
        <v>2.7718901703185347E-4</v>
      </c>
      <c r="S429" s="8">
        <f>Allocators!U471</f>
        <v>2.6173126992154707E-2</v>
      </c>
      <c r="T429" s="8">
        <f>Allocators!V471</f>
        <v>3.2604604263776009E-3</v>
      </c>
    </row>
    <row r="430" spans="1:20"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</row>
    <row r="431" spans="1:20">
      <c r="A431" s="14" t="str">
        <f>CONCATENATE(Allocators!A634," ",Allocators!B634)</f>
        <v>TOTMXEXP PRODUCTION</v>
      </c>
      <c r="B431" s="8">
        <f>Allocators!D634</f>
        <v>0</v>
      </c>
      <c r="C431" s="8">
        <f>Allocators!E634</f>
        <v>0</v>
      </c>
      <c r="D431" s="8">
        <f>Allocators!F634</f>
        <v>0</v>
      </c>
      <c r="E431" s="8">
        <f>Allocators!G634</f>
        <v>0</v>
      </c>
      <c r="F431" s="8">
        <f>Allocators!H634</f>
        <v>0</v>
      </c>
      <c r="G431" s="8">
        <f>Allocators!I634</f>
        <v>0</v>
      </c>
      <c r="H431" s="8">
        <f>Allocators!J634</f>
        <v>0</v>
      </c>
      <c r="I431" s="8">
        <f>Allocators!K634</f>
        <v>0</v>
      </c>
      <c r="J431" s="8">
        <f>Allocators!L634</f>
        <v>0</v>
      </c>
      <c r="K431" s="8">
        <f>Allocators!M634</f>
        <v>0</v>
      </c>
      <c r="L431" s="8">
        <f>Allocators!N634</f>
        <v>0</v>
      </c>
      <c r="M431" s="8">
        <f>Allocators!O634</f>
        <v>0</v>
      </c>
      <c r="N431" s="8">
        <f>Allocators!P634</f>
        <v>0</v>
      </c>
      <c r="O431" s="8">
        <f>Allocators!Q634</f>
        <v>0</v>
      </c>
      <c r="P431" s="8">
        <f>Allocators!R634</f>
        <v>0</v>
      </c>
      <c r="Q431" s="8">
        <f>Allocators!S634</f>
        <v>0</v>
      </c>
      <c r="R431" s="8">
        <f>Allocators!T634</f>
        <v>0</v>
      </c>
      <c r="S431" s="8">
        <f>Allocators!U634</f>
        <v>0</v>
      </c>
      <c r="T431" s="8">
        <f>Allocators!V634</f>
        <v>0</v>
      </c>
    </row>
    <row r="432" spans="1:20">
      <c r="A432" s="14" t="str">
        <f>CONCATENATE(Allocators!A635," ",Allocators!B635)</f>
        <v>TOTMXEXP BULKTRAN</v>
      </c>
      <c r="B432" s="8">
        <f>Allocators!D635</f>
        <v>0</v>
      </c>
      <c r="C432" s="8">
        <f>Allocators!E635</f>
        <v>0</v>
      </c>
      <c r="D432" s="8">
        <f>Allocators!F635</f>
        <v>0</v>
      </c>
      <c r="E432" s="8">
        <f>Allocators!G635</f>
        <v>0</v>
      </c>
      <c r="F432" s="8">
        <f>Allocators!H635</f>
        <v>0</v>
      </c>
      <c r="G432" s="8">
        <f>Allocators!I635</f>
        <v>0</v>
      </c>
      <c r="H432" s="8">
        <f>Allocators!J635</f>
        <v>0</v>
      </c>
      <c r="I432" s="8">
        <f>Allocators!K635</f>
        <v>0</v>
      </c>
      <c r="J432" s="8">
        <f>Allocators!L635</f>
        <v>0</v>
      </c>
      <c r="K432" s="8">
        <f>Allocators!M635</f>
        <v>0</v>
      </c>
      <c r="L432" s="8">
        <f>Allocators!N635</f>
        <v>0</v>
      </c>
      <c r="M432" s="8">
        <f>Allocators!O635</f>
        <v>0</v>
      </c>
      <c r="N432" s="8">
        <f>Allocators!P635</f>
        <v>0</v>
      </c>
      <c r="O432" s="8">
        <f>Allocators!Q635</f>
        <v>0</v>
      </c>
      <c r="P432" s="8">
        <f>Allocators!R635</f>
        <v>0</v>
      </c>
      <c r="Q432" s="8">
        <f>Allocators!S635</f>
        <v>0</v>
      </c>
      <c r="R432" s="8">
        <f>Allocators!T635</f>
        <v>0</v>
      </c>
      <c r="S432" s="8">
        <f>Allocators!U635</f>
        <v>0</v>
      </c>
      <c r="T432" s="8">
        <f>Allocators!V635</f>
        <v>0</v>
      </c>
    </row>
    <row r="433" spans="1:20">
      <c r="A433" s="14" t="str">
        <f>CONCATENATE(Allocators!A636," ",Allocators!B636)</f>
        <v>TOTMXEXP SUBTRAN</v>
      </c>
      <c r="B433" s="8">
        <f>Allocators!D636</f>
        <v>0</v>
      </c>
      <c r="C433" s="8">
        <f>Allocators!E636</f>
        <v>0</v>
      </c>
      <c r="D433" s="8">
        <f>Allocators!F636</f>
        <v>0</v>
      </c>
      <c r="E433" s="8">
        <f>Allocators!G636</f>
        <v>0</v>
      </c>
      <c r="F433" s="8">
        <f>Allocators!H636</f>
        <v>0</v>
      </c>
      <c r="G433" s="8">
        <f>Allocators!I636</f>
        <v>0</v>
      </c>
      <c r="H433" s="8">
        <f>Allocators!J636</f>
        <v>0</v>
      </c>
      <c r="I433" s="8">
        <f>Allocators!K636</f>
        <v>0</v>
      </c>
      <c r="J433" s="8">
        <f>Allocators!L636</f>
        <v>0</v>
      </c>
      <c r="K433" s="8">
        <f>Allocators!M636</f>
        <v>0</v>
      </c>
      <c r="L433" s="8">
        <f>Allocators!N636</f>
        <v>0</v>
      </c>
      <c r="M433" s="8">
        <f>Allocators!O636</f>
        <v>0</v>
      </c>
      <c r="N433" s="8">
        <f>Allocators!P636</f>
        <v>0</v>
      </c>
      <c r="O433" s="8">
        <f>Allocators!Q636</f>
        <v>0</v>
      </c>
      <c r="P433" s="8">
        <f>Allocators!R636</f>
        <v>0</v>
      </c>
      <c r="Q433" s="8">
        <f>Allocators!S636</f>
        <v>0</v>
      </c>
      <c r="R433" s="8">
        <f>Allocators!T636</f>
        <v>0</v>
      </c>
      <c r="S433" s="8">
        <f>Allocators!U636</f>
        <v>0</v>
      </c>
      <c r="T433" s="8">
        <f>Allocators!V636</f>
        <v>0</v>
      </c>
    </row>
    <row r="434" spans="1:20">
      <c r="A434" s="14" t="str">
        <f>CONCATENATE(Allocators!A637," ",Allocators!B637)</f>
        <v>TOTMXEXP DISTPRI</v>
      </c>
      <c r="B434" s="8">
        <f>Allocators!D637</f>
        <v>0.70565674653279542</v>
      </c>
      <c r="C434" s="8">
        <f>Allocators!E637</f>
        <v>0.47162050034025021</v>
      </c>
      <c r="D434" s="8">
        <f>Allocators!F637</f>
        <v>2.2230959203302269E-2</v>
      </c>
      <c r="E434" s="8">
        <f>Allocators!G637</f>
        <v>8.0721977255883717E-2</v>
      </c>
      <c r="F434" s="8">
        <f>Allocators!H637</f>
        <v>2.4947291286514933E-3</v>
      </c>
      <c r="G434" s="8">
        <f>Allocators!I637</f>
        <v>0</v>
      </c>
      <c r="H434" s="8">
        <f>Allocators!J637</f>
        <v>6.0527373946672923E-2</v>
      </c>
      <c r="I434" s="8">
        <f>Allocators!K637</f>
        <v>1.1273227470697979E-2</v>
      </c>
      <c r="J434" s="8">
        <f>Allocators!L637</f>
        <v>0</v>
      </c>
      <c r="K434" s="8">
        <f>Allocators!M637</f>
        <v>0</v>
      </c>
      <c r="L434" s="8">
        <f>Allocators!N637</f>
        <v>2.1577635810137346E-3</v>
      </c>
      <c r="M434" s="8">
        <f>Allocators!O637</f>
        <v>3.4799843874843514E-2</v>
      </c>
      <c r="N434" s="8">
        <f>Allocators!P637</f>
        <v>0</v>
      </c>
      <c r="O434" s="8">
        <f>Allocators!Q637</f>
        <v>0</v>
      </c>
      <c r="P434" s="8">
        <f>Allocators!R637</f>
        <v>1.8251784817617953E-2</v>
      </c>
      <c r="Q434" s="8">
        <f>Allocators!S637</f>
        <v>3.0451121760152809E-4</v>
      </c>
      <c r="R434" s="8">
        <f>Allocators!T637</f>
        <v>2.4670510949030441E-4</v>
      </c>
      <c r="S434" s="8">
        <f>Allocators!U637</f>
        <v>8.4517743047810099E-4</v>
      </c>
      <c r="T434" s="8">
        <f>Allocators!V637</f>
        <v>1.8219315629172916E-4</v>
      </c>
    </row>
    <row r="435" spans="1:20">
      <c r="A435" s="14" t="str">
        <f>CONCATENATE(Allocators!A638," ",Allocators!B638)</f>
        <v>TOTMXEXP DISTSEC</v>
      </c>
      <c r="B435" s="8">
        <f>Allocators!D638</f>
        <v>0.29002473735775475</v>
      </c>
      <c r="C435" s="8">
        <f>Allocators!E638</f>
        <v>0.21685191712340335</v>
      </c>
      <c r="D435" s="8">
        <f>Allocators!F638</f>
        <v>1.0454500037257139E-2</v>
      </c>
      <c r="E435" s="8">
        <f>Allocators!G638</f>
        <v>3.1545583393861959E-2</v>
      </c>
      <c r="F435" s="8">
        <f>Allocators!H638</f>
        <v>0</v>
      </c>
      <c r="G435" s="8">
        <f>Allocators!I638</f>
        <v>0</v>
      </c>
      <c r="H435" s="8">
        <f>Allocators!J638</f>
        <v>2.0100968521488426E-2</v>
      </c>
      <c r="I435" s="8">
        <f>Allocators!K638</f>
        <v>0</v>
      </c>
      <c r="J435" s="8">
        <f>Allocators!L638</f>
        <v>0</v>
      </c>
      <c r="K435" s="8">
        <f>Allocators!M638</f>
        <v>0</v>
      </c>
      <c r="L435" s="8">
        <f>Allocators!N638</f>
        <v>5.4348801967437342E-4</v>
      </c>
      <c r="M435" s="8">
        <f>Allocators!O638</f>
        <v>0</v>
      </c>
      <c r="N435" s="8">
        <f>Allocators!P638</f>
        <v>0</v>
      </c>
      <c r="O435" s="8">
        <f>Allocators!Q638</f>
        <v>0</v>
      </c>
      <c r="P435" s="8">
        <f>Allocators!R638</f>
        <v>7.4141235003346564E-3</v>
      </c>
      <c r="Q435" s="8">
        <f>Allocators!S638</f>
        <v>0</v>
      </c>
      <c r="R435" s="8">
        <f>Allocators!T638</f>
        <v>7.6936598066426715E-5</v>
      </c>
      <c r="S435" s="8">
        <f>Allocators!U638</f>
        <v>2.61229341434775E-3</v>
      </c>
      <c r="T435" s="8">
        <f>Allocators!V638</f>
        <v>4.2492674932072602E-4</v>
      </c>
    </row>
    <row r="436" spans="1:20">
      <c r="A436" s="14" t="str">
        <f>CONCATENATE(Allocators!A639," ",Allocators!B639)</f>
        <v>TOTMXEXP ENERGY</v>
      </c>
      <c r="B436" s="8">
        <f>Allocators!D639</f>
        <v>0</v>
      </c>
      <c r="C436" s="8">
        <f>Allocators!E639</f>
        <v>0</v>
      </c>
      <c r="D436" s="8">
        <f>Allocators!F639</f>
        <v>0</v>
      </c>
      <c r="E436" s="8">
        <f>Allocators!G639</f>
        <v>0</v>
      </c>
      <c r="F436" s="8">
        <f>Allocators!H639</f>
        <v>0</v>
      </c>
      <c r="G436" s="8">
        <f>Allocators!I639</f>
        <v>0</v>
      </c>
      <c r="H436" s="8">
        <f>Allocators!J639</f>
        <v>0</v>
      </c>
      <c r="I436" s="8">
        <f>Allocators!K639</f>
        <v>0</v>
      </c>
      <c r="J436" s="8">
        <f>Allocators!L639</f>
        <v>0</v>
      </c>
      <c r="K436" s="8">
        <f>Allocators!M639</f>
        <v>0</v>
      </c>
      <c r="L436" s="8">
        <f>Allocators!N639</f>
        <v>0</v>
      </c>
      <c r="M436" s="8">
        <f>Allocators!O639</f>
        <v>0</v>
      </c>
      <c r="N436" s="8">
        <f>Allocators!P639</f>
        <v>0</v>
      </c>
      <c r="O436" s="8">
        <f>Allocators!Q639</f>
        <v>0</v>
      </c>
      <c r="P436" s="8">
        <f>Allocators!R639</f>
        <v>0</v>
      </c>
      <c r="Q436" s="8">
        <f>Allocators!S639</f>
        <v>0</v>
      </c>
      <c r="R436" s="8">
        <f>Allocators!T639</f>
        <v>0</v>
      </c>
      <c r="S436" s="8">
        <f>Allocators!U639</f>
        <v>0</v>
      </c>
      <c r="T436" s="8">
        <f>Allocators!V639</f>
        <v>0</v>
      </c>
    </row>
    <row r="437" spans="1:20">
      <c r="A437" s="14" t="str">
        <f>CONCATENATE(Allocators!A640," ",Allocators!B640)</f>
        <v>TOTMXEXP CUSTOMER</v>
      </c>
      <c r="B437" s="8">
        <f>Allocators!D640</f>
        <v>4.3185161094497675E-3</v>
      </c>
      <c r="C437" s="8">
        <f>Allocators!E640</f>
        <v>9.1670123791504847E-4</v>
      </c>
      <c r="D437" s="8">
        <f>Allocators!F640</f>
        <v>5.4317028924897161E-4</v>
      </c>
      <c r="E437" s="8">
        <f>Allocators!G640</f>
        <v>1.5562755136300658E-4</v>
      </c>
      <c r="F437" s="8">
        <f>Allocators!H640</f>
        <v>1.0261422591561433E-4</v>
      </c>
      <c r="G437" s="8">
        <f>Allocators!I640</f>
        <v>1.6667842904160612E-5</v>
      </c>
      <c r="H437" s="8">
        <f>Allocators!J640</f>
        <v>7.6056575746709197E-5</v>
      </c>
      <c r="I437" s="8">
        <f>Allocators!K640</f>
        <v>2.6643309076856277E-5</v>
      </c>
      <c r="J437" s="8">
        <f>Allocators!L640</f>
        <v>5.807322537926668E-5</v>
      </c>
      <c r="K437" s="8">
        <f>Allocators!M640</f>
        <v>1.0206588339716958E-5</v>
      </c>
      <c r="L437" s="8">
        <f>Allocators!N640</f>
        <v>5.2418231363801994E-7</v>
      </c>
      <c r="M437" s="8">
        <f>Allocators!O640</f>
        <v>1.5805354969449612E-5</v>
      </c>
      <c r="N437" s="8">
        <f>Allocators!P640</f>
        <v>8.5401742965953386E-5</v>
      </c>
      <c r="O437" s="8">
        <f>Allocators!Q640</f>
        <v>1.5309913886464797E-5</v>
      </c>
      <c r="P437" s="8">
        <f>Allocators!R640</f>
        <v>2.1098134174149466E-5</v>
      </c>
      <c r="Q437" s="8">
        <f>Allocators!S640</f>
        <v>4.515761916603845E-7</v>
      </c>
      <c r="R437" s="8">
        <f>Allocators!T640</f>
        <v>2.2735694029816188E-7</v>
      </c>
      <c r="S437" s="8">
        <f>Allocators!U640</f>
        <v>1.610060299193701E-3</v>
      </c>
      <c r="T437" s="8">
        <f>Allocators!V640</f>
        <v>6.638767029251019E-4</v>
      </c>
    </row>
    <row r="438" spans="1:20">
      <c r="A438" s="14" t="str">
        <f>CONCATENATE(Allocators!A641," ",Allocators!B641)</f>
        <v>TOTMXEXP TOTAL</v>
      </c>
      <c r="B438" s="8">
        <f>Allocators!D641</f>
        <v>1</v>
      </c>
      <c r="C438" s="8">
        <f>Allocators!E641</f>
        <v>0.68938911870156871</v>
      </c>
      <c r="D438" s="8">
        <f>Allocators!F641</f>
        <v>3.322862952980838E-2</v>
      </c>
      <c r="E438" s="8">
        <f>Allocators!G641</f>
        <v>0.11242318820110868</v>
      </c>
      <c r="F438" s="8">
        <f>Allocators!H641</f>
        <v>2.5973433545671077E-3</v>
      </c>
      <c r="G438" s="8">
        <f>Allocators!I641</f>
        <v>1.6667842904160612E-5</v>
      </c>
      <c r="H438" s="8">
        <f>Allocators!J641</f>
        <v>8.0704399043908054E-2</v>
      </c>
      <c r="I438" s="8">
        <f>Allocators!K641</f>
        <v>1.1299870779774835E-2</v>
      </c>
      <c r="J438" s="8">
        <f>Allocators!L641</f>
        <v>5.807322537926668E-5</v>
      </c>
      <c r="K438" s="8">
        <f>Allocators!M641</f>
        <v>1.0206588339716958E-5</v>
      </c>
      <c r="L438" s="8">
        <f>Allocators!N641</f>
        <v>2.7017757830017459E-3</v>
      </c>
      <c r="M438" s="8">
        <f>Allocators!O641</f>
        <v>3.4815649229812964E-2</v>
      </c>
      <c r="N438" s="8">
        <f>Allocators!P641</f>
        <v>8.5401742965953386E-5</v>
      </c>
      <c r="O438" s="8">
        <f>Allocators!Q641</f>
        <v>1.5309913886464797E-5</v>
      </c>
      <c r="P438" s="8">
        <f>Allocators!R641</f>
        <v>2.5687006452126758E-2</v>
      </c>
      <c r="Q438" s="8">
        <f>Allocators!S641</f>
        <v>3.049627937931885E-4</v>
      </c>
      <c r="R438" s="8">
        <f>Allocators!T641</f>
        <v>3.2386906449702931E-4</v>
      </c>
      <c r="S438" s="8">
        <f>Allocators!U641</f>
        <v>5.0675311440195516E-3</v>
      </c>
      <c r="T438" s="8">
        <f>Allocators!V641</f>
        <v>1.2709966085375571E-3</v>
      </c>
    </row>
    <row r="439" spans="1:20"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</row>
    <row r="440" spans="1:20">
      <c r="A440" s="14" t="str">
        <f>CONCATENATE(Allocators!A575," ",Allocators!B575)</f>
        <v>TOTOHLINES PRODUCTION</v>
      </c>
      <c r="B440" s="8">
        <f>Allocators!D575</f>
        <v>0</v>
      </c>
      <c r="C440" s="8">
        <f>Allocators!E575</f>
        <v>0</v>
      </c>
      <c r="D440" s="8">
        <f>Allocators!F575</f>
        <v>0</v>
      </c>
      <c r="E440" s="8">
        <f>Allocators!G575</f>
        <v>0</v>
      </c>
      <c r="F440" s="8">
        <f>Allocators!H575</f>
        <v>0</v>
      </c>
      <c r="G440" s="8">
        <f>Allocators!I575</f>
        <v>0</v>
      </c>
      <c r="H440" s="8">
        <f>Allocators!J575</f>
        <v>0</v>
      </c>
      <c r="I440" s="8">
        <f>Allocators!K575</f>
        <v>0</v>
      </c>
      <c r="J440" s="8">
        <f>Allocators!L575</f>
        <v>0</v>
      </c>
      <c r="K440" s="8">
        <f>Allocators!M575</f>
        <v>0</v>
      </c>
      <c r="L440" s="8">
        <f>Allocators!N575</f>
        <v>0</v>
      </c>
      <c r="M440" s="8">
        <f>Allocators!O575</f>
        <v>0</v>
      </c>
      <c r="N440" s="8">
        <f>Allocators!P575</f>
        <v>0</v>
      </c>
      <c r="O440" s="8">
        <f>Allocators!Q575</f>
        <v>0</v>
      </c>
      <c r="P440" s="8">
        <f>Allocators!R575</f>
        <v>0</v>
      </c>
      <c r="Q440" s="8">
        <f>Allocators!S575</f>
        <v>0</v>
      </c>
      <c r="R440" s="8">
        <f>Allocators!T575</f>
        <v>0</v>
      </c>
      <c r="S440" s="8">
        <f>Allocators!U575</f>
        <v>0</v>
      </c>
      <c r="T440" s="8">
        <f>Allocators!V575</f>
        <v>0</v>
      </c>
    </row>
    <row r="441" spans="1:20">
      <c r="A441" s="14" t="str">
        <f>CONCATENATE(Allocators!A576," ",Allocators!B576)</f>
        <v>TOTOHLINES BULKTRAN</v>
      </c>
      <c r="B441" s="8">
        <f>Allocators!D576</f>
        <v>0</v>
      </c>
      <c r="C441" s="8">
        <f>Allocators!E576</f>
        <v>0</v>
      </c>
      <c r="D441" s="8">
        <f>Allocators!F576</f>
        <v>0</v>
      </c>
      <c r="E441" s="8">
        <f>Allocators!G576</f>
        <v>0</v>
      </c>
      <c r="F441" s="8">
        <f>Allocators!H576</f>
        <v>0</v>
      </c>
      <c r="G441" s="8">
        <f>Allocators!I576</f>
        <v>0</v>
      </c>
      <c r="H441" s="8">
        <f>Allocators!J576</f>
        <v>0</v>
      </c>
      <c r="I441" s="8">
        <f>Allocators!K576</f>
        <v>0</v>
      </c>
      <c r="J441" s="8">
        <f>Allocators!L576</f>
        <v>0</v>
      </c>
      <c r="K441" s="8">
        <f>Allocators!M576</f>
        <v>0</v>
      </c>
      <c r="L441" s="8">
        <f>Allocators!N576</f>
        <v>0</v>
      </c>
      <c r="M441" s="8">
        <f>Allocators!O576</f>
        <v>0</v>
      </c>
      <c r="N441" s="8">
        <f>Allocators!P576</f>
        <v>0</v>
      </c>
      <c r="O441" s="8">
        <f>Allocators!Q576</f>
        <v>0</v>
      </c>
      <c r="P441" s="8">
        <f>Allocators!R576</f>
        <v>0</v>
      </c>
      <c r="Q441" s="8">
        <f>Allocators!S576</f>
        <v>0</v>
      </c>
      <c r="R441" s="8">
        <f>Allocators!T576</f>
        <v>0</v>
      </c>
      <c r="S441" s="8">
        <f>Allocators!U576</f>
        <v>0</v>
      </c>
      <c r="T441" s="8">
        <f>Allocators!V576</f>
        <v>0</v>
      </c>
    </row>
    <row r="442" spans="1:20">
      <c r="A442" s="14" t="str">
        <f>CONCATENATE(Allocators!A577," ",Allocators!B577)</f>
        <v>TOTOHLINES SUBTRAN</v>
      </c>
      <c r="B442" s="8">
        <f>Allocators!D577</f>
        <v>0</v>
      </c>
      <c r="C442" s="8">
        <f>Allocators!E577</f>
        <v>0</v>
      </c>
      <c r="D442" s="8">
        <f>Allocators!F577</f>
        <v>0</v>
      </c>
      <c r="E442" s="8">
        <f>Allocators!G577</f>
        <v>0</v>
      </c>
      <c r="F442" s="8">
        <f>Allocators!H577</f>
        <v>0</v>
      </c>
      <c r="G442" s="8">
        <f>Allocators!I577</f>
        <v>0</v>
      </c>
      <c r="H442" s="8">
        <f>Allocators!J577</f>
        <v>0</v>
      </c>
      <c r="I442" s="8">
        <f>Allocators!K577</f>
        <v>0</v>
      </c>
      <c r="J442" s="8">
        <f>Allocators!L577</f>
        <v>0</v>
      </c>
      <c r="K442" s="8">
        <f>Allocators!M577</f>
        <v>0</v>
      </c>
      <c r="L442" s="8">
        <f>Allocators!N577</f>
        <v>0</v>
      </c>
      <c r="M442" s="8">
        <f>Allocators!O577</f>
        <v>0</v>
      </c>
      <c r="N442" s="8">
        <f>Allocators!P577</f>
        <v>0</v>
      </c>
      <c r="O442" s="8">
        <f>Allocators!Q577</f>
        <v>0</v>
      </c>
      <c r="P442" s="8">
        <f>Allocators!R577</f>
        <v>0</v>
      </c>
      <c r="Q442" s="8">
        <f>Allocators!S577</f>
        <v>0</v>
      </c>
      <c r="R442" s="8">
        <f>Allocators!T577</f>
        <v>0</v>
      </c>
      <c r="S442" s="8">
        <f>Allocators!U577</f>
        <v>0</v>
      </c>
      <c r="T442" s="8">
        <f>Allocators!V577</f>
        <v>0</v>
      </c>
    </row>
    <row r="443" spans="1:20">
      <c r="A443" s="14" t="str">
        <f>CONCATENATE(Allocators!A578," ",Allocators!B578)</f>
        <v>TOTOHLINES DISTPRI</v>
      </c>
      <c r="B443" s="8">
        <f>Allocators!D578</f>
        <v>0.70562024824474268</v>
      </c>
      <c r="C443" s="8">
        <f>Allocators!E578</f>
        <v>0.47159610697767346</v>
      </c>
      <c r="D443" s="8">
        <f>Allocators!F578</f>
        <v>2.2229809363870173E-2</v>
      </c>
      <c r="E443" s="8">
        <f>Allocators!G578</f>
        <v>8.0717802118336276E-2</v>
      </c>
      <c r="F443" s="8">
        <f>Allocators!H578</f>
        <v>2.4946000951762263E-3</v>
      </c>
      <c r="G443" s="8">
        <f>Allocators!I578</f>
        <v>0</v>
      </c>
      <c r="H443" s="8">
        <f>Allocators!J578</f>
        <v>6.052424332326399E-2</v>
      </c>
      <c r="I443" s="8">
        <f>Allocators!K578</f>
        <v>1.1272644391877393E-2</v>
      </c>
      <c r="J443" s="8">
        <f>Allocators!L578</f>
        <v>0</v>
      </c>
      <c r="K443" s="8">
        <f>Allocators!M578</f>
        <v>0</v>
      </c>
      <c r="L443" s="8">
        <f>Allocators!N578</f>
        <v>2.1576519762184624E-3</v>
      </c>
      <c r="M443" s="8">
        <f>Allocators!O578</f>
        <v>3.4798043942040252E-2</v>
      </c>
      <c r="N443" s="8">
        <f>Allocators!P578</f>
        <v>0</v>
      </c>
      <c r="O443" s="8">
        <f>Allocators!Q578</f>
        <v>0</v>
      </c>
      <c r="P443" s="8">
        <f>Allocators!R578</f>
        <v>1.8250840790790437E-2</v>
      </c>
      <c r="Q443" s="8">
        <f>Allocators!S578</f>
        <v>3.0449546753864002E-4</v>
      </c>
      <c r="R443" s="8">
        <f>Allocators!T578</f>
        <v>2.4669234930031905E-4</v>
      </c>
      <c r="S443" s="8">
        <f>Allocators!U578</f>
        <v>8.4513371583997885E-4</v>
      </c>
      <c r="T443" s="8">
        <f>Allocators!V578</f>
        <v>1.8218373281731016E-4</v>
      </c>
    </row>
    <row r="444" spans="1:20">
      <c r="A444" s="14" t="str">
        <f>CONCATENATE(Allocators!A579," ",Allocators!B579)</f>
        <v>TOTOHLINES DISTSEC</v>
      </c>
      <c r="B444" s="8">
        <f>Allocators!D579</f>
        <v>0.29437975175525699</v>
      </c>
      <c r="C444" s="8">
        <f>Allocators!E579</f>
        <v>0.22010816771017114</v>
      </c>
      <c r="D444" s="8">
        <f>Allocators!F579</f>
        <v>1.0611484915842786E-2</v>
      </c>
      <c r="E444" s="8">
        <f>Allocators!G579</f>
        <v>3.2019272194029405E-2</v>
      </c>
      <c r="F444" s="8">
        <f>Allocators!H579</f>
        <v>0</v>
      </c>
      <c r="G444" s="8">
        <f>Allocators!I579</f>
        <v>0</v>
      </c>
      <c r="H444" s="8">
        <f>Allocators!J579</f>
        <v>2.0402804868664685E-2</v>
      </c>
      <c r="I444" s="8">
        <f>Allocators!K579</f>
        <v>0</v>
      </c>
      <c r="J444" s="8">
        <f>Allocators!L579</f>
        <v>0</v>
      </c>
      <c r="K444" s="8">
        <f>Allocators!M579</f>
        <v>0</v>
      </c>
      <c r="L444" s="8">
        <f>Allocators!N579</f>
        <v>5.5164904128968541E-4</v>
      </c>
      <c r="M444" s="8">
        <f>Allocators!O579</f>
        <v>0</v>
      </c>
      <c r="N444" s="8">
        <f>Allocators!P579</f>
        <v>0</v>
      </c>
      <c r="O444" s="8">
        <f>Allocators!Q579</f>
        <v>0</v>
      </c>
      <c r="P444" s="8">
        <f>Allocators!R579</f>
        <v>7.5254540540073498E-3</v>
      </c>
      <c r="Q444" s="8">
        <f>Allocators!S579</f>
        <v>0</v>
      </c>
      <c r="R444" s="8">
        <f>Allocators!T579</f>
        <v>7.8091878803258539E-5</v>
      </c>
      <c r="S444" s="8">
        <f>Allocators!U579</f>
        <v>2.6515196387506402E-3</v>
      </c>
      <c r="T444" s="8">
        <f>Allocators!V579</f>
        <v>4.3130745369799716E-4</v>
      </c>
    </row>
    <row r="445" spans="1:20">
      <c r="A445" s="14" t="str">
        <f>CONCATENATE(Allocators!A580," ",Allocators!B580)</f>
        <v>TOTOHLINES ENERGY</v>
      </c>
      <c r="B445" s="8">
        <f>Allocators!D580</f>
        <v>0</v>
      </c>
      <c r="C445" s="8">
        <f>Allocators!E580</f>
        <v>0</v>
      </c>
      <c r="D445" s="8">
        <f>Allocators!F580</f>
        <v>0</v>
      </c>
      <c r="E445" s="8">
        <f>Allocators!G580</f>
        <v>0</v>
      </c>
      <c r="F445" s="8">
        <f>Allocators!H580</f>
        <v>0</v>
      </c>
      <c r="G445" s="8">
        <f>Allocators!I580</f>
        <v>0</v>
      </c>
      <c r="H445" s="8">
        <f>Allocators!J580</f>
        <v>0</v>
      </c>
      <c r="I445" s="8">
        <f>Allocators!K580</f>
        <v>0</v>
      </c>
      <c r="J445" s="8">
        <f>Allocators!L580</f>
        <v>0</v>
      </c>
      <c r="K445" s="8">
        <f>Allocators!M580</f>
        <v>0</v>
      </c>
      <c r="L445" s="8">
        <f>Allocators!N580</f>
        <v>0</v>
      </c>
      <c r="M445" s="8">
        <f>Allocators!O580</f>
        <v>0</v>
      </c>
      <c r="N445" s="8">
        <f>Allocators!P580</f>
        <v>0</v>
      </c>
      <c r="O445" s="8">
        <f>Allocators!Q580</f>
        <v>0</v>
      </c>
      <c r="P445" s="8">
        <f>Allocators!R580</f>
        <v>0</v>
      </c>
      <c r="Q445" s="8">
        <f>Allocators!S580</f>
        <v>0</v>
      </c>
      <c r="R445" s="8">
        <f>Allocators!T580</f>
        <v>0</v>
      </c>
      <c r="S445" s="8">
        <f>Allocators!U580</f>
        <v>0</v>
      </c>
      <c r="T445" s="8">
        <f>Allocators!V580</f>
        <v>0</v>
      </c>
    </row>
    <row r="446" spans="1:20">
      <c r="A446" s="14" t="str">
        <f>CONCATENATE(Allocators!A581," ",Allocators!B581)</f>
        <v>TOTOHLINES CUSTOMER</v>
      </c>
      <c r="B446" s="8">
        <f>Allocators!D581</f>
        <v>0</v>
      </c>
      <c r="C446" s="8">
        <f>Allocators!E581</f>
        <v>0</v>
      </c>
      <c r="D446" s="8">
        <f>Allocators!F581</f>
        <v>0</v>
      </c>
      <c r="E446" s="8">
        <f>Allocators!G581</f>
        <v>0</v>
      </c>
      <c r="F446" s="8">
        <f>Allocators!H581</f>
        <v>0</v>
      </c>
      <c r="G446" s="8">
        <f>Allocators!I581</f>
        <v>0</v>
      </c>
      <c r="H446" s="8">
        <f>Allocators!J581</f>
        <v>0</v>
      </c>
      <c r="I446" s="8">
        <f>Allocators!K581</f>
        <v>0</v>
      </c>
      <c r="J446" s="8">
        <f>Allocators!L581</f>
        <v>0</v>
      </c>
      <c r="K446" s="8">
        <f>Allocators!M581</f>
        <v>0</v>
      </c>
      <c r="L446" s="8">
        <f>Allocators!N581</f>
        <v>0</v>
      </c>
      <c r="M446" s="8">
        <f>Allocators!O581</f>
        <v>0</v>
      </c>
      <c r="N446" s="8">
        <f>Allocators!P581</f>
        <v>0</v>
      </c>
      <c r="O446" s="8">
        <f>Allocators!Q581</f>
        <v>0</v>
      </c>
      <c r="P446" s="8">
        <f>Allocators!R581</f>
        <v>0</v>
      </c>
      <c r="Q446" s="8">
        <f>Allocators!S581</f>
        <v>0</v>
      </c>
      <c r="R446" s="8">
        <f>Allocators!T581</f>
        <v>0</v>
      </c>
      <c r="S446" s="8">
        <f>Allocators!U581</f>
        <v>0</v>
      </c>
      <c r="T446" s="8">
        <f>Allocators!V581</f>
        <v>0</v>
      </c>
    </row>
    <row r="447" spans="1:20">
      <c r="A447" s="14" t="str">
        <f>CONCATENATE(Allocators!A582," ",Allocators!B582)</f>
        <v>TOTOHLINES TOTAL</v>
      </c>
      <c r="B447" s="8">
        <f>Allocators!D582</f>
        <v>0.99999999999999967</v>
      </c>
      <c r="C447" s="8">
        <f>Allocators!E582</f>
        <v>0.69170427468784457</v>
      </c>
      <c r="D447" s="8">
        <f>Allocators!F582</f>
        <v>3.2841294279712961E-2</v>
      </c>
      <c r="E447" s="8">
        <f>Allocators!G582</f>
        <v>0.11273707431236568</v>
      </c>
      <c r="F447" s="8">
        <f>Allocators!H582</f>
        <v>2.4946000951762263E-3</v>
      </c>
      <c r="G447" s="8">
        <f>Allocators!I582</f>
        <v>0</v>
      </c>
      <c r="H447" s="8">
        <f>Allocators!J582</f>
        <v>8.0927048191928669E-2</v>
      </c>
      <c r="I447" s="8">
        <f>Allocators!K582</f>
        <v>1.1272644391877393E-2</v>
      </c>
      <c r="J447" s="8">
        <f>Allocators!L582</f>
        <v>0</v>
      </c>
      <c r="K447" s="8">
        <f>Allocators!M582</f>
        <v>0</v>
      </c>
      <c r="L447" s="8">
        <f>Allocators!N582</f>
        <v>2.7093010175081476E-3</v>
      </c>
      <c r="M447" s="8">
        <f>Allocators!O582</f>
        <v>3.4798043942040252E-2</v>
      </c>
      <c r="N447" s="8">
        <f>Allocators!P582</f>
        <v>0</v>
      </c>
      <c r="O447" s="8">
        <f>Allocators!Q582</f>
        <v>0</v>
      </c>
      <c r="P447" s="8">
        <f>Allocators!R582</f>
        <v>2.5776294844797785E-2</v>
      </c>
      <c r="Q447" s="8">
        <f>Allocators!S582</f>
        <v>3.0449546753864002E-4</v>
      </c>
      <c r="R447" s="8">
        <f>Allocators!T582</f>
        <v>3.2478422810357758E-4</v>
      </c>
      <c r="S447" s="8">
        <f>Allocators!U582</f>
        <v>3.4966533545906192E-3</v>
      </c>
      <c r="T447" s="8">
        <f>Allocators!V582</f>
        <v>6.1349118651530729E-4</v>
      </c>
    </row>
    <row r="448" spans="1:20"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</row>
    <row r="449" spans="1:20">
      <c r="A449" s="14" t="str">
        <f>CONCATENATE(Allocators!A702," ",Allocators!B702)</f>
        <v>TOTOX234 PRODUCTION</v>
      </c>
      <c r="B449" s="8">
        <f>Allocators!D702</f>
        <v>0</v>
      </c>
      <c r="C449" s="8">
        <f>Allocators!E702</f>
        <v>0</v>
      </c>
      <c r="D449" s="8">
        <f>Allocators!F702</f>
        <v>0</v>
      </c>
      <c r="E449" s="8">
        <f>Allocators!G702</f>
        <v>0</v>
      </c>
      <c r="F449" s="8">
        <f>Allocators!H702</f>
        <v>0</v>
      </c>
      <c r="G449" s="8">
        <f>Allocators!I702</f>
        <v>0</v>
      </c>
      <c r="H449" s="8">
        <f>Allocators!J702</f>
        <v>0</v>
      </c>
      <c r="I449" s="8">
        <f>Allocators!K702</f>
        <v>0</v>
      </c>
      <c r="J449" s="8">
        <f>Allocators!L702</f>
        <v>0</v>
      </c>
      <c r="K449" s="8">
        <f>Allocators!M702</f>
        <v>0</v>
      </c>
      <c r="L449" s="8">
        <f>Allocators!N702</f>
        <v>0</v>
      </c>
      <c r="M449" s="8">
        <f>Allocators!O702</f>
        <v>0</v>
      </c>
      <c r="N449" s="8">
        <f>Allocators!P702</f>
        <v>0</v>
      </c>
      <c r="O449" s="8">
        <f>Allocators!Q702</f>
        <v>0</v>
      </c>
      <c r="P449" s="8">
        <f>Allocators!R702</f>
        <v>0</v>
      </c>
      <c r="Q449" s="8">
        <f>Allocators!S702</f>
        <v>0</v>
      </c>
      <c r="R449" s="8">
        <f>Allocators!T702</f>
        <v>0</v>
      </c>
      <c r="S449" s="8">
        <f>Allocators!U702</f>
        <v>0</v>
      </c>
      <c r="T449" s="8">
        <f>Allocators!V702</f>
        <v>0</v>
      </c>
    </row>
    <row r="450" spans="1:20">
      <c r="A450" s="14" t="str">
        <f>CONCATENATE(Allocators!A703," ",Allocators!B703)</f>
        <v>TOTOX234 BULKTRAN</v>
      </c>
      <c r="B450" s="8">
        <f>Allocators!D703</f>
        <v>0</v>
      </c>
      <c r="C450" s="8">
        <f>Allocators!E703</f>
        <v>0</v>
      </c>
      <c r="D450" s="8">
        <f>Allocators!F703</f>
        <v>0</v>
      </c>
      <c r="E450" s="8">
        <f>Allocators!G703</f>
        <v>0</v>
      </c>
      <c r="F450" s="8">
        <f>Allocators!H703</f>
        <v>0</v>
      </c>
      <c r="G450" s="8">
        <f>Allocators!I703</f>
        <v>0</v>
      </c>
      <c r="H450" s="8">
        <f>Allocators!J703</f>
        <v>0</v>
      </c>
      <c r="I450" s="8">
        <f>Allocators!K703</f>
        <v>0</v>
      </c>
      <c r="J450" s="8">
        <f>Allocators!L703</f>
        <v>0</v>
      </c>
      <c r="K450" s="8">
        <f>Allocators!M703</f>
        <v>0</v>
      </c>
      <c r="L450" s="8">
        <f>Allocators!N703</f>
        <v>0</v>
      </c>
      <c r="M450" s="8">
        <f>Allocators!O703</f>
        <v>0</v>
      </c>
      <c r="N450" s="8">
        <f>Allocators!P703</f>
        <v>0</v>
      </c>
      <c r="O450" s="8">
        <f>Allocators!Q703</f>
        <v>0</v>
      </c>
      <c r="P450" s="8">
        <f>Allocators!R703</f>
        <v>0</v>
      </c>
      <c r="Q450" s="8">
        <f>Allocators!S703</f>
        <v>0</v>
      </c>
      <c r="R450" s="8">
        <f>Allocators!T703</f>
        <v>0</v>
      </c>
      <c r="S450" s="8">
        <f>Allocators!U703</f>
        <v>0</v>
      </c>
      <c r="T450" s="8">
        <f>Allocators!V703</f>
        <v>0</v>
      </c>
    </row>
    <row r="451" spans="1:20">
      <c r="A451" s="14" t="str">
        <f>CONCATENATE(Allocators!A704," ",Allocators!B704)</f>
        <v>TOTOX234 SUBTRAN</v>
      </c>
      <c r="B451" s="8">
        <f>Allocators!D704</f>
        <v>0</v>
      </c>
      <c r="C451" s="8">
        <f>Allocators!E704</f>
        <v>0</v>
      </c>
      <c r="D451" s="8">
        <f>Allocators!F704</f>
        <v>0</v>
      </c>
      <c r="E451" s="8">
        <f>Allocators!G704</f>
        <v>0</v>
      </c>
      <c r="F451" s="8">
        <f>Allocators!H704</f>
        <v>0</v>
      </c>
      <c r="G451" s="8">
        <f>Allocators!I704</f>
        <v>0</v>
      </c>
      <c r="H451" s="8">
        <f>Allocators!J704</f>
        <v>0</v>
      </c>
      <c r="I451" s="8">
        <f>Allocators!K704</f>
        <v>0</v>
      </c>
      <c r="J451" s="8">
        <f>Allocators!L704</f>
        <v>0</v>
      </c>
      <c r="K451" s="8">
        <f>Allocators!M704</f>
        <v>0</v>
      </c>
      <c r="L451" s="8">
        <f>Allocators!N704</f>
        <v>0</v>
      </c>
      <c r="M451" s="8">
        <f>Allocators!O704</f>
        <v>0</v>
      </c>
      <c r="N451" s="8">
        <f>Allocators!P704</f>
        <v>0</v>
      </c>
      <c r="O451" s="8">
        <f>Allocators!Q704</f>
        <v>0</v>
      </c>
      <c r="P451" s="8">
        <f>Allocators!R704</f>
        <v>0</v>
      </c>
      <c r="Q451" s="8">
        <f>Allocators!S704</f>
        <v>0</v>
      </c>
      <c r="R451" s="8">
        <f>Allocators!T704</f>
        <v>0</v>
      </c>
      <c r="S451" s="8">
        <f>Allocators!U704</f>
        <v>0</v>
      </c>
      <c r="T451" s="8">
        <f>Allocators!V704</f>
        <v>0</v>
      </c>
    </row>
    <row r="452" spans="1:20">
      <c r="A452" s="14" t="str">
        <f>CONCATENATE(Allocators!A705," ",Allocators!B705)</f>
        <v>TOTOX234 DISTPRI</v>
      </c>
      <c r="B452" s="8">
        <f>Allocators!D705</f>
        <v>0</v>
      </c>
      <c r="C452" s="8">
        <f>Allocators!E705</f>
        <v>0</v>
      </c>
      <c r="D452" s="8">
        <f>Allocators!F705</f>
        <v>0</v>
      </c>
      <c r="E452" s="8">
        <f>Allocators!G705</f>
        <v>0</v>
      </c>
      <c r="F452" s="8">
        <f>Allocators!H705</f>
        <v>0</v>
      </c>
      <c r="G452" s="8">
        <f>Allocators!I705</f>
        <v>0</v>
      </c>
      <c r="H452" s="8">
        <f>Allocators!J705</f>
        <v>0</v>
      </c>
      <c r="I452" s="8">
        <f>Allocators!K705</f>
        <v>0</v>
      </c>
      <c r="J452" s="8">
        <f>Allocators!L705</f>
        <v>0</v>
      </c>
      <c r="K452" s="8">
        <f>Allocators!M705</f>
        <v>0</v>
      </c>
      <c r="L452" s="8">
        <f>Allocators!N705</f>
        <v>0</v>
      </c>
      <c r="M452" s="8">
        <f>Allocators!O705</f>
        <v>0</v>
      </c>
      <c r="N452" s="8">
        <f>Allocators!P705</f>
        <v>0</v>
      </c>
      <c r="O452" s="8">
        <f>Allocators!Q705</f>
        <v>0</v>
      </c>
      <c r="P452" s="8">
        <f>Allocators!R705</f>
        <v>0</v>
      </c>
      <c r="Q452" s="8">
        <f>Allocators!S705</f>
        <v>0</v>
      </c>
      <c r="R452" s="8">
        <f>Allocators!T705</f>
        <v>0</v>
      </c>
      <c r="S452" s="8">
        <f>Allocators!U705</f>
        <v>0</v>
      </c>
      <c r="T452" s="8">
        <f>Allocators!V705</f>
        <v>0</v>
      </c>
    </row>
    <row r="453" spans="1:20">
      <c r="A453" s="14" t="str">
        <f>CONCATENATE(Allocators!A706," ",Allocators!B706)</f>
        <v>TOTOX234 DISTSEC</v>
      </c>
      <c r="B453" s="8">
        <f>Allocators!D706</f>
        <v>0</v>
      </c>
      <c r="C453" s="8">
        <f>Allocators!E706</f>
        <v>0</v>
      </c>
      <c r="D453" s="8">
        <f>Allocators!F706</f>
        <v>0</v>
      </c>
      <c r="E453" s="8">
        <f>Allocators!G706</f>
        <v>0</v>
      </c>
      <c r="F453" s="8">
        <f>Allocators!H706</f>
        <v>0</v>
      </c>
      <c r="G453" s="8">
        <f>Allocators!I706</f>
        <v>0</v>
      </c>
      <c r="H453" s="8">
        <f>Allocators!J706</f>
        <v>0</v>
      </c>
      <c r="I453" s="8">
        <f>Allocators!K706</f>
        <v>0</v>
      </c>
      <c r="J453" s="8">
        <f>Allocators!L706</f>
        <v>0</v>
      </c>
      <c r="K453" s="8">
        <f>Allocators!M706</f>
        <v>0</v>
      </c>
      <c r="L453" s="8">
        <f>Allocators!N706</f>
        <v>0</v>
      </c>
      <c r="M453" s="8">
        <f>Allocators!O706</f>
        <v>0</v>
      </c>
      <c r="N453" s="8">
        <f>Allocators!P706</f>
        <v>0</v>
      </c>
      <c r="O453" s="8">
        <f>Allocators!Q706</f>
        <v>0</v>
      </c>
      <c r="P453" s="8">
        <f>Allocators!R706</f>
        <v>0</v>
      </c>
      <c r="Q453" s="8">
        <f>Allocators!S706</f>
        <v>0</v>
      </c>
      <c r="R453" s="8">
        <f>Allocators!T706</f>
        <v>0</v>
      </c>
      <c r="S453" s="8">
        <f>Allocators!U706</f>
        <v>0</v>
      </c>
      <c r="T453" s="8">
        <f>Allocators!V706</f>
        <v>0</v>
      </c>
    </row>
    <row r="454" spans="1:20">
      <c r="A454" s="14" t="str">
        <f>CONCATENATE(Allocators!A707," ",Allocators!B707)</f>
        <v>TOTOX234 ENERGY</v>
      </c>
      <c r="B454" s="8">
        <f>Allocators!D707</f>
        <v>0</v>
      </c>
      <c r="C454" s="8">
        <f>Allocators!E707</f>
        <v>0</v>
      </c>
      <c r="D454" s="8">
        <f>Allocators!F707</f>
        <v>0</v>
      </c>
      <c r="E454" s="8">
        <f>Allocators!G707</f>
        <v>0</v>
      </c>
      <c r="F454" s="8">
        <f>Allocators!H707</f>
        <v>0</v>
      </c>
      <c r="G454" s="8">
        <f>Allocators!I707</f>
        <v>0</v>
      </c>
      <c r="H454" s="8">
        <f>Allocators!J707</f>
        <v>0</v>
      </c>
      <c r="I454" s="8">
        <f>Allocators!K707</f>
        <v>0</v>
      </c>
      <c r="J454" s="8">
        <f>Allocators!L707</f>
        <v>0</v>
      </c>
      <c r="K454" s="8">
        <f>Allocators!M707</f>
        <v>0</v>
      </c>
      <c r="L454" s="8">
        <f>Allocators!N707</f>
        <v>0</v>
      </c>
      <c r="M454" s="8">
        <f>Allocators!O707</f>
        <v>0</v>
      </c>
      <c r="N454" s="8">
        <f>Allocators!P707</f>
        <v>0</v>
      </c>
      <c r="O454" s="8">
        <f>Allocators!Q707</f>
        <v>0</v>
      </c>
      <c r="P454" s="8">
        <f>Allocators!R707</f>
        <v>0</v>
      </c>
      <c r="Q454" s="8">
        <f>Allocators!S707</f>
        <v>0</v>
      </c>
      <c r="R454" s="8">
        <f>Allocators!T707</f>
        <v>0</v>
      </c>
      <c r="S454" s="8">
        <f>Allocators!U707</f>
        <v>0</v>
      </c>
      <c r="T454" s="8">
        <f>Allocators!V707</f>
        <v>0</v>
      </c>
    </row>
    <row r="455" spans="1:20">
      <c r="A455" s="14" t="str">
        <f>CONCATENATE(Allocators!A708," ",Allocators!B708)</f>
        <v>TOTOX234 CUSTOMER</v>
      </c>
      <c r="B455" s="8">
        <f>Allocators!D708</f>
        <v>0.99999999999999967</v>
      </c>
      <c r="C455" s="8">
        <f>Allocators!E708</f>
        <v>0.86257802652848559</v>
      </c>
      <c r="D455" s="8">
        <f>Allocators!F708</f>
        <v>0.10758457561851137</v>
      </c>
      <c r="E455" s="8">
        <f>Allocators!G708</f>
        <v>3.1502421260198366E-2</v>
      </c>
      <c r="F455" s="8">
        <f>Allocators!H708</f>
        <v>3.7392468651342909E-4</v>
      </c>
      <c r="G455" s="8">
        <f>Allocators!I708</f>
        <v>2.8894396830596234E-5</v>
      </c>
      <c r="H455" s="8">
        <f>Allocators!J708</f>
        <v>2.9253128970865606E-3</v>
      </c>
      <c r="I455" s="8">
        <f>Allocators!K708</f>
        <v>2.9965104855507544E-4</v>
      </c>
      <c r="J455" s="8">
        <f>Allocators!L708</f>
        <v>8.6368988096959394E-5</v>
      </c>
      <c r="K455" s="8">
        <f>Allocators!M708</f>
        <v>1.0136021066049313E-5</v>
      </c>
      <c r="L455" s="8">
        <f>Allocators!N708</f>
        <v>2.1039364533472828E-5</v>
      </c>
      <c r="M455" s="8">
        <f>Allocators!O708</f>
        <v>1.8430724870342749E-4</v>
      </c>
      <c r="N455" s="8">
        <f>Allocators!P708</f>
        <v>1.3170883736974542E-4</v>
      </c>
      <c r="O455" s="8">
        <f>Allocators!Q708</f>
        <v>1.5779523400104618E-5</v>
      </c>
      <c r="P455" s="8">
        <f>Allocators!R708</f>
        <v>7.7163380245403636E-4</v>
      </c>
      <c r="Q455" s="8">
        <f>Allocators!S708</f>
        <v>4.8761799326811064E-6</v>
      </c>
      <c r="R455" s="8">
        <f>Allocators!T708</f>
        <v>4.513799635548031E-5</v>
      </c>
      <c r="S455" s="8">
        <f>Allocators!U708</f>
        <v>-6.79041998942177E-3</v>
      </c>
      <c r="T455" s="8">
        <f>Allocators!V708</f>
        <v>2.2662559132850056E-4</v>
      </c>
    </row>
    <row r="456" spans="1:20">
      <c r="A456" s="14" t="str">
        <f>CONCATENATE(Allocators!A709," ",Allocators!B709)</f>
        <v>TOTOX234 TOTAL</v>
      </c>
      <c r="B456" s="8">
        <f>Allocators!D709</f>
        <v>0.99999999999999967</v>
      </c>
      <c r="C456" s="8">
        <f>Allocators!E709</f>
        <v>0.86257802652848559</v>
      </c>
      <c r="D456" s="8">
        <f>Allocators!F709</f>
        <v>0.10758457561851137</v>
      </c>
      <c r="E456" s="8">
        <f>Allocators!G709</f>
        <v>3.1502421260198366E-2</v>
      </c>
      <c r="F456" s="8">
        <f>Allocators!H709</f>
        <v>3.7392468651342909E-4</v>
      </c>
      <c r="G456" s="8">
        <f>Allocators!I709</f>
        <v>2.8894396830596234E-5</v>
      </c>
      <c r="H456" s="8">
        <f>Allocators!J709</f>
        <v>2.9253128970865606E-3</v>
      </c>
      <c r="I456" s="8">
        <f>Allocators!K709</f>
        <v>2.9965104855507544E-4</v>
      </c>
      <c r="J456" s="8">
        <f>Allocators!L709</f>
        <v>8.6368988096959394E-5</v>
      </c>
      <c r="K456" s="8">
        <f>Allocators!M709</f>
        <v>1.0136021066049313E-5</v>
      </c>
      <c r="L456" s="8">
        <f>Allocators!N709</f>
        <v>2.1039364533472828E-5</v>
      </c>
      <c r="M456" s="8">
        <f>Allocators!O709</f>
        <v>1.8430724870342749E-4</v>
      </c>
      <c r="N456" s="8">
        <f>Allocators!P709</f>
        <v>1.3170883736974542E-4</v>
      </c>
      <c r="O456" s="8">
        <f>Allocators!Q709</f>
        <v>1.5779523400104618E-5</v>
      </c>
      <c r="P456" s="8">
        <f>Allocators!R709</f>
        <v>7.7163380245403636E-4</v>
      </c>
      <c r="Q456" s="8">
        <f>Allocators!S709</f>
        <v>4.8761799326811064E-6</v>
      </c>
      <c r="R456" s="8">
        <f>Allocators!T709</f>
        <v>4.513799635548031E-5</v>
      </c>
      <c r="S456" s="8">
        <f>Allocators!U709</f>
        <v>-6.79041998942177E-3</v>
      </c>
      <c r="T456" s="8">
        <f>Allocators!V709</f>
        <v>2.2662559132850056E-4</v>
      </c>
    </row>
    <row r="457" spans="1:20"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</row>
    <row r="458" spans="1:20">
      <c r="A458" s="14" t="str">
        <f>CONCATENATE(Allocators!A617," ",Allocators!B617)</f>
        <v>TOTOXEXP PRODUCTION</v>
      </c>
      <c r="B458" s="8">
        <f>Allocators!D617</f>
        <v>0</v>
      </c>
      <c r="C458" s="8">
        <f>Allocators!E617</f>
        <v>0</v>
      </c>
      <c r="D458" s="8">
        <f>Allocators!F617</f>
        <v>0</v>
      </c>
      <c r="E458" s="8">
        <f>Allocators!G617</f>
        <v>0</v>
      </c>
      <c r="F458" s="8">
        <f>Allocators!H617</f>
        <v>0</v>
      </c>
      <c r="G458" s="8">
        <f>Allocators!I617</f>
        <v>0</v>
      </c>
      <c r="H458" s="8">
        <f>Allocators!J617</f>
        <v>0</v>
      </c>
      <c r="I458" s="8">
        <f>Allocators!K617</f>
        <v>0</v>
      </c>
      <c r="J458" s="8">
        <f>Allocators!L617</f>
        <v>0</v>
      </c>
      <c r="K458" s="8">
        <f>Allocators!M617</f>
        <v>0</v>
      </c>
      <c r="L458" s="8">
        <f>Allocators!N617</f>
        <v>0</v>
      </c>
      <c r="M458" s="8">
        <f>Allocators!O617</f>
        <v>0</v>
      </c>
      <c r="N458" s="8">
        <f>Allocators!P617</f>
        <v>0</v>
      </c>
      <c r="O458" s="8">
        <f>Allocators!Q617</f>
        <v>0</v>
      </c>
      <c r="P458" s="8">
        <f>Allocators!R617</f>
        <v>0</v>
      </c>
      <c r="Q458" s="8">
        <f>Allocators!S617</f>
        <v>0</v>
      </c>
      <c r="R458" s="8">
        <f>Allocators!T617</f>
        <v>0</v>
      </c>
      <c r="S458" s="8">
        <f>Allocators!U617</f>
        <v>0</v>
      </c>
      <c r="T458" s="8">
        <f>Allocators!V617</f>
        <v>0</v>
      </c>
    </row>
    <row r="459" spans="1:20">
      <c r="A459" s="14" t="str">
        <f>CONCATENATE(Allocators!A618," ",Allocators!B618)</f>
        <v>TOTOXEXP BULKTRAN</v>
      </c>
      <c r="B459" s="8">
        <f>Allocators!D618</f>
        <v>0</v>
      </c>
      <c r="C459" s="8">
        <f>Allocators!E618</f>
        <v>0</v>
      </c>
      <c r="D459" s="8">
        <f>Allocators!F618</f>
        <v>0</v>
      </c>
      <c r="E459" s="8">
        <f>Allocators!G618</f>
        <v>0</v>
      </c>
      <c r="F459" s="8">
        <f>Allocators!H618</f>
        <v>0</v>
      </c>
      <c r="G459" s="8">
        <f>Allocators!I618</f>
        <v>0</v>
      </c>
      <c r="H459" s="8">
        <f>Allocators!J618</f>
        <v>0</v>
      </c>
      <c r="I459" s="8">
        <f>Allocators!K618</f>
        <v>0</v>
      </c>
      <c r="J459" s="8">
        <f>Allocators!L618</f>
        <v>0</v>
      </c>
      <c r="K459" s="8">
        <f>Allocators!M618</f>
        <v>0</v>
      </c>
      <c r="L459" s="8">
        <f>Allocators!N618</f>
        <v>0</v>
      </c>
      <c r="M459" s="8">
        <f>Allocators!O618</f>
        <v>0</v>
      </c>
      <c r="N459" s="8">
        <f>Allocators!P618</f>
        <v>0</v>
      </c>
      <c r="O459" s="8">
        <f>Allocators!Q618</f>
        <v>0</v>
      </c>
      <c r="P459" s="8">
        <f>Allocators!R618</f>
        <v>0</v>
      </c>
      <c r="Q459" s="8">
        <f>Allocators!S618</f>
        <v>0</v>
      </c>
      <c r="R459" s="8">
        <f>Allocators!T618</f>
        <v>0</v>
      </c>
      <c r="S459" s="8">
        <f>Allocators!U618</f>
        <v>0</v>
      </c>
      <c r="T459" s="8">
        <f>Allocators!V618</f>
        <v>0</v>
      </c>
    </row>
    <row r="460" spans="1:20">
      <c r="A460" s="14" t="str">
        <f>CONCATENATE(Allocators!A619," ",Allocators!B619)</f>
        <v>TOTOXEXP SUBTRAN</v>
      </c>
      <c r="B460" s="8">
        <f>Allocators!D619</f>
        <v>0</v>
      </c>
      <c r="C460" s="8">
        <f>Allocators!E619</f>
        <v>0</v>
      </c>
      <c r="D460" s="8">
        <f>Allocators!F619</f>
        <v>0</v>
      </c>
      <c r="E460" s="8">
        <f>Allocators!G619</f>
        <v>0</v>
      </c>
      <c r="F460" s="8">
        <f>Allocators!H619</f>
        <v>0</v>
      </c>
      <c r="G460" s="8">
        <f>Allocators!I619</f>
        <v>0</v>
      </c>
      <c r="H460" s="8">
        <f>Allocators!J619</f>
        <v>0</v>
      </c>
      <c r="I460" s="8">
        <f>Allocators!K619</f>
        <v>0</v>
      </c>
      <c r="J460" s="8">
        <f>Allocators!L619</f>
        <v>0</v>
      </c>
      <c r="K460" s="8">
        <f>Allocators!M619</f>
        <v>0</v>
      </c>
      <c r="L460" s="8">
        <f>Allocators!N619</f>
        <v>0</v>
      </c>
      <c r="M460" s="8">
        <f>Allocators!O619</f>
        <v>0</v>
      </c>
      <c r="N460" s="8">
        <f>Allocators!P619</f>
        <v>0</v>
      </c>
      <c r="O460" s="8">
        <f>Allocators!Q619</f>
        <v>0</v>
      </c>
      <c r="P460" s="8">
        <f>Allocators!R619</f>
        <v>0</v>
      </c>
      <c r="Q460" s="8">
        <f>Allocators!S619</f>
        <v>0</v>
      </c>
      <c r="R460" s="8">
        <f>Allocators!T619</f>
        <v>0</v>
      </c>
      <c r="S460" s="8">
        <f>Allocators!U619</f>
        <v>0</v>
      </c>
      <c r="T460" s="8">
        <f>Allocators!V619</f>
        <v>0</v>
      </c>
    </row>
    <row r="461" spans="1:20">
      <c r="A461" s="14" t="str">
        <f>CONCATENATE(Allocators!A620," ",Allocators!B620)</f>
        <v>TOTOXEXP DISTPRI</v>
      </c>
      <c r="B461" s="8">
        <f>Allocators!D620</f>
        <v>0.51839393519229526</v>
      </c>
      <c r="C461" s="8">
        <f>Allocators!E620</f>
        <v>0.34646477666373315</v>
      </c>
      <c r="D461" s="8">
        <f>Allocators!F620</f>
        <v>1.6331445112830984E-2</v>
      </c>
      <c r="E461" s="8">
        <f>Allocators!G620</f>
        <v>5.9300479520372214E-2</v>
      </c>
      <c r="F461" s="8">
        <f>Allocators!H620</f>
        <v>1.8326933832841759E-3</v>
      </c>
      <c r="G461" s="8">
        <f>Allocators!I620</f>
        <v>0</v>
      </c>
      <c r="H461" s="8">
        <f>Allocators!J620</f>
        <v>4.4464994802700622E-2</v>
      </c>
      <c r="I461" s="8">
        <f>Allocators!K620</f>
        <v>8.2816082742311198E-3</v>
      </c>
      <c r="J461" s="8">
        <f>Allocators!L620</f>
        <v>0</v>
      </c>
      <c r="K461" s="8">
        <f>Allocators!M620</f>
        <v>0</v>
      </c>
      <c r="L461" s="8">
        <f>Allocators!N620</f>
        <v>1.5851496630229455E-3</v>
      </c>
      <c r="M461" s="8">
        <f>Allocators!O620</f>
        <v>2.5564877114824282E-2</v>
      </c>
      <c r="N461" s="8">
        <f>Allocators!P620</f>
        <v>0</v>
      </c>
      <c r="O461" s="8">
        <f>Allocators!Q620</f>
        <v>0</v>
      </c>
      <c r="P461" s="8">
        <f>Allocators!R620</f>
        <v>1.3408239349197848E-2</v>
      </c>
      <c r="Q461" s="8">
        <f>Allocators!S620</f>
        <v>2.237019190679799E-4</v>
      </c>
      <c r="R461" s="8">
        <f>Allocators!T620</f>
        <v>1.8123603744895427E-4</v>
      </c>
      <c r="S461" s="8">
        <f>Allocators!U620</f>
        <v>6.2088948525470232E-4</v>
      </c>
      <c r="T461" s="8">
        <f>Allocators!V620</f>
        <v>1.3384386632628176E-4</v>
      </c>
    </row>
    <row r="462" spans="1:20">
      <c r="A462" s="14" t="str">
        <f>CONCATENATE(Allocators!A621," ",Allocators!B621)</f>
        <v>TOTOXEXP DISTSEC</v>
      </c>
      <c r="B462" s="8">
        <f>Allocators!D621</f>
        <v>0.21820912515974264</v>
      </c>
      <c r="C462" s="8">
        <f>Allocators!E621</f>
        <v>0.16315527963513432</v>
      </c>
      <c r="D462" s="8">
        <f>Allocators!F621</f>
        <v>7.8657680303261899E-3</v>
      </c>
      <c r="E462" s="8">
        <f>Allocators!G621</f>
        <v>2.3734300107432785E-2</v>
      </c>
      <c r="F462" s="8">
        <f>Allocators!H621</f>
        <v>0</v>
      </c>
      <c r="G462" s="8">
        <f>Allocators!I621</f>
        <v>0</v>
      </c>
      <c r="H462" s="8">
        <f>Allocators!J621</f>
        <v>1.5123588408001831E-2</v>
      </c>
      <c r="I462" s="8">
        <f>Allocators!K621</f>
        <v>0</v>
      </c>
      <c r="J462" s="8">
        <f>Allocators!L621</f>
        <v>0</v>
      </c>
      <c r="K462" s="8">
        <f>Allocators!M621</f>
        <v>0</v>
      </c>
      <c r="L462" s="8">
        <f>Allocators!N621</f>
        <v>4.0891010328424673E-4</v>
      </c>
      <c r="M462" s="8">
        <f>Allocators!O621</f>
        <v>0</v>
      </c>
      <c r="N462" s="8">
        <f>Allocators!P621</f>
        <v>0</v>
      </c>
      <c r="O462" s="8">
        <f>Allocators!Q621</f>
        <v>0</v>
      </c>
      <c r="P462" s="8">
        <f>Allocators!R621</f>
        <v>5.5782462474525743E-3</v>
      </c>
      <c r="Q462" s="8">
        <f>Allocators!S621</f>
        <v>0</v>
      </c>
      <c r="R462" s="8">
        <f>Allocators!T621</f>
        <v>5.7885640755301694E-5</v>
      </c>
      <c r="S462" s="8">
        <f>Allocators!U621</f>
        <v>1.9654401407223211E-3</v>
      </c>
      <c r="T462" s="8">
        <f>Allocators!V621</f>
        <v>3.1970684663312787E-4</v>
      </c>
    </row>
    <row r="463" spans="1:20">
      <c r="A463" s="14" t="str">
        <f>CONCATENATE(Allocators!A622," ",Allocators!B622)</f>
        <v>TOTOXEXP ENERGY</v>
      </c>
      <c r="B463" s="8">
        <f>Allocators!D622</f>
        <v>0</v>
      </c>
      <c r="C463" s="8">
        <f>Allocators!E622</f>
        <v>0</v>
      </c>
      <c r="D463" s="8">
        <f>Allocators!F622</f>
        <v>0</v>
      </c>
      <c r="E463" s="8">
        <f>Allocators!G622</f>
        <v>0</v>
      </c>
      <c r="F463" s="8">
        <f>Allocators!H622</f>
        <v>0</v>
      </c>
      <c r="G463" s="8">
        <f>Allocators!I622</f>
        <v>0</v>
      </c>
      <c r="H463" s="8">
        <f>Allocators!J622</f>
        <v>0</v>
      </c>
      <c r="I463" s="8">
        <f>Allocators!K622</f>
        <v>0</v>
      </c>
      <c r="J463" s="8">
        <f>Allocators!L622</f>
        <v>0</v>
      </c>
      <c r="K463" s="8">
        <f>Allocators!M622</f>
        <v>0</v>
      </c>
      <c r="L463" s="8">
        <f>Allocators!N622</f>
        <v>0</v>
      </c>
      <c r="M463" s="8">
        <f>Allocators!O622</f>
        <v>0</v>
      </c>
      <c r="N463" s="8">
        <f>Allocators!P622</f>
        <v>0</v>
      </c>
      <c r="O463" s="8">
        <f>Allocators!Q622</f>
        <v>0</v>
      </c>
      <c r="P463" s="8">
        <f>Allocators!R622</f>
        <v>0</v>
      </c>
      <c r="Q463" s="8">
        <f>Allocators!S622</f>
        <v>0</v>
      </c>
      <c r="R463" s="8">
        <f>Allocators!T622</f>
        <v>0</v>
      </c>
      <c r="S463" s="8">
        <f>Allocators!U622</f>
        <v>0</v>
      </c>
      <c r="T463" s="8">
        <f>Allocators!V622</f>
        <v>0</v>
      </c>
    </row>
    <row r="464" spans="1:20">
      <c r="A464" s="14" t="str">
        <f>CONCATENATE(Allocators!A623," ",Allocators!B623)</f>
        <v>TOTOXEXP CUSTOMER</v>
      </c>
      <c r="B464" s="8">
        <f>Allocators!D623</f>
        <v>0.26339693964796235</v>
      </c>
      <c r="C464" s="8">
        <f>Allocators!E623</f>
        <v>0.11111116736500083</v>
      </c>
      <c r="D464" s="8">
        <f>Allocators!F623</f>
        <v>4.7493421048430379E-2</v>
      </c>
      <c r="E464" s="8">
        <f>Allocators!G623</f>
        <v>1.3564130933933823E-2</v>
      </c>
      <c r="F464" s="8">
        <f>Allocators!H623</f>
        <v>7.5267262601032862E-3</v>
      </c>
      <c r="G464" s="8">
        <f>Allocators!I623</f>
        <v>1.2215124456710167E-3</v>
      </c>
      <c r="H464" s="8">
        <f>Allocators!J623</f>
        <v>5.7627394785234667E-3</v>
      </c>
      <c r="I464" s="8">
        <f>Allocators!K623</f>
        <v>1.9575502289319101E-3</v>
      </c>
      <c r="J464" s="8">
        <f>Allocators!L623</f>
        <v>4.2559296946172278E-3</v>
      </c>
      <c r="K464" s="8">
        <f>Allocators!M623</f>
        <v>7.4799569185361248E-4</v>
      </c>
      <c r="L464" s="8">
        <f>Allocators!N623</f>
        <v>3.9702154505823534E-5</v>
      </c>
      <c r="M464" s="8">
        <f>Allocators!O623</f>
        <v>1.1612587662798363E-3</v>
      </c>
      <c r="N464" s="8">
        <f>Allocators!P623</f>
        <v>6.2587158107225253E-3</v>
      </c>
      <c r="O464" s="8">
        <f>Allocators!Q623</f>
        <v>1.1219958372537869E-3</v>
      </c>
      <c r="P464" s="8">
        <f>Allocators!R623</f>
        <v>1.5979967722825055E-3</v>
      </c>
      <c r="Q464" s="8">
        <f>Allocators!S623</f>
        <v>3.3178427698275105E-5</v>
      </c>
      <c r="R464" s="8">
        <f>Allocators!T623</f>
        <v>1.9879865077018944E-5</v>
      </c>
      <c r="S464" s="8">
        <f>Allocators!U623</f>
        <v>3.1589036609345297E-2</v>
      </c>
      <c r="T464" s="8">
        <f>Allocators!V623</f>
        <v>2.7934002257731728E-2</v>
      </c>
    </row>
    <row r="465" spans="1:20">
      <c r="A465" s="14" t="str">
        <f>CONCATENATE(Allocators!A624," ",Allocators!B624)</f>
        <v>TOTOXEXP TOTAL</v>
      </c>
      <c r="B465" s="8">
        <f>Allocators!D624</f>
        <v>1.0000000000000007</v>
      </c>
      <c r="C465" s="8">
        <f>Allocators!E624</f>
        <v>0.62073122366386835</v>
      </c>
      <c r="D465" s="8">
        <f>Allocators!F624</f>
        <v>7.1690634191587554E-2</v>
      </c>
      <c r="E465" s="8">
        <f>Allocators!G624</f>
        <v>9.6598910561738832E-2</v>
      </c>
      <c r="F465" s="8">
        <f>Allocators!H624</f>
        <v>9.3594196433874621E-3</v>
      </c>
      <c r="G465" s="8">
        <f>Allocators!I624</f>
        <v>1.2215124456710167E-3</v>
      </c>
      <c r="H465" s="8">
        <f>Allocators!J624</f>
        <v>6.5351322689225916E-2</v>
      </c>
      <c r="I465" s="8">
        <f>Allocators!K624</f>
        <v>1.023915850316303E-2</v>
      </c>
      <c r="J465" s="8">
        <f>Allocators!L624</f>
        <v>4.2559296946172278E-3</v>
      </c>
      <c r="K465" s="8">
        <f>Allocators!M624</f>
        <v>7.4799569185361248E-4</v>
      </c>
      <c r="L465" s="8">
        <f>Allocators!N624</f>
        <v>2.0337619208130155E-3</v>
      </c>
      <c r="M465" s="8">
        <f>Allocators!O624</f>
        <v>2.6726135881104118E-2</v>
      </c>
      <c r="N465" s="8">
        <f>Allocators!P624</f>
        <v>6.2587158107225253E-3</v>
      </c>
      <c r="O465" s="8">
        <f>Allocators!Q624</f>
        <v>1.1219958372537869E-3</v>
      </c>
      <c r="P465" s="8">
        <f>Allocators!R624</f>
        <v>2.0584482368932927E-2</v>
      </c>
      <c r="Q465" s="8">
        <f>Allocators!S624</f>
        <v>2.56880346766255E-4</v>
      </c>
      <c r="R465" s="8">
        <f>Allocators!T624</f>
        <v>2.5900154328127492E-4</v>
      </c>
      <c r="S465" s="8">
        <f>Allocators!U624</f>
        <v>3.4175366235322323E-2</v>
      </c>
      <c r="T465" s="8">
        <f>Allocators!V624</f>
        <v>2.8387552970691139E-2</v>
      </c>
    </row>
    <row r="466" spans="1:20"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</row>
    <row r="467" spans="1:20">
      <c r="A467" s="14" t="str">
        <f>CONCATENATE(Allocators!A600," ",Allocators!B600)</f>
        <v>TOTUGLINES PRODUCTION</v>
      </c>
      <c r="B467" s="8">
        <f>Allocators!D600</f>
        <v>0</v>
      </c>
      <c r="C467" s="8">
        <f>Allocators!E600</f>
        <v>0</v>
      </c>
      <c r="D467" s="8">
        <f>Allocators!F600</f>
        <v>0</v>
      </c>
      <c r="E467" s="8">
        <f>Allocators!G600</f>
        <v>0</v>
      </c>
      <c r="F467" s="8">
        <f>Allocators!H600</f>
        <v>0</v>
      </c>
      <c r="G467" s="8">
        <f>Allocators!I600</f>
        <v>0</v>
      </c>
      <c r="H467" s="8">
        <f>Allocators!J600</f>
        <v>0</v>
      </c>
      <c r="I467" s="8">
        <f>Allocators!K600</f>
        <v>0</v>
      </c>
      <c r="J467" s="8">
        <f>Allocators!L600</f>
        <v>0</v>
      </c>
      <c r="K467" s="8">
        <f>Allocators!M600</f>
        <v>0</v>
      </c>
      <c r="L467" s="8">
        <f>Allocators!N600</f>
        <v>0</v>
      </c>
      <c r="M467" s="8">
        <f>Allocators!O600</f>
        <v>0</v>
      </c>
      <c r="N467" s="8">
        <f>Allocators!P600</f>
        <v>0</v>
      </c>
      <c r="O467" s="8">
        <f>Allocators!Q600</f>
        <v>0</v>
      </c>
      <c r="P467" s="8">
        <f>Allocators!R600</f>
        <v>0</v>
      </c>
      <c r="Q467" s="8">
        <f>Allocators!S600</f>
        <v>0</v>
      </c>
      <c r="R467" s="8">
        <f>Allocators!T600</f>
        <v>0</v>
      </c>
      <c r="S467" s="8">
        <f>Allocators!U600</f>
        <v>0</v>
      </c>
      <c r="T467" s="8">
        <f>Allocators!V600</f>
        <v>0</v>
      </c>
    </row>
    <row r="468" spans="1:20">
      <c r="A468" s="14" t="str">
        <f>CONCATENATE(Allocators!A601," ",Allocators!B601)</f>
        <v>TOTUGLINES BULKTRAN</v>
      </c>
      <c r="B468" s="8">
        <f>Allocators!D601</f>
        <v>0</v>
      </c>
      <c r="C468" s="8">
        <f>Allocators!E601</f>
        <v>0</v>
      </c>
      <c r="D468" s="8">
        <f>Allocators!F601</f>
        <v>0</v>
      </c>
      <c r="E468" s="8">
        <f>Allocators!G601</f>
        <v>0</v>
      </c>
      <c r="F468" s="8">
        <f>Allocators!H601</f>
        <v>0</v>
      </c>
      <c r="G468" s="8">
        <f>Allocators!I601</f>
        <v>0</v>
      </c>
      <c r="H468" s="8">
        <f>Allocators!J601</f>
        <v>0</v>
      </c>
      <c r="I468" s="8">
        <f>Allocators!K601</f>
        <v>0</v>
      </c>
      <c r="J468" s="8">
        <f>Allocators!L601</f>
        <v>0</v>
      </c>
      <c r="K468" s="8">
        <f>Allocators!M601</f>
        <v>0</v>
      </c>
      <c r="L468" s="8">
        <f>Allocators!N601</f>
        <v>0</v>
      </c>
      <c r="M468" s="8">
        <f>Allocators!O601</f>
        <v>0</v>
      </c>
      <c r="N468" s="8">
        <f>Allocators!P601</f>
        <v>0</v>
      </c>
      <c r="O468" s="8">
        <f>Allocators!Q601</f>
        <v>0</v>
      </c>
      <c r="P468" s="8">
        <f>Allocators!R601</f>
        <v>0</v>
      </c>
      <c r="Q468" s="8">
        <f>Allocators!S601</f>
        <v>0</v>
      </c>
      <c r="R468" s="8">
        <f>Allocators!T601</f>
        <v>0</v>
      </c>
      <c r="S468" s="8">
        <f>Allocators!U601</f>
        <v>0</v>
      </c>
      <c r="T468" s="8">
        <f>Allocators!V601</f>
        <v>0</v>
      </c>
    </row>
    <row r="469" spans="1:20">
      <c r="A469" s="14" t="str">
        <f>CONCATENATE(Allocators!A602," ",Allocators!B602)</f>
        <v>TOTUGLINES SUBTRAN</v>
      </c>
      <c r="B469" s="8">
        <f>Allocators!D602</f>
        <v>0</v>
      </c>
      <c r="C469" s="8">
        <f>Allocators!E602</f>
        <v>0</v>
      </c>
      <c r="D469" s="8">
        <f>Allocators!F602</f>
        <v>0</v>
      </c>
      <c r="E469" s="8">
        <f>Allocators!G602</f>
        <v>0</v>
      </c>
      <c r="F469" s="8">
        <f>Allocators!H602</f>
        <v>0</v>
      </c>
      <c r="G469" s="8">
        <f>Allocators!I602</f>
        <v>0</v>
      </c>
      <c r="H469" s="8">
        <f>Allocators!J602</f>
        <v>0</v>
      </c>
      <c r="I469" s="8">
        <f>Allocators!K602</f>
        <v>0</v>
      </c>
      <c r="J469" s="8">
        <f>Allocators!L602</f>
        <v>0</v>
      </c>
      <c r="K469" s="8">
        <f>Allocators!M602</f>
        <v>0</v>
      </c>
      <c r="L469" s="8">
        <f>Allocators!N602</f>
        <v>0</v>
      </c>
      <c r="M469" s="8">
        <f>Allocators!O602</f>
        <v>0</v>
      </c>
      <c r="N469" s="8">
        <f>Allocators!P602</f>
        <v>0</v>
      </c>
      <c r="O469" s="8">
        <f>Allocators!Q602</f>
        <v>0</v>
      </c>
      <c r="P469" s="8">
        <f>Allocators!R602</f>
        <v>0</v>
      </c>
      <c r="Q469" s="8">
        <f>Allocators!S602</f>
        <v>0</v>
      </c>
      <c r="R469" s="8">
        <f>Allocators!T602</f>
        <v>0</v>
      </c>
      <c r="S469" s="8">
        <f>Allocators!U602</f>
        <v>0</v>
      </c>
      <c r="T469" s="8">
        <f>Allocators!V602</f>
        <v>0</v>
      </c>
    </row>
    <row r="470" spans="1:20">
      <c r="A470" s="14" t="str">
        <f>CONCATENATE(Allocators!A603," ",Allocators!B603)</f>
        <v>TOTUGLINES DISTPRI</v>
      </c>
      <c r="B470" s="8">
        <f>Allocators!D603</f>
        <v>0.80949999999999989</v>
      </c>
      <c r="C470" s="8">
        <f>Allocators!E603</f>
        <v>0.54102337560190739</v>
      </c>
      <c r="D470" s="8">
        <f>Allocators!F603</f>
        <v>2.5502429564367268E-2</v>
      </c>
      <c r="E470" s="8">
        <f>Allocators!G603</f>
        <v>9.2600886918043482E-2</v>
      </c>
      <c r="F470" s="8">
        <f>Allocators!H603</f>
        <v>2.8618492483293047E-3</v>
      </c>
      <c r="G470" s="8">
        <f>Allocators!I603</f>
        <v>0</v>
      </c>
      <c r="H470" s="8">
        <f>Allocators!J603</f>
        <v>6.9434479937413279E-2</v>
      </c>
      <c r="I470" s="8">
        <f>Allocators!K603</f>
        <v>1.2932176560868322E-2</v>
      </c>
      <c r="J470" s="8">
        <f>Allocators!L603</f>
        <v>0</v>
      </c>
      <c r="K470" s="8">
        <f>Allocators!M603</f>
        <v>0</v>
      </c>
      <c r="L470" s="8">
        <f>Allocators!N603</f>
        <v>2.4752964205514609E-3</v>
      </c>
      <c r="M470" s="8">
        <f>Allocators!O603</f>
        <v>3.9920930048638871E-2</v>
      </c>
      <c r="N470" s="8">
        <f>Allocators!P603</f>
        <v>0</v>
      </c>
      <c r="O470" s="8">
        <f>Allocators!Q603</f>
        <v>0</v>
      </c>
      <c r="P470" s="8">
        <f>Allocators!R603</f>
        <v>2.0937686605360148E-2</v>
      </c>
      <c r="Q470" s="8">
        <f>Allocators!S603</f>
        <v>3.493225734177555E-4</v>
      </c>
      <c r="R470" s="8">
        <f>Allocators!T603</f>
        <v>2.8300981619414013E-4</v>
      </c>
      <c r="S470" s="8">
        <f>Allocators!U603</f>
        <v>9.6955231184801805E-4</v>
      </c>
      <c r="T470" s="8">
        <f>Allocators!V603</f>
        <v>2.090043930605294E-4</v>
      </c>
    </row>
    <row r="471" spans="1:20">
      <c r="A471" s="14" t="str">
        <f>CONCATENATE(Allocators!A604," ",Allocators!B604)</f>
        <v>TOTUGLINES DISTSEC</v>
      </c>
      <c r="B471" s="8">
        <f>Allocators!D604</f>
        <v>0.19049999999999995</v>
      </c>
      <c r="C471" s="8">
        <f>Allocators!E604</f>
        <v>0.1424371265305234</v>
      </c>
      <c r="D471" s="8">
        <f>Allocators!F604</f>
        <v>6.8669392660833774E-3</v>
      </c>
      <c r="E471" s="8">
        <f>Allocators!G604</f>
        <v>2.0720417476381935E-2</v>
      </c>
      <c r="F471" s="8">
        <f>Allocators!H604</f>
        <v>0</v>
      </c>
      <c r="G471" s="8">
        <f>Allocators!I604</f>
        <v>0</v>
      </c>
      <c r="H471" s="8">
        <f>Allocators!J604</f>
        <v>1.320313066474761E-2</v>
      </c>
      <c r="I471" s="8">
        <f>Allocators!K604</f>
        <v>0</v>
      </c>
      <c r="J471" s="8">
        <f>Allocators!L604</f>
        <v>0</v>
      </c>
      <c r="K471" s="8">
        <f>Allocators!M604</f>
        <v>0</v>
      </c>
      <c r="L471" s="8">
        <f>Allocators!N604</f>
        <v>3.5698495477044442E-4</v>
      </c>
      <c r="M471" s="8">
        <f>Allocators!O604</f>
        <v>0</v>
      </c>
      <c r="N471" s="8">
        <f>Allocators!P604</f>
        <v>0</v>
      </c>
      <c r="O471" s="8">
        <f>Allocators!Q604</f>
        <v>0</v>
      </c>
      <c r="P471" s="8">
        <f>Allocators!R604</f>
        <v>4.8698967532259932E-3</v>
      </c>
      <c r="Q471" s="8">
        <f>Allocators!S604</f>
        <v>0</v>
      </c>
      <c r="R471" s="8">
        <f>Allocators!T604</f>
        <v>5.0535075266959464E-5</v>
      </c>
      <c r="S471" s="8">
        <f>Allocators!U604</f>
        <v>1.7158601709873777E-3</v>
      </c>
      <c r="T471" s="8">
        <f>Allocators!V604</f>
        <v>2.7910910801289918E-4</v>
      </c>
    </row>
    <row r="472" spans="1:20">
      <c r="A472" s="14" t="str">
        <f>CONCATENATE(Allocators!A605," ",Allocators!B605)</f>
        <v>TOTUGLINES ENERGY</v>
      </c>
      <c r="B472" s="8">
        <f>Allocators!D605</f>
        <v>0</v>
      </c>
      <c r="C472" s="8">
        <f>Allocators!E605</f>
        <v>0</v>
      </c>
      <c r="D472" s="8">
        <f>Allocators!F605</f>
        <v>0</v>
      </c>
      <c r="E472" s="8">
        <f>Allocators!G605</f>
        <v>0</v>
      </c>
      <c r="F472" s="8">
        <f>Allocators!H605</f>
        <v>0</v>
      </c>
      <c r="G472" s="8">
        <f>Allocators!I605</f>
        <v>0</v>
      </c>
      <c r="H472" s="8">
        <f>Allocators!J605</f>
        <v>0</v>
      </c>
      <c r="I472" s="8">
        <f>Allocators!K605</f>
        <v>0</v>
      </c>
      <c r="J472" s="8">
        <f>Allocators!L605</f>
        <v>0</v>
      </c>
      <c r="K472" s="8">
        <f>Allocators!M605</f>
        <v>0</v>
      </c>
      <c r="L472" s="8">
        <f>Allocators!N605</f>
        <v>0</v>
      </c>
      <c r="M472" s="8">
        <f>Allocators!O605</f>
        <v>0</v>
      </c>
      <c r="N472" s="8">
        <f>Allocators!P605</f>
        <v>0</v>
      </c>
      <c r="O472" s="8">
        <f>Allocators!Q605</f>
        <v>0</v>
      </c>
      <c r="P472" s="8">
        <f>Allocators!R605</f>
        <v>0</v>
      </c>
      <c r="Q472" s="8">
        <f>Allocators!S605</f>
        <v>0</v>
      </c>
      <c r="R472" s="8">
        <f>Allocators!T605</f>
        <v>0</v>
      </c>
      <c r="S472" s="8">
        <f>Allocators!U605</f>
        <v>0</v>
      </c>
      <c r="T472" s="8">
        <f>Allocators!V605</f>
        <v>0</v>
      </c>
    </row>
    <row r="473" spans="1:20">
      <c r="A473" s="14" t="str">
        <f>CONCATENATE(Allocators!A606," ",Allocators!B606)</f>
        <v>TOTUGLINES CUSTOMER</v>
      </c>
      <c r="B473" s="8">
        <f>Allocators!D606</f>
        <v>0</v>
      </c>
      <c r="C473" s="8">
        <f>Allocators!E606</f>
        <v>0</v>
      </c>
      <c r="D473" s="8">
        <f>Allocators!F606</f>
        <v>0</v>
      </c>
      <c r="E473" s="8">
        <f>Allocators!G606</f>
        <v>0</v>
      </c>
      <c r="F473" s="8">
        <f>Allocators!H606</f>
        <v>0</v>
      </c>
      <c r="G473" s="8">
        <f>Allocators!I606</f>
        <v>0</v>
      </c>
      <c r="H473" s="8">
        <f>Allocators!J606</f>
        <v>0</v>
      </c>
      <c r="I473" s="8">
        <f>Allocators!K606</f>
        <v>0</v>
      </c>
      <c r="J473" s="8">
        <f>Allocators!L606</f>
        <v>0</v>
      </c>
      <c r="K473" s="8">
        <f>Allocators!M606</f>
        <v>0</v>
      </c>
      <c r="L473" s="8">
        <f>Allocators!N606</f>
        <v>0</v>
      </c>
      <c r="M473" s="8">
        <f>Allocators!O606</f>
        <v>0</v>
      </c>
      <c r="N473" s="8">
        <f>Allocators!P606</f>
        <v>0</v>
      </c>
      <c r="O473" s="8">
        <f>Allocators!Q606</f>
        <v>0</v>
      </c>
      <c r="P473" s="8">
        <f>Allocators!R606</f>
        <v>0</v>
      </c>
      <c r="Q473" s="8">
        <f>Allocators!S606</f>
        <v>0</v>
      </c>
      <c r="R473" s="8">
        <f>Allocators!T606</f>
        <v>0</v>
      </c>
      <c r="S473" s="8">
        <f>Allocators!U606</f>
        <v>0</v>
      </c>
      <c r="T473" s="8">
        <f>Allocators!V606</f>
        <v>0</v>
      </c>
    </row>
    <row r="474" spans="1:20">
      <c r="A474" s="14" t="str">
        <f>CONCATENATE(Allocators!A607," ",Allocators!B607)</f>
        <v>TOTUGLINES TOTAL</v>
      </c>
      <c r="B474" s="8">
        <f>Allocators!D607</f>
        <v>1</v>
      </c>
      <c r="C474" s="8">
        <f>Allocators!E607</f>
        <v>0.68346050213243081</v>
      </c>
      <c r="D474" s="8">
        <f>Allocators!F607</f>
        <v>3.2369368830450648E-2</v>
      </c>
      <c r="E474" s="8">
        <f>Allocators!G607</f>
        <v>0.11332130439442542</v>
      </c>
      <c r="F474" s="8">
        <f>Allocators!H607</f>
        <v>2.8618492483293047E-3</v>
      </c>
      <c r="G474" s="8">
        <f>Allocators!I607</f>
        <v>0</v>
      </c>
      <c r="H474" s="8">
        <f>Allocators!J607</f>
        <v>8.2637610602160891E-2</v>
      </c>
      <c r="I474" s="8">
        <f>Allocators!K607</f>
        <v>1.2932176560868322E-2</v>
      </c>
      <c r="J474" s="8">
        <f>Allocators!L607</f>
        <v>0</v>
      </c>
      <c r="K474" s="8">
        <f>Allocators!M607</f>
        <v>0</v>
      </c>
      <c r="L474" s="8">
        <f>Allocators!N607</f>
        <v>2.8322813753219054E-3</v>
      </c>
      <c r="M474" s="8">
        <f>Allocators!O607</f>
        <v>3.9920930048638871E-2</v>
      </c>
      <c r="N474" s="8">
        <f>Allocators!P607</f>
        <v>0</v>
      </c>
      <c r="O474" s="8">
        <f>Allocators!Q607</f>
        <v>0</v>
      </c>
      <c r="P474" s="8">
        <f>Allocators!R607</f>
        <v>2.5807583358586142E-2</v>
      </c>
      <c r="Q474" s="8">
        <f>Allocators!S607</f>
        <v>3.493225734177555E-4</v>
      </c>
      <c r="R474" s="8">
        <f>Allocators!T607</f>
        <v>3.3354489146109962E-4</v>
      </c>
      <c r="S474" s="8">
        <f>Allocators!U607</f>
        <v>2.6854124828353957E-3</v>
      </c>
      <c r="T474" s="8">
        <f>Allocators!V607</f>
        <v>4.8811350107342861E-4</v>
      </c>
    </row>
    <row r="475" spans="1:20"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</row>
    <row r="476" spans="1:20" s="50" customFormat="1">
      <c r="A476" s="59" t="str">
        <f>CONCATENATE(Allocators!A272," ",Allocators!B272)</f>
        <v>TRAN_LSE PRODUCTION</v>
      </c>
      <c r="B476" s="8">
        <f>Allocators!D272</f>
        <v>0.99999999999999978</v>
      </c>
      <c r="C476" s="8">
        <f>Allocators!E272</f>
        <v>0.49258299045690018</v>
      </c>
      <c r="D476" s="8">
        <f>Allocators!F272</f>
        <v>2.435013732763805E-2</v>
      </c>
      <c r="E476" s="8">
        <f>Allocators!G272</f>
        <v>8.9193157505646409E-2</v>
      </c>
      <c r="F476" s="8">
        <f>Allocators!H272</f>
        <v>2.8074839270930295E-3</v>
      </c>
      <c r="G476" s="8">
        <f>Allocators!I272</f>
        <v>2.6327685920476382E-4</v>
      </c>
      <c r="H476" s="8">
        <f>Allocators!J272</f>
        <v>6.7800674659926619E-2</v>
      </c>
      <c r="I476" s="8">
        <f>Allocators!K272</f>
        <v>1.2633240990485033E-2</v>
      </c>
      <c r="J476" s="8">
        <f>Allocators!L272</f>
        <v>5.7087263726468785E-3</v>
      </c>
      <c r="K476" s="8">
        <f>Allocators!M272</f>
        <v>2.5671504371235472E-4</v>
      </c>
      <c r="L476" s="8">
        <f>Allocators!N272</f>
        <v>2.3684512263677736E-3</v>
      </c>
      <c r="M476" s="8">
        <f>Allocators!O272</f>
        <v>3.8759300778423753E-2</v>
      </c>
      <c r="N476" s="8">
        <f>Allocators!P272</f>
        <v>0.20484399369001716</v>
      </c>
      <c r="O476" s="8">
        <f>Allocators!Q272</f>
        <v>3.6991430122001623E-2</v>
      </c>
      <c r="P476" s="8">
        <f>Allocators!R272</f>
        <v>2.0821479601917676E-2</v>
      </c>
      <c r="Q476" s="8">
        <f>Allocators!S272</f>
        <v>3.4875182441241053E-4</v>
      </c>
      <c r="R476" s="8">
        <f>Allocators!T272</f>
        <v>2.7018961360604304E-4</v>
      </c>
      <c r="S476" s="8">
        <f>Allocators!U272</f>
        <v>0</v>
      </c>
      <c r="T476" s="8">
        <f>Allocators!V272</f>
        <v>0</v>
      </c>
    </row>
    <row r="477" spans="1:20" s="50" customFormat="1">
      <c r="A477" s="59" t="str">
        <f>CONCATENATE(Allocators!A273," ",Allocators!B273)</f>
        <v>TRAN_LSE BULKTRAN</v>
      </c>
      <c r="B477" s="8">
        <f>Allocators!D273</f>
        <v>0</v>
      </c>
      <c r="C477" s="8">
        <f>Allocators!E273</f>
        <v>0</v>
      </c>
      <c r="D477" s="8">
        <f>Allocators!F273</f>
        <v>0</v>
      </c>
      <c r="E477" s="8">
        <f>Allocators!G273</f>
        <v>0</v>
      </c>
      <c r="F477" s="8">
        <f>Allocators!H273</f>
        <v>0</v>
      </c>
      <c r="G477" s="8">
        <f>Allocators!I273</f>
        <v>0</v>
      </c>
      <c r="H477" s="8">
        <f>Allocators!J273</f>
        <v>0</v>
      </c>
      <c r="I477" s="8">
        <f>Allocators!K273</f>
        <v>0</v>
      </c>
      <c r="J477" s="8">
        <f>Allocators!L273</f>
        <v>0</v>
      </c>
      <c r="K477" s="8">
        <f>Allocators!M273</f>
        <v>0</v>
      </c>
      <c r="L477" s="8">
        <f>Allocators!N273</f>
        <v>0</v>
      </c>
      <c r="M477" s="8">
        <f>Allocators!O273</f>
        <v>0</v>
      </c>
      <c r="N477" s="8">
        <f>Allocators!P273</f>
        <v>0</v>
      </c>
      <c r="O477" s="8">
        <f>Allocators!Q273</f>
        <v>0</v>
      </c>
      <c r="P477" s="8">
        <f>Allocators!R273</f>
        <v>0</v>
      </c>
      <c r="Q477" s="8">
        <f>Allocators!S273</f>
        <v>0</v>
      </c>
      <c r="R477" s="8">
        <f>Allocators!T273</f>
        <v>0</v>
      </c>
      <c r="S477" s="8">
        <f>Allocators!U273</f>
        <v>0</v>
      </c>
      <c r="T477" s="8">
        <f>Allocators!V273</f>
        <v>0</v>
      </c>
    </row>
    <row r="478" spans="1:20" s="50" customFormat="1">
      <c r="A478" s="59" t="str">
        <f>CONCATENATE(Allocators!A274," ",Allocators!B274)</f>
        <v>TRAN_LSE SUBTRAN</v>
      </c>
      <c r="B478" s="8">
        <f>Allocators!D274</f>
        <v>0</v>
      </c>
      <c r="C478" s="8">
        <f>Allocators!E274</f>
        <v>0</v>
      </c>
      <c r="D478" s="8">
        <f>Allocators!F274</f>
        <v>0</v>
      </c>
      <c r="E478" s="8">
        <f>Allocators!G274</f>
        <v>0</v>
      </c>
      <c r="F478" s="8">
        <f>Allocators!H274</f>
        <v>0</v>
      </c>
      <c r="G478" s="8">
        <f>Allocators!I274</f>
        <v>0</v>
      </c>
      <c r="H478" s="8">
        <f>Allocators!J274</f>
        <v>0</v>
      </c>
      <c r="I478" s="8">
        <f>Allocators!K274</f>
        <v>0</v>
      </c>
      <c r="J478" s="8">
        <f>Allocators!L274</f>
        <v>0</v>
      </c>
      <c r="K478" s="8">
        <f>Allocators!M274</f>
        <v>0</v>
      </c>
      <c r="L478" s="8">
        <f>Allocators!N274</f>
        <v>0</v>
      </c>
      <c r="M478" s="8">
        <f>Allocators!O274</f>
        <v>0</v>
      </c>
      <c r="N478" s="8">
        <f>Allocators!P274</f>
        <v>0</v>
      </c>
      <c r="O478" s="8">
        <f>Allocators!Q274</f>
        <v>0</v>
      </c>
      <c r="P478" s="8">
        <f>Allocators!R274</f>
        <v>0</v>
      </c>
      <c r="Q478" s="8">
        <f>Allocators!S274</f>
        <v>0</v>
      </c>
      <c r="R478" s="8">
        <f>Allocators!T274</f>
        <v>0</v>
      </c>
      <c r="S478" s="8">
        <f>Allocators!U274</f>
        <v>0</v>
      </c>
      <c r="T478" s="8">
        <f>Allocators!V274</f>
        <v>0</v>
      </c>
    </row>
    <row r="479" spans="1:20" s="50" customFormat="1">
      <c r="A479" s="59" t="str">
        <f>CONCATENATE(Allocators!A275," ",Allocators!B275)</f>
        <v>TRAN_LSE DISTPRI</v>
      </c>
      <c r="B479" s="8">
        <f>Allocators!D275</f>
        <v>0</v>
      </c>
      <c r="C479" s="8">
        <f>Allocators!E275</f>
        <v>0</v>
      </c>
      <c r="D479" s="8">
        <f>Allocators!F275</f>
        <v>0</v>
      </c>
      <c r="E479" s="8">
        <f>Allocators!G275</f>
        <v>0</v>
      </c>
      <c r="F479" s="8">
        <f>Allocators!H275</f>
        <v>0</v>
      </c>
      <c r="G479" s="8">
        <f>Allocators!I275</f>
        <v>0</v>
      </c>
      <c r="H479" s="8">
        <f>Allocators!J275</f>
        <v>0</v>
      </c>
      <c r="I479" s="8">
        <f>Allocators!K275</f>
        <v>0</v>
      </c>
      <c r="J479" s="8">
        <f>Allocators!L275</f>
        <v>0</v>
      </c>
      <c r="K479" s="8">
        <f>Allocators!M275</f>
        <v>0</v>
      </c>
      <c r="L479" s="8">
        <f>Allocators!N275</f>
        <v>0</v>
      </c>
      <c r="M479" s="8">
        <f>Allocators!O275</f>
        <v>0</v>
      </c>
      <c r="N479" s="8">
        <f>Allocators!P275</f>
        <v>0</v>
      </c>
      <c r="O479" s="8">
        <f>Allocators!Q275</f>
        <v>0</v>
      </c>
      <c r="P479" s="8">
        <f>Allocators!R275</f>
        <v>0</v>
      </c>
      <c r="Q479" s="8">
        <f>Allocators!S275</f>
        <v>0</v>
      </c>
      <c r="R479" s="8">
        <f>Allocators!T275</f>
        <v>0</v>
      </c>
      <c r="S479" s="8">
        <f>Allocators!U275</f>
        <v>0</v>
      </c>
      <c r="T479" s="8">
        <f>Allocators!V275</f>
        <v>0</v>
      </c>
    </row>
    <row r="480" spans="1:20" s="50" customFormat="1">
      <c r="A480" s="59" t="str">
        <f>CONCATENATE(Allocators!A276," ",Allocators!B276)</f>
        <v>TRAN_LSE DISTSEC</v>
      </c>
      <c r="B480" s="8">
        <f>Allocators!D276</f>
        <v>0</v>
      </c>
      <c r="C480" s="8">
        <f>Allocators!E276</f>
        <v>0</v>
      </c>
      <c r="D480" s="8">
        <f>Allocators!F276</f>
        <v>0</v>
      </c>
      <c r="E480" s="8">
        <f>Allocators!G276</f>
        <v>0</v>
      </c>
      <c r="F480" s="8">
        <f>Allocators!H276</f>
        <v>0</v>
      </c>
      <c r="G480" s="8">
        <f>Allocators!I276</f>
        <v>0</v>
      </c>
      <c r="H480" s="8">
        <f>Allocators!J276</f>
        <v>0</v>
      </c>
      <c r="I480" s="8">
        <f>Allocators!K276</f>
        <v>0</v>
      </c>
      <c r="J480" s="8">
        <f>Allocators!L276</f>
        <v>0</v>
      </c>
      <c r="K480" s="8">
        <f>Allocators!M276</f>
        <v>0</v>
      </c>
      <c r="L480" s="8">
        <f>Allocators!N276</f>
        <v>0</v>
      </c>
      <c r="M480" s="8">
        <f>Allocators!O276</f>
        <v>0</v>
      </c>
      <c r="N480" s="8">
        <f>Allocators!P276</f>
        <v>0</v>
      </c>
      <c r="O480" s="8">
        <f>Allocators!Q276</f>
        <v>0</v>
      </c>
      <c r="P480" s="8">
        <f>Allocators!R276</f>
        <v>0</v>
      </c>
      <c r="Q480" s="8">
        <f>Allocators!S276</f>
        <v>0</v>
      </c>
      <c r="R480" s="8">
        <f>Allocators!T276</f>
        <v>0</v>
      </c>
      <c r="S480" s="8">
        <f>Allocators!U276</f>
        <v>0</v>
      </c>
      <c r="T480" s="8">
        <f>Allocators!V276</f>
        <v>0</v>
      </c>
    </row>
    <row r="481" spans="1:20" s="50" customFormat="1">
      <c r="A481" s="59" t="str">
        <f>CONCATENATE(Allocators!A277," ",Allocators!B277)</f>
        <v>TRAN_LSE ENERGY</v>
      </c>
      <c r="B481" s="8">
        <f>Allocators!D277</f>
        <v>0</v>
      </c>
      <c r="C481" s="8">
        <f>Allocators!E277</f>
        <v>0</v>
      </c>
      <c r="D481" s="8">
        <f>Allocators!F277</f>
        <v>0</v>
      </c>
      <c r="E481" s="8">
        <f>Allocators!G277</f>
        <v>0</v>
      </c>
      <c r="F481" s="8">
        <f>Allocators!H277</f>
        <v>0</v>
      </c>
      <c r="G481" s="8">
        <f>Allocators!I277</f>
        <v>0</v>
      </c>
      <c r="H481" s="8">
        <f>Allocators!J277</f>
        <v>0</v>
      </c>
      <c r="I481" s="8">
        <f>Allocators!K277</f>
        <v>0</v>
      </c>
      <c r="J481" s="8">
        <f>Allocators!L277</f>
        <v>0</v>
      </c>
      <c r="K481" s="8">
        <f>Allocators!M277</f>
        <v>0</v>
      </c>
      <c r="L481" s="8">
        <f>Allocators!N277</f>
        <v>0</v>
      </c>
      <c r="M481" s="8">
        <f>Allocators!O277</f>
        <v>0</v>
      </c>
      <c r="N481" s="8">
        <f>Allocators!P277</f>
        <v>0</v>
      </c>
      <c r="O481" s="8">
        <f>Allocators!Q277</f>
        <v>0</v>
      </c>
      <c r="P481" s="8">
        <f>Allocators!R277</f>
        <v>0</v>
      </c>
      <c r="Q481" s="8">
        <f>Allocators!S277</f>
        <v>0</v>
      </c>
      <c r="R481" s="8">
        <f>Allocators!T277</f>
        <v>0</v>
      </c>
      <c r="S481" s="8">
        <f>Allocators!U277</f>
        <v>0</v>
      </c>
      <c r="T481" s="8">
        <f>Allocators!V277</f>
        <v>0</v>
      </c>
    </row>
    <row r="482" spans="1:20" s="50" customFormat="1">
      <c r="A482" s="59" t="str">
        <f>CONCATENATE(Allocators!A278," ",Allocators!B278)</f>
        <v>TRAN_LSE CUSTOMER</v>
      </c>
      <c r="B482" s="8">
        <f>Allocators!D278</f>
        <v>0</v>
      </c>
      <c r="C482" s="8">
        <f>Allocators!E278</f>
        <v>0</v>
      </c>
      <c r="D482" s="8">
        <f>Allocators!F278</f>
        <v>0</v>
      </c>
      <c r="E482" s="8">
        <f>Allocators!G278</f>
        <v>0</v>
      </c>
      <c r="F482" s="8">
        <f>Allocators!H278</f>
        <v>0</v>
      </c>
      <c r="G482" s="8">
        <f>Allocators!I278</f>
        <v>0</v>
      </c>
      <c r="H482" s="8">
        <f>Allocators!J278</f>
        <v>0</v>
      </c>
      <c r="I482" s="8">
        <f>Allocators!K278</f>
        <v>0</v>
      </c>
      <c r="J482" s="8">
        <f>Allocators!L278</f>
        <v>0</v>
      </c>
      <c r="K482" s="8">
        <f>Allocators!M278</f>
        <v>0</v>
      </c>
      <c r="L482" s="8">
        <f>Allocators!N278</f>
        <v>0</v>
      </c>
      <c r="M482" s="8">
        <f>Allocators!O278</f>
        <v>0</v>
      </c>
      <c r="N482" s="8">
        <f>Allocators!P278</f>
        <v>0</v>
      </c>
      <c r="O482" s="8">
        <f>Allocators!Q278</f>
        <v>0</v>
      </c>
      <c r="P482" s="8">
        <f>Allocators!R278</f>
        <v>0</v>
      </c>
      <c r="Q482" s="8">
        <f>Allocators!S278</f>
        <v>0</v>
      </c>
      <c r="R482" s="8">
        <f>Allocators!T278</f>
        <v>0</v>
      </c>
      <c r="S482" s="8">
        <f>Allocators!U278</f>
        <v>0</v>
      </c>
      <c r="T482" s="8">
        <f>Allocators!V278</f>
        <v>0</v>
      </c>
    </row>
    <row r="483" spans="1:20" s="50" customFormat="1">
      <c r="A483" s="59" t="str">
        <f>CONCATENATE(Allocators!A279," ",Allocators!B279)</f>
        <v>TRAN_LSE TOTAL</v>
      </c>
      <c r="B483" s="8">
        <f>Allocators!D279</f>
        <v>0.99999999999999978</v>
      </c>
      <c r="C483" s="8">
        <f>Allocators!E279</f>
        <v>0.49258299045690018</v>
      </c>
      <c r="D483" s="8">
        <f>Allocators!F279</f>
        <v>2.435013732763805E-2</v>
      </c>
      <c r="E483" s="8">
        <f>Allocators!G279</f>
        <v>8.9193157505646409E-2</v>
      </c>
      <c r="F483" s="8">
        <f>Allocators!H279</f>
        <v>2.8074839270930295E-3</v>
      </c>
      <c r="G483" s="8">
        <f>Allocators!I279</f>
        <v>2.6327685920476382E-4</v>
      </c>
      <c r="H483" s="8">
        <f>Allocators!J279</f>
        <v>6.7800674659926619E-2</v>
      </c>
      <c r="I483" s="8">
        <f>Allocators!K279</f>
        <v>1.2633240990485033E-2</v>
      </c>
      <c r="J483" s="8">
        <f>Allocators!L279</f>
        <v>5.7087263726468785E-3</v>
      </c>
      <c r="K483" s="8">
        <f>Allocators!M279</f>
        <v>2.5671504371235472E-4</v>
      </c>
      <c r="L483" s="8">
        <f>Allocators!N279</f>
        <v>2.3684512263677736E-3</v>
      </c>
      <c r="M483" s="8">
        <f>Allocators!O279</f>
        <v>3.8759300778423753E-2</v>
      </c>
      <c r="N483" s="8">
        <f>Allocators!P279</f>
        <v>0.20484399369001716</v>
      </c>
      <c r="O483" s="8">
        <f>Allocators!Q279</f>
        <v>3.6991430122001623E-2</v>
      </c>
      <c r="P483" s="8">
        <f>Allocators!R279</f>
        <v>2.0821479601917676E-2</v>
      </c>
      <c r="Q483" s="8">
        <f>Allocators!S279</f>
        <v>3.4875182441241053E-4</v>
      </c>
      <c r="R483" s="8">
        <f>Allocators!T279</f>
        <v>2.7018961360604304E-4</v>
      </c>
      <c r="S483" s="8">
        <f>Allocators!U279</f>
        <v>0</v>
      </c>
      <c r="T483" s="8">
        <f>Allocators!V279</f>
        <v>0</v>
      </c>
    </row>
    <row r="484" spans="1:20" s="50" customFormat="1">
      <c r="A484" s="59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</row>
    <row r="485" spans="1:20">
      <c r="A485" s="14" t="str">
        <f>CONCATENATE(Allocators!A214," ",Allocators!B214)</f>
        <v>TRANS_TOTAL PRODUCTION</v>
      </c>
      <c r="B485" s="8">
        <f>Allocators!D214</f>
        <v>0</v>
      </c>
      <c r="C485" s="8">
        <f>Allocators!E214</f>
        <v>0</v>
      </c>
      <c r="D485" s="8">
        <f>Allocators!F214</f>
        <v>0</v>
      </c>
      <c r="E485" s="8">
        <f>Allocators!G214</f>
        <v>0</v>
      </c>
      <c r="F485" s="8">
        <f>Allocators!H214</f>
        <v>0</v>
      </c>
      <c r="G485" s="8">
        <f>Allocators!I214</f>
        <v>0</v>
      </c>
      <c r="H485" s="8">
        <f>Allocators!J214</f>
        <v>0</v>
      </c>
      <c r="I485" s="8">
        <f>Allocators!K214</f>
        <v>0</v>
      </c>
      <c r="J485" s="8">
        <f>Allocators!L214</f>
        <v>0</v>
      </c>
      <c r="K485" s="8">
        <f>Allocators!M214</f>
        <v>0</v>
      </c>
      <c r="L485" s="8">
        <f>Allocators!N214</f>
        <v>0</v>
      </c>
      <c r="M485" s="8">
        <f>Allocators!O214</f>
        <v>0</v>
      </c>
      <c r="N485" s="8">
        <f>Allocators!P214</f>
        <v>0</v>
      </c>
      <c r="O485" s="8">
        <f>Allocators!Q214</f>
        <v>0</v>
      </c>
      <c r="P485" s="8">
        <f>Allocators!R214</f>
        <v>0</v>
      </c>
      <c r="Q485" s="8">
        <f>Allocators!S214</f>
        <v>0</v>
      </c>
      <c r="R485" s="8">
        <f>Allocators!T214</f>
        <v>0</v>
      </c>
      <c r="S485" s="8">
        <f>Allocators!U214</f>
        <v>0</v>
      </c>
      <c r="T485" s="8">
        <f>Allocators!V214</f>
        <v>0</v>
      </c>
    </row>
    <row r="486" spans="1:20">
      <c r="A486" s="14" t="str">
        <f>CONCATENATE(Allocators!A215," ",Allocators!B215)</f>
        <v>TRANS_TOTAL BULKTRAN</v>
      </c>
      <c r="B486" s="8">
        <f>Allocators!D215</f>
        <v>0.81969999999999965</v>
      </c>
      <c r="C486" s="8">
        <f>Allocators!E215</f>
        <v>0.40377027727752107</v>
      </c>
      <c r="D486" s="8">
        <f>Allocators!F215</f>
        <v>1.9959807567464908E-2</v>
      </c>
      <c r="E486" s="8">
        <f>Allocators!G215</f>
        <v>7.3111631207378361E-2</v>
      </c>
      <c r="F486" s="8">
        <f>Allocators!H215</f>
        <v>2.3012945750381562E-3</v>
      </c>
      <c r="G486" s="8">
        <f>Allocators!I215</f>
        <v>2.158080414901449E-4</v>
      </c>
      <c r="H486" s="8">
        <f>Allocators!J215</f>
        <v>5.5576213018741848E-2</v>
      </c>
      <c r="I486" s="8">
        <f>Allocators!K215</f>
        <v>1.0355467639900581E-2</v>
      </c>
      <c r="J486" s="8">
        <f>Allocators!L215</f>
        <v>4.6794430076586464E-3</v>
      </c>
      <c r="K486" s="8">
        <f>Allocators!M215</f>
        <v>2.1042932133101717E-4</v>
      </c>
      <c r="L486" s="8">
        <f>Allocators!N215</f>
        <v>1.9414194702536639E-3</v>
      </c>
      <c r="M486" s="8">
        <f>Allocators!O215</f>
        <v>3.1770998848073946E-2</v>
      </c>
      <c r="N486" s="8">
        <f>Allocators!P215</f>
        <v>0.16791062162770706</v>
      </c>
      <c r="O486" s="8">
        <f>Allocators!Q215</f>
        <v>3.0321875271004731E-2</v>
      </c>
      <c r="P486" s="8">
        <f>Allocators!R215</f>
        <v>1.706736682969192E-2</v>
      </c>
      <c r="Q486" s="8">
        <f>Allocators!S215</f>
        <v>2.8587187047085288E-4</v>
      </c>
      <c r="R486" s="8">
        <f>Allocators!T215</f>
        <v>2.2147442627287346E-4</v>
      </c>
      <c r="S486" s="8">
        <f>Allocators!U215</f>
        <v>0</v>
      </c>
      <c r="T486" s="8">
        <f>Allocators!V215</f>
        <v>0</v>
      </c>
    </row>
    <row r="487" spans="1:20">
      <c r="A487" s="14" t="str">
        <f>CONCATENATE(Allocators!A216," ",Allocators!B216)</f>
        <v>TRANS_TOTAL SUBTRAN</v>
      </c>
      <c r="B487" s="8">
        <f>Allocators!D216</f>
        <v>0.18030000000000004</v>
      </c>
      <c r="C487" s="8">
        <f>Allocators!E216</f>
        <v>8.7782198047354376E-2</v>
      </c>
      <c r="D487" s="8">
        <f>Allocators!F216</f>
        <v>4.2364837105138336E-3</v>
      </c>
      <c r="E487" s="8">
        <f>Allocators!G216</f>
        <v>1.5412120594354838E-2</v>
      </c>
      <c r="F487" s="8">
        <f>Allocators!H216</f>
        <v>4.7606590423426452E-4</v>
      </c>
      <c r="G487" s="8">
        <f>Allocators!I216</f>
        <v>5.9291490616762032E-5</v>
      </c>
      <c r="H487" s="8">
        <f>Allocators!J216</f>
        <v>1.1644097997629613E-2</v>
      </c>
      <c r="I487" s="8">
        <f>Allocators!K216</f>
        <v>2.1646242365969933E-3</v>
      </c>
      <c r="J487" s="8">
        <f>Allocators!L216</f>
        <v>1.2879772131079838E-3</v>
      </c>
      <c r="K487" s="8">
        <f>Allocators!M216</f>
        <v>0</v>
      </c>
      <c r="L487" s="8">
        <f>Allocators!N216</f>
        <v>4.0659190854348755E-4</v>
      </c>
      <c r="M487" s="8">
        <f>Allocators!O216</f>
        <v>6.6561416843361233E-3</v>
      </c>
      <c r="N487" s="8">
        <f>Allocators!P216</f>
        <v>4.6371229827685621E-2</v>
      </c>
      <c r="O487" s="8">
        <f>Allocators!Q216</f>
        <v>0</v>
      </c>
      <c r="P487" s="8">
        <f>Allocators!R216</f>
        <v>3.504532353716784E-3</v>
      </c>
      <c r="Q487" s="8">
        <f>Allocators!S216</f>
        <v>5.8420649547748961E-5</v>
      </c>
      <c r="R487" s="8">
        <f>Allocators!T216</f>
        <v>4.6798256412872991E-5</v>
      </c>
      <c r="S487" s="8">
        <f>Allocators!U216</f>
        <v>1.5912407627276546E-4</v>
      </c>
      <c r="T487" s="8">
        <f>Allocators!V216</f>
        <v>3.4302049075945095E-5</v>
      </c>
    </row>
    <row r="488" spans="1:20">
      <c r="A488" s="14" t="str">
        <f>CONCATENATE(Allocators!A217," ",Allocators!B217)</f>
        <v>TRANS_TOTAL DISTPRI</v>
      </c>
      <c r="B488" s="8">
        <f>Allocators!D217</f>
        <v>0</v>
      </c>
      <c r="C488" s="8">
        <f>Allocators!E217</f>
        <v>0</v>
      </c>
      <c r="D488" s="8">
        <f>Allocators!F217</f>
        <v>0</v>
      </c>
      <c r="E488" s="8">
        <f>Allocators!G217</f>
        <v>0</v>
      </c>
      <c r="F488" s="8">
        <f>Allocators!H217</f>
        <v>0</v>
      </c>
      <c r="G488" s="8">
        <f>Allocators!I217</f>
        <v>0</v>
      </c>
      <c r="H488" s="8">
        <f>Allocators!J217</f>
        <v>0</v>
      </c>
      <c r="I488" s="8">
        <f>Allocators!K217</f>
        <v>0</v>
      </c>
      <c r="J488" s="8">
        <f>Allocators!L217</f>
        <v>0</v>
      </c>
      <c r="K488" s="8">
        <f>Allocators!M217</f>
        <v>0</v>
      </c>
      <c r="L488" s="8">
        <f>Allocators!N217</f>
        <v>0</v>
      </c>
      <c r="M488" s="8">
        <f>Allocators!O217</f>
        <v>0</v>
      </c>
      <c r="N488" s="8">
        <f>Allocators!P217</f>
        <v>0</v>
      </c>
      <c r="O488" s="8">
        <f>Allocators!Q217</f>
        <v>0</v>
      </c>
      <c r="P488" s="8">
        <f>Allocators!R217</f>
        <v>0</v>
      </c>
      <c r="Q488" s="8">
        <f>Allocators!S217</f>
        <v>0</v>
      </c>
      <c r="R488" s="8">
        <f>Allocators!T217</f>
        <v>0</v>
      </c>
      <c r="S488" s="8">
        <f>Allocators!U217</f>
        <v>0</v>
      </c>
      <c r="T488" s="8">
        <f>Allocators!V217</f>
        <v>0</v>
      </c>
    </row>
    <row r="489" spans="1:20">
      <c r="A489" s="14" t="str">
        <f>CONCATENATE(Allocators!A218," ",Allocators!B218)</f>
        <v>TRANS_TOTAL DISTSEC</v>
      </c>
      <c r="B489" s="8">
        <f>Allocators!D218</f>
        <v>0</v>
      </c>
      <c r="C489" s="8">
        <f>Allocators!E218</f>
        <v>0</v>
      </c>
      <c r="D489" s="8">
        <f>Allocators!F218</f>
        <v>0</v>
      </c>
      <c r="E489" s="8">
        <f>Allocators!G218</f>
        <v>0</v>
      </c>
      <c r="F489" s="8">
        <f>Allocators!H218</f>
        <v>0</v>
      </c>
      <c r="G489" s="8">
        <f>Allocators!I218</f>
        <v>0</v>
      </c>
      <c r="H489" s="8">
        <f>Allocators!J218</f>
        <v>0</v>
      </c>
      <c r="I489" s="8">
        <f>Allocators!K218</f>
        <v>0</v>
      </c>
      <c r="J489" s="8">
        <f>Allocators!L218</f>
        <v>0</v>
      </c>
      <c r="K489" s="8">
        <f>Allocators!M218</f>
        <v>0</v>
      </c>
      <c r="L489" s="8">
        <f>Allocators!N218</f>
        <v>0</v>
      </c>
      <c r="M489" s="8">
        <f>Allocators!O218</f>
        <v>0</v>
      </c>
      <c r="N489" s="8">
        <f>Allocators!P218</f>
        <v>0</v>
      </c>
      <c r="O489" s="8">
        <f>Allocators!Q218</f>
        <v>0</v>
      </c>
      <c r="P489" s="8">
        <f>Allocators!R218</f>
        <v>0</v>
      </c>
      <c r="Q489" s="8">
        <f>Allocators!S218</f>
        <v>0</v>
      </c>
      <c r="R489" s="8">
        <f>Allocators!T218</f>
        <v>0</v>
      </c>
      <c r="S489" s="8">
        <f>Allocators!U218</f>
        <v>0</v>
      </c>
      <c r="T489" s="8">
        <f>Allocators!V218</f>
        <v>0</v>
      </c>
    </row>
    <row r="490" spans="1:20">
      <c r="A490" s="14" t="str">
        <f>CONCATENATE(Allocators!A219," ",Allocators!B219)</f>
        <v>TRANS_TOTAL ENERGY</v>
      </c>
      <c r="B490" s="8">
        <f>Allocators!D219</f>
        <v>0</v>
      </c>
      <c r="C490" s="8">
        <f>Allocators!E219</f>
        <v>0</v>
      </c>
      <c r="D490" s="8">
        <f>Allocators!F219</f>
        <v>0</v>
      </c>
      <c r="E490" s="8">
        <f>Allocators!G219</f>
        <v>0</v>
      </c>
      <c r="F490" s="8">
        <f>Allocators!H219</f>
        <v>0</v>
      </c>
      <c r="G490" s="8">
        <f>Allocators!I219</f>
        <v>0</v>
      </c>
      <c r="H490" s="8">
        <f>Allocators!J219</f>
        <v>0</v>
      </c>
      <c r="I490" s="8">
        <f>Allocators!K219</f>
        <v>0</v>
      </c>
      <c r="J490" s="8">
        <f>Allocators!L219</f>
        <v>0</v>
      </c>
      <c r="K490" s="8">
        <f>Allocators!M219</f>
        <v>0</v>
      </c>
      <c r="L490" s="8">
        <f>Allocators!N219</f>
        <v>0</v>
      </c>
      <c r="M490" s="8">
        <f>Allocators!O219</f>
        <v>0</v>
      </c>
      <c r="N490" s="8">
        <f>Allocators!P219</f>
        <v>0</v>
      </c>
      <c r="O490" s="8">
        <f>Allocators!Q219</f>
        <v>0</v>
      </c>
      <c r="P490" s="8">
        <f>Allocators!R219</f>
        <v>0</v>
      </c>
      <c r="Q490" s="8">
        <f>Allocators!S219</f>
        <v>0</v>
      </c>
      <c r="R490" s="8">
        <f>Allocators!T219</f>
        <v>0</v>
      </c>
      <c r="S490" s="8">
        <f>Allocators!U219</f>
        <v>0</v>
      </c>
      <c r="T490" s="8">
        <f>Allocators!V219</f>
        <v>0</v>
      </c>
    </row>
    <row r="491" spans="1:20">
      <c r="A491" s="14" t="str">
        <f>CONCATENATE(Allocators!A220," ",Allocators!B220)</f>
        <v>TRANS_TOTAL CUSTOMER</v>
      </c>
      <c r="B491" s="8">
        <f>Allocators!D220</f>
        <v>0</v>
      </c>
      <c r="C491" s="8">
        <f>Allocators!E220</f>
        <v>0</v>
      </c>
      <c r="D491" s="8">
        <f>Allocators!F220</f>
        <v>0</v>
      </c>
      <c r="E491" s="8">
        <f>Allocators!G220</f>
        <v>0</v>
      </c>
      <c r="F491" s="8">
        <f>Allocators!H220</f>
        <v>0</v>
      </c>
      <c r="G491" s="8">
        <f>Allocators!I220</f>
        <v>0</v>
      </c>
      <c r="H491" s="8">
        <f>Allocators!J220</f>
        <v>0</v>
      </c>
      <c r="I491" s="8">
        <f>Allocators!K220</f>
        <v>0</v>
      </c>
      <c r="J491" s="8">
        <f>Allocators!L220</f>
        <v>0</v>
      </c>
      <c r="K491" s="8">
        <f>Allocators!M220</f>
        <v>0</v>
      </c>
      <c r="L491" s="8">
        <f>Allocators!N220</f>
        <v>0</v>
      </c>
      <c r="M491" s="8">
        <f>Allocators!O220</f>
        <v>0</v>
      </c>
      <c r="N491" s="8">
        <f>Allocators!P220</f>
        <v>0</v>
      </c>
      <c r="O491" s="8">
        <f>Allocators!Q220</f>
        <v>0</v>
      </c>
      <c r="P491" s="8">
        <f>Allocators!R220</f>
        <v>0</v>
      </c>
      <c r="Q491" s="8">
        <f>Allocators!S220</f>
        <v>0</v>
      </c>
      <c r="R491" s="8">
        <f>Allocators!T220</f>
        <v>0</v>
      </c>
      <c r="S491" s="8">
        <f>Allocators!U220</f>
        <v>0</v>
      </c>
      <c r="T491" s="8">
        <f>Allocators!V220</f>
        <v>0</v>
      </c>
    </row>
    <row r="492" spans="1:20">
      <c r="A492" s="14" t="str">
        <f>CONCATENATE(Allocators!A221," ",Allocators!B221)</f>
        <v>TRANS_TOTAL TOTAL</v>
      </c>
      <c r="B492" s="8">
        <f>Allocators!D221</f>
        <v>0.99999999999999978</v>
      </c>
      <c r="C492" s="8">
        <f>Allocators!E221</f>
        <v>0.49155247532487545</v>
      </c>
      <c r="D492" s="8">
        <f>Allocators!F221</f>
        <v>2.4196291277978742E-2</v>
      </c>
      <c r="E492" s="8">
        <f>Allocators!G221</f>
        <v>8.8523751801733191E-2</v>
      </c>
      <c r="F492" s="8">
        <f>Allocators!H221</f>
        <v>2.7773604792724208E-3</v>
      </c>
      <c r="G492" s="8">
        <f>Allocators!I221</f>
        <v>2.7509953210690693E-4</v>
      </c>
      <c r="H492" s="8">
        <f>Allocators!J221</f>
        <v>6.7220311016371465E-2</v>
      </c>
      <c r="I492" s="8">
        <f>Allocators!K221</f>
        <v>1.2520091876497573E-2</v>
      </c>
      <c r="J492" s="8">
        <f>Allocators!L221</f>
        <v>5.96742022076663E-3</v>
      </c>
      <c r="K492" s="8">
        <f>Allocators!M221</f>
        <v>2.1042932133101717E-4</v>
      </c>
      <c r="L492" s="8">
        <f>Allocators!N221</f>
        <v>2.3480113787971513E-3</v>
      </c>
      <c r="M492" s="8">
        <f>Allocators!O221</f>
        <v>3.8427140532410073E-2</v>
      </c>
      <c r="N492" s="8">
        <f>Allocators!P221</f>
        <v>0.21428185145539269</v>
      </c>
      <c r="O492" s="8">
        <f>Allocators!Q221</f>
        <v>3.0321875271004731E-2</v>
      </c>
      <c r="P492" s="8">
        <f>Allocators!R221</f>
        <v>2.0571899183408703E-2</v>
      </c>
      <c r="Q492" s="8">
        <f>Allocators!S221</f>
        <v>3.4429252001860186E-4</v>
      </c>
      <c r="R492" s="8">
        <f>Allocators!T221</f>
        <v>2.6827268268574643E-4</v>
      </c>
      <c r="S492" s="8">
        <f>Allocators!U221</f>
        <v>1.5912407627276546E-4</v>
      </c>
      <c r="T492" s="8">
        <f>Allocators!V221</f>
        <v>3.4302049075945095E-5</v>
      </c>
    </row>
    <row r="493" spans="1:20"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</row>
    <row r="494" spans="1:20" s="50" customFormat="1">
      <c r="A494" s="59" t="str">
        <f>CONCATENATE(Allocators!A1005," ",Allocators!B1005)</f>
        <v>WEATHER_FXNL PRODUCTION</v>
      </c>
      <c r="B494" s="8">
        <f ca="1">+Allocators!D1005</f>
        <v>0.46318733130929951</v>
      </c>
      <c r="C494" s="8">
        <f ca="1">+Allocators!E1005</f>
        <v>0.46318733130929951</v>
      </c>
      <c r="D494" s="8">
        <f ca="1">+Allocators!F1005</f>
        <v>0</v>
      </c>
      <c r="E494" s="8">
        <f ca="1">+Allocators!G1005</f>
        <v>0</v>
      </c>
      <c r="F494" s="8">
        <f ca="1">+Allocators!H1005</f>
        <v>0</v>
      </c>
      <c r="G494" s="8">
        <f ca="1">+Allocators!I1005</f>
        <v>0</v>
      </c>
      <c r="H494" s="8">
        <f ca="1">+Allocators!J1005</f>
        <v>0</v>
      </c>
      <c r="I494" s="8">
        <f ca="1">+Allocators!K1005</f>
        <v>0</v>
      </c>
      <c r="J494" s="8">
        <f ca="1">+Allocators!L1005</f>
        <v>0</v>
      </c>
      <c r="K494" s="8">
        <f ca="1">+Allocators!M1005</f>
        <v>0</v>
      </c>
      <c r="L494" s="8">
        <f ca="1">+Allocators!N1005</f>
        <v>0</v>
      </c>
      <c r="M494" s="8">
        <f ca="1">+Allocators!O1005</f>
        <v>0</v>
      </c>
      <c r="N494" s="8">
        <f ca="1">+Allocators!P1005</f>
        <v>0</v>
      </c>
      <c r="O494" s="8">
        <f ca="1">+Allocators!Q1005</f>
        <v>0</v>
      </c>
      <c r="P494" s="8">
        <f ca="1">+Allocators!R1005</f>
        <v>0</v>
      </c>
      <c r="Q494" s="8">
        <f ca="1">+Allocators!S1005</f>
        <v>0</v>
      </c>
      <c r="R494" s="8">
        <f ca="1">+Allocators!T1005</f>
        <v>0</v>
      </c>
      <c r="S494" s="8">
        <f ca="1">+Allocators!U1005</f>
        <v>0</v>
      </c>
      <c r="T494" s="8">
        <f ca="1">+Allocators!V1005</f>
        <v>0</v>
      </c>
    </row>
    <row r="495" spans="1:20" s="50" customFormat="1">
      <c r="A495" s="59" t="str">
        <f>CONCATENATE(Allocators!A1006," ",Allocators!B1006)</f>
        <v>WEATHER_FXNL BULKTRAN</v>
      </c>
      <c r="B495" s="8">
        <f ca="1">+Allocators!D1006</f>
        <v>-6.3618922740555722E-2</v>
      </c>
      <c r="C495" s="8">
        <f ca="1">+Allocators!E1006</f>
        <v>-6.3618922740555722E-2</v>
      </c>
      <c r="D495" s="8">
        <f ca="1">+Allocators!F1006</f>
        <v>0</v>
      </c>
      <c r="E495" s="8">
        <f ca="1">+Allocators!G1006</f>
        <v>0</v>
      </c>
      <c r="F495" s="8">
        <f ca="1">+Allocators!H1006</f>
        <v>0</v>
      </c>
      <c r="G495" s="8">
        <f ca="1">+Allocators!I1006</f>
        <v>0</v>
      </c>
      <c r="H495" s="8">
        <f ca="1">+Allocators!J1006</f>
        <v>0</v>
      </c>
      <c r="I495" s="8">
        <f ca="1">+Allocators!K1006</f>
        <v>0</v>
      </c>
      <c r="J495" s="8">
        <f ca="1">+Allocators!L1006</f>
        <v>0</v>
      </c>
      <c r="K495" s="8">
        <f ca="1">+Allocators!M1006</f>
        <v>0</v>
      </c>
      <c r="L495" s="8">
        <f ca="1">+Allocators!N1006</f>
        <v>0</v>
      </c>
      <c r="M495" s="8">
        <f ca="1">+Allocators!O1006</f>
        <v>0</v>
      </c>
      <c r="N495" s="8">
        <f ca="1">+Allocators!P1006</f>
        <v>0</v>
      </c>
      <c r="O495" s="8">
        <f ca="1">+Allocators!Q1006</f>
        <v>0</v>
      </c>
      <c r="P495" s="8">
        <f ca="1">+Allocators!R1006</f>
        <v>0</v>
      </c>
      <c r="Q495" s="8">
        <f ca="1">+Allocators!S1006</f>
        <v>0</v>
      </c>
      <c r="R495" s="8">
        <f ca="1">+Allocators!T1006</f>
        <v>0</v>
      </c>
      <c r="S495" s="8">
        <f ca="1">+Allocators!U1006</f>
        <v>0</v>
      </c>
      <c r="T495" s="8">
        <f ca="1">+Allocators!V1006</f>
        <v>0</v>
      </c>
    </row>
    <row r="496" spans="1:20" s="50" customFormat="1">
      <c r="A496" s="59" t="str">
        <f>CONCATENATE(Allocators!A1007," ",Allocators!B1007)</f>
        <v>WEATHER_FXNL SUBTRAN</v>
      </c>
      <c r="B496" s="8">
        <f ca="1">+Allocators!D1007</f>
        <v>-1.3391174697883708E-2</v>
      </c>
      <c r="C496" s="8">
        <f ca="1">+Allocators!E1007</f>
        <v>-1.3391174697883708E-2</v>
      </c>
      <c r="D496" s="8">
        <f ca="1">+Allocators!F1007</f>
        <v>0</v>
      </c>
      <c r="E496" s="8">
        <f ca="1">+Allocators!G1007</f>
        <v>0</v>
      </c>
      <c r="F496" s="8">
        <f ca="1">+Allocators!H1007</f>
        <v>0</v>
      </c>
      <c r="G496" s="8">
        <f ca="1">+Allocators!I1007</f>
        <v>0</v>
      </c>
      <c r="H496" s="8">
        <f ca="1">+Allocators!J1007</f>
        <v>0</v>
      </c>
      <c r="I496" s="8">
        <f ca="1">+Allocators!K1007</f>
        <v>0</v>
      </c>
      <c r="J496" s="8">
        <f ca="1">+Allocators!L1007</f>
        <v>0</v>
      </c>
      <c r="K496" s="8">
        <f ca="1">+Allocators!M1007</f>
        <v>0</v>
      </c>
      <c r="L496" s="8">
        <f ca="1">+Allocators!N1007</f>
        <v>0</v>
      </c>
      <c r="M496" s="8">
        <f ca="1">+Allocators!O1007</f>
        <v>0</v>
      </c>
      <c r="N496" s="8">
        <f ca="1">+Allocators!P1007</f>
        <v>0</v>
      </c>
      <c r="O496" s="8">
        <f ca="1">+Allocators!Q1007</f>
        <v>0</v>
      </c>
      <c r="P496" s="8">
        <f ca="1">+Allocators!R1007</f>
        <v>0</v>
      </c>
      <c r="Q496" s="8">
        <f ca="1">+Allocators!S1007</f>
        <v>0</v>
      </c>
      <c r="R496" s="8">
        <f ca="1">+Allocators!T1007</f>
        <v>0</v>
      </c>
      <c r="S496" s="8">
        <f ca="1">+Allocators!U1007</f>
        <v>0</v>
      </c>
      <c r="T496" s="8">
        <f ca="1">+Allocators!V1007</f>
        <v>0</v>
      </c>
    </row>
    <row r="497" spans="1:20" s="50" customFormat="1">
      <c r="A497" s="59" t="str">
        <f>CONCATENATE(Allocators!A1008," ",Allocators!B1008)</f>
        <v>WEATHER_FXNL DISTPRI</v>
      </c>
      <c r="B497" s="8">
        <f ca="1">+Allocators!D1008</f>
        <v>0.15529990686703213</v>
      </c>
      <c r="C497" s="8">
        <f ca="1">+Allocators!E1008</f>
        <v>0.15529990686703213</v>
      </c>
      <c r="D497" s="8">
        <f ca="1">+Allocators!F1008</f>
        <v>0</v>
      </c>
      <c r="E497" s="8">
        <f ca="1">+Allocators!G1008</f>
        <v>0</v>
      </c>
      <c r="F497" s="8">
        <f ca="1">+Allocators!H1008</f>
        <v>0</v>
      </c>
      <c r="G497" s="8">
        <f ca="1">+Allocators!I1008</f>
        <v>0</v>
      </c>
      <c r="H497" s="8">
        <f ca="1">+Allocators!J1008</f>
        <v>0</v>
      </c>
      <c r="I497" s="8">
        <f ca="1">+Allocators!K1008</f>
        <v>0</v>
      </c>
      <c r="J497" s="8">
        <f ca="1">+Allocators!L1008</f>
        <v>0</v>
      </c>
      <c r="K497" s="8">
        <f ca="1">+Allocators!M1008</f>
        <v>0</v>
      </c>
      <c r="L497" s="8">
        <f ca="1">+Allocators!N1008</f>
        <v>0</v>
      </c>
      <c r="M497" s="8">
        <f ca="1">+Allocators!O1008</f>
        <v>0</v>
      </c>
      <c r="N497" s="8">
        <f ca="1">+Allocators!P1008</f>
        <v>0</v>
      </c>
      <c r="O497" s="8">
        <f ca="1">+Allocators!Q1008</f>
        <v>0</v>
      </c>
      <c r="P497" s="8">
        <f ca="1">+Allocators!R1008</f>
        <v>0</v>
      </c>
      <c r="Q497" s="8">
        <f ca="1">+Allocators!S1008</f>
        <v>0</v>
      </c>
      <c r="R497" s="8">
        <f ca="1">+Allocators!T1008</f>
        <v>0</v>
      </c>
      <c r="S497" s="8">
        <f ca="1">+Allocators!U1008</f>
        <v>0</v>
      </c>
      <c r="T497" s="8">
        <f ca="1">+Allocators!V1008</f>
        <v>0</v>
      </c>
    </row>
    <row r="498" spans="1:20">
      <c r="A498" s="59" t="str">
        <f>CONCATENATE(Allocators!A1009," ",Allocators!B1009)</f>
        <v>WEATHER_FXNL DISTSEC</v>
      </c>
      <c r="B498" s="8">
        <f ca="1">+Allocators!D1009</f>
        <v>7.3721631853674446E-2</v>
      </c>
      <c r="C498" s="8">
        <f ca="1">+Allocators!E1009</f>
        <v>7.3721631853674446E-2</v>
      </c>
      <c r="D498" s="8">
        <f ca="1">+Allocators!F1009</f>
        <v>0</v>
      </c>
      <c r="E498" s="8">
        <f ca="1">+Allocators!G1009</f>
        <v>0</v>
      </c>
      <c r="F498" s="8">
        <f ca="1">+Allocators!H1009</f>
        <v>0</v>
      </c>
      <c r="G498" s="8">
        <f ca="1">+Allocators!I1009</f>
        <v>0</v>
      </c>
      <c r="H498" s="8">
        <f ca="1">+Allocators!J1009</f>
        <v>0</v>
      </c>
      <c r="I498" s="8">
        <f ca="1">+Allocators!K1009</f>
        <v>0</v>
      </c>
      <c r="J498" s="8">
        <f ca="1">+Allocators!L1009</f>
        <v>0</v>
      </c>
      <c r="K498" s="8">
        <f ca="1">+Allocators!M1009</f>
        <v>0</v>
      </c>
      <c r="L498" s="8">
        <f ca="1">+Allocators!N1009</f>
        <v>0</v>
      </c>
      <c r="M498" s="8">
        <f ca="1">+Allocators!O1009</f>
        <v>0</v>
      </c>
      <c r="N498" s="8">
        <f ca="1">+Allocators!P1009</f>
        <v>0</v>
      </c>
      <c r="O498" s="8">
        <f ca="1">+Allocators!Q1009</f>
        <v>0</v>
      </c>
      <c r="P498" s="8">
        <f ca="1">+Allocators!R1009</f>
        <v>0</v>
      </c>
      <c r="Q498" s="8">
        <f ca="1">+Allocators!S1009</f>
        <v>0</v>
      </c>
      <c r="R498" s="8">
        <f ca="1">+Allocators!T1009</f>
        <v>0</v>
      </c>
      <c r="S498" s="8">
        <f ca="1">+Allocators!U1009</f>
        <v>0</v>
      </c>
      <c r="T498" s="8">
        <f ca="1">+Allocators!V1009</f>
        <v>0</v>
      </c>
    </row>
    <row r="499" spans="1:20">
      <c r="A499" s="59" t="str">
        <f>CONCATENATE(Allocators!A1010," ",Allocators!B1010)</f>
        <v>WEATHER_FXNL ENERGY</v>
      </c>
      <c r="B499" s="8">
        <f ca="1">+Allocators!D1010</f>
        <v>0.33556112517076675</v>
      </c>
      <c r="C499" s="8">
        <f ca="1">+Allocators!E1010</f>
        <v>0.33556112517076675</v>
      </c>
      <c r="D499" s="8">
        <f ca="1">+Allocators!F1010</f>
        <v>0</v>
      </c>
      <c r="E499" s="8">
        <f ca="1">+Allocators!G1010</f>
        <v>0</v>
      </c>
      <c r="F499" s="8">
        <f ca="1">+Allocators!H1010</f>
        <v>0</v>
      </c>
      <c r="G499" s="8">
        <f ca="1">+Allocators!I1010</f>
        <v>0</v>
      </c>
      <c r="H499" s="8">
        <f ca="1">+Allocators!J1010</f>
        <v>0</v>
      </c>
      <c r="I499" s="8">
        <f ca="1">+Allocators!K1010</f>
        <v>0</v>
      </c>
      <c r="J499" s="8">
        <f ca="1">+Allocators!L1010</f>
        <v>0</v>
      </c>
      <c r="K499" s="8">
        <f ca="1">+Allocators!M1010</f>
        <v>0</v>
      </c>
      <c r="L499" s="8">
        <f ca="1">+Allocators!N1010</f>
        <v>0</v>
      </c>
      <c r="M499" s="8">
        <f ca="1">+Allocators!O1010</f>
        <v>0</v>
      </c>
      <c r="N499" s="8">
        <f ca="1">+Allocators!P1010</f>
        <v>0</v>
      </c>
      <c r="O499" s="8">
        <f ca="1">+Allocators!Q1010</f>
        <v>0</v>
      </c>
      <c r="P499" s="8">
        <f ca="1">+Allocators!R1010</f>
        <v>0</v>
      </c>
      <c r="Q499" s="8">
        <f ca="1">+Allocators!S1010</f>
        <v>0</v>
      </c>
      <c r="R499" s="8">
        <f ca="1">+Allocators!T1010</f>
        <v>0</v>
      </c>
      <c r="S499" s="8">
        <f ca="1">+Allocators!U1010</f>
        <v>0</v>
      </c>
      <c r="T499" s="8">
        <f ca="1">+Allocators!V1010</f>
        <v>0</v>
      </c>
    </row>
    <row r="500" spans="1:20">
      <c r="A500" s="59" t="str">
        <f>CONCATENATE(Allocators!A1011," ",Allocators!B1011)</f>
        <v>WEATHER_FXNL CUSTOMER</v>
      </c>
      <c r="B500" s="8">
        <f ca="1">+Allocators!D1011</f>
        <v>4.9240102237666825E-2</v>
      </c>
      <c r="C500" s="8">
        <f ca="1">+Allocators!E1011</f>
        <v>4.9240102237666825E-2</v>
      </c>
      <c r="D500" s="8">
        <f ca="1">+Allocators!F1011</f>
        <v>0</v>
      </c>
      <c r="E500" s="8">
        <f ca="1">+Allocators!G1011</f>
        <v>0</v>
      </c>
      <c r="F500" s="8">
        <f ca="1">+Allocators!H1011</f>
        <v>0</v>
      </c>
      <c r="G500" s="8">
        <f ca="1">+Allocators!I1011</f>
        <v>0</v>
      </c>
      <c r="H500" s="8">
        <f ca="1">+Allocators!J1011</f>
        <v>0</v>
      </c>
      <c r="I500" s="8">
        <f ca="1">+Allocators!K1011</f>
        <v>0</v>
      </c>
      <c r="J500" s="8">
        <f ca="1">+Allocators!L1011</f>
        <v>0</v>
      </c>
      <c r="K500" s="8">
        <f ca="1">+Allocators!M1011</f>
        <v>0</v>
      </c>
      <c r="L500" s="8">
        <f ca="1">+Allocators!N1011</f>
        <v>0</v>
      </c>
      <c r="M500" s="8">
        <f ca="1">+Allocators!O1011</f>
        <v>0</v>
      </c>
      <c r="N500" s="8">
        <f ca="1">+Allocators!P1011</f>
        <v>0</v>
      </c>
      <c r="O500" s="8">
        <f ca="1">+Allocators!Q1011</f>
        <v>0</v>
      </c>
      <c r="P500" s="8">
        <f ca="1">+Allocators!R1011</f>
        <v>0</v>
      </c>
      <c r="Q500" s="8">
        <f ca="1">+Allocators!S1011</f>
        <v>0</v>
      </c>
      <c r="R500" s="8">
        <f ca="1">+Allocators!T1011</f>
        <v>0</v>
      </c>
      <c r="S500" s="8">
        <f ca="1">+Allocators!U1011</f>
        <v>0</v>
      </c>
      <c r="T500" s="8">
        <f ca="1">+Allocators!V1011</f>
        <v>0</v>
      </c>
    </row>
    <row r="501" spans="1:20">
      <c r="A501" s="59" t="str">
        <f>CONCATENATE(Allocators!A1012," ",Allocators!B1012)</f>
        <v>WEATHER_FXNL TOTAL</v>
      </c>
      <c r="B501" s="8">
        <f ca="1">+Allocators!D1012</f>
        <v>1</v>
      </c>
      <c r="C501" s="8">
        <f ca="1">+Allocators!E1012</f>
        <v>1</v>
      </c>
      <c r="D501" s="8">
        <f ca="1">+Allocators!F1012</f>
        <v>0</v>
      </c>
      <c r="E501" s="8">
        <f ca="1">+Allocators!G1012</f>
        <v>0</v>
      </c>
      <c r="F501" s="8">
        <f ca="1">+Allocators!H1012</f>
        <v>0</v>
      </c>
      <c r="G501" s="8">
        <f ca="1">+Allocators!I1012</f>
        <v>0</v>
      </c>
      <c r="H501" s="8">
        <f ca="1">+Allocators!J1012</f>
        <v>0</v>
      </c>
      <c r="I501" s="8">
        <f ca="1">+Allocators!K1012</f>
        <v>0</v>
      </c>
      <c r="J501" s="8">
        <f ca="1">+Allocators!L1012</f>
        <v>0</v>
      </c>
      <c r="K501" s="8">
        <f ca="1">+Allocators!M1012</f>
        <v>0</v>
      </c>
      <c r="L501" s="8">
        <f ca="1">+Allocators!N1012</f>
        <v>0</v>
      </c>
      <c r="M501" s="8">
        <f ca="1">+Allocators!O1012</f>
        <v>0</v>
      </c>
      <c r="N501" s="8">
        <f ca="1">+Allocators!P1012</f>
        <v>0</v>
      </c>
      <c r="O501" s="8">
        <f ca="1">+Allocators!Q1012</f>
        <v>0</v>
      </c>
      <c r="P501" s="8">
        <f ca="1">+Allocators!R1012</f>
        <v>0</v>
      </c>
      <c r="Q501" s="8">
        <f ca="1">+Allocators!S1012</f>
        <v>0</v>
      </c>
      <c r="R501" s="8">
        <f ca="1">+Allocators!T1012</f>
        <v>0</v>
      </c>
      <c r="S501" s="8">
        <f ca="1">+Allocators!U1012</f>
        <v>0</v>
      </c>
      <c r="T501" s="8">
        <f ca="1">+Allocators!V1012</f>
        <v>0</v>
      </c>
    </row>
    <row r="502" spans="1:20" s="50" customFormat="1">
      <c r="A502" s="59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</row>
    <row r="503" spans="1:20" s="50" customFormat="1">
      <c r="A503" s="59" t="str">
        <f>CONCATENATE(Allocators!A1014," ",Allocators!B1014)</f>
        <v>WEATHER_FXNL_OM PRODUCTION</v>
      </c>
      <c r="B503" s="8">
        <f ca="1">+Allocators!D1014</f>
        <v>0.30369485904998605</v>
      </c>
      <c r="C503" s="8">
        <f ca="1">+Allocators!E1014</f>
        <v>0.30369485904998605</v>
      </c>
      <c r="D503" s="8">
        <f ca="1">+Allocators!F1014</f>
        <v>0</v>
      </c>
      <c r="E503" s="8">
        <f ca="1">+Allocators!G1014</f>
        <v>0</v>
      </c>
      <c r="F503" s="8">
        <f ca="1">+Allocators!H1014</f>
        <v>0</v>
      </c>
      <c r="G503" s="8">
        <f ca="1">+Allocators!I1014</f>
        <v>0</v>
      </c>
      <c r="H503" s="8">
        <f ca="1">+Allocators!J1014</f>
        <v>0</v>
      </c>
      <c r="I503" s="8">
        <f ca="1">+Allocators!K1014</f>
        <v>0</v>
      </c>
      <c r="J503" s="8">
        <f ca="1">+Allocators!L1014</f>
        <v>0</v>
      </c>
      <c r="K503" s="8">
        <f ca="1">+Allocators!M1014</f>
        <v>0</v>
      </c>
      <c r="L503" s="8">
        <f ca="1">+Allocators!N1014</f>
        <v>0</v>
      </c>
      <c r="M503" s="8">
        <f ca="1">+Allocators!O1014</f>
        <v>0</v>
      </c>
      <c r="N503" s="8">
        <f ca="1">+Allocators!P1014</f>
        <v>0</v>
      </c>
      <c r="O503" s="8">
        <f ca="1">+Allocators!Q1014</f>
        <v>0</v>
      </c>
      <c r="P503" s="8">
        <f ca="1">+Allocators!R1014</f>
        <v>0</v>
      </c>
      <c r="Q503" s="8">
        <f ca="1">+Allocators!S1014</f>
        <v>0</v>
      </c>
      <c r="R503" s="8">
        <f ca="1">+Allocators!T1014</f>
        <v>0</v>
      </c>
      <c r="S503" s="8">
        <f ca="1">+Allocators!U1014</f>
        <v>0</v>
      </c>
      <c r="T503" s="8">
        <f ca="1">+Allocators!V1014</f>
        <v>0</v>
      </c>
    </row>
    <row r="504" spans="1:20" s="50" customFormat="1">
      <c r="A504" s="59" t="str">
        <f>CONCATENATE(Allocators!A1015," ",Allocators!B1015)</f>
        <v>WEATHER_FXNL_OM BULKTRAN</v>
      </c>
      <c r="B504" s="8">
        <f ca="1">+Allocators!D1015</f>
        <v>1.6362858639497827E-2</v>
      </c>
      <c r="C504" s="8">
        <f ca="1">+Allocators!E1015</f>
        <v>1.6362858639497827E-2</v>
      </c>
      <c r="D504" s="8">
        <f ca="1">+Allocators!F1015</f>
        <v>0</v>
      </c>
      <c r="E504" s="8">
        <f ca="1">+Allocators!G1015</f>
        <v>0</v>
      </c>
      <c r="F504" s="8">
        <f ca="1">+Allocators!H1015</f>
        <v>0</v>
      </c>
      <c r="G504" s="8">
        <f ca="1">+Allocators!I1015</f>
        <v>0</v>
      </c>
      <c r="H504" s="8">
        <f ca="1">+Allocators!J1015</f>
        <v>0</v>
      </c>
      <c r="I504" s="8">
        <f ca="1">+Allocators!K1015</f>
        <v>0</v>
      </c>
      <c r="J504" s="8">
        <f ca="1">+Allocators!L1015</f>
        <v>0</v>
      </c>
      <c r="K504" s="8">
        <f ca="1">+Allocators!M1015</f>
        <v>0</v>
      </c>
      <c r="L504" s="8">
        <f ca="1">+Allocators!N1015</f>
        <v>0</v>
      </c>
      <c r="M504" s="8">
        <f ca="1">+Allocators!O1015</f>
        <v>0</v>
      </c>
      <c r="N504" s="8">
        <f ca="1">+Allocators!P1015</f>
        <v>0</v>
      </c>
      <c r="O504" s="8">
        <f ca="1">+Allocators!Q1015</f>
        <v>0</v>
      </c>
      <c r="P504" s="8">
        <f ca="1">+Allocators!R1015</f>
        <v>0</v>
      </c>
      <c r="Q504" s="8">
        <f ca="1">+Allocators!S1015</f>
        <v>0</v>
      </c>
      <c r="R504" s="8">
        <f ca="1">+Allocators!T1015</f>
        <v>0</v>
      </c>
      <c r="S504" s="8">
        <f ca="1">+Allocators!U1015</f>
        <v>0</v>
      </c>
      <c r="T504" s="8">
        <f ca="1">+Allocators!V1015</f>
        <v>0</v>
      </c>
    </row>
    <row r="505" spans="1:20" s="50" customFormat="1">
      <c r="A505" s="59" t="str">
        <f>CONCATENATE(Allocators!A1016," ",Allocators!B1016)</f>
        <v>WEATHER_FXNL_OM SUBTRAN</v>
      </c>
      <c r="B505" s="8">
        <f ca="1">+Allocators!D1016</f>
        <v>3.5586303945531811E-3</v>
      </c>
      <c r="C505" s="8">
        <f ca="1">+Allocators!E1016</f>
        <v>3.5586303945531811E-3</v>
      </c>
      <c r="D505" s="8">
        <f ca="1">+Allocators!F1016</f>
        <v>0</v>
      </c>
      <c r="E505" s="8">
        <f ca="1">+Allocators!G1016</f>
        <v>0</v>
      </c>
      <c r="F505" s="8">
        <f ca="1">+Allocators!H1016</f>
        <v>0</v>
      </c>
      <c r="G505" s="8">
        <f ca="1">+Allocators!I1016</f>
        <v>0</v>
      </c>
      <c r="H505" s="8">
        <f ca="1">+Allocators!J1016</f>
        <v>0</v>
      </c>
      <c r="I505" s="8">
        <f ca="1">+Allocators!K1016</f>
        <v>0</v>
      </c>
      <c r="J505" s="8">
        <f ca="1">+Allocators!L1016</f>
        <v>0</v>
      </c>
      <c r="K505" s="8">
        <f ca="1">+Allocators!M1016</f>
        <v>0</v>
      </c>
      <c r="L505" s="8">
        <f ca="1">+Allocators!N1016</f>
        <v>0</v>
      </c>
      <c r="M505" s="8">
        <f ca="1">+Allocators!O1016</f>
        <v>0</v>
      </c>
      <c r="N505" s="8">
        <f ca="1">+Allocators!P1016</f>
        <v>0</v>
      </c>
      <c r="O505" s="8">
        <f ca="1">+Allocators!Q1016</f>
        <v>0</v>
      </c>
      <c r="P505" s="8">
        <f ca="1">+Allocators!R1016</f>
        <v>0</v>
      </c>
      <c r="Q505" s="8">
        <f ca="1">+Allocators!S1016</f>
        <v>0</v>
      </c>
      <c r="R505" s="8">
        <f ca="1">+Allocators!T1016</f>
        <v>0</v>
      </c>
      <c r="S505" s="8">
        <f ca="1">+Allocators!U1016</f>
        <v>0</v>
      </c>
      <c r="T505" s="8">
        <f ca="1">+Allocators!V1016</f>
        <v>0</v>
      </c>
    </row>
    <row r="506" spans="1:20" s="50" customFormat="1">
      <c r="A506" s="59" t="str">
        <f>CONCATENATE(Allocators!A1017," ",Allocators!B1017)</f>
        <v>WEATHER_FXNL_OM DISTPRI</v>
      </c>
      <c r="B506" s="8">
        <f ca="1">+Allocators!D1017</f>
        <v>0.12135501018243335</v>
      </c>
      <c r="C506" s="8">
        <f ca="1">+Allocators!E1017</f>
        <v>0.12135501018243335</v>
      </c>
      <c r="D506" s="8">
        <f ca="1">+Allocators!F1017</f>
        <v>0</v>
      </c>
      <c r="E506" s="8">
        <f ca="1">+Allocators!G1017</f>
        <v>0</v>
      </c>
      <c r="F506" s="8">
        <f ca="1">+Allocators!H1017</f>
        <v>0</v>
      </c>
      <c r="G506" s="8">
        <f ca="1">+Allocators!I1017</f>
        <v>0</v>
      </c>
      <c r="H506" s="8">
        <f ca="1">+Allocators!J1017</f>
        <v>0</v>
      </c>
      <c r="I506" s="8">
        <f ca="1">+Allocators!K1017</f>
        <v>0</v>
      </c>
      <c r="J506" s="8">
        <f ca="1">+Allocators!L1017</f>
        <v>0</v>
      </c>
      <c r="K506" s="8">
        <f ca="1">+Allocators!M1017</f>
        <v>0</v>
      </c>
      <c r="L506" s="8">
        <f ca="1">+Allocators!N1017</f>
        <v>0</v>
      </c>
      <c r="M506" s="8">
        <f ca="1">+Allocators!O1017</f>
        <v>0</v>
      </c>
      <c r="N506" s="8">
        <f ca="1">+Allocators!P1017</f>
        <v>0</v>
      </c>
      <c r="O506" s="8">
        <f ca="1">+Allocators!Q1017</f>
        <v>0</v>
      </c>
      <c r="P506" s="8">
        <f ca="1">+Allocators!R1017</f>
        <v>0</v>
      </c>
      <c r="Q506" s="8">
        <f ca="1">+Allocators!S1017</f>
        <v>0</v>
      </c>
      <c r="R506" s="8">
        <f ca="1">+Allocators!T1017</f>
        <v>0</v>
      </c>
      <c r="S506" s="8">
        <f ca="1">+Allocators!U1017</f>
        <v>0</v>
      </c>
      <c r="T506" s="8">
        <f ca="1">+Allocators!V1017</f>
        <v>0</v>
      </c>
    </row>
    <row r="507" spans="1:20" s="50" customFormat="1">
      <c r="A507" s="59" t="str">
        <f>CONCATENATE(Allocators!A1018," ",Allocators!B1018)</f>
        <v>WEATHER_FXNL_OM DISTSEC</v>
      </c>
      <c r="B507" s="8">
        <f ca="1">+Allocators!D1018</f>
        <v>5.6008350037865889E-2</v>
      </c>
      <c r="C507" s="8">
        <f ca="1">+Allocators!E1018</f>
        <v>5.6008350037865889E-2</v>
      </c>
      <c r="D507" s="8">
        <f ca="1">+Allocators!F1018</f>
        <v>0</v>
      </c>
      <c r="E507" s="8">
        <f ca="1">+Allocators!G1018</f>
        <v>0</v>
      </c>
      <c r="F507" s="8">
        <f ca="1">+Allocators!H1018</f>
        <v>0</v>
      </c>
      <c r="G507" s="8">
        <f ca="1">+Allocators!I1018</f>
        <v>0</v>
      </c>
      <c r="H507" s="8">
        <f ca="1">+Allocators!J1018</f>
        <v>0</v>
      </c>
      <c r="I507" s="8">
        <f ca="1">+Allocators!K1018</f>
        <v>0</v>
      </c>
      <c r="J507" s="8">
        <f ca="1">+Allocators!L1018</f>
        <v>0</v>
      </c>
      <c r="K507" s="8">
        <f ca="1">+Allocators!M1018</f>
        <v>0</v>
      </c>
      <c r="L507" s="8">
        <f ca="1">+Allocators!N1018</f>
        <v>0</v>
      </c>
      <c r="M507" s="8">
        <f ca="1">+Allocators!O1018</f>
        <v>0</v>
      </c>
      <c r="N507" s="8">
        <f ca="1">+Allocators!P1018</f>
        <v>0</v>
      </c>
      <c r="O507" s="8">
        <f ca="1">+Allocators!Q1018</f>
        <v>0</v>
      </c>
      <c r="P507" s="8">
        <f ca="1">+Allocators!R1018</f>
        <v>0</v>
      </c>
      <c r="Q507" s="8">
        <f ca="1">+Allocators!S1018</f>
        <v>0</v>
      </c>
      <c r="R507" s="8">
        <f ca="1">+Allocators!T1018</f>
        <v>0</v>
      </c>
      <c r="S507" s="8">
        <f ca="1">+Allocators!U1018</f>
        <v>0</v>
      </c>
      <c r="T507" s="8">
        <f ca="1">+Allocators!V1018</f>
        <v>0</v>
      </c>
    </row>
    <row r="508" spans="1:20" s="50" customFormat="1">
      <c r="A508" s="59" t="str">
        <f>CONCATENATE(Allocators!A1019," ",Allocators!B1019)</f>
        <v>WEATHER_FXNL_OM ENERGY</v>
      </c>
      <c r="B508" s="8">
        <f ca="1">+Allocators!D1019</f>
        <v>0.45681851797659451</v>
      </c>
      <c r="C508" s="8">
        <f ca="1">+Allocators!E1019</f>
        <v>0.45681851797659451</v>
      </c>
      <c r="D508" s="8">
        <f ca="1">+Allocators!F1019</f>
        <v>0</v>
      </c>
      <c r="E508" s="8">
        <f ca="1">+Allocators!G1019</f>
        <v>0</v>
      </c>
      <c r="F508" s="8">
        <f ca="1">+Allocators!H1019</f>
        <v>0</v>
      </c>
      <c r="G508" s="8">
        <f ca="1">+Allocators!I1019</f>
        <v>0</v>
      </c>
      <c r="H508" s="8">
        <f ca="1">+Allocators!J1019</f>
        <v>0</v>
      </c>
      <c r="I508" s="8">
        <f ca="1">+Allocators!K1019</f>
        <v>0</v>
      </c>
      <c r="J508" s="8">
        <f ca="1">+Allocators!L1019</f>
        <v>0</v>
      </c>
      <c r="K508" s="8">
        <f ca="1">+Allocators!M1019</f>
        <v>0</v>
      </c>
      <c r="L508" s="8">
        <f ca="1">+Allocators!N1019</f>
        <v>0</v>
      </c>
      <c r="M508" s="8">
        <f ca="1">+Allocators!O1019</f>
        <v>0</v>
      </c>
      <c r="N508" s="8">
        <f ca="1">+Allocators!P1019</f>
        <v>0</v>
      </c>
      <c r="O508" s="8">
        <f ca="1">+Allocators!Q1019</f>
        <v>0</v>
      </c>
      <c r="P508" s="8">
        <f ca="1">+Allocators!R1019</f>
        <v>0</v>
      </c>
      <c r="Q508" s="8">
        <f ca="1">+Allocators!S1019</f>
        <v>0</v>
      </c>
      <c r="R508" s="8">
        <f ca="1">+Allocators!T1019</f>
        <v>0</v>
      </c>
      <c r="S508" s="8">
        <f ca="1">+Allocators!U1019</f>
        <v>0</v>
      </c>
      <c r="T508" s="8">
        <f ca="1">+Allocators!V1019</f>
        <v>0</v>
      </c>
    </row>
    <row r="509" spans="1:20" s="50" customFormat="1">
      <c r="A509" s="59" t="str">
        <f>CONCATENATE(Allocators!A1020," ",Allocators!B1020)</f>
        <v>WEATHER_FXNL_OM CUSTOMER</v>
      </c>
      <c r="B509" s="8">
        <f ca="1">+Allocators!D1020</f>
        <v>4.2201773719069469E-2</v>
      </c>
      <c r="C509" s="8">
        <f ca="1">+Allocators!E1020</f>
        <v>4.2201773719069469E-2</v>
      </c>
      <c r="D509" s="8">
        <f ca="1">+Allocators!F1020</f>
        <v>0</v>
      </c>
      <c r="E509" s="8">
        <f ca="1">+Allocators!G1020</f>
        <v>0</v>
      </c>
      <c r="F509" s="8">
        <f ca="1">+Allocators!H1020</f>
        <v>0</v>
      </c>
      <c r="G509" s="8">
        <f ca="1">+Allocators!I1020</f>
        <v>0</v>
      </c>
      <c r="H509" s="8">
        <f ca="1">+Allocators!J1020</f>
        <v>0</v>
      </c>
      <c r="I509" s="8">
        <f ca="1">+Allocators!K1020</f>
        <v>0</v>
      </c>
      <c r="J509" s="8">
        <f ca="1">+Allocators!L1020</f>
        <v>0</v>
      </c>
      <c r="K509" s="8">
        <f ca="1">+Allocators!M1020</f>
        <v>0</v>
      </c>
      <c r="L509" s="8">
        <f ca="1">+Allocators!N1020</f>
        <v>0</v>
      </c>
      <c r="M509" s="8">
        <f ca="1">+Allocators!O1020</f>
        <v>0</v>
      </c>
      <c r="N509" s="8">
        <f ca="1">+Allocators!P1020</f>
        <v>0</v>
      </c>
      <c r="O509" s="8">
        <f ca="1">+Allocators!Q1020</f>
        <v>0</v>
      </c>
      <c r="P509" s="8">
        <f ca="1">+Allocators!R1020</f>
        <v>0</v>
      </c>
      <c r="Q509" s="8">
        <f ca="1">+Allocators!S1020</f>
        <v>0</v>
      </c>
      <c r="R509" s="8">
        <f ca="1">+Allocators!T1020</f>
        <v>0</v>
      </c>
      <c r="S509" s="8">
        <f ca="1">+Allocators!U1020</f>
        <v>0</v>
      </c>
      <c r="T509" s="8">
        <f ca="1">+Allocators!V1020</f>
        <v>0</v>
      </c>
    </row>
    <row r="510" spans="1:20" s="50" customFormat="1">
      <c r="A510" s="59" t="str">
        <f>CONCATENATE(Allocators!A1021," ",Allocators!B1021)</f>
        <v>WEATHER_FXNL_OM TOTAL</v>
      </c>
      <c r="B510" s="8">
        <f ca="1">+Allocators!D1021</f>
        <v>1</v>
      </c>
      <c r="C510" s="8">
        <f ca="1">+Allocators!E1021</f>
        <v>1</v>
      </c>
      <c r="D510" s="8">
        <f ca="1">+Allocators!F1021</f>
        <v>0</v>
      </c>
      <c r="E510" s="8">
        <f ca="1">+Allocators!G1021</f>
        <v>0</v>
      </c>
      <c r="F510" s="8">
        <f ca="1">+Allocators!H1021</f>
        <v>0</v>
      </c>
      <c r="G510" s="8">
        <f ca="1">+Allocators!I1021</f>
        <v>0</v>
      </c>
      <c r="H510" s="8">
        <f ca="1">+Allocators!J1021</f>
        <v>0</v>
      </c>
      <c r="I510" s="8">
        <f ca="1">+Allocators!K1021</f>
        <v>0</v>
      </c>
      <c r="J510" s="8">
        <f ca="1">+Allocators!L1021</f>
        <v>0</v>
      </c>
      <c r="K510" s="8">
        <f ca="1">+Allocators!M1021</f>
        <v>0</v>
      </c>
      <c r="L510" s="8">
        <f ca="1">+Allocators!N1021</f>
        <v>0</v>
      </c>
      <c r="M510" s="8">
        <f ca="1">+Allocators!O1021</f>
        <v>0</v>
      </c>
      <c r="N510" s="8">
        <f ca="1">+Allocators!P1021</f>
        <v>0</v>
      </c>
      <c r="O510" s="8">
        <f ca="1">+Allocators!Q1021</f>
        <v>0</v>
      </c>
      <c r="P510" s="8">
        <f ca="1">+Allocators!R1021</f>
        <v>0</v>
      </c>
      <c r="Q510" s="8">
        <f ca="1">+Allocators!S1021</f>
        <v>0</v>
      </c>
      <c r="R510" s="8">
        <f ca="1">+Allocators!T1021</f>
        <v>0</v>
      </c>
      <c r="S510" s="8">
        <f ca="1">+Allocators!U1021</f>
        <v>0</v>
      </c>
      <c r="T510" s="8">
        <f ca="1">+Allocators!V1021</f>
        <v>0</v>
      </c>
    </row>
    <row r="513" spans="1:20">
      <c r="A513" s="35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</row>
    <row r="514" spans="1:20">
      <c r="A514" s="14" t="s">
        <v>173</v>
      </c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</row>
    <row r="520" spans="1:20" hidden="1">
      <c r="A520" s="320" t="s">
        <v>186</v>
      </c>
      <c r="B520" s="28" t="e">
        <f>+Allocators!#REF!</f>
        <v>#REF!</v>
      </c>
      <c r="C520" s="29" t="e">
        <f>+Allocators!#REF!</f>
        <v>#REF!</v>
      </c>
      <c r="D520" s="29" t="e">
        <f>+Allocators!#REF!</f>
        <v>#REF!</v>
      </c>
      <c r="E520" s="29" t="e">
        <f>+Allocators!#REF!</f>
        <v>#REF!</v>
      </c>
      <c r="F520" s="29" t="e">
        <f>+Allocators!#REF!</f>
        <v>#REF!</v>
      </c>
      <c r="G520" s="29" t="e">
        <f>+Allocators!#REF!</f>
        <v>#REF!</v>
      </c>
      <c r="H520" s="29" t="e">
        <f>+Allocators!#REF!</f>
        <v>#REF!</v>
      </c>
      <c r="I520" s="29" t="e">
        <f>+Allocators!#REF!</f>
        <v>#REF!</v>
      </c>
      <c r="J520" s="29" t="e">
        <f>+Allocators!#REF!</f>
        <v>#REF!</v>
      </c>
      <c r="K520" s="29" t="e">
        <f>+Allocators!#REF!</f>
        <v>#REF!</v>
      </c>
      <c r="L520" s="29" t="e">
        <f>+Allocators!#REF!</f>
        <v>#REF!</v>
      </c>
      <c r="M520" s="29" t="e">
        <f>+Allocators!#REF!</f>
        <v>#REF!</v>
      </c>
      <c r="N520" s="29" t="e">
        <f>+Allocators!#REF!</f>
        <v>#REF!</v>
      </c>
      <c r="O520" s="29" t="e">
        <f>+Allocators!#REF!</f>
        <v>#REF!</v>
      </c>
      <c r="P520" s="29" t="e">
        <f>+Allocators!#REF!</f>
        <v>#REF!</v>
      </c>
      <c r="Q520" s="29" t="e">
        <f>+Allocators!#REF!</f>
        <v>#REF!</v>
      </c>
      <c r="R520" s="29" t="e">
        <f>+Allocators!#REF!</f>
        <v>#REF!</v>
      </c>
      <c r="S520" s="29" t="e">
        <f>+Allocators!#REF!</f>
        <v>#REF!</v>
      </c>
      <c r="T520" s="29" t="e">
        <f>+Allocators!#REF!</f>
        <v>#REF!</v>
      </c>
    </row>
    <row r="521" spans="1:20" hidden="1">
      <c r="A521" s="320"/>
      <c r="B521" s="30" t="e">
        <f>+Allocators!#REF!</f>
        <v>#REF!</v>
      </c>
      <c r="C521" s="31" t="e">
        <f>+Allocators!#REF!</f>
        <v>#REF!</v>
      </c>
      <c r="D521" s="31" t="e">
        <f>+Allocators!#REF!</f>
        <v>#REF!</v>
      </c>
      <c r="E521" s="31" t="e">
        <f>+Allocators!#REF!</f>
        <v>#REF!</v>
      </c>
      <c r="F521" s="31" t="e">
        <f>+Allocators!#REF!</f>
        <v>#REF!</v>
      </c>
      <c r="G521" s="31" t="e">
        <f>+Allocators!#REF!</f>
        <v>#REF!</v>
      </c>
      <c r="H521" s="31" t="e">
        <f>+Allocators!#REF!</f>
        <v>#REF!</v>
      </c>
      <c r="I521" s="31" t="e">
        <f>+Allocators!#REF!</f>
        <v>#REF!</v>
      </c>
      <c r="J521" s="31" t="e">
        <f>+Allocators!#REF!</f>
        <v>#REF!</v>
      </c>
      <c r="K521" s="31" t="e">
        <f>+Allocators!#REF!</f>
        <v>#REF!</v>
      </c>
      <c r="L521" s="31" t="e">
        <f>+Allocators!#REF!</f>
        <v>#REF!</v>
      </c>
      <c r="M521" s="31" t="e">
        <f>+Allocators!#REF!</f>
        <v>#REF!</v>
      </c>
      <c r="N521" s="31" t="e">
        <f>+Allocators!#REF!</f>
        <v>#REF!</v>
      </c>
      <c r="O521" s="31" t="e">
        <f>+Allocators!#REF!</f>
        <v>#REF!</v>
      </c>
      <c r="P521" s="31" t="e">
        <f>+Allocators!#REF!</f>
        <v>#REF!</v>
      </c>
      <c r="Q521" s="31" t="e">
        <f>+Allocators!#REF!</f>
        <v>#REF!</v>
      </c>
      <c r="R521" s="31" t="e">
        <f>+Allocators!#REF!</f>
        <v>#REF!</v>
      </c>
      <c r="S521" s="31" t="e">
        <f>+Allocators!#REF!</f>
        <v>#REF!</v>
      </c>
      <c r="T521" s="31" t="e">
        <f>+Allocators!#REF!</f>
        <v>#REF!</v>
      </c>
    </row>
    <row r="522" spans="1:20" hidden="1">
      <c r="A522" s="320"/>
      <c r="B522" s="30" t="e">
        <f>+Allocators!#REF!</f>
        <v>#REF!</v>
      </c>
      <c r="C522" s="31" t="e">
        <f>+Allocators!#REF!</f>
        <v>#REF!</v>
      </c>
      <c r="D522" s="31" t="e">
        <f>+Allocators!#REF!</f>
        <v>#REF!</v>
      </c>
      <c r="E522" s="31" t="e">
        <f>+Allocators!#REF!</f>
        <v>#REF!</v>
      </c>
      <c r="F522" s="31" t="e">
        <f>+Allocators!#REF!</f>
        <v>#REF!</v>
      </c>
      <c r="G522" s="31" t="e">
        <f>+Allocators!#REF!</f>
        <v>#REF!</v>
      </c>
      <c r="H522" s="31" t="e">
        <f>+Allocators!#REF!</f>
        <v>#REF!</v>
      </c>
      <c r="I522" s="31" t="e">
        <f>+Allocators!#REF!</f>
        <v>#REF!</v>
      </c>
      <c r="J522" s="31" t="e">
        <f>+Allocators!#REF!</f>
        <v>#REF!</v>
      </c>
      <c r="K522" s="31" t="e">
        <f>+Allocators!#REF!</f>
        <v>#REF!</v>
      </c>
      <c r="L522" s="31" t="e">
        <f>+Allocators!#REF!</f>
        <v>#REF!</v>
      </c>
      <c r="M522" s="31" t="e">
        <f>+Allocators!#REF!</f>
        <v>#REF!</v>
      </c>
      <c r="N522" s="31" t="e">
        <f>+Allocators!#REF!</f>
        <v>#REF!</v>
      </c>
      <c r="O522" s="31" t="e">
        <f>+Allocators!#REF!</f>
        <v>#REF!</v>
      </c>
      <c r="P522" s="31" t="e">
        <f>+Allocators!#REF!</f>
        <v>#REF!</v>
      </c>
      <c r="Q522" s="31" t="e">
        <f>+Allocators!#REF!</f>
        <v>#REF!</v>
      </c>
      <c r="R522" s="31" t="e">
        <f>+Allocators!#REF!</f>
        <v>#REF!</v>
      </c>
      <c r="S522" s="31" t="e">
        <f>+Allocators!#REF!</f>
        <v>#REF!</v>
      </c>
      <c r="T522" s="31" t="e">
        <f>+Allocators!#REF!</f>
        <v>#REF!</v>
      </c>
    </row>
    <row r="523" spans="1:20" hidden="1">
      <c r="A523" s="320"/>
      <c r="B523" s="30" t="e">
        <f>+Allocators!#REF!</f>
        <v>#REF!</v>
      </c>
      <c r="C523" s="31" t="e">
        <f>+Allocators!#REF!</f>
        <v>#REF!</v>
      </c>
      <c r="D523" s="31" t="e">
        <f>+Allocators!#REF!</f>
        <v>#REF!</v>
      </c>
      <c r="E523" s="31" t="e">
        <f>+Allocators!#REF!</f>
        <v>#REF!</v>
      </c>
      <c r="F523" s="31" t="e">
        <f>+Allocators!#REF!</f>
        <v>#REF!</v>
      </c>
      <c r="G523" s="31" t="e">
        <f>+Allocators!#REF!</f>
        <v>#REF!</v>
      </c>
      <c r="H523" s="31" t="e">
        <f>+Allocators!#REF!</f>
        <v>#REF!</v>
      </c>
      <c r="I523" s="31" t="e">
        <f>+Allocators!#REF!</f>
        <v>#REF!</v>
      </c>
      <c r="J523" s="31" t="e">
        <f>+Allocators!#REF!</f>
        <v>#REF!</v>
      </c>
      <c r="K523" s="31" t="e">
        <f>+Allocators!#REF!</f>
        <v>#REF!</v>
      </c>
      <c r="L523" s="31" t="e">
        <f>+Allocators!#REF!</f>
        <v>#REF!</v>
      </c>
      <c r="M523" s="31" t="e">
        <f>+Allocators!#REF!</f>
        <v>#REF!</v>
      </c>
      <c r="N523" s="31" t="e">
        <f>+Allocators!#REF!</f>
        <v>#REF!</v>
      </c>
      <c r="O523" s="31" t="e">
        <f>+Allocators!#REF!</f>
        <v>#REF!</v>
      </c>
      <c r="P523" s="31" t="e">
        <f>+Allocators!#REF!</f>
        <v>#REF!</v>
      </c>
      <c r="Q523" s="31" t="e">
        <f>+Allocators!#REF!</f>
        <v>#REF!</v>
      </c>
      <c r="R523" s="31" t="e">
        <f>+Allocators!#REF!</f>
        <v>#REF!</v>
      </c>
      <c r="S523" s="31" t="e">
        <f>+Allocators!#REF!</f>
        <v>#REF!</v>
      </c>
      <c r="T523" s="31" t="e">
        <f>+Allocators!#REF!</f>
        <v>#REF!</v>
      </c>
    </row>
    <row r="524" spans="1:20" hidden="1">
      <c r="A524" s="320"/>
      <c r="B524" s="30" t="e">
        <f>+Allocators!#REF!</f>
        <v>#REF!</v>
      </c>
      <c r="C524" s="31" t="e">
        <f>+Allocators!#REF!</f>
        <v>#REF!</v>
      </c>
      <c r="D524" s="31" t="e">
        <f>+Allocators!#REF!</f>
        <v>#REF!</v>
      </c>
      <c r="E524" s="31" t="e">
        <f>+Allocators!#REF!</f>
        <v>#REF!</v>
      </c>
      <c r="F524" s="31" t="e">
        <f>+Allocators!#REF!</f>
        <v>#REF!</v>
      </c>
      <c r="G524" s="31" t="e">
        <f>+Allocators!#REF!</f>
        <v>#REF!</v>
      </c>
      <c r="H524" s="31" t="e">
        <f>+Allocators!#REF!</f>
        <v>#REF!</v>
      </c>
      <c r="I524" s="31" t="e">
        <f>+Allocators!#REF!</f>
        <v>#REF!</v>
      </c>
      <c r="J524" s="31" t="e">
        <f>+Allocators!#REF!</f>
        <v>#REF!</v>
      </c>
      <c r="K524" s="31" t="e">
        <f>+Allocators!#REF!</f>
        <v>#REF!</v>
      </c>
      <c r="L524" s="31" t="e">
        <f>+Allocators!#REF!</f>
        <v>#REF!</v>
      </c>
      <c r="M524" s="31" t="e">
        <f>+Allocators!#REF!</f>
        <v>#REF!</v>
      </c>
      <c r="N524" s="31" t="e">
        <f>+Allocators!#REF!</f>
        <v>#REF!</v>
      </c>
      <c r="O524" s="31" t="e">
        <f>+Allocators!#REF!</f>
        <v>#REF!</v>
      </c>
      <c r="P524" s="31" t="e">
        <f>+Allocators!#REF!</f>
        <v>#REF!</v>
      </c>
      <c r="Q524" s="31" t="e">
        <f>+Allocators!#REF!</f>
        <v>#REF!</v>
      </c>
      <c r="R524" s="31" t="e">
        <f>+Allocators!#REF!</f>
        <v>#REF!</v>
      </c>
      <c r="S524" s="31" t="e">
        <f>+Allocators!#REF!</f>
        <v>#REF!</v>
      </c>
      <c r="T524" s="31" t="e">
        <f>+Allocators!#REF!</f>
        <v>#REF!</v>
      </c>
    </row>
    <row r="525" spans="1:20" hidden="1">
      <c r="A525" s="320"/>
      <c r="B525" s="30" t="e">
        <f>+Allocators!#REF!</f>
        <v>#REF!</v>
      </c>
      <c r="C525" s="31" t="e">
        <f>+Allocators!#REF!</f>
        <v>#REF!</v>
      </c>
      <c r="D525" s="31" t="e">
        <f>+Allocators!#REF!</f>
        <v>#REF!</v>
      </c>
      <c r="E525" s="31" t="e">
        <f>+Allocators!#REF!</f>
        <v>#REF!</v>
      </c>
      <c r="F525" s="31" t="e">
        <f>+Allocators!#REF!</f>
        <v>#REF!</v>
      </c>
      <c r="G525" s="31" t="e">
        <f>+Allocators!#REF!</f>
        <v>#REF!</v>
      </c>
      <c r="H525" s="31" t="e">
        <f>+Allocators!#REF!</f>
        <v>#REF!</v>
      </c>
      <c r="I525" s="31" t="e">
        <f>+Allocators!#REF!</f>
        <v>#REF!</v>
      </c>
      <c r="J525" s="31" t="e">
        <f>+Allocators!#REF!</f>
        <v>#REF!</v>
      </c>
      <c r="K525" s="31" t="e">
        <f>+Allocators!#REF!</f>
        <v>#REF!</v>
      </c>
      <c r="L525" s="31" t="e">
        <f>+Allocators!#REF!</f>
        <v>#REF!</v>
      </c>
      <c r="M525" s="31" t="e">
        <f>+Allocators!#REF!</f>
        <v>#REF!</v>
      </c>
      <c r="N525" s="31" t="e">
        <f>+Allocators!#REF!</f>
        <v>#REF!</v>
      </c>
      <c r="O525" s="31" t="e">
        <f>+Allocators!#REF!</f>
        <v>#REF!</v>
      </c>
      <c r="P525" s="31" t="e">
        <f>+Allocators!#REF!</f>
        <v>#REF!</v>
      </c>
      <c r="Q525" s="31" t="e">
        <f>+Allocators!#REF!</f>
        <v>#REF!</v>
      </c>
      <c r="R525" s="31" t="e">
        <f>+Allocators!#REF!</f>
        <v>#REF!</v>
      </c>
      <c r="S525" s="31" t="e">
        <f>+Allocators!#REF!</f>
        <v>#REF!</v>
      </c>
      <c r="T525" s="31" t="e">
        <f>+Allocators!#REF!</f>
        <v>#REF!</v>
      </c>
    </row>
    <row r="526" spans="1:20" hidden="1">
      <c r="A526" s="320"/>
      <c r="B526" s="30" t="e">
        <f>+Allocators!#REF!</f>
        <v>#REF!</v>
      </c>
      <c r="C526" s="31" t="e">
        <f>+Allocators!#REF!</f>
        <v>#REF!</v>
      </c>
      <c r="D526" s="31" t="e">
        <f>+Allocators!#REF!</f>
        <v>#REF!</v>
      </c>
      <c r="E526" s="31" t="e">
        <f>+Allocators!#REF!</f>
        <v>#REF!</v>
      </c>
      <c r="F526" s="31" t="e">
        <f>+Allocators!#REF!</f>
        <v>#REF!</v>
      </c>
      <c r="G526" s="31" t="e">
        <f>+Allocators!#REF!</f>
        <v>#REF!</v>
      </c>
      <c r="H526" s="31" t="e">
        <f>+Allocators!#REF!</f>
        <v>#REF!</v>
      </c>
      <c r="I526" s="31" t="e">
        <f>+Allocators!#REF!</f>
        <v>#REF!</v>
      </c>
      <c r="J526" s="31" t="e">
        <f>+Allocators!#REF!</f>
        <v>#REF!</v>
      </c>
      <c r="K526" s="31" t="e">
        <f>+Allocators!#REF!</f>
        <v>#REF!</v>
      </c>
      <c r="L526" s="31" t="e">
        <f>+Allocators!#REF!</f>
        <v>#REF!</v>
      </c>
      <c r="M526" s="31" t="e">
        <f>+Allocators!#REF!</f>
        <v>#REF!</v>
      </c>
      <c r="N526" s="31" t="e">
        <f>+Allocators!#REF!</f>
        <v>#REF!</v>
      </c>
      <c r="O526" s="31" t="e">
        <f>+Allocators!#REF!</f>
        <v>#REF!</v>
      </c>
      <c r="P526" s="31" t="e">
        <f>+Allocators!#REF!</f>
        <v>#REF!</v>
      </c>
      <c r="Q526" s="31" t="e">
        <f>+Allocators!#REF!</f>
        <v>#REF!</v>
      </c>
      <c r="R526" s="31" t="e">
        <f>+Allocators!#REF!</f>
        <v>#REF!</v>
      </c>
      <c r="S526" s="31" t="e">
        <f>+Allocators!#REF!</f>
        <v>#REF!</v>
      </c>
      <c r="T526" s="31" t="e">
        <f>+Allocators!#REF!</f>
        <v>#REF!</v>
      </c>
    </row>
    <row r="527" spans="1:20" hidden="1">
      <c r="A527" s="320"/>
      <c r="B527" s="30" t="e">
        <f>+Allocators!#REF!</f>
        <v>#REF!</v>
      </c>
      <c r="C527" s="31" t="e">
        <f>+Allocators!#REF!</f>
        <v>#REF!</v>
      </c>
      <c r="D527" s="31" t="e">
        <f>+Allocators!#REF!</f>
        <v>#REF!</v>
      </c>
      <c r="E527" s="31" t="e">
        <f>+Allocators!#REF!</f>
        <v>#REF!</v>
      </c>
      <c r="F527" s="31" t="e">
        <f>+Allocators!#REF!</f>
        <v>#REF!</v>
      </c>
      <c r="G527" s="31" t="e">
        <f>+Allocators!#REF!</f>
        <v>#REF!</v>
      </c>
      <c r="H527" s="31" t="e">
        <f>+Allocators!#REF!</f>
        <v>#REF!</v>
      </c>
      <c r="I527" s="31" t="e">
        <f>+Allocators!#REF!</f>
        <v>#REF!</v>
      </c>
      <c r="J527" s="31" t="e">
        <f>+Allocators!#REF!</f>
        <v>#REF!</v>
      </c>
      <c r="K527" s="31" t="e">
        <f>+Allocators!#REF!</f>
        <v>#REF!</v>
      </c>
      <c r="L527" s="31" t="e">
        <f>+Allocators!#REF!</f>
        <v>#REF!</v>
      </c>
      <c r="M527" s="31" t="e">
        <f>+Allocators!#REF!</f>
        <v>#REF!</v>
      </c>
      <c r="N527" s="31" t="e">
        <f>+Allocators!#REF!</f>
        <v>#REF!</v>
      </c>
      <c r="O527" s="31" t="e">
        <f>+Allocators!#REF!</f>
        <v>#REF!</v>
      </c>
      <c r="P527" s="31" t="e">
        <f>+Allocators!#REF!</f>
        <v>#REF!</v>
      </c>
      <c r="Q527" s="31" t="e">
        <f>+Allocators!#REF!</f>
        <v>#REF!</v>
      </c>
      <c r="R527" s="31" t="e">
        <f>+Allocators!#REF!</f>
        <v>#REF!</v>
      </c>
      <c r="S527" s="31" t="e">
        <f>+Allocators!#REF!</f>
        <v>#REF!</v>
      </c>
      <c r="T527" s="31" t="e">
        <f>+Allocators!#REF!</f>
        <v>#REF!</v>
      </c>
    </row>
    <row r="528" spans="1:20" hidden="1">
      <c r="A528" s="320"/>
      <c r="B528" s="30"/>
      <c r="C528" s="31"/>
      <c r="D528" s="31"/>
      <c r="E528" s="31"/>
      <c r="F528" s="31"/>
      <c r="G528" s="31"/>
      <c r="H528" s="31"/>
      <c r="I528" s="31"/>
      <c r="J528" s="31"/>
      <c r="K528" s="31"/>
      <c r="L528" s="31"/>
      <c r="M528" s="31"/>
      <c r="N528" s="31"/>
      <c r="O528" s="31"/>
      <c r="P528" s="31"/>
      <c r="Q528" s="31"/>
      <c r="R528" s="31"/>
      <c r="S528" s="31"/>
      <c r="T528" s="31"/>
    </row>
    <row r="529" spans="1:20" hidden="1">
      <c r="A529" s="320"/>
      <c r="B529" s="30"/>
      <c r="C529" s="31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</row>
    <row r="530" spans="1:20" hidden="1">
      <c r="A530" s="320"/>
      <c r="B530" s="30"/>
      <c r="C530" s="31"/>
      <c r="D530" s="31"/>
      <c r="E530" s="31"/>
      <c r="F530" s="31"/>
      <c r="G530" s="31"/>
      <c r="H530" s="31"/>
      <c r="I530" s="31"/>
      <c r="J530" s="31"/>
      <c r="K530" s="31"/>
      <c r="L530" s="31"/>
      <c r="M530" s="31"/>
      <c r="N530" s="31"/>
      <c r="O530" s="31"/>
      <c r="P530" s="31"/>
      <c r="Q530" s="31"/>
      <c r="R530" s="31"/>
      <c r="S530" s="31"/>
      <c r="T530" s="31"/>
    </row>
    <row r="531" spans="1:20" hidden="1">
      <c r="A531" s="320"/>
      <c r="B531" s="30"/>
      <c r="C531" s="31"/>
      <c r="D531" s="31"/>
      <c r="E531" s="31"/>
      <c r="F531" s="31"/>
      <c r="G531" s="31"/>
      <c r="H531" s="31"/>
      <c r="I531" s="31"/>
      <c r="J531" s="31"/>
      <c r="K531" s="31"/>
      <c r="L531" s="31"/>
      <c r="M531" s="31"/>
      <c r="N531" s="31"/>
      <c r="O531" s="31"/>
      <c r="P531" s="31"/>
      <c r="Q531" s="31"/>
      <c r="R531" s="31"/>
      <c r="S531" s="31"/>
      <c r="T531" s="31"/>
    </row>
    <row r="532" spans="1:20" hidden="1">
      <c r="A532" s="320"/>
      <c r="B532" s="30"/>
      <c r="C532" s="31"/>
      <c r="D532" s="31"/>
      <c r="E532" s="31"/>
      <c r="F532" s="31"/>
      <c r="G532" s="31"/>
      <c r="H532" s="31"/>
      <c r="I532" s="31"/>
      <c r="J532" s="31"/>
      <c r="K532" s="31"/>
      <c r="L532" s="31"/>
      <c r="M532" s="31"/>
      <c r="N532" s="31"/>
      <c r="O532" s="31"/>
      <c r="P532" s="31"/>
      <c r="Q532" s="31"/>
      <c r="R532" s="31"/>
      <c r="S532" s="31"/>
      <c r="T532" s="31"/>
    </row>
    <row r="533" spans="1:20" hidden="1">
      <c r="A533" s="320"/>
      <c r="B533" s="30"/>
      <c r="C533" s="31"/>
      <c r="D533" s="31"/>
      <c r="E533" s="31"/>
      <c r="F533" s="31"/>
      <c r="G533" s="31"/>
      <c r="H533" s="31"/>
      <c r="I533" s="31"/>
      <c r="J533" s="31"/>
      <c r="K533" s="31"/>
      <c r="L533" s="31"/>
      <c r="M533" s="31"/>
      <c r="N533" s="31"/>
      <c r="O533" s="31"/>
      <c r="P533" s="31"/>
      <c r="Q533" s="31"/>
      <c r="R533" s="31"/>
      <c r="S533" s="31"/>
      <c r="T533" s="31"/>
    </row>
    <row r="534" spans="1:20" hidden="1">
      <c r="A534" s="320"/>
      <c r="B534" s="30"/>
      <c r="C534" s="31"/>
      <c r="D534" s="31"/>
      <c r="E534" s="31"/>
      <c r="F534" s="31"/>
      <c r="G534" s="31"/>
      <c r="H534" s="31"/>
      <c r="I534" s="31"/>
      <c r="J534" s="31"/>
      <c r="K534" s="31"/>
      <c r="L534" s="31"/>
      <c r="M534" s="31"/>
      <c r="N534" s="31"/>
      <c r="O534" s="31"/>
      <c r="P534" s="31"/>
      <c r="Q534" s="31"/>
      <c r="R534" s="31"/>
      <c r="S534" s="31"/>
      <c r="T534" s="31"/>
    </row>
    <row r="535" spans="1:20" hidden="1">
      <c r="A535" s="320"/>
      <c r="B535" s="30"/>
      <c r="C535" s="31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R535" s="31"/>
      <c r="S535" s="31"/>
      <c r="T535" s="31"/>
    </row>
    <row r="536" spans="1:20" hidden="1">
      <c r="A536" s="320"/>
      <c r="B536" s="30"/>
      <c r="C536" s="31"/>
      <c r="D536" s="31"/>
      <c r="E536" s="31"/>
      <c r="F536" s="31"/>
      <c r="G536" s="31"/>
      <c r="H536" s="31"/>
      <c r="I536" s="31"/>
      <c r="J536" s="31"/>
      <c r="K536" s="31"/>
      <c r="L536" s="31"/>
      <c r="M536" s="31"/>
      <c r="N536" s="31"/>
      <c r="O536" s="31"/>
      <c r="P536" s="31"/>
      <c r="Q536" s="31"/>
      <c r="R536" s="31"/>
      <c r="S536" s="31"/>
      <c r="T536" s="31"/>
    </row>
    <row r="537" spans="1:20" hidden="1">
      <c r="A537" s="320"/>
      <c r="B537" s="30"/>
      <c r="C537" s="31"/>
      <c r="D537" s="31"/>
      <c r="E537" s="31"/>
      <c r="F537" s="31"/>
      <c r="G537" s="31"/>
      <c r="H537" s="31"/>
      <c r="I537" s="31"/>
      <c r="J537" s="31"/>
      <c r="K537" s="31"/>
      <c r="L537" s="31"/>
      <c r="M537" s="31"/>
      <c r="N537" s="31"/>
      <c r="O537" s="31"/>
      <c r="P537" s="31"/>
      <c r="Q537" s="31"/>
      <c r="R537" s="31"/>
      <c r="S537" s="31"/>
      <c r="T537" s="31"/>
    </row>
    <row r="538" spans="1:20" hidden="1">
      <c r="A538" s="320"/>
      <c r="B538" s="30"/>
      <c r="C538" s="31"/>
      <c r="D538" s="31"/>
      <c r="E538" s="31"/>
      <c r="F538" s="31"/>
      <c r="G538" s="31"/>
      <c r="H538" s="31"/>
      <c r="I538" s="31"/>
      <c r="J538" s="31"/>
      <c r="K538" s="31"/>
      <c r="L538" s="31"/>
      <c r="M538" s="31"/>
      <c r="N538" s="31"/>
      <c r="O538" s="31"/>
      <c r="P538" s="31"/>
      <c r="Q538" s="31"/>
      <c r="R538" s="31"/>
      <c r="S538" s="31"/>
      <c r="T538" s="31"/>
    </row>
    <row r="539" spans="1:20" hidden="1">
      <c r="A539" s="320"/>
      <c r="B539" s="30">
        <f>+Allocators!D$165</f>
        <v>1.0000000000000002</v>
      </c>
      <c r="C539" s="31">
        <f>+Allocators!E$165</f>
        <v>0.68837336060630394</v>
      </c>
      <c r="D539" s="31">
        <f>+Allocators!F$165</f>
        <v>6.0917601473965063E-2</v>
      </c>
      <c r="E539" s="31">
        <f>+Allocators!G$165</f>
        <v>9.901405711252792E-2</v>
      </c>
      <c r="F539" s="31">
        <f>+Allocators!H$165</f>
        <v>1.3647191039829008E-3</v>
      </c>
      <c r="G539" s="31">
        <f>+Allocators!I$165</f>
        <v>1.479123525051123E-4</v>
      </c>
      <c r="H539" s="31">
        <f>+Allocators!J$165</f>
        <v>3.4415891781908486E-2</v>
      </c>
      <c r="I539" s="31">
        <f>+Allocators!K$165</f>
        <v>2.1669014436860885E-2</v>
      </c>
      <c r="J539" s="31">
        <f>+Allocators!L$165</f>
        <v>4.5223008142981098E-3</v>
      </c>
      <c r="K539" s="31">
        <f>+Allocators!M$165</f>
        <v>1.2254329211205576E-4</v>
      </c>
      <c r="L539" s="31">
        <f>+Allocators!N$165</f>
        <v>1.3486382502180358E-3</v>
      </c>
      <c r="M539" s="31">
        <f>+Allocators!O$165</f>
        <v>3.3959125639631715E-2</v>
      </c>
      <c r="N539" s="31">
        <f>+Allocators!P$165</f>
        <v>4.7124513725835628E-2</v>
      </c>
      <c r="O539" s="31">
        <f>+Allocators!Q$165</f>
        <v>1.8274214291921546E-3</v>
      </c>
      <c r="P539" s="31">
        <f>+Allocators!R$165</f>
        <v>0</v>
      </c>
      <c r="Q539" s="31">
        <f>+Allocators!S$165</f>
        <v>0</v>
      </c>
      <c r="R539" s="31">
        <f>+Allocators!T$165</f>
        <v>0</v>
      </c>
      <c r="S539" s="31">
        <f>+Allocators!U$165</f>
        <v>5.1928999806581848E-3</v>
      </c>
      <c r="T539" s="31">
        <f>+Allocators!V$165</f>
        <v>0</v>
      </c>
    </row>
    <row r="540" spans="1:20" hidden="1">
      <c r="A540" s="320"/>
      <c r="B540" s="30">
        <f>+Allocators!D$166</f>
        <v>0</v>
      </c>
      <c r="C540" s="31">
        <f>+Allocators!E$166</f>
        <v>0</v>
      </c>
      <c r="D540" s="31">
        <f>+Allocators!F$166</f>
        <v>0</v>
      </c>
      <c r="E540" s="31">
        <f>+Allocators!G$166</f>
        <v>0</v>
      </c>
      <c r="F540" s="31">
        <f>+Allocators!H$166</f>
        <v>0</v>
      </c>
      <c r="G540" s="31">
        <f>+Allocators!I$166</f>
        <v>0</v>
      </c>
      <c r="H540" s="31">
        <f>+Allocators!J$166</f>
        <v>0</v>
      </c>
      <c r="I540" s="31">
        <f>+Allocators!K$166</f>
        <v>0</v>
      </c>
      <c r="J540" s="31">
        <f>+Allocators!L$166</f>
        <v>0</v>
      </c>
      <c r="K540" s="31">
        <f>+Allocators!M$166</f>
        <v>0</v>
      </c>
      <c r="L540" s="31">
        <f>+Allocators!N$166</f>
        <v>0</v>
      </c>
      <c r="M540" s="31">
        <f>+Allocators!O$166</f>
        <v>0</v>
      </c>
      <c r="N540" s="31">
        <f>+Allocators!P$166</f>
        <v>0</v>
      </c>
      <c r="O540" s="31">
        <f>+Allocators!Q$166</f>
        <v>0</v>
      </c>
      <c r="P540" s="31">
        <f>+Allocators!R$166</f>
        <v>0</v>
      </c>
      <c r="Q540" s="31">
        <f>+Allocators!S$166</f>
        <v>0</v>
      </c>
      <c r="R540" s="31">
        <f>+Allocators!T$166</f>
        <v>0</v>
      </c>
      <c r="S540" s="31">
        <f>+Allocators!U$166</f>
        <v>0</v>
      </c>
      <c r="T540" s="31">
        <f>+Allocators!V$166</f>
        <v>0</v>
      </c>
    </row>
    <row r="541" spans="1:20" hidden="1">
      <c r="A541" s="320"/>
      <c r="B541" s="30">
        <f>+Allocators!D$167</f>
        <v>0</v>
      </c>
      <c r="C541" s="31">
        <f>+Allocators!E$167</f>
        <v>0</v>
      </c>
      <c r="D541" s="31">
        <f>+Allocators!F$167</f>
        <v>0</v>
      </c>
      <c r="E541" s="31">
        <f>+Allocators!G$167</f>
        <v>0</v>
      </c>
      <c r="F541" s="31">
        <f>+Allocators!H$167</f>
        <v>0</v>
      </c>
      <c r="G541" s="31">
        <f>+Allocators!I$167</f>
        <v>0</v>
      </c>
      <c r="H541" s="31">
        <f>+Allocators!J$167</f>
        <v>0</v>
      </c>
      <c r="I541" s="31">
        <f>+Allocators!K$167</f>
        <v>0</v>
      </c>
      <c r="J541" s="31">
        <f>+Allocators!L$167</f>
        <v>0</v>
      </c>
      <c r="K541" s="31">
        <f>+Allocators!M$167</f>
        <v>0</v>
      </c>
      <c r="L541" s="31">
        <f>+Allocators!N$167</f>
        <v>0</v>
      </c>
      <c r="M541" s="31">
        <f>+Allocators!O$167</f>
        <v>0</v>
      </c>
      <c r="N541" s="31">
        <f>+Allocators!P$167</f>
        <v>0</v>
      </c>
      <c r="O541" s="31">
        <f>+Allocators!Q$167</f>
        <v>0</v>
      </c>
      <c r="P541" s="31">
        <f>+Allocators!R$167</f>
        <v>0</v>
      </c>
      <c r="Q541" s="31">
        <f>+Allocators!S$167</f>
        <v>0</v>
      </c>
      <c r="R541" s="31">
        <f>+Allocators!T$167</f>
        <v>0</v>
      </c>
      <c r="S541" s="31">
        <f>+Allocators!U$167</f>
        <v>0</v>
      </c>
      <c r="T541" s="31">
        <f>+Allocators!V$167</f>
        <v>0</v>
      </c>
    </row>
    <row r="542" spans="1:20" hidden="1">
      <c r="A542" s="320"/>
      <c r="B542" s="30">
        <f>+Allocators!D$168</f>
        <v>0</v>
      </c>
      <c r="C542" s="31">
        <f>+Allocators!E$168</f>
        <v>0</v>
      </c>
      <c r="D542" s="31">
        <f>+Allocators!F$168</f>
        <v>0</v>
      </c>
      <c r="E542" s="31">
        <f>+Allocators!G$168</f>
        <v>0</v>
      </c>
      <c r="F542" s="31">
        <f>+Allocators!H$168</f>
        <v>0</v>
      </c>
      <c r="G542" s="31">
        <f>+Allocators!I$168</f>
        <v>0</v>
      </c>
      <c r="H542" s="31">
        <f>+Allocators!J$168</f>
        <v>0</v>
      </c>
      <c r="I542" s="31">
        <f>+Allocators!K$168</f>
        <v>0</v>
      </c>
      <c r="J542" s="31">
        <f>+Allocators!L$168</f>
        <v>0</v>
      </c>
      <c r="K542" s="31">
        <f>+Allocators!M$168</f>
        <v>0</v>
      </c>
      <c r="L542" s="31">
        <f>+Allocators!N$168</f>
        <v>0</v>
      </c>
      <c r="M542" s="31">
        <f>+Allocators!O$168</f>
        <v>0</v>
      </c>
      <c r="N542" s="31">
        <f>+Allocators!P$168</f>
        <v>0</v>
      </c>
      <c r="O542" s="31">
        <f>+Allocators!Q$168</f>
        <v>0</v>
      </c>
      <c r="P542" s="31">
        <f>+Allocators!R$168</f>
        <v>0</v>
      </c>
      <c r="Q542" s="31">
        <f>+Allocators!S$168</f>
        <v>0</v>
      </c>
      <c r="R542" s="31">
        <f>+Allocators!T$168</f>
        <v>0</v>
      </c>
      <c r="S542" s="31">
        <f>+Allocators!U$168</f>
        <v>0</v>
      </c>
      <c r="T542" s="31">
        <f>+Allocators!V$168</f>
        <v>0</v>
      </c>
    </row>
    <row r="543" spans="1:20" hidden="1">
      <c r="A543" s="320"/>
      <c r="B543" s="30">
        <f>+Allocators!D$169</f>
        <v>0</v>
      </c>
      <c r="C543" s="31">
        <f>+Allocators!E$169</f>
        <v>0</v>
      </c>
      <c r="D543" s="31">
        <f>+Allocators!F$169</f>
        <v>0</v>
      </c>
      <c r="E543" s="31">
        <f>+Allocators!G$169</f>
        <v>0</v>
      </c>
      <c r="F543" s="31">
        <f>+Allocators!H$169</f>
        <v>0</v>
      </c>
      <c r="G543" s="31">
        <f>+Allocators!I$169</f>
        <v>0</v>
      </c>
      <c r="H543" s="31">
        <f>+Allocators!J$169</f>
        <v>0</v>
      </c>
      <c r="I543" s="31">
        <f>+Allocators!K$169</f>
        <v>0</v>
      </c>
      <c r="J543" s="31">
        <f>+Allocators!L$169</f>
        <v>0</v>
      </c>
      <c r="K543" s="31">
        <f>+Allocators!M$169</f>
        <v>0</v>
      </c>
      <c r="L543" s="31">
        <f>+Allocators!N$169</f>
        <v>0</v>
      </c>
      <c r="M543" s="31">
        <f>+Allocators!O$169</f>
        <v>0</v>
      </c>
      <c r="N543" s="31">
        <f>+Allocators!P$169</f>
        <v>0</v>
      </c>
      <c r="O543" s="31">
        <f>+Allocators!Q$169</f>
        <v>0</v>
      </c>
      <c r="P543" s="31">
        <f>+Allocators!R$169</f>
        <v>0</v>
      </c>
      <c r="Q543" s="31">
        <f>+Allocators!S$169</f>
        <v>0</v>
      </c>
      <c r="R543" s="31">
        <f>+Allocators!T$169</f>
        <v>0</v>
      </c>
      <c r="S543" s="31">
        <f>+Allocators!U$169</f>
        <v>0</v>
      </c>
      <c r="T543" s="31">
        <f>+Allocators!V$169</f>
        <v>0</v>
      </c>
    </row>
    <row r="544" spans="1:20" hidden="1">
      <c r="A544" s="320"/>
      <c r="B544" s="30">
        <f>+Allocators!D$170</f>
        <v>0</v>
      </c>
      <c r="C544" s="31">
        <f>+Allocators!E$170</f>
        <v>0</v>
      </c>
      <c r="D544" s="31">
        <f>+Allocators!F$170</f>
        <v>0</v>
      </c>
      <c r="E544" s="31">
        <f>+Allocators!G$170</f>
        <v>0</v>
      </c>
      <c r="F544" s="31">
        <f>+Allocators!H$170</f>
        <v>0</v>
      </c>
      <c r="G544" s="31">
        <f>+Allocators!I$170</f>
        <v>0</v>
      </c>
      <c r="H544" s="31">
        <f>+Allocators!J$170</f>
        <v>0</v>
      </c>
      <c r="I544" s="31">
        <f>+Allocators!K$170</f>
        <v>0</v>
      </c>
      <c r="J544" s="31">
        <f>+Allocators!L$170</f>
        <v>0</v>
      </c>
      <c r="K544" s="31">
        <f>+Allocators!M$170</f>
        <v>0</v>
      </c>
      <c r="L544" s="31">
        <f>+Allocators!N$170</f>
        <v>0</v>
      </c>
      <c r="M544" s="31">
        <f>+Allocators!O$170</f>
        <v>0</v>
      </c>
      <c r="N544" s="31">
        <f>+Allocators!P$170</f>
        <v>0</v>
      </c>
      <c r="O544" s="31">
        <f>+Allocators!Q$170</f>
        <v>0</v>
      </c>
      <c r="P544" s="31">
        <f>+Allocators!R$170</f>
        <v>0</v>
      </c>
      <c r="Q544" s="31">
        <f>+Allocators!S$170</f>
        <v>0</v>
      </c>
      <c r="R544" s="31">
        <f>+Allocators!T$170</f>
        <v>0</v>
      </c>
      <c r="S544" s="31">
        <f>+Allocators!U$170</f>
        <v>0</v>
      </c>
      <c r="T544" s="31">
        <f>+Allocators!V$170</f>
        <v>0</v>
      </c>
    </row>
    <row r="545" spans="1:20" hidden="1">
      <c r="A545" s="320"/>
      <c r="B545" s="30">
        <f>+Allocators!D$171</f>
        <v>0</v>
      </c>
      <c r="C545" s="31">
        <f>+Allocators!E$171</f>
        <v>0</v>
      </c>
      <c r="D545" s="31">
        <f>+Allocators!F$171</f>
        <v>0</v>
      </c>
      <c r="E545" s="31">
        <f>+Allocators!G$171</f>
        <v>0</v>
      </c>
      <c r="F545" s="31">
        <f>+Allocators!H$171</f>
        <v>0</v>
      </c>
      <c r="G545" s="31">
        <f>+Allocators!I$171</f>
        <v>0</v>
      </c>
      <c r="H545" s="31">
        <f>+Allocators!J$171</f>
        <v>0</v>
      </c>
      <c r="I545" s="31">
        <f>+Allocators!K$171</f>
        <v>0</v>
      </c>
      <c r="J545" s="31">
        <f>+Allocators!L$171</f>
        <v>0</v>
      </c>
      <c r="K545" s="31">
        <f>+Allocators!M$171</f>
        <v>0</v>
      </c>
      <c r="L545" s="31">
        <f>+Allocators!N$171</f>
        <v>0</v>
      </c>
      <c r="M545" s="31">
        <f>+Allocators!O$171</f>
        <v>0</v>
      </c>
      <c r="N545" s="31">
        <f>+Allocators!P$171</f>
        <v>0</v>
      </c>
      <c r="O545" s="31">
        <f>+Allocators!Q$171</f>
        <v>0</v>
      </c>
      <c r="P545" s="31">
        <f>+Allocators!R$171</f>
        <v>0</v>
      </c>
      <c r="Q545" s="31">
        <f>+Allocators!S$171</f>
        <v>0</v>
      </c>
      <c r="R545" s="31">
        <f>+Allocators!T$171</f>
        <v>0</v>
      </c>
      <c r="S545" s="31">
        <f>+Allocators!U$171</f>
        <v>0</v>
      </c>
      <c r="T545" s="31">
        <f>+Allocators!V$171</f>
        <v>0</v>
      </c>
    </row>
    <row r="546" spans="1:20" ht="13.8" hidden="1" thickBot="1">
      <c r="A546" s="320"/>
      <c r="B546" s="32">
        <f>+Allocators!D$172</f>
        <v>1.0000000000000002</v>
      </c>
      <c r="C546" s="33">
        <f>+Allocators!E$172</f>
        <v>0.68837336060630394</v>
      </c>
      <c r="D546" s="33">
        <f>+Allocators!F$172</f>
        <v>6.0917601473965063E-2</v>
      </c>
      <c r="E546" s="33">
        <f>+Allocators!G$172</f>
        <v>9.901405711252792E-2</v>
      </c>
      <c r="F546" s="33">
        <f>+Allocators!H$172</f>
        <v>1.3647191039829008E-3</v>
      </c>
      <c r="G546" s="33">
        <f>+Allocators!I$172</f>
        <v>1.479123525051123E-4</v>
      </c>
      <c r="H546" s="33">
        <f>+Allocators!J$172</f>
        <v>3.4415891781908486E-2</v>
      </c>
      <c r="I546" s="33">
        <f>+Allocators!K$172</f>
        <v>2.1669014436860885E-2</v>
      </c>
      <c r="J546" s="33">
        <f>+Allocators!L$172</f>
        <v>4.5223008142981098E-3</v>
      </c>
      <c r="K546" s="33">
        <f>+Allocators!M$172</f>
        <v>1.2254329211205576E-4</v>
      </c>
      <c r="L546" s="33">
        <f>+Allocators!N$172</f>
        <v>1.3486382502180358E-3</v>
      </c>
      <c r="M546" s="33">
        <f>+Allocators!O$172</f>
        <v>3.3959125639631715E-2</v>
      </c>
      <c r="N546" s="33">
        <f>+Allocators!P$172</f>
        <v>4.7124513725835628E-2</v>
      </c>
      <c r="O546" s="33">
        <f>+Allocators!Q$172</f>
        <v>1.8274214291921546E-3</v>
      </c>
      <c r="P546" s="33">
        <f>+Allocators!R$172</f>
        <v>0</v>
      </c>
      <c r="Q546" s="33">
        <f>+Allocators!S$172</f>
        <v>0</v>
      </c>
      <c r="R546" s="33">
        <f>+Allocators!T$172</f>
        <v>0</v>
      </c>
      <c r="S546" s="33">
        <f>+Allocators!U$172</f>
        <v>5.1928999806581848E-3</v>
      </c>
      <c r="T546" s="33">
        <f>+Allocators!V$172</f>
        <v>0</v>
      </c>
    </row>
  </sheetData>
  <mergeCells count="1">
    <mergeCell ref="A520:A546"/>
  </mergeCells>
  <phoneticPr fontId="0" type="noConversion"/>
  <printOptions horizontalCentered="1"/>
  <pageMargins left="0.25" right="0.25" top="1" bottom="0.5" header="0.5" footer="0.25"/>
  <pageSetup scale="43" firstPageNumber="7" fitToHeight="10" orientation="landscape" r:id="rId1"/>
  <headerFooter alignWithMargins="0">
    <oddHeader>&amp;C&amp;"Arial,Bold"&amp;11KENTUCKY POWER COMPANY
COST-OF-SERVICE STUDY
TWELVE MONTHS ENDING
FEBRUARY 28, 2017&amp;R&amp;11Exhibit No.: DRB-1
Page &amp;P of &amp;N
Witness: D. Buck</oddHeader>
  </headerFooter>
  <rowBreaks count="6" manualBreakCount="6">
    <brk id="88" max="19" man="1"/>
    <brk id="169" max="19" man="1"/>
    <brk id="250" max="19" man="1"/>
    <brk id="331" max="19" man="1"/>
    <brk id="412" max="19" man="1"/>
    <brk id="493" max="1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Y1045"/>
  <sheetViews>
    <sheetView zoomScale="80" zoomScaleNormal="80" workbookViewId="0">
      <pane xSplit="2" ySplit="2" topLeftCell="C815" activePane="bottomRight" state="frozen"/>
      <selection activeCell="F4575" sqref="F4575"/>
      <selection pane="topRight" activeCell="F4575" sqref="F4575"/>
      <selection pane="bottomLeft" activeCell="F4575" sqref="F4575"/>
      <selection pane="bottomRight" activeCell="C815" sqref="C815"/>
    </sheetView>
  </sheetViews>
  <sheetFormatPr defaultColWidth="9.109375" defaultRowHeight="11.4"/>
  <cols>
    <col min="1" max="1" width="25.109375" style="18" customWidth="1"/>
    <col min="2" max="2" width="14.6640625" style="18" customWidth="1"/>
    <col min="3" max="3" width="16.44140625" style="20" customWidth="1"/>
    <col min="4" max="4" width="14.5546875" style="18" customWidth="1"/>
    <col min="5" max="8" width="14.44140625" style="18" customWidth="1"/>
    <col min="9" max="9" width="14.5546875" style="18" customWidth="1"/>
    <col min="10" max="22" width="14.44140625" style="18" customWidth="1"/>
    <col min="23" max="23" width="12.33203125" style="18" bestFit="1" customWidth="1"/>
    <col min="24" max="16384" width="9.109375" style="18"/>
  </cols>
  <sheetData>
    <row r="1" spans="1:22" ht="30" customHeight="1" thickBot="1">
      <c r="A1" s="182" t="s">
        <v>687</v>
      </c>
      <c r="B1" s="141" t="s">
        <v>27</v>
      </c>
      <c r="C1" s="143"/>
      <c r="D1" s="144" t="s">
        <v>3</v>
      </c>
      <c r="E1" s="144" t="s">
        <v>22</v>
      </c>
      <c r="F1" s="145" t="s">
        <v>5</v>
      </c>
      <c r="G1" s="145" t="s">
        <v>23</v>
      </c>
      <c r="H1" s="145" t="s">
        <v>24</v>
      </c>
      <c r="I1" s="145" t="s">
        <v>184</v>
      </c>
      <c r="J1" s="145" t="s">
        <v>25</v>
      </c>
      <c r="K1" s="145" t="s">
        <v>26</v>
      </c>
      <c r="L1" s="145" t="s">
        <v>28</v>
      </c>
      <c r="M1" s="145" t="s">
        <v>188</v>
      </c>
      <c r="N1" s="145" t="s">
        <v>445</v>
      </c>
      <c r="O1" s="145" t="s">
        <v>446</v>
      </c>
      <c r="P1" s="145" t="s">
        <v>447</v>
      </c>
      <c r="Q1" s="145" t="s">
        <v>448</v>
      </c>
      <c r="R1" s="145" t="s">
        <v>449</v>
      </c>
      <c r="S1" s="145" t="s">
        <v>450</v>
      </c>
      <c r="T1" s="145" t="s">
        <v>189</v>
      </c>
      <c r="U1" s="145" t="s">
        <v>6</v>
      </c>
      <c r="V1" s="145" t="s">
        <v>7</v>
      </c>
    </row>
    <row r="2" spans="1:22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</row>
    <row r="3" spans="1:22" ht="30" customHeight="1">
      <c r="A3" s="134" t="s">
        <v>29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</row>
    <row r="4" spans="1:22" ht="13.2">
      <c r="A4" s="135" t="s">
        <v>564</v>
      </c>
      <c r="B4" s="19"/>
      <c r="C4" s="129" t="s">
        <v>566</v>
      </c>
      <c r="D4" s="152">
        <f t="shared" ref="D4:D11" si="0">SUM(E4:V4)</f>
        <v>998890.44481076079</v>
      </c>
      <c r="E4" s="152">
        <v>492036.44244370778</v>
      </c>
      <c r="F4" s="152">
        <v>24323.119506407482</v>
      </c>
      <c r="G4" s="152">
        <v>89094.192774891388</v>
      </c>
      <c r="H4" s="152">
        <v>2804.3688687330177</v>
      </c>
      <c r="I4" s="152">
        <v>262.98473899942655</v>
      </c>
      <c r="J4" s="152">
        <v>67725.446069523779</v>
      </c>
      <c r="K4" s="152">
        <v>12619.223712387131</v>
      </c>
      <c r="L4" s="152">
        <v>5702.3922256761616</v>
      </c>
      <c r="M4" s="152">
        <v>256.43020420344789</v>
      </c>
      <c r="N4" s="152">
        <v>2365.8232990190972</v>
      </c>
      <c r="O4" s="152">
        <v>38716.295195113766</v>
      </c>
      <c r="P4" s="152">
        <v>204616.70797383392</v>
      </c>
      <c r="Q4" s="152">
        <v>36950.386088752377</v>
      </c>
      <c r="R4" s="152">
        <v>20798.37702117773</v>
      </c>
      <c r="S4" s="152">
        <v>348.36486501587711</v>
      </c>
      <c r="T4" s="152">
        <v>269.88982331818789</v>
      </c>
      <c r="U4" s="152">
        <v>0</v>
      </c>
      <c r="V4" s="152">
        <v>0</v>
      </c>
    </row>
    <row r="5" spans="1:22">
      <c r="A5" s="130" t="s">
        <v>30</v>
      </c>
      <c r="B5" s="18" t="s">
        <v>31</v>
      </c>
      <c r="D5" s="23">
        <f t="shared" si="0"/>
        <v>0.99999999999999978</v>
      </c>
      <c r="E5" s="23">
        <f t="shared" ref="E5:S5" si="1">E4/$D4</f>
        <v>0.49258299045690018</v>
      </c>
      <c r="F5" s="23">
        <f t="shared" si="1"/>
        <v>2.435013732763805E-2</v>
      </c>
      <c r="G5" s="23">
        <f t="shared" si="1"/>
        <v>8.9193157505646409E-2</v>
      </c>
      <c r="H5" s="23">
        <f t="shared" si="1"/>
        <v>2.8074839270930295E-3</v>
      </c>
      <c r="I5" s="23">
        <f t="shared" si="1"/>
        <v>2.6327685920476382E-4</v>
      </c>
      <c r="J5" s="23">
        <f t="shared" si="1"/>
        <v>6.7800674659926619E-2</v>
      </c>
      <c r="K5" s="23">
        <f t="shared" si="1"/>
        <v>1.2633240990485033E-2</v>
      </c>
      <c r="L5" s="23">
        <f t="shared" si="1"/>
        <v>5.7087263726468785E-3</v>
      </c>
      <c r="M5" s="23">
        <f>M4/$D4</f>
        <v>2.5671504371235472E-4</v>
      </c>
      <c r="N5" s="23">
        <f>N4/$D4</f>
        <v>2.3684512263677736E-3</v>
      </c>
      <c r="O5" s="23">
        <f t="shared" si="1"/>
        <v>3.8759300778423753E-2</v>
      </c>
      <c r="P5" s="23">
        <f t="shared" si="1"/>
        <v>0.20484399369001716</v>
      </c>
      <c r="Q5" s="23">
        <f t="shared" si="1"/>
        <v>3.6991430122001623E-2</v>
      </c>
      <c r="R5" s="23">
        <f>R4/$D4</f>
        <v>2.0821479601917676E-2</v>
      </c>
      <c r="S5" s="23">
        <f t="shared" si="1"/>
        <v>3.4875182441241053E-4</v>
      </c>
      <c r="T5" s="23">
        <f>T4/$D4</f>
        <v>2.7018961360604304E-4</v>
      </c>
      <c r="U5" s="23">
        <f>U4/$D4</f>
        <v>0</v>
      </c>
      <c r="V5" s="23">
        <f>V4/$D4</f>
        <v>0</v>
      </c>
    </row>
    <row r="6" spans="1:22">
      <c r="A6" s="18" t="str">
        <f t="shared" ref="A6:A12" si="2">A5</f>
        <v>PROD_DEMAND</v>
      </c>
      <c r="B6" s="18" t="s">
        <v>35</v>
      </c>
      <c r="D6" s="23">
        <f t="shared" si="0"/>
        <v>0</v>
      </c>
      <c r="E6" s="23">
        <v>0</v>
      </c>
      <c r="F6" s="23">
        <v>0</v>
      </c>
      <c r="G6" s="23">
        <v>0</v>
      </c>
      <c r="H6" s="23">
        <v>0</v>
      </c>
      <c r="I6" s="23"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3">
        <v>0</v>
      </c>
      <c r="P6" s="23">
        <v>0</v>
      </c>
      <c r="Q6" s="23">
        <v>0</v>
      </c>
      <c r="R6" s="23">
        <v>0</v>
      </c>
      <c r="S6" s="23">
        <v>0</v>
      </c>
      <c r="T6" s="23">
        <v>0</v>
      </c>
      <c r="U6" s="23">
        <v>0</v>
      </c>
      <c r="V6" s="23">
        <v>0</v>
      </c>
    </row>
    <row r="7" spans="1:22">
      <c r="A7" s="18" t="str">
        <f t="shared" si="2"/>
        <v>PROD_DEMAND</v>
      </c>
      <c r="B7" s="18" t="s">
        <v>37</v>
      </c>
      <c r="D7" s="23">
        <f t="shared" si="0"/>
        <v>0</v>
      </c>
      <c r="E7" s="23">
        <v>0</v>
      </c>
      <c r="F7" s="23">
        <v>0</v>
      </c>
      <c r="G7" s="23">
        <v>0</v>
      </c>
      <c r="H7" s="23">
        <v>0</v>
      </c>
      <c r="I7" s="23"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3">
        <v>0</v>
      </c>
      <c r="P7" s="23">
        <v>0</v>
      </c>
      <c r="Q7" s="23">
        <v>0</v>
      </c>
      <c r="R7" s="23">
        <v>0</v>
      </c>
      <c r="S7" s="23">
        <v>0</v>
      </c>
      <c r="T7" s="23">
        <v>0</v>
      </c>
      <c r="U7" s="23">
        <v>0</v>
      </c>
      <c r="V7" s="23">
        <v>0</v>
      </c>
    </row>
    <row r="8" spans="1:22">
      <c r="A8" s="18" t="str">
        <f t="shared" si="2"/>
        <v>PROD_DEMAND</v>
      </c>
      <c r="B8" s="18" t="s">
        <v>39</v>
      </c>
      <c r="D8" s="23">
        <f t="shared" si="0"/>
        <v>0</v>
      </c>
      <c r="E8" s="23">
        <v>0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</row>
    <row r="9" spans="1:22">
      <c r="A9" s="18" t="str">
        <f t="shared" si="2"/>
        <v>PROD_DEMAND</v>
      </c>
      <c r="B9" s="18" t="s">
        <v>41</v>
      </c>
      <c r="D9" s="23">
        <f t="shared" si="0"/>
        <v>0</v>
      </c>
      <c r="E9" s="23">
        <v>0</v>
      </c>
      <c r="F9" s="23">
        <v>0</v>
      </c>
      <c r="G9" s="23">
        <v>0</v>
      </c>
      <c r="H9" s="23">
        <v>0</v>
      </c>
      <c r="I9" s="23"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3">
        <v>0</v>
      </c>
      <c r="P9" s="23">
        <v>0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</row>
    <row r="10" spans="1:22">
      <c r="A10" s="18" t="str">
        <f t="shared" si="2"/>
        <v>PROD_DEMAND</v>
      </c>
      <c r="B10" s="18" t="s">
        <v>33</v>
      </c>
      <c r="D10" s="23">
        <f t="shared" si="0"/>
        <v>0</v>
      </c>
      <c r="E10" s="23">
        <v>0</v>
      </c>
      <c r="F10" s="23">
        <v>0</v>
      </c>
      <c r="G10" s="23">
        <v>0</v>
      </c>
      <c r="H10" s="23">
        <v>0</v>
      </c>
      <c r="I10" s="23"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3">
        <v>0</v>
      </c>
      <c r="P10" s="23">
        <v>0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</row>
    <row r="11" spans="1:22">
      <c r="A11" s="18" t="str">
        <f t="shared" si="2"/>
        <v>PROD_DEMAND</v>
      </c>
      <c r="B11" s="18" t="s">
        <v>43</v>
      </c>
      <c r="D11" s="23">
        <f t="shared" si="0"/>
        <v>0</v>
      </c>
      <c r="E11" s="23">
        <v>0</v>
      </c>
      <c r="F11" s="23">
        <v>0</v>
      </c>
      <c r="G11" s="23">
        <v>0</v>
      </c>
      <c r="H11" s="23">
        <v>0</v>
      </c>
      <c r="I11" s="23"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3">
        <v>0</v>
      </c>
      <c r="P11" s="23">
        <v>0</v>
      </c>
      <c r="Q11" s="23">
        <v>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</row>
    <row r="12" spans="1:22">
      <c r="A12" s="18" t="str">
        <f t="shared" si="2"/>
        <v>PROD_DEMAND</v>
      </c>
      <c r="B12" s="18" t="s">
        <v>84</v>
      </c>
      <c r="D12" s="23">
        <f>SUM(D5:D11)</f>
        <v>0.99999999999999978</v>
      </c>
      <c r="E12" s="23">
        <f t="shared" ref="E12:V12" si="3">SUM(E5:E11)</f>
        <v>0.49258299045690018</v>
      </c>
      <c r="F12" s="23">
        <f t="shared" si="3"/>
        <v>2.435013732763805E-2</v>
      </c>
      <c r="G12" s="23">
        <f t="shared" si="3"/>
        <v>8.9193157505646409E-2</v>
      </c>
      <c r="H12" s="23">
        <f t="shared" si="3"/>
        <v>2.8074839270930295E-3</v>
      </c>
      <c r="I12" s="23">
        <f t="shared" si="3"/>
        <v>2.6327685920476382E-4</v>
      </c>
      <c r="J12" s="23">
        <f t="shared" si="3"/>
        <v>6.7800674659926619E-2</v>
      </c>
      <c r="K12" s="23">
        <f t="shared" si="3"/>
        <v>1.2633240990485033E-2</v>
      </c>
      <c r="L12" s="23">
        <f t="shared" si="3"/>
        <v>5.7087263726468785E-3</v>
      </c>
      <c r="M12" s="23">
        <f>SUM(M5:M11)</f>
        <v>2.5671504371235472E-4</v>
      </c>
      <c r="N12" s="23">
        <f>SUM(N5:N11)</f>
        <v>2.3684512263677736E-3</v>
      </c>
      <c r="O12" s="23">
        <f t="shared" si="3"/>
        <v>3.8759300778423753E-2</v>
      </c>
      <c r="P12" s="23">
        <f t="shared" si="3"/>
        <v>0.20484399369001716</v>
      </c>
      <c r="Q12" s="23">
        <f t="shared" si="3"/>
        <v>3.6991430122001623E-2</v>
      </c>
      <c r="R12" s="23">
        <f t="shared" si="3"/>
        <v>2.0821479601917676E-2</v>
      </c>
      <c r="S12" s="23">
        <f t="shared" si="3"/>
        <v>3.4875182441241053E-4</v>
      </c>
      <c r="T12" s="23">
        <f t="shared" si="3"/>
        <v>2.7018961360604304E-4</v>
      </c>
      <c r="U12" s="23">
        <f t="shared" si="3"/>
        <v>0</v>
      </c>
      <c r="V12" s="23">
        <f t="shared" si="3"/>
        <v>0</v>
      </c>
    </row>
    <row r="13" spans="1:22">
      <c r="A13" s="19"/>
      <c r="B13" s="19"/>
      <c r="C13" s="22"/>
      <c r="D13" s="21"/>
    </row>
    <row r="14" spans="1:22" ht="12">
      <c r="A14" s="135" t="s">
        <v>14</v>
      </c>
      <c r="B14" s="19"/>
      <c r="C14" s="22"/>
      <c r="D14" s="152">
        <f t="shared" ref="D14:D21" si="4">SUM(E14:V14)</f>
        <v>5981505922.40516</v>
      </c>
      <c r="E14" s="152">
        <v>2244423053.5591559</v>
      </c>
      <c r="F14" s="152">
        <v>145453116.87169319</v>
      </c>
      <c r="G14" s="152">
        <v>488010974.76507914</v>
      </c>
      <c r="H14" s="152">
        <v>15510096.676852698</v>
      </c>
      <c r="I14" s="152">
        <v>1429849.5973190451</v>
      </c>
      <c r="J14" s="152">
        <v>444926415.0367592</v>
      </c>
      <c r="K14" s="152">
        <v>82480796.222422004</v>
      </c>
      <c r="L14" s="152">
        <v>37477162.63103956</v>
      </c>
      <c r="M14" s="152">
        <v>1736472.0323459145</v>
      </c>
      <c r="N14" s="152">
        <v>17050423.358077746</v>
      </c>
      <c r="O14" s="152">
        <v>299379891.27622098</v>
      </c>
      <c r="P14" s="152">
        <v>1699754726.4630456</v>
      </c>
      <c r="Q14" s="152">
        <v>322483253.7961241</v>
      </c>
      <c r="R14" s="152">
        <v>120543977.45931634</v>
      </c>
      <c r="S14" s="152">
        <v>1962263.7873160667</v>
      </c>
      <c r="T14" s="152">
        <v>2188747.4094959456</v>
      </c>
      <c r="U14" s="152">
        <v>47328731.819714762</v>
      </c>
      <c r="V14" s="152">
        <v>9365969.6431808118</v>
      </c>
    </row>
    <row r="15" spans="1:22">
      <c r="A15" s="130" t="s">
        <v>32</v>
      </c>
      <c r="B15" s="18" t="str">
        <f>$B$5</f>
        <v>PRODUCTION</v>
      </c>
      <c r="C15" s="22"/>
      <c r="D15" s="23">
        <f t="shared" si="4"/>
        <v>0</v>
      </c>
      <c r="E15" s="23">
        <v>0</v>
      </c>
      <c r="F15" s="23">
        <v>0</v>
      </c>
      <c r="G15" s="23">
        <v>0</v>
      </c>
      <c r="H15" s="23">
        <v>0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</row>
    <row r="16" spans="1:22">
      <c r="A16" s="18" t="str">
        <f t="shared" ref="A16:A22" si="5">A15</f>
        <v>PROD_ENERGY</v>
      </c>
      <c r="B16" s="18" t="str">
        <f>$B$6</f>
        <v>BULKTRAN</v>
      </c>
      <c r="C16" s="22"/>
      <c r="D16" s="23">
        <f t="shared" si="4"/>
        <v>0</v>
      </c>
      <c r="E16" s="23">
        <v>0</v>
      </c>
      <c r="F16" s="23">
        <v>0</v>
      </c>
      <c r="G16" s="23">
        <v>0</v>
      </c>
      <c r="H16" s="23">
        <v>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</row>
    <row r="17" spans="1:22">
      <c r="A17" s="18" t="str">
        <f t="shared" si="5"/>
        <v>PROD_ENERGY</v>
      </c>
      <c r="B17" s="18" t="str">
        <f>$B$7</f>
        <v>SUBTRAN</v>
      </c>
      <c r="C17" s="22"/>
      <c r="D17" s="23">
        <f t="shared" si="4"/>
        <v>0</v>
      </c>
      <c r="E17" s="23">
        <v>0</v>
      </c>
      <c r="F17" s="23">
        <v>0</v>
      </c>
      <c r="G17" s="23">
        <v>0</v>
      </c>
      <c r="H17" s="23">
        <v>0</v>
      </c>
      <c r="I17" s="23"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3">
        <v>0</v>
      </c>
      <c r="P17" s="23">
        <v>0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</row>
    <row r="18" spans="1:22">
      <c r="A18" s="18" t="str">
        <f t="shared" si="5"/>
        <v>PROD_ENERGY</v>
      </c>
      <c r="B18" s="18" t="str">
        <f>$B$8</f>
        <v>DISTPRI</v>
      </c>
      <c r="C18" s="22"/>
      <c r="D18" s="23">
        <f t="shared" si="4"/>
        <v>0</v>
      </c>
      <c r="E18" s="23">
        <v>0</v>
      </c>
      <c r="F18" s="23">
        <v>0</v>
      </c>
      <c r="G18" s="23">
        <v>0</v>
      </c>
      <c r="H18" s="23">
        <v>0</v>
      </c>
      <c r="I18" s="23"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3">
        <v>0</v>
      </c>
      <c r="P18" s="23">
        <v>0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</row>
    <row r="19" spans="1:22">
      <c r="A19" s="18" t="str">
        <f t="shared" si="5"/>
        <v>PROD_ENERGY</v>
      </c>
      <c r="B19" s="18" t="str">
        <f>$B$9</f>
        <v>DISTSEC</v>
      </c>
      <c r="C19" s="22"/>
      <c r="D19" s="23">
        <f t="shared" si="4"/>
        <v>0</v>
      </c>
      <c r="E19" s="23">
        <v>0</v>
      </c>
      <c r="F19" s="23">
        <v>0</v>
      </c>
      <c r="G19" s="23">
        <v>0</v>
      </c>
      <c r="H19" s="23">
        <v>0</v>
      </c>
      <c r="I19" s="23"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3">
        <v>0</v>
      </c>
      <c r="P19" s="23">
        <v>0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</row>
    <row r="20" spans="1:22">
      <c r="A20" s="18" t="str">
        <f t="shared" si="5"/>
        <v>PROD_ENERGY</v>
      </c>
      <c r="B20" s="18" t="str">
        <f>$B$10</f>
        <v>ENERGY</v>
      </c>
      <c r="D20" s="23">
        <f t="shared" si="4"/>
        <v>0.99999999999999967</v>
      </c>
      <c r="E20" s="23">
        <f t="shared" ref="E20:V20" si="6">E14/$D14</f>
        <v>0.37522708874234045</v>
      </c>
      <c r="F20" s="23">
        <f t="shared" si="6"/>
        <v>2.4317139990928334E-2</v>
      </c>
      <c r="G20" s="23">
        <f t="shared" si="6"/>
        <v>8.1586640738265825E-2</v>
      </c>
      <c r="H20" s="23">
        <f t="shared" si="6"/>
        <v>2.5930086633795552E-3</v>
      </c>
      <c r="I20" s="23">
        <f>I14/$D14</f>
        <v>2.3904508594787172E-4</v>
      </c>
      <c r="J20" s="23">
        <f t="shared" si="6"/>
        <v>7.438367876059121E-2</v>
      </c>
      <c r="K20" s="23">
        <f t="shared" si="6"/>
        <v>1.3789302776324348E-2</v>
      </c>
      <c r="L20" s="23">
        <f t="shared" si="6"/>
        <v>6.2655062315762136E-3</v>
      </c>
      <c r="M20" s="23">
        <f>M14/$D14</f>
        <v>2.9030683156921127E-4</v>
      </c>
      <c r="N20" s="23">
        <f>N14/$D14</f>
        <v>2.85052352689501E-3</v>
      </c>
      <c r="O20" s="23">
        <f>O14/$D14</f>
        <v>5.0050922821094607E-2</v>
      </c>
      <c r="P20" s="23">
        <f>P14/$D14</f>
        <v>0.2841683596928673</v>
      </c>
      <c r="Q20" s="23">
        <f>Q14/$D14</f>
        <v>5.3913388698352036E-2</v>
      </c>
      <c r="R20" s="23">
        <f t="shared" si="6"/>
        <v>2.015278075840234E-2</v>
      </c>
      <c r="S20" s="23">
        <f t="shared" si="6"/>
        <v>3.280551441010764E-4</v>
      </c>
      <c r="T20" s="23">
        <f>T14/$D14</f>
        <v>3.6591912436255712E-4</v>
      </c>
      <c r="U20" s="23">
        <f>U14/$D14</f>
        <v>7.9125110688988351E-3</v>
      </c>
      <c r="V20" s="23">
        <f t="shared" si="6"/>
        <v>1.5658213441030518E-3</v>
      </c>
    </row>
    <row r="21" spans="1:22">
      <c r="A21" s="18" t="str">
        <f t="shared" si="5"/>
        <v>PROD_ENERGY</v>
      </c>
      <c r="B21" s="18" t="str">
        <f>$B$11</f>
        <v>CUSTOMER</v>
      </c>
      <c r="D21" s="23">
        <f t="shared" si="4"/>
        <v>0</v>
      </c>
      <c r="E21" s="23">
        <v>0</v>
      </c>
      <c r="F21" s="23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3">
        <v>0</v>
      </c>
      <c r="P21" s="23">
        <v>0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</row>
    <row r="22" spans="1:22">
      <c r="A22" s="18" t="str">
        <f t="shared" si="5"/>
        <v>PROD_ENERGY</v>
      </c>
      <c r="B22" s="18" t="str">
        <f>$B$12</f>
        <v>TOTAL</v>
      </c>
      <c r="D22" s="23">
        <f t="shared" ref="D22:V22" si="7">SUM(D15:D21)</f>
        <v>0.99999999999999967</v>
      </c>
      <c r="E22" s="23">
        <f t="shared" si="7"/>
        <v>0.37522708874234045</v>
      </c>
      <c r="F22" s="23">
        <f t="shared" si="7"/>
        <v>2.4317139990928334E-2</v>
      </c>
      <c r="G22" s="23">
        <f t="shared" si="7"/>
        <v>8.1586640738265825E-2</v>
      </c>
      <c r="H22" s="23">
        <f t="shared" si="7"/>
        <v>2.5930086633795552E-3</v>
      </c>
      <c r="I22" s="23">
        <f t="shared" si="7"/>
        <v>2.3904508594787172E-4</v>
      </c>
      <c r="J22" s="23">
        <f t="shared" si="7"/>
        <v>7.438367876059121E-2</v>
      </c>
      <c r="K22" s="23">
        <f t="shared" si="7"/>
        <v>1.3789302776324348E-2</v>
      </c>
      <c r="L22" s="23">
        <f t="shared" si="7"/>
        <v>6.2655062315762136E-3</v>
      </c>
      <c r="M22" s="23">
        <f>SUM(M15:M21)</f>
        <v>2.9030683156921127E-4</v>
      </c>
      <c r="N22" s="23">
        <f>SUM(N15:N21)</f>
        <v>2.85052352689501E-3</v>
      </c>
      <c r="O22" s="23">
        <f t="shared" si="7"/>
        <v>5.0050922821094607E-2</v>
      </c>
      <c r="P22" s="23">
        <f t="shared" si="7"/>
        <v>0.2841683596928673</v>
      </c>
      <c r="Q22" s="23">
        <f t="shared" si="7"/>
        <v>5.3913388698352036E-2</v>
      </c>
      <c r="R22" s="23">
        <f t="shared" si="7"/>
        <v>2.015278075840234E-2</v>
      </c>
      <c r="S22" s="23">
        <f t="shared" si="7"/>
        <v>3.280551441010764E-4</v>
      </c>
      <c r="T22" s="23">
        <f t="shared" si="7"/>
        <v>3.6591912436255712E-4</v>
      </c>
      <c r="U22" s="23">
        <f t="shared" si="7"/>
        <v>7.9125110688988351E-3</v>
      </c>
      <c r="V22" s="23">
        <f t="shared" si="7"/>
        <v>1.5658213441030518E-3</v>
      </c>
    </row>
    <row r="23" spans="1:22">
      <c r="A23" s="19"/>
      <c r="B23" s="19"/>
      <c r="C23" s="22"/>
      <c r="D23" s="21"/>
    </row>
    <row r="24" spans="1:22" ht="13.2">
      <c r="A24" s="135" t="s">
        <v>543</v>
      </c>
      <c r="B24" s="19"/>
      <c r="C24" s="129" t="s">
        <v>565</v>
      </c>
      <c r="D24" s="26">
        <f t="shared" ref="D24:D31" si="8">SUM(E24:V24)</f>
        <v>998890.44481076079</v>
      </c>
      <c r="E24" s="26">
        <f>+E4</f>
        <v>492036.44244370778</v>
      </c>
      <c r="F24" s="26">
        <f t="shared" ref="F24:V24" si="9">+F4</f>
        <v>24323.119506407482</v>
      </c>
      <c r="G24" s="26">
        <f t="shared" si="9"/>
        <v>89094.192774891388</v>
      </c>
      <c r="H24" s="26">
        <f t="shared" si="9"/>
        <v>2804.3688687330177</v>
      </c>
      <c r="I24" s="26">
        <f t="shared" si="9"/>
        <v>262.98473899942655</v>
      </c>
      <c r="J24" s="26">
        <f t="shared" si="9"/>
        <v>67725.446069523779</v>
      </c>
      <c r="K24" s="26">
        <f t="shared" si="9"/>
        <v>12619.223712387131</v>
      </c>
      <c r="L24" s="26">
        <f t="shared" si="9"/>
        <v>5702.3922256761616</v>
      </c>
      <c r="M24" s="26">
        <f t="shared" si="9"/>
        <v>256.43020420344789</v>
      </c>
      <c r="N24" s="26">
        <f t="shared" si="9"/>
        <v>2365.8232990190972</v>
      </c>
      <c r="O24" s="26">
        <f t="shared" si="9"/>
        <v>38716.295195113766</v>
      </c>
      <c r="P24" s="26">
        <f t="shared" si="9"/>
        <v>204616.70797383392</v>
      </c>
      <c r="Q24" s="26">
        <f t="shared" si="9"/>
        <v>36950.386088752377</v>
      </c>
      <c r="R24" s="26">
        <f t="shared" si="9"/>
        <v>20798.37702117773</v>
      </c>
      <c r="S24" s="26">
        <f t="shared" si="9"/>
        <v>348.36486501587711</v>
      </c>
      <c r="T24" s="26">
        <f t="shared" si="9"/>
        <v>269.88982331818789</v>
      </c>
      <c r="U24" s="26">
        <f t="shared" si="9"/>
        <v>0</v>
      </c>
      <c r="V24" s="26">
        <f t="shared" si="9"/>
        <v>0</v>
      </c>
    </row>
    <row r="25" spans="1:22">
      <c r="A25" s="130" t="s">
        <v>34</v>
      </c>
      <c r="B25" s="18" t="str">
        <f>$B$5</f>
        <v>PRODUCTION</v>
      </c>
      <c r="C25" s="22"/>
      <c r="D25" s="23">
        <f t="shared" si="8"/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3">
        <v>0</v>
      </c>
      <c r="P25" s="23">
        <v>0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</row>
    <row r="26" spans="1:22">
      <c r="A26" s="18" t="str">
        <f t="shared" ref="A26:A32" si="10">A25</f>
        <v>BULK_TRANS</v>
      </c>
      <c r="B26" s="18" t="str">
        <f>$B$6</f>
        <v>BULKTRAN</v>
      </c>
      <c r="D26" s="23">
        <f t="shared" si="8"/>
        <v>0.99999999999999978</v>
      </c>
      <c r="E26" s="23">
        <f t="shared" ref="E26:V26" si="11">E24/$D24</f>
        <v>0.49258299045690018</v>
      </c>
      <c r="F26" s="23">
        <f t="shared" si="11"/>
        <v>2.435013732763805E-2</v>
      </c>
      <c r="G26" s="23">
        <f t="shared" si="11"/>
        <v>8.9193157505646409E-2</v>
      </c>
      <c r="H26" s="23">
        <f t="shared" si="11"/>
        <v>2.8074839270930295E-3</v>
      </c>
      <c r="I26" s="23">
        <f>I24/$D24</f>
        <v>2.6327685920476382E-4</v>
      </c>
      <c r="J26" s="23">
        <f t="shared" si="11"/>
        <v>6.7800674659926619E-2</v>
      </c>
      <c r="K26" s="23">
        <f t="shared" si="11"/>
        <v>1.2633240990485033E-2</v>
      </c>
      <c r="L26" s="23">
        <f t="shared" si="11"/>
        <v>5.7087263726468785E-3</v>
      </c>
      <c r="M26" s="23">
        <f>M24/$D24</f>
        <v>2.5671504371235472E-4</v>
      </c>
      <c r="N26" s="23">
        <f>N24/$D24</f>
        <v>2.3684512263677736E-3</v>
      </c>
      <c r="O26" s="23">
        <f>O24/$D24</f>
        <v>3.8759300778423753E-2</v>
      </c>
      <c r="P26" s="23">
        <f>P24/$D24</f>
        <v>0.20484399369001716</v>
      </c>
      <c r="Q26" s="23">
        <f>Q24/$D24</f>
        <v>3.6991430122001623E-2</v>
      </c>
      <c r="R26" s="23">
        <f t="shared" si="11"/>
        <v>2.0821479601917676E-2</v>
      </c>
      <c r="S26" s="23">
        <f t="shared" si="11"/>
        <v>3.4875182441241053E-4</v>
      </c>
      <c r="T26" s="23">
        <f>T24/$D24</f>
        <v>2.7018961360604304E-4</v>
      </c>
      <c r="U26" s="23">
        <f>U24/$D24</f>
        <v>0</v>
      </c>
      <c r="V26" s="23">
        <f t="shared" si="11"/>
        <v>0</v>
      </c>
    </row>
    <row r="27" spans="1:22">
      <c r="A27" s="18" t="str">
        <f t="shared" si="10"/>
        <v>BULK_TRANS</v>
      </c>
      <c r="B27" s="18" t="str">
        <f>$B$7</f>
        <v>SUBTRAN</v>
      </c>
      <c r="D27" s="23">
        <f t="shared" si="8"/>
        <v>0</v>
      </c>
      <c r="E27" s="23">
        <v>0</v>
      </c>
      <c r="F27" s="23">
        <v>0</v>
      </c>
      <c r="G27" s="23">
        <v>0</v>
      </c>
      <c r="H27" s="23">
        <v>0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</row>
    <row r="28" spans="1:22">
      <c r="A28" s="18" t="str">
        <f t="shared" si="10"/>
        <v>BULK_TRANS</v>
      </c>
      <c r="B28" s="18" t="str">
        <f>$B$8</f>
        <v>DISTPRI</v>
      </c>
      <c r="D28" s="23">
        <f t="shared" si="8"/>
        <v>0</v>
      </c>
      <c r="E28" s="23">
        <v>0</v>
      </c>
      <c r="F28" s="23">
        <v>0</v>
      </c>
      <c r="G28" s="23">
        <v>0</v>
      </c>
      <c r="H28" s="23">
        <v>0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</row>
    <row r="29" spans="1:22">
      <c r="A29" s="18" t="str">
        <f t="shared" si="10"/>
        <v>BULK_TRANS</v>
      </c>
      <c r="B29" s="18" t="str">
        <f>$B$9</f>
        <v>DISTSEC</v>
      </c>
      <c r="D29" s="23">
        <f t="shared" si="8"/>
        <v>0</v>
      </c>
      <c r="E29" s="23">
        <v>0</v>
      </c>
      <c r="F29" s="23">
        <v>0</v>
      </c>
      <c r="G29" s="23">
        <v>0</v>
      </c>
      <c r="H29" s="23">
        <v>0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</row>
    <row r="30" spans="1:22">
      <c r="A30" s="18" t="str">
        <f t="shared" si="10"/>
        <v>BULK_TRANS</v>
      </c>
      <c r="B30" s="18" t="str">
        <f>$B$10</f>
        <v>ENERGY</v>
      </c>
      <c r="D30" s="23">
        <f t="shared" si="8"/>
        <v>0</v>
      </c>
      <c r="E30" s="23">
        <v>0</v>
      </c>
      <c r="F30" s="23">
        <v>0</v>
      </c>
      <c r="G30" s="23">
        <v>0</v>
      </c>
      <c r="H30" s="23">
        <v>0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</row>
    <row r="31" spans="1:22">
      <c r="A31" s="18" t="str">
        <f t="shared" si="10"/>
        <v>BULK_TRANS</v>
      </c>
      <c r="B31" s="18" t="str">
        <f>$B$11</f>
        <v>CUSTOMER</v>
      </c>
      <c r="D31" s="23">
        <f t="shared" si="8"/>
        <v>0</v>
      </c>
      <c r="E31" s="23">
        <v>0</v>
      </c>
      <c r="F31" s="23">
        <v>0</v>
      </c>
      <c r="G31" s="23">
        <v>0</v>
      </c>
      <c r="H31" s="23">
        <v>0</v>
      </c>
      <c r="I31" s="23"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</row>
    <row r="32" spans="1:22">
      <c r="A32" s="18" t="str">
        <f t="shared" si="10"/>
        <v>BULK_TRANS</v>
      </c>
      <c r="B32" s="18" t="str">
        <f>$B$12</f>
        <v>TOTAL</v>
      </c>
      <c r="D32" s="23">
        <f t="shared" ref="D32:V32" si="12">SUM(D25:D31)</f>
        <v>0.99999999999999978</v>
      </c>
      <c r="E32" s="23">
        <f t="shared" si="12"/>
        <v>0.49258299045690018</v>
      </c>
      <c r="F32" s="23">
        <f t="shared" si="12"/>
        <v>2.435013732763805E-2</v>
      </c>
      <c r="G32" s="23">
        <f t="shared" si="12"/>
        <v>8.9193157505646409E-2</v>
      </c>
      <c r="H32" s="23">
        <f t="shared" si="12"/>
        <v>2.8074839270930295E-3</v>
      </c>
      <c r="I32" s="23">
        <f t="shared" si="12"/>
        <v>2.6327685920476382E-4</v>
      </c>
      <c r="J32" s="23">
        <f t="shared" si="12"/>
        <v>6.7800674659926619E-2</v>
      </c>
      <c r="K32" s="23">
        <f t="shared" si="12"/>
        <v>1.2633240990485033E-2</v>
      </c>
      <c r="L32" s="23">
        <f t="shared" si="12"/>
        <v>5.7087263726468785E-3</v>
      </c>
      <c r="M32" s="23">
        <f>SUM(M25:M31)</f>
        <v>2.5671504371235472E-4</v>
      </c>
      <c r="N32" s="23">
        <f>SUM(N25:N31)</f>
        <v>2.3684512263677736E-3</v>
      </c>
      <c r="O32" s="23">
        <f t="shared" si="12"/>
        <v>3.8759300778423753E-2</v>
      </c>
      <c r="P32" s="23">
        <f t="shared" si="12"/>
        <v>0.20484399369001716</v>
      </c>
      <c r="Q32" s="23">
        <f t="shared" si="12"/>
        <v>3.6991430122001623E-2</v>
      </c>
      <c r="R32" s="23">
        <f t="shared" si="12"/>
        <v>2.0821479601917676E-2</v>
      </c>
      <c r="S32" s="23">
        <f t="shared" si="12"/>
        <v>3.4875182441241053E-4</v>
      </c>
      <c r="T32" s="23">
        <f t="shared" si="12"/>
        <v>2.7018961360604304E-4</v>
      </c>
      <c r="U32" s="23">
        <f t="shared" si="12"/>
        <v>0</v>
      </c>
      <c r="V32" s="23">
        <f t="shared" si="12"/>
        <v>0</v>
      </c>
    </row>
    <row r="33" spans="1:22">
      <c r="D33" s="21"/>
    </row>
    <row r="34" spans="1:22" ht="12">
      <c r="A34" s="135" t="s">
        <v>544</v>
      </c>
      <c r="B34" s="19"/>
      <c r="C34" s="22"/>
      <c r="D34" s="152">
        <f t="shared" ref="D34:D41" si="13">SUM(E34:V34)</f>
        <v>768536.65066601569</v>
      </c>
      <c r="E34" s="152">
        <v>374175.46575382468</v>
      </c>
      <c r="F34" s="152">
        <v>18058.197456902028</v>
      </c>
      <c r="G34" s="152">
        <v>65694.839385724845</v>
      </c>
      <c r="H34" s="152">
        <v>2029.2517777952844</v>
      </c>
      <c r="I34" s="152">
        <v>252.73257688076419</v>
      </c>
      <c r="J34" s="152">
        <v>49633.477954104943</v>
      </c>
      <c r="K34" s="152">
        <v>9226.8056613684639</v>
      </c>
      <c r="L34" s="152">
        <v>5490.0593094628885</v>
      </c>
      <c r="M34" s="152">
        <v>0</v>
      </c>
      <c r="N34" s="152">
        <v>1733.1158268436766</v>
      </c>
      <c r="O34" s="152">
        <v>28372.095598658547</v>
      </c>
      <c r="P34" s="152">
        <v>197659.39910722987</v>
      </c>
      <c r="Q34" s="152">
        <v>0</v>
      </c>
      <c r="R34" s="152">
        <v>14938.222724770858</v>
      </c>
      <c r="S34" s="152">
        <v>249.02057866422669</v>
      </c>
      <c r="T34" s="152">
        <v>199.4796186387066</v>
      </c>
      <c r="U34" s="152">
        <v>678.27334785909477</v>
      </c>
      <c r="V34" s="152">
        <v>146.21398728678946</v>
      </c>
    </row>
    <row r="35" spans="1:22">
      <c r="A35" s="130" t="s">
        <v>36</v>
      </c>
      <c r="B35" s="18" t="str">
        <f>$B$5</f>
        <v>PRODUCTION</v>
      </c>
      <c r="C35" s="22"/>
      <c r="D35" s="23">
        <f t="shared" si="13"/>
        <v>0</v>
      </c>
      <c r="E35" s="23">
        <v>0</v>
      </c>
      <c r="F35" s="23">
        <v>0</v>
      </c>
      <c r="G35" s="23">
        <v>0</v>
      </c>
      <c r="H35" s="23">
        <v>0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</row>
    <row r="36" spans="1:22">
      <c r="A36" s="18" t="str">
        <f t="shared" ref="A36:A42" si="14">A35</f>
        <v>SUB_TRANS</v>
      </c>
      <c r="B36" s="18" t="str">
        <f>$B$6</f>
        <v>BULKTRAN</v>
      </c>
      <c r="C36" s="22"/>
      <c r="D36" s="23">
        <f t="shared" si="13"/>
        <v>0</v>
      </c>
      <c r="E36" s="23">
        <v>0</v>
      </c>
      <c r="F36" s="23">
        <v>0</v>
      </c>
      <c r="G36" s="23">
        <v>0</v>
      </c>
      <c r="H36" s="23">
        <v>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</row>
    <row r="37" spans="1:22">
      <c r="A37" s="18" t="str">
        <f t="shared" si="14"/>
        <v>SUB_TRANS</v>
      </c>
      <c r="B37" s="18" t="str">
        <f>$B$7</f>
        <v>SUBTRAN</v>
      </c>
      <c r="D37" s="23">
        <f t="shared" si="13"/>
        <v>1.0000000000000002</v>
      </c>
      <c r="E37" s="23">
        <f t="shared" ref="E37:V37" si="15">E34/$D34</f>
        <v>0.48686743232032376</v>
      </c>
      <c r="F37" s="23">
        <f t="shared" si="15"/>
        <v>2.3496859181995747E-2</v>
      </c>
      <c r="G37" s="23">
        <f t="shared" si="15"/>
        <v>8.5480424816166592E-2</v>
      </c>
      <c r="H37" s="23">
        <f t="shared" si="15"/>
        <v>2.6404098959193815E-3</v>
      </c>
      <c r="I37" s="23">
        <f>I34/$D34</f>
        <v>3.288490882793235E-4</v>
      </c>
      <c r="J37" s="23">
        <f t="shared" si="15"/>
        <v>6.458179699184477E-2</v>
      </c>
      <c r="K37" s="23">
        <f t="shared" si="15"/>
        <v>1.2005680735424254E-2</v>
      </c>
      <c r="L37" s="23">
        <f t="shared" si="15"/>
        <v>7.143523089894529E-3</v>
      </c>
      <c r="M37" s="23">
        <f>M34/$D34</f>
        <v>0</v>
      </c>
      <c r="N37" s="23">
        <f>N34/$D34</f>
        <v>2.2550854605850666E-3</v>
      </c>
      <c r="O37" s="23">
        <f>O34/$D34</f>
        <v>3.6917036518780491E-2</v>
      </c>
      <c r="P37" s="23">
        <f>P34/$D34</f>
        <v>0.25718929466270446</v>
      </c>
      <c r="Q37" s="23">
        <f>Q34/$D34</f>
        <v>0</v>
      </c>
      <c r="R37" s="23">
        <f t="shared" si="15"/>
        <v>1.9437228805972179E-2</v>
      </c>
      <c r="S37" s="23">
        <f t="shared" si="15"/>
        <v>3.2401913226704914E-4</v>
      </c>
      <c r="T37" s="23">
        <f>T34/$D34</f>
        <v>2.5955771720950077E-4</v>
      </c>
      <c r="U37" s="23">
        <f>U34/$D34</f>
        <v>8.8255172641578178E-4</v>
      </c>
      <c r="V37" s="23">
        <f t="shared" si="15"/>
        <v>1.9024985621711088E-4</v>
      </c>
    </row>
    <row r="38" spans="1:22">
      <c r="A38" s="18" t="str">
        <f t="shared" si="14"/>
        <v>SUB_TRANS</v>
      </c>
      <c r="B38" s="18" t="str">
        <f>$B$8</f>
        <v>DISTPRI</v>
      </c>
      <c r="D38" s="23">
        <f t="shared" si="13"/>
        <v>0</v>
      </c>
      <c r="E38" s="23">
        <v>0</v>
      </c>
      <c r="F38" s="23">
        <v>0</v>
      </c>
      <c r="G38" s="23">
        <v>0</v>
      </c>
      <c r="H38" s="23">
        <v>0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</row>
    <row r="39" spans="1:22">
      <c r="A39" s="18" t="str">
        <f t="shared" si="14"/>
        <v>SUB_TRANS</v>
      </c>
      <c r="B39" s="18" t="str">
        <f>$B$9</f>
        <v>DISTSEC</v>
      </c>
      <c r="D39" s="23">
        <f t="shared" si="13"/>
        <v>0</v>
      </c>
      <c r="E39" s="23">
        <v>0</v>
      </c>
      <c r="F39" s="23">
        <v>0</v>
      </c>
      <c r="G39" s="23">
        <v>0</v>
      </c>
      <c r="H39" s="23">
        <v>0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</row>
    <row r="40" spans="1:22">
      <c r="A40" s="18" t="str">
        <f t="shared" si="14"/>
        <v>SUB_TRANS</v>
      </c>
      <c r="B40" s="18" t="str">
        <f>$B$10</f>
        <v>ENERGY</v>
      </c>
      <c r="D40" s="23">
        <f t="shared" si="13"/>
        <v>0</v>
      </c>
      <c r="E40" s="23">
        <v>0</v>
      </c>
      <c r="F40" s="23">
        <v>0</v>
      </c>
      <c r="G40" s="23">
        <v>0</v>
      </c>
      <c r="H40" s="23">
        <v>0</v>
      </c>
      <c r="I40" s="23"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</row>
    <row r="41" spans="1:22">
      <c r="A41" s="18" t="str">
        <f t="shared" si="14"/>
        <v>SUB_TRANS</v>
      </c>
      <c r="B41" s="18" t="str">
        <f>$B$11</f>
        <v>CUSTOMER</v>
      </c>
      <c r="D41" s="23">
        <f t="shared" si="13"/>
        <v>0</v>
      </c>
      <c r="E41" s="23">
        <v>0</v>
      </c>
      <c r="F41" s="23">
        <v>0</v>
      </c>
      <c r="G41" s="23">
        <v>0</v>
      </c>
      <c r="H41" s="23">
        <v>0</v>
      </c>
      <c r="I41" s="23"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</row>
    <row r="42" spans="1:22">
      <c r="A42" s="18" t="str">
        <f t="shared" si="14"/>
        <v>SUB_TRANS</v>
      </c>
      <c r="B42" s="18" t="str">
        <f>$B$12</f>
        <v>TOTAL</v>
      </c>
      <c r="D42" s="23">
        <f t="shared" ref="D42:V42" si="16">SUM(D35:D41)</f>
        <v>1.0000000000000002</v>
      </c>
      <c r="E42" s="23">
        <f t="shared" si="16"/>
        <v>0.48686743232032376</v>
      </c>
      <c r="F42" s="23">
        <f t="shared" si="16"/>
        <v>2.3496859181995747E-2</v>
      </c>
      <c r="G42" s="23">
        <f t="shared" si="16"/>
        <v>8.5480424816166592E-2</v>
      </c>
      <c r="H42" s="23">
        <f t="shared" si="16"/>
        <v>2.6404098959193815E-3</v>
      </c>
      <c r="I42" s="23">
        <f t="shared" si="16"/>
        <v>3.288490882793235E-4</v>
      </c>
      <c r="J42" s="23">
        <f t="shared" si="16"/>
        <v>6.458179699184477E-2</v>
      </c>
      <c r="K42" s="23">
        <f t="shared" si="16"/>
        <v>1.2005680735424254E-2</v>
      </c>
      <c r="L42" s="23">
        <f t="shared" si="16"/>
        <v>7.143523089894529E-3</v>
      </c>
      <c r="M42" s="23">
        <f>SUM(M35:M41)</f>
        <v>0</v>
      </c>
      <c r="N42" s="23">
        <f>SUM(N35:N41)</f>
        <v>2.2550854605850666E-3</v>
      </c>
      <c r="O42" s="23">
        <f t="shared" si="16"/>
        <v>3.6917036518780491E-2</v>
      </c>
      <c r="P42" s="23">
        <f t="shared" si="16"/>
        <v>0.25718929466270446</v>
      </c>
      <c r="Q42" s="23">
        <f t="shared" si="16"/>
        <v>0</v>
      </c>
      <c r="R42" s="23">
        <f t="shared" si="16"/>
        <v>1.9437228805972179E-2</v>
      </c>
      <c r="S42" s="23">
        <f t="shared" si="16"/>
        <v>3.2401913226704914E-4</v>
      </c>
      <c r="T42" s="23">
        <f t="shared" si="16"/>
        <v>2.5955771720950077E-4</v>
      </c>
      <c r="U42" s="23">
        <f t="shared" si="16"/>
        <v>8.8255172641578178E-4</v>
      </c>
      <c r="V42" s="23">
        <f t="shared" si="16"/>
        <v>1.9024985621711088E-4</v>
      </c>
    </row>
    <row r="44" spans="1:22" ht="12">
      <c r="A44" s="135" t="s">
        <v>545</v>
      </c>
      <c r="B44" s="19"/>
      <c r="C44" s="22"/>
      <c r="D44" s="152">
        <f t="shared" ref="D44:D51" si="17">SUM(E44:V44)</f>
        <v>729403.11281870632</v>
      </c>
      <c r="E44" s="152">
        <v>487491.20972416963</v>
      </c>
      <c r="F44" s="152">
        <v>22979.063012587139</v>
      </c>
      <c r="G44" s="152">
        <v>83438.388101042554</v>
      </c>
      <c r="H44" s="152">
        <v>2578.6803584302284</v>
      </c>
      <c r="I44" s="152">
        <v>0</v>
      </c>
      <c r="J44" s="152">
        <v>62564.207292522879</v>
      </c>
      <c r="K44" s="152">
        <v>11652.587818429236</v>
      </c>
      <c r="L44" s="152">
        <v>0</v>
      </c>
      <c r="M44" s="152">
        <v>0</v>
      </c>
      <c r="N44" s="152">
        <v>2230.3754345883103</v>
      </c>
      <c r="O44" s="152">
        <v>35970.908763551612</v>
      </c>
      <c r="P44" s="152">
        <v>0</v>
      </c>
      <c r="Q44" s="152">
        <v>0</v>
      </c>
      <c r="R44" s="152">
        <v>18865.983675320847</v>
      </c>
      <c r="S44" s="152">
        <v>314.75845883724764</v>
      </c>
      <c r="T44" s="152">
        <v>255.00709189654819</v>
      </c>
      <c r="U44" s="152">
        <v>873.618868811016</v>
      </c>
      <c r="V44" s="152">
        <v>188.32421851900503</v>
      </c>
    </row>
    <row r="45" spans="1:22">
      <c r="A45" s="130" t="s">
        <v>38</v>
      </c>
      <c r="B45" s="18" t="str">
        <f>$B$5</f>
        <v>PRODUCTION</v>
      </c>
      <c r="C45" s="22"/>
      <c r="D45" s="23">
        <f t="shared" si="17"/>
        <v>0</v>
      </c>
      <c r="E45" s="23">
        <v>0</v>
      </c>
      <c r="F45" s="23">
        <v>0</v>
      </c>
      <c r="G45" s="23">
        <v>0</v>
      </c>
      <c r="H45" s="23">
        <v>0</v>
      </c>
      <c r="I45" s="23"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3">
        <v>0</v>
      </c>
      <c r="P45" s="23">
        <v>0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</row>
    <row r="46" spans="1:22">
      <c r="A46" s="18" t="str">
        <f t="shared" ref="A46:A52" si="18">A45</f>
        <v>DIST_CPD</v>
      </c>
      <c r="B46" s="18" t="str">
        <f>$B$6</f>
        <v>BULKTRAN</v>
      </c>
      <c r="C46" s="22"/>
      <c r="D46" s="23">
        <f t="shared" si="17"/>
        <v>0</v>
      </c>
      <c r="E46" s="23">
        <v>0</v>
      </c>
      <c r="F46" s="23">
        <v>0</v>
      </c>
      <c r="G46" s="23">
        <v>0</v>
      </c>
      <c r="H46" s="23">
        <v>0</v>
      </c>
      <c r="I46" s="23"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</row>
    <row r="47" spans="1:22">
      <c r="A47" s="18" t="str">
        <f t="shared" si="18"/>
        <v>DIST_CPD</v>
      </c>
      <c r="B47" s="18" t="str">
        <f>$B$7</f>
        <v>SUBTRAN</v>
      </c>
      <c r="C47" s="22"/>
      <c r="D47" s="23">
        <f t="shared" si="17"/>
        <v>0</v>
      </c>
      <c r="E47" s="23">
        <v>0</v>
      </c>
      <c r="F47" s="23">
        <v>0</v>
      </c>
      <c r="G47" s="23">
        <v>0</v>
      </c>
      <c r="H47" s="23">
        <v>0</v>
      </c>
      <c r="I47" s="23"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0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</row>
    <row r="48" spans="1:22">
      <c r="A48" s="18" t="str">
        <f t="shared" si="18"/>
        <v>DIST_CPD</v>
      </c>
      <c r="B48" s="18" t="str">
        <f>$B$8</f>
        <v>DISTPRI</v>
      </c>
      <c r="D48" s="23">
        <f t="shared" si="17"/>
        <v>1</v>
      </c>
      <c r="E48" s="23">
        <f t="shared" ref="E48:V48" si="19">E44/$D44</f>
        <v>0.66834265052737163</v>
      </c>
      <c r="F48" s="23">
        <f t="shared" si="19"/>
        <v>3.150392781268347E-2</v>
      </c>
      <c r="G48" s="23">
        <f t="shared" si="19"/>
        <v>0.11439269538980049</v>
      </c>
      <c r="H48" s="23">
        <f t="shared" si="19"/>
        <v>3.535329522333916E-3</v>
      </c>
      <c r="I48" s="23">
        <f>I44/$D44</f>
        <v>0</v>
      </c>
      <c r="J48" s="23">
        <f t="shared" si="19"/>
        <v>8.5774527408787271E-2</v>
      </c>
      <c r="K48" s="23">
        <f t="shared" si="19"/>
        <v>1.5975511501999162E-2</v>
      </c>
      <c r="L48" s="23">
        <f t="shared" si="19"/>
        <v>0</v>
      </c>
      <c r="M48" s="23">
        <f>M44/$D44</f>
        <v>0</v>
      </c>
      <c r="N48" s="23">
        <f>N44/$D44</f>
        <v>3.0578090433001372E-3</v>
      </c>
      <c r="O48" s="23">
        <f>O44/$D44</f>
        <v>4.9315540517157357E-2</v>
      </c>
      <c r="P48" s="23">
        <f>P44/$D44</f>
        <v>0</v>
      </c>
      <c r="Q48" s="23">
        <f>Q44/$D44</f>
        <v>0</v>
      </c>
      <c r="R48" s="23">
        <f t="shared" si="19"/>
        <v>2.5864961834910626E-2</v>
      </c>
      <c r="S48" s="23">
        <f t="shared" si="19"/>
        <v>4.3152881212817236E-4</v>
      </c>
      <c r="T48" s="23">
        <f>T44/$D44</f>
        <v>3.496106438469922E-4</v>
      </c>
      <c r="U48" s="23">
        <f>U44/$D44</f>
        <v>1.1977174945620977E-3</v>
      </c>
      <c r="V48" s="23">
        <f t="shared" si="19"/>
        <v>2.5818949111862806E-4</v>
      </c>
    </row>
    <row r="49" spans="1:22">
      <c r="A49" s="18" t="str">
        <f t="shared" si="18"/>
        <v>DIST_CPD</v>
      </c>
      <c r="B49" s="18" t="str">
        <f>$B$9</f>
        <v>DISTSEC</v>
      </c>
      <c r="D49" s="23">
        <f t="shared" si="17"/>
        <v>0</v>
      </c>
      <c r="E49" s="23">
        <v>0</v>
      </c>
      <c r="F49" s="23">
        <v>0</v>
      </c>
      <c r="G49" s="23">
        <v>0</v>
      </c>
      <c r="H49" s="23">
        <v>0</v>
      </c>
      <c r="I49" s="23"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0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</row>
    <row r="50" spans="1:22">
      <c r="A50" s="18" t="str">
        <f t="shared" si="18"/>
        <v>DIST_CPD</v>
      </c>
      <c r="B50" s="18" t="str">
        <f>$B$10</f>
        <v>ENERGY</v>
      </c>
      <c r="D50" s="23">
        <f t="shared" si="17"/>
        <v>0</v>
      </c>
      <c r="E50" s="23">
        <v>0</v>
      </c>
      <c r="F50" s="23">
        <v>0</v>
      </c>
      <c r="G50" s="23">
        <v>0</v>
      </c>
      <c r="H50" s="23">
        <v>0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</row>
    <row r="51" spans="1:22">
      <c r="A51" s="18" t="str">
        <f t="shared" si="18"/>
        <v>DIST_CPD</v>
      </c>
      <c r="B51" s="18" t="str">
        <f>$B$11</f>
        <v>CUSTOMER</v>
      </c>
      <c r="D51" s="23">
        <f t="shared" si="17"/>
        <v>0</v>
      </c>
      <c r="E51" s="23">
        <v>0</v>
      </c>
      <c r="F51" s="23">
        <v>0</v>
      </c>
      <c r="G51" s="23">
        <v>0</v>
      </c>
      <c r="H51" s="23">
        <v>0</v>
      </c>
      <c r="I51" s="23"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0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</row>
    <row r="52" spans="1:22">
      <c r="A52" s="18" t="str">
        <f t="shared" si="18"/>
        <v>DIST_CPD</v>
      </c>
      <c r="B52" s="18" t="str">
        <f>$B$12</f>
        <v>TOTAL</v>
      </c>
      <c r="D52" s="23">
        <f t="shared" ref="D52:V52" si="20">SUM(D45:D51)</f>
        <v>1</v>
      </c>
      <c r="E52" s="23">
        <f t="shared" si="20"/>
        <v>0.66834265052737163</v>
      </c>
      <c r="F52" s="23">
        <f t="shared" si="20"/>
        <v>3.150392781268347E-2</v>
      </c>
      <c r="G52" s="23">
        <f t="shared" si="20"/>
        <v>0.11439269538980049</v>
      </c>
      <c r="H52" s="23">
        <f t="shared" si="20"/>
        <v>3.535329522333916E-3</v>
      </c>
      <c r="I52" s="23">
        <f t="shared" si="20"/>
        <v>0</v>
      </c>
      <c r="J52" s="23">
        <f t="shared" si="20"/>
        <v>8.5774527408787271E-2</v>
      </c>
      <c r="K52" s="23">
        <f t="shared" si="20"/>
        <v>1.5975511501999162E-2</v>
      </c>
      <c r="L52" s="23">
        <f t="shared" si="20"/>
        <v>0</v>
      </c>
      <c r="M52" s="23">
        <f>SUM(M45:M51)</f>
        <v>0</v>
      </c>
      <c r="N52" s="23">
        <f>SUM(N45:N51)</f>
        <v>3.0578090433001372E-3</v>
      </c>
      <c r="O52" s="23">
        <f t="shared" si="20"/>
        <v>4.9315540517157357E-2</v>
      </c>
      <c r="P52" s="23">
        <f t="shared" si="20"/>
        <v>0</v>
      </c>
      <c r="Q52" s="23">
        <f t="shared" si="20"/>
        <v>0</v>
      </c>
      <c r="R52" s="23">
        <f t="shared" si="20"/>
        <v>2.5864961834910626E-2</v>
      </c>
      <c r="S52" s="23">
        <f t="shared" si="20"/>
        <v>4.3152881212817236E-4</v>
      </c>
      <c r="T52" s="23">
        <f t="shared" si="20"/>
        <v>3.496106438469922E-4</v>
      </c>
      <c r="U52" s="23">
        <f t="shared" si="20"/>
        <v>1.1977174945620977E-3</v>
      </c>
      <c r="V52" s="23">
        <f t="shared" si="20"/>
        <v>2.5818949111862806E-4</v>
      </c>
    </row>
    <row r="53" spans="1:22"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</row>
    <row r="54" spans="1:22" ht="13.2">
      <c r="A54" s="135" t="s">
        <v>40</v>
      </c>
      <c r="B54" s="19"/>
      <c r="C54" s="132" t="s">
        <v>567</v>
      </c>
      <c r="D54" s="152">
        <f t="shared" ref="D54:D61" si="21">SUM(E54:V54)</f>
        <v>1470167</v>
      </c>
      <c r="E54" s="152">
        <v>1099246</v>
      </c>
      <c r="F54" s="152">
        <v>52995</v>
      </c>
      <c r="G54" s="152">
        <v>159908</v>
      </c>
      <c r="H54" s="152">
        <v>0</v>
      </c>
      <c r="I54" s="152">
        <v>0</v>
      </c>
      <c r="J54" s="152">
        <v>101894</v>
      </c>
      <c r="K54" s="152">
        <v>0</v>
      </c>
      <c r="L54" s="152">
        <v>0</v>
      </c>
      <c r="M54" s="152">
        <v>0</v>
      </c>
      <c r="N54" s="152">
        <v>2755</v>
      </c>
      <c r="O54" s="152">
        <v>0</v>
      </c>
      <c r="P54" s="152">
        <v>0</v>
      </c>
      <c r="Q54" s="152">
        <v>0</v>
      </c>
      <c r="R54" s="152">
        <v>37583</v>
      </c>
      <c r="S54" s="152">
        <v>0</v>
      </c>
      <c r="T54" s="152">
        <v>390</v>
      </c>
      <c r="U54" s="152">
        <v>13242</v>
      </c>
      <c r="V54" s="152">
        <v>2154</v>
      </c>
    </row>
    <row r="55" spans="1:22">
      <c r="A55" s="130" t="s">
        <v>41</v>
      </c>
      <c r="B55" s="18" t="str">
        <f>$B$5</f>
        <v>PRODUCTION</v>
      </c>
      <c r="C55" s="22"/>
      <c r="D55" s="23">
        <f t="shared" si="21"/>
        <v>0</v>
      </c>
      <c r="E55" s="23">
        <v>0</v>
      </c>
      <c r="F55" s="23">
        <v>0</v>
      </c>
      <c r="G55" s="23">
        <v>0</v>
      </c>
      <c r="H55" s="23">
        <v>0</v>
      </c>
      <c r="I55" s="23"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3">
        <v>0</v>
      </c>
      <c r="P55" s="23">
        <v>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</row>
    <row r="56" spans="1:22">
      <c r="A56" s="18" t="str">
        <f t="shared" ref="A56:A62" si="22">A55</f>
        <v>DISTSEC</v>
      </c>
      <c r="B56" s="18" t="str">
        <f>$B$6</f>
        <v>BULKTRAN</v>
      </c>
      <c r="C56" s="22"/>
      <c r="D56" s="23">
        <f t="shared" si="21"/>
        <v>0</v>
      </c>
      <c r="E56" s="23">
        <v>0</v>
      </c>
      <c r="F56" s="23">
        <v>0</v>
      </c>
      <c r="G56" s="23">
        <v>0</v>
      </c>
      <c r="H56" s="23">
        <v>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</row>
    <row r="57" spans="1:22">
      <c r="A57" s="18" t="str">
        <f t="shared" si="22"/>
        <v>DISTSEC</v>
      </c>
      <c r="B57" s="18" t="str">
        <f>$B$7</f>
        <v>SUBTRAN</v>
      </c>
      <c r="C57" s="22"/>
      <c r="D57" s="23">
        <f t="shared" si="21"/>
        <v>0</v>
      </c>
      <c r="E57" s="23">
        <v>0</v>
      </c>
      <c r="F57" s="23">
        <v>0</v>
      </c>
      <c r="G57" s="23">
        <v>0</v>
      </c>
      <c r="H57" s="23">
        <v>0</v>
      </c>
      <c r="I57" s="23"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</row>
    <row r="58" spans="1:22">
      <c r="A58" s="18" t="str">
        <f t="shared" si="22"/>
        <v>DISTSEC</v>
      </c>
      <c r="B58" s="18" t="str">
        <f>$B$8</f>
        <v>DISTPRI</v>
      </c>
      <c r="C58" s="22"/>
      <c r="D58" s="23">
        <f t="shared" si="21"/>
        <v>0</v>
      </c>
      <c r="E58" s="23">
        <v>0</v>
      </c>
      <c r="F58" s="23">
        <v>0</v>
      </c>
      <c r="G58" s="23">
        <v>0</v>
      </c>
      <c r="H58" s="23">
        <v>0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</row>
    <row r="59" spans="1:22">
      <c r="A59" s="18" t="str">
        <f t="shared" si="22"/>
        <v>DISTSEC</v>
      </c>
      <c r="B59" s="18" t="str">
        <f>$B$9</f>
        <v>DISTSEC</v>
      </c>
      <c r="D59" s="23">
        <f t="shared" si="21"/>
        <v>1.0000000000000002</v>
      </c>
      <c r="E59" s="23">
        <f t="shared" ref="E59:V59" si="23">E54/$D54</f>
        <v>0.74770145160379742</v>
      </c>
      <c r="F59" s="23">
        <f t="shared" si="23"/>
        <v>3.6046925281277571E-2</v>
      </c>
      <c r="G59" s="23">
        <f t="shared" si="23"/>
        <v>0.10876859567654559</v>
      </c>
      <c r="H59" s="23">
        <f t="shared" si="23"/>
        <v>0</v>
      </c>
      <c r="I59" s="23">
        <f>I54/$D54</f>
        <v>0</v>
      </c>
      <c r="J59" s="23">
        <f t="shared" si="23"/>
        <v>6.9307772518360164E-2</v>
      </c>
      <c r="K59" s="23">
        <f t="shared" si="23"/>
        <v>0</v>
      </c>
      <c r="L59" s="23">
        <f t="shared" si="23"/>
        <v>0</v>
      </c>
      <c r="M59" s="23">
        <f>M54/$D54</f>
        <v>0</v>
      </c>
      <c r="N59" s="23">
        <f>N54/$D54</f>
        <v>1.8739367704485273E-3</v>
      </c>
      <c r="O59" s="23">
        <f>O54/$D54</f>
        <v>0</v>
      </c>
      <c r="P59" s="23">
        <f>P54/$D54</f>
        <v>0</v>
      </c>
      <c r="Q59" s="23">
        <f>Q54/$D54</f>
        <v>0</v>
      </c>
      <c r="R59" s="23">
        <f t="shared" si="23"/>
        <v>2.5563762484125951E-2</v>
      </c>
      <c r="S59" s="23">
        <f t="shared" si="23"/>
        <v>0</v>
      </c>
      <c r="T59" s="23">
        <f>T54/$D54</f>
        <v>2.6527598565333053E-4</v>
      </c>
      <c r="U59" s="23">
        <f>U54/$D54</f>
        <v>9.0071400051830851E-3</v>
      </c>
      <c r="V59" s="23">
        <f t="shared" si="23"/>
        <v>1.4651396746083948E-3</v>
      </c>
    </row>
    <row r="60" spans="1:22">
      <c r="A60" s="18" t="str">
        <f t="shared" si="22"/>
        <v>DISTSEC</v>
      </c>
      <c r="B60" s="18" t="str">
        <f>$B$10</f>
        <v>ENERGY</v>
      </c>
      <c r="D60" s="23">
        <f t="shared" si="21"/>
        <v>0</v>
      </c>
      <c r="E60" s="23">
        <v>0</v>
      </c>
      <c r="F60" s="23">
        <v>0</v>
      </c>
      <c r="G60" s="23">
        <v>0</v>
      </c>
      <c r="H60" s="23">
        <v>0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</row>
    <row r="61" spans="1:22">
      <c r="A61" s="18" t="str">
        <f t="shared" si="22"/>
        <v>DISTSEC</v>
      </c>
      <c r="B61" s="18" t="str">
        <f>$B$11</f>
        <v>CUSTOMER</v>
      </c>
      <c r="D61" s="23">
        <f t="shared" si="21"/>
        <v>0</v>
      </c>
      <c r="E61" s="23">
        <v>0</v>
      </c>
      <c r="F61" s="23">
        <v>0</v>
      </c>
      <c r="G61" s="23">
        <v>0</v>
      </c>
      <c r="H61" s="23">
        <v>0</v>
      </c>
      <c r="I61" s="23"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3">
        <v>0</v>
      </c>
      <c r="P61" s="23">
        <v>0</v>
      </c>
      <c r="Q61" s="23">
        <v>0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</row>
    <row r="62" spans="1:22">
      <c r="A62" s="18" t="str">
        <f t="shared" si="22"/>
        <v>DISTSEC</v>
      </c>
      <c r="B62" s="18" t="str">
        <f>$B$12</f>
        <v>TOTAL</v>
      </c>
      <c r="D62" s="23">
        <f t="shared" ref="D62:V62" si="24">SUM(D55:D61)</f>
        <v>1.0000000000000002</v>
      </c>
      <c r="E62" s="23">
        <f t="shared" si="24"/>
        <v>0.74770145160379742</v>
      </c>
      <c r="F62" s="23">
        <f t="shared" si="24"/>
        <v>3.6046925281277571E-2</v>
      </c>
      <c r="G62" s="23">
        <f t="shared" si="24"/>
        <v>0.10876859567654559</v>
      </c>
      <c r="H62" s="23">
        <f t="shared" si="24"/>
        <v>0</v>
      </c>
      <c r="I62" s="23">
        <f t="shared" si="24"/>
        <v>0</v>
      </c>
      <c r="J62" s="23">
        <f t="shared" si="24"/>
        <v>6.9307772518360164E-2</v>
      </c>
      <c r="K62" s="23">
        <f t="shared" si="24"/>
        <v>0</v>
      </c>
      <c r="L62" s="23">
        <f t="shared" si="24"/>
        <v>0</v>
      </c>
      <c r="M62" s="23">
        <f>SUM(M55:M61)</f>
        <v>0</v>
      </c>
      <c r="N62" s="23">
        <f>SUM(N55:N61)</f>
        <v>1.8739367704485273E-3</v>
      </c>
      <c r="O62" s="23">
        <f t="shared" si="24"/>
        <v>0</v>
      </c>
      <c r="P62" s="23">
        <f t="shared" si="24"/>
        <v>0</v>
      </c>
      <c r="Q62" s="23">
        <f t="shared" si="24"/>
        <v>0</v>
      </c>
      <c r="R62" s="23">
        <f t="shared" si="24"/>
        <v>2.5563762484125951E-2</v>
      </c>
      <c r="S62" s="23">
        <f t="shared" si="24"/>
        <v>0</v>
      </c>
      <c r="T62" s="23">
        <f t="shared" si="24"/>
        <v>2.6527598565333053E-4</v>
      </c>
      <c r="U62" s="23">
        <f t="shared" si="24"/>
        <v>9.0071400051830851E-3</v>
      </c>
      <c r="V62" s="23">
        <f t="shared" si="24"/>
        <v>1.4651396746083948E-3</v>
      </c>
    </row>
    <row r="63" spans="1:22"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</row>
    <row r="64" spans="1:22" ht="12">
      <c r="A64" s="135" t="s">
        <v>16</v>
      </c>
      <c r="B64" s="19"/>
      <c r="C64" s="22"/>
      <c r="D64" s="152">
        <f t="shared" ref="D64:D71" si="25">SUM(E64:V64)</f>
        <v>214251</v>
      </c>
      <c r="E64" s="152">
        <v>136519</v>
      </c>
      <c r="F64" s="152">
        <v>23888</v>
      </c>
      <c r="G64" s="152">
        <v>6709</v>
      </c>
      <c r="H64" s="152">
        <v>78</v>
      </c>
      <c r="I64" s="152">
        <v>6</v>
      </c>
      <c r="J64" s="152">
        <v>587</v>
      </c>
      <c r="K64" s="152">
        <v>59</v>
      </c>
      <c r="L64" s="152">
        <v>17</v>
      </c>
      <c r="M64" s="152">
        <v>2</v>
      </c>
      <c r="N64" s="152">
        <v>4</v>
      </c>
      <c r="O64" s="152">
        <v>35</v>
      </c>
      <c r="P64" s="152">
        <v>25</v>
      </c>
      <c r="Q64" s="152">
        <v>3</v>
      </c>
      <c r="R64" s="152">
        <v>161</v>
      </c>
      <c r="S64" s="152">
        <v>1</v>
      </c>
      <c r="T64" s="152">
        <v>10</v>
      </c>
      <c r="U64" s="152">
        <v>46092</v>
      </c>
      <c r="V64" s="152">
        <v>55</v>
      </c>
    </row>
    <row r="65" spans="1:22">
      <c r="A65" s="130" t="s">
        <v>42</v>
      </c>
      <c r="B65" s="18" t="str">
        <f>$B$5</f>
        <v>PRODUCTION</v>
      </c>
      <c r="C65" s="22"/>
      <c r="D65" s="23">
        <f t="shared" si="25"/>
        <v>0</v>
      </c>
      <c r="E65" s="23">
        <v>0</v>
      </c>
      <c r="F65" s="23">
        <v>0</v>
      </c>
      <c r="G65" s="23">
        <v>0</v>
      </c>
      <c r="H65" s="23">
        <v>0</v>
      </c>
      <c r="I65" s="23"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3">
        <v>0</v>
      </c>
      <c r="P65" s="23">
        <v>0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</row>
    <row r="66" spans="1:22">
      <c r="A66" s="18" t="str">
        <f t="shared" ref="A66:A72" si="26">A65</f>
        <v>CUST_TOTAL</v>
      </c>
      <c r="B66" s="18" t="str">
        <f>$B$6</f>
        <v>BULKTRAN</v>
      </c>
      <c r="C66" s="22"/>
      <c r="D66" s="23">
        <f t="shared" si="25"/>
        <v>0</v>
      </c>
      <c r="E66" s="23">
        <v>0</v>
      </c>
      <c r="F66" s="23">
        <v>0</v>
      </c>
      <c r="G66" s="23">
        <v>0</v>
      </c>
      <c r="H66" s="23">
        <v>0</v>
      </c>
      <c r="I66" s="23"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3">
        <v>0</v>
      </c>
      <c r="P66" s="23">
        <v>0</v>
      </c>
      <c r="Q66" s="23">
        <v>0</v>
      </c>
      <c r="R66" s="23">
        <v>0</v>
      </c>
      <c r="S66" s="23">
        <v>0</v>
      </c>
      <c r="T66" s="23">
        <v>0</v>
      </c>
      <c r="U66" s="23">
        <v>0</v>
      </c>
      <c r="V66" s="23">
        <v>0</v>
      </c>
    </row>
    <row r="67" spans="1:22">
      <c r="A67" s="18" t="str">
        <f t="shared" si="26"/>
        <v>CUST_TOTAL</v>
      </c>
      <c r="B67" s="18" t="str">
        <f>$B$7</f>
        <v>SUBTRAN</v>
      </c>
      <c r="C67" s="22"/>
      <c r="D67" s="23">
        <f t="shared" si="25"/>
        <v>0</v>
      </c>
      <c r="E67" s="23">
        <v>0</v>
      </c>
      <c r="F67" s="23">
        <v>0</v>
      </c>
      <c r="G67" s="23">
        <v>0</v>
      </c>
      <c r="H67" s="23">
        <v>0</v>
      </c>
      <c r="I67" s="23"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3">
        <v>0</v>
      </c>
      <c r="P67" s="23">
        <v>0</v>
      </c>
      <c r="Q67" s="23">
        <v>0</v>
      </c>
      <c r="R67" s="23">
        <v>0</v>
      </c>
      <c r="S67" s="23">
        <v>0</v>
      </c>
      <c r="T67" s="23">
        <v>0</v>
      </c>
      <c r="U67" s="23">
        <v>0</v>
      </c>
      <c r="V67" s="23">
        <v>0</v>
      </c>
    </row>
    <row r="68" spans="1:22">
      <c r="A68" s="18" t="str">
        <f t="shared" si="26"/>
        <v>CUST_TOTAL</v>
      </c>
      <c r="B68" s="18" t="str">
        <f>$B$8</f>
        <v>DISTPRI</v>
      </c>
      <c r="C68" s="22"/>
      <c r="D68" s="23">
        <f t="shared" si="25"/>
        <v>0</v>
      </c>
      <c r="E68" s="23">
        <v>0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3">
        <v>0</v>
      </c>
      <c r="P68" s="23">
        <v>0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</row>
    <row r="69" spans="1:22">
      <c r="A69" s="18" t="str">
        <f t="shared" si="26"/>
        <v>CUST_TOTAL</v>
      </c>
      <c r="B69" s="18" t="str">
        <f>$B$9</f>
        <v>DISTSEC</v>
      </c>
      <c r="C69" s="22"/>
      <c r="D69" s="23">
        <f t="shared" si="25"/>
        <v>0</v>
      </c>
      <c r="E69" s="23">
        <v>0</v>
      </c>
      <c r="F69" s="23">
        <v>0</v>
      </c>
      <c r="G69" s="23">
        <v>0</v>
      </c>
      <c r="H69" s="23">
        <v>0</v>
      </c>
      <c r="I69" s="23"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3">
        <v>0</v>
      </c>
      <c r="P69" s="23">
        <v>0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</row>
    <row r="70" spans="1:22">
      <c r="A70" s="18" t="str">
        <f t="shared" si="26"/>
        <v>CUST_TOTAL</v>
      </c>
      <c r="B70" s="18" t="str">
        <f>$B$10</f>
        <v>ENERGY</v>
      </c>
      <c r="C70" s="22"/>
      <c r="D70" s="23">
        <f t="shared" si="25"/>
        <v>0</v>
      </c>
      <c r="E70" s="23">
        <v>0</v>
      </c>
      <c r="F70" s="23">
        <v>0</v>
      </c>
      <c r="G70" s="23">
        <v>0</v>
      </c>
      <c r="H70" s="23">
        <v>0</v>
      </c>
      <c r="I70" s="23"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3">
        <v>0</v>
      </c>
      <c r="P70" s="23">
        <v>0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</row>
    <row r="71" spans="1:22">
      <c r="A71" s="18" t="str">
        <f t="shared" si="26"/>
        <v>CUST_TOTAL</v>
      </c>
      <c r="B71" s="18" t="str">
        <f>$B$11</f>
        <v>CUSTOMER</v>
      </c>
      <c r="D71" s="23">
        <f t="shared" si="25"/>
        <v>0.99999999999999978</v>
      </c>
      <c r="E71" s="23">
        <f t="shared" ref="E71:V71" si="27">E64/$D64</f>
        <v>0.63719189175313062</v>
      </c>
      <c r="F71" s="23">
        <f t="shared" si="27"/>
        <v>0.1114953955874185</v>
      </c>
      <c r="G71" s="23">
        <f t="shared" si="27"/>
        <v>3.1313739492464444E-2</v>
      </c>
      <c r="H71" s="23">
        <f t="shared" si="27"/>
        <v>3.6405897755436379E-4</v>
      </c>
      <c r="I71" s="23">
        <f>I64/$D64</f>
        <v>2.8004536734951062E-5</v>
      </c>
      <c r="J71" s="23">
        <f t="shared" si="27"/>
        <v>2.7397771772360454E-3</v>
      </c>
      <c r="K71" s="23">
        <f t="shared" si="27"/>
        <v>2.7537794456035212E-4</v>
      </c>
      <c r="L71" s="23">
        <f t="shared" si="27"/>
        <v>7.934618741569468E-5</v>
      </c>
      <c r="M71" s="23">
        <f>M64/$D64</f>
        <v>9.3348455783170206E-6</v>
      </c>
      <c r="N71" s="23">
        <f>N64/$D64</f>
        <v>1.8669691156634041E-5</v>
      </c>
      <c r="O71" s="23">
        <f>O64/$D64</f>
        <v>1.6335979762054786E-4</v>
      </c>
      <c r="P71" s="23">
        <f>P64/$D64</f>
        <v>1.1668556972896276E-4</v>
      </c>
      <c r="Q71" s="23">
        <f>Q64/$D64</f>
        <v>1.4002268367475531E-5</v>
      </c>
      <c r="R71" s="23">
        <f t="shared" si="27"/>
        <v>7.5145506905452018E-4</v>
      </c>
      <c r="S71" s="23">
        <f t="shared" si="27"/>
        <v>4.6674227891585103E-6</v>
      </c>
      <c r="T71" s="23">
        <f>T64/$D64</f>
        <v>4.6674227891585107E-5</v>
      </c>
      <c r="U71" s="23">
        <f>U64/$D64</f>
        <v>0.21513085119789405</v>
      </c>
      <c r="V71" s="23">
        <f t="shared" si="27"/>
        <v>2.5670825340371806E-4</v>
      </c>
    </row>
    <row r="72" spans="1:22">
      <c r="A72" s="18" t="str">
        <f t="shared" si="26"/>
        <v>CUST_TOTAL</v>
      </c>
      <c r="B72" s="18" t="str">
        <f>$B$12</f>
        <v>TOTAL</v>
      </c>
      <c r="D72" s="23">
        <f t="shared" ref="D72:V72" si="28">SUM(D65:D71)</f>
        <v>0.99999999999999978</v>
      </c>
      <c r="E72" s="23">
        <f t="shared" si="28"/>
        <v>0.63719189175313062</v>
      </c>
      <c r="F72" s="23">
        <f t="shared" si="28"/>
        <v>0.1114953955874185</v>
      </c>
      <c r="G72" s="23">
        <f t="shared" si="28"/>
        <v>3.1313739492464444E-2</v>
      </c>
      <c r="H72" s="23">
        <f t="shared" si="28"/>
        <v>3.6405897755436379E-4</v>
      </c>
      <c r="I72" s="23">
        <f t="shared" si="28"/>
        <v>2.8004536734951062E-5</v>
      </c>
      <c r="J72" s="23">
        <f t="shared" si="28"/>
        <v>2.7397771772360454E-3</v>
      </c>
      <c r="K72" s="23">
        <f t="shared" si="28"/>
        <v>2.7537794456035212E-4</v>
      </c>
      <c r="L72" s="23">
        <f t="shared" si="28"/>
        <v>7.934618741569468E-5</v>
      </c>
      <c r="M72" s="23">
        <f>SUM(M65:M71)</f>
        <v>9.3348455783170206E-6</v>
      </c>
      <c r="N72" s="23">
        <f>SUM(N65:N71)</f>
        <v>1.8669691156634041E-5</v>
      </c>
      <c r="O72" s="23">
        <f t="shared" si="28"/>
        <v>1.6335979762054786E-4</v>
      </c>
      <c r="P72" s="23">
        <f t="shared" si="28"/>
        <v>1.1668556972896276E-4</v>
      </c>
      <c r="Q72" s="23">
        <f t="shared" si="28"/>
        <v>1.4002268367475531E-5</v>
      </c>
      <c r="R72" s="23">
        <f t="shared" si="28"/>
        <v>7.5145506905452018E-4</v>
      </c>
      <c r="S72" s="23">
        <f t="shared" si="28"/>
        <v>4.6674227891585103E-6</v>
      </c>
      <c r="T72" s="23">
        <f t="shared" si="28"/>
        <v>4.6674227891585107E-5</v>
      </c>
      <c r="U72" s="23">
        <f t="shared" si="28"/>
        <v>0.21513085119789405</v>
      </c>
      <c r="V72" s="23">
        <f t="shared" si="28"/>
        <v>2.5670825340371806E-4</v>
      </c>
    </row>
    <row r="73" spans="1:22">
      <c r="A73" s="19"/>
      <c r="B73" s="19"/>
      <c r="C73" s="22"/>
      <c r="D73" s="21"/>
    </row>
    <row r="74" spans="1:22" ht="13.2">
      <c r="A74" s="135" t="s">
        <v>44</v>
      </c>
      <c r="B74" s="19"/>
      <c r="C74" s="128" t="s">
        <v>568</v>
      </c>
      <c r="D74" s="152">
        <f t="shared" ref="D74:D81" si="29">SUM(E74:V74)</f>
        <v>214198</v>
      </c>
      <c r="E74" s="152">
        <v>136519</v>
      </c>
      <c r="F74" s="152">
        <v>23888</v>
      </c>
      <c r="G74" s="152">
        <v>6709</v>
      </c>
      <c r="H74" s="152">
        <v>78</v>
      </c>
      <c r="I74" s="152">
        <v>0</v>
      </c>
      <c r="J74" s="152">
        <v>587</v>
      </c>
      <c r="K74" s="152">
        <v>59</v>
      </c>
      <c r="L74" s="152">
        <v>0</v>
      </c>
      <c r="M74" s="152">
        <v>0</v>
      </c>
      <c r="N74" s="152">
        <v>4</v>
      </c>
      <c r="O74" s="152">
        <v>35</v>
      </c>
      <c r="P74" s="152">
        <v>0</v>
      </c>
      <c r="Q74" s="152">
        <v>0</v>
      </c>
      <c r="R74" s="152">
        <v>161</v>
      </c>
      <c r="S74" s="152">
        <v>1</v>
      </c>
      <c r="T74" s="152">
        <v>10</v>
      </c>
      <c r="U74" s="152">
        <v>46092</v>
      </c>
      <c r="V74" s="152">
        <v>55</v>
      </c>
    </row>
    <row r="75" spans="1:22">
      <c r="A75" s="130" t="s">
        <v>45</v>
      </c>
      <c r="B75" s="18" t="str">
        <f>$B$5</f>
        <v>PRODUCTION</v>
      </c>
      <c r="C75" s="22"/>
      <c r="D75" s="23">
        <f t="shared" si="29"/>
        <v>0</v>
      </c>
      <c r="E75" s="23">
        <v>0</v>
      </c>
      <c r="F75" s="23">
        <v>0</v>
      </c>
      <c r="G75" s="23">
        <v>0</v>
      </c>
      <c r="H75" s="23">
        <v>0</v>
      </c>
      <c r="I75" s="23"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3">
        <v>0</v>
      </c>
      <c r="P75" s="23">
        <v>0</v>
      </c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</row>
    <row r="76" spans="1:22">
      <c r="A76" s="18" t="str">
        <f t="shared" ref="A76:A82" si="30">A75</f>
        <v>DIST_PCUST</v>
      </c>
      <c r="B76" s="18" t="str">
        <f>$B$6</f>
        <v>BULKTRAN</v>
      </c>
      <c r="C76" s="22"/>
      <c r="D76" s="23">
        <f t="shared" si="29"/>
        <v>0</v>
      </c>
      <c r="E76" s="23">
        <v>0</v>
      </c>
      <c r="F76" s="23">
        <v>0</v>
      </c>
      <c r="G76" s="23">
        <v>0</v>
      </c>
      <c r="H76" s="23">
        <v>0</v>
      </c>
      <c r="I76" s="23"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3">
        <v>0</v>
      </c>
      <c r="P76" s="23">
        <v>0</v>
      </c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</row>
    <row r="77" spans="1:22">
      <c r="A77" s="18" t="str">
        <f t="shared" si="30"/>
        <v>DIST_PCUST</v>
      </c>
      <c r="B77" s="18" t="str">
        <f>$B$7</f>
        <v>SUBTRAN</v>
      </c>
      <c r="C77" s="22"/>
      <c r="D77" s="23">
        <f t="shared" si="29"/>
        <v>0</v>
      </c>
      <c r="E77" s="23">
        <v>0</v>
      </c>
      <c r="F77" s="23">
        <v>0</v>
      </c>
      <c r="G77" s="23">
        <v>0</v>
      </c>
      <c r="H77" s="23">
        <v>0</v>
      </c>
      <c r="I77" s="23"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3">
        <v>0</v>
      </c>
      <c r="P77" s="23">
        <v>0</v>
      </c>
      <c r="Q77" s="23">
        <v>0</v>
      </c>
      <c r="R77" s="23">
        <v>0</v>
      </c>
      <c r="S77" s="23">
        <v>0</v>
      </c>
      <c r="T77" s="23">
        <v>0</v>
      </c>
      <c r="U77" s="23">
        <v>0</v>
      </c>
      <c r="V77" s="23">
        <v>0</v>
      </c>
    </row>
    <row r="78" spans="1:22">
      <c r="A78" s="18" t="str">
        <f t="shared" si="30"/>
        <v>DIST_PCUST</v>
      </c>
      <c r="B78" s="18" t="str">
        <f>$B$8</f>
        <v>DISTPRI</v>
      </c>
      <c r="C78" s="22"/>
      <c r="D78" s="23">
        <f t="shared" si="29"/>
        <v>0</v>
      </c>
      <c r="E78" s="23">
        <v>0</v>
      </c>
      <c r="F78" s="23">
        <v>0</v>
      </c>
      <c r="G78" s="23">
        <v>0</v>
      </c>
      <c r="H78" s="23">
        <v>0</v>
      </c>
      <c r="I78" s="23"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3">
        <v>0</v>
      </c>
      <c r="P78" s="23">
        <v>0</v>
      </c>
      <c r="Q78" s="23">
        <v>0</v>
      </c>
      <c r="R78" s="23">
        <v>0</v>
      </c>
      <c r="S78" s="23">
        <v>0</v>
      </c>
      <c r="T78" s="23">
        <v>0</v>
      </c>
      <c r="U78" s="23">
        <v>0</v>
      </c>
      <c r="V78" s="23">
        <v>0</v>
      </c>
    </row>
    <row r="79" spans="1:22">
      <c r="A79" s="18" t="str">
        <f t="shared" si="30"/>
        <v>DIST_PCUST</v>
      </c>
      <c r="B79" s="18" t="str">
        <f>$B$9</f>
        <v>DISTSEC</v>
      </c>
      <c r="C79" s="22"/>
      <c r="D79" s="23">
        <f t="shared" si="29"/>
        <v>0</v>
      </c>
      <c r="E79" s="23">
        <v>0</v>
      </c>
      <c r="F79" s="23">
        <v>0</v>
      </c>
      <c r="G79" s="23">
        <v>0</v>
      </c>
      <c r="H79" s="23">
        <v>0</v>
      </c>
      <c r="I79" s="23"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3">
        <v>0</v>
      </c>
      <c r="P79" s="23">
        <v>0</v>
      </c>
      <c r="Q79" s="23">
        <v>0</v>
      </c>
      <c r="R79" s="23">
        <v>0</v>
      </c>
      <c r="S79" s="23">
        <v>0</v>
      </c>
      <c r="T79" s="23">
        <v>0</v>
      </c>
      <c r="U79" s="23">
        <v>0</v>
      </c>
      <c r="V79" s="23">
        <v>0</v>
      </c>
    </row>
    <row r="80" spans="1:22">
      <c r="A80" s="18" t="str">
        <f t="shared" si="30"/>
        <v>DIST_PCUST</v>
      </c>
      <c r="B80" s="18" t="str">
        <f>$B$10</f>
        <v>ENERGY</v>
      </c>
      <c r="C80" s="22"/>
      <c r="D80" s="23">
        <f t="shared" si="29"/>
        <v>0</v>
      </c>
      <c r="E80" s="23">
        <v>0</v>
      </c>
      <c r="F80" s="23">
        <v>0</v>
      </c>
      <c r="G80" s="23">
        <v>0</v>
      </c>
      <c r="H80" s="23">
        <v>0</v>
      </c>
      <c r="I80" s="23"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3">
        <v>0</v>
      </c>
      <c r="P80" s="23">
        <v>0</v>
      </c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</row>
    <row r="81" spans="1:22">
      <c r="A81" s="18" t="str">
        <f t="shared" si="30"/>
        <v>DIST_PCUST</v>
      </c>
      <c r="B81" s="18" t="str">
        <f>$B$11</f>
        <v>CUSTOMER</v>
      </c>
      <c r="D81" s="23">
        <f t="shared" si="29"/>
        <v>1.0000000000000002</v>
      </c>
      <c r="E81" s="23">
        <f t="shared" ref="E81:V81" si="31">E74/$D74</f>
        <v>0.63734955508454794</v>
      </c>
      <c r="F81" s="23">
        <f t="shared" si="31"/>
        <v>0.11152298340787496</v>
      </c>
      <c r="G81" s="23">
        <f t="shared" si="31"/>
        <v>3.1321487595589129E-2</v>
      </c>
      <c r="H81" s="23">
        <f t="shared" si="31"/>
        <v>3.6414905834788373E-4</v>
      </c>
      <c r="I81" s="23">
        <f>I74/$D74</f>
        <v>0</v>
      </c>
      <c r="J81" s="23">
        <f t="shared" si="31"/>
        <v>2.7404550929513815E-3</v>
      </c>
      <c r="K81" s="23">
        <f t="shared" si="31"/>
        <v>2.7544608259647615E-4</v>
      </c>
      <c r="L81" s="23">
        <f t="shared" si="31"/>
        <v>0</v>
      </c>
      <c r="M81" s="23">
        <f>M74/$D74</f>
        <v>0</v>
      </c>
      <c r="N81" s="23">
        <f>N74/$D74</f>
        <v>1.867431068450686E-5</v>
      </c>
      <c r="O81" s="23">
        <f>O74/$D74</f>
        <v>1.63400218489435E-4</v>
      </c>
      <c r="P81" s="23">
        <f>P74/$D74</f>
        <v>0</v>
      </c>
      <c r="Q81" s="23">
        <f>Q74/$D74</f>
        <v>0</v>
      </c>
      <c r="R81" s="23">
        <f t="shared" si="31"/>
        <v>7.5164100505140108E-4</v>
      </c>
      <c r="S81" s="23">
        <f t="shared" si="31"/>
        <v>4.6685776711267149E-6</v>
      </c>
      <c r="T81" s="23">
        <f>T74/$D74</f>
        <v>4.6685776711267146E-5</v>
      </c>
      <c r="U81" s="23">
        <f>U74/$D74</f>
        <v>0.21518408201757253</v>
      </c>
      <c r="V81" s="23">
        <f t="shared" si="31"/>
        <v>2.5677177191196928E-4</v>
      </c>
    </row>
    <row r="82" spans="1:22">
      <c r="A82" s="18" t="str">
        <f t="shared" si="30"/>
        <v>DIST_PCUST</v>
      </c>
      <c r="B82" s="18" t="str">
        <f>$B$12</f>
        <v>TOTAL</v>
      </c>
      <c r="D82" s="23">
        <f t="shared" ref="D82:V82" si="32">SUM(D75:D81)</f>
        <v>1.0000000000000002</v>
      </c>
      <c r="E82" s="23">
        <f t="shared" si="32"/>
        <v>0.63734955508454794</v>
      </c>
      <c r="F82" s="23">
        <f t="shared" si="32"/>
        <v>0.11152298340787496</v>
      </c>
      <c r="G82" s="23">
        <f t="shared" si="32"/>
        <v>3.1321487595589129E-2</v>
      </c>
      <c r="H82" s="23">
        <f t="shared" si="32"/>
        <v>3.6414905834788373E-4</v>
      </c>
      <c r="I82" s="23">
        <f t="shared" si="32"/>
        <v>0</v>
      </c>
      <c r="J82" s="23">
        <f t="shared" si="32"/>
        <v>2.7404550929513815E-3</v>
      </c>
      <c r="K82" s="23">
        <f t="shared" si="32"/>
        <v>2.7544608259647615E-4</v>
      </c>
      <c r="L82" s="23">
        <f t="shared" si="32"/>
        <v>0</v>
      </c>
      <c r="M82" s="23">
        <f>SUM(M75:M81)</f>
        <v>0</v>
      </c>
      <c r="N82" s="23">
        <f>SUM(N75:N81)</f>
        <v>1.867431068450686E-5</v>
      </c>
      <c r="O82" s="23">
        <f t="shared" si="32"/>
        <v>1.63400218489435E-4</v>
      </c>
      <c r="P82" s="23">
        <f t="shared" si="32"/>
        <v>0</v>
      </c>
      <c r="Q82" s="23">
        <f t="shared" si="32"/>
        <v>0</v>
      </c>
      <c r="R82" s="23">
        <f t="shared" si="32"/>
        <v>7.5164100505140108E-4</v>
      </c>
      <c r="S82" s="23">
        <f t="shared" si="32"/>
        <v>4.6685776711267149E-6</v>
      </c>
      <c r="T82" s="23">
        <f t="shared" si="32"/>
        <v>4.6685776711267146E-5</v>
      </c>
      <c r="U82" s="23">
        <f t="shared" si="32"/>
        <v>0.21518408201757253</v>
      </c>
      <c r="V82" s="23">
        <f t="shared" si="32"/>
        <v>2.5677177191196928E-4</v>
      </c>
    </row>
    <row r="83" spans="1:22">
      <c r="A83" s="19"/>
      <c r="B83" s="19"/>
      <c r="C83" s="22"/>
      <c r="D83" s="21"/>
    </row>
    <row r="84" spans="1:22" ht="13.2">
      <c r="A84" s="135" t="s">
        <v>46</v>
      </c>
      <c r="B84" s="19"/>
      <c r="C84" s="128" t="s">
        <v>569</v>
      </c>
      <c r="D84" s="152">
        <f t="shared" ref="D84:D91" si="33">SUM(E84:V84)</f>
        <v>214025</v>
      </c>
      <c r="E84" s="152">
        <v>136519</v>
      </c>
      <c r="F84" s="152">
        <v>23888</v>
      </c>
      <c r="G84" s="152">
        <v>6709</v>
      </c>
      <c r="H84" s="152">
        <v>0</v>
      </c>
      <c r="I84" s="152">
        <v>0</v>
      </c>
      <c r="J84" s="152">
        <v>587</v>
      </c>
      <c r="K84" s="152">
        <v>0</v>
      </c>
      <c r="L84" s="152">
        <v>0</v>
      </c>
      <c r="M84" s="152">
        <v>0</v>
      </c>
      <c r="N84" s="152">
        <v>4</v>
      </c>
      <c r="O84" s="152">
        <v>0</v>
      </c>
      <c r="P84" s="152">
        <v>0</v>
      </c>
      <c r="Q84" s="152">
        <v>0</v>
      </c>
      <c r="R84" s="152">
        <v>161</v>
      </c>
      <c r="S84" s="152">
        <v>0</v>
      </c>
      <c r="T84" s="152">
        <v>10</v>
      </c>
      <c r="U84" s="152">
        <v>46092</v>
      </c>
      <c r="V84" s="152">
        <v>55</v>
      </c>
    </row>
    <row r="85" spans="1:22">
      <c r="A85" s="130" t="s">
        <v>47</v>
      </c>
      <c r="B85" s="18" t="str">
        <f>$B$5</f>
        <v>PRODUCTION</v>
      </c>
      <c r="C85" s="22"/>
      <c r="D85" s="23">
        <f t="shared" si="33"/>
        <v>0</v>
      </c>
      <c r="E85" s="23">
        <v>0</v>
      </c>
      <c r="F85" s="23">
        <v>0</v>
      </c>
      <c r="G85" s="23">
        <v>0</v>
      </c>
      <c r="H85" s="23">
        <v>0</v>
      </c>
      <c r="I85" s="23"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3">
        <v>0</v>
      </c>
      <c r="P85" s="23">
        <v>0</v>
      </c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</row>
    <row r="86" spans="1:22">
      <c r="A86" s="18" t="str">
        <f t="shared" ref="A86:A92" si="34">A85</f>
        <v>DIST_SERV</v>
      </c>
      <c r="B86" s="18" t="str">
        <f>$B$6</f>
        <v>BULKTRAN</v>
      </c>
      <c r="C86" s="22"/>
      <c r="D86" s="23">
        <f t="shared" si="33"/>
        <v>0</v>
      </c>
      <c r="E86" s="23">
        <v>0</v>
      </c>
      <c r="F86" s="23">
        <v>0</v>
      </c>
      <c r="G86" s="23">
        <v>0</v>
      </c>
      <c r="H86" s="23">
        <v>0</v>
      </c>
      <c r="I86" s="23"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3">
        <v>0</v>
      </c>
      <c r="P86" s="23">
        <v>0</v>
      </c>
      <c r="Q86" s="23">
        <v>0</v>
      </c>
      <c r="R86" s="23">
        <v>0</v>
      </c>
      <c r="S86" s="23">
        <v>0</v>
      </c>
      <c r="T86" s="23">
        <v>0</v>
      </c>
      <c r="U86" s="23">
        <v>0</v>
      </c>
      <c r="V86" s="23">
        <v>0</v>
      </c>
    </row>
    <row r="87" spans="1:22">
      <c r="A87" s="18" t="str">
        <f t="shared" si="34"/>
        <v>DIST_SERV</v>
      </c>
      <c r="B87" s="18" t="str">
        <f>$B$7</f>
        <v>SUBTRAN</v>
      </c>
      <c r="C87" s="22"/>
      <c r="D87" s="23">
        <f t="shared" si="33"/>
        <v>0</v>
      </c>
      <c r="E87" s="23">
        <v>0</v>
      </c>
      <c r="F87" s="23">
        <v>0</v>
      </c>
      <c r="G87" s="23">
        <v>0</v>
      </c>
      <c r="H87" s="23">
        <v>0</v>
      </c>
      <c r="I87" s="23"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3">
        <v>0</v>
      </c>
      <c r="P87" s="23">
        <v>0</v>
      </c>
      <c r="Q87" s="23">
        <v>0</v>
      </c>
      <c r="R87" s="23">
        <v>0</v>
      </c>
      <c r="S87" s="23">
        <v>0</v>
      </c>
      <c r="T87" s="23">
        <v>0</v>
      </c>
      <c r="U87" s="23">
        <v>0</v>
      </c>
      <c r="V87" s="23">
        <v>0</v>
      </c>
    </row>
    <row r="88" spans="1:22">
      <c r="A88" s="18" t="str">
        <f t="shared" si="34"/>
        <v>DIST_SERV</v>
      </c>
      <c r="B88" s="18" t="str">
        <f>$B$8</f>
        <v>DISTPRI</v>
      </c>
      <c r="C88" s="22"/>
      <c r="D88" s="23">
        <f t="shared" si="33"/>
        <v>0</v>
      </c>
      <c r="E88" s="23">
        <v>0</v>
      </c>
      <c r="F88" s="23">
        <v>0</v>
      </c>
      <c r="G88" s="23">
        <v>0</v>
      </c>
      <c r="H88" s="23">
        <v>0</v>
      </c>
      <c r="I88" s="23"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3">
        <v>0</v>
      </c>
      <c r="P88" s="23">
        <v>0</v>
      </c>
      <c r="Q88" s="23">
        <v>0</v>
      </c>
      <c r="R88" s="23">
        <v>0</v>
      </c>
      <c r="S88" s="23">
        <v>0</v>
      </c>
      <c r="T88" s="23">
        <v>0</v>
      </c>
      <c r="U88" s="23">
        <v>0</v>
      </c>
      <c r="V88" s="23">
        <v>0</v>
      </c>
    </row>
    <row r="89" spans="1:22">
      <c r="A89" s="18" t="str">
        <f t="shared" si="34"/>
        <v>DIST_SERV</v>
      </c>
      <c r="B89" s="18" t="str">
        <f>$B$9</f>
        <v>DISTSEC</v>
      </c>
      <c r="C89" s="22"/>
      <c r="D89" s="23">
        <f t="shared" si="33"/>
        <v>0</v>
      </c>
      <c r="E89" s="23">
        <v>0</v>
      </c>
      <c r="F89" s="23">
        <v>0</v>
      </c>
      <c r="G89" s="23">
        <v>0</v>
      </c>
      <c r="H89" s="23">
        <v>0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</row>
    <row r="90" spans="1:22">
      <c r="A90" s="18" t="str">
        <f t="shared" si="34"/>
        <v>DIST_SERV</v>
      </c>
      <c r="B90" s="18" t="str">
        <f>$B$10</f>
        <v>ENERGY</v>
      </c>
      <c r="C90" s="22"/>
      <c r="D90" s="23">
        <f t="shared" si="33"/>
        <v>0</v>
      </c>
      <c r="E90" s="23">
        <v>0</v>
      </c>
      <c r="F90" s="23">
        <v>0</v>
      </c>
      <c r="G90" s="23">
        <v>0</v>
      </c>
      <c r="H90" s="23">
        <v>0</v>
      </c>
      <c r="I90" s="23"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3">
        <v>0</v>
      </c>
      <c r="P90" s="23">
        <v>0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</row>
    <row r="91" spans="1:22">
      <c r="A91" s="18" t="str">
        <f t="shared" si="34"/>
        <v>DIST_SERV</v>
      </c>
      <c r="B91" s="18" t="str">
        <f>$B$11</f>
        <v>CUSTOMER</v>
      </c>
      <c r="D91" s="23">
        <f t="shared" si="33"/>
        <v>1</v>
      </c>
      <c r="E91" s="23">
        <f t="shared" ref="E91:V91" si="35">E84/$D84</f>
        <v>0.63786473542810418</v>
      </c>
      <c r="F91" s="23">
        <f t="shared" si="35"/>
        <v>0.11161312930732391</v>
      </c>
      <c r="G91" s="23">
        <f t="shared" si="35"/>
        <v>3.1346805279757035E-2</v>
      </c>
      <c r="H91" s="23">
        <f t="shared" si="35"/>
        <v>0</v>
      </c>
      <c r="I91" s="23">
        <f>I84/$D84</f>
        <v>0</v>
      </c>
      <c r="J91" s="23">
        <f t="shared" si="35"/>
        <v>2.7426702488027098E-3</v>
      </c>
      <c r="K91" s="23">
        <f t="shared" si="35"/>
        <v>0</v>
      </c>
      <c r="L91" s="23">
        <f t="shared" si="35"/>
        <v>0</v>
      </c>
      <c r="M91" s="23">
        <f>M84/$D84</f>
        <v>0</v>
      </c>
      <c r="N91" s="23">
        <f>N84/$D84</f>
        <v>1.8689405443289334E-5</v>
      </c>
      <c r="O91" s="23">
        <f>O84/$D84</f>
        <v>0</v>
      </c>
      <c r="P91" s="23">
        <f>P84/$D84</f>
        <v>0</v>
      </c>
      <c r="Q91" s="23">
        <f>Q84/$D84</f>
        <v>0</v>
      </c>
      <c r="R91" s="23">
        <f t="shared" si="35"/>
        <v>7.5224856909239578E-4</v>
      </c>
      <c r="S91" s="23">
        <f t="shared" si="35"/>
        <v>0</v>
      </c>
      <c r="T91" s="23">
        <f>T84/$D84</f>
        <v>4.6723513608223341E-5</v>
      </c>
      <c r="U91" s="23">
        <f>U84/$D84</f>
        <v>0.215358018923023</v>
      </c>
      <c r="V91" s="23">
        <f t="shared" si="35"/>
        <v>2.5697932484522836E-4</v>
      </c>
    </row>
    <row r="92" spans="1:22">
      <c r="A92" s="18" t="str">
        <f t="shared" si="34"/>
        <v>DIST_SERV</v>
      </c>
      <c r="B92" s="18" t="str">
        <f>$B$12</f>
        <v>TOTAL</v>
      </c>
      <c r="D92" s="23">
        <f t="shared" ref="D92:V92" si="36">SUM(D85:D91)</f>
        <v>1</v>
      </c>
      <c r="E92" s="23">
        <f t="shared" si="36"/>
        <v>0.63786473542810418</v>
      </c>
      <c r="F92" s="23">
        <f t="shared" si="36"/>
        <v>0.11161312930732391</v>
      </c>
      <c r="G92" s="23">
        <f t="shared" si="36"/>
        <v>3.1346805279757035E-2</v>
      </c>
      <c r="H92" s="23">
        <f t="shared" si="36"/>
        <v>0</v>
      </c>
      <c r="I92" s="23">
        <f t="shared" si="36"/>
        <v>0</v>
      </c>
      <c r="J92" s="23">
        <f t="shared" si="36"/>
        <v>2.7426702488027098E-3</v>
      </c>
      <c r="K92" s="23">
        <f t="shared" si="36"/>
        <v>0</v>
      </c>
      <c r="L92" s="23">
        <f t="shared" si="36"/>
        <v>0</v>
      </c>
      <c r="M92" s="23">
        <f>SUM(M85:M91)</f>
        <v>0</v>
      </c>
      <c r="N92" s="23">
        <f>SUM(N85:N91)</f>
        <v>1.8689405443289334E-5</v>
      </c>
      <c r="O92" s="23">
        <f t="shared" si="36"/>
        <v>0</v>
      </c>
      <c r="P92" s="23">
        <f t="shared" si="36"/>
        <v>0</v>
      </c>
      <c r="Q92" s="23">
        <f t="shared" si="36"/>
        <v>0</v>
      </c>
      <c r="R92" s="23">
        <f t="shared" si="36"/>
        <v>7.5224856909239578E-4</v>
      </c>
      <c r="S92" s="23">
        <f t="shared" si="36"/>
        <v>0</v>
      </c>
      <c r="T92" s="23">
        <f t="shared" si="36"/>
        <v>4.6723513608223341E-5</v>
      </c>
      <c r="U92" s="23">
        <f t="shared" si="36"/>
        <v>0.215358018923023</v>
      </c>
      <c r="V92" s="23">
        <f t="shared" si="36"/>
        <v>2.5697932484522836E-4</v>
      </c>
    </row>
    <row r="93" spans="1:22">
      <c r="A93" s="19"/>
      <c r="B93" s="19"/>
      <c r="C93" s="22"/>
      <c r="D93" s="21"/>
    </row>
    <row r="94" spans="1:22" ht="12">
      <c r="A94" s="135" t="s">
        <v>15</v>
      </c>
      <c r="B94" s="19"/>
      <c r="C94" s="22"/>
      <c r="D94" s="152">
        <f t="shared" ref="D94:D101" si="37">SUM(E94:V94)</f>
        <v>32580972</v>
      </c>
      <c r="E94" s="152">
        <v>14607905</v>
      </c>
      <c r="F94" s="152">
        <v>8655579</v>
      </c>
      <c r="G94" s="152">
        <v>2479971</v>
      </c>
      <c r="H94" s="152">
        <v>1635188</v>
      </c>
      <c r="I94" s="152">
        <v>265607</v>
      </c>
      <c r="J94" s="152">
        <v>1211984</v>
      </c>
      <c r="K94" s="152">
        <v>424569</v>
      </c>
      <c r="L94" s="152">
        <v>925414</v>
      </c>
      <c r="M94" s="152">
        <v>162645</v>
      </c>
      <c r="N94" s="152">
        <v>8353</v>
      </c>
      <c r="O94" s="152">
        <v>251863</v>
      </c>
      <c r="P94" s="152">
        <v>1360902</v>
      </c>
      <c r="Q94" s="152">
        <v>243968</v>
      </c>
      <c r="R94" s="152">
        <v>336205</v>
      </c>
      <c r="S94" s="152">
        <v>7196</v>
      </c>
      <c r="T94" s="152">
        <v>3623</v>
      </c>
      <c r="U94" s="152">
        <v>0</v>
      </c>
      <c r="V94" s="152">
        <v>0</v>
      </c>
    </row>
    <row r="95" spans="1:22">
      <c r="A95" s="130" t="s">
        <v>48</v>
      </c>
      <c r="B95" s="18" t="str">
        <f>$B$5</f>
        <v>PRODUCTION</v>
      </c>
      <c r="C95" s="22"/>
      <c r="D95" s="23">
        <f t="shared" si="37"/>
        <v>0</v>
      </c>
      <c r="E95" s="23">
        <v>0</v>
      </c>
      <c r="F95" s="23">
        <v>0</v>
      </c>
      <c r="G95" s="23">
        <v>0</v>
      </c>
      <c r="H95" s="23">
        <v>0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</row>
    <row r="96" spans="1:22">
      <c r="A96" s="18" t="str">
        <f t="shared" ref="A96:A102" si="38">A95</f>
        <v>DIST_METERS</v>
      </c>
      <c r="B96" s="18" t="str">
        <f>$B$6</f>
        <v>BULKTRAN</v>
      </c>
      <c r="C96" s="22"/>
      <c r="D96" s="23">
        <f t="shared" si="37"/>
        <v>0</v>
      </c>
      <c r="E96" s="23">
        <v>0</v>
      </c>
      <c r="F96" s="23">
        <v>0</v>
      </c>
      <c r="G96" s="23">
        <v>0</v>
      </c>
      <c r="H96" s="23">
        <v>0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</row>
    <row r="97" spans="1:22">
      <c r="A97" s="18" t="str">
        <f t="shared" si="38"/>
        <v>DIST_METERS</v>
      </c>
      <c r="B97" s="18" t="str">
        <f>$B$7</f>
        <v>SUBTRAN</v>
      </c>
      <c r="C97" s="22"/>
      <c r="D97" s="23">
        <f t="shared" si="37"/>
        <v>0</v>
      </c>
      <c r="E97" s="23">
        <v>0</v>
      </c>
      <c r="F97" s="23">
        <v>0</v>
      </c>
      <c r="G97" s="23">
        <v>0</v>
      </c>
      <c r="H97" s="23">
        <v>0</v>
      </c>
      <c r="I97" s="23"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3">
        <v>0</v>
      </c>
      <c r="P97" s="23">
        <v>0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</row>
    <row r="98" spans="1:22">
      <c r="A98" s="18" t="str">
        <f t="shared" si="38"/>
        <v>DIST_METERS</v>
      </c>
      <c r="B98" s="18" t="str">
        <f>$B$8</f>
        <v>DISTPRI</v>
      </c>
      <c r="C98" s="22"/>
      <c r="D98" s="23">
        <f t="shared" si="37"/>
        <v>0</v>
      </c>
      <c r="E98" s="23">
        <v>0</v>
      </c>
      <c r="F98" s="23">
        <v>0</v>
      </c>
      <c r="G98" s="23">
        <v>0</v>
      </c>
      <c r="H98" s="23">
        <v>0</v>
      </c>
      <c r="I98" s="23"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3">
        <v>0</v>
      </c>
      <c r="P98" s="23">
        <v>0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</row>
    <row r="99" spans="1:22">
      <c r="A99" s="18" t="str">
        <f t="shared" si="38"/>
        <v>DIST_METERS</v>
      </c>
      <c r="B99" s="18" t="str">
        <f>$B$9</f>
        <v>DISTSEC</v>
      </c>
      <c r="C99" s="22"/>
      <c r="D99" s="23">
        <f t="shared" si="37"/>
        <v>0</v>
      </c>
      <c r="E99" s="23">
        <v>0</v>
      </c>
      <c r="F99" s="23">
        <v>0</v>
      </c>
      <c r="G99" s="23">
        <v>0</v>
      </c>
      <c r="H99" s="23">
        <v>0</v>
      </c>
      <c r="I99" s="23">
        <v>0</v>
      </c>
      <c r="J99" s="23">
        <v>0</v>
      </c>
      <c r="K99" s="23">
        <v>0</v>
      </c>
      <c r="L99" s="23">
        <v>0</v>
      </c>
      <c r="M99" s="23">
        <v>0</v>
      </c>
      <c r="N99" s="23">
        <v>0</v>
      </c>
      <c r="O99" s="23">
        <v>0</v>
      </c>
      <c r="P99" s="23">
        <v>0</v>
      </c>
      <c r="Q99" s="23">
        <v>0</v>
      </c>
      <c r="R99" s="23">
        <v>0</v>
      </c>
      <c r="S99" s="23">
        <v>0</v>
      </c>
      <c r="T99" s="23">
        <v>0</v>
      </c>
      <c r="U99" s="23">
        <v>0</v>
      </c>
      <c r="V99" s="23">
        <v>0</v>
      </c>
    </row>
    <row r="100" spans="1:22">
      <c r="A100" s="18" t="str">
        <f t="shared" si="38"/>
        <v>DIST_METERS</v>
      </c>
      <c r="B100" s="18" t="str">
        <f>$B$10</f>
        <v>ENERGY</v>
      </c>
      <c r="C100" s="22"/>
      <c r="D100" s="23">
        <f t="shared" si="37"/>
        <v>0</v>
      </c>
      <c r="E100" s="23">
        <v>0</v>
      </c>
      <c r="F100" s="23">
        <v>0</v>
      </c>
      <c r="G100" s="23">
        <v>0</v>
      </c>
      <c r="H100" s="23">
        <v>0</v>
      </c>
      <c r="I100" s="23">
        <v>0</v>
      </c>
      <c r="J100" s="23">
        <v>0</v>
      </c>
      <c r="K100" s="23">
        <v>0</v>
      </c>
      <c r="L100" s="23">
        <v>0</v>
      </c>
      <c r="M100" s="23">
        <v>0</v>
      </c>
      <c r="N100" s="23">
        <v>0</v>
      </c>
      <c r="O100" s="23">
        <v>0</v>
      </c>
      <c r="P100" s="23">
        <v>0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</row>
    <row r="101" spans="1:22">
      <c r="A101" s="18" t="str">
        <f t="shared" si="38"/>
        <v>DIST_METERS</v>
      </c>
      <c r="B101" s="18" t="str">
        <f>$B$11</f>
        <v>CUSTOMER</v>
      </c>
      <c r="D101" s="23">
        <f t="shared" si="37"/>
        <v>1.0000000000000002</v>
      </c>
      <c r="E101" s="23">
        <f t="shared" ref="E101:V101" si="39">E94/$D94</f>
        <v>0.44835694281926275</v>
      </c>
      <c r="F101" s="23">
        <f t="shared" si="39"/>
        <v>0.26566362108533781</v>
      </c>
      <c r="G101" s="23">
        <f t="shared" si="39"/>
        <v>7.6117158198963489E-2</v>
      </c>
      <c r="H101" s="23">
        <f t="shared" si="39"/>
        <v>5.0188435139381357E-2</v>
      </c>
      <c r="I101" s="23">
        <f>I94/$D94</f>
        <v>8.1522122789952373E-3</v>
      </c>
      <c r="J101" s="23">
        <f t="shared" si="39"/>
        <v>3.7199135740947201E-2</v>
      </c>
      <c r="K101" s="23">
        <f t="shared" si="39"/>
        <v>1.3031195017754535E-2</v>
      </c>
      <c r="L101" s="23">
        <f t="shared" si="39"/>
        <v>2.8403511104579691E-2</v>
      </c>
      <c r="M101" s="23">
        <f>M94/$D94</f>
        <v>4.9920241790208097E-3</v>
      </c>
      <c r="N101" s="23">
        <f>N94/$D94</f>
        <v>2.5637663603160764E-4</v>
      </c>
      <c r="O101" s="23">
        <f>O94/$D94</f>
        <v>7.7303709662191787E-3</v>
      </c>
      <c r="P101" s="23">
        <f>P94/$D94</f>
        <v>4.1769840384135871E-2</v>
      </c>
      <c r="Q101" s="23">
        <f>Q94/$D94</f>
        <v>7.4880516149119182E-3</v>
      </c>
      <c r="R101" s="23">
        <f t="shared" si="39"/>
        <v>1.0319059848797635E-2</v>
      </c>
      <c r="S101" s="23">
        <f t="shared" si="39"/>
        <v>2.2086511108385595E-4</v>
      </c>
      <c r="T101" s="23">
        <f>T94/$D94</f>
        <v>1.1119987457709979E-4</v>
      </c>
      <c r="U101" s="23">
        <f>U94/$D94</f>
        <v>0</v>
      </c>
      <c r="V101" s="23">
        <f t="shared" si="39"/>
        <v>0</v>
      </c>
    </row>
    <row r="102" spans="1:22">
      <c r="A102" s="18" t="str">
        <f t="shared" si="38"/>
        <v>DIST_METERS</v>
      </c>
      <c r="B102" s="18" t="str">
        <f>$B$12</f>
        <v>TOTAL</v>
      </c>
      <c r="D102" s="23">
        <f t="shared" ref="D102:V102" si="40">SUM(D95:D101)</f>
        <v>1.0000000000000002</v>
      </c>
      <c r="E102" s="23">
        <f t="shared" si="40"/>
        <v>0.44835694281926275</v>
      </c>
      <c r="F102" s="23">
        <f t="shared" si="40"/>
        <v>0.26566362108533781</v>
      </c>
      <c r="G102" s="23">
        <f t="shared" si="40"/>
        <v>7.6117158198963489E-2</v>
      </c>
      <c r="H102" s="23">
        <f t="shared" si="40"/>
        <v>5.0188435139381357E-2</v>
      </c>
      <c r="I102" s="23">
        <f t="shared" si="40"/>
        <v>8.1522122789952373E-3</v>
      </c>
      <c r="J102" s="23">
        <f t="shared" si="40"/>
        <v>3.7199135740947201E-2</v>
      </c>
      <c r="K102" s="23">
        <f t="shared" si="40"/>
        <v>1.3031195017754535E-2</v>
      </c>
      <c r="L102" s="23">
        <f t="shared" si="40"/>
        <v>2.8403511104579691E-2</v>
      </c>
      <c r="M102" s="23">
        <f>SUM(M95:M101)</f>
        <v>4.9920241790208097E-3</v>
      </c>
      <c r="N102" s="23">
        <f>SUM(N95:N101)</f>
        <v>2.5637663603160764E-4</v>
      </c>
      <c r="O102" s="23">
        <f t="shared" si="40"/>
        <v>7.7303709662191787E-3</v>
      </c>
      <c r="P102" s="23">
        <f t="shared" si="40"/>
        <v>4.1769840384135871E-2</v>
      </c>
      <c r="Q102" s="23">
        <f t="shared" si="40"/>
        <v>7.4880516149119182E-3</v>
      </c>
      <c r="R102" s="23">
        <f t="shared" si="40"/>
        <v>1.0319059848797635E-2</v>
      </c>
      <c r="S102" s="23">
        <f t="shared" si="40"/>
        <v>2.2086511108385595E-4</v>
      </c>
      <c r="T102" s="23">
        <f t="shared" si="40"/>
        <v>1.1119987457709979E-4</v>
      </c>
      <c r="U102" s="23">
        <f t="shared" si="40"/>
        <v>0</v>
      </c>
      <c r="V102" s="23">
        <f t="shared" si="40"/>
        <v>0</v>
      </c>
    </row>
    <row r="103" spans="1:22">
      <c r="A103" s="19"/>
      <c r="B103" s="19"/>
      <c r="C103" s="22"/>
      <c r="D103" s="21"/>
    </row>
    <row r="104" spans="1:22" ht="12">
      <c r="A104" s="135" t="s">
        <v>49</v>
      </c>
      <c r="B104" s="19"/>
      <c r="C104" s="22"/>
      <c r="D104" s="152">
        <f t="shared" ref="D104:D111" si="41">SUM(E104:V104)</f>
        <v>1</v>
      </c>
      <c r="E104" s="152">
        <v>0</v>
      </c>
      <c r="F104" s="152">
        <v>0</v>
      </c>
      <c r="G104" s="152">
        <v>0</v>
      </c>
      <c r="H104" s="152">
        <v>0</v>
      </c>
      <c r="I104" s="152">
        <v>0</v>
      </c>
      <c r="J104" s="152">
        <v>0</v>
      </c>
      <c r="K104" s="152">
        <v>0</v>
      </c>
      <c r="L104" s="152">
        <v>0</v>
      </c>
      <c r="M104" s="152">
        <v>0</v>
      </c>
      <c r="N104" s="152">
        <v>0</v>
      </c>
      <c r="O104" s="152">
        <v>0</v>
      </c>
      <c r="P104" s="152">
        <v>0</v>
      </c>
      <c r="Q104" s="152">
        <v>0</v>
      </c>
      <c r="R104" s="152">
        <v>0</v>
      </c>
      <c r="S104" s="152">
        <v>0</v>
      </c>
      <c r="T104" s="152">
        <v>0</v>
      </c>
      <c r="U104" s="152">
        <v>1</v>
      </c>
      <c r="V104" s="152">
        <v>0</v>
      </c>
    </row>
    <row r="105" spans="1:22">
      <c r="A105" s="130" t="s">
        <v>50</v>
      </c>
      <c r="B105" s="18" t="str">
        <f>$B$5</f>
        <v>PRODUCTION</v>
      </c>
      <c r="C105" s="22"/>
      <c r="D105" s="23">
        <f t="shared" si="41"/>
        <v>0</v>
      </c>
      <c r="E105" s="23">
        <v>0</v>
      </c>
      <c r="F105" s="23">
        <v>0</v>
      </c>
      <c r="G105" s="23">
        <v>0</v>
      </c>
      <c r="H105" s="23">
        <v>0</v>
      </c>
      <c r="I105" s="23">
        <v>0</v>
      </c>
      <c r="J105" s="23">
        <v>0</v>
      </c>
      <c r="K105" s="23">
        <v>0</v>
      </c>
      <c r="L105" s="23">
        <v>0</v>
      </c>
      <c r="M105" s="23">
        <v>0</v>
      </c>
      <c r="N105" s="23">
        <v>0</v>
      </c>
      <c r="O105" s="23">
        <v>0</v>
      </c>
      <c r="P105" s="23">
        <v>0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</row>
    <row r="106" spans="1:22">
      <c r="A106" s="18" t="str">
        <f t="shared" ref="A106:A112" si="42">A105</f>
        <v>DIST_OL</v>
      </c>
      <c r="B106" s="18" t="str">
        <f>$B$6</f>
        <v>BULKTRAN</v>
      </c>
      <c r="C106" s="22"/>
      <c r="D106" s="23">
        <f t="shared" si="41"/>
        <v>0</v>
      </c>
      <c r="E106" s="23">
        <v>0</v>
      </c>
      <c r="F106" s="23">
        <v>0</v>
      </c>
      <c r="G106" s="23">
        <v>0</v>
      </c>
      <c r="H106" s="23">
        <v>0</v>
      </c>
      <c r="I106" s="23">
        <v>0</v>
      </c>
      <c r="J106" s="23">
        <v>0</v>
      </c>
      <c r="K106" s="23">
        <v>0</v>
      </c>
      <c r="L106" s="23">
        <v>0</v>
      </c>
      <c r="M106" s="23">
        <v>0</v>
      </c>
      <c r="N106" s="23">
        <v>0</v>
      </c>
      <c r="O106" s="23">
        <v>0</v>
      </c>
      <c r="P106" s="23">
        <v>0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</row>
    <row r="107" spans="1:22">
      <c r="A107" s="18" t="str">
        <f t="shared" si="42"/>
        <v>DIST_OL</v>
      </c>
      <c r="B107" s="18" t="str">
        <f>$B$7</f>
        <v>SUBTRAN</v>
      </c>
      <c r="C107" s="22"/>
      <c r="D107" s="23">
        <f t="shared" si="41"/>
        <v>0</v>
      </c>
      <c r="E107" s="23">
        <v>0</v>
      </c>
      <c r="F107" s="23">
        <v>0</v>
      </c>
      <c r="G107" s="23">
        <v>0</v>
      </c>
      <c r="H107" s="23">
        <v>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</row>
    <row r="108" spans="1:22">
      <c r="A108" s="18" t="str">
        <f t="shared" si="42"/>
        <v>DIST_OL</v>
      </c>
      <c r="B108" s="18" t="str">
        <f>$B$8</f>
        <v>DISTPRI</v>
      </c>
      <c r="C108" s="22"/>
      <c r="D108" s="23">
        <f t="shared" si="41"/>
        <v>0</v>
      </c>
      <c r="E108" s="23">
        <v>0</v>
      </c>
      <c r="F108" s="23">
        <v>0</v>
      </c>
      <c r="G108" s="23">
        <v>0</v>
      </c>
      <c r="H108" s="23">
        <v>0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</row>
    <row r="109" spans="1:22">
      <c r="A109" s="18" t="str">
        <f t="shared" si="42"/>
        <v>DIST_OL</v>
      </c>
      <c r="B109" s="18" t="str">
        <f>$B$9</f>
        <v>DISTSEC</v>
      </c>
      <c r="C109" s="22"/>
      <c r="D109" s="23">
        <f t="shared" si="41"/>
        <v>0</v>
      </c>
      <c r="E109" s="23">
        <v>0</v>
      </c>
      <c r="F109" s="23">
        <v>0</v>
      </c>
      <c r="G109" s="23">
        <v>0</v>
      </c>
      <c r="H109" s="23">
        <v>0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</row>
    <row r="110" spans="1:22">
      <c r="A110" s="18" t="str">
        <f t="shared" si="42"/>
        <v>DIST_OL</v>
      </c>
      <c r="B110" s="18" t="str">
        <f>$B$10</f>
        <v>ENERGY</v>
      </c>
      <c r="C110" s="22"/>
      <c r="D110" s="23">
        <f t="shared" si="41"/>
        <v>0</v>
      </c>
      <c r="E110" s="23">
        <v>0</v>
      </c>
      <c r="F110" s="23">
        <v>0</v>
      </c>
      <c r="G110" s="23">
        <v>0</v>
      </c>
      <c r="H110" s="23">
        <v>0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</row>
    <row r="111" spans="1:22">
      <c r="A111" s="18" t="str">
        <f t="shared" si="42"/>
        <v>DIST_OL</v>
      </c>
      <c r="B111" s="18" t="str">
        <f>$B$11</f>
        <v>CUSTOMER</v>
      </c>
      <c r="D111" s="23">
        <f t="shared" si="41"/>
        <v>1</v>
      </c>
      <c r="E111" s="23">
        <f t="shared" ref="E111:V111" si="43">E104/$D104</f>
        <v>0</v>
      </c>
      <c r="F111" s="23">
        <f t="shared" si="43"/>
        <v>0</v>
      </c>
      <c r="G111" s="23">
        <f t="shared" si="43"/>
        <v>0</v>
      </c>
      <c r="H111" s="23">
        <f t="shared" si="43"/>
        <v>0</v>
      </c>
      <c r="I111" s="23">
        <f>I104/$D104</f>
        <v>0</v>
      </c>
      <c r="J111" s="23">
        <f t="shared" si="43"/>
        <v>0</v>
      </c>
      <c r="K111" s="23">
        <f t="shared" si="43"/>
        <v>0</v>
      </c>
      <c r="L111" s="23">
        <f t="shared" si="43"/>
        <v>0</v>
      </c>
      <c r="M111" s="23">
        <f>M104/$D104</f>
        <v>0</v>
      </c>
      <c r="N111" s="23">
        <f>N104/$D104</f>
        <v>0</v>
      </c>
      <c r="O111" s="23">
        <f>O104/$D104</f>
        <v>0</v>
      </c>
      <c r="P111" s="23">
        <f>P104/$D104</f>
        <v>0</v>
      </c>
      <c r="Q111" s="23">
        <f>Q104/$D104</f>
        <v>0</v>
      </c>
      <c r="R111" s="23">
        <f t="shared" si="43"/>
        <v>0</v>
      </c>
      <c r="S111" s="23">
        <f t="shared" si="43"/>
        <v>0</v>
      </c>
      <c r="T111" s="23">
        <f>T104/$D104</f>
        <v>0</v>
      </c>
      <c r="U111" s="23">
        <f>U104/$D104</f>
        <v>1</v>
      </c>
      <c r="V111" s="23">
        <f t="shared" si="43"/>
        <v>0</v>
      </c>
    </row>
    <row r="112" spans="1:22">
      <c r="A112" s="18" t="str">
        <f t="shared" si="42"/>
        <v>DIST_OL</v>
      </c>
      <c r="B112" s="18" t="str">
        <f>$B$12</f>
        <v>TOTAL</v>
      </c>
      <c r="D112" s="23">
        <f t="shared" ref="D112:V112" si="44">SUM(D105:D111)</f>
        <v>1</v>
      </c>
      <c r="E112" s="23">
        <f t="shared" si="44"/>
        <v>0</v>
      </c>
      <c r="F112" s="23">
        <f t="shared" si="44"/>
        <v>0</v>
      </c>
      <c r="G112" s="23">
        <f t="shared" si="44"/>
        <v>0</v>
      </c>
      <c r="H112" s="23">
        <f t="shared" si="44"/>
        <v>0</v>
      </c>
      <c r="I112" s="23">
        <f t="shared" si="44"/>
        <v>0</v>
      </c>
      <c r="J112" s="23">
        <f t="shared" si="44"/>
        <v>0</v>
      </c>
      <c r="K112" s="23">
        <f t="shared" si="44"/>
        <v>0</v>
      </c>
      <c r="L112" s="23">
        <f t="shared" si="44"/>
        <v>0</v>
      </c>
      <c r="M112" s="23">
        <f>SUM(M105:M111)</f>
        <v>0</v>
      </c>
      <c r="N112" s="23">
        <f>SUM(N105:N111)</f>
        <v>0</v>
      </c>
      <c r="O112" s="23">
        <f t="shared" si="44"/>
        <v>0</v>
      </c>
      <c r="P112" s="23">
        <f t="shared" si="44"/>
        <v>0</v>
      </c>
      <c r="Q112" s="23">
        <f t="shared" si="44"/>
        <v>0</v>
      </c>
      <c r="R112" s="23">
        <f t="shared" si="44"/>
        <v>0</v>
      </c>
      <c r="S112" s="23">
        <f t="shared" si="44"/>
        <v>0</v>
      </c>
      <c r="T112" s="23">
        <f t="shared" si="44"/>
        <v>0</v>
      </c>
      <c r="U112" s="23">
        <f t="shared" si="44"/>
        <v>1</v>
      </c>
      <c r="V112" s="23">
        <f t="shared" si="44"/>
        <v>0</v>
      </c>
    </row>
    <row r="113" spans="1:22">
      <c r="A113" s="19"/>
      <c r="B113" s="19"/>
      <c r="C113" s="22"/>
      <c r="D113" s="21"/>
    </row>
    <row r="114" spans="1:22" ht="12">
      <c r="A114" s="135" t="s">
        <v>51</v>
      </c>
      <c r="B114" s="19"/>
      <c r="C114" s="22"/>
      <c r="D114" s="152">
        <f t="shared" ref="D114:D121" si="45">SUM(E114:V114)</f>
        <v>1</v>
      </c>
      <c r="E114" s="152">
        <v>0</v>
      </c>
      <c r="F114" s="152">
        <v>0</v>
      </c>
      <c r="G114" s="152">
        <v>0</v>
      </c>
      <c r="H114" s="152">
        <v>0</v>
      </c>
      <c r="I114" s="152">
        <v>0</v>
      </c>
      <c r="J114" s="152">
        <v>0</v>
      </c>
      <c r="K114" s="152">
        <v>0</v>
      </c>
      <c r="L114" s="152">
        <v>0</v>
      </c>
      <c r="M114" s="152">
        <v>0</v>
      </c>
      <c r="N114" s="152">
        <v>0</v>
      </c>
      <c r="O114" s="152">
        <v>0</v>
      </c>
      <c r="P114" s="152">
        <v>0</v>
      </c>
      <c r="Q114" s="152">
        <v>0</v>
      </c>
      <c r="R114" s="152">
        <v>0</v>
      </c>
      <c r="S114" s="152">
        <v>0</v>
      </c>
      <c r="T114" s="152">
        <v>0</v>
      </c>
      <c r="U114" s="152">
        <v>0</v>
      </c>
      <c r="V114" s="152">
        <v>1</v>
      </c>
    </row>
    <row r="115" spans="1:22">
      <c r="A115" s="130" t="s">
        <v>52</v>
      </c>
      <c r="B115" s="18" t="str">
        <f>$B$5</f>
        <v>PRODUCTION</v>
      </c>
      <c r="C115" s="22"/>
      <c r="D115" s="23">
        <f t="shared" si="45"/>
        <v>0</v>
      </c>
      <c r="E115" s="23">
        <v>0</v>
      </c>
      <c r="F115" s="23">
        <v>0</v>
      </c>
      <c r="G115" s="23">
        <v>0</v>
      </c>
      <c r="H115" s="23">
        <v>0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</row>
    <row r="116" spans="1:22">
      <c r="A116" s="18" t="str">
        <f t="shared" ref="A116:A122" si="46">A115</f>
        <v>DIST_SL</v>
      </c>
      <c r="B116" s="18" t="str">
        <f>$B$6</f>
        <v>BULKTRAN</v>
      </c>
      <c r="C116" s="22"/>
      <c r="D116" s="23">
        <f t="shared" si="45"/>
        <v>0</v>
      </c>
      <c r="E116" s="23">
        <v>0</v>
      </c>
      <c r="F116" s="23">
        <v>0</v>
      </c>
      <c r="G116" s="23">
        <v>0</v>
      </c>
      <c r="H116" s="23">
        <v>0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</row>
    <row r="117" spans="1:22">
      <c r="A117" s="18" t="str">
        <f t="shared" si="46"/>
        <v>DIST_SL</v>
      </c>
      <c r="B117" s="18" t="str">
        <f>$B$7</f>
        <v>SUBTRAN</v>
      </c>
      <c r="C117" s="22"/>
      <c r="D117" s="23">
        <f t="shared" si="45"/>
        <v>0</v>
      </c>
      <c r="E117" s="23">
        <v>0</v>
      </c>
      <c r="F117" s="23">
        <v>0</v>
      </c>
      <c r="G117" s="23">
        <v>0</v>
      </c>
      <c r="H117" s="23">
        <v>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</row>
    <row r="118" spans="1:22">
      <c r="A118" s="18" t="str">
        <f t="shared" si="46"/>
        <v>DIST_SL</v>
      </c>
      <c r="B118" s="18" t="str">
        <f>$B$8</f>
        <v>DISTPRI</v>
      </c>
      <c r="C118" s="22"/>
      <c r="D118" s="23">
        <f t="shared" si="45"/>
        <v>0</v>
      </c>
      <c r="E118" s="23">
        <v>0</v>
      </c>
      <c r="F118" s="23">
        <v>0</v>
      </c>
      <c r="G118" s="23">
        <v>0</v>
      </c>
      <c r="H118" s="23">
        <v>0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</row>
    <row r="119" spans="1:22">
      <c r="A119" s="18" t="str">
        <f t="shared" si="46"/>
        <v>DIST_SL</v>
      </c>
      <c r="B119" s="18" t="str">
        <f>$B$9</f>
        <v>DISTSEC</v>
      </c>
      <c r="C119" s="22"/>
      <c r="D119" s="23">
        <f t="shared" si="45"/>
        <v>0</v>
      </c>
      <c r="E119" s="23">
        <v>0</v>
      </c>
      <c r="F119" s="23">
        <v>0</v>
      </c>
      <c r="G119" s="23">
        <v>0</v>
      </c>
      <c r="H119" s="23">
        <v>0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</row>
    <row r="120" spans="1:22">
      <c r="A120" s="18" t="str">
        <f t="shared" si="46"/>
        <v>DIST_SL</v>
      </c>
      <c r="B120" s="18" t="str">
        <f>$B$10</f>
        <v>ENERGY</v>
      </c>
      <c r="C120" s="22"/>
      <c r="D120" s="23">
        <f t="shared" si="45"/>
        <v>0</v>
      </c>
      <c r="E120" s="23">
        <v>0</v>
      </c>
      <c r="F120" s="23">
        <v>0</v>
      </c>
      <c r="G120" s="23">
        <v>0</v>
      </c>
      <c r="H120" s="23">
        <v>0</v>
      </c>
      <c r="I120" s="23">
        <v>0</v>
      </c>
      <c r="J120" s="23">
        <v>0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</row>
    <row r="121" spans="1:22">
      <c r="A121" s="18" t="str">
        <f t="shared" si="46"/>
        <v>DIST_SL</v>
      </c>
      <c r="B121" s="18" t="str">
        <f>$B$11</f>
        <v>CUSTOMER</v>
      </c>
      <c r="D121" s="23">
        <f t="shared" si="45"/>
        <v>1</v>
      </c>
      <c r="E121" s="23">
        <f t="shared" ref="E121:V121" si="47">E114/$D114</f>
        <v>0</v>
      </c>
      <c r="F121" s="23">
        <f t="shared" si="47"/>
        <v>0</v>
      </c>
      <c r="G121" s="23">
        <f t="shared" si="47"/>
        <v>0</v>
      </c>
      <c r="H121" s="23">
        <f t="shared" si="47"/>
        <v>0</v>
      </c>
      <c r="I121" s="23">
        <f>I114/$D114</f>
        <v>0</v>
      </c>
      <c r="J121" s="23">
        <f t="shared" si="47"/>
        <v>0</v>
      </c>
      <c r="K121" s="23">
        <f t="shared" si="47"/>
        <v>0</v>
      </c>
      <c r="L121" s="23">
        <f t="shared" si="47"/>
        <v>0</v>
      </c>
      <c r="M121" s="23">
        <f>M114/$D114</f>
        <v>0</v>
      </c>
      <c r="N121" s="23">
        <f>N114/$D114</f>
        <v>0</v>
      </c>
      <c r="O121" s="23">
        <f>O114/$D114</f>
        <v>0</v>
      </c>
      <c r="P121" s="23">
        <f>P114/$D114</f>
        <v>0</v>
      </c>
      <c r="Q121" s="23">
        <f>Q114/$D114</f>
        <v>0</v>
      </c>
      <c r="R121" s="23">
        <f t="shared" si="47"/>
        <v>0</v>
      </c>
      <c r="S121" s="23">
        <f t="shared" si="47"/>
        <v>0</v>
      </c>
      <c r="T121" s="23">
        <f>T114/$D114</f>
        <v>0</v>
      </c>
      <c r="U121" s="23">
        <f>U114/$D114</f>
        <v>0</v>
      </c>
      <c r="V121" s="23">
        <f t="shared" si="47"/>
        <v>1</v>
      </c>
    </row>
    <row r="122" spans="1:22">
      <c r="A122" s="18" t="str">
        <f t="shared" si="46"/>
        <v>DIST_SL</v>
      </c>
      <c r="B122" s="18" t="str">
        <f>$B$12</f>
        <v>TOTAL</v>
      </c>
      <c r="D122" s="23">
        <f t="shared" ref="D122:V122" si="48">SUM(D115:D121)</f>
        <v>1</v>
      </c>
      <c r="E122" s="23">
        <f t="shared" si="48"/>
        <v>0</v>
      </c>
      <c r="F122" s="23">
        <f t="shared" si="48"/>
        <v>0</v>
      </c>
      <c r="G122" s="23">
        <f t="shared" si="48"/>
        <v>0</v>
      </c>
      <c r="H122" s="23">
        <f t="shared" si="48"/>
        <v>0</v>
      </c>
      <c r="I122" s="23">
        <f t="shared" si="48"/>
        <v>0</v>
      </c>
      <c r="J122" s="23">
        <f t="shared" si="48"/>
        <v>0</v>
      </c>
      <c r="K122" s="23">
        <f t="shared" si="48"/>
        <v>0</v>
      </c>
      <c r="L122" s="23">
        <f t="shared" si="48"/>
        <v>0</v>
      </c>
      <c r="M122" s="23">
        <f>SUM(M115:M121)</f>
        <v>0</v>
      </c>
      <c r="N122" s="23">
        <f>SUM(N115:N121)</f>
        <v>0</v>
      </c>
      <c r="O122" s="23">
        <f t="shared" si="48"/>
        <v>0</v>
      </c>
      <c r="P122" s="23">
        <f t="shared" si="48"/>
        <v>0</v>
      </c>
      <c r="Q122" s="23">
        <f t="shared" si="48"/>
        <v>0</v>
      </c>
      <c r="R122" s="23">
        <f t="shared" si="48"/>
        <v>0</v>
      </c>
      <c r="S122" s="23">
        <f t="shared" si="48"/>
        <v>0</v>
      </c>
      <c r="T122" s="23">
        <f t="shared" si="48"/>
        <v>0</v>
      </c>
      <c r="U122" s="23">
        <f t="shared" si="48"/>
        <v>0</v>
      </c>
      <c r="V122" s="23">
        <f t="shared" si="48"/>
        <v>1</v>
      </c>
    </row>
    <row r="123" spans="1:22">
      <c r="A123" s="19"/>
      <c r="B123" s="19"/>
      <c r="C123" s="22"/>
      <c r="D123" s="21"/>
    </row>
    <row r="124" spans="1:22" ht="13.2">
      <c r="A124" s="135" t="s">
        <v>53</v>
      </c>
      <c r="B124" s="19"/>
      <c r="C124" s="128" t="s">
        <v>570</v>
      </c>
      <c r="D124" s="152">
        <f t="shared" ref="D124:D131" si="49">SUM(E124:V124)</f>
        <v>345257</v>
      </c>
      <c r="E124" s="152">
        <v>273038</v>
      </c>
      <c r="F124" s="152">
        <v>47776</v>
      </c>
      <c r="G124" s="152">
        <v>20127</v>
      </c>
      <c r="H124" s="152">
        <v>273</v>
      </c>
      <c r="I124" s="152">
        <v>21</v>
      </c>
      <c r="J124" s="152">
        <v>2642</v>
      </c>
      <c r="K124" s="152">
        <v>295</v>
      </c>
      <c r="L124" s="152">
        <v>85</v>
      </c>
      <c r="M124" s="152">
        <v>10</v>
      </c>
      <c r="N124" s="152">
        <v>24</v>
      </c>
      <c r="O124" s="152">
        <v>210</v>
      </c>
      <c r="P124" s="152">
        <v>150</v>
      </c>
      <c r="Q124" s="152">
        <v>18</v>
      </c>
      <c r="R124" s="152">
        <v>564</v>
      </c>
      <c r="S124" s="152">
        <v>4</v>
      </c>
      <c r="T124" s="152">
        <v>20</v>
      </c>
      <c r="U124" s="152">
        <v>0</v>
      </c>
      <c r="V124" s="152">
        <v>0</v>
      </c>
    </row>
    <row r="125" spans="1:22">
      <c r="A125" s="130" t="s">
        <v>54</v>
      </c>
      <c r="B125" s="18" t="str">
        <f>$B$5</f>
        <v>PRODUCTION</v>
      </c>
      <c r="C125" s="22"/>
      <c r="D125" s="23">
        <f t="shared" si="49"/>
        <v>0</v>
      </c>
      <c r="E125" s="23">
        <v>0</v>
      </c>
      <c r="F125" s="23">
        <v>0</v>
      </c>
      <c r="G125" s="23">
        <v>0</v>
      </c>
      <c r="H125" s="23">
        <v>0</v>
      </c>
      <c r="I125" s="23">
        <v>0</v>
      </c>
      <c r="J125" s="23">
        <v>0</v>
      </c>
      <c r="K125" s="23">
        <v>0</v>
      </c>
      <c r="L125" s="23">
        <v>0</v>
      </c>
      <c r="M125" s="23">
        <v>0</v>
      </c>
      <c r="N125" s="23">
        <v>0</v>
      </c>
      <c r="O125" s="23">
        <v>0</v>
      </c>
      <c r="P125" s="23">
        <v>0</v>
      </c>
      <c r="Q125" s="23">
        <v>0</v>
      </c>
      <c r="R125" s="23">
        <v>0</v>
      </c>
      <c r="S125" s="23">
        <v>0</v>
      </c>
      <c r="T125" s="23">
        <v>0</v>
      </c>
      <c r="U125" s="23">
        <v>0</v>
      </c>
      <c r="V125" s="23">
        <v>0</v>
      </c>
    </row>
    <row r="126" spans="1:22">
      <c r="A126" s="18" t="str">
        <f t="shared" ref="A126:A132" si="50">A125</f>
        <v>CUST_902</v>
      </c>
      <c r="B126" s="18" t="str">
        <f>$B$6</f>
        <v>BULKTRAN</v>
      </c>
      <c r="C126" s="22"/>
      <c r="D126" s="23">
        <f t="shared" si="49"/>
        <v>0</v>
      </c>
      <c r="E126" s="23">
        <v>0</v>
      </c>
      <c r="F126" s="23">
        <v>0</v>
      </c>
      <c r="G126" s="23">
        <v>0</v>
      </c>
      <c r="H126" s="23">
        <v>0</v>
      </c>
      <c r="I126" s="23">
        <v>0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</row>
    <row r="127" spans="1:22">
      <c r="A127" s="18" t="str">
        <f t="shared" si="50"/>
        <v>CUST_902</v>
      </c>
      <c r="B127" s="18" t="str">
        <f>$B$7</f>
        <v>SUBTRAN</v>
      </c>
      <c r="C127" s="22"/>
      <c r="D127" s="23">
        <f t="shared" si="49"/>
        <v>0</v>
      </c>
      <c r="E127" s="23">
        <v>0</v>
      </c>
      <c r="F127" s="23">
        <v>0</v>
      </c>
      <c r="G127" s="23">
        <v>0</v>
      </c>
      <c r="H127" s="23">
        <v>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</row>
    <row r="128" spans="1:22">
      <c r="A128" s="18" t="str">
        <f t="shared" si="50"/>
        <v>CUST_902</v>
      </c>
      <c r="B128" s="18" t="str">
        <f>$B$8</f>
        <v>DISTPRI</v>
      </c>
      <c r="C128" s="22"/>
      <c r="D128" s="23">
        <f t="shared" si="49"/>
        <v>0</v>
      </c>
      <c r="E128" s="23">
        <v>0</v>
      </c>
      <c r="F128" s="23">
        <v>0</v>
      </c>
      <c r="G128" s="23">
        <v>0</v>
      </c>
      <c r="H128" s="23">
        <v>0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</row>
    <row r="129" spans="1:22">
      <c r="A129" s="18" t="str">
        <f t="shared" si="50"/>
        <v>CUST_902</v>
      </c>
      <c r="B129" s="18" t="str">
        <f>$B$9</f>
        <v>DISTSEC</v>
      </c>
      <c r="C129" s="22"/>
      <c r="D129" s="23">
        <f t="shared" si="49"/>
        <v>0</v>
      </c>
      <c r="E129" s="23">
        <v>0</v>
      </c>
      <c r="F129" s="23">
        <v>0</v>
      </c>
      <c r="G129" s="23">
        <v>0</v>
      </c>
      <c r="H129" s="23">
        <v>0</v>
      </c>
      <c r="I129" s="23">
        <v>0</v>
      </c>
      <c r="J129" s="23">
        <v>0</v>
      </c>
      <c r="K129" s="23">
        <v>0</v>
      </c>
      <c r="L129" s="23">
        <v>0</v>
      </c>
      <c r="M129" s="23">
        <v>0</v>
      </c>
      <c r="N129" s="23">
        <v>0</v>
      </c>
      <c r="O129" s="23">
        <v>0</v>
      </c>
      <c r="P129" s="23">
        <v>0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</row>
    <row r="130" spans="1:22">
      <c r="A130" s="18" t="str">
        <f t="shared" si="50"/>
        <v>CUST_902</v>
      </c>
      <c r="B130" s="18" t="str">
        <f>$B$10</f>
        <v>ENERGY</v>
      </c>
      <c r="C130" s="22"/>
      <c r="D130" s="23">
        <f t="shared" si="49"/>
        <v>0</v>
      </c>
      <c r="E130" s="23">
        <v>0</v>
      </c>
      <c r="F130" s="23">
        <v>0</v>
      </c>
      <c r="G130" s="23">
        <v>0</v>
      </c>
      <c r="H130" s="23">
        <v>0</v>
      </c>
      <c r="I130" s="23">
        <v>0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</row>
    <row r="131" spans="1:22">
      <c r="A131" s="18" t="str">
        <f t="shared" si="50"/>
        <v>CUST_902</v>
      </c>
      <c r="B131" s="18" t="str">
        <f>$B$11</f>
        <v>CUSTOMER</v>
      </c>
      <c r="D131" s="23">
        <f t="shared" si="49"/>
        <v>0.99999999999999967</v>
      </c>
      <c r="E131" s="23">
        <f t="shared" ref="E131:V131" si="51">E124/$D124</f>
        <v>0.79082538514787537</v>
      </c>
      <c r="F131" s="23">
        <f t="shared" si="51"/>
        <v>0.1383780777797409</v>
      </c>
      <c r="G131" s="23">
        <f t="shared" si="51"/>
        <v>5.8295704359361288E-2</v>
      </c>
      <c r="H131" s="23">
        <f t="shared" si="51"/>
        <v>7.9071532220925287E-4</v>
      </c>
      <c r="I131" s="23">
        <f>I124/$D124</f>
        <v>6.0824255554557908E-5</v>
      </c>
      <c r="J131" s="23">
        <f t="shared" si="51"/>
        <v>7.6522706273877139E-3</v>
      </c>
      <c r="K131" s="23">
        <f t="shared" si="51"/>
        <v>8.544359708854563E-4</v>
      </c>
      <c r="L131" s="23">
        <f t="shared" si="51"/>
        <v>2.4619341533987726E-4</v>
      </c>
      <c r="M131" s="23">
        <f>M124/$D124</f>
        <v>2.8963931216456146E-5</v>
      </c>
      <c r="N131" s="23">
        <f>N124/$D124</f>
        <v>6.9513434919494756E-5</v>
      </c>
      <c r="O131" s="23">
        <f>O124/$D124</f>
        <v>6.082425555455791E-4</v>
      </c>
      <c r="P131" s="23">
        <f>P124/$D124</f>
        <v>4.3445896824684222E-4</v>
      </c>
      <c r="Q131" s="23">
        <f>Q124/$D124</f>
        <v>5.2135076189621067E-5</v>
      </c>
      <c r="R131" s="23">
        <f t="shared" si="51"/>
        <v>1.6335657206081268E-3</v>
      </c>
      <c r="S131" s="23">
        <f t="shared" si="51"/>
        <v>1.1585572486582459E-5</v>
      </c>
      <c r="T131" s="23">
        <f>T124/$D124</f>
        <v>5.7927862432912292E-5</v>
      </c>
      <c r="U131" s="23">
        <f>U124/$D124</f>
        <v>0</v>
      </c>
      <c r="V131" s="23">
        <f t="shared" si="51"/>
        <v>0</v>
      </c>
    </row>
    <row r="132" spans="1:22">
      <c r="A132" s="18" t="str">
        <f t="shared" si="50"/>
        <v>CUST_902</v>
      </c>
      <c r="B132" s="18" t="str">
        <f>$B$12</f>
        <v>TOTAL</v>
      </c>
      <c r="D132" s="23">
        <f t="shared" ref="D132:V132" si="52">SUM(D125:D131)</f>
        <v>0.99999999999999967</v>
      </c>
      <c r="E132" s="23">
        <f t="shared" si="52"/>
        <v>0.79082538514787537</v>
      </c>
      <c r="F132" s="23">
        <f t="shared" si="52"/>
        <v>0.1383780777797409</v>
      </c>
      <c r="G132" s="23">
        <f t="shared" si="52"/>
        <v>5.8295704359361288E-2</v>
      </c>
      <c r="H132" s="23">
        <f t="shared" si="52"/>
        <v>7.9071532220925287E-4</v>
      </c>
      <c r="I132" s="23">
        <f t="shared" si="52"/>
        <v>6.0824255554557908E-5</v>
      </c>
      <c r="J132" s="23">
        <f t="shared" si="52"/>
        <v>7.6522706273877139E-3</v>
      </c>
      <c r="K132" s="23">
        <f t="shared" si="52"/>
        <v>8.544359708854563E-4</v>
      </c>
      <c r="L132" s="23">
        <f t="shared" si="52"/>
        <v>2.4619341533987726E-4</v>
      </c>
      <c r="M132" s="23">
        <f>SUM(M125:M131)</f>
        <v>2.8963931216456146E-5</v>
      </c>
      <c r="N132" s="23">
        <f>SUM(N125:N131)</f>
        <v>6.9513434919494756E-5</v>
      </c>
      <c r="O132" s="23">
        <f t="shared" si="52"/>
        <v>6.082425555455791E-4</v>
      </c>
      <c r="P132" s="23">
        <f t="shared" si="52"/>
        <v>4.3445896824684222E-4</v>
      </c>
      <c r="Q132" s="23">
        <f t="shared" si="52"/>
        <v>5.2135076189621067E-5</v>
      </c>
      <c r="R132" s="23">
        <f t="shared" si="52"/>
        <v>1.6335657206081268E-3</v>
      </c>
      <c r="S132" s="23">
        <f t="shared" si="52"/>
        <v>1.1585572486582459E-5</v>
      </c>
      <c r="T132" s="23">
        <f t="shared" si="52"/>
        <v>5.7927862432912292E-5</v>
      </c>
      <c r="U132" s="23">
        <f t="shared" si="52"/>
        <v>0</v>
      </c>
      <c r="V132" s="23">
        <f t="shared" si="52"/>
        <v>0</v>
      </c>
    </row>
    <row r="133" spans="1:22">
      <c r="A133" s="19"/>
      <c r="B133" s="19"/>
      <c r="C133" s="22"/>
      <c r="D133" s="21"/>
    </row>
    <row r="134" spans="1:22" ht="13.2">
      <c r="A134" s="135" t="s">
        <v>55</v>
      </c>
      <c r="B134" s="19"/>
      <c r="C134" s="128" t="s">
        <v>571</v>
      </c>
      <c r="D134" s="152">
        <f t="shared" ref="D134:D141" si="53">SUM(E134:V134)</f>
        <v>4536148</v>
      </c>
      <c r="E134" s="152">
        <v>3901683</v>
      </c>
      <c r="F134" s="152">
        <v>479016</v>
      </c>
      <c r="G134" s="152">
        <v>134533</v>
      </c>
      <c r="H134" s="152">
        <v>1565</v>
      </c>
      <c r="I134" s="152">
        <v>121</v>
      </c>
      <c r="J134" s="152">
        <v>11771</v>
      </c>
      <c r="K134" s="152">
        <v>1183</v>
      </c>
      <c r="L134" s="152">
        <v>341</v>
      </c>
      <c r="M134" s="152">
        <v>40</v>
      </c>
      <c r="N134" s="152">
        <v>80</v>
      </c>
      <c r="O134" s="152">
        <v>701</v>
      </c>
      <c r="P134" s="152">
        <v>501</v>
      </c>
      <c r="Q134" s="152">
        <v>60</v>
      </c>
      <c r="R134" s="152">
        <v>3229</v>
      </c>
      <c r="S134" s="152">
        <v>20</v>
      </c>
      <c r="T134" s="152">
        <v>201</v>
      </c>
      <c r="U134" s="152">
        <v>0</v>
      </c>
      <c r="V134" s="152">
        <v>1103</v>
      </c>
    </row>
    <row r="135" spans="1:22" ht="13.2">
      <c r="A135" s="130" t="s">
        <v>56</v>
      </c>
      <c r="B135" s="18" t="str">
        <f>$B$5</f>
        <v>PRODUCTION</v>
      </c>
      <c r="C135" s="128" t="s">
        <v>572</v>
      </c>
      <c r="D135" s="23">
        <f t="shared" si="53"/>
        <v>0</v>
      </c>
      <c r="E135" s="23">
        <v>0</v>
      </c>
      <c r="F135" s="23">
        <v>0</v>
      </c>
      <c r="G135" s="23">
        <v>0</v>
      </c>
      <c r="H135" s="23">
        <v>0</v>
      </c>
      <c r="I135" s="23">
        <v>0</v>
      </c>
      <c r="J135" s="23">
        <v>0</v>
      </c>
      <c r="K135" s="23">
        <v>0</v>
      </c>
      <c r="L135" s="23">
        <v>0</v>
      </c>
      <c r="M135" s="23">
        <v>0</v>
      </c>
      <c r="N135" s="23">
        <v>0</v>
      </c>
      <c r="O135" s="23">
        <v>0</v>
      </c>
      <c r="P135" s="23">
        <v>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</row>
    <row r="136" spans="1:22" ht="13.2">
      <c r="A136" s="18" t="str">
        <f t="shared" ref="A136:A142" si="54">A135</f>
        <v>CUST_903</v>
      </c>
      <c r="B136" s="18" t="str">
        <f>$B$6</f>
        <v>BULKTRAN</v>
      </c>
      <c r="C136" s="128" t="s">
        <v>573</v>
      </c>
      <c r="D136" s="23">
        <f t="shared" si="53"/>
        <v>0</v>
      </c>
      <c r="E136" s="23">
        <v>0</v>
      </c>
      <c r="F136" s="23">
        <v>0</v>
      </c>
      <c r="G136" s="23">
        <v>0</v>
      </c>
      <c r="H136" s="23">
        <v>0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</row>
    <row r="137" spans="1:22">
      <c r="A137" s="18" t="str">
        <f t="shared" si="54"/>
        <v>CUST_903</v>
      </c>
      <c r="B137" s="18" t="str">
        <f>$B$7</f>
        <v>SUBTRAN</v>
      </c>
      <c r="C137" s="22"/>
      <c r="D137" s="23">
        <f t="shared" si="53"/>
        <v>0</v>
      </c>
      <c r="E137" s="23">
        <v>0</v>
      </c>
      <c r="F137" s="23">
        <v>0</v>
      </c>
      <c r="G137" s="23">
        <v>0</v>
      </c>
      <c r="H137" s="23">
        <v>0</v>
      </c>
      <c r="I137" s="23">
        <v>0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</row>
    <row r="138" spans="1:22">
      <c r="A138" s="18" t="str">
        <f t="shared" si="54"/>
        <v>CUST_903</v>
      </c>
      <c r="B138" s="18" t="str">
        <f>$B$8</f>
        <v>DISTPRI</v>
      </c>
      <c r="C138" s="22"/>
      <c r="D138" s="23">
        <f t="shared" si="53"/>
        <v>0</v>
      </c>
      <c r="E138" s="23">
        <v>0</v>
      </c>
      <c r="F138" s="23">
        <v>0</v>
      </c>
      <c r="G138" s="23">
        <v>0</v>
      </c>
      <c r="H138" s="23">
        <v>0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</row>
    <row r="139" spans="1:22">
      <c r="A139" s="18" t="str">
        <f t="shared" si="54"/>
        <v>CUST_903</v>
      </c>
      <c r="B139" s="18" t="str">
        <f>$B$9</f>
        <v>DISTSEC</v>
      </c>
      <c r="C139" s="22"/>
      <c r="D139" s="23">
        <f t="shared" si="53"/>
        <v>0</v>
      </c>
      <c r="E139" s="23">
        <v>0</v>
      </c>
      <c r="F139" s="23">
        <v>0</v>
      </c>
      <c r="G139" s="23">
        <v>0</v>
      </c>
      <c r="H139" s="23">
        <v>0</v>
      </c>
      <c r="I139" s="23">
        <v>0</v>
      </c>
      <c r="J139" s="23">
        <v>0</v>
      </c>
      <c r="K139" s="23">
        <v>0</v>
      </c>
      <c r="L139" s="23">
        <v>0</v>
      </c>
      <c r="M139" s="23">
        <v>0</v>
      </c>
      <c r="N139" s="23">
        <v>0</v>
      </c>
      <c r="O139" s="23">
        <v>0</v>
      </c>
      <c r="P139" s="23">
        <v>0</v>
      </c>
      <c r="Q139" s="23">
        <v>0</v>
      </c>
      <c r="R139" s="23">
        <v>0</v>
      </c>
      <c r="S139" s="23">
        <v>0</v>
      </c>
      <c r="T139" s="23">
        <v>0</v>
      </c>
      <c r="U139" s="23">
        <v>0</v>
      </c>
      <c r="V139" s="23">
        <v>0</v>
      </c>
    </row>
    <row r="140" spans="1:22">
      <c r="A140" s="18" t="str">
        <f t="shared" si="54"/>
        <v>CUST_903</v>
      </c>
      <c r="B140" s="18" t="str">
        <f>$B$10</f>
        <v>ENERGY</v>
      </c>
      <c r="C140" s="22"/>
      <c r="D140" s="23">
        <f t="shared" si="53"/>
        <v>0</v>
      </c>
      <c r="E140" s="23">
        <v>0</v>
      </c>
      <c r="F140" s="23">
        <v>0</v>
      </c>
      <c r="G140" s="23">
        <v>0</v>
      </c>
      <c r="H140" s="23">
        <v>0</v>
      </c>
      <c r="I140" s="23">
        <v>0</v>
      </c>
      <c r="J140" s="23">
        <v>0</v>
      </c>
      <c r="K140" s="23">
        <v>0</v>
      </c>
      <c r="L140" s="23">
        <v>0</v>
      </c>
      <c r="M140" s="23">
        <v>0</v>
      </c>
      <c r="N140" s="23">
        <v>0</v>
      </c>
      <c r="O140" s="23">
        <v>0</v>
      </c>
      <c r="P140" s="23">
        <v>0</v>
      </c>
      <c r="Q140" s="23">
        <v>0</v>
      </c>
      <c r="R140" s="23">
        <v>0</v>
      </c>
      <c r="S140" s="23">
        <v>0</v>
      </c>
      <c r="T140" s="23">
        <v>0</v>
      </c>
      <c r="U140" s="23">
        <v>0</v>
      </c>
      <c r="V140" s="23">
        <v>0</v>
      </c>
    </row>
    <row r="141" spans="1:22">
      <c r="A141" s="18" t="str">
        <f t="shared" si="54"/>
        <v>CUST_903</v>
      </c>
      <c r="B141" s="18" t="str">
        <f>$B$11</f>
        <v>CUSTOMER</v>
      </c>
      <c r="D141" s="23">
        <f t="shared" si="53"/>
        <v>1</v>
      </c>
      <c r="E141" s="23">
        <f t="shared" ref="E141:V141" si="55">E134/$D134</f>
        <v>0.86013132728473585</v>
      </c>
      <c r="F141" s="23">
        <f t="shared" si="55"/>
        <v>0.10559972910936768</v>
      </c>
      <c r="G141" s="23">
        <f t="shared" si="55"/>
        <v>2.9657982940591885E-2</v>
      </c>
      <c r="H141" s="23">
        <f t="shared" si="55"/>
        <v>3.4500637986238544E-4</v>
      </c>
      <c r="I141" s="23">
        <f>I134/$D134</f>
        <v>2.6674614673066222E-5</v>
      </c>
      <c r="J141" s="23">
        <f t="shared" si="55"/>
        <v>2.5949329695591941E-3</v>
      </c>
      <c r="K141" s="23">
        <f t="shared" si="55"/>
        <v>2.6079395998543256E-4</v>
      </c>
      <c r="L141" s="23">
        <f t="shared" si="55"/>
        <v>7.5173914078641168E-5</v>
      </c>
      <c r="M141" s="23">
        <f>M134/$D134</f>
        <v>8.8180544373772635E-6</v>
      </c>
      <c r="N141" s="23">
        <f>N134/$D134</f>
        <v>1.7636108874754527E-5</v>
      </c>
      <c r="O141" s="23">
        <f>O134/$D134</f>
        <v>1.5453640401503655E-4</v>
      </c>
      <c r="P141" s="23">
        <f>P134/$D134</f>
        <v>1.1044613182815022E-4</v>
      </c>
      <c r="Q141" s="23">
        <f>Q134/$D134</f>
        <v>1.3227081656065895E-5</v>
      </c>
      <c r="R141" s="23">
        <f t="shared" si="55"/>
        <v>7.1183744445727957E-4</v>
      </c>
      <c r="S141" s="23">
        <f t="shared" si="55"/>
        <v>4.4090272186886318E-6</v>
      </c>
      <c r="T141" s="23">
        <f>T134/$D134</f>
        <v>4.4310723547820753E-5</v>
      </c>
      <c r="U141" s="23">
        <f>U134/$D134</f>
        <v>0</v>
      </c>
      <c r="V141" s="23">
        <f t="shared" si="55"/>
        <v>2.4315785111067806E-4</v>
      </c>
    </row>
    <row r="142" spans="1:22">
      <c r="A142" s="18" t="str">
        <f t="shared" si="54"/>
        <v>CUST_903</v>
      </c>
      <c r="B142" s="18" t="str">
        <f>$B$12</f>
        <v>TOTAL</v>
      </c>
      <c r="D142" s="23">
        <f t="shared" ref="D142:V142" si="56">SUM(D135:D141)</f>
        <v>1</v>
      </c>
      <c r="E142" s="23">
        <f t="shared" si="56"/>
        <v>0.86013132728473585</v>
      </c>
      <c r="F142" s="23">
        <f t="shared" si="56"/>
        <v>0.10559972910936768</v>
      </c>
      <c r="G142" s="23">
        <f t="shared" si="56"/>
        <v>2.9657982940591885E-2</v>
      </c>
      <c r="H142" s="23">
        <f t="shared" si="56"/>
        <v>3.4500637986238544E-4</v>
      </c>
      <c r="I142" s="23">
        <f t="shared" si="56"/>
        <v>2.6674614673066222E-5</v>
      </c>
      <c r="J142" s="23">
        <f t="shared" si="56"/>
        <v>2.5949329695591941E-3</v>
      </c>
      <c r="K142" s="23">
        <f t="shared" si="56"/>
        <v>2.6079395998543256E-4</v>
      </c>
      <c r="L142" s="23">
        <f t="shared" si="56"/>
        <v>7.5173914078641168E-5</v>
      </c>
      <c r="M142" s="23">
        <f>SUM(M135:M141)</f>
        <v>8.8180544373772635E-6</v>
      </c>
      <c r="N142" s="23">
        <f>SUM(N135:N141)</f>
        <v>1.7636108874754527E-5</v>
      </c>
      <c r="O142" s="23">
        <f t="shared" si="56"/>
        <v>1.5453640401503655E-4</v>
      </c>
      <c r="P142" s="23">
        <f t="shared" si="56"/>
        <v>1.1044613182815022E-4</v>
      </c>
      <c r="Q142" s="23">
        <f t="shared" si="56"/>
        <v>1.3227081656065895E-5</v>
      </c>
      <c r="R142" s="23">
        <f t="shared" si="56"/>
        <v>7.1183744445727957E-4</v>
      </c>
      <c r="S142" s="23">
        <f t="shared" si="56"/>
        <v>4.4090272186886318E-6</v>
      </c>
      <c r="T142" s="23">
        <f t="shared" si="56"/>
        <v>4.4310723547820753E-5</v>
      </c>
      <c r="U142" s="23">
        <f t="shared" si="56"/>
        <v>0</v>
      </c>
      <c r="V142" s="23">
        <f t="shared" si="56"/>
        <v>2.4315785111067806E-4</v>
      </c>
    </row>
    <row r="143" spans="1:22">
      <c r="A143" s="19"/>
      <c r="B143" s="19"/>
      <c r="C143" s="22"/>
      <c r="D143" s="21"/>
    </row>
    <row r="144" spans="1:22" ht="13.2">
      <c r="A144" s="135" t="s">
        <v>57</v>
      </c>
      <c r="B144" s="19"/>
      <c r="C144" s="128" t="s">
        <v>596</v>
      </c>
      <c r="D144" s="152">
        <f t="shared" ref="D144:D151" si="57">SUM(E144:V144)</f>
        <v>819420.47999999986</v>
      </c>
      <c r="E144" s="152">
        <v>750964.34</v>
      </c>
      <c r="F144" s="152">
        <v>47675.57</v>
      </c>
      <c r="G144" s="152">
        <v>15352</v>
      </c>
      <c r="H144" s="152">
        <v>424.87</v>
      </c>
      <c r="I144" s="152">
        <v>44</v>
      </c>
      <c r="J144" s="152">
        <v>1250</v>
      </c>
      <c r="K144" s="152">
        <v>52</v>
      </c>
      <c r="L144" s="152">
        <v>0</v>
      </c>
      <c r="M144" s="152">
        <v>0</v>
      </c>
      <c r="N144" s="152">
        <v>0</v>
      </c>
      <c r="O144" s="152">
        <v>13</v>
      </c>
      <c r="P144" s="152">
        <v>0</v>
      </c>
      <c r="Q144" s="152">
        <v>0</v>
      </c>
      <c r="R144" s="152">
        <v>0</v>
      </c>
      <c r="S144" s="152">
        <v>0</v>
      </c>
      <c r="T144" s="152">
        <v>0</v>
      </c>
      <c r="U144" s="152">
        <v>3644.7</v>
      </c>
      <c r="V144" s="152">
        <v>0</v>
      </c>
    </row>
    <row r="145" spans="1:22" ht="13.2">
      <c r="A145" s="130" t="s">
        <v>58</v>
      </c>
      <c r="B145" s="18" t="str">
        <f>$B$5</f>
        <v>PRODUCTION</v>
      </c>
      <c r="C145" s="128" t="s">
        <v>595</v>
      </c>
      <c r="D145" s="23">
        <f t="shared" si="57"/>
        <v>0</v>
      </c>
      <c r="E145" s="23">
        <v>0</v>
      </c>
      <c r="F145" s="23">
        <v>0</v>
      </c>
      <c r="G145" s="23">
        <v>0</v>
      </c>
      <c r="H145" s="23">
        <v>0</v>
      </c>
      <c r="I145" s="23">
        <v>0</v>
      </c>
      <c r="J145" s="23">
        <v>0</v>
      </c>
      <c r="K145" s="23">
        <v>0</v>
      </c>
      <c r="L145" s="23">
        <v>0</v>
      </c>
      <c r="M145" s="23">
        <v>0</v>
      </c>
      <c r="N145" s="23">
        <v>0</v>
      </c>
      <c r="O145" s="23">
        <v>0</v>
      </c>
      <c r="P145" s="23">
        <v>0</v>
      </c>
      <c r="Q145" s="23">
        <v>0</v>
      </c>
      <c r="R145" s="23">
        <v>0</v>
      </c>
      <c r="S145" s="23">
        <v>0</v>
      </c>
      <c r="T145" s="23">
        <v>0</v>
      </c>
      <c r="U145" s="23">
        <v>0</v>
      </c>
      <c r="V145" s="23">
        <v>0</v>
      </c>
    </row>
    <row r="146" spans="1:22" ht="13.2">
      <c r="A146" s="18" t="str">
        <f t="shared" ref="A146:A152" si="58">A145</f>
        <v>CUST_451</v>
      </c>
      <c r="B146" s="18" t="str">
        <f>$B$6</f>
        <v>BULKTRAN</v>
      </c>
      <c r="C146" s="128" t="s">
        <v>149</v>
      </c>
      <c r="D146" s="23">
        <f t="shared" si="57"/>
        <v>0</v>
      </c>
      <c r="E146" s="23">
        <v>0</v>
      </c>
      <c r="F146" s="23">
        <v>0</v>
      </c>
      <c r="G146" s="23">
        <v>0</v>
      </c>
      <c r="H146" s="23">
        <v>0</v>
      </c>
      <c r="I146" s="23">
        <v>0</v>
      </c>
      <c r="J146" s="23">
        <v>0</v>
      </c>
      <c r="K146" s="23">
        <v>0</v>
      </c>
      <c r="L146" s="23">
        <v>0</v>
      </c>
      <c r="M146" s="23">
        <v>0</v>
      </c>
      <c r="N146" s="23">
        <v>0</v>
      </c>
      <c r="O146" s="23">
        <v>0</v>
      </c>
      <c r="P146" s="23">
        <v>0</v>
      </c>
      <c r="Q146" s="23">
        <v>0</v>
      </c>
      <c r="R146" s="23">
        <v>0</v>
      </c>
      <c r="S146" s="23">
        <v>0</v>
      </c>
      <c r="T146" s="23">
        <v>0</v>
      </c>
      <c r="U146" s="23">
        <v>0</v>
      </c>
      <c r="V146" s="23">
        <v>0</v>
      </c>
    </row>
    <row r="147" spans="1:22">
      <c r="A147" s="18" t="str">
        <f t="shared" si="58"/>
        <v>CUST_451</v>
      </c>
      <c r="B147" s="18" t="str">
        <f>$B$7</f>
        <v>SUBTRAN</v>
      </c>
      <c r="C147" s="22"/>
      <c r="D147" s="23">
        <f t="shared" si="57"/>
        <v>0</v>
      </c>
      <c r="E147" s="23">
        <v>0</v>
      </c>
      <c r="F147" s="23">
        <v>0</v>
      </c>
      <c r="G147" s="23">
        <v>0</v>
      </c>
      <c r="H147" s="23">
        <v>0</v>
      </c>
      <c r="I147" s="23">
        <v>0</v>
      </c>
      <c r="J147" s="23">
        <v>0</v>
      </c>
      <c r="K147" s="23">
        <v>0</v>
      </c>
      <c r="L147" s="23">
        <v>0</v>
      </c>
      <c r="M147" s="23">
        <v>0</v>
      </c>
      <c r="N147" s="23">
        <v>0</v>
      </c>
      <c r="O147" s="23">
        <v>0</v>
      </c>
      <c r="P147" s="23">
        <v>0</v>
      </c>
      <c r="Q147" s="23">
        <v>0</v>
      </c>
      <c r="R147" s="23">
        <v>0</v>
      </c>
      <c r="S147" s="23">
        <v>0</v>
      </c>
      <c r="T147" s="23">
        <v>0</v>
      </c>
      <c r="U147" s="23">
        <v>0</v>
      </c>
      <c r="V147" s="23">
        <v>0</v>
      </c>
    </row>
    <row r="148" spans="1:22">
      <c r="A148" s="18" t="str">
        <f t="shared" si="58"/>
        <v>CUST_451</v>
      </c>
      <c r="B148" s="18" t="str">
        <f>$B$8</f>
        <v>DISTPRI</v>
      </c>
      <c r="C148" s="22"/>
      <c r="D148" s="23">
        <f t="shared" si="57"/>
        <v>0</v>
      </c>
      <c r="E148" s="23">
        <v>0</v>
      </c>
      <c r="F148" s="23">
        <v>0</v>
      </c>
      <c r="G148" s="23">
        <v>0</v>
      </c>
      <c r="H148" s="23">
        <v>0</v>
      </c>
      <c r="I148" s="23">
        <v>0</v>
      </c>
      <c r="J148" s="23">
        <v>0</v>
      </c>
      <c r="K148" s="23">
        <v>0</v>
      </c>
      <c r="L148" s="23">
        <v>0</v>
      </c>
      <c r="M148" s="23">
        <v>0</v>
      </c>
      <c r="N148" s="23">
        <v>0</v>
      </c>
      <c r="O148" s="23">
        <v>0</v>
      </c>
      <c r="P148" s="23">
        <v>0</v>
      </c>
      <c r="Q148" s="23">
        <v>0</v>
      </c>
      <c r="R148" s="23">
        <v>0</v>
      </c>
      <c r="S148" s="23">
        <v>0</v>
      </c>
      <c r="T148" s="23">
        <v>0</v>
      </c>
      <c r="U148" s="23">
        <v>0</v>
      </c>
      <c r="V148" s="23">
        <v>0</v>
      </c>
    </row>
    <row r="149" spans="1:22">
      <c r="A149" s="18" t="str">
        <f t="shared" si="58"/>
        <v>CUST_451</v>
      </c>
      <c r="B149" s="18" t="str">
        <f>$B$9</f>
        <v>DISTSEC</v>
      </c>
      <c r="C149" s="22"/>
      <c r="D149" s="23">
        <f t="shared" si="57"/>
        <v>0</v>
      </c>
      <c r="E149" s="23">
        <v>0</v>
      </c>
      <c r="F149" s="23">
        <v>0</v>
      </c>
      <c r="G149" s="23">
        <v>0</v>
      </c>
      <c r="H149" s="23">
        <v>0</v>
      </c>
      <c r="I149" s="23">
        <v>0</v>
      </c>
      <c r="J149" s="23">
        <v>0</v>
      </c>
      <c r="K149" s="23">
        <v>0</v>
      </c>
      <c r="L149" s="23">
        <v>0</v>
      </c>
      <c r="M149" s="23">
        <v>0</v>
      </c>
      <c r="N149" s="23">
        <v>0</v>
      </c>
      <c r="O149" s="23">
        <v>0</v>
      </c>
      <c r="P149" s="23">
        <v>0</v>
      </c>
      <c r="Q149" s="23">
        <v>0</v>
      </c>
      <c r="R149" s="23">
        <v>0</v>
      </c>
      <c r="S149" s="23">
        <v>0</v>
      </c>
      <c r="T149" s="23">
        <v>0</v>
      </c>
      <c r="U149" s="23">
        <v>0</v>
      </c>
      <c r="V149" s="23">
        <v>0</v>
      </c>
    </row>
    <row r="150" spans="1:22">
      <c r="A150" s="18" t="str">
        <f t="shared" si="58"/>
        <v>CUST_451</v>
      </c>
      <c r="B150" s="18" t="str">
        <f>$B$10</f>
        <v>ENERGY</v>
      </c>
      <c r="C150" s="22"/>
      <c r="D150" s="23">
        <f t="shared" si="57"/>
        <v>0</v>
      </c>
      <c r="E150" s="23">
        <v>0</v>
      </c>
      <c r="F150" s="23">
        <v>0</v>
      </c>
      <c r="G150" s="23">
        <v>0</v>
      </c>
      <c r="H150" s="23">
        <v>0</v>
      </c>
      <c r="I150" s="23">
        <v>0</v>
      </c>
      <c r="J150" s="23">
        <v>0</v>
      </c>
      <c r="K150" s="23">
        <v>0</v>
      </c>
      <c r="L150" s="23">
        <v>0</v>
      </c>
      <c r="M150" s="23">
        <v>0</v>
      </c>
      <c r="N150" s="23">
        <v>0</v>
      </c>
      <c r="O150" s="23">
        <v>0</v>
      </c>
      <c r="P150" s="23">
        <v>0</v>
      </c>
      <c r="Q150" s="23">
        <v>0</v>
      </c>
      <c r="R150" s="23">
        <v>0</v>
      </c>
      <c r="S150" s="23">
        <v>0</v>
      </c>
      <c r="T150" s="23">
        <v>0</v>
      </c>
      <c r="U150" s="23">
        <v>0</v>
      </c>
      <c r="V150" s="23">
        <v>0</v>
      </c>
    </row>
    <row r="151" spans="1:22">
      <c r="A151" s="18" t="str">
        <f t="shared" si="58"/>
        <v>CUST_451</v>
      </c>
      <c r="B151" s="18" t="str">
        <f>$B$11</f>
        <v>CUSTOMER</v>
      </c>
      <c r="D151" s="23">
        <f t="shared" si="57"/>
        <v>1.0000000000000002</v>
      </c>
      <c r="E151" s="23">
        <f t="shared" ref="E151:V151" si="59">E144/$D144</f>
        <v>0.9164578605601853</v>
      </c>
      <c r="F151" s="23">
        <f t="shared" si="59"/>
        <v>5.8182058129667452E-2</v>
      </c>
      <c r="G151" s="23">
        <f t="shared" si="59"/>
        <v>1.8735191973722701E-2</v>
      </c>
      <c r="H151" s="23">
        <f t="shared" si="59"/>
        <v>5.1850058714666253E-4</v>
      </c>
      <c r="I151" s="23">
        <f>I144/$D144</f>
        <v>5.3696485594306853E-5</v>
      </c>
      <c r="J151" s="23">
        <f t="shared" si="59"/>
        <v>1.5254683407473538E-3</v>
      </c>
      <c r="K151" s="23">
        <f t="shared" si="59"/>
        <v>6.3459482975089924E-5</v>
      </c>
      <c r="L151" s="23">
        <f t="shared" si="59"/>
        <v>0</v>
      </c>
      <c r="M151" s="23">
        <f>M144/$D144</f>
        <v>0</v>
      </c>
      <c r="N151" s="23">
        <f>N144/$D144</f>
        <v>0</v>
      </c>
      <c r="O151" s="23">
        <f>O144/$D144</f>
        <v>1.5864870743772481E-5</v>
      </c>
      <c r="P151" s="23">
        <f>P144/$D144</f>
        <v>0</v>
      </c>
      <c r="Q151" s="23">
        <f>Q144/$D144</f>
        <v>0</v>
      </c>
      <c r="R151" s="23">
        <f t="shared" si="59"/>
        <v>0</v>
      </c>
      <c r="S151" s="23">
        <f t="shared" si="59"/>
        <v>0</v>
      </c>
      <c r="T151" s="23">
        <f>T144/$D144</f>
        <v>0</v>
      </c>
      <c r="U151" s="23">
        <f>U144/$D144</f>
        <v>4.4478995692175038E-3</v>
      </c>
      <c r="V151" s="23">
        <f t="shared" si="59"/>
        <v>0</v>
      </c>
    </row>
    <row r="152" spans="1:22">
      <c r="A152" s="18" t="str">
        <f t="shared" si="58"/>
        <v>CUST_451</v>
      </c>
      <c r="B152" s="18" t="str">
        <f>$B$12</f>
        <v>TOTAL</v>
      </c>
      <c r="D152" s="23">
        <f t="shared" ref="D152:V152" si="60">SUM(D145:D151)</f>
        <v>1.0000000000000002</v>
      </c>
      <c r="E152" s="23">
        <f t="shared" si="60"/>
        <v>0.9164578605601853</v>
      </c>
      <c r="F152" s="23">
        <f t="shared" si="60"/>
        <v>5.8182058129667452E-2</v>
      </c>
      <c r="G152" s="23">
        <f t="shared" si="60"/>
        <v>1.8735191973722701E-2</v>
      </c>
      <c r="H152" s="23">
        <f t="shared" si="60"/>
        <v>5.1850058714666253E-4</v>
      </c>
      <c r="I152" s="23">
        <f t="shared" si="60"/>
        <v>5.3696485594306853E-5</v>
      </c>
      <c r="J152" s="23">
        <f t="shared" si="60"/>
        <v>1.5254683407473538E-3</v>
      </c>
      <c r="K152" s="23">
        <f t="shared" si="60"/>
        <v>6.3459482975089924E-5</v>
      </c>
      <c r="L152" s="23">
        <f t="shared" si="60"/>
        <v>0</v>
      </c>
      <c r="M152" s="23">
        <f>SUM(M145:M151)</f>
        <v>0</v>
      </c>
      <c r="N152" s="23">
        <f>SUM(N145:N151)</f>
        <v>0</v>
      </c>
      <c r="O152" s="23">
        <f t="shared" si="60"/>
        <v>1.5864870743772481E-5</v>
      </c>
      <c r="P152" s="23">
        <f t="shared" si="60"/>
        <v>0</v>
      </c>
      <c r="Q152" s="23">
        <f t="shared" si="60"/>
        <v>0</v>
      </c>
      <c r="R152" s="23">
        <f t="shared" si="60"/>
        <v>0</v>
      </c>
      <c r="S152" s="23">
        <f t="shared" si="60"/>
        <v>0</v>
      </c>
      <c r="T152" s="23">
        <f t="shared" si="60"/>
        <v>0</v>
      </c>
      <c r="U152" s="23">
        <f t="shared" si="60"/>
        <v>4.4478995692175038E-3</v>
      </c>
      <c r="V152" s="23">
        <f t="shared" si="60"/>
        <v>0</v>
      </c>
    </row>
    <row r="153" spans="1:22">
      <c r="A153" s="19"/>
      <c r="B153" s="19"/>
      <c r="C153" s="22"/>
      <c r="D153" s="21"/>
    </row>
    <row r="154" spans="1:22" ht="13.2">
      <c r="A154" s="135" t="s">
        <v>195</v>
      </c>
      <c r="B154" s="19"/>
      <c r="C154" s="128" t="s">
        <v>596</v>
      </c>
      <c r="D154" s="152">
        <f t="shared" ref="D154:D161" si="61">SUM(E154:V154)</f>
        <v>26429740</v>
      </c>
      <c r="E154" s="152">
        <v>19268539</v>
      </c>
      <c r="F154" s="152">
        <v>1283411</v>
      </c>
      <c r="G154" s="152">
        <v>2225334</v>
      </c>
      <c r="H154" s="152">
        <v>286407</v>
      </c>
      <c r="I154" s="152">
        <v>367684</v>
      </c>
      <c r="J154" s="152">
        <v>1011520</v>
      </c>
      <c r="K154" s="152">
        <v>552921</v>
      </c>
      <c r="L154" s="152">
        <v>367041</v>
      </c>
      <c r="M154" s="152">
        <v>0</v>
      </c>
      <c r="N154" s="152">
        <v>0</v>
      </c>
      <c r="O154" s="152">
        <v>426340</v>
      </c>
      <c r="P154" s="152">
        <v>281879</v>
      </c>
      <c r="Q154" s="152">
        <v>213031</v>
      </c>
      <c r="R154" s="152">
        <v>28410</v>
      </c>
      <c r="S154" s="152">
        <v>0</v>
      </c>
      <c r="T154" s="152">
        <v>0</v>
      </c>
      <c r="U154" s="152">
        <v>117223</v>
      </c>
      <c r="V154" s="152">
        <v>0</v>
      </c>
    </row>
    <row r="155" spans="1:22" ht="13.2">
      <c r="A155" s="131" t="s">
        <v>196</v>
      </c>
      <c r="B155" s="18" t="str">
        <f>$B$5</f>
        <v>PRODUCTION</v>
      </c>
      <c r="C155" s="128" t="s">
        <v>595</v>
      </c>
      <c r="D155" s="23">
        <f t="shared" si="61"/>
        <v>0</v>
      </c>
      <c r="E155" s="23">
        <v>0</v>
      </c>
      <c r="F155" s="23">
        <v>0</v>
      </c>
      <c r="G155" s="23">
        <v>0</v>
      </c>
      <c r="H155" s="23">
        <v>0</v>
      </c>
      <c r="I155" s="23">
        <v>0</v>
      </c>
      <c r="J155" s="23">
        <v>0</v>
      </c>
      <c r="K155" s="23">
        <v>0</v>
      </c>
      <c r="L155" s="23">
        <v>0</v>
      </c>
      <c r="M155" s="23">
        <v>0</v>
      </c>
      <c r="N155" s="23">
        <v>0</v>
      </c>
      <c r="O155" s="23">
        <v>0</v>
      </c>
      <c r="P155" s="23">
        <v>0</v>
      </c>
      <c r="Q155" s="23">
        <v>0</v>
      </c>
      <c r="R155" s="23">
        <v>0</v>
      </c>
      <c r="S155" s="23">
        <v>0</v>
      </c>
      <c r="T155" s="23">
        <v>0</v>
      </c>
      <c r="U155" s="23">
        <v>0</v>
      </c>
      <c r="V155" s="23">
        <v>0</v>
      </c>
    </row>
    <row r="156" spans="1:22" ht="13.2">
      <c r="A156" s="18" t="str">
        <f t="shared" ref="A156:A162" si="62">A155</f>
        <v>CUST_DEP</v>
      </c>
      <c r="B156" s="18" t="str">
        <f>$B$6</f>
        <v>BULKTRAN</v>
      </c>
      <c r="C156" s="128" t="s">
        <v>372</v>
      </c>
      <c r="D156" s="23">
        <f t="shared" si="61"/>
        <v>0</v>
      </c>
      <c r="E156" s="23">
        <v>0</v>
      </c>
      <c r="F156" s="23">
        <v>0</v>
      </c>
      <c r="G156" s="23">
        <v>0</v>
      </c>
      <c r="H156" s="23">
        <v>0</v>
      </c>
      <c r="I156" s="23">
        <v>0</v>
      </c>
      <c r="J156" s="23">
        <v>0</v>
      </c>
      <c r="K156" s="23">
        <v>0</v>
      </c>
      <c r="L156" s="23">
        <v>0</v>
      </c>
      <c r="M156" s="23">
        <v>0</v>
      </c>
      <c r="N156" s="23">
        <v>0</v>
      </c>
      <c r="O156" s="23">
        <v>0</v>
      </c>
      <c r="P156" s="23">
        <v>0</v>
      </c>
      <c r="Q156" s="23">
        <v>0</v>
      </c>
      <c r="R156" s="23">
        <v>0</v>
      </c>
      <c r="S156" s="23">
        <v>0</v>
      </c>
      <c r="T156" s="23">
        <v>0</v>
      </c>
      <c r="U156" s="23">
        <v>0</v>
      </c>
      <c r="V156" s="23">
        <v>0</v>
      </c>
    </row>
    <row r="157" spans="1:22">
      <c r="A157" s="18" t="str">
        <f t="shared" si="62"/>
        <v>CUST_DEP</v>
      </c>
      <c r="B157" s="18" t="str">
        <f>$B$7</f>
        <v>SUBTRAN</v>
      </c>
      <c r="C157" s="22"/>
      <c r="D157" s="23">
        <f t="shared" si="61"/>
        <v>0</v>
      </c>
      <c r="E157" s="23">
        <v>0</v>
      </c>
      <c r="F157" s="23">
        <v>0</v>
      </c>
      <c r="G157" s="23">
        <v>0</v>
      </c>
      <c r="H157" s="23">
        <v>0</v>
      </c>
      <c r="I157" s="23">
        <v>0</v>
      </c>
      <c r="J157" s="23">
        <v>0</v>
      </c>
      <c r="K157" s="23">
        <v>0</v>
      </c>
      <c r="L157" s="23">
        <v>0</v>
      </c>
      <c r="M157" s="23">
        <v>0</v>
      </c>
      <c r="N157" s="23">
        <v>0</v>
      </c>
      <c r="O157" s="23">
        <v>0</v>
      </c>
      <c r="P157" s="23">
        <v>0</v>
      </c>
      <c r="Q157" s="23">
        <v>0</v>
      </c>
      <c r="R157" s="23">
        <v>0</v>
      </c>
      <c r="S157" s="23">
        <v>0</v>
      </c>
      <c r="T157" s="23">
        <v>0</v>
      </c>
      <c r="U157" s="23">
        <v>0</v>
      </c>
      <c r="V157" s="23">
        <v>0</v>
      </c>
    </row>
    <row r="158" spans="1:22">
      <c r="A158" s="18" t="str">
        <f t="shared" si="62"/>
        <v>CUST_DEP</v>
      </c>
      <c r="B158" s="18" t="str">
        <f>$B$8</f>
        <v>DISTPRI</v>
      </c>
      <c r="C158" s="22"/>
      <c r="D158" s="23">
        <f t="shared" si="61"/>
        <v>0</v>
      </c>
      <c r="E158" s="23">
        <v>0</v>
      </c>
      <c r="F158" s="23">
        <v>0</v>
      </c>
      <c r="G158" s="23">
        <v>0</v>
      </c>
      <c r="H158" s="23">
        <v>0</v>
      </c>
      <c r="I158" s="23">
        <v>0</v>
      </c>
      <c r="J158" s="23">
        <v>0</v>
      </c>
      <c r="K158" s="23">
        <v>0</v>
      </c>
      <c r="L158" s="23">
        <v>0</v>
      </c>
      <c r="M158" s="23">
        <v>0</v>
      </c>
      <c r="N158" s="23">
        <v>0</v>
      </c>
      <c r="O158" s="23">
        <v>0</v>
      </c>
      <c r="P158" s="23">
        <v>0</v>
      </c>
      <c r="Q158" s="23">
        <v>0</v>
      </c>
      <c r="R158" s="23">
        <v>0</v>
      </c>
      <c r="S158" s="23">
        <v>0</v>
      </c>
      <c r="T158" s="23">
        <v>0</v>
      </c>
      <c r="U158" s="23">
        <v>0</v>
      </c>
      <c r="V158" s="23">
        <v>0</v>
      </c>
    </row>
    <row r="159" spans="1:22">
      <c r="A159" s="18" t="str">
        <f t="shared" si="62"/>
        <v>CUST_DEP</v>
      </c>
      <c r="B159" s="18" t="str">
        <f>$B$9</f>
        <v>DISTSEC</v>
      </c>
      <c r="C159" s="22"/>
      <c r="D159" s="23">
        <f t="shared" si="61"/>
        <v>0</v>
      </c>
      <c r="E159" s="23">
        <v>0</v>
      </c>
      <c r="F159" s="23">
        <v>0</v>
      </c>
      <c r="G159" s="23">
        <v>0</v>
      </c>
      <c r="H159" s="23">
        <v>0</v>
      </c>
      <c r="I159" s="23">
        <v>0</v>
      </c>
      <c r="J159" s="23">
        <v>0</v>
      </c>
      <c r="K159" s="23">
        <v>0</v>
      </c>
      <c r="L159" s="23">
        <v>0</v>
      </c>
      <c r="M159" s="23">
        <v>0</v>
      </c>
      <c r="N159" s="23">
        <v>0</v>
      </c>
      <c r="O159" s="23">
        <v>0</v>
      </c>
      <c r="P159" s="23">
        <v>0</v>
      </c>
      <c r="Q159" s="23">
        <v>0</v>
      </c>
      <c r="R159" s="23">
        <v>0</v>
      </c>
      <c r="S159" s="23">
        <v>0</v>
      </c>
      <c r="T159" s="23">
        <v>0</v>
      </c>
      <c r="U159" s="23">
        <v>0</v>
      </c>
      <c r="V159" s="23">
        <v>0</v>
      </c>
    </row>
    <row r="160" spans="1:22">
      <c r="A160" s="18" t="str">
        <f t="shared" si="62"/>
        <v>CUST_DEP</v>
      </c>
      <c r="B160" s="18" t="str">
        <f>$B$10</f>
        <v>ENERGY</v>
      </c>
      <c r="C160" s="22"/>
      <c r="D160" s="23">
        <f t="shared" si="61"/>
        <v>0</v>
      </c>
      <c r="E160" s="23">
        <v>0</v>
      </c>
      <c r="F160" s="23">
        <v>0</v>
      </c>
      <c r="G160" s="23">
        <v>0</v>
      </c>
      <c r="H160" s="23">
        <v>0</v>
      </c>
      <c r="I160" s="23">
        <v>0</v>
      </c>
      <c r="J160" s="23">
        <v>0</v>
      </c>
      <c r="K160" s="23">
        <v>0</v>
      </c>
      <c r="L160" s="23">
        <v>0</v>
      </c>
      <c r="M160" s="23">
        <v>0</v>
      </c>
      <c r="N160" s="23">
        <v>0</v>
      </c>
      <c r="O160" s="23">
        <v>0</v>
      </c>
      <c r="P160" s="23">
        <v>0</v>
      </c>
      <c r="Q160" s="23">
        <v>0</v>
      </c>
      <c r="R160" s="23">
        <v>0</v>
      </c>
      <c r="S160" s="23">
        <v>0</v>
      </c>
      <c r="T160" s="23">
        <v>0</v>
      </c>
      <c r="U160" s="23">
        <v>0</v>
      </c>
      <c r="V160" s="23">
        <v>0</v>
      </c>
    </row>
    <row r="161" spans="1:22">
      <c r="A161" s="18" t="str">
        <f t="shared" si="62"/>
        <v>CUST_DEP</v>
      </c>
      <c r="B161" s="18" t="str">
        <f>$B$11</f>
        <v>CUSTOMER</v>
      </c>
      <c r="C161" s="22"/>
      <c r="D161" s="23">
        <f t="shared" si="61"/>
        <v>1.0000000000000002</v>
      </c>
      <c r="E161" s="23">
        <f t="shared" ref="E161:V161" si="63">E154/$D154</f>
        <v>0.72904761832693021</v>
      </c>
      <c r="F161" s="23">
        <f t="shared" si="63"/>
        <v>4.8559350186570129E-2</v>
      </c>
      <c r="G161" s="23">
        <f t="shared" si="63"/>
        <v>8.4198104105450908E-2</v>
      </c>
      <c r="H161" s="23">
        <f t="shared" si="63"/>
        <v>1.0836542470716699E-2</v>
      </c>
      <c r="I161" s="23">
        <f t="shared" si="63"/>
        <v>1.3911752442513622E-2</v>
      </c>
      <c r="J161" s="23">
        <f t="shared" si="63"/>
        <v>3.8272037485045256E-2</v>
      </c>
      <c r="K161" s="23">
        <f t="shared" si="63"/>
        <v>2.0920410113758212E-2</v>
      </c>
      <c r="L161" s="23">
        <f t="shared" si="63"/>
        <v>1.3887423788504919E-2</v>
      </c>
      <c r="M161" s="23">
        <f t="shared" si="63"/>
        <v>0</v>
      </c>
      <c r="N161" s="23">
        <f t="shared" si="63"/>
        <v>0</v>
      </c>
      <c r="O161" s="23">
        <f t="shared" si="63"/>
        <v>1.6131070528881481E-2</v>
      </c>
      <c r="P161" s="23">
        <f t="shared" si="63"/>
        <v>1.0665220316204397E-2</v>
      </c>
      <c r="Q161" s="23">
        <f t="shared" si="63"/>
        <v>8.0602760375243949E-3</v>
      </c>
      <c r="R161" s="23">
        <f t="shared" si="63"/>
        <v>1.074925443837132E-3</v>
      </c>
      <c r="S161" s="23">
        <f t="shared" si="63"/>
        <v>0</v>
      </c>
      <c r="T161" s="23">
        <f t="shared" si="63"/>
        <v>0</v>
      </c>
      <c r="U161" s="23">
        <f t="shared" si="63"/>
        <v>4.4352687540626578E-3</v>
      </c>
      <c r="V161" s="23">
        <f t="shared" si="63"/>
        <v>0</v>
      </c>
    </row>
    <row r="162" spans="1:22">
      <c r="A162" s="18" t="str">
        <f t="shared" si="62"/>
        <v>CUST_DEP</v>
      </c>
      <c r="B162" s="18" t="str">
        <f>$B$12</f>
        <v>TOTAL</v>
      </c>
      <c r="C162" s="22"/>
      <c r="D162" s="23">
        <f t="shared" ref="D162:V162" si="64">SUM(D155:D161)</f>
        <v>1.0000000000000002</v>
      </c>
      <c r="E162" s="23">
        <f t="shared" si="64"/>
        <v>0.72904761832693021</v>
      </c>
      <c r="F162" s="23">
        <f t="shared" si="64"/>
        <v>4.8559350186570129E-2</v>
      </c>
      <c r="G162" s="23">
        <f t="shared" si="64"/>
        <v>8.4198104105450908E-2</v>
      </c>
      <c r="H162" s="23">
        <f t="shared" si="64"/>
        <v>1.0836542470716699E-2</v>
      </c>
      <c r="I162" s="23">
        <f t="shared" si="64"/>
        <v>1.3911752442513622E-2</v>
      </c>
      <c r="J162" s="23">
        <f t="shared" si="64"/>
        <v>3.8272037485045256E-2</v>
      </c>
      <c r="K162" s="23">
        <f t="shared" si="64"/>
        <v>2.0920410113758212E-2</v>
      </c>
      <c r="L162" s="23">
        <f t="shared" si="64"/>
        <v>1.3887423788504919E-2</v>
      </c>
      <c r="M162" s="23">
        <f t="shared" si="64"/>
        <v>0</v>
      </c>
      <c r="N162" s="23">
        <f t="shared" si="64"/>
        <v>0</v>
      </c>
      <c r="O162" s="23">
        <f t="shared" si="64"/>
        <v>1.6131070528881481E-2</v>
      </c>
      <c r="P162" s="23">
        <f t="shared" si="64"/>
        <v>1.0665220316204397E-2</v>
      </c>
      <c r="Q162" s="23">
        <f t="shared" si="64"/>
        <v>8.0602760375243949E-3</v>
      </c>
      <c r="R162" s="23">
        <f t="shared" si="64"/>
        <v>1.074925443837132E-3</v>
      </c>
      <c r="S162" s="23">
        <f t="shared" si="64"/>
        <v>0</v>
      </c>
      <c r="T162" s="23">
        <f t="shared" si="64"/>
        <v>0</v>
      </c>
      <c r="U162" s="23">
        <f t="shared" si="64"/>
        <v>4.4352687540626578E-3</v>
      </c>
      <c r="V162" s="23">
        <f t="shared" si="64"/>
        <v>0</v>
      </c>
    </row>
    <row r="163" spans="1:22">
      <c r="A163" s="19"/>
      <c r="B163" s="19"/>
      <c r="C163" s="22"/>
      <c r="D163" s="21"/>
    </row>
    <row r="164" spans="1:22" ht="13.2">
      <c r="A164" s="135" t="s">
        <v>314</v>
      </c>
      <c r="B164" s="19"/>
      <c r="C164" s="128" t="s">
        <v>596</v>
      </c>
      <c r="D164" s="152">
        <f t="shared" ref="D164:D172" si="65">SUM(E164:V164)</f>
        <v>4063217.0999999992</v>
      </c>
      <c r="E164" s="152">
        <v>2797010.41</v>
      </c>
      <c r="F164" s="152">
        <v>247521.44</v>
      </c>
      <c r="G164" s="152">
        <v>402315.61</v>
      </c>
      <c r="H164" s="152">
        <v>5545.15</v>
      </c>
      <c r="I164" s="152">
        <v>601</v>
      </c>
      <c r="J164" s="152">
        <v>139839.24</v>
      </c>
      <c r="K164" s="152">
        <v>88045.91</v>
      </c>
      <c r="L164" s="152">
        <v>18375.09</v>
      </c>
      <c r="M164" s="152">
        <v>497.92</v>
      </c>
      <c r="N164" s="152">
        <v>5479.81</v>
      </c>
      <c r="O164" s="152">
        <v>137983.29999999999</v>
      </c>
      <c r="P164" s="152">
        <v>191477.13</v>
      </c>
      <c r="Q164" s="152">
        <v>7425.21</v>
      </c>
      <c r="R164" s="152">
        <v>0</v>
      </c>
      <c r="S164" s="152">
        <v>0</v>
      </c>
      <c r="T164" s="152">
        <v>0</v>
      </c>
      <c r="U164" s="152">
        <v>21099.88</v>
      </c>
      <c r="V164" s="152">
        <v>0</v>
      </c>
    </row>
    <row r="165" spans="1:22" ht="13.2">
      <c r="A165" s="130" t="s">
        <v>172</v>
      </c>
      <c r="B165" s="18" t="str">
        <f>$B$5</f>
        <v>PRODUCTION</v>
      </c>
      <c r="C165" s="128" t="s">
        <v>595</v>
      </c>
      <c r="D165" s="23">
        <f t="shared" si="65"/>
        <v>1.0000000000000002</v>
      </c>
      <c r="E165" s="23">
        <f t="shared" ref="E165:V165" si="66">+E164/$D164</f>
        <v>0.68837336060630394</v>
      </c>
      <c r="F165" s="23">
        <f t="shared" si="66"/>
        <v>6.0917601473965063E-2</v>
      </c>
      <c r="G165" s="23">
        <f t="shared" si="66"/>
        <v>9.901405711252792E-2</v>
      </c>
      <c r="H165" s="23">
        <f t="shared" si="66"/>
        <v>1.3647191039829008E-3</v>
      </c>
      <c r="I165" s="23">
        <f t="shared" si="66"/>
        <v>1.479123525051123E-4</v>
      </c>
      <c r="J165" s="23">
        <f t="shared" si="66"/>
        <v>3.4415891781908486E-2</v>
      </c>
      <c r="K165" s="23">
        <f t="shared" si="66"/>
        <v>2.1669014436860885E-2</v>
      </c>
      <c r="L165" s="23">
        <f t="shared" si="66"/>
        <v>4.5223008142981098E-3</v>
      </c>
      <c r="M165" s="23">
        <f t="shared" si="66"/>
        <v>1.2254329211205576E-4</v>
      </c>
      <c r="N165" s="23">
        <f t="shared" si="66"/>
        <v>1.3486382502180358E-3</v>
      </c>
      <c r="O165" s="23">
        <f t="shared" si="66"/>
        <v>3.3959125639631715E-2</v>
      </c>
      <c r="P165" s="23">
        <f t="shared" si="66"/>
        <v>4.7124513725835628E-2</v>
      </c>
      <c r="Q165" s="23">
        <f t="shared" si="66"/>
        <v>1.8274214291921546E-3</v>
      </c>
      <c r="R165" s="23">
        <f t="shared" si="66"/>
        <v>0</v>
      </c>
      <c r="S165" s="23">
        <f t="shared" si="66"/>
        <v>0</v>
      </c>
      <c r="T165" s="23">
        <f t="shared" si="66"/>
        <v>0</v>
      </c>
      <c r="U165" s="23">
        <f t="shared" si="66"/>
        <v>5.1928999806581848E-3</v>
      </c>
      <c r="V165" s="23">
        <f t="shared" si="66"/>
        <v>0</v>
      </c>
    </row>
    <row r="166" spans="1:22" ht="13.2">
      <c r="A166" s="18" t="str">
        <f t="shared" ref="A166:A172" si="67">A165</f>
        <v>FORF_DISC</v>
      </c>
      <c r="B166" s="18" t="str">
        <f>$B$6</f>
        <v>BULKTRAN</v>
      </c>
      <c r="C166" s="128" t="s">
        <v>378</v>
      </c>
      <c r="D166" s="23">
        <f t="shared" si="65"/>
        <v>0</v>
      </c>
      <c r="E166" s="23">
        <v>0</v>
      </c>
      <c r="F166" s="23">
        <v>0</v>
      </c>
      <c r="G166" s="23">
        <v>0</v>
      </c>
      <c r="H166" s="23">
        <v>0</v>
      </c>
      <c r="I166" s="23">
        <v>0</v>
      </c>
      <c r="J166" s="23">
        <v>0</v>
      </c>
      <c r="K166" s="23">
        <v>0</v>
      </c>
      <c r="L166" s="23">
        <v>0</v>
      </c>
      <c r="M166" s="23">
        <v>0</v>
      </c>
      <c r="N166" s="23">
        <v>0</v>
      </c>
      <c r="O166" s="23">
        <v>0</v>
      </c>
      <c r="P166" s="23">
        <v>0</v>
      </c>
      <c r="Q166" s="23">
        <v>0</v>
      </c>
      <c r="R166" s="23">
        <v>0</v>
      </c>
      <c r="S166" s="23">
        <v>0</v>
      </c>
      <c r="T166" s="23">
        <v>0</v>
      </c>
      <c r="U166" s="23">
        <v>0</v>
      </c>
      <c r="V166" s="23">
        <v>0</v>
      </c>
    </row>
    <row r="167" spans="1:22">
      <c r="A167" s="18" t="str">
        <f t="shared" si="67"/>
        <v>FORF_DISC</v>
      </c>
      <c r="B167" s="18" t="str">
        <f>$B$7</f>
        <v>SUBTRAN</v>
      </c>
      <c r="C167" s="22"/>
      <c r="D167" s="23">
        <f t="shared" si="65"/>
        <v>0</v>
      </c>
      <c r="E167" s="23">
        <v>0</v>
      </c>
      <c r="F167" s="23">
        <v>0</v>
      </c>
      <c r="G167" s="23">
        <v>0</v>
      </c>
      <c r="H167" s="23">
        <v>0</v>
      </c>
      <c r="I167" s="23">
        <v>0</v>
      </c>
      <c r="J167" s="23">
        <v>0</v>
      </c>
      <c r="K167" s="23">
        <v>0</v>
      </c>
      <c r="L167" s="23">
        <v>0</v>
      </c>
      <c r="M167" s="23">
        <v>0</v>
      </c>
      <c r="N167" s="23">
        <v>0</v>
      </c>
      <c r="O167" s="23">
        <v>0</v>
      </c>
      <c r="P167" s="23">
        <v>0</v>
      </c>
      <c r="Q167" s="23">
        <v>0</v>
      </c>
      <c r="R167" s="23">
        <v>0</v>
      </c>
      <c r="S167" s="23">
        <v>0</v>
      </c>
      <c r="T167" s="23">
        <v>0</v>
      </c>
      <c r="U167" s="23">
        <v>0</v>
      </c>
      <c r="V167" s="23">
        <v>0</v>
      </c>
    </row>
    <row r="168" spans="1:22">
      <c r="A168" s="18" t="str">
        <f t="shared" si="67"/>
        <v>FORF_DISC</v>
      </c>
      <c r="B168" s="18" t="str">
        <f>$B$8</f>
        <v>DISTPRI</v>
      </c>
      <c r="C168" s="22"/>
      <c r="D168" s="23">
        <f t="shared" si="65"/>
        <v>0</v>
      </c>
      <c r="E168" s="23">
        <v>0</v>
      </c>
      <c r="F168" s="23">
        <v>0</v>
      </c>
      <c r="G168" s="23">
        <v>0</v>
      </c>
      <c r="H168" s="23">
        <v>0</v>
      </c>
      <c r="I168" s="23">
        <v>0</v>
      </c>
      <c r="J168" s="23">
        <v>0</v>
      </c>
      <c r="K168" s="23">
        <v>0</v>
      </c>
      <c r="L168" s="23">
        <v>0</v>
      </c>
      <c r="M168" s="23">
        <v>0</v>
      </c>
      <c r="N168" s="23">
        <v>0</v>
      </c>
      <c r="O168" s="23">
        <v>0</v>
      </c>
      <c r="P168" s="23">
        <v>0</v>
      </c>
      <c r="Q168" s="23">
        <v>0</v>
      </c>
      <c r="R168" s="23">
        <v>0</v>
      </c>
      <c r="S168" s="23">
        <v>0</v>
      </c>
      <c r="T168" s="23">
        <v>0</v>
      </c>
      <c r="U168" s="23">
        <v>0</v>
      </c>
      <c r="V168" s="23">
        <v>0</v>
      </c>
    </row>
    <row r="169" spans="1:22">
      <c r="A169" s="18" t="str">
        <f t="shared" si="67"/>
        <v>FORF_DISC</v>
      </c>
      <c r="B169" s="18" t="str">
        <f>$B$9</f>
        <v>DISTSEC</v>
      </c>
      <c r="C169" s="22"/>
      <c r="D169" s="23">
        <f t="shared" si="65"/>
        <v>0</v>
      </c>
      <c r="E169" s="23">
        <v>0</v>
      </c>
      <c r="F169" s="23">
        <v>0</v>
      </c>
      <c r="G169" s="23">
        <v>0</v>
      </c>
      <c r="H169" s="23">
        <v>0</v>
      </c>
      <c r="I169" s="23">
        <v>0</v>
      </c>
      <c r="J169" s="23">
        <v>0</v>
      </c>
      <c r="K169" s="23">
        <v>0</v>
      </c>
      <c r="L169" s="23">
        <v>0</v>
      </c>
      <c r="M169" s="23">
        <v>0</v>
      </c>
      <c r="N169" s="23">
        <v>0</v>
      </c>
      <c r="O169" s="23">
        <v>0</v>
      </c>
      <c r="P169" s="23">
        <v>0</v>
      </c>
      <c r="Q169" s="23">
        <v>0</v>
      </c>
      <c r="R169" s="23">
        <v>0</v>
      </c>
      <c r="S169" s="23">
        <v>0</v>
      </c>
      <c r="T169" s="23">
        <v>0</v>
      </c>
      <c r="U169" s="23">
        <v>0</v>
      </c>
      <c r="V169" s="23">
        <v>0</v>
      </c>
    </row>
    <row r="170" spans="1:22">
      <c r="A170" s="18" t="str">
        <f t="shared" si="67"/>
        <v>FORF_DISC</v>
      </c>
      <c r="B170" s="18" t="str">
        <f>$B$10</f>
        <v>ENERGY</v>
      </c>
      <c r="C170" s="22"/>
      <c r="D170" s="23">
        <f t="shared" si="65"/>
        <v>0</v>
      </c>
      <c r="E170" s="23">
        <v>0</v>
      </c>
      <c r="F170" s="23">
        <v>0</v>
      </c>
      <c r="G170" s="23">
        <v>0</v>
      </c>
      <c r="H170" s="23">
        <v>0</v>
      </c>
      <c r="I170" s="23">
        <v>0</v>
      </c>
      <c r="J170" s="23">
        <v>0</v>
      </c>
      <c r="K170" s="23">
        <v>0</v>
      </c>
      <c r="L170" s="23">
        <v>0</v>
      </c>
      <c r="M170" s="23">
        <v>0</v>
      </c>
      <c r="N170" s="23">
        <v>0</v>
      </c>
      <c r="O170" s="23">
        <v>0</v>
      </c>
      <c r="P170" s="23">
        <v>0</v>
      </c>
      <c r="Q170" s="23">
        <v>0</v>
      </c>
      <c r="R170" s="23">
        <v>0</v>
      </c>
      <c r="S170" s="23">
        <v>0</v>
      </c>
      <c r="T170" s="23">
        <v>0</v>
      </c>
      <c r="U170" s="23">
        <v>0</v>
      </c>
      <c r="V170" s="23">
        <v>0</v>
      </c>
    </row>
    <row r="171" spans="1:22">
      <c r="A171" s="18" t="str">
        <f t="shared" si="67"/>
        <v>FORF_DISC</v>
      </c>
      <c r="B171" s="18" t="str">
        <f>$B$11</f>
        <v>CUSTOMER</v>
      </c>
      <c r="C171" s="22"/>
      <c r="D171" s="23">
        <f t="shared" si="65"/>
        <v>0</v>
      </c>
      <c r="E171" s="23">
        <v>0</v>
      </c>
      <c r="F171" s="23">
        <v>0</v>
      </c>
      <c r="G171" s="23">
        <v>0</v>
      </c>
      <c r="H171" s="23">
        <v>0</v>
      </c>
      <c r="I171" s="23">
        <v>0</v>
      </c>
      <c r="J171" s="23">
        <v>0</v>
      </c>
      <c r="K171" s="23">
        <v>0</v>
      </c>
      <c r="L171" s="23">
        <v>0</v>
      </c>
      <c r="M171" s="23">
        <v>0</v>
      </c>
      <c r="N171" s="23">
        <v>0</v>
      </c>
      <c r="O171" s="23">
        <v>0</v>
      </c>
      <c r="P171" s="23">
        <v>0</v>
      </c>
      <c r="Q171" s="23">
        <v>0</v>
      </c>
      <c r="R171" s="23">
        <v>0</v>
      </c>
      <c r="S171" s="23">
        <v>0</v>
      </c>
      <c r="T171" s="23">
        <v>0</v>
      </c>
      <c r="U171" s="23">
        <v>0</v>
      </c>
      <c r="V171" s="23">
        <v>0</v>
      </c>
    </row>
    <row r="172" spans="1:22">
      <c r="A172" s="18" t="str">
        <f t="shared" si="67"/>
        <v>FORF_DISC</v>
      </c>
      <c r="B172" s="18" t="str">
        <f>$B$12</f>
        <v>TOTAL</v>
      </c>
      <c r="C172" s="22"/>
      <c r="D172" s="23">
        <f t="shared" si="65"/>
        <v>1.0000000000000002</v>
      </c>
      <c r="E172" s="23">
        <f>SUM(E165:E171)</f>
        <v>0.68837336060630394</v>
      </c>
      <c r="F172" s="23">
        <f t="shared" ref="F172:V172" si="68">SUM(F165:F171)</f>
        <v>6.0917601473965063E-2</v>
      </c>
      <c r="G172" s="23">
        <f t="shared" si="68"/>
        <v>9.901405711252792E-2</v>
      </c>
      <c r="H172" s="23">
        <f t="shared" si="68"/>
        <v>1.3647191039829008E-3</v>
      </c>
      <c r="I172" s="23">
        <f t="shared" si="68"/>
        <v>1.479123525051123E-4</v>
      </c>
      <c r="J172" s="23">
        <f t="shared" si="68"/>
        <v>3.4415891781908486E-2</v>
      </c>
      <c r="K172" s="23">
        <f t="shared" si="68"/>
        <v>2.1669014436860885E-2</v>
      </c>
      <c r="L172" s="23">
        <f t="shared" si="68"/>
        <v>4.5223008142981098E-3</v>
      </c>
      <c r="M172" s="23">
        <f t="shared" si="68"/>
        <v>1.2254329211205576E-4</v>
      </c>
      <c r="N172" s="23">
        <f t="shared" si="68"/>
        <v>1.3486382502180358E-3</v>
      </c>
      <c r="O172" s="23">
        <f t="shared" si="68"/>
        <v>3.3959125639631715E-2</v>
      </c>
      <c r="P172" s="23">
        <f t="shared" si="68"/>
        <v>4.7124513725835628E-2</v>
      </c>
      <c r="Q172" s="23">
        <f t="shared" si="68"/>
        <v>1.8274214291921546E-3</v>
      </c>
      <c r="R172" s="23">
        <f t="shared" si="68"/>
        <v>0</v>
      </c>
      <c r="S172" s="23">
        <f t="shared" si="68"/>
        <v>0</v>
      </c>
      <c r="T172" s="23">
        <f t="shared" si="68"/>
        <v>0</v>
      </c>
      <c r="U172" s="23">
        <f t="shared" si="68"/>
        <v>5.1928999806581848E-3</v>
      </c>
      <c r="V172" s="23">
        <f t="shared" si="68"/>
        <v>0</v>
      </c>
    </row>
    <row r="174" spans="1:22" ht="13.2">
      <c r="A174" s="135" t="s">
        <v>315</v>
      </c>
      <c r="B174" s="19"/>
      <c r="C174" s="128" t="s">
        <v>596</v>
      </c>
      <c r="D174" s="153">
        <f t="shared" ref="D174:D182" si="69">SUM(E174:V174)</f>
        <v>-3265666</v>
      </c>
      <c r="E174" s="153">
        <v>-496422</v>
      </c>
      <c r="F174" s="153">
        <v>-63277</v>
      </c>
      <c r="G174" s="153">
        <v>-112055</v>
      </c>
      <c r="H174" s="153">
        <v>-159133</v>
      </c>
      <c r="I174" s="153">
        <v>-59691</v>
      </c>
      <c r="J174" s="153">
        <v>508569</v>
      </c>
      <c r="K174" s="153">
        <v>241407</v>
      </c>
      <c r="L174" s="153">
        <v>0</v>
      </c>
      <c r="M174" s="153">
        <v>0</v>
      </c>
      <c r="N174" s="153">
        <v>0</v>
      </c>
      <c r="O174" s="153">
        <v>-614249</v>
      </c>
      <c r="P174" s="153">
        <v>-1622503</v>
      </c>
      <c r="Q174" s="153">
        <v>-1086525</v>
      </c>
      <c r="R174" s="153">
        <v>-41091</v>
      </c>
      <c r="S174" s="153">
        <v>0</v>
      </c>
      <c r="T174" s="153">
        <v>0</v>
      </c>
      <c r="U174" s="153">
        <v>269460</v>
      </c>
      <c r="V174" s="153">
        <v>-30156</v>
      </c>
    </row>
    <row r="175" spans="1:22" ht="13.2">
      <c r="A175" s="130" t="s">
        <v>219</v>
      </c>
      <c r="B175" s="18" t="str">
        <f>$B$5</f>
        <v>PRODUCTION</v>
      </c>
      <c r="C175" s="128" t="s">
        <v>595</v>
      </c>
      <c r="D175" s="23">
        <f t="shared" si="69"/>
        <v>1</v>
      </c>
      <c r="E175" s="23">
        <f t="shared" ref="E175:V175" si="70">+E174/$D174</f>
        <v>0.15201248382412652</v>
      </c>
      <c r="F175" s="23">
        <f t="shared" si="70"/>
        <v>1.9376445723475702E-2</v>
      </c>
      <c r="G175" s="23">
        <f t="shared" si="70"/>
        <v>3.4313062021651936E-2</v>
      </c>
      <c r="H175" s="23">
        <f t="shared" si="70"/>
        <v>4.872911069288776E-2</v>
      </c>
      <c r="I175" s="23">
        <f t="shared" si="70"/>
        <v>1.8278354246882567E-2</v>
      </c>
      <c r="J175" s="23">
        <f t="shared" si="70"/>
        <v>-0.15573209262674137</v>
      </c>
      <c r="K175" s="23">
        <f t="shared" si="70"/>
        <v>-7.3922746539297035E-2</v>
      </c>
      <c r="L175" s="23">
        <f t="shared" si="70"/>
        <v>0</v>
      </c>
      <c r="M175" s="23">
        <f t="shared" si="70"/>
        <v>0</v>
      </c>
      <c r="N175" s="23">
        <f t="shared" si="70"/>
        <v>0</v>
      </c>
      <c r="O175" s="23">
        <f t="shared" si="70"/>
        <v>0.18809302604736675</v>
      </c>
      <c r="P175" s="23">
        <f t="shared" si="70"/>
        <v>0.49683678612570914</v>
      </c>
      <c r="Q175" s="23">
        <f t="shared" si="70"/>
        <v>0.33271161227143253</v>
      </c>
      <c r="R175" s="23">
        <f t="shared" si="70"/>
        <v>1.2582731975652134E-2</v>
      </c>
      <c r="S175" s="23">
        <f t="shared" si="70"/>
        <v>0</v>
      </c>
      <c r="T175" s="23">
        <f t="shared" si="70"/>
        <v>0</v>
      </c>
      <c r="U175" s="23">
        <f t="shared" si="70"/>
        <v>-8.2513031032567324E-2</v>
      </c>
      <c r="V175" s="23">
        <f t="shared" si="70"/>
        <v>9.2342572694206933E-3</v>
      </c>
    </row>
    <row r="176" spans="1:22" ht="13.2">
      <c r="A176" s="18" t="str">
        <f t="shared" ref="A176:A182" si="71">A175</f>
        <v>REVYEC</v>
      </c>
      <c r="B176" s="18" t="str">
        <f>$B$6</f>
        <v>BULKTRAN</v>
      </c>
      <c r="C176" s="128" t="s">
        <v>376</v>
      </c>
      <c r="D176" s="23">
        <f t="shared" si="69"/>
        <v>0</v>
      </c>
      <c r="E176" s="23">
        <v>0</v>
      </c>
      <c r="F176" s="23">
        <v>0</v>
      </c>
      <c r="G176" s="23">
        <v>0</v>
      </c>
      <c r="H176" s="23">
        <v>0</v>
      </c>
      <c r="I176" s="23">
        <v>0</v>
      </c>
      <c r="J176" s="23">
        <v>0</v>
      </c>
      <c r="K176" s="23">
        <v>0</v>
      </c>
      <c r="L176" s="23">
        <v>0</v>
      </c>
      <c r="M176" s="23">
        <v>0</v>
      </c>
      <c r="N176" s="23">
        <v>0</v>
      </c>
      <c r="O176" s="23">
        <v>0</v>
      </c>
      <c r="P176" s="23">
        <v>0</v>
      </c>
      <c r="Q176" s="23">
        <v>0</v>
      </c>
      <c r="R176" s="23">
        <v>0</v>
      </c>
      <c r="S176" s="23">
        <v>0</v>
      </c>
      <c r="T176" s="23">
        <v>0</v>
      </c>
      <c r="U176" s="23">
        <v>0</v>
      </c>
      <c r="V176" s="23">
        <v>0</v>
      </c>
    </row>
    <row r="177" spans="1:22">
      <c r="A177" s="18" t="str">
        <f t="shared" si="71"/>
        <v>REVYEC</v>
      </c>
      <c r="B177" s="18" t="str">
        <f>$B$7</f>
        <v>SUBTRAN</v>
      </c>
      <c r="C177" s="22"/>
      <c r="D177" s="23">
        <f t="shared" si="69"/>
        <v>0</v>
      </c>
      <c r="E177" s="23">
        <v>0</v>
      </c>
      <c r="F177" s="23">
        <v>0</v>
      </c>
      <c r="G177" s="23">
        <v>0</v>
      </c>
      <c r="H177" s="23">
        <v>0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</row>
    <row r="178" spans="1:22">
      <c r="A178" s="18" t="str">
        <f t="shared" si="71"/>
        <v>REVYEC</v>
      </c>
      <c r="B178" s="18" t="str">
        <f>$B$8</f>
        <v>DISTPRI</v>
      </c>
      <c r="C178" s="22"/>
      <c r="D178" s="23">
        <f t="shared" si="69"/>
        <v>0</v>
      </c>
      <c r="E178" s="23">
        <v>0</v>
      </c>
      <c r="F178" s="23">
        <v>0</v>
      </c>
      <c r="G178" s="23">
        <v>0</v>
      </c>
      <c r="H178" s="23">
        <v>0</v>
      </c>
      <c r="I178" s="23">
        <v>0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</row>
    <row r="179" spans="1:22">
      <c r="A179" s="18" t="str">
        <f t="shared" si="71"/>
        <v>REVYEC</v>
      </c>
      <c r="B179" s="18" t="str">
        <f>$B$9</f>
        <v>DISTSEC</v>
      </c>
      <c r="C179" s="22"/>
      <c r="D179" s="23">
        <f t="shared" si="69"/>
        <v>0</v>
      </c>
      <c r="E179" s="23">
        <v>0</v>
      </c>
      <c r="F179" s="23">
        <v>0</v>
      </c>
      <c r="G179" s="23">
        <v>0</v>
      </c>
      <c r="H179" s="23">
        <v>0</v>
      </c>
      <c r="I179" s="23">
        <v>0</v>
      </c>
      <c r="J179" s="23">
        <v>0</v>
      </c>
      <c r="K179" s="23">
        <v>0</v>
      </c>
      <c r="L179" s="23">
        <v>0</v>
      </c>
      <c r="M179" s="23">
        <v>0</v>
      </c>
      <c r="N179" s="23">
        <v>0</v>
      </c>
      <c r="O179" s="23">
        <v>0</v>
      </c>
      <c r="P179" s="23">
        <v>0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</row>
    <row r="180" spans="1:22">
      <c r="A180" s="18" t="str">
        <f t="shared" si="71"/>
        <v>REVYEC</v>
      </c>
      <c r="B180" s="18" t="str">
        <f>$B$10</f>
        <v>ENERGY</v>
      </c>
      <c r="C180" s="22"/>
      <c r="D180" s="23">
        <f t="shared" si="69"/>
        <v>0</v>
      </c>
      <c r="E180" s="23">
        <v>0</v>
      </c>
      <c r="F180" s="23">
        <v>0</v>
      </c>
      <c r="G180" s="23">
        <v>0</v>
      </c>
      <c r="H180" s="23">
        <v>0</v>
      </c>
      <c r="I180" s="23">
        <v>0</v>
      </c>
      <c r="J180" s="23">
        <v>0</v>
      </c>
      <c r="K180" s="23">
        <v>0</v>
      </c>
      <c r="L180" s="23">
        <v>0</v>
      </c>
      <c r="M180" s="23">
        <v>0</v>
      </c>
      <c r="N180" s="23">
        <v>0</v>
      </c>
      <c r="O180" s="23">
        <v>0</v>
      </c>
      <c r="P180" s="23">
        <v>0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</row>
    <row r="181" spans="1:22">
      <c r="A181" s="18" t="str">
        <f t="shared" si="71"/>
        <v>REVYEC</v>
      </c>
      <c r="B181" s="18" t="str">
        <f>$B$11</f>
        <v>CUSTOMER</v>
      </c>
      <c r="C181" s="22"/>
      <c r="D181" s="23">
        <f t="shared" si="69"/>
        <v>0</v>
      </c>
      <c r="E181" s="23">
        <v>0</v>
      </c>
      <c r="F181" s="23">
        <v>0</v>
      </c>
      <c r="G181" s="23">
        <v>0</v>
      </c>
      <c r="H181" s="23">
        <v>0</v>
      </c>
      <c r="I181" s="23">
        <v>0</v>
      </c>
      <c r="J181" s="23">
        <v>0</v>
      </c>
      <c r="K181" s="23">
        <v>0</v>
      </c>
      <c r="L181" s="23">
        <v>0</v>
      </c>
      <c r="M181" s="23">
        <v>0</v>
      </c>
      <c r="N181" s="23">
        <v>0</v>
      </c>
      <c r="O181" s="23">
        <v>0</v>
      </c>
      <c r="P181" s="23">
        <v>0</v>
      </c>
      <c r="Q181" s="23">
        <v>0</v>
      </c>
      <c r="R181" s="23">
        <v>0</v>
      </c>
      <c r="S181" s="23">
        <v>0</v>
      </c>
      <c r="T181" s="23">
        <v>0</v>
      </c>
      <c r="U181" s="23">
        <v>0</v>
      </c>
      <c r="V181" s="23">
        <v>0</v>
      </c>
    </row>
    <row r="182" spans="1:22">
      <c r="A182" s="18" t="str">
        <f t="shared" si="71"/>
        <v>REVYEC</v>
      </c>
      <c r="B182" s="18" t="str">
        <f>$B$12</f>
        <v>TOTAL</v>
      </c>
      <c r="C182" s="22"/>
      <c r="D182" s="23">
        <f t="shared" si="69"/>
        <v>1</v>
      </c>
      <c r="E182" s="23">
        <f t="shared" ref="E182:V182" si="72">SUM(E175:E181)</f>
        <v>0.15201248382412652</v>
      </c>
      <c r="F182" s="23">
        <f t="shared" si="72"/>
        <v>1.9376445723475702E-2</v>
      </c>
      <c r="G182" s="23">
        <f t="shared" si="72"/>
        <v>3.4313062021651936E-2</v>
      </c>
      <c r="H182" s="23">
        <f t="shared" si="72"/>
        <v>4.872911069288776E-2</v>
      </c>
      <c r="I182" s="23">
        <f t="shared" si="72"/>
        <v>1.8278354246882567E-2</v>
      </c>
      <c r="J182" s="23">
        <f t="shared" si="72"/>
        <v>-0.15573209262674137</v>
      </c>
      <c r="K182" s="23">
        <f t="shared" si="72"/>
        <v>-7.3922746539297035E-2</v>
      </c>
      <c r="L182" s="23">
        <f t="shared" si="72"/>
        <v>0</v>
      </c>
      <c r="M182" s="23">
        <f t="shared" si="72"/>
        <v>0</v>
      </c>
      <c r="N182" s="23">
        <f t="shared" si="72"/>
        <v>0</v>
      </c>
      <c r="O182" s="23">
        <f t="shared" si="72"/>
        <v>0.18809302604736675</v>
      </c>
      <c r="P182" s="23">
        <f t="shared" si="72"/>
        <v>0.49683678612570914</v>
      </c>
      <c r="Q182" s="23">
        <f t="shared" si="72"/>
        <v>0.33271161227143253</v>
      </c>
      <c r="R182" s="23">
        <f t="shared" si="72"/>
        <v>1.2582731975652134E-2</v>
      </c>
      <c r="S182" s="23">
        <f t="shared" si="72"/>
        <v>0</v>
      </c>
      <c r="T182" s="23">
        <f t="shared" si="72"/>
        <v>0</v>
      </c>
      <c r="U182" s="23">
        <f t="shared" si="72"/>
        <v>-8.2513031032567324E-2</v>
      </c>
      <c r="V182" s="23">
        <f t="shared" si="72"/>
        <v>9.2342572694206933E-3</v>
      </c>
    </row>
    <row r="184" spans="1:22" ht="13.2">
      <c r="A184" s="38" t="s">
        <v>292</v>
      </c>
      <c r="C184" s="128"/>
      <c r="D184" s="153">
        <f t="shared" ref="D184:D194" si="73">SUM(E184:V184)</f>
        <v>9014177</v>
      </c>
      <c r="E184" s="153">
        <v>3108101</v>
      </c>
      <c r="F184" s="153">
        <v>212299</v>
      </c>
      <c r="G184" s="153">
        <v>711633</v>
      </c>
      <c r="H184" s="153">
        <v>25861</v>
      </c>
      <c r="I184" s="153">
        <v>3010</v>
      </c>
      <c r="J184" s="153">
        <v>639383</v>
      </c>
      <c r="K184" s="153">
        <v>120662</v>
      </c>
      <c r="L184" s="153">
        <v>57445</v>
      </c>
      <c r="M184" s="153">
        <v>2699</v>
      </c>
      <c r="N184" s="153">
        <v>24805</v>
      </c>
      <c r="O184" s="153">
        <v>463730</v>
      </c>
      <c r="P184" s="153">
        <v>2851399</v>
      </c>
      <c r="Q184" s="153">
        <v>530827</v>
      </c>
      <c r="R184" s="153">
        <v>176010</v>
      </c>
      <c r="S184" s="153">
        <v>2966</v>
      </c>
      <c r="T184" s="153">
        <v>3184</v>
      </c>
      <c r="U184" s="153">
        <v>66572</v>
      </c>
      <c r="V184" s="153">
        <v>13591</v>
      </c>
    </row>
    <row r="185" spans="1:22" ht="13.2">
      <c r="A185" s="130" t="s">
        <v>243</v>
      </c>
      <c r="B185" s="18" t="str">
        <f>$B$5</f>
        <v>PRODUCTION</v>
      </c>
      <c r="C185" s="128"/>
      <c r="D185" s="23">
        <f t="shared" si="73"/>
        <v>0</v>
      </c>
      <c r="E185" s="23">
        <v>0</v>
      </c>
      <c r="F185" s="23">
        <v>0</v>
      </c>
      <c r="G185" s="23">
        <v>0</v>
      </c>
      <c r="H185" s="23">
        <v>0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</row>
    <row r="186" spans="1:22" ht="13.2">
      <c r="A186" s="18" t="str">
        <f t="shared" ref="A186:A192" si="74">A185</f>
        <v>FUELREV</v>
      </c>
      <c r="B186" s="18" t="str">
        <f>$B$6</f>
        <v>BULKTRAN</v>
      </c>
      <c r="C186" s="128"/>
      <c r="D186" s="23">
        <f t="shared" si="73"/>
        <v>0</v>
      </c>
      <c r="E186" s="23">
        <v>0</v>
      </c>
      <c r="F186" s="23">
        <v>0</v>
      </c>
      <c r="G186" s="23">
        <v>0</v>
      </c>
      <c r="H186" s="23">
        <v>0</v>
      </c>
      <c r="I186" s="23">
        <v>0</v>
      </c>
      <c r="J186" s="23">
        <v>0</v>
      </c>
      <c r="K186" s="23">
        <v>0</v>
      </c>
      <c r="L186" s="23">
        <v>0</v>
      </c>
      <c r="M186" s="23">
        <v>0</v>
      </c>
      <c r="N186" s="23">
        <v>0</v>
      </c>
      <c r="O186" s="23">
        <v>0</v>
      </c>
      <c r="P186" s="23">
        <v>0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</row>
    <row r="187" spans="1:22">
      <c r="A187" s="18" t="str">
        <f t="shared" si="74"/>
        <v>FUELREV</v>
      </c>
      <c r="B187" s="18" t="str">
        <f>$B$7</f>
        <v>SUBTRAN</v>
      </c>
      <c r="D187" s="23">
        <f t="shared" si="73"/>
        <v>0</v>
      </c>
      <c r="E187" s="23">
        <v>0</v>
      </c>
      <c r="F187" s="23">
        <v>0</v>
      </c>
      <c r="G187" s="23">
        <v>0</v>
      </c>
      <c r="H187" s="23">
        <v>0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</row>
    <row r="188" spans="1:22">
      <c r="A188" s="18" t="str">
        <f t="shared" si="74"/>
        <v>FUELREV</v>
      </c>
      <c r="B188" s="18" t="str">
        <f>$B$8</f>
        <v>DISTPRI</v>
      </c>
      <c r="D188" s="23">
        <f t="shared" si="73"/>
        <v>0</v>
      </c>
      <c r="E188" s="23">
        <v>0</v>
      </c>
      <c r="F188" s="23">
        <v>0</v>
      </c>
      <c r="G188" s="23">
        <v>0</v>
      </c>
      <c r="H188" s="23">
        <v>0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</row>
    <row r="189" spans="1:22">
      <c r="A189" s="18" t="str">
        <f t="shared" si="74"/>
        <v>FUELREV</v>
      </c>
      <c r="B189" s="18" t="str">
        <f>$B$9</f>
        <v>DISTSEC</v>
      </c>
      <c r="D189" s="23">
        <f t="shared" si="73"/>
        <v>0</v>
      </c>
      <c r="E189" s="23">
        <v>0</v>
      </c>
      <c r="F189" s="23">
        <v>0</v>
      </c>
      <c r="G189" s="23">
        <v>0</v>
      </c>
      <c r="H189" s="23">
        <v>0</v>
      </c>
      <c r="I189" s="23">
        <v>0</v>
      </c>
      <c r="J189" s="23">
        <v>0</v>
      </c>
      <c r="K189" s="23">
        <v>0</v>
      </c>
      <c r="L189" s="23">
        <v>0</v>
      </c>
      <c r="M189" s="23">
        <v>0</v>
      </c>
      <c r="N189" s="23">
        <v>0</v>
      </c>
      <c r="O189" s="23">
        <v>0</v>
      </c>
      <c r="P189" s="23">
        <v>0</v>
      </c>
      <c r="Q189" s="23">
        <v>0</v>
      </c>
      <c r="R189" s="23">
        <v>0</v>
      </c>
      <c r="S189" s="23">
        <v>0</v>
      </c>
      <c r="T189" s="23">
        <v>0</v>
      </c>
      <c r="U189" s="23">
        <v>0</v>
      </c>
      <c r="V189" s="23">
        <v>0</v>
      </c>
    </row>
    <row r="190" spans="1:22">
      <c r="A190" s="18" t="str">
        <f t="shared" si="74"/>
        <v>FUELREV</v>
      </c>
      <c r="B190" s="18" t="str">
        <f>$B$10</f>
        <v>ENERGY</v>
      </c>
      <c r="D190" s="23">
        <f t="shared" si="73"/>
        <v>1</v>
      </c>
      <c r="E190" s="23">
        <f t="shared" ref="E190:V190" si="75">E184/$D184</f>
        <v>0.34480141670171333</v>
      </c>
      <c r="F190" s="23">
        <f t="shared" si="75"/>
        <v>2.355167865019735E-2</v>
      </c>
      <c r="G190" s="23">
        <f t="shared" si="75"/>
        <v>7.8945975877775645E-2</v>
      </c>
      <c r="H190" s="23">
        <f t="shared" si="75"/>
        <v>2.8689252496373213E-3</v>
      </c>
      <c r="I190" s="23">
        <f t="shared" si="75"/>
        <v>3.3391844868366796E-4</v>
      </c>
      <c r="J190" s="23">
        <f t="shared" si="75"/>
        <v>7.0930823745750715E-2</v>
      </c>
      <c r="K190" s="23">
        <f t="shared" si="75"/>
        <v>1.3385803274109218E-2</v>
      </c>
      <c r="L190" s="23">
        <f t="shared" si="75"/>
        <v>6.3727392972203678E-3</v>
      </c>
      <c r="M190" s="23">
        <f t="shared" si="75"/>
        <v>2.994172401984119E-4</v>
      </c>
      <c r="N190" s="23">
        <f t="shared" si="75"/>
        <v>2.7517764516938152E-3</v>
      </c>
      <c r="O190" s="23">
        <f t="shared" si="75"/>
        <v>5.1444519006005759E-2</v>
      </c>
      <c r="P190" s="23">
        <f t="shared" si="75"/>
        <v>0.31632383078344256</v>
      </c>
      <c r="Q190" s="23">
        <f t="shared" si="75"/>
        <v>5.8888016066247648E-2</v>
      </c>
      <c r="R190" s="23">
        <f t="shared" si="75"/>
        <v>1.9525909020867906E-2</v>
      </c>
      <c r="S190" s="23">
        <f t="shared" si="75"/>
        <v>3.2903724876935523E-4</v>
      </c>
      <c r="T190" s="23">
        <f t="shared" si="75"/>
        <v>3.5322137561754111E-4</v>
      </c>
      <c r="U190" s="23">
        <f t="shared" si="75"/>
        <v>7.3852554703551969E-3</v>
      </c>
      <c r="V190" s="23">
        <f t="shared" si="75"/>
        <v>1.5077360917141963E-3</v>
      </c>
    </row>
    <row r="191" spans="1:22">
      <c r="A191" s="18" t="str">
        <f t="shared" si="74"/>
        <v>FUELREV</v>
      </c>
      <c r="B191" s="18" t="str">
        <f>$B$11</f>
        <v>CUSTOMER</v>
      </c>
      <c r="D191" s="23">
        <f t="shared" si="73"/>
        <v>0</v>
      </c>
      <c r="E191" s="23">
        <v>0</v>
      </c>
      <c r="F191" s="23">
        <v>0</v>
      </c>
      <c r="G191" s="23">
        <v>0</v>
      </c>
      <c r="H191" s="23">
        <v>0</v>
      </c>
      <c r="I191" s="23">
        <v>0</v>
      </c>
      <c r="J191" s="23">
        <v>0</v>
      </c>
      <c r="K191" s="23">
        <v>0</v>
      </c>
      <c r="L191" s="23">
        <v>0</v>
      </c>
      <c r="M191" s="23">
        <v>0</v>
      </c>
      <c r="N191" s="23">
        <v>0</v>
      </c>
      <c r="O191" s="23">
        <v>0</v>
      </c>
      <c r="P191" s="23">
        <v>0</v>
      </c>
      <c r="Q191" s="23">
        <v>0</v>
      </c>
      <c r="R191" s="23">
        <v>0</v>
      </c>
      <c r="S191" s="23">
        <v>0</v>
      </c>
      <c r="T191" s="23">
        <v>0</v>
      </c>
      <c r="U191" s="23">
        <v>0</v>
      </c>
      <c r="V191" s="23">
        <v>0</v>
      </c>
    </row>
    <row r="192" spans="1:22">
      <c r="A192" s="18" t="str">
        <f t="shared" si="74"/>
        <v>FUELREV</v>
      </c>
      <c r="B192" s="18" t="str">
        <f>$B$12</f>
        <v>TOTAL</v>
      </c>
      <c r="D192" s="23">
        <f t="shared" si="73"/>
        <v>1</v>
      </c>
      <c r="E192" s="23">
        <f>SUM(E185:E191)</f>
        <v>0.34480141670171333</v>
      </c>
      <c r="F192" s="23">
        <f t="shared" ref="F192:U192" si="76">SUM(F185:F191)</f>
        <v>2.355167865019735E-2</v>
      </c>
      <c r="G192" s="23">
        <f t="shared" si="76"/>
        <v>7.8945975877775645E-2</v>
      </c>
      <c r="H192" s="23">
        <f t="shared" si="76"/>
        <v>2.8689252496373213E-3</v>
      </c>
      <c r="I192" s="23">
        <f t="shared" si="76"/>
        <v>3.3391844868366796E-4</v>
      </c>
      <c r="J192" s="23">
        <f t="shared" si="76"/>
        <v>7.0930823745750715E-2</v>
      </c>
      <c r="K192" s="23">
        <f t="shared" si="76"/>
        <v>1.3385803274109218E-2</v>
      </c>
      <c r="L192" s="23">
        <f t="shared" si="76"/>
        <v>6.3727392972203678E-3</v>
      </c>
      <c r="M192" s="23">
        <f t="shared" si="76"/>
        <v>2.994172401984119E-4</v>
      </c>
      <c r="N192" s="23">
        <f t="shared" si="76"/>
        <v>2.7517764516938152E-3</v>
      </c>
      <c r="O192" s="23">
        <f t="shared" si="76"/>
        <v>5.1444519006005759E-2</v>
      </c>
      <c r="P192" s="23">
        <f t="shared" si="76"/>
        <v>0.31632383078344256</v>
      </c>
      <c r="Q192" s="23">
        <f t="shared" si="76"/>
        <v>5.8888016066247648E-2</v>
      </c>
      <c r="R192" s="23">
        <f t="shared" si="76"/>
        <v>1.9525909020867906E-2</v>
      </c>
      <c r="S192" s="23">
        <f t="shared" si="76"/>
        <v>3.2903724876935523E-4</v>
      </c>
      <c r="T192" s="23">
        <f t="shared" si="76"/>
        <v>3.5322137561754111E-4</v>
      </c>
      <c r="U192" s="23">
        <f t="shared" si="76"/>
        <v>7.3852554703551969E-3</v>
      </c>
      <c r="V192" s="23">
        <f>SUM(V185:V191)</f>
        <v>1.5077360917141963E-3</v>
      </c>
    </row>
    <row r="193" spans="1:22">
      <c r="A193" s="19"/>
      <c r="B193" s="19"/>
      <c r="C193" s="22"/>
      <c r="D193" s="21"/>
    </row>
    <row r="194" spans="1:22" ht="13.2">
      <c r="A194" s="38" t="s">
        <v>419</v>
      </c>
      <c r="C194" s="128" t="s">
        <v>596</v>
      </c>
      <c r="D194" s="153">
        <f t="shared" si="73"/>
        <v>9925612</v>
      </c>
      <c r="E194" s="153">
        <v>9925612</v>
      </c>
      <c r="F194" s="153">
        <v>0</v>
      </c>
      <c r="G194" s="153">
        <v>0</v>
      </c>
      <c r="H194" s="153">
        <v>0</v>
      </c>
      <c r="I194" s="153">
        <v>0</v>
      </c>
      <c r="J194" s="153">
        <v>0</v>
      </c>
      <c r="K194" s="153">
        <v>0</v>
      </c>
      <c r="L194" s="153">
        <v>0</v>
      </c>
      <c r="M194" s="153">
        <v>0</v>
      </c>
      <c r="N194" s="153">
        <v>0</v>
      </c>
      <c r="O194" s="153">
        <v>0</v>
      </c>
      <c r="P194" s="153">
        <v>0</v>
      </c>
      <c r="Q194" s="153">
        <v>0</v>
      </c>
      <c r="R194" s="153">
        <v>0</v>
      </c>
      <c r="S194" s="153">
        <v>0</v>
      </c>
      <c r="T194" s="153">
        <v>0</v>
      </c>
      <c r="U194" s="153">
        <v>0</v>
      </c>
      <c r="V194" s="153">
        <v>0</v>
      </c>
    </row>
    <row r="195" spans="1:22" ht="13.2">
      <c r="A195" s="130" t="s">
        <v>420</v>
      </c>
      <c r="B195" s="18" t="str">
        <f>$B$5</f>
        <v>PRODUCTION</v>
      </c>
      <c r="C195" s="128" t="s">
        <v>595</v>
      </c>
      <c r="D195" s="23">
        <f t="shared" ref="D195:D202" si="77">SUM(E195:V195)</f>
        <v>0</v>
      </c>
      <c r="E195" s="23">
        <v>0</v>
      </c>
      <c r="F195" s="23">
        <v>0</v>
      </c>
      <c r="G195" s="23">
        <v>0</v>
      </c>
      <c r="H195" s="23">
        <v>0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</row>
    <row r="196" spans="1:22" ht="13.2">
      <c r="A196" s="18" t="str">
        <f t="shared" ref="A196:A202" si="78">A195</f>
        <v>WEATHER_NORM</v>
      </c>
      <c r="B196" s="18" t="str">
        <f>$B$6</f>
        <v>BULKTRAN</v>
      </c>
      <c r="C196" s="128" t="s">
        <v>423</v>
      </c>
      <c r="D196" s="23">
        <f t="shared" si="77"/>
        <v>0</v>
      </c>
      <c r="E196" s="23">
        <v>0</v>
      </c>
      <c r="F196" s="23">
        <v>0</v>
      </c>
      <c r="G196" s="23">
        <v>0</v>
      </c>
      <c r="H196" s="23">
        <v>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</row>
    <row r="197" spans="1:22">
      <c r="A197" s="18" t="str">
        <f t="shared" si="78"/>
        <v>WEATHER_NORM</v>
      </c>
      <c r="B197" s="18" t="str">
        <f>$B$7</f>
        <v>SUBTRAN</v>
      </c>
      <c r="D197" s="23">
        <f t="shared" si="77"/>
        <v>0</v>
      </c>
      <c r="E197" s="23">
        <v>0</v>
      </c>
      <c r="F197" s="23">
        <v>0</v>
      </c>
      <c r="G197" s="23">
        <v>0</v>
      </c>
      <c r="H197" s="23">
        <v>0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</row>
    <row r="198" spans="1:22">
      <c r="A198" s="18" t="str">
        <f t="shared" si="78"/>
        <v>WEATHER_NORM</v>
      </c>
      <c r="B198" s="18" t="str">
        <f>$B$8</f>
        <v>DISTPRI</v>
      </c>
      <c r="D198" s="23">
        <f t="shared" si="77"/>
        <v>0</v>
      </c>
      <c r="E198" s="23">
        <v>0</v>
      </c>
      <c r="F198" s="23">
        <v>0</v>
      </c>
      <c r="G198" s="23">
        <v>0</v>
      </c>
      <c r="H198" s="23">
        <v>0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</row>
    <row r="199" spans="1:22">
      <c r="A199" s="18" t="str">
        <f t="shared" si="78"/>
        <v>WEATHER_NORM</v>
      </c>
      <c r="B199" s="18" t="str">
        <f>$B$9</f>
        <v>DISTSEC</v>
      </c>
      <c r="D199" s="23">
        <f t="shared" si="77"/>
        <v>0</v>
      </c>
      <c r="E199" s="23">
        <v>0</v>
      </c>
      <c r="F199" s="23">
        <v>0</v>
      </c>
      <c r="G199" s="23">
        <v>0</v>
      </c>
      <c r="H199" s="23">
        <v>0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</row>
    <row r="200" spans="1:22">
      <c r="A200" s="18" t="str">
        <f t="shared" si="78"/>
        <v>WEATHER_NORM</v>
      </c>
      <c r="B200" s="18" t="str">
        <f>$B$10</f>
        <v>ENERGY</v>
      </c>
      <c r="D200" s="23">
        <f t="shared" si="77"/>
        <v>1</v>
      </c>
      <c r="E200" s="23">
        <f t="shared" ref="E200:V200" si="79">E194/$D194</f>
        <v>1</v>
      </c>
      <c r="F200" s="23">
        <f t="shared" si="79"/>
        <v>0</v>
      </c>
      <c r="G200" s="23">
        <f t="shared" si="79"/>
        <v>0</v>
      </c>
      <c r="H200" s="23">
        <f t="shared" si="79"/>
        <v>0</v>
      </c>
      <c r="I200" s="23">
        <f t="shared" si="79"/>
        <v>0</v>
      </c>
      <c r="J200" s="23">
        <f t="shared" si="79"/>
        <v>0</v>
      </c>
      <c r="K200" s="23">
        <f t="shared" si="79"/>
        <v>0</v>
      </c>
      <c r="L200" s="23">
        <f t="shared" si="79"/>
        <v>0</v>
      </c>
      <c r="M200" s="23">
        <f t="shared" si="79"/>
        <v>0</v>
      </c>
      <c r="N200" s="23">
        <f t="shared" si="79"/>
        <v>0</v>
      </c>
      <c r="O200" s="23">
        <f t="shared" si="79"/>
        <v>0</v>
      </c>
      <c r="P200" s="23">
        <f t="shared" si="79"/>
        <v>0</v>
      </c>
      <c r="Q200" s="23">
        <f t="shared" si="79"/>
        <v>0</v>
      </c>
      <c r="R200" s="23">
        <f t="shared" si="79"/>
        <v>0</v>
      </c>
      <c r="S200" s="23">
        <f t="shared" si="79"/>
        <v>0</v>
      </c>
      <c r="T200" s="23">
        <f t="shared" si="79"/>
        <v>0</v>
      </c>
      <c r="U200" s="23">
        <f t="shared" si="79"/>
        <v>0</v>
      </c>
      <c r="V200" s="23">
        <f t="shared" si="79"/>
        <v>0</v>
      </c>
    </row>
    <row r="201" spans="1:22">
      <c r="A201" s="18" t="str">
        <f t="shared" si="78"/>
        <v>WEATHER_NORM</v>
      </c>
      <c r="B201" s="18" t="str">
        <f>$B$11</f>
        <v>CUSTOMER</v>
      </c>
      <c r="D201" s="23">
        <f t="shared" si="77"/>
        <v>0</v>
      </c>
      <c r="E201" s="23">
        <v>0</v>
      </c>
      <c r="F201" s="23">
        <v>0</v>
      </c>
      <c r="G201" s="23">
        <v>0</v>
      </c>
      <c r="H201" s="23">
        <v>0</v>
      </c>
      <c r="I201" s="23">
        <v>0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</row>
    <row r="202" spans="1:22">
      <c r="A202" s="18" t="str">
        <f t="shared" si="78"/>
        <v>WEATHER_NORM</v>
      </c>
      <c r="B202" s="18" t="str">
        <f>$B$12</f>
        <v>TOTAL</v>
      </c>
      <c r="D202" s="23">
        <f t="shared" si="77"/>
        <v>1</v>
      </c>
      <c r="E202" s="23">
        <f>SUM(E195:E201)</f>
        <v>1</v>
      </c>
      <c r="F202" s="23">
        <f t="shared" ref="F202:U202" si="80">SUM(F195:F201)</f>
        <v>0</v>
      </c>
      <c r="G202" s="23">
        <f t="shared" si="80"/>
        <v>0</v>
      </c>
      <c r="H202" s="23">
        <f t="shared" si="80"/>
        <v>0</v>
      </c>
      <c r="I202" s="23">
        <f t="shared" si="80"/>
        <v>0</v>
      </c>
      <c r="J202" s="23">
        <f t="shared" si="80"/>
        <v>0</v>
      </c>
      <c r="K202" s="23">
        <f t="shared" si="80"/>
        <v>0</v>
      </c>
      <c r="L202" s="23">
        <f t="shared" si="80"/>
        <v>0</v>
      </c>
      <c r="M202" s="23">
        <f t="shared" si="80"/>
        <v>0</v>
      </c>
      <c r="N202" s="23">
        <f t="shared" si="80"/>
        <v>0</v>
      </c>
      <c r="O202" s="23">
        <f t="shared" si="80"/>
        <v>0</v>
      </c>
      <c r="P202" s="23">
        <f t="shared" si="80"/>
        <v>0</v>
      </c>
      <c r="Q202" s="23">
        <f t="shared" si="80"/>
        <v>0</v>
      </c>
      <c r="R202" s="23">
        <f t="shared" si="80"/>
        <v>0</v>
      </c>
      <c r="S202" s="23">
        <f t="shared" si="80"/>
        <v>0</v>
      </c>
      <c r="T202" s="23">
        <f t="shared" si="80"/>
        <v>0</v>
      </c>
      <c r="U202" s="23">
        <f t="shared" si="80"/>
        <v>0</v>
      </c>
      <c r="V202" s="23">
        <f>SUM(V195:V201)</f>
        <v>0</v>
      </c>
    </row>
    <row r="203" spans="1:22">
      <c r="A203" s="19"/>
      <c r="B203" s="19"/>
      <c r="C203" s="22"/>
      <c r="D203" s="21"/>
    </row>
    <row r="204" spans="1:22">
      <c r="A204" s="19"/>
      <c r="B204" s="19"/>
      <c r="C204" s="22"/>
      <c r="D204" s="21"/>
    </row>
    <row r="205" spans="1:22" ht="30" customHeight="1">
      <c r="A205" s="134" t="s">
        <v>59</v>
      </c>
      <c r="B205" s="19"/>
      <c r="C205" s="22"/>
      <c r="D205" s="21"/>
    </row>
    <row r="206" spans="1:22">
      <c r="C206" s="18"/>
    </row>
    <row r="207" spans="1:22" ht="12">
      <c r="A207" s="38" t="s">
        <v>191</v>
      </c>
      <c r="C207" s="154">
        <v>456191058.58999997</v>
      </c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</row>
    <row r="208" spans="1:22" ht="12">
      <c r="A208" s="38" t="s">
        <v>192</v>
      </c>
      <c r="C208" s="155">
        <f>+C209-C207</f>
        <v>100333074.41000003</v>
      </c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</row>
    <row r="209" spans="1:22" ht="12">
      <c r="A209" s="38" t="s">
        <v>193</v>
      </c>
      <c r="C209" s="124">
        <f>COSS!E33</f>
        <v>556524133</v>
      </c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</row>
    <row r="210" spans="1:22"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</row>
    <row r="211" spans="1:22">
      <c r="A211" s="19" t="str">
        <f>A25</f>
        <v>BULK_TRANS</v>
      </c>
      <c r="B211" s="19" t="str">
        <f>B26</f>
        <v>BULKTRAN</v>
      </c>
      <c r="C211" s="20">
        <f>ROUND(+C207/C$209,4)</f>
        <v>0.81969999999999998</v>
      </c>
      <c r="D211" s="23">
        <f>SUM(E211:V211)</f>
        <v>0.99999999999999978</v>
      </c>
      <c r="E211" s="23">
        <f t="shared" ref="E211:V211" si="81">E26</f>
        <v>0.49258299045690018</v>
      </c>
      <c r="F211" s="23">
        <f t="shared" si="81"/>
        <v>2.435013732763805E-2</v>
      </c>
      <c r="G211" s="23">
        <f t="shared" si="81"/>
        <v>8.9193157505646409E-2</v>
      </c>
      <c r="H211" s="23">
        <f t="shared" si="81"/>
        <v>2.8074839270930295E-3</v>
      </c>
      <c r="I211" s="23">
        <f t="shared" si="81"/>
        <v>2.6327685920476382E-4</v>
      </c>
      <c r="J211" s="23">
        <f t="shared" si="81"/>
        <v>6.7800674659926619E-2</v>
      </c>
      <c r="K211" s="23">
        <f t="shared" si="81"/>
        <v>1.2633240990485033E-2</v>
      </c>
      <c r="L211" s="23">
        <f t="shared" si="81"/>
        <v>5.7087263726468785E-3</v>
      </c>
      <c r="M211" s="23">
        <f t="shared" si="81"/>
        <v>2.5671504371235472E-4</v>
      </c>
      <c r="N211" s="23">
        <f t="shared" si="81"/>
        <v>2.3684512263677736E-3</v>
      </c>
      <c r="O211" s="23">
        <f t="shared" si="81"/>
        <v>3.8759300778423753E-2</v>
      </c>
      <c r="P211" s="23">
        <f t="shared" si="81"/>
        <v>0.20484399369001716</v>
      </c>
      <c r="Q211" s="23">
        <f t="shared" si="81"/>
        <v>3.6991430122001623E-2</v>
      </c>
      <c r="R211" s="23">
        <f t="shared" si="81"/>
        <v>2.0821479601917676E-2</v>
      </c>
      <c r="S211" s="23">
        <f t="shared" si="81"/>
        <v>3.4875182441241053E-4</v>
      </c>
      <c r="T211" s="23">
        <f t="shared" si="81"/>
        <v>2.7018961360604304E-4</v>
      </c>
      <c r="U211" s="23">
        <f t="shared" si="81"/>
        <v>0</v>
      </c>
      <c r="V211" s="23">
        <f t="shared" si="81"/>
        <v>0</v>
      </c>
    </row>
    <row r="212" spans="1:22">
      <c r="A212" s="19" t="s">
        <v>36</v>
      </c>
      <c r="B212" s="18" t="str">
        <f>$B$7</f>
        <v>SUBTRAN</v>
      </c>
      <c r="C212" s="20">
        <f>1-C211</f>
        <v>0.18030000000000002</v>
      </c>
      <c r="D212" s="23">
        <f>SUM(E212:V212)</f>
        <v>1.0000000000000002</v>
      </c>
      <c r="E212" s="23">
        <f t="shared" ref="E212:V212" si="82">E37</f>
        <v>0.48686743232032376</v>
      </c>
      <c r="F212" s="23">
        <f t="shared" si="82"/>
        <v>2.3496859181995747E-2</v>
      </c>
      <c r="G212" s="23">
        <f t="shared" si="82"/>
        <v>8.5480424816166592E-2</v>
      </c>
      <c r="H212" s="23">
        <f t="shared" si="82"/>
        <v>2.6404098959193815E-3</v>
      </c>
      <c r="I212" s="23">
        <f t="shared" si="82"/>
        <v>3.288490882793235E-4</v>
      </c>
      <c r="J212" s="23">
        <f t="shared" si="82"/>
        <v>6.458179699184477E-2</v>
      </c>
      <c r="K212" s="23">
        <f t="shared" si="82"/>
        <v>1.2005680735424254E-2</v>
      </c>
      <c r="L212" s="23">
        <f t="shared" si="82"/>
        <v>7.143523089894529E-3</v>
      </c>
      <c r="M212" s="23">
        <f t="shared" si="82"/>
        <v>0</v>
      </c>
      <c r="N212" s="23">
        <f t="shared" si="82"/>
        <v>2.2550854605850666E-3</v>
      </c>
      <c r="O212" s="23">
        <f t="shared" si="82"/>
        <v>3.6917036518780491E-2</v>
      </c>
      <c r="P212" s="23">
        <f t="shared" si="82"/>
        <v>0.25718929466270446</v>
      </c>
      <c r="Q212" s="23">
        <f t="shared" si="82"/>
        <v>0</v>
      </c>
      <c r="R212" s="23">
        <f t="shared" si="82"/>
        <v>1.9437228805972179E-2</v>
      </c>
      <c r="S212" s="23">
        <f t="shared" si="82"/>
        <v>3.2401913226704914E-4</v>
      </c>
      <c r="T212" s="23">
        <f t="shared" si="82"/>
        <v>2.5955771720950077E-4</v>
      </c>
      <c r="U212" s="23">
        <f t="shared" si="82"/>
        <v>8.8255172641578178E-4</v>
      </c>
      <c r="V212" s="23">
        <f t="shared" si="82"/>
        <v>1.9024985621711088E-4</v>
      </c>
    </row>
    <row r="213" spans="1:22">
      <c r="A213" s="19"/>
      <c r="B213" s="19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</row>
    <row r="214" spans="1:22" ht="12">
      <c r="A214" s="136" t="s">
        <v>194</v>
      </c>
      <c r="B214" s="18" t="str">
        <f>$B$5</f>
        <v>PRODUCTION</v>
      </c>
      <c r="C214" s="22"/>
      <c r="D214" s="23">
        <f t="shared" ref="D214:D221" si="83">SUM(E214:V214)</f>
        <v>0</v>
      </c>
      <c r="E214" s="23">
        <v>0</v>
      </c>
      <c r="F214" s="23">
        <v>0</v>
      </c>
      <c r="G214" s="23">
        <v>0</v>
      </c>
      <c r="H214" s="23">
        <v>0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</row>
    <row r="215" spans="1:22">
      <c r="A215" s="18" t="str">
        <f t="shared" ref="A215:A221" si="84">A214</f>
        <v>TRANS_TOTAL</v>
      </c>
      <c r="B215" s="18" t="str">
        <f>$B$6</f>
        <v>BULKTRAN</v>
      </c>
      <c r="C215" s="22"/>
      <c r="D215" s="23">
        <f t="shared" si="83"/>
        <v>0.81969999999999965</v>
      </c>
      <c r="E215" s="133">
        <f>$C211*E211</f>
        <v>0.40377027727752107</v>
      </c>
      <c r="F215" s="23">
        <f t="shared" ref="F215:V215" si="85">$C211*F211</f>
        <v>1.9959807567464908E-2</v>
      </c>
      <c r="G215" s="23">
        <f t="shared" si="85"/>
        <v>7.3111631207378361E-2</v>
      </c>
      <c r="H215" s="23">
        <f t="shared" si="85"/>
        <v>2.3012945750381562E-3</v>
      </c>
      <c r="I215" s="23">
        <f t="shared" si="85"/>
        <v>2.158080414901449E-4</v>
      </c>
      <c r="J215" s="23">
        <f t="shared" si="85"/>
        <v>5.5576213018741848E-2</v>
      </c>
      <c r="K215" s="23">
        <f t="shared" si="85"/>
        <v>1.0355467639900581E-2</v>
      </c>
      <c r="L215" s="23">
        <f t="shared" si="85"/>
        <v>4.6794430076586464E-3</v>
      </c>
      <c r="M215" s="23">
        <f t="shared" si="85"/>
        <v>2.1042932133101717E-4</v>
      </c>
      <c r="N215" s="23">
        <f t="shared" si="85"/>
        <v>1.9414194702536639E-3</v>
      </c>
      <c r="O215" s="23">
        <f t="shared" si="85"/>
        <v>3.1770998848073946E-2</v>
      </c>
      <c r="P215" s="23">
        <f t="shared" si="85"/>
        <v>0.16791062162770706</v>
      </c>
      <c r="Q215" s="23">
        <f t="shared" si="85"/>
        <v>3.0321875271004731E-2</v>
      </c>
      <c r="R215" s="23">
        <f t="shared" si="85"/>
        <v>1.706736682969192E-2</v>
      </c>
      <c r="S215" s="23">
        <f t="shared" si="85"/>
        <v>2.8587187047085288E-4</v>
      </c>
      <c r="T215" s="23">
        <f t="shared" si="85"/>
        <v>2.2147442627287346E-4</v>
      </c>
      <c r="U215" s="23">
        <f t="shared" si="85"/>
        <v>0</v>
      </c>
      <c r="V215" s="23">
        <f t="shared" si="85"/>
        <v>0</v>
      </c>
    </row>
    <row r="216" spans="1:22">
      <c r="A216" s="18" t="str">
        <f t="shared" si="84"/>
        <v>TRANS_TOTAL</v>
      </c>
      <c r="B216" s="18" t="str">
        <f>$B$7</f>
        <v>SUBTRAN</v>
      </c>
      <c r="C216" s="22"/>
      <c r="D216" s="23">
        <f t="shared" si="83"/>
        <v>0.18030000000000004</v>
      </c>
      <c r="E216" s="133">
        <f>+$C212*E212</f>
        <v>8.7782198047354376E-2</v>
      </c>
      <c r="F216" s="23">
        <f t="shared" ref="F216:V216" si="86">+$C212*F212</f>
        <v>4.2364837105138336E-3</v>
      </c>
      <c r="G216" s="23">
        <f t="shared" si="86"/>
        <v>1.5412120594354838E-2</v>
      </c>
      <c r="H216" s="23">
        <f t="shared" si="86"/>
        <v>4.7606590423426452E-4</v>
      </c>
      <c r="I216" s="23">
        <f t="shared" si="86"/>
        <v>5.9291490616762032E-5</v>
      </c>
      <c r="J216" s="23">
        <f t="shared" si="86"/>
        <v>1.1644097997629613E-2</v>
      </c>
      <c r="K216" s="23">
        <f t="shared" si="86"/>
        <v>2.1646242365969933E-3</v>
      </c>
      <c r="L216" s="23">
        <f t="shared" si="86"/>
        <v>1.2879772131079838E-3</v>
      </c>
      <c r="M216" s="23">
        <f t="shared" si="86"/>
        <v>0</v>
      </c>
      <c r="N216" s="23">
        <f t="shared" si="86"/>
        <v>4.0659190854348755E-4</v>
      </c>
      <c r="O216" s="23">
        <f t="shared" si="86"/>
        <v>6.6561416843361233E-3</v>
      </c>
      <c r="P216" s="23">
        <f t="shared" si="86"/>
        <v>4.6371229827685621E-2</v>
      </c>
      <c r="Q216" s="23">
        <f t="shared" si="86"/>
        <v>0</v>
      </c>
      <c r="R216" s="23">
        <f t="shared" si="86"/>
        <v>3.504532353716784E-3</v>
      </c>
      <c r="S216" s="23">
        <f t="shared" si="86"/>
        <v>5.8420649547748961E-5</v>
      </c>
      <c r="T216" s="23">
        <f t="shared" si="86"/>
        <v>4.6798256412872991E-5</v>
      </c>
      <c r="U216" s="23">
        <f t="shared" si="86"/>
        <v>1.5912407627276546E-4</v>
      </c>
      <c r="V216" s="23">
        <f t="shared" si="86"/>
        <v>3.4302049075945095E-5</v>
      </c>
    </row>
    <row r="217" spans="1:22">
      <c r="A217" s="18" t="str">
        <f t="shared" si="84"/>
        <v>TRANS_TOTAL</v>
      </c>
      <c r="B217" s="18" t="str">
        <f>$B$8</f>
        <v>DISTPRI</v>
      </c>
      <c r="C217" s="22"/>
      <c r="D217" s="23">
        <f t="shared" si="83"/>
        <v>0</v>
      </c>
      <c r="E217" s="23">
        <v>0</v>
      </c>
      <c r="F217" s="23">
        <v>0</v>
      </c>
      <c r="G217" s="23">
        <v>0</v>
      </c>
      <c r="H217" s="23">
        <v>0</v>
      </c>
      <c r="I217" s="23">
        <v>0</v>
      </c>
      <c r="J217" s="23">
        <v>0</v>
      </c>
      <c r="K217" s="23">
        <v>0</v>
      </c>
      <c r="L217" s="23">
        <v>0</v>
      </c>
      <c r="M217" s="23">
        <v>0</v>
      </c>
      <c r="N217" s="23">
        <v>0</v>
      </c>
      <c r="O217" s="23">
        <v>0</v>
      </c>
      <c r="P217" s="23">
        <v>0</v>
      </c>
      <c r="Q217" s="23">
        <v>0</v>
      </c>
      <c r="R217" s="23">
        <v>0</v>
      </c>
      <c r="S217" s="23">
        <v>0</v>
      </c>
      <c r="T217" s="23">
        <v>0</v>
      </c>
      <c r="U217" s="23">
        <v>0</v>
      </c>
      <c r="V217" s="23">
        <v>0</v>
      </c>
    </row>
    <row r="218" spans="1:22">
      <c r="A218" s="18" t="str">
        <f t="shared" si="84"/>
        <v>TRANS_TOTAL</v>
      </c>
      <c r="B218" s="18" t="str">
        <f>$B$9</f>
        <v>DISTSEC</v>
      </c>
      <c r="C218" s="22"/>
      <c r="D218" s="23">
        <f t="shared" si="83"/>
        <v>0</v>
      </c>
      <c r="E218" s="23">
        <v>0</v>
      </c>
      <c r="F218" s="23">
        <v>0</v>
      </c>
      <c r="G218" s="23">
        <v>0</v>
      </c>
      <c r="H218" s="23">
        <v>0</v>
      </c>
      <c r="I218" s="23">
        <v>0</v>
      </c>
      <c r="J218" s="23">
        <v>0</v>
      </c>
      <c r="K218" s="23">
        <v>0</v>
      </c>
      <c r="L218" s="23">
        <v>0</v>
      </c>
      <c r="M218" s="23">
        <v>0</v>
      </c>
      <c r="N218" s="23">
        <v>0</v>
      </c>
      <c r="O218" s="23">
        <v>0</v>
      </c>
      <c r="P218" s="23">
        <v>0</v>
      </c>
      <c r="Q218" s="23">
        <v>0</v>
      </c>
      <c r="R218" s="23">
        <v>0</v>
      </c>
      <c r="S218" s="23">
        <v>0</v>
      </c>
      <c r="T218" s="23">
        <v>0</v>
      </c>
      <c r="U218" s="23">
        <v>0</v>
      </c>
      <c r="V218" s="23">
        <v>0</v>
      </c>
    </row>
    <row r="219" spans="1:22">
      <c r="A219" s="18" t="str">
        <f t="shared" si="84"/>
        <v>TRANS_TOTAL</v>
      </c>
      <c r="B219" s="18" t="str">
        <f>$B$10</f>
        <v>ENERGY</v>
      </c>
      <c r="C219" s="22"/>
      <c r="D219" s="23">
        <f t="shared" si="83"/>
        <v>0</v>
      </c>
      <c r="E219" s="23">
        <v>0</v>
      </c>
      <c r="F219" s="23">
        <v>0</v>
      </c>
      <c r="G219" s="23">
        <v>0</v>
      </c>
      <c r="H219" s="23">
        <v>0</v>
      </c>
      <c r="I219" s="23">
        <v>0</v>
      </c>
      <c r="J219" s="23">
        <v>0</v>
      </c>
      <c r="K219" s="23">
        <v>0</v>
      </c>
      <c r="L219" s="23">
        <v>0</v>
      </c>
      <c r="M219" s="23">
        <v>0</v>
      </c>
      <c r="N219" s="23">
        <v>0</v>
      </c>
      <c r="O219" s="23">
        <v>0</v>
      </c>
      <c r="P219" s="23">
        <v>0</v>
      </c>
      <c r="Q219" s="23">
        <v>0</v>
      </c>
      <c r="R219" s="23">
        <v>0</v>
      </c>
      <c r="S219" s="23">
        <v>0</v>
      </c>
      <c r="T219" s="23">
        <v>0</v>
      </c>
      <c r="U219" s="23">
        <v>0</v>
      </c>
      <c r="V219" s="23">
        <v>0</v>
      </c>
    </row>
    <row r="220" spans="1:22">
      <c r="A220" s="18" t="str">
        <f t="shared" si="84"/>
        <v>TRANS_TOTAL</v>
      </c>
      <c r="B220" s="18" t="str">
        <f>$B$11</f>
        <v>CUSTOMER</v>
      </c>
      <c r="C220" s="22"/>
      <c r="D220" s="23">
        <f t="shared" si="83"/>
        <v>0</v>
      </c>
      <c r="E220" s="23">
        <v>0</v>
      </c>
      <c r="F220" s="23">
        <v>0</v>
      </c>
      <c r="G220" s="23">
        <v>0</v>
      </c>
      <c r="H220" s="23">
        <v>0</v>
      </c>
      <c r="I220" s="23">
        <v>0</v>
      </c>
      <c r="J220" s="23">
        <v>0</v>
      </c>
      <c r="K220" s="23">
        <v>0</v>
      </c>
      <c r="L220" s="23">
        <v>0</v>
      </c>
      <c r="M220" s="23">
        <v>0</v>
      </c>
      <c r="N220" s="23">
        <v>0</v>
      </c>
      <c r="O220" s="23">
        <v>0</v>
      </c>
      <c r="P220" s="23">
        <v>0</v>
      </c>
      <c r="Q220" s="23">
        <v>0</v>
      </c>
      <c r="R220" s="23">
        <v>0</v>
      </c>
      <c r="S220" s="23">
        <v>0</v>
      </c>
      <c r="T220" s="23">
        <v>0</v>
      </c>
      <c r="U220" s="23">
        <v>0</v>
      </c>
      <c r="V220" s="23">
        <v>0</v>
      </c>
    </row>
    <row r="221" spans="1:22">
      <c r="A221" s="18" t="str">
        <f t="shared" si="84"/>
        <v>TRANS_TOTAL</v>
      </c>
      <c r="B221" s="18" t="str">
        <f>$B$12</f>
        <v>TOTAL</v>
      </c>
      <c r="C221" s="22"/>
      <c r="D221" s="23">
        <f t="shared" si="83"/>
        <v>0.99999999999999978</v>
      </c>
      <c r="E221" s="23">
        <f t="shared" ref="E221:V221" si="87">SUM(E214:E220)</f>
        <v>0.49155247532487545</v>
      </c>
      <c r="F221" s="23">
        <f t="shared" si="87"/>
        <v>2.4196291277978742E-2</v>
      </c>
      <c r="G221" s="23">
        <f t="shared" si="87"/>
        <v>8.8523751801733191E-2</v>
      </c>
      <c r="H221" s="23">
        <f t="shared" si="87"/>
        <v>2.7773604792724208E-3</v>
      </c>
      <c r="I221" s="23">
        <f t="shared" si="87"/>
        <v>2.7509953210690693E-4</v>
      </c>
      <c r="J221" s="23">
        <f t="shared" si="87"/>
        <v>6.7220311016371465E-2</v>
      </c>
      <c r="K221" s="23">
        <f t="shared" si="87"/>
        <v>1.2520091876497573E-2</v>
      </c>
      <c r="L221" s="23">
        <f t="shared" si="87"/>
        <v>5.96742022076663E-3</v>
      </c>
      <c r="M221" s="23">
        <f>SUM(M214:M220)</f>
        <v>2.1042932133101717E-4</v>
      </c>
      <c r="N221" s="23">
        <f>SUM(N214:N220)</f>
        <v>2.3480113787971513E-3</v>
      </c>
      <c r="O221" s="23">
        <f t="shared" si="87"/>
        <v>3.8427140532410073E-2</v>
      </c>
      <c r="P221" s="23">
        <f t="shared" si="87"/>
        <v>0.21428185145539269</v>
      </c>
      <c r="Q221" s="23">
        <f t="shared" si="87"/>
        <v>3.0321875271004731E-2</v>
      </c>
      <c r="R221" s="23">
        <f t="shared" si="87"/>
        <v>2.0571899183408703E-2</v>
      </c>
      <c r="S221" s="23">
        <f t="shared" si="87"/>
        <v>3.4429252001860186E-4</v>
      </c>
      <c r="T221" s="23">
        <f t="shared" si="87"/>
        <v>2.6827268268574643E-4</v>
      </c>
      <c r="U221" s="23">
        <f t="shared" si="87"/>
        <v>1.5912407627276546E-4</v>
      </c>
      <c r="V221" s="23">
        <f t="shared" si="87"/>
        <v>3.4302049075945095E-5</v>
      </c>
    </row>
    <row r="222" spans="1:22">
      <c r="A222" s="19"/>
      <c r="B222" s="19"/>
      <c r="C222" s="22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</row>
    <row r="223" spans="1:22">
      <c r="A223" s="18" t="str">
        <f>A48</f>
        <v>DIST_CPD</v>
      </c>
      <c r="B223" s="18" t="str">
        <f>B48</f>
        <v>DISTPRI</v>
      </c>
      <c r="C223" s="156">
        <v>0.56689999999999996</v>
      </c>
      <c r="D223" s="23">
        <f>SUM(E223:V223)</f>
        <v>1</v>
      </c>
      <c r="E223" s="23">
        <f>E48</f>
        <v>0.66834265052737163</v>
      </c>
      <c r="F223" s="23">
        <f t="shared" ref="F223:V223" si="88">F48</f>
        <v>3.150392781268347E-2</v>
      </c>
      <c r="G223" s="23">
        <f t="shared" si="88"/>
        <v>0.11439269538980049</v>
      </c>
      <c r="H223" s="23">
        <f t="shared" si="88"/>
        <v>3.535329522333916E-3</v>
      </c>
      <c r="I223" s="23">
        <f t="shared" si="88"/>
        <v>0</v>
      </c>
      <c r="J223" s="23">
        <f t="shared" si="88"/>
        <v>8.5774527408787271E-2</v>
      </c>
      <c r="K223" s="23">
        <f t="shared" si="88"/>
        <v>1.5975511501999162E-2</v>
      </c>
      <c r="L223" s="23">
        <f t="shared" si="88"/>
        <v>0</v>
      </c>
      <c r="M223" s="23">
        <f t="shared" si="88"/>
        <v>0</v>
      </c>
      <c r="N223" s="23">
        <f t="shared" si="88"/>
        <v>3.0578090433001372E-3</v>
      </c>
      <c r="O223" s="23">
        <f t="shared" si="88"/>
        <v>4.9315540517157357E-2</v>
      </c>
      <c r="P223" s="23">
        <f t="shared" si="88"/>
        <v>0</v>
      </c>
      <c r="Q223" s="23">
        <f t="shared" si="88"/>
        <v>0</v>
      </c>
      <c r="R223" s="23">
        <f t="shared" si="88"/>
        <v>2.5864961834910626E-2</v>
      </c>
      <c r="S223" s="23">
        <f t="shared" si="88"/>
        <v>4.3152881212817236E-4</v>
      </c>
      <c r="T223" s="23">
        <f t="shared" si="88"/>
        <v>3.496106438469922E-4</v>
      </c>
      <c r="U223" s="23">
        <f t="shared" si="88"/>
        <v>1.1977174945620977E-3</v>
      </c>
      <c r="V223" s="23">
        <f t="shared" si="88"/>
        <v>2.5818949111862806E-4</v>
      </c>
    </row>
    <row r="224" spans="1:22">
      <c r="A224" s="18" t="str">
        <f>A59</f>
        <v>DISTSEC</v>
      </c>
      <c r="B224" s="18" t="str">
        <f>B59</f>
        <v>DISTSEC</v>
      </c>
      <c r="C224" s="156">
        <v>0.43309999999999998</v>
      </c>
      <c r="D224" s="23">
        <f>SUM(E224:V224)</f>
        <v>1.0000000000000002</v>
      </c>
      <c r="E224" s="23">
        <f t="shared" ref="E224:V224" si="89">E59</f>
        <v>0.74770145160379742</v>
      </c>
      <c r="F224" s="23">
        <f t="shared" si="89"/>
        <v>3.6046925281277571E-2</v>
      </c>
      <c r="G224" s="23">
        <f t="shared" si="89"/>
        <v>0.10876859567654559</v>
      </c>
      <c r="H224" s="23">
        <f t="shared" si="89"/>
        <v>0</v>
      </c>
      <c r="I224" s="23">
        <f t="shared" si="89"/>
        <v>0</v>
      </c>
      <c r="J224" s="23">
        <f t="shared" si="89"/>
        <v>6.9307772518360164E-2</v>
      </c>
      <c r="K224" s="23">
        <f t="shared" si="89"/>
        <v>0</v>
      </c>
      <c r="L224" s="23">
        <f t="shared" si="89"/>
        <v>0</v>
      </c>
      <c r="M224" s="23">
        <f t="shared" si="89"/>
        <v>0</v>
      </c>
      <c r="N224" s="23">
        <f t="shared" si="89"/>
        <v>1.8739367704485273E-3</v>
      </c>
      <c r="O224" s="23">
        <f t="shared" si="89"/>
        <v>0</v>
      </c>
      <c r="P224" s="23">
        <f t="shared" si="89"/>
        <v>0</v>
      </c>
      <c r="Q224" s="23">
        <f t="shared" si="89"/>
        <v>0</v>
      </c>
      <c r="R224" s="23">
        <f t="shared" si="89"/>
        <v>2.5563762484125951E-2</v>
      </c>
      <c r="S224" s="23">
        <f t="shared" si="89"/>
        <v>0</v>
      </c>
      <c r="T224" s="23">
        <f t="shared" si="89"/>
        <v>2.6527598565333053E-4</v>
      </c>
      <c r="U224" s="23">
        <f t="shared" si="89"/>
        <v>9.0071400051830851E-3</v>
      </c>
      <c r="V224" s="23">
        <f t="shared" si="89"/>
        <v>1.4651396746083948E-3</v>
      </c>
    </row>
    <row r="225" spans="1:22"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</row>
    <row r="226" spans="1:22" ht="12">
      <c r="A226" s="137" t="s">
        <v>60</v>
      </c>
      <c r="B226" s="18" t="str">
        <f>$B$5</f>
        <v>PRODUCTION</v>
      </c>
      <c r="C226" s="22"/>
      <c r="D226" s="23">
        <f t="shared" ref="D226:D233" si="90">SUM(E226:V226)</f>
        <v>0</v>
      </c>
      <c r="E226" s="23">
        <v>0</v>
      </c>
      <c r="F226" s="23">
        <v>0</v>
      </c>
      <c r="G226" s="23">
        <v>0</v>
      </c>
      <c r="H226" s="23">
        <v>0</v>
      </c>
      <c r="I226" s="23">
        <v>0</v>
      </c>
      <c r="J226" s="23">
        <v>0</v>
      </c>
      <c r="K226" s="23">
        <v>0</v>
      </c>
      <c r="L226" s="23">
        <v>0</v>
      </c>
      <c r="M226" s="23">
        <v>0</v>
      </c>
      <c r="N226" s="23">
        <v>0</v>
      </c>
      <c r="O226" s="23">
        <v>0</v>
      </c>
      <c r="P226" s="23">
        <v>0</v>
      </c>
      <c r="Q226" s="23">
        <v>0</v>
      </c>
      <c r="R226" s="23">
        <v>0</v>
      </c>
      <c r="S226" s="23">
        <v>0</v>
      </c>
      <c r="T226" s="23">
        <v>0</v>
      </c>
      <c r="U226" s="23">
        <v>0</v>
      </c>
      <c r="V226" s="23">
        <v>0</v>
      </c>
    </row>
    <row r="227" spans="1:22">
      <c r="A227" s="18" t="str">
        <f t="shared" ref="A227:A233" si="91">A226</f>
        <v>DIST_POLES</v>
      </c>
      <c r="B227" s="18" t="str">
        <f>$B$6</f>
        <v>BULKTRAN</v>
      </c>
      <c r="C227" s="22"/>
      <c r="D227" s="23">
        <f t="shared" si="90"/>
        <v>0</v>
      </c>
      <c r="E227" s="23">
        <v>0</v>
      </c>
      <c r="F227" s="23">
        <v>0</v>
      </c>
      <c r="G227" s="23">
        <v>0</v>
      </c>
      <c r="H227" s="23">
        <v>0</v>
      </c>
      <c r="I227" s="23">
        <v>0</v>
      </c>
      <c r="J227" s="23">
        <v>0</v>
      </c>
      <c r="K227" s="23">
        <v>0</v>
      </c>
      <c r="L227" s="23">
        <v>0</v>
      </c>
      <c r="M227" s="23">
        <v>0</v>
      </c>
      <c r="N227" s="23">
        <v>0</v>
      </c>
      <c r="O227" s="23">
        <v>0</v>
      </c>
      <c r="P227" s="23">
        <v>0</v>
      </c>
      <c r="Q227" s="23">
        <v>0</v>
      </c>
      <c r="R227" s="23">
        <v>0</v>
      </c>
      <c r="S227" s="23">
        <v>0</v>
      </c>
      <c r="T227" s="23">
        <v>0</v>
      </c>
      <c r="U227" s="23">
        <v>0</v>
      </c>
      <c r="V227" s="23">
        <v>0</v>
      </c>
    </row>
    <row r="228" spans="1:22">
      <c r="A228" s="18" t="str">
        <f t="shared" si="91"/>
        <v>DIST_POLES</v>
      </c>
      <c r="B228" s="18" t="str">
        <f>$B$7</f>
        <v>SUBTRAN</v>
      </c>
      <c r="C228" s="22"/>
      <c r="D228" s="23">
        <f t="shared" si="90"/>
        <v>0</v>
      </c>
      <c r="E228" s="23">
        <v>0</v>
      </c>
      <c r="F228" s="23">
        <v>0</v>
      </c>
      <c r="G228" s="23">
        <v>0</v>
      </c>
      <c r="H228" s="23">
        <v>0</v>
      </c>
      <c r="I228" s="23">
        <v>0</v>
      </c>
      <c r="J228" s="23">
        <v>0</v>
      </c>
      <c r="K228" s="23">
        <v>0</v>
      </c>
      <c r="L228" s="23">
        <v>0</v>
      </c>
      <c r="M228" s="23">
        <v>0</v>
      </c>
      <c r="N228" s="23">
        <v>0</v>
      </c>
      <c r="O228" s="23">
        <v>0</v>
      </c>
      <c r="P228" s="23">
        <v>0</v>
      </c>
      <c r="Q228" s="23">
        <v>0</v>
      </c>
      <c r="R228" s="23">
        <v>0</v>
      </c>
      <c r="S228" s="23">
        <v>0</v>
      </c>
      <c r="T228" s="23">
        <v>0</v>
      </c>
      <c r="U228" s="23">
        <v>0</v>
      </c>
      <c r="V228" s="23">
        <v>0</v>
      </c>
    </row>
    <row r="229" spans="1:22">
      <c r="A229" s="18" t="str">
        <f t="shared" si="91"/>
        <v>DIST_POLES</v>
      </c>
      <c r="B229" s="18" t="str">
        <f>$B$8</f>
        <v>DISTPRI</v>
      </c>
      <c r="C229" s="22"/>
      <c r="D229" s="23">
        <f t="shared" si="90"/>
        <v>0.56689999999999985</v>
      </c>
      <c r="E229" s="133">
        <f>$C223*E223</f>
        <v>0.37888344858396694</v>
      </c>
      <c r="F229" s="23">
        <f t="shared" ref="F229:V229" si="92">$C223*F223</f>
        <v>1.7859576677010259E-2</v>
      </c>
      <c r="G229" s="23">
        <f t="shared" si="92"/>
        <v>6.4849219016477888E-2</v>
      </c>
      <c r="H229" s="23">
        <f t="shared" si="92"/>
        <v>2.004178306211097E-3</v>
      </c>
      <c r="I229" s="23">
        <f>$C223*I223</f>
        <v>0</v>
      </c>
      <c r="J229" s="23">
        <f t="shared" si="92"/>
        <v>4.86255795880415E-2</v>
      </c>
      <c r="K229" s="23">
        <f t="shared" si="92"/>
        <v>9.0565174704833242E-3</v>
      </c>
      <c r="L229" s="23">
        <f t="shared" si="92"/>
        <v>0</v>
      </c>
      <c r="M229" s="23">
        <f>$C223*M223</f>
        <v>0</v>
      </c>
      <c r="N229" s="23">
        <f>$C223*N223</f>
        <v>1.7334719466468476E-3</v>
      </c>
      <c r="O229" s="23">
        <f t="shared" si="92"/>
        <v>2.7956979919176502E-2</v>
      </c>
      <c r="P229" s="23">
        <f t="shared" si="92"/>
        <v>0</v>
      </c>
      <c r="Q229" s="23">
        <f>$C223*Q223</f>
        <v>0</v>
      </c>
      <c r="R229" s="23">
        <f t="shared" si="92"/>
        <v>1.4662846864210833E-2</v>
      </c>
      <c r="S229" s="23">
        <f t="shared" si="92"/>
        <v>2.446336835954609E-4</v>
      </c>
      <c r="T229" s="23">
        <f t="shared" si="92"/>
        <v>1.9819427399685985E-4</v>
      </c>
      <c r="U229" s="23">
        <f>$C223*U223</f>
        <v>6.789860476672532E-4</v>
      </c>
      <c r="V229" s="23">
        <f t="shared" si="92"/>
        <v>1.4636762251515024E-4</v>
      </c>
    </row>
    <row r="230" spans="1:22">
      <c r="A230" s="18" t="str">
        <f t="shared" si="91"/>
        <v>DIST_POLES</v>
      </c>
      <c r="B230" s="18" t="str">
        <f>$B$9</f>
        <v>DISTSEC</v>
      </c>
      <c r="C230" s="22"/>
      <c r="D230" s="23">
        <f t="shared" si="90"/>
        <v>0.43309999999999993</v>
      </c>
      <c r="E230" s="133">
        <f>$C224*E224</f>
        <v>0.32382949868960464</v>
      </c>
      <c r="F230" s="23">
        <f t="shared" ref="F230:V230" si="93">$C224*F224</f>
        <v>1.5611923339321316E-2</v>
      </c>
      <c r="G230" s="23">
        <f t="shared" si="93"/>
        <v>4.7107678787511896E-2</v>
      </c>
      <c r="H230" s="23">
        <f t="shared" si="93"/>
        <v>0</v>
      </c>
      <c r="I230" s="23">
        <f>$C224*I224</f>
        <v>0</v>
      </c>
      <c r="J230" s="23">
        <f t="shared" si="93"/>
        <v>3.0017196277701785E-2</v>
      </c>
      <c r="K230" s="23">
        <f t="shared" si="93"/>
        <v>0</v>
      </c>
      <c r="L230" s="23">
        <f t="shared" si="93"/>
        <v>0</v>
      </c>
      <c r="M230" s="23">
        <f>$C224*M224</f>
        <v>0</v>
      </c>
      <c r="N230" s="23">
        <f>$C224*N224</f>
        <v>8.1160201528125719E-4</v>
      </c>
      <c r="O230" s="23">
        <f t="shared" si="93"/>
        <v>0</v>
      </c>
      <c r="P230" s="23">
        <f t="shared" si="93"/>
        <v>0</v>
      </c>
      <c r="Q230" s="23">
        <f>$C224*Q224</f>
        <v>0</v>
      </c>
      <c r="R230" s="23">
        <f t="shared" si="93"/>
        <v>1.107166553187495E-2</v>
      </c>
      <c r="S230" s="23">
        <f t="shared" si="93"/>
        <v>0</v>
      </c>
      <c r="T230" s="23">
        <f t="shared" si="93"/>
        <v>1.1489102938645745E-4</v>
      </c>
      <c r="U230" s="23">
        <f>$C224*U224</f>
        <v>3.900992336244794E-3</v>
      </c>
      <c r="V230" s="23">
        <f t="shared" si="93"/>
        <v>6.3455199307289574E-4</v>
      </c>
    </row>
    <row r="231" spans="1:22">
      <c r="A231" s="18" t="str">
        <f t="shared" si="91"/>
        <v>DIST_POLES</v>
      </c>
      <c r="B231" s="18" t="str">
        <f>$B$10</f>
        <v>ENERGY</v>
      </c>
      <c r="C231" s="22"/>
      <c r="D231" s="23">
        <f t="shared" si="90"/>
        <v>0</v>
      </c>
      <c r="E231" s="23">
        <v>0</v>
      </c>
      <c r="F231" s="23">
        <v>0</v>
      </c>
      <c r="G231" s="23">
        <v>0</v>
      </c>
      <c r="H231" s="23">
        <v>0</v>
      </c>
      <c r="I231" s="23">
        <v>0</v>
      </c>
      <c r="J231" s="23">
        <v>0</v>
      </c>
      <c r="K231" s="23">
        <v>0</v>
      </c>
      <c r="L231" s="23">
        <v>0</v>
      </c>
      <c r="M231" s="23">
        <v>0</v>
      </c>
      <c r="N231" s="23">
        <v>0</v>
      </c>
      <c r="O231" s="23">
        <v>0</v>
      </c>
      <c r="P231" s="23">
        <v>0</v>
      </c>
      <c r="Q231" s="23">
        <v>0</v>
      </c>
      <c r="R231" s="23">
        <v>0</v>
      </c>
      <c r="S231" s="23">
        <v>0</v>
      </c>
      <c r="T231" s="23">
        <v>0</v>
      </c>
      <c r="U231" s="23">
        <v>0</v>
      </c>
      <c r="V231" s="23">
        <v>0</v>
      </c>
    </row>
    <row r="232" spans="1:22">
      <c r="A232" s="18" t="str">
        <f t="shared" si="91"/>
        <v>DIST_POLES</v>
      </c>
      <c r="B232" s="18" t="str">
        <f>$B$11</f>
        <v>CUSTOMER</v>
      </c>
      <c r="C232" s="22"/>
      <c r="D232" s="23">
        <f t="shared" si="90"/>
        <v>0</v>
      </c>
      <c r="E232" s="23">
        <v>0</v>
      </c>
      <c r="F232" s="23">
        <v>0</v>
      </c>
      <c r="G232" s="23">
        <v>0</v>
      </c>
      <c r="H232" s="23">
        <v>0</v>
      </c>
      <c r="I232" s="23">
        <v>0</v>
      </c>
      <c r="J232" s="23">
        <v>0</v>
      </c>
      <c r="K232" s="23">
        <v>0</v>
      </c>
      <c r="L232" s="23">
        <v>0</v>
      </c>
      <c r="M232" s="23">
        <v>0</v>
      </c>
      <c r="N232" s="23">
        <v>0</v>
      </c>
      <c r="O232" s="23">
        <v>0</v>
      </c>
      <c r="P232" s="23">
        <v>0</v>
      </c>
      <c r="Q232" s="23">
        <v>0</v>
      </c>
      <c r="R232" s="23">
        <v>0</v>
      </c>
      <c r="S232" s="23">
        <v>0</v>
      </c>
      <c r="T232" s="23">
        <v>0</v>
      </c>
      <c r="U232" s="23">
        <v>0</v>
      </c>
      <c r="V232" s="23">
        <v>0</v>
      </c>
    </row>
    <row r="233" spans="1:22">
      <c r="A233" s="18" t="str">
        <f t="shared" si="91"/>
        <v>DIST_POLES</v>
      </c>
      <c r="B233" s="18" t="str">
        <f>$B$12</f>
        <v>TOTAL</v>
      </c>
      <c r="C233" s="22"/>
      <c r="D233" s="23">
        <f t="shared" si="90"/>
        <v>1</v>
      </c>
      <c r="E233" s="23">
        <f>SUM(E226:E232)</f>
        <v>0.70271294727357159</v>
      </c>
      <c r="F233" s="23">
        <f t="shared" ref="F233:V233" si="94">SUM(F226:F232)</f>
        <v>3.3471500016331576E-2</v>
      </c>
      <c r="G233" s="23">
        <f t="shared" si="94"/>
        <v>0.11195689780398979</v>
      </c>
      <c r="H233" s="23">
        <f t="shared" si="94"/>
        <v>2.004178306211097E-3</v>
      </c>
      <c r="I233" s="23">
        <f t="shared" si="94"/>
        <v>0</v>
      </c>
      <c r="J233" s="23">
        <f t="shared" si="94"/>
        <v>7.8642775865743281E-2</v>
      </c>
      <c r="K233" s="23">
        <f t="shared" si="94"/>
        <v>9.0565174704833242E-3</v>
      </c>
      <c r="L233" s="23">
        <f t="shared" si="94"/>
        <v>0</v>
      </c>
      <c r="M233" s="23">
        <f>SUM(M226:M232)</f>
        <v>0</v>
      </c>
      <c r="N233" s="23">
        <f>SUM(N226:N232)</f>
        <v>2.545073961928105E-3</v>
      </c>
      <c r="O233" s="23">
        <f t="shared" si="94"/>
        <v>2.7956979919176502E-2</v>
      </c>
      <c r="P233" s="23">
        <f t="shared" si="94"/>
        <v>0</v>
      </c>
      <c r="Q233" s="23">
        <f t="shared" si="94"/>
        <v>0</v>
      </c>
      <c r="R233" s="23">
        <f t="shared" si="94"/>
        <v>2.5734512396085783E-2</v>
      </c>
      <c r="S233" s="23">
        <f t="shared" si="94"/>
        <v>2.446336835954609E-4</v>
      </c>
      <c r="T233" s="23">
        <f t="shared" si="94"/>
        <v>3.1308530338331733E-4</v>
      </c>
      <c r="U233" s="23">
        <f t="shared" si="94"/>
        <v>4.5799783839120473E-3</v>
      </c>
      <c r="V233" s="23">
        <f t="shared" si="94"/>
        <v>7.8091961558804596E-4</v>
      </c>
    </row>
    <row r="234" spans="1:22"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</row>
    <row r="235" spans="1:22">
      <c r="A235" s="18" t="str">
        <f>A48</f>
        <v>DIST_CPD</v>
      </c>
      <c r="B235" s="18" t="str">
        <f>B48</f>
        <v>DISTPRI</v>
      </c>
      <c r="C235" s="156">
        <v>0.83320000000000005</v>
      </c>
      <c r="D235" s="23">
        <f>SUM(E235:V235)</f>
        <v>1</v>
      </c>
      <c r="E235" s="23">
        <f t="shared" ref="E235:V235" si="95">E48</f>
        <v>0.66834265052737163</v>
      </c>
      <c r="F235" s="23">
        <f t="shared" si="95"/>
        <v>3.150392781268347E-2</v>
      </c>
      <c r="G235" s="23">
        <f t="shared" si="95"/>
        <v>0.11439269538980049</v>
      </c>
      <c r="H235" s="23">
        <f t="shared" si="95"/>
        <v>3.535329522333916E-3</v>
      </c>
      <c r="I235" s="23">
        <f t="shared" si="95"/>
        <v>0</v>
      </c>
      <c r="J235" s="23">
        <f t="shared" si="95"/>
        <v>8.5774527408787271E-2</v>
      </c>
      <c r="K235" s="23">
        <f t="shared" si="95"/>
        <v>1.5975511501999162E-2</v>
      </c>
      <c r="L235" s="23">
        <f t="shared" si="95"/>
        <v>0</v>
      </c>
      <c r="M235" s="23">
        <f t="shared" si="95"/>
        <v>0</v>
      </c>
      <c r="N235" s="23">
        <f t="shared" si="95"/>
        <v>3.0578090433001372E-3</v>
      </c>
      <c r="O235" s="23">
        <f t="shared" si="95"/>
        <v>4.9315540517157357E-2</v>
      </c>
      <c r="P235" s="23">
        <f t="shared" si="95"/>
        <v>0</v>
      </c>
      <c r="Q235" s="23">
        <f t="shared" si="95"/>
        <v>0</v>
      </c>
      <c r="R235" s="23">
        <f t="shared" si="95"/>
        <v>2.5864961834910626E-2</v>
      </c>
      <c r="S235" s="23">
        <f t="shared" si="95"/>
        <v>4.3152881212817236E-4</v>
      </c>
      <c r="T235" s="23">
        <f t="shared" si="95"/>
        <v>3.496106438469922E-4</v>
      </c>
      <c r="U235" s="23">
        <f t="shared" si="95"/>
        <v>1.1977174945620977E-3</v>
      </c>
      <c r="V235" s="23">
        <f t="shared" si="95"/>
        <v>2.5818949111862806E-4</v>
      </c>
    </row>
    <row r="236" spans="1:22">
      <c r="A236" s="18" t="str">
        <f>A59</f>
        <v>DISTSEC</v>
      </c>
      <c r="B236" s="18" t="str">
        <f>B59</f>
        <v>DISTSEC</v>
      </c>
      <c r="C236" s="156">
        <v>0.1668</v>
      </c>
      <c r="D236" s="23">
        <f>SUM(E236:V236)</f>
        <v>1.0000000000000002</v>
      </c>
      <c r="E236" s="23">
        <f t="shared" ref="E236:V236" si="96">E59</f>
        <v>0.74770145160379742</v>
      </c>
      <c r="F236" s="23">
        <f t="shared" si="96"/>
        <v>3.6046925281277571E-2</v>
      </c>
      <c r="G236" s="23">
        <f t="shared" si="96"/>
        <v>0.10876859567654559</v>
      </c>
      <c r="H236" s="23">
        <f t="shared" si="96"/>
        <v>0</v>
      </c>
      <c r="I236" s="23">
        <f t="shared" si="96"/>
        <v>0</v>
      </c>
      <c r="J236" s="23">
        <f t="shared" si="96"/>
        <v>6.9307772518360164E-2</v>
      </c>
      <c r="K236" s="23">
        <f t="shared" si="96"/>
        <v>0</v>
      </c>
      <c r="L236" s="23">
        <f t="shared" si="96"/>
        <v>0</v>
      </c>
      <c r="M236" s="23">
        <f t="shared" si="96"/>
        <v>0</v>
      </c>
      <c r="N236" s="23">
        <f t="shared" si="96"/>
        <v>1.8739367704485273E-3</v>
      </c>
      <c r="O236" s="23">
        <f t="shared" si="96"/>
        <v>0</v>
      </c>
      <c r="P236" s="23">
        <f t="shared" si="96"/>
        <v>0</v>
      </c>
      <c r="Q236" s="23">
        <f t="shared" si="96"/>
        <v>0</v>
      </c>
      <c r="R236" s="23">
        <f t="shared" si="96"/>
        <v>2.5563762484125951E-2</v>
      </c>
      <c r="S236" s="23">
        <f t="shared" si="96"/>
        <v>0</v>
      </c>
      <c r="T236" s="23">
        <f t="shared" si="96"/>
        <v>2.6527598565333053E-4</v>
      </c>
      <c r="U236" s="23">
        <f t="shared" si="96"/>
        <v>9.0071400051830851E-3</v>
      </c>
      <c r="V236" s="23">
        <f t="shared" si="96"/>
        <v>1.4651396746083948E-3</v>
      </c>
    </row>
    <row r="237" spans="1:22">
      <c r="C237" s="22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</row>
    <row r="238" spans="1:22" ht="12">
      <c r="A238" s="137" t="s">
        <v>61</v>
      </c>
      <c r="B238" s="18" t="str">
        <f>$B$5</f>
        <v>PRODUCTION</v>
      </c>
      <c r="C238" s="22"/>
      <c r="D238" s="23">
        <f t="shared" ref="D238:D245" si="97">SUM(E238:V238)</f>
        <v>0</v>
      </c>
      <c r="E238" s="23">
        <v>0</v>
      </c>
      <c r="F238" s="23">
        <v>0</v>
      </c>
      <c r="G238" s="23">
        <v>0</v>
      </c>
      <c r="H238" s="23">
        <v>0</v>
      </c>
      <c r="I238" s="23">
        <v>0</v>
      </c>
      <c r="J238" s="23">
        <v>0</v>
      </c>
      <c r="K238" s="23">
        <v>0</v>
      </c>
      <c r="L238" s="23">
        <v>0</v>
      </c>
      <c r="M238" s="23">
        <v>0</v>
      </c>
      <c r="N238" s="23">
        <v>0</v>
      </c>
      <c r="O238" s="23">
        <v>0</v>
      </c>
      <c r="P238" s="23">
        <v>0</v>
      </c>
      <c r="Q238" s="23">
        <v>0</v>
      </c>
      <c r="R238" s="23">
        <v>0</v>
      </c>
      <c r="S238" s="23">
        <v>0</v>
      </c>
      <c r="T238" s="23">
        <v>0</v>
      </c>
      <c r="U238" s="23">
        <v>0</v>
      </c>
      <c r="V238" s="23">
        <v>0</v>
      </c>
    </row>
    <row r="239" spans="1:22">
      <c r="A239" s="18" t="str">
        <f t="shared" ref="A239:A245" si="98">A238</f>
        <v>DIST_OHLINES</v>
      </c>
      <c r="B239" s="18" t="str">
        <f>$B$6</f>
        <v>BULKTRAN</v>
      </c>
      <c r="C239" s="22"/>
      <c r="D239" s="23">
        <f t="shared" si="97"/>
        <v>0</v>
      </c>
      <c r="E239" s="23">
        <v>0</v>
      </c>
      <c r="F239" s="23">
        <v>0</v>
      </c>
      <c r="G239" s="23">
        <v>0</v>
      </c>
      <c r="H239" s="23">
        <v>0</v>
      </c>
      <c r="I239" s="23">
        <v>0</v>
      </c>
      <c r="J239" s="23">
        <v>0</v>
      </c>
      <c r="K239" s="23">
        <v>0</v>
      </c>
      <c r="L239" s="23">
        <v>0</v>
      </c>
      <c r="M239" s="23">
        <v>0</v>
      </c>
      <c r="N239" s="23">
        <v>0</v>
      </c>
      <c r="O239" s="23">
        <v>0</v>
      </c>
      <c r="P239" s="23">
        <v>0</v>
      </c>
      <c r="Q239" s="23">
        <v>0</v>
      </c>
      <c r="R239" s="23">
        <v>0</v>
      </c>
      <c r="S239" s="23">
        <v>0</v>
      </c>
      <c r="T239" s="23">
        <v>0</v>
      </c>
      <c r="U239" s="23">
        <v>0</v>
      </c>
      <c r="V239" s="23">
        <v>0</v>
      </c>
    </row>
    <row r="240" spans="1:22">
      <c r="A240" s="18" t="str">
        <f t="shared" si="98"/>
        <v>DIST_OHLINES</v>
      </c>
      <c r="B240" s="18" t="str">
        <f>$B$7</f>
        <v>SUBTRAN</v>
      </c>
      <c r="C240" s="22"/>
      <c r="D240" s="23">
        <f t="shared" si="97"/>
        <v>0</v>
      </c>
      <c r="E240" s="23">
        <v>0</v>
      </c>
      <c r="F240" s="23">
        <v>0</v>
      </c>
      <c r="G240" s="23">
        <v>0</v>
      </c>
      <c r="H240" s="23">
        <v>0</v>
      </c>
      <c r="I240" s="23">
        <v>0</v>
      </c>
      <c r="J240" s="23">
        <v>0</v>
      </c>
      <c r="K240" s="23">
        <v>0</v>
      </c>
      <c r="L240" s="23">
        <v>0</v>
      </c>
      <c r="M240" s="23">
        <v>0</v>
      </c>
      <c r="N240" s="23">
        <v>0</v>
      </c>
      <c r="O240" s="23">
        <v>0</v>
      </c>
      <c r="P240" s="23">
        <v>0</v>
      </c>
      <c r="Q240" s="23">
        <v>0</v>
      </c>
      <c r="R240" s="23">
        <v>0</v>
      </c>
      <c r="S240" s="23">
        <v>0</v>
      </c>
      <c r="T240" s="23">
        <v>0</v>
      </c>
      <c r="U240" s="23">
        <v>0</v>
      </c>
      <c r="V240" s="23">
        <v>0</v>
      </c>
    </row>
    <row r="241" spans="1:22">
      <c r="A241" s="18" t="str">
        <f t="shared" si="98"/>
        <v>DIST_OHLINES</v>
      </c>
      <c r="B241" s="18" t="str">
        <f>$B$8</f>
        <v>DISTPRI</v>
      </c>
      <c r="C241" s="22"/>
      <c r="D241" s="23">
        <f t="shared" si="97"/>
        <v>0.83319999999999983</v>
      </c>
      <c r="E241" s="23">
        <f>$C235*E235</f>
        <v>0.55686309641940612</v>
      </c>
      <c r="F241" s="23">
        <f t="shared" ref="F241:V241" si="99">$C235*F235</f>
        <v>2.6249072653527869E-2</v>
      </c>
      <c r="G241" s="23">
        <f t="shared" si="99"/>
        <v>9.5311993798781774E-2</v>
      </c>
      <c r="H241" s="23">
        <f t="shared" si="99"/>
        <v>2.9456365580086191E-3</v>
      </c>
      <c r="I241" s="23">
        <f>$C235*I235</f>
        <v>0</v>
      </c>
      <c r="J241" s="23">
        <f t="shared" si="99"/>
        <v>7.1467336237001564E-2</v>
      </c>
      <c r="K241" s="23">
        <f t="shared" si="99"/>
        <v>1.3310796183465702E-2</v>
      </c>
      <c r="L241" s="23">
        <f t="shared" si="99"/>
        <v>0</v>
      </c>
      <c r="M241" s="23">
        <f>$C235*M235</f>
        <v>0</v>
      </c>
      <c r="N241" s="23">
        <f>$C235*N235</f>
        <v>2.5477664948776743E-3</v>
      </c>
      <c r="O241" s="23">
        <f t="shared" si="99"/>
        <v>4.1089708358895513E-2</v>
      </c>
      <c r="P241" s="23">
        <f t="shared" si="99"/>
        <v>0</v>
      </c>
      <c r="Q241" s="23">
        <f>$C235*Q235</f>
        <v>0</v>
      </c>
      <c r="R241" s="23">
        <f t="shared" si="99"/>
        <v>2.1550686200847536E-2</v>
      </c>
      <c r="S241" s="23">
        <f t="shared" si="99"/>
        <v>3.5954980626519325E-4</v>
      </c>
      <c r="T241" s="23">
        <f t="shared" si="99"/>
        <v>2.9129558845331392E-4</v>
      </c>
      <c r="U241" s="23">
        <f>$C235*U235</f>
        <v>9.9793821646913979E-4</v>
      </c>
      <c r="V241" s="23">
        <f t="shared" si="99"/>
        <v>2.151234840000409E-4</v>
      </c>
    </row>
    <row r="242" spans="1:22">
      <c r="A242" s="18" t="str">
        <f t="shared" si="98"/>
        <v>DIST_OHLINES</v>
      </c>
      <c r="B242" s="18" t="str">
        <f>$B$9</f>
        <v>DISTSEC</v>
      </c>
      <c r="C242" s="22"/>
      <c r="D242" s="23">
        <f t="shared" si="97"/>
        <v>0.1668</v>
      </c>
      <c r="E242" s="23">
        <f>$C236*E236</f>
        <v>0.12471660212751341</v>
      </c>
      <c r="F242" s="23">
        <f t="shared" ref="F242:V242" si="100">$C236*F236</f>
        <v>6.0126271369170987E-3</v>
      </c>
      <c r="G242" s="23">
        <f t="shared" si="100"/>
        <v>1.8142601758847805E-2</v>
      </c>
      <c r="H242" s="23">
        <f t="shared" si="100"/>
        <v>0</v>
      </c>
      <c r="I242" s="23">
        <f>$C236*I236</f>
        <v>0</v>
      </c>
      <c r="J242" s="23">
        <f t="shared" si="100"/>
        <v>1.1560536456062476E-2</v>
      </c>
      <c r="K242" s="23">
        <f t="shared" si="100"/>
        <v>0</v>
      </c>
      <c r="L242" s="23">
        <f t="shared" si="100"/>
        <v>0</v>
      </c>
      <c r="M242" s="23">
        <f>$C236*M236</f>
        <v>0</v>
      </c>
      <c r="N242" s="23">
        <f>$C236*N236</f>
        <v>3.1257265331081436E-4</v>
      </c>
      <c r="O242" s="23">
        <f t="shared" si="100"/>
        <v>0</v>
      </c>
      <c r="P242" s="23">
        <f t="shared" si="100"/>
        <v>0</v>
      </c>
      <c r="Q242" s="23">
        <f>$C236*Q236</f>
        <v>0</v>
      </c>
      <c r="R242" s="23">
        <f t="shared" si="100"/>
        <v>4.2640355823522092E-3</v>
      </c>
      <c r="S242" s="23">
        <f t="shared" si="100"/>
        <v>0</v>
      </c>
      <c r="T242" s="23">
        <f t="shared" si="100"/>
        <v>4.4248034406975533E-5</v>
      </c>
      <c r="U242" s="23">
        <f>$C236*U236</f>
        <v>1.5023909528645387E-3</v>
      </c>
      <c r="V242" s="23">
        <f t="shared" si="100"/>
        <v>2.4438529772468026E-4</v>
      </c>
    </row>
    <row r="243" spans="1:22">
      <c r="A243" s="18" t="str">
        <f t="shared" si="98"/>
        <v>DIST_OHLINES</v>
      </c>
      <c r="B243" s="18" t="str">
        <f>$B$10</f>
        <v>ENERGY</v>
      </c>
      <c r="C243" s="22"/>
      <c r="D243" s="23">
        <f t="shared" si="97"/>
        <v>0</v>
      </c>
      <c r="E243" s="23">
        <v>0</v>
      </c>
      <c r="F243" s="23">
        <v>0</v>
      </c>
      <c r="G243" s="23">
        <v>0</v>
      </c>
      <c r="H243" s="23">
        <v>0</v>
      </c>
      <c r="I243" s="23">
        <v>0</v>
      </c>
      <c r="J243" s="23">
        <v>0</v>
      </c>
      <c r="K243" s="23">
        <v>0</v>
      </c>
      <c r="L243" s="23">
        <v>0</v>
      </c>
      <c r="M243" s="23">
        <v>0</v>
      </c>
      <c r="N243" s="23">
        <v>0</v>
      </c>
      <c r="O243" s="23">
        <v>0</v>
      </c>
      <c r="P243" s="23">
        <v>0</v>
      </c>
      <c r="Q243" s="23">
        <v>0</v>
      </c>
      <c r="R243" s="23">
        <v>0</v>
      </c>
      <c r="S243" s="23">
        <v>0</v>
      </c>
      <c r="T243" s="23">
        <v>0</v>
      </c>
      <c r="U243" s="23">
        <v>0</v>
      </c>
      <c r="V243" s="23">
        <v>0</v>
      </c>
    </row>
    <row r="244" spans="1:22">
      <c r="A244" s="18" t="str">
        <f t="shared" si="98"/>
        <v>DIST_OHLINES</v>
      </c>
      <c r="B244" s="18" t="str">
        <f>$B$11</f>
        <v>CUSTOMER</v>
      </c>
      <c r="C244" s="22"/>
      <c r="D244" s="23">
        <f t="shared" si="97"/>
        <v>0</v>
      </c>
      <c r="E244" s="23">
        <v>0</v>
      </c>
      <c r="F244" s="23">
        <v>0</v>
      </c>
      <c r="G244" s="23">
        <v>0</v>
      </c>
      <c r="H244" s="23">
        <v>0</v>
      </c>
      <c r="I244" s="23">
        <v>0</v>
      </c>
      <c r="J244" s="23">
        <v>0</v>
      </c>
      <c r="K244" s="23">
        <v>0</v>
      </c>
      <c r="L244" s="23">
        <v>0</v>
      </c>
      <c r="M244" s="23">
        <v>0</v>
      </c>
      <c r="N244" s="23">
        <v>0</v>
      </c>
      <c r="O244" s="23">
        <v>0</v>
      </c>
      <c r="P244" s="23">
        <v>0</v>
      </c>
      <c r="Q244" s="23">
        <v>0</v>
      </c>
      <c r="R244" s="23">
        <v>0</v>
      </c>
      <c r="S244" s="23">
        <v>0</v>
      </c>
      <c r="T244" s="23">
        <v>0</v>
      </c>
      <c r="U244" s="23">
        <v>0</v>
      </c>
      <c r="V244" s="23">
        <v>0</v>
      </c>
    </row>
    <row r="245" spans="1:22">
      <c r="A245" s="18" t="str">
        <f t="shared" si="98"/>
        <v>DIST_OHLINES</v>
      </c>
      <c r="B245" s="18" t="str">
        <f>$B$12</f>
        <v>TOTAL</v>
      </c>
      <c r="C245" s="22"/>
      <c r="D245" s="23">
        <f t="shared" si="97"/>
        <v>1</v>
      </c>
      <c r="E245" s="23">
        <f t="shared" ref="E245:V245" si="101">SUM(E238:E244)</f>
        <v>0.68157969854691958</v>
      </c>
      <c r="F245" s="23">
        <f t="shared" si="101"/>
        <v>3.2261699790444964E-2</v>
      </c>
      <c r="G245" s="23">
        <f t="shared" si="101"/>
        <v>0.11345459555762957</v>
      </c>
      <c r="H245" s="23">
        <f t="shared" si="101"/>
        <v>2.9456365580086191E-3</v>
      </c>
      <c r="I245" s="23">
        <f t="shared" si="101"/>
        <v>0</v>
      </c>
      <c r="J245" s="23">
        <f t="shared" si="101"/>
        <v>8.3027872693064039E-2</v>
      </c>
      <c r="K245" s="23">
        <f t="shared" si="101"/>
        <v>1.3310796183465702E-2</v>
      </c>
      <c r="L245" s="23">
        <f t="shared" si="101"/>
        <v>0</v>
      </c>
      <c r="M245" s="23">
        <f>SUM(M238:M244)</f>
        <v>0</v>
      </c>
      <c r="N245" s="23">
        <f>SUM(N238:N244)</f>
        <v>2.8603391481884888E-3</v>
      </c>
      <c r="O245" s="23">
        <f t="shared" si="101"/>
        <v>4.1089708358895513E-2</v>
      </c>
      <c r="P245" s="23">
        <f t="shared" si="101"/>
        <v>0</v>
      </c>
      <c r="Q245" s="23">
        <f t="shared" si="101"/>
        <v>0</v>
      </c>
      <c r="R245" s="23">
        <f t="shared" si="101"/>
        <v>2.5814721783199747E-2</v>
      </c>
      <c r="S245" s="23">
        <f t="shared" si="101"/>
        <v>3.5954980626519325E-4</v>
      </c>
      <c r="T245" s="23">
        <f t="shared" si="101"/>
        <v>3.3554362286028944E-4</v>
      </c>
      <c r="U245" s="23">
        <f t="shared" si="101"/>
        <v>2.5003291693336785E-3</v>
      </c>
      <c r="V245" s="23">
        <f t="shared" si="101"/>
        <v>4.5950878172472116E-4</v>
      </c>
    </row>
    <row r="246" spans="1:22"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</row>
    <row r="247" spans="1:22">
      <c r="A247" s="18" t="str">
        <f>A48</f>
        <v>DIST_CPD</v>
      </c>
      <c r="B247" s="18" t="str">
        <f>B48</f>
        <v>DISTPRI</v>
      </c>
      <c r="C247" s="156">
        <v>0.8095</v>
      </c>
      <c r="D247" s="23">
        <f>SUM(E247:V247)</f>
        <v>1</v>
      </c>
      <c r="E247" s="23">
        <f t="shared" ref="E247:V247" si="102">E48</f>
        <v>0.66834265052737163</v>
      </c>
      <c r="F247" s="23">
        <f t="shared" si="102"/>
        <v>3.150392781268347E-2</v>
      </c>
      <c r="G247" s="23">
        <f t="shared" si="102"/>
        <v>0.11439269538980049</v>
      </c>
      <c r="H247" s="23">
        <f t="shared" si="102"/>
        <v>3.535329522333916E-3</v>
      </c>
      <c r="I247" s="23">
        <f t="shared" si="102"/>
        <v>0</v>
      </c>
      <c r="J247" s="23">
        <f t="shared" si="102"/>
        <v>8.5774527408787271E-2</v>
      </c>
      <c r="K247" s="23">
        <f t="shared" si="102"/>
        <v>1.5975511501999162E-2</v>
      </c>
      <c r="L247" s="23">
        <f t="shared" si="102"/>
        <v>0</v>
      </c>
      <c r="M247" s="23">
        <f t="shared" si="102"/>
        <v>0</v>
      </c>
      <c r="N247" s="23">
        <f t="shared" si="102"/>
        <v>3.0578090433001372E-3</v>
      </c>
      <c r="O247" s="23">
        <f t="shared" si="102"/>
        <v>4.9315540517157357E-2</v>
      </c>
      <c r="P247" s="23">
        <f t="shared" si="102"/>
        <v>0</v>
      </c>
      <c r="Q247" s="23">
        <f t="shared" si="102"/>
        <v>0</v>
      </c>
      <c r="R247" s="23">
        <f t="shared" si="102"/>
        <v>2.5864961834910626E-2</v>
      </c>
      <c r="S247" s="23">
        <f t="shared" si="102"/>
        <v>4.3152881212817236E-4</v>
      </c>
      <c r="T247" s="23">
        <f t="shared" si="102"/>
        <v>3.496106438469922E-4</v>
      </c>
      <c r="U247" s="23">
        <f t="shared" si="102"/>
        <v>1.1977174945620977E-3</v>
      </c>
      <c r="V247" s="23">
        <f t="shared" si="102"/>
        <v>2.5818949111862806E-4</v>
      </c>
    </row>
    <row r="248" spans="1:22">
      <c r="A248" s="18" t="str">
        <f>A59</f>
        <v>DISTSEC</v>
      </c>
      <c r="B248" s="18" t="str">
        <f>B59</f>
        <v>DISTSEC</v>
      </c>
      <c r="C248" s="156">
        <v>0.1905</v>
      </c>
      <c r="D248" s="23">
        <f>SUM(E248:V248)</f>
        <v>1.0000000000000002</v>
      </c>
      <c r="E248" s="23">
        <f t="shared" ref="E248:V248" si="103">E59</f>
        <v>0.74770145160379742</v>
      </c>
      <c r="F248" s="23">
        <f t="shared" si="103"/>
        <v>3.6046925281277571E-2</v>
      </c>
      <c r="G248" s="23">
        <f t="shared" si="103"/>
        <v>0.10876859567654559</v>
      </c>
      <c r="H248" s="23">
        <f t="shared" si="103"/>
        <v>0</v>
      </c>
      <c r="I248" s="23">
        <f t="shared" si="103"/>
        <v>0</v>
      </c>
      <c r="J248" s="23">
        <f t="shared" si="103"/>
        <v>6.9307772518360164E-2</v>
      </c>
      <c r="K248" s="23">
        <f t="shared" si="103"/>
        <v>0</v>
      </c>
      <c r="L248" s="23">
        <f t="shared" si="103"/>
        <v>0</v>
      </c>
      <c r="M248" s="23">
        <f t="shared" si="103"/>
        <v>0</v>
      </c>
      <c r="N248" s="23">
        <f t="shared" si="103"/>
        <v>1.8739367704485273E-3</v>
      </c>
      <c r="O248" s="23">
        <f t="shared" si="103"/>
        <v>0</v>
      </c>
      <c r="P248" s="23">
        <f t="shared" si="103"/>
        <v>0</v>
      </c>
      <c r="Q248" s="23">
        <f t="shared" si="103"/>
        <v>0</v>
      </c>
      <c r="R248" s="23">
        <f t="shared" si="103"/>
        <v>2.5563762484125951E-2</v>
      </c>
      <c r="S248" s="23">
        <f t="shared" si="103"/>
        <v>0</v>
      </c>
      <c r="T248" s="23">
        <f t="shared" si="103"/>
        <v>2.6527598565333053E-4</v>
      </c>
      <c r="U248" s="23">
        <f t="shared" si="103"/>
        <v>9.0071400051830851E-3</v>
      </c>
      <c r="V248" s="23">
        <f t="shared" si="103"/>
        <v>1.4651396746083948E-3</v>
      </c>
    </row>
    <row r="249" spans="1:22">
      <c r="C249" s="22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</row>
    <row r="250" spans="1:22" ht="12">
      <c r="A250" s="137" t="s">
        <v>62</v>
      </c>
      <c r="B250" s="18" t="str">
        <f>$B$5</f>
        <v>PRODUCTION</v>
      </c>
      <c r="C250" s="22"/>
      <c r="D250" s="23">
        <f t="shared" ref="D250:D257" si="104">SUM(E250:V250)</f>
        <v>0</v>
      </c>
      <c r="E250" s="23">
        <v>0</v>
      </c>
      <c r="F250" s="23">
        <v>0</v>
      </c>
      <c r="G250" s="23">
        <v>0</v>
      </c>
      <c r="H250" s="23">
        <v>0</v>
      </c>
      <c r="I250" s="23">
        <v>0</v>
      </c>
      <c r="J250" s="23">
        <v>0</v>
      </c>
      <c r="K250" s="23">
        <v>0</v>
      </c>
      <c r="L250" s="23">
        <v>0</v>
      </c>
      <c r="M250" s="23">
        <v>0</v>
      </c>
      <c r="N250" s="23">
        <v>0</v>
      </c>
      <c r="O250" s="23">
        <v>0</v>
      </c>
      <c r="P250" s="23">
        <v>0</v>
      </c>
      <c r="Q250" s="23">
        <v>0</v>
      </c>
      <c r="R250" s="23">
        <v>0</v>
      </c>
      <c r="S250" s="23">
        <v>0</v>
      </c>
      <c r="T250" s="23">
        <v>0</v>
      </c>
      <c r="U250" s="23">
        <v>0</v>
      </c>
      <c r="V250" s="23">
        <v>0</v>
      </c>
    </row>
    <row r="251" spans="1:22">
      <c r="A251" s="18" t="str">
        <f t="shared" ref="A251:A257" si="105">A250</f>
        <v>DIST_UGLINES</v>
      </c>
      <c r="B251" s="18" t="str">
        <f>$B$6</f>
        <v>BULKTRAN</v>
      </c>
      <c r="C251" s="22"/>
      <c r="D251" s="23">
        <f t="shared" si="104"/>
        <v>0</v>
      </c>
      <c r="E251" s="23">
        <v>0</v>
      </c>
      <c r="F251" s="23">
        <v>0</v>
      </c>
      <c r="G251" s="23">
        <v>0</v>
      </c>
      <c r="H251" s="23">
        <v>0</v>
      </c>
      <c r="I251" s="23">
        <v>0</v>
      </c>
      <c r="J251" s="23">
        <v>0</v>
      </c>
      <c r="K251" s="23">
        <v>0</v>
      </c>
      <c r="L251" s="23">
        <v>0</v>
      </c>
      <c r="M251" s="23">
        <v>0</v>
      </c>
      <c r="N251" s="23">
        <v>0</v>
      </c>
      <c r="O251" s="23">
        <v>0</v>
      </c>
      <c r="P251" s="23">
        <v>0</v>
      </c>
      <c r="Q251" s="23">
        <v>0</v>
      </c>
      <c r="R251" s="23">
        <v>0</v>
      </c>
      <c r="S251" s="23">
        <v>0</v>
      </c>
      <c r="T251" s="23">
        <v>0</v>
      </c>
      <c r="U251" s="23">
        <v>0</v>
      </c>
      <c r="V251" s="23">
        <v>0</v>
      </c>
    </row>
    <row r="252" spans="1:22">
      <c r="A252" s="18" t="str">
        <f t="shared" si="105"/>
        <v>DIST_UGLINES</v>
      </c>
      <c r="B252" s="18" t="str">
        <f>$B$7</f>
        <v>SUBTRAN</v>
      </c>
      <c r="C252" s="22"/>
      <c r="D252" s="23">
        <f t="shared" si="104"/>
        <v>0</v>
      </c>
      <c r="E252" s="23">
        <v>0</v>
      </c>
      <c r="F252" s="23">
        <v>0</v>
      </c>
      <c r="G252" s="23">
        <v>0</v>
      </c>
      <c r="H252" s="23">
        <v>0</v>
      </c>
      <c r="I252" s="23">
        <v>0</v>
      </c>
      <c r="J252" s="23">
        <v>0</v>
      </c>
      <c r="K252" s="23">
        <v>0</v>
      </c>
      <c r="L252" s="23">
        <v>0</v>
      </c>
      <c r="M252" s="23">
        <v>0</v>
      </c>
      <c r="N252" s="23">
        <v>0</v>
      </c>
      <c r="O252" s="23">
        <v>0</v>
      </c>
      <c r="P252" s="23">
        <v>0</v>
      </c>
      <c r="Q252" s="23">
        <v>0</v>
      </c>
      <c r="R252" s="23">
        <v>0</v>
      </c>
      <c r="S252" s="23">
        <v>0</v>
      </c>
      <c r="T252" s="23">
        <v>0</v>
      </c>
      <c r="U252" s="23">
        <v>0</v>
      </c>
      <c r="V252" s="23">
        <v>0</v>
      </c>
    </row>
    <row r="253" spans="1:22">
      <c r="A253" s="18" t="str">
        <f t="shared" si="105"/>
        <v>DIST_UGLINES</v>
      </c>
      <c r="B253" s="18" t="str">
        <f>$B$8</f>
        <v>DISTPRI</v>
      </c>
      <c r="C253" s="22"/>
      <c r="D253" s="23">
        <f t="shared" si="104"/>
        <v>0.80949999999999989</v>
      </c>
      <c r="E253" s="23">
        <f>$C247*E247</f>
        <v>0.54102337560190739</v>
      </c>
      <c r="F253" s="23">
        <f t="shared" ref="F253:V253" si="106">$C247*F247</f>
        <v>2.5502429564367268E-2</v>
      </c>
      <c r="G253" s="23">
        <f t="shared" si="106"/>
        <v>9.2600886918043496E-2</v>
      </c>
      <c r="H253" s="23">
        <f t="shared" si="106"/>
        <v>2.8618492483293051E-3</v>
      </c>
      <c r="I253" s="23">
        <f>$C247*I247</f>
        <v>0</v>
      </c>
      <c r="J253" s="23">
        <f t="shared" si="106"/>
        <v>6.9434479937413293E-2</v>
      </c>
      <c r="K253" s="23">
        <f t="shared" si="106"/>
        <v>1.2932176560868322E-2</v>
      </c>
      <c r="L253" s="23">
        <f t="shared" si="106"/>
        <v>0</v>
      </c>
      <c r="M253" s="23">
        <f>$C247*M247</f>
        <v>0</v>
      </c>
      <c r="N253" s="23">
        <f>$C247*N247</f>
        <v>2.4752964205514609E-3</v>
      </c>
      <c r="O253" s="23">
        <f t="shared" si="106"/>
        <v>3.9920930048638878E-2</v>
      </c>
      <c r="P253" s="23">
        <f t="shared" si="106"/>
        <v>0</v>
      </c>
      <c r="Q253" s="23">
        <f>$C247*Q247</f>
        <v>0</v>
      </c>
      <c r="R253" s="23">
        <f t="shared" si="106"/>
        <v>2.0937686605360151E-2</v>
      </c>
      <c r="S253" s="23">
        <f t="shared" si="106"/>
        <v>3.493225734177555E-4</v>
      </c>
      <c r="T253" s="23">
        <f t="shared" si="106"/>
        <v>2.8300981619414019E-4</v>
      </c>
      <c r="U253" s="23">
        <f>$C247*U247</f>
        <v>9.6955231184801805E-4</v>
      </c>
      <c r="V253" s="23">
        <f t="shared" si="106"/>
        <v>2.090043930605294E-4</v>
      </c>
    </row>
    <row r="254" spans="1:22">
      <c r="A254" s="18" t="str">
        <f t="shared" si="105"/>
        <v>DIST_UGLINES</v>
      </c>
      <c r="B254" s="18" t="str">
        <f>$B$9</f>
        <v>DISTSEC</v>
      </c>
      <c r="C254" s="22"/>
      <c r="D254" s="23">
        <f t="shared" si="104"/>
        <v>0.19049999999999995</v>
      </c>
      <c r="E254" s="23">
        <f>$C248*E248</f>
        <v>0.1424371265305234</v>
      </c>
      <c r="F254" s="23">
        <f t="shared" ref="F254:V254" si="107">$C248*F248</f>
        <v>6.8669392660833774E-3</v>
      </c>
      <c r="G254" s="23">
        <f t="shared" si="107"/>
        <v>2.0720417476381935E-2</v>
      </c>
      <c r="H254" s="23">
        <f t="shared" si="107"/>
        <v>0</v>
      </c>
      <c r="I254" s="23">
        <f>$C248*I248</f>
        <v>0</v>
      </c>
      <c r="J254" s="23">
        <f t="shared" si="107"/>
        <v>1.3203130664747612E-2</v>
      </c>
      <c r="K254" s="23">
        <f t="shared" si="107"/>
        <v>0</v>
      </c>
      <c r="L254" s="23">
        <f t="shared" si="107"/>
        <v>0</v>
      </c>
      <c r="M254" s="23">
        <f>$C248*M248</f>
        <v>0</v>
      </c>
      <c r="N254" s="23">
        <f>$C248*N248</f>
        <v>3.5698495477044448E-4</v>
      </c>
      <c r="O254" s="23">
        <f t="shared" si="107"/>
        <v>0</v>
      </c>
      <c r="P254" s="23">
        <f t="shared" si="107"/>
        <v>0</v>
      </c>
      <c r="Q254" s="23">
        <f>$C248*Q248</f>
        <v>0</v>
      </c>
      <c r="R254" s="23">
        <f t="shared" si="107"/>
        <v>4.869896753225994E-3</v>
      </c>
      <c r="S254" s="23">
        <f t="shared" si="107"/>
        <v>0</v>
      </c>
      <c r="T254" s="23">
        <f t="shared" si="107"/>
        <v>5.0535075266959464E-5</v>
      </c>
      <c r="U254" s="23">
        <f>$C248*U248</f>
        <v>1.7158601709873777E-3</v>
      </c>
      <c r="V254" s="23">
        <f t="shared" si="107"/>
        <v>2.7910910801289923E-4</v>
      </c>
    </row>
    <row r="255" spans="1:22">
      <c r="A255" s="18" t="str">
        <f t="shared" si="105"/>
        <v>DIST_UGLINES</v>
      </c>
      <c r="B255" s="18" t="str">
        <f>$B$10</f>
        <v>ENERGY</v>
      </c>
      <c r="C255" s="22"/>
      <c r="D255" s="23">
        <f t="shared" si="104"/>
        <v>0</v>
      </c>
      <c r="E255" s="23">
        <v>0</v>
      </c>
      <c r="F255" s="23">
        <v>0</v>
      </c>
      <c r="G255" s="23">
        <v>0</v>
      </c>
      <c r="H255" s="23">
        <v>0</v>
      </c>
      <c r="I255" s="23">
        <v>0</v>
      </c>
      <c r="J255" s="23">
        <v>0</v>
      </c>
      <c r="K255" s="23">
        <v>0</v>
      </c>
      <c r="L255" s="23">
        <v>0</v>
      </c>
      <c r="M255" s="23">
        <v>0</v>
      </c>
      <c r="N255" s="23">
        <v>0</v>
      </c>
      <c r="O255" s="23">
        <v>0</v>
      </c>
      <c r="P255" s="23">
        <v>0</v>
      </c>
      <c r="Q255" s="23">
        <v>0</v>
      </c>
      <c r="R255" s="23">
        <v>0</v>
      </c>
      <c r="S255" s="23">
        <v>0</v>
      </c>
      <c r="T255" s="23">
        <v>0</v>
      </c>
      <c r="U255" s="23">
        <v>0</v>
      </c>
      <c r="V255" s="23">
        <v>0</v>
      </c>
    </row>
    <row r="256" spans="1:22">
      <c r="A256" s="18" t="str">
        <f t="shared" si="105"/>
        <v>DIST_UGLINES</v>
      </c>
      <c r="B256" s="18" t="str">
        <f>$B$11</f>
        <v>CUSTOMER</v>
      </c>
      <c r="C256" s="22"/>
      <c r="D256" s="23">
        <f t="shared" si="104"/>
        <v>0</v>
      </c>
      <c r="E256" s="23">
        <v>0</v>
      </c>
      <c r="F256" s="23">
        <v>0</v>
      </c>
      <c r="G256" s="23">
        <v>0</v>
      </c>
      <c r="H256" s="23">
        <v>0</v>
      </c>
      <c r="I256" s="23">
        <v>0</v>
      </c>
      <c r="J256" s="23">
        <v>0</v>
      </c>
      <c r="K256" s="23">
        <v>0</v>
      </c>
      <c r="L256" s="23">
        <v>0</v>
      </c>
      <c r="M256" s="23">
        <v>0</v>
      </c>
      <c r="N256" s="23">
        <v>0</v>
      </c>
      <c r="O256" s="23">
        <v>0</v>
      </c>
      <c r="P256" s="23">
        <v>0</v>
      </c>
      <c r="Q256" s="23">
        <v>0</v>
      </c>
      <c r="R256" s="23">
        <v>0</v>
      </c>
      <c r="S256" s="23">
        <v>0</v>
      </c>
      <c r="T256" s="23">
        <v>0</v>
      </c>
      <c r="U256" s="23">
        <v>0</v>
      </c>
      <c r="V256" s="23">
        <v>0</v>
      </c>
    </row>
    <row r="257" spans="1:22">
      <c r="A257" s="18" t="str">
        <f t="shared" si="105"/>
        <v>DIST_UGLINES</v>
      </c>
      <c r="B257" s="18" t="str">
        <f>$B$12</f>
        <v>TOTAL</v>
      </c>
      <c r="C257" s="22"/>
      <c r="D257" s="23">
        <f t="shared" si="104"/>
        <v>1</v>
      </c>
      <c r="E257" s="23">
        <f t="shared" ref="E257:V257" si="108">SUM(E250:E256)</f>
        <v>0.68346050213243081</v>
      </c>
      <c r="F257" s="23">
        <f t="shared" si="108"/>
        <v>3.2369368830450648E-2</v>
      </c>
      <c r="G257" s="23">
        <f t="shared" si="108"/>
        <v>0.11332130439442543</v>
      </c>
      <c r="H257" s="23">
        <f t="shared" si="108"/>
        <v>2.8618492483293051E-3</v>
      </c>
      <c r="I257" s="23">
        <f t="shared" si="108"/>
        <v>0</v>
      </c>
      <c r="J257" s="23">
        <f t="shared" si="108"/>
        <v>8.2637610602160905E-2</v>
      </c>
      <c r="K257" s="23">
        <f t="shared" si="108"/>
        <v>1.2932176560868322E-2</v>
      </c>
      <c r="L257" s="23">
        <f t="shared" si="108"/>
        <v>0</v>
      </c>
      <c r="M257" s="23">
        <f>SUM(M250:M256)</f>
        <v>0</v>
      </c>
      <c r="N257" s="23">
        <f>SUM(N250:N256)</f>
        <v>2.8322813753219054E-3</v>
      </c>
      <c r="O257" s="23">
        <f t="shared" si="108"/>
        <v>3.9920930048638878E-2</v>
      </c>
      <c r="P257" s="23">
        <f t="shared" si="108"/>
        <v>0</v>
      </c>
      <c r="Q257" s="23">
        <f t="shared" si="108"/>
        <v>0</v>
      </c>
      <c r="R257" s="23">
        <f t="shared" si="108"/>
        <v>2.5807583358586145E-2</v>
      </c>
      <c r="S257" s="23">
        <f t="shared" si="108"/>
        <v>3.493225734177555E-4</v>
      </c>
      <c r="T257" s="23">
        <f t="shared" si="108"/>
        <v>3.3354489146109967E-4</v>
      </c>
      <c r="U257" s="23">
        <f t="shared" si="108"/>
        <v>2.6854124828353957E-3</v>
      </c>
      <c r="V257" s="23">
        <f t="shared" si="108"/>
        <v>4.8811350107342861E-4</v>
      </c>
    </row>
    <row r="258" spans="1:22"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</row>
    <row r="259" spans="1:22">
      <c r="A259" s="18" t="str">
        <f>A48</f>
        <v>DIST_CPD</v>
      </c>
      <c r="B259" s="18" t="str">
        <f>B48</f>
        <v>DISTPRI</v>
      </c>
      <c r="C259" s="156">
        <v>0.20175999999999999</v>
      </c>
      <c r="D259" s="23">
        <f>SUM(E259:V259)</f>
        <v>1</v>
      </c>
      <c r="E259" s="23">
        <f t="shared" ref="E259:V259" si="109">E48</f>
        <v>0.66834265052737163</v>
      </c>
      <c r="F259" s="23">
        <f t="shared" si="109"/>
        <v>3.150392781268347E-2</v>
      </c>
      <c r="G259" s="23">
        <f t="shared" si="109"/>
        <v>0.11439269538980049</v>
      </c>
      <c r="H259" s="23">
        <f t="shared" si="109"/>
        <v>3.535329522333916E-3</v>
      </c>
      <c r="I259" s="23">
        <f t="shared" si="109"/>
        <v>0</v>
      </c>
      <c r="J259" s="23">
        <f t="shared" si="109"/>
        <v>8.5774527408787271E-2</v>
      </c>
      <c r="K259" s="23">
        <f t="shared" si="109"/>
        <v>1.5975511501999162E-2</v>
      </c>
      <c r="L259" s="23">
        <f t="shared" si="109"/>
        <v>0</v>
      </c>
      <c r="M259" s="23">
        <f t="shared" si="109"/>
        <v>0</v>
      </c>
      <c r="N259" s="23">
        <f t="shared" si="109"/>
        <v>3.0578090433001372E-3</v>
      </c>
      <c r="O259" s="23">
        <f t="shared" si="109"/>
        <v>4.9315540517157357E-2</v>
      </c>
      <c r="P259" s="23">
        <f t="shared" si="109"/>
        <v>0</v>
      </c>
      <c r="Q259" s="23">
        <f t="shared" si="109"/>
        <v>0</v>
      </c>
      <c r="R259" s="23">
        <f t="shared" si="109"/>
        <v>2.5864961834910626E-2</v>
      </c>
      <c r="S259" s="23">
        <f t="shared" si="109"/>
        <v>4.3152881212817236E-4</v>
      </c>
      <c r="T259" s="23">
        <f t="shared" si="109"/>
        <v>3.496106438469922E-4</v>
      </c>
      <c r="U259" s="23">
        <f t="shared" si="109"/>
        <v>1.1977174945620977E-3</v>
      </c>
      <c r="V259" s="23">
        <f t="shared" si="109"/>
        <v>2.5818949111862806E-4</v>
      </c>
    </row>
    <row r="260" spans="1:22">
      <c r="A260" s="18" t="str">
        <f>A59</f>
        <v>DISTSEC</v>
      </c>
      <c r="B260" s="18" t="str">
        <f>B59</f>
        <v>DISTSEC</v>
      </c>
      <c r="C260" s="156">
        <v>0.79823999999999995</v>
      </c>
      <c r="D260" s="23">
        <f>SUM(E260:V260)</f>
        <v>1.0000000000000002</v>
      </c>
      <c r="E260" s="23">
        <f t="shared" ref="E260:V260" si="110">E59</f>
        <v>0.74770145160379742</v>
      </c>
      <c r="F260" s="23">
        <f t="shared" si="110"/>
        <v>3.6046925281277571E-2</v>
      </c>
      <c r="G260" s="23">
        <f t="shared" si="110"/>
        <v>0.10876859567654559</v>
      </c>
      <c r="H260" s="23">
        <f t="shared" si="110"/>
        <v>0</v>
      </c>
      <c r="I260" s="23">
        <f t="shared" si="110"/>
        <v>0</v>
      </c>
      <c r="J260" s="23">
        <f t="shared" si="110"/>
        <v>6.9307772518360164E-2</v>
      </c>
      <c r="K260" s="23">
        <f t="shared" si="110"/>
        <v>0</v>
      </c>
      <c r="L260" s="23">
        <f t="shared" si="110"/>
        <v>0</v>
      </c>
      <c r="M260" s="23">
        <f t="shared" si="110"/>
        <v>0</v>
      </c>
      <c r="N260" s="23">
        <f t="shared" si="110"/>
        <v>1.8739367704485273E-3</v>
      </c>
      <c r="O260" s="23">
        <f t="shared" si="110"/>
        <v>0</v>
      </c>
      <c r="P260" s="23">
        <f t="shared" si="110"/>
        <v>0</v>
      </c>
      <c r="Q260" s="23">
        <f t="shared" si="110"/>
        <v>0</v>
      </c>
      <c r="R260" s="23">
        <f t="shared" si="110"/>
        <v>2.5563762484125951E-2</v>
      </c>
      <c r="S260" s="23">
        <f t="shared" si="110"/>
        <v>0</v>
      </c>
      <c r="T260" s="23">
        <f t="shared" si="110"/>
        <v>2.6527598565333053E-4</v>
      </c>
      <c r="U260" s="23">
        <f t="shared" si="110"/>
        <v>9.0071400051830851E-3</v>
      </c>
      <c r="V260" s="23">
        <f t="shared" si="110"/>
        <v>1.4651396746083948E-3</v>
      </c>
    </row>
    <row r="261" spans="1:22">
      <c r="C261" s="22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</row>
    <row r="262" spans="1:22" ht="12">
      <c r="A262" s="137" t="s">
        <v>63</v>
      </c>
      <c r="B262" s="18" t="str">
        <f>$B$5</f>
        <v>PRODUCTION</v>
      </c>
      <c r="C262" s="22"/>
      <c r="D262" s="23">
        <f t="shared" ref="D262:D269" si="111">SUM(E262:V262)</f>
        <v>0</v>
      </c>
      <c r="E262" s="23">
        <v>0</v>
      </c>
      <c r="F262" s="23">
        <v>0</v>
      </c>
      <c r="G262" s="23">
        <v>0</v>
      </c>
      <c r="H262" s="23">
        <v>0</v>
      </c>
      <c r="I262" s="23">
        <v>0</v>
      </c>
      <c r="J262" s="23">
        <v>0</v>
      </c>
      <c r="K262" s="23">
        <v>0</v>
      </c>
      <c r="L262" s="23">
        <v>0</v>
      </c>
      <c r="M262" s="23">
        <v>0</v>
      </c>
      <c r="N262" s="23">
        <v>0</v>
      </c>
      <c r="O262" s="23">
        <v>0</v>
      </c>
      <c r="P262" s="23">
        <v>0</v>
      </c>
      <c r="Q262" s="23">
        <v>0</v>
      </c>
      <c r="R262" s="23">
        <v>0</v>
      </c>
      <c r="S262" s="23">
        <v>0</v>
      </c>
      <c r="T262" s="23">
        <v>0</v>
      </c>
      <c r="U262" s="23">
        <v>0</v>
      </c>
      <c r="V262" s="23">
        <v>0</v>
      </c>
    </row>
    <row r="263" spans="1:22">
      <c r="A263" s="18" t="str">
        <f t="shared" ref="A263:A269" si="112">A262</f>
        <v>DIST_TRANSF</v>
      </c>
      <c r="B263" s="18" t="str">
        <f>$B$6</f>
        <v>BULKTRAN</v>
      </c>
      <c r="C263" s="22"/>
      <c r="D263" s="23">
        <f t="shared" si="111"/>
        <v>0</v>
      </c>
      <c r="E263" s="23">
        <v>0</v>
      </c>
      <c r="F263" s="23">
        <v>0</v>
      </c>
      <c r="G263" s="23">
        <v>0</v>
      </c>
      <c r="H263" s="23">
        <v>0</v>
      </c>
      <c r="I263" s="23">
        <v>0</v>
      </c>
      <c r="J263" s="23">
        <v>0</v>
      </c>
      <c r="K263" s="23">
        <v>0</v>
      </c>
      <c r="L263" s="23">
        <v>0</v>
      </c>
      <c r="M263" s="23">
        <v>0</v>
      </c>
      <c r="N263" s="23">
        <v>0</v>
      </c>
      <c r="O263" s="23">
        <v>0</v>
      </c>
      <c r="P263" s="23">
        <v>0</v>
      </c>
      <c r="Q263" s="23">
        <v>0</v>
      </c>
      <c r="R263" s="23">
        <v>0</v>
      </c>
      <c r="S263" s="23">
        <v>0</v>
      </c>
      <c r="T263" s="23">
        <v>0</v>
      </c>
      <c r="U263" s="23">
        <v>0</v>
      </c>
      <c r="V263" s="23">
        <v>0</v>
      </c>
    </row>
    <row r="264" spans="1:22">
      <c r="A264" s="18" t="str">
        <f t="shared" si="112"/>
        <v>DIST_TRANSF</v>
      </c>
      <c r="B264" s="18" t="str">
        <f>$B$7</f>
        <v>SUBTRAN</v>
      </c>
      <c r="C264" s="22"/>
      <c r="D264" s="23">
        <f t="shared" si="111"/>
        <v>0</v>
      </c>
      <c r="E264" s="23">
        <v>0</v>
      </c>
      <c r="F264" s="23">
        <v>0</v>
      </c>
      <c r="G264" s="23">
        <v>0</v>
      </c>
      <c r="H264" s="23">
        <v>0</v>
      </c>
      <c r="I264" s="23">
        <v>0</v>
      </c>
      <c r="J264" s="23">
        <v>0</v>
      </c>
      <c r="K264" s="23">
        <v>0</v>
      </c>
      <c r="L264" s="23">
        <v>0</v>
      </c>
      <c r="M264" s="23">
        <v>0</v>
      </c>
      <c r="N264" s="23">
        <v>0</v>
      </c>
      <c r="O264" s="23">
        <v>0</v>
      </c>
      <c r="P264" s="23">
        <v>0</v>
      </c>
      <c r="Q264" s="23">
        <v>0</v>
      </c>
      <c r="R264" s="23">
        <v>0</v>
      </c>
      <c r="S264" s="23">
        <v>0</v>
      </c>
      <c r="T264" s="23">
        <v>0</v>
      </c>
      <c r="U264" s="23">
        <v>0</v>
      </c>
      <c r="V264" s="23">
        <v>0</v>
      </c>
    </row>
    <row r="265" spans="1:22">
      <c r="A265" s="18" t="str">
        <f t="shared" si="112"/>
        <v>DIST_TRANSF</v>
      </c>
      <c r="B265" s="18" t="str">
        <f>$B$8</f>
        <v>DISTPRI</v>
      </c>
      <c r="C265" s="22"/>
      <c r="D265" s="23">
        <f t="shared" si="111"/>
        <v>0.20176000000000005</v>
      </c>
      <c r="E265" s="23">
        <f>$C259*E259</f>
        <v>0.13484481317040251</v>
      </c>
      <c r="F265" s="23">
        <f t="shared" ref="F265:V265" si="113">$C259*F259</f>
        <v>6.3562324754870168E-3</v>
      </c>
      <c r="G265" s="23">
        <f t="shared" si="113"/>
        <v>2.3079870221846144E-2</v>
      </c>
      <c r="H265" s="23">
        <f t="shared" si="113"/>
        <v>7.1328808442609087E-4</v>
      </c>
      <c r="I265" s="23">
        <f>$C259*I259</f>
        <v>0</v>
      </c>
      <c r="J265" s="23">
        <f t="shared" si="113"/>
        <v>1.7305868649996919E-2</v>
      </c>
      <c r="K265" s="23">
        <f t="shared" si="113"/>
        <v>3.2232192006433507E-3</v>
      </c>
      <c r="L265" s="23">
        <f t="shared" si="113"/>
        <v>0</v>
      </c>
      <c r="M265" s="23">
        <f>$C259*M259</f>
        <v>0</v>
      </c>
      <c r="N265" s="23">
        <f>$C259*N259</f>
        <v>6.1694355257623564E-4</v>
      </c>
      <c r="O265" s="23">
        <f t="shared" si="113"/>
        <v>9.9499034547416675E-3</v>
      </c>
      <c r="P265" s="23">
        <f t="shared" si="113"/>
        <v>0</v>
      </c>
      <c r="Q265" s="23">
        <f>$C259*Q259</f>
        <v>0</v>
      </c>
      <c r="R265" s="23">
        <f t="shared" si="113"/>
        <v>5.2185146998115677E-3</v>
      </c>
      <c r="S265" s="23">
        <f t="shared" si="113"/>
        <v>8.7065253134980053E-5</v>
      </c>
      <c r="T265" s="23">
        <f t="shared" si="113"/>
        <v>7.0537443502569148E-5</v>
      </c>
      <c r="U265" s="23">
        <f>$C259*U259</f>
        <v>2.4165148170284884E-4</v>
      </c>
      <c r="V265" s="23">
        <f t="shared" si="113"/>
        <v>5.2092311728094396E-5</v>
      </c>
    </row>
    <row r="266" spans="1:22">
      <c r="A266" s="18" t="str">
        <f t="shared" si="112"/>
        <v>DIST_TRANSF</v>
      </c>
      <c r="B266" s="18" t="str">
        <f>$B$9</f>
        <v>DISTSEC</v>
      </c>
      <c r="C266" s="22"/>
      <c r="D266" s="23">
        <f t="shared" si="111"/>
        <v>0.79823999999999995</v>
      </c>
      <c r="E266" s="23">
        <f>$C260*E260</f>
        <v>0.59684520672821517</v>
      </c>
      <c r="F266" s="23">
        <f t="shared" ref="F266:V266" si="114">$C260*F260</f>
        <v>2.8774097636527007E-2</v>
      </c>
      <c r="G266" s="23">
        <f t="shared" si="114"/>
        <v>8.6823443812845749E-2</v>
      </c>
      <c r="H266" s="23">
        <f t="shared" si="114"/>
        <v>0</v>
      </c>
      <c r="I266" s="23">
        <f>$C260*I260</f>
        <v>0</v>
      </c>
      <c r="J266" s="23">
        <f t="shared" si="114"/>
        <v>5.5324236335055815E-2</v>
      </c>
      <c r="K266" s="23">
        <f t="shared" si="114"/>
        <v>0</v>
      </c>
      <c r="L266" s="23">
        <f t="shared" si="114"/>
        <v>0</v>
      </c>
      <c r="M266" s="23">
        <f>$C260*M260</f>
        <v>0</v>
      </c>
      <c r="N266" s="23">
        <f>$C260*N260</f>
        <v>1.4958512876428324E-3</v>
      </c>
      <c r="O266" s="23">
        <f t="shared" si="114"/>
        <v>0</v>
      </c>
      <c r="P266" s="23">
        <f t="shared" si="114"/>
        <v>0</v>
      </c>
      <c r="Q266" s="23">
        <f>$C260*Q260</f>
        <v>0</v>
      </c>
      <c r="R266" s="23">
        <f t="shared" si="114"/>
        <v>2.0406017765328698E-2</v>
      </c>
      <c r="S266" s="23">
        <f t="shared" si="114"/>
        <v>0</v>
      </c>
      <c r="T266" s="23">
        <f t="shared" si="114"/>
        <v>2.1175390278791454E-4</v>
      </c>
      <c r="U266" s="23">
        <f>$C260*U260</f>
        <v>7.1898594377373453E-3</v>
      </c>
      <c r="V266" s="23">
        <f t="shared" si="114"/>
        <v>1.169533093859405E-3</v>
      </c>
    </row>
    <row r="267" spans="1:22">
      <c r="A267" s="18" t="str">
        <f t="shared" si="112"/>
        <v>DIST_TRANSF</v>
      </c>
      <c r="B267" s="18" t="str">
        <f>$B$10</f>
        <v>ENERGY</v>
      </c>
      <c r="C267" s="22"/>
      <c r="D267" s="23">
        <f t="shared" si="111"/>
        <v>0</v>
      </c>
      <c r="E267" s="23">
        <v>0</v>
      </c>
      <c r="F267" s="23">
        <v>0</v>
      </c>
      <c r="G267" s="23">
        <v>0</v>
      </c>
      <c r="H267" s="23">
        <v>0</v>
      </c>
      <c r="I267" s="23">
        <v>0</v>
      </c>
      <c r="J267" s="23">
        <v>0</v>
      </c>
      <c r="K267" s="23">
        <v>0</v>
      </c>
      <c r="L267" s="23">
        <v>0</v>
      </c>
      <c r="M267" s="23">
        <v>0</v>
      </c>
      <c r="N267" s="23">
        <v>0</v>
      </c>
      <c r="O267" s="23">
        <v>0</v>
      </c>
      <c r="P267" s="23">
        <v>0</v>
      </c>
      <c r="Q267" s="23">
        <v>0</v>
      </c>
      <c r="R267" s="23">
        <v>0</v>
      </c>
      <c r="S267" s="23">
        <v>0</v>
      </c>
      <c r="T267" s="23">
        <v>0</v>
      </c>
      <c r="U267" s="23">
        <v>0</v>
      </c>
      <c r="V267" s="23">
        <v>0</v>
      </c>
    </row>
    <row r="268" spans="1:22">
      <c r="A268" s="18" t="str">
        <f t="shared" si="112"/>
        <v>DIST_TRANSF</v>
      </c>
      <c r="B268" s="18" t="str">
        <f>$B$11</f>
        <v>CUSTOMER</v>
      </c>
      <c r="C268" s="22"/>
      <c r="D268" s="23">
        <f t="shared" si="111"/>
        <v>0</v>
      </c>
      <c r="E268" s="23">
        <v>0</v>
      </c>
      <c r="F268" s="23">
        <v>0</v>
      </c>
      <c r="G268" s="23">
        <v>0</v>
      </c>
      <c r="H268" s="23">
        <v>0</v>
      </c>
      <c r="I268" s="23">
        <v>0</v>
      </c>
      <c r="J268" s="23">
        <v>0</v>
      </c>
      <c r="K268" s="23">
        <v>0</v>
      </c>
      <c r="L268" s="23">
        <v>0</v>
      </c>
      <c r="M268" s="23">
        <v>0</v>
      </c>
      <c r="N268" s="23">
        <v>0</v>
      </c>
      <c r="O268" s="23">
        <v>0</v>
      </c>
      <c r="P268" s="23">
        <v>0</v>
      </c>
      <c r="Q268" s="23">
        <v>0</v>
      </c>
      <c r="R268" s="23">
        <v>0</v>
      </c>
      <c r="S268" s="23">
        <v>0</v>
      </c>
      <c r="T268" s="23">
        <v>0</v>
      </c>
      <c r="U268" s="23">
        <v>0</v>
      </c>
      <c r="V268" s="23">
        <v>0</v>
      </c>
    </row>
    <row r="269" spans="1:22">
      <c r="A269" s="18" t="str">
        <f t="shared" si="112"/>
        <v>DIST_TRANSF</v>
      </c>
      <c r="B269" s="18" t="str">
        <f>$B$12</f>
        <v>TOTAL</v>
      </c>
      <c r="C269" s="22"/>
      <c r="D269" s="23">
        <f t="shared" si="111"/>
        <v>0.99999999999999989</v>
      </c>
      <c r="E269" s="23">
        <f t="shared" ref="E269:V269" si="115">SUM(E262:E268)</f>
        <v>0.73169001989861771</v>
      </c>
      <c r="F269" s="23">
        <f t="shared" si="115"/>
        <v>3.5130330112014024E-2</v>
      </c>
      <c r="G269" s="23">
        <f t="shared" si="115"/>
        <v>0.10990331403469189</v>
      </c>
      <c r="H269" s="23">
        <f t="shared" si="115"/>
        <v>7.1328808442609087E-4</v>
      </c>
      <c r="I269" s="23">
        <f t="shared" si="115"/>
        <v>0</v>
      </c>
      <c r="J269" s="23">
        <f t="shared" si="115"/>
        <v>7.2630104985052735E-2</v>
      </c>
      <c r="K269" s="23">
        <f t="shared" si="115"/>
        <v>3.2232192006433507E-3</v>
      </c>
      <c r="L269" s="23">
        <f t="shared" si="115"/>
        <v>0</v>
      </c>
      <c r="M269" s="23">
        <f>SUM(M262:M268)</f>
        <v>0</v>
      </c>
      <c r="N269" s="23">
        <f>SUM(N262:N268)</f>
        <v>2.1127948402190682E-3</v>
      </c>
      <c r="O269" s="23">
        <f t="shared" si="115"/>
        <v>9.9499034547416675E-3</v>
      </c>
      <c r="P269" s="23">
        <f t="shared" si="115"/>
        <v>0</v>
      </c>
      <c r="Q269" s="23">
        <f t="shared" si="115"/>
        <v>0</v>
      </c>
      <c r="R269" s="23">
        <f t="shared" si="115"/>
        <v>2.5624532465140265E-2</v>
      </c>
      <c r="S269" s="23">
        <f t="shared" si="115"/>
        <v>8.7065253134980053E-5</v>
      </c>
      <c r="T269" s="23">
        <f t="shared" si="115"/>
        <v>2.822913462904837E-4</v>
      </c>
      <c r="U269" s="23">
        <f t="shared" si="115"/>
        <v>7.4315109194401938E-3</v>
      </c>
      <c r="V269" s="23">
        <f t="shared" si="115"/>
        <v>1.2216254055874994E-3</v>
      </c>
    </row>
    <row r="270" spans="1:22">
      <c r="C270" s="22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</row>
    <row r="271" spans="1:22">
      <c r="A271" s="18" t="s">
        <v>574</v>
      </c>
      <c r="C271" s="22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</row>
    <row r="272" spans="1:22" ht="13.2">
      <c r="A272" s="137" t="s">
        <v>546</v>
      </c>
      <c r="B272" s="18" t="str">
        <f>$B$5</f>
        <v>PRODUCTION</v>
      </c>
      <c r="C272" s="129" t="s">
        <v>576</v>
      </c>
      <c r="D272" s="23">
        <f t="shared" ref="D272:V272" si="116">D26</f>
        <v>0.99999999999999978</v>
      </c>
      <c r="E272" s="23">
        <f t="shared" si="116"/>
        <v>0.49258299045690018</v>
      </c>
      <c r="F272" s="23">
        <f>F26</f>
        <v>2.435013732763805E-2</v>
      </c>
      <c r="G272" s="23">
        <f t="shared" si="116"/>
        <v>8.9193157505646409E-2</v>
      </c>
      <c r="H272" s="23">
        <f t="shared" si="116"/>
        <v>2.8074839270930295E-3</v>
      </c>
      <c r="I272" s="23">
        <f t="shared" si="116"/>
        <v>2.6327685920476382E-4</v>
      </c>
      <c r="J272" s="23">
        <f t="shared" si="116"/>
        <v>6.7800674659926619E-2</v>
      </c>
      <c r="K272" s="23">
        <f t="shared" si="116"/>
        <v>1.2633240990485033E-2</v>
      </c>
      <c r="L272" s="23">
        <f t="shared" si="116"/>
        <v>5.7087263726468785E-3</v>
      </c>
      <c r="M272" s="23">
        <f t="shared" si="116"/>
        <v>2.5671504371235472E-4</v>
      </c>
      <c r="N272" s="23">
        <f t="shared" si="116"/>
        <v>2.3684512263677736E-3</v>
      </c>
      <c r="O272" s="23">
        <f t="shared" si="116"/>
        <v>3.8759300778423753E-2</v>
      </c>
      <c r="P272" s="23">
        <f t="shared" si="116"/>
        <v>0.20484399369001716</v>
      </c>
      <c r="Q272" s="23">
        <f t="shared" si="116"/>
        <v>3.6991430122001623E-2</v>
      </c>
      <c r="R272" s="23">
        <f t="shared" si="116"/>
        <v>2.0821479601917676E-2</v>
      </c>
      <c r="S272" s="23">
        <f t="shared" si="116"/>
        <v>3.4875182441241053E-4</v>
      </c>
      <c r="T272" s="23">
        <f t="shared" si="116"/>
        <v>2.7018961360604304E-4</v>
      </c>
      <c r="U272" s="23">
        <f t="shared" si="116"/>
        <v>0</v>
      </c>
      <c r="V272" s="23">
        <f t="shared" si="116"/>
        <v>0</v>
      </c>
    </row>
    <row r="273" spans="1:22">
      <c r="A273" s="18" t="str">
        <f t="shared" ref="A273:A279" si="117">A272</f>
        <v>TRAN_LSE</v>
      </c>
      <c r="B273" s="18" t="str">
        <f>$B$6</f>
        <v>BULKTRAN</v>
      </c>
      <c r="C273" s="22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</row>
    <row r="274" spans="1:22">
      <c r="A274" s="18" t="str">
        <f t="shared" si="117"/>
        <v>TRAN_LSE</v>
      </c>
      <c r="B274" s="18" t="str">
        <f>$B$7</f>
        <v>SUBTRAN</v>
      </c>
      <c r="C274" s="22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</row>
    <row r="275" spans="1:22">
      <c r="A275" s="18" t="str">
        <f t="shared" si="117"/>
        <v>TRAN_LSE</v>
      </c>
      <c r="B275" s="18" t="str">
        <f>$B$8</f>
        <v>DISTPRI</v>
      </c>
      <c r="C275" s="22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</row>
    <row r="276" spans="1:22">
      <c r="A276" s="18" t="str">
        <f t="shared" si="117"/>
        <v>TRAN_LSE</v>
      </c>
      <c r="B276" s="18" t="str">
        <f>$B$9</f>
        <v>DISTSEC</v>
      </c>
      <c r="C276" s="22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</row>
    <row r="277" spans="1:22">
      <c r="A277" s="18" t="str">
        <f t="shared" si="117"/>
        <v>TRAN_LSE</v>
      </c>
      <c r="B277" s="18" t="str">
        <f>$B$10</f>
        <v>ENERGY</v>
      </c>
      <c r="C277" s="22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</row>
    <row r="278" spans="1:22">
      <c r="A278" s="18" t="str">
        <f t="shared" si="117"/>
        <v>TRAN_LSE</v>
      </c>
      <c r="B278" s="18" t="str">
        <f>$B$11</f>
        <v>CUSTOMER</v>
      </c>
      <c r="C278" s="22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</row>
    <row r="279" spans="1:22">
      <c r="A279" s="18" t="str">
        <f t="shared" si="117"/>
        <v>TRAN_LSE</v>
      </c>
      <c r="B279" s="18" t="str">
        <f>$B$12</f>
        <v>TOTAL</v>
      </c>
      <c r="C279" s="22"/>
      <c r="D279" s="23">
        <f>SUM(D272:D278)</f>
        <v>0.99999999999999978</v>
      </c>
      <c r="E279" s="23">
        <f>SUM(E272:E278)</f>
        <v>0.49258299045690018</v>
      </c>
      <c r="F279" s="23">
        <f t="shared" ref="F279:V279" si="118">SUM(F272:F278)</f>
        <v>2.435013732763805E-2</v>
      </c>
      <c r="G279" s="23">
        <f t="shared" si="118"/>
        <v>8.9193157505646409E-2</v>
      </c>
      <c r="H279" s="23">
        <f t="shared" si="118"/>
        <v>2.8074839270930295E-3</v>
      </c>
      <c r="I279" s="23">
        <f t="shared" si="118"/>
        <v>2.6327685920476382E-4</v>
      </c>
      <c r="J279" s="23">
        <f t="shared" si="118"/>
        <v>6.7800674659926619E-2</v>
      </c>
      <c r="K279" s="23">
        <f t="shared" si="118"/>
        <v>1.2633240990485033E-2</v>
      </c>
      <c r="L279" s="23">
        <f t="shared" si="118"/>
        <v>5.7087263726468785E-3</v>
      </c>
      <c r="M279" s="23">
        <f t="shared" si="118"/>
        <v>2.5671504371235472E-4</v>
      </c>
      <c r="N279" s="23">
        <f t="shared" si="118"/>
        <v>2.3684512263677736E-3</v>
      </c>
      <c r="O279" s="23">
        <f t="shared" si="118"/>
        <v>3.8759300778423753E-2</v>
      </c>
      <c r="P279" s="23">
        <f t="shared" si="118"/>
        <v>0.20484399369001716</v>
      </c>
      <c r="Q279" s="23">
        <f t="shared" si="118"/>
        <v>3.6991430122001623E-2</v>
      </c>
      <c r="R279" s="23">
        <f t="shared" si="118"/>
        <v>2.0821479601917676E-2</v>
      </c>
      <c r="S279" s="23">
        <f t="shared" si="118"/>
        <v>3.4875182441241053E-4</v>
      </c>
      <c r="T279" s="23">
        <f>SUM(T272:T278)</f>
        <v>2.7018961360604304E-4</v>
      </c>
      <c r="U279" s="23">
        <f t="shared" si="118"/>
        <v>0</v>
      </c>
      <c r="V279" s="23">
        <f t="shared" si="118"/>
        <v>0</v>
      </c>
    </row>
    <row r="280" spans="1:22">
      <c r="C280" s="22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</row>
    <row r="281" spans="1:22">
      <c r="A281" s="18" t="s">
        <v>552</v>
      </c>
      <c r="C281" s="22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</row>
    <row r="282" spans="1:22" ht="12">
      <c r="A282" s="38" t="s">
        <v>316</v>
      </c>
      <c r="B282" s="18" t="str">
        <f>$B$5</f>
        <v>PRODUCTION</v>
      </c>
      <c r="C282" s="22"/>
      <c r="D282" s="24">
        <f ca="1">COSS!H856+COSS!H872+COSS!H864</f>
        <v>224059944.67921016</v>
      </c>
      <c r="E282" s="24">
        <f ca="1">COSS!I856+COSS!I872+COSS!I864</f>
        <v>99930252.597610578</v>
      </c>
      <c r="F282" s="24">
        <f ca="1">COSS!J856+COSS!J872+COSS!J864</f>
        <v>6617612.2078121807</v>
      </c>
      <c r="G282" s="24">
        <f ca="1">COSS!K856+COSS!K872+COSS!K864</f>
        <v>22850228.353679977</v>
      </c>
      <c r="H282" s="24">
        <f ca="1">COSS!L856+COSS!L872+COSS!L864</f>
        <v>675274.84258003044</v>
      </c>
      <c r="I282" s="24">
        <f ca="1">COSS!M856+COSS!M872+COSS!M864</f>
        <v>65774.630615862261</v>
      </c>
      <c r="J282" s="24">
        <f ca="1">COSS!O856+COSS!O872+COSS!O864</f>
        <v>17516663.311625417</v>
      </c>
      <c r="K282" s="24">
        <f ca="1">COSS!P856+COSS!P872+COSS!P864</f>
        <v>3349222.1133587435</v>
      </c>
      <c r="L282" s="24">
        <f ca="1">COSS!Q856+COSS!Q872+COSS!Q864</f>
        <v>1442257.5242210068</v>
      </c>
      <c r="M282" s="24">
        <f ca="1">COSS!R856+COSS!R872+COSS!R864</f>
        <v>63330.711358586719</v>
      </c>
      <c r="N282" s="24">
        <f ca="1">COSS!T856+COSS!T872+COSS!T864</f>
        <v>521847.83504327643</v>
      </c>
      <c r="O282" s="24">
        <f ca="1">COSS!U856+COSS!U872+COSS!U864</f>
        <v>9059325.2920715902</v>
      </c>
      <c r="P282" s="24">
        <f ca="1">COSS!V856+COSS!V872+COSS!V864</f>
        <v>48791559.172050491</v>
      </c>
      <c r="Q282" s="24">
        <f ca="1">COSS!W856+COSS!W872+COSS!W864</f>
        <v>7966692.2093336703</v>
      </c>
      <c r="R282" s="24">
        <f ca="1">COSS!Y856+COSS!Y872+COSS!Y864</f>
        <v>5053287.9729614519</v>
      </c>
      <c r="S282" s="24">
        <f ca="1">COSS!Z856+COSS!Z872+COSS!Z864</f>
        <v>80113.338723718523</v>
      </c>
      <c r="T282" s="24">
        <f ca="1">COSS!AB856+COSS!AB872+COSS!AB864</f>
        <v>76502.566163586482</v>
      </c>
      <c r="U282" s="24">
        <f ca="1">COSS!AC856+COSS!AC872+COSS!AC864</f>
        <v>0</v>
      </c>
      <c r="V282" s="24">
        <f ca="1">COSS!AD856+COSS!AD872+COSS!AD864</f>
        <v>0</v>
      </c>
    </row>
    <row r="283" spans="1:22">
      <c r="B283" s="18" t="str">
        <f>$B$6</f>
        <v>BULKTRAN</v>
      </c>
      <c r="C283" s="22"/>
      <c r="D283" s="24">
        <f ca="1">COSS!H857+COSS!H873+COSS!H865</f>
        <v>-17812281.399474483</v>
      </c>
      <c r="E283" s="24">
        <f ca="1">COSS!I857+COSS!I873+COSS!I865</f>
        <v>-13725450.999449572</v>
      </c>
      <c r="F283" s="24">
        <f ca="1">COSS!J857+COSS!J873+COSS!J865</f>
        <v>124942.6793100091</v>
      </c>
      <c r="G283" s="24">
        <f ca="1">COSS!K857+COSS!K873+COSS!K865</f>
        <v>-236754.59336982388</v>
      </c>
      <c r="H283" s="24">
        <f ca="1">COSS!L857+COSS!L873+COSS!L865</f>
        <v>-18867.143825416686</v>
      </c>
      <c r="I283" s="24">
        <f ca="1">COSS!M857+COSS!M873+COSS!M865</f>
        <v>16032.272486916341</v>
      </c>
      <c r="J283" s="24">
        <f ca="1">COSS!O857+COSS!O873+COSS!O865</f>
        <v>-186003.45232964121</v>
      </c>
      <c r="K283" s="24">
        <f ca="1">COSS!P857+COSS!P873+COSS!P865</f>
        <v>5909.2518143546768</v>
      </c>
      <c r="L283" s="24">
        <f ca="1">COSS!Q857+COSS!Q873+COSS!Q865</f>
        <v>-26762.156211399997</v>
      </c>
      <c r="M283" s="24">
        <f ca="1">COSS!R857+COSS!R873+COSS!R865</f>
        <v>-1932.9499573714913</v>
      </c>
      <c r="N283" s="24">
        <f ca="1">COSS!T857+COSS!T873+COSS!T865</f>
        <v>-46235.149426885953</v>
      </c>
      <c r="O283" s="24">
        <f ca="1">COSS!U857+COSS!U873+COSS!U865</f>
        <v>-472264.59227872966</v>
      </c>
      <c r="P283" s="24">
        <f ca="1">COSS!V857+COSS!V873+COSS!V865</f>
        <v>-2282211.2051813044</v>
      </c>
      <c r="Q283" s="24">
        <f ca="1">COSS!W857+COSS!W873+COSS!W865</f>
        <v>-758067.03174810065</v>
      </c>
      <c r="R283" s="24">
        <f ca="1">COSS!Y857+COSS!Y873+COSS!Y865</f>
        <v>-201479.15989511157</v>
      </c>
      <c r="S283" s="24">
        <f ca="1">COSS!Z857+COSS!Z873+COSS!Z865</f>
        <v>-5497.2360706850723</v>
      </c>
      <c r="T283" s="24">
        <f ca="1">COSS!AB857+COSS!AB873+COSS!AB865</f>
        <v>2360.0666582824342</v>
      </c>
      <c r="U283" s="24">
        <f ca="1">COSS!AC857+COSS!AC873+COSS!AC865</f>
        <v>0</v>
      </c>
      <c r="V283" s="24">
        <f ca="1">COSS!AD857+COSS!AD873+COSS!AD865</f>
        <v>0</v>
      </c>
    </row>
    <row r="284" spans="1:22">
      <c r="B284" s="18" t="str">
        <f>$B$7</f>
        <v>SUBTRAN</v>
      </c>
      <c r="C284" s="22"/>
      <c r="D284" s="24">
        <f ca="1">COSS!H858+COSS!H874+COSS!H866</f>
        <v>-3738878.3383956207</v>
      </c>
      <c r="E284" s="24">
        <f ca="1">COSS!I858+COSS!I874+COSS!I866</f>
        <v>-2889076.1462658844</v>
      </c>
      <c r="F284" s="24">
        <f ca="1">COSS!J858+COSS!J874+COSS!J866</f>
        <v>23019.779477915145</v>
      </c>
      <c r="G284" s="24">
        <f ca="1">COSS!K858+COSS!K874+COSS!K866</f>
        <v>-55473.109092614031</v>
      </c>
      <c r="H284" s="24">
        <f ca="1">COSS!L858+COSS!L874+COSS!L866</f>
        <v>-4016.3450668014011</v>
      </c>
      <c r="I284" s="24">
        <f ca="1">COSS!M858+COSS!M874+COSS!M866</f>
        <v>5432.7483245666099</v>
      </c>
      <c r="J284" s="24">
        <f ca="1">COSS!O858+COSS!O874+COSS!O866</f>
        <v>-42965.814436530112</v>
      </c>
      <c r="K284" s="24">
        <f ca="1">COSS!P858+COSS!P874+COSS!P866</f>
        <v>24.692798318967107</v>
      </c>
      <c r="L284" s="24">
        <f ca="1">COSS!Q858+COSS!Q874+COSS!Q866</f>
        <v>-7784.6826288271686</v>
      </c>
      <c r="M284" s="24">
        <f ca="1">COSS!R858+COSS!R874+COSS!R866</f>
        <v>0</v>
      </c>
      <c r="N284" s="24">
        <f ca="1">COSS!T858+COSS!T874+COSS!T866</f>
        <v>-9438.8389930046178</v>
      </c>
      <c r="O284" s="24">
        <f ca="1">COSS!U858+COSS!U874+COSS!U866</f>
        <v>-97746.28476901137</v>
      </c>
      <c r="P284" s="24">
        <f ca="1">COSS!V858+COSS!V874+COSS!V866</f>
        <v>-624252.35479992116</v>
      </c>
      <c r="Q284" s="24">
        <f ca="1">COSS!W858+COSS!W874+COSS!W866</f>
        <v>0</v>
      </c>
      <c r="R284" s="24">
        <f ca="1">COSS!Y858+COSS!Y874+COSS!Y866</f>
        <v>-41192.499274208676</v>
      </c>
      <c r="S284" s="24">
        <f ca="1">COSS!Z858+COSS!Z874+COSS!Z866</f>
        <v>-1100.6181424788901</v>
      </c>
      <c r="T284" s="24">
        <f ca="1">COSS!AB858+COSS!AB874+COSS!AB866</f>
        <v>453.42980185401893</v>
      </c>
      <c r="U284" s="24">
        <f ca="1">COSS!AC858+COSS!AC874+COSS!AC866</f>
        <v>4242.7890488985795</v>
      </c>
      <c r="V284" s="24">
        <f ca="1">COSS!AD858+COSS!AD874+COSS!AD866</f>
        <v>994.91562210793359</v>
      </c>
    </row>
    <row r="285" spans="1:22">
      <c r="B285" s="18" t="str">
        <f>$B$8</f>
        <v>DISTPRI</v>
      </c>
      <c r="C285" s="22"/>
      <c r="D285" s="24">
        <f ca="1">COSS!H859+COSS!H875+COSS!H867</f>
        <v>58879936.466345191</v>
      </c>
      <c r="E285" s="24">
        <f ca="1">COSS!I859+COSS!I875+COSS!I867</f>
        <v>33505145.483447589</v>
      </c>
      <c r="F285" s="24">
        <f ca="1">COSS!J859+COSS!J875+COSS!J867</f>
        <v>2684548.3335115486</v>
      </c>
      <c r="G285" s="24">
        <f ca="1">COSS!K859+COSS!K875+COSS!K867</f>
        <v>8884790.4543790277</v>
      </c>
      <c r="H285" s="24">
        <f ca="1">COSS!L859+COSS!L875+COSS!L867</f>
        <v>252765.01476351009</v>
      </c>
      <c r="I285" s="24">
        <f ca="1">COSS!M859+COSS!M875+COSS!M867</f>
        <v>0</v>
      </c>
      <c r="J285" s="24">
        <f ca="1">COSS!O859+COSS!O875+COSS!O867</f>
        <v>6718129.2376130326</v>
      </c>
      <c r="K285" s="24">
        <f ca="1">COSS!P859+COSS!P875+COSS!P867</f>
        <v>1304616.1843626015</v>
      </c>
      <c r="L285" s="24">
        <f ca="1">COSS!Q859+COSS!Q875+COSS!Q867</f>
        <v>0</v>
      </c>
      <c r="M285" s="24">
        <f ca="1">COSS!R859+COSS!R875+COSS!R867</f>
        <v>0</v>
      </c>
      <c r="N285" s="24">
        <f ca="1">COSS!T859+COSS!T875+COSS!T867</f>
        <v>182568.26892407122</v>
      </c>
      <c r="O285" s="24">
        <f ca="1">COSS!U859+COSS!U875+COSS!U867</f>
        <v>3302188.0186688746</v>
      </c>
      <c r="P285" s="24">
        <f ca="1">COSS!V859+COSS!V875+COSS!V867</f>
        <v>0</v>
      </c>
      <c r="Q285" s="24">
        <f ca="1">COSS!W859+COSS!W875+COSS!W867</f>
        <v>0</v>
      </c>
      <c r="R285" s="24">
        <f ca="1">COSS!Y859+COSS!Y875+COSS!Y867</f>
        <v>1828416.2921905997</v>
      </c>
      <c r="S285" s="24">
        <f ca="1">COSS!Z859+COSS!Z875+COSS!Z867</f>
        <v>27684.640417492639</v>
      </c>
      <c r="T285" s="24">
        <f ca="1">COSS!AB859+COSS!AB875+COSS!AB867</f>
        <v>31737.030635123414</v>
      </c>
      <c r="U285" s="24">
        <f ca="1">COSS!AC859+COSS!AC875+COSS!AC867</f>
        <v>129435.42615236792</v>
      </c>
      <c r="V285" s="24">
        <f ca="1">COSS!AD859+COSS!AD875+COSS!AD867</f>
        <v>27912.081279342921</v>
      </c>
    </row>
    <row r="286" spans="1:22">
      <c r="B286" s="18" t="str">
        <f>$B$9</f>
        <v>DISTSEC</v>
      </c>
      <c r="C286" s="22"/>
      <c r="D286" s="24">
        <f ca="1">COSS!H860+COSS!H876+COSS!H868</f>
        <v>25036675.639822725</v>
      </c>
      <c r="E286" s="24">
        <f ca="1">COSS!I860+COSS!I876+COSS!I868</f>
        <v>15905057.83528504</v>
      </c>
      <c r="F286" s="24">
        <f ca="1">COSS!J860+COSS!J876+COSS!J868</f>
        <v>1413443.9241355693</v>
      </c>
      <c r="G286" s="24">
        <f ca="1">COSS!K860+COSS!K876+COSS!K868</f>
        <v>3845670.5158307916</v>
      </c>
      <c r="H286" s="24">
        <f ca="1">COSS!L860+COSS!L876+COSS!L868</f>
        <v>0</v>
      </c>
      <c r="I286" s="24">
        <f ca="1">COSS!M860+COSS!M876+COSS!M868</f>
        <v>0</v>
      </c>
      <c r="J286" s="24">
        <f ca="1">COSS!O860+COSS!O876+COSS!O868</f>
        <v>2469593.2715479992</v>
      </c>
      <c r="K286" s="24">
        <f ca="1">COSS!P860+COSS!P876+COSS!P868</f>
        <v>0</v>
      </c>
      <c r="L286" s="24">
        <f ca="1">COSS!Q860+COSS!Q876+COSS!Q868</f>
        <v>0</v>
      </c>
      <c r="M286" s="24">
        <f ca="1">COSS!R860+COSS!R876+COSS!R868</f>
        <v>0</v>
      </c>
      <c r="N286" s="24">
        <f ca="1">COSS!T860+COSS!T876+COSS!T868</f>
        <v>49108.460549622352</v>
      </c>
      <c r="O286" s="24">
        <f ca="1">COSS!U860+COSS!U876+COSS!U868</f>
        <v>0</v>
      </c>
      <c r="P286" s="24">
        <f ca="1">COSS!V860+COSS!V876+COSS!V868</f>
        <v>0</v>
      </c>
      <c r="Q286" s="24">
        <f ca="1">COSS!W860+COSS!W876+COSS!W868</f>
        <v>0</v>
      </c>
      <c r="R286" s="24">
        <f ca="1">COSS!Y860+COSS!Y876+COSS!Y868</f>
        <v>812481.2889196215</v>
      </c>
      <c r="S286" s="24">
        <f ca="1">COSS!Z860+COSS!Z876+COSS!Z868</f>
        <v>0</v>
      </c>
      <c r="T286" s="24">
        <f ca="1">COSS!AB860+COSS!AB876+COSS!AB868</f>
        <v>11138.166762408962</v>
      </c>
      <c r="U286" s="24">
        <f ca="1">COSS!AC860+COSS!AC876+COSS!AC868</f>
        <v>455631.74052543752</v>
      </c>
      <c r="V286" s="24">
        <f ca="1">COSS!AD860+COSS!AD876+COSS!AD868</f>
        <v>74550.436266238728</v>
      </c>
    </row>
    <row r="287" spans="1:22">
      <c r="B287" s="18" t="str">
        <f>$B$10</f>
        <v>ENERGY</v>
      </c>
      <c r="C287" s="22"/>
      <c r="D287" s="24">
        <f ca="1">COSS!H861+COSS!H877+COSS!H869</f>
        <v>190246043.18449911</v>
      </c>
      <c r="E287" s="24">
        <f ca="1">COSS!I861+COSS!I877+COSS!I869</f>
        <v>72395563.811008528</v>
      </c>
      <c r="F287" s="24">
        <f ca="1">COSS!J861+COSS!J877+COSS!J869</f>
        <v>4615067.7607686166</v>
      </c>
      <c r="G287" s="24">
        <f ca="1">COSS!K861+COSS!K877+COSS!K869</f>
        <v>15508512.468706952</v>
      </c>
      <c r="H287" s="24">
        <f ca="1">COSS!L861+COSS!L877+COSS!L869</f>
        <v>445965.47142660979</v>
      </c>
      <c r="I287" s="24">
        <f ca="1">COSS!M861+COSS!M877+COSS!M869</f>
        <v>21243.604240224726</v>
      </c>
      <c r="J287" s="24">
        <f ca="1">COSS!O861+COSS!O877+COSS!O869</f>
        <v>14408224.602816895</v>
      </c>
      <c r="K287" s="24">
        <f ca="1">COSS!P861+COSS!P877+COSS!P869</f>
        <v>2708602.543264593</v>
      </c>
      <c r="L287" s="24">
        <f ca="1">COSS!Q861+COSS!Q877+COSS!Q869</f>
        <v>1194259.3369549473</v>
      </c>
      <c r="M287" s="24">
        <f ca="1">COSS!R861+COSS!R877+COSS!R869</f>
        <v>55339.706963394376</v>
      </c>
      <c r="N287" s="24">
        <f ca="1">COSS!T861+COSS!T877+COSS!T869</f>
        <v>538587.03177992033</v>
      </c>
      <c r="O287" s="24">
        <f ca="1">COSS!U861+COSS!U877+COSS!U869</f>
        <v>9251127.4902088828</v>
      </c>
      <c r="P287" s="24">
        <f ca="1">COSS!V861+COSS!V877+COSS!V869</f>
        <v>53434718.020619154</v>
      </c>
      <c r="Q287" s="24">
        <f ca="1">COSS!W861+COSS!W877+COSS!W869</f>
        <v>9748663.2954463288</v>
      </c>
      <c r="R287" s="24">
        <f ca="1">COSS!Y861+COSS!Y877+COSS!Y869</f>
        <v>3837192.6965525034</v>
      </c>
      <c r="S287" s="24">
        <f ca="1">COSS!Z861+COSS!Z877+COSS!Z869</f>
        <v>62422.988151815574</v>
      </c>
      <c r="T287" s="24">
        <f ca="1">COSS!AB861+COSS!AB877+COSS!AB869</f>
        <v>70780.362295578976</v>
      </c>
      <c r="U287" s="24">
        <f ca="1">COSS!AC861+COSS!AC877+COSS!AC869</f>
        <v>1652765.4483160379</v>
      </c>
      <c r="V287" s="24">
        <f ca="1">COSS!AD861+COSS!AD877+COSS!AD869</f>
        <v>297006.5449781472</v>
      </c>
    </row>
    <row r="288" spans="1:22">
      <c r="B288" s="18" t="str">
        <f>$B$11</f>
        <v>CUSTOMER</v>
      </c>
      <c r="C288" s="22"/>
      <c r="D288" s="24">
        <f ca="1">COSS!H862+COSS!H878+COSS!H870</f>
        <v>22463064.76799294</v>
      </c>
      <c r="E288" s="24">
        <f ca="1">COSS!I862+COSS!I878+COSS!I870</f>
        <v>10623295.418363754</v>
      </c>
      <c r="F288" s="24">
        <f ca="1">COSS!J862+COSS!J878+COSS!J870</f>
        <v>3097826.3149841656</v>
      </c>
      <c r="G288" s="24">
        <f ca="1">COSS!K862+COSS!K878+COSS!K870</f>
        <v>822982.90986571263</v>
      </c>
      <c r="H288" s="24">
        <f ca="1">COSS!L862+COSS!L878+COSS!L870</f>
        <v>200462.16012206805</v>
      </c>
      <c r="I288" s="24">
        <f ca="1">COSS!M862+COSS!M878+COSS!M870</f>
        <v>50677.744332430106</v>
      </c>
      <c r="J288" s="24">
        <f ca="1">COSS!O862+COSS!O878+COSS!O870</f>
        <v>204841.84316282126</v>
      </c>
      <c r="K288" s="24">
        <f ca="1">COSS!P862+COSS!P878+COSS!P870</f>
        <v>61038.214401385427</v>
      </c>
      <c r="L288" s="24">
        <f ca="1">COSS!Q862+COSS!Q878+COSS!Q870</f>
        <v>118601.97766427301</v>
      </c>
      <c r="M288" s="24">
        <f ca="1">COSS!R862+COSS!R878+COSS!R870</f>
        <v>19987.531635390398</v>
      </c>
      <c r="N288" s="24">
        <f ca="1">COSS!T862+COSS!T878+COSS!T870</f>
        <v>1105.39212299977</v>
      </c>
      <c r="O288" s="24">
        <f ca="1">COSS!U862+COSS!U878+COSS!U870</f>
        <v>30018.076098393085</v>
      </c>
      <c r="P288" s="24">
        <f ca="1">COSS!V862+COSS!V878+COSS!V870</f>
        <v>158410.36731157312</v>
      </c>
      <c r="Q288" s="24">
        <f ca="1">COSS!W862+COSS!W878+COSS!W870</f>
        <v>23936.526968101538</v>
      </c>
      <c r="R288" s="24">
        <f ca="1">COSS!Y862+COSS!Y878+COSS!Y870</f>
        <v>51325.408545144885</v>
      </c>
      <c r="S288" s="24">
        <f ca="1">COSS!Z862+COSS!Z878+COSS!Z870</f>
        <v>820.88692013723471</v>
      </c>
      <c r="T288" s="24">
        <f ca="1">COSS!AB862+COSS!AB878+COSS!AB870</f>
        <v>1371.3776831655991</v>
      </c>
      <c r="U288" s="24">
        <f ca="1">COSS!AC862+COSS!AC878+COSS!AC870</f>
        <v>5989718.5959572578</v>
      </c>
      <c r="V288" s="24">
        <f ca="1">COSS!AD862+COSS!AD878+COSS!AD870</f>
        <v>1006644.0218541629</v>
      </c>
    </row>
    <row r="289" spans="1:22">
      <c r="B289" s="18" t="str">
        <f>$B$12</f>
        <v>TOTAL</v>
      </c>
      <c r="C289" s="22"/>
      <c r="D289" s="24">
        <f ca="1">COSS!H863+COSS!H879+COSS!H871</f>
        <v>499134505</v>
      </c>
      <c r="E289" s="24">
        <f ca="1">COSS!I863+COSS!I879+COSS!I871</f>
        <v>215744788</v>
      </c>
      <c r="F289" s="24">
        <f ca="1">COSS!J863+COSS!J879+COSS!J871</f>
        <v>18576461</v>
      </c>
      <c r="G289" s="24">
        <f ca="1">COSS!K863+COSS!K879+COSS!K871</f>
        <v>51619957</v>
      </c>
      <c r="H289" s="24">
        <f ca="1">COSS!L863+COSS!L879+COSS!L871</f>
        <v>1551584</v>
      </c>
      <c r="I289" s="24">
        <f ca="1">COSS!M863+COSS!M879+COSS!M871</f>
        <v>159161</v>
      </c>
      <c r="J289" s="24">
        <f ca="1">COSS!O863+COSS!O879+COSS!O871</f>
        <v>41088483</v>
      </c>
      <c r="K289" s="24">
        <f ca="1">COSS!P863+COSS!P879+COSS!P871</f>
        <v>7429413</v>
      </c>
      <c r="L289" s="24">
        <f ca="1">COSS!Q863+COSS!Q879+COSS!Q871</f>
        <v>2720572</v>
      </c>
      <c r="M289" s="24">
        <f ca="1">COSS!R863+COSS!R879+COSS!R871</f>
        <v>136725</v>
      </c>
      <c r="N289" s="24">
        <f ca="1">COSS!T863+COSS!T879+COSS!T871</f>
        <v>1237543</v>
      </c>
      <c r="O289" s="24">
        <f ca="1">COSS!U863+COSS!U879+COSS!U871</f>
        <v>21072648</v>
      </c>
      <c r="P289" s="24">
        <f ca="1">COSS!V863+COSS!V879+COSS!V871</f>
        <v>99478224</v>
      </c>
      <c r="Q289" s="24">
        <f ca="1">COSS!W863+COSS!W879+COSS!W871</f>
        <v>16981225</v>
      </c>
      <c r="R289" s="24">
        <f ca="1">COSS!Y863+COSS!Y879+COSS!Y871</f>
        <v>11340032</v>
      </c>
      <c r="S289" s="24">
        <f ca="1">COSS!Z863+COSS!Z879+COSS!Z871</f>
        <v>164444</v>
      </c>
      <c r="T289" s="24">
        <f ca="1">COSS!AB863+COSS!AB879+COSS!AB871</f>
        <v>194343</v>
      </c>
      <c r="U289" s="24">
        <f ca="1">COSS!AC863+COSS!AC879+COSS!AC871</f>
        <v>8231793.9999999991</v>
      </c>
      <c r="V289" s="24">
        <f ca="1">COSS!AD863+COSS!AD879+COSS!AD871</f>
        <v>1407108</v>
      </c>
    </row>
    <row r="290" spans="1:22">
      <c r="A290" s="130" t="s">
        <v>244</v>
      </c>
      <c r="B290" s="18" t="str">
        <f>$B$5</f>
        <v>PRODUCTION</v>
      </c>
      <c r="C290" s="22"/>
      <c r="D290" s="23">
        <f t="shared" ref="D290:D297" ca="1" si="119">+D282/$D$289</f>
        <v>0.44889692544740051</v>
      </c>
      <c r="E290" s="23">
        <f t="shared" ref="E290:V297" ca="1" si="120">+E282/$D$289</f>
        <v>0.20020706161680923</v>
      </c>
      <c r="F290" s="23">
        <f t="shared" ca="1" si="120"/>
        <v>1.3258174182552618E-2</v>
      </c>
      <c r="G290" s="23">
        <f t="shared" ca="1" si="120"/>
        <v>4.5779700911841345E-2</v>
      </c>
      <c r="H290" s="23">
        <f t="shared" ca="1" si="120"/>
        <v>1.3528915268641475E-3</v>
      </c>
      <c r="I290" s="23">
        <f t="shared" ca="1" si="120"/>
        <v>1.3177736653542367E-4</v>
      </c>
      <c r="J290" s="23">
        <f t="shared" ca="1" si="120"/>
        <v>3.5094074114602469E-2</v>
      </c>
      <c r="K290" s="23">
        <f t="shared" ca="1" si="120"/>
        <v>6.7100592722171021E-3</v>
      </c>
      <c r="L290" s="23">
        <f t="shared" ca="1" si="120"/>
        <v>2.8895167730810492E-3</v>
      </c>
      <c r="M290" s="23">
        <f t="shared" ca="1" si="120"/>
        <v>1.2688105255032753E-4</v>
      </c>
      <c r="N290" s="23">
        <f t="shared" ca="1" si="120"/>
        <v>1.045505429530015E-3</v>
      </c>
      <c r="O290" s="23">
        <f t="shared" ca="1" si="120"/>
        <v>1.8150068170645888E-2</v>
      </c>
      <c r="P290" s="23">
        <f t="shared" ca="1" si="120"/>
        <v>9.775232664399848E-2</v>
      </c>
      <c r="Q290" s="23">
        <f t="shared" ca="1" si="120"/>
        <v>1.5961012772165831E-2</v>
      </c>
      <c r="R290" s="23">
        <f t="shared" ca="1" si="120"/>
        <v>1.0124100662929427E-2</v>
      </c>
      <c r="S290" s="23">
        <f t="shared" ca="1" si="120"/>
        <v>1.6050450914772667E-4</v>
      </c>
      <c r="T290" s="23">
        <f t="shared" ca="1" si="120"/>
        <v>1.5327044192944841E-4</v>
      </c>
      <c r="U290" s="23">
        <f t="shared" ca="1" si="120"/>
        <v>0</v>
      </c>
      <c r="V290" s="23">
        <f t="shared" ca="1" si="120"/>
        <v>0</v>
      </c>
    </row>
    <row r="291" spans="1:22">
      <c r="A291" s="18" t="s">
        <v>244</v>
      </c>
      <c r="B291" s="18" t="str">
        <f>$B$6</f>
        <v>BULKTRAN</v>
      </c>
      <c r="C291" s="22"/>
      <c r="D291" s="23">
        <f t="shared" ca="1" si="119"/>
        <v>-3.5686335488816751E-2</v>
      </c>
      <c r="E291" s="23">
        <f t="shared" ref="E291:S291" ca="1" si="121">+E283/$D$289</f>
        <v>-2.7498501630236066E-2</v>
      </c>
      <c r="F291" s="23">
        <f t="shared" ca="1" si="121"/>
        <v>2.5031865771333342E-4</v>
      </c>
      <c r="G291" s="23">
        <f t="shared" ca="1" si="121"/>
        <v>-4.7433024765503615E-4</v>
      </c>
      <c r="H291" s="23">
        <f t="shared" ca="1" si="121"/>
        <v>-3.7799718585708049E-5</v>
      </c>
      <c r="I291" s="23">
        <f t="shared" ca="1" si="121"/>
        <v>3.2120144622973601E-5</v>
      </c>
      <c r="J291" s="23">
        <f t="shared" ca="1" si="121"/>
        <v>-3.7265196147808134E-4</v>
      </c>
      <c r="K291" s="23">
        <f t="shared" ca="1" si="121"/>
        <v>1.1838996813804081E-5</v>
      </c>
      <c r="L291" s="23">
        <f t="shared" ca="1" si="121"/>
        <v>-5.3617123126761186E-5</v>
      </c>
      <c r="M291" s="23">
        <f t="shared" ca="1" si="121"/>
        <v>-3.872603352419988E-6</v>
      </c>
      <c r="N291" s="23">
        <f t="shared" ca="1" si="121"/>
        <v>-9.2630641568019738E-5</v>
      </c>
      <c r="O291" s="23">
        <f t="shared" ca="1" si="121"/>
        <v>-9.4616699015574897E-4</v>
      </c>
      <c r="P291" s="23">
        <f t="shared" ca="1" si="121"/>
        <v>-4.5723370801249346E-3</v>
      </c>
      <c r="Q291" s="23">
        <f t="shared" ca="1" si="121"/>
        <v>-1.5187630271084958E-3</v>
      </c>
      <c r="R291" s="23">
        <f t="shared" ca="1" si="121"/>
        <v>-4.0365704610045259E-4</v>
      </c>
      <c r="S291" s="23">
        <f t="shared" ca="1" si="121"/>
        <v>-1.1013536462851976E-5</v>
      </c>
      <c r="T291" s="23">
        <f t="shared" ca="1" si="120"/>
        <v>4.728317987718429E-6</v>
      </c>
      <c r="U291" s="23">
        <f t="shared" ca="1" si="120"/>
        <v>0</v>
      </c>
      <c r="V291" s="23">
        <f t="shared" ca="1" si="120"/>
        <v>0</v>
      </c>
    </row>
    <row r="292" spans="1:22">
      <c r="A292" s="18" t="s">
        <v>244</v>
      </c>
      <c r="B292" s="18" t="str">
        <f>$B$7</f>
        <v>SUBTRAN</v>
      </c>
      <c r="C292" s="22"/>
      <c r="D292" s="23">
        <f t="shared" ca="1" si="119"/>
        <v>-7.4907230434722617E-3</v>
      </c>
      <c r="E292" s="23">
        <f t="shared" ca="1" si="120"/>
        <v>-5.788171559619755E-3</v>
      </c>
      <c r="F292" s="23">
        <f t="shared" ca="1" si="120"/>
        <v>4.6119391160735608E-5</v>
      </c>
      <c r="G292" s="23">
        <f t="shared" ca="1" si="120"/>
        <v>-1.1113859798695751E-4</v>
      </c>
      <c r="H292" s="23">
        <f t="shared" ca="1" si="120"/>
        <v>-8.0466187501931995E-6</v>
      </c>
      <c r="I292" s="23">
        <f t="shared" ca="1" si="120"/>
        <v>1.088433732820497E-5</v>
      </c>
      <c r="J292" s="23">
        <f t="shared" ca="1" si="120"/>
        <v>-8.6080633588996443E-5</v>
      </c>
      <c r="K292" s="23">
        <f t="shared" ca="1" si="120"/>
        <v>4.9471230843812542E-8</v>
      </c>
      <c r="L292" s="23">
        <f t="shared" ca="1" si="120"/>
        <v>-1.5596362405013792E-5</v>
      </c>
      <c r="M292" s="23">
        <f t="shared" ca="1" si="120"/>
        <v>0</v>
      </c>
      <c r="N292" s="23">
        <f t="shared" ca="1" si="120"/>
        <v>-1.8910411719591732E-5</v>
      </c>
      <c r="O292" s="23">
        <f t="shared" ca="1" si="120"/>
        <v>-1.9583155199621267E-4</v>
      </c>
      <c r="P292" s="23">
        <f t="shared" ca="1" si="120"/>
        <v>-1.2506696061814464E-3</v>
      </c>
      <c r="Q292" s="23">
        <f t="shared" ca="1" si="120"/>
        <v>0</v>
      </c>
      <c r="R292" s="23">
        <f t="shared" ca="1" si="120"/>
        <v>-8.2527853437439023E-5</v>
      </c>
      <c r="S292" s="23">
        <f t="shared" ca="1" si="120"/>
        <v>-2.2050532100137822E-6</v>
      </c>
      <c r="T292" s="23">
        <f t="shared" ca="1" si="120"/>
        <v>9.0843209057249792E-7</v>
      </c>
      <c r="U292" s="23">
        <f t="shared" ca="1" si="120"/>
        <v>8.500292018277877E-6</v>
      </c>
      <c r="V292" s="23">
        <f t="shared" ca="1" si="120"/>
        <v>1.9932815947235177E-6</v>
      </c>
    </row>
    <row r="293" spans="1:22">
      <c r="A293" s="18" t="s">
        <v>244</v>
      </c>
      <c r="B293" s="18" t="str">
        <f>$B$8</f>
        <v>DISTPRI</v>
      </c>
      <c r="C293" s="22"/>
      <c r="D293" s="23">
        <f t="shared" ca="1" si="119"/>
        <v>0.11796406755398565</v>
      </c>
      <c r="E293" s="23">
        <f ca="1">+E285/$D$289</f>
        <v>6.7126486243317504E-2</v>
      </c>
      <c r="F293" s="23">
        <f t="shared" ca="1" si="120"/>
        <v>5.378406635124431E-3</v>
      </c>
      <c r="G293" s="23">
        <f t="shared" ca="1" si="120"/>
        <v>1.7800393211403063E-2</v>
      </c>
      <c r="H293" s="23">
        <f t="shared" ca="1" si="120"/>
        <v>5.064066143123287E-4</v>
      </c>
      <c r="I293" s="23">
        <f t="shared" ca="1" si="120"/>
        <v>0</v>
      </c>
      <c r="J293" s="23">
        <f t="shared" ca="1" si="120"/>
        <v>1.3459556833509301E-2</v>
      </c>
      <c r="K293" s="23">
        <f t="shared" ca="1" si="120"/>
        <v>2.6137567555314604E-3</v>
      </c>
      <c r="L293" s="23">
        <f t="shared" ca="1" si="120"/>
        <v>0</v>
      </c>
      <c r="M293" s="23">
        <f t="shared" ca="1" si="120"/>
        <v>0</v>
      </c>
      <c r="N293" s="23">
        <f t="shared" ca="1" si="120"/>
        <v>3.6576968150913797E-4</v>
      </c>
      <c r="O293" s="23">
        <f t="shared" ca="1" si="120"/>
        <v>6.6158279693944912E-3</v>
      </c>
      <c r="P293" s="23">
        <f t="shared" ca="1" si="120"/>
        <v>0</v>
      </c>
      <c r="Q293" s="23">
        <f t="shared" ca="1" si="120"/>
        <v>0</v>
      </c>
      <c r="R293" s="23">
        <f t="shared" ca="1" si="120"/>
        <v>3.6631735010798335E-3</v>
      </c>
      <c r="S293" s="23">
        <f t="shared" ca="1" si="120"/>
        <v>5.5465290698531529E-5</v>
      </c>
      <c r="T293" s="23">
        <f t="shared" ca="1" si="120"/>
        <v>6.3584124754355372E-5</v>
      </c>
      <c r="U293" s="23">
        <f t="shared" ca="1" si="120"/>
        <v>2.5931973216792117E-4</v>
      </c>
      <c r="V293" s="23">
        <f t="shared" ca="1" si="120"/>
        <v>5.5920961183284495E-5</v>
      </c>
    </row>
    <row r="294" spans="1:22">
      <c r="A294" s="18" t="s">
        <v>244</v>
      </c>
      <c r="B294" s="18" t="str">
        <f>$B$9</f>
        <v>DISTSEC</v>
      </c>
      <c r="C294" s="22"/>
      <c r="D294" s="23">
        <f t="shared" ca="1" si="119"/>
        <v>5.0160178046241712E-2</v>
      </c>
      <c r="E294" s="23">
        <f t="shared" ca="1" si="120"/>
        <v>3.18652741414562E-2</v>
      </c>
      <c r="F294" s="23">
        <f t="shared" ca="1" si="120"/>
        <v>2.8317896478336421E-3</v>
      </c>
      <c r="G294" s="23">
        <f t="shared" ca="1" si="120"/>
        <v>7.7046777518031771E-3</v>
      </c>
      <c r="H294" s="23">
        <f t="shared" ca="1" si="120"/>
        <v>0</v>
      </c>
      <c r="I294" s="23">
        <f t="shared" ca="1" si="120"/>
        <v>0</v>
      </c>
      <c r="J294" s="23">
        <f t="shared" ca="1" si="120"/>
        <v>4.9477510506872272E-3</v>
      </c>
      <c r="K294" s="23">
        <f t="shared" ca="1" si="120"/>
        <v>0</v>
      </c>
      <c r="L294" s="23">
        <f t="shared" ca="1" si="120"/>
        <v>0</v>
      </c>
      <c r="M294" s="23">
        <f t="shared" ca="1" si="120"/>
        <v>0</v>
      </c>
      <c r="N294" s="23">
        <f t="shared" ca="1" si="120"/>
        <v>9.8387228407746227E-5</v>
      </c>
      <c r="O294" s="23">
        <f t="shared" ca="1" si="120"/>
        <v>0</v>
      </c>
      <c r="P294" s="23">
        <f t="shared" ca="1" si="120"/>
        <v>0</v>
      </c>
      <c r="Q294" s="23">
        <f t="shared" ca="1" si="120"/>
        <v>0</v>
      </c>
      <c r="R294" s="23">
        <f t="shared" ca="1" si="120"/>
        <v>1.6277802491727585E-3</v>
      </c>
      <c r="S294" s="23">
        <f t="shared" ca="1" si="120"/>
        <v>0</v>
      </c>
      <c r="T294" s="23">
        <f t="shared" ca="1" si="120"/>
        <v>2.2314960498290861E-5</v>
      </c>
      <c r="U294" s="23">
        <f t="shared" ca="1" si="120"/>
        <v>9.1284360420131147E-4</v>
      </c>
      <c r="V294" s="23">
        <f t="shared" ca="1" si="120"/>
        <v>1.4935941218136928E-4</v>
      </c>
    </row>
    <row r="295" spans="1:22">
      <c r="A295" s="18" t="s">
        <v>244</v>
      </c>
      <c r="B295" s="18" t="str">
        <f>$B$10</f>
        <v>ENERGY</v>
      </c>
      <c r="C295" s="22"/>
      <c r="D295" s="23">
        <f t="shared" ca="1" si="119"/>
        <v>0.38115185642094435</v>
      </c>
      <c r="E295" s="23">
        <f t="shared" ca="1" si="120"/>
        <v>0.14504219420977224</v>
      </c>
      <c r="F295" s="23">
        <f t="shared" ca="1" si="120"/>
        <v>9.2461404982783473E-3</v>
      </c>
      <c r="G295" s="23">
        <f t="shared" ca="1" si="120"/>
        <v>3.1070808195692568E-2</v>
      </c>
      <c r="H295" s="23">
        <f t="shared" ca="1" si="120"/>
        <v>8.934775435463228E-4</v>
      </c>
      <c r="I295" s="23">
        <f t="shared" ca="1" si="120"/>
        <v>4.2560880939747344E-5</v>
      </c>
      <c r="J295" s="23">
        <f t="shared" ca="1" si="120"/>
        <v>2.8866416684250058E-2</v>
      </c>
      <c r="K295" s="23">
        <f t="shared" ca="1" si="120"/>
        <v>5.4265984742220795E-3</v>
      </c>
      <c r="L295" s="23">
        <f t="shared" ca="1" si="120"/>
        <v>2.3926603450405565E-3</v>
      </c>
      <c r="M295" s="23">
        <f t="shared" ca="1" si="120"/>
        <v>1.1087133109219603E-4</v>
      </c>
      <c r="N295" s="23">
        <f t="shared" ca="1" si="120"/>
        <v>1.0790418742537551E-3</v>
      </c>
      <c r="O295" s="23">
        <f t="shared" ca="1" si="120"/>
        <v>1.8534337733691408E-2</v>
      </c>
      <c r="P295" s="23">
        <f t="shared" ca="1" si="120"/>
        <v>0.10705474673729309</v>
      </c>
      <c r="Q295" s="23">
        <f t="shared" ca="1" si="120"/>
        <v>1.9531134789902631E-2</v>
      </c>
      <c r="R295" s="23">
        <f t="shared" ca="1" si="120"/>
        <v>7.6876927123130934E-3</v>
      </c>
      <c r="S295" s="23">
        <f t="shared" ca="1" si="120"/>
        <v>1.2506245816809553E-4</v>
      </c>
      <c r="T295" s="23">
        <f t="shared" ca="1" si="120"/>
        <v>1.4180618968744502E-4</v>
      </c>
      <c r="U295" s="23">
        <f t="shared" ca="1" si="120"/>
        <v>3.3112626591824939E-3</v>
      </c>
      <c r="V295" s="23">
        <f t="shared" ca="1" si="120"/>
        <v>5.9504310361822648E-4</v>
      </c>
    </row>
    <row r="296" spans="1:22">
      <c r="A296" s="18" t="s">
        <v>244</v>
      </c>
      <c r="B296" s="18" t="str">
        <f>$B$11</f>
        <v>CUSTOMER</v>
      </c>
      <c r="C296" s="22"/>
      <c r="D296" s="23">
        <f t="shared" ca="1" si="119"/>
        <v>4.5004031063716865E-2</v>
      </c>
      <c r="E296" s="23">
        <f t="shared" ca="1" si="120"/>
        <v>2.1283432245109469E-2</v>
      </c>
      <c r="F296" s="23">
        <f t="shared" ca="1" si="120"/>
        <v>6.2063958391018583E-3</v>
      </c>
      <c r="G296" s="23">
        <f t="shared" ca="1" si="120"/>
        <v>1.648819910508316E-3</v>
      </c>
      <c r="H296" s="23">
        <f t="shared" ca="1" si="120"/>
        <v>4.0161951961639687E-4</v>
      </c>
      <c r="I296" s="23">
        <f t="shared" ca="1" si="120"/>
        <v>1.0153123822291169E-4</v>
      </c>
      <c r="J296" s="23">
        <f t="shared" ca="1" si="120"/>
        <v>4.1039407436442658E-4</v>
      </c>
      <c r="K296" s="23">
        <f t="shared" ca="1" si="120"/>
        <v>1.2228810829534903E-4</v>
      </c>
      <c r="L296" s="23">
        <f t="shared" ca="1" si="120"/>
        <v>2.3761526497606696E-4</v>
      </c>
      <c r="M296" s="23">
        <f t="shared" ca="1" si="120"/>
        <v>4.0044379691583131E-5</v>
      </c>
      <c r="N296" s="23">
        <f t="shared" ca="1" si="120"/>
        <v>2.2146177271390404E-6</v>
      </c>
      <c r="O296" s="23">
        <f t="shared" ca="1" si="120"/>
        <v>6.0140254375707974E-5</v>
      </c>
      <c r="P296" s="23">
        <f t="shared" ca="1" si="120"/>
        <v>3.1737009909097173E-4</v>
      </c>
      <c r="Q296" s="23">
        <f t="shared" ca="1" si="120"/>
        <v>4.7956065405859968E-5</v>
      </c>
      <c r="R296" s="23">
        <f t="shared" ca="1" si="120"/>
        <v>1.0282881273684913E-4</v>
      </c>
      <c r="S296" s="23">
        <f t="shared" ca="1" si="120"/>
        <v>1.6446206621945214E-6</v>
      </c>
      <c r="T296" s="23">
        <f t="shared" ca="1" si="120"/>
        <v>2.7475112808832946E-6</v>
      </c>
      <c r="U296" s="23">
        <f t="shared" ca="1" si="120"/>
        <v>1.2000209434443443E-2</v>
      </c>
      <c r="V296" s="23">
        <f t="shared" ca="1" si="120"/>
        <v>2.0167790681074292E-3</v>
      </c>
    </row>
    <row r="297" spans="1:22">
      <c r="A297" s="18" t="s">
        <v>244</v>
      </c>
      <c r="B297" s="18" t="str">
        <f>$B$12</f>
        <v>TOTAL</v>
      </c>
      <c r="C297" s="22"/>
      <c r="D297" s="23">
        <f t="shared" ca="1" si="119"/>
        <v>1</v>
      </c>
      <c r="E297" s="23">
        <f t="shared" ca="1" si="120"/>
        <v>0.43223777526660873</v>
      </c>
      <c r="F297" s="23">
        <f t="shared" ca="1" si="120"/>
        <v>3.7217344851764957E-2</v>
      </c>
      <c r="G297" s="23">
        <f t="shared" ca="1" si="120"/>
        <v>0.10341893113560642</v>
      </c>
      <c r="H297" s="23">
        <f t="shared" ca="1" si="120"/>
        <v>3.1085488670032939E-3</v>
      </c>
      <c r="I297" s="23">
        <f t="shared" ca="1" si="120"/>
        <v>3.1887396764926118E-4</v>
      </c>
      <c r="J297" s="23">
        <f t="shared" ca="1" si="120"/>
        <v>8.2319460162346425E-2</v>
      </c>
      <c r="K297" s="23">
        <f t="shared" ca="1" si="120"/>
        <v>1.4884591078310645E-2</v>
      </c>
      <c r="L297" s="23">
        <f t="shared" ca="1" si="120"/>
        <v>5.4505788975658977E-3</v>
      </c>
      <c r="M297" s="23">
        <f t="shared" ca="1" si="120"/>
        <v>2.7392415998168669E-4</v>
      </c>
      <c r="N297" s="23">
        <f t="shared" ca="1" si="120"/>
        <v>2.479377778140183E-3</v>
      </c>
      <c r="O297" s="23">
        <f t="shared" ca="1" si="120"/>
        <v>4.2218375585955537E-2</v>
      </c>
      <c r="P297" s="23">
        <f t="shared" ca="1" si="120"/>
        <v>0.19930143679407616</v>
      </c>
      <c r="Q297" s="23">
        <f t="shared" ca="1" si="120"/>
        <v>3.4021340600365831E-2</v>
      </c>
      <c r="R297" s="23">
        <f t="shared" ca="1" si="120"/>
        <v>2.2719391038694071E-2</v>
      </c>
      <c r="S297" s="23">
        <f t="shared" ca="1" si="120"/>
        <v>3.2945828900368251E-4</v>
      </c>
      <c r="T297" s="23">
        <f t="shared" ca="1" si="120"/>
        <v>3.8935997822871411E-4</v>
      </c>
      <c r="U297" s="23">
        <f t="shared" ca="1" si="120"/>
        <v>1.6492135722013447E-2</v>
      </c>
      <c r="V297" s="23">
        <f t="shared" ca="1" si="120"/>
        <v>2.8190958266850336E-3</v>
      </c>
    </row>
    <row r="299" spans="1:22" ht="12">
      <c r="A299" s="38" t="s">
        <v>130</v>
      </c>
      <c r="B299" s="18" t="str">
        <f>$B$5</f>
        <v>PRODUCTION</v>
      </c>
      <c r="D299" s="24">
        <f>+COSS!H8+COSS!H201</f>
        <v>824295256.99999964</v>
      </c>
      <c r="E299" s="24">
        <f>+COSS!I8+COSS!I201</f>
        <v>406033822.71249908</v>
      </c>
      <c r="F299" s="24">
        <f>+COSS!J8+COSS!J201</f>
        <v>20071702.706470698</v>
      </c>
      <c r="G299" s="24">
        <f>+COSS!K8+COSS!K201</f>
        <v>73521496.688758284</v>
      </c>
      <c r="H299" s="24">
        <f>+COSS!L8+COSS!L201</f>
        <v>2314195.6852065176</v>
      </c>
      <c r="I299" s="24">
        <f>+COSS!M8+COSS!M201</f>
        <v>217017.86632034363</v>
      </c>
      <c r="J299" s="24">
        <f>+COSS!O8+COSS!O201</f>
        <v>55887774.543577597</v>
      </c>
      <c r="K299" s="24">
        <f>+COSS!P8+COSS!P201</f>
        <v>10413520.628994796</v>
      </c>
      <c r="L299" s="24">
        <f>+COSS!Q8+COSS!Q201</f>
        <v>4705676.0724836364</v>
      </c>
      <c r="M299" s="24">
        <f>+COSS!R8+COSS!R201</f>
        <v>211608.99293264165</v>
      </c>
      <c r="N299" s="24">
        <f>+COSS!T8+COSS!T201</f>
        <v>1952303.1123307892</v>
      </c>
      <c r="O299" s="24">
        <f>+COSS!U8+COSS!U201</f>
        <v>31949107.796291105</v>
      </c>
      <c r="P299" s="24">
        <f>+COSS!V8+COSS!V201</f>
        <v>168851932.42361909</v>
      </c>
      <c r="Q299" s="24">
        <f>+COSS!W8+COSS!W201</f>
        <v>30491860.399212871</v>
      </c>
      <c r="R299" s="24">
        <f>+COSS!Y8+COSS!Y201</f>
        <v>17163046.87958299</v>
      </c>
      <c r="S299" s="24">
        <f>+COSS!Z8+COSS!Z201</f>
        <v>287474.47473324684</v>
      </c>
      <c r="T299" s="24">
        <f>+COSS!AB8+COSS!AB201</f>
        <v>222716.01698612393</v>
      </c>
      <c r="U299" s="24">
        <f>+COSS!AC8+COSS!AC201</f>
        <v>0</v>
      </c>
      <c r="V299" s="24">
        <f>+COSS!AD8+COSS!AD201</f>
        <v>0</v>
      </c>
    </row>
    <row r="300" spans="1:22">
      <c r="B300" s="18" t="str">
        <f>$B$6</f>
        <v>BULKTRAN</v>
      </c>
      <c r="D300" s="24">
        <f>+COSS!H9+COSS!H202</f>
        <v>0</v>
      </c>
      <c r="E300" s="24">
        <f>+COSS!I9+COSS!I202</f>
        <v>0</v>
      </c>
      <c r="F300" s="24">
        <f>+COSS!J9+COSS!J202</f>
        <v>0</v>
      </c>
      <c r="G300" s="24">
        <f>+COSS!K9+COSS!K202</f>
        <v>0</v>
      </c>
      <c r="H300" s="24">
        <f>+COSS!L9+COSS!L202</f>
        <v>0</v>
      </c>
      <c r="I300" s="24">
        <f>+COSS!M9+COSS!M202</f>
        <v>0</v>
      </c>
      <c r="J300" s="24">
        <f>+COSS!O9+COSS!O202</f>
        <v>0</v>
      </c>
      <c r="K300" s="24">
        <f>+COSS!P9+COSS!P202</f>
        <v>0</v>
      </c>
      <c r="L300" s="24">
        <f>+COSS!Q9+COSS!Q202</f>
        <v>0</v>
      </c>
      <c r="M300" s="24">
        <f>+COSS!R9+COSS!R202</f>
        <v>0</v>
      </c>
      <c r="N300" s="24">
        <f>+COSS!T9+COSS!T202</f>
        <v>0</v>
      </c>
      <c r="O300" s="24">
        <f>+COSS!U9+COSS!U202</f>
        <v>0</v>
      </c>
      <c r="P300" s="24">
        <f>+COSS!V9+COSS!V202</f>
        <v>0</v>
      </c>
      <c r="Q300" s="24">
        <f>+COSS!W9+COSS!W202</f>
        <v>0</v>
      </c>
      <c r="R300" s="24">
        <f>+COSS!Y9+COSS!Y202</f>
        <v>0</v>
      </c>
      <c r="S300" s="24">
        <f>+COSS!Z9+COSS!Z202</f>
        <v>0</v>
      </c>
      <c r="T300" s="24">
        <f>+COSS!AB9+COSS!AB202</f>
        <v>0</v>
      </c>
      <c r="U300" s="24">
        <f>+COSS!AC9+COSS!AC202</f>
        <v>0</v>
      </c>
      <c r="V300" s="24">
        <f>+COSS!AD9+COSS!AD202</f>
        <v>0</v>
      </c>
    </row>
    <row r="301" spans="1:22">
      <c r="B301" s="18" t="str">
        <f>$B$7</f>
        <v>SUBTRAN</v>
      </c>
      <c r="D301" s="24">
        <f>+COSS!H10+COSS!H203</f>
        <v>0</v>
      </c>
      <c r="E301" s="24">
        <f>+COSS!I10+COSS!I203</f>
        <v>0</v>
      </c>
      <c r="F301" s="24">
        <f>+COSS!J10+COSS!J203</f>
        <v>0</v>
      </c>
      <c r="G301" s="24">
        <f>+COSS!K10+COSS!K203</f>
        <v>0</v>
      </c>
      <c r="H301" s="24">
        <f>+COSS!L10+COSS!L203</f>
        <v>0</v>
      </c>
      <c r="I301" s="24">
        <f>+COSS!M10+COSS!M203</f>
        <v>0</v>
      </c>
      <c r="J301" s="24">
        <f>+COSS!O10+COSS!O203</f>
        <v>0</v>
      </c>
      <c r="K301" s="24">
        <f>+COSS!P10+COSS!P203</f>
        <v>0</v>
      </c>
      <c r="L301" s="24">
        <f>+COSS!Q10+COSS!Q203</f>
        <v>0</v>
      </c>
      <c r="M301" s="24">
        <f>+COSS!R10+COSS!R203</f>
        <v>0</v>
      </c>
      <c r="N301" s="24">
        <f>+COSS!T10+COSS!T203</f>
        <v>0</v>
      </c>
      <c r="O301" s="24">
        <f>+COSS!U10+COSS!U203</f>
        <v>0</v>
      </c>
      <c r="P301" s="24">
        <f>+COSS!V10+COSS!V203</f>
        <v>0</v>
      </c>
      <c r="Q301" s="24">
        <f>+COSS!W10+COSS!W203</f>
        <v>0</v>
      </c>
      <c r="R301" s="24">
        <f>+COSS!Y10+COSS!Y203</f>
        <v>0</v>
      </c>
      <c r="S301" s="24">
        <f>+COSS!Z10+COSS!Z203</f>
        <v>0</v>
      </c>
      <c r="T301" s="24">
        <f>+COSS!AB10+COSS!AB203</f>
        <v>0</v>
      </c>
      <c r="U301" s="24">
        <f>+COSS!AC10+COSS!AC203</f>
        <v>0</v>
      </c>
      <c r="V301" s="24">
        <f>+COSS!AD10+COSS!AD203</f>
        <v>0</v>
      </c>
    </row>
    <row r="302" spans="1:22">
      <c r="B302" s="18" t="str">
        <f>$B$8</f>
        <v>DISTPRI</v>
      </c>
      <c r="D302" s="24">
        <f>+COSS!H11+COSS!H204</f>
        <v>0</v>
      </c>
      <c r="E302" s="24">
        <f>+COSS!I11+COSS!I204</f>
        <v>0</v>
      </c>
      <c r="F302" s="24">
        <f>+COSS!J11+COSS!J204</f>
        <v>0</v>
      </c>
      <c r="G302" s="24">
        <f>+COSS!K11+COSS!K204</f>
        <v>0</v>
      </c>
      <c r="H302" s="24">
        <f>+COSS!L11+COSS!L204</f>
        <v>0</v>
      </c>
      <c r="I302" s="24">
        <f>+COSS!M11+COSS!M204</f>
        <v>0</v>
      </c>
      <c r="J302" s="24">
        <f>+COSS!O11+COSS!O204</f>
        <v>0</v>
      </c>
      <c r="K302" s="24">
        <f>+COSS!P11+COSS!P204</f>
        <v>0</v>
      </c>
      <c r="L302" s="24">
        <f>+COSS!Q11+COSS!Q204</f>
        <v>0</v>
      </c>
      <c r="M302" s="24">
        <f>+COSS!R11+COSS!R204</f>
        <v>0</v>
      </c>
      <c r="N302" s="24">
        <f>+COSS!T11+COSS!T204</f>
        <v>0</v>
      </c>
      <c r="O302" s="24">
        <f>+COSS!U11+COSS!U204</f>
        <v>0</v>
      </c>
      <c r="P302" s="24">
        <f>+COSS!V11+COSS!V204</f>
        <v>0</v>
      </c>
      <c r="Q302" s="24">
        <f>+COSS!W11+COSS!W204</f>
        <v>0</v>
      </c>
      <c r="R302" s="24">
        <f>+COSS!Y11+COSS!Y204</f>
        <v>0</v>
      </c>
      <c r="S302" s="24">
        <f>+COSS!Z11+COSS!Z204</f>
        <v>0</v>
      </c>
      <c r="T302" s="24">
        <f>+COSS!AB11+COSS!AB204</f>
        <v>0</v>
      </c>
      <c r="U302" s="24">
        <f>+COSS!AC11+COSS!AC204</f>
        <v>0</v>
      </c>
      <c r="V302" s="24">
        <f>+COSS!AD11+COSS!AD204</f>
        <v>0</v>
      </c>
    </row>
    <row r="303" spans="1:22">
      <c r="B303" s="18" t="str">
        <f>$B$9</f>
        <v>DISTSEC</v>
      </c>
      <c r="D303" s="24">
        <f>+COSS!H12+COSS!H205</f>
        <v>0</v>
      </c>
      <c r="E303" s="24">
        <f>+COSS!I12+COSS!I205</f>
        <v>0</v>
      </c>
      <c r="F303" s="24">
        <f>+COSS!J12+COSS!J205</f>
        <v>0</v>
      </c>
      <c r="G303" s="24">
        <f>+COSS!K12+COSS!K205</f>
        <v>0</v>
      </c>
      <c r="H303" s="24">
        <f>+COSS!L12+COSS!L205</f>
        <v>0</v>
      </c>
      <c r="I303" s="24">
        <f>+COSS!M12+COSS!M205</f>
        <v>0</v>
      </c>
      <c r="J303" s="24">
        <f>+COSS!O12+COSS!O205</f>
        <v>0</v>
      </c>
      <c r="K303" s="24">
        <f>+COSS!P12+COSS!P205</f>
        <v>0</v>
      </c>
      <c r="L303" s="24">
        <f>+COSS!Q12+COSS!Q205</f>
        <v>0</v>
      </c>
      <c r="M303" s="24">
        <f>+COSS!R12+COSS!R205</f>
        <v>0</v>
      </c>
      <c r="N303" s="24">
        <f>+COSS!T12+COSS!T205</f>
        <v>0</v>
      </c>
      <c r="O303" s="24">
        <f>+COSS!U12+COSS!U205</f>
        <v>0</v>
      </c>
      <c r="P303" s="24">
        <f>+COSS!V12+COSS!V205</f>
        <v>0</v>
      </c>
      <c r="Q303" s="24">
        <f>+COSS!W12+COSS!W205</f>
        <v>0</v>
      </c>
      <c r="R303" s="24">
        <f>+COSS!Y12+COSS!Y205</f>
        <v>0</v>
      </c>
      <c r="S303" s="24">
        <f>+COSS!Z12+COSS!Z205</f>
        <v>0</v>
      </c>
      <c r="T303" s="24">
        <f>+COSS!AB12+COSS!AB205</f>
        <v>0</v>
      </c>
      <c r="U303" s="24">
        <f>+COSS!AC12+COSS!AC205</f>
        <v>0</v>
      </c>
      <c r="V303" s="24">
        <f>+COSS!AD12+COSS!AD205</f>
        <v>0</v>
      </c>
    </row>
    <row r="304" spans="1:22">
      <c r="B304" s="18" t="str">
        <f>$B$10</f>
        <v>ENERGY</v>
      </c>
      <c r="D304" s="24">
        <f>+COSS!H13+COSS!H206</f>
        <v>0</v>
      </c>
      <c r="E304" s="24">
        <f>+COSS!I13+COSS!I206</f>
        <v>0</v>
      </c>
      <c r="F304" s="24">
        <f>+COSS!J13+COSS!J206</f>
        <v>0</v>
      </c>
      <c r="G304" s="24">
        <f>+COSS!K13+COSS!K206</f>
        <v>0</v>
      </c>
      <c r="H304" s="24">
        <f>+COSS!L13+COSS!L206</f>
        <v>0</v>
      </c>
      <c r="I304" s="24">
        <f>+COSS!M13+COSS!M206</f>
        <v>0</v>
      </c>
      <c r="J304" s="24">
        <f>+COSS!O13+COSS!O206</f>
        <v>0</v>
      </c>
      <c r="K304" s="24">
        <f>+COSS!P13+COSS!P206</f>
        <v>0</v>
      </c>
      <c r="L304" s="24">
        <f>+COSS!Q13+COSS!Q206</f>
        <v>0</v>
      </c>
      <c r="M304" s="24">
        <f>+COSS!R13+COSS!R206</f>
        <v>0</v>
      </c>
      <c r="N304" s="24">
        <f>+COSS!T13+COSS!T206</f>
        <v>0</v>
      </c>
      <c r="O304" s="24">
        <f>+COSS!U13+COSS!U206</f>
        <v>0</v>
      </c>
      <c r="P304" s="24">
        <f>+COSS!V13+COSS!V206</f>
        <v>0</v>
      </c>
      <c r="Q304" s="24">
        <f>+COSS!W13+COSS!W206</f>
        <v>0</v>
      </c>
      <c r="R304" s="24">
        <f>+COSS!Y13+COSS!Y206</f>
        <v>0</v>
      </c>
      <c r="S304" s="24">
        <f>+COSS!Z13+COSS!Z206</f>
        <v>0</v>
      </c>
      <c r="T304" s="24">
        <f>+COSS!AB13+COSS!AB206</f>
        <v>0</v>
      </c>
      <c r="U304" s="24">
        <f>+COSS!AC13+COSS!AC206</f>
        <v>0</v>
      </c>
      <c r="V304" s="24">
        <f>+COSS!AD13+COSS!AD206</f>
        <v>0</v>
      </c>
    </row>
    <row r="305" spans="1:22">
      <c r="B305" s="18" t="str">
        <f>$B$11</f>
        <v>CUSTOMER</v>
      </c>
      <c r="D305" s="24">
        <f>+COSS!H14+COSS!H207</f>
        <v>0</v>
      </c>
      <c r="E305" s="24">
        <f>+COSS!I14+COSS!I207</f>
        <v>0</v>
      </c>
      <c r="F305" s="24">
        <f>+COSS!J14+COSS!J207</f>
        <v>0</v>
      </c>
      <c r="G305" s="24">
        <f>+COSS!K14+COSS!K207</f>
        <v>0</v>
      </c>
      <c r="H305" s="24">
        <f>+COSS!L14+COSS!L207</f>
        <v>0</v>
      </c>
      <c r="I305" s="24">
        <f>+COSS!M14+COSS!M207</f>
        <v>0</v>
      </c>
      <c r="J305" s="24">
        <f>+COSS!O14+COSS!O207</f>
        <v>0</v>
      </c>
      <c r="K305" s="24">
        <f>+COSS!P14+COSS!P207</f>
        <v>0</v>
      </c>
      <c r="L305" s="24">
        <f>+COSS!Q14+COSS!Q207</f>
        <v>0</v>
      </c>
      <c r="M305" s="24">
        <f>+COSS!R14+COSS!R207</f>
        <v>0</v>
      </c>
      <c r="N305" s="24">
        <f>+COSS!T14+COSS!T207</f>
        <v>0</v>
      </c>
      <c r="O305" s="24">
        <f>+COSS!U14+COSS!U207</f>
        <v>0</v>
      </c>
      <c r="P305" s="24">
        <f>+COSS!V14+COSS!V207</f>
        <v>0</v>
      </c>
      <c r="Q305" s="24">
        <f>+COSS!W14+COSS!W207</f>
        <v>0</v>
      </c>
      <c r="R305" s="24">
        <f>+COSS!Y14+COSS!Y207</f>
        <v>0</v>
      </c>
      <c r="S305" s="24">
        <f>+COSS!Z14+COSS!Z207</f>
        <v>0</v>
      </c>
      <c r="T305" s="24">
        <f>+COSS!AB14+COSS!AB207</f>
        <v>0</v>
      </c>
      <c r="U305" s="24">
        <f>+COSS!AC14+COSS!AC207</f>
        <v>0</v>
      </c>
      <c r="V305" s="24">
        <f>+COSS!AD14+COSS!AD207</f>
        <v>0</v>
      </c>
    </row>
    <row r="306" spans="1:22">
      <c r="B306" s="18" t="str">
        <f>$B$12</f>
        <v>TOTAL</v>
      </c>
      <c r="D306" s="24">
        <f>+COSS!H15+COSS!H208</f>
        <v>824295256.99999964</v>
      </c>
      <c r="E306" s="24">
        <f>+COSS!I15+COSS!I208</f>
        <v>406033822.71249908</v>
      </c>
      <c r="F306" s="24">
        <f>+COSS!J15+COSS!J208</f>
        <v>20071702.706470698</v>
      </c>
      <c r="G306" s="24">
        <f>+COSS!K15+COSS!K208</f>
        <v>73521496.688758284</v>
      </c>
      <c r="H306" s="24">
        <f>+COSS!L15+COSS!L208</f>
        <v>2314195.6852065176</v>
      </c>
      <c r="I306" s="24">
        <f>+COSS!M15+COSS!M208</f>
        <v>217017.86632034363</v>
      </c>
      <c r="J306" s="24">
        <f>+COSS!O15+COSS!O208</f>
        <v>55887774.543577597</v>
      </c>
      <c r="K306" s="24">
        <f>+COSS!P15+COSS!P208</f>
        <v>10413520.628994796</v>
      </c>
      <c r="L306" s="24">
        <f>+COSS!Q15+COSS!Q208</f>
        <v>4705676.0724836364</v>
      </c>
      <c r="M306" s="24">
        <f>+COSS!R15+COSS!R208</f>
        <v>211608.99293264165</v>
      </c>
      <c r="N306" s="24">
        <f>+COSS!T15+COSS!T208</f>
        <v>1952303.1123307892</v>
      </c>
      <c r="O306" s="24">
        <f>+COSS!U15+COSS!U208</f>
        <v>31949107.796291105</v>
      </c>
      <c r="P306" s="24">
        <f>+COSS!V15+COSS!V208</f>
        <v>168851932.42361909</v>
      </c>
      <c r="Q306" s="24">
        <f>+COSS!W15+COSS!W208</f>
        <v>30491860.399212871</v>
      </c>
      <c r="R306" s="24">
        <f>+COSS!Y15+COSS!Y208</f>
        <v>17163046.87958299</v>
      </c>
      <c r="S306" s="24">
        <f>+COSS!Z15+COSS!Z208</f>
        <v>287474.47473324684</v>
      </c>
      <c r="T306" s="24">
        <f>+COSS!AB15+COSS!AB208</f>
        <v>222716.01698612393</v>
      </c>
      <c r="U306" s="24">
        <f>+COSS!AC15+COSS!AC208</f>
        <v>0</v>
      </c>
      <c r="V306" s="24">
        <f>+COSS!AD15+COSS!AD208</f>
        <v>0</v>
      </c>
    </row>
    <row r="307" spans="1:22">
      <c r="A307" s="130" t="s">
        <v>64</v>
      </c>
      <c r="B307" s="18" t="str">
        <f>$B$5</f>
        <v>PRODUCTION</v>
      </c>
      <c r="C307" s="22"/>
      <c r="D307" s="23">
        <f t="shared" ref="D307:D314" si="122">SUM(E307:V307)</f>
        <v>1.0000000000000004</v>
      </c>
      <c r="E307" s="23">
        <f t="shared" ref="E307:V307" si="123">E299/$D306</f>
        <v>0.4925829904569004</v>
      </c>
      <c r="F307" s="23">
        <f t="shared" si="123"/>
        <v>2.435013732763806E-2</v>
      </c>
      <c r="G307" s="23">
        <f t="shared" si="123"/>
        <v>8.919315750564645E-2</v>
      </c>
      <c r="H307" s="23">
        <f t="shared" si="123"/>
        <v>2.8074839270930303E-3</v>
      </c>
      <c r="I307" s="23">
        <f>I299/$D306</f>
        <v>2.6327685920476398E-4</v>
      </c>
      <c r="J307" s="23">
        <f t="shared" si="123"/>
        <v>6.7800674659926646E-2</v>
      </c>
      <c r="K307" s="23">
        <f t="shared" si="123"/>
        <v>1.263324099048504E-2</v>
      </c>
      <c r="L307" s="23">
        <f t="shared" si="123"/>
        <v>5.7087263726468811E-3</v>
      </c>
      <c r="M307" s="23">
        <f t="shared" si="123"/>
        <v>2.5671504371235478E-4</v>
      </c>
      <c r="N307" s="23">
        <f t="shared" si="123"/>
        <v>2.3684512263677749E-3</v>
      </c>
      <c r="O307" s="23">
        <f t="shared" si="123"/>
        <v>3.8759300778423766E-2</v>
      </c>
      <c r="P307" s="23">
        <f t="shared" si="123"/>
        <v>0.20484399369001727</v>
      </c>
      <c r="Q307" s="23">
        <f>Q299/$D306</f>
        <v>3.6991430122001644E-2</v>
      </c>
      <c r="R307" s="23">
        <f t="shared" si="123"/>
        <v>2.0821479601917686E-2</v>
      </c>
      <c r="S307" s="23">
        <f t="shared" si="123"/>
        <v>3.4875182441241069E-4</v>
      </c>
      <c r="T307" s="23">
        <f t="shared" si="123"/>
        <v>2.7018961360604314E-4</v>
      </c>
      <c r="U307" s="23">
        <f>U299/$D306</f>
        <v>0</v>
      </c>
      <c r="V307" s="23">
        <f t="shared" si="123"/>
        <v>0</v>
      </c>
    </row>
    <row r="308" spans="1:22">
      <c r="A308" s="18" t="str">
        <f t="shared" ref="A308:A314" si="124">A307</f>
        <v>RB_GUP_EPIS_P</v>
      </c>
      <c r="B308" s="18" t="str">
        <f>$B$6</f>
        <v>BULKTRAN</v>
      </c>
      <c r="C308" s="22"/>
      <c r="D308" s="23">
        <f t="shared" si="122"/>
        <v>0</v>
      </c>
      <c r="E308" s="23">
        <f t="shared" ref="E308:V308" si="125">E300/$D306</f>
        <v>0</v>
      </c>
      <c r="F308" s="23">
        <f t="shared" si="125"/>
        <v>0</v>
      </c>
      <c r="G308" s="23">
        <f t="shared" si="125"/>
        <v>0</v>
      </c>
      <c r="H308" s="23">
        <f t="shared" si="125"/>
        <v>0</v>
      </c>
      <c r="I308" s="23">
        <f>I300/$D306</f>
        <v>0</v>
      </c>
      <c r="J308" s="23">
        <f t="shared" si="125"/>
        <v>0</v>
      </c>
      <c r="K308" s="23">
        <f t="shared" si="125"/>
        <v>0</v>
      </c>
      <c r="L308" s="23">
        <f t="shared" si="125"/>
        <v>0</v>
      </c>
      <c r="M308" s="23">
        <f>M300/$D306</f>
        <v>0</v>
      </c>
      <c r="N308" s="23">
        <f>N300/$D306</f>
        <v>0</v>
      </c>
      <c r="O308" s="23">
        <f t="shared" si="125"/>
        <v>0</v>
      </c>
      <c r="P308" s="23">
        <f t="shared" si="125"/>
        <v>0</v>
      </c>
      <c r="Q308" s="23">
        <f>Q300/$D306</f>
        <v>0</v>
      </c>
      <c r="R308" s="23">
        <f t="shared" si="125"/>
        <v>0</v>
      </c>
      <c r="S308" s="23">
        <f t="shared" si="125"/>
        <v>0</v>
      </c>
      <c r="T308" s="23">
        <f t="shared" si="125"/>
        <v>0</v>
      </c>
      <c r="U308" s="23">
        <f>U300/$D306</f>
        <v>0</v>
      </c>
      <c r="V308" s="23">
        <f t="shared" si="125"/>
        <v>0</v>
      </c>
    </row>
    <row r="309" spans="1:22">
      <c r="A309" s="18" t="str">
        <f t="shared" si="124"/>
        <v>RB_GUP_EPIS_P</v>
      </c>
      <c r="B309" s="18" t="str">
        <f>$B$7</f>
        <v>SUBTRAN</v>
      </c>
      <c r="C309" s="22"/>
      <c r="D309" s="23">
        <f t="shared" si="122"/>
        <v>0</v>
      </c>
      <c r="E309" s="23">
        <f t="shared" ref="E309:V309" si="126">E301/$D306</f>
        <v>0</v>
      </c>
      <c r="F309" s="23">
        <f t="shared" si="126"/>
        <v>0</v>
      </c>
      <c r="G309" s="23">
        <f t="shared" si="126"/>
        <v>0</v>
      </c>
      <c r="H309" s="23">
        <f t="shared" si="126"/>
        <v>0</v>
      </c>
      <c r="I309" s="23">
        <f>I301/$D306</f>
        <v>0</v>
      </c>
      <c r="J309" s="23">
        <f t="shared" si="126"/>
        <v>0</v>
      </c>
      <c r="K309" s="23">
        <f t="shared" si="126"/>
        <v>0</v>
      </c>
      <c r="L309" s="23">
        <f t="shared" si="126"/>
        <v>0</v>
      </c>
      <c r="M309" s="23">
        <f>M301/$D306</f>
        <v>0</v>
      </c>
      <c r="N309" s="23">
        <f>N301/$D306</f>
        <v>0</v>
      </c>
      <c r="O309" s="23">
        <f t="shared" si="126"/>
        <v>0</v>
      </c>
      <c r="P309" s="23">
        <f t="shared" si="126"/>
        <v>0</v>
      </c>
      <c r="Q309" s="23">
        <f>Q301/$D306</f>
        <v>0</v>
      </c>
      <c r="R309" s="23">
        <f t="shared" si="126"/>
        <v>0</v>
      </c>
      <c r="S309" s="23">
        <f t="shared" si="126"/>
        <v>0</v>
      </c>
      <c r="T309" s="23">
        <f t="shared" si="126"/>
        <v>0</v>
      </c>
      <c r="U309" s="23">
        <f>U301/$D306</f>
        <v>0</v>
      </c>
      <c r="V309" s="23">
        <f t="shared" si="126"/>
        <v>0</v>
      </c>
    </row>
    <row r="310" spans="1:22">
      <c r="A310" s="18" t="str">
        <f t="shared" si="124"/>
        <v>RB_GUP_EPIS_P</v>
      </c>
      <c r="B310" s="18" t="str">
        <f>$B$8</f>
        <v>DISTPRI</v>
      </c>
      <c r="C310" s="22"/>
      <c r="D310" s="23">
        <f t="shared" si="122"/>
        <v>0</v>
      </c>
      <c r="E310" s="23">
        <f t="shared" ref="E310:V310" si="127">E302/$D306</f>
        <v>0</v>
      </c>
      <c r="F310" s="23">
        <f t="shared" si="127"/>
        <v>0</v>
      </c>
      <c r="G310" s="23">
        <f t="shared" si="127"/>
        <v>0</v>
      </c>
      <c r="H310" s="23">
        <f t="shared" si="127"/>
        <v>0</v>
      </c>
      <c r="I310" s="23">
        <f>I302/$D306</f>
        <v>0</v>
      </c>
      <c r="J310" s="23">
        <f t="shared" si="127"/>
        <v>0</v>
      </c>
      <c r="K310" s="23">
        <f t="shared" si="127"/>
        <v>0</v>
      </c>
      <c r="L310" s="23">
        <f t="shared" si="127"/>
        <v>0</v>
      </c>
      <c r="M310" s="23">
        <f>M302/$D306</f>
        <v>0</v>
      </c>
      <c r="N310" s="23">
        <f>N302/$D306</f>
        <v>0</v>
      </c>
      <c r="O310" s="23">
        <f t="shared" si="127"/>
        <v>0</v>
      </c>
      <c r="P310" s="23">
        <f t="shared" si="127"/>
        <v>0</v>
      </c>
      <c r="Q310" s="23">
        <f>Q302/$D306</f>
        <v>0</v>
      </c>
      <c r="R310" s="23">
        <f t="shared" si="127"/>
        <v>0</v>
      </c>
      <c r="S310" s="23">
        <f t="shared" si="127"/>
        <v>0</v>
      </c>
      <c r="T310" s="23">
        <f t="shared" si="127"/>
        <v>0</v>
      </c>
      <c r="U310" s="23">
        <f>U302/$D306</f>
        <v>0</v>
      </c>
      <c r="V310" s="23">
        <f t="shared" si="127"/>
        <v>0</v>
      </c>
    </row>
    <row r="311" spans="1:22">
      <c r="A311" s="18" t="str">
        <f t="shared" si="124"/>
        <v>RB_GUP_EPIS_P</v>
      </c>
      <c r="B311" s="18" t="str">
        <f>$B$9</f>
        <v>DISTSEC</v>
      </c>
      <c r="C311" s="22"/>
      <c r="D311" s="23">
        <f t="shared" si="122"/>
        <v>0</v>
      </c>
      <c r="E311" s="23">
        <f t="shared" ref="E311:V311" si="128">E303/$D306</f>
        <v>0</v>
      </c>
      <c r="F311" s="23">
        <f t="shared" si="128"/>
        <v>0</v>
      </c>
      <c r="G311" s="23">
        <f t="shared" si="128"/>
        <v>0</v>
      </c>
      <c r="H311" s="23">
        <f t="shared" si="128"/>
        <v>0</v>
      </c>
      <c r="I311" s="23">
        <f>I303/$D306</f>
        <v>0</v>
      </c>
      <c r="J311" s="23">
        <f t="shared" si="128"/>
        <v>0</v>
      </c>
      <c r="K311" s="23">
        <f t="shared" si="128"/>
        <v>0</v>
      </c>
      <c r="L311" s="23">
        <f t="shared" si="128"/>
        <v>0</v>
      </c>
      <c r="M311" s="23">
        <f>M303/$D306</f>
        <v>0</v>
      </c>
      <c r="N311" s="23">
        <f>N303/$D306</f>
        <v>0</v>
      </c>
      <c r="O311" s="23">
        <f t="shared" si="128"/>
        <v>0</v>
      </c>
      <c r="P311" s="23">
        <f t="shared" si="128"/>
        <v>0</v>
      </c>
      <c r="Q311" s="23">
        <f>Q303/$D306</f>
        <v>0</v>
      </c>
      <c r="R311" s="23">
        <f t="shared" si="128"/>
        <v>0</v>
      </c>
      <c r="S311" s="23">
        <f t="shared" si="128"/>
        <v>0</v>
      </c>
      <c r="T311" s="23">
        <f t="shared" si="128"/>
        <v>0</v>
      </c>
      <c r="U311" s="23">
        <f>U303/$D306</f>
        <v>0</v>
      </c>
      <c r="V311" s="23">
        <f t="shared" si="128"/>
        <v>0</v>
      </c>
    </row>
    <row r="312" spans="1:22">
      <c r="A312" s="18" t="str">
        <f t="shared" si="124"/>
        <v>RB_GUP_EPIS_P</v>
      </c>
      <c r="B312" s="18" t="str">
        <f>$B$10</f>
        <v>ENERGY</v>
      </c>
      <c r="C312" s="22"/>
      <c r="D312" s="23">
        <f t="shared" si="122"/>
        <v>0</v>
      </c>
      <c r="E312" s="23">
        <f t="shared" ref="E312:V312" si="129">E304/$D306</f>
        <v>0</v>
      </c>
      <c r="F312" s="23">
        <f t="shared" si="129"/>
        <v>0</v>
      </c>
      <c r="G312" s="23">
        <f t="shared" si="129"/>
        <v>0</v>
      </c>
      <c r="H312" s="23">
        <f t="shared" si="129"/>
        <v>0</v>
      </c>
      <c r="I312" s="23">
        <f>I304/$D306</f>
        <v>0</v>
      </c>
      <c r="J312" s="23">
        <f t="shared" si="129"/>
        <v>0</v>
      </c>
      <c r="K312" s="23">
        <f t="shared" si="129"/>
        <v>0</v>
      </c>
      <c r="L312" s="23">
        <f t="shared" si="129"/>
        <v>0</v>
      </c>
      <c r="M312" s="23">
        <f>M304/$D306</f>
        <v>0</v>
      </c>
      <c r="N312" s="23">
        <f>N304/$D306</f>
        <v>0</v>
      </c>
      <c r="O312" s="23">
        <f t="shared" si="129"/>
        <v>0</v>
      </c>
      <c r="P312" s="23">
        <f t="shared" si="129"/>
        <v>0</v>
      </c>
      <c r="Q312" s="23">
        <f>Q304/$D306</f>
        <v>0</v>
      </c>
      <c r="R312" s="23">
        <f t="shared" si="129"/>
        <v>0</v>
      </c>
      <c r="S312" s="23">
        <f t="shared" si="129"/>
        <v>0</v>
      </c>
      <c r="T312" s="23">
        <f t="shared" si="129"/>
        <v>0</v>
      </c>
      <c r="U312" s="23">
        <f>U304/$D306</f>
        <v>0</v>
      </c>
      <c r="V312" s="23">
        <f t="shared" si="129"/>
        <v>0</v>
      </c>
    </row>
    <row r="313" spans="1:22">
      <c r="A313" s="18" t="str">
        <f t="shared" si="124"/>
        <v>RB_GUP_EPIS_P</v>
      </c>
      <c r="B313" s="18" t="str">
        <f>$B$11</f>
        <v>CUSTOMER</v>
      </c>
      <c r="C313" s="22"/>
      <c r="D313" s="23">
        <f t="shared" si="122"/>
        <v>0</v>
      </c>
      <c r="E313" s="23">
        <f t="shared" ref="E313:V313" si="130">E305/$D306</f>
        <v>0</v>
      </c>
      <c r="F313" s="23">
        <f t="shared" si="130"/>
        <v>0</v>
      </c>
      <c r="G313" s="23">
        <f t="shared" si="130"/>
        <v>0</v>
      </c>
      <c r="H313" s="23">
        <f t="shared" si="130"/>
        <v>0</v>
      </c>
      <c r="I313" s="23">
        <f>I305/$D306</f>
        <v>0</v>
      </c>
      <c r="J313" s="23">
        <f t="shared" si="130"/>
        <v>0</v>
      </c>
      <c r="K313" s="23">
        <f t="shared" si="130"/>
        <v>0</v>
      </c>
      <c r="L313" s="23">
        <f t="shared" si="130"/>
        <v>0</v>
      </c>
      <c r="M313" s="23">
        <f>M305/$D306</f>
        <v>0</v>
      </c>
      <c r="N313" s="23">
        <f>N305/$D306</f>
        <v>0</v>
      </c>
      <c r="O313" s="23">
        <f t="shared" si="130"/>
        <v>0</v>
      </c>
      <c r="P313" s="23">
        <f t="shared" si="130"/>
        <v>0</v>
      </c>
      <c r="Q313" s="23">
        <f>Q305/$D306</f>
        <v>0</v>
      </c>
      <c r="R313" s="23">
        <f t="shared" si="130"/>
        <v>0</v>
      </c>
      <c r="S313" s="23">
        <f t="shared" si="130"/>
        <v>0</v>
      </c>
      <c r="T313" s="23">
        <f t="shared" si="130"/>
        <v>0</v>
      </c>
      <c r="U313" s="23">
        <f>U305/$D306</f>
        <v>0</v>
      </c>
      <c r="V313" s="23">
        <f t="shared" si="130"/>
        <v>0</v>
      </c>
    </row>
    <row r="314" spans="1:22">
      <c r="A314" s="18" t="str">
        <f t="shared" si="124"/>
        <v>RB_GUP_EPIS_P</v>
      </c>
      <c r="B314" s="18" t="str">
        <f>$B$12</f>
        <v>TOTAL</v>
      </c>
      <c r="C314" s="22"/>
      <c r="D314" s="23">
        <f t="shared" si="122"/>
        <v>1.0000000000000004</v>
      </c>
      <c r="E314" s="23">
        <f t="shared" ref="E314:V314" si="131">SUM(E307:E313)</f>
        <v>0.4925829904569004</v>
      </c>
      <c r="F314" s="23">
        <f t="shared" si="131"/>
        <v>2.435013732763806E-2</v>
      </c>
      <c r="G314" s="23">
        <f t="shared" si="131"/>
        <v>8.919315750564645E-2</v>
      </c>
      <c r="H314" s="23">
        <f t="shared" si="131"/>
        <v>2.8074839270930303E-3</v>
      </c>
      <c r="I314" s="23">
        <f t="shared" si="131"/>
        <v>2.6327685920476398E-4</v>
      </c>
      <c r="J314" s="23">
        <f t="shared" si="131"/>
        <v>6.7800674659926646E-2</v>
      </c>
      <c r="K314" s="23">
        <f t="shared" si="131"/>
        <v>1.263324099048504E-2</v>
      </c>
      <c r="L314" s="23">
        <f t="shared" si="131"/>
        <v>5.7087263726468811E-3</v>
      </c>
      <c r="M314" s="23">
        <f>SUM(M307:M313)</f>
        <v>2.5671504371235478E-4</v>
      </c>
      <c r="N314" s="23">
        <f>SUM(N307:N313)</f>
        <v>2.3684512263677749E-3</v>
      </c>
      <c r="O314" s="23">
        <f t="shared" si="131"/>
        <v>3.8759300778423766E-2</v>
      </c>
      <c r="P314" s="23">
        <f t="shared" si="131"/>
        <v>0.20484399369001727</v>
      </c>
      <c r="Q314" s="23">
        <f t="shared" si="131"/>
        <v>3.6991430122001644E-2</v>
      </c>
      <c r="R314" s="23">
        <f t="shared" si="131"/>
        <v>2.0821479601917686E-2</v>
      </c>
      <c r="S314" s="23">
        <f t="shared" si="131"/>
        <v>3.4875182441241069E-4</v>
      </c>
      <c r="T314" s="23">
        <f t="shared" si="131"/>
        <v>2.7018961360604314E-4</v>
      </c>
      <c r="U314" s="23">
        <f t="shared" si="131"/>
        <v>0</v>
      </c>
      <c r="V314" s="23">
        <f t="shared" si="131"/>
        <v>0</v>
      </c>
    </row>
    <row r="316" spans="1:22" ht="12">
      <c r="A316" s="38" t="s">
        <v>131</v>
      </c>
      <c r="B316" s="18" t="str">
        <f>$B$5</f>
        <v>PRODUCTION</v>
      </c>
      <c r="D316" s="24">
        <f>COSS!H34+COSS!H175</f>
        <v>10045282.999999998</v>
      </c>
      <c r="E316" s="24">
        <f>COSS!I34+COSS!I175</f>
        <v>4948135.5401258618</v>
      </c>
      <c r="F316" s="24">
        <f>COSS!J34+COSS!J175</f>
        <v>244604.02054498793</v>
      </c>
      <c r="G316" s="24">
        <f>COSS!K34+COSS!K175</f>
        <v>895970.50880779233</v>
      </c>
      <c r="H316" s="24">
        <f>COSS!L34+COSS!L175</f>
        <v>28201.970565600848</v>
      </c>
      <c r="I316" s="24">
        <f>COSS!M34+COSS!M175</f>
        <v>2644.6905580630073</v>
      </c>
      <c r="J316" s="24">
        <f>COSS!O34+COSS!O175</f>
        <v>681076.96454989165</v>
      </c>
      <c r="K316" s="24">
        <f>COSS!P34+COSS!P175</f>
        <v>126904.48095662246</v>
      </c>
      <c r="L316" s="24">
        <f>COSS!Q34+COSS!Q175</f>
        <v>57345.771982801351</v>
      </c>
      <c r="M316" s="24">
        <f>COSS!R34+COSS!R175</f>
        <v>2578.7752644479738</v>
      </c>
      <c r="N316" s="24">
        <f>COSS!T34+COSS!T175</f>
        <v>23791.762840561347</v>
      </c>
      <c r="O316" s="24">
        <f>COSS!U34+COSS!U175</f>
        <v>389348.14520138688</v>
      </c>
      <c r="P316" s="24">
        <f>COSS!V34+COSS!V175</f>
        <v>2057715.8874664367</v>
      </c>
      <c r="Q316" s="24">
        <f>COSS!W34+COSS!W175</f>
        <v>371589.38415023085</v>
      </c>
      <c r="R316" s="24">
        <f>COSS!Y34+COSS!Y175</f>
        <v>209157.65507999039</v>
      </c>
      <c r="S316" s="24">
        <f>COSS!Z34+COSS!Z175</f>
        <v>3503.3107729889725</v>
      </c>
      <c r="T316" s="24">
        <f>COSS!AB34+COSS!AB175</f>
        <v>2714.131132333353</v>
      </c>
      <c r="U316" s="24">
        <f>COSS!AC34+COSS!AC175</f>
        <v>0</v>
      </c>
      <c r="V316" s="24">
        <f>COSS!AD34+COSS!AD175</f>
        <v>0</v>
      </c>
    </row>
    <row r="317" spans="1:22">
      <c r="B317" s="18" t="str">
        <f>$B$6</f>
        <v>BULKTRAN</v>
      </c>
      <c r="D317" s="24">
        <f>COSS!H35+COSS!H176</f>
        <v>456782173.82010001</v>
      </c>
      <c r="E317" s="24">
        <f>COSS!I35+COSS!I176</f>
        <v>225003129.16770843</v>
      </c>
      <c r="F317" s="24">
        <f>COSS!J35+COSS!J176</f>
        <v>11122708.661336469</v>
      </c>
      <c r="G317" s="24">
        <f>COSS!K35+COSS!K176</f>
        <v>40741844.375307731</v>
      </c>
      <c r="H317" s="24">
        <f>COSS!L35+COSS!L176</f>
        <v>1282408.6111825451</v>
      </c>
      <c r="I317" s="24">
        <f>COSS!M35+COSS!M176</f>
        <v>120260.17606408043</v>
      </c>
      <c r="J317" s="24">
        <f>COSS!O35+COSS!O176</f>
        <v>30970139.557630647</v>
      </c>
      <c r="K317" s="24">
        <f>COSS!P35+COSS!P176</f>
        <v>5770639.2820269456</v>
      </c>
      <c r="L317" s="24">
        <f>COSS!Q35+COSS!Q176</f>
        <v>2607644.4422417758</v>
      </c>
      <c r="M317" s="24">
        <f>COSS!R35+COSS!R176</f>
        <v>117262.85571925138</v>
      </c>
      <c r="N317" s="24">
        <f>COSS!T35+COSS!T176</f>
        <v>1081866.2997671533</v>
      </c>
      <c r="O317" s="24">
        <f>COSS!U35+COSS!U176</f>
        <v>17704557.665315494</v>
      </c>
      <c r="P317" s="24">
        <f>COSS!V35+COSS!V176</f>
        <v>93569084.731716871</v>
      </c>
      <c r="Q317" s="24">
        <f>COSS!W35+COSS!W176</f>
        <v>16897025.863842227</v>
      </c>
      <c r="R317" s="24">
        <f>COSS!Y35+COSS!Y176</f>
        <v>9510880.714714827</v>
      </c>
      <c r="S317" s="24">
        <f>COSS!Z35+COSS!Z176</f>
        <v>159303.61647882668</v>
      </c>
      <c r="T317" s="24">
        <f>COSS!AB35+COSS!AB176</f>
        <v>123417.79904658119</v>
      </c>
      <c r="U317" s="24">
        <f>COSS!AC35+COSS!AC176</f>
        <v>0</v>
      </c>
      <c r="V317" s="24">
        <f>COSS!AD35+COSS!AD176</f>
        <v>0</v>
      </c>
    </row>
    <row r="318" spans="1:22">
      <c r="B318" s="18" t="str">
        <f>$B$7</f>
        <v>SUBTRAN</v>
      </c>
      <c r="D318" s="24">
        <f>COSS!H36+COSS!H177</f>
        <v>100341301.17989999</v>
      </c>
      <c r="E318" s="24">
        <f>COSS!I36+COSS!I177</f>
        <v>48852911.661138184</v>
      </c>
      <c r="F318" s="24">
        <f>COSS!J36+COSS!J177</f>
        <v>2357705.4239623342</v>
      </c>
      <c r="G318" s="24">
        <f>COSS!K36+COSS!K177</f>
        <v>8577217.05146477</v>
      </c>
      <c r="H318" s="24">
        <f>COSS!L36+COSS!L177</f>
        <v>264942.1646048351</v>
      </c>
      <c r="I318" s="24">
        <f>COSS!M36+COSS!M177</f>
        <v>32997.145409771125</v>
      </c>
      <c r="J318" s="24">
        <f>COSS!O36+COSS!O177</f>
        <v>6480221.5426978562</v>
      </c>
      <c r="K318" s="24">
        <f>COSS!P36+COSS!P177</f>
        <v>1204665.6265429286</v>
      </c>
      <c r="L318" s="24">
        <f>COSS!Q36+COSS!Q177</f>
        <v>716790.40184867696</v>
      </c>
      <c r="M318" s="24">
        <f>COSS!R36+COSS!R177</f>
        <v>0</v>
      </c>
      <c r="N318" s="24">
        <f>COSS!T36+COSS!T177</f>
        <v>226278.2093869797</v>
      </c>
      <c r="O318" s="24">
        <f>COSS!U36+COSS!U177</f>
        <v>3704303.4800003208</v>
      </c>
      <c r="P318" s="24">
        <f>COSS!V36+COSS!V177</f>
        <v>25806708.475996479</v>
      </c>
      <c r="Q318" s="24">
        <f>COSS!W36+COSS!W177</f>
        <v>0</v>
      </c>
      <c r="R318" s="24">
        <f>COSS!Y36+COSS!Y177</f>
        <v>1950356.8297226825</v>
      </c>
      <c r="S318" s="24">
        <f>COSS!Z36+COSS!Z177</f>
        <v>32512.501338857834</v>
      </c>
      <c r="T318" s="24">
        <f>COSS!AB36+COSS!AB177</f>
        <v>26044.359076085831</v>
      </c>
      <c r="U318" s="24">
        <f>COSS!AC36+COSS!AC177</f>
        <v>88556.388587126668</v>
      </c>
      <c r="V318" s="24">
        <f>COSS!AD36+COSS!AD177</f>
        <v>19089.918122113795</v>
      </c>
    </row>
    <row r="319" spans="1:22">
      <c r="B319" s="18" t="str">
        <f>$B$8</f>
        <v>DISTPRI</v>
      </c>
      <c r="D319" s="24">
        <f>COSS!H37+COSS!H178</f>
        <v>0</v>
      </c>
      <c r="E319" s="24">
        <f>COSS!I37+COSS!I178</f>
        <v>0</v>
      </c>
      <c r="F319" s="24">
        <f>COSS!J37+COSS!J178</f>
        <v>0</v>
      </c>
      <c r="G319" s="24">
        <f>COSS!K37+COSS!K178</f>
        <v>0</v>
      </c>
      <c r="H319" s="24">
        <f>COSS!L37+COSS!L178</f>
        <v>0</v>
      </c>
      <c r="I319" s="24">
        <f>COSS!M37+COSS!M178</f>
        <v>0</v>
      </c>
      <c r="J319" s="24">
        <f>COSS!O37+COSS!O178</f>
        <v>0</v>
      </c>
      <c r="K319" s="24">
        <f>COSS!P37+COSS!P178</f>
        <v>0</v>
      </c>
      <c r="L319" s="24">
        <f>COSS!Q37+COSS!Q178</f>
        <v>0</v>
      </c>
      <c r="M319" s="24">
        <f>COSS!R37+COSS!R178</f>
        <v>0</v>
      </c>
      <c r="N319" s="24">
        <f>COSS!T37+COSS!T178</f>
        <v>0</v>
      </c>
      <c r="O319" s="24">
        <f>COSS!U37+COSS!U178</f>
        <v>0</v>
      </c>
      <c r="P319" s="24">
        <f>COSS!V37+COSS!V178</f>
        <v>0</v>
      </c>
      <c r="Q319" s="24">
        <f>COSS!W37+COSS!W178</f>
        <v>0</v>
      </c>
      <c r="R319" s="24">
        <f>COSS!Y37+COSS!Y178</f>
        <v>0</v>
      </c>
      <c r="S319" s="24">
        <f>COSS!Z37+COSS!Z178</f>
        <v>0</v>
      </c>
      <c r="T319" s="24">
        <f>COSS!AB37+COSS!AB178</f>
        <v>0</v>
      </c>
      <c r="U319" s="24">
        <f>COSS!AC37+COSS!AC178</f>
        <v>0</v>
      </c>
      <c r="V319" s="24">
        <f>COSS!AD37+COSS!AD178</f>
        <v>0</v>
      </c>
    </row>
    <row r="320" spans="1:22">
      <c r="B320" s="18" t="str">
        <f>$B$9</f>
        <v>DISTSEC</v>
      </c>
      <c r="D320" s="24">
        <f>COSS!H38+COSS!H179</f>
        <v>0</v>
      </c>
      <c r="E320" s="24">
        <f>COSS!I38+COSS!I179</f>
        <v>0</v>
      </c>
      <c r="F320" s="24">
        <f>COSS!J38+COSS!J179</f>
        <v>0</v>
      </c>
      <c r="G320" s="24">
        <f>COSS!K38+COSS!K179</f>
        <v>0</v>
      </c>
      <c r="H320" s="24">
        <f>COSS!L38+COSS!L179</f>
        <v>0</v>
      </c>
      <c r="I320" s="24">
        <f>COSS!M38+COSS!M179</f>
        <v>0</v>
      </c>
      <c r="J320" s="24">
        <f>COSS!O38+COSS!O179</f>
        <v>0</v>
      </c>
      <c r="K320" s="24">
        <f>COSS!P38+COSS!P179</f>
        <v>0</v>
      </c>
      <c r="L320" s="24">
        <f>COSS!Q38+COSS!Q179</f>
        <v>0</v>
      </c>
      <c r="M320" s="24">
        <f>COSS!R38+COSS!R179</f>
        <v>0</v>
      </c>
      <c r="N320" s="24">
        <f>COSS!T38+COSS!T179</f>
        <v>0</v>
      </c>
      <c r="O320" s="24">
        <f>COSS!U38+COSS!U179</f>
        <v>0</v>
      </c>
      <c r="P320" s="24">
        <f>COSS!V38+COSS!V179</f>
        <v>0</v>
      </c>
      <c r="Q320" s="24">
        <f>COSS!W38+COSS!W179</f>
        <v>0</v>
      </c>
      <c r="R320" s="24">
        <f>COSS!Y38+COSS!Y179</f>
        <v>0</v>
      </c>
      <c r="S320" s="24">
        <f>COSS!Z38+COSS!Z179</f>
        <v>0</v>
      </c>
      <c r="T320" s="24">
        <f>COSS!AB38+COSS!AB179</f>
        <v>0</v>
      </c>
      <c r="U320" s="24">
        <f>COSS!AC38+COSS!AC179</f>
        <v>0</v>
      </c>
      <c r="V320" s="24">
        <f>COSS!AD38+COSS!AD179</f>
        <v>0</v>
      </c>
    </row>
    <row r="321" spans="1:22">
      <c r="B321" s="18" t="str">
        <f>$B$10</f>
        <v>ENERGY</v>
      </c>
      <c r="D321" s="24">
        <f>COSS!H39+COSS!H180</f>
        <v>0</v>
      </c>
      <c r="E321" s="24">
        <f>COSS!I39+COSS!I180</f>
        <v>0</v>
      </c>
      <c r="F321" s="24">
        <f>COSS!J39+COSS!J180</f>
        <v>0</v>
      </c>
      <c r="G321" s="24">
        <f>COSS!K39+COSS!K180</f>
        <v>0</v>
      </c>
      <c r="H321" s="24">
        <f>COSS!L39+COSS!L180</f>
        <v>0</v>
      </c>
      <c r="I321" s="24">
        <f>COSS!M39+COSS!M180</f>
        <v>0</v>
      </c>
      <c r="J321" s="24">
        <f>COSS!O39+COSS!O180</f>
        <v>0</v>
      </c>
      <c r="K321" s="24">
        <f>COSS!P39+COSS!P180</f>
        <v>0</v>
      </c>
      <c r="L321" s="24">
        <f>COSS!Q39+COSS!Q180</f>
        <v>0</v>
      </c>
      <c r="M321" s="24">
        <f>COSS!R39+COSS!R180</f>
        <v>0</v>
      </c>
      <c r="N321" s="24">
        <f>COSS!T39+COSS!T180</f>
        <v>0</v>
      </c>
      <c r="O321" s="24">
        <f>COSS!U39+COSS!U180</f>
        <v>0</v>
      </c>
      <c r="P321" s="24">
        <f>COSS!V39+COSS!V180</f>
        <v>0</v>
      </c>
      <c r="Q321" s="24">
        <f>COSS!W39+COSS!W180</f>
        <v>0</v>
      </c>
      <c r="R321" s="24">
        <f>COSS!Y39+COSS!Y180</f>
        <v>0</v>
      </c>
      <c r="S321" s="24">
        <f>COSS!Z39+COSS!Z180</f>
        <v>0</v>
      </c>
      <c r="T321" s="24">
        <f>COSS!AB39+COSS!AB180</f>
        <v>0</v>
      </c>
      <c r="U321" s="24">
        <f>COSS!AC39+COSS!AC180</f>
        <v>0</v>
      </c>
      <c r="V321" s="24">
        <f>COSS!AD39+COSS!AD180</f>
        <v>0</v>
      </c>
    </row>
    <row r="322" spans="1:22">
      <c r="B322" s="18" t="str">
        <f>$B$11</f>
        <v>CUSTOMER</v>
      </c>
      <c r="D322" s="24">
        <f>COSS!H40+COSS!H181</f>
        <v>0</v>
      </c>
      <c r="E322" s="24">
        <f>COSS!I40+COSS!I181</f>
        <v>0</v>
      </c>
      <c r="F322" s="24">
        <f>COSS!J40+COSS!J181</f>
        <v>0</v>
      </c>
      <c r="G322" s="24">
        <f>COSS!K40+COSS!K181</f>
        <v>0</v>
      </c>
      <c r="H322" s="24">
        <f>COSS!L40+COSS!L181</f>
        <v>0</v>
      </c>
      <c r="I322" s="24">
        <f>COSS!M40+COSS!M181</f>
        <v>0</v>
      </c>
      <c r="J322" s="24">
        <f>COSS!O40+COSS!O181</f>
        <v>0</v>
      </c>
      <c r="K322" s="24">
        <f>COSS!P40+COSS!P181</f>
        <v>0</v>
      </c>
      <c r="L322" s="24">
        <f>COSS!Q40+COSS!Q181</f>
        <v>0</v>
      </c>
      <c r="M322" s="24">
        <f>COSS!R40+COSS!R181</f>
        <v>0</v>
      </c>
      <c r="N322" s="24">
        <f>COSS!T40+COSS!T181</f>
        <v>0</v>
      </c>
      <c r="O322" s="24">
        <f>COSS!U40+COSS!U181</f>
        <v>0</v>
      </c>
      <c r="P322" s="24">
        <f>COSS!V40+COSS!V181</f>
        <v>0</v>
      </c>
      <c r="Q322" s="24">
        <f>COSS!W40+COSS!W181</f>
        <v>0</v>
      </c>
      <c r="R322" s="24">
        <f>COSS!Y40+COSS!Y181</f>
        <v>0</v>
      </c>
      <c r="S322" s="24">
        <f>COSS!Z40+COSS!Z181</f>
        <v>0</v>
      </c>
      <c r="T322" s="24">
        <f>COSS!AB40+COSS!AB181</f>
        <v>0</v>
      </c>
      <c r="U322" s="24">
        <f>COSS!AC40+COSS!AC181</f>
        <v>0</v>
      </c>
      <c r="V322" s="24">
        <f>COSS!AD40+COSS!AD181</f>
        <v>0</v>
      </c>
    </row>
    <row r="323" spans="1:22">
      <c r="B323" s="18" t="str">
        <f>$B$12</f>
        <v>TOTAL</v>
      </c>
      <c r="D323" s="24">
        <f>COSS!H41+COSS!H182</f>
        <v>567168758</v>
      </c>
      <c r="E323" s="24">
        <f>COSS!I41+COSS!I182</f>
        <v>278804176.36897248</v>
      </c>
      <c r="F323" s="24">
        <f>COSS!J41+COSS!J182</f>
        <v>13725018.10584379</v>
      </c>
      <c r="G323" s="24">
        <f>COSS!K41+COSS!K182</f>
        <v>50215031.935580298</v>
      </c>
      <c r="H323" s="24">
        <f>COSS!L41+COSS!L182</f>
        <v>1575552.7463529811</v>
      </c>
      <c r="I323" s="24">
        <f>COSS!M41+COSS!M182</f>
        <v>155902.01203191455</v>
      </c>
      <c r="J323" s="24">
        <f>COSS!O41+COSS!O182</f>
        <v>38131438.064878397</v>
      </c>
      <c r="K323" s="24">
        <f>COSS!P41+COSS!P182</f>
        <v>7102209.3895264957</v>
      </c>
      <c r="L323" s="24">
        <f>COSS!Q41+COSS!Q182</f>
        <v>3381780.6160732536</v>
      </c>
      <c r="M323" s="24">
        <f>COSS!R41+COSS!R182</f>
        <v>119841.63098369936</v>
      </c>
      <c r="N323" s="24">
        <f>COSS!T41+COSS!T182</f>
        <v>1331936.2719946941</v>
      </c>
      <c r="O323" s="24">
        <f>COSS!U41+COSS!U182</f>
        <v>21798209.290517204</v>
      </c>
      <c r="P323" s="24">
        <f>COSS!V41+COSS!V182</f>
        <v>121433509.0951798</v>
      </c>
      <c r="Q323" s="24">
        <f>COSS!W41+COSS!W182</f>
        <v>17268615.247992456</v>
      </c>
      <c r="R323" s="24">
        <f>COSS!Y41+COSS!Y182</f>
        <v>11670395.1995175</v>
      </c>
      <c r="S323" s="24">
        <f>COSS!Z41+COSS!Z182</f>
        <v>195319.42859067352</v>
      </c>
      <c r="T323" s="24">
        <f>COSS!AB41+COSS!AB182</f>
        <v>152176.28925500039</v>
      </c>
      <c r="U323" s="24">
        <f>COSS!AC41+COSS!AC182</f>
        <v>88556.388587126668</v>
      </c>
      <c r="V323" s="24">
        <f>COSS!AD41+COSS!AD182</f>
        <v>19089.918122113795</v>
      </c>
    </row>
    <row r="324" spans="1:22">
      <c r="A324" s="130" t="s">
        <v>65</v>
      </c>
      <c r="B324" s="18" t="str">
        <f>$B$5</f>
        <v>PRODUCTION</v>
      </c>
      <c r="C324" s="22"/>
      <c r="D324" s="23">
        <f t="shared" ref="D324:D331" si="132">SUM(E324:V324)</f>
        <v>1.7711277037583233E-2</v>
      </c>
      <c r="E324" s="23">
        <f t="shared" ref="E324:V324" si="133">E316/$D323</f>
        <v>8.7242738079833758E-3</v>
      </c>
      <c r="F324" s="23">
        <f t="shared" si="133"/>
        <v>4.3127202811299404E-4</v>
      </c>
      <c r="G324" s="23">
        <f t="shared" si="133"/>
        <v>1.5797247224392996E-3</v>
      </c>
      <c r="H324" s="23">
        <f t="shared" si="133"/>
        <v>4.9724125611306763E-5</v>
      </c>
      <c r="I324" s="23">
        <f>I316/$D323</f>
        <v>4.6629693909603662E-6</v>
      </c>
      <c r="J324" s="23">
        <f t="shared" si="133"/>
        <v>1.2008365322370095E-3</v>
      </c>
      <c r="K324" s="23">
        <f t="shared" si="133"/>
        <v>2.2375083106503278E-4</v>
      </c>
      <c r="L324" s="23">
        <f t="shared" si="133"/>
        <v>1.0110883431770646E-4</v>
      </c>
      <c r="M324" s="23">
        <f>M316/$D323</f>
        <v>4.5467512589048034E-6</v>
      </c>
      <c r="N324" s="23">
        <f>N316/$D323</f>
        <v>4.1948295820203388E-5</v>
      </c>
      <c r="O324" s="23">
        <f t="shared" si="133"/>
        <v>6.8647671386967842E-4</v>
      </c>
      <c r="P324" s="23">
        <f t="shared" si="133"/>
        <v>3.6280487217288451E-3</v>
      </c>
      <c r="Q324" s="23">
        <f>Q316/$D323</f>
        <v>6.5516546690717198E-4</v>
      </c>
      <c r="R324" s="23">
        <f t="shared" si="133"/>
        <v>3.6877499356195216E-4</v>
      </c>
      <c r="S324" s="23">
        <f t="shared" si="133"/>
        <v>6.1768401795307856E-6</v>
      </c>
      <c r="T324" s="23">
        <f t="shared" si="133"/>
        <v>4.7854030992541957E-6</v>
      </c>
      <c r="U324" s="23">
        <f>U316/$D323</f>
        <v>0</v>
      </c>
      <c r="V324" s="23">
        <f t="shared" si="133"/>
        <v>0</v>
      </c>
    </row>
    <row r="325" spans="1:22">
      <c r="A325" s="18" t="str">
        <f t="shared" ref="A325:A331" si="134">A324</f>
        <v>RB_GUP_EPIS_T</v>
      </c>
      <c r="B325" s="18" t="str">
        <f>$B$6</f>
        <v>BULKTRAN</v>
      </c>
      <c r="C325" s="22"/>
      <c r="D325" s="23">
        <f t="shared" si="132"/>
        <v>0.80537259391868687</v>
      </c>
      <c r="E325" s="23">
        <f t="shared" ref="E325:V325" si="135">E317/$D323</f>
        <v>0.39671284074449747</v>
      </c>
      <c r="F325" s="23">
        <f t="shared" si="135"/>
        <v>1.9610933261836098E-2</v>
      </c>
      <c r="G325" s="23">
        <f t="shared" si="135"/>
        <v>7.1833724620120443E-2</v>
      </c>
      <c r="H325" s="23">
        <f t="shared" si="135"/>
        <v>2.2610706127479349E-3</v>
      </c>
      <c r="I325" s="23">
        <f>I317/$D323</f>
        <v>2.1203596701650557E-4</v>
      </c>
      <c r="J325" s="23">
        <f t="shared" si="135"/>
        <v>5.4604805220302081E-2</v>
      </c>
      <c r="K325" s="23">
        <f t="shared" si="135"/>
        <v>1.0174466066106811E-2</v>
      </c>
      <c r="L325" s="23">
        <f t="shared" si="135"/>
        <v>4.5976517667106337E-3</v>
      </c>
      <c r="M325" s="23">
        <f>M317/$D323</f>
        <v>2.0675126065256821E-4</v>
      </c>
      <c r="N325" s="23">
        <f>N317/$D323</f>
        <v>1.9074857077497089E-3</v>
      </c>
      <c r="O325" s="23">
        <f t="shared" si="135"/>
        <v>3.1215678606393713E-2</v>
      </c>
      <c r="P325" s="23">
        <f t="shared" si="135"/>
        <v>0.16497573854679223</v>
      </c>
      <c r="Q325" s="23">
        <f>Q317/$D323</f>
        <v>2.9791884030118291E-2</v>
      </c>
      <c r="R325" s="23">
        <f t="shared" si="135"/>
        <v>1.6769049036221468E-2</v>
      </c>
      <c r="S325" s="23">
        <f t="shared" si="135"/>
        <v>2.8087516146089748E-4</v>
      </c>
      <c r="T325" s="23">
        <f t="shared" si="135"/>
        <v>2.1760330995978659E-4</v>
      </c>
      <c r="U325" s="23">
        <f>U317/$D323</f>
        <v>0</v>
      </c>
      <c r="V325" s="23">
        <f t="shared" si="135"/>
        <v>0</v>
      </c>
    </row>
    <row r="326" spans="1:22">
      <c r="A326" s="18" t="str">
        <f t="shared" si="134"/>
        <v>RB_GUP_EPIS_T</v>
      </c>
      <c r="B326" s="18" t="str">
        <f>$B$7</f>
        <v>SUBTRAN</v>
      </c>
      <c r="C326" s="22"/>
      <c r="D326" s="23">
        <f t="shared" si="132"/>
        <v>0.17691612904372989</v>
      </c>
      <c r="E326" s="23">
        <f t="shared" ref="E326:V326" si="136">E318/$D323</f>
        <v>8.6134701483571816E-2</v>
      </c>
      <c r="F326" s="23">
        <f t="shared" si="136"/>
        <v>4.1569733711643089E-3</v>
      </c>
      <c r="G326" s="23">
        <f t="shared" si="136"/>
        <v>1.5122865867489779E-2</v>
      </c>
      <c r="H326" s="23">
        <f t="shared" si="136"/>
        <v>4.6713109787481472E-4</v>
      </c>
      <c r="I326" s="23">
        <f>I318/$D323</f>
        <v>5.8178707737937718E-5</v>
      </c>
      <c r="J326" s="23">
        <f t="shared" si="136"/>
        <v>1.1425561530485176E-2</v>
      </c>
      <c r="K326" s="23">
        <f t="shared" si="136"/>
        <v>2.1239985622461396E-3</v>
      </c>
      <c r="L326" s="23">
        <f t="shared" si="136"/>
        <v>1.2638044527986448E-3</v>
      </c>
      <c r="M326" s="23">
        <f>M318/$D323</f>
        <v>0</v>
      </c>
      <c r="N326" s="23">
        <f>N318/$D323</f>
        <v>3.9896099034950668E-4</v>
      </c>
      <c r="O326" s="23">
        <f t="shared" si="136"/>
        <v>6.5312191966686584E-3</v>
      </c>
      <c r="P326" s="23">
        <f t="shared" si="136"/>
        <v>4.5500934443212897E-2</v>
      </c>
      <c r="Q326" s="23">
        <f>Q318/$D323</f>
        <v>0</v>
      </c>
      <c r="R326" s="23">
        <f t="shared" si="136"/>
        <v>3.4387592796898776E-3</v>
      </c>
      <c r="S326" s="23">
        <f t="shared" si="136"/>
        <v>5.7324210616794643E-5</v>
      </c>
      <c r="T326" s="23">
        <f t="shared" si="136"/>
        <v>4.5919946592131988E-5</v>
      </c>
      <c r="U326" s="23">
        <f>U318/$D323</f>
        <v>1.5613763511834104E-4</v>
      </c>
      <c r="V326" s="23">
        <f t="shared" si="136"/>
        <v>3.3658268113057447E-5</v>
      </c>
    </row>
    <row r="327" spans="1:22">
      <c r="A327" s="18" t="str">
        <f t="shared" si="134"/>
        <v>RB_GUP_EPIS_T</v>
      </c>
      <c r="B327" s="18" t="str">
        <f>$B$8</f>
        <v>DISTPRI</v>
      </c>
      <c r="C327" s="22"/>
      <c r="D327" s="23">
        <f t="shared" si="132"/>
        <v>0</v>
      </c>
      <c r="E327" s="23">
        <f t="shared" ref="E327:V327" si="137">E319/$D323</f>
        <v>0</v>
      </c>
      <c r="F327" s="23">
        <f t="shared" si="137"/>
        <v>0</v>
      </c>
      <c r="G327" s="23">
        <f t="shared" si="137"/>
        <v>0</v>
      </c>
      <c r="H327" s="23">
        <f t="shared" si="137"/>
        <v>0</v>
      </c>
      <c r="I327" s="23">
        <f>I319/$D323</f>
        <v>0</v>
      </c>
      <c r="J327" s="23">
        <f t="shared" si="137"/>
        <v>0</v>
      </c>
      <c r="K327" s="23">
        <f t="shared" si="137"/>
        <v>0</v>
      </c>
      <c r="L327" s="23">
        <f t="shared" si="137"/>
        <v>0</v>
      </c>
      <c r="M327" s="23">
        <f>M319/$D323</f>
        <v>0</v>
      </c>
      <c r="N327" s="23">
        <f>N319/$D323</f>
        <v>0</v>
      </c>
      <c r="O327" s="23">
        <f t="shared" si="137"/>
        <v>0</v>
      </c>
      <c r="P327" s="23">
        <f t="shared" si="137"/>
        <v>0</v>
      </c>
      <c r="Q327" s="23">
        <f>Q319/$D323</f>
        <v>0</v>
      </c>
      <c r="R327" s="23">
        <f t="shared" si="137"/>
        <v>0</v>
      </c>
      <c r="S327" s="23">
        <f t="shared" si="137"/>
        <v>0</v>
      </c>
      <c r="T327" s="23">
        <f t="shared" si="137"/>
        <v>0</v>
      </c>
      <c r="U327" s="23">
        <f>U319/$D323</f>
        <v>0</v>
      </c>
      <c r="V327" s="23">
        <f t="shared" si="137"/>
        <v>0</v>
      </c>
    </row>
    <row r="328" spans="1:22">
      <c r="A328" s="18" t="str">
        <f t="shared" si="134"/>
        <v>RB_GUP_EPIS_T</v>
      </c>
      <c r="B328" s="18" t="str">
        <f>$B$9</f>
        <v>DISTSEC</v>
      </c>
      <c r="C328" s="22"/>
      <c r="D328" s="23">
        <f t="shared" si="132"/>
        <v>0</v>
      </c>
      <c r="E328" s="23">
        <f t="shared" ref="E328:V328" si="138">E320/$D323</f>
        <v>0</v>
      </c>
      <c r="F328" s="23">
        <f t="shared" si="138"/>
        <v>0</v>
      </c>
      <c r="G328" s="23">
        <f t="shared" si="138"/>
        <v>0</v>
      </c>
      <c r="H328" s="23">
        <f t="shared" si="138"/>
        <v>0</v>
      </c>
      <c r="I328" s="23">
        <f>I320/$D323</f>
        <v>0</v>
      </c>
      <c r="J328" s="23">
        <f t="shared" si="138"/>
        <v>0</v>
      </c>
      <c r="K328" s="23">
        <f t="shared" si="138"/>
        <v>0</v>
      </c>
      <c r="L328" s="23">
        <f t="shared" si="138"/>
        <v>0</v>
      </c>
      <c r="M328" s="23">
        <f>M320/$D323</f>
        <v>0</v>
      </c>
      <c r="N328" s="23">
        <f>N320/$D323</f>
        <v>0</v>
      </c>
      <c r="O328" s="23">
        <f t="shared" si="138"/>
        <v>0</v>
      </c>
      <c r="P328" s="23">
        <f t="shared" si="138"/>
        <v>0</v>
      </c>
      <c r="Q328" s="23">
        <f>Q320/$D323</f>
        <v>0</v>
      </c>
      <c r="R328" s="23">
        <f t="shared" si="138"/>
        <v>0</v>
      </c>
      <c r="S328" s="23">
        <f t="shared" si="138"/>
        <v>0</v>
      </c>
      <c r="T328" s="23">
        <f t="shared" si="138"/>
        <v>0</v>
      </c>
      <c r="U328" s="23">
        <f>U320/$D323</f>
        <v>0</v>
      </c>
      <c r="V328" s="23">
        <f t="shared" si="138"/>
        <v>0</v>
      </c>
    </row>
    <row r="329" spans="1:22">
      <c r="A329" s="18" t="str">
        <f t="shared" si="134"/>
        <v>RB_GUP_EPIS_T</v>
      </c>
      <c r="B329" s="18" t="str">
        <f>$B$10</f>
        <v>ENERGY</v>
      </c>
      <c r="C329" s="22"/>
      <c r="D329" s="23">
        <f t="shared" si="132"/>
        <v>0</v>
      </c>
      <c r="E329" s="23">
        <f t="shared" ref="E329:V329" si="139">E321/$D323</f>
        <v>0</v>
      </c>
      <c r="F329" s="23">
        <f t="shared" si="139"/>
        <v>0</v>
      </c>
      <c r="G329" s="23">
        <f t="shared" si="139"/>
        <v>0</v>
      </c>
      <c r="H329" s="23">
        <f t="shared" si="139"/>
        <v>0</v>
      </c>
      <c r="I329" s="23">
        <f>I321/$D323</f>
        <v>0</v>
      </c>
      <c r="J329" s="23">
        <f t="shared" si="139"/>
        <v>0</v>
      </c>
      <c r="K329" s="23">
        <f t="shared" si="139"/>
        <v>0</v>
      </c>
      <c r="L329" s="23">
        <f t="shared" si="139"/>
        <v>0</v>
      </c>
      <c r="M329" s="23">
        <f>M321/$D323</f>
        <v>0</v>
      </c>
      <c r="N329" s="23">
        <f>N321/$D323</f>
        <v>0</v>
      </c>
      <c r="O329" s="23">
        <f t="shared" si="139"/>
        <v>0</v>
      </c>
      <c r="P329" s="23">
        <f t="shared" si="139"/>
        <v>0</v>
      </c>
      <c r="Q329" s="23">
        <f>Q321/$D323</f>
        <v>0</v>
      </c>
      <c r="R329" s="23">
        <f t="shared" si="139"/>
        <v>0</v>
      </c>
      <c r="S329" s="23">
        <f t="shared" si="139"/>
        <v>0</v>
      </c>
      <c r="T329" s="23">
        <f t="shared" si="139"/>
        <v>0</v>
      </c>
      <c r="U329" s="23">
        <f>U321/$D323</f>
        <v>0</v>
      </c>
      <c r="V329" s="23">
        <f t="shared" si="139"/>
        <v>0</v>
      </c>
    </row>
    <row r="330" spans="1:22">
      <c r="A330" s="18" t="str">
        <f t="shared" si="134"/>
        <v>RB_GUP_EPIS_T</v>
      </c>
      <c r="B330" s="18" t="str">
        <f>$B$11</f>
        <v>CUSTOMER</v>
      </c>
      <c r="C330" s="22"/>
      <c r="D330" s="23">
        <f t="shared" si="132"/>
        <v>0</v>
      </c>
      <c r="E330" s="23">
        <f t="shared" ref="E330:V330" si="140">E322/$D323</f>
        <v>0</v>
      </c>
      <c r="F330" s="23">
        <f t="shared" si="140"/>
        <v>0</v>
      </c>
      <c r="G330" s="23">
        <f t="shared" si="140"/>
        <v>0</v>
      </c>
      <c r="H330" s="23">
        <f t="shared" si="140"/>
        <v>0</v>
      </c>
      <c r="I330" s="23">
        <f>I322/$D323</f>
        <v>0</v>
      </c>
      <c r="J330" s="23">
        <f t="shared" si="140"/>
        <v>0</v>
      </c>
      <c r="K330" s="23">
        <f t="shared" si="140"/>
        <v>0</v>
      </c>
      <c r="L330" s="23">
        <f t="shared" si="140"/>
        <v>0</v>
      </c>
      <c r="M330" s="23">
        <f>M322/$D323</f>
        <v>0</v>
      </c>
      <c r="N330" s="23">
        <f>N322/$D323</f>
        <v>0</v>
      </c>
      <c r="O330" s="23">
        <f t="shared" si="140"/>
        <v>0</v>
      </c>
      <c r="P330" s="23">
        <f t="shared" si="140"/>
        <v>0</v>
      </c>
      <c r="Q330" s="23">
        <f>Q322/$D323</f>
        <v>0</v>
      </c>
      <c r="R330" s="23">
        <f t="shared" si="140"/>
        <v>0</v>
      </c>
      <c r="S330" s="23">
        <f t="shared" si="140"/>
        <v>0</v>
      </c>
      <c r="T330" s="23">
        <f t="shared" si="140"/>
        <v>0</v>
      </c>
      <c r="U330" s="23">
        <f>U322/$D323</f>
        <v>0</v>
      </c>
      <c r="V330" s="23">
        <f t="shared" si="140"/>
        <v>0</v>
      </c>
    </row>
    <row r="331" spans="1:22">
      <c r="A331" s="18" t="str">
        <f t="shared" si="134"/>
        <v>RB_GUP_EPIS_T</v>
      </c>
      <c r="B331" s="18" t="str">
        <f>$B$12</f>
        <v>TOTAL</v>
      </c>
      <c r="C331" s="22"/>
      <c r="D331" s="23">
        <f t="shared" si="132"/>
        <v>0.99999999999999978</v>
      </c>
      <c r="E331" s="23">
        <f t="shared" ref="E331:V331" si="141">SUM(E324:E330)</f>
        <v>0.49157181603605266</v>
      </c>
      <c r="F331" s="23">
        <f t="shared" si="141"/>
        <v>2.4199178661113402E-2</v>
      </c>
      <c r="G331" s="23">
        <f t="shared" si="141"/>
        <v>8.853631521004951E-2</v>
      </c>
      <c r="H331" s="23">
        <f t="shared" si="141"/>
        <v>2.7779258362340561E-3</v>
      </c>
      <c r="I331" s="23">
        <f t="shared" si="141"/>
        <v>2.7487764414540366E-4</v>
      </c>
      <c r="J331" s="23">
        <f t="shared" si="141"/>
        <v>6.723120328302426E-2</v>
      </c>
      <c r="K331" s="23">
        <f t="shared" si="141"/>
        <v>1.2522215459417983E-2</v>
      </c>
      <c r="L331" s="23">
        <f t="shared" si="141"/>
        <v>5.9625650538269858E-3</v>
      </c>
      <c r="M331" s="23">
        <f>SUM(M324:M330)</f>
        <v>2.1129801191147301E-4</v>
      </c>
      <c r="N331" s="23">
        <f>SUM(N324:N330)</f>
        <v>2.3483949939194192E-3</v>
      </c>
      <c r="O331" s="23">
        <f t="shared" si="141"/>
        <v>3.8433374516932052E-2</v>
      </c>
      <c r="P331" s="23">
        <f t="shared" si="141"/>
        <v>0.21410472171173398</v>
      </c>
      <c r="Q331" s="23">
        <f t="shared" si="141"/>
        <v>3.0447049497025463E-2</v>
      </c>
      <c r="R331" s="23">
        <f t="shared" si="141"/>
        <v>2.05765833094733E-2</v>
      </c>
      <c r="S331" s="23">
        <f t="shared" si="141"/>
        <v>3.4437621225722294E-4</v>
      </c>
      <c r="T331" s="23">
        <f t="shared" si="141"/>
        <v>2.6830865965117275E-4</v>
      </c>
      <c r="U331" s="23">
        <f t="shared" si="141"/>
        <v>1.5613763511834104E-4</v>
      </c>
      <c r="V331" s="23">
        <f t="shared" si="141"/>
        <v>3.3658268113057447E-5</v>
      </c>
    </row>
    <row r="333" spans="1:22" ht="12">
      <c r="A333" s="38" t="s">
        <v>132</v>
      </c>
      <c r="B333" s="18" t="str">
        <f>$B$5</f>
        <v>PRODUCTION</v>
      </c>
      <c r="D333" s="24">
        <f>COSS!H148</f>
        <v>0</v>
      </c>
      <c r="E333" s="24">
        <f>COSS!I148</f>
        <v>0</v>
      </c>
      <c r="F333" s="24">
        <f>COSS!J148</f>
        <v>0</v>
      </c>
      <c r="G333" s="24">
        <f>COSS!K148</f>
        <v>0</v>
      </c>
      <c r="H333" s="24">
        <f>COSS!L148</f>
        <v>0</v>
      </c>
      <c r="I333" s="24">
        <f>COSS!M148</f>
        <v>0</v>
      </c>
      <c r="J333" s="24">
        <f>COSS!O148</f>
        <v>0</v>
      </c>
      <c r="K333" s="24">
        <f>COSS!P148</f>
        <v>0</v>
      </c>
      <c r="L333" s="24">
        <f>COSS!Q148</f>
        <v>0</v>
      </c>
      <c r="M333" s="24">
        <f>COSS!R148</f>
        <v>0</v>
      </c>
      <c r="N333" s="24">
        <f>COSS!T148</f>
        <v>0</v>
      </c>
      <c r="O333" s="24">
        <f>COSS!U148</f>
        <v>0</v>
      </c>
      <c r="P333" s="24">
        <f>COSS!V148</f>
        <v>0</v>
      </c>
      <c r="Q333" s="24">
        <f>COSS!W148</f>
        <v>0</v>
      </c>
      <c r="R333" s="24">
        <f>COSS!Y148</f>
        <v>0</v>
      </c>
      <c r="S333" s="24">
        <f>COSS!Z148</f>
        <v>0</v>
      </c>
      <c r="T333" s="24">
        <f>COSS!AB148</f>
        <v>0</v>
      </c>
      <c r="U333" s="24">
        <f>COSS!AC148</f>
        <v>0</v>
      </c>
      <c r="V333" s="24">
        <f>COSS!AD148</f>
        <v>0</v>
      </c>
    </row>
    <row r="334" spans="1:22">
      <c r="B334" s="18" t="str">
        <f>$B$6</f>
        <v>BULKTRAN</v>
      </c>
      <c r="D334" s="24">
        <f>COSS!H149</f>
        <v>0</v>
      </c>
      <c r="E334" s="24">
        <f>COSS!I149</f>
        <v>0</v>
      </c>
      <c r="F334" s="24">
        <f>COSS!J149</f>
        <v>0</v>
      </c>
      <c r="G334" s="24">
        <f>COSS!K149</f>
        <v>0</v>
      </c>
      <c r="H334" s="24">
        <f>COSS!L149</f>
        <v>0</v>
      </c>
      <c r="I334" s="24">
        <f>COSS!M149</f>
        <v>0</v>
      </c>
      <c r="J334" s="24">
        <f>COSS!O149</f>
        <v>0</v>
      </c>
      <c r="K334" s="24">
        <f>COSS!P149</f>
        <v>0</v>
      </c>
      <c r="L334" s="24">
        <f>COSS!Q149</f>
        <v>0</v>
      </c>
      <c r="M334" s="24">
        <f>COSS!R149</f>
        <v>0</v>
      </c>
      <c r="N334" s="24">
        <f>COSS!T149</f>
        <v>0</v>
      </c>
      <c r="O334" s="24">
        <f>COSS!U149</f>
        <v>0</v>
      </c>
      <c r="P334" s="24">
        <f>COSS!V149</f>
        <v>0</v>
      </c>
      <c r="Q334" s="24">
        <f>COSS!W149</f>
        <v>0</v>
      </c>
      <c r="R334" s="24">
        <f>COSS!Y149</f>
        <v>0</v>
      </c>
      <c r="S334" s="24">
        <f>COSS!Z149</f>
        <v>0</v>
      </c>
      <c r="T334" s="24">
        <f>COSS!AB149</f>
        <v>0</v>
      </c>
      <c r="U334" s="24">
        <f>COSS!AC149</f>
        <v>0</v>
      </c>
      <c r="V334" s="24">
        <f>COSS!AD149</f>
        <v>0</v>
      </c>
    </row>
    <row r="335" spans="1:22">
      <c r="B335" s="18" t="str">
        <f>$B$7</f>
        <v>SUBTRAN</v>
      </c>
      <c r="D335" s="24">
        <f>COSS!H150</f>
        <v>0</v>
      </c>
      <c r="E335" s="24">
        <f>COSS!I150</f>
        <v>0</v>
      </c>
      <c r="F335" s="24">
        <f>COSS!J150</f>
        <v>0</v>
      </c>
      <c r="G335" s="24">
        <f>COSS!K150</f>
        <v>0</v>
      </c>
      <c r="H335" s="24">
        <f>COSS!L150</f>
        <v>0</v>
      </c>
      <c r="I335" s="24">
        <f>COSS!M150</f>
        <v>0</v>
      </c>
      <c r="J335" s="24">
        <f>COSS!O150</f>
        <v>0</v>
      </c>
      <c r="K335" s="24">
        <f>COSS!P150</f>
        <v>0</v>
      </c>
      <c r="L335" s="24">
        <f>COSS!Q150</f>
        <v>0</v>
      </c>
      <c r="M335" s="24">
        <f>COSS!R150</f>
        <v>0</v>
      </c>
      <c r="N335" s="24">
        <f>COSS!T150</f>
        <v>0</v>
      </c>
      <c r="O335" s="24">
        <f>COSS!U150</f>
        <v>0</v>
      </c>
      <c r="P335" s="24">
        <f>COSS!V150</f>
        <v>0</v>
      </c>
      <c r="Q335" s="24">
        <f>COSS!W150</f>
        <v>0</v>
      </c>
      <c r="R335" s="24">
        <f>COSS!Y150</f>
        <v>0</v>
      </c>
      <c r="S335" s="24">
        <f>COSS!Z150</f>
        <v>0</v>
      </c>
      <c r="T335" s="24">
        <f>COSS!AB150</f>
        <v>0</v>
      </c>
      <c r="U335" s="24">
        <f>COSS!AC150</f>
        <v>0</v>
      </c>
      <c r="V335" s="24">
        <f>COSS!AD150</f>
        <v>0</v>
      </c>
    </row>
    <row r="336" spans="1:22">
      <c r="B336" s="18" t="str">
        <f>$B$8</f>
        <v>DISTPRI</v>
      </c>
      <c r="D336" s="24">
        <f>COSS!H151</f>
        <v>446253131.98746914</v>
      </c>
      <c r="E336" s="24">
        <f>COSS!I151</f>
        <v>298250001.03864622</v>
      </c>
      <c r="F336" s="24">
        <f>COSS!J151</f>
        <v>14058726.456317138</v>
      </c>
      <c r="G336" s="24">
        <f>COSS!K151</f>
        <v>51048098.594186999</v>
      </c>
      <c r="H336" s="24">
        <f>COSS!L151</f>
        <v>1577651.8719492734</v>
      </c>
      <c r="I336" s="24">
        <f>COSS!M151</f>
        <v>0</v>
      </c>
      <c r="J336" s="24">
        <f>COSS!O151</f>
        <v>38277151.500916339</v>
      </c>
      <c r="K336" s="24">
        <f>COSS!P151</f>
        <v>7129122.0428689644</v>
      </c>
      <c r="L336" s="24">
        <f>COSS!Q151</f>
        <v>0</v>
      </c>
      <c r="M336" s="24">
        <f>COSS!R151</f>
        <v>0</v>
      </c>
      <c r="N336" s="24">
        <f>COSS!T151</f>
        <v>1364556.8625922929</v>
      </c>
      <c r="O336" s="24">
        <f>COSS!U151</f>
        <v>22007214.411436405</v>
      </c>
      <c r="P336" s="24">
        <f>COSS!V151</f>
        <v>0</v>
      </c>
      <c r="Q336" s="24">
        <f>COSS!W151</f>
        <v>0</v>
      </c>
      <c r="R336" s="24">
        <f>COSS!Y151</f>
        <v>11542320.227565223</v>
      </c>
      <c r="S336" s="24">
        <f>COSS!Z151</f>
        <v>192571.08395502905</v>
      </c>
      <c r="T336" s="24">
        <f>COSS!AB151</f>
        <v>156014.84479287587</v>
      </c>
      <c r="U336" s="24">
        <f>COSS!AC151</f>
        <v>534485.18318452069</v>
      </c>
      <c r="V336" s="24">
        <f>COSS!AD151</f>
        <v>115217.86905793863</v>
      </c>
    </row>
    <row r="337" spans="1:22">
      <c r="B337" s="18" t="str">
        <f>$B$9</f>
        <v>DISTSEC</v>
      </c>
      <c r="D337" s="24">
        <f>COSS!H152</f>
        <v>231086642.79253078</v>
      </c>
      <c r="E337" s="24">
        <f>COSS!I152</f>
        <v>172783818.26222348</v>
      </c>
      <c r="F337" s="24">
        <f>COSS!J152</f>
        <v>8329962.9462436363</v>
      </c>
      <c r="G337" s="24">
        <f>COSS!K152</f>
        <v>25134969.616151102</v>
      </c>
      <c r="H337" s="24">
        <f>COSS!L152</f>
        <v>0</v>
      </c>
      <c r="I337" s="24">
        <f>COSS!M152</f>
        <v>0</v>
      </c>
      <c r="J337" s="24">
        <f>COSS!O152</f>
        <v>16016100.470696278</v>
      </c>
      <c r="K337" s="24">
        <f>COSS!P152</f>
        <v>0</v>
      </c>
      <c r="L337" s="24">
        <f>COSS!Q152</f>
        <v>0</v>
      </c>
      <c r="M337" s="24">
        <f>COSS!R152</f>
        <v>0</v>
      </c>
      <c r="N337" s="24">
        <f>COSS!T152</f>
        <v>433041.75708842761</v>
      </c>
      <c r="O337" s="24">
        <f>COSS!U152</f>
        <v>0</v>
      </c>
      <c r="P337" s="24">
        <f>COSS!V152</f>
        <v>0</v>
      </c>
      <c r="Q337" s="24">
        <f>COSS!W152</f>
        <v>0</v>
      </c>
      <c r="R337" s="24">
        <f>COSS!Y152</f>
        <v>5907444.0496023139</v>
      </c>
      <c r="S337" s="24">
        <f>COSS!Z152</f>
        <v>0</v>
      </c>
      <c r="T337" s="24">
        <f>COSS!AB152</f>
        <v>61301.736938107701</v>
      </c>
      <c r="U337" s="24">
        <f>COSS!AC152</f>
        <v>2081429.7449600575</v>
      </c>
      <c r="V337" s="24">
        <f>COSS!AD152</f>
        <v>338574.20862739487</v>
      </c>
    </row>
    <row r="338" spans="1:22">
      <c r="B338" s="18" t="str">
        <f>$B$10</f>
        <v>ENERGY</v>
      </c>
      <c r="D338" s="24">
        <f>COSS!H153</f>
        <v>0</v>
      </c>
      <c r="E338" s="24">
        <f>COSS!I153</f>
        <v>0</v>
      </c>
      <c r="F338" s="24">
        <f>COSS!J153</f>
        <v>0</v>
      </c>
      <c r="G338" s="24">
        <f>COSS!K153</f>
        <v>0</v>
      </c>
      <c r="H338" s="24">
        <f>COSS!L153</f>
        <v>0</v>
      </c>
      <c r="I338" s="24">
        <f>COSS!M153</f>
        <v>0</v>
      </c>
      <c r="J338" s="24">
        <f>COSS!O153</f>
        <v>0</v>
      </c>
      <c r="K338" s="24">
        <f>COSS!P153</f>
        <v>0</v>
      </c>
      <c r="L338" s="24">
        <f>COSS!Q153</f>
        <v>0</v>
      </c>
      <c r="M338" s="24">
        <f>COSS!R153</f>
        <v>0</v>
      </c>
      <c r="N338" s="24">
        <f>COSS!T153</f>
        <v>0</v>
      </c>
      <c r="O338" s="24">
        <f>COSS!U153</f>
        <v>0</v>
      </c>
      <c r="P338" s="24">
        <f>COSS!V153</f>
        <v>0</v>
      </c>
      <c r="Q338" s="24">
        <f>COSS!W153</f>
        <v>0</v>
      </c>
      <c r="R338" s="24">
        <f>COSS!Y153</f>
        <v>0</v>
      </c>
      <c r="S338" s="24">
        <f>COSS!Z153</f>
        <v>0</v>
      </c>
      <c r="T338" s="24">
        <f>COSS!AB153</f>
        <v>0</v>
      </c>
      <c r="U338" s="24">
        <f>COSS!AC153</f>
        <v>0</v>
      </c>
      <c r="V338" s="24">
        <f>COSS!AD153</f>
        <v>0</v>
      </c>
    </row>
    <row r="339" spans="1:22">
      <c r="B339" s="18" t="str">
        <f>$B$11</f>
        <v>CUSTOMER</v>
      </c>
      <c r="D339" s="24">
        <f>COSS!H154</f>
        <v>108582390.90999998</v>
      </c>
      <c r="E339" s="24">
        <f>COSS!I154</f>
        <v>49422070.474438459</v>
      </c>
      <c r="F339" s="24">
        <f>COSS!J154</f>
        <v>13304129.705685806</v>
      </c>
      <c r="G339" s="24">
        <f>COSS!K154</f>
        <v>3773925.7865963955</v>
      </c>
      <c r="H339" s="24">
        <f>COSS!L154</f>
        <v>1248284.6553893765</v>
      </c>
      <c r="I339" s="24">
        <f>COSS!M154</f>
        <v>202761.48214395292</v>
      </c>
      <c r="J339" s="24">
        <f>COSS!O154</f>
        <v>1089769.8467774005</v>
      </c>
      <c r="K339" s="24">
        <f>COSS!P154</f>
        <v>324111.33634420758</v>
      </c>
      <c r="L339" s="24">
        <f>COSS!Q154</f>
        <v>706450.93780195573</v>
      </c>
      <c r="M339" s="24">
        <f>COSS!R154</f>
        <v>124161.41616487224</v>
      </c>
      <c r="N339" s="24">
        <f>COSS!T154</f>
        <v>7497.9143411433161</v>
      </c>
      <c r="O339" s="24">
        <f>COSS!U154</f>
        <v>192269.46269195623</v>
      </c>
      <c r="P339" s="24">
        <f>COSS!V154</f>
        <v>1038897.7194602169</v>
      </c>
      <c r="Q339" s="24">
        <f>COSS!W154</f>
        <v>186242.50594184606</v>
      </c>
      <c r="R339" s="24">
        <f>COSS!Y154</f>
        <v>301788.57121652353</v>
      </c>
      <c r="S339" s="24">
        <f>COSS!Z154</f>
        <v>5493.3477864208598</v>
      </c>
      <c r="T339" s="24">
        <f>COSS!AB154</f>
        <v>5569.0721063698511</v>
      </c>
      <c r="U339" s="24">
        <f>COSS!AC154</f>
        <v>32710149.260938577</v>
      </c>
      <c r="V339" s="24">
        <f>COSS!AD154</f>
        <v>3938817.4141745125</v>
      </c>
    </row>
    <row r="340" spans="1:22">
      <c r="B340" s="18" t="str">
        <f>$B$12</f>
        <v>TOTAL</v>
      </c>
      <c r="D340" s="24">
        <f>COSS!H155</f>
        <v>785922165.69000018</v>
      </c>
      <c r="E340" s="24">
        <f>COSS!I155</f>
        <v>520455889.77530813</v>
      </c>
      <c r="F340" s="24">
        <f>COSS!J155</f>
        <v>35692819.10824658</v>
      </c>
      <c r="G340" s="24">
        <f>COSS!K155</f>
        <v>79956993.996934488</v>
      </c>
      <c r="H340" s="24">
        <f>COSS!L155</f>
        <v>2825936.5273386501</v>
      </c>
      <c r="I340" s="24">
        <f>COSS!M155</f>
        <v>202761.48214395292</v>
      </c>
      <c r="J340" s="24">
        <f>COSS!O155</f>
        <v>55383021.818390027</v>
      </c>
      <c r="K340" s="24">
        <f>COSS!P155</f>
        <v>7453233.379213172</v>
      </c>
      <c r="L340" s="24">
        <f>COSS!Q155</f>
        <v>706450.93780195573</v>
      </c>
      <c r="M340" s="24">
        <f>COSS!R155</f>
        <v>124161.41616487224</v>
      </c>
      <c r="N340" s="24">
        <f>COSS!T155</f>
        <v>1805096.5340218639</v>
      </c>
      <c r="O340" s="24">
        <f>COSS!U155</f>
        <v>22199483.87412836</v>
      </c>
      <c r="P340" s="24">
        <f>COSS!V155</f>
        <v>1038897.7194602169</v>
      </c>
      <c r="Q340" s="24">
        <f>COSS!W155</f>
        <v>186242.50594184606</v>
      </c>
      <c r="R340" s="24">
        <f>COSS!Y155</f>
        <v>17751552.848384064</v>
      </c>
      <c r="S340" s="24">
        <f>COSS!Z155</f>
        <v>198064.43174144992</v>
      </c>
      <c r="T340" s="24">
        <f>COSS!AB155</f>
        <v>222885.65383735346</v>
      </c>
      <c r="U340" s="24">
        <f>COSS!AC155</f>
        <v>35326064.189083159</v>
      </c>
      <c r="V340" s="24">
        <f>COSS!AD155</f>
        <v>4392609.4918598458</v>
      </c>
    </row>
    <row r="341" spans="1:22">
      <c r="A341" s="130" t="s">
        <v>66</v>
      </c>
      <c r="B341" s="18" t="str">
        <f>$B$5</f>
        <v>PRODUCTION</v>
      </c>
      <c r="C341" s="22"/>
      <c r="D341" s="23">
        <f t="shared" ref="D341:D348" si="142">SUM(E341:V341)</f>
        <v>0</v>
      </c>
      <c r="E341" s="23">
        <f t="shared" ref="E341:V341" si="143">E333/$D340</f>
        <v>0</v>
      </c>
      <c r="F341" s="23">
        <f t="shared" si="143"/>
        <v>0</v>
      </c>
      <c r="G341" s="23">
        <f t="shared" si="143"/>
        <v>0</v>
      </c>
      <c r="H341" s="23">
        <f t="shared" si="143"/>
        <v>0</v>
      </c>
      <c r="I341" s="23">
        <f>I333/$D340</f>
        <v>0</v>
      </c>
      <c r="J341" s="23">
        <f t="shared" si="143"/>
        <v>0</v>
      </c>
      <c r="K341" s="23">
        <f t="shared" si="143"/>
        <v>0</v>
      </c>
      <c r="L341" s="23">
        <f t="shared" si="143"/>
        <v>0</v>
      </c>
      <c r="M341" s="23">
        <f>M333/$D340</f>
        <v>0</v>
      </c>
      <c r="N341" s="23">
        <f>N333/$D340</f>
        <v>0</v>
      </c>
      <c r="O341" s="23">
        <f t="shared" si="143"/>
        <v>0</v>
      </c>
      <c r="P341" s="23">
        <f t="shared" si="143"/>
        <v>0</v>
      </c>
      <c r="Q341" s="23">
        <f>Q333/$D340</f>
        <v>0</v>
      </c>
      <c r="R341" s="23">
        <f t="shared" si="143"/>
        <v>0</v>
      </c>
      <c r="S341" s="23">
        <f t="shared" si="143"/>
        <v>0</v>
      </c>
      <c r="T341" s="23">
        <f t="shared" si="143"/>
        <v>0</v>
      </c>
      <c r="U341" s="23">
        <f>U333/$D340</f>
        <v>0</v>
      </c>
      <c r="V341" s="23">
        <f t="shared" si="143"/>
        <v>0</v>
      </c>
    </row>
    <row r="342" spans="1:22">
      <c r="A342" s="18" t="str">
        <f t="shared" ref="A342:A348" si="144">A341</f>
        <v>RB_GUP_EPIS_D</v>
      </c>
      <c r="B342" s="18" t="str">
        <f>$B$6</f>
        <v>BULKTRAN</v>
      </c>
      <c r="C342" s="22"/>
      <c r="D342" s="23">
        <f t="shared" si="142"/>
        <v>0</v>
      </c>
      <c r="E342" s="23">
        <f t="shared" ref="E342:V342" si="145">E334/$D340</f>
        <v>0</v>
      </c>
      <c r="F342" s="23">
        <f t="shared" si="145"/>
        <v>0</v>
      </c>
      <c r="G342" s="23">
        <f t="shared" si="145"/>
        <v>0</v>
      </c>
      <c r="H342" s="23">
        <f t="shared" si="145"/>
        <v>0</v>
      </c>
      <c r="I342" s="23">
        <f>I334/$D340</f>
        <v>0</v>
      </c>
      <c r="J342" s="23">
        <f t="shared" si="145"/>
        <v>0</v>
      </c>
      <c r="K342" s="23">
        <f t="shared" si="145"/>
        <v>0</v>
      </c>
      <c r="L342" s="23">
        <f t="shared" si="145"/>
        <v>0</v>
      </c>
      <c r="M342" s="23">
        <f>M334/$D340</f>
        <v>0</v>
      </c>
      <c r="N342" s="23">
        <f>N334/$D340</f>
        <v>0</v>
      </c>
      <c r="O342" s="23">
        <f t="shared" si="145"/>
        <v>0</v>
      </c>
      <c r="P342" s="23">
        <f t="shared" si="145"/>
        <v>0</v>
      </c>
      <c r="Q342" s="23">
        <f>Q334/$D340</f>
        <v>0</v>
      </c>
      <c r="R342" s="23">
        <f t="shared" si="145"/>
        <v>0</v>
      </c>
      <c r="S342" s="23">
        <f t="shared" si="145"/>
        <v>0</v>
      </c>
      <c r="T342" s="23">
        <f t="shared" si="145"/>
        <v>0</v>
      </c>
      <c r="U342" s="23">
        <f>U334/$D340</f>
        <v>0</v>
      </c>
      <c r="V342" s="23">
        <f t="shared" si="145"/>
        <v>0</v>
      </c>
    </row>
    <row r="343" spans="1:22">
      <c r="A343" s="18" t="str">
        <f t="shared" si="144"/>
        <v>RB_GUP_EPIS_D</v>
      </c>
      <c r="B343" s="18" t="str">
        <f>$B$7</f>
        <v>SUBTRAN</v>
      </c>
      <c r="C343" s="22"/>
      <c r="D343" s="23">
        <f t="shared" si="142"/>
        <v>0</v>
      </c>
      <c r="E343" s="23">
        <f t="shared" ref="E343:V343" si="146">E335/$D340</f>
        <v>0</v>
      </c>
      <c r="F343" s="23">
        <f t="shared" si="146"/>
        <v>0</v>
      </c>
      <c r="G343" s="23">
        <f t="shared" si="146"/>
        <v>0</v>
      </c>
      <c r="H343" s="23">
        <f t="shared" si="146"/>
        <v>0</v>
      </c>
      <c r="I343" s="23">
        <f>I335/$D340</f>
        <v>0</v>
      </c>
      <c r="J343" s="23">
        <f t="shared" si="146"/>
        <v>0</v>
      </c>
      <c r="K343" s="23">
        <f t="shared" si="146"/>
        <v>0</v>
      </c>
      <c r="L343" s="23">
        <f t="shared" si="146"/>
        <v>0</v>
      </c>
      <c r="M343" s="23">
        <f>M335/$D340</f>
        <v>0</v>
      </c>
      <c r="N343" s="23">
        <f>N335/$D340</f>
        <v>0</v>
      </c>
      <c r="O343" s="23">
        <f t="shared" si="146"/>
        <v>0</v>
      </c>
      <c r="P343" s="23">
        <f t="shared" si="146"/>
        <v>0</v>
      </c>
      <c r="Q343" s="23">
        <f>Q335/$D340</f>
        <v>0</v>
      </c>
      <c r="R343" s="23">
        <f t="shared" si="146"/>
        <v>0</v>
      </c>
      <c r="S343" s="23">
        <f t="shared" si="146"/>
        <v>0</v>
      </c>
      <c r="T343" s="23">
        <f t="shared" si="146"/>
        <v>0</v>
      </c>
      <c r="U343" s="23">
        <f>U335/$D340</f>
        <v>0</v>
      </c>
      <c r="V343" s="23">
        <f t="shared" si="146"/>
        <v>0</v>
      </c>
    </row>
    <row r="344" spans="1:22">
      <c r="A344" s="18" t="str">
        <f t="shared" si="144"/>
        <v>RB_GUP_EPIS_D</v>
      </c>
      <c r="B344" s="18" t="str">
        <f>$B$8</f>
        <v>DISTPRI</v>
      </c>
      <c r="C344" s="22"/>
      <c r="D344" s="23">
        <f t="shared" si="142"/>
        <v>0.56780830401402582</v>
      </c>
      <c r="E344" s="23">
        <f t="shared" ref="E344:V344" si="147">E336/$D340</f>
        <v>0.37949050689618569</v>
      </c>
      <c r="F344" s="23">
        <f t="shared" si="147"/>
        <v>1.7888191821100099E-2</v>
      </c>
      <c r="G344" s="23">
        <f t="shared" si="147"/>
        <v>6.4953122360875692E-2</v>
      </c>
      <c r="H344" s="23">
        <f t="shared" si="147"/>
        <v>2.0073894602071368E-3</v>
      </c>
      <c r="I344" s="23">
        <f>I336/$D340</f>
        <v>0</v>
      </c>
      <c r="J344" s="23">
        <f t="shared" si="147"/>
        <v>4.8703488935588075E-2</v>
      </c>
      <c r="K344" s="23">
        <f t="shared" si="147"/>
        <v>9.0710280917067065E-3</v>
      </c>
      <c r="L344" s="23">
        <f t="shared" si="147"/>
        <v>0</v>
      </c>
      <c r="M344" s="23">
        <f>M336/$D340</f>
        <v>0</v>
      </c>
      <c r="N344" s="23">
        <f>N336/$D340</f>
        <v>1.7362493668750016E-3</v>
      </c>
      <c r="O344" s="23">
        <f t="shared" si="147"/>
        <v>2.8001773422582091E-2</v>
      </c>
      <c r="P344" s="23">
        <f t="shared" si="147"/>
        <v>0</v>
      </c>
      <c r="Q344" s="23">
        <f>Q336/$D340</f>
        <v>0</v>
      </c>
      <c r="R344" s="23">
        <f t="shared" si="147"/>
        <v>1.4686340112868106E-2</v>
      </c>
      <c r="S344" s="23">
        <f t="shared" si="147"/>
        <v>2.4502564294768468E-4</v>
      </c>
      <c r="T344" s="23">
        <f t="shared" si="147"/>
        <v>1.9851182674801221E-4</v>
      </c>
      <c r="U344" s="23">
        <f>U336/$D340</f>
        <v>6.800739392752329E-4</v>
      </c>
      <c r="V344" s="23">
        <f t="shared" si="147"/>
        <v>1.4660213706631258E-4</v>
      </c>
    </row>
    <row r="345" spans="1:22">
      <c r="A345" s="18" t="str">
        <f t="shared" si="144"/>
        <v>RB_GUP_EPIS_D</v>
      </c>
      <c r="B345" s="18" t="str">
        <f>$B$9</f>
        <v>DISTSEC</v>
      </c>
      <c r="C345" s="22"/>
      <c r="D345" s="23">
        <f t="shared" si="142"/>
        <v>0.29403247914460889</v>
      </c>
      <c r="E345" s="23">
        <f t="shared" ref="E345:V345" si="148">E337/$D340</f>
        <v>0.21984851147508733</v>
      </c>
      <c r="F345" s="23">
        <f t="shared" si="148"/>
        <v>1.0598966805994519E-2</v>
      </c>
      <c r="G345" s="23">
        <f t="shared" si="148"/>
        <v>3.1981499839852288E-2</v>
      </c>
      <c r="H345" s="23">
        <f t="shared" si="148"/>
        <v>0</v>
      </c>
      <c r="I345" s="23">
        <f>I337/$D340</f>
        <v>0</v>
      </c>
      <c r="J345" s="23">
        <f t="shared" si="148"/>
        <v>2.0378736177564031E-2</v>
      </c>
      <c r="K345" s="23">
        <f t="shared" si="148"/>
        <v>0</v>
      </c>
      <c r="L345" s="23">
        <f t="shared" si="148"/>
        <v>0</v>
      </c>
      <c r="M345" s="23">
        <f>M337/$D340</f>
        <v>0</v>
      </c>
      <c r="N345" s="23">
        <f>N337/$D340</f>
        <v>5.5099827437522222E-4</v>
      </c>
      <c r="O345" s="23">
        <f t="shared" si="148"/>
        <v>0</v>
      </c>
      <c r="P345" s="23">
        <f t="shared" si="148"/>
        <v>0</v>
      </c>
      <c r="Q345" s="23">
        <f>Q337/$D340</f>
        <v>0</v>
      </c>
      <c r="R345" s="23">
        <f t="shared" si="148"/>
        <v>7.5165764594714987E-3</v>
      </c>
      <c r="S345" s="23">
        <f t="shared" si="148"/>
        <v>0</v>
      </c>
      <c r="T345" s="23">
        <f t="shared" si="148"/>
        <v>7.7999755719178448E-5</v>
      </c>
      <c r="U345" s="23">
        <f>U337/$D340</f>
        <v>2.6483917057265674E-3</v>
      </c>
      <c r="V345" s="23">
        <f t="shared" si="148"/>
        <v>4.3079865081823175E-4</v>
      </c>
    </row>
    <row r="346" spans="1:22">
      <c r="A346" s="18" t="str">
        <f t="shared" si="144"/>
        <v>RB_GUP_EPIS_D</v>
      </c>
      <c r="B346" s="18" t="str">
        <f>$B$10</f>
        <v>ENERGY</v>
      </c>
      <c r="C346" s="22"/>
      <c r="D346" s="23">
        <f t="shared" si="142"/>
        <v>0</v>
      </c>
      <c r="E346" s="23">
        <f t="shared" ref="E346:V346" si="149">E338/$D340</f>
        <v>0</v>
      </c>
      <c r="F346" s="23">
        <f t="shared" si="149"/>
        <v>0</v>
      </c>
      <c r="G346" s="23">
        <f t="shared" si="149"/>
        <v>0</v>
      </c>
      <c r="H346" s="23">
        <f t="shared" si="149"/>
        <v>0</v>
      </c>
      <c r="I346" s="23">
        <f>I338/$D340</f>
        <v>0</v>
      </c>
      <c r="J346" s="23">
        <f t="shared" si="149"/>
        <v>0</v>
      </c>
      <c r="K346" s="23">
        <f t="shared" si="149"/>
        <v>0</v>
      </c>
      <c r="L346" s="23">
        <f t="shared" si="149"/>
        <v>0</v>
      </c>
      <c r="M346" s="23">
        <f>M338/$D340</f>
        <v>0</v>
      </c>
      <c r="N346" s="23">
        <f>N338/$D340</f>
        <v>0</v>
      </c>
      <c r="O346" s="23">
        <f t="shared" si="149"/>
        <v>0</v>
      </c>
      <c r="P346" s="23">
        <f t="shared" si="149"/>
        <v>0</v>
      </c>
      <c r="Q346" s="23">
        <f>Q338/$D340</f>
        <v>0</v>
      </c>
      <c r="R346" s="23">
        <f t="shared" si="149"/>
        <v>0</v>
      </c>
      <c r="S346" s="23">
        <f t="shared" si="149"/>
        <v>0</v>
      </c>
      <c r="T346" s="23">
        <f t="shared" si="149"/>
        <v>0</v>
      </c>
      <c r="U346" s="23">
        <f>U338/$D340</f>
        <v>0</v>
      </c>
      <c r="V346" s="23">
        <f t="shared" si="149"/>
        <v>0</v>
      </c>
    </row>
    <row r="347" spans="1:22">
      <c r="A347" s="18" t="str">
        <f t="shared" si="144"/>
        <v>RB_GUP_EPIS_D</v>
      </c>
      <c r="B347" s="18" t="str">
        <f>$B$11</f>
        <v>CUSTOMER</v>
      </c>
      <c r="C347" s="22"/>
      <c r="D347" s="23">
        <f t="shared" si="142"/>
        <v>0.13815921684136509</v>
      </c>
      <c r="E347" s="23">
        <f t="shared" ref="E347:V347" si="150">E339/$D340</f>
        <v>6.2884179416225483E-2</v>
      </c>
      <c r="F347" s="23">
        <f t="shared" si="150"/>
        <v>1.6928049985720211E-2</v>
      </c>
      <c r="G347" s="23">
        <f t="shared" si="150"/>
        <v>4.8019078114218579E-3</v>
      </c>
      <c r="H347" s="23">
        <f t="shared" si="150"/>
        <v>1.5883056998315416E-3</v>
      </c>
      <c r="I347" s="23">
        <f>I339/$D340</f>
        <v>2.5799181012529216E-4</v>
      </c>
      <c r="J347" s="23">
        <f t="shared" si="150"/>
        <v>1.3866129425432825E-3</v>
      </c>
      <c r="K347" s="23">
        <f t="shared" si="150"/>
        <v>4.1239622763362846E-4</v>
      </c>
      <c r="L347" s="23">
        <f t="shared" si="150"/>
        <v>8.9888155423346189E-4</v>
      </c>
      <c r="M347" s="23">
        <f>M339/$D340</f>
        <v>1.5798182260944981E-4</v>
      </c>
      <c r="N347" s="23">
        <f>N339/$D340</f>
        <v>9.5402759566661723E-6</v>
      </c>
      <c r="O347" s="23">
        <f t="shared" si="150"/>
        <v>2.446418628785629E-4</v>
      </c>
      <c r="P347" s="23">
        <f t="shared" si="150"/>
        <v>1.3218837243865198E-3</v>
      </c>
      <c r="Q347" s="23">
        <f>Q339/$D340</f>
        <v>2.3697321957872824E-4</v>
      </c>
      <c r="R347" s="23">
        <f t="shared" si="150"/>
        <v>3.8399295043621567E-4</v>
      </c>
      <c r="S347" s="23">
        <f t="shared" si="150"/>
        <v>6.9896842540354822E-6</v>
      </c>
      <c r="T347" s="23">
        <f t="shared" si="150"/>
        <v>7.0860351692466717E-6</v>
      </c>
      <c r="U347" s="23">
        <f>U339/$D340</f>
        <v>4.1620087444945275E-2</v>
      </c>
      <c r="V347" s="23">
        <f t="shared" si="150"/>
        <v>5.0117143734156279E-3</v>
      </c>
    </row>
    <row r="348" spans="1:22">
      <c r="A348" s="18" t="str">
        <f t="shared" si="144"/>
        <v>RB_GUP_EPIS_D</v>
      </c>
      <c r="B348" s="18" t="str">
        <f>$B$12</f>
        <v>TOTAL</v>
      </c>
      <c r="C348" s="22"/>
      <c r="D348" s="23">
        <f t="shared" si="142"/>
        <v>0.99999999999999978</v>
      </c>
      <c r="E348" s="23">
        <f t="shared" ref="E348:V348" si="151">SUM(E341:E347)</f>
        <v>0.6622231977874985</v>
      </c>
      <c r="F348" s="23">
        <f t="shared" si="151"/>
        <v>4.5415208612814825E-2</v>
      </c>
      <c r="G348" s="23">
        <f t="shared" si="151"/>
        <v>0.10173653001214984</v>
      </c>
      <c r="H348" s="23">
        <f t="shared" si="151"/>
        <v>3.5956951600386784E-3</v>
      </c>
      <c r="I348" s="23">
        <f t="shared" si="151"/>
        <v>2.5799181012529216E-4</v>
      </c>
      <c r="J348" s="23">
        <f t="shared" si="151"/>
        <v>7.0468838055695399E-2</v>
      </c>
      <c r="K348" s="23">
        <f t="shared" si="151"/>
        <v>9.4834243193403344E-3</v>
      </c>
      <c r="L348" s="23">
        <f t="shared" si="151"/>
        <v>8.9888155423346189E-4</v>
      </c>
      <c r="M348" s="23">
        <f t="shared" si="151"/>
        <v>1.5798182260944981E-4</v>
      </c>
      <c r="N348" s="23">
        <f t="shared" si="151"/>
        <v>2.2967879172068901E-3</v>
      </c>
      <c r="O348" s="23">
        <f t="shared" si="151"/>
        <v>2.8246415285460656E-2</v>
      </c>
      <c r="P348" s="23">
        <f t="shared" si="151"/>
        <v>1.3218837243865198E-3</v>
      </c>
      <c r="Q348" s="23">
        <f t="shared" si="151"/>
        <v>2.3697321957872824E-4</v>
      </c>
      <c r="R348" s="23">
        <f t="shared" si="151"/>
        <v>2.2586909522775821E-2</v>
      </c>
      <c r="S348" s="23">
        <f t="shared" si="151"/>
        <v>2.5201532720172016E-4</v>
      </c>
      <c r="T348" s="23">
        <f t="shared" si="151"/>
        <v>2.8359761763643734E-4</v>
      </c>
      <c r="U348" s="23">
        <f t="shared" si="151"/>
        <v>4.4948553089947073E-2</v>
      </c>
      <c r="V348" s="23">
        <f t="shared" si="151"/>
        <v>5.5891151613001724E-3</v>
      </c>
    </row>
    <row r="350" spans="1:22" ht="12">
      <c r="A350" s="38" t="s">
        <v>138</v>
      </c>
      <c r="B350" s="18" t="str">
        <f>$B$5</f>
        <v>PRODUCTION</v>
      </c>
      <c r="D350" s="24">
        <f ca="1">+COSS!H166</f>
        <v>27667548.641592942</v>
      </c>
      <c r="E350" s="24">
        <f ca="1">COSS!I166</f>
        <v>13628563.848487603</v>
      </c>
      <c r="F350" s="24">
        <f ca="1">COSS!J166</f>
        <v>673708.60894189402</v>
      </c>
      <c r="G350" s="24">
        <f ca="1">COSS!K166</f>
        <v>2467756.0237847334</v>
      </c>
      <c r="H350" s="24">
        <f ca="1">COSS!L166</f>
        <v>77676.198113336795</v>
      </c>
      <c r="I350" s="24">
        <f ca="1">COSS!M166</f>
        <v>7284.2253082536226</v>
      </c>
      <c r="J350" s="24">
        <f ca="1">COSS!O166</f>
        <v>1875878.4640863384</v>
      </c>
      <c r="K350" s="24">
        <f ca="1">COSS!P166</f>
        <v>349530.80960521055</v>
      </c>
      <c r="L350" s="24">
        <f ca="1">COSS!Q166</f>
        <v>157946.46459675202</v>
      </c>
      <c r="M350" s="24">
        <f ca="1">COSS!R166</f>
        <v>7102.6759589402354</v>
      </c>
      <c r="N350" s="24">
        <f ca="1">COSS!T166</f>
        <v>65529.239510770858</v>
      </c>
      <c r="O350" s="24">
        <f ca="1">COSS!U166</f>
        <v>1072374.8396011707</v>
      </c>
      <c r="P350" s="24">
        <f ca="1">COSS!V166</f>
        <v>5667531.1593567105</v>
      </c>
      <c r="Q350" s="24">
        <f ca="1">COSS!W166</f>
        <v>1023462.1922225666</v>
      </c>
      <c r="R350" s="24">
        <f ca="1">COSS!Y166</f>
        <v>576079.29967599281</v>
      </c>
      <c r="S350" s="24">
        <f ca="1">COSS!Z166</f>
        <v>9649.1080657746515</v>
      </c>
      <c r="T350" s="24">
        <f ca="1">COSS!AB166</f>
        <v>7475.4842768984008</v>
      </c>
      <c r="U350" s="24">
        <f ca="1">COSS!AC166</f>
        <v>0</v>
      </c>
      <c r="V350" s="24">
        <f ca="1">COSS!AD166</f>
        <v>0</v>
      </c>
    </row>
    <row r="351" spans="1:22">
      <c r="B351" s="18" t="str">
        <f>$B$6</f>
        <v>BULKTRAN</v>
      </c>
      <c r="D351" s="24">
        <f ca="1">COSS!H167</f>
        <v>101092.19145158969</v>
      </c>
      <c r="E351" s="24">
        <f ca="1">COSS!I167</f>
        <v>49796.293977065543</v>
      </c>
      <c r="F351" s="24">
        <f ca="1">COSS!J167</f>
        <v>2461.608744598087</v>
      </c>
      <c r="G351" s="24">
        <f ca="1">COSS!K167</f>
        <v>9016.7317547326038</v>
      </c>
      <c r="H351" s="24">
        <f ca="1">COSS!L167</f>
        <v>283.81470265494949</v>
      </c>
      <c r="I351" s="24">
        <f ca="1">COSS!M167</f>
        <v>26.615234655501222</v>
      </c>
      <c r="J351" s="24">
        <f ca="1">COSS!O167</f>
        <v>6854.118783268249</v>
      </c>
      <c r="K351" s="24">
        <f ca="1">COSS!P167</f>
        <v>1277.1220168641842</v>
      </c>
      <c r="L351" s="24">
        <f ca="1">COSS!Q167</f>
        <v>577.10765940835756</v>
      </c>
      <c r="M351" s="24">
        <f ca="1">COSS!R167</f>
        <v>25.951886347472588</v>
      </c>
      <c r="N351" s="24">
        <f ca="1">COSS!T167</f>
        <v>239.43192481972343</v>
      </c>
      <c r="O351" s="24">
        <f ca="1">COSS!U167</f>
        <v>3918.2626548221642</v>
      </c>
      <c r="P351" s="24">
        <f ca="1">COSS!V167</f>
        <v>20708.128227819456</v>
      </c>
      <c r="Q351" s="24">
        <f ca="1">COSS!W167</f>
        <v>3739.5447359614909</v>
      </c>
      <c r="R351" s="24">
        <f ca="1">COSS!Y167</f>
        <v>2104.8890022224323</v>
      </c>
      <c r="S351" s="24">
        <f ca="1">COSS!Z167</f>
        <v>35.256086202590609</v>
      </c>
      <c r="T351" s="24">
        <f ca="1">COSS!AB167</f>
        <v>27.314060146893151</v>
      </c>
      <c r="U351" s="24">
        <f ca="1">COSS!AC167</f>
        <v>0</v>
      </c>
      <c r="V351" s="24">
        <f ca="1">COSS!AD167</f>
        <v>0</v>
      </c>
    </row>
    <row r="352" spans="1:22">
      <c r="B352" s="18" t="str">
        <f>$B$7</f>
        <v>SUBTRAN</v>
      </c>
      <c r="D352" s="24">
        <f ca="1">COSS!H168</f>
        <v>22236.088957815828</v>
      </c>
      <c r="E352" s="24">
        <f ca="1">COSS!I168</f>
        <v>10826.027535738094</v>
      </c>
      <c r="F352" s="24">
        <f ca="1">COSS!J168</f>
        <v>522.47825100012892</v>
      </c>
      <c r="G352" s="24">
        <f ca="1">COSS!K168</f>
        <v>1900.7503303641672</v>
      </c>
      <c r="H352" s="24">
        <f ca="1">COSS!L168</f>
        <v>58.71238933076058</v>
      </c>
      <c r="I352" s="24">
        <f ca="1">COSS!M168</f>
        <v>7.3123175806756668</v>
      </c>
      <c r="J352" s="24">
        <f ca="1">COSS!O168</f>
        <v>1436.0465829662628</v>
      </c>
      <c r="K352" s="24">
        <f ca="1">COSS!P168</f>
        <v>266.9593848320294</v>
      </c>
      <c r="L352" s="24">
        <f ca="1">COSS!Q168</f>
        <v>158.84401489910613</v>
      </c>
      <c r="M352" s="24">
        <f ca="1">COSS!R168</f>
        <v>0</v>
      </c>
      <c r="N352" s="24">
        <f ca="1">COSS!T168</f>
        <v>50.144280909046614</v>
      </c>
      <c r="O352" s="24">
        <f ca="1">COSS!U168</f>
        <v>820.89050809053845</v>
      </c>
      <c r="P352" s="24">
        <f ca="1">COSS!V168</f>
        <v>5718.8840351178033</v>
      </c>
      <c r="Q352" s="24">
        <f ca="1">COSS!W168</f>
        <v>0</v>
      </c>
      <c r="R352" s="24">
        <f ca="1">COSS!Y168</f>
        <v>432.20794882301755</v>
      </c>
      <c r="S352" s="24">
        <f ca="1">COSS!Z168</f>
        <v>7.2049182491243942</v>
      </c>
      <c r="T352" s="24">
        <f ca="1">COSS!AB168</f>
        <v>5.7715484895580609</v>
      </c>
      <c r="U352" s="24">
        <f ca="1">COSS!AC168</f>
        <v>19.624498698455255</v>
      </c>
      <c r="V352" s="24">
        <f ca="1">COSS!AD168</f>
        <v>4.2304127270553469</v>
      </c>
    </row>
    <row r="353" spans="1:22">
      <c r="B353" s="18" t="str">
        <f>$B$8</f>
        <v>DISTPRI</v>
      </c>
      <c r="D353" s="24">
        <f ca="1">COSS!H169</f>
        <v>14246628.357895605</v>
      </c>
      <c r="E353" s="24">
        <f ca="1">COSS!I169</f>
        <v>9521629.3577943668</v>
      </c>
      <c r="F353" s="24">
        <f ca="1">COSS!J169</f>
        <v>448824.75136127253</v>
      </c>
      <c r="G353" s="24">
        <f ca="1">COSS!K169</f>
        <v>1629710.2180764454</v>
      </c>
      <c r="H353" s="24">
        <f ca="1">COSS!L169</f>
        <v>50366.525827387894</v>
      </c>
      <c r="I353" s="24">
        <f ca="1">COSS!M169</f>
        <v>0</v>
      </c>
      <c r="J353" s="24">
        <f ca="1">COSS!O169</f>
        <v>1221997.8145671226</v>
      </c>
      <c r="K353" s="24">
        <f ca="1">COSS!P169</f>
        <v>227597.17519626871</v>
      </c>
      <c r="L353" s="24">
        <f ca="1">COSS!Q169</f>
        <v>0</v>
      </c>
      <c r="M353" s="24">
        <f ca="1">COSS!R169</f>
        <v>0</v>
      </c>
      <c r="N353" s="24">
        <f ca="1">COSS!T169</f>
        <v>43563.469029309366</v>
      </c>
      <c r="O353" s="24">
        <f ca="1">COSS!U169</f>
        <v>702580.17801668379</v>
      </c>
      <c r="P353" s="24">
        <f ca="1">COSS!V169</f>
        <v>0</v>
      </c>
      <c r="Q353" s="24">
        <f ca="1">COSS!W169</f>
        <v>0</v>
      </c>
      <c r="R353" s="24">
        <f ca="1">COSS!Y169</f>
        <v>368488.49875312526</v>
      </c>
      <c r="S353" s="24">
        <f ca="1">COSS!Z169</f>
        <v>6147.8306121142268</v>
      </c>
      <c r="T353" s="24">
        <f ca="1">COSS!AB169</f>
        <v>4980.7729128526998</v>
      </c>
      <c r="U353" s="24">
        <f ca="1">COSS!AC169</f>
        <v>17063.436022776055</v>
      </c>
      <c r="V353" s="24">
        <f ca="1">COSS!AD169</f>
        <v>3678.3297258812818</v>
      </c>
    </row>
    <row r="354" spans="1:22">
      <c r="B354" s="18" t="str">
        <f>$B$9</f>
        <v>DISTSEC</v>
      </c>
      <c r="D354" s="24">
        <f ca="1">COSS!H170</f>
        <v>5879758.7511629527</v>
      </c>
      <c r="E354" s="24">
        <f ca="1">COSS!I170</f>
        <v>4396304.1533246702</v>
      </c>
      <c r="F354" s="24">
        <f ca="1">COSS!J170</f>
        <v>211947.2243751089</v>
      </c>
      <c r="G354" s="24">
        <f ca="1">COSS!K170</f>
        <v>639533.10228087381</v>
      </c>
      <c r="H354" s="24">
        <f ca="1">COSS!L170</f>
        <v>0</v>
      </c>
      <c r="I354" s="24">
        <f ca="1">COSS!M170</f>
        <v>0</v>
      </c>
      <c r="J354" s="24">
        <f ca="1">COSS!O170</f>
        <v>407512.98198843939</v>
      </c>
      <c r="K354" s="24">
        <f ca="1">COSS!P170</f>
        <v>0</v>
      </c>
      <c r="L354" s="24">
        <f ca="1">COSS!Q170</f>
        <v>0</v>
      </c>
      <c r="M354" s="24">
        <f ca="1">COSS!R170</f>
        <v>0</v>
      </c>
      <c r="N354" s="24">
        <f ca="1">COSS!T170</f>
        <v>11018.296125170769</v>
      </c>
      <c r="O354" s="24">
        <f ca="1">COSS!U170</f>
        <v>0</v>
      </c>
      <c r="P354" s="24">
        <f ca="1">COSS!V170</f>
        <v>0</v>
      </c>
      <c r="Q354" s="24">
        <f ca="1">COSS!W170</f>
        <v>0</v>
      </c>
      <c r="R354" s="24">
        <f ca="1">COSS!Y170</f>
        <v>150308.75617869076</v>
      </c>
      <c r="S354" s="24">
        <f ca="1">COSS!Z170</f>
        <v>0</v>
      </c>
      <c r="T354" s="24">
        <f ca="1">COSS!AB170</f>
        <v>1559.7587981185475</v>
      </c>
      <c r="U354" s="24">
        <f ca="1">COSS!AC170</f>
        <v>52959.810268425164</v>
      </c>
      <c r="V354" s="24">
        <f ca="1">COSS!AD170</f>
        <v>8614.6678234547489</v>
      </c>
    </row>
    <row r="355" spans="1:22">
      <c r="B355" s="18" t="str">
        <f>$B$10</f>
        <v>ENERGY</v>
      </c>
      <c r="D355" s="24">
        <f ca="1">COSS!H171</f>
        <v>7283608.0755001707</v>
      </c>
      <c r="E355" s="24">
        <f ca="1">COSS!I171</f>
        <v>2733007.053710131</v>
      </c>
      <c r="F355" s="24">
        <f ca="1">COSS!J171</f>
        <v>177116.51721099383</v>
      </c>
      <c r="G355" s="24">
        <f ca="1">COSS!K171</f>
        <v>594245.11533416435</v>
      </c>
      <c r="H355" s="24">
        <f ca="1">COSS!L171</f>
        <v>18886.458840433239</v>
      </c>
      <c r="I355" s="24">
        <f ca="1">COSS!M171</f>
        <v>1741.1107184185512</v>
      </c>
      <c r="J355" s="24">
        <f ca="1">COSS!O171</f>
        <v>541781.56330605282</v>
      </c>
      <c r="K355" s="24">
        <f ca="1">COSS!P171</f>
        <v>100435.87705715297</v>
      </c>
      <c r="L355" s="24">
        <f ca="1">COSS!Q171</f>
        <v>45635.49178540516</v>
      </c>
      <c r="M355" s="24">
        <f ca="1">COSS!R171</f>
        <v>2114.4811827903754</v>
      </c>
      <c r="N355" s="24">
        <f ca="1">COSS!T171</f>
        <v>20762.096179895729</v>
      </c>
      <c r="O355" s="24">
        <f ca="1">COSS!U171</f>
        <v>364551.30564596056</v>
      </c>
      <c r="P355" s="24">
        <f ca="1">COSS!V171</f>
        <v>2069770.9594606056</v>
      </c>
      <c r="Q355" s="24">
        <f ca="1">COSS!W171</f>
        <v>392683.9933008966</v>
      </c>
      <c r="R355" s="24">
        <f ca="1">COSS!Y171</f>
        <v>146784.95667568379</v>
      </c>
      <c r="S355" s="24">
        <f ca="1">COSS!Z171</f>
        <v>2389.4250967839725</v>
      </c>
      <c r="T355" s="24">
        <f ca="1">COSS!AB171</f>
        <v>2665.2114891870729</v>
      </c>
      <c r="U355" s="24">
        <f ca="1">COSS!AC171</f>
        <v>57631.629518916059</v>
      </c>
      <c r="V355" s="24">
        <f ca="1">COSS!AD171</f>
        <v>11404.828986699524</v>
      </c>
    </row>
    <row r="356" spans="1:22">
      <c r="B356" s="18" t="str">
        <f>$B$11</f>
        <v>CUSTOMER</v>
      </c>
      <c r="D356" s="24">
        <f ca="1">COSS!H172</f>
        <v>5489912.8934389213</v>
      </c>
      <c r="E356" s="24">
        <f ca="1">COSS!I172</f>
        <v>3922548.2101657856</v>
      </c>
      <c r="F356" s="24">
        <f ca="1">COSS!J172</f>
        <v>671277.16106176365</v>
      </c>
      <c r="G356" s="24">
        <f ca="1">COSS!K172</f>
        <v>193291.64279639546</v>
      </c>
      <c r="H356" s="24">
        <f ca="1">COSS!L172</f>
        <v>32311.194875182548</v>
      </c>
      <c r="I356" s="24">
        <f ca="1">COSS!M172</f>
        <v>5105.0138425965752</v>
      </c>
      <c r="J356" s="24">
        <f ca="1">COSS!O172</f>
        <v>36068.672223733724</v>
      </c>
      <c r="K356" s="24">
        <f ca="1">COSS!P172</f>
        <v>9263.4341985726332</v>
      </c>
      <c r="L356" s="24">
        <f ca="1">COSS!Q172</f>
        <v>17718.058492644763</v>
      </c>
      <c r="M356" s="24">
        <f ca="1">COSS!R172</f>
        <v>3092.4154805013704</v>
      </c>
      <c r="N356" s="24">
        <f ca="1">COSS!T172</f>
        <v>250.84866709480585</v>
      </c>
      <c r="O356" s="24">
        <f ca="1">COSS!U172</f>
        <v>5514.8092082327912</v>
      </c>
      <c r="P356" s="24">
        <f ca="1">COSS!V172</f>
        <v>26069.970568630437</v>
      </c>
      <c r="Q356" s="24">
        <f ca="1">COSS!W172</f>
        <v>4640.3508553020774</v>
      </c>
      <c r="R356" s="24">
        <f ca="1">COSS!Y172</f>
        <v>9872.0693727227917</v>
      </c>
      <c r="S356" s="24">
        <f ca="1">COSS!Z172</f>
        <v>156.40070883160695</v>
      </c>
      <c r="T356" s="24">
        <f ca="1">COSS!AB172</f>
        <v>281.30400133105832</v>
      </c>
      <c r="U356" s="24">
        <f ca="1">COSS!AC172</f>
        <v>432935.90008207259</v>
      </c>
      <c r="V356" s="24">
        <f ca="1">COSS!AD172</f>
        <v>119515.43683752701</v>
      </c>
    </row>
    <row r="357" spans="1:22">
      <c r="B357" s="18" t="str">
        <f>$B$12</f>
        <v>TOTAL</v>
      </c>
      <c r="D357" s="24">
        <f ca="1">COSS!H173</f>
        <v>60690784.999999993</v>
      </c>
      <c r="E357" s="24">
        <f ca="1">COSS!I173</f>
        <v>34262674.944995359</v>
      </c>
      <c r="F357" s="24">
        <f ca="1">COSS!J173</f>
        <v>2185858.3499466311</v>
      </c>
      <c r="G357" s="24">
        <f ca="1">COSS!K173</f>
        <v>5535453.5843577106</v>
      </c>
      <c r="H357" s="24">
        <f ca="1">COSS!L173</f>
        <v>179582.90474832623</v>
      </c>
      <c r="I357" s="24">
        <f ca="1">COSS!M173</f>
        <v>14164.277421504925</v>
      </c>
      <c r="J357" s="24">
        <f ca="1">COSS!O173</f>
        <v>4091529.6615379211</v>
      </c>
      <c r="K357" s="24">
        <f ca="1">COSS!P173</f>
        <v>688371.37745890103</v>
      </c>
      <c r="L357" s="24">
        <f ca="1">COSS!Q173</f>
        <v>222035.96654910941</v>
      </c>
      <c r="M357" s="24">
        <f ca="1">COSS!R173</f>
        <v>12335.524508579454</v>
      </c>
      <c r="N357" s="24">
        <f ca="1">COSS!T173</f>
        <v>141413.52571797027</v>
      </c>
      <c r="O357" s="24">
        <f ca="1">COSS!U173</f>
        <v>2149760.285634961</v>
      </c>
      <c r="P357" s="24">
        <f ca="1">COSS!V173</f>
        <v>7789799.1016488839</v>
      </c>
      <c r="Q357" s="24">
        <f ca="1">COSS!W173</f>
        <v>1424526.0811147268</v>
      </c>
      <c r="R357" s="24">
        <f ca="1">COSS!Y173</f>
        <v>1254070.6776072609</v>
      </c>
      <c r="S357" s="24">
        <f ca="1">COSS!Z173</f>
        <v>18385.225487956173</v>
      </c>
      <c r="T357" s="24">
        <f ca="1">COSS!AB173</f>
        <v>16995.617087024231</v>
      </c>
      <c r="U357" s="24">
        <f ca="1">COSS!AC173</f>
        <v>560610.40039088822</v>
      </c>
      <c r="V357" s="24">
        <f ca="1">COSS!AD173</f>
        <v>143217.49378628962</v>
      </c>
    </row>
    <row r="358" spans="1:22">
      <c r="A358" s="130" t="s">
        <v>69</v>
      </c>
      <c r="B358" s="18" t="str">
        <f>$B$5</f>
        <v>PRODUCTION</v>
      </c>
      <c r="C358" s="22"/>
      <c r="D358" s="23">
        <f t="shared" ref="D358:D365" ca="1" si="152">SUM(E358:V358)</f>
        <v>0.4558772578340014</v>
      </c>
      <c r="E358" s="23">
        <f ca="1">E350/$D357</f>
        <v>0.22455738294516381</v>
      </c>
      <c r="F358" s="23">
        <f t="shared" ref="F358:V358" ca="1" si="153">F350/$D357</f>
        <v>1.1100673832804999E-2</v>
      </c>
      <c r="G358" s="23">
        <f t="shared" ca="1" si="153"/>
        <v>4.066113206123028E-2</v>
      </c>
      <c r="H358" s="23">
        <f t="shared" ca="1" si="153"/>
        <v>1.2798680740962044E-3</v>
      </c>
      <c r="I358" s="23">
        <f ca="1">I350/$D357</f>
        <v>1.2002193262541626E-4</v>
      </c>
      <c r="J358" s="23">
        <f t="shared" ca="1" si="153"/>
        <v>3.0908785643262625E-2</v>
      </c>
      <c r="K358" s="23">
        <f t="shared" ca="1" si="153"/>
        <v>5.7592072602984223E-3</v>
      </c>
      <c r="L358" s="23">
        <f t="shared" ca="1" si="153"/>
        <v>2.6024785244869058E-3</v>
      </c>
      <c r="M358" s="23">
        <f ca="1">M350/$D357</f>
        <v>1.1703055017232412E-4</v>
      </c>
      <c r="N358" s="23">
        <f ca="1">N350/$D357</f>
        <v>1.0797230503901188E-3</v>
      </c>
      <c r="O358" s="23">
        <f t="shared" ca="1" si="153"/>
        <v>1.7669483754431104E-2</v>
      </c>
      <c r="P358" s="23">
        <f t="shared" ca="1" si="153"/>
        <v>9.3383718127170556E-2</v>
      </c>
      <c r="Q358" s="23">
        <f ca="1">Q350/$D357</f>
        <v>1.6863551727376185E-2</v>
      </c>
      <c r="R358" s="23">
        <f t="shared" ca="1" si="153"/>
        <v>9.4920390249688298E-3</v>
      </c>
      <c r="S358" s="23">
        <f t="shared" ca="1" si="153"/>
        <v>1.589880253777349E-4</v>
      </c>
      <c r="T358" s="23">
        <f t="shared" ca="1" si="153"/>
        <v>1.2317330014595135E-4</v>
      </c>
      <c r="U358" s="23">
        <f ca="1">U350/$D357</f>
        <v>0</v>
      </c>
      <c r="V358" s="23">
        <f t="shared" ca="1" si="153"/>
        <v>0</v>
      </c>
    </row>
    <row r="359" spans="1:22">
      <c r="A359" s="18" t="str">
        <f t="shared" ref="A359:A365" si="154">A358</f>
        <v>RB_GUP_EPIS_G</v>
      </c>
      <c r="B359" s="18" t="str">
        <f>$B$6</f>
        <v>BULKTRAN</v>
      </c>
      <c r="C359" s="22"/>
      <c r="D359" s="23">
        <f t="shared" ca="1" si="152"/>
        <v>1.6656925998170845E-3</v>
      </c>
      <c r="E359" s="23">
        <f t="shared" ref="E359:V359" ca="1" si="155">E351/$D357</f>
        <v>8.2049184199982827E-4</v>
      </c>
      <c r="F359" s="23">
        <f t="shared" ca="1" si="155"/>
        <v>4.0559843551176463E-5</v>
      </c>
      <c r="G359" s="23">
        <f t="shared" ca="1" si="155"/>
        <v>1.485683824114749E-4</v>
      </c>
      <c r="H359" s="23">
        <f t="shared" ca="1" si="155"/>
        <v>4.6764052014642667E-6</v>
      </c>
      <c r="I359" s="23">
        <f ca="1">I351/$D357</f>
        <v>4.3853831608045975E-7</v>
      </c>
      <c r="J359" s="23">
        <f t="shared" ca="1" si="155"/>
        <v>1.1293508204364551E-4</v>
      </c>
      <c r="K359" s="23">
        <f t="shared" ca="1" si="155"/>
        <v>2.1043096029556782E-5</v>
      </c>
      <c r="L359" s="23">
        <f t="shared" ca="1" si="155"/>
        <v>9.5089832732985348E-6</v>
      </c>
      <c r="M359" s="23">
        <f ca="1">M351/$D357</f>
        <v>4.2760834857338873E-7</v>
      </c>
      <c r="N359" s="23">
        <f ca="1">N351/$D357</f>
        <v>3.9451116807884993E-6</v>
      </c>
      <c r="O359" s="23">
        <f t="shared" ca="1" si="155"/>
        <v>6.4561080480705021E-5</v>
      </c>
      <c r="P359" s="23">
        <f t="shared" ca="1" si="155"/>
        <v>3.4120712440643925E-4</v>
      </c>
      <c r="Q359" s="23">
        <f ca="1">Q351/$D357</f>
        <v>6.1616351410868911E-5</v>
      </c>
      <c r="R359" s="23">
        <f t="shared" ca="1" si="155"/>
        <v>3.4682184490156663E-5</v>
      </c>
      <c r="S359" s="23">
        <f t="shared" ca="1" si="155"/>
        <v>5.8091333309645958E-7</v>
      </c>
      <c r="T359" s="23">
        <f t="shared" ca="1" si="155"/>
        <v>4.5005283993102337E-7</v>
      </c>
      <c r="U359" s="23">
        <f ca="1">U351/$D357</f>
        <v>0</v>
      </c>
      <c r="V359" s="23">
        <f t="shared" ca="1" si="155"/>
        <v>0</v>
      </c>
    </row>
    <row r="360" spans="1:22">
      <c r="A360" s="18" t="str">
        <f t="shared" si="154"/>
        <v>RB_GUP_EPIS_G</v>
      </c>
      <c r="B360" s="18" t="str">
        <f>$B$7</f>
        <v>SUBTRAN</v>
      </c>
      <c r="C360" s="22"/>
      <c r="D360" s="23">
        <f t="shared" ca="1" si="152"/>
        <v>3.6638328137979812E-4</v>
      </c>
      <c r="E360" s="23">
        <f t="shared" ref="E360:V360" ca="1" si="156">E352/$D357</f>
        <v>1.7838008745047696E-4</v>
      </c>
      <c r="F360" s="23">
        <f t="shared" ca="1" si="156"/>
        <v>8.608856369218639E-6</v>
      </c>
      <c r="G360" s="23">
        <f t="shared" ca="1" si="156"/>
        <v>3.1318598537886226E-5</v>
      </c>
      <c r="H360" s="23">
        <f t="shared" ca="1" si="156"/>
        <v>9.6740204185463394E-7</v>
      </c>
      <c r="I360" s="23">
        <f ca="1">I352/$D357</f>
        <v>1.2048480804253344E-7</v>
      </c>
      <c r="J360" s="23">
        <f t="shared" ca="1" si="156"/>
        <v>2.3661690699276059E-5</v>
      </c>
      <c r="K360" s="23">
        <f t="shared" ca="1" si="156"/>
        <v>4.3986807030429648E-6</v>
      </c>
      <c r="L360" s="23">
        <f t="shared" ca="1" si="156"/>
        <v>2.6172674302879117E-6</v>
      </c>
      <c r="M360" s="23">
        <f ca="1">M352/$D357</f>
        <v>0</v>
      </c>
      <c r="N360" s="23">
        <f ca="1">N352/$D357</f>
        <v>8.2622561084102999E-7</v>
      </c>
      <c r="O360" s="23">
        <f t="shared" ca="1" si="156"/>
        <v>1.3525784978568634E-5</v>
      </c>
      <c r="P360" s="23">
        <f t="shared" ca="1" si="156"/>
        <v>9.4229857714277446E-5</v>
      </c>
      <c r="Q360" s="23">
        <f ca="1">Q352/$D357</f>
        <v>0</v>
      </c>
      <c r="R360" s="23">
        <f t="shared" ca="1" si="156"/>
        <v>7.1214756708620199E-6</v>
      </c>
      <c r="S360" s="23">
        <f t="shared" ca="1" si="156"/>
        <v>1.1871519290983623E-7</v>
      </c>
      <c r="T360" s="23">
        <f t="shared" ca="1" si="156"/>
        <v>9.5097608138666549E-8</v>
      </c>
      <c r="U360" s="23">
        <f ca="1">U352/$D357</f>
        <v>3.2335219751161989E-7</v>
      </c>
      <c r="V360" s="23">
        <f t="shared" ca="1" si="156"/>
        <v>6.9704366602859849E-8</v>
      </c>
    </row>
    <row r="361" spans="1:22">
      <c r="A361" s="18" t="str">
        <f t="shared" si="154"/>
        <v>RB_GUP_EPIS_G</v>
      </c>
      <c r="B361" s="18" t="str">
        <f>$B$8</f>
        <v>DISTPRI</v>
      </c>
      <c r="C361" s="22"/>
      <c r="D361" s="23">
        <f t="shared" ca="1" si="152"/>
        <v>0.23474121084272689</v>
      </c>
      <c r="E361" s="23">
        <f t="shared" ref="E361:V361" ca="1" si="157">E353/$D357</f>
        <v>0.15688756304263271</v>
      </c>
      <c r="F361" s="23">
        <f t="shared" ca="1" si="157"/>
        <v>7.3952701610511809E-3</v>
      </c>
      <c r="G361" s="23">
        <f t="shared" ca="1" si="157"/>
        <v>2.6852679827364986E-2</v>
      </c>
      <c r="H361" s="23">
        <f t="shared" ca="1" si="157"/>
        <v>8.2988753280070272E-4</v>
      </c>
      <c r="I361" s="23">
        <f ca="1">I353/$D357</f>
        <v>0</v>
      </c>
      <c r="J361" s="23">
        <f t="shared" ca="1" si="157"/>
        <v>2.013481642340139E-2</v>
      </c>
      <c r="K361" s="23">
        <f t="shared" ca="1" si="157"/>
        <v>3.7501109138111948E-3</v>
      </c>
      <c r="L361" s="23">
        <f t="shared" ca="1" si="157"/>
        <v>0</v>
      </c>
      <c r="M361" s="23">
        <f ca="1">M353/$D357</f>
        <v>0</v>
      </c>
      <c r="N361" s="23">
        <f ca="1">N353/$D357</f>
        <v>7.1779379735011453E-4</v>
      </c>
      <c r="O361" s="23">
        <f t="shared" ca="1" si="157"/>
        <v>1.1576389694361077E-2</v>
      </c>
      <c r="P361" s="23">
        <f t="shared" ca="1" si="157"/>
        <v>0</v>
      </c>
      <c r="Q361" s="23">
        <f ca="1">Q353/$D357</f>
        <v>0</v>
      </c>
      <c r="R361" s="23">
        <f t="shared" ca="1" si="157"/>
        <v>6.0715724595278393E-3</v>
      </c>
      <c r="S361" s="23">
        <f t="shared" ca="1" si="157"/>
        <v>1.0129759587249081E-4</v>
      </c>
      <c r="T361" s="23">
        <f t="shared" ca="1" si="157"/>
        <v>8.2068025860148293E-5</v>
      </c>
      <c r="U361" s="23">
        <f ca="1">U353/$D357</f>
        <v>2.8115365492102396E-4</v>
      </c>
      <c r="V361" s="23">
        <f t="shared" ca="1" si="157"/>
        <v>6.0607713772054229E-5</v>
      </c>
    </row>
    <row r="362" spans="1:22">
      <c r="A362" s="18" t="str">
        <f t="shared" si="154"/>
        <v>RB_GUP_EPIS_G</v>
      </c>
      <c r="B362" s="18" t="str">
        <f>$B$9</f>
        <v>DISTSEC</v>
      </c>
      <c r="C362" s="22"/>
      <c r="D362" s="23">
        <f t="shared" ca="1" si="152"/>
        <v>9.6880584938272812E-2</v>
      </c>
      <c r="E362" s="23">
        <f t="shared" ref="E362:V362" ca="1" si="158">E354/$D357</f>
        <v>7.2437753990571563E-2</v>
      </c>
      <c r="F362" s="23">
        <f t="shared" ca="1" si="158"/>
        <v>3.4922472064763854E-3</v>
      </c>
      <c r="G362" s="23">
        <f t="shared" ca="1" si="158"/>
        <v>1.0537565172058228E-2</v>
      </c>
      <c r="H362" s="23">
        <f t="shared" ca="1" si="158"/>
        <v>0</v>
      </c>
      <c r="I362" s="23">
        <f ca="1">I354/$D357</f>
        <v>0</v>
      </c>
      <c r="J362" s="23">
        <f t="shared" ca="1" si="158"/>
        <v>6.7145775423474822E-3</v>
      </c>
      <c r="K362" s="23">
        <f t="shared" ca="1" si="158"/>
        <v>0</v>
      </c>
      <c r="L362" s="23">
        <f t="shared" ca="1" si="158"/>
        <v>0</v>
      </c>
      <c r="M362" s="23">
        <f ca="1">M354/$D357</f>
        <v>0</v>
      </c>
      <c r="N362" s="23">
        <f ca="1">N354/$D357</f>
        <v>1.8154809045839117E-4</v>
      </c>
      <c r="O362" s="23">
        <f t="shared" ca="1" si="158"/>
        <v>0</v>
      </c>
      <c r="P362" s="23">
        <f t="shared" ca="1" si="158"/>
        <v>0</v>
      </c>
      <c r="Q362" s="23">
        <f ca="1">Q354/$D357</f>
        <v>0</v>
      </c>
      <c r="R362" s="23">
        <f t="shared" ca="1" si="158"/>
        <v>2.4766322626851964E-3</v>
      </c>
      <c r="S362" s="23">
        <f t="shared" ca="1" si="158"/>
        <v>0</v>
      </c>
      <c r="T362" s="23">
        <f t="shared" ca="1" si="158"/>
        <v>2.5700092660171519E-5</v>
      </c>
      <c r="U362" s="23">
        <f ca="1">U354/$D357</f>
        <v>8.7261699232305478E-4</v>
      </c>
      <c r="V362" s="23">
        <f t="shared" ca="1" si="158"/>
        <v>1.4194358869233195E-4</v>
      </c>
    </row>
    <row r="363" spans="1:22">
      <c r="A363" s="18" t="str">
        <f t="shared" si="154"/>
        <v>RB_GUP_EPIS_G</v>
      </c>
      <c r="B363" s="18" t="str">
        <f>$B$10</f>
        <v>ENERGY</v>
      </c>
      <c r="C363" s="22"/>
      <c r="D363" s="23">
        <f t="shared" ca="1" si="152"/>
        <v>0.12001176250233329</v>
      </c>
      <c r="E363" s="23">
        <f t="shared" ref="E363:V363" ca="1" si="159">E355/$D357</f>
        <v>4.5031664258587713E-2</v>
      </c>
      <c r="F363" s="23">
        <f t="shared" ca="1" si="159"/>
        <v>2.9183428293272835E-3</v>
      </c>
      <c r="G363" s="23">
        <f t="shared" ca="1" si="159"/>
        <v>9.7913565516439503E-3</v>
      </c>
      <c r="H363" s="23">
        <f t="shared" ca="1" si="159"/>
        <v>3.1119153987599997E-4</v>
      </c>
      <c r="I363" s="23">
        <f ca="1">I355/$D357</f>
        <v>2.8688222082125836E-5</v>
      </c>
      <c r="J363" s="23">
        <f t="shared" ca="1" si="159"/>
        <v>8.9269163894659283E-3</v>
      </c>
      <c r="K363" s="23">
        <f t="shared" ca="1" si="159"/>
        <v>1.6548785298650033E-3</v>
      </c>
      <c r="L363" s="23">
        <f t="shared" ca="1" si="159"/>
        <v>7.5193444582081386E-4</v>
      </c>
      <c r="M363" s="23">
        <f ca="1">M355/$D357</f>
        <v>3.4840234523089058E-5</v>
      </c>
      <c r="N363" s="23">
        <f ca="1">N355/$D357</f>
        <v>3.4209635251703749E-4</v>
      </c>
      <c r="O363" s="23">
        <f t="shared" ca="1" si="159"/>
        <v>6.0066994626278205E-3</v>
      </c>
      <c r="P363" s="23">
        <f t="shared" ca="1" si="159"/>
        <v>3.410354569413801E-2</v>
      </c>
      <c r="Q363" s="23">
        <f ca="1">Q355/$D357</f>
        <v>6.4702408001626058E-3</v>
      </c>
      <c r="R363" s="23">
        <f t="shared" ca="1" si="159"/>
        <v>2.4185707381389745E-3</v>
      </c>
      <c r="S363" s="23">
        <f t="shared" ca="1" si="159"/>
        <v>3.9370476041527111E-5</v>
      </c>
      <c r="T363" s="23">
        <f t="shared" ca="1" si="159"/>
        <v>4.3914599048060973E-5</v>
      </c>
      <c r="U363" s="23">
        <f ca="1">U355/$D357</f>
        <v>9.4959439919777055E-4</v>
      </c>
      <c r="V363" s="23">
        <f t="shared" ca="1" si="159"/>
        <v>1.8791697926957981E-4</v>
      </c>
    </row>
    <row r="364" spans="1:22">
      <c r="A364" s="18" t="str">
        <f t="shared" si="154"/>
        <v>RB_GUP_EPIS_G</v>
      </c>
      <c r="B364" s="18" t="str">
        <f>$B$11</f>
        <v>CUSTOMER</v>
      </c>
      <c r="C364" s="22"/>
      <c r="D364" s="23">
        <f t="shared" ca="1" si="152"/>
        <v>9.0457108001468819E-2</v>
      </c>
      <c r="E364" s="23">
        <f t="shared" ref="E364:V364" ca="1" si="160">E356/$D357</f>
        <v>6.4631693430325307E-2</v>
      </c>
      <c r="F364" s="23">
        <f t="shared" ca="1" si="160"/>
        <v>1.106061094879171E-2</v>
      </c>
      <c r="G364" s="23">
        <f t="shared" ca="1" si="160"/>
        <v>3.1848598233882703E-3</v>
      </c>
      <c r="H364" s="23">
        <f t="shared" ca="1" si="160"/>
        <v>5.3239045886756199E-4</v>
      </c>
      <c r="I364" s="23">
        <f ca="1">I356/$D357</f>
        <v>8.411513943338475E-5</v>
      </c>
      <c r="J364" s="23">
        <f t="shared" ca="1" si="160"/>
        <v>5.9430228532607917E-4</v>
      </c>
      <c r="K364" s="23">
        <f t="shared" ca="1" si="160"/>
        <v>1.5263329018684854E-4</v>
      </c>
      <c r="L364" s="23">
        <f t="shared" ca="1" si="160"/>
        <v>2.9193984708955015E-4</v>
      </c>
      <c r="M364" s="23">
        <f ca="1">M356/$D357</f>
        <v>5.0953624681265379E-5</v>
      </c>
      <c r="N364" s="23">
        <f ca="1">N356/$D357</f>
        <v>4.1332249549055241E-6</v>
      </c>
      <c r="O364" s="23">
        <f t="shared" ca="1" si="160"/>
        <v>9.0867323733459564E-5</v>
      </c>
      <c r="P364" s="23">
        <f t="shared" ca="1" si="160"/>
        <v>4.2955401826867852E-4</v>
      </c>
      <c r="Q364" s="23">
        <f ca="1">Q356/$D357</f>
        <v>7.6458903197611922E-5</v>
      </c>
      <c r="R364" s="23">
        <f t="shared" ca="1" si="160"/>
        <v>1.626617512481144E-4</v>
      </c>
      <c r="S364" s="23">
        <f t="shared" ca="1" si="160"/>
        <v>2.5770091593247142E-6</v>
      </c>
      <c r="T364" s="23">
        <f t="shared" ca="1" si="160"/>
        <v>4.6350364611540013E-6</v>
      </c>
      <c r="U364" s="23">
        <f ca="1">U356/$D357</f>
        <v>7.1334700989956323E-3</v>
      </c>
      <c r="V364" s="23">
        <f t="shared" ca="1" si="160"/>
        <v>1.9692517873599268E-3</v>
      </c>
    </row>
    <row r="365" spans="1:22">
      <c r="A365" s="18" t="str">
        <f t="shared" si="154"/>
        <v>RB_GUP_EPIS_G</v>
      </c>
      <c r="B365" s="18" t="str">
        <f>$B$12</f>
        <v>TOTAL</v>
      </c>
      <c r="C365" s="22"/>
      <c r="D365" s="23">
        <f t="shared" ca="1" si="152"/>
        <v>1.0000000000000002</v>
      </c>
      <c r="E365" s="23">
        <f t="shared" ref="E365:V365" ca="1" si="161">SUM(E358:E364)</f>
        <v>0.56454492959673142</v>
      </c>
      <c r="F365" s="23">
        <f t="shared" ca="1" si="161"/>
        <v>3.601631367837195E-2</v>
      </c>
      <c r="G365" s="23">
        <f t="shared" ca="1" si="161"/>
        <v>9.1207480416635081E-2</v>
      </c>
      <c r="H365" s="23">
        <f t="shared" ca="1" si="161"/>
        <v>2.9589814128837882E-3</v>
      </c>
      <c r="I365" s="23">
        <f t="shared" ca="1" si="161"/>
        <v>2.3338431726504984E-4</v>
      </c>
      <c r="J365" s="23">
        <f t="shared" ca="1" si="161"/>
        <v>6.7415995056546413E-2</v>
      </c>
      <c r="K365" s="23">
        <f t="shared" ca="1" si="161"/>
        <v>1.1342271770894067E-2</v>
      </c>
      <c r="L365" s="23">
        <f t="shared" ca="1" si="161"/>
        <v>3.6584790681008562E-3</v>
      </c>
      <c r="M365" s="23">
        <f t="shared" ca="1" si="161"/>
        <v>2.0325201772525194E-4</v>
      </c>
      <c r="N365" s="23">
        <f t="shared" ca="1" si="161"/>
        <v>2.3300658529621966E-3</v>
      </c>
      <c r="O365" s="23">
        <f t="shared" ca="1" si="161"/>
        <v>3.5421527100612735E-2</v>
      </c>
      <c r="P365" s="23">
        <f t="shared" ca="1" si="161"/>
        <v>0.12835225482169796</v>
      </c>
      <c r="Q365" s="23">
        <f t="shared" ca="1" si="161"/>
        <v>2.3471867782147271E-2</v>
      </c>
      <c r="R365" s="23">
        <f t="shared" ca="1" si="161"/>
        <v>2.0663279896729975E-2</v>
      </c>
      <c r="S365" s="23">
        <f t="shared" ca="1" si="161"/>
        <v>3.0293273497708381E-4</v>
      </c>
      <c r="T365" s="23">
        <f t="shared" ca="1" si="161"/>
        <v>2.8003620462355584E-4</v>
      </c>
      <c r="U365" s="23">
        <f t="shared" ca="1" si="161"/>
        <v>9.2371584976349928E-3</v>
      </c>
      <c r="V365" s="23">
        <f t="shared" ca="1" si="161"/>
        <v>2.3597897734604955E-3</v>
      </c>
    </row>
    <row r="367" spans="1:22">
      <c r="A367" s="18" t="s">
        <v>586</v>
      </c>
      <c r="B367" s="18" t="s">
        <v>592</v>
      </c>
      <c r="D367" s="157">
        <v>4785016</v>
      </c>
      <c r="E367" s="183" t="s">
        <v>692</v>
      </c>
    </row>
    <row r="368" spans="1:22" ht="12">
      <c r="A368" s="38" t="s">
        <v>581</v>
      </c>
      <c r="B368" s="18" t="str">
        <f>$B$5</f>
        <v>PRODUCTION</v>
      </c>
      <c r="D368" s="146">
        <f>-$D$367*D5+D299</f>
        <v>819510240.99999964</v>
      </c>
      <c r="E368" s="146">
        <f t="shared" ref="E368:V375" si="162">-$D$367*E5+E299</f>
        <v>403676805.22183496</v>
      </c>
      <c r="F368" s="146">
        <f t="shared" si="162"/>
        <v>19955186.909755751</v>
      </c>
      <c r="G368" s="146">
        <f t="shared" si="162"/>
        <v>73094706.00300324</v>
      </c>
      <c r="H368" s="146">
        <f t="shared" si="162"/>
        <v>2300761.8296956345</v>
      </c>
      <c r="I368" s="146">
        <f t="shared" si="162"/>
        <v>215758.08233661909</v>
      </c>
      <c r="J368" s="146">
        <f t="shared" si="162"/>
        <v>55563347.230519056</v>
      </c>
      <c r="K368" s="146">
        <f t="shared" si="162"/>
        <v>10353070.368723469</v>
      </c>
      <c r="L368" s="146">
        <f t="shared" si="162"/>
        <v>4678359.7254508995</v>
      </c>
      <c r="M368" s="146">
        <f t="shared" si="162"/>
        <v>210380.60734103734</v>
      </c>
      <c r="N368" s="146">
        <f t="shared" si="162"/>
        <v>1940970.0353173998</v>
      </c>
      <c r="O368" s="146">
        <f t="shared" si="162"/>
        <v>31763643.921917535</v>
      </c>
      <c r="P368" s="146">
        <f t="shared" si="162"/>
        <v>167871750.63630846</v>
      </c>
      <c r="Q368" s="146">
        <f t="shared" si="162"/>
        <v>30314855.814216211</v>
      </c>
      <c r="R368" s="146">
        <f t="shared" si="162"/>
        <v>17063415.766544141</v>
      </c>
      <c r="S368" s="146">
        <f t="shared" si="162"/>
        <v>285805.69167340425</v>
      </c>
      <c r="T368" s="146">
        <f t="shared" si="162"/>
        <v>221423.15536198521</v>
      </c>
      <c r="U368" s="146">
        <f t="shared" si="162"/>
        <v>0</v>
      </c>
      <c r="V368" s="146">
        <f t="shared" si="162"/>
        <v>0</v>
      </c>
    </row>
    <row r="369" spans="1:22">
      <c r="B369" s="18" t="str">
        <f>$B$6</f>
        <v>BULKTRAN</v>
      </c>
      <c r="D369" s="146">
        <f t="shared" ref="D369:S375" si="163">-$D$367*D6+D300</f>
        <v>0</v>
      </c>
      <c r="E369" s="146">
        <f t="shared" si="163"/>
        <v>0</v>
      </c>
      <c r="F369" s="146">
        <f t="shared" si="163"/>
        <v>0</v>
      </c>
      <c r="G369" s="146">
        <f t="shared" si="163"/>
        <v>0</v>
      </c>
      <c r="H369" s="146">
        <f t="shared" si="163"/>
        <v>0</v>
      </c>
      <c r="I369" s="146">
        <f t="shared" si="163"/>
        <v>0</v>
      </c>
      <c r="J369" s="146">
        <f t="shared" si="163"/>
        <v>0</v>
      </c>
      <c r="K369" s="146">
        <f t="shared" si="163"/>
        <v>0</v>
      </c>
      <c r="L369" s="146">
        <f t="shared" si="163"/>
        <v>0</v>
      </c>
      <c r="M369" s="146">
        <f t="shared" si="163"/>
        <v>0</v>
      </c>
      <c r="N369" s="146">
        <f t="shared" si="163"/>
        <v>0</v>
      </c>
      <c r="O369" s="146">
        <f t="shared" si="163"/>
        <v>0</v>
      </c>
      <c r="P369" s="146">
        <f t="shared" si="163"/>
        <v>0</v>
      </c>
      <c r="Q369" s="146">
        <f t="shared" si="163"/>
        <v>0</v>
      </c>
      <c r="R369" s="146">
        <f t="shared" si="163"/>
        <v>0</v>
      </c>
      <c r="S369" s="146">
        <f t="shared" si="163"/>
        <v>0</v>
      </c>
      <c r="T369" s="146">
        <f t="shared" si="162"/>
        <v>0</v>
      </c>
      <c r="U369" s="146">
        <f t="shared" si="162"/>
        <v>0</v>
      </c>
      <c r="V369" s="146">
        <f t="shared" si="162"/>
        <v>0</v>
      </c>
    </row>
    <row r="370" spans="1:22">
      <c r="B370" s="18" t="str">
        <f>$B$7</f>
        <v>SUBTRAN</v>
      </c>
      <c r="D370" s="146">
        <f t="shared" si="163"/>
        <v>0</v>
      </c>
      <c r="E370" s="146">
        <f t="shared" si="162"/>
        <v>0</v>
      </c>
      <c r="F370" s="146">
        <f t="shared" si="162"/>
        <v>0</v>
      </c>
      <c r="G370" s="146">
        <f t="shared" si="162"/>
        <v>0</v>
      </c>
      <c r="H370" s="146">
        <f t="shared" si="162"/>
        <v>0</v>
      </c>
      <c r="I370" s="146">
        <f t="shared" si="162"/>
        <v>0</v>
      </c>
      <c r="J370" s="146">
        <f t="shared" si="162"/>
        <v>0</v>
      </c>
      <c r="K370" s="146">
        <f t="shared" si="162"/>
        <v>0</v>
      </c>
      <c r="L370" s="146">
        <f t="shared" si="162"/>
        <v>0</v>
      </c>
      <c r="M370" s="146">
        <f t="shared" si="162"/>
        <v>0</v>
      </c>
      <c r="N370" s="146">
        <f t="shared" si="162"/>
        <v>0</v>
      </c>
      <c r="O370" s="146">
        <f t="shared" si="162"/>
        <v>0</v>
      </c>
      <c r="P370" s="146">
        <f t="shared" si="162"/>
        <v>0</v>
      </c>
      <c r="Q370" s="146">
        <f t="shared" si="162"/>
        <v>0</v>
      </c>
      <c r="R370" s="146">
        <f t="shared" si="162"/>
        <v>0</v>
      </c>
      <c r="S370" s="146">
        <f t="shared" si="162"/>
        <v>0</v>
      </c>
      <c r="T370" s="146">
        <f t="shared" si="162"/>
        <v>0</v>
      </c>
      <c r="U370" s="146">
        <f t="shared" si="162"/>
        <v>0</v>
      </c>
      <c r="V370" s="146">
        <f t="shared" si="162"/>
        <v>0</v>
      </c>
    </row>
    <row r="371" spans="1:22">
      <c r="B371" s="18" t="str">
        <f>$B$8</f>
        <v>DISTPRI</v>
      </c>
      <c r="D371" s="146">
        <f t="shared" si="163"/>
        <v>0</v>
      </c>
      <c r="E371" s="146">
        <f t="shared" si="162"/>
        <v>0</v>
      </c>
      <c r="F371" s="146">
        <f t="shared" si="162"/>
        <v>0</v>
      </c>
      <c r="G371" s="146">
        <f t="shared" si="162"/>
        <v>0</v>
      </c>
      <c r="H371" s="146">
        <f t="shared" si="162"/>
        <v>0</v>
      </c>
      <c r="I371" s="146">
        <f t="shared" si="162"/>
        <v>0</v>
      </c>
      <c r="J371" s="146">
        <f t="shared" si="162"/>
        <v>0</v>
      </c>
      <c r="K371" s="146">
        <f t="shared" si="162"/>
        <v>0</v>
      </c>
      <c r="L371" s="146">
        <f t="shared" si="162"/>
        <v>0</v>
      </c>
      <c r="M371" s="146">
        <f t="shared" si="162"/>
        <v>0</v>
      </c>
      <c r="N371" s="146">
        <f t="shared" si="162"/>
        <v>0</v>
      </c>
      <c r="O371" s="146">
        <f t="shared" si="162"/>
        <v>0</v>
      </c>
      <c r="P371" s="146">
        <f t="shared" si="162"/>
        <v>0</v>
      </c>
      <c r="Q371" s="146">
        <f t="shared" si="162"/>
        <v>0</v>
      </c>
      <c r="R371" s="146">
        <f t="shared" si="162"/>
        <v>0</v>
      </c>
      <c r="S371" s="146">
        <f t="shared" si="162"/>
        <v>0</v>
      </c>
      <c r="T371" s="146">
        <f t="shared" si="162"/>
        <v>0</v>
      </c>
      <c r="U371" s="146">
        <f t="shared" si="162"/>
        <v>0</v>
      </c>
      <c r="V371" s="146">
        <f t="shared" si="162"/>
        <v>0</v>
      </c>
    </row>
    <row r="372" spans="1:22">
      <c r="B372" s="18" t="str">
        <f>$B$9</f>
        <v>DISTSEC</v>
      </c>
      <c r="D372" s="146">
        <f t="shared" si="163"/>
        <v>0</v>
      </c>
      <c r="E372" s="146">
        <f t="shared" si="162"/>
        <v>0</v>
      </c>
      <c r="F372" s="146">
        <f t="shared" si="162"/>
        <v>0</v>
      </c>
      <c r="G372" s="146">
        <f>-$D$367*G9+G303</f>
        <v>0</v>
      </c>
      <c r="H372" s="146">
        <f t="shared" si="162"/>
        <v>0</v>
      </c>
      <c r="I372" s="146">
        <f t="shared" si="162"/>
        <v>0</v>
      </c>
      <c r="J372" s="146">
        <f t="shared" si="162"/>
        <v>0</v>
      </c>
      <c r="K372" s="146">
        <f t="shared" si="162"/>
        <v>0</v>
      </c>
      <c r="L372" s="146">
        <f t="shared" si="162"/>
        <v>0</v>
      </c>
      <c r="M372" s="146">
        <f t="shared" si="162"/>
        <v>0</v>
      </c>
      <c r="N372" s="146">
        <f t="shared" si="162"/>
        <v>0</v>
      </c>
      <c r="O372" s="146">
        <f t="shared" si="162"/>
        <v>0</v>
      </c>
      <c r="P372" s="146">
        <f t="shared" si="162"/>
        <v>0</v>
      </c>
      <c r="Q372" s="146">
        <f t="shared" si="162"/>
        <v>0</v>
      </c>
      <c r="R372" s="146">
        <f t="shared" si="162"/>
        <v>0</v>
      </c>
      <c r="S372" s="146">
        <f t="shared" si="162"/>
        <v>0</v>
      </c>
      <c r="T372" s="146">
        <f t="shared" si="162"/>
        <v>0</v>
      </c>
      <c r="U372" s="146">
        <f t="shared" si="162"/>
        <v>0</v>
      </c>
      <c r="V372" s="146">
        <f t="shared" si="162"/>
        <v>0</v>
      </c>
    </row>
    <row r="373" spans="1:22">
      <c r="B373" s="18" t="str">
        <f>$B$10</f>
        <v>ENERGY</v>
      </c>
      <c r="D373" s="146">
        <f t="shared" si="163"/>
        <v>0</v>
      </c>
      <c r="E373" s="146">
        <f t="shared" si="162"/>
        <v>0</v>
      </c>
      <c r="F373" s="146">
        <f t="shared" si="162"/>
        <v>0</v>
      </c>
      <c r="G373" s="146">
        <f t="shared" si="162"/>
        <v>0</v>
      </c>
      <c r="H373" s="146">
        <f t="shared" si="162"/>
        <v>0</v>
      </c>
      <c r="I373" s="146">
        <f t="shared" si="162"/>
        <v>0</v>
      </c>
      <c r="J373" s="146">
        <f t="shared" si="162"/>
        <v>0</v>
      </c>
      <c r="K373" s="146">
        <f t="shared" si="162"/>
        <v>0</v>
      </c>
      <c r="L373" s="146">
        <f t="shared" si="162"/>
        <v>0</v>
      </c>
      <c r="M373" s="146">
        <f t="shared" si="162"/>
        <v>0</v>
      </c>
      <c r="N373" s="146">
        <f t="shared" si="162"/>
        <v>0</v>
      </c>
      <c r="O373" s="146">
        <f t="shared" si="162"/>
        <v>0</v>
      </c>
      <c r="P373" s="146">
        <f t="shared" si="162"/>
        <v>0</v>
      </c>
      <c r="Q373" s="146">
        <f t="shared" si="162"/>
        <v>0</v>
      </c>
      <c r="R373" s="146">
        <f t="shared" si="162"/>
        <v>0</v>
      </c>
      <c r="S373" s="146">
        <f t="shared" si="162"/>
        <v>0</v>
      </c>
      <c r="T373" s="146">
        <f t="shared" si="162"/>
        <v>0</v>
      </c>
      <c r="U373" s="146">
        <f t="shared" si="162"/>
        <v>0</v>
      </c>
      <c r="V373" s="146">
        <f t="shared" si="162"/>
        <v>0</v>
      </c>
    </row>
    <row r="374" spans="1:22">
      <c r="B374" s="18" t="str">
        <f>$B$11</f>
        <v>CUSTOMER</v>
      </c>
      <c r="D374" s="146">
        <f t="shared" si="163"/>
        <v>0</v>
      </c>
      <c r="E374" s="146">
        <f t="shared" si="162"/>
        <v>0</v>
      </c>
      <c r="F374" s="146">
        <f t="shared" si="162"/>
        <v>0</v>
      </c>
      <c r="G374" s="146">
        <f t="shared" si="162"/>
        <v>0</v>
      </c>
      <c r="H374" s="146">
        <f t="shared" si="162"/>
        <v>0</v>
      </c>
      <c r="I374" s="146">
        <f t="shared" si="162"/>
        <v>0</v>
      </c>
      <c r="J374" s="146">
        <f t="shared" si="162"/>
        <v>0</v>
      </c>
      <c r="K374" s="146">
        <f t="shared" si="162"/>
        <v>0</v>
      </c>
      <c r="L374" s="146">
        <f t="shared" si="162"/>
        <v>0</v>
      </c>
      <c r="M374" s="146">
        <f t="shared" si="162"/>
        <v>0</v>
      </c>
      <c r="N374" s="146">
        <f t="shared" si="162"/>
        <v>0</v>
      </c>
      <c r="O374" s="146">
        <f t="shared" si="162"/>
        <v>0</v>
      </c>
      <c r="P374" s="146">
        <f t="shared" si="162"/>
        <v>0</v>
      </c>
      <c r="Q374" s="146">
        <f t="shared" si="162"/>
        <v>0</v>
      </c>
      <c r="R374" s="146">
        <f t="shared" si="162"/>
        <v>0</v>
      </c>
      <c r="S374" s="146">
        <f t="shared" si="162"/>
        <v>0</v>
      </c>
      <c r="T374" s="146">
        <f t="shared" si="162"/>
        <v>0</v>
      </c>
      <c r="U374" s="146">
        <f t="shared" si="162"/>
        <v>0</v>
      </c>
      <c r="V374" s="146">
        <f t="shared" si="162"/>
        <v>0</v>
      </c>
    </row>
    <row r="375" spans="1:22">
      <c r="B375" s="18" t="str">
        <f>$B$12</f>
        <v>TOTAL</v>
      </c>
      <c r="D375" s="146">
        <f t="shared" si="163"/>
        <v>819510240.99999964</v>
      </c>
      <c r="E375" s="146">
        <f t="shared" si="162"/>
        <v>403676805.22183496</v>
      </c>
      <c r="F375" s="146">
        <f t="shared" si="162"/>
        <v>19955186.909755751</v>
      </c>
      <c r="G375" s="146">
        <f t="shared" si="162"/>
        <v>73094706.00300324</v>
      </c>
      <c r="H375" s="146">
        <f t="shared" si="162"/>
        <v>2300761.8296956345</v>
      </c>
      <c r="I375" s="146">
        <f t="shared" si="162"/>
        <v>215758.08233661909</v>
      </c>
      <c r="J375" s="146">
        <f t="shared" si="162"/>
        <v>55563347.230519056</v>
      </c>
      <c r="K375" s="146">
        <f t="shared" si="162"/>
        <v>10353070.368723469</v>
      </c>
      <c r="L375" s="146">
        <f t="shared" si="162"/>
        <v>4678359.7254508995</v>
      </c>
      <c r="M375" s="146">
        <f t="shared" si="162"/>
        <v>210380.60734103734</v>
      </c>
      <c r="N375" s="146">
        <f t="shared" si="162"/>
        <v>1940970.0353173998</v>
      </c>
      <c r="O375" s="146">
        <f t="shared" si="162"/>
        <v>31763643.921917535</v>
      </c>
      <c r="P375" s="146">
        <f t="shared" si="162"/>
        <v>167871750.63630846</v>
      </c>
      <c r="Q375" s="146">
        <f t="shared" si="162"/>
        <v>30314855.814216211</v>
      </c>
      <c r="R375" s="146">
        <f t="shared" si="162"/>
        <v>17063415.766544141</v>
      </c>
      <c r="S375" s="146">
        <f t="shared" si="162"/>
        <v>285805.69167340425</v>
      </c>
      <c r="T375" s="146">
        <f t="shared" si="162"/>
        <v>221423.15536198521</v>
      </c>
      <c r="U375" s="146">
        <f t="shared" si="162"/>
        <v>0</v>
      </c>
      <c r="V375" s="146">
        <f t="shared" si="162"/>
        <v>0</v>
      </c>
    </row>
    <row r="376" spans="1:22">
      <c r="A376" s="130" t="s">
        <v>577</v>
      </c>
      <c r="B376" s="18" t="str">
        <f>$B$5</f>
        <v>PRODUCTION</v>
      </c>
      <c r="D376" s="23">
        <f t="shared" ref="D376:D383" si="164">SUM(E376:V376)</f>
        <v>1.0000000000000004</v>
      </c>
      <c r="E376" s="23">
        <f>E368/$D375</f>
        <v>0.4925829904569004</v>
      </c>
      <c r="F376" s="23">
        <f t="shared" ref="F376:H376" si="165">F368/$D375</f>
        <v>2.4350137327638056E-2</v>
      </c>
      <c r="G376" s="23">
        <f t="shared" si="165"/>
        <v>8.9193157505646437E-2</v>
      </c>
      <c r="H376" s="23">
        <f t="shared" si="165"/>
        <v>2.8074839270930303E-3</v>
      </c>
      <c r="I376" s="23">
        <f>I368/$D375</f>
        <v>2.6327685920476398E-4</v>
      </c>
      <c r="J376" s="23">
        <f t="shared" ref="J376:L376" si="166">J368/$D375</f>
        <v>6.7800674659926646E-2</v>
      </c>
      <c r="K376" s="23">
        <f t="shared" si="166"/>
        <v>1.263324099048504E-2</v>
      </c>
      <c r="L376" s="23">
        <f t="shared" si="166"/>
        <v>5.7087263726468811E-3</v>
      </c>
      <c r="M376" s="23">
        <f>M368/$D375</f>
        <v>2.5671504371235483E-4</v>
      </c>
      <c r="N376" s="23">
        <f>N368/$D375</f>
        <v>2.3684512263677749E-3</v>
      </c>
      <c r="O376" s="23">
        <f t="shared" ref="O376:P376" si="167">O368/$D375</f>
        <v>3.8759300778423766E-2</v>
      </c>
      <c r="P376" s="23">
        <f t="shared" si="167"/>
        <v>0.20484399369001727</v>
      </c>
      <c r="Q376" s="23">
        <f>Q368/$D375</f>
        <v>3.6991430122001644E-2</v>
      </c>
      <c r="R376" s="23">
        <f t="shared" ref="R376:T376" si="168">R368/$D375</f>
        <v>2.0821479601917686E-2</v>
      </c>
      <c r="S376" s="23">
        <f t="shared" si="168"/>
        <v>3.4875182441241069E-4</v>
      </c>
      <c r="T376" s="23">
        <f t="shared" si="168"/>
        <v>2.7018961360604314E-4</v>
      </c>
      <c r="U376" s="23">
        <f>U368/$D375</f>
        <v>0</v>
      </c>
      <c r="V376" s="23">
        <f t="shared" ref="V376" si="169">V368/$D375</f>
        <v>0</v>
      </c>
    </row>
    <row r="377" spans="1:22">
      <c r="A377" s="18" t="str">
        <f t="shared" ref="A377:A383" si="170">A376</f>
        <v>RB_GUP-Land_P</v>
      </c>
      <c r="B377" s="18" t="str">
        <f>$B$6</f>
        <v>BULKTRAN</v>
      </c>
      <c r="D377" s="23">
        <f t="shared" si="164"/>
        <v>0</v>
      </c>
      <c r="E377" s="23">
        <f t="shared" ref="E377:H377" si="171">E369/$D375</f>
        <v>0</v>
      </c>
      <c r="F377" s="23">
        <f t="shared" si="171"/>
        <v>0</v>
      </c>
      <c r="G377" s="23">
        <f t="shared" si="171"/>
        <v>0</v>
      </c>
      <c r="H377" s="23">
        <f t="shared" si="171"/>
        <v>0</v>
      </c>
      <c r="I377" s="23">
        <f>I369/$D375</f>
        <v>0</v>
      </c>
      <c r="J377" s="23">
        <f t="shared" ref="J377:L377" si="172">J369/$D375</f>
        <v>0</v>
      </c>
      <c r="K377" s="23">
        <f t="shared" si="172"/>
        <v>0</v>
      </c>
      <c r="L377" s="23">
        <f t="shared" si="172"/>
        <v>0</v>
      </c>
      <c r="M377" s="23">
        <f>M369/$D375</f>
        <v>0</v>
      </c>
      <c r="N377" s="23">
        <f>N369/$D375</f>
        <v>0</v>
      </c>
      <c r="O377" s="23">
        <f t="shared" ref="O377:P377" si="173">O369/$D375</f>
        <v>0</v>
      </c>
      <c r="P377" s="23">
        <f t="shared" si="173"/>
        <v>0</v>
      </c>
      <c r="Q377" s="23">
        <f>Q369/$D375</f>
        <v>0</v>
      </c>
      <c r="R377" s="23">
        <f t="shared" ref="R377:T377" si="174">R369/$D375</f>
        <v>0</v>
      </c>
      <c r="S377" s="23">
        <f t="shared" si="174"/>
        <v>0</v>
      </c>
      <c r="T377" s="23">
        <f t="shared" si="174"/>
        <v>0</v>
      </c>
      <c r="U377" s="23">
        <f>U369/$D375</f>
        <v>0</v>
      </c>
      <c r="V377" s="23">
        <f t="shared" ref="V377" si="175">V369/$D375</f>
        <v>0</v>
      </c>
    </row>
    <row r="378" spans="1:22">
      <c r="A378" s="18" t="str">
        <f t="shared" si="170"/>
        <v>RB_GUP-Land_P</v>
      </c>
      <c r="B378" s="18" t="str">
        <f>$B$7</f>
        <v>SUBTRAN</v>
      </c>
      <c r="D378" s="23">
        <f t="shared" si="164"/>
        <v>0</v>
      </c>
      <c r="E378" s="23">
        <f t="shared" ref="E378:H378" si="176">E370/$D375</f>
        <v>0</v>
      </c>
      <c r="F378" s="23">
        <f t="shared" si="176"/>
        <v>0</v>
      </c>
      <c r="G378" s="23">
        <f t="shared" si="176"/>
        <v>0</v>
      </c>
      <c r="H378" s="23">
        <f t="shared" si="176"/>
        <v>0</v>
      </c>
      <c r="I378" s="23">
        <f>I370/$D375</f>
        <v>0</v>
      </c>
      <c r="J378" s="23">
        <f t="shared" ref="J378:L378" si="177">J370/$D375</f>
        <v>0</v>
      </c>
      <c r="K378" s="23">
        <f t="shared" si="177"/>
        <v>0</v>
      </c>
      <c r="L378" s="23">
        <f t="shared" si="177"/>
        <v>0</v>
      </c>
      <c r="M378" s="23">
        <f>M370/$D375</f>
        <v>0</v>
      </c>
      <c r="N378" s="23">
        <f>N370/$D375</f>
        <v>0</v>
      </c>
      <c r="O378" s="23">
        <f t="shared" ref="O378:P378" si="178">O370/$D375</f>
        <v>0</v>
      </c>
      <c r="P378" s="23">
        <f t="shared" si="178"/>
        <v>0</v>
      </c>
      <c r="Q378" s="23">
        <f>Q370/$D375</f>
        <v>0</v>
      </c>
      <c r="R378" s="23">
        <f t="shared" ref="R378:T378" si="179">R370/$D375</f>
        <v>0</v>
      </c>
      <c r="S378" s="23">
        <f t="shared" si="179"/>
        <v>0</v>
      </c>
      <c r="T378" s="23">
        <f t="shared" si="179"/>
        <v>0</v>
      </c>
      <c r="U378" s="23">
        <f>U370/$D375</f>
        <v>0</v>
      </c>
      <c r="V378" s="23">
        <f t="shared" ref="V378" si="180">V370/$D375</f>
        <v>0</v>
      </c>
    </row>
    <row r="379" spans="1:22">
      <c r="A379" s="18" t="str">
        <f t="shared" si="170"/>
        <v>RB_GUP-Land_P</v>
      </c>
      <c r="B379" s="18" t="str">
        <f>$B$8</f>
        <v>DISTPRI</v>
      </c>
      <c r="D379" s="23">
        <f t="shared" si="164"/>
        <v>0</v>
      </c>
      <c r="E379" s="23">
        <f t="shared" ref="E379:H379" si="181">E371/$D375</f>
        <v>0</v>
      </c>
      <c r="F379" s="23">
        <f t="shared" si="181"/>
        <v>0</v>
      </c>
      <c r="G379" s="23">
        <f t="shared" si="181"/>
        <v>0</v>
      </c>
      <c r="H379" s="23">
        <f t="shared" si="181"/>
        <v>0</v>
      </c>
      <c r="I379" s="23">
        <f>I371/$D375</f>
        <v>0</v>
      </c>
      <c r="J379" s="23">
        <f t="shared" ref="J379:L379" si="182">J371/$D375</f>
        <v>0</v>
      </c>
      <c r="K379" s="23">
        <f t="shared" si="182"/>
        <v>0</v>
      </c>
      <c r="L379" s="23">
        <f t="shared" si="182"/>
        <v>0</v>
      </c>
      <c r="M379" s="23">
        <f>M371/$D375</f>
        <v>0</v>
      </c>
      <c r="N379" s="23">
        <f>N371/$D375</f>
        <v>0</v>
      </c>
      <c r="O379" s="23">
        <f t="shared" ref="O379:P379" si="183">O371/$D375</f>
        <v>0</v>
      </c>
      <c r="P379" s="23">
        <f t="shared" si="183"/>
        <v>0</v>
      </c>
      <c r="Q379" s="23">
        <f>Q371/$D375</f>
        <v>0</v>
      </c>
      <c r="R379" s="23">
        <f t="shared" ref="R379:T379" si="184">R371/$D375</f>
        <v>0</v>
      </c>
      <c r="S379" s="23">
        <f t="shared" si="184"/>
        <v>0</v>
      </c>
      <c r="T379" s="23">
        <f t="shared" si="184"/>
        <v>0</v>
      </c>
      <c r="U379" s="23">
        <f>U371/$D375</f>
        <v>0</v>
      </c>
      <c r="V379" s="23">
        <f t="shared" ref="V379" si="185">V371/$D375</f>
        <v>0</v>
      </c>
    </row>
    <row r="380" spans="1:22">
      <c r="A380" s="18" t="str">
        <f t="shared" si="170"/>
        <v>RB_GUP-Land_P</v>
      </c>
      <c r="B380" s="18" t="str">
        <f>$B$9</f>
        <v>DISTSEC</v>
      </c>
      <c r="D380" s="23">
        <f t="shared" si="164"/>
        <v>0</v>
      </c>
      <c r="E380" s="23">
        <f t="shared" ref="E380:H380" si="186">E372/$D375</f>
        <v>0</v>
      </c>
      <c r="F380" s="23">
        <f t="shared" si="186"/>
        <v>0</v>
      </c>
      <c r="G380" s="23">
        <f t="shared" si="186"/>
        <v>0</v>
      </c>
      <c r="H380" s="23">
        <f t="shared" si="186"/>
        <v>0</v>
      </c>
      <c r="I380" s="23">
        <f>I372/$D375</f>
        <v>0</v>
      </c>
      <c r="J380" s="23">
        <f t="shared" ref="J380:L380" si="187">J372/$D375</f>
        <v>0</v>
      </c>
      <c r="K380" s="23">
        <f t="shared" si="187"/>
        <v>0</v>
      </c>
      <c r="L380" s="23">
        <f t="shared" si="187"/>
        <v>0</v>
      </c>
      <c r="M380" s="23">
        <f>M372/$D375</f>
        <v>0</v>
      </c>
      <c r="N380" s="23">
        <f>N372/$D375</f>
        <v>0</v>
      </c>
      <c r="O380" s="23">
        <f t="shared" ref="O380:P380" si="188">O372/$D375</f>
        <v>0</v>
      </c>
      <c r="P380" s="23">
        <f t="shared" si="188"/>
        <v>0</v>
      </c>
      <c r="Q380" s="23">
        <f>Q372/$D375</f>
        <v>0</v>
      </c>
      <c r="R380" s="23">
        <f t="shared" ref="R380:T380" si="189">R372/$D375</f>
        <v>0</v>
      </c>
      <c r="S380" s="23">
        <f t="shared" si="189"/>
        <v>0</v>
      </c>
      <c r="T380" s="23">
        <f t="shared" si="189"/>
        <v>0</v>
      </c>
      <c r="U380" s="23">
        <f>U372/$D375</f>
        <v>0</v>
      </c>
      <c r="V380" s="23">
        <f t="shared" ref="V380" si="190">V372/$D375</f>
        <v>0</v>
      </c>
    </row>
    <row r="381" spans="1:22">
      <c r="A381" s="18" t="str">
        <f t="shared" si="170"/>
        <v>RB_GUP-Land_P</v>
      </c>
      <c r="B381" s="18" t="str">
        <f>$B$10</f>
        <v>ENERGY</v>
      </c>
      <c r="D381" s="23">
        <f t="shared" si="164"/>
        <v>0</v>
      </c>
      <c r="E381" s="23">
        <f t="shared" ref="E381:H381" si="191">E373/$D375</f>
        <v>0</v>
      </c>
      <c r="F381" s="23">
        <f t="shared" si="191"/>
        <v>0</v>
      </c>
      <c r="G381" s="23">
        <f t="shared" si="191"/>
        <v>0</v>
      </c>
      <c r="H381" s="23">
        <f t="shared" si="191"/>
        <v>0</v>
      </c>
      <c r="I381" s="23">
        <f>I373/$D375</f>
        <v>0</v>
      </c>
      <c r="J381" s="23">
        <f t="shared" ref="J381:L381" si="192">J373/$D375</f>
        <v>0</v>
      </c>
      <c r="K381" s="23">
        <f t="shared" si="192"/>
        <v>0</v>
      </c>
      <c r="L381" s="23">
        <f t="shared" si="192"/>
        <v>0</v>
      </c>
      <c r="M381" s="23">
        <f>M373/$D375</f>
        <v>0</v>
      </c>
      <c r="N381" s="23">
        <f>N373/$D375</f>
        <v>0</v>
      </c>
      <c r="O381" s="23">
        <f t="shared" ref="O381:P381" si="193">O373/$D375</f>
        <v>0</v>
      </c>
      <c r="P381" s="23">
        <f t="shared" si="193"/>
        <v>0</v>
      </c>
      <c r="Q381" s="23">
        <f>Q373/$D375</f>
        <v>0</v>
      </c>
      <c r="R381" s="23">
        <f t="shared" ref="R381:T381" si="194">R373/$D375</f>
        <v>0</v>
      </c>
      <c r="S381" s="23">
        <f t="shared" si="194"/>
        <v>0</v>
      </c>
      <c r="T381" s="23">
        <f t="shared" si="194"/>
        <v>0</v>
      </c>
      <c r="U381" s="23">
        <f>U373/$D375</f>
        <v>0</v>
      </c>
      <c r="V381" s="23">
        <f t="shared" ref="V381" si="195">V373/$D375</f>
        <v>0</v>
      </c>
    </row>
    <row r="382" spans="1:22">
      <c r="A382" s="18" t="str">
        <f t="shared" si="170"/>
        <v>RB_GUP-Land_P</v>
      </c>
      <c r="B382" s="18" t="str">
        <f>$B$11</f>
        <v>CUSTOMER</v>
      </c>
      <c r="D382" s="23">
        <f t="shared" si="164"/>
        <v>0</v>
      </c>
      <c r="E382" s="23">
        <f t="shared" ref="E382:H382" si="196">E374/$D375</f>
        <v>0</v>
      </c>
      <c r="F382" s="23">
        <f t="shared" si="196"/>
        <v>0</v>
      </c>
      <c r="G382" s="23">
        <f t="shared" si="196"/>
        <v>0</v>
      </c>
      <c r="H382" s="23">
        <f t="shared" si="196"/>
        <v>0</v>
      </c>
      <c r="I382" s="23">
        <f>I374/$D375</f>
        <v>0</v>
      </c>
      <c r="J382" s="23">
        <f t="shared" ref="J382:L382" si="197">J374/$D375</f>
        <v>0</v>
      </c>
      <c r="K382" s="23">
        <f t="shared" si="197"/>
        <v>0</v>
      </c>
      <c r="L382" s="23">
        <f t="shared" si="197"/>
        <v>0</v>
      </c>
      <c r="M382" s="23">
        <f>M374/$D375</f>
        <v>0</v>
      </c>
      <c r="N382" s="23">
        <f>N374/$D375</f>
        <v>0</v>
      </c>
      <c r="O382" s="23">
        <f t="shared" ref="O382:P382" si="198">O374/$D375</f>
        <v>0</v>
      </c>
      <c r="P382" s="23">
        <f t="shared" si="198"/>
        <v>0</v>
      </c>
      <c r="Q382" s="23">
        <f>Q374/$D375</f>
        <v>0</v>
      </c>
      <c r="R382" s="23">
        <f t="shared" ref="R382:T382" si="199">R374/$D375</f>
        <v>0</v>
      </c>
      <c r="S382" s="23">
        <f t="shared" si="199"/>
        <v>0</v>
      </c>
      <c r="T382" s="23">
        <f t="shared" si="199"/>
        <v>0</v>
      </c>
      <c r="U382" s="23">
        <f>U374/$D375</f>
        <v>0</v>
      </c>
      <c r="V382" s="23">
        <f t="shared" ref="V382" si="200">V374/$D375</f>
        <v>0</v>
      </c>
    </row>
    <row r="383" spans="1:22">
      <c r="A383" s="18" t="str">
        <f t="shared" si="170"/>
        <v>RB_GUP-Land_P</v>
      </c>
      <c r="B383" s="18" t="str">
        <f>$B$12</f>
        <v>TOTAL</v>
      </c>
      <c r="D383" s="23">
        <f t="shared" si="164"/>
        <v>1.0000000000000004</v>
      </c>
      <c r="E383" s="23">
        <f t="shared" ref="E383:V383" si="201">SUM(E376:E382)</f>
        <v>0.4925829904569004</v>
      </c>
      <c r="F383" s="23">
        <f t="shared" si="201"/>
        <v>2.4350137327638056E-2</v>
      </c>
      <c r="G383" s="23">
        <f t="shared" si="201"/>
        <v>8.9193157505646437E-2</v>
      </c>
      <c r="H383" s="23">
        <f t="shared" si="201"/>
        <v>2.8074839270930303E-3</v>
      </c>
      <c r="I383" s="23">
        <f t="shared" si="201"/>
        <v>2.6327685920476398E-4</v>
      </c>
      <c r="J383" s="23">
        <f t="shared" si="201"/>
        <v>6.7800674659926646E-2</v>
      </c>
      <c r="K383" s="23">
        <f t="shared" si="201"/>
        <v>1.263324099048504E-2</v>
      </c>
      <c r="L383" s="23">
        <f t="shared" si="201"/>
        <v>5.7087263726468811E-3</v>
      </c>
      <c r="M383" s="23">
        <f t="shared" si="201"/>
        <v>2.5671504371235483E-4</v>
      </c>
      <c r="N383" s="23">
        <f t="shared" si="201"/>
        <v>2.3684512263677749E-3</v>
      </c>
      <c r="O383" s="23">
        <f t="shared" si="201"/>
        <v>3.8759300778423766E-2</v>
      </c>
      <c r="P383" s="23">
        <f t="shared" si="201"/>
        <v>0.20484399369001727</v>
      </c>
      <c r="Q383" s="23">
        <f t="shared" si="201"/>
        <v>3.6991430122001644E-2</v>
      </c>
      <c r="R383" s="23">
        <f t="shared" si="201"/>
        <v>2.0821479601917686E-2</v>
      </c>
      <c r="S383" s="23">
        <f t="shared" si="201"/>
        <v>3.4875182441241069E-4</v>
      </c>
      <c r="T383" s="23">
        <f t="shared" si="201"/>
        <v>2.7018961360604314E-4</v>
      </c>
      <c r="U383" s="23">
        <f t="shared" si="201"/>
        <v>0</v>
      </c>
      <c r="V383" s="23">
        <f t="shared" si="201"/>
        <v>0</v>
      </c>
    </row>
    <row r="385" spans="1:22">
      <c r="A385" s="18" t="s">
        <v>585</v>
      </c>
      <c r="B385" s="18" t="s">
        <v>591</v>
      </c>
      <c r="D385" s="157">
        <v>31451154</v>
      </c>
      <c r="E385" s="183" t="s">
        <v>692</v>
      </c>
    </row>
    <row r="386" spans="1:22" ht="12">
      <c r="A386" s="38" t="s">
        <v>582</v>
      </c>
      <c r="B386" s="18" t="str">
        <f>$B$5</f>
        <v>PRODUCTION</v>
      </c>
      <c r="D386" s="146">
        <f>-$D$385*D25+D316</f>
        <v>10045282.999999998</v>
      </c>
      <c r="E386" s="146">
        <f t="shared" ref="E386:V393" si="202">-$D$385*E25+E316</f>
        <v>4948135.5401258618</v>
      </c>
      <c r="F386" s="146">
        <f t="shared" si="202"/>
        <v>244604.02054498793</v>
      </c>
      <c r="G386" s="146">
        <f t="shared" si="202"/>
        <v>895970.50880779233</v>
      </c>
      <c r="H386" s="146">
        <f t="shared" si="202"/>
        <v>28201.970565600848</v>
      </c>
      <c r="I386" s="146">
        <f t="shared" si="202"/>
        <v>2644.6905580630073</v>
      </c>
      <c r="J386" s="146">
        <f t="shared" si="202"/>
        <v>681076.96454989165</v>
      </c>
      <c r="K386" s="146">
        <f t="shared" si="202"/>
        <v>126904.48095662246</v>
      </c>
      <c r="L386" s="146">
        <f t="shared" si="202"/>
        <v>57345.771982801351</v>
      </c>
      <c r="M386" s="146">
        <f t="shared" si="202"/>
        <v>2578.7752644479738</v>
      </c>
      <c r="N386" s="146">
        <f t="shared" si="202"/>
        <v>23791.762840561347</v>
      </c>
      <c r="O386" s="146">
        <f t="shared" si="202"/>
        <v>389348.14520138688</v>
      </c>
      <c r="P386" s="146">
        <f t="shared" si="202"/>
        <v>2057715.8874664367</v>
      </c>
      <c r="Q386" s="146">
        <f t="shared" si="202"/>
        <v>371589.38415023085</v>
      </c>
      <c r="R386" s="146">
        <f t="shared" si="202"/>
        <v>209157.65507999039</v>
      </c>
      <c r="S386" s="146">
        <f t="shared" si="202"/>
        <v>3503.3107729889725</v>
      </c>
      <c r="T386" s="146">
        <f t="shared" si="202"/>
        <v>2714.131132333353</v>
      </c>
      <c r="U386" s="146">
        <f t="shared" si="202"/>
        <v>0</v>
      </c>
      <c r="V386" s="146">
        <f t="shared" si="202"/>
        <v>0</v>
      </c>
    </row>
    <row r="387" spans="1:22">
      <c r="B387" s="18" t="str">
        <f>$B$6</f>
        <v>BULKTRAN</v>
      </c>
      <c r="D387" s="146">
        <f t="shared" ref="D387:S393" si="203">-$D$385*D26+D317</f>
        <v>425331019.82010001</v>
      </c>
      <c r="E387" s="146">
        <f t="shared" si="203"/>
        <v>209510825.67706794</v>
      </c>
      <c r="F387" s="146">
        <f t="shared" si="203"/>
        <v>10356868.742323775</v>
      </c>
      <c r="G387" s="146">
        <f t="shared" si="203"/>
        <v>37936616.64285139</v>
      </c>
      <c r="H387" s="146">
        <f t="shared" si="203"/>
        <v>1194110.0018390175</v>
      </c>
      <c r="I387" s="146">
        <f t="shared" si="203"/>
        <v>111979.81502059508</v>
      </c>
      <c r="J387" s="146">
        <f t="shared" si="203"/>
        <v>28837730.097597398</v>
      </c>
      <c r="K387" s="146">
        <f t="shared" si="203"/>
        <v>5373309.2741160886</v>
      </c>
      <c r="L387" s="146">
        <f t="shared" si="203"/>
        <v>2428098.4099517972</v>
      </c>
      <c r="M387" s="146">
        <f t="shared" si="203"/>
        <v>109188.87134533738</v>
      </c>
      <c r="N387" s="146">
        <f t="shared" si="203"/>
        <v>1007375.7755051716</v>
      </c>
      <c r="O387" s="146">
        <f t="shared" si="203"/>
        <v>16485532.927600969</v>
      </c>
      <c r="P387" s="146">
        <f t="shared" si="203"/>
        <v>87126504.740197107</v>
      </c>
      <c r="Q387" s="146">
        <f t="shared" si="203"/>
        <v>15733602.698394915</v>
      </c>
      <c r="R387" s="146">
        <f t="shared" si="203"/>
        <v>8856021.1532470547</v>
      </c>
      <c r="S387" s="146">
        <f t="shared" si="203"/>
        <v>148334.969141451</v>
      </c>
      <c r="T387" s="146">
        <f t="shared" si="202"/>
        <v>114920.02389985704</v>
      </c>
      <c r="U387" s="146">
        <f t="shared" si="202"/>
        <v>0</v>
      </c>
      <c r="V387" s="146">
        <f t="shared" si="202"/>
        <v>0</v>
      </c>
    </row>
    <row r="388" spans="1:22">
      <c r="B388" s="18" t="str">
        <f>$B$7</f>
        <v>SUBTRAN</v>
      </c>
      <c r="D388" s="146">
        <f t="shared" si="203"/>
        <v>100341301.17989999</v>
      </c>
      <c r="E388" s="146">
        <f t="shared" si="202"/>
        <v>48852911.661138184</v>
      </c>
      <c r="F388" s="146">
        <f t="shared" si="202"/>
        <v>2357705.4239623342</v>
      </c>
      <c r="G388" s="146">
        <f t="shared" si="202"/>
        <v>8577217.05146477</v>
      </c>
      <c r="H388" s="146">
        <f t="shared" si="202"/>
        <v>264942.1646048351</v>
      </c>
      <c r="I388" s="146">
        <f t="shared" si="202"/>
        <v>32997.145409771125</v>
      </c>
      <c r="J388" s="146">
        <f t="shared" si="202"/>
        <v>6480221.5426978562</v>
      </c>
      <c r="K388" s="146">
        <f t="shared" si="202"/>
        <v>1204665.6265429286</v>
      </c>
      <c r="L388" s="146">
        <f t="shared" si="202"/>
        <v>716790.40184867696</v>
      </c>
      <c r="M388" s="146">
        <f t="shared" si="202"/>
        <v>0</v>
      </c>
      <c r="N388" s="146">
        <f t="shared" si="202"/>
        <v>226278.2093869797</v>
      </c>
      <c r="O388" s="146">
        <f t="shared" si="202"/>
        <v>3704303.4800003208</v>
      </c>
      <c r="P388" s="146">
        <f t="shared" si="202"/>
        <v>25806708.475996479</v>
      </c>
      <c r="Q388" s="146">
        <f t="shared" si="202"/>
        <v>0</v>
      </c>
      <c r="R388" s="146">
        <f t="shared" si="202"/>
        <v>1950356.8297226825</v>
      </c>
      <c r="S388" s="146">
        <f t="shared" si="202"/>
        <v>32512.501338857834</v>
      </c>
      <c r="T388" s="146">
        <f t="shared" si="202"/>
        <v>26044.359076085831</v>
      </c>
      <c r="U388" s="146">
        <f t="shared" si="202"/>
        <v>88556.388587126668</v>
      </c>
      <c r="V388" s="146">
        <f t="shared" si="202"/>
        <v>19089.918122113795</v>
      </c>
    </row>
    <row r="389" spans="1:22">
      <c r="B389" s="18" t="str">
        <f>$B$8</f>
        <v>DISTPRI</v>
      </c>
      <c r="D389" s="146">
        <f t="shared" si="203"/>
        <v>0</v>
      </c>
      <c r="E389" s="146">
        <f t="shared" si="202"/>
        <v>0</v>
      </c>
      <c r="F389" s="146">
        <f t="shared" si="202"/>
        <v>0</v>
      </c>
      <c r="G389" s="146">
        <f t="shared" si="202"/>
        <v>0</v>
      </c>
      <c r="H389" s="146">
        <f t="shared" si="202"/>
        <v>0</v>
      </c>
      <c r="I389" s="146">
        <f t="shared" si="202"/>
        <v>0</v>
      </c>
      <c r="J389" s="146">
        <f t="shared" si="202"/>
        <v>0</v>
      </c>
      <c r="K389" s="146">
        <f t="shared" si="202"/>
        <v>0</v>
      </c>
      <c r="L389" s="146">
        <f t="shared" si="202"/>
        <v>0</v>
      </c>
      <c r="M389" s="146">
        <f t="shared" si="202"/>
        <v>0</v>
      </c>
      <c r="N389" s="146">
        <f t="shared" si="202"/>
        <v>0</v>
      </c>
      <c r="O389" s="146">
        <f t="shared" si="202"/>
        <v>0</v>
      </c>
      <c r="P389" s="146">
        <f t="shared" si="202"/>
        <v>0</v>
      </c>
      <c r="Q389" s="146">
        <f t="shared" si="202"/>
        <v>0</v>
      </c>
      <c r="R389" s="146">
        <f t="shared" si="202"/>
        <v>0</v>
      </c>
      <c r="S389" s="146">
        <f t="shared" si="202"/>
        <v>0</v>
      </c>
      <c r="T389" s="146">
        <f t="shared" si="202"/>
        <v>0</v>
      </c>
      <c r="U389" s="146">
        <f t="shared" si="202"/>
        <v>0</v>
      </c>
      <c r="V389" s="146">
        <f t="shared" si="202"/>
        <v>0</v>
      </c>
    </row>
    <row r="390" spans="1:22">
      <c r="B390" s="18" t="str">
        <f>$B$9</f>
        <v>DISTSEC</v>
      </c>
      <c r="D390" s="146">
        <f t="shared" si="203"/>
        <v>0</v>
      </c>
      <c r="E390" s="146">
        <f t="shared" si="202"/>
        <v>0</v>
      </c>
      <c r="F390" s="146">
        <f t="shared" si="202"/>
        <v>0</v>
      </c>
      <c r="G390" s="146">
        <f t="shared" si="202"/>
        <v>0</v>
      </c>
      <c r="H390" s="146">
        <f t="shared" si="202"/>
        <v>0</v>
      </c>
      <c r="I390" s="146">
        <f t="shared" si="202"/>
        <v>0</v>
      </c>
      <c r="J390" s="146">
        <f t="shared" si="202"/>
        <v>0</v>
      </c>
      <c r="K390" s="146">
        <f t="shared" si="202"/>
        <v>0</v>
      </c>
      <c r="L390" s="146">
        <f t="shared" si="202"/>
        <v>0</v>
      </c>
      <c r="M390" s="146">
        <f t="shared" si="202"/>
        <v>0</v>
      </c>
      <c r="N390" s="146">
        <f t="shared" si="202"/>
        <v>0</v>
      </c>
      <c r="O390" s="146">
        <f t="shared" si="202"/>
        <v>0</v>
      </c>
      <c r="P390" s="146">
        <f t="shared" si="202"/>
        <v>0</v>
      </c>
      <c r="Q390" s="146">
        <f t="shared" si="202"/>
        <v>0</v>
      </c>
      <c r="R390" s="146">
        <f t="shared" si="202"/>
        <v>0</v>
      </c>
      <c r="S390" s="146">
        <f t="shared" si="202"/>
        <v>0</v>
      </c>
      <c r="T390" s="146">
        <f t="shared" si="202"/>
        <v>0</v>
      </c>
      <c r="U390" s="146">
        <f t="shared" si="202"/>
        <v>0</v>
      </c>
      <c r="V390" s="146">
        <f t="shared" si="202"/>
        <v>0</v>
      </c>
    </row>
    <row r="391" spans="1:22">
      <c r="B391" s="18" t="str">
        <f>$B$10</f>
        <v>ENERGY</v>
      </c>
      <c r="D391" s="146">
        <f t="shared" si="203"/>
        <v>0</v>
      </c>
      <c r="E391" s="146">
        <f t="shared" si="202"/>
        <v>0</v>
      </c>
      <c r="F391" s="146">
        <f t="shared" si="202"/>
        <v>0</v>
      </c>
      <c r="G391" s="146">
        <f t="shared" si="202"/>
        <v>0</v>
      </c>
      <c r="H391" s="146">
        <f t="shared" si="202"/>
        <v>0</v>
      </c>
      <c r="I391" s="146">
        <f t="shared" si="202"/>
        <v>0</v>
      </c>
      <c r="J391" s="146">
        <f t="shared" si="202"/>
        <v>0</v>
      </c>
      <c r="K391" s="146">
        <f t="shared" si="202"/>
        <v>0</v>
      </c>
      <c r="L391" s="146">
        <f t="shared" si="202"/>
        <v>0</v>
      </c>
      <c r="M391" s="146">
        <f t="shared" si="202"/>
        <v>0</v>
      </c>
      <c r="N391" s="146">
        <f t="shared" si="202"/>
        <v>0</v>
      </c>
      <c r="O391" s="146">
        <f t="shared" si="202"/>
        <v>0</v>
      </c>
      <c r="P391" s="146">
        <f t="shared" si="202"/>
        <v>0</v>
      </c>
      <c r="Q391" s="146">
        <f t="shared" si="202"/>
        <v>0</v>
      </c>
      <c r="R391" s="146">
        <f t="shared" si="202"/>
        <v>0</v>
      </c>
      <c r="S391" s="146">
        <f t="shared" si="202"/>
        <v>0</v>
      </c>
      <c r="T391" s="146">
        <f t="shared" si="202"/>
        <v>0</v>
      </c>
      <c r="U391" s="146">
        <f t="shared" si="202"/>
        <v>0</v>
      </c>
      <c r="V391" s="146">
        <f t="shared" si="202"/>
        <v>0</v>
      </c>
    </row>
    <row r="392" spans="1:22">
      <c r="B392" s="18" t="str">
        <f>$B$11</f>
        <v>CUSTOMER</v>
      </c>
      <c r="D392" s="146">
        <f t="shared" si="203"/>
        <v>0</v>
      </c>
      <c r="E392" s="146">
        <f t="shared" si="202"/>
        <v>0</v>
      </c>
      <c r="F392" s="146">
        <f t="shared" si="202"/>
        <v>0</v>
      </c>
      <c r="G392" s="146">
        <f t="shared" si="202"/>
        <v>0</v>
      </c>
      <c r="H392" s="146">
        <f t="shared" si="202"/>
        <v>0</v>
      </c>
      <c r="I392" s="146">
        <f t="shared" si="202"/>
        <v>0</v>
      </c>
      <c r="J392" s="146">
        <f t="shared" si="202"/>
        <v>0</v>
      </c>
      <c r="K392" s="146">
        <f t="shared" si="202"/>
        <v>0</v>
      </c>
      <c r="L392" s="146">
        <f t="shared" si="202"/>
        <v>0</v>
      </c>
      <c r="M392" s="146">
        <f t="shared" si="202"/>
        <v>0</v>
      </c>
      <c r="N392" s="146">
        <f t="shared" si="202"/>
        <v>0</v>
      </c>
      <c r="O392" s="146">
        <f t="shared" si="202"/>
        <v>0</v>
      </c>
      <c r="P392" s="146">
        <f t="shared" si="202"/>
        <v>0</v>
      </c>
      <c r="Q392" s="146">
        <f t="shared" si="202"/>
        <v>0</v>
      </c>
      <c r="R392" s="146">
        <f t="shared" si="202"/>
        <v>0</v>
      </c>
      <c r="S392" s="146">
        <f t="shared" si="202"/>
        <v>0</v>
      </c>
      <c r="T392" s="146">
        <f t="shared" si="202"/>
        <v>0</v>
      </c>
      <c r="U392" s="146">
        <f t="shared" si="202"/>
        <v>0</v>
      </c>
      <c r="V392" s="146">
        <f t="shared" si="202"/>
        <v>0</v>
      </c>
    </row>
    <row r="393" spans="1:22">
      <c r="B393" s="18" t="str">
        <f>$B$12</f>
        <v>TOTAL</v>
      </c>
      <c r="D393" s="146">
        <f t="shared" si="203"/>
        <v>535717604</v>
      </c>
      <c r="E393" s="146">
        <f t="shared" si="202"/>
        <v>263311872.87833199</v>
      </c>
      <c r="F393" s="146">
        <f t="shared" si="202"/>
        <v>12959178.186831098</v>
      </c>
      <c r="G393" s="146">
        <f t="shared" si="202"/>
        <v>47409804.203123957</v>
      </c>
      <c r="H393" s="146">
        <f t="shared" si="202"/>
        <v>1487254.1370094535</v>
      </c>
      <c r="I393" s="146">
        <f t="shared" si="202"/>
        <v>147621.6509884292</v>
      </c>
      <c r="J393" s="146">
        <f t="shared" si="202"/>
        <v>35999028.604845144</v>
      </c>
      <c r="K393" s="146">
        <f t="shared" si="202"/>
        <v>6704879.3816156387</v>
      </c>
      <c r="L393" s="146">
        <f t="shared" si="202"/>
        <v>3202234.583783275</v>
      </c>
      <c r="M393" s="146">
        <f t="shared" si="202"/>
        <v>111767.64660978536</v>
      </c>
      <c r="N393" s="146">
        <f t="shared" si="202"/>
        <v>1257445.7477327124</v>
      </c>
      <c r="O393" s="146">
        <f t="shared" si="202"/>
        <v>20579184.552802678</v>
      </c>
      <c r="P393" s="146">
        <f t="shared" si="202"/>
        <v>114990929.10366003</v>
      </c>
      <c r="Q393" s="146">
        <f t="shared" si="202"/>
        <v>16105192.082545144</v>
      </c>
      <c r="R393" s="146">
        <f t="shared" si="202"/>
        <v>11015535.638049727</v>
      </c>
      <c r="S393" s="146">
        <f t="shared" si="202"/>
        <v>184350.78125329784</v>
      </c>
      <c r="T393" s="146">
        <f t="shared" si="202"/>
        <v>143678.51410827623</v>
      </c>
      <c r="U393" s="146">
        <f t="shared" si="202"/>
        <v>88556.388587126668</v>
      </c>
      <c r="V393" s="146">
        <f t="shared" si="202"/>
        <v>19089.918122113795</v>
      </c>
    </row>
    <row r="394" spans="1:22">
      <c r="A394" s="130" t="s">
        <v>578</v>
      </c>
      <c r="B394" s="18" t="str">
        <f>$B$5</f>
        <v>PRODUCTION</v>
      </c>
      <c r="D394" s="23">
        <f t="shared" ref="D394:D401" si="204">SUM(E394:V394)</f>
        <v>1.8751078786651176E-2</v>
      </c>
      <c r="E394" s="23">
        <f>E386/$D393</f>
        <v>9.2364624630215837E-3</v>
      </c>
      <c r="F394" s="23">
        <f t="shared" ref="F394:H394" si="205">F386/$D393</f>
        <v>4.5659134349631701E-4</v>
      </c>
      <c r="G394" s="23">
        <f t="shared" si="205"/>
        <v>1.6724679236185644E-3</v>
      </c>
      <c r="H394" s="23">
        <f t="shared" si="205"/>
        <v>5.2643352309178268E-5</v>
      </c>
      <c r="I394" s="23">
        <f>I386/$D393</f>
        <v>4.9367251296505972E-6</v>
      </c>
      <c r="J394" s="23">
        <f t="shared" ref="J394:L394" si="206">J386/$D393</f>
        <v>1.2713357923363885E-3</v>
      </c>
      <c r="K394" s="23">
        <f t="shared" si="206"/>
        <v>2.3688689714333608E-4</v>
      </c>
      <c r="L394" s="23">
        <f t="shared" si="206"/>
        <v>1.0704477798493505E-4</v>
      </c>
      <c r="M394" s="23">
        <f>M386/$D393</f>
        <v>4.8136840103689663E-6</v>
      </c>
      <c r="N394" s="23">
        <f>N386/$D393</f>
        <v>4.4411015547962744E-5</v>
      </c>
      <c r="O394" s="23">
        <f t="shared" ref="O394:P394" si="207">O386/$D393</f>
        <v>7.2677870261173439E-4</v>
      </c>
      <c r="P394" s="23">
        <f t="shared" si="207"/>
        <v>3.8410458646537899E-3</v>
      </c>
      <c r="Q394" s="23">
        <f>Q386/$D393</f>
        <v>6.936292206485543E-4</v>
      </c>
      <c r="R394" s="23">
        <f t="shared" ref="R394:T394" si="208">R386/$D393</f>
        <v>3.904252044702089E-4</v>
      </c>
      <c r="S394" s="23">
        <f t="shared" si="208"/>
        <v>6.5394729365454502E-6</v>
      </c>
      <c r="T394" s="23">
        <f t="shared" si="208"/>
        <v>5.0663467320617544E-6</v>
      </c>
      <c r="U394" s="23">
        <f>U386/$D393</f>
        <v>0</v>
      </c>
      <c r="V394" s="23">
        <f t="shared" ref="V394" si="209">V386/$D393</f>
        <v>0</v>
      </c>
    </row>
    <row r="395" spans="1:22">
      <c r="A395" s="18" t="str">
        <f t="shared" ref="A395:A401" si="210">A394</f>
        <v>RB_GUP-Land_T</v>
      </c>
      <c r="B395" s="18" t="str">
        <f>$B$6</f>
        <v>BULKTRAN</v>
      </c>
      <c r="D395" s="23">
        <f t="shared" si="204"/>
        <v>0.79394631918815928</v>
      </c>
      <c r="E395" s="23">
        <f t="shared" ref="E395:H395" si="211">E387/$D393</f>
        <v>0.39108445216795218</v>
      </c>
      <c r="F395" s="23">
        <f t="shared" si="211"/>
        <v>1.9332701903004432E-2</v>
      </c>
      <c r="G395" s="23">
        <f t="shared" si="211"/>
        <v>7.0814579098377711E-2</v>
      </c>
      <c r="H395" s="23">
        <f t="shared" si="211"/>
        <v>2.2289915300954298E-3</v>
      </c>
      <c r="I395" s="23">
        <f>I387/$D393</f>
        <v>2.0902769329304152E-4</v>
      </c>
      <c r="J395" s="23">
        <f t="shared" ref="J395:L395" si="212">J387/$D393</f>
        <v>5.3830096084722646E-2</v>
      </c>
      <c r="K395" s="23">
        <f t="shared" si="212"/>
        <v>1.0030115183812569E-2</v>
      </c>
      <c r="L395" s="23">
        <f t="shared" si="212"/>
        <v>4.5324222908153626E-3</v>
      </c>
      <c r="M395" s="23">
        <f>M387/$D393</f>
        <v>2.0381796403565148E-4</v>
      </c>
      <c r="N395" s="23">
        <f>N387/$D393</f>
        <v>1.8804231333513759E-3</v>
      </c>
      <c r="O395" s="23">
        <f t="shared" ref="O395:P395" si="213">O387/$D393</f>
        <v>3.0772804187336297E-2</v>
      </c>
      <c r="P395" s="23">
        <f t="shared" si="213"/>
        <v>0.16263513479799163</v>
      </c>
      <c r="Q395" s="23">
        <f>Q387/$D393</f>
        <v>2.9369209786869195E-2</v>
      </c>
      <c r="R395" s="23">
        <f t="shared" ref="R395:T395" si="214">R387/$D393</f>
        <v>1.6531137089993882E-2</v>
      </c>
      <c r="S395" s="23">
        <f t="shared" si="214"/>
        <v>2.7689022730238862E-4</v>
      </c>
      <c r="T395" s="23">
        <f t="shared" si="214"/>
        <v>2.1451604920538889E-4</v>
      </c>
      <c r="U395" s="23">
        <f>U387/$D393</f>
        <v>0</v>
      </c>
      <c r="V395" s="23">
        <f t="shared" ref="V395" si="215">V387/$D393</f>
        <v>0</v>
      </c>
    </row>
    <row r="396" spans="1:22">
      <c r="A396" s="18" t="str">
        <f t="shared" si="210"/>
        <v>RB_GUP-Land_T</v>
      </c>
      <c r="B396" s="18" t="str">
        <f>$B$7</f>
        <v>SUBTRAN</v>
      </c>
      <c r="D396" s="23">
        <f t="shared" si="204"/>
        <v>0.18730260202518939</v>
      </c>
      <c r="E396" s="23">
        <f t="shared" ref="E396:H396" si="216">E388/$D393</f>
        <v>9.1191536914919422E-2</v>
      </c>
      <c r="F396" s="23">
        <f t="shared" si="216"/>
        <v>4.4010228642072666E-3</v>
      </c>
      <c r="G396" s="23">
        <f t="shared" si="216"/>
        <v>1.6010705990286572E-2</v>
      </c>
      <c r="H396" s="23">
        <f t="shared" si="216"/>
        <v>4.9455564391875971E-4</v>
      </c>
      <c r="I396" s="23">
        <f>I388/$D393</f>
        <v>6.1594289908328497E-5</v>
      </c>
      <c r="J396" s="23">
        <f t="shared" ref="J396:L396" si="217">J388/$D393</f>
        <v>1.2096338620035074E-2</v>
      </c>
      <c r="K396" s="23">
        <f t="shared" si="217"/>
        <v>2.2486952408286524E-3</v>
      </c>
      <c r="L396" s="23">
        <f t="shared" si="217"/>
        <v>1.3380004623642664E-3</v>
      </c>
      <c r="M396" s="23">
        <f>M388/$D393</f>
        <v>0</v>
      </c>
      <c r="N396" s="23">
        <f>N388/$D393</f>
        <v>4.2238337455675564E-4</v>
      </c>
      <c r="O396" s="23">
        <f t="shared" ref="O396:P396" si="218">O388/$D393</f>
        <v>6.9146569990265264E-3</v>
      </c>
      <c r="P396" s="23">
        <f t="shared" si="218"/>
        <v>4.8172224103347705E-2</v>
      </c>
      <c r="Q396" s="23">
        <f>Q388/$D393</f>
        <v>0</v>
      </c>
      <c r="R396" s="23">
        <f t="shared" ref="R396:T396" si="219">R388/$D393</f>
        <v>3.6406435315175538E-3</v>
      </c>
      <c r="S396" s="23">
        <f t="shared" si="219"/>
        <v>6.0689626579562304E-5</v>
      </c>
      <c r="T396" s="23">
        <f t="shared" si="219"/>
        <v>4.8615835809057776E-5</v>
      </c>
      <c r="U396" s="23">
        <f>U388/$D393</f>
        <v>1.65304234779499E-4</v>
      </c>
      <c r="V396" s="23">
        <f t="shared" ref="V396" si="220">V388/$D393</f>
        <v>3.5634293104383021E-5</v>
      </c>
    </row>
    <row r="397" spans="1:22">
      <c r="A397" s="18" t="str">
        <f t="shared" si="210"/>
        <v>RB_GUP-Land_T</v>
      </c>
      <c r="B397" s="18" t="str">
        <f>$B$8</f>
        <v>DISTPRI</v>
      </c>
      <c r="D397" s="23">
        <f t="shared" si="204"/>
        <v>0</v>
      </c>
      <c r="E397" s="23">
        <f t="shared" ref="E397:H397" si="221">E389/$D393</f>
        <v>0</v>
      </c>
      <c r="F397" s="23">
        <f t="shared" si="221"/>
        <v>0</v>
      </c>
      <c r="G397" s="23">
        <f t="shared" si="221"/>
        <v>0</v>
      </c>
      <c r="H397" s="23">
        <f t="shared" si="221"/>
        <v>0</v>
      </c>
      <c r="I397" s="23">
        <f>I389/$D393</f>
        <v>0</v>
      </c>
      <c r="J397" s="23">
        <f t="shared" ref="J397:L397" si="222">J389/$D393</f>
        <v>0</v>
      </c>
      <c r="K397" s="23">
        <f t="shared" si="222"/>
        <v>0</v>
      </c>
      <c r="L397" s="23">
        <f t="shared" si="222"/>
        <v>0</v>
      </c>
      <c r="M397" s="23">
        <f>M389/$D393</f>
        <v>0</v>
      </c>
      <c r="N397" s="23">
        <f>N389/$D393</f>
        <v>0</v>
      </c>
      <c r="O397" s="23">
        <f t="shared" ref="O397:P397" si="223">O389/$D393</f>
        <v>0</v>
      </c>
      <c r="P397" s="23">
        <f t="shared" si="223"/>
        <v>0</v>
      </c>
      <c r="Q397" s="23">
        <f>Q389/$D393</f>
        <v>0</v>
      </c>
      <c r="R397" s="23">
        <f t="shared" ref="R397:T397" si="224">R389/$D393</f>
        <v>0</v>
      </c>
      <c r="S397" s="23">
        <f t="shared" si="224"/>
        <v>0</v>
      </c>
      <c r="T397" s="23">
        <f t="shared" si="224"/>
        <v>0</v>
      </c>
      <c r="U397" s="23">
        <f>U389/$D393</f>
        <v>0</v>
      </c>
      <c r="V397" s="23">
        <f t="shared" ref="V397" si="225">V389/$D393</f>
        <v>0</v>
      </c>
    </row>
    <row r="398" spans="1:22">
      <c r="A398" s="18" t="str">
        <f t="shared" si="210"/>
        <v>RB_GUP-Land_T</v>
      </c>
      <c r="B398" s="18" t="str">
        <f>$B$9</f>
        <v>DISTSEC</v>
      </c>
      <c r="D398" s="23">
        <f t="shared" si="204"/>
        <v>0</v>
      </c>
      <c r="E398" s="23">
        <f t="shared" ref="E398:H398" si="226">E390/$D393</f>
        <v>0</v>
      </c>
      <c r="F398" s="23">
        <f t="shared" si="226"/>
        <v>0</v>
      </c>
      <c r="G398" s="23">
        <f t="shared" si="226"/>
        <v>0</v>
      </c>
      <c r="H398" s="23">
        <f t="shared" si="226"/>
        <v>0</v>
      </c>
      <c r="I398" s="23">
        <f>I390/$D393</f>
        <v>0</v>
      </c>
      <c r="J398" s="23">
        <f t="shared" ref="J398:L398" si="227">J390/$D393</f>
        <v>0</v>
      </c>
      <c r="K398" s="23">
        <f t="shared" si="227"/>
        <v>0</v>
      </c>
      <c r="L398" s="23">
        <f t="shared" si="227"/>
        <v>0</v>
      </c>
      <c r="M398" s="23">
        <f>M390/$D393</f>
        <v>0</v>
      </c>
      <c r="N398" s="23">
        <f>N390/$D393</f>
        <v>0</v>
      </c>
      <c r="O398" s="23">
        <f t="shared" ref="O398:P398" si="228">O390/$D393</f>
        <v>0</v>
      </c>
      <c r="P398" s="23">
        <f t="shared" si="228"/>
        <v>0</v>
      </c>
      <c r="Q398" s="23">
        <f>Q390/$D393</f>
        <v>0</v>
      </c>
      <c r="R398" s="23">
        <f t="shared" ref="R398:T398" si="229">R390/$D393</f>
        <v>0</v>
      </c>
      <c r="S398" s="23">
        <f t="shared" si="229"/>
        <v>0</v>
      </c>
      <c r="T398" s="23">
        <f t="shared" si="229"/>
        <v>0</v>
      </c>
      <c r="U398" s="23">
        <f>U390/$D393</f>
        <v>0</v>
      </c>
      <c r="V398" s="23">
        <f t="shared" ref="V398" si="230">V390/$D393</f>
        <v>0</v>
      </c>
    </row>
    <row r="399" spans="1:22">
      <c r="A399" s="18" t="str">
        <f t="shared" si="210"/>
        <v>RB_GUP-Land_T</v>
      </c>
      <c r="B399" s="18" t="str">
        <f>$B$10</f>
        <v>ENERGY</v>
      </c>
      <c r="D399" s="23">
        <f t="shared" si="204"/>
        <v>0</v>
      </c>
      <c r="E399" s="23">
        <f t="shared" ref="E399:H399" si="231">E391/$D393</f>
        <v>0</v>
      </c>
      <c r="F399" s="23">
        <f t="shared" si="231"/>
        <v>0</v>
      </c>
      <c r="G399" s="23">
        <f t="shared" si="231"/>
        <v>0</v>
      </c>
      <c r="H399" s="23">
        <f t="shared" si="231"/>
        <v>0</v>
      </c>
      <c r="I399" s="23">
        <f>I391/$D393</f>
        <v>0</v>
      </c>
      <c r="J399" s="23">
        <f t="shared" ref="J399:L399" si="232">J391/$D393</f>
        <v>0</v>
      </c>
      <c r="K399" s="23">
        <f t="shared" si="232"/>
        <v>0</v>
      </c>
      <c r="L399" s="23">
        <f t="shared" si="232"/>
        <v>0</v>
      </c>
      <c r="M399" s="23">
        <f>M391/$D393</f>
        <v>0</v>
      </c>
      <c r="N399" s="23">
        <f>N391/$D393</f>
        <v>0</v>
      </c>
      <c r="O399" s="23">
        <f t="shared" ref="O399:P399" si="233">O391/$D393</f>
        <v>0</v>
      </c>
      <c r="P399" s="23">
        <f t="shared" si="233"/>
        <v>0</v>
      </c>
      <c r="Q399" s="23">
        <f>Q391/$D393</f>
        <v>0</v>
      </c>
      <c r="R399" s="23">
        <f t="shared" ref="R399:T399" si="234">R391/$D393</f>
        <v>0</v>
      </c>
      <c r="S399" s="23">
        <f t="shared" si="234"/>
        <v>0</v>
      </c>
      <c r="T399" s="23">
        <f t="shared" si="234"/>
        <v>0</v>
      </c>
      <c r="U399" s="23">
        <f>U391/$D393</f>
        <v>0</v>
      </c>
      <c r="V399" s="23">
        <f t="shared" ref="V399" si="235">V391/$D393</f>
        <v>0</v>
      </c>
    </row>
    <row r="400" spans="1:22">
      <c r="A400" s="18" t="str">
        <f t="shared" si="210"/>
        <v>RB_GUP-Land_T</v>
      </c>
      <c r="B400" s="18" t="str">
        <f>$B$11</f>
        <v>CUSTOMER</v>
      </c>
      <c r="D400" s="23">
        <f t="shared" si="204"/>
        <v>0</v>
      </c>
      <c r="E400" s="23">
        <f t="shared" ref="E400:H400" si="236">E392/$D393</f>
        <v>0</v>
      </c>
      <c r="F400" s="23">
        <f t="shared" si="236"/>
        <v>0</v>
      </c>
      <c r="G400" s="23">
        <f t="shared" si="236"/>
        <v>0</v>
      </c>
      <c r="H400" s="23">
        <f t="shared" si="236"/>
        <v>0</v>
      </c>
      <c r="I400" s="23">
        <f>I392/$D393</f>
        <v>0</v>
      </c>
      <c r="J400" s="23">
        <f t="shared" ref="J400:L400" si="237">J392/$D393</f>
        <v>0</v>
      </c>
      <c r="K400" s="23">
        <f t="shared" si="237"/>
        <v>0</v>
      </c>
      <c r="L400" s="23">
        <f t="shared" si="237"/>
        <v>0</v>
      </c>
      <c r="M400" s="23">
        <f>M392/$D393</f>
        <v>0</v>
      </c>
      <c r="N400" s="23">
        <f>N392/$D393</f>
        <v>0</v>
      </c>
      <c r="O400" s="23">
        <f t="shared" ref="O400:P400" si="238">O392/$D393</f>
        <v>0</v>
      </c>
      <c r="P400" s="23">
        <f t="shared" si="238"/>
        <v>0</v>
      </c>
      <c r="Q400" s="23">
        <f>Q392/$D393</f>
        <v>0</v>
      </c>
      <c r="R400" s="23">
        <f t="shared" ref="R400:T400" si="239">R392/$D393</f>
        <v>0</v>
      </c>
      <c r="S400" s="23">
        <f t="shared" si="239"/>
        <v>0</v>
      </c>
      <c r="T400" s="23">
        <f t="shared" si="239"/>
        <v>0</v>
      </c>
      <c r="U400" s="23">
        <f>U392/$D393</f>
        <v>0</v>
      </c>
      <c r="V400" s="23">
        <f t="shared" ref="V400" si="240">V392/$D393</f>
        <v>0</v>
      </c>
    </row>
    <row r="401" spans="1:22">
      <c r="A401" s="18" t="str">
        <f t="shared" si="210"/>
        <v>RB_GUP-Land_T</v>
      </c>
      <c r="B401" s="18" t="str">
        <f>$B$12</f>
        <v>TOTAL</v>
      </c>
      <c r="D401" s="23">
        <f t="shared" si="204"/>
        <v>0.99999999999999989</v>
      </c>
      <c r="E401" s="23">
        <f t="shared" ref="E401:V401" si="241">SUM(E394:E400)</f>
        <v>0.49151245154589318</v>
      </c>
      <c r="F401" s="23">
        <f t="shared" si="241"/>
        <v>2.4190316110708016E-2</v>
      </c>
      <c r="G401" s="23">
        <f t="shared" si="241"/>
        <v>8.8497753012282854E-2</v>
      </c>
      <c r="H401" s="23">
        <f t="shared" si="241"/>
        <v>2.7761905263233677E-3</v>
      </c>
      <c r="I401" s="23">
        <f t="shared" si="241"/>
        <v>2.7555870833102059E-4</v>
      </c>
      <c r="J401" s="23">
        <f t="shared" si="241"/>
        <v>6.7197770497094106E-2</v>
      </c>
      <c r="K401" s="23">
        <f t="shared" si="241"/>
        <v>1.2515697321784557E-2</v>
      </c>
      <c r="L401" s="23">
        <f t="shared" si="241"/>
        <v>5.9774675311645639E-3</v>
      </c>
      <c r="M401" s="23">
        <f t="shared" si="241"/>
        <v>2.0863164804602044E-4</v>
      </c>
      <c r="N401" s="23">
        <f t="shared" si="241"/>
        <v>2.3472175234560944E-3</v>
      </c>
      <c r="O401" s="23">
        <f t="shared" si="241"/>
        <v>3.8414239888974556E-2</v>
      </c>
      <c r="P401" s="23">
        <f t="shared" si="241"/>
        <v>0.21464840476599312</v>
      </c>
      <c r="Q401" s="23">
        <f t="shared" si="241"/>
        <v>3.0062839007517748E-2</v>
      </c>
      <c r="R401" s="23">
        <f t="shared" si="241"/>
        <v>2.0562205825981644E-2</v>
      </c>
      <c r="S401" s="23">
        <f t="shared" si="241"/>
        <v>3.4411932681849641E-4</v>
      </c>
      <c r="T401" s="23">
        <f t="shared" si="241"/>
        <v>2.6819823174650841E-4</v>
      </c>
      <c r="U401" s="23">
        <f t="shared" si="241"/>
        <v>1.65304234779499E-4</v>
      </c>
      <c r="V401" s="23">
        <f t="shared" si="241"/>
        <v>3.5634293104383021E-5</v>
      </c>
    </row>
    <row r="403" spans="1:22">
      <c r="A403" s="18" t="s">
        <v>587</v>
      </c>
      <c r="B403" s="18" t="s">
        <v>590</v>
      </c>
      <c r="D403" s="157">
        <v>7494757</v>
      </c>
      <c r="E403" s="183" t="s">
        <v>692</v>
      </c>
    </row>
    <row r="404" spans="1:22" ht="12">
      <c r="A404" s="38" t="s">
        <v>583</v>
      </c>
      <c r="B404" s="18" t="str">
        <f>$B$5</f>
        <v>PRODUCTION</v>
      </c>
      <c r="D404" s="146">
        <f>-$D$403*D45+D333</f>
        <v>0</v>
      </c>
      <c r="E404" s="146">
        <f t="shared" ref="E404:V411" si="242">-$D$403*E45+E333</f>
        <v>0</v>
      </c>
      <c r="F404" s="146">
        <f t="shared" si="242"/>
        <v>0</v>
      </c>
      <c r="G404" s="146">
        <f t="shared" si="242"/>
        <v>0</v>
      </c>
      <c r="H404" s="146">
        <f t="shared" si="242"/>
        <v>0</v>
      </c>
      <c r="I404" s="146">
        <f t="shared" si="242"/>
        <v>0</v>
      </c>
      <c r="J404" s="146">
        <f t="shared" si="242"/>
        <v>0</v>
      </c>
      <c r="K404" s="146">
        <f t="shared" si="242"/>
        <v>0</v>
      </c>
      <c r="L404" s="146">
        <f t="shared" si="242"/>
        <v>0</v>
      </c>
      <c r="M404" s="146">
        <f t="shared" si="242"/>
        <v>0</v>
      </c>
      <c r="N404" s="146">
        <f t="shared" si="242"/>
        <v>0</v>
      </c>
      <c r="O404" s="146">
        <f t="shared" si="242"/>
        <v>0</v>
      </c>
      <c r="P404" s="146">
        <f t="shared" si="242"/>
        <v>0</v>
      </c>
      <c r="Q404" s="146">
        <f t="shared" si="242"/>
        <v>0</v>
      </c>
      <c r="R404" s="146">
        <f t="shared" si="242"/>
        <v>0</v>
      </c>
      <c r="S404" s="146">
        <f t="shared" si="242"/>
        <v>0</v>
      </c>
      <c r="T404" s="146">
        <f t="shared" si="242"/>
        <v>0</v>
      </c>
      <c r="U404" s="146">
        <f t="shared" si="242"/>
        <v>0</v>
      </c>
      <c r="V404" s="146">
        <f t="shared" si="242"/>
        <v>0</v>
      </c>
    </row>
    <row r="405" spans="1:22">
      <c r="B405" s="18" t="str">
        <f>$B$6</f>
        <v>BULKTRAN</v>
      </c>
      <c r="D405" s="146">
        <f t="shared" ref="D405:S411" si="243">-$D$403*D46+D334</f>
        <v>0</v>
      </c>
      <c r="E405" s="146">
        <f t="shared" si="243"/>
        <v>0</v>
      </c>
      <c r="F405" s="146">
        <f t="shared" si="243"/>
        <v>0</v>
      </c>
      <c r="G405" s="146">
        <f t="shared" si="243"/>
        <v>0</v>
      </c>
      <c r="H405" s="146">
        <f t="shared" si="243"/>
        <v>0</v>
      </c>
      <c r="I405" s="146">
        <f t="shared" si="243"/>
        <v>0</v>
      </c>
      <c r="J405" s="146">
        <f t="shared" si="243"/>
        <v>0</v>
      </c>
      <c r="K405" s="146">
        <f t="shared" si="243"/>
        <v>0</v>
      </c>
      <c r="L405" s="146">
        <f t="shared" si="243"/>
        <v>0</v>
      </c>
      <c r="M405" s="146">
        <f t="shared" si="243"/>
        <v>0</v>
      </c>
      <c r="N405" s="146">
        <f t="shared" si="243"/>
        <v>0</v>
      </c>
      <c r="O405" s="146">
        <f t="shared" si="243"/>
        <v>0</v>
      </c>
      <c r="P405" s="146">
        <f t="shared" si="243"/>
        <v>0</v>
      </c>
      <c r="Q405" s="146">
        <f t="shared" si="243"/>
        <v>0</v>
      </c>
      <c r="R405" s="146">
        <f t="shared" si="243"/>
        <v>0</v>
      </c>
      <c r="S405" s="146">
        <f t="shared" si="243"/>
        <v>0</v>
      </c>
      <c r="T405" s="146">
        <f t="shared" si="242"/>
        <v>0</v>
      </c>
      <c r="U405" s="146">
        <f t="shared" si="242"/>
        <v>0</v>
      </c>
      <c r="V405" s="146">
        <f t="shared" si="242"/>
        <v>0</v>
      </c>
    </row>
    <row r="406" spans="1:22">
      <c r="B406" s="18" t="str">
        <f>$B$7</f>
        <v>SUBTRAN</v>
      </c>
      <c r="D406" s="146">
        <f t="shared" si="243"/>
        <v>0</v>
      </c>
      <c r="E406" s="146">
        <f t="shared" si="242"/>
        <v>0</v>
      </c>
      <c r="F406" s="146">
        <f t="shared" si="242"/>
        <v>0</v>
      </c>
      <c r="G406" s="146">
        <f t="shared" si="242"/>
        <v>0</v>
      </c>
      <c r="H406" s="146">
        <f t="shared" si="242"/>
        <v>0</v>
      </c>
      <c r="I406" s="146">
        <f t="shared" si="242"/>
        <v>0</v>
      </c>
      <c r="J406" s="146">
        <f t="shared" si="242"/>
        <v>0</v>
      </c>
      <c r="K406" s="146">
        <f t="shared" si="242"/>
        <v>0</v>
      </c>
      <c r="L406" s="146">
        <f t="shared" si="242"/>
        <v>0</v>
      </c>
      <c r="M406" s="146">
        <f t="shared" si="242"/>
        <v>0</v>
      </c>
      <c r="N406" s="146">
        <f t="shared" si="242"/>
        <v>0</v>
      </c>
      <c r="O406" s="146">
        <f t="shared" si="242"/>
        <v>0</v>
      </c>
      <c r="P406" s="146">
        <f t="shared" si="242"/>
        <v>0</v>
      </c>
      <c r="Q406" s="146">
        <f t="shared" si="242"/>
        <v>0</v>
      </c>
      <c r="R406" s="146">
        <f t="shared" si="242"/>
        <v>0</v>
      </c>
      <c r="S406" s="146">
        <f t="shared" si="242"/>
        <v>0</v>
      </c>
      <c r="T406" s="146">
        <f t="shared" si="242"/>
        <v>0</v>
      </c>
      <c r="U406" s="146">
        <f t="shared" si="242"/>
        <v>0</v>
      </c>
      <c r="V406" s="146">
        <f t="shared" si="242"/>
        <v>0</v>
      </c>
    </row>
    <row r="407" spans="1:22">
      <c r="B407" s="18" t="str">
        <f>$B$8</f>
        <v>DISTPRI</v>
      </c>
      <c r="D407" s="146">
        <f t="shared" si="243"/>
        <v>438758374.98746914</v>
      </c>
      <c r="E407" s="146">
        <f t="shared" si="242"/>
        <v>293240935.28020763</v>
      </c>
      <c r="F407" s="146">
        <f t="shared" si="242"/>
        <v>13822612.172815533</v>
      </c>
      <c r="G407" s="146">
        <f t="shared" si="242"/>
        <v>50190753.139665425</v>
      </c>
      <c r="H407" s="146">
        <f t="shared" si="242"/>
        <v>1551155.4362644546</v>
      </c>
      <c r="I407" s="146">
        <f t="shared" si="242"/>
        <v>0</v>
      </c>
      <c r="J407" s="146">
        <f t="shared" si="242"/>
        <v>37634292.261197641</v>
      </c>
      <c r="K407" s="146">
        <f t="shared" si="242"/>
        <v>7009389.466210776</v>
      </c>
      <c r="L407" s="146">
        <f t="shared" si="242"/>
        <v>0</v>
      </c>
      <c r="M407" s="146">
        <f t="shared" si="242"/>
        <v>0</v>
      </c>
      <c r="N407" s="146">
        <f t="shared" si="242"/>
        <v>1341639.3268603559</v>
      </c>
      <c r="O407" s="146">
        <f t="shared" si="242"/>
        <v>21637606.418936655</v>
      </c>
      <c r="P407" s="146">
        <f t="shared" si="242"/>
        <v>0</v>
      </c>
      <c r="Q407" s="146">
        <f t="shared" si="242"/>
        <v>0</v>
      </c>
      <c r="R407" s="146">
        <f t="shared" si="242"/>
        <v>11348468.623798294</v>
      </c>
      <c r="S407" s="146">
        <f t="shared" si="242"/>
        <v>189336.88036962974</v>
      </c>
      <c r="T407" s="146">
        <f t="shared" si="242"/>
        <v>153394.59797262913</v>
      </c>
      <c r="U407" s="146">
        <f t="shared" si="242"/>
        <v>525508.58160812897</v>
      </c>
      <c r="V407" s="146">
        <f t="shared" si="242"/>
        <v>113282.80156205085</v>
      </c>
    </row>
    <row r="408" spans="1:22">
      <c r="B408" s="18" t="str">
        <f>$B$9</f>
        <v>DISTSEC</v>
      </c>
      <c r="D408" s="146">
        <f t="shared" si="243"/>
        <v>231086642.79253078</v>
      </c>
      <c r="E408" s="146">
        <f t="shared" si="242"/>
        <v>172783818.26222348</v>
      </c>
      <c r="F408" s="146">
        <f t="shared" si="242"/>
        <v>8329962.9462436363</v>
      </c>
      <c r="G408" s="146">
        <f t="shared" si="242"/>
        <v>25134969.616151102</v>
      </c>
      <c r="H408" s="146">
        <f t="shared" si="242"/>
        <v>0</v>
      </c>
      <c r="I408" s="146">
        <f t="shared" si="242"/>
        <v>0</v>
      </c>
      <c r="J408" s="146">
        <f t="shared" si="242"/>
        <v>16016100.470696278</v>
      </c>
      <c r="K408" s="146">
        <f t="shared" si="242"/>
        <v>0</v>
      </c>
      <c r="L408" s="146">
        <f t="shared" si="242"/>
        <v>0</v>
      </c>
      <c r="M408" s="146">
        <f t="shared" si="242"/>
        <v>0</v>
      </c>
      <c r="N408" s="146">
        <f t="shared" si="242"/>
        <v>433041.75708842761</v>
      </c>
      <c r="O408" s="146">
        <f t="shared" si="242"/>
        <v>0</v>
      </c>
      <c r="P408" s="146">
        <f t="shared" si="242"/>
        <v>0</v>
      </c>
      <c r="Q408" s="146">
        <f t="shared" si="242"/>
        <v>0</v>
      </c>
      <c r="R408" s="146">
        <f t="shared" si="242"/>
        <v>5907444.0496023139</v>
      </c>
      <c r="S408" s="146">
        <f t="shared" si="242"/>
        <v>0</v>
      </c>
      <c r="T408" s="146">
        <f t="shared" si="242"/>
        <v>61301.736938107701</v>
      </c>
      <c r="U408" s="146">
        <f t="shared" si="242"/>
        <v>2081429.7449600575</v>
      </c>
      <c r="V408" s="146">
        <f t="shared" si="242"/>
        <v>338574.20862739487</v>
      </c>
    </row>
    <row r="409" spans="1:22">
      <c r="B409" s="18" t="str">
        <f>$B$10</f>
        <v>ENERGY</v>
      </c>
      <c r="D409" s="146">
        <f t="shared" si="243"/>
        <v>0</v>
      </c>
      <c r="E409" s="146">
        <f t="shared" si="242"/>
        <v>0</v>
      </c>
      <c r="F409" s="146">
        <f t="shared" si="242"/>
        <v>0</v>
      </c>
      <c r="G409" s="146">
        <f t="shared" si="242"/>
        <v>0</v>
      </c>
      <c r="H409" s="146">
        <f t="shared" si="242"/>
        <v>0</v>
      </c>
      <c r="I409" s="146">
        <f t="shared" si="242"/>
        <v>0</v>
      </c>
      <c r="J409" s="146">
        <f t="shared" si="242"/>
        <v>0</v>
      </c>
      <c r="K409" s="146">
        <f t="shared" si="242"/>
        <v>0</v>
      </c>
      <c r="L409" s="146">
        <f t="shared" si="242"/>
        <v>0</v>
      </c>
      <c r="M409" s="146">
        <f t="shared" si="242"/>
        <v>0</v>
      </c>
      <c r="N409" s="146">
        <f t="shared" si="242"/>
        <v>0</v>
      </c>
      <c r="O409" s="146">
        <f t="shared" si="242"/>
        <v>0</v>
      </c>
      <c r="P409" s="146">
        <f t="shared" si="242"/>
        <v>0</v>
      </c>
      <c r="Q409" s="146">
        <f t="shared" si="242"/>
        <v>0</v>
      </c>
      <c r="R409" s="146">
        <f t="shared" si="242"/>
        <v>0</v>
      </c>
      <c r="S409" s="146">
        <f t="shared" si="242"/>
        <v>0</v>
      </c>
      <c r="T409" s="146">
        <f t="shared" si="242"/>
        <v>0</v>
      </c>
      <c r="U409" s="146">
        <f t="shared" si="242"/>
        <v>0</v>
      </c>
      <c r="V409" s="146">
        <f t="shared" si="242"/>
        <v>0</v>
      </c>
    </row>
    <row r="410" spans="1:22">
      <c r="B410" s="18" t="str">
        <f>$B$11</f>
        <v>CUSTOMER</v>
      </c>
      <c r="D410" s="146">
        <f t="shared" si="243"/>
        <v>108582390.90999998</v>
      </c>
      <c r="E410" s="146">
        <f t="shared" si="242"/>
        <v>49422070.474438459</v>
      </c>
      <c r="F410" s="146">
        <f t="shared" si="242"/>
        <v>13304129.705685806</v>
      </c>
      <c r="G410" s="146">
        <f t="shared" si="242"/>
        <v>3773925.7865963955</v>
      </c>
      <c r="H410" s="146">
        <f t="shared" si="242"/>
        <v>1248284.6553893765</v>
      </c>
      <c r="I410" s="146">
        <f t="shared" si="242"/>
        <v>202761.48214395292</v>
      </c>
      <c r="J410" s="146">
        <f t="shared" si="242"/>
        <v>1089769.8467774005</v>
      </c>
      <c r="K410" s="146">
        <f t="shared" si="242"/>
        <v>324111.33634420758</v>
      </c>
      <c r="L410" s="146">
        <f t="shared" si="242"/>
        <v>706450.93780195573</v>
      </c>
      <c r="M410" s="146">
        <f t="shared" si="242"/>
        <v>124161.41616487224</v>
      </c>
      <c r="N410" s="146">
        <f t="shared" si="242"/>
        <v>7497.9143411433161</v>
      </c>
      <c r="O410" s="146">
        <f t="shared" si="242"/>
        <v>192269.46269195623</v>
      </c>
      <c r="P410" s="146">
        <f t="shared" si="242"/>
        <v>1038897.7194602169</v>
      </c>
      <c r="Q410" s="146">
        <f t="shared" si="242"/>
        <v>186242.50594184606</v>
      </c>
      <c r="R410" s="146">
        <f t="shared" si="242"/>
        <v>301788.57121652353</v>
      </c>
      <c r="S410" s="146">
        <f t="shared" si="242"/>
        <v>5493.3477864208598</v>
      </c>
      <c r="T410" s="146">
        <f t="shared" si="242"/>
        <v>5569.0721063698511</v>
      </c>
      <c r="U410" s="146">
        <f t="shared" si="242"/>
        <v>32710149.260938577</v>
      </c>
      <c r="V410" s="146">
        <f t="shared" si="242"/>
        <v>3938817.4141745125</v>
      </c>
    </row>
    <row r="411" spans="1:22">
      <c r="B411" s="18" t="str">
        <f>$B$12</f>
        <v>TOTAL</v>
      </c>
      <c r="D411" s="146">
        <f t="shared" si="243"/>
        <v>778427408.69000018</v>
      </c>
      <c r="E411" s="146">
        <f t="shared" si="242"/>
        <v>515446824.01686954</v>
      </c>
      <c r="F411" s="146">
        <f t="shared" si="242"/>
        <v>35456704.824744977</v>
      </c>
      <c r="G411" s="146">
        <f t="shared" si="242"/>
        <v>79099648.542412907</v>
      </c>
      <c r="H411" s="146">
        <f t="shared" si="242"/>
        <v>2799440.0916538313</v>
      </c>
      <c r="I411" s="146">
        <f t="shared" si="242"/>
        <v>202761.48214395292</v>
      </c>
      <c r="J411" s="146">
        <f t="shared" si="242"/>
        <v>54740162.578671329</v>
      </c>
      <c r="K411" s="146">
        <f t="shared" si="242"/>
        <v>7333500.8025549836</v>
      </c>
      <c r="L411" s="146">
        <f t="shared" si="242"/>
        <v>706450.93780195573</v>
      </c>
      <c r="M411" s="146">
        <f t="shared" si="242"/>
        <v>124161.41616487224</v>
      </c>
      <c r="N411" s="146">
        <f t="shared" si="242"/>
        <v>1782178.9982899269</v>
      </c>
      <c r="O411" s="146">
        <f t="shared" si="242"/>
        <v>21829875.88162861</v>
      </c>
      <c r="P411" s="146">
        <f t="shared" si="242"/>
        <v>1038897.7194602169</v>
      </c>
      <c r="Q411" s="146">
        <f t="shared" si="242"/>
        <v>186242.50594184606</v>
      </c>
      <c r="R411" s="146">
        <f t="shared" si="242"/>
        <v>17557701.244617134</v>
      </c>
      <c r="S411" s="146">
        <f t="shared" si="242"/>
        <v>194830.22815605061</v>
      </c>
      <c r="T411" s="146">
        <f t="shared" si="242"/>
        <v>220265.40701710671</v>
      </c>
      <c r="U411" s="146">
        <f t="shared" si="242"/>
        <v>35317087.587506764</v>
      </c>
      <c r="V411" s="146">
        <f t="shared" si="242"/>
        <v>4390674.4243639577</v>
      </c>
    </row>
    <row r="412" spans="1:22">
      <c r="A412" s="130" t="s">
        <v>579</v>
      </c>
      <c r="B412" s="18" t="str">
        <f>$B$5</f>
        <v>PRODUCTION</v>
      </c>
      <c r="D412" s="23">
        <f t="shared" ref="D412:D419" si="244">SUM(E412:V412)</f>
        <v>0</v>
      </c>
      <c r="E412" s="23">
        <f>E404/$D411</f>
        <v>0</v>
      </c>
      <c r="F412" s="23">
        <f t="shared" ref="F412:H412" si="245">F404/$D411</f>
        <v>0</v>
      </c>
      <c r="G412" s="23">
        <f t="shared" si="245"/>
        <v>0</v>
      </c>
      <c r="H412" s="23">
        <f t="shared" si="245"/>
        <v>0</v>
      </c>
      <c r="I412" s="23">
        <f>I404/$D411</f>
        <v>0</v>
      </c>
      <c r="J412" s="23">
        <f t="shared" ref="J412:L412" si="246">J404/$D411</f>
        <v>0</v>
      </c>
      <c r="K412" s="23">
        <f t="shared" si="246"/>
        <v>0</v>
      </c>
      <c r="L412" s="23">
        <f t="shared" si="246"/>
        <v>0</v>
      </c>
      <c r="M412" s="23">
        <f>M404/$D411</f>
        <v>0</v>
      </c>
      <c r="N412" s="23">
        <f>N404/$D411</f>
        <v>0</v>
      </c>
      <c r="O412" s="23">
        <f t="shared" ref="O412:P412" si="247">O404/$D411</f>
        <v>0</v>
      </c>
      <c r="P412" s="23">
        <f t="shared" si="247"/>
        <v>0</v>
      </c>
      <c r="Q412" s="23">
        <f>Q404/$D411</f>
        <v>0</v>
      </c>
      <c r="R412" s="23">
        <f t="shared" ref="R412:T412" si="248">R404/$D411</f>
        <v>0</v>
      </c>
      <c r="S412" s="23">
        <f t="shared" si="248"/>
        <v>0</v>
      </c>
      <c r="T412" s="23">
        <f t="shared" si="248"/>
        <v>0</v>
      </c>
      <c r="U412" s="23">
        <f>U404/$D411</f>
        <v>0</v>
      </c>
      <c r="V412" s="23">
        <f t="shared" ref="V412" si="249">V404/$D411</f>
        <v>0</v>
      </c>
    </row>
    <row r="413" spans="1:22">
      <c r="A413" s="18" t="str">
        <f t="shared" ref="A413:A419" si="250">A412</f>
        <v>RB_GUP-Land_D</v>
      </c>
      <c r="B413" s="18" t="str">
        <f>$B$6</f>
        <v>BULKTRAN</v>
      </c>
      <c r="D413" s="23">
        <f t="shared" si="244"/>
        <v>0</v>
      </c>
      <c r="E413" s="23">
        <f t="shared" ref="E413:H413" si="251">E405/$D411</f>
        <v>0</v>
      </c>
      <c r="F413" s="23">
        <f t="shared" si="251"/>
        <v>0</v>
      </c>
      <c r="G413" s="23">
        <f t="shared" si="251"/>
        <v>0</v>
      </c>
      <c r="H413" s="23">
        <f t="shared" si="251"/>
        <v>0</v>
      </c>
      <c r="I413" s="23">
        <f>I405/$D411</f>
        <v>0</v>
      </c>
      <c r="J413" s="23">
        <f t="shared" ref="J413:L413" si="252">J405/$D411</f>
        <v>0</v>
      </c>
      <c r="K413" s="23">
        <f t="shared" si="252"/>
        <v>0</v>
      </c>
      <c r="L413" s="23">
        <f t="shared" si="252"/>
        <v>0</v>
      </c>
      <c r="M413" s="23">
        <f>M405/$D411</f>
        <v>0</v>
      </c>
      <c r="N413" s="23">
        <f>N405/$D411</f>
        <v>0</v>
      </c>
      <c r="O413" s="23">
        <f t="shared" ref="O413:P413" si="253">O405/$D411</f>
        <v>0</v>
      </c>
      <c r="P413" s="23">
        <f t="shared" si="253"/>
        <v>0</v>
      </c>
      <c r="Q413" s="23">
        <f>Q405/$D411</f>
        <v>0</v>
      </c>
      <c r="R413" s="23">
        <f t="shared" ref="R413:T413" si="254">R405/$D411</f>
        <v>0</v>
      </c>
      <c r="S413" s="23">
        <f t="shared" si="254"/>
        <v>0</v>
      </c>
      <c r="T413" s="23">
        <f t="shared" si="254"/>
        <v>0</v>
      </c>
      <c r="U413" s="23">
        <f>U405/$D411</f>
        <v>0</v>
      </c>
      <c r="V413" s="23">
        <f t="shared" ref="V413" si="255">V405/$D411</f>
        <v>0</v>
      </c>
    </row>
    <row r="414" spans="1:22">
      <c r="A414" s="18" t="str">
        <f t="shared" si="250"/>
        <v>RB_GUP-Land_D</v>
      </c>
      <c r="B414" s="18" t="str">
        <f>$B$7</f>
        <v>SUBTRAN</v>
      </c>
      <c r="D414" s="23">
        <f t="shared" si="244"/>
        <v>0</v>
      </c>
      <c r="E414" s="23">
        <f t="shared" ref="E414:H414" si="256">E406/$D411</f>
        <v>0</v>
      </c>
      <c r="F414" s="23">
        <f t="shared" si="256"/>
        <v>0</v>
      </c>
      <c r="G414" s="23">
        <f t="shared" si="256"/>
        <v>0</v>
      </c>
      <c r="H414" s="23">
        <f t="shared" si="256"/>
        <v>0</v>
      </c>
      <c r="I414" s="23">
        <f>I406/$D411</f>
        <v>0</v>
      </c>
      <c r="J414" s="23">
        <f t="shared" ref="J414:L414" si="257">J406/$D411</f>
        <v>0</v>
      </c>
      <c r="K414" s="23">
        <f t="shared" si="257"/>
        <v>0</v>
      </c>
      <c r="L414" s="23">
        <f t="shared" si="257"/>
        <v>0</v>
      </c>
      <c r="M414" s="23">
        <f>M406/$D411</f>
        <v>0</v>
      </c>
      <c r="N414" s="23">
        <f>N406/$D411</f>
        <v>0</v>
      </c>
      <c r="O414" s="23">
        <f t="shared" ref="O414:P414" si="258">O406/$D411</f>
        <v>0</v>
      </c>
      <c r="P414" s="23">
        <f t="shared" si="258"/>
        <v>0</v>
      </c>
      <c r="Q414" s="23">
        <f>Q406/$D411</f>
        <v>0</v>
      </c>
      <c r="R414" s="23">
        <f t="shared" ref="R414:T414" si="259">R406/$D411</f>
        <v>0</v>
      </c>
      <c r="S414" s="23">
        <f t="shared" si="259"/>
        <v>0</v>
      </c>
      <c r="T414" s="23">
        <f t="shared" si="259"/>
        <v>0</v>
      </c>
      <c r="U414" s="23">
        <f>U406/$D411</f>
        <v>0</v>
      </c>
      <c r="V414" s="23">
        <f t="shared" ref="V414" si="260">V406/$D411</f>
        <v>0</v>
      </c>
    </row>
    <row r="415" spans="1:22">
      <c r="A415" s="18" t="str">
        <f t="shared" si="250"/>
        <v>RB_GUP-Land_D</v>
      </c>
      <c r="B415" s="18" t="str">
        <f>$B$8</f>
        <v>DISTPRI</v>
      </c>
      <c r="D415" s="23">
        <f t="shared" si="244"/>
        <v>0.56364713021326762</v>
      </c>
      <c r="E415" s="23">
        <f t="shared" ref="E415:H415" si="261">E407/$D411</f>
        <v>0.37670941696888205</v>
      </c>
      <c r="F415" s="23">
        <f t="shared" si="261"/>
        <v>1.7757098502064989E-2</v>
      </c>
      <c r="G415" s="23">
        <f t="shared" si="261"/>
        <v>6.4477114473821567E-2</v>
      </c>
      <c r="H415" s="23">
        <f t="shared" si="261"/>
        <v>1.9926783396217547E-3</v>
      </c>
      <c r="I415" s="23">
        <f>I407/$D411</f>
        <v>0</v>
      </c>
      <c r="J415" s="23">
        <f t="shared" ref="J415:L415" si="262">J407/$D411</f>
        <v>4.834656621936223E-2</v>
      </c>
      <c r="K415" s="23">
        <f t="shared" si="262"/>
        <v>9.0045512117908812E-3</v>
      </c>
      <c r="L415" s="23">
        <f t="shared" si="262"/>
        <v>0</v>
      </c>
      <c r="M415" s="23">
        <f>M407/$D411</f>
        <v>0</v>
      </c>
      <c r="N415" s="23">
        <f>N407/$D411</f>
        <v>1.7235252919963002E-3</v>
      </c>
      <c r="O415" s="23">
        <f t="shared" ref="O415:P415" si="263">O407/$D411</f>
        <v>2.7796562887411874E-2</v>
      </c>
      <c r="P415" s="23">
        <f t="shared" si="263"/>
        <v>0</v>
      </c>
      <c r="Q415" s="23">
        <f>Q407/$D411</f>
        <v>0</v>
      </c>
      <c r="R415" s="23">
        <f t="shared" ref="R415:T415" si="264">R407/$D411</f>
        <v>1.457871151132307E-2</v>
      </c>
      <c r="S415" s="23">
        <f t="shared" si="264"/>
        <v>2.4322997656038469E-4</v>
      </c>
      <c r="T415" s="23">
        <f t="shared" si="264"/>
        <v>1.9705703609637E-4</v>
      </c>
      <c r="U415" s="23">
        <f>U407/$D411</f>
        <v>6.7509002861615159E-4</v>
      </c>
      <c r="V415" s="23">
        <f t="shared" ref="V415" si="265">V407/$D411</f>
        <v>1.4552776572023871E-4</v>
      </c>
    </row>
    <row r="416" spans="1:22">
      <c r="A416" s="18" t="str">
        <f t="shared" si="250"/>
        <v>RB_GUP-Land_D</v>
      </c>
      <c r="B416" s="18" t="str">
        <f>$B$9</f>
        <v>DISTSEC</v>
      </c>
      <c r="D416" s="23">
        <f t="shared" si="244"/>
        <v>0.29686344572761364</v>
      </c>
      <c r="E416" s="23">
        <f t="shared" ref="E416:H416" si="266">E408/$D411</f>
        <v>0.22196522929864185</v>
      </c>
      <c r="F416" s="23">
        <f t="shared" si="266"/>
        <v>1.0701014446885886E-2</v>
      </c>
      <c r="G416" s="23">
        <f t="shared" si="266"/>
        <v>3.2289420099492948E-2</v>
      </c>
      <c r="H416" s="23">
        <f t="shared" si="266"/>
        <v>0</v>
      </c>
      <c r="I416" s="23">
        <f>I408/$D411</f>
        <v>0</v>
      </c>
      <c r="J416" s="23">
        <f t="shared" ref="J416:L416" si="267">J408/$D411</f>
        <v>2.0574944165506006E-2</v>
      </c>
      <c r="K416" s="23">
        <f t="shared" si="267"/>
        <v>0</v>
      </c>
      <c r="L416" s="23">
        <f t="shared" si="267"/>
        <v>0</v>
      </c>
      <c r="M416" s="23">
        <f>M408/$D411</f>
        <v>0</v>
      </c>
      <c r="N416" s="23">
        <f>N408/$D411</f>
        <v>5.5630332675102594E-4</v>
      </c>
      <c r="O416" s="23">
        <f t="shared" ref="O416:P416" si="268">O408/$D411</f>
        <v>0</v>
      </c>
      <c r="P416" s="23">
        <f t="shared" si="268"/>
        <v>0</v>
      </c>
      <c r="Q416" s="23">
        <f>Q408/$D411</f>
        <v>0</v>
      </c>
      <c r="R416" s="23">
        <f t="shared" ref="R416:T416" si="269">R408/$D411</f>
        <v>7.5889466167999306E-3</v>
      </c>
      <c r="S416" s="23">
        <f t="shared" si="269"/>
        <v>0</v>
      </c>
      <c r="T416" s="23">
        <f t="shared" si="269"/>
        <v>7.8750743169836681E-5</v>
      </c>
      <c r="U416" s="23">
        <f>U408/$D411</f>
        <v>2.6738906180896866E-3</v>
      </c>
      <c r="V416" s="23">
        <f t="shared" ref="V416" si="270">V408/$D411</f>
        <v>4.3494641227648267E-4</v>
      </c>
    </row>
    <row r="417" spans="1:22">
      <c r="A417" s="18" t="str">
        <f t="shared" si="250"/>
        <v>RB_GUP-Land_D</v>
      </c>
      <c r="B417" s="18" t="str">
        <f>$B$10</f>
        <v>ENERGY</v>
      </c>
      <c r="D417" s="23">
        <f t="shared" si="244"/>
        <v>0</v>
      </c>
      <c r="E417" s="23">
        <f t="shared" ref="E417:H417" si="271">E409/$D411</f>
        <v>0</v>
      </c>
      <c r="F417" s="23">
        <f t="shared" si="271"/>
        <v>0</v>
      </c>
      <c r="G417" s="23">
        <f t="shared" si="271"/>
        <v>0</v>
      </c>
      <c r="H417" s="23">
        <f t="shared" si="271"/>
        <v>0</v>
      </c>
      <c r="I417" s="23">
        <f>I409/$D411</f>
        <v>0</v>
      </c>
      <c r="J417" s="23">
        <f t="shared" ref="J417:L417" si="272">J409/$D411</f>
        <v>0</v>
      </c>
      <c r="K417" s="23">
        <f t="shared" si="272"/>
        <v>0</v>
      </c>
      <c r="L417" s="23">
        <f t="shared" si="272"/>
        <v>0</v>
      </c>
      <c r="M417" s="23">
        <f>M409/$D411</f>
        <v>0</v>
      </c>
      <c r="N417" s="23">
        <f>N409/$D411</f>
        <v>0</v>
      </c>
      <c r="O417" s="23">
        <f t="shared" ref="O417:P417" si="273">O409/$D411</f>
        <v>0</v>
      </c>
      <c r="P417" s="23">
        <f t="shared" si="273"/>
        <v>0</v>
      </c>
      <c r="Q417" s="23">
        <f>Q409/$D411</f>
        <v>0</v>
      </c>
      <c r="R417" s="23">
        <f t="shared" ref="R417:T417" si="274">R409/$D411</f>
        <v>0</v>
      </c>
      <c r="S417" s="23">
        <f t="shared" si="274"/>
        <v>0</v>
      </c>
      <c r="T417" s="23">
        <f t="shared" si="274"/>
        <v>0</v>
      </c>
      <c r="U417" s="23">
        <f>U409/$D411</f>
        <v>0</v>
      </c>
      <c r="V417" s="23">
        <f t="shared" ref="V417" si="275">V409/$D411</f>
        <v>0</v>
      </c>
    </row>
    <row r="418" spans="1:22">
      <c r="A418" s="18" t="str">
        <f t="shared" si="250"/>
        <v>RB_GUP-Land_D</v>
      </c>
      <c r="B418" s="18" t="str">
        <f>$B$11</f>
        <v>CUSTOMER</v>
      </c>
      <c r="D418" s="23">
        <f t="shared" si="244"/>
        <v>0.13948942405911824</v>
      </c>
      <c r="E418" s="23">
        <f t="shared" ref="E418:H418" si="276">E410/$D411</f>
        <v>6.3489632973753929E-2</v>
      </c>
      <c r="F418" s="23">
        <f t="shared" si="276"/>
        <v>1.7091034510302069E-2</v>
      </c>
      <c r="G418" s="23">
        <f t="shared" si="276"/>
        <v>4.8481409370559796E-3</v>
      </c>
      <c r="H418" s="23">
        <f t="shared" si="276"/>
        <v>1.6035980252674935E-3</v>
      </c>
      <c r="I418" s="23">
        <f>I410/$D411</f>
        <v>2.6047577446582478E-4</v>
      </c>
      <c r="J418" s="23">
        <f t="shared" ref="J418:L418" si="277">J410/$D411</f>
        <v>1.3999633551076422E-3</v>
      </c>
      <c r="K418" s="23">
        <f t="shared" si="277"/>
        <v>4.1636680919245641E-4</v>
      </c>
      <c r="L418" s="23">
        <f t="shared" si="277"/>
        <v>9.0753605270763504E-4</v>
      </c>
      <c r="M418" s="23">
        <f>M410/$D411</f>
        <v>1.5950288335019058E-4</v>
      </c>
      <c r="N418" s="23">
        <f>N410/$D411</f>
        <v>9.6321304433015853E-6</v>
      </c>
      <c r="O418" s="23">
        <f t="shared" ref="O418:P418" si="278">O410/$D411</f>
        <v>2.4699729293386862E-4</v>
      </c>
      <c r="P418" s="23">
        <f t="shared" si="278"/>
        <v>1.3346109192231002E-3</v>
      </c>
      <c r="Q418" s="23">
        <f>Q410/$D411</f>
        <v>2.3925481536585385E-4</v>
      </c>
      <c r="R418" s="23">
        <f t="shared" ref="R418:T418" si="279">R410/$D411</f>
        <v>3.8769006312919718E-4</v>
      </c>
      <c r="S418" s="23">
        <f t="shared" si="279"/>
        <v>7.0569814540131682E-6</v>
      </c>
      <c r="T418" s="23">
        <f t="shared" si="279"/>
        <v>7.1542600430037924E-6</v>
      </c>
      <c r="U418" s="23">
        <f>U410/$D411</f>
        <v>4.2020808743086051E-2</v>
      </c>
      <c r="V418" s="23">
        <f t="shared" ref="V418" si="280">V410/$D411</f>
        <v>5.0599675322366526E-3</v>
      </c>
    </row>
    <row r="419" spans="1:22">
      <c r="A419" s="18" t="str">
        <f t="shared" si="250"/>
        <v>RB_GUP-Land_D</v>
      </c>
      <c r="B419" s="18" t="str">
        <f>$B$12</f>
        <v>TOTAL</v>
      </c>
      <c r="D419" s="23">
        <f t="shared" si="244"/>
        <v>0.99999999999999989</v>
      </c>
      <c r="E419" s="23">
        <f t="shared" ref="E419:V419" si="281">SUM(E412:E418)</f>
        <v>0.66216427924127785</v>
      </c>
      <c r="F419" s="23">
        <f t="shared" si="281"/>
        <v>4.5549147459252946E-2</v>
      </c>
      <c r="G419" s="23">
        <f t="shared" si="281"/>
        <v>0.1016146755103705</v>
      </c>
      <c r="H419" s="23">
        <f t="shared" si="281"/>
        <v>3.596276364889248E-3</v>
      </c>
      <c r="I419" s="23">
        <f t="shared" si="281"/>
        <v>2.6047577446582478E-4</v>
      </c>
      <c r="J419" s="23">
        <f t="shared" si="281"/>
        <v>7.0321473739975882E-2</v>
      </c>
      <c r="K419" s="23">
        <f t="shared" si="281"/>
        <v>9.4209180209833369E-3</v>
      </c>
      <c r="L419" s="23">
        <f t="shared" si="281"/>
        <v>9.0753605270763504E-4</v>
      </c>
      <c r="M419" s="23">
        <f t="shared" si="281"/>
        <v>1.5950288335019058E-4</v>
      </c>
      <c r="N419" s="23">
        <f t="shared" si="281"/>
        <v>2.2894607491906276E-3</v>
      </c>
      <c r="O419" s="23">
        <f t="shared" si="281"/>
        <v>2.804356018034574E-2</v>
      </c>
      <c r="P419" s="23">
        <f t="shared" si="281"/>
        <v>1.3346109192231002E-3</v>
      </c>
      <c r="Q419" s="23">
        <f t="shared" si="281"/>
        <v>2.3925481536585385E-4</v>
      </c>
      <c r="R419" s="23">
        <f t="shared" si="281"/>
        <v>2.2555348191252197E-2</v>
      </c>
      <c r="S419" s="23">
        <f t="shared" si="281"/>
        <v>2.5028695801439786E-4</v>
      </c>
      <c r="T419" s="23">
        <f t="shared" si="281"/>
        <v>2.8296203930921045E-4</v>
      </c>
      <c r="U419" s="23">
        <f t="shared" si="281"/>
        <v>4.5369789389791887E-2</v>
      </c>
      <c r="V419" s="23">
        <f t="shared" si="281"/>
        <v>5.6404417102333742E-3</v>
      </c>
    </row>
    <row r="421" spans="1:22">
      <c r="A421" s="18" t="s">
        <v>588</v>
      </c>
      <c r="B421" s="18" t="s">
        <v>589</v>
      </c>
      <c r="D421" s="157">
        <v>1501860</v>
      </c>
      <c r="E421" s="183" t="s">
        <v>692</v>
      </c>
    </row>
    <row r="422" spans="1:22" ht="12">
      <c r="A422" s="38" t="s">
        <v>584</v>
      </c>
      <c r="B422" s="18" t="str">
        <f>$B$5</f>
        <v>PRODUCTION</v>
      </c>
      <c r="D422" s="146">
        <f t="shared" ref="D422:V422" ca="1" si="282">-$D$421*D772+D350</f>
        <v>26982884.823142368</v>
      </c>
      <c r="E422" s="146">
        <f t="shared" ca="1" si="282"/>
        <v>13291310.097337579</v>
      </c>
      <c r="F422" s="146">
        <f t="shared" ca="1" si="282"/>
        <v>657036.95093935751</v>
      </c>
      <c r="G422" s="146">
        <f t="shared" ca="1" si="282"/>
        <v>2406688.6959872539</v>
      </c>
      <c r="H422" s="146">
        <f t="shared" ca="1" si="282"/>
        <v>75754.015447574668</v>
      </c>
      <c r="I422" s="146">
        <f t="shared" ca="1" si="282"/>
        <v>7103.9691685208154</v>
      </c>
      <c r="J422" s="146">
        <f t="shared" ca="1" si="282"/>
        <v>1829457.795280148</v>
      </c>
      <c r="K422" s="146">
        <f t="shared" ca="1" si="282"/>
        <v>340881.28658925876</v>
      </c>
      <c r="L422" s="146">
        <f t="shared" ca="1" si="282"/>
        <v>154037.90619996612</v>
      </c>
      <c r="M422" s="146">
        <f t="shared" ca="1" si="282"/>
        <v>6926.9124568584284</v>
      </c>
      <c r="N422" s="146">
        <f t="shared" ca="1" si="282"/>
        <v>63907.646650311952</v>
      </c>
      <c r="O422" s="146">
        <f t="shared" ca="1" si="282"/>
        <v>1045837.7487297409</v>
      </c>
      <c r="P422" s="146">
        <f t="shared" ca="1" si="282"/>
        <v>5527281.8884502379</v>
      </c>
      <c r="Q422" s="146">
        <f t="shared" ca="1" si="282"/>
        <v>998135.49842528941</v>
      </c>
      <c r="R422" s="146">
        <f t="shared" ca="1" si="282"/>
        <v>561823.58594595315</v>
      </c>
      <c r="S422" s="146">
        <f t="shared" ca="1" si="282"/>
        <v>9410.3303099808472</v>
      </c>
      <c r="T422" s="146">
        <f t="shared" ca="1" si="282"/>
        <v>7290.4952243412026</v>
      </c>
      <c r="U422" s="146">
        <f t="shared" ca="1" si="282"/>
        <v>0</v>
      </c>
      <c r="V422" s="146">
        <f t="shared" ca="1" si="282"/>
        <v>0</v>
      </c>
    </row>
    <row r="423" spans="1:22">
      <c r="B423" s="18" t="str">
        <f>$B$6</f>
        <v>BULKTRAN</v>
      </c>
      <c r="D423" s="146">
        <f t="shared" ref="D423:V423" ca="1" si="283">-$D$421*D773+D351</f>
        <v>98590.554363628413</v>
      </c>
      <c r="E423" s="146">
        <f t="shared" ca="1" si="283"/>
        <v>48564.030099239681</v>
      </c>
      <c r="F423" s="146">
        <f t="shared" ca="1" si="283"/>
        <v>2400.6935379623174</v>
      </c>
      <c r="G423" s="146">
        <f t="shared" ca="1" si="283"/>
        <v>8793.6028439241054</v>
      </c>
      <c r="H423" s="146">
        <f t="shared" ca="1" si="283"/>
        <v>276.79139673907838</v>
      </c>
      <c r="I423" s="146">
        <f t="shared" ca="1" si="283"/>
        <v>25.956611500112622</v>
      </c>
      <c r="J423" s="146">
        <f t="shared" ca="1" si="283"/>
        <v>6684.5061009501796</v>
      </c>
      <c r="K423" s="146">
        <f t="shared" ca="1" si="283"/>
        <v>1245.5182326612339</v>
      </c>
      <c r="L423" s="146">
        <f t="shared" ca="1" si="283"/>
        <v>562.82649778952145</v>
      </c>
      <c r="M423" s="146">
        <f t="shared" ca="1" si="283"/>
        <v>25.309678473084158</v>
      </c>
      <c r="N423" s="146">
        <f t="shared" ca="1" si="283"/>
        <v>233.50691939081443</v>
      </c>
      <c r="O423" s="146">
        <f t="shared" ca="1" si="283"/>
        <v>3821.3009504914126</v>
      </c>
      <c r="P423" s="146">
        <f t="shared" ca="1" si="283"/>
        <v>20195.682895958402</v>
      </c>
      <c r="Q423" s="146">
        <f t="shared" ca="1" si="283"/>
        <v>3647.0056024315631</v>
      </c>
      <c r="R423" s="146">
        <f t="shared" ca="1" si="283"/>
        <v>2052.8012166240455</v>
      </c>
      <c r="S423" s="146">
        <f t="shared" ca="1" si="283"/>
        <v>34.383635704146357</v>
      </c>
      <c r="T423" s="146">
        <f t="shared" ca="1" si="283"/>
        <v>26.638143788714345</v>
      </c>
      <c r="U423" s="146">
        <f t="shared" ca="1" si="283"/>
        <v>0</v>
      </c>
      <c r="V423" s="146">
        <f t="shared" ca="1" si="283"/>
        <v>0</v>
      </c>
    </row>
    <row r="424" spans="1:22">
      <c r="B424" s="18" t="str">
        <f>$B$7</f>
        <v>SUBTRAN</v>
      </c>
      <c r="D424" s="146">
        <f t="shared" ref="D424:V424" ca="1" si="284">-$D$421*D774+D352</f>
        <v>21685.832562842763</v>
      </c>
      <c r="E424" s="146">
        <f t="shared" ca="1" si="284"/>
        <v>10558.12561759972</v>
      </c>
      <c r="F424" s="146">
        <f t="shared" ca="1" si="284"/>
        <v>509.54895397345422</v>
      </c>
      <c r="G424" s="146">
        <f t="shared" ca="1" si="284"/>
        <v>1853.7141799640574</v>
      </c>
      <c r="H424" s="146">
        <f t="shared" ca="1" si="284"/>
        <v>57.259486900180782</v>
      </c>
      <c r="I424" s="146">
        <f t="shared" ca="1" si="284"/>
        <v>7.1313662668689073</v>
      </c>
      <c r="J424" s="146">
        <f t="shared" ca="1" si="284"/>
        <v>1400.5100361726481</v>
      </c>
      <c r="K424" s="146">
        <f t="shared" ca="1" si="284"/>
        <v>260.35318223135727</v>
      </c>
      <c r="L424" s="146">
        <f t="shared" ca="1" si="284"/>
        <v>154.91324563625392</v>
      </c>
      <c r="M424" s="146">
        <f t="shared" ca="1" si="284"/>
        <v>0</v>
      </c>
      <c r="N424" s="146">
        <f t="shared" ca="1" si="284"/>
        <v>48.903405713148906</v>
      </c>
      <c r="O424" s="146">
        <f t="shared" ca="1" si="284"/>
        <v>800.57667266262536</v>
      </c>
      <c r="P424" s="146">
        <f t="shared" ca="1" si="284"/>
        <v>5577.363981011039</v>
      </c>
      <c r="Q424" s="146">
        <f t="shared" ca="1" si="284"/>
        <v>0</v>
      </c>
      <c r="R424" s="146">
        <f t="shared" ca="1" si="284"/>
        <v>421.5124893719767</v>
      </c>
      <c r="S424" s="146">
        <f t="shared" ca="1" si="284"/>
        <v>7.0266246495008273</v>
      </c>
      <c r="T424" s="146">
        <f t="shared" ca="1" si="284"/>
        <v>5.6287251957989231</v>
      </c>
      <c r="U424" s="146">
        <f t="shared" ca="1" si="284"/>
        <v>19.138868967100453</v>
      </c>
      <c r="V424" s="146">
        <f t="shared" ca="1" si="284"/>
        <v>4.1257265270291761</v>
      </c>
    </row>
    <row r="425" spans="1:22">
      <c r="B425" s="18" t="str">
        <f>$B$8</f>
        <v>DISTPRI</v>
      </c>
      <c r="D425" s="146">
        <f t="shared" ref="D425:V425" ca="1" si="285">-$D$421*D775+D353</f>
        <v>13894079.922979347</v>
      </c>
      <c r="E425" s="146">
        <f t="shared" ca="1" si="285"/>
        <v>9286006.2023631576</v>
      </c>
      <c r="F425" s="146">
        <f t="shared" ca="1" si="285"/>
        <v>437718.09091719618</v>
      </c>
      <c r="G425" s="146">
        <f t="shared" ca="1" si="285"/>
        <v>1589381.2523509189</v>
      </c>
      <c r="H425" s="146">
        <f t="shared" ca="1" si="285"/>
        <v>49120.150937375831</v>
      </c>
      <c r="I425" s="146">
        <f t="shared" ca="1" si="285"/>
        <v>0</v>
      </c>
      <c r="J425" s="146">
        <f t="shared" ca="1" si="285"/>
        <v>1191758.139173473</v>
      </c>
      <c r="K425" s="146">
        <f t="shared" ca="1" si="285"/>
        <v>221965.03361925224</v>
      </c>
      <c r="L425" s="146">
        <f t="shared" ca="1" si="285"/>
        <v>0</v>
      </c>
      <c r="M425" s="146">
        <f t="shared" ca="1" si="285"/>
        <v>0</v>
      </c>
      <c r="N425" s="146">
        <f t="shared" ca="1" si="285"/>
        <v>42485.44323682112</v>
      </c>
      <c r="O425" s="146">
        <f t="shared" ca="1" si="285"/>
        <v>685194.06139031064</v>
      </c>
      <c r="P425" s="146">
        <f t="shared" ca="1" si="285"/>
        <v>0</v>
      </c>
      <c r="Q425" s="146">
        <f t="shared" ca="1" si="285"/>
        <v>0</v>
      </c>
      <c r="R425" s="146">
        <f t="shared" ca="1" si="285"/>
        <v>359369.8469390588</v>
      </c>
      <c r="S425" s="146">
        <f t="shared" ca="1" si="285"/>
        <v>5995.6958047771677</v>
      </c>
      <c r="T425" s="146">
        <f t="shared" ca="1" si="285"/>
        <v>4857.5182275343777</v>
      </c>
      <c r="U425" s="146">
        <f t="shared" ca="1" si="285"/>
        <v>16641.182594596365</v>
      </c>
      <c r="V425" s="146">
        <f t="shared" ca="1" si="285"/>
        <v>3587.3054248755843</v>
      </c>
    </row>
    <row r="426" spans="1:22">
      <c r="B426" s="18" t="str">
        <f>$B$9</f>
        <v>DISTSEC</v>
      </c>
      <c r="D426" s="146">
        <f t="shared" ref="D426:V426" ca="1" si="286">-$D$421*D776+D354</f>
        <v>5734257.6758675585</v>
      </c>
      <c r="E426" s="146">
        <f t="shared" ca="1" si="286"/>
        <v>4287512.7881163908</v>
      </c>
      <c r="F426" s="146">
        <f t="shared" ca="1" si="286"/>
        <v>206702.35798559026</v>
      </c>
      <c r="G426" s="146">
        <f t="shared" ca="1" si="286"/>
        <v>623707.15465156641</v>
      </c>
      <c r="H426" s="146">
        <f t="shared" ca="1" si="286"/>
        <v>0</v>
      </c>
      <c r="I426" s="146">
        <f t="shared" ca="1" si="286"/>
        <v>0</v>
      </c>
      <c r="J426" s="146">
        <f t="shared" ca="1" si="286"/>
        <v>397428.62656068942</v>
      </c>
      <c r="K426" s="146">
        <f t="shared" ca="1" si="286"/>
        <v>0</v>
      </c>
      <c r="L426" s="146">
        <f t="shared" ca="1" si="286"/>
        <v>0</v>
      </c>
      <c r="M426" s="146">
        <f t="shared" ca="1" si="286"/>
        <v>0</v>
      </c>
      <c r="N426" s="146">
        <f t="shared" ca="1" si="286"/>
        <v>10745.63631003493</v>
      </c>
      <c r="O426" s="146">
        <f t="shared" ca="1" si="286"/>
        <v>0</v>
      </c>
      <c r="P426" s="146">
        <f t="shared" ca="1" si="286"/>
        <v>0</v>
      </c>
      <c r="Q426" s="146">
        <f t="shared" ca="1" si="286"/>
        <v>0</v>
      </c>
      <c r="R426" s="146">
        <f t="shared" ca="1" si="286"/>
        <v>146589.20124865437</v>
      </c>
      <c r="S426" s="146">
        <f t="shared" ca="1" si="286"/>
        <v>0</v>
      </c>
      <c r="T426" s="146">
        <f t="shared" ca="1" si="286"/>
        <v>1521.1608569559423</v>
      </c>
      <c r="U426" s="146">
        <f t="shared" ca="1" si="286"/>
        <v>51649.261712334861</v>
      </c>
      <c r="V426" s="146">
        <f t="shared" ca="1" si="286"/>
        <v>8401.4884253412838</v>
      </c>
    </row>
    <row r="427" spans="1:22">
      <c r="B427" s="18" t="str">
        <f>$B$10</f>
        <v>ENERGY</v>
      </c>
      <c r="D427" s="146">
        <f t="shared" ref="D427:V427" ca="1" si="287">-$D$421*D777+D355</f>
        <v>7103367.2098684162</v>
      </c>
      <c r="E427" s="146">
        <f t="shared" ca="1" si="287"/>
        <v>2665375.7984267282</v>
      </c>
      <c r="F427" s="146">
        <f t="shared" ca="1" si="287"/>
        <v>172733.57484934037</v>
      </c>
      <c r="G427" s="146">
        <f t="shared" ca="1" si="287"/>
        <v>579539.86858351238</v>
      </c>
      <c r="H427" s="146">
        <f t="shared" ca="1" si="287"/>
        <v>18419.092714355069</v>
      </c>
      <c r="I427" s="146">
        <f t="shared" ca="1" si="287"/>
        <v>1698.0250252022897</v>
      </c>
      <c r="J427" s="146">
        <f t="shared" ca="1" si="287"/>
        <v>528374.58465736953</v>
      </c>
      <c r="K427" s="146">
        <f t="shared" ca="1" si="287"/>
        <v>97950.481188289923</v>
      </c>
      <c r="L427" s="146">
        <f t="shared" ca="1" si="287"/>
        <v>44506.191518604712</v>
      </c>
      <c r="M427" s="146">
        <f t="shared" ca="1" si="287"/>
        <v>2062.1560281695288</v>
      </c>
      <c r="N427" s="146">
        <f t="shared" ca="1" si="287"/>
        <v>20248.31535190449</v>
      </c>
      <c r="O427" s="146">
        <f t="shared" ca="1" si="287"/>
        <v>355530.08399101836</v>
      </c>
      <c r="P427" s="146">
        <f t="shared" ca="1" si="287"/>
        <v>2018552.2083244075</v>
      </c>
      <c r="Q427" s="146">
        <f t="shared" ca="1" si="287"/>
        <v>382966.5974527644</v>
      </c>
      <c r="R427" s="146">
        <f t="shared" ca="1" si="287"/>
        <v>143152.6020269024</v>
      </c>
      <c r="S427" s="146">
        <f t="shared" ca="1" si="287"/>
        <v>2330.2961536362445</v>
      </c>
      <c r="T427" s="146">
        <f t="shared" ca="1" si="287"/>
        <v>2599.2579094607522</v>
      </c>
      <c r="U427" s="146">
        <f t="shared" ca="1" si="287"/>
        <v>56205.471674536893</v>
      </c>
      <c r="V427" s="146">
        <f t="shared" ca="1" si="287"/>
        <v>11122.603992213713</v>
      </c>
    </row>
    <row r="428" spans="1:22">
      <c r="B428" s="18" t="str">
        <f>$B$11</f>
        <v>CUSTOMER</v>
      </c>
      <c r="D428" s="146">
        <f t="shared" ref="D428:V428" ca="1" si="288">-$D$421*D778+D356</f>
        <v>5354058.9812158355</v>
      </c>
      <c r="E428" s="146">
        <f t="shared" ca="1" si="288"/>
        <v>3825480.455070517</v>
      </c>
      <c r="F428" s="146">
        <f t="shared" ca="1" si="288"/>
        <v>654665.67190221138</v>
      </c>
      <c r="G428" s="146">
        <f t="shared" ca="1" si="288"/>
        <v>188508.42922204157</v>
      </c>
      <c r="H428" s="146">
        <f t="shared" ca="1" si="288"/>
        <v>31511.618940627712</v>
      </c>
      <c r="I428" s="146">
        <f t="shared" ca="1" si="288"/>
        <v>4978.684679287152</v>
      </c>
      <c r="J428" s="146">
        <f t="shared" ca="1" si="288"/>
        <v>35176.113393493899</v>
      </c>
      <c r="K428" s="146">
        <f t="shared" ca="1" si="288"/>
        <v>9034.2003653726133</v>
      </c>
      <c r="L428" s="146">
        <f t="shared" ca="1" si="288"/>
        <v>17279.605713894853</v>
      </c>
      <c r="M428" s="146">
        <f t="shared" ca="1" si="288"/>
        <v>3015.8902697375652</v>
      </c>
      <c r="N428" s="146">
        <f t="shared" ca="1" si="288"/>
        <v>244.64114186403143</v>
      </c>
      <c r="O428" s="146">
        <f t="shared" ca="1" si="288"/>
        <v>5378.3392094104574</v>
      </c>
      <c r="P428" s="146">
        <f t="shared" ca="1" si="288"/>
        <v>25424.84057075344</v>
      </c>
      <c r="Q428" s="146">
        <f t="shared" ca="1" si="288"/>
        <v>4525.5202869457116</v>
      </c>
      <c r="R428" s="146">
        <f t="shared" ca="1" si="288"/>
        <v>9627.7741949932988</v>
      </c>
      <c r="S428" s="146">
        <f t="shared" ca="1" si="288"/>
        <v>152.53040185558353</v>
      </c>
      <c r="T428" s="146">
        <f t="shared" ca="1" si="288"/>
        <v>274.34282547150957</v>
      </c>
      <c r="U428" s="146">
        <f t="shared" ca="1" si="288"/>
        <v>422222.42667919502</v>
      </c>
      <c r="V428" s="146">
        <f t="shared" ca="1" si="288"/>
        <v>116557.89634816264</v>
      </c>
    </row>
    <row r="429" spans="1:22">
      <c r="B429" s="18" t="str">
        <f>$B$12</f>
        <v>TOTAL</v>
      </c>
      <c r="D429" s="146">
        <f t="shared" ref="D429:V429" ca="1" si="289">-$D$421*D779+D357</f>
        <v>59188924.999999993</v>
      </c>
      <c r="E429" s="146">
        <f t="shared" ca="1" si="289"/>
        <v>33414807.497031212</v>
      </c>
      <c r="F429" s="146">
        <f t="shared" ca="1" si="289"/>
        <v>2131766.8890856314</v>
      </c>
      <c r="G429" s="146">
        <f t="shared" ca="1" si="289"/>
        <v>5398472.7178191831</v>
      </c>
      <c r="H429" s="146">
        <f t="shared" ca="1" si="289"/>
        <v>175138.92892357259</v>
      </c>
      <c r="I429" s="146">
        <f t="shared" ca="1" si="289"/>
        <v>13813.766850777238</v>
      </c>
      <c r="J429" s="146">
        <f t="shared" ca="1" si="289"/>
        <v>3990280.2752022962</v>
      </c>
      <c r="K429" s="146">
        <f t="shared" ca="1" si="289"/>
        <v>671336.8731770661</v>
      </c>
      <c r="L429" s="146">
        <f t="shared" ca="1" si="289"/>
        <v>216541.44317589144</v>
      </c>
      <c r="M429" s="146">
        <f t="shared" ca="1" si="289"/>
        <v>12030.268433238607</v>
      </c>
      <c r="N429" s="146">
        <f t="shared" ca="1" si="289"/>
        <v>137914.09301604048</v>
      </c>
      <c r="O429" s="146">
        <f t="shared" ca="1" si="289"/>
        <v>2096562.1109436348</v>
      </c>
      <c r="P429" s="146">
        <f t="shared" ca="1" si="289"/>
        <v>7597031.9842223683</v>
      </c>
      <c r="Q429" s="146">
        <f t="shared" ca="1" si="289"/>
        <v>1389274.621767431</v>
      </c>
      <c r="R429" s="146">
        <f t="shared" ca="1" si="289"/>
        <v>1223037.3240615581</v>
      </c>
      <c r="S429" s="146">
        <f t="shared" ca="1" si="289"/>
        <v>17930.262930603491</v>
      </c>
      <c r="T429" s="146">
        <f t="shared" ca="1" si="289"/>
        <v>16575.041912748296</v>
      </c>
      <c r="U429" s="146">
        <f t="shared" ca="1" si="289"/>
        <v>546737.48152963014</v>
      </c>
      <c r="V429" s="146">
        <f t="shared" ca="1" si="289"/>
        <v>139673.41991712025</v>
      </c>
    </row>
    <row r="430" spans="1:22">
      <c r="A430" s="130" t="s">
        <v>580</v>
      </c>
      <c r="B430" s="18" t="str">
        <f>$B$5</f>
        <v>PRODUCTION</v>
      </c>
      <c r="D430" s="23">
        <f t="shared" ref="D430:D437" ca="1" si="290">SUM(E430:V430)</f>
        <v>0.4558772578340014</v>
      </c>
      <c r="E430" s="23">
        <f ca="1">E422/$D429</f>
        <v>0.22455738294516384</v>
      </c>
      <c r="F430" s="23">
        <f t="shared" ref="F430:H430" ca="1" si="291">F422/$D429</f>
        <v>1.1100673832804999E-2</v>
      </c>
      <c r="G430" s="23">
        <f t="shared" ca="1" si="291"/>
        <v>4.0661132061230273E-2</v>
      </c>
      <c r="H430" s="23">
        <f t="shared" ca="1" si="291"/>
        <v>1.2798680740962042E-3</v>
      </c>
      <c r="I430" s="23">
        <f ca="1">I422/$D429</f>
        <v>1.2002193262541626E-4</v>
      </c>
      <c r="J430" s="23">
        <f t="shared" ref="J430:L430" ca="1" si="292">J422/$D429</f>
        <v>3.0908785643262625E-2</v>
      </c>
      <c r="K430" s="23">
        <f t="shared" ca="1" si="292"/>
        <v>5.7592072602984223E-3</v>
      </c>
      <c r="L430" s="23">
        <f t="shared" ca="1" si="292"/>
        <v>2.6024785244869058E-3</v>
      </c>
      <c r="M430" s="23">
        <f ca="1">M422/$D429</f>
        <v>1.1703055017232412E-4</v>
      </c>
      <c r="N430" s="23">
        <f ca="1">N422/$D429</f>
        <v>1.0797230503901188E-3</v>
      </c>
      <c r="O430" s="23">
        <f t="shared" ref="O430:P430" ca="1" si="293">O422/$D429</f>
        <v>1.7669483754431104E-2</v>
      </c>
      <c r="P430" s="23">
        <f t="shared" ca="1" si="293"/>
        <v>9.3383718127170556E-2</v>
      </c>
      <c r="Q430" s="23">
        <f ca="1">Q422/$D429</f>
        <v>1.6863551727376185E-2</v>
      </c>
      <c r="R430" s="23">
        <f t="shared" ref="R430:T430" ca="1" si="294">R422/$D429</f>
        <v>9.4920390249688298E-3</v>
      </c>
      <c r="S430" s="23">
        <f t="shared" ca="1" si="294"/>
        <v>1.5898802537773492E-4</v>
      </c>
      <c r="T430" s="23">
        <f t="shared" ca="1" si="294"/>
        <v>1.2317330014595135E-4</v>
      </c>
      <c r="U430" s="23">
        <f ca="1">U422/$D429</f>
        <v>0</v>
      </c>
      <c r="V430" s="23">
        <f t="shared" ref="V430" ca="1" si="295">V422/$D429</f>
        <v>0</v>
      </c>
    </row>
    <row r="431" spans="1:22">
      <c r="A431" s="18" t="str">
        <f t="shared" ref="A431:A437" si="296">A430</f>
        <v>RB_GUP-Land_G</v>
      </c>
      <c r="B431" s="18" t="str">
        <f>$B$6</f>
        <v>BULKTRAN</v>
      </c>
      <c r="D431" s="23">
        <f t="shared" ca="1" si="290"/>
        <v>1.6656925998170848E-3</v>
      </c>
      <c r="E431" s="23">
        <f t="shared" ref="E431:H431" ca="1" si="297">E423/$D429</f>
        <v>8.2049184199982827E-4</v>
      </c>
      <c r="F431" s="23">
        <f t="shared" ca="1" si="297"/>
        <v>4.055984355117647E-5</v>
      </c>
      <c r="G431" s="23">
        <f t="shared" ca="1" si="297"/>
        <v>1.485683824114749E-4</v>
      </c>
      <c r="H431" s="23">
        <f t="shared" ca="1" si="297"/>
        <v>4.6764052014642676E-6</v>
      </c>
      <c r="I431" s="23">
        <f ca="1">I423/$D429</f>
        <v>4.3853831608045975E-7</v>
      </c>
      <c r="J431" s="23">
        <f t="shared" ref="J431:L431" ca="1" si="298">J423/$D429</f>
        <v>1.1293508204364551E-4</v>
      </c>
      <c r="K431" s="23">
        <f t="shared" ca="1" si="298"/>
        <v>2.1043096029556782E-5</v>
      </c>
      <c r="L431" s="23">
        <f t="shared" ca="1" si="298"/>
        <v>9.5089832732985348E-6</v>
      </c>
      <c r="M431" s="23">
        <f ca="1">M423/$D429</f>
        <v>4.2760834857338873E-7</v>
      </c>
      <c r="N431" s="23">
        <f ca="1">N423/$D429</f>
        <v>3.9451116807885002E-6</v>
      </c>
      <c r="O431" s="23">
        <f t="shared" ref="O431:P431" ca="1" si="299">O423/$D429</f>
        <v>6.4561080480705021E-5</v>
      </c>
      <c r="P431" s="23">
        <f t="shared" ca="1" si="299"/>
        <v>3.4120712440643931E-4</v>
      </c>
      <c r="Q431" s="23">
        <f ca="1">Q423/$D429</f>
        <v>6.1616351410868897E-5</v>
      </c>
      <c r="R431" s="23">
        <f t="shared" ref="R431:T431" ca="1" si="300">R423/$D429</f>
        <v>3.4682184490156663E-5</v>
      </c>
      <c r="S431" s="23">
        <f t="shared" ca="1" si="300"/>
        <v>5.8091333309645958E-7</v>
      </c>
      <c r="T431" s="23">
        <f t="shared" ca="1" si="300"/>
        <v>4.5005283993102337E-7</v>
      </c>
      <c r="U431" s="23">
        <f ca="1">U423/$D429</f>
        <v>0</v>
      </c>
      <c r="V431" s="23">
        <f t="shared" ref="V431" ca="1" si="301">V423/$D429</f>
        <v>0</v>
      </c>
    </row>
    <row r="432" spans="1:22">
      <c r="A432" s="18" t="str">
        <f t="shared" si="296"/>
        <v>RB_GUP-Land_G</v>
      </c>
      <c r="B432" s="18" t="str">
        <f>$B$7</f>
        <v>SUBTRAN</v>
      </c>
      <c r="D432" s="23">
        <f t="shared" ca="1" si="290"/>
        <v>3.6638328137979812E-4</v>
      </c>
      <c r="E432" s="23">
        <f t="shared" ref="E432:H432" ca="1" si="302">E424/$D429</f>
        <v>1.7838008745047696E-4</v>
      </c>
      <c r="F432" s="23">
        <f t="shared" ca="1" si="302"/>
        <v>8.608856369218639E-6</v>
      </c>
      <c r="G432" s="23">
        <f t="shared" ca="1" si="302"/>
        <v>3.1318598537886226E-5</v>
      </c>
      <c r="H432" s="23">
        <f t="shared" ca="1" si="302"/>
        <v>9.6740204185463394E-7</v>
      </c>
      <c r="I432" s="23">
        <f ca="1">I424/$D429</f>
        <v>1.2048480804253344E-7</v>
      </c>
      <c r="J432" s="23">
        <f t="shared" ref="J432:L432" ca="1" si="303">J424/$D429</f>
        <v>2.3661690699276059E-5</v>
      </c>
      <c r="K432" s="23">
        <f t="shared" ca="1" si="303"/>
        <v>4.3986807030429648E-6</v>
      </c>
      <c r="L432" s="23">
        <f t="shared" ca="1" si="303"/>
        <v>2.6172674302879117E-6</v>
      </c>
      <c r="M432" s="23">
        <f ca="1">M424/$D429</f>
        <v>0</v>
      </c>
      <c r="N432" s="23">
        <f ca="1">N424/$D429</f>
        <v>8.2622561084102999E-7</v>
      </c>
      <c r="O432" s="23">
        <f t="shared" ref="O432:P432" ca="1" si="304">O424/$D429</f>
        <v>1.3525784978568634E-5</v>
      </c>
      <c r="P432" s="23">
        <f t="shared" ca="1" si="304"/>
        <v>9.4229857714277459E-5</v>
      </c>
      <c r="Q432" s="23">
        <f ca="1">Q424/$D429</f>
        <v>0</v>
      </c>
      <c r="R432" s="23">
        <f t="shared" ref="R432:T432" ca="1" si="305">R424/$D429</f>
        <v>7.121475670862019E-6</v>
      </c>
      <c r="S432" s="23">
        <f t="shared" ca="1" si="305"/>
        <v>1.1871519290983623E-7</v>
      </c>
      <c r="T432" s="23">
        <f t="shared" ca="1" si="305"/>
        <v>9.5097608138666549E-8</v>
      </c>
      <c r="U432" s="23">
        <f ca="1">U424/$D429</f>
        <v>3.2335219751161989E-7</v>
      </c>
      <c r="V432" s="23">
        <f t="shared" ref="V432" ca="1" si="306">V424/$D429</f>
        <v>6.9704366602859849E-8</v>
      </c>
    </row>
    <row r="433" spans="1:22">
      <c r="A433" s="18" t="str">
        <f t="shared" si="296"/>
        <v>RB_GUP-Land_G</v>
      </c>
      <c r="B433" s="18" t="str">
        <f>$B$8</f>
        <v>DISTPRI</v>
      </c>
      <c r="D433" s="23">
        <f t="shared" ca="1" si="290"/>
        <v>0.23474121084272689</v>
      </c>
      <c r="E433" s="23">
        <f t="shared" ref="E433:H433" ca="1" si="307">E425/$D429</f>
        <v>0.15688756304263271</v>
      </c>
      <c r="F433" s="23">
        <f t="shared" ca="1" si="307"/>
        <v>7.39527016105118E-3</v>
      </c>
      <c r="G433" s="23">
        <f t="shared" ca="1" si="307"/>
        <v>2.6852679827364986E-2</v>
      </c>
      <c r="H433" s="23">
        <f t="shared" ca="1" si="307"/>
        <v>8.2988753280070283E-4</v>
      </c>
      <c r="I433" s="23">
        <f ca="1">I425/$D429</f>
        <v>0</v>
      </c>
      <c r="J433" s="23">
        <f t="shared" ref="J433:L433" ca="1" si="308">J425/$D429</f>
        <v>2.013481642340139E-2</v>
      </c>
      <c r="K433" s="23">
        <f t="shared" ca="1" si="308"/>
        <v>3.7501109138111948E-3</v>
      </c>
      <c r="L433" s="23">
        <f t="shared" ca="1" si="308"/>
        <v>0</v>
      </c>
      <c r="M433" s="23">
        <f ca="1">M425/$D429</f>
        <v>0</v>
      </c>
      <c r="N433" s="23">
        <f ca="1">N425/$D429</f>
        <v>7.1779379735011453E-4</v>
      </c>
      <c r="O433" s="23">
        <f t="shared" ref="O433:P433" ca="1" si="309">O425/$D429</f>
        <v>1.1576389694361077E-2</v>
      </c>
      <c r="P433" s="23">
        <f t="shared" ca="1" si="309"/>
        <v>0</v>
      </c>
      <c r="Q433" s="23">
        <f ca="1">Q425/$D429</f>
        <v>0</v>
      </c>
      <c r="R433" s="23">
        <f t="shared" ref="R433:T433" ca="1" si="310">R425/$D429</f>
        <v>6.0715724595278402E-3</v>
      </c>
      <c r="S433" s="23">
        <f t="shared" ca="1" si="310"/>
        <v>1.0129759587249081E-4</v>
      </c>
      <c r="T433" s="23">
        <f t="shared" ca="1" si="310"/>
        <v>8.2068025860148306E-5</v>
      </c>
      <c r="U433" s="23">
        <f ca="1">U425/$D429</f>
        <v>2.8115365492102396E-4</v>
      </c>
      <c r="V433" s="23">
        <f t="shared" ref="V433" ca="1" si="311">V425/$D429</f>
        <v>6.0607713772054229E-5</v>
      </c>
    </row>
    <row r="434" spans="1:22">
      <c r="A434" s="18" t="str">
        <f t="shared" si="296"/>
        <v>RB_GUP-Land_G</v>
      </c>
      <c r="B434" s="18" t="str">
        <f>$B$9</f>
        <v>DISTSEC</v>
      </c>
      <c r="D434" s="23">
        <f t="shared" ca="1" si="290"/>
        <v>9.6880584938272826E-2</v>
      </c>
      <c r="E434" s="23">
        <f t="shared" ref="E434:H434" ca="1" si="312">E426/$D429</f>
        <v>7.2437753990571577E-2</v>
      </c>
      <c r="F434" s="23">
        <f t="shared" ca="1" si="312"/>
        <v>3.4922472064763854E-3</v>
      </c>
      <c r="G434" s="23">
        <f t="shared" ca="1" si="312"/>
        <v>1.0537565172058228E-2</v>
      </c>
      <c r="H434" s="23">
        <f t="shared" ca="1" si="312"/>
        <v>0</v>
      </c>
      <c r="I434" s="23">
        <f ca="1">I426/$D429</f>
        <v>0</v>
      </c>
      <c r="J434" s="23">
        <f t="shared" ref="J434:L434" ca="1" si="313">J426/$D429</f>
        <v>6.7145775423474822E-3</v>
      </c>
      <c r="K434" s="23">
        <f t="shared" ca="1" si="313"/>
        <v>0</v>
      </c>
      <c r="L434" s="23">
        <f t="shared" ca="1" si="313"/>
        <v>0</v>
      </c>
      <c r="M434" s="23">
        <f ca="1">M426/$D429</f>
        <v>0</v>
      </c>
      <c r="N434" s="23">
        <f ca="1">N426/$D429</f>
        <v>1.8154809045839117E-4</v>
      </c>
      <c r="O434" s="23">
        <f t="shared" ref="O434:P434" ca="1" si="314">O426/$D429</f>
        <v>0</v>
      </c>
      <c r="P434" s="23">
        <f t="shared" ca="1" si="314"/>
        <v>0</v>
      </c>
      <c r="Q434" s="23">
        <f ca="1">Q426/$D429</f>
        <v>0</v>
      </c>
      <c r="R434" s="23">
        <f t="shared" ref="R434:T434" ca="1" si="315">R426/$D429</f>
        <v>2.4766322626851964E-3</v>
      </c>
      <c r="S434" s="23">
        <f t="shared" ca="1" si="315"/>
        <v>0</v>
      </c>
      <c r="T434" s="23">
        <f t="shared" ca="1" si="315"/>
        <v>2.5700092660171519E-5</v>
      </c>
      <c r="U434" s="23">
        <f ca="1">U426/$D429</f>
        <v>8.7261699232305478E-4</v>
      </c>
      <c r="V434" s="23">
        <f t="shared" ref="V434" ca="1" si="316">V426/$D429</f>
        <v>1.4194358869233198E-4</v>
      </c>
    </row>
    <row r="435" spans="1:22">
      <c r="A435" s="18" t="str">
        <f t="shared" si="296"/>
        <v>RB_GUP-Land_G</v>
      </c>
      <c r="B435" s="18" t="str">
        <f>$B$10</f>
        <v>ENERGY</v>
      </c>
      <c r="D435" s="23">
        <f t="shared" ca="1" si="290"/>
        <v>0.12001176250233329</v>
      </c>
      <c r="E435" s="23">
        <f t="shared" ref="E435:H435" ca="1" si="317">E427/$D429</f>
        <v>4.5031664258587713E-2</v>
      </c>
      <c r="F435" s="23">
        <f t="shared" ca="1" si="317"/>
        <v>2.9183428293272835E-3</v>
      </c>
      <c r="G435" s="23">
        <f t="shared" ca="1" si="317"/>
        <v>9.7913565516439503E-3</v>
      </c>
      <c r="H435" s="23">
        <f t="shared" ca="1" si="317"/>
        <v>3.1119153987599997E-4</v>
      </c>
      <c r="I435" s="23">
        <f ca="1">I427/$D429</f>
        <v>2.8688222082125836E-5</v>
      </c>
      <c r="J435" s="23">
        <f t="shared" ref="J435:L435" ca="1" si="318">J427/$D429</f>
        <v>8.9269163894659283E-3</v>
      </c>
      <c r="K435" s="23">
        <f t="shared" ca="1" si="318"/>
        <v>1.6548785298650033E-3</v>
      </c>
      <c r="L435" s="23">
        <f t="shared" ca="1" si="318"/>
        <v>7.5193444582081386E-4</v>
      </c>
      <c r="M435" s="23">
        <f ca="1">M427/$D429</f>
        <v>3.4840234523089058E-5</v>
      </c>
      <c r="N435" s="23">
        <f ca="1">N427/$D429</f>
        <v>3.4209635251703749E-4</v>
      </c>
      <c r="O435" s="23">
        <f t="shared" ref="O435:P435" ca="1" si="319">O427/$D429</f>
        <v>6.0066994626278214E-3</v>
      </c>
      <c r="P435" s="23">
        <f t="shared" ca="1" si="319"/>
        <v>3.410354569413801E-2</v>
      </c>
      <c r="Q435" s="23">
        <f ca="1">Q427/$D429</f>
        <v>6.4702408001626058E-3</v>
      </c>
      <c r="R435" s="23">
        <f t="shared" ref="R435:T435" ca="1" si="320">R427/$D429</f>
        <v>2.418570738138975E-3</v>
      </c>
      <c r="S435" s="23">
        <f t="shared" ca="1" si="320"/>
        <v>3.9370476041527104E-5</v>
      </c>
      <c r="T435" s="23">
        <f t="shared" ca="1" si="320"/>
        <v>4.391459904806098E-5</v>
      </c>
      <c r="U435" s="23">
        <f ca="1">U427/$D429</f>
        <v>9.4959439919777055E-4</v>
      </c>
      <c r="V435" s="23">
        <f t="shared" ref="V435" ca="1" si="321">V427/$D429</f>
        <v>1.8791697926957981E-4</v>
      </c>
    </row>
    <row r="436" spans="1:22">
      <c r="A436" s="18" t="str">
        <f t="shared" si="296"/>
        <v>RB_GUP-Land_G</v>
      </c>
      <c r="B436" s="18" t="str">
        <f>$B$11</f>
        <v>CUSTOMER</v>
      </c>
      <c r="D436" s="23">
        <f t="shared" ca="1" si="290"/>
        <v>9.0457108001468819E-2</v>
      </c>
      <c r="E436" s="23">
        <f t="shared" ref="E436:H436" ca="1" si="322">E428/$D429</f>
        <v>6.4631693430325307E-2</v>
      </c>
      <c r="F436" s="23">
        <f t="shared" ca="1" si="322"/>
        <v>1.1060610948791712E-2</v>
      </c>
      <c r="G436" s="23">
        <f t="shared" ca="1" si="322"/>
        <v>3.1848598233882707E-3</v>
      </c>
      <c r="H436" s="23">
        <f t="shared" ca="1" si="322"/>
        <v>5.323904588675621E-4</v>
      </c>
      <c r="I436" s="23">
        <f ca="1">I428/$D429</f>
        <v>8.411513943338475E-5</v>
      </c>
      <c r="J436" s="23">
        <f t="shared" ref="J436:L436" ca="1" si="323">J428/$D429</f>
        <v>5.9430228532607917E-4</v>
      </c>
      <c r="K436" s="23">
        <f t="shared" ca="1" si="323"/>
        <v>1.5263329018684854E-4</v>
      </c>
      <c r="L436" s="23">
        <f t="shared" ca="1" si="323"/>
        <v>2.9193984708955021E-4</v>
      </c>
      <c r="M436" s="23">
        <f ca="1">M428/$D429</f>
        <v>5.0953624681265379E-5</v>
      </c>
      <c r="N436" s="23">
        <f ca="1">N428/$D429</f>
        <v>4.1332249549055241E-6</v>
      </c>
      <c r="O436" s="23">
        <f t="shared" ref="O436:P436" ca="1" si="324">O428/$D429</f>
        <v>9.0867323733459564E-5</v>
      </c>
      <c r="P436" s="23">
        <f t="shared" ca="1" si="324"/>
        <v>4.2955401826867852E-4</v>
      </c>
      <c r="Q436" s="23">
        <f ca="1">Q428/$D429</f>
        <v>7.6458903197611922E-5</v>
      </c>
      <c r="R436" s="23">
        <f t="shared" ref="R436:T436" ca="1" si="325">R428/$D429</f>
        <v>1.626617512481144E-4</v>
      </c>
      <c r="S436" s="23">
        <f t="shared" ca="1" si="325"/>
        <v>2.5770091593247142E-6</v>
      </c>
      <c r="T436" s="23">
        <f t="shared" ca="1" si="325"/>
        <v>4.6350364611540013E-6</v>
      </c>
      <c r="U436" s="23">
        <f ca="1">U428/$D429</f>
        <v>7.1334700989956323E-3</v>
      </c>
      <c r="V436" s="23">
        <f t="shared" ref="V436" ca="1" si="326">V428/$D429</f>
        <v>1.9692517873599268E-3</v>
      </c>
    </row>
    <row r="437" spans="1:22">
      <c r="A437" s="18" t="str">
        <f t="shared" si="296"/>
        <v>RB_GUP-Land_G</v>
      </c>
      <c r="B437" s="18" t="str">
        <f>$B$12</f>
        <v>TOTAL</v>
      </c>
      <c r="D437" s="23">
        <f t="shared" ca="1" si="290"/>
        <v>1.0000000000000002</v>
      </c>
      <c r="E437" s="23">
        <f t="shared" ref="E437:V437" ca="1" si="327">SUM(E430:E436)</f>
        <v>0.56454492959673142</v>
      </c>
      <c r="F437" s="23">
        <f t="shared" ca="1" si="327"/>
        <v>3.6016313678371957E-2</v>
      </c>
      <c r="G437" s="23">
        <f t="shared" ca="1" si="327"/>
        <v>9.1207480416635081E-2</v>
      </c>
      <c r="H437" s="23">
        <f t="shared" ca="1" si="327"/>
        <v>2.9589814128837882E-3</v>
      </c>
      <c r="I437" s="23">
        <f t="shared" ca="1" si="327"/>
        <v>2.3338431726504984E-4</v>
      </c>
      <c r="J437" s="23">
        <f t="shared" ca="1" si="327"/>
        <v>6.7415995056546413E-2</v>
      </c>
      <c r="K437" s="23">
        <f t="shared" ca="1" si="327"/>
        <v>1.1342271770894067E-2</v>
      </c>
      <c r="L437" s="23">
        <f t="shared" ca="1" si="327"/>
        <v>3.6584790681008562E-3</v>
      </c>
      <c r="M437" s="23">
        <f t="shared" ca="1" si="327"/>
        <v>2.0325201772525194E-4</v>
      </c>
      <c r="N437" s="23">
        <f t="shared" ca="1" si="327"/>
        <v>2.3300658529621966E-3</v>
      </c>
      <c r="O437" s="23">
        <f t="shared" ca="1" si="327"/>
        <v>3.5421527100612735E-2</v>
      </c>
      <c r="P437" s="23">
        <f t="shared" ca="1" si="327"/>
        <v>0.12835225482169796</v>
      </c>
      <c r="Q437" s="23">
        <f t="shared" ca="1" si="327"/>
        <v>2.3471867782147271E-2</v>
      </c>
      <c r="R437" s="23">
        <f t="shared" ca="1" si="327"/>
        <v>2.0663279896729975E-2</v>
      </c>
      <c r="S437" s="23">
        <f t="shared" ca="1" si="327"/>
        <v>3.0293273497708387E-4</v>
      </c>
      <c r="T437" s="23">
        <f t="shared" ca="1" si="327"/>
        <v>2.8003620462355584E-4</v>
      </c>
      <c r="U437" s="23">
        <f t="shared" ca="1" si="327"/>
        <v>9.2371584976349928E-3</v>
      </c>
      <c r="V437" s="23">
        <f t="shared" ca="1" si="327"/>
        <v>2.3597897734604955E-3</v>
      </c>
    </row>
    <row r="439" spans="1:22" ht="12">
      <c r="A439" s="38" t="s">
        <v>139</v>
      </c>
      <c r="B439" s="18" t="str">
        <f>$B$5</f>
        <v>PRODUCTION</v>
      </c>
      <c r="D439" s="24">
        <f ca="1">+COSS!H775</f>
        <v>7765323.6481613759</v>
      </c>
      <c r="E439" s="24">
        <f ca="1">+COSS!I775</f>
        <v>3825066.3444770169</v>
      </c>
      <c r="F439" s="24">
        <f ca="1">+COSS!J775</f>
        <v>189086.69722628483</v>
      </c>
      <c r="G439" s="24">
        <f ca="1">+COSS!K775</f>
        <v>692613.73523277848</v>
      </c>
      <c r="H439" s="24">
        <f ca="1">+COSS!L775</f>
        <v>21801.02133088847</v>
      </c>
      <c r="I439" s="24">
        <f ca="1">+COSS!M775</f>
        <v>2044.4300207964061</v>
      </c>
      <c r="J439" s="24">
        <f ca="1">+COSS!O775</f>
        <v>526494.18229802395</v>
      </c>
      <c r="K439" s="24">
        <f ca="1">+COSS!P775</f>
        <v>98101.205016335094</v>
      </c>
      <c r="L439" s="24">
        <f ca="1">+COSS!Q775</f>
        <v>44330.107902397329</v>
      </c>
      <c r="M439" s="24">
        <f ca="1">+COSS!R775</f>
        <v>1993.4753997783293</v>
      </c>
      <c r="N439" s="24">
        <f ca="1">+COSS!T775</f>
        <v>18391.79031763049</v>
      </c>
      <c r="O439" s="24">
        <f ca="1">+COSS!U775</f>
        <v>300978.51492089365</v>
      </c>
      <c r="P439" s="24">
        <f ca="1">+COSS!V775</f>
        <v>1590679.9083849103</v>
      </c>
      <c r="Q439" s="24">
        <f ca="1">+COSS!W775</f>
        <v>287250.42710568832</v>
      </c>
      <c r="R439" s="24">
        <f ca="1">+COSS!Y775</f>
        <v>161685.52794248104</v>
      </c>
      <c r="S439" s="24">
        <f ca="1">+COSS!Z775</f>
        <v>2708.170789449116</v>
      </c>
      <c r="T439" s="24">
        <f ca="1">+COSS!AB775</f>
        <v>2098.1097960225907</v>
      </c>
      <c r="U439" s="24">
        <f ca="1">+COSS!AC775</f>
        <v>0</v>
      </c>
      <c r="V439" s="24">
        <f ca="1">+COSS!AD775</f>
        <v>0</v>
      </c>
    </row>
    <row r="440" spans="1:22">
      <c r="B440" s="18" t="str">
        <f>$B$6</f>
        <v>BULKTRAN</v>
      </c>
      <c r="D440" s="24">
        <f ca="1">+COSS!H776</f>
        <v>7419845.0276863119</v>
      </c>
      <c r="E440" s="24">
        <f ca="1">+COSS!I776</f>
        <v>3654889.452464486</v>
      </c>
      <c r="F440" s="24">
        <f ca="1">+COSS!J776</f>
        <v>180674.24537395412</v>
      </c>
      <c r="G440" s="24">
        <f ca="1">+COSS!K776</f>
        <v>661799.40622191282</v>
      </c>
      <c r="H440" s="24">
        <f ca="1">+COSS!L776</f>
        <v>20831.095656750462</v>
      </c>
      <c r="I440" s="24">
        <f ca="1">+COSS!M776</f>
        <v>1953.4734946753367</v>
      </c>
      <c r="J440" s="24">
        <f ca="1">+COSS!O776</f>
        <v>503070.49874923396</v>
      </c>
      <c r="K440" s="24">
        <f ca="1">+COSS!P776</f>
        <v>93736.690346813295</v>
      </c>
      <c r="L440" s="24">
        <f ca="1">+COSS!Q776</f>
        <v>42357.864990505681</v>
      </c>
      <c r="M440" s="24">
        <f ca="1">+COSS!R776</f>
        <v>1904.78584062139</v>
      </c>
      <c r="N440" s="24">
        <f ca="1">+COSS!T776</f>
        <v>17573.54105528248</v>
      </c>
      <c r="O440" s="24">
        <f ca="1">+COSS!U776</f>
        <v>287588.00515738572</v>
      </c>
      <c r="P440" s="24">
        <f ca="1">+COSS!V776</f>
        <v>1519910.6880322804</v>
      </c>
      <c r="Q440" s="24">
        <f ca="1">+COSS!W776</f>
        <v>274470.67885773943</v>
      </c>
      <c r="R440" s="24">
        <f ca="1">+COSS!Y776</f>
        <v>154492.15189336089</v>
      </c>
      <c r="S440" s="24">
        <f ca="1">+COSS!Z776</f>
        <v>2587.6844902629546</v>
      </c>
      <c r="T440" s="24">
        <f ca="1">+COSS!AB776</f>
        <v>2004.7650610472849</v>
      </c>
      <c r="U440" s="24">
        <f ca="1">+COSS!AC776</f>
        <v>0</v>
      </c>
      <c r="V440" s="24">
        <f ca="1">+COSS!AD776</f>
        <v>0</v>
      </c>
    </row>
    <row r="441" spans="1:22">
      <c r="B441" s="18" t="str">
        <f>$B$7</f>
        <v>SUBTRAN</v>
      </c>
      <c r="D441" s="24">
        <f ca="1">+COSS!H777</f>
        <v>1629918.1879706916</v>
      </c>
      <c r="E441" s="24">
        <f ca="1">+COSS!I777</f>
        <v>793554.0830694855</v>
      </c>
      <c r="F441" s="24">
        <f ca="1">+COSS!J777</f>
        <v>38297.958140921022</v>
      </c>
      <c r="G441" s="24">
        <f ca="1">+COSS!K777</f>
        <v>139326.09912333122</v>
      </c>
      <c r="H441" s="24">
        <f ca="1">+COSS!L777</f>
        <v>4303.6521130568017</v>
      </c>
      <c r="I441" s="24">
        <f ca="1">+COSS!M777</f>
        <v>535.99711008404904</v>
      </c>
      <c r="J441" s="24">
        <f ca="1">+COSS!O777</f>
        <v>105263.04552883872</v>
      </c>
      <c r="K441" s="24">
        <f ca="1">+COSS!P777</f>
        <v>19568.277389637347</v>
      </c>
      <c r="L441" s="24">
        <f ca="1">+COSS!Q777</f>
        <v>11643.358210407692</v>
      </c>
      <c r="M441" s="24">
        <f ca="1">+COSS!R777</f>
        <v>0</v>
      </c>
      <c r="N441" s="24">
        <f ca="1">+COSS!T777</f>
        <v>3675.6048076358652</v>
      </c>
      <c r="O441" s="24">
        <f ca="1">+COSS!U777</f>
        <v>60171.749267938561</v>
      </c>
      <c r="P441" s="24">
        <f ca="1">+COSS!V777</f>
        <v>419197.50912209565</v>
      </c>
      <c r="Q441" s="24">
        <f ca="1">+COSS!W777</f>
        <v>0</v>
      </c>
      <c r="R441" s="24">
        <f ca="1">+COSS!Y777</f>
        <v>31681.092754601912</v>
      </c>
      <c r="S441" s="24">
        <f ca="1">+COSS!Z777</f>
        <v>528.12467693254462</v>
      </c>
      <c r="T441" s="24">
        <f ca="1">+COSS!AB777</f>
        <v>423.05784410791881</v>
      </c>
      <c r="U441" s="24">
        <f ca="1">+COSS!AC777</f>
        <v>1438.4871107100171</v>
      </c>
      <c r="V441" s="24">
        <f ca="1">+COSS!AD777</f>
        <v>310.09170090707806</v>
      </c>
    </row>
    <row r="442" spans="1:22">
      <c r="B442" s="18" t="str">
        <f>$B$8</f>
        <v>DISTPRI</v>
      </c>
      <c r="D442" s="24">
        <f ca="1">+COSS!H778</f>
        <v>4961586.7736585569</v>
      </c>
      <c r="E442" s="24">
        <f ca="1">+COSS!I778</f>
        <v>3316040.0551285106</v>
      </c>
      <c r="F442" s="24">
        <f ca="1">+COSS!J778</f>
        <v>156309.47155370424</v>
      </c>
      <c r="G442" s="24">
        <f ca="1">+COSS!K778</f>
        <v>567569.28444918629</v>
      </c>
      <c r="H442" s="24">
        <f ca="1">+COSS!L778</f>
        <v>17540.844198536579</v>
      </c>
      <c r="I442" s="24">
        <f ca="1">+COSS!M778</f>
        <v>0</v>
      </c>
      <c r="J442" s="24">
        <f ca="1">+COSS!O778</f>
        <v>425577.76070825226</v>
      </c>
      <c r="K442" s="24">
        <f ca="1">+COSS!P778</f>
        <v>79263.886570749193</v>
      </c>
      <c r="L442" s="24">
        <f ca="1">+COSS!Q778</f>
        <v>0</v>
      </c>
      <c r="M442" s="24">
        <f ca="1">+COSS!R778</f>
        <v>0</v>
      </c>
      <c r="N442" s="24">
        <f ca="1">+COSS!T778</f>
        <v>15171.584905611484</v>
      </c>
      <c r="O442" s="24">
        <f ca="1">+COSS!U778</f>
        <v>244683.3335657506</v>
      </c>
      <c r="P442" s="24">
        <f ca="1">+COSS!V778</f>
        <v>0</v>
      </c>
      <c r="Q442" s="24">
        <f ca="1">+COSS!W778</f>
        <v>0</v>
      </c>
      <c r="R442" s="24">
        <f ca="1">+COSS!Y778</f>
        <v>128331.2525412759</v>
      </c>
      <c r="S442" s="24">
        <f ca="1">+COSS!Z778</f>
        <v>2141.0676467077278</v>
      </c>
      <c r="T442" s="24">
        <f ca="1">+COSS!AB778</f>
        <v>1734.6235464414885</v>
      </c>
      <c r="U442" s="24">
        <f ca="1">+COSS!AC778</f>
        <v>5942.5792795987682</v>
      </c>
      <c r="V442" s="24">
        <f ca="1">+COSS!AD778</f>
        <v>1281.0295642318183</v>
      </c>
    </row>
    <row r="443" spans="1:22">
      <c r="B443" s="18" t="str">
        <f>$B$9</f>
        <v>DISTSEC</v>
      </c>
      <c r="D443" s="24">
        <f ca="1">+COSS!H779</f>
        <v>2494179.6765839625</v>
      </c>
      <c r="E443" s="24">
        <f ca="1">+COSS!I779</f>
        <v>1864901.7647425185</v>
      </c>
      <c r="F443" s="24">
        <f ca="1">+COSS!J779</f>
        <v>89907.508439903133</v>
      </c>
      <c r="G443" s="24">
        <f ca="1">+COSS!K779</f>
        <v>271288.42078701826</v>
      </c>
      <c r="H443" s="24">
        <f ca="1">+COSS!L779</f>
        <v>0</v>
      </c>
      <c r="I443" s="24">
        <f ca="1">+COSS!M779</f>
        <v>0</v>
      </c>
      <c r="J443" s="24">
        <f ca="1">+COSS!O779</f>
        <v>172866.0376445984</v>
      </c>
      <c r="K443" s="24">
        <f ca="1">+COSS!P779</f>
        <v>0</v>
      </c>
      <c r="L443" s="24">
        <f ca="1">+COSS!Q779</f>
        <v>0</v>
      </c>
      <c r="M443" s="24">
        <f ca="1">+COSS!R779</f>
        <v>0</v>
      </c>
      <c r="N443" s="24">
        <f ca="1">+COSS!T779</f>
        <v>4673.9350080561026</v>
      </c>
      <c r="O443" s="24">
        <f ca="1">+COSS!U779</f>
        <v>0</v>
      </c>
      <c r="P443" s="24">
        <f ca="1">+COSS!V779</f>
        <v>0</v>
      </c>
      <c r="Q443" s="24">
        <f ca="1">+COSS!W779</f>
        <v>0</v>
      </c>
      <c r="R443" s="24">
        <f ca="1">+COSS!Y779</f>
        <v>63760.616844926502</v>
      </c>
      <c r="S443" s="24">
        <f ca="1">+COSS!Z779</f>
        <v>0</v>
      </c>
      <c r="T443" s="24">
        <f ca="1">+COSS!AB779</f>
        <v>661.64597210231557</v>
      </c>
      <c r="U443" s="24">
        <f ca="1">+COSS!AC779</f>
        <v>22465.425545074017</v>
      </c>
      <c r="V443" s="24">
        <f ca="1">+COSS!AD779</f>
        <v>3654.3215997650973</v>
      </c>
    </row>
    <row r="444" spans="1:22">
      <c r="B444" s="18" t="str">
        <f>$B$10</f>
        <v>ENERGY</v>
      </c>
      <c r="D444" s="24">
        <f ca="1">+COSS!H780</f>
        <v>365310.52453955245</v>
      </c>
      <c r="E444" s="24">
        <f ca="1">+COSS!I780</f>
        <v>137074.40460991362</v>
      </c>
      <c r="F444" s="24">
        <f ca="1">+COSS!J780</f>
        <v>8883.3071653877614</v>
      </c>
      <c r="G444" s="24">
        <f ca="1">+COSS!K780</f>
        <v>29804.458523515914</v>
      </c>
      <c r="H444" s="24">
        <f ca="1">+COSS!L780</f>
        <v>947.2533549547893</v>
      </c>
      <c r="I444" s="24">
        <f ca="1">+COSS!M780</f>
        <v>87.325685736219427</v>
      </c>
      <c r="J444" s="24">
        <f ca="1">+COSS!O780</f>
        <v>27173.140705213151</v>
      </c>
      <c r="K444" s="24">
        <f ca="1">+COSS!P780</f>
        <v>5037.3774302537558</v>
      </c>
      <c r="L444" s="24">
        <f ca="1">+COSS!Q780</f>
        <v>2288.8553679629413</v>
      </c>
      <c r="M444" s="24">
        <f ca="1">+COSS!R780</f>
        <v>106.05214091796408</v>
      </c>
      <c r="N444" s="24">
        <f ca="1">+COSS!T780</f>
        <v>1041.3262448223513</v>
      </c>
      <c r="O444" s="24">
        <f ca="1">+COSS!U780</f>
        <v>18284.128869462729</v>
      </c>
      <c r="P444" s="24">
        <f ca="1">+COSS!V780</f>
        <v>103809.69253694556</v>
      </c>
      <c r="Q444" s="24">
        <f ca="1">+COSS!W780</f>
        <v>19695.128305099766</v>
      </c>
      <c r="R444" s="24">
        <f ca="1">+COSS!Y780</f>
        <v>7362.0229097825604</v>
      </c>
      <c r="S444" s="24">
        <f ca="1">+COSS!Z780</f>
        <v>119.8419967694627</v>
      </c>
      <c r="T444" s="24">
        <f ca="1">+COSS!AB780</f>
        <v>133.67410725993949</v>
      </c>
      <c r="U444" s="24">
        <f ca="1">+COSS!AC780</f>
        <v>2890.5235690044487</v>
      </c>
      <c r="V444" s="24">
        <f ca="1">+COSS!AD780</f>
        <v>572.0110165495131</v>
      </c>
    </row>
    <row r="445" spans="1:22">
      <c r="B445" s="18" t="str">
        <f>$B$11</f>
        <v>CUSTOMER</v>
      </c>
      <c r="D445" s="24">
        <f ca="1">+COSS!H781</f>
        <v>1308739.161399547</v>
      </c>
      <c r="E445" s="24">
        <f ca="1">+COSS!I781</f>
        <v>667091.83393381163</v>
      </c>
      <c r="F445" s="24">
        <f ca="1">+COSS!J781</f>
        <v>160285.01938823145</v>
      </c>
      <c r="G445" s="24">
        <f ca="1">+COSS!K781</f>
        <v>45611.479856178717</v>
      </c>
      <c r="H445" s="24">
        <f ca="1">+COSS!L781</f>
        <v>13500.648687533849</v>
      </c>
      <c r="I445" s="24">
        <f ca="1">+COSS!M781</f>
        <v>2185.748253432198</v>
      </c>
      <c r="J445" s="24">
        <f ca="1">+COSS!O781</f>
        <v>12180.501019380103</v>
      </c>
      <c r="K445" s="24">
        <f ca="1">+COSS!P781</f>
        <v>3549.2156816348916</v>
      </c>
      <c r="L445" s="24">
        <f ca="1">+COSS!Q781</f>
        <v>7612.0307924922117</v>
      </c>
      <c r="M445" s="24">
        <f ca="1">+COSS!R781</f>
        <v>1336.7597578513494</v>
      </c>
      <c r="N445" s="24">
        <f ca="1">+COSS!T781</f>
        <v>83.939909618325672</v>
      </c>
      <c r="O445" s="24">
        <f ca="1">+COSS!U781</f>
        <v>2106.4477913249998</v>
      </c>
      <c r="P445" s="24">
        <f ca="1">+COSS!V781</f>
        <v>11194.858374666495</v>
      </c>
      <c r="Q445" s="24">
        <f ca="1">+COSS!W781</f>
        <v>2005.2299191963168</v>
      </c>
      <c r="R445" s="24">
        <f ca="1">+COSS!Y781</f>
        <v>3367.2934289471746</v>
      </c>
      <c r="S445" s="24">
        <f ca="1">+COSS!Z781</f>
        <v>60.125155642438678</v>
      </c>
      <c r="T445" s="24">
        <f ca="1">+COSS!AB781</f>
        <v>67.110377678125531</v>
      </c>
      <c r="U445" s="24">
        <f ca="1">+COSS!AC781</f>
        <v>333020.4030920146</v>
      </c>
      <c r="V445" s="24">
        <f ca="1">+COSS!AD781</f>
        <v>43480.515979911819</v>
      </c>
    </row>
    <row r="446" spans="1:22">
      <c r="B446" s="18" t="str">
        <f>$B$12</f>
        <v>TOTAL</v>
      </c>
      <c r="D446" s="24">
        <f ca="1">+COSS!H782</f>
        <v>25944903</v>
      </c>
      <c r="E446" s="24">
        <f ca="1">+COSS!I782</f>
        <v>14258617.938425744</v>
      </c>
      <c r="F446" s="24">
        <f ca="1">+COSS!J782</f>
        <v>823444.20728838665</v>
      </c>
      <c r="G446" s="24">
        <f ca="1">+COSS!K782</f>
        <v>2408012.8841939215</v>
      </c>
      <c r="H446" s="24">
        <f ca="1">+COSS!L782</f>
        <v>78924.515341720951</v>
      </c>
      <c r="I446" s="24">
        <f ca="1">+COSS!M782</f>
        <v>6806.9745647242098</v>
      </c>
      <c r="J446" s="24">
        <f ca="1">+COSS!O782</f>
        <v>1772625.1666535407</v>
      </c>
      <c r="K446" s="24">
        <f ca="1">+COSS!P782</f>
        <v>299256.65243542352</v>
      </c>
      <c r="L446" s="24">
        <f ca="1">+COSS!Q782</f>
        <v>108232.21726376587</v>
      </c>
      <c r="M446" s="24">
        <f ca="1">+COSS!R782</f>
        <v>5341.0731391690324</v>
      </c>
      <c r="N446" s="24">
        <f ca="1">+COSS!T782</f>
        <v>60611.722248657105</v>
      </c>
      <c r="O446" s="24">
        <f ca="1">+COSS!U782</f>
        <v>913812.17957275629</v>
      </c>
      <c r="P446" s="24">
        <f ca="1">+COSS!V782</f>
        <v>3644792.6564508984</v>
      </c>
      <c r="Q446" s="24">
        <f ca="1">+COSS!W782</f>
        <v>583421.46418772382</v>
      </c>
      <c r="R446" s="24">
        <f ca="1">+COSS!Y782</f>
        <v>550679.95831537619</v>
      </c>
      <c r="S446" s="24">
        <f ca="1">+COSS!Z782</f>
        <v>8145.0147557642449</v>
      </c>
      <c r="T446" s="24">
        <f ca="1">+COSS!AB782</f>
        <v>7122.9867046596628</v>
      </c>
      <c r="U446" s="24">
        <f ca="1">+COSS!AC782</f>
        <v>365757.41859640187</v>
      </c>
      <c r="V446" s="24">
        <f ca="1">+COSS!AD782</f>
        <v>49297.969861365331</v>
      </c>
    </row>
    <row r="447" spans="1:22">
      <c r="A447" s="130" t="s">
        <v>71</v>
      </c>
      <c r="B447" s="18" t="str">
        <f>$B$5</f>
        <v>PRODUCTION</v>
      </c>
      <c r="C447" s="22"/>
      <c r="D447" s="23">
        <f t="shared" ref="D447:D454" ca="1" si="328">SUM(E447:V447)</f>
        <v>0.29930054655287686</v>
      </c>
      <c r="E447" s="23">
        <f t="shared" ref="E447:V447" ca="1" si="329">E439/$D446</f>
        <v>0.1474303582664008</v>
      </c>
      <c r="F447" s="23">
        <f t="shared" ca="1" si="329"/>
        <v>7.2880094107996788E-3</v>
      </c>
      <c r="G447" s="23">
        <f t="shared" ca="1" si="329"/>
        <v>2.6695560790216809E-2</v>
      </c>
      <c r="H447" s="23">
        <f t="shared" ca="1" si="329"/>
        <v>8.4028147381736101E-4</v>
      </c>
      <c r="I447" s="23">
        <f ca="1">I439/$D446</f>
        <v>7.8798907854710652E-5</v>
      </c>
      <c r="J447" s="23">
        <f t="shared" ca="1" si="329"/>
        <v>2.0292778982369829E-2</v>
      </c>
      <c r="K447" s="23">
        <f t="shared" ca="1" si="329"/>
        <v>3.7811359331863794E-3</v>
      </c>
      <c r="L447" s="23">
        <f t="shared" ca="1" si="329"/>
        <v>1.7086249234540337E-3</v>
      </c>
      <c r="M447" s="23">
        <f ca="1">M439/$D446</f>
        <v>7.683495289145345E-5</v>
      </c>
      <c r="N447" s="23">
        <f ca="1">N439/$D446</f>
        <v>7.0887874653570643E-4</v>
      </c>
      <c r="O447" s="23">
        <f t="shared" ca="1" si="329"/>
        <v>1.160067990698958E-2</v>
      </c>
      <c r="P447" s="23">
        <f t="shared" ca="1" si="329"/>
        <v>6.1309919269496221E-2</v>
      </c>
      <c r="Q447" s="23">
        <f ca="1">Q439/$D446</f>
        <v>1.1071555253287643E-2</v>
      </c>
      <c r="R447" s="23">
        <f t="shared" ca="1" si="329"/>
        <v>6.2318802248935382E-3</v>
      </c>
      <c r="S447" s="23">
        <f t="shared" ca="1" si="329"/>
        <v>1.0438161165794747E-4</v>
      </c>
      <c r="T447" s="23">
        <f t="shared" ca="1" si="329"/>
        <v>8.0867899025199307E-5</v>
      </c>
      <c r="U447" s="23">
        <f ca="1">U439/$D446</f>
        <v>0</v>
      </c>
      <c r="V447" s="23">
        <f t="shared" ca="1" si="329"/>
        <v>0</v>
      </c>
    </row>
    <row r="448" spans="1:22">
      <c r="A448" s="18" t="str">
        <f t="shared" ref="A448:A454" si="330">A447</f>
        <v>RB_GUP_CWIP</v>
      </c>
      <c r="B448" s="18" t="str">
        <f>$B$6</f>
        <v>BULKTRAN</v>
      </c>
      <c r="C448" s="22"/>
      <c r="D448" s="23">
        <f t="shared" ca="1" si="328"/>
        <v>0.28598468946622424</v>
      </c>
      <c r="E448" s="23">
        <f t="shared" ref="E448:V448" ca="1" si="331">E440/$D446</f>
        <v>0.1408711935621608</v>
      </c>
      <c r="F448" s="23">
        <f t="shared" ca="1" si="331"/>
        <v>6.9637664621044881E-3</v>
      </c>
      <c r="G448" s="23">
        <f t="shared" ca="1" si="331"/>
        <v>2.5507877451764333E-2</v>
      </c>
      <c r="H448" s="23">
        <f t="shared" ca="1" si="331"/>
        <v>8.0289741907111625E-4</v>
      </c>
      <c r="I448" s="23">
        <f ca="1">I440/$D446</f>
        <v>7.5293150823317267E-5</v>
      </c>
      <c r="J448" s="23">
        <f t="shared" ca="1" si="331"/>
        <v>1.9389954888219624E-2</v>
      </c>
      <c r="K448" s="23">
        <f t="shared" ca="1" si="331"/>
        <v>3.6129135016158393E-3</v>
      </c>
      <c r="L448" s="23">
        <f t="shared" ca="1" si="331"/>
        <v>1.6326083389290637E-3</v>
      </c>
      <c r="M448" s="23">
        <f ca="1">M440/$D446</f>
        <v>7.3416572057385989E-5</v>
      </c>
      <c r="N448" s="23">
        <f ca="1">N440/$D446</f>
        <v>6.7734078848868614E-4</v>
      </c>
      <c r="O448" s="23">
        <f t="shared" ca="1" si="331"/>
        <v>1.1084566597045506E-2</v>
      </c>
      <c r="P448" s="23">
        <f t="shared" ca="1" si="331"/>
        <v>5.8582245924460784E-2</v>
      </c>
      <c r="Q448" s="23">
        <f ca="1">Q440/$D446</f>
        <v>1.0578982656352171E-2</v>
      </c>
      <c r="R448" s="23">
        <f t="shared" ca="1" si="331"/>
        <v>5.9546243781817528E-3</v>
      </c>
      <c r="S448" s="23">
        <f t="shared" ca="1" si="331"/>
        <v>9.9737682205362443E-5</v>
      </c>
      <c r="T448" s="23">
        <f t="shared" ca="1" si="331"/>
        <v>7.7270092744123386E-5</v>
      </c>
      <c r="U448" s="23">
        <f ca="1">U440/$D446</f>
        <v>0</v>
      </c>
      <c r="V448" s="23">
        <f t="shared" ca="1" si="331"/>
        <v>0</v>
      </c>
    </row>
    <row r="449" spans="1:22">
      <c r="A449" s="18" t="str">
        <f t="shared" si="330"/>
        <v>RB_GUP_CWIP</v>
      </c>
      <c r="B449" s="18" t="str">
        <f>$B$7</f>
        <v>SUBTRAN</v>
      </c>
      <c r="C449" s="22"/>
      <c r="D449" s="23">
        <f t="shared" ca="1" si="328"/>
        <v>6.2822288754392025E-2</v>
      </c>
      <c r="E449" s="23">
        <f t="shared" ref="E449:V449" ca="1" si="332">E441/$D446</f>
        <v>3.0586126418336794E-2</v>
      </c>
      <c r="F449" s="23">
        <f t="shared" ca="1" si="332"/>
        <v>1.4761264723526244E-3</v>
      </c>
      <c r="G449" s="23">
        <f t="shared" ca="1" si="332"/>
        <v>5.3700759306493156E-3</v>
      </c>
      <c r="H449" s="23">
        <f t="shared" ca="1" si="332"/>
        <v>1.6587659291140158E-4</v>
      </c>
      <c r="I449" s="23">
        <f ca="1">I441/$D446</f>
        <v>2.0659052380502215E-5</v>
      </c>
      <c r="J449" s="23">
        <f t="shared" ca="1" si="332"/>
        <v>4.0571762988991988E-3</v>
      </c>
      <c r="K449" s="23">
        <f t="shared" ca="1" si="332"/>
        <v>7.5422434185386418E-4</v>
      </c>
      <c r="L449" s="23">
        <f t="shared" ca="1" si="332"/>
        <v>4.48772470277021E-4</v>
      </c>
      <c r="M449" s="23">
        <f ca="1">M441/$D446</f>
        <v>0</v>
      </c>
      <c r="N449" s="23">
        <f ca="1">N441/$D446</f>
        <v>1.4166962997070619E-4</v>
      </c>
      <c r="O449" s="23">
        <f t="shared" ca="1" si="332"/>
        <v>2.3192127281392635E-3</v>
      </c>
      <c r="P449" s="23">
        <f t="shared" ca="1" si="332"/>
        <v>1.6157220133838836E-2</v>
      </c>
      <c r="Q449" s="23">
        <f ca="1">Q441/$D446</f>
        <v>0</v>
      </c>
      <c r="R449" s="23">
        <f t="shared" ca="1" si="332"/>
        <v>1.2210912006339709E-3</v>
      </c>
      <c r="S449" s="23">
        <f t="shared" ca="1" si="332"/>
        <v>2.0355623489228102E-5</v>
      </c>
      <c r="T449" s="23">
        <f t="shared" ca="1" si="332"/>
        <v>1.6306009858966087E-5</v>
      </c>
      <c r="U449" s="23">
        <f ca="1">U441/$D446</f>
        <v>5.5443919397579442E-5</v>
      </c>
      <c r="V449" s="23">
        <f t="shared" ca="1" si="332"/>
        <v>1.1951931402752906E-5</v>
      </c>
    </row>
    <row r="450" spans="1:22">
      <c r="A450" s="18" t="str">
        <f t="shared" si="330"/>
        <v>RB_GUP_CWIP</v>
      </c>
      <c r="B450" s="18" t="str">
        <f>$B$8</f>
        <v>DISTPRI</v>
      </c>
      <c r="C450" s="22"/>
      <c r="D450" s="23">
        <f t="shared" ca="1" si="328"/>
        <v>0.19123551063800687</v>
      </c>
      <c r="E450" s="23">
        <f t="shared" ref="E450:V450" ca="1" si="333">E442/$D446</f>
        <v>0.12781084805476092</v>
      </c>
      <c r="F450" s="23">
        <f t="shared" ca="1" si="333"/>
        <v>6.0246697223614301E-3</v>
      </c>
      <c r="G450" s="23">
        <f t="shared" ca="1" si="333"/>
        <v>2.1875945516126472E-2</v>
      </c>
      <c r="H450" s="23">
        <f t="shared" ca="1" si="333"/>
        <v>6.760805464771473E-4</v>
      </c>
      <c r="I450" s="23">
        <f ca="1">I442/$D446</f>
        <v>0</v>
      </c>
      <c r="J450" s="23">
        <f t="shared" ca="1" si="333"/>
        <v>1.640313554875315E-2</v>
      </c>
      <c r="K450" s="23">
        <f t="shared" ca="1" si="333"/>
        <v>3.0550850997881625E-3</v>
      </c>
      <c r="L450" s="23">
        <f t="shared" ca="1" si="333"/>
        <v>0</v>
      </c>
      <c r="M450" s="23">
        <f ca="1">M442/$D446</f>
        <v>0</v>
      </c>
      <c r="N450" s="23">
        <f ca="1">N442/$D446</f>
        <v>5.8476167382901694E-4</v>
      </c>
      <c r="O450" s="23">
        <f t="shared" ca="1" si="333"/>
        <v>9.4308825731879049E-3</v>
      </c>
      <c r="P450" s="23">
        <f t="shared" ca="1" si="333"/>
        <v>0</v>
      </c>
      <c r="Q450" s="23">
        <f ca="1">Q442/$D446</f>
        <v>0</v>
      </c>
      <c r="R450" s="23">
        <f t="shared" ca="1" si="333"/>
        <v>4.946299184131692E-3</v>
      </c>
      <c r="S450" s="23">
        <f t="shared" ca="1" si="333"/>
        <v>8.2523632742343569E-5</v>
      </c>
      <c r="T450" s="23">
        <f t="shared" ca="1" si="333"/>
        <v>6.6857970000561902E-5</v>
      </c>
      <c r="U450" s="23">
        <f ca="1">U442/$D446</f>
        <v>2.2904611667265697E-4</v>
      </c>
      <c r="V450" s="23">
        <f t="shared" ca="1" si="333"/>
        <v>4.9374999175437977E-5</v>
      </c>
    </row>
    <row r="451" spans="1:22">
      <c r="A451" s="18" t="str">
        <f t="shared" si="330"/>
        <v>RB_GUP_CWIP</v>
      </c>
      <c r="B451" s="18" t="str">
        <f>$B$9</f>
        <v>DISTSEC</v>
      </c>
      <c r="C451" s="22"/>
      <c r="D451" s="23">
        <f t="shared" ca="1" si="328"/>
        <v>9.6133705976235981E-2</v>
      </c>
      <c r="E451" s="23">
        <f t="shared" ref="E451:V451" ca="1" si="334">E443/$D446</f>
        <v>7.1879311506484286E-2</v>
      </c>
      <c r="F451" s="23">
        <f t="shared" ca="1" si="334"/>
        <v>3.4653245163376841E-3</v>
      </c>
      <c r="G451" s="23">
        <f t="shared" ca="1" si="334"/>
        <v>1.0456328196217125E-2</v>
      </c>
      <c r="H451" s="23">
        <f t="shared" ca="1" si="334"/>
        <v>0</v>
      </c>
      <c r="I451" s="23">
        <f ca="1">I443/$D446</f>
        <v>0</v>
      </c>
      <c r="J451" s="23">
        <f t="shared" ca="1" si="334"/>
        <v>6.6628130251478838E-3</v>
      </c>
      <c r="K451" s="23">
        <f t="shared" ca="1" si="334"/>
        <v>0</v>
      </c>
      <c r="L451" s="23">
        <f t="shared" ca="1" si="334"/>
        <v>0</v>
      </c>
      <c r="M451" s="23">
        <f ca="1">M443/$D446</f>
        <v>0</v>
      </c>
      <c r="N451" s="23">
        <f ca="1">N443/$D446</f>
        <v>1.8014848650835591E-4</v>
      </c>
      <c r="O451" s="23">
        <f t="shared" ca="1" si="334"/>
        <v>0</v>
      </c>
      <c r="P451" s="23">
        <f t="shared" ca="1" si="334"/>
        <v>0</v>
      </c>
      <c r="Q451" s="23">
        <f ca="1">Q443/$D446</f>
        <v>0</v>
      </c>
      <c r="R451" s="23">
        <f t="shared" ca="1" si="334"/>
        <v>2.4575392262952958E-3</v>
      </c>
      <c r="S451" s="23">
        <f t="shared" ca="1" si="334"/>
        <v>0</v>
      </c>
      <c r="T451" s="23">
        <f t="shared" ca="1" si="334"/>
        <v>2.5501963607353458E-5</v>
      </c>
      <c r="U451" s="23">
        <f ca="1">U443/$D446</f>
        <v>8.658897489450632E-4</v>
      </c>
      <c r="V451" s="23">
        <f t="shared" ca="1" si="334"/>
        <v>1.4084930669292143E-4</v>
      </c>
    </row>
    <row r="452" spans="1:22">
      <c r="A452" s="18" t="str">
        <f t="shared" si="330"/>
        <v>RB_GUP_CWIP</v>
      </c>
      <c r="B452" s="18" t="str">
        <f>$B$10</f>
        <v>ENERGY</v>
      </c>
      <c r="C452" s="22"/>
      <c r="D452" s="23">
        <f t="shared" ca="1" si="328"/>
        <v>1.4080242448374249E-2</v>
      </c>
      <c r="E452" s="23">
        <f t="shared" ref="E452:V452" ca="1" si="335">E444/$D446</f>
        <v>5.2832883826897954E-3</v>
      </c>
      <c r="F452" s="23">
        <f t="shared" ca="1" si="335"/>
        <v>3.4239122672332831E-4</v>
      </c>
      <c r="G452" s="23">
        <f t="shared" ca="1" si="335"/>
        <v>1.1487596821431907E-3</v>
      </c>
      <c r="H452" s="23">
        <f t="shared" ca="1" si="335"/>
        <v>3.6510190651118998E-5</v>
      </c>
      <c r="I452" s="23">
        <f ca="1">I444/$D446</f>
        <v>3.3658127662384948E-6</v>
      </c>
      <c r="J452" s="23">
        <f t="shared" ca="1" si="335"/>
        <v>1.047340231151111E-3</v>
      </c>
      <c r="K452" s="23">
        <f t="shared" ca="1" si="335"/>
        <v>1.9415672628468706E-4</v>
      </c>
      <c r="L452" s="23">
        <f t="shared" ca="1" si="335"/>
        <v>8.8219846802392791E-5</v>
      </c>
      <c r="M452" s="23">
        <f ca="1">M444/$D446</f>
        <v>4.0875905729138432E-6</v>
      </c>
      <c r="N452" s="23">
        <f ca="1">N444/$D446</f>
        <v>4.0136062363476609E-5</v>
      </c>
      <c r="O452" s="23">
        <f t="shared" ca="1" si="335"/>
        <v>7.0472912808587987E-4</v>
      </c>
      <c r="P452" s="23">
        <f t="shared" ca="1" si="335"/>
        <v>4.0011594006323925E-3</v>
      </c>
      <c r="Q452" s="23">
        <f ca="1">Q444/$D446</f>
        <v>7.5911358408623712E-4</v>
      </c>
      <c r="R452" s="23">
        <f t="shared" ca="1" si="335"/>
        <v>2.8375603908723651E-4</v>
      </c>
      <c r="S452" s="23">
        <f t="shared" ca="1" si="335"/>
        <v>4.6190959653795081E-6</v>
      </c>
      <c r="T452" s="23">
        <f t="shared" ca="1" si="335"/>
        <v>5.1522299875216139E-6</v>
      </c>
      <c r="U452" s="23">
        <f ca="1">U444/$D446</f>
        <v>1.1141007422554051E-4</v>
      </c>
      <c r="V452" s="23">
        <f t="shared" ca="1" si="335"/>
        <v>2.2047144155810221E-5</v>
      </c>
    </row>
    <row r="453" spans="1:22">
      <c r="A453" s="18" t="str">
        <f t="shared" si="330"/>
        <v>RB_GUP_CWIP</v>
      </c>
      <c r="B453" s="18" t="str">
        <f>$B$11</f>
        <v>CUSTOMER</v>
      </c>
      <c r="C453" s="22"/>
      <c r="D453" s="23">
        <f t="shared" ca="1" si="328"/>
        <v>5.0443016163889562E-2</v>
      </c>
      <c r="E453" s="23">
        <f t="shared" ref="E453:V453" ca="1" si="336">E445/$D446</f>
        <v>2.571186463614112E-2</v>
      </c>
      <c r="F453" s="23">
        <f t="shared" ca="1" si="336"/>
        <v>6.1779001212003545E-3</v>
      </c>
      <c r="G453" s="23">
        <f t="shared" ca="1" si="336"/>
        <v>1.7580131194238312E-3</v>
      </c>
      <c r="H453" s="23">
        <f t="shared" ca="1" si="336"/>
        <v>5.203584182809953E-4</v>
      </c>
      <c r="I453" s="23">
        <f ca="1">I445/$D446</f>
        <v>8.4245767017598718E-5</v>
      </c>
      <c r="J453" s="23">
        <f t="shared" ca="1" si="336"/>
        <v>4.6947568157722935E-4</v>
      </c>
      <c r="K453" s="23">
        <f t="shared" ca="1" si="336"/>
        <v>1.3679818658928467E-4</v>
      </c>
      <c r="L453" s="23">
        <f t="shared" ca="1" si="336"/>
        <v>2.9339214690809258E-4</v>
      </c>
      <c r="M453" s="23">
        <f ca="1">M445/$D446</f>
        <v>5.1523020064917929E-5</v>
      </c>
      <c r="N453" s="23">
        <f ca="1">N445/$D446</f>
        <v>3.2353140660547342E-6</v>
      </c>
      <c r="O453" s="23">
        <f t="shared" ca="1" si="336"/>
        <v>8.1189272179009485E-5</v>
      </c>
      <c r="P453" s="23">
        <f t="shared" ca="1" si="336"/>
        <v>4.3148584423948302E-4</v>
      </c>
      <c r="Q453" s="23">
        <f ca="1">Q445/$D446</f>
        <v>7.7288009872163209E-5</v>
      </c>
      <c r="R453" s="23">
        <f t="shared" ca="1" si="336"/>
        <v>1.2978631791173682E-4</v>
      </c>
      <c r="S453" s="23">
        <f t="shared" ca="1" si="336"/>
        <v>2.317416859968167E-6</v>
      </c>
      <c r="T453" s="23">
        <f t="shared" ca="1" si="336"/>
        <v>2.5866497815823606E-6</v>
      </c>
      <c r="U453" s="23">
        <f ca="1">U445/$D446</f>
        <v>1.2835677323288301E-2</v>
      </c>
      <c r="V453" s="23">
        <f t="shared" ca="1" si="336"/>
        <v>1.6758789184878364E-3</v>
      </c>
    </row>
    <row r="454" spans="1:22">
      <c r="A454" s="18" t="str">
        <f t="shared" si="330"/>
        <v>RB_GUP_CWIP</v>
      </c>
      <c r="B454" s="18" t="str">
        <f>$B$12</f>
        <v>TOTAL</v>
      </c>
      <c r="C454" s="22"/>
      <c r="D454" s="23">
        <f t="shared" ca="1" si="328"/>
        <v>1</v>
      </c>
      <c r="E454" s="23">
        <f t="shared" ref="E454:V454" ca="1" si="337">SUM(E447:E453)</f>
        <v>0.54957299082697453</v>
      </c>
      <c r="F454" s="23">
        <f t="shared" ca="1" si="337"/>
        <v>3.1738187931879588E-2</v>
      </c>
      <c r="G454" s="23">
        <f t="shared" ca="1" si="337"/>
        <v>9.2812560686541076E-2</v>
      </c>
      <c r="H454" s="23">
        <f t="shared" ca="1" si="337"/>
        <v>3.0420046412091405E-3</v>
      </c>
      <c r="I454" s="23">
        <f t="shared" ca="1" si="337"/>
        <v>2.6236269084236734E-4</v>
      </c>
      <c r="J454" s="23">
        <f t="shared" ca="1" si="337"/>
        <v>6.8322674656118035E-2</v>
      </c>
      <c r="K454" s="23">
        <f t="shared" ca="1" si="337"/>
        <v>1.1534313789318218E-2</v>
      </c>
      <c r="L454" s="23">
        <f t="shared" ca="1" si="337"/>
        <v>4.1716177263706033E-3</v>
      </c>
      <c r="M454" s="23">
        <f t="shared" ca="1" si="337"/>
        <v>2.0586213558667122E-4</v>
      </c>
      <c r="N454" s="23">
        <f t="shared" ca="1" si="337"/>
        <v>2.3361707017620029E-3</v>
      </c>
      <c r="O454" s="23">
        <f t="shared" ca="1" si="337"/>
        <v>3.5221260205627145E-2</v>
      </c>
      <c r="P454" s="23">
        <f t="shared" ca="1" si="337"/>
        <v>0.14048203057266773</v>
      </c>
      <c r="Q454" s="23">
        <f t="shared" ca="1" si="337"/>
        <v>2.2486939503598213E-2</v>
      </c>
      <c r="R454" s="23">
        <f t="shared" ca="1" si="337"/>
        <v>2.1224976571135229E-2</v>
      </c>
      <c r="S454" s="23">
        <f t="shared" ca="1" si="337"/>
        <v>3.1393506292022924E-4</v>
      </c>
      <c r="T454" s="23">
        <f t="shared" ca="1" si="337"/>
        <v>2.745428150053081E-4</v>
      </c>
      <c r="U454" s="23">
        <f t="shared" ca="1" si="337"/>
        <v>1.4097467182529142E-2</v>
      </c>
      <c r="V454" s="23">
        <f t="shared" ca="1" si="337"/>
        <v>1.9001022999147589E-3</v>
      </c>
    </row>
    <row r="456" spans="1:22" ht="12">
      <c r="A456" s="38" t="s">
        <v>206</v>
      </c>
      <c r="B456" s="18" t="str">
        <f>$B$5</f>
        <v>PRODUCTION</v>
      </c>
      <c r="D456" s="24">
        <f>+COSS!H148+COSS!H34+COSS!H175</f>
        <v>10045282.999999998</v>
      </c>
      <c r="E456" s="24">
        <f>+COSS!I148+COSS!I34+COSS!I175</f>
        <v>4948135.5401258618</v>
      </c>
      <c r="F456" s="24">
        <f>+COSS!J148+COSS!J34+COSS!J175</f>
        <v>244604.02054498793</v>
      </c>
      <c r="G456" s="24">
        <f>+COSS!K148+COSS!K34+COSS!K175</f>
        <v>895970.50880779233</v>
      </c>
      <c r="H456" s="24">
        <f>+COSS!L148+COSS!L34+COSS!L175</f>
        <v>28201.970565600848</v>
      </c>
      <c r="I456" s="24">
        <f>+COSS!M148+COSS!M34+COSS!M175</f>
        <v>2644.6905580630073</v>
      </c>
      <c r="J456" s="24">
        <f>+COSS!O148+COSS!O34+COSS!O175</f>
        <v>681076.96454989165</v>
      </c>
      <c r="K456" s="24">
        <f>+COSS!P148+COSS!P34+COSS!P175</f>
        <v>126904.48095662246</v>
      </c>
      <c r="L456" s="24">
        <f>+COSS!Q148+COSS!Q34+COSS!Q175</f>
        <v>57345.771982801351</v>
      </c>
      <c r="M456" s="24">
        <f>+COSS!R148+COSS!R34+COSS!R175</f>
        <v>2578.7752644479738</v>
      </c>
      <c r="N456" s="24">
        <f>+COSS!T148+COSS!T34+COSS!T175</f>
        <v>23791.762840561347</v>
      </c>
      <c r="O456" s="24">
        <f>+COSS!U148+COSS!U34+COSS!U175</f>
        <v>389348.14520138688</v>
      </c>
      <c r="P456" s="24">
        <f>+COSS!V148+COSS!V34+COSS!V175</f>
        <v>2057715.8874664367</v>
      </c>
      <c r="Q456" s="24">
        <f>+COSS!W148+COSS!W34+COSS!W175</f>
        <v>371589.38415023085</v>
      </c>
      <c r="R456" s="24">
        <f>+COSS!Y148+COSS!Y34+COSS!Y175</f>
        <v>209157.65507999039</v>
      </c>
      <c r="S456" s="24">
        <f>+COSS!Z148+COSS!Z34+COSS!Z175</f>
        <v>3503.3107729889725</v>
      </c>
      <c r="T456" s="24">
        <f>+COSS!AB148+COSS!AB34+COSS!AB175</f>
        <v>2714.131132333353</v>
      </c>
      <c r="U456" s="24">
        <f>+COSS!AC148+COSS!AC34+COSS!AC175</f>
        <v>0</v>
      </c>
      <c r="V456" s="24">
        <f>+COSS!AD148+COSS!AD34+COSS!AD175</f>
        <v>0</v>
      </c>
    </row>
    <row r="457" spans="1:22">
      <c r="B457" s="18" t="str">
        <f>$B$6</f>
        <v>BULKTRAN</v>
      </c>
      <c r="D457" s="24">
        <f>+COSS!H149+COSS!H35+COSS!H176</f>
        <v>456782173.82010001</v>
      </c>
      <c r="E457" s="24">
        <f>+COSS!I149+COSS!I35+COSS!I176</f>
        <v>225003129.16770843</v>
      </c>
      <c r="F457" s="24">
        <f>+COSS!J149+COSS!J35+COSS!J176</f>
        <v>11122708.661336469</v>
      </c>
      <c r="G457" s="24">
        <f>+COSS!K149+COSS!K35+COSS!K176</f>
        <v>40741844.375307731</v>
      </c>
      <c r="H457" s="24">
        <f>+COSS!L149+COSS!L35+COSS!L176</f>
        <v>1282408.6111825451</v>
      </c>
      <c r="I457" s="24">
        <f>+COSS!M149+COSS!M35+COSS!M176</f>
        <v>120260.17606408043</v>
      </c>
      <c r="J457" s="24">
        <f>+COSS!O149+COSS!O35+COSS!O176</f>
        <v>30970139.557630647</v>
      </c>
      <c r="K457" s="24">
        <f>+COSS!P149+COSS!P35+COSS!P176</f>
        <v>5770639.2820269456</v>
      </c>
      <c r="L457" s="24">
        <f>+COSS!Q149+COSS!Q35+COSS!Q176</f>
        <v>2607644.4422417758</v>
      </c>
      <c r="M457" s="24">
        <f>+COSS!R149+COSS!R35+COSS!R176</f>
        <v>117262.85571925138</v>
      </c>
      <c r="N457" s="24">
        <f>+COSS!T149+COSS!T35+COSS!T176</f>
        <v>1081866.2997671533</v>
      </c>
      <c r="O457" s="24">
        <f>+COSS!U149+COSS!U35+COSS!U176</f>
        <v>17704557.665315494</v>
      </c>
      <c r="P457" s="24">
        <f>+COSS!V149+COSS!V35+COSS!V176</f>
        <v>93569084.731716871</v>
      </c>
      <c r="Q457" s="24">
        <f>+COSS!W149+COSS!W35+COSS!W176</f>
        <v>16897025.863842227</v>
      </c>
      <c r="R457" s="24">
        <f>+COSS!Y149+COSS!Y35+COSS!Y176</f>
        <v>9510880.714714827</v>
      </c>
      <c r="S457" s="24">
        <f>+COSS!Z149+COSS!Z35+COSS!Z176</f>
        <v>159303.61647882668</v>
      </c>
      <c r="T457" s="24">
        <f>+COSS!AB149+COSS!AB35+COSS!AB176</f>
        <v>123417.79904658119</v>
      </c>
      <c r="U457" s="24">
        <f>+COSS!AC149+COSS!AC35+COSS!AC176</f>
        <v>0</v>
      </c>
      <c r="V457" s="24">
        <f>+COSS!AD149+COSS!AD35+COSS!AD176</f>
        <v>0</v>
      </c>
    </row>
    <row r="458" spans="1:22">
      <c r="B458" s="18" t="str">
        <f>$B$7</f>
        <v>SUBTRAN</v>
      </c>
      <c r="D458" s="24">
        <f>+COSS!H150+COSS!H36+COSS!H177</f>
        <v>100341301.17989999</v>
      </c>
      <c r="E458" s="24">
        <f>+COSS!I150+COSS!I36+COSS!I177</f>
        <v>48852911.661138184</v>
      </c>
      <c r="F458" s="24">
        <f>+COSS!J150+COSS!J36+COSS!J177</f>
        <v>2357705.4239623342</v>
      </c>
      <c r="G458" s="24">
        <f>+COSS!K150+COSS!K36+COSS!K177</f>
        <v>8577217.05146477</v>
      </c>
      <c r="H458" s="24">
        <f>+COSS!L150+COSS!L36+COSS!L177</f>
        <v>264942.1646048351</v>
      </c>
      <c r="I458" s="24">
        <f>+COSS!M150+COSS!M36+COSS!M177</f>
        <v>32997.145409771125</v>
      </c>
      <c r="J458" s="24">
        <f>+COSS!O150+COSS!O36+COSS!O177</f>
        <v>6480221.5426978562</v>
      </c>
      <c r="K458" s="24">
        <f>+COSS!P150+COSS!P36+COSS!P177</f>
        <v>1204665.6265429286</v>
      </c>
      <c r="L458" s="24">
        <f>+COSS!Q150+COSS!Q36+COSS!Q177</f>
        <v>716790.40184867696</v>
      </c>
      <c r="M458" s="24">
        <f>+COSS!R150+COSS!R36+COSS!R177</f>
        <v>0</v>
      </c>
      <c r="N458" s="24">
        <f>+COSS!T150+COSS!T36+COSS!T177</f>
        <v>226278.2093869797</v>
      </c>
      <c r="O458" s="24">
        <f>+COSS!U150+COSS!U36+COSS!U177</f>
        <v>3704303.4800003208</v>
      </c>
      <c r="P458" s="24">
        <f>+COSS!V150+COSS!V36+COSS!V177</f>
        <v>25806708.475996479</v>
      </c>
      <c r="Q458" s="24">
        <f>+COSS!W150+COSS!W36+COSS!W177</f>
        <v>0</v>
      </c>
      <c r="R458" s="24">
        <f>+COSS!Y150+COSS!Y36+COSS!Y177</f>
        <v>1950356.8297226825</v>
      </c>
      <c r="S458" s="24">
        <f>+COSS!Z150+COSS!Z36+COSS!Z177</f>
        <v>32512.501338857834</v>
      </c>
      <c r="T458" s="24">
        <f>+COSS!AB150+COSS!AB36+COSS!AB177</f>
        <v>26044.359076085831</v>
      </c>
      <c r="U458" s="24">
        <f>+COSS!AC150+COSS!AC36+COSS!AC177</f>
        <v>88556.388587126668</v>
      </c>
      <c r="V458" s="24">
        <f>+COSS!AD150+COSS!AD36+COSS!AD177</f>
        <v>19089.918122113795</v>
      </c>
    </row>
    <row r="459" spans="1:22">
      <c r="B459" s="18" t="str">
        <f>$B$8</f>
        <v>DISTPRI</v>
      </c>
      <c r="D459" s="24">
        <f>+COSS!H151+COSS!H37+COSS!H178</f>
        <v>446253131.98746914</v>
      </c>
      <c r="E459" s="24">
        <f>+COSS!I151+COSS!I37+COSS!I178</f>
        <v>298250001.03864622</v>
      </c>
      <c r="F459" s="24">
        <f>+COSS!J151+COSS!J37+COSS!J178</f>
        <v>14058726.456317138</v>
      </c>
      <c r="G459" s="24">
        <f>+COSS!K151+COSS!K37+COSS!K178</f>
        <v>51048098.594186999</v>
      </c>
      <c r="H459" s="24">
        <f>+COSS!L151+COSS!L37+COSS!L178</f>
        <v>1577651.8719492734</v>
      </c>
      <c r="I459" s="24">
        <f>+COSS!M151+COSS!M37+COSS!M178</f>
        <v>0</v>
      </c>
      <c r="J459" s="24">
        <f>+COSS!O151+COSS!O37+COSS!O178</f>
        <v>38277151.500916339</v>
      </c>
      <c r="K459" s="24">
        <f>+COSS!P151+COSS!P37+COSS!P178</f>
        <v>7129122.0428689644</v>
      </c>
      <c r="L459" s="24">
        <f>+COSS!Q151+COSS!Q37+COSS!Q178</f>
        <v>0</v>
      </c>
      <c r="M459" s="24">
        <f>+COSS!R151+COSS!R37+COSS!R178</f>
        <v>0</v>
      </c>
      <c r="N459" s="24">
        <f>+COSS!T151+COSS!T37+COSS!T178</f>
        <v>1364556.8625922929</v>
      </c>
      <c r="O459" s="24">
        <f>+COSS!U151+COSS!U37+COSS!U178</f>
        <v>22007214.411436405</v>
      </c>
      <c r="P459" s="24">
        <f>+COSS!V151+COSS!V37+COSS!V178</f>
        <v>0</v>
      </c>
      <c r="Q459" s="24">
        <f>+COSS!W151+COSS!W37+COSS!W178</f>
        <v>0</v>
      </c>
      <c r="R459" s="24">
        <f>+COSS!Y151+COSS!Y37+COSS!Y178</f>
        <v>11542320.227565223</v>
      </c>
      <c r="S459" s="24">
        <f>+COSS!Z151+COSS!Z37+COSS!Z178</f>
        <v>192571.08395502905</v>
      </c>
      <c r="T459" s="24">
        <f>+COSS!AB151+COSS!AB37+COSS!AB178</f>
        <v>156014.84479287587</v>
      </c>
      <c r="U459" s="24">
        <f>+COSS!AC151+COSS!AC37+COSS!AC178</f>
        <v>534485.18318452069</v>
      </c>
      <c r="V459" s="24">
        <f>+COSS!AD151+COSS!AD37+COSS!AD178</f>
        <v>115217.86905793863</v>
      </c>
    </row>
    <row r="460" spans="1:22">
      <c r="B460" s="18" t="str">
        <f>$B$9</f>
        <v>DISTSEC</v>
      </c>
      <c r="D460" s="24">
        <f>+COSS!H152+COSS!H38+COSS!H179</f>
        <v>231086642.79253078</v>
      </c>
      <c r="E460" s="24">
        <f>+COSS!I152+COSS!I38+COSS!I179</f>
        <v>172783818.26222348</v>
      </c>
      <c r="F460" s="24">
        <f>+COSS!J152+COSS!J38+COSS!J179</f>
        <v>8329962.9462436363</v>
      </c>
      <c r="G460" s="24">
        <f>+COSS!K152+COSS!K38+COSS!K179</f>
        <v>25134969.616151102</v>
      </c>
      <c r="H460" s="24">
        <f>+COSS!L152+COSS!L38+COSS!L179</f>
        <v>0</v>
      </c>
      <c r="I460" s="24">
        <f>+COSS!M152+COSS!M38+COSS!M179</f>
        <v>0</v>
      </c>
      <c r="J460" s="24">
        <f>+COSS!O152+COSS!O38+COSS!O179</f>
        <v>16016100.470696278</v>
      </c>
      <c r="K460" s="24">
        <f>+COSS!P152+COSS!P38+COSS!P179</f>
        <v>0</v>
      </c>
      <c r="L460" s="24">
        <f>+COSS!Q152+COSS!Q38+COSS!Q179</f>
        <v>0</v>
      </c>
      <c r="M460" s="24">
        <f>+COSS!R152+COSS!R38+COSS!R179</f>
        <v>0</v>
      </c>
      <c r="N460" s="24">
        <f>+COSS!T152+COSS!T38+COSS!T179</f>
        <v>433041.75708842761</v>
      </c>
      <c r="O460" s="24">
        <f>+COSS!U152+COSS!U38+COSS!U179</f>
        <v>0</v>
      </c>
      <c r="P460" s="24">
        <f>+COSS!V152+COSS!V38+COSS!V179</f>
        <v>0</v>
      </c>
      <c r="Q460" s="24">
        <f>+COSS!W152+COSS!W38+COSS!W179</f>
        <v>0</v>
      </c>
      <c r="R460" s="24">
        <f>+COSS!Y152+COSS!Y38+COSS!Y179</f>
        <v>5907444.0496023139</v>
      </c>
      <c r="S460" s="24">
        <f>+COSS!Z152+COSS!Z38+COSS!Z179</f>
        <v>0</v>
      </c>
      <c r="T460" s="24">
        <f>+COSS!AB152+COSS!AB38+COSS!AB179</f>
        <v>61301.736938107701</v>
      </c>
      <c r="U460" s="24">
        <f>+COSS!AC152+COSS!AC38+COSS!AC179</f>
        <v>2081429.7449600575</v>
      </c>
      <c r="V460" s="24">
        <f>+COSS!AD152+COSS!AD38+COSS!AD179</f>
        <v>338574.20862739487</v>
      </c>
    </row>
    <row r="461" spans="1:22">
      <c r="B461" s="18" t="str">
        <f>$B$10</f>
        <v>ENERGY</v>
      </c>
      <c r="D461" s="24">
        <f>+COSS!H153+COSS!H39+COSS!H180</f>
        <v>0</v>
      </c>
      <c r="E461" s="24">
        <f>+COSS!I153+COSS!I39+COSS!I180</f>
        <v>0</v>
      </c>
      <c r="F461" s="24">
        <f>+COSS!J153+COSS!J39+COSS!J180</f>
        <v>0</v>
      </c>
      <c r="G461" s="24">
        <f>+COSS!K153+COSS!K39+COSS!K180</f>
        <v>0</v>
      </c>
      <c r="H461" s="24">
        <f>+COSS!L153+COSS!L39+COSS!L180</f>
        <v>0</v>
      </c>
      <c r="I461" s="24">
        <f>+COSS!M153+COSS!M39+COSS!M180</f>
        <v>0</v>
      </c>
      <c r="J461" s="24">
        <f>+COSS!O153+COSS!O39+COSS!O180</f>
        <v>0</v>
      </c>
      <c r="K461" s="24">
        <f>+COSS!P153+COSS!P39+COSS!P180</f>
        <v>0</v>
      </c>
      <c r="L461" s="24">
        <f>+COSS!Q153+COSS!Q39+COSS!Q180</f>
        <v>0</v>
      </c>
      <c r="M461" s="24">
        <f>+COSS!R153+COSS!R39+COSS!R180</f>
        <v>0</v>
      </c>
      <c r="N461" s="24">
        <f>+COSS!T153+COSS!T39+COSS!T180</f>
        <v>0</v>
      </c>
      <c r="O461" s="24">
        <f>+COSS!U153+COSS!U39+COSS!U180</f>
        <v>0</v>
      </c>
      <c r="P461" s="24">
        <f>+COSS!V153+COSS!V39+COSS!V180</f>
        <v>0</v>
      </c>
      <c r="Q461" s="24">
        <f>+COSS!W153+COSS!W39+COSS!W180</f>
        <v>0</v>
      </c>
      <c r="R461" s="24">
        <f>+COSS!Y153+COSS!Y39+COSS!Y180</f>
        <v>0</v>
      </c>
      <c r="S461" s="24">
        <f>+COSS!Z153+COSS!Z39+COSS!Z180</f>
        <v>0</v>
      </c>
      <c r="T461" s="24">
        <f>+COSS!AB153+COSS!AB39+COSS!AB180</f>
        <v>0</v>
      </c>
      <c r="U461" s="24">
        <f>+COSS!AC153+COSS!AC39+COSS!AC180</f>
        <v>0</v>
      </c>
      <c r="V461" s="24">
        <f>+COSS!AD153+COSS!AD39+COSS!AD180</f>
        <v>0</v>
      </c>
    </row>
    <row r="462" spans="1:22">
      <c r="B462" s="18" t="str">
        <f>$B$11</f>
        <v>CUSTOMER</v>
      </c>
      <c r="D462" s="24">
        <f>+COSS!H154+COSS!H40+COSS!H181</f>
        <v>108582390.90999998</v>
      </c>
      <c r="E462" s="24">
        <f>+COSS!I154+COSS!I40+COSS!I181</f>
        <v>49422070.474438459</v>
      </c>
      <c r="F462" s="24">
        <f>+COSS!J154+COSS!J40+COSS!J181</f>
        <v>13304129.705685806</v>
      </c>
      <c r="G462" s="24">
        <f>+COSS!K154+COSS!K40+COSS!K181</f>
        <v>3773925.7865963955</v>
      </c>
      <c r="H462" s="24">
        <f>+COSS!L154+COSS!L40+COSS!L181</f>
        <v>1248284.6553893765</v>
      </c>
      <c r="I462" s="24">
        <f>+COSS!M154+COSS!M40+COSS!M181</f>
        <v>202761.48214395292</v>
      </c>
      <c r="J462" s="24">
        <f>+COSS!O154+COSS!O40+COSS!O181</f>
        <v>1089769.8467774005</v>
      </c>
      <c r="K462" s="24">
        <f>+COSS!P154+COSS!P40+COSS!P181</f>
        <v>324111.33634420758</v>
      </c>
      <c r="L462" s="24">
        <f>+COSS!Q154+COSS!Q40+COSS!Q181</f>
        <v>706450.93780195573</v>
      </c>
      <c r="M462" s="24">
        <f>+COSS!R154+COSS!R40+COSS!R181</f>
        <v>124161.41616487224</v>
      </c>
      <c r="N462" s="24">
        <f>+COSS!T154+COSS!T40+COSS!T181</f>
        <v>7497.9143411433161</v>
      </c>
      <c r="O462" s="24">
        <f>+COSS!U154+COSS!U40+COSS!U181</f>
        <v>192269.46269195623</v>
      </c>
      <c r="P462" s="24">
        <f>+COSS!V154+COSS!V40+COSS!V181</f>
        <v>1038897.7194602169</v>
      </c>
      <c r="Q462" s="24">
        <f>+COSS!W154+COSS!W40+COSS!W181</f>
        <v>186242.50594184606</v>
      </c>
      <c r="R462" s="24">
        <f>+COSS!Y154+COSS!Y40+COSS!Y181</f>
        <v>301788.57121652353</v>
      </c>
      <c r="S462" s="24">
        <f>+COSS!Z154+COSS!Z40+COSS!Z181</f>
        <v>5493.3477864208598</v>
      </c>
      <c r="T462" s="24">
        <f>+COSS!AB154+COSS!AB40+COSS!AB181</f>
        <v>5569.0721063698511</v>
      </c>
      <c r="U462" s="24">
        <f>+COSS!AC154+COSS!AC40+COSS!AC181</f>
        <v>32710149.260938577</v>
      </c>
      <c r="V462" s="24">
        <f>+COSS!AD154+COSS!AD40+COSS!AD181</f>
        <v>3938817.4141745125</v>
      </c>
    </row>
    <row r="463" spans="1:22">
      <c r="B463" s="18" t="str">
        <f>$B$12</f>
        <v>TOTAL</v>
      </c>
      <c r="D463" s="24">
        <f>+COSS!H155+COSS!H41+COSS!H182</f>
        <v>1353090923.6900001</v>
      </c>
      <c r="E463" s="24">
        <f>+COSS!I155+COSS!I41+COSS!I182</f>
        <v>799260066.14428067</v>
      </c>
      <c r="F463" s="24">
        <f>+COSS!J155+COSS!J41+COSS!J182</f>
        <v>49417837.21409037</v>
      </c>
      <c r="G463" s="24">
        <f>+COSS!K155+COSS!K41+COSS!K182</f>
        <v>130172025.93251479</v>
      </c>
      <c r="H463" s="24">
        <f>+COSS!L155+COSS!L41+COSS!L182</f>
        <v>4401489.2736916309</v>
      </c>
      <c r="I463" s="24">
        <f>+COSS!M155+COSS!M41+COSS!M182</f>
        <v>358663.49417586747</v>
      </c>
      <c r="J463" s="24">
        <f>+COSS!O155+COSS!O41+COSS!O182</f>
        <v>93514459.883268431</v>
      </c>
      <c r="K463" s="24">
        <f>+COSS!P155+COSS!P41+COSS!P182</f>
        <v>14555442.768739669</v>
      </c>
      <c r="L463" s="24">
        <f>+COSS!Q155+COSS!Q41+COSS!Q182</f>
        <v>4088231.5538752093</v>
      </c>
      <c r="M463" s="24">
        <f>+COSS!R155+COSS!R41+COSS!R182</f>
        <v>244003.04714857161</v>
      </c>
      <c r="N463" s="24">
        <f>+COSS!T155+COSS!T41+COSS!T182</f>
        <v>3137032.8060165578</v>
      </c>
      <c r="O463" s="24">
        <f>+COSS!U155+COSS!U41+COSS!U182</f>
        <v>43997693.16464556</v>
      </c>
      <c r="P463" s="24">
        <f>+COSS!V155+COSS!V41+COSS!V182</f>
        <v>122472406.81464002</v>
      </c>
      <c r="Q463" s="24">
        <f>+COSS!W155+COSS!W41+COSS!W182</f>
        <v>17454857.753934301</v>
      </c>
      <c r="R463" s="24">
        <f>+COSS!Y155+COSS!Y41+COSS!Y182</f>
        <v>29421948.047901563</v>
      </c>
      <c r="S463" s="24">
        <f>+COSS!Z155+COSS!Z41+COSS!Z182</f>
        <v>393383.86033212341</v>
      </c>
      <c r="T463" s="24">
        <f>+COSS!AB155+COSS!AB41+COSS!AB182</f>
        <v>375061.94309235387</v>
      </c>
      <c r="U463" s="24">
        <f>+COSS!AC155+COSS!AC41+COSS!AC182</f>
        <v>35414620.577670284</v>
      </c>
      <c r="V463" s="24">
        <f>+COSS!AD155+COSS!AD41+COSS!AD182</f>
        <v>4411699.4099819595</v>
      </c>
    </row>
    <row r="464" spans="1:22">
      <c r="A464" s="130" t="s">
        <v>207</v>
      </c>
      <c r="B464" s="18" t="str">
        <f>$B$5</f>
        <v>PRODUCTION</v>
      </c>
      <c r="C464" s="22"/>
      <c r="D464" s="23">
        <f t="shared" ref="D464:D471" si="338">SUM(E464:V464)</f>
        <v>7.4239526879728178E-3</v>
      </c>
      <c r="E464" s="23">
        <f t="shared" ref="E464:V464" si="339">E456/$D463</f>
        <v>3.6569128160521937E-3</v>
      </c>
      <c r="F464" s="23">
        <f t="shared" si="339"/>
        <v>1.8077426746602576E-4</v>
      </c>
      <c r="G464" s="23">
        <f t="shared" si="339"/>
        <v>6.6216578141282663E-4</v>
      </c>
      <c r="H464" s="23">
        <f t="shared" si="339"/>
        <v>2.0842627846982782E-5</v>
      </c>
      <c r="I464" s="23">
        <f t="shared" si="339"/>
        <v>1.9545549465742474E-6</v>
      </c>
      <c r="J464" s="23">
        <f t="shared" si="339"/>
        <v>5.0334900088793279E-4</v>
      </c>
      <c r="K464" s="23">
        <f t="shared" si="339"/>
        <v>9.3788583409119751E-5</v>
      </c>
      <c r="L464" s="23">
        <f t="shared" si="339"/>
        <v>4.2381314499113112E-5</v>
      </c>
      <c r="M464" s="23">
        <f t="shared" si="339"/>
        <v>1.9058403388113956E-6</v>
      </c>
      <c r="N464" s="23">
        <f t="shared" si="339"/>
        <v>1.758326984832555E-5</v>
      </c>
      <c r="O464" s="23">
        <f t="shared" si="339"/>
        <v>2.8774721519792597E-4</v>
      </c>
      <c r="P464" s="23">
        <f t="shared" si="339"/>
        <v>1.5207521175700902E-3</v>
      </c>
      <c r="Q464" s="23">
        <f t="shared" si="339"/>
        <v>2.7462262708619268E-4</v>
      </c>
      <c r="R464" s="23">
        <f t="shared" si="339"/>
        <v>1.5457767945822794E-4</v>
      </c>
      <c r="S464" s="23">
        <f t="shared" si="339"/>
        <v>2.5891170442819395E-6</v>
      </c>
      <c r="T464" s="23">
        <f t="shared" si="339"/>
        <v>2.0058749081929204E-6</v>
      </c>
      <c r="U464" s="23">
        <f t="shared" si="339"/>
        <v>0</v>
      </c>
      <c r="V464" s="23">
        <f t="shared" si="339"/>
        <v>0</v>
      </c>
    </row>
    <row r="465" spans="1:22">
      <c r="A465" s="18" t="str">
        <f t="shared" ref="A465:A471" si="340">A464</f>
        <v>TDPLANT</v>
      </c>
      <c r="B465" s="18" t="str">
        <f>$B$6</f>
        <v>BULKTRAN</v>
      </c>
      <c r="C465" s="22"/>
      <c r="D465" s="23">
        <f t="shared" si="338"/>
        <v>0.33758424199196757</v>
      </c>
      <c r="E465" s="23">
        <f>E457/$D463</f>
        <v>0.16628825545152928</v>
      </c>
      <c r="F465" s="23">
        <f t="shared" ref="F465:V465" si="341">F457/$D463</f>
        <v>8.2202226521510078E-3</v>
      </c>
      <c r="G465" s="23">
        <f t="shared" si="341"/>
        <v>3.0110204467413821E-2</v>
      </c>
      <c r="H465" s="23">
        <f t="shared" si="341"/>
        <v>9.4776233343233285E-4</v>
      </c>
      <c r="I465" s="23">
        <f t="shared" si="341"/>
        <v>8.8878118948666182E-5</v>
      </c>
      <c r="J465" s="23">
        <f t="shared" si="341"/>
        <v>2.2888439361615335E-2</v>
      </c>
      <c r="K465" s="23">
        <f t="shared" si="341"/>
        <v>4.2647830836747436E-3</v>
      </c>
      <c r="L465" s="23">
        <f t="shared" si="341"/>
        <v>1.9271760652495517E-3</v>
      </c>
      <c r="M465" s="23">
        <f t="shared" si="341"/>
        <v>8.6662953439570111E-5</v>
      </c>
      <c r="N465" s="23">
        <f t="shared" si="341"/>
        <v>7.9955181194831101E-4</v>
      </c>
      <c r="O465" s="23">
        <f t="shared" si="341"/>
        <v>1.3084529173422862E-2</v>
      </c>
      <c r="P465" s="23">
        <f t="shared" si="341"/>
        <v>6.9152104336451831E-2</v>
      </c>
      <c r="Q465" s="23">
        <f t="shared" si="341"/>
        <v>1.2487723897934755E-2</v>
      </c>
      <c r="R465" s="23">
        <f t="shared" si="341"/>
        <v>7.0290034085645952E-3</v>
      </c>
      <c r="S465" s="23">
        <f t="shared" si="341"/>
        <v>1.1773312028757938E-4</v>
      </c>
      <c r="T465" s="23">
        <f t="shared" si="341"/>
        <v>9.1211755903298646E-5</v>
      </c>
      <c r="U465" s="23">
        <f t="shared" si="341"/>
        <v>0</v>
      </c>
      <c r="V465" s="23">
        <f t="shared" si="341"/>
        <v>0</v>
      </c>
    </row>
    <row r="466" spans="1:22">
      <c r="A466" s="18" t="str">
        <f t="shared" si="340"/>
        <v>TDPLANT</v>
      </c>
      <c r="B466" s="18" t="str">
        <f>$B$7</f>
        <v>SUBTRAN</v>
      </c>
      <c r="C466" s="22"/>
      <c r="D466" s="23">
        <f t="shared" si="338"/>
        <v>7.4157101657485305E-2</v>
      </c>
      <c r="E466" s="23">
        <f t="shared" ref="E466:V466" si="342">E458/$D463</f>
        <v>3.6104677672297088E-2</v>
      </c>
      <c r="F466" s="23">
        <f t="shared" si="342"/>
        <v>1.7424589749908753E-3</v>
      </c>
      <c r="G466" s="23">
        <f t="shared" si="342"/>
        <v>6.3389805528174942E-3</v>
      </c>
      <c r="H466" s="23">
        <f t="shared" si="342"/>
        <v>1.9580514506912375E-4</v>
      </c>
      <c r="I466" s="23">
        <f t="shared" si="342"/>
        <v>2.4386495269501148E-5</v>
      </c>
      <c r="J466" s="23">
        <f t="shared" si="342"/>
        <v>4.7891988847473099E-3</v>
      </c>
      <c r="K466" s="23">
        <f t="shared" si="342"/>
        <v>8.9030648676416933E-4</v>
      </c>
      <c r="L466" s="23">
        <f t="shared" si="342"/>
        <v>5.2974296796990208E-4</v>
      </c>
      <c r="M466" s="23">
        <f t="shared" si="342"/>
        <v>0</v>
      </c>
      <c r="N466" s="23">
        <f t="shared" si="342"/>
        <v>1.6723060174692384E-4</v>
      </c>
      <c r="O466" s="23">
        <f t="shared" si="342"/>
        <v>2.7376604300163019E-3</v>
      </c>
      <c r="P466" s="23">
        <f t="shared" si="342"/>
        <v>1.9072412669519114E-2</v>
      </c>
      <c r="Q466" s="23">
        <f t="shared" si="342"/>
        <v>0</v>
      </c>
      <c r="R466" s="23">
        <f t="shared" si="342"/>
        <v>1.4414085525042803E-3</v>
      </c>
      <c r="S466" s="23">
        <f t="shared" si="342"/>
        <v>2.4028319730497735E-5</v>
      </c>
      <c r="T466" s="23">
        <f t="shared" si="342"/>
        <v>1.9248048021089769E-5</v>
      </c>
      <c r="U466" s="23">
        <f t="shared" si="342"/>
        <v>6.5447478093804277E-5</v>
      </c>
      <c r="V466" s="23">
        <f t="shared" si="342"/>
        <v>1.4108377927814251E-5</v>
      </c>
    </row>
    <row r="467" spans="1:22">
      <c r="A467" s="18" t="str">
        <f t="shared" si="340"/>
        <v>TDPLANT</v>
      </c>
      <c r="B467" s="18" t="str">
        <f>$B$8</f>
        <v>DISTPRI</v>
      </c>
      <c r="C467" s="22"/>
      <c r="D467" s="23">
        <f t="shared" si="338"/>
        <v>0.32980276799913566</v>
      </c>
      <c r="E467" s="23">
        <f t="shared" ref="E467:V467" si="343">E459/$D463</f>
        <v>0.22042125611580615</v>
      </c>
      <c r="F467" s="23">
        <f t="shared" si="343"/>
        <v>1.0390082595467962E-2</v>
      </c>
      <c r="G467" s="23">
        <f t="shared" si="343"/>
        <v>3.7727027578438162E-2</v>
      </c>
      <c r="H467" s="23">
        <f t="shared" si="343"/>
        <v>1.1659614622547875E-3</v>
      </c>
      <c r="I467" s="23">
        <f t="shared" si="343"/>
        <v>0</v>
      </c>
      <c r="J467" s="23">
        <f t="shared" si="343"/>
        <v>2.8288676563235766E-2</v>
      </c>
      <c r="K467" s="23">
        <f t="shared" si="343"/>
        <v>5.2687679135613522E-3</v>
      </c>
      <c r="L467" s="23">
        <f t="shared" si="343"/>
        <v>0</v>
      </c>
      <c r="M467" s="23">
        <f t="shared" si="343"/>
        <v>0</v>
      </c>
      <c r="N467" s="23">
        <f t="shared" si="343"/>
        <v>1.008473886493174E-3</v>
      </c>
      <c r="O467" s="23">
        <f t="shared" si="343"/>
        <v>1.6264401767932018E-2</v>
      </c>
      <c r="P467" s="23">
        <f t="shared" si="343"/>
        <v>0</v>
      </c>
      <c r="Q467" s="23">
        <f t="shared" si="343"/>
        <v>0</v>
      </c>
      <c r="R467" s="23">
        <f t="shared" si="343"/>
        <v>8.5303360073455247E-3</v>
      </c>
      <c r="S467" s="23">
        <f t="shared" si="343"/>
        <v>1.4231939671125018E-4</v>
      </c>
      <c r="T467" s="23">
        <f t="shared" si="343"/>
        <v>1.1530255806269798E-4</v>
      </c>
      <c r="U467" s="23">
        <f t="shared" si="343"/>
        <v>3.9501054498756945E-4</v>
      </c>
      <c r="V467" s="23">
        <f t="shared" si="343"/>
        <v>8.5151608839211779E-5</v>
      </c>
    </row>
    <row r="468" spans="1:22">
      <c r="A468" s="18" t="str">
        <f t="shared" si="340"/>
        <v>TDPLANT</v>
      </c>
      <c r="B468" s="18" t="str">
        <f>$B$9</f>
        <v>DISTSEC</v>
      </c>
      <c r="C468" s="22"/>
      <c r="D468" s="23">
        <f t="shared" si="338"/>
        <v>0.17078426789113094</v>
      </c>
      <c r="E468" s="23">
        <f t="shared" ref="E468:V468" si="344">E460/$D463</f>
        <v>0.12769564501329042</v>
      </c>
      <c r="F468" s="23">
        <f t="shared" si="344"/>
        <v>6.1562477438892888E-3</v>
      </c>
      <c r="G468" s="23">
        <f t="shared" si="344"/>
        <v>1.857596498216527E-2</v>
      </c>
      <c r="H468" s="23">
        <f t="shared" si="344"/>
        <v>0</v>
      </c>
      <c r="I468" s="23">
        <f t="shared" si="344"/>
        <v>0</v>
      </c>
      <c r="J468" s="23">
        <f t="shared" si="344"/>
        <v>1.1836677188713186E-2</v>
      </c>
      <c r="K468" s="23">
        <f t="shared" si="344"/>
        <v>0</v>
      </c>
      <c r="L468" s="23">
        <f t="shared" si="344"/>
        <v>0</v>
      </c>
      <c r="M468" s="23">
        <f t="shared" si="344"/>
        <v>0</v>
      </c>
      <c r="N468" s="23">
        <f t="shared" si="344"/>
        <v>3.2003891941532206E-4</v>
      </c>
      <c r="O468" s="23">
        <f t="shared" si="344"/>
        <v>0</v>
      </c>
      <c r="P468" s="23">
        <f t="shared" si="344"/>
        <v>0</v>
      </c>
      <c r="Q468" s="23">
        <f t="shared" si="344"/>
        <v>0</v>
      </c>
      <c r="R468" s="23">
        <f t="shared" si="344"/>
        <v>4.3658884603942098E-3</v>
      </c>
      <c r="S468" s="23">
        <f t="shared" si="344"/>
        <v>0</v>
      </c>
      <c r="T468" s="23">
        <f t="shared" si="344"/>
        <v>4.5304964998902203E-5</v>
      </c>
      <c r="U468" s="23">
        <f t="shared" si="344"/>
        <v>1.5382778115781107E-3</v>
      </c>
      <c r="V468" s="23">
        <f t="shared" si="344"/>
        <v>2.5022280668624447E-4</v>
      </c>
    </row>
    <row r="469" spans="1:22">
      <c r="A469" s="18" t="str">
        <f t="shared" si="340"/>
        <v>TDPLANT</v>
      </c>
      <c r="B469" s="18" t="str">
        <f>$B$10</f>
        <v>ENERGY</v>
      </c>
      <c r="C469" s="22"/>
      <c r="D469" s="23">
        <f t="shared" si="338"/>
        <v>0</v>
      </c>
      <c r="E469" s="23">
        <f t="shared" ref="E469:V469" si="345">E461/$D463</f>
        <v>0</v>
      </c>
      <c r="F469" s="23">
        <f t="shared" si="345"/>
        <v>0</v>
      </c>
      <c r="G469" s="23">
        <f t="shared" si="345"/>
        <v>0</v>
      </c>
      <c r="H469" s="23">
        <f t="shared" si="345"/>
        <v>0</v>
      </c>
      <c r="I469" s="23">
        <f t="shared" si="345"/>
        <v>0</v>
      </c>
      <c r="J469" s="23">
        <f t="shared" si="345"/>
        <v>0</v>
      </c>
      <c r="K469" s="23">
        <f t="shared" si="345"/>
        <v>0</v>
      </c>
      <c r="L469" s="23">
        <f t="shared" si="345"/>
        <v>0</v>
      </c>
      <c r="M469" s="23">
        <f t="shared" si="345"/>
        <v>0</v>
      </c>
      <c r="N469" s="23">
        <f t="shared" si="345"/>
        <v>0</v>
      </c>
      <c r="O469" s="23">
        <f t="shared" si="345"/>
        <v>0</v>
      </c>
      <c r="P469" s="23">
        <f t="shared" si="345"/>
        <v>0</v>
      </c>
      <c r="Q469" s="23">
        <f t="shared" si="345"/>
        <v>0</v>
      </c>
      <c r="R469" s="23">
        <f t="shared" si="345"/>
        <v>0</v>
      </c>
      <c r="S469" s="23">
        <f t="shared" si="345"/>
        <v>0</v>
      </c>
      <c r="T469" s="23">
        <f t="shared" si="345"/>
        <v>0</v>
      </c>
      <c r="U469" s="23">
        <f t="shared" si="345"/>
        <v>0</v>
      </c>
      <c r="V469" s="23">
        <f t="shared" si="345"/>
        <v>0</v>
      </c>
    </row>
    <row r="470" spans="1:22">
      <c r="A470" s="18" t="str">
        <f t="shared" si="340"/>
        <v>TDPLANT</v>
      </c>
      <c r="B470" s="18" t="str">
        <f>$B$11</f>
        <v>CUSTOMER</v>
      </c>
      <c r="C470" s="22"/>
      <c r="D470" s="23">
        <f t="shared" si="338"/>
        <v>8.0247667772307657E-2</v>
      </c>
      <c r="E470" s="23">
        <f t="shared" ref="E470:V470" si="346">E462/$D463</f>
        <v>3.6525313716287484E-2</v>
      </c>
      <c r="F470" s="23">
        <f t="shared" si="346"/>
        <v>9.8323988970410447E-3</v>
      </c>
      <c r="G470" s="23">
        <f t="shared" si="346"/>
        <v>2.7891147006622158E-3</v>
      </c>
      <c r="H470" s="23">
        <f t="shared" si="346"/>
        <v>9.2254307048723113E-4</v>
      </c>
      <c r="I470" s="23">
        <f t="shared" si="346"/>
        <v>1.4985059658149521E-4</v>
      </c>
      <c r="J470" s="23">
        <f t="shared" si="346"/>
        <v>8.0539291757681774E-4</v>
      </c>
      <c r="K470" s="23">
        <f t="shared" si="346"/>
        <v>2.3953404066914214E-4</v>
      </c>
      <c r="L470" s="23">
        <f t="shared" si="346"/>
        <v>5.2210160118094711E-4</v>
      </c>
      <c r="M470" s="23">
        <f t="shared" si="346"/>
        <v>9.176132511943317E-5</v>
      </c>
      <c r="N470" s="23">
        <f t="shared" si="346"/>
        <v>5.5413233581493785E-6</v>
      </c>
      <c r="O470" s="23">
        <f t="shared" si="346"/>
        <v>1.4209648392853023E-4</v>
      </c>
      <c r="P470" s="23">
        <f t="shared" si="346"/>
        <v>7.6779594133042435E-4</v>
      </c>
      <c r="Q470" s="23">
        <f t="shared" si="346"/>
        <v>1.3764226976997678E-4</v>
      </c>
      <c r="R470" s="23">
        <f t="shared" si="346"/>
        <v>2.2303643157513693E-4</v>
      </c>
      <c r="S470" s="23">
        <f t="shared" si="346"/>
        <v>4.0598511823876616E-6</v>
      </c>
      <c r="T470" s="23">
        <f t="shared" si="346"/>
        <v>4.1158151376719705E-6</v>
      </c>
      <c r="U470" s="23">
        <f t="shared" si="346"/>
        <v>2.4174391157495222E-2</v>
      </c>
      <c r="V470" s="23">
        <f t="shared" si="346"/>
        <v>2.9109776329243305E-3</v>
      </c>
    </row>
    <row r="471" spans="1:22">
      <c r="A471" s="18" t="str">
        <f t="shared" si="340"/>
        <v>TDPLANT</v>
      </c>
      <c r="B471" s="18" t="str">
        <f>$B$12</f>
        <v>TOTAL</v>
      </c>
      <c r="C471" s="22"/>
      <c r="D471" s="23">
        <f t="shared" si="338"/>
        <v>1.0000000000000002</v>
      </c>
      <c r="E471" s="23">
        <f t="shared" ref="E471:V471" si="347">SUM(E464:E470)</f>
        <v>0.59069206078526271</v>
      </c>
      <c r="F471" s="23">
        <f t="shared" si="347"/>
        <v>3.6522185131006205E-2</v>
      </c>
      <c r="G471" s="23">
        <f t="shared" si="347"/>
        <v>9.6203458062909794E-2</v>
      </c>
      <c r="H471" s="23">
        <f t="shared" si="347"/>
        <v>3.2529146390904581E-3</v>
      </c>
      <c r="I471" s="23">
        <f t="shared" si="347"/>
        <v>2.6506976574623676E-4</v>
      </c>
      <c r="J471" s="23">
        <f t="shared" si="347"/>
        <v>6.9111733916776358E-2</v>
      </c>
      <c r="K471" s="23">
        <f t="shared" si="347"/>
        <v>1.0757180108078529E-2</v>
      </c>
      <c r="L471" s="23">
        <f t="shared" si="347"/>
        <v>3.021401948899514E-3</v>
      </c>
      <c r="M471" s="23">
        <f t="shared" si="347"/>
        <v>1.8033011889781469E-4</v>
      </c>
      <c r="N471" s="23">
        <f t="shared" si="347"/>
        <v>2.3184198128102058E-3</v>
      </c>
      <c r="O471" s="23">
        <f t="shared" si="347"/>
        <v>3.2516435070497639E-2</v>
      </c>
      <c r="P471" s="23">
        <f t="shared" si="347"/>
        <v>9.0513065064871459E-2</v>
      </c>
      <c r="Q471" s="23">
        <f t="shared" si="347"/>
        <v>1.2899988794790925E-2</v>
      </c>
      <c r="R471" s="23">
        <f t="shared" si="347"/>
        <v>2.1744250539841976E-2</v>
      </c>
      <c r="S471" s="23">
        <f t="shared" si="347"/>
        <v>2.9072980495599692E-4</v>
      </c>
      <c r="T471" s="23">
        <f t="shared" si="347"/>
        <v>2.7718901703185347E-4</v>
      </c>
      <c r="U471" s="23">
        <f t="shared" si="347"/>
        <v>2.6173126992154707E-2</v>
      </c>
      <c r="V471" s="23">
        <f t="shared" si="347"/>
        <v>3.2604604263776009E-3</v>
      </c>
    </row>
    <row r="473" spans="1:22" ht="12">
      <c r="A473" s="38" t="s">
        <v>318</v>
      </c>
      <c r="B473" s="18" t="str">
        <f>$B$5</f>
        <v>PRODUCTION</v>
      </c>
      <c r="D473" s="24">
        <f ca="1">+COSS!H210</f>
        <v>862008088.64159262</v>
      </c>
      <c r="E473" s="24">
        <f ca="1">+COSS!I210</f>
        <v>424610522.10111254</v>
      </c>
      <c r="F473" s="24">
        <f ca="1">+COSS!J210</f>
        <v>20990015.335957579</v>
      </c>
      <c r="G473" s="24">
        <f ca="1">+COSS!K210</f>
        <v>76885223.221350819</v>
      </c>
      <c r="H473" s="24">
        <f ca="1">+COSS!L210</f>
        <v>2420073.8538854551</v>
      </c>
      <c r="I473" s="24">
        <f ca="1">+COSS!M210</f>
        <v>226946.78218666022</v>
      </c>
      <c r="J473" s="24">
        <f ca="1">+COSS!O210</f>
        <v>58444729.972213835</v>
      </c>
      <c r="K473" s="24">
        <f ca="1">+COSS!P210</f>
        <v>10889955.919556629</v>
      </c>
      <c r="L473" s="24">
        <f ca="1">+COSS!Q210</f>
        <v>4920968.3090631897</v>
      </c>
      <c r="M473" s="24">
        <f ca="1">+COSS!R210</f>
        <v>221290.44415602984</v>
      </c>
      <c r="N473" s="24">
        <f ca="1">+COSS!T210</f>
        <v>2041624.1146821217</v>
      </c>
      <c r="O473" s="24">
        <f ca="1">+COSS!U210</f>
        <v>33410830.781093664</v>
      </c>
      <c r="P473" s="24">
        <f ca="1">+COSS!V210</f>
        <v>176577179.47044224</v>
      </c>
      <c r="Q473" s="24">
        <f ca="1">+COSS!W210</f>
        <v>31886911.975585666</v>
      </c>
      <c r="R473" s="24">
        <f ca="1">+COSS!Y210</f>
        <v>17948283.834338974</v>
      </c>
      <c r="S473" s="24">
        <f ca="1">+COSS!Z210</f>
        <v>300626.89357201045</v>
      </c>
      <c r="T473" s="24">
        <f ca="1">+COSS!AB210</f>
        <v>232905.63239535567</v>
      </c>
      <c r="U473" s="24">
        <f ca="1">+COSS!AC210</f>
        <v>0</v>
      </c>
      <c r="V473" s="24">
        <f ca="1">+COSS!AD210</f>
        <v>0</v>
      </c>
    </row>
    <row r="474" spans="1:22">
      <c r="B474" s="18" t="str">
        <f>$B$6</f>
        <v>BULKTRAN</v>
      </c>
      <c r="D474" s="24">
        <f ca="1">+COSS!H211</f>
        <v>456883266.01155162</v>
      </c>
      <c r="E474" s="24">
        <f ca="1">+COSS!I211</f>
        <v>225052925.46168548</v>
      </c>
      <c r="F474" s="24">
        <f ca="1">+COSS!J211</f>
        <v>11125170.270081067</v>
      </c>
      <c r="G474" s="24">
        <f ca="1">+COSS!K211</f>
        <v>40750861.107062466</v>
      </c>
      <c r="H474" s="24">
        <f ca="1">+COSS!L211</f>
        <v>1282692.4258852</v>
      </c>
      <c r="I474" s="24">
        <f ca="1">+COSS!M211</f>
        <v>120286.79129873593</v>
      </c>
      <c r="J474" s="24">
        <f ca="1">+COSS!O211</f>
        <v>30976993.676413916</v>
      </c>
      <c r="K474" s="24">
        <f ca="1">+COSS!P211</f>
        <v>5771916.4040438095</v>
      </c>
      <c r="L474" s="24">
        <f ca="1">+COSS!Q211</f>
        <v>2608221.5499011842</v>
      </c>
      <c r="M474" s="24">
        <f ca="1">+COSS!R211</f>
        <v>117288.80760559885</v>
      </c>
      <c r="N474" s="24">
        <f ca="1">+COSS!T211</f>
        <v>1082105.7316919731</v>
      </c>
      <c r="O474" s="24">
        <f ca="1">+COSS!U211</f>
        <v>17708475.927970316</v>
      </c>
      <c r="P474" s="24">
        <f ca="1">+COSS!V211</f>
        <v>93589792.859944686</v>
      </c>
      <c r="Q474" s="24">
        <f ca="1">+COSS!W211</f>
        <v>16900765.408578187</v>
      </c>
      <c r="R474" s="24">
        <f ca="1">+COSS!Y211</f>
        <v>9512985.6037170496</v>
      </c>
      <c r="S474" s="24">
        <f ca="1">+COSS!Z211</f>
        <v>159338.87256502928</v>
      </c>
      <c r="T474" s="24">
        <f ca="1">+COSS!AB211</f>
        <v>123445.11310672808</v>
      </c>
      <c r="U474" s="24">
        <f ca="1">+COSS!AC211</f>
        <v>0</v>
      </c>
      <c r="V474" s="24">
        <f ca="1">+COSS!AD211</f>
        <v>0</v>
      </c>
    </row>
    <row r="475" spans="1:22">
      <c r="B475" s="18" t="str">
        <f>$B$7</f>
        <v>SUBTRAN</v>
      </c>
      <c r="D475" s="24">
        <f ca="1">+COSS!H212</f>
        <v>100363537.26885781</v>
      </c>
      <c r="E475" s="24">
        <f ca="1">+COSS!I212</f>
        <v>48863737.688673921</v>
      </c>
      <c r="F475" s="24">
        <f ca="1">+COSS!J212</f>
        <v>2358227.9022133341</v>
      </c>
      <c r="G475" s="24">
        <f ca="1">+COSS!K212</f>
        <v>8579117.8017951343</v>
      </c>
      <c r="H475" s="24">
        <f ca="1">+COSS!L212</f>
        <v>265000.87699416588</v>
      </c>
      <c r="I475" s="24">
        <f ca="1">+COSS!M212</f>
        <v>33004.457727351801</v>
      </c>
      <c r="J475" s="24">
        <f ca="1">+COSS!O212</f>
        <v>6481657.5892808223</v>
      </c>
      <c r="K475" s="24">
        <f ca="1">+COSS!P212</f>
        <v>1204932.5859277607</v>
      </c>
      <c r="L475" s="24">
        <f ca="1">+COSS!Q212</f>
        <v>716949.24586357607</v>
      </c>
      <c r="M475" s="24">
        <f ca="1">+COSS!R212</f>
        <v>0</v>
      </c>
      <c r="N475" s="24">
        <f ca="1">+COSS!T212</f>
        <v>226328.35366788873</v>
      </c>
      <c r="O475" s="24">
        <f ca="1">+COSS!U212</f>
        <v>3705124.3705084114</v>
      </c>
      <c r="P475" s="24">
        <f ca="1">+COSS!V212</f>
        <v>25812427.360031597</v>
      </c>
      <c r="Q475" s="24">
        <f ca="1">+COSS!W212</f>
        <v>0</v>
      </c>
      <c r="R475" s="24">
        <f ca="1">+COSS!Y212</f>
        <v>1950789.0376715055</v>
      </c>
      <c r="S475" s="24">
        <f ca="1">+COSS!Z212</f>
        <v>32519.706257106958</v>
      </c>
      <c r="T475" s="24">
        <f ca="1">+COSS!AB212</f>
        <v>26050.130624575391</v>
      </c>
      <c r="U475" s="24">
        <f ca="1">+COSS!AC212</f>
        <v>88576.013085825121</v>
      </c>
      <c r="V475" s="24">
        <f ca="1">+COSS!AD212</f>
        <v>19094.14853484085</v>
      </c>
    </row>
    <row r="476" spans="1:22">
      <c r="B476" s="18" t="str">
        <f>$B$8</f>
        <v>DISTPRI</v>
      </c>
      <c r="D476" s="24">
        <f ca="1">+COSS!H213</f>
        <v>460499760.34536475</v>
      </c>
      <c r="E476" s="24">
        <f ca="1">+COSS!I213</f>
        <v>307771630.39644057</v>
      </c>
      <c r="F476" s="24">
        <f ca="1">+COSS!J213</f>
        <v>14507551.207678411</v>
      </c>
      <c r="G476" s="24">
        <f ca="1">+COSS!K213</f>
        <v>52677808.812263444</v>
      </c>
      <c r="H476" s="24">
        <f ca="1">+COSS!L213</f>
        <v>1628018.3977766612</v>
      </c>
      <c r="I476" s="24">
        <f ca="1">+COSS!M213</f>
        <v>0</v>
      </c>
      <c r="J476" s="24">
        <f ca="1">+COSS!O213</f>
        <v>39499149.315483466</v>
      </c>
      <c r="K476" s="24">
        <f ca="1">+COSS!P213</f>
        <v>7356719.218065233</v>
      </c>
      <c r="L476" s="24">
        <f ca="1">+COSS!Q213</f>
        <v>0</v>
      </c>
      <c r="M476" s="24">
        <f ca="1">+COSS!R213</f>
        <v>0</v>
      </c>
      <c r="N476" s="24">
        <f ca="1">+COSS!T213</f>
        <v>1408120.3316216024</v>
      </c>
      <c r="O476" s="24">
        <f ca="1">+COSS!U213</f>
        <v>22709794.58945309</v>
      </c>
      <c r="P476" s="24">
        <f ca="1">+COSS!V213</f>
        <v>0</v>
      </c>
      <c r="Q476" s="24">
        <f ca="1">+COSS!W213</f>
        <v>0</v>
      </c>
      <c r="R476" s="24">
        <f ca="1">+COSS!Y213</f>
        <v>11910808.726318348</v>
      </c>
      <c r="S476" s="24">
        <f ca="1">+COSS!Z213</f>
        <v>198718.91456714328</v>
      </c>
      <c r="T476" s="24">
        <f ca="1">+COSS!AB213</f>
        <v>160995.61770572857</v>
      </c>
      <c r="U476" s="24">
        <f ca="1">+COSS!AC213</f>
        <v>551548.61920729675</v>
      </c>
      <c r="V476" s="24">
        <f ca="1">+COSS!AD213</f>
        <v>118896.19878381991</v>
      </c>
    </row>
    <row r="477" spans="1:22">
      <c r="B477" s="18" t="str">
        <f>$B$9</f>
        <v>DISTSEC</v>
      </c>
      <c r="D477" s="24">
        <f ca="1">+COSS!H214</f>
        <v>236966401.54369372</v>
      </c>
      <c r="E477" s="24">
        <f ca="1">+COSS!I214</f>
        <v>177180122.41554815</v>
      </c>
      <c r="F477" s="24">
        <f ca="1">+COSS!J214</f>
        <v>8541910.1706187446</v>
      </c>
      <c r="G477" s="24">
        <f ca="1">+COSS!K214</f>
        <v>25774502.718431976</v>
      </c>
      <c r="H477" s="24">
        <f ca="1">+COSS!L214</f>
        <v>0</v>
      </c>
      <c r="I477" s="24">
        <f ca="1">+COSS!M214</f>
        <v>0</v>
      </c>
      <c r="J477" s="24">
        <f ca="1">+COSS!O214</f>
        <v>16423613.452684717</v>
      </c>
      <c r="K477" s="24">
        <f ca="1">+COSS!P214</f>
        <v>0</v>
      </c>
      <c r="L477" s="24">
        <f ca="1">+COSS!Q214</f>
        <v>0</v>
      </c>
      <c r="M477" s="24">
        <f ca="1">+COSS!R214</f>
        <v>0</v>
      </c>
      <c r="N477" s="24">
        <f ca="1">+COSS!T214</f>
        <v>444060.05321359838</v>
      </c>
      <c r="O477" s="24">
        <f ca="1">+COSS!U214</f>
        <v>0</v>
      </c>
      <c r="P477" s="24">
        <f ca="1">+COSS!V214</f>
        <v>0</v>
      </c>
      <c r="Q477" s="24">
        <f ca="1">+COSS!W214</f>
        <v>0</v>
      </c>
      <c r="R477" s="24">
        <f ca="1">+COSS!Y214</f>
        <v>6057752.805781005</v>
      </c>
      <c r="S477" s="24">
        <f ca="1">+COSS!Z214</f>
        <v>0</v>
      </c>
      <c r="T477" s="24">
        <f ca="1">+COSS!AB214</f>
        <v>62861.49573622625</v>
      </c>
      <c r="U477" s="24">
        <f ca="1">+COSS!AC214</f>
        <v>2134389.5552284829</v>
      </c>
      <c r="V477" s="24">
        <f ca="1">+COSS!AD214</f>
        <v>347188.87645084964</v>
      </c>
    </row>
    <row r="478" spans="1:22">
      <c r="B478" s="18" t="str">
        <f>$B$10</f>
        <v>ENERGY</v>
      </c>
      <c r="D478" s="24">
        <f ca="1">+COSS!H215</f>
        <v>7283608.0755001707</v>
      </c>
      <c r="E478" s="24">
        <f ca="1">+COSS!I215</f>
        <v>2733007.053710131</v>
      </c>
      <c r="F478" s="24">
        <f ca="1">+COSS!J215</f>
        <v>177116.51721099383</v>
      </c>
      <c r="G478" s="24">
        <f ca="1">+COSS!K215</f>
        <v>594245.11533416435</v>
      </c>
      <c r="H478" s="24">
        <f ca="1">+COSS!L215</f>
        <v>18886.458840433239</v>
      </c>
      <c r="I478" s="24">
        <f ca="1">+COSS!M215</f>
        <v>1741.1107184185512</v>
      </c>
      <c r="J478" s="24">
        <f ca="1">+COSS!O215</f>
        <v>541781.56330605282</v>
      </c>
      <c r="K478" s="24">
        <f ca="1">+COSS!P215</f>
        <v>100435.87705715297</v>
      </c>
      <c r="L478" s="24">
        <f ca="1">+COSS!Q215</f>
        <v>45635.49178540516</v>
      </c>
      <c r="M478" s="24">
        <f ca="1">+COSS!R215</f>
        <v>2114.4811827903754</v>
      </c>
      <c r="N478" s="24">
        <f ca="1">+COSS!T215</f>
        <v>20762.096179895729</v>
      </c>
      <c r="O478" s="24">
        <f ca="1">+COSS!U215</f>
        <v>364551.30564596056</v>
      </c>
      <c r="P478" s="24">
        <f ca="1">+COSS!V215</f>
        <v>2069770.9594606056</v>
      </c>
      <c r="Q478" s="24">
        <f ca="1">+COSS!W215</f>
        <v>392683.9933008966</v>
      </c>
      <c r="R478" s="24">
        <f ca="1">+COSS!Y215</f>
        <v>146784.95667568379</v>
      </c>
      <c r="S478" s="24">
        <f ca="1">+COSS!Z215</f>
        <v>2389.4250967839725</v>
      </c>
      <c r="T478" s="24">
        <f ca="1">+COSS!AB215</f>
        <v>2665.2114891870729</v>
      </c>
      <c r="U478" s="24">
        <f ca="1">+COSS!AC215</f>
        <v>57631.629518916059</v>
      </c>
      <c r="V478" s="24">
        <f ca="1">+COSS!AD215</f>
        <v>11404.828986699524</v>
      </c>
    </row>
    <row r="479" spans="1:22">
      <c r="B479" s="18" t="str">
        <f>$B$11</f>
        <v>CUSTOMER</v>
      </c>
      <c r="D479" s="24">
        <f ca="1">+COSS!H216</f>
        <v>114072303.8034389</v>
      </c>
      <c r="E479" s="24">
        <f ca="1">+COSS!I216</f>
        <v>53344618.684604242</v>
      </c>
      <c r="F479" s="24">
        <f ca="1">+COSS!J216</f>
        <v>13975406.866747569</v>
      </c>
      <c r="G479" s="24">
        <f ca="1">+COSS!K216</f>
        <v>3967217.4293927909</v>
      </c>
      <c r="H479" s="24">
        <f ca="1">+COSS!L216</f>
        <v>1280595.850264559</v>
      </c>
      <c r="I479" s="24">
        <f ca="1">+COSS!M216</f>
        <v>207866.4959865495</v>
      </c>
      <c r="J479" s="24">
        <f ca="1">+COSS!O216</f>
        <v>1125838.5190011342</v>
      </c>
      <c r="K479" s="24">
        <f ca="1">+COSS!P216</f>
        <v>333374.77054278023</v>
      </c>
      <c r="L479" s="24">
        <f ca="1">+COSS!Q216</f>
        <v>724168.99629460054</v>
      </c>
      <c r="M479" s="24">
        <f ca="1">+COSS!R216</f>
        <v>127253.8316453736</v>
      </c>
      <c r="N479" s="24">
        <f ca="1">+COSS!T216</f>
        <v>7748.763008238122</v>
      </c>
      <c r="O479" s="24">
        <f ca="1">+COSS!U216</f>
        <v>197784.27190018902</v>
      </c>
      <c r="P479" s="24">
        <f ca="1">+COSS!V216</f>
        <v>1064967.6900288474</v>
      </c>
      <c r="Q479" s="24">
        <f ca="1">+COSS!W216</f>
        <v>190882.85679714812</v>
      </c>
      <c r="R479" s="24">
        <f ca="1">+COSS!Y216</f>
        <v>311660.64058924629</v>
      </c>
      <c r="S479" s="24">
        <f ca="1">+COSS!Z216</f>
        <v>5649.7484952524665</v>
      </c>
      <c r="T479" s="24">
        <f ca="1">+COSS!AB216</f>
        <v>5850.3761077009094</v>
      </c>
      <c r="U479" s="24">
        <f ca="1">+COSS!AC216</f>
        <v>33143085.161020651</v>
      </c>
      <c r="V479" s="24">
        <f ca="1">+COSS!AD216</f>
        <v>4058332.8510120395</v>
      </c>
    </row>
    <row r="480" spans="1:22">
      <c r="B480" s="18" t="str">
        <f>$B$12</f>
        <v>TOTAL</v>
      </c>
      <c r="D480" s="24">
        <f ca="1">+COSS!H217</f>
        <v>2238076965.6899996</v>
      </c>
      <c r="E480" s="24">
        <f ca="1">+COSS!I217</f>
        <v>1239556563.801775</v>
      </c>
      <c r="F480" s="24">
        <f ca="1">+COSS!J217</f>
        <v>71675398.270507693</v>
      </c>
      <c r="G480" s="24">
        <f ca="1">+COSS!K217</f>
        <v>209228976.20563075</v>
      </c>
      <c r="H480" s="24">
        <f ca="1">+COSS!L217</f>
        <v>6895267.8636464747</v>
      </c>
      <c r="I480" s="24">
        <f ca="1">+COSS!M217</f>
        <v>589845.63791771606</v>
      </c>
      <c r="J480" s="24">
        <f ca="1">+COSS!O217</f>
        <v>153493764.08838397</v>
      </c>
      <c r="K480" s="24">
        <f ca="1">+COSS!P217</f>
        <v>25657334.775193367</v>
      </c>
      <c r="L480" s="24">
        <f ca="1">+COSS!Q217</f>
        <v>9015943.592907954</v>
      </c>
      <c r="M480" s="24">
        <f ca="1">+COSS!R217</f>
        <v>467947.56458979257</v>
      </c>
      <c r="N480" s="24">
        <f ca="1">+COSS!T217</f>
        <v>5230749.4440653175</v>
      </c>
      <c r="O480" s="24">
        <f ca="1">+COSS!U217</f>
        <v>78096561.24657163</v>
      </c>
      <c r="P480" s="24">
        <f ca="1">+COSS!V217</f>
        <v>299114138.33990794</v>
      </c>
      <c r="Q480" s="24">
        <f ca="1">+COSS!W217</f>
        <v>49371244.2342619</v>
      </c>
      <c r="R480" s="24">
        <f ca="1">+COSS!Y217</f>
        <v>47839065.605091803</v>
      </c>
      <c r="S480" s="24">
        <f ca="1">+COSS!Z217</f>
        <v>699243.56055332639</v>
      </c>
      <c r="T480" s="24">
        <f ca="1">+COSS!AB217</f>
        <v>614773.57716550201</v>
      </c>
      <c r="U480" s="24">
        <f ca="1">+COSS!AC217</f>
        <v>35975230.978061169</v>
      </c>
      <c r="V480" s="24">
        <f ca="1">+COSS!AD217</f>
        <v>4554916.9037682489</v>
      </c>
    </row>
    <row r="481" spans="1:22">
      <c r="A481" s="130" t="s">
        <v>319</v>
      </c>
      <c r="B481" s="18" t="str">
        <f>$B$5</f>
        <v>PRODUCTION</v>
      </c>
      <c r="D481" s="23">
        <f t="shared" ref="D481:D488" ca="1" si="348">SUM(E481:V481)</f>
        <v>0.38515569475772504</v>
      </c>
      <c r="E481" s="23">
        <f t="shared" ref="E481:E488" ca="1" si="349">E473/$D$480</f>
        <v>0.18972114391526523</v>
      </c>
      <c r="F481" s="23">
        <f t="shared" ref="F481:V488" ca="1" si="350">F473/$D$480</f>
        <v>9.3785940598724461E-3</v>
      </c>
      <c r="G481" s="23">
        <f t="shared" ca="1" si="350"/>
        <v>3.4353252546722446E-2</v>
      </c>
      <c r="H481" s="23">
        <f t="shared" ca="1" si="350"/>
        <v>1.0813184224606619E-3</v>
      </c>
      <c r="I481" s="23">
        <f t="shared" ca="1" si="350"/>
        <v>1.0140258162064256E-4</v>
      </c>
      <c r="J481" s="23">
        <f t="shared" ca="1" si="350"/>
        <v>2.6113815953686521E-2</v>
      </c>
      <c r="K481" s="23">
        <f t="shared" ca="1" si="350"/>
        <v>4.8657647107320338E-3</v>
      </c>
      <c r="L481" s="23">
        <f t="shared" ca="1" si="350"/>
        <v>2.1987484722385559E-3</v>
      </c>
      <c r="M481" s="23">
        <f t="shared" ca="1" si="350"/>
        <v>9.8875261015791722E-5</v>
      </c>
      <c r="N481" s="23">
        <f t="shared" ca="1" si="350"/>
        <v>9.1222247759146591E-4</v>
      </c>
      <c r="O481" s="23">
        <f t="shared" ca="1" si="350"/>
        <v>1.4928365419637433E-2</v>
      </c>
      <c r="P481" s="23">
        <f t="shared" ca="1" si="350"/>
        <v>7.8896830706625606E-2</v>
      </c>
      <c r="Q481" s="23">
        <f t="shared" ca="1" si="350"/>
        <v>1.4247459968721373E-2</v>
      </c>
      <c r="R481" s="23">
        <f t="shared" ca="1" si="350"/>
        <v>8.019511441960404E-3</v>
      </c>
      <c r="S481" s="23">
        <f t="shared" ca="1" si="350"/>
        <v>1.3432375122958613E-4</v>
      </c>
      <c r="T481" s="23">
        <f t="shared" ca="1" si="350"/>
        <v>1.0406506834475678E-4</v>
      </c>
      <c r="U481" s="23">
        <f t="shared" ca="1" si="350"/>
        <v>0</v>
      </c>
      <c r="V481" s="23">
        <f t="shared" ca="1" si="350"/>
        <v>0</v>
      </c>
    </row>
    <row r="482" spans="1:22">
      <c r="A482" s="18" t="str">
        <f t="shared" ref="A482:A488" si="351">A481</f>
        <v>RB_GUP_EPIS</v>
      </c>
      <c r="B482" s="18" t="str">
        <f>$B$6</f>
        <v>BULKTRAN</v>
      </c>
      <c r="D482" s="23">
        <f t="shared" ca="1" si="348"/>
        <v>0.20414099828362883</v>
      </c>
      <c r="E482" s="23">
        <f t="shared" ca="1" si="349"/>
        <v>0.10055638340940684</v>
      </c>
      <c r="F482" s="23">
        <f t="shared" ref="F482:T482" ca="1" si="352">F474/$D$480</f>
        <v>4.9708613424074878E-3</v>
      </c>
      <c r="G482" s="23">
        <f t="shared" ca="1" si="352"/>
        <v>1.8207980213271604E-2</v>
      </c>
      <c r="H482" s="23">
        <f t="shared" ca="1" si="352"/>
        <v>5.7312257154201382E-4</v>
      </c>
      <c r="I482" s="23">
        <f t="shared" ca="1" si="352"/>
        <v>5.3745600863038905E-5</v>
      </c>
      <c r="J482" s="23">
        <f t="shared" ca="1" si="352"/>
        <v>1.3840897409380961E-2</v>
      </c>
      <c r="K482" s="23">
        <f t="shared" ca="1" si="352"/>
        <v>2.578962427355275E-3</v>
      </c>
      <c r="L482" s="23">
        <f t="shared" ca="1" si="352"/>
        <v>1.1653851006402137E-3</v>
      </c>
      <c r="M482" s="23">
        <f t="shared" ca="1" si="352"/>
        <v>5.2406065297865523E-5</v>
      </c>
      <c r="N482" s="23">
        <f t="shared" ca="1" si="352"/>
        <v>4.8349799773680241E-4</v>
      </c>
      <c r="O482" s="23">
        <f t="shared" ca="1" si="352"/>
        <v>7.9123623536828582E-3</v>
      </c>
      <c r="P482" s="23">
        <f t="shared" ca="1" si="352"/>
        <v>4.1817057364285475E-2</v>
      </c>
      <c r="Q482" s="23">
        <f t="shared" ca="1" si="352"/>
        <v>7.5514674730445108E-3</v>
      </c>
      <c r="R482" s="23">
        <f t="shared" ca="1" si="352"/>
        <v>4.2505176316776907E-3</v>
      </c>
      <c r="S482" s="23">
        <f t="shared" ca="1" si="352"/>
        <v>7.1194545588786344E-5</v>
      </c>
      <c r="T482" s="23">
        <f t="shared" ca="1" si="352"/>
        <v>5.5156777447405578E-5</v>
      </c>
      <c r="U482" s="23">
        <f t="shared" ca="1" si="350"/>
        <v>0</v>
      </c>
      <c r="V482" s="23">
        <f t="shared" ca="1" si="350"/>
        <v>0</v>
      </c>
    </row>
    <row r="483" spans="1:22">
      <c r="A483" s="18" t="str">
        <f t="shared" si="351"/>
        <v>RB_GUP_EPIS</v>
      </c>
      <c r="B483" s="18" t="str">
        <f>$B$7</f>
        <v>SUBTRAN</v>
      </c>
      <c r="D483" s="23">
        <f t="shared" ca="1" si="348"/>
        <v>4.48436487249739E-2</v>
      </c>
      <c r="E483" s="23">
        <f t="shared" ca="1" si="349"/>
        <v>2.1832912110602603E-2</v>
      </c>
      <c r="F483" s="23">
        <f t="shared" ca="1" si="350"/>
        <v>1.053684899297595E-3</v>
      </c>
      <c r="G483" s="23">
        <f t="shared" ca="1" si="350"/>
        <v>3.8332541433177166E-3</v>
      </c>
      <c r="H483" s="23">
        <f t="shared" ca="1" si="350"/>
        <v>1.1840561386255367E-4</v>
      </c>
      <c r="I483" s="23">
        <f t="shared" ca="1" si="350"/>
        <v>1.4746792998325917E-5</v>
      </c>
      <c r="J483" s="23">
        <f t="shared" ca="1" si="350"/>
        <v>2.8960834183298632E-3</v>
      </c>
      <c r="K483" s="23">
        <f t="shared" ca="1" si="350"/>
        <v>5.3837852960355172E-4</v>
      </c>
      <c r="L483" s="23">
        <f t="shared" ca="1" si="350"/>
        <v>3.2034164010197053E-4</v>
      </c>
      <c r="M483" s="23">
        <f t="shared" ca="1" si="350"/>
        <v>0</v>
      </c>
      <c r="N483" s="23">
        <f t="shared" ca="1" si="350"/>
        <v>1.0112626023927271E-4</v>
      </c>
      <c r="O483" s="23">
        <f t="shared" ca="1" si="350"/>
        <v>1.6554946176152261E-3</v>
      </c>
      <c r="P483" s="23">
        <f t="shared" ca="1" si="350"/>
        <v>1.1533306385678127E-2</v>
      </c>
      <c r="Q483" s="23">
        <f t="shared" ca="1" si="350"/>
        <v>0</v>
      </c>
      <c r="R483" s="23">
        <f t="shared" ca="1" si="350"/>
        <v>8.7163626076196038E-4</v>
      </c>
      <c r="S483" s="23">
        <f t="shared" ca="1" si="350"/>
        <v>1.453020014755441E-5</v>
      </c>
      <c r="T483" s="23">
        <f t="shared" ca="1" si="350"/>
        <v>1.1639515094398968E-5</v>
      </c>
      <c r="U483" s="23">
        <f t="shared" ca="1" si="350"/>
        <v>3.9576839601008593E-5</v>
      </c>
      <c r="V483" s="23">
        <f t="shared" ca="1" si="350"/>
        <v>8.5314977221769142E-6</v>
      </c>
    </row>
    <row r="484" spans="1:22">
      <c r="A484" s="18" t="str">
        <f t="shared" si="351"/>
        <v>RB_GUP_EPIS</v>
      </c>
      <c r="B484" s="18" t="str">
        <f>$B$8</f>
        <v>DISTPRI</v>
      </c>
      <c r="D484" s="23">
        <f t="shared" ca="1" si="348"/>
        <v>0.20575689192323759</v>
      </c>
      <c r="E484" s="23">
        <f t="shared" ca="1" si="349"/>
        <v>0.13751610651225057</v>
      </c>
      <c r="F484" s="23">
        <f t="shared" ca="1" si="350"/>
        <v>6.4821502701117922E-3</v>
      </c>
      <c r="G484" s="23">
        <f t="shared" ca="1" si="350"/>
        <v>2.353708546212702E-2</v>
      </c>
      <c r="H484" s="23">
        <f t="shared" ca="1" si="350"/>
        <v>7.2741841443989068E-4</v>
      </c>
      <c r="I484" s="23">
        <f t="shared" ca="1" si="350"/>
        <v>0</v>
      </c>
      <c r="J484" s="23">
        <f t="shared" ca="1" si="350"/>
        <v>1.7648700165816624E-2</v>
      </c>
      <c r="K484" s="23">
        <f t="shared" ca="1" si="350"/>
        <v>3.2870715935352807E-3</v>
      </c>
      <c r="L484" s="23">
        <f t="shared" ca="1" si="350"/>
        <v>0</v>
      </c>
      <c r="M484" s="23">
        <f t="shared" ca="1" si="350"/>
        <v>0</v>
      </c>
      <c r="N484" s="23">
        <f t="shared" ca="1" si="350"/>
        <v>6.2916528484420486E-4</v>
      </c>
      <c r="O484" s="23">
        <f t="shared" ca="1" si="350"/>
        <v>1.0147012340324791E-2</v>
      </c>
      <c r="P484" s="23">
        <f t="shared" ca="1" si="350"/>
        <v>0</v>
      </c>
      <c r="Q484" s="23">
        <f t="shared" ca="1" si="350"/>
        <v>0</v>
      </c>
      <c r="R484" s="23">
        <f t="shared" ca="1" si="350"/>
        <v>5.3218941568643702E-3</v>
      </c>
      <c r="S484" s="23">
        <f t="shared" ca="1" si="350"/>
        <v>8.8790027158819446E-5</v>
      </c>
      <c r="T484" s="23">
        <f t="shared" ca="1" si="350"/>
        <v>7.1934799461239078E-5</v>
      </c>
      <c r="U484" s="23">
        <f t="shared" ca="1" si="350"/>
        <v>2.4643862908318444E-4</v>
      </c>
      <c r="V484" s="23">
        <f t="shared" ca="1" si="350"/>
        <v>5.3124267219811269E-5</v>
      </c>
    </row>
    <row r="485" spans="1:22">
      <c r="A485" s="18" t="str">
        <f t="shared" si="351"/>
        <v>RB_GUP_EPIS</v>
      </c>
      <c r="B485" s="18" t="str">
        <f>$B$9</f>
        <v>DISTSEC</v>
      </c>
      <c r="D485" s="23">
        <f t="shared" ca="1" si="348"/>
        <v>0.10587946937322461</v>
      </c>
      <c r="E485" s="23">
        <f t="shared" ca="1" si="349"/>
        <v>7.9166232945399831E-2</v>
      </c>
      <c r="F485" s="23">
        <f t="shared" ca="1" si="350"/>
        <v>3.8166293213179429E-3</v>
      </c>
      <c r="G485" s="23">
        <f t="shared" ca="1" si="350"/>
        <v>1.1516361194703459E-2</v>
      </c>
      <c r="H485" s="23">
        <f t="shared" ca="1" si="350"/>
        <v>0</v>
      </c>
      <c r="I485" s="23">
        <f t="shared" ca="1" si="350"/>
        <v>0</v>
      </c>
      <c r="J485" s="23">
        <f t="shared" ca="1" si="350"/>
        <v>7.3382701776841322E-3</v>
      </c>
      <c r="K485" s="23">
        <f t="shared" ca="1" si="350"/>
        <v>0</v>
      </c>
      <c r="L485" s="23">
        <f t="shared" ca="1" si="350"/>
        <v>0</v>
      </c>
      <c r="M485" s="23">
        <f t="shared" ca="1" si="350"/>
        <v>0</v>
      </c>
      <c r="N485" s="23">
        <f t="shared" ca="1" si="350"/>
        <v>1.9841143089406425E-4</v>
      </c>
      <c r="O485" s="23">
        <f t="shared" ca="1" si="350"/>
        <v>0</v>
      </c>
      <c r="P485" s="23">
        <f t="shared" ca="1" si="350"/>
        <v>0</v>
      </c>
      <c r="Q485" s="23">
        <f t="shared" ca="1" si="350"/>
        <v>0</v>
      </c>
      <c r="R485" s="23">
        <f t="shared" ca="1" si="350"/>
        <v>2.7066776070024021E-3</v>
      </c>
      <c r="S485" s="23">
        <f t="shared" ca="1" si="350"/>
        <v>0</v>
      </c>
      <c r="T485" s="23">
        <f t="shared" ca="1" si="350"/>
        <v>2.8087280598433771E-5</v>
      </c>
      <c r="U485" s="23">
        <f t="shared" ca="1" si="350"/>
        <v>9.5367120431912858E-4</v>
      </c>
      <c r="V485" s="23">
        <f t="shared" ca="1" si="350"/>
        <v>1.5512821130519576E-4</v>
      </c>
    </row>
    <row r="486" spans="1:22">
      <c r="A486" s="18" t="str">
        <f t="shared" si="351"/>
        <v>RB_GUP_EPIS</v>
      </c>
      <c r="B486" s="18" t="str">
        <f>$B$10</f>
        <v>ENERGY</v>
      </c>
      <c r="D486" s="23">
        <f t="shared" ca="1" si="348"/>
        <v>3.2544046461130678E-3</v>
      </c>
      <c r="E486" s="23">
        <f t="shared" ca="1" si="349"/>
        <v>1.2211407809505535E-3</v>
      </c>
      <c r="F486" s="23">
        <f t="shared" ca="1" si="350"/>
        <v>7.9137813366659071E-5</v>
      </c>
      <c r="G486" s="23">
        <f t="shared" ca="1" si="350"/>
        <v>2.6551594267937002E-4</v>
      </c>
      <c r="H486" s="23">
        <f t="shared" ca="1" si="350"/>
        <v>8.438699441513862E-6</v>
      </c>
      <c r="I486" s="23">
        <f t="shared" ca="1" si="350"/>
        <v>7.7794943833925139E-7</v>
      </c>
      <c r="J486" s="23">
        <f t="shared" ca="1" si="350"/>
        <v>2.4207458975344999E-4</v>
      </c>
      <c r="K486" s="23">
        <f t="shared" ca="1" si="350"/>
        <v>4.4875971021929787E-5</v>
      </c>
      <c r="L486" s="23">
        <f t="shared" ca="1" si="350"/>
        <v>2.0390492590292008E-5</v>
      </c>
      <c r="M486" s="23">
        <f t="shared" ca="1" si="350"/>
        <v>9.4477590145720496E-7</v>
      </c>
      <c r="N486" s="23">
        <f t="shared" ca="1" si="350"/>
        <v>9.276757009781731E-6</v>
      </c>
      <c r="O486" s="23">
        <f t="shared" ca="1" si="350"/>
        <v>1.6288595577121687E-4</v>
      </c>
      <c r="P486" s="23">
        <f t="shared" ca="1" si="350"/>
        <v>9.2479883006279671E-4</v>
      </c>
      <c r="Q486" s="23">
        <f t="shared" ca="1" si="350"/>
        <v>1.7545598266761664E-4</v>
      </c>
      <c r="R486" s="23">
        <f t="shared" ca="1" si="350"/>
        <v>6.5585303332242628E-5</v>
      </c>
      <c r="S486" s="23">
        <f t="shared" ca="1" si="350"/>
        <v>1.067624185143835E-6</v>
      </c>
      <c r="T486" s="23">
        <f t="shared" ca="1" si="350"/>
        <v>1.1908488984271314E-6</v>
      </c>
      <c r="U486" s="23">
        <f t="shared" ca="1" si="350"/>
        <v>2.575051278504545E-5</v>
      </c>
      <c r="V486" s="23">
        <f t="shared" ca="1" si="350"/>
        <v>5.0958162572319816E-6</v>
      </c>
    </row>
    <row r="487" spans="1:22">
      <c r="A487" s="18" t="str">
        <f t="shared" si="351"/>
        <v>RB_GUP_EPIS</v>
      </c>
      <c r="B487" s="18" t="str">
        <f>$B$11</f>
        <v>CUSTOMER</v>
      </c>
      <c r="D487" s="23">
        <f t="shared" ca="1" si="348"/>
        <v>5.0968892291097058E-2</v>
      </c>
      <c r="E487" s="23">
        <f t="shared" ca="1" si="349"/>
        <v>2.3835024220517854E-2</v>
      </c>
      <c r="F487" s="23">
        <f t="shared" ca="1" si="350"/>
        <v>6.2443817084900603E-3</v>
      </c>
      <c r="G487" s="23">
        <f t="shared" ca="1" si="350"/>
        <v>1.7726009829915285E-3</v>
      </c>
      <c r="H487" s="23">
        <f t="shared" ca="1" si="350"/>
        <v>5.7218579606343036E-4</v>
      </c>
      <c r="I487" s="23">
        <f t="shared" ca="1" si="350"/>
        <v>9.2877277758168705E-5</v>
      </c>
      <c r="J487" s="23">
        <f t="shared" ca="1" si="350"/>
        <v>5.0303833883301593E-4</v>
      </c>
      <c r="K487" s="23">
        <f t="shared" ca="1" si="350"/>
        <v>1.4895590082622594E-4</v>
      </c>
      <c r="L487" s="23">
        <f t="shared" ca="1" si="350"/>
        <v>3.2356751237611666E-4</v>
      </c>
      <c r="M487" s="23">
        <f t="shared" ca="1" si="350"/>
        <v>5.6858559198897443E-5</v>
      </c>
      <c r="N487" s="23">
        <f t="shared" ca="1" si="350"/>
        <v>3.4622415256613737E-6</v>
      </c>
      <c r="O487" s="23">
        <f t="shared" ca="1" si="350"/>
        <v>8.8372417451341805E-5</v>
      </c>
      <c r="P487" s="23">
        <f t="shared" ca="1" si="350"/>
        <v>4.7584051234829524E-4</v>
      </c>
      <c r="Q487" s="23">
        <f t="shared" ca="1" si="350"/>
        <v>8.5288781272228905E-5</v>
      </c>
      <c r="R487" s="23">
        <f t="shared" ca="1" si="350"/>
        <v>1.3925376355104985E-4</v>
      </c>
      <c r="S487" s="23">
        <f t="shared" ca="1" si="350"/>
        <v>2.5243763203249125E-6</v>
      </c>
      <c r="T487" s="23">
        <f t="shared" ca="1" si="350"/>
        <v>2.6140191769040603E-6</v>
      </c>
      <c r="U487" s="23">
        <f t="shared" ca="1" si="350"/>
        <v>1.4808733421195205E-2</v>
      </c>
      <c r="V487" s="23">
        <f t="shared" ca="1" si="350"/>
        <v>1.81331246120075E-3</v>
      </c>
    </row>
    <row r="488" spans="1:22">
      <c r="A488" s="18" t="str">
        <f t="shared" si="351"/>
        <v>RB_GUP_EPIS</v>
      </c>
      <c r="B488" s="18" t="str">
        <f>$B$12</f>
        <v>TOTAL</v>
      </c>
      <c r="D488" s="23">
        <f t="shared" ca="1" si="348"/>
        <v>1</v>
      </c>
      <c r="E488" s="23">
        <f t="shared" ca="1" si="349"/>
        <v>0.55384894389439343</v>
      </c>
      <c r="F488" s="23">
        <f t="shared" ca="1" si="350"/>
        <v>3.2025439414863979E-2</v>
      </c>
      <c r="G488" s="23">
        <f t="shared" ca="1" si="350"/>
        <v>9.3486050485813127E-2</v>
      </c>
      <c r="H488" s="23">
        <f t="shared" ca="1" si="350"/>
        <v>3.0808895178100642E-3</v>
      </c>
      <c r="I488" s="23">
        <f t="shared" ca="1" si="350"/>
        <v>2.6355020267851534E-4</v>
      </c>
      <c r="J488" s="23">
        <f t="shared" ca="1" si="350"/>
        <v>6.8582880053484577E-2</v>
      </c>
      <c r="K488" s="23">
        <f t="shared" ca="1" si="350"/>
        <v>1.1464009133074297E-2</v>
      </c>
      <c r="L488" s="23">
        <f t="shared" ca="1" si="350"/>
        <v>4.0284332179471478E-3</v>
      </c>
      <c r="M488" s="23">
        <f t="shared" ca="1" si="350"/>
        <v>2.0908466141401184E-4</v>
      </c>
      <c r="N488" s="23">
        <f t="shared" ca="1" si="350"/>
        <v>2.3371624498412531E-3</v>
      </c>
      <c r="O488" s="23">
        <f t="shared" ca="1" si="350"/>
        <v>3.4894493104482865E-2</v>
      </c>
      <c r="P488" s="23">
        <f t="shared" ca="1" si="350"/>
        <v>0.1336478337990003</v>
      </c>
      <c r="Q488" s="23">
        <f t="shared" ca="1" si="350"/>
        <v>2.2059672205705729E-2</v>
      </c>
      <c r="R488" s="23">
        <f t="shared" ca="1" si="350"/>
        <v>2.1375076165150116E-2</v>
      </c>
      <c r="S488" s="23">
        <f t="shared" ca="1" si="350"/>
        <v>3.1243052463021507E-4</v>
      </c>
      <c r="T488" s="23">
        <f t="shared" ca="1" si="350"/>
        <v>2.7468830902156537E-4</v>
      </c>
      <c r="U488" s="23">
        <f t="shared" ca="1" si="350"/>
        <v>1.607417060698357E-2</v>
      </c>
      <c r="V488" s="23">
        <f t="shared" ca="1" si="350"/>
        <v>2.0351922537051657E-3</v>
      </c>
    </row>
    <row r="490" spans="1:22" ht="13.2">
      <c r="A490" s="38" t="s">
        <v>208</v>
      </c>
      <c r="B490" s="18" t="str">
        <f>$B$5</f>
        <v>PRODUCTION</v>
      </c>
      <c r="C490" s="129" t="s">
        <v>597</v>
      </c>
      <c r="D490" s="24">
        <f t="shared" ref="D490:D497" ca="1" si="353">+D473</f>
        <v>862008088.64159262</v>
      </c>
      <c r="E490" s="24">
        <f ca="1">+E473</f>
        <v>424610522.10111254</v>
      </c>
      <c r="F490" s="24">
        <f t="shared" ref="E490:V497" ca="1" si="354">+F473</f>
        <v>20990015.335957579</v>
      </c>
      <c r="G490" s="24">
        <f t="shared" ca="1" si="354"/>
        <v>76885223.221350819</v>
      </c>
      <c r="H490" s="24">
        <f t="shared" ca="1" si="354"/>
        <v>2420073.8538854551</v>
      </c>
      <c r="I490" s="24">
        <f t="shared" ca="1" si="354"/>
        <v>226946.78218666022</v>
      </c>
      <c r="J490" s="24">
        <f t="shared" ca="1" si="354"/>
        <v>58444729.972213835</v>
      </c>
      <c r="K490" s="24">
        <f t="shared" ca="1" si="354"/>
        <v>10889955.919556629</v>
      </c>
      <c r="L490" s="24">
        <f t="shared" ca="1" si="354"/>
        <v>4920968.3090631897</v>
      </c>
      <c r="M490" s="24">
        <f t="shared" ca="1" si="354"/>
        <v>221290.44415602984</v>
      </c>
      <c r="N490" s="24">
        <f t="shared" ca="1" si="354"/>
        <v>2041624.1146821217</v>
      </c>
      <c r="O490" s="24">
        <f t="shared" ca="1" si="354"/>
        <v>33410830.781093664</v>
      </c>
      <c r="P490" s="24">
        <f t="shared" ca="1" si="354"/>
        <v>176577179.47044224</v>
      </c>
      <c r="Q490" s="24">
        <f t="shared" ca="1" si="354"/>
        <v>31886911.975585666</v>
      </c>
      <c r="R490" s="24">
        <f t="shared" ca="1" si="354"/>
        <v>17948283.834338974</v>
      </c>
      <c r="S490" s="24">
        <f t="shared" ca="1" si="354"/>
        <v>300626.89357201045</v>
      </c>
      <c r="T490" s="24">
        <f t="shared" ca="1" si="354"/>
        <v>232905.63239535567</v>
      </c>
      <c r="U490" s="24">
        <f t="shared" ca="1" si="354"/>
        <v>0</v>
      </c>
      <c r="V490" s="24">
        <f t="shared" ca="1" si="354"/>
        <v>0</v>
      </c>
    </row>
    <row r="491" spans="1:22" ht="13.2">
      <c r="B491" s="18" t="str">
        <f>$B$6</f>
        <v>BULKTRAN</v>
      </c>
      <c r="C491" s="129" t="s">
        <v>319</v>
      </c>
      <c r="D491" s="24">
        <f t="shared" ca="1" si="353"/>
        <v>456883266.01155162</v>
      </c>
      <c r="E491" s="24">
        <f t="shared" ref="E491:S491" ca="1" si="355">+E474</f>
        <v>225052925.46168548</v>
      </c>
      <c r="F491" s="24">
        <f t="shared" ca="1" si="355"/>
        <v>11125170.270081067</v>
      </c>
      <c r="G491" s="24">
        <f t="shared" ca="1" si="355"/>
        <v>40750861.107062466</v>
      </c>
      <c r="H491" s="24">
        <f t="shared" ca="1" si="355"/>
        <v>1282692.4258852</v>
      </c>
      <c r="I491" s="24">
        <f t="shared" ca="1" si="355"/>
        <v>120286.79129873593</v>
      </c>
      <c r="J491" s="24">
        <f t="shared" ca="1" si="355"/>
        <v>30976993.676413916</v>
      </c>
      <c r="K491" s="24">
        <f t="shared" ca="1" si="355"/>
        <v>5771916.4040438095</v>
      </c>
      <c r="L491" s="24">
        <f t="shared" ca="1" si="355"/>
        <v>2608221.5499011842</v>
      </c>
      <c r="M491" s="24">
        <f t="shared" ca="1" si="355"/>
        <v>117288.80760559885</v>
      </c>
      <c r="N491" s="24">
        <f t="shared" ca="1" si="355"/>
        <v>1082105.7316919731</v>
      </c>
      <c r="O491" s="24">
        <f t="shared" ca="1" si="355"/>
        <v>17708475.927970316</v>
      </c>
      <c r="P491" s="24">
        <f t="shared" ca="1" si="355"/>
        <v>93589792.859944686</v>
      </c>
      <c r="Q491" s="24">
        <f t="shared" ca="1" si="355"/>
        <v>16900765.408578187</v>
      </c>
      <c r="R491" s="24">
        <f t="shared" ca="1" si="355"/>
        <v>9512985.6037170496</v>
      </c>
      <c r="S491" s="24">
        <f t="shared" ca="1" si="355"/>
        <v>159338.87256502928</v>
      </c>
      <c r="T491" s="24">
        <f t="shared" ca="1" si="354"/>
        <v>123445.11310672808</v>
      </c>
      <c r="U491" s="24">
        <f t="shared" ca="1" si="354"/>
        <v>0</v>
      </c>
      <c r="V491" s="24">
        <f t="shared" ca="1" si="354"/>
        <v>0</v>
      </c>
    </row>
    <row r="492" spans="1:22">
      <c r="B492" s="18" t="str">
        <f>$B$7</f>
        <v>SUBTRAN</v>
      </c>
      <c r="D492" s="24">
        <f t="shared" ca="1" si="353"/>
        <v>100363537.26885781</v>
      </c>
      <c r="E492" s="24">
        <f t="shared" ca="1" si="354"/>
        <v>48863737.688673921</v>
      </c>
      <c r="F492" s="24">
        <f t="shared" ca="1" si="354"/>
        <v>2358227.9022133341</v>
      </c>
      <c r="G492" s="24">
        <f t="shared" ca="1" si="354"/>
        <v>8579117.8017951343</v>
      </c>
      <c r="H492" s="24">
        <f t="shared" ca="1" si="354"/>
        <v>265000.87699416588</v>
      </c>
      <c r="I492" s="24">
        <f t="shared" ca="1" si="354"/>
        <v>33004.457727351801</v>
      </c>
      <c r="J492" s="24">
        <f t="shared" ca="1" si="354"/>
        <v>6481657.5892808223</v>
      </c>
      <c r="K492" s="24">
        <f t="shared" ca="1" si="354"/>
        <v>1204932.5859277607</v>
      </c>
      <c r="L492" s="24">
        <f t="shared" ca="1" si="354"/>
        <v>716949.24586357607</v>
      </c>
      <c r="M492" s="24">
        <f t="shared" ca="1" si="354"/>
        <v>0</v>
      </c>
      <c r="N492" s="24">
        <f t="shared" ca="1" si="354"/>
        <v>226328.35366788873</v>
      </c>
      <c r="O492" s="24">
        <f t="shared" ca="1" si="354"/>
        <v>3705124.3705084114</v>
      </c>
      <c r="P492" s="24">
        <f t="shared" ca="1" si="354"/>
        <v>25812427.360031597</v>
      </c>
      <c r="Q492" s="24">
        <f t="shared" ca="1" si="354"/>
        <v>0</v>
      </c>
      <c r="R492" s="24">
        <f t="shared" ca="1" si="354"/>
        <v>1950789.0376715055</v>
      </c>
      <c r="S492" s="24">
        <f t="shared" ca="1" si="354"/>
        <v>32519.706257106958</v>
      </c>
      <c r="T492" s="24">
        <f t="shared" ca="1" si="354"/>
        <v>26050.130624575391</v>
      </c>
      <c r="U492" s="24">
        <f t="shared" ca="1" si="354"/>
        <v>88576.013085825121</v>
      </c>
      <c r="V492" s="24">
        <f t="shared" ca="1" si="354"/>
        <v>19094.14853484085</v>
      </c>
    </row>
    <row r="493" spans="1:22">
      <c r="B493" s="18" t="str">
        <f>$B$8</f>
        <v>DISTPRI</v>
      </c>
      <c r="D493" s="24">
        <f t="shared" ca="1" si="353"/>
        <v>460499760.34536475</v>
      </c>
      <c r="E493" s="24">
        <f t="shared" ca="1" si="354"/>
        <v>307771630.39644057</v>
      </c>
      <c r="F493" s="24">
        <f t="shared" ca="1" si="354"/>
        <v>14507551.207678411</v>
      </c>
      <c r="G493" s="24">
        <f t="shared" ca="1" si="354"/>
        <v>52677808.812263444</v>
      </c>
      <c r="H493" s="24">
        <f t="shared" ca="1" si="354"/>
        <v>1628018.3977766612</v>
      </c>
      <c r="I493" s="24">
        <f t="shared" ca="1" si="354"/>
        <v>0</v>
      </c>
      <c r="J493" s="24">
        <f t="shared" ca="1" si="354"/>
        <v>39499149.315483466</v>
      </c>
      <c r="K493" s="24">
        <f t="shared" ca="1" si="354"/>
        <v>7356719.218065233</v>
      </c>
      <c r="L493" s="24">
        <f t="shared" ca="1" si="354"/>
        <v>0</v>
      </c>
      <c r="M493" s="24">
        <f t="shared" ca="1" si="354"/>
        <v>0</v>
      </c>
      <c r="N493" s="24">
        <f t="shared" ca="1" si="354"/>
        <v>1408120.3316216024</v>
      </c>
      <c r="O493" s="24">
        <f t="shared" ca="1" si="354"/>
        <v>22709794.58945309</v>
      </c>
      <c r="P493" s="24">
        <f t="shared" ca="1" si="354"/>
        <v>0</v>
      </c>
      <c r="Q493" s="24">
        <f t="shared" ca="1" si="354"/>
        <v>0</v>
      </c>
      <c r="R493" s="24">
        <f t="shared" ca="1" si="354"/>
        <v>11910808.726318348</v>
      </c>
      <c r="S493" s="24">
        <f t="shared" ca="1" si="354"/>
        <v>198718.91456714328</v>
      </c>
      <c r="T493" s="24">
        <f t="shared" ca="1" si="354"/>
        <v>160995.61770572857</v>
      </c>
      <c r="U493" s="24">
        <f t="shared" ca="1" si="354"/>
        <v>551548.61920729675</v>
      </c>
      <c r="V493" s="24">
        <f t="shared" ca="1" si="354"/>
        <v>118896.19878381991</v>
      </c>
    </row>
    <row r="494" spans="1:22">
      <c r="B494" s="18" t="str">
        <f>$B$9</f>
        <v>DISTSEC</v>
      </c>
      <c r="D494" s="24">
        <f t="shared" ca="1" si="353"/>
        <v>236966401.54369372</v>
      </c>
      <c r="E494" s="24">
        <f t="shared" ca="1" si="354"/>
        <v>177180122.41554815</v>
      </c>
      <c r="F494" s="24">
        <f t="shared" ca="1" si="354"/>
        <v>8541910.1706187446</v>
      </c>
      <c r="G494" s="24">
        <f t="shared" ca="1" si="354"/>
        <v>25774502.718431976</v>
      </c>
      <c r="H494" s="24">
        <f t="shared" ca="1" si="354"/>
        <v>0</v>
      </c>
      <c r="I494" s="24">
        <f t="shared" ca="1" si="354"/>
        <v>0</v>
      </c>
      <c r="J494" s="24">
        <f t="shared" ca="1" si="354"/>
        <v>16423613.452684717</v>
      </c>
      <c r="K494" s="24">
        <f t="shared" ca="1" si="354"/>
        <v>0</v>
      </c>
      <c r="L494" s="24">
        <f t="shared" ca="1" si="354"/>
        <v>0</v>
      </c>
      <c r="M494" s="24">
        <f t="shared" ca="1" si="354"/>
        <v>0</v>
      </c>
      <c r="N494" s="24">
        <f t="shared" ca="1" si="354"/>
        <v>444060.05321359838</v>
      </c>
      <c r="O494" s="24">
        <f t="shared" ca="1" si="354"/>
        <v>0</v>
      </c>
      <c r="P494" s="24">
        <f t="shared" ca="1" si="354"/>
        <v>0</v>
      </c>
      <c r="Q494" s="24">
        <f t="shared" ca="1" si="354"/>
        <v>0</v>
      </c>
      <c r="R494" s="24">
        <f t="shared" ca="1" si="354"/>
        <v>6057752.805781005</v>
      </c>
      <c r="S494" s="24">
        <f t="shared" ca="1" si="354"/>
        <v>0</v>
      </c>
      <c r="T494" s="24">
        <f t="shared" ca="1" si="354"/>
        <v>62861.49573622625</v>
      </c>
      <c r="U494" s="24">
        <f t="shared" ca="1" si="354"/>
        <v>2134389.5552284829</v>
      </c>
      <c r="V494" s="24">
        <f t="shared" ca="1" si="354"/>
        <v>347188.87645084964</v>
      </c>
    </row>
    <row r="495" spans="1:22">
      <c r="B495" s="18" t="str">
        <f>$B$10</f>
        <v>ENERGY</v>
      </c>
      <c r="D495" s="24">
        <f t="shared" ca="1" si="353"/>
        <v>7283608.0755001707</v>
      </c>
      <c r="E495" s="24">
        <f t="shared" ca="1" si="354"/>
        <v>2733007.053710131</v>
      </c>
      <c r="F495" s="24">
        <f t="shared" ca="1" si="354"/>
        <v>177116.51721099383</v>
      </c>
      <c r="G495" s="24">
        <f t="shared" ca="1" si="354"/>
        <v>594245.11533416435</v>
      </c>
      <c r="H495" s="24">
        <f t="shared" ca="1" si="354"/>
        <v>18886.458840433239</v>
      </c>
      <c r="I495" s="24">
        <f t="shared" ca="1" si="354"/>
        <v>1741.1107184185512</v>
      </c>
      <c r="J495" s="24">
        <f t="shared" ca="1" si="354"/>
        <v>541781.56330605282</v>
      </c>
      <c r="K495" s="24">
        <f t="shared" ca="1" si="354"/>
        <v>100435.87705715297</v>
      </c>
      <c r="L495" s="24">
        <f t="shared" ca="1" si="354"/>
        <v>45635.49178540516</v>
      </c>
      <c r="M495" s="24">
        <f t="shared" ca="1" si="354"/>
        <v>2114.4811827903754</v>
      </c>
      <c r="N495" s="24">
        <f t="shared" ca="1" si="354"/>
        <v>20762.096179895729</v>
      </c>
      <c r="O495" s="24">
        <f t="shared" ca="1" si="354"/>
        <v>364551.30564596056</v>
      </c>
      <c r="P495" s="24">
        <f t="shared" ca="1" si="354"/>
        <v>2069770.9594606056</v>
      </c>
      <c r="Q495" s="24">
        <f t="shared" ca="1" si="354"/>
        <v>392683.9933008966</v>
      </c>
      <c r="R495" s="24">
        <f t="shared" ca="1" si="354"/>
        <v>146784.95667568379</v>
      </c>
      <c r="S495" s="24">
        <f t="shared" ca="1" si="354"/>
        <v>2389.4250967839725</v>
      </c>
      <c r="T495" s="24">
        <f t="shared" ca="1" si="354"/>
        <v>2665.2114891870729</v>
      </c>
      <c r="U495" s="24">
        <f t="shared" ca="1" si="354"/>
        <v>57631.629518916059</v>
      </c>
      <c r="V495" s="24">
        <f t="shared" ca="1" si="354"/>
        <v>11404.828986699524</v>
      </c>
    </row>
    <row r="496" spans="1:22">
      <c r="B496" s="18" t="str">
        <f>$B$11</f>
        <v>CUSTOMER</v>
      </c>
      <c r="D496" s="24">
        <f t="shared" ca="1" si="353"/>
        <v>114072303.8034389</v>
      </c>
      <c r="E496" s="24">
        <f ca="1">+E479</f>
        <v>53344618.684604242</v>
      </c>
      <c r="F496" s="24">
        <f t="shared" ca="1" si="354"/>
        <v>13975406.866747569</v>
      </c>
      <c r="G496" s="24">
        <f t="shared" ca="1" si="354"/>
        <v>3967217.4293927909</v>
      </c>
      <c r="H496" s="24">
        <f t="shared" ca="1" si="354"/>
        <v>1280595.850264559</v>
      </c>
      <c r="I496" s="24">
        <f t="shared" ca="1" si="354"/>
        <v>207866.4959865495</v>
      </c>
      <c r="J496" s="24">
        <f t="shared" ca="1" si="354"/>
        <v>1125838.5190011342</v>
      </c>
      <c r="K496" s="24">
        <f t="shared" ca="1" si="354"/>
        <v>333374.77054278023</v>
      </c>
      <c r="L496" s="24">
        <f t="shared" ca="1" si="354"/>
        <v>724168.99629460054</v>
      </c>
      <c r="M496" s="24">
        <f t="shared" ca="1" si="354"/>
        <v>127253.8316453736</v>
      </c>
      <c r="N496" s="24">
        <f t="shared" ca="1" si="354"/>
        <v>7748.763008238122</v>
      </c>
      <c r="O496" s="24">
        <f t="shared" ca="1" si="354"/>
        <v>197784.27190018902</v>
      </c>
      <c r="P496" s="24">
        <f t="shared" ca="1" si="354"/>
        <v>1064967.6900288474</v>
      </c>
      <c r="Q496" s="24">
        <f t="shared" ca="1" si="354"/>
        <v>190882.85679714812</v>
      </c>
      <c r="R496" s="24">
        <f t="shared" ca="1" si="354"/>
        <v>311660.64058924629</v>
      </c>
      <c r="S496" s="24">
        <f t="shared" ca="1" si="354"/>
        <v>5649.7484952524665</v>
      </c>
      <c r="T496" s="24">
        <f t="shared" ca="1" si="354"/>
        <v>5850.3761077009094</v>
      </c>
      <c r="U496" s="24">
        <f t="shared" ca="1" si="354"/>
        <v>33143085.161020651</v>
      </c>
      <c r="V496" s="24">
        <f t="shared" ca="1" si="354"/>
        <v>4058332.8510120395</v>
      </c>
    </row>
    <row r="497" spans="1:22">
      <c r="B497" s="18" t="str">
        <f>$B$12</f>
        <v>TOTAL</v>
      </c>
      <c r="D497" s="24">
        <f t="shared" ca="1" si="353"/>
        <v>2238076965.6899996</v>
      </c>
      <c r="E497" s="24">
        <f t="shared" ca="1" si="354"/>
        <v>1239556563.801775</v>
      </c>
      <c r="F497" s="24">
        <f t="shared" ca="1" si="354"/>
        <v>71675398.270507693</v>
      </c>
      <c r="G497" s="24">
        <f t="shared" ca="1" si="354"/>
        <v>209228976.20563075</v>
      </c>
      <c r="H497" s="24">
        <f t="shared" ca="1" si="354"/>
        <v>6895267.8636464747</v>
      </c>
      <c r="I497" s="24">
        <f t="shared" ca="1" si="354"/>
        <v>589845.63791771606</v>
      </c>
      <c r="J497" s="24">
        <f t="shared" ca="1" si="354"/>
        <v>153493764.08838397</v>
      </c>
      <c r="K497" s="24">
        <f t="shared" ca="1" si="354"/>
        <v>25657334.775193367</v>
      </c>
      <c r="L497" s="24">
        <f t="shared" ca="1" si="354"/>
        <v>9015943.592907954</v>
      </c>
      <c r="M497" s="24">
        <f t="shared" ca="1" si="354"/>
        <v>467947.56458979257</v>
      </c>
      <c r="N497" s="24">
        <f t="shared" ca="1" si="354"/>
        <v>5230749.4440653175</v>
      </c>
      <c r="O497" s="24">
        <f t="shared" ca="1" si="354"/>
        <v>78096561.24657163</v>
      </c>
      <c r="P497" s="24">
        <f t="shared" ca="1" si="354"/>
        <v>299114138.33990794</v>
      </c>
      <c r="Q497" s="24">
        <f t="shared" ca="1" si="354"/>
        <v>49371244.2342619</v>
      </c>
      <c r="R497" s="24">
        <f t="shared" ca="1" si="354"/>
        <v>47839065.605091803</v>
      </c>
      <c r="S497" s="24">
        <f t="shared" ca="1" si="354"/>
        <v>699243.56055332639</v>
      </c>
      <c r="T497" s="24">
        <f t="shared" ca="1" si="354"/>
        <v>614773.57716550201</v>
      </c>
      <c r="U497" s="24">
        <f t="shared" ca="1" si="354"/>
        <v>35975230.978061169</v>
      </c>
      <c r="V497" s="24">
        <f t="shared" ca="1" si="354"/>
        <v>4554916.9037682489</v>
      </c>
    </row>
    <row r="498" spans="1:22">
      <c r="A498" s="130" t="s">
        <v>74</v>
      </c>
      <c r="B498" s="18" t="str">
        <f>$B$5</f>
        <v>PRODUCTION</v>
      </c>
      <c r="C498" s="22"/>
      <c r="D498" s="23">
        <f t="shared" ref="D498:D505" ca="1" si="356">SUM(E498:V498)</f>
        <v>0.38515569475772504</v>
      </c>
      <c r="E498" s="23">
        <f ca="1">E490/$D497</f>
        <v>0.18972114391526523</v>
      </c>
      <c r="F498" s="23">
        <f t="shared" ref="F498:V498" ca="1" si="357">F490/$D497</f>
        <v>9.3785940598724461E-3</v>
      </c>
      <c r="G498" s="23">
        <f t="shared" ca="1" si="357"/>
        <v>3.4353252546722446E-2</v>
      </c>
      <c r="H498" s="23">
        <f t="shared" ca="1" si="357"/>
        <v>1.0813184224606619E-3</v>
      </c>
      <c r="I498" s="23">
        <f ca="1">I490/$D497</f>
        <v>1.0140258162064256E-4</v>
      </c>
      <c r="J498" s="23">
        <f t="shared" ca="1" si="357"/>
        <v>2.6113815953686521E-2</v>
      </c>
      <c r="K498" s="23">
        <f t="shared" ca="1" si="357"/>
        <v>4.8657647107320338E-3</v>
      </c>
      <c r="L498" s="23">
        <f t="shared" ca="1" si="357"/>
        <v>2.1987484722385559E-3</v>
      </c>
      <c r="M498" s="23">
        <f ca="1">M490/$D497</f>
        <v>9.8875261015791722E-5</v>
      </c>
      <c r="N498" s="23">
        <f ca="1">N490/$D497</f>
        <v>9.1222247759146591E-4</v>
      </c>
      <c r="O498" s="23">
        <f t="shared" ca="1" si="357"/>
        <v>1.4928365419637433E-2</v>
      </c>
      <c r="P498" s="23">
        <f t="shared" ca="1" si="357"/>
        <v>7.8896830706625606E-2</v>
      </c>
      <c r="Q498" s="23">
        <f ca="1">Q490/$D497</f>
        <v>1.4247459968721373E-2</v>
      </c>
      <c r="R498" s="23">
        <f t="shared" ca="1" si="357"/>
        <v>8.019511441960404E-3</v>
      </c>
      <c r="S498" s="23">
        <f t="shared" ca="1" si="357"/>
        <v>1.3432375122958613E-4</v>
      </c>
      <c r="T498" s="23">
        <f t="shared" ca="1" si="357"/>
        <v>1.0406506834475678E-4</v>
      </c>
      <c r="U498" s="23">
        <f ca="1">U490/$D497</f>
        <v>0</v>
      </c>
      <c r="V498" s="23">
        <f t="shared" ca="1" si="357"/>
        <v>0</v>
      </c>
    </row>
    <row r="499" spans="1:22">
      <c r="A499" s="18" t="str">
        <f t="shared" ref="A499:A505" si="358">A498</f>
        <v>RB_GUP</v>
      </c>
      <c r="B499" s="18" t="str">
        <f>$B$6</f>
        <v>BULKTRAN</v>
      </c>
      <c r="C499" s="22"/>
      <c r="D499" s="23">
        <f t="shared" ca="1" si="356"/>
        <v>0.20414099828362883</v>
      </c>
      <c r="E499" s="23">
        <f t="shared" ref="E499:V499" ca="1" si="359">E491/$D497</f>
        <v>0.10055638340940684</v>
      </c>
      <c r="F499" s="23">
        <f t="shared" ca="1" si="359"/>
        <v>4.9708613424074878E-3</v>
      </c>
      <c r="G499" s="23">
        <f t="shared" ca="1" si="359"/>
        <v>1.8207980213271604E-2</v>
      </c>
      <c r="H499" s="23">
        <f t="shared" ca="1" si="359"/>
        <v>5.7312257154201382E-4</v>
      </c>
      <c r="I499" s="23">
        <f ca="1">I491/$D497</f>
        <v>5.3745600863038905E-5</v>
      </c>
      <c r="J499" s="23">
        <f t="shared" ca="1" si="359"/>
        <v>1.3840897409380961E-2</v>
      </c>
      <c r="K499" s="23">
        <f t="shared" ca="1" si="359"/>
        <v>2.578962427355275E-3</v>
      </c>
      <c r="L499" s="23">
        <f t="shared" ca="1" si="359"/>
        <v>1.1653851006402137E-3</v>
      </c>
      <c r="M499" s="23">
        <f ca="1">M491/$D497</f>
        <v>5.2406065297865523E-5</v>
      </c>
      <c r="N499" s="23">
        <f ca="1">N491/$D497</f>
        <v>4.8349799773680241E-4</v>
      </c>
      <c r="O499" s="23">
        <f t="shared" ca="1" si="359"/>
        <v>7.9123623536828582E-3</v>
      </c>
      <c r="P499" s="23">
        <f t="shared" ca="1" si="359"/>
        <v>4.1817057364285475E-2</v>
      </c>
      <c r="Q499" s="23">
        <f ca="1">Q491/$D497</f>
        <v>7.5514674730445108E-3</v>
      </c>
      <c r="R499" s="23">
        <f t="shared" ca="1" si="359"/>
        <v>4.2505176316776907E-3</v>
      </c>
      <c r="S499" s="23">
        <f t="shared" ca="1" si="359"/>
        <v>7.1194545588786344E-5</v>
      </c>
      <c r="T499" s="23">
        <f t="shared" ca="1" si="359"/>
        <v>5.5156777447405578E-5</v>
      </c>
      <c r="U499" s="23">
        <f ca="1">U491/$D497</f>
        <v>0</v>
      </c>
      <c r="V499" s="23">
        <f t="shared" ca="1" si="359"/>
        <v>0</v>
      </c>
    </row>
    <row r="500" spans="1:22">
      <c r="A500" s="18" t="str">
        <f t="shared" si="358"/>
        <v>RB_GUP</v>
      </c>
      <c r="B500" s="18" t="str">
        <f>$B$7</f>
        <v>SUBTRAN</v>
      </c>
      <c r="C500" s="22"/>
      <c r="D500" s="23">
        <f t="shared" ca="1" si="356"/>
        <v>4.48436487249739E-2</v>
      </c>
      <c r="E500" s="23">
        <f t="shared" ref="E500:V500" ca="1" si="360">E492/$D497</f>
        <v>2.1832912110602603E-2</v>
      </c>
      <c r="F500" s="23">
        <f t="shared" ca="1" si="360"/>
        <v>1.053684899297595E-3</v>
      </c>
      <c r="G500" s="23">
        <f t="shared" ca="1" si="360"/>
        <v>3.8332541433177166E-3</v>
      </c>
      <c r="H500" s="23">
        <f t="shared" ca="1" si="360"/>
        <v>1.1840561386255367E-4</v>
      </c>
      <c r="I500" s="23">
        <f ca="1">I492/$D497</f>
        <v>1.4746792998325917E-5</v>
      </c>
      <c r="J500" s="23">
        <f t="shared" ca="1" si="360"/>
        <v>2.8960834183298632E-3</v>
      </c>
      <c r="K500" s="23">
        <f t="shared" ca="1" si="360"/>
        <v>5.3837852960355172E-4</v>
      </c>
      <c r="L500" s="23">
        <f t="shared" ca="1" si="360"/>
        <v>3.2034164010197053E-4</v>
      </c>
      <c r="M500" s="23">
        <f ca="1">M492/$D497</f>
        <v>0</v>
      </c>
      <c r="N500" s="23">
        <f ca="1">N492/$D497</f>
        <v>1.0112626023927271E-4</v>
      </c>
      <c r="O500" s="23">
        <f t="shared" ca="1" si="360"/>
        <v>1.6554946176152261E-3</v>
      </c>
      <c r="P500" s="23">
        <f t="shared" ca="1" si="360"/>
        <v>1.1533306385678127E-2</v>
      </c>
      <c r="Q500" s="23">
        <f ca="1">Q492/$D497</f>
        <v>0</v>
      </c>
      <c r="R500" s="23">
        <f t="shared" ca="1" si="360"/>
        <v>8.7163626076196038E-4</v>
      </c>
      <c r="S500" s="23">
        <f t="shared" ca="1" si="360"/>
        <v>1.453020014755441E-5</v>
      </c>
      <c r="T500" s="23">
        <f t="shared" ca="1" si="360"/>
        <v>1.1639515094398968E-5</v>
      </c>
      <c r="U500" s="23">
        <f ca="1">U492/$D497</f>
        <v>3.9576839601008593E-5</v>
      </c>
      <c r="V500" s="23">
        <f t="shared" ca="1" si="360"/>
        <v>8.5314977221769142E-6</v>
      </c>
    </row>
    <row r="501" spans="1:22">
      <c r="A501" s="18" t="str">
        <f t="shared" si="358"/>
        <v>RB_GUP</v>
      </c>
      <c r="B501" s="18" t="str">
        <f>$B$8</f>
        <v>DISTPRI</v>
      </c>
      <c r="C501" s="22"/>
      <c r="D501" s="23">
        <f t="shared" ca="1" si="356"/>
        <v>0.20575689192323759</v>
      </c>
      <c r="E501" s="23">
        <f t="shared" ref="E501:V501" ca="1" si="361">E493/$D497</f>
        <v>0.13751610651225057</v>
      </c>
      <c r="F501" s="23">
        <f t="shared" ca="1" si="361"/>
        <v>6.4821502701117922E-3</v>
      </c>
      <c r="G501" s="23">
        <f t="shared" ca="1" si="361"/>
        <v>2.353708546212702E-2</v>
      </c>
      <c r="H501" s="23">
        <f t="shared" ca="1" si="361"/>
        <v>7.2741841443989068E-4</v>
      </c>
      <c r="I501" s="23">
        <f ca="1">I493/$D497</f>
        <v>0</v>
      </c>
      <c r="J501" s="23">
        <f t="shared" ca="1" si="361"/>
        <v>1.7648700165816624E-2</v>
      </c>
      <c r="K501" s="23">
        <f t="shared" ca="1" si="361"/>
        <v>3.2870715935352807E-3</v>
      </c>
      <c r="L501" s="23">
        <f t="shared" ca="1" si="361"/>
        <v>0</v>
      </c>
      <c r="M501" s="23">
        <f ca="1">M493/$D497</f>
        <v>0</v>
      </c>
      <c r="N501" s="23">
        <f ca="1">N493/$D497</f>
        <v>6.2916528484420486E-4</v>
      </c>
      <c r="O501" s="23">
        <f t="shared" ca="1" si="361"/>
        <v>1.0147012340324791E-2</v>
      </c>
      <c r="P501" s="23">
        <f t="shared" ca="1" si="361"/>
        <v>0</v>
      </c>
      <c r="Q501" s="23">
        <f ca="1">Q493/$D497</f>
        <v>0</v>
      </c>
      <c r="R501" s="23">
        <f t="shared" ca="1" si="361"/>
        <v>5.3218941568643702E-3</v>
      </c>
      <c r="S501" s="23">
        <f t="shared" ca="1" si="361"/>
        <v>8.8790027158819446E-5</v>
      </c>
      <c r="T501" s="23">
        <f t="shared" ca="1" si="361"/>
        <v>7.1934799461239078E-5</v>
      </c>
      <c r="U501" s="23">
        <f ca="1">U493/$D497</f>
        <v>2.4643862908318444E-4</v>
      </c>
      <c r="V501" s="23">
        <f t="shared" ca="1" si="361"/>
        <v>5.3124267219811269E-5</v>
      </c>
    </row>
    <row r="502" spans="1:22">
      <c r="A502" s="18" t="str">
        <f t="shared" si="358"/>
        <v>RB_GUP</v>
      </c>
      <c r="B502" s="18" t="str">
        <f>$B$9</f>
        <v>DISTSEC</v>
      </c>
      <c r="C502" s="22"/>
      <c r="D502" s="23">
        <f t="shared" ca="1" si="356"/>
        <v>0.10587946937322461</v>
      </c>
      <c r="E502" s="23">
        <f t="shared" ref="E502:V502" ca="1" si="362">E494/$D497</f>
        <v>7.9166232945399831E-2</v>
      </c>
      <c r="F502" s="23">
        <f t="shared" ca="1" si="362"/>
        <v>3.8166293213179429E-3</v>
      </c>
      <c r="G502" s="23">
        <f t="shared" ca="1" si="362"/>
        <v>1.1516361194703459E-2</v>
      </c>
      <c r="H502" s="23">
        <f t="shared" ca="1" si="362"/>
        <v>0</v>
      </c>
      <c r="I502" s="23">
        <f ca="1">I494/$D497</f>
        <v>0</v>
      </c>
      <c r="J502" s="23">
        <f t="shared" ca="1" si="362"/>
        <v>7.3382701776841322E-3</v>
      </c>
      <c r="K502" s="23">
        <f t="shared" ca="1" si="362"/>
        <v>0</v>
      </c>
      <c r="L502" s="23">
        <f t="shared" ca="1" si="362"/>
        <v>0</v>
      </c>
      <c r="M502" s="23">
        <f ca="1">M494/$D497</f>
        <v>0</v>
      </c>
      <c r="N502" s="23">
        <f ca="1">N494/$D497</f>
        <v>1.9841143089406425E-4</v>
      </c>
      <c r="O502" s="23">
        <f t="shared" ca="1" si="362"/>
        <v>0</v>
      </c>
      <c r="P502" s="23">
        <f t="shared" ca="1" si="362"/>
        <v>0</v>
      </c>
      <c r="Q502" s="23">
        <f ca="1">Q494/$D497</f>
        <v>0</v>
      </c>
      <c r="R502" s="23">
        <f t="shared" ca="1" si="362"/>
        <v>2.7066776070024021E-3</v>
      </c>
      <c r="S502" s="23">
        <f t="shared" ca="1" si="362"/>
        <v>0</v>
      </c>
      <c r="T502" s="23">
        <f t="shared" ca="1" si="362"/>
        <v>2.8087280598433771E-5</v>
      </c>
      <c r="U502" s="23">
        <f ca="1">U494/$D497</f>
        <v>9.5367120431912858E-4</v>
      </c>
      <c r="V502" s="23">
        <f t="shared" ca="1" si="362"/>
        <v>1.5512821130519576E-4</v>
      </c>
    </row>
    <row r="503" spans="1:22">
      <c r="A503" s="18" t="str">
        <f t="shared" si="358"/>
        <v>RB_GUP</v>
      </c>
      <c r="B503" s="18" t="str">
        <f>$B$10</f>
        <v>ENERGY</v>
      </c>
      <c r="C503" s="22"/>
      <c r="D503" s="23">
        <f t="shared" ca="1" si="356"/>
        <v>3.2544046461130678E-3</v>
      </c>
      <c r="E503" s="23">
        <f t="shared" ref="E503:V503" ca="1" si="363">E495/$D497</f>
        <v>1.2211407809505535E-3</v>
      </c>
      <c r="F503" s="23">
        <f t="shared" ca="1" si="363"/>
        <v>7.9137813366659071E-5</v>
      </c>
      <c r="G503" s="23">
        <f t="shared" ca="1" si="363"/>
        <v>2.6551594267937002E-4</v>
      </c>
      <c r="H503" s="23">
        <f t="shared" ca="1" si="363"/>
        <v>8.438699441513862E-6</v>
      </c>
      <c r="I503" s="23">
        <f ca="1">I495/$D497</f>
        <v>7.7794943833925139E-7</v>
      </c>
      <c r="J503" s="23">
        <f t="shared" ca="1" si="363"/>
        <v>2.4207458975344999E-4</v>
      </c>
      <c r="K503" s="23">
        <f t="shared" ca="1" si="363"/>
        <v>4.4875971021929787E-5</v>
      </c>
      <c r="L503" s="23">
        <f t="shared" ca="1" si="363"/>
        <v>2.0390492590292008E-5</v>
      </c>
      <c r="M503" s="23">
        <f ca="1">M495/$D497</f>
        <v>9.4477590145720496E-7</v>
      </c>
      <c r="N503" s="23">
        <f ca="1">N495/$D497</f>
        <v>9.276757009781731E-6</v>
      </c>
      <c r="O503" s="23">
        <f t="shared" ca="1" si="363"/>
        <v>1.6288595577121687E-4</v>
      </c>
      <c r="P503" s="23">
        <f t="shared" ca="1" si="363"/>
        <v>9.2479883006279671E-4</v>
      </c>
      <c r="Q503" s="23">
        <f ca="1">Q495/$D497</f>
        <v>1.7545598266761664E-4</v>
      </c>
      <c r="R503" s="23">
        <f t="shared" ca="1" si="363"/>
        <v>6.5585303332242628E-5</v>
      </c>
      <c r="S503" s="23">
        <f t="shared" ca="1" si="363"/>
        <v>1.067624185143835E-6</v>
      </c>
      <c r="T503" s="23">
        <f t="shared" ca="1" si="363"/>
        <v>1.1908488984271314E-6</v>
      </c>
      <c r="U503" s="23">
        <f ca="1">U495/$D497</f>
        <v>2.575051278504545E-5</v>
      </c>
      <c r="V503" s="23">
        <f t="shared" ca="1" si="363"/>
        <v>5.0958162572319816E-6</v>
      </c>
    </row>
    <row r="504" spans="1:22">
      <c r="A504" s="18" t="str">
        <f t="shared" si="358"/>
        <v>RB_GUP</v>
      </c>
      <c r="B504" s="18" t="str">
        <f>$B$11</f>
        <v>CUSTOMER</v>
      </c>
      <c r="C504" s="22"/>
      <c r="D504" s="23">
        <f t="shared" ca="1" si="356"/>
        <v>5.0968892291097058E-2</v>
      </c>
      <c r="E504" s="23">
        <f t="shared" ref="E504:V504" ca="1" si="364">E496/$D497</f>
        <v>2.3835024220517854E-2</v>
      </c>
      <c r="F504" s="23">
        <f t="shared" ca="1" si="364"/>
        <v>6.2443817084900603E-3</v>
      </c>
      <c r="G504" s="23">
        <f t="shared" ca="1" si="364"/>
        <v>1.7726009829915285E-3</v>
      </c>
      <c r="H504" s="23">
        <f t="shared" ca="1" si="364"/>
        <v>5.7218579606343036E-4</v>
      </c>
      <c r="I504" s="23">
        <f ca="1">I496/$D497</f>
        <v>9.2877277758168705E-5</v>
      </c>
      <c r="J504" s="23">
        <f t="shared" ca="1" si="364"/>
        <v>5.0303833883301593E-4</v>
      </c>
      <c r="K504" s="23">
        <f t="shared" ca="1" si="364"/>
        <v>1.4895590082622594E-4</v>
      </c>
      <c r="L504" s="23">
        <f t="shared" ca="1" si="364"/>
        <v>3.2356751237611666E-4</v>
      </c>
      <c r="M504" s="23">
        <f ca="1">M496/$D497</f>
        <v>5.6858559198897443E-5</v>
      </c>
      <c r="N504" s="23">
        <f ca="1">N496/$D497</f>
        <v>3.4622415256613737E-6</v>
      </c>
      <c r="O504" s="23">
        <f t="shared" ca="1" si="364"/>
        <v>8.8372417451341805E-5</v>
      </c>
      <c r="P504" s="23">
        <f t="shared" ca="1" si="364"/>
        <v>4.7584051234829524E-4</v>
      </c>
      <c r="Q504" s="23">
        <f ca="1">Q496/$D497</f>
        <v>8.5288781272228905E-5</v>
      </c>
      <c r="R504" s="23">
        <f t="shared" ca="1" si="364"/>
        <v>1.3925376355104985E-4</v>
      </c>
      <c r="S504" s="23">
        <f t="shared" ca="1" si="364"/>
        <v>2.5243763203249125E-6</v>
      </c>
      <c r="T504" s="23">
        <f t="shared" ca="1" si="364"/>
        <v>2.6140191769040603E-6</v>
      </c>
      <c r="U504" s="23">
        <f ca="1">U496/$D497</f>
        <v>1.4808733421195205E-2</v>
      </c>
      <c r="V504" s="23">
        <f t="shared" ca="1" si="364"/>
        <v>1.81331246120075E-3</v>
      </c>
    </row>
    <row r="505" spans="1:22">
      <c r="A505" s="18" t="str">
        <f t="shared" si="358"/>
        <v>RB_GUP</v>
      </c>
      <c r="B505" s="18" t="str">
        <f>$B$12</f>
        <v>TOTAL</v>
      </c>
      <c r="C505" s="22"/>
      <c r="D505" s="23">
        <f t="shared" ca="1" si="356"/>
        <v>1.0000000000000002</v>
      </c>
      <c r="E505" s="23">
        <f t="shared" ref="E505:V505" ca="1" si="365">SUM(E498:E504)</f>
        <v>0.55384894389439354</v>
      </c>
      <c r="F505" s="23">
        <f t="shared" ca="1" si="365"/>
        <v>3.2025439414863986E-2</v>
      </c>
      <c r="G505" s="23">
        <f t="shared" ca="1" si="365"/>
        <v>9.3486050485813155E-2</v>
      </c>
      <c r="H505" s="23">
        <f t="shared" ca="1" si="365"/>
        <v>3.0808895178100642E-3</v>
      </c>
      <c r="I505" s="23">
        <f t="shared" ca="1" si="365"/>
        <v>2.6355020267851534E-4</v>
      </c>
      <c r="J505" s="23">
        <f t="shared" ca="1" si="365"/>
        <v>6.8582880053484577E-2</v>
      </c>
      <c r="K505" s="23">
        <f t="shared" ca="1" si="365"/>
        <v>1.1464009133074295E-2</v>
      </c>
      <c r="L505" s="23">
        <f t="shared" ca="1" si="365"/>
        <v>4.0284332179471487E-3</v>
      </c>
      <c r="M505" s="23">
        <f t="shared" ca="1" si="365"/>
        <v>2.0908466141401189E-4</v>
      </c>
      <c r="N505" s="23">
        <f t="shared" ca="1" si="365"/>
        <v>2.3371624498412531E-3</v>
      </c>
      <c r="O505" s="23">
        <f t="shared" ca="1" si="365"/>
        <v>3.4894493104482865E-2</v>
      </c>
      <c r="P505" s="23">
        <f t="shared" ca="1" si="365"/>
        <v>0.1336478337990003</v>
      </c>
      <c r="Q505" s="23">
        <f t="shared" ca="1" si="365"/>
        <v>2.2059672205705729E-2</v>
      </c>
      <c r="R505" s="23">
        <f t="shared" ca="1" si="365"/>
        <v>2.1375076165150119E-2</v>
      </c>
      <c r="S505" s="23">
        <f t="shared" ca="1" si="365"/>
        <v>3.1243052463021507E-4</v>
      </c>
      <c r="T505" s="23">
        <f t="shared" ca="1" si="365"/>
        <v>2.7468830902156532E-4</v>
      </c>
      <c r="U505" s="23">
        <f t="shared" ca="1" si="365"/>
        <v>1.6074170606983573E-2</v>
      </c>
      <c r="V505" s="23">
        <f t="shared" ca="1" si="365"/>
        <v>2.0351922537051662E-3</v>
      </c>
    </row>
    <row r="507" spans="1:22" ht="12">
      <c r="A507" s="38" t="s">
        <v>142</v>
      </c>
      <c r="B507" s="18" t="str">
        <f>$B$5</f>
        <v>PRODUCTION</v>
      </c>
      <c r="D507" s="24">
        <f ca="1">COSS!H305</f>
        <v>524214321.72073084</v>
      </c>
      <c r="E507" s="24">
        <f ca="1">COSS!I305</f>
        <v>258219058.23353326</v>
      </c>
      <c r="F507" s="24">
        <f ca="1">COSS!J305</f>
        <v>12764690.723014433</v>
      </c>
      <c r="G507" s="24">
        <f ca="1">COSS!K305</f>
        <v>46756330.563952774</v>
      </c>
      <c r="H507" s="24">
        <f ca="1">COSS!L305</f>
        <v>1471723.2825829261</v>
      </c>
      <c r="I507" s="24">
        <f ca="1">COSS!M305</f>
        <v>138013.50017278962</v>
      </c>
      <c r="J507" s="24">
        <f ca="1">COSS!O305</f>
        <v>35542084.67906139</v>
      </c>
      <c r="K507" s="24">
        <f ca="1">COSS!P305</f>
        <v>6622525.856961648</v>
      </c>
      <c r="L507" s="24">
        <f ca="1">COSS!Q305</f>
        <v>2992596.1233263323</v>
      </c>
      <c r="M507" s="24">
        <f ca="1">COSS!R305</f>
        <v>134573.70251517982</v>
      </c>
      <c r="N507" s="24">
        <f ca="1">COSS!T305</f>
        <v>1241576.0531590162</v>
      </c>
      <c r="O507" s="24">
        <f ca="1">COSS!U305</f>
        <v>20318180.567931209</v>
      </c>
      <c r="P507" s="24">
        <f ca="1">COSS!V305</f>
        <v>107382155.21077806</v>
      </c>
      <c r="Q507" s="24">
        <f ca="1">COSS!W305</f>
        <v>19391437.450884894</v>
      </c>
      <c r="R507" s="24">
        <f ca="1">COSS!Y305</f>
        <v>10914917.806741314</v>
      </c>
      <c r="S507" s="24">
        <f ca="1">COSS!Z305</f>
        <v>182820.70108321929</v>
      </c>
      <c r="T507" s="24">
        <f ca="1">COSS!AB305</f>
        <v>141637.2650324782</v>
      </c>
      <c r="U507" s="24">
        <f ca="1">COSS!AC305</f>
        <v>0</v>
      </c>
      <c r="V507" s="24">
        <f ca="1">COSS!AD305</f>
        <v>0</v>
      </c>
    </row>
    <row r="508" spans="1:22">
      <c r="B508" s="18" t="str">
        <f>$B$6</f>
        <v>BULKTRAN</v>
      </c>
      <c r="D508" s="24">
        <f ca="1">COSS!H306</f>
        <v>307000763.85621554</v>
      </c>
      <c r="E508" s="24">
        <f ca="1">COSS!I306</f>
        <v>151223354.33284724</v>
      </c>
      <c r="F508" s="24">
        <f ca="1">COSS!J306</f>
        <v>7475510.7595886271</v>
      </c>
      <c r="G508" s="24">
        <f ca="1">COSS!K306</f>
        <v>27382367.484981187</v>
      </c>
      <c r="H508" s="24">
        <f ca="1">COSS!L306</f>
        <v>861899.71013160748</v>
      </c>
      <c r="I508" s="24">
        <f ca="1">COSS!M306</f>
        <v>80826.196881527809</v>
      </c>
      <c r="J508" s="24">
        <f ca="1">COSS!O306</f>
        <v>20814858.910564221</v>
      </c>
      <c r="K508" s="24">
        <f ca="1">COSS!P306</f>
        <v>3878414.6340585565</v>
      </c>
      <c r="L508" s="24">
        <f ca="1">COSS!Q306</f>
        <v>1752583.3570487141</v>
      </c>
      <c r="M508" s="24">
        <f ca="1">COSS!R306</f>
        <v>78811.714513074636</v>
      </c>
      <c r="N508" s="24">
        <f ca="1">COSS!T306</f>
        <v>727116.33565109677</v>
      </c>
      <c r="O508" s="24">
        <f ca="1">COSS!U306</f>
        <v>11899134.945508897</v>
      </c>
      <c r="P508" s="24">
        <f ca="1">COSS!V306</f>
        <v>62887262.534193039</v>
      </c>
      <c r="Q508" s="24">
        <f ca="1">COSS!W306</f>
        <v>11356397.303588314</v>
      </c>
      <c r="R508" s="24">
        <f ca="1">COSS!Y306</f>
        <v>6392210.1424053367</v>
      </c>
      <c r="S508" s="24">
        <f ca="1">COSS!Z306</f>
        <v>107067.07649085876</v>
      </c>
      <c r="T508" s="24">
        <f ca="1">COSS!AB306</f>
        <v>82948.417763070916</v>
      </c>
      <c r="U508" s="24">
        <f ca="1">COSS!AC306</f>
        <v>0</v>
      </c>
      <c r="V508" s="24">
        <f ca="1">COSS!AD306</f>
        <v>0</v>
      </c>
    </row>
    <row r="509" spans="1:22">
      <c r="B509" s="18" t="str">
        <f>$B$7</f>
        <v>SUBTRAN</v>
      </c>
      <c r="D509" s="24">
        <f ca="1">COSS!H307</f>
        <v>65255224.614840657</v>
      </c>
      <c r="E509" s="24">
        <f ca="1">COSS!I307</f>
        <v>31770643.653713457</v>
      </c>
      <c r="F509" s="24">
        <f ca="1">COSS!J307</f>
        <v>1533292.8236644135</v>
      </c>
      <c r="G509" s="24">
        <f ca="1">COSS!K307</f>
        <v>5578044.3215509504</v>
      </c>
      <c r="H509" s="24">
        <f ca="1">COSS!L307</f>
        <v>172300.54083346733</v>
      </c>
      <c r="I509" s="24">
        <f ca="1">COSS!M307</f>
        <v>21459.12112005282</v>
      </c>
      <c r="J509" s="24">
        <f ca="1">COSS!O307</f>
        <v>4214299.6687328722</v>
      </c>
      <c r="K509" s="24">
        <f ca="1">COSS!P307</f>
        <v>783433.39304417535</v>
      </c>
      <c r="L509" s="24">
        <f ca="1">COSS!Q307</f>
        <v>466152.20377236814</v>
      </c>
      <c r="M509" s="24">
        <f ca="1">COSS!R307</f>
        <v>0</v>
      </c>
      <c r="N509" s="24">
        <f ca="1">COSS!T307</f>
        <v>147156.10825613994</v>
      </c>
      <c r="O509" s="24">
        <f ca="1">COSS!U307</f>
        <v>2409029.5101472968</v>
      </c>
      <c r="P509" s="24">
        <f ca="1">COSS!V307</f>
        <v>16782945.191747222</v>
      </c>
      <c r="Q509" s="24">
        <f ca="1">COSS!W307</f>
        <v>0</v>
      </c>
      <c r="R509" s="24">
        <f ca="1">COSS!Y307</f>
        <v>1268380.7316237655</v>
      </c>
      <c r="S509" s="24">
        <f ca="1">COSS!Z307</f>
        <v>21143.941255592057</v>
      </c>
      <c r="T509" s="24">
        <f ca="1">COSS!AB307</f>
        <v>16937.497137021266</v>
      </c>
      <c r="U509" s="24">
        <f ca="1">COSS!AC307</f>
        <v>57591.111141477239</v>
      </c>
      <c r="V509" s="24">
        <f ca="1">COSS!AD307</f>
        <v>12414.797100388711</v>
      </c>
    </row>
    <row r="510" spans="1:22">
      <c r="B510" s="18" t="str">
        <f>$B$8</f>
        <v>DISTPRI</v>
      </c>
      <c r="D510" s="24">
        <f ca="1">COSS!H308</f>
        <v>325887319.99701476</v>
      </c>
      <c r="E510" s="24">
        <f ca="1">COSS!I308</f>
        <v>217804395.22006664</v>
      </c>
      <c r="F510" s="24">
        <f ca="1">COSS!J308</f>
        <v>10266730.604254834</v>
      </c>
      <c r="G510" s="24">
        <f ca="1">COSS!K308</f>
        <v>37279128.927816957</v>
      </c>
      <c r="H510" s="24">
        <f ca="1">COSS!L308</f>
        <v>1152119.0633397265</v>
      </c>
      <c r="I510" s="24">
        <f ca="1">COSS!M308</f>
        <v>0</v>
      </c>
      <c r="J510" s="24">
        <f ca="1">COSS!O308</f>
        <v>27952830.861260183</v>
      </c>
      <c r="K510" s="24">
        <f ca="1">COSS!P308</f>
        <v>5206216.6289679911</v>
      </c>
      <c r="L510" s="24">
        <f ca="1">COSS!Q308</f>
        <v>0</v>
      </c>
      <c r="M510" s="24">
        <f ca="1">COSS!R308</f>
        <v>0</v>
      </c>
      <c r="N510" s="24">
        <f ca="1">COSS!T308</f>
        <v>996501.19418371771</v>
      </c>
      <c r="O510" s="24">
        <f ca="1">COSS!U308</f>
        <v>16071309.333340611</v>
      </c>
      <c r="P510" s="24">
        <f ca="1">COSS!V308</f>
        <v>0</v>
      </c>
      <c r="Q510" s="24">
        <f ca="1">COSS!W308</f>
        <v>0</v>
      </c>
      <c r="R510" s="24">
        <f ca="1">COSS!Y308</f>
        <v>8429063.0942040943</v>
      </c>
      <c r="S510" s="24">
        <f ca="1">COSS!Z308</f>
        <v>140629.76808594537</v>
      </c>
      <c r="T510" s="24">
        <f ca="1">COSS!AB308</f>
        <v>113933.67576572712</v>
      </c>
      <c r="U510" s="24">
        <f ca="1">COSS!AC308</f>
        <v>390320.94441638119</v>
      </c>
      <c r="V510" s="24">
        <f ca="1">COSS!AD308</f>
        <v>84140.681312042754</v>
      </c>
    </row>
    <row r="511" spans="1:22">
      <c r="B511" s="18" t="str">
        <f>$B$9</f>
        <v>DISTSEC</v>
      </c>
      <c r="D511" s="24">
        <f ca="1">COSS!H309</f>
        <v>166693542.44055593</v>
      </c>
      <c r="E511" s="24">
        <f ca="1">COSS!I309</f>
        <v>124637003.65578288</v>
      </c>
      <c r="F511" s="24">
        <f ca="1">COSS!J309</f>
        <v>6008789.6692261901</v>
      </c>
      <c r="G511" s="24">
        <f ca="1">COSS!K309</f>
        <v>18131022.519607924</v>
      </c>
      <c r="H511" s="24">
        <f ca="1">COSS!L309</f>
        <v>0</v>
      </c>
      <c r="I511" s="24">
        <f ca="1">COSS!M309</f>
        <v>0</v>
      </c>
      <c r="J511" s="24">
        <f ca="1">COSS!O309</f>
        <v>11553158.119749667</v>
      </c>
      <c r="K511" s="24">
        <f ca="1">COSS!P309</f>
        <v>0</v>
      </c>
      <c r="L511" s="24">
        <f ca="1">COSS!Q309</f>
        <v>0</v>
      </c>
      <c r="M511" s="24">
        <f ca="1">COSS!R309</f>
        <v>0</v>
      </c>
      <c r="N511" s="24">
        <f ca="1">COSS!T309</f>
        <v>312373.15857567999</v>
      </c>
      <c r="O511" s="24">
        <f ca="1">COSS!U309</f>
        <v>0</v>
      </c>
      <c r="P511" s="24">
        <f ca="1">COSS!V309</f>
        <v>0</v>
      </c>
      <c r="Q511" s="24">
        <f ca="1">COSS!W309</f>
        <v>0</v>
      </c>
      <c r="R511" s="24">
        <f ca="1">COSS!Y309</f>
        <v>4261314.1265879422</v>
      </c>
      <c r="S511" s="24">
        <f ca="1">COSS!Z309</f>
        <v>0</v>
      </c>
      <c r="T511" s="24">
        <f ca="1">COSS!AB309</f>
        <v>44219.793772963756</v>
      </c>
      <c r="U511" s="24">
        <f ca="1">COSS!AC309</f>
        <v>1501432.074722016</v>
      </c>
      <c r="V511" s="24">
        <f ca="1">COSS!AD309</f>
        <v>244229.32253067676</v>
      </c>
    </row>
    <row r="512" spans="1:22">
      <c r="B512" s="18" t="str">
        <f>$B$10</f>
        <v>ENERGY</v>
      </c>
      <c r="D512" s="24">
        <f ca="1">COSS!H310</f>
        <v>4478879.3005392784</v>
      </c>
      <c r="E512" s="24">
        <f ca="1">COSS!I310</f>
        <v>1680596.8407696839</v>
      </c>
      <c r="F512" s="24">
        <f ca="1">COSS!J310</f>
        <v>108913.53495368485</v>
      </c>
      <c r="G512" s="24">
        <f ca="1">COSS!K310</f>
        <v>365416.71640315355</v>
      </c>
      <c r="H512" s="24">
        <f ca="1">COSS!L310</f>
        <v>11613.772828529716</v>
      </c>
      <c r="I512" s="24">
        <f ca="1">COSS!M310</f>
        <v>1070.6540873475556</v>
      </c>
      <c r="J512" s="24">
        <f ca="1">COSS!O310</f>
        <v>333155.51909877523</v>
      </c>
      <c r="K512" s="24">
        <f ca="1">COSS!P310</f>
        <v>61760.622773747942</v>
      </c>
      <c r="L512" s="24">
        <f ca="1">COSS!Q310</f>
        <v>28062.446168006565</v>
      </c>
      <c r="M512" s="24">
        <f ca="1">COSS!R310</f>
        <v>1300.2492587204833</v>
      </c>
      <c r="N512" s="24">
        <f ca="1">COSS!T310</f>
        <v>12767.150820310282</v>
      </c>
      <c r="O512" s="24">
        <f ca="1">COSS!U310</f>
        <v>224172.04219628967</v>
      </c>
      <c r="P512" s="24">
        <f ca="1">COSS!V310</f>
        <v>1272755.7840965837</v>
      </c>
      <c r="Q512" s="24">
        <f ca="1">COSS!W310</f>
        <v>241471.56066297722</v>
      </c>
      <c r="R512" s="24">
        <f ca="1">COSS!Y310</f>
        <v>90261.872587114514</v>
      </c>
      <c r="S512" s="24">
        <f ca="1">COSS!Z310</f>
        <v>1469.3193943497415</v>
      </c>
      <c r="T512" s="24">
        <f ca="1">COSS!AB310</f>
        <v>1638.9075917789153</v>
      </c>
      <c r="U512" s="24">
        <f ca="1">COSS!AC310</f>
        <v>35439.18204177892</v>
      </c>
      <c r="V512" s="24">
        <f ca="1">COSS!AD310</f>
        <v>7013.1248064457513</v>
      </c>
    </row>
    <row r="513" spans="1:22">
      <c r="B513" s="18" t="str">
        <f>$B$11</f>
        <v>CUSTOMER</v>
      </c>
      <c r="D513" s="24">
        <f ca="1">COSS!H311</f>
        <v>80002521.76010263</v>
      </c>
      <c r="E513" s="24">
        <f ca="1">COSS!I311</f>
        <v>37289249.322963163</v>
      </c>
      <c r="F513" s="24">
        <f ca="1">COSS!J311</f>
        <v>9801514.8080355544</v>
      </c>
      <c r="G513" s="24">
        <f ca="1">COSS!K311</f>
        <v>2782120.815936021</v>
      </c>
      <c r="H513" s="24">
        <f ca="1">COSS!L311</f>
        <v>900783.91852197098</v>
      </c>
      <c r="I513" s="24">
        <f ca="1">COSS!M311</f>
        <v>146228.05572591469</v>
      </c>
      <c r="J513" s="24">
        <f ca="1">COSS!O311</f>
        <v>791230.53156300145</v>
      </c>
      <c r="K513" s="24">
        <f ca="1">COSS!P311</f>
        <v>234421.81163980369</v>
      </c>
      <c r="L513" s="24">
        <f ca="1">COSS!Q311</f>
        <v>509437.97262959846</v>
      </c>
      <c r="M513" s="24">
        <f ca="1">COSS!R311</f>
        <v>89522.362183081714</v>
      </c>
      <c r="N513" s="24">
        <f ca="1">COSS!T311</f>
        <v>5445.5341759935727</v>
      </c>
      <c r="O513" s="24">
        <f ca="1">COSS!U311</f>
        <v>139075.82763334777</v>
      </c>
      <c r="P513" s="24">
        <f ca="1">COSS!V311</f>
        <v>749181.5924406196</v>
      </c>
      <c r="Q513" s="24">
        <f ca="1">COSS!W311</f>
        <v>134284.87500383658</v>
      </c>
      <c r="R513" s="24">
        <f ca="1">COSS!Y311</f>
        <v>219042.89384260646</v>
      </c>
      <c r="S513" s="24">
        <f ca="1">COSS!Z311</f>
        <v>3972.8323450828984</v>
      </c>
      <c r="T513" s="24">
        <f ca="1">COSS!AB311</f>
        <v>4103.0772951525114</v>
      </c>
      <c r="U513" s="24">
        <f ca="1">COSS!AC311</f>
        <v>23349787.532031126</v>
      </c>
      <c r="V513" s="24">
        <f ca="1">COSS!AD311</f>
        <v>2853117.9961367715</v>
      </c>
    </row>
    <row r="514" spans="1:22">
      <c r="B514" s="18" t="str">
        <f>$B$12</f>
        <v>TOTAL</v>
      </c>
      <c r="D514" s="24">
        <f ca="1">COSS!H312</f>
        <v>1473532573.6899996</v>
      </c>
      <c r="E514" s="24">
        <f ca="1">COSS!I312</f>
        <v>822624301.25967622</v>
      </c>
      <c r="F514" s="24">
        <f ca="1">COSS!J312</f>
        <v>47959442.922737733</v>
      </c>
      <c r="G514" s="24">
        <f ca="1">COSS!K312</f>
        <v>138274431.3502489</v>
      </c>
      <c r="H514" s="24">
        <f ca="1">COSS!L312</f>
        <v>4570440.2882382283</v>
      </c>
      <c r="I514" s="24">
        <f ca="1">COSS!M312</f>
        <v>387597.52798763255</v>
      </c>
      <c r="J514" s="24">
        <f ca="1">COSS!O312</f>
        <v>101201618.29003015</v>
      </c>
      <c r="K514" s="24">
        <f ca="1">COSS!P312</f>
        <v>16786772.947445922</v>
      </c>
      <c r="L514" s="24">
        <f ca="1">COSS!Q312</f>
        <v>5748832.1029450186</v>
      </c>
      <c r="M514" s="24">
        <f ca="1">COSS!R312</f>
        <v>304208.02847005654</v>
      </c>
      <c r="N514" s="24">
        <f ca="1">COSS!T312</f>
        <v>3442935.5348219541</v>
      </c>
      <c r="O514" s="24">
        <f ca="1">COSS!U312</f>
        <v>51060902.226757653</v>
      </c>
      <c r="P514" s="24">
        <f ca="1">COSS!V312</f>
        <v>189074300.31325549</v>
      </c>
      <c r="Q514" s="24">
        <f ca="1">COSS!W312</f>
        <v>31123591.190140028</v>
      </c>
      <c r="R514" s="24">
        <f ca="1">COSS!Y312</f>
        <v>31575190.66799216</v>
      </c>
      <c r="S514" s="24">
        <f ca="1">COSS!Z312</f>
        <v>457103.63865504804</v>
      </c>
      <c r="T514" s="24">
        <f ca="1">COSS!AB312</f>
        <v>405418.63435819279</v>
      </c>
      <c r="U514" s="24">
        <f ca="1">COSS!AC312</f>
        <v>25334570.844352778</v>
      </c>
      <c r="V514" s="24">
        <f ca="1">COSS!AD312</f>
        <v>3200915.9218863249</v>
      </c>
    </row>
    <row r="515" spans="1:22">
      <c r="A515" s="130" t="s">
        <v>72</v>
      </c>
      <c r="B515" s="18" t="str">
        <f>$B$5</f>
        <v>PRODUCTION</v>
      </c>
      <c r="C515" s="22"/>
      <c r="D515" s="23">
        <f t="shared" ref="D515:D522" ca="1" si="366">SUM(E515:V515)</f>
        <v>0.35575346692744009</v>
      </c>
      <c r="E515" s="23">
        <f t="shared" ref="E515:V515" ca="1" si="367">E507/$D514</f>
        <v>0.1752381066045284</v>
      </c>
      <c r="F515" s="23">
        <f t="shared" ca="1" si="367"/>
        <v>8.6626457744665084E-3</v>
      </c>
      <c r="G515" s="23">
        <f t="shared" ca="1" si="367"/>
        <v>3.1730775008838946E-2</v>
      </c>
      <c r="H515" s="23">
        <f t="shared" ca="1" si="367"/>
        <v>9.9877214040640936E-4</v>
      </c>
      <c r="I515" s="23">
        <f ca="1">I507/$D514</f>
        <v>9.3661655423862221E-5</v>
      </c>
      <c r="J515" s="23">
        <f t="shared" ca="1" si="367"/>
        <v>2.4120325070288336E-2</v>
      </c>
      <c r="K515" s="23">
        <f t="shared" ca="1" si="367"/>
        <v>4.4943192808948986E-3</v>
      </c>
      <c r="L515" s="23">
        <f t="shared" ca="1" si="367"/>
        <v>2.0308991988092365E-3</v>
      </c>
      <c r="M515" s="23">
        <f ca="1">M507/$D514</f>
        <v>9.1327266813099516E-5</v>
      </c>
      <c r="N515" s="23">
        <f ca="1">N507/$D514</f>
        <v>8.4258473502888287E-4</v>
      </c>
      <c r="O515" s="23">
        <f t="shared" ca="1" si="367"/>
        <v>1.3788755627607679E-2</v>
      </c>
      <c r="P515" s="23">
        <f t="shared" ca="1" si="367"/>
        <v>7.2873960934486282E-2</v>
      </c>
      <c r="Q515" s="23">
        <f ca="1">Q507/$D514</f>
        <v>1.3159829512506214E-2</v>
      </c>
      <c r="R515" s="23">
        <f t="shared" ca="1" si="367"/>
        <v>7.4073135549411915E-3</v>
      </c>
      <c r="S515" s="23">
        <f t="shared" ca="1" si="367"/>
        <v>1.240696706319849E-4</v>
      </c>
      <c r="T515" s="23">
        <f t="shared" ca="1" si="367"/>
        <v>9.6120891768135228E-5</v>
      </c>
      <c r="U515" s="23">
        <f ca="1">U507/$D514</f>
        <v>0</v>
      </c>
      <c r="V515" s="23">
        <f t="shared" ca="1" si="367"/>
        <v>0</v>
      </c>
    </row>
    <row r="516" spans="1:22">
      <c r="A516" s="18" t="str">
        <f t="shared" ref="A516:A522" si="368">A515</f>
        <v>NP</v>
      </c>
      <c r="B516" s="18" t="str">
        <f>$B$6</f>
        <v>BULKTRAN</v>
      </c>
      <c r="C516" s="22"/>
      <c r="D516" s="23">
        <f t="shared" ca="1" si="366"/>
        <v>0.20834338469181474</v>
      </c>
      <c r="E516" s="23">
        <f t="shared" ref="E516:V516" ca="1" si="369">E508/$D514</f>
        <v>0.10262640747340647</v>
      </c>
      <c r="F516" s="23">
        <f t="shared" ca="1" si="369"/>
        <v>5.0731900285506133E-3</v>
      </c>
      <c r="G516" s="23">
        <f t="shared" ca="1" si="369"/>
        <v>1.8582804326076514E-2</v>
      </c>
      <c r="H516" s="23">
        <f t="shared" ca="1" si="369"/>
        <v>5.8492070383842976E-4</v>
      </c>
      <c r="I516" s="23">
        <f ca="1">I508/$D514</f>
        <v>5.4851991957750878E-5</v>
      </c>
      <c r="J516" s="23">
        <f t="shared" ca="1" si="369"/>
        <v>1.4125822043037667E-2</v>
      </c>
      <c r="K516" s="23">
        <f t="shared" ca="1" si="369"/>
        <v>2.6320521875850258E-3</v>
      </c>
      <c r="L516" s="23">
        <f t="shared" ca="1" si="369"/>
        <v>1.189375374756677E-3</v>
      </c>
      <c r="M516" s="23">
        <f ca="1">M508/$D514</f>
        <v>5.3484881108339154E-5</v>
      </c>
      <c r="N516" s="23">
        <f ca="1">N508/$D514</f>
        <v>4.9345114497894151E-4</v>
      </c>
      <c r="O516" s="23">
        <f t="shared" ca="1" si="369"/>
        <v>8.0752439124648946E-3</v>
      </c>
      <c r="P516" s="23">
        <f t="shared" ca="1" si="369"/>
        <v>4.2677890979166917E-2</v>
      </c>
      <c r="Q516" s="23">
        <f ca="1">Q508/$D514</f>
        <v>7.7069197562085667E-3</v>
      </c>
      <c r="R516" s="23">
        <f t="shared" ca="1" si="369"/>
        <v>4.3380175345551089E-3</v>
      </c>
      <c r="S516" s="23">
        <f t="shared" ca="1" si="369"/>
        <v>7.2660135515527076E-5</v>
      </c>
      <c r="T516" s="23">
        <f t="shared" ca="1" si="369"/>
        <v>5.6292218607256608E-5</v>
      </c>
      <c r="U516" s="23">
        <f ca="1">U508/$D514</f>
        <v>0</v>
      </c>
      <c r="V516" s="23">
        <f t="shared" ca="1" si="369"/>
        <v>0</v>
      </c>
    </row>
    <row r="517" spans="1:22">
      <c r="A517" s="18" t="str">
        <f t="shared" si="368"/>
        <v>NP</v>
      </c>
      <c r="B517" s="18" t="str">
        <f>$B$7</f>
        <v>SUBTRAN</v>
      </c>
      <c r="C517" s="22"/>
      <c r="D517" s="23">
        <f t="shared" ca="1" si="366"/>
        <v>4.4284887745256588E-2</v>
      </c>
      <c r="E517" s="23">
        <f t="shared" ref="E517:V517" ca="1" si="370">E509/$D514</f>
        <v>2.1560869587126844E-2</v>
      </c>
      <c r="F517" s="23">
        <f t="shared" ca="1" si="370"/>
        <v>1.0405557712407831E-3</v>
      </c>
      <c r="G517" s="23">
        <f t="shared" ca="1" si="370"/>
        <v>3.7854910174007828E-3</v>
      </c>
      <c r="H517" s="23">
        <f t="shared" ca="1" si="370"/>
        <v>1.1693025584225447E-4</v>
      </c>
      <c r="I517" s="23">
        <f ca="1">I509/$D514</f>
        <v>1.4563044959579814E-5</v>
      </c>
      <c r="J517" s="23">
        <f t="shared" ca="1" si="370"/>
        <v>2.8599976301707957E-3</v>
      </c>
      <c r="K517" s="23">
        <f t="shared" ca="1" si="370"/>
        <v>5.3167022367365277E-4</v>
      </c>
      <c r="L517" s="23">
        <f t="shared" ca="1" si="370"/>
        <v>3.1635011814162774E-4</v>
      </c>
      <c r="M517" s="23">
        <f ca="1">M509/$D514</f>
        <v>0</v>
      </c>
      <c r="N517" s="23">
        <f ca="1">N509/$D514</f>
        <v>9.9866206477969931E-5</v>
      </c>
      <c r="O517" s="23">
        <f t="shared" ca="1" si="370"/>
        <v>1.6348668181217325E-3</v>
      </c>
      <c r="P517" s="23">
        <f t="shared" ca="1" si="370"/>
        <v>1.1389599043419588E-2</v>
      </c>
      <c r="Q517" s="23">
        <f ca="1">Q509/$D514</f>
        <v>0</v>
      </c>
      <c r="R517" s="23">
        <f t="shared" ca="1" si="370"/>
        <v>8.6077549575134561E-4</v>
      </c>
      <c r="S517" s="23">
        <f t="shared" ca="1" si="370"/>
        <v>1.4349150899761719E-5</v>
      </c>
      <c r="T517" s="23">
        <f t="shared" ca="1" si="370"/>
        <v>1.1494484370037796E-5</v>
      </c>
      <c r="U517" s="23">
        <f ca="1">U509/$D514</f>
        <v>3.9083704133705293E-5</v>
      </c>
      <c r="V517" s="23">
        <f t="shared" ca="1" si="370"/>
        <v>8.4251935261259613E-6</v>
      </c>
    </row>
    <row r="518" spans="1:22">
      <c r="A518" s="18" t="str">
        <f t="shared" si="368"/>
        <v>NP</v>
      </c>
      <c r="B518" s="18" t="str">
        <f>$B$8</f>
        <v>DISTPRI</v>
      </c>
      <c r="C518" s="22"/>
      <c r="D518" s="23">
        <f t="shared" ca="1" si="366"/>
        <v>0.22116058091673696</v>
      </c>
      <c r="E518" s="23">
        <f t="shared" ref="E518:V518" ca="1" si="371">E510/$D514</f>
        <v>0.14781104884206525</v>
      </c>
      <c r="F518" s="23">
        <f t="shared" ca="1" si="371"/>
        <v>6.9674269762120232E-3</v>
      </c>
      <c r="G518" s="23">
        <f t="shared" ca="1" si="371"/>
        <v>2.5299154965039615E-2</v>
      </c>
      <c r="H518" s="23">
        <f t="shared" ca="1" si="371"/>
        <v>7.8187553089145918E-4</v>
      </c>
      <c r="I518" s="23">
        <f ca="1">I510/$D514</f>
        <v>0</v>
      </c>
      <c r="J518" s="23">
        <f t="shared" ca="1" si="371"/>
        <v>1.8969944309585974E-2</v>
      </c>
      <c r="K518" s="23">
        <f t="shared" ca="1" si="371"/>
        <v>3.533153404224147E-3</v>
      </c>
      <c r="L518" s="23">
        <f t="shared" ca="1" si="371"/>
        <v>0</v>
      </c>
      <c r="M518" s="23">
        <f ca="1">M510/$D514</f>
        <v>0</v>
      </c>
      <c r="N518" s="23">
        <f ca="1">N510/$D514</f>
        <v>6.7626682434871008E-4</v>
      </c>
      <c r="O518" s="23">
        <f t="shared" ca="1" si="371"/>
        <v>1.0906653588997402E-2</v>
      </c>
      <c r="P518" s="23">
        <f t="shared" ca="1" si="371"/>
        <v>0</v>
      </c>
      <c r="Q518" s="23">
        <f ca="1">Q510/$D514</f>
        <v>0</v>
      </c>
      <c r="R518" s="23">
        <f t="shared" ca="1" si="371"/>
        <v>5.7203099847980641E-3</v>
      </c>
      <c r="S518" s="23">
        <f t="shared" ca="1" si="371"/>
        <v>9.5437162772576032E-5</v>
      </c>
      <c r="T518" s="23">
        <f t="shared" ca="1" si="371"/>
        <v>7.7320093087875216E-5</v>
      </c>
      <c r="U518" s="23">
        <f ca="1">U510/$D514</f>
        <v>2.6488789687149227E-4</v>
      </c>
      <c r="V518" s="23">
        <f t="shared" ca="1" si="371"/>
        <v>5.7101337842392477E-5</v>
      </c>
    </row>
    <row r="519" spans="1:22">
      <c r="A519" s="18" t="str">
        <f t="shared" si="368"/>
        <v>NP</v>
      </c>
      <c r="B519" s="18" t="str">
        <f>$B$9</f>
        <v>DISTSEC</v>
      </c>
      <c r="C519" s="22"/>
      <c r="D519" s="23">
        <f t="shared" ca="1" si="366"/>
        <v>0.11312511539743184</v>
      </c>
      <c r="E519" s="23">
        <f t="shared" ref="E519:V519" ca="1" si="372">E511/$D514</f>
        <v>8.458381299550688E-2</v>
      </c>
      <c r="F519" s="23">
        <f t="shared" ca="1" si="372"/>
        <v>4.0778125821671271E-3</v>
      </c>
      <c r="G519" s="23">
        <f t="shared" ca="1" si="372"/>
        <v>1.2304459937525828E-2</v>
      </c>
      <c r="H519" s="23">
        <f t="shared" ca="1" si="372"/>
        <v>0</v>
      </c>
      <c r="I519" s="23">
        <f ca="1">I511/$D514</f>
        <v>0</v>
      </c>
      <c r="J519" s="23">
        <f t="shared" ca="1" si="372"/>
        <v>7.8404497640784492E-3</v>
      </c>
      <c r="K519" s="23">
        <f t="shared" ca="1" si="372"/>
        <v>0</v>
      </c>
      <c r="L519" s="23">
        <f t="shared" ca="1" si="372"/>
        <v>0</v>
      </c>
      <c r="M519" s="23">
        <f ca="1">M511/$D514</f>
        <v>0</v>
      </c>
      <c r="N519" s="23">
        <f ca="1">N511/$D514</f>
        <v>2.1198931340448045E-4</v>
      </c>
      <c r="O519" s="23">
        <f t="shared" ca="1" si="372"/>
        <v>0</v>
      </c>
      <c r="P519" s="23">
        <f t="shared" ca="1" si="372"/>
        <v>0</v>
      </c>
      <c r="Q519" s="23">
        <f ca="1">Q511/$D514</f>
        <v>0</v>
      </c>
      <c r="R519" s="23">
        <f t="shared" ca="1" si="372"/>
        <v>2.8919035810092879E-3</v>
      </c>
      <c r="S519" s="23">
        <f t="shared" ca="1" si="372"/>
        <v>0</v>
      </c>
      <c r="T519" s="23">
        <f t="shared" ca="1" si="372"/>
        <v>3.0009376489200486E-5</v>
      </c>
      <c r="U519" s="23">
        <f ca="1">U511/$D514</f>
        <v>1.0189337524871614E-3</v>
      </c>
      <c r="V519" s="23">
        <f t="shared" ca="1" si="372"/>
        <v>1.657440947634304E-4</v>
      </c>
    </row>
    <row r="520" spans="1:22">
      <c r="A520" s="18" t="str">
        <f t="shared" si="368"/>
        <v>NP</v>
      </c>
      <c r="B520" s="18" t="str">
        <f>$B$10</f>
        <v>ENERGY</v>
      </c>
      <c r="C520" s="22"/>
      <c r="D520" s="23">
        <f t="shared" ca="1" si="366"/>
        <v>3.0395522844285229E-3</v>
      </c>
      <c r="E520" s="23">
        <f t="shared" ref="E520:V520" ca="1" si="373">E512/$D514</f>
        <v>1.1405223547662452E-3</v>
      </c>
      <c r="F520" s="23">
        <f t="shared" ca="1" si="373"/>
        <v>7.3913218410194426E-5</v>
      </c>
      <c r="G520" s="23">
        <f t="shared" ca="1" si="373"/>
        <v>2.4798686023484512E-4</v>
      </c>
      <c r="H520" s="23">
        <f t="shared" ca="1" si="373"/>
        <v>7.8815854063182793E-6</v>
      </c>
      <c r="I520" s="23">
        <f ca="1">I512/$D514</f>
        <v>7.2659003707426607E-7</v>
      </c>
      <c r="J520" s="23">
        <f t="shared" ca="1" si="373"/>
        <v>2.2609308070095245E-4</v>
      </c>
      <c r="K520" s="23">
        <f t="shared" ca="1" si="373"/>
        <v>4.1913306754453249E-5</v>
      </c>
      <c r="L520" s="23">
        <f t="shared" ca="1" si="373"/>
        <v>1.9044333779288625E-5</v>
      </c>
      <c r="M520" s="23">
        <f ca="1">M512/$D514</f>
        <v>8.824027930814026E-7</v>
      </c>
      <c r="N520" s="23">
        <f ca="1">N512/$D514</f>
        <v>8.6643152979909787E-6</v>
      </c>
      <c r="O520" s="23">
        <f t="shared" ca="1" si="373"/>
        <v>1.5213239679861382E-4</v>
      </c>
      <c r="P520" s="23">
        <f t="shared" ca="1" si="373"/>
        <v>8.6374458686676097E-4</v>
      </c>
      <c r="Q520" s="23">
        <f ca="1">Q512/$D514</f>
        <v>1.6387256377935883E-4</v>
      </c>
      <c r="R520" s="23">
        <f t="shared" ca="1" si="373"/>
        <v>6.125543079178901E-5</v>
      </c>
      <c r="S520" s="23">
        <f t="shared" ca="1" si="373"/>
        <v>9.9714076267095513E-7</v>
      </c>
      <c r="T520" s="23">
        <f t="shared" ca="1" si="373"/>
        <v>1.1122303103722953E-6</v>
      </c>
      <c r="U520" s="23">
        <f ca="1">U512/$D514</f>
        <v>2.405049109503743E-5</v>
      </c>
      <c r="V520" s="23">
        <f t="shared" ca="1" si="373"/>
        <v>4.7593958434753718E-6</v>
      </c>
    </row>
    <row r="521" spans="1:22">
      <c r="A521" s="18" t="str">
        <f t="shared" si="368"/>
        <v>NP</v>
      </c>
      <c r="B521" s="18" t="str">
        <f>$B$11</f>
        <v>CUSTOMER</v>
      </c>
      <c r="C521" s="22"/>
      <c r="D521" s="23">
        <f t="shared" ca="1" si="366"/>
        <v>5.4293012036891353E-2</v>
      </c>
      <c r="E521" s="23">
        <f t="shared" ref="E521:V521" ca="1" si="374">E513/$D514</f>
        <v>2.530602308273644E-2</v>
      </c>
      <c r="F521" s="23">
        <f t="shared" ca="1" si="374"/>
        <v>6.6517123428705338E-3</v>
      </c>
      <c r="G521" s="23">
        <f t="shared" ca="1" si="374"/>
        <v>1.8880619713543714E-3</v>
      </c>
      <c r="H521" s="23">
        <f t="shared" ca="1" si="374"/>
        <v>6.1130913194965247E-4</v>
      </c>
      <c r="I521" s="23">
        <f ca="1">I513/$D514</f>
        <v>9.9236391741061041E-5</v>
      </c>
      <c r="J521" s="23">
        <f t="shared" ca="1" si="374"/>
        <v>5.3696168356944635E-4</v>
      </c>
      <c r="K521" s="23">
        <f t="shared" ca="1" si="374"/>
        <v>1.5908831323135794E-4</v>
      </c>
      <c r="L521" s="23">
        <f t="shared" ca="1" si="374"/>
        <v>3.457256267867028E-4</v>
      </c>
      <c r="M521" s="23">
        <f ca="1">M513/$D514</f>
        <v>6.0753568520647679E-5</v>
      </c>
      <c r="N521" s="23">
        <f ca="1">N513/$D514</f>
        <v>3.695564165478163E-6</v>
      </c>
      <c r="O521" s="23">
        <f t="shared" ca="1" si="374"/>
        <v>9.4382594668454485E-5</v>
      </c>
      <c r="P521" s="23">
        <f t="shared" ca="1" si="374"/>
        <v>5.0842553861196944E-4</v>
      </c>
      <c r="Q521" s="23">
        <f ca="1">Q513/$D514</f>
        <v>9.1131256547361065E-5</v>
      </c>
      <c r="R521" s="23">
        <f t="shared" ca="1" si="374"/>
        <v>1.4865154510570628E-4</v>
      </c>
      <c r="S521" s="23">
        <f t="shared" ca="1" si="374"/>
        <v>2.696127941803273E-6</v>
      </c>
      <c r="T521" s="23">
        <f t="shared" ca="1" si="374"/>
        <v>2.7845175386097118E-6</v>
      </c>
      <c r="U521" s="23">
        <f ca="1">U513/$D514</f>
        <v>1.5846129192488033E-2</v>
      </c>
      <c r="V521" s="23">
        <f t="shared" ca="1" si="374"/>
        <v>1.9362435870637277E-3</v>
      </c>
    </row>
    <row r="522" spans="1:22">
      <c r="A522" s="18" t="str">
        <f t="shared" si="368"/>
        <v>NP</v>
      </c>
      <c r="B522" s="18" t="str">
        <f>$B$12</f>
        <v>TOTAL</v>
      </c>
      <c r="C522" s="22"/>
      <c r="D522" s="23">
        <f t="shared" ca="1" si="366"/>
        <v>1</v>
      </c>
      <c r="E522" s="23">
        <f t="shared" ref="E522:V522" ca="1" si="375">SUM(E515:E521)</f>
        <v>0.55826679094013654</v>
      </c>
      <c r="F522" s="23">
        <f t="shared" ca="1" si="375"/>
        <v>3.2547256693917781E-2</v>
      </c>
      <c r="G522" s="23">
        <f t="shared" ca="1" si="375"/>
        <v>9.3838734086470893E-2</v>
      </c>
      <c r="H522" s="23">
        <f t="shared" ca="1" si="375"/>
        <v>3.1016893483345239E-3</v>
      </c>
      <c r="I522" s="23">
        <f t="shared" ca="1" si="375"/>
        <v>2.6303967411932819E-4</v>
      </c>
      <c r="J522" s="23">
        <f t="shared" ca="1" si="375"/>
        <v>6.8679593581431622E-2</v>
      </c>
      <c r="K522" s="23">
        <f t="shared" ca="1" si="375"/>
        <v>1.1392196716363535E-2</v>
      </c>
      <c r="L522" s="23">
        <f t="shared" ca="1" si="375"/>
        <v>3.9013946522735328E-3</v>
      </c>
      <c r="M522" s="23">
        <f t="shared" ca="1" si="375"/>
        <v>2.0644811923516777E-4</v>
      </c>
      <c r="N522" s="23">
        <f t="shared" ca="1" si="375"/>
        <v>2.3365181037024538E-3</v>
      </c>
      <c r="O522" s="23">
        <f t="shared" ca="1" si="375"/>
        <v>3.4652034938658781E-2</v>
      </c>
      <c r="P522" s="23">
        <f t="shared" ca="1" si="375"/>
        <v>0.12831362108255148</v>
      </c>
      <c r="Q522" s="23">
        <f t="shared" ca="1" si="375"/>
        <v>2.11217530890415E-2</v>
      </c>
      <c r="R522" s="23">
        <f t="shared" ca="1" si="375"/>
        <v>2.1428227126952491E-2</v>
      </c>
      <c r="S522" s="23">
        <f t="shared" ca="1" si="375"/>
        <v>3.1020938852432397E-4</v>
      </c>
      <c r="T522" s="23">
        <f t="shared" ca="1" si="375"/>
        <v>2.7513381217148734E-4</v>
      </c>
      <c r="U522" s="23">
        <f t="shared" ca="1" si="375"/>
        <v>1.719308503707543E-2</v>
      </c>
      <c r="V522" s="23">
        <f t="shared" ca="1" si="375"/>
        <v>2.1722736090391517E-3</v>
      </c>
    </row>
    <row r="524" spans="1:22" ht="12">
      <c r="A524" s="38" t="s">
        <v>10</v>
      </c>
      <c r="B524" s="18" t="str">
        <f>$B$5</f>
        <v>PRODUCTION</v>
      </c>
      <c r="D524" s="24">
        <f ca="1">COSS!H846</f>
        <v>481495913.23675728</v>
      </c>
      <c r="E524" s="24">
        <f ca="1">COSS!I846</f>
        <v>235278945.58376056</v>
      </c>
      <c r="F524" s="24">
        <f ca="1">COSS!J846</f>
        <v>11569152.932436299</v>
      </c>
      <c r="G524" s="24">
        <f ca="1">COSS!K846</f>
        <v>42947721.94843699</v>
      </c>
      <c r="H524" s="24">
        <f ca="1">COSS!L846</f>
        <v>1272404.3338603273</v>
      </c>
      <c r="I524" s="24">
        <f ca="1">COSS!M846</f>
        <v>-16173.172053266637</v>
      </c>
      <c r="J524" s="24">
        <f ca="1">COSS!O846</f>
        <v>32899715.649529878</v>
      </c>
      <c r="K524" s="24">
        <f ca="1">COSS!P846</f>
        <v>5967355.1150375474</v>
      </c>
      <c r="L524" s="24">
        <f ca="1">COSS!Q846</f>
        <v>2598251.9704046077</v>
      </c>
      <c r="M524" s="24">
        <f ca="1">COSS!R846</f>
        <v>126014.96638046719</v>
      </c>
      <c r="N524" s="24">
        <f ca="1">COSS!T846</f>
        <v>1162592.4453127673</v>
      </c>
      <c r="O524" s="24">
        <f ca="1">COSS!U846</f>
        <v>18828662.697951097</v>
      </c>
      <c r="P524" s="24">
        <f ca="1">COSS!V846</f>
        <v>100351224.8700957</v>
      </c>
      <c r="Q524" s="24">
        <f ca="1">COSS!W846</f>
        <v>17997229.695708431</v>
      </c>
      <c r="R524" s="24">
        <f ca="1">COSS!Y846</f>
        <v>10208990.090051519</v>
      </c>
      <c r="S524" s="24">
        <f ca="1">COSS!Z846</f>
        <v>171191.54032931614</v>
      </c>
      <c r="T524" s="24">
        <f ca="1">COSS!AB846</f>
        <v>132632.56951507012</v>
      </c>
      <c r="U524" s="24">
        <f ca="1">COSS!AC846</f>
        <v>0</v>
      </c>
      <c r="V524" s="24">
        <f ca="1">COSS!AD846</f>
        <v>0</v>
      </c>
    </row>
    <row r="525" spans="1:22">
      <c r="B525" s="18" t="str">
        <f>$B$6</f>
        <v>BULKTRAN</v>
      </c>
      <c r="D525" s="24">
        <f ca="1">COSS!H847</f>
        <v>220022431.76751542</v>
      </c>
      <c r="E525" s="24">
        <f ca="1">COSS!I847</f>
        <v>107309047.81227645</v>
      </c>
      <c r="F525" s="24">
        <f ca="1">COSS!J847</f>
        <v>5277557.5454581548</v>
      </c>
      <c r="G525" s="24">
        <f ca="1">COSS!K847</f>
        <v>19632981.459863573</v>
      </c>
      <c r="H525" s="24">
        <f ca="1">COSS!L847</f>
        <v>577428.06923455023</v>
      </c>
      <c r="I525" s="24">
        <f ca="1">COSS!M847</f>
        <v>-17178.444410254189</v>
      </c>
      <c r="J525" s="24">
        <f ca="1">COSS!O847</f>
        <v>15052407.04088841</v>
      </c>
      <c r="K525" s="24">
        <f ca="1">COSS!P847</f>
        <v>2716940.6043726839</v>
      </c>
      <c r="L525" s="24">
        <f ca="1">COSS!Q847</f>
        <v>1176707.8307590149</v>
      </c>
      <c r="M525" s="24">
        <f ca="1">COSS!R847</f>
        <v>57777.938393443765</v>
      </c>
      <c r="N525" s="24">
        <f ca="1">COSS!T847</f>
        <v>533049.41581498226</v>
      </c>
      <c r="O525" s="24">
        <f ca="1">COSS!U847</f>
        <v>8624284.1666216776</v>
      </c>
      <c r="P525" s="24">
        <f ca="1">COSS!V847</f>
        <v>46011728.453312412</v>
      </c>
      <c r="Q525" s="24">
        <f ca="1">COSS!W847</f>
        <v>8249995.9708031323</v>
      </c>
      <c r="R525" s="24">
        <f ca="1">COSS!Y847</f>
        <v>4680400.4577517342</v>
      </c>
      <c r="S525" s="24">
        <f ca="1">COSS!Z847</f>
        <v>78491.373085520143</v>
      </c>
      <c r="T525" s="24">
        <f ca="1">COSS!AB847</f>
        <v>60812.073289790875</v>
      </c>
      <c r="U525" s="24">
        <f ca="1">COSS!AC847</f>
        <v>0</v>
      </c>
      <c r="V525" s="24">
        <f ca="1">COSS!AD847</f>
        <v>0</v>
      </c>
    </row>
    <row r="526" spans="1:22">
      <c r="B526" s="18" t="str">
        <f>$B$7</f>
        <v>SUBTRAN</v>
      </c>
      <c r="D526" s="24">
        <f ca="1">COSS!H848</f>
        <v>46169987.217779741</v>
      </c>
      <c r="E526" s="24">
        <f ca="1">COSS!I848</f>
        <v>22236064.654698767</v>
      </c>
      <c r="F526" s="24">
        <f ca="1">COSS!J848</f>
        <v>1067391.7234728844</v>
      </c>
      <c r="G526" s="24">
        <f ca="1">COSS!K848</f>
        <v>3946613.9192304285</v>
      </c>
      <c r="H526" s="24">
        <f ca="1">COSS!L848</f>
        <v>113529.95545871096</v>
      </c>
      <c r="I526" s="24">
        <f ca="1">COSS!M848</f>
        <v>-5431.2572208435195</v>
      </c>
      <c r="J526" s="24">
        <f ca="1">COSS!O848</f>
        <v>3008571.6316097183</v>
      </c>
      <c r="K526" s="24">
        <f ca="1">COSS!P848</f>
        <v>540968.97254824406</v>
      </c>
      <c r="L526" s="24">
        <f ca="1">COSS!Q848</f>
        <v>307856.7067660836</v>
      </c>
      <c r="M526" s="24">
        <f ca="1">COSS!R848</f>
        <v>0</v>
      </c>
      <c r="N526" s="24">
        <f ca="1">COSS!T848</f>
        <v>106566.52831677171</v>
      </c>
      <c r="O526" s="24">
        <f ca="1">COSS!U848</f>
        <v>1723844.6305022491</v>
      </c>
      <c r="P526" s="24">
        <f ca="1">COSS!V848</f>
        <v>12128666.181645438</v>
      </c>
      <c r="Q526" s="24">
        <f ca="1">COSS!W848</f>
        <v>0</v>
      </c>
      <c r="R526" s="24">
        <f ca="1">COSS!Y848</f>
        <v>917351.30119053146</v>
      </c>
      <c r="S526" s="24">
        <f ca="1">COSS!Z848</f>
        <v>15311.963264435588</v>
      </c>
      <c r="T526" s="24">
        <f ca="1">COSS!AB848</f>
        <v>12266.195762150815</v>
      </c>
      <c r="U526" s="24">
        <f ca="1">COSS!AC848</f>
        <v>41423.882141386333</v>
      </c>
      <c r="V526" s="24">
        <f ca="1">COSS!AD848</f>
        <v>8990.2283927924946</v>
      </c>
    </row>
    <row r="527" spans="1:22">
      <c r="B527" s="18" t="str">
        <f>$B$8</f>
        <v>DISTPRI</v>
      </c>
      <c r="D527" s="24">
        <f ca="1">COSS!H849</f>
        <v>238338636.70519879</v>
      </c>
      <c r="E527" s="24">
        <f ca="1">COSS!I849</f>
        <v>158682589.56379116</v>
      </c>
      <c r="F527" s="24">
        <f ca="1">COSS!J849</f>
        <v>7440939.9926643213</v>
      </c>
      <c r="G527" s="24">
        <f ca="1">COSS!K849</f>
        <v>27408926.261714906</v>
      </c>
      <c r="H527" s="24">
        <f ca="1">COSS!L849</f>
        <v>794625.60271872871</v>
      </c>
      <c r="I527" s="24">
        <f ca="1">COSS!M849</f>
        <v>0</v>
      </c>
      <c r="J527" s="24">
        <f ca="1">COSS!O849</f>
        <v>20719115.988266617</v>
      </c>
      <c r="K527" s="24">
        <f ca="1">COSS!P849</f>
        <v>3748011.5306675425</v>
      </c>
      <c r="L527" s="24">
        <f ca="1">COSS!Q849</f>
        <v>0</v>
      </c>
      <c r="M527" s="24">
        <f ca="1">COSS!R849</f>
        <v>0</v>
      </c>
      <c r="N527" s="24">
        <f ca="1">COSS!T849</f>
        <v>747921.7193990564</v>
      </c>
      <c r="O527" s="24">
        <f ca="1">COSS!U849</f>
        <v>11931874.58289298</v>
      </c>
      <c r="P527" s="24">
        <f ca="1">COSS!V849</f>
        <v>0</v>
      </c>
      <c r="Q527" s="24">
        <f ca="1">COSS!W849</f>
        <v>0</v>
      </c>
      <c r="R527" s="24">
        <f ca="1">COSS!Y849</f>
        <v>6318987.0613113483</v>
      </c>
      <c r="S527" s="24">
        <f ca="1">COSS!Z849</f>
        <v>105549.99320040051</v>
      </c>
      <c r="T527" s="24">
        <f ca="1">COSS!AB849</f>
        <v>85516.275905285875</v>
      </c>
      <c r="U527" s="24">
        <f ca="1">COSS!AC849</f>
        <v>291449.96625143371</v>
      </c>
      <c r="V527" s="24">
        <f ca="1">COSS!AD849</f>
        <v>63128.166415036394</v>
      </c>
    </row>
    <row r="528" spans="1:22">
      <c r="B528" s="18" t="str">
        <f>$B$9</f>
        <v>DISTSEC</v>
      </c>
      <c r="D528" s="24">
        <f ca="1">COSS!H850</f>
        <v>121049805.2630499</v>
      </c>
      <c r="E528" s="24">
        <f ca="1">COSS!I850</f>
        <v>90224922.50807032</v>
      </c>
      <c r="F528" s="24">
        <f ca="1">COSS!J850</f>
        <v>4327358.0075531686</v>
      </c>
      <c r="G528" s="24">
        <f ca="1">COSS!K850</f>
        <v>13248403.87487885</v>
      </c>
      <c r="H528" s="24">
        <f ca="1">COSS!L850</f>
        <v>0</v>
      </c>
      <c r="I528" s="24">
        <f ca="1">COSS!M850</f>
        <v>0</v>
      </c>
      <c r="J528" s="24">
        <f ca="1">COSS!O850</f>
        <v>8511094.3485672325</v>
      </c>
      <c r="K528" s="24">
        <f ca="1">COSS!P850</f>
        <v>0</v>
      </c>
      <c r="L528" s="24">
        <f ca="1">COSS!Q850</f>
        <v>0</v>
      </c>
      <c r="M528" s="24">
        <f ca="1">COSS!R850</f>
        <v>0</v>
      </c>
      <c r="N528" s="24">
        <f ca="1">COSS!T850</f>
        <v>233062.76498218896</v>
      </c>
      <c r="O528" s="24">
        <f ca="1">COSS!U850</f>
        <v>0</v>
      </c>
      <c r="P528" s="24">
        <f ca="1">COSS!V850</f>
        <v>0</v>
      </c>
      <c r="Q528" s="24">
        <f ca="1">COSS!W850</f>
        <v>0</v>
      </c>
      <c r="R528" s="24">
        <f ca="1">COSS!Y850</f>
        <v>3175636.1078453856</v>
      </c>
      <c r="S528" s="24">
        <f ca="1">COSS!Z850</f>
        <v>0</v>
      </c>
      <c r="T528" s="24">
        <f ca="1">COSS!AB850</f>
        <v>32993.943453205502</v>
      </c>
      <c r="U528" s="24">
        <f ca="1">COSS!AC850</f>
        <v>1114165.9388793895</v>
      </c>
      <c r="V528" s="24">
        <f ca="1">COSS!AD850</f>
        <v>182167.76882018967</v>
      </c>
    </row>
    <row r="529" spans="1:22">
      <c r="B529" s="18" t="str">
        <f>$B$10</f>
        <v>ENERGY</v>
      </c>
      <c r="D529" s="24">
        <f ca="1">COSS!H851</f>
        <v>28989358.982778396</v>
      </c>
      <c r="E529" s="24">
        <f ca="1">COSS!I851</f>
        <v>11114096.703669285</v>
      </c>
      <c r="F529" s="24">
        <f ca="1">COSS!J851</f>
        <v>696925.66904550919</v>
      </c>
      <c r="G529" s="24">
        <f ca="1">COSS!K851</f>
        <v>2345863.2349705761</v>
      </c>
      <c r="H529" s="24">
        <f ca="1">COSS!L851</f>
        <v>68006.417190699067</v>
      </c>
      <c r="I529" s="24">
        <f ca="1">COSS!M851</f>
        <v>3411.0373489715766</v>
      </c>
      <c r="J529" s="24">
        <f ca="1">COSS!O851</f>
        <v>2166809.9179041577</v>
      </c>
      <c r="K529" s="24">
        <f ca="1">COSS!P851</f>
        <v>406781.29599408241</v>
      </c>
      <c r="L529" s="24">
        <f ca="1">COSS!Q851</f>
        <v>179089.68911540878</v>
      </c>
      <c r="M529" s="24">
        <f ca="1">COSS!R851</f>
        <v>8385.6370934025963</v>
      </c>
      <c r="N529" s="24">
        <f ca="1">COSS!T851</f>
        <v>82336.997886360055</v>
      </c>
      <c r="O529" s="24">
        <f ca="1">COSS!U851</f>
        <v>1414629.5648215562</v>
      </c>
      <c r="P529" s="24">
        <f ca="1">COSS!V851</f>
        <v>8119897.0728427572</v>
      </c>
      <c r="Q529" s="24">
        <f ca="1">COSS!W851</f>
        <v>1496660.7999883338</v>
      </c>
      <c r="R529" s="24">
        <f ca="1">COSS!Y851</f>
        <v>580374.0782322383</v>
      </c>
      <c r="S529" s="24">
        <f ca="1">COSS!Z851</f>
        <v>9475.9758468854761</v>
      </c>
      <c r="T529" s="24">
        <f ca="1">COSS!AB851</f>
        <v>10570.072128816277</v>
      </c>
      <c r="U529" s="24">
        <f ca="1">COSS!AC851</f>
        <v>241932.60014952856</v>
      </c>
      <c r="V529" s="24">
        <f ca="1">COSS!AD851</f>
        <v>44112.218549833116</v>
      </c>
    </row>
    <row r="530" spans="1:22">
      <c r="B530" s="18" t="str">
        <f>$B$11</f>
        <v>CUSTOMER</v>
      </c>
      <c r="D530" s="24">
        <f ca="1">COSS!H852</f>
        <v>58822158.516920134</v>
      </c>
      <c r="E530" s="24">
        <f ca="1">COSS!I852</f>
        <v>27640529.758435424</v>
      </c>
      <c r="F530" s="24">
        <f ca="1">COSS!J852</f>
        <v>7135054.3732432472</v>
      </c>
      <c r="G530" s="24">
        <f ca="1">COSS!K852</f>
        <v>2055576.460977037</v>
      </c>
      <c r="H530" s="24">
        <f ca="1">COSS!L852</f>
        <v>618396.48595649283</v>
      </c>
      <c r="I530" s="24">
        <f ca="1">COSS!M852</f>
        <v>-23275.209187637083</v>
      </c>
      <c r="J530" s="24">
        <f ca="1">COSS!O852</f>
        <v>585648.44581608125</v>
      </c>
      <c r="K530" s="24">
        <f ca="1">COSS!P852</f>
        <v>168243.10431253666</v>
      </c>
      <c r="L530" s="24">
        <f ca="1">COSS!Q852</f>
        <v>350717.54552719684</v>
      </c>
      <c r="M530" s="24">
        <f ca="1">COSS!R852</f>
        <v>66901.539086206918</v>
      </c>
      <c r="N530" s="24">
        <f ca="1">COSS!T852</f>
        <v>4082.5922560999097</v>
      </c>
      <c r="O530" s="24">
        <f ca="1">COSS!U852</f>
        <v>102973.39387034875</v>
      </c>
      <c r="P530" s="24">
        <f ca="1">COSS!V852</f>
        <v>558803.98744549206</v>
      </c>
      <c r="Q530" s="24">
        <f ca="1">COSS!W852</f>
        <v>99452.682411741582</v>
      </c>
      <c r="R530" s="24">
        <f ca="1">COSS!Y852</f>
        <v>163960.49517521437</v>
      </c>
      <c r="S530" s="24">
        <f ca="1">COSS!Z852</f>
        <v>2973.6443379605107</v>
      </c>
      <c r="T530" s="24">
        <f ca="1">COSS!AB852</f>
        <v>3093.8911562795411</v>
      </c>
      <c r="U530" s="24">
        <f ca="1">COSS!AC852</f>
        <v>17150310.055360265</v>
      </c>
      <c r="V530" s="24">
        <f ca="1">COSS!AD852</f>
        <v>2138715.2707401752</v>
      </c>
    </row>
    <row r="531" spans="1:22">
      <c r="B531" s="18" t="str">
        <f>$B$12</f>
        <v>TOTAL</v>
      </c>
      <c r="D531" s="24">
        <f ca="1">COSS!H853</f>
        <v>1194888291.6899996</v>
      </c>
      <c r="E531" s="24">
        <f ca="1">COSS!I853</f>
        <v>652486196.58470178</v>
      </c>
      <c r="F531" s="24">
        <f ca="1">COSS!J853</f>
        <v>37514380.243873581</v>
      </c>
      <c r="G531" s="24">
        <f ca="1">COSS!K853</f>
        <v>111586087.16007227</v>
      </c>
      <c r="H531" s="24">
        <f ca="1">COSS!L853</f>
        <v>3444390.8644195092</v>
      </c>
      <c r="I531" s="24">
        <f ca="1">COSS!M853</f>
        <v>-58647.04552302981</v>
      </c>
      <c r="J531" s="24">
        <f ca="1">COSS!O853</f>
        <v>82943363.022582144</v>
      </c>
      <c r="K531" s="24">
        <f ca="1">COSS!P853</f>
        <v>13548300.622932635</v>
      </c>
      <c r="L531" s="24">
        <f ca="1">COSS!Q853</f>
        <v>4612623.7425723113</v>
      </c>
      <c r="M531" s="24">
        <f ca="1">COSS!R853</f>
        <v>259080.08095352032</v>
      </c>
      <c r="N531" s="24">
        <f ca="1">COSS!T853</f>
        <v>2869612.4639682262</v>
      </c>
      <c r="O531" s="24">
        <f ca="1">COSS!U853</f>
        <v>42626269.036659911</v>
      </c>
      <c r="P531" s="24">
        <f ca="1">COSS!V853</f>
        <v>167170320.56534177</v>
      </c>
      <c r="Q531" s="24">
        <f ca="1">COSS!W853</f>
        <v>27843339.14891164</v>
      </c>
      <c r="R531" s="24">
        <f ca="1">COSS!Y853</f>
        <v>26045699.591557965</v>
      </c>
      <c r="S531" s="24">
        <f ca="1">COSS!Z853</f>
        <v>382994.49006451824</v>
      </c>
      <c r="T531" s="24">
        <f ca="1">COSS!AB853</f>
        <v>337885.02121059911</v>
      </c>
      <c r="U531" s="24">
        <f ca="1">COSS!AC853</f>
        <v>18839282.442781996</v>
      </c>
      <c r="V531" s="24">
        <f ca="1">COSS!AD853</f>
        <v>2437113.6529180259</v>
      </c>
    </row>
    <row r="532" spans="1:22">
      <c r="A532" s="130" t="s">
        <v>76</v>
      </c>
      <c r="B532" s="18" t="str">
        <f>$B$5</f>
        <v>PRODUCTION</v>
      </c>
      <c r="C532" s="22"/>
      <c r="D532" s="23">
        <f t="shared" ref="D532:D539" ca="1" si="376">SUM(E532:V532)</f>
        <v>0.40296311930193046</v>
      </c>
      <c r="E532" s="23">
        <f t="shared" ref="E532:V532" ca="1" si="377">E524/$D$531</f>
        <v>0.19690455352189612</v>
      </c>
      <c r="F532" s="23">
        <f t="shared" ca="1" si="377"/>
        <v>9.6822046151890714E-3</v>
      </c>
      <c r="G532" s="23">
        <f t="shared" ca="1" si="377"/>
        <v>3.5942876206187899E-2</v>
      </c>
      <c r="H532" s="23">
        <f t="shared" ca="1" si="377"/>
        <v>1.0648730452121949E-3</v>
      </c>
      <c r="I532" s="23">
        <f ca="1">I524/$D$531</f>
        <v>-1.3535300467621107E-5</v>
      </c>
      <c r="J532" s="23">
        <f t="shared" ca="1" si="377"/>
        <v>2.7533716648104323E-2</v>
      </c>
      <c r="K532" s="23">
        <f t="shared" ca="1" si="377"/>
        <v>4.9940694511263241E-3</v>
      </c>
      <c r="L532" s="23">
        <f t="shared" ca="1" si="377"/>
        <v>2.1744727004812726E-3</v>
      </c>
      <c r="M532" s="23">
        <f t="shared" ca="1" si="377"/>
        <v>1.0546171324704918E-4</v>
      </c>
      <c r="N532" s="23">
        <f t="shared" ca="1" si="377"/>
        <v>9.7297166052940861E-4</v>
      </c>
      <c r="O532" s="23">
        <f t="shared" ca="1" si="377"/>
        <v>1.5757676118259248E-2</v>
      </c>
      <c r="P532" s="23">
        <f t="shared" ca="1" si="377"/>
        <v>8.3983771175934085E-2</v>
      </c>
      <c r="Q532" s="23">
        <f t="shared" ca="1" si="377"/>
        <v>1.5061851238205632E-2</v>
      </c>
      <c r="R532" s="23">
        <f t="shared" ca="1" si="377"/>
        <v>8.5438866219137138E-3</v>
      </c>
      <c r="S532" s="23">
        <f t="shared" ca="1" si="377"/>
        <v>1.4326991194063007E-4</v>
      </c>
      <c r="T532" s="23">
        <f t="shared" ca="1" si="377"/>
        <v>1.109999741712091E-4</v>
      </c>
      <c r="U532" s="23">
        <f t="shared" ca="1" si="377"/>
        <v>0</v>
      </c>
      <c r="V532" s="23">
        <f t="shared" ca="1" si="377"/>
        <v>0</v>
      </c>
    </row>
    <row r="533" spans="1:22">
      <c r="A533" s="18" t="str">
        <f t="shared" ref="A533:A539" si="378">A532</f>
        <v>RATEBASE</v>
      </c>
      <c r="B533" s="18" t="str">
        <f>$B$6</f>
        <v>BULKTRAN</v>
      </c>
      <c r="C533" s="22"/>
      <c r="D533" s="23">
        <f t="shared" ca="1" si="376"/>
        <v>0.18413640278985818</v>
      </c>
      <c r="E533" s="23">
        <f t="shared" ref="E533:V533" ca="1" si="379">E525/$D$531</f>
        <v>8.9806761484375303E-2</v>
      </c>
      <c r="F533" s="23">
        <f t="shared" ca="1" si="379"/>
        <v>4.4167790262584295E-3</v>
      </c>
      <c r="G533" s="23">
        <f t="shared" ca="1" si="379"/>
        <v>1.6430809136221022E-2</v>
      </c>
      <c r="H533" s="23">
        <f t="shared" ca="1" si="379"/>
        <v>4.832485791771048E-4</v>
      </c>
      <c r="I533" s="23">
        <f t="shared" ca="1" si="379"/>
        <v>-1.4376611211042767E-5</v>
      </c>
      <c r="J533" s="23">
        <f t="shared" ca="1" si="379"/>
        <v>1.25973341153079E-2</v>
      </c>
      <c r="K533" s="23">
        <f t="shared" ca="1" si="379"/>
        <v>2.2738030184645611E-3</v>
      </c>
      <c r="L533" s="23">
        <f t="shared" ca="1" si="379"/>
        <v>9.8478480284941872E-4</v>
      </c>
      <c r="M533" s="23">
        <f t="shared" ca="1" si="379"/>
        <v>4.835425938580843E-5</v>
      </c>
      <c r="N533" s="23">
        <f t="shared" ca="1" si="379"/>
        <v>4.4610815883136626E-4</v>
      </c>
      <c r="O533" s="23">
        <f t="shared" ca="1" si="379"/>
        <v>7.2176489020775777E-3</v>
      </c>
      <c r="P533" s="23">
        <f t="shared" ca="1" si="379"/>
        <v>3.8507138092578816E-2</v>
      </c>
      <c r="Q533" s="23">
        <f t="shared" ca="1" si="379"/>
        <v>6.9044077410237957E-3</v>
      </c>
      <c r="R533" s="23">
        <f t="shared" ca="1" si="379"/>
        <v>3.9170192647314112E-3</v>
      </c>
      <c r="S533" s="23">
        <f t="shared" ca="1" si="379"/>
        <v>6.5689298013377689E-5</v>
      </c>
      <c r="T533" s="23">
        <f t="shared" ca="1" si="379"/>
        <v>5.089352177330388E-5</v>
      </c>
      <c r="U533" s="23">
        <f t="shared" ca="1" si="379"/>
        <v>0</v>
      </c>
      <c r="V533" s="23">
        <f t="shared" ca="1" si="379"/>
        <v>0</v>
      </c>
    </row>
    <row r="534" spans="1:22">
      <c r="A534" s="18" t="str">
        <f t="shared" si="378"/>
        <v>RATEBASE</v>
      </c>
      <c r="B534" s="18" t="str">
        <f>$B$7</f>
        <v>SUBTRAN</v>
      </c>
      <c r="C534" s="22"/>
      <c r="D534" s="23">
        <f t="shared" ca="1" si="376"/>
        <v>3.8639584586169867E-2</v>
      </c>
      <c r="E534" s="23">
        <f t="shared" ref="E534:V534" ca="1" si="380">E526/$D$531</f>
        <v>1.8609325080296012E-2</v>
      </c>
      <c r="F534" s="23">
        <f t="shared" ca="1" si="380"/>
        <v>8.9329833666979073E-4</v>
      </c>
      <c r="G534" s="23">
        <f t="shared" ca="1" si="380"/>
        <v>3.3029145458011847E-3</v>
      </c>
      <c r="H534" s="23">
        <f t="shared" ca="1" si="380"/>
        <v>9.5013028622231274E-5</v>
      </c>
      <c r="I534" s="23">
        <f t="shared" ca="1" si="380"/>
        <v>-4.5454100258709362E-6</v>
      </c>
      <c r="J534" s="23">
        <f t="shared" ca="1" si="380"/>
        <v>2.5178685342665142E-3</v>
      </c>
      <c r="K534" s="23">
        <f t="shared" ca="1" si="380"/>
        <v>4.5273602253070904E-4</v>
      </c>
      <c r="L534" s="23">
        <f t="shared" ca="1" si="380"/>
        <v>2.5764475968767259E-4</v>
      </c>
      <c r="M534" s="23">
        <f t="shared" ca="1" si="380"/>
        <v>0</v>
      </c>
      <c r="N534" s="23">
        <f t="shared" ca="1" si="380"/>
        <v>8.9185348168445525E-5</v>
      </c>
      <c r="O534" s="23">
        <f t="shared" ca="1" si="380"/>
        <v>1.4426826695775185E-3</v>
      </c>
      <c r="P534" s="23">
        <f t="shared" ca="1" si="380"/>
        <v>1.0150460311642325E-2</v>
      </c>
      <c r="Q534" s="23">
        <f t="shared" ca="1" si="380"/>
        <v>0</v>
      </c>
      <c r="R534" s="23">
        <f t="shared" ca="1" si="380"/>
        <v>7.6772975981969705E-4</v>
      </c>
      <c r="S534" s="23">
        <f t="shared" ca="1" si="380"/>
        <v>1.2814556281892254E-5</v>
      </c>
      <c r="T534" s="23">
        <f t="shared" ca="1" si="380"/>
        <v>1.0265558586068348E-5</v>
      </c>
      <c r="U534" s="23">
        <f t="shared" ca="1" si="380"/>
        <v>3.4667577236695609E-5</v>
      </c>
      <c r="V534" s="23">
        <f t="shared" ca="1" si="380"/>
        <v>7.5239070089782994E-6</v>
      </c>
    </row>
    <row r="535" spans="1:22">
      <c r="A535" s="18" t="str">
        <f t="shared" si="378"/>
        <v>RATEBASE</v>
      </c>
      <c r="B535" s="18" t="str">
        <f>$B$8</f>
        <v>DISTPRI</v>
      </c>
      <c r="C535" s="22"/>
      <c r="D535" s="23">
        <f t="shared" ca="1" si="376"/>
        <v>0.19946520387115241</v>
      </c>
      <c r="E535" s="23">
        <f t="shared" ref="E535:V535" ca="1" si="381">E527/$D$531</f>
        <v>0.13280119210085922</v>
      </c>
      <c r="F535" s="23">
        <f t="shared" ca="1" si="381"/>
        <v>6.2273101547762003E-3</v>
      </c>
      <c r="G535" s="23">
        <f t="shared" ca="1" si="381"/>
        <v>2.2938484251903479E-2</v>
      </c>
      <c r="H535" s="23">
        <f t="shared" ca="1" si="381"/>
        <v>6.6502082934869486E-4</v>
      </c>
      <c r="I535" s="23">
        <f t="shared" ca="1" si="381"/>
        <v>0</v>
      </c>
      <c r="J535" s="23">
        <f t="shared" ca="1" si="381"/>
        <v>1.7339793294787728E-2</v>
      </c>
      <c r="K535" s="23">
        <f t="shared" ca="1" si="381"/>
        <v>3.136704541113641E-3</v>
      </c>
      <c r="L535" s="23">
        <f t="shared" ca="1" si="381"/>
        <v>0</v>
      </c>
      <c r="M535" s="23">
        <f t="shared" ca="1" si="381"/>
        <v>0</v>
      </c>
      <c r="N535" s="23">
        <f t="shared" ca="1" si="381"/>
        <v>6.2593442801354049E-4</v>
      </c>
      <c r="O535" s="23">
        <f t="shared" ca="1" si="381"/>
        <v>9.9857657538990861E-3</v>
      </c>
      <c r="P535" s="23">
        <f t="shared" ca="1" si="381"/>
        <v>0</v>
      </c>
      <c r="Q535" s="23">
        <f t="shared" ca="1" si="381"/>
        <v>0</v>
      </c>
      <c r="R535" s="23">
        <f t="shared" ca="1" si="381"/>
        <v>5.2883496350726138E-3</v>
      </c>
      <c r="S535" s="23">
        <f t="shared" ca="1" si="381"/>
        <v>8.8334611640653922E-5</v>
      </c>
      <c r="T535" s="23">
        <f t="shared" ca="1" si="381"/>
        <v>7.156842735845646E-5</v>
      </c>
      <c r="U535" s="23">
        <f t="shared" ca="1" si="381"/>
        <v>2.4391398616787781E-4</v>
      </c>
      <c r="V535" s="23">
        <f t="shared" ca="1" si="381"/>
        <v>5.283185621122003E-5</v>
      </c>
    </row>
    <row r="536" spans="1:22">
      <c r="A536" s="18" t="str">
        <f t="shared" si="378"/>
        <v>RATEBASE</v>
      </c>
      <c r="B536" s="18" t="str">
        <f>$B$9</f>
        <v>DISTSEC</v>
      </c>
      <c r="C536" s="22"/>
      <c r="D536" s="23">
        <f t="shared" ca="1" si="376"/>
        <v>0.10130637826557175</v>
      </c>
      <c r="E536" s="23">
        <f t="shared" ref="E536:V536" ca="1" si="382">E528/$D$531</f>
        <v>7.5509085774419962E-2</v>
      </c>
      <c r="F536" s="23">
        <f t="shared" ca="1" si="382"/>
        <v>3.6215586324247397E-3</v>
      </c>
      <c r="G536" s="23">
        <f t="shared" ca="1" si="382"/>
        <v>1.1087566902292487E-2</v>
      </c>
      <c r="H536" s="23">
        <f t="shared" ca="1" si="382"/>
        <v>0</v>
      </c>
      <c r="I536" s="23">
        <f t="shared" ca="1" si="382"/>
        <v>0</v>
      </c>
      <c r="J536" s="23">
        <f t="shared" ca="1" si="382"/>
        <v>7.122920533876434E-3</v>
      </c>
      <c r="K536" s="23">
        <f t="shared" ca="1" si="382"/>
        <v>0</v>
      </c>
      <c r="L536" s="23">
        <f t="shared" ca="1" si="382"/>
        <v>0</v>
      </c>
      <c r="M536" s="23">
        <f t="shared" ca="1" si="382"/>
        <v>0</v>
      </c>
      <c r="N536" s="23">
        <f t="shared" ca="1" si="382"/>
        <v>1.9504983570686329E-4</v>
      </c>
      <c r="O536" s="23">
        <f t="shared" ca="1" si="382"/>
        <v>0</v>
      </c>
      <c r="P536" s="23">
        <f t="shared" ca="1" si="382"/>
        <v>0</v>
      </c>
      <c r="Q536" s="23">
        <f t="shared" ca="1" si="382"/>
        <v>0</v>
      </c>
      <c r="R536" s="23">
        <f t="shared" ca="1" si="382"/>
        <v>2.6576845132141179E-3</v>
      </c>
      <c r="S536" s="23">
        <f t="shared" ca="1" si="382"/>
        <v>0</v>
      </c>
      <c r="T536" s="23">
        <f t="shared" ca="1" si="382"/>
        <v>2.7612575738389956E-5</v>
      </c>
      <c r="U536" s="23">
        <f t="shared" ca="1" si="382"/>
        <v>9.3244359881002785E-4</v>
      </c>
      <c r="V536" s="23">
        <f t="shared" ca="1" si="382"/>
        <v>1.5245589908872506E-4</v>
      </c>
    </row>
    <row r="537" spans="1:22">
      <c r="A537" s="18" t="str">
        <f t="shared" si="378"/>
        <v>RATEBASE</v>
      </c>
      <c r="B537" s="18" t="str">
        <f>$B$10</f>
        <v>ENERGY</v>
      </c>
      <c r="C537" s="22"/>
      <c r="D537" s="23">
        <f t="shared" ca="1" si="376"/>
        <v>2.4261145735872156E-2</v>
      </c>
      <c r="E537" s="23">
        <f t="shared" ref="E537:V537" ca="1" si="383">E529/$D$531</f>
        <v>9.3013688233148355E-3</v>
      </c>
      <c r="F537" s="23">
        <f t="shared" ca="1" si="383"/>
        <v>5.8325591931259694E-4</v>
      </c>
      <c r="G537" s="23">
        <f t="shared" ca="1" si="383"/>
        <v>1.9632489926340196E-3</v>
      </c>
      <c r="H537" s="23">
        <f t="shared" ca="1" si="383"/>
        <v>5.6914456073976305E-5</v>
      </c>
      <c r="I537" s="23">
        <f t="shared" ca="1" si="383"/>
        <v>2.8546914156696183E-6</v>
      </c>
      <c r="J537" s="23">
        <f t="shared" ca="1" si="383"/>
        <v>1.8133995729755735E-3</v>
      </c>
      <c r="K537" s="23">
        <f t="shared" ca="1" si="383"/>
        <v>3.4043458189614371E-4</v>
      </c>
      <c r="L537" s="23">
        <f t="shared" ca="1" si="383"/>
        <v>1.4987985936502221E-4</v>
      </c>
      <c r="M537" s="23">
        <f t="shared" ca="1" si="383"/>
        <v>7.0179255682071374E-6</v>
      </c>
      <c r="N537" s="23">
        <f t="shared" ca="1" si="383"/>
        <v>6.8907694935989433E-5</v>
      </c>
      <c r="O537" s="23">
        <f t="shared" ca="1" si="383"/>
        <v>1.1839011016006892E-3</v>
      </c>
      <c r="P537" s="23">
        <f t="shared" ca="1" si="383"/>
        <v>6.7955281923118664E-3</v>
      </c>
      <c r="Q537" s="23">
        <f t="shared" ca="1" si="383"/>
        <v>1.2525529042313403E-3</v>
      </c>
      <c r="R537" s="23">
        <f t="shared" ca="1" si="383"/>
        <v>4.8571408914835183E-4</v>
      </c>
      <c r="S537" s="23">
        <f t="shared" ca="1" si="383"/>
        <v>7.9304282356663273E-6</v>
      </c>
      <c r="T537" s="23">
        <f t="shared" ca="1" si="383"/>
        <v>8.8460755723586615E-6</v>
      </c>
      <c r="U537" s="23">
        <f t="shared" ca="1" si="383"/>
        <v>2.0247298582811395E-4</v>
      </c>
      <c r="V537" s="23">
        <f t="shared" ca="1" si="383"/>
        <v>3.6917441451738268E-5</v>
      </c>
    </row>
    <row r="538" spans="1:22">
      <c r="A538" s="18" t="str">
        <f t="shared" si="378"/>
        <v>RATEBASE</v>
      </c>
      <c r="B538" s="18" t="str">
        <f>$B$11</f>
        <v>CUSTOMER</v>
      </c>
      <c r="C538" s="22"/>
      <c r="D538" s="23">
        <f t="shared" ca="1" si="376"/>
        <v>4.9228165449445138E-2</v>
      </c>
      <c r="E538" s="23">
        <f t="shared" ref="E538:V538" ca="1" si="384">E530/$D$531</f>
        <v>2.3132312828458488E-2</v>
      </c>
      <c r="F538" s="23">
        <f t="shared" ca="1" si="384"/>
        <v>5.9713149947697016E-3</v>
      </c>
      <c r="G538" s="23">
        <f t="shared" ca="1" si="384"/>
        <v>1.7203084801088113E-3</v>
      </c>
      <c r="H538" s="23">
        <f t="shared" ca="1" si="384"/>
        <v>5.1753497817093764E-4</v>
      </c>
      <c r="I538" s="23">
        <f t="shared" ca="1" si="384"/>
        <v>-1.9478983390754972E-5</v>
      </c>
      <c r="J538" s="23">
        <f t="shared" ca="1" si="384"/>
        <v>4.9012819850110406E-4</v>
      </c>
      <c r="K538" s="23">
        <f t="shared" ca="1" si="384"/>
        <v>1.4080237080119071E-4</v>
      </c>
      <c r="L538" s="23">
        <f t="shared" ca="1" si="384"/>
        <v>2.9351492350063684E-4</v>
      </c>
      <c r="M538" s="23">
        <f t="shared" ca="1" si="384"/>
        <v>5.5989785448131057E-5</v>
      </c>
      <c r="N538" s="23">
        <f t="shared" ca="1" si="384"/>
        <v>3.4167145870394827E-6</v>
      </c>
      <c r="O538" s="23">
        <f t="shared" ca="1" si="384"/>
        <v>8.6178259998436775E-5</v>
      </c>
      <c r="P538" s="23">
        <f t="shared" ca="1" si="384"/>
        <v>4.6766211647713386E-4</v>
      </c>
      <c r="Q538" s="23">
        <f t="shared" ca="1" si="384"/>
        <v>8.3231782505023888E-5</v>
      </c>
      <c r="R538" s="23">
        <f t="shared" ca="1" si="384"/>
        <v>1.3721826242293794E-4</v>
      </c>
      <c r="S538" s="23">
        <f t="shared" ca="1" si="384"/>
        <v>2.4886379410034335E-6</v>
      </c>
      <c r="T538" s="23">
        <f t="shared" ca="1" si="384"/>
        <v>2.5892723008471962E-6</v>
      </c>
      <c r="U538" s="23">
        <f t="shared" ca="1" si="384"/>
        <v>1.4353065616789659E-2</v>
      </c>
      <c r="V538" s="23">
        <f t="shared" ca="1" si="384"/>
        <v>1.7898872100548132E-3</v>
      </c>
    </row>
    <row r="539" spans="1:22">
      <c r="A539" s="18" t="str">
        <f t="shared" si="378"/>
        <v>RATEBASE</v>
      </c>
      <c r="B539" s="18" t="str">
        <f>$B$12</f>
        <v>TOTAL</v>
      </c>
      <c r="C539" s="22"/>
      <c r="D539" s="23">
        <f t="shared" ca="1" si="376"/>
        <v>0.99999999999999967</v>
      </c>
      <c r="E539" s="23">
        <f t="shared" ref="E539:V539" ca="1" si="385">E531/$D$531</f>
        <v>0.54606459961361986</v>
      </c>
      <c r="F539" s="23">
        <f t="shared" ca="1" si="385"/>
        <v>3.139572167940053E-2</v>
      </c>
      <c r="G539" s="23">
        <f t="shared" ca="1" si="385"/>
        <v>9.3386208515148825E-2</v>
      </c>
      <c r="H539" s="23">
        <f t="shared" ca="1" si="385"/>
        <v>2.8826049166051399E-3</v>
      </c>
      <c r="I539" s="23">
        <f t="shared" ca="1" si="385"/>
        <v>-4.9081613679620128E-5</v>
      </c>
      <c r="J539" s="23">
        <f t="shared" ca="1" si="385"/>
        <v>6.9415160897819614E-2</v>
      </c>
      <c r="K539" s="23">
        <f t="shared" ca="1" si="385"/>
        <v>1.1338549985932568E-2</v>
      </c>
      <c r="L539" s="23">
        <f t="shared" ca="1" si="385"/>
        <v>3.8602970458840222E-3</v>
      </c>
      <c r="M539" s="23">
        <f t="shared" ca="1" si="385"/>
        <v>2.1682368364919568E-4</v>
      </c>
      <c r="N539" s="23">
        <f t="shared" ca="1" si="385"/>
        <v>2.4015738407726531E-3</v>
      </c>
      <c r="O539" s="23">
        <f t="shared" ca="1" si="385"/>
        <v>3.5673852805412562E-2</v>
      </c>
      <c r="P539" s="23">
        <f t="shared" ca="1" si="385"/>
        <v>0.13990455988894421</v>
      </c>
      <c r="Q539" s="23">
        <f t="shared" ca="1" si="385"/>
        <v>2.3302043665965791E-2</v>
      </c>
      <c r="R539" s="23">
        <f t="shared" ca="1" si="385"/>
        <v>2.1797602146322839E-2</v>
      </c>
      <c r="S539" s="23">
        <f t="shared" ca="1" si="385"/>
        <v>3.2052744405322358E-4</v>
      </c>
      <c r="T539" s="23">
        <f t="shared" ca="1" si="385"/>
        <v>2.827754055006337E-4</v>
      </c>
      <c r="U539" s="23">
        <f t="shared" ca="1" si="385"/>
        <v>1.5766563764832368E-2</v>
      </c>
      <c r="V539" s="23">
        <f t="shared" ca="1" si="385"/>
        <v>2.0396163138154742E-3</v>
      </c>
    </row>
    <row r="541" spans="1:22" ht="12">
      <c r="A541" s="38" t="str">
        <f>A152</f>
        <v>CUST_451</v>
      </c>
      <c r="B541" s="18" t="str">
        <f>B152</f>
        <v>TOTAL</v>
      </c>
      <c r="D541" s="23">
        <f t="shared" ref="D541:V541" si="386">D152</f>
        <v>1.0000000000000002</v>
      </c>
      <c r="E541" s="23">
        <f t="shared" si="386"/>
        <v>0.9164578605601853</v>
      </c>
      <c r="F541" s="23">
        <f t="shared" si="386"/>
        <v>5.8182058129667452E-2</v>
      </c>
      <c r="G541" s="23">
        <f t="shared" si="386"/>
        <v>1.8735191973722701E-2</v>
      </c>
      <c r="H541" s="23">
        <f t="shared" si="386"/>
        <v>5.1850058714666253E-4</v>
      </c>
      <c r="I541" s="23">
        <f t="shared" si="386"/>
        <v>5.3696485594306853E-5</v>
      </c>
      <c r="J541" s="23">
        <f t="shared" si="386"/>
        <v>1.5254683407473538E-3</v>
      </c>
      <c r="K541" s="23">
        <f t="shared" si="386"/>
        <v>6.3459482975089924E-5</v>
      </c>
      <c r="L541" s="23">
        <f t="shared" si="386"/>
        <v>0</v>
      </c>
      <c r="M541" s="23">
        <f t="shared" si="386"/>
        <v>0</v>
      </c>
      <c r="N541" s="23">
        <f t="shared" si="386"/>
        <v>0</v>
      </c>
      <c r="O541" s="23">
        <f t="shared" si="386"/>
        <v>1.5864870743772481E-5</v>
      </c>
      <c r="P541" s="23">
        <f t="shared" si="386"/>
        <v>0</v>
      </c>
      <c r="Q541" s="23">
        <f t="shared" si="386"/>
        <v>0</v>
      </c>
      <c r="R541" s="23">
        <f t="shared" si="386"/>
        <v>0</v>
      </c>
      <c r="S541" s="23">
        <f t="shared" si="386"/>
        <v>0</v>
      </c>
      <c r="T541" s="23">
        <f t="shared" si="386"/>
        <v>0</v>
      </c>
      <c r="U541" s="23">
        <f t="shared" si="386"/>
        <v>4.4478995692175038E-3</v>
      </c>
      <c r="V541" s="23">
        <f t="shared" si="386"/>
        <v>0</v>
      </c>
    </row>
    <row r="542" spans="1:22">
      <c r="A542" s="18" t="str">
        <f t="shared" ref="A542:B549" si="387">A341</f>
        <v>RB_GUP_EPIS_D</v>
      </c>
      <c r="B542" s="18" t="str">
        <f t="shared" si="387"/>
        <v>PRODUCTION</v>
      </c>
      <c r="C542" s="18"/>
      <c r="D542" s="23">
        <f t="shared" ref="D542:V542" si="388">D341</f>
        <v>0</v>
      </c>
      <c r="E542" s="23">
        <f t="shared" si="388"/>
        <v>0</v>
      </c>
      <c r="F542" s="23">
        <f t="shared" si="388"/>
        <v>0</v>
      </c>
      <c r="G542" s="23">
        <f t="shared" si="388"/>
        <v>0</v>
      </c>
      <c r="H542" s="23">
        <f t="shared" si="388"/>
        <v>0</v>
      </c>
      <c r="I542" s="23">
        <f t="shared" si="388"/>
        <v>0</v>
      </c>
      <c r="J542" s="23">
        <f t="shared" si="388"/>
        <v>0</v>
      </c>
      <c r="K542" s="23">
        <f t="shared" si="388"/>
        <v>0</v>
      </c>
      <c r="L542" s="23">
        <f t="shared" si="388"/>
        <v>0</v>
      </c>
      <c r="M542" s="23">
        <f t="shared" si="388"/>
        <v>0</v>
      </c>
      <c r="N542" s="23">
        <f t="shared" si="388"/>
        <v>0</v>
      </c>
      <c r="O542" s="23">
        <f t="shared" si="388"/>
        <v>0</v>
      </c>
      <c r="P542" s="23">
        <f t="shared" si="388"/>
        <v>0</v>
      </c>
      <c r="Q542" s="23">
        <f t="shared" si="388"/>
        <v>0</v>
      </c>
      <c r="R542" s="23">
        <f t="shared" si="388"/>
        <v>0</v>
      </c>
      <c r="S542" s="23">
        <f t="shared" si="388"/>
        <v>0</v>
      </c>
      <c r="T542" s="23">
        <f t="shared" si="388"/>
        <v>0</v>
      </c>
      <c r="U542" s="23">
        <f t="shared" si="388"/>
        <v>0</v>
      </c>
      <c r="V542" s="23">
        <f t="shared" si="388"/>
        <v>0</v>
      </c>
    </row>
    <row r="543" spans="1:22">
      <c r="A543" s="18" t="str">
        <f t="shared" si="387"/>
        <v>RB_GUP_EPIS_D</v>
      </c>
      <c r="B543" s="18" t="str">
        <f t="shared" si="387"/>
        <v>BULKTRAN</v>
      </c>
      <c r="C543" s="18"/>
      <c r="D543" s="23">
        <f t="shared" ref="D543:V543" si="389">D342</f>
        <v>0</v>
      </c>
      <c r="E543" s="23">
        <f t="shared" si="389"/>
        <v>0</v>
      </c>
      <c r="F543" s="23">
        <f t="shared" si="389"/>
        <v>0</v>
      </c>
      <c r="G543" s="23">
        <f t="shared" si="389"/>
        <v>0</v>
      </c>
      <c r="H543" s="23">
        <f t="shared" si="389"/>
        <v>0</v>
      </c>
      <c r="I543" s="23">
        <f t="shared" si="389"/>
        <v>0</v>
      </c>
      <c r="J543" s="23">
        <f t="shared" si="389"/>
        <v>0</v>
      </c>
      <c r="K543" s="23">
        <f t="shared" si="389"/>
        <v>0</v>
      </c>
      <c r="L543" s="23">
        <f t="shared" si="389"/>
        <v>0</v>
      </c>
      <c r="M543" s="23">
        <f t="shared" si="389"/>
        <v>0</v>
      </c>
      <c r="N543" s="23">
        <f t="shared" si="389"/>
        <v>0</v>
      </c>
      <c r="O543" s="23">
        <f t="shared" si="389"/>
        <v>0</v>
      </c>
      <c r="P543" s="23">
        <f t="shared" si="389"/>
        <v>0</v>
      </c>
      <c r="Q543" s="23">
        <f t="shared" si="389"/>
        <v>0</v>
      </c>
      <c r="R543" s="23">
        <f t="shared" si="389"/>
        <v>0</v>
      </c>
      <c r="S543" s="23">
        <f t="shared" si="389"/>
        <v>0</v>
      </c>
      <c r="T543" s="23">
        <f t="shared" si="389"/>
        <v>0</v>
      </c>
      <c r="U543" s="23">
        <f t="shared" si="389"/>
        <v>0</v>
      </c>
      <c r="V543" s="23">
        <f t="shared" si="389"/>
        <v>0</v>
      </c>
    </row>
    <row r="544" spans="1:22">
      <c r="A544" s="18" t="str">
        <f t="shared" si="387"/>
        <v>RB_GUP_EPIS_D</v>
      </c>
      <c r="B544" s="18" t="str">
        <f t="shared" si="387"/>
        <v>SUBTRAN</v>
      </c>
      <c r="C544" s="18"/>
      <c r="D544" s="23">
        <f t="shared" ref="D544:V544" si="390">D343</f>
        <v>0</v>
      </c>
      <c r="E544" s="23">
        <f t="shared" si="390"/>
        <v>0</v>
      </c>
      <c r="F544" s="23">
        <f t="shared" si="390"/>
        <v>0</v>
      </c>
      <c r="G544" s="23">
        <f t="shared" si="390"/>
        <v>0</v>
      </c>
      <c r="H544" s="23">
        <f t="shared" si="390"/>
        <v>0</v>
      </c>
      <c r="I544" s="23">
        <f t="shared" si="390"/>
        <v>0</v>
      </c>
      <c r="J544" s="23">
        <f t="shared" si="390"/>
        <v>0</v>
      </c>
      <c r="K544" s="23">
        <f t="shared" si="390"/>
        <v>0</v>
      </c>
      <c r="L544" s="23">
        <f t="shared" si="390"/>
        <v>0</v>
      </c>
      <c r="M544" s="23">
        <f t="shared" si="390"/>
        <v>0</v>
      </c>
      <c r="N544" s="23">
        <f t="shared" si="390"/>
        <v>0</v>
      </c>
      <c r="O544" s="23">
        <f t="shared" si="390"/>
        <v>0</v>
      </c>
      <c r="P544" s="23">
        <f t="shared" si="390"/>
        <v>0</v>
      </c>
      <c r="Q544" s="23">
        <f t="shared" si="390"/>
        <v>0</v>
      </c>
      <c r="R544" s="23">
        <f t="shared" si="390"/>
        <v>0</v>
      </c>
      <c r="S544" s="23">
        <f t="shared" si="390"/>
        <v>0</v>
      </c>
      <c r="T544" s="23">
        <f t="shared" si="390"/>
        <v>0</v>
      </c>
      <c r="U544" s="23">
        <f t="shared" si="390"/>
        <v>0</v>
      </c>
      <c r="V544" s="23">
        <f t="shared" si="390"/>
        <v>0</v>
      </c>
    </row>
    <row r="545" spans="1:22">
      <c r="A545" s="18" t="str">
        <f t="shared" si="387"/>
        <v>RB_GUP_EPIS_D</v>
      </c>
      <c r="B545" s="18" t="str">
        <f t="shared" si="387"/>
        <v>DISTPRI</v>
      </c>
      <c r="C545" s="18"/>
      <c r="D545" s="23">
        <f t="shared" ref="D545:V545" si="391">D344</f>
        <v>0.56780830401402582</v>
      </c>
      <c r="E545" s="23">
        <f t="shared" si="391"/>
        <v>0.37949050689618569</v>
      </c>
      <c r="F545" s="23">
        <f t="shared" si="391"/>
        <v>1.7888191821100099E-2</v>
      </c>
      <c r="G545" s="23">
        <f t="shared" si="391"/>
        <v>6.4953122360875692E-2</v>
      </c>
      <c r="H545" s="23">
        <f t="shared" si="391"/>
        <v>2.0073894602071368E-3</v>
      </c>
      <c r="I545" s="23">
        <f t="shared" si="391"/>
        <v>0</v>
      </c>
      <c r="J545" s="23">
        <f t="shared" si="391"/>
        <v>4.8703488935588075E-2</v>
      </c>
      <c r="K545" s="23">
        <f t="shared" si="391"/>
        <v>9.0710280917067065E-3</v>
      </c>
      <c r="L545" s="23">
        <f t="shared" si="391"/>
        <v>0</v>
      </c>
      <c r="M545" s="23">
        <f t="shared" si="391"/>
        <v>0</v>
      </c>
      <c r="N545" s="23">
        <f t="shared" si="391"/>
        <v>1.7362493668750016E-3</v>
      </c>
      <c r="O545" s="23">
        <f t="shared" si="391"/>
        <v>2.8001773422582091E-2</v>
      </c>
      <c r="P545" s="23">
        <f t="shared" si="391"/>
        <v>0</v>
      </c>
      <c r="Q545" s="23">
        <f t="shared" si="391"/>
        <v>0</v>
      </c>
      <c r="R545" s="23">
        <f t="shared" si="391"/>
        <v>1.4686340112868106E-2</v>
      </c>
      <c r="S545" s="23">
        <f t="shared" si="391"/>
        <v>2.4502564294768468E-4</v>
      </c>
      <c r="T545" s="23">
        <f t="shared" si="391"/>
        <v>1.9851182674801221E-4</v>
      </c>
      <c r="U545" s="23">
        <f t="shared" si="391"/>
        <v>6.800739392752329E-4</v>
      </c>
      <c r="V545" s="23">
        <f t="shared" si="391"/>
        <v>1.4660213706631258E-4</v>
      </c>
    </row>
    <row r="546" spans="1:22">
      <c r="A546" s="18" t="str">
        <f t="shared" si="387"/>
        <v>RB_GUP_EPIS_D</v>
      </c>
      <c r="B546" s="18" t="str">
        <f t="shared" si="387"/>
        <v>DISTSEC</v>
      </c>
      <c r="C546" s="18"/>
      <c r="D546" s="23">
        <f t="shared" ref="D546:V546" si="392">D345</f>
        <v>0.29403247914460889</v>
      </c>
      <c r="E546" s="23">
        <f t="shared" si="392"/>
        <v>0.21984851147508733</v>
      </c>
      <c r="F546" s="23">
        <f t="shared" si="392"/>
        <v>1.0598966805994519E-2</v>
      </c>
      <c r="G546" s="23">
        <f t="shared" si="392"/>
        <v>3.1981499839852288E-2</v>
      </c>
      <c r="H546" s="23">
        <f t="shared" si="392"/>
        <v>0</v>
      </c>
      <c r="I546" s="23">
        <f t="shared" si="392"/>
        <v>0</v>
      </c>
      <c r="J546" s="23">
        <f t="shared" si="392"/>
        <v>2.0378736177564031E-2</v>
      </c>
      <c r="K546" s="23">
        <f t="shared" si="392"/>
        <v>0</v>
      </c>
      <c r="L546" s="23">
        <f t="shared" si="392"/>
        <v>0</v>
      </c>
      <c r="M546" s="23">
        <f t="shared" si="392"/>
        <v>0</v>
      </c>
      <c r="N546" s="23">
        <f t="shared" si="392"/>
        <v>5.5099827437522222E-4</v>
      </c>
      <c r="O546" s="23">
        <f t="shared" si="392"/>
        <v>0</v>
      </c>
      <c r="P546" s="23">
        <f t="shared" si="392"/>
        <v>0</v>
      </c>
      <c r="Q546" s="23">
        <f t="shared" si="392"/>
        <v>0</v>
      </c>
      <c r="R546" s="23">
        <f t="shared" si="392"/>
        <v>7.5165764594714987E-3</v>
      </c>
      <c r="S546" s="23">
        <f t="shared" si="392"/>
        <v>0</v>
      </c>
      <c r="T546" s="23">
        <f t="shared" si="392"/>
        <v>7.7999755719178448E-5</v>
      </c>
      <c r="U546" s="23">
        <f t="shared" si="392"/>
        <v>2.6483917057265674E-3</v>
      </c>
      <c r="V546" s="23">
        <f t="shared" si="392"/>
        <v>4.3079865081823175E-4</v>
      </c>
    </row>
    <row r="547" spans="1:22">
      <c r="A547" s="18" t="str">
        <f t="shared" si="387"/>
        <v>RB_GUP_EPIS_D</v>
      </c>
      <c r="B547" s="18" t="str">
        <f t="shared" si="387"/>
        <v>ENERGY</v>
      </c>
      <c r="C547" s="18"/>
      <c r="D547" s="23">
        <f t="shared" ref="D547:V547" si="393">D346</f>
        <v>0</v>
      </c>
      <c r="E547" s="23">
        <f t="shared" si="393"/>
        <v>0</v>
      </c>
      <c r="F547" s="23">
        <f t="shared" si="393"/>
        <v>0</v>
      </c>
      <c r="G547" s="23">
        <f t="shared" si="393"/>
        <v>0</v>
      </c>
      <c r="H547" s="23">
        <f t="shared" si="393"/>
        <v>0</v>
      </c>
      <c r="I547" s="23">
        <f t="shared" si="393"/>
        <v>0</v>
      </c>
      <c r="J547" s="23">
        <f t="shared" si="393"/>
        <v>0</v>
      </c>
      <c r="K547" s="23">
        <f t="shared" si="393"/>
        <v>0</v>
      </c>
      <c r="L547" s="23">
        <f t="shared" si="393"/>
        <v>0</v>
      </c>
      <c r="M547" s="23">
        <f t="shared" si="393"/>
        <v>0</v>
      </c>
      <c r="N547" s="23">
        <f t="shared" si="393"/>
        <v>0</v>
      </c>
      <c r="O547" s="23">
        <f t="shared" si="393"/>
        <v>0</v>
      </c>
      <c r="P547" s="23">
        <f t="shared" si="393"/>
        <v>0</v>
      </c>
      <c r="Q547" s="23">
        <f t="shared" si="393"/>
        <v>0</v>
      </c>
      <c r="R547" s="23">
        <f t="shared" si="393"/>
        <v>0</v>
      </c>
      <c r="S547" s="23">
        <f t="shared" si="393"/>
        <v>0</v>
      </c>
      <c r="T547" s="23">
        <f t="shared" si="393"/>
        <v>0</v>
      </c>
      <c r="U547" s="23">
        <f t="shared" si="393"/>
        <v>0</v>
      </c>
      <c r="V547" s="23">
        <f t="shared" si="393"/>
        <v>0</v>
      </c>
    </row>
    <row r="548" spans="1:22">
      <c r="A548" s="18" t="str">
        <f t="shared" si="387"/>
        <v>RB_GUP_EPIS_D</v>
      </c>
      <c r="B548" s="18" t="str">
        <f t="shared" si="387"/>
        <v>CUSTOMER</v>
      </c>
      <c r="C548" s="18"/>
      <c r="D548" s="23">
        <f t="shared" ref="D548:V548" si="394">D347</f>
        <v>0.13815921684136509</v>
      </c>
      <c r="E548" s="23">
        <f t="shared" si="394"/>
        <v>6.2884179416225483E-2</v>
      </c>
      <c r="F548" s="23">
        <f t="shared" si="394"/>
        <v>1.6928049985720211E-2</v>
      </c>
      <c r="G548" s="23">
        <f t="shared" si="394"/>
        <v>4.8019078114218579E-3</v>
      </c>
      <c r="H548" s="23">
        <f t="shared" si="394"/>
        <v>1.5883056998315416E-3</v>
      </c>
      <c r="I548" s="23">
        <f t="shared" si="394"/>
        <v>2.5799181012529216E-4</v>
      </c>
      <c r="J548" s="23">
        <f t="shared" si="394"/>
        <v>1.3866129425432825E-3</v>
      </c>
      <c r="K548" s="23">
        <f t="shared" si="394"/>
        <v>4.1239622763362846E-4</v>
      </c>
      <c r="L548" s="23">
        <f t="shared" si="394"/>
        <v>8.9888155423346189E-4</v>
      </c>
      <c r="M548" s="23">
        <f t="shared" si="394"/>
        <v>1.5798182260944981E-4</v>
      </c>
      <c r="N548" s="23">
        <f t="shared" si="394"/>
        <v>9.5402759566661723E-6</v>
      </c>
      <c r="O548" s="23">
        <f t="shared" si="394"/>
        <v>2.446418628785629E-4</v>
      </c>
      <c r="P548" s="23">
        <f t="shared" si="394"/>
        <v>1.3218837243865198E-3</v>
      </c>
      <c r="Q548" s="23">
        <f t="shared" si="394"/>
        <v>2.3697321957872824E-4</v>
      </c>
      <c r="R548" s="23">
        <f t="shared" si="394"/>
        <v>3.8399295043621567E-4</v>
      </c>
      <c r="S548" s="23">
        <f t="shared" si="394"/>
        <v>6.9896842540354822E-6</v>
      </c>
      <c r="T548" s="23">
        <f t="shared" si="394"/>
        <v>7.0860351692466717E-6</v>
      </c>
      <c r="U548" s="23">
        <f t="shared" si="394"/>
        <v>4.1620087444945275E-2</v>
      </c>
      <c r="V548" s="23">
        <f t="shared" si="394"/>
        <v>5.0117143734156279E-3</v>
      </c>
    </row>
    <row r="549" spans="1:22">
      <c r="A549" s="18" t="str">
        <f t="shared" si="387"/>
        <v>RB_GUP_EPIS_D</v>
      </c>
      <c r="B549" s="18" t="str">
        <f t="shared" si="387"/>
        <v>TOTAL</v>
      </c>
      <c r="C549" s="18"/>
      <c r="D549" s="23">
        <f t="shared" ref="D549:V549" si="395">D348</f>
        <v>0.99999999999999978</v>
      </c>
      <c r="E549" s="23">
        <f t="shared" si="395"/>
        <v>0.6622231977874985</v>
      </c>
      <c r="F549" s="23">
        <f>F348</f>
        <v>4.5415208612814825E-2</v>
      </c>
      <c r="G549" s="23">
        <f t="shared" si="395"/>
        <v>0.10173653001214984</v>
      </c>
      <c r="H549" s="23">
        <f t="shared" si="395"/>
        <v>3.5956951600386784E-3</v>
      </c>
      <c r="I549" s="23">
        <f t="shared" si="395"/>
        <v>2.5799181012529216E-4</v>
      </c>
      <c r="J549" s="23">
        <f t="shared" si="395"/>
        <v>7.0468838055695399E-2</v>
      </c>
      <c r="K549" s="23">
        <f t="shared" si="395"/>
        <v>9.4834243193403344E-3</v>
      </c>
      <c r="L549" s="23">
        <f t="shared" si="395"/>
        <v>8.9888155423346189E-4</v>
      </c>
      <c r="M549" s="23">
        <f t="shared" si="395"/>
        <v>1.5798182260944981E-4</v>
      </c>
      <c r="N549" s="23">
        <f t="shared" si="395"/>
        <v>2.2967879172068901E-3</v>
      </c>
      <c r="O549" s="23">
        <f t="shared" si="395"/>
        <v>2.8246415285460656E-2</v>
      </c>
      <c r="P549" s="23">
        <f t="shared" si="395"/>
        <v>1.3218837243865198E-3</v>
      </c>
      <c r="Q549" s="23">
        <f t="shared" si="395"/>
        <v>2.3697321957872824E-4</v>
      </c>
      <c r="R549" s="23">
        <f t="shared" si="395"/>
        <v>2.2586909522775821E-2</v>
      </c>
      <c r="S549" s="23">
        <f t="shared" si="395"/>
        <v>2.5201532720172016E-4</v>
      </c>
      <c r="T549" s="23">
        <f t="shared" si="395"/>
        <v>2.8359761763643734E-4</v>
      </c>
      <c r="U549" s="23">
        <f t="shared" si="395"/>
        <v>4.4948553089947073E-2</v>
      </c>
      <c r="V549" s="23">
        <f t="shared" si="395"/>
        <v>5.5891151613001724E-3</v>
      </c>
    </row>
    <row r="550" spans="1:22">
      <c r="A550" s="130" t="s">
        <v>149</v>
      </c>
      <c r="B550" s="18" t="str">
        <f>$B$5</f>
        <v>PRODUCTION</v>
      </c>
      <c r="C550" s="22"/>
      <c r="D550" s="23">
        <f t="shared" ref="D550:D557" si="396">SUM(E550:V550)</f>
        <v>0</v>
      </c>
      <c r="E550" s="23">
        <f t="shared" ref="E550:L550" si="397">E541*E542/E549</f>
        <v>0</v>
      </c>
      <c r="F550" s="23">
        <f t="shared" si="397"/>
        <v>0</v>
      </c>
      <c r="G550" s="23">
        <f t="shared" si="397"/>
        <v>0</v>
      </c>
      <c r="H550" s="23">
        <f t="shared" si="397"/>
        <v>0</v>
      </c>
      <c r="I550" s="23">
        <f t="shared" si="397"/>
        <v>0</v>
      </c>
      <c r="J550" s="23">
        <f t="shared" si="397"/>
        <v>0</v>
      </c>
      <c r="K550" s="23">
        <f t="shared" si="397"/>
        <v>0</v>
      </c>
      <c r="L550" s="23">
        <f t="shared" si="397"/>
        <v>0</v>
      </c>
      <c r="M550" s="23">
        <f t="shared" ref="M550:N557" si="398">IF(M549=0,0,M541*M542/M549)</f>
        <v>0</v>
      </c>
      <c r="N550" s="23">
        <f t="shared" si="398"/>
        <v>0</v>
      </c>
      <c r="O550" s="23">
        <f t="shared" ref="O550:V550" si="399">O541*O542/O549</f>
        <v>0</v>
      </c>
      <c r="P550" s="23">
        <f t="shared" si="399"/>
        <v>0</v>
      </c>
      <c r="Q550" s="23">
        <f t="shared" si="399"/>
        <v>0</v>
      </c>
      <c r="R550" s="23">
        <f t="shared" si="399"/>
        <v>0</v>
      </c>
      <c r="S550" s="23">
        <f t="shared" si="399"/>
        <v>0</v>
      </c>
      <c r="T550" s="23">
        <f t="shared" si="399"/>
        <v>0</v>
      </c>
      <c r="U550" s="23">
        <f t="shared" si="399"/>
        <v>0</v>
      </c>
      <c r="V550" s="23">
        <f t="shared" si="399"/>
        <v>0</v>
      </c>
    </row>
    <row r="551" spans="1:22">
      <c r="A551" s="18" t="str">
        <f t="shared" ref="A551:A557" si="400">A550</f>
        <v>MISC_SERV_REV</v>
      </c>
      <c r="B551" s="18" t="str">
        <f>$B$6</f>
        <v>BULKTRAN</v>
      </c>
      <c r="C551" s="22"/>
      <c r="D551" s="23">
        <f t="shared" si="396"/>
        <v>0</v>
      </c>
      <c r="E551" s="23">
        <f t="shared" ref="E551:L551" si="401">E541*E543/E549</f>
        <v>0</v>
      </c>
      <c r="F551" s="23">
        <f t="shared" si="401"/>
        <v>0</v>
      </c>
      <c r="G551" s="23">
        <f t="shared" si="401"/>
        <v>0</v>
      </c>
      <c r="H551" s="23">
        <f t="shared" si="401"/>
        <v>0</v>
      </c>
      <c r="I551" s="23">
        <f t="shared" si="401"/>
        <v>0</v>
      </c>
      <c r="J551" s="23">
        <f t="shared" si="401"/>
        <v>0</v>
      </c>
      <c r="K551" s="23">
        <f t="shared" si="401"/>
        <v>0</v>
      </c>
      <c r="L551" s="23">
        <f t="shared" si="401"/>
        <v>0</v>
      </c>
      <c r="M551" s="23">
        <f t="shared" si="398"/>
        <v>0</v>
      </c>
      <c r="N551" s="23">
        <f t="shared" si="398"/>
        <v>0</v>
      </c>
      <c r="O551" s="23">
        <f t="shared" ref="O551:V551" si="402">O541*O543/O549</f>
        <v>0</v>
      </c>
      <c r="P551" s="23">
        <f t="shared" si="402"/>
        <v>0</v>
      </c>
      <c r="Q551" s="23">
        <f t="shared" si="402"/>
        <v>0</v>
      </c>
      <c r="R551" s="23">
        <f t="shared" si="402"/>
        <v>0</v>
      </c>
      <c r="S551" s="23">
        <f t="shared" si="402"/>
        <v>0</v>
      </c>
      <c r="T551" s="23">
        <f t="shared" si="402"/>
        <v>0</v>
      </c>
      <c r="U551" s="23">
        <f t="shared" si="402"/>
        <v>0</v>
      </c>
      <c r="V551" s="23">
        <f t="shared" si="402"/>
        <v>0</v>
      </c>
    </row>
    <row r="552" spans="1:22">
      <c r="A552" s="18" t="str">
        <f t="shared" si="400"/>
        <v>MISC_SERV_REV</v>
      </c>
      <c r="B552" s="18" t="str">
        <f>$B$7</f>
        <v>SUBTRAN</v>
      </c>
      <c r="C552" s="22"/>
      <c r="D552" s="23">
        <f t="shared" si="396"/>
        <v>0</v>
      </c>
      <c r="E552" s="23">
        <f t="shared" ref="E552:L552" si="403">E541*E544/E549</f>
        <v>0</v>
      </c>
      <c r="F552" s="23">
        <f t="shared" si="403"/>
        <v>0</v>
      </c>
      <c r="G552" s="23">
        <f t="shared" si="403"/>
        <v>0</v>
      </c>
      <c r="H552" s="23">
        <f t="shared" si="403"/>
        <v>0</v>
      </c>
      <c r="I552" s="23">
        <f t="shared" si="403"/>
        <v>0</v>
      </c>
      <c r="J552" s="23">
        <f t="shared" si="403"/>
        <v>0</v>
      </c>
      <c r="K552" s="23">
        <f t="shared" si="403"/>
        <v>0</v>
      </c>
      <c r="L552" s="23">
        <f t="shared" si="403"/>
        <v>0</v>
      </c>
      <c r="M552" s="23">
        <f t="shared" si="398"/>
        <v>0</v>
      </c>
      <c r="N552" s="23">
        <f t="shared" si="398"/>
        <v>0</v>
      </c>
      <c r="O552" s="23">
        <f t="shared" ref="O552:V552" si="404">O541*O544/O549</f>
        <v>0</v>
      </c>
      <c r="P552" s="23">
        <f t="shared" si="404"/>
        <v>0</v>
      </c>
      <c r="Q552" s="23">
        <f t="shared" si="404"/>
        <v>0</v>
      </c>
      <c r="R552" s="23">
        <f t="shared" si="404"/>
        <v>0</v>
      </c>
      <c r="S552" s="23">
        <f t="shared" si="404"/>
        <v>0</v>
      </c>
      <c r="T552" s="23">
        <f t="shared" si="404"/>
        <v>0</v>
      </c>
      <c r="U552" s="23">
        <f t="shared" si="404"/>
        <v>0</v>
      </c>
      <c r="V552" s="23">
        <f t="shared" si="404"/>
        <v>0</v>
      </c>
    </row>
    <row r="553" spans="1:22">
      <c r="A553" s="18" t="str">
        <f t="shared" si="400"/>
        <v>MISC_SERV_REV</v>
      </c>
      <c r="B553" s="18" t="str">
        <f>$B$8</f>
        <v>DISTPRI</v>
      </c>
      <c r="C553" s="22"/>
      <c r="D553" s="23">
        <f t="shared" si="396"/>
        <v>0.56154671238843912</v>
      </c>
      <c r="E553" s="23">
        <f t="shared" ref="E553:L553" si="405">E541*E545/E549</f>
        <v>0.52518102539286216</v>
      </c>
      <c r="F553" s="23">
        <f t="shared" si="405"/>
        <v>2.2916812410638428E-2</v>
      </c>
      <c r="G553" s="23">
        <f t="shared" si="405"/>
        <v>1.1961379227091567E-2</v>
      </c>
      <c r="H553" s="23">
        <f t="shared" si="405"/>
        <v>2.894663110813394E-4</v>
      </c>
      <c r="I553" s="23">
        <f t="shared" si="405"/>
        <v>0</v>
      </c>
      <c r="J553" s="23">
        <f t="shared" si="405"/>
        <v>1.0543047466804933E-3</v>
      </c>
      <c r="K553" s="23">
        <f t="shared" si="405"/>
        <v>6.0699883646276176E-5</v>
      </c>
      <c r="L553" s="23">
        <f t="shared" si="405"/>
        <v>0</v>
      </c>
      <c r="M553" s="23">
        <f t="shared" si="398"/>
        <v>0</v>
      </c>
      <c r="N553" s="23">
        <f t="shared" si="398"/>
        <v>0</v>
      </c>
      <c r="O553" s="23">
        <f t="shared" ref="O553:V553" si="406">O541*O545/O549</f>
        <v>1.572746528917372E-5</v>
      </c>
      <c r="P553" s="23">
        <f t="shared" si="406"/>
        <v>0</v>
      </c>
      <c r="Q553" s="23">
        <f t="shared" si="406"/>
        <v>0</v>
      </c>
      <c r="R553" s="23">
        <f t="shared" si="406"/>
        <v>0</v>
      </c>
      <c r="S553" s="23">
        <f t="shared" si="406"/>
        <v>0</v>
      </c>
      <c r="T553" s="23">
        <f t="shared" si="406"/>
        <v>0</v>
      </c>
      <c r="U553" s="23">
        <f t="shared" si="406"/>
        <v>6.7296951149577503E-5</v>
      </c>
      <c r="V553" s="23">
        <f t="shared" si="406"/>
        <v>0</v>
      </c>
    </row>
    <row r="554" spans="1:22">
      <c r="A554" s="18" t="str">
        <f t="shared" si="400"/>
        <v>MISC_SERV_REV</v>
      </c>
      <c r="B554" s="18" t="str">
        <f>$B$9</f>
        <v>DISTSEC</v>
      </c>
      <c r="C554" s="22"/>
      <c r="D554" s="23">
        <f t="shared" si="396"/>
        <v>0.32442196375514015</v>
      </c>
      <c r="E554" s="23">
        <f t="shared" ref="E554:L554" si="407">E541*E546/E549</f>
        <v>0.30425073773760131</v>
      </c>
      <c r="F554" s="23">
        <f t="shared" si="407"/>
        <v>1.3578484425298512E-2</v>
      </c>
      <c r="G554" s="23">
        <f t="shared" si="407"/>
        <v>5.8895220727073908E-3</v>
      </c>
      <c r="H554" s="23">
        <f t="shared" si="407"/>
        <v>0</v>
      </c>
      <c r="I554" s="23">
        <f t="shared" si="407"/>
        <v>0</v>
      </c>
      <c r="J554" s="23">
        <f t="shared" si="407"/>
        <v>4.4114700513079008E-4</v>
      </c>
      <c r="K554" s="23">
        <f t="shared" si="407"/>
        <v>0</v>
      </c>
      <c r="L554" s="23">
        <f t="shared" si="407"/>
        <v>0</v>
      </c>
      <c r="M554" s="23">
        <f t="shared" si="398"/>
        <v>0</v>
      </c>
      <c r="N554" s="23">
        <f t="shared" si="398"/>
        <v>0</v>
      </c>
      <c r="O554" s="23">
        <f t="shared" ref="O554:V554" si="408">O541*O546/O549</f>
        <v>0</v>
      </c>
      <c r="P554" s="23">
        <f t="shared" si="408"/>
        <v>0</v>
      </c>
      <c r="Q554" s="23">
        <f t="shared" si="408"/>
        <v>0</v>
      </c>
      <c r="R554" s="23">
        <f t="shared" si="408"/>
        <v>0</v>
      </c>
      <c r="S554" s="23">
        <f t="shared" si="408"/>
        <v>0</v>
      </c>
      <c r="T554" s="23">
        <f t="shared" si="408"/>
        <v>0</v>
      </c>
      <c r="U554" s="23">
        <f t="shared" si="408"/>
        <v>2.6207251440213777E-4</v>
      </c>
      <c r="V554" s="23">
        <f t="shared" si="408"/>
        <v>0</v>
      </c>
    </row>
    <row r="555" spans="1:22">
      <c r="A555" s="18" t="str">
        <f t="shared" si="400"/>
        <v>MISC_SERV_REV</v>
      </c>
      <c r="B555" s="18" t="str">
        <f>$B$10</f>
        <v>ENERGY</v>
      </c>
      <c r="C555" s="22"/>
      <c r="D555" s="23">
        <f t="shared" si="396"/>
        <v>0</v>
      </c>
      <c r="E555" s="23">
        <f t="shared" ref="E555:L555" si="409">E541*E547/E549</f>
        <v>0</v>
      </c>
      <c r="F555" s="23">
        <f t="shared" si="409"/>
        <v>0</v>
      </c>
      <c r="G555" s="23">
        <f t="shared" si="409"/>
        <v>0</v>
      </c>
      <c r="H555" s="23">
        <f t="shared" si="409"/>
        <v>0</v>
      </c>
      <c r="I555" s="23">
        <f t="shared" si="409"/>
        <v>0</v>
      </c>
      <c r="J555" s="23">
        <f t="shared" si="409"/>
        <v>0</v>
      </c>
      <c r="K555" s="23">
        <f t="shared" si="409"/>
        <v>0</v>
      </c>
      <c r="L555" s="23">
        <f t="shared" si="409"/>
        <v>0</v>
      </c>
      <c r="M555" s="23">
        <f t="shared" si="398"/>
        <v>0</v>
      </c>
      <c r="N555" s="23">
        <f t="shared" si="398"/>
        <v>0</v>
      </c>
      <c r="O555" s="23">
        <f t="shared" ref="O555:V555" si="410">O541*O547/O549</f>
        <v>0</v>
      </c>
      <c r="P555" s="23">
        <f t="shared" si="410"/>
        <v>0</v>
      </c>
      <c r="Q555" s="23">
        <f t="shared" si="410"/>
        <v>0</v>
      </c>
      <c r="R555" s="23">
        <f t="shared" si="410"/>
        <v>0</v>
      </c>
      <c r="S555" s="23">
        <f t="shared" si="410"/>
        <v>0</v>
      </c>
      <c r="T555" s="23">
        <f t="shared" si="410"/>
        <v>0</v>
      </c>
      <c r="U555" s="23">
        <f t="shared" si="410"/>
        <v>0</v>
      </c>
      <c r="V555" s="23">
        <f t="shared" si="410"/>
        <v>0</v>
      </c>
    </row>
    <row r="556" spans="1:22">
      <c r="A556" s="18" t="str">
        <f t="shared" si="400"/>
        <v>MISC_SERV_REV</v>
      </c>
      <c r="B556" s="18" t="str">
        <f>$B$11</f>
        <v>CUSTOMER</v>
      </c>
      <c r="C556" s="22"/>
      <c r="D556" s="23">
        <f t="shared" si="396"/>
        <v>0.11403132385642109</v>
      </c>
      <c r="E556" s="23">
        <f t="shared" ref="E556:L556" si="411">E541*E548/E549</f>
        <v>8.7026097429721908E-2</v>
      </c>
      <c r="F556" s="23">
        <f t="shared" si="411"/>
        <v>2.1686761293730521E-2</v>
      </c>
      <c r="G556" s="23">
        <f t="shared" si="411"/>
        <v>8.8429067392374345E-4</v>
      </c>
      <c r="H556" s="23">
        <f t="shared" si="411"/>
        <v>2.2903427606532317E-4</v>
      </c>
      <c r="I556" s="23">
        <f t="shared" si="411"/>
        <v>5.3696485594306853E-5</v>
      </c>
      <c r="J556" s="23">
        <f t="shared" si="411"/>
        <v>3.0016588936070168E-5</v>
      </c>
      <c r="K556" s="23">
        <f t="shared" si="411"/>
        <v>2.759599328813747E-6</v>
      </c>
      <c r="L556" s="23">
        <f t="shared" si="411"/>
        <v>0</v>
      </c>
      <c r="M556" s="23">
        <f t="shared" si="398"/>
        <v>0</v>
      </c>
      <c r="N556" s="23">
        <f t="shared" si="398"/>
        <v>0</v>
      </c>
      <c r="O556" s="23">
        <f t="shared" ref="O556:V556" si="412">O541*O548/O549</f>
        <v>1.3740545459876096E-7</v>
      </c>
      <c r="P556" s="23">
        <f t="shared" si="412"/>
        <v>0</v>
      </c>
      <c r="Q556" s="23">
        <f t="shared" si="412"/>
        <v>0</v>
      </c>
      <c r="R556" s="23">
        <f t="shared" si="412"/>
        <v>0</v>
      </c>
      <c r="S556" s="23">
        <f t="shared" si="412"/>
        <v>0</v>
      </c>
      <c r="T556" s="23">
        <f t="shared" si="412"/>
        <v>0</v>
      </c>
      <c r="U556" s="23">
        <f t="shared" si="412"/>
        <v>4.1185301036657891E-3</v>
      </c>
      <c r="V556" s="23">
        <f t="shared" si="412"/>
        <v>0</v>
      </c>
    </row>
    <row r="557" spans="1:22">
      <c r="A557" s="18" t="str">
        <f t="shared" si="400"/>
        <v>MISC_SERV_REV</v>
      </c>
      <c r="B557" s="18" t="str">
        <f>$B$12</f>
        <v>TOTAL</v>
      </c>
      <c r="C557" s="22"/>
      <c r="D557" s="23">
        <f t="shared" si="396"/>
        <v>1.0000000000000002</v>
      </c>
      <c r="E557" s="23">
        <f t="shared" ref="E557:L557" si="413">E541*E549/E549</f>
        <v>0.9164578605601853</v>
      </c>
      <c r="F557" s="23">
        <f t="shared" si="413"/>
        <v>5.8182058129667452E-2</v>
      </c>
      <c r="G557" s="23">
        <f t="shared" si="413"/>
        <v>1.8735191973722701E-2</v>
      </c>
      <c r="H557" s="23">
        <f t="shared" si="413"/>
        <v>5.1850058714666253E-4</v>
      </c>
      <c r="I557" s="23">
        <f t="shared" si="413"/>
        <v>5.3696485594306853E-5</v>
      </c>
      <c r="J557" s="23">
        <f t="shared" si="413"/>
        <v>1.5254683407473538E-3</v>
      </c>
      <c r="K557" s="23">
        <f t="shared" si="413"/>
        <v>6.3459482975089924E-5</v>
      </c>
      <c r="L557" s="23">
        <f t="shared" si="413"/>
        <v>0</v>
      </c>
      <c r="M557" s="23">
        <f t="shared" si="398"/>
        <v>0</v>
      </c>
      <c r="N557" s="23">
        <f t="shared" si="398"/>
        <v>0</v>
      </c>
      <c r="O557" s="23">
        <f t="shared" ref="O557:V557" si="414">O541*O549/O549</f>
        <v>1.5864870743772481E-5</v>
      </c>
      <c r="P557" s="23">
        <f t="shared" si="414"/>
        <v>0</v>
      </c>
      <c r="Q557" s="23">
        <f t="shared" si="414"/>
        <v>0</v>
      </c>
      <c r="R557" s="23">
        <f t="shared" si="414"/>
        <v>0</v>
      </c>
      <c r="S557" s="23">
        <f t="shared" si="414"/>
        <v>0</v>
      </c>
      <c r="T557" s="23">
        <f t="shared" si="414"/>
        <v>0</v>
      </c>
      <c r="U557" s="23">
        <f t="shared" si="414"/>
        <v>4.4478995692175038E-3</v>
      </c>
      <c r="V557" s="23">
        <f t="shared" si="414"/>
        <v>0</v>
      </c>
    </row>
    <row r="559" spans="1:22" ht="12">
      <c r="A559" s="38" t="str">
        <f>COSS!D83</f>
        <v>364 Poles</v>
      </c>
      <c r="B559" s="18" t="str">
        <f>$B$5</f>
        <v>PRODUCTION</v>
      </c>
      <c r="D559" s="24">
        <f>COSS!H76</f>
        <v>0</v>
      </c>
      <c r="E559" s="24">
        <f>COSS!I76</f>
        <v>0</v>
      </c>
      <c r="F559" s="24">
        <f>COSS!J76</f>
        <v>0</v>
      </c>
      <c r="G559" s="24">
        <f>COSS!K76</f>
        <v>0</v>
      </c>
      <c r="H559" s="24">
        <f>COSS!L76</f>
        <v>0</v>
      </c>
      <c r="I559" s="24">
        <f>COSS!M76</f>
        <v>0</v>
      </c>
      <c r="J559" s="24">
        <f>COSS!O76</f>
        <v>0</v>
      </c>
      <c r="K559" s="24">
        <f>COSS!P76</f>
        <v>0</v>
      </c>
      <c r="L559" s="24">
        <f>COSS!Q76</f>
        <v>0</v>
      </c>
      <c r="M559" s="24">
        <f>COSS!R76</f>
        <v>0</v>
      </c>
      <c r="N559" s="24">
        <f>COSS!T76</f>
        <v>0</v>
      </c>
      <c r="O559" s="24">
        <f>COSS!U76</f>
        <v>0</v>
      </c>
      <c r="P559" s="24">
        <f>COSS!V76</f>
        <v>0</v>
      </c>
      <c r="Q559" s="24">
        <f>COSS!W76</f>
        <v>0</v>
      </c>
      <c r="R559" s="24">
        <f>COSS!Y76</f>
        <v>0</v>
      </c>
      <c r="S559" s="24">
        <f>COSS!Z76</f>
        <v>0</v>
      </c>
      <c r="T559" s="24">
        <f>COSS!AB76</f>
        <v>0</v>
      </c>
      <c r="U559" s="24">
        <f>COSS!AC76</f>
        <v>0</v>
      </c>
      <c r="V559" s="24">
        <f>COSS!AD76</f>
        <v>0</v>
      </c>
    </row>
    <row r="560" spans="1:22">
      <c r="B560" s="18" t="str">
        <f>$B$6</f>
        <v>BULKTRAN</v>
      </c>
      <c r="D560" s="24">
        <f>COSS!H77</f>
        <v>0</v>
      </c>
      <c r="E560" s="24">
        <f>COSS!I77</f>
        <v>0</v>
      </c>
      <c r="F560" s="24">
        <f>COSS!J77</f>
        <v>0</v>
      </c>
      <c r="G560" s="24">
        <f>COSS!K77</f>
        <v>0</v>
      </c>
      <c r="H560" s="24">
        <f>COSS!L77</f>
        <v>0</v>
      </c>
      <c r="I560" s="24">
        <f>COSS!M77</f>
        <v>0</v>
      </c>
      <c r="J560" s="24">
        <f>COSS!O77</f>
        <v>0</v>
      </c>
      <c r="K560" s="24">
        <f>COSS!P77</f>
        <v>0</v>
      </c>
      <c r="L560" s="24">
        <f>COSS!Q77</f>
        <v>0</v>
      </c>
      <c r="M560" s="24">
        <f>COSS!R77</f>
        <v>0</v>
      </c>
      <c r="N560" s="24">
        <f>COSS!T77</f>
        <v>0</v>
      </c>
      <c r="O560" s="24">
        <f>COSS!U77</f>
        <v>0</v>
      </c>
      <c r="P560" s="24">
        <f>COSS!V77</f>
        <v>0</v>
      </c>
      <c r="Q560" s="24">
        <f>COSS!W77</f>
        <v>0</v>
      </c>
      <c r="R560" s="24">
        <f>COSS!Y77</f>
        <v>0</v>
      </c>
      <c r="S560" s="24">
        <f>COSS!Z77</f>
        <v>0</v>
      </c>
      <c r="T560" s="24">
        <f>COSS!AB77</f>
        <v>0</v>
      </c>
      <c r="U560" s="24">
        <f>COSS!AC77</f>
        <v>0</v>
      </c>
      <c r="V560" s="24">
        <f>COSS!AD77</f>
        <v>0</v>
      </c>
    </row>
    <row r="561" spans="1:22">
      <c r="B561" s="18" t="str">
        <f>$B$7</f>
        <v>SUBTRAN</v>
      </c>
      <c r="D561" s="24">
        <f>COSS!H78</f>
        <v>0</v>
      </c>
      <c r="E561" s="24">
        <f>COSS!I78</f>
        <v>0</v>
      </c>
      <c r="F561" s="24">
        <f>COSS!J78</f>
        <v>0</v>
      </c>
      <c r="G561" s="24">
        <f>COSS!K78</f>
        <v>0</v>
      </c>
      <c r="H561" s="24">
        <f>COSS!L78</f>
        <v>0</v>
      </c>
      <c r="I561" s="24">
        <f>COSS!M78</f>
        <v>0</v>
      </c>
      <c r="J561" s="24">
        <f>COSS!O78</f>
        <v>0</v>
      </c>
      <c r="K561" s="24">
        <f>COSS!P78</f>
        <v>0</v>
      </c>
      <c r="L561" s="24">
        <f>COSS!Q78</f>
        <v>0</v>
      </c>
      <c r="M561" s="24">
        <f>COSS!R78</f>
        <v>0</v>
      </c>
      <c r="N561" s="24">
        <f>COSS!T78</f>
        <v>0</v>
      </c>
      <c r="O561" s="24">
        <f>COSS!U78</f>
        <v>0</v>
      </c>
      <c r="P561" s="24">
        <f>COSS!V78</f>
        <v>0</v>
      </c>
      <c r="Q561" s="24">
        <f>COSS!W78</f>
        <v>0</v>
      </c>
      <c r="R561" s="24">
        <f>COSS!Y78</f>
        <v>0</v>
      </c>
      <c r="S561" s="24">
        <f>COSS!Z78</f>
        <v>0</v>
      </c>
      <c r="T561" s="24">
        <f>COSS!AB78</f>
        <v>0</v>
      </c>
      <c r="U561" s="24">
        <f>COSS!AC78</f>
        <v>0</v>
      </c>
      <c r="V561" s="24">
        <f>COSS!AD78</f>
        <v>0</v>
      </c>
    </row>
    <row r="562" spans="1:22">
      <c r="B562" s="18" t="str">
        <f>$B$8</f>
        <v>DISTPRI</v>
      </c>
      <c r="D562" s="24">
        <f>COSS!H79</f>
        <v>113968509.04317896</v>
      </c>
      <c r="E562" s="24">
        <f>COSS!I79</f>
        <v>76170015.410570964</v>
      </c>
      <c r="F562" s="24">
        <f>COSS!J79</f>
        <v>3590455.6818154743</v>
      </c>
      <c r="G562" s="24">
        <f>COSS!K79</f>
        <v>13037164.939006096</v>
      </c>
      <c r="H562" s="24">
        <f>COSS!L79</f>
        <v>402916.23463673057</v>
      </c>
      <c r="I562" s="24">
        <f>COSS!M79</f>
        <v>0</v>
      </c>
      <c r="J562" s="24">
        <f>COSS!O79</f>
        <v>9775595.002662776</v>
      </c>
      <c r="K562" s="24">
        <f>COSS!P79</f>
        <v>1820705.2270850015</v>
      </c>
      <c r="L562" s="24">
        <f>COSS!Q79</f>
        <v>0</v>
      </c>
      <c r="M562" s="24">
        <f>COSS!R79</f>
        <v>0</v>
      </c>
      <c r="N562" s="24">
        <f>COSS!T79</f>
        <v>348493.93760366616</v>
      </c>
      <c r="O562" s="24">
        <f>COSS!U79</f>
        <v>5620418.6253989078</v>
      </c>
      <c r="P562" s="24">
        <f>COSS!V79</f>
        <v>0</v>
      </c>
      <c r="Q562" s="24">
        <f>COSS!W79</f>
        <v>0</v>
      </c>
      <c r="R562" s="24">
        <f>COSS!Y79</f>
        <v>2947791.1367834914</v>
      </c>
      <c r="S562" s="24">
        <f>COSS!Z79</f>
        <v>49180.695327421898</v>
      </c>
      <c r="T562" s="24">
        <f>COSS!AB79</f>
        <v>39844.603824867554</v>
      </c>
      <c r="U562" s="24">
        <f>COSS!AC79</f>
        <v>136502.07711017411</v>
      </c>
      <c r="V562" s="24">
        <f>COSS!AD79</f>
        <v>29425.471353407145</v>
      </c>
    </row>
    <row r="563" spans="1:22">
      <c r="B563" s="18" t="str">
        <f>$B$9</f>
        <v>DISTSEC</v>
      </c>
      <c r="D563" s="24">
        <f>COSS!H80</f>
        <v>87069608.866820976</v>
      </c>
      <c r="E563" s="24">
        <f>COSS!I80</f>
        <v>65102072.940296926</v>
      </c>
      <c r="F563" s="24">
        <f>COSS!J80</f>
        <v>3138591.6850923593</v>
      </c>
      <c r="G563" s="24">
        <f>COSS!K80</f>
        <v>9470439.0825502221</v>
      </c>
      <c r="H563" s="24">
        <f>COSS!L80</f>
        <v>0</v>
      </c>
      <c r="I563" s="24">
        <f>COSS!M80</f>
        <v>0</v>
      </c>
      <c r="J563" s="24">
        <f>COSS!O80</f>
        <v>6034600.6446042247</v>
      </c>
      <c r="K563" s="24">
        <f>COSS!P80</f>
        <v>0</v>
      </c>
      <c r="L563" s="24">
        <f>COSS!Q80</f>
        <v>0</v>
      </c>
      <c r="M563" s="24">
        <f>COSS!R80</f>
        <v>0</v>
      </c>
      <c r="N563" s="24">
        <f>COSS!T80</f>
        <v>163162.94164410699</v>
      </c>
      <c r="O563" s="24">
        <f>COSS!U80</f>
        <v>0</v>
      </c>
      <c r="P563" s="24">
        <f>COSS!V80</f>
        <v>0</v>
      </c>
      <c r="Q563" s="24">
        <f>COSS!W80</f>
        <v>0</v>
      </c>
      <c r="R563" s="24">
        <f>COSS!Y80</f>
        <v>2225826.8006571592</v>
      </c>
      <c r="S563" s="24">
        <f>COSS!Z80</f>
        <v>0</v>
      </c>
      <c r="T563" s="24">
        <f>COSS!AB80</f>
        <v>23097.476312595907</v>
      </c>
      <c r="U563" s="24">
        <f>COSS!AC80</f>
        <v>784248.1572599872</v>
      </c>
      <c r="V563" s="24">
        <f>COSS!AD80</f>
        <v>127569.13840341431</v>
      </c>
    </row>
    <row r="564" spans="1:22">
      <c r="B564" s="18" t="str">
        <f>$B$10</f>
        <v>ENERGY</v>
      </c>
      <c r="D564" s="24">
        <f>COSS!H81</f>
        <v>0</v>
      </c>
      <c r="E564" s="24">
        <f>COSS!I81</f>
        <v>0</v>
      </c>
      <c r="F564" s="24">
        <f>COSS!J81</f>
        <v>0</v>
      </c>
      <c r="G564" s="24">
        <f>COSS!K81</f>
        <v>0</v>
      </c>
      <c r="H564" s="24">
        <f>COSS!L81</f>
        <v>0</v>
      </c>
      <c r="I564" s="24">
        <f>COSS!M81</f>
        <v>0</v>
      </c>
      <c r="J564" s="24">
        <f>COSS!O81</f>
        <v>0</v>
      </c>
      <c r="K564" s="24">
        <f>COSS!P81</f>
        <v>0</v>
      </c>
      <c r="L564" s="24">
        <f>COSS!Q81</f>
        <v>0</v>
      </c>
      <c r="M564" s="24">
        <f>COSS!R81</f>
        <v>0</v>
      </c>
      <c r="N564" s="24">
        <f>COSS!T81</f>
        <v>0</v>
      </c>
      <c r="O564" s="24">
        <f>COSS!U81</f>
        <v>0</v>
      </c>
      <c r="P564" s="24">
        <f>COSS!V81</f>
        <v>0</v>
      </c>
      <c r="Q564" s="24">
        <f>COSS!W81</f>
        <v>0</v>
      </c>
      <c r="R564" s="24">
        <f>COSS!Y81</f>
        <v>0</v>
      </c>
      <c r="S564" s="24">
        <f>COSS!Z81</f>
        <v>0</v>
      </c>
      <c r="T564" s="24">
        <f>COSS!AB81</f>
        <v>0</v>
      </c>
      <c r="U564" s="24">
        <f>COSS!AC81</f>
        <v>0</v>
      </c>
      <c r="V564" s="24">
        <f>COSS!AD81</f>
        <v>0</v>
      </c>
    </row>
    <row r="565" spans="1:22">
      <c r="B565" s="18" t="str">
        <f>$B$11</f>
        <v>CUSTOMER</v>
      </c>
      <c r="D565" s="24">
        <f>COSS!H82</f>
        <v>0</v>
      </c>
      <c r="E565" s="24">
        <f>COSS!I82</f>
        <v>0</v>
      </c>
      <c r="F565" s="24">
        <f>COSS!J82</f>
        <v>0</v>
      </c>
      <c r="G565" s="24">
        <f>COSS!K82</f>
        <v>0</v>
      </c>
      <c r="H565" s="24">
        <f>COSS!L82</f>
        <v>0</v>
      </c>
      <c r="I565" s="24">
        <f>COSS!M82</f>
        <v>0</v>
      </c>
      <c r="J565" s="24">
        <f>COSS!O82</f>
        <v>0</v>
      </c>
      <c r="K565" s="24">
        <f>COSS!P82</f>
        <v>0</v>
      </c>
      <c r="L565" s="24">
        <f>COSS!Q82</f>
        <v>0</v>
      </c>
      <c r="M565" s="24">
        <f>COSS!R82</f>
        <v>0</v>
      </c>
      <c r="N565" s="24">
        <f>COSS!T82</f>
        <v>0</v>
      </c>
      <c r="O565" s="24">
        <f>COSS!U82</f>
        <v>0</v>
      </c>
      <c r="P565" s="24">
        <f>COSS!V82</f>
        <v>0</v>
      </c>
      <c r="Q565" s="24">
        <f>COSS!W82</f>
        <v>0</v>
      </c>
      <c r="R565" s="24">
        <f>COSS!Y82</f>
        <v>0</v>
      </c>
      <c r="S565" s="24">
        <f>COSS!Z82</f>
        <v>0</v>
      </c>
      <c r="T565" s="24">
        <f>COSS!AB82</f>
        <v>0</v>
      </c>
      <c r="U565" s="24">
        <f>COSS!AC82</f>
        <v>0</v>
      </c>
      <c r="V565" s="24">
        <f>COSS!AD82</f>
        <v>0</v>
      </c>
    </row>
    <row r="566" spans="1:22">
      <c r="B566" s="18" t="str">
        <f>$B$12</f>
        <v>TOTAL</v>
      </c>
      <c r="D566" s="24">
        <f>COSS!H83</f>
        <v>201038117.91000003</v>
      </c>
      <c r="E566" s="24">
        <f>COSS!I83</f>
        <v>141272088.3508679</v>
      </c>
      <c r="F566" s="24">
        <f>COSS!J83</f>
        <v>6729047.3669078341</v>
      </c>
      <c r="G566" s="24">
        <f>COSS!K83</f>
        <v>22507604.021556318</v>
      </c>
      <c r="H566" s="24">
        <f>COSS!L83</f>
        <v>402916.23463673057</v>
      </c>
      <c r="I566" s="24">
        <f>COSS!M83</f>
        <v>0</v>
      </c>
      <c r="J566" s="24">
        <f>COSS!O83</f>
        <v>15810195.647266999</v>
      </c>
      <c r="K566" s="24">
        <f>COSS!P83</f>
        <v>1820705.2270850015</v>
      </c>
      <c r="L566" s="24">
        <f>COSS!Q83</f>
        <v>0</v>
      </c>
      <c r="M566" s="24">
        <f>COSS!R83</f>
        <v>0</v>
      </c>
      <c r="N566" s="24">
        <f>COSS!T83</f>
        <v>511656.87924777321</v>
      </c>
      <c r="O566" s="24">
        <f>COSS!U83</f>
        <v>5620418.6253989078</v>
      </c>
      <c r="P566" s="24">
        <f>COSS!V83</f>
        <v>0</v>
      </c>
      <c r="Q566" s="24">
        <f>COSS!W83</f>
        <v>0</v>
      </c>
      <c r="R566" s="24">
        <f>COSS!Y83</f>
        <v>5173617.9374406505</v>
      </c>
      <c r="S566" s="24">
        <f>COSS!Z83</f>
        <v>49180.695327421898</v>
      </c>
      <c r="T566" s="24">
        <f>COSS!AB83</f>
        <v>62942.080137463468</v>
      </c>
      <c r="U566" s="24">
        <f>COSS!AC83</f>
        <v>920750.23437016143</v>
      </c>
      <c r="V566" s="24">
        <f>COSS!AD83</f>
        <v>156994.60975682145</v>
      </c>
    </row>
    <row r="567" spans="1:22" ht="12">
      <c r="A567" s="38" t="str">
        <f>COSS!D91</f>
        <v>365 Overhead Lines</v>
      </c>
      <c r="B567" s="18" t="str">
        <f>$B$5</f>
        <v>PRODUCTION</v>
      </c>
      <c r="D567" s="24">
        <f>COSS!H84</f>
        <v>0</v>
      </c>
      <c r="E567" s="24">
        <f>COSS!I84</f>
        <v>0</v>
      </c>
      <c r="F567" s="24">
        <f>COSS!J84</f>
        <v>0</v>
      </c>
      <c r="G567" s="24">
        <f>COSS!K84</f>
        <v>0</v>
      </c>
      <c r="H567" s="24">
        <f>COSS!L84</f>
        <v>0</v>
      </c>
      <c r="I567" s="24">
        <f>COSS!M84</f>
        <v>0</v>
      </c>
      <c r="J567" s="24">
        <f>COSS!O84</f>
        <v>0</v>
      </c>
      <c r="K567" s="24">
        <f>COSS!P84</f>
        <v>0</v>
      </c>
      <c r="L567" s="24">
        <f>COSS!Q84</f>
        <v>0</v>
      </c>
      <c r="M567" s="24">
        <f>COSS!R84</f>
        <v>0</v>
      </c>
      <c r="N567" s="24">
        <f>COSS!T84</f>
        <v>0</v>
      </c>
      <c r="O567" s="24">
        <f>COSS!U84</f>
        <v>0</v>
      </c>
      <c r="P567" s="24">
        <f>COSS!V84</f>
        <v>0</v>
      </c>
      <c r="Q567" s="24">
        <f>COSS!W84</f>
        <v>0</v>
      </c>
      <c r="R567" s="24">
        <f>COSS!Y84</f>
        <v>0</v>
      </c>
      <c r="S567" s="24">
        <f>COSS!Z84</f>
        <v>0</v>
      </c>
      <c r="T567" s="24">
        <f>COSS!AB84</f>
        <v>0</v>
      </c>
      <c r="U567" s="24">
        <f>COSS!AC84</f>
        <v>0</v>
      </c>
      <c r="V567" s="24">
        <f>COSS!AD84</f>
        <v>0</v>
      </c>
    </row>
    <row r="568" spans="1:22" ht="12">
      <c r="A568" s="38"/>
      <c r="B568" s="18" t="str">
        <f>$B$6</f>
        <v>BULKTRAN</v>
      </c>
      <c r="D568" s="24">
        <f>COSS!H85</f>
        <v>0</v>
      </c>
      <c r="E568" s="24">
        <f>COSS!I85</f>
        <v>0</v>
      </c>
      <c r="F568" s="24">
        <f>COSS!J85</f>
        <v>0</v>
      </c>
      <c r="G568" s="24">
        <f>COSS!K85</f>
        <v>0</v>
      </c>
      <c r="H568" s="24">
        <f>COSS!L85</f>
        <v>0</v>
      </c>
      <c r="I568" s="24">
        <f>COSS!M85</f>
        <v>0</v>
      </c>
      <c r="J568" s="24">
        <f>COSS!O85</f>
        <v>0</v>
      </c>
      <c r="K568" s="24">
        <f>COSS!P85</f>
        <v>0</v>
      </c>
      <c r="L568" s="24">
        <f>COSS!Q85</f>
        <v>0</v>
      </c>
      <c r="M568" s="24">
        <f>COSS!R85</f>
        <v>0</v>
      </c>
      <c r="N568" s="24">
        <f>COSS!T85</f>
        <v>0</v>
      </c>
      <c r="O568" s="24">
        <f>COSS!U85</f>
        <v>0</v>
      </c>
      <c r="P568" s="24">
        <f>COSS!V85</f>
        <v>0</v>
      </c>
      <c r="Q568" s="24">
        <f>COSS!W85</f>
        <v>0</v>
      </c>
      <c r="R568" s="24">
        <f>COSS!Y85</f>
        <v>0</v>
      </c>
      <c r="S568" s="24">
        <f>COSS!Z85</f>
        <v>0</v>
      </c>
      <c r="T568" s="24">
        <f>COSS!AB85</f>
        <v>0</v>
      </c>
      <c r="U568" s="24">
        <f>COSS!AC85</f>
        <v>0</v>
      </c>
      <c r="V568" s="24">
        <f>COSS!AD85</f>
        <v>0</v>
      </c>
    </row>
    <row r="569" spans="1:22">
      <c r="B569" s="18" t="str">
        <f>$B$7</f>
        <v>SUBTRAN</v>
      </c>
      <c r="D569" s="24">
        <f>COSS!H86</f>
        <v>0</v>
      </c>
      <c r="E569" s="24">
        <f>COSS!I86</f>
        <v>0</v>
      </c>
      <c r="F569" s="24">
        <f>COSS!J86</f>
        <v>0</v>
      </c>
      <c r="G569" s="24">
        <f>COSS!K86</f>
        <v>0</v>
      </c>
      <c r="H569" s="24">
        <f>COSS!L86</f>
        <v>0</v>
      </c>
      <c r="I569" s="24">
        <f>COSS!M86</f>
        <v>0</v>
      </c>
      <c r="J569" s="24">
        <f>COSS!O86</f>
        <v>0</v>
      </c>
      <c r="K569" s="24">
        <f>COSS!P86</f>
        <v>0</v>
      </c>
      <c r="L569" s="24">
        <f>COSS!Q86</f>
        <v>0</v>
      </c>
      <c r="M569" s="24">
        <f>COSS!R86</f>
        <v>0</v>
      </c>
      <c r="N569" s="24">
        <f>COSS!T86</f>
        <v>0</v>
      </c>
      <c r="O569" s="24">
        <f>COSS!U86</f>
        <v>0</v>
      </c>
      <c r="P569" s="24">
        <f>COSS!V86</f>
        <v>0</v>
      </c>
      <c r="Q569" s="24">
        <f>COSS!W86</f>
        <v>0</v>
      </c>
      <c r="R569" s="24">
        <f>COSS!Y86</f>
        <v>0</v>
      </c>
      <c r="S569" s="24">
        <f>COSS!Z86</f>
        <v>0</v>
      </c>
      <c r="T569" s="24">
        <f>COSS!AB86</f>
        <v>0</v>
      </c>
      <c r="U569" s="24">
        <f>COSS!AC86</f>
        <v>0</v>
      </c>
      <c r="V569" s="24">
        <f>COSS!AD86</f>
        <v>0</v>
      </c>
    </row>
    <row r="570" spans="1:22">
      <c r="B570" s="18" t="str">
        <f>$B$8</f>
        <v>DISTPRI</v>
      </c>
      <c r="D570" s="24">
        <f>COSS!H87</f>
        <v>182131798.28228799</v>
      </c>
      <c r="E570" s="24">
        <f>COSS!I87</f>
        <v>121726448.80930097</v>
      </c>
      <c r="F570" s="24">
        <f>COSS!J87</f>
        <v>5737867.0254794285</v>
      </c>
      <c r="G570" s="24">
        <f>COSS!K87</f>
        <v>20834547.321702361</v>
      </c>
      <c r="H570" s="24">
        <f>COSS!L87</f>
        <v>643895.92342313845</v>
      </c>
      <c r="I570" s="24">
        <f>COSS!M87</f>
        <v>0</v>
      </c>
      <c r="J570" s="24">
        <f>COSS!O87</f>
        <v>15622268.923775829</v>
      </c>
      <c r="K570" s="24">
        <f>COSS!P87</f>
        <v>2909648.6383384834</v>
      </c>
      <c r="L570" s="24">
        <f>COSS!Q87</f>
        <v>0</v>
      </c>
      <c r="M570" s="24">
        <f>COSS!R87</f>
        <v>0</v>
      </c>
      <c r="N570" s="24">
        <f>COSS!T87</f>
        <v>556924.25986009662</v>
      </c>
      <c r="O570" s="24">
        <f>COSS!U87</f>
        <v>8981928.0776529051</v>
      </c>
      <c r="P570" s="24">
        <f>COSS!V87</f>
        <v>0</v>
      </c>
      <c r="Q570" s="24">
        <f>COSS!W87</f>
        <v>0</v>
      </c>
      <c r="R570" s="24">
        <f>COSS!Y87</f>
        <v>4710832.0114950202</v>
      </c>
      <c r="S570" s="24">
        <f>COSS!Z87</f>
        <v>78595.118563523647</v>
      </c>
      <c r="T570" s="24">
        <f>COSS!AB87</f>
        <v>63675.215262481222</v>
      </c>
      <c r="U570" s="24">
        <f>COSS!AC87</f>
        <v>218142.44111875136</v>
      </c>
      <c r="V570" s="24">
        <f>COSS!AD87</f>
        <v>47024.516315024557</v>
      </c>
    </row>
    <row r="571" spans="1:22">
      <c r="B571" s="18" t="str">
        <f>$B$9</f>
        <v>DISTSEC</v>
      </c>
      <c r="D571" s="24">
        <f>COSS!H88</f>
        <v>36461334.557712004</v>
      </c>
      <c r="E571" s="24">
        <f>COSS!I88</f>
        <v>27262192.776212968</v>
      </c>
      <c r="F571" s="24">
        <f>COSS!J88</f>
        <v>1314319.0024575084</v>
      </c>
      <c r="G571" s="24">
        <f>COSS!K88</f>
        <v>3965848.1563350358</v>
      </c>
      <c r="H571" s="24">
        <f>COSS!L88</f>
        <v>0</v>
      </c>
      <c r="I571" s="24">
        <f>COSS!M88</f>
        <v>0</v>
      </c>
      <c r="J571" s="24">
        <f>COSS!O88</f>
        <v>2527053.8812417276</v>
      </c>
      <c r="K571" s="24">
        <f>COSS!P88</f>
        <v>0</v>
      </c>
      <c r="L571" s="24">
        <f>COSS!Q88</f>
        <v>0</v>
      </c>
      <c r="M571" s="24">
        <f>COSS!R88</f>
        <v>0</v>
      </c>
      <c r="N571" s="24">
        <f>COSS!T88</f>
        <v>68326.235527322104</v>
      </c>
      <c r="O571" s="24">
        <f>COSS!U88</f>
        <v>0</v>
      </c>
      <c r="P571" s="24">
        <f>COSS!V88</f>
        <v>0</v>
      </c>
      <c r="Q571" s="24">
        <f>COSS!W88</f>
        <v>0</v>
      </c>
      <c r="R571" s="24">
        <f>COSS!Y88</f>
        <v>932088.8964876032</v>
      </c>
      <c r="S571" s="24">
        <f>COSS!Z88</f>
        <v>0</v>
      </c>
      <c r="T571" s="24">
        <f>COSS!AB88</f>
        <v>9672.3164630328938</v>
      </c>
      <c r="U571" s="24">
        <f>COSS!AC88</f>
        <v>328412.34513713227</v>
      </c>
      <c r="V571" s="24">
        <f>COSS!AD88</f>
        <v>53420.947849673983</v>
      </c>
    </row>
    <row r="572" spans="1:22">
      <c r="B572" s="18" t="str">
        <f>$B$10</f>
        <v>ENERGY</v>
      </c>
      <c r="D572" s="24">
        <f>COSS!H89</f>
        <v>0</v>
      </c>
      <c r="E572" s="24">
        <f>COSS!I89</f>
        <v>0</v>
      </c>
      <c r="F572" s="24">
        <f>COSS!J89</f>
        <v>0</v>
      </c>
      <c r="G572" s="24">
        <f>COSS!K89</f>
        <v>0</v>
      </c>
      <c r="H572" s="24">
        <f>COSS!L89</f>
        <v>0</v>
      </c>
      <c r="I572" s="24">
        <f>COSS!M89</f>
        <v>0</v>
      </c>
      <c r="J572" s="24">
        <f>COSS!O89</f>
        <v>0</v>
      </c>
      <c r="K572" s="24">
        <f>COSS!P89</f>
        <v>0</v>
      </c>
      <c r="L572" s="24">
        <f>COSS!Q89</f>
        <v>0</v>
      </c>
      <c r="M572" s="24">
        <f>COSS!R89</f>
        <v>0</v>
      </c>
      <c r="N572" s="24">
        <f>COSS!T89</f>
        <v>0</v>
      </c>
      <c r="O572" s="24">
        <f>COSS!U89</f>
        <v>0</v>
      </c>
      <c r="P572" s="24">
        <f>COSS!V89</f>
        <v>0</v>
      </c>
      <c r="Q572" s="24">
        <f>COSS!W89</f>
        <v>0</v>
      </c>
      <c r="R572" s="24">
        <f>COSS!Y89</f>
        <v>0</v>
      </c>
      <c r="S572" s="24">
        <f>COSS!Z89</f>
        <v>0</v>
      </c>
      <c r="T572" s="24">
        <f>COSS!AB89</f>
        <v>0</v>
      </c>
      <c r="U572" s="24">
        <f>COSS!AC89</f>
        <v>0</v>
      </c>
      <c r="V572" s="24">
        <f>COSS!AD89</f>
        <v>0</v>
      </c>
    </row>
    <row r="573" spans="1:22">
      <c r="B573" s="18" t="str">
        <f>$B$11</f>
        <v>CUSTOMER</v>
      </c>
      <c r="D573" s="24">
        <f>COSS!H90</f>
        <v>0</v>
      </c>
      <c r="E573" s="24">
        <f>COSS!I90</f>
        <v>0</v>
      </c>
      <c r="F573" s="24">
        <f>COSS!J90</f>
        <v>0</v>
      </c>
      <c r="G573" s="24">
        <f>COSS!K90</f>
        <v>0</v>
      </c>
      <c r="H573" s="24">
        <f>COSS!L90</f>
        <v>0</v>
      </c>
      <c r="I573" s="24">
        <f>COSS!M90</f>
        <v>0</v>
      </c>
      <c r="J573" s="24">
        <f>COSS!O90</f>
        <v>0</v>
      </c>
      <c r="K573" s="24">
        <f>COSS!P90</f>
        <v>0</v>
      </c>
      <c r="L573" s="24">
        <f>COSS!Q90</f>
        <v>0</v>
      </c>
      <c r="M573" s="24">
        <f>COSS!R90</f>
        <v>0</v>
      </c>
      <c r="N573" s="24">
        <f>COSS!T90</f>
        <v>0</v>
      </c>
      <c r="O573" s="24">
        <f>COSS!U90</f>
        <v>0</v>
      </c>
      <c r="P573" s="24">
        <f>COSS!V90</f>
        <v>0</v>
      </c>
      <c r="Q573" s="24">
        <f>COSS!W90</f>
        <v>0</v>
      </c>
      <c r="R573" s="24">
        <f>COSS!Y90</f>
        <v>0</v>
      </c>
      <c r="S573" s="24">
        <f>COSS!Z90</f>
        <v>0</v>
      </c>
      <c r="T573" s="24">
        <f>COSS!AB90</f>
        <v>0</v>
      </c>
      <c r="U573" s="24">
        <f>COSS!AC90</f>
        <v>0</v>
      </c>
      <c r="V573" s="24">
        <f>COSS!AD90</f>
        <v>0</v>
      </c>
    </row>
    <row r="574" spans="1:22">
      <c r="B574" s="18" t="str">
        <f>$B$12</f>
        <v>TOTAL</v>
      </c>
      <c r="D574" s="24">
        <f>COSS!H91</f>
        <v>218593132.84000003</v>
      </c>
      <c r="E574" s="24">
        <f>COSS!I91</f>
        <v>148988641.58551395</v>
      </c>
      <c r="F574" s="24">
        <f>COSS!J91</f>
        <v>7052186.0279369364</v>
      </c>
      <c r="G574" s="24">
        <f>COSS!K91</f>
        <v>24800395.478037395</v>
      </c>
      <c r="H574" s="24">
        <f>COSS!L91</f>
        <v>643895.92342313845</v>
      </c>
      <c r="I574" s="24">
        <f>COSS!M91</f>
        <v>0</v>
      </c>
      <c r="J574" s="24">
        <f>COSS!O91</f>
        <v>18149322.805017557</v>
      </c>
      <c r="K574" s="24">
        <f>COSS!P91</f>
        <v>2909648.6383384834</v>
      </c>
      <c r="L574" s="24">
        <f>COSS!Q91</f>
        <v>0</v>
      </c>
      <c r="M574" s="24">
        <f>COSS!R91</f>
        <v>0</v>
      </c>
      <c r="N574" s="24">
        <f>COSS!T91</f>
        <v>625250.49538741878</v>
      </c>
      <c r="O574" s="24">
        <f>COSS!U91</f>
        <v>8981928.0776529051</v>
      </c>
      <c r="P574" s="24">
        <f>COSS!V91</f>
        <v>0</v>
      </c>
      <c r="Q574" s="24">
        <f>COSS!W91</f>
        <v>0</v>
      </c>
      <c r="R574" s="24">
        <f>COSS!Y91</f>
        <v>5642920.9079826241</v>
      </c>
      <c r="S574" s="24">
        <f>COSS!Z91</f>
        <v>78595.118563523647</v>
      </c>
      <c r="T574" s="24">
        <f>COSS!AB91</f>
        <v>73347.531725514113</v>
      </c>
      <c r="U574" s="24">
        <f>COSS!AC91</f>
        <v>546554.78625588364</v>
      </c>
      <c r="V574" s="24">
        <f>COSS!AD91</f>
        <v>100445.46416469854</v>
      </c>
    </row>
    <row r="575" spans="1:22">
      <c r="A575" s="130" t="s">
        <v>67</v>
      </c>
      <c r="B575" s="18" t="str">
        <f>$B$5</f>
        <v>PRODUCTION</v>
      </c>
      <c r="C575" s="22"/>
      <c r="D575" s="23">
        <f t="shared" ref="D575:D582" si="415">SUM(E575:V575)</f>
        <v>0</v>
      </c>
      <c r="E575" s="23">
        <f>(E559+E567)/($D$566+$D$574)</f>
        <v>0</v>
      </c>
      <c r="F575" s="23">
        <f t="shared" ref="F575:V575" si="416">(F559+F567)/($D$566+$D$574)</f>
        <v>0</v>
      </c>
      <c r="G575" s="23">
        <f t="shared" si="416"/>
        <v>0</v>
      </c>
      <c r="H575" s="23">
        <f t="shared" si="416"/>
        <v>0</v>
      </c>
      <c r="I575" s="23">
        <f t="shared" ref="I575:I581" si="417">(I559+I567)/($D$566+$D$574)</f>
        <v>0</v>
      </c>
      <c r="J575" s="23">
        <f t="shared" si="416"/>
        <v>0</v>
      </c>
      <c r="K575" s="23">
        <f t="shared" si="416"/>
        <v>0</v>
      </c>
      <c r="L575" s="23">
        <f t="shared" si="416"/>
        <v>0</v>
      </c>
      <c r="M575" s="23">
        <f t="shared" ref="M575:N581" si="418">(M559+M567)/($D$566+$D$574)</f>
        <v>0</v>
      </c>
      <c r="N575" s="23">
        <f t="shared" si="418"/>
        <v>0</v>
      </c>
      <c r="O575" s="23">
        <f t="shared" si="416"/>
        <v>0</v>
      </c>
      <c r="P575" s="23">
        <f t="shared" si="416"/>
        <v>0</v>
      </c>
      <c r="Q575" s="23">
        <f t="shared" ref="Q575:Q581" si="419">(Q559+Q567)/($D$566+$D$574)</f>
        <v>0</v>
      </c>
      <c r="R575" s="23">
        <f t="shared" si="416"/>
        <v>0</v>
      </c>
      <c r="S575" s="23">
        <f t="shared" si="416"/>
        <v>0</v>
      </c>
      <c r="T575" s="23">
        <f t="shared" si="416"/>
        <v>0</v>
      </c>
      <c r="U575" s="23">
        <f t="shared" ref="U575:U581" si="420">(U559+U567)/($D$566+$D$574)</f>
        <v>0</v>
      </c>
      <c r="V575" s="23">
        <f t="shared" si="416"/>
        <v>0</v>
      </c>
    </row>
    <row r="576" spans="1:22">
      <c r="A576" s="18" t="str">
        <f t="shared" ref="A576:A582" si="421">A575</f>
        <v>TOTOHLINES</v>
      </c>
      <c r="B576" s="18" t="str">
        <f>$B$6</f>
        <v>BULKTRAN</v>
      </c>
      <c r="C576" s="22"/>
      <c r="D576" s="23">
        <f t="shared" si="415"/>
        <v>0</v>
      </c>
      <c r="E576" s="23">
        <f t="shared" ref="E576:V576" si="422">(E560+E568)/($D$566+$D$574)</f>
        <v>0</v>
      </c>
      <c r="F576" s="23">
        <f t="shared" si="422"/>
        <v>0</v>
      </c>
      <c r="G576" s="23">
        <f t="shared" si="422"/>
        <v>0</v>
      </c>
      <c r="H576" s="23">
        <f t="shared" si="422"/>
        <v>0</v>
      </c>
      <c r="I576" s="23">
        <f t="shared" si="417"/>
        <v>0</v>
      </c>
      <c r="J576" s="23">
        <f t="shared" si="422"/>
        <v>0</v>
      </c>
      <c r="K576" s="23">
        <f t="shared" si="422"/>
        <v>0</v>
      </c>
      <c r="L576" s="23">
        <f t="shared" si="422"/>
        <v>0</v>
      </c>
      <c r="M576" s="23">
        <f t="shared" si="418"/>
        <v>0</v>
      </c>
      <c r="N576" s="23">
        <f t="shared" si="418"/>
        <v>0</v>
      </c>
      <c r="O576" s="23">
        <f t="shared" si="422"/>
        <v>0</v>
      </c>
      <c r="P576" s="23">
        <f t="shared" si="422"/>
        <v>0</v>
      </c>
      <c r="Q576" s="23">
        <f t="shared" si="419"/>
        <v>0</v>
      </c>
      <c r="R576" s="23">
        <f t="shared" si="422"/>
        <v>0</v>
      </c>
      <c r="S576" s="23">
        <f t="shared" si="422"/>
        <v>0</v>
      </c>
      <c r="T576" s="23">
        <f t="shared" si="422"/>
        <v>0</v>
      </c>
      <c r="U576" s="23">
        <f t="shared" si="420"/>
        <v>0</v>
      </c>
      <c r="V576" s="23">
        <f t="shared" si="422"/>
        <v>0</v>
      </c>
    </row>
    <row r="577" spans="1:22">
      <c r="A577" s="18" t="str">
        <f t="shared" si="421"/>
        <v>TOTOHLINES</v>
      </c>
      <c r="B577" s="18" t="str">
        <f>$B$7</f>
        <v>SUBTRAN</v>
      </c>
      <c r="C577" s="22"/>
      <c r="D577" s="23">
        <f t="shared" si="415"/>
        <v>0</v>
      </c>
      <c r="E577" s="23">
        <f t="shared" ref="E577:V577" si="423">(E561+E569)/($D$566+$D$574)</f>
        <v>0</v>
      </c>
      <c r="F577" s="23">
        <f t="shared" si="423"/>
        <v>0</v>
      </c>
      <c r="G577" s="23">
        <f t="shared" si="423"/>
        <v>0</v>
      </c>
      <c r="H577" s="23">
        <f t="shared" si="423"/>
        <v>0</v>
      </c>
      <c r="I577" s="23">
        <f t="shared" si="417"/>
        <v>0</v>
      </c>
      <c r="J577" s="23">
        <f t="shared" si="423"/>
        <v>0</v>
      </c>
      <c r="K577" s="23">
        <f t="shared" si="423"/>
        <v>0</v>
      </c>
      <c r="L577" s="23">
        <f t="shared" si="423"/>
        <v>0</v>
      </c>
      <c r="M577" s="23">
        <f t="shared" si="418"/>
        <v>0</v>
      </c>
      <c r="N577" s="23">
        <f t="shared" si="418"/>
        <v>0</v>
      </c>
      <c r="O577" s="23">
        <f t="shared" si="423"/>
        <v>0</v>
      </c>
      <c r="P577" s="23">
        <f t="shared" si="423"/>
        <v>0</v>
      </c>
      <c r="Q577" s="23">
        <f t="shared" si="419"/>
        <v>0</v>
      </c>
      <c r="R577" s="23">
        <f t="shared" si="423"/>
        <v>0</v>
      </c>
      <c r="S577" s="23">
        <f t="shared" si="423"/>
        <v>0</v>
      </c>
      <c r="T577" s="23">
        <f t="shared" si="423"/>
        <v>0</v>
      </c>
      <c r="U577" s="23">
        <f t="shared" si="420"/>
        <v>0</v>
      </c>
      <c r="V577" s="23">
        <f t="shared" si="423"/>
        <v>0</v>
      </c>
    </row>
    <row r="578" spans="1:22">
      <c r="A578" s="18" t="str">
        <f t="shared" si="421"/>
        <v>TOTOHLINES</v>
      </c>
      <c r="B578" s="18" t="str">
        <f>$B$8</f>
        <v>DISTPRI</v>
      </c>
      <c r="C578" s="22"/>
      <c r="D578" s="23">
        <f t="shared" si="415"/>
        <v>0.70562024824474268</v>
      </c>
      <c r="E578" s="23">
        <f t="shared" ref="E578:V578" si="424">(E562+E570)/($D$566+$D$574)</f>
        <v>0.47159610697767346</v>
      </c>
      <c r="F578" s="23">
        <f t="shared" si="424"/>
        <v>2.2229809363870173E-2</v>
      </c>
      <c r="G578" s="23">
        <f t="shared" si="424"/>
        <v>8.0717802118336276E-2</v>
      </c>
      <c r="H578" s="23">
        <f t="shared" si="424"/>
        <v>2.4946000951762263E-3</v>
      </c>
      <c r="I578" s="23">
        <f t="shared" si="417"/>
        <v>0</v>
      </c>
      <c r="J578" s="23">
        <f t="shared" si="424"/>
        <v>6.052424332326399E-2</v>
      </c>
      <c r="K578" s="23">
        <f t="shared" si="424"/>
        <v>1.1272644391877393E-2</v>
      </c>
      <c r="L578" s="23">
        <f t="shared" si="424"/>
        <v>0</v>
      </c>
      <c r="M578" s="23">
        <f t="shared" si="418"/>
        <v>0</v>
      </c>
      <c r="N578" s="23">
        <f t="shared" si="418"/>
        <v>2.1576519762184624E-3</v>
      </c>
      <c r="O578" s="23">
        <f t="shared" si="424"/>
        <v>3.4798043942040252E-2</v>
      </c>
      <c r="P578" s="23">
        <f t="shared" si="424"/>
        <v>0</v>
      </c>
      <c r="Q578" s="23">
        <f t="shared" si="419"/>
        <v>0</v>
      </c>
      <c r="R578" s="23">
        <f t="shared" si="424"/>
        <v>1.8250840790790437E-2</v>
      </c>
      <c r="S578" s="23">
        <f t="shared" si="424"/>
        <v>3.0449546753864002E-4</v>
      </c>
      <c r="T578" s="23">
        <f t="shared" si="424"/>
        <v>2.4669234930031905E-4</v>
      </c>
      <c r="U578" s="23">
        <f t="shared" si="420"/>
        <v>8.4513371583997885E-4</v>
      </c>
      <c r="V578" s="23">
        <f t="shared" si="424"/>
        <v>1.8218373281731016E-4</v>
      </c>
    </row>
    <row r="579" spans="1:22">
      <c r="A579" s="18" t="str">
        <f t="shared" si="421"/>
        <v>TOTOHLINES</v>
      </c>
      <c r="B579" s="18" t="str">
        <f>$B$9</f>
        <v>DISTSEC</v>
      </c>
      <c r="C579" s="22"/>
      <c r="D579" s="23">
        <f t="shared" si="415"/>
        <v>0.29437975175525699</v>
      </c>
      <c r="E579" s="23">
        <f t="shared" ref="E579:V579" si="425">(E563+E571)/($D$566+$D$574)</f>
        <v>0.22010816771017114</v>
      </c>
      <c r="F579" s="23">
        <f t="shared" si="425"/>
        <v>1.0611484915842786E-2</v>
      </c>
      <c r="G579" s="23">
        <f t="shared" si="425"/>
        <v>3.2019272194029405E-2</v>
      </c>
      <c r="H579" s="23">
        <f t="shared" si="425"/>
        <v>0</v>
      </c>
      <c r="I579" s="23">
        <f t="shared" si="417"/>
        <v>0</v>
      </c>
      <c r="J579" s="23">
        <f t="shared" si="425"/>
        <v>2.0402804868664685E-2</v>
      </c>
      <c r="K579" s="23">
        <f t="shared" si="425"/>
        <v>0</v>
      </c>
      <c r="L579" s="23">
        <f t="shared" si="425"/>
        <v>0</v>
      </c>
      <c r="M579" s="23">
        <f t="shared" si="418"/>
        <v>0</v>
      </c>
      <c r="N579" s="23">
        <f t="shared" si="418"/>
        <v>5.5164904128968541E-4</v>
      </c>
      <c r="O579" s="23">
        <f t="shared" si="425"/>
        <v>0</v>
      </c>
      <c r="P579" s="23">
        <f t="shared" si="425"/>
        <v>0</v>
      </c>
      <c r="Q579" s="23">
        <f t="shared" si="419"/>
        <v>0</v>
      </c>
      <c r="R579" s="23">
        <f t="shared" si="425"/>
        <v>7.5254540540073498E-3</v>
      </c>
      <c r="S579" s="23">
        <f t="shared" si="425"/>
        <v>0</v>
      </c>
      <c r="T579" s="23">
        <f t="shared" si="425"/>
        <v>7.8091878803258539E-5</v>
      </c>
      <c r="U579" s="23">
        <f t="shared" si="420"/>
        <v>2.6515196387506402E-3</v>
      </c>
      <c r="V579" s="23">
        <f t="shared" si="425"/>
        <v>4.3130745369799716E-4</v>
      </c>
    </row>
    <row r="580" spans="1:22">
      <c r="A580" s="18" t="str">
        <f t="shared" si="421"/>
        <v>TOTOHLINES</v>
      </c>
      <c r="B580" s="18" t="str">
        <f>$B$10</f>
        <v>ENERGY</v>
      </c>
      <c r="C580" s="22"/>
      <c r="D580" s="23">
        <f t="shared" si="415"/>
        <v>0</v>
      </c>
      <c r="E580" s="23">
        <f t="shared" ref="E580:V580" si="426">(E564+E572)/($D$566+$D$574)</f>
        <v>0</v>
      </c>
      <c r="F580" s="23">
        <f t="shared" si="426"/>
        <v>0</v>
      </c>
      <c r="G580" s="23">
        <f t="shared" si="426"/>
        <v>0</v>
      </c>
      <c r="H580" s="23">
        <f t="shared" si="426"/>
        <v>0</v>
      </c>
      <c r="I580" s="23">
        <f t="shared" si="417"/>
        <v>0</v>
      </c>
      <c r="J580" s="23">
        <f t="shared" si="426"/>
        <v>0</v>
      </c>
      <c r="K580" s="23">
        <f t="shared" si="426"/>
        <v>0</v>
      </c>
      <c r="L580" s="23">
        <f t="shared" si="426"/>
        <v>0</v>
      </c>
      <c r="M580" s="23">
        <f t="shared" si="418"/>
        <v>0</v>
      </c>
      <c r="N580" s="23">
        <f t="shared" si="418"/>
        <v>0</v>
      </c>
      <c r="O580" s="23">
        <f t="shared" si="426"/>
        <v>0</v>
      </c>
      <c r="P580" s="23">
        <f t="shared" si="426"/>
        <v>0</v>
      </c>
      <c r="Q580" s="23">
        <f t="shared" si="419"/>
        <v>0</v>
      </c>
      <c r="R580" s="23">
        <f t="shared" si="426"/>
        <v>0</v>
      </c>
      <c r="S580" s="23">
        <f t="shared" si="426"/>
        <v>0</v>
      </c>
      <c r="T580" s="23">
        <f t="shared" si="426"/>
        <v>0</v>
      </c>
      <c r="U580" s="23">
        <f t="shared" si="420"/>
        <v>0</v>
      </c>
      <c r="V580" s="23">
        <f t="shared" si="426"/>
        <v>0</v>
      </c>
    </row>
    <row r="581" spans="1:22">
      <c r="A581" s="18" t="str">
        <f t="shared" si="421"/>
        <v>TOTOHLINES</v>
      </c>
      <c r="B581" s="18" t="str">
        <f>$B$11</f>
        <v>CUSTOMER</v>
      </c>
      <c r="C581" s="22"/>
      <c r="D581" s="23">
        <f t="shared" si="415"/>
        <v>0</v>
      </c>
      <c r="E581" s="23">
        <f t="shared" ref="E581:V581" si="427">(E565+E573)/($D$566+$D$574)</f>
        <v>0</v>
      </c>
      <c r="F581" s="23">
        <f t="shared" si="427"/>
        <v>0</v>
      </c>
      <c r="G581" s="23">
        <f t="shared" si="427"/>
        <v>0</v>
      </c>
      <c r="H581" s="23">
        <f t="shared" si="427"/>
        <v>0</v>
      </c>
      <c r="I581" s="23">
        <f t="shared" si="417"/>
        <v>0</v>
      </c>
      <c r="J581" s="23">
        <f t="shared" si="427"/>
        <v>0</v>
      </c>
      <c r="K581" s="23">
        <f t="shared" si="427"/>
        <v>0</v>
      </c>
      <c r="L581" s="23">
        <f t="shared" si="427"/>
        <v>0</v>
      </c>
      <c r="M581" s="23">
        <f t="shared" si="418"/>
        <v>0</v>
      </c>
      <c r="N581" s="23">
        <f t="shared" si="418"/>
        <v>0</v>
      </c>
      <c r="O581" s="23">
        <f t="shared" si="427"/>
        <v>0</v>
      </c>
      <c r="P581" s="23">
        <f t="shared" si="427"/>
        <v>0</v>
      </c>
      <c r="Q581" s="23">
        <f t="shared" si="419"/>
        <v>0</v>
      </c>
      <c r="R581" s="23">
        <f t="shared" si="427"/>
        <v>0</v>
      </c>
      <c r="S581" s="23">
        <f t="shared" si="427"/>
        <v>0</v>
      </c>
      <c r="T581" s="23">
        <f t="shared" si="427"/>
        <v>0</v>
      </c>
      <c r="U581" s="23">
        <f t="shared" si="420"/>
        <v>0</v>
      </c>
      <c r="V581" s="23">
        <f t="shared" si="427"/>
        <v>0</v>
      </c>
    </row>
    <row r="582" spans="1:22">
      <c r="A582" s="18" t="str">
        <f t="shared" si="421"/>
        <v>TOTOHLINES</v>
      </c>
      <c r="B582" s="18" t="str">
        <f>$B$12</f>
        <v>TOTAL</v>
      </c>
      <c r="C582" s="22"/>
      <c r="D582" s="23">
        <f t="shared" si="415"/>
        <v>0.99999999999999967</v>
      </c>
      <c r="E582" s="23">
        <f t="shared" ref="E582:V582" si="428">SUM(E575:E581)</f>
        <v>0.69170427468784457</v>
      </c>
      <c r="F582" s="23">
        <f t="shared" si="428"/>
        <v>3.2841294279712961E-2</v>
      </c>
      <c r="G582" s="23">
        <f t="shared" si="428"/>
        <v>0.11273707431236568</v>
      </c>
      <c r="H582" s="23">
        <f t="shared" si="428"/>
        <v>2.4946000951762263E-3</v>
      </c>
      <c r="I582" s="23">
        <f t="shared" si="428"/>
        <v>0</v>
      </c>
      <c r="J582" s="23">
        <f t="shared" si="428"/>
        <v>8.0927048191928669E-2</v>
      </c>
      <c r="K582" s="23">
        <f t="shared" si="428"/>
        <v>1.1272644391877393E-2</v>
      </c>
      <c r="L582" s="23">
        <f t="shared" si="428"/>
        <v>0</v>
      </c>
      <c r="M582" s="23">
        <f t="shared" si="428"/>
        <v>0</v>
      </c>
      <c r="N582" s="23">
        <f t="shared" si="428"/>
        <v>2.7093010175081476E-3</v>
      </c>
      <c r="O582" s="23">
        <f t="shared" si="428"/>
        <v>3.4798043942040252E-2</v>
      </c>
      <c r="P582" s="23">
        <f t="shared" si="428"/>
        <v>0</v>
      </c>
      <c r="Q582" s="23">
        <f t="shared" si="428"/>
        <v>0</v>
      </c>
      <c r="R582" s="23">
        <f t="shared" si="428"/>
        <v>2.5776294844797785E-2</v>
      </c>
      <c r="S582" s="23">
        <f t="shared" si="428"/>
        <v>3.0449546753864002E-4</v>
      </c>
      <c r="T582" s="23">
        <f t="shared" si="428"/>
        <v>3.2478422810357758E-4</v>
      </c>
      <c r="U582" s="23">
        <f t="shared" si="428"/>
        <v>3.4966533545906192E-3</v>
      </c>
      <c r="V582" s="23">
        <f t="shared" si="428"/>
        <v>6.1349118651530729E-4</v>
      </c>
    </row>
    <row r="583" spans="1:22">
      <c r="C583" s="22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</row>
    <row r="584" spans="1:22" ht="12">
      <c r="A584" s="38" t="str">
        <f>COSS!D99</f>
        <v>366 Underground Conduit</v>
      </c>
      <c r="B584" s="18" t="str">
        <f>$B$5</f>
        <v>PRODUCTION</v>
      </c>
      <c r="D584" s="24">
        <f>COSS!H92</f>
        <v>0</v>
      </c>
      <c r="E584" s="24">
        <f>COSS!I92</f>
        <v>0</v>
      </c>
      <c r="F584" s="24">
        <f>COSS!J92</f>
        <v>0</v>
      </c>
      <c r="G584" s="24">
        <f>COSS!K92</f>
        <v>0</v>
      </c>
      <c r="H584" s="24">
        <f>COSS!L92</f>
        <v>0</v>
      </c>
      <c r="I584" s="24">
        <f>COSS!M92</f>
        <v>0</v>
      </c>
      <c r="J584" s="24">
        <f>COSS!O92</f>
        <v>0</v>
      </c>
      <c r="K584" s="24">
        <f>COSS!P92</f>
        <v>0</v>
      </c>
      <c r="L584" s="24">
        <f>COSS!Q92</f>
        <v>0</v>
      </c>
      <c r="M584" s="24">
        <f>COSS!R92</f>
        <v>0</v>
      </c>
      <c r="N584" s="24">
        <f>COSS!T92</f>
        <v>0</v>
      </c>
      <c r="O584" s="24">
        <f>COSS!U92</f>
        <v>0</v>
      </c>
      <c r="P584" s="24">
        <f>COSS!V92</f>
        <v>0</v>
      </c>
      <c r="Q584" s="24">
        <f>COSS!W92</f>
        <v>0</v>
      </c>
      <c r="R584" s="24">
        <f>COSS!Y92</f>
        <v>0</v>
      </c>
      <c r="S584" s="24">
        <f>COSS!Z92</f>
        <v>0</v>
      </c>
      <c r="T584" s="24">
        <f>COSS!AB92</f>
        <v>0</v>
      </c>
      <c r="U584" s="24">
        <f>COSS!AC92</f>
        <v>0</v>
      </c>
      <c r="V584" s="24">
        <f>COSS!AD92</f>
        <v>0</v>
      </c>
    </row>
    <row r="585" spans="1:22">
      <c r="B585" s="18" t="str">
        <f>$B$6</f>
        <v>BULKTRAN</v>
      </c>
      <c r="D585" s="24">
        <f>COSS!H93</f>
        <v>0</v>
      </c>
      <c r="E585" s="24">
        <f>COSS!I93</f>
        <v>0</v>
      </c>
      <c r="F585" s="24">
        <f>COSS!J93</f>
        <v>0</v>
      </c>
      <c r="G585" s="24">
        <f>COSS!K93</f>
        <v>0</v>
      </c>
      <c r="H585" s="24">
        <f>COSS!L93</f>
        <v>0</v>
      </c>
      <c r="I585" s="24">
        <f>COSS!M93</f>
        <v>0</v>
      </c>
      <c r="J585" s="24">
        <f>COSS!O93</f>
        <v>0</v>
      </c>
      <c r="K585" s="24">
        <f>COSS!P93</f>
        <v>0</v>
      </c>
      <c r="L585" s="24">
        <f>COSS!Q93</f>
        <v>0</v>
      </c>
      <c r="M585" s="24">
        <f>COSS!R93</f>
        <v>0</v>
      </c>
      <c r="N585" s="24">
        <f>COSS!T93</f>
        <v>0</v>
      </c>
      <c r="O585" s="24">
        <f>COSS!U93</f>
        <v>0</v>
      </c>
      <c r="P585" s="24">
        <f>COSS!V93</f>
        <v>0</v>
      </c>
      <c r="Q585" s="24">
        <f>COSS!W93</f>
        <v>0</v>
      </c>
      <c r="R585" s="24">
        <f>COSS!Y93</f>
        <v>0</v>
      </c>
      <c r="S585" s="24">
        <f>COSS!Z93</f>
        <v>0</v>
      </c>
      <c r="T585" s="24">
        <f>COSS!AB93</f>
        <v>0</v>
      </c>
      <c r="U585" s="24">
        <f>COSS!AC93</f>
        <v>0</v>
      </c>
      <c r="V585" s="24">
        <f>COSS!AD93</f>
        <v>0</v>
      </c>
    </row>
    <row r="586" spans="1:22">
      <c r="B586" s="18" t="str">
        <f>$B$7</f>
        <v>SUBTRAN</v>
      </c>
      <c r="D586" s="24">
        <f>COSS!H94</f>
        <v>0</v>
      </c>
      <c r="E586" s="24">
        <f>COSS!I94</f>
        <v>0</v>
      </c>
      <c r="F586" s="24">
        <f>COSS!J94</f>
        <v>0</v>
      </c>
      <c r="G586" s="24">
        <f>COSS!K94</f>
        <v>0</v>
      </c>
      <c r="H586" s="24">
        <f>COSS!L94</f>
        <v>0</v>
      </c>
      <c r="I586" s="24">
        <f>COSS!M94</f>
        <v>0</v>
      </c>
      <c r="J586" s="24">
        <f>COSS!O94</f>
        <v>0</v>
      </c>
      <c r="K586" s="24">
        <f>COSS!P94</f>
        <v>0</v>
      </c>
      <c r="L586" s="24">
        <f>COSS!Q94</f>
        <v>0</v>
      </c>
      <c r="M586" s="24">
        <f>COSS!R94</f>
        <v>0</v>
      </c>
      <c r="N586" s="24">
        <f>COSS!T94</f>
        <v>0</v>
      </c>
      <c r="O586" s="24">
        <f>COSS!U94</f>
        <v>0</v>
      </c>
      <c r="P586" s="24">
        <f>COSS!V94</f>
        <v>0</v>
      </c>
      <c r="Q586" s="24">
        <f>COSS!W94</f>
        <v>0</v>
      </c>
      <c r="R586" s="24">
        <f>COSS!Y94</f>
        <v>0</v>
      </c>
      <c r="S586" s="24">
        <f>COSS!Z94</f>
        <v>0</v>
      </c>
      <c r="T586" s="24">
        <f>COSS!AB94</f>
        <v>0</v>
      </c>
      <c r="U586" s="24">
        <f>COSS!AC94</f>
        <v>0</v>
      </c>
      <c r="V586" s="24">
        <f>COSS!AD94</f>
        <v>0</v>
      </c>
    </row>
    <row r="587" spans="1:22">
      <c r="B587" s="18" t="str">
        <f>$B$8</f>
        <v>DISTPRI</v>
      </c>
      <c r="D587" s="24">
        <f>COSS!H95</f>
        <v>5843003.0076299999</v>
      </c>
      <c r="E587" s="24">
        <f>COSS!I95</f>
        <v>3905128.117158839</v>
      </c>
      <c r="F587" s="24">
        <f>COSS!J95</f>
        <v>184077.54496166791</v>
      </c>
      <c r="G587" s="24">
        <f>COSS!K95</f>
        <v>668396.86321350664</v>
      </c>
      <c r="H587" s="24">
        <f>COSS!L95</f>
        <v>20656.941031960203</v>
      </c>
      <c r="I587" s="24">
        <f>COSS!M95</f>
        <v>0</v>
      </c>
      <c r="J587" s="24">
        <f>COSS!O95</f>
        <v>501180.82162758586</v>
      </c>
      <c r="K587" s="24">
        <f>COSS!P95</f>
        <v>93344.961754608768</v>
      </c>
      <c r="L587" s="24">
        <f>COSS!Q95</f>
        <v>0</v>
      </c>
      <c r="M587" s="24">
        <f>COSS!R95</f>
        <v>0</v>
      </c>
      <c r="N587" s="24">
        <f>COSS!T95</f>
        <v>17866.787436760915</v>
      </c>
      <c r="O587" s="24">
        <f>COSS!U95</f>
        <v>288150.85156464955</v>
      </c>
      <c r="P587" s="24">
        <f>COSS!V95</f>
        <v>0</v>
      </c>
      <c r="Q587" s="24">
        <f>COSS!W95</f>
        <v>0</v>
      </c>
      <c r="R587" s="24">
        <f>COSS!Y95</f>
        <v>151129.04979361795</v>
      </c>
      <c r="S587" s="24">
        <f>COSS!Z95</f>
        <v>2521.4241471439123</v>
      </c>
      <c r="T587" s="24">
        <f>COSS!AB95</f>
        <v>2042.7760434974361</v>
      </c>
      <c r="U587" s="24">
        <f>COSS!AC95</f>
        <v>6998.2669230174051</v>
      </c>
      <c r="V587" s="24">
        <f>COSS!AD95</f>
        <v>1508.6019731446029</v>
      </c>
    </row>
    <row r="588" spans="1:22">
      <c r="B588" s="18" t="str">
        <f>$B$9</f>
        <v>DISTSEC</v>
      </c>
      <c r="D588" s="24">
        <f>COSS!H96</f>
        <v>1375036.5323700001</v>
      </c>
      <c r="E588" s="24">
        <f>COSS!I96</f>
        <v>1028116.8112613009</v>
      </c>
      <c r="F588" s="24">
        <f>COSS!J96</f>
        <v>49565.8391413684</v>
      </c>
      <c r="G588" s="24">
        <f>COSS!K96</f>
        <v>149560.79262983182</v>
      </c>
      <c r="H588" s="24">
        <f>COSS!L96</f>
        <v>0</v>
      </c>
      <c r="I588" s="24">
        <f>COSS!M96</f>
        <v>0</v>
      </c>
      <c r="J588" s="24">
        <f>COSS!O96</f>
        <v>95300.719189934738</v>
      </c>
      <c r="K588" s="24">
        <f>COSS!P96</f>
        <v>0</v>
      </c>
      <c r="L588" s="24">
        <f>COSS!Q96</f>
        <v>0</v>
      </c>
      <c r="M588" s="24">
        <f>COSS!R96</f>
        <v>0</v>
      </c>
      <c r="N588" s="24">
        <f>COSS!T96</f>
        <v>2576.7315187181798</v>
      </c>
      <c r="O588" s="24">
        <f>COSS!U96</f>
        <v>0</v>
      </c>
      <c r="P588" s="24">
        <f>COSS!V96</f>
        <v>0</v>
      </c>
      <c r="Q588" s="24">
        <f>COSS!W96</f>
        <v>0</v>
      </c>
      <c r="R588" s="24">
        <f>COSS!Y96</f>
        <v>35151.107320502844</v>
      </c>
      <c r="S588" s="24">
        <f>COSS!Z96</f>
        <v>0</v>
      </c>
      <c r="T588" s="24">
        <f>COSS!AB96</f>
        <v>364.76417143378944</v>
      </c>
      <c r="U588" s="24">
        <f>COSS!AC96</f>
        <v>12385.146559298053</v>
      </c>
      <c r="V588" s="24">
        <f>COSS!AD96</f>
        <v>2014.6205776112374</v>
      </c>
    </row>
    <row r="589" spans="1:22">
      <c r="B589" s="18" t="str">
        <f>$B$10</f>
        <v>ENERGY</v>
      </c>
      <c r="D589" s="24">
        <f>COSS!H97</f>
        <v>0</v>
      </c>
      <c r="E589" s="24">
        <f>COSS!I97</f>
        <v>0</v>
      </c>
      <c r="F589" s="24">
        <f>COSS!J97</f>
        <v>0</v>
      </c>
      <c r="G589" s="24">
        <f>COSS!K97</f>
        <v>0</v>
      </c>
      <c r="H589" s="24">
        <f>COSS!L97</f>
        <v>0</v>
      </c>
      <c r="I589" s="24">
        <f>COSS!M97</f>
        <v>0</v>
      </c>
      <c r="J589" s="24">
        <f>COSS!O97</f>
        <v>0</v>
      </c>
      <c r="K589" s="24">
        <f>COSS!P97</f>
        <v>0</v>
      </c>
      <c r="L589" s="24">
        <f>COSS!Q97</f>
        <v>0</v>
      </c>
      <c r="M589" s="24">
        <f>COSS!R97</f>
        <v>0</v>
      </c>
      <c r="N589" s="24">
        <f>COSS!T97</f>
        <v>0</v>
      </c>
      <c r="O589" s="24">
        <f>COSS!U97</f>
        <v>0</v>
      </c>
      <c r="P589" s="24">
        <f>COSS!V97</f>
        <v>0</v>
      </c>
      <c r="Q589" s="24">
        <f>COSS!W97</f>
        <v>0</v>
      </c>
      <c r="R589" s="24">
        <f>COSS!Y97</f>
        <v>0</v>
      </c>
      <c r="S589" s="24">
        <f>COSS!Z97</f>
        <v>0</v>
      </c>
      <c r="T589" s="24">
        <f>COSS!AB97</f>
        <v>0</v>
      </c>
      <c r="U589" s="24">
        <f>COSS!AC97</f>
        <v>0</v>
      </c>
      <c r="V589" s="24">
        <f>COSS!AD97</f>
        <v>0</v>
      </c>
    </row>
    <row r="590" spans="1:22">
      <c r="B590" s="18" t="str">
        <f>$B$11</f>
        <v>CUSTOMER</v>
      </c>
      <c r="D590" s="24">
        <f>COSS!H98</f>
        <v>0</v>
      </c>
      <c r="E590" s="24">
        <f>COSS!I98</f>
        <v>0</v>
      </c>
      <c r="F590" s="24">
        <f>COSS!J98</f>
        <v>0</v>
      </c>
      <c r="G590" s="24">
        <f>COSS!K98</f>
        <v>0</v>
      </c>
      <c r="H590" s="24">
        <f>COSS!L98</f>
        <v>0</v>
      </c>
      <c r="I590" s="24">
        <f>COSS!M98</f>
        <v>0</v>
      </c>
      <c r="J590" s="24">
        <f>COSS!O98</f>
        <v>0</v>
      </c>
      <c r="K590" s="24">
        <f>COSS!P98</f>
        <v>0</v>
      </c>
      <c r="L590" s="24">
        <f>COSS!Q98</f>
        <v>0</v>
      </c>
      <c r="M590" s="24">
        <f>COSS!R98</f>
        <v>0</v>
      </c>
      <c r="N590" s="24">
        <f>COSS!T98</f>
        <v>0</v>
      </c>
      <c r="O590" s="24">
        <f>COSS!U98</f>
        <v>0</v>
      </c>
      <c r="P590" s="24">
        <f>COSS!V98</f>
        <v>0</v>
      </c>
      <c r="Q590" s="24">
        <f>COSS!W98</f>
        <v>0</v>
      </c>
      <c r="R590" s="24">
        <f>COSS!Y98</f>
        <v>0</v>
      </c>
      <c r="S590" s="24">
        <f>COSS!Z98</f>
        <v>0</v>
      </c>
      <c r="T590" s="24">
        <f>COSS!AB98</f>
        <v>0</v>
      </c>
      <c r="U590" s="24">
        <f>COSS!AC98</f>
        <v>0</v>
      </c>
      <c r="V590" s="24">
        <f>COSS!AD98</f>
        <v>0</v>
      </c>
    </row>
    <row r="591" spans="1:22">
      <c r="B591" s="18" t="str">
        <f>$B$12</f>
        <v>TOTAL</v>
      </c>
      <c r="D591" s="24">
        <f>COSS!H99</f>
        <v>7218039.5400000028</v>
      </c>
      <c r="E591" s="24">
        <f>COSS!I99</f>
        <v>4933244.9284201404</v>
      </c>
      <c r="F591" s="24">
        <f>COSS!J99</f>
        <v>233643.38410303634</v>
      </c>
      <c r="G591" s="24">
        <f>COSS!K99</f>
        <v>817957.65584333858</v>
      </c>
      <c r="H591" s="24">
        <f>COSS!L99</f>
        <v>20656.941031960203</v>
      </c>
      <c r="I591" s="24">
        <f>COSS!M99</f>
        <v>0</v>
      </c>
      <c r="J591" s="24">
        <f>COSS!O99</f>
        <v>596481.54081752058</v>
      </c>
      <c r="K591" s="24">
        <f>COSS!P99</f>
        <v>93344.961754608768</v>
      </c>
      <c r="L591" s="24">
        <f>COSS!Q99</f>
        <v>0</v>
      </c>
      <c r="M591" s="24">
        <f>COSS!R99</f>
        <v>0</v>
      </c>
      <c r="N591" s="24">
        <f>COSS!T99</f>
        <v>20443.518955479092</v>
      </c>
      <c r="O591" s="24">
        <f>COSS!U99</f>
        <v>288150.85156464955</v>
      </c>
      <c r="P591" s="24">
        <f>COSS!V99</f>
        <v>0</v>
      </c>
      <c r="Q591" s="24">
        <f>COSS!W99</f>
        <v>0</v>
      </c>
      <c r="R591" s="24">
        <f>COSS!Y99</f>
        <v>186280.15711412081</v>
      </c>
      <c r="S591" s="24">
        <f>COSS!Z99</f>
        <v>2521.4241471439123</v>
      </c>
      <c r="T591" s="24">
        <f>COSS!AB99</f>
        <v>2407.5402149312258</v>
      </c>
      <c r="U591" s="24">
        <f>COSS!AC99</f>
        <v>19383.413482315456</v>
      </c>
      <c r="V591" s="24">
        <f>COSS!AD99</f>
        <v>3523.2225507558401</v>
      </c>
    </row>
    <row r="592" spans="1:22" ht="12">
      <c r="A592" s="38" t="str">
        <f>COSS!D107</f>
        <v>367 Underground Lines</v>
      </c>
      <c r="B592" s="18" t="str">
        <f>$B$5</f>
        <v>PRODUCTION</v>
      </c>
      <c r="D592" s="24">
        <f>COSS!H100</f>
        <v>0</v>
      </c>
      <c r="E592" s="24">
        <f>COSS!I100</f>
        <v>0</v>
      </c>
      <c r="F592" s="24">
        <f>COSS!J100</f>
        <v>0</v>
      </c>
      <c r="G592" s="24">
        <f>COSS!K100</f>
        <v>0</v>
      </c>
      <c r="H592" s="24">
        <f>COSS!L100</f>
        <v>0</v>
      </c>
      <c r="I592" s="24">
        <f>COSS!M100</f>
        <v>0</v>
      </c>
      <c r="J592" s="24">
        <f>COSS!O100</f>
        <v>0</v>
      </c>
      <c r="K592" s="24">
        <f>COSS!P100</f>
        <v>0</v>
      </c>
      <c r="L592" s="24">
        <f>COSS!Q100</f>
        <v>0</v>
      </c>
      <c r="M592" s="24">
        <f>COSS!R100</f>
        <v>0</v>
      </c>
      <c r="N592" s="24">
        <f>COSS!T100</f>
        <v>0</v>
      </c>
      <c r="O592" s="24">
        <f>COSS!U100</f>
        <v>0</v>
      </c>
      <c r="P592" s="24">
        <f>COSS!V100</f>
        <v>0</v>
      </c>
      <c r="Q592" s="24">
        <f>COSS!W100</f>
        <v>0</v>
      </c>
      <c r="R592" s="24">
        <f>COSS!Y100</f>
        <v>0</v>
      </c>
      <c r="S592" s="24">
        <f>COSS!Z100</f>
        <v>0</v>
      </c>
      <c r="T592" s="24">
        <f>COSS!AB100</f>
        <v>0</v>
      </c>
      <c r="U592" s="24">
        <f>COSS!AC100</f>
        <v>0</v>
      </c>
      <c r="V592" s="24">
        <f>COSS!AD100</f>
        <v>0</v>
      </c>
    </row>
    <row r="593" spans="1:22">
      <c r="B593" s="18" t="str">
        <f>$B$6</f>
        <v>BULKTRAN</v>
      </c>
      <c r="D593" s="24">
        <f>COSS!H101</f>
        <v>0</v>
      </c>
      <c r="E593" s="24">
        <f>COSS!I101</f>
        <v>0</v>
      </c>
      <c r="F593" s="24">
        <f>COSS!J101</f>
        <v>0</v>
      </c>
      <c r="G593" s="24">
        <f>COSS!K101</f>
        <v>0</v>
      </c>
      <c r="H593" s="24">
        <f>COSS!L101</f>
        <v>0</v>
      </c>
      <c r="I593" s="24">
        <f>COSS!M101</f>
        <v>0</v>
      </c>
      <c r="J593" s="24">
        <f>COSS!O101</f>
        <v>0</v>
      </c>
      <c r="K593" s="24">
        <f>COSS!P101</f>
        <v>0</v>
      </c>
      <c r="L593" s="24">
        <f>COSS!Q101</f>
        <v>0</v>
      </c>
      <c r="M593" s="24">
        <f>COSS!R101</f>
        <v>0</v>
      </c>
      <c r="N593" s="24">
        <f>COSS!T101</f>
        <v>0</v>
      </c>
      <c r="O593" s="24">
        <f>COSS!U101</f>
        <v>0</v>
      </c>
      <c r="P593" s="24">
        <f>COSS!V101</f>
        <v>0</v>
      </c>
      <c r="Q593" s="24">
        <f>COSS!W101</f>
        <v>0</v>
      </c>
      <c r="R593" s="24">
        <f>COSS!Y101</f>
        <v>0</v>
      </c>
      <c r="S593" s="24">
        <f>COSS!Z101</f>
        <v>0</v>
      </c>
      <c r="T593" s="24">
        <f>COSS!AB101</f>
        <v>0</v>
      </c>
      <c r="U593" s="24">
        <f>COSS!AC101</f>
        <v>0</v>
      </c>
      <c r="V593" s="24">
        <f>COSS!AD101</f>
        <v>0</v>
      </c>
    </row>
    <row r="594" spans="1:22">
      <c r="B594" s="18" t="str">
        <f>$B$7</f>
        <v>SUBTRAN</v>
      </c>
      <c r="D594" s="24">
        <f>COSS!H102</f>
        <v>0</v>
      </c>
      <c r="E594" s="24">
        <f>COSS!I102</f>
        <v>0</v>
      </c>
      <c r="F594" s="24">
        <f>COSS!J102</f>
        <v>0</v>
      </c>
      <c r="G594" s="24">
        <f>COSS!K102</f>
        <v>0</v>
      </c>
      <c r="H594" s="24">
        <f>COSS!L102</f>
        <v>0</v>
      </c>
      <c r="I594" s="24">
        <f>COSS!M102</f>
        <v>0</v>
      </c>
      <c r="J594" s="24">
        <f>COSS!O102</f>
        <v>0</v>
      </c>
      <c r="K594" s="24">
        <f>COSS!P102</f>
        <v>0</v>
      </c>
      <c r="L594" s="24">
        <f>COSS!Q102</f>
        <v>0</v>
      </c>
      <c r="M594" s="24">
        <f>COSS!R102</f>
        <v>0</v>
      </c>
      <c r="N594" s="24">
        <f>COSS!T102</f>
        <v>0</v>
      </c>
      <c r="O594" s="24">
        <f>COSS!U102</f>
        <v>0</v>
      </c>
      <c r="P594" s="24">
        <f>COSS!V102</f>
        <v>0</v>
      </c>
      <c r="Q594" s="24">
        <f>COSS!W102</f>
        <v>0</v>
      </c>
      <c r="R594" s="24">
        <f>COSS!Y102</f>
        <v>0</v>
      </c>
      <c r="S594" s="24">
        <f>COSS!Z102</f>
        <v>0</v>
      </c>
      <c r="T594" s="24">
        <f>COSS!AB102</f>
        <v>0</v>
      </c>
      <c r="U594" s="24">
        <f>COSS!AC102</f>
        <v>0</v>
      </c>
      <c r="V594" s="24">
        <f>COSS!AD102</f>
        <v>0</v>
      </c>
    </row>
    <row r="595" spans="1:22">
      <c r="B595" s="18" t="str">
        <f>$B$8</f>
        <v>DISTPRI</v>
      </c>
      <c r="D595" s="24">
        <f>COSS!H103</f>
        <v>8972306.4318250027</v>
      </c>
      <c r="E595" s="24">
        <f>COSS!I103</f>
        <v>5996575.0619897051</v>
      </c>
      <c r="F595" s="24">
        <f>COSS!J103</f>
        <v>282662.8941414904</v>
      </c>
      <c r="G595" s="24">
        <f>COSS!K103</f>
        <v>1026366.3165997049</v>
      </c>
      <c r="H595" s="24">
        <f>COSS!L103</f>
        <v>31720.059811857398</v>
      </c>
      <c r="I595" s="24">
        <f>COSS!M103</f>
        <v>0</v>
      </c>
      <c r="J595" s="24">
        <f>COSS!O103</f>
        <v>769595.3439566117</v>
      </c>
      <c r="K595" s="24">
        <f>COSS!P103</f>
        <v>143337.18460108136</v>
      </c>
      <c r="L595" s="24">
        <f>COSS!Q103</f>
        <v>0</v>
      </c>
      <c r="M595" s="24">
        <f>COSS!R103</f>
        <v>0</v>
      </c>
      <c r="N595" s="24">
        <f>COSS!T103</f>
        <v>27435.59974649447</v>
      </c>
      <c r="O595" s="24">
        <f>COSS!U103</f>
        <v>442474.14137101732</v>
      </c>
      <c r="P595" s="24">
        <f>COSS!V103</f>
        <v>0</v>
      </c>
      <c r="Q595" s="24">
        <f>COSS!W103</f>
        <v>0</v>
      </c>
      <c r="R595" s="24">
        <f>COSS!Y103</f>
        <v>232068.36343027675</v>
      </c>
      <c r="S595" s="24">
        <f>COSS!Z103</f>
        <v>3871.8087365754027</v>
      </c>
      <c r="T595" s="24">
        <f>COSS!AB103</f>
        <v>3136.8138284228476</v>
      </c>
      <c r="U595" s="24">
        <f>COSS!AC103</f>
        <v>10746.288379968833</v>
      </c>
      <c r="V595" s="24">
        <f>COSS!AD103</f>
        <v>2316.5552317932902</v>
      </c>
    </row>
    <row r="596" spans="1:22">
      <c r="B596" s="18" t="str">
        <f>$B$9</f>
        <v>DISTSEC</v>
      </c>
      <c r="D596" s="24">
        <f>COSS!H104</f>
        <v>2111456.9181750002</v>
      </c>
      <c r="E596" s="24">
        <f>COSS!I104</f>
        <v>1578739.4027183279</v>
      </c>
      <c r="F596" s="24">
        <f>COSS!J104</f>
        <v>76111.529764090839</v>
      </c>
      <c r="G596" s="24">
        <f>COSS!K104</f>
        <v>229660.20382142157</v>
      </c>
      <c r="H596" s="24">
        <f>COSS!L104</f>
        <v>0</v>
      </c>
      <c r="I596" s="24">
        <f>COSS!M104</f>
        <v>0</v>
      </c>
      <c r="J596" s="24">
        <f>COSS!O104</f>
        <v>146340.37576719071</v>
      </c>
      <c r="K596" s="24">
        <f>COSS!P104</f>
        <v>0</v>
      </c>
      <c r="L596" s="24">
        <f>COSS!Q104</f>
        <v>0</v>
      </c>
      <c r="M596" s="24">
        <f>COSS!R104</f>
        <v>0</v>
      </c>
      <c r="N596" s="24">
        <f>COSS!T104</f>
        <v>3956.7367581860599</v>
      </c>
      <c r="O596" s="24">
        <f>COSS!U104</f>
        <v>0</v>
      </c>
      <c r="P596" s="24">
        <f>COSS!V104</f>
        <v>0</v>
      </c>
      <c r="Q596" s="24">
        <f>COSS!W104</f>
        <v>0</v>
      </c>
      <c r="R596" s="24">
        <f>COSS!Y104</f>
        <v>53976.783151690266</v>
      </c>
      <c r="S596" s="24">
        <f>COSS!Z104</f>
        <v>0</v>
      </c>
      <c r="T596" s="24">
        <f>COSS!AB104</f>
        <v>560.11881513341677</v>
      </c>
      <c r="U596" s="24">
        <f>COSS!AC104</f>
        <v>19018.18807691463</v>
      </c>
      <c r="V596" s="24">
        <f>COSS!AD104</f>
        <v>3093.5793020445635</v>
      </c>
    </row>
    <row r="597" spans="1:22">
      <c r="B597" s="18" t="str">
        <f>$B$10</f>
        <v>ENERGY</v>
      </c>
      <c r="D597" s="24">
        <f>COSS!H105</f>
        <v>0</v>
      </c>
      <c r="E597" s="24">
        <f>COSS!I105</f>
        <v>0</v>
      </c>
      <c r="F597" s="24">
        <f>COSS!J105</f>
        <v>0</v>
      </c>
      <c r="G597" s="24">
        <f>COSS!K105</f>
        <v>0</v>
      </c>
      <c r="H597" s="24">
        <f>COSS!L105</f>
        <v>0</v>
      </c>
      <c r="I597" s="24">
        <f>COSS!M105</f>
        <v>0</v>
      </c>
      <c r="J597" s="24">
        <f>COSS!O105</f>
        <v>0</v>
      </c>
      <c r="K597" s="24">
        <f>COSS!P105</f>
        <v>0</v>
      </c>
      <c r="L597" s="24">
        <f>COSS!Q105</f>
        <v>0</v>
      </c>
      <c r="M597" s="24">
        <f>COSS!R105</f>
        <v>0</v>
      </c>
      <c r="N597" s="24">
        <f>COSS!T105</f>
        <v>0</v>
      </c>
      <c r="O597" s="24">
        <f>COSS!U105</f>
        <v>0</v>
      </c>
      <c r="P597" s="24">
        <f>COSS!V105</f>
        <v>0</v>
      </c>
      <c r="Q597" s="24">
        <f>COSS!W105</f>
        <v>0</v>
      </c>
      <c r="R597" s="24">
        <f>COSS!Y105</f>
        <v>0</v>
      </c>
      <c r="S597" s="24">
        <f>COSS!Z105</f>
        <v>0</v>
      </c>
      <c r="T597" s="24">
        <f>COSS!AB105</f>
        <v>0</v>
      </c>
      <c r="U597" s="24">
        <f>COSS!AC105</f>
        <v>0</v>
      </c>
      <c r="V597" s="24">
        <f>COSS!AD105</f>
        <v>0</v>
      </c>
    </row>
    <row r="598" spans="1:22">
      <c r="B598" s="18" t="str">
        <f>$B$11</f>
        <v>CUSTOMER</v>
      </c>
      <c r="D598" s="24">
        <f>COSS!H106</f>
        <v>0</v>
      </c>
      <c r="E598" s="24">
        <f>COSS!I106</f>
        <v>0</v>
      </c>
      <c r="F598" s="24">
        <f>COSS!J106</f>
        <v>0</v>
      </c>
      <c r="G598" s="24">
        <f>COSS!K106</f>
        <v>0</v>
      </c>
      <c r="H598" s="24">
        <f>COSS!L106</f>
        <v>0</v>
      </c>
      <c r="I598" s="24">
        <f>COSS!M106</f>
        <v>0</v>
      </c>
      <c r="J598" s="24">
        <f>COSS!O106</f>
        <v>0</v>
      </c>
      <c r="K598" s="24">
        <f>COSS!P106</f>
        <v>0</v>
      </c>
      <c r="L598" s="24">
        <f>COSS!Q106</f>
        <v>0</v>
      </c>
      <c r="M598" s="24">
        <f>COSS!R106</f>
        <v>0</v>
      </c>
      <c r="N598" s="24">
        <f>COSS!T106</f>
        <v>0</v>
      </c>
      <c r="O598" s="24">
        <f>COSS!U106</f>
        <v>0</v>
      </c>
      <c r="P598" s="24">
        <f>COSS!V106</f>
        <v>0</v>
      </c>
      <c r="Q598" s="24">
        <f>COSS!W106</f>
        <v>0</v>
      </c>
      <c r="R598" s="24">
        <f>COSS!Y106</f>
        <v>0</v>
      </c>
      <c r="S598" s="24">
        <f>COSS!Z106</f>
        <v>0</v>
      </c>
      <c r="T598" s="24">
        <f>COSS!AB106</f>
        <v>0</v>
      </c>
      <c r="U598" s="24">
        <f>COSS!AC106</f>
        <v>0</v>
      </c>
      <c r="V598" s="24">
        <f>COSS!AD106</f>
        <v>0</v>
      </c>
    </row>
    <row r="599" spans="1:22">
      <c r="B599" s="18" t="str">
        <f>$B$12</f>
        <v>TOTAL</v>
      </c>
      <c r="D599" s="24">
        <f>COSS!H107</f>
        <v>11083763.35</v>
      </c>
      <c r="E599" s="24">
        <f>COSS!I107</f>
        <v>7575314.464708033</v>
      </c>
      <c r="F599" s="24">
        <f>COSS!J107</f>
        <v>358774.42390558124</v>
      </c>
      <c r="G599" s="24">
        <f>COSS!K107</f>
        <v>1256026.5204211266</v>
      </c>
      <c r="H599" s="24">
        <f>COSS!L107</f>
        <v>31720.059811857398</v>
      </c>
      <c r="I599" s="24">
        <f>COSS!M107</f>
        <v>0</v>
      </c>
      <c r="J599" s="24">
        <f>COSS!O107</f>
        <v>915935.71972380241</v>
      </c>
      <c r="K599" s="24">
        <f>COSS!P107</f>
        <v>143337.18460108136</v>
      </c>
      <c r="L599" s="24">
        <f>COSS!Q107</f>
        <v>0</v>
      </c>
      <c r="M599" s="24">
        <f>COSS!R107</f>
        <v>0</v>
      </c>
      <c r="N599" s="24">
        <f>COSS!T107</f>
        <v>31392.336504680527</v>
      </c>
      <c r="O599" s="24">
        <f>COSS!U107</f>
        <v>442474.14137101732</v>
      </c>
      <c r="P599" s="24">
        <f>COSS!V107</f>
        <v>0</v>
      </c>
      <c r="Q599" s="24">
        <f>COSS!W107</f>
        <v>0</v>
      </c>
      <c r="R599" s="24">
        <f>COSS!Y107</f>
        <v>286045.14658196701</v>
      </c>
      <c r="S599" s="24">
        <f>COSS!Z107</f>
        <v>3871.8087365754027</v>
      </c>
      <c r="T599" s="24">
        <f>COSS!AB107</f>
        <v>3696.9326435562643</v>
      </c>
      <c r="U599" s="24">
        <f>COSS!AC107</f>
        <v>29764.476456883462</v>
      </c>
      <c r="V599" s="24">
        <f>COSS!AD107</f>
        <v>5410.1345338378533</v>
      </c>
    </row>
    <row r="600" spans="1:22">
      <c r="A600" s="130" t="s">
        <v>68</v>
      </c>
      <c r="B600" s="18" t="str">
        <f>$B$5</f>
        <v>PRODUCTION</v>
      </c>
      <c r="C600" s="22"/>
      <c r="D600" s="23">
        <f t="shared" ref="D600:D607" si="429">SUM(E600:V600)</f>
        <v>0</v>
      </c>
      <c r="E600" s="23">
        <f>(E584+E592)/($D$591+$D$599)</f>
        <v>0</v>
      </c>
      <c r="F600" s="23">
        <f t="shared" ref="F600:V600" si="430">(F584+F592)/($D$591+$D$599)</f>
        <v>0</v>
      </c>
      <c r="G600" s="23">
        <f t="shared" si="430"/>
        <v>0</v>
      </c>
      <c r="H600" s="23">
        <f t="shared" si="430"/>
        <v>0</v>
      </c>
      <c r="I600" s="23">
        <f t="shared" ref="I600:I606" si="431">(I584+I592)/($D$591+$D$599)</f>
        <v>0</v>
      </c>
      <c r="J600" s="23">
        <f t="shared" si="430"/>
        <v>0</v>
      </c>
      <c r="K600" s="23">
        <f t="shared" si="430"/>
        <v>0</v>
      </c>
      <c r="L600" s="23">
        <f t="shared" si="430"/>
        <v>0</v>
      </c>
      <c r="M600" s="23">
        <f t="shared" ref="M600:N606" si="432">(M584+M592)/($D$591+$D$599)</f>
        <v>0</v>
      </c>
      <c r="N600" s="23">
        <f t="shared" si="432"/>
        <v>0</v>
      </c>
      <c r="O600" s="23">
        <f t="shared" si="430"/>
        <v>0</v>
      </c>
      <c r="P600" s="23">
        <f t="shared" si="430"/>
        <v>0</v>
      </c>
      <c r="Q600" s="23">
        <f t="shared" ref="Q600:Q606" si="433">(Q584+Q592)/($D$591+$D$599)</f>
        <v>0</v>
      </c>
      <c r="R600" s="23">
        <f t="shared" si="430"/>
        <v>0</v>
      </c>
      <c r="S600" s="23">
        <f t="shared" si="430"/>
        <v>0</v>
      </c>
      <c r="T600" s="23">
        <f t="shared" si="430"/>
        <v>0</v>
      </c>
      <c r="U600" s="23">
        <f t="shared" ref="U600:U606" si="434">(U584+U592)/($D$591+$D$599)</f>
        <v>0</v>
      </c>
      <c r="V600" s="23">
        <f t="shared" si="430"/>
        <v>0</v>
      </c>
    </row>
    <row r="601" spans="1:22">
      <c r="A601" s="18" t="str">
        <f t="shared" ref="A601:A607" si="435">A600</f>
        <v>TOTUGLINES</v>
      </c>
      <c r="B601" s="18" t="str">
        <f>$B$6</f>
        <v>BULKTRAN</v>
      </c>
      <c r="C601" s="22"/>
      <c r="D601" s="23">
        <f t="shared" si="429"/>
        <v>0</v>
      </c>
      <c r="E601" s="23">
        <f t="shared" ref="E601:V601" si="436">(E585+E593)/($D$591+$D$599)</f>
        <v>0</v>
      </c>
      <c r="F601" s="23">
        <f t="shared" si="436"/>
        <v>0</v>
      </c>
      <c r="G601" s="23">
        <f t="shared" si="436"/>
        <v>0</v>
      </c>
      <c r="H601" s="23">
        <f t="shared" si="436"/>
        <v>0</v>
      </c>
      <c r="I601" s="23">
        <f t="shared" si="431"/>
        <v>0</v>
      </c>
      <c r="J601" s="23">
        <f t="shared" si="436"/>
        <v>0</v>
      </c>
      <c r="K601" s="23">
        <f t="shared" si="436"/>
        <v>0</v>
      </c>
      <c r="L601" s="23">
        <f t="shared" si="436"/>
        <v>0</v>
      </c>
      <c r="M601" s="23">
        <f t="shared" si="432"/>
        <v>0</v>
      </c>
      <c r="N601" s="23">
        <f t="shared" si="432"/>
        <v>0</v>
      </c>
      <c r="O601" s="23">
        <f t="shared" si="436"/>
        <v>0</v>
      </c>
      <c r="P601" s="23">
        <f t="shared" si="436"/>
        <v>0</v>
      </c>
      <c r="Q601" s="23">
        <f t="shared" si="433"/>
        <v>0</v>
      </c>
      <c r="R601" s="23">
        <f t="shared" si="436"/>
        <v>0</v>
      </c>
      <c r="S601" s="23">
        <f t="shared" si="436"/>
        <v>0</v>
      </c>
      <c r="T601" s="23">
        <f t="shared" si="436"/>
        <v>0</v>
      </c>
      <c r="U601" s="23">
        <f t="shared" si="434"/>
        <v>0</v>
      </c>
      <c r="V601" s="23">
        <f t="shared" si="436"/>
        <v>0</v>
      </c>
    </row>
    <row r="602" spans="1:22">
      <c r="A602" s="18" t="str">
        <f t="shared" si="435"/>
        <v>TOTUGLINES</v>
      </c>
      <c r="B602" s="18" t="str">
        <f>$B$7</f>
        <v>SUBTRAN</v>
      </c>
      <c r="C602" s="22"/>
      <c r="D602" s="23">
        <f t="shared" si="429"/>
        <v>0</v>
      </c>
      <c r="E602" s="23">
        <f t="shared" ref="E602:V602" si="437">(E586+E594)/($D$591+$D$599)</f>
        <v>0</v>
      </c>
      <c r="F602" s="23">
        <f t="shared" si="437"/>
        <v>0</v>
      </c>
      <c r="G602" s="23">
        <f t="shared" si="437"/>
        <v>0</v>
      </c>
      <c r="H602" s="23">
        <f t="shared" si="437"/>
        <v>0</v>
      </c>
      <c r="I602" s="23">
        <f t="shared" si="431"/>
        <v>0</v>
      </c>
      <c r="J602" s="23">
        <f t="shared" si="437"/>
        <v>0</v>
      </c>
      <c r="K602" s="23">
        <f t="shared" si="437"/>
        <v>0</v>
      </c>
      <c r="L602" s="23">
        <f t="shared" si="437"/>
        <v>0</v>
      </c>
      <c r="M602" s="23">
        <f t="shared" si="432"/>
        <v>0</v>
      </c>
      <c r="N602" s="23">
        <f t="shared" si="432"/>
        <v>0</v>
      </c>
      <c r="O602" s="23">
        <f t="shared" si="437"/>
        <v>0</v>
      </c>
      <c r="P602" s="23">
        <f t="shared" si="437"/>
        <v>0</v>
      </c>
      <c r="Q602" s="23">
        <f t="shared" si="433"/>
        <v>0</v>
      </c>
      <c r="R602" s="23">
        <f t="shared" si="437"/>
        <v>0</v>
      </c>
      <c r="S602" s="23">
        <f t="shared" si="437"/>
        <v>0</v>
      </c>
      <c r="T602" s="23">
        <f t="shared" si="437"/>
        <v>0</v>
      </c>
      <c r="U602" s="23">
        <f t="shared" si="434"/>
        <v>0</v>
      </c>
      <c r="V602" s="23">
        <f t="shared" si="437"/>
        <v>0</v>
      </c>
    </row>
    <row r="603" spans="1:22">
      <c r="A603" s="18" t="str">
        <f t="shared" si="435"/>
        <v>TOTUGLINES</v>
      </c>
      <c r="B603" s="18" t="str">
        <f>$B$8</f>
        <v>DISTPRI</v>
      </c>
      <c r="C603" s="22"/>
      <c r="D603" s="23">
        <f t="shared" si="429"/>
        <v>0.80949999999999989</v>
      </c>
      <c r="E603" s="23">
        <f t="shared" ref="E603:V603" si="438">(E587+E595)/($D$591+$D$599)</f>
        <v>0.54102337560190739</v>
      </c>
      <c r="F603" s="23">
        <f t="shared" si="438"/>
        <v>2.5502429564367268E-2</v>
      </c>
      <c r="G603" s="23">
        <f t="shared" si="438"/>
        <v>9.2600886918043482E-2</v>
      </c>
      <c r="H603" s="23">
        <f t="shared" si="438"/>
        <v>2.8618492483293047E-3</v>
      </c>
      <c r="I603" s="23">
        <f t="shared" si="431"/>
        <v>0</v>
      </c>
      <c r="J603" s="23">
        <f t="shared" si="438"/>
        <v>6.9434479937413279E-2</v>
      </c>
      <c r="K603" s="23">
        <f t="shared" si="438"/>
        <v>1.2932176560868322E-2</v>
      </c>
      <c r="L603" s="23">
        <f t="shared" si="438"/>
        <v>0</v>
      </c>
      <c r="M603" s="23">
        <f t="shared" si="432"/>
        <v>0</v>
      </c>
      <c r="N603" s="23">
        <f t="shared" si="432"/>
        <v>2.4752964205514609E-3</v>
      </c>
      <c r="O603" s="23">
        <f t="shared" si="438"/>
        <v>3.9920930048638871E-2</v>
      </c>
      <c r="P603" s="23">
        <f t="shared" si="438"/>
        <v>0</v>
      </c>
      <c r="Q603" s="23">
        <f t="shared" si="433"/>
        <v>0</v>
      </c>
      <c r="R603" s="23">
        <f t="shared" si="438"/>
        <v>2.0937686605360148E-2</v>
      </c>
      <c r="S603" s="23">
        <f t="shared" si="438"/>
        <v>3.493225734177555E-4</v>
      </c>
      <c r="T603" s="23">
        <f t="shared" si="438"/>
        <v>2.8300981619414013E-4</v>
      </c>
      <c r="U603" s="23">
        <f t="shared" si="434"/>
        <v>9.6955231184801805E-4</v>
      </c>
      <c r="V603" s="23">
        <f t="shared" si="438"/>
        <v>2.090043930605294E-4</v>
      </c>
    </row>
    <row r="604" spans="1:22">
      <c r="A604" s="18" t="str">
        <f t="shared" si="435"/>
        <v>TOTUGLINES</v>
      </c>
      <c r="B604" s="18" t="str">
        <f>$B$9</f>
        <v>DISTSEC</v>
      </c>
      <c r="C604" s="22"/>
      <c r="D604" s="23">
        <f t="shared" si="429"/>
        <v>0.19049999999999995</v>
      </c>
      <c r="E604" s="23">
        <f t="shared" ref="E604:V604" si="439">(E588+E596)/($D$591+$D$599)</f>
        <v>0.1424371265305234</v>
      </c>
      <c r="F604" s="23">
        <f t="shared" si="439"/>
        <v>6.8669392660833774E-3</v>
      </c>
      <c r="G604" s="23">
        <f t="shared" si="439"/>
        <v>2.0720417476381935E-2</v>
      </c>
      <c r="H604" s="23">
        <f t="shared" si="439"/>
        <v>0</v>
      </c>
      <c r="I604" s="23">
        <f t="shared" si="431"/>
        <v>0</v>
      </c>
      <c r="J604" s="23">
        <f t="shared" si="439"/>
        <v>1.320313066474761E-2</v>
      </c>
      <c r="K604" s="23">
        <f t="shared" si="439"/>
        <v>0</v>
      </c>
      <c r="L604" s="23">
        <f t="shared" si="439"/>
        <v>0</v>
      </c>
      <c r="M604" s="23">
        <f t="shared" si="432"/>
        <v>0</v>
      </c>
      <c r="N604" s="23">
        <f t="shared" si="432"/>
        <v>3.5698495477044442E-4</v>
      </c>
      <c r="O604" s="23">
        <f t="shared" si="439"/>
        <v>0</v>
      </c>
      <c r="P604" s="23">
        <f t="shared" si="439"/>
        <v>0</v>
      </c>
      <c r="Q604" s="23">
        <f t="shared" si="433"/>
        <v>0</v>
      </c>
      <c r="R604" s="23">
        <f t="shared" si="439"/>
        <v>4.8698967532259932E-3</v>
      </c>
      <c r="S604" s="23">
        <f t="shared" si="439"/>
        <v>0</v>
      </c>
      <c r="T604" s="23">
        <f t="shared" si="439"/>
        <v>5.0535075266959464E-5</v>
      </c>
      <c r="U604" s="23">
        <f t="shared" si="434"/>
        <v>1.7158601709873777E-3</v>
      </c>
      <c r="V604" s="23">
        <f t="shared" si="439"/>
        <v>2.7910910801289918E-4</v>
      </c>
    </row>
    <row r="605" spans="1:22">
      <c r="A605" s="18" t="str">
        <f t="shared" si="435"/>
        <v>TOTUGLINES</v>
      </c>
      <c r="B605" s="18" t="str">
        <f>$B$10</f>
        <v>ENERGY</v>
      </c>
      <c r="C605" s="22"/>
      <c r="D605" s="23">
        <f t="shared" si="429"/>
        <v>0</v>
      </c>
      <c r="E605" s="23">
        <f t="shared" ref="E605:V605" si="440">(E589+E597)/($D$591+$D$599)</f>
        <v>0</v>
      </c>
      <c r="F605" s="23">
        <f t="shared" si="440"/>
        <v>0</v>
      </c>
      <c r="G605" s="23">
        <f t="shared" si="440"/>
        <v>0</v>
      </c>
      <c r="H605" s="23">
        <f t="shared" si="440"/>
        <v>0</v>
      </c>
      <c r="I605" s="23">
        <f t="shared" si="431"/>
        <v>0</v>
      </c>
      <c r="J605" s="23">
        <f t="shared" si="440"/>
        <v>0</v>
      </c>
      <c r="K605" s="23">
        <f t="shared" si="440"/>
        <v>0</v>
      </c>
      <c r="L605" s="23">
        <f t="shared" si="440"/>
        <v>0</v>
      </c>
      <c r="M605" s="23">
        <f t="shared" si="432"/>
        <v>0</v>
      </c>
      <c r="N605" s="23">
        <f t="shared" si="432"/>
        <v>0</v>
      </c>
      <c r="O605" s="23">
        <f t="shared" si="440"/>
        <v>0</v>
      </c>
      <c r="P605" s="23">
        <f t="shared" si="440"/>
        <v>0</v>
      </c>
      <c r="Q605" s="23">
        <f t="shared" si="433"/>
        <v>0</v>
      </c>
      <c r="R605" s="23">
        <f t="shared" si="440"/>
        <v>0</v>
      </c>
      <c r="S605" s="23">
        <f t="shared" si="440"/>
        <v>0</v>
      </c>
      <c r="T605" s="23">
        <f t="shared" si="440"/>
        <v>0</v>
      </c>
      <c r="U605" s="23">
        <f t="shared" si="434"/>
        <v>0</v>
      </c>
      <c r="V605" s="23">
        <f t="shared" si="440"/>
        <v>0</v>
      </c>
    </row>
    <row r="606" spans="1:22">
      <c r="A606" s="18" t="str">
        <f t="shared" si="435"/>
        <v>TOTUGLINES</v>
      </c>
      <c r="B606" s="18" t="str">
        <f>$B$11</f>
        <v>CUSTOMER</v>
      </c>
      <c r="C606" s="22"/>
      <c r="D606" s="23">
        <f t="shared" si="429"/>
        <v>0</v>
      </c>
      <c r="E606" s="23">
        <f t="shared" ref="E606:V606" si="441">(E590+E598)/($D$591+$D$599)</f>
        <v>0</v>
      </c>
      <c r="F606" s="23">
        <f t="shared" si="441"/>
        <v>0</v>
      </c>
      <c r="G606" s="23">
        <f t="shared" si="441"/>
        <v>0</v>
      </c>
      <c r="H606" s="23">
        <f t="shared" si="441"/>
        <v>0</v>
      </c>
      <c r="I606" s="23">
        <f t="shared" si="431"/>
        <v>0</v>
      </c>
      <c r="J606" s="23">
        <f t="shared" si="441"/>
        <v>0</v>
      </c>
      <c r="K606" s="23">
        <f t="shared" si="441"/>
        <v>0</v>
      </c>
      <c r="L606" s="23">
        <f t="shared" si="441"/>
        <v>0</v>
      </c>
      <c r="M606" s="23">
        <f t="shared" si="432"/>
        <v>0</v>
      </c>
      <c r="N606" s="23">
        <f t="shared" si="432"/>
        <v>0</v>
      </c>
      <c r="O606" s="23">
        <f t="shared" si="441"/>
        <v>0</v>
      </c>
      <c r="P606" s="23">
        <f t="shared" si="441"/>
        <v>0</v>
      </c>
      <c r="Q606" s="23">
        <f t="shared" si="433"/>
        <v>0</v>
      </c>
      <c r="R606" s="23">
        <f t="shared" si="441"/>
        <v>0</v>
      </c>
      <c r="S606" s="23">
        <f t="shared" si="441"/>
        <v>0</v>
      </c>
      <c r="T606" s="23">
        <f t="shared" si="441"/>
        <v>0</v>
      </c>
      <c r="U606" s="23">
        <f t="shared" si="434"/>
        <v>0</v>
      </c>
      <c r="V606" s="23">
        <f t="shared" si="441"/>
        <v>0</v>
      </c>
    </row>
    <row r="607" spans="1:22">
      <c r="A607" s="18" t="str">
        <f t="shared" si="435"/>
        <v>TOTUGLINES</v>
      </c>
      <c r="B607" s="18" t="str">
        <f>$B$12</f>
        <v>TOTAL</v>
      </c>
      <c r="C607" s="22"/>
      <c r="D607" s="23">
        <f t="shared" si="429"/>
        <v>1</v>
      </c>
      <c r="E607" s="23">
        <f t="shared" ref="E607:V607" si="442">SUM(E600:E606)</f>
        <v>0.68346050213243081</v>
      </c>
      <c r="F607" s="23">
        <f t="shared" si="442"/>
        <v>3.2369368830450648E-2</v>
      </c>
      <c r="G607" s="23">
        <f t="shared" si="442"/>
        <v>0.11332130439442542</v>
      </c>
      <c r="H607" s="23">
        <f t="shared" si="442"/>
        <v>2.8618492483293047E-3</v>
      </c>
      <c r="I607" s="23">
        <f t="shared" si="442"/>
        <v>0</v>
      </c>
      <c r="J607" s="23">
        <f t="shared" si="442"/>
        <v>8.2637610602160891E-2</v>
      </c>
      <c r="K607" s="23">
        <f t="shared" si="442"/>
        <v>1.2932176560868322E-2</v>
      </c>
      <c r="L607" s="23">
        <f t="shared" si="442"/>
        <v>0</v>
      </c>
      <c r="M607" s="23">
        <f t="shared" si="442"/>
        <v>0</v>
      </c>
      <c r="N607" s="23">
        <f t="shared" si="442"/>
        <v>2.8322813753219054E-3</v>
      </c>
      <c r="O607" s="23">
        <f t="shared" si="442"/>
        <v>3.9920930048638871E-2</v>
      </c>
      <c r="P607" s="23">
        <f t="shared" si="442"/>
        <v>0</v>
      </c>
      <c r="Q607" s="23">
        <f t="shared" si="442"/>
        <v>0</v>
      </c>
      <c r="R607" s="23">
        <f t="shared" si="442"/>
        <v>2.5807583358586142E-2</v>
      </c>
      <c r="S607" s="23">
        <f t="shared" si="442"/>
        <v>3.493225734177555E-4</v>
      </c>
      <c r="T607" s="23">
        <f t="shared" si="442"/>
        <v>3.3354489146109962E-4</v>
      </c>
      <c r="U607" s="23">
        <f t="shared" si="442"/>
        <v>2.6854124828353957E-3</v>
      </c>
      <c r="V607" s="23">
        <f t="shared" si="442"/>
        <v>4.8811350107342861E-4</v>
      </c>
    </row>
    <row r="608" spans="1:22" ht="13.2">
      <c r="C608" s="129" t="s">
        <v>598</v>
      </c>
    </row>
    <row r="609" spans="1:22" ht="13.2">
      <c r="A609" s="38" t="s">
        <v>119</v>
      </c>
      <c r="B609" s="18" t="str">
        <f>$B$5</f>
        <v>PRODUCTION</v>
      </c>
      <c r="C609" s="129" t="s">
        <v>599</v>
      </c>
      <c r="D609" s="24">
        <f>COSS!H1435+COSS!H1443+COSS!H1451+COSS!H1459+COSS!H1467+COSS!H1475+COSS!H1483+COSS!H1491+COSS!H1499</f>
        <v>0</v>
      </c>
      <c r="E609" s="24">
        <f>COSS!I1435+COSS!I1443+COSS!I1451+COSS!I1459+COSS!I1467+COSS!I1475+COSS!I1483+COSS!I1491+COSS!I1499</f>
        <v>0</v>
      </c>
      <c r="F609" s="24">
        <f>COSS!J1435+COSS!J1443+COSS!J1451+COSS!J1459+COSS!J1467+COSS!J1475+COSS!J1483+COSS!J1491+COSS!J1499</f>
        <v>0</v>
      </c>
      <c r="G609" s="24">
        <f>COSS!K1435+COSS!K1443+COSS!K1451+COSS!K1459+COSS!K1467+COSS!K1475+COSS!K1483+COSS!K1491+COSS!K1499</f>
        <v>0</v>
      </c>
      <c r="H609" s="24">
        <f>COSS!L1435+COSS!L1443+COSS!L1451+COSS!L1459+COSS!L1467+COSS!L1475+COSS!L1483+COSS!L1491+COSS!L1499</f>
        <v>0</v>
      </c>
      <c r="I609" s="24">
        <f>COSS!M1435+COSS!M1443+COSS!M1451+COSS!M1459+COSS!M1467+COSS!M1475+COSS!M1483+COSS!M1491+COSS!M1499</f>
        <v>0</v>
      </c>
      <c r="J609" s="24">
        <f>COSS!O1435+COSS!O1443+COSS!O1451+COSS!O1459+COSS!O1467+COSS!O1475+COSS!O1483+COSS!O1491+COSS!O1499</f>
        <v>0</v>
      </c>
      <c r="K609" s="24">
        <f>COSS!P1435+COSS!P1443+COSS!P1451+COSS!P1459+COSS!P1467+COSS!P1475+COSS!P1483+COSS!P1491+COSS!P1499</f>
        <v>0</v>
      </c>
      <c r="L609" s="24">
        <f>COSS!Q1435+COSS!Q1443+COSS!Q1451+COSS!Q1459+COSS!Q1467+COSS!Q1475+COSS!Q1483+COSS!Q1491+COSS!Q1499</f>
        <v>0</v>
      </c>
      <c r="M609" s="24">
        <f>COSS!R1435+COSS!R1443+COSS!R1451+COSS!R1459+COSS!R1467+COSS!R1475+COSS!R1483+COSS!R1491+COSS!R1499</f>
        <v>0</v>
      </c>
      <c r="N609" s="24">
        <f>COSS!T1435+COSS!T1443+COSS!T1451+COSS!T1459+COSS!T1467+COSS!T1475+COSS!T1483+COSS!T1491+COSS!T1499</f>
        <v>0</v>
      </c>
      <c r="O609" s="24">
        <f>COSS!U1435+COSS!U1443+COSS!U1451+COSS!U1459+COSS!U1467+COSS!U1475+COSS!U1483+COSS!U1491+COSS!U1499</f>
        <v>0</v>
      </c>
      <c r="P609" s="24">
        <f>COSS!V1435+COSS!V1443+COSS!V1451+COSS!V1459+COSS!V1467+COSS!V1475+COSS!V1483+COSS!V1491+COSS!V1499</f>
        <v>0</v>
      </c>
      <c r="Q609" s="24">
        <f>COSS!W1435+COSS!W1443+COSS!W1451+COSS!W1459+COSS!W1467+COSS!W1475+COSS!W1483+COSS!W1491+COSS!W1499</f>
        <v>0</v>
      </c>
      <c r="R609" s="24">
        <f>COSS!Y1435+COSS!Y1443+COSS!Y1451+COSS!Y1459+COSS!Y1467+COSS!Y1475+COSS!Y1483+COSS!Y1491+COSS!Y1499</f>
        <v>0</v>
      </c>
      <c r="S609" s="24">
        <f>COSS!Z1435+COSS!Z1443+COSS!Z1451+COSS!Z1459+COSS!Z1467+COSS!Z1475+COSS!Z1483+COSS!Z1491+COSS!Z1499</f>
        <v>0</v>
      </c>
      <c r="T609" s="24">
        <f>COSS!AB1435+COSS!AB1443+COSS!AB1451+COSS!AB1459+COSS!AB1467+COSS!AB1475+COSS!AB1483+COSS!AB1491+COSS!AB1499</f>
        <v>0</v>
      </c>
      <c r="U609" s="24">
        <f>COSS!AC1435+COSS!AC1443+COSS!AC1451+COSS!AC1459+COSS!AC1467+COSS!AC1475+COSS!AC1483+COSS!AC1491+COSS!AC1499</f>
        <v>0</v>
      </c>
      <c r="V609" s="24">
        <f>COSS!AD1435+COSS!AD1443+COSS!AD1451+COSS!AD1459+COSS!AD1467+COSS!AD1475+COSS!AD1483+COSS!AD1491+COSS!AD1499</f>
        <v>0</v>
      </c>
    </row>
    <row r="610" spans="1:22" ht="13.2">
      <c r="B610" s="18" t="str">
        <f>$B$6</f>
        <v>BULKTRAN</v>
      </c>
      <c r="C610" s="129" t="s">
        <v>605</v>
      </c>
      <c r="D610" s="24">
        <f>COSS!H1436+COSS!H1444+COSS!H1452+COSS!H1460+COSS!H1468+COSS!H1476+COSS!H1484+COSS!H1492+COSS!H1500</f>
        <v>0</v>
      </c>
      <c r="E610" s="24">
        <f>COSS!I1436+COSS!I1444+COSS!I1452+COSS!I1460+COSS!I1468+COSS!I1476+COSS!I1484+COSS!I1492+COSS!I1500</f>
        <v>0</v>
      </c>
      <c r="F610" s="24">
        <f>COSS!J1436+COSS!J1444+COSS!J1452+COSS!J1460+COSS!J1468+COSS!J1476+COSS!J1484+COSS!J1492+COSS!J1500</f>
        <v>0</v>
      </c>
      <c r="G610" s="24">
        <f>COSS!K1436+COSS!K1444+COSS!K1452+COSS!K1460+COSS!K1468+COSS!K1476+COSS!K1484+COSS!K1492+COSS!K1500</f>
        <v>0</v>
      </c>
      <c r="H610" s="24">
        <f>COSS!L1436+COSS!L1444+COSS!L1452+COSS!L1460+COSS!L1468+COSS!L1476+COSS!L1484+COSS!L1492+COSS!L1500</f>
        <v>0</v>
      </c>
      <c r="I610" s="24">
        <f>COSS!M1436+COSS!M1444+COSS!M1452+COSS!M1460+COSS!M1468+COSS!M1476+COSS!M1484+COSS!M1492+COSS!M1500</f>
        <v>0</v>
      </c>
      <c r="J610" s="24">
        <f>COSS!O1436+COSS!O1444+COSS!O1452+COSS!O1460+COSS!O1468+COSS!O1476+COSS!O1484+COSS!O1492+COSS!O1500</f>
        <v>0</v>
      </c>
      <c r="K610" s="24">
        <f>COSS!P1436+COSS!P1444+COSS!P1452+COSS!P1460+COSS!P1468+COSS!P1476+COSS!P1484+COSS!P1492+COSS!P1500</f>
        <v>0</v>
      </c>
      <c r="L610" s="24">
        <f>COSS!Q1436+COSS!Q1444+COSS!Q1452+COSS!Q1460+COSS!Q1468+COSS!Q1476+COSS!Q1484+COSS!Q1492+COSS!Q1500</f>
        <v>0</v>
      </c>
      <c r="M610" s="24">
        <f>COSS!R1436+COSS!R1444+COSS!R1452+COSS!R1460+COSS!R1468+COSS!R1476+COSS!R1484+COSS!R1492+COSS!R1500</f>
        <v>0</v>
      </c>
      <c r="N610" s="24">
        <f>COSS!T1436+COSS!T1444+COSS!T1452+COSS!T1460+COSS!T1468+COSS!T1476+COSS!T1484+COSS!T1492+COSS!T1500</f>
        <v>0</v>
      </c>
      <c r="O610" s="24">
        <f>COSS!U1436+COSS!U1444+COSS!U1452+COSS!U1460+COSS!U1468+COSS!U1476+COSS!U1484+COSS!U1492+COSS!U1500</f>
        <v>0</v>
      </c>
      <c r="P610" s="24">
        <f>COSS!V1436+COSS!V1444+COSS!V1452+COSS!V1460+COSS!V1468+COSS!V1476+COSS!V1484+COSS!V1492+COSS!V1500</f>
        <v>0</v>
      </c>
      <c r="Q610" s="24">
        <f>COSS!W1436+COSS!W1444+COSS!W1452+COSS!W1460+COSS!W1468+COSS!W1476+COSS!W1484+COSS!W1492+COSS!W1500</f>
        <v>0</v>
      </c>
      <c r="R610" s="24">
        <f>COSS!Y1436+COSS!Y1444+COSS!Y1452+COSS!Y1460+COSS!Y1468+COSS!Y1476+COSS!Y1484+COSS!Y1492+COSS!Y1500</f>
        <v>0</v>
      </c>
      <c r="S610" s="24">
        <f>COSS!Z1436+COSS!Z1444+COSS!Z1452+COSS!Z1460+COSS!Z1468+COSS!Z1476+COSS!Z1484+COSS!Z1492+COSS!Z1500</f>
        <v>0</v>
      </c>
      <c r="T610" s="24">
        <f>COSS!AB1436+COSS!AB1444+COSS!AB1452+COSS!AB1460+COSS!AB1468+COSS!AB1476+COSS!AB1484+COSS!AB1492+COSS!AB1500</f>
        <v>0</v>
      </c>
      <c r="U610" s="24">
        <f>COSS!AC1436+COSS!AC1444+COSS!AC1452+COSS!AC1460+COSS!AC1468+COSS!AC1476+COSS!AC1484+COSS!AC1492+COSS!AC1500</f>
        <v>0</v>
      </c>
      <c r="V610" s="24">
        <f>COSS!AD1436+COSS!AD1444+COSS!AD1452+COSS!AD1460+COSS!AD1468+COSS!AD1476+COSS!AD1484+COSS!AD1492+COSS!AD1500</f>
        <v>0</v>
      </c>
    </row>
    <row r="611" spans="1:22">
      <c r="B611" s="18" t="str">
        <f>$B$7</f>
        <v>SUBTRAN</v>
      </c>
      <c r="D611" s="24">
        <f>COSS!H1437+COSS!H1445+COSS!H1453+COSS!H1461+COSS!H1469+COSS!H1477+COSS!H1485+COSS!H1493+COSS!H1501</f>
        <v>0</v>
      </c>
      <c r="E611" s="24">
        <f>COSS!I1437+COSS!I1445+COSS!I1453+COSS!I1461+COSS!I1469+COSS!I1477+COSS!I1485+COSS!I1493+COSS!I1501</f>
        <v>0</v>
      </c>
      <c r="F611" s="24">
        <f>COSS!J1437+COSS!J1445+COSS!J1453+COSS!J1461+COSS!J1469+COSS!J1477+COSS!J1485+COSS!J1493+COSS!J1501</f>
        <v>0</v>
      </c>
      <c r="G611" s="24">
        <f>COSS!K1437+COSS!K1445+COSS!K1453+COSS!K1461+COSS!K1469+COSS!K1477+COSS!K1485+COSS!K1493+COSS!K1501</f>
        <v>0</v>
      </c>
      <c r="H611" s="24">
        <f>COSS!L1437+COSS!L1445+COSS!L1453+COSS!L1461+COSS!L1469+COSS!L1477+COSS!L1485+COSS!L1493+COSS!L1501</f>
        <v>0</v>
      </c>
      <c r="I611" s="24">
        <f>COSS!M1437+COSS!M1445+COSS!M1453+COSS!M1461+COSS!M1469+COSS!M1477+COSS!M1485+COSS!M1493+COSS!M1501</f>
        <v>0</v>
      </c>
      <c r="J611" s="24">
        <f>COSS!O1437+COSS!O1445+COSS!O1453+COSS!O1461+COSS!O1469+COSS!O1477+COSS!O1485+COSS!O1493+COSS!O1501</f>
        <v>0</v>
      </c>
      <c r="K611" s="24">
        <f>COSS!P1437+COSS!P1445+COSS!P1453+COSS!P1461+COSS!P1469+COSS!P1477+COSS!P1485+COSS!P1493+COSS!P1501</f>
        <v>0</v>
      </c>
      <c r="L611" s="24">
        <f>COSS!Q1437+COSS!Q1445+COSS!Q1453+COSS!Q1461+COSS!Q1469+COSS!Q1477+COSS!Q1485+COSS!Q1493+COSS!Q1501</f>
        <v>0</v>
      </c>
      <c r="M611" s="24">
        <f>COSS!R1437+COSS!R1445+COSS!R1453+COSS!R1461+COSS!R1469+COSS!R1477+COSS!R1485+COSS!R1493+COSS!R1501</f>
        <v>0</v>
      </c>
      <c r="N611" s="24">
        <f>COSS!T1437+COSS!T1445+COSS!T1453+COSS!T1461+COSS!T1469+COSS!T1477+COSS!T1485+COSS!T1493+COSS!T1501</f>
        <v>0</v>
      </c>
      <c r="O611" s="24">
        <f>COSS!U1437+COSS!U1445+COSS!U1453+COSS!U1461+COSS!U1469+COSS!U1477+COSS!U1485+COSS!U1493+COSS!U1501</f>
        <v>0</v>
      </c>
      <c r="P611" s="24">
        <f>COSS!V1437+COSS!V1445+COSS!V1453+COSS!V1461+COSS!V1469+COSS!V1477+COSS!V1485+COSS!V1493+COSS!V1501</f>
        <v>0</v>
      </c>
      <c r="Q611" s="24">
        <f>COSS!W1437+COSS!W1445+COSS!W1453+COSS!W1461+COSS!W1469+COSS!W1477+COSS!W1485+COSS!W1493+COSS!W1501</f>
        <v>0</v>
      </c>
      <c r="R611" s="24">
        <f>COSS!Y1437+COSS!Y1445+COSS!Y1453+COSS!Y1461+COSS!Y1469+COSS!Y1477+COSS!Y1485+COSS!Y1493+COSS!Y1501</f>
        <v>0</v>
      </c>
      <c r="S611" s="24">
        <f>COSS!Z1437+COSS!Z1445+COSS!Z1453+COSS!Z1461+COSS!Z1469+COSS!Z1477+COSS!Z1485+COSS!Z1493+COSS!Z1501</f>
        <v>0</v>
      </c>
      <c r="T611" s="24">
        <f>COSS!AB1437+COSS!AB1445+COSS!AB1453+COSS!AB1461+COSS!AB1469+COSS!AB1477+COSS!AB1485+COSS!AB1493+COSS!AB1501</f>
        <v>0</v>
      </c>
      <c r="U611" s="24">
        <f>COSS!AC1437+COSS!AC1445+COSS!AC1453+COSS!AC1461+COSS!AC1469+COSS!AC1477+COSS!AC1485+COSS!AC1493+COSS!AC1501</f>
        <v>0</v>
      </c>
      <c r="V611" s="24">
        <f>COSS!AD1437+COSS!AD1445+COSS!AD1453+COSS!AD1461+COSS!AD1469+COSS!AD1477+COSS!AD1485+COSS!AD1493+COSS!AD1501</f>
        <v>0</v>
      </c>
    </row>
    <row r="612" spans="1:22">
      <c r="B612" s="18" t="str">
        <f>$B$8</f>
        <v>DISTPRI</v>
      </c>
      <c r="D612" s="24">
        <f>COSS!H1438+COSS!H1446+COSS!H1454+COSS!H1462+COSS!H1470+COSS!H1478+COSS!H1486+COSS!H1494+COSS!H1502</f>
        <v>4287633.6460057963</v>
      </c>
      <c r="E612" s="24">
        <f>COSS!I1438+COSS!I1446+COSS!I1454+COSS!I1462+COSS!I1470+COSS!I1478+COSS!I1486+COSS!I1494+COSS!I1502</f>
        <v>2865608.4354618522</v>
      </c>
      <c r="F612" s="24">
        <f>COSS!J1438+COSS!J1446+COSS!J1454+COSS!J1462+COSS!J1470+COSS!J1478+COSS!J1486+COSS!J1494+COSS!J1502</f>
        <v>135077.30087099943</v>
      </c>
      <c r="G612" s="24">
        <f>COSS!K1438+COSS!K1446+COSS!K1454+COSS!K1462+COSS!K1470+COSS!K1478+COSS!K1486+COSS!K1494+COSS!K1502</f>
        <v>490473.96961060073</v>
      </c>
      <c r="H612" s="24">
        <f>COSS!L1438+COSS!L1446+COSS!L1454+COSS!L1462+COSS!L1470+COSS!L1478+COSS!L1486+COSS!L1494+COSS!L1502</f>
        <v>15158.197809676496</v>
      </c>
      <c r="I612" s="24">
        <f>COSS!M1438+COSS!M1446+COSS!M1454+COSS!M1462+COSS!M1470+COSS!M1478+COSS!M1486+COSS!M1494+COSS!M1502</f>
        <v>0</v>
      </c>
      <c r="J612" s="24">
        <f>COSS!O1438+COSS!O1446+COSS!O1454+COSS!O1462+COSS!O1470+COSS!O1478+COSS!O1486+COSS!O1494+COSS!O1502</f>
        <v>367769.74968816264</v>
      </c>
      <c r="K612" s="24">
        <f>COSS!P1438+COSS!P1446+COSS!P1454+COSS!P1462+COSS!P1470+COSS!P1478+COSS!P1486+COSS!P1494+COSS!P1502</f>
        <v>68497.140628124194</v>
      </c>
      <c r="L612" s="24">
        <f>COSS!Q1438+COSS!Q1446+COSS!Q1454+COSS!Q1462+COSS!Q1470+COSS!Q1478+COSS!Q1486+COSS!Q1494+COSS!Q1502</f>
        <v>0</v>
      </c>
      <c r="M612" s="24">
        <f>COSS!R1438+COSS!R1446+COSS!R1454+COSS!R1462+COSS!R1470+COSS!R1478+COSS!R1486+COSS!R1494+COSS!R1502</f>
        <v>0</v>
      </c>
      <c r="N612" s="24">
        <f>COSS!T1438+COSS!T1446+COSS!T1454+COSS!T1462+COSS!T1470+COSS!T1478+COSS!T1486+COSS!T1494+COSS!T1502</f>
        <v>13110.764937114462</v>
      </c>
      <c r="O612" s="24">
        <f>COSS!U1438+COSS!U1446+COSS!U1454+COSS!U1462+COSS!U1470+COSS!U1478+COSS!U1486+COSS!U1494+COSS!U1502</f>
        <v>211446.97079232597</v>
      </c>
      <c r="P612" s="24">
        <f>COSS!V1438+COSS!V1446+COSS!V1454+COSS!V1462+COSS!V1470+COSS!V1478+COSS!V1486+COSS!V1494+COSS!V1502</f>
        <v>0</v>
      </c>
      <c r="Q612" s="24">
        <f>COSS!W1438+COSS!W1446+COSS!W1454+COSS!W1462+COSS!W1470+COSS!W1478+COSS!W1486+COSS!W1494+COSS!W1502</f>
        <v>0</v>
      </c>
      <c r="R612" s="24">
        <f>COSS!Y1438+COSS!Y1446+COSS!Y1454+COSS!Y1462+COSS!Y1470+COSS!Y1478+COSS!Y1486+COSS!Y1494+COSS!Y1502</f>
        <v>110899.48061601861</v>
      </c>
      <c r="S612" s="24">
        <f>COSS!Z1438+COSS!Z1446+COSS!Z1454+COSS!Z1462+COSS!Z1470+COSS!Z1478+COSS!Z1486+COSS!Z1494+COSS!Z1502</f>
        <v>1850.2374541016657</v>
      </c>
      <c r="T612" s="24">
        <f>COSS!AB1438+COSS!AB1446+COSS!AB1454+COSS!AB1462+COSS!AB1470+COSS!AB1478+COSS!AB1486+COSS!AB1494+COSS!AB1502</f>
        <v>1499.0023595601128</v>
      </c>
      <c r="U612" s="24">
        <f>COSS!AC1438+COSS!AC1446+COSS!AC1454+COSS!AC1462+COSS!AC1470+COSS!AC1478+COSS!AC1486+COSS!AC1494+COSS!AC1502</f>
        <v>5135.3738280942143</v>
      </c>
      <c r="V612" s="24">
        <f>COSS!AD1438+COSS!AD1446+COSS!AD1454+COSS!AD1462+COSS!AD1470+COSS!AD1478+COSS!AD1486+COSS!AD1494+COSS!AD1502</f>
        <v>1107.0219491653443</v>
      </c>
    </row>
    <row r="613" spans="1:22">
      <c r="B613" s="18" t="str">
        <f>$B$9</f>
        <v>DISTSEC</v>
      </c>
      <c r="D613" s="24">
        <f>COSS!H1439+COSS!H1447+COSS!H1455+COSS!H1463+COSS!H1471+COSS!H1479+COSS!H1487+COSS!H1495+COSS!H1503</f>
        <v>1804806.5831506052</v>
      </c>
      <c r="E613" s="24">
        <f>COSS!I1439+COSS!I1447+COSS!I1455+COSS!I1463+COSS!I1471+COSS!I1479+COSS!I1487+COSS!I1495+COSS!I1503</f>
        <v>1349456.5020857973</v>
      </c>
      <c r="F613" s="24">
        <f>COSS!J1439+COSS!J1447+COSS!J1455+COSS!J1463+COSS!J1471+COSS!J1479+COSS!J1487+COSS!J1495+COSS!J1503</f>
        <v>65057.728049987731</v>
      </c>
      <c r="G613" s="24">
        <f>COSS!K1439+COSS!K1447+COSS!K1455+COSS!K1463+COSS!K1471+COSS!K1479+COSS!K1487+COSS!K1495+COSS!K1503</f>
        <v>196306.27751707594</v>
      </c>
      <c r="H613" s="24">
        <f>COSS!L1439+COSS!L1447+COSS!L1455+COSS!L1463+COSS!L1471+COSS!L1479+COSS!L1487+COSS!L1495+COSS!L1503</f>
        <v>0</v>
      </c>
      <c r="I613" s="24">
        <f>COSS!M1439+COSS!M1447+COSS!M1455+COSS!M1463+COSS!M1471+COSS!M1479+COSS!M1487+COSS!M1495+COSS!M1503</f>
        <v>0</v>
      </c>
      <c r="J613" s="24">
        <f>COSS!O1439+COSS!O1447+COSS!O1455+COSS!O1463+COSS!O1471+COSS!O1479+COSS!O1487+COSS!O1495+COSS!O1503</f>
        <v>125087.12410464104</v>
      </c>
      <c r="K613" s="24">
        <f>COSS!P1439+COSS!P1447+COSS!P1455+COSS!P1463+COSS!P1471+COSS!P1479+COSS!P1487+COSS!P1495+COSS!P1503</f>
        <v>0</v>
      </c>
      <c r="L613" s="24">
        <f>COSS!Q1439+COSS!Q1447+COSS!Q1455+COSS!Q1463+COSS!Q1471+COSS!Q1479+COSS!Q1487+COSS!Q1495+COSS!Q1503</f>
        <v>0</v>
      </c>
      <c r="M613" s="24">
        <f>COSS!R1439+COSS!R1447+COSS!R1455+COSS!R1463+COSS!R1471+COSS!R1479+COSS!R1487+COSS!R1495+COSS!R1503</f>
        <v>0</v>
      </c>
      <c r="N613" s="24">
        <f>COSS!T1439+COSS!T1447+COSS!T1455+COSS!T1463+COSS!T1471+COSS!T1479+COSS!T1487+COSS!T1495+COSS!T1503</f>
        <v>3382.0934197134866</v>
      </c>
      <c r="O613" s="24">
        <f>COSS!U1439+COSS!U1447+COSS!U1455+COSS!U1463+COSS!U1471+COSS!U1479+COSS!U1487+COSS!U1495+COSS!U1503</f>
        <v>0</v>
      </c>
      <c r="P613" s="24">
        <f>COSS!V1439+COSS!V1447+COSS!V1455+COSS!V1463+COSS!V1471+COSS!V1479+COSS!V1487+COSS!V1495+COSS!V1503</f>
        <v>0</v>
      </c>
      <c r="Q613" s="24">
        <f>COSS!W1439+COSS!W1447+COSS!W1455+COSS!W1463+COSS!W1471+COSS!W1479+COSS!W1487+COSS!W1495+COSS!W1503</f>
        <v>0</v>
      </c>
      <c r="R613" s="24">
        <f>COSS!Y1439+COSS!Y1447+COSS!Y1455+COSS!Y1463+COSS!Y1471+COSS!Y1479+COSS!Y1487+COSS!Y1495+COSS!Y1503</f>
        <v>46137.646821448987</v>
      </c>
      <c r="S613" s="24">
        <f>COSS!Z1439+COSS!Z1447+COSS!Z1455+COSS!Z1463+COSS!Z1471+COSS!Z1479+COSS!Z1487+COSS!Z1495+COSS!Z1503</f>
        <v>0</v>
      </c>
      <c r="T613" s="24">
        <f>COSS!AB1439+COSS!AB1447+COSS!AB1455+COSS!AB1463+COSS!AB1471+COSS!AB1479+COSS!AB1487+COSS!AB1495+COSS!AB1503</f>
        <v>478.77184525889635</v>
      </c>
      <c r="U613" s="24">
        <f>COSS!AC1439+COSS!AC1447+COSS!AC1455+COSS!AC1463+COSS!AC1471+COSS!AC1479+COSS!AC1487+COSS!AC1495+COSS!AC1503</f>
        <v>16256.145576713607</v>
      </c>
      <c r="V613" s="24">
        <f>COSS!AD1439+COSS!AD1447+COSS!AD1455+COSS!AD1463+COSS!AD1471+COSS!AD1479+COSS!AD1487+COSS!AD1495+COSS!AD1503</f>
        <v>2644.2937299683663</v>
      </c>
    </row>
    <row r="614" spans="1:22">
      <c r="B614" s="18" t="str">
        <f>$B$10</f>
        <v>ENERGY</v>
      </c>
      <c r="D614" s="24">
        <f>COSS!H1440+COSS!H1448+COSS!H1456+COSS!H1464+COSS!H1472+COSS!H1480+COSS!H1488+COSS!H1496+COSS!H1504</f>
        <v>0</v>
      </c>
      <c r="E614" s="24">
        <f>COSS!I1440+COSS!I1448+COSS!I1456+COSS!I1464+COSS!I1472+COSS!I1480+COSS!I1488+COSS!I1496+COSS!I1504</f>
        <v>0</v>
      </c>
      <c r="F614" s="24">
        <f>COSS!J1440+COSS!J1448+COSS!J1456+COSS!J1464+COSS!J1472+COSS!J1480+COSS!J1488+COSS!J1496+COSS!J1504</f>
        <v>0</v>
      </c>
      <c r="G614" s="24">
        <f>COSS!K1440+COSS!K1448+COSS!K1456+COSS!K1464+COSS!K1472+COSS!K1480+COSS!K1488+COSS!K1496+COSS!K1504</f>
        <v>0</v>
      </c>
      <c r="H614" s="24">
        <f>COSS!L1440+COSS!L1448+COSS!L1456+COSS!L1464+COSS!L1472+COSS!L1480+COSS!L1488+COSS!L1496+COSS!L1504</f>
        <v>0</v>
      </c>
      <c r="I614" s="24">
        <f>COSS!M1440+COSS!M1448+COSS!M1456+COSS!M1464+COSS!M1472+COSS!M1480+COSS!M1488+COSS!M1496+COSS!M1504</f>
        <v>0</v>
      </c>
      <c r="J614" s="24">
        <f>COSS!O1440+COSS!O1448+COSS!O1456+COSS!O1464+COSS!O1472+COSS!O1480+COSS!O1488+COSS!O1496+COSS!O1504</f>
        <v>0</v>
      </c>
      <c r="K614" s="24">
        <f>COSS!P1440+COSS!P1448+COSS!P1456+COSS!P1464+COSS!P1472+COSS!P1480+COSS!P1488+COSS!P1496+COSS!P1504</f>
        <v>0</v>
      </c>
      <c r="L614" s="24">
        <f>COSS!Q1440+COSS!Q1448+COSS!Q1456+COSS!Q1464+COSS!Q1472+COSS!Q1480+COSS!Q1488+COSS!Q1496+COSS!Q1504</f>
        <v>0</v>
      </c>
      <c r="M614" s="24">
        <f>COSS!R1440+COSS!R1448+COSS!R1456+COSS!R1464+COSS!R1472+COSS!R1480+COSS!R1488+COSS!R1496+COSS!R1504</f>
        <v>0</v>
      </c>
      <c r="N614" s="24">
        <f>COSS!T1440+COSS!T1448+COSS!T1456+COSS!T1464+COSS!T1472+COSS!T1480+COSS!T1488+COSS!T1496+COSS!T1504</f>
        <v>0</v>
      </c>
      <c r="O614" s="24">
        <f>COSS!U1440+COSS!U1448+COSS!U1456+COSS!U1464+COSS!U1472+COSS!U1480+COSS!U1488+COSS!U1496+COSS!U1504</f>
        <v>0</v>
      </c>
      <c r="P614" s="24">
        <f>COSS!V1440+COSS!V1448+COSS!V1456+COSS!V1464+COSS!V1472+COSS!V1480+COSS!V1488+COSS!V1496+COSS!V1504</f>
        <v>0</v>
      </c>
      <c r="Q614" s="24">
        <f>COSS!W1440+COSS!W1448+COSS!W1456+COSS!W1464+COSS!W1472+COSS!W1480+COSS!W1488+COSS!W1496+COSS!W1504</f>
        <v>0</v>
      </c>
      <c r="R614" s="24">
        <f>COSS!Y1440+COSS!Y1448+COSS!Y1456+COSS!Y1464+COSS!Y1472+COSS!Y1480+COSS!Y1488+COSS!Y1496+COSS!Y1504</f>
        <v>0</v>
      </c>
      <c r="S614" s="24">
        <f>COSS!Z1440+COSS!Z1448+COSS!Z1456+COSS!Z1464+COSS!Z1472+COSS!Z1480+COSS!Z1488+COSS!Z1496+COSS!Z1504</f>
        <v>0</v>
      </c>
      <c r="T614" s="24">
        <f>COSS!AB1440+COSS!AB1448+COSS!AB1456+COSS!AB1464+COSS!AB1472+COSS!AB1480+COSS!AB1488+COSS!AB1496+COSS!AB1504</f>
        <v>0</v>
      </c>
      <c r="U614" s="24">
        <f>COSS!AC1440+COSS!AC1448+COSS!AC1456+COSS!AC1464+COSS!AC1472+COSS!AC1480+COSS!AC1488+COSS!AC1496+COSS!AC1504</f>
        <v>0</v>
      </c>
      <c r="V614" s="24">
        <f>COSS!AD1440+COSS!AD1448+COSS!AD1456+COSS!AD1464+COSS!AD1472+COSS!AD1480+COSS!AD1488+COSS!AD1496+COSS!AD1504</f>
        <v>0</v>
      </c>
    </row>
    <row r="615" spans="1:22">
      <c r="B615" s="18" t="str">
        <f>$B$11</f>
        <v>CUSTOMER</v>
      </c>
      <c r="D615" s="24">
        <f>COSS!H1441+COSS!H1449+COSS!H1457+COSS!H1465+COSS!H1473+COSS!H1481+COSS!H1489+COSS!H1497+COSS!H1505</f>
        <v>2178554.7708435976</v>
      </c>
      <c r="E615" s="24">
        <f>COSS!I1441+COSS!I1449+COSS!I1457+COSS!I1465+COSS!I1473+COSS!I1481+COSS!I1489+COSS!I1497+COSS!I1505</f>
        <v>918999.90972008463</v>
      </c>
      <c r="F615" s="24">
        <f>COSS!J1441+COSS!J1449+COSS!J1457+COSS!J1465+COSS!J1473+COSS!J1481+COSS!J1489+COSS!J1497+COSS!J1505</f>
        <v>392817.84802446223</v>
      </c>
      <c r="G615" s="24">
        <f>COSS!K1441+COSS!K1449+COSS!K1457+COSS!K1465+COSS!K1473+COSS!K1481+COSS!K1489+COSS!K1497+COSS!K1505</f>
        <v>112188.85913391193</v>
      </c>
      <c r="H615" s="24">
        <f>COSS!L1441+COSS!L1449+COSS!L1457+COSS!L1465+COSS!L1473+COSS!L1481+COSS!L1489+COSS!L1497+COSS!L1505</f>
        <v>62253.515263682952</v>
      </c>
      <c r="I615" s="24">
        <f>COSS!M1441+COSS!M1449+COSS!M1457+COSS!M1465+COSS!M1473+COSS!M1481+COSS!M1489+COSS!M1497+COSS!M1505</f>
        <v>10103.123330582746</v>
      </c>
      <c r="J615" s="24">
        <f>COSS!O1441+COSS!O1449+COSS!O1457+COSS!O1465+COSS!O1473+COSS!O1481+COSS!O1489+COSS!O1497+COSS!O1505</f>
        <v>47663.589413170179</v>
      </c>
      <c r="K615" s="24">
        <f>COSS!P1441+COSS!P1449+COSS!P1457+COSS!P1465+COSS!P1473+COSS!P1481+COSS!P1489+COSS!P1497+COSS!P1505</f>
        <v>16190.888155744677</v>
      </c>
      <c r="L615" s="24">
        <f>COSS!Q1441+COSS!Q1449+COSS!Q1457+COSS!Q1465+COSS!Q1473+COSS!Q1481+COSS!Q1489+COSS!Q1497+COSS!Q1505</f>
        <v>35200.773224530603</v>
      </c>
      <c r="M615" s="24">
        <f>COSS!R1441+COSS!R1449+COSS!R1457+COSS!R1465+COSS!R1473+COSS!R1481+COSS!R1489+COSS!R1497+COSS!R1505</f>
        <v>6186.6686273427667</v>
      </c>
      <c r="N615" s="24">
        <f>COSS!T1441+COSS!T1449+COSS!T1457+COSS!T1465+COSS!T1473+COSS!T1481+COSS!T1489+COSS!T1497+COSS!T1505</f>
        <v>328.37632140689379</v>
      </c>
      <c r="O615" s="24">
        <f>COSS!U1441+COSS!U1449+COSS!U1457+COSS!U1465+COSS!U1473+COSS!U1481+COSS!U1489+COSS!U1497+COSS!U1505</f>
        <v>9604.7654496066898</v>
      </c>
      <c r="P615" s="24">
        <f>COSS!V1441+COSS!V1449+COSS!V1457+COSS!V1465+COSS!V1473+COSS!V1481+COSS!V1489+COSS!V1497+COSS!V1505</f>
        <v>51765.807176906928</v>
      </c>
      <c r="Q615" s="24">
        <f>COSS!W1441+COSS!W1449+COSS!W1457+COSS!W1465+COSS!W1473+COSS!W1481+COSS!W1489+COSS!W1497+COSS!W1505</f>
        <v>9280.0219599468801</v>
      </c>
      <c r="R615" s="24">
        <f>COSS!Y1441+COSS!Y1449+COSS!Y1457+COSS!Y1465+COSS!Y1473+COSS!Y1481+COSS!Y1489+COSS!Y1497+COSS!Y1505</f>
        <v>13217.023313564736</v>
      </c>
      <c r="S615" s="24">
        <f>COSS!Z1441+COSS!Z1449+COSS!Z1457+COSS!Z1465+COSS!Z1473+COSS!Z1481+COSS!Z1489+COSS!Z1497+COSS!Z1505</f>
        <v>274.41860960029476</v>
      </c>
      <c r="T615" s="24">
        <f>COSS!AB1441+COSS!AB1449+COSS!AB1457+COSS!AB1465+COSS!AB1473+COSS!AB1481+COSS!AB1489+COSS!AB1497+COSS!AB1505</f>
        <v>164.42626465269822</v>
      </c>
      <c r="U615" s="24">
        <f>COSS!AC1441+COSS!AC1449+COSS!AC1457+COSS!AC1465+COSS!AC1473+COSS!AC1481+COSS!AC1489+COSS!AC1497+COSS!AC1505</f>
        <v>261272.76385071178</v>
      </c>
      <c r="V615" s="24">
        <f>COSS!AD1441+COSS!AD1449+COSS!AD1457+COSS!AD1465+COSS!AD1473+COSS!AD1481+COSS!AD1489+COSS!AD1497+COSS!AD1505</f>
        <v>231041.99300368773</v>
      </c>
    </row>
    <row r="616" spans="1:22">
      <c r="B616" s="18" t="str">
        <f>$B$12</f>
        <v>TOTAL</v>
      </c>
      <c r="D616" s="24">
        <f>COSS!H1442+COSS!H1450+COSS!H1458+COSS!H1466+COSS!H1474+COSS!H1482+COSS!H1490+COSS!H1498+COSS!H1506</f>
        <v>8270994.9999999963</v>
      </c>
      <c r="E616" s="24">
        <f>COSS!I1442+COSS!I1450+COSS!I1458+COSS!I1466+COSS!I1474+COSS!I1482+COSS!I1490+COSS!I1498+COSS!I1506</f>
        <v>5134064.8472677339</v>
      </c>
      <c r="F616" s="24">
        <f>COSS!J1442+COSS!J1450+COSS!J1458+COSS!J1466+COSS!J1474+COSS!J1482+COSS!J1490+COSS!J1498+COSS!J1506</f>
        <v>592952.87694544939</v>
      </c>
      <c r="G616" s="24">
        <f>COSS!K1442+COSS!K1450+COSS!K1458+COSS!K1466+COSS!K1474+COSS!K1482+COSS!K1490+COSS!K1498+COSS!K1506</f>
        <v>798969.10626158863</v>
      </c>
      <c r="H616" s="24">
        <f>COSS!L1442+COSS!L1450+COSS!L1458+COSS!L1466+COSS!L1474+COSS!L1482+COSS!L1490+COSS!L1498+COSS!L1506</f>
        <v>77411.713073359453</v>
      </c>
      <c r="I616" s="24">
        <f>COSS!M1442+COSS!M1450+COSS!M1458+COSS!M1466+COSS!M1474+COSS!M1482+COSS!M1490+COSS!M1498+COSS!M1506</f>
        <v>10103.123330582746</v>
      </c>
      <c r="J616" s="24">
        <f>COSS!O1442+COSS!O1450+COSS!O1458+COSS!O1466+COSS!O1474+COSS!O1482+COSS!O1490+COSS!O1498+COSS!O1506</f>
        <v>540520.46320597397</v>
      </c>
      <c r="K616" s="24">
        <f>COSS!P1442+COSS!P1450+COSS!P1458+COSS!P1466+COSS!P1474+COSS!P1482+COSS!P1490+COSS!P1498+COSS!P1506</f>
        <v>84688.028783868882</v>
      </c>
      <c r="L616" s="24">
        <f>COSS!Q1442+COSS!Q1450+COSS!Q1458+COSS!Q1466+COSS!Q1474+COSS!Q1482+COSS!Q1490+COSS!Q1498+COSS!Q1506</f>
        <v>35200.773224530603</v>
      </c>
      <c r="M616" s="24">
        <f>COSS!R1442+COSS!R1450+COSS!R1458+COSS!R1466+COSS!R1474+COSS!R1482+COSS!R1490+COSS!R1498+COSS!R1506</f>
        <v>6186.6686273427667</v>
      </c>
      <c r="N616" s="24">
        <f>COSS!T1442+COSS!T1450+COSS!T1458+COSS!T1466+COSS!T1474+COSS!T1482+COSS!T1490+COSS!T1498+COSS!T1506</f>
        <v>16821.234678234843</v>
      </c>
      <c r="O616" s="24">
        <f>COSS!U1442+COSS!U1450+COSS!U1458+COSS!U1466+COSS!U1474+COSS!U1482+COSS!U1490+COSS!U1498+COSS!U1506</f>
        <v>221051.73624193264</v>
      </c>
      <c r="P616" s="24">
        <f>COSS!V1442+COSS!V1450+COSS!V1458+COSS!V1466+COSS!V1474+COSS!V1482+COSS!V1490+COSS!V1498+COSS!V1506</f>
        <v>51765.807176906928</v>
      </c>
      <c r="Q616" s="24">
        <f>COSS!W1442+COSS!W1450+COSS!W1458+COSS!W1466+COSS!W1474+COSS!W1482+COSS!W1490+COSS!W1498+COSS!W1506</f>
        <v>9280.0219599468801</v>
      </c>
      <c r="R616" s="24">
        <f>COSS!Y1442+COSS!Y1450+COSS!Y1458+COSS!Y1466+COSS!Y1474+COSS!Y1482+COSS!Y1490+COSS!Y1498+COSS!Y1506</f>
        <v>170254.15075103234</v>
      </c>
      <c r="S616" s="24">
        <f>COSS!Z1442+COSS!Z1450+COSS!Z1458+COSS!Z1466+COSS!Z1474+COSS!Z1482+COSS!Z1490+COSS!Z1498+COSS!Z1506</f>
        <v>2124.6560637019602</v>
      </c>
      <c r="T616" s="24">
        <f>COSS!AB1442+COSS!AB1450+COSS!AB1458+COSS!AB1466+COSS!AB1474+COSS!AB1482+COSS!AB1490+COSS!AB1498+COSS!AB1506</f>
        <v>2142.2004694717075</v>
      </c>
      <c r="U616" s="24">
        <f>COSS!AC1442+COSS!AC1450+COSS!AC1458+COSS!AC1466+COSS!AC1474+COSS!AC1482+COSS!AC1490+COSS!AC1498+COSS!AC1506</f>
        <v>282664.28325551958</v>
      </c>
      <c r="V616" s="24">
        <f>COSS!AD1442+COSS!AD1450+COSS!AD1458+COSS!AD1466+COSS!AD1474+COSS!AD1482+COSS!AD1490+COSS!AD1498+COSS!AD1506</f>
        <v>234793.30868282146</v>
      </c>
    </row>
    <row r="617" spans="1:22">
      <c r="A617" s="130" t="s">
        <v>77</v>
      </c>
      <c r="B617" s="18" t="str">
        <f>$B$5</f>
        <v>PRODUCTION</v>
      </c>
      <c r="C617" s="22"/>
      <c r="D617" s="23">
        <f t="shared" ref="D617:D624" si="443">SUM(E617:V617)</f>
        <v>0</v>
      </c>
      <c r="E617" s="23">
        <f t="shared" ref="E617:H622" si="444">E609/$D$616</f>
        <v>0</v>
      </c>
      <c r="F617" s="23">
        <f t="shared" si="444"/>
        <v>0</v>
      </c>
      <c r="G617" s="23">
        <f t="shared" si="444"/>
        <v>0</v>
      </c>
      <c r="H617" s="23">
        <f t="shared" si="444"/>
        <v>0</v>
      </c>
      <c r="I617" s="23">
        <f t="shared" ref="I617:I623" si="445">I609/$D$616</f>
        <v>0</v>
      </c>
      <c r="J617" s="23">
        <f t="shared" ref="J617:L622" si="446">J609/$D$616</f>
        <v>0</v>
      </c>
      <c r="K617" s="23">
        <f t="shared" si="446"/>
        <v>0</v>
      </c>
      <c r="L617" s="23">
        <f t="shared" si="446"/>
        <v>0</v>
      </c>
      <c r="M617" s="23">
        <f t="shared" ref="M617:N623" si="447">M609/$D$616</f>
        <v>0</v>
      </c>
      <c r="N617" s="23">
        <f t="shared" si="447"/>
        <v>0</v>
      </c>
      <c r="O617" s="23">
        <f t="shared" ref="O617:P623" si="448">O609/$D$616</f>
        <v>0</v>
      </c>
      <c r="P617" s="23">
        <f t="shared" si="448"/>
        <v>0</v>
      </c>
      <c r="Q617" s="23">
        <f t="shared" ref="Q617:Q623" si="449">Q609/$D$616</f>
        <v>0</v>
      </c>
      <c r="R617" s="23">
        <f t="shared" ref="R617:S622" si="450">R609/$D$616</f>
        <v>0</v>
      </c>
      <c r="S617" s="23">
        <f t="shared" si="450"/>
        <v>0</v>
      </c>
      <c r="T617" s="23">
        <f t="shared" ref="T617:U622" si="451">T609/$D$616</f>
        <v>0</v>
      </c>
      <c r="U617" s="23">
        <f t="shared" si="451"/>
        <v>0</v>
      </c>
      <c r="V617" s="23">
        <f t="shared" ref="V617:V622" si="452">V609/$D$616</f>
        <v>0</v>
      </c>
    </row>
    <row r="618" spans="1:22">
      <c r="A618" s="18" t="str">
        <f t="shared" ref="A618:A624" si="453">A617</f>
        <v>TOTOXEXP</v>
      </c>
      <c r="B618" s="18" t="str">
        <f>$B$6</f>
        <v>BULKTRAN</v>
      </c>
      <c r="C618" s="22"/>
      <c r="D618" s="23">
        <f t="shared" si="443"/>
        <v>0</v>
      </c>
      <c r="E618" s="23">
        <f t="shared" si="444"/>
        <v>0</v>
      </c>
      <c r="F618" s="23">
        <f t="shared" si="444"/>
        <v>0</v>
      </c>
      <c r="G618" s="23">
        <f t="shared" si="444"/>
        <v>0</v>
      </c>
      <c r="H618" s="23">
        <f t="shared" si="444"/>
        <v>0</v>
      </c>
      <c r="I618" s="23">
        <f t="shared" si="445"/>
        <v>0</v>
      </c>
      <c r="J618" s="23">
        <f t="shared" si="446"/>
        <v>0</v>
      </c>
      <c r="K618" s="23">
        <f t="shared" si="446"/>
        <v>0</v>
      </c>
      <c r="L618" s="23">
        <f t="shared" si="446"/>
        <v>0</v>
      </c>
      <c r="M618" s="23">
        <f t="shared" si="447"/>
        <v>0</v>
      </c>
      <c r="N618" s="23">
        <f t="shared" si="447"/>
        <v>0</v>
      </c>
      <c r="O618" s="23">
        <f t="shared" si="448"/>
        <v>0</v>
      </c>
      <c r="P618" s="23">
        <f t="shared" si="448"/>
        <v>0</v>
      </c>
      <c r="Q618" s="23">
        <f t="shared" si="449"/>
        <v>0</v>
      </c>
      <c r="R618" s="23">
        <f t="shared" si="450"/>
        <v>0</v>
      </c>
      <c r="S618" s="23">
        <f t="shared" si="450"/>
        <v>0</v>
      </c>
      <c r="T618" s="23">
        <f t="shared" si="451"/>
        <v>0</v>
      </c>
      <c r="U618" s="23">
        <f t="shared" si="451"/>
        <v>0</v>
      </c>
      <c r="V618" s="23">
        <f t="shared" si="452"/>
        <v>0</v>
      </c>
    </row>
    <row r="619" spans="1:22">
      <c r="A619" s="18" t="str">
        <f t="shared" si="453"/>
        <v>TOTOXEXP</v>
      </c>
      <c r="B619" s="18" t="str">
        <f>$B$7</f>
        <v>SUBTRAN</v>
      </c>
      <c r="C619" s="22"/>
      <c r="D619" s="23">
        <f t="shared" si="443"/>
        <v>0</v>
      </c>
      <c r="E619" s="23">
        <f t="shared" si="444"/>
        <v>0</v>
      </c>
      <c r="F619" s="23">
        <f t="shared" si="444"/>
        <v>0</v>
      </c>
      <c r="G619" s="23">
        <f t="shared" si="444"/>
        <v>0</v>
      </c>
      <c r="H619" s="23">
        <f t="shared" si="444"/>
        <v>0</v>
      </c>
      <c r="I619" s="23">
        <f t="shared" si="445"/>
        <v>0</v>
      </c>
      <c r="J619" s="23">
        <f t="shared" si="446"/>
        <v>0</v>
      </c>
      <c r="K619" s="23">
        <f t="shared" si="446"/>
        <v>0</v>
      </c>
      <c r="L619" s="23">
        <f t="shared" si="446"/>
        <v>0</v>
      </c>
      <c r="M619" s="23">
        <f t="shared" si="447"/>
        <v>0</v>
      </c>
      <c r="N619" s="23">
        <f t="shared" si="447"/>
        <v>0</v>
      </c>
      <c r="O619" s="23">
        <f t="shared" si="448"/>
        <v>0</v>
      </c>
      <c r="P619" s="23">
        <f t="shared" si="448"/>
        <v>0</v>
      </c>
      <c r="Q619" s="23">
        <f t="shared" si="449"/>
        <v>0</v>
      </c>
      <c r="R619" s="23">
        <f t="shared" si="450"/>
        <v>0</v>
      </c>
      <c r="S619" s="23">
        <f t="shared" si="450"/>
        <v>0</v>
      </c>
      <c r="T619" s="23">
        <f t="shared" si="451"/>
        <v>0</v>
      </c>
      <c r="U619" s="23">
        <f t="shared" si="451"/>
        <v>0</v>
      </c>
      <c r="V619" s="23">
        <f t="shared" si="452"/>
        <v>0</v>
      </c>
    </row>
    <row r="620" spans="1:22">
      <c r="A620" s="18" t="str">
        <f t="shared" si="453"/>
        <v>TOTOXEXP</v>
      </c>
      <c r="B620" s="18" t="str">
        <f>$B$8</f>
        <v>DISTPRI</v>
      </c>
      <c r="C620" s="22"/>
      <c r="D620" s="23">
        <f t="shared" si="443"/>
        <v>0.51839393519229526</v>
      </c>
      <c r="E620" s="23">
        <f t="shared" si="444"/>
        <v>0.34646477666373315</v>
      </c>
      <c r="F620" s="23">
        <f t="shared" si="444"/>
        <v>1.6331445112830984E-2</v>
      </c>
      <c r="G620" s="23">
        <f t="shared" si="444"/>
        <v>5.9300479520372214E-2</v>
      </c>
      <c r="H620" s="23">
        <f t="shared" si="444"/>
        <v>1.8326933832841759E-3</v>
      </c>
      <c r="I620" s="23">
        <f t="shared" si="445"/>
        <v>0</v>
      </c>
      <c r="J620" s="23">
        <f t="shared" si="446"/>
        <v>4.4464994802700622E-2</v>
      </c>
      <c r="K620" s="23">
        <f t="shared" si="446"/>
        <v>8.2816082742311198E-3</v>
      </c>
      <c r="L620" s="23">
        <f t="shared" si="446"/>
        <v>0</v>
      </c>
      <c r="M620" s="23">
        <f t="shared" si="447"/>
        <v>0</v>
      </c>
      <c r="N620" s="23">
        <f t="shared" si="447"/>
        <v>1.5851496630229455E-3</v>
      </c>
      <c r="O620" s="23">
        <f t="shared" si="448"/>
        <v>2.5564877114824282E-2</v>
      </c>
      <c r="P620" s="23">
        <f t="shared" si="448"/>
        <v>0</v>
      </c>
      <c r="Q620" s="23">
        <f t="shared" si="449"/>
        <v>0</v>
      </c>
      <c r="R620" s="23">
        <f t="shared" si="450"/>
        <v>1.3408239349197848E-2</v>
      </c>
      <c r="S620" s="23">
        <f t="shared" si="450"/>
        <v>2.237019190679799E-4</v>
      </c>
      <c r="T620" s="23">
        <f t="shared" si="451"/>
        <v>1.8123603744895427E-4</v>
      </c>
      <c r="U620" s="23">
        <f t="shared" si="451"/>
        <v>6.2088948525470232E-4</v>
      </c>
      <c r="V620" s="23">
        <f t="shared" si="452"/>
        <v>1.3384386632628176E-4</v>
      </c>
    </row>
    <row r="621" spans="1:22">
      <c r="A621" s="18" t="str">
        <f t="shared" si="453"/>
        <v>TOTOXEXP</v>
      </c>
      <c r="B621" s="18" t="str">
        <f>$B$9</f>
        <v>DISTSEC</v>
      </c>
      <c r="C621" s="22"/>
      <c r="D621" s="23">
        <f t="shared" si="443"/>
        <v>0.21820912515974264</v>
      </c>
      <c r="E621" s="23">
        <f t="shared" si="444"/>
        <v>0.16315527963513432</v>
      </c>
      <c r="F621" s="23">
        <f t="shared" si="444"/>
        <v>7.8657680303261899E-3</v>
      </c>
      <c r="G621" s="23">
        <f t="shared" si="444"/>
        <v>2.3734300107432785E-2</v>
      </c>
      <c r="H621" s="23">
        <f t="shared" si="444"/>
        <v>0</v>
      </c>
      <c r="I621" s="23">
        <f t="shared" si="445"/>
        <v>0</v>
      </c>
      <c r="J621" s="23">
        <f t="shared" si="446"/>
        <v>1.5123588408001831E-2</v>
      </c>
      <c r="K621" s="23">
        <f t="shared" si="446"/>
        <v>0</v>
      </c>
      <c r="L621" s="23">
        <f t="shared" si="446"/>
        <v>0</v>
      </c>
      <c r="M621" s="23">
        <f t="shared" si="447"/>
        <v>0</v>
      </c>
      <c r="N621" s="23">
        <f t="shared" si="447"/>
        <v>4.0891010328424673E-4</v>
      </c>
      <c r="O621" s="23">
        <f t="shared" si="448"/>
        <v>0</v>
      </c>
      <c r="P621" s="23">
        <f t="shared" si="448"/>
        <v>0</v>
      </c>
      <c r="Q621" s="23">
        <f t="shared" si="449"/>
        <v>0</v>
      </c>
      <c r="R621" s="23">
        <f t="shared" si="450"/>
        <v>5.5782462474525743E-3</v>
      </c>
      <c r="S621" s="23">
        <f t="shared" si="450"/>
        <v>0</v>
      </c>
      <c r="T621" s="23">
        <f t="shared" si="451"/>
        <v>5.7885640755301694E-5</v>
      </c>
      <c r="U621" s="23">
        <f t="shared" si="451"/>
        <v>1.9654401407223211E-3</v>
      </c>
      <c r="V621" s="23">
        <f t="shared" si="452"/>
        <v>3.1970684663312787E-4</v>
      </c>
    </row>
    <row r="622" spans="1:22">
      <c r="A622" s="18" t="str">
        <f t="shared" si="453"/>
        <v>TOTOXEXP</v>
      </c>
      <c r="B622" s="18" t="str">
        <f>$B$10</f>
        <v>ENERGY</v>
      </c>
      <c r="C622" s="22"/>
      <c r="D622" s="23">
        <f t="shared" si="443"/>
        <v>0</v>
      </c>
      <c r="E622" s="23">
        <f t="shared" si="444"/>
        <v>0</v>
      </c>
      <c r="F622" s="23">
        <f t="shared" si="444"/>
        <v>0</v>
      </c>
      <c r="G622" s="23">
        <f t="shared" si="444"/>
        <v>0</v>
      </c>
      <c r="H622" s="23">
        <f t="shared" si="444"/>
        <v>0</v>
      </c>
      <c r="I622" s="23">
        <f t="shared" si="445"/>
        <v>0</v>
      </c>
      <c r="J622" s="23">
        <f t="shared" si="446"/>
        <v>0</v>
      </c>
      <c r="K622" s="23">
        <f t="shared" si="446"/>
        <v>0</v>
      </c>
      <c r="L622" s="23">
        <f t="shared" si="446"/>
        <v>0</v>
      </c>
      <c r="M622" s="23">
        <f t="shared" si="447"/>
        <v>0</v>
      </c>
      <c r="N622" s="23">
        <f t="shared" si="447"/>
        <v>0</v>
      </c>
      <c r="O622" s="23">
        <f t="shared" si="448"/>
        <v>0</v>
      </c>
      <c r="P622" s="23">
        <f t="shared" si="448"/>
        <v>0</v>
      </c>
      <c r="Q622" s="23">
        <f t="shared" si="449"/>
        <v>0</v>
      </c>
      <c r="R622" s="23">
        <f t="shared" si="450"/>
        <v>0</v>
      </c>
      <c r="S622" s="23">
        <f t="shared" si="450"/>
        <v>0</v>
      </c>
      <c r="T622" s="23">
        <f t="shared" si="451"/>
        <v>0</v>
      </c>
      <c r="U622" s="23">
        <f t="shared" si="451"/>
        <v>0</v>
      </c>
      <c r="V622" s="23">
        <f t="shared" si="452"/>
        <v>0</v>
      </c>
    </row>
    <row r="623" spans="1:22">
      <c r="A623" s="18" t="str">
        <f t="shared" si="453"/>
        <v>TOTOXEXP</v>
      </c>
      <c r="B623" s="18" t="str">
        <f>$B$11</f>
        <v>CUSTOMER</v>
      </c>
      <c r="C623" s="22"/>
      <c r="D623" s="23">
        <f t="shared" si="443"/>
        <v>0.26339693964796235</v>
      </c>
      <c r="E623" s="23">
        <f t="shared" ref="E623:L623" si="454">E615/$D$616</f>
        <v>0.11111116736500083</v>
      </c>
      <c r="F623" s="23">
        <f t="shared" si="454"/>
        <v>4.7493421048430379E-2</v>
      </c>
      <c r="G623" s="23">
        <f t="shared" si="454"/>
        <v>1.3564130933933823E-2</v>
      </c>
      <c r="H623" s="23">
        <f t="shared" si="454"/>
        <v>7.5267262601032862E-3</v>
      </c>
      <c r="I623" s="23">
        <f t="shared" si="445"/>
        <v>1.2215124456710167E-3</v>
      </c>
      <c r="J623" s="23">
        <f t="shared" si="454"/>
        <v>5.7627394785234667E-3</v>
      </c>
      <c r="K623" s="23">
        <f t="shared" si="454"/>
        <v>1.9575502289319101E-3</v>
      </c>
      <c r="L623" s="23">
        <f t="shared" si="454"/>
        <v>4.2559296946172278E-3</v>
      </c>
      <c r="M623" s="23">
        <f t="shared" si="447"/>
        <v>7.4799569185361248E-4</v>
      </c>
      <c r="N623" s="23">
        <f t="shared" si="447"/>
        <v>3.9702154505823534E-5</v>
      </c>
      <c r="O623" s="23">
        <f t="shared" si="448"/>
        <v>1.1612587662798363E-3</v>
      </c>
      <c r="P623" s="23">
        <f t="shared" si="448"/>
        <v>6.2587158107225253E-3</v>
      </c>
      <c r="Q623" s="23">
        <f t="shared" si="449"/>
        <v>1.1219958372537869E-3</v>
      </c>
      <c r="R623" s="23">
        <f>R615/$D$616</f>
        <v>1.5979967722825055E-3</v>
      </c>
      <c r="S623" s="23">
        <f>S615/$D$616</f>
        <v>3.3178427698275105E-5</v>
      </c>
      <c r="T623" s="23">
        <f>T615/$D$616</f>
        <v>1.9879865077018944E-5</v>
      </c>
      <c r="U623" s="23">
        <f>U615/$D$616</f>
        <v>3.1589036609345297E-2</v>
      </c>
      <c r="V623" s="23">
        <f>V615/$D$616</f>
        <v>2.7934002257731728E-2</v>
      </c>
    </row>
    <row r="624" spans="1:22">
      <c r="A624" s="18" t="str">
        <f t="shared" si="453"/>
        <v>TOTOXEXP</v>
      </c>
      <c r="B624" s="18" t="str">
        <f>$B$12</f>
        <v>TOTAL</v>
      </c>
      <c r="C624" s="22"/>
      <c r="D624" s="23">
        <f t="shared" si="443"/>
        <v>1.0000000000000007</v>
      </c>
      <c r="E624" s="23">
        <f t="shared" ref="E624:V624" si="455">SUM(E617:E623)</f>
        <v>0.62073122366386835</v>
      </c>
      <c r="F624" s="23">
        <f t="shared" si="455"/>
        <v>7.1690634191587554E-2</v>
      </c>
      <c r="G624" s="23">
        <f t="shared" si="455"/>
        <v>9.6598910561738832E-2</v>
      </c>
      <c r="H624" s="23">
        <f t="shared" si="455"/>
        <v>9.3594196433874621E-3</v>
      </c>
      <c r="I624" s="23">
        <f t="shared" si="455"/>
        <v>1.2215124456710167E-3</v>
      </c>
      <c r="J624" s="23">
        <f t="shared" si="455"/>
        <v>6.5351322689225916E-2</v>
      </c>
      <c r="K624" s="23">
        <f t="shared" si="455"/>
        <v>1.023915850316303E-2</v>
      </c>
      <c r="L624" s="23">
        <f t="shared" si="455"/>
        <v>4.2559296946172278E-3</v>
      </c>
      <c r="M624" s="23">
        <f t="shared" si="455"/>
        <v>7.4799569185361248E-4</v>
      </c>
      <c r="N624" s="23">
        <f t="shared" si="455"/>
        <v>2.0337619208130155E-3</v>
      </c>
      <c r="O624" s="23">
        <f t="shared" si="455"/>
        <v>2.6726135881104118E-2</v>
      </c>
      <c r="P624" s="23">
        <f t="shared" si="455"/>
        <v>6.2587158107225253E-3</v>
      </c>
      <c r="Q624" s="23">
        <f t="shared" si="455"/>
        <v>1.1219958372537869E-3</v>
      </c>
      <c r="R624" s="23">
        <f t="shared" si="455"/>
        <v>2.0584482368932927E-2</v>
      </c>
      <c r="S624" s="23">
        <f t="shared" si="455"/>
        <v>2.56880346766255E-4</v>
      </c>
      <c r="T624" s="23">
        <f t="shared" si="455"/>
        <v>2.5900154328127492E-4</v>
      </c>
      <c r="U624" s="23">
        <f t="shared" si="455"/>
        <v>3.4175366235322323E-2</v>
      </c>
      <c r="V624" s="23">
        <f t="shared" si="455"/>
        <v>2.8387552970691139E-2</v>
      </c>
    </row>
    <row r="625" spans="1:22" ht="13.2">
      <c r="C625" s="129" t="s">
        <v>603</v>
      </c>
    </row>
    <row r="626" spans="1:22" ht="13.2">
      <c r="A626" s="38" t="s">
        <v>120</v>
      </c>
      <c r="B626" s="18" t="str">
        <f>$B$5</f>
        <v>PRODUCTION</v>
      </c>
      <c r="C626" s="129" t="s">
        <v>688</v>
      </c>
      <c r="D626" s="24">
        <f>COSS!H1525+COSS!H1533+COSS!H1557+COSS!H1565+COSS!H1573+COSS!H1581+COSS!H1589+COSS!H1597+COSS!H1541</f>
        <v>0</v>
      </c>
      <c r="E626" s="24">
        <f>COSS!I1525+COSS!I1533+COSS!I1557+COSS!I1565+COSS!I1573+COSS!I1581+COSS!I1589+COSS!I1597+COSS!I1541</f>
        <v>0</v>
      </c>
      <c r="F626" s="24">
        <f>COSS!J1525+COSS!J1533+COSS!J1557+COSS!J1565+COSS!J1573+COSS!J1581+COSS!J1589+COSS!J1597+COSS!J1541</f>
        <v>0</v>
      </c>
      <c r="G626" s="24">
        <f>COSS!K1525+COSS!K1533+COSS!K1557+COSS!K1565+COSS!K1573+COSS!K1581+COSS!K1589+COSS!K1597+COSS!K1541</f>
        <v>0</v>
      </c>
      <c r="H626" s="24">
        <f>COSS!L1525+COSS!L1533+COSS!L1557+COSS!L1565+COSS!L1573+COSS!L1581+COSS!L1589+COSS!L1597+COSS!L1541</f>
        <v>0</v>
      </c>
      <c r="I626" s="24">
        <f>COSS!M1525+COSS!M1533+COSS!M1557+COSS!M1565+COSS!M1573+COSS!M1581+COSS!M1589+COSS!M1597+COSS!M1541</f>
        <v>0</v>
      </c>
      <c r="J626" s="24">
        <f>COSS!O1525+COSS!O1533+COSS!O1557+COSS!O1565+COSS!O1573+COSS!O1581+COSS!O1589+COSS!O1597+COSS!O1541</f>
        <v>0</v>
      </c>
      <c r="K626" s="24">
        <f>COSS!P1525+COSS!P1533+COSS!P1557+COSS!P1565+COSS!P1573+COSS!P1581+COSS!P1589+COSS!P1597+COSS!P1541</f>
        <v>0</v>
      </c>
      <c r="L626" s="24">
        <f>COSS!Q1525+COSS!Q1533+COSS!Q1557+COSS!Q1565+COSS!Q1573+COSS!Q1581+COSS!Q1589+COSS!Q1597+COSS!Q1541</f>
        <v>0</v>
      </c>
      <c r="M626" s="24">
        <f>COSS!R1525+COSS!R1533+COSS!R1557+COSS!R1565+COSS!R1573+COSS!R1581+COSS!R1589+COSS!R1597+COSS!R1541</f>
        <v>0</v>
      </c>
      <c r="N626" s="24">
        <f>COSS!T1525+COSS!T1533+COSS!T1557+COSS!T1565+COSS!T1573+COSS!T1581+COSS!T1589+COSS!T1597+COSS!T1541</f>
        <v>0</v>
      </c>
      <c r="O626" s="24">
        <f>COSS!U1525+COSS!U1533+COSS!U1557+COSS!U1565+COSS!U1573+COSS!U1581+COSS!U1589+COSS!U1597+COSS!U1541</f>
        <v>0</v>
      </c>
      <c r="P626" s="24">
        <f>COSS!V1525+COSS!V1533+COSS!V1557+COSS!V1565+COSS!V1573+COSS!V1581+COSS!V1589+COSS!V1597+COSS!V1541</f>
        <v>0</v>
      </c>
      <c r="Q626" s="24">
        <f>COSS!W1525+COSS!W1533+COSS!W1557+COSS!W1565+COSS!W1573+COSS!W1581+COSS!W1589+COSS!W1597+COSS!W1541</f>
        <v>0</v>
      </c>
      <c r="R626" s="24">
        <f>COSS!Y1525+COSS!Y1533+COSS!Y1557+COSS!Y1565+COSS!Y1573+COSS!Y1581+COSS!Y1589+COSS!Y1597+COSS!Y1541</f>
        <v>0</v>
      </c>
      <c r="S626" s="24">
        <f>COSS!Z1525+COSS!Z1533+COSS!Z1557+COSS!Z1565+COSS!Z1573+COSS!Z1581+COSS!Z1589+COSS!Z1597+COSS!Z1541</f>
        <v>0</v>
      </c>
      <c r="T626" s="24">
        <f>COSS!AB1525+COSS!AB1533+COSS!AB1557+COSS!AB1565+COSS!AB1573+COSS!AB1581+COSS!AB1589+COSS!AB1597+COSS!AB1541</f>
        <v>0</v>
      </c>
      <c r="U626" s="24">
        <f>COSS!AC1525+COSS!AC1533+COSS!AC1557+COSS!AC1565+COSS!AC1573+COSS!AC1581+COSS!AC1589+COSS!AC1597+COSS!AC1541</f>
        <v>0</v>
      </c>
      <c r="V626" s="24">
        <f>COSS!AD1525+COSS!AD1533+COSS!AD1557+COSS!AD1565+COSS!AD1573+COSS!AD1581+COSS!AD1589+COSS!AD1597+COSS!AD1541</f>
        <v>0</v>
      </c>
    </row>
    <row r="627" spans="1:22" ht="13.2">
      <c r="B627" s="18" t="str">
        <f>$B$6</f>
        <v>BULKTRAN</v>
      </c>
      <c r="C627" s="129" t="s">
        <v>604</v>
      </c>
      <c r="D627" s="24">
        <f>COSS!H1526+COSS!H1534+COSS!H1558+COSS!H1566+COSS!H1574+COSS!H1582+COSS!H1590+COSS!H1598+COSS!H1542</f>
        <v>0</v>
      </c>
      <c r="E627" s="24">
        <f>COSS!I1526+COSS!I1534+COSS!I1558+COSS!I1566+COSS!I1574+COSS!I1582+COSS!I1590+COSS!I1598+COSS!I1542</f>
        <v>0</v>
      </c>
      <c r="F627" s="24">
        <f>COSS!J1526+COSS!J1534+COSS!J1558+COSS!J1566+COSS!J1574+COSS!J1582+COSS!J1590+COSS!J1598+COSS!J1542</f>
        <v>0</v>
      </c>
      <c r="G627" s="24">
        <f>COSS!K1526+COSS!K1534+COSS!K1558+COSS!K1566+COSS!K1574+COSS!K1582+COSS!K1590+COSS!K1598+COSS!K1542</f>
        <v>0</v>
      </c>
      <c r="H627" s="24">
        <f>COSS!L1526+COSS!L1534+COSS!L1558+COSS!L1566+COSS!L1574+COSS!L1582+COSS!L1590+COSS!L1598+COSS!L1542</f>
        <v>0</v>
      </c>
      <c r="I627" s="24">
        <f>COSS!M1526+COSS!M1534+COSS!M1558+COSS!M1566+COSS!M1574+COSS!M1582+COSS!M1590+COSS!M1598+COSS!M1542</f>
        <v>0</v>
      </c>
      <c r="J627" s="24">
        <f>COSS!O1526+COSS!O1534+COSS!O1558+COSS!O1566+COSS!O1574+COSS!O1582+COSS!O1590+COSS!O1598+COSS!O1542</f>
        <v>0</v>
      </c>
      <c r="K627" s="24">
        <f>COSS!P1526+COSS!P1534+COSS!P1558+COSS!P1566+COSS!P1574+COSS!P1582+COSS!P1590+COSS!P1598+COSS!P1542</f>
        <v>0</v>
      </c>
      <c r="L627" s="24">
        <f>COSS!Q1526+COSS!Q1534+COSS!Q1558+COSS!Q1566+COSS!Q1574+COSS!Q1582+COSS!Q1590+COSS!Q1598+COSS!Q1542</f>
        <v>0</v>
      </c>
      <c r="M627" s="24">
        <f>COSS!R1526+COSS!R1534+COSS!R1558+COSS!R1566+COSS!R1574+COSS!R1582+COSS!R1590+COSS!R1598+COSS!R1542</f>
        <v>0</v>
      </c>
      <c r="N627" s="24">
        <f>COSS!T1526+COSS!T1534+COSS!T1558+COSS!T1566+COSS!T1574+COSS!T1582+COSS!T1590+COSS!T1598+COSS!T1542</f>
        <v>0</v>
      </c>
      <c r="O627" s="24">
        <f>COSS!U1526+COSS!U1534+COSS!U1558+COSS!U1566+COSS!U1574+COSS!U1582+COSS!U1590+COSS!U1598+COSS!U1542</f>
        <v>0</v>
      </c>
      <c r="P627" s="24">
        <f>COSS!V1526+COSS!V1534+COSS!V1558+COSS!V1566+COSS!V1574+COSS!V1582+COSS!V1590+COSS!V1598+COSS!V1542</f>
        <v>0</v>
      </c>
      <c r="Q627" s="24">
        <f>COSS!W1526+COSS!W1534+COSS!W1558+COSS!W1566+COSS!W1574+COSS!W1582+COSS!W1590+COSS!W1598+COSS!W1542</f>
        <v>0</v>
      </c>
      <c r="R627" s="24">
        <f>COSS!Y1526+COSS!Y1534+COSS!Y1558+COSS!Y1566+COSS!Y1574+COSS!Y1582+COSS!Y1590+COSS!Y1598+COSS!Y1542</f>
        <v>0</v>
      </c>
      <c r="S627" s="24">
        <f>COSS!Z1526+COSS!Z1534+COSS!Z1558+COSS!Z1566+COSS!Z1574+COSS!Z1582+COSS!Z1590+COSS!Z1598+COSS!Z1542</f>
        <v>0</v>
      </c>
      <c r="T627" s="24">
        <f>COSS!AB1526+COSS!AB1534+COSS!AB1558+COSS!AB1566+COSS!AB1574+COSS!AB1582+COSS!AB1590+COSS!AB1598+COSS!AB1542</f>
        <v>0</v>
      </c>
      <c r="U627" s="24">
        <f>COSS!AC1526+COSS!AC1534+COSS!AC1558+COSS!AC1566+COSS!AC1574+COSS!AC1582+COSS!AC1590+COSS!AC1598+COSS!AC1542</f>
        <v>0</v>
      </c>
      <c r="V627" s="24">
        <f>COSS!AD1526+COSS!AD1534+COSS!AD1558+COSS!AD1566+COSS!AD1574+COSS!AD1582+COSS!AD1590+COSS!AD1598+COSS!AD1542</f>
        <v>0</v>
      </c>
    </row>
    <row r="628" spans="1:22">
      <c r="B628" s="18" t="str">
        <f>$B$7</f>
        <v>SUBTRAN</v>
      </c>
      <c r="D628" s="24">
        <f>COSS!H1527+COSS!H1535+COSS!H1559+COSS!H1567+COSS!H1575+COSS!H1583+COSS!H1591+COSS!H1599+COSS!H1543</f>
        <v>0</v>
      </c>
      <c r="E628" s="24">
        <f>COSS!I1527+COSS!I1535+COSS!I1559+COSS!I1567+COSS!I1575+COSS!I1583+COSS!I1591+COSS!I1599+COSS!I1543</f>
        <v>0</v>
      </c>
      <c r="F628" s="24">
        <f>COSS!J1527+COSS!J1535+COSS!J1559+COSS!J1567+COSS!J1575+COSS!J1583+COSS!J1591+COSS!J1599+COSS!J1543</f>
        <v>0</v>
      </c>
      <c r="G628" s="24">
        <f>COSS!K1527+COSS!K1535+COSS!K1559+COSS!K1567+COSS!K1575+COSS!K1583+COSS!K1591+COSS!K1599+COSS!K1543</f>
        <v>0</v>
      </c>
      <c r="H628" s="24">
        <f>COSS!L1527+COSS!L1535+COSS!L1559+COSS!L1567+COSS!L1575+COSS!L1583+COSS!L1591+COSS!L1599+COSS!L1543</f>
        <v>0</v>
      </c>
      <c r="I628" s="24">
        <f>COSS!M1527+COSS!M1535+COSS!M1559+COSS!M1567+COSS!M1575+COSS!M1583+COSS!M1591+COSS!M1599+COSS!M1543</f>
        <v>0</v>
      </c>
      <c r="J628" s="24">
        <f>COSS!O1527+COSS!O1535+COSS!O1559+COSS!O1567+COSS!O1575+COSS!O1583+COSS!O1591+COSS!O1599+COSS!O1543</f>
        <v>0</v>
      </c>
      <c r="K628" s="24">
        <f>COSS!P1527+COSS!P1535+COSS!P1559+COSS!P1567+COSS!P1575+COSS!P1583+COSS!P1591+COSS!P1599+COSS!P1543</f>
        <v>0</v>
      </c>
      <c r="L628" s="24">
        <f>COSS!Q1527+COSS!Q1535+COSS!Q1559+COSS!Q1567+COSS!Q1575+COSS!Q1583+COSS!Q1591+COSS!Q1599+COSS!Q1543</f>
        <v>0</v>
      </c>
      <c r="M628" s="24">
        <f>COSS!R1527+COSS!R1535+COSS!R1559+COSS!R1567+COSS!R1575+COSS!R1583+COSS!R1591+COSS!R1599+COSS!R1543</f>
        <v>0</v>
      </c>
      <c r="N628" s="24">
        <f>COSS!T1527+COSS!T1535+COSS!T1559+COSS!T1567+COSS!T1575+COSS!T1583+COSS!T1591+COSS!T1599+COSS!T1543</f>
        <v>0</v>
      </c>
      <c r="O628" s="24">
        <f>COSS!U1527+COSS!U1535+COSS!U1559+COSS!U1567+COSS!U1575+COSS!U1583+COSS!U1591+COSS!U1599+COSS!U1543</f>
        <v>0</v>
      </c>
      <c r="P628" s="24">
        <f>COSS!V1527+COSS!V1535+COSS!V1559+COSS!V1567+COSS!V1575+COSS!V1583+COSS!V1591+COSS!V1599+COSS!V1543</f>
        <v>0</v>
      </c>
      <c r="Q628" s="24">
        <f>COSS!W1527+COSS!W1535+COSS!W1559+COSS!W1567+COSS!W1575+COSS!W1583+COSS!W1591+COSS!W1599+COSS!W1543</f>
        <v>0</v>
      </c>
      <c r="R628" s="24">
        <f>COSS!Y1527+COSS!Y1535+COSS!Y1559+COSS!Y1567+COSS!Y1575+COSS!Y1583+COSS!Y1591+COSS!Y1599+COSS!Y1543</f>
        <v>0</v>
      </c>
      <c r="S628" s="24">
        <f>COSS!Z1527+COSS!Z1535+COSS!Z1559+COSS!Z1567+COSS!Z1575+COSS!Z1583+COSS!Z1591+COSS!Z1599+COSS!Z1543</f>
        <v>0</v>
      </c>
      <c r="T628" s="24">
        <f>COSS!AB1527+COSS!AB1535+COSS!AB1559+COSS!AB1567+COSS!AB1575+COSS!AB1583+COSS!AB1591+COSS!AB1599+COSS!AB1543</f>
        <v>0</v>
      </c>
      <c r="U628" s="24">
        <f>COSS!AC1527+COSS!AC1535+COSS!AC1559+COSS!AC1567+COSS!AC1575+COSS!AC1583+COSS!AC1591+COSS!AC1599+COSS!AC1543</f>
        <v>0</v>
      </c>
      <c r="V628" s="24">
        <f>COSS!AD1527+COSS!AD1535+COSS!AD1559+COSS!AD1567+COSS!AD1575+COSS!AD1583+COSS!AD1591+COSS!AD1599+COSS!AD1543</f>
        <v>0</v>
      </c>
    </row>
    <row r="629" spans="1:22">
      <c r="B629" s="18" t="str">
        <f>$B$8</f>
        <v>DISTPRI</v>
      </c>
      <c r="D629" s="24">
        <f>COSS!H1528+COSS!H1536+COSS!H1560+COSS!H1568+COSS!H1576+COSS!H1584+COSS!H1592+COSS!H1600+COSS!H1544</f>
        <v>26800803.71653777</v>
      </c>
      <c r="E629" s="24">
        <f>COSS!I1528+COSS!I1536+COSS!I1560+COSS!I1568+COSS!I1576+COSS!I1584+COSS!I1592+COSS!I1600+COSS!I1544</f>
        <v>17912120.192174681</v>
      </c>
      <c r="F629" s="24">
        <f>COSS!J1528+COSS!J1536+COSS!J1560+COSS!J1568+COSS!J1576+COSS!J1584+COSS!J1592+COSS!J1600+COSS!J1544</f>
        <v>844330.58560770459</v>
      </c>
      <c r="G629" s="24">
        <f>COSS!K1528+COSS!K1536+COSS!K1560+COSS!K1568+COSS!K1576+COSS!K1584+COSS!K1592+COSS!K1600+COSS!K1544</f>
        <v>3065816.1757477368</v>
      </c>
      <c r="H629" s="24">
        <f>COSS!L1528+COSS!L1536+COSS!L1560+COSS!L1568+COSS!L1576+COSS!L1584+COSS!L1592+COSS!L1600+COSS!L1544</f>
        <v>94749.672601352489</v>
      </c>
      <c r="I629" s="24">
        <f>COSS!M1528+COSS!M1536+COSS!M1560+COSS!M1568+COSS!M1576+COSS!M1584+COSS!M1592+COSS!M1600+COSS!M1544</f>
        <v>0</v>
      </c>
      <c r="J629" s="24">
        <f>COSS!O1528+COSS!O1536+COSS!O1560+COSS!O1568+COSS!O1576+COSS!O1584+COSS!O1592+COSS!O1600+COSS!O1544</f>
        <v>2298826.2729616961</v>
      </c>
      <c r="K629" s="24">
        <f>COSS!P1528+COSS!P1536+COSS!P1560+COSS!P1568+COSS!P1576+COSS!P1584+COSS!P1592+COSS!P1600+COSS!P1544</f>
        <v>428156.54803637083</v>
      </c>
      <c r="L629" s="24">
        <f>COSS!Q1528+COSS!Q1536+COSS!Q1560+COSS!Q1568+COSS!Q1576+COSS!Q1584+COSS!Q1592+COSS!Q1600+COSS!Q1544</f>
        <v>0</v>
      </c>
      <c r="M629" s="24">
        <f>COSS!R1528+COSS!R1536+COSS!R1560+COSS!R1568+COSS!R1576+COSS!R1584+COSS!R1592+COSS!R1600+COSS!R1544</f>
        <v>0</v>
      </c>
      <c r="N629" s="24">
        <f>COSS!T1528+COSS!T1536+COSS!T1560+COSS!T1568+COSS!T1576+COSS!T1584+COSS!T1592+COSS!T1600+COSS!T1544</f>
        <v>81951.739972141091</v>
      </c>
      <c r="O629" s="24">
        <f>COSS!U1528+COSS!U1536+COSS!U1560+COSS!U1568+COSS!U1576+COSS!U1584+COSS!U1592+COSS!U1600+COSS!U1544</f>
        <v>1321696.1215752994</v>
      </c>
      <c r="P629" s="24">
        <f>COSS!V1528+COSS!V1536+COSS!V1560+COSS!V1568+COSS!V1576+COSS!V1584+COSS!V1592+COSS!V1600+COSS!V1544</f>
        <v>0</v>
      </c>
      <c r="Q629" s="24">
        <f>COSS!W1528+COSS!W1536+COSS!W1560+COSS!W1568+COSS!W1576+COSS!W1584+COSS!W1592+COSS!W1600+COSS!W1544</f>
        <v>0</v>
      </c>
      <c r="R629" s="24">
        <f>COSS!Y1528+COSS!Y1536+COSS!Y1560+COSS!Y1568+COSS!Y1576+COSS!Y1584+COSS!Y1592+COSS!Y1600+COSS!Y1544</f>
        <v>693201.76527317998</v>
      </c>
      <c r="S629" s="24">
        <f>COSS!Z1528+COSS!Z1536+COSS!Z1560+COSS!Z1568+COSS!Z1576+COSS!Z1584+COSS!Z1592+COSS!Z1600+COSS!Z1544</f>
        <v>11565.318991877848</v>
      </c>
      <c r="T629" s="24">
        <f>COSS!AB1528+COSS!AB1536+COSS!AB1560+COSS!AB1568+COSS!AB1576+COSS!AB1584+COSS!AB1592+COSS!AB1600+COSS!AB1544</f>
        <v>9369.8462429556275</v>
      </c>
      <c r="U629" s="24">
        <f>COSS!AC1528+COSS!AC1536+COSS!AC1560+COSS!AC1568+COSS!AC1576+COSS!AC1584+COSS!AC1592+COSS!AC1600+COSS!AC1544</f>
        <v>32099.791479622163</v>
      </c>
      <c r="V629" s="24">
        <f>COSS!AD1528+COSS!AD1536+COSS!AD1560+COSS!AD1568+COSS!AD1576+COSS!AD1584+COSS!AD1592+COSS!AD1600+COSS!AD1544</f>
        <v>6919.6858731431194</v>
      </c>
    </row>
    <row r="630" spans="1:22">
      <c r="B630" s="18" t="str">
        <f>$B$9</f>
        <v>DISTSEC</v>
      </c>
      <c r="D630" s="24">
        <f>COSS!H1529+COSS!H1537+COSS!H1561+COSS!H1569+COSS!H1577+COSS!H1585+COSS!H1593+COSS!H1601+COSS!H1545</f>
        <v>11015123.283462232</v>
      </c>
      <c r="E630" s="24">
        <f>COSS!I1529+COSS!I1537+COSS!I1561+COSS!I1569+COSS!I1577+COSS!I1585+COSS!I1593+COSS!I1601+COSS!I1545</f>
        <v>8236023.6686394988</v>
      </c>
      <c r="F630" s="24">
        <f>COSS!J1529+COSS!J1537+COSS!J1561+COSS!J1569+COSS!J1577+COSS!J1585+COSS!J1593+COSS!J1601+COSS!J1545</f>
        <v>397061.32596302399</v>
      </c>
      <c r="G630" s="24">
        <f>COSS!K1529+COSS!K1537+COSS!K1561+COSS!K1569+COSS!K1577+COSS!K1585+COSS!K1593+COSS!K1601+COSS!K1545</f>
        <v>1198099.4907462068</v>
      </c>
      <c r="H630" s="24">
        <f>COSS!L1529+COSS!L1537+COSS!L1561+COSS!L1569+COSS!L1577+COSS!L1585+COSS!L1593+COSS!L1601+COSS!L1545</f>
        <v>0</v>
      </c>
      <c r="I630" s="24">
        <f>COSS!M1529+COSS!M1537+COSS!M1561+COSS!M1569+COSS!M1577+COSS!M1585+COSS!M1593+COSS!M1601+COSS!M1545</f>
        <v>0</v>
      </c>
      <c r="J630" s="24">
        <f>COSS!O1529+COSS!O1537+COSS!O1561+COSS!O1569+COSS!O1577+COSS!O1585+COSS!O1593+COSS!O1601+COSS!O1545</f>
        <v>763433.65879189305</v>
      </c>
      <c r="K630" s="24">
        <f>COSS!P1529+COSS!P1537+COSS!P1561+COSS!P1569+COSS!P1577+COSS!P1585+COSS!P1593+COSS!P1601+COSS!P1545</f>
        <v>0</v>
      </c>
      <c r="L630" s="24">
        <f>COSS!Q1529+COSS!Q1537+COSS!Q1561+COSS!Q1569+COSS!Q1577+COSS!Q1585+COSS!Q1593+COSS!Q1601+COSS!Q1545</f>
        <v>0</v>
      </c>
      <c r="M630" s="24">
        <f>COSS!R1529+COSS!R1537+COSS!R1561+COSS!R1569+COSS!R1577+COSS!R1585+COSS!R1593+COSS!R1601+COSS!R1545</f>
        <v>0</v>
      </c>
      <c r="N630" s="24">
        <f>COSS!T1529+COSS!T1537+COSS!T1561+COSS!T1569+COSS!T1577+COSS!T1585+COSS!T1593+COSS!T1601+COSS!T1545</f>
        <v>20641.644551903595</v>
      </c>
      <c r="O630" s="24">
        <f>COSS!U1529+COSS!U1537+COSS!U1561+COSS!U1569+COSS!U1577+COSS!U1585+COSS!U1593+COSS!U1601+COSS!U1545</f>
        <v>0</v>
      </c>
      <c r="P630" s="24">
        <f>COSS!V1529+COSS!V1537+COSS!V1561+COSS!V1569+COSS!V1577+COSS!V1585+COSS!V1593+COSS!V1601+COSS!V1545</f>
        <v>0</v>
      </c>
      <c r="Q630" s="24">
        <f>COSS!W1529+COSS!W1537+COSS!W1561+COSS!W1569+COSS!W1577+COSS!W1585+COSS!W1593+COSS!W1601+COSS!W1545</f>
        <v>0</v>
      </c>
      <c r="R630" s="24">
        <f>COSS!Y1529+COSS!Y1537+COSS!Y1561+COSS!Y1569+COSS!Y1577+COSS!Y1585+COSS!Y1593+COSS!Y1601+COSS!Y1545</f>
        <v>281587.99535179418</v>
      </c>
      <c r="S630" s="24">
        <f>COSS!Z1529+COSS!Z1537+COSS!Z1561+COSS!Z1569+COSS!Z1577+COSS!Z1585+COSS!Z1593+COSS!Z1601+COSS!Z1545</f>
        <v>0</v>
      </c>
      <c r="T630" s="24">
        <f>COSS!AB1529+COSS!AB1537+COSS!AB1561+COSS!AB1569+COSS!AB1577+COSS!AB1585+COSS!AB1593+COSS!AB1601+COSS!AB1545</f>
        <v>2922.0476861133943</v>
      </c>
      <c r="U630" s="24">
        <f>COSS!AC1529+COSS!AC1537+COSS!AC1561+COSS!AC1569+COSS!AC1577+COSS!AC1585+COSS!AC1593+COSS!AC1601+COSS!AC1545</f>
        <v>99214.75758849633</v>
      </c>
      <c r="V630" s="24">
        <f>COSS!AD1529+COSS!AD1537+COSS!AD1561+COSS!AD1569+COSS!AD1577+COSS!AD1585+COSS!AD1593+COSS!AD1601+COSS!AD1545</f>
        <v>16138.69414330321</v>
      </c>
    </row>
    <row r="631" spans="1:22">
      <c r="B631" s="18" t="str">
        <f>$B$10</f>
        <v>ENERGY</v>
      </c>
      <c r="D631" s="24">
        <f>COSS!H1530+COSS!H1538+COSS!H1562+COSS!H1570+COSS!H1578+COSS!H1586+COSS!H1594+COSS!H1602+COSS!H1546</f>
        <v>0</v>
      </c>
      <c r="E631" s="24">
        <f>COSS!I1530+COSS!I1538+COSS!I1562+COSS!I1570+COSS!I1578+COSS!I1586+COSS!I1594+COSS!I1602+COSS!I1546</f>
        <v>0</v>
      </c>
      <c r="F631" s="24">
        <f>COSS!J1530+COSS!J1538+COSS!J1562+COSS!J1570+COSS!J1578+COSS!J1586+COSS!J1594+COSS!J1602+COSS!J1546</f>
        <v>0</v>
      </c>
      <c r="G631" s="24">
        <f>COSS!K1530+COSS!K1538+COSS!K1562+COSS!K1570+COSS!K1578+COSS!K1586+COSS!K1594+COSS!K1602+COSS!K1546</f>
        <v>0</v>
      </c>
      <c r="H631" s="24">
        <f>COSS!L1530+COSS!L1538+COSS!L1562+COSS!L1570+COSS!L1578+COSS!L1586+COSS!L1594+COSS!L1602+COSS!L1546</f>
        <v>0</v>
      </c>
      <c r="I631" s="24">
        <f>COSS!M1530+COSS!M1538+COSS!M1562+COSS!M1570+COSS!M1578+COSS!M1586+COSS!M1594+COSS!M1602+COSS!M1546</f>
        <v>0</v>
      </c>
      <c r="J631" s="24">
        <f>COSS!O1530+COSS!O1538+COSS!O1562+COSS!O1570+COSS!O1578+COSS!O1586+COSS!O1594+COSS!O1602+COSS!O1546</f>
        <v>0</v>
      </c>
      <c r="K631" s="24">
        <f>COSS!P1530+COSS!P1538+COSS!P1562+COSS!P1570+COSS!P1578+COSS!P1586+COSS!P1594+COSS!P1602+COSS!P1546</f>
        <v>0</v>
      </c>
      <c r="L631" s="24">
        <f>COSS!Q1530+COSS!Q1538+COSS!Q1562+COSS!Q1570+COSS!Q1578+COSS!Q1586+COSS!Q1594+COSS!Q1602+COSS!Q1546</f>
        <v>0</v>
      </c>
      <c r="M631" s="24">
        <f>COSS!R1530+COSS!R1538+COSS!R1562+COSS!R1570+COSS!R1578+COSS!R1586+COSS!R1594+COSS!R1602+COSS!R1546</f>
        <v>0</v>
      </c>
      <c r="N631" s="24">
        <f>COSS!T1530+COSS!T1538+COSS!T1562+COSS!T1570+COSS!T1578+COSS!T1586+COSS!T1594+COSS!T1602+COSS!T1546</f>
        <v>0</v>
      </c>
      <c r="O631" s="24">
        <f>COSS!U1530+COSS!U1538+COSS!U1562+COSS!U1570+COSS!U1578+COSS!U1586+COSS!U1594+COSS!U1602+COSS!U1546</f>
        <v>0</v>
      </c>
      <c r="P631" s="24">
        <f>COSS!V1530+COSS!V1538+COSS!V1562+COSS!V1570+COSS!V1578+COSS!V1586+COSS!V1594+COSS!V1602+COSS!V1546</f>
        <v>0</v>
      </c>
      <c r="Q631" s="24">
        <f>COSS!W1530+COSS!W1538+COSS!W1562+COSS!W1570+COSS!W1578+COSS!W1586+COSS!W1594+COSS!W1602+COSS!W1546</f>
        <v>0</v>
      </c>
      <c r="R631" s="24">
        <f>COSS!Y1530+COSS!Y1538+COSS!Y1562+COSS!Y1570+COSS!Y1578+COSS!Y1586+COSS!Y1594+COSS!Y1602+COSS!Y1546</f>
        <v>0</v>
      </c>
      <c r="S631" s="24">
        <f>COSS!Z1530+COSS!Z1538+COSS!Z1562+COSS!Z1570+COSS!Z1578+COSS!Z1586+COSS!Z1594+COSS!Z1602+COSS!Z1546</f>
        <v>0</v>
      </c>
      <c r="T631" s="24">
        <f>COSS!AB1530+COSS!AB1538+COSS!AB1562+COSS!AB1570+COSS!AB1578+COSS!AB1586+COSS!AB1594+COSS!AB1602+COSS!AB1546</f>
        <v>0</v>
      </c>
      <c r="U631" s="24">
        <f>COSS!AC1530+COSS!AC1538+COSS!AC1562+COSS!AC1570+COSS!AC1578+COSS!AC1586+COSS!AC1594+COSS!AC1602+COSS!AC1546</f>
        <v>0</v>
      </c>
      <c r="V631" s="24">
        <f>COSS!AD1530+COSS!AD1538+COSS!AD1562+COSS!AD1570+COSS!AD1578+COSS!AD1586+COSS!AD1594+COSS!AD1602+COSS!AD1546</f>
        <v>0</v>
      </c>
    </row>
    <row r="632" spans="1:22">
      <c r="B632" s="18" t="str">
        <f>$B$11</f>
        <v>CUSTOMER</v>
      </c>
      <c r="D632" s="24">
        <f>COSS!H1531+COSS!H1539+COSS!H1563+COSS!H1571+COSS!H1579+COSS!H1587+COSS!H1595+COSS!H1603+COSS!H1547</f>
        <v>164017</v>
      </c>
      <c r="E632" s="24">
        <f>COSS!I1531+COSS!I1539+COSS!I1563+COSS!I1571+COSS!I1579+COSS!I1587+COSS!I1595+COSS!I1603+COSS!I1547</f>
        <v>34816.26168074421</v>
      </c>
      <c r="F632" s="24">
        <f>COSS!J1531+COSS!J1539+COSS!J1563+COSS!J1571+COSS!J1579+COSS!J1587+COSS!J1595+COSS!J1603+COSS!J1547</f>
        <v>20629.577168139738</v>
      </c>
      <c r="G632" s="24">
        <f>COSS!K1531+COSS!K1539+COSS!K1563+COSS!K1571+COSS!K1579+COSS!K1587+COSS!K1595+COSS!K1603+COSS!K1547</f>
        <v>5910.725685624112</v>
      </c>
      <c r="H632" s="24">
        <f>COSS!L1531+COSS!L1539+COSS!L1563+COSS!L1571+COSS!L1579+COSS!L1587+COSS!L1595+COSS!L1603+COSS!L1547</f>
        <v>3897.2825538783804</v>
      </c>
      <c r="I632" s="24">
        <f>COSS!M1531+COSS!M1539+COSS!M1563+COSS!M1571+COSS!M1579+COSS!M1587+COSS!M1595+COSS!M1603+COSS!M1547</f>
        <v>633.04374010081722</v>
      </c>
      <c r="J632" s="24">
        <f>COSS!O1531+COSS!O1539+COSS!O1563+COSS!O1571+COSS!O1579+COSS!O1587+COSS!O1595+COSS!O1603+COSS!O1547</f>
        <v>2888.6244876917731</v>
      </c>
      <c r="K632" s="24">
        <f>COSS!P1531+COSS!P1539+COSS!P1563+COSS!P1571+COSS!P1579+COSS!P1587+COSS!P1595+COSS!P1603+COSS!P1547</f>
        <v>1011.9113867136929</v>
      </c>
      <c r="L632" s="24">
        <f>COSS!Q1531+COSS!Q1539+COSS!Q1563+COSS!Q1571+COSS!Q1579+COSS!Q1587+COSS!Q1595+COSS!Q1603+COSS!Q1547</f>
        <v>2205.6178478039269</v>
      </c>
      <c r="M632" s="24">
        <f>COSS!R1531+COSS!R1539+COSS!R1563+COSS!R1571+COSS!R1579+COSS!R1587+COSS!R1595+COSS!R1603+COSS!R1547</f>
        <v>387.64565357350295</v>
      </c>
      <c r="N632" s="24">
        <f>COSS!T1531+COSS!T1539+COSS!T1563+COSS!T1571+COSS!T1579+COSS!T1587+COSS!T1595+COSS!T1603+COSS!T1547</f>
        <v>19.908414917762428</v>
      </c>
      <c r="O632" s="24">
        <f>COSS!U1531+COSS!U1539+COSS!U1563+COSS!U1571+COSS!U1579+COSS!U1587+COSS!U1595+COSS!U1603+COSS!U1547</f>
        <v>600.28649663981787</v>
      </c>
      <c r="P632" s="24">
        <f>COSS!V1531+COSS!V1539+COSS!V1563+COSS!V1571+COSS!V1579+COSS!V1587+COSS!V1595+COSS!V1603+COSS!V1547</f>
        <v>3243.5534153493027</v>
      </c>
      <c r="Q632" s="24">
        <f>COSS!W1531+COSS!W1539+COSS!W1563+COSS!W1571+COSS!W1579+COSS!W1587+COSS!W1595+COSS!W1603+COSS!W1547</f>
        <v>581.46967205275519</v>
      </c>
      <c r="R632" s="24">
        <f>COSS!Y1531+COSS!Y1539+COSS!Y1563+COSS!Y1571+COSS!Y1579+COSS!Y1587+COSS!Y1595+COSS!Y1603+COSS!Y1547</f>
        <v>801.30595443868276</v>
      </c>
      <c r="S632" s="24">
        <f>COSS!Z1531+COSS!Z1539+COSS!Z1563+COSS!Z1571+COSS!Z1579+COSS!Z1587+COSS!Z1595+COSS!Z1603+COSS!Z1547</f>
        <v>17.150838470994668</v>
      </c>
      <c r="T632" s="24">
        <f>COSS!AB1531+COSS!AB1539+COSS!AB1563+COSS!AB1571+COSS!AB1579+COSS!AB1587+COSS!AB1595+COSS!AB1603+COSS!AB1547</f>
        <v>8.6350038605355302</v>
      </c>
      <c r="U632" s="24">
        <f>COSS!AC1531+COSS!AC1539+COSS!AC1563+COSS!AC1571+COSS!AC1579+COSS!AC1587+COSS!AC1595+COSS!AC1603+COSS!AC1547</f>
        <v>61150</v>
      </c>
      <c r="V632" s="24">
        <f>COSS!AD1531+COSS!AD1539+COSS!AD1563+COSS!AD1571+COSS!AD1579+COSS!AD1587+COSS!AD1595+COSS!AD1603+COSS!AD1547</f>
        <v>25214</v>
      </c>
    </row>
    <row r="633" spans="1:22">
      <c r="B633" s="18" t="str">
        <f>$B$12</f>
        <v>TOTAL</v>
      </c>
      <c r="D633" s="24">
        <f>COSS!H1532+COSS!H1540+COSS!H1564+COSS!H1572+COSS!H1580+COSS!H1588+COSS!H1596+COSS!H1604+COSS!H1548</f>
        <v>37979943.999999993</v>
      </c>
      <c r="E633" s="24">
        <f>COSS!I1532+COSS!I1540+COSS!I1564+COSS!I1572+COSS!I1580+COSS!I1588+COSS!I1596+COSS!I1604+COSS!I1548</f>
        <v>26182960.122494925</v>
      </c>
      <c r="F633" s="24">
        <f>COSS!J1532+COSS!J1540+COSS!J1564+COSS!J1572+COSS!J1580+COSS!J1588+COSS!J1596+COSS!J1604+COSS!J1548</f>
        <v>1262021.4887388684</v>
      </c>
      <c r="G633" s="24">
        <f>COSS!K1532+COSS!K1540+COSS!K1564+COSS!K1572+COSS!K1580+COSS!K1588+COSS!K1596+COSS!K1604+COSS!K1548</f>
        <v>4269826.3921795683</v>
      </c>
      <c r="H633" s="24">
        <f>COSS!L1532+COSS!L1540+COSS!L1564+COSS!L1572+COSS!L1580+COSS!L1588+COSS!L1596+COSS!L1604+COSS!L1548</f>
        <v>98646.955155230869</v>
      </c>
      <c r="I633" s="24">
        <f>COSS!M1532+COSS!M1540+COSS!M1564+COSS!M1572+COSS!M1580+COSS!M1588+COSS!M1596+COSS!M1604+COSS!M1548</f>
        <v>633.04374010081722</v>
      </c>
      <c r="J633" s="24">
        <f>COSS!O1532+COSS!O1540+COSS!O1564+COSS!O1572+COSS!O1580+COSS!O1588+COSS!O1596+COSS!O1604+COSS!O1548</f>
        <v>3065148.5562412809</v>
      </c>
      <c r="K633" s="24">
        <f>COSS!P1532+COSS!P1540+COSS!P1564+COSS!P1572+COSS!P1580+COSS!P1588+COSS!P1596+COSS!P1604+COSS!P1548</f>
        <v>429168.45942308457</v>
      </c>
      <c r="L633" s="24">
        <f>COSS!Q1532+COSS!Q1540+COSS!Q1564+COSS!Q1572+COSS!Q1580+COSS!Q1588+COSS!Q1596+COSS!Q1604+COSS!Q1548</f>
        <v>2205.6178478039269</v>
      </c>
      <c r="M633" s="24">
        <f>COSS!R1532+COSS!R1540+COSS!R1564+COSS!R1572+COSS!R1580+COSS!R1588+COSS!R1596+COSS!R1604+COSS!R1548</f>
        <v>387.64565357350295</v>
      </c>
      <c r="N633" s="24">
        <f>COSS!T1532+COSS!T1540+COSS!T1564+COSS!T1572+COSS!T1580+COSS!T1588+COSS!T1596+COSS!T1604+COSS!T1548</f>
        <v>102613.29293896245</v>
      </c>
      <c r="O633" s="24">
        <f>COSS!U1532+COSS!U1540+COSS!U1564+COSS!U1572+COSS!U1580+COSS!U1588+COSS!U1596+COSS!U1604+COSS!U1548</f>
        <v>1322296.4080719394</v>
      </c>
      <c r="P633" s="24">
        <f>COSS!V1532+COSS!V1540+COSS!V1564+COSS!V1572+COSS!V1580+COSS!V1588+COSS!V1596+COSS!V1604+COSS!V1548</f>
        <v>3243.5534153493027</v>
      </c>
      <c r="Q633" s="24">
        <f>COSS!W1532+COSS!W1540+COSS!W1564+COSS!W1572+COSS!W1580+COSS!W1588+COSS!W1596+COSS!W1604+COSS!W1548</f>
        <v>581.46967205275519</v>
      </c>
      <c r="R633" s="24">
        <f>COSS!Y1532+COSS!Y1540+COSS!Y1564+COSS!Y1572+COSS!Y1580+COSS!Y1588+COSS!Y1596+COSS!Y1604+COSS!Y1548</f>
        <v>975591.0665794129</v>
      </c>
      <c r="S633" s="24">
        <f>COSS!Z1532+COSS!Z1540+COSS!Z1564+COSS!Z1572+COSS!Z1580+COSS!Z1588+COSS!Z1596+COSS!Z1604+COSS!Z1548</f>
        <v>11582.469830348842</v>
      </c>
      <c r="T633" s="24">
        <f>COSS!AB1532+COSS!AB1540+COSS!AB1564+COSS!AB1572+COSS!AB1580+COSS!AB1588+COSS!AB1596+COSS!AB1604+COSS!AB1548</f>
        <v>12300.528932929559</v>
      </c>
      <c r="U633" s="24">
        <f>COSS!AC1532+COSS!AC1540+COSS!AC1564+COSS!AC1572+COSS!AC1580+COSS!AC1588+COSS!AC1596+COSS!AC1604+COSS!AC1548</f>
        <v>192464.5490681185</v>
      </c>
      <c r="V633" s="24">
        <f>COSS!AD1532+COSS!AD1540+COSS!AD1564+COSS!AD1572+COSS!AD1580+COSS!AD1588+COSS!AD1596+COSS!AD1604+COSS!AD1548</f>
        <v>48272.380016446325</v>
      </c>
    </row>
    <row r="634" spans="1:22">
      <c r="A634" s="130" t="s">
        <v>79</v>
      </c>
      <c r="B634" s="18" t="str">
        <f>$B$5</f>
        <v>PRODUCTION</v>
      </c>
      <c r="C634" s="22"/>
      <c r="D634" s="23">
        <f t="shared" ref="D634:D641" si="456">SUM(E634:V634)</f>
        <v>0</v>
      </c>
      <c r="E634" s="23">
        <f t="shared" ref="E634:H638" si="457">E626/$D$633</f>
        <v>0</v>
      </c>
      <c r="F634" s="23">
        <f t="shared" si="457"/>
        <v>0</v>
      </c>
      <c r="G634" s="23">
        <f t="shared" si="457"/>
        <v>0</v>
      </c>
      <c r="H634" s="23">
        <f t="shared" si="457"/>
        <v>0</v>
      </c>
      <c r="I634" s="23">
        <f t="shared" ref="I634:I640" si="458">I626/$D$633</f>
        <v>0</v>
      </c>
      <c r="J634" s="23">
        <f t="shared" ref="J634:L638" si="459">J626/$D$633</f>
        <v>0</v>
      </c>
      <c r="K634" s="23">
        <f t="shared" si="459"/>
        <v>0</v>
      </c>
      <c r="L634" s="23">
        <f t="shared" si="459"/>
        <v>0</v>
      </c>
      <c r="M634" s="23">
        <f t="shared" ref="M634:N640" si="460">M626/$D$633</f>
        <v>0</v>
      </c>
      <c r="N634" s="23">
        <f t="shared" si="460"/>
        <v>0</v>
      </c>
      <c r="O634" s="23">
        <f t="shared" ref="O634:P640" si="461">O626/$D$633</f>
        <v>0</v>
      </c>
      <c r="P634" s="23">
        <f t="shared" si="461"/>
        <v>0</v>
      </c>
      <c r="Q634" s="23">
        <f t="shared" ref="Q634:Q640" si="462">Q626/$D$633</f>
        <v>0</v>
      </c>
      <c r="R634" s="23">
        <f t="shared" ref="R634:S638" si="463">R626/$D$633</f>
        <v>0</v>
      </c>
      <c r="S634" s="23">
        <f t="shared" si="463"/>
        <v>0</v>
      </c>
      <c r="T634" s="23">
        <f t="shared" ref="T634:U638" si="464">T626/$D$633</f>
        <v>0</v>
      </c>
      <c r="U634" s="23">
        <f t="shared" si="464"/>
        <v>0</v>
      </c>
      <c r="V634" s="23">
        <f t="shared" ref="V634:V640" si="465">V626/$D$633</f>
        <v>0</v>
      </c>
    </row>
    <row r="635" spans="1:22">
      <c r="A635" s="18" t="str">
        <f t="shared" ref="A635:A641" si="466">A634</f>
        <v>TOTMXEXP</v>
      </c>
      <c r="B635" s="18" t="str">
        <f>$B$6</f>
        <v>BULKTRAN</v>
      </c>
      <c r="C635" s="22"/>
      <c r="D635" s="23">
        <f t="shared" si="456"/>
        <v>0</v>
      </c>
      <c r="E635" s="23">
        <f t="shared" si="457"/>
        <v>0</v>
      </c>
      <c r="F635" s="23">
        <f t="shared" si="457"/>
        <v>0</v>
      </c>
      <c r="G635" s="23">
        <f t="shared" si="457"/>
        <v>0</v>
      </c>
      <c r="H635" s="23">
        <f t="shared" si="457"/>
        <v>0</v>
      </c>
      <c r="I635" s="23">
        <f t="shared" si="458"/>
        <v>0</v>
      </c>
      <c r="J635" s="23">
        <f t="shared" si="459"/>
        <v>0</v>
      </c>
      <c r="K635" s="23">
        <f t="shared" si="459"/>
        <v>0</v>
      </c>
      <c r="L635" s="23">
        <f t="shared" si="459"/>
        <v>0</v>
      </c>
      <c r="M635" s="23">
        <f t="shared" si="460"/>
        <v>0</v>
      </c>
      <c r="N635" s="23">
        <f t="shared" si="460"/>
        <v>0</v>
      </c>
      <c r="O635" s="23">
        <f t="shared" si="461"/>
        <v>0</v>
      </c>
      <c r="P635" s="23">
        <f t="shared" si="461"/>
        <v>0</v>
      </c>
      <c r="Q635" s="23">
        <f t="shared" si="462"/>
        <v>0</v>
      </c>
      <c r="R635" s="23">
        <f t="shared" si="463"/>
        <v>0</v>
      </c>
      <c r="S635" s="23">
        <f t="shared" si="463"/>
        <v>0</v>
      </c>
      <c r="T635" s="23">
        <f t="shared" si="464"/>
        <v>0</v>
      </c>
      <c r="U635" s="23">
        <f t="shared" si="464"/>
        <v>0</v>
      </c>
      <c r="V635" s="23">
        <f t="shared" si="465"/>
        <v>0</v>
      </c>
    </row>
    <row r="636" spans="1:22">
      <c r="A636" s="18" t="str">
        <f t="shared" si="466"/>
        <v>TOTMXEXP</v>
      </c>
      <c r="B636" s="18" t="str">
        <f>$B$7</f>
        <v>SUBTRAN</v>
      </c>
      <c r="C636" s="22"/>
      <c r="D636" s="23">
        <f t="shared" si="456"/>
        <v>0</v>
      </c>
      <c r="E636" s="23">
        <f t="shared" si="457"/>
        <v>0</v>
      </c>
      <c r="F636" s="23">
        <f t="shared" si="457"/>
        <v>0</v>
      </c>
      <c r="G636" s="23">
        <f t="shared" si="457"/>
        <v>0</v>
      </c>
      <c r="H636" s="23">
        <f t="shared" si="457"/>
        <v>0</v>
      </c>
      <c r="I636" s="23">
        <f t="shared" si="458"/>
        <v>0</v>
      </c>
      <c r="J636" s="23">
        <f t="shared" si="459"/>
        <v>0</v>
      </c>
      <c r="K636" s="23">
        <f t="shared" si="459"/>
        <v>0</v>
      </c>
      <c r="L636" s="23">
        <f t="shared" si="459"/>
        <v>0</v>
      </c>
      <c r="M636" s="23">
        <f t="shared" si="460"/>
        <v>0</v>
      </c>
      <c r="N636" s="23">
        <f t="shared" si="460"/>
        <v>0</v>
      </c>
      <c r="O636" s="23">
        <f t="shared" si="461"/>
        <v>0</v>
      </c>
      <c r="P636" s="23">
        <f t="shared" si="461"/>
        <v>0</v>
      </c>
      <c r="Q636" s="23">
        <f t="shared" si="462"/>
        <v>0</v>
      </c>
      <c r="R636" s="23">
        <f t="shared" si="463"/>
        <v>0</v>
      </c>
      <c r="S636" s="23">
        <f t="shared" si="463"/>
        <v>0</v>
      </c>
      <c r="T636" s="23">
        <f t="shared" si="464"/>
        <v>0</v>
      </c>
      <c r="U636" s="23">
        <f t="shared" si="464"/>
        <v>0</v>
      </c>
      <c r="V636" s="23">
        <f t="shared" si="465"/>
        <v>0</v>
      </c>
    </row>
    <row r="637" spans="1:22">
      <c r="A637" s="18" t="str">
        <f t="shared" si="466"/>
        <v>TOTMXEXP</v>
      </c>
      <c r="B637" s="18" t="str">
        <f>$B$8</f>
        <v>DISTPRI</v>
      </c>
      <c r="C637" s="22"/>
      <c r="D637" s="23">
        <f t="shared" si="456"/>
        <v>0.70565674653279542</v>
      </c>
      <c r="E637" s="23">
        <f t="shared" si="457"/>
        <v>0.47162050034025021</v>
      </c>
      <c r="F637" s="23">
        <f t="shared" si="457"/>
        <v>2.2230959203302269E-2</v>
      </c>
      <c r="G637" s="23">
        <f t="shared" si="457"/>
        <v>8.0721977255883717E-2</v>
      </c>
      <c r="H637" s="23">
        <f t="shared" si="457"/>
        <v>2.4947291286514933E-3</v>
      </c>
      <c r="I637" s="23">
        <f t="shared" si="458"/>
        <v>0</v>
      </c>
      <c r="J637" s="23">
        <f t="shared" si="459"/>
        <v>6.0527373946672923E-2</v>
      </c>
      <c r="K637" s="23">
        <f t="shared" si="459"/>
        <v>1.1273227470697979E-2</v>
      </c>
      <c r="L637" s="23">
        <f t="shared" si="459"/>
        <v>0</v>
      </c>
      <c r="M637" s="23">
        <f t="shared" si="460"/>
        <v>0</v>
      </c>
      <c r="N637" s="23">
        <f t="shared" si="460"/>
        <v>2.1577635810137346E-3</v>
      </c>
      <c r="O637" s="23">
        <f t="shared" si="461"/>
        <v>3.4799843874843514E-2</v>
      </c>
      <c r="P637" s="23">
        <f t="shared" si="461"/>
        <v>0</v>
      </c>
      <c r="Q637" s="23">
        <f t="shared" si="462"/>
        <v>0</v>
      </c>
      <c r="R637" s="23">
        <f t="shared" si="463"/>
        <v>1.8251784817617953E-2</v>
      </c>
      <c r="S637" s="23">
        <f t="shared" si="463"/>
        <v>3.0451121760152809E-4</v>
      </c>
      <c r="T637" s="23">
        <f t="shared" si="464"/>
        <v>2.4670510949030441E-4</v>
      </c>
      <c r="U637" s="23">
        <f t="shared" si="464"/>
        <v>8.4517743047810099E-4</v>
      </c>
      <c r="V637" s="23">
        <f t="shared" si="465"/>
        <v>1.8219315629172916E-4</v>
      </c>
    </row>
    <row r="638" spans="1:22">
      <c r="A638" s="18" t="str">
        <f t="shared" si="466"/>
        <v>TOTMXEXP</v>
      </c>
      <c r="B638" s="18" t="str">
        <f>$B$9</f>
        <v>DISTSEC</v>
      </c>
      <c r="C638" s="22"/>
      <c r="D638" s="23">
        <f t="shared" si="456"/>
        <v>0.29002473735775475</v>
      </c>
      <c r="E638" s="23">
        <f t="shared" si="457"/>
        <v>0.21685191712340335</v>
      </c>
      <c r="F638" s="23">
        <f t="shared" si="457"/>
        <v>1.0454500037257139E-2</v>
      </c>
      <c r="G638" s="23">
        <f t="shared" si="457"/>
        <v>3.1545583393861959E-2</v>
      </c>
      <c r="H638" s="23">
        <f t="shared" si="457"/>
        <v>0</v>
      </c>
      <c r="I638" s="23">
        <f t="shared" si="458"/>
        <v>0</v>
      </c>
      <c r="J638" s="23">
        <f t="shared" si="459"/>
        <v>2.0100968521488426E-2</v>
      </c>
      <c r="K638" s="23">
        <f t="shared" si="459"/>
        <v>0</v>
      </c>
      <c r="L638" s="23">
        <f t="shared" si="459"/>
        <v>0</v>
      </c>
      <c r="M638" s="23">
        <f t="shared" si="460"/>
        <v>0</v>
      </c>
      <c r="N638" s="23">
        <f t="shared" si="460"/>
        <v>5.4348801967437342E-4</v>
      </c>
      <c r="O638" s="23">
        <f t="shared" si="461"/>
        <v>0</v>
      </c>
      <c r="P638" s="23">
        <f t="shared" si="461"/>
        <v>0</v>
      </c>
      <c r="Q638" s="23">
        <f t="shared" si="462"/>
        <v>0</v>
      </c>
      <c r="R638" s="23">
        <f t="shared" si="463"/>
        <v>7.4141235003346564E-3</v>
      </c>
      <c r="S638" s="23">
        <f t="shared" si="463"/>
        <v>0</v>
      </c>
      <c r="T638" s="23">
        <f t="shared" si="464"/>
        <v>7.6936598066426715E-5</v>
      </c>
      <c r="U638" s="23">
        <f t="shared" si="464"/>
        <v>2.61229341434775E-3</v>
      </c>
      <c r="V638" s="23">
        <f t="shared" si="465"/>
        <v>4.2492674932072602E-4</v>
      </c>
    </row>
    <row r="639" spans="1:22">
      <c r="A639" s="18" t="str">
        <f t="shared" si="466"/>
        <v>TOTMXEXP</v>
      </c>
      <c r="B639" s="18" t="str">
        <f>$B$10</f>
        <v>ENERGY</v>
      </c>
      <c r="C639" s="22"/>
      <c r="D639" s="23">
        <f t="shared" si="456"/>
        <v>0</v>
      </c>
      <c r="E639" s="23">
        <f t="shared" ref="E639:H640" si="467">E631/$D$633</f>
        <v>0</v>
      </c>
      <c r="F639" s="23">
        <f t="shared" si="467"/>
        <v>0</v>
      </c>
      <c r="G639" s="23">
        <f t="shared" si="467"/>
        <v>0</v>
      </c>
      <c r="H639" s="23">
        <f t="shared" si="467"/>
        <v>0</v>
      </c>
      <c r="I639" s="23">
        <f t="shared" si="458"/>
        <v>0</v>
      </c>
      <c r="J639" s="23">
        <f t="shared" ref="J639:L640" si="468">J631/$D$633</f>
        <v>0</v>
      </c>
      <c r="K639" s="23">
        <f t="shared" si="468"/>
        <v>0</v>
      </c>
      <c r="L639" s="23">
        <f t="shared" si="468"/>
        <v>0</v>
      </c>
      <c r="M639" s="23">
        <f t="shared" si="460"/>
        <v>0</v>
      </c>
      <c r="N639" s="23">
        <f t="shared" si="460"/>
        <v>0</v>
      </c>
      <c r="O639" s="23">
        <f t="shared" si="461"/>
        <v>0</v>
      </c>
      <c r="P639" s="23">
        <f t="shared" si="461"/>
        <v>0</v>
      </c>
      <c r="Q639" s="23">
        <f t="shared" si="462"/>
        <v>0</v>
      </c>
      <c r="R639" s="23">
        <f t="shared" ref="R639:U640" si="469">R631/$D$633</f>
        <v>0</v>
      </c>
      <c r="S639" s="23">
        <f t="shared" si="469"/>
        <v>0</v>
      </c>
      <c r="T639" s="23">
        <f t="shared" si="469"/>
        <v>0</v>
      </c>
      <c r="U639" s="23">
        <f t="shared" si="469"/>
        <v>0</v>
      </c>
      <c r="V639" s="23">
        <f t="shared" si="465"/>
        <v>0</v>
      </c>
    </row>
    <row r="640" spans="1:22">
      <c r="A640" s="18" t="str">
        <f t="shared" si="466"/>
        <v>TOTMXEXP</v>
      </c>
      <c r="B640" s="18" t="str">
        <f>$B$11</f>
        <v>CUSTOMER</v>
      </c>
      <c r="C640" s="22"/>
      <c r="D640" s="23">
        <f t="shared" si="456"/>
        <v>4.3185161094497675E-3</v>
      </c>
      <c r="E640" s="23">
        <f t="shared" si="467"/>
        <v>9.1670123791504847E-4</v>
      </c>
      <c r="F640" s="23">
        <f t="shared" si="467"/>
        <v>5.4317028924897161E-4</v>
      </c>
      <c r="G640" s="23">
        <f t="shared" si="467"/>
        <v>1.5562755136300658E-4</v>
      </c>
      <c r="H640" s="23">
        <f t="shared" si="467"/>
        <v>1.0261422591561433E-4</v>
      </c>
      <c r="I640" s="23">
        <f t="shared" si="458"/>
        <v>1.6667842904160612E-5</v>
      </c>
      <c r="J640" s="23">
        <f t="shared" si="468"/>
        <v>7.6056575746709197E-5</v>
      </c>
      <c r="K640" s="23">
        <f t="shared" si="468"/>
        <v>2.6643309076856277E-5</v>
      </c>
      <c r="L640" s="23">
        <f t="shared" si="468"/>
        <v>5.807322537926668E-5</v>
      </c>
      <c r="M640" s="23">
        <f t="shared" si="460"/>
        <v>1.0206588339716958E-5</v>
      </c>
      <c r="N640" s="23">
        <f t="shared" si="460"/>
        <v>5.2418231363801994E-7</v>
      </c>
      <c r="O640" s="23">
        <f t="shared" si="461"/>
        <v>1.5805354969449612E-5</v>
      </c>
      <c r="P640" s="23">
        <f t="shared" si="461"/>
        <v>8.5401742965953386E-5</v>
      </c>
      <c r="Q640" s="23">
        <f t="shared" si="462"/>
        <v>1.5309913886464797E-5</v>
      </c>
      <c r="R640" s="23">
        <f t="shared" si="469"/>
        <v>2.1098134174149466E-5</v>
      </c>
      <c r="S640" s="23">
        <f t="shared" si="469"/>
        <v>4.515761916603845E-7</v>
      </c>
      <c r="T640" s="23">
        <f t="shared" si="469"/>
        <v>2.2735694029816188E-7</v>
      </c>
      <c r="U640" s="23">
        <f t="shared" si="469"/>
        <v>1.610060299193701E-3</v>
      </c>
      <c r="V640" s="23">
        <f t="shared" si="465"/>
        <v>6.638767029251019E-4</v>
      </c>
    </row>
    <row r="641" spans="1:22">
      <c r="A641" s="18" t="str">
        <f t="shared" si="466"/>
        <v>TOTMXEXP</v>
      </c>
      <c r="B641" s="18" t="str">
        <f>$B$12</f>
        <v>TOTAL</v>
      </c>
      <c r="C641" s="22"/>
      <c r="D641" s="23">
        <f t="shared" si="456"/>
        <v>1</v>
      </c>
      <c r="E641" s="23">
        <f t="shared" ref="E641:V641" si="470">SUM(E634:E640)</f>
        <v>0.68938911870156871</v>
      </c>
      <c r="F641" s="23">
        <f t="shared" si="470"/>
        <v>3.322862952980838E-2</v>
      </c>
      <c r="G641" s="23">
        <f t="shared" si="470"/>
        <v>0.11242318820110868</v>
      </c>
      <c r="H641" s="23">
        <f t="shared" si="470"/>
        <v>2.5973433545671077E-3</v>
      </c>
      <c r="I641" s="23">
        <f t="shared" si="470"/>
        <v>1.6667842904160612E-5</v>
      </c>
      <c r="J641" s="23">
        <f t="shared" si="470"/>
        <v>8.0704399043908054E-2</v>
      </c>
      <c r="K641" s="23">
        <f t="shared" si="470"/>
        <v>1.1299870779774835E-2</v>
      </c>
      <c r="L641" s="23">
        <f t="shared" si="470"/>
        <v>5.807322537926668E-5</v>
      </c>
      <c r="M641" s="23">
        <f t="shared" si="470"/>
        <v>1.0206588339716958E-5</v>
      </c>
      <c r="N641" s="23">
        <f t="shared" si="470"/>
        <v>2.7017757830017459E-3</v>
      </c>
      <c r="O641" s="23">
        <f t="shared" si="470"/>
        <v>3.4815649229812964E-2</v>
      </c>
      <c r="P641" s="23">
        <f t="shared" si="470"/>
        <v>8.5401742965953386E-5</v>
      </c>
      <c r="Q641" s="23">
        <f t="shared" si="470"/>
        <v>1.5309913886464797E-5</v>
      </c>
      <c r="R641" s="23">
        <f t="shared" si="470"/>
        <v>2.5687006452126758E-2</v>
      </c>
      <c r="S641" s="23">
        <f t="shared" si="470"/>
        <v>3.049627937931885E-4</v>
      </c>
      <c r="T641" s="23">
        <f t="shared" si="470"/>
        <v>3.2386906449702931E-4</v>
      </c>
      <c r="U641" s="23">
        <f t="shared" si="470"/>
        <v>5.0675311440195516E-3</v>
      </c>
      <c r="V641" s="23">
        <f t="shared" si="470"/>
        <v>1.2709966085375571E-3</v>
      </c>
    </row>
    <row r="642" spans="1:22">
      <c r="C642" s="22"/>
    </row>
    <row r="643" spans="1:22" ht="12">
      <c r="A643" s="38" t="s">
        <v>240</v>
      </c>
      <c r="B643" s="18" t="str">
        <f>$B$5</f>
        <v>PRODUCTION</v>
      </c>
      <c r="C643" s="22"/>
      <c r="D643" s="24">
        <f ca="1">+COSS!H1417-COSS!H1263-COSS!H1295-COSS!H1303-COSS!H1400</f>
        <v>0</v>
      </c>
      <c r="E643" s="24">
        <f ca="1">+COSS!I1417-COSS!I1263-COSS!I1295-COSS!I1303-COSS!I1400</f>
        <v>9.3132257461547852E-10</v>
      </c>
      <c r="F643" s="24">
        <f ca="1">+COSS!J1417-COSS!J1263-COSS!J1295-COSS!J1303-COSS!J1400</f>
        <v>3.2741809263825417E-11</v>
      </c>
      <c r="G643" s="24">
        <f ca="1">+COSS!K1417-COSS!K1263-COSS!K1295-COSS!K1303-COSS!K1400</f>
        <v>1.1641532182693481E-10</v>
      </c>
      <c r="H643" s="24">
        <f ca="1">+COSS!L1417-COSS!L1263-COSS!L1295-COSS!L1303-COSS!L1400</f>
        <v>0</v>
      </c>
      <c r="I643" s="24">
        <f ca="1">+COSS!M1417-COSS!M1263-COSS!M1295-COSS!M1303-COSS!M1400</f>
        <v>0</v>
      </c>
      <c r="J643" s="24">
        <f ca="1">+COSS!O1417-COSS!O1263-COSS!O1295-COSS!O1303-COSS!O1400</f>
        <v>0</v>
      </c>
      <c r="K643" s="24">
        <f ca="1">+COSS!P1417-COSS!P1263-COSS!P1295-COSS!P1303-COSS!P1400</f>
        <v>2.7284841053187847E-11</v>
      </c>
      <c r="L643" s="24">
        <f ca="1">+COSS!Q1417-COSS!Q1263-COSS!Q1295-COSS!Q1303-COSS!Q1400</f>
        <v>0</v>
      </c>
      <c r="M643" s="24">
        <f ca="1">+COSS!R1417-COSS!R1263-COSS!R1295-COSS!R1303-COSS!R1400</f>
        <v>0</v>
      </c>
      <c r="N643" s="24">
        <f ca="1">+COSS!T1417-COSS!T1263-COSS!T1295-COSS!T1303-COSS!T1400</f>
        <v>-1.1368683772161603E-11</v>
      </c>
      <c r="O643" s="24">
        <f ca="1">+COSS!U1417-COSS!U1263-COSS!U1295-COSS!U1303-COSS!U1400</f>
        <v>6.5483618527650833E-11</v>
      </c>
      <c r="P643" s="24">
        <f ca="1">+COSS!V1417-COSS!V1263-COSS!V1295-COSS!V1303-COSS!V1400</f>
        <v>0</v>
      </c>
      <c r="Q643" s="24">
        <f ca="1">+COSS!W1417-COSS!W1263-COSS!W1295-COSS!W1303-COSS!W1400</f>
        <v>0</v>
      </c>
      <c r="R643" s="24">
        <f ca="1">+COSS!Y1417-COSS!Y1263-COSS!Y1295-COSS!Y1303-COSS!Y1400</f>
        <v>-2.9103830456733704E-11</v>
      </c>
      <c r="S643" s="24">
        <f ca="1">+COSS!Z1417-COSS!Z1263-COSS!Z1295-COSS!Z1303-COSS!Z1400</f>
        <v>0</v>
      </c>
      <c r="T643" s="24">
        <f ca="1">+COSS!AB1417-COSS!AB1263-COSS!AB1295-COSS!AB1303-COSS!AB1400</f>
        <v>4.5474735088646412E-13</v>
      </c>
      <c r="U643" s="24">
        <f ca="1">+COSS!AC1417-COSS!AC1263-COSS!AC1295-COSS!AC1303-COSS!AC1400</f>
        <v>0</v>
      </c>
      <c r="V643" s="24">
        <f ca="1">+COSS!AD1417-COSS!AD1263-COSS!AD1295-COSS!AD1303-COSS!AD1400</f>
        <v>0</v>
      </c>
    </row>
    <row r="644" spans="1:22">
      <c r="B644" s="18" t="str">
        <f>$B$6</f>
        <v>BULKTRAN</v>
      </c>
      <c r="C644" s="22"/>
      <c r="D644" s="24">
        <f ca="1">+COSS!H1418-COSS!H1264-COSS!H1296-COSS!H1304-COSS!H1401</f>
        <v>6064530.7771999985</v>
      </c>
      <c r="E644" s="24">
        <f ca="1">+COSS!I1418-COSS!I1264-COSS!I1296-COSS!I1304-COSS!I1401</f>
        <v>2987284.7059510848</v>
      </c>
      <c r="F644" s="24">
        <f ca="1">+COSS!J1418-COSS!J1264-COSS!J1296-COSS!J1304-COSS!J1401</f>
        <v>147672.15725250752</v>
      </c>
      <c r="G644" s="24">
        <f ca="1">+COSS!K1418-COSS!K1264-COSS!K1296-COSS!K1304-COSS!K1401</f>
        <v>540914.64880863985</v>
      </c>
      <c r="H644" s="24">
        <f ca="1">+COSS!L1418-COSS!L1264-COSS!L1296-COSS!L1304-COSS!L1401</f>
        <v>17026.072682349997</v>
      </c>
      <c r="I644" s="24">
        <f ca="1">+COSS!M1418-COSS!M1264-COSS!M1296-COSS!M1304-COSS!M1401</f>
        <v>1596.6506155718416</v>
      </c>
      <c r="J644" s="24">
        <f ca="1">+COSS!O1418-COSS!O1264-COSS!O1296-COSS!O1304-COSS!O1401</f>
        <v>411179.27819004911</v>
      </c>
      <c r="K644" s="24">
        <f ca="1">+COSS!P1418-COSS!P1264-COSS!P1296-COSS!P1304-COSS!P1401</f>
        <v>76614.678802581097</v>
      </c>
      <c r="L644" s="24">
        <f ca="1">+COSS!Q1418-COSS!Q1264-COSS!Q1296-COSS!Q1304-COSS!Q1401</f>
        <v>34620.746785530311</v>
      </c>
      <c r="M644" s="24">
        <f ca="1">+COSS!R1418-COSS!R1264-COSS!R1296-COSS!R1304-COSS!R1401</f>
        <v>1556.8562835638186</v>
      </c>
      <c r="N644" s="24">
        <f ca="1">+COSS!T1418-COSS!T1264-COSS!T1296-COSS!T1304-COSS!T1401</f>
        <v>14363.545356604449</v>
      </c>
      <c r="O644" s="24">
        <f ca="1">+COSS!U1418-COSS!U1264-COSS!U1296-COSS!U1304-COSS!U1401</f>
        <v>235056.97247350274</v>
      </c>
      <c r="P644" s="24">
        <f ca="1">+COSS!V1418-COSS!V1264-COSS!V1296-COSS!V1304-COSS!V1401</f>
        <v>1242282.7042576717</v>
      </c>
      <c r="Q644" s="24">
        <f ca="1">+COSS!W1418-COSS!W1264-COSS!W1296-COSS!W1304-COSS!W1401</f>
        <v>224335.66646752201</v>
      </c>
      <c r="R644" s="24">
        <f ca="1">+COSS!Y1418-COSS!Y1264-COSS!Y1296-COSS!Y1304-COSS!Y1401</f>
        <v>126272.50387267176</v>
      </c>
      <c r="S644" s="24">
        <f ca="1">+COSS!Z1418-COSS!Z1264-COSS!Z1296-COSS!Z1304-COSS!Z1401</f>
        <v>2115.0161727537138</v>
      </c>
      <c r="T644" s="24">
        <f ca="1">+COSS!AB1418-COSS!AB1264-COSS!AB1296-COSS!AB1304-COSS!AB1401</f>
        <v>1638.5732273936237</v>
      </c>
      <c r="U644" s="24">
        <f ca="1">+COSS!AC1418-COSS!AC1264-COSS!AC1296-COSS!AC1304-COSS!AC1401</f>
        <v>0</v>
      </c>
      <c r="V644" s="24">
        <f ca="1">+COSS!AD1418-COSS!AD1264-COSS!AD1296-COSS!AD1304-COSS!AD1401</f>
        <v>0</v>
      </c>
    </row>
    <row r="645" spans="1:22">
      <c r="B645" s="18" t="str">
        <f>$B$7</f>
        <v>SUBTRAN</v>
      </c>
      <c r="D645" s="24">
        <f ca="1">+COSS!H1419-COSS!H1265-COSS!H1297-COSS!H1305-COSS!H1402</f>
        <v>1333945.2228000001</v>
      </c>
      <c r="E645" s="24">
        <f ca="1">+COSS!I1419-COSS!I1265-COSS!I1297-COSS!I1305-COSS!I1402</f>
        <v>649454.48548059841</v>
      </c>
      <c r="F645" s="24">
        <f ca="1">+COSS!J1419-COSS!J1265-COSS!J1297-COSS!J1305-COSS!J1402</f>
        <v>31343.52305662755</v>
      </c>
      <c r="G645" s="24">
        <f ca="1">+COSS!K1419-COSS!K1265-COSS!K1297-COSS!K1305-COSS!K1402</f>
        <v>114026.20432644</v>
      </c>
      <c r="H645" s="24">
        <f ca="1">+COSS!L1419-COSS!L1265-COSS!L1297-COSS!L1305-COSS!L1402</f>
        <v>3522.162166895504</v>
      </c>
      <c r="I645" s="24">
        <f ca="1">+COSS!M1419-COSS!M1265-COSS!M1297-COSS!M1305-COSS!M1402</f>
        <v>438.66667033233915</v>
      </c>
      <c r="J645" s="24">
        <f ca="1">+COSS!O1419-COSS!O1265-COSS!O1297-COSS!O1305-COSS!O1402</f>
        <v>86148.579577110766</v>
      </c>
      <c r="K645" s="24">
        <f ca="1">+COSS!P1419-COSS!P1265-COSS!P1297-COSS!P1305-COSS!P1402</f>
        <v>16014.920463481176</v>
      </c>
      <c r="L645" s="24">
        <f ca="1">+COSS!Q1419-COSS!Q1265-COSS!Q1297-COSS!Q1305-COSS!Q1402</f>
        <v>9529.0684997263052</v>
      </c>
      <c r="M645" s="24">
        <f ca="1">+COSS!R1419-COSS!R1265-COSS!R1297-COSS!R1305-COSS!R1402</f>
        <v>0</v>
      </c>
      <c r="N645" s="24">
        <f ca="1">+COSS!T1419-COSS!T1265-COSS!T1297-COSS!T1305-COSS!T1402</f>
        <v>3008.1604771531879</v>
      </c>
      <c r="O645" s="24">
        <f ca="1">+COSS!U1419-COSS!U1265-COSS!U1297-COSS!U1305-COSS!U1402</f>
        <v>49245.304504160391</v>
      </c>
      <c r="P645" s="24">
        <f ca="1">+COSS!V1419-COSS!V1265-COSS!V1297-COSS!V1305-COSS!V1402</f>
        <v>343076.43097061623</v>
      </c>
      <c r="Q645" s="24">
        <f ca="1">+COSS!W1419-COSS!W1265-COSS!W1297-COSS!W1305-COSS!W1402</f>
        <v>0</v>
      </c>
      <c r="R645" s="24">
        <f ca="1">+COSS!Y1419-COSS!Y1265-COSS!Y1297-COSS!Y1305-COSS!Y1402</f>
        <v>25928.19851019714</v>
      </c>
      <c r="S645" s="24">
        <f ca="1">+COSS!Z1419-COSS!Z1265-COSS!Z1297-COSS!Z1305-COSS!Z1402</f>
        <v>432.22377358343152</v>
      </c>
      <c r="T645" s="24">
        <f ca="1">+COSS!AB1419-COSS!AB1265-COSS!AB1297-COSS!AB1305-COSS!AB1402</f>
        <v>346.23577691248693</v>
      </c>
      <c r="U645" s="24">
        <f ca="1">+COSS!AC1419-COSS!AC1265-COSS!AC1297-COSS!AC1305-COSS!AC1402</f>
        <v>1177.2756593262247</v>
      </c>
      <c r="V645" s="24">
        <f ca="1">+COSS!AD1419-COSS!AD1265-COSS!AD1297-COSS!AD1305-COSS!AD1402</f>
        <v>253.78288683920198</v>
      </c>
    </row>
    <row r="646" spans="1:22">
      <c r="B646" s="18" t="str">
        <f>$B$8</f>
        <v>DISTPRI</v>
      </c>
      <c r="D646" s="24">
        <f ca="1">+COSS!H1420-COSS!H1266-COSS!H1298-COSS!H1306-COSS!H1403</f>
        <v>0</v>
      </c>
      <c r="E646" s="24">
        <f ca="1">+COSS!I1420-COSS!I1266-COSS!I1298-COSS!I1306-COSS!I1403</f>
        <v>0</v>
      </c>
      <c r="F646" s="24">
        <f ca="1">+COSS!J1420-COSS!J1266-COSS!J1298-COSS!J1306-COSS!J1403</f>
        <v>0</v>
      </c>
      <c r="G646" s="24">
        <f ca="1">+COSS!K1420-COSS!K1266-COSS!K1298-COSS!K1306-COSS!K1403</f>
        <v>0</v>
      </c>
      <c r="H646" s="24">
        <f ca="1">+COSS!L1420-COSS!L1266-COSS!L1298-COSS!L1306-COSS!L1403</f>
        <v>0</v>
      </c>
      <c r="I646" s="24">
        <f ca="1">+COSS!M1420-COSS!M1266-COSS!M1298-COSS!M1306-COSS!M1403</f>
        <v>0</v>
      </c>
      <c r="J646" s="24">
        <f ca="1">+COSS!O1420-COSS!O1266-COSS!O1298-COSS!O1306-COSS!O1403</f>
        <v>0</v>
      </c>
      <c r="K646" s="24">
        <f ca="1">+COSS!P1420-COSS!P1266-COSS!P1298-COSS!P1306-COSS!P1403</f>
        <v>0</v>
      </c>
      <c r="L646" s="24">
        <f ca="1">+COSS!Q1420-COSS!Q1266-COSS!Q1298-COSS!Q1306-COSS!Q1403</f>
        <v>0</v>
      </c>
      <c r="M646" s="24">
        <f ca="1">+COSS!R1420-COSS!R1266-COSS!R1298-COSS!R1306-COSS!R1403</f>
        <v>0</v>
      </c>
      <c r="N646" s="24">
        <f ca="1">+COSS!T1420-COSS!T1266-COSS!T1298-COSS!T1306-COSS!T1403</f>
        <v>0</v>
      </c>
      <c r="O646" s="24">
        <f ca="1">+COSS!U1420-COSS!U1266-COSS!U1298-COSS!U1306-COSS!U1403</f>
        <v>0</v>
      </c>
      <c r="P646" s="24">
        <f ca="1">+COSS!V1420-COSS!V1266-COSS!V1298-COSS!V1306-COSS!V1403</f>
        <v>0</v>
      </c>
      <c r="Q646" s="24">
        <f ca="1">+COSS!W1420-COSS!W1266-COSS!W1298-COSS!W1306-COSS!W1403</f>
        <v>0</v>
      </c>
      <c r="R646" s="24">
        <f ca="1">+COSS!Y1420-COSS!Y1266-COSS!Y1298-COSS!Y1306-COSS!Y1403</f>
        <v>0</v>
      </c>
      <c r="S646" s="24">
        <f ca="1">+COSS!Z1420-COSS!Z1266-COSS!Z1298-COSS!Z1306-COSS!Z1403</f>
        <v>0</v>
      </c>
      <c r="T646" s="24">
        <f ca="1">+COSS!AB1420-COSS!AB1266-COSS!AB1298-COSS!AB1306-COSS!AB1403</f>
        <v>0</v>
      </c>
      <c r="U646" s="24">
        <f ca="1">+COSS!AC1420-COSS!AC1266-COSS!AC1298-COSS!AC1306-COSS!AC1403</f>
        <v>0</v>
      </c>
      <c r="V646" s="24">
        <f ca="1">+COSS!AD1420-COSS!AD1266-COSS!AD1298-COSS!AD1306-COSS!AD1403</f>
        <v>0</v>
      </c>
    </row>
    <row r="647" spans="1:22">
      <c r="B647" s="18" t="str">
        <f>$B$9</f>
        <v>DISTSEC</v>
      </c>
      <c r="D647" s="24">
        <f ca="1">+COSS!H1421-COSS!H1267-COSS!H1299-COSS!H1307-COSS!H1404</f>
        <v>0</v>
      </c>
      <c r="E647" s="24">
        <f ca="1">+COSS!I1421-COSS!I1267-COSS!I1299-COSS!I1307-COSS!I1404</f>
        <v>0</v>
      </c>
      <c r="F647" s="24">
        <f ca="1">+COSS!J1421-COSS!J1267-COSS!J1299-COSS!J1307-COSS!J1404</f>
        <v>0</v>
      </c>
      <c r="G647" s="24">
        <f ca="1">+COSS!K1421-COSS!K1267-COSS!K1299-COSS!K1307-COSS!K1404</f>
        <v>0</v>
      </c>
      <c r="H647" s="24">
        <f ca="1">+COSS!L1421-COSS!L1267-COSS!L1299-COSS!L1307-COSS!L1404</f>
        <v>0</v>
      </c>
      <c r="I647" s="24">
        <f ca="1">+COSS!M1421-COSS!M1267-COSS!M1299-COSS!M1307-COSS!M1404</f>
        <v>0</v>
      </c>
      <c r="J647" s="24">
        <f ca="1">+COSS!O1421-COSS!O1267-COSS!O1299-COSS!O1307-COSS!O1404</f>
        <v>0</v>
      </c>
      <c r="K647" s="24">
        <f ca="1">+COSS!P1421-COSS!P1267-COSS!P1299-COSS!P1307-COSS!P1404</f>
        <v>0</v>
      </c>
      <c r="L647" s="24">
        <f ca="1">+COSS!Q1421-COSS!Q1267-COSS!Q1299-COSS!Q1307-COSS!Q1404</f>
        <v>0</v>
      </c>
      <c r="M647" s="24">
        <f ca="1">+COSS!R1421-COSS!R1267-COSS!R1299-COSS!R1307-COSS!R1404</f>
        <v>0</v>
      </c>
      <c r="N647" s="24">
        <f ca="1">+COSS!T1421-COSS!T1267-COSS!T1299-COSS!T1307-COSS!T1404</f>
        <v>0</v>
      </c>
      <c r="O647" s="24">
        <f ca="1">+COSS!U1421-COSS!U1267-COSS!U1299-COSS!U1307-COSS!U1404</f>
        <v>0</v>
      </c>
      <c r="P647" s="24">
        <f ca="1">+COSS!V1421-COSS!V1267-COSS!V1299-COSS!V1307-COSS!V1404</f>
        <v>0</v>
      </c>
      <c r="Q647" s="24">
        <f ca="1">+COSS!W1421-COSS!W1267-COSS!W1299-COSS!W1307-COSS!W1404</f>
        <v>0</v>
      </c>
      <c r="R647" s="24">
        <f ca="1">+COSS!Y1421-COSS!Y1267-COSS!Y1299-COSS!Y1307-COSS!Y1404</f>
        <v>0</v>
      </c>
      <c r="S647" s="24">
        <f ca="1">+COSS!Z1421-COSS!Z1267-COSS!Z1299-COSS!Z1307-COSS!Z1404</f>
        <v>0</v>
      </c>
      <c r="T647" s="24">
        <f ca="1">+COSS!AB1421-COSS!AB1267-COSS!AB1299-COSS!AB1307-COSS!AB1404</f>
        <v>0</v>
      </c>
      <c r="U647" s="24">
        <f ca="1">+COSS!AC1421-COSS!AC1267-COSS!AC1299-COSS!AC1307-COSS!AC1404</f>
        <v>0</v>
      </c>
      <c r="V647" s="24">
        <f ca="1">+COSS!AD1421-COSS!AD1267-COSS!AD1299-COSS!AD1307-COSS!AD1404</f>
        <v>0</v>
      </c>
    </row>
    <row r="648" spans="1:22">
      <c r="B648" s="18" t="str">
        <f>$B$10</f>
        <v>ENERGY</v>
      </c>
      <c r="D648" s="24">
        <f ca="1">+COSS!H1422-COSS!H1268-COSS!H1300-COSS!H1308-COSS!H1405</f>
        <v>0</v>
      </c>
      <c r="E648" s="24">
        <f ca="1">+COSS!I1422-COSS!I1268-COSS!I1300-COSS!I1308-COSS!I1405</f>
        <v>0</v>
      </c>
      <c r="F648" s="24">
        <f ca="1">+COSS!J1422-COSS!J1268-COSS!J1300-COSS!J1308-COSS!J1405</f>
        <v>0</v>
      </c>
      <c r="G648" s="24">
        <f ca="1">+COSS!K1422-COSS!K1268-COSS!K1300-COSS!K1308-COSS!K1405</f>
        <v>0</v>
      </c>
      <c r="H648" s="24">
        <f ca="1">+COSS!L1422-COSS!L1268-COSS!L1300-COSS!L1308-COSS!L1405</f>
        <v>0</v>
      </c>
      <c r="I648" s="24">
        <f ca="1">+COSS!M1422-COSS!M1268-COSS!M1300-COSS!M1308-COSS!M1405</f>
        <v>0</v>
      </c>
      <c r="J648" s="24">
        <f ca="1">+COSS!O1422-COSS!O1268-COSS!O1300-COSS!O1308-COSS!O1405</f>
        <v>0</v>
      </c>
      <c r="K648" s="24">
        <f ca="1">+COSS!P1422-COSS!P1268-COSS!P1300-COSS!P1308-COSS!P1405</f>
        <v>0</v>
      </c>
      <c r="L648" s="24">
        <f ca="1">+COSS!Q1422-COSS!Q1268-COSS!Q1300-COSS!Q1308-COSS!Q1405</f>
        <v>0</v>
      </c>
      <c r="M648" s="24">
        <f ca="1">+COSS!R1422-COSS!R1268-COSS!R1300-COSS!R1308-COSS!R1405</f>
        <v>0</v>
      </c>
      <c r="N648" s="24">
        <f ca="1">+COSS!T1422-COSS!T1268-COSS!T1300-COSS!T1308-COSS!T1405</f>
        <v>0</v>
      </c>
      <c r="O648" s="24">
        <f ca="1">+COSS!U1422-COSS!U1268-COSS!U1300-COSS!U1308-COSS!U1405</f>
        <v>0</v>
      </c>
      <c r="P648" s="24">
        <f ca="1">+COSS!V1422-COSS!V1268-COSS!V1300-COSS!V1308-COSS!V1405</f>
        <v>0</v>
      </c>
      <c r="Q648" s="24">
        <f ca="1">+COSS!W1422-COSS!W1268-COSS!W1300-COSS!W1308-COSS!W1405</f>
        <v>0</v>
      </c>
      <c r="R648" s="24">
        <f ca="1">+COSS!Y1422-COSS!Y1268-COSS!Y1300-COSS!Y1308-COSS!Y1405</f>
        <v>0</v>
      </c>
      <c r="S648" s="24">
        <f ca="1">+COSS!Z1422-COSS!Z1268-COSS!Z1300-COSS!Z1308-COSS!Z1405</f>
        <v>0</v>
      </c>
      <c r="T648" s="24">
        <f ca="1">+COSS!AB1422-COSS!AB1268-COSS!AB1300-COSS!AB1308-COSS!AB1405</f>
        <v>0</v>
      </c>
      <c r="U648" s="24">
        <f ca="1">+COSS!AC1422-COSS!AC1268-COSS!AC1300-COSS!AC1308-COSS!AC1405</f>
        <v>0</v>
      </c>
      <c r="V648" s="24">
        <f ca="1">+COSS!AD1422-COSS!AD1268-COSS!AD1300-COSS!AD1308-COSS!AD1405</f>
        <v>0</v>
      </c>
    </row>
    <row r="649" spans="1:22">
      <c r="B649" s="18" t="str">
        <f>$B$11</f>
        <v>CUSTOMER</v>
      </c>
      <c r="D649" s="24">
        <f ca="1">+COSS!H1423-COSS!H1269-COSS!H1301-COSS!H1309-COSS!H1406</f>
        <v>0</v>
      </c>
      <c r="E649" s="24">
        <f ca="1">+COSS!I1423-COSS!I1269-COSS!I1301-COSS!I1309-COSS!I1406</f>
        <v>0</v>
      </c>
      <c r="F649" s="24">
        <f ca="1">+COSS!J1423-COSS!J1269-COSS!J1301-COSS!J1309-COSS!J1406</f>
        <v>0</v>
      </c>
      <c r="G649" s="24">
        <f ca="1">+COSS!K1423-COSS!K1269-COSS!K1301-COSS!K1309-COSS!K1406</f>
        <v>0</v>
      </c>
      <c r="H649" s="24">
        <f ca="1">+COSS!L1423-COSS!L1269-COSS!L1301-COSS!L1309-COSS!L1406</f>
        <v>0</v>
      </c>
      <c r="I649" s="24">
        <f ca="1">+COSS!M1423-COSS!M1269-COSS!M1301-COSS!M1309-COSS!M1406</f>
        <v>0</v>
      </c>
      <c r="J649" s="24">
        <f ca="1">+COSS!O1423-COSS!O1269-COSS!O1301-COSS!O1309-COSS!O1406</f>
        <v>0</v>
      </c>
      <c r="K649" s="24">
        <f ca="1">+COSS!P1423-COSS!P1269-COSS!P1301-COSS!P1309-COSS!P1406</f>
        <v>0</v>
      </c>
      <c r="L649" s="24">
        <f ca="1">+COSS!Q1423-COSS!Q1269-COSS!Q1301-COSS!Q1309-COSS!Q1406</f>
        <v>0</v>
      </c>
      <c r="M649" s="24">
        <f ca="1">+COSS!R1423-COSS!R1269-COSS!R1301-COSS!R1309-COSS!R1406</f>
        <v>0</v>
      </c>
      <c r="N649" s="24">
        <f ca="1">+COSS!T1423-COSS!T1269-COSS!T1301-COSS!T1309-COSS!T1406</f>
        <v>0</v>
      </c>
      <c r="O649" s="24">
        <f ca="1">+COSS!U1423-COSS!U1269-COSS!U1301-COSS!U1309-COSS!U1406</f>
        <v>0</v>
      </c>
      <c r="P649" s="24">
        <f ca="1">+COSS!V1423-COSS!V1269-COSS!V1301-COSS!V1309-COSS!V1406</f>
        <v>0</v>
      </c>
      <c r="Q649" s="24">
        <f ca="1">+COSS!W1423-COSS!W1269-COSS!W1301-COSS!W1309-COSS!W1406</f>
        <v>0</v>
      </c>
      <c r="R649" s="24">
        <f ca="1">+COSS!Y1423-COSS!Y1269-COSS!Y1301-COSS!Y1309-COSS!Y1406</f>
        <v>0</v>
      </c>
      <c r="S649" s="24">
        <f ca="1">+COSS!Z1423-COSS!Z1269-COSS!Z1301-COSS!Z1309-COSS!Z1406</f>
        <v>0</v>
      </c>
      <c r="T649" s="24">
        <f ca="1">+COSS!AB1423-COSS!AB1269-COSS!AB1301-COSS!AB1309-COSS!AB1406</f>
        <v>0</v>
      </c>
      <c r="U649" s="24">
        <f ca="1">+COSS!AC1423-COSS!AC1269-COSS!AC1301-COSS!AC1309-COSS!AC1406</f>
        <v>0</v>
      </c>
      <c r="V649" s="24">
        <f ca="1">+COSS!AD1423-COSS!AD1269-COSS!AD1301-COSS!AD1309-COSS!AD1406</f>
        <v>0</v>
      </c>
    </row>
    <row r="650" spans="1:22">
      <c r="B650" s="18" t="str">
        <f>$B$12</f>
        <v>TOTAL</v>
      </c>
      <c r="D650" s="24">
        <f ca="1">+COSS!H1424-COSS!H1270-COSS!H1302-COSS!H1310-COSS!H1407</f>
        <v>7398475.9999999972</v>
      </c>
      <c r="E650" s="24">
        <f ca="1">+COSS!I1424-COSS!I1270-COSS!I1302-COSS!I1310-COSS!I1407</f>
        <v>3636739.1914316835</v>
      </c>
      <c r="F650" s="24">
        <f ca="1">+COSS!J1424-COSS!J1270-COSS!J1302-COSS!J1310-COSS!J1407</f>
        <v>179015.68030913503</v>
      </c>
      <c r="G650" s="24">
        <f ca="1">+COSS!K1424-COSS!K1270-COSS!K1302-COSS!K1310-COSS!K1407</f>
        <v>654940.85313508019</v>
      </c>
      <c r="H650" s="24">
        <f ca="1">+COSS!L1424-COSS!L1270-COSS!L1302-COSS!L1310-COSS!L1407</f>
        <v>20548.234849245488</v>
      </c>
      <c r="I650" s="24">
        <f ca="1">+COSS!M1424-COSS!M1270-COSS!M1302-COSS!M1310-COSS!M1407</f>
        <v>2035.3172859041833</v>
      </c>
      <c r="J650" s="24">
        <f ca="1">+COSS!O1424-COSS!O1270-COSS!O1302-COSS!O1310-COSS!O1407</f>
        <v>497327.85776715993</v>
      </c>
      <c r="K650" s="24">
        <f ca="1">+COSS!P1424-COSS!P1270-COSS!P1302-COSS!P1310-COSS!P1407</f>
        <v>92629.599266062229</v>
      </c>
      <c r="L650" s="24">
        <f ca="1">+COSS!Q1424-COSS!Q1270-COSS!Q1302-COSS!Q1310-COSS!Q1407</f>
        <v>44149.815285256598</v>
      </c>
      <c r="M650" s="24">
        <f ca="1">+COSS!R1424-COSS!R1270-COSS!R1302-COSS!R1310-COSS!R1407</f>
        <v>1556.8562835638195</v>
      </c>
      <c r="N650" s="24">
        <f ca="1">+COSS!T1424-COSS!T1270-COSS!T1302-COSS!T1310-COSS!T1407</f>
        <v>17371.705833757635</v>
      </c>
      <c r="O650" s="24">
        <f ca="1">+COSS!U1424-COSS!U1270-COSS!U1302-COSS!U1310-COSS!U1407</f>
        <v>284302.27697766322</v>
      </c>
      <c r="P650" s="24">
        <f ca="1">+COSS!V1424-COSS!V1270-COSS!V1302-COSS!V1310-COSS!V1407</f>
        <v>1585359.1352282893</v>
      </c>
      <c r="Q650" s="24">
        <f ca="1">+COSS!W1424-COSS!W1270-COSS!W1302-COSS!W1310-COSS!W1407</f>
        <v>224335.66646752201</v>
      </c>
      <c r="R650" s="24">
        <f ca="1">+COSS!Y1424-COSS!Y1270-COSS!Y1302-COSS!Y1310-COSS!Y1407</f>
        <v>152200.70238286894</v>
      </c>
      <c r="S650" s="24">
        <f ca="1">+COSS!Z1424-COSS!Z1270-COSS!Z1302-COSS!Z1310-COSS!Z1407</f>
        <v>2547.2399463371444</v>
      </c>
      <c r="T650" s="24">
        <f ca="1">+COSS!AB1424-COSS!AB1270-COSS!AB1302-COSS!AB1310-COSS!AB1407</f>
        <v>1984.8090043061088</v>
      </c>
      <c r="U650" s="24">
        <f ca="1">+COSS!AC1424-COSS!AC1270-COSS!AC1302-COSS!AC1310-COSS!AC1407</f>
        <v>1177.2756593262247</v>
      </c>
      <c r="V650" s="24">
        <f ca="1">+COSS!AD1424-COSS!AD1270-COSS!AD1302-COSS!AD1310-COSS!AD1407</f>
        <v>253.78288683920198</v>
      </c>
    </row>
    <row r="651" spans="1:22">
      <c r="A651" s="130" t="s">
        <v>228</v>
      </c>
      <c r="B651" s="18" t="str">
        <f>$B$5</f>
        <v>PRODUCTION</v>
      </c>
      <c r="D651" s="23">
        <f t="shared" ref="D651:D658" ca="1" si="471">SUM(E651:V651)</f>
        <v>1.531707879310643E-16</v>
      </c>
      <c r="E651" s="23">
        <f t="shared" ref="E651:E657" ca="1" si="472">E643/$D$650</f>
        <v>1.2588032651798544E-16</v>
      </c>
      <c r="F651" s="23">
        <f t="shared" ref="F651:V658" ca="1" si="473">F643/$D$650</f>
        <v>4.4254802291479258E-18</v>
      </c>
      <c r="G651" s="23">
        <f t="shared" ca="1" si="473"/>
        <v>1.573504081474818E-17</v>
      </c>
      <c r="H651" s="23">
        <f t="shared" ca="1" si="473"/>
        <v>0</v>
      </c>
      <c r="I651" s="23">
        <f t="shared" ca="1" si="473"/>
        <v>0</v>
      </c>
      <c r="J651" s="23">
        <f t="shared" ca="1" si="473"/>
        <v>0</v>
      </c>
      <c r="K651" s="23">
        <f t="shared" ca="1" si="473"/>
        <v>3.6879001909566044E-18</v>
      </c>
      <c r="L651" s="23">
        <f t="shared" ca="1" si="473"/>
        <v>0</v>
      </c>
      <c r="M651" s="23">
        <f t="shared" ca="1" si="473"/>
        <v>0</v>
      </c>
      <c r="N651" s="23">
        <f t="shared" ca="1" si="473"/>
        <v>-1.5366250795652519E-18</v>
      </c>
      <c r="O651" s="23">
        <f t="shared" ca="1" si="473"/>
        <v>8.8509604582958515E-18</v>
      </c>
      <c r="P651" s="23">
        <f t="shared" ca="1" si="473"/>
        <v>0</v>
      </c>
      <c r="Q651" s="23">
        <f t="shared" ca="1" si="473"/>
        <v>0</v>
      </c>
      <c r="R651" s="23">
        <f t="shared" ca="1" si="473"/>
        <v>-3.9337602036870451E-18</v>
      </c>
      <c r="S651" s="23">
        <f t="shared" ca="1" si="473"/>
        <v>0</v>
      </c>
      <c r="T651" s="23">
        <f t="shared" ca="1" si="473"/>
        <v>6.146500318261008E-20</v>
      </c>
      <c r="U651" s="23">
        <f t="shared" ca="1" si="473"/>
        <v>0</v>
      </c>
      <c r="V651" s="23">
        <f t="shared" ca="1" si="473"/>
        <v>0</v>
      </c>
    </row>
    <row r="652" spans="1:22">
      <c r="A652" s="18" t="str">
        <f t="shared" ref="A652:A658" si="474">A651</f>
        <v>EXP_OM_TRAN</v>
      </c>
      <c r="B652" s="18" t="str">
        <f>$B$6</f>
        <v>BULKTRAN</v>
      </c>
      <c r="D652" s="23">
        <f t="shared" ca="1" si="471"/>
        <v>0.81969999999999987</v>
      </c>
      <c r="E652" s="23">
        <f t="shared" ca="1" si="472"/>
        <v>0.40377027727752118</v>
      </c>
      <c r="F652" s="23">
        <f t="shared" ref="F652:T652" ca="1" si="475">F644/$D$650</f>
        <v>1.9959807567464918E-2</v>
      </c>
      <c r="G652" s="23">
        <f t="shared" ca="1" si="475"/>
        <v>7.3111631207378389E-2</v>
      </c>
      <c r="H652" s="23">
        <f t="shared" ca="1" si="475"/>
        <v>2.301294575038157E-3</v>
      </c>
      <c r="I652" s="23">
        <f t="shared" ca="1" si="475"/>
        <v>2.1580804149014504E-4</v>
      </c>
      <c r="J652" s="23">
        <f t="shared" ca="1" si="475"/>
        <v>5.5576213018741868E-2</v>
      </c>
      <c r="K652" s="23">
        <f t="shared" ca="1" si="475"/>
        <v>1.0355467639900586E-2</v>
      </c>
      <c r="L652" s="23">
        <f t="shared" ca="1" si="475"/>
        <v>4.6794430076586482E-3</v>
      </c>
      <c r="M652" s="23">
        <f t="shared" ca="1" si="475"/>
        <v>2.1042932133101726E-4</v>
      </c>
      <c r="N652" s="23">
        <f t="shared" ca="1" si="475"/>
        <v>1.941419470253665E-3</v>
      </c>
      <c r="O652" s="23">
        <f t="shared" ca="1" si="475"/>
        <v>3.177099884807396E-2</v>
      </c>
      <c r="P652" s="23">
        <f t="shared" ca="1" si="475"/>
        <v>0.16791062162770715</v>
      </c>
      <c r="Q652" s="23">
        <f t="shared" ca="1" si="475"/>
        <v>3.0321875271004745E-2</v>
      </c>
      <c r="R652" s="23">
        <f t="shared" ca="1" si="475"/>
        <v>1.7067366829691927E-2</v>
      </c>
      <c r="S652" s="23">
        <f t="shared" ca="1" si="475"/>
        <v>2.8587187047085299E-4</v>
      </c>
      <c r="T652" s="23">
        <f t="shared" ca="1" si="475"/>
        <v>2.2147442627287354E-4</v>
      </c>
      <c r="U652" s="23">
        <f t="shared" ca="1" si="473"/>
        <v>0</v>
      </c>
      <c r="V652" s="23">
        <f t="shared" ca="1" si="473"/>
        <v>0</v>
      </c>
    </row>
    <row r="653" spans="1:22">
      <c r="A653" s="18" t="str">
        <f t="shared" si="474"/>
        <v>EXP_OM_TRAN</v>
      </c>
      <c r="B653" s="18" t="str">
        <f>$B$7</f>
        <v>SUBTRAN</v>
      </c>
      <c r="D653" s="23">
        <f t="shared" ca="1" si="471"/>
        <v>0.18030000000000015</v>
      </c>
      <c r="E653" s="23">
        <f t="shared" ca="1" si="472"/>
        <v>8.7782198047354432E-2</v>
      </c>
      <c r="F653" s="23">
        <f t="shared" ca="1" si="473"/>
        <v>4.2364837105138354E-3</v>
      </c>
      <c r="G653" s="23">
        <f t="shared" ca="1" si="473"/>
        <v>1.5412120594354843E-2</v>
      </c>
      <c r="H653" s="23">
        <f t="shared" ca="1" si="473"/>
        <v>4.7606590423426463E-4</v>
      </c>
      <c r="I653" s="23">
        <f t="shared" ca="1" si="473"/>
        <v>5.9291490616762066E-5</v>
      </c>
      <c r="J653" s="23">
        <f t="shared" ca="1" si="473"/>
        <v>1.164409799762962E-2</v>
      </c>
      <c r="K653" s="23">
        <f t="shared" ca="1" si="473"/>
        <v>2.1646242365969941E-3</v>
      </c>
      <c r="L653" s="23">
        <f t="shared" ca="1" si="473"/>
        <v>1.2879772131079844E-3</v>
      </c>
      <c r="M653" s="23">
        <f t="shared" ca="1" si="473"/>
        <v>0</v>
      </c>
      <c r="N653" s="23">
        <f t="shared" ca="1" si="473"/>
        <v>4.0659190854348777E-4</v>
      </c>
      <c r="O653" s="23">
        <f t="shared" ca="1" si="473"/>
        <v>6.6561416843361268E-3</v>
      </c>
      <c r="P653" s="23">
        <f t="shared" ca="1" si="473"/>
        <v>4.6371229827685642E-2</v>
      </c>
      <c r="Q653" s="23">
        <f t="shared" ca="1" si="473"/>
        <v>0</v>
      </c>
      <c r="R653" s="23">
        <f t="shared" ca="1" si="473"/>
        <v>3.5045323537167858E-3</v>
      </c>
      <c r="S653" s="23">
        <f t="shared" ca="1" si="473"/>
        <v>5.8420649547748982E-5</v>
      </c>
      <c r="T653" s="23">
        <f t="shared" ca="1" si="473"/>
        <v>4.6798256412873012E-5</v>
      </c>
      <c r="U653" s="23">
        <f t="shared" ca="1" si="473"/>
        <v>1.5912407627276552E-4</v>
      </c>
      <c r="V653" s="23">
        <f t="shared" ca="1" si="473"/>
        <v>3.4302049075945108E-5</v>
      </c>
    </row>
    <row r="654" spans="1:22">
      <c r="A654" s="18" t="str">
        <f t="shared" si="474"/>
        <v>EXP_OM_TRAN</v>
      </c>
      <c r="B654" s="18" t="str">
        <f>$B$8</f>
        <v>DISTPRI</v>
      </c>
      <c r="D654" s="23">
        <f t="shared" ca="1" si="471"/>
        <v>0</v>
      </c>
      <c r="E654" s="23">
        <f t="shared" ca="1" si="472"/>
        <v>0</v>
      </c>
      <c r="F654" s="23">
        <f t="shared" ca="1" si="473"/>
        <v>0</v>
      </c>
      <c r="G654" s="23">
        <f t="shared" ca="1" si="473"/>
        <v>0</v>
      </c>
      <c r="H654" s="23">
        <f t="shared" ca="1" si="473"/>
        <v>0</v>
      </c>
      <c r="I654" s="23">
        <f t="shared" ca="1" si="473"/>
        <v>0</v>
      </c>
      <c r="J654" s="23">
        <f t="shared" ca="1" si="473"/>
        <v>0</v>
      </c>
      <c r="K654" s="23">
        <f t="shared" ca="1" si="473"/>
        <v>0</v>
      </c>
      <c r="L654" s="23">
        <f t="shared" ca="1" si="473"/>
        <v>0</v>
      </c>
      <c r="M654" s="23">
        <f t="shared" ca="1" si="473"/>
        <v>0</v>
      </c>
      <c r="N654" s="23">
        <f t="shared" ca="1" si="473"/>
        <v>0</v>
      </c>
      <c r="O654" s="23">
        <f t="shared" ca="1" si="473"/>
        <v>0</v>
      </c>
      <c r="P654" s="23">
        <f t="shared" ca="1" si="473"/>
        <v>0</v>
      </c>
      <c r="Q654" s="23">
        <f t="shared" ca="1" si="473"/>
        <v>0</v>
      </c>
      <c r="R654" s="23">
        <f t="shared" ca="1" si="473"/>
        <v>0</v>
      </c>
      <c r="S654" s="23">
        <f t="shared" ca="1" si="473"/>
        <v>0</v>
      </c>
      <c r="T654" s="23">
        <f t="shared" ca="1" si="473"/>
        <v>0</v>
      </c>
      <c r="U654" s="23">
        <f t="shared" ca="1" si="473"/>
        <v>0</v>
      </c>
      <c r="V654" s="23">
        <f t="shared" ca="1" si="473"/>
        <v>0</v>
      </c>
    </row>
    <row r="655" spans="1:22">
      <c r="A655" s="18" t="str">
        <f t="shared" si="474"/>
        <v>EXP_OM_TRAN</v>
      </c>
      <c r="B655" s="18" t="str">
        <f>$B$9</f>
        <v>DISTSEC</v>
      </c>
      <c r="D655" s="23">
        <f t="shared" ca="1" si="471"/>
        <v>0</v>
      </c>
      <c r="E655" s="23">
        <f t="shared" ca="1" si="472"/>
        <v>0</v>
      </c>
      <c r="F655" s="23">
        <f t="shared" ca="1" si="473"/>
        <v>0</v>
      </c>
      <c r="G655" s="23">
        <f t="shared" ca="1" si="473"/>
        <v>0</v>
      </c>
      <c r="H655" s="23">
        <f t="shared" ca="1" si="473"/>
        <v>0</v>
      </c>
      <c r="I655" s="23">
        <f t="shared" ca="1" si="473"/>
        <v>0</v>
      </c>
      <c r="J655" s="23">
        <f t="shared" ca="1" si="473"/>
        <v>0</v>
      </c>
      <c r="K655" s="23">
        <f t="shared" ca="1" si="473"/>
        <v>0</v>
      </c>
      <c r="L655" s="23">
        <f t="shared" ca="1" si="473"/>
        <v>0</v>
      </c>
      <c r="M655" s="23">
        <f t="shared" ca="1" si="473"/>
        <v>0</v>
      </c>
      <c r="N655" s="23">
        <f t="shared" ca="1" si="473"/>
        <v>0</v>
      </c>
      <c r="O655" s="23">
        <f t="shared" ca="1" si="473"/>
        <v>0</v>
      </c>
      <c r="P655" s="23">
        <f t="shared" ca="1" si="473"/>
        <v>0</v>
      </c>
      <c r="Q655" s="23">
        <f t="shared" ca="1" si="473"/>
        <v>0</v>
      </c>
      <c r="R655" s="23">
        <f t="shared" ca="1" si="473"/>
        <v>0</v>
      </c>
      <c r="S655" s="23">
        <f t="shared" ca="1" si="473"/>
        <v>0</v>
      </c>
      <c r="T655" s="23">
        <f t="shared" ca="1" si="473"/>
        <v>0</v>
      </c>
      <c r="U655" s="23">
        <f t="shared" ca="1" si="473"/>
        <v>0</v>
      </c>
      <c r="V655" s="23">
        <f t="shared" ca="1" si="473"/>
        <v>0</v>
      </c>
    </row>
    <row r="656" spans="1:22">
      <c r="A656" s="18" t="str">
        <f t="shared" si="474"/>
        <v>EXP_OM_TRAN</v>
      </c>
      <c r="B656" s="18" t="str">
        <f>$B$10</f>
        <v>ENERGY</v>
      </c>
      <c r="D656" s="23">
        <f t="shared" ca="1" si="471"/>
        <v>0</v>
      </c>
      <c r="E656" s="23">
        <f t="shared" ca="1" si="472"/>
        <v>0</v>
      </c>
      <c r="F656" s="23">
        <f t="shared" ca="1" si="473"/>
        <v>0</v>
      </c>
      <c r="G656" s="23">
        <f t="shared" ca="1" si="473"/>
        <v>0</v>
      </c>
      <c r="H656" s="23">
        <f t="shared" ca="1" si="473"/>
        <v>0</v>
      </c>
      <c r="I656" s="23">
        <f t="shared" ca="1" si="473"/>
        <v>0</v>
      </c>
      <c r="J656" s="23">
        <f t="shared" ca="1" si="473"/>
        <v>0</v>
      </c>
      <c r="K656" s="23">
        <f t="shared" ca="1" si="473"/>
        <v>0</v>
      </c>
      <c r="L656" s="23">
        <f t="shared" ca="1" si="473"/>
        <v>0</v>
      </c>
      <c r="M656" s="23">
        <f t="shared" ca="1" si="473"/>
        <v>0</v>
      </c>
      <c r="N656" s="23">
        <f t="shared" ca="1" si="473"/>
        <v>0</v>
      </c>
      <c r="O656" s="23">
        <f t="shared" ca="1" si="473"/>
        <v>0</v>
      </c>
      <c r="P656" s="23">
        <f t="shared" ca="1" si="473"/>
        <v>0</v>
      </c>
      <c r="Q656" s="23">
        <f t="shared" ca="1" si="473"/>
        <v>0</v>
      </c>
      <c r="R656" s="23">
        <f t="shared" ca="1" si="473"/>
        <v>0</v>
      </c>
      <c r="S656" s="23">
        <f t="shared" ca="1" si="473"/>
        <v>0</v>
      </c>
      <c r="T656" s="23">
        <f t="shared" ca="1" si="473"/>
        <v>0</v>
      </c>
      <c r="U656" s="23">
        <f t="shared" ca="1" si="473"/>
        <v>0</v>
      </c>
      <c r="V656" s="23">
        <f t="shared" ca="1" si="473"/>
        <v>0</v>
      </c>
    </row>
    <row r="657" spans="1:22">
      <c r="A657" s="18" t="str">
        <f t="shared" si="474"/>
        <v>EXP_OM_TRAN</v>
      </c>
      <c r="B657" s="18" t="str">
        <f>$B$11</f>
        <v>CUSTOMER</v>
      </c>
      <c r="D657" s="23">
        <f t="shared" ca="1" si="471"/>
        <v>0</v>
      </c>
      <c r="E657" s="23">
        <f t="shared" ca="1" si="472"/>
        <v>0</v>
      </c>
      <c r="F657" s="23">
        <f t="shared" ca="1" si="473"/>
        <v>0</v>
      </c>
      <c r="G657" s="23">
        <f t="shared" ca="1" si="473"/>
        <v>0</v>
      </c>
      <c r="H657" s="23">
        <f t="shared" ca="1" si="473"/>
        <v>0</v>
      </c>
      <c r="I657" s="23">
        <f t="shared" ca="1" si="473"/>
        <v>0</v>
      </c>
      <c r="J657" s="23">
        <f t="shared" ca="1" si="473"/>
        <v>0</v>
      </c>
      <c r="K657" s="23">
        <f t="shared" ca="1" si="473"/>
        <v>0</v>
      </c>
      <c r="L657" s="23">
        <f t="shared" ca="1" si="473"/>
        <v>0</v>
      </c>
      <c r="M657" s="23">
        <f t="shared" ca="1" si="473"/>
        <v>0</v>
      </c>
      <c r="N657" s="23">
        <f t="shared" ca="1" si="473"/>
        <v>0</v>
      </c>
      <c r="O657" s="23">
        <f t="shared" ca="1" si="473"/>
        <v>0</v>
      </c>
      <c r="P657" s="23">
        <f t="shared" ca="1" si="473"/>
        <v>0</v>
      </c>
      <c r="Q657" s="23">
        <f t="shared" ca="1" si="473"/>
        <v>0</v>
      </c>
      <c r="R657" s="23">
        <f t="shared" ca="1" si="473"/>
        <v>0</v>
      </c>
      <c r="S657" s="23">
        <f t="shared" ca="1" si="473"/>
        <v>0</v>
      </c>
      <c r="T657" s="23">
        <f t="shared" ca="1" si="473"/>
        <v>0</v>
      </c>
      <c r="U657" s="23">
        <f t="shared" ca="1" si="473"/>
        <v>0</v>
      </c>
      <c r="V657" s="23">
        <f t="shared" ca="1" si="473"/>
        <v>0</v>
      </c>
    </row>
    <row r="658" spans="1:22">
      <c r="A658" s="18" t="str">
        <f t="shared" si="474"/>
        <v>EXP_OM_TRAN</v>
      </c>
      <c r="B658" s="18" t="str">
        <f>$B$12</f>
        <v>TOTAL</v>
      </c>
      <c r="D658" s="23">
        <f t="shared" ca="1" si="471"/>
        <v>1.0000000000000002</v>
      </c>
      <c r="E658" s="23">
        <f ca="1">E650/$D$650</f>
        <v>0.49155247532487567</v>
      </c>
      <c r="F658" s="23">
        <f t="shared" ca="1" si="473"/>
        <v>2.4196291277978749E-2</v>
      </c>
      <c r="G658" s="23">
        <f t="shared" ca="1" si="473"/>
        <v>8.8523751801733275E-2</v>
      </c>
      <c r="H658" s="23">
        <f t="shared" ca="1" si="473"/>
        <v>2.7773604792724199E-3</v>
      </c>
      <c r="I658" s="23">
        <f t="shared" ca="1" si="473"/>
        <v>2.7509953210690742E-4</v>
      </c>
      <c r="J658" s="23">
        <f t="shared" ca="1" si="473"/>
        <v>6.7220311016371492E-2</v>
      </c>
      <c r="K658" s="23">
        <f t="shared" ca="1" si="473"/>
        <v>1.2520091876497573E-2</v>
      </c>
      <c r="L658" s="23">
        <f t="shared" ca="1" si="473"/>
        <v>5.96742022076663E-3</v>
      </c>
      <c r="M658" s="23">
        <f t="shared" ca="1" si="473"/>
        <v>2.1042932133101736E-4</v>
      </c>
      <c r="N658" s="23">
        <f t="shared" ca="1" si="473"/>
        <v>2.3480113787971526E-3</v>
      </c>
      <c r="O658" s="23">
        <f t="shared" ca="1" si="473"/>
        <v>3.8427140532410101E-2</v>
      </c>
      <c r="P658" s="23">
        <f t="shared" ca="1" si="473"/>
        <v>0.21428185145539297</v>
      </c>
      <c r="Q658" s="23">
        <f t="shared" ca="1" si="473"/>
        <v>3.0321875271004745E-2</v>
      </c>
      <c r="R658" s="23">
        <f t="shared" ca="1" si="473"/>
        <v>2.0571899183408716E-2</v>
      </c>
      <c r="S658" s="23">
        <f t="shared" ca="1" si="473"/>
        <v>3.4429252001860186E-4</v>
      </c>
      <c r="T658" s="23">
        <f t="shared" ca="1" si="473"/>
        <v>2.6827268268574632E-4</v>
      </c>
      <c r="U658" s="23">
        <f t="shared" ca="1" si="473"/>
        <v>1.5912407627276552E-4</v>
      </c>
      <c r="V658" s="23">
        <f t="shared" ca="1" si="473"/>
        <v>3.4302049075945108E-5</v>
      </c>
    </row>
    <row r="660" spans="1:22" ht="12">
      <c r="A660" s="38" t="s">
        <v>128</v>
      </c>
      <c r="B660" s="18" t="str">
        <f>$B$5</f>
        <v>PRODUCTION</v>
      </c>
      <c r="D660" s="24">
        <f>D609+COSS!H1605+COSS!H1427</f>
        <v>0</v>
      </c>
      <c r="E660" s="24">
        <f>E609+COSS!I1605+COSS!I1427</f>
        <v>0</v>
      </c>
      <c r="F660" s="24">
        <f>F609+COSS!J1605+COSS!J1427</f>
        <v>0</v>
      </c>
      <c r="G660" s="24">
        <f>G609+COSS!K1605+COSS!K1427</f>
        <v>0</v>
      </c>
      <c r="H660" s="24">
        <f>H609+COSS!L1605+COSS!L1427</f>
        <v>0</v>
      </c>
      <c r="I660" s="24">
        <f>I609+COSS!M1605+COSS!M1427</f>
        <v>0</v>
      </c>
      <c r="J660" s="24">
        <f>J609+COSS!O1605+COSS!O1427</f>
        <v>0</v>
      </c>
      <c r="K660" s="24">
        <f>K609+COSS!P1605+COSS!P1427</f>
        <v>0</v>
      </c>
      <c r="L660" s="24">
        <f>L609+COSS!Q1605+COSS!Q1427</f>
        <v>0</v>
      </c>
      <c r="M660" s="24">
        <f>M609+COSS!R1605+COSS!R1427</f>
        <v>0</v>
      </c>
      <c r="N660" s="24">
        <f>N609+COSS!T1605+COSS!T1427</f>
        <v>0</v>
      </c>
      <c r="O660" s="24">
        <f>O609+COSS!U1605+COSS!U1427</f>
        <v>0</v>
      </c>
      <c r="P660" s="24">
        <f>P609+COSS!V1605+COSS!V1427</f>
        <v>0</v>
      </c>
      <c r="Q660" s="24">
        <f>Q609+COSS!W1605+COSS!W1427</f>
        <v>0</v>
      </c>
      <c r="R660" s="24">
        <f>R609+COSS!Y1605+COSS!Y1427</f>
        <v>0</v>
      </c>
      <c r="S660" s="24">
        <f>S609+COSS!Z1605+COSS!Z1427</f>
        <v>0</v>
      </c>
      <c r="T660" s="24">
        <f>T609+COSS!AB1605+COSS!AB1427</f>
        <v>0</v>
      </c>
      <c r="U660" s="24">
        <f>U609+COSS!AC1605+COSS!AC1427</f>
        <v>0</v>
      </c>
      <c r="V660" s="24">
        <f>V609+COSS!AD1605+COSS!AD1427</f>
        <v>0</v>
      </c>
    </row>
    <row r="661" spans="1:22">
      <c r="B661" s="18" t="str">
        <f>$B$6</f>
        <v>BULKTRAN</v>
      </c>
      <c r="D661" s="24">
        <f>D610+COSS!H1606+COSS!H1428</f>
        <v>0</v>
      </c>
      <c r="E661" s="24">
        <f>E610+COSS!I1606+COSS!I1428</f>
        <v>0</v>
      </c>
      <c r="F661" s="24">
        <f>F610+COSS!J1606+COSS!J1428</f>
        <v>0</v>
      </c>
      <c r="G661" s="24">
        <f>G610+COSS!K1606+COSS!K1428</f>
        <v>0</v>
      </c>
      <c r="H661" s="24">
        <f>H610+COSS!L1606+COSS!L1428</f>
        <v>0</v>
      </c>
      <c r="I661" s="24">
        <f>I610+COSS!M1606+COSS!M1428</f>
        <v>0</v>
      </c>
      <c r="J661" s="24">
        <f>J610+COSS!O1606+COSS!O1428</f>
        <v>0</v>
      </c>
      <c r="K661" s="24">
        <f>K610+COSS!P1606+COSS!P1428</f>
        <v>0</v>
      </c>
      <c r="L661" s="24">
        <f>L610+COSS!Q1606+COSS!Q1428</f>
        <v>0</v>
      </c>
      <c r="M661" s="24">
        <f>M610+COSS!R1606+COSS!R1428</f>
        <v>0</v>
      </c>
      <c r="N661" s="24">
        <f>N610+COSS!T1606+COSS!T1428</f>
        <v>0</v>
      </c>
      <c r="O661" s="24">
        <f>O610+COSS!U1606+COSS!U1428</f>
        <v>0</v>
      </c>
      <c r="P661" s="24">
        <f>P610+COSS!V1606+COSS!V1428</f>
        <v>0</v>
      </c>
      <c r="Q661" s="24">
        <f>Q610+COSS!W1606+COSS!W1428</f>
        <v>0</v>
      </c>
      <c r="R661" s="24">
        <f>R610+COSS!Y1606+COSS!Y1428</f>
        <v>0</v>
      </c>
      <c r="S661" s="24">
        <f>S610+COSS!Z1606+COSS!Z1428</f>
        <v>0</v>
      </c>
      <c r="T661" s="24">
        <f>T610+COSS!AB1606+COSS!AB1428</f>
        <v>0</v>
      </c>
      <c r="U661" s="24">
        <f>U610+COSS!AC1606+COSS!AC1428</f>
        <v>0</v>
      </c>
      <c r="V661" s="24">
        <f>V610+COSS!AD1606+COSS!AD1428</f>
        <v>0</v>
      </c>
    </row>
    <row r="662" spans="1:22">
      <c r="B662" s="18" t="str">
        <f>$B$7</f>
        <v>SUBTRAN</v>
      </c>
      <c r="D662" s="24">
        <f>D611+COSS!H1607+COSS!H1429</f>
        <v>0</v>
      </c>
      <c r="E662" s="24">
        <f>E611+COSS!I1607+COSS!I1429</f>
        <v>0</v>
      </c>
      <c r="F662" s="24">
        <f>F611+COSS!J1607+COSS!J1429</f>
        <v>0</v>
      </c>
      <c r="G662" s="24">
        <f>G611+COSS!K1607+COSS!K1429</f>
        <v>0</v>
      </c>
      <c r="H662" s="24">
        <f>H611+COSS!L1607+COSS!L1429</f>
        <v>0</v>
      </c>
      <c r="I662" s="24">
        <f>I611+COSS!M1607+COSS!M1429</f>
        <v>0</v>
      </c>
      <c r="J662" s="24">
        <f>J611+COSS!O1607+COSS!O1429</f>
        <v>0</v>
      </c>
      <c r="K662" s="24">
        <f>K611+COSS!P1607+COSS!P1429</f>
        <v>0</v>
      </c>
      <c r="L662" s="24">
        <f>L611+COSS!Q1607+COSS!Q1429</f>
        <v>0</v>
      </c>
      <c r="M662" s="24">
        <f>M611+COSS!R1607+COSS!R1429</f>
        <v>0</v>
      </c>
      <c r="N662" s="24">
        <f>N611+COSS!T1607+COSS!T1429</f>
        <v>0</v>
      </c>
      <c r="O662" s="24">
        <f>O611+COSS!U1607+COSS!U1429</f>
        <v>0</v>
      </c>
      <c r="P662" s="24">
        <f>P611+COSS!V1607+COSS!V1429</f>
        <v>0</v>
      </c>
      <c r="Q662" s="24">
        <f>Q611+COSS!W1607+COSS!W1429</f>
        <v>0</v>
      </c>
      <c r="R662" s="24">
        <f>R611+COSS!Y1607+COSS!Y1429</f>
        <v>0</v>
      </c>
      <c r="S662" s="24">
        <f>S611+COSS!Z1607+COSS!Z1429</f>
        <v>0</v>
      </c>
      <c r="T662" s="24">
        <f>T611+COSS!AB1607+COSS!AB1429</f>
        <v>0</v>
      </c>
      <c r="U662" s="24">
        <f>U611+COSS!AC1607+COSS!AC1429</f>
        <v>0</v>
      </c>
      <c r="V662" s="24">
        <f>V611+COSS!AD1607+COSS!AD1429</f>
        <v>0</v>
      </c>
    </row>
    <row r="663" spans="1:22">
      <c r="B663" s="18" t="str">
        <f>$B$8</f>
        <v>DISTPRI</v>
      </c>
      <c r="D663" s="24">
        <f>D612+COSS!H1608+COSS!H1430</f>
        <v>33166580.687483311</v>
      </c>
      <c r="E663" s="24">
        <f>E612+COSS!I1608+COSS!I1430</f>
        <v>22166640.445602525</v>
      </c>
      <c r="F663" s="24">
        <f>F612+COSS!J1608+COSS!J1430</f>
        <v>1044877.5637720157</v>
      </c>
      <c r="G663" s="24">
        <f>G612+COSS!K1608+COSS!K1430</f>
        <v>3794014.5617045164</v>
      </c>
      <c r="H663" s="24">
        <f>H612+COSS!L1608+COSS!L1430</f>
        <v>117254.79185932962</v>
      </c>
      <c r="I663" s="24">
        <f>I612+COSS!M1608+COSS!M1430</f>
        <v>0</v>
      </c>
      <c r="J663" s="24">
        <f>J612+COSS!O1608+COSS!O1430</f>
        <v>2844847.7842342905</v>
      </c>
      <c r="K663" s="24">
        <f>K612+COSS!P1608+COSS!P1430</f>
        <v>529853.09125487274</v>
      </c>
      <c r="L663" s="24">
        <f>L612+COSS!Q1608+COSS!Q1430</f>
        <v>0</v>
      </c>
      <c r="M663" s="24">
        <f>M612+COSS!R1608+COSS!R1430</f>
        <v>0</v>
      </c>
      <c r="N663" s="24">
        <f>N612+COSS!T1608+COSS!T1430</f>
        <v>101417.07036153012</v>
      </c>
      <c r="O663" s="24">
        <f>O612+COSS!U1608+COSS!U1430</f>
        <v>1635627.8537091513</v>
      </c>
      <c r="P663" s="24">
        <f>P612+COSS!V1608+COSS!V1430</f>
        <v>0</v>
      </c>
      <c r="Q663" s="24">
        <f>Q612+COSS!W1608+COSS!W1430</f>
        <v>0</v>
      </c>
      <c r="R663" s="24">
        <f>R612+COSS!Y1608+COSS!Y1430</f>
        <v>857852.34367623937</v>
      </c>
      <c r="S663" s="24">
        <f>S612+COSS!Z1608+COSS!Z1430</f>
        <v>14312.33516642285</v>
      </c>
      <c r="T663" s="24">
        <f>T612+COSS!AB1608+COSS!AB1430</f>
        <v>11595.389628354253</v>
      </c>
      <c r="U663" s="24">
        <f>U612+COSS!AC1608+COSS!AC1430</f>
        <v>39724.193924204148</v>
      </c>
      <c r="V663" s="24">
        <f>V612+COSS!AD1608+COSS!AD1430</f>
        <v>8563.2625898462284</v>
      </c>
    </row>
    <row r="664" spans="1:22">
      <c r="B664" s="18" t="str">
        <f>$B$9</f>
        <v>DISTSEC</v>
      </c>
      <c r="D664" s="24">
        <f>D613+COSS!H1609+COSS!H1431</f>
        <v>13688255.785468355</v>
      </c>
      <c r="E664" s="24">
        <f>E613+COSS!I1609+COSS!I1431</f>
        <v>10234728.720718767</v>
      </c>
      <c r="F664" s="24">
        <f>F613+COSS!J1609+COSS!J1431</f>
        <v>493419.53352979332</v>
      </c>
      <c r="G664" s="24">
        <f>G613+COSS!K1609+COSS!K1431</f>
        <v>1488852.3590467437</v>
      </c>
      <c r="H664" s="24">
        <f>H613+COSS!L1609+COSS!L1431</f>
        <v>0</v>
      </c>
      <c r="I664" s="24">
        <f>I613+COSS!M1609+COSS!M1431</f>
        <v>0</v>
      </c>
      <c r="J664" s="24">
        <f>J613+COSS!O1609+COSS!O1431</f>
        <v>948702.51815236837</v>
      </c>
      <c r="K664" s="24">
        <f>K613+COSS!P1609+COSS!P1431</f>
        <v>0</v>
      </c>
      <c r="L664" s="24">
        <f>L613+COSS!Q1609+COSS!Q1431</f>
        <v>0</v>
      </c>
      <c r="M664" s="24">
        <f>M613+COSS!R1609+COSS!R1431</f>
        <v>0</v>
      </c>
      <c r="N664" s="24">
        <f>N613+COSS!T1609+COSS!T1431</f>
        <v>25650.92583969394</v>
      </c>
      <c r="O664" s="24">
        <f>O613+COSS!U1609+COSS!U1431</f>
        <v>0</v>
      </c>
      <c r="P664" s="24">
        <f>P613+COSS!V1609+COSS!V1431</f>
        <v>0</v>
      </c>
      <c r="Q664" s="24">
        <f>Q613+COSS!W1609+COSS!W1431</f>
        <v>0</v>
      </c>
      <c r="R664" s="24">
        <f>R613+COSS!Y1609+COSS!Y1431</f>
        <v>349923.31972167606</v>
      </c>
      <c r="S664" s="24">
        <f>S613+COSS!Z1609+COSS!Z1431</f>
        <v>0</v>
      </c>
      <c r="T664" s="24">
        <f>T613+COSS!AB1609+COSS!AB1431</f>
        <v>3631.1655453650219</v>
      </c>
      <c r="U664" s="24">
        <f>U613+COSS!AC1609+COSS!AC1431</f>
        <v>123292.03628647084</v>
      </c>
      <c r="V664" s="24">
        <f>V613+COSS!AD1609+COSS!AD1431</f>
        <v>20055.206627477586</v>
      </c>
    </row>
    <row r="665" spans="1:22">
      <c r="B665" s="18" t="str">
        <f>$B$10</f>
        <v>ENERGY</v>
      </c>
      <c r="D665" s="24">
        <f>D614+COSS!H1610+COSS!H1432</f>
        <v>0</v>
      </c>
      <c r="E665" s="24">
        <f>E614+COSS!I1610+COSS!I1432</f>
        <v>0</v>
      </c>
      <c r="F665" s="24">
        <f>F614+COSS!J1610+COSS!J1432</f>
        <v>0</v>
      </c>
      <c r="G665" s="24">
        <f>G614+COSS!K1610+COSS!K1432</f>
        <v>0</v>
      </c>
      <c r="H665" s="24">
        <f>H614+COSS!L1610+COSS!L1432</f>
        <v>0</v>
      </c>
      <c r="I665" s="24">
        <f>I614+COSS!M1610+COSS!M1432</f>
        <v>0</v>
      </c>
      <c r="J665" s="24">
        <f>J614+COSS!O1610+COSS!O1432</f>
        <v>0</v>
      </c>
      <c r="K665" s="24">
        <f>K614+COSS!P1610+COSS!P1432</f>
        <v>0</v>
      </c>
      <c r="L665" s="24">
        <f>L614+COSS!Q1610+COSS!Q1432</f>
        <v>0</v>
      </c>
      <c r="M665" s="24">
        <f>M614+COSS!R1610+COSS!R1432</f>
        <v>0</v>
      </c>
      <c r="N665" s="24">
        <f>N614+COSS!T1610+COSS!T1432</f>
        <v>0</v>
      </c>
      <c r="O665" s="24">
        <f>O614+COSS!U1610+COSS!U1432</f>
        <v>0</v>
      </c>
      <c r="P665" s="24">
        <f>P614+COSS!V1610+COSS!V1432</f>
        <v>0</v>
      </c>
      <c r="Q665" s="24">
        <f>Q614+COSS!W1610+COSS!W1432</f>
        <v>0</v>
      </c>
      <c r="R665" s="24">
        <f>R614+COSS!Y1610+COSS!Y1432</f>
        <v>0</v>
      </c>
      <c r="S665" s="24">
        <f>S614+COSS!Z1610+COSS!Z1432</f>
        <v>0</v>
      </c>
      <c r="T665" s="24">
        <f>T614+COSS!AB1610+COSS!AB1432</f>
        <v>0</v>
      </c>
      <c r="U665" s="24">
        <f>U614+COSS!AC1610+COSS!AC1432</f>
        <v>0</v>
      </c>
      <c r="V665" s="24">
        <f>V614+COSS!AD1610+COSS!AD1432</f>
        <v>0</v>
      </c>
    </row>
    <row r="666" spans="1:22">
      <c r="B666" s="18" t="str">
        <f>$B$11</f>
        <v>CUSTOMER</v>
      </c>
      <c r="D666" s="24">
        <f>D615+COSS!H1611+COSS!H1433</f>
        <v>2526966.5270483368</v>
      </c>
      <c r="E666" s="24">
        <f>E615+COSS!I1611+COSS!I1433</f>
        <v>1031597.4100310978</v>
      </c>
      <c r="F666" s="24">
        <f>F615+COSS!J1611+COSS!J1433</f>
        <v>446694.90227174485</v>
      </c>
      <c r="G666" s="24">
        <f>G615+COSS!K1611+COSS!K1433</f>
        <v>127595.0732313473</v>
      </c>
      <c r="H666" s="24">
        <f>H615+COSS!L1611+COSS!L1433</f>
        <v>71419.903927324194</v>
      </c>
      <c r="I666" s="24">
        <f>I615+COSS!M1611+COSS!M1433</f>
        <v>11591.290389600474</v>
      </c>
      <c r="J666" s="24">
        <f>J615+COSS!O1611+COSS!O1433</f>
        <v>54586.4257753442</v>
      </c>
      <c r="K666" s="24">
        <f>K615+COSS!P1611+COSS!P1433</f>
        <v>18573.187961053998</v>
      </c>
      <c r="L666" s="24">
        <f>L615+COSS!Q1611+COSS!Q1433</f>
        <v>40385.766958708657</v>
      </c>
      <c r="M666" s="24">
        <f>M615+COSS!R1611+COSS!R1433</f>
        <v>7097.9508274125619</v>
      </c>
      <c r="N666" s="24">
        <f>N615+COSS!T1611+COSS!T1433</f>
        <v>376.07827242302585</v>
      </c>
      <c r="O666" s="24">
        <f>O615+COSS!U1611+COSS!U1433</f>
        <v>11017.99433760005</v>
      </c>
      <c r="P666" s="24">
        <f>P615+COSS!V1611+COSS!V1433</f>
        <v>59390.79268915375</v>
      </c>
      <c r="Q666" s="24">
        <f>Q615+COSS!W1611+COSS!W1433</f>
        <v>10646.948061497053</v>
      </c>
      <c r="R666" s="24">
        <f>R615+COSS!Y1611+COSS!Y1433</f>
        <v>15137.008632568433</v>
      </c>
      <c r="S666" s="24">
        <f>S615+COSS!Z1611+COSS!Z1433</f>
        <v>314.79609758087992</v>
      </c>
      <c r="T666" s="24">
        <f>T615+COSS!AB1611+COSS!AB1433</f>
        <v>186.97804568157923</v>
      </c>
      <c r="U666" s="24">
        <f>U615+COSS!AC1611+COSS!AC1433</f>
        <v>344541.58951712918</v>
      </c>
      <c r="V666" s="24">
        <f>V615+COSS!AD1611+COSS!AD1433</f>
        <v>275812.43002106831</v>
      </c>
    </row>
    <row r="667" spans="1:22">
      <c r="B667" s="18" t="str">
        <f>$B$12</f>
        <v>TOTAL</v>
      </c>
      <c r="D667" s="24">
        <f>D616+COSS!H1612+COSS!H1434</f>
        <v>49381802.999999985</v>
      </c>
      <c r="E667" s="24">
        <f>E616+COSS!I1612+COSS!I1434</f>
        <v>33432966.576352391</v>
      </c>
      <c r="F667" s="24">
        <f>F616+COSS!J1612+COSS!J1434</f>
        <v>1984991.9995735539</v>
      </c>
      <c r="G667" s="24">
        <f>G616+COSS!K1612+COSS!K1434</f>
        <v>5410461.9939826084</v>
      </c>
      <c r="H667" s="24">
        <f>H616+COSS!L1612+COSS!L1434</f>
        <v>188674.69578665381</v>
      </c>
      <c r="I667" s="24">
        <f>I616+COSS!M1612+COSS!M1434</f>
        <v>11591.290389600474</v>
      </c>
      <c r="J667" s="24">
        <f>J616+COSS!O1612+COSS!O1434</f>
        <v>3848136.7281620037</v>
      </c>
      <c r="K667" s="24">
        <f>K616+COSS!P1612+COSS!P1434</f>
        <v>548426.27921592665</v>
      </c>
      <c r="L667" s="24">
        <f>L616+COSS!Q1612+COSS!Q1434</f>
        <v>40385.766958708657</v>
      </c>
      <c r="M667" s="24">
        <f>M616+COSS!R1612+COSS!R1434</f>
        <v>7097.9508274125619</v>
      </c>
      <c r="N667" s="24">
        <f>N616+COSS!T1612+COSS!T1434</f>
        <v>127444.07447364707</v>
      </c>
      <c r="O667" s="24">
        <f>O616+COSS!U1612+COSS!U1434</f>
        <v>1646645.8480467515</v>
      </c>
      <c r="P667" s="24">
        <f>P616+COSS!V1612+COSS!V1434</f>
        <v>59390.79268915375</v>
      </c>
      <c r="Q667" s="24">
        <f>Q616+COSS!W1612+COSS!W1434</f>
        <v>10646.948061497053</v>
      </c>
      <c r="R667" s="24">
        <f>R616+COSS!Y1612+COSS!Y1434</f>
        <v>1222912.6720304838</v>
      </c>
      <c r="S667" s="24">
        <f>S616+COSS!Z1612+COSS!Z1434</f>
        <v>14627.131264003732</v>
      </c>
      <c r="T667" s="24">
        <f>T616+COSS!AB1612+COSS!AB1434</f>
        <v>15413.533219400855</v>
      </c>
      <c r="U667" s="24">
        <f>U616+COSS!AC1612+COSS!AC1434</f>
        <v>507557.81972780416</v>
      </c>
      <c r="V667" s="24">
        <f>V616+COSS!AD1612+COSS!AD1434</f>
        <v>304430.89923839219</v>
      </c>
    </row>
    <row r="668" spans="1:22">
      <c r="A668" s="130" t="s">
        <v>78</v>
      </c>
      <c r="B668" s="18" t="str">
        <f>$B$5</f>
        <v>PRODUCTION</v>
      </c>
      <c r="C668" s="22"/>
      <c r="D668" s="23">
        <f t="shared" ref="D668:D675" si="476">SUM(E668:V668)</f>
        <v>0</v>
      </c>
      <c r="E668" s="23">
        <f>E660/$D$667</f>
        <v>0</v>
      </c>
      <c r="F668" s="23">
        <f t="shared" ref="F668:V668" si="477">F660/$D$667</f>
        <v>0</v>
      </c>
      <c r="G668" s="23">
        <f t="shared" si="477"/>
        <v>0</v>
      </c>
      <c r="H668" s="23">
        <f t="shared" si="477"/>
        <v>0</v>
      </c>
      <c r="I668" s="23">
        <f t="shared" ref="I668:I674" si="478">I660/$D$667</f>
        <v>0</v>
      </c>
      <c r="J668" s="23">
        <f t="shared" si="477"/>
        <v>0</v>
      </c>
      <c r="K668" s="23">
        <f t="shared" si="477"/>
        <v>0</v>
      </c>
      <c r="L668" s="23">
        <f t="shared" si="477"/>
        <v>0</v>
      </c>
      <c r="M668" s="23">
        <f t="shared" ref="M668:N674" si="479">M660/$D$667</f>
        <v>0</v>
      </c>
      <c r="N668" s="23">
        <f t="shared" si="479"/>
        <v>0</v>
      </c>
      <c r="O668" s="23">
        <f t="shared" si="477"/>
        <v>0</v>
      </c>
      <c r="P668" s="23">
        <f t="shared" si="477"/>
        <v>0</v>
      </c>
      <c r="Q668" s="23">
        <f t="shared" ref="Q668:Q674" si="480">Q660/$D$667</f>
        <v>0</v>
      </c>
      <c r="R668" s="23">
        <f t="shared" si="477"/>
        <v>0</v>
      </c>
      <c r="S668" s="23">
        <f t="shared" si="477"/>
        <v>0</v>
      </c>
      <c r="T668" s="23">
        <f t="shared" si="477"/>
        <v>0</v>
      </c>
      <c r="U668" s="23">
        <f t="shared" ref="U668:U674" si="481">U660/$D$667</f>
        <v>0</v>
      </c>
      <c r="V668" s="23">
        <f t="shared" si="477"/>
        <v>0</v>
      </c>
    </row>
    <row r="669" spans="1:22">
      <c r="A669" s="18" t="str">
        <f t="shared" ref="A669:A675" si="482">A668</f>
        <v>EXP_OM_DIST</v>
      </c>
      <c r="B669" s="18" t="str">
        <f>$B$6</f>
        <v>BULKTRAN</v>
      </c>
      <c r="C669" s="22"/>
      <c r="D669" s="23">
        <f t="shared" si="476"/>
        <v>0</v>
      </c>
      <c r="E669" s="23">
        <f t="shared" ref="E669:V669" si="483">E661/$D$667</f>
        <v>0</v>
      </c>
      <c r="F669" s="23">
        <f t="shared" si="483"/>
        <v>0</v>
      </c>
      <c r="G669" s="23">
        <f t="shared" si="483"/>
        <v>0</v>
      </c>
      <c r="H669" s="23">
        <f t="shared" si="483"/>
        <v>0</v>
      </c>
      <c r="I669" s="23">
        <f t="shared" si="478"/>
        <v>0</v>
      </c>
      <c r="J669" s="23">
        <f t="shared" si="483"/>
        <v>0</v>
      </c>
      <c r="K669" s="23">
        <f t="shared" si="483"/>
        <v>0</v>
      </c>
      <c r="L669" s="23">
        <f t="shared" si="483"/>
        <v>0</v>
      </c>
      <c r="M669" s="23">
        <f t="shared" si="479"/>
        <v>0</v>
      </c>
      <c r="N669" s="23">
        <f t="shared" si="479"/>
        <v>0</v>
      </c>
      <c r="O669" s="23">
        <f t="shared" si="483"/>
        <v>0</v>
      </c>
      <c r="P669" s="23">
        <f t="shared" si="483"/>
        <v>0</v>
      </c>
      <c r="Q669" s="23">
        <f t="shared" si="480"/>
        <v>0</v>
      </c>
      <c r="R669" s="23">
        <f t="shared" si="483"/>
        <v>0</v>
      </c>
      <c r="S669" s="23">
        <f t="shared" si="483"/>
        <v>0</v>
      </c>
      <c r="T669" s="23">
        <f t="shared" si="483"/>
        <v>0</v>
      </c>
      <c r="U669" s="23">
        <f t="shared" si="481"/>
        <v>0</v>
      </c>
      <c r="V669" s="23">
        <f t="shared" si="483"/>
        <v>0</v>
      </c>
    </row>
    <row r="670" spans="1:22">
      <c r="A670" s="18" t="str">
        <f t="shared" si="482"/>
        <v>EXP_OM_DIST</v>
      </c>
      <c r="B670" s="18" t="str">
        <f>$B$7</f>
        <v>SUBTRAN</v>
      </c>
      <c r="C670" s="22"/>
      <c r="D670" s="23">
        <f t="shared" si="476"/>
        <v>0</v>
      </c>
      <c r="E670" s="23">
        <f t="shared" ref="E670:V670" si="484">E662/$D$667</f>
        <v>0</v>
      </c>
      <c r="F670" s="23">
        <f t="shared" si="484"/>
        <v>0</v>
      </c>
      <c r="G670" s="23">
        <f t="shared" si="484"/>
        <v>0</v>
      </c>
      <c r="H670" s="23">
        <f t="shared" si="484"/>
        <v>0</v>
      </c>
      <c r="I670" s="23">
        <f t="shared" si="478"/>
        <v>0</v>
      </c>
      <c r="J670" s="23">
        <f t="shared" si="484"/>
        <v>0</v>
      </c>
      <c r="K670" s="23">
        <f t="shared" si="484"/>
        <v>0</v>
      </c>
      <c r="L670" s="23">
        <f t="shared" si="484"/>
        <v>0</v>
      </c>
      <c r="M670" s="23">
        <f t="shared" si="479"/>
        <v>0</v>
      </c>
      <c r="N670" s="23">
        <f t="shared" si="479"/>
        <v>0</v>
      </c>
      <c r="O670" s="23">
        <f t="shared" si="484"/>
        <v>0</v>
      </c>
      <c r="P670" s="23">
        <f t="shared" si="484"/>
        <v>0</v>
      </c>
      <c r="Q670" s="23">
        <f t="shared" si="480"/>
        <v>0</v>
      </c>
      <c r="R670" s="23">
        <f t="shared" si="484"/>
        <v>0</v>
      </c>
      <c r="S670" s="23">
        <f t="shared" si="484"/>
        <v>0</v>
      </c>
      <c r="T670" s="23">
        <f t="shared" si="484"/>
        <v>0</v>
      </c>
      <c r="U670" s="23">
        <f t="shared" si="481"/>
        <v>0</v>
      </c>
      <c r="V670" s="23">
        <f t="shared" si="484"/>
        <v>0</v>
      </c>
    </row>
    <row r="671" spans="1:22">
      <c r="A671" s="18" t="str">
        <f t="shared" si="482"/>
        <v>EXP_OM_DIST</v>
      </c>
      <c r="B671" s="18" t="str">
        <f>$B$8</f>
        <v>DISTPRI</v>
      </c>
      <c r="C671" s="22"/>
      <c r="D671" s="23">
        <f t="shared" si="476"/>
        <v>0.67163567696147708</v>
      </c>
      <c r="E671" s="23">
        <f t="shared" ref="E671:V671" si="485">E663/$D$667</f>
        <v>0.4488827685291793</v>
      </c>
      <c r="F671" s="23">
        <f t="shared" si="485"/>
        <v>2.1159161883417179E-2</v>
      </c>
      <c r="G671" s="23">
        <f t="shared" si="485"/>
        <v>7.6830215407576702E-2</v>
      </c>
      <c r="H671" s="23">
        <f t="shared" si="485"/>
        <v>2.3744534370146357E-3</v>
      </c>
      <c r="I671" s="23">
        <f t="shared" si="478"/>
        <v>0</v>
      </c>
      <c r="J671" s="23">
        <f t="shared" si="485"/>
        <v>5.7609232782251621E-2</v>
      </c>
      <c r="K671" s="23">
        <f t="shared" si="485"/>
        <v>1.0729723482451074E-2</v>
      </c>
      <c r="L671" s="23">
        <f t="shared" si="485"/>
        <v>0</v>
      </c>
      <c r="M671" s="23">
        <f t="shared" si="479"/>
        <v>0</v>
      </c>
      <c r="N671" s="23">
        <f t="shared" si="479"/>
        <v>2.0537336468158147E-3</v>
      </c>
      <c r="O671" s="23">
        <f t="shared" si="485"/>
        <v>3.3122076439962143E-2</v>
      </c>
      <c r="P671" s="23">
        <f t="shared" si="485"/>
        <v>0</v>
      </c>
      <c r="Q671" s="23">
        <f t="shared" si="480"/>
        <v>0</v>
      </c>
      <c r="R671" s="23">
        <f t="shared" si="485"/>
        <v>1.737183115157297E-2</v>
      </c>
      <c r="S671" s="23">
        <f t="shared" si="485"/>
        <v>2.898301458620872E-4</v>
      </c>
      <c r="T671" s="23">
        <f t="shared" si="485"/>
        <v>2.3481098145311253E-4</v>
      </c>
      <c r="U671" s="23">
        <f t="shared" si="481"/>
        <v>8.0442980026881883E-4</v>
      </c>
      <c r="V671" s="23">
        <f t="shared" si="485"/>
        <v>1.7340927365179905E-4</v>
      </c>
    </row>
    <row r="672" spans="1:22">
      <c r="A672" s="18" t="str">
        <f t="shared" si="482"/>
        <v>EXP_OM_DIST</v>
      </c>
      <c r="B672" s="18" t="str">
        <f>$B$9</f>
        <v>DISTSEC</v>
      </c>
      <c r="C672" s="22"/>
      <c r="D672" s="23">
        <f t="shared" si="476"/>
        <v>0.27719230473355461</v>
      </c>
      <c r="E672" s="23">
        <f t="shared" ref="E672:V672" si="486">E664/$D$667</f>
        <v>0.20725708862268091</v>
      </c>
      <c r="F672" s="23">
        <f t="shared" si="486"/>
        <v>9.9919302972755666E-3</v>
      </c>
      <c r="G672" s="23">
        <f t="shared" si="486"/>
        <v>3.0149817718213817E-2</v>
      </c>
      <c r="H672" s="23">
        <f t="shared" si="486"/>
        <v>0</v>
      </c>
      <c r="I672" s="23">
        <f t="shared" si="478"/>
        <v>0</v>
      </c>
      <c r="J672" s="23">
        <f t="shared" si="486"/>
        <v>1.9211581200313174E-2</v>
      </c>
      <c r="K672" s="23">
        <f t="shared" si="486"/>
        <v>0</v>
      </c>
      <c r="L672" s="23">
        <f t="shared" si="486"/>
        <v>0</v>
      </c>
      <c r="M672" s="23">
        <f t="shared" si="479"/>
        <v>0</v>
      </c>
      <c r="N672" s="23">
        <f t="shared" si="479"/>
        <v>5.1944085232558134E-4</v>
      </c>
      <c r="O672" s="23">
        <f t="shared" si="486"/>
        <v>0</v>
      </c>
      <c r="P672" s="23">
        <f t="shared" si="486"/>
        <v>0</v>
      </c>
      <c r="Q672" s="23">
        <f t="shared" si="480"/>
        <v>0</v>
      </c>
      <c r="R672" s="23">
        <f t="shared" si="486"/>
        <v>7.0860782406360527E-3</v>
      </c>
      <c r="S672" s="23">
        <f t="shared" si="486"/>
        <v>0</v>
      </c>
      <c r="T672" s="23">
        <f t="shared" si="486"/>
        <v>7.353246185371204E-5</v>
      </c>
      <c r="U672" s="23">
        <f t="shared" si="481"/>
        <v>2.4967098970945004E-3</v>
      </c>
      <c r="V672" s="23">
        <f t="shared" si="486"/>
        <v>4.0612544316127121E-4</v>
      </c>
    </row>
    <row r="673" spans="1:22">
      <c r="A673" s="18" t="str">
        <f t="shared" si="482"/>
        <v>EXP_OM_DIST</v>
      </c>
      <c r="B673" s="18" t="str">
        <f>$B$10</f>
        <v>ENERGY</v>
      </c>
      <c r="C673" s="22"/>
      <c r="D673" s="23">
        <f t="shared" si="476"/>
        <v>0</v>
      </c>
      <c r="E673" s="23">
        <f t="shared" ref="E673:V673" si="487">E665/$D$667</f>
        <v>0</v>
      </c>
      <c r="F673" s="23">
        <f t="shared" si="487"/>
        <v>0</v>
      </c>
      <c r="G673" s="23">
        <f t="shared" si="487"/>
        <v>0</v>
      </c>
      <c r="H673" s="23">
        <f t="shared" si="487"/>
        <v>0</v>
      </c>
      <c r="I673" s="23">
        <f t="shared" si="478"/>
        <v>0</v>
      </c>
      <c r="J673" s="23">
        <f t="shared" si="487"/>
        <v>0</v>
      </c>
      <c r="K673" s="23">
        <f t="shared" si="487"/>
        <v>0</v>
      </c>
      <c r="L673" s="23">
        <f t="shared" si="487"/>
        <v>0</v>
      </c>
      <c r="M673" s="23">
        <f t="shared" si="479"/>
        <v>0</v>
      </c>
      <c r="N673" s="23">
        <f t="shared" si="479"/>
        <v>0</v>
      </c>
      <c r="O673" s="23">
        <f t="shared" si="487"/>
        <v>0</v>
      </c>
      <c r="P673" s="23">
        <f t="shared" si="487"/>
        <v>0</v>
      </c>
      <c r="Q673" s="23">
        <f t="shared" si="480"/>
        <v>0</v>
      </c>
      <c r="R673" s="23">
        <f t="shared" si="487"/>
        <v>0</v>
      </c>
      <c r="S673" s="23">
        <f t="shared" si="487"/>
        <v>0</v>
      </c>
      <c r="T673" s="23">
        <f t="shared" si="487"/>
        <v>0</v>
      </c>
      <c r="U673" s="23">
        <f t="shared" si="481"/>
        <v>0</v>
      </c>
      <c r="V673" s="23">
        <f t="shared" si="487"/>
        <v>0</v>
      </c>
    </row>
    <row r="674" spans="1:22">
      <c r="A674" s="18" t="str">
        <f t="shared" si="482"/>
        <v>EXP_OM_DIST</v>
      </c>
      <c r="B674" s="18" t="str">
        <f>$B$11</f>
        <v>CUSTOMER</v>
      </c>
      <c r="C674" s="22"/>
      <c r="D674" s="23">
        <f t="shared" si="476"/>
        <v>5.1172018304968273E-2</v>
      </c>
      <c r="E674" s="23">
        <f t="shared" ref="E674:V674" si="488">E666/$D$667</f>
        <v>2.0890233797884985E-2</v>
      </c>
      <c r="F674" s="23">
        <f t="shared" si="488"/>
        <v>9.0457390199330107E-3</v>
      </c>
      <c r="G674" s="23">
        <f t="shared" si="488"/>
        <v>2.583848006346535E-3</v>
      </c>
      <c r="H674" s="23">
        <f t="shared" si="488"/>
        <v>1.4462797951570179E-3</v>
      </c>
      <c r="I674" s="23">
        <f t="shared" si="478"/>
        <v>2.3472797033353515E-4</v>
      </c>
      <c r="J674" s="23">
        <f t="shared" si="488"/>
        <v>1.105395559885576E-3</v>
      </c>
      <c r="K674" s="23">
        <f t="shared" si="488"/>
        <v>3.7611401027730812E-4</v>
      </c>
      <c r="L674" s="23">
        <f t="shared" si="488"/>
        <v>8.1782690191989685E-4</v>
      </c>
      <c r="M674" s="23">
        <f t="shared" si="479"/>
        <v>1.4373616182893452E-4</v>
      </c>
      <c r="N674" s="23">
        <f t="shared" si="479"/>
        <v>7.6157258256249974E-6</v>
      </c>
      <c r="O674" s="23">
        <f t="shared" si="488"/>
        <v>2.2311851063032376E-4</v>
      </c>
      <c r="P674" s="23">
        <f t="shared" si="488"/>
        <v>1.2026857887135827E-3</v>
      </c>
      <c r="Q674" s="23">
        <f t="shared" si="480"/>
        <v>2.156046846142304E-4</v>
      </c>
      <c r="R674" s="23">
        <f t="shared" si="488"/>
        <v>3.065300923210203E-4</v>
      </c>
      <c r="S674" s="23">
        <f t="shared" si="488"/>
        <v>6.3747388401529204E-6</v>
      </c>
      <c r="T674" s="23">
        <f t="shared" si="488"/>
        <v>3.7863754322939421E-6</v>
      </c>
      <c r="U674" s="23">
        <f t="shared" si="481"/>
        <v>6.9770961889975801E-3</v>
      </c>
      <c r="V674" s="23">
        <f t="shared" si="488"/>
        <v>5.5853049760266633E-3</v>
      </c>
    </row>
    <row r="675" spans="1:22">
      <c r="A675" s="18" t="str">
        <f t="shared" si="482"/>
        <v>EXP_OM_DIST</v>
      </c>
      <c r="B675" s="18" t="str">
        <f>$B$12</f>
        <v>TOTAL</v>
      </c>
      <c r="C675" s="22"/>
      <c r="D675" s="23">
        <f t="shared" si="476"/>
        <v>1.0000000000000002</v>
      </c>
      <c r="E675" s="23">
        <f t="shared" ref="E675:V675" si="489">SUM(E668:E674)</f>
        <v>0.6770300909497452</v>
      </c>
      <c r="F675" s="23">
        <f t="shared" si="489"/>
        <v>4.0196831200625754E-2</v>
      </c>
      <c r="G675" s="23">
        <f t="shared" si="489"/>
        <v>0.10956388113213705</v>
      </c>
      <c r="H675" s="23">
        <f t="shared" si="489"/>
        <v>3.8207332321716536E-3</v>
      </c>
      <c r="I675" s="23">
        <f t="shared" si="489"/>
        <v>2.3472797033353515E-4</v>
      </c>
      <c r="J675" s="23">
        <f t="shared" si="489"/>
        <v>7.7926209542450373E-2</v>
      </c>
      <c r="K675" s="23">
        <f t="shared" si="489"/>
        <v>1.1105837492728383E-2</v>
      </c>
      <c r="L675" s="23">
        <f t="shared" si="489"/>
        <v>8.1782690191989685E-4</v>
      </c>
      <c r="M675" s="23">
        <f t="shared" si="489"/>
        <v>1.4373616182893452E-4</v>
      </c>
      <c r="N675" s="23">
        <f t="shared" si="489"/>
        <v>2.580790224967021E-3</v>
      </c>
      <c r="O675" s="23">
        <f t="shared" si="489"/>
        <v>3.3345194950592467E-2</v>
      </c>
      <c r="P675" s="23">
        <f t="shared" si="489"/>
        <v>1.2026857887135827E-3</v>
      </c>
      <c r="Q675" s="23">
        <f t="shared" si="489"/>
        <v>2.156046846142304E-4</v>
      </c>
      <c r="R675" s="23">
        <f t="shared" si="489"/>
        <v>2.4764439484530044E-2</v>
      </c>
      <c r="S675" s="23">
        <f t="shared" si="489"/>
        <v>2.9620488470224012E-4</v>
      </c>
      <c r="T675" s="23">
        <f t="shared" si="489"/>
        <v>3.1212981873911851E-4</v>
      </c>
      <c r="U675" s="23">
        <f t="shared" si="489"/>
        <v>1.02782358863609E-2</v>
      </c>
      <c r="V675" s="23">
        <f t="shared" si="489"/>
        <v>6.1648396928397336E-3</v>
      </c>
    </row>
    <row r="676" spans="1:22">
      <c r="C676" s="22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</row>
    <row r="677" spans="1:22" ht="12">
      <c r="A677" s="38" t="s">
        <v>245</v>
      </c>
      <c r="B677" s="18" t="str">
        <f>$B$5</f>
        <v>PRODUCTION</v>
      </c>
      <c r="C677" s="22"/>
      <c r="D677" s="24">
        <f t="shared" ref="D677:D683" ca="1" si="490">+D643+D660</f>
        <v>0</v>
      </c>
      <c r="E677" s="24">
        <f t="shared" ref="E677:V684" ca="1" si="491">+E643+E660</f>
        <v>9.3132257461547852E-10</v>
      </c>
      <c r="F677" s="24">
        <f t="shared" ca="1" si="491"/>
        <v>3.2741809263825417E-11</v>
      </c>
      <c r="G677" s="24">
        <f t="shared" ca="1" si="491"/>
        <v>1.1641532182693481E-10</v>
      </c>
      <c r="H677" s="24">
        <f t="shared" ca="1" si="491"/>
        <v>0</v>
      </c>
      <c r="I677" s="24">
        <f t="shared" ca="1" si="491"/>
        <v>0</v>
      </c>
      <c r="J677" s="24">
        <f t="shared" ca="1" si="491"/>
        <v>0</v>
      </c>
      <c r="K677" s="24">
        <f t="shared" ca="1" si="491"/>
        <v>2.7284841053187847E-11</v>
      </c>
      <c r="L677" s="24">
        <f t="shared" ca="1" si="491"/>
        <v>0</v>
      </c>
      <c r="M677" s="24">
        <f t="shared" ca="1" si="491"/>
        <v>0</v>
      </c>
      <c r="N677" s="24">
        <f t="shared" ca="1" si="491"/>
        <v>-1.1368683772161603E-11</v>
      </c>
      <c r="O677" s="24">
        <f t="shared" ca="1" si="491"/>
        <v>6.5483618527650833E-11</v>
      </c>
      <c r="P677" s="24">
        <f t="shared" ca="1" si="491"/>
        <v>0</v>
      </c>
      <c r="Q677" s="24">
        <f t="shared" ca="1" si="491"/>
        <v>0</v>
      </c>
      <c r="R677" s="24">
        <f t="shared" ca="1" si="491"/>
        <v>-2.9103830456733704E-11</v>
      </c>
      <c r="S677" s="24">
        <f t="shared" ca="1" si="491"/>
        <v>0</v>
      </c>
      <c r="T677" s="24">
        <f t="shared" ca="1" si="491"/>
        <v>4.5474735088646412E-13</v>
      </c>
      <c r="U677" s="24">
        <f t="shared" ca="1" si="491"/>
        <v>0</v>
      </c>
      <c r="V677" s="24">
        <f t="shared" ca="1" si="491"/>
        <v>0</v>
      </c>
    </row>
    <row r="678" spans="1:22">
      <c r="B678" s="18" t="str">
        <f>$B$6</f>
        <v>BULKTRAN</v>
      </c>
      <c r="C678" s="22"/>
      <c r="D678" s="24">
        <f t="shared" ca="1" si="490"/>
        <v>6064530.7771999985</v>
      </c>
      <c r="E678" s="24">
        <f t="shared" ref="E678:S678" ca="1" si="492">+E644+E661</f>
        <v>2987284.7059510848</v>
      </c>
      <c r="F678" s="24">
        <f t="shared" ca="1" si="492"/>
        <v>147672.15725250752</v>
      </c>
      <c r="G678" s="24">
        <f t="shared" ca="1" si="492"/>
        <v>540914.64880863985</v>
      </c>
      <c r="H678" s="24">
        <f t="shared" ca="1" si="492"/>
        <v>17026.072682349997</v>
      </c>
      <c r="I678" s="24">
        <f t="shared" ca="1" si="492"/>
        <v>1596.6506155718416</v>
      </c>
      <c r="J678" s="24">
        <f t="shared" ca="1" si="492"/>
        <v>411179.27819004911</v>
      </c>
      <c r="K678" s="24">
        <f t="shared" ca="1" si="492"/>
        <v>76614.678802581097</v>
      </c>
      <c r="L678" s="24">
        <f t="shared" ca="1" si="492"/>
        <v>34620.746785530311</v>
      </c>
      <c r="M678" s="24">
        <f t="shared" ca="1" si="492"/>
        <v>1556.8562835638186</v>
      </c>
      <c r="N678" s="24">
        <f t="shared" ca="1" si="492"/>
        <v>14363.545356604449</v>
      </c>
      <c r="O678" s="24">
        <f t="shared" ca="1" si="492"/>
        <v>235056.97247350274</v>
      </c>
      <c r="P678" s="24">
        <f t="shared" ca="1" si="492"/>
        <v>1242282.7042576717</v>
      </c>
      <c r="Q678" s="24">
        <f t="shared" ca="1" si="492"/>
        <v>224335.66646752201</v>
      </c>
      <c r="R678" s="24">
        <f t="shared" ca="1" si="492"/>
        <v>126272.50387267176</v>
      </c>
      <c r="S678" s="24">
        <f t="shared" ca="1" si="492"/>
        <v>2115.0161727537138</v>
      </c>
      <c r="T678" s="24">
        <f t="shared" ca="1" si="491"/>
        <v>1638.5732273936237</v>
      </c>
      <c r="U678" s="24">
        <f t="shared" ca="1" si="491"/>
        <v>0</v>
      </c>
      <c r="V678" s="24">
        <f t="shared" ca="1" si="491"/>
        <v>0</v>
      </c>
    </row>
    <row r="679" spans="1:22">
      <c r="B679" s="18" t="str">
        <f>$B$7</f>
        <v>SUBTRAN</v>
      </c>
      <c r="C679" s="22"/>
      <c r="D679" s="24">
        <f t="shared" ca="1" si="490"/>
        <v>1333945.2228000001</v>
      </c>
      <c r="E679" s="24">
        <f t="shared" ca="1" si="491"/>
        <v>649454.48548059841</v>
      </c>
      <c r="F679" s="24">
        <f t="shared" ca="1" si="491"/>
        <v>31343.52305662755</v>
      </c>
      <c r="G679" s="24">
        <f t="shared" ca="1" si="491"/>
        <v>114026.20432644</v>
      </c>
      <c r="H679" s="24">
        <f t="shared" ca="1" si="491"/>
        <v>3522.162166895504</v>
      </c>
      <c r="I679" s="24">
        <f t="shared" ca="1" si="491"/>
        <v>438.66667033233915</v>
      </c>
      <c r="J679" s="24">
        <f t="shared" ca="1" si="491"/>
        <v>86148.579577110766</v>
      </c>
      <c r="K679" s="24">
        <f t="shared" ca="1" si="491"/>
        <v>16014.920463481176</v>
      </c>
      <c r="L679" s="24">
        <f t="shared" ca="1" si="491"/>
        <v>9529.0684997263052</v>
      </c>
      <c r="M679" s="24">
        <f t="shared" ca="1" si="491"/>
        <v>0</v>
      </c>
      <c r="N679" s="24">
        <f t="shared" ca="1" si="491"/>
        <v>3008.1604771531879</v>
      </c>
      <c r="O679" s="24">
        <f t="shared" ca="1" si="491"/>
        <v>49245.304504160391</v>
      </c>
      <c r="P679" s="24">
        <f t="shared" ca="1" si="491"/>
        <v>343076.43097061623</v>
      </c>
      <c r="Q679" s="24">
        <f t="shared" ca="1" si="491"/>
        <v>0</v>
      </c>
      <c r="R679" s="24">
        <f t="shared" ca="1" si="491"/>
        <v>25928.19851019714</v>
      </c>
      <c r="S679" s="24">
        <f t="shared" ca="1" si="491"/>
        <v>432.22377358343152</v>
      </c>
      <c r="T679" s="24">
        <f t="shared" ca="1" si="491"/>
        <v>346.23577691248693</v>
      </c>
      <c r="U679" s="24">
        <f t="shared" ca="1" si="491"/>
        <v>1177.2756593262247</v>
      </c>
      <c r="V679" s="24">
        <f t="shared" ca="1" si="491"/>
        <v>253.78288683920198</v>
      </c>
    </row>
    <row r="680" spans="1:22">
      <c r="B680" s="18" t="str">
        <f>$B$8</f>
        <v>DISTPRI</v>
      </c>
      <c r="C680" s="22"/>
      <c r="D680" s="24">
        <f t="shared" ca="1" si="490"/>
        <v>33166580.687483311</v>
      </c>
      <c r="E680" s="24">
        <f t="shared" ca="1" si="491"/>
        <v>22166640.445602525</v>
      </c>
      <c r="F680" s="24">
        <f t="shared" ca="1" si="491"/>
        <v>1044877.5637720157</v>
      </c>
      <c r="G680" s="24">
        <f t="shared" ca="1" si="491"/>
        <v>3794014.5617045164</v>
      </c>
      <c r="H680" s="24">
        <f t="shared" ca="1" si="491"/>
        <v>117254.79185932962</v>
      </c>
      <c r="I680" s="24">
        <f t="shared" ca="1" si="491"/>
        <v>0</v>
      </c>
      <c r="J680" s="24">
        <f t="shared" ca="1" si="491"/>
        <v>2844847.7842342905</v>
      </c>
      <c r="K680" s="24">
        <f t="shared" ca="1" si="491"/>
        <v>529853.09125487274</v>
      </c>
      <c r="L680" s="24">
        <f t="shared" ca="1" si="491"/>
        <v>0</v>
      </c>
      <c r="M680" s="24">
        <f t="shared" ca="1" si="491"/>
        <v>0</v>
      </c>
      <c r="N680" s="24">
        <f t="shared" ca="1" si="491"/>
        <v>101417.07036153012</v>
      </c>
      <c r="O680" s="24">
        <f t="shared" ca="1" si="491"/>
        <v>1635627.8537091513</v>
      </c>
      <c r="P680" s="24">
        <f t="shared" ca="1" si="491"/>
        <v>0</v>
      </c>
      <c r="Q680" s="24">
        <f t="shared" ca="1" si="491"/>
        <v>0</v>
      </c>
      <c r="R680" s="24">
        <f t="shared" ca="1" si="491"/>
        <v>857852.34367623937</v>
      </c>
      <c r="S680" s="24">
        <f t="shared" ca="1" si="491"/>
        <v>14312.33516642285</v>
      </c>
      <c r="T680" s="24">
        <f t="shared" ca="1" si="491"/>
        <v>11595.389628354253</v>
      </c>
      <c r="U680" s="24">
        <f t="shared" ca="1" si="491"/>
        <v>39724.193924204148</v>
      </c>
      <c r="V680" s="24">
        <f t="shared" ca="1" si="491"/>
        <v>8563.2625898462284</v>
      </c>
    </row>
    <row r="681" spans="1:22">
      <c r="B681" s="18" t="str">
        <f>$B$9</f>
        <v>DISTSEC</v>
      </c>
      <c r="C681" s="22"/>
      <c r="D681" s="24">
        <f t="shared" ca="1" si="490"/>
        <v>13688255.785468355</v>
      </c>
      <c r="E681" s="24">
        <f t="shared" ca="1" si="491"/>
        <v>10234728.720718767</v>
      </c>
      <c r="F681" s="24">
        <f t="shared" ca="1" si="491"/>
        <v>493419.53352979332</v>
      </c>
      <c r="G681" s="24">
        <f t="shared" ca="1" si="491"/>
        <v>1488852.3590467437</v>
      </c>
      <c r="H681" s="24">
        <f t="shared" ca="1" si="491"/>
        <v>0</v>
      </c>
      <c r="I681" s="24">
        <f t="shared" ca="1" si="491"/>
        <v>0</v>
      </c>
      <c r="J681" s="24">
        <f t="shared" ca="1" si="491"/>
        <v>948702.51815236837</v>
      </c>
      <c r="K681" s="24">
        <f t="shared" ca="1" si="491"/>
        <v>0</v>
      </c>
      <c r="L681" s="24">
        <f t="shared" ca="1" si="491"/>
        <v>0</v>
      </c>
      <c r="M681" s="24">
        <f t="shared" ca="1" si="491"/>
        <v>0</v>
      </c>
      <c r="N681" s="24">
        <f t="shared" ca="1" si="491"/>
        <v>25650.92583969394</v>
      </c>
      <c r="O681" s="24">
        <f t="shared" ca="1" si="491"/>
        <v>0</v>
      </c>
      <c r="P681" s="24">
        <f t="shared" ca="1" si="491"/>
        <v>0</v>
      </c>
      <c r="Q681" s="24">
        <f t="shared" ca="1" si="491"/>
        <v>0</v>
      </c>
      <c r="R681" s="24">
        <f t="shared" ca="1" si="491"/>
        <v>349923.31972167606</v>
      </c>
      <c r="S681" s="24">
        <f t="shared" ca="1" si="491"/>
        <v>0</v>
      </c>
      <c r="T681" s="24">
        <f t="shared" ca="1" si="491"/>
        <v>3631.1655453650219</v>
      </c>
      <c r="U681" s="24">
        <f t="shared" ca="1" si="491"/>
        <v>123292.03628647084</v>
      </c>
      <c r="V681" s="24">
        <f t="shared" ca="1" si="491"/>
        <v>20055.206627477586</v>
      </c>
    </row>
    <row r="682" spans="1:22">
      <c r="B682" s="18" t="str">
        <f>$B$10</f>
        <v>ENERGY</v>
      </c>
      <c r="C682" s="22"/>
      <c r="D682" s="24">
        <f t="shared" ca="1" si="490"/>
        <v>0</v>
      </c>
      <c r="E682" s="24">
        <f t="shared" ca="1" si="491"/>
        <v>0</v>
      </c>
      <c r="F682" s="24">
        <f t="shared" ca="1" si="491"/>
        <v>0</v>
      </c>
      <c r="G682" s="24">
        <f t="shared" ca="1" si="491"/>
        <v>0</v>
      </c>
      <c r="H682" s="24">
        <f t="shared" ca="1" si="491"/>
        <v>0</v>
      </c>
      <c r="I682" s="24">
        <f t="shared" ca="1" si="491"/>
        <v>0</v>
      </c>
      <c r="J682" s="24">
        <f t="shared" ca="1" si="491"/>
        <v>0</v>
      </c>
      <c r="K682" s="24">
        <f t="shared" ca="1" si="491"/>
        <v>0</v>
      </c>
      <c r="L682" s="24">
        <f t="shared" ca="1" si="491"/>
        <v>0</v>
      </c>
      <c r="M682" s="24">
        <f t="shared" ca="1" si="491"/>
        <v>0</v>
      </c>
      <c r="N682" s="24">
        <f t="shared" ca="1" si="491"/>
        <v>0</v>
      </c>
      <c r="O682" s="24">
        <f t="shared" ca="1" si="491"/>
        <v>0</v>
      </c>
      <c r="P682" s="24">
        <f t="shared" ca="1" si="491"/>
        <v>0</v>
      </c>
      <c r="Q682" s="24">
        <f t="shared" ca="1" si="491"/>
        <v>0</v>
      </c>
      <c r="R682" s="24">
        <f t="shared" ca="1" si="491"/>
        <v>0</v>
      </c>
      <c r="S682" s="24">
        <f t="shared" ca="1" si="491"/>
        <v>0</v>
      </c>
      <c r="T682" s="24">
        <f t="shared" ca="1" si="491"/>
        <v>0</v>
      </c>
      <c r="U682" s="24">
        <f t="shared" ca="1" si="491"/>
        <v>0</v>
      </c>
      <c r="V682" s="24">
        <f t="shared" ca="1" si="491"/>
        <v>0</v>
      </c>
    </row>
    <row r="683" spans="1:22">
      <c r="B683" s="18" t="str">
        <f>$B$11</f>
        <v>CUSTOMER</v>
      </c>
      <c r="C683" s="22"/>
      <c r="D683" s="24">
        <f t="shared" ca="1" si="490"/>
        <v>2526966.5270483368</v>
      </c>
      <c r="E683" s="24">
        <f t="shared" ca="1" si="491"/>
        <v>1031597.4100310978</v>
      </c>
      <c r="F683" s="24">
        <f t="shared" ca="1" si="491"/>
        <v>446694.90227174485</v>
      </c>
      <c r="G683" s="24">
        <f t="shared" ca="1" si="491"/>
        <v>127595.0732313473</v>
      </c>
      <c r="H683" s="24">
        <f t="shared" ca="1" si="491"/>
        <v>71419.903927324194</v>
      </c>
      <c r="I683" s="24">
        <f t="shared" ca="1" si="491"/>
        <v>11591.290389600474</v>
      </c>
      <c r="J683" s="24">
        <f t="shared" ca="1" si="491"/>
        <v>54586.4257753442</v>
      </c>
      <c r="K683" s="24">
        <f t="shared" ca="1" si="491"/>
        <v>18573.187961053998</v>
      </c>
      <c r="L683" s="24">
        <f t="shared" ca="1" si="491"/>
        <v>40385.766958708657</v>
      </c>
      <c r="M683" s="24">
        <f t="shared" ca="1" si="491"/>
        <v>7097.9508274125619</v>
      </c>
      <c r="N683" s="24">
        <f t="shared" ca="1" si="491"/>
        <v>376.07827242302585</v>
      </c>
      <c r="O683" s="24">
        <f t="shared" ca="1" si="491"/>
        <v>11017.99433760005</v>
      </c>
      <c r="P683" s="24">
        <f t="shared" ca="1" si="491"/>
        <v>59390.79268915375</v>
      </c>
      <c r="Q683" s="24">
        <f t="shared" ca="1" si="491"/>
        <v>10646.948061497053</v>
      </c>
      <c r="R683" s="24">
        <f t="shared" ca="1" si="491"/>
        <v>15137.008632568433</v>
      </c>
      <c r="S683" s="24">
        <f t="shared" ca="1" si="491"/>
        <v>314.79609758087992</v>
      </c>
      <c r="T683" s="24">
        <f t="shared" ca="1" si="491"/>
        <v>186.97804568157923</v>
      </c>
      <c r="U683" s="24">
        <f t="shared" ca="1" si="491"/>
        <v>344541.58951712918</v>
      </c>
      <c r="V683" s="24">
        <f t="shared" ca="1" si="491"/>
        <v>275812.43002106831</v>
      </c>
    </row>
    <row r="684" spans="1:22">
      <c r="B684" s="18" t="str">
        <f>$B$12</f>
        <v>TOTAL</v>
      </c>
      <c r="C684" s="22"/>
      <c r="D684" s="24">
        <f ca="1">+D650+D667</f>
        <v>56780278.999999985</v>
      </c>
      <c r="E684" s="24">
        <f t="shared" ca="1" si="491"/>
        <v>37069705.767784074</v>
      </c>
      <c r="F684" s="24">
        <f t="shared" ca="1" si="491"/>
        <v>2164007.6798826889</v>
      </c>
      <c r="G684" s="24">
        <f t="shared" ca="1" si="491"/>
        <v>6065402.8471176885</v>
      </c>
      <c r="H684" s="24">
        <f t="shared" ca="1" si="491"/>
        <v>209222.93063589931</v>
      </c>
      <c r="I684" s="24">
        <f t="shared" ca="1" si="491"/>
        <v>13626.607675504656</v>
      </c>
      <c r="J684" s="24">
        <f t="shared" ca="1" si="491"/>
        <v>4345464.5859291637</v>
      </c>
      <c r="K684" s="24">
        <f t="shared" ca="1" si="491"/>
        <v>641055.87848198891</v>
      </c>
      <c r="L684" s="24">
        <f t="shared" ca="1" si="491"/>
        <v>84535.582243965255</v>
      </c>
      <c r="M684" s="24">
        <f t="shared" ca="1" si="491"/>
        <v>8654.8071109763805</v>
      </c>
      <c r="N684" s="24">
        <f t="shared" ca="1" si="491"/>
        <v>144815.7803074047</v>
      </c>
      <c r="O684" s="24">
        <f t="shared" ca="1" si="491"/>
        <v>1930948.1250244146</v>
      </c>
      <c r="P684" s="24">
        <f t="shared" ca="1" si="491"/>
        <v>1644749.927917443</v>
      </c>
      <c r="Q684" s="24">
        <f t="shared" ca="1" si="491"/>
        <v>234982.61452901905</v>
      </c>
      <c r="R684" s="24">
        <f t="shared" ca="1" si="491"/>
        <v>1375113.3744133527</v>
      </c>
      <c r="S684" s="24">
        <f t="shared" ca="1" si="491"/>
        <v>17174.371210340876</v>
      </c>
      <c r="T684" s="24">
        <f t="shared" ca="1" si="491"/>
        <v>17398.342223706964</v>
      </c>
      <c r="U684" s="24">
        <f t="shared" ca="1" si="491"/>
        <v>508735.09538713039</v>
      </c>
      <c r="V684" s="24">
        <f t="shared" ca="1" si="491"/>
        <v>304684.68212523137</v>
      </c>
    </row>
    <row r="685" spans="1:22">
      <c r="A685" s="130" t="s">
        <v>218</v>
      </c>
      <c r="B685" s="18" t="str">
        <f>$B$5</f>
        <v>PRODUCTION</v>
      </c>
      <c r="C685" s="22"/>
      <c r="D685" s="23">
        <f t="shared" ref="D685:D692" ca="1" si="493">+D677/$D$684</f>
        <v>0</v>
      </c>
      <c r="E685" s="23">
        <f t="shared" ref="E685:V692" ca="1" si="494">+E677/$D$684</f>
        <v>1.6402219062986265E-17</v>
      </c>
      <c r="F685" s="23">
        <f t="shared" ca="1" si="494"/>
        <v>5.7664051393311095E-19</v>
      </c>
      <c r="G685" s="23">
        <f t="shared" ca="1" si="494"/>
        <v>2.0502773828732831E-18</v>
      </c>
      <c r="H685" s="23">
        <f t="shared" ca="1" si="494"/>
        <v>0</v>
      </c>
      <c r="I685" s="23">
        <f t="shared" ca="1" si="494"/>
        <v>0</v>
      </c>
      <c r="J685" s="23">
        <f t="shared" ca="1" si="494"/>
        <v>0</v>
      </c>
      <c r="K685" s="23">
        <f t="shared" ca="1" si="494"/>
        <v>4.8053376161092575E-19</v>
      </c>
      <c r="L685" s="23">
        <f t="shared" ca="1" si="494"/>
        <v>0</v>
      </c>
      <c r="M685" s="23">
        <f t="shared" ca="1" si="494"/>
        <v>0</v>
      </c>
      <c r="N685" s="23">
        <f t="shared" ca="1" si="494"/>
        <v>-2.0022240067121908E-19</v>
      </c>
      <c r="O685" s="23">
        <f t="shared" ca="1" si="494"/>
        <v>1.1532810278662219E-18</v>
      </c>
      <c r="P685" s="23">
        <f t="shared" ca="1" si="494"/>
        <v>0</v>
      </c>
      <c r="Q685" s="23">
        <f t="shared" ca="1" si="494"/>
        <v>0</v>
      </c>
      <c r="R685" s="23">
        <f t="shared" ca="1" si="494"/>
        <v>-5.1256934571832078E-19</v>
      </c>
      <c r="S685" s="23">
        <f t="shared" ca="1" si="494"/>
        <v>0</v>
      </c>
      <c r="T685" s="23">
        <f t="shared" ca="1" si="494"/>
        <v>8.0088960268487622E-21</v>
      </c>
      <c r="U685" s="23">
        <f t="shared" ca="1" si="494"/>
        <v>0</v>
      </c>
      <c r="V685" s="23">
        <f t="shared" ca="1" si="494"/>
        <v>0</v>
      </c>
    </row>
    <row r="686" spans="1:22">
      <c r="A686" s="18" t="str">
        <f t="shared" ref="A686:A692" si="495">A685</f>
        <v>TDOMX</v>
      </c>
      <c r="B686" s="18" t="str">
        <f>$B$6</f>
        <v>BULKTRAN</v>
      </c>
      <c r="C686" s="22"/>
      <c r="D686" s="23">
        <f t="shared" ca="1" si="493"/>
        <v>0.10680699151196492</v>
      </c>
      <c r="E686" s="23">
        <f t="shared" ref="E686:S686" ca="1" si="496">+E678/$D$684</f>
        <v>5.2611307280668443E-2</v>
      </c>
      <c r="F686" s="23">
        <f t="shared" ca="1" si="496"/>
        <v>2.6007649108682183E-3</v>
      </c>
      <c r="G686" s="23">
        <f t="shared" ca="1" si="496"/>
        <v>9.526452816630929E-3</v>
      </c>
      <c r="H686" s="23">
        <f t="shared" ca="1" si="496"/>
        <v>2.9985891197100318E-4</v>
      </c>
      <c r="I686" s="23">
        <f t="shared" ca="1" si="496"/>
        <v>2.8119809266380006E-5</v>
      </c>
      <c r="J686" s="23">
        <f t="shared" ca="1" si="496"/>
        <v>7.2415860829082787E-3</v>
      </c>
      <c r="K686" s="23">
        <f t="shared" ca="1" si="496"/>
        <v>1.3493184632393427E-3</v>
      </c>
      <c r="L686" s="23">
        <f t="shared" ca="1" si="496"/>
        <v>6.097318892274256E-4</v>
      </c>
      <c r="M686" s="23">
        <f t="shared" ca="1" si="496"/>
        <v>2.7418961494779181E-5</v>
      </c>
      <c r="N686" s="23">
        <f t="shared" ca="1" si="496"/>
        <v>2.5296715003116581E-4</v>
      </c>
      <c r="O686" s="23">
        <f t="shared" ca="1" si="496"/>
        <v>4.1397643092508018E-3</v>
      </c>
      <c r="P686" s="23">
        <f t="shared" ca="1" si="496"/>
        <v>2.1878770695326667E-2</v>
      </c>
      <c r="Q686" s="23">
        <f t="shared" ca="1" si="496"/>
        <v>3.9509433630560723E-3</v>
      </c>
      <c r="R686" s="23">
        <f t="shared" ca="1" si="496"/>
        <v>2.2238795951085729E-3</v>
      </c>
      <c r="S686" s="23">
        <f t="shared" ca="1" si="496"/>
        <v>3.7249133149798616E-5</v>
      </c>
      <c r="T686" s="23">
        <f t="shared" ca="1" si="494"/>
        <v>2.8858139767041725E-5</v>
      </c>
      <c r="U686" s="23">
        <f t="shared" ca="1" si="494"/>
        <v>0</v>
      </c>
      <c r="V686" s="23">
        <f t="shared" ca="1" si="494"/>
        <v>0</v>
      </c>
    </row>
    <row r="687" spans="1:22">
      <c r="A687" s="18" t="str">
        <f t="shared" si="495"/>
        <v>TDOMX</v>
      </c>
      <c r="B687" s="18" t="str">
        <f>$B$7</f>
        <v>SUBTRAN</v>
      </c>
      <c r="C687" s="22"/>
      <c r="D687" s="23">
        <f t="shared" ca="1" si="493"/>
        <v>2.349310792925129E-2</v>
      </c>
      <c r="E687" s="23">
        <f t="shared" ca="1" si="494"/>
        <v>1.1438029134738816E-2</v>
      </c>
      <c r="F687" s="23">
        <f t="shared" ca="1" si="494"/>
        <v>5.5201424876104527E-4</v>
      </c>
      <c r="G687" s="23">
        <f t="shared" ca="1" si="494"/>
        <v>2.0082008460444519E-3</v>
      </c>
      <c r="H687" s="23">
        <f t="shared" ca="1" si="494"/>
        <v>6.2031434662297179E-5</v>
      </c>
      <c r="I687" s="23">
        <f t="shared" ca="1" si="494"/>
        <v>7.7256871233820334E-6</v>
      </c>
      <c r="J687" s="23">
        <f t="shared" ca="1" si="494"/>
        <v>1.5172271269944058E-3</v>
      </c>
      <c r="K687" s="23">
        <f t="shared" ca="1" si="494"/>
        <v>2.8205075328145501E-4</v>
      </c>
      <c r="L687" s="23">
        <f t="shared" ca="1" si="494"/>
        <v>1.6782355894599086E-4</v>
      </c>
      <c r="M687" s="23">
        <f t="shared" ca="1" si="494"/>
        <v>0</v>
      </c>
      <c r="N687" s="23">
        <f t="shared" ca="1" si="494"/>
        <v>5.2978966115210327E-5</v>
      </c>
      <c r="O687" s="23">
        <f t="shared" ca="1" si="494"/>
        <v>8.6729592336382152E-4</v>
      </c>
      <c r="P687" s="23">
        <f t="shared" ca="1" si="494"/>
        <v>6.0421758577589293E-3</v>
      </c>
      <c r="Q687" s="23">
        <f t="shared" ca="1" si="494"/>
        <v>0</v>
      </c>
      <c r="R687" s="23">
        <f t="shared" ca="1" si="494"/>
        <v>4.5664091418425658E-4</v>
      </c>
      <c r="S687" s="23">
        <f t="shared" ca="1" si="494"/>
        <v>7.6122164454921337E-6</v>
      </c>
      <c r="T687" s="23">
        <f t="shared" ca="1" si="494"/>
        <v>6.0978174642728862E-6</v>
      </c>
      <c r="U687" s="23">
        <f t="shared" ca="1" si="494"/>
        <v>2.0733882961833016E-5</v>
      </c>
      <c r="V687" s="23">
        <f t="shared" ca="1" si="494"/>
        <v>4.4695604056331256E-6</v>
      </c>
    </row>
    <row r="688" spans="1:22">
      <c r="A688" s="18" t="str">
        <f t="shared" si="495"/>
        <v>TDOMX</v>
      </c>
      <c r="B688" s="18" t="str">
        <f>$B$8</f>
        <v>DISTPRI</v>
      </c>
      <c r="C688" s="22"/>
      <c r="D688" s="23">
        <f t="shared" ca="1" si="493"/>
        <v>0.58412148146512843</v>
      </c>
      <c r="E688" s="23">
        <f t="shared" ca="1" si="494"/>
        <v>0.3903932991523788</v>
      </c>
      <c r="F688" s="23">
        <f t="shared" ca="1" si="494"/>
        <v>1.8402120985915128E-2</v>
      </c>
      <c r="G688" s="23">
        <f t="shared" ca="1" si="494"/>
        <v>6.6819230699879398E-2</v>
      </c>
      <c r="H688" s="23">
        <f t="shared" ca="1" si="494"/>
        <v>2.065061918053091E-3</v>
      </c>
      <c r="I688" s="23">
        <f t="shared" ca="1" si="494"/>
        <v>0</v>
      </c>
      <c r="J688" s="23">
        <f t="shared" ca="1" si="494"/>
        <v>5.0102744021992059E-2</v>
      </c>
      <c r="K688" s="23">
        <f t="shared" ca="1" si="494"/>
        <v>9.3316394457109465E-3</v>
      </c>
      <c r="L688" s="23">
        <f t="shared" ca="1" si="494"/>
        <v>0</v>
      </c>
      <c r="M688" s="23">
        <f t="shared" ca="1" si="494"/>
        <v>0</v>
      </c>
      <c r="N688" s="23">
        <f t="shared" ca="1" si="494"/>
        <v>1.7861319484099426E-3</v>
      </c>
      <c r="O688" s="23">
        <f t="shared" ca="1" si="494"/>
        <v>2.8806266586135509E-2</v>
      </c>
      <c r="P688" s="23">
        <f t="shared" ca="1" si="494"/>
        <v>0</v>
      </c>
      <c r="Q688" s="23">
        <f t="shared" ca="1" si="494"/>
        <v>0</v>
      </c>
      <c r="R688" s="23">
        <f t="shared" ca="1" si="494"/>
        <v>1.5108279825046995E-2</v>
      </c>
      <c r="S688" s="23">
        <f t="shared" ca="1" si="494"/>
        <v>2.5206524903519502E-4</v>
      </c>
      <c r="T688" s="23">
        <f t="shared" ca="1" si="494"/>
        <v>2.0421508721988238E-4</v>
      </c>
      <c r="U688" s="23">
        <f t="shared" ca="1" si="494"/>
        <v>6.9961251730031408E-4</v>
      </c>
      <c r="V688" s="23">
        <f t="shared" ca="1" si="494"/>
        <v>1.5081402805094054E-4</v>
      </c>
    </row>
    <row r="689" spans="1:22">
      <c r="A689" s="18" t="str">
        <f t="shared" si="495"/>
        <v>TDOMX</v>
      </c>
      <c r="B689" s="18" t="str">
        <f>$B$9</f>
        <v>DISTSEC</v>
      </c>
      <c r="C689" s="22"/>
      <c r="D689" s="23">
        <f t="shared" ca="1" si="493"/>
        <v>0.24107411986243249</v>
      </c>
      <c r="E689" s="23">
        <f t="shared" ca="1" si="494"/>
        <v>0.18025146936524863</v>
      </c>
      <c r="F689" s="23">
        <f t="shared" ca="1" si="494"/>
        <v>8.6899807859308585E-3</v>
      </c>
      <c r="G689" s="23">
        <f t="shared" ca="1" si="494"/>
        <v>2.6221293471396012E-2</v>
      </c>
      <c r="H689" s="23">
        <f t="shared" ca="1" si="494"/>
        <v>0</v>
      </c>
      <c r="I689" s="23">
        <f t="shared" ca="1" si="494"/>
        <v>0</v>
      </c>
      <c r="J689" s="23">
        <f t="shared" ca="1" si="494"/>
        <v>1.6708310259489368E-2</v>
      </c>
      <c r="K689" s="23">
        <f t="shared" ca="1" si="494"/>
        <v>0</v>
      </c>
      <c r="L689" s="23">
        <f t="shared" ca="1" si="494"/>
        <v>0</v>
      </c>
      <c r="M689" s="23">
        <f t="shared" ca="1" si="494"/>
        <v>0</v>
      </c>
      <c r="N689" s="23">
        <f t="shared" ca="1" si="494"/>
        <v>4.5175765761372796E-4</v>
      </c>
      <c r="O689" s="23">
        <f t="shared" ca="1" si="494"/>
        <v>0</v>
      </c>
      <c r="P689" s="23">
        <f t="shared" ca="1" si="494"/>
        <v>0</v>
      </c>
      <c r="Q689" s="23">
        <f t="shared" ca="1" si="494"/>
        <v>0</v>
      </c>
      <c r="R689" s="23">
        <f t="shared" ca="1" si="494"/>
        <v>6.162761541232937E-3</v>
      </c>
      <c r="S689" s="23">
        <f t="shared" ca="1" si="494"/>
        <v>0</v>
      </c>
      <c r="T689" s="23">
        <f t="shared" ca="1" si="494"/>
        <v>6.3951174762015919E-5</v>
      </c>
      <c r="U689" s="23">
        <f t="shared" ca="1" si="494"/>
        <v>2.1713883492272181E-3</v>
      </c>
      <c r="V689" s="23">
        <f t="shared" ca="1" si="494"/>
        <v>3.5320725753174958E-4</v>
      </c>
    </row>
    <row r="690" spans="1:22">
      <c r="A690" s="18" t="str">
        <f t="shared" si="495"/>
        <v>TDOMX</v>
      </c>
      <c r="B690" s="18" t="str">
        <f>$B$10</f>
        <v>ENERGY</v>
      </c>
      <c r="C690" s="22"/>
      <c r="D690" s="23">
        <f t="shared" ca="1" si="493"/>
        <v>0</v>
      </c>
      <c r="E690" s="23">
        <f t="shared" ca="1" si="494"/>
        <v>0</v>
      </c>
      <c r="F690" s="23">
        <f t="shared" ca="1" si="494"/>
        <v>0</v>
      </c>
      <c r="G690" s="23">
        <f t="shared" ca="1" si="494"/>
        <v>0</v>
      </c>
      <c r="H690" s="23">
        <f t="shared" ca="1" si="494"/>
        <v>0</v>
      </c>
      <c r="I690" s="23">
        <f t="shared" ca="1" si="494"/>
        <v>0</v>
      </c>
      <c r="J690" s="23">
        <f t="shared" ca="1" si="494"/>
        <v>0</v>
      </c>
      <c r="K690" s="23">
        <f t="shared" ca="1" si="494"/>
        <v>0</v>
      </c>
      <c r="L690" s="23">
        <f t="shared" ca="1" si="494"/>
        <v>0</v>
      </c>
      <c r="M690" s="23">
        <f t="shared" ca="1" si="494"/>
        <v>0</v>
      </c>
      <c r="N690" s="23">
        <f t="shared" ca="1" si="494"/>
        <v>0</v>
      </c>
      <c r="O690" s="23">
        <f t="shared" ca="1" si="494"/>
        <v>0</v>
      </c>
      <c r="P690" s="23">
        <f t="shared" ca="1" si="494"/>
        <v>0</v>
      </c>
      <c r="Q690" s="23">
        <f t="shared" ca="1" si="494"/>
        <v>0</v>
      </c>
      <c r="R690" s="23">
        <f t="shared" ca="1" si="494"/>
        <v>0</v>
      </c>
      <c r="S690" s="23">
        <f t="shared" ca="1" si="494"/>
        <v>0</v>
      </c>
      <c r="T690" s="23">
        <f t="shared" ca="1" si="494"/>
        <v>0</v>
      </c>
      <c r="U690" s="23">
        <f t="shared" ca="1" si="494"/>
        <v>0</v>
      </c>
      <c r="V690" s="23">
        <f t="shared" ca="1" si="494"/>
        <v>0</v>
      </c>
    </row>
    <row r="691" spans="1:22">
      <c r="A691" s="18" t="str">
        <f t="shared" si="495"/>
        <v>TDOMX</v>
      </c>
      <c r="B691" s="18" t="str">
        <f>$B$11</f>
        <v>CUSTOMER</v>
      </c>
      <c r="C691" s="22"/>
      <c r="D691" s="23">
        <f t="shared" ca="1" si="493"/>
        <v>4.4504299231223177E-2</v>
      </c>
      <c r="E691" s="23">
        <f t="shared" ca="1" si="494"/>
        <v>1.8168234256670315E-2</v>
      </c>
      <c r="F691" s="23">
        <f t="shared" ca="1" si="494"/>
        <v>7.8670783261164494E-3</v>
      </c>
      <c r="G691" s="23">
        <f t="shared" ca="1" si="494"/>
        <v>2.2471723541785931E-3</v>
      </c>
      <c r="H691" s="23">
        <f t="shared" ca="1" si="494"/>
        <v>1.2578293940282367E-3</v>
      </c>
      <c r="I691" s="23">
        <f t="shared" ca="1" si="494"/>
        <v>2.0414289245744067E-4</v>
      </c>
      <c r="J691" s="23">
        <f t="shared" ca="1" si="494"/>
        <v>9.6136240851060653E-4</v>
      </c>
      <c r="K691" s="23">
        <f t="shared" ca="1" si="494"/>
        <v>3.2710631733694022E-4</v>
      </c>
      <c r="L691" s="23">
        <f t="shared" ca="1" si="494"/>
        <v>7.112639752740325E-4</v>
      </c>
      <c r="M691" s="23">
        <f t="shared" ca="1" si="494"/>
        <v>1.250073256493256E-4</v>
      </c>
      <c r="N691" s="23">
        <f t="shared" ca="1" si="494"/>
        <v>6.6233959932290218E-6</v>
      </c>
      <c r="O691" s="23">
        <f t="shared" ca="1" si="494"/>
        <v>1.9404614650801651E-4</v>
      </c>
      <c r="P691" s="23">
        <f t="shared" ca="1" si="494"/>
        <v>1.0459757108476654E-3</v>
      </c>
      <c r="Q691" s="23">
        <f t="shared" ca="1" si="494"/>
        <v>1.875113727690041E-4</v>
      </c>
      <c r="R691" s="23">
        <f t="shared" ca="1" si="494"/>
        <v>2.6658919080986619E-4</v>
      </c>
      <c r="S691" s="23">
        <f t="shared" ca="1" si="494"/>
        <v>5.5441097353692118E-6</v>
      </c>
      <c r="T691" s="23">
        <f t="shared" ca="1" si="494"/>
        <v>3.2930103369442633E-6</v>
      </c>
      <c r="U691" s="23">
        <f t="shared" ca="1" si="494"/>
        <v>6.067979861760265E-3</v>
      </c>
      <c r="V691" s="23">
        <f t="shared" ca="1" si="494"/>
        <v>4.8575391822408692E-3</v>
      </c>
    </row>
    <row r="692" spans="1:22">
      <c r="A692" s="18" t="str">
        <f t="shared" si="495"/>
        <v>TDOMX</v>
      </c>
      <c r="B692" s="18" t="str">
        <f>$B$12</f>
        <v>TOTAL</v>
      </c>
      <c r="C692" s="22"/>
      <c r="D692" s="23">
        <f t="shared" ca="1" si="493"/>
        <v>1</v>
      </c>
      <c r="E692" s="23">
        <f t="shared" ca="1" si="494"/>
        <v>0.65286233918970504</v>
      </c>
      <c r="F692" s="23">
        <f t="shared" ca="1" si="494"/>
        <v>3.8111959257591699E-2</v>
      </c>
      <c r="G692" s="23">
        <f t="shared" ca="1" si="494"/>
        <v>0.10682235018812941</v>
      </c>
      <c r="H692" s="23">
        <f t="shared" ca="1" si="494"/>
        <v>3.6847816587146278E-3</v>
      </c>
      <c r="I692" s="23">
        <f t="shared" ca="1" si="494"/>
        <v>2.3998838884720273E-4</v>
      </c>
      <c r="J692" s="23">
        <f t="shared" ca="1" si="494"/>
        <v>7.6531229899894734E-2</v>
      </c>
      <c r="K692" s="23">
        <f t="shared" ca="1" si="494"/>
        <v>1.1290114979568682E-2</v>
      </c>
      <c r="L692" s="23">
        <f t="shared" ca="1" si="494"/>
        <v>1.4888194234474487E-3</v>
      </c>
      <c r="M692" s="23">
        <f t="shared" ca="1" si="494"/>
        <v>1.5242628714410479E-4</v>
      </c>
      <c r="N692" s="23">
        <f t="shared" ca="1" si="494"/>
        <v>2.5504591181632753E-3</v>
      </c>
      <c r="O692" s="23">
        <f t="shared" ca="1" si="494"/>
        <v>3.4007372965258152E-2</v>
      </c>
      <c r="P692" s="23">
        <f t="shared" ca="1" si="494"/>
        <v>2.8966922263933284E-2</v>
      </c>
      <c r="Q692" s="23">
        <f t="shared" ca="1" si="494"/>
        <v>4.138454735825076E-3</v>
      </c>
      <c r="R692" s="23">
        <f t="shared" ca="1" si="494"/>
        <v>2.4218151066382625E-2</v>
      </c>
      <c r="S692" s="23">
        <f t="shared" ca="1" si="494"/>
        <v>3.0247070836585501E-4</v>
      </c>
      <c r="T692" s="23">
        <f t="shared" ca="1" si="494"/>
        <v>3.0641522955015719E-4</v>
      </c>
      <c r="U692" s="23">
        <f t="shared" ca="1" si="494"/>
        <v>8.9597146112496296E-3</v>
      </c>
      <c r="V692" s="23">
        <f t="shared" ca="1" si="494"/>
        <v>5.3660300282291932E-3</v>
      </c>
    </row>
    <row r="694" spans="1:22" ht="12">
      <c r="A694" s="38" t="s">
        <v>126</v>
      </c>
      <c r="B694" s="18" t="str">
        <f>$B$5</f>
        <v>PRODUCTION</v>
      </c>
      <c r="D694" s="24">
        <f>COSS!H1648+COSS!H1640+COSS!H1632</f>
        <v>0</v>
      </c>
      <c r="E694" s="24">
        <f>COSS!I1648+COSS!I1640+COSS!I1632</f>
        <v>0</v>
      </c>
      <c r="F694" s="24">
        <f>COSS!J1648+COSS!J1640+COSS!J1632</f>
        <v>0</v>
      </c>
      <c r="G694" s="24">
        <f>COSS!K1648+COSS!K1640+COSS!K1632</f>
        <v>0</v>
      </c>
      <c r="H694" s="24">
        <f>COSS!L1648+COSS!L1640+COSS!L1632</f>
        <v>0</v>
      </c>
      <c r="I694" s="24">
        <f>COSS!M1648+COSS!M1640+COSS!M1632</f>
        <v>0</v>
      </c>
      <c r="J694" s="24">
        <f>COSS!O1648+COSS!O1640+COSS!O1632</f>
        <v>0</v>
      </c>
      <c r="K694" s="24">
        <f>COSS!P1648+COSS!P1640+COSS!P1632</f>
        <v>0</v>
      </c>
      <c r="L694" s="24">
        <f>COSS!Q1648+COSS!Q1640+COSS!Q1632</f>
        <v>0</v>
      </c>
      <c r="M694" s="24">
        <f>COSS!R1648+COSS!R1640+COSS!R1632</f>
        <v>0</v>
      </c>
      <c r="N694" s="24">
        <f>COSS!T1648+COSS!T1640+COSS!T1632</f>
        <v>0</v>
      </c>
      <c r="O694" s="24">
        <f>COSS!U1648+COSS!U1640+COSS!U1632</f>
        <v>0</v>
      </c>
      <c r="P694" s="24">
        <f>COSS!V1648+COSS!V1640+COSS!V1632</f>
        <v>0</v>
      </c>
      <c r="Q694" s="24">
        <f>COSS!W1648+COSS!W1640+COSS!W1632</f>
        <v>0</v>
      </c>
      <c r="R694" s="24">
        <f>COSS!Y1648+COSS!Y1640+COSS!Y1632</f>
        <v>0</v>
      </c>
      <c r="S694" s="24">
        <f>COSS!Z1648+COSS!Z1640+COSS!Z1632</f>
        <v>0</v>
      </c>
      <c r="T694" s="24">
        <f>COSS!AB1648+COSS!AB1640+COSS!AB1632</f>
        <v>0</v>
      </c>
      <c r="U694" s="24">
        <f>COSS!AC1648+COSS!AC1640+COSS!AC1632</f>
        <v>0</v>
      </c>
      <c r="V694" s="24">
        <f>COSS!AD1648+COSS!AD1640+COSS!AD1632</f>
        <v>0</v>
      </c>
    </row>
    <row r="695" spans="1:22">
      <c r="B695" s="18" t="str">
        <f>$B$6</f>
        <v>BULKTRAN</v>
      </c>
      <c r="D695" s="24">
        <f>COSS!H1649+COSS!H1641+COSS!H1633</f>
        <v>0</v>
      </c>
      <c r="E695" s="24">
        <f>COSS!I1649+COSS!I1641+COSS!I1633</f>
        <v>0</v>
      </c>
      <c r="F695" s="24">
        <f>COSS!J1649+COSS!J1641+COSS!J1633</f>
        <v>0</v>
      </c>
      <c r="G695" s="24">
        <f>COSS!K1649+COSS!K1641+COSS!K1633</f>
        <v>0</v>
      </c>
      <c r="H695" s="24">
        <f>COSS!L1649+COSS!L1641+COSS!L1633</f>
        <v>0</v>
      </c>
      <c r="I695" s="24">
        <f>COSS!M1649+COSS!M1641+COSS!M1633</f>
        <v>0</v>
      </c>
      <c r="J695" s="24">
        <f>COSS!O1649+COSS!O1641+COSS!O1633</f>
        <v>0</v>
      </c>
      <c r="K695" s="24">
        <f>COSS!P1649+COSS!P1641+COSS!P1633</f>
        <v>0</v>
      </c>
      <c r="L695" s="24">
        <f>COSS!Q1649+COSS!Q1641+COSS!Q1633</f>
        <v>0</v>
      </c>
      <c r="M695" s="24">
        <f>COSS!R1649+COSS!R1641+COSS!R1633</f>
        <v>0</v>
      </c>
      <c r="N695" s="24">
        <f>COSS!T1649+COSS!T1641+COSS!T1633</f>
        <v>0</v>
      </c>
      <c r="O695" s="24">
        <f>COSS!U1649+COSS!U1641+COSS!U1633</f>
        <v>0</v>
      </c>
      <c r="P695" s="24">
        <f>COSS!V1649+COSS!V1641+COSS!V1633</f>
        <v>0</v>
      </c>
      <c r="Q695" s="24">
        <f>COSS!W1649+COSS!W1641+COSS!W1633</f>
        <v>0</v>
      </c>
      <c r="R695" s="24">
        <f>COSS!Y1649+COSS!Y1641+COSS!Y1633</f>
        <v>0</v>
      </c>
      <c r="S695" s="24">
        <f>COSS!Z1649+COSS!Z1641+COSS!Z1633</f>
        <v>0</v>
      </c>
      <c r="T695" s="24">
        <f>COSS!AB1649+COSS!AB1641+COSS!AB1633</f>
        <v>0</v>
      </c>
      <c r="U695" s="24">
        <f>COSS!AC1649+COSS!AC1641+COSS!AC1633</f>
        <v>0</v>
      </c>
      <c r="V695" s="24">
        <f>COSS!AD1649+COSS!AD1641+COSS!AD1633</f>
        <v>0</v>
      </c>
    </row>
    <row r="696" spans="1:22">
      <c r="B696" s="18" t="str">
        <f>$B$7</f>
        <v>SUBTRAN</v>
      </c>
      <c r="D696" s="24">
        <f>COSS!H1650+COSS!H1642+COSS!H1634</f>
        <v>0</v>
      </c>
      <c r="E696" s="24">
        <f>COSS!I1650+COSS!I1642+COSS!I1634</f>
        <v>0</v>
      </c>
      <c r="F696" s="24">
        <f>COSS!J1650+COSS!J1642+COSS!J1634</f>
        <v>0</v>
      </c>
      <c r="G696" s="24">
        <f>COSS!K1650+COSS!K1642+COSS!K1634</f>
        <v>0</v>
      </c>
      <c r="H696" s="24">
        <f>COSS!L1650+COSS!L1642+COSS!L1634</f>
        <v>0</v>
      </c>
      <c r="I696" s="24">
        <f>COSS!M1650+COSS!M1642+COSS!M1634</f>
        <v>0</v>
      </c>
      <c r="J696" s="24">
        <f>COSS!O1650+COSS!O1642+COSS!O1634</f>
        <v>0</v>
      </c>
      <c r="K696" s="24">
        <f>COSS!P1650+COSS!P1642+COSS!P1634</f>
        <v>0</v>
      </c>
      <c r="L696" s="24">
        <f>COSS!Q1650+COSS!Q1642+COSS!Q1634</f>
        <v>0</v>
      </c>
      <c r="M696" s="24">
        <f>COSS!R1650+COSS!R1642+COSS!R1634</f>
        <v>0</v>
      </c>
      <c r="N696" s="24">
        <f>COSS!T1650+COSS!T1642+COSS!T1634</f>
        <v>0</v>
      </c>
      <c r="O696" s="24">
        <f>COSS!U1650+COSS!U1642+COSS!U1634</f>
        <v>0</v>
      </c>
      <c r="P696" s="24">
        <f>COSS!V1650+COSS!V1642+COSS!V1634</f>
        <v>0</v>
      </c>
      <c r="Q696" s="24">
        <f>COSS!W1650+COSS!W1642+COSS!W1634</f>
        <v>0</v>
      </c>
      <c r="R696" s="24">
        <f>COSS!Y1650+COSS!Y1642+COSS!Y1634</f>
        <v>0</v>
      </c>
      <c r="S696" s="24">
        <f>COSS!Z1650+COSS!Z1642+COSS!Z1634</f>
        <v>0</v>
      </c>
      <c r="T696" s="24">
        <f>COSS!AB1650+COSS!AB1642+COSS!AB1634</f>
        <v>0</v>
      </c>
      <c r="U696" s="24">
        <f>COSS!AC1650+COSS!AC1642+COSS!AC1634</f>
        <v>0</v>
      </c>
      <c r="V696" s="24">
        <f>COSS!AD1650+COSS!AD1642+COSS!AD1634</f>
        <v>0</v>
      </c>
    </row>
    <row r="697" spans="1:22">
      <c r="B697" s="18" t="str">
        <f>$B$8</f>
        <v>DISTPRI</v>
      </c>
      <c r="D697" s="24">
        <f>COSS!H1651+COSS!H1643+COSS!H1635</f>
        <v>0</v>
      </c>
      <c r="E697" s="24">
        <f>COSS!I1651+COSS!I1643+COSS!I1635</f>
        <v>0</v>
      </c>
      <c r="F697" s="24">
        <f>COSS!J1651+COSS!J1643+COSS!J1635</f>
        <v>0</v>
      </c>
      <c r="G697" s="24">
        <f>COSS!K1651+COSS!K1643+COSS!K1635</f>
        <v>0</v>
      </c>
      <c r="H697" s="24">
        <f>COSS!L1651+COSS!L1643+COSS!L1635</f>
        <v>0</v>
      </c>
      <c r="I697" s="24">
        <f>COSS!M1651+COSS!M1643+COSS!M1635</f>
        <v>0</v>
      </c>
      <c r="J697" s="24">
        <f>COSS!O1651+COSS!O1643+COSS!O1635</f>
        <v>0</v>
      </c>
      <c r="K697" s="24">
        <f>COSS!P1651+COSS!P1643+COSS!P1635</f>
        <v>0</v>
      </c>
      <c r="L697" s="24">
        <f>COSS!Q1651+COSS!Q1643+COSS!Q1635</f>
        <v>0</v>
      </c>
      <c r="M697" s="24">
        <f>COSS!R1651+COSS!R1643+COSS!R1635</f>
        <v>0</v>
      </c>
      <c r="N697" s="24">
        <f>COSS!T1651+COSS!T1643+COSS!T1635</f>
        <v>0</v>
      </c>
      <c r="O697" s="24">
        <f>COSS!U1651+COSS!U1643+COSS!U1635</f>
        <v>0</v>
      </c>
      <c r="P697" s="24">
        <f>COSS!V1651+COSS!V1643+COSS!V1635</f>
        <v>0</v>
      </c>
      <c r="Q697" s="24">
        <f>COSS!W1651+COSS!W1643+COSS!W1635</f>
        <v>0</v>
      </c>
      <c r="R697" s="24">
        <f>COSS!Y1651+COSS!Y1643+COSS!Y1635</f>
        <v>0</v>
      </c>
      <c r="S697" s="24">
        <f>COSS!Z1651+COSS!Z1643+COSS!Z1635</f>
        <v>0</v>
      </c>
      <c r="T697" s="24">
        <f>COSS!AB1651+COSS!AB1643+COSS!AB1635</f>
        <v>0</v>
      </c>
      <c r="U697" s="24">
        <f>COSS!AC1651+COSS!AC1643+COSS!AC1635</f>
        <v>0</v>
      </c>
      <c r="V697" s="24">
        <f>COSS!AD1651+COSS!AD1643+COSS!AD1635</f>
        <v>0</v>
      </c>
    </row>
    <row r="698" spans="1:22">
      <c r="B698" s="18" t="str">
        <f>$B$9</f>
        <v>DISTSEC</v>
      </c>
      <c r="D698" s="24">
        <f>COSS!H1652+COSS!H1644+COSS!H1636</f>
        <v>0</v>
      </c>
      <c r="E698" s="24">
        <f>COSS!I1652+COSS!I1644+COSS!I1636</f>
        <v>0</v>
      </c>
      <c r="F698" s="24">
        <f>COSS!J1652+COSS!J1644+COSS!J1636</f>
        <v>0</v>
      </c>
      <c r="G698" s="24">
        <f>COSS!K1652+COSS!K1644+COSS!K1636</f>
        <v>0</v>
      </c>
      <c r="H698" s="24">
        <f>COSS!L1652+COSS!L1644+COSS!L1636</f>
        <v>0</v>
      </c>
      <c r="I698" s="24">
        <f>COSS!M1652+COSS!M1644+COSS!M1636</f>
        <v>0</v>
      </c>
      <c r="J698" s="24">
        <f>COSS!O1652+COSS!O1644+COSS!O1636</f>
        <v>0</v>
      </c>
      <c r="K698" s="24">
        <f>COSS!P1652+COSS!P1644+COSS!P1636</f>
        <v>0</v>
      </c>
      <c r="L698" s="24">
        <f>COSS!Q1652+COSS!Q1644+COSS!Q1636</f>
        <v>0</v>
      </c>
      <c r="M698" s="24">
        <f>COSS!R1652+COSS!R1644+COSS!R1636</f>
        <v>0</v>
      </c>
      <c r="N698" s="24">
        <f>COSS!T1652+COSS!T1644+COSS!T1636</f>
        <v>0</v>
      </c>
      <c r="O698" s="24">
        <f>COSS!U1652+COSS!U1644+COSS!U1636</f>
        <v>0</v>
      </c>
      <c r="P698" s="24">
        <f>COSS!V1652+COSS!V1644+COSS!V1636</f>
        <v>0</v>
      </c>
      <c r="Q698" s="24">
        <f>COSS!W1652+COSS!W1644+COSS!W1636</f>
        <v>0</v>
      </c>
      <c r="R698" s="24">
        <f>COSS!Y1652+COSS!Y1644+COSS!Y1636</f>
        <v>0</v>
      </c>
      <c r="S698" s="24">
        <f>COSS!Z1652+COSS!Z1644+COSS!Z1636</f>
        <v>0</v>
      </c>
      <c r="T698" s="24">
        <f>COSS!AB1652+COSS!AB1644+COSS!AB1636</f>
        <v>0</v>
      </c>
      <c r="U698" s="24">
        <f>COSS!AC1652+COSS!AC1644+COSS!AC1636</f>
        <v>0</v>
      </c>
      <c r="V698" s="24">
        <f>COSS!AD1652+COSS!AD1644+COSS!AD1636</f>
        <v>0</v>
      </c>
    </row>
    <row r="699" spans="1:22">
      <c r="B699" s="18" t="str">
        <f>$B$10</f>
        <v>ENERGY</v>
      </c>
      <c r="D699" s="24">
        <f>COSS!H1653+COSS!H1645+COSS!H1637</f>
        <v>0</v>
      </c>
      <c r="E699" s="24">
        <f>COSS!I1653+COSS!I1645+COSS!I1637</f>
        <v>0</v>
      </c>
      <c r="F699" s="24">
        <f>COSS!J1653+COSS!J1645+COSS!J1637</f>
        <v>0</v>
      </c>
      <c r="G699" s="24">
        <f>COSS!K1653+COSS!K1645+COSS!K1637</f>
        <v>0</v>
      </c>
      <c r="H699" s="24">
        <f>COSS!L1653+COSS!L1645+COSS!L1637</f>
        <v>0</v>
      </c>
      <c r="I699" s="24">
        <f>COSS!M1653+COSS!M1645+COSS!M1637</f>
        <v>0</v>
      </c>
      <c r="J699" s="24">
        <f>COSS!O1653+COSS!O1645+COSS!O1637</f>
        <v>0</v>
      </c>
      <c r="K699" s="24">
        <f>COSS!P1653+COSS!P1645+COSS!P1637</f>
        <v>0</v>
      </c>
      <c r="L699" s="24">
        <f>COSS!Q1653+COSS!Q1645+COSS!Q1637</f>
        <v>0</v>
      </c>
      <c r="M699" s="24">
        <f>COSS!R1653+COSS!R1645+COSS!R1637</f>
        <v>0</v>
      </c>
      <c r="N699" s="24">
        <f>COSS!T1653+COSS!T1645+COSS!T1637</f>
        <v>0</v>
      </c>
      <c r="O699" s="24">
        <f>COSS!U1653+COSS!U1645+COSS!U1637</f>
        <v>0</v>
      </c>
      <c r="P699" s="24">
        <f>COSS!V1653+COSS!V1645+COSS!V1637</f>
        <v>0</v>
      </c>
      <c r="Q699" s="24">
        <f>COSS!W1653+COSS!W1645+COSS!W1637</f>
        <v>0</v>
      </c>
      <c r="R699" s="24">
        <f>COSS!Y1653+COSS!Y1645+COSS!Y1637</f>
        <v>0</v>
      </c>
      <c r="S699" s="24">
        <f>COSS!Z1653+COSS!Z1645+COSS!Z1637</f>
        <v>0</v>
      </c>
      <c r="T699" s="24">
        <f>COSS!AB1653+COSS!AB1645+COSS!AB1637</f>
        <v>0</v>
      </c>
      <c r="U699" s="24">
        <f>COSS!AC1653+COSS!AC1645+COSS!AC1637</f>
        <v>0</v>
      </c>
      <c r="V699" s="24">
        <f>COSS!AD1653+COSS!AD1645+COSS!AD1637</f>
        <v>0</v>
      </c>
    </row>
    <row r="700" spans="1:22">
      <c r="B700" s="18" t="str">
        <f>$B$11</f>
        <v>CUSTOMER</v>
      </c>
      <c r="D700" s="24">
        <f>COSS!H1654+COSS!H1646+COSS!H1638</f>
        <v>5548607.0000000019</v>
      </c>
      <c r="E700" s="24">
        <f>COSS!I1654+COSS!I1646+COSS!I1638</f>
        <v>4786106.4760421421</v>
      </c>
      <c r="F700" s="24">
        <f>COSS!J1654+COSS!J1646+COSS!J1638</f>
        <v>596944.52936890174</v>
      </c>
      <c r="G700" s="24">
        <f>COSS!K1654+COSS!K1646+COSS!K1638</f>
        <v>174794.55512128555</v>
      </c>
      <c r="H700" s="24">
        <f>COSS!L1654+COSS!L1646+COSS!L1638</f>
        <v>2074.761133061219</v>
      </c>
      <c r="I700" s="24">
        <f>COSS!M1654+COSS!M1646+COSS!M1638</f>
        <v>160.32365251502412</v>
      </c>
      <c r="J700" s="24">
        <f>COSS!O1654+COSS!O1646+COSS!O1638</f>
        <v>16231.411617964775</v>
      </c>
      <c r="K700" s="24">
        <f>COSS!P1654+COSS!P1646+COSS!P1638</f>
        <v>1662.645905570032</v>
      </c>
      <c r="L700" s="24">
        <f>COSS!Q1654+COSS!Q1646+COSS!Q1638</f>
        <v>479.22757193770576</v>
      </c>
      <c r="M700" s="24">
        <f>COSS!R1654+COSS!R1646+COSS!R1638</f>
        <v>56.2407974392287</v>
      </c>
      <c r="N700" s="24">
        <f>COSS!T1654+COSS!T1646+COSS!T1638</f>
        <v>116.7391653259791</v>
      </c>
      <c r="O700" s="24">
        <f>COSS!U1654+COSS!U1646+COSS!U1638</f>
        <v>1022.648490306579</v>
      </c>
      <c r="P700" s="24">
        <f>COSS!V1654+COSS!V1646+COSS!V1638</f>
        <v>730.80057699163126</v>
      </c>
      <c r="Q700" s="24">
        <f>COSS!W1654+COSS!W1646+COSS!W1638</f>
        <v>87.554373994484322</v>
      </c>
      <c r="R700" s="24">
        <f>COSS!Y1654+COSS!Y1646+COSS!Y1638</f>
        <v>4281.4927177330846</v>
      </c>
      <c r="S700" s="24">
        <f>COSS!Z1654+COSS!Z1646+COSS!Z1638</f>
        <v>27.056006107733925</v>
      </c>
      <c r="T700" s="24">
        <f>COSS!AB1654+COSS!AB1646+COSS!AB1638</f>
        <v>250.45300254399262</v>
      </c>
      <c r="U700" s="24">
        <f>COSS!AC1654+COSS!AC1646+COSS!AC1638</f>
        <v>-37677.371886245572</v>
      </c>
      <c r="V700" s="24">
        <f>COSS!AD1654+COSS!AD1646+COSS!AD1638</f>
        <v>1257.4563424244579</v>
      </c>
    </row>
    <row r="701" spans="1:22">
      <c r="B701" s="18" t="str">
        <f>$B$12</f>
        <v>TOTAL</v>
      </c>
      <c r="D701" s="24">
        <f>COSS!H1655+COSS!H1647+COSS!H1639</f>
        <v>5548607.0000000019</v>
      </c>
      <c r="E701" s="24">
        <f>COSS!I1655+COSS!I1647+COSS!I1639</f>
        <v>4786106.4760421421</v>
      </c>
      <c r="F701" s="24">
        <f>COSS!J1655+COSS!J1647+COSS!J1639</f>
        <v>596944.52936890174</v>
      </c>
      <c r="G701" s="24">
        <f>COSS!K1655+COSS!K1647+COSS!K1639</f>
        <v>174794.55512128555</v>
      </c>
      <c r="H701" s="24">
        <f>COSS!L1655+COSS!L1647+COSS!L1639</f>
        <v>2074.761133061219</v>
      </c>
      <c r="I701" s="24">
        <f>COSS!M1655+COSS!M1647+COSS!M1639</f>
        <v>160.32365251502412</v>
      </c>
      <c r="J701" s="24">
        <f>COSS!O1655+COSS!O1647+COSS!O1639</f>
        <v>16231.411617964775</v>
      </c>
      <c r="K701" s="24">
        <f>COSS!P1655+COSS!P1647+COSS!P1639</f>
        <v>1662.645905570032</v>
      </c>
      <c r="L701" s="24">
        <f>COSS!Q1655+COSS!Q1647+COSS!Q1639</f>
        <v>479.22757193770576</v>
      </c>
      <c r="M701" s="24">
        <f>COSS!R1655+COSS!R1647+COSS!R1639</f>
        <v>56.2407974392287</v>
      </c>
      <c r="N701" s="24">
        <f>COSS!T1655+COSS!T1647+COSS!T1639</f>
        <v>116.7391653259791</v>
      </c>
      <c r="O701" s="24">
        <f>COSS!U1655+COSS!U1647+COSS!U1639</f>
        <v>1022.648490306579</v>
      </c>
      <c r="P701" s="24">
        <f>COSS!V1655+COSS!V1647+COSS!V1639</f>
        <v>730.80057699163126</v>
      </c>
      <c r="Q701" s="24">
        <f>COSS!W1655+COSS!W1647+COSS!W1639</f>
        <v>87.554373994484322</v>
      </c>
      <c r="R701" s="24">
        <f>COSS!Y1655+COSS!Y1647+COSS!Y1639</f>
        <v>4281.4927177330846</v>
      </c>
      <c r="S701" s="24">
        <f>COSS!Z1655+COSS!Z1647+COSS!Z1639</f>
        <v>27.056006107733925</v>
      </c>
      <c r="T701" s="24">
        <f>COSS!AB1655+COSS!AB1647+COSS!AB1639</f>
        <v>250.45300254399262</v>
      </c>
      <c r="U701" s="24">
        <f>COSS!AC1655+COSS!AC1647+COSS!AC1639</f>
        <v>-37677.371886245572</v>
      </c>
      <c r="V701" s="24">
        <f>COSS!AD1655+COSS!AD1647+COSS!AD1639</f>
        <v>1257.4563424244579</v>
      </c>
    </row>
    <row r="702" spans="1:22">
      <c r="A702" s="130" t="s">
        <v>81</v>
      </c>
      <c r="B702" s="18" t="str">
        <f>$B$5</f>
        <v>PRODUCTION</v>
      </c>
      <c r="C702" s="22"/>
      <c r="D702" s="23">
        <f t="shared" ref="D702:D709" si="497">SUM(E702:V702)</f>
        <v>0</v>
      </c>
      <c r="E702" s="23">
        <f t="shared" ref="E702:H706" si="498">E694/$D$701</f>
        <v>0</v>
      </c>
      <c r="F702" s="23">
        <f t="shared" si="498"/>
        <v>0</v>
      </c>
      <c r="G702" s="23">
        <f t="shared" si="498"/>
        <v>0</v>
      </c>
      <c r="H702" s="23">
        <f t="shared" si="498"/>
        <v>0</v>
      </c>
      <c r="I702" s="23">
        <f t="shared" ref="I702:I708" si="499">I694/$D$701</f>
        <v>0</v>
      </c>
      <c r="J702" s="23">
        <f t="shared" ref="J702:L706" si="500">J694/$D$701</f>
        <v>0</v>
      </c>
      <c r="K702" s="23">
        <f t="shared" si="500"/>
        <v>0</v>
      </c>
      <c r="L702" s="23">
        <f t="shared" si="500"/>
        <v>0</v>
      </c>
      <c r="M702" s="23">
        <f t="shared" ref="M702:N708" si="501">M694/$D$701</f>
        <v>0</v>
      </c>
      <c r="N702" s="23">
        <f t="shared" si="501"/>
        <v>0</v>
      </c>
      <c r="O702" s="23">
        <f t="shared" ref="O702:P708" si="502">O694/$D$701</f>
        <v>0</v>
      </c>
      <c r="P702" s="23">
        <f t="shared" si="502"/>
        <v>0</v>
      </c>
      <c r="Q702" s="23">
        <f t="shared" ref="Q702:Q708" si="503">Q694/$D$701</f>
        <v>0</v>
      </c>
      <c r="R702" s="23">
        <f t="shared" ref="R702:S706" si="504">R694/$D$701</f>
        <v>0</v>
      </c>
      <c r="S702" s="23">
        <f t="shared" si="504"/>
        <v>0</v>
      </c>
      <c r="T702" s="23">
        <f t="shared" ref="T702:U706" si="505">T694/$D$701</f>
        <v>0</v>
      </c>
      <c r="U702" s="23">
        <f t="shared" si="505"/>
        <v>0</v>
      </c>
      <c r="V702" s="23">
        <f t="shared" ref="V702:V708" si="506">V694/$D$701</f>
        <v>0</v>
      </c>
    </row>
    <row r="703" spans="1:22">
      <c r="A703" s="18" t="str">
        <f t="shared" ref="A703:A709" si="507">A702</f>
        <v>TOTOX234</v>
      </c>
      <c r="B703" s="18" t="str">
        <f>$B$6</f>
        <v>BULKTRAN</v>
      </c>
      <c r="C703" s="22"/>
      <c r="D703" s="23">
        <f t="shared" si="497"/>
        <v>0</v>
      </c>
      <c r="E703" s="23">
        <f t="shared" si="498"/>
        <v>0</v>
      </c>
      <c r="F703" s="23">
        <f t="shared" si="498"/>
        <v>0</v>
      </c>
      <c r="G703" s="23">
        <f t="shared" si="498"/>
        <v>0</v>
      </c>
      <c r="H703" s="23">
        <f t="shared" si="498"/>
        <v>0</v>
      </c>
      <c r="I703" s="23">
        <f t="shared" si="499"/>
        <v>0</v>
      </c>
      <c r="J703" s="23">
        <f t="shared" si="500"/>
        <v>0</v>
      </c>
      <c r="K703" s="23">
        <f t="shared" si="500"/>
        <v>0</v>
      </c>
      <c r="L703" s="23">
        <f t="shared" si="500"/>
        <v>0</v>
      </c>
      <c r="M703" s="23">
        <f t="shared" si="501"/>
        <v>0</v>
      </c>
      <c r="N703" s="23">
        <f t="shared" si="501"/>
        <v>0</v>
      </c>
      <c r="O703" s="23">
        <f t="shared" si="502"/>
        <v>0</v>
      </c>
      <c r="P703" s="23">
        <f t="shared" si="502"/>
        <v>0</v>
      </c>
      <c r="Q703" s="23">
        <f t="shared" si="503"/>
        <v>0</v>
      </c>
      <c r="R703" s="23">
        <f t="shared" si="504"/>
        <v>0</v>
      </c>
      <c r="S703" s="23">
        <f t="shared" si="504"/>
        <v>0</v>
      </c>
      <c r="T703" s="23">
        <f t="shared" si="505"/>
        <v>0</v>
      </c>
      <c r="U703" s="23">
        <f t="shared" si="505"/>
        <v>0</v>
      </c>
      <c r="V703" s="23">
        <f t="shared" si="506"/>
        <v>0</v>
      </c>
    </row>
    <row r="704" spans="1:22">
      <c r="A704" s="18" t="str">
        <f t="shared" si="507"/>
        <v>TOTOX234</v>
      </c>
      <c r="B704" s="18" t="str">
        <f>$B$7</f>
        <v>SUBTRAN</v>
      </c>
      <c r="C704" s="22"/>
      <c r="D704" s="23">
        <f t="shared" si="497"/>
        <v>0</v>
      </c>
      <c r="E704" s="23">
        <f t="shared" si="498"/>
        <v>0</v>
      </c>
      <c r="F704" s="23">
        <f t="shared" si="498"/>
        <v>0</v>
      </c>
      <c r="G704" s="23">
        <f t="shared" si="498"/>
        <v>0</v>
      </c>
      <c r="H704" s="23">
        <f t="shared" si="498"/>
        <v>0</v>
      </c>
      <c r="I704" s="23">
        <f t="shared" si="499"/>
        <v>0</v>
      </c>
      <c r="J704" s="23">
        <f t="shared" si="500"/>
        <v>0</v>
      </c>
      <c r="K704" s="23">
        <f t="shared" si="500"/>
        <v>0</v>
      </c>
      <c r="L704" s="23">
        <f t="shared" si="500"/>
        <v>0</v>
      </c>
      <c r="M704" s="23">
        <f t="shared" si="501"/>
        <v>0</v>
      </c>
      <c r="N704" s="23">
        <f t="shared" si="501"/>
        <v>0</v>
      </c>
      <c r="O704" s="23">
        <f t="shared" si="502"/>
        <v>0</v>
      </c>
      <c r="P704" s="23">
        <f t="shared" si="502"/>
        <v>0</v>
      </c>
      <c r="Q704" s="23">
        <f t="shared" si="503"/>
        <v>0</v>
      </c>
      <c r="R704" s="23">
        <f t="shared" si="504"/>
        <v>0</v>
      </c>
      <c r="S704" s="23">
        <f t="shared" si="504"/>
        <v>0</v>
      </c>
      <c r="T704" s="23">
        <f t="shared" si="505"/>
        <v>0</v>
      </c>
      <c r="U704" s="23">
        <f t="shared" si="505"/>
        <v>0</v>
      </c>
      <c r="V704" s="23">
        <f t="shared" si="506"/>
        <v>0</v>
      </c>
    </row>
    <row r="705" spans="1:22">
      <c r="A705" s="18" t="str">
        <f t="shared" si="507"/>
        <v>TOTOX234</v>
      </c>
      <c r="B705" s="18" t="str">
        <f>$B$8</f>
        <v>DISTPRI</v>
      </c>
      <c r="C705" s="22"/>
      <c r="D705" s="23">
        <f t="shared" si="497"/>
        <v>0</v>
      </c>
      <c r="E705" s="23">
        <f t="shared" si="498"/>
        <v>0</v>
      </c>
      <c r="F705" s="23">
        <f t="shared" si="498"/>
        <v>0</v>
      </c>
      <c r="G705" s="23">
        <f t="shared" si="498"/>
        <v>0</v>
      </c>
      <c r="H705" s="23">
        <f t="shared" si="498"/>
        <v>0</v>
      </c>
      <c r="I705" s="23">
        <f t="shared" si="499"/>
        <v>0</v>
      </c>
      <c r="J705" s="23">
        <f t="shared" si="500"/>
        <v>0</v>
      </c>
      <c r="K705" s="23">
        <f t="shared" si="500"/>
        <v>0</v>
      </c>
      <c r="L705" s="23">
        <f t="shared" si="500"/>
        <v>0</v>
      </c>
      <c r="M705" s="23">
        <f t="shared" si="501"/>
        <v>0</v>
      </c>
      <c r="N705" s="23">
        <f t="shared" si="501"/>
        <v>0</v>
      </c>
      <c r="O705" s="23">
        <f t="shared" si="502"/>
        <v>0</v>
      </c>
      <c r="P705" s="23">
        <f t="shared" si="502"/>
        <v>0</v>
      </c>
      <c r="Q705" s="23">
        <f t="shared" si="503"/>
        <v>0</v>
      </c>
      <c r="R705" s="23">
        <f t="shared" si="504"/>
        <v>0</v>
      </c>
      <c r="S705" s="23">
        <f t="shared" si="504"/>
        <v>0</v>
      </c>
      <c r="T705" s="23">
        <f t="shared" si="505"/>
        <v>0</v>
      </c>
      <c r="U705" s="23">
        <f t="shared" si="505"/>
        <v>0</v>
      </c>
      <c r="V705" s="23">
        <f t="shared" si="506"/>
        <v>0</v>
      </c>
    </row>
    <row r="706" spans="1:22">
      <c r="A706" s="18" t="str">
        <f t="shared" si="507"/>
        <v>TOTOX234</v>
      </c>
      <c r="B706" s="18" t="str">
        <f>$B$9</f>
        <v>DISTSEC</v>
      </c>
      <c r="C706" s="22"/>
      <c r="D706" s="23">
        <f t="shared" si="497"/>
        <v>0</v>
      </c>
      <c r="E706" s="23">
        <f t="shared" si="498"/>
        <v>0</v>
      </c>
      <c r="F706" s="23">
        <f t="shared" si="498"/>
        <v>0</v>
      </c>
      <c r="G706" s="23">
        <f t="shared" si="498"/>
        <v>0</v>
      </c>
      <c r="H706" s="23">
        <f t="shared" si="498"/>
        <v>0</v>
      </c>
      <c r="I706" s="23">
        <f t="shared" si="499"/>
        <v>0</v>
      </c>
      <c r="J706" s="23">
        <f t="shared" si="500"/>
        <v>0</v>
      </c>
      <c r="K706" s="23">
        <f t="shared" si="500"/>
        <v>0</v>
      </c>
      <c r="L706" s="23">
        <f t="shared" si="500"/>
        <v>0</v>
      </c>
      <c r="M706" s="23">
        <f t="shared" si="501"/>
        <v>0</v>
      </c>
      <c r="N706" s="23">
        <f t="shared" si="501"/>
        <v>0</v>
      </c>
      <c r="O706" s="23">
        <f t="shared" si="502"/>
        <v>0</v>
      </c>
      <c r="P706" s="23">
        <f t="shared" si="502"/>
        <v>0</v>
      </c>
      <c r="Q706" s="23">
        <f t="shared" si="503"/>
        <v>0</v>
      </c>
      <c r="R706" s="23">
        <f t="shared" si="504"/>
        <v>0</v>
      </c>
      <c r="S706" s="23">
        <f t="shared" si="504"/>
        <v>0</v>
      </c>
      <c r="T706" s="23">
        <f t="shared" si="505"/>
        <v>0</v>
      </c>
      <c r="U706" s="23">
        <f t="shared" si="505"/>
        <v>0</v>
      </c>
      <c r="V706" s="23">
        <f t="shared" si="506"/>
        <v>0</v>
      </c>
    </row>
    <row r="707" spans="1:22">
      <c r="A707" s="18" t="str">
        <f t="shared" si="507"/>
        <v>TOTOX234</v>
      </c>
      <c r="B707" s="18" t="str">
        <f>$B$10</f>
        <v>ENERGY</v>
      </c>
      <c r="C707" s="22"/>
      <c r="D707" s="23">
        <f t="shared" si="497"/>
        <v>0</v>
      </c>
      <c r="E707" s="23">
        <f t="shared" ref="E707:H708" si="508">E699/$D$701</f>
        <v>0</v>
      </c>
      <c r="F707" s="23">
        <f t="shared" si="508"/>
        <v>0</v>
      </c>
      <c r="G707" s="23">
        <f t="shared" si="508"/>
        <v>0</v>
      </c>
      <c r="H707" s="23">
        <f t="shared" si="508"/>
        <v>0</v>
      </c>
      <c r="I707" s="23">
        <f t="shared" si="499"/>
        <v>0</v>
      </c>
      <c r="J707" s="23">
        <f t="shared" ref="J707:L708" si="509">J699/$D$701</f>
        <v>0</v>
      </c>
      <c r="K707" s="23">
        <f t="shared" si="509"/>
        <v>0</v>
      </c>
      <c r="L707" s="23">
        <f t="shared" si="509"/>
        <v>0</v>
      </c>
      <c r="M707" s="23">
        <f t="shared" si="501"/>
        <v>0</v>
      </c>
      <c r="N707" s="23">
        <f t="shared" si="501"/>
        <v>0</v>
      </c>
      <c r="O707" s="23">
        <f t="shared" si="502"/>
        <v>0</v>
      </c>
      <c r="P707" s="23">
        <f t="shared" si="502"/>
        <v>0</v>
      </c>
      <c r="Q707" s="23">
        <f t="shared" si="503"/>
        <v>0</v>
      </c>
      <c r="R707" s="23">
        <f t="shared" ref="R707:U708" si="510">R699/$D$701</f>
        <v>0</v>
      </c>
      <c r="S707" s="23">
        <f t="shared" si="510"/>
        <v>0</v>
      </c>
      <c r="T707" s="23">
        <f t="shared" si="510"/>
        <v>0</v>
      </c>
      <c r="U707" s="23">
        <f t="shared" si="510"/>
        <v>0</v>
      </c>
      <c r="V707" s="23">
        <f t="shared" si="506"/>
        <v>0</v>
      </c>
    </row>
    <row r="708" spans="1:22">
      <c r="A708" s="18" t="str">
        <f t="shared" si="507"/>
        <v>TOTOX234</v>
      </c>
      <c r="B708" s="18" t="str">
        <f>$B$11</f>
        <v>CUSTOMER</v>
      </c>
      <c r="C708" s="22"/>
      <c r="D708" s="23">
        <f t="shared" si="497"/>
        <v>0.99999999999999967</v>
      </c>
      <c r="E708" s="23">
        <f t="shared" si="508"/>
        <v>0.86257802652848559</v>
      </c>
      <c r="F708" s="23">
        <f t="shared" si="508"/>
        <v>0.10758457561851137</v>
      </c>
      <c r="G708" s="23">
        <f t="shared" si="508"/>
        <v>3.1502421260198366E-2</v>
      </c>
      <c r="H708" s="23">
        <f t="shared" si="508"/>
        <v>3.7392468651342909E-4</v>
      </c>
      <c r="I708" s="23">
        <f t="shared" si="499"/>
        <v>2.8894396830596234E-5</v>
      </c>
      <c r="J708" s="23">
        <f t="shared" si="509"/>
        <v>2.9253128970865606E-3</v>
      </c>
      <c r="K708" s="23">
        <f t="shared" si="509"/>
        <v>2.9965104855507544E-4</v>
      </c>
      <c r="L708" s="23">
        <f t="shared" si="509"/>
        <v>8.6368988096959394E-5</v>
      </c>
      <c r="M708" s="23">
        <f t="shared" si="501"/>
        <v>1.0136021066049313E-5</v>
      </c>
      <c r="N708" s="23">
        <f t="shared" si="501"/>
        <v>2.1039364533472828E-5</v>
      </c>
      <c r="O708" s="23">
        <f t="shared" si="502"/>
        <v>1.8430724870342749E-4</v>
      </c>
      <c r="P708" s="23">
        <f t="shared" si="502"/>
        <v>1.3170883736974542E-4</v>
      </c>
      <c r="Q708" s="23">
        <f t="shared" si="503"/>
        <v>1.5779523400104618E-5</v>
      </c>
      <c r="R708" s="23">
        <f t="shared" si="510"/>
        <v>7.7163380245403636E-4</v>
      </c>
      <c r="S708" s="23">
        <f t="shared" si="510"/>
        <v>4.8761799326811064E-6</v>
      </c>
      <c r="T708" s="23">
        <f t="shared" si="510"/>
        <v>4.513799635548031E-5</v>
      </c>
      <c r="U708" s="23">
        <f t="shared" si="510"/>
        <v>-6.79041998942177E-3</v>
      </c>
      <c r="V708" s="23">
        <f t="shared" si="506"/>
        <v>2.2662559132850056E-4</v>
      </c>
    </row>
    <row r="709" spans="1:22">
      <c r="A709" s="18" t="str">
        <f t="shared" si="507"/>
        <v>TOTOX234</v>
      </c>
      <c r="B709" s="18" t="str">
        <f>$B$12</f>
        <v>TOTAL</v>
      </c>
      <c r="C709" s="22"/>
      <c r="D709" s="23">
        <f t="shared" si="497"/>
        <v>0.99999999999999967</v>
      </c>
      <c r="E709" s="23">
        <f t="shared" ref="E709:V709" si="511">SUM(E702:E708)</f>
        <v>0.86257802652848559</v>
      </c>
      <c r="F709" s="23">
        <f t="shared" si="511"/>
        <v>0.10758457561851137</v>
      </c>
      <c r="G709" s="23">
        <f t="shared" si="511"/>
        <v>3.1502421260198366E-2</v>
      </c>
      <c r="H709" s="23">
        <f t="shared" si="511"/>
        <v>3.7392468651342909E-4</v>
      </c>
      <c r="I709" s="23">
        <f t="shared" si="511"/>
        <v>2.8894396830596234E-5</v>
      </c>
      <c r="J709" s="23">
        <f t="shared" si="511"/>
        <v>2.9253128970865606E-3</v>
      </c>
      <c r="K709" s="23">
        <f t="shared" si="511"/>
        <v>2.9965104855507544E-4</v>
      </c>
      <c r="L709" s="23">
        <f t="shared" si="511"/>
        <v>8.6368988096959394E-5</v>
      </c>
      <c r="M709" s="23">
        <f t="shared" si="511"/>
        <v>1.0136021066049313E-5</v>
      </c>
      <c r="N709" s="23">
        <f t="shared" si="511"/>
        <v>2.1039364533472828E-5</v>
      </c>
      <c r="O709" s="23">
        <f t="shared" si="511"/>
        <v>1.8430724870342749E-4</v>
      </c>
      <c r="P709" s="23">
        <f t="shared" si="511"/>
        <v>1.3170883736974542E-4</v>
      </c>
      <c r="Q709" s="23">
        <f t="shared" si="511"/>
        <v>1.5779523400104618E-5</v>
      </c>
      <c r="R709" s="23">
        <f t="shared" si="511"/>
        <v>7.7163380245403636E-4</v>
      </c>
      <c r="S709" s="23">
        <f t="shared" si="511"/>
        <v>4.8761799326811064E-6</v>
      </c>
      <c r="T709" s="23">
        <f t="shared" si="511"/>
        <v>4.513799635548031E-5</v>
      </c>
      <c r="U709" s="23">
        <f t="shared" si="511"/>
        <v>-6.79041998942177E-3</v>
      </c>
      <c r="V709" s="23">
        <f t="shared" si="511"/>
        <v>2.2662559132850056E-4</v>
      </c>
    </row>
    <row r="711" spans="1:22" ht="12">
      <c r="A711" s="38" t="s">
        <v>127</v>
      </c>
      <c r="B711" s="18" t="str">
        <f>$B$5</f>
        <v>PRODUCTION</v>
      </c>
      <c r="D711" s="24">
        <f>COSS!H1664</f>
        <v>0</v>
      </c>
      <c r="E711" s="24">
        <f>COSS!I1664</f>
        <v>0</v>
      </c>
      <c r="F711" s="24">
        <f>COSS!J1664</f>
        <v>0</v>
      </c>
      <c r="G711" s="24">
        <f>COSS!K1664</f>
        <v>0</v>
      </c>
      <c r="H711" s="24">
        <f>COSS!L1664</f>
        <v>0</v>
      </c>
      <c r="I711" s="24">
        <f>COSS!M1664</f>
        <v>0</v>
      </c>
      <c r="J711" s="24">
        <f>COSS!O1664</f>
        <v>0</v>
      </c>
      <c r="K711" s="24">
        <f>COSS!P1664</f>
        <v>0</v>
      </c>
      <c r="L711" s="24">
        <f>COSS!Q1664</f>
        <v>0</v>
      </c>
      <c r="M711" s="24">
        <f>COSS!R1664</f>
        <v>0</v>
      </c>
      <c r="N711" s="24">
        <f>COSS!T1664</f>
        <v>0</v>
      </c>
      <c r="O711" s="24">
        <f>COSS!U1664</f>
        <v>0</v>
      </c>
      <c r="P711" s="24">
        <f>COSS!V1664</f>
        <v>0</v>
      </c>
      <c r="Q711" s="24">
        <f>COSS!W1664</f>
        <v>0</v>
      </c>
      <c r="R711" s="24">
        <f>COSS!Y1664</f>
        <v>0</v>
      </c>
      <c r="S711" s="24">
        <f>COSS!Z1664</f>
        <v>0</v>
      </c>
      <c r="T711" s="24">
        <f>COSS!AB1664</f>
        <v>0</v>
      </c>
      <c r="U711" s="24">
        <f>COSS!AC1664</f>
        <v>0</v>
      </c>
      <c r="V711" s="24">
        <f>COSS!AD1664</f>
        <v>0</v>
      </c>
    </row>
    <row r="712" spans="1:22">
      <c r="B712" s="18" t="str">
        <f>$B$6</f>
        <v>BULKTRAN</v>
      </c>
      <c r="D712" s="24">
        <f>COSS!H1665</f>
        <v>0</v>
      </c>
      <c r="E712" s="24">
        <f>COSS!I1665</f>
        <v>0</v>
      </c>
      <c r="F712" s="24">
        <f>COSS!J1665</f>
        <v>0</v>
      </c>
      <c r="G712" s="24">
        <f>COSS!K1665</f>
        <v>0</v>
      </c>
      <c r="H712" s="24">
        <f>COSS!L1665</f>
        <v>0</v>
      </c>
      <c r="I712" s="24">
        <f>COSS!M1665</f>
        <v>0</v>
      </c>
      <c r="J712" s="24">
        <f>COSS!O1665</f>
        <v>0</v>
      </c>
      <c r="K712" s="24">
        <f>COSS!P1665</f>
        <v>0</v>
      </c>
      <c r="L712" s="24">
        <f>COSS!Q1665</f>
        <v>0</v>
      </c>
      <c r="M712" s="24">
        <f>COSS!R1665</f>
        <v>0</v>
      </c>
      <c r="N712" s="24">
        <f>COSS!T1665</f>
        <v>0</v>
      </c>
      <c r="O712" s="24">
        <f>COSS!U1665</f>
        <v>0</v>
      </c>
      <c r="P712" s="24">
        <f>COSS!V1665</f>
        <v>0</v>
      </c>
      <c r="Q712" s="24">
        <f>COSS!W1665</f>
        <v>0</v>
      </c>
      <c r="R712" s="24">
        <f>COSS!Y1665</f>
        <v>0</v>
      </c>
      <c r="S712" s="24">
        <f>COSS!Z1665</f>
        <v>0</v>
      </c>
      <c r="T712" s="24">
        <f>COSS!AB1665</f>
        <v>0</v>
      </c>
      <c r="U712" s="24">
        <f>COSS!AC1665</f>
        <v>0</v>
      </c>
      <c r="V712" s="24">
        <f>COSS!AD1665</f>
        <v>0</v>
      </c>
    </row>
    <row r="713" spans="1:22">
      <c r="B713" s="18" t="str">
        <f>$B$7</f>
        <v>SUBTRAN</v>
      </c>
      <c r="D713" s="24">
        <f>COSS!H1666</f>
        <v>0</v>
      </c>
      <c r="E713" s="24">
        <f>COSS!I1666</f>
        <v>0</v>
      </c>
      <c r="F713" s="24">
        <f>COSS!J1666</f>
        <v>0</v>
      </c>
      <c r="G713" s="24">
        <f>COSS!K1666</f>
        <v>0</v>
      </c>
      <c r="H713" s="24">
        <f>COSS!L1666</f>
        <v>0</v>
      </c>
      <c r="I713" s="24">
        <f>COSS!M1666</f>
        <v>0</v>
      </c>
      <c r="J713" s="24">
        <f>COSS!O1666</f>
        <v>0</v>
      </c>
      <c r="K713" s="24">
        <f>COSS!P1666</f>
        <v>0</v>
      </c>
      <c r="L713" s="24">
        <f>COSS!Q1666</f>
        <v>0</v>
      </c>
      <c r="M713" s="24">
        <f>COSS!R1666</f>
        <v>0</v>
      </c>
      <c r="N713" s="24">
        <f>COSS!T1666</f>
        <v>0</v>
      </c>
      <c r="O713" s="24">
        <f>COSS!U1666</f>
        <v>0</v>
      </c>
      <c r="P713" s="24">
        <f>COSS!V1666</f>
        <v>0</v>
      </c>
      <c r="Q713" s="24">
        <f>COSS!W1666</f>
        <v>0</v>
      </c>
      <c r="R713" s="24">
        <f>COSS!Y1666</f>
        <v>0</v>
      </c>
      <c r="S713" s="24">
        <f>COSS!Z1666</f>
        <v>0</v>
      </c>
      <c r="T713" s="24">
        <f>COSS!AB1666</f>
        <v>0</v>
      </c>
      <c r="U713" s="24">
        <f>COSS!AC1666</f>
        <v>0</v>
      </c>
      <c r="V713" s="24">
        <f>COSS!AD1666</f>
        <v>0</v>
      </c>
    </row>
    <row r="714" spans="1:22">
      <c r="B714" s="18" t="str">
        <f>$B$8</f>
        <v>DISTPRI</v>
      </c>
      <c r="D714" s="24">
        <f>COSS!H1667</f>
        <v>0</v>
      </c>
      <c r="E714" s="24">
        <f>COSS!I1667</f>
        <v>0</v>
      </c>
      <c r="F714" s="24">
        <f>COSS!J1667</f>
        <v>0</v>
      </c>
      <c r="G714" s="24">
        <f>COSS!K1667</f>
        <v>0</v>
      </c>
      <c r="H714" s="24">
        <f>COSS!L1667</f>
        <v>0</v>
      </c>
      <c r="I714" s="24">
        <f>COSS!M1667</f>
        <v>0</v>
      </c>
      <c r="J714" s="24">
        <f>COSS!O1667</f>
        <v>0</v>
      </c>
      <c r="K714" s="24">
        <f>COSS!P1667</f>
        <v>0</v>
      </c>
      <c r="L714" s="24">
        <f>COSS!Q1667</f>
        <v>0</v>
      </c>
      <c r="M714" s="24">
        <f>COSS!R1667</f>
        <v>0</v>
      </c>
      <c r="N714" s="24">
        <f>COSS!T1667</f>
        <v>0</v>
      </c>
      <c r="O714" s="24">
        <f>COSS!U1667</f>
        <v>0</v>
      </c>
      <c r="P714" s="24">
        <f>COSS!V1667</f>
        <v>0</v>
      </c>
      <c r="Q714" s="24">
        <f>COSS!W1667</f>
        <v>0</v>
      </c>
      <c r="R714" s="24">
        <f>COSS!Y1667</f>
        <v>0</v>
      </c>
      <c r="S714" s="24">
        <f>COSS!Z1667</f>
        <v>0</v>
      </c>
      <c r="T714" s="24">
        <f>COSS!AB1667</f>
        <v>0</v>
      </c>
      <c r="U714" s="24">
        <f>COSS!AC1667</f>
        <v>0</v>
      </c>
      <c r="V714" s="24">
        <f>COSS!AD1667</f>
        <v>0</v>
      </c>
    </row>
    <row r="715" spans="1:22">
      <c r="B715" s="18" t="str">
        <f>$B$9</f>
        <v>DISTSEC</v>
      </c>
      <c r="D715" s="24">
        <f>COSS!H1668</f>
        <v>0</v>
      </c>
      <c r="E715" s="24">
        <f>COSS!I1668</f>
        <v>0</v>
      </c>
      <c r="F715" s="24">
        <f>COSS!J1668</f>
        <v>0</v>
      </c>
      <c r="G715" s="24">
        <f>COSS!K1668</f>
        <v>0</v>
      </c>
      <c r="H715" s="24">
        <f>COSS!L1668</f>
        <v>0</v>
      </c>
      <c r="I715" s="24">
        <f>COSS!M1668</f>
        <v>0</v>
      </c>
      <c r="J715" s="24">
        <f>COSS!O1668</f>
        <v>0</v>
      </c>
      <c r="K715" s="24">
        <f>COSS!P1668</f>
        <v>0</v>
      </c>
      <c r="L715" s="24">
        <f>COSS!Q1668</f>
        <v>0</v>
      </c>
      <c r="M715" s="24">
        <f>COSS!R1668</f>
        <v>0</v>
      </c>
      <c r="N715" s="24">
        <f>COSS!T1668</f>
        <v>0</v>
      </c>
      <c r="O715" s="24">
        <f>COSS!U1668</f>
        <v>0</v>
      </c>
      <c r="P715" s="24">
        <f>COSS!V1668</f>
        <v>0</v>
      </c>
      <c r="Q715" s="24">
        <f>COSS!W1668</f>
        <v>0</v>
      </c>
      <c r="R715" s="24">
        <f>COSS!Y1668</f>
        <v>0</v>
      </c>
      <c r="S715" s="24">
        <f>COSS!Z1668</f>
        <v>0</v>
      </c>
      <c r="T715" s="24">
        <f>COSS!AB1668</f>
        <v>0</v>
      </c>
      <c r="U715" s="24">
        <f>COSS!AC1668</f>
        <v>0</v>
      </c>
      <c r="V715" s="24">
        <f>COSS!AD1668</f>
        <v>0</v>
      </c>
    </row>
    <row r="716" spans="1:22">
      <c r="B716" s="18" t="str">
        <f>$B$10</f>
        <v>ENERGY</v>
      </c>
      <c r="D716" s="24">
        <f>COSS!H1669</f>
        <v>0</v>
      </c>
      <c r="E716" s="24">
        <f>COSS!I1669</f>
        <v>0</v>
      </c>
      <c r="F716" s="24">
        <f>COSS!J1669</f>
        <v>0</v>
      </c>
      <c r="G716" s="24">
        <f>COSS!K1669</f>
        <v>0</v>
      </c>
      <c r="H716" s="24">
        <f>COSS!L1669</f>
        <v>0</v>
      </c>
      <c r="I716" s="24">
        <f>COSS!M1669</f>
        <v>0</v>
      </c>
      <c r="J716" s="24">
        <f>COSS!O1669</f>
        <v>0</v>
      </c>
      <c r="K716" s="24">
        <f>COSS!P1669</f>
        <v>0</v>
      </c>
      <c r="L716" s="24">
        <f>COSS!Q1669</f>
        <v>0</v>
      </c>
      <c r="M716" s="24">
        <f>COSS!R1669</f>
        <v>0</v>
      </c>
      <c r="N716" s="24">
        <f>COSS!T1669</f>
        <v>0</v>
      </c>
      <c r="O716" s="24">
        <f>COSS!U1669</f>
        <v>0</v>
      </c>
      <c r="P716" s="24">
        <f>COSS!V1669</f>
        <v>0</v>
      </c>
      <c r="Q716" s="24">
        <f>COSS!W1669</f>
        <v>0</v>
      </c>
      <c r="R716" s="24">
        <f>COSS!Y1669</f>
        <v>0</v>
      </c>
      <c r="S716" s="24">
        <f>COSS!Z1669</f>
        <v>0</v>
      </c>
      <c r="T716" s="24">
        <f>COSS!AB1669</f>
        <v>0</v>
      </c>
      <c r="U716" s="24">
        <f>COSS!AC1669</f>
        <v>0</v>
      </c>
      <c r="V716" s="24">
        <f>COSS!AD1669</f>
        <v>0</v>
      </c>
    </row>
    <row r="717" spans="1:22">
      <c r="B717" s="18" t="str">
        <f>$B$11</f>
        <v>CUSTOMER</v>
      </c>
      <c r="D717" s="24">
        <f>COSS!H1670</f>
        <v>5767827.0000000019</v>
      </c>
      <c r="E717" s="24">
        <f>COSS!I1670</f>
        <v>4975200.8310177177</v>
      </c>
      <c r="F717" s="24">
        <f>COSS!J1670</f>
        <v>620529.22003599175</v>
      </c>
      <c r="G717" s="24">
        <f>COSS!K1670</f>
        <v>181700.51590994626</v>
      </c>
      <c r="H717" s="24">
        <f>COSS!L1670</f>
        <v>2156.732902838693</v>
      </c>
      <c r="I717" s="24">
        <f>COSS!M1670</f>
        <v>166.65788218822743</v>
      </c>
      <c r="J717" s="24">
        <f>COSS!O1670</f>
        <v>16872.698711264096</v>
      </c>
      <c r="K717" s="24">
        <f>COSS!P1670</f>
        <v>1728.3354084342757</v>
      </c>
      <c r="L717" s="24">
        <f>COSS!Q1670</f>
        <v>498.1613815083212</v>
      </c>
      <c r="M717" s="24">
        <f>COSS!R1670</f>
        <v>58.462815977328034</v>
      </c>
      <c r="N717" s="24">
        <f>COSS!T1670</f>
        <v>121.35141481900702</v>
      </c>
      <c r="O717" s="24">
        <f>COSS!U1670</f>
        <v>1063.0523253673443</v>
      </c>
      <c r="P717" s="24">
        <f>COSS!V1670</f>
        <v>759.67378831982683</v>
      </c>
      <c r="Q717" s="24">
        <f>COSS!W1670</f>
        <v>91.013561114255253</v>
      </c>
      <c r="R717" s="24">
        <f>COSS!Y1670</f>
        <v>4450.6502799070586</v>
      </c>
      <c r="S717" s="24">
        <f>COSS!Z1670</f>
        <v>28.12496227257628</v>
      </c>
      <c r="T717" s="24">
        <f>COSS!AB1670</f>
        <v>260.34815410504103</v>
      </c>
      <c r="U717" s="24">
        <f>COSS!AC1670</f>
        <v>-39165.967756326609</v>
      </c>
      <c r="V717" s="24">
        <f>COSS!AD1670</f>
        <v>1307.1372045554917</v>
      </c>
    </row>
    <row r="718" spans="1:22">
      <c r="B718" s="18" t="str">
        <f>$B$12</f>
        <v>TOTAL</v>
      </c>
      <c r="D718" s="24">
        <f>COSS!H1671</f>
        <v>5767827.0000000019</v>
      </c>
      <c r="E718" s="24">
        <f>COSS!I1671</f>
        <v>4975200.8310177177</v>
      </c>
      <c r="F718" s="24">
        <f>COSS!J1671</f>
        <v>620529.22003599175</v>
      </c>
      <c r="G718" s="24">
        <f>COSS!K1671</f>
        <v>181700.51590994626</v>
      </c>
      <c r="H718" s="24">
        <f>COSS!L1671</f>
        <v>2156.732902838693</v>
      </c>
      <c r="I718" s="24">
        <f>COSS!M1671</f>
        <v>166.65788218822743</v>
      </c>
      <c r="J718" s="24">
        <f>COSS!O1671</f>
        <v>16872.698711264096</v>
      </c>
      <c r="K718" s="24">
        <f>COSS!P1671</f>
        <v>1728.3354084342757</v>
      </c>
      <c r="L718" s="24">
        <f>COSS!Q1671</f>
        <v>498.1613815083212</v>
      </c>
      <c r="M718" s="24">
        <f>COSS!R1671</f>
        <v>58.462815977328034</v>
      </c>
      <c r="N718" s="24">
        <f>COSS!T1671</f>
        <v>121.35141481900702</v>
      </c>
      <c r="O718" s="24">
        <f>COSS!U1671</f>
        <v>1063.0523253673443</v>
      </c>
      <c r="P718" s="24">
        <f>COSS!V1671</f>
        <v>759.67378831982683</v>
      </c>
      <c r="Q718" s="24">
        <f>COSS!W1671</f>
        <v>91.013561114255253</v>
      </c>
      <c r="R718" s="24">
        <f>COSS!Y1671</f>
        <v>4450.6502799070586</v>
      </c>
      <c r="S718" s="24">
        <f>COSS!Z1671</f>
        <v>28.12496227257628</v>
      </c>
      <c r="T718" s="24">
        <f>COSS!AB1671</f>
        <v>260.34815410504103</v>
      </c>
      <c r="U718" s="24">
        <f>COSS!AC1671</f>
        <v>-39165.967756326609</v>
      </c>
      <c r="V718" s="24">
        <f>COSS!AD1671</f>
        <v>1307.1372045554917</v>
      </c>
    </row>
    <row r="719" spans="1:22">
      <c r="A719" s="130" t="s">
        <v>80</v>
      </c>
      <c r="B719" s="18" t="str">
        <f>$B$5</f>
        <v>PRODUCTION</v>
      </c>
      <c r="C719" s="22"/>
      <c r="D719" s="23">
        <f t="shared" ref="D719:D726" si="512">SUM(E719:V719)</f>
        <v>0</v>
      </c>
      <c r="E719" s="23">
        <f>E711/$D$718</f>
        <v>0</v>
      </c>
      <c r="F719" s="23">
        <f t="shared" ref="F719:V719" si="513">F711/$D$718</f>
        <v>0</v>
      </c>
      <c r="G719" s="23">
        <f t="shared" si="513"/>
        <v>0</v>
      </c>
      <c r="H719" s="23">
        <f t="shared" si="513"/>
        <v>0</v>
      </c>
      <c r="I719" s="23">
        <f t="shared" ref="I719:I725" si="514">I711/$D$718</f>
        <v>0</v>
      </c>
      <c r="J719" s="23">
        <f t="shared" si="513"/>
        <v>0</v>
      </c>
      <c r="K719" s="23">
        <f t="shared" si="513"/>
        <v>0</v>
      </c>
      <c r="L719" s="23">
        <f t="shared" si="513"/>
        <v>0</v>
      </c>
      <c r="M719" s="23">
        <f t="shared" ref="M719:N725" si="515">M711/$D$718</f>
        <v>0</v>
      </c>
      <c r="N719" s="23">
        <f t="shared" si="515"/>
        <v>0</v>
      </c>
      <c r="O719" s="23">
        <f t="shared" si="513"/>
        <v>0</v>
      </c>
      <c r="P719" s="23">
        <f t="shared" si="513"/>
        <v>0</v>
      </c>
      <c r="Q719" s="23">
        <f t="shared" ref="Q719:Q725" si="516">Q711/$D$718</f>
        <v>0</v>
      </c>
      <c r="R719" s="23">
        <f t="shared" si="513"/>
        <v>0</v>
      </c>
      <c r="S719" s="23">
        <f t="shared" si="513"/>
        <v>0</v>
      </c>
      <c r="T719" s="23">
        <f t="shared" si="513"/>
        <v>0</v>
      </c>
      <c r="U719" s="23">
        <f t="shared" ref="U719:U725" si="517">U711/$D$718</f>
        <v>0</v>
      </c>
      <c r="V719" s="23">
        <f t="shared" si="513"/>
        <v>0</v>
      </c>
    </row>
    <row r="720" spans="1:22">
      <c r="A720" s="18" t="str">
        <f t="shared" ref="A720:A726" si="518">A719</f>
        <v>EXP_OM_CUSTACCT</v>
      </c>
      <c r="B720" s="18" t="str">
        <f>$B$6</f>
        <v>BULKTRAN</v>
      </c>
      <c r="C720" s="22"/>
      <c r="D720" s="23">
        <f t="shared" si="512"/>
        <v>0</v>
      </c>
      <c r="E720" s="23">
        <f t="shared" ref="E720:V720" si="519">E712/$D$718</f>
        <v>0</v>
      </c>
      <c r="F720" s="23">
        <f t="shared" si="519"/>
        <v>0</v>
      </c>
      <c r="G720" s="23">
        <f t="shared" si="519"/>
        <v>0</v>
      </c>
      <c r="H720" s="23">
        <f t="shared" si="519"/>
        <v>0</v>
      </c>
      <c r="I720" s="23">
        <f t="shared" si="514"/>
        <v>0</v>
      </c>
      <c r="J720" s="23">
        <f t="shared" si="519"/>
        <v>0</v>
      </c>
      <c r="K720" s="23">
        <f t="shared" si="519"/>
        <v>0</v>
      </c>
      <c r="L720" s="23">
        <f t="shared" si="519"/>
        <v>0</v>
      </c>
      <c r="M720" s="23">
        <f t="shared" si="515"/>
        <v>0</v>
      </c>
      <c r="N720" s="23">
        <f t="shared" si="515"/>
        <v>0</v>
      </c>
      <c r="O720" s="23">
        <f t="shared" si="519"/>
        <v>0</v>
      </c>
      <c r="P720" s="23">
        <f t="shared" si="519"/>
        <v>0</v>
      </c>
      <c r="Q720" s="23">
        <f t="shared" si="516"/>
        <v>0</v>
      </c>
      <c r="R720" s="23">
        <f t="shared" si="519"/>
        <v>0</v>
      </c>
      <c r="S720" s="23">
        <f t="shared" si="519"/>
        <v>0</v>
      </c>
      <c r="T720" s="23">
        <f t="shared" si="519"/>
        <v>0</v>
      </c>
      <c r="U720" s="23">
        <f t="shared" si="517"/>
        <v>0</v>
      </c>
      <c r="V720" s="23">
        <f t="shared" si="519"/>
        <v>0</v>
      </c>
    </row>
    <row r="721" spans="1:22">
      <c r="A721" s="18" t="str">
        <f t="shared" si="518"/>
        <v>EXP_OM_CUSTACCT</v>
      </c>
      <c r="B721" s="18" t="str">
        <f>$B$7</f>
        <v>SUBTRAN</v>
      </c>
      <c r="C721" s="22"/>
      <c r="D721" s="23">
        <f t="shared" si="512"/>
        <v>0</v>
      </c>
      <c r="E721" s="23">
        <f t="shared" ref="E721:V721" si="520">E713/$D$718</f>
        <v>0</v>
      </c>
      <c r="F721" s="23">
        <f t="shared" si="520"/>
        <v>0</v>
      </c>
      <c r="G721" s="23">
        <f t="shared" si="520"/>
        <v>0</v>
      </c>
      <c r="H721" s="23">
        <f t="shared" si="520"/>
        <v>0</v>
      </c>
      <c r="I721" s="23">
        <f t="shared" si="514"/>
        <v>0</v>
      </c>
      <c r="J721" s="23">
        <f t="shared" si="520"/>
        <v>0</v>
      </c>
      <c r="K721" s="23">
        <f t="shared" si="520"/>
        <v>0</v>
      </c>
      <c r="L721" s="23">
        <f t="shared" si="520"/>
        <v>0</v>
      </c>
      <c r="M721" s="23">
        <f t="shared" si="515"/>
        <v>0</v>
      </c>
      <c r="N721" s="23">
        <f t="shared" si="515"/>
        <v>0</v>
      </c>
      <c r="O721" s="23">
        <f t="shared" si="520"/>
        <v>0</v>
      </c>
      <c r="P721" s="23">
        <f t="shared" si="520"/>
        <v>0</v>
      </c>
      <c r="Q721" s="23">
        <f t="shared" si="516"/>
        <v>0</v>
      </c>
      <c r="R721" s="23">
        <f t="shared" si="520"/>
        <v>0</v>
      </c>
      <c r="S721" s="23">
        <f t="shared" si="520"/>
        <v>0</v>
      </c>
      <c r="T721" s="23">
        <f t="shared" si="520"/>
        <v>0</v>
      </c>
      <c r="U721" s="23">
        <f t="shared" si="517"/>
        <v>0</v>
      </c>
      <c r="V721" s="23">
        <f t="shared" si="520"/>
        <v>0</v>
      </c>
    </row>
    <row r="722" spans="1:22">
      <c r="A722" s="18" t="str">
        <f t="shared" si="518"/>
        <v>EXP_OM_CUSTACCT</v>
      </c>
      <c r="B722" s="18" t="str">
        <f>$B$8</f>
        <v>DISTPRI</v>
      </c>
      <c r="C722" s="22"/>
      <c r="D722" s="23">
        <f t="shared" si="512"/>
        <v>0</v>
      </c>
      <c r="E722" s="23">
        <f t="shared" ref="E722:V722" si="521">E714/$D$718</f>
        <v>0</v>
      </c>
      <c r="F722" s="23">
        <f t="shared" si="521"/>
        <v>0</v>
      </c>
      <c r="G722" s="23">
        <f t="shared" si="521"/>
        <v>0</v>
      </c>
      <c r="H722" s="23">
        <f t="shared" si="521"/>
        <v>0</v>
      </c>
      <c r="I722" s="23">
        <f t="shared" si="514"/>
        <v>0</v>
      </c>
      <c r="J722" s="23">
        <f t="shared" si="521"/>
        <v>0</v>
      </c>
      <c r="K722" s="23">
        <f t="shared" si="521"/>
        <v>0</v>
      </c>
      <c r="L722" s="23">
        <f t="shared" si="521"/>
        <v>0</v>
      </c>
      <c r="M722" s="23">
        <f t="shared" si="515"/>
        <v>0</v>
      </c>
      <c r="N722" s="23">
        <f t="shared" si="515"/>
        <v>0</v>
      </c>
      <c r="O722" s="23">
        <f t="shared" si="521"/>
        <v>0</v>
      </c>
      <c r="P722" s="23">
        <f t="shared" si="521"/>
        <v>0</v>
      </c>
      <c r="Q722" s="23">
        <f t="shared" si="516"/>
        <v>0</v>
      </c>
      <c r="R722" s="23">
        <f t="shared" si="521"/>
        <v>0</v>
      </c>
      <c r="S722" s="23">
        <f t="shared" si="521"/>
        <v>0</v>
      </c>
      <c r="T722" s="23">
        <f t="shared" si="521"/>
        <v>0</v>
      </c>
      <c r="U722" s="23">
        <f t="shared" si="517"/>
        <v>0</v>
      </c>
      <c r="V722" s="23">
        <f t="shared" si="521"/>
        <v>0</v>
      </c>
    </row>
    <row r="723" spans="1:22">
      <c r="A723" s="18" t="str">
        <f t="shared" si="518"/>
        <v>EXP_OM_CUSTACCT</v>
      </c>
      <c r="B723" s="18" t="str">
        <f>$B$9</f>
        <v>DISTSEC</v>
      </c>
      <c r="C723" s="22"/>
      <c r="D723" s="23">
        <f t="shared" si="512"/>
        <v>0</v>
      </c>
      <c r="E723" s="23">
        <f t="shared" ref="E723:V723" si="522">E715/$D$718</f>
        <v>0</v>
      </c>
      <c r="F723" s="23">
        <f t="shared" si="522"/>
        <v>0</v>
      </c>
      <c r="G723" s="23">
        <f t="shared" si="522"/>
        <v>0</v>
      </c>
      <c r="H723" s="23">
        <f t="shared" si="522"/>
        <v>0</v>
      </c>
      <c r="I723" s="23">
        <f t="shared" si="514"/>
        <v>0</v>
      </c>
      <c r="J723" s="23">
        <f t="shared" si="522"/>
        <v>0</v>
      </c>
      <c r="K723" s="23">
        <f t="shared" si="522"/>
        <v>0</v>
      </c>
      <c r="L723" s="23">
        <f t="shared" si="522"/>
        <v>0</v>
      </c>
      <c r="M723" s="23">
        <f t="shared" si="515"/>
        <v>0</v>
      </c>
      <c r="N723" s="23">
        <f t="shared" si="515"/>
        <v>0</v>
      </c>
      <c r="O723" s="23">
        <f t="shared" si="522"/>
        <v>0</v>
      </c>
      <c r="P723" s="23">
        <f t="shared" si="522"/>
        <v>0</v>
      </c>
      <c r="Q723" s="23">
        <f t="shared" si="516"/>
        <v>0</v>
      </c>
      <c r="R723" s="23">
        <f t="shared" si="522"/>
        <v>0</v>
      </c>
      <c r="S723" s="23">
        <f t="shared" si="522"/>
        <v>0</v>
      </c>
      <c r="T723" s="23">
        <f t="shared" si="522"/>
        <v>0</v>
      </c>
      <c r="U723" s="23">
        <f t="shared" si="517"/>
        <v>0</v>
      </c>
      <c r="V723" s="23">
        <f t="shared" si="522"/>
        <v>0</v>
      </c>
    </row>
    <row r="724" spans="1:22">
      <c r="A724" s="18" t="str">
        <f t="shared" si="518"/>
        <v>EXP_OM_CUSTACCT</v>
      </c>
      <c r="B724" s="18" t="str">
        <f>$B$10</f>
        <v>ENERGY</v>
      </c>
      <c r="C724" s="22"/>
      <c r="D724" s="23">
        <f t="shared" si="512"/>
        <v>0</v>
      </c>
      <c r="E724" s="23">
        <f t="shared" ref="E724:V724" si="523">E716/$D$718</f>
        <v>0</v>
      </c>
      <c r="F724" s="23">
        <f t="shared" si="523"/>
        <v>0</v>
      </c>
      <c r="G724" s="23">
        <f t="shared" si="523"/>
        <v>0</v>
      </c>
      <c r="H724" s="23">
        <f t="shared" si="523"/>
        <v>0</v>
      </c>
      <c r="I724" s="23">
        <f t="shared" si="514"/>
        <v>0</v>
      </c>
      <c r="J724" s="23">
        <f t="shared" si="523"/>
        <v>0</v>
      </c>
      <c r="K724" s="23">
        <f t="shared" si="523"/>
        <v>0</v>
      </c>
      <c r="L724" s="23">
        <f t="shared" si="523"/>
        <v>0</v>
      </c>
      <c r="M724" s="23">
        <f t="shared" si="515"/>
        <v>0</v>
      </c>
      <c r="N724" s="23">
        <f t="shared" si="515"/>
        <v>0</v>
      </c>
      <c r="O724" s="23">
        <f t="shared" si="523"/>
        <v>0</v>
      </c>
      <c r="P724" s="23">
        <f t="shared" si="523"/>
        <v>0</v>
      </c>
      <c r="Q724" s="23">
        <f t="shared" si="516"/>
        <v>0</v>
      </c>
      <c r="R724" s="23">
        <f t="shared" si="523"/>
        <v>0</v>
      </c>
      <c r="S724" s="23">
        <f t="shared" si="523"/>
        <v>0</v>
      </c>
      <c r="T724" s="23">
        <f t="shared" si="523"/>
        <v>0</v>
      </c>
      <c r="U724" s="23">
        <f t="shared" si="517"/>
        <v>0</v>
      </c>
      <c r="V724" s="23">
        <f t="shared" si="523"/>
        <v>0</v>
      </c>
    </row>
    <row r="725" spans="1:22">
      <c r="A725" s="18" t="str">
        <f t="shared" si="518"/>
        <v>EXP_OM_CUSTACCT</v>
      </c>
      <c r="B725" s="18" t="str">
        <f>$B$11</f>
        <v>CUSTOMER</v>
      </c>
      <c r="C725" s="22"/>
      <c r="D725" s="23">
        <f t="shared" si="512"/>
        <v>0.99999999999999989</v>
      </c>
      <c r="E725" s="23">
        <f>E717/$D$718</f>
        <v>0.8625780265284857</v>
      </c>
      <c r="F725" s="23">
        <f t="shared" ref="F725:V725" si="524">F717/$D$718</f>
        <v>0.10758457561851137</v>
      </c>
      <c r="G725" s="23">
        <f t="shared" si="524"/>
        <v>3.1502421260198372E-2</v>
      </c>
      <c r="H725" s="23">
        <f t="shared" si="524"/>
        <v>3.7392468651342909E-4</v>
      </c>
      <c r="I725" s="23">
        <f t="shared" si="514"/>
        <v>2.8894396830596234E-5</v>
      </c>
      <c r="J725" s="23">
        <f t="shared" si="524"/>
        <v>2.9253128970865615E-3</v>
      </c>
      <c r="K725" s="23">
        <f t="shared" si="524"/>
        <v>2.9965104855507544E-4</v>
      </c>
      <c r="L725" s="23">
        <f t="shared" si="524"/>
        <v>8.6368988096959394E-5</v>
      </c>
      <c r="M725" s="23">
        <f t="shared" si="515"/>
        <v>1.0136021066049313E-5</v>
      </c>
      <c r="N725" s="23">
        <f t="shared" si="515"/>
        <v>2.1039364533472828E-5</v>
      </c>
      <c r="O725" s="23">
        <f t="shared" si="524"/>
        <v>1.8430724870342749E-4</v>
      </c>
      <c r="P725" s="23">
        <f t="shared" si="524"/>
        <v>1.3170883736974542E-4</v>
      </c>
      <c r="Q725" s="23">
        <f t="shared" si="516"/>
        <v>1.5779523400104618E-5</v>
      </c>
      <c r="R725" s="23">
        <f t="shared" si="524"/>
        <v>7.7163380245403636E-4</v>
      </c>
      <c r="S725" s="23">
        <f t="shared" si="524"/>
        <v>4.8761799326811073E-6</v>
      </c>
      <c r="T725" s="23">
        <f t="shared" si="524"/>
        <v>4.513799635548031E-5</v>
      </c>
      <c r="U725" s="23">
        <f t="shared" si="517"/>
        <v>-6.7904199894217691E-3</v>
      </c>
      <c r="V725" s="23">
        <f t="shared" si="524"/>
        <v>2.2662559132850054E-4</v>
      </c>
    </row>
    <row r="726" spans="1:22">
      <c r="A726" s="18" t="str">
        <f t="shared" si="518"/>
        <v>EXP_OM_CUSTACCT</v>
      </c>
      <c r="B726" s="18" t="str">
        <f>$B$12</f>
        <v>TOTAL</v>
      </c>
      <c r="C726" s="22"/>
      <c r="D726" s="23">
        <f t="shared" si="512"/>
        <v>0.99999999999999989</v>
      </c>
      <c r="E726" s="23">
        <f t="shared" ref="E726:V726" si="525">SUM(E719:E725)</f>
        <v>0.8625780265284857</v>
      </c>
      <c r="F726" s="23">
        <f t="shared" si="525"/>
        <v>0.10758457561851137</v>
      </c>
      <c r="G726" s="23">
        <f t="shared" si="525"/>
        <v>3.1502421260198372E-2</v>
      </c>
      <c r="H726" s="23">
        <f t="shared" si="525"/>
        <v>3.7392468651342909E-4</v>
      </c>
      <c r="I726" s="23">
        <f t="shared" si="525"/>
        <v>2.8894396830596234E-5</v>
      </c>
      <c r="J726" s="23">
        <f t="shared" si="525"/>
        <v>2.9253128970865615E-3</v>
      </c>
      <c r="K726" s="23">
        <f t="shared" si="525"/>
        <v>2.9965104855507544E-4</v>
      </c>
      <c r="L726" s="23">
        <f t="shared" si="525"/>
        <v>8.6368988096959394E-5</v>
      </c>
      <c r="M726" s="23">
        <f t="shared" si="525"/>
        <v>1.0136021066049313E-5</v>
      </c>
      <c r="N726" s="23">
        <f t="shared" si="525"/>
        <v>2.1039364533472828E-5</v>
      </c>
      <c r="O726" s="23">
        <f t="shared" si="525"/>
        <v>1.8430724870342749E-4</v>
      </c>
      <c r="P726" s="23">
        <f t="shared" si="525"/>
        <v>1.3170883736974542E-4</v>
      </c>
      <c r="Q726" s="23">
        <f t="shared" si="525"/>
        <v>1.5779523400104618E-5</v>
      </c>
      <c r="R726" s="23">
        <f t="shared" si="525"/>
        <v>7.7163380245403636E-4</v>
      </c>
      <c r="S726" s="23">
        <f t="shared" si="525"/>
        <v>4.8761799326811073E-6</v>
      </c>
      <c r="T726" s="23">
        <f t="shared" si="525"/>
        <v>4.513799635548031E-5</v>
      </c>
      <c r="U726" s="23">
        <f t="shared" si="525"/>
        <v>-6.7904199894217691E-3</v>
      </c>
      <c r="V726" s="23">
        <f t="shared" si="525"/>
        <v>2.2662559132850054E-4</v>
      </c>
    </row>
    <row r="727" spans="1:22">
      <c r="C727" s="22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</row>
    <row r="728" spans="1:22" ht="15.6">
      <c r="A728" s="159" t="s">
        <v>241</v>
      </c>
      <c r="C728" s="22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</row>
    <row r="729" spans="1:22" ht="12">
      <c r="A729" s="38"/>
      <c r="C729" s="22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</row>
    <row r="730" spans="1:22" ht="12">
      <c r="A730" s="38" t="s">
        <v>593</v>
      </c>
      <c r="B730" s="18" t="str">
        <f>$B$5</f>
        <v>PRODUCTION</v>
      </c>
      <c r="D730" s="24">
        <f>+COSS!H1673</f>
        <v>0</v>
      </c>
      <c r="E730" s="24">
        <f>+COSS!I1673</f>
        <v>0</v>
      </c>
      <c r="F730" s="24">
        <f>+COSS!J1673</f>
        <v>0</v>
      </c>
      <c r="G730" s="24">
        <f>+COSS!K1673</f>
        <v>0</v>
      </c>
      <c r="H730" s="24">
        <f>+COSS!L1673</f>
        <v>0</v>
      </c>
      <c r="I730" s="24">
        <f>+COSS!M1673</f>
        <v>0</v>
      </c>
      <c r="J730" s="24">
        <f>+COSS!O1673</f>
        <v>0</v>
      </c>
      <c r="K730" s="24">
        <f>+COSS!P1673</f>
        <v>0</v>
      </c>
      <c r="L730" s="24">
        <f>+COSS!Q1673</f>
        <v>0</v>
      </c>
      <c r="M730" s="24">
        <f>+COSS!R1673</f>
        <v>0</v>
      </c>
      <c r="N730" s="24">
        <f>+COSS!T1673</f>
        <v>0</v>
      </c>
      <c r="O730" s="24">
        <f>+COSS!U1673</f>
        <v>0</v>
      </c>
      <c r="P730" s="24">
        <f>+COSS!V1673</f>
        <v>0</v>
      </c>
      <c r="Q730" s="24">
        <f>+COSS!W1673</f>
        <v>0</v>
      </c>
      <c r="R730" s="24">
        <f>+COSS!Y1673</f>
        <v>0</v>
      </c>
      <c r="S730" s="24">
        <f>+COSS!Z1673</f>
        <v>0</v>
      </c>
      <c r="T730" s="24">
        <f>+COSS!AB1673</f>
        <v>0</v>
      </c>
      <c r="U730" s="24">
        <f>+COSS!AC1673</f>
        <v>0</v>
      </c>
      <c r="V730" s="24">
        <f>+COSS!AD1673</f>
        <v>0</v>
      </c>
    </row>
    <row r="731" spans="1:22">
      <c r="B731" s="18" t="str">
        <f>$B$6</f>
        <v>BULKTRAN</v>
      </c>
      <c r="D731" s="24">
        <f>+COSS!H1674</f>
        <v>0</v>
      </c>
      <c r="E731" s="24">
        <f>+COSS!I1674</f>
        <v>0</v>
      </c>
      <c r="F731" s="24">
        <f>+COSS!J1674</f>
        <v>0</v>
      </c>
      <c r="G731" s="24">
        <f>+COSS!K1674</f>
        <v>0</v>
      </c>
      <c r="H731" s="24">
        <f>+COSS!L1674</f>
        <v>0</v>
      </c>
      <c r="I731" s="24">
        <f>+COSS!M1674</f>
        <v>0</v>
      </c>
      <c r="J731" s="24">
        <f>+COSS!O1674</f>
        <v>0</v>
      </c>
      <c r="K731" s="24">
        <f>+COSS!P1674</f>
        <v>0</v>
      </c>
      <c r="L731" s="24">
        <f>+COSS!Q1674</f>
        <v>0</v>
      </c>
      <c r="M731" s="24">
        <f>+COSS!R1674</f>
        <v>0</v>
      </c>
      <c r="N731" s="24">
        <f>+COSS!T1674</f>
        <v>0</v>
      </c>
      <c r="O731" s="24">
        <f>+COSS!U1674</f>
        <v>0</v>
      </c>
      <c r="P731" s="24">
        <f>+COSS!V1674</f>
        <v>0</v>
      </c>
      <c r="Q731" s="24">
        <f>+COSS!W1674</f>
        <v>0</v>
      </c>
      <c r="R731" s="24">
        <f>+COSS!Y1674</f>
        <v>0</v>
      </c>
      <c r="S731" s="24">
        <f>+COSS!Z1674</f>
        <v>0</v>
      </c>
      <c r="T731" s="24">
        <f>+COSS!AB1674</f>
        <v>0</v>
      </c>
      <c r="U731" s="24">
        <f>+COSS!AC1674</f>
        <v>0</v>
      </c>
      <c r="V731" s="24">
        <f>+COSS!AD1674</f>
        <v>0</v>
      </c>
    </row>
    <row r="732" spans="1:22">
      <c r="B732" s="18" t="str">
        <f>$B$7</f>
        <v>SUBTRAN</v>
      </c>
      <c r="D732" s="24">
        <f>+COSS!H1675</f>
        <v>0</v>
      </c>
      <c r="E732" s="24">
        <f>+COSS!I1675</f>
        <v>0</v>
      </c>
      <c r="F732" s="24">
        <f>+COSS!J1675</f>
        <v>0</v>
      </c>
      <c r="G732" s="24">
        <f>+COSS!K1675</f>
        <v>0</v>
      </c>
      <c r="H732" s="24">
        <f>+COSS!L1675</f>
        <v>0</v>
      </c>
      <c r="I732" s="24">
        <f>+COSS!M1675</f>
        <v>0</v>
      </c>
      <c r="J732" s="24">
        <f>+COSS!O1675</f>
        <v>0</v>
      </c>
      <c r="K732" s="24">
        <f>+COSS!P1675</f>
        <v>0</v>
      </c>
      <c r="L732" s="24">
        <f>+COSS!Q1675</f>
        <v>0</v>
      </c>
      <c r="M732" s="24">
        <f>+COSS!R1675</f>
        <v>0</v>
      </c>
      <c r="N732" s="24">
        <f>+COSS!T1675</f>
        <v>0</v>
      </c>
      <c r="O732" s="24">
        <f>+COSS!U1675</f>
        <v>0</v>
      </c>
      <c r="P732" s="24">
        <f>+COSS!V1675</f>
        <v>0</v>
      </c>
      <c r="Q732" s="24">
        <f>+COSS!W1675</f>
        <v>0</v>
      </c>
      <c r="R732" s="24">
        <f>+COSS!Y1675</f>
        <v>0</v>
      </c>
      <c r="S732" s="24">
        <f>+COSS!Z1675</f>
        <v>0</v>
      </c>
      <c r="T732" s="24">
        <f>+COSS!AB1675</f>
        <v>0</v>
      </c>
      <c r="U732" s="24">
        <f>+COSS!AC1675</f>
        <v>0</v>
      </c>
      <c r="V732" s="24">
        <f>+COSS!AD1675</f>
        <v>0</v>
      </c>
    </row>
    <row r="733" spans="1:22">
      <c r="B733" s="18" t="str">
        <f>$B$8</f>
        <v>DISTPRI</v>
      </c>
      <c r="D733" s="24">
        <f>+COSS!H1676</f>
        <v>0</v>
      </c>
      <c r="E733" s="24">
        <f>+COSS!I1676</f>
        <v>0</v>
      </c>
      <c r="F733" s="24">
        <f>+COSS!J1676</f>
        <v>0</v>
      </c>
      <c r="G733" s="24">
        <f>+COSS!K1676</f>
        <v>0</v>
      </c>
      <c r="H733" s="24">
        <f>+COSS!L1676</f>
        <v>0</v>
      </c>
      <c r="I733" s="24">
        <f>+COSS!M1676</f>
        <v>0</v>
      </c>
      <c r="J733" s="24">
        <f>+COSS!O1676</f>
        <v>0</v>
      </c>
      <c r="K733" s="24">
        <f>+COSS!P1676</f>
        <v>0</v>
      </c>
      <c r="L733" s="24">
        <f>+COSS!Q1676</f>
        <v>0</v>
      </c>
      <c r="M733" s="24">
        <f>+COSS!R1676</f>
        <v>0</v>
      </c>
      <c r="N733" s="24">
        <f>+COSS!T1676</f>
        <v>0</v>
      </c>
      <c r="O733" s="24">
        <f>+COSS!U1676</f>
        <v>0</v>
      </c>
      <c r="P733" s="24">
        <f>+COSS!V1676</f>
        <v>0</v>
      </c>
      <c r="Q733" s="24">
        <f>+COSS!W1676</f>
        <v>0</v>
      </c>
      <c r="R733" s="24">
        <f>+COSS!Y1676</f>
        <v>0</v>
      </c>
      <c r="S733" s="24">
        <f>+COSS!Z1676</f>
        <v>0</v>
      </c>
      <c r="T733" s="24">
        <f>+COSS!AB1676</f>
        <v>0</v>
      </c>
      <c r="U733" s="24">
        <f>+COSS!AC1676</f>
        <v>0</v>
      </c>
      <c r="V733" s="24">
        <f>+COSS!AD1676</f>
        <v>0</v>
      </c>
    </row>
    <row r="734" spans="1:22">
      <c r="B734" s="18" t="str">
        <f>$B$9</f>
        <v>DISTSEC</v>
      </c>
      <c r="D734" s="24">
        <f>+COSS!H1677</f>
        <v>0</v>
      </c>
      <c r="E734" s="24">
        <f>+COSS!I1677</f>
        <v>0</v>
      </c>
      <c r="F734" s="24">
        <f>+COSS!J1677</f>
        <v>0</v>
      </c>
      <c r="G734" s="24">
        <f>+COSS!K1677</f>
        <v>0</v>
      </c>
      <c r="H734" s="24">
        <f>+COSS!L1677</f>
        <v>0</v>
      </c>
      <c r="I734" s="24">
        <f>+COSS!M1677</f>
        <v>0</v>
      </c>
      <c r="J734" s="24">
        <f>+COSS!O1677</f>
        <v>0</v>
      </c>
      <c r="K734" s="24">
        <f>+COSS!P1677</f>
        <v>0</v>
      </c>
      <c r="L734" s="24">
        <f>+COSS!Q1677</f>
        <v>0</v>
      </c>
      <c r="M734" s="24">
        <f>+COSS!R1677</f>
        <v>0</v>
      </c>
      <c r="N734" s="24">
        <f>+COSS!T1677</f>
        <v>0</v>
      </c>
      <c r="O734" s="24">
        <f>+COSS!U1677</f>
        <v>0</v>
      </c>
      <c r="P734" s="24">
        <f>+COSS!V1677</f>
        <v>0</v>
      </c>
      <c r="Q734" s="24">
        <f>+COSS!W1677</f>
        <v>0</v>
      </c>
      <c r="R734" s="24">
        <f>+COSS!Y1677</f>
        <v>0</v>
      </c>
      <c r="S734" s="24">
        <f>+COSS!Z1677</f>
        <v>0</v>
      </c>
      <c r="T734" s="24">
        <f>+COSS!AB1677</f>
        <v>0</v>
      </c>
      <c r="U734" s="24">
        <f>+COSS!AC1677</f>
        <v>0</v>
      </c>
      <c r="V734" s="24">
        <f>+COSS!AD1677</f>
        <v>0</v>
      </c>
    </row>
    <row r="735" spans="1:22">
      <c r="B735" s="18" t="str">
        <f>$B$10</f>
        <v>ENERGY</v>
      </c>
      <c r="D735" s="24">
        <f>+COSS!H1678</f>
        <v>0</v>
      </c>
      <c r="E735" s="24">
        <f>+COSS!I1678</f>
        <v>0</v>
      </c>
      <c r="F735" s="24">
        <f>+COSS!J1678</f>
        <v>0</v>
      </c>
      <c r="G735" s="24">
        <f>+COSS!K1678</f>
        <v>0</v>
      </c>
      <c r="H735" s="24">
        <f>+COSS!L1678</f>
        <v>0</v>
      </c>
      <c r="I735" s="24">
        <f>+COSS!M1678</f>
        <v>0</v>
      </c>
      <c r="J735" s="24">
        <f>+COSS!O1678</f>
        <v>0</v>
      </c>
      <c r="K735" s="24">
        <f>+COSS!P1678</f>
        <v>0</v>
      </c>
      <c r="L735" s="24">
        <f>+COSS!Q1678</f>
        <v>0</v>
      </c>
      <c r="M735" s="24">
        <f>+COSS!R1678</f>
        <v>0</v>
      </c>
      <c r="N735" s="24">
        <f>+COSS!T1678</f>
        <v>0</v>
      </c>
      <c r="O735" s="24">
        <f>+COSS!U1678</f>
        <v>0</v>
      </c>
      <c r="P735" s="24">
        <f>+COSS!V1678</f>
        <v>0</v>
      </c>
      <c r="Q735" s="24">
        <f>+COSS!W1678</f>
        <v>0</v>
      </c>
      <c r="R735" s="24">
        <f>+COSS!Y1678</f>
        <v>0</v>
      </c>
      <c r="S735" s="24">
        <f>+COSS!Z1678</f>
        <v>0</v>
      </c>
      <c r="T735" s="24">
        <f>+COSS!AB1678</f>
        <v>0</v>
      </c>
      <c r="U735" s="24">
        <f>+COSS!AC1678</f>
        <v>0</v>
      </c>
      <c r="V735" s="24">
        <f>+COSS!AD1678</f>
        <v>0</v>
      </c>
    </row>
    <row r="736" spans="1:22">
      <c r="B736" s="18" t="str">
        <f>$B$11</f>
        <v>CUSTOMER</v>
      </c>
      <c r="D736" s="24">
        <f>+COSS!H1679</f>
        <v>8570068</v>
      </c>
      <c r="E736" s="24">
        <f>+COSS!I1679</f>
        <v>5460777.8413729686</v>
      </c>
      <c r="F736" s="24">
        <f>+COSS!J1679</f>
        <v>955523.12187107652</v>
      </c>
      <c r="G736" s="24">
        <f>+COSS!K1679</f>
        <v>268360.87678470579</v>
      </c>
      <c r="H736" s="24">
        <f>+COSS!L1679</f>
        <v>3120.0101936513715</v>
      </c>
      <c r="I736" s="24">
        <f>+COSS!M1679</f>
        <v>240.00078412702857</v>
      </c>
      <c r="J736" s="24">
        <f>+COSS!O1679</f>
        <v>23480.076713760962</v>
      </c>
      <c r="K736" s="24">
        <f>+COSS!P1679</f>
        <v>2360.007710582448</v>
      </c>
      <c r="L736" s="24">
        <f>+COSS!Q1679</f>
        <v>680.00222169324763</v>
      </c>
      <c r="M736" s="24">
        <f>+COSS!R1679</f>
        <v>80.000261375676189</v>
      </c>
      <c r="N736" s="24">
        <f>+COSS!T1679</f>
        <v>160.00052275135238</v>
      </c>
      <c r="O736" s="24">
        <f>+COSS!U1679</f>
        <v>1400.0045740743333</v>
      </c>
      <c r="P736" s="24">
        <f>+COSS!V1679</f>
        <v>1000.0032671959525</v>
      </c>
      <c r="Q736" s="24">
        <f>+COSS!W1679</f>
        <v>120.00039206351428</v>
      </c>
      <c r="R736" s="24">
        <f>+COSS!Y1679</f>
        <v>6440.0210407419336</v>
      </c>
      <c r="S736" s="24">
        <f>+COSS!Z1679</f>
        <v>40.000130687838094</v>
      </c>
      <c r="T736" s="24">
        <f>+COSS!AB1679</f>
        <v>400.001306878381</v>
      </c>
      <c r="U736" s="24">
        <f>+COSS!AC1679</f>
        <v>1843686.0236638335</v>
      </c>
      <c r="V736" s="24">
        <f>+COSS!AD1679</f>
        <v>2200.0071878310951</v>
      </c>
    </row>
    <row r="737" spans="1:22">
      <c r="B737" s="18" t="str">
        <f>$B$12</f>
        <v>TOTAL</v>
      </c>
      <c r="D737" s="24">
        <f>+COSS!H1680</f>
        <v>8570068</v>
      </c>
      <c r="E737" s="24">
        <f>+COSS!I1680</f>
        <v>5460777.8413729686</v>
      </c>
      <c r="F737" s="24">
        <f>+COSS!J1680</f>
        <v>955523.12187107652</v>
      </c>
      <c r="G737" s="24">
        <f>+COSS!K1680</f>
        <v>268360.87678470579</v>
      </c>
      <c r="H737" s="24">
        <f>+COSS!L1680</f>
        <v>3120.0101936513715</v>
      </c>
      <c r="I737" s="24">
        <f>+COSS!M1680</f>
        <v>240.00078412702857</v>
      </c>
      <c r="J737" s="24">
        <f>+COSS!O1680</f>
        <v>23480.076713760962</v>
      </c>
      <c r="K737" s="24">
        <f>+COSS!P1680</f>
        <v>2360.007710582448</v>
      </c>
      <c r="L737" s="24">
        <f>+COSS!Q1680</f>
        <v>680.00222169324763</v>
      </c>
      <c r="M737" s="24">
        <f>+COSS!R1680</f>
        <v>80.000261375676189</v>
      </c>
      <c r="N737" s="24">
        <f>+COSS!T1680</f>
        <v>160.00052275135238</v>
      </c>
      <c r="O737" s="24">
        <f>+COSS!U1680</f>
        <v>1400.0045740743333</v>
      </c>
      <c r="P737" s="24">
        <f>+COSS!V1680</f>
        <v>1000.0032671959525</v>
      </c>
      <c r="Q737" s="24">
        <f>+COSS!W1680</f>
        <v>120.00039206351428</v>
      </c>
      <c r="R737" s="24">
        <f>+COSS!Y1680</f>
        <v>6440.0210407419336</v>
      </c>
      <c r="S737" s="24">
        <f>+COSS!Z1680</f>
        <v>40.000130687838094</v>
      </c>
      <c r="T737" s="24">
        <f>+COSS!AB1680</f>
        <v>400.001306878381</v>
      </c>
      <c r="U737" s="24">
        <f>+COSS!AC1680</f>
        <v>1843686.0236638335</v>
      </c>
      <c r="V737" s="24">
        <f>+COSS!AD1680</f>
        <v>2200.0071878310951</v>
      </c>
    </row>
    <row r="738" spans="1:22">
      <c r="A738" s="130" t="s">
        <v>82</v>
      </c>
      <c r="B738" s="18" t="str">
        <f>$B$5</f>
        <v>PRODUCTION</v>
      </c>
      <c r="C738" s="22"/>
      <c r="D738" s="23">
        <f t="shared" ref="D738:D745" si="526">SUM(E738:V738)</f>
        <v>0</v>
      </c>
      <c r="E738" s="23">
        <f>E730/$D$737</f>
        <v>0</v>
      </c>
      <c r="F738" s="23">
        <f t="shared" ref="F738:V738" si="527">F730/$D$737</f>
        <v>0</v>
      </c>
      <c r="G738" s="23">
        <f t="shared" si="527"/>
        <v>0</v>
      </c>
      <c r="H738" s="23">
        <f t="shared" si="527"/>
        <v>0</v>
      </c>
      <c r="I738" s="23">
        <f t="shared" ref="I738:I744" si="528">I730/$D$737</f>
        <v>0</v>
      </c>
      <c r="J738" s="23">
        <f t="shared" si="527"/>
        <v>0</v>
      </c>
      <c r="K738" s="23">
        <f t="shared" si="527"/>
        <v>0</v>
      </c>
      <c r="L738" s="23">
        <f t="shared" si="527"/>
        <v>0</v>
      </c>
      <c r="M738" s="23">
        <f t="shared" ref="M738:N744" si="529">M730/$D$737</f>
        <v>0</v>
      </c>
      <c r="N738" s="23">
        <f t="shared" si="529"/>
        <v>0</v>
      </c>
      <c r="O738" s="23">
        <f t="shared" si="527"/>
        <v>0</v>
      </c>
      <c r="P738" s="23">
        <f t="shared" si="527"/>
        <v>0</v>
      </c>
      <c r="Q738" s="23">
        <f t="shared" ref="Q738:Q744" si="530">Q730/$D$737</f>
        <v>0</v>
      </c>
      <c r="R738" s="23">
        <f t="shared" si="527"/>
        <v>0</v>
      </c>
      <c r="S738" s="23">
        <f t="shared" si="527"/>
        <v>0</v>
      </c>
      <c r="T738" s="23">
        <f t="shared" si="527"/>
        <v>0</v>
      </c>
      <c r="U738" s="23">
        <f t="shared" ref="U738:U744" si="531">U730/$D$737</f>
        <v>0</v>
      </c>
      <c r="V738" s="23">
        <f t="shared" si="527"/>
        <v>0</v>
      </c>
    </row>
    <row r="739" spans="1:22">
      <c r="A739" s="18" t="str">
        <f t="shared" ref="A739:A745" si="532">A738</f>
        <v>EXP_OM_CUSTSERV</v>
      </c>
      <c r="B739" s="18" t="str">
        <f>$B$6</f>
        <v>BULKTRAN</v>
      </c>
      <c r="C739" s="22"/>
      <c r="D739" s="23">
        <f t="shared" si="526"/>
        <v>0</v>
      </c>
      <c r="E739" s="23">
        <f t="shared" ref="E739:V739" si="533">E731/$D$737</f>
        <v>0</v>
      </c>
      <c r="F739" s="23">
        <f t="shared" si="533"/>
        <v>0</v>
      </c>
      <c r="G739" s="23">
        <f t="shared" si="533"/>
        <v>0</v>
      </c>
      <c r="H739" s="23">
        <f t="shared" si="533"/>
        <v>0</v>
      </c>
      <c r="I739" s="23">
        <f t="shared" si="528"/>
        <v>0</v>
      </c>
      <c r="J739" s="23">
        <f t="shared" si="533"/>
        <v>0</v>
      </c>
      <c r="K739" s="23">
        <f t="shared" si="533"/>
        <v>0</v>
      </c>
      <c r="L739" s="23">
        <f t="shared" si="533"/>
        <v>0</v>
      </c>
      <c r="M739" s="23">
        <f t="shared" si="529"/>
        <v>0</v>
      </c>
      <c r="N739" s="23">
        <f t="shared" si="529"/>
        <v>0</v>
      </c>
      <c r="O739" s="23">
        <f t="shared" si="533"/>
        <v>0</v>
      </c>
      <c r="P739" s="23">
        <f t="shared" si="533"/>
        <v>0</v>
      </c>
      <c r="Q739" s="23">
        <f t="shared" si="530"/>
        <v>0</v>
      </c>
      <c r="R739" s="23">
        <f t="shared" si="533"/>
        <v>0</v>
      </c>
      <c r="S739" s="23">
        <f t="shared" si="533"/>
        <v>0</v>
      </c>
      <c r="T739" s="23">
        <f t="shared" si="533"/>
        <v>0</v>
      </c>
      <c r="U739" s="23">
        <f t="shared" si="531"/>
        <v>0</v>
      </c>
      <c r="V739" s="23">
        <f t="shared" si="533"/>
        <v>0</v>
      </c>
    </row>
    <row r="740" spans="1:22">
      <c r="A740" s="18" t="str">
        <f t="shared" si="532"/>
        <v>EXP_OM_CUSTSERV</v>
      </c>
      <c r="B740" s="18" t="str">
        <f>$B$7</f>
        <v>SUBTRAN</v>
      </c>
      <c r="C740" s="22"/>
      <c r="D740" s="23">
        <f t="shared" si="526"/>
        <v>0</v>
      </c>
      <c r="E740" s="23">
        <f t="shared" ref="E740:V740" si="534">E732/$D$737</f>
        <v>0</v>
      </c>
      <c r="F740" s="23">
        <f t="shared" si="534"/>
        <v>0</v>
      </c>
      <c r="G740" s="23">
        <f t="shared" si="534"/>
        <v>0</v>
      </c>
      <c r="H740" s="23">
        <f t="shared" si="534"/>
        <v>0</v>
      </c>
      <c r="I740" s="23">
        <f t="shared" si="528"/>
        <v>0</v>
      </c>
      <c r="J740" s="23">
        <f t="shared" si="534"/>
        <v>0</v>
      </c>
      <c r="K740" s="23">
        <f t="shared" si="534"/>
        <v>0</v>
      </c>
      <c r="L740" s="23">
        <f t="shared" si="534"/>
        <v>0</v>
      </c>
      <c r="M740" s="23">
        <f t="shared" si="529"/>
        <v>0</v>
      </c>
      <c r="N740" s="23">
        <f t="shared" si="529"/>
        <v>0</v>
      </c>
      <c r="O740" s="23">
        <f t="shared" si="534"/>
        <v>0</v>
      </c>
      <c r="P740" s="23">
        <f t="shared" si="534"/>
        <v>0</v>
      </c>
      <c r="Q740" s="23">
        <f t="shared" si="530"/>
        <v>0</v>
      </c>
      <c r="R740" s="23">
        <f t="shared" si="534"/>
        <v>0</v>
      </c>
      <c r="S740" s="23">
        <f t="shared" si="534"/>
        <v>0</v>
      </c>
      <c r="T740" s="23">
        <f t="shared" si="534"/>
        <v>0</v>
      </c>
      <c r="U740" s="23">
        <f t="shared" si="531"/>
        <v>0</v>
      </c>
      <c r="V740" s="23">
        <f t="shared" si="534"/>
        <v>0</v>
      </c>
    </row>
    <row r="741" spans="1:22">
      <c r="A741" s="18" t="str">
        <f t="shared" si="532"/>
        <v>EXP_OM_CUSTSERV</v>
      </c>
      <c r="B741" s="18" t="str">
        <f>$B$8</f>
        <v>DISTPRI</v>
      </c>
      <c r="C741" s="22"/>
      <c r="D741" s="23">
        <f t="shared" si="526"/>
        <v>0</v>
      </c>
      <c r="E741" s="23">
        <f t="shared" ref="E741:V741" si="535">E733/$D$737</f>
        <v>0</v>
      </c>
      <c r="F741" s="23">
        <f t="shared" si="535"/>
        <v>0</v>
      </c>
      <c r="G741" s="23">
        <f t="shared" si="535"/>
        <v>0</v>
      </c>
      <c r="H741" s="23">
        <f t="shared" si="535"/>
        <v>0</v>
      </c>
      <c r="I741" s="23">
        <f t="shared" si="528"/>
        <v>0</v>
      </c>
      <c r="J741" s="23">
        <f t="shared" si="535"/>
        <v>0</v>
      </c>
      <c r="K741" s="23">
        <f t="shared" si="535"/>
        <v>0</v>
      </c>
      <c r="L741" s="23">
        <f t="shared" si="535"/>
        <v>0</v>
      </c>
      <c r="M741" s="23">
        <f t="shared" si="529"/>
        <v>0</v>
      </c>
      <c r="N741" s="23">
        <f t="shared" si="529"/>
        <v>0</v>
      </c>
      <c r="O741" s="23">
        <f t="shared" si="535"/>
        <v>0</v>
      </c>
      <c r="P741" s="23">
        <f t="shared" si="535"/>
        <v>0</v>
      </c>
      <c r="Q741" s="23">
        <f t="shared" si="530"/>
        <v>0</v>
      </c>
      <c r="R741" s="23">
        <f t="shared" si="535"/>
        <v>0</v>
      </c>
      <c r="S741" s="23">
        <f t="shared" si="535"/>
        <v>0</v>
      </c>
      <c r="T741" s="23">
        <f t="shared" si="535"/>
        <v>0</v>
      </c>
      <c r="U741" s="23">
        <f t="shared" si="531"/>
        <v>0</v>
      </c>
      <c r="V741" s="23">
        <f t="shared" si="535"/>
        <v>0</v>
      </c>
    </row>
    <row r="742" spans="1:22">
      <c r="A742" s="18" t="str">
        <f t="shared" si="532"/>
        <v>EXP_OM_CUSTSERV</v>
      </c>
      <c r="B742" s="18" t="str">
        <f>$B$9</f>
        <v>DISTSEC</v>
      </c>
      <c r="C742" s="22"/>
      <c r="D742" s="23">
        <f t="shared" si="526"/>
        <v>0</v>
      </c>
      <c r="E742" s="23">
        <f t="shared" ref="E742:V742" si="536">E734/$D$737</f>
        <v>0</v>
      </c>
      <c r="F742" s="23">
        <f t="shared" si="536"/>
        <v>0</v>
      </c>
      <c r="G742" s="23">
        <f t="shared" si="536"/>
        <v>0</v>
      </c>
      <c r="H742" s="23">
        <f t="shared" si="536"/>
        <v>0</v>
      </c>
      <c r="I742" s="23">
        <f t="shared" si="528"/>
        <v>0</v>
      </c>
      <c r="J742" s="23">
        <f t="shared" si="536"/>
        <v>0</v>
      </c>
      <c r="K742" s="23">
        <f t="shared" si="536"/>
        <v>0</v>
      </c>
      <c r="L742" s="23">
        <f t="shared" si="536"/>
        <v>0</v>
      </c>
      <c r="M742" s="23">
        <f t="shared" si="529"/>
        <v>0</v>
      </c>
      <c r="N742" s="23">
        <f t="shared" si="529"/>
        <v>0</v>
      </c>
      <c r="O742" s="23">
        <f t="shared" si="536"/>
        <v>0</v>
      </c>
      <c r="P742" s="23">
        <f t="shared" si="536"/>
        <v>0</v>
      </c>
      <c r="Q742" s="23">
        <f t="shared" si="530"/>
        <v>0</v>
      </c>
      <c r="R742" s="23">
        <f t="shared" si="536"/>
        <v>0</v>
      </c>
      <c r="S742" s="23">
        <f t="shared" si="536"/>
        <v>0</v>
      </c>
      <c r="T742" s="23">
        <f t="shared" si="536"/>
        <v>0</v>
      </c>
      <c r="U742" s="23">
        <f t="shared" si="531"/>
        <v>0</v>
      </c>
      <c r="V742" s="23">
        <f t="shared" si="536"/>
        <v>0</v>
      </c>
    </row>
    <row r="743" spans="1:22">
      <c r="A743" s="18" t="str">
        <f t="shared" si="532"/>
        <v>EXP_OM_CUSTSERV</v>
      </c>
      <c r="B743" s="18" t="str">
        <f>$B$10</f>
        <v>ENERGY</v>
      </c>
      <c r="C743" s="22"/>
      <c r="D743" s="23">
        <f t="shared" si="526"/>
        <v>0</v>
      </c>
      <c r="E743" s="23">
        <f t="shared" ref="E743:V743" si="537">E735/$D$737</f>
        <v>0</v>
      </c>
      <c r="F743" s="23">
        <f t="shared" si="537"/>
        <v>0</v>
      </c>
      <c r="G743" s="23">
        <f t="shared" si="537"/>
        <v>0</v>
      </c>
      <c r="H743" s="23">
        <f t="shared" si="537"/>
        <v>0</v>
      </c>
      <c r="I743" s="23">
        <f t="shared" si="528"/>
        <v>0</v>
      </c>
      <c r="J743" s="23">
        <f t="shared" si="537"/>
        <v>0</v>
      </c>
      <c r="K743" s="23">
        <f t="shared" si="537"/>
        <v>0</v>
      </c>
      <c r="L743" s="23">
        <f t="shared" si="537"/>
        <v>0</v>
      </c>
      <c r="M743" s="23">
        <f t="shared" si="529"/>
        <v>0</v>
      </c>
      <c r="N743" s="23">
        <f t="shared" si="529"/>
        <v>0</v>
      </c>
      <c r="O743" s="23">
        <f t="shared" si="537"/>
        <v>0</v>
      </c>
      <c r="P743" s="23">
        <f t="shared" si="537"/>
        <v>0</v>
      </c>
      <c r="Q743" s="23">
        <f t="shared" si="530"/>
        <v>0</v>
      </c>
      <c r="R743" s="23">
        <f t="shared" si="537"/>
        <v>0</v>
      </c>
      <c r="S743" s="23">
        <f t="shared" si="537"/>
        <v>0</v>
      </c>
      <c r="T743" s="23">
        <f t="shared" si="537"/>
        <v>0</v>
      </c>
      <c r="U743" s="23">
        <f t="shared" si="531"/>
        <v>0</v>
      </c>
      <c r="V743" s="23">
        <f t="shared" si="537"/>
        <v>0</v>
      </c>
    </row>
    <row r="744" spans="1:22">
      <c r="A744" s="18" t="str">
        <f t="shared" si="532"/>
        <v>EXP_OM_CUSTSERV</v>
      </c>
      <c r="B744" s="18" t="str">
        <f>$B$11</f>
        <v>CUSTOMER</v>
      </c>
      <c r="C744" s="22"/>
      <c r="D744" s="23">
        <f t="shared" si="526"/>
        <v>0.99999999999999978</v>
      </c>
      <c r="E744" s="23">
        <f>E736/$D$737</f>
        <v>0.63719189175313062</v>
      </c>
      <c r="F744" s="23">
        <f t="shared" ref="F744:V744" si="538">F736/$D$737</f>
        <v>0.1114953955874185</v>
      </c>
      <c r="G744" s="23">
        <f t="shared" si="538"/>
        <v>3.1313739492464444E-2</v>
      </c>
      <c r="H744" s="23">
        <f t="shared" si="538"/>
        <v>3.6405897755436379E-4</v>
      </c>
      <c r="I744" s="23">
        <f t="shared" si="528"/>
        <v>2.8004536734951062E-5</v>
      </c>
      <c r="J744" s="23">
        <f t="shared" si="538"/>
        <v>2.7397771772360454E-3</v>
      </c>
      <c r="K744" s="23">
        <f t="shared" si="538"/>
        <v>2.7537794456035212E-4</v>
      </c>
      <c r="L744" s="23">
        <f t="shared" si="538"/>
        <v>7.934618741569468E-5</v>
      </c>
      <c r="M744" s="23">
        <f t="shared" si="529"/>
        <v>9.3348455783170206E-6</v>
      </c>
      <c r="N744" s="23">
        <f t="shared" si="529"/>
        <v>1.8669691156634041E-5</v>
      </c>
      <c r="O744" s="23">
        <f t="shared" si="538"/>
        <v>1.6335979762054786E-4</v>
      </c>
      <c r="P744" s="23">
        <f t="shared" si="538"/>
        <v>1.1668556972896276E-4</v>
      </c>
      <c r="Q744" s="23">
        <f t="shared" si="530"/>
        <v>1.4002268367475531E-5</v>
      </c>
      <c r="R744" s="23">
        <f t="shared" si="538"/>
        <v>7.5145506905452018E-4</v>
      </c>
      <c r="S744" s="23">
        <f t="shared" si="538"/>
        <v>4.6674227891585103E-6</v>
      </c>
      <c r="T744" s="23">
        <f t="shared" si="538"/>
        <v>4.6674227891585107E-5</v>
      </c>
      <c r="U744" s="23">
        <f t="shared" si="531"/>
        <v>0.21513085119789405</v>
      </c>
      <c r="V744" s="23">
        <f t="shared" si="538"/>
        <v>2.5670825340371806E-4</v>
      </c>
    </row>
    <row r="745" spans="1:22">
      <c r="A745" s="18" t="str">
        <f t="shared" si="532"/>
        <v>EXP_OM_CUSTSERV</v>
      </c>
      <c r="B745" s="18" t="str">
        <f>$B$12</f>
        <v>TOTAL</v>
      </c>
      <c r="C745" s="22"/>
      <c r="D745" s="23">
        <f t="shared" si="526"/>
        <v>0.99999999999999978</v>
      </c>
      <c r="E745" s="23">
        <f t="shared" ref="E745:V745" si="539">SUM(E738:E744)</f>
        <v>0.63719189175313062</v>
      </c>
      <c r="F745" s="23">
        <f t="shared" si="539"/>
        <v>0.1114953955874185</v>
      </c>
      <c r="G745" s="23">
        <f t="shared" si="539"/>
        <v>3.1313739492464444E-2</v>
      </c>
      <c r="H745" s="23">
        <f t="shared" si="539"/>
        <v>3.6405897755436379E-4</v>
      </c>
      <c r="I745" s="23">
        <f t="shared" si="539"/>
        <v>2.8004536734951062E-5</v>
      </c>
      <c r="J745" s="23">
        <f t="shared" si="539"/>
        <v>2.7397771772360454E-3</v>
      </c>
      <c r="K745" s="23">
        <f t="shared" si="539"/>
        <v>2.7537794456035212E-4</v>
      </c>
      <c r="L745" s="23">
        <f t="shared" si="539"/>
        <v>7.934618741569468E-5</v>
      </c>
      <c r="M745" s="23">
        <f t="shared" si="539"/>
        <v>9.3348455783170206E-6</v>
      </c>
      <c r="N745" s="23">
        <f t="shared" si="539"/>
        <v>1.8669691156634041E-5</v>
      </c>
      <c r="O745" s="23">
        <f t="shared" si="539"/>
        <v>1.6335979762054786E-4</v>
      </c>
      <c r="P745" s="23">
        <f t="shared" si="539"/>
        <v>1.1668556972896276E-4</v>
      </c>
      <c r="Q745" s="23">
        <f t="shared" si="539"/>
        <v>1.4002268367475531E-5</v>
      </c>
      <c r="R745" s="23">
        <f t="shared" si="539"/>
        <v>7.5145506905452018E-4</v>
      </c>
      <c r="S745" s="23">
        <f t="shared" si="539"/>
        <v>4.6674227891585103E-6</v>
      </c>
      <c r="T745" s="23">
        <f t="shared" si="539"/>
        <v>4.6674227891585107E-5</v>
      </c>
      <c r="U745" s="23">
        <f t="shared" si="539"/>
        <v>0.21513085119789405</v>
      </c>
      <c r="V745" s="23">
        <f t="shared" si="539"/>
        <v>2.5670825340371806E-4</v>
      </c>
    </row>
    <row r="747" spans="1:22" ht="12">
      <c r="A747" s="38" t="s">
        <v>19</v>
      </c>
      <c r="B747" s="18" t="str">
        <f>$B$5</f>
        <v>PRODUCTION</v>
      </c>
      <c r="D747" s="24">
        <f ca="1">COSS!H1823-COSS!H1205-COSS!H1213-COSS!H1093</f>
        <v>64750666.168487608</v>
      </c>
      <c r="E747" s="24">
        <f ca="1">COSS!I1823-COSS!I1205-COSS!I1213-COSS!I1093</f>
        <v>31875180.016583726</v>
      </c>
      <c r="F747" s="24">
        <f ca="1">COSS!J1823-COSS!J1205-COSS!J1213-COSS!J1093</f>
        <v>1578902.0985129217</v>
      </c>
      <c r="G747" s="24">
        <f ca="1">COSS!K1823-COSS!K1205-COSS!K1213-COSS!K1093</f>
        <v>5780778.8279588297</v>
      </c>
      <c r="H747" s="24">
        <f ca="1">COSS!L1823-COSS!L1205-COSS!L1213-COSS!L1093</f>
        <v>181874.57889216463</v>
      </c>
      <c r="I747" s="24">
        <f ca="1">COSS!M1823-COSS!M1205-COSS!M1213-COSS!M1093</f>
        <v>17060.285332554806</v>
      </c>
      <c r="J747" s="24">
        <f ca="1">COSS!O1823-COSS!O1205-COSS!O1213-COSS!O1093</f>
        <v>4394571.2608382124</v>
      </c>
      <c r="K747" s="24">
        <f ca="1">COSS!P1823-COSS!P1205-COSS!P1213-COSS!P1093</f>
        <v>818999.36622016423</v>
      </c>
      <c r="L747" s="24">
        <f ca="1">COSS!Q1823-COSS!Q1205-COSS!Q1213-COSS!Q1093</f>
        <v>369954.85392653645</v>
      </c>
      <c r="M747" s="24">
        <f ca="1">COSS!R1823-COSS!R1205-COSS!R1213-COSS!R1093</f>
        <v>16633.547371400986</v>
      </c>
      <c r="N747" s="24">
        <f ca="1">COSS!T1823-COSS!T1205-COSS!T1213-COSS!T1093</f>
        <v>153341.96817129006</v>
      </c>
      <c r="O747" s="24">
        <f ca="1">COSS!U1823-COSS!U1205-COSS!U1213-COSS!U1093</f>
        <v>2510405.2188901571</v>
      </c>
      <c r="P747" s="24">
        <f ca="1">COSS!V1823-COSS!V1205-COSS!V1213-COSS!V1093</f>
        <v>13269302.052137837</v>
      </c>
      <c r="Q747" s="24">
        <f ca="1">COSS!W1823-COSS!W1205-COSS!W1213-COSS!W1093</f>
        <v>2394606.6952760122</v>
      </c>
      <c r="R747" s="24">
        <f ca="1">COSS!Y1823-COSS!Y1205-COSS!Y1213-COSS!Y1093</f>
        <v>1348944.3383204085</v>
      </c>
      <c r="S747" s="24">
        <f ca="1">COSS!Z1823-COSS!Z1205-COSS!Z1213-COSS!Z1093</f>
        <v>22585.672049773802</v>
      </c>
      <c r="T747" s="24">
        <f ca="1">COSS!AB1823-COSS!AB1205-COSS!AB1213-COSS!AB1093</f>
        <v>17525.388005627392</v>
      </c>
      <c r="U747" s="24">
        <f ca="1">COSS!AC1823-COSS!AC1205-COSS!AC1213-COSS!AC1093</f>
        <v>0</v>
      </c>
      <c r="V747" s="24">
        <f ca="1">COSS!AD1823-COSS!AD1205-COSS!AD1213-COSS!AD1093</f>
        <v>0</v>
      </c>
    </row>
    <row r="748" spans="1:22">
      <c r="A748" s="18" t="s">
        <v>611</v>
      </c>
      <c r="B748" s="18" t="str">
        <f>$B$6</f>
        <v>BULKTRAN</v>
      </c>
      <c r="D748" s="24">
        <f ca="1">COSS!H1824-COSS!H1206-COSS!H1214-COSS!H1094</f>
        <v>6210604.1150341416</v>
      </c>
      <c r="E748" s="24">
        <f ca="1">COSS!I1824-COSS!I1206-COSS!I1214-COSS!I1094</f>
        <v>3049799.4951108019</v>
      </c>
      <c r="F748" s="24">
        <f ca="1">COSS!J1824-COSS!J1206-COSS!J1214-COSS!J1094</f>
        <v>152294.01318576137</v>
      </c>
      <c r="G748" s="24">
        <f ca="1">COSS!K1824-COSS!K1206-COSS!K1214-COSS!K1094</f>
        <v>556520.54647807486</v>
      </c>
      <c r="H748" s="24">
        <f ca="1">COSS!L1824-COSS!L1206-COSS!L1214-COSS!L1094</f>
        <v>17495.53164660919</v>
      </c>
      <c r="I748" s="24">
        <f ca="1">COSS!M1824-COSS!M1206-COSS!M1214-COSS!M1094</f>
        <v>1674.6085046675457</v>
      </c>
      <c r="J748" s="24">
        <f ca="1">COSS!O1824-COSS!O1206-COSS!O1214-COSS!O1094</f>
        <v>423030.68767053186</v>
      </c>
      <c r="K748" s="24">
        <f ca="1">COSS!P1824-COSS!P1206-COSS!P1214-COSS!P1094</f>
        <v>78900.271090501497</v>
      </c>
      <c r="L748" s="24">
        <f ca="1">COSS!Q1824-COSS!Q1206-COSS!Q1214-COSS!Q1094</f>
        <v>35597.458987729013</v>
      </c>
      <c r="M748" s="24">
        <f ca="1">COSS!R1824-COSS!R1206-COSS!R1214-COSS!R1094</f>
        <v>1599.3873868385413</v>
      </c>
      <c r="N748" s="24">
        <f ca="1">COSS!T1824-COSS!T1206-COSS!T1214-COSS!T1094</f>
        <v>14701.797302021718</v>
      </c>
      <c r="O748" s="24">
        <f ca="1">COSS!U1824-COSS!U1206-COSS!U1214-COSS!U1094</f>
        <v>241134.46866018506</v>
      </c>
      <c r="P748" s="24">
        <f ca="1">COSS!V1824-COSS!V1206-COSS!V1214-COSS!V1094</f>
        <v>1274809.8383235908</v>
      </c>
      <c r="Q748" s="24">
        <f ca="1">COSS!W1824-COSS!W1206-COSS!W1214-COSS!W1094</f>
        <v>229550.09834590333</v>
      </c>
      <c r="R748" s="24">
        <f ca="1">COSS!Y1824-COSS!Y1206-COSS!Y1214-COSS!Y1094</f>
        <v>129636.87669965299</v>
      </c>
      <c r="S748" s="24">
        <f ca="1">COSS!Z1824-COSS!Z1206-COSS!Z1214-COSS!Z1094</f>
        <v>2167.3221308205761</v>
      </c>
      <c r="T748" s="24">
        <f ca="1">COSS!AB1824-COSS!AB1206-COSS!AB1214-COSS!AB1094</f>
        <v>1691.7135104514039</v>
      </c>
      <c r="U748" s="24">
        <f ca="1">COSS!AC1824-COSS!AC1206-COSS!AC1214-COSS!AC1094</f>
        <v>0</v>
      </c>
      <c r="V748" s="24">
        <f ca="1">COSS!AD1824-COSS!AD1206-COSS!AD1214-COSS!AD1094</f>
        <v>0</v>
      </c>
    </row>
    <row r="749" spans="1:22">
      <c r="B749" s="18" t="str">
        <f>$B$7</f>
        <v>SUBTRAN</v>
      </c>
      <c r="D749" s="24">
        <f ca="1">COSS!H1825-COSS!H1207-COSS!H1215-COSS!H1095</f>
        <v>1366373.9364833999</v>
      </c>
      <c r="E749" s="24">
        <f ca="1">COSS!I1825-COSS!I1207-COSS!I1215-COSS!I1095</f>
        <v>663205.73128263862</v>
      </c>
      <c r="F749" s="24">
        <f ca="1">COSS!J1825-COSS!J1207-COSS!J1215-COSS!J1095</f>
        <v>32316.84063442998</v>
      </c>
      <c r="G749" s="24">
        <f ca="1">COSS!K1825-COSS!K1207-COSS!K1215-COSS!K1095</f>
        <v>117301.70750345406</v>
      </c>
      <c r="H749" s="24">
        <f ca="1">COSS!L1825-COSS!L1207-COSS!L1215-COSS!L1095</f>
        <v>3618.9496958959317</v>
      </c>
      <c r="I749" s="24">
        <f ca="1">COSS!M1825-COSS!M1207-COSS!M1215-COSS!M1095</f>
        <v>462.03051613191263</v>
      </c>
      <c r="J749" s="24">
        <f ca="1">COSS!O1825-COSS!O1207-COSS!O1215-COSS!O1095</f>
        <v>88621.262345993615</v>
      </c>
      <c r="K749" s="24">
        <f ca="1">COSS!P1825-COSS!P1207-COSS!P1215-COSS!P1095</f>
        <v>16489.861834083731</v>
      </c>
      <c r="L749" s="24">
        <f ca="1">COSS!Q1825-COSS!Q1207-COSS!Q1215-COSS!Q1095</f>
        <v>9796.7970303498296</v>
      </c>
      <c r="M749" s="24">
        <f ca="1">COSS!R1825-COSS!R1207-COSS!R1215-COSS!R1095</f>
        <v>0</v>
      </c>
      <c r="N749" s="24">
        <f ca="1">COSS!T1825-COSS!T1207-COSS!T1215-COSS!T1095</f>
        <v>3079.3697798778171</v>
      </c>
      <c r="O749" s="24">
        <f ca="1">COSS!U1825-COSS!U1207-COSS!U1215-COSS!U1095</f>
        <v>50519.262492359412</v>
      </c>
      <c r="P749" s="24">
        <f ca="1">COSS!V1825-COSS!V1207-COSS!V1215-COSS!V1095</f>
        <v>352059.80331342446</v>
      </c>
      <c r="Q749" s="24">
        <f ca="1">COSS!W1825-COSS!W1207-COSS!W1215-COSS!W1095</f>
        <v>0</v>
      </c>
      <c r="R749" s="24">
        <f ca="1">COSS!Y1825-COSS!Y1207-COSS!Y1215-COSS!Y1095</f>
        <v>26618.532098380834</v>
      </c>
      <c r="S749" s="24">
        <f ca="1">COSS!Z1825-COSS!Z1207-COSS!Z1215-COSS!Z1095</f>
        <v>442.94260053647815</v>
      </c>
      <c r="T749" s="24">
        <f ca="1">COSS!AB1825-COSS!AB1207-COSS!AB1215-COSS!AB1095</f>
        <v>357.36712220775428</v>
      </c>
      <c r="U749" s="24">
        <f ca="1">COSS!AC1825-COSS!AC1207-COSS!AC1215-COSS!AC1095</f>
        <v>1220.2733438746723</v>
      </c>
      <c r="V749" s="24">
        <f ca="1">COSS!AD1825-COSS!AD1207-COSS!AD1215-COSS!AD1095</f>
        <v>263.20488976093475</v>
      </c>
    </row>
    <row r="750" spans="1:22">
      <c r="B750" s="18" t="str">
        <f>$B$8</f>
        <v>DISTPRI</v>
      </c>
      <c r="D750" s="24">
        <f ca="1">COSS!H1826-COSS!H1208-COSS!H1216-COSS!H1096</f>
        <v>37926736.94209075</v>
      </c>
      <c r="E750" s="24">
        <f ca="1">COSS!I1826-COSS!I1208-COSS!I1216-COSS!I1096</f>
        <v>25336910.615195151</v>
      </c>
      <c r="F750" s="24">
        <f ca="1">COSS!J1826-COSS!J1208-COSS!J1216-COSS!J1096</f>
        <v>1196422.5725217219</v>
      </c>
      <c r="G750" s="24">
        <f ca="1">COSS!K1826-COSS!K1208-COSS!K1216-COSS!K1096</f>
        <v>4342638.7889030958</v>
      </c>
      <c r="H750" s="24">
        <f ca="1">COSS!L1826-COSS!L1208-COSS!L1216-COSS!L1096</f>
        <v>134168.53934842537</v>
      </c>
      <c r="I750" s="24">
        <f ca="1">COSS!M1826-COSS!M1208-COSS!M1216-COSS!M1096</f>
        <v>0</v>
      </c>
      <c r="J750" s="24">
        <f ca="1">COSS!O1826-COSS!O1208-COSS!O1216-COSS!O1096</f>
        <v>3256326.9813297037</v>
      </c>
      <c r="K750" s="24">
        <f ca="1">COSS!P1826-COSS!P1208-COSS!P1216-COSS!P1096</f>
        <v>606592.8426830289</v>
      </c>
      <c r="L750" s="24">
        <f ca="1">COSS!Q1826-COSS!Q1208-COSS!Q1216-COSS!Q1096</f>
        <v>0</v>
      </c>
      <c r="M750" s="24">
        <f ca="1">COSS!R1826-COSS!R1208-COSS!R1216-COSS!R1096</f>
        <v>0</v>
      </c>
      <c r="N750" s="24">
        <f ca="1">COSS!T1826-COSS!T1208-COSS!T1216-COSS!T1096</f>
        <v>115977.53174842009</v>
      </c>
      <c r="O750" s="24">
        <f ca="1">COSS!U1826-COSS!U1208-COSS!U1216-COSS!U1096</f>
        <v>1871137.1418796384</v>
      </c>
      <c r="P750" s="24">
        <f ca="1">COSS!V1826-COSS!V1208-COSS!V1216-COSS!V1096</f>
        <v>0</v>
      </c>
      <c r="Q750" s="24">
        <f ca="1">COSS!W1826-COSS!W1208-COSS!W1216-COSS!W1096</f>
        <v>0</v>
      </c>
      <c r="R750" s="24">
        <f ca="1">COSS!Y1826-COSS!Y1208-COSS!Y1216-COSS!Y1096</f>
        <v>981555.92957039294</v>
      </c>
      <c r="S750" s="24">
        <f ca="1">COSS!Z1826-COSS!Z1208-COSS!Z1216-COSS!Z1096</f>
        <v>16370.818752810861</v>
      </c>
      <c r="T750" s="24">
        <f ca="1">COSS!AB1826-COSS!AB1208-COSS!AB1216-COSS!AB1096</f>
        <v>13280.848929456863</v>
      </c>
      <c r="U750" s="24">
        <f ca="1">COSS!AC1826-COSS!AC1208-COSS!AC1216-COSS!AC1096</f>
        <v>45537.818583401429</v>
      </c>
      <c r="V750" s="24">
        <f ca="1">COSS!AD1826-COSS!AD1208-COSS!AD1216-COSS!AD1096</f>
        <v>9816.5126454925339</v>
      </c>
    </row>
    <row r="751" spans="1:22">
      <c r="B751" s="18" t="str">
        <f>$B$9</f>
        <v>DISTSEC</v>
      </c>
      <c r="D751" s="24">
        <f ca="1">COSS!H1827-COSS!H1209-COSS!H1217-COSS!H1097</f>
        <v>15669441.556045821</v>
      </c>
      <c r="E751" s="24">
        <f ca="1">COSS!I1827-COSS!I1209-COSS!I1217-COSS!I1097</f>
        <v>11710698.406104401</v>
      </c>
      <c r="F751" s="24">
        <f ca="1">COSS!J1827-COSS!J1209-COSS!J1217-COSS!J1097</f>
        <v>565809.16439401044</v>
      </c>
      <c r="G751" s="24">
        <f ca="1">COSS!K1827-COSS!K1209-COSS!K1217-COSS!K1097</f>
        <v>1706482.8094735832</v>
      </c>
      <c r="H751" s="24">
        <f ca="1">COSS!L1827-COSS!L1209-COSS!L1217-COSS!L1097</f>
        <v>0</v>
      </c>
      <c r="I751" s="24">
        <f ca="1">COSS!M1827-COSS!M1209-COSS!M1217-COSS!M1097</f>
        <v>0</v>
      </c>
      <c r="J751" s="24">
        <f ca="1">COSS!O1827-COSS!O1209-COSS!O1217-COSS!O1097</f>
        <v>1087413.9293398063</v>
      </c>
      <c r="K751" s="24">
        <f ca="1">COSS!P1827-COSS!P1209-COSS!P1217-COSS!P1097</f>
        <v>0</v>
      </c>
      <c r="L751" s="24">
        <f ca="1">COSS!Q1827-COSS!Q1209-COSS!Q1217-COSS!Q1097</f>
        <v>0</v>
      </c>
      <c r="M751" s="24">
        <f ca="1">COSS!R1827-COSS!R1209-COSS!R1217-COSS!R1097</f>
        <v>0</v>
      </c>
      <c r="N751" s="24">
        <f ca="1">COSS!T1827-COSS!T1209-COSS!T1217-COSS!T1097</f>
        <v>29367.719807084715</v>
      </c>
      <c r="O751" s="24">
        <f ca="1">COSS!U1827-COSS!U1209-COSS!U1217-COSS!U1097</f>
        <v>0</v>
      </c>
      <c r="P751" s="24">
        <f ca="1">COSS!V1827-COSS!V1209-COSS!V1217-COSS!V1097</f>
        <v>0</v>
      </c>
      <c r="Q751" s="24">
        <f ca="1">COSS!W1827-COSS!W1209-COSS!W1217-COSS!W1097</f>
        <v>0</v>
      </c>
      <c r="R751" s="24">
        <f ca="1">COSS!Y1827-COSS!Y1209-COSS!Y1217-COSS!Y1097</f>
        <v>400898.6073991892</v>
      </c>
      <c r="S751" s="24">
        <f ca="1">COSS!Z1827-COSS!Z1209-COSS!Z1217-COSS!Z1097</f>
        <v>0</v>
      </c>
      <c r="T751" s="24">
        <f ca="1">COSS!AB1827-COSS!AB1209-COSS!AB1217-COSS!AB1097</f>
        <v>4165.2978973671106</v>
      </c>
      <c r="U751" s="24">
        <f ca="1">COSS!AC1827-COSS!AC1209-COSS!AC1217-COSS!AC1097</f>
        <v>141575.51638211301</v>
      </c>
      <c r="V751" s="24">
        <f ca="1">COSS!AD1827-COSS!AD1209-COSS!AD1217-COSS!AD1097</f>
        <v>23030.105248267941</v>
      </c>
    </row>
    <row r="752" spans="1:22">
      <c r="B752" s="18" t="str">
        <f>$B$10</f>
        <v>ENERGY</v>
      </c>
      <c r="D752" s="24">
        <f ca="1">COSS!H1828-COSS!H1210-COSS!H1218-COSS!H1098</f>
        <v>25051931.942046747</v>
      </c>
      <c r="E752" s="24">
        <f ca="1">COSS!I1828-COSS!I1210-COSS!I1218-COSS!I1098</f>
        <v>9402088.9425768107</v>
      </c>
      <c r="F752" s="24">
        <f ca="1">COSS!J1828-COSS!J1210-COSS!J1218-COSS!J1098</f>
        <v>609170.04008684075</v>
      </c>
      <c r="G752" s="24">
        <f ca="1">COSS!K1828-COSS!K1210-COSS!K1218-COSS!K1098</f>
        <v>2043878.1463804878</v>
      </c>
      <c r="H752" s="24">
        <f ca="1">COSS!L1828-COSS!L1210-COSS!L1218-COSS!L1098</f>
        <v>64869.628653596854</v>
      </c>
      <c r="I752" s="24">
        <f ca="1">COSS!M1828-COSS!M1210-COSS!M1218-COSS!M1098</f>
        <v>5942.3465642019582</v>
      </c>
      <c r="J752" s="24">
        <f ca="1">COSS!O1828-COSS!O1210-COSS!O1218-COSS!O1098</f>
        <v>1863944.7996116532</v>
      </c>
      <c r="K752" s="24">
        <f ca="1">COSS!P1828-COSS!P1210-COSS!P1218-COSS!P1098</f>
        <v>345611.16428199341</v>
      </c>
      <c r="L752" s="24">
        <f ca="1">COSS!Q1828-COSS!Q1210-COSS!Q1218-COSS!Q1098</f>
        <v>156967.36578042689</v>
      </c>
      <c r="M752" s="24">
        <f ca="1">COSS!R1828-COSS!R1210-COSS!R1218-COSS!R1098</f>
        <v>7272.9566335251184</v>
      </c>
      <c r="N752" s="24">
        <f ca="1">COSS!T1828-COSS!T1210-COSS!T1218-COSS!T1098</f>
        <v>71404.042132303584</v>
      </c>
      <c r="O752" s="24">
        <f ca="1">COSS!U1828-COSS!U1210-COSS!U1218-COSS!U1098</f>
        <v>1253355.9913795805</v>
      </c>
      <c r="P752" s="24">
        <f ca="1">COSS!V1828-COSS!V1210-COSS!V1218-COSS!V1098</f>
        <v>7117770.8552859761</v>
      </c>
      <c r="Q752" s="24">
        <f ca="1">COSS!W1828-COSS!W1210-COSS!W1218-COSS!W1098</f>
        <v>1349665.9124400355</v>
      </c>
      <c r="R752" s="24">
        <f ca="1">COSS!Y1828-COSS!Y1210-COSS!Y1218-COSS!Y1098</f>
        <v>504872.20311631868</v>
      </c>
      <c r="S752" s="24">
        <f ca="1">COSS!Z1828-COSS!Z1210-COSS!Z1218-COSS!Z1098</f>
        <v>8218.4376270778448</v>
      </c>
      <c r="T752" s="24">
        <f ca="1">COSS!AB1828-COSS!AB1210-COSS!AB1218-COSS!AB1098</f>
        <v>9169.2030622135935</v>
      </c>
      <c r="U752" s="24">
        <f ca="1">COSS!AC1828-COSS!AC1210-COSS!AC1218-COSS!AC1098</f>
        <v>198504.74324506707</v>
      </c>
      <c r="V752" s="24">
        <f ca="1">COSS!AD1828-COSS!AD1210-COSS!AD1218-COSS!AD1098</f>
        <v>39225.163188643783</v>
      </c>
    </row>
    <row r="753" spans="1:22">
      <c r="B753" s="18" t="str">
        <f>$B$11</f>
        <v>CUSTOMER</v>
      </c>
      <c r="D753" s="24">
        <f ca="1">COSS!H1829-COSS!H1211-COSS!H1219-COSS!H1099</f>
        <v>18773736.339811515</v>
      </c>
      <c r="E753" s="24">
        <f ca="1">COSS!I1829-COSS!I1211-COSS!I1219-COSS!I1099</f>
        <v>12804610.636961397</v>
      </c>
      <c r="F753" s="24">
        <f ca="1">COSS!J1829-COSS!J1211-COSS!J1219-COSS!J1099</f>
        <v>2255802.6788494121</v>
      </c>
      <c r="G753" s="24">
        <f ca="1">COSS!K1829-COSS!K1211-COSS!K1219-COSS!K1099</f>
        <v>644538.27547577873</v>
      </c>
      <c r="H753" s="24">
        <f ca="1">COSS!L1829-COSS!L1211-COSS!L1219-COSS!L1099</f>
        <v>87731.541740457236</v>
      </c>
      <c r="I753" s="24">
        <f ca="1">COSS!M1829-COSS!M1211-COSS!M1219-COSS!M1099</f>
        <v>13776.614017560983</v>
      </c>
      <c r="J753" s="24">
        <f ca="1">COSS!O1829-COSS!O1211-COSS!O1219-COSS!O1099</f>
        <v>107345.73363197342</v>
      </c>
      <c r="K753" s="24">
        <f ca="1">COSS!P1829-COSS!P1211-COSS!P1219-COSS!P1099</f>
        <v>25837.362668385678</v>
      </c>
      <c r="L753" s="24">
        <f ca="1">COSS!Q1829-COSS!Q1211-COSS!Q1219-COSS!Q1099</f>
        <v>47627.151482315399</v>
      </c>
      <c r="M753" s="24">
        <f ca="1">COSS!R1829-COSS!R1211-COSS!R1219-COSS!R1099</f>
        <v>8293.1457095059686</v>
      </c>
      <c r="N753" s="24">
        <f ca="1">COSS!T1829-COSS!T1211-COSS!T1219-COSS!T1099</f>
        <v>743.04297165285755</v>
      </c>
      <c r="O753" s="24">
        <f ca="1">COSS!U1829-COSS!U1211-COSS!U1219-COSS!U1099</f>
        <v>15359.397861700319</v>
      </c>
      <c r="P753" s="24">
        <f ca="1">COSS!V1829-COSS!V1211-COSS!V1219-COSS!V1099</f>
        <v>70040.889299754024</v>
      </c>
      <c r="Q753" s="24">
        <f ca="1">COSS!W1829-COSS!W1211-COSS!W1219-COSS!W1099</f>
        <v>12432.083338954619</v>
      </c>
      <c r="R753" s="24">
        <f ca="1">COSS!Y1829-COSS!Y1211-COSS!Y1219-COSS!Y1099</f>
        <v>29415.627495774825</v>
      </c>
      <c r="S753" s="24">
        <f ca="1">COSS!Z1829-COSS!Z1211-COSS!Z1219-COSS!Z1099</f>
        <v>436.14978664948842</v>
      </c>
      <c r="T753" s="24">
        <f ca="1">COSS!AB1829-COSS!AB1211-COSS!AB1219-COSS!AB1099</f>
        <v>945.12413224103352</v>
      </c>
      <c r="U753" s="24">
        <f ca="1">COSS!AC1829-COSS!AC1211-COSS!AC1219-COSS!AC1099</f>
        <v>2328483.0946588698</v>
      </c>
      <c r="V753" s="24">
        <f ca="1">COSS!AD1829-COSS!AD1211-COSS!AD1219-COSS!AD1099</f>
        <v>320317.78972913267</v>
      </c>
    </row>
    <row r="754" spans="1:22">
      <c r="B754" s="18" t="str">
        <f>$B$12</f>
        <v>TOTAL</v>
      </c>
      <c r="D754" s="24">
        <f ca="1">COSS!H1830-COSS!H1212-COSS!H1220-COSS!H1100</f>
        <v>169749490.99999997</v>
      </c>
      <c r="E754" s="24">
        <f ca="1">COSS!I1830-COSS!I1212-COSS!I1220-COSS!I1100</f>
        <v>94842493.84381488</v>
      </c>
      <c r="F754" s="24">
        <f ca="1">COSS!J1830-COSS!J1212-COSS!J1220-COSS!J1100</f>
        <v>6390717.4081850983</v>
      </c>
      <c r="G754" s="24">
        <f ca="1">COSS!K1830-COSS!K1212-COSS!K1220-COSS!K1100</f>
        <v>15192139.102173306</v>
      </c>
      <c r="H754" s="24">
        <f ca="1">COSS!L1830-COSS!L1212-COSS!L1220-COSS!L1100</f>
        <v>489758.76997714926</v>
      </c>
      <c r="I754" s="24">
        <f ca="1">COSS!M1830-COSS!M1212-COSS!M1220-COSS!M1100</f>
        <v>38915.884935117196</v>
      </c>
      <c r="J754" s="24">
        <f ca="1">COSS!O1830-COSS!O1212-COSS!O1220-COSS!O1100</f>
        <v>11221254.654767871</v>
      </c>
      <c r="K754" s="24">
        <f ca="1">COSS!P1830-COSS!P1212-COSS!P1220-COSS!P1100</f>
        <v>1892430.8687781566</v>
      </c>
      <c r="L754" s="24">
        <f ca="1">COSS!Q1830-COSS!Q1212-COSS!Q1220-COSS!Q1100</f>
        <v>619943.62720735779</v>
      </c>
      <c r="M754" s="24">
        <f ca="1">COSS!R1830-COSS!R1212-COSS!R1220-COSS!R1100</f>
        <v>33799.037101270631</v>
      </c>
      <c r="N754" s="24">
        <f ca="1">COSS!T1830-COSS!T1212-COSS!T1220-COSS!T1100</f>
        <v>388615.47191265097</v>
      </c>
      <c r="O754" s="24">
        <f ca="1">COSS!U1830-COSS!U1212-COSS!U1220-COSS!U1100</f>
        <v>5941911.4811636182</v>
      </c>
      <c r="P754" s="24">
        <f ca="1">COSS!V1830-COSS!V1212-COSS!V1220-COSS!V1100</f>
        <v>22083983.438360583</v>
      </c>
      <c r="Q754" s="24">
        <f ca="1">COSS!W1830-COSS!W1212-COSS!W1220-COSS!W1100</f>
        <v>3986254.7894009063</v>
      </c>
      <c r="R754" s="24">
        <f ca="1">COSS!Y1830-COSS!Y1212-COSS!Y1220-COSS!Y1100</f>
        <v>3421942.1147001171</v>
      </c>
      <c r="S754" s="24">
        <f ca="1">COSS!Z1830-COSS!Z1212-COSS!Z1220-COSS!Z1100</f>
        <v>50221.342947669022</v>
      </c>
      <c r="T754" s="24">
        <f ca="1">COSS!AB1830-COSS!AB1212-COSS!AB1220-COSS!AB1100</f>
        <v>47134.94265956516</v>
      </c>
      <c r="U754" s="24">
        <f ca="1">COSS!AC1830-COSS!AC1212-COSS!AC1220-COSS!AC1100</f>
        <v>2715321.4462133264</v>
      </c>
      <c r="V754" s="24">
        <f ca="1">COSS!AD1830-COSS!AD1212-COSS!AD1220-COSS!AD1100</f>
        <v>392652.77570129791</v>
      </c>
    </row>
    <row r="755" spans="1:22">
      <c r="A755" s="130" t="s">
        <v>594</v>
      </c>
      <c r="B755" s="18" t="str">
        <f>$B$5</f>
        <v>PRODUCTION</v>
      </c>
      <c r="D755" s="23">
        <f t="shared" ref="D755:D761" ca="1" si="540">SUM(E755:V755)</f>
        <v>0.38144836716174679</v>
      </c>
      <c r="E755" s="23">
        <f ca="1">E747/$D754</f>
        <v>0.18777776492174419</v>
      </c>
      <c r="F755" s="23">
        <f t="shared" ref="F755:V755" ca="1" si="541">F747/$D754</f>
        <v>9.3013657314172573E-3</v>
      </c>
      <c r="G755" s="23">
        <f t="shared" ca="1" si="541"/>
        <v>3.4054763839962449E-2</v>
      </c>
      <c r="H755" s="23">
        <f t="shared" ca="1" si="541"/>
        <v>1.0714293033854496E-3</v>
      </c>
      <c r="I755" s="23">
        <f ca="1">I747/$D754</f>
        <v>1.0050271863586801E-4</v>
      </c>
      <c r="J755" s="23">
        <f t="shared" ca="1" si="541"/>
        <v>2.5888568118523626E-2</v>
      </c>
      <c r="K755" s="23">
        <f t="shared" ca="1" si="541"/>
        <v>4.8247530015872887E-3</v>
      </c>
      <c r="L755" s="23">
        <f t="shared" ca="1" si="541"/>
        <v>2.1794165728988048E-3</v>
      </c>
      <c r="M755" s="23">
        <f ca="1">M747/$D754</f>
        <v>9.7988790855349237E-5</v>
      </c>
      <c r="N755" s="23">
        <f ca="1">N747/$D754</f>
        <v>9.0334272737990177E-4</v>
      </c>
      <c r="O755" s="23">
        <f t="shared" ca="1" si="541"/>
        <v>1.4788882158651996E-2</v>
      </c>
      <c r="P755" s="23">
        <f t="shared" ca="1" si="541"/>
        <v>7.8169907750343937E-2</v>
      </c>
      <c r="Q755" s="23">
        <f ca="1">Q747/$D754</f>
        <v>1.4106709134556477E-2</v>
      </c>
      <c r="R755" s="23">
        <f t="shared" ca="1" si="541"/>
        <v>7.9466767786679771E-3</v>
      </c>
      <c r="S755" s="23">
        <f t="shared" ca="1" si="541"/>
        <v>1.3305295890267974E-4</v>
      </c>
      <c r="T755" s="23">
        <f t="shared" ca="1" si="541"/>
        <v>1.0324265423351045E-4</v>
      </c>
      <c r="U755" s="23">
        <f ca="1">U747/$D754</f>
        <v>0</v>
      </c>
      <c r="V755" s="23">
        <f t="shared" ca="1" si="541"/>
        <v>0</v>
      </c>
    </row>
    <row r="756" spans="1:22">
      <c r="A756" s="18" t="str">
        <f t="shared" ref="A756:A762" si="542">A755</f>
        <v>EXP_OM_LPP</v>
      </c>
      <c r="B756" s="18" t="str">
        <f>$B$6</f>
        <v>BULKTRAN</v>
      </c>
      <c r="D756" s="23">
        <f t="shared" ca="1" si="540"/>
        <v>3.6586879162036151E-2</v>
      </c>
      <c r="E756" s="23">
        <f t="shared" ref="E756:V756" ca="1" si="543">E748/$D754</f>
        <v>1.7966472106304004E-2</v>
      </c>
      <c r="F756" s="23">
        <f t="shared" ca="1" si="543"/>
        <v>8.9716918907144997E-4</v>
      </c>
      <c r="G756" s="23">
        <f t="shared" ca="1" si="543"/>
        <v>3.2784813857148765E-3</v>
      </c>
      <c r="H756" s="23">
        <f t="shared" ca="1" si="543"/>
        <v>1.0306676941145698E-4</v>
      </c>
      <c r="I756" s="23">
        <f ca="1">I748/$D754</f>
        <v>9.8651754111448035E-6</v>
      </c>
      <c r="J756" s="23">
        <f t="shared" ca="1" si="543"/>
        <v>2.4920881068829356E-3</v>
      </c>
      <c r="K756" s="23">
        <f t="shared" ca="1" si="543"/>
        <v>4.6480416892974078E-4</v>
      </c>
      <c r="L756" s="23">
        <f t="shared" ca="1" si="543"/>
        <v>2.0970583639469658E-4</v>
      </c>
      <c r="M756" s="23">
        <f ca="1">M748/$D754</f>
        <v>9.4220452586720362E-6</v>
      </c>
      <c r="N756" s="23">
        <f ca="1">N748/$D754</f>
        <v>8.6608785778460564E-5</v>
      </c>
      <c r="O756" s="23">
        <f t="shared" ca="1" si="543"/>
        <v>1.4205313208284383E-3</v>
      </c>
      <c r="P756" s="23">
        <f t="shared" ca="1" si="543"/>
        <v>7.5099479286426319E-3</v>
      </c>
      <c r="Q756" s="23">
        <f ca="1">Q748/$D754</f>
        <v>1.3522874030055464E-3</v>
      </c>
      <c r="R756" s="23">
        <f t="shared" ca="1" si="543"/>
        <v>7.6369523075420003E-4</v>
      </c>
      <c r="S756" s="23">
        <f t="shared" ca="1" si="543"/>
        <v>1.2767768068421345E-5</v>
      </c>
      <c r="T756" s="23">
        <f t="shared" ca="1" si="543"/>
        <v>9.9659415794737446E-6</v>
      </c>
      <c r="U756" s="23">
        <f ca="1">U748/$D754</f>
        <v>0</v>
      </c>
      <c r="V756" s="23">
        <f t="shared" ca="1" si="543"/>
        <v>0</v>
      </c>
    </row>
    <row r="757" spans="1:22">
      <c r="A757" s="18" t="str">
        <f t="shared" si="542"/>
        <v>EXP_OM_LPP</v>
      </c>
      <c r="B757" s="18" t="str">
        <f>$B$7</f>
        <v>SUBTRAN</v>
      </c>
      <c r="D757" s="23">
        <f t="shared" ca="1" si="540"/>
        <v>8.0493551316946233E-3</v>
      </c>
      <c r="E757" s="23">
        <f t="shared" ref="E757:V757" ca="1" si="544">E749/$D754</f>
        <v>3.9069674222624844E-3</v>
      </c>
      <c r="F757" s="23">
        <f t="shared" ca="1" si="544"/>
        <v>1.9037960257818967E-4</v>
      </c>
      <c r="G757" s="23">
        <f t="shared" ca="1" si="544"/>
        <v>6.9102833129234002E-4</v>
      </c>
      <c r="H757" s="23">
        <f t="shared" ca="1" si="544"/>
        <v>2.1319355213241447E-5</v>
      </c>
      <c r="I757" s="23">
        <f ca="1">I749/$D754</f>
        <v>2.7218374170672049E-6</v>
      </c>
      <c r="J757" s="23">
        <f t="shared" ca="1" si="544"/>
        <v>5.2207085761449279E-4</v>
      </c>
      <c r="K757" s="23">
        <f t="shared" ca="1" si="544"/>
        <v>9.714233448914279E-5</v>
      </c>
      <c r="L757" s="23">
        <f t="shared" ca="1" si="544"/>
        <v>5.7713263071580173E-5</v>
      </c>
      <c r="M757" s="23">
        <f ca="1">M749/$D754</f>
        <v>0</v>
      </c>
      <c r="N757" s="23">
        <f ca="1">N749/$D754</f>
        <v>1.8140671655255907E-5</v>
      </c>
      <c r="O757" s="23">
        <f t="shared" ca="1" si="544"/>
        <v>2.9761068616317334E-4</v>
      </c>
      <c r="P757" s="23">
        <f t="shared" ca="1" si="544"/>
        <v>2.0739962237260818E-3</v>
      </c>
      <c r="Q757" s="23">
        <f ca="1">Q749/$D754</f>
        <v>0</v>
      </c>
      <c r="R757" s="23">
        <f t="shared" ca="1" si="544"/>
        <v>1.5681067402070054E-4</v>
      </c>
      <c r="S757" s="23">
        <f t="shared" ca="1" si="544"/>
        <v>2.6093898598875814E-6</v>
      </c>
      <c r="T757" s="23">
        <f t="shared" ca="1" si="544"/>
        <v>2.1052618190634475E-6</v>
      </c>
      <c r="U757" s="23">
        <f ca="1">U749/$D754</f>
        <v>7.1886715929809325E-6</v>
      </c>
      <c r="V757" s="23">
        <f t="shared" ca="1" si="544"/>
        <v>1.5505489189415879E-6</v>
      </c>
    </row>
    <row r="758" spans="1:22">
      <c r="A758" s="18" t="str">
        <f t="shared" si="542"/>
        <v>EXP_OM_LPP</v>
      </c>
      <c r="B758" s="18" t="str">
        <f>$B$8</f>
        <v>DISTPRI</v>
      </c>
      <c r="D758" s="23">
        <f t="shared" ca="1" si="540"/>
        <v>0.22342769170418744</v>
      </c>
      <c r="E758" s="23">
        <f t="shared" ref="E758:V758" ca="1" si="545">E750/$D754</f>
        <v>0.14926059846150086</v>
      </c>
      <c r="F758" s="23">
        <f t="shared" ca="1" si="545"/>
        <v>7.0481658912410058E-3</v>
      </c>
      <c r="G758" s="23">
        <f t="shared" ca="1" si="545"/>
        <v>2.5582632167675229E-2</v>
      </c>
      <c r="H758" s="23">
        <f t="shared" ca="1" si="545"/>
        <v>7.9039140888160543E-4</v>
      </c>
      <c r="I758" s="23">
        <f ca="1">I750/$D754</f>
        <v>0</v>
      </c>
      <c r="J758" s="23">
        <f t="shared" ca="1" si="545"/>
        <v>1.9183132521615069E-2</v>
      </c>
      <c r="K758" s="23">
        <f t="shared" ca="1" si="545"/>
        <v>3.5734589783425566E-3</v>
      </c>
      <c r="L758" s="23">
        <f t="shared" ca="1" si="545"/>
        <v>0</v>
      </c>
      <c r="M758" s="23">
        <f ca="1">M750/$D754</f>
        <v>0</v>
      </c>
      <c r="N758" s="23">
        <f ca="1">N750/$D754</f>
        <v>6.8322756707659359E-4</v>
      </c>
      <c r="O758" s="23">
        <f t="shared" ca="1" si="545"/>
        <v>1.1022932268348532E-2</v>
      </c>
      <c r="P758" s="23">
        <f t="shared" ca="1" si="545"/>
        <v>0</v>
      </c>
      <c r="Q758" s="23">
        <f ca="1">Q750/$D754</f>
        <v>0</v>
      </c>
      <c r="R758" s="23">
        <f t="shared" ca="1" si="545"/>
        <v>5.7823792212160045E-3</v>
      </c>
      <c r="S758" s="23">
        <f t="shared" ca="1" si="545"/>
        <v>9.6441047666003693E-5</v>
      </c>
      <c r="T758" s="23">
        <f t="shared" ca="1" si="545"/>
        <v>7.8237930795662094E-5</v>
      </c>
      <c r="U758" s="23">
        <f ca="1">U750/$D754</f>
        <v>2.6826483140029821E-4</v>
      </c>
      <c r="V758" s="23">
        <f t="shared" ca="1" si="545"/>
        <v>5.7829408428049632E-5</v>
      </c>
    </row>
    <row r="759" spans="1:22">
      <c r="A759" s="18" t="str">
        <f t="shared" si="542"/>
        <v>EXP_OM_LPP</v>
      </c>
      <c r="B759" s="18" t="str">
        <f>$B$9</f>
        <v>DISTSEC</v>
      </c>
      <c r="C759" s="22"/>
      <c r="D759" s="23">
        <f t="shared" ca="1" si="540"/>
        <v>9.2309210847918391E-2</v>
      </c>
      <c r="E759" s="23">
        <f t="shared" ref="E759:V759" ca="1" si="546">E751/$D754</f>
        <v>6.8988120889884749E-2</v>
      </c>
      <c r="F759" s="23">
        <f t="shared" ca="1" si="546"/>
        <v>3.3332009484140987E-3</v>
      </c>
      <c r="G759" s="23">
        <f t="shared" ca="1" si="546"/>
        <v>1.005294802017158E-2</v>
      </c>
      <c r="H759" s="23">
        <f t="shared" ca="1" si="546"/>
        <v>0</v>
      </c>
      <c r="I759" s="23">
        <f ca="1">I751/$D754</f>
        <v>0</v>
      </c>
      <c r="J759" s="23">
        <f t="shared" ca="1" si="546"/>
        <v>6.4059922827091513E-3</v>
      </c>
      <c r="K759" s="23">
        <f t="shared" ca="1" si="546"/>
        <v>0</v>
      </c>
      <c r="L759" s="23">
        <f t="shared" ca="1" si="546"/>
        <v>0</v>
      </c>
      <c r="M759" s="23">
        <f ca="1">M751/$D754</f>
        <v>0</v>
      </c>
      <c r="N759" s="23">
        <f ca="1">N751/$D754</f>
        <v>1.7300623191314737E-4</v>
      </c>
      <c r="O759" s="23">
        <f t="shared" ca="1" si="546"/>
        <v>0</v>
      </c>
      <c r="P759" s="23">
        <f t="shared" ca="1" si="546"/>
        <v>0</v>
      </c>
      <c r="Q759" s="23">
        <f ca="1">Q751/$D754</f>
        <v>0</v>
      </c>
      <c r="R759" s="23">
        <f t="shared" ca="1" si="546"/>
        <v>2.3617072725077523E-3</v>
      </c>
      <c r="S759" s="23">
        <f t="shared" ca="1" si="546"/>
        <v>0</v>
      </c>
      <c r="T759" s="23">
        <f t="shared" ca="1" si="546"/>
        <v>2.4537910970037085E-5</v>
      </c>
      <c r="U759" s="23">
        <f ca="1">U751/$D754</f>
        <v>8.3402616142226333E-4</v>
      </c>
      <c r="V759" s="23">
        <f t="shared" ca="1" si="546"/>
        <v>1.3567112992561459E-4</v>
      </c>
    </row>
    <row r="760" spans="1:22">
      <c r="A760" s="18" t="str">
        <f t="shared" si="542"/>
        <v>EXP_OM_LPP</v>
      </c>
      <c r="B760" s="18" t="str">
        <f>$B$10</f>
        <v>ENERGY</v>
      </c>
      <c r="C760" s="22"/>
      <c r="D760" s="23">
        <f t="shared" ca="1" si="540"/>
        <v>0.14758177944726064</v>
      </c>
      <c r="E760" s="23">
        <f t="shared" ref="E760:V760" ca="1" si="547">E752/$D754</f>
        <v>5.538802435983041E-2</v>
      </c>
      <c r="F760" s="23">
        <f t="shared" ca="1" si="547"/>
        <v>3.5886413355244811E-3</v>
      </c>
      <c r="G760" s="23">
        <f t="shared" ca="1" si="547"/>
        <v>1.2040555375688804E-2</v>
      </c>
      <c r="H760" s="23">
        <f t="shared" ca="1" si="547"/>
        <v>3.8214917919015656E-4</v>
      </c>
      <c r="I760" s="23">
        <f ca="1">I752/$D754</f>
        <v>3.5006564845616884E-5</v>
      </c>
      <c r="J760" s="23">
        <f t="shared" ca="1" si="547"/>
        <v>1.0980561936481174E-2</v>
      </c>
      <c r="K760" s="23">
        <f t="shared" ca="1" si="547"/>
        <v>2.0360070728105656E-3</v>
      </c>
      <c r="L760" s="23">
        <f t="shared" ca="1" si="547"/>
        <v>9.2470006746840216E-4</v>
      </c>
      <c r="M760" s="23">
        <f ca="1">M752/$D754</f>
        <v>4.2845233824737181E-5</v>
      </c>
      <c r="N760" s="23">
        <f ca="1">N752/$D754</f>
        <v>4.2064363027930136E-4</v>
      </c>
      <c r="O760" s="23">
        <f t="shared" ca="1" si="547"/>
        <v>7.3835625897669451E-3</v>
      </c>
      <c r="P760" s="23">
        <f t="shared" ca="1" si="547"/>
        <v>4.1931029149807453E-2</v>
      </c>
      <c r="Q760" s="23">
        <f ca="1">Q752/$D754</f>
        <v>7.9509275962426056E-3</v>
      </c>
      <c r="R760" s="23">
        <f t="shared" ca="1" si="547"/>
        <v>2.9742192459140792E-3</v>
      </c>
      <c r="S760" s="23">
        <f t="shared" ca="1" si="547"/>
        <v>4.8415094376205503E-5</v>
      </c>
      <c r="T760" s="23">
        <f t="shared" ca="1" si="547"/>
        <v>5.4016085751995537E-5</v>
      </c>
      <c r="U760" s="23">
        <f ca="1">U752/$D754</f>
        <v>1.169398164764259E-3</v>
      </c>
      <c r="V760" s="23">
        <f t="shared" ca="1" si="547"/>
        <v>2.3107676469347286E-4</v>
      </c>
    </row>
    <row r="761" spans="1:22">
      <c r="A761" s="18" t="str">
        <f t="shared" si="542"/>
        <v>EXP_OM_LPP</v>
      </c>
      <c r="B761" s="18" t="str">
        <f>$B$11</f>
        <v>CUSTOMER</v>
      </c>
      <c r="C761" s="22"/>
      <c r="D761" s="23">
        <f t="shared" ca="1" si="540"/>
        <v>0.11059671654515602</v>
      </c>
      <c r="E761" s="23">
        <f t="shared" ref="E761:V761" ca="1" si="548">E753/$D754</f>
        <v>7.5432394886894821E-2</v>
      </c>
      <c r="F761" s="23">
        <f t="shared" ca="1" si="548"/>
        <v>1.3289009973228211E-2</v>
      </c>
      <c r="G761" s="23">
        <f t="shared" ca="1" si="548"/>
        <v>3.7969968079361064E-3</v>
      </c>
      <c r="H761" s="23">
        <f t="shared" ca="1" si="548"/>
        <v>5.1682948339713873E-4</v>
      </c>
      <c r="I761" s="23">
        <f t="shared" ca="1" si="548"/>
        <v>8.1158499718629416E-5</v>
      </c>
      <c r="J761" s="23">
        <f t="shared" ca="1" si="548"/>
        <v>6.3237735205917895E-4</v>
      </c>
      <c r="K761" s="23">
        <f t="shared" ca="1" si="548"/>
        <v>1.5220877845451496E-4</v>
      </c>
      <c r="L761" s="23">
        <f t="shared" ca="1" si="548"/>
        <v>2.8057316226247423E-4</v>
      </c>
      <c r="M761" s="23">
        <f t="shared" ca="1" si="548"/>
        <v>4.8855202219757878E-5</v>
      </c>
      <c r="N761" s="23">
        <f t="shared" ca="1" si="548"/>
        <v>4.3772913089492425E-6</v>
      </c>
      <c r="O761" s="23">
        <f t="shared" ca="1" si="548"/>
        <v>9.0482732944986108E-5</v>
      </c>
      <c r="P761" s="23">
        <f t="shared" ca="1" si="548"/>
        <v>4.1261325077996281E-4</v>
      </c>
      <c r="Q761" s="23">
        <f t="shared" ca="1" si="548"/>
        <v>7.3237823958804211E-5</v>
      </c>
      <c r="R761" s="23">
        <f t="shared" ca="1" si="548"/>
        <v>1.7328845772960125E-4</v>
      </c>
      <c r="S761" s="23">
        <f t="shared" ca="1" si="548"/>
        <v>2.5693731632425835E-6</v>
      </c>
      <c r="T761" s="23">
        <f t="shared" ca="1" si="548"/>
        <v>5.5677582693961281E-6</v>
      </c>
      <c r="U761" s="23">
        <f t="shared" ca="1" si="548"/>
        <v>1.3717172764063664E-2</v>
      </c>
      <c r="V761" s="23">
        <f t="shared" ca="1" si="548"/>
        <v>1.8870029467666135E-3</v>
      </c>
    </row>
    <row r="762" spans="1:22">
      <c r="A762" s="18" t="str">
        <f t="shared" si="542"/>
        <v>EXP_OM_LPP</v>
      </c>
      <c r="B762" s="18" t="str">
        <f>$B$12</f>
        <v>TOTAL</v>
      </c>
      <c r="C762" s="22"/>
      <c r="D762" s="23">
        <f ca="1">SUM(E762:V762)</f>
        <v>1</v>
      </c>
      <c r="E762" s="23">
        <f ca="1">E754/$D754</f>
        <v>0.55872034304842122</v>
      </c>
      <c r="F762" s="23">
        <f t="shared" ref="F762:V762" ca="1" si="549">F754/$D754</f>
        <v>3.764793267147469E-2</v>
      </c>
      <c r="G762" s="23">
        <f t="shared" ca="1" si="549"/>
        <v>8.9497405928441395E-2</v>
      </c>
      <c r="H762" s="23">
        <f t="shared" ca="1" si="549"/>
        <v>2.885185499479049E-3</v>
      </c>
      <c r="I762" s="23">
        <f t="shared" ca="1" si="549"/>
        <v>2.2925479602832626E-4</v>
      </c>
      <c r="J762" s="23">
        <f t="shared" ca="1" si="549"/>
        <v>6.6104791175885608E-2</v>
      </c>
      <c r="K762" s="23">
        <f t="shared" ca="1" si="549"/>
        <v>1.1148374334613805E-2</v>
      </c>
      <c r="L762" s="23">
        <f t="shared" ca="1" si="549"/>
        <v>3.652108902095959E-3</v>
      </c>
      <c r="M762" s="23">
        <f t="shared" ca="1" si="549"/>
        <v>1.9911127215851645E-4</v>
      </c>
      <c r="N762" s="23">
        <f t="shared" ca="1" si="549"/>
        <v>2.2893469053916105E-3</v>
      </c>
      <c r="O762" s="23">
        <f t="shared" ca="1" si="549"/>
        <v>3.5004001756704053E-2</v>
      </c>
      <c r="P762" s="23">
        <f t="shared" ca="1" si="549"/>
        <v>0.13009749430330006</v>
      </c>
      <c r="Q762" s="23">
        <f t="shared" ca="1" si="549"/>
        <v>2.3483161957763437E-2</v>
      </c>
      <c r="R762" s="23">
        <f t="shared" ca="1" si="549"/>
        <v>2.015877688081031E-2</v>
      </c>
      <c r="S762" s="23">
        <f t="shared" ca="1" si="549"/>
        <v>2.9585563203644025E-4</v>
      </c>
      <c r="T762" s="23">
        <f t="shared" ca="1" si="549"/>
        <v>2.7767354341913855E-4</v>
      </c>
      <c r="U762" s="23">
        <f t="shared" ca="1" si="549"/>
        <v>1.5996050593243469E-2</v>
      </c>
      <c r="V762" s="23">
        <f t="shared" ca="1" si="549"/>
        <v>2.3131307987326924E-3</v>
      </c>
    </row>
    <row r="764" spans="1:22" ht="12">
      <c r="A764" s="38" t="s">
        <v>21</v>
      </c>
      <c r="B764" s="18" t="str">
        <f>$B$5</f>
        <v>PRODUCTION</v>
      </c>
      <c r="D764" s="24">
        <f ca="1">COSS!H4536</f>
        <v>12848662.999999996</v>
      </c>
      <c r="E764" s="24">
        <f ca="1">COSS!I4536</f>
        <v>6329032.8439129265</v>
      </c>
      <c r="F764" s="24">
        <f ca="1">COSS!J4536</f>
        <v>312866.70852654189</v>
      </c>
      <c r="G764" s="24">
        <f ca="1">COSS!K4536</f>
        <v>1146012.8226959712</v>
      </c>
      <c r="H764" s="24">
        <f ca="1">COSS!L4536</f>
        <v>36072.414857134907</v>
      </c>
      <c r="I764" s="24">
        <f ca="1">COSS!M4536</f>
        <v>3382.7556396204582</v>
      </c>
      <c r="J764" s="24">
        <f ca="1">COSS!O4536</f>
        <v>871148.01987803669</v>
      </c>
      <c r="K764" s="24">
        <f ca="1">COSS!P4536</f>
        <v>162320.2560845284</v>
      </c>
      <c r="L764" s="24">
        <f ca="1">COSS!Q4536</f>
        <v>73349.50132135216</v>
      </c>
      <c r="M764" s="24">
        <f ca="1">COSS!R4536</f>
        <v>3298.4450836903147</v>
      </c>
      <c r="N764" s="24">
        <f ca="1">COSS!T4536</f>
        <v>30431.431639536237</v>
      </c>
      <c r="O764" s="24">
        <f ca="1">COSS!U4536</f>
        <v>498005.19381760445</v>
      </c>
      <c r="P764" s="24">
        <f ca="1">COSS!V4536</f>
        <v>2631971.442497157</v>
      </c>
      <c r="Q764" s="24">
        <f ca="1">COSS!W4536</f>
        <v>475290.41952564771</v>
      </c>
      <c r="R764" s="24">
        <f ca="1">COSS!Y4536</f>
        <v>267528.17456641438</v>
      </c>
      <c r="S764" s="24">
        <f ca="1">COSS!Z4536</f>
        <v>4480.9946625102357</v>
      </c>
      <c r="T764" s="24">
        <f ca="1">COSS!AB4536</f>
        <v>3471.5752913242618</v>
      </c>
      <c r="U764" s="24">
        <f ca="1">COSS!AC4536</f>
        <v>0</v>
      </c>
      <c r="V764" s="24">
        <f ca="1">COSS!AD4536</f>
        <v>0</v>
      </c>
    </row>
    <row r="765" spans="1:22">
      <c r="B765" s="18" t="str">
        <f>$B$6</f>
        <v>BULKTRAN</v>
      </c>
      <c r="D765" s="24">
        <f ca="1">COSS!H4537</f>
        <v>46946.678099999997</v>
      </c>
      <c r="E765" s="24">
        <f ca="1">COSS!I4537</f>
        <v>23125.135090515472</v>
      </c>
      <c r="F765" s="24">
        <f ca="1">COSS!J4537</f>
        <v>1143.1580588114182</v>
      </c>
      <c r="G765" s="24">
        <f ca="1">COSS!K4537</f>
        <v>4187.3224541401823</v>
      </c>
      <c r="H765" s="24">
        <f ca="1">COSS!L4537</f>
        <v>131.80204419616038</v>
      </c>
      <c r="I765" s="24">
        <f ca="1">COSS!M4537</f>
        <v>12.359973960265076</v>
      </c>
      <c r="J765" s="24">
        <f ca="1">COSS!O4537</f>
        <v>3183.0164482224031</v>
      </c>
      <c r="K765" s="24">
        <f ca="1">COSS!P4537</f>
        <v>593.08869814002628</v>
      </c>
      <c r="L765" s="24">
        <f ca="1">COSS!Q4537</f>
        <v>268.00573937763374</v>
      </c>
      <c r="M765" s="24">
        <f ca="1">COSS!R4537</f>
        <v>12.051918520591352</v>
      </c>
      <c r="N765" s="24">
        <f ca="1">COSS!T4537</f>
        <v>111.19091731983815</v>
      </c>
      <c r="O765" s="24">
        <f ca="1">COSS!U4537</f>
        <v>1819.6204170257399</v>
      </c>
      <c r="P765" s="24">
        <f ca="1">COSS!V4537</f>
        <v>9616.7450324836718</v>
      </c>
      <c r="Q765" s="24">
        <f ca="1">COSS!W4537</f>
        <v>1736.6247623962547</v>
      </c>
      <c r="R765" s="24">
        <f ca="1">COSS!Y4537</f>
        <v>977.49930043694576</v>
      </c>
      <c r="S765" s="24">
        <f ca="1">COSS!Z4537</f>
        <v>16.372739637477164</v>
      </c>
      <c r="T765" s="24">
        <f ca="1">COSS!AB4537</f>
        <v>12.684504815926287</v>
      </c>
      <c r="U765" s="24">
        <f ca="1">COSS!AC4537</f>
        <v>0</v>
      </c>
      <c r="V765" s="24">
        <f ca="1">COSS!AD4537</f>
        <v>0</v>
      </c>
    </row>
    <row r="766" spans="1:22">
      <c r="B766" s="18" t="str">
        <f>$B$7</f>
        <v>SUBTRAN</v>
      </c>
      <c r="D766" s="24">
        <f ca="1">COSS!H4538</f>
        <v>10326.321900000008</v>
      </c>
      <c r="E766" s="24">
        <f ca="1">COSS!I4538</f>
        <v>5027.5498287661303</v>
      </c>
      <c r="F766" s="24">
        <f ca="1">COSS!J4538</f>
        <v>242.63613155225889</v>
      </c>
      <c r="G766" s="24">
        <f ca="1">COSS!K4538</f>
        <v>882.69838280048486</v>
      </c>
      <c r="H766" s="24">
        <f ca="1">COSS!L4538</f>
        <v>27.26572253320904</v>
      </c>
      <c r="I766" s="24">
        <f ca="1">COSS!M4538</f>
        <v>3.3958015420938139</v>
      </c>
      <c r="J766" s="24">
        <f ca="1">COSS!O4538</f>
        <v>666.89242461824119</v>
      </c>
      <c r="K766" s="24">
        <f ca="1">COSS!P4538</f>
        <v>123.97452390261965</v>
      </c>
      <c r="L766" s="24">
        <f ca="1">COSS!Q4538</f>
        <v>73.766318926333597</v>
      </c>
      <c r="M766" s="24">
        <f ca="1">COSS!R4538</f>
        <v>0</v>
      </c>
      <c r="N766" s="24">
        <f ca="1">COSS!T4538</f>
        <v>23.286738378011176</v>
      </c>
      <c r="O766" s="24">
        <f ca="1">COSS!U4538</f>
        <v>381.217202686983</v>
      </c>
      <c r="P766" s="24">
        <f ca="1">COSS!V4538</f>
        <v>2655.8194459210399</v>
      </c>
      <c r="Q766" s="24">
        <f ca="1">COSS!W4538</f>
        <v>0</v>
      </c>
      <c r="R766" s="24">
        <f ca="1">COSS!Y4538</f>
        <v>200.71508149442147</v>
      </c>
      <c r="S766" s="24">
        <f ca="1">COSS!Z4538</f>
        <v>3.3459258615482272</v>
      </c>
      <c r="T766" s="24">
        <f ca="1">COSS!AB4538</f>
        <v>2.6802765395344759</v>
      </c>
      <c r="U766" s="24">
        <f ca="1">COSS!AC4538</f>
        <v>9.1135132203701001</v>
      </c>
      <c r="V766" s="24">
        <f ca="1">COSS!AD4538</f>
        <v>1.9645812567266041</v>
      </c>
    </row>
    <row r="767" spans="1:22">
      <c r="B767" s="18" t="str">
        <f>$B$8</f>
        <v>DISTPRI</v>
      </c>
      <c r="D767" s="24">
        <f ca="1">COSS!H4539</f>
        <v>6616058.7274314081</v>
      </c>
      <c r="E767" s="24">
        <f ca="1">COSS!I4539</f>
        <v>4421794.2259362563</v>
      </c>
      <c r="F767" s="24">
        <f ca="1">COSS!J4539</f>
        <v>208431.83655347358</v>
      </c>
      <c r="G767" s="24">
        <f ca="1">COSS!K4539</f>
        <v>756828.79068809201</v>
      </c>
      <c r="H767" s="24">
        <f ca="1">COSS!L4539</f>
        <v>23389.947740583215</v>
      </c>
      <c r="I767" s="24">
        <f ca="1">COSS!M4539</f>
        <v>0</v>
      </c>
      <c r="J767" s="24">
        <f ca="1">COSS!O4539</f>
        <v>567489.31065421144</v>
      </c>
      <c r="K767" s="24">
        <f ca="1">COSS!P4539</f>
        <v>105694.9222979824</v>
      </c>
      <c r="L767" s="24">
        <f ca="1">COSS!Q4539</f>
        <v>0</v>
      </c>
      <c r="M767" s="24">
        <f ca="1">COSS!R4539</f>
        <v>0</v>
      </c>
      <c r="N767" s="24">
        <f ca="1">COSS!T4539</f>
        <v>20230.644207744554</v>
      </c>
      <c r="O767" s="24">
        <f ca="1">COSS!U4539</f>
        <v>326274.51223653613</v>
      </c>
      <c r="P767" s="24">
        <f ca="1">COSS!V4539</f>
        <v>0</v>
      </c>
      <c r="Q767" s="24">
        <f ca="1">COSS!W4539</f>
        <v>0</v>
      </c>
      <c r="R767" s="24">
        <f ca="1">COSS!Y4539</f>
        <v>171124.10648254069</v>
      </c>
      <c r="S767" s="24">
        <f ca="1">COSS!Z4539</f>
        <v>2855.0199636187031</v>
      </c>
      <c r="T767" s="24">
        <f ca="1">COSS!AB4539</f>
        <v>2313.0445514268063</v>
      </c>
      <c r="U767" s="24">
        <f ca="1">COSS!AC4539</f>
        <v>7924.1692828948444</v>
      </c>
      <c r="V767" s="24">
        <f ca="1">COSS!AD4539</f>
        <v>1708.1968360464728</v>
      </c>
    </row>
    <row r="768" spans="1:22">
      <c r="B768" s="18" t="str">
        <f>$B$9</f>
        <v>DISTSEC</v>
      </c>
      <c r="D768" s="24">
        <f ca="1">COSS!H4540</f>
        <v>2730528.8117004652</v>
      </c>
      <c r="E768" s="24">
        <f ca="1">COSS!I4540</f>
        <v>2041620.3561544297</v>
      </c>
      <c r="F768" s="24">
        <f ca="1">COSS!J4540</f>
        <v>98427.168053742324</v>
      </c>
      <c r="G768" s="24">
        <f ca="1">COSS!K4540</f>
        <v>296995.78430300643</v>
      </c>
      <c r="H768" s="24">
        <f ca="1">COSS!L4540</f>
        <v>0</v>
      </c>
      <c r="I768" s="24">
        <f ca="1">COSS!M4540</f>
        <v>0</v>
      </c>
      <c r="J768" s="24">
        <f ca="1">COSS!O4540</f>
        <v>189246.86973616417</v>
      </c>
      <c r="K768" s="24">
        <f ca="1">COSS!P4540</f>
        <v>0</v>
      </c>
      <c r="L768" s="24">
        <f ca="1">COSS!Q4540</f>
        <v>0</v>
      </c>
      <c r="M768" s="24">
        <f ca="1">COSS!R4540</f>
        <v>0</v>
      </c>
      <c r="N768" s="24">
        <f ca="1">COSS!T4540</f>
        <v>5116.838343014625</v>
      </c>
      <c r="O768" s="24">
        <f ca="1">COSS!U4540</f>
        <v>0</v>
      </c>
      <c r="P768" s="24">
        <f ca="1">COSS!V4540</f>
        <v>0</v>
      </c>
      <c r="Q768" s="24">
        <f ca="1">COSS!W4540</f>
        <v>0</v>
      </c>
      <c r="R768" s="24">
        <f ca="1">COSS!Y4540</f>
        <v>69802.589998373383</v>
      </c>
      <c r="S768" s="24">
        <f ca="1">COSS!Z4540</f>
        <v>0</v>
      </c>
      <c r="T768" s="24">
        <f ca="1">COSS!AB4540</f>
        <v>724.34372187865813</v>
      </c>
      <c r="U768" s="24">
        <f ca="1">COSS!AC4540</f>
        <v>24594.255295172294</v>
      </c>
      <c r="V768" s="24">
        <f ca="1">COSS!AD4540</f>
        <v>4000.6060946836669</v>
      </c>
    </row>
    <row r="769" spans="1:22">
      <c r="B769" s="18" t="str">
        <f>$B$10</f>
        <v>ENERGY</v>
      </c>
      <c r="D769" s="24">
        <f ca="1">COSS!H4541</f>
        <v>3382468.9999999986</v>
      </c>
      <c r="E769" s="24">
        <f ca="1">COSS!I4541</f>
        <v>1269193.9956312156</v>
      </c>
      <c r="F769" s="24">
        <f ca="1">COSS!J4541</f>
        <v>82251.972187975378</v>
      </c>
      <c r="G769" s="24">
        <f ca="1">COSS!K4541</f>
        <v>275964.28311132127</v>
      </c>
      <c r="H769" s="24">
        <f ca="1">COSS!L4541</f>
        <v>8770.7714206127803</v>
      </c>
      <c r="I769" s="24">
        <f ca="1">COSS!M4541</f>
        <v>808.56259282101166</v>
      </c>
      <c r="J769" s="24">
        <f ca="1">COSS!O4541</f>
        <v>251600.48751365818</v>
      </c>
      <c r="K769" s="24">
        <f ca="1">COSS!P4541</f>
        <v>46641.889172531046</v>
      </c>
      <c r="L769" s="24">
        <f ca="1">COSS!Q4541</f>
        <v>21192.880597613363</v>
      </c>
      <c r="M769" s="24">
        <f ca="1">COSS!R4541</f>
        <v>981.9538582710785</v>
      </c>
      <c r="N769" s="24">
        <f ca="1">COSS!T4541</f>
        <v>9641.8074634930381</v>
      </c>
      <c r="O769" s="24">
        <f ca="1">COSS!U4541</f>
        <v>169295.69486374504</v>
      </c>
      <c r="P769" s="24">
        <f ca="1">COSS!V4541</f>
        <v>961190.66744197311</v>
      </c>
      <c r="Q769" s="24">
        <f ca="1">COSS!W4541</f>
        <v>182360.36595712611</v>
      </c>
      <c r="R769" s="24">
        <f ca="1">COSS!Y4541</f>
        <v>68166.156179092402</v>
      </c>
      <c r="S769" s="24">
        <f ca="1">COSS!Z4541</f>
        <v>1109.6363552124237</v>
      </c>
      <c r="T769" s="24">
        <f ca="1">COSS!AB4541</f>
        <v>1237.7100946634941</v>
      </c>
      <c r="U769" s="24">
        <f ca="1">COSS!AC4541</f>
        <v>26763.823402707174</v>
      </c>
      <c r="V769" s="24">
        <f ca="1">COSS!AD4541</f>
        <v>5296.3421559669059</v>
      </c>
    </row>
    <row r="770" spans="1:22">
      <c r="B770" s="18" t="str">
        <f>$B$11</f>
        <v>CUSTOMER</v>
      </c>
      <c r="D770" s="24">
        <f ca="1">COSS!H4542</f>
        <v>2549486.4608681281</v>
      </c>
      <c r="E770" s="24">
        <f ca="1">COSS!I4542</f>
        <v>1821610.6062214412</v>
      </c>
      <c r="F770" s="24">
        <f ca="1">COSS!J4542</f>
        <v>311737.55701338995</v>
      </c>
      <c r="G770" s="24">
        <f ca="1">COSS!K4542</f>
        <v>89763.614810230385</v>
      </c>
      <c r="H770" s="24">
        <f ca="1">COSS!L4542</f>
        <v>15005.147707753162</v>
      </c>
      <c r="I770" s="24">
        <f ca="1">COSS!M4542</f>
        <v>2370.7413809423037</v>
      </c>
      <c r="J770" s="24">
        <f ca="1">COSS!O4542</f>
        <v>16750.100280424886</v>
      </c>
      <c r="K770" s="24">
        <f ca="1">COSS!P4542</f>
        <v>4301.8897619721374</v>
      </c>
      <c r="L770" s="24">
        <f ca="1">COSS!Q4542</f>
        <v>8228.1724895586358</v>
      </c>
      <c r="M770" s="24">
        <f ca="1">COSS!R4542</f>
        <v>1436.1013648030055</v>
      </c>
      <c r="N770" s="24">
        <f ca="1">COSS!T4542</f>
        <v>116.49279194381069</v>
      </c>
      <c r="O770" s="24">
        <f ca="1">COSS!U4542</f>
        <v>2561.048177551892</v>
      </c>
      <c r="P770" s="24">
        <f ca="1">COSS!V4542</f>
        <v>12106.756207259183</v>
      </c>
      <c r="Q770" s="24">
        <f ca="1">COSS!W4542</f>
        <v>2154.9543515361256</v>
      </c>
      <c r="R770" s="24">
        <f ca="1">COSS!Y4542</f>
        <v>4584.5367121557038</v>
      </c>
      <c r="S770" s="24">
        <f ca="1">COSS!Z4542</f>
        <v>72.631660533795042</v>
      </c>
      <c r="T770" s="24">
        <f ca="1">COSS!AB4542</f>
        <v>130.63608780362924</v>
      </c>
      <c r="U770" s="24">
        <f ca="1">COSS!AC4542</f>
        <v>201053.13820227026</v>
      </c>
      <c r="V770" s="24">
        <f ca="1">COSS!AD4542</f>
        <v>55502.335646558298</v>
      </c>
    </row>
    <row r="771" spans="1:22">
      <c r="B771" s="18" t="str">
        <f>$B$12</f>
        <v>TOTAL</v>
      </c>
      <c r="D771" s="24">
        <f ca="1">COSS!H4543</f>
        <v>28184478.999999996</v>
      </c>
      <c r="E771" s="24">
        <f ca="1">COSS!I4543</f>
        <v>15911404.712775553</v>
      </c>
      <c r="F771" s="24">
        <f ca="1">COSS!J4543</f>
        <v>1015101.0365254867</v>
      </c>
      <c r="G771" s="24">
        <f ca="1">COSS!K4543</f>
        <v>2570635.3164455621</v>
      </c>
      <c r="H771" s="24">
        <f ca="1">COSS!L4543</f>
        <v>83397.349492813431</v>
      </c>
      <c r="I771" s="24">
        <f ca="1">COSS!M4543</f>
        <v>6577.8153888861325</v>
      </c>
      <c r="J771" s="24">
        <f ca="1">COSS!O4543</f>
        <v>1900084.6969353363</v>
      </c>
      <c r="K771" s="24">
        <f ca="1">COSS!P4543</f>
        <v>319676.02053905663</v>
      </c>
      <c r="L771" s="24">
        <f ca="1">COSS!Q4543</f>
        <v>103112.32646682812</v>
      </c>
      <c r="M771" s="24">
        <f ca="1">COSS!R4543</f>
        <v>5728.5522252849905</v>
      </c>
      <c r="N771" s="24">
        <f ca="1">COSS!T4543</f>
        <v>65671.692101430119</v>
      </c>
      <c r="O771" s="24">
        <f ca="1">COSS!U4543</f>
        <v>998337.28671515011</v>
      </c>
      <c r="P771" s="24">
        <f ca="1">COSS!V4543</f>
        <v>3617541.4306247942</v>
      </c>
      <c r="Q771" s="24">
        <f ca="1">COSS!W4543</f>
        <v>661542.36459670612</v>
      </c>
      <c r="R771" s="24">
        <f ca="1">COSS!Y4543</f>
        <v>582383.77832050784</v>
      </c>
      <c r="S771" s="24">
        <f ca="1">COSS!Z4543</f>
        <v>8538.0013073741848</v>
      </c>
      <c r="T771" s="24">
        <f ca="1">COSS!AB4543</f>
        <v>7892.6745284523095</v>
      </c>
      <c r="U771" s="24">
        <f ca="1">COSS!AC4543</f>
        <v>260344.49969626492</v>
      </c>
      <c r="V771" s="24">
        <f ca="1">COSS!AD4543</f>
        <v>66509.445314512064</v>
      </c>
    </row>
    <row r="772" spans="1:22">
      <c r="A772" s="130" t="s">
        <v>70</v>
      </c>
      <c r="B772" s="18" t="str">
        <f>$B$5</f>
        <v>PRODUCTION</v>
      </c>
      <c r="C772" s="22"/>
      <c r="D772" s="23">
        <f t="shared" ref="D772:D779" ca="1" si="550">SUM(E772:V772)</f>
        <v>0.4558772578340014</v>
      </c>
      <c r="E772" s="23">
        <f ca="1">E764/$D771</f>
        <v>0.22455738294516381</v>
      </c>
      <c r="F772" s="23">
        <f t="shared" ref="F772:V772" ca="1" si="551">F764/$D771</f>
        <v>1.1100673832804997E-2</v>
      </c>
      <c r="G772" s="23">
        <f t="shared" ca="1" si="551"/>
        <v>4.0661132061230273E-2</v>
      </c>
      <c r="H772" s="23">
        <f t="shared" ca="1" si="551"/>
        <v>1.2798680740962042E-3</v>
      </c>
      <c r="I772" s="23">
        <f ca="1">I764/$D771</f>
        <v>1.2002193262541623E-4</v>
      </c>
      <c r="J772" s="23">
        <f t="shared" ca="1" si="551"/>
        <v>3.0908785643262621E-2</v>
      </c>
      <c r="K772" s="23">
        <f t="shared" ca="1" si="551"/>
        <v>5.7592072602984223E-3</v>
      </c>
      <c r="L772" s="23">
        <f t="shared" ca="1" si="551"/>
        <v>2.6024785244869054E-3</v>
      </c>
      <c r="M772" s="23">
        <f ca="1">M764/$D771</f>
        <v>1.170305501723241E-4</v>
      </c>
      <c r="N772" s="23">
        <f ca="1">N764/$D771</f>
        <v>1.0797230503901186E-3</v>
      </c>
      <c r="O772" s="23">
        <f t="shared" ca="1" si="551"/>
        <v>1.7669483754431101E-2</v>
      </c>
      <c r="P772" s="23">
        <f t="shared" ca="1" si="551"/>
        <v>9.3383718127170542E-2</v>
      </c>
      <c r="Q772" s="23">
        <f ca="1">Q764/$D771</f>
        <v>1.6863551727376185E-2</v>
      </c>
      <c r="R772" s="23">
        <f t="shared" ca="1" si="551"/>
        <v>9.4920390249688281E-3</v>
      </c>
      <c r="S772" s="23">
        <f t="shared" ca="1" si="551"/>
        <v>1.589880253777349E-4</v>
      </c>
      <c r="T772" s="23">
        <f t="shared" ca="1" si="551"/>
        <v>1.2317330014595133E-4</v>
      </c>
      <c r="U772" s="23">
        <f ca="1">U764/$D771</f>
        <v>0</v>
      </c>
      <c r="V772" s="23">
        <f t="shared" ca="1" si="551"/>
        <v>0</v>
      </c>
    </row>
    <row r="773" spans="1:22">
      <c r="A773" s="18" t="str">
        <f t="shared" ref="A773:A779" si="552">A772</f>
        <v>LABOR_M</v>
      </c>
      <c r="B773" s="18" t="str">
        <f>$B$6</f>
        <v>BULKTRAN</v>
      </c>
      <c r="C773" s="22"/>
      <c r="D773" s="23">
        <f t="shared" ca="1" si="550"/>
        <v>1.6656925998170845E-3</v>
      </c>
      <c r="E773" s="23">
        <f t="shared" ref="E773:V773" ca="1" si="553">E765/$D771</f>
        <v>8.2049184199982817E-4</v>
      </c>
      <c r="F773" s="23">
        <f t="shared" ca="1" si="553"/>
        <v>4.0559843551176457E-5</v>
      </c>
      <c r="G773" s="23">
        <f t="shared" ca="1" si="553"/>
        <v>1.4856838241147487E-4</v>
      </c>
      <c r="H773" s="23">
        <f t="shared" ca="1" si="553"/>
        <v>4.6764052014642667E-6</v>
      </c>
      <c r="I773" s="23">
        <f ca="1">I765/$D771</f>
        <v>4.385383160804597E-7</v>
      </c>
      <c r="J773" s="23">
        <f t="shared" ca="1" si="553"/>
        <v>1.1293508204364549E-4</v>
      </c>
      <c r="K773" s="23">
        <f t="shared" ca="1" si="553"/>
        <v>2.1043096029556779E-5</v>
      </c>
      <c r="L773" s="23">
        <f t="shared" ca="1" si="553"/>
        <v>9.5089832732985331E-6</v>
      </c>
      <c r="M773" s="23">
        <f ca="1">M765/$D771</f>
        <v>4.2760834857338868E-7</v>
      </c>
      <c r="N773" s="23">
        <f ca="1">N765/$D771</f>
        <v>3.9451116807884993E-6</v>
      </c>
      <c r="O773" s="23">
        <f t="shared" ca="1" si="553"/>
        <v>6.4561080480705007E-5</v>
      </c>
      <c r="P773" s="23">
        <f t="shared" ca="1" si="553"/>
        <v>3.412071244064392E-4</v>
      </c>
      <c r="Q773" s="23">
        <f ca="1">Q765/$D771</f>
        <v>6.1616351410868897E-5</v>
      </c>
      <c r="R773" s="23">
        <f t="shared" ca="1" si="553"/>
        <v>3.4682184490156656E-5</v>
      </c>
      <c r="S773" s="23">
        <f t="shared" ca="1" si="553"/>
        <v>5.8091333309645948E-7</v>
      </c>
      <c r="T773" s="23">
        <f t="shared" ca="1" si="553"/>
        <v>4.5005283993102332E-7</v>
      </c>
      <c r="U773" s="23">
        <f ca="1">U765/$D771</f>
        <v>0</v>
      </c>
      <c r="V773" s="23">
        <f t="shared" ca="1" si="553"/>
        <v>0</v>
      </c>
    </row>
    <row r="774" spans="1:22">
      <c r="A774" s="18" t="str">
        <f t="shared" si="552"/>
        <v>LABOR_M</v>
      </c>
      <c r="B774" s="18" t="str">
        <f>$B$7</f>
        <v>SUBTRAN</v>
      </c>
      <c r="C774" s="22"/>
      <c r="D774" s="23">
        <f t="shared" ca="1" si="550"/>
        <v>3.6638328137979806E-4</v>
      </c>
      <c r="E774" s="23">
        <f ca="1">E766/$D771</f>
        <v>1.7838008745047694E-4</v>
      </c>
      <c r="F774" s="23">
        <f t="shared" ref="F774:V774" ca="1" si="554">F766/$D771</f>
        <v>8.6088563692186373E-6</v>
      </c>
      <c r="G774" s="23">
        <f t="shared" ca="1" si="554"/>
        <v>3.1318598537886226E-5</v>
      </c>
      <c r="H774" s="23">
        <f t="shared" ca="1" si="554"/>
        <v>9.6740204185463373E-7</v>
      </c>
      <c r="I774" s="23">
        <f ca="1">I766/$D771</f>
        <v>1.2048480804253342E-7</v>
      </c>
      <c r="J774" s="23">
        <f t="shared" ca="1" si="554"/>
        <v>2.3661690699276056E-5</v>
      </c>
      <c r="K774" s="23">
        <f t="shared" ca="1" si="554"/>
        <v>4.3986807030429648E-6</v>
      </c>
      <c r="L774" s="23">
        <f t="shared" ca="1" si="554"/>
        <v>2.6172674302879117E-6</v>
      </c>
      <c r="M774" s="23">
        <f ca="1">M766/$D771</f>
        <v>0</v>
      </c>
      <c r="N774" s="23">
        <f ca="1">N766/$D771</f>
        <v>8.2622561084102988E-7</v>
      </c>
      <c r="O774" s="23">
        <f t="shared" ca="1" si="554"/>
        <v>1.3525784978568632E-5</v>
      </c>
      <c r="P774" s="23">
        <f t="shared" ca="1" si="554"/>
        <v>9.4229857714277432E-5</v>
      </c>
      <c r="Q774" s="23">
        <f ca="1">Q766/$D771</f>
        <v>0</v>
      </c>
      <c r="R774" s="23">
        <f t="shared" ca="1" si="554"/>
        <v>7.121475670862019E-6</v>
      </c>
      <c r="S774" s="23">
        <f t="shared" ca="1" si="554"/>
        <v>1.1871519290983621E-7</v>
      </c>
      <c r="T774" s="23">
        <f t="shared" ca="1" si="554"/>
        <v>9.5097608138666536E-8</v>
      </c>
      <c r="U774" s="23">
        <f ca="1">U766/$D771</f>
        <v>3.2335219751161983E-7</v>
      </c>
      <c r="V774" s="23">
        <f t="shared" ca="1" si="554"/>
        <v>6.9704366602859836E-8</v>
      </c>
    </row>
    <row r="775" spans="1:22">
      <c r="A775" s="18" t="str">
        <f t="shared" si="552"/>
        <v>LABOR_M</v>
      </c>
      <c r="B775" s="18" t="str">
        <f>$B$8</f>
        <v>DISTPRI</v>
      </c>
      <c r="C775" s="22"/>
      <c r="D775" s="23">
        <f t="shared" ca="1" si="550"/>
        <v>0.23474121084272689</v>
      </c>
      <c r="E775" s="23">
        <f t="shared" ref="E775:V775" ca="1" si="555">E767/$D771</f>
        <v>0.15688756304263268</v>
      </c>
      <c r="F775" s="23">
        <f t="shared" ca="1" si="555"/>
        <v>7.39527016105118E-3</v>
      </c>
      <c r="G775" s="23">
        <f t="shared" ca="1" si="555"/>
        <v>2.6852679827364986E-2</v>
      </c>
      <c r="H775" s="23">
        <f t="shared" ca="1" si="555"/>
        <v>8.2988753280070272E-4</v>
      </c>
      <c r="I775" s="23">
        <f ca="1">I767/$D771</f>
        <v>0</v>
      </c>
      <c r="J775" s="23">
        <f t="shared" ca="1" si="555"/>
        <v>2.0134816423401387E-2</v>
      </c>
      <c r="K775" s="23">
        <f t="shared" ca="1" si="555"/>
        <v>3.7501109138111943E-3</v>
      </c>
      <c r="L775" s="23">
        <f t="shared" ca="1" si="555"/>
        <v>0</v>
      </c>
      <c r="M775" s="23">
        <f ca="1">M767/$D771</f>
        <v>0</v>
      </c>
      <c r="N775" s="23">
        <f ca="1">N767/$D771</f>
        <v>7.1779379735011442E-4</v>
      </c>
      <c r="O775" s="23">
        <f t="shared" ca="1" si="555"/>
        <v>1.1576389694361077E-2</v>
      </c>
      <c r="P775" s="23">
        <f t="shared" ca="1" si="555"/>
        <v>0</v>
      </c>
      <c r="Q775" s="23">
        <f ca="1">Q767/$D771</f>
        <v>0</v>
      </c>
      <c r="R775" s="23">
        <f t="shared" ca="1" si="555"/>
        <v>6.0715724595278384E-3</v>
      </c>
      <c r="S775" s="23">
        <f t="shared" ca="1" si="555"/>
        <v>1.012975958724908E-4</v>
      </c>
      <c r="T775" s="23">
        <f t="shared" ca="1" si="555"/>
        <v>8.2068025860148293E-5</v>
      </c>
      <c r="U775" s="23">
        <f ca="1">U767/$D771</f>
        <v>2.811536549210239E-4</v>
      </c>
      <c r="V775" s="23">
        <f t="shared" ca="1" si="555"/>
        <v>6.0607713772054222E-5</v>
      </c>
    </row>
    <row r="776" spans="1:22">
      <c r="A776" s="18" t="str">
        <f t="shared" si="552"/>
        <v>LABOR_M</v>
      </c>
      <c r="B776" s="18" t="str">
        <f>$B$9</f>
        <v>DISTSEC</v>
      </c>
      <c r="C776" s="22"/>
      <c r="D776" s="23">
        <f t="shared" ca="1" si="550"/>
        <v>9.6880584938272798E-2</v>
      </c>
      <c r="E776" s="23">
        <f t="shared" ref="E776:V776" ca="1" si="556">E768/$D771</f>
        <v>7.2437753990571549E-2</v>
      </c>
      <c r="F776" s="23">
        <f t="shared" ca="1" si="556"/>
        <v>3.492247206476385E-3</v>
      </c>
      <c r="G776" s="23">
        <f t="shared" ca="1" si="556"/>
        <v>1.0537565172058226E-2</v>
      </c>
      <c r="H776" s="23">
        <f t="shared" ca="1" si="556"/>
        <v>0</v>
      </c>
      <c r="I776" s="23">
        <f ca="1">I768/$D771</f>
        <v>0</v>
      </c>
      <c r="J776" s="23">
        <f t="shared" ca="1" si="556"/>
        <v>6.7145775423474814E-3</v>
      </c>
      <c r="K776" s="23">
        <f t="shared" ca="1" si="556"/>
        <v>0</v>
      </c>
      <c r="L776" s="23">
        <f t="shared" ca="1" si="556"/>
        <v>0</v>
      </c>
      <c r="M776" s="23">
        <f ca="1">M768/$D771</f>
        <v>0</v>
      </c>
      <c r="N776" s="23">
        <f ca="1">N768/$D771</f>
        <v>1.8154809045839115E-4</v>
      </c>
      <c r="O776" s="23">
        <f t="shared" ca="1" si="556"/>
        <v>0</v>
      </c>
      <c r="P776" s="23">
        <f t="shared" ca="1" si="556"/>
        <v>0</v>
      </c>
      <c r="Q776" s="23">
        <f ca="1">Q768/$D771</f>
        <v>0</v>
      </c>
      <c r="R776" s="23">
        <f t="shared" ca="1" si="556"/>
        <v>2.476632262685196E-3</v>
      </c>
      <c r="S776" s="23">
        <f t="shared" ca="1" si="556"/>
        <v>0</v>
      </c>
      <c r="T776" s="23">
        <f t="shared" ca="1" si="556"/>
        <v>2.5700092660171516E-5</v>
      </c>
      <c r="U776" s="23">
        <f ca="1">U768/$D771</f>
        <v>8.7261699232305467E-4</v>
      </c>
      <c r="V776" s="23">
        <f t="shared" ca="1" si="556"/>
        <v>1.4194358869233195E-4</v>
      </c>
    </row>
    <row r="777" spans="1:22">
      <c r="A777" s="18" t="str">
        <f t="shared" si="552"/>
        <v>LABOR_M</v>
      </c>
      <c r="B777" s="18" t="str">
        <f>$B$10</f>
        <v>ENERGY</v>
      </c>
      <c r="C777" s="22"/>
      <c r="D777" s="23">
        <f t="shared" ca="1" si="550"/>
        <v>0.12001176250233328</v>
      </c>
      <c r="E777" s="23">
        <f t="shared" ref="E777:V777" ca="1" si="557">E769/$D771</f>
        <v>4.5031664258587706E-2</v>
      </c>
      <c r="F777" s="23">
        <f t="shared" ca="1" si="557"/>
        <v>2.918342829327283E-3</v>
      </c>
      <c r="G777" s="23">
        <f t="shared" ca="1" si="557"/>
        <v>9.7913565516439503E-3</v>
      </c>
      <c r="H777" s="23">
        <f t="shared" ca="1" si="557"/>
        <v>3.1119153987599991E-4</v>
      </c>
      <c r="I777" s="23">
        <f ca="1">I769/$D771</f>
        <v>2.8688222082125832E-5</v>
      </c>
      <c r="J777" s="23">
        <f t="shared" ca="1" si="557"/>
        <v>8.9269163894659265E-3</v>
      </c>
      <c r="K777" s="23">
        <f t="shared" ca="1" si="557"/>
        <v>1.654878529865003E-3</v>
      </c>
      <c r="L777" s="23">
        <f t="shared" ca="1" si="557"/>
        <v>7.5193444582081386E-4</v>
      </c>
      <c r="M777" s="23">
        <f ca="1">M769/$D771</f>
        <v>3.4840234523089058E-5</v>
      </c>
      <c r="N777" s="23">
        <f ca="1">N769/$D771</f>
        <v>3.4209635251703744E-4</v>
      </c>
      <c r="O777" s="23">
        <f t="shared" ca="1" si="557"/>
        <v>6.0066994626278196E-3</v>
      </c>
      <c r="P777" s="23">
        <f t="shared" ca="1" si="557"/>
        <v>3.410354569413801E-2</v>
      </c>
      <c r="Q777" s="23">
        <f ca="1">Q769/$D771</f>
        <v>6.4702408001626049E-3</v>
      </c>
      <c r="R777" s="23">
        <f t="shared" ca="1" si="557"/>
        <v>2.4185707381389741E-3</v>
      </c>
      <c r="S777" s="23">
        <f t="shared" ca="1" si="557"/>
        <v>3.9370476041527104E-5</v>
      </c>
      <c r="T777" s="23">
        <f t="shared" ca="1" si="557"/>
        <v>4.3914599048060966E-5</v>
      </c>
      <c r="U777" s="23">
        <f ca="1">U769/$D771</f>
        <v>9.4959439919777044E-4</v>
      </c>
      <c r="V777" s="23">
        <f t="shared" ca="1" si="557"/>
        <v>1.8791697926957978E-4</v>
      </c>
    </row>
    <row r="778" spans="1:22">
      <c r="A778" s="18" t="str">
        <f t="shared" si="552"/>
        <v>LABOR_M</v>
      </c>
      <c r="B778" s="18" t="str">
        <f>$B$11</f>
        <v>CUSTOMER</v>
      </c>
      <c r="C778" s="22"/>
      <c r="D778" s="23">
        <f t="shared" ca="1" si="550"/>
        <v>9.0457108001468819E-2</v>
      </c>
      <c r="E778" s="23">
        <f t="shared" ref="E778:V778" ca="1" si="558">E770/$D771</f>
        <v>6.4631693430325307E-2</v>
      </c>
      <c r="F778" s="23">
        <f t="shared" ca="1" si="558"/>
        <v>1.1060610948791709E-2</v>
      </c>
      <c r="G778" s="23">
        <f t="shared" ca="1" si="558"/>
        <v>3.1848598233882698E-3</v>
      </c>
      <c r="H778" s="23">
        <f t="shared" ca="1" si="558"/>
        <v>5.3239045886756199E-4</v>
      </c>
      <c r="I778" s="23">
        <f ca="1">I770/$D771</f>
        <v>8.4115139433384737E-5</v>
      </c>
      <c r="J778" s="23">
        <f t="shared" ca="1" si="558"/>
        <v>5.9430228532607917E-4</v>
      </c>
      <c r="K778" s="23">
        <f t="shared" ca="1" si="558"/>
        <v>1.5263329018684851E-4</v>
      </c>
      <c r="L778" s="23">
        <f t="shared" ca="1" si="558"/>
        <v>2.9193984708955015E-4</v>
      </c>
      <c r="M778" s="23">
        <f ca="1">M770/$D771</f>
        <v>5.0953624681265372E-5</v>
      </c>
      <c r="N778" s="23">
        <f ca="1">N770/$D771</f>
        <v>4.1332249549055241E-6</v>
      </c>
      <c r="O778" s="23">
        <f t="shared" ca="1" si="558"/>
        <v>9.086732373345955E-5</v>
      </c>
      <c r="P778" s="23">
        <f t="shared" ca="1" si="558"/>
        <v>4.2955401826867847E-4</v>
      </c>
      <c r="Q778" s="23">
        <f ca="1">Q770/$D771</f>
        <v>7.6458903197611922E-5</v>
      </c>
      <c r="R778" s="23">
        <f t="shared" ca="1" si="558"/>
        <v>1.626617512481144E-4</v>
      </c>
      <c r="S778" s="23">
        <f t="shared" ca="1" si="558"/>
        <v>2.5770091593247138E-6</v>
      </c>
      <c r="T778" s="23">
        <f t="shared" ca="1" si="558"/>
        <v>4.6350364611540013E-6</v>
      </c>
      <c r="U778" s="23">
        <f ca="1">U770/$D771</f>
        <v>7.1334700989956314E-3</v>
      </c>
      <c r="V778" s="23">
        <f t="shared" ca="1" si="558"/>
        <v>1.9692517873599264E-3</v>
      </c>
    </row>
    <row r="779" spans="1:22">
      <c r="A779" s="18" t="str">
        <f t="shared" si="552"/>
        <v>LABOR_M</v>
      </c>
      <c r="B779" s="18" t="str">
        <f>$B$12</f>
        <v>TOTAL</v>
      </c>
      <c r="C779" s="22"/>
      <c r="D779" s="23">
        <f t="shared" ca="1" si="550"/>
        <v>1</v>
      </c>
      <c r="E779" s="23">
        <f ca="1">SUM(E772:E778)</f>
        <v>0.5645449295967313</v>
      </c>
      <c r="F779" s="23">
        <f t="shared" ref="F779:V779" ca="1" si="559">SUM(F772:F778)</f>
        <v>3.601631367837195E-2</v>
      </c>
      <c r="G779" s="23">
        <f t="shared" ca="1" si="559"/>
        <v>9.1207480416635081E-2</v>
      </c>
      <c r="H779" s="23">
        <f t="shared" ca="1" si="559"/>
        <v>2.9589814128837882E-3</v>
      </c>
      <c r="I779" s="23">
        <f t="shared" ca="1" si="559"/>
        <v>2.3338431726504979E-4</v>
      </c>
      <c r="J779" s="23">
        <f t="shared" ca="1" si="559"/>
        <v>6.7415995056546413E-2</v>
      </c>
      <c r="K779" s="23">
        <f t="shared" ca="1" si="559"/>
        <v>1.1342271770894067E-2</v>
      </c>
      <c r="L779" s="23">
        <f t="shared" ca="1" si="559"/>
        <v>3.6584790681008558E-3</v>
      </c>
      <c r="M779" s="23">
        <f t="shared" ca="1" si="559"/>
        <v>2.0325201772525194E-4</v>
      </c>
      <c r="N779" s="23">
        <f t="shared" ca="1" si="559"/>
        <v>2.3300658529621966E-3</v>
      </c>
      <c r="O779" s="23">
        <f t="shared" ca="1" si="559"/>
        <v>3.5421527100612735E-2</v>
      </c>
      <c r="P779" s="23">
        <f t="shared" ca="1" si="559"/>
        <v>0.12835225482169796</v>
      </c>
      <c r="Q779" s="23">
        <f t="shared" ca="1" si="559"/>
        <v>2.3471867782147271E-2</v>
      </c>
      <c r="R779" s="23">
        <f t="shared" ca="1" si="559"/>
        <v>2.0663279896729971E-2</v>
      </c>
      <c r="S779" s="23">
        <f t="shared" ca="1" si="559"/>
        <v>3.0293273497708381E-4</v>
      </c>
      <c r="T779" s="23">
        <f t="shared" ca="1" si="559"/>
        <v>2.8003620462355578E-4</v>
      </c>
      <c r="U779" s="23">
        <f t="shared" ca="1" si="559"/>
        <v>9.237158497634991E-3</v>
      </c>
      <c r="V779" s="23">
        <f t="shared" ca="1" si="559"/>
        <v>2.359789773460495E-3</v>
      </c>
    </row>
    <row r="780" spans="1:22">
      <c r="C780" s="22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</row>
    <row r="781" spans="1:22" ht="12">
      <c r="A781" s="38" t="s">
        <v>332</v>
      </c>
      <c r="B781" s="18" t="str">
        <f>$B$5</f>
        <v>PRODUCTION</v>
      </c>
      <c r="C781" s="22"/>
      <c r="D781" s="24">
        <f>+COSS!H4488+COSS!H4496</f>
        <v>12848662.999999996</v>
      </c>
      <c r="E781" s="24">
        <f>+COSS!I4488+COSS!I4496</f>
        <v>6329032.8439129265</v>
      </c>
      <c r="F781" s="24">
        <f>+COSS!J4488+COSS!J4496</f>
        <v>312866.70852654189</v>
      </c>
      <c r="G781" s="24">
        <f>+COSS!K4488+COSS!K4496</f>
        <v>1146012.8226959712</v>
      </c>
      <c r="H781" s="24">
        <f>+COSS!L4488+COSS!L4496</f>
        <v>36072.414857134907</v>
      </c>
      <c r="I781" s="24">
        <f>+COSS!M4488+COSS!M4496</f>
        <v>3382.7556396204582</v>
      </c>
      <c r="J781" s="24">
        <f>+COSS!O4488+COSS!O4496</f>
        <v>871148.01987803669</v>
      </c>
      <c r="K781" s="24">
        <f>+COSS!P4488+COSS!P4496</f>
        <v>162320.2560845284</v>
      </c>
      <c r="L781" s="24">
        <f>+COSS!Q4488+COSS!Q4496</f>
        <v>73349.50132135216</v>
      </c>
      <c r="M781" s="24">
        <f>+COSS!R4488+COSS!R4496</f>
        <v>3298.4450836903147</v>
      </c>
      <c r="N781" s="24">
        <f>+COSS!T4488+COSS!T4496</f>
        <v>30431.431639536237</v>
      </c>
      <c r="O781" s="24">
        <f>+COSS!U4488+COSS!U4496</f>
        <v>498005.19381760445</v>
      </c>
      <c r="P781" s="24">
        <f>+COSS!V4488+COSS!V4496</f>
        <v>2631971.442497157</v>
      </c>
      <c r="Q781" s="24">
        <f>+COSS!W4488+COSS!W4496</f>
        <v>475290.41952564771</v>
      </c>
      <c r="R781" s="24">
        <f>+COSS!Y4488+COSS!Y4496</f>
        <v>267528.17456641438</v>
      </c>
      <c r="S781" s="24">
        <f>+COSS!Z4488+COSS!Z4496</f>
        <v>4480.9946625102357</v>
      </c>
      <c r="T781" s="24">
        <f>+COSS!AB4488+COSS!AB4496</f>
        <v>3471.5752913242618</v>
      </c>
      <c r="U781" s="24">
        <f>+COSS!AC4488+COSS!AC4496</f>
        <v>0</v>
      </c>
      <c r="V781" s="24">
        <f>+COSS!AD4488+COSS!AD4496</f>
        <v>0</v>
      </c>
    </row>
    <row r="782" spans="1:22">
      <c r="B782" s="18" t="str">
        <f>$B$6</f>
        <v>BULKTRAN</v>
      </c>
      <c r="C782" s="22"/>
      <c r="D782" s="24">
        <f>+COSS!H4489+COSS!H4497</f>
        <v>0</v>
      </c>
      <c r="E782" s="24">
        <f>+COSS!I4489+COSS!I4497</f>
        <v>0</v>
      </c>
      <c r="F782" s="24">
        <f>+COSS!J4489+COSS!J4497</f>
        <v>0</v>
      </c>
      <c r="G782" s="24">
        <f>+COSS!K4489+COSS!K4497</f>
        <v>0</v>
      </c>
      <c r="H782" s="24">
        <f>+COSS!L4489+COSS!L4497</f>
        <v>0</v>
      </c>
      <c r="I782" s="24">
        <f>+COSS!M4489+COSS!M4497</f>
        <v>0</v>
      </c>
      <c r="J782" s="24">
        <f>+COSS!O4489+COSS!O4497</f>
        <v>0</v>
      </c>
      <c r="K782" s="24">
        <f>+COSS!P4489+COSS!P4497</f>
        <v>0</v>
      </c>
      <c r="L782" s="24">
        <f>+COSS!Q4489+COSS!Q4497</f>
        <v>0</v>
      </c>
      <c r="M782" s="24">
        <f>+COSS!R4489+COSS!R4497</f>
        <v>0</v>
      </c>
      <c r="N782" s="24">
        <f>+COSS!T4489+COSS!T4497</f>
        <v>0</v>
      </c>
      <c r="O782" s="24">
        <f>+COSS!U4489+COSS!U4497</f>
        <v>0</v>
      </c>
      <c r="P782" s="24">
        <f>+COSS!V4489+COSS!V4497</f>
        <v>0</v>
      </c>
      <c r="Q782" s="24">
        <f>+COSS!W4489+COSS!W4497</f>
        <v>0</v>
      </c>
      <c r="R782" s="24">
        <f>+COSS!Y4489+COSS!Y4497</f>
        <v>0</v>
      </c>
      <c r="S782" s="24">
        <f>+COSS!Z4489+COSS!Z4497</f>
        <v>0</v>
      </c>
      <c r="T782" s="24">
        <f>+COSS!AB4489+COSS!AB4497</f>
        <v>0</v>
      </c>
      <c r="U782" s="24">
        <f>+COSS!AC4489+COSS!AC4497</f>
        <v>0</v>
      </c>
      <c r="V782" s="24">
        <f>+COSS!AD4489+COSS!AD4497</f>
        <v>0</v>
      </c>
    </row>
    <row r="783" spans="1:22">
      <c r="B783" s="18" t="str">
        <f>$B$7</f>
        <v>SUBTRAN</v>
      </c>
      <c r="C783" s="22"/>
      <c r="D783" s="24">
        <f>+COSS!H4490+COSS!H4498</f>
        <v>0</v>
      </c>
      <c r="E783" s="24">
        <f>+COSS!I4490+COSS!I4498</f>
        <v>0</v>
      </c>
      <c r="F783" s="24">
        <f>+COSS!J4490+COSS!J4498</f>
        <v>0</v>
      </c>
      <c r="G783" s="24">
        <f>+COSS!K4490+COSS!K4498</f>
        <v>0</v>
      </c>
      <c r="H783" s="24">
        <f>+COSS!L4490+COSS!L4498</f>
        <v>0</v>
      </c>
      <c r="I783" s="24">
        <f>+COSS!M4490+COSS!M4498</f>
        <v>0</v>
      </c>
      <c r="J783" s="24">
        <f>+COSS!O4490+COSS!O4498</f>
        <v>0</v>
      </c>
      <c r="K783" s="24">
        <f>+COSS!P4490+COSS!P4498</f>
        <v>0</v>
      </c>
      <c r="L783" s="24">
        <f>+COSS!Q4490+COSS!Q4498</f>
        <v>0</v>
      </c>
      <c r="M783" s="24">
        <f>+COSS!R4490+COSS!R4498</f>
        <v>0</v>
      </c>
      <c r="N783" s="24">
        <f>+COSS!T4490+COSS!T4498</f>
        <v>0</v>
      </c>
      <c r="O783" s="24">
        <f>+COSS!U4490+COSS!U4498</f>
        <v>0</v>
      </c>
      <c r="P783" s="24">
        <f>+COSS!V4490+COSS!V4498</f>
        <v>0</v>
      </c>
      <c r="Q783" s="24">
        <f>+COSS!W4490+COSS!W4498</f>
        <v>0</v>
      </c>
      <c r="R783" s="24">
        <f>+COSS!Y4490+COSS!Y4498</f>
        <v>0</v>
      </c>
      <c r="S783" s="24">
        <f>+COSS!Z4490+COSS!Z4498</f>
        <v>0</v>
      </c>
      <c r="T783" s="24">
        <f>+COSS!AB4490+COSS!AB4498</f>
        <v>0</v>
      </c>
      <c r="U783" s="24">
        <f>+COSS!AC4490+COSS!AC4498</f>
        <v>0</v>
      </c>
      <c r="V783" s="24">
        <f>+COSS!AD4490+COSS!AD4498</f>
        <v>0</v>
      </c>
    </row>
    <row r="784" spans="1:22">
      <c r="B784" s="18" t="str">
        <f>$B$8</f>
        <v>DISTPRI</v>
      </c>
      <c r="C784" s="22"/>
      <c r="D784" s="24">
        <f>+COSS!H4491+COSS!H4499</f>
        <v>0</v>
      </c>
      <c r="E784" s="24">
        <f>+COSS!I4491+COSS!I4499</f>
        <v>0</v>
      </c>
      <c r="F784" s="24">
        <f>+COSS!J4491+COSS!J4499</f>
        <v>0</v>
      </c>
      <c r="G784" s="24">
        <f>+COSS!K4491+COSS!K4499</f>
        <v>0</v>
      </c>
      <c r="H784" s="24">
        <f>+COSS!L4491+COSS!L4499</f>
        <v>0</v>
      </c>
      <c r="I784" s="24">
        <f>+COSS!M4491+COSS!M4499</f>
        <v>0</v>
      </c>
      <c r="J784" s="24">
        <f>+COSS!O4491+COSS!O4499</f>
        <v>0</v>
      </c>
      <c r="K784" s="24">
        <f>+COSS!P4491+COSS!P4499</f>
        <v>0</v>
      </c>
      <c r="L784" s="24">
        <f>+COSS!Q4491+COSS!Q4499</f>
        <v>0</v>
      </c>
      <c r="M784" s="24">
        <f>+COSS!R4491+COSS!R4499</f>
        <v>0</v>
      </c>
      <c r="N784" s="24">
        <f>+COSS!T4491+COSS!T4499</f>
        <v>0</v>
      </c>
      <c r="O784" s="24">
        <f>+COSS!U4491+COSS!U4499</f>
        <v>0</v>
      </c>
      <c r="P784" s="24">
        <f>+COSS!V4491+COSS!V4499</f>
        <v>0</v>
      </c>
      <c r="Q784" s="24">
        <f>+COSS!W4491+COSS!W4499</f>
        <v>0</v>
      </c>
      <c r="R784" s="24">
        <f>+COSS!Y4491+COSS!Y4499</f>
        <v>0</v>
      </c>
      <c r="S784" s="24">
        <f>+COSS!Z4491+COSS!Z4499</f>
        <v>0</v>
      </c>
      <c r="T784" s="24">
        <f>+COSS!AB4491+COSS!AB4499</f>
        <v>0</v>
      </c>
      <c r="U784" s="24">
        <f>+COSS!AC4491+COSS!AC4499</f>
        <v>0</v>
      </c>
      <c r="V784" s="24">
        <f>+COSS!AD4491+COSS!AD4499</f>
        <v>0</v>
      </c>
    </row>
    <row r="785" spans="1:22">
      <c r="B785" s="18" t="str">
        <f>$B$9</f>
        <v>DISTSEC</v>
      </c>
      <c r="C785" s="22"/>
      <c r="D785" s="24">
        <f>+COSS!H4492+COSS!H4500</f>
        <v>0</v>
      </c>
      <c r="E785" s="24">
        <f>+COSS!I4492+COSS!I4500</f>
        <v>0</v>
      </c>
      <c r="F785" s="24">
        <f>+COSS!J4492+COSS!J4500</f>
        <v>0</v>
      </c>
      <c r="G785" s="24">
        <f>+COSS!K4492+COSS!K4500</f>
        <v>0</v>
      </c>
      <c r="H785" s="24">
        <f>+COSS!L4492+COSS!L4500</f>
        <v>0</v>
      </c>
      <c r="I785" s="24">
        <f>+COSS!M4492+COSS!M4500</f>
        <v>0</v>
      </c>
      <c r="J785" s="24">
        <f>+COSS!O4492+COSS!O4500</f>
        <v>0</v>
      </c>
      <c r="K785" s="24">
        <f>+COSS!P4492+COSS!P4500</f>
        <v>0</v>
      </c>
      <c r="L785" s="24">
        <f>+COSS!Q4492+COSS!Q4500</f>
        <v>0</v>
      </c>
      <c r="M785" s="24">
        <f>+COSS!R4492+COSS!R4500</f>
        <v>0</v>
      </c>
      <c r="N785" s="24">
        <f>+COSS!T4492+COSS!T4500</f>
        <v>0</v>
      </c>
      <c r="O785" s="24">
        <f>+COSS!U4492+COSS!U4500</f>
        <v>0</v>
      </c>
      <c r="P785" s="24">
        <f>+COSS!V4492+COSS!V4500</f>
        <v>0</v>
      </c>
      <c r="Q785" s="24">
        <f>+COSS!W4492+COSS!W4500</f>
        <v>0</v>
      </c>
      <c r="R785" s="24">
        <f>+COSS!Y4492+COSS!Y4500</f>
        <v>0</v>
      </c>
      <c r="S785" s="24">
        <f>+COSS!Z4492+COSS!Z4500</f>
        <v>0</v>
      </c>
      <c r="T785" s="24">
        <f>+COSS!AB4492+COSS!AB4500</f>
        <v>0</v>
      </c>
      <c r="U785" s="24">
        <f>+COSS!AC4492+COSS!AC4500</f>
        <v>0</v>
      </c>
      <c r="V785" s="24">
        <f>+COSS!AD4492+COSS!AD4500</f>
        <v>0</v>
      </c>
    </row>
    <row r="786" spans="1:22">
      <c r="B786" s="18" t="str">
        <f>$B$10</f>
        <v>ENERGY</v>
      </c>
      <c r="C786" s="22"/>
      <c r="D786" s="24">
        <f>+COSS!H4493+COSS!H4501</f>
        <v>3382468.9999999986</v>
      </c>
      <c r="E786" s="24">
        <f>+COSS!I4493+COSS!I4501</f>
        <v>1269193.9956312156</v>
      </c>
      <c r="F786" s="24">
        <f>+COSS!J4493+COSS!J4501</f>
        <v>82251.972187975378</v>
      </c>
      <c r="G786" s="24">
        <f>+COSS!K4493+COSS!K4501</f>
        <v>275964.28311132127</v>
      </c>
      <c r="H786" s="24">
        <f>+COSS!L4493+COSS!L4501</f>
        <v>8770.7714206127803</v>
      </c>
      <c r="I786" s="24">
        <f>+COSS!M4493+COSS!M4501</f>
        <v>808.56259282101166</v>
      </c>
      <c r="J786" s="24">
        <f>+COSS!O4493+COSS!O4501</f>
        <v>251600.48751365818</v>
      </c>
      <c r="K786" s="24">
        <f>+COSS!P4493+COSS!P4501</f>
        <v>46641.889172531046</v>
      </c>
      <c r="L786" s="24">
        <f>+COSS!Q4493+COSS!Q4501</f>
        <v>21192.880597613363</v>
      </c>
      <c r="M786" s="24">
        <f>+COSS!R4493+COSS!R4501</f>
        <v>981.9538582710785</v>
      </c>
      <c r="N786" s="24">
        <f>+COSS!T4493+COSS!T4501</f>
        <v>9641.8074634930381</v>
      </c>
      <c r="O786" s="24">
        <f>+COSS!U4493+COSS!U4501</f>
        <v>169295.69486374504</v>
      </c>
      <c r="P786" s="24">
        <f>+COSS!V4493+COSS!V4501</f>
        <v>961190.66744197311</v>
      </c>
      <c r="Q786" s="24">
        <f>+COSS!W4493+COSS!W4501</f>
        <v>182360.36595712611</v>
      </c>
      <c r="R786" s="24">
        <f>+COSS!Y4493+COSS!Y4501</f>
        <v>68166.156179092402</v>
      </c>
      <c r="S786" s="24">
        <f>+COSS!Z4493+COSS!Z4501</f>
        <v>1109.6363552124237</v>
      </c>
      <c r="T786" s="24">
        <f>+COSS!AB4493+COSS!AB4501</f>
        <v>1237.7100946634941</v>
      </c>
      <c r="U786" s="24">
        <f>+COSS!AC4493+COSS!AC4501</f>
        <v>26763.823402707174</v>
      </c>
      <c r="V786" s="24">
        <f>+COSS!AD4493+COSS!AD4501</f>
        <v>5296.3421559669059</v>
      </c>
    </row>
    <row r="787" spans="1:22">
      <c r="B787" s="18" t="str">
        <f>$B$11</f>
        <v>CUSTOMER</v>
      </c>
      <c r="C787" s="22"/>
      <c r="D787" s="24">
        <f>+COSS!H4494+COSS!H4502</f>
        <v>0</v>
      </c>
      <c r="E787" s="24">
        <f>+COSS!I4494+COSS!I4502</f>
        <v>0</v>
      </c>
      <c r="F787" s="24">
        <f>+COSS!J4494+COSS!J4502</f>
        <v>0</v>
      </c>
      <c r="G787" s="24">
        <f>+COSS!K4494+COSS!K4502</f>
        <v>0</v>
      </c>
      <c r="H787" s="24">
        <f>+COSS!L4494+COSS!L4502</f>
        <v>0</v>
      </c>
      <c r="I787" s="24">
        <f>+COSS!M4494+COSS!M4502</f>
        <v>0</v>
      </c>
      <c r="J787" s="24">
        <f>+COSS!O4494+COSS!O4502</f>
        <v>0</v>
      </c>
      <c r="K787" s="24">
        <f>+COSS!P4494+COSS!P4502</f>
        <v>0</v>
      </c>
      <c r="L787" s="24">
        <f>+COSS!Q4494+COSS!Q4502</f>
        <v>0</v>
      </c>
      <c r="M787" s="24">
        <f>+COSS!R4494+COSS!R4502</f>
        <v>0</v>
      </c>
      <c r="N787" s="24">
        <f>+COSS!T4494+COSS!T4502</f>
        <v>0</v>
      </c>
      <c r="O787" s="24">
        <f>+COSS!U4494+COSS!U4502</f>
        <v>0</v>
      </c>
      <c r="P787" s="24">
        <f>+COSS!V4494+COSS!V4502</f>
        <v>0</v>
      </c>
      <c r="Q787" s="24">
        <f>+COSS!W4494+COSS!W4502</f>
        <v>0</v>
      </c>
      <c r="R787" s="24">
        <f>+COSS!Y4494+COSS!Y4502</f>
        <v>0</v>
      </c>
      <c r="S787" s="24">
        <f>+COSS!Z4494+COSS!Z4502</f>
        <v>0</v>
      </c>
      <c r="T787" s="24">
        <f>+COSS!AB4494+COSS!AB4502</f>
        <v>0</v>
      </c>
      <c r="U787" s="24">
        <f>+COSS!AC4494+COSS!AC4502</f>
        <v>0</v>
      </c>
      <c r="V787" s="24">
        <f>+COSS!AD4494+COSS!AD4502</f>
        <v>0</v>
      </c>
    </row>
    <row r="788" spans="1:22">
      <c r="B788" s="18" t="str">
        <f>$B$12</f>
        <v>TOTAL</v>
      </c>
      <c r="C788" s="22"/>
      <c r="D788" s="24">
        <f>+COSS!H4495+COSS!H4503</f>
        <v>16231131.999999994</v>
      </c>
      <c r="E788" s="24">
        <f>+COSS!I4495+COSS!I4503</f>
        <v>7598226.8395441417</v>
      </c>
      <c r="F788" s="24">
        <f>+COSS!J4495+COSS!J4503</f>
        <v>395118.68071451725</v>
      </c>
      <c r="G788" s="24">
        <f>+COSS!K4495+COSS!K4503</f>
        <v>1421977.1058072925</v>
      </c>
      <c r="H788" s="24">
        <f>+COSS!L4495+COSS!L4503</f>
        <v>44843.186277747685</v>
      </c>
      <c r="I788" s="24">
        <f>+COSS!M4495+COSS!M4503</f>
        <v>4191.3182324414702</v>
      </c>
      <c r="J788" s="24">
        <f>+COSS!O4495+COSS!O4503</f>
        <v>1122748.5073916949</v>
      </c>
      <c r="K788" s="24">
        <f>+COSS!P4495+COSS!P4503</f>
        <v>208962.14525705946</v>
      </c>
      <c r="L788" s="24">
        <f>+COSS!Q4495+COSS!Q4503</f>
        <v>94542.381918965519</v>
      </c>
      <c r="M788" s="24">
        <f>+COSS!R4495+COSS!R4503</f>
        <v>4280.3989419613936</v>
      </c>
      <c r="N788" s="24">
        <f>+COSS!T4495+COSS!T4503</f>
        <v>40073.239103029278</v>
      </c>
      <c r="O788" s="24">
        <f>+COSS!U4495+COSS!U4503</f>
        <v>667300.88868134946</v>
      </c>
      <c r="P788" s="24">
        <f>+COSS!V4495+COSS!V4503</f>
        <v>3593162.10993913</v>
      </c>
      <c r="Q788" s="24">
        <f>+COSS!W4495+COSS!W4503</f>
        <v>657650.78548277379</v>
      </c>
      <c r="R788" s="24">
        <f>+COSS!Y4495+COSS!Y4503</f>
        <v>335694.3307455068</v>
      </c>
      <c r="S788" s="24">
        <f>+COSS!Z4495+COSS!Z4503</f>
        <v>5590.6310177226596</v>
      </c>
      <c r="T788" s="24">
        <f>+COSS!AB4495+COSS!AB4503</f>
        <v>4709.2853859877559</v>
      </c>
      <c r="U788" s="24">
        <f>+COSS!AC4495+COSS!AC4503</f>
        <v>26763.823402707174</v>
      </c>
      <c r="V788" s="24">
        <f>+COSS!AD4495+COSS!AD4503</f>
        <v>5296.3421559669059</v>
      </c>
    </row>
    <row r="789" spans="1:22">
      <c r="A789" s="130" t="s">
        <v>333</v>
      </c>
      <c r="B789" s="18" t="str">
        <f>$B$5</f>
        <v>PRODUCTION</v>
      </c>
      <c r="C789" s="22"/>
      <c r="D789" s="23">
        <f t="shared" ref="D789:D796" si="560">SUM(E789:V789)</f>
        <v>0.79160609377090885</v>
      </c>
      <c r="E789" s="23">
        <f t="shared" ref="E789:E796" si="561">+E781/$D$788</f>
        <v>0.38993169693357976</v>
      </c>
      <c r="F789" s="23">
        <f t="shared" ref="F789:V796" si="562">+F781/$D$788</f>
        <v>1.9275717092716763E-2</v>
      </c>
      <c r="G789" s="23">
        <f t="shared" si="562"/>
        <v>7.0605847004138203E-2</v>
      </c>
      <c r="H789" s="23">
        <f t="shared" si="562"/>
        <v>2.2224213848507251E-3</v>
      </c>
      <c r="I789" s="23">
        <f t="shared" si="562"/>
        <v>2.0841156609535672E-4</v>
      </c>
      <c r="J789" s="23">
        <f t="shared" si="562"/>
        <v>5.367142722257677E-2</v>
      </c>
      <c r="K789" s="23">
        <f t="shared" si="562"/>
        <v>1.000055055214439E-2</v>
      </c>
      <c r="L789" s="23">
        <f t="shared" si="562"/>
        <v>4.5190625842579674E-3</v>
      </c>
      <c r="M789" s="23">
        <f t="shared" si="562"/>
        <v>2.0321719296536531E-4</v>
      </c>
      <c r="N789" s="23">
        <f t="shared" si="562"/>
        <v>1.8748804235919126E-3</v>
      </c>
      <c r="O789" s="23">
        <f t="shared" si="562"/>
        <v>3.0682098686499786E-2</v>
      </c>
      <c r="P789" s="23">
        <f t="shared" si="562"/>
        <v>0.16215575367738724</v>
      </c>
      <c r="Q789" s="23">
        <f t="shared" si="562"/>
        <v>2.928264150187725E-2</v>
      </c>
      <c r="R789" s="23">
        <f t="shared" si="562"/>
        <v>1.6482410134204716E-2</v>
      </c>
      <c r="S789" s="23">
        <f t="shared" si="562"/>
        <v>2.7607406941858629E-4</v>
      </c>
      <c r="T789" s="23">
        <f t="shared" si="562"/>
        <v>2.1388374460415101E-4</v>
      </c>
      <c r="U789" s="23">
        <f t="shared" si="562"/>
        <v>0</v>
      </c>
      <c r="V789" s="23">
        <f t="shared" si="562"/>
        <v>0</v>
      </c>
    </row>
    <row r="790" spans="1:22">
      <c r="A790" s="18" t="str">
        <f t="shared" ref="A790:A796" si="563">A789</f>
        <v>LABOR_PROD</v>
      </c>
      <c r="B790" s="18" t="str">
        <f>$B$6</f>
        <v>BULKTRAN</v>
      </c>
      <c r="C790" s="22"/>
      <c r="D790" s="23">
        <f t="shared" si="560"/>
        <v>0</v>
      </c>
      <c r="E790" s="23">
        <f t="shared" si="561"/>
        <v>0</v>
      </c>
      <c r="F790" s="23">
        <f t="shared" ref="F790:T790" si="564">+F782/$D$788</f>
        <v>0</v>
      </c>
      <c r="G790" s="23">
        <f t="shared" si="564"/>
        <v>0</v>
      </c>
      <c r="H790" s="23">
        <f t="shared" si="564"/>
        <v>0</v>
      </c>
      <c r="I790" s="23">
        <f t="shared" si="564"/>
        <v>0</v>
      </c>
      <c r="J790" s="23">
        <f t="shared" si="564"/>
        <v>0</v>
      </c>
      <c r="K790" s="23">
        <f t="shared" si="564"/>
        <v>0</v>
      </c>
      <c r="L790" s="23">
        <f t="shared" si="564"/>
        <v>0</v>
      </c>
      <c r="M790" s="23">
        <f t="shared" si="564"/>
        <v>0</v>
      </c>
      <c r="N790" s="23">
        <f t="shared" si="564"/>
        <v>0</v>
      </c>
      <c r="O790" s="23">
        <f t="shared" si="564"/>
        <v>0</v>
      </c>
      <c r="P790" s="23">
        <f t="shared" si="564"/>
        <v>0</v>
      </c>
      <c r="Q790" s="23">
        <f t="shared" si="564"/>
        <v>0</v>
      </c>
      <c r="R790" s="23">
        <f t="shared" si="564"/>
        <v>0</v>
      </c>
      <c r="S790" s="23">
        <f t="shared" si="564"/>
        <v>0</v>
      </c>
      <c r="T790" s="23">
        <f t="shared" si="564"/>
        <v>0</v>
      </c>
      <c r="U790" s="23">
        <f t="shared" si="562"/>
        <v>0</v>
      </c>
      <c r="V790" s="23">
        <f t="shared" si="562"/>
        <v>0</v>
      </c>
    </row>
    <row r="791" spans="1:22">
      <c r="A791" s="18" t="str">
        <f t="shared" si="563"/>
        <v>LABOR_PROD</v>
      </c>
      <c r="B791" s="18" t="str">
        <f>$B$7</f>
        <v>SUBTRAN</v>
      </c>
      <c r="C791" s="22"/>
      <c r="D791" s="23">
        <f t="shared" si="560"/>
        <v>0</v>
      </c>
      <c r="E791" s="23">
        <f t="shared" si="561"/>
        <v>0</v>
      </c>
      <c r="F791" s="23">
        <f t="shared" si="562"/>
        <v>0</v>
      </c>
      <c r="G791" s="23">
        <f t="shared" si="562"/>
        <v>0</v>
      </c>
      <c r="H791" s="23">
        <f t="shared" si="562"/>
        <v>0</v>
      </c>
      <c r="I791" s="23">
        <f t="shared" si="562"/>
        <v>0</v>
      </c>
      <c r="J791" s="23">
        <f t="shared" si="562"/>
        <v>0</v>
      </c>
      <c r="K791" s="23">
        <f t="shared" si="562"/>
        <v>0</v>
      </c>
      <c r="L791" s="23">
        <f t="shared" si="562"/>
        <v>0</v>
      </c>
      <c r="M791" s="23">
        <f t="shared" si="562"/>
        <v>0</v>
      </c>
      <c r="N791" s="23">
        <f t="shared" si="562"/>
        <v>0</v>
      </c>
      <c r="O791" s="23">
        <f t="shared" si="562"/>
        <v>0</v>
      </c>
      <c r="P791" s="23">
        <f t="shared" si="562"/>
        <v>0</v>
      </c>
      <c r="Q791" s="23">
        <f t="shared" si="562"/>
        <v>0</v>
      </c>
      <c r="R791" s="23">
        <f t="shared" si="562"/>
        <v>0</v>
      </c>
      <c r="S791" s="23">
        <f t="shared" si="562"/>
        <v>0</v>
      </c>
      <c r="T791" s="23">
        <f t="shared" si="562"/>
        <v>0</v>
      </c>
      <c r="U791" s="23">
        <f t="shared" si="562"/>
        <v>0</v>
      </c>
      <c r="V791" s="23">
        <f t="shared" si="562"/>
        <v>0</v>
      </c>
    </row>
    <row r="792" spans="1:22">
      <c r="A792" s="18" t="str">
        <f t="shared" si="563"/>
        <v>LABOR_PROD</v>
      </c>
      <c r="B792" s="18" t="str">
        <f>$B$8</f>
        <v>DISTPRI</v>
      </c>
      <c r="C792" s="22"/>
      <c r="D792" s="23">
        <f t="shared" si="560"/>
        <v>0</v>
      </c>
      <c r="E792" s="23">
        <f t="shared" si="561"/>
        <v>0</v>
      </c>
      <c r="F792" s="23">
        <f t="shared" si="562"/>
        <v>0</v>
      </c>
      <c r="G792" s="23">
        <f t="shared" si="562"/>
        <v>0</v>
      </c>
      <c r="H792" s="23">
        <f t="shared" si="562"/>
        <v>0</v>
      </c>
      <c r="I792" s="23">
        <f t="shared" si="562"/>
        <v>0</v>
      </c>
      <c r="J792" s="23">
        <f t="shared" si="562"/>
        <v>0</v>
      </c>
      <c r="K792" s="23">
        <f t="shared" si="562"/>
        <v>0</v>
      </c>
      <c r="L792" s="23">
        <f t="shared" si="562"/>
        <v>0</v>
      </c>
      <c r="M792" s="23">
        <f t="shared" si="562"/>
        <v>0</v>
      </c>
      <c r="N792" s="23">
        <f t="shared" si="562"/>
        <v>0</v>
      </c>
      <c r="O792" s="23">
        <f t="shared" si="562"/>
        <v>0</v>
      </c>
      <c r="P792" s="23">
        <f t="shared" si="562"/>
        <v>0</v>
      </c>
      <c r="Q792" s="23">
        <f t="shared" si="562"/>
        <v>0</v>
      </c>
      <c r="R792" s="23">
        <f t="shared" si="562"/>
        <v>0</v>
      </c>
      <c r="S792" s="23">
        <f t="shared" si="562"/>
        <v>0</v>
      </c>
      <c r="T792" s="23">
        <f t="shared" si="562"/>
        <v>0</v>
      </c>
      <c r="U792" s="23">
        <f t="shared" si="562"/>
        <v>0</v>
      </c>
      <c r="V792" s="23">
        <f t="shared" si="562"/>
        <v>0</v>
      </c>
    </row>
    <row r="793" spans="1:22">
      <c r="A793" s="18" t="str">
        <f t="shared" si="563"/>
        <v>LABOR_PROD</v>
      </c>
      <c r="B793" s="18" t="str">
        <f>$B$9</f>
        <v>DISTSEC</v>
      </c>
      <c r="C793" s="22"/>
      <c r="D793" s="23">
        <f t="shared" si="560"/>
        <v>0</v>
      </c>
      <c r="E793" s="23">
        <f t="shared" si="561"/>
        <v>0</v>
      </c>
      <c r="F793" s="23">
        <f t="shared" si="562"/>
        <v>0</v>
      </c>
      <c r="G793" s="23">
        <f t="shared" si="562"/>
        <v>0</v>
      </c>
      <c r="H793" s="23">
        <f t="shared" si="562"/>
        <v>0</v>
      </c>
      <c r="I793" s="23">
        <f t="shared" si="562"/>
        <v>0</v>
      </c>
      <c r="J793" s="23">
        <f t="shared" si="562"/>
        <v>0</v>
      </c>
      <c r="K793" s="23">
        <f t="shared" si="562"/>
        <v>0</v>
      </c>
      <c r="L793" s="23">
        <f t="shared" si="562"/>
        <v>0</v>
      </c>
      <c r="M793" s="23">
        <f t="shared" si="562"/>
        <v>0</v>
      </c>
      <c r="N793" s="23">
        <f t="shared" si="562"/>
        <v>0</v>
      </c>
      <c r="O793" s="23">
        <f t="shared" si="562"/>
        <v>0</v>
      </c>
      <c r="P793" s="23">
        <f t="shared" si="562"/>
        <v>0</v>
      </c>
      <c r="Q793" s="23">
        <f t="shared" si="562"/>
        <v>0</v>
      </c>
      <c r="R793" s="23">
        <f t="shared" si="562"/>
        <v>0</v>
      </c>
      <c r="S793" s="23">
        <f t="shared" si="562"/>
        <v>0</v>
      </c>
      <c r="T793" s="23">
        <f t="shared" si="562"/>
        <v>0</v>
      </c>
      <c r="U793" s="23">
        <f t="shared" si="562"/>
        <v>0</v>
      </c>
      <c r="V793" s="23">
        <f t="shared" si="562"/>
        <v>0</v>
      </c>
    </row>
    <row r="794" spans="1:22">
      <c r="A794" s="18" t="str">
        <f t="shared" si="563"/>
        <v>LABOR_PROD</v>
      </c>
      <c r="B794" s="18" t="str">
        <f>$B$10</f>
        <v>ENERGY</v>
      </c>
      <c r="C794" s="22"/>
      <c r="D794" s="23">
        <f t="shared" si="560"/>
        <v>0.20839390622909112</v>
      </c>
      <c r="E794" s="23">
        <f t="shared" si="561"/>
        <v>7.819503874598617E-2</v>
      </c>
      <c r="F794" s="23">
        <f t="shared" si="562"/>
        <v>5.067543791029203E-3</v>
      </c>
      <c r="G794" s="23">
        <f t="shared" si="562"/>
        <v>1.7002158759556719E-2</v>
      </c>
      <c r="H794" s="23">
        <f t="shared" si="562"/>
        <v>5.4036720424754004E-4</v>
      </c>
      <c r="I794" s="23">
        <f t="shared" si="562"/>
        <v>4.9815539225545817E-5</v>
      </c>
      <c r="J794" s="23">
        <f t="shared" si="562"/>
        <v>1.5501105376609486E-2</v>
      </c>
      <c r="K794" s="23">
        <f t="shared" si="562"/>
        <v>2.8736066697338833E-3</v>
      </c>
      <c r="L794" s="23">
        <f t="shared" si="562"/>
        <v>1.3056933181008798E-3</v>
      </c>
      <c r="M794" s="23">
        <f t="shared" si="562"/>
        <v>6.0498174635698781E-5</v>
      </c>
      <c r="N794" s="23">
        <f t="shared" si="562"/>
        <v>5.9403173256757699E-4</v>
      </c>
      <c r="O794" s="23">
        <f t="shared" si="562"/>
        <v>1.0430307317058669E-2</v>
      </c>
      <c r="P794" s="23">
        <f t="shared" si="562"/>
        <v>5.9218954503110037E-2</v>
      </c>
      <c r="Q794" s="23">
        <f t="shared" si="562"/>
        <v>1.1235221668896919E-2</v>
      </c>
      <c r="R794" s="23">
        <f t="shared" si="562"/>
        <v>4.1997167036219299E-3</v>
      </c>
      <c r="S794" s="23">
        <f t="shared" si="562"/>
        <v>6.8364692937770706E-5</v>
      </c>
      <c r="T794" s="23">
        <f t="shared" si="562"/>
        <v>7.6255315689841883E-5</v>
      </c>
      <c r="U794" s="23">
        <f t="shared" si="562"/>
        <v>1.6489190897287498E-3</v>
      </c>
      <c r="V794" s="23">
        <f t="shared" si="562"/>
        <v>3.2630762635452089E-4</v>
      </c>
    </row>
    <row r="795" spans="1:22">
      <c r="A795" s="18" t="str">
        <f t="shared" si="563"/>
        <v>LABOR_PROD</v>
      </c>
      <c r="B795" s="18" t="str">
        <f>$B$11</f>
        <v>CUSTOMER</v>
      </c>
      <c r="C795" s="22"/>
      <c r="D795" s="23">
        <f t="shared" si="560"/>
        <v>0</v>
      </c>
      <c r="E795" s="23">
        <f t="shared" si="561"/>
        <v>0</v>
      </c>
      <c r="F795" s="23">
        <f t="shared" si="562"/>
        <v>0</v>
      </c>
      <c r="G795" s="23">
        <f t="shared" si="562"/>
        <v>0</v>
      </c>
      <c r="H795" s="23">
        <f t="shared" si="562"/>
        <v>0</v>
      </c>
      <c r="I795" s="23">
        <f t="shared" si="562"/>
        <v>0</v>
      </c>
      <c r="J795" s="23">
        <f t="shared" si="562"/>
        <v>0</v>
      </c>
      <c r="K795" s="23">
        <f t="shared" si="562"/>
        <v>0</v>
      </c>
      <c r="L795" s="23">
        <f t="shared" si="562"/>
        <v>0</v>
      </c>
      <c r="M795" s="23">
        <f t="shared" si="562"/>
        <v>0</v>
      </c>
      <c r="N795" s="23">
        <f t="shared" si="562"/>
        <v>0</v>
      </c>
      <c r="O795" s="23">
        <f t="shared" si="562"/>
        <v>0</v>
      </c>
      <c r="P795" s="23">
        <f t="shared" si="562"/>
        <v>0</v>
      </c>
      <c r="Q795" s="23">
        <f t="shared" si="562"/>
        <v>0</v>
      </c>
      <c r="R795" s="23">
        <f t="shared" si="562"/>
        <v>0</v>
      </c>
      <c r="S795" s="23">
        <f t="shared" si="562"/>
        <v>0</v>
      </c>
      <c r="T795" s="23">
        <f t="shared" si="562"/>
        <v>0</v>
      </c>
      <c r="U795" s="23">
        <f t="shared" si="562"/>
        <v>0</v>
      </c>
      <c r="V795" s="23">
        <f t="shared" si="562"/>
        <v>0</v>
      </c>
    </row>
    <row r="796" spans="1:22">
      <c r="A796" s="18" t="str">
        <f t="shared" si="563"/>
        <v>LABOR_PROD</v>
      </c>
      <c r="B796" s="18" t="str">
        <f>$B$12</f>
        <v>TOTAL</v>
      </c>
      <c r="C796" s="22"/>
      <c r="D796" s="23">
        <f t="shared" si="560"/>
        <v>1.0000000000000002</v>
      </c>
      <c r="E796" s="23">
        <f t="shared" si="561"/>
        <v>0.46812673567956592</v>
      </c>
      <c r="F796" s="23">
        <f t="shared" si="562"/>
        <v>2.4343260883745964E-2</v>
      </c>
      <c r="G796" s="23">
        <f t="shared" si="562"/>
        <v>8.7608005763694916E-2</v>
      </c>
      <c r="H796" s="23">
        <f t="shared" si="562"/>
        <v>2.7627885890982649E-3</v>
      </c>
      <c r="I796" s="23">
        <f t="shared" si="562"/>
        <v>2.5822710532090253E-4</v>
      </c>
      <c r="J796" s="23">
        <f t="shared" si="562"/>
        <v>6.9172532599186265E-2</v>
      </c>
      <c r="K796" s="23">
        <f t="shared" si="562"/>
        <v>1.2874157221878272E-2</v>
      </c>
      <c r="L796" s="23">
        <f t="shared" si="562"/>
        <v>5.8247559023588465E-3</v>
      </c>
      <c r="M796" s="23">
        <f t="shared" si="562"/>
        <v>2.637153676010641E-4</v>
      </c>
      <c r="N796" s="23">
        <f t="shared" si="562"/>
        <v>2.4689121561594896E-3</v>
      </c>
      <c r="O796" s="23">
        <f t="shared" si="562"/>
        <v>4.1112406003558449E-2</v>
      </c>
      <c r="P796" s="23">
        <f t="shared" si="562"/>
        <v>0.22137470818049729</v>
      </c>
      <c r="Q796" s="23">
        <f t="shared" si="562"/>
        <v>4.0517863170774167E-2</v>
      </c>
      <c r="R796" s="23">
        <f t="shared" si="562"/>
        <v>2.0682126837826647E-2</v>
      </c>
      <c r="S796" s="23">
        <f t="shared" si="562"/>
        <v>3.44438762356357E-4</v>
      </c>
      <c r="T796" s="23">
        <f t="shared" si="562"/>
        <v>2.9013906029399291E-4</v>
      </c>
      <c r="U796" s="23">
        <f t="shared" si="562"/>
        <v>1.6489190897287498E-3</v>
      </c>
      <c r="V796" s="23">
        <f t="shared" si="562"/>
        <v>3.2630762635452089E-4</v>
      </c>
    </row>
    <row r="797" spans="1:22">
      <c r="C797" s="22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</row>
    <row r="798" spans="1:22" ht="12">
      <c r="A798" s="38" t="s">
        <v>600</v>
      </c>
      <c r="B798" s="18" t="str">
        <f>$B$5</f>
        <v>PRODUCTION</v>
      </c>
      <c r="C798" s="22"/>
      <c r="D798" s="24">
        <f>+COSS!H949+COSS!H957+COSS!H965+COSS!H973+COSS!H1047</f>
        <v>61946.000000000015</v>
      </c>
      <c r="E798" s="24">
        <f>+COSS!I949+COSS!I957+COSS!I965+COSS!I973+COSS!I1047</f>
        <v>30513.545926843151</v>
      </c>
      <c r="F798" s="24">
        <f>+COSS!J949+COSS!J957+COSS!J965+COSS!J973+COSS!J1047</f>
        <v>1508.3936068978674</v>
      </c>
      <c r="G798" s="24">
        <f>+COSS!K949+COSS!K957+COSS!K965+COSS!K973+COSS!K1047</f>
        <v>5525.159334844775</v>
      </c>
      <c r="H798" s="24">
        <f>+COSS!L949+COSS!L957+COSS!L965+COSS!L973+COSS!L1047</f>
        <v>173.91239934770485</v>
      </c>
      <c r="I798" s="24">
        <f>+COSS!M949+COSS!M957+COSS!M965+COSS!M973+COSS!M1047</f>
        <v>16.30894832029831</v>
      </c>
      <c r="J798" s="24">
        <f>+COSS!O949+COSS!O957+COSS!O965+COSS!O973+COSS!O1047</f>
        <v>4199.9805924838156</v>
      </c>
      <c r="K798" s="24">
        <f>+COSS!P949+COSS!P957+COSS!P965+COSS!P973+COSS!P1047</f>
        <v>782.57874639658633</v>
      </c>
      <c r="L798" s="24">
        <f>+COSS!Q949+COSS!Q957+COSS!Q965+COSS!Q973+COSS!Q1047</f>
        <v>353.63276387998371</v>
      </c>
      <c r="M798" s="24">
        <f>+COSS!R949+COSS!R957+COSS!R965+COSS!R973+COSS!R1047</f>
        <v>15.902470097805528</v>
      </c>
      <c r="N798" s="24">
        <f>+COSS!T949+COSS!T957+COSS!T965+COSS!T973+COSS!T1047</f>
        <v>146.71607966857817</v>
      </c>
      <c r="O798" s="24">
        <f>+COSS!U949+COSS!U957+COSS!U965+COSS!U973+COSS!U1047</f>
        <v>2400.9836460202387</v>
      </c>
      <c r="P798" s="24">
        <f>+COSS!V949+COSS!V957+COSS!V965+COSS!V973+COSS!V1047</f>
        <v>12689.26603312181</v>
      </c>
      <c r="Q798" s="24">
        <f>+COSS!W949+COSS!W957+COSS!W965+COSS!W973+COSS!W1047</f>
        <v>2291.4711303375138</v>
      </c>
      <c r="R798" s="24">
        <f>+COSS!Y949+COSS!Y957+COSS!Y965+COSS!Y973+COSS!Y1047</f>
        <v>1289.8073754203931</v>
      </c>
      <c r="S798" s="24">
        <f>+COSS!Z949+COSS!Z957+COSS!Z965+COSS!Z973+COSS!Z1047</f>
        <v>21.603780515051191</v>
      </c>
      <c r="T798" s="24">
        <f>+COSS!AB949+COSS!AB957+COSS!AB965+COSS!AB973+COSS!AB1047</f>
        <v>16.73716580443995</v>
      </c>
      <c r="U798" s="24">
        <f>+COSS!AC949+COSS!AC957+COSS!AC965+COSS!AC973+COSS!AC1047</f>
        <v>0</v>
      </c>
      <c r="V798" s="24">
        <f>+COSS!AD949+COSS!AD957+COSS!AD965+COSS!AD973+COSS!AD1047</f>
        <v>0</v>
      </c>
    </row>
    <row r="799" spans="1:22">
      <c r="B799" s="18" t="str">
        <f>$B$6</f>
        <v>BULKTRAN</v>
      </c>
      <c r="C799" s="22"/>
      <c r="D799" s="24">
        <f>+COSS!H950+COSS!H958+COSS!H966+COSS!H974+COSS!H1048</f>
        <v>-41457.966899999992</v>
      </c>
      <c r="E799" s="24">
        <f>+COSS!I950+COSS!I958+COSS!I966+COSS!I974+COSS!I1048</f>
        <v>-20421.489313865182</v>
      </c>
      <c r="F799" s="24">
        <f>+COSS!J950+COSS!J958+COSS!J966+COSS!J974+COSS!J1048</f>
        <v>-1009.5071873396727</v>
      </c>
      <c r="G799" s="24">
        <f>+COSS!K950+COSS!K958+COSS!K966+COSS!K974+COSS!K1048</f>
        <v>-3697.7669715755756</v>
      </c>
      <c r="H799" s="24">
        <f>+COSS!L950+COSS!L958+COSS!L966+COSS!L974+COSS!L1048</f>
        <v>-116.39257572170483</v>
      </c>
      <c r="I799" s="24">
        <f>+COSS!M950+COSS!M958+COSS!M966+COSS!M974+COSS!M1048</f>
        <v>-10.914923314447059</v>
      </c>
      <c r="J799" s="24">
        <f>+COSS!O950+COSS!O958+COSS!O966+COSS!O974+COSS!O1048</f>
        <v>-2810.8781258489066</v>
      </c>
      <c r="K799" s="24">
        <f>+COSS!P950+COSS!P958+COSS!P966+COSS!P974+COSS!P1048</f>
        <v>-523.74848682325171</v>
      </c>
      <c r="L799" s="24">
        <f>+COSS!Q950+COSS!Q958+COSS!Q966+COSS!Q974+COSS!Q1048</f>
        <v>-236.67218899835137</v>
      </c>
      <c r="M799" s="24">
        <f>+COSS!R950+COSS!R958+COSS!R966+COSS!R974+COSS!R1048</f>
        <v>-10.642883784958856</v>
      </c>
      <c r="N799" s="24">
        <f>+COSS!T950+COSS!T958+COSS!T966+COSS!T974+COSS!T1048</f>
        <v>-98.191172547019562</v>
      </c>
      <c r="O799" s="24">
        <f>+COSS!U950+COSS!U958+COSS!U966+COSS!U974+COSS!U1048</f>
        <v>-1606.8818087390359</v>
      </c>
      <c r="P799" s="24">
        <f>+COSS!V950+COSS!V958+COSS!V966+COSS!V974+COSS!V1048</f>
        <v>-8492.4155100645403</v>
      </c>
      <c r="Q799" s="24">
        <f>+COSS!W950+COSS!W958+COSS!W966+COSS!W974+COSS!W1048</f>
        <v>-1533.5894855816064</v>
      </c>
      <c r="R799" s="24">
        <f>+COSS!Y950+COSS!Y958+COSS!Y966+COSS!Y974+COSS!Y1048</f>
        <v>-863.2162121453282</v>
      </c>
      <c r="S799" s="24">
        <f>+COSS!Z950+COSS!Z958+COSS!Z966+COSS!Z974+COSS!Z1048</f>
        <v>-14.458541592804327</v>
      </c>
      <c r="T799" s="24">
        <f>+COSS!AB950+COSS!AB958+COSS!AB966+COSS!AB974+COSS!AB1048</f>
        <v>-11.201512057603122</v>
      </c>
      <c r="U799" s="24">
        <f>+COSS!AC950+COSS!AC958+COSS!AC966+COSS!AC974+COSS!AC1048</f>
        <v>0</v>
      </c>
      <c r="V799" s="24">
        <f>+COSS!AD950+COSS!AD958+COSS!AD966+COSS!AD974+COSS!AD1048</f>
        <v>0</v>
      </c>
    </row>
    <row r="800" spans="1:22">
      <c r="B800" s="18" t="str">
        <f>$B$7</f>
        <v>SUBTRAN</v>
      </c>
      <c r="C800" s="22"/>
      <c r="D800" s="24">
        <f>+COSS!H951+COSS!H959+COSS!H967+COSS!H975+COSS!H1049</f>
        <v>-9119.0330999999987</v>
      </c>
      <c r="E800" s="24">
        <f>+COSS!I951+COSS!I959+COSS!I967+COSS!I975+COSS!I1049</f>
        <v>-4439.7602306410427</v>
      </c>
      <c r="F800" s="24">
        <f>+COSS!J951+COSS!J959+COSS!J967+COSS!J975+COSS!J1049</f>
        <v>-214.26863662665815</v>
      </c>
      <c r="G800" s="24">
        <f>+COSS!K951+COSS!K959+COSS!K967+COSS!K975+COSS!K1049</f>
        <v>-779.49882330068465</v>
      </c>
      <c r="H800" s="24">
        <f>+COSS!L951+COSS!L959+COSS!L967+COSS!L975+COSS!L1049</f>
        <v>-24.077985238456396</v>
      </c>
      <c r="I800" s="24">
        <f>+COSS!M951+COSS!M959+COSS!M967+COSS!M975+COSS!M1049</f>
        <v>-2.9987857209239732</v>
      </c>
      <c r="J800" s="24">
        <f>+COSS!O951+COSS!O959+COSS!O967+COSS!O975+COSS!O1049</f>
        <v>-588.92354442611293</v>
      </c>
      <c r="K800" s="24">
        <f>+COSS!P951+COSS!P959+COSS!P967+COSS!P975+COSS!P1049</f>
        <v>-109.48020001436613</v>
      </c>
      <c r="L800" s="24">
        <f>+COSS!Q951+COSS!Q959+COSS!Q967+COSS!Q975+COSS!Q1049</f>
        <v>-65.142023507362495</v>
      </c>
      <c r="M800" s="24">
        <f>+COSS!R951+COSS!R959+COSS!R967+COSS!R975+COSS!R1049</f>
        <v>0</v>
      </c>
      <c r="N800" s="24">
        <f>+COSS!T951+COSS!T959+COSS!T967+COSS!T975+COSS!T1049</f>
        <v>-20.564198958403971</v>
      </c>
      <c r="O800" s="24">
        <f>+COSS!U951+COSS!U959+COSS!U967+COSS!U975+COSS!U1049</f>
        <v>-336.64767796866812</v>
      </c>
      <c r="P800" s="24">
        <f>+COSS!V951+COSS!V959+COSS!V967+COSS!V975+COSS!V1049</f>
        <v>-2345.3176909948556</v>
      </c>
      <c r="Q800" s="24">
        <f>+COSS!W951+COSS!W959+COSS!W967+COSS!W975+COSS!W1049</f>
        <v>0</v>
      </c>
      <c r="R800" s="24">
        <f>+COSS!Y951+COSS!Y959+COSS!Y967+COSS!Y975+COSS!Y1049</f>
        <v>-177.24873285393377</v>
      </c>
      <c r="S800" s="24">
        <f>+COSS!Z951+COSS!Z959+COSS!Z967+COSS!Z975+COSS!Z1049</f>
        <v>-2.954741192176499</v>
      </c>
      <c r="T800" s="24">
        <f>+COSS!AB951+COSS!AB959+COSS!AB967+COSS!AB975+COSS!AB1049</f>
        <v>-2.3669154145938771</v>
      </c>
      <c r="U800" s="24">
        <f>+COSS!AC951+COSS!AC959+COSS!AC967+COSS!AC975+COSS!AC1049</f>
        <v>-8.0480184056476585</v>
      </c>
      <c r="V800" s="24">
        <f>+COSS!AD951+COSS!AD959+COSS!AD967+COSS!AD975+COSS!AD1049</f>
        <v>-1.734894736114075</v>
      </c>
    </row>
    <row r="801" spans="1:22">
      <c r="B801" s="18" t="str">
        <f>$B$8</f>
        <v>DISTPRI</v>
      </c>
      <c r="C801" s="22"/>
      <c r="D801" s="24">
        <f>+COSS!H952+COSS!H960+COSS!H968+COSS!H976+COSS!H1050</f>
        <v>4135312.254381943</v>
      </c>
      <c r="E801" s="24">
        <f>+COSS!I952+COSS!I960+COSS!I968+COSS!I976+COSS!I1050</f>
        <v>2763805.5528519484</v>
      </c>
      <c r="F801" s="24">
        <f>+COSS!J952+COSS!J960+COSS!J968+COSS!J976+COSS!J1050</f>
        <v>130278.57874495408</v>
      </c>
      <c r="G801" s="24">
        <f>+COSS!K952+COSS!K960+COSS!K968+COSS!K976+COSS!K1050</f>
        <v>473049.5150572228</v>
      </c>
      <c r="H801" s="24">
        <f>+COSS!L952+COSS!L960+COSS!L968+COSS!L976+COSS!L1050</f>
        <v>14619.691496985706</v>
      </c>
      <c r="I801" s="24">
        <f>+COSS!M952+COSS!M960+COSS!M968+COSS!M976+COSS!M1050</f>
        <v>0</v>
      </c>
      <c r="J801" s="24">
        <f>+COSS!O952+COSS!O960+COSS!O968+COSS!O976+COSS!O1050</f>
        <v>354704.45430737786</v>
      </c>
      <c r="K801" s="24">
        <f>+COSS!P952+COSS!P960+COSS!P968+COSS!P976+COSS!P1050</f>
        <v>66063.72848423681</v>
      </c>
      <c r="L801" s="24">
        <f>+COSS!Q952+COSS!Q960+COSS!Q968+COSS!Q976+COSS!Q1050</f>
        <v>0</v>
      </c>
      <c r="M801" s="24">
        <f>+COSS!R952+COSS!R960+COSS!R968+COSS!R976+COSS!R1050</f>
        <v>0</v>
      </c>
      <c r="N801" s="24">
        <f>+COSS!T952+COSS!T960+COSS!T968+COSS!T976+COSS!T1050</f>
        <v>12644.995208318984</v>
      </c>
      <c r="O801" s="24">
        <f>+COSS!U952+COSS!U960+COSS!U968+COSS!U976+COSS!U1050</f>
        <v>203935.15903207005</v>
      </c>
      <c r="P801" s="24">
        <f>+COSS!V952+COSS!V960+COSS!V968+COSS!V976+COSS!V1050</f>
        <v>0</v>
      </c>
      <c r="Q801" s="24">
        <f>+COSS!W952+COSS!W960+COSS!W968+COSS!W976+COSS!W1050</f>
        <v>0</v>
      </c>
      <c r="R801" s="24">
        <f>+COSS!Y952+COSS!Y960+COSS!Y968+COSS!Y976+COSS!Y1050</f>
        <v>106959.69363502719</v>
      </c>
      <c r="S801" s="24">
        <f>+COSS!Z952+COSS!Z960+COSS!Z968+COSS!Z976+COSS!Z1050</f>
        <v>1784.5063849125145</v>
      </c>
      <c r="T801" s="24">
        <f>+COSS!AB952+COSS!AB960+COSS!AB968+COSS!AB976+COSS!AB1050</f>
        <v>1445.7491797628279</v>
      </c>
      <c r="U801" s="24">
        <f>+COSS!AC952+COSS!AC960+COSS!AC968+COSS!AC976+COSS!AC1050</f>
        <v>4952.9358325502817</v>
      </c>
      <c r="V801" s="24">
        <f>+COSS!AD952+COSS!AD960+COSS!AD968+COSS!AD976+COSS!AD1050</f>
        <v>1067.6941665755005</v>
      </c>
    </row>
    <row r="802" spans="1:22">
      <c r="B802" s="18" t="str">
        <f>$B$9</f>
        <v>DISTSEC</v>
      </c>
      <c r="C802" s="22"/>
      <c r="D802" s="24">
        <f>+COSS!H953+COSS!H961+COSS!H969+COSS!H977+COSS!H1051</f>
        <v>3026251.8094447735</v>
      </c>
      <c r="E802" s="24">
        <f>+COSS!I953+COSS!I961+COSS!I969+COSS!I977+COSS!I1051</f>
        <v>2262732.8708404754</v>
      </c>
      <c r="F802" s="24">
        <f>+COSS!J953+COSS!J961+COSS!J969+COSS!J977+COSS!J1051</f>
        <v>109087.0728573868</v>
      </c>
      <c r="G802" s="24">
        <f>+COSS!K953+COSS!K961+COSS!K969+COSS!K977+COSS!K1051</f>
        <v>329161.1594769131</v>
      </c>
      <c r="H802" s="24">
        <f>+COSS!L953+COSS!L961+COSS!L969+COSS!L977+COSS!L1051</f>
        <v>0</v>
      </c>
      <c r="I802" s="24">
        <f>+COSS!M953+COSS!M961+COSS!M969+COSS!M977+COSS!M1051</f>
        <v>0</v>
      </c>
      <c r="J802" s="24">
        <f>+COSS!O953+COSS!O961+COSS!O969+COSS!O977+COSS!O1051</f>
        <v>209742.77199227415</v>
      </c>
      <c r="K802" s="24">
        <f>+COSS!P953+COSS!P961+COSS!P969+COSS!P977+COSS!P1051</f>
        <v>0</v>
      </c>
      <c r="L802" s="24">
        <f>+COSS!Q953+COSS!Q961+COSS!Q969+COSS!Q977+COSS!Q1051</f>
        <v>0</v>
      </c>
      <c r="M802" s="24">
        <f>+COSS!R953+COSS!R961+COSS!R969+COSS!R977+COSS!R1051</f>
        <v>0</v>
      </c>
      <c r="N802" s="24">
        <f>+COSS!T953+COSS!T961+COSS!T969+COSS!T977+COSS!T1051</f>
        <v>5671.0045423549509</v>
      </c>
      <c r="O802" s="24">
        <f>+COSS!U953+COSS!U961+COSS!U969+COSS!U977+COSS!U1051</f>
        <v>0</v>
      </c>
      <c r="P802" s="24">
        <f>+COSS!V953+COSS!V961+COSS!V969+COSS!V977+COSS!V1051</f>
        <v>0</v>
      </c>
      <c r="Q802" s="24">
        <f>+COSS!W953+COSS!W961+COSS!W969+COSS!W977+COSS!W1051</f>
        <v>0</v>
      </c>
      <c r="R802" s="24">
        <f>+COSS!Y953+COSS!Y961+COSS!Y969+COSS!Y977+COSS!Y1051</f>
        <v>77362.382473802587</v>
      </c>
      <c r="S802" s="24">
        <f>+COSS!Z953+COSS!Z961+COSS!Z969+COSS!Z977+COSS!Z1051</f>
        <v>0</v>
      </c>
      <c r="T802" s="24">
        <f>+COSS!AB953+COSS!AB961+COSS!AB969+COSS!AB977+COSS!AB1051</f>
        <v>802.79193158563726</v>
      </c>
      <c r="U802" s="24">
        <f>+COSS!AC953+COSS!AC961+COSS!AC969+COSS!AC977+COSS!AC1051</f>
        <v>27257.873738607715</v>
      </c>
      <c r="V802" s="24">
        <f>+COSS!AD953+COSS!AD961+COSS!AD969+COSS!AD977+COSS!AD1051</f>
        <v>4433.8815913729813</v>
      </c>
    </row>
    <row r="803" spans="1:22">
      <c r="B803" s="18" t="str">
        <f>$B$10</f>
        <v>ENERGY</v>
      </c>
      <c r="C803" s="22"/>
      <c r="D803" s="24">
        <f>+COSS!H954+COSS!H962+COSS!H970+COSS!H978+COSS!H1052</f>
        <v>0</v>
      </c>
      <c r="E803" s="24">
        <f>+COSS!I954+COSS!I962+COSS!I970+COSS!I978+COSS!I1052</f>
        <v>0</v>
      </c>
      <c r="F803" s="24">
        <f>+COSS!J954+COSS!J962+COSS!J970+COSS!J978+COSS!J1052</f>
        <v>0</v>
      </c>
      <c r="G803" s="24">
        <f>+COSS!K954+COSS!K962+COSS!K970+COSS!K978+COSS!K1052</f>
        <v>0</v>
      </c>
      <c r="H803" s="24">
        <f>+COSS!L954+COSS!L962+COSS!L970+COSS!L978+COSS!L1052</f>
        <v>0</v>
      </c>
      <c r="I803" s="24">
        <f>+COSS!M954+COSS!M962+COSS!M970+COSS!M978+COSS!M1052</f>
        <v>0</v>
      </c>
      <c r="J803" s="24">
        <f>+COSS!O954+COSS!O962+COSS!O970+COSS!O978+COSS!O1052</f>
        <v>0</v>
      </c>
      <c r="K803" s="24">
        <f>+COSS!P954+COSS!P962+COSS!P970+COSS!P978+COSS!P1052</f>
        <v>0</v>
      </c>
      <c r="L803" s="24">
        <f>+COSS!Q954+COSS!Q962+COSS!Q970+COSS!Q978+COSS!Q1052</f>
        <v>0</v>
      </c>
      <c r="M803" s="24">
        <f>+COSS!R954+COSS!R962+COSS!R970+COSS!R978+COSS!R1052</f>
        <v>0</v>
      </c>
      <c r="N803" s="24">
        <f>+COSS!T954+COSS!T962+COSS!T970+COSS!T978+COSS!T1052</f>
        <v>0</v>
      </c>
      <c r="O803" s="24">
        <f>+COSS!U954+COSS!U962+COSS!U970+COSS!U978+COSS!U1052</f>
        <v>0</v>
      </c>
      <c r="P803" s="24">
        <f>+COSS!V954+COSS!V962+COSS!V970+COSS!V978+COSS!V1052</f>
        <v>0</v>
      </c>
      <c r="Q803" s="24">
        <f>+COSS!W954+COSS!W962+COSS!W970+COSS!W978+COSS!W1052</f>
        <v>0</v>
      </c>
      <c r="R803" s="24">
        <f>+COSS!Y954+COSS!Y962+COSS!Y970+COSS!Y978+COSS!Y1052</f>
        <v>0</v>
      </c>
      <c r="S803" s="24">
        <f>+COSS!Z954+COSS!Z962+COSS!Z970+COSS!Z978+COSS!Z1052</f>
        <v>0</v>
      </c>
      <c r="T803" s="24">
        <f>+COSS!AB954+COSS!AB962+COSS!AB970+COSS!AB978+COSS!AB1052</f>
        <v>0</v>
      </c>
      <c r="U803" s="24">
        <f>+COSS!AC954+COSS!AC962+COSS!AC970+COSS!AC978+COSS!AC1052</f>
        <v>0</v>
      </c>
      <c r="V803" s="24">
        <f>+COSS!AD954+COSS!AD962+COSS!AD970+COSS!AD978+COSS!AD1052</f>
        <v>0</v>
      </c>
    </row>
    <row r="804" spans="1:22">
      <c r="B804" s="18" t="str">
        <f>$B$11</f>
        <v>CUSTOMER</v>
      </c>
      <c r="C804" s="22"/>
      <c r="D804" s="24">
        <f>+COSS!H955+COSS!H963+COSS!H971+COSS!H979+COSS!H1053</f>
        <v>131516.93617328277</v>
      </c>
      <c r="E804" s="24">
        <f>+COSS!I955+COSS!I963+COSS!I971+COSS!I979+COSS!I1053</f>
        <v>59860.896722431607</v>
      </c>
      <c r="F804" s="24">
        <f>+COSS!J955+COSS!J963+COSS!J971+COSS!J979+COSS!J1053</f>
        <v>16114.20012655674</v>
      </c>
      <c r="G804" s="24">
        <f>+COSS!K955+COSS!K963+COSS!K971+COSS!K979+COSS!K1053</f>
        <v>4571.0464895721288</v>
      </c>
      <c r="H804" s="24">
        <f>+COSS!L955+COSS!L963+COSS!L971+COSS!L979+COSS!L1053</f>
        <v>1511.9447267007406</v>
      </c>
      <c r="I804" s="24">
        <f>+COSS!M955+COSS!M963+COSS!M971+COSS!M979+COSS!M1053</f>
        <v>245.58833786989848</v>
      </c>
      <c r="J804" s="24">
        <f>+COSS!O955+COSS!O963+COSS!O971+COSS!O979+COSS!O1053</f>
        <v>1319.9487521046292</v>
      </c>
      <c r="K804" s="24">
        <f>+COSS!P955+COSS!P963+COSS!P971+COSS!P979+COSS!P1053</f>
        <v>392.56945419768653</v>
      </c>
      <c r="L804" s="24">
        <f>+COSS!Q955+COSS!Q963+COSS!Q971+COSS!Q979+COSS!Q1053</f>
        <v>855.66602575057971</v>
      </c>
      <c r="M804" s="24">
        <f>+COSS!R955+COSS!R963+COSS!R971+COSS!R979+COSS!R1053</f>
        <v>150.3865305238553</v>
      </c>
      <c r="N804" s="24">
        <f>+COSS!T955+COSS!T963+COSS!T971+COSS!T979+COSS!T1053</f>
        <v>9.0816081094975321</v>
      </c>
      <c r="O804" s="24">
        <f>+COSS!U955+COSS!U963+COSS!U971+COSS!U979+COSS!U1053</f>
        <v>232.88021603695023</v>
      </c>
      <c r="P804" s="24">
        <f>+COSS!V955+COSS!V963+COSS!V971+COSS!V979+COSS!V1053</f>
        <v>1258.331520569189</v>
      </c>
      <c r="Q804" s="24">
        <f>+COSS!W955+COSS!W963+COSS!W971+COSS!W979+COSS!W1053</f>
        <v>225.58025810104172</v>
      </c>
      <c r="R804" s="24">
        <f>+COSS!Y955+COSS!Y963+COSS!Y971+COSS!Y979+COSS!Y1053</f>
        <v>365.53172135809371</v>
      </c>
      <c r="S804" s="24">
        <f>+COSS!Z955+COSS!Z963+COSS!Z971+COSS!Z979+COSS!Z1053</f>
        <v>6.6536412041542183</v>
      </c>
      <c r="T804" s="24">
        <f>+COSS!AB955+COSS!AB963+COSS!AB971+COSS!AB979+COSS!AB1053</f>
        <v>6.7453598564147992</v>
      </c>
      <c r="U804" s="24">
        <f>+COSS!AC955+COSS!AC963+COSS!AC971+COSS!AC979+COSS!AC1053</f>
        <v>39619.118500854638</v>
      </c>
      <c r="V804" s="24">
        <f>+COSS!AD955+COSS!AD963+COSS!AD971+COSS!AD979+COSS!AD1053</f>
        <v>4770.7661814849243</v>
      </c>
    </row>
    <row r="805" spans="1:22">
      <c r="B805" s="18" t="str">
        <f>$B$12</f>
        <v>TOTAL</v>
      </c>
      <c r="C805" s="22"/>
      <c r="D805" s="24">
        <f>+COSS!H956+COSS!H964+COSS!H972+COSS!H980+COSS!H1054</f>
        <v>7304449.9999999981</v>
      </c>
      <c r="E805" s="24">
        <f>+COSS!I956+COSS!I964+COSS!I972+COSS!I980+COSS!I1054</f>
        <v>5092051.616797193</v>
      </c>
      <c r="F805" s="24">
        <f>+COSS!J956+COSS!J964+COSS!J972+COSS!J980+COSS!J1054</f>
        <v>255764.46951182917</v>
      </c>
      <c r="G805" s="24">
        <f>+COSS!K956+COSS!K964+COSS!K972+COSS!K980+COSS!K1054</f>
        <v>807829.61456367653</v>
      </c>
      <c r="H805" s="24">
        <f>+COSS!L956+COSS!L964+COSS!L972+COSS!L980+COSS!L1054</f>
        <v>16165.078062073992</v>
      </c>
      <c r="I805" s="24">
        <f>+COSS!M956+COSS!M964+COSS!M972+COSS!M980+COSS!M1054</f>
        <v>247.98357715482575</v>
      </c>
      <c r="J805" s="24">
        <f>+COSS!O956+COSS!O964+COSS!O972+COSS!O980+COSS!O1054</f>
        <v>566567.35397396551</v>
      </c>
      <c r="K805" s="24">
        <f>+COSS!P956+COSS!P964+COSS!P972+COSS!P980+COSS!P1054</f>
        <v>66605.647997993481</v>
      </c>
      <c r="L805" s="24">
        <f>+COSS!Q956+COSS!Q964+COSS!Q972+COSS!Q980+COSS!Q1054</f>
        <v>907.48457712484958</v>
      </c>
      <c r="M805" s="24">
        <f>+COSS!R956+COSS!R964+COSS!R972+COSS!R980+COSS!R1054</f>
        <v>155.64611683670196</v>
      </c>
      <c r="N805" s="24">
        <f>+COSS!T956+COSS!T964+COSS!T972+COSS!T980+COSS!T1054</f>
        <v>18353.042066946589</v>
      </c>
      <c r="O805" s="24">
        <f>+COSS!U956+COSS!U964+COSS!U972+COSS!U980+COSS!U1054</f>
        <v>204625.49340741953</v>
      </c>
      <c r="P805" s="24">
        <f>+COSS!V956+COSS!V964+COSS!V972+COSS!V980+COSS!V1054</f>
        <v>3109.8643526316027</v>
      </c>
      <c r="Q805" s="24">
        <f>+COSS!W956+COSS!W964+COSS!W972+COSS!W980+COSS!W1054</f>
        <v>983.46190285694922</v>
      </c>
      <c r="R805" s="24">
        <f>+COSS!Y956+COSS!Y964+COSS!Y972+COSS!Y980+COSS!Y1054</f>
        <v>184936.95026060898</v>
      </c>
      <c r="S805" s="24">
        <f>+COSS!Z956+COSS!Z964+COSS!Z972+COSS!Z980+COSS!Z1054</f>
        <v>1795.350523846739</v>
      </c>
      <c r="T805" s="24">
        <f>+COSS!AB956+COSS!AB964+COSS!AB972+COSS!AB980+COSS!AB1054</f>
        <v>2258.4552095371228</v>
      </c>
      <c r="U805" s="24">
        <f>+COSS!AC956+COSS!AC964+COSS!AC972+COSS!AC980+COSS!AC1054</f>
        <v>71821.88005360699</v>
      </c>
      <c r="V805" s="24">
        <f>+COSS!AD956+COSS!AD964+COSS!AD972+COSS!AD980+COSS!AD1054</f>
        <v>10270.607044697292</v>
      </c>
    </row>
    <row r="806" spans="1:22">
      <c r="A806" s="130" t="s">
        <v>601</v>
      </c>
      <c r="B806" s="18" t="str">
        <f>$B$5</f>
        <v>PRODUCTION</v>
      </c>
      <c r="C806" s="22"/>
      <c r="D806" s="23">
        <f>+D798/$D$805</f>
        <v>8.480583753739163E-3</v>
      </c>
      <c r="E806" s="23">
        <f>+E798/$D$805</f>
        <v>4.1773913062370417E-3</v>
      </c>
      <c r="F806" s="23">
        <f t="shared" ref="E806:V813" si="565">+F798/$D$805</f>
        <v>2.0650337902208485E-4</v>
      </c>
      <c r="G806" s="23">
        <f t="shared" si="565"/>
        <v>7.5641004248708341E-4</v>
      </c>
      <c r="H806" s="23">
        <f t="shared" si="565"/>
        <v>2.3809102580988973E-5</v>
      </c>
      <c r="I806" s="23">
        <f t="shared" si="565"/>
        <v>2.2327414549073938E-6</v>
      </c>
      <c r="J806" s="23">
        <f t="shared" si="565"/>
        <v>5.7498930001352827E-4</v>
      </c>
      <c r="K806" s="23">
        <f t="shared" si="565"/>
        <v>1.0713725830097906E-4</v>
      </c>
      <c r="L806" s="23">
        <f t="shared" si="565"/>
        <v>4.8413332130411436E-5</v>
      </c>
      <c r="M806" s="23">
        <f t="shared" si="565"/>
        <v>2.1770934290474343E-6</v>
      </c>
      <c r="N806" s="23">
        <f t="shared" si="565"/>
        <v>2.0085848991858144E-5</v>
      </c>
      <c r="O806" s="23">
        <f t="shared" si="565"/>
        <v>3.2870149648779021E-4</v>
      </c>
      <c r="P806" s="23">
        <f t="shared" si="565"/>
        <v>1.7371966449386078E-3</v>
      </c>
      <c r="Q806" s="23">
        <f t="shared" si="565"/>
        <v>3.1370892132022459E-4</v>
      </c>
      <c r="R806" s="23">
        <f t="shared" si="565"/>
        <v>1.7657830164083448E-4</v>
      </c>
      <c r="S806" s="23">
        <f t="shared" si="565"/>
        <v>2.9576190561987825E-6</v>
      </c>
      <c r="T806" s="23">
        <f t="shared" si="565"/>
        <v>2.2913656475764709E-6</v>
      </c>
      <c r="U806" s="23">
        <f t="shared" si="565"/>
        <v>0</v>
      </c>
      <c r="V806" s="23">
        <f t="shared" si="565"/>
        <v>0</v>
      </c>
    </row>
    <row r="807" spans="1:22">
      <c r="A807" s="18" t="str">
        <f t="shared" ref="A807:A813" si="566">A806</f>
        <v>REV_RENT</v>
      </c>
      <c r="B807" s="18" t="str">
        <f>$B$6</f>
        <v>BULKTRAN</v>
      </c>
      <c r="C807" s="22"/>
      <c r="D807" s="23">
        <f t="shared" ref="D807:D813" si="567">+D799/$D$805</f>
        <v>-5.6757136950762897E-3</v>
      </c>
      <c r="E807" s="23">
        <f t="shared" ref="E807:S807" si="568">+E799/$D$805</f>
        <v>-2.795760024897862E-3</v>
      </c>
      <c r="F807" s="23">
        <f t="shared" si="568"/>
        <v>-1.3820440790746367E-4</v>
      </c>
      <c r="G807" s="23">
        <f t="shared" si="568"/>
        <v>-5.0623482556189396E-4</v>
      </c>
      <c r="H807" s="23">
        <f t="shared" si="568"/>
        <v>-1.5934474973708473E-5</v>
      </c>
      <c r="I807" s="23">
        <f t="shared" si="568"/>
        <v>-1.4942840753851503E-6</v>
      </c>
      <c r="J807" s="23">
        <f t="shared" si="568"/>
        <v>-3.8481721770275754E-4</v>
      </c>
      <c r="K807" s="23">
        <f t="shared" si="568"/>
        <v>-7.1702658902895067E-5</v>
      </c>
      <c r="L807" s="23">
        <f t="shared" si="568"/>
        <v>-3.2401096454675088E-5</v>
      </c>
      <c r="M807" s="23">
        <f t="shared" si="568"/>
        <v>-1.4570410893303205E-6</v>
      </c>
      <c r="N807" s="23">
        <f t="shared" si="568"/>
        <v>-1.3442651061615808E-5</v>
      </c>
      <c r="O807" s="23">
        <f t="shared" si="568"/>
        <v>-2.199866942396808E-4</v>
      </c>
      <c r="P807" s="23">
        <f t="shared" si="568"/>
        <v>-1.1626358603405516E-3</v>
      </c>
      <c r="Q807" s="23">
        <f t="shared" si="568"/>
        <v>-2.0995276654390226E-4</v>
      </c>
      <c r="R807" s="23">
        <f t="shared" si="568"/>
        <v>-1.1817675692835578E-4</v>
      </c>
      <c r="S807" s="23">
        <f t="shared" si="568"/>
        <v>-1.9794155060003602E-6</v>
      </c>
      <c r="T807" s="23">
        <f t="shared" si="565"/>
        <v>-1.5335188902111896E-6</v>
      </c>
      <c r="U807" s="23">
        <f t="shared" si="565"/>
        <v>0</v>
      </c>
      <c r="V807" s="23">
        <f t="shared" si="565"/>
        <v>0</v>
      </c>
    </row>
    <row r="808" spans="1:22">
      <c r="A808" s="18" t="str">
        <f t="shared" si="566"/>
        <v>REV_RENT</v>
      </c>
      <c r="B808" s="18" t="str">
        <f>$B$7</f>
        <v>SUBTRAN</v>
      </c>
      <c r="C808" s="22"/>
      <c r="D808" s="23">
        <f t="shared" si="567"/>
        <v>-1.2484215923170123E-3</v>
      </c>
      <c r="E808" s="23">
        <f>+E800/$D$805</f>
        <v>-6.0781581510463401E-4</v>
      </c>
      <c r="F808" s="23">
        <f t="shared" si="565"/>
        <v>-2.9333986354435749E-5</v>
      </c>
      <c r="G808" s="23">
        <f t="shared" si="565"/>
        <v>-1.0671560806093339E-4</v>
      </c>
      <c r="H808" s="23">
        <f t="shared" si="565"/>
        <v>-3.2963447266332718E-6</v>
      </c>
      <c r="I808" s="23">
        <f t="shared" si="565"/>
        <v>-4.105423024216709E-7</v>
      </c>
      <c r="J808" s="23">
        <f t="shared" si="565"/>
        <v>-8.0625309835252908E-5</v>
      </c>
      <c r="K808" s="23">
        <f t="shared" si="565"/>
        <v>-1.4988151060568032E-5</v>
      </c>
      <c r="L808" s="23">
        <f t="shared" si="565"/>
        <v>-8.9181284706394747E-6</v>
      </c>
      <c r="M808" s="23">
        <f t="shared" si="565"/>
        <v>0</v>
      </c>
      <c r="N808" s="23">
        <f t="shared" si="565"/>
        <v>-2.8152973815145527E-6</v>
      </c>
      <c r="O808" s="23">
        <f t="shared" si="565"/>
        <v>-4.608802551440125E-5</v>
      </c>
      <c r="P808" s="23">
        <f t="shared" si="565"/>
        <v>-3.2108066876970287E-4</v>
      </c>
      <c r="Q808" s="23">
        <f t="shared" si="565"/>
        <v>0</v>
      </c>
      <c r="R808" s="23">
        <f t="shared" si="565"/>
        <v>-2.4265856136181892E-5</v>
      </c>
      <c r="S808" s="23">
        <f t="shared" si="565"/>
        <v>-4.0451248104600618E-7</v>
      </c>
      <c r="T808" s="23">
        <f t="shared" si="565"/>
        <v>-3.2403745861685378E-7</v>
      </c>
      <c r="U808" s="23">
        <f t="shared" si="565"/>
        <v>-1.1017966315941188E-6</v>
      </c>
      <c r="V808" s="23">
        <f t="shared" si="565"/>
        <v>-2.3751202843664828E-7</v>
      </c>
    </row>
    <row r="809" spans="1:22">
      <c r="A809" s="18" t="str">
        <f t="shared" si="566"/>
        <v>REV_RENT</v>
      </c>
      <c r="B809" s="18" t="str">
        <f>$B$8</f>
        <v>DISTPRI</v>
      </c>
      <c r="C809" s="22"/>
      <c r="D809" s="23">
        <f t="shared" si="567"/>
        <v>0.56613602042343281</v>
      </c>
      <c r="E809" s="23">
        <f t="shared" si="565"/>
        <v>0.3783728484488153</v>
      </c>
      <c r="F809" s="23">
        <f t="shared" si="565"/>
        <v>1.7835508319579724E-2</v>
      </c>
      <c r="G809" s="23">
        <f t="shared" si="565"/>
        <v>6.4761825333491632E-2</v>
      </c>
      <c r="H809" s="23">
        <f t="shared" si="565"/>
        <v>2.0014773866595991E-3</v>
      </c>
      <c r="I809" s="23">
        <f t="shared" si="565"/>
        <v>0</v>
      </c>
      <c r="J809" s="23">
        <f t="shared" si="565"/>
        <v>4.8560049600911495E-2</v>
      </c>
      <c r="K809" s="23">
        <f t="shared" si="565"/>
        <v>9.0443125059705837E-3</v>
      </c>
      <c r="L809" s="23">
        <f t="shared" si="565"/>
        <v>0</v>
      </c>
      <c r="M809" s="23">
        <f t="shared" si="565"/>
        <v>0</v>
      </c>
      <c r="N809" s="23">
        <f t="shared" si="565"/>
        <v>1.7311358429887244E-3</v>
      </c>
      <c r="O809" s="23">
        <f t="shared" si="565"/>
        <v>2.791930385341403E-2</v>
      </c>
      <c r="P809" s="23">
        <f t="shared" si="565"/>
        <v>0</v>
      </c>
      <c r="Q809" s="23">
        <f t="shared" si="565"/>
        <v>0</v>
      </c>
      <c r="R809" s="23">
        <f t="shared" si="565"/>
        <v>1.4643086561620274E-2</v>
      </c>
      <c r="S809" s="23">
        <f t="shared" si="565"/>
        <v>2.4430400439629473E-4</v>
      </c>
      <c r="T809" s="23">
        <f t="shared" si="565"/>
        <v>1.979271786052103E-4</v>
      </c>
      <c r="U809" s="23">
        <f t="shared" si="565"/>
        <v>6.7807101596291071E-4</v>
      </c>
      <c r="V809" s="23">
        <f t="shared" si="565"/>
        <v>1.4617037101705136E-4</v>
      </c>
    </row>
    <row r="810" spans="1:22">
      <c r="A810" s="18" t="str">
        <f t="shared" si="566"/>
        <v>REV_RENT</v>
      </c>
      <c r="B810" s="18" t="str">
        <f>$B$9</f>
        <v>DISTSEC</v>
      </c>
      <c r="C810" s="22"/>
      <c r="D810" s="23">
        <f t="shared" si="567"/>
        <v>0.41430248813323034</v>
      </c>
      <c r="E810" s="23">
        <f t="shared" si="565"/>
        <v>0.30977457178028134</v>
      </c>
      <c r="F810" s="23">
        <f t="shared" si="565"/>
        <v>1.4934330833585941E-2</v>
      </c>
      <c r="G810" s="23">
        <f t="shared" si="565"/>
        <v>4.5063099819550166E-2</v>
      </c>
      <c r="H810" s="23">
        <f t="shared" si="565"/>
        <v>0</v>
      </c>
      <c r="I810" s="23">
        <f t="shared" si="565"/>
        <v>0</v>
      </c>
      <c r="J810" s="23">
        <f t="shared" si="565"/>
        <v>2.8714382601328532E-2</v>
      </c>
      <c r="K810" s="23">
        <f t="shared" si="565"/>
        <v>0</v>
      </c>
      <c r="L810" s="23">
        <f t="shared" si="565"/>
        <v>0</v>
      </c>
      <c r="M810" s="23">
        <f t="shared" si="565"/>
        <v>0</v>
      </c>
      <c r="N810" s="23">
        <f t="shared" si="565"/>
        <v>7.7637666660117493E-4</v>
      </c>
      <c r="O810" s="23">
        <f t="shared" si="565"/>
        <v>0</v>
      </c>
      <c r="P810" s="23">
        <f t="shared" si="565"/>
        <v>0</v>
      </c>
      <c r="Q810" s="23">
        <f t="shared" si="565"/>
        <v>0</v>
      </c>
      <c r="R810" s="23">
        <f t="shared" si="565"/>
        <v>1.0591130403220312E-2</v>
      </c>
      <c r="S810" s="23">
        <f t="shared" si="565"/>
        <v>0</v>
      </c>
      <c r="T810" s="23">
        <f t="shared" si="565"/>
        <v>1.0990450089816994E-4</v>
      </c>
      <c r="U810" s="23">
        <f t="shared" si="565"/>
        <v>3.7316805151117087E-3</v>
      </c>
      <c r="V810" s="23">
        <f t="shared" si="565"/>
        <v>6.0701101265296946E-4</v>
      </c>
    </row>
    <row r="811" spans="1:22">
      <c r="A811" s="18" t="str">
        <f t="shared" si="566"/>
        <v>REV_RENT</v>
      </c>
      <c r="B811" s="18" t="str">
        <f>$B$10</f>
        <v>ENERGY</v>
      </c>
      <c r="C811" s="22"/>
      <c r="D811" s="23">
        <f t="shared" si="567"/>
        <v>0</v>
      </c>
      <c r="E811" s="23">
        <f t="shared" si="565"/>
        <v>0</v>
      </c>
      <c r="F811" s="23">
        <f t="shared" si="565"/>
        <v>0</v>
      </c>
      <c r="G811" s="23">
        <f t="shared" si="565"/>
        <v>0</v>
      </c>
      <c r="H811" s="23">
        <f t="shared" si="565"/>
        <v>0</v>
      </c>
      <c r="I811" s="23">
        <f t="shared" si="565"/>
        <v>0</v>
      </c>
      <c r="J811" s="23">
        <f t="shared" si="565"/>
        <v>0</v>
      </c>
      <c r="K811" s="23">
        <f t="shared" si="565"/>
        <v>0</v>
      </c>
      <c r="L811" s="23">
        <f t="shared" si="565"/>
        <v>0</v>
      </c>
      <c r="M811" s="23">
        <f t="shared" si="565"/>
        <v>0</v>
      </c>
      <c r="N811" s="23">
        <f t="shared" si="565"/>
        <v>0</v>
      </c>
      <c r="O811" s="23">
        <f t="shared" si="565"/>
        <v>0</v>
      </c>
      <c r="P811" s="23">
        <f t="shared" si="565"/>
        <v>0</v>
      </c>
      <c r="Q811" s="23">
        <f t="shared" si="565"/>
        <v>0</v>
      </c>
      <c r="R811" s="23">
        <f t="shared" si="565"/>
        <v>0</v>
      </c>
      <c r="S811" s="23">
        <f t="shared" si="565"/>
        <v>0</v>
      </c>
      <c r="T811" s="23">
        <f t="shared" si="565"/>
        <v>0</v>
      </c>
      <c r="U811" s="23">
        <f t="shared" si="565"/>
        <v>0</v>
      </c>
      <c r="V811" s="23">
        <f t="shared" si="565"/>
        <v>0</v>
      </c>
    </row>
    <row r="812" spans="1:22">
      <c r="A812" s="18" t="str">
        <f t="shared" si="566"/>
        <v>REV_RENT</v>
      </c>
      <c r="B812" s="18" t="str">
        <f>$B$11</f>
        <v>CUSTOMER</v>
      </c>
      <c r="C812" s="22"/>
      <c r="D812" s="23">
        <f t="shared" si="567"/>
        <v>1.8005042976991122E-2</v>
      </c>
      <c r="E812" s="23">
        <f t="shared" si="565"/>
        <v>8.1951271789705762E-3</v>
      </c>
      <c r="F812" s="23">
        <f t="shared" si="565"/>
        <v>2.206079872756572E-3</v>
      </c>
      <c r="G812" s="23">
        <f t="shared" si="565"/>
        <v>6.2578927771045454E-4</v>
      </c>
      <c r="H812" s="23">
        <f t="shared" si="565"/>
        <v>2.0698953743276236E-4</v>
      </c>
      <c r="I812" s="23">
        <f t="shared" si="565"/>
        <v>3.3621742618526862E-5</v>
      </c>
      <c r="J812" s="23">
        <f t="shared" si="565"/>
        <v>1.8070474191823197E-4</v>
      </c>
      <c r="K812" s="23">
        <f t="shared" si="565"/>
        <v>5.3743875883562297E-5</v>
      </c>
      <c r="L812" s="23">
        <f t="shared" si="565"/>
        <v>1.1714311491632907E-4</v>
      </c>
      <c r="M812" s="23">
        <f t="shared" si="565"/>
        <v>2.0588344163332673E-5</v>
      </c>
      <c r="N812" s="23">
        <f t="shared" si="565"/>
        <v>1.2432980045722175E-6</v>
      </c>
      <c r="O812" s="23">
        <f t="shared" si="565"/>
        <v>3.1881964560911539E-5</v>
      </c>
      <c r="P812" s="23">
        <f t="shared" si="565"/>
        <v>1.7226916750326025E-4</v>
      </c>
      <c r="Q812" s="23">
        <f t="shared" si="565"/>
        <v>3.08825795372741E-5</v>
      </c>
      <c r="R812" s="23">
        <f t="shared" si="565"/>
        <v>5.0042333284243688E-5</v>
      </c>
      <c r="S812" s="23">
        <f t="shared" si="565"/>
        <v>9.1090242306460038E-7</v>
      </c>
      <c r="T812" s="23">
        <f t="shared" si="565"/>
        <v>9.2345896767241895E-7</v>
      </c>
      <c r="U812" s="23">
        <f t="shared" si="565"/>
        <v>5.4239701142255268E-3</v>
      </c>
      <c r="V812" s="23">
        <f t="shared" si="565"/>
        <v>6.5313147211424889E-4</v>
      </c>
    </row>
    <row r="813" spans="1:22">
      <c r="A813" s="18" t="str">
        <f t="shared" si="566"/>
        <v>REV_RENT</v>
      </c>
      <c r="B813" s="18" t="str">
        <f>$B$12</f>
        <v>TOTAL</v>
      </c>
      <c r="C813" s="22"/>
      <c r="D813" s="23">
        <f t="shared" si="567"/>
        <v>1</v>
      </c>
      <c r="E813" s="23">
        <f t="shared" si="565"/>
        <v>0.6971163628743019</v>
      </c>
      <c r="F813" s="23">
        <f t="shared" si="565"/>
        <v>3.5014884010682423E-2</v>
      </c>
      <c r="G813" s="23">
        <f t="shared" si="565"/>
        <v>0.11059417403961649</v>
      </c>
      <c r="H813" s="23">
        <f t="shared" si="565"/>
        <v>2.2130452069730089E-3</v>
      </c>
      <c r="I813" s="23">
        <f t="shared" si="565"/>
        <v>3.3949657695627435E-5</v>
      </c>
      <c r="J813" s="23">
        <f t="shared" si="565"/>
        <v>7.7564683716633789E-2</v>
      </c>
      <c r="K813" s="23">
        <f t="shared" si="565"/>
        <v>9.1185028301916642E-3</v>
      </c>
      <c r="L813" s="23">
        <f t="shared" si="565"/>
        <v>1.2423722212142596E-4</v>
      </c>
      <c r="M813" s="23">
        <f t="shared" si="565"/>
        <v>2.1308396503049784E-5</v>
      </c>
      <c r="N813" s="23">
        <f t="shared" si="565"/>
        <v>2.5125837081431996E-3</v>
      </c>
      <c r="O813" s="23">
        <f t="shared" si="565"/>
        <v>2.8013812594708649E-2</v>
      </c>
      <c r="P813" s="23">
        <f t="shared" si="565"/>
        <v>4.2574928333161339E-4</v>
      </c>
      <c r="Q813" s="23">
        <f t="shared" si="565"/>
        <v>1.3463873431359644E-4</v>
      </c>
      <c r="R813" s="23">
        <f t="shared" si="565"/>
        <v>2.5318394986701125E-2</v>
      </c>
      <c r="S813" s="23">
        <f t="shared" si="565"/>
        <v>2.4578859788851174E-4</v>
      </c>
      <c r="T813" s="23">
        <f t="shared" si="565"/>
        <v>3.0918894776980107E-4</v>
      </c>
      <c r="U813" s="23">
        <f t="shared" si="565"/>
        <v>9.8326198486685529E-3</v>
      </c>
      <c r="V813" s="23">
        <f t="shared" si="565"/>
        <v>1.4060753437558329E-3</v>
      </c>
    </row>
    <row r="814" spans="1:22">
      <c r="C814" s="22"/>
    </row>
    <row r="815" spans="1:22" ht="12">
      <c r="A815" s="38" t="s">
        <v>289</v>
      </c>
      <c r="B815" s="18" t="str">
        <f>$B$5</f>
        <v>PRODUCTION</v>
      </c>
      <c r="C815" s="22"/>
      <c r="D815" s="24">
        <f ca="1">+COSS!H1073</f>
        <v>180073738.21640053</v>
      </c>
      <c r="E815" s="24">
        <f ca="1">+COSS!I1073</f>
        <v>78660845.993178412</v>
      </c>
      <c r="F815" s="24">
        <f ca="1">+COSS!J1073</f>
        <v>5590611.5436252188</v>
      </c>
      <c r="G815" s="24">
        <f ca="1">+COSS!K1073</f>
        <v>18941753.866313286</v>
      </c>
      <c r="H815" s="24">
        <f ca="1">+COSS!L1073</f>
        <v>549019.39505308541</v>
      </c>
      <c r="I815" s="24">
        <f ca="1">+COSS!M1073</f>
        <v>53957.115936404865</v>
      </c>
      <c r="J815" s="24">
        <f ca="1">+COSS!O1073</f>
        <v>14468946.565883858</v>
      </c>
      <c r="K815" s="24">
        <f ca="1">+COSS!P1073</f>
        <v>2810269.587490838</v>
      </c>
      <c r="L815" s="24">
        <f ca="1">+COSS!Q1073</f>
        <v>1190422.0363386334</v>
      </c>
      <c r="M815" s="24">
        <f ca="1">+COSS!R1073</f>
        <v>51796.051106695289</v>
      </c>
      <c r="N815" s="24">
        <f ca="1">+COSS!T1073</f>
        <v>415614.2185310839</v>
      </c>
      <c r="O815" s="24">
        <f ca="1">+COSS!U1073</f>
        <v>7342593.4904823806</v>
      </c>
      <c r="P815" s="24">
        <f ca="1">+COSS!V1073</f>
        <v>39496357.942283072</v>
      </c>
      <c r="Q815" s="24">
        <f ca="1">+COSS!W1073</f>
        <v>6274495.5653548734</v>
      </c>
      <c r="R815" s="24">
        <f ca="1">+COSS!Y1073</f>
        <v>4098811.7966401991</v>
      </c>
      <c r="S815" s="24">
        <f ca="1">+COSS!Z1073</f>
        <v>64126.227614690506</v>
      </c>
      <c r="T815" s="24">
        <f ca="1">+COSS!AB1073</f>
        <v>64116.820567838295</v>
      </c>
      <c r="U815" s="24">
        <f ca="1">+COSS!AC1073</f>
        <v>0</v>
      </c>
      <c r="V815" s="24">
        <f ca="1">+COSS!AD1073</f>
        <v>0</v>
      </c>
    </row>
    <row r="816" spans="1:22">
      <c r="B816" s="18" t="str">
        <f>$B$6</f>
        <v>BULKTRAN</v>
      </c>
      <c r="C816" s="22"/>
      <c r="D816" s="24">
        <f ca="1">+COSS!H1074</f>
        <v>30819579.69375946</v>
      </c>
      <c r="E816" s="24">
        <f ca="1">+COSS!I1074</f>
        <v>10142869.875062188</v>
      </c>
      <c r="F816" s="24">
        <f ca="1">+COSS!J1074</f>
        <v>1315425.5328410063</v>
      </c>
      <c r="G816" s="24">
        <f ca="1">+COSS!K1074</f>
        <v>4115877.4470556835</v>
      </c>
      <c r="H816" s="24">
        <f ca="1">+COSS!L1074</f>
        <v>118128.79955241934</v>
      </c>
      <c r="I816" s="24">
        <f ca="1">+COSS!M1074</f>
        <v>28946.976603169711</v>
      </c>
      <c r="J816" s="24">
        <f ca="1">+COSS!O1074</f>
        <v>3123452.8314485112</v>
      </c>
      <c r="K816" s="24">
        <f ca="1">+COSS!P1074</f>
        <v>622747.61099932145</v>
      </c>
      <c r="L816" s="24">
        <f ca="1">+COSS!Q1074</f>
        <v>251760.66774956469</v>
      </c>
      <c r="M816" s="24">
        <f ca="1">+COSS!R1074</f>
        <v>10593.012152944781</v>
      </c>
      <c r="N816" s="24">
        <f ca="1">+COSS!T1074</f>
        <v>69187.833044545754</v>
      </c>
      <c r="O816" s="24">
        <f ca="1">+COSS!U1074</f>
        <v>1416873.9011930446</v>
      </c>
      <c r="P816" s="24">
        <f ca="1">+COSS!V1074</f>
        <v>7714032.4599632081</v>
      </c>
      <c r="Q816" s="24">
        <f ca="1">+COSS!W1074</f>
        <v>1047556.2266255445</v>
      </c>
      <c r="R816" s="24">
        <f ca="1">+COSS!Y1074</f>
        <v>815046.34739987366</v>
      </c>
      <c r="S816" s="24">
        <f ca="1">+COSS!Z1074</f>
        <v>11529.177614066995</v>
      </c>
      <c r="T816" s="24">
        <f ca="1">+COSS!AB1074</f>
        <v>15550.994454375415</v>
      </c>
      <c r="U816" s="24">
        <f ca="1">+COSS!AC1074</f>
        <v>0</v>
      </c>
      <c r="V816" s="24">
        <f ca="1">+COSS!AD1074</f>
        <v>0</v>
      </c>
    </row>
    <row r="817" spans="1:22">
      <c r="B817" s="18" t="str">
        <f>$B$7</f>
        <v>SUBTRAN</v>
      </c>
      <c r="C817" s="22"/>
      <c r="D817" s="24">
        <f ca="1">+COSS!H1075</f>
        <v>6959596.4693503426</v>
      </c>
      <c r="E817" s="24">
        <f ca="1">+COSS!I1075</f>
        <v>2301292.3160674185</v>
      </c>
      <c r="F817" s="24">
        <f ca="1">+COSS!J1075</f>
        <v>275653.44704739621</v>
      </c>
      <c r="G817" s="24">
        <f ca="1">+COSS!K1075</f>
        <v>862029.0720668768</v>
      </c>
      <c r="H817" s="24">
        <f ca="1">+COSS!L1075</f>
        <v>24323.422982559758</v>
      </c>
      <c r="I817" s="24">
        <f ca="1">+COSS!M1075</f>
        <v>8984.8857629318409</v>
      </c>
      <c r="J817" s="24">
        <f ca="1">+COSS!O1075</f>
        <v>650404.00108317169</v>
      </c>
      <c r="K817" s="24">
        <f ca="1">+COSS!P1075</f>
        <v>128949.13829095999</v>
      </c>
      <c r="L817" s="24">
        <f ca="1">+COSS!Q1075</f>
        <v>68873.513790899829</v>
      </c>
      <c r="M817" s="24">
        <f ca="1">+COSS!R1075</f>
        <v>0</v>
      </c>
      <c r="N817" s="24">
        <f ca="1">+COSS!T1075</f>
        <v>14735.315983798646</v>
      </c>
      <c r="O817" s="24">
        <f ca="1">+COSS!U1075</f>
        <v>298043.12974008656</v>
      </c>
      <c r="P817" s="24">
        <f ca="1">+COSS!V1075</f>
        <v>2136383.4878276577</v>
      </c>
      <c r="Q817" s="24">
        <f ca="1">+COSS!W1075</f>
        <v>0</v>
      </c>
      <c r="R817" s="24">
        <f ca="1">+COSS!Y1075</f>
        <v>167536.03889115679</v>
      </c>
      <c r="S817" s="24">
        <f ca="1">+COSS!Z1075</f>
        <v>2378.8922594839196</v>
      </c>
      <c r="T817" s="24">
        <f ca="1">+COSS!AB1075</f>
        <v>3240.7151409056564</v>
      </c>
      <c r="U817" s="24">
        <f ca="1">+COSS!AC1075</f>
        <v>13731.160539389806</v>
      </c>
      <c r="V817" s="24">
        <f ca="1">+COSS!AD1075</f>
        <v>3037.931875647495</v>
      </c>
    </row>
    <row r="818" spans="1:22">
      <c r="B818" s="18" t="str">
        <f>$B$8</f>
        <v>DISTPRI</v>
      </c>
      <c r="C818" s="22"/>
      <c r="D818" s="24">
        <f ca="1">+COSS!H1076</f>
        <v>64191528.946792334</v>
      </c>
      <c r="E818" s="24">
        <f ca="1">+COSS!I1076</f>
        <v>37205615.853885949</v>
      </c>
      <c r="F818" s="24">
        <f ca="1">+COSS!J1076</f>
        <v>2873013.1801800225</v>
      </c>
      <c r="G818" s="24">
        <f ca="1">+COSS!K1076</f>
        <v>9451812.3211263791</v>
      </c>
      <c r="H818" s="24">
        <f ca="1">+COSS!L1076</f>
        <v>268974.43264371541</v>
      </c>
      <c r="I818" s="24">
        <f ca="1">+COSS!M1076</f>
        <v>0</v>
      </c>
      <c r="J818" s="24">
        <f ca="1">+COSS!O1076</f>
        <v>7107676.0097186742</v>
      </c>
      <c r="K818" s="24">
        <f ca="1">+COSS!P1076</f>
        <v>1388399.5106644118</v>
      </c>
      <c r="L818" s="24">
        <f ca="1">+COSS!Q1076</f>
        <v>0</v>
      </c>
      <c r="M818" s="24">
        <f ca="1">+COSS!R1076</f>
        <v>0</v>
      </c>
      <c r="N818" s="24">
        <f ca="1">+COSS!T1076</f>
        <v>196419.09231579932</v>
      </c>
      <c r="O818" s="24">
        <f ca="1">+COSS!U1076</f>
        <v>3534270.5277179023</v>
      </c>
      <c r="P818" s="24">
        <f ca="1">+COSS!V1076</f>
        <v>0</v>
      </c>
      <c r="Q818" s="24">
        <f ca="1">+COSS!W1076</f>
        <v>0</v>
      </c>
      <c r="R818" s="24">
        <f ca="1">+COSS!Y1076</f>
        <v>1938655.7099269524</v>
      </c>
      <c r="S818" s="24">
        <f ca="1">+COSS!Z1076</f>
        <v>29523.865438936944</v>
      </c>
      <c r="T818" s="24">
        <f ca="1">+COSS!AB1076</f>
        <v>33227.111079011956</v>
      </c>
      <c r="U818" s="24">
        <f ca="1">+COSS!AC1076</f>
        <v>134928.81775260155</v>
      </c>
      <c r="V818" s="24">
        <f ca="1">+COSS!AD1076</f>
        <v>29012.514341963797</v>
      </c>
    </row>
    <row r="819" spans="1:22">
      <c r="B819" s="18" t="str">
        <f>$B$9</f>
        <v>DISTSEC</v>
      </c>
      <c r="C819" s="22"/>
      <c r="D819" s="24">
        <f ca="1">+COSS!H1077</f>
        <v>28651274.001712076</v>
      </c>
      <c r="E819" s="24">
        <f ca="1">+COSS!I1077</f>
        <v>18664435.470657118</v>
      </c>
      <c r="F819" s="24">
        <f ca="1">+COSS!J1077</f>
        <v>1554617.9027443109</v>
      </c>
      <c r="G819" s="24">
        <f ca="1">+COSS!K1077</f>
        <v>4216929.247680705</v>
      </c>
      <c r="H819" s="24">
        <f ca="1">+COSS!L1077</f>
        <v>0</v>
      </c>
      <c r="I819" s="24">
        <f ca="1">+COSS!M1077</f>
        <v>0</v>
      </c>
      <c r="J819" s="24">
        <f ca="1">+COSS!O1077</f>
        <v>2692738.9681774033</v>
      </c>
      <c r="K819" s="24">
        <f ca="1">+COSS!P1077</f>
        <v>0</v>
      </c>
      <c r="L819" s="24">
        <f ca="1">+COSS!Q1077</f>
        <v>0</v>
      </c>
      <c r="M819" s="24">
        <f ca="1">+COSS!R1077</f>
        <v>0</v>
      </c>
      <c r="N819" s="24">
        <f ca="1">+COSS!T1077</f>
        <v>55122.569021496834</v>
      </c>
      <c r="O819" s="24">
        <f ca="1">+COSS!U1077</f>
        <v>0</v>
      </c>
      <c r="P819" s="24">
        <f ca="1">+COSS!V1077</f>
        <v>0</v>
      </c>
      <c r="Q819" s="24">
        <f ca="1">+COSS!W1077</f>
        <v>0</v>
      </c>
      <c r="R819" s="24">
        <f ca="1">+COSS!Y1077</f>
        <v>891522.25821520039</v>
      </c>
      <c r="S819" s="24">
        <f ca="1">+COSS!Z1077</f>
        <v>0</v>
      </c>
      <c r="T819" s="24">
        <f ca="1">+COSS!AB1077</f>
        <v>11958.377443442296</v>
      </c>
      <c r="U819" s="24">
        <f ca="1">+COSS!AC1077</f>
        <v>484868.6848216909</v>
      </c>
      <c r="V819" s="24">
        <f ca="1">+COSS!AD1077</f>
        <v>79080.522950715138</v>
      </c>
    </row>
    <row r="820" spans="1:22">
      <c r="B820" s="18" t="str">
        <f>$B$10</f>
        <v>ENERGY</v>
      </c>
      <c r="C820" s="22"/>
      <c r="D820" s="24">
        <f ca="1">+COSS!H1078</f>
        <v>233493234.63215354</v>
      </c>
      <c r="E820" s="24">
        <f ca="1">+COSS!I1078</f>
        <v>89046476.324464172</v>
      </c>
      <c r="F820" s="24">
        <f ca="1">+COSS!J1078</f>
        <v>5694830.5386043852</v>
      </c>
      <c r="G820" s="24">
        <f ca="1">+COSS!K1078</f>
        <v>19044763.493048061</v>
      </c>
      <c r="H820" s="24">
        <f ca="1">+COSS!L1078</f>
        <v>556080.9189805619</v>
      </c>
      <c r="I820" s="24">
        <f ca="1">+COSS!M1078</f>
        <v>31327.447362441846</v>
      </c>
      <c r="J820" s="24">
        <f ca="1">+COSS!O1078</f>
        <v>17570378.691968877</v>
      </c>
      <c r="K820" s="24">
        <f ca="1">+COSS!P1078</f>
        <v>3318089.9170693574</v>
      </c>
      <c r="L820" s="24">
        <f ca="1">+COSS!Q1078</f>
        <v>1464597.632989207</v>
      </c>
      <c r="M820" s="24">
        <f ca="1">+COSS!R1078</f>
        <v>67691.330518921794</v>
      </c>
      <c r="N820" s="24">
        <f ca="1">+COSS!T1078</f>
        <v>660278.50546715339</v>
      </c>
      <c r="O820" s="24">
        <f ca="1">+COSS!U1078</f>
        <v>11406773.32206581</v>
      </c>
      <c r="P820" s="24">
        <f ca="1">+COSS!V1078</f>
        <v>65429617.39170292</v>
      </c>
      <c r="Q820" s="24">
        <f ca="1">+COSS!W1078</f>
        <v>12008943.02439256</v>
      </c>
      <c r="R820" s="24">
        <f ca="1">+COSS!Y1078</f>
        <v>4680470.9346356504</v>
      </c>
      <c r="S820" s="24">
        <f ca="1">+COSS!Z1078</f>
        <v>76150.21355202877</v>
      </c>
      <c r="T820" s="24">
        <f ca="1">+COSS!AB1078</f>
        <v>86091.978006216392</v>
      </c>
      <c r="U820" s="24">
        <f ca="1">+COSS!AC1078</f>
        <v>1988145.7837792477</v>
      </c>
      <c r="V820" s="24">
        <f ca="1">+COSS!AD1078</f>
        <v>362527.18354598741</v>
      </c>
    </row>
    <row r="821" spans="1:22">
      <c r="B821" s="18" t="str">
        <f>$B$11</f>
        <v>CUSTOMER</v>
      </c>
      <c r="C821" s="22"/>
      <c r="D821" s="24">
        <f ca="1">+COSS!H1079</f>
        <v>22921903.039831713</v>
      </c>
      <c r="E821" s="24">
        <f ca="1">+COSS!I1079</f>
        <v>10904901.81634273</v>
      </c>
      <c r="F821" s="24">
        <f ca="1">+COSS!J1079</f>
        <v>3176519.2872309652</v>
      </c>
      <c r="G821" s="24">
        <f ca="1">+COSS!K1079</f>
        <v>835811.60226528184</v>
      </c>
      <c r="H821" s="24">
        <f ca="1">+COSS!L1079</f>
        <v>203233.63231536179</v>
      </c>
      <c r="I821" s="24">
        <f ca="1">+COSS!M1079</f>
        <v>51216.760152254035</v>
      </c>
      <c r="J821" s="24">
        <f ca="1">+COSS!O1079</f>
        <v>207200.51868956379</v>
      </c>
      <c r="K821" s="24">
        <f ca="1">+COSS!P1079</f>
        <v>62257.075189136791</v>
      </c>
      <c r="L821" s="24">
        <f ca="1">+COSS!Q1079</f>
        <v>120469.029519324</v>
      </c>
      <c r="M821" s="24">
        <f ca="1">+COSS!R1079</f>
        <v>20246.860211459065</v>
      </c>
      <c r="N821" s="24">
        <f ca="1">+COSS!T1079</f>
        <v>1121.5575329845972</v>
      </c>
      <c r="O821" s="24">
        <f ca="1">+COSS!U1079</f>
        <v>30504.609662743154</v>
      </c>
      <c r="P821" s="24">
        <f ca="1">+COSS!V1079</f>
        <v>160272.46263246576</v>
      </c>
      <c r="Q821" s="24">
        <f ca="1">+COSS!W1079</f>
        <v>24225.619484165953</v>
      </c>
      <c r="R821" s="24">
        <f ca="1">+COSS!Y1079</f>
        <v>51776.692804208491</v>
      </c>
      <c r="S821" s="24">
        <f ca="1">+COSS!Z1079</f>
        <v>829.10148364963163</v>
      </c>
      <c r="T821" s="24">
        <f ca="1">+COSS!AB1079</f>
        <v>1379.7054822239397</v>
      </c>
      <c r="U821" s="24">
        <f ca="1">+COSS!AC1079</f>
        <v>6057402.7147670984</v>
      </c>
      <c r="V821" s="24">
        <f ca="1">+COSS!AD1079</f>
        <v>1012533.9940660903</v>
      </c>
    </row>
    <row r="822" spans="1:22">
      <c r="B822" s="18" t="str">
        <f>$B$12</f>
        <v>TOTAL</v>
      </c>
      <c r="C822" s="22"/>
      <c r="D822" s="24">
        <f ca="1">+COSS!H1080</f>
        <v>567110855</v>
      </c>
      <c r="E822" s="24">
        <f ca="1">+COSS!I1080</f>
        <v>246926437.64965793</v>
      </c>
      <c r="F822" s="24">
        <f ca="1">+COSS!J1080</f>
        <v>20480671.432273302</v>
      </c>
      <c r="G822" s="24">
        <f ca="1">+COSS!K1080</f>
        <v>57468977.049556248</v>
      </c>
      <c r="H822" s="24">
        <f ca="1">+COSS!L1080</f>
        <v>1719760.601527703</v>
      </c>
      <c r="I822" s="24">
        <f ca="1">+COSS!M1080</f>
        <v>174433.18581720226</v>
      </c>
      <c r="J822" s="24">
        <f ca="1">+COSS!O1080</f>
        <v>45820797.586970069</v>
      </c>
      <c r="K822" s="24">
        <f ca="1">+COSS!P1080</f>
        <v>8330712.8397040293</v>
      </c>
      <c r="L822" s="24">
        <f ca="1">+COSS!Q1080</f>
        <v>3096122.8803876289</v>
      </c>
      <c r="M822" s="24">
        <f ca="1">+COSS!R1080</f>
        <v>150327.25399002092</v>
      </c>
      <c r="N822" s="24">
        <f ca="1">+COSS!T1080</f>
        <v>1412479.091896863</v>
      </c>
      <c r="O822" s="24">
        <f ca="1">+COSS!U1080</f>
        <v>24029058.980861966</v>
      </c>
      <c r="P822" s="24">
        <f ca="1">+COSS!V1080</f>
        <v>114936663.74440934</v>
      </c>
      <c r="Q822" s="24">
        <f ca="1">+COSS!W1080</f>
        <v>19355220.435857143</v>
      </c>
      <c r="R822" s="24">
        <f ca="1">+COSS!Y1080</f>
        <v>12643819.778513238</v>
      </c>
      <c r="S822" s="24">
        <f ca="1">+COSS!Z1080</f>
        <v>184537.47796285679</v>
      </c>
      <c r="T822" s="24">
        <f ca="1">+COSS!AB1080</f>
        <v>215565.70217401406</v>
      </c>
      <c r="U822" s="24">
        <f ca="1">+COSS!AC1080</f>
        <v>8679077.1616600286</v>
      </c>
      <c r="V822" s="24">
        <f ca="1">+COSS!AD1080</f>
        <v>1486192.1467804045</v>
      </c>
    </row>
    <row r="823" spans="1:22">
      <c r="A823" s="130" t="s">
        <v>242</v>
      </c>
      <c r="B823" s="18" t="str">
        <f>$B$5</f>
        <v>PRODUCTION</v>
      </c>
      <c r="C823" s="22"/>
      <c r="D823" s="23">
        <f ca="1">+D815/$D$822</f>
        <v>0.31752828680452699</v>
      </c>
      <c r="E823" s="23">
        <f t="shared" ref="E823:V830" ca="1" si="569">+E815/$D$822</f>
        <v>0.13870453245543751</v>
      </c>
      <c r="F823" s="23">
        <f t="shared" ca="1" si="569"/>
        <v>9.8580577224627788E-3</v>
      </c>
      <c r="G823" s="23">
        <f t="shared" ca="1" si="569"/>
        <v>3.3400443139663206E-2</v>
      </c>
      <c r="H823" s="23">
        <f t="shared" ca="1" si="569"/>
        <v>9.6809890026366258E-4</v>
      </c>
      <c r="I823" s="23">
        <f t="shared" ca="1" si="569"/>
        <v>9.514386025357399E-5</v>
      </c>
      <c r="J823" s="23">
        <f t="shared" ca="1" si="569"/>
        <v>2.5513436109213354E-2</v>
      </c>
      <c r="K823" s="23">
        <f t="shared" ca="1" si="569"/>
        <v>4.9554149117650697E-3</v>
      </c>
      <c r="L823" s="23">
        <f t="shared" ca="1" si="569"/>
        <v>2.099099366275811E-3</v>
      </c>
      <c r="M823" s="23">
        <f t="shared" ca="1" si="569"/>
        <v>9.1333203464594742E-5</v>
      </c>
      <c r="N823" s="23">
        <f t="shared" ca="1" si="569"/>
        <v>7.328623934223299E-4</v>
      </c>
      <c r="O823" s="23">
        <f t="shared" ca="1" si="569"/>
        <v>1.2947368976886151E-2</v>
      </c>
      <c r="P823" s="23">
        <f t="shared" ca="1" si="569"/>
        <v>6.964486324685687E-2</v>
      </c>
      <c r="Q823" s="23">
        <f t="shared" ca="1" si="569"/>
        <v>1.10639666125856E-2</v>
      </c>
      <c r="R823" s="23">
        <f t="shared" ca="1" si="569"/>
        <v>7.2275319022771997E-3</v>
      </c>
      <c r="S823" s="23">
        <f t="shared" ca="1" si="569"/>
        <v>1.1307529568392851E-4</v>
      </c>
      <c r="T823" s="23">
        <f t="shared" ca="1" si="569"/>
        <v>1.1305870801545193E-4</v>
      </c>
      <c r="U823" s="23">
        <f t="shared" ca="1" si="569"/>
        <v>0</v>
      </c>
      <c r="V823" s="23">
        <f t="shared" ca="1" si="569"/>
        <v>0</v>
      </c>
    </row>
    <row r="824" spans="1:22">
      <c r="A824" s="18" t="str">
        <f t="shared" ref="A824:A830" si="570">A823</f>
        <v>REV</v>
      </c>
      <c r="B824" s="18" t="str">
        <f>$B$6</f>
        <v>BULKTRAN</v>
      </c>
      <c r="C824" s="22"/>
      <c r="D824" s="23">
        <f t="shared" ref="D824:D830" ca="1" si="571">+D816/$D$822</f>
        <v>5.4344894692166419E-2</v>
      </c>
      <c r="E824" s="23">
        <f t="shared" ref="E824:S824" ca="1" si="572">+E816/$D$822</f>
        <v>1.7885162637315748E-2</v>
      </c>
      <c r="F824" s="23">
        <f t="shared" ca="1" si="572"/>
        <v>2.3195209917838836E-3</v>
      </c>
      <c r="G824" s="23">
        <f t="shared" ca="1" si="572"/>
        <v>7.2576241677752467E-3</v>
      </c>
      <c r="H824" s="23">
        <f t="shared" ca="1" si="572"/>
        <v>2.0829930958105066E-4</v>
      </c>
      <c r="I824" s="23">
        <f t="shared" ca="1" si="572"/>
        <v>5.1042889318649548E-5</v>
      </c>
      <c r="J824" s="23">
        <f t="shared" ca="1" si="572"/>
        <v>5.5076583421216846E-3</v>
      </c>
      <c r="K824" s="23">
        <f t="shared" ca="1" si="572"/>
        <v>1.0981056093509645E-3</v>
      </c>
      <c r="L824" s="23">
        <f t="shared" ca="1" si="572"/>
        <v>4.4393554722130067E-4</v>
      </c>
      <c r="M824" s="23">
        <f t="shared" ca="1" si="572"/>
        <v>1.8678909175428817E-5</v>
      </c>
      <c r="N824" s="23">
        <f t="shared" ca="1" si="572"/>
        <v>1.2200054439893546E-4</v>
      </c>
      <c r="O824" s="23">
        <f t="shared" ca="1" si="572"/>
        <v>2.4984073020310016E-3</v>
      </c>
      <c r="P824" s="23">
        <f t="shared" ca="1" si="572"/>
        <v>1.3602336107573198E-2</v>
      </c>
      <c r="Q824" s="23">
        <f t="shared" ca="1" si="572"/>
        <v>1.8471807008976129E-3</v>
      </c>
      <c r="R824" s="23">
        <f t="shared" ca="1" si="572"/>
        <v>1.4371905249457332E-3</v>
      </c>
      <c r="S824" s="23">
        <f t="shared" ca="1" si="572"/>
        <v>2.0329671901743083E-5</v>
      </c>
      <c r="T824" s="23">
        <f t="shared" ca="1" si="569"/>
        <v>2.7421436774253627E-5</v>
      </c>
      <c r="U824" s="23">
        <f t="shared" ca="1" si="569"/>
        <v>0</v>
      </c>
      <c r="V824" s="23">
        <f t="shared" ca="1" si="569"/>
        <v>0</v>
      </c>
    </row>
    <row r="825" spans="1:22">
      <c r="A825" s="18" t="str">
        <f t="shared" si="570"/>
        <v>REV</v>
      </c>
      <c r="B825" s="18" t="str">
        <f>$B$7</f>
        <v>SUBTRAN</v>
      </c>
      <c r="C825" s="22"/>
      <c r="D825" s="23">
        <f t="shared" ca="1" si="571"/>
        <v>1.227202126002392E-2</v>
      </c>
      <c r="E825" s="23">
        <f t="shared" ca="1" si="569"/>
        <v>4.0579232363087431E-3</v>
      </c>
      <c r="F825" s="23">
        <f t="shared" ca="1" si="569"/>
        <v>4.8606625074633109E-4</v>
      </c>
      <c r="G825" s="23">
        <f t="shared" ca="1" si="569"/>
        <v>1.520036275918007E-3</v>
      </c>
      <c r="H825" s="23">
        <f t="shared" ca="1" si="569"/>
        <v>4.2890067732101087E-5</v>
      </c>
      <c r="I825" s="23">
        <f t="shared" ca="1" si="569"/>
        <v>1.5843261830937517E-5</v>
      </c>
      <c r="J825" s="23">
        <f t="shared" ca="1" si="569"/>
        <v>1.1468727768985689E-3</v>
      </c>
      <c r="K825" s="23">
        <f t="shared" ca="1" si="569"/>
        <v>2.2737906910803179E-4</v>
      </c>
      <c r="L825" s="23">
        <f t="shared" ca="1" si="569"/>
        <v>1.2144629781579446E-4</v>
      </c>
      <c r="M825" s="23">
        <f t="shared" ca="1" si="569"/>
        <v>0</v>
      </c>
      <c r="N825" s="23">
        <f t="shared" ca="1" si="569"/>
        <v>2.5983131611541179E-5</v>
      </c>
      <c r="O825" s="23">
        <f t="shared" ca="1" si="569"/>
        <v>5.2554650843367569E-4</v>
      </c>
      <c r="P825" s="23">
        <f t="shared" ca="1" si="569"/>
        <v>3.7671355943762665E-3</v>
      </c>
      <c r="Q825" s="23">
        <f t="shared" ca="1" si="569"/>
        <v>0</v>
      </c>
      <c r="R825" s="23">
        <f t="shared" ca="1" si="569"/>
        <v>2.9542026468732784E-4</v>
      </c>
      <c r="S825" s="23">
        <f t="shared" ca="1" si="569"/>
        <v>4.1947570541281911E-6</v>
      </c>
      <c r="T825" s="23">
        <f t="shared" ca="1" si="569"/>
        <v>5.714429749198958E-6</v>
      </c>
      <c r="U825" s="23">
        <f t="shared" ca="1" si="569"/>
        <v>2.421248053767161E-5</v>
      </c>
      <c r="V825" s="23">
        <f t="shared" ca="1" si="569"/>
        <v>5.3568572155923469E-6</v>
      </c>
    </row>
    <row r="826" spans="1:22">
      <c r="A826" s="18" t="str">
        <f t="shared" si="570"/>
        <v>REV</v>
      </c>
      <c r="B826" s="18" t="str">
        <f>$B$8</f>
        <v>DISTPRI</v>
      </c>
      <c r="C826" s="22"/>
      <c r="D826" s="23">
        <f t="shared" ca="1" si="571"/>
        <v>0.11319044306918148</v>
      </c>
      <c r="E826" s="23">
        <f t="shared" ca="1" si="569"/>
        <v>6.5605543476832145E-2</v>
      </c>
      <c r="F826" s="23">
        <f t="shared" ca="1" si="569"/>
        <v>5.0660521745435868E-3</v>
      </c>
      <c r="G826" s="23">
        <f t="shared" ca="1" si="569"/>
        <v>1.6666604487982122E-2</v>
      </c>
      <c r="H826" s="23">
        <f t="shared" ca="1" si="569"/>
        <v>4.7428898648698131E-4</v>
      </c>
      <c r="I826" s="23">
        <f t="shared" ca="1" si="569"/>
        <v>0</v>
      </c>
      <c r="J826" s="23">
        <f t="shared" ca="1" si="569"/>
        <v>1.2533133420129428E-2</v>
      </c>
      <c r="K826" s="23">
        <f t="shared" ca="1" si="569"/>
        <v>2.4481977349285824E-3</v>
      </c>
      <c r="L826" s="23">
        <f t="shared" ca="1" si="569"/>
        <v>0</v>
      </c>
      <c r="M826" s="23">
        <f t="shared" ca="1" si="569"/>
        <v>0</v>
      </c>
      <c r="N826" s="23">
        <f t="shared" ca="1" si="569"/>
        <v>3.4635043675155771E-4</v>
      </c>
      <c r="O826" s="23">
        <f t="shared" ca="1" si="569"/>
        <v>6.2320629142566886E-3</v>
      </c>
      <c r="P826" s="23">
        <f t="shared" ca="1" si="569"/>
        <v>0</v>
      </c>
      <c r="Q826" s="23">
        <f t="shared" ca="1" si="569"/>
        <v>0</v>
      </c>
      <c r="R826" s="23">
        <f t="shared" ca="1" si="569"/>
        <v>3.418477521342723E-3</v>
      </c>
      <c r="S826" s="23">
        <f t="shared" ca="1" si="569"/>
        <v>5.2060131063682327E-5</v>
      </c>
      <c r="T826" s="23">
        <f t="shared" ca="1" si="569"/>
        <v>5.8590151794946607E-5</v>
      </c>
      <c r="U826" s="23">
        <f t="shared" ca="1" si="569"/>
        <v>2.3792317950359378E-4</v>
      </c>
      <c r="V826" s="23">
        <f t="shared" ca="1" si="569"/>
        <v>5.115845356542117E-5</v>
      </c>
    </row>
    <row r="827" spans="1:22">
      <c r="A827" s="18" t="str">
        <f t="shared" si="570"/>
        <v>REV</v>
      </c>
      <c r="B827" s="18" t="str">
        <f>$B$9</f>
        <v>DISTSEC</v>
      </c>
      <c r="C827" s="22"/>
      <c r="D827" s="23">
        <f t="shared" ca="1" si="571"/>
        <v>5.0521469919160823E-2</v>
      </c>
      <c r="E827" s="23">
        <f t="shared" ca="1" si="569"/>
        <v>3.2911441045608475E-2</v>
      </c>
      <c r="F827" s="23">
        <f t="shared" ca="1" si="569"/>
        <v>2.7412945617912936E-3</v>
      </c>
      <c r="G827" s="23">
        <f t="shared" ca="1" si="569"/>
        <v>7.4358112007584564E-3</v>
      </c>
      <c r="H827" s="23">
        <f t="shared" ca="1" si="569"/>
        <v>0</v>
      </c>
      <c r="I827" s="23">
        <f t="shared" ca="1" si="569"/>
        <v>0</v>
      </c>
      <c r="J827" s="23">
        <f t="shared" ca="1" si="569"/>
        <v>4.748170387564532E-3</v>
      </c>
      <c r="K827" s="23">
        <f t="shared" ca="1" si="569"/>
        <v>0</v>
      </c>
      <c r="L827" s="23">
        <f t="shared" ca="1" si="569"/>
        <v>0</v>
      </c>
      <c r="M827" s="23">
        <f t="shared" ca="1" si="569"/>
        <v>0</v>
      </c>
      <c r="N827" s="23">
        <f t="shared" ca="1" si="569"/>
        <v>9.719893127684328E-5</v>
      </c>
      <c r="O827" s="23">
        <f t="shared" ca="1" si="569"/>
        <v>0</v>
      </c>
      <c r="P827" s="23">
        <f t="shared" ca="1" si="569"/>
        <v>0</v>
      </c>
      <c r="Q827" s="23">
        <f t="shared" ca="1" si="569"/>
        <v>0</v>
      </c>
      <c r="R827" s="23">
        <f t="shared" ca="1" si="569"/>
        <v>1.5720423094620546E-3</v>
      </c>
      <c r="S827" s="23">
        <f t="shared" ca="1" si="569"/>
        <v>0</v>
      </c>
      <c r="T827" s="23">
        <f t="shared" ca="1" si="569"/>
        <v>2.108649012447892E-5</v>
      </c>
      <c r="U827" s="23">
        <f t="shared" ca="1" si="569"/>
        <v>8.5498043380194313E-4</v>
      </c>
      <c r="V827" s="23">
        <f t="shared" ca="1" si="569"/>
        <v>1.3944455877275554E-4</v>
      </c>
    </row>
    <row r="828" spans="1:22">
      <c r="A828" s="18" t="str">
        <f t="shared" si="570"/>
        <v>REV</v>
      </c>
      <c r="B828" s="18" t="str">
        <f>$B$10</f>
        <v>ENERGY</v>
      </c>
      <c r="C828" s="22"/>
      <c r="D828" s="23">
        <f t="shared" ca="1" si="571"/>
        <v>0.41172414982632194</v>
      </c>
      <c r="E828" s="23">
        <f t="shared" ca="1" si="569"/>
        <v>0.1570177603538627</v>
      </c>
      <c r="F828" s="23">
        <f t="shared" ca="1" si="569"/>
        <v>1.0041829544250895E-2</v>
      </c>
      <c r="G828" s="23">
        <f t="shared" ca="1" si="569"/>
        <v>3.3582082453787736E-2</v>
      </c>
      <c r="H828" s="23">
        <f t="shared" ca="1" si="569"/>
        <v>9.8055065262427727E-4</v>
      </c>
      <c r="I828" s="23">
        <f t="shared" ca="1" si="569"/>
        <v>5.524042977883371E-5</v>
      </c>
      <c r="J828" s="23">
        <f t="shared" ca="1" si="569"/>
        <v>3.0982264820109778E-2</v>
      </c>
      <c r="K828" s="23">
        <f t="shared" ca="1" si="569"/>
        <v>5.8508665242695051E-3</v>
      </c>
      <c r="L828" s="23">
        <f t="shared" ca="1" si="569"/>
        <v>2.5825596884214235E-3</v>
      </c>
      <c r="M828" s="23">
        <f t="shared" ca="1" si="569"/>
        <v>1.1936172605781245E-4</v>
      </c>
      <c r="N828" s="23">
        <f t="shared" ca="1" si="569"/>
        <v>1.1642847243104762E-3</v>
      </c>
      <c r="O828" s="23">
        <f t="shared" ca="1" si="569"/>
        <v>2.0113833515082002E-2</v>
      </c>
      <c r="P828" s="23">
        <f t="shared" ca="1" si="569"/>
        <v>0.11537359374244903</v>
      </c>
      <c r="Q828" s="23">
        <f t="shared" ca="1" si="569"/>
        <v>2.1175653610778725E-2</v>
      </c>
      <c r="R828" s="23">
        <f t="shared" ca="1" si="569"/>
        <v>8.253185234191383E-3</v>
      </c>
      <c r="S828" s="23">
        <f t="shared" ca="1" si="569"/>
        <v>1.3427747481932571E-4</v>
      </c>
      <c r="T828" s="23">
        <f t="shared" ca="1" si="569"/>
        <v>1.5180802350576837E-4</v>
      </c>
      <c r="U828" s="23">
        <f t="shared" ca="1" si="569"/>
        <v>3.5057445405083064E-3</v>
      </c>
      <c r="V828" s="23">
        <f t="shared" ca="1" si="569"/>
        <v>6.3925276751401175E-4</v>
      </c>
    </row>
    <row r="829" spans="1:22">
      <c r="A829" s="18" t="str">
        <f t="shared" si="570"/>
        <v>REV</v>
      </c>
      <c r="B829" s="18" t="str">
        <f>$B$11</f>
        <v>CUSTOMER</v>
      </c>
      <c r="C829" s="22"/>
      <c r="D829" s="23">
        <f t="shared" ca="1" si="571"/>
        <v>4.0418734428618396E-2</v>
      </c>
      <c r="E829" s="23">
        <f t="shared" ca="1" si="569"/>
        <v>1.9228871604552042E-2</v>
      </c>
      <c r="F829" s="23">
        <f t="shared" ca="1" si="569"/>
        <v>5.6012316802346611E-3</v>
      </c>
      <c r="G829" s="23">
        <f t="shared" ca="1" si="569"/>
        <v>1.4738063905782263E-3</v>
      </c>
      <c r="H829" s="23">
        <f t="shared" ca="1" si="569"/>
        <v>3.58366676503418E-4</v>
      </c>
      <c r="I829" s="23">
        <f t="shared" ca="1" si="569"/>
        <v>9.0311726006821077E-5</v>
      </c>
      <c r="J829" s="23">
        <f t="shared" ca="1" si="569"/>
        <v>3.6536158118427093E-4</v>
      </c>
      <c r="K829" s="23">
        <f t="shared" ca="1" si="569"/>
        <v>1.097793749497826E-4</v>
      </c>
      <c r="L829" s="23">
        <f t="shared" ca="1" si="569"/>
        <v>2.1242589249913758E-4</v>
      </c>
      <c r="M829" s="23">
        <f t="shared" ca="1" si="569"/>
        <v>3.5701768063422212E-5</v>
      </c>
      <c r="N829" s="23">
        <f t="shared" ca="1" si="569"/>
        <v>1.9776689567767086E-6</v>
      </c>
      <c r="O829" s="23">
        <f t="shared" ca="1" si="569"/>
        <v>5.3789500577877594E-5</v>
      </c>
      <c r="P829" s="23">
        <f t="shared" ca="1" si="569"/>
        <v>2.8261222866641437E-4</v>
      </c>
      <c r="Q829" s="23">
        <f t="shared" ca="1" si="569"/>
        <v>4.2717608507363087E-5</v>
      </c>
      <c r="R829" s="23">
        <f t="shared" ca="1" si="569"/>
        <v>9.1299068511408563E-5</v>
      </c>
      <c r="S829" s="23">
        <f t="shared" ca="1" si="569"/>
        <v>1.4619742795253524E-6</v>
      </c>
      <c r="T829" s="23">
        <f t="shared" ca="1" si="569"/>
        <v>2.4328673487019389E-6</v>
      </c>
      <c r="U829" s="23">
        <f t="shared" ca="1" si="569"/>
        <v>1.068116164831142E-2</v>
      </c>
      <c r="V829" s="23">
        <f t="shared" ca="1" si="569"/>
        <v>1.7854251688871135E-3</v>
      </c>
    </row>
    <row r="830" spans="1:22">
      <c r="A830" s="18" t="str">
        <f t="shared" si="570"/>
        <v>REV</v>
      </c>
      <c r="B830" s="18" t="str">
        <f>$B$12</f>
        <v>TOTAL</v>
      </c>
      <c r="C830" s="22"/>
      <c r="D830" s="23">
        <f t="shared" ca="1" si="571"/>
        <v>1</v>
      </c>
      <c r="E830" s="23">
        <f t="shared" ca="1" si="569"/>
        <v>0.43541123480991722</v>
      </c>
      <c r="F830" s="23">
        <f t="shared" ca="1" si="569"/>
        <v>3.6114052925813427E-2</v>
      </c>
      <c r="G830" s="23">
        <f t="shared" ca="1" si="569"/>
        <v>0.10133640811646295</v>
      </c>
      <c r="H830" s="23">
        <f t="shared" ca="1" si="569"/>
        <v>3.03249459319149E-3</v>
      </c>
      <c r="I830" s="23">
        <f t="shared" ca="1" si="569"/>
        <v>3.0758216718881578E-4</v>
      </c>
      <c r="J830" s="23">
        <f t="shared" ca="1" si="569"/>
        <v>8.0796897437221626E-2</v>
      </c>
      <c r="K830" s="23">
        <f t="shared" ca="1" si="569"/>
        <v>1.4689743224371943E-2</v>
      </c>
      <c r="L830" s="23">
        <f t="shared" ca="1" si="569"/>
        <v>5.4594667922334668E-3</v>
      </c>
      <c r="M830" s="23">
        <f t="shared" ca="1" si="569"/>
        <v>2.6507560676125819E-4</v>
      </c>
      <c r="N830" s="23">
        <f t="shared" ca="1" si="569"/>
        <v>2.4906578307284611E-3</v>
      </c>
      <c r="O830" s="23">
        <f t="shared" ca="1" si="569"/>
        <v>4.2371008717267393E-2</v>
      </c>
      <c r="P830" s="23">
        <f t="shared" ca="1" si="569"/>
        <v>0.20267054091992179</v>
      </c>
      <c r="Q830" s="23">
        <f t="shared" ca="1" si="569"/>
        <v>3.4129518532769298E-2</v>
      </c>
      <c r="R830" s="23">
        <f t="shared" ca="1" si="569"/>
        <v>2.2295146825417823E-2</v>
      </c>
      <c r="S830" s="23">
        <f t="shared" ca="1" si="569"/>
        <v>3.253993048023332E-4</v>
      </c>
      <c r="T830" s="23">
        <f t="shared" ca="1" si="569"/>
        <v>3.8011210731280051E-4</v>
      </c>
      <c r="U830" s="23">
        <f t="shared" ca="1" si="569"/>
        <v>1.5304022282662935E-2</v>
      </c>
      <c r="V830" s="23">
        <f t="shared" ca="1" si="569"/>
        <v>2.6206378059548947E-3</v>
      </c>
    </row>
    <row r="831" spans="1:22"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</row>
    <row r="832" spans="1:22">
      <c r="A832" s="130" t="s">
        <v>317</v>
      </c>
      <c r="B832" s="18" t="str">
        <f>$B$5</f>
        <v>PRODUCTION</v>
      </c>
      <c r="C832" s="160" t="s">
        <v>602</v>
      </c>
      <c r="D832" s="23">
        <f ca="1">+D898</f>
        <v>0.44889692544740051</v>
      </c>
      <c r="E832" s="23">
        <f t="shared" ref="E832:V839" ca="1" si="573">+E898</f>
        <v>0.20020706161680923</v>
      </c>
      <c r="F832" s="23">
        <f t="shared" ca="1" si="573"/>
        <v>1.3258174182552618E-2</v>
      </c>
      <c r="G832" s="23">
        <f t="shared" ca="1" si="573"/>
        <v>4.5779700911841345E-2</v>
      </c>
      <c r="H832" s="23">
        <f t="shared" ca="1" si="573"/>
        <v>1.3528915268641475E-3</v>
      </c>
      <c r="I832" s="23">
        <f t="shared" ca="1" si="573"/>
        <v>1.3177736653542375E-4</v>
      </c>
      <c r="J832" s="23">
        <f t="shared" ca="1" si="573"/>
        <v>3.5094074114602469E-2</v>
      </c>
      <c r="K832" s="23">
        <f t="shared" ca="1" si="573"/>
        <v>6.710059272217103E-3</v>
      </c>
      <c r="L832" s="23">
        <f t="shared" ca="1" si="573"/>
        <v>2.8895167730810492E-3</v>
      </c>
      <c r="M832" s="23">
        <f t="shared" ca="1" si="573"/>
        <v>1.2688105255032753E-4</v>
      </c>
      <c r="N832" s="23">
        <f t="shared" ca="1" si="573"/>
        <v>1.045505429530015E-3</v>
      </c>
      <c r="O832" s="23">
        <f t="shared" ca="1" si="573"/>
        <v>1.8150068170645888E-2</v>
      </c>
      <c r="P832" s="23">
        <f t="shared" ca="1" si="573"/>
        <v>9.775232664399848E-2</v>
      </c>
      <c r="Q832" s="23">
        <f t="shared" ca="1" si="573"/>
        <v>1.5961012772165831E-2</v>
      </c>
      <c r="R832" s="23">
        <f t="shared" ca="1" si="573"/>
        <v>1.0124100662929427E-2</v>
      </c>
      <c r="S832" s="23">
        <f t="shared" ca="1" si="573"/>
        <v>1.6050450914772667E-4</v>
      </c>
      <c r="T832" s="23">
        <f t="shared" ca="1" si="573"/>
        <v>1.5327044192944841E-4</v>
      </c>
      <c r="U832" s="23">
        <f t="shared" ca="1" si="573"/>
        <v>0</v>
      </c>
      <c r="V832" s="23">
        <f t="shared" ca="1" si="573"/>
        <v>0</v>
      </c>
    </row>
    <row r="833" spans="1:23">
      <c r="A833" s="18" t="str">
        <f t="shared" ref="A833:A839" si="574">A832</f>
        <v>EXP_OTHTAX_PSC</v>
      </c>
      <c r="B833" s="18" t="str">
        <f>$B$6</f>
        <v>BULKTRAN</v>
      </c>
      <c r="D833" s="23">
        <f t="shared" ref="D833:S839" ca="1" si="575">+D899</f>
        <v>-3.5686335488816744E-2</v>
      </c>
      <c r="E833" s="23">
        <f t="shared" ca="1" si="575"/>
        <v>-2.7498501630236066E-2</v>
      </c>
      <c r="F833" s="23">
        <f t="shared" ca="1" si="575"/>
        <v>2.5031865771333342E-4</v>
      </c>
      <c r="G833" s="23">
        <f t="shared" ca="1" si="575"/>
        <v>-4.7433024765503615E-4</v>
      </c>
      <c r="H833" s="23">
        <f t="shared" ca="1" si="575"/>
        <v>-3.7799718585708049E-5</v>
      </c>
      <c r="I833" s="23">
        <f t="shared" ca="1" si="575"/>
        <v>3.2120144622973567E-5</v>
      </c>
      <c r="J833" s="23">
        <f t="shared" ca="1" si="575"/>
        <v>-3.7265196147808134E-4</v>
      </c>
      <c r="K833" s="23">
        <f t="shared" ca="1" si="575"/>
        <v>1.1838996813804081E-5</v>
      </c>
      <c r="L833" s="23">
        <f t="shared" ca="1" si="575"/>
        <v>-5.3617123126761186E-5</v>
      </c>
      <c r="M833" s="23">
        <f t="shared" ca="1" si="575"/>
        <v>-3.872603352419988E-6</v>
      </c>
      <c r="N833" s="23">
        <f t="shared" ca="1" si="575"/>
        <v>-9.2630641568019738E-5</v>
      </c>
      <c r="O833" s="23">
        <f t="shared" ca="1" si="575"/>
        <v>-9.4616699015574897E-4</v>
      </c>
      <c r="P833" s="23">
        <f t="shared" ca="1" si="575"/>
        <v>-4.5723370801249346E-3</v>
      </c>
      <c r="Q833" s="23">
        <f t="shared" ca="1" si="575"/>
        <v>-1.5187630271084958E-3</v>
      </c>
      <c r="R833" s="23">
        <f t="shared" ca="1" si="575"/>
        <v>-4.0365704610045259E-4</v>
      </c>
      <c r="S833" s="23">
        <f t="shared" ca="1" si="575"/>
        <v>-1.1013536462851976E-5</v>
      </c>
      <c r="T833" s="23">
        <f t="shared" ca="1" si="573"/>
        <v>4.728317987718429E-6</v>
      </c>
      <c r="U833" s="23">
        <f t="shared" ca="1" si="573"/>
        <v>0</v>
      </c>
      <c r="V833" s="23">
        <f t="shared" ca="1" si="573"/>
        <v>0</v>
      </c>
    </row>
    <row r="834" spans="1:23">
      <c r="A834" s="18" t="str">
        <f t="shared" si="574"/>
        <v>EXP_OTHTAX_PSC</v>
      </c>
      <c r="B834" s="18" t="str">
        <f>$B$7</f>
        <v>SUBTRAN</v>
      </c>
      <c r="D834" s="23">
        <f t="shared" ca="1" si="575"/>
        <v>-7.49072304347226E-3</v>
      </c>
      <c r="E834" s="23">
        <f t="shared" ca="1" si="573"/>
        <v>-5.788171559619755E-3</v>
      </c>
      <c r="F834" s="23">
        <f t="shared" ca="1" si="573"/>
        <v>4.6119391160735608E-5</v>
      </c>
      <c r="G834" s="23">
        <f t="shared" ca="1" si="573"/>
        <v>-1.1113859798695751E-4</v>
      </c>
      <c r="H834" s="23">
        <f t="shared" ca="1" si="573"/>
        <v>-8.0466187501931995E-6</v>
      </c>
      <c r="I834" s="23">
        <f t="shared" ca="1" si="573"/>
        <v>1.0884337328204948E-5</v>
      </c>
      <c r="J834" s="23">
        <f t="shared" ca="1" si="573"/>
        <v>-8.6080633588996443E-5</v>
      </c>
      <c r="K834" s="23">
        <f t="shared" ca="1" si="573"/>
        <v>4.9471230843812542E-8</v>
      </c>
      <c r="L834" s="23">
        <f t="shared" ca="1" si="573"/>
        <v>-1.5596362405013792E-5</v>
      </c>
      <c r="M834" s="23">
        <f t="shared" ca="1" si="573"/>
        <v>0</v>
      </c>
      <c r="N834" s="23">
        <f t="shared" ca="1" si="573"/>
        <v>-1.8910411719591732E-5</v>
      </c>
      <c r="O834" s="23">
        <f t="shared" ca="1" si="573"/>
        <v>-1.9583155199621267E-4</v>
      </c>
      <c r="P834" s="23">
        <f t="shared" ca="1" si="573"/>
        <v>-1.2506696061814464E-3</v>
      </c>
      <c r="Q834" s="23">
        <f t="shared" ca="1" si="573"/>
        <v>0</v>
      </c>
      <c r="R834" s="23">
        <f t="shared" ca="1" si="573"/>
        <v>-8.2527853437439023E-5</v>
      </c>
      <c r="S834" s="23">
        <f t="shared" ca="1" si="573"/>
        <v>-2.2050532100137822E-6</v>
      </c>
      <c r="T834" s="23">
        <f t="shared" ca="1" si="573"/>
        <v>9.0843209057249792E-7</v>
      </c>
      <c r="U834" s="23">
        <f t="shared" ca="1" si="573"/>
        <v>8.500292018277877E-6</v>
      </c>
      <c r="V834" s="23">
        <f t="shared" ca="1" si="573"/>
        <v>1.9932815947235177E-6</v>
      </c>
    </row>
    <row r="835" spans="1:23">
      <c r="A835" s="18" t="str">
        <f t="shared" si="574"/>
        <v>EXP_OTHTAX_PSC</v>
      </c>
      <c r="B835" s="18" t="str">
        <f>$B$8</f>
        <v>DISTPRI</v>
      </c>
      <c r="D835" s="23">
        <f t="shared" ca="1" si="575"/>
        <v>0.11796406755398563</v>
      </c>
      <c r="E835" s="23">
        <f t="shared" ca="1" si="573"/>
        <v>6.7126486243317504E-2</v>
      </c>
      <c r="F835" s="23">
        <f t="shared" ca="1" si="573"/>
        <v>5.378406635124431E-3</v>
      </c>
      <c r="G835" s="23">
        <f t="shared" ca="1" si="573"/>
        <v>1.7800393211403063E-2</v>
      </c>
      <c r="H835" s="23">
        <f t="shared" ca="1" si="573"/>
        <v>5.064066143123287E-4</v>
      </c>
      <c r="I835" s="23">
        <f t="shared" ca="1" si="573"/>
        <v>0</v>
      </c>
      <c r="J835" s="23">
        <f t="shared" ca="1" si="573"/>
        <v>1.3459556833509301E-2</v>
      </c>
      <c r="K835" s="23">
        <f t="shared" ca="1" si="573"/>
        <v>2.6137567555314604E-3</v>
      </c>
      <c r="L835" s="23">
        <f t="shared" ca="1" si="573"/>
        <v>0</v>
      </c>
      <c r="M835" s="23">
        <f t="shared" ca="1" si="573"/>
        <v>0</v>
      </c>
      <c r="N835" s="23">
        <f t="shared" ca="1" si="573"/>
        <v>3.6576968150913797E-4</v>
      </c>
      <c r="O835" s="23">
        <f t="shared" ca="1" si="573"/>
        <v>6.6158279693944912E-3</v>
      </c>
      <c r="P835" s="23">
        <f t="shared" ca="1" si="573"/>
        <v>0</v>
      </c>
      <c r="Q835" s="23">
        <f t="shared" ca="1" si="573"/>
        <v>0</v>
      </c>
      <c r="R835" s="23">
        <f t="shared" ca="1" si="573"/>
        <v>3.6631735010798335E-3</v>
      </c>
      <c r="S835" s="23">
        <f t="shared" ca="1" si="573"/>
        <v>5.5465290698531529E-5</v>
      </c>
      <c r="T835" s="23">
        <f t="shared" ca="1" si="573"/>
        <v>6.3584124754355372E-5</v>
      </c>
      <c r="U835" s="23">
        <f t="shared" ca="1" si="573"/>
        <v>2.5931973216792117E-4</v>
      </c>
      <c r="V835" s="23">
        <f t="shared" ca="1" si="573"/>
        <v>5.5920961183284495E-5</v>
      </c>
    </row>
    <row r="836" spans="1:23">
      <c r="A836" s="18" t="str">
        <f t="shared" si="574"/>
        <v>EXP_OTHTAX_PSC</v>
      </c>
      <c r="B836" s="18" t="str">
        <f>$B$9</f>
        <v>DISTSEC</v>
      </c>
      <c r="D836" s="23">
        <f t="shared" ca="1" si="575"/>
        <v>5.0160178046241718E-2</v>
      </c>
      <c r="E836" s="23">
        <f t="shared" ca="1" si="573"/>
        <v>3.18652741414562E-2</v>
      </c>
      <c r="F836" s="23">
        <f t="shared" ca="1" si="573"/>
        <v>2.8317896478336421E-3</v>
      </c>
      <c r="G836" s="23">
        <f t="shared" ca="1" si="573"/>
        <v>7.7046777518031771E-3</v>
      </c>
      <c r="H836" s="23">
        <f t="shared" ca="1" si="573"/>
        <v>0</v>
      </c>
      <c r="I836" s="23">
        <f t="shared" ca="1" si="573"/>
        <v>0</v>
      </c>
      <c r="J836" s="23">
        <f t="shared" ca="1" si="573"/>
        <v>4.9477510506872272E-3</v>
      </c>
      <c r="K836" s="23">
        <f t="shared" ca="1" si="573"/>
        <v>0</v>
      </c>
      <c r="L836" s="23">
        <f t="shared" ca="1" si="573"/>
        <v>0</v>
      </c>
      <c r="M836" s="23">
        <f t="shared" ca="1" si="573"/>
        <v>0</v>
      </c>
      <c r="N836" s="23">
        <f t="shared" ca="1" si="573"/>
        <v>9.8387228407746227E-5</v>
      </c>
      <c r="O836" s="23">
        <f t="shared" ca="1" si="573"/>
        <v>0</v>
      </c>
      <c r="P836" s="23">
        <f t="shared" ca="1" si="573"/>
        <v>0</v>
      </c>
      <c r="Q836" s="23">
        <f t="shared" ca="1" si="573"/>
        <v>0</v>
      </c>
      <c r="R836" s="23">
        <f t="shared" ca="1" si="573"/>
        <v>1.6277802491727585E-3</v>
      </c>
      <c r="S836" s="23">
        <f t="shared" ca="1" si="573"/>
        <v>0</v>
      </c>
      <c r="T836" s="23">
        <f t="shared" ca="1" si="573"/>
        <v>2.2314960498290861E-5</v>
      </c>
      <c r="U836" s="23">
        <f t="shared" ca="1" si="573"/>
        <v>9.1284360420131147E-4</v>
      </c>
      <c r="V836" s="23">
        <f t="shared" ca="1" si="573"/>
        <v>1.4935941218136928E-4</v>
      </c>
    </row>
    <row r="837" spans="1:23">
      <c r="A837" s="18" t="str">
        <f t="shared" si="574"/>
        <v>EXP_OTHTAX_PSC</v>
      </c>
      <c r="B837" s="18" t="str">
        <f>$B$10</f>
        <v>ENERGY</v>
      </c>
      <c r="D837" s="23">
        <f t="shared" ca="1" si="575"/>
        <v>0.38115185642094429</v>
      </c>
      <c r="E837" s="23">
        <f t="shared" ca="1" si="573"/>
        <v>0.14504219420977224</v>
      </c>
      <c r="F837" s="23">
        <f t="shared" ca="1" si="573"/>
        <v>9.2461404982783473E-3</v>
      </c>
      <c r="G837" s="23">
        <f t="shared" ca="1" si="573"/>
        <v>3.1070808195692568E-2</v>
      </c>
      <c r="H837" s="23">
        <f t="shared" ca="1" si="573"/>
        <v>8.934775435463228E-4</v>
      </c>
      <c r="I837" s="23">
        <f t="shared" ca="1" si="573"/>
        <v>4.2560880939747344E-5</v>
      </c>
      <c r="J837" s="23">
        <f t="shared" ca="1" si="573"/>
        <v>2.8866416684250058E-2</v>
      </c>
      <c r="K837" s="23">
        <f t="shared" ca="1" si="573"/>
        <v>5.4265984742220795E-3</v>
      </c>
      <c r="L837" s="23">
        <f t="shared" ca="1" si="573"/>
        <v>2.3926603450405565E-3</v>
      </c>
      <c r="M837" s="23">
        <f t="shared" ca="1" si="573"/>
        <v>1.1087133109219603E-4</v>
      </c>
      <c r="N837" s="23">
        <f t="shared" ca="1" si="573"/>
        <v>1.0790418742537551E-3</v>
      </c>
      <c r="O837" s="23">
        <f t="shared" ca="1" si="573"/>
        <v>1.8534337733691408E-2</v>
      </c>
      <c r="P837" s="23">
        <f t="shared" ca="1" si="573"/>
        <v>0.10705474673729309</v>
      </c>
      <c r="Q837" s="23">
        <f t="shared" ca="1" si="573"/>
        <v>1.9531134789902631E-2</v>
      </c>
      <c r="R837" s="23">
        <f t="shared" ca="1" si="573"/>
        <v>7.6876927123130934E-3</v>
      </c>
      <c r="S837" s="23">
        <f t="shared" ca="1" si="573"/>
        <v>1.2506245816809553E-4</v>
      </c>
      <c r="T837" s="23">
        <f t="shared" ca="1" si="573"/>
        <v>1.4180618968744502E-4</v>
      </c>
      <c r="U837" s="23">
        <f t="shared" ca="1" si="573"/>
        <v>3.3112626591824939E-3</v>
      </c>
      <c r="V837" s="23">
        <f t="shared" ca="1" si="573"/>
        <v>5.9504310361822648E-4</v>
      </c>
    </row>
    <row r="838" spans="1:23">
      <c r="A838" s="18" t="str">
        <f t="shared" si="574"/>
        <v>EXP_OTHTAX_PSC</v>
      </c>
      <c r="B838" s="18" t="str">
        <f>$B$11</f>
        <v>CUSTOMER</v>
      </c>
      <c r="D838" s="23">
        <f t="shared" ca="1" si="575"/>
        <v>4.5004031063716851E-2</v>
      </c>
      <c r="E838" s="23">
        <f t="shared" ca="1" si="573"/>
        <v>2.1283432245109469E-2</v>
      </c>
      <c r="F838" s="23">
        <f t="shared" ca="1" si="573"/>
        <v>6.2063958391018583E-3</v>
      </c>
      <c r="G838" s="23">
        <f t="shared" ca="1" si="573"/>
        <v>1.648819910508316E-3</v>
      </c>
      <c r="H838" s="23">
        <f t="shared" ca="1" si="573"/>
        <v>4.0161951961639687E-4</v>
      </c>
      <c r="I838" s="23">
        <f t="shared" ca="1" si="573"/>
        <v>1.0153123822291171E-4</v>
      </c>
      <c r="J838" s="23">
        <f t="shared" ca="1" si="573"/>
        <v>4.1039407436442658E-4</v>
      </c>
      <c r="K838" s="23">
        <f t="shared" ca="1" si="573"/>
        <v>1.2228810829534903E-4</v>
      </c>
      <c r="L838" s="23">
        <f t="shared" ca="1" si="573"/>
        <v>2.3761526497606696E-4</v>
      </c>
      <c r="M838" s="23">
        <f t="shared" ca="1" si="573"/>
        <v>4.0044379691583131E-5</v>
      </c>
      <c r="N838" s="23">
        <f t="shared" ca="1" si="573"/>
        <v>2.2146177271390404E-6</v>
      </c>
      <c r="O838" s="23">
        <f t="shared" ca="1" si="573"/>
        <v>6.0140254375707974E-5</v>
      </c>
      <c r="P838" s="23">
        <f t="shared" ca="1" si="573"/>
        <v>3.1737009909097173E-4</v>
      </c>
      <c r="Q838" s="23">
        <f t="shared" ca="1" si="573"/>
        <v>4.7956065405859988E-5</v>
      </c>
      <c r="R838" s="23">
        <f t="shared" ca="1" si="573"/>
        <v>1.0282881273684913E-4</v>
      </c>
      <c r="S838" s="23">
        <f t="shared" ca="1" si="573"/>
        <v>1.6446206621945214E-6</v>
      </c>
      <c r="T838" s="23">
        <f t="shared" ca="1" si="573"/>
        <v>2.7475112808832946E-6</v>
      </c>
      <c r="U838" s="23">
        <f t="shared" ca="1" si="573"/>
        <v>1.2000209434443443E-2</v>
      </c>
      <c r="V838" s="23">
        <f t="shared" ca="1" si="573"/>
        <v>2.0167790681074292E-3</v>
      </c>
    </row>
    <row r="839" spans="1:23">
      <c r="A839" s="18" t="str">
        <f t="shared" si="574"/>
        <v>EXP_OTHTAX_PSC</v>
      </c>
      <c r="B839" s="18" t="str">
        <f>$B$12</f>
        <v>TOTAL</v>
      </c>
      <c r="D839" s="23">
        <f t="shared" ca="1" si="575"/>
        <v>1.0000000000000002</v>
      </c>
      <c r="E839" s="23">
        <f t="shared" ca="1" si="573"/>
        <v>0.43223777526660873</v>
      </c>
      <c r="F839" s="23">
        <f t="shared" ca="1" si="573"/>
        <v>3.7217344851764957E-2</v>
      </c>
      <c r="G839" s="23">
        <f t="shared" ca="1" si="573"/>
        <v>0.10341893113560642</v>
      </c>
      <c r="H839" s="23">
        <f t="shared" ca="1" si="573"/>
        <v>3.1085488670032939E-3</v>
      </c>
      <c r="I839" s="23">
        <f t="shared" ca="1" si="573"/>
        <v>3.1887396764926118E-4</v>
      </c>
      <c r="J839" s="23">
        <f t="shared" ca="1" si="573"/>
        <v>8.2319460162346425E-2</v>
      </c>
      <c r="K839" s="23">
        <f t="shared" ca="1" si="573"/>
        <v>1.4884591078310645E-2</v>
      </c>
      <c r="L839" s="23">
        <f t="shared" ca="1" si="573"/>
        <v>5.4505788975658977E-3</v>
      </c>
      <c r="M839" s="23">
        <f t="shared" ca="1" si="573"/>
        <v>2.7392415998168669E-4</v>
      </c>
      <c r="N839" s="23">
        <f t="shared" ca="1" si="573"/>
        <v>2.479377778140183E-3</v>
      </c>
      <c r="O839" s="23">
        <f t="shared" ca="1" si="573"/>
        <v>4.2218375585955537E-2</v>
      </c>
      <c r="P839" s="23">
        <f t="shared" ca="1" si="573"/>
        <v>0.19930143679407616</v>
      </c>
      <c r="Q839" s="23">
        <f t="shared" ca="1" si="573"/>
        <v>3.4021340600365831E-2</v>
      </c>
      <c r="R839" s="23">
        <f t="shared" ca="1" si="573"/>
        <v>2.2719391038694071E-2</v>
      </c>
      <c r="S839" s="23">
        <f t="shared" ca="1" si="573"/>
        <v>3.2945828900368251E-4</v>
      </c>
      <c r="T839" s="23">
        <f t="shared" ca="1" si="573"/>
        <v>3.8935997822871411E-4</v>
      </c>
      <c r="U839" s="23">
        <f t="shared" ca="1" si="573"/>
        <v>1.6492135722013447E-2</v>
      </c>
      <c r="V839" s="23">
        <f t="shared" ca="1" si="573"/>
        <v>2.8190958266850336E-3</v>
      </c>
    </row>
    <row r="840" spans="1:23"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</row>
    <row r="843" spans="1:23">
      <c r="C843" s="149" t="s">
        <v>575</v>
      </c>
      <c r="D843" s="151">
        <f t="shared" ref="D843:V843" ca="1" si="576">+D897-D844</f>
        <v>0</v>
      </c>
      <c r="E843" s="151">
        <f t="shared" ca="1" si="576"/>
        <v>0</v>
      </c>
      <c r="F843" s="151">
        <f t="shared" ca="1" si="576"/>
        <v>0</v>
      </c>
      <c r="G843" s="151">
        <f t="shared" ca="1" si="576"/>
        <v>0</v>
      </c>
      <c r="H843" s="151">
        <f t="shared" ca="1" si="576"/>
        <v>0</v>
      </c>
      <c r="I843" s="151">
        <f t="shared" ca="1" si="576"/>
        <v>0</v>
      </c>
      <c r="J843" s="151">
        <f t="shared" ca="1" si="576"/>
        <v>0</v>
      </c>
      <c r="K843" s="151">
        <f t="shared" ca="1" si="576"/>
        <v>0</v>
      </c>
      <c r="L843" s="151">
        <f t="shared" ca="1" si="576"/>
        <v>0</v>
      </c>
      <c r="M843" s="151">
        <f t="shared" ca="1" si="576"/>
        <v>0</v>
      </c>
      <c r="N843" s="151">
        <f t="shared" ca="1" si="576"/>
        <v>0</v>
      </c>
      <c r="O843" s="151">
        <f t="shared" ca="1" si="576"/>
        <v>0</v>
      </c>
      <c r="P843" s="151">
        <f t="shared" ca="1" si="576"/>
        <v>0</v>
      </c>
      <c r="Q843" s="151">
        <f t="shared" ca="1" si="576"/>
        <v>0</v>
      </c>
      <c r="R843" s="151">
        <f t="shared" ca="1" si="576"/>
        <v>0</v>
      </c>
      <c r="S843" s="151">
        <f t="shared" ca="1" si="576"/>
        <v>0</v>
      </c>
      <c r="T843" s="151">
        <f t="shared" ca="1" si="576"/>
        <v>0</v>
      </c>
      <c r="U843" s="151">
        <f t="shared" ca="1" si="576"/>
        <v>0</v>
      </c>
      <c r="V843" s="151">
        <f t="shared" ca="1" si="576"/>
        <v>0</v>
      </c>
    </row>
    <row r="844" spans="1:23" ht="12">
      <c r="A844" s="135" t="s">
        <v>17</v>
      </c>
      <c r="C844" s="160" t="s">
        <v>689</v>
      </c>
      <c r="D844" s="158">
        <f>SUM(E844:V844)</f>
        <v>499134505</v>
      </c>
      <c r="E844" s="158">
        <v>215744788</v>
      </c>
      <c r="F844" s="158">
        <v>18576461</v>
      </c>
      <c r="G844" s="158">
        <f>155582+51002961+84797+376617</f>
        <v>51619957</v>
      </c>
      <c r="H844" s="158">
        <v>1551584</v>
      </c>
      <c r="I844" s="158">
        <v>159161</v>
      </c>
      <c r="J844" s="158">
        <f>40615944+192636+279903</f>
        <v>41088483</v>
      </c>
      <c r="K844" s="158">
        <v>7429413</v>
      </c>
      <c r="L844" s="158">
        <v>2720572</v>
      </c>
      <c r="M844" s="158">
        <v>136725</v>
      </c>
      <c r="N844" s="158">
        <v>1237543</v>
      </c>
      <c r="O844" s="158">
        <v>21072648</v>
      </c>
      <c r="P844" s="158">
        <f>91685060+7793164</f>
        <v>99478224</v>
      </c>
      <c r="Q844" s="158">
        <v>16981225</v>
      </c>
      <c r="R844" s="158">
        <v>11340032</v>
      </c>
      <c r="S844" s="158">
        <v>164444</v>
      </c>
      <c r="T844" s="158">
        <v>194343</v>
      </c>
      <c r="U844" s="158">
        <v>8231794</v>
      </c>
      <c r="V844" s="158">
        <v>1407108</v>
      </c>
      <c r="W844" s="25"/>
    </row>
    <row r="845" spans="1:23" ht="12">
      <c r="A845" s="38" t="s">
        <v>175</v>
      </c>
      <c r="C845" s="160" t="s">
        <v>690</v>
      </c>
      <c r="D845" s="26">
        <f ca="1">SUM(E845:V845)</f>
        <v>67976349.999999985</v>
      </c>
      <c r="E845" s="147">
        <f ca="1">COSS!I1071+COSS!I896+COSS!I913+COSS!I904</f>
        <v>31181649.649657935</v>
      </c>
      <c r="F845" s="147">
        <f ca="1">COSS!J1071+COSS!J896+COSS!J913+COSS!J904</f>
        <v>1904210.4322733011</v>
      </c>
      <c r="G845" s="147">
        <f ca="1">COSS!K1071+COSS!K896+COSS!K913+COSS!K904</f>
        <v>5849020.049556247</v>
      </c>
      <c r="H845" s="147">
        <f ca="1">COSS!L1071+COSS!L896+COSS!L913+COSS!L904</f>
        <v>168176.60152770323</v>
      </c>
      <c r="I845" s="147">
        <f ca="1">COSS!M1071+COSS!M896+COSS!M913+COSS!M904</f>
        <v>15272.185817202251</v>
      </c>
      <c r="J845" s="147">
        <f ca="1">COSS!O1071+COSS!O896+COSS!O913+COSS!O904</f>
        <v>4732314.5869700667</v>
      </c>
      <c r="K845" s="147">
        <f ca="1">COSS!P1071+COSS!P896+COSS!P913+COSS!P904</f>
        <v>901299.83970402833</v>
      </c>
      <c r="L845" s="147">
        <f ca="1">COSS!Q1071+COSS!Q896+COSS!Q913+COSS!Q904</f>
        <v>375550.88038762897</v>
      </c>
      <c r="M845" s="147">
        <f ca="1">COSS!R1071+COSS!R896+COSS!R913+COSS!R904</f>
        <v>13602.25399002093</v>
      </c>
      <c r="N845" s="147">
        <f ca="1">COSS!T1071+COSS!T896+COSS!T913+COSS!T904</f>
        <v>174936.0918968629</v>
      </c>
      <c r="O845" s="147">
        <f ca="1">COSS!U1071+COSS!U896+COSS!U913+COSS!U904</f>
        <v>2956410.980861966</v>
      </c>
      <c r="P845" s="147">
        <f ca="1">COSS!V1071+COSS!V896+COSS!V913+COSS!V904</f>
        <v>15458439.744409334</v>
      </c>
      <c r="Q845" s="147">
        <f ca="1">COSS!W1071+COSS!W896+COSS!W913+COSS!W904</f>
        <v>2373995.4358571433</v>
      </c>
      <c r="R845" s="147">
        <f ca="1">COSS!Y1071+COSS!Y896+COSS!Y913+COSS!Y904</f>
        <v>1303787.7785132395</v>
      </c>
      <c r="S845" s="147">
        <f ca="1">COSS!Z1071+COSS!Z896+COSS!Z913+COSS!Z904</f>
        <v>20093.477962856756</v>
      </c>
      <c r="T845" s="147">
        <f ca="1">COSS!AB1071+COSS!AB896+COSS!AB913+COSS!AB904</f>
        <v>21222.702174014066</v>
      </c>
      <c r="U845" s="147">
        <f ca="1">COSS!AC1071+COSS!AC896+COSS!AC913+COSS!AC904</f>
        <v>447283.1616600292</v>
      </c>
      <c r="V845" s="147">
        <f ca="1">COSS!AD1071+COSS!AD896+COSS!AD913+COSS!AD904</f>
        <v>79084.146780404451</v>
      </c>
      <c r="W845" s="25"/>
    </row>
    <row r="846" spans="1:23" ht="12">
      <c r="A846" s="38" t="s">
        <v>174</v>
      </c>
      <c r="C846" s="160" t="s">
        <v>691</v>
      </c>
      <c r="D846" s="26">
        <f ca="1">SUM(E846:V846)</f>
        <v>525070946.33279002</v>
      </c>
      <c r="E846" s="26">
        <f ca="1">COSS!I4397</f>
        <v>242478560.81231812</v>
      </c>
      <c r="F846" s="26">
        <f ca="1">COSS!J4397</f>
        <v>16681223.967961293</v>
      </c>
      <c r="G846" s="26">
        <f ca="1">COSS!K4397</f>
        <v>48751881.13793081</v>
      </c>
      <c r="H846" s="26">
        <f ca="1">COSS!L4397</f>
        <v>1471335.3755646748</v>
      </c>
      <c r="I846" s="26">
        <f ca="1">COSS!M4397</f>
        <v>126249.54221371966</v>
      </c>
      <c r="J846" s="26">
        <f ca="1">COSS!O4397</f>
        <v>39422126.776764065</v>
      </c>
      <c r="K846" s="26">
        <f ca="1">COSS!P4397</f>
        <v>7137958.1679374436</v>
      </c>
      <c r="L846" s="26">
        <f ca="1">COSS!Q4397</f>
        <v>2743523.5532337367</v>
      </c>
      <c r="M846" s="26">
        <f ca="1">COSS!R4397</f>
        <v>133886.74842860139</v>
      </c>
      <c r="N846" s="26">
        <f ca="1">COSS!T4397</f>
        <v>1323934.9889740108</v>
      </c>
      <c r="O846" s="26">
        <f ca="1">COSS!U4397</f>
        <v>21833784.147339515</v>
      </c>
      <c r="P846" s="26">
        <f ca="1">COSS!V4397</f>
        <v>105915175.92771889</v>
      </c>
      <c r="Q846" s="26">
        <f ca="1">COSS!W4397</f>
        <v>18541273.846528962</v>
      </c>
      <c r="R846" s="26">
        <f ca="1">COSS!Y4397</f>
        <v>11137616.713719547</v>
      </c>
      <c r="S846" s="26">
        <f ca="1">COSS!Z4397</f>
        <v>168734.61637006313</v>
      </c>
      <c r="T846" s="26">
        <f ca="1">COSS!AB4397</f>
        <v>179233.54859459231</v>
      </c>
      <c r="U846" s="26">
        <f ca="1">COSS!AC4397</f>
        <v>5910787.4209062904</v>
      </c>
      <c r="V846" s="26">
        <f ca="1">COSS!AD4397</f>
        <v>1113659.0402856497</v>
      </c>
      <c r="W846" s="25"/>
    </row>
    <row r="847" spans="1:23">
      <c r="C847" s="149" t="s">
        <v>575</v>
      </c>
      <c r="D847" s="161">
        <f ca="1">+COSS!H4406-D849</f>
        <v>0</v>
      </c>
      <c r="E847" s="161">
        <f ca="1">+COSS!I4406-E849</f>
        <v>0</v>
      </c>
      <c r="F847" s="161">
        <f ca="1">+COSS!J4406-F849</f>
        <v>0</v>
      </c>
      <c r="G847" s="161">
        <f ca="1">+COSS!K4406-G849</f>
        <v>0</v>
      </c>
      <c r="H847" s="161">
        <f ca="1">+COSS!L4406-H849</f>
        <v>0</v>
      </c>
      <c r="I847" s="161">
        <f ca="1">+COSS!M4406-I849</f>
        <v>0</v>
      </c>
      <c r="J847" s="161">
        <f ca="1">+COSS!O4406-J849</f>
        <v>0</v>
      </c>
      <c r="K847" s="161">
        <f ca="1">+COSS!P4406-K849</f>
        <v>0</v>
      </c>
      <c r="L847" s="161">
        <f ca="1">+COSS!Q4406-L849</f>
        <v>0</v>
      </c>
      <c r="M847" s="161">
        <f ca="1">+COSS!R4406-M849</f>
        <v>0</v>
      </c>
      <c r="N847" s="161">
        <f ca="1">+COSS!T4406-N849</f>
        <v>1.7462298274040222E-10</v>
      </c>
      <c r="O847" s="161">
        <f ca="1">+COSS!U4406-O849</f>
        <v>0</v>
      </c>
      <c r="P847" s="161">
        <f ca="1">+COSS!V4406-P849</f>
        <v>0</v>
      </c>
      <c r="Q847" s="161">
        <f ca="1">+COSS!W4406-Q849</f>
        <v>2.6775524020195007E-9</v>
      </c>
      <c r="R847" s="161">
        <f ca="1">+COSS!Y4406-R849</f>
        <v>-2.3283064365386963E-9</v>
      </c>
      <c r="S847" s="161">
        <f ca="1">+COSS!Z4406-S849</f>
        <v>2.7284841053187847E-11</v>
      </c>
      <c r="T847" s="161">
        <f ca="1">+COSS!AB4406-T849</f>
        <v>0</v>
      </c>
      <c r="U847" s="161">
        <f ca="1">+COSS!AC4406-U849</f>
        <v>0</v>
      </c>
      <c r="V847" s="161">
        <f ca="1">+COSS!AD4406-V849</f>
        <v>0</v>
      </c>
    </row>
    <row r="848" spans="1:23">
      <c r="C848" s="24"/>
    </row>
    <row r="849" spans="1:22" ht="12">
      <c r="A849" s="38" t="str">
        <f>COSS!B4406</f>
        <v>Net Operating Income</v>
      </c>
      <c r="D849" s="24">
        <f ca="1">D844+D845-D846</f>
        <v>42039908.667209983</v>
      </c>
      <c r="E849" s="24">
        <f ca="1">E844+E845-E846</f>
        <v>4447876.8373398185</v>
      </c>
      <c r="F849" s="24">
        <f ca="1">F844+F845-F846</f>
        <v>3799447.4643120095</v>
      </c>
      <c r="G849" s="24">
        <f ca="1">G844+G845-G846</f>
        <v>8717095.9116254374</v>
      </c>
      <c r="H849" s="24">
        <f ca="1">H844+H845-H846</f>
        <v>248425.22596302838</v>
      </c>
      <c r="I849" s="24">
        <f t="shared" ref="I849:V849" ca="1" si="577">I844+I845-I846</f>
        <v>48183.643603482604</v>
      </c>
      <c r="J849" s="24">
        <f t="shared" ca="1" si="577"/>
        <v>6398670.8102060035</v>
      </c>
      <c r="K849" s="24">
        <f t="shared" ca="1" si="577"/>
        <v>1192754.6717665847</v>
      </c>
      <c r="L849" s="24">
        <f t="shared" ca="1" si="577"/>
        <v>352599.32715389226</v>
      </c>
      <c r="M849" s="24">
        <f t="shared" ca="1" si="577"/>
        <v>16440.50556141953</v>
      </c>
      <c r="N849" s="24">
        <f t="shared" ca="1" si="577"/>
        <v>88544.102922852151</v>
      </c>
      <c r="O849" s="24">
        <f t="shared" ca="1" si="577"/>
        <v>2195274.8335224502</v>
      </c>
      <c r="P849" s="24">
        <f t="shared" ca="1" si="577"/>
        <v>9021487.8166904449</v>
      </c>
      <c r="Q849" s="24">
        <f t="shared" ca="1" si="577"/>
        <v>813946.589328181</v>
      </c>
      <c r="R849" s="24">
        <f t="shared" ca="1" si="577"/>
        <v>1506203.0647936929</v>
      </c>
      <c r="S849" s="24">
        <f t="shared" ca="1" si="577"/>
        <v>15802.861592793633</v>
      </c>
      <c r="T849" s="24">
        <f t="shared" ca="1" si="577"/>
        <v>36332.153579421749</v>
      </c>
      <c r="U849" s="24">
        <f t="shared" ca="1" si="577"/>
        <v>2768289.7407537382</v>
      </c>
      <c r="V849" s="24">
        <f t="shared" ca="1" si="577"/>
        <v>372533.10649475479</v>
      </c>
    </row>
    <row r="850" spans="1:22">
      <c r="A850" s="18" t="str">
        <f t="shared" ref="A850:B857" si="578">A532</f>
        <v>RATEBASE</v>
      </c>
      <c r="B850" s="18" t="str">
        <f t="shared" si="578"/>
        <v>PRODUCTION</v>
      </c>
      <c r="C850" s="18"/>
      <c r="D850" s="23">
        <f t="shared" ref="D850:V850" ca="1" si="579">D532</f>
        <v>0.40296311930193046</v>
      </c>
      <c r="E850" s="23">
        <f t="shared" ca="1" si="579"/>
        <v>0.19690455352189612</v>
      </c>
      <c r="F850" s="23">
        <f t="shared" ca="1" si="579"/>
        <v>9.6822046151890714E-3</v>
      </c>
      <c r="G850" s="23">
        <f t="shared" ca="1" si="579"/>
        <v>3.5942876206187899E-2</v>
      </c>
      <c r="H850" s="23">
        <f t="shared" ca="1" si="579"/>
        <v>1.0648730452121949E-3</v>
      </c>
      <c r="I850" s="23">
        <f t="shared" ca="1" si="579"/>
        <v>-1.3535300467621107E-5</v>
      </c>
      <c r="J850" s="23">
        <f t="shared" ca="1" si="579"/>
        <v>2.7533716648104323E-2</v>
      </c>
      <c r="K850" s="23">
        <f t="shared" ca="1" si="579"/>
        <v>4.9940694511263241E-3</v>
      </c>
      <c r="L850" s="23">
        <f t="shared" ca="1" si="579"/>
        <v>2.1744727004812726E-3</v>
      </c>
      <c r="M850" s="23">
        <f t="shared" ca="1" si="579"/>
        <v>1.0546171324704918E-4</v>
      </c>
      <c r="N850" s="23">
        <f t="shared" ca="1" si="579"/>
        <v>9.7297166052940861E-4</v>
      </c>
      <c r="O850" s="23">
        <f t="shared" ca="1" si="579"/>
        <v>1.5757676118259248E-2</v>
      </c>
      <c r="P850" s="23">
        <f t="shared" ca="1" si="579"/>
        <v>8.3983771175934085E-2</v>
      </c>
      <c r="Q850" s="23">
        <f t="shared" ca="1" si="579"/>
        <v>1.5061851238205632E-2</v>
      </c>
      <c r="R850" s="23">
        <f t="shared" ca="1" si="579"/>
        <v>8.5438866219137138E-3</v>
      </c>
      <c r="S850" s="23">
        <f t="shared" ca="1" si="579"/>
        <v>1.4326991194063007E-4</v>
      </c>
      <c r="T850" s="23">
        <f t="shared" ca="1" si="579"/>
        <v>1.109999741712091E-4</v>
      </c>
      <c r="U850" s="23">
        <f t="shared" ca="1" si="579"/>
        <v>0</v>
      </c>
      <c r="V850" s="23">
        <f t="shared" ca="1" si="579"/>
        <v>0</v>
      </c>
    </row>
    <row r="851" spans="1:22">
      <c r="A851" s="18" t="str">
        <f t="shared" si="578"/>
        <v>RATEBASE</v>
      </c>
      <c r="B851" s="18" t="str">
        <f t="shared" si="578"/>
        <v>BULKTRAN</v>
      </c>
      <c r="C851" s="18"/>
      <c r="D851" s="23">
        <f t="shared" ref="D851:V851" ca="1" si="580">D533</f>
        <v>0.18413640278985818</v>
      </c>
      <c r="E851" s="23">
        <f t="shared" ca="1" si="580"/>
        <v>8.9806761484375303E-2</v>
      </c>
      <c r="F851" s="23">
        <f t="shared" ca="1" si="580"/>
        <v>4.4167790262584295E-3</v>
      </c>
      <c r="G851" s="23">
        <f t="shared" ca="1" si="580"/>
        <v>1.6430809136221022E-2</v>
      </c>
      <c r="H851" s="23">
        <f t="shared" ca="1" si="580"/>
        <v>4.832485791771048E-4</v>
      </c>
      <c r="I851" s="23">
        <f t="shared" ca="1" si="580"/>
        <v>-1.4376611211042767E-5</v>
      </c>
      <c r="J851" s="23">
        <f t="shared" ca="1" si="580"/>
        <v>1.25973341153079E-2</v>
      </c>
      <c r="K851" s="23">
        <f t="shared" ca="1" si="580"/>
        <v>2.2738030184645611E-3</v>
      </c>
      <c r="L851" s="23">
        <f t="shared" ca="1" si="580"/>
        <v>9.8478480284941872E-4</v>
      </c>
      <c r="M851" s="23">
        <f t="shared" ca="1" si="580"/>
        <v>4.835425938580843E-5</v>
      </c>
      <c r="N851" s="23">
        <f t="shared" ca="1" si="580"/>
        <v>4.4610815883136626E-4</v>
      </c>
      <c r="O851" s="23">
        <f t="shared" ca="1" si="580"/>
        <v>7.2176489020775777E-3</v>
      </c>
      <c r="P851" s="23">
        <f t="shared" ca="1" si="580"/>
        <v>3.8507138092578816E-2</v>
      </c>
      <c r="Q851" s="23">
        <f t="shared" ca="1" si="580"/>
        <v>6.9044077410237957E-3</v>
      </c>
      <c r="R851" s="23">
        <f t="shared" ca="1" si="580"/>
        <v>3.9170192647314112E-3</v>
      </c>
      <c r="S851" s="23">
        <f t="shared" ca="1" si="580"/>
        <v>6.5689298013377689E-5</v>
      </c>
      <c r="T851" s="23">
        <f t="shared" ca="1" si="580"/>
        <v>5.089352177330388E-5</v>
      </c>
      <c r="U851" s="23">
        <f t="shared" ca="1" si="580"/>
        <v>0</v>
      </c>
      <c r="V851" s="23">
        <f t="shared" ca="1" si="580"/>
        <v>0</v>
      </c>
    </row>
    <row r="852" spans="1:22">
      <c r="A852" s="18" t="str">
        <f t="shared" si="578"/>
        <v>RATEBASE</v>
      </c>
      <c r="B852" s="18" t="str">
        <f t="shared" si="578"/>
        <v>SUBTRAN</v>
      </c>
      <c r="C852" s="18"/>
      <c r="D852" s="23">
        <f t="shared" ref="D852:V852" ca="1" si="581">D534</f>
        <v>3.8639584586169867E-2</v>
      </c>
      <c r="E852" s="23">
        <f t="shared" ca="1" si="581"/>
        <v>1.8609325080296012E-2</v>
      </c>
      <c r="F852" s="23">
        <f t="shared" ca="1" si="581"/>
        <v>8.9329833666979073E-4</v>
      </c>
      <c r="G852" s="23">
        <f t="shared" ca="1" si="581"/>
        <v>3.3029145458011847E-3</v>
      </c>
      <c r="H852" s="23">
        <f t="shared" ca="1" si="581"/>
        <v>9.5013028622231274E-5</v>
      </c>
      <c r="I852" s="23">
        <f t="shared" ca="1" si="581"/>
        <v>-4.5454100258709362E-6</v>
      </c>
      <c r="J852" s="23">
        <f t="shared" ca="1" si="581"/>
        <v>2.5178685342665142E-3</v>
      </c>
      <c r="K852" s="23">
        <f t="shared" ca="1" si="581"/>
        <v>4.5273602253070904E-4</v>
      </c>
      <c r="L852" s="23">
        <f t="shared" ca="1" si="581"/>
        <v>2.5764475968767259E-4</v>
      </c>
      <c r="M852" s="23">
        <f t="shared" ca="1" si="581"/>
        <v>0</v>
      </c>
      <c r="N852" s="23">
        <f t="shared" ca="1" si="581"/>
        <v>8.9185348168445525E-5</v>
      </c>
      <c r="O852" s="23">
        <f t="shared" ca="1" si="581"/>
        <v>1.4426826695775185E-3</v>
      </c>
      <c r="P852" s="23">
        <f t="shared" ca="1" si="581"/>
        <v>1.0150460311642325E-2</v>
      </c>
      <c r="Q852" s="23">
        <f t="shared" ca="1" si="581"/>
        <v>0</v>
      </c>
      <c r="R852" s="23">
        <f t="shared" ca="1" si="581"/>
        <v>7.6772975981969705E-4</v>
      </c>
      <c r="S852" s="23">
        <f t="shared" ca="1" si="581"/>
        <v>1.2814556281892254E-5</v>
      </c>
      <c r="T852" s="23">
        <f t="shared" ca="1" si="581"/>
        <v>1.0265558586068348E-5</v>
      </c>
      <c r="U852" s="23">
        <f t="shared" ca="1" si="581"/>
        <v>3.4667577236695609E-5</v>
      </c>
      <c r="V852" s="23">
        <f t="shared" ca="1" si="581"/>
        <v>7.5239070089782994E-6</v>
      </c>
    </row>
    <row r="853" spans="1:22">
      <c r="A853" s="18" t="str">
        <f t="shared" si="578"/>
        <v>RATEBASE</v>
      </c>
      <c r="B853" s="18" t="str">
        <f t="shared" si="578"/>
        <v>DISTPRI</v>
      </c>
      <c r="C853" s="18"/>
      <c r="D853" s="23">
        <f t="shared" ref="D853:V853" ca="1" si="582">D535</f>
        <v>0.19946520387115241</v>
      </c>
      <c r="E853" s="23">
        <f t="shared" ca="1" si="582"/>
        <v>0.13280119210085922</v>
      </c>
      <c r="F853" s="23">
        <f t="shared" ca="1" si="582"/>
        <v>6.2273101547762003E-3</v>
      </c>
      <c r="G853" s="23">
        <f t="shared" ca="1" si="582"/>
        <v>2.2938484251903479E-2</v>
      </c>
      <c r="H853" s="23">
        <f t="shared" ca="1" si="582"/>
        <v>6.6502082934869486E-4</v>
      </c>
      <c r="I853" s="23">
        <f t="shared" ca="1" si="582"/>
        <v>0</v>
      </c>
      <c r="J853" s="23">
        <f t="shared" ca="1" si="582"/>
        <v>1.7339793294787728E-2</v>
      </c>
      <c r="K853" s="23">
        <f t="shared" ca="1" si="582"/>
        <v>3.136704541113641E-3</v>
      </c>
      <c r="L853" s="23">
        <f t="shared" ca="1" si="582"/>
        <v>0</v>
      </c>
      <c r="M853" s="23">
        <f t="shared" ca="1" si="582"/>
        <v>0</v>
      </c>
      <c r="N853" s="23">
        <f t="shared" ca="1" si="582"/>
        <v>6.2593442801354049E-4</v>
      </c>
      <c r="O853" s="23">
        <f t="shared" ca="1" si="582"/>
        <v>9.9857657538990861E-3</v>
      </c>
      <c r="P853" s="23">
        <f t="shared" ca="1" si="582"/>
        <v>0</v>
      </c>
      <c r="Q853" s="23">
        <f t="shared" ca="1" si="582"/>
        <v>0</v>
      </c>
      <c r="R853" s="23">
        <f t="shared" ca="1" si="582"/>
        <v>5.2883496350726138E-3</v>
      </c>
      <c r="S853" s="23">
        <f t="shared" ca="1" si="582"/>
        <v>8.8334611640653922E-5</v>
      </c>
      <c r="T853" s="23">
        <f t="shared" ca="1" si="582"/>
        <v>7.156842735845646E-5</v>
      </c>
      <c r="U853" s="23">
        <f t="shared" ca="1" si="582"/>
        <v>2.4391398616787781E-4</v>
      </c>
      <c r="V853" s="23">
        <f t="shared" ca="1" si="582"/>
        <v>5.283185621122003E-5</v>
      </c>
    </row>
    <row r="854" spans="1:22">
      <c r="A854" s="18" t="str">
        <f t="shared" si="578"/>
        <v>RATEBASE</v>
      </c>
      <c r="B854" s="18" t="str">
        <f t="shared" si="578"/>
        <v>DISTSEC</v>
      </c>
      <c r="C854" s="18"/>
      <c r="D854" s="23">
        <f t="shared" ref="D854:V854" ca="1" si="583">D536</f>
        <v>0.10130637826557175</v>
      </c>
      <c r="E854" s="23">
        <f t="shared" ca="1" si="583"/>
        <v>7.5509085774419962E-2</v>
      </c>
      <c r="F854" s="23">
        <f t="shared" ca="1" si="583"/>
        <v>3.6215586324247397E-3</v>
      </c>
      <c r="G854" s="23">
        <f t="shared" ca="1" si="583"/>
        <v>1.1087566902292487E-2</v>
      </c>
      <c r="H854" s="23">
        <f t="shared" ca="1" si="583"/>
        <v>0</v>
      </c>
      <c r="I854" s="23">
        <f t="shared" ca="1" si="583"/>
        <v>0</v>
      </c>
      <c r="J854" s="23">
        <f t="shared" ca="1" si="583"/>
        <v>7.122920533876434E-3</v>
      </c>
      <c r="K854" s="23">
        <f t="shared" ca="1" si="583"/>
        <v>0</v>
      </c>
      <c r="L854" s="23">
        <f t="shared" ca="1" si="583"/>
        <v>0</v>
      </c>
      <c r="M854" s="23">
        <f t="shared" ca="1" si="583"/>
        <v>0</v>
      </c>
      <c r="N854" s="23">
        <f t="shared" ca="1" si="583"/>
        <v>1.9504983570686329E-4</v>
      </c>
      <c r="O854" s="23">
        <f t="shared" ca="1" si="583"/>
        <v>0</v>
      </c>
      <c r="P854" s="23">
        <f t="shared" ca="1" si="583"/>
        <v>0</v>
      </c>
      <c r="Q854" s="23">
        <f t="shared" ca="1" si="583"/>
        <v>0</v>
      </c>
      <c r="R854" s="23">
        <f t="shared" ca="1" si="583"/>
        <v>2.6576845132141179E-3</v>
      </c>
      <c r="S854" s="23">
        <f t="shared" ca="1" si="583"/>
        <v>0</v>
      </c>
      <c r="T854" s="23">
        <f t="shared" ca="1" si="583"/>
        <v>2.7612575738389956E-5</v>
      </c>
      <c r="U854" s="23">
        <f t="shared" ca="1" si="583"/>
        <v>9.3244359881002785E-4</v>
      </c>
      <c r="V854" s="23">
        <f t="shared" ca="1" si="583"/>
        <v>1.5245589908872506E-4</v>
      </c>
    </row>
    <row r="855" spans="1:22">
      <c r="A855" s="18" t="str">
        <f t="shared" si="578"/>
        <v>RATEBASE</v>
      </c>
      <c r="B855" s="18" t="str">
        <f t="shared" si="578"/>
        <v>ENERGY</v>
      </c>
      <c r="C855" s="18"/>
      <c r="D855" s="23">
        <f t="shared" ref="D855:V855" ca="1" si="584">D537</f>
        <v>2.4261145735872156E-2</v>
      </c>
      <c r="E855" s="23">
        <f t="shared" ca="1" si="584"/>
        <v>9.3013688233148355E-3</v>
      </c>
      <c r="F855" s="23">
        <f t="shared" ca="1" si="584"/>
        <v>5.8325591931259694E-4</v>
      </c>
      <c r="G855" s="23">
        <f t="shared" ca="1" si="584"/>
        <v>1.9632489926340196E-3</v>
      </c>
      <c r="H855" s="23">
        <f t="shared" ca="1" si="584"/>
        <v>5.6914456073976305E-5</v>
      </c>
      <c r="I855" s="23">
        <f t="shared" ca="1" si="584"/>
        <v>2.8546914156696183E-6</v>
      </c>
      <c r="J855" s="23">
        <f t="shared" ca="1" si="584"/>
        <v>1.8133995729755735E-3</v>
      </c>
      <c r="K855" s="23">
        <f t="shared" ca="1" si="584"/>
        <v>3.4043458189614371E-4</v>
      </c>
      <c r="L855" s="23">
        <f t="shared" ca="1" si="584"/>
        <v>1.4987985936502221E-4</v>
      </c>
      <c r="M855" s="23">
        <f t="shared" ca="1" si="584"/>
        <v>7.0179255682071374E-6</v>
      </c>
      <c r="N855" s="23">
        <f t="shared" ca="1" si="584"/>
        <v>6.8907694935989433E-5</v>
      </c>
      <c r="O855" s="23">
        <f t="shared" ca="1" si="584"/>
        <v>1.1839011016006892E-3</v>
      </c>
      <c r="P855" s="23">
        <f t="shared" ca="1" si="584"/>
        <v>6.7955281923118664E-3</v>
      </c>
      <c r="Q855" s="23">
        <f t="shared" ca="1" si="584"/>
        <v>1.2525529042313403E-3</v>
      </c>
      <c r="R855" s="23">
        <f t="shared" ca="1" si="584"/>
        <v>4.8571408914835183E-4</v>
      </c>
      <c r="S855" s="23">
        <f t="shared" ca="1" si="584"/>
        <v>7.9304282356663273E-6</v>
      </c>
      <c r="T855" s="23">
        <f t="shared" ca="1" si="584"/>
        <v>8.8460755723586615E-6</v>
      </c>
      <c r="U855" s="23">
        <f t="shared" ca="1" si="584"/>
        <v>2.0247298582811395E-4</v>
      </c>
      <c r="V855" s="23">
        <f t="shared" ca="1" si="584"/>
        <v>3.6917441451738268E-5</v>
      </c>
    </row>
    <row r="856" spans="1:22">
      <c r="A856" s="18" t="str">
        <f t="shared" si="578"/>
        <v>RATEBASE</v>
      </c>
      <c r="B856" s="18" t="str">
        <f t="shared" si="578"/>
        <v>CUSTOMER</v>
      </c>
      <c r="C856" s="18"/>
      <c r="D856" s="23">
        <f t="shared" ref="D856:V856" ca="1" si="585">D538</f>
        <v>4.9228165449445138E-2</v>
      </c>
      <c r="E856" s="23">
        <f t="shared" ca="1" si="585"/>
        <v>2.3132312828458488E-2</v>
      </c>
      <c r="F856" s="23">
        <f t="shared" ca="1" si="585"/>
        <v>5.9713149947697016E-3</v>
      </c>
      <c r="G856" s="23">
        <f t="shared" ca="1" si="585"/>
        <v>1.7203084801088113E-3</v>
      </c>
      <c r="H856" s="23">
        <f t="shared" ca="1" si="585"/>
        <v>5.1753497817093764E-4</v>
      </c>
      <c r="I856" s="23">
        <f t="shared" ca="1" si="585"/>
        <v>-1.9478983390754972E-5</v>
      </c>
      <c r="J856" s="23">
        <f t="shared" ca="1" si="585"/>
        <v>4.9012819850110406E-4</v>
      </c>
      <c r="K856" s="23">
        <f t="shared" ca="1" si="585"/>
        <v>1.4080237080119071E-4</v>
      </c>
      <c r="L856" s="23">
        <f t="shared" ca="1" si="585"/>
        <v>2.9351492350063684E-4</v>
      </c>
      <c r="M856" s="23">
        <f t="shared" ca="1" si="585"/>
        <v>5.5989785448131057E-5</v>
      </c>
      <c r="N856" s="23">
        <f t="shared" ca="1" si="585"/>
        <v>3.4167145870394827E-6</v>
      </c>
      <c r="O856" s="23">
        <f t="shared" ca="1" si="585"/>
        <v>8.6178259998436775E-5</v>
      </c>
      <c r="P856" s="23">
        <f t="shared" ca="1" si="585"/>
        <v>4.6766211647713386E-4</v>
      </c>
      <c r="Q856" s="23">
        <f t="shared" ca="1" si="585"/>
        <v>8.3231782505023888E-5</v>
      </c>
      <c r="R856" s="23">
        <f t="shared" ca="1" si="585"/>
        <v>1.3721826242293794E-4</v>
      </c>
      <c r="S856" s="23">
        <f t="shared" ca="1" si="585"/>
        <v>2.4886379410034335E-6</v>
      </c>
      <c r="T856" s="23">
        <f t="shared" ca="1" si="585"/>
        <v>2.5892723008471962E-6</v>
      </c>
      <c r="U856" s="23">
        <f t="shared" ca="1" si="585"/>
        <v>1.4353065616789659E-2</v>
      </c>
      <c r="V856" s="23">
        <f t="shared" ca="1" si="585"/>
        <v>1.7898872100548132E-3</v>
      </c>
    </row>
    <row r="857" spans="1:22">
      <c r="A857" s="18" t="str">
        <f t="shared" si="578"/>
        <v>RATEBASE</v>
      </c>
      <c r="B857" s="18" t="str">
        <f t="shared" si="578"/>
        <v>TOTAL</v>
      </c>
      <c r="C857" s="18"/>
      <c r="D857" s="23">
        <f t="shared" ref="D857:V857" ca="1" si="586">D539</f>
        <v>0.99999999999999967</v>
      </c>
      <c r="E857" s="23">
        <f t="shared" ca="1" si="586"/>
        <v>0.54606459961361986</v>
      </c>
      <c r="F857" s="23">
        <f t="shared" ca="1" si="586"/>
        <v>3.139572167940053E-2</v>
      </c>
      <c r="G857" s="23">
        <f t="shared" ca="1" si="586"/>
        <v>9.3386208515148825E-2</v>
      </c>
      <c r="H857" s="23">
        <f t="shared" ca="1" si="586"/>
        <v>2.8826049166051399E-3</v>
      </c>
      <c r="I857" s="23">
        <f t="shared" ca="1" si="586"/>
        <v>-4.9081613679620128E-5</v>
      </c>
      <c r="J857" s="23">
        <f t="shared" ca="1" si="586"/>
        <v>6.9415160897819614E-2</v>
      </c>
      <c r="K857" s="23">
        <f t="shared" ca="1" si="586"/>
        <v>1.1338549985932568E-2</v>
      </c>
      <c r="L857" s="23">
        <f t="shared" ca="1" si="586"/>
        <v>3.8602970458840222E-3</v>
      </c>
      <c r="M857" s="23">
        <f t="shared" ca="1" si="586"/>
        <v>2.1682368364919568E-4</v>
      </c>
      <c r="N857" s="23">
        <f t="shared" ca="1" si="586"/>
        <v>2.4015738407726531E-3</v>
      </c>
      <c r="O857" s="23">
        <f t="shared" ca="1" si="586"/>
        <v>3.5673852805412562E-2</v>
      </c>
      <c r="P857" s="23">
        <f t="shared" ca="1" si="586"/>
        <v>0.13990455988894421</v>
      </c>
      <c r="Q857" s="23">
        <f t="shared" ca="1" si="586"/>
        <v>2.3302043665965791E-2</v>
      </c>
      <c r="R857" s="23">
        <f t="shared" ca="1" si="586"/>
        <v>2.1797602146322839E-2</v>
      </c>
      <c r="S857" s="23">
        <f t="shared" ca="1" si="586"/>
        <v>3.2052744405322358E-4</v>
      </c>
      <c r="T857" s="23">
        <f t="shared" ca="1" si="586"/>
        <v>2.827754055006337E-4</v>
      </c>
      <c r="U857" s="23">
        <f t="shared" ca="1" si="586"/>
        <v>1.5766563764832368E-2</v>
      </c>
      <c r="V857" s="23">
        <f t="shared" ca="1" si="586"/>
        <v>2.0396163138154742E-3</v>
      </c>
    </row>
    <row r="858" spans="1:22" ht="12">
      <c r="A858" s="38" t="s">
        <v>323</v>
      </c>
      <c r="B858" s="18" t="str">
        <f>$B$5</f>
        <v>PRODUCTION</v>
      </c>
      <c r="C858" s="22"/>
      <c r="D858" s="24">
        <f t="shared" ref="D858:D865" ca="1" si="587">SUM(E858:V858)</f>
        <v>17064633.502159156</v>
      </c>
      <c r="E858" s="24">
        <f ca="1">E849*E850/E857</f>
        <v>1603852.7371971689</v>
      </c>
      <c r="F858" s="24">
        <f t="shared" ref="F858:V858" ca="1" si="588">F849*F850/F857</f>
        <v>1171721.0437072699</v>
      </c>
      <c r="G858" s="24">
        <f t="shared" ca="1" si="588"/>
        <v>3355072.4910112862</v>
      </c>
      <c r="H858" s="24">
        <f t="shared" ca="1" si="588"/>
        <v>91771.621339746242</v>
      </c>
      <c r="I858" s="24">
        <f t="shared" ca="1" si="588"/>
        <v>13287.666091318993</v>
      </c>
      <c r="J858" s="24">
        <f t="shared" ca="1" si="588"/>
        <v>2538050.5747447191</v>
      </c>
      <c r="K858" s="24">
        <f t="shared" ca="1" si="588"/>
        <v>525349.33270550659</v>
      </c>
      <c r="L858" s="24">
        <f t="shared" ca="1" si="588"/>
        <v>198616.22097752913</v>
      </c>
      <c r="M858" s="24">
        <f t="shared" ref="M858" ca="1" si="589">M849*M850/M857</f>
        <v>7996.5613256537599</v>
      </c>
      <c r="N858" s="24">
        <f ca="1">N849*N850/N857</f>
        <v>35872.685398345769</v>
      </c>
      <c r="O858" s="24">
        <f t="shared" ca="1" si="588"/>
        <v>969685.83701628586</v>
      </c>
      <c r="P858" s="24">
        <f t="shared" ca="1" si="588"/>
        <v>5415538.772037412</v>
      </c>
      <c r="Q858" s="24">
        <f t="shared" ca="1" si="588"/>
        <v>526114.47390821797</v>
      </c>
      <c r="R858" s="24">
        <f t="shared" ca="1" si="588"/>
        <v>590378.15851443016</v>
      </c>
      <c r="S858" s="24">
        <f t="shared" ca="1" si="588"/>
        <v>7063.5904376211838</v>
      </c>
      <c r="T858" s="24">
        <f t="shared" ca="1" si="588"/>
        <v>14261.73574664427</v>
      </c>
      <c r="U858" s="24">
        <f t="shared" ca="1" si="588"/>
        <v>0</v>
      </c>
      <c r="V858" s="24">
        <f t="shared" ca="1" si="588"/>
        <v>0</v>
      </c>
    </row>
    <row r="859" spans="1:22">
      <c r="B859" s="18" t="str">
        <f>$B$6</f>
        <v>BULKTRAN</v>
      </c>
      <c r="C859" s="22"/>
      <c r="D859" s="24">
        <f t="shared" ca="1" si="587"/>
        <v>7814809.2247085199</v>
      </c>
      <c r="E859" s="24">
        <f t="shared" ref="E859:V859" ca="1" si="590">E849*E851/E857</f>
        <v>731505.78617528756</v>
      </c>
      <c r="F859" s="24">
        <f t="shared" ca="1" si="590"/>
        <v>534509.76674808131</v>
      </c>
      <c r="G859" s="24">
        <f t="shared" ca="1" si="590"/>
        <v>1533726.8899059759</v>
      </c>
      <c r="H859" s="24">
        <f t="shared" ca="1" si="590"/>
        <v>41646.753874190144</v>
      </c>
      <c r="I859" s="24">
        <f ca="1">I849*I851/I857</f>
        <v>14113.584678377234</v>
      </c>
      <c r="J859" s="24">
        <f t="shared" ca="1" si="590"/>
        <v>1161218.8612324435</v>
      </c>
      <c r="K859" s="24">
        <f t="shared" ca="1" si="590"/>
        <v>239191.88752665752</v>
      </c>
      <c r="L859" s="24">
        <f t="shared" ca="1" si="590"/>
        <v>89950.19159116692</v>
      </c>
      <c r="M859" s="24">
        <f t="shared" ref="M859" ca="1" si="591">M849*M851/M857</f>
        <v>3666.4282101069034</v>
      </c>
      <c r="N859" s="24">
        <f ca="1">N849*N851/N857</f>
        <v>16447.650311505826</v>
      </c>
      <c r="O859" s="24">
        <f t="shared" ca="1" si="590"/>
        <v>444155.08126803261</v>
      </c>
      <c r="P859" s="24">
        <f t="shared" ca="1" si="590"/>
        <v>2483061.8632700373</v>
      </c>
      <c r="Q859" s="24">
        <f ca="1">Q849*Q851/Q857</f>
        <v>241172.80066492775</v>
      </c>
      <c r="R859" s="24">
        <f t="shared" ca="1" si="590"/>
        <v>270664.01073797303</v>
      </c>
      <c r="S859" s="24">
        <f t="shared" ca="1" si="590"/>
        <v>3238.6583548234589</v>
      </c>
      <c r="T859" s="24">
        <f t="shared" ca="1" si="590"/>
        <v>6539.0101589339865</v>
      </c>
      <c r="U859" s="24">
        <f ca="1">U849*U851/U857</f>
        <v>0</v>
      </c>
      <c r="V859" s="24">
        <f t="shared" ca="1" si="590"/>
        <v>0</v>
      </c>
    </row>
    <row r="860" spans="1:22">
      <c r="B860" s="18" t="str">
        <f>$B$7</f>
        <v>SUBTRAN</v>
      </c>
      <c r="C860" s="22"/>
      <c r="D860" s="24">
        <f t="shared" ca="1" si="587"/>
        <v>1692961.5493151199</v>
      </c>
      <c r="E860" s="24">
        <f t="shared" ref="E860:V860" ca="1" si="592">E849*E852/E857</f>
        <v>151579.10994732627</v>
      </c>
      <c r="F860" s="24">
        <f t="shared" ca="1" si="592"/>
        <v>108105.17862250899</v>
      </c>
      <c r="G860" s="24">
        <f t="shared" ca="1" si="592"/>
        <v>308309.15336905635</v>
      </c>
      <c r="H860" s="24">
        <f t="shared" ca="1" si="592"/>
        <v>8188.299745463426</v>
      </c>
      <c r="I860" s="24">
        <f ca="1">I849*I852/I857</f>
        <v>4462.2497163169255</v>
      </c>
      <c r="J860" s="24">
        <f t="shared" ca="1" si="592"/>
        <v>232096.44241642</v>
      </c>
      <c r="K860" s="24">
        <f t="shared" ca="1" si="592"/>
        <v>47625.402420987877</v>
      </c>
      <c r="L860" s="24">
        <f t="shared" ca="1" si="592"/>
        <v>23533.258666573856</v>
      </c>
      <c r="M860" s="24">
        <f t="shared" ref="M860" ca="1" si="593">M849*M852/M857</f>
        <v>0</v>
      </c>
      <c r="N860" s="24">
        <f ca="1">N849*N852/N857</f>
        <v>3288.1923151264054</v>
      </c>
      <c r="O860" s="24">
        <f t="shared" ca="1" si="592"/>
        <v>88778.887286376586</v>
      </c>
      <c r="P860" s="24">
        <f t="shared" ca="1" si="592"/>
        <v>654533.7343398307</v>
      </c>
      <c r="Q860" s="24">
        <f ca="1">Q849*Q852/Q857</f>
        <v>0</v>
      </c>
      <c r="R860" s="24">
        <f t="shared" ca="1" si="592"/>
        <v>53049.730397470616</v>
      </c>
      <c r="S860" s="24">
        <f t="shared" ca="1" si="592"/>
        <v>631.79195121332964</v>
      </c>
      <c r="T860" s="24">
        <f t="shared" ca="1" si="592"/>
        <v>1318.9614226430699</v>
      </c>
      <c r="U860" s="24">
        <f ca="1">U849*U852/U857</f>
        <v>6086.9254602702358</v>
      </c>
      <c r="V860" s="24">
        <f t="shared" ca="1" si="592"/>
        <v>1374.2312375355543</v>
      </c>
    </row>
    <row r="861" spans="1:22">
      <c r="B861" s="18" t="str">
        <f>$B$8</f>
        <v>DISTPRI</v>
      </c>
      <c r="C861" s="22"/>
      <c r="D861" s="24">
        <f t="shared" ca="1" si="587"/>
        <v>7031187.5280321967</v>
      </c>
      <c r="E861" s="24">
        <f t="shared" ref="E861:V861" ca="1" si="594">E849*E853/E857</f>
        <v>1081709.6488849095</v>
      </c>
      <c r="F861" s="24">
        <f t="shared" ca="1" si="594"/>
        <v>753616.62390366278</v>
      </c>
      <c r="G861" s="24">
        <f t="shared" ca="1" si="594"/>
        <v>2141183.0555120558</v>
      </c>
      <c r="H861" s="24">
        <f t="shared" ca="1" si="594"/>
        <v>57312.033587882855</v>
      </c>
      <c r="I861" s="24">
        <f ca="1">I849*I853/I857</f>
        <v>0</v>
      </c>
      <c r="J861" s="24">
        <f t="shared" ca="1" si="594"/>
        <v>1598377.4693497699</v>
      </c>
      <c r="K861" s="24">
        <f t="shared" ca="1" si="594"/>
        <v>329964.5016343809</v>
      </c>
      <c r="L861" s="24">
        <f t="shared" ca="1" si="594"/>
        <v>0</v>
      </c>
      <c r="M861" s="24">
        <f t="shared" ref="M861" ca="1" si="595">M849*M853/M857</f>
        <v>0</v>
      </c>
      <c r="N861" s="24">
        <f ca="1">N849*N853/N857</f>
        <v>23077.700746089267</v>
      </c>
      <c r="O861" s="24">
        <f t="shared" ca="1" si="594"/>
        <v>614497.69310196268</v>
      </c>
      <c r="P861" s="24">
        <f t="shared" ca="1" si="594"/>
        <v>0</v>
      </c>
      <c r="Q861" s="24">
        <f ca="1">Q849*Q853/Q857</f>
        <v>0</v>
      </c>
      <c r="R861" s="24">
        <f t="shared" ca="1" si="594"/>
        <v>365422.23197658896</v>
      </c>
      <c r="S861" s="24">
        <f t="shared" ca="1" si="594"/>
        <v>4355.1329769398326</v>
      </c>
      <c r="T861" s="24">
        <f t="shared" ca="1" si="594"/>
        <v>9195.4075341934295</v>
      </c>
      <c r="U861" s="24">
        <f ca="1">U849*U853/U857</f>
        <v>42826.363157264939</v>
      </c>
      <c r="V861" s="24">
        <f t="shared" ca="1" si="594"/>
        <v>9649.6656664958482</v>
      </c>
    </row>
    <row r="862" spans="1:22">
      <c r="B862" s="18" t="str">
        <f>$B$9</f>
        <v>DISTSEC</v>
      </c>
      <c r="C862" s="22"/>
      <c r="D862" s="24">
        <f t="shared" ca="1" si="587"/>
        <v>3130821.2180371322</v>
      </c>
      <c r="E862" s="24">
        <f ca="1">E849*E854/E857</f>
        <v>615046.48692185851</v>
      </c>
      <c r="F862" s="24">
        <f t="shared" ref="F862:V862" ca="1" si="596">F849*F854/F857</f>
        <v>438273.78466829937</v>
      </c>
      <c r="G862" s="24">
        <f t="shared" ca="1" si="596"/>
        <v>1034964.2163507352</v>
      </c>
      <c r="H862" s="24">
        <f t="shared" ca="1" si="596"/>
        <v>0</v>
      </c>
      <c r="I862" s="24">
        <f ca="1">I849*I854/I857</f>
        <v>0</v>
      </c>
      <c r="J862" s="24">
        <f t="shared" ca="1" si="596"/>
        <v>656588.89375222521</v>
      </c>
      <c r="K862" s="24">
        <f t="shared" ca="1" si="596"/>
        <v>0</v>
      </c>
      <c r="L862" s="24">
        <f t="shared" ca="1" si="596"/>
        <v>0</v>
      </c>
      <c r="M862" s="24">
        <f t="shared" ref="M862" ca="1" si="597">M849*M854/M857</f>
        <v>0</v>
      </c>
      <c r="N862" s="24">
        <f ca="1">N849*N854/N857</f>
        <v>7191.3311324033675</v>
      </c>
      <c r="O862" s="24">
        <f t="shared" ca="1" si="596"/>
        <v>0</v>
      </c>
      <c r="P862" s="24">
        <f t="shared" ca="1" si="596"/>
        <v>0</v>
      </c>
      <c r="Q862" s="24">
        <f ca="1">Q849*Q854/Q857</f>
        <v>0</v>
      </c>
      <c r="R862" s="24">
        <f t="shared" ca="1" si="596"/>
        <v>183644.62899113557</v>
      </c>
      <c r="S862" s="24">
        <f t="shared" ca="1" si="596"/>
        <v>0</v>
      </c>
      <c r="T862" s="24">
        <f t="shared" ca="1" si="596"/>
        <v>3547.7779288282213</v>
      </c>
      <c r="U862" s="24">
        <f ca="1">U849*U854/U857</f>
        <v>163718.23860408171</v>
      </c>
      <c r="V862" s="24">
        <f t="shared" ca="1" si="596"/>
        <v>27845.859687564691</v>
      </c>
    </row>
    <row r="863" spans="1:22">
      <c r="B863" s="18" t="str">
        <f>$B$10</f>
        <v>ENERGY</v>
      </c>
      <c r="C863" s="22"/>
      <c r="D863" s="24">
        <f t="shared" ca="1" si="587"/>
        <v>1183628.1214196717</v>
      </c>
      <c r="E863" s="24">
        <f t="shared" ref="E863:V863" ca="1" si="598">E849*E855/E857</f>
        <v>75762.726560282405</v>
      </c>
      <c r="F863" s="24">
        <f t="shared" ca="1" si="598"/>
        <v>70584.46517989166</v>
      </c>
      <c r="G863" s="24">
        <f t="shared" ca="1" si="598"/>
        <v>183258.64214111038</v>
      </c>
      <c r="H863" s="24">
        <f t="shared" ca="1" si="598"/>
        <v>4904.9339121338844</v>
      </c>
      <c r="I863" s="24">
        <f ca="1">I849*I855/I857</f>
        <v>-2802.4635593360686</v>
      </c>
      <c r="J863" s="24">
        <f t="shared" ca="1" si="598"/>
        <v>167158.68356077388</v>
      </c>
      <c r="K863" s="24">
        <f t="shared" ca="1" si="598"/>
        <v>35811.892922050065</v>
      </c>
      <c r="L863" s="24">
        <f t="shared" ca="1" si="598"/>
        <v>13690.018394406887</v>
      </c>
      <c r="M863" s="24">
        <f t="shared" ref="M863" ca="1" si="599">M849*M855/M857</f>
        <v>532.12934303067664</v>
      </c>
      <c r="N863" s="24">
        <f ca="1">N849*N855/N857</f>
        <v>2540.5714906628755</v>
      </c>
      <c r="O863" s="24">
        <f t="shared" ca="1" si="598"/>
        <v>72854.151972314314</v>
      </c>
      <c r="P863" s="24">
        <f t="shared" ca="1" si="598"/>
        <v>438197.1169744737</v>
      </c>
      <c r="Q863" s="24">
        <f ca="1">Q849*Q855/Q857</f>
        <v>43752.006432005452</v>
      </c>
      <c r="R863" s="24">
        <f t="shared" ca="1" si="598"/>
        <v>33562.593021826462</v>
      </c>
      <c r="S863" s="24">
        <f t="shared" ca="1" si="598"/>
        <v>390.99135535803794</v>
      </c>
      <c r="T863" s="24">
        <f t="shared" ca="1" si="598"/>
        <v>1136.5803744533425</v>
      </c>
      <c r="U863" s="24">
        <f ca="1">U849*U855/U857</f>
        <v>35550.161582954424</v>
      </c>
      <c r="V863" s="24">
        <f t="shared" ca="1" si="598"/>
        <v>6742.9197612794396</v>
      </c>
    </row>
    <row r="864" spans="1:22">
      <c r="B864" s="18" t="str">
        <f>$B$11</f>
        <v>CUSTOMER</v>
      </c>
      <c r="C864" s="22"/>
      <c r="D864" s="24">
        <f t="shared" ca="1" si="587"/>
        <v>4121867.5235382151</v>
      </c>
      <c r="E864" s="24">
        <f t="shared" ref="E864:V864" ca="1" si="600">E849*E856/E857</f>
        <v>188420.34165298598</v>
      </c>
      <c r="F864" s="24">
        <f t="shared" ca="1" si="600"/>
        <v>722636.60148229543</v>
      </c>
      <c r="G864" s="24">
        <f t="shared" ca="1" si="600"/>
        <v>160581.46333522545</v>
      </c>
      <c r="H864" s="24">
        <f t="shared" ca="1" si="600"/>
        <v>44601.583503611822</v>
      </c>
      <c r="I864" s="24">
        <f ca="1">I849*I856/I857</f>
        <v>19122.606676805553</v>
      </c>
      <c r="J864" s="24">
        <f t="shared" ca="1" si="600"/>
        <v>45179.885149648595</v>
      </c>
      <c r="K864" s="24">
        <f t="shared" ca="1" si="600"/>
        <v>14811.654557001832</v>
      </c>
      <c r="L864" s="24">
        <f t="shared" ca="1" si="600"/>
        <v>26809.637524215548</v>
      </c>
      <c r="M864" s="24">
        <f t="shared" ref="M864" ca="1" si="601">M849*M856/M857</f>
        <v>4245.3866826281992</v>
      </c>
      <c r="N864" s="24">
        <f ca="1">N849*N856/N857</f>
        <v>125.97152871864309</v>
      </c>
      <c r="O864" s="24">
        <f t="shared" ca="1" si="600"/>
        <v>5303.1828774776723</v>
      </c>
      <c r="P864" s="24">
        <f t="shared" ca="1" si="600"/>
        <v>30156.330068692303</v>
      </c>
      <c r="Q864" s="24">
        <f ca="1">Q849*Q856/Q857</f>
        <v>2907.308323029928</v>
      </c>
      <c r="R864" s="24">
        <f t="shared" ca="1" si="600"/>
        <v>9481.7111542684124</v>
      </c>
      <c r="S864" s="24">
        <f t="shared" ca="1" si="600"/>
        <v>122.69651683779639</v>
      </c>
      <c r="T864" s="24">
        <f t="shared" ca="1" si="600"/>
        <v>332.68041372541586</v>
      </c>
      <c r="U864" s="24">
        <f ca="1">U849*U856/U857</f>
        <v>2520108.0519491676</v>
      </c>
      <c r="V864" s="24">
        <f t="shared" ca="1" si="600"/>
        <v>326920.43014187936</v>
      </c>
    </row>
    <row r="865" spans="1:22">
      <c r="B865" s="18" t="str">
        <f>$B$12</f>
        <v>TOTAL</v>
      </c>
      <c r="C865" s="22"/>
      <c r="D865" s="24">
        <f t="shared" ca="1" si="587"/>
        <v>42039908.667209998</v>
      </c>
      <c r="E865" s="24">
        <f t="shared" ref="E865:V865" ca="1" si="602">E849*E857/E857</f>
        <v>4447876.8373398185</v>
      </c>
      <c r="F865" s="24">
        <f t="shared" ca="1" si="602"/>
        <v>3799447.4643120095</v>
      </c>
      <c r="G865" s="24">
        <f t="shared" ca="1" si="602"/>
        <v>8717095.9116254374</v>
      </c>
      <c r="H865" s="24">
        <f t="shared" ca="1" si="602"/>
        <v>248425.22596302838</v>
      </c>
      <c r="I865" s="24">
        <f ca="1">I849*I857/I857</f>
        <v>48183.643603482604</v>
      </c>
      <c r="J865" s="24">
        <f t="shared" ca="1" si="602"/>
        <v>6398670.8102060035</v>
      </c>
      <c r="K865" s="24">
        <f t="shared" ca="1" si="602"/>
        <v>1192754.6717665847</v>
      </c>
      <c r="L865" s="24">
        <f t="shared" ca="1" si="602"/>
        <v>352599.32715389226</v>
      </c>
      <c r="M865" s="24">
        <f t="shared" ref="M865" ca="1" si="603">M849*M857/M857</f>
        <v>16440.50556141953</v>
      </c>
      <c r="N865" s="24">
        <f ca="1">N849*N857/N857</f>
        <v>88544.102922852151</v>
      </c>
      <c r="O865" s="24">
        <f t="shared" ca="1" si="602"/>
        <v>2195274.8335224502</v>
      </c>
      <c r="P865" s="24">
        <f t="shared" ca="1" si="602"/>
        <v>9021487.8166904449</v>
      </c>
      <c r="Q865" s="24">
        <f ca="1">Q849*Q857/Q857</f>
        <v>813946.589328181</v>
      </c>
      <c r="R865" s="24">
        <f t="shared" ca="1" si="602"/>
        <v>1506203.0647936929</v>
      </c>
      <c r="S865" s="24">
        <f t="shared" ca="1" si="602"/>
        <v>15802.861592793635</v>
      </c>
      <c r="T865" s="24">
        <f t="shared" ca="1" si="602"/>
        <v>36332.153579421749</v>
      </c>
      <c r="U865" s="24">
        <f ca="1">U849*U857/U857</f>
        <v>2768289.7407537382</v>
      </c>
      <c r="V865" s="24">
        <f t="shared" ca="1" si="602"/>
        <v>372533.10649475479</v>
      </c>
    </row>
    <row r="866" spans="1:22" ht="12">
      <c r="A866" s="38" t="s">
        <v>167</v>
      </c>
      <c r="B866" s="18" t="str">
        <f>$B$5</f>
        <v>PRODUCTION</v>
      </c>
      <c r="D866" s="24">
        <f ca="1">COSS!H4390</f>
        <v>163009104.71424142</v>
      </c>
      <c r="E866" s="24">
        <f ca="1">COSS!I4390</f>
        <v>77056993.255981237</v>
      </c>
      <c r="F866" s="24">
        <f ca="1">COSS!J4390</f>
        <v>4418890.4999179486</v>
      </c>
      <c r="G866" s="24">
        <f ca="1">COSS!K4390</f>
        <v>15586681.375302002</v>
      </c>
      <c r="H866" s="24">
        <f ca="1">COSS!L4390</f>
        <v>457247.77371333912</v>
      </c>
      <c r="I866" s="24">
        <f ca="1">COSS!M4390</f>
        <v>40669.449845085888</v>
      </c>
      <c r="J866" s="24">
        <f ca="1">COSS!O4390</f>
        <v>11930895.991139142</v>
      </c>
      <c r="K866" s="24">
        <f ca="1">COSS!P4390</f>
        <v>2284920.2547853319</v>
      </c>
      <c r="L866" s="24">
        <f ca="1">COSS!Q4390</f>
        <v>991805.81536110409</v>
      </c>
      <c r="M866" s="24">
        <f ca="1">COSS!R4390</f>
        <v>43799.48978104152</v>
      </c>
      <c r="N866" s="24">
        <f ca="1">COSS!T4390</f>
        <v>379741.53313273814</v>
      </c>
      <c r="O866" s="24">
        <f ca="1">COSS!U4390</f>
        <v>6372907.6534660952</v>
      </c>
      <c r="P866" s="24">
        <f ca="1">COSS!V4390</f>
        <v>34080819.170245662</v>
      </c>
      <c r="Q866" s="24">
        <f ca="1">COSS!W4390</f>
        <v>5748381.0914466549</v>
      </c>
      <c r="R866" s="24">
        <f ca="1">COSS!Y4390</f>
        <v>3508433.6381257693</v>
      </c>
      <c r="S866" s="24">
        <f ca="1">COSS!Z4390</f>
        <v>57062.637177069315</v>
      </c>
      <c r="T866" s="24">
        <f ca="1">COSS!AB4390</f>
        <v>49855.084821194025</v>
      </c>
      <c r="U866" s="24">
        <f ca="1">COSS!AC4390</f>
        <v>0</v>
      </c>
      <c r="V866" s="24">
        <f ca="1">COSS!AD4390</f>
        <v>0</v>
      </c>
    </row>
    <row r="867" spans="1:22">
      <c r="B867" s="18" t="str">
        <f>$B$6</f>
        <v>BULKTRAN</v>
      </c>
      <c r="D867" s="24">
        <f ca="1">COSS!H4391</f>
        <v>23004770.469050944</v>
      </c>
      <c r="E867" s="24">
        <f ca="1">COSS!I4391</f>
        <v>9411364.0888868999</v>
      </c>
      <c r="F867" s="24">
        <f ca="1">COSS!J4391</f>
        <v>780915.76609292487</v>
      </c>
      <c r="G867" s="24">
        <f ca="1">COSS!K4391</f>
        <v>2582150.5571497073</v>
      </c>
      <c r="H867" s="24">
        <f ca="1">COSS!L4391</f>
        <v>76482.045678229202</v>
      </c>
      <c r="I867" s="24">
        <f ca="1">COSS!M4391</f>
        <v>14833.391924792471</v>
      </c>
      <c r="J867" s="24">
        <f ca="1">COSS!O4391</f>
        <v>1962233.9702160675</v>
      </c>
      <c r="K867" s="24">
        <f ca="1">COSS!P4391</f>
        <v>383555.7234726639</v>
      </c>
      <c r="L867" s="24">
        <f ca="1">COSS!Q4391</f>
        <v>161810.47615839777</v>
      </c>
      <c r="M867" s="24">
        <f ca="1">COSS!R4391</f>
        <v>6926.5839428378767</v>
      </c>
      <c r="N867" s="24">
        <f ca="1">COSS!T4391</f>
        <v>52740.182733039932</v>
      </c>
      <c r="O867" s="24">
        <f ca="1">COSS!U4391</f>
        <v>972718.81992501195</v>
      </c>
      <c r="P867" s="24">
        <f ca="1">COSS!V4391</f>
        <v>5230970.5966931703</v>
      </c>
      <c r="Q867" s="24">
        <f ca="1">COSS!W4391</f>
        <v>806383.42596061667</v>
      </c>
      <c r="R867" s="24">
        <f ca="1">COSS!Y4391</f>
        <v>544382.33666190063</v>
      </c>
      <c r="S867" s="24">
        <f ca="1">COSS!Z4391</f>
        <v>8290.519259243536</v>
      </c>
      <c r="T867" s="24">
        <f ca="1">COSS!AB4391</f>
        <v>9011.9842954414289</v>
      </c>
      <c r="U867" s="24">
        <f ca="1">COSS!AC4391</f>
        <v>0</v>
      </c>
      <c r="V867" s="24">
        <f ca="1">COSS!AD4391</f>
        <v>0</v>
      </c>
    </row>
    <row r="868" spans="1:22">
      <c r="B868" s="18" t="str">
        <f>$B$7</f>
        <v>SUBTRAN</v>
      </c>
      <c r="D868" s="24">
        <f ca="1">COSS!H4392</f>
        <v>5266634.9200352216</v>
      </c>
      <c r="E868" s="24">
        <f ca="1">COSS!I4392</f>
        <v>2149713.2061200924</v>
      </c>
      <c r="F868" s="24">
        <f ca="1">COSS!J4392</f>
        <v>167548.26842488721</v>
      </c>
      <c r="G868" s="24">
        <f ca="1">COSS!K4392</f>
        <v>553719.91869782039</v>
      </c>
      <c r="H868" s="24">
        <f ca="1">COSS!L4392</f>
        <v>16135.123237096332</v>
      </c>
      <c r="I868" s="24">
        <f ca="1">COSS!M4392</f>
        <v>4522.6360466149108</v>
      </c>
      <c r="J868" s="24">
        <f ca="1">COSS!O4392</f>
        <v>418307.55866675166</v>
      </c>
      <c r="K868" s="24">
        <f ca="1">COSS!P4392</f>
        <v>81323.735869972123</v>
      </c>
      <c r="L868" s="24">
        <f ca="1">COSS!Q4392</f>
        <v>45340.255124325973</v>
      </c>
      <c r="M868" s="24">
        <f ca="1">COSS!R4392</f>
        <v>0</v>
      </c>
      <c r="N868" s="24">
        <f ca="1">COSS!T4392</f>
        <v>11447.12366867224</v>
      </c>
      <c r="O868" s="24">
        <f ca="1">COSS!U4392</f>
        <v>209264.24245370997</v>
      </c>
      <c r="P868" s="24">
        <f ca="1">COSS!V4392</f>
        <v>1481849.7534878268</v>
      </c>
      <c r="Q868" s="24">
        <f ca="1">COSS!W4392</f>
        <v>0</v>
      </c>
      <c r="R868" s="24">
        <f ca="1">COSS!Y4392</f>
        <v>114486.30849368616</v>
      </c>
      <c r="S868" s="24">
        <f ca="1">COSS!Z4392</f>
        <v>1747.1003082705897</v>
      </c>
      <c r="T868" s="24">
        <f ca="1">COSS!AB4392</f>
        <v>1921.7537182625865</v>
      </c>
      <c r="U868" s="24">
        <f ca="1">COSS!AC4392</f>
        <v>7644.2350791195713</v>
      </c>
      <c r="V868" s="24">
        <f ca="1">COSS!AD4392</f>
        <v>1663.7006381119404</v>
      </c>
    </row>
    <row r="869" spans="1:22">
      <c r="B869" s="18" t="str">
        <f>$B$8</f>
        <v>DISTPRI</v>
      </c>
      <c r="D869" s="24">
        <f ca="1">COSS!H4393</f>
        <v>57160341.418760143</v>
      </c>
      <c r="E869" s="24">
        <f ca="1">COSS!I4393</f>
        <v>36123906.205001049</v>
      </c>
      <c r="F869" s="24">
        <f ca="1">COSS!J4393</f>
        <v>2119396.5562763596</v>
      </c>
      <c r="G869" s="24">
        <f ca="1">COSS!K4393</f>
        <v>7310629.2656143224</v>
      </c>
      <c r="H869" s="24">
        <f ca="1">COSS!L4393</f>
        <v>211662.39905583253</v>
      </c>
      <c r="I869" s="24">
        <f ca="1">COSS!M4393</f>
        <v>0</v>
      </c>
      <c r="J869" s="24">
        <f ca="1">COSS!O4393</f>
        <v>5509298.5403689044</v>
      </c>
      <c r="K869" s="24">
        <f ca="1">COSS!P4393</f>
        <v>1058435.0090300308</v>
      </c>
      <c r="L869" s="24">
        <f ca="1">COSS!Q4393</f>
        <v>0</v>
      </c>
      <c r="M869" s="24">
        <f ca="1">COSS!R4393</f>
        <v>0</v>
      </c>
      <c r="N869" s="24">
        <f ca="1">COSS!T4393</f>
        <v>173341.39156971005</v>
      </c>
      <c r="O869" s="24">
        <f ca="1">COSS!U4393</f>
        <v>2919772.8346159398</v>
      </c>
      <c r="P869" s="24">
        <f ca="1">COSS!V4393</f>
        <v>0</v>
      </c>
      <c r="Q869" s="24">
        <f ca="1">COSS!W4393</f>
        <v>0</v>
      </c>
      <c r="R869" s="24">
        <f ca="1">COSS!Y4393</f>
        <v>1573233.4779503634</v>
      </c>
      <c r="S869" s="24">
        <f ca="1">COSS!Z4393</f>
        <v>25168.732461997111</v>
      </c>
      <c r="T869" s="24">
        <f ca="1">COSS!AB4393</f>
        <v>24031.703544818527</v>
      </c>
      <c r="U869" s="24">
        <f ca="1">COSS!AC4393</f>
        <v>92102.454595336603</v>
      </c>
      <c r="V869" s="24">
        <f ca="1">COSS!AD4393</f>
        <v>19362.848675467947</v>
      </c>
    </row>
    <row r="870" spans="1:22">
      <c r="B870" s="18" t="str">
        <f>$B$9</f>
        <v>DISTSEC</v>
      </c>
      <c r="D870" s="24">
        <f ca="1">COSS!H4394</f>
        <v>25520452.783674948</v>
      </c>
      <c r="E870" s="24">
        <f ca="1">COSS!I4394</f>
        <v>18049388.98373526</v>
      </c>
      <c r="F870" s="24">
        <f ca="1">COSS!J4394</f>
        <v>1116344.1180760115</v>
      </c>
      <c r="G870" s="24">
        <f ca="1">COSS!K4394</f>
        <v>3181965.0313299694</v>
      </c>
      <c r="H870" s="24">
        <f ca="1">COSS!L4394</f>
        <v>0</v>
      </c>
      <c r="I870" s="24">
        <f ca="1">COSS!M4394</f>
        <v>0</v>
      </c>
      <c r="J870" s="24">
        <f ca="1">COSS!O4394</f>
        <v>2036150.0744251779</v>
      </c>
      <c r="K870" s="24">
        <f ca="1">COSS!P4394</f>
        <v>0</v>
      </c>
      <c r="L870" s="24">
        <f ca="1">COSS!Q4394</f>
        <v>0</v>
      </c>
      <c r="M870" s="24">
        <f ca="1">COSS!R4394</f>
        <v>0</v>
      </c>
      <c r="N870" s="24">
        <f ca="1">COSS!T4394</f>
        <v>47931.237889093471</v>
      </c>
      <c r="O870" s="24">
        <f ca="1">COSS!U4394</f>
        <v>0</v>
      </c>
      <c r="P870" s="24">
        <f ca="1">COSS!V4394</f>
        <v>0</v>
      </c>
      <c r="Q870" s="24">
        <f ca="1">COSS!W4394</f>
        <v>0</v>
      </c>
      <c r="R870" s="24">
        <f ca="1">COSS!Y4394</f>
        <v>707877.62922406476</v>
      </c>
      <c r="S870" s="24">
        <f ca="1">COSS!Z4394</f>
        <v>0</v>
      </c>
      <c r="T870" s="24">
        <f ca="1">COSS!AB4394</f>
        <v>8410.599514614074</v>
      </c>
      <c r="U870" s="24">
        <f ca="1">COSS!AC4394</f>
        <v>321150.44621760922</v>
      </c>
      <c r="V870" s="24">
        <f ca="1">COSS!AD4394</f>
        <v>51234.663263150447</v>
      </c>
    </row>
    <row r="871" spans="1:22">
      <c r="B871" s="18" t="str">
        <f>$B$10</f>
        <v>ENERGY</v>
      </c>
      <c r="D871" s="24">
        <f ca="1">COSS!H4395</f>
        <v>232309606.51073387</v>
      </c>
      <c r="E871" s="24">
        <f ca="1">COSS!I4395</f>
        <v>88970713.597903877</v>
      </c>
      <c r="F871" s="24">
        <f ca="1">COSS!J4395</f>
        <v>5624246.0734244948</v>
      </c>
      <c r="G871" s="24">
        <f ca="1">COSS!K4395</f>
        <v>18861504.850906949</v>
      </c>
      <c r="H871" s="24">
        <f ca="1">COSS!L4395</f>
        <v>551175.98506842798</v>
      </c>
      <c r="I871" s="24">
        <f ca="1">COSS!M4395</f>
        <v>34129.910921777919</v>
      </c>
      <c r="J871" s="24">
        <f ca="1">COSS!O4395</f>
        <v>17403220.008408103</v>
      </c>
      <c r="K871" s="24">
        <f ca="1">COSS!P4395</f>
        <v>3282278.0241473075</v>
      </c>
      <c r="L871" s="24">
        <f ca="1">COSS!Q4395</f>
        <v>1450907.6145948004</v>
      </c>
      <c r="M871" s="24">
        <f ca="1">COSS!R4395</f>
        <v>67159.20117589111</v>
      </c>
      <c r="N871" s="24">
        <f ca="1">COSS!T4395</f>
        <v>657737.93397649052</v>
      </c>
      <c r="O871" s="24">
        <f ca="1">COSS!U4395</f>
        <v>11333919.170093494</v>
      </c>
      <c r="P871" s="24">
        <f ca="1">COSS!V4395</f>
        <v>64991420.274728447</v>
      </c>
      <c r="Q871" s="24">
        <f ca="1">COSS!W4395</f>
        <v>11965191.017960554</v>
      </c>
      <c r="R871" s="24">
        <f ca="1">COSS!Y4395</f>
        <v>4646908.3416138226</v>
      </c>
      <c r="S871" s="24">
        <f ca="1">COSS!Z4395</f>
        <v>75759.222196670729</v>
      </c>
      <c r="T871" s="24">
        <f ca="1">COSS!AB4395</f>
        <v>84955.397631763059</v>
      </c>
      <c r="U871" s="24">
        <f ca="1">COSS!AC4395</f>
        <v>1952595.6221962934</v>
      </c>
      <c r="V871" s="24">
        <f ca="1">COSS!AD4395</f>
        <v>355784.26378470805</v>
      </c>
    </row>
    <row r="872" spans="1:22">
      <c r="B872" s="18" t="str">
        <f>$B$11</f>
        <v>CUSTOMER</v>
      </c>
      <c r="D872" s="24">
        <f ca="1">COSS!H4396</f>
        <v>18800035.516293492</v>
      </c>
      <c r="E872" s="24">
        <f ca="1">COSS!I4396</f>
        <v>10716481.474689744</v>
      </c>
      <c r="F872" s="24">
        <f ca="1">COSS!J4396</f>
        <v>2453882.6857486698</v>
      </c>
      <c r="G872" s="24">
        <f ca="1">COSS!K4396</f>
        <v>675230.13893005636</v>
      </c>
      <c r="H872" s="24">
        <f ca="1">COSS!L4396</f>
        <v>158632.04881174996</v>
      </c>
      <c r="I872" s="24">
        <f ca="1">COSS!M4396</f>
        <v>32094.153475448482</v>
      </c>
      <c r="J872" s="24">
        <f ca="1">COSS!O4396</f>
        <v>162020.6335399152</v>
      </c>
      <c r="K872" s="24">
        <f ca="1">COSS!P4396</f>
        <v>47445.420632134963</v>
      </c>
      <c r="L872" s="24">
        <f ca="1">COSS!Q4396</f>
        <v>93659.391995108454</v>
      </c>
      <c r="M872" s="24">
        <f ca="1">COSS!R4396</f>
        <v>16001.473528830866</v>
      </c>
      <c r="N872" s="24">
        <f ca="1">COSS!T4396</f>
        <v>995.58600426595399</v>
      </c>
      <c r="O872" s="24">
        <f ca="1">COSS!U4396</f>
        <v>25201.426785265481</v>
      </c>
      <c r="P872" s="24">
        <f ca="1">COSS!V4396</f>
        <v>130116.13256377346</v>
      </c>
      <c r="Q872" s="24">
        <f ca="1">COSS!W4396</f>
        <v>21318.311161136025</v>
      </c>
      <c r="R872" s="24">
        <f ca="1">COSS!Y4396</f>
        <v>42294.981649940077</v>
      </c>
      <c r="S872" s="24">
        <f ca="1">COSS!Z4396</f>
        <v>706.40496681183527</v>
      </c>
      <c r="T872" s="24">
        <f ca="1">COSS!AB4396</f>
        <v>1047.025068498524</v>
      </c>
      <c r="U872" s="24">
        <f ca="1">COSS!AC4396</f>
        <v>3537294.6628179308</v>
      </c>
      <c r="V872" s="24">
        <f ca="1">COSS!AD4396</f>
        <v>685613.56392421108</v>
      </c>
    </row>
    <row r="873" spans="1:22">
      <c r="B873" s="18" t="str">
        <f>$B$12</f>
        <v>TOTAL</v>
      </c>
      <c r="D873" s="24">
        <f ca="1">COSS!H4397</f>
        <v>525070946.33279002</v>
      </c>
      <c r="E873" s="24">
        <f ca="1">COSS!I4397</f>
        <v>242478560.81231812</v>
      </c>
      <c r="F873" s="24">
        <f ca="1">COSS!J4397</f>
        <v>16681223.967961293</v>
      </c>
      <c r="G873" s="24">
        <f ca="1">COSS!K4397</f>
        <v>48751881.13793081</v>
      </c>
      <c r="H873" s="24">
        <f ca="1">COSS!L4397</f>
        <v>1471335.3755646748</v>
      </c>
      <c r="I873" s="24">
        <f ca="1">COSS!M4397</f>
        <v>126249.54221371966</v>
      </c>
      <c r="J873" s="24">
        <f ca="1">COSS!O4397</f>
        <v>39422126.776764065</v>
      </c>
      <c r="K873" s="24">
        <f ca="1">COSS!P4397</f>
        <v>7137958.1679374436</v>
      </c>
      <c r="L873" s="24">
        <f ca="1">COSS!Q4397</f>
        <v>2743523.5532337367</v>
      </c>
      <c r="M873" s="24">
        <f ca="1">COSS!R4397</f>
        <v>133886.74842860139</v>
      </c>
      <c r="N873" s="24">
        <f ca="1">COSS!T4397</f>
        <v>1323934.9889740108</v>
      </c>
      <c r="O873" s="24">
        <f ca="1">COSS!U4397</f>
        <v>21833784.147339515</v>
      </c>
      <c r="P873" s="24">
        <f ca="1">COSS!V4397</f>
        <v>105915175.92771889</v>
      </c>
      <c r="Q873" s="24">
        <f ca="1">COSS!W4397</f>
        <v>18541273.846528962</v>
      </c>
      <c r="R873" s="24">
        <f ca="1">COSS!Y4397</f>
        <v>11137616.713719547</v>
      </c>
      <c r="S873" s="24">
        <f ca="1">COSS!Z4397</f>
        <v>168734.61637006313</v>
      </c>
      <c r="T873" s="24">
        <f ca="1">COSS!AB4397</f>
        <v>179233.54859459231</v>
      </c>
      <c r="U873" s="24">
        <f ca="1">COSS!AC4397</f>
        <v>5910787.4209062904</v>
      </c>
      <c r="V873" s="24">
        <f ca="1">COSS!AD4397</f>
        <v>1113659.0402856497</v>
      </c>
    </row>
    <row r="874" spans="1:22" ht="12">
      <c r="A874" s="38" t="s">
        <v>169</v>
      </c>
      <c r="B874" s="18" t="str">
        <f>$B$5</f>
        <v>PRODUCTION</v>
      </c>
      <c r="D874" s="24">
        <f ca="1">D858+D866</f>
        <v>180073738.21640056</v>
      </c>
      <c r="E874" s="24">
        <f ca="1">E858+E866</f>
        <v>78660845.993178412</v>
      </c>
      <c r="F874" s="24">
        <f t="shared" ref="F874:V874" ca="1" si="604">F858+F866</f>
        <v>5590611.5436252188</v>
      </c>
      <c r="G874" s="24">
        <f t="shared" ca="1" si="604"/>
        <v>18941753.866313286</v>
      </c>
      <c r="H874" s="24">
        <f t="shared" ca="1" si="604"/>
        <v>549019.39505308541</v>
      </c>
      <c r="I874" s="24">
        <f t="shared" ref="I874:I881" ca="1" si="605">I858+I866</f>
        <v>53957.11593640488</v>
      </c>
      <c r="J874" s="24">
        <f t="shared" ca="1" si="604"/>
        <v>14468946.56588386</v>
      </c>
      <c r="K874" s="24">
        <f t="shared" ca="1" si="604"/>
        <v>2810269.5874908385</v>
      </c>
      <c r="L874" s="24">
        <f t="shared" ca="1" si="604"/>
        <v>1190422.0363386332</v>
      </c>
      <c r="M874" s="24">
        <f t="shared" ref="M874:N881" ca="1" si="606">M858+M866</f>
        <v>51796.051106695282</v>
      </c>
      <c r="N874" s="24">
        <f t="shared" ca="1" si="606"/>
        <v>415614.2185310839</v>
      </c>
      <c r="O874" s="24">
        <f t="shared" ca="1" si="604"/>
        <v>7342593.4904823806</v>
      </c>
      <c r="P874" s="24">
        <f t="shared" ca="1" si="604"/>
        <v>39496357.942283072</v>
      </c>
      <c r="Q874" s="24">
        <f t="shared" ref="Q874:Q881" ca="1" si="607">Q858+Q866</f>
        <v>6274495.5653548725</v>
      </c>
      <c r="R874" s="24">
        <f t="shared" ca="1" si="604"/>
        <v>4098811.7966401996</v>
      </c>
      <c r="S874" s="24">
        <f t="shared" ca="1" si="604"/>
        <v>64126.227614690499</v>
      </c>
      <c r="T874" s="24">
        <f t="shared" ca="1" si="604"/>
        <v>64116.820567838295</v>
      </c>
      <c r="U874" s="24">
        <f t="shared" ref="U874:U881" ca="1" si="608">U858+U866</f>
        <v>0</v>
      </c>
      <c r="V874" s="24">
        <f t="shared" ca="1" si="604"/>
        <v>0</v>
      </c>
    </row>
    <row r="875" spans="1:22">
      <c r="B875" s="18" t="str">
        <f>$B$6</f>
        <v>BULKTRAN</v>
      </c>
      <c r="D875" s="24">
        <f t="shared" ref="D875:V875" ca="1" si="609">D859+D867</f>
        <v>30819579.693759464</v>
      </c>
      <c r="E875" s="24">
        <f ca="1">E859+E867</f>
        <v>10142869.875062188</v>
      </c>
      <c r="F875" s="24">
        <f t="shared" ca="1" si="609"/>
        <v>1315425.5328410063</v>
      </c>
      <c r="G875" s="24">
        <f t="shared" ca="1" si="609"/>
        <v>4115877.4470556835</v>
      </c>
      <c r="H875" s="24">
        <f t="shared" ca="1" si="609"/>
        <v>118128.79955241934</v>
      </c>
      <c r="I875" s="24">
        <f t="shared" ca="1" si="605"/>
        <v>28946.976603169707</v>
      </c>
      <c r="J875" s="24">
        <f t="shared" ca="1" si="609"/>
        <v>3123452.8314485112</v>
      </c>
      <c r="K875" s="24">
        <f t="shared" ca="1" si="609"/>
        <v>622747.61099932145</v>
      </c>
      <c r="L875" s="24">
        <f t="shared" ca="1" si="609"/>
        <v>251760.66774956469</v>
      </c>
      <c r="M875" s="24">
        <f t="shared" ca="1" si="606"/>
        <v>10593.012152944781</v>
      </c>
      <c r="N875" s="24">
        <f t="shared" ca="1" si="606"/>
        <v>69187.833044545754</v>
      </c>
      <c r="O875" s="24">
        <f t="shared" ca="1" si="609"/>
        <v>1416873.9011930446</v>
      </c>
      <c r="P875" s="24">
        <f t="shared" ca="1" si="609"/>
        <v>7714032.4599632081</v>
      </c>
      <c r="Q875" s="24">
        <f t="shared" ca="1" si="607"/>
        <v>1047556.2266255445</v>
      </c>
      <c r="R875" s="24">
        <f t="shared" ca="1" si="609"/>
        <v>815046.34739987366</v>
      </c>
      <c r="S875" s="24">
        <f t="shared" ca="1" si="609"/>
        <v>11529.177614066995</v>
      </c>
      <c r="T875" s="24">
        <f t="shared" ca="1" si="609"/>
        <v>15550.994454375415</v>
      </c>
      <c r="U875" s="24">
        <f t="shared" ca="1" si="608"/>
        <v>0</v>
      </c>
      <c r="V875" s="24">
        <f t="shared" ca="1" si="609"/>
        <v>0</v>
      </c>
    </row>
    <row r="876" spans="1:22">
      <c r="B876" s="18" t="str">
        <f>$B$7</f>
        <v>SUBTRAN</v>
      </c>
      <c r="D876" s="24">
        <f t="shared" ref="D876:V876" ca="1" si="610">D860+D868</f>
        <v>6959596.4693503417</v>
      </c>
      <c r="E876" s="24">
        <f t="shared" ca="1" si="610"/>
        <v>2301292.3160674185</v>
      </c>
      <c r="F876" s="24">
        <f t="shared" ca="1" si="610"/>
        <v>275653.44704739621</v>
      </c>
      <c r="G876" s="24">
        <f t="shared" ca="1" si="610"/>
        <v>862029.0720668768</v>
      </c>
      <c r="H876" s="24">
        <f t="shared" ca="1" si="610"/>
        <v>24323.422982559758</v>
      </c>
      <c r="I876" s="24">
        <f t="shared" ca="1" si="605"/>
        <v>8984.8857629318372</v>
      </c>
      <c r="J876" s="24">
        <f t="shared" ca="1" si="610"/>
        <v>650404.00108317169</v>
      </c>
      <c r="K876" s="24">
        <f t="shared" ca="1" si="610"/>
        <v>128949.13829095999</v>
      </c>
      <c r="L876" s="24">
        <f t="shared" ca="1" si="610"/>
        <v>68873.513790899829</v>
      </c>
      <c r="M876" s="24">
        <f t="shared" ca="1" si="606"/>
        <v>0</v>
      </c>
      <c r="N876" s="24">
        <f t="shared" ca="1" si="606"/>
        <v>14735.315983798646</v>
      </c>
      <c r="O876" s="24">
        <f t="shared" ca="1" si="610"/>
        <v>298043.12974008656</v>
      </c>
      <c r="P876" s="24">
        <f t="shared" ca="1" si="610"/>
        <v>2136383.4878276577</v>
      </c>
      <c r="Q876" s="24">
        <f t="shared" ca="1" si="607"/>
        <v>0</v>
      </c>
      <c r="R876" s="24">
        <f t="shared" ca="1" si="610"/>
        <v>167536.03889115679</v>
      </c>
      <c r="S876" s="24">
        <f t="shared" ca="1" si="610"/>
        <v>2378.8922594839196</v>
      </c>
      <c r="T876" s="24">
        <f t="shared" ca="1" si="610"/>
        <v>3240.7151409056564</v>
      </c>
      <c r="U876" s="24">
        <f t="shared" ca="1" si="608"/>
        <v>13731.160539389806</v>
      </c>
      <c r="V876" s="24">
        <f t="shared" ca="1" si="610"/>
        <v>3037.931875647495</v>
      </c>
    </row>
    <row r="877" spans="1:22">
      <c r="B877" s="18" t="str">
        <f>$B$8</f>
        <v>DISTPRI</v>
      </c>
      <c r="D877" s="24">
        <f t="shared" ref="D877:V877" ca="1" si="611">D861+D869</f>
        <v>64191528.946792342</v>
      </c>
      <c r="E877" s="24">
        <f t="shared" ca="1" si="611"/>
        <v>37205615.853885956</v>
      </c>
      <c r="F877" s="24">
        <f t="shared" ca="1" si="611"/>
        <v>2873013.1801800225</v>
      </c>
      <c r="G877" s="24">
        <f t="shared" ca="1" si="611"/>
        <v>9451812.3211263791</v>
      </c>
      <c r="H877" s="24">
        <f t="shared" ca="1" si="611"/>
        <v>268974.43264371541</v>
      </c>
      <c r="I877" s="24">
        <f t="shared" ca="1" si="605"/>
        <v>0</v>
      </c>
      <c r="J877" s="24">
        <f t="shared" ca="1" si="611"/>
        <v>7107676.0097186742</v>
      </c>
      <c r="K877" s="24">
        <f t="shared" ca="1" si="611"/>
        <v>1388399.5106644118</v>
      </c>
      <c r="L877" s="24">
        <f t="shared" ca="1" si="611"/>
        <v>0</v>
      </c>
      <c r="M877" s="24">
        <f t="shared" ca="1" si="606"/>
        <v>0</v>
      </c>
      <c r="N877" s="24">
        <f t="shared" ca="1" si="606"/>
        <v>196419.09231579932</v>
      </c>
      <c r="O877" s="24">
        <f t="shared" ca="1" si="611"/>
        <v>3534270.5277179023</v>
      </c>
      <c r="P877" s="24">
        <f t="shared" ca="1" si="611"/>
        <v>0</v>
      </c>
      <c r="Q877" s="24">
        <f t="shared" ca="1" si="607"/>
        <v>0</v>
      </c>
      <c r="R877" s="24">
        <f t="shared" ca="1" si="611"/>
        <v>1938655.7099269524</v>
      </c>
      <c r="S877" s="24">
        <f t="shared" ca="1" si="611"/>
        <v>29523.865438936944</v>
      </c>
      <c r="T877" s="24">
        <f t="shared" ca="1" si="611"/>
        <v>33227.111079011956</v>
      </c>
      <c r="U877" s="24">
        <f t="shared" ca="1" si="608"/>
        <v>134928.81775260155</v>
      </c>
      <c r="V877" s="24">
        <f t="shared" ca="1" si="611"/>
        <v>29012.514341963797</v>
      </c>
    </row>
    <row r="878" spans="1:22">
      <c r="B878" s="18" t="str">
        <f>$B$9</f>
        <v>DISTSEC</v>
      </c>
      <c r="D878" s="24">
        <f t="shared" ref="D878:V878" ca="1" si="612">D862+D870</f>
        <v>28651274.00171208</v>
      </c>
      <c r="E878" s="24">
        <f t="shared" ca="1" si="612"/>
        <v>18664435.470657118</v>
      </c>
      <c r="F878" s="24">
        <f t="shared" ca="1" si="612"/>
        <v>1554617.9027443109</v>
      </c>
      <c r="G878" s="24">
        <f t="shared" ca="1" si="612"/>
        <v>4216929.247680705</v>
      </c>
      <c r="H878" s="24">
        <f t="shared" ca="1" si="612"/>
        <v>0</v>
      </c>
      <c r="I878" s="24">
        <f t="shared" ca="1" si="605"/>
        <v>0</v>
      </c>
      <c r="J878" s="24">
        <f t="shared" ca="1" si="612"/>
        <v>2692738.9681774033</v>
      </c>
      <c r="K878" s="24">
        <f t="shared" ca="1" si="612"/>
        <v>0</v>
      </c>
      <c r="L878" s="24">
        <f t="shared" ca="1" si="612"/>
        <v>0</v>
      </c>
      <c r="M878" s="24">
        <f t="shared" ca="1" si="606"/>
        <v>0</v>
      </c>
      <c r="N878" s="24">
        <f t="shared" ca="1" si="606"/>
        <v>55122.569021496834</v>
      </c>
      <c r="O878" s="24">
        <f t="shared" ca="1" si="612"/>
        <v>0</v>
      </c>
      <c r="P878" s="24">
        <f t="shared" ca="1" si="612"/>
        <v>0</v>
      </c>
      <c r="Q878" s="24">
        <f t="shared" ca="1" si="607"/>
        <v>0</v>
      </c>
      <c r="R878" s="24">
        <f t="shared" ca="1" si="612"/>
        <v>891522.25821520039</v>
      </c>
      <c r="S878" s="24">
        <f t="shared" ca="1" si="612"/>
        <v>0</v>
      </c>
      <c r="T878" s="24">
        <f t="shared" ca="1" si="612"/>
        <v>11958.377443442296</v>
      </c>
      <c r="U878" s="24">
        <f t="shared" ca="1" si="608"/>
        <v>484868.6848216909</v>
      </c>
      <c r="V878" s="24">
        <f t="shared" ca="1" si="612"/>
        <v>79080.522950715138</v>
      </c>
    </row>
    <row r="879" spans="1:22">
      <c r="B879" s="18" t="str">
        <f>$B$10</f>
        <v>ENERGY</v>
      </c>
      <c r="D879" s="24">
        <f t="shared" ref="D879:V879" ca="1" si="613">D863+D871</f>
        <v>233493234.63215354</v>
      </c>
      <c r="E879" s="24">
        <f t="shared" ca="1" si="613"/>
        <v>89046476.324464157</v>
      </c>
      <c r="F879" s="24">
        <f t="shared" ca="1" si="613"/>
        <v>5694830.5386043862</v>
      </c>
      <c r="G879" s="24">
        <f t="shared" ca="1" si="613"/>
        <v>19044763.493048061</v>
      </c>
      <c r="H879" s="24">
        <f t="shared" ca="1" si="613"/>
        <v>556080.9189805619</v>
      </c>
      <c r="I879" s="24">
        <f t="shared" ca="1" si="605"/>
        <v>31327.44736244185</v>
      </c>
      <c r="J879" s="24">
        <f t="shared" ca="1" si="613"/>
        <v>17570378.691968877</v>
      </c>
      <c r="K879" s="24">
        <f t="shared" ca="1" si="613"/>
        <v>3318089.9170693574</v>
      </c>
      <c r="L879" s="24">
        <f t="shared" ca="1" si="613"/>
        <v>1464597.6329892073</v>
      </c>
      <c r="M879" s="24">
        <f t="shared" ca="1" si="606"/>
        <v>67691.330518921794</v>
      </c>
      <c r="N879" s="24">
        <f t="shared" ca="1" si="606"/>
        <v>660278.50546715339</v>
      </c>
      <c r="O879" s="24">
        <f t="shared" ca="1" si="613"/>
        <v>11406773.322065808</v>
      </c>
      <c r="P879" s="24">
        <f t="shared" ca="1" si="613"/>
        <v>65429617.39170292</v>
      </c>
      <c r="Q879" s="24">
        <f t="shared" ca="1" si="607"/>
        <v>12008943.02439256</v>
      </c>
      <c r="R879" s="24">
        <f t="shared" ca="1" si="613"/>
        <v>4680470.9346356494</v>
      </c>
      <c r="S879" s="24">
        <f t="shared" ca="1" si="613"/>
        <v>76150.21355202877</v>
      </c>
      <c r="T879" s="24">
        <f t="shared" ca="1" si="613"/>
        <v>86091.978006216406</v>
      </c>
      <c r="U879" s="24">
        <f t="shared" ca="1" si="608"/>
        <v>1988145.7837792479</v>
      </c>
      <c r="V879" s="24">
        <f t="shared" ca="1" si="613"/>
        <v>362527.18354598747</v>
      </c>
    </row>
    <row r="880" spans="1:22">
      <c r="B880" s="18" t="str">
        <f>$B$11</f>
        <v>CUSTOMER</v>
      </c>
      <c r="D880" s="24">
        <f t="shared" ref="D880:V880" ca="1" si="614">D864+D872</f>
        <v>22921903.039831705</v>
      </c>
      <c r="E880" s="24">
        <f ca="1">E864+E872</f>
        <v>10904901.81634273</v>
      </c>
      <c r="F880" s="24">
        <f t="shared" ca="1" si="614"/>
        <v>3176519.2872309652</v>
      </c>
      <c r="G880" s="24">
        <f t="shared" ca="1" si="614"/>
        <v>835811.60226528184</v>
      </c>
      <c r="H880" s="24">
        <f t="shared" ca="1" si="614"/>
        <v>203233.63231536179</v>
      </c>
      <c r="I880" s="24">
        <f t="shared" ca="1" si="605"/>
        <v>51216.760152254035</v>
      </c>
      <c r="J880" s="24">
        <f t="shared" ca="1" si="614"/>
        <v>207200.51868956379</v>
      </c>
      <c r="K880" s="24">
        <f t="shared" ca="1" si="614"/>
        <v>62257.075189136798</v>
      </c>
      <c r="L880" s="24">
        <f t="shared" ca="1" si="614"/>
        <v>120469.029519324</v>
      </c>
      <c r="M880" s="24">
        <f t="shared" ca="1" si="606"/>
        <v>20246.860211459065</v>
      </c>
      <c r="N880" s="24">
        <f t="shared" ca="1" si="606"/>
        <v>1121.5575329845972</v>
      </c>
      <c r="O880" s="24">
        <f t="shared" ca="1" si="614"/>
        <v>30504.609662743154</v>
      </c>
      <c r="P880" s="24">
        <f t="shared" ca="1" si="614"/>
        <v>160272.46263246576</v>
      </c>
      <c r="Q880" s="24">
        <f t="shared" ca="1" si="607"/>
        <v>24225.619484165953</v>
      </c>
      <c r="R880" s="24">
        <f t="shared" ca="1" si="614"/>
        <v>51776.692804208491</v>
      </c>
      <c r="S880" s="24">
        <f t="shared" ca="1" si="614"/>
        <v>829.10148364963163</v>
      </c>
      <c r="T880" s="24">
        <f t="shared" ca="1" si="614"/>
        <v>1379.7054822239397</v>
      </c>
      <c r="U880" s="24">
        <f t="shared" ca="1" si="608"/>
        <v>6057402.7147670984</v>
      </c>
      <c r="V880" s="24">
        <f t="shared" ca="1" si="614"/>
        <v>1012533.9940660904</v>
      </c>
    </row>
    <row r="881" spans="1:22">
      <c r="B881" s="18" t="str">
        <f>$B$12</f>
        <v>TOTAL</v>
      </c>
      <c r="C881" s="24"/>
      <c r="D881" s="24">
        <f t="shared" ref="D881:V881" ca="1" si="615">D865+D873</f>
        <v>567110855</v>
      </c>
      <c r="E881" s="24">
        <f t="shared" ca="1" si="615"/>
        <v>246926437.64965793</v>
      </c>
      <c r="F881" s="24">
        <f t="shared" ca="1" si="615"/>
        <v>20480671.432273302</v>
      </c>
      <c r="G881" s="24">
        <f t="shared" ca="1" si="615"/>
        <v>57468977.049556248</v>
      </c>
      <c r="H881" s="24">
        <f t="shared" ca="1" si="615"/>
        <v>1719760.6015277032</v>
      </c>
      <c r="I881" s="24">
        <f t="shared" ca="1" si="605"/>
        <v>174433.18581720226</v>
      </c>
      <c r="J881" s="24">
        <f t="shared" ca="1" si="615"/>
        <v>45820797.586970069</v>
      </c>
      <c r="K881" s="24">
        <f t="shared" ca="1" si="615"/>
        <v>8330712.8397040283</v>
      </c>
      <c r="L881" s="24">
        <f t="shared" ca="1" si="615"/>
        <v>3096122.8803876289</v>
      </c>
      <c r="M881" s="24">
        <f t="shared" ca="1" si="606"/>
        <v>150327.25399002092</v>
      </c>
      <c r="N881" s="24">
        <f t="shared" ca="1" si="606"/>
        <v>1412479.091896863</v>
      </c>
      <c r="O881" s="24">
        <f t="shared" ca="1" si="615"/>
        <v>24029058.980861966</v>
      </c>
      <c r="P881" s="24">
        <f t="shared" ca="1" si="615"/>
        <v>114936663.74440934</v>
      </c>
      <c r="Q881" s="24">
        <f t="shared" ca="1" si="607"/>
        <v>19355220.435857143</v>
      </c>
      <c r="R881" s="24">
        <f t="shared" ca="1" si="615"/>
        <v>12643819.77851324</v>
      </c>
      <c r="S881" s="24">
        <f t="shared" ca="1" si="615"/>
        <v>184537.47796285676</v>
      </c>
      <c r="T881" s="24">
        <f t="shared" ca="1" si="615"/>
        <v>215565.70217401406</v>
      </c>
      <c r="U881" s="24">
        <f t="shared" ca="1" si="608"/>
        <v>8679077.1616600286</v>
      </c>
      <c r="V881" s="24">
        <f t="shared" ca="1" si="615"/>
        <v>1486192.1467804045</v>
      </c>
    </row>
    <row r="882" spans="1:22" ht="12">
      <c r="A882" s="38" t="s">
        <v>170</v>
      </c>
      <c r="B882" s="18" t="str">
        <f>$B$5</f>
        <v>PRODUCTION</v>
      </c>
      <c r="D882" s="24">
        <f ca="1">COSS!H1064+COSS!H889+COSS!H897+COSS!H906</f>
        <v>-43986206.462809615</v>
      </c>
      <c r="E882" s="148">
        <f ca="1">COSS!I1064+COSS!I889+COSS!I897+COSS!I906</f>
        <v>-21269406.604432166</v>
      </c>
      <c r="F882" s="148">
        <f ca="1">COSS!J1064+COSS!J889+COSS!J897+COSS!J906</f>
        <v>-1027000.6641869618</v>
      </c>
      <c r="G882" s="148">
        <f ca="1">COSS!K1064+COSS!K889+COSS!K897+COSS!K906</f>
        <v>-3908474.4873666931</v>
      </c>
      <c r="H882" s="148">
        <f ca="1">COSS!L1064+COSS!L889+COSS!L897+COSS!L906</f>
        <v>-126255.44752694509</v>
      </c>
      <c r="I882" s="148">
        <f ca="1">COSS!M1064+COSS!M889+COSS!M897+COSS!M906</f>
        <v>-11817.514679457399</v>
      </c>
      <c r="J882" s="148">
        <f ca="1">COSS!O1064+COSS!O889+COSS!O897+COSS!O906</f>
        <v>-3047716.7457415587</v>
      </c>
      <c r="K882" s="148">
        <f ca="1">COSS!P1064+COSS!P889+COSS!P897+COSS!P906</f>
        <v>-538952.52586790547</v>
      </c>
      <c r="L882" s="148">
        <f ca="1">COSS!Q1064+COSS!Q889+COSS!Q897+COSS!Q906</f>
        <v>-251835.48788237351</v>
      </c>
      <c r="M882" s="148">
        <f ca="1">COSS!R1064+COSS!R889+COSS!R897+COSS!R906</f>
        <v>-11534.66025189143</v>
      </c>
      <c r="N882" s="148">
        <f ca="1">COSS!T1064+COSS!T889+COSS!T897+COSS!T906</f>
        <v>-106233.61651219252</v>
      </c>
      <c r="O882" s="148">
        <f ca="1">COSS!U1064+COSS!U889+COSS!U897+COSS!U906</f>
        <v>-1716731.8015892098</v>
      </c>
      <c r="P882" s="148">
        <f ca="1">COSS!V1064+COSS!V889+COSS!V897+COSS!V906</f>
        <v>-9295201.2297674194</v>
      </c>
      <c r="Q882" s="148">
        <f ca="1">COSS!W1064+COSS!W889+COSS!W897+COSS!W906</f>
        <v>-1692196.6439787971</v>
      </c>
      <c r="R882" s="148">
        <f ca="1">COSS!Y1064+COSS!Y889+COSS!Y897+COSS!Y906</f>
        <v>-954476.1763212526</v>
      </c>
      <c r="S882" s="148">
        <f ca="1">COSS!Z1064+COSS!Z889+COSS!Z897+COSS!Z906</f>
        <v>-15987.111109028021</v>
      </c>
      <c r="T882" s="148">
        <f ca="1">COSS!AB1064+COSS!AB889+COSS!AB897+COSS!AB906</f>
        <v>-12385.745595748191</v>
      </c>
      <c r="U882" s="148">
        <f ca="1">COSS!AC1064+COSS!AC889+COSS!AC897+COSS!AC906</f>
        <v>0</v>
      </c>
      <c r="V882" s="148">
        <f ca="1">COSS!AD1064+COSS!AD889+COSS!AD897+COSS!AD906</f>
        <v>0</v>
      </c>
    </row>
    <row r="883" spans="1:22">
      <c r="B883" s="18" t="str">
        <f>$B$6</f>
        <v>BULKTRAN</v>
      </c>
      <c r="D883" s="24">
        <f ca="1">COSS!H1065+COSS!H890+COSS!H898+COSS!H907</f>
        <v>48631861.093233943</v>
      </c>
      <c r="E883" s="148">
        <f ca="1">COSS!I1065+COSS!I890+COSS!I898+COSS!I907</f>
        <v>23868320.87451176</v>
      </c>
      <c r="F883" s="148">
        <f ca="1">COSS!J1065+COSS!J890+COSS!J898+COSS!J907</f>
        <v>1190482.8535309972</v>
      </c>
      <c r="G883" s="148">
        <f ca="1">COSS!K1065+COSS!K890+COSS!K898+COSS!K907</f>
        <v>4352632.0404255074</v>
      </c>
      <c r="H883" s="148">
        <f ca="1">COSS!L1065+COSS!L890+COSS!L898+COSS!L907</f>
        <v>136995.94337783603</v>
      </c>
      <c r="I883" s="148">
        <f ca="1">COSS!M1065+COSS!M890+COSS!M898+COSS!M907</f>
        <v>12914.70411625337</v>
      </c>
      <c r="J883" s="148">
        <f ca="1">COSS!O1065+COSS!O890+COSS!O898+COSS!O907</f>
        <v>3309456.2837781524</v>
      </c>
      <c r="K883" s="148">
        <f ca="1">COSS!P1065+COSS!P890+COSS!P898+COSS!P907</f>
        <v>616838.35918496677</v>
      </c>
      <c r="L883" s="148">
        <f ca="1">COSS!Q1065+COSS!Q890+COSS!Q898+COSS!Q907</f>
        <v>278522.82396096468</v>
      </c>
      <c r="M883" s="148">
        <f ca="1">COSS!R1065+COSS!R890+COSS!R898+COSS!R907</f>
        <v>12525.962110316272</v>
      </c>
      <c r="N883" s="148">
        <f ca="1">COSS!T1065+COSS!T890+COSS!T898+COSS!T907</f>
        <v>115422.98247143171</v>
      </c>
      <c r="O883" s="148">
        <f ca="1">COSS!U1065+COSS!U890+COSS!U898+COSS!U907</f>
        <v>1889138.4934717743</v>
      </c>
      <c r="P883" s="148">
        <f ca="1">COSS!V1065+COSS!V890+COSS!V898+COSS!V907</f>
        <v>9996243.6651445124</v>
      </c>
      <c r="Q883" s="148">
        <f ca="1">COSS!W1065+COSS!W890+COSS!W898+COSS!W907</f>
        <v>1805623.2583736451</v>
      </c>
      <c r="R883" s="148">
        <f ca="1">COSS!Y1065+COSS!Y890+COSS!Y898+COSS!Y907</f>
        <v>1016525.5072949852</v>
      </c>
      <c r="S883" s="148">
        <f ca="1">COSS!Z1065+COSS!Z890+COSS!Z898+COSS!Z907</f>
        <v>17026.413684752068</v>
      </c>
      <c r="T883" s="148">
        <f ca="1">COSS!AB1065+COSS!AB890+COSS!AB898+COSS!AB907</f>
        <v>13190.927796092981</v>
      </c>
      <c r="U883" s="148">
        <f ca="1">COSS!AC1065+COSS!AC890+COSS!AC898+COSS!AC907</f>
        <v>0</v>
      </c>
      <c r="V883" s="148">
        <f ca="1">COSS!AD1065+COSS!AD890+COSS!AD898+COSS!AD907</f>
        <v>0</v>
      </c>
    </row>
    <row r="884" spans="1:22">
      <c r="B884" s="18" t="str">
        <f>$B$7</f>
        <v>SUBTRAN</v>
      </c>
      <c r="D884" s="24">
        <f ca="1">COSS!H1066+COSS!H891+COSS!H899+COSS!H908</f>
        <v>10698474.807745963</v>
      </c>
      <c r="E884" s="148">
        <f ca="1">COSS!I1066+COSS!I891+COSS!I899+COSS!I908</f>
        <v>5190368.4623333029</v>
      </c>
      <c r="F884" s="148">
        <f ca="1">COSS!J1066+COSS!J891+COSS!J899+COSS!J908</f>
        <v>252633.66756948107</v>
      </c>
      <c r="G884" s="148">
        <f ca="1">COSS!K1066+COSS!K891+COSS!K899+COSS!K908</f>
        <v>917502.18115949084</v>
      </c>
      <c r="H884" s="148">
        <f ca="1">COSS!L1066+COSS!L891+COSS!L899+COSS!L908</f>
        <v>28339.768049361159</v>
      </c>
      <c r="I884" s="148">
        <f ca="1">COSS!M1066+COSS!M891+COSS!M899+COSS!M908</f>
        <v>3552.1374383652314</v>
      </c>
      <c r="J884" s="148">
        <f ca="1">COSS!O1066+COSS!O891+COSS!O899+COSS!O908</f>
        <v>693369.81551970181</v>
      </c>
      <c r="K884" s="148">
        <f ca="1">COSS!P1066+COSS!P891+COSS!P899+COSS!P908</f>
        <v>128924.44549264103</v>
      </c>
      <c r="L884" s="148">
        <f ca="1">COSS!Q1066+COSS!Q891+COSS!Q899+COSS!Q908</f>
        <v>76658.196419726999</v>
      </c>
      <c r="M884" s="148">
        <f ca="1">COSS!R1066+COSS!R891+COSS!R899+COSS!R908</f>
        <v>0</v>
      </c>
      <c r="N884" s="148">
        <f ca="1">COSS!T1066+COSS!T891+COSS!T899+COSS!T908</f>
        <v>24174.154976803264</v>
      </c>
      <c r="O884" s="148">
        <f ca="1">COSS!U1066+COSS!U891+COSS!U899+COSS!U908</f>
        <v>395789.41450909793</v>
      </c>
      <c r="P884" s="148">
        <f ca="1">COSS!V1066+COSS!V891+COSS!V899+COSS!V908</f>
        <v>2760635.8426275789</v>
      </c>
      <c r="Q884" s="148">
        <f ca="1">COSS!W1066+COSS!W891+COSS!W899+COSS!W908</f>
        <v>0</v>
      </c>
      <c r="R884" s="148">
        <f ca="1">COSS!Y1066+COSS!Y891+COSS!Y899+COSS!Y908</f>
        <v>208728.53816536546</v>
      </c>
      <c r="S884" s="148">
        <f ca="1">COSS!Z1066+COSS!Z891+COSS!Z899+COSS!Z908</f>
        <v>3479.5104019628097</v>
      </c>
      <c r="T884" s="148">
        <f ca="1">COSS!AB1066+COSS!AB891+COSS!AB899+COSS!AB908</f>
        <v>2787.2853390516375</v>
      </c>
      <c r="U884" s="148">
        <f ca="1">COSS!AC1066+COSS!AC891+COSS!AC899+COSS!AC908</f>
        <v>9488.3714904912267</v>
      </c>
      <c r="V884" s="148">
        <f ca="1">COSS!AD1066+COSS!AD891+COSS!AD899+COSS!AD908</f>
        <v>2043.0162535395614</v>
      </c>
    </row>
    <row r="885" spans="1:22">
      <c r="B885" s="18" t="str">
        <f>$B$8</f>
        <v>DISTPRI</v>
      </c>
      <c r="D885" s="24">
        <f ca="1">COSS!H1067+COSS!H892+COSS!H900+COSS!H909</f>
        <v>5311592.4804471415</v>
      </c>
      <c r="E885" s="148">
        <f ca="1">COSS!I1067+COSS!I892+COSS!I900+COSS!I909</f>
        <v>3700470.3704383625</v>
      </c>
      <c r="F885" s="148">
        <f ca="1">COSS!J1067+COSS!J892+COSS!J900+COSS!J909</f>
        <v>188464.84666847377</v>
      </c>
      <c r="G885" s="148">
        <f ca="1">COSS!K1067+COSS!K892+COSS!K900+COSS!K909</f>
        <v>567021.8667473516</v>
      </c>
      <c r="H885" s="148">
        <f ca="1">COSS!L1067+COSS!L892+COSS!L900+COSS!L909</f>
        <v>16209.417880205292</v>
      </c>
      <c r="I885" s="148">
        <f ca="1">COSS!M1067+COSS!M892+COSS!M900+COSS!M909</f>
        <v>0</v>
      </c>
      <c r="J885" s="148">
        <f ca="1">COSS!O1067+COSS!O892+COSS!O900+COSS!O909</f>
        <v>389546.77210564166</v>
      </c>
      <c r="K885" s="148">
        <f ca="1">COSS!P1067+COSS!P892+COSS!P900+COSS!P909</f>
        <v>83783.326301810361</v>
      </c>
      <c r="L885" s="148">
        <f ca="1">COSS!Q1067+COSS!Q892+COSS!Q900+COSS!Q909</f>
        <v>0</v>
      </c>
      <c r="M885" s="148">
        <f ca="1">COSS!R1067+COSS!R892+COSS!R900+COSS!R909</f>
        <v>0</v>
      </c>
      <c r="N885" s="148">
        <f ca="1">COSS!T1067+COSS!T892+COSS!T900+COSS!T909</f>
        <v>13850.823391728103</v>
      </c>
      <c r="O885" s="148">
        <f ca="1">COSS!U1067+COSS!U892+COSS!U900+COSS!U909</f>
        <v>232082.50904902787</v>
      </c>
      <c r="P885" s="148">
        <f ca="1">COSS!V1067+COSS!V892+COSS!V900+COSS!V909</f>
        <v>0</v>
      </c>
      <c r="Q885" s="148">
        <f ca="1">COSS!W1067+COSS!W892+COSS!W900+COSS!W909</f>
        <v>0</v>
      </c>
      <c r="R885" s="148">
        <f ca="1">COSS!Y1067+COSS!Y892+COSS!Y900+COSS!Y909</f>
        <v>110239.41773635267</v>
      </c>
      <c r="S885" s="148">
        <f ca="1">COSS!Z1067+COSS!Z892+COSS!Z900+COSS!Z909</f>
        <v>1839.2250214443056</v>
      </c>
      <c r="T885" s="148">
        <f ca="1">COSS!AB1067+COSS!AB892+COSS!AB900+COSS!AB909</f>
        <v>1490.0804438885405</v>
      </c>
      <c r="U885" s="148">
        <f ca="1">COSS!AC1067+COSS!AC892+COSS!AC900+COSS!AC909</f>
        <v>5493.3916002336464</v>
      </c>
      <c r="V885" s="148">
        <f ca="1">COSS!AD1067+COSS!AD892+COSS!AD900+COSS!AD909</f>
        <v>1100.4330626208753</v>
      </c>
    </row>
    <row r="886" spans="1:22">
      <c r="B886" s="18" t="str">
        <f>$B$9</f>
        <v>DISTSEC</v>
      </c>
      <c r="D886" s="24">
        <f ca="1">COSS!H1068+COSS!H893+COSS!H901+COSS!H910</f>
        <v>3614598.361889353</v>
      </c>
      <c r="E886" s="148">
        <f ca="1">COSS!I1068+COSS!I893+COSS!I901+COSS!I910</f>
        <v>2759377.6353720766</v>
      </c>
      <c r="F886" s="148">
        <f ca="1">COSS!J1068+COSS!J893+COSS!J901+COSS!J910</f>
        <v>141173.97860874163</v>
      </c>
      <c r="G886" s="148">
        <f ca="1">COSS!K1068+COSS!K893+COSS!K901+COSS!K910</f>
        <v>371258.73184991366</v>
      </c>
      <c r="H886" s="148">
        <f ca="1">COSS!L1068+COSS!L893+COSS!L901+COSS!L910</f>
        <v>0</v>
      </c>
      <c r="I886" s="148">
        <f ca="1">COSS!M1068+COSS!M893+COSS!M901+COSS!M910</f>
        <v>0</v>
      </c>
      <c r="J886" s="148">
        <f ca="1">COSS!O1068+COSS!O893+COSS!O901+COSS!O910</f>
        <v>223145.69662940424</v>
      </c>
      <c r="K886" s="148">
        <f ca="1">COSS!P1068+COSS!P893+COSS!P901+COSS!P910</f>
        <v>0</v>
      </c>
      <c r="L886" s="148">
        <f ca="1">COSS!Q1068+COSS!Q893+COSS!Q901+COSS!Q910</f>
        <v>0</v>
      </c>
      <c r="M886" s="148">
        <f ca="1">COSS!R1068+COSS!R893+COSS!R901+COSS!R910</f>
        <v>0</v>
      </c>
      <c r="N886" s="148">
        <f ca="1">COSS!T1068+COSS!T893+COSS!T901+COSS!T910</f>
        <v>6014.1084718744814</v>
      </c>
      <c r="O886" s="148">
        <f ca="1">COSS!U1068+COSS!U893+COSS!U901+COSS!U910</f>
        <v>0</v>
      </c>
      <c r="P886" s="148">
        <f ca="1">COSS!V1068+COSS!V893+COSS!V901+COSS!V910</f>
        <v>0</v>
      </c>
      <c r="Q886" s="148">
        <f ca="1">COSS!W1068+COSS!W893+COSS!W901+COSS!W910</f>
        <v>0</v>
      </c>
      <c r="R886" s="148">
        <f ca="1">COSS!Y1068+COSS!Y893+COSS!Y901+COSS!Y910</f>
        <v>79040.969295578849</v>
      </c>
      <c r="S886" s="148">
        <f ca="1">COSS!Z1068+COSS!Z893+COSS!Z901+COSS!Z910</f>
        <v>0</v>
      </c>
      <c r="T886" s="148">
        <f ca="1">COSS!AB1068+COSS!AB893+COSS!AB901+COSS!AB910</f>
        <v>820.21068103333278</v>
      </c>
      <c r="U886" s="148">
        <f ca="1">COSS!AC1068+COSS!AC893+COSS!AC901+COSS!AC910</f>
        <v>29236.944296253361</v>
      </c>
      <c r="V886" s="148">
        <f ca="1">COSS!AD1068+COSS!AD893+COSS!AD901+COSS!AD910</f>
        <v>4530.0866844764068</v>
      </c>
    </row>
    <row r="887" spans="1:22">
      <c r="B887" s="18" t="str">
        <f>$B$10</f>
        <v>ENERGY</v>
      </c>
      <c r="D887" s="24">
        <f ca="1">COSS!H1069+COSS!H894+COSS!H902+COSS!H911</f>
        <v>43247191.447654419</v>
      </c>
      <c r="E887" s="148">
        <f ca="1">COSS!I1069+COSS!I894+COSS!I902+COSS!I911</f>
        <v>16650912.513455633</v>
      </c>
      <c r="F887" s="148">
        <f ca="1">COSS!J1069+COSS!J894+COSS!J902+COSS!J911</f>
        <v>1079762.7778357698</v>
      </c>
      <c r="G887" s="148">
        <f ca="1">COSS!K1069+COSS!K894+COSS!K902+COSS!K911</f>
        <v>3536251.0243411078</v>
      </c>
      <c r="H887" s="148">
        <f ca="1">COSS!L1069+COSS!L894+COSS!L902+COSS!L911</f>
        <v>110115.44755395208</v>
      </c>
      <c r="I887" s="148">
        <f ca="1">COSS!M1069+COSS!M894+COSS!M902+COSS!M911</f>
        <v>10083.843122217124</v>
      </c>
      <c r="J887" s="148">
        <f ca="1">COSS!O1069+COSS!O894+COSS!O902+COSS!O911</f>
        <v>3162154.0891519822</v>
      </c>
      <c r="K887" s="148">
        <f ca="1">COSS!P1069+COSS!P894+COSS!P902+COSS!P911</f>
        <v>609487.37380476424</v>
      </c>
      <c r="L887" s="148">
        <f ca="1">COSS!Q1069+COSS!Q894+COSS!Q902+COSS!Q911</f>
        <v>270338.2960342599</v>
      </c>
      <c r="M887" s="148">
        <f ca="1">COSS!R1069+COSS!R894+COSS!R902+COSS!R911</f>
        <v>12351.623555527422</v>
      </c>
      <c r="N887" s="148">
        <f ca="1">COSS!T1069+COSS!T894+COSS!T902+COSS!T911</f>
        <v>121691.47368723301</v>
      </c>
      <c r="O887" s="148">
        <f ca="1">COSS!U1069+COSS!U894+COSS!U902+COSS!U911</f>
        <v>2155645.831856925</v>
      </c>
      <c r="P887" s="148">
        <f ca="1">COSS!V1069+COSS!V894+COSS!V902+COSS!V911</f>
        <v>11994899.37108377</v>
      </c>
      <c r="Q887" s="148">
        <f ca="1">COSS!W1069+COSS!W894+COSS!W902+COSS!W911</f>
        <v>2260279.7289462304</v>
      </c>
      <c r="R887" s="148">
        <f ca="1">COSS!Y1069+COSS!Y894+COSS!Y902+COSS!Y911</f>
        <v>843278.23808314616</v>
      </c>
      <c r="S887" s="148">
        <f ca="1">COSS!Z1069+COSS!Z894+COSS!Z902+COSS!Z911</f>
        <v>13727.225400213196</v>
      </c>
      <c r="T887" s="148">
        <f ca="1">COSS!AB1069+COSS!AB894+COSS!AB902+COSS!AB911</f>
        <v>15311.615710637425</v>
      </c>
      <c r="U887" s="148">
        <f ca="1">COSS!AC1069+COSS!AC894+COSS!AC902+COSS!AC911</f>
        <v>335380.33546321001</v>
      </c>
      <c r="V887" s="148">
        <f ca="1">COSS!AD1069+COSS!AD894+COSS!AD902+COSS!AD911</f>
        <v>65520.638567840258</v>
      </c>
    </row>
    <row r="888" spans="1:22">
      <c r="B888" s="18" t="str">
        <f>$B$11</f>
        <v>CUSTOMER</v>
      </c>
      <c r="C888" s="149" t="s">
        <v>575</v>
      </c>
      <c r="D888" s="24">
        <f ca="1">COSS!H1070+COSS!H895+COSS!H903+COSS!H912</f>
        <v>458838.27183877188</v>
      </c>
      <c r="E888" s="148">
        <f ca="1">COSS!I1070+COSS!I895+COSS!I903+COSS!I912</f>
        <v>281606.39797897724</v>
      </c>
      <c r="F888" s="148">
        <f ca="1">COSS!J1070+COSS!J895+COSS!J903+COSS!J912</f>
        <v>78692.972246799618</v>
      </c>
      <c r="G888" s="148">
        <f ca="1">COSS!K1070+COSS!K895+COSS!K903+COSS!K912</f>
        <v>12828.692399569209</v>
      </c>
      <c r="H888" s="148">
        <f ca="1">COSS!L1070+COSS!L895+COSS!L903+COSS!L912</f>
        <v>2771.4721932937437</v>
      </c>
      <c r="I888" s="148">
        <f ca="1">COSS!M1070+COSS!M895+COSS!M903+COSS!M912</f>
        <v>539.01581982392611</v>
      </c>
      <c r="J888" s="148">
        <f ca="1">COSS!O1070+COSS!O895+COSS!O903+COSS!O912</f>
        <v>2358.6755267425178</v>
      </c>
      <c r="K888" s="148">
        <f ca="1">COSS!P1070+COSS!P895+COSS!P903+COSS!P912</f>
        <v>1218.8607877513618</v>
      </c>
      <c r="L888" s="148">
        <f ca="1">COSS!Q1070+COSS!Q895+COSS!Q903+COSS!Q912</f>
        <v>1867.051855050983</v>
      </c>
      <c r="M888" s="148">
        <f ca="1">COSS!R1070+COSS!R895+COSS!R903+COSS!R912</f>
        <v>259.32857606866605</v>
      </c>
      <c r="N888" s="148">
        <f ca="1">COSS!T1070+COSS!T895+COSS!T903+COSS!T912</f>
        <v>16.165409984827228</v>
      </c>
      <c r="O888" s="148">
        <f ca="1">COSS!U1070+COSS!U895+COSS!U903+COSS!U912</f>
        <v>486.53356435006935</v>
      </c>
      <c r="P888" s="148">
        <f ca="1">COSS!V1070+COSS!V895+COSS!V903+COSS!V912</f>
        <v>1862.095320892626</v>
      </c>
      <c r="Q888" s="148">
        <f ca="1">COSS!W1070+COSS!W895+COSS!W903+COSS!W912</f>
        <v>289.09251606441302</v>
      </c>
      <c r="R888" s="148">
        <f ca="1">COSS!Y1070+COSS!Y895+COSS!Y903+COSS!Y912</f>
        <v>451.28425906360849</v>
      </c>
      <c r="S888" s="148">
        <f ca="1">COSS!Z1070+COSS!Z895+COSS!Z903+COSS!Z912</f>
        <v>8.2145635123969143</v>
      </c>
      <c r="T888" s="148">
        <f ca="1">COSS!AB1070+COSS!AB895+COSS!AB903+COSS!AB912</f>
        <v>8.3277990583406272</v>
      </c>
      <c r="U888" s="148">
        <f ca="1">COSS!AC1070+COSS!AC895+COSS!AC903+COSS!AC912</f>
        <v>67684.118809840962</v>
      </c>
      <c r="V888" s="148">
        <f ca="1">COSS!AD1070+COSS!AD895+COSS!AD903+COSS!AD912</f>
        <v>5889.9722119273556</v>
      </c>
    </row>
    <row r="889" spans="1:22">
      <c r="B889" s="18" t="str">
        <f>$B$12</f>
        <v>TOTAL</v>
      </c>
      <c r="C889" s="150">
        <f ca="1">+D889-D845</f>
        <v>0</v>
      </c>
      <c r="D889" s="24">
        <f ca="1">COSS!H1071+COSS!H896+COSS!H904+COSS!H913</f>
        <v>67976349.99999997</v>
      </c>
      <c r="E889" s="148">
        <f ca="1">COSS!I1071+COSS!I896+COSS!I904+COSS!I913</f>
        <v>31181649.649657935</v>
      </c>
      <c r="F889" s="148">
        <f ca="1">COSS!J1071+COSS!J896+COSS!J904+COSS!J913</f>
        <v>1904210.4322733011</v>
      </c>
      <c r="G889" s="148">
        <f ca="1">COSS!K1071+COSS!K896+COSS!K904+COSS!K913</f>
        <v>5849020.049556247</v>
      </c>
      <c r="H889" s="148">
        <f ca="1">COSS!L1071+COSS!L896+COSS!L904+COSS!L913</f>
        <v>168176.60152770323</v>
      </c>
      <c r="I889" s="148">
        <f ca="1">COSS!M1071+COSS!M896+COSS!M904+COSS!M913</f>
        <v>15272.185817202251</v>
      </c>
      <c r="J889" s="148">
        <f ca="1">COSS!O1071+COSS!O896+COSS!O904+COSS!O913</f>
        <v>4732314.5869700667</v>
      </c>
      <c r="K889" s="148">
        <f ca="1">COSS!P1071+COSS!P896+COSS!P904+COSS!P913</f>
        <v>901299.83970402833</v>
      </c>
      <c r="L889" s="148">
        <f ca="1">COSS!Q1071+COSS!Q896+COSS!Q904+COSS!Q913</f>
        <v>375550.88038762897</v>
      </c>
      <c r="M889" s="148">
        <f ca="1">COSS!R1071+COSS!R896+COSS!R904+COSS!R913</f>
        <v>13602.25399002093</v>
      </c>
      <c r="N889" s="148">
        <f ca="1">COSS!T1071+COSS!T896+COSS!T904+COSS!T913</f>
        <v>174936.0918968629</v>
      </c>
      <c r="O889" s="148">
        <f ca="1">COSS!U1071+COSS!U896+COSS!U904+COSS!U913</f>
        <v>2956410.980861966</v>
      </c>
      <c r="P889" s="148">
        <f ca="1">COSS!V1071+COSS!V896+COSS!V904+COSS!V913</f>
        <v>15458439.744409334</v>
      </c>
      <c r="Q889" s="148">
        <f ca="1">COSS!W1071+COSS!W896+COSS!W904+COSS!W913</f>
        <v>2373995.4358571433</v>
      </c>
      <c r="R889" s="148">
        <f ca="1">COSS!Y1071+COSS!Y896+COSS!Y904+COSS!Y913</f>
        <v>1303787.7785132395</v>
      </c>
      <c r="S889" s="148">
        <f ca="1">COSS!Z1071+COSS!Z896+COSS!Z904+COSS!Z913</f>
        <v>20093.477962856756</v>
      </c>
      <c r="T889" s="148">
        <f ca="1">COSS!AB1071+COSS!AB896+COSS!AB904+COSS!AB913</f>
        <v>21222.702174014066</v>
      </c>
      <c r="U889" s="148">
        <f ca="1">COSS!AC1071+COSS!AC896+COSS!AC904+COSS!AC913</f>
        <v>447283.1616600292</v>
      </c>
      <c r="V889" s="148">
        <f ca="1">COSS!AD1071+COSS!AD896+COSS!AD904+COSS!AD913</f>
        <v>79084.146780404451</v>
      </c>
    </row>
    <row r="890" spans="1:22" ht="12">
      <c r="A890" s="38" t="s">
        <v>171</v>
      </c>
      <c r="B890" s="18" t="str">
        <f>$B$5</f>
        <v>PRODUCTION</v>
      </c>
      <c r="D890" s="24">
        <f t="shared" ref="D890:V890" ca="1" si="616">D874-D882</f>
        <v>224059944.67921019</v>
      </c>
      <c r="E890" s="24">
        <f t="shared" ca="1" si="616"/>
        <v>99930252.597610578</v>
      </c>
      <c r="F890" s="24">
        <f t="shared" ca="1" si="616"/>
        <v>6617612.2078121807</v>
      </c>
      <c r="G890" s="24">
        <f t="shared" ca="1" si="616"/>
        <v>22850228.353679977</v>
      </c>
      <c r="H890" s="24">
        <f t="shared" ca="1" si="616"/>
        <v>675274.84258003044</v>
      </c>
      <c r="I890" s="24">
        <f t="shared" ca="1" si="616"/>
        <v>65774.630615862276</v>
      </c>
      <c r="J890" s="24">
        <f t="shared" ca="1" si="616"/>
        <v>17516663.311625417</v>
      </c>
      <c r="K890" s="24">
        <f t="shared" ca="1" si="616"/>
        <v>3349222.113358744</v>
      </c>
      <c r="L890" s="24">
        <f t="shared" ca="1" si="616"/>
        <v>1442257.5242210068</v>
      </c>
      <c r="M890" s="24">
        <f t="shared" ca="1" si="616"/>
        <v>63330.711358586712</v>
      </c>
      <c r="N890" s="24">
        <f t="shared" ca="1" si="616"/>
        <v>521847.83504327643</v>
      </c>
      <c r="O890" s="24">
        <f t="shared" ca="1" si="616"/>
        <v>9059325.2920715902</v>
      </c>
      <c r="P890" s="24">
        <f t="shared" ca="1" si="616"/>
        <v>48791559.172050491</v>
      </c>
      <c r="Q890" s="24">
        <f t="shared" ca="1" si="616"/>
        <v>7966692.2093336694</v>
      </c>
      <c r="R890" s="24">
        <f t="shared" ca="1" si="616"/>
        <v>5053287.9729614519</v>
      </c>
      <c r="S890" s="24">
        <f t="shared" ca="1" si="616"/>
        <v>80113.338723718523</v>
      </c>
      <c r="T890" s="24">
        <f t="shared" ca="1" si="616"/>
        <v>76502.566163586482</v>
      </c>
      <c r="U890" s="24">
        <f t="shared" ca="1" si="616"/>
        <v>0</v>
      </c>
      <c r="V890" s="24">
        <f t="shared" ca="1" si="616"/>
        <v>0</v>
      </c>
    </row>
    <row r="891" spans="1:22">
      <c r="B891" s="18" t="str">
        <f>$B$6</f>
        <v>BULKTRAN</v>
      </c>
      <c r="D891" s="24">
        <f t="shared" ref="D891:V891" ca="1" si="617">D875-D883</f>
        <v>-17812281.399474479</v>
      </c>
      <c r="E891" s="24">
        <f t="shared" ca="1" si="617"/>
        <v>-13725450.999449572</v>
      </c>
      <c r="F891" s="24">
        <f t="shared" ca="1" si="617"/>
        <v>124942.67931000912</v>
      </c>
      <c r="G891" s="24">
        <f t="shared" ca="1" si="617"/>
        <v>-236754.59336982388</v>
      </c>
      <c r="H891" s="24">
        <f t="shared" ca="1" si="617"/>
        <v>-18867.143825416686</v>
      </c>
      <c r="I891" s="24">
        <f t="shared" ca="1" si="617"/>
        <v>16032.272486916338</v>
      </c>
      <c r="J891" s="24">
        <f t="shared" ca="1" si="617"/>
        <v>-186003.45232964121</v>
      </c>
      <c r="K891" s="24">
        <f t="shared" ca="1" si="617"/>
        <v>5909.2518143546768</v>
      </c>
      <c r="L891" s="24">
        <f t="shared" ca="1" si="617"/>
        <v>-26762.156211399997</v>
      </c>
      <c r="M891" s="24">
        <f t="shared" ca="1" si="617"/>
        <v>-1932.9499573714911</v>
      </c>
      <c r="N891" s="24">
        <f t="shared" ca="1" si="617"/>
        <v>-46235.149426885953</v>
      </c>
      <c r="O891" s="24">
        <f t="shared" ca="1" si="617"/>
        <v>-472264.59227872966</v>
      </c>
      <c r="P891" s="24">
        <f t="shared" ca="1" si="617"/>
        <v>-2282211.2051813044</v>
      </c>
      <c r="Q891" s="24">
        <f t="shared" ca="1" si="617"/>
        <v>-758067.03174810065</v>
      </c>
      <c r="R891" s="24">
        <f t="shared" ca="1" si="617"/>
        <v>-201479.15989511157</v>
      </c>
      <c r="S891" s="24">
        <f t="shared" ca="1" si="617"/>
        <v>-5497.2360706850723</v>
      </c>
      <c r="T891" s="24">
        <f t="shared" ca="1" si="617"/>
        <v>2360.0666582824342</v>
      </c>
      <c r="U891" s="24">
        <f t="shared" ca="1" si="617"/>
        <v>0</v>
      </c>
      <c r="V891" s="24">
        <f t="shared" ca="1" si="617"/>
        <v>0</v>
      </c>
    </row>
    <row r="892" spans="1:22">
      <c r="B892" s="18" t="str">
        <f>$B$7</f>
        <v>SUBTRAN</v>
      </c>
      <c r="D892" s="24">
        <f t="shared" ref="D892:V892" ca="1" si="618">D876-D884</f>
        <v>-3738878.3383956216</v>
      </c>
      <c r="E892" s="24">
        <f t="shared" ca="1" si="618"/>
        <v>-2889076.1462658844</v>
      </c>
      <c r="F892" s="24">
        <f t="shared" ca="1" si="618"/>
        <v>23019.779477915145</v>
      </c>
      <c r="G892" s="24">
        <f t="shared" ca="1" si="618"/>
        <v>-55473.109092614031</v>
      </c>
      <c r="H892" s="24">
        <f t="shared" ca="1" si="618"/>
        <v>-4016.3450668014011</v>
      </c>
      <c r="I892" s="24">
        <f t="shared" ca="1" si="618"/>
        <v>5432.7483245666062</v>
      </c>
      <c r="J892" s="24">
        <f t="shared" ca="1" si="618"/>
        <v>-42965.814436530112</v>
      </c>
      <c r="K892" s="24">
        <f t="shared" ca="1" si="618"/>
        <v>24.692798318967107</v>
      </c>
      <c r="L892" s="24">
        <f t="shared" ca="1" si="618"/>
        <v>-7784.6826288271695</v>
      </c>
      <c r="M892" s="24">
        <f t="shared" ca="1" si="618"/>
        <v>0</v>
      </c>
      <c r="N892" s="24">
        <f t="shared" ca="1" si="618"/>
        <v>-9438.8389930046178</v>
      </c>
      <c r="O892" s="24">
        <f t="shared" ca="1" si="618"/>
        <v>-97746.28476901137</v>
      </c>
      <c r="P892" s="24">
        <f t="shared" ca="1" si="618"/>
        <v>-624252.35479992116</v>
      </c>
      <c r="Q892" s="24">
        <f t="shared" ca="1" si="618"/>
        <v>0</v>
      </c>
      <c r="R892" s="24">
        <f t="shared" ca="1" si="618"/>
        <v>-41192.499274208676</v>
      </c>
      <c r="S892" s="24">
        <f t="shared" ca="1" si="618"/>
        <v>-1100.6181424788901</v>
      </c>
      <c r="T892" s="24">
        <f t="shared" ca="1" si="618"/>
        <v>453.42980185401893</v>
      </c>
      <c r="U892" s="24">
        <f t="shared" ca="1" si="618"/>
        <v>4242.7890488985795</v>
      </c>
      <c r="V892" s="24">
        <f t="shared" ca="1" si="618"/>
        <v>994.91562210793359</v>
      </c>
    </row>
    <row r="893" spans="1:22">
      <c r="B893" s="18" t="str">
        <f>$B$8</f>
        <v>DISTPRI</v>
      </c>
      <c r="D893" s="24">
        <f t="shared" ref="D893:V893" ca="1" si="619">D877-D885</f>
        <v>58879936.466345198</v>
      </c>
      <c r="E893" s="24">
        <f t="shared" ca="1" si="619"/>
        <v>33505145.483447593</v>
      </c>
      <c r="F893" s="24">
        <f t="shared" ca="1" si="619"/>
        <v>2684548.3335115486</v>
      </c>
      <c r="G893" s="24">
        <f t="shared" ca="1" si="619"/>
        <v>8884790.4543790277</v>
      </c>
      <c r="H893" s="24">
        <f t="shared" ca="1" si="619"/>
        <v>252765.01476351012</v>
      </c>
      <c r="I893" s="24">
        <f t="shared" ca="1" si="619"/>
        <v>0</v>
      </c>
      <c r="J893" s="24">
        <f t="shared" ca="1" si="619"/>
        <v>6718129.2376130326</v>
      </c>
      <c r="K893" s="24">
        <f t="shared" ca="1" si="619"/>
        <v>1304616.1843626015</v>
      </c>
      <c r="L893" s="24">
        <f t="shared" ca="1" si="619"/>
        <v>0</v>
      </c>
      <c r="M893" s="24">
        <f t="shared" ca="1" si="619"/>
        <v>0</v>
      </c>
      <c r="N893" s="24">
        <f t="shared" ca="1" si="619"/>
        <v>182568.26892407122</v>
      </c>
      <c r="O893" s="24">
        <f t="shared" ca="1" si="619"/>
        <v>3302188.0186688746</v>
      </c>
      <c r="P893" s="24">
        <f t="shared" ca="1" si="619"/>
        <v>0</v>
      </c>
      <c r="Q893" s="24">
        <f t="shared" ca="1" si="619"/>
        <v>0</v>
      </c>
      <c r="R893" s="24">
        <f t="shared" ca="1" si="619"/>
        <v>1828416.2921905997</v>
      </c>
      <c r="S893" s="24">
        <f t="shared" ca="1" si="619"/>
        <v>27684.640417492639</v>
      </c>
      <c r="T893" s="24">
        <f t="shared" ca="1" si="619"/>
        <v>31737.030635123418</v>
      </c>
      <c r="U893" s="24">
        <f t="shared" ca="1" si="619"/>
        <v>129435.4261523679</v>
      </c>
      <c r="V893" s="24">
        <f t="shared" ca="1" si="619"/>
        <v>27912.081279342921</v>
      </c>
    </row>
    <row r="894" spans="1:22">
      <c r="B894" s="18" t="str">
        <f>$B$9</f>
        <v>DISTSEC</v>
      </c>
      <c r="D894" s="24">
        <f t="shared" ref="D894:V894" ca="1" si="620">D878-D886</f>
        <v>25036675.639822729</v>
      </c>
      <c r="E894" s="24">
        <f t="shared" ca="1" si="620"/>
        <v>15905057.835285041</v>
      </c>
      <c r="F894" s="24">
        <f t="shared" ca="1" si="620"/>
        <v>1413443.9241355693</v>
      </c>
      <c r="G894" s="24">
        <f t="shared" ca="1" si="620"/>
        <v>3845670.5158307916</v>
      </c>
      <c r="H894" s="24">
        <f t="shared" ca="1" si="620"/>
        <v>0</v>
      </c>
      <c r="I894" s="24">
        <f t="shared" ca="1" si="620"/>
        <v>0</v>
      </c>
      <c r="J894" s="24">
        <f t="shared" ca="1" si="620"/>
        <v>2469593.2715479992</v>
      </c>
      <c r="K894" s="24">
        <f t="shared" ca="1" si="620"/>
        <v>0</v>
      </c>
      <c r="L894" s="24">
        <f t="shared" ca="1" si="620"/>
        <v>0</v>
      </c>
      <c r="M894" s="24">
        <f t="shared" ca="1" si="620"/>
        <v>0</v>
      </c>
      <c r="N894" s="24">
        <f t="shared" ca="1" si="620"/>
        <v>49108.460549622352</v>
      </c>
      <c r="O894" s="24">
        <f t="shared" ca="1" si="620"/>
        <v>0</v>
      </c>
      <c r="P894" s="24">
        <f t="shared" ca="1" si="620"/>
        <v>0</v>
      </c>
      <c r="Q894" s="24">
        <f t="shared" ca="1" si="620"/>
        <v>0</v>
      </c>
      <c r="R894" s="24">
        <f t="shared" ca="1" si="620"/>
        <v>812481.2889196215</v>
      </c>
      <c r="S894" s="24">
        <f t="shared" ca="1" si="620"/>
        <v>0</v>
      </c>
      <c r="T894" s="24">
        <f t="shared" ca="1" si="620"/>
        <v>11138.166762408962</v>
      </c>
      <c r="U894" s="24">
        <f t="shared" ca="1" si="620"/>
        <v>455631.74052543752</v>
      </c>
      <c r="V894" s="24">
        <f t="shared" ca="1" si="620"/>
        <v>74550.436266238728</v>
      </c>
    </row>
    <row r="895" spans="1:22">
      <c r="B895" s="18" t="str">
        <f>$B$10</f>
        <v>ENERGY</v>
      </c>
      <c r="D895" s="24">
        <f t="shared" ref="D895:V895" ca="1" si="621">D879-D887</f>
        <v>190246043.18449911</v>
      </c>
      <c r="E895" s="24">
        <f t="shared" ca="1" si="621"/>
        <v>72395563.811008528</v>
      </c>
      <c r="F895" s="24">
        <f t="shared" ca="1" si="621"/>
        <v>4615067.7607686166</v>
      </c>
      <c r="G895" s="24">
        <f t="shared" ca="1" si="621"/>
        <v>15508512.468706952</v>
      </c>
      <c r="H895" s="24">
        <f t="shared" ca="1" si="621"/>
        <v>445965.47142660979</v>
      </c>
      <c r="I895" s="24">
        <f t="shared" ca="1" si="621"/>
        <v>21243.604240224726</v>
      </c>
      <c r="J895" s="24">
        <f t="shared" ca="1" si="621"/>
        <v>14408224.602816895</v>
      </c>
      <c r="K895" s="24">
        <f t="shared" ca="1" si="621"/>
        <v>2708602.543264593</v>
      </c>
      <c r="L895" s="24">
        <f t="shared" ca="1" si="621"/>
        <v>1194259.3369549473</v>
      </c>
      <c r="M895" s="24">
        <f t="shared" ca="1" si="621"/>
        <v>55339.706963394376</v>
      </c>
      <c r="N895" s="24">
        <f t="shared" ca="1" si="621"/>
        <v>538587.03177992033</v>
      </c>
      <c r="O895" s="24">
        <f t="shared" ca="1" si="621"/>
        <v>9251127.4902088828</v>
      </c>
      <c r="P895" s="24">
        <f t="shared" ca="1" si="621"/>
        <v>53434718.020619154</v>
      </c>
      <c r="Q895" s="24">
        <f t="shared" ca="1" si="621"/>
        <v>9748663.2954463288</v>
      </c>
      <c r="R895" s="24">
        <f t="shared" ca="1" si="621"/>
        <v>3837192.6965525034</v>
      </c>
      <c r="S895" s="24">
        <f t="shared" ca="1" si="621"/>
        <v>62422.988151815574</v>
      </c>
      <c r="T895" s="24">
        <f t="shared" ca="1" si="621"/>
        <v>70780.362295578976</v>
      </c>
      <c r="U895" s="24">
        <f t="shared" ca="1" si="621"/>
        <v>1652765.4483160379</v>
      </c>
      <c r="V895" s="24">
        <f t="shared" ca="1" si="621"/>
        <v>297006.5449781472</v>
      </c>
    </row>
    <row r="896" spans="1:22">
      <c r="B896" s="18" t="str">
        <f>$B$11</f>
        <v>CUSTOMER</v>
      </c>
      <c r="D896" s="24">
        <f t="shared" ref="D896:V896" ca="1" si="622">D880-D888</f>
        <v>22463064.767992932</v>
      </c>
      <c r="E896" s="24">
        <f t="shared" ca="1" si="622"/>
        <v>10623295.418363754</v>
      </c>
      <c r="F896" s="24">
        <f t="shared" ca="1" si="622"/>
        <v>3097826.3149841656</v>
      </c>
      <c r="G896" s="24">
        <f t="shared" ca="1" si="622"/>
        <v>822982.90986571263</v>
      </c>
      <c r="H896" s="24">
        <f t="shared" ca="1" si="622"/>
        <v>200462.16012206805</v>
      </c>
      <c r="I896" s="24">
        <f t="shared" ca="1" si="622"/>
        <v>50677.744332430106</v>
      </c>
      <c r="J896" s="24">
        <f t="shared" ca="1" si="622"/>
        <v>204841.84316282126</v>
      </c>
      <c r="K896" s="24">
        <f t="shared" ca="1" si="622"/>
        <v>61038.214401385434</v>
      </c>
      <c r="L896" s="24">
        <f t="shared" ca="1" si="622"/>
        <v>118601.97766427301</v>
      </c>
      <c r="M896" s="24">
        <f t="shared" ca="1" si="622"/>
        <v>19987.531635390398</v>
      </c>
      <c r="N896" s="24">
        <f t="shared" ca="1" si="622"/>
        <v>1105.39212299977</v>
      </c>
      <c r="O896" s="24">
        <f t="shared" ca="1" si="622"/>
        <v>30018.076098393085</v>
      </c>
      <c r="P896" s="24">
        <f t="shared" ca="1" si="622"/>
        <v>158410.36731157312</v>
      </c>
      <c r="Q896" s="24">
        <f t="shared" ca="1" si="622"/>
        <v>23936.526968101538</v>
      </c>
      <c r="R896" s="24">
        <f t="shared" ca="1" si="622"/>
        <v>51325.408545144885</v>
      </c>
      <c r="S896" s="24">
        <f t="shared" ca="1" si="622"/>
        <v>820.88692013723471</v>
      </c>
      <c r="T896" s="24">
        <f t="shared" ca="1" si="622"/>
        <v>1371.3776831655991</v>
      </c>
      <c r="U896" s="24">
        <f t="shared" ca="1" si="622"/>
        <v>5989718.5959572578</v>
      </c>
      <c r="V896" s="24">
        <f t="shared" ca="1" si="622"/>
        <v>1006644.021854163</v>
      </c>
    </row>
    <row r="897" spans="1:51">
      <c r="B897" s="18" t="str">
        <f>$B$12</f>
        <v>TOTAL</v>
      </c>
      <c r="C897" s="24"/>
      <c r="D897" s="24">
        <f t="shared" ref="D897:V897" ca="1" si="623">D881-D889</f>
        <v>499134505</v>
      </c>
      <c r="E897" s="24">
        <f t="shared" ca="1" si="623"/>
        <v>215744788</v>
      </c>
      <c r="F897" s="24">
        <f t="shared" ca="1" si="623"/>
        <v>18576461</v>
      </c>
      <c r="G897" s="24">
        <f t="shared" ca="1" si="623"/>
        <v>51619957</v>
      </c>
      <c r="H897" s="24">
        <f t="shared" ca="1" si="623"/>
        <v>1551584</v>
      </c>
      <c r="I897" s="24">
        <f t="shared" ca="1" si="623"/>
        <v>159161</v>
      </c>
      <c r="J897" s="24">
        <f t="shared" ca="1" si="623"/>
        <v>41088483</v>
      </c>
      <c r="K897" s="24">
        <f t="shared" ca="1" si="623"/>
        <v>7429413</v>
      </c>
      <c r="L897" s="24">
        <f t="shared" ca="1" si="623"/>
        <v>2720572</v>
      </c>
      <c r="M897" s="24">
        <f t="shared" ca="1" si="623"/>
        <v>136725</v>
      </c>
      <c r="N897" s="24">
        <f t="shared" ca="1" si="623"/>
        <v>1237543</v>
      </c>
      <c r="O897" s="24">
        <f t="shared" ca="1" si="623"/>
        <v>21072648</v>
      </c>
      <c r="P897" s="24">
        <f t="shared" ca="1" si="623"/>
        <v>99478224</v>
      </c>
      <c r="Q897" s="24">
        <f t="shared" ca="1" si="623"/>
        <v>16981225</v>
      </c>
      <c r="R897" s="24">
        <f t="shared" ca="1" si="623"/>
        <v>11340032</v>
      </c>
      <c r="S897" s="24">
        <f t="shared" ca="1" si="623"/>
        <v>164444</v>
      </c>
      <c r="T897" s="24">
        <f t="shared" ca="1" si="623"/>
        <v>194343</v>
      </c>
      <c r="U897" s="24">
        <f t="shared" ca="1" si="623"/>
        <v>8231793.9999999991</v>
      </c>
      <c r="V897" s="24">
        <f t="shared" ca="1" si="623"/>
        <v>1407108</v>
      </c>
    </row>
    <row r="898" spans="1:51">
      <c r="A898" s="130" t="s">
        <v>73</v>
      </c>
      <c r="B898" s="18" t="str">
        <f>$B$5</f>
        <v>PRODUCTION</v>
      </c>
      <c r="C898" s="23"/>
      <c r="D898" s="23">
        <f t="shared" ref="D898:D905" ca="1" si="624">SUM(E898:V898)</f>
        <v>0.44889692544740051</v>
      </c>
      <c r="E898" s="23">
        <f ca="1">E890/$D$897</f>
        <v>0.20020706161680923</v>
      </c>
      <c r="F898" s="23">
        <f t="shared" ref="F898:V898" ca="1" si="625">F890/$D$897</f>
        <v>1.3258174182552618E-2</v>
      </c>
      <c r="G898" s="23">
        <f t="shared" ca="1" si="625"/>
        <v>4.5779700911841345E-2</v>
      </c>
      <c r="H898" s="23">
        <f t="shared" ca="1" si="625"/>
        <v>1.3528915268641475E-3</v>
      </c>
      <c r="I898" s="23">
        <f t="shared" ca="1" si="625"/>
        <v>1.317773665354237E-4</v>
      </c>
      <c r="J898" s="23">
        <f t="shared" ca="1" si="625"/>
        <v>3.5094074114602469E-2</v>
      </c>
      <c r="K898" s="23">
        <f t="shared" ca="1" si="625"/>
        <v>6.710059272217103E-3</v>
      </c>
      <c r="L898" s="23">
        <f t="shared" ca="1" si="625"/>
        <v>2.8895167730810492E-3</v>
      </c>
      <c r="M898" s="23">
        <f t="shared" ca="1" si="625"/>
        <v>1.2688105255032753E-4</v>
      </c>
      <c r="N898" s="23">
        <f t="shared" ca="1" si="625"/>
        <v>1.045505429530015E-3</v>
      </c>
      <c r="O898" s="23">
        <f t="shared" ca="1" si="625"/>
        <v>1.8150068170645888E-2</v>
      </c>
      <c r="P898" s="23">
        <f t="shared" ca="1" si="625"/>
        <v>9.775232664399848E-2</v>
      </c>
      <c r="Q898" s="23">
        <f t="shared" ca="1" si="625"/>
        <v>1.5961012772165831E-2</v>
      </c>
      <c r="R898" s="23">
        <f t="shared" ca="1" si="625"/>
        <v>1.0124100662929427E-2</v>
      </c>
      <c r="S898" s="23">
        <f t="shared" ca="1" si="625"/>
        <v>1.6050450914772667E-4</v>
      </c>
      <c r="T898" s="23">
        <f t="shared" ca="1" si="625"/>
        <v>1.5327044192944841E-4</v>
      </c>
      <c r="U898" s="23">
        <f t="shared" ca="1" si="625"/>
        <v>0</v>
      </c>
      <c r="V898" s="23">
        <f t="shared" ca="1" si="625"/>
        <v>0</v>
      </c>
    </row>
    <row r="899" spans="1:51">
      <c r="A899" s="18" t="str">
        <f t="shared" ref="A899:A905" si="626">A898</f>
        <v>RSALE</v>
      </c>
      <c r="B899" s="18" t="str">
        <f>$B$6</f>
        <v>BULKTRAN</v>
      </c>
      <c r="C899" s="23"/>
      <c r="D899" s="23">
        <f t="shared" ca="1" si="624"/>
        <v>-3.5686335488816744E-2</v>
      </c>
      <c r="E899" s="23">
        <f ca="1">E891/$D$897</f>
        <v>-2.7498501630236066E-2</v>
      </c>
      <c r="F899" s="23">
        <f t="shared" ref="F899:V899" ca="1" si="627">F891/$D$897</f>
        <v>2.5031865771333342E-4</v>
      </c>
      <c r="G899" s="23">
        <f t="shared" ca="1" si="627"/>
        <v>-4.7433024765503615E-4</v>
      </c>
      <c r="H899" s="23">
        <f t="shared" ca="1" si="627"/>
        <v>-3.7799718585708049E-5</v>
      </c>
      <c r="I899" s="23">
        <f t="shared" ca="1" si="627"/>
        <v>3.2120144622973595E-5</v>
      </c>
      <c r="J899" s="23">
        <f t="shared" ca="1" si="627"/>
        <v>-3.7265196147808134E-4</v>
      </c>
      <c r="K899" s="23">
        <f t="shared" ca="1" si="627"/>
        <v>1.1838996813804081E-5</v>
      </c>
      <c r="L899" s="23">
        <f t="shared" ca="1" si="627"/>
        <v>-5.3617123126761186E-5</v>
      </c>
      <c r="M899" s="23">
        <f t="shared" ca="1" si="627"/>
        <v>-3.872603352419988E-6</v>
      </c>
      <c r="N899" s="23">
        <f t="shared" ca="1" si="627"/>
        <v>-9.2630641568019738E-5</v>
      </c>
      <c r="O899" s="23">
        <f t="shared" ca="1" si="627"/>
        <v>-9.4616699015574897E-4</v>
      </c>
      <c r="P899" s="23">
        <f t="shared" ca="1" si="627"/>
        <v>-4.5723370801249346E-3</v>
      </c>
      <c r="Q899" s="23">
        <f t="shared" ca="1" si="627"/>
        <v>-1.5187630271084958E-3</v>
      </c>
      <c r="R899" s="23">
        <f t="shared" ca="1" si="627"/>
        <v>-4.0365704610045259E-4</v>
      </c>
      <c r="S899" s="23">
        <f t="shared" ca="1" si="627"/>
        <v>-1.1013536462851976E-5</v>
      </c>
      <c r="T899" s="23">
        <f t="shared" ca="1" si="627"/>
        <v>4.728317987718429E-6</v>
      </c>
      <c r="U899" s="23">
        <f t="shared" ca="1" si="627"/>
        <v>0</v>
      </c>
      <c r="V899" s="23">
        <f t="shared" ca="1" si="627"/>
        <v>0</v>
      </c>
    </row>
    <row r="900" spans="1:51">
      <c r="A900" s="18" t="str">
        <f t="shared" si="626"/>
        <v>RSALE</v>
      </c>
      <c r="B900" s="18" t="str">
        <f>$B$7</f>
        <v>SUBTRAN</v>
      </c>
      <c r="C900" s="23"/>
      <c r="D900" s="23">
        <f t="shared" ca="1" si="624"/>
        <v>-7.49072304347226E-3</v>
      </c>
      <c r="E900" s="23">
        <f ca="1">E892/$D$897</f>
        <v>-5.788171559619755E-3</v>
      </c>
      <c r="F900" s="23">
        <f t="shared" ref="F900:V900" ca="1" si="628">F892/$D$897</f>
        <v>4.6119391160735608E-5</v>
      </c>
      <c r="G900" s="23">
        <f t="shared" ca="1" si="628"/>
        <v>-1.1113859798695751E-4</v>
      </c>
      <c r="H900" s="23">
        <f t="shared" ca="1" si="628"/>
        <v>-8.0466187501931995E-6</v>
      </c>
      <c r="I900" s="23">
        <f t="shared" ca="1" si="628"/>
        <v>1.0884337328204962E-5</v>
      </c>
      <c r="J900" s="23">
        <f t="shared" ca="1" si="628"/>
        <v>-8.6080633588996443E-5</v>
      </c>
      <c r="K900" s="23">
        <f t="shared" ca="1" si="628"/>
        <v>4.9471230843812542E-8</v>
      </c>
      <c r="L900" s="23">
        <f t="shared" ca="1" si="628"/>
        <v>-1.5596362405013792E-5</v>
      </c>
      <c r="M900" s="23">
        <f t="shared" ca="1" si="628"/>
        <v>0</v>
      </c>
      <c r="N900" s="23">
        <f t="shared" ca="1" si="628"/>
        <v>-1.8910411719591732E-5</v>
      </c>
      <c r="O900" s="23">
        <f t="shared" ca="1" si="628"/>
        <v>-1.9583155199621267E-4</v>
      </c>
      <c r="P900" s="23">
        <f t="shared" ca="1" si="628"/>
        <v>-1.2506696061814464E-3</v>
      </c>
      <c r="Q900" s="23">
        <f t="shared" ca="1" si="628"/>
        <v>0</v>
      </c>
      <c r="R900" s="23">
        <f t="shared" ca="1" si="628"/>
        <v>-8.2527853437439023E-5</v>
      </c>
      <c r="S900" s="23">
        <f t="shared" ca="1" si="628"/>
        <v>-2.2050532100137822E-6</v>
      </c>
      <c r="T900" s="23">
        <f t="shared" ca="1" si="628"/>
        <v>9.0843209057249792E-7</v>
      </c>
      <c r="U900" s="23">
        <f t="shared" ca="1" si="628"/>
        <v>8.500292018277877E-6</v>
      </c>
      <c r="V900" s="23">
        <f t="shared" ca="1" si="628"/>
        <v>1.9932815947235177E-6</v>
      </c>
    </row>
    <row r="901" spans="1:51">
      <c r="A901" s="18" t="str">
        <f t="shared" si="626"/>
        <v>RSALE</v>
      </c>
      <c r="B901" s="18" t="str">
        <f>$B$8</f>
        <v>DISTPRI</v>
      </c>
      <c r="C901" s="23"/>
      <c r="D901" s="23">
        <f t="shared" ca="1" si="624"/>
        <v>0.11796406755398563</v>
      </c>
      <c r="E901" s="23">
        <f ca="1">E893/$D$897</f>
        <v>6.7126486243317504E-2</v>
      </c>
      <c r="F901" s="23">
        <f t="shared" ref="F901:V901" ca="1" si="629">F893/$D$897</f>
        <v>5.378406635124431E-3</v>
      </c>
      <c r="G901" s="23">
        <f t="shared" ca="1" si="629"/>
        <v>1.7800393211403063E-2</v>
      </c>
      <c r="H901" s="23">
        <f t="shared" ca="1" si="629"/>
        <v>5.064066143123287E-4</v>
      </c>
      <c r="I901" s="23">
        <f t="shared" ca="1" si="629"/>
        <v>0</v>
      </c>
      <c r="J901" s="23">
        <f t="shared" ca="1" si="629"/>
        <v>1.3459556833509301E-2</v>
      </c>
      <c r="K901" s="23">
        <f t="shared" ca="1" si="629"/>
        <v>2.6137567555314604E-3</v>
      </c>
      <c r="L901" s="23">
        <f t="shared" ca="1" si="629"/>
        <v>0</v>
      </c>
      <c r="M901" s="23">
        <f t="shared" ca="1" si="629"/>
        <v>0</v>
      </c>
      <c r="N901" s="23">
        <f t="shared" ca="1" si="629"/>
        <v>3.6576968150913797E-4</v>
      </c>
      <c r="O901" s="23">
        <f t="shared" ca="1" si="629"/>
        <v>6.6158279693944912E-3</v>
      </c>
      <c r="P901" s="23">
        <f t="shared" ca="1" si="629"/>
        <v>0</v>
      </c>
      <c r="Q901" s="23">
        <f t="shared" ca="1" si="629"/>
        <v>0</v>
      </c>
      <c r="R901" s="23">
        <f t="shared" ca="1" si="629"/>
        <v>3.6631735010798335E-3</v>
      </c>
      <c r="S901" s="23">
        <f t="shared" ca="1" si="629"/>
        <v>5.5465290698531529E-5</v>
      </c>
      <c r="T901" s="23">
        <f t="shared" ca="1" si="629"/>
        <v>6.3584124754355372E-5</v>
      </c>
      <c r="U901" s="23">
        <f t="shared" ca="1" si="629"/>
        <v>2.5931973216792117E-4</v>
      </c>
      <c r="V901" s="23">
        <f t="shared" ca="1" si="629"/>
        <v>5.5920961183284495E-5</v>
      </c>
    </row>
    <row r="902" spans="1:51">
      <c r="A902" s="18" t="str">
        <f t="shared" si="626"/>
        <v>RSALE</v>
      </c>
      <c r="B902" s="18" t="str">
        <f>$B$9</f>
        <v>DISTSEC</v>
      </c>
      <c r="C902" s="23"/>
      <c r="D902" s="23">
        <f t="shared" ca="1" si="624"/>
        <v>5.0160178046241718E-2</v>
      </c>
      <c r="E902" s="23">
        <f ca="1">E894/$D$897</f>
        <v>3.18652741414562E-2</v>
      </c>
      <c r="F902" s="23">
        <f t="shared" ref="F902:V902" ca="1" si="630">F894/$D$897</f>
        <v>2.8317896478336421E-3</v>
      </c>
      <c r="G902" s="23">
        <f t="shared" ca="1" si="630"/>
        <v>7.7046777518031771E-3</v>
      </c>
      <c r="H902" s="23">
        <f t="shared" ca="1" si="630"/>
        <v>0</v>
      </c>
      <c r="I902" s="23">
        <f t="shared" ca="1" si="630"/>
        <v>0</v>
      </c>
      <c r="J902" s="23">
        <f t="shared" ca="1" si="630"/>
        <v>4.9477510506872272E-3</v>
      </c>
      <c r="K902" s="23">
        <f t="shared" ca="1" si="630"/>
        <v>0</v>
      </c>
      <c r="L902" s="23">
        <f t="shared" ca="1" si="630"/>
        <v>0</v>
      </c>
      <c r="M902" s="23">
        <f t="shared" ca="1" si="630"/>
        <v>0</v>
      </c>
      <c r="N902" s="23">
        <f t="shared" ca="1" si="630"/>
        <v>9.8387228407746227E-5</v>
      </c>
      <c r="O902" s="23">
        <f t="shared" ca="1" si="630"/>
        <v>0</v>
      </c>
      <c r="P902" s="23">
        <f t="shared" ca="1" si="630"/>
        <v>0</v>
      </c>
      <c r="Q902" s="23">
        <f t="shared" ca="1" si="630"/>
        <v>0</v>
      </c>
      <c r="R902" s="23">
        <f t="shared" ca="1" si="630"/>
        <v>1.6277802491727585E-3</v>
      </c>
      <c r="S902" s="23">
        <f t="shared" ca="1" si="630"/>
        <v>0</v>
      </c>
      <c r="T902" s="23">
        <f t="shared" ca="1" si="630"/>
        <v>2.2314960498290861E-5</v>
      </c>
      <c r="U902" s="23">
        <f t="shared" ca="1" si="630"/>
        <v>9.1284360420131147E-4</v>
      </c>
      <c r="V902" s="23">
        <f t="shared" ca="1" si="630"/>
        <v>1.4935941218136928E-4</v>
      </c>
    </row>
    <row r="903" spans="1:51">
      <c r="A903" s="18" t="str">
        <f t="shared" si="626"/>
        <v>RSALE</v>
      </c>
      <c r="B903" s="18" t="str">
        <f>$B$10</f>
        <v>ENERGY</v>
      </c>
      <c r="C903" s="23"/>
      <c r="D903" s="23">
        <f t="shared" ca="1" si="624"/>
        <v>0.38115185642094429</v>
      </c>
      <c r="E903" s="23">
        <f t="shared" ref="E903:V903" ca="1" si="631">E895/$D$897</f>
        <v>0.14504219420977224</v>
      </c>
      <c r="F903" s="23">
        <f t="shared" ca="1" si="631"/>
        <v>9.2461404982783473E-3</v>
      </c>
      <c r="G903" s="23">
        <f t="shared" ca="1" si="631"/>
        <v>3.1070808195692568E-2</v>
      </c>
      <c r="H903" s="23">
        <f t="shared" ca="1" si="631"/>
        <v>8.934775435463228E-4</v>
      </c>
      <c r="I903" s="23">
        <f t="shared" ca="1" si="631"/>
        <v>4.2560880939747344E-5</v>
      </c>
      <c r="J903" s="23">
        <f t="shared" ca="1" si="631"/>
        <v>2.8866416684250058E-2</v>
      </c>
      <c r="K903" s="23">
        <f t="shared" ca="1" si="631"/>
        <v>5.4265984742220795E-3</v>
      </c>
      <c r="L903" s="23">
        <f t="shared" ca="1" si="631"/>
        <v>2.3926603450405565E-3</v>
      </c>
      <c r="M903" s="23">
        <f t="shared" ca="1" si="631"/>
        <v>1.1087133109219603E-4</v>
      </c>
      <c r="N903" s="23">
        <f t="shared" ca="1" si="631"/>
        <v>1.0790418742537551E-3</v>
      </c>
      <c r="O903" s="23">
        <f t="shared" ca="1" si="631"/>
        <v>1.8534337733691408E-2</v>
      </c>
      <c r="P903" s="23">
        <f t="shared" ca="1" si="631"/>
        <v>0.10705474673729309</v>
      </c>
      <c r="Q903" s="23">
        <f t="shared" ca="1" si="631"/>
        <v>1.9531134789902631E-2</v>
      </c>
      <c r="R903" s="23">
        <f t="shared" ca="1" si="631"/>
        <v>7.6876927123130934E-3</v>
      </c>
      <c r="S903" s="23">
        <f t="shared" ca="1" si="631"/>
        <v>1.2506245816809553E-4</v>
      </c>
      <c r="T903" s="23">
        <f t="shared" ca="1" si="631"/>
        <v>1.4180618968744502E-4</v>
      </c>
      <c r="U903" s="23">
        <f t="shared" ca="1" si="631"/>
        <v>3.3112626591824939E-3</v>
      </c>
      <c r="V903" s="23">
        <f t="shared" ca="1" si="631"/>
        <v>5.9504310361822648E-4</v>
      </c>
    </row>
    <row r="904" spans="1:51">
      <c r="A904" s="18" t="str">
        <f t="shared" si="626"/>
        <v>RSALE</v>
      </c>
      <c r="B904" s="18" t="str">
        <f>$B$11</f>
        <v>CUSTOMER</v>
      </c>
      <c r="C904" s="23"/>
      <c r="D904" s="23">
        <f t="shared" ca="1" si="624"/>
        <v>4.5004031063716851E-2</v>
      </c>
      <c r="E904" s="23">
        <f ca="1">E896/$D$897</f>
        <v>2.1283432245109469E-2</v>
      </c>
      <c r="F904" s="23">
        <f t="shared" ref="F904:V904" ca="1" si="632">F896/$D$897</f>
        <v>6.2063958391018583E-3</v>
      </c>
      <c r="G904" s="23">
        <f t="shared" ca="1" si="632"/>
        <v>1.648819910508316E-3</v>
      </c>
      <c r="H904" s="23">
        <f t="shared" ca="1" si="632"/>
        <v>4.0161951961639687E-4</v>
      </c>
      <c r="I904" s="23">
        <f ca="1">I896/$D$897</f>
        <v>1.0153123822291169E-4</v>
      </c>
      <c r="J904" s="23">
        <f t="shared" ca="1" si="632"/>
        <v>4.1039407436442658E-4</v>
      </c>
      <c r="K904" s="23">
        <f t="shared" ca="1" si="632"/>
        <v>1.2228810829534903E-4</v>
      </c>
      <c r="L904" s="23">
        <f t="shared" ca="1" si="632"/>
        <v>2.3761526497606696E-4</v>
      </c>
      <c r="M904" s="23">
        <f t="shared" ca="1" si="632"/>
        <v>4.0044379691583131E-5</v>
      </c>
      <c r="N904" s="23">
        <f t="shared" ca="1" si="632"/>
        <v>2.2146177271390404E-6</v>
      </c>
      <c r="O904" s="23">
        <f t="shared" ca="1" si="632"/>
        <v>6.0140254375707974E-5</v>
      </c>
      <c r="P904" s="23">
        <f t="shared" ca="1" si="632"/>
        <v>3.1737009909097173E-4</v>
      </c>
      <c r="Q904" s="23">
        <f t="shared" ca="1" si="632"/>
        <v>4.7956065405859968E-5</v>
      </c>
      <c r="R904" s="23">
        <f t="shared" ca="1" si="632"/>
        <v>1.0282881273684913E-4</v>
      </c>
      <c r="S904" s="23">
        <f t="shared" ca="1" si="632"/>
        <v>1.6446206621945214E-6</v>
      </c>
      <c r="T904" s="23">
        <f t="shared" ca="1" si="632"/>
        <v>2.7475112808832946E-6</v>
      </c>
      <c r="U904" s="23">
        <f t="shared" ca="1" si="632"/>
        <v>1.2000209434443443E-2</v>
      </c>
      <c r="V904" s="23">
        <f t="shared" ca="1" si="632"/>
        <v>2.0167790681074292E-3</v>
      </c>
    </row>
    <row r="905" spans="1:51">
      <c r="A905" s="18" t="str">
        <f t="shared" si="626"/>
        <v>RSALE</v>
      </c>
      <c r="B905" s="18" t="str">
        <f>$B$12</f>
        <v>TOTAL</v>
      </c>
      <c r="C905" s="23"/>
      <c r="D905" s="23">
        <f t="shared" ca="1" si="624"/>
        <v>1.0000000000000002</v>
      </c>
      <c r="E905" s="23">
        <f ca="1">E897/$D$897</f>
        <v>0.43223777526660873</v>
      </c>
      <c r="F905" s="23">
        <f t="shared" ref="F905:V905" ca="1" si="633">F897/$D$897</f>
        <v>3.7217344851764957E-2</v>
      </c>
      <c r="G905" s="23">
        <f t="shared" ca="1" si="633"/>
        <v>0.10341893113560642</v>
      </c>
      <c r="H905" s="23">
        <f t="shared" ca="1" si="633"/>
        <v>3.1085488670032939E-3</v>
      </c>
      <c r="I905" s="23">
        <f t="shared" ca="1" si="633"/>
        <v>3.1887396764926118E-4</v>
      </c>
      <c r="J905" s="23">
        <f t="shared" ca="1" si="633"/>
        <v>8.2319460162346425E-2</v>
      </c>
      <c r="K905" s="23">
        <f t="shared" ca="1" si="633"/>
        <v>1.4884591078310645E-2</v>
      </c>
      <c r="L905" s="23">
        <f t="shared" ca="1" si="633"/>
        <v>5.4505788975658977E-3</v>
      </c>
      <c r="M905" s="23">
        <f t="shared" ca="1" si="633"/>
        <v>2.7392415998168669E-4</v>
      </c>
      <c r="N905" s="23">
        <f t="shared" ca="1" si="633"/>
        <v>2.479377778140183E-3</v>
      </c>
      <c r="O905" s="23">
        <f t="shared" ca="1" si="633"/>
        <v>4.2218375585955537E-2</v>
      </c>
      <c r="P905" s="23">
        <f t="shared" ca="1" si="633"/>
        <v>0.19930143679407616</v>
      </c>
      <c r="Q905" s="23">
        <f t="shared" ca="1" si="633"/>
        <v>3.4021340600365831E-2</v>
      </c>
      <c r="R905" s="23">
        <f t="shared" ca="1" si="633"/>
        <v>2.2719391038694071E-2</v>
      </c>
      <c r="S905" s="23">
        <f t="shared" ca="1" si="633"/>
        <v>3.2945828900368251E-4</v>
      </c>
      <c r="T905" s="23">
        <f t="shared" ca="1" si="633"/>
        <v>3.8935997822871411E-4</v>
      </c>
      <c r="U905" s="23">
        <f t="shared" ca="1" si="633"/>
        <v>1.6492135722013447E-2</v>
      </c>
      <c r="V905" s="23">
        <f t="shared" ca="1" si="633"/>
        <v>2.8190958266850336E-3</v>
      </c>
    </row>
    <row r="906" spans="1:51" ht="13.2">
      <c r="D906" s="60"/>
      <c r="E906" s="62"/>
      <c r="F906" s="62"/>
      <c r="G906" s="62"/>
      <c r="H906" s="62"/>
      <c r="I906" s="62"/>
      <c r="J906" s="62"/>
      <c r="K906" s="62"/>
      <c r="L906" s="62"/>
      <c r="M906" s="62"/>
      <c r="N906" s="62"/>
      <c r="O906" s="62"/>
      <c r="P906" s="62"/>
      <c r="Q906" s="62"/>
      <c r="R906" s="62"/>
      <c r="S906" s="62"/>
      <c r="T906" s="62"/>
      <c r="U906" s="62"/>
      <c r="V906" s="62"/>
      <c r="W906" s="62"/>
      <c r="X906" s="62"/>
      <c r="Y906" s="62"/>
      <c r="Z906" s="62"/>
      <c r="AA906" s="62"/>
      <c r="AB906" s="62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</row>
    <row r="907" spans="1:51">
      <c r="D907" s="26"/>
    </row>
    <row r="908" spans="1:51">
      <c r="A908" s="18" t="s">
        <v>550</v>
      </c>
    </row>
    <row r="909" spans="1:51" ht="12">
      <c r="A909" s="38" t="s">
        <v>196</v>
      </c>
      <c r="B909" s="18" t="str">
        <f>$B$5</f>
        <v>PRODUCTION</v>
      </c>
      <c r="D909" s="23">
        <f t="shared" ref="D909:V909" si="634">+D155</f>
        <v>0</v>
      </c>
      <c r="E909" s="23">
        <f t="shared" si="634"/>
        <v>0</v>
      </c>
      <c r="F909" s="23">
        <f t="shared" si="634"/>
        <v>0</v>
      </c>
      <c r="G909" s="23">
        <f t="shared" si="634"/>
        <v>0</v>
      </c>
      <c r="H909" s="23">
        <f t="shared" si="634"/>
        <v>0</v>
      </c>
      <c r="I909" s="23">
        <f t="shared" si="634"/>
        <v>0</v>
      </c>
      <c r="J909" s="23">
        <f t="shared" si="634"/>
        <v>0</v>
      </c>
      <c r="K909" s="23">
        <f t="shared" si="634"/>
        <v>0</v>
      </c>
      <c r="L909" s="23">
        <f t="shared" si="634"/>
        <v>0</v>
      </c>
      <c r="M909" s="23">
        <f t="shared" si="634"/>
        <v>0</v>
      </c>
      <c r="N909" s="23">
        <f t="shared" si="634"/>
        <v>0</v>
      </c>
      <c r="O909" s="23">
        <f t="shared" si="634"/>
        <v>0</v>
      </c>
      <c r="P909" s="23">
        <f t="shared" si="634"/>
        <v>0</v>
      </c>
      <c r="Q909" s="23">
        <f t="shared" si="634"/>
        <v>0</v>
      </c>
      <c r="R909" s="23">
        <f t="shared" si="634"/>
        <v>0</v>
      </c>
      <c r="S909" s="23">
        <f t="shared" si="634"/>
        <v>0</v>
      </c>
      <c r="T909" s="23">
        <f t="shared" si="634"/>
        <v>0</v>
      </c>
      <c r="U909" s="23">
        <f t="shared" si="634"/>
        <v>0</v>
      </c>
      <c r="V909" s="23">
        <f t="shared" si="634"/>
        <v>0</v>
      </c>
    </row>
    <row r="910" spans="1:51">
      <c r="B910" s="18" t="str">
        <f>$B$6</f>
        <v>BULKTRAN</v>
      </c>
      <c r="D910" s="23">
        <f t="shared" ref="D910:V910" si="635">+D156</f>
        <v>0</v>
      </c>
      <c r="E910" s="23">
        <f t="shared" si="635"/>
        <v>0</v>
      </c>
      <c r="F910" s="23">
        <f t="shared" si="635"/>
        <v>0</v>
      </c>
      <c r="G910" s="23">
        <f t="shared" si="635"/>
        <v>0</v>
      </c>
      <c r="H910" s="23">
        <f t="shared" si="635"/>
        <v>0</v>
      </c>
      <c r="I910" s="23">
        <f t="shared" si="635"/>
        <v>0</v>
      </c>
      <c r="J910" s="23">
        <f t="shared" si="635"/>
        <v>0</v>
      </c>
      <c r="K910" s="23">
        <f t="shared" si="635"/>
        <v>0</v>
      </c>
      <c r="L910" s="23">
        <f t="shared" si="635"/>
        <v>0</v>
      </c>
      <c r="M910" s="23">
        <f t="shared" si="635"/>
        <v>0</v>
      </c>
      <c r="N910" s="23">
        <f t="shared" si="635"/>
        <v>0</v>
      </c>
      <c r="O910" s="23">
        <f t="shared" si="635"/>
        <v>0</v>
      </c>
      <c r="P910" s="23">
        <f t="shared" si="635"/>
        <v>0</v>
      </c>
      <c r="Q910" s="23">
        <f t="shared" si="635"/>
        <v>0</v>
      </c>
      <c r="R910" s="23">
        <f t="shared" si="635"/>
        <v>0</v>
      </c>
      <c r="S910" s="23">
        <f t="shared" si="635"/>
        <v>0</v>
      </c>
      <c r="T910" s="23">
        <f t="shared" si="635"/>
        <v>0</v>
      </c>
      <c r="U910" s="23">
        <f t="shared" si="635"/>
        <v>0</v>
      </c>
      <c r="V910" s="23">
        <f t="shared" si="635"/>
        <v>0</v>
      </c>
    </row>
    <row r="911" spans="1:51">
      <c r="B911" s="18" t="str">
        <f>$B$7</f>
        <v>SUBTRAN</v>
      </c>
      <c r="D911" s="23">
        <f t="shared" ref="D911:V911" si="636">+D157</f>
        <v>0</v>
      </c>
      <c r="E911" s="23">
        <f t="shared" si="636"/>
        <v>0</v>
      </c>
      <c r="F911" s="23">
        <f t="shared" si="636"/>
        <v>0</v>
      </c>
      <c r="G911" s="23">
        <f t="shared" si="636"/>
        <v>0</v>
      </c>
      <c r="H911" s="23">
        <f t="shared" si="636"/>
        <v>0</v>
      </c>
      <c r="I911" s="23">
        <f t="shared" si="636"/>
        <v>0</v>
      </c>
      <c r="J911" s="23">
        <f t="shared" si="636"/>
        <v>0</v>
      </c>
      <c r="K911" s="23">
        <f t="shared" si="636"/>
        <v>0</v>
      </c>
      <c r="L911" s="23">
        <f t="shared" si="636"/>
        <v>0</v>
      </c>
      <c r="M911" s="23">
        <f t="shared" si="636"/>
        <v>0</v>
      </c>
      <c r="N911" s="23">
        <f t="shared" si="636"/>
        <v>0</v>
      </c>
      <c r="O911" s="23">
        <f t="shared" si="636"/>
        <v>0</v>
      </c>
      <c r="P911" s="23">
        <f t="shared" si="636"/>
        <v>0</v>
      </c>
      <c r="Q911" s="23">
        <f t="shared" si="636"/>
        <v>0</v>
      </c>
      <c r="R911" s="23">
        <f t="shared" si="636"/>
        <v>0</v>
      </c>
      <c r="S911" s="23">
        <f t="shared" si="636"/>
        <v>0</v>
      </c>
      <c r="T911" s="23">
        <f t="shared" si="636"/>
        <v>0</v>
      </c>
      <c r="U911" s="23">
        <f t="shared" si="636"/>
        <v>0</v>
      </c>
      <c r="V911" s="23">
        <f t="shared" si="636"/>
        <v>0</v>
      </c>
    </row>
    <row r="912" spans="1:51">
      <c r="B912" s="18" t="str">
        <f>$B$8</f>
        <v>DISTPRI</v>
      </c>
      <c r="D912" s="23">
        <f t="shared" ref="D912:V912" si="637">+D158</f>
        <v>0</v>
      </c>
      <c r="E912" s="23">
        <f t="shared" si="637"/>
        <v>0</v>
      </c>
      <c r="F912" s="23">
        <f t="shared" si="637"/>
        <v>0</v>
      </c>
      <c r="G912" s="23">
        <f t="shared" si="637"/>
        <v>0</v>
      </c>
      <c r="H912" s="23">
        <f t="shared" si="637"/>
        <v>0</v>
      </c>
      <c r="I912" s="23">
        <f t="shared" si="637"/>
        <v>0</v>
      </c>
      <c r="J912" s="23">
        <f t="shared" si="637"/>
        <v>0</v>
      </c>
      <c r="K912" s="23">
        <f t="shared" si="637"/>
        <v>0</v>
      </c>
      <c r="L912" s="23">
        <f t="shared" si="637"/>
        <v>0</v>
      </c>
      <c r="M912" s="23">
        <f t="shared" si="637"/>
        <v>0</v>
      </c>
      <c r="N912" s="23">
        <f t="shared" si="637"/>
        <v>0</v>
      </c>
      <c r="O912" s="23">
        <f t="shared" si="637"/>
        <v>0</v>
      </c>
      <c r="P912" s="23">
        <f t="shared" si="637"/>
        <v>0</v>
      </c>
      <c r="Q912" s="23">
        <f t="shared" si="637"/>
        <v>0</v>
      </c>
      <c r="R912" s="23">
        <f t="shared" si="637"/>
        <v>0</v>
      </c>
      <c r="S912" s="23">
        <f t="shared" si="637"/>
        <v>0</v>
      </c>
      <c r="T912" s="23">
        <f t="shared" si="637"/>
        <v>0</v>
      </c>
      <c r="U912" s="23">
        <f t="shared" si="637"/>
        <v>0</v>
      </c>
      <c r="V912" s="23">
        <f t="shared" si="637"/>
        <v>0</v>
      </c>
    </row>
    <row r="913" spans="1:22">
      <c r="B913" s="18" t="str">
        <f>$B$9</f>
        <v>DISTSEC</v>
      </c>
      <c r="D913" s="23">
        <f t="shared" ref="D913:V913" si="638">+D159</f>
        <v>0</v>
      </c>
      <c r="E913" s="23">
        <f t="shared" si="638"/>
        <v>0</v>
      </c>
      <c r="F913" s="23">
        <f t="shared" si="638"/>
        <v>0</v>
      </c>
      <c r="G913" s="23">
        <f t="shared" si="638"/>
        <v>0</v>
      </c>
      <c r="H913" s="23">
        <f t="shared" si="638"/>
        <v>0</v>
      </c>
      <c r="I913" s="23">
        <f t="shared" si="638"/>
        <v>0</v>
      </c>
      <c r="J913" s="23">
        <f t="shared" si="638"/>
        <v>0</v>
      </c>
      <c r="K913" s="23">
        <f t="shared" si="638"/>
        <v>0</v>
      </c>
      <c r="L913" s="23">
        <f t="shared" si="638"/>
        <v>0</v>
      </c>
      <c r="M913" s="23">
        <f t="shared" si="638"/>
        <v>0</v>
      </c>
      <c r="N913" s="23">
        <f t="shared" si="638"/>
        <v>0</v>
      </c>
      <c r="O913" s="23">
        <f t="shared" si="638"/>
        <v>0</v>
      </c>
      <c r="P913" s="23">
        <f t="shared" si="638"/>
        <v>0</v>
      </c>
      <c r="Q913" s="23">
        <f t="shared" si="638"/>
        <v>0</v>
      </c>
      <c r="R913" s="23">
        <f t="shared" si="638"/>
        <v>0</v>
      </c>
      <c r="S913" s="23">
        <f t="shared" si="638"/>
        <v>0</v>
      </c>
      <c r="T913" s="23">
        <f t="shared" si="638"/>
        <v>0</v>
      </c>
      <c r="U913" s="23">
        <f t="shared" si="638"/>
        <v>0</v>
      </c>
      <c r="V913" s="23">
        <f t="shared" si="638"/>
        <v>0</v>
      </c>
    </row>
    <row r="914" spans="1:22">
      <c r="B914" s="18" t="str">
        <f>$B$10</f>
        <v>ENERGY</v>
      </c>
      <c r="D914" s="23">
        <f t="shared" ref="D914:V914" si="639">+D160</f>
        <v>0</v>
      </c>
      <c r="E914" s="23">
        <f t="shared" si="639"/>
        <v>0</v>
      </c>
      <c r="F914" s="23">
        <f t="shared" si="639"/>
        <v>0</v>
      </c>
      <c r="G914" s="23">
        <f t="shared" si="639"/>
        <v>0</v>
      </c>
      <c r="H914" s="23">
        <f t="shared" si="639"/>
        <v>0</v>
      </c>
      <c r="I914" s="23">
        <f t="shared" si="639"/>
        <v>0</v>
      </c>
      <c r="J914" s="23">
        <f t="shared" si="639"/>
        <v>0</v>
      </c>
      <c r="K914" s="23">
        <f t="shared" si="639"/>
        <v>0</v>
      </c>
      <c r="L914" s="23">
        <f t="shared" si="639"/>
        <v>0</v>
      </c>
      <c r="M914" s="23">
        <f t="shared" si="639"/>
        <v>0</v>
      </c>
      <c r="N914" s="23">
        <f t="shared" si="639"/>
        <v>0</v>
      </c>
      <c r="O914" s="23">
        <f t="shared" si="639"/>
        <v>0</v>
      </c>
      <c r="P914" s="23">
        <f t="shared" si="639"/>
        <v>0</v>
      </c>
      <c r="Q914" s="23">
        <f t="shared" si="639"/>
        <v>0</v>
      </c>
      <c r="R914" s="23">
        <f t="shared" si="639"/>
        <v>0</v>
      </c>
      <c r="S914" s="23">
        <f t="shared" si="639"/>
        <v>0</v>
      </c>
      <c r="T914" s="23">
        <f t="shared" si="639"/>
        <v>0</v>
      </c>
      <c r="U914" s="23">
        <f t="shared" si="639"/>
        <v>0</v>
      </c>
      <c r="V914" s="23">
        <f t="shared" si="639"/>
        <v>0</v>
      </c>
    </row>
    <row r="915" spans="1:22">
      <c r="B915" s="18" t="str">
        <f>$B$11</f>
        <v>CUSTOMER</v>
      </c>
      <c r="D915" s="23">
        <f t="shared" ref="D915:V915" si="640">+D161</f>
        <v>1.0000000000000002</v>
      </c>
      <c r="E915" s="23">
        <f t="shared" si="640"/>
        <v>0.72904761832693021</v>
      </c>
      <c r="F915" s="23">
        <f t="shared" si="640"/>
        <v>4.8559350186570129E-2</v>
      </c>
      <c r="G915" s="23">
        <f t="shared" si="640"/>
        <v>8.4198104105450908E-2</v>
      </c>
      <c r="H915" s="23">
        <f t="shared" si="640"/>
        <v>1.0836542470716699E-2</v>
      </c>
      <c r="I915" s="23">
        <f t="shared" si="640"/>
        <v>1.3911752442513622E-2</v>
      </c>
      <c r="J915" s="23">
        <f t="shared" si="640"/>
        <v>3.8272037485045256E-2</v>
      </c>
      <c r="K915" s="23">
        <f t="shared" si="640"/>
        <v>2.0920410113758212E-2</v>
      </c>
      <c r="L915" s="23">
        <f t="shared" si="640"/>
        <v>1.3887423788504919E-2</v>
      </c>
      <c r="M915" s="23">
        <f t="shared" si="640"/>
        <v>0</v>
      </c>
      <c r="N915" s="23">
        <f t="shared" si="640"/>
        <v>0</v>
      </c>
      <c r="O915" s="23">
        <f t="shared" si="640"/>
        <v>1.6131070528881481E-2</v>
      </c>
      <c r="P915" s="23">
        <f t="shared" si="640"/>
        <v>1.0665220316204397E-2</v>
      </c>
      <c r="Q915" s="23">
        <f t="shared" si="640"/>
        <v>8.0602760375243949E-3</v>
      </c>
      <c r="R915" s="23">
        <f t="shared" si="640"/>
        <v>1.074925443837132E-3</v>
      </c>
      <c r="S915" s="23">
        <f t="shared" si="640"/>
        <v>0</v>
      </c>
      <c r="T915" s="23">
        <f t="shared" si="640"/>
        <v>0</v>
      </c>
      <c r="U915" s="23">
        <f t="shared" si="640"/>
        <v>4.4352687540626578E-3</v>
      </c>
      <c r="V915" s="23">
        <f t="shared" si="640"/>
        <v>0</v>
      </c>
    </row>
    <row r="916" spans="1:22">
      <c r="B916" s="18" t="str">
        <f>$B$12</f>
        <v>TOTAL</v>
      </c>
      <c r="D916" s="23">
        <f t="shared" ref="D916:V916" si="641">+D162</f>
        <v>1.0000000000000002</v>
      </c>
      <c r="E916" s="23">
        <f t="shared" si="641"/>
        <v>0.72904761832693021</v>
      </c>
      <c r="F916" s="23">
        <f t="shared" si="641"/>
        <v>4.8559350186570129E-2</v>
      </c>
      <c r="G916" s="23">
        <f t="shared" si="641"/>
        <v>8.4198104105450908E-2</v>
      </c>
      <c r="H916" s="23">
        <f t="shared" si="641"/>
        <v>1.0836542470716699E-2</v>
      </c>
      <c r="I916" s="23">
        <f t="shared" si="641"/>
        <v>1.3911752442513622E-2</v>
      </c>
      <c r="J916" s="23">
        <f t="shared" si="641"/>
        <v>3.8272037485045256E-2</v>
      </c>
      <c r="K916" s="23">
        <f t="shared" si="641"/>
        <v>2.0920410113758212E-2</v>
      </c>
      <c r="L916" s="23">
        <f t="shared" si="641"/>
        <v>1.3887423788504919E-2</v>
      </c>
      <c r="M916" s="23">
        <f t="shared" si="641"/>
        <v>0</v>
      </c>
      <c r="N916" s="23">
        <f t="shared" si="641"/>
        <v>0</v>
      </c>
      <c r="O916" s="23">
        <f t="shared" si="641"/>
        <v>1.6131070528881481E-2</v>
      </c>
      <c r="P916" s="23">
        <f t="shared" si="641"/>
        <v>1.0665220316204397E-2</v>
      </c>
      <c r="Q916" s="23">
        <f t="shared" si="641"/>
        <v>8.0602760375243949E-3</v>
      </c>
      <c r="R916" s="23">
        <f t="shared" si="641"/>
        <v>1.074925443837132E-3</v>
      </c>
      <c r="S916" s="23">
        <f t="shared" si="641"/>
        <v>0</v>
      </c>
      <c r="T916" s="23">
        <f t="shared" si="641"/>
        <v>0</v>
      </c>
      <c r="U916" s="23">
        <f t="shared" si="641"/>
        <v>4.4352687540626578E-3</v>
      </c>
      <c r="V916" s="23">
        <f t="shared" si="641"/>
        <v>0</v>
      </c>
    </row>
    <row r="917" spans="1:22" ht="12">
      <c r="A917" s="38" t="s">
        <v>74</v>
      </c>
      <c r="B917" s="18" t="str">
        <f>$B$5</f>
        <v>PRODUCTION</v>
      </c>
      <c r="D917" s="23">
        <f t="shared" ref="D917:V917" ca="1" si="642">+D498</f>
        <v>0.38515569475772504</v>
      </c>
      <c r="E917" s="23">
        <f t="shared" ca="1" si="642"/>
        <v>0.18972114391526523</v>
      </c>
      <c r="F917" s="23">
        <f t="shared" ca="1" si="642"/>
        <v>9.3785940598724461E-3</v>
      </c>
      <c r="G917" s="23">
        <f t="shared" ca="1" si="642"/>
        <v>3.4353252546722446E-2</v>
      </c>
      <c r="H917" s="23">
        <f t="shared" ca="1" si="642"/>
        <v>1.0813184224606619E-3</v>
      </c>
      <c r="I917" s="23">
        <f t="shared" ca="1" si="642"/>
        <v>1.0140258162064256E-4</v>
      </c>
      <c r="J917" s="23">
        <f t="shared" ca="1" si="642"/>
        <v>2.6113815953686521E-2</v>
      </c>
      <c r="K917" s="23">
        <f t="shared" ca="1" si="642"/>
        <v>4.8657647107320338E-3</v>
      </c>
      <c r="L917" s="23">
        <f t="shared" ca="1" si="642"/>
        <v>2.1987484722385559E-3</v>
      </c>
      <c r="M917" s="23">
        <f t="shared" ca="1" si="642"/>
        <v>9.8875261015791722E-5</v>
      </c>
      <c r="N917" s="23">
        <f t="shared" ca="1" si="642"/>
        <v>9.1222247759146591E-4</v>
      </c>
      <c r="O917" s="23">
        <f t="shared" ca="1" si="642"/>
        <v>1.4928365419637433E-2</v>
      </c>
      <c r="P917" s="23">
        <f t="shared" ca="1" si="642"/>
        <v>7.8896830706625606E-2</v>
      </c>
      <c r="Q917" s="23">
        <f t="shared" ca="1" si="642"/>
        <v>1.4247459968721373E-2</v>
      </c>
      <c r="R917" s="23">
        <f t="shared" ca="1" si="642"/>
        <v>8.019511441960404E-3</v>
      </c>
      <c r="S917" s="23">
        <f t="shared" ca="1" si="642"/>
        <v>1.3432375122958613E-4</v>
      </c>
      <c r="T917" s="23">
        <f t="shared" ca="1" si="642"/>
        <v>1.0406506834475678E-4</v>
      </c>
      <c r="U917" s="23">
        <f t="shared" ca="1" si="642"/>
        <v>0</v>
      </c>
      <c r="V917" s="23">
        <f t="shared" ca="1" si="642"/>
        <v>0</v>
      </c>
    </row>
    <row r="918" spans="1:22">
      <c r="B918" s="18" t="str">
        <f>$B$6</f>
        <v>BULKTRAN</v>
      </c>
      <c r="D918" s="23">
        <f t="shared" ref="D918:V918" ca="1" si="643">+D499</f>
        <v>0.20414099828362883</v>
      </c>
      <c r="E918" s="23">
        <f t="shared" ca="1" si="643"/>
        <v>0.10055638340940684</v>
      </c>
      <c r="F918" s="23">
        <f t="shared" ca="1" si="643"/>
        <v>4.9708613424074878E-3</v>
      </c>
      <c r="G918" s="23">
        <f t="shared" ca="1" si="643"/>
        <v>1.8207980213271604E-2</v>
      </c>
      <c r="H918" s="23">
        <f t="shared" ca="1" si="643"/>
        <v>5.7312257154201382E-4</v>
      </c>
      <c r="I918" s="23">
        <f t="shared" ca="1" si="643"/>
        <v>5.3745600863038905E-5</v>
      </c>
      <c r="J918" s="23">
        <f t="shared" ca="1" si="643"/>
        <v>1.3840897409380961E-2</v>
      </c>
      <c r="K918" s="23">
        <f t="shared" ca="1" si="643"/>
        <v>2.578962427355275E-3</v>
      </c>
      <c r="L918" s="23">
        <f t="shared" ca="1" si="643"/>
        <v>1.1653851006402137E-3</v>
      </c>
      <c r="M918" s="23">
        <f t="shared" ca="1" si="643"/>
        <v>5.2406065297865523E-5</v>
      </c>
      <c r="N918" s="23">
        <f t="shared" ca="1" si="643"/>
        <v>4.8349799773680241E-4</v>
      </c>
      <c r="O918" s="23">
        <f t="shared" ca="1" si="643"/>
        <v>7.9123623536828582E-3</v>
      </c>
      <c r="P918" s="23">
        <f t="shared" ca="1" si="643"/>
        <v>4.1817057364285475E-2</v>
      </c>
      <c r="Q918" s="23">
        <f t="shared" ca="1" si="643"/>
        <v>7.5514674730445108E-3</v>
      </c>
      <c r="R918" s="23">
        <f t="shared" ca="1" si="643"/>
        <v>4.2505176316776907E-3</v>
      </c>
      <c r="S918" s="23">
        <f t="shared" ca="1" si="643"/>
        <v>7.1194545588786344E-5</v>
      </c>
      <c r="T918" s="23">
        <f t="shared" ca="1" si="643"/>
        <v>5.5156777447405578E-5</v>
      </c>
      <c r="U918" s="23">
        <f t="shared" ca="1" si="643"/>
        <v>0</v>
      </c>
      <c r="V918" s="23">
        <f t="shared" ca="1" si="643"/>
        <v>0</v>
      </c>
    </row>
    <row r="919" spans="1:22">
      <c r="B919" s="18" t="str">
        <f>$B$7</f>
        <v>SUBTRAN</v>
      </c>
      <c r="D919" s="23">
        <f t="shared" ref="D919:V919" ca="1" si="644">+D500</f>
        <v>4.48436487249739E-2</v>
      </c>
      <c r="E919" s="23">
        <f t="shared" ca="1" si="644"/>
        <v>2.1832912110602603E-2</v>
      </c>
      <c r="F919" s="23">
        <f t="shared" ca="1" si="644"/>
        <v>1.053684899297595E-3</v>
      </c>
      <c r="G919" s="23">
        <f t="shared" ca="1" si="644"/>
        <v>3.8332541433177166E-3</v>
      </c>
      <c r="H919" s="23">
        <f t="shared" ca="1" si="644"/>
        <v>1.1840561386255367E-4</v>
      </c>
      <c r="I919" s="23">
        <f t="shared" ca="1" si="644"/>
        <v>1.4746792998325917E-5</v>
      </c>
      <c r="J919" s="23">
        <f t="shared" ca="1" si="644"/>
        <v>2.8960834183298632E-3</v>
      </c>
      <c r="K919" s="23">
        <f t="shared" ca="1" si="644"/>
        <v>5.3837852960355172E-4</v>
      </c>
      <c r="L919" s="23">
        <f t="shared" ca="1" si="644"/>
        <v>3.2034164010197053E-4</v>
      </c>
      <c r="M919" s="23">
        <f t="shared" ca="1" si="644"/>
        <v>0</v>
      </c>
      <c r="N919" s="23">
        <f t="shared" ca="1" si="644"/>
        <v>1.0112626023927271E-4</v>
      </c>
      <c r="O919" s="23">
        <f t="shared" ca="1" si="644"/>
        <v>1.6554946176152261E-3</v>
      </c>
      <c r="P919" s="23">
        <f t="shared" ca="1" si="644"/>
        <v>1.1533306385678127E-2</v>
      </c>
      <c r="Q919" s="23">
        <f t="shared" ca="1" si="644"/>
        <v>0</v>
      </c>
      <c r="R919" s="23">
        <f t="shared" ca="1" si="644"/>
        <v>8.7163626076196038E-4</v>
      </c>
      <c r="S919" s="23">
        <f t="shared" ca="1" si="644"/>
        <v>1.453020014755441E-5</v>
      </c>
      <c r="T919" s="23">
        <f t="shared" ca="1" si="644"/>
        <v>1.1639515094398968E-5</v>
      </c>
      <c r="U919" s="23">
        <f t="shared" ca="1" si="644"/>
        <v>3.9576839601008593E-5</v>
      </c>
      <c r="V919" s="23">
        <f t="shared" ca="1" si="644"/>
        <v>8.5314977221769142E-6</v>
      </c>
    </row>
    <row r="920" spans="1:22">
      <c r="B920" s="18" t="str">
        <f>$B$8</f>
        <v>DISTPRI</v>
      </c>
      <c r="D920" s="23">
        <f t="shared" ref="D920:V920" ca="1" si="645">+D501</f>
        <v>0.20575689192323759</v>
      </c>
      <c r="E920" s="23">
        <f t="shared" ca="1" si="645"/>
        <v>0.13751610651225057</v>
      </c>
      <c r="F920" s="23">
        <f t="shared" ca="1" si="645"/>
        <v>6.4821502701117922E-3</v>
      </c>
      <c r="G920" s="23">
        <f t="shared" ca="1" si="645"/>
        <v>2.353708546212702E-2</v>
      </c>
      <c r="H920" s="23">
        <f t="shared" ca="1" si="645"/>
        <v>7.2741841443989068E-4</v>
      </c>
      <c r="I920" s="23">
        <f t="shared" ca="1" si="645"/>
        <v>0</v>
      </c>
      <c r="J920" s="23">
        <f t="shared" ca="1" si="645"/>
        <v>1.7648700165816624E-2</v>
      </c>
      <c r="K920" s="23">
        <f t="shared" ca="1" si="645"/>
        <v>3.2870715935352807E-3</v>
      </c>
      <c r="L920" s="23">
        <f t="shared" ca="1" si="645"/>
        <v>0</v>
      </c>
      <c r="M920" s="23">
        <f t="shared" ca="1" si="645"/>
        <v>0</v>
      </c>
      <c r="N920" s="23">
        <f t="shared" ca="1" si="645"/>
        <v>6.2916528484420486E-4</v>
      </c>
      <c r="O920" s="23">
        <f t="shared" ca="1" si="645"/>
        <v>1.0147012340324791E-2</v>
      </c>
      <c r="P920" s="23">
        <f t="shared" ca="1" si="645"/>
        <v>0</v>
      </c>
      <c r="Q920" s="23">
        <f t="shared" ca="1" si="645"/>
        <v>0</v>
      </c>
      <c r="R920" s="23">
        <f t="shared" ca="1" si="645"/>
        <v>5.3218941568643702E-3</v>
      </c>
      <c r="S920" s="23">
        <f t="shared" ca="1" si="645"/>
        <v>8.8790027158819446E-5</v>
      </c>
      <c r="T920" s="23">
        <f t="shared" ca="1" si="645"/>
        <v>7.1934799461239078E-5</v>
      </c>
      <c r="U920" s="23">
        <f t="shared" ca="1" si="645"/>
        <v>2.4643862908318444E-4</v>
      </c>
      <c r="V920" s="23">
        <f t="shared" ca="1" si="645"/>
        <v>5.3124267219811269E-5</v>
      </c>
    </row>
    <row r="921" spans="1:22">
      <c r="B921" s="18" t="str">
        <f>$B$9</f>
        <v>DISTSEC</v>
      </c>
      <c r="D921" s="23">
        <f t="shared" ref="D921:V921" ca="1" si="646">+D502</f>
        <v>0.10587946937322461</v>
      </c>
      <c r="E921" s="23">
        <f t="shared" ca="1" si="646"/>
        <v>7.9166232945399831E-2</v>
      </c>
      <c r="F921" s="23">
        <f t="shared" ca="1" si="646"/>
        <v>3.8166293213179429E-3</v>
      </c>
      <c r="G921" s="23">
        <f t="shared" ca="1" si="646"/>
        <v>1.1516361194703459E-2</v>
      </c>
      <c r="H921" s="23">
        <f t="shared" ca="1" si="646"/>
        <v>0</v>
      </c>
      <c r="I921" s="23">
        <f t="shared" ca="1" si="646"/>
        <v>0</v>
      </c>
      <c r="J921" s="23">
        <f t="shared" ca="1" si="646"/>
        <v>7.3382701776841322E-3</v>
      </c>
      <c r="K921" s="23">
        <f t="shared" ca="1" si="646"/>
        <v>0</v>
      </c>
      <c r="L921" s="23">
        <f t="shared" ca="1" si="646"/>
        <v>0</v>
      </c>
      <c r="M921" s="23">
        <f t="shared" ca="1" si="646"/>
        <v>0</v>
      </c>
      <c r="N921" s="23">
        <f t="shared" ca="1" si="646"/>
        <v>1.9841143089406425E-4</v>
      </c>
      <c r="O921" s="23">
        <f t="shared" ca="1" si="646"/>
        <v>0</v>
      </c>
      <c r="P921" s="23">
        <f t="shared" ca="1" si="646"/>
        <v>0</v>
      </c>
      <c r="Q921" s="23">
        <f t="shared" ca="1" si="646"/>
        <v>0</v>
      </c>
      <c r="R921" s="23">
        <f t="shared" ca="1" si="646"/>
        <v>2.7066776070024021E-3</v>
      </c>
      <c r="S921" s="23">
        <f t="shared" ca="1" si="646"/>
        <v>0</v>
      </c>
      <c r="T921" s="23">
        <f t="shared" ca="1" si="646"/>
        <v>2.8087280598433771E-5</v>
      </c>
      <c r="U921" s="23">
        <f t="shared" ca="1" si="646"/>
        <v>9.5367120431912858E-4</v>
      </c>
      <c r="V921" s="23">
        <f t="shared" ca="1" si="646"/>
        <v>1.5512821130519576E-4</v>
      </c>
    </row>
    <row r="922" spans="1:22">
      <c r="B922" s="18" t="str">
        <f>$B$10</f>
        <v>ENERGY</v>
      </c>
      <c r="D922" s="23">
        <f t="shared" ref="D922:V922" ca="1" si="647">+D503</f>
        <v>3.2544046461130678E-3</v>
      </c>
      <c r="E922" s="23">
        <f t="shared" ca="1" si="647"/>
        <v>1.2211407809505535E-3</v>
      </c>
      <c r="F922" s="23">
        <f t="shared" ca="1" si="647"/>
        <v>7.9137813366659071E-5</v>
      </c>
      <c r="G922" s="23">
        <f t="shared" ca="1" si="647"/>
        <v>2.6551594267937002E-4</v>
      </c>
      <c r="H922" s="23">
        <f t="shared" ca="1" si="647"/>
        <v>8.438699441513862E-6</v>
      </c>
      <c r="I922" s="23">
        <f t="shared" ca="1" si="647"/>
        <v>7.7794943833925139E-7</v>
      </c>
      <c r="J922" s="23">
        <f t="shared" ca="1" si="647"/>
        <v>2.4207458975344999E-4</v>
      </c>
      <c r="K922" s="23">
        <f t="shared" ca="1" si="647"/>
        <v>4.4875971021929787E-5</v>
      </c>
      <c r="L922" s="23">
        <f t="shared" ca="1" si="647"/>
        <v>2.0390492590292008E-5</v>
      </c>
      <c r="M922" s="23">
        <f t="shared" ca="1" si="647"/>
        <v>9.4477590145720496E-7</v>
      </c>
      <c r="N922" s="23">
        <f t="shared" ca="1" si="647"/>
        <v>9.276757009781731E-6</v>
      </c>
      <c r="O922" s="23">
        <f t="shared" ca="1" si="647"/>
        <v>1.6288595577121687E-4</v>
      </c>
      <c r="P922" s="23">
        <f t="shared" ca="1" si="647"/>
        <v>9.2479883006279671E-4</v>
      </c>
      <c r="Q922" s="23">
        <f t="shared" ca="1" si="647"/>
        <v>1.7545598266761664E-4</v>
      </c>
      <c r="R922" s="23">
        <f t="shared" ca="1" si="647"/>
        <v>6.5585303332242628E-5</v>
      </c>
      <c r="S922" s="23">
        <f t="shared" ca="1" si="647"/>
        <v>1.067624185143835E-6</v>
      </c>
      <c r="T922" s="23">
        <f t="shared" ca="1" si="647"/>
        <v>1.1908488984271314E-6</v>
      </c>
      <c r="U922" s="23">
        <f t="shared" ca="1" si="647"/>
        <v>2.575051278504545E-5</v>
      </c>
      <c r="V922" s="23">
        <f t="shared" ca="1" si="647"/>
        <v>5.0958162572319816E-6</v>
      </c>
    </row>
    <row r="923" spans="1:22">
      <c r="B923" s="18" t="str">
        <f>$B$11</f>
        <v>CUSTOMER</v>
      </c>
      <c r="D923" s="23">
        <f t="shared" ref="D923:V923" ca="1" si="648">+D504</f>
        <v>5.0968892291097058E-2</v>
      </c>
      <c r="E923" s="23">
        <f t="shared" ca="1" si="648"/>
        <v>2.3835024220517854E-2</v>
      </c>
      <c r="F923" s="23">
        <f t="shared" ca="1" si="648"/>
        <v>6.2443817084900603E-3</v>
      </c>
      <c r="G923" s="23">
        <f t="shared" ca="1" si="648"/>
        <v>1.7726009829915285E-3</v>
      </c>
      <c r="H923" s="23">
        <f t="shared" ca="1" si="648"/>
        <v>5.7218579606343036E-4</v>
      </c>
      <c r="I923" s="23">
        <f t="shared" ca="1" si="648"/>
        <v>9.2877277758168705E-5</v>
      </c>
      <c r="J923" s="23">
        <f t="shared" ca="1" si="648"/>
        <v>5.0303833883301593E-4</v>
      </c>
      <c r="K923" s="23">
        <f t="shared" ca="1" si="648"/>
        <v>1.4895590082622594E-4</v>
      </c>
      <c r="L923" s="23">
        <f t="shared" ca="1" si="648"/>
        <v>3.2356751237611666E-4</v>
      </c>
      <c r="M923" s="23">
        <f t="shared" ca="1" si="648"/>
        <v>5.6858559198897443E-5</v>
      </c>
      <c r="N923" s="23">
        <f t="shared" ca="1" si="648"/>
        <v>3.4622415256613737E-6</v>
      </c>
      <c r="O923" s="23">
        <f t="shared" ca="1" si="648"/>
        <v>8.8372417451341805E-5</v>
      </c>
      <c r="P923" s="23">
        <f t="shared" ca="1" si="648"/>
        <v>4.7584051234829524E-4</v>
      </c>
      <c r="Q923" s="23">
        <f t="shared" ca="1" si="648"/>
        <v>8.5288781272228905E-5</v>
      </c>
      <c r="R923" s="23">
        <f t="shared" ca="1" si="648"/>
        <v>1.3925376355104985E-4</v>
      </c>
      <c r="S923" s="23">
        <f t="shared" ca="1" si="648"/>
        <v>2.5243763203249125E-6</v>
      </c>
      <c r="T923" s="23">
        <f t="shared" ca="1" si="648"/>
        <v>2.6140191769040603E-6</v>
      </c>
      <c r="U923" s="23">
        <f t="shared" ca="1" si="648"/>
        <v>1.4808733421195205E-2</v>
      </c>
      <c r="V923" s="23">
        <f t="shared" ca="1" si="648"/>
        <v>1.81331246120075E-3</v>
      </c>
    </row>
    <row r="924" spans="1:22">
      <c r="B924" s="18" t="str">
        <f>$B$12</f>
        <v>TOTAL</v>
      </c>
      <c r="D924" s="23">
        <f t="shared" ref="D924:V924" ca="1" si="649">+D505</f>
        <v>1.0000000000000002</v>
      </c>
      <c r="E924" s="23">
        <f t="shared" ca="1" si="649"/>
        <v>0.55384894389439354</v>
      </c>
      <c r="F924" s="23">
        <f t="shared" ca="1" si="649"/>
        <v>3.2025439414863986E-2</v>
      </c>
      <c r="G924" s="23">
        <f t="shared" ca="1" si="649"/>
        <v>9.3486050485813155E-2</v>
      </c>
      <c r="H924" s="23">
        <f t="shared" ca="1" si="649"/>
        <v>3.0808895178100642E-3</v>
      </c>
      <c r="I924" s="23">
        <f t="shared" ca="1" si="649"/>
        <v>2.6355020267851534E-4</v>
      </c>
      <c r="J924" s="23">
        <f t="shared" ca="1" si="649"/>
        <v>6.8582880053484577E-2</v>
      </c>
      <c r="K924" s="23">
        <f t="shared" ca="1" si="649"/>
        <v>1.1464009133074295E-2</v>
      </c>
      <c r="L924" s="23">
        <f t="shared" ca="1" si="649"/>
        <v>4.0284332179471487E-3</v>
      </c>
      <c r="M924" s="23">
        <f t="shared" ca="1" si="649"/>
        <v>2.0908466141401189E-4</v>
      </c>
      <c r="N924" s="23">
        <f t="shared" ca="1" si="649"/>
        <v>2.3371624498412531E-3</v>
      </c>
      <c r="O924" s="23">
        <f t="shared" ca="1" si="649"/>
        <v>3.4894493104482865E-2</v>
      </c>
      <c r="P924" s="23">
        <f t="shared" ca="1" si="649"/>
        <v>0.1336478337990003</v>
      </c>
      <c r="Q924" s="23">
        <f t="shared" ca="1" si="649"/>
        <v>2.2059672205705729E-2</v>
      </c>
      <c r="R924" s="23">
        <f t="shared" ca="1" si="649"/>
        <v>2.1375076165150119E-2</v>
      </c>
      <c r="S924" s="23">
        <f t="shared" ca="1" si="649"/>
        <v>3.1243052463021507E-4</v>
      </c>
      <c r="T924" s="23">
        <f t="shared" ca="1" si="649"/>
        <v>2.7468830902156532E-4</v>
      </c>
      <c r="U924" s="23">
        <f t="shared" ca="1" si="649"/>
        <v>1.6074170606983573E-2</v>
      </c>
      <c r="V924" s="23">
        <f t="shared" ca="1" si="649"/>
        <v>2.0351922537051662E-3</v>
      </c>
    </row>
    <row r="925" spans="1:22">
      <c r="A925" s="130" t="s">
        <v>372</v>
      </c>
      <c r="B925" s="18" t="str">
        <f>$B$5</f>
        <v>PRODUCTION</v>
      </c>
      <c r="D925" s="23">
        <f t="shared" ref="D925:D932" ca="1" si="650">SUM(E925:V925)</f>
        <v>0.35389034593606572</v>
      </c>
      <c r="E925" s="23">
        <f ca="1">IF(E$924=0,0,+E$916*E917/E$924)</f>
        <v>0.24973550937032854</v>
      </c>
      <c r="F925" s="23">
        <f t="shared" ref="F925:V932" ca="1" si="651">IF(F$924=0,0,+F$916*F917/F$924)</f>
        <v>1.4220520983692074E-2</v>
      </c>
      <c r="G925" s="23">
        <f t="shared" ca="1" si="651"/>
        <v>3.0940217489760433E-2</v>
      </c>
      <c r="H925" s="23">
        <f t="shared" ca="1" si="651"/>
        <v>3.8033668333853376E-3</v>
      </c>
      <c r="I925" s="23">
        <f t="shared" ca="1" si="651"/>
        <v>5.3526333814243E-3</v>
      </c>
      <c r="J925" s="23">
        <f t="shared" ca="1" si="651"/>
        <v>1.4572571788727092E-2</v>
      </c>
      <c r="K925" s="23">
        <f t="shared" ca="1" si="651"/>
        <v>8.879423601633879E-3</v>
      </c>
      <c r="L925" s="23">
        <f t="shared" ca="1" si="651"/>
        <v>7.5798580207976961E-3</v>
      </c>
      <c r="M925" s="23">
        <f t="shared" ca="1" si="651"/>
        <v>0</v>
      </c>
      <c r="N925" s="23">
        <f t="shared" ca="1" si="651"/>
        <v>0</v>
      </c>
      <c r="O925" s="23">
        <f t="shared" ca="1" si="651"/>
        <v>6.9011036997740508E-3</v>
      </c>
      <c r="P925" s="23">
        <f t="shared" ca="1" si="651"/>
        <v>6.2960398071392944E-3</v>
      </c>
      <c r="Q925" s="23">
        <f t="shared" ca="1" si="651"/>
        <v>5.2058099100751832E-3</v>
      </c>
      <c r="R925" s="23">
        <f t="shared" ca="1" si="651"/>
        <v>4.0329104932785648E-4</v>
      </c>
      <c r="S925" s="23">
        <f t="shared" ca="1" si="651"/>
        <v>0</v>
      </c>
      <c r="T925" s="23">
        <f t="shared" ca="1" si="651"/>
        <v>0</v>
      </c>
      <c r="U925" s="23">
        <f t="shared" ca="1" si="651"/>
        <v>0</v>
      </c>
      <c r="V925" s="23">
        <f t="shared" ca="1" si="651"/>
        <v>0</v>
      </c>
    </row>
    <row r="926" spans="1:22">
      <c r="A926" s="18" t="str">
        <f>+A925</f>
        <v>CUST_DEP_FXNL</v>
      </c>
      <c r="B926" s="18" t="str">
        <f>$B$6</f>
        <v>BULKTRAN</v>
      </c>
      <c r="D926" s="23">
        <f t="shared" ca="1" si="650"/>
        <v>0.18756967503173141</v>
      </c>
      <c r="E926" s="23">
        <f t="shared" ref="E926:E932" ca="1" si="652">IF(E$924=0,0,+E$916*E918/E$924)</f>
        <v>0.13236531845075855</v>
      </c>
      <c r="F926" s="23">
        <f t="shared" ref="F926:T926" ca="1" si="653">IF(F$924=0,0,+F$916*F918/F$924)</f>
        <v>7.5371892178571201E-3</v>
      </c>
      <c r="G926" s="23">
        <f t="shared" ca="1" si="653"/>
        <v>1.6398996487499304E-2</v>
      </c>
      <c r="H926" s="23">
        <f t="shared" ca="1" si="653"/>
        <v>2.015868161301683E-3</v>
      </c>
      <c r="I926" s="23">
        <f t="shared" ca="1" si="653"/>
        <v>2.8370135423223335E-3</v>
      </c>
      <c r="J926" s="23">
        <f t="shared" ca="1" si="653"/>
        <v>7.7237838957096962E-3</v>
      </c>
      <c r="K926" s="23">
        <f t="shared" ca="1" si="653"/>
        <v>4.7062900091895859E-3</v>
      </c>
      <c r="L926" s="23">
        <f t="shared" ca="1" si="653"/>
        <v>4.0174916385103728E-3</v>
      </c>
      <c r="M926" s="23">
        <f t="shared" ca="1" si="653"/>
        <v>0</v>
      </c>
      <c r="N926" s="23">
        <f t="shared" ca="1" si="653"/>
        <v>0</v>
      </c>
      <c r="O926" s="23">
        <f t="shared" ca="1" si="653"/>
        <v>3.6577369040769283E-3</v>
      </c>
      <c r="P926" s="23">
        <f t="shared" ca="1" si="653"/>
        <v>3.3370397191488047E-3</v>
      </c>
      <c r="Q926" s="23">
        <f t="shared" ca="1" si="653"/>
        <v>2.759193869860965E-3</v>
      </c>
      <c r="R926" s="23">
        <f t="shared" ca="1" si="653"/>
        <v>2.1375313549609558E-4</v>
      </c>
      <c r="S926" s="23">
        <f t="shared" ca="1" si="653"/>
        <v>0</v>
      </c>
      <c r="T926" s="23">
        <f t="shared" ca="1" si="653"/>
        <v>0</v>
      </c>
      <c r="U926" s="23">
        <f t="shared" ca="1" si="651"/>
        <v>0</v>
      </c>
      <c r="V926" s="23">
        <f t="shared" ca="1" si="651"/>
        <v>0</v>
      </c>
    </row>
    <row r="927" spans="1:22">
      <c r="A927" s="18" t="str">
        <f t="shared" ref="A927:A932" si="654">+A926</f>
        <v>CUST_DEP_FXNL</v>
      </c>
      <c r="B927" s="18" t="str">
        <f>$B$7</f>
        <v>SUBTRAN</v>
      </c>
      <c r="D927" s="23">
        <f t="shared" ca="1" si="650"/>
        <v>4.0427654593248701E-2</v>
      </c>
      <c r="E927" s="23">
        <f t="shared" ca="1" si="652"/>
        <v>2.8739302928798352E-2</v>
      </c>
      <c r="F927" s="23">
        <f t="shared" ca="1" si="651"/>
        <v>1.5976753151916152E-3</v>
      </c>
      <c r="G927" s="23">
        <f t="shared" ca="1" si="651"/>
        <v>3.4524159459565044E-3</v>
      </c>
      <c r="H927" s="23">
        <f t="shared" ca="1" si="651"/>
        <v>4.1647305298532554E-4</v>
      </c>
      <c r="I927" s="23">
        <f t="shared" ca="1" si="651"/>
        <v>7.7842373645963263E-4</v>
      </c>
      <c r="J927" s="23">
        <f t="shared" ca="1" si="651"/>
        <v>1.6161323796798906E-3</v>
      </c>
      <c r="K927" s="23">
        <f t="shared" ca="1" si="651"/>
        <v>9.8247476122936416E-4</v>
      </c>
      <c r="L927" s="23">
        <f t="shared" ca="1" si="651"/>
        <v>1.104330113598808E-3</v>
      </c>
      <c r="M927" s="23">
        <f t="shared" ca="1" si="651"/>
        <v>0</v>
      </c>
      <c r="N927" s="23">
        <f t="shared" ca="1" si="651"/>
        <v>0</v>
      </c>
      <c r="O927" s="23">
        <f t="shared" ca="1" si="651"/>
        <v>7.6530415148813656E-4</v>
      </c>
      <c r="P927" s="23">
        <f t="shared" ca="1" si="651"/>
        <v>9.2036847946625204E-4</v>
      </c>
      <c r="Q927" s="23">
        <f t="shared" ca="1" si="651"/>
        <v>0</v>
      </c>
      <c r="R927" s="23">
        <f t="shared" ca="1" si="651"/>
        <v>4.3833480976862198E-5</v>
      </c>
      <c r="S927" s="23">
        <f t="shared" ca="1" si="651"/>
        <v>0</v>
      </c>
      <c r="T927" s="23">
        <f t="shared" ca="1" si="651"/>
        <v>0</v>
      </c>
      <c r="U927" s="23">
        <f t="shared" ca="1" si="651"/>
        <v>1.0920247417968844E-5</v>
      </c>
      <c r="V927" s="23">
        <f t="shared" ca="1" si="651"/>
        <v>0</v>
      </c>
    </row>
    <row r="928" spans="1:22">
      <c r="A928" s="18" t="str">
        <f t="shared" si="654"/>
        <v>CUST_DEP_FXNL</v>
      </c>
      <c r="B928" s="18" t="str">
        <f>$B$8</f>
        <v>DISTPRI</v>
      </c>
      <c r="D928" s="23">
        <f t="shared" ca="1" si="650"/>
        <v>0.23547603158480979</v>
      </c>
      <c r="E928" s="23">
        <f ca="1">IF(E$924=0,0,+E$916*E920/E$924)</f>
        <v>0.18101648660625638</v>
      </c>
      <c r="F928" s="23">
        <f t="shared" ca="1" si="651"/>
        <v>9.8287177531195622E-3</v>
      </c>
      <c r="G928" s="23">
        <f t="shared" ca="1" si="651"/>
        <v>2.1198649015339542E-2</v>
      </c>
      <c r="H928" s="23">
        <f t="shared" ca="1" si="651"/>
        <v>2.5585794286003484E-3</v>
      </c>
      <c r="I928" s="23">
        <f t="shared" ca="1" si="651"/>
        <v>0</v>
      </c>
      <c r="J928" s="23">
        <f t="shared" ca="1" si="651"/>
        <v>9.8486927609587865E-3</v>
      </c>
      <c r="K928" s="23">
        <f t="shared" ca="1" si="651"/>
        <v>5.9985023574036225E-3</v>
      </c>
      <c r="L928" s="23">
        <f t="shared" ca="1" si="651"/>
        <v>0</v>
      </c>
      <c r="M928" s="23">
        <f t="shared" ca="1" si="651"/>
        <v>0</v>
      </c>
      <c r="N928" s="23">
        <f t="shared" ca="1" si="651"/>
        <v>0</v>
      </c>
      <c r="O928" s="23">
        <f t="shared" ca="1" si="651"/>
        <v>4.6907737340990876E-3</v>
      </c>
      <c r="P928" s="23">
        <f t="shared" ca="1" si="651"/>
        <v>0</v>
      </c>
      <c r="Q928" s="23">
        <f t="shared" ca="1" si="651"/>
        <v>0</v>
      </c>
      <c r="R928" s="23">
        <f t="shared" ca="1" si="651"/>
        <v>2.6763130079267701E-4</v>
      </c>
      <c r="S928" s="23">
        <f t="shared" ca="1" si="651"/>
        <v>0</v>
      </c>
      <c r="T928" s="23">
        <f t="shared" ca="1" si="651"/>
        <v>0</v>
      </c>
      <c r="U928" s="23">
        <f t="shared" ca="1" si="651"/>
        <v>6.7998628239755745E-5</v>
      </c>
      <c r="V928" s="23">
        <f t="shared" ca="1" si="651"/>
        <v>0</v>
      </c>
    </row>
    <row r="929" spans="1:22">
      <c r="A929" s="18" t="str">
        <f t="shared" si="654"/>
        <v>CUST_DEP_FXNL</v>
      </c>
      <c r="B929" s="18" t="str">
        <f>$B$9</f>
        <v>DISTSEC</v>
      </c>
      <c r="D929" s="23">
        <f t="shared" ca="1" si="650"/>
        <v>0.1248624006836534</v>
      </c>
      <c r="E929" s="23">
        <f ca="1">IF(E$924=0,0,+E$916*E921/E$924)</f>
        <v>0.10420883567083922</v>
      </c>
      <c r="F929" s="23">
        <f t="shared" ca="1" si="651"/>
        <v>5.7870568876625854E-3</v>
      </c>
      <c r="G929" s="23">
        <f t="shared" ca="1" si="651"/>
        <v>1.0372197496296687E-2</v>
      </c>
      <c r="H929" s="23">
        <f t="shared" ca="1" si="651"/>
        <v>0</v>
      </c>
      <c r="I929" s="23">
        <f t="shared" ca="1" si="651"/>
        <v>0</v>
      </c>
      <c r="J929" s="23">
        <f t="shared" ca="1" si="651"/>
        <v>4.0950533295874229E-3</v>
      </c>
      <c r="K929" s="23">
        <f t="shared" ca="1" si="651"/>
        <v>0</v>
      </c>
      <c r="L929" s="23">
        <f t="shared" ca="1" si="651"/>
        <v>0</v>
      </c>
      <c r="M929" s="23">
        <f t="shared" ca="1" si="651"/>
        <v>0</v>
      </c>
      <c r="N929" s="23">
        <f t="shared" ca="1" si="651"/>
        <v>0</v>
      </c>
      <c r="O929" s="23">
        <f t="shared" ca="1" si="651"/>
        <v>0</v>
      </c>
      <c r="P929" s="23">
        <f t="shared" ca="1" si="651"/>
        <v>0</v>
      </c>
      <c r="Q929" s="23">
        <f t="shared" ca="1" si="651"/>
        <v>0</v>
      </c>
      <c r="R929" s="23">
        <f t="shared" ca="1" si="651"/>
        <v>1.3611538062141215E-4</v>
      </c>
      <c r="S929" s="23">
        <f t="shared" ca="1" si="651"/>
        <v>0</v>
      </c>
      <c r="T929" s="23">
        <f t="shared" ca="1" si="651"/>
        <v>0</v>
      </c>
      <c r="U929" s="23">
        <f t="shared" ca="1" si="651"/>
        <v>2.6314191864607088E-4</v>
      </c>
      <c r="V929" s="23">
        <f t="shared" ca="1" si="651"/>
        <v>0</v>
      </c>
    </row>
    <row r="930" spans="1:22">
      <c r="A930" s="18" t="str">
        <f t="shared" si="654"/>
        <v>CUST_DEP_FXNL</v>
      </c>
      <c r="B930" s="18" t="str">
        <f>$B$10</f>
        <v>ENERGY</v>
      </c>
      <c r="D930" s="23">
        <f t="shared" ca="1" si="650"/>
        <v>2.5481864602846533E-3</v>
      </c>
      <c r="E930" s="23">
        <f t="shared" ca="1" si="652"/>
        <v>1.6074234460644614E-3</v>
      </c>
      <c r="F930" s="23">
        <f t="shared" ca="1" si="651"/>
        <v>1.1999463122081098E-4</v>
      </c>
      <c r="G930" s="23">
        <f t="shared" ca="1" si="651"/>
        <v>2.3913662912486742E-4</v>
      </c>
      <c r="H930" s="23">
        <f t="shared" ca="1" si="651"/>
        <v>2.9681792990934472E-5</v>
      </c>
      <c r="I930" s="23">
        <f t="shared" ca="1" si="651"/>
        <v>4.1064813796291739E-5</v>
      </c>
      <c r="J930" s="23">
        <f t="shared" ca="1" si="651"/>
        <v>1.3508747031323117E-4</v>
      </c>
      <c r="K930" s="23">
        <f t="shared" ca="1" si="651"/>
        <v>8.1893141145826767E-5</v>
      </c>
      <c r="L930" s="23">
        <f t="shared" ca="1" si="651"/>
        <v>7.0293187583746509E-5</v>
      </c>
      <c r="M930" s="23">
        <f t="shared" ca="1" si="651"/>
        <v>0</v>
      </c>
      <c r="N930" s="23">
        <f t="shared" ca="1" si="651"/>
        <v>0</v>
      </c>
      <c r="O930" s="23">
        <f t="shared" ca="1" si="651"/>
        <v>7.5299126221501497E-5</v>
      </c>
      <c r="P930" s="23">
        <f t="shared" ca="1" si="651"/>
        <v>7.3799798997277685E-5</v>
      </c>
      <c r="Q930" s="23">
        <f t="shared" ca="1" si="651"/>
        <v>6.4109005770733859E-5</v>
      </c>
      <c r="R930" s="23">
        <f t="shared" ca="1" si="651"/>
        <v>3.2982016414306755E-6</v>
      </c>
      <c r="S930" s="23">
        <f t="shared" ca="1" si="651"/>
        <v>0</v>
      </c>
      <c r="T930" s="23">
        <f t="shared" ca="1" si="651"/>
        <v>0</v>
      </c>
      <c r="U930" s="23">
        <f t="shared" ca="1" si="651"/>
        <v>7.1052154135394881E-6</v>
      </c>
      <c r="V930" s="23">
        <f t="shared" ca="1" si="651"/>
        <v>0</v>
      </c>
    </row>
    <row r="931" spans="1:22">
      <c r="A931" s="18" t="str">
        <f t="shared" si="654"/>
        <v>CUST_DEP_FXNL</v>
      </c>
      <c r="B931" s="18" t="str">
        <f>$B$11</f>
        <v>CUSTOMER</v>
      </c>
      <c r="D931" s="23">
        <f t="shared" ca="1" si="650"/>
        <v>5.5225705710206241E-2</v>
      </c>
      <c r="E931" s="23">
        <f t="shared" ca="1" si="652"/>
        <v>3.1374741853884648E-2</v>
      </c>
      <c r="F931" s="23">
        <f t="shared" ca="1" si="651"/>
        <v>9.4681953978263539E-3</v>
      </c>
      <c r="G931" s="23">
        <f t="shared" ca="1" si="651"/>
        <v>1.5964910414735566E-3</v>
      </c>
      <c r="H931" s="23">
        <f t="shared" ca="1" si="651"/>
        <v>2.0125732014530705E-3</v>
      </c>
      <c r="I931" s="23">
        <f t="shared" ca="1" si="651"/>
        <v>4.902616968511065E-3</v>
      </c>
      <c r="J931" s="23">
        <f t="shared" ca="1" si="651"/>
        <v>2.8071586006913262E-4</v>
      </c>
      <c r="K931" s="23">
        <f t="shared" ca="1" si="651"/>
        <v>2.7182624315593757E-4</v>
      </c>
      <c r="L931" s="23">
        <f t="shared" ca="1" si="651"/>
        <v>1.1154508280142961E-3</v>
      </c>
      <c r="M931" s="23">
        <f t="shared" ca="1" si="651"/>
        <v>0</v>
      </c>
      <c r="N931" s="23">
        <f t="shared" ca="1" si="651"/>
        <v>0</v>
      </c>
      <c r="O931" s="23">
        <f t="shared" ca="1" si="651"/>
        <v>4.0852913221777483E-5</v>
      </c>
      <c r="P931" s="23">
        <f t="shared" ca="1" si="651"/>
        <v>3.7972511452767807E-5</v>
      </c>
      <c r="Q931" s="23">
        <f t="shared" ca="1" si="651"/>
        <v>3.1163251817513273E-5</v>
      </c>
      <c r="R931" s="23">
        <f t="shared" ca="1" si="651"/>
        <v>7.0028949807979325E-6</v>
      </c>
      <c r="S931" s="23">
        <f t="shared" ca="1" si="651"/>
        <v>0</v>
      </c>
      <c r="T931" s="23">
        <f t="shared" ca="1" si="651"/>
        <v>0</v>
      </c>
      <c r="U931" s="23">
        <f t="shared" ca="1" si="651"/>
        <v>4.0861027443453218E-3</v>
      </c>
      <c r="V931" s="23">
        <f t="shared" ca="1" si="651"/>
        <v>0</v>
      </c>
    </row>
    <row r="932" spans="1:22">
      <c r="A932" s="18" t="str">
        <f t="shared" si="654"/>
        <v>CUST_DEP_FXNL</v>
      </c>
      <c r="B932" s="18" t="str">
        <f>$B$12</f>
        <v>TOTAL</v>
      </c>
      <c r="D932" s="23">
        <f t="shared" ca="1" si="650"/>
        <v>1.0000000000000002</v>
      </c>
      <c r="E932" s="23">
        <f t="shared" ca="1" si="652"/>
        <v>0.72904761832693021</v>
      </c>
      <c r="F932" s="23">
        <f t="shared" ca="1" si="651"/>
        <v>4.8559350186570129E-2</v>
      </c>
      <c r="G932" s="23">
        <f t="shared" ca="1" si="651"/>
        <v>8.4198104105450908E-2</v>
      </c>
      <c r="H932" s="23">
        <f t="shared" ca="1" si="651"/>
        <v>1.0836542470716699E-2</v>
      </c>
      <c r="I932" s="23">
        <f t="shared" ca="1" si="651"/>
        <v>1.3911752442513622E-2</v>
      </c>
      <c r="J932" s="23">
        <f t="shared" ca="1" si="651"/>
        <v>3.8272037485045256E-2</v>
      </c>
      <c r="K932" s="23">
        <f t="shared" ca="1" si="651"/>
        <v>2.0920410113758212E-2</v>
      </c>
      <c r="L932" s="23">
        <f t="shared" ca="1" si="651"/>
        <v>1.3887423788504919E-2</v>
      </c>
      <c r="M932" s="23">
        <f t="shared" ca="1" si="651"/>
        <v>0</v>
      </c>
      <c r="N932" s="23">
        <f t="shared" ca="1" si="651"/>
        <v>0</v>
      </c>
      <c r="O932" s="23">
        <f t="shared" ca="1" si="651"/>
        <v>1.6131070528881481E-2</v>
      </c>
      <c r="P932" s="23">
        <f t="shared" ca="1" si="651"/>
        <v>1.0665220316204397E-2</v>
      </c>
      <c r="Q932" s="23">
        <f t="shared" ca="1" si="651"/>
        <v>8.0602760375243949E-3</v>
      </c>
      <c r="R932" s="23">
        <f t="shared" ca="1" si="651"/>
        <v>1.074925443837132E-3</v>
      </c>
      <c r="S932" s="23">
        <f t="shared" ca="1" si="651"/>
        <v>0</v>
      </c>
      <c r="T932" s="23">
        <f t="shared" ca="1" si="651"/>
        <v>0</v>
      </c>
      <c r="U932" s="23">
        <f t="shared" ca="1" si="651"/>
        <v>4.4352687540626578E-3</v>
      </c>
      <c r="V932" s="23">
        <f t="shared" ca="1" si="651"/>
        <v>0</v>
      </c>
    </row>
    <row r="935" spans="1:22">
      <c r="A935" s="18" t="s">
        <v>374</v>
      </c>
    </row>
    <row r="936" spans="1:22" ht="12">
      <c r="A936" s="38" t="s">
        <v>320</v>
      </c>
      <c r="B936" s="18" t="str">
        <f>$B$12</f>
        <v>TOTAL</v>
      </c>
      <c r="D936" s="23">
        <f t="shared" ref="D936:V936" si="655">+D182</f>
        <v>1</v>
      </c>
      <c r="E936" s="23">
        <f t="shared" si="655"/>
        <v>0.15201248382412652</v>
      </c>
      <c r="F936" s="23">
        <f t="shared" si="655"/>
        <v>1.9376445723475702E-2</v>
      </c>
      <c r="G936" s="23">
        <f t="shared" si="655"/>
        <v>3.4313062021651936E-2</v>
      </c>
      <c r="H936" s="23">
        <f t="shared" si="655"/>
        <v>4.872911069288776E-2</v>
      </c>
      <c r="I936" s="23">
        <f t="shared" si="655"/>
        <v>1.8278354246882567E-2</v>
      </c>
      <c r="J936" s="23">
        <f t="shared" si="655"/>
        <v>-0.15573209262674137</v>
      </c>
      <c r="K936" s="23">
        <f t="shared" si="655"/>
        <v>-7.3922746539297035E-2</v>
      </c>
      <c r="L936" s="23">
        <f t="shared" si="655"/>
        <v>0</v>
      </c>
      <c r="M936" s="23">
        <f t="shared" si="655"/>
        <v>0</v>
      </c>
      <c r="N936" s="23">
        <f t="shared" si="655"/>
        <v>0</v>
      </c>
      <c r="O936" s="23">
        <f t="shared" si="655"/>
        <v>0.18809302604736675</v>
      </c>
      <c r="P936" s="23">
        <f t="shared" si="655"/>
        <v>0.49683678612570914</v>
      </c>
      <c r="Q936" s="23">
        <f t="shared" si="655"/>
        <v>0.33271161227143253</v>
      </c>
      <c r="R936" s="23">
        <f t="shared" si="655"/>
        <v>1.2582731975652134E-2</v>
      </c>
      <c r="S936" s="23">
        <f t="shared" si="655"/>
        <v>0</v>
      </c>
      <c r="T936" s="23">
        <f t="shared" si="655"/>
        <v>0</v>
      </c>
      <c r="U936" s="23">
        <f t="shared" si="655"/>
        <v>-8.2513031032567324E-2</v>
      </c>
      <c r="V936" s="23">
        <f t="shared" si="655"/>
        <v>9.2342572694206933E-3</v>
      </c>
    </row>
    <row r="937" spans="1:22" ht="12">
      <c r="A937" s="38" t="s">
        <v>75</v>
      </c>
      <c r="B937" s="18" t="str">
        <f>$B$5</f>
        <v>PRODUCTION</v>
      </c>
      <c r="D937" s="23">
        <f ca="1">+COSS!H2106/COSS!$H$2113</f>
        <v>0.28183573584600541</v>
      </c>
      <c r="E937" s="23">
        <f ca="1">+COSS!I2106/COSS!$H$2113</f>
        <v>0.14137294564754641</v>
      </c>
      <c r="F937" s="23">
        <f ca="1">+COSS!J2106/COSS!$H$2113</f>
        <v>6.7758352587174164E-3</v>
      </c>
      <c r="G937" s="23">
        <f ca="1">+COSS!K2106/COSS!$H$2113</f>
        <v>2.4844712541177927E-2</v>
      </c>
      <c r="H937" s="23">
        <f ca="1">+COSS!L2106/COSS!$H$2113</f>
        <v>7.1896845909762044E-4</v>
      </c>
      <c r="I937" s="23">
        <f ca="1">+COSS!M2106/COSS!$H$2113</f>
        <v>4.7843913879305038E-5</v>
      </c>
      <c r="J937" s="23">
        <f ca="1">+COSS!O2106/COSS!$H$2113</f>
        <v>1.9115735606474279E-2</v>
      </c>
      <c r="K937" s="23">
        <f ca="1">+COSS!P2106/COSS!$H$2113</f>
        <v>3.6215275490079891E-3</v>
      </c>
      <c r="L937" s="23">
        <f ca="1">+COSS!Q2106/COSS!$H$2113</f>
        <v>1.5930047063009486E-3</v>
      </c>
      <c r="M937" s="23">
        <f ca="1">+COSS!R2106/COSS!$H$2113</f>
        <v>7.1625870502524535E-5</v>
      </c>
      <c r="N937" s="23">
        <f ca="1">+COSS!T2106/COSS!$H$2113</f>
        <v>6.6041999966342255E-4</v>
      </c>
      <c r="O937" s="23">
        <f ca="1">+COSS!U2106/COSS!$H$2113</f>
        <v>1.0591949979918285E-2</v>
      </c>
      <c r="P937" s="23">
        <f ca="1">+COSS!V2106/COSS!$H$2113</f>
        <v>5.6535923758499571E-2</v>
      </c>
      <c r="Q937" s="23">
        <f ca="1">+COSS!W2106/COSS!$H$2113</f>
        <v>9.9203847429357485E-3</v>
      </c>
      <c r="R937" s="23">
        <f ca="1">+COSS!Y2106/COSS!$H$2113</f>
        <v>5.7921422972554773E-3</v>
      </c>
      <c r="S937" s="23">
        <f ca="1">+COSS!Z2106/COSS!$H$2113</f>
        <v>9.7267063171856298E-5</v>
      </c>
      <c r="T937" s="23">
        <f ca="1">+COSS!AB2106/COSS!$H$2113</f>
        <v>7.5448451856625968E-5</v>
      </c>
      <c r="U937" s="23">
        <f ca="1">+COSS!AC2106/COSS!$H$2113</f>
        <v>0</v>
      </c>
      <c r="V937" s="23">
        <f ca="1">+COSS!AD2106/COSS!$H$2113</f>
        <v>0</v>
      </c>
    </row>
    <row r="938" spans="1:22">
      <c r="B938" s="18" t="str">
        <f>$B$6</f>
        <v>BULKTRAN</v>
      </c>
      <c r="D938" s="23">
        <f ca="1">+COSS!H2107/COSS!$H$2113</f>
        <v>1.5241846545538444E-2</v>
      </c>
      <c r="E938" s="23">
        <f ca="1">+COSS!I2107/COSS!$H$2113</f>
        <v>7.6170717288943784E-3</v>
      </c>
      <c r="F938" s="23">
        <f ca="1">+COSS!J2107/COSS!$H$2113</f>
        <v>3.6962773099661635E-4</v>
      </c>
      <c r="G938" s="23">
        <f ca="1">+COSS!K2107/COSS!$H$2113</f>
        <v>1.3513474414459845E-3</v>
      </c>
      <c r="H938" s="23">
        <f ca="1">+COSS!L2107/COSS!$H$2113</f>
        <v>3.9052918597782948E-5</v>
      </c>
      <c r="I938" s="23">
        <f ca="1">+COSS!M2107/COSS!$H$2113</f>
        <v>2.672460998777511E-6</v>
      </c>
      <c r="J938" s="23">
        <f ca="1">+COSS!O2107/COSS!$H$2113</f>
        <v>1.0396476313688245E-3</v>
      </c>
      <c r="K938" s="23">
        <f ca="1">+COSS!P2107/COSS!$H$2113</f>
        <v>1.9720026886505982E-4</v>
      </c>
      <c r="L938" s="23">
        <f ca="1">+COSS!Q2107/COSS!$H$2113</f>
        <v>8.6579041097369932E-5</v>
      </c>
      <c r="M938" s="23">
        <f ca="1">+COSS!R2107/COSS!$H$2113</f>
        <v>3.8886920394792633E-6</v>
      </c>
      <c r="N938" s="23">
        <f ca="1">+COSS!T2107/COSS!$H$2113</f>
        <v>3.5695198713662552E-5</v>
      </c>
      <c r="O938" s="23">
        <f ca="1">+COSS!U2107/COSS!$H$2113</f>
        <v>5.740945610052603E-4</v>
      </c>
      <c r="P938" s="23">
        <f ca="1">+COSS!V2107/COSS!$H$2113</f>
        <v>3.0653455634143492E-3</v>
      </c>
      <c r="Q938" s="23">
        <f ca="1">+COSS!W2107/COSS!$H$2113</f>
        <v>5.3602902320280658E-4</v>
      </c>
      <c r="R938" s="23">
        <f ca="1">+COSS!Y2107/COSS!$H$2113</f>
        <v>3.1420887370754307E-4</v>
      </c>
      <c r="S938" s="23">
        <f ca="1">+COSS!Z2107/COSS!$H$2113</f>
        <v>5.2644714174913927E-6</v>
      </c>
      <c r="T938" s="23">
        <f ca="1">+COSS!AB2107/COSS!$H$2113</f>
        <v>4.1209397730586519E-6</v>
      </c>
      <c r="U938" s="23">
        <f ca="1">+COSS!AC2107/COSS!$H$2113</f>
        <v>0</v>
      </c>
      <c r="V938" s="23">
        <f ca="1">+COSS!AD2107/COSS!$H$2113</f>
        <v>0</v>
      </c>
    </row>
    <row r="939" spans="1:22">
      <c r="B939" s="18" t="str">
        <f>$B$7</f>
        <v>SUBTRAN</v>
      </c>
      <c r="D939" s="23">
        <f ca="1">+COSS!H2108/COSS!$H$2113</f>
        <v>3.356036042112136E-3</v>
      </c>
      <c r="E939" s="23">
        <f ca="1">+COSS!I2108/COSS!$H$2113</f>
        <v>1.6565774703024123E-3</v>
      </c>
      <c r="F939" s="23">
        <f ca="1">+COSS!J2108/COSS!$H$2113</f>
        <v>7.8429196688654083E-5</v>
      </c>
      <c r="G939" s="23">
        <f ca="1">+COSS!K2108/COSS!$H$2113</f>
        <v>2.8482385887810619E-4</v>
      </c>
      <c r="H939" s="23">
        <f ca="1">+COSS!L2108/COSS!$H$2113</f>
        <v>8.0779315767526103E-6</v>
      </c>
      <c r="I939" s="23">
        <f ca="1">+COSS!M2108/COSS!$H$2113</f>
        <v>7.3850311346117838E-7</v>
      </c>
      <c r="J939" s="23">
        <f ca="1">+COSS!O2108/COSS!$H$2113</f>
        <v>2.1779062479529752E-4</v>
      </c>
      <c r="K939" s="23">
        <f ca="1">+COSS!P2108/COSS!$H$2113</f>
        <v>4.1212037265732036E-5</v>
      </c>
      <c r="L939" s="23">
        <f ca="1">+COSS!Q2108/COSS!$H$2113</f>
        <v>2.3826791521506394E-5</v>
      </c>
      <c r="M939" s="23">
        <f ca="1">+COSS!R2108/COSS!$H$2113</f>
        <v>0</v>
      </c>
      <c r="N939" s="23">
        <f ca="1">+COSS!T2108/COSS!$H$2113</f>
        <v>7.4770025720663068E-6</v>
      </c>
      <c r="O939" s="23">
        <f ca="1">+COSS!U2108/COSS!$H$2113</f>
        <v>1.2027899069004136E-4</v>
      </c>
      <c r="P939" s="23">
        <f ca="1">+COSS!V2108/COSS!$H$2113</f>
        <v>8.4655861617671953E-4</v>
      </c>
      <c r="Q939" s="23">
        <f ca="1">+COSS!W2108/COSS!$H$2113</f>
        <v>0</v>
      </c>
      <c r="R939" s="23">
        <f ca="1">+COSS!Y2108/COSS!$H$2113</f>
        <v>6.4517459843870968E-5</v>
      </c>
      <c r="S939" s="23">
        <f ca="1">+COSS!Z2108/COSS!$H$2113</f>
        <v>1.0759602147245122E-6</v>
      </c>
      <c r="T939" s="23">
        <f ca="1">+COSS!AB2108/COSS!$H$2113</f>
        <v>8.7045333726762355E-7</v>
      </c>
      <c r="U939" s="23">
        <f ca="1">+COSS!AC2108/COSS!$H$2113</f>
        <v>3.1549023449826434E-6</v>
      </c>
      <c r="V939" s="23">
        <f ca="1">+COSS!AD2108/COSS!$H$2113</f>
        <v>6.2624279054120496E-7</v>
      </c>
    </row>
    <row r="940" spans="1:22">
      <c r="B940" s="18" t="str">
        <f>$B$8</f>
        <v>DISTPRI</v>
      </c>
      <c r="D940" s="23">
        <f ca="1">+COSS!H2109/COSS!$H$2113</f>
        <v>8.3748279927931213E-2</v>
      </c>
      <c r="E940" s="23">
        <f ca="1">+COSS!I2109/COSS!$H$2113</f>
        <v>5.6491951534005984E-2</v>
      </c>
      <c r="F940" s="23">
        <f ca="1">+COSS!J2109/COSS!$H$2113</f>
        <v>2.5847976146039166E-3</v>
      </c>
      <c r="G940" s="23">
        <f ca="1">+COSS!K2109/COSS!$H$2113</f>
        <v>9.3929378517195166E-3</v>
      </c>
      <c r="H940" s="23">
        <f ca="1">+COSS!L2109/COSS!$H$2113</f>
        <v>2.6685206843399159E-4</v>
      </c>
      <c r="I940" s="23">
        <f ca="1">+COSS!M2109/COSS!$H$2113</f>
        <v>0</v>
      </c>
      <c r="J940" s="23">
        <f ca="1">+COSS!O2109/COSS!$H$2113</f>
        <v>7.1288021406435446E-3</v>
      </c>
      <c r="K940" s="23">
        <f ca="1">+COSS!P2109/COSS!$H$2113</f>
        <v>1.3501393236568042E-3</v>
      </c>
      <c r="L940" s="23">
        <f ca="1">+COSS!Q2109/COSS!$H$2113</f>
        <v>0</v>
      </c>
      <c r="M940" s="23">
        <f ca="1">+COSS!R2109/COSS!$H$2113</f>
        <v>0</v>
      </c>
      <c r="N940" s="23">
        <f ca="1">+COSS!T2109/COSS!$H$2113</f>
        <v>2.5119826764830711E-4</v>
      </c>
      <c r="O940" s="23">
        <f ca="1">+COSS!U2109/COSS!$H$2113</f>
        <v>3.9714233223171651E-3</v>
      </c>
      <c r="P940" s="23">
        <f ca="1">+COSS!V2109/COSS!$H$2113</f>
        <v>0</v>
      </c>
      <c r="Q940" s="23">
        <f ca="1">+COSS!W2109/COSS!$H$2113</f>
        <v>0</v>
      </c>
      <c r="R940" s="23">
        <f ca="1">+COSS!Y2109/COSS!$H$2113</f>
        <v>2.1205021201462608E-3</v>
      </c>
      <c r="S940" s="23">
        <f ca="1">+COSS!Z2109/COSS!$H$2113</f>
        <v>3.5462279632047173E-5</v>
      </c>
      <c r="T940" s="23">
        <f ca="1">+COSS!AB2109/COSS!$H$2113</f>
        <v>2.878998351353241E-5</v>
      </c>
      <c r="U940" s="23">
        <f ca="1">+COSS!AC2109/COSS!$H$2113</f>
        <v>1.0466430408333067E-4</v>
      </c>
      <c r="V940" s="23">
        <f ca="1">+COSS!AD2109/COSS!$H$2113</f>
        <v>2.0759117526784114E-5</v>
      </c>
    </row>
    <row r="941" spans="1:22">
      <c r="B941" s="18" t="str">
        <f>$B$9</f>
        <v>DISTSEC</v>
      </c>
      <c r="D941" s="23">
        <f ca="1">+COSS!H2110/COSS!$H$2113</f>
        <v>3.4668398239741313E-2</v>
      </c>
      <c r="E941" s="23">
        <f ca="1">+COSS!I2110/COSS!$H$2113</f>
        <v>2.6072438138996321E-2</v>
      </c>
      <c r="F941" s="23">
        <f ca="1">+COSS!J2110/COSS!$H$2113</f>
        <v>1.2208993906717592E-3</v>
      </c>
      <c r="G941" s="23">
        <f ca="1">+COSS!K2110/COSS!$H$2113</f>
        <v>3.6863438632730662E-3</v>
      </c>
      <c r="H941" s="23">
        <f ca="1">+COSS!L2110/COSS!$H$2113</f>
        <v>0</v>
      </c>
      <c r="I941" s="23">
        <f ca="1">+COSS!M2110/COSS!$H$2113</f>
        <v>0</v>
      </c>
      <c r="J941" s="23">
        <f ca="1">+COSS!O2110/COSS!$H$2113</f>
        <v>2.3775508840697193E-3</v>
      </c>
      <c r="K941" s="23">
        <f ca="1">+COSS!P2110/COSS!$H$2113</f>
        <v>0</v>
      </c>
      <c r="L941" s="23">
        <f ca="1">+COSS!Q2110/COSS!$H$2113</f>
        <v>0</v>
      </c>
      <c r="M941" s="23">
        <f ca="1">+COSS!R2110/COSS!$H$2113</f>
        <v>0</v>
      </c>
      <c r="N941" s="23">
        <f ca="1">+COSS!T2110/COSS!$H$2113</f>
        <v>6.3519636176565447E-5</v>
      </c>
      <c r="O941" s="23">
        <f ca="1">+COSS!U2110/COSS!$H$2113</f>
        <v>0</v>
      </c>
      <c r="P941" s="23">
        <f ca="1">+COSS!V2110/COSS!$H$2113</f>
        <v>0</v>
      </c>
      <c r="Q941" s="23">
        <f ca="1">+COSS!W2110/COSS!$H$2113</f>
        <v>0</v>
      </c>
      <c r="R941" s="23">
        <f ca="1">+COSS!Y2110/COSS!$H$2113</f>
        <v>8.6493600712018916E-4</v>
      </c>
      <c r="S941" s="23">
        <f ca="1">+COSS!Z2110/COSS!$H$2113</f>
        <v>0</v>
      </c>
      <c r="T941" s="23">
        <f ca="1">+COSS!AB2110/COSS!$H$2113</f>
        <v>9.0186941555033457E-6</v>
      </c>
      <c r="U941" s="23">
        <f ca="1">+COSS!AC2110/COSS!$H$2113</f>
        <v>3.2504188359155326E-4</v>
      </c>
      <c r="V941" s="23">
        <f ca="1">+COSS!AD2110/COSS!$H$2113</f>
        <v>4.8649741686638763E-5</v>
      </c>
    </row>
    <row r="942" spans="1:22">
      <c r="B942" s="18" t="str">
        <f>$B$10</f>
        <v>ENERGY</v>
      </c>
      <c r="D942" s="23">
        <f ca="1">+COSS!H2111/COSS!$H$2113</f>
        <v>0.55369961966167691</v>
      </c>
      <c r="E942" s="23">
        <f ca="1">+COSS!I2111/COSS!$H$2113</f>
        <v>0.21265351581755979</v>
      </c>
      <c r="F942" s="23">
        <f ca="1">+COSS!J2111/COSS!$H$2113</f>
        <v>1.3340210367125406E-2</v>
      </c>
      <c r="G942" s="23">
        <f ca="1">+COSS!K2111/COSS!$H$2113</f>
        <v>4.4819497525050676E-2</v>
      </c>
      <c r="H942" s="23">
        <f ca="1">+COSS!L2111/COSS!$H$2113</f>
        <v>1.3098050182937804E-3</v>
      </c>
      <c r="I942" s="23">
        <f ca="1">+COSS!M2111/COSS!$H$2113</f>
        <v>8.5583687442275817E-5</v>
      </c>
      <c r="J942" s="23">
        <f ca="1">+COSS!O2111/COSS!$H$2113</f>
        <v>4.1359646423786242E-2</v>
      </c>
      <c r="K942" s="23">
        <f ca="1">+COSS!P2111/COSS!$H$2113</f>
        <v>7.7948532699554799E-3</v>
      </c>
      <c r="L942" s="23">
        <f ca="1">+COSS!Q2111/COSS!$H$2113</f>
        <v>3.448398729196377E-3</v>
      </c>
      <c r="M942" s="23">
        <f ca="1">+COSS!R2111/COSS!$H$2113</f>
        <v>1.597786135390174E-4</v>
      </c>
      <c r="N942" s="23">
        <f ca="1">+COSS!T2111/COSS!$H$2113</f>
        <v>1.5688359254062121E-3</v>
      </c>
      <c r="O942" s="23">
        <f ca="1">+COSS!U2111/COSS!$H$2113</f>
        <v>2.6987014052306506E-2</v>
      </c>
      <c r="P942" s="23">
        <f ca="1">+COSS!V2111/COSS!$H$2113</f>
        <v>0.15473605104784063</v>
      </c>
      <c r="Q942" s="23">
        <f ca="1">+COSS!W2111/COSS!$H$2113</f>
        <v>2.8538401607005791E-2</v>
      </c>
      <c r="R942" s="23">
        <f ca="1">+COSS!Y2111/COSS!$H$2113</f>
        <v>1.1059721123554149E-2</v>
      </c>
      <c r="S942" s="23">
        <f ca="1">+COSS!Z2111/COSS!$H$2113</f>
        <v>1.8055374970706289E-4</v>
      </c>
      <c r="T942" s="23">
        <f ca="1">+COSS!AB2111/COSS!$H$2113</f>
        <v>2.0140056332616598E-4</v>
      </c>
      <c r="U942" s="23">
        <f ca="1">+COSS!AC2111/COSS!$H$2113</f>
        <v>4.6160651355556682E-3</v>
      </c>
      <c r="V942" s="23">
        <f ca="1">+COSS!AD2111/COSS!$H$2113</f>
        <v>8.4028700502574132E-4</v>
      </c>
    </row>
    <row r="943" spans="1:22">
      <c r="B943" s="18" t="str">
        <f>$B$11</f>
        <v>CUSTOMER</v>
      </c>
      <c r="D943" s="23">
        <f ca="1">+COSS!H2112/COSS!$H$2113</f>
        <v>2.745008373699457E-2</v>
      </c>
      <c r="E943" s="23">
        <f ca="1">+COSS!I2112/COSS!$H$2113</f>
        <v>1.96453409875933E-2</v>
      </c>
      <c r="F943" s="23">
        <f ca="1">+COSS!J2112/COSS!$H$2113</f>
        <v>3.3863114921052844E-3</v>
      </c>
      <c r="G943" s="23">
        <f ca="1">+COSS!K2112/COSS!$H$2113</f>
        <v>9.7877885854458137E-4</v>
      </c>
      <c r="H943" s="23">
        <f ca="1">+COSS!L2112/COSS!$H$2113</f>
        <v>1.9248436569596286E-4</v>
      </c>
      <c r="I943" s="23">
        <f ca="1">+COSS!M2112/COSS!$H$2113</f>
        <v>2.1836148489259661E-5</v>
      </c>
      <c r="J943" s="23">
        <f ca="1">+COSS!O2112/COSS!$H$2113</f>
        <v>2.1382122704129088E-4</v>
      </c>
      <c r="K943" s="23">
        <f ca="1">+COSS!P2112/COSS!$H$2113</f>
        <v>6.0045577725586892E-5</v>
      </c>
      <c r="L943" s="23">
        <f ca="1">+COSS!Q2112/COSS!$H$2113</f>
        <v>1.1615358161117071E-4</v>
      </c>
      <c r="M943" s="23">
        <f ca="1">+COSS!R2112/COSS!$H$2113</f>
        <v>2.0311871773891945E-5</v>
      </c>
      <c r="N943" s="23">
        <f ca="1">+COSS!T2112/COSS!$H$2113</f>
        <v>1.4698114896304523E-6</v>
      </c>
      <c r="O943" s="23">
        <f ca="1">+COSS!U2112/COSS!$H$2113</f>
        <v>3.4045301031101837E-5</v>
      </c>
      <c r="P943" s="23">
        <f ca="1">+COSS!V2112/COSS!$H$2113</f>
        <v>1.6897511161842783E-4</v>
      </c>
      <c r="Q943" s="23">
        <f ca="1">+COSS!W2112/COSS!$H$2113</f>
        <v>2.9278146122045155E-5</v>
      </c>
      <c r="R943" s="23">
        <f ca="1">+COSS!Y2112/COSS!$H$2113</f>
        <v>5.7824420004958947E-5</v>
      </c>
      <c r="S943" s="23">
        <f ca="1">+COSS!Z2112/COSS!$H$2113</f>
        <v>9.8631076381470314E-7</v>
      </c>
      <c r="T943" s="23">
        <f ca="1">+COSS!AB2112/COSS!$H$2113</f>
        <v>1.4242331354505284E-6</v>
      </c>
      <c r="U943" s="23">
        <f ca="1">+COSS!AC2112/COSS!$H$2113</f>
        <v>1.7535749582579532E-3</v>
      </c>
      <c r="V943" s="23">
        <f ca="1">+COSS!AD2112/COSS!$H$2113</f>
        <v>7.6742133399085712E-4</v>
      </c>
    </row>
    <row r="944" spans="1:22">
      <c r="B944" s="18" t="str">
        <f>$B$12</f>
        <v>TOTAL</v>
      </c>
      <c r="D944" s="23">
        <f ca="1">+COSS!H2113/COSS!$H$2113</f>
        <v>1</v>
      </c>
      <c r="E944" s="23">
        <f ca="1">+COSS!I2113/COSS!$H$2113</f>
        <v>0.46550984132489848</v>
      </c>
      <c r="F944" s="23">
        <f ca="1">+COSS!J2113/COSS!$H$2113</f>
        <v>2.7756111050909048E-2</v>
      </c>
      <c r="G944" s="23">
        <f ca="1">+COSS!K2113/COSS!$H$2113</f>
        <v>8.535844194008986E-2</v>
      </c>
      <c r="H944" s="23">
        <f ca="1">+COSS!L2113/COSS!$H$2113</f>
        <v>2.5352407616958906E-3</v>
      </c>
      <c r="I944" s="23">
        <f ca="1">+COSS!M2113/COSS!$H$2113</f>
        <v>1.5867471392307919E-4</v>
      </c>
      <c r="J944" s="23">
        <f ca="1">+COSS!O2113/COSS!$H$2113</f>
        <v>7.1452994538179188E-2</v>
      </c>
      <c r="K944" s="23">
        <f ca="1">+COSS!P2113/COSS!$H$2113</f>
        <v>1.3064978026476652E-2</v>
      </c>
      <c r="L944" s="23">
        <f ca="1">+COSS!Q2113/COSS!$H$2113</f>
        <v>5.2679628497273728E-3</v>
      </c>
      <c r="M944" s="23">
        <f ca="1">+COSS!R2113/COSS!$H$2113</f>
        <v>2.5560504785491318E-4</v>
      </c>
      <c r="N944" s="23">
        <f ca="1">+COSS!T2113/COSS!$H$2113</f>
        <v>2.5886158416698669E-3</v>
      </c>
      <c r="O944" s="23">
        <f ca="1">+COSS!U2113/COSS!$H$2113</f>
        <v>4.2278806207268357E-2</v>
      </c>
      <c r="P944" s="23">
        <f ca="1">+COSS!V2113/COSS!$H$2113</f>
        <v>0.2153528540975497</v>
      </c>
      <c r="Q944" s="23">
        <f ca="1">+COSS!W2113/COSS!$H$2113</f>
        <v>3.902409351926639E-2</v>
      </c>
      <c r="R944" s="23">
        <f ca="1">+COSS!Y2113/COSS!$H$2113</f>
        <v>2.027385230163245E-2</v>
      </c>
      <c r="S944" s="23">
        <f ca="1">+COSS!Z2113/COSS!$H$2113</f>
        <v>3.2060983490699691E-4</v>
      </c>
      <c r="T944" s="23">
        <f ca="1">+COSS!AB2113/COSS!$H$2113</f>
        <v>3.2107331909760452E-4</v>
      </c>
      <c r="U944" s="23">
        <f ca="1">+COSS!AC2113/COSS!$H$2113</f>
        <v>6.8025011838334874E-3</v>
      </c>
      <c r="V944" s="23">
        <f ca="1">+COSS!AD2113/COSS!$H$2113</f>
        <v>1.6777434410205627E-3</v>
      </c>
    </row>
    <row r="945" spans="1:42">
      <c r="A945" s="130" t="s">
        <v>373</v>
      </c>
      <c r="B945" s="18" t="str">
        <f>$B$5</f>
        <v>PRODUCTION</v>
      </c>
      <c r="D945" s="23">
        <f t="shared" ref="D945:D952" ca="1" si="656">SUM(E945:V945)</f>
        <v>0.2837888593856101</v>
      </c>
      <c r="E945" s="23">
        <f t="shared" ref="E945:E952" ca="1" si="657">IF(E$944=0,0,E$936*E937/E$944)</f>
        <v>4.6165409848806384E-2</v>
      </c>
      <c r="F945" s="23">
        <f t="shared" ref="F945:V952" ca="1" si="658">IF(F$944=0,0,F$936*F937/F$944)</f>
        <v>4.7301873047323386E-3</v>
      </c>
      <c r="G945" s="23">
        <f t="shared" ca="1" si="658"/>
        <v>9.9872741694827429E-3</v>
      </c>
      <c r="H945" s="23">
        <f t="shared" ca="1" si="658"/>
        <v>1.3819079496271293E-2</v>
      </c>
      <c r="I945" s="23">
        <f t="shared" ca="1" si="658"/>
        <v>5.5113255592016677E-3</v>
      </c>
      <c r="J945" s="23">
        <f t="shared" ca="1" si="658"/>
        <v>-4.1662823613432994E-2</v>
      </c>
      <c r="K945" s="23">
        <f t="shared" ca="1" si="658"/>
        <v>-2.0490908025093384E-2</v>
      </c>
      <c r="L945" s="23">
        <f t="shared" ca="1" si="658"/>
        <v>0</v>
      </c>
      <c r="M945" s="23">
        <f t="shared" ca="1" si="658"/>
        <v>0</v>
      </c>
      <c r="N945" s="23">
        <f t="shared" ca="1" si="658"/>
        <v>0</v>
      </c>
      <c r="O945" s="23">
        <f t="shared" ca="1" si="658"/>
        <v>4.712223693588289E-2</v>
      </c>
      <c r="P945" s="23">
        <f t="shared" ca="1" si="658"/>
        <v>0.13043303641611986</v>
      </c>
      <c r="Q945" s="23">
        <f t="shared" ca="1" si="658"/>
        <v>8.4579215159617666E-2</v>
      </c>
      <c r="R945" s="23">
        <f t="shared" ca="1" si="658"/>
        <v>3.5948261340216694E-3</v>
      </c>
      <c r="S945" s="23">
        <f t="shared" ca="1" si="658"/>
        <v>0</v>
      </c>
      <c r="T945" s="23">
        <f t="shared" ca="1" si="658"/>
        <v>0</v>
      </c>
      <c r="U945" s="23">
        <f t="shared" ca="1" si="658"/>
        <v>0</v>
      </c>
      <c r="V945" s="23">
        <f t="shared" ca="1" si="658"/>
        <v>0</v>
      </c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</row>
    <row r="946" spans="1:42">
      <c r="A946" s="18" t="str">
        <f>+A945</f>
        <v>REVYEC_EXP_OM</v>
      </c>
      <c r="B946" s="18" t="str">
        <f>$B$6</f>
        <v>BULKTRAN</v>
      </c>
      <c r="D946" s="23">
        <f t="shared" ca="1" si="656"/>
        <v>1.5356568470698228E-2</v>
      </c>
      <c r="E946" s="23">
        <f t="shared" ca="1" si="657"/>
        <v>2.4873587842531323E-3</v>
      </c>
      <c r="F946" s="23">
        <f t="shared" ref="F946:T946" ca="1" si="659">IF(F$944=0,0,F$936*F938/F$944)</f>
        <v>2.5803584855281253E-4</v>
      </c>
      <c r="G946" s="23">
        <f t="shared" ca="1" si="659"/>
        <v>5.4322533913729858E-4</v>
      </c>
      <c r="H946" s="23">
        <f t="shared" ca="1" si="659"/>
        <v>7.5062456472919871E-4</v>
      </c>
      <c r="I946" s="23">
        <f t="shared" ca="1" si="659"/>
        <v>3.0785112283431058E-4</v>
      </c>
      <c r="J946" s="23">
        <f t="shared" ca="1" si="659"/>
        <v>-2.2659162470929218E-3</v>
      </c>
      <c r="K946" s="23">
        <f t="shared" ca="1" si="659"/>
        <v>-1.115775737490797E-3</v>
      </c>
      <c r="L946" s="23">
        <f t="shared" ca="1" si="659"/>
        <v>0</v>
      </c>
      <c r="M946" s="23">
        <f t="shared" ca="1" si="659"/>
        <v>0</v>
      </c>
      <c r="N946" s="23">
        <f t="shared" ca="1" si="659"/>
        <v>0</v>
      </c>
      <c r="O946" s="23">
        <f t="shared" ca="1" si="659"/>
        <v>2.5540736104854847E-3</v>
      </c>
      <c r="P946" s="23">
        <f t="shared" ca="1" si="659"/>
        <v>7.0720048938920236E-3</v>
      </c>
      <c r="Q946" s="23">
        <f t="shared" ca="1" si="659"/>
        <v>4.5700761875746843E-3</v>
      </c>
      <c r="R946" s="23">
        <f t="shared" ca="1" si="659"/>
        <v>1.9501010382300165E-4</v>
      </c>
      <c r="S946" s="23">
        <f t="shared" ca="1" si="659"/>
        <v>0</v>
      </c>
      <c r="T946" s="23">
        <f t="shared" ca="1" si="659"/>
        <v>0</v>
      </c>
      <c r="U946" s="23">
        <f t="shared" ca="1" si="658"/>
        <v>0</v>
      </c>
      <c r="V946" s="23">
        <f t="shared" ca="1" si="658"/>
        <v>0</v>
      </c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</row>
    <row r="947" spans="1:42">
      <c r="A947" s="18" t="str">
        <f t="shared" ref="A947:A952" si="660">+A946</f>
        <v>REVYEC_EXP_OM</v>
      </c>
      <c r="B947" s="18" t="str">
        <f>$B$7</f>
        <v>SUBTRAN</v>
      </c>
      <c r="D947" s="23">
        <f t="shared" ca="1" si="656"/>
        <v>2.7360878788109297E-3</v>
      </c>
      <c r="E947" s="23">
        <f t="shared" ca="1" si="657"/>
        <v>5.4095624528806047E-4</v>
      </c>
      <c r="F947" s="23">
        <f t="shared" ca="1" si="658"/>
        <v>5.4751152637564289E-5</v>
      </c>
      <c r="G947" s="23">
        <f t="shared" ca="1" si="658"/>
        <v>1.1449574890073734E-4</v>
      </c>
      <c r="H947" s="23">
        <f t="shared" ca="1" si="658"/>
        <v>1.5526352680991185E-4</v>
      </c>
      <c r="I947" s="23">
        <f t="shared" ca="1" si="658"/>
        <v>8.5071031083206253E-5</v>
      </c>
      <c r="J947" s="23">
        <f t="shared" ca="1" si="658"/>
        <v>-4.7467555381089626E-4</v>
      </c>
      <c r="K947" s="23">
        <f t="shared" ca="1" si="658"/>
        <v>-2.3318117940871513E-4</v>
      </c>
      <c r="L947" s="23">
        <f t="shared" ca="1" si="658"/>
        <v>0</v>
      </c>
      <c r="M947" s="23">
        <f t="shared" ca="1" si="658"/>
        <v>0</v>
      </c>
      <c r="N947" s="23">
        <f t="shared" ca="1" si="658"/>
        <v>0</v>
      </c>
      <c r="O947" s="23">
        <f t="shared" ca="1" si="658"/>
        <v>5.3510591613922126E-4</v>
      </c>
      <c r="P947" s="23">
        <f t="shared" ca="1" si="658"/>
        <v>1.9530805100811278E-3</v>
      </c>
      <c r="Q947" s="23">
        <f t="shared" ca="1" si="658"/>
        <v>0</v>
      </c>
      <c r="R947" s="23">
        <f t="shared" ca="1" si="658"/>
        <v>4.004201534505414E-5</v>
      </c>
      <c r="S947" s="23">
        <f t="shared" ca="1" si="658"/>
        <v>0</v>
      </c>
      <c r="T947" s="23">
        <f t="shared" ca="1" si="658"/>
        <v>0</v>
      </c>
      <c r="U947" s="23">
        <f t="shared" ca="1" si="658"/>
        <v>-3.8268358661213935E-5</v>
      </c>
      <c r="V947" s="23">
        <f t="shared" ca="1" si="658"/>
        <v>3.4468244068710065E-6</v>
      </c>
      <c r="W947" s="23"/>
      <c r="X947" s="23"/>
    </row>
    <row r="948" spans="1:42">
      <c r="A948" s="18" t="str">
        <f t="shared" si="660"/>
        <v>REVYEC_EXP_OM</v>
      </c>
      <c r="B948" s="18" t="str">
        <f>$B$8</f>
        <v>DISTPRI</v>
      </c>
      <c r="D948" s="23">
        <f t="shared" ca="1" si="656"/>
        <v>2.3809513074149476E-2</v>
      </c>
      <c r="E948" s="23">
        <f ca="1">IF(E$944=0,0,E$936*E940/E$944)</f>
        <v>1.8447476522333858E-2</v>
      </c>
      <c r="F948" s="23">
        <f t="shared" ca="1" si="658"/>
        <v>1.8044383304880148E-3</v>
      </c>
      <c r="G948" s="23">
        <f t="shared" ca="1" si="658"/>
        <v>3.7758474937696898E-3</v>
      </c>
      <c r="H948" s="23">
        <f t="shared" ca="1" si="658"/>
        <v>5.129084455334991E-3</v>
      </c>
      <c r="I948" s="23">
        <f t="shared" ca="1" si="658"/>
        <v>0</v>
      </c>
      <c r="J948" s="23">
        <f t="shared" ca="1" si="658"/>
        <v>-1.5537253301416401E-2</v>
      </c>
      <c r="K948" s="23">
        <f t="shared" ca="1" si="658"/>
        <v>-7.6392020570688569E-3</v>
      </c>
      <c r="L948" s="23">
        <f t="shared" ca="1" si="658"/>
        <v>0</v>
      </c>
      <c r="M948" s="23">
        <f t="shared" ca="1" si="658"/>
        <v>0</v>
      </c>
      <c r="N948" s="23">
        <f t="shared" ca="1" si="658"/>
        <v>0</v>
      </c>
      <c r="O948" s="23">
        <f t="shared" ca="1" si="658"/>
        <v>1.7668356735231146E-2</v>
      </c>
      <c r="P948" s="23">
        <f t="shared" ca="1" si="658"/>
        <v>0</v>
      </c>
      <c r="Q948" s="23">
        <f t="shared" ca="1" si="658"/>
        <v>0</v>
      </c>
      <c r="R948" s="23">
        <f t="shared" ca="1" si="658"/>
        <v>1.3160651184902874E-3</v>
      </c>
      <c r="S948" s="23">
        <f t="shared" ca="1" si="658"/>
        <v>0</v>
      </c>
      <c r="T948" s="23">
        <f t="shared" ca="1" si="658"/>
        <v>0</v>
      </c>
      <c r="U948" s="23">
        <f t="shared" ca="1" si="658"/>
        <v>-1.2695578784101135E-3</v>
      </c>
      <c r="V948" s="23">
        <f t="shared" ca="1" si="658"/>
        <v>1.1425765539685712E-4</v>
      </c>
      <c r="W948" s="23"/>
      <c r="X948" s="23"/>
    </row>
    <row r="949" spans="1:42">
      <c r="A949" s="18" t="str">
        <f t="shared" si="660"/>
        <v>REVYEC_EXP_OM</v>
      </c>
      <c r="B949" s="18" t="str">
        <f>$B$9</f>
        <v>DISTSEC</v>
      </c>
      <c r="D949" s="23">
        <f t="shared" ca="1" si="656"/>
        <v>2.5281418566401263E-3</v>
      </c>
      <c r="E949" s="23">
        <f t="shared" ca="1" si="657"/>
        <v>8.5139684041471049E-3</v>
      </c>
      <c r="F949" s="23">
        <f ca="1">IF(F$944=0,0,F$936*F941/F$944)</f>
        <v>8.5230566824674497E-4</v>
      </c>
      <c r="G949" s="23">
        <f t="shared" ca="1" si="658"/>
        <v>1.4818656800507618E-3</v>
      </c>
      <c r="H949" s="23">
        <f t="shared" ca="1" si="658"/>
        <v>0</v>
      </c>
      <c r="I949" s="23">
        <f t="shared" ca="1" si="658"/>
        <v>0</v>
      </c>
      <c r="J949" s="23">
        <f t="shared" ca="1" si="658"/>
        <v>-5.181881835685645E-3</v>
      </c>
      <c r="K949" s="23">
        <f t="shared" ca="1" si="658"/>
        <v>0</v>
      </c>
      <c r="L949" s="23">
        <f t="shared" ca="1" si="658"/>
        <v>0</v>
      </c>
      <c r="M949" s="23">
        <f t="shared" ca="1" si="658"/>
        <v>0</v>
      </c>
      <c r="N949" s="23">
        <f t="shared" ca="1" si="658"/>
        <v>0</v>
      </c>
      <c r="O949" s="23">
        <f t="shared" ca="1" si="658"/>
        <v>0</v>
      </c>
      <c r="P949" s="23">
        <f t="shared" ca="1" si="658"/>
        <v>0</v>
      </c>
      <c r="Q949" s="23">
        <f t="shared" ca="1" si="658"/>
        <v>0</v>
      </c>
      <c r="R949" s="23">
        <f t="shared" ca="1" si="658"/>
        <v>5.3681253033533078E-4</v>
      </c>
      <c r="S949" s="23">
        <f t="shared" ca="1" si="658"/>
        <v>0</v>
      </c>
      <c r="T949" s="23">
        <f t="shared" ca="1" si="658"/>
        <v>0</v>
      </c>
      <c r="U949" s="23">
        <f t="shared" ca="1" si="658"/>
        <v>-3.9426955325511165E-3</v>
      </c>
      <c r="V949" s="23">
        <f t="shared" ca="1" si="658"/>
        <v>2.6776694209694539E-4</v>
      </c>
      <c r="W949" s="23"/>
      <c r="X949" s="23"/>
    </row>
    <row r="950" spans="1:42">
      <c r="A950" s="18" t="str">
        <f t="shared" si="660"/>
        <v>REVYEC_EXP_OM</v>
      </c>
      <c r="B950" s="18" t="str">
        <f>$B$10</f>
        <v>ENERGY</v>
      </c>
      <c r="D950" s="23">
        <f t="shared" ca="1" si="656"/>
        <v>0.67341874410600933</v>
      </c>
      <c r="E950" s="23">
        <f t="shared" ca="1" si="657"/>
        <v>6.9442117574478518E-2</v>
      </c>
      <c r="F950" s="23">
        <f t="shared" ca="1" si="658"/>
        <v>9.3127550053481844E-3</v>
      </c>
      <c r="G950" s="23">
        <f t="shared" ca="1" si="658"/>
        <v>1.8016896318652748E-2</v>
      </c>
      <c r="H950" s="23">
        <f t="shared" ca="1" si="658"/>
        <v>2.5175373750240124E-2</v>
      </c>
      <c r="I950" s="23">
        <f t="shared" ca="1" si="658"/>
        <v>9.8587161000506535E-3</v>
      </c>
      <c r="J950" s="23">
        <f t="shared" ca="1" si="658"/>
        <v>-9.0143517840063997E-2</v>
      </c>
      <c r="K950" s="23">
        <f t="shared" ca="1" si="658"/>
        <v>-4.4103936601975528E-2</v>
      </c>
      <c r="L950" s="23">
        <f t="shared" ca="1" si="658"/>
        <v>0</v>
      </c>
      <c r="M950" s="23">
        <f t="shared" ca="1" si="658"/>
        <v>0</v>
      </c>
      <c r="N950" s="23">
        <f t="shared" ca="1" si="658"/>
        <v>0</v>
      </c>
      <c r="O950" s="23">
        <f t="shared" ca="1" si="658"/>
        <v>0.12006178963985241</v>
      </c>
      <c r="P950" s="23">
        <f t="shared" ca="1" si="658"/>
        <v>0.35698882479434729</v>
      </c>
      <c r="Q950" s="23">
        <f t="shared" ca="1" si="658"/>
        <v>0.2433127013092253</v>
      </c>
      <c r="R950" s="23">
        <f t="shared" ca="1" si="658"/>
        <v>6.8640880160666289E-3</v>
      </c>
      <c r="S950" s="23">
        <f t="shared" ca="1" si="658"/>
        <v>0</v>
      </c>
      <c r="T950" s="23">
        <f t="shared" ca="1" si="658"/>
        <v>0</v>
      </c>
      <c r="U950" s="23">
        <f t="shared" ca="1" si="658"/>
        <v>-5.5991982284935432E-2</v>
      </c>
      <c r="V950" s="23">
        <f t="shared" ca="1" si="658"/>
        <v>4.6249183247223276E-3</v>
      </c>
      <c r="W950" s="23"/>
      <c r="X950" s="23"/>
    </row>
    <row r="951" spans="1:42">
      <c r="A951" s="18" t="str">
        <f t="shared" si="660"/>
        <v>REVYEC_EXP_OM</v>
      </c>
      <c r="B951" s="18" t="str">
        <f>$B$11</f>
        <v>CUSTOMER</v>
      </c>
      <c r="D951" s="23">
        <f t="shared" ca="1" si="656"/>
        <v>-1.637914771918104E-3</v>
      </c>
      <c r="E951" s="23">
        <f t="shared" ca="1" si="657"/>
        <v>6.4151964448194952E-3</v>
      </c>
      <c r="F951" s="23">
        <f t="shared" ca="1" si="658"/>
        <v>2.3639724134700453E-3</v>
      </c>
      <c r="G951" s="23">
        <f t="shared" ca="1" si="658"/>
        <v>3.9345727165795719E-4</v>
      </c>
      <c r="H951" s="23">
        <f t="shared" ca="1" si="658"/>
        <v>3.699684899502247E-3</v>
      </c>
      <c r="I951" s="23">
        <f t="shared" ca="1" si="658"/>
        <v>2.5153904337127308E-3</v>
      </c>
      <c r="J951" s="23">
        <f t="shared" ca="1" si="658"/>
        <v>-4.6602423523852988E-4</v>
      </c>
      <c r="K951" s="23">
        <f t="shared" ca="1" si="658"/>
        <v>-3.3974293825974786E-4</v>
      </c>
      <c r="L951" s="23">
        <f t="shared" ca="1" si="658"/>
        <v>0</v>
      </c>
      <c r="M951" s="23">
        <f t="shared" ca="1" si="658"/>
        <v>0</v>
      </c>
      <c r="N951" s="23">
        <f t="shared" ca="1" si="658"/>
        <v>0</v>
      </c>
      <c r="O951" s="23">
        <f t="shared" ca="1" si="658"/>
        <v>1.5146320977560125E-4</v>
      </c>
      <c r="P951" s="23">
        <f t="shared" ca="1" si="658"/>
        <v>3.8983951126881245E-4</v>
      </c>
      <c r="Q951" s="23">
        <f t="shared" ca="1" si="658"/>
        <v>2.4961961501488729E-4</v>
      </c>
      <c r="R951" s="23">
        <f t="shared" ca="1" si="658"/>
        <v>3.588805757016146E-5</v>
      </c>
      <c r="S951" s="23">
        <f t="shared" ca="1" si="658"/>
        <v>0</v>
      </c>
      <c r="T951" s="23">
        <f t="shared" ca="1" si="658"/>
        <v>0</v>
      </c>
      <c r="U951" s="23">
        <f t="shared" ca="1" si="658"/>
        <v>-2.1270526978009453E-2</v>
      </c>
      <c r="V951" s="23">
        <f t="shared" ca="1" si="658"/>
        <v>4.2238675227976906E-3</v>
      </c>
      <c r="W951" s="23"/>
      <c r="X951" s="23"/>
    </row>
    <row r="952" spans="1:42">
      <c r="A952" s="18" t="str">
        <f t="shared" si="660"/>
        <v>REVYEC_EXP_OM</v>
      </c>
      <c r="B952" s="18" t="str">
        <f>$B$12</f>
        <v>TOTAL</v>
      </c>
      <c r="D952" s="23">
        <f t="shared" ca="1" si="656"/>
        <v>1</v>
      </c>
      <c r="E952" s="23">
        <f t="shared" ca="1" si="657"/>
        <v>0.15201248382412652</v>
      </c>
      <c r="F952" s="23">
        <f t="shared" ca="1" si="658"/>
        <v>1.9376445723475702E-2</v>
      </c>
      <c r="G952" s="23">
        <f t="shared" ca="1" si="658"/>
        <v>3.4313062021651936E-2</v>
      </c>
      <c r="H952" s="23">
        <f t="shared" ca="1" si="658"/>
        <v>4.872911069288776E-2</v>
      </c>
      <c r="I952" s="23">
        <f t="shared" ca="1" si="658"/>
        <v>1.8278354246882567E-2</v>
      </c>
      <c r="J952" s="23">
        <f t="shared" ca="1" si="658"/>
        <v>-0.15573209262674137</v>
      </c>
      <c r="K952" s="23">
        <f t="shared" ca="1" si="658"/>
        <v>-7.3922746539297035E-2</v>
      </c>
      <c r="L952" s="23">
        <f t="shared" ca="1" si="658"/>
        <v>0</v>
      </c>
      <c r="M952" s="23">
        <f t="shared" ca="1" si="658"/>
        <v>0</v>
      </c>
      <c r="N952" s="23">
        <f t="shared" ca="1" si="658"/>
        <v>0</v>
      </c>
      <c r="O952" s="23">
        <f t="shared" ca="1" si="658"/>
        <v>0.18809302604736675</v>
      </c>
      <c r="P952" s="23">
        <f t="shared" ca="1" si="658"/>
        <v>0.49683678612570914</v>
      </c>
      <c r="Q952" s="23">
        <f t="shared" ca="1" si="658"/>
        <v>0.33271161227143253</v>
      </c>
      <c r="R952" s="23">
        <f t="shared" ca="1" si="658"/>
        <v>1.2582731975652134E-2</v>
      </c>
      <c r="S952" s="23">
        <f t="shared" ca="1" si="658"/>
        <v>0</v>
      </c>
      <c r="T952" s="23">
        <f t="shared" ca="1" si="658"/>
        <v>0</v>
      </c>
      <c r="U952" s="23">
        <f t="shared" ca="1" si="658"/>
        <v>-8.2513031032567311E-2</v>
      </c>
      <c r="V952" s="23">
        <f t="shared" ca="1" si="658"/>
        <v>9.2342572694206933E-3</v>
      </c>
      <c r="W952" s="23"/>
      <c r="X952" s="23"/>
    </row>
    <row r="955" spans="1:42">
      <c r="A955" s="18" t="s">
        <v>375</v>
      </c>
    </row>
    <row r="956" spans="1:42" ht="12">
      <c r="A956" s="38" t="s">
        <v>321</v>
      </c>
      <c r="D956" s="23">
        <f t="shared" ref="D956:V956" si="661">+D182</f>
        <v>1</v>
      </c>
      <c r="E956" s="23">
        <f t="shared" si="661"/>
        <v>0.15201248382412652</v>
      </c>
      <c r="F956" s="23">
        <f t="shared" si="661"/>
        <v>1.9376445723475702E-2</v>
      </c>
      <c r="G956" s="23">
        <f t="shared" si="661"/>
        <v>3.4313062021651936E-2</v>
      </c>
      <c r="H956" s="23">
        <f t="shared" si="661"/>
        <v>4.872911069288776E-2</v>
      </c>
      <c r="I956" s="23">
        <f t="shared" si="661"/>
        <v>1.8278354246882567E-2</v>
      </c>
      <c r="J956" s="23">
        <f t="shared" si="661"/>
        <v>-0.15573209262674137</v>
      </c>
      <c r="K956" s="23">
        <f t="shared" si="661"/>
        <v>-7.3922746539297035E-2</v>
      </c>
      <c r="L956" s="23">
        <f t="shared" si="661"/>
        <v>0</v>
      </c>
      <c r="M956" s="23">
        <f t="shared" si="661"/>
        <v>0</v>
      </c>
      <c r="N956" s="23">
        <f t="shared" si="661"/>
        <v>0</v>
      </c>
      <c r="O956" s="23">
        <f t="shared" si="661"/>
        <v>0.18809302604736675</v>
      </c>
      <c r="P956" s="23">
        <f t="shared" si="661"/>
        <v>0.49683678612570914</v>
      </c>
      <c r="Q956" s="23">
        <f t="shared" si="661"/>
        <v>0.33271161227143253</v>
      </c>
      <c r="R956" s="23">
        <f t="shared" si="661"/>
        <v>1.2582731975652134E-2</v>
      </c>
      <c r="S956" s="23">
        <f t="shared" si="661"/>
        <v>0</v>
      </c>
      <c r="T956" s="23">
        <f t="shared" si="661"/>
        <v>0</v>
      </c>
      <c r="U956" s="23">
        <f t="shared" si="661"/>
        <v>-8.2513031032567324E-2</v>
      </c>
      <c r="V956" s="23">
        <f t="shared" si="661"/>
        <v>9.2342572694206933E-3</v>
      </c>
    </row>
    <row r="957" spans="1:42" ht="12">
      <c r="A957" s="38" t="s">
        <v>73</v>
      </c>
      <c r="B957" s="18" t="str">
        <f>$B$5</f>
        <v>PRODUCTION</v>
      </c>
      <c r="D957" s="23">
        <f t="shared" ref="D957:V957" ca="1" si="662">+D898</f>
        <v>0.44889692544740051</v>
      </c>
      <c r="E957" s="23">
        <f t="shared" ca="1" si="662"/>
        <v>0.20020706161680923</v>
      </c>
      <c r="F957" s="23">
        <f t="shared" ca="1" si="662"/>
        <v>1.3258174182552618E-2</v>
      </c>
      <c r="G957" s="23">
        <f t="shared" ca="1" si="662"/>
        <v>4.5779700911841345E-2</v>
      </c>
      <c r="H957" s="23">
        <f t="shared" ca="1" si="662"/>
        <v>1.3528915268641475E-3</v>
      </c>
      <c r="I957" s="23">
        <f t="shared" ca="1" si="662"/>
        <v>1.317773665354237E-4</v>
      </c>
      <c r="J957" s="23">
        <f t="shared" ca="1" si="662"/>
        <v>3.5094074114602469E-2</v>
      </c>
      <c r="K957" s="23">
        <f t="shared" ca="1" si="662"/>
        <v>6.710059272217103E-3</v>
      </c>
      <c r="L957" s="23">
        <f t="shared" ca="1" si="662"/>
        <v>2.8895167730810492E-3</v>
      </c>
      <c r="M957" s="23">
        <f t="shared" ca="1" si="662"/>
        <v>1.2688105255032753E-4</v>
      </c>
      <c r="N957" s="23">
        <f t="shared" ca="1" si="662"/>
        <v>1.045505429530015E-3</v>
      </c>
      <c r="O957" s="23">
        <f t="shared" ca="1" si="662"/>
        <v>1.8150068170645888E-2</v>
      </c>
      <c r="P957" s="23">
        <f t="shared" ca="1" si="662"/>
        <v>9.775232664399848E-2</v>
      </c>
      <c r="Q957" s="23">
        <f t="shared" ca="1" si="662"/>
        <v>1.5961012772165831E-2</v>
      </c>
      <c r="R957" s="23">
        <f t="shared" ca="1" si="662"/>
        <v>1.0124100662929427E-2</v>
      </c>
      <c r="S957" s="23">
        <f t="shared" ca="1" si="662"/>
        <v>1.6050450914772667E-4</v>
      </c>
      <c r="T957" s="23">
        <f t="shared" ca="1" si="662"/>
        <v>1.5327044192944841E-4</v>
      </c>
      <c r="U957" s="23">
        <f t="shared" ca="1" si="662"/>
        <v>0</v>
      </c>
      <c r="V957" s="23">
        <f t="shared" ca="1" si="662"/>
        <v>0</v>
      </c>
    </row>
    <row r="958" spans="1:42">
      <c r="B958" s="18" t="str">
        <f>$B$6</f>
        <v>BULKTRAN</v>
      </c>
      <c r="D958" s="23">
        <f t="shared" ref="D958:V958" ca="1" si="663">+D899</f>
        <v>-3.5686335488816744E-2</v>
      </c>
      <c r="E958" s="23">
        <f t="shared" ca="1" si="663"/>
        <v>-2.7498501630236066E-2</v>
      </c>
      <c r="F958" s="23">
        <f t="shared" ca="1" si="663"/>
        <v>2.5031865771333342E-4</v>
      </c>
      <c r="G958" s="23">
        <f t="shared" ca="1" si="663"/>
        <v>-4.7433024765503615E-4</v>
      </c>
      <c r="H958" s="23">
        <f t="shared" ca="1" si="663"/>
        <v>-3.7799718585708049E-5</v>
      </c>
      <c r="I958" s="23">
        <f t="shared" ca="1" si="663"/>
        <v>3.2120144622973595E-5</v>
      </c>
      <c r="J958" s="23">
        <f t="shared" ca="1" si="663"/>
        <v>-3.7265196147808134E-4</v>
      </c>
      <c r="K958" s="23">
        <f t="shared" ca="1" si="663"/>
        <v>1.1838996813804081E-5</v>
      </c>
      <c r="L958" s="23">
        <f t="shared" ca="1" si="663"/>
        <v>-5.3617123126761186E-5</v>
      </c>
      <c r="M958" s="23">
        <f t="shared" ca="1" si="663"/>
        <v>-3.872603352419988E-6</v>
      </c>
      <c r="N958" s="23">
        <f t="shared" ca="1" si="663"/>
        <v>-9.2630641568019738E-5</v>
      </c>
      <c r="O958" s="23">
        <f t="shared" ca="1" si="663"/>
        <v>-9.4616699015574897E-4</v>
      </c>
      <c r="P958" s="23">
        <f t="shared" ca="1" si="663"/>
        <v>-4.5723370801249346E-3</v>
      </c>
      <c r="Q958" s="23">
        <f t="shared" ca="1" si="663"/>
        <v>-1.5187630271084958E-3</v>
      </c>
      <c r="R958" s="23">
        <f t="shared" ca="1" si="663"/>
        <v>-4.0365704610045259E-4</v>
      </c>
      <c r="S958" s="23">
        <f t="shared" ca="1" si="663"/>
        <v>-1.1013536462851976E-5</v>
      </c>
      <c r="T958" s="23">
        <f t="shared" ca="1" si="663"/>
        <v>4.728317987718429E-6</v>
      </c>
      <c r="U958" s="23">
        <f t="shared" ca="1" si="663"/>
        <v>0</v>
      </c>
      <c r="V958" s="23">
        <f t="shared" ca="1" si="663"/>
        <v>0</v>
      </c>
    </row>
    <row r="959" spans="1:42">
      <c r="B959" s="18" t="str">
        <f>$B$7</f>
        <v>SUBTRAN</v>
      </c>
      <c r="D959" s="23">
        <f t="shared" ref="D959:V959" ca="1" si="664">+D900</f>
        <v>-7.49072304347226E-3</v>
      </c>
      <c r="E959" s="23">
        <f t="shared" ca="1" si="664"/>
        <v>-5.788171559619755E-3</v>
      </c>
      <c r="F959" s="23">
        <f t="shared" ca="1" si="664"/>
        <v>4.6119391160735608E-5</v>
      </c>
      <c r="G959" s="23">
        <f t="shared" ca="1" si="664"/>
        <v>-1.1113859798695751E-4</v>
      </c>
      <c r="H959" s="23">
        <f t="shared" ca="1" si="664"/>
        <v>-8.0466187501931995E-6</v>
      </c>
      <c r="I959" s="23">
        <f t="shared" ca="1" si="664"/>
        <v>1.0884337328204962E-5</v>
      </c>
      <c r="J959" s="23">
        <f t="shared" ca="1" si="664"/>
        <v>-8.6080633588996443E-5</v>
      </c>
      <c r="K959" s="23">
        <f t="shared" ca="1" si="664"/>
        <v>4.9471230843812542E-8</v>
      </c>
      <c r="L959" s="23">
        <f t="shared" ca="1" si="664"/>
        <v>-1.5596362405013792E-5</v>
      </c>
      <c r="M959" s="23">
        <f t="shared" ca="1" si="664"/>
        <v>0</v>
      </c>
      <c r="N959" s="23">
        <f t="shared" ca="1" si="664"/>
        <v>-1.8910411719591732E-5</v>
      </c>
      <c r="O959" s="23">
        <f t="shared" ca="1" si="664"/>
        <v>-1.9583155199621267E-4</v>
      </c>
      <c r="P959" s="23">
        <f t="shared" ca="1" si="664"/>
        <v>-1.2506696061814464E-3</v>
      </c>
      <c r="Q959" s="23">
        <f t="shared" ca="1" si="664"/>
        <v>0</v>
      </c>
      <c r="R959" s="23">
        <f t="shared" ca="1" si="664"/>
        <v>-8.2527853437439023E-5</v>
      </c>
      <c r="S959" s="23">
        <f t="shared" ca="1" si="664"/>
        <v>-2.2050532100137822E-6</v>
      </c>
      <c r="T959" s="23">
        <f t="shared" ca="1" si="664"/>
        <v>9.0843209057249792E-7</v>
      </c>
      <c r="U959" s="23">
        <f t="shared" ca="1" si="664"/>
        <v>8.500292018277877E-6</v>
      </c>
      <c r="V959" s="23">
        <f t="shared" ca="1" si="664"/>
        <v>1.9932815947235177E-6</v>
      </c>
    </row>
    <row r="960" spans="1:42">
      <c r="B960" s="18" t="str">
        <f>$B$8</f>
        <v>DISTPRI</v>
      </c>
      <c r="D960" s="23">
        <f t="shared" ref="D960:V960" ca="1" si="665">+D901</f>
        <v>0.11796406755398563</v>
      </c>
      <c r="E960" s="23">
        <f t="shared" ca="1" si="665"/>
        <v>6.7126486243317504E-2</v>
      </c>
      <c r="F960" s="23">
        <f t="shared" ca="1" si="665"/>
        <v>5.378406635124431E-3</v>
      </c>
      <c r="G960" s="23">
        <f t="shared" ca="1" si="665"/>
        <v>1.7800393211403063E-2</v>
      </c>
      <c r="H960" s="23">
        <f t="shared" ca="1" si="665"/>
        <v>5.064066143123287E-4</v>
      </c>
      <c r="I960" s="23">
        <f t="shared" ca="1" si="665"/>
        <v>0</v>
      </c>
      <c r="J960" s="23">
        <f t="shared" ca="1" si="665"/>
        <v>1.3459556833509301E-2</v>
      </c>
      <c r="K960" s="23">
        <f t="shared" ca="1" si="665"/>
        <v>2.6137567555314604E-3</v>
      </c>
      <c r="L960" s="23">
        <f t="shared" ca="1" si="665"/>
        <v>0</v>
      </c>
      <c r="M960" s="23">
        <f t="shared" ca="1" si="665"/>
        <v>0</v>
      </c>
      <c r="N960" s="23">
        <f t="shared" ca="1" si="665"/>
        <v>3.6576968150913797E-4</v>
      </c>
      <c r="O960" s="23">
        <f t="shared" ca="1" si="665"/>
        <v>6.6158279693944912E-3</v>
      </c>
      <c r="P960" s="23">
        <f t="shared" ca="1" si="665"/>
        <v>0</v>
      </c>
      <c r="Q960" s="23">
        <f t="shared" ca="1" si="665"/>
        <v>0</v>
      </c>
      <c r="R960" s="23">
        <f t="shared" ca="1" si="665"/>
        <v>3.6631735010798335E-3</v>
      </c>
      <c r="S960" s="23">
        <f t="shared" ca="1" si="665"/>
        <v>5.5465290698531529E-5</v>
      </c>
      <c r="T960" s="23">
        <f t="shared" ca="1" si="665"/>
        <v>6.3584124754355372E-5</v>
      </c>
      <c r="U960" s="23">
        <f t="shared" ca="1" si="665"/>
        <v>2.5931973216792117E-4</v>
      </c>
      <c r="V960" s="23">
        <f t="shared" ca="1" si="665"/>
        <v>5.5920961183284495E-5</v>
      </c>
    </row>
    <row r="961" spans="1:22">
      <c r="B961" s="18" t="str">
        <f>$B$9</f>
        <v>DISTSEC</v>
      </c>
      <c r="D961" s="23">
        <f t="shared" ref="D961:V961" ca="1" si="666">+D902</f>
        <v>5.0160178046241718E-2</v>
      </c>
      <c r="E961" s="23">
        <f t="shared" ca="1" si="666"/>
        <v>3.18652741414562E-2</v>
      </c>
      <c r="F961" s="23">
        <f t="shared" ca="1" si="666"/>
        <v>2.8317896478336421E-3</v>
      </c>
      <c r="G961" s="23">
        <f t="shared" ca="1" si="666"/>
        <v>7.7046777518031771E-3</v>
      </c>
      <c r="H961" s="23">
        <f t="shared" ca="1" si="666"/>
        <v>0</v>
      </c>
      <c r="I961" s="23">
        <f t="shared" ca="1" si="666"/>
        <v>0</v>
      </c>
      <c r="J961" s="23">
        <f t="shared" ca="1" si="666"/>
        <v>4.9477510506872272E-3</v>
      </c>
      <c r="K961" s="23">
        <f t="shared" ca="1" si="666"/>
        <v>0</v>
      </c>
      <c r="L961" s="23">
        <f t="shared" ca="1" si="666"/>
        <v>0</v>
      </c>
      <c r="M961" s="23">
        <f t="shared" ca="1" si="666"/>
        <v>0</v>
      </c>
      <c r="N961" s="23">
        <f t="shared" ca="1" si="666"/>
        <v>9.8387228407746227E-5</v>
      </c>
      <c r="O961" s="23">
        <f t="shared" ca="1" si="666"/>
        <v>0</v>
      </c>
      <c r="P961" s="23">
        <f t="shared" ca="1" si="666"/>
        <v>0</v>
      </c>
      <c r="Q961" s="23">
        <f t="shared" ca="1" si="666"/>
        <v>0</v>
      </c>
      <c r="R961" s="23">
        <f t="shared" ca="1" si="666"/>
        <v>1.6277802491727585E-3</v>
      </c>
      <c r="S961" s="23">
        <f t="shared" ca="1" si="666"/>
        <v>0</v>
      </c>
      <c r="T961" s="23">
        <f t="shared" ca="1" si="666"/>
        <v>2.2314960498290861E-5</v>
      </c>
      <c r="U961" s="23">
        <f t="shared" ca="1" si="666"/>
        <v>9.1284360420131147E-4</v>
      </c>
      <c r="V961" s="23">
        <f t="shared" ca="1" si="666"/>
        <v>1.4935941218136928E-4</v>
      </c>
    </row>
    <row r="962" spans="1:22">
      <c r="B962" s="18" t="str">
        <f>$B$10</f>
        <v>ENERGY</v>
      </c>
      <c r="D962" s="23">
        <f t="shared" ref="D962:V962" ca="1" si="667">+D903</f>
        <v>0.38115185642094429</v>
      </c>
      <c r="E962" s="23">
        <f t="shared" ca="1" si="667"/>
        <v>0.14504219420977224</v>
      </c>
      <c r="F962" s="23">
        <f t="shared" ca="1" si="667"/>
        <v>9.2461404982783473E-3</v>
      </c>
      <c r="G962" s="23">
        <f t="shared" ca="1" si="667"/>
        <v>3.1070808195692568E-2</v>
      </c>
      <c r="H962" s="23">
        <f t="shared" ca="1" si="667"/>
        <v>8.934775435463228E-4</v>
      </c>
      <c r="I962" s="23">
        <f t="shared" ca="1" si="667"/>
        <v>4.2560880939747344E-5</v>
      </c>
      <c r="J962" s="23">
        <f t="shared" ca="1" si="667"/>
        <v>2.8866416684250058E-2</v>
      </c>
      <c r="K962" s="23">
        <f t="shared" ca="1" si="667"/>
        <v>5.4265984742220795E-3</v>
      </c>
      <c r="L962" s="23">
        <f t="shared" ca="1" si="667"/>
        <v>2.3926603450405565E-3</v>
      </c>
      <c r="M962" s="23">
        <f t="shared" ca="1" si="667"/>
        <v>1.1087133109219603E-4</v>
      </c>
      <c r="N962" s="23">
        <f t="shared" ca="1" si="667"/>
        <v>1.0790418742537551E-3</v>
      </c>
      <c r="O962" s="23">
        <f t="shared" ca="1" si="667"/>
        <v>1.8534337733691408E-2</v>
      </c>
      <c r="P962" s="23">
        <f t="shared" ca="1" si="667"/>
        <v>0.10705474673729309</v>
      </c>
      <c r="Q962" s="23">
        <f t="shared" ca="1" si="667"/>
        <v>1.9531134789902631E-2</v>
      </c>
      <c r="R962" s="23">
        <f t="shared" ca="1" si="667"/>
        <v>7.6876927123130934E-3</v>
      </c>
      <c r="S962" s="23">
        <f t="shared" ca="1" si="667"/>
        <v>1.2506245816809553E-4</v>
      </c>
      <c r="T962" s="23">
        <f t="shared" ca="1" si="667"/>
        <v>1.4180618968744502E-4</v>
      </c>
      <c r="U962" s="23">
        <f t="shared" ca="1" si="667"/>
        <v>3.3112626591824939E-3</v>
      </c>
      <c r="V962" s="23">
        <f t="shared" ca="1" si="667"/>
        <v>5.9504310361822648E-4</v>
      </c>
    </row>
    <row r="963" spans="1:22">
      <c r="B963" s="18" t="str">
        <f>$B$11</f>
        <v>CUSTOMER</v>
      </c>
      <c r="D963" s="23">
        <f t="shared" ref="D963:V963" ca="1" si="668">+D904</f>
        <v>4.5004031063716851E-2</v>
      </c>
      <c r="E963" s="23">
        <f t="shared" ca="1" si="668"/>
        <v>2.1283432245109469E-2</v>
      </c>
      <c r="F963" s="23">
        <f t="shared" ca="1" si="668"/>
        <v>6.2063958391018583E-3</v>
      </c>
      <c r="G963" s="23">
        <f t="shared" ca="1" si="668"/>
        <v>1.648819910508316E-3</v>
      </c>
      <c r="H963" s="23">
        <f t="shared" ca="1" si="668"/>
        <v>4.0161951961639687E-4</v>
      </c>
      <c r="I963" s="23">
        <f t="shared" ca="1" si="668"/>
        <v>1.0153123822291169E-4</v>
      </c>
      <c r="J963" s="23">
        <f t="shared" ca="1" si="668"/>
        <v>4.1039407436442658E-4</v>
      </c>
      <c r="K963" s="23">
        <f t="shared" ca="1" si="668"/>
        <v>1.2228810829534903E-4</v>
      </c>
      <c r="L963" s="23">
        <f t="shared" ca="1" si="668"/>
        <v>2.3761526497606696E-4</v>
      </c>
      <c r="M963" s="23">
        <f t="shared" ca="1" si="668"/>
        <v>4.0044379691583131E-5</v>
      </c>
      <c r="N963" s="23">
        <f t="shared" ca="1" si="668"/>
        <v>2.2146177271390404E-6</v>
      </c>
      <c r="O963" s="23">
        <f t="shared" ca="1" si="668"/>
        <v>6.0140254375707974E-5</v>
      </c>
      <c r="P963" s="23">
        <f t="shared" ca="1" si="668"/>
        <v>3.1737009909097173E-4</v>
      </c>
      <c r="Q963" s="23">
        <f t="shared" ca="1" si="668"/>
        <v>4.7956065405859968E-5</v>
      </c>
      <c r="R963" s="23">
        <f t="shared" ca="1" si="668"/>
        <v>1.0282881273684913E-4</v>
      </c>
      <c r="S963" s="23">
        <f t="shared" ca="1" si="668"/>
        <v>1.6446206621945214E-6</v>
      </c>
      <c r="T963" s="23">
        <f t="shared" ca="1" si="668"/>
        <v>2.7475112808832946E-6</v>
      </c>
      <c r="U963" s="23">
        <f t="shared" ca="1" si="668"/>
        <v>1.2000209434443443E-2</v>
      </c>
      <c r="V963" s="23">
        <f t="shared" ca="1" si="668"/>
        <v>2.0167790681074292E-3</v>
      </c>
    </row>
    <row r="964" spans="1:22">
      <c r="B964" s="18" t="str">
        <f>$B$12</f>
        <v>TOTAL</v>
      </c>
      <c r="D964" s="23">
        <f t="shared" ref="D964:V964" ca="1" si="669">+D905</f>
        <v>1.0000000000000002</v>
      </c>
      <c r="E964" s="23">
        <f t="shared" ca="1" si="669"/>
        <v>0.43223777526660873</v>
      </c>
      <c r="F964" s="23">
        <f t="shared" ca="1" si="669"/>
        <v>3.7217344851764957E-2</v>
      </c>
      <c r="G964" s="23">
        <f t="shared" ca="1" si="669"/>
        <v>0.10341893113560642</v>
      </c>
      <c r="H964" s="23">
        <f t="shared" ca="1" si="669"/>
        <v>3.1085488670032939E-3</v>
      </c>
      <c r="I964" s="23">
        <f t="shared" ca="1" si="669"/>
        <v>3.1887396764926118E-4</v>
      </c>
      <c r="J964" s="23">
        <f t="shared" ca="1" si="669"/>
        <v>8.2319460162346425E-2</v>
      </c>
      <c r="K964" s="23">
        <f t="shared" ca="1" si="669"/>
        <v>1.4884591078310645E-2</v>
      </c>
      <c r="L964" s="23">
        <f t="shared" ca="1" si="669"/>
        <v>5.4505788975658977E-3</v>
      </c>
      <c r="M964" s="23">
        <f t="shared" ca="1" si="669"/>
        <v>2.7392415998168669E-4</v>
      </c>
      <c r="N964" s="23">
        <f t="shared" ca="1" si="669"/>
        <v>2.479377778140183E-3</v>
      </c>
      <c r="O964" s="23">
        <f t="shared" ca="1" si="669"/>
        <v>4.2218375585955537E-2</v>
      </c>
      <c r="P964" s="23">
        <f t="shared" ca="1" si="669"/>
        <v>0.19930143679407616</v>
      </c>
      <c r="Q964" s="23">
        <f t="shared" ca="1" si="669"/>
        <v>3.4021340600365831E-2</v>
      </c>
      <c r="R964" s="23">
        <f t="shared" ca="1" si="669"/>
        <v>2.2719391038694071E-2</v>
      </c>
      <c r="S964" s="23">
        <f t="shared" ca="1" si="669"/>
        <v>3.2945828900368251E-4</v>
      </c>
      <c r="T964" s="23">
        <f t="shared" ca="1" si="669"/>
        <v>3.8935997822871411E-4</v>
      </c>
      <c r="U964" s="23">
        <f t="shared" ca="1" si="669"/>
        <v>1.6492135722013447E-2</v>
      </c>
      <c r="V964" s="23">
        <f t="shared" ca="1" si="669"/>
        <v>2.8190958266850336E-3</v>
      </c>
    </row>
    <row r="965" spans="1:22">
      <c r="A965" s="130" t="s">
        <v>376</v>
      </c>
      <c r="B965" s="18" t="str">
        <f>$B$5</f>
        <v>PRODUCTION</v>
      </c>
      <c r="D965" s="23">
        <f t="shared" ref="D965:D972" ca="1" si="670">SUM(E965:V965)</f>
        <v>0.50779409959727873</v>
      </c>
      <c r="E965" s="23">
        <f t="shared" ref="E965:E972" ca="1" si="671">IF(E$964=0,0,+E$956*E957/E$964)</f>
        <v>7.0410256708195229E-2</v>
      </c>
      <c r="F965" s="23">
        <f t="shared" ref="F965:V972" ca="1" si="672">IF(F$964=0,0,+F$956*F957/F$964)</f>
        <v>6.9025959123044439E-3</v>
      </c>
      <c r="G965" s="23">
        <f t="shared" ca="1" si="672"/>
        <v>1.5189111891525418E-2</v>
      </c>
      <c r="H965" s="23">
        <f t="shared" ca="1" si="672"/>
        <v>2.1207709380996878E-2</v>
      </c>
      <c r="I965" s="23">
        <f t="shared" ca="1" si="672"/>
        <v>7.5536846266018587E-3</v>
      </c>
      <c r="J965" s="23">
        <f t="shared" ca="1" si="672"/>
        <v>-6.6391028195358082E-2</v>
      </c>
      <c r="K965" s="23">
        <f t="shared" ca="1" si="672"/>
        <v>-3.3324799333356102E-2</v>
      </c>
      <c r="L965" s="23">
        <f t="shared" ca="1" si="672"/>
        <v>0</v>
      </c>
      <c r="M965" s="23">
        <f t="shared" ca="1" si="672"/>
        <v>0</v>
      </c>
      <c r="N965" s="23">
        <f t="shared" ca="1" si="672"/>
        <v>0</v>
      </c>
      <c r="O965" s="23">
        <f t="shared" ca="1" si="672"/>
        <v>8.0862922786599484E-2</v>
      </c>
      <c r="P965" s="23">
        <f t="shared" ca="1" si="672"/>
        <v>0.24368590908000062</v>
      </c>
      <c r="Q965" s="23">
        <f t="shared" ca="1" si="672"/>
        <v>0.15609068305953583</v>
      </c>
      <c r="R965" s="23">
        <f t="shared" ca="1" si="672"/>
        <v>5.6070536802330373E-3</v>
      </c>
      <c r="S965" s="23">
        <f t="shared" ca="1" si="672"/>
        <v>0</v>
      </c>
      <c r="T965" s="23">
        <f t="shared" ca="1" si="672"/>
        <v>0</v>
      </c>
      <c r="U965" s="23">
        <f t="shared" ca="1" si="672"/>
        <v>0</v>
      </c>
      <c r="V965" s="23">
        <f t="shared" ca="1" si="672"/>
        <v>0</v>
      </c>
    </row>
    <row r="966" spans="1:22">
      <c r="A966" s="18" t="str">
        <f>+A965</f>
        <v>REVYEC_FXNL</v>
      </c>
      <c r="B966" s="18" t="str">
        <f>$B$6</f>
        <v>BULKTRAN</v>
      </c>
      <c r="D966" s="23">
        <f t="shared" ca="1" si="670"/>
        <v>-3.849314043994511E-2</v>
      </c>
      <c r="E966" s="23">
        <f t="shared" ca="1" si="671"/>
        <v>-9.6708704640070808E-3</v>
      </c>
      <c r="F966" s="23">
        <f t="shared" ref="F966:T966" ca="1" si="673">IF(F$964=0,0,+F$956*F958/F$964)</f>
        <v>1.3032326470558748E-4</v>
      </c>
      <c r="G966" s="23">
        <f t="shared" ca="1" si="673"/>
        <v>-1.573766333476363E-4</v>
      </c>
      <c r="H966" s="23">
        <f t="shared" ca="1" si="673"/>
        <v>-5.9254229221709139E-4</v>
      </c>
      <c r="I966" s="23">
        <f t="shared" ca="1" si="673"/>
        <v>1.8411768957119256E-3</v>
      </c>
      <c r="J966" s="23">
        <f t="shared" ca="1" si="673"/>
        <v>7.0498360494577897E-4</v>
      </c>
      <c r="K966" s="23">
        <f t="shared" ca="1" si="673"/>
        <v>-5.8797124901983768E-5</v>
      </c>
      <c r="L966" s="23">
        <f t="shared" ca="1" si="673"/>
        <v>0</v>
      </c>
      <c r="M966" s="23">
        <f t="shared" ca="1" si="673"/>
        <v>0</v>
      </c>
      <c r="N966" s="23">
        <f t="shared" ca="1" si="673"/>
        <v>0</v>
      </c>
      <c r="O966" s="23">
        <f t="shared" ca="1" si="673"/>
        <v>-4.2154017025640119E-3</v>
      </c>
      <c r="P966" s="23">
        <f t="shared" ca="1" si="673"/>
        <v>-1.1398338599635242E-2</v>
      </c>
      <c r="Q966" s="23">
        <f t="shared" ca="1" si="673"/>
        <v>-1.4852739089360738E-2</v>
      </c>
      <c r="R966" s="23">
        <f t="shared" ca="1" si="673"/>
        <v>-2.2355829927461838E-4</v>
      </c>
      <c r="S966" s="23">
        <f t="shared" ca="1" si="673"/>
        <v>0</v>
      </c>
      <c r="T966" s="23">
        <f t="shared" ca="1" si="673"/>
        <v>0</v>
      </c>
      <c r="U966" s="23">
        <f t="shared" ca="1" si="672"/>
        <v>0</v>
      </c>
      <c r="V966" s="23">
        <f t="shared" ca="1" si="672"/>
        <v>0</v>
      </c>
    </row>
    <row r="967" spans="1:22">
      <c r="A967" s="18" t="str">
        <f t="shared" ref="A967:A972" si="674">+A966</f>
        <v>REVYEC_FXNL</v>
      </c>
      <c r="B967" s="18" t="str">
        <f>$B$7</f>
        <v>SUBTRAN</v>
      </c>
      <c r="D967" s="23">
        <f t="shared" ca="1" si="670"/>
        <v>-5.4600831431546367E-3</v>
      </c>
      <c r="E967" s="23">
        <f t="shared" ca="1" si="671"/>
        <v>-2.0356257271480997E-3</v>
      </c>
      <c r="F967" s="23">
        <f t="shared" ca="1" si="672"/>
        <v>2.4011113183517711E-5</v>
      </c>
      <c r="G967" s="23">
        <f t="shared" ca="1" si="672"/>
        <v>-3.6874347509214878E-5</v>
      </c>
      <c r="H967" s="23">
        <f t="shared" ca="1" si="672"/>
        <v>-1.2613749777066479E-4</v>
      </c>
      <c r="I967" s="23">
        <f t="shared" ca="1" si="672"/>
        <v>6.2390722859611452E-4</v>
      </c>
      <c r="J967" s="23">
        <f t="shared" ca="1" si="672"/>
        <v>1.628474868155412E-4</v>
      </c>
      <c r="K967" s="23">
        <f t="shared" ca="1" si="672"/>
        <v>-2.4569363306077956E-7</v>
      </c>
      <c r="L967" s="23">
        <f t="shared" ca="1" si="672"/>
        <v>0</v>
      </c>
      <c r="M967" s="23">
        <f t="shared" ca="1" si="672"/>
        <v>0</v>
      </c>
      <c r="N967" s="23">
        <f t="shared" ca="1" si="672"/>
        <v>0</v>
      </c>
      <c r="O967" s="23">
        <f t="shared" ca="1" si="672"/>
        <v>-8.7247670473549323E-4</v>
      </c>
      <c r="P967" s="23">
        <f t="shared" ca="1" si="672"/>
        <v>-3.1177831812739115E-3</v>
      </c>
      <c r="Q967" s="23">
        <f t="shared" ca="1" si="672"/>
        <v>0</v>
      </c>
      <c r="R967" s="23">
        <f t="shared" ca="1" si="672"/>
        <v>-4.5706588638780981E-5</v>
      </c>
      <c r="S967" s="23">
        <f t="shared" ca="1" si="672"/>
        <v>0</v>
      </c>
      <c r="T967" s="23">
        <f t="shared" ca="1" si="672"/>
        <v>0</v>
      </c>
      <c r="U967" s="23">
        <f t="shared" ca="1" si="672"/>
        <v>-4.252844330851881E-5</v>
      </c>
      <c r="V967" s="23">
        <f t="shared" ca="1" si="672"/>
        <v>6.529212267935651E-6</v>
      </c>
    </row>
    <row r="968" spans="1:22">
      <c r="A968" s="18" t="str">
        <f t="shared" si="674"/>
        <v>REVYEC_FXNL</v>
      </c>
      <c r="B968" s="18" t="str">
        <f>$B$8</f>
        <v>DISTPRI</v>
      </c>
      <c r="D968" s="23">
        <f t="shared" ca="1" si="670"/>
        <v>3.219785457391533E-2</v>
      </c>
      <c r="E968" s="23">
        <f ca="1">IF(E$964=0,0,+E$956*E960/E$964)</f>
        <v>2.360752458051308E-2</v>
      </c>
      <c r="F968" s="23">
        <f t="shared" ca="1" si="672"/>
        <v>2.8001568800609367E-3</v>
      </c>
      <c r="G968" s="23">
        <f t="shared" ca="1" si="672"/>
        <v>5.9059399431597489E-3</v>
      </c>
      <c r="H968" s="23">
        <f t="shared" ca="1" si="672"/>
        <v>7.9383484127836419E-3</v>
      </c>
      <c r="I968" s="23">
        <f t="shared" ca="1" si="672"/>
        <v>0</v>
      </c>
      <c r="J968" s="23">
        <f t="shared" ca="1" si="672"/>
        <v>-2.5462812163456413E-2</v>
      </c>
      <c r="K968" s="23">
        <f t="shared" ca="1" si="672"/>
        <v>-1.2980946344980607E-2</v>
      </c>
      <c r="L968" s="23">
        <f t="shared" ca="1" si="672"/>
        <v>0</v>
      </c>
      <c r="M968" s="23">
        <f t="shared" ca="1" si="672"/>
        <v>0</v>
      </c>
      <c r="N968" s="23">
        <f t="shared" ca="1" si="672"/>
        <v>0</v>
      </c>
      <c r="O968" s="23">
        <f t="shared" ca="1" si="672"/>
        <v>2.947510616647642E-2</v>
      </c>
      <c r="P968" s="23">
        <f t="shared" ca="1" si="672"/>
        <v>0</v>
      </c>
      <c r="Q968" s="23">
        <f t="shared" ca="1" si="672"/>
        <v>0</v>
      </c>
      <c r="R968" s="23">
        <f t="shared" ca="1" si="672"/>
        <v>2.0287837057734906E-3</v>
      </c>
      <c r="S968" s="23">
        <f t="shared" ca="1" si="672"/>
        <v>0</v>
      </c>
      <c r="T968" s="23">
        <f t="shared" ca="1" si="672"/>
        <v>0</v>
      </c>
      <c r="U968" s="23">
        <f t="shared" ca="1" si="672"/>
        <v>-1.297421842046085E-3</v>
      </c>
      <c r="V968" s="23">
        <f t="shared" ca="1" si="672"/>
        <v>1.8317523563111973E-4</v>
      </c>
    </row>
    <row r="969" spans="1:22">
      <c r="A969" s="18" t="str">
        <f t="shared" si="674"/>
        <v>REVYEC_FXNL</v>
      </c>
      <c r="B969" s="18" t="str">
        <f>$B$9</f>
        <v>DISTSEC</v>
      </c>
      <c r="D969" s="23">
        <f t="shared" ca="1" si="670"/>
        <v>2.7007146400762328E-3</v>
      </c>
      <c r="E969" s="23">
        <f t="shared" ca="1" si="671"/>
        <v>1.1206608369644898E-2</v>
      </c>
      <c r="F969" s="23">
        <f t="shared" ca="1" si="672"/>
        <v>1.4743130825182131E-3</v>
      </c>
      <c r="G969" s="23">
        <f t="shared" ca="1" si="672"/>
        <v>2.5563122984496125E-3</v>
      </c>
      <c r="H969" s="23">
        <f t="shared" ca="1" si="672"/>
        <v>0</v>
      </c>
      <c r="I969" s="23">
        <f t="shared" ca="1" si="672"/>
        <v>0</v>
      </c>
      <c r="J969" s="23">
        <f t="shared" ca="1" si="672"/>
        <v>-9.3601637255649045E-3</v>
      </c>
      <c r="K969" s="23">
        <f t="shared" ca="1" si="672"/>
        <v>0</v>
      </c>
      <c r="L969" s="23">
        <f t="shared" ca="1" si="672"/>
        <v>0</v>
      </c>
      <c r="M969" s="23">
        <f t="shared" ca="1" si="672"/>
        <v>0</v>
      </c>
      <c r="N969" s="23">
        <f t="shared" ca="1" si="672"/>
        <v>0</v>
      </c>
      <c r="O969" s="23">
        <f t="shared" ca="1" si="672"/>
        <v>0</v>
      </c>
      <c r="P969" s="23">
        <f t="shared" ca="1" si="672"/>
        <v>0</v>
      </c>
      <c r="Q969" s="23">
        <f t="shared" ca="1" si="672"/>
        <v>0</v>
      </c>
      <c r="R969" s="23">
        <f t="shared" ca="1" si="672"/>
        <v>9.0151723502261542E-4</v>
      </c>
      <c r="S969" s="23">
        <f t="shared" ca="1" si="672"/>
        <v>0</v>
      </c>
      <c r="T969" s="23">
        <f t="shared" ca="1" si="672"/>
        <v>0</v>
      </c>
      <c r="U969" s="23">
        <f t="shared" ca="1" si="672"/>
        <v>-4.5671157399466127E-3</v>
      </c>
      <c r="V969" s="23">
        <f t="shared" ca="1" si="672"/>
        <v>4.8924311995241236E-4</v>
      </c>
    </row>
    <row r="970" spans="1:22">
      <c r="A970" s="18" t="str">
        <f t="shared" si="674"/>
        <v>REVYEC_FXNL</v>
      </c>
      <c r="B970" s="18" t="str">
        <f>$B$10</f>
        <v>ENERGY</v>
      </c>
      <c r="D970" s="23">
        <f t="shared" ca="1" si="670"/>
        <v>0.5311131331608635</v>
      </c>
      <c r="E970" s="23">
        <f t="shared" ca="1" si="671"/>
        <v>5.1009480112026877E-2</v>
      </c>
      <c r="F970" s="23">
        <f t="shared" ca="1" si="672"/>
        <v>4.8138130280410054E-3</v>
      </c>
      <c r="G970" s="23">
        <f t="shared" ca="1" si="672"/>
        <v>1.0308891776145883E-2</v>
      </c>
      <c r="H970" s="23">
        <f t="shared" ca="1" si="672"/>
        <v>1.4006009872719197E-2</v>
      </c>
      <c r="I970" s="23">
        <f t="shared" ca="1" si="672"/>
        <v>2.4396562209549081E-3</v>
      </c>
      <c r="J970" s="23">
        <f t="shared" ca="1" si="672"/>
        <v>-5.460953543679805E-2</v>
      </c>
      <c r="K970" s="23">
        <f t="shared" ca="1" si="672"/>
        <v>-2.695062709280583E-2</v>
      </c>
      <c r="L970" s="23">
        <f t="shared" ca="1" si="672"/>
        <v>0</v>
      </c>
      <c r="M970" s="23">
        <f t="shared" ca="1" si="672"/>
        <v>0</v>
      </c>
      <c r="N970" s="23">
        <f t="shared" ca="1" si="672"/>
        <v>0</v>
      </c>
      <c r="O970" s="23">
        <f t="shared" ca="1" si="672"/>
        <v>8.2574936191378026E-2</v>
      </c>
      <c r="P970" s="23">
        <f t="shared" ca="1" si="672"/>
        <v>0.26687582971825008</v>
      </c>
      <c r="Q970" s="23">
        <f t="shared" ca="1" si="672"/>
        <v>0.19100468208384755</v>
      </c>
      <c r="R970" s="23">
        <f t="shared" ca="1" si="672"/>
        <v>4.2576923274687418E-3</v>
      </c>
      <c r="S970" s="23">
        <f t="shared" ca="1" si="672"/>
        <v>0</v>
      </c>
      <c r="T970" s="23">
        <f t="shared" ca="1" si="672"/>
        <v>0</v>
      </c>
      <c r="U970" s="23">
        <f t="shared" ca="1" si="672"/>
        <v>-1.6566824525304724E-2</v>
      </c>
      <c r="V970" s="23">
        <f t="shared" ca="1" si="672"/>
        <v>1.9491288849398764E-3</v>
      </c>
    </row>
    <row r="971" spans="1:22">
      <c r="A971" s="18" t="str">
        <f t="shared" si="674"/>
        <v>REVYEC_FXNL</v>
      </c>
      <c r="B971" s="18" t="str">
        <f>$B$11</f>
        <v>CUSTOMER</v>
      </c>
      <c r="D971" s="23">
        <f t="shared" ca="1" si="670"/>
        <v>-2.9852578389033827E-2</v>
      </c>
      <c r="E971" s="23">
        <f t="shared" ca="1" si="671"/>
        <v>7.4851102449016637E-3</v>
      </c>
      <c r="F971" s="23">
        <f t="shared" ca="1" si="672"/>
        <v>3.2312324426620027E-3</v>
      </c>
      <c r="G971" s="23">
        <f t="shared" ca="1" si="672"/>
        <v>5.4705709322814395E-4</v>
      </c>
      <c r="H971" s="23">
        <f t="shared" ca="1" si="672"/>
        <v>6.29572281637581E-3</v>
      </c>
      <c r="I971" s="23">
        <f t="shared" ca="1" si="672"/>
        <v>5.819929275017767E-3</v>
      </c>
      <c r="J971" s="23">
        <f t="shared" ca="1" si="672"/>
        <v>-7.7638419732519457E-4</v>
      </c>
      <c r="K971" s="23">
        <f t="shared" ca="1" si="672"/>
        <v>-6.0733094961942281E-4</v>
      </c>
      <c r="L971" s="23">
        <f t="shared" ca="1" si="672"/>
        <v>0</v>
      </c>
      <c r="M971" s="23">
        <f t="shared" ca="1" si="672"/>
        <v>0</v>
      </c>
      <c r="N971" s="23">
        <f t="shared" ca="1" si="672"/>
        <v>0</v>
      </c>
      <c r="O971" s="23">
        <f t="shared" ca="1" si="672"/>
        <v>2.6793931021231344E-4</v>
      </c>
      <c r="P971" s="23">
        <f t="shared" ca="1" si="672"/>
        <v>7.9116910836762714E-4</v>
      </c>
      <c r="Q971" s="23">
        <f t="shared" ca="1" si="672"/>
        <v>4.689862174098563E-4</v>
      </c>
      <c r="R971" s="23">
        <f t="shared" ca="1" si="672"/>
        <v>5.6949915067647408E-5</v>
      </c>
      <c r="S971" s="23">
        <f t="shared" ca="1" si="672"/>
        <v>0</v>
      </c>
      <c r="T971" s="23">
        <f t="shared" ca="1" si="672"/>
        <v>0</v>
      </c>
      <c r="U971" s="23">
        <f t="shared" ca="1" si="672"/>
        <v>-6.0039140481961385E-2</v>
      </c>
      <c r="V971" s="23">
        <f t="shared" ca="1" si="672"/>
        <v>6.6061808166293472E-3</v>
      </c>
    </row>
    <row r="972" spans="1:22">
      <c r="A972" s="18" t="str">
        <f t="shared" si="674"/>
        <v>REVYEC_FXNL</v>
      </c>
      <c r="B972" s="18" t="str">
        <f>$B$12</f>
        <v>TOTAL</v>
      </c>
      <c r="D972" s="23">
        <f t="shared" ca="1" si="670"/>
        <v>1</v>
      </c>
      <c r="E972" s="23">
        <f t="shared" ca="1" si="671"/>
        <v>0.15201248382412652</v>
      </c>
      <c r="F972" s="23">
        <f t="shared" ca="1" si="672"/>
        <v>1.9376445723475702E-2</v>
      </c>
      <c r="G972" s="23">
        <f t="shared" ca="1" si="672"/>
        <v>3.4313062021651936E-2</v>
      </c>
      <c r="H972" s="23">
        <f t="shared" ca="1" si="672"/>
        <v>4.872911069288776E-2</v>
      </c>
      <c r="I972" s="23">
        <f t="shared" ca="1" si="672"/>
        <v>1.8278354246882567E-2</v>
      </c>
      <c r="J972" s="23">
        <f t="shared" ca="1" si="672"/>
        <v>-0.15573209262674137</v>
      </c>
      <c r="K972" s="23">
        <f t="shared" ca="1" si="672"/>
        <v>-7.3922746539297035E-2</v>
      </c>
      <c r="L972" s="23">
        <f t="shared" ca="1" si="672"/>
        <v>0</v>
      </c>
      <c r="M972" s="23">
        <f t="shared" ca="1" si="672"/>
        <v>0</v>
      </c>
      <c r="N972" s="23">
        <f t="shared" ca="1" si="672"/>
        <v>0</v>
      </c>
      <c r="O972" s="23">
        <f t="shared" ca="1" si="672"/>
        <v>0.18809302604736675</v>
      </c>
      <c r="P972" s="23">
        <f t="shared" ca="1" si="672"/>
        <v>0.4968367861257092</v>
      </c>
      <c r="Q972" s="23">
        <f t="shared" ca="1" si="672"/>
        <v>0.33271161227143253</v>
      </c>
      <c r="R972" s="23">
        <f t="shared" ca="1" si="672"/>
        <v>1.2582731975652135E-2</v>
      </c>
      <c r="S972" s="23">
        <f t="shared" ca="1" si="672"/>
        <v>0</v>
      </c>
      <c r="T972" s="23">
        <f t="shared" ca="1" si="672"/>
        <v>0</v>
      </c>
      <c r="U972" s="23">
        <f t="shared" ca="1" si="672"/>
        <v>-8.2513031032567324E-2</v>
      </c>
      <c r="V972" s="23">
        <f t="shared" ca="1" si="672"/>
        <v>9.2342572694206933E-3</v>
      </c>
    </row>
    <row r="975" spans="1:22">
      <c r="A975" s="18" t="s">
        <v>377</v>
      </c>
    </row>
    <row r="976" spans="1:22" ht="12">
      <c r="A976" s="38" t="s">
        <v>322</v>
      </c>
      <c r="D976" s="23">
        <f t="shared" ref="D976:V976" si="675">+D172</f>
        <v>1.0000000000000002</v>
      </c>
      <c r="E976" s="23">
        <f t="shared" si="675"/>
        <v>0.68837336060630394</v>
      </c>
      <c r="F976" s="23">
        <f t="shared" si="675"/>
        <v>6.0917601473965063E-2</v>
      </c>
      <c r="G976" s="23">
        <f t="shared" si="675"/>
        <v>9.901405711252792E-2</v>
      </c>
      <c r="H976" s="23">
        <f t="shared" si="675"/>
        <v>1.3647191039829008E-3</v>
      </c>
      <c r="I976" s="23">
        <f t="shared" si="675"/>
        <v>1.479123525051123E-4</v>
      </c>
      <c r="J976" s="23">
        <f t="shared" si="675"/>
        <v>3.4415891781908486E-2</v>
      </c>
      <c r="K976" s="23">
        <f t="shared" si="675"/>
        <v>2.1669014436860885E-2</v>
      </c>
      <c r="L976" s="23">
        <f t="shared" si="675"/>
        <v>4.5223008142981098E-3</v>
      </c>
      <c r="M976" s="23">
        <f t="shared" si="675"/>
        <v>1.2254329211205576E-4</v>
      </c>
      <c r="N976" s="23">
        <f t="shared" si="675"/>
        <v>1.3486382502180358E-3</v>
      </c>
      <c r="O976" s="23">
        <f t="shared" si="675"/>
        <v>3.3959125639631715E-2</v>
      </c>
      <c r="P976" s="23">
        <f t="shared" si="675"/>
        <v>4.7124513725835628E-2</v>
      </c>
      <c r="Q976" s="23">
        <f t="shared" si="675"/>
        <v>1.8274214291921546E-3</v>
      </c>
      <c r="R976" s="23">
        <f t="shared" si="675"/>
        <v>0</v>
      </c>
      <c r="S976" s="23">
        <f t="shared" si="675"/>
        <v>0</v>
      </c>
      <c r="T976" s="23">
        <f t="shared" si="675"/>
        <v>0</v>
      </c>
      <c r="U976" s="23">
        <f t="shared" si="675"/>
        <v>5.1928999806581848E-3</v>
      </c>
      <c r="V976" s="23">
        <f t="shared" si="675"/>
        <v>0</v>
      </c>
    </row>
    <row r="977" spans="1:22" ht="12">
      <c r="A977" s="38" t="s">
        <v>73</v>
      </c>
      <c r="B977" s="18" t="str">
        <f>$B$5</f>
        <v>PRODUCTION</v>
      </c>
      <c r="D977" s="23">
        <f t="shared" ref="D977:D984" ca="1" si="676">+D957</f>
        <v>0.44889692544740051</v>
      </c>
      <c r="E977" s="23">
        <f t="shared" ref="E977:V984" ca="1" si="677">+E957</f>
        <v>0.20020706161680923</v>
      </c>
      <c r="F977" s="23">
        <f t="shared" ca="1" si="677"/>
        <v>1.3258174182552618E-2</v>
      </c>
      <c r="G977" s="23">
        <f t="shared" ca="1" si="677"/>
        <v>4.5779700911841345E-2</v>
      </c>
      <c r="H977" s="23">
        <f t="shared" ca="1" si="677"/>
        <v>1.3528915268641475E-3</v>
      </c>
      <c r="I977" s="23">
        <f t="shared" ca="1" si="677"/>
        <v>1.317773665354237E-4</v>
      </c>
      <c r="J977" s="23">
        <f t="shared" ca="1" si="677"/>
        <v>3.5094074114602469E-2</v>
      </c>
      <c r="K977" s="23">
        <f t="shared" ca="1" si="677"/>
        <v>6.710059272217103E-3</v>
      </c>
      <c r="L977" s="23">
        <f t="shared" ca="1" si="677"/>
        <v>2.8895167730810492E-3</v>
      </c>
      <c r="M977" s="23">
        <f t="shared" ca="1" si="677"/>
        <v>1.2688105255032753E-4</v>
      </c>
      <c r="N977" s="23">
        <f t="shared" ca="1" si="677"/>
        <v>1.045505429530015E-3</v>
      </c>
      <c r="O977" s="23">
        <f t="shared" ca="1" si="677"/>
        <v>1.8150068170645888E-2</v>
      </c>
      <c r="P977" s="23">
        <f t="shared" ca="1" si="677"/>
        <v>9.775232664399848E-2</v>
      </c>
      <c r="Q977" s="23">
        <f t="shared" ca="1" si="677"/>
        <v>1.5961012772165831E-2</v>
      </c>
      <c r="R977" s="23">
        <f t="shared" ca="1" si="677"/>
        <v>1.0124100662929427E-2</v>
      </c>
      <c r="S977" s="23">
        <f t="shared" ca="1" si="677"/>
        <v>1.6050450914772667E-4</v>
      </c>
      <c r="T977" s="23">
        <f t="shared" ca="1" si="677"/>
        <v>1.5327044192944841E-4</v>
      </c>
      <c r="U977" s="23">
        <f t="shared" ca="1" si="677"/>
        <v>0</v>
      </c>
      <c r="V977" s="23">
        <f t="shared" ca="1" si="677"/>
        <v>0</v>
      </c>
    </row>
    <row r="978" spans="1:22">
      <c r="B978" s="18" t="str">
        <f>$B$6</f>
        <v>BULKTRAN</v>
      </c>
      <c r="D978" s="23">
        <f t="shared" ca="1" si="676"/>
        <v>-3.5686335488816744E-2</v>
      </c>
      <c r="E978" s="23">
        <f t="shared" ref="E978:S978" ca="1" si="678">+E958</f>
        <v>-2.7498501630236066E-2</v>
      </c>
      <c r="F978" s="23">
        <f t="shared" ca="1" si="678"/>
        <v>2.5031865771333342E-4</v>
      </c>
      <c r="G978" s="23">
        <f t="shared" ca="1" si="678"/>
        <v>-4.7433024765503615E-4</v>
      </c>
      <c r="H978" s="23">
        <f t="shared" ca="1" si="678"/>
        <v>-3.7799718585708049E-5</v>
      </c>
      <c r="I978" s="23">
        <f t="shared" ca="1" si="678"/>
        <v>3.2120144622973595E-5</v>
      </c>
      <c r="J978" s="23">
        <f t="shared" ca="1" si="678"/>
        <v>-3.7265196147808134E-4</v>
      </c>
      <c r="K978" s="23">
        <f t="shared" ca="1" si="678"/>
        <v>1.1838996813804081E-5</v>
      </c>
      <c r="L978" s="23">
        <f t="shared" ca="1" si="678"/>
        <v>-5.3617123126761186E-5</v>
      </c>
      <c r="M978" s="23">
        <f t="shared" ca="1" si="678"/>
        <v>-3.872603352419988E-6</v>
      </c>
      <c r="N978" s="23">
        <f t="shared" ca="1" si="678"/>
        <v>-9.2630641568019738E-5</v>
      </c>
      <c r="O978" s="23">
        <f t="shared" ca="1" si="678"/>
        <v>-9.4616699015574897E-4</v>
      </c>
      <c r="P978" s="23">
        <f t="shared" ca="1" si="678"/>
        <v>-4.5723370801249346E-3</v>
      </c>
      <c r="Q978" s="23">
        <f t="shared" ca="1" si="678"/>
        <v>-1.5187630271084958E-3</v>
      </c>
      <c r="R978" s="23">
        <f t="shared" ca="1" si="678"/>
        <v>-4.0365704610045259E-4</v>
      </c>
      <c r="S978" s="23">
        <f t="shared" ca="1" si="678"/>
        <v>-1.1013536462851976E-5</v>
      </c>
      <c r="T978" s="23">
        <f t="shared" ca="1" si="677"/>
        <v>4.728317987718429E-6</v>
      </c>
      <c r="U978" s="23">
        <f t="shared" ca="1" si="677"/>
        <v>0</v>
      </c>
      <c r="V978" s="23">
        <f t="shared" ca="1" si="677"/>
        <v>0</v>
      </c>
    </row>
    <row r="979" spans="1:22">
      <c r="B979" s="18" t="str">
        <f>$B$7</f>
        <v>SUBTRAN</v>
      </c>
      <c r="D979" s="23">
        <f t="shared" ca="1" si="676"/>
        <v>-7.49072304347226E-3</v>
      </c>
      <c r="E979" s="23">
        <f t="shared" ca="1" si="677"/>
        <v>-5.788171559619755E-3</v>
      </c>
      <c r="F979" s="23">
        <f t="shared" ca="1" si="677"/>
        <v>4.6119391160735608E-5</v>
      </c>
      <c r="G979" s="23">
        <f t="shared" ca="1" si="677"/>
        <v>-1.1113859798695751E-4</v>
      </c>
      <c r="H979" s="23">
        <f t="shared" ca="1" si="677"/>
        <v>-8.0466187501931995E-6</v>
      </c>
      <c r="I979" s="23">
        <f t="shared" ca="1" si="677"/>
        <v>1.0884337328204962E-5</v>
      </c>
      <c r="J979" s="23">
        <f t="shared" ca="1" si="677"/>
        <v>-8.6080633588996443E-5</v>
      </c>
      <c r="K979" s="23">
        <f t="shared" ca="1" si="677"/>
        <v>4.9471230843812542E-8</v>
      </c>
      <c r="L979" s="23">
        <f t="shared" ca="1" si="677"/>
        <v>-1.5596362405013792E-5</v>
      </c>
      <c r="M979" s="23">
        <f t="shared" ca="1" si="677"/>
        <v>0</v>
      </c>
      <c r="N979" s="23">
        <f t="shared" ca="1" si="677"/>
        <v>-1.8910411719591732E-5</v>
      </c>
      <c r="O979" s="23">
        <f t="shared" ca="1" si="677"/>
        <v>-1.9583155199621267E-4</v>
      </c>
      <c r="P979" s="23">
        <f t="shared" ca="1" si="677"/>
        <v>-1.2506696061814464E-3</v>
      </c>
      <c r="Q979" s="23">
        <f t="shared" ca="1" si="677"/>
        <v>0</v>
      </c>
      <c r="R979" s="23">
        <f t="shared" ca="1" si="677"/>
        <v>-8.2527853437439023E-5</v>
      </c>
      <c r="S979" s="23">
        <f t="shared" ca="1" si="677"/>
        <v>-2.2050532100137822E-6</v>
      </c>
      <c r="T979" s="23">
        <f t="shared" ca="1" si="677"/>
        <v>9.0843209057249792E-7</v>
      </c>
      <c r="U979" s="23">
        <f t="shared" ca="1" si="677"/>
        <v>8.500292018277877E-6</v>
      </c>
      <c r="V979" s="23">
        <f t="shared" ca="1" si="677"/>
        <v>1.9932815947235177E-6</v>
      </c>
    </row>
    <row r="980" spans="1:22">
      <c r="B980" s="18" t="str">
        <f>$B$8</f>
        <v>DISTPRI</v>
      </c>
      <c r="D980" s="23">
        <f t="shared" ca="1" si="676"/>
        <v>0.11796406755398563</v>
      </c>
      <c r="E980" s="23">
        <f t="shared" ca="1" si="677"/>
        <v>6.7126486243317504E-2</v>
      </c>
      <c r="F980" s="23">
        <f t="shared" ca="1" si="677"/>
        <v>5.378406635124431E-3</v>
      </c>
      <c r="G980" s="23">
        <f t="shared" ca="1" si="677"/>
        <v>1.7800393211403063E-2</v>
      </c>
      <c r="H980" s="23">
        <f t="shared" ca="1" si="677"/>
        <v>5.064066143123287E-4</v>
      </c>
      <c r="I980" s="23">
        <f t="shared" ca="1" si="677"/>
        <v>0</v>
      </c>
      <c r="J980" s="23">
        <f t="shared" ca="1" si="677"/>
        <v>1.3459556833509301E-2</v>
      </c>
      <c r="K980" s="23">
        <f t="shared" ca="1" si="677"/>
        <v>2.6137567555314604E-3</v>
      </c>
      <c r="L980" s="23">
        <f t="shared" ca="1" si="677"/>
        <v>0</v>
      </c>
      <c r="M980" s="23">
        <f t="shared" ca="1" si="677"/>
        <v>0</v>
      </c>
      <c r="N980" s="23">
        <f t="shared" ca="1" si="677"/>
        <v>3.6576968150913797E-4</v>
      </c>
      <c r="O980" s="23">
        <f t="shared" ca="1" si="677"/>
        <v>6.6158279693944912E-3</v>
      </c>
      <c r="P980" s="23">
        <f t="shared" ca="1" si="677"/>
        <v>0</v>
      </c>
      <c r="Q980" s="23">
        <f t="shared" ca="1" si="677"/>
        <v>0</v>
      </c>
      <c r="R980" s="23">
        <f t="shared" ca="1" si="677"/>
        <v>3.6631735010798335E-3</v>
      </c>
      <c r="S980" s="23">
        <f t="shared" ca="1" si="677"/>
        <v>5.5465290698531529E-5</v>
      </c>
      <c r="T980" s="23">
        <f t="shared" ca="1" si="677"/>
        <v>6.3584124754355372E-5</v>
      </c>
      <c r="U980" s="23">
        <f t="shared" ca="1" si="677"/>
        <v>2.5931973216792117E-4</v>
      </c>
      <c r="V980" s="23">
        <f t="shared" ca="1" si="677"/>
        <v>5.5920961183284495E-5</v>
      </c>
    </row>
    <row r="981" spans="1:22">
      <c r="B981" s="18" t="str">
        <f>$B$9</f>
        <v>DISTSEC</v>
      </c>
      <c r="D981" s="23">
        <f t="shared" ca="1" si="676"/>
        <v>5.0160178046241718E-2</v>
      </c>
      <c r="E981" s="23">
        <f t="shared" ca="1" si="677"/>
        <v>3.18652741414562E-2</v>
      </c>
      <c r="F981" s="23">
        <f t="shared" ca="1" si="677"/>
        <v>2.8317896478336421E-3</v>
      </c>
      <c r="G981" s="23">
        <f t="shared" ca="1" si="677"/>
        <v>7.7046777518031771E-3</v>
      </c>
      <c r="H981" s="23">
        <f t="shared" ca="1" si="677"/>
        <v>0</v>
      </c>
      <c r="I981" s="23">
        <f t="shared" ca="1" si="677"/>
        <v>0</v>
      </c>
      <c r="J981" s="23">
        <f t="shared" ca="1" si="677"/>
        <v>4.9477510506872272E-3</v>
      </c>
      <c r="K981" s="23">
        <f t="shared" ca="1" si="677"/>
        <v>0</v>
      </c>
      <c r="L981" s="23">
        <f t="shared" ca="1" si="677"/>
        <v>0</v>
      </c>
      <c r="M981" s="23">
        <f t="shared" ca="1" si="677"/>
        <v>0</v>
      </c>
      <c r="N981" s="23">
        <f t="shared" ca="1" si="677"/>
        <v>9.8387228407746227E-5</v>
      </c>
      <c r="O981" s="23">
        <f t="shared" ca="1" si="677"/>
        <v>0</v>
      </c>
      <c r="P981" s="23">
        <f t="shared" ca="1" si="677"/>
        <v>0</v>
      </c>
      <c r="Q981" s="23">
        <f t="shared" ca="1" si="677"/>
        <v>0</v>
      </c>
      <c r="R981" s="23">
        <f t="shared" ca="1" si="677"/>
        <v>1.6277802491727585E-3</v>
      </c>
      <c r="S981" s="23">
        <f t="shared" ca="1" si="677"/>
        <v>0</v>
      </c>
      <c r="T981" s="23">
        <f t="shared" ca="1" si="677"/>
        <v>2.2314960498290861E-5</v>
      </c>
      <c r="U981" s="23">
        <f t="shared" ca="1" si="677"/>
        <v>9.1284360420131147E-4</v>
      </c>
      <c r="V981" s="23">
        <f t="shared" ca="1" si="677"/>
        <v>1.4935941218136928E-4</v>
      </c>
    </row>
    <row r="982" spans="1:22">
      <c r="B982" s="18" t="str">
        <f>$B$10</f>
        <v>ENERGY</v>
      </c>
      <c r="D982" s="23">
        <f t="shared" ca="1" si="676"/>
        <v>0.38115185642094429</v>
      </c>
      <c r="E982" s="23">
        <f t="shared" ca="1" si="677"/>
        <v>0.14504219420977224</v>
      </c>
      <c r="F982" s="23">
        <f t="shared" ca="1" si="677"/>
        <v>9.2461404982783473E-3</v>
      </c>
      <c r="G982" s="23">
        <f t="shared" ca="1" si="677"/>
        <v>3.1070808195692568E-2</v>
      </c>
      <c r="H982" s="23">
        <f t="shared" ca="1" si="677"/>
        <v>8.934775435463228E-4</v>
      </c>
      <c r="I982" s="23">
        <f t="shared" ca="1" si="677"/>
        <v>4.2560880939747344E-5</v>
      </c>
      <c r="J982" s="23">
        <f t="shared" ca="1" si="677"/>
        <v>2.8866416684250058E-2</v>
      </c>
      <c r="K982" s="23">
        <f t="shared" ca="1" si="677"/>
        <v>5.4265984742220795E-3</v>
      </c>
      <c r="L982" s="23">
        <f t="shared" ca="1" si="677"/>
        <v>2.3926603450405565E-3</v>
      </c>
      <c r="M982" s="23">
        <f t="shared" ca="1" si="677"/>
        <v>1.1087133109219603E-4</v>
      </c>
      <c r="N982" s="23">
        <f t="shared" ca="1" si="677"/>
        <v>1.0790418742537551E-3</v>
      </c>
      <c r="O982" s="23">
        <f t="shared" ca="1" si="677"/>
        <v>1.8534337733691408E-2</v>
      </c>
      <c r="P982" s="23">
        <f t="shared" ca="1" si="677"/>
        <v>0.10705474673729309</v>
      </c>
      <c r="Q982" s="23">
        <f t="shared" ca="1" si="677"/>
        <v>1.9531134789902631E-2</v>
      </c>
      <c r="R982" s="23">
        <f t="shared" ca="1" si="677"/>
        <v>7.6876927123130934E-3</v>
      </c>
      <c r="S982" s="23">
        <f t="shared" ca="1" si="677"/>
        <v>1.2506245816809553E-4</v>
      </c>
      <c r="T982" s="23">
        <f t="shared" ca="1" si="677"/>
        <v>1.4180618968744502E-4</v>
      </c>
      <c r="U982" s="23">
        <f t="shared" ca="1" si="677"/>
        <v>3.3112626591824939E-3</v>
      </c>
      <c r="V982" s="23">
        <f t="shared" ca="1" si="677"/>
        <v>5.9504310361822648E-4</v>
      </c>
    </row>
    <row r="983" spans="1:22">
      <c r="B983" s="18" t="str">
        <f>$B$11</f>
        <v>CUSTOMER</v>
      </c>
      <c r="D983" s="23">
        <f t="shared" ca="1" si="676"/>
        <v>4.5004031063716851E-2</v>
      </c>
      <c r="E983" s="23">
        <f t="shared" ca="1" si="677"/>
        <v>2.1283432245109469E-2</v>
      </c>
      <c r="F983" s="23">
        <f t="shared" ca="1" si="677"/>
        <v>6.2063958391018583E-3</v>
      </c>
      <c r="G983" s="23">
        <f t="shared" ca="1" si="677"/>
        <v>1.648819910508316E-3</v>
      </c>
      <c r="H983" s="23">
        <f t="shared" ca="1" si="677"/>
        <v>4.0161951961639687E-4</v>
      </c>
      <c r="I983" s="23">
        <f t="shared" ca="1" si="677"/>
        <v>1.0153123822291169E-4</v>
      </c>
      <c r="J983" s="23">
        <f t="shared" ca="1" si="677"/>
        <v>4.1039407436442658E-4</v>
      </c>
      <c r="K983" s="23">
        <f t="shared" ca="1" si="677"/>
        <v>1.2228810829534903E-4</v>
      </c>
      <c r="L983" s="23">
        <f t="shared" ca="1" si="677"/>
        <v>2.3761526497606696E-4</v>
      </c>
      <c r="M983" s="23">
        <f t="shared" ca="1" si="677"/>
        <v>4.0044379691583131E-5</v>
      </c>
      <c r="N983" s="23">
        <f t="shared" ca="1" si="677"/>
        <v>2.2146177271390404E-6</v>
      </c>
      <c r="O983" s="23">
        <f t="shared" ca="1" si="677"/>
        <v>6.0140254375707974E-5</v>
      </c>
      <c r="P983" s="23">
        <f t="shared" ca="1" si="677"/>
        <v>3.1737009909097173E-4</v>
      </c>
      <c r="Q983" s="23">
        <f t="shared" ca="1" si="677"/>
        <v>4.7956065405859968E-5</v>
      </c>
      <c r="R983" s="23">
        <f t="shared" ca="1" si="677"/>
        <v>1.0282881273684913E-4</v>
      </c>
      <c r="S983" s="23">
        <f t="shared" ca="1" si="677"/>
        <v>1.6446206621945214E-6</v>
      </c>
      <c r="T983" s="23">
        <f t="shared" ca="1" si="677"/>
        <v>2.7475112808832946E-6</v>
      </c>
      <c r="U983" s="23">
        <f t="shared" ca="1" si="677"/>
        <v>1.2000209434443443E-2</v>
      </c>
      <c r="V983" s="23">
        <f t="shared" ca="1" si="677"/>
        <v>2.0167790681074292E-3</v>
      </c>
    </row>
    <row r="984" spans="1:22">
      <c r="B984" s="18" t="str">
        <f>$B$12</f>
        <v>TOTAL</v>
      </c>
      <c r="D984" s="23">
        <f t="shared" ca="1" si="676"/>
        <v>1.0000000000000002</v>
      </c>
      <c r="E984" s="23">
        <f ca="1">+E964</f>
        <v>0.43223777526660873</v>
      </c>
      <c r="F984" s="23">
        <f t="shared" ca="1" si="677"/>
        <v>3.7217344851764957E-2</v>
      </c>
      <c r="G984" s="23">
        <f t="shared" ca="1" si="677"/>
        <v>0.10341893113560642</v>
      </c>
      <c r="H984" s="23">
        <f t="shared" ca="1" si="677"/>
        <v>3.1085488670032939E-3</v>
      </c>
      <c r="I984" s="23">
        <f t="shared" ca="1" si="677"/>
        <v>3.1887396764926118E-4</v>
      </c>
      <c r="J984" s="23">
        <f t="shared" ca="1" si="677"/>
        <v>8.2319460162346425E-2</v>
      </c>
      <c r="K984" s="23">
        <f t="shared" ca="1" si="677"/>
        <v>1.4884591078310645E-2</v>
      </c>
      <c r="L984" s="23">
        <f t="shared" ca="1" si="677"/>
        <v>5.4505788975658977E-3</v>
      </c>
      <c r="M984" s="23">
        <f t="shared" ca="1" si="677"/>
        <v>2.7392415998168669E-4</v>
      </c>
      <c r="N984" s="23">
        <f t="shared" ca="1" si="677"/>
        <v>2.479377778140183E-3</v>
      </c>
      <c r="O984" s="23">
        <f t="shared" ca="1" si="677"/>
        <v>4.2218375585955537E-2</v>
      </c>
      <c r="P984" s="23">
        <f t="shared" ca="1" si="677"/>
        <v>0.19930143679407616</v>
      </c>
      <c r="Q984" s="23">
        <f t="shared" ca="1" si="677"/>
        <v>3.4021340600365831E-2</v>
      </c>
      <c r="R984" s="23">
        <f t="shared" ca="1" si="677"/>
        <v>2.2719391038694071E-2</v>
      </c>
      <c r="S984" s="23">
        <f t="shared" ca="1" si="677"/>
        <v>3.2945828900368251E-4</v>
      </c>
      <c r="T984" s="23">
        <f t="shared" ca="1" si="677"/>
        <v>3.8935997822871411E-4</v>
      </c>
      <c r="U984" s="23">
        <f t="shared" ca="1" si="677"/>
        <v>1.6492135722013447E-2</v>
      </c>
      <c r="V984" s="23">
        <f t="shared" ca="1" si="677"/>
        <v>2.8190958266850336E-3</v>
      </c>
    </row>
    <row r="985" spans="1:22">
      <c r="A985" s="130" t="s">
        <v>378</v>
      </c>
      <c r="B985" s="18" t="str">
        <f>$B$5</f>
        <v>PRODUCTION</v>
      </c>
      <c r="D985" s="23">
        <f t="shared" ref="D985:D992" ca="1" si="679">SUM(E985:V985)</f>
        <v>0.45106526024026572</v>
      </c>
      <c r="E985" s="23">
        <f ca="1">IF(E$984=0,0,+E$976*E977/E$984)</f>
        <v>0.31884581984364796</v>
      </c>
      <c r="F985" s="23">
        <f t="shared" ref="F985:V992" ca="1" si="680">IF(F$984=0,0,+F$976*F977/F$984)</f>
        <v>2.1701069067178537E-2</v>
      </c>
      <c r="G985" s="23">
        <f t="shared" ca="1" si="680"/>
        <v>4.3829827584815198E-2</v>
      </c>
      <c r="H985" s="23">
        <f t="shared" ca="1" si="680"/>
        <v>5.9394817045549169E-4</v>
      </c>
      <c r="I985" s="23">
        <f t="shared" ca="1" si="680"/>
        <v>6.1126031813993209E-5</v>
      </c>
      <c r="J985" s="23">
        <f t="shared" ca="1" si="680"/>
        <v>1.4672033253528175E-2</v>
      </c>
      <c r="K985" s="23">
        <f t="shared" ca="1" si="680"/>
        <v>9.7685163453188496E-3</v>
      </c>
      <c r="L985" s="23">
        <f t="shared" ca="1" si="680"/>
        <v>2.3974084774129245E-3</v>
      </c>
      <c r="M985" s="23">
        <f t="shared" ca="1" si="680"/>
        <v>5.6761776278512196E-5</v>
      </c>
      <c r="N985" s="23">
        <f t="shared" ca="1" si="680"/>
        <v>5.6869454324644437E-4</v>
      </c>
      <c r="O985" s="23">
        <f t="shared" ca="1" si="680"/>
        <v>1.4599340614608681E-2</v>
      </c>
      <c r="P985" s="23">
        <f t="shared" ca="1" si="680"/>
        <v>2.3113385095296986E-2</v>
      </c>
      <c r="Q985" s="23">
        <f t="shared" ca="1" si="680"/>
        <v>8.5732943666399434E-4</v>
      </c>
      <c r="R985" s="23">
        <f t="shared" ca="1" si="680"/>
        <v>0</v>
      </c>
      <c r="S985" s="23">
        <f t="shared" ca="1" si="680"/>
        <v>0</v>
      </c>
      <c r="T985" s="23">
        <f t="shared" ca="1" si="680"/>
        <v>0</v>
      </c>
      <c r="U985" s="23">
        <f t="shared" ca="1" si="680"/>
        <v>0</v>
      </c>
      <c r="V985" s="23">
        <f t="shared" ca="1" si="680"/>
        <v>0</v>
      </c>
    </row>
    <row r="986" spans="1:22">
      <c r="A986" s="18" t="str">
        <f>+A985</f>
        <v>FORF_DISC_FXNL</v>
      </c>
      <c r="B986" s="18" t="str">
        <f>$B$6</f>
        <v>BULKTRAN</v>
      </c>
      <c r="D986" s="23">
        <f t="shared" ca="1" si="679"/>
        <v>-4.5998604868228356E-2</v>
      </c>
      <c r="E986" s="23">
        <f t="shared" ref="E986:E992" ca="1" si="681">IF(E$984=0,0,+E$976*E978/E$984)</f>
        <v>-4.3793571645069154E-2</v>
      </c>
      <c r="F986" s="23">
        <f t="shared" ref="F986:T986" ca="1" si="682">IF(F$984=0,0,+F$976*F978/F$984)</f>
        <v>4.0972326996496024E-4</v>
      </c>
      <c r="G986" s="23">
        <f t="shared" ca="1" si="682"/>
        <v>-4.5412732191104044E-4</v>
      </c>
      <c r="H986" s="23">
        <f t="shared" ca="1" si="682"/>
        <v>-1.6594880854751777E-5</v>
      </c>
      <c r="I986" s="23">
        <f t="shared" ca="1" si="682"/>
        <v>1.4899197287920929E-5</v>
      </c>
      <c r="J986" s="23">
        <f t="shared" ca="1" si="682"/>
        <v>-1.5579729936581754E-4</v>
      </c>
      <c r="K986" s="23">
        <f t="shared" ca="1" si="682"/>
        <v>1.72352328341819E-5</v>
      </c>
      <c r="L986" s="23">
        <f t="shared" ca="1" si="682"/>
        <v>-4.4485689342971782E-5</v>
      </c>
      <c r="M986" s="23">
        <f t="shared" ca="1" si="682"/>
        <v>-1.7324560341134422E-6</v>
      </c>
      <c r="N986" s="23">
        <f t="shared" ca="1" si="682"/>
        <v>-5.0385716715819078E-5</v>
      </c>
      <c r="O986" s="23">
        <f t="shared" ca="1" si="682"/>
        <v>-7.6106679257124325E-4</v>
      </c>
      <c r="P986" s="23">
        <f t="shared" ca="1" si="682"/>
        <v>-1.0811219675958656E-3</v>
      </c>
      <c r="Q986" s="23">
        <f t="shared" ca="1" si="682"/>
        <v>-8.1578798854650843E-5</v>
      </c>
      <c r="R986" s="23">
        <f t="shared" ca="1" si="682"/>
        <v>0</v>
      </c>
      <c r="S986" s="23">
        <f t="shared" ca="1" si="682"/>
        <v>0</v>
      </c>
      <c r="T986" s="23">
        <f t="shared" ca="1" si="682"/>
        <v>0</v>
      </c>
      <c r="U986" s="23">
        <f t="shared" ca="1" si="680"/>
        <v>0</v>
      </c>
      <c r="V986" s="23">
        <f t="shared" ca="1" si="680"/>
        <v>0</v>
      </c>
    </row>
    <row r="987" spans="1:22">
      <c r="A987" s="18" t="str">
        <f t="shared" ref="A987:A992" si="683">+A986</f>
        <v>FORF_DISC_FXNL</v>
      </c>
      <c r="B987" s="18" t="str">
        <f>$B$7</f>
        <v>SUBTRAN</v>
      </c>
      <c r="D987" s="23">
        <f t="shared" ca="1" si="679"/>
        <v>-9.757233930164335E-3</v>
      </c>
      <c r="E987" s="23">
        <f t="shared" ca="1" si="681"/>
        <v>-9.218127929248315E-3</v>
      </c>
      <c r="F987" s="23">
        <f t="shared" ca="1" si="680"/>
        <v>7.5488531009980541E-5</v>
      </c>
      <c r="G987" s="23">
        <f t="shared" ca="1" si="680"/>
        <v>-1.064049238147482E-4</v>
      </c>
      <c r="H987" s="23">
        <f t="shared" ca="1" si="680"/>
        <v>-3.5326368671314945E-6</v>
      </c>
      <c r="I987" s="23">
        <f t="shared" ca="1" si="680"/>
        <v>5.048790754361019E-6</v>
      </c>
      <c r="J987" s="23">
        <f t="shared" ca="1" si="680"/>
        <v>-3.5988352745200679E-5</v>
      </c>
      <c r="K987" s="23">
        <f t="shared" ca="1" si="680"/>
        <v>7.2020306753735779E-8</v>
      </c>
      <c r="L987" s="23">
        <f t="shared" ca="1" si="680"/>
        <v>-1.294017456306889E-5</v>
      </c>
      <c r="M987" s="23">
        <f t="shared" ca="1" si="680"/>
        <v>0</v>
      </c>
      <c r="N987" s="23">
        <f t="shared" ca="1" si="680"/>
        <v>-1.0286171311716453E-5</v>
      </c>
      <c r="O987" s="23">
        <f t="shared" ca="1" si="680"/>
        <v>-1.5752070481498466E-4</v>
      </c>
      <c r="P987" s="23">
        <f t="shared" ca="1" si="680"/>
        <v>-2.9571887674788105E-4</v>
      </c>
      <c r="Q987" s="23">
        <f t="shared" ca="1" si="680"/>
        <v>0</v>
      </c>
      <c r="R987" s="23">
        <f t="shared" ca="1" si="680"/>
        <v>0</v>
      </c>
      <c r="S987" s="23">
        <f t="shared" ca="1" si="680"/>
        <v>0</v>
      </c>
      <c r="T987" s="23">
        <f t="shared" ca="1" si="680"/>
        <v>0</v>
      </c>
      <c r="U987" s="23">
        <f t="shared" ca="1" si="680"/>
        <v>2.6764978776147934E-6</v>
      </c>
      <c r="V987" s="23">
        <f t="shared" ca="1" si="680"/>
        <v>0</v>
      </c>
    </row>
    <row r="988" spans="1:22">
      <c r="A988" s="18" t="str">
        <f t="shared" si="683"/>
        <v>FORF_DISC_FXNL</v>
      </c>
      <c r="B988" s="18" t="str">
        <f>$B$8</f>
        <v>DISTPRI</v>
      </c>
      <c r="D988" s="23">
        <f t="shared" ca="1" si="679"/>
        <v>0.14800670242267533</v>
      </c>
      <c r="E988" s="23">
        <f t="shared" ca="1" si="681"/>
        <v>0.10690431879190494</v>
      </c>
      <c r="F988" s="23">
        <f t="shared" ca="1" si="680"/>
        <v>8.8034123140276043E-3</v>
      </c>
      <c r="G988" s="23">
        <f t="shared" ca="1" si="680"/>
        <v>1.7042229412990949E-2</v>
      </c>
      <c r="H988" s="23">
        <f t="shared" ca="1" si="680"/>
        <v>2.223232802518473E-4</v>
      </c>
      <c r="I988" s="23">
        <f t="shared" ca="1" si="680"/>
        <v>0</v>
      </c>
      <c r="J988" s="23">
        <f t="shared" ca="1" si="680"/>
        <v>5.6271342219805362E-3</v>
      </c>
      <c r="K988" s="23">
        <f t="shared" ca="1" si="680"/>
        <v>3.8051117811751176E-3</v>
      </c>
      <c r="L988" s="23">
        <f t="shared" ca="1" si="680"/>
        <v>0</v>
      </c>
      <c r="M988" s="23">
        <f t="shared" ca="1" si="680"/>
        <v>0</v>
      </c>
      <c r="N988" s="23">
        <f t="shared" ca="1" si="680"/>
        <v>1.9895757217898305E-4</v>
      </c>
      <c r="O988" s="23">
        <f t="shared" ca="1" si="680"/>
        <v>5.3215627106599425E-3</v>
      </c>
      <c r="P988" s="23">
        <f t="shared" ca="1" si="680"/>
        <v>0</v>
      </c>
      <c r="Q988" s="23">
        <f t="shared" ca="1" si="680"/>
        <v>0</v>
      </c>
      <c r="R988" s="23">
        <f t="shared" ca="1" si="680"/>
        <v>0</v>
      </c>
      <c r="S988" s="23">
        <f t="shared" ca="1" si="680"/>
        <v>0</v>
      </c>
      <c r="T988" s="23">
        <f t="shared" ca="1" si="680"/>
        <v>0</v>
      </c>
      <c r="U988" s="23">
        <f t="shared" ca="1" si="680"/>
        <v>8.1652337505422912E-5</v>
      </c>
      <c r="V988" s="23">
        <f t="shared" ca="1" si="680"/>
        <v>0</v>
      </c>
    </row>
    <row r="989" spans="1:22">
      <c r="A989" s="18" t="str">
        <f t="shared" si="683"/>
        <v>FORF_DISC_FXNL</v>
      </c>
      <c r="B989" s="18" t="str">
        <f>$B$9</f>
        <v>DISTSEC</v>
      </c>
      <c r="D989" s="23">
        <f t="shared" ca="1" si="679"/>
        <v>6.5169103175351226E-2</v>
      </c>
      <c r="E989" s="23">
        <f ca="1">IF(E$984=0,0,+E$976*E981/E$984)</f>
        <v>5.074800746849463E-2</v>
      </c>
      <c r="F989" s="23">
        <f t="shared" ca="1" si="680"/>
        <v>4.6350924256395188E-3</v>
      </c>
      <c r="G989" s="23">
        <f t="shared" ca="1" si="680"/>
        <v>7.3765160263584628E-3</v>
      </c>
      <c r="H989" s="23">
        <f t="shared" ca="1" si="680"/>
        <v>0</v>
      </c>
      <c r="I989" s="23">
        <f t="shared" ca="1" si="680"/>
        <v>0</v>
      </c>
      <c r="J989" s="23">
        <f t="shared" ca="1" si="680"/>
        <v>2.0685420481190622E-3</v>
      </c>
      <c r="K989" s="23">
        <f t="shared" ca="1" si="680"/>
        <v>0</v>
      </c>
      <c r="L989" s="23">
        <f t="shared" ca="1" si="680"/>
        <v>0</v>
      </c>
      <c r="M989" s="23">
        <f t="shared" ca="1" si="680"/>
        <v>0</v>
      </c>
      <c r="N989" s="23">
        <f t="shared" ca="1" si="680"/>
        <v>5.3516967334908058E-5</v>
      </c>
      <c r="O989" s="23">
        <f t="shared" ca="1" si="680"/>
        <v>0</v>
      </c>
      <c r="P989" s="23">
        <f t="shared" ca="1" si="680"/>
        <v>0</v>
      </c>
      <c r="Q989" s="23">
        <f t="shared" ca="1" si="680"/>
        <v>0</v>
      </c>
      <c r="R989" s="23">
        <f t="shared" ca="1" si="680"/>
        <v>0</v>
      </c>
      <c r="S989" s="23">
        <f t="shared" ca="1" si="680"/>
        <v>0</v>
      </c>
      <c r="T989" s="23">
        <f t="shared" ca="1" si="680"/>
        <v>0</v>
      </c>
      <c r="U989" s="23">
        <f t="shared" ca="1" si="680"/>
        <v>2.8742823940465463E-4</v>
      </c>
      <c r="V989" s="23">
        <f t="shared" ca="1" si="680"/>
        <v>0</v>
      </c>
    </row>
    <row r="990" spans="1:22">
      <c r="A990" s="18" t="str">
        <f t="shared" si="683"/>
        <v>FORF_DISC_FXNL</v>
      </c>
      <c r="B990" s="18" t="str">
        <f>$B$10</f>
        <v>ENERGY</v>
      </c>
      <c r="D990" s="23">
        <f t="shared" ca="1" si="679"/>
        <v>0.34118813560233463</v>
      </c>
      <c r="E990" s="23">
        <f t="shared" ca="1" si="681"/>
        <v>0.23099133942263331</v>
      </c>
      <c r="F990" s="23">
        <f t="shared" ca="1" si="680"/>
        <v>1.5134145229591736E-2</v>
      </c>
      <c r="G990" s="23">
        <f t="shared" ca="1" si="680"/>
        <v>2.9747423836616167E-2</v>
      </c>
      <c r="H990" s="23">
        <f t="shared" ca="1" si="680"/>
        <v>3.9225565523531749E-4</v>
      </c>
      <c r="I990" s="23">
        <f t="shared" ca="1" si="680"/>
        <v>1.9742220009042531E-5</v>
      </c>
      <c r="J990" s="23">
        <f t="shared" ca="1" si="680"/>
        <v>1.2068391493060904E-2</v>
      </c>
      <c r="K990" s="23">
        <f t="shared" ca="1" si="680"/>
        <v>7.9000518094388579E-3</v>
      </c>
      <c r="L990" s="23">
        <f t="shared" ca="1" si="680"/>
        <v>1.9851707552656127E-3</v>
      </c>
      <c r="M990" s="23">
        <f t="shared" ca="1" si="680"/>
        <v>4.9599633394118144E-5</v>
      </c>
      <c r="N990" s="23">
        <f t="shared" ca="1" si="680"/>
        <v>5.8693643140464392E-4</v>
      </c>
      <c r="O990" s="23">
        <f t="shared" ca="1" si="680"/>
        <v>1.4908434893813735E-2</v>
      </c>
      <c r="P990" s="23">
        <f t="shared" ca="1" si="680"/>
        <v>2.5312927810199184E-2</v>
      </c>
      <c r="Q990" s="23">
        <f t="shared" ca="1" si="680"/>
        <v>1.0490948804975865E-3</v>
      </c>
      <c r="R990" s="23">
        <f t="shared" ca="1" si="680"/>
        <v>0</v>
      </c>
      <c r="S990" s="23">
        <f t="shared" ca="1" si="680"/>
        <v>0</v>
      </c>
      <c r="T990" s="23">
        <f t="shared" ca="1" si="680"/>
        <v>0</v>
      </c>
      <c r="U990" s="23">
        <f t="shared" ca="1" si="680"/>
        <v>1.0426215311744767E-3</v>
      </c>
      <c r="V990" s="23">
        <f t="shared" ca="1" si="680"/>
        <v>0</v>
      </c>
    </row>
    <row r="991" spans="1:22">
      <c r="A991" s="18" t="str">
        <f t="shared" si="683"/>
        <v>FORF_DISC_FXNL</v>
      </c>
      <c r="B991" s="18" t="str">
        <f>$B$11</f>
        <v>CUSTOMER</v>
      </c>
      <c r="D991" s="23">
        <f t="shared" ca="1" si="679"/>
        <v>5.032663735776606E-2</v>
      </c>
      <c r="E991" s="23">
        <f t="shared" ca="1" si="681"/>
        <v>3.3895574653940698E-2</v>
      </c>
      <c r="F991" s="23">
        <f t="shared" ca="1" si="680"/>
        <v>1.0158670636552741E-2</v>
      </c>
      <c r="G991" s="23">
        <f t="shared" ca="1" si="680"/>
        <v>1.5785924974729849E-3</v>
      </c>
      <c r="H991" s="23">
        <f t="shared" ca="1" si="680"/>
        <v>1.7631951576212792E-4</v>
      </c>
      <c r="I991" s="23">
        <f t="shared" ca="1" si="680"/>
        <v>4.7096112639794665E-5</v>
      </c>
      <c r="J991" s="23">
        <f t="shared" ca="1" si="680"/>
        <v>1.7157641733082059E-4</v>
      </c>
      <c r="K991" s="23">
        <f t="shared" ca="1" si="680"/>
        <v>1.7802724778711733E-4</v>
      </c>
      <c r="L991" s="23">
        <f t="shared" ca="1" si="680"/>
        <v>1.9714744552561304E-4</v>
      </c>
      <c r="M991" s="23">
        <f t="shared" ca="1" si="680"/>
        <v>1.7914338473538864E-5</v>
      </c>
      <c r="N991" s="23">
        <f t="shared" ca="1" si="680"/>
        <v>1.2046240805913084E-6</v>
      </c>
      <c r="O991" s="23">
        <f t="shared" ca="1" si="680"/>
        <v>4.8374917935579647E-5</v>
      </c>
      <c r="P991" s="23">
        <f t="shared" ca="1" si="680"/>
        <v>7.5041664683206372E-5</v>
      </c>
      <c r="Q991" s="23">
        <f t="shared" ca="1" si="680"/>
        <v>2.5759108852243966E-6</v>
      </c>
      <c r="R991" s="23">
        <f t="shared" ca="1" si="680"/>
        <v>0</v>
      </c>
      <c r="S991" s="23">
        <f t="shared" ca="1" si="680"/>
        <v>0</v>
      </c>
      <c r="T991" s="23">
        <f t="shared" ca="1" si="680"/>
        <v>0</v>
      </c>
      <c r="U991" s="23">
        <f t="shared" ca="1" si="680"/>
        <v>3.7785213746960155E-3</v>
      </c>
      <c r="V991" s="23">
        <f t="shared" ca="1" si="680"/>
        <v>0</v>
      </c>
    </row>
    <row r="992" spans="1:22">
      <c r="A992" s="18" t="str">
        <f t="shared" si="683"/>
        <v>FORF_DISC_FXNL</v>
      </c>
      <c r="B992" s="18" t="str">
        <f>$B$12</f>
        <v>TOTAL</v>
      </c>
      <c r="D992" s="23">
        <f t="shared" ca="1" si="679"/>
        <v>1.0000000000000002</v>
      </c>
      <c r="E992" s="23">
        <f t="shared" ca="1" si="681"/>
        <v>0.68837336060630394</v>
      </c>
      <c r="F992" s="23">
        <f t="shared" ca="1" si="680"/>
        <v>6.0917601473965063E-2</v>
      </c>
      <c r="G992" s="23">
        <f t="shared" ca="1" si="680"/>
        <v>9.901405711252792E-2</v>
      </c>
      <c r="H992" s="23">
        <f t="shared" ca="1" si="680"/>
        <v>1.3647191039829008E-3</v>
      </c>
      <c r="I992" s="23">
        <f t="shared" ca="1" si="680"/>
        <v>1.479123525051123E-4</v>
      </c>
      <c r="J992" s="23">
        <f t="shared" ca="1" si="680"/>
        <v>3.4415891781908486E-2</v>
      </c>
      <c r="K992" s="23">
        <f t="shared" ca="1" si="680"/>
        <v>2.1669014436860885E-2</v>
      </c>
      <c r="L992" s="23">
        <f t="shared" ca="1" si="680"/>
        <v>4.5223008142981098E-3</v>
      </c>
      <c r="M992" s="23">
        <f t="shared" ca="1" si="680"/>
        <v>1.2254329211205576E-4</v>
      </c>
      <c r="N992" s="23">
        <f t="shared" ca="1" si="680"/>
        <v>1.3486382502180358E-3</v>
      </c>
      <c r="O992" s="23">
        <f t="shared" ca="1" si="680"/>
        <v>3.3959125639631715E-2</v>
      </c>
      <c r="P992" s="23">
        <f t="shared" ca="1" si="680"/>
        <v>4.7124513725835628E-2</v>
      </c>
      <c r="Q992" s="23">
        <f t="shared" ca="1" si="680"/>
        <v>1.8274214291921546E-3</v>
      </c>
      <c r="R992" s="23">
        <f t="shared" ca="1" si="680"/>
        <v>0</v>
      </c>
      <c r="S992" s="23">
        <f t="shared" ca="1" si="680"/>
        <v>0</v>
      </c>
      <c r="T992" s="23">
        <f t="shared" ca="1" si="680"/>
        <v>0</v>
      </c>
      <c r="U992" s="23">
        <f t="shared" ca="1" si="680"/>
        <v>5.1928999806581848E-3</v>
      </c>
      <c r="V992" s="23">
        <f t="shared" ca="1" si="680"/>
        <v>0</v>
      </c>
    </row>
    <row r="995" spans="1:22">
      <c r="A995" s="18" t="s">
        <v>421</v>
      </c>
    </row>
    <row r="996" spans="1:22" ht="12">
      <c r="A996" s="38" t="s">
        <v>422</v>
      </c>
      <c r="D996" s="23">
        <f t="shared" ref="D996:V996" si="684">+D202</f>
        <v>1</v>
      </c>
      <c r="E996" s="23">
        <f t="shared" si="684"/>
        <v>1</v>
      </c>
      <c r="F996" s="23">
        <f t="shared" si="684"/>
        <v>0</v>
      </c>
      <c r="G996" s="23">
        <f t="shared" si="684"/>
        <v>0</v>
      </c>
      <c r="H996" s="23">
        <f t="shared" si="684"/>
        <v>0</v>
      </c>
      <c r="I996" s="23">
        <f t="shared" si="684"/>
        <v>0</v>
      </c>
      <c r="J996" s="23">
        <f t="shared" si="684"/>
        <v>0</v>
      </c>
      <c r="K996" s="23">
        <f t="shared" si="684"/>
        <v>0</v>
      </c>
      <c r="L996" s="23">
        <f t="shared" si="684"/>
        <v>0</v>
      </c>
      <c r="M996" s="23">
        <f t="shared" si="684"/>
        <v>0</v>
      </c>
      <c r="N996" s="23">
        <f t="shared" si="684"/>
        <v>0</v>
      </c>
      <c r="O996" s="23">
        <f t="shared" si="684"/>
        <v>0</v>
      </c>
      <c r="P996" s="23">
        <f t="shared" si="684"/>
        <v>0</v>
      </c>
      <c r="Q996" s="23">
        <f t="shared" si="684"/>
        <v>0</v>
      </c>
      <c r="R996" s="23">
        <f t="shared" si="684"/>
        <v>0</v>
      </c>
      <c r="S996" s="23">
        <f t="shared" si="684"/>
        <v>0</v>
      </c>
      <c r="T996" s="23">
        <f t="shared" si="684"/>
        <v>0</v>
      </c>
      <c r="U996" s="23">
        <f t="shared" si="684"/>
        <v>0</v>
      </c>
      <c r="V996" s="23">
        <f t="shared" si="684"/>
        <v>0</v>
      </c>
    </row>
    <row r="997" spans="1:22" ht="12">
      <c r="A997" s="38" t="s">
        <v>73</v>
      </c>
      <c r="B997" s="18" t="str">
        <f>$B$5</f>
        <v>PRODUCTION</v>
      </c>
      <c r="D997" s="23">
        <f ca="1">+D957</f>
        <v>0.44889692544740051</v>
      </c>
      <c r="E997" s="23">
        <f t="shared" ref="E997:V997" ca="1" si="685">+E957</f>
        <v>0.20020706161680923</v>
      </c>
      <c r="F997" s="23">
        <f t="shared" ca="1" si="685"/>
        <v>1.3258174182552618E-2</v>
      </c>
      <c r="G997" s="23">
        <f t="shared" ca="1" si="685"/>
        <v>4.5779700911841345E-2</v>
      </c>
      <c r="H997" s="23">
        <f t="shared" ca="1" si="685"/>
        <v>1.3528915268641475E-3</v>
      </c>
      <c r="I997" s="23">
        <f t="shared" ca="1" si="685"/>
        <v>1.317773665354237E-4</v>
      </c>
      <c r="J997" s="23">
        <f t="shared" ca="1" si="685"/>
        <v>3.5094074114602469E-2</v>
      </c>
      <c r="K997" s="23">
        <f t="shared" ca="1" si="685"/>
        <v>6.710059272217103E-3</v>
      </c>
      <c r="L997" s="23">
        <f t="shared" ca="1" si="685"/>
        <v>2.8895167730810492E-3</v>
      </c>
      <c r="M997" s="23">
        <f t="shared" ca="1" si="685"/>
        <v>1.2688105255032753E-4</v>
      </c>
      <c r="N997" s="23">
        <f t="shared" ca="1" si="685"/>
        <v>1.045505429530015E-3</v>
      </c>
      <c r="O997" s="23">
        <f t="shared" ca="1" si="685"/>
        <v>1.8150068170645888E-2</v>
      </c>
      <c r="P997" s="23">
        <f t="shared" ca="1" si="685"/>
        <v>9.775232664399848E-2</v>
      </c>
      <c r="Q997" s="23">
        <f t="shared" ca="1" si="685"/>
        <v>1.5961012772165831E-2</v>
      </c>
      <c r="R997" s="23">
        <f t="shared" ca="1" si="685"/>
        <v>1.0124100662929427E-2</v>
      </c>
      <c r="S997" s="23">
        <f t="shared" ca="1" si="685"/>
        <v>1.6050450914772667E-4</v>
      </c>
      <c r="T997" s="23">
        <f t="shared" ca="1" si="685"/>
        <v>1.5327044192944841E-4</v>
      </c>
      <c r="U997" s="23">
        <f t="shared" ca="1" si="685"/>
        <v>0</v>
      </c>
      <c r="V997" s="23">
        <f t="shared" ca="1" si="685"/>
        <v>0</v>
      </c>
    </row>
    <row r="998" spans="1:22">
      <c r="B998" s="18" t="str">
        <f>$B$6</f>
        <v>BULKTRAN</v>
      </c>
      <c r="D998" s="23">
        <f t="shared" ref="D998:V998" ca="1" si="686">+D958</f>
        <v>-3.5686335488816744E-2</v>
      </c>
      <c r="E998" s="23">
        <f t="shared" ca="1" si="686"/>
        <v>-2.7498501630236066E-2</v>
      </c>
      <c r="F998" s="23">
        <f t="shared" ca="1" si="686"/>
        <v>2.5031865771333342E-4</v>
      </c>
      <c r="G998" s="23">
        <f t="shared" ca="1" si="686"/>
        <v>-4.7433024765503615E-4</v>
      </c>
      <c r="H998" s="23">
        <f t="shared" ca="1" si="686"/>
        <v>-3.7799718585708049E-5</v>
      </c>
      <c r="I998" s="23">
        <f t="shared" ca="1" si="686"/>
        <v>3.2120144622973595E-5</v>
      </c>
      <c r="J998" s="23">
        <f t="shared" ca="1" si="686"/>
        <v>-3.7265196147808134E-4</v>
      </c>
      <c r="K998" s="23">
        <f t="shared" ca="1" si="686"/>
        <v>1.1838996813804081E-5</v>
      </c>
      <c r="L998" s="23">
        <f t="shared" ca="1" si="686"/>
        <v>-5.3617123126761186E-5</v>
      </c>
      <c r="M998" s="23">
        <f t="shared" ca="1" si="686"/>
        <v>-3.872603352419988E-6</v>
      </c>
      <c r="N998" s="23">
        <f t="shared" ca="1" si="686"/>
        <v>-9.2630641568019738E-5</v>
      </c>
      <c r="O998" s="23">
        <f t="shared" ca="1" si="686"/>
        <v>-9.4616699015574897E-4</v>
      </c>
      <c r="P998" s="23">
        <f t="shared" ca="1" si="686"/>
        <v>-4.5723370801249346E-3</v>
      </c>
      <c r="Q998" s="23">
        <f t="shared" ca="1" si="686"/>
        <v>-1.5187630271084958E-3</v>
      </c>
      <c r="R998" s="23">
        <f t="shared" ca="1" si="686"/>
        <v>-4.0365704610045259E-4</v>
      </c>
      <c r="S998" s="23">
        <f t="shared" ca="1" si="686"/>
        <v>-1.1013536462851976E-5</v>
      </c>
      <c r="T998" s="23">
        <f t="shared" ca="1" si="686"/>
        <v>4.728317987718429E-6</v>
      </c>
      <c r="U998" s="23">
        <f t="shared" ca="1" si="686"/>
        <v>0</v>
      </c>
      <c r="V998" s="23">
        <f t="shared" ca="1" si="686"/>
        <v>0</v>
      </c>
    </row>
    <row r="999" spans="1:22">
      <c r="B999" s="18" t="str">
        <f>$B$7</f>
        <v>SUBTRAN</v>
      </c>
      <c r="D999" s="23">
        <f t="shared" ref="D999:V999" ca="1" si="687">+D959</f>
        <v>-7.49072304347226E-3</v>
      </c>
      <c r="E999" s="23">
        <f t="shared" ca="1" si="687"/>
        <v>-5.788171559619755E-3</v>
      </c>
      <c r="F999" s="23">
        <f t="shared" ca="1" si="687"/>
        <v>4.6119391160735608E-5</v>
      </c>
      <c r="G999" s="23">
        <f t="shared" ca="1" si="687"/>
        <v>-1.1113859798695751E-4</v>
      </c>
      <c r="H999" s="23">
        <f t="shared" ca="1" si="687"/>
        <v>-8.0466187501931995E-6</v>
      </c>
      <c r="I999" s="23">
        <f t="shared" ca="1" si="687"/>
        <v>1.0884337328204962E-5</v>
      </c>
      <c r="J999" s="23">
        <f t="shared" ca="1" si="687"/>
        <v>-8.6080633588996443E-5</v>
      </c>
      <c r="K999" s="23">
        <f t="shared" ca="1" si="687"/>
        <v>4.9471230843812542E-8</v>
      </c>
      <c r="L999" s="23">
        <f t="shared" ca="1" si="687"/>
        <v>-1.5596362405013792E-5</v>
      </c>
      <c r="M999" s="23">
        <f t="shared" ca="1" si="687"/>
        <v>0</v>
      </c>
      <c r="N999" s="23">
        <f t="shared" ca="1" si="687"/>
        <v>-1.8910411719591732E-5</v>
      </c>
      <c r="O999" s="23">
        <f t="shared" ca="1" si="687"/>
        <v>-1.9583155199621267E-4</v>
      </c>
      <c r="P999" s="23">
        <f t="shared" ca="1" si="687"/>
        <v>-1.2506696061814464E-3</v>
      </c>
      <c r="Q999" s="23">
        <f t="shared" ca="1" si="687"/>
        <v>0</v>
      </c>
      <c r="R999" s="23">
        <f t="shared" ca="1" si="687"/>
        <v>-8.2527853437439023E-5</v>
      </c>
      <c r="S999" s="23">
        <f t="shared" ca="1" si="687"/>
        <v>-2.2050532100137822E-6</v>
      </c>
      <c r="T999" s="23">
        <f t="shared" ca="1" si="687"/>
        <v>9.0843209057249792E-7</v>
      </c>
      <c r="U999" s="23">
        <f t="shared" ca="1" si="687"/>
        <v>8.500292018277877E-6</v>
      </c>
      <c r="V999" s="23">
        <f t="shared" ca="1" si="687"/>
        <v>1.9932815947235177E-6</v>
      </c>
    </row>
    <row r="1000" spans="1:22">
      <c r="B1000" s="18" t="str">
        <f>$B$8</f>
        <v>DISTPRI</v>
      </c>
      <c r="D1000" s="23">
        <f t="shared" ref="D1000:V1000" ca="1" si="688">+D960</f>
        <v>0.11796406755398563</v>
      </c>
      <c r="E1000" s="23">
        <f t="shared" ca="1" si="688"/>
        <v>6.7126486243317504E-2</v>
      </c>
      <c r="F1000" s="23">
        <f t="shared" ca="1" si="688"/>
        <v>5.378406635124431E-3</v>
      </c>
      <c r="G1000" s="23">
        <f t="shared" ca="1" si="688"/>
        <v>1.7800393211403063E-2</v>
      </c>
      <c r="H1000" s="23">
        <f t="shared" ca="1" si="688"/>
        <v>5.064066143123287E-4</v>
      </c>
      <c r="I1000" s="23">
        <f t="shared" ca="1" si="688"/>
        <v>0</v>
      </c>
      <c r="J1000" s="23">
        <f t="shared" ca="1" si="688"/>
        <v>1.3459556833509301E-2</v>
      </c>
      <c r="K1000" s="23">
        <f t="shared" ca="1" si="688"/>
        <v>2.6137567555314604E-3</v>
      </c>
      <c r="L1000" s="23">
        <f t="shared" ca="1" si="688"/>
        <v>0</v>
      </c>
      <c r="M1000" s="23">
        <f t="shared" ca="1" si="688"/>
        <v>0</v>
      </c>
      <c r="N1000" s="23">
        <f t="shared" ca="1" si="688"/>
        <v>3.6576968150913797E-4</v>
      </c>
      <c r="O1000" s="23">
        <f t="shared" ca="1" si="688"/>
        <v>6.6158279693944912E-3</v>
      </c>
      <c r="P1000" s="23">
        <f t="shared" ca="1" si="688"/>
        <v>0</v>
      </c>
      <c r="Q1000" s="23">
        <f t="shared" ca="1" si="688"/>
        <v>0</v>
      </c>
      <c r="R1000" s="23">
        <f t="shared" ca="1" si="688"/>
        <v>3.6631735010798335E-3</v>
      </c>
      <c r="S1000" s="23">
        <f t="shared" ca="1" si="688"/>
        <v>5.5465290698531529E-5</v>
      </c>
      <c r="T1000" s="23">
        <f t="shared" ca="1" si="688"/>
        <v>6.3584124754355372E-5</v>
      </c>
      <c r="U1000" s="23">
        <f t="shared" ca="1" si="688"/>
        <v>2.5931973216792117E-4</v>
      </c>
      <c r="V1000" s="23">
        <f t="shared" ca="1" si="688"/>
        <v>5.5920961183284495E-5</v>
      </c>
    </row>
    <row r="1001" spans="1:22">
      <c r="B1001" s="18" t="str">
        <f>$B$9</f>
        <v>DISTSEC</v>
      </c>
      <c r="D1001" s="23">
        <f t="shared" ref="D1001:V1001" ca="1" si="689">+D961</f>
        <v>5.0160178046241718E-2</v>
      </c>
      <c r="E1001" s="23">
        <f t="shared" ca="1" si="689"/>
        <v>3.18652741414562E-2</v>
      </c>
      <c r="F1001" s="23">
        <f t="shared" ca="1" si="689"/>
        <v>2.8317896478336421E-3</v>
      </c>
      <c r="G1001" s="23">
        <f t="shared" ca="1" si="689"/>
        <v>7.7046777518031771E-3</v>
      </c>
      <c r="H1001" s="23">
        <f t="shared" ca="1" si="689"/>
        <v>0</v>
      </c>
      <c r="I1001" s="23">
        <f t="shared" ca="1" si="689"/>
        <v>0</v>
      </c>
      <c r="J1001" s="23">
        <f t="shared" ca="1" si="689"/>
        <v>4.9477510506872272E-3</v>
      </c>
      <c r="K1001" s="23">
        <f t="shared" ca="1" si="689"/>
        <v>0</v>
      </c>
      <c r="L1001" s="23">
        <f t="shared" ca="1" si="689"/>
        <v>0</v>
      </c>
      <c r="M1001" s="23">
        <f t="shared" ca="1" si="689"/>
        <v>0</v>
      </c>
      <c r="N1001" s="23">
        <f t="shared" ca="1" si="689"/>
        <v>9.8387228407746227E-5</v>
      </c>
      <c r="O1001" s="23">
        <f t="shared" ca="1" si="689"/>
        <v>0</v>
      </c>
      <c r="P1001" s="23">
        <f t="shared" ca="1" si="689"/>
        <v>0</v>
      </c>
      <c r="Q1001" s="23">
        <f t="shared" ca="1" si="689"/>
        <v>0</v>
      </c>
      <c r="R1001" s="23">
        <f t="shared" ca="1" si="689"/>
        <v>1.6277802491727585E-3</v>
      </c>
      <c r="S1001" s="23">
        <f t="shared" ca="1" si="689"/>
        <v>0</v>
      </c>
      <c r="T1001" s="23">
        <f t="shared" ca="1" si="689"/>
        <v>2.2314960498290861E-5</v>
      </c>
      <c r="U1001" s="23">
        <f t="shared" ca="1" si="689"/>
        <v>9.1284360420131147E-4</v>
      </c>
      <c r="V1001" s="23">
        <f t="shared" ca="1" si="689"/>
        <v>1.4935941218136928E-4</v>
      </c>
    </row>
    <row r="1002" spans="1:22">
      <c r="B1002" s="18" t="str">
        <f>$B$10</f>
        <v>ENERGY</v>
      </c>
      <c r="D1002" s="23">
        <f t="shared" ref="D1002:V1002" ca="1" si="690">+D962</f>
        <v>0.38115185642094429</v>
      </c>
      <c r="E1002" s="23">
        <f t="shared" ca="1" si="690"/>
        <v>0.14504219420977224</v>
      </c>
      <c r="F1002" s="23">
        <f t="shared" ca="1" si="690"/>
        <v>9.2461404982783473E-3</v>
      </c>
      <c r="G1002" s="23">
        <f t="shared" ca="1" si="690"/>
        <v>3.1070808195692568E-2</v>
      </c>
      <c r="H1002" s="23">
        <f t="shared" ca="1" si="690"/>
        <v>8.934775435463228E-4</v>
      </c>
      <c r="I1002" s="23">
        <f t="shared" ca="1" si="690"/>
        <v>4.2560880939747344E-5</v>
      </c>
      <c r="J1002" s="23">
        <f t="shared" ca="1" si="690"/>
        <v>2.8866416684250058E-2</v>
      </c>
      <c r="K1002" s="23">
        <f t="shared" ca="1" si="690"/>
        <v>5.4265984742220795E-3</v>
      </c>
      <c r="L1002" s="23">
        <f t="shared" ca="1" si="690"/>
        <v>2.3926603450405565E-3</v>
      </c>
      <c r="M1002" s="23">
        <f t="shared" ca="1" si="690"/>
        <v>1.1087133109219603E-4</v>
      </c>
      <c r="N1002" s="23">
        <f t="shared" ca="1" si="690"/>
        <v>1.0790418742537551E-3</v>
      </c>
      <c r="O1002" s="23">
        <f t="shared" ca="1" si="690"/>
        <v>1.8534337733691408E-2</v>
      </c>
      <c r="P1002" s="23">
        <f t="shared" ca="1" si="690"/>
        <v>0.10705474673729309</v>
      </c>
      <c r="Q1002" s="23">
        <f t="shared" ca="1" si="690"/>
        <v>1.9531134789902631E-2</v>
      </c>
      <c r="R1002" s="23">
        <f t="shared" ca="1" si="690"/>
        <v>7.6876927123130934E-3</v>
      </c>
      <c r="S1002" s="23">
        <f t="shared" ca="1" si="690"/>
        <v>1.2506245816809553E-4</v>
      </c>
      <c r="T1002" s="23">
        <f t="shared" ca="1" si="690"/>
        <v>1.4180618968744502E-4</v>
      </c>
      <c r="U1002" s="23">
        <f t="shared" ca="1" si="690"/>
        <v>3.3112626591824939E-3</v>
      </c>
      <c r="V1002" s="23">
        <f t="shared" ca="1" si="690"/>
        <v>5.9504310361822648E-4</v>
      </c>
    </row>
    <row r="1003" spans="1:22">
      <c r="B1003" s="18" t="str">
        <f>$B$11</f>
        <v>CUSTOMER</v>
      </c>
      <c r="D1003" s="23">
        <f t="shared" ref="D1003:V1003" ca="1" si="691">+D963</f>
        <v>4.5004031063716851E-2</v>
      </c>
      <c r="E1003" s="23">
        <f t="shared" ca="1" si="691"/>
        <v>2.1283432245109469E-2</v>
      </c>
      <c r="F1003" s="23">
        <f t="shared" ca="1" si="691"/>
        <v>6.2063958391018583E-3</v>
      </c>
      <c r="G1003" s="23">
        <f t="shared" ca="1" si="691"/>
        <v>1.648819910508316E-3</v>
      </c>
      <c r="H1003" s="23">
        <f t="shared" ca="1" si="691"/>
        <v>4.0161951961639687E-4</v>
      </c>
      <c r="I1003" s="23">
        <f t="shared" ca="1" si="691"/>
        <v>1.0153123822291169E-4</v>
      </c>
      <c r="J1003" s="23">
        <f t="shared" ca="1" si="691"/>
        <v>4.1039407436442658E-4</v>
      </c>
      <c r="K1003" s="23">
        <f t="shared" ca="1" si="691"/>
        <v>1.2228810829534903E-4</v>
      </c>
      <c r="L1003" s="23">
        <f t="shared" ca="1" si="691"/>
        <v>2.3761526497606696E-4</v>
      </c>
      <c r="M1003" s="23">
        <f t="shared" ca="1" si="691"/>
        <v>4.0044379691583131E-5</v>
      </c>
      <c r="N1003" s="23">
        <f t="shared" ca="1" si="691"/>
        <v>2.2146177271390404E-6</v>
      </c>
      <c r="O1003" s="23">
        <f t="shared" ca="1" si="691"/>
        <v>6.0140254375707974E-5</v>
      </c>
      <c r="P1003" s="23">
        <f t="shared" ca="1" si="691"/>
        <v>3.1737009909097173E-4</v>
      </c>
      <c r="Q1003" s="23">
        <f t="shared" ca="1" si="691"/>
        <v>4.7956065405859968E-5</v>
      </c>
      <c r="R1003" s="23">
        <f t="shared" ca="1" si="691"/>
        <v>1.0282881273684913E-4</v>
      </c>
      <c r="S1003" s="23">
        <f t="shared" ca="1" si="691"/>
        <v>1.6446206621945214E-6</v>
      </c>
      <c r="T1003" s="23">
        <f t="shared" ca="1" si="691"/>
        <v>2.7475112808832946E-6</v>
      </c>
      <c r="U1003" s="23">
        <f t="shared" ca="1" si="691"/>
        <v>1.2000209434443443E-2</v>
      </c>
      <c r="V1003" s="23">
        <f t="shared" ca="1" si="691"/>
        <v>2.0167790681074292E-3</v>
      </c>
    </row>
    <row r="1004" spans="1:22">
      <c r="B1004" s="18" t="str">
        <f>$B$12</f>
        <v>TOTAL</v>
      </c>
      <c r="D1004" s="23">
        <f t="shared" ref="D1004:V1004" ca="1" si="692">+D964</f>
        <v>1.0000000000000002</v>
      </c>
      <c r="E1004" s="23">
        <f t="shared" ca="1" si="692"/>
        <v>0.43223777526660873</v>
      </c>
      <c r="F1004" s="23">
        <f t="shared" ca="1" si="692"/>
        <v>3.7217344851764957E-2</v>
      </c>
      <c r="G1004" s="23">
        <f t="shared" ca="1" si="692"/>
        <v>0.10341893113560642</v>
      </c>
      <c r="H1004" s="23">
        <f t="shared" ca="1" si="692"/>
        <v>3.1085488670032939E-3</v>
      </c>
      <c r="I1004" s="23">
        <f t="shared" ca="1" si="692"/>
        <v>3.1887396764926118E-4</v>
      </c>
      <c r="J1004" s="23">
        <f t="shared" ca="1" si="692"/>
        <v>8.2319460162346425E-2</v>
      </c>
      <c r="K1004" s="23">
        <f t="shared" ca="1" si="692"/>
        <v>1.4884591078310645E-2</v>
      </c>
      <c r="L1004" s="23">
        <f t="shared" ca="1" si="692"/>
        <v>5.4505788975658977E-3</v>
      </c>
      <c r="M1004" s="23">
        <f t="shared" ca="1" si="692"/>
        <v>2.7392415998168669E-4</v>
      </c>
      <c r="N1004" s="23">
        <f t="shared" ca="1" si="692"/>
        <v>2.479377778140183E-3</v>
      </c>
      <c r="O1004" s="23">
        <f t="shared" ca="1" si="692"/>
        <v>4.2218375585955537E-2</v>
      </c>
      <c r="P1004" s="23">
        <f t="shared" ca="1" si="692"/>
        <v>0.19930143679407616</v>
      </c>
      <c r="Q1004" s="23">
        <f t="shared" ca="1" si="692"/>
        <v>3.4021340600365831E-2</v>
      </c>
      <c r="R1004" s="23">
        <f t="shared" ca="1" si="692"/>
        <v>2.2719391038694071E-2</v>
      </c>
      <c r="S1004" s="23">
        <f t="shared" ca="1" si="692"/>
        <v>3.2945828900368251E-4</v>
      </c>
      <c r="T1004" s="23">
        <f t="shared" ca="1" si="692"/>
        <v>3.8935997822871411E-4</v>
      </c>
      <c r="U1004" s="23">
        <f t="shared" ca="1" si="692"/>
        <v>1.6492135722013447E-2</v>
      </c>
      <c r="V1004" s="23">
        <f t="shared" ca="1" si="692"/>
        <v>2.8190958266850336E-3</v>
      </c>
    </row>
    <row r="1005" spans="1:22">
      <c r="A1005" s="130" t="s">
        <v>423</v>
      </c>
      <c r="B1005" s="18" t="str">
        <f>$B$5</f>
        <v>PRODUCTION</v>
      </c>
      <c r="D1005" s="23">
        <f t="shared" ref="D1005:D1012" ca="1" si="693">SUM(E1005:V1005)</f>
        <v>0.46318733130929951</v>
      </c>
      <c r="E1005" s="23">
        <f t="shared" ref="E1005:E1012" ca="1" si="694">IF(E$1004=0,0,+E997/E$1004*E$996)</f>
        <v>0.46318733130929951</v>
      </c>
      <c r="F1005" s="23">
        <f t="shared" ref="F1005:V1012" ca="1" si="695">IF(F$1004=0,0,+F997/F$1004*F$996)</f>
        <v>0</v>
      </c>
      <c r="G1005" s="23">
        <f t="shared" ca="1" si="695"/>
        <v>0</v>
      </c>
      <c r="H1005" s="23">
        <f t="shared" ca="1" si="695"/>
        <v>0</v>
      </c>
      <c r="I1005" s="23">
        <f t="shared" ca="1" si="695"/>
        <v>0</v>
      </c>
      <c r="J1005" s="23">
        <f t="shared" ca="1" si="695"/>
        <v>0</v>
      </c>
      <c r="K1005" s="23">
        <f t="shared" ca="1" si="695"/>
        <v>0</v>
      </c>
      <c r="L1005" s="23">
        <f t="shared" ca="1" si="695"/>
        <v>0</v>
      </c>
      <c r="M1005" s="23">
        <f t="shared" ca="1" si="695"/>
        <v>0</v>
      </c>
      <c r="N1005" s="23">
        <f t="shared" ca="1" si="695"/>
        <v>0</v>
      </c>
      <c r="O1005" s="23">
        <f t="shared" ca="1" si="695"/>
        <v>0</v>
      </c>
      <c r="P1005" s="23">
        <f t="shared" ca="1" si="695"/>
        <v>0</v>
      </c>
      <c r="Q1005" s="23">
        <f t="shared" ca="1" si="695"/>
        <v>0</v>
      </c>
      <c r="R1005" s="23">
        <f t="shared" ca="1" si="695"/>
        <v>0</v>
      </c>
      <c r="S1005" s="23">
        <f t="shared" ca="1" si="695"/>
        <v>0</v>
      </c>
      <c r="T1005" s="23">
        <f t="shared" ca="1" si="695"/>
        <v>0</v>
      </c>
      <c r="U1005" s="23">
        <f t="shared" ca="1" si="695"/>
        <v>0</v>
      </c>
      <c r="V1005" s="23">
        <f t="shared" ca="1" si="695"/>
        <v>0</v>
      </c>
    </row>
    <row r="1006" spans="1:22">
      <c r="A1006" s="18" t="s">
        <v>423</v>
      </c>
      <c r="B1006" s="18" t="str">
        <f>$B$6</f>
        <v>BULKTRAN</v>
      </c>
      <c r="D1006" s="23">
        <f t="shared" ca="1" si="693"/>
        <v>-6.3618922740555722E-2</v>
      </c>
      <c r="E1006" s="23">
        <f t="shared" ca="1" si="694"/>
        <v>-6.3618922740555722E-2</v>
      </c>
      <c r="F1006" s="23">
        <f t="shared" ref="F1006:T1006" ca="1" si="696">IF(F$1004=0,0,+F998/F$1004*F$996)</f>
        <v>0</v>
      </c>
      <c r="G1006" s="23">
        <f t="shared" ca="1" si="696"/>
        <v>0</v>
      </c>
      <c r="H1006" s="23">
        <f t="shared" ca="1" si="696"/>
        <v>0</v>
      </c>
      <c r="I1006" s="23">
        <f t="shared" ca="1" si="696"/>
        <v>0</v>
      </c>
      <c r="J1006" s="23">
        <f t="shared" ca="1" si="696"/>
        <v>0</v>
      </c>
      <c r="K1006" s="23">
        <f t="shared" ca="1" si="696"/>
        <v>0</v>
      </c>
      <c r="L1006" s="23">
        <f t="shared" ca="1" si="696"/>
        <v>0</v>
      </c>
      <c r="M1006" s="23">
        <f t="shared" ca="1" si="696"/>
        <v>0</v>
      </c>
      <c r="N1006" s="23">
        <f t="shared" ca="1" si="696"/>
        <v>0</v>
      </c>
      <c r="O1006" s="23">
        <f t="shared" ca="1" si="696"/>
        <v>0</v>
      </c>
      <c r="P1006" s="23">
        <f t="shared" ca="1" si="696"/>
        <v>0</v>
      </c>
      <c r="Q1006" s="23">
        <f t="shared" ca="1" si="696"/>
        <v>0</v>
      </c>
      <c r="R1006" s="23">
        <f t="shared" ca="1" si="696"/>
        <v>0</v>
      </c>
      <c r="S1006" s="23">
        <f t="shared" ca="1" si="696"/>
        <v>0</v>
      </c>
      <c r="T1006" s="23">
        <f t="shared" ca="1" si="696"/>
        <v>0</v>
      </c>
      <c r="U1006" s="23">
        <f t="shared" ca="1" si="695"/>
        <v>0</v>
      </c>
      <c r="V1006" s="23">
        <f t="shared" ca="1" si="695"/>
        <v>0</v>
      </c>
    </row>
    <row r="1007" spans="1:22">
      <c r="A1007" s="18" t="s">
        <v>423</v>
      </c>
      <c r="B1007" s="18" t="str">
        <f>$B$7</f>
        <v>SUBTRAN</v>
      </c>
      <c r="D1007" s="23">
        <f t="shared" ca="1" si="693"/>
        <v>-1.3391174697883708E-2</v>
      </c>
      <c r="E1007" s="23">
        <f t="shared" ca="1" si="694"/>
        <v>-1.3391174697883708E-2</v>
      </c>
      <c r="F1007" s="23">
        <f t="shared" ca="1" si="695"/>
        <v>0</v>
      </c>
      <c r="G1007" s="23">
        <f t="shared" ca="1" si="695"/>
        <v>0</v>
      </c>
      <c r="H1007" s="23">
        <f t="shared" ca="1" si="695"/>
        <v>0</v>
      </c>
      <c r="I1007" s="23">
        <f t="shared" ca="1" si="695"/>
        <v>0</v>
      </c>
      <c r="J1007" s="23">
        <f t="shared" ca="1" si="695"/>
        <v>0</v>
      </c>
      <c r="K1007" s="23">
        <f t="shared" ca="1" si="695"/>
        <v>0</v>
      </c>
      <c r="L1007" s="23">
        <f t="shared" ca="1" si="695"/>
        <v>0</v>
      </c>
      <c r="M1007" s="23">
        <f t="shared" ca="1" si="695"/>
        <v>0</v>
      </c>
      <c r="N1007" s="23">
        <f t="shared" ca="1" si="695"/>
        <v>0</v>
      </c>
      <c r="O1007" s="23">
        <f t="shared" ca="1" si="695"/>
        <v>0</v>
      </c>
      <c r="P1007" s="23">
        <f t="shared" ca="1" si="695"/>
        <v>0</v>
      </c>
      <c r="Q1007" s="23">
        <f t="shared" ca="1" si="695"/>
        <v>0</v>
      </c>
      <c r="R1007" s="23">
        <f t="shared" ca="1" si="695"/>
        <v>0</v>
      </c>
      <c r="S1007" s="23">
        <f t="shared" ca="1" si="695"/>
        <v>0</v>
      </c>
      <c r="T1007" s="23">
        <f t="shared" ca="1" si="695"/>
        <v>0</v>
      </c>
      <c r="U1007" s="23">
        <f t="shared" ca="1" si="695"/>
        <v>0</v>
      </c>
      <c r="V1007" s="23">
        <f t="shared" ca="1" si="695"/>
        <v>0</v>
      </c>
    </row>
    <row r="1008" spans="1:22">
      <c r="A1008" s="18" t="s">
        <v>423</v>
      </c>
      <c r="B1008" s="18" t="str">
        <f>$B$8</f>
        <v>DISTPRI</v>
      </c>
      <c r="D1008" s="23">
        <f t="shared" ca="1" si="693"/>
        <v>0.15529990686703213</v>
      </c>
      <c r="E1008" s="23">
        <f t="shared" ca="1" si="694"/>
        <v>0.15529990686703213</v>
      </c>
      <c r="F1008" s="23">
        <f ca="1">IF(F$1004=0,0,+F1000/F$1004*F$996)</f>
        <v>0</v>
      </c>
      <c r="G1008" s="23">
        <f t="shared" ca="1" si="695"/>
        <v>0</v>
      </c>
      <c r="H1008" s="23">
        <f t="shared" ca="1" si="695"/>
        <v>0</v>
      </c>
      <c r="I1008" s="23">
        <f t="shared" ca="1" si="695"/>
        <v>0</v>
      </c>
      <c r="J1008" s="23">
        <f t="shared" ca="1" si="695"/>
        <v>0</v>
      </c>
      <c r="K1008" s="23">
        <f t="shared" ca="1" si="695"/>
        <v>0</v>
      </c>
      <c r="L1008" s="23">
        <f t="shared" ca="1" si="695"/>
        <v>0</v>
      </c>
      <c r="M1008" s="23">
        <f t="shared" ca="1" si="695"/>
        <v>0</v>
      </c>
      <c r="N1008" s="23">
        <f t="shared" ca="1" si="695"/>
        <v>0</v>
      </c>
      <c r="O1008" s="23">
        <f t="shared" ca="1" si="695"/>
        <v>0</v>
      </c>
      <c r="P1008" s="23">
        <f t="shared" ca="1" si="695"/>
        <v>0</v>
      </c>
      <c r="Q1008" s="23">
        <f t="shared" ca="1" si="695"/>
        <v>0</v>
      </c>
      <c r="R1008" s="23">
        <f t="shared" ca="1" si="695"/>
        <v>0</v>
      </c>
      <c r="S1008" s="23">
        <f t="shared" ca="1" si="695"/>
        <v>0</v>
      </c>
      <c r="T1008" s="23">
        <f t="shared" ca="1" si="695"/>
        <v>0</v>
      </c>
      <c r="U1008" s="23">
        <f t="shared" ca="1" si="695"/>
        <v>0</v>
      </c>
      <c r="V1008" s="23">
        <f t="shared" ca="1" si="695"/>
        <v>0</v>
      </c>
    </row>
    <row r="1009" spans="1:24">
      <c r="A1009" s="18" t="s">
        <v>423</v>
      </c>
      <c r="B1009" s="18" t="str">
        <f>$B$9</f>
        <v>DISTSEC</v>
      </c>
      <c r="D1009" s="23">
        <f t="shared" ca="1" si="693"/>
        <v>7.3721631853674446E-2</v>
      </c>
      <c r="E1009" s="23">
        <f t="shared" ca="1" si="694"/>
        <v>7.3721631853674446E-2</v>
      </c>
      <c r="F1009" s="23">
        <f t="shared" ca="1" si="695"/>
        <v>0</v>
      </c>
      <c r="G1009" s="23">
        <f t="shared" ca="1" si="695"/>
        <v>0</v>
      </c>
      <c r="H1009" s="23">
        <f t="shared" ca="1" si="695"/>
        <v>0</v>
      </c>
      <c r="I1009" s="23">
        <f t="shared" ca="1" si="695"/>
        <v>0</v>
      </c>
      <c r="J1009" s="23">
        <f t="shared" ca="1" si="695"/>
        <v>0</v>
      </c>
      <c r="K1009" s="23">
        <f t="shared" ca="1" si="695"/>
        <v>0</v>
      </c>
      <c r="L1009" s="23">
        <f t="shared" ca="1" si="695"/>
        <v>0</v>
      </c>
      <c r="M1009" s="23">
        <f t="shared" ca="1" si="695"/>
        <v>0</v>
      </c>
      <c r="N1009" s="23">
        <f t="shared" ca="1" si="695"/>
        <v>0</v>
      </c>
      <c r="O1009" s="23">
        <f t="shared" ca="1" si="695"/>
        <v>0</v>
      </c>
      <c r="P1009" s="23">
        <f t="shared" ca="1" si="695"/>
        <v>0</v>
      </c>
      <c r="Q1009" s="23">
        <f t="shared" ca="1" si="695"/>
        <v>0</v>
      </c>
      <c r="R1009" s="23">
        <f t="shared" ca="1" si="695"/>
        <v>0</v>
      </c>
      <c r="S1009" s="23">
        <f t="shared" ca="1" si="695"/>
        <v>0</v>
      </c>
      <c r="T1009" s="23">
        <f t="shared" ca="1" si="695"/>
        <v>0</v>
      </c>
      <c r="U1009" s="23">
        <f t="shared" ca="1" si="695"/>
        <v>0</v>
      </c>
      <c r="V1009" s="23">
        <f t="shared" ca="1" si="695"/>
        <v>0</v>
      </c>
    </row>
    <row r="1010" spans="1:24">
      <c r="A1010" s="18" t="s">
        <v>423</v>
      </c>
      <c r="B1010" s="18" t="str">
        <f>$B$10</f>
        <v>ENERGY</v>
      </c>
      <c r="D1010" s="23">
        <f t="shared" ca="1" si="693"/>
        <v>0.33556112517076675</v>
      </c>
      <c r="E1010" s="23">
        <f t="shared" ca="1" si="694"/>
        <v>0.33556112517076675</v>
      </c>
      <c r="F1010" s="23">
        <f t="shared" ca="1" si="695"/>
        <v>0</v>
      </c>
      <c r="G1010" s="23">
        <f t="shared" ca="1" si="695"/>
        <v>0</v>
      </c>
      <c r="H1010" s="23">
        <f t="shared" ca="1" si="695"/>
        <v>0</v>
      </c>
      <c r="I1010" s="23">
        <f t="shared" ca="1" si="695"/>
        <v>0</v>
      </c>
      <c r="J1010" s="23">
        <f t="shared" ca="1" si="695"/>
        <v>0</v>
      </c>
      <c r="K1010" s="23">
        <f t="shared" ca="1" si="695"/>
        <v>0</v>
      </c>
      <c r="L1010" s="23">
        <f t="shared" ca="1" si="695"/>
        <v>0</v>
      </c>
      <c r="M1010" s="23">
        <f t="shared" ca="1" si="695"/>
        <v>0</v>
      </c>
      <c r="N1010" s="23">
        <f t="shared" ca="1" si="695"/>
        <v>0</v>
      </c>
      <c r="O1010" s="23">
        <f t="shared" ca="1" si="695"/>
        <v>0</v>
      </c>
      <c r="P1010" s="23">
        <f t="shared" ca="1" si="695"/>
        <v>0</v>
      </c>
      <c r="Q1010" s="23">
        <f t="shared" ca="1" si="695"/>
        <v>0</v>
      </c>
      <c r="R1010" s="23">
        <f t="shared" ca="1" si="695"/>
        <v>0</v>
      </c>
      <c r="S1010" s="23">
        <f t="shared" ca="1" si="695"/>
        <v>0</v>
      </c>
      <c r="T1010" s="23">
        <f t="shared" ca="1" si="695"/>
        <v>0</v>
      </c>
      <c r="U1010" s="23">
        <f t="shared" ca="1" si="695"/>
        <v>0</v>
      </c>
      <c r="V1010" s="23">
        <f t="shared" ca="1" si="695"/>
        <v>0</v>
      </c>
    </row>
    <row r="1011" spans="1:24">
      <c r="A1011" s="18" t="s">
        <v>423</v>
      </c>
      <c r="B1011" s="18" t="str">
        <f>$B$11</f>
        <v>CUSTOMER</v>
      </c>
      <c r="D1011" s="23">
        <f t="shared" ca="1" si="693"/>
        <v>4.9240102237666825E-2</v>
      </c>
      <c r="E1011" s="23">
        <f t="shared" ca="1" si="694"/>
        <v>4.9240102237666825E-2</v>
      </c>
      <c r="F1011" s="23">
        <f t="shared" ca="1" si="695"/>
        <v>0</v>
      </c>
      <c r="G1011" s="23">
        <f t="shared" ca="1" si="695"/>
        <v>0</v>
      </c>
      <c r="H1011" s="23">
        <f t="shared" ca="1" si="695"/>
        <v>0</v>
      </c>
      <c r="I1011" s="23">
        <f t="shared" ca="1" si="695"/>
        <v>0</v>
      </c>
      <c r="J1011" s="23">
        <f t="shared" ca="1" si="695"/>
        <v>0</v>
      </c>
      <c r="K1011" s="23">
        <f t="shared" ca="1" si="695"/>
        <v>0</v>
      </c>
      <c r="L1011" s="23">
        <f t="shared" ca="1" si="695"/>
        <v>0</v>
      </c>
      <c r="M1011" s="23">
        <f t="shared" ca="1" si="695"/>
        <v>0</v>
      </c>
      <c r="N1011" s="23">
        <f t="shared" ca="1" si="695"/>
        <v>0</v>
      </c>
      <c r="O1011" s="23">
        <f t="shared" ca="1" si="695"/>
        <v>0</v>
      </c>
      <c r="P1011" s="23">
        <f t="shared" ca="1" si="695"/>
        <v>0</v>
      </c>
      <c r="Q1011" s="23">
        <f t="shared" ca="1" si="695"/>
        <v>0</v>
      </c>
      <c r="R1011" s="23">
        <f t="shared" ca="1" si="695"/>
        <v>0</v>
      </c>
      <c r="S1011" s="23">
        <f t="shared" ca="1" si="695"/>
        <v>0</v>
      </c>
      <c r="T1011" s="23">
        <f t="shared" ca="1" si="695"/>
        <v>0</v>
      </c>
      <c r="U1011" s="23">
        <f t="shared" ca="1" si="695"/>
        <v>0</v>
      </c>
      <c r="V1011" s="23">
        <f t="shared" ca="1" si="695"/>
        <v>0</v>
      </c>
    </row>
    <row r="1012" spans="1:24">
      <c r="A1012" s="18" t="s">
        <v>423</v>
      </c>
      <c r="B1012" s="18" t="str">
        <f>$B$12</f>
        <v>TOTAL</v>
      </c>
      <c r="D1012" s="23">
        <f t="shared" ca="1" si="693"/>
        <v>1</v>
      </c>
      <c r="E1012" s="23">
        <f t="shared" ca="1" si="694"/>
        <v>1</v>
      </c>
      <c r="F1012" s="23">
        <f t="shared" ca="1" si="695"/>
        <v>0</v>
      </c>
      <c r="G1012" s="23">
        <f t="shared" ca="1" si="695"/>
        <v>0</v>
      </c>
      <c r="H1012" s="23">
        <f t="shared" ca="1" si="695"/>
        <v>0</v>
      </c>
      <c r="I1012" s="23">
        <f t="shared" ca="1" si="695"/>
        <v>0</v>
      </c>
      <c r="J1012" s="23">
        <f t="shared" ca="1" si="695"/>
        <v>0</v>
      </c>
      <c r="K1012" s="23">
        <f t="shared" ca="1" si="695"/>
        <v>0</v>
      </c>
      <c r="L1012" s="23">
        <f t="shared" ca="1" si="695"/>
        <v>0</v>
      </c>
      <c r="M1012" s="23">
        <f t="shared" ca="1" si="695"/>
        <v>0</v>
      </c>
      <c r="N1012" s="23">
        <f t="shared" ca="1" si="695"/>
        <v>0</v>
      </c>
      <c r="O1012" s="23">
        <f t="shared" ca="1" si="695"/>
        <v>0</v>
      </c>
      <c r="P1012" s="23">
        <f t="shared" ca="1" si="695"/>
        <v>0</v>
      </c>
      <c r="Q1012" s="23">
        <f t="shared" ca="1" si="695"/>
        <v>0</v>
      </c>
      <c r="R1012" s="23">
        <f t="shared" ca="1" si="695"/>
        <v>0</v>
      </c>
      <c r="S1012" s="23">
        <f t="shared" ca="1" si="695"/>
        <v>0</v>
      </c>
      <c r="T1012" s="23">
        <f t="shared" ca="1" si="695"/>
        <v>0</v>
      </c>
      <c r="U1012" s="23">
        <f t="shared" ca="1" si="695"/>
        <v>0</v>
      </c>
      <c r="V1012" s="23">
        <f t="shared" ca="1" si="695"/>
        <v>0</v>
      </c>
    </row>
    <row r="1014" spans="1:24">
      <c r="A1014" s="130" t="s">
        <v>539</v>
      </c>
      <c r="B1014" s="18" t="str">
        <f>$B$5</f>
        <v>PRODUCTION</v>
      </c>
      <c r="D1014" s="23">
        <f t="shared" ref="D1014:D1021" ca="1" si="697">SUM(E1014:V1014)</f>
        <v>0.30369485904998605</v>
      </c>
      <c r="E1014" s="23">
        <f ca="1">IF(E$944=0,0,E937*E$1012/E$944)</f>
        <v>0.30369485904998605</v>
      </c>
      <c r="F1014" s="23">
        <f t="shared" ref="F1014:V1014" ca="1" si="698">IF(F$944=0,0,F937*F$1012/F$944)</f>
        <v>0</v>
      </c>
      <c r="G1014" s="23">
        <f t="shared" ca="1" si="698"/>
        <v>0</v>
      </c>
      <c r="H1014" s="23">
        <f t="shared" ca="1" si="698"/>
        <v>0</v>
      </c>
      <c r="I1014" s="23">
        <f t="shared" ca="1" si="698"/>
        <v>0</v>
      </c>
      <c r="J1014" s="23">
        <f t="shared" ca="1" si="698"/>
        <v>0</v>
      </c>
      <c r="K1014" s="23">
        <f t="shared" ca="1" si="698"/>
        <v>0</v>
      </c>
      <c r="L1014" s="23">
        <f t="shared" ca="1" si="698"/>
        <v>0</v>
      </c>
      <c r="M1014" s="23">
        <f t="shared" ca="1" si="698"/>
        <v>0</v>
      </c>
      <c r="N1014" s="23">
        <f t="shared" ca="1" si="698"/>
        <v>0</v>
      </c>
      <c r="O1014" s="23">
        <f t="shared" ca="1" si="698"/>
        <v>0</v>
      </c>
      <c r="P1014" s="23">
        <f t="shared" ca="1" si="698"/>
        <v>0</v>
      </c>
      <c r="Q1014" s="23">
        <f t="shared" ca="1" si="698"/>
        <v>0</v>
      </c>
      <c r="R1014" s="23">
        <f t="shared" ca="1" si="698"/>
        <v>0</v>
      </c>
      <c r="S1014" s="23">
        <f t="shared" ca="1" si="698"/>
        <v>0</v>
      </c>
      <c r="T1014" s="23">
        <f t="shared" ca="1" si="698"/>
        <v>0</v>
      </c>
      <c r="U1014" s="23">
        <f t="shared" ca="1" si="698"/>
        <v>0</v>
      </c>
      <c r="V1014" s="23">
        <f t="shared" ca="1" si="698"/>
        <v>0</v>
      </c>
      <c r="W1014" s="23"/>
      <c r="X1014" s="23"/>
    </row>
    <row r="1015" spans="1:24">
      <c r="A1015" s="18" t="s">
        <v>539</v>
      </c>
      <c r="B1015" s="18" t="str">
        <f>$B$6</f>
        <v>BULKTRAN</v>
      </c>
      <c r="D1015" s="23">
        <f t="shared" ca="1" si="697"/>
        <v>1.6362858639497827E-2</v>
      </c>
      <c r="E1015" s="23">
        <f t="shared" ref="E1015:V1015" ca="1" si="699">IF(E$944=0,0,E938*E$1012/E$944)</f>
        <v>1.6362858639497827E-2</v>
      </c>
      <c r="F1015" s="23">
        <f t="shared" ca="1" si="699"/>
        <v>0</v>
      </c>
      <c r="G1015" s="23">
        <f t="shared" ca="1" si="699"/>
        <v>0</v>
      </c>
      <c r="H1015" s="23">
        <f t="shared" ca="1" si="699"/>
        <v>0</v>
      </c>
      <c r="I1015" s="23">
        <f t="shared" ca="1" si="699"/>
        <v>0</v>
      </c>
      <c r="J1015" s="23">
        <f t="shared" ca="1" si="699"/>
        <v>0</v>
      </c>
      <c r="K1015" s="23">
        <f t="shared" ca="1" si="699"/>
        <v>0</v>
      </c>
      <c r="L1015" s="23">
        <f t="shared" ca="1" si="699"/>
        <v>0</v>
      </c>
      <c r="M1015" s="23">
        <f t="shared" ca="1" si="699"/>
        <v>0</v>
      </c>
      <c r="N1015" s="23">
        <f t="shared" ca="1" si="699"/>
        <v>0</v>
      </c>
      <c r="O1015" s="23">
        <f t="shared" ca="1" si="699"/>
        <v>0</v>
      </c>
      <c r="P1015" s="23">
        <f t="shared" ca="1" si="699"/>
        <v>0</v>
      </c>
      <c r="Q1015" s="23">
        <f t="shared" ca="1" si="699"/>
        <v>0</v>
      </c>
      <c r="R1015" s="23">
        <f t="shared" ca="1" si="699"/>
        <v>0</v>
      </c>
      <c r="S1015" s="23">
        <f t="shared" ca="1" si="699"/>
        <v>0</v>
      </c>
      <c r="T1015" s="23">
        <f t="shared" ca="1" si="699"/>
        <v>0</v>
      </c>
      <c r="U1015" s="23">
        <f t="shared" ca="1" si="699"/>
        <v>0</v>
      </c>
      <c r="V1015" s="23">
        <f t="shared" ca="1" si="699"/>
        <v>0</v>
      </c>
      <c r="W1015" s="23"/>
      <c r="X1015" s="23"/>
    </row>
    <row r="1016" spans="1:24">
      <c r="A1016" s="18" t="s">
        <v>539</v>
      </c>
      <c r="B1016" s="18" t="str">
        <f>$B$7</f>
        <v>SUBTRAN</v>
      </c>
      <c r="D1016" s="23">
        <f t="shared" ca="1" si="697"/>
        <v>3.5586303945531811E-3</v>
      </c>
      <c r="E1016" s="23">
        <f ca="1">IF(E$944=0,0,E939*E$1012/E$944)</f>
        <v>3.5586303945531811E-3</v>
      </c>
      <c r="F1016" s="23">
        <f t="shared" ref="F1016:V1016" ca="1" si="700">IF(F$944=0,0,F939*F$1012/F$944)</f>
        <v>0</v>
      </c>
      <c r="G1016" s="23">
        <f t="shared" ca="1" si="700"/>
        <v>0</v>
      </c>
      <c r="H1016" s="23">
        <f t="shared" ca="1" si="700"/>
        <v>0</v>
      </c>
      <c r="I1016" s="23">
        <f t="shared" ca="1" si="700"/>
        <v>0</v>
      </c>
      <c r="J1016" s="23">
        <f t="shared" ca="1" si="700"/>
        <v>0</v>
      </c>
      <c r="K1016" s="23">
        <f t="shared" ca="1" si="700"/>
        <v>0</v>
      </c>
      <c r="L1016" s="23">
        <f t="shared" ca="1" si="700"/>
        <v>0</v>
      </c>
      <c r="M1016" s="23">
        <f t="shared" ca="1" si="700"/>
        <v>0</v>
      </c>
      <c r="N1016" s="23">
        <f t="shared" ca="1" si="700"/>
        <v>0</v>
      </c>
      <c r="O1016" s="23">
        <f t="shared" ca="1" si="700"/>
        <v>0</v>
      </c>
      <c r="P1016" s="23">
        <f t="shared" ca="1" si="700"/>
        <v>0</v>
      </c>
      <c r="Q1016" s="23">
        <f t="shared" ca="1" si="700"/>
        <v>0</v>
      </c>
      <c r="R1016" s="23">
        <f t="shared" ca="1" si="700"/>
        <v>0</v>
      </c>
      <c r="S1016" s="23">
        <f t="shared" ca="1" si="700"/>
        <v>0</v>
      </c>
      <c r="T1016" s="23">
        <f t="shared" ca="1" si="700"/>
        <v>0</v>
      </c>
      <c r="U1016" s="23">
        <f t="shared" ca="1" si="700"/>
        <v>0</v>
      </c>
      <c r="V1016" s="23">
        <f t="shared" ca="1" si="700"/>
        <v>0</v>
      </c>
      <c r="W1016" s="23"/>
      <c r="X1016" s="23"/>
    </row>
    <row r="1017" spans="1:24">
      <c r="A1017" s="18" t="s">
        <v>539</v>
      </c>
      <c r="B1017" s="18" t="str">
        <f>$B$8</f>
        <v>DISTPRI</v>
      </c>
      <c r="D1017" s="23">
        <f t="shared" ca="1" si="697"/>
        <v>0.12135501018243335</v>
      </c>
      <c r="E1017" s="23">
        <f t="shared" ref="E1017:V1017" ca="1" si="701">IF(E$944=0,0,E940*E$1012/E$944)</f>
        <v>0.12135501018243335</v>
      </c>
      <c r="F1017" s="23">
        <f t="shared" ca="1" si="701"/>
        <v>0</v>
      </c>
      <c r="G1017" s="23">
        <f t="shared" ca="1" si="701"/>
        <v>0</v>
      </c>
      <c r="H1017" s="23">
        <f t="shared" ca="1" si="701"/>
        <v>0</v>
      </c>
      <c r="I1017" s="23">
        <f t="shared" ca="1" si="701"/>
        <v>0</v>
      </c>
      <c r="J1017" s="23">
        <f t="shared" ca="1" si="701"/>
        <v>0</v>
      </c>
      <c r="K1017" s="23">
        <f t="shared" ca="1" si="701"/>
        <v>0</v>
      </c>
      <c r="L1017" s="23">
        <f t="shared" ca="1" si="701"/>
        <v>0</v>
      </c>
      <c r="M1017" s="23">
        <f t="shared" ca="1" si="701"/>
        <v>0</v>
      </c>
      <c r="N1017" s="23">
        <f t="shared" ca="1" si="701"/>
        <v>0</v>
      </c>
      <c r="O1017" s="23">
        <f t="shared" ca="1" si="701"/>
        <v>0</v>
      </c>
      <c r="P1017" s="23">
        <f t="shared" ca="1" si="701"/>
        <v>0</v>
      </c>
      <c r="Q1017" s="23">
        <f t="shared" ca="1" si="701"/>
        <v>0</v>
      </c>
      <c r="R1017" s="23">
        <f t="shared" ca="1" si="701"/>
        <v>0</v>
      </c>
      <c r="S1017" s="23">
        <f t="shared" ca="1" si="701"/>
        <v>0</v>
      </c>
      <c r="T1017" s="23">
        <f t="shared" ca="1" si="701"/>
        <v>0</v>
      </c>
      <c r="U1017" s="23">
        <f t="shared" ca="1" si="701"/>
        <v>0</v>
      </c>
      <c r="V1017" s="23">
        <f t="shared" ca="1" si="701"/>
        <v>0</v>
      </c>
      <c r="W1017" s="23"/>
      <c r="X1017" s="23"/>
    </row>
    <row r="1018" spans="1:24">
      <c r="A1018" s="18" t="s">
        <v>539</v>
      </c>
      <c r="B1018" s="18" t="str">
        <f>$B$9</f>
        <v>DISTSEC</v>
      </c>
      <c r="D1018" s="23">
        <f t="shared" ca="1" si="697"/>
        <v>5.6008350037865889E-2</v>
      </c>
      <c r="E1018" s="23">
        <f t="shared" ref="E1018:V1018" ca="1" si="702">IF(E$944=0,0,E941*E$1012/E$944)</f>
        <v>5.6008350037865889E-2</v>
      </c>
      <c r="F1018" s="23">
        <f t="shared" ca="1" si="702"/>
        <v>0</v>
      </c>
      <c r="G1018" s="23">
        <f t="shared" ca="1" si="702"/>
        <v>0</v>
      </c>
      <c r="H1018" s="23">
        <f t="shared" ca="1" si="702"/>
        <v>0</v>
      </c>
      <c r="I1018" s="23">
        <f t="shared" ca="1" si="702"/>
        <v>0</v>
      </c>
      <c r="J1018" s="23">
        <f t="shared" ca="1" si="702"/>
        <v>0</v>
      </c>
      <c r="K1018" s="23">
        <f t="shared" ca="1" si="702"/>
        <v>0</v>
      </c>
      <c r="L1018" s="23">
        <f t="shared" ca="1" si="702"/>
        <v>0</v>
      </c>
      <c r="M1018" s="23">
        <f t="shared" ca="1" si="702"/>
        <v>0</v>
      </c>
      <c r="N1018" s="23">
        <f t="shared" ca="1" si="702"/>
        <v>0</v>
      </c>
      <c r="O1018" s="23">
        <f t="shared" ca="1" si="702"/>
        <v>0</v>
      </c>
      <c r="P1018" s="23">
        <f t="shared" ca="1" si="702"/>
        <v>0</v>
      </c>
      <c r="Q1018" s="23">
        <f t="shared" ca="1" si="702"/>
        <v>0</v>
      </c>
      <c r="R1018" s="23">
        <f t="shared" ca="1" si="702"/>
        <v>0</v>
      </c>
      <c r="S1018" s="23">
        <f t="shared" ca="1" si="702"/>
        <v>0</v>
      </c>
      <c r="T1018" s="23">
        <f t="shared" ca="1" si="702"/>
        <v>0</v>
      </c>
      <c r="U1018" s="23">
        <f t="shared" ca="1" si="702"/>
        <v>0</v>
      </c>
      <c r="V1018" s="23">
        <f t="shared" ca="1" si="702"/>
        <v>0</v>
      </c>
      <c r="W1018" s="23"/>
      <c r="X1018" s="23"/>
    </row>
    <row r="1019" spans="1:24">
      <c r="A1019" s="18" t="s">
        <v>539</v>
      </c>
      <c r="B1019" s="18" t="str">
        <f>$B$10</f>
        <v>ENERGY</v>
      </c>
      <c r="D1019" s="23">
        <f t="shared" ca="1" si="697"/>
        <v>0.45681851797659451</v>
      </c>
      <c r="E1019" s="23">
        <f t="shared" ref="E1019:V1019" ca="1" si="703">IF(E$944=0,0,E942*E$1012/E$944)</f>
        <v>0.45681851797659451</v>
      </c>
      <c r="F1019" s="23">
        <f t="shared" ca="1" si="703"/>
        <v>0</v>
      </c>
      <c r="G1019" s="23">
        <f t="shared" ca="1" si="703"/>
        <v>0</v>
      </c>
      <c r="H1019" s="23">
        <f t="shared" ca="1" si="703"/>
        <v>0</v>
      </c>
      <c r="I1019" s="23">
        <f t="shared" ca="1" si="703"/>
        <v>0</v>
      </c>
      <c r="J1019" s="23">
        <f t="shared" ca="1" si="703"/>
        <v>0</v>
      </c>
      <c r="K1019" s="23">
        <f t="shared" ca="1" si="703"/>
        <v>0</v>
      </c>
      <c r="L1019" s="23">
        <f t="shared" ca="1" si="703"/>
        <v>0</v>
      </c>
      <c r="M1019" s="23">
        <f t="shared" ca="1" si="703"/>
        <v>0</v>
      </c>
      <c r="N1019" s="23">
        <f t="shared" ca="1" si="703"/>
        <v>0</v>
      </c>
      <c r="O1019" s="23">
        <f t="shared" ca="1" si="703"/>
        <v>0</v>
      </c>
      <c r="P1019" s="23">
        <f t="shared" ca="1" si="703"/>
        <v>0</v>
      </c>
      <c r="Q1019" s="23">
        <f t="shared" ca="1" si="703"/>
        <v>0</v>
      </c>
      <c r="R1019" s="23">
        <f t="shared" ca="1" si="703"/>
        <v>0</v>
      </c>
      <c r="S1019" s="23">
        <f t="shared" ca="1" si="703"/>
        <v>0</v>
      </c>
      <c r="T1019" s="23">
        <f t="shared" ca="1" si="703"/>
        <v>0</v>
      </c>
      <c r="U1019" s="23">
        <f t="shared" ca="1" si="703"/>
        <v>0</v>
      </c>
      <c r="V1019" s="23">
        <f t="shared" ca="1" si="703"/>
        <v>0</v>
      </c>
      <c r="W1019" s="23"/>
      <c r="X1019" s="23"/>
    </row>
    <row r="1020" spans="1:24">
      <c r="A1020" s="18" t="s">
        <v>539</v>
      </c>
      <c r="B1020" s="18" t="str">
        <f>$B$11</f>
        <v>CUSTOMER</v>
      </c>
      <c r="D1020" s="23">
        <f t="shared" ca="1" si="697"/>
        <v>4.2201773719069469E-2</v>
      </c>
      <c r="E1020" s="23">
        <f t="shared" ref="E1020:V1020" ca="1" si="704">IF(E$944=0,0,E943*E$1012/E$944)</f>
        <v>4.2201773719069469E-2</v>
      </c>
      <c r="F1020" s="23">
        <f t="shared" ca="1" si="704"/>
        <v>0</v>
      </c>
      <c r="G1020" s="23">
        <f t="shared" ca="1" si="704"/>
        <v>0</v>
      </c>
      <c r="H1020" s="23">
        <f t="shared" ca="1" si="704"/>
        <v>0</v>
      </c>
      <c r="I1020" s="23">
        <f t="shared" ca="1" si="704"/>
        <v>0</v>
      </c>
      <c r="J1020" s="23">
        <f t="shared" ca="1" si="704"/>
        <v>0</v>
      </c>
      <c r="K1020" s="23">
        <f t="shared" ca="1" si="704"/>
        <v>0</v>
      </c>
      <c r="L1020" s="23">
        <f t="shared" ca="1" si="704"/>
        <v>0</v>
      </c>
      <c r="M1020" s="23">
        <f t="shared" ca="1" si="704"/>
        <v>0</v>
      </c>
      <c r="N1020" s="23">
        <f t="shared" ca="1" si="704"/>
        <v>0</v>
      </c>
      <c r="O1020" s="23">
        <f t="shared" ca="1" si="704"/>
        <v>0</v>
      </c>
      <c r="P1020" s="23">
        <f t="shared" ca="1" si="704"/>
        <v>0</v>
      </c>
      <c r="Q1020" s="23">
        <f t="shared" ca="1" si="704"/>
        <v>0</v>
      </c>
      <c r="R1020" s="23">
        <f t="shared" ca="1" si="704"/>
        <v>0</v>
      </c>
      <c r="S1020" s="23">
        <f t="shared" ca="1" si="704"/>
        <v>0</v>
      </c>
      <c r="T1020" s="23">
        <f t="shared" ca="1" si="704"/>
        <v>0</v>
      </c>
      <c r="U1020" s="23">
        <f t="shared" ca="1" si="704"/>
        <v>0</v>
      </c>
      <c r="V1020" s="23">
        <f t="shared" ca="1" si="704"/>
        <v>0</v>
      </c>
      <c r="W1020" s="23"/>
      <c r="X1020" s="23"/>
    </row>
    <row r="1021" spans="1:24">
      <c r="A1021" s="18" t="s">
        <v>539</v>
      </c>
      <c r="B1021" s="18" t="str">
        <f>$B$12</f>
        <v>TOTAL</v>
      </c>
      <c r="D1021" s="23">
        <f t="shared" ca="1" si="697"/>
        <v>1</v>
      </c>
      <c r="E1021" s="23">
        <f t="shared" ref="E1021:V1021" ca="1" si="705">IF(E$944=0,0,E944*E$1012/E$944)</f>
        <v>1</v>
      </c>
      <c r="F1021" s="23">
        <f t="shared" ca="1" si="705"/>
        <v>0</v>
      </c>
      <c r="G1021" s="23">
        <f t="shared" ca="1" si="705"/>
        <v>0</v>
      </c>
      <c r="H1021" s="23">
        <f t="shared" ca="1" si="705"/>
        <v>0</v>
      </c>
      <c r="I1021" s="23">
        <f t="shared" ca="1" si="705"/>
        <v>0</v>
      </c>
      <c r="J1021" s="23">
        <f t="shared" ca="1" si="705"/>
        <v>0</v>
      </c>
      <c r="K1021" s="23">
        <f t="shared" ca="1" si="705"/>
        <v>0</v>
      </c>
      <c r="L1021" s="23">
        <f t="shared" ca="1" si="705"/>
        <v>0</v>
      </c>
      <c r="M1021" s="23">
        <f t="shared" ca="1" si="705"/>
        <v>0</v>
      </c>
      <c r="N1021" s="23">
        <f t="shared" ca="1" si="705"/>
        <v>0</v>
      </c>
      <c r="O1021" s="23">
        <f t="shared" ca="1" si="705"/>
        <v>0</v>
      </c>
      <c r="P1021" s="23">
        <f t="shared" ca="1" si="705"/>
        <v>0</v>
      </c>
      <c r="Q1021" s="23">
        <f t="shared" ca="1" si="705"/>
        <v>0</v>
      </c>
      <c r="R1021" s="23">
        <f t="shared" ca="1" si="705"/>
        <v>0</v>
      </c>
      <c r="S1021" s="23">
        <f t="shared" ca="1" si="705"/>
        <v>0</v>
      </c>
      <c r="T1021" s="23">
        <f t="shared" ca="1" si="705"/>
        <v>0</v>
      </c>
      <c r="U1021" s="23">
        <f t="shared" ca="1" si="705"/>
        <v>0</v>
      </c>
      <c r="V1021" s="23">
        <f t="shared" ca="1" si="705"/>
        <v>0</v>
      </c>
      <c r="W1021" s="23"/>
      <c r="X1021" s="23"/>
    </row>
    <row r="1022" spans="1:24">
      <c r="D1022" s="23"/>
      <c r="E1022" s="23"/>
      <c r="F1022" s="23"/>
      <c r="G1022" s="23"/>
      <c r="H1022" s="23"/>
      <c r="I1022" s="23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</row>
    <row r="1023" spans="1:24">
      <c r="D1023" s="23"/>
      <c r="E1023" s="23"/>
      <c r="F1023" s="23"/>
      <c r="G1023" s="23"/>
      <c r="H1023" s="23"/>
      <c r="I1023" s="23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</row>
    <row r="1026" spans="4:25"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Y1026" s="20"/>
    </row>
    <row r="1027" spans="4:25"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</row>
    <row r="1028" spans="4:25">
      <c r="D1028" s="20"/>
      <c r="E1028" s="20"/>
      <c r="F1028" s="20"/>
      <c r="G1028" s="20"/>
      <c r="H1028" s="20"/>
      <c r="I1028" s="20"/>
      <c r="J1028" s="20"/>
      <c r="K1028" s="20"/>
      <c r="L1028" s="20"/>
      <c r="M1028" s="20"/>
      <c r="N1028" s="20"/>
      <c r="O1028" s="20"/>
      <c r="P1028" s="20"/>
      <c r="Q1028" s="20"/>
      <c r="R1028" s="20"/>
      <c r="S1028" s="20"/>
      <c r="T1028" s="20"/>
      <c r="U1028" s="20"/>
      <c r="V1028" s="20"/>
      <c r="W1028" s="20"/>
      <c r="X1028" s="20"/>
      <c r="Y1028" s="20"/>
    </row>
    <row r="1029" spans="4:25"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</row>
    <row r="1030" spans="4:25">
      <c r="D1030" s="20"/>
      <c r="E1030" s="20"/>
      <c r="F1030" s="20"/>
      <c r="G1030" s="20"/>
      <c r="H1030" s="20"/>
      <c r="I1030" s="20"/>
      <c r="J1030" s="20"/>
      <c r="K1030" s="20"/>
      <c r="L1030" s="20"/>
      <c r="M1030" s="20"/>
      <c r="N1030" s="20"/>
      <c r="O1030" s="20"/>
      <c r="P1030" s="20"/>
      <c r="Q1030" s="20"/>
      <c r="R1030" s="20"/>
      <c r="S1030" s="20"/>
      <c r="T1030" s="20"/>
      <c r="U1030" s="20"/>
      <c r="V1030" s="20"/>
      <c r="W1030" s="20"/>
      <c r="X1030" s="20"/>
      <c r="Y1030" s="20"/>
    </row>
    <row r="1031" spans="4:25">
      <c r="D1031" s="20"/>
      <c r="E1031" s="20"/>
      <c r="F1031" s="20"/>
      <c r="G1031" s="20"/>
      <c r="H1031" s="20"/>
      <c r="I1031" s="20"/>
      <c r="J1031" s="20"/>
      <c r="K1031" s="20"/>
      <c r="L1031" s="20"/>
      <c r="M1031" s="20"/>
      <c r="N1031" s="20"/>
      <c r="O1031" s="20"/>
      <c r="P1031" s="20"/>
      <c r="Q1031" s="20"/>
      <c r="R1031" s="20"/>
      <c r="S1031" s="20"/>
      <c r="T1031" s="20"/>
      <c r="U1031" s="20"/>
      <c r="V1031" s="20"/>
      <c r="W1031" s="20"/>
      <c r="X1031" s="20"/>
      <c r="Y1031" s="20"/>
    </row>
    <row r="1032" spans="4:25"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S1032" s="20"/>
      <c r="T1032" s="20"/>
      <c r="U1032" s="20"/>
      <c r="V1032" s="20"/>
      <c r="W1032" s="20"/>
      <c r="X1032" s="20"/>
      <c r="Y1032" s="20"/>
    </row>
    <row r="1033" spans="4:25"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</row>
    <row r="1034" spans="4:25">
      <c r="D1034" s="20"/>
      <c r="E1034" s="20"/>
      <c r="F1034" s="20"/>
      <c r="G1034" s="20"/>
      <c r="H1034" s="20"/>
      <c r="I1034" s="20"/>
      <c r="J1034" s="20"/>
      <c r="K1034" s="20"/>
      <c r="L1034" s="20"/>
      <c r="M1034" s="20"/>
      <c r="N1034" s="20"/>
      <c r="O1034" s="20"/>
      <c r="P1034" s="20"/>
      <c r="Q1034" s="20"/>
      <c r="R1034" s="20"/>
      <c r="S1034" s="20"/>
      <c r="T1034" s="20"/>
      <c r="U1034" s="20"/>
      <c r="V1034" s="20"/>
      <c r="W1034" s="20"/>
      <c r="X1034" s="20"/>
      <c r="Y1034" s="20"/>
    </row>
    <row r="1035" spans="4:25">
      <c r="D1035" s="20"/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</row>
    <row r="1036" spans="4:25"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S1036" s="20"/>
      <c r="T1036" s="20"/>
      <c r="U1036" s="20"/>
      <c r="V1036" s="20"/>
      <c r="W1036" s="20"/>
      <c r="X1036" s="20"/>
      <c r="Y1036" s="20"/>
    </row>
    <row r="1037" spans="4:25"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X1037" s="20"/>
      <c r="Y1037" s="20"/>
    </row>
    <row r="1038" spans="4:25">
      <c r="D1038" s="20"/>
      <c r="E1038" s="20"/>
      <c r="F1038" s="20"/>
      <c r="G1038" s="20"/>
      <c r="H1038" s="20"/>
      <c r="I1038" s="20"/>
      <c r="J1038" s="20"/>
      <c r="K1038" s="20"/>
      <c r="L1038" s="20"/>
      <c r="M1038" s="20"/>
      <c r="N1038" s="20"/>
      <c r="O1038" s="20"/>
      <c r="P1038" s="20"/>
      <c r="Q1038" s="20"/>
      <c r="R1038" s="20"/>
      <c r="S1038" s="20"/>
      <c r="T1038" s="20"/>
      <c r="U1038" s="20"/>
      <c r="V1038" s="20"/>
      <c r="W1038" s="20"/>
      <c r="X1038" s="20"/>
      <c r="Y1038" s="20"/>
    </row>
    <row r="1039" spans="4:25"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</row>
    <row r="1040" spans="4:25"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/>
      <c r="R1040" s="20"/>
      <c r="S1040" s="20"/>
      <c r="T1040" s="20"/>
      <c r="U1040" s="20"/>
      <c r="V1040" s="20"/>
      <c r="W1040" s="20"/>
      <c r="X1040" s="20"/>
      <c r="Y1040" s="20"/>
    </row>
    <row r="1041" spans="4:25"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</row>
    <row r="1042" spans="4:25"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/>
      <c r="R1042" s="20"/>
      <c r="S1042" s="20"/>
      <c r="T1042" s="20"/>
      <c r="U1042" s="20"/>
      <c r="V1042" s="20"/>
      <c r="W1042" s="20"/>
      <c r="X1042" s="20"/>
      <c r="Y1042" s="20"/>
    </row>
    <row r="1043" spans="4:25"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</row>
    <row r="1044" spans="4:25">
      <c r="D1044" s="20"/>
      <c r="E1044" s="20"/>
      <c r="F1044" s="20"/>
      <c r="G1044" s="20"/>
      <c r="H1044" s="20"/>
      <c r="I1044" s="20"/>
      <c r="J1044" s="20"/>
      <c r="K1044" s="20"/>
      <c r="L1044" s="20"/>
      <c r="M1044" s="20"/>
      <c r="N1044" s="20"/>
      <c r="O1044" s="20"/>
      <c r="P1044" s="20"/>
      <c r="Q1044" s="20"/>
      <c r="R1044" s="20"/>
      <c r="S1044" s="20"/>
      <c r="T1044" s="20"/>
      <c r="U1044" s="20"/>
      <c r="V1044" s="20"/>
      <c r="W1044" s="20"/>
      <c r="X1044" s="20"/>
      <c r="Y1044" s="20"/>
    </row>
    <row r="1045" spans="4:25"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</row>
  </sheetData>
  <phoneticPr fontId="17" type="noConversion"/>
  <printOptions horizontalCentered="1"/>
  <pageMargins left="0.5" right="0.5" top="1.25" bottom="0.5" header="0.5" footer="0.25"/>
  <pageSetup scale="39" firstPageNumber="13" fitToHeight="30" orientation="landscape" r:id="rId1"/>
  <headerFooter alignWithMargins="0">
    <oddHeader>&amp;C&amp;"Arial,Bold"&amp;11KENTUCKY POWER COMPANY
COST-OF-SERVICE STUDY
TWELVE MONTHS ENDING 
FEBRUARY 28, 2017&amp;R&amp;11Exhibit No.: DRB-1
Page &amp;P of &amp;N
Witness: D. Buck</oddHeader>
  </headerFooter>
  <rowBreaks count="11" manualBreakCount="11">
    <brk id="93" max="21" man="1"/>
    <brk id="183" max="21" man="1"/>
    <brk id="270" max="21" man="1"/>
    <brk id="349" max="21" man="1"/>
    <brk id="438" max="21" man="1"/>
    <brk id="523" max="21" man="1"/>
    <brk id="607" max="21" man="1"/>
    <brk id="693" max="21" man="1"/>
    <brk id="780" max="21" man="1"/>
    <brk id="865" max="21" man="1"/>
    <brk id="953" max="21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W72"/>
  <sheetViews>
    <sheetView topLeftCell="A4" zoomScaleNormal="100" workbookViewId="0">
      <selection activeCell="K11" sqref="K11"/>
    </sheetView>
  </sheetViews>
  <sheetFormatPr defaultRowHeight="13.2"/>
  <cols>
    <col min="1" max="1" width="8.88671875" style="64" bestFit="1" customWidth="1"/>
    <col min="2" max="2" width="1.33203125" style="64" customWidth="1"/>
    <col min="3" max="3" width="11.6640625" style="64" bestFit="1" customWidth="1"/>
    <col min="4" max="4" width="1.33203125" style="64" customWidth="1"/>
    <col min="5" max="5" width="13.44140625" style="64" bestFit="1" customWidth="1"/>
    <col min="6" max="6" width="1.33203125" style="64" customWidth="1"/>
    <col min="7" max="7" width="11.6640625" style="64" bestFit="1" customWidth="1"/>
    <col min="8" max="8" width="1.33203125" style="64" customWidth="1"/>
    <col min="9" max="9" width="8.5546875" style="64" bestFit="1" customWidth="1"/>
    <col min="10" max="10" width="1.5546875" style="64" customWidth="1"/>
    <col min="11" max="11" width="12.33203125" style="64" bestFit="1" customWidth="1"/>
    <col min="12" max="12" width="1.5546875" style="64" customWidth="1"/>
    <col min="13" max="13" width="13.44140625" style="64" bestFit="1" customWidth="1"/>
    <col min="14" max="14" width="1.33203125" style="64" customWidth="1"/>
    <col min="15" max="15" width="7" style="64" bestFit="1" customWidth="1"/>
    <col min="16" max="16" width="1.33203125" style="64" customWidth="1"/>
    <col min="17" max="17" width="11.6640625" style="64" bestFit="1" customWidth="1"/>
    <col min="18" max="18" width="1.33203125" style="64" customWidth="1"/>
    <col min="19" max="19" width="11.6640625" style="64" bestFit="1" customWidth="1"/>
    <col min="20" max="20" width="1.44140625" style="64" customWidth="1"/>
    <col min="21" max="21" width="10.6640625" style="64" bestFit="1" customWidth="1"/>
    <col min="22" max="22" width="12.88671875" style="64" bestFit="1" customWidth="1"/>
    <col min="23" max="26" width="11.6640625" style="64" bestFit="1" customWidth="1"/>
    <col min="27" max="253" width="9.109375" style="64"/>
    <col min="254" max="254" width="8.88671875" style="64" bestFit="1" customWidth="1"/>
    <col min="255" max="255" width="1.33203125" style="64" customWidth="1"/>
    <col min="256" max="256" width="11.44140625" style="64" bestFit="1" customWidth="1"/>
    <col min="257" max="257" width="1.33203125" style="64" customWidth="1"/>
    <col min="258" max="258" width="12.88671875" style="64" bestFit="1" customWidth="1"/>
    <col min="259" max="259" width="1.33203125" style="64" customWidth="1"/>
    <col min="260" max="260" width="11" style="64" bestFit="1" customWidth="1"/>
    <col min="261" max="261" width="1.33203125" style="64" customWidth="1"/>
    <col min="262" max="262" width="8.44140625" style="64" bestFit="1" customWidth="1"/>
    <col min="263" max="263" width="1.5546875" style="64" customWidth="1"/>
    <col min="264" max="264" width="9.88671875" style="64" bestFit="1" customWidth="1"/>
    <col min="265" max="265" width="1.33203125" style="64" customWidth="1"/>
    <col min="266" max="266" width="11.44140625" style="64" bestFit="1" customWidth="1"/>
    <col min="267" max="267" width="1.33203125" style="64" customWidth="1"/>
    <col min="268" max="268" width="10.44140625" style="64" bestFit="1" customWidth="1"/>
    <col min="269" max="269" width="1.33203125" style="64" customWidth="1"/>
    <col min="270" max="270" width="10.44140625" style="64" bestFit="1" customWidth="1"/>
    <col min="271" max="271" width="1.33203125" style="64" customWidth="1"/>
    <col min="272" max="272" width="11.44140625" style="64" bestFit="1" customWidth="1"/>
    <col min="273" max="273" width="1.44140625" style="64" customWidth="1"/>
    <col min="274" max="274" width="10.5546875" style="64" bestFit="1" customWidth="1"/>
    <col min="275" max="509" width="9.109375" style="64"/>
    <col min="510" max="510" width="8.88671875" style="64" bestFit="1" customWidth="1"/>
    <col min="511" max="511" width="1.33203125" style="64" customWidth="1"/>
    <col min="512" max="512" width="11.44140625" style="64" bestFit="1" customWidth="1"/>
    <col min="513" max="513" width="1.33203125" style="64" customWidth="1"/>
    <col min="514" max="514" width="12.88671875" style="64" bestFit="1" customWidth="1"/>
    <col min="515" max="515" width="1.33203125" style="64" customWidth="1"/>
    <col min="516" max="516" width="11" style="64" bestFit="1" customWidth="1"/>
    <col min="517" max="517" width="1.33203125" style="64" customWidth="1"/>
    <col min="518" max="518" width="8.44140625" style="64" bestFit="1" customWidth="1"/>
    <col min="519" max="519" width="1.5546875" style="64" customWidth="1"/>
    <col min="520" max="520" width="9.88671875" style="64" bestFit="1" customWidth="1"/>
    <col min="521" max="521" width="1.33203125" style="64" customWidth="1"/>
    <col min="522" max="522" width="11.44140625" style="64" bestFit="1" customWidth="1"/>
    <col min="523" max="523" width="1.33203125" style="64" customWidth="1"/>
    <col min="524" max="524" width="10.44140625" style="64" bestFit="1" customWidth="1"/>
    <col min="525" max="525" width="1.33203125" style="64" customWidth="1"/>
    <col min="526" max="526" width="10.44140625" style="64" bestFit="1" customWidth="1"/>
    <col min="527" max="527" width="1.33203125" style="64" customWidth="1"/>
    <col min="528" max="528" width="11.44140625" style="64" bestFit="1" customWidth="1"/>
    <col min="529" max="529" width="1.44140625" style="64" customWidth="1"/>
    <col min="530" max="530" width="10.5546875" style="64" bestFit="1" customWidth="1"/>
    <col min="531" max="765" width="9.109375" style="64"/>
    <col min="766" max="766" width="8.88671875" style="64" bestFit="1" customWidth="1"/>
    <col min="767" max="767" width="1.33203125" style="64" customWidth="1"/>
    <col min="768" max="768" width="11.44140625" style="64" bestFit="1" customWidth="1"/>
    <col min="769" max="769" width="1.33203125" style="64" customWidth="1"/>
    <col min="770" max="770" width="12.88671875" style="64" bestFit="1" customWidth="1"/>
    <col min="771" max="771" width="1.33203125" style="64" customWidth="1"/>
    <col min="772" max="772" width="11" style="64" bestFit="1" customWidth="1"/>
    <col min="773" max="773" width="1.33203125" style="64" customWidth="1"/>
    <col min="774" max="774" width="8.44140625" style="64" bestFit="1" customWidth="1"/>
    <col min="775" max="775" width="1.5546875" style="64" customWidth="1"/>
    <col min="776" max="776" width="9.88671875" style="64" bestFit="1" customWidth="1"/>
    <col min="777" max="777" width="1.33203125" style="64" customWidth="1"/>
    <col min="778" max="778" width="11.44140625" style="64" bestFit="1" customWidth="1"/>
    <col min="779" max="779" width="1.33203125" style="64" customWidth="1"/>
    <col min="780" max="780" width="10.44140625" style="64" bestFit="1" customWidth="1"/>
    <col min="781" max="781" width="1.33203125" style="64" customWidth="1"/>
    <col min="782" max="782" width="10.44140625" style="64" bestFit="1" customWidth="1"/>
    <col min="783" max="783" width="1.33203125" style="64" customWidth="1"/>
    <col min="784" max="784" width="11.44140625" style="64" bestFit="1" customWidth="1"/>
    <col min="785" max="785" width="1.44140625" style="64" customWidth="1"/>
    <col min="786" max="786" width="10.5546875" style="64" bestFit="1" customWidth="1"/>
    <col min="787" max="1021" width="9.109375" style="64"/>
    <col min="1022" max="1022" width="8.88671875" style="64" bestFit="1" customWidth="1"/>
    <col min="1023" max="1023" width="1.33203125" style="64" customWidth="1"/>
    <col min="1024" max="1024" width="11.44140625" style="64" bestFit="1" customWidth="1"/>
    <col min="1025" max="1025" width="1.33203125" style="64" customWidth="1"/>
    <col min="1026" max="1026" width="12.88671875" style="64" bestFit="1" customWidth="1"/>
    <col min="1027" max="1027" width="1.33203125" style="64" customWidth="1"/>
    <col min="1028" max="1028" width="11" style="64" bestFit="1" customWidth="1"/>
    <col min="1029" max="1029" width="1.33203125" style="64" customWidth="1"/>
    <col min="1030" max="1030" width="8.44140625" style="64" bestFit="1" customWidth="1"/>
    <col min="1031" max="1031" width="1.5546875" style="64" customWidth="1"/>
    <col min="1032" max="1032" width="9.88671875" style="64" bestFit="1" customWidth="1"/>
    <col min="1033" max="1033" width="1.33203125" style="64" customWidth="1"/>
    <col min="1034" max="1034" width="11.44140625" style="64" bestFit="1" customWidth="1"/>
    <col min="1035" max="1035" width="1.33203125" style="64" customWidth="1"/>
    <col min="1036" max="1036" width="10.44140625" style="64" bestFit="1" customWidth="1"/>
    <col min="1037" max="1037" width="1.33203125" style="64" customWidth="1"/>
    <col min="1038" max="1038" width="10.44140625" style="64" bestFit="1" customWidth="1"/>
    <col min="1039" max="1039" width="1.33203125" style="64" customWidth="1"/>
    <col min="1040" max="1040" width="11.44140625" style="64" bestFit="1" customWidth="1"/>
    <col min="1041" max="1041" width="1.44140625" style="64" customWidth="1"/>
    <col min="1042" max="1042" width="10.5546875" style="64" bestFit="1" customWidth="1"/>
    <col min="1043" max="1277" width="9.109375" style="64"/>
    <col min="1278" max="1278" width="8.88671875" style="64" bestFit="1" customWidth="1"/>
    <col min="1279" max="1279" width="1.33203125" style="64" customWidth="1"/>
    <col min="1280" max="1280" width="11.44140625" style="64" bestFit="1" customWidth="1"/>
    <col min="1281" max="1281" width="1.33203125" style="64" customWidth="1"/>
    <col min="1282" max="1282" width="12.88671875" style="64" bestFit="1" customWidth="1"/>
    <col min="1283" max="1283" width="1.33203125" style="64" customWidth="1"/>
    <col min="1284" max="1284" width="11" style="64" bestFit="1" customWidth="1"/>
    <col min="1285" max="1285" width="1.33203125" style="64" customWidth="1"/>
    <col min="1286" max="1286" width="8.44140625" style="64" bestFit="1" customWidth="1"/>
    <col min="1287" max="1287" width="1.5546875" style="64" customWidth="1"/>
    <col min="1288" max="1288" width="9.88671875" style="64" bestFit="1" customWidth="1"/>
    <col min="1289" max="1289" width="1.33203125" style="64" customWidth="1"/>
    <col min="1290" max="1290" width="11.44140625" style="64" bestFit="1" customWidth="1"/>
    <col min="1291" max="1291" width="1.33203125" style="64" customWidth="1"/>
    <col min="1292" max="1292" width="10.44140625" style="64" bestFit="1" customWidth="1"/>
    <col min="1293" max="1293" width="1.33203125" style="64" customWidth="1"/>
    <col min="1294" max="1294" width="10.44140625" style="64" bestFit="1" customWidth="1"/>
    <col min="1295" max="1295" width="1.33203125" style="64" customWidth="1"/>
    <col min="1296" max="1296" width="11.44140625" style="64" bestFit="1" customWidth="1"/>
    <col min="1297" max="1297" width="1.44140625" style="64" customWidth="1"/>
    <col min="1298" max="1298" width="10.5546875" style="64" bestFit="1" customWidth="1"/>
    <col min="1299" max="1533" width="9.109375" style="64"/>
    <col min="1534" max="1534" width="8.88671875" style="64" bestFit="1" customWidth="1"/>
    <col min="1535" max="1535" width="1.33203125" style="64" customWidth="1"/>
    <col min="1536" max="1536" width="11.44140625" style="64" bestFit="1" customWidth="1"/>
    <col min="1537" max="1537" width="1.33203125" style="64" customWidth="1"/>
    <col min="1538" max="1538" width="12.88671875" style="64" bestFit="1" customWidth="1"/>
    <col min="1539" max="1539" width="1.33203125" style="64" customWidth="1"/>
    <col min="1540" max="1540" width="11" style="64" bestFit="1" customWidth="1"/>
    <col min="1541" max="1541" width="1.33203125" style="64" customWidth="1"/>
    <col min="1542" max="1542" width="8.44140625" style="64" bestFit="1" customWidth="1"/>
    <col min="1543" max="1543" width="1.5546875" style="64" customWidth="1"/>
    <col min="1544" max="1544" width="9.88671875" style="64" bestFit="1" customWidth="1"/>
    <col min="1545" max="1545" width="1.33203125" style="64" customWidth="1"/>
    <col min="1546" max="1546" width="11.44140625" style="64" bestFit="1" customWidth="1"/>
    <col min="1547" max="1547" width="1.33203125" style="64" customWidth="1"/>
    <col min="1548" max="1548" width="10.44140625" style="64" bestFit="1" customWidth="1"/>
    <col min="1549" max="1549" width="1.33203125" style="64" customWidth="1"/>
    <col min="1550" max="1550" width="10.44140625" style="64" bestFit="1" customWidth="1"/>
    <col min="1551" max="1551" width="1.33203125" style="64" customWidth="1"/>
    <col min="1552" max="1552" width="11.44140625" style="64" bestFit="1" customWidth="1"/>
    <col min="1553" max="1553" width="1.44140625" style="64" customWidth="1"/>
    <col min="1554" max="1554" width="10.5546875" style="64" bestFit="1" customWidth="1"/>
    <col min="1555" max="1789" width="9.109375" style="64"/>
    <col min="1790" max="1790" width="8.88671875" style="64" bestFit="1" customWidth="1"/>
    <col min="1791" max="1791" width="1.33203125" style="64" customWidth="1"/>
    <col min="1792" max="1792" width="11.44140625" style="64" bestFit="1" customWidth="1"/>
    <col min="1793" max="1793" width="1.33203125" style="64" customWidth="1"/>
    <col min="1794" max="1794" width="12.88671875" style="64" bestFit="1" customWidth="1"/>
    <col min="1795" max="1795" width="1.33203125" style="64" customWidth="1"/>
    <col min="1796" max="1796" width="11" style="64" bestFit="1" customWidth="1"/>
    <col min="1797" max="1797" width="1.33203125" style="64" customWidth="1"/>
    <col min="1798" max="1798" width="8.44140625" style="64" bestFit="1" customWidth="1"/>
    <col min="1799" max="1799" width="1.5546875" style="64" customWidth="1"/>
    <col min="1800" max="1800" width="9.88671875" style="64" bestFit="1" customWidth="1"/>
    <col min="1801" max="1801" width="1.33203125" style="64" customWidth="1"/>
    <col min="1802" max="1802" width="11.44140625" style="64" bestFit="1" customWidth="1"/>
    <col min="1803" max="1803" width="1.33203125" style="64" customWidth="1"/>
    <col min="1804" max="1804" width="10.44140625" style="64" bestFit="1" customWidth="1"/>
    <col min="1805" max="1805" width="1.33203125" style="64" customWidth="1"/>
    <col min="1806" max="1806" width="10.44140625" style="64" bestFit="1" customWidth="1"/>
    <col min="1807" max="1807" width="1.33203125" style="64" customWidth="1"/>
    <col min="1808" max="1808" width="11.44140625" style="64" bestFit="1" customWidth="1"/>
    <col min="1809" max="1809" width="1.44140625" style="64" customWidth="1"/>
    <col min="1810" max="1810" width="10.5546875" style="64" bestFit="1" customWidth="1"/>
    <col min="1811" max="2045" width="9.109375" style="64"/>
    <col min="2046" max="2046" width="8.88671875" style="64" bestFit="1" customWidth="1"/>
    <col min="2047" max="2047" width="1.33203125" style="64" customWidth="1"/>
    <col min="2048" max="2048" width="11.44140625" style="64" bestFit="1" customWidth="1"/>
    <col min="2049" max="2049" width="1.33203125" style="64" customWidth="1"/>
    <col min="2050" max="2050" width="12.88671875" style="64" bestFit="1" customWidth="1"/>
    <col min="2051" max="2051" width="1.33203125" style="64" customWidth="1"/>
    <col min="2052" max="2052" width="11" style="64" bestFit="1" customWidth="1"/>
    <col min="2053" max="2053" width="1.33203125" style="64" customWidth="1"/>
    <col min="2054" max="2054" width="8.44140625" style="64" bestFit="1" customWidth="1"/>
    <col min="2055" max="2055" width="1.5546875" style="64" customWidth="1"/>
    <col min="2056" max="2056" width="9.88671875" style="64" bestFit="1" customWidth="1"/>
    <col min="2057" max="2057" width="1.33203125" style="64" customWidth="1"/>
    <col min="2058" max="2058" width="11.44140625" style="64" bestFit="1" customWidth="1"/>
    <col min="2059" max="2059" width="1.33203125" style="64" customWidth="1"/>
    <col min="2060" max="2060" width="10.44140625" style="64" bestFit="1" customWidth="1"/>
    <col min="2061" max="2061" width="1.33203125" style="64" customWidth="1"/>
    <col min="2062" max="2062" width="10.44140625" style="64" bestFit="1" customWidth="1"/>
    <col min="2063" max="2063" width="1.33203125" style="64" customWidth="1"/>
    <col min="2064" max="2064" width="11.44140625" style="64" bestFit="1" customWidth="1"/>
    <col min="2065" max="2065" width="1.44140625" style="64" customWidth="1"/>
    <col min="2066" max="2066" width="10.5546875" style="64" bestFit="1" customWidth="1"/>
    <col min="2067" max="2301" width="9.109375" style="64"/>
    <col min="2302" max="2302" width="8.88671875" style="64" bestFit="1" customWidth="1"/>
    <col min="2303" max="2303" width="1.33203125" style="64" customWidth="1"/>
    <col min="2304" max="2304" width="11.44140625" style="64" bestFit="1" customWidth="1"/>
    <col min="2305" max="2305" width="1.33203125" style="64" customWidth="1"/>
    <col min="2306" max="2306" width="12.88671875" style="64" bestFit="1" customWidth="1"/>
    <col min="2307" max="2307" width="1.33203125" style="64" customWidth="1"/>
    <col min="2308" max="2308" width="11" style="64" bestFit="1" customWidth="1"/>
    <col min="2309" max="2309" width="1.33203125" style="64" customWidth="1"/>
    <col min="2310" max="2310" width="8.44140625" style="64" bestFit="1" customWidth="1"/>
    <col min="2311" max="2311" width="1.5546875" style="64" customWidth="1"/>
    <col min="2312" max="2312" width="9.88671875" style="64" bestFit="1" customWidth="1"/>
    <col min="2313" max="2313" width="1.33203125" style="64" customWidth="1"/>
    <col min="2314" max="2314" width="11.44140625" style="64" bestFit="1" customWidth="1"/>
    <col min="2315" max="2315" width="1.33203125" style="64" customWidth="1"/>
    <col min="2316" max="2316" width="10.44140625" style="64" bestFit="1" customWidth="1"/>
    <col min="2317" max="2317" width="1.33203125" style="64" customWidth="1"/>
    <col min="2318" max="2318" width="10.44140625" style="64" bestFit="1" customWidth="1"/>
    <col min="2319" max="2319" width="1.33203125" style="64" customWidth="1"/>
    <col min="2320" max="2320" width="11.44140625" style="64" bestFit="1" customWidth="1"/>
    <col min="2321" max="2321" width="1.44140625" style="64" customWidth="1"/>
    <col min="2322" max="2322" width="10.5546875" style="64" bestFit="1" customWidth="1"/>
    <col min="2323" max="2557" width="9.109375" style="64"/>
    <col min="2558" max="2558" width="8.88671875" style="64" bestFit="1" customWidth="1"/>
    <col min="2559" max="2559" width="1.33203125" style="64" customWidth="1"/>
    <col min="2560" max="2560" width="11.44140625" style="64" bestFit="1" customWidth="1"/>
    <col min="2561" max="2561" width="1.33203125" style="64" customWidth="1"/>
    <col min="2562" max="2562" width="12.88671875" style="64" bestFit="1" customWidth="1"/>
    <col min="2563" max="2563" width="1.33203125" style="64" customWidth="1"/>
    <col min="2564" max="2564" width="11" style="64" bestFit="1" customWidth="1"/>
    <col min="2565" max="2565" width="1.33203125" style="64" customWidth="1"/>
    <col min="2566" max="2566" width="8.44140625" style="64" bestFit="1" customWidth="1"/>
    <col min="2567" max="2567" width="1.5546875" style="64" customWidth="1"/>
    <col min="2568" max="2568" width="9.88671875" style="64" bestFit="1" customWidth="1"/>
    <col min="2569" max="2569" width="1.33203125" style="64" customWidth="1"/>
    <col min="2570" max="2570" width="11.44140625" style="64" bestFit="1" customWidth="1"/>
    <col min="2571" max="2571" width="1.33203125" style="64" customWidth="1"/>
    <col min="2572" max="2572" width="10.44140625" style="64" bestFit="1" customWidth="1"/>
    <col min="2573" max="2573" width="1.33203125" style="64" customWidth="1"/>
    <col min="2574" max="2574" width="10.44140625" style="64" bestFit="1" customWidth="1"/>
    <col min="2575" max="2575" width="1.33203125" style="64" customWidth="1"/>
    <col min="2576" max="2576" width="11.44140625" style="64" bestFit="1" customWidth="1"/>
    <col min="2577" max="2577" width="1.44140625" style="64" customWidth="1"/>
    <col min="2578" max="2578" width="10.5546875" style="64" bestFit="1" customWidth="1"/>
    <col min="2579" max="2813" width="9.109375" style="64"/>
    <col min="2814" max="2814" width="8.88671875" style="64" bestFit="1" customWidth="1"/>
    <col min="2815" max="2815" width="1.33203125" style="64" customWidth="1"/>
    <col min="2816" max="2816" width="11.44140625" style="64" bestFit="1" customWidth="1"/>
    <col min="2817" max="2817" width="1.33203125" style="64" customWidth="1"/>
    <col min="2818" max="2818" width="12.88671875" style="64" bestFit="1" customWidth="1"/>
    <col min="2819" max="2819" width="1.33203125" style="64" customWidth="1"/>
    <col min="2820" max="2820" width="11" style="64" bestFit="1" customWidth="1"/>
    <col min="2821" max="2821" width="1.33203125" style="64" customWidth="1"/>
    <col min="2822" max="2822" width="8.44140625" style="64" bestFit="1" customWidth="1"/>
    <col min="2823" max="2823" width="1.5546875" style="64" customWidth="1"/>
    <col min="2824" max="2824" width="9.88671875" style="64" bestFit="1" customWidth="1"/>
    <col min="2825" max="2825" width="1.33203125" style="64" customWidth="1"/>
    <col min="2826" max="2826" width="11.44140625" style="64" bestFit="1" customWidth="1"/>
    <col min="2827" max="2827" width="1.33203125" style="64" customWidth="1"/>
    <col min="2828" max="2828" width="10.44140625" style="64" bestFit="1" customWidth="1"/>
    <col min="2829" max="2829" width="1.33203125" style="64" customWidth="1"/>
    <col min="2830" max="2830" width="10.44140625" style="64" bestFit="1" customWidth="1"/>
    <col min="2831" max="2831" width="1.33203125" style="64" customWidth="1"/>
    <col min="2832" max="2832" width="11.44140625" style="64" bestFit="1" customWidth="1"/>
    <col min="2833" max="2833" width="1.44140625" style="64" customWidth="1"/>
    <col min="2834" max="2834" width="10.5546875" style="64" bestFit="1" customWidth="1"/>
    <col min="2835" max="3069" width="9.109375" style="64"/>
    <col min="3070" max="3070" width="8.88671875" style="64" bestFit="1" customWidth="1"/>
    <col min="3071" max="3071" width="1.33203125" style="64" customWidth="1"/>
    <col min="3072" max="3072" width="11.44140625" style="64" bestFit="1" customWidth="1"/>
    <col min="3073" max="3073" width="1.33203125" style="64" customWidth="1"/>
    <col min="3074" max="3074" width="12.88671875" style="64" bestFit="1" customWidth="1"/>
    <col min="3075" max="3075" width="1.33203125" style="64" customWidth="1"/>
    <col min="3076" max="3076" width="11" style="64" bestFit="1" customWidth="1"/>
    <col min="3077" max="3077" width="1.33203125" style="64" customWidth="1"/>
    <col min="3078" max="3078" width="8.44140625" style="64" bestFit="1" customWidth="1"/>
    <col min="3079" max="3079" width="1.5546875" style="64" customWidth="1"/>
    <col min="3080" max="3080" width="9.88671875" style="64" bestFit="1" customWidth="1"/>
    <col min="3081" max="3081" width="1.33203125" style="64" customWidth="1"/>
    <col min="3082" max="3082" width="11.44140625" style="64" bestFit="1" customWidth="1"/>
    <col min="3083" max="3083" width="1.33203125" style="64" customWidth="1"/>
    <col min="3084" max="3084" width="10.44140625" style="64" bestFit="1" customWidth="1"/>
    <col min="3085" max="3085" width="1.33203125" style="64" customWidth="1"/>
    <col min="3086" max="3086" width="10.44140625" style="64" bestFit="1" customWidth="1"/>
    <col min="3087" max="3087" width="1.33203125" style="64" customWidth="1"/>
    <col min="3088" max="3088" width="11.44140625" style="64" bestFit="1" customWidth="1"/>
    <col min="3089" max="3089" width="1.44140625" style="64" customWidth="1"/>
    <col min="3090" max="3090" width="10.5546875" style="64" bestFit="1" customWidth="1"/>
    <col min="3091" max="3325" width="9.109375" style="64"/>
    <col min="3326" max="3326" width="8.88671875" style="64" bestFit="1" customWidth="1"/>
    <col min="3327" max="3327" width="1.33203125" style="64" customWidth="1"/>
    <col min="3328" max="3328" width="11.44140625" style="64" bestFit="1" customWidth="1"/>
    <col min="3329" max="3329" width="1.33203125" style="64" customWidth="1"/>
    <col min="3330" max="3330" width="12.88671875" style="64" bestFit="1" customWidth="1"/>
    <col min="3331" max="3331" width="1.33203125" style="64" customWidth="1"/>
    <col min="3332" max="3332" width="11" style="64" bestFit="1" customWidth="1"/>
    <col min="3333" max="3333" width="1.33203125" style="64" customWidth="1"/>
    <col min="3334" max="3334" width="8.44140625" style="64" bestFit="1" customWidth="1"/>
    <col min="3335" max="3335" width="1.5546875" style="64" customWidth="1"/>
    <col min="3336" max="3336" width="9.88671875" style="64" bestFit="1" customWidth="1"/>
    <col min="3337" max="3337" width="1.33203125" style="64" customWidth="1"/>
    <col min="3338" max="3338" width="11.44140625" style="64" bestFit="1" customWidth="1"/>
    <col min="3339" max="3339" width="1.33203125" style="64" customWidth="1"/>
    <col min="3340" max="3340" width="10.44140625" style="64" bestFit="1" customWidth="1"/>
    <col min="3341" max="3341" width="1.33203125" style="64" customWidth="1"/>
    <col min="3342" max="3342" width="10.44140625" style="64" bestFit="1" customWidth="1"/>
    <col min="3343" max="3343" width="1.33203125" style="64" customWidth="1"/>
    <col min="3344" max="3344" width="11.44140625" style="64" bestFit="1" customWidth="1"/>
    <col min="3345" max="3345" width="1.44140625" style="64" customWidth="1"/>
    <col min="3346" max="3346" width="10.5546875" style="64" bestFit="1" customWidth="1"/>
    <col min="3347" max="3581" width="9.109375" style="64"/>
    <col min="3582" max="3582" width="8.88671875" style="64" bestFit="1" customWidth="1"/>
    <col min="3583" max="3583" width="1.33203125" style="64" customWidth="1"/>
    <col min="3584" max="3584" width="11.44140625" style="64" bestFit="1" customWidth="1"/>
    <col min="3585" max="3585" width="1.33203125" style="64" customWidth="1"/>
    <col min="3586" max="3586" width="12.88671875" style="64" bestFit="1" customWidth="1"/>
    <col min="3587" max="3587" width="1.33203125" style="64" customWidth="1"/>
    <col min="3588" max="3588" width="11" style="64" bestFit="1" customWidth="1"/>
    <col min="3589" max="3589" width="1.33203125" style="64" customWidth="1"/>
    <col min="3590" max="3590" width="8.44140625" style="64" bestFit="1" customWidth="1"/>
    <col min="3591" max="3591" width="1.5546875" style="64" customWidth="1"/>
    <col min="3592" max="3592" width="9.88671875" style="64" bestFit="1" customWidth="1"/>
    <col min="3593" max="3593" width="1.33203125" style="64" customWidth="1"/>
    <col min="3594" max="3594" width="11.44140625" style="64" bestFit="1" customWidth="1"/>
    <col min="3595" max="3595" width="1.33203125" style="64" customWidth="1"/>
    <col min="3596" max="3596" width="10.44140625" style="64" bestFit="1" customWidth="1"/>
    <col min="3597" max="3597" width="1.33203125" style="64" customWidth="1"/>
    <col min="3598" max="3598" width="10.44140625" style="64" bestFit="1" customWidth="1"/>
    <col min="3599" max="3599" width="1.33203125" style="64" customWidth="1"/>
    <col min="3600" max="3600" width="11.44140625" style="64" bestFit="1" customWidth="1"/>
    <col min="3601" max="3601" width="1.44140625" style="64" customWidth="1"/>
    <col min="3602" max="3602" width="10.5546875" style="64" bestFit="1" customWidth="1"/>
    <col min="3603" max="3837" width="9.109375" style="64"/>
    <col min="3838" max="3838" width="8.88671875" style="64" bestFit="1" customWidth="1"/>
    <col min="3839" max="3839" width="1.33203125" style="64" customWidth="1"/>
    <col min="3840" max="3840" width="11.44140625" style="64" bestFit="1" customWidth="1"/>
    <col min="3841" max="3841" width="1.33203125" style="64" customWidth="1"/>
    <col min="3842" max="3842" width="12.88671875" style="64" bestFit="1" customWidth="1"/>
    <col min="3843" max="3843" width="1.33203125" style="64" customWidth="1"/>
    <col min="3844" max="3844" width="11" style="64" bestFit="1" customWidth="1"/>
    <col min="3845" max="3845" width="1.33203125" style="64" customWidth="1"/>
    <col min="3846" max="3846" width="8.44140625" style="64" bestFit="1" customWidth="1"/>
    <col min="3847" max="3847" width="1.5546875" style="64" customWidth="1"/>
    <col min="3848" max="3848" width="9.88671875" style="64" bestFit="1" customWidth="1"/>
    <col min="3849" max="3849" width="1.33203125" style="64" customWidth="1"/>
    <col min="3850" max="3850" width="11.44140625" style="64" bestFit="1" customWidth="1"/>
    <col min="3851" max="3851" width="1.33203125" style="64" customWidth="1"/>
    <col min="3852" max="3852" width="10.44140625" style="64" bestFit="1" customWidth="1"/>
    <col min="3853" max="3853" width="1.33203125" style="64" customWidth="1"/>
    <col min="3854" max="3854" width="10.44140625" style="64" bestFit="1" customWidth="1"/>
    <col min="3855" max="3855" width="1.33203125" style="64" customWidth="1"/>
    <col min="3856" max="3856" width="11.44140625" style="64" bestFit="1" customWidth="1"/>
    <col min="3857" max="3857" width="1.44140625" style="64" customWidth="1"/>
    <col min="3858" max="3858" width="10.5546875" style="64" bestFit="1" customWidth="1"/>
    <col min="3859" max="4093" width="9.109375" style="64"/>
    <col min="4094" max="4094" width="8.88671875" style="64" bestFit="1" customWidth="1"/>
    <col min="4095" max="4095" width="1.33203125" style="64" customWidth="1"/>
    <col min="4096" max="4096" width="11.44140625" style="64" bestFit="1" customWidth="1"/>
    <col min="4097" max="4097" width="1.33203125" style="64" customWidth="1"/>
    <col min="4098" max="4098" width="12.88671875" style="64" bestFit="1" customWidth="1"/>
    <col min="4099" max="4099" width="1.33203125" style="64" customWidth="1"/>
    <col min="4100" max="4100" width="11" style="64" bestFit="1" customWidth="1"/>
    <col min="4101" max="4101" width="1.33203125" style="64" customWidth="1"/>
    <col min="4102" max="4102" width="8.44140625" style="64" bestFit="1" customWidth="1"/>
    <col min="4103" max="4103" width="1.5546875" style="64" customWidth="1"/>
    <col min="4104" max="4104" width="9.88671875" style="64" bestFit="1" customWidth="1"/>
    <col min="4105" max="4105" width="1.33203125" style="64" customWidth="1"/>
    <col min="4106" max="4106" width="11.44140625" style="64" bestFit="1" customWidth="1"/>
    <col min="4107" max="4107" width="1.33203125" style="64" customWidth="1"/>
    <col min="4108" max="4108" width="10.44140625" style="64" bestFit="1" customWidth="1"/>
    <col min="4109" max="4109" width="1.33203125" style="64" customWidth="1"/>
    <col min="4110" max="4110" width="10.44140625" style="64" bestFit="1" customWidth="1"/>
    <col min="4111" max="4111" width="1.33203125" style="64" customWidth="1"/>
    <col min="4112" max="4112" width="11.44140625" style="64" bestFit="1" customWidth="1"/>
    <col min="4113" max="4113" width="1.44140625" style="64" customWidth="1"/>
    <col min="4114" max="4114" width="10.5546875" style="64" bestFit="1" customWidth="1"/>
    <col min="4115" max="4349" width="9.109375" style="64"/>
    <col min="4350" max="4350" width="8.88671875" style="64" bestFit="1" customWidth="1"/>
    <col min="4351" max="4351" width="1.33203125" style="64" customWidth="1"/>
    <col min="4352" max="4352" width="11.44140625" style="64" bestFit="1" customWidth="1"/>
    <col min="4353" max="4353" width="1.33203125" style="64" customWidth="1"/>
    <col min="4354" max="4354" width="12.88671875" style="64" bestFit="1" customWidth="1"/>
    <col min="4355" max="4355" width="1.33203125" style="64" customWidth="1"/>
    <col min="4356" max="4356" width="11" style="64" bestFit="1" customWidth="1"/>
    <col min="4357" max="4357" width="1.33203125" style="64" customWidth="1"/>
    <col min="4358" max="4358" width="8.44140625" style="64" bestFit="1" customWidth="1"/>
    <col min="4359" max="4359" width="1.5546875" style="64" customWidth="1"/>
    <col min="4360" max="4360" width="9.88671875" style="64" bestFit="1" customWidth="1"/>
    <col min="4361" max="4361" width="1.33203125" style="64" customWidth="1"/>
    <col min="4362" max="4362" width="11.44140625" style="64" bestFit="1" customWidth="1"/>
    <col min="4363" max="4363" width="1.33203125" style="64" customWidth="1"/>
    <col min="4364" max="4364" width="10.44140625" style="64" bestFit="1" customWidth="1"/>
    <col min="4365" max="4365" width="1.33203125" style="64" customWidth="1"/>
    <col min="4366" max="4366" width="10.44140625" style="64" bestFit="1" customWidth="1"/>
    <col min="4367" max="4367" width="1.33203125" style="64" customWidth="1"/>
    <col min="4368" max="4368" width="11.44140625" style="64" bestFit="1" customWidth="1"/>
    <col min="4369" max="4369" width="1.44140625" style="64" customWidth="1"/>
    <col min="4370" max="4370" width="10.5546875" style="64" bestFit="1" customWidth="1"/>
    <col min="4371" max="4605" width="9.109375" style="64"/>
    <col min="4606" max="4606" width="8.88671875" style="64" bestFit="1" customWidth="1"/>
    <col min="4607" max="4607" width="1.33203125" style="64" customWidth="1"/>
    <col min="4608" max="4608" width="11.44140625" style="64" bestFit="1" customWidth="1"/>
    <col min="4609" max="4609" width="1.33203125" style="64" customWidth="1"/>
    <col min="4610" max="4610" width="12.88671875" style="64" bestFit="1" customWidth="1"/>
    <col min="4611" max="4611" width="1.33203125" style="64" customWidth="1"/>
    <col min="4612" max="4612" width="11" style="64" bestFit="1" customWidth="1"/>
    <col min="4613" max="4613" width="1.33203125" style="64" customWidth="1"/>
    <col min="4614" max="4614" width="8.44140625" style="64" bestFit="1" customWidth="1"/>
    <col min="4615" max="4615" width="1.5546875" style="64" customWidth="1"/>
    <col min="4616" max="4616" width="9.88671875" style="64" bestFit="1" customWidth="1"/>
    <col min="4617" max="4617" width="1.33203125" style="64" customWidth="1"/>
    <col min="4618" max="4618" width="11.44140625" style="64" bestFit="1" customWidth="1"/>
    <col min="4619" max="4619" width="1.33203125" style="64" customWidth="1"/>
    <col min="4620" max="4620" width="10.44140625" style="64" bestFit="1" customWidth="1"/>
    <col min="4621" max="4621" width="1.33203125" style="64" customWidth="1"/>
    <col min="4622" max="4622" width="10.44140625" style="64" bestFit="1" customWidth="1"/>
    <col min="4623" max="4623" width="1.33203125" style="64" customWidth="1"/>
    <col min="4624" max="4624" width="11.44140625" style="64" bestFit="1" customWidth="1"/>
    <col min="4625" max="4625" width="1.44140625" style="64" customWidth="1"/>
    <col min="4626" max="4626" width="10.5546875" style="64" bestFit="1" customWidth="1"/>
    <col min="4627" max="4861" width="9.109375" style="64"/>
    <col min="4862" max="4862" width="8.88671875" style="64" bestFit="1" customWidth="1"/>
    <col min="4863" max="4863" width="1.33203125" style="64" customWidth="1"/>
    <col min="4864" max="4864" width="11.44140625" style="64" bestFit="1" customWidth="1"/>
    <col min="4865" max="4865" width="1.33203125" style="64" customWidth="1"/>
    <col min="4866" max="4866" width="12.88671875" style="64" bestFit="1" customWidth="1"/>
    <col min="4867" max="4867" width="1.33203125" style="64" customWidth="1"/>
    <col min="4868" max="4868" width="11" style="64" bestFit="1" customWidth="1"/>
    <col min="4869" max="4869" width="1.33203125" style="64" customWidth="1"/>
    <col min="4870" max="4870" width="8.44140625" style="64" bestFit="1" customWidth="1"/>
    <col min="4871" max="4871" width="1.5546875" style="64" customWidth="1"/>
    <col min="4872" max="4872" width="9.88671875" style="64" bestFit="1" customWidth="1"/>
    <col min="4873" max="4873" width="1.33203125" style="64" customWidth="1"/>
    <col min="4874" max="4874" width="11.44140625" style="64" bestFit="1" customWidth="1"/>
    <col min="4875" max="4875" width="1.33203125" style="64" customWidth="1"/>
    <col min="4876" max="4876" width="10.44140625" style="64" bestFit="1" customWidth="1"/>
    <col min="4877" max="4877" width="1.33203125" style="64" customWidth="1"/>
    <col min="4878" max="4878" width="10.44140625" style="64" bestFit="1" customWidth="1"/>
    <col min="4879" max="4879" width="1.33203125" style="64" customWidth="1"/>
    <col min="4880" max="4880" width="11.44140625" style="64" bestFit="1" customWidth="1"/>
    <col min="4881" max="4881" width="1.44140625" style="64" customWidth="1"/>
    <col min="4882" max="4882" width="10.5546875" style="64" bestFit="1" customWidth="1"/>
    <col min="4883" max="5117" width="9.109375" style="64"/>
    <col min="5118" max="5118" width="8.88671875" style="64" bestFit="1" customWidth="1"/>
    <col min="5119" max="5119" width="1.33203125" style="64" customWidth="1"/>
    <col min="5120" max="5120" width="11.44140625" style="64" bestFit="1" customWidth="1"/>
    <col min="5121" max="5121" width="1.33203125" style="64" customWidth="1"/>
    <col min="5122" max="5122" width="12.88671875" style="64" bestFit="1" customWidth="1"/>
    <col min="5123" max="5123" width="1.33203125" style="64" customWidth="1"/>
    <col min="5124" max="5124" width="11" style="64" bestFit="1" customWidth="1"/>
    <col min="5125" max="5125" width="1.33203125" style="64" customWidth="1"/>
    <col min="5126" max="5126" width="8.44140625" style="64" bestFit="1" customWidth="1"/>
    <col min="5127" max="5127" width="1.5546875" style="64" customWidth="1"/>
    <col min="5128" max="5128" width="9.88671875" style="64" bestFit="1" customWidth="1"/>
    <col min="5129" max="5129" width="1.33203125" style="64" customWidth="1"/>
    <col min="5130" max="5130" width="11.44140625" style="64" bestFit="1" customWidth="1"/>
    <col min="5131" max="5131" width="1.33203125" style="64" customWidth="1"/>
    <col min="5132" max="5132" width="10.44140625" style="64" bestFit="1" customWidth="1"/>
    <col min="5133" max="5133" width="1.33203125" style="64" customWidth="1"/>
    <col min="5134" max="5134" width="10.44140625" style="64" bestFit="1" customWidth="1"/>
    <col min="5135" max="5135" width="1.33203125" style="64" customWidth="1"/>
    <col min="5136" max="5136" width="11.44140625" style="64" bestFit="1" customWidth="1"/>
    <col min="5137" max="5137" width="1.44140625" style="64" customWidth="1"/>
    <col min="5138" max="5138" width="10.5546875" style="64" bestFit="1" customWidth="1"/>
    <col min="5139" max="5373" width="9.109375" style="64"/>
    <col min="5374" max="5374" width="8.88671875" style="64" bestFit="1" customWidth="1"/>
    <col min="5375" max="5375" width="1.33203125" style="64" customWidth="1"/>
    <col min="5376" max="5376" width="11.44140625" style="64" bestFit="1" customWidth="1"/>
    <col min="5377" max="5377" width="1.33203125" style="64" customWidth="1"/>
    <col min="5378" max="5378" width="12.88671875" style="64" bestFit="1" customWidth="1"/>
    <col min="5379" max="5379" width="1.33203125" style="64" customWidth="1"/>
    <col min="5380" max="5380" width="11" style="64" bestFit="1" customWidth="1"/>
    <col min="5381" max="5381" width="1.33203125" style="64" customWidth="1"/>
    <col min="5382" max="5382" width="8.44140625" style="64" bestFit="1" customWidth="1"/>
    <col min="5383" max="5383" width="1.5546875" style="64" customWidth="1"/>
    <col min="5384" max="5384" width="9.88671875" style="64" bestFit="1" customWidth="1"/>
    <col min="5385" max="5385" width="1.33203125" style="64" customWidth="1"/>
    <col min="5386" max="5386" width="11.44140625" style="64" bestFit="1" customWidth="1"/>
    <col min="5387" max="5387" width="1.33203125" style="64" customWidth="1"/>
    <col min="5388" max="5388" width="10.44140625" style="64" bestFit="1" customWidth="1"/>
    <col min="5389" max="5389" width="1.33203125" style="64" customWidth="1"/>
    <col min="5390" max="5390" width="10.44140625" style="64" bestFit="1" customWidth="1"/>
    <col min="5391" max="5391" width="1.33203125" style="64" customWidth="1"/>
    <col min="5392" max="5392" width="11.44140625" style="64" bestFit="1" customWidth="1"/>
    <col min="5393" max="5393" width="1.44140625" style="64" customWidth="1"/>
    <col min="5394" max="5394" width="10.5546875" style="64" bestFit="1" customWidth="1"/>
    <col min="5395" max="5629" width="9.109375" style="64"/>
    <col min="5630" max="5630" width="8.88671875" style="64" bestFit="1" customWidth="1"/>
    <col min="5631" max="5631" width="1.33203125" style="64" customWidth="1"/>
    <col min="5632" max="5632" width="11.44140625" style="64" bestFit="1" customWidth="1"/>
    <col min="5633" max="5633" width="1.33203125" style="64" customWidth="1"/>
    <col min="5634" max="5634" width="12.88671875" style="64" bestFit="1" customWidth="1"/>
    <col min="5635" max="5635" width="1.33203125" style="64" customWidth="1"/>
    <col min="5636" max="5636" width="11" style="64" bestFit="1" customWidth="1"/>
    <col min="5637" max="5637" width="1.33203125" style="64" customWidth="1"/>
    <col min="5638" max="5638" width="8.44140625" style="64" bestFit="1" customWidth="1"/>
    <col min="5639" max="5639" width="1.5546875" style="64" customWidth="1"/>
    <col min="5640" max="5640" width="9.88671875" style="64" bestFit="1" customWidth="1"/>
    <col min="5641" max="5641" width="1.33203125" style="64" customWidth="1"/>
    <col min="5642" max="5642" width="11.44140625" style="64" bestFit="1" customWidth="1"/>
    <col min="5643" max="5643" width="1.33203125" style="64" customWidth="1"/>
    <col min="5644" max="5644" width="10.44140625" style="64" bestFit="1" customWidth="1"/>
    <col min="5645" max="5645" width="1.33203125" style="64" customWidth="1"/>
    <col min="5646" max="5646" width="10.44140625" style="64" bestFit="1" customWidth="1"/>
    <col min="5647" max="5647" width="1.33203125" style="64" customWidth="1"/>
    <col min="5648" max="5648" width="11.44140625" style="64" bestFit="1" customWidth="1"/>
    <col min="5649" max="5649" width="1.44140625" style="64" customWidth="1"/>
    <col min="5650" max="5650" width="10.5546875" style="64" bestFit="1" customWidth="1"/>
    <col min="5651" max="5885" width="9.109375" style="64"/>
    <col min="5886" max="5886" width="8.88671875" style="64" bestFit="1" customWidth="1"/>
    <col min="5887" max="5887" width="1.33203125" style="64" customWidth="1"/>
    <col min="5888" max="5888" width="11.44140625" style="64" bestFit="1" customWidth="1"/>
    <col min="5889" max="5889" width="1.33203125" style="64" customWidth="1"/>
    <col min="5890" max="5890" width="12.88671875" style="64" bestFit="1" customWidth="1"/>
    <col min="5891" max="5891" width="1.33203125" style="64" customWidth="1"/>
    <col min="5892" max="5892" width="11" style="64" bestFit="1" customWidth="1"/>
    <col min="5893" max="5893" width="1.33203125" style="64" customWidth="1"/>
    <col min="5894" max="5894" width="8.44140625" style="64" bestFit="1" customWidth="1"/>
    <col min="5895" max="5895" width="1.5546875" style="64" customWidth="1"/>
    <col min="5896" max="5896" width="9.88671875" style="64" bestFit="1" customWidth="1"/>
    <col min="5897" max="5897" width="1.33203125" style="64" customWidth="1"/>
    <col min="5898" max="5898" width="11.44140625" style="64" bestFit="1" customWidth="1"/>
    <col min="5899" max="5899" width="1.33203125" style="64" customWidth="1"/>
    <col min="5900" max="5900" width="10.44140625" style="64" bestFit="1" customWidth="1"/>
    <col min="5901" max="5901" width="1.33203125" style="64" customWidth="1"/>
    <col min="5902" max="5902" width="10.44140625" style="64" bestFit="1" customWidth="1"/>
    <col min="5903" max="5903" width="1.33203125" style="64" customWidth="1"/>
    <col min="5904" max="5904" width="11.44140625" style="64" bestFit="1" customWidth="1"/>
    <col min="5905" max="5905" width="1.44140625" style="64" customWidth="1"/>
    <col min="5906" max="5906" width="10.5546875" style="64" bestFit="1" customWidth="1"/>
    <col min="5907" max="6141" width="9.109375" style="64"/>
    <col min="6142" max="6142" width="8.88671875" style="64" bestFit="1" customWidth="1"/>
    <col min="6143" max="6143" width="1.33203125" style="64" customWidth="1"/>
    <col min="6144" max="6144" width="11.44140625" style="64" bestFit="1" customWidth="1"/>
    <col min="6145" max="6145" width="1.33203125" style="64" customWidth="1"/>
    <col min="6146" max="6146" width="12.88671875" style="64" bestFit="1" customWidth="1"/>
    <col min="6147" max="6147" width="1.33203125" style="64" customWidth="1"/>
    <col min="6148" max="6148" width="11" style="64" bestFit="1" customWidth="1"/>
    <col min="6149" max="6149" width="1.33203125" style="64" customWidth="1"/>
    <col min="6150" max="6150" width="8.44140625" style="64" bestFit="1" customWidth="1"/>
    <col min="6151" max="6151" width="1.5546875" style="64" customWidth="1"/>
    <col min="6152" max="6152" width="9.88671875" style="64" bestFit="1" customWidth="1"/>
    <col min="6153" max="6153" width="1.33203125" style="64" customWidth="1"/>
    <col min="6154" max="6154" width="11.44140625" style="64" bestFit="1" customWidth="1"/>
    <col min="6155" max="6155" width="1.33203125" style="64" customWidth="1"/>
    <col min="6156" max="6156" width="10.44140625" style="64" bestFit="1" customWidth="1"/>
    <col min="6157" max="6157" width="1.33203125" style="64" customWidth="1"/>
    <col min="6158" max="6158" width="10.44140625" style="64" bestFit="1" customWidth="1"/>
    <col min="6159" max="6159" width="1.33203125" style="64" customWidth="1"/>
    <col min="6160" max="6160" width="11.44140625" style="64" bestFit="1" customWidth="1"/>
    <col min="6161" max="6161" width="1.44140625" style="64" customWidth="1"/>
    <col min="6162" max="6162" width="10.5546875" style="64" bestFit="1" customWidth="1"/>
    <col min="6163" max="6397" width="9.109375" style="64"/>
    <col min="6398" max="6398" width="8.88671875" style="64" bestFit="1" customWidth="1"/>
    <col min="6399" max="6399" width="1.33203125" style="64" customWidth="1"/>
    <col min="6400" max="6400" width="11.44140625" style="64" bestFit="1" customWidth="1"/>
    <col min="6401" max="6401" width="1.33203125" style="64" customWidth="1"/>
    <col min="6402" max="6402" width="12.88671875" style="64" bestFit="1" customWidth="1"/>
    <col min="6403" max="6403" width="1.33203125" style="64" customWidth="1"/>
    <col min="6404" max="6404" width="11" style="64" bestFit="1" customWidth="1"/>
    <col min="6405" max="6405" width="1.33203125" style="64" customWidth="1"/>
    <col min="6406" max="6406" width="8.44140625" style="64" bestFit="1" customWidth="1"/>
    <col min="6407" max="6407" width="1.5546875" style="64" customWidth="1"/>
    <col min="6408" max="6408" width="9.88671875" style="64" bestFit="1" customWidth="1"/>
    <col min="6409" max="6409" width="1.33203125" style="64" customWidth="1"/>
    <col min="6410" max="6410" width="11.44140625" style="64" bestFit="1" customWidth="1"/>
    <col min="6411" max="6411" width="1.33203125" style="64" customWidth="1"/>
    <col min="6412" max="6412" width="10.44140625" style="64" bestFit="1" customWidth="1"/>
    <col min="6413" max="6413" width="1.33203125" style="64" customWidth="1"/>
    <col min="6414" max="6414" width="10.44140625" style="64" bestFit="1" customWidth="1"/>
    <col min="6415" max="6415" width="1.33203125" style="64" customWidth="1"/>
    <col min="6416" max="6416" width="11.44140625" style="64" bestFit="1" customWidth="1"/>
    <col min="6417" max="6417" width="1.44140625" style="64" customWidth="1"/>
    <col min="6418" max="6418" width="10.5546875" style="64" bestFit="1" customWidth="1"/>
    <col min="6419" max="6653" width="9.109375" style="64"/>
    <col min="6654" max="6654" width="8.88671875" style="64" bestFit="1" customWidth="1"/>
    <col min="6655" max="6655" width="1.33203125" style="64" customWidth="1"/>
    <col min="6656" max="6656" width="11.44140625" style="64" bestFit="1" customWidth="1"/>
    <col min="6657" max="6657" width="1.33203125" style="64" customWidth="1"/>
    <col min="6658" max="6658" width="12.88671875" style="64" bestFit="1" customWidth="1"/>
    <col min="6659" max="6659" width="1.33203125" style="64" customWidth="1"/>
    <col min="6660" max="6660" width="11" style="64" bestFit="1" customWidth="1"/>
    <col min="6661" max="6661" width="1.33203125" style="64" customWidth="1"/>
    <col min="6662" max="6662" width="8.44140625" style="64" bestFit="1" customWidth="1"/>
    <col min="6663" max="6663" width="1.5546875" style="64" customWidth="1"/>
    <col min="6664" max="6664" width="9.88671875" style="64" bestFit="1" customWidth="1"/>
    <col min="6665" max="6665" width="1.33203125" style="64" customWidth="1"/>
    <col min="6666" max="6666" width="11.44140625" style="64" bestFit="1" customWidth="1"/>
    <col min="6667" max="6667" width="1.33203125" style="64" customWidth="1"/>
    <col min="6668" max="6668" width="10.44140625" style="64" bestFit="1" customWidth="1"/>
    <col min="6669" max="6669" width="1.33203125" style="64" customWidth="1"/>
    <col min="6670" max="6670" width="10.44140625" style="64" bestFit="1" customWidth="1"/>
    <col min="6671" max="6671" width="1.33203125" style="64" customWidth="1"/>
    <col min="6672" max="6672" width="11.44140625" style="64" bestFit="1" customWidth="1"/>
    <col min="6673" max="6673" width="1.44140625" style="64" customWidth="1"/>
    <col min="6674" max="6674" width="10.5546875" style="64" bestFit="1" customWidth="1"/>
    <col min="6675" max="6909" width="9.109375" style="64"/>
    <col min="6910" max="6910" width="8.88671875" style="64" bestFit="1" customWidth="1"/>
    <col min="6911" max="6911" width="1.33203125" style="64" customWidth="1"/>
    <col min="6912" max="6912" width="11.44140625" style="64" bestFit="1" customWidth="1"/>
    <col min="6913" max="6913" width="1.33203125" style="64" customWidth="1"/>
    <col min="6914" max="6914" width="12.88671875" style="64" bestFit="1" customWidth="1"/>
    <col min="6915" max="6915" width="1.33203125" style="64" customWidth="1"/>
    <col min="6916" max="6916" width="11" style="64" bestFit="1" customWidth="1"/>
    <col min="6917" max="6917" width="1.33203125" style="64" customWidth="1"/>
    <col min="6918" max="6918" width="8.44140625" style="64" bestFit="1" customWidth="1"/>
    <col min="6919" max="6919" width="1.5546875" style="64" customWidth="1"/>
    <col min="6920" max="6920" width="9.88671875" style="64" bestFit="1" customWidth="1"/>
    <col min="6921" max="6921" width="1.33203125" style="64" customWidth="1"/>
    <col min="6922" max="6922" width="11.44140625" style="64" bestFit="1" customWidth="1"/>
    <col min="6923" max="6923" width="1.33203125" style="64" customWidth="1"/>
    <col min="6924" max="6924" width="10.44140625" style="64" bestFit="1" customWidth="1"/>
    <col min="6925" max="6925" width="1.33203125" style="64" customWidth="1"/>
    <col min="6926" max="6926" width="10.44140625" style="64" bestFit="1" customWidth="1"/>
    <col min="6927" max="6927" width="1.33203125" style="64" customWidth="1"/>
    <col min="6928" max="6928" width="11.44140625" style="64" bestFit="1" customWidth="1"/>
    <col min="6929" max="6929" width="1.44140625" style="64" customWidth="1"/>
    <col min="6930" max="6930" width="10.5546875" style="64" bestFit="1" customWidth="1"/>
    <col min="6931" max="7165" width="9.109375" style="64"/>
    <col min="7166" max="7166" width="8.88671875" style="64" bestFit="1" customWidth="1"/>
    <col min="7167" max="7167" width="1.33203125" style="64" customWidth="1"/>
    <col min="7168" max="7168" width="11.44140625" style="64" bestFit="1" customWidth="1"/>
    <col min="7169" max="7169" width="1.33203125" style="64" customWidth="1"/>
    <col min="7170" max="7170" width="12.88671875" style="64" bestFit="1" customWidth="1"/>
    <col min="7171" max="7171" width="1.33203125" style="64" customWidth="1"/>
    <col min="7172" max="7172" width="11" style="64" bestFit="1" customWidth="1"/>
    <col min="7173" max="7173" width="1.33203125" style="64" customWidth="1"/>
    <col min="7174" max="7174" width="8.44140625" style="64" bestFit="1" customWidth="1"/>
    <col min="7175" max="7175" width="1.5546875" style="64" customWidth="1"/>
    <col min="7176" max="7176" width="9.88671875" style="64" bestFit="1" customWidth="1"/>
    <col min="7177" max="7177" width="1.33203125" style="64" customWidth="1"/>
    <col min="7178" max="7178" width="11.44140625" style="64" bestFit="1" customWidth="1"/>
    <col min="7179" max="7179" width="1.33203125" style="64" customWidth="1"/>
    <col min="7180" max="7180" width="10.44140625" style="64" bestFit="1" customWidth="1"/>
    <col min="7181" max="7181" width="1.33203125" style="64" customWidth="1"/>
    <col min="7182" max="7182" width="10.44140625" style="64" bestFit="1" customWidth="1"/>
    <col min="7183" max="7183" width="1.33203125" style="64" customWidth="1"/>
    <col min="7184" max="7184" width="11.44140625" style="64" bestFit="1" customWidth="1"/>
    <col min="7185" max="7185" width="1.44140625" style="64" customWidth="1"/>
    <col min="7186" max="7186" width="10.5546875" style="64" bestFit="1" customWidth="1"/>
    <col min="7187" max="7421" width="9.109375" style="64"/>
    <col min="7422" max="7422" width="8.88671875" style="64" bestFit="1" customWidth="1"/>
    <col min="7423" max="7423" width="1.33203125" style="64" customWidth="1"/>
    <col min="7424" max="7424" width="11.44140625" style="64" bestFit="1" customWidth="1"/>
    <col min="7425" max="7425" width="1.33203125" style="64" customWidth="1"/>
    <col min="7426" max="7426" width="12.88671875" style="64" bestFit="1" customWidth="1"/>
    <col min="7427" max="7427" width="1.33203125" style="64" customWidth="1"/>
    <col min="7428" max="7428" width="11" style="64" bestFit="1" customWidth="1"/>
    <col min="7429" max="7429" width="1.33203125" style="64" customWidth="1"/>
    <col min="7430" max="7430" width="8.44140625" style="64" bestFit="1" customWidth="1"/>
    <col min="7431" max="7431" width="1.5546875" style="64" customWidth="1"/>
    <col min="7432" max="7432" width="9.88671875" style="64" bestFit="1" customWidth="1"/>
    <col min="7433" max="7433" width="1.33203125" style="64" customWidth="1"/>
    <col min="7434" max="7434" width="11.44140625" style="64" bestFit="1" customWidth="1"/>
    <col min="7435" max="7435" width="1.33203125" style="64" customWidth="1"/>
    <col min="7436" max="7436" width="10.44140625" style="64" bestFit="1" customWidth="1"/>
    <col min="7437" max="7437" width="1.33203125" style="64" customWidth="1"/>
    <col min="7438" max="7438" width="10.44140625" style="64" bestFit="1" customWidth="1"/>
    <col min="7439" max="7439" width="1.33203125" style="64" customWidth="1"/>
    <col min="7440" max="7440" width="11.44140625" style="64" bestFit="1" customWidth="1"/>
    <col min="7441" max="7441" width="1.44140625" style="64" customWidth="1"/>
    <col min="7442" max="7442" width="10.5546875" style="64" bestFit="1" customWidth="1"/>
    <col min="7443" max="7677" width="9.109375" style="64"/>
    <col min="7678" max="7678" width="8.88671875" style="64" bestFit="1" customWidth="1"/>
    <col min="7679" max="7679" width="1.33203125" style="64" customWidth="1"/>
    <col min="7680" max="7680" width="11.44140625" style="64" bestFit="1" customWidth="1"/>
    <col min="7681" max="7681" width="1.33203125" style="64" customWidth="1"/>
    <col min="7682" max="7682" width="12.88671875" style="64" bestFit="1" customWidth="1"/>
    <col min="7683" max="7683" width="1.33203125" style="64" customWidth="1"/>
    <col min="7684" max="7684" width="11" style="64" bestFit="1" customWidth="1"/>
    <col min="7685" max="7685" width="1.33203125" style="64" customWidth="1"/>
    <col min="7686" max="7686" width="8.44140625" style="64" bestFit="1" customWidth="1"/>
    <col min="7687" max="7687" width="1.5546875" style="64" customWidth="1"/>
    <col min="7688" max="7688" width="9.88671875" style="64" bestFit="1" customWidth="1"/>
    <col min="7689" max="7689" width="1.33203125" style="64" customWidth="1"/>
    <col min="7690" max="7690" width="11.44140625" style="64" bestFit="1" customWidth="1"/>
    <col min="7691" max="7691" width="1.33203125" style="64" customWidth="1"/>
    <col min="7692" max="7692" width="10.44140625" style="64" bestFit="1" customWidth="1"/>
    <col min="7693" max="7693" width="1.33203125" style="64" customWidth="1"/>
    <col min="7694" max="7694" width="10.44140625" style="64" bestFit="1" customWidth="1"/>
    <col min="7695" max="7695" width="1.33203125" style="64" customWidth="1"/>
    <col min="7696" max="7696" width="11.44140625" style="64" bestFit="1" customWidth="1"/>
    <col min="7697" max="7697" width="1.44140625" style="64" customWidth="1"/>
    <col min="7698" max="7698" width="10.5546875" style="64" bestFit="1" customWidth="1"/>
    <col min="7699" max="7933" width="9.109375" style="64"/>
    <col min="7934" max="7934" width="8.88671875" style="64" bestFit="1" customWidth="1"/>
    <col min="7935" max="7935" width="1.33203125" style="64" customWidth="1"/>
    <col min="7936" max="7936" width="11.44140625" style="64" bestFit="1" customWidth="1"/>
    <col min="7937" max="7937" width="1.33203125" style="64" customWidth="1"/>
    <col min="7938" max="7938" width="12.88671875" style="64" bestFit="1" customWidth="1"/>
    <col min="7939" max="7939" width="1.33203125" style="64" customWidth="1"/>
    <col min="7940" max="7940" width="11" style="64" bestFit="1" customWidth="1"/>
    <col min="7941" max="7941" width="1.33203125" style="64" customWidth="1"/>
    <col min="7942" max="7942" width="8.44140625" style="64" bestFit="1" customWidth="1"/>
    <col min="7943" max="7943" width="1.5546875" style="64" customWidth="1"/>
    <col min="7944" max="7944" width="9.88671875" style="64" bestFit="1" customWidth="1"/>
    <col min="7945" max="7945" width="1.33203125" style="64" customWidth="1"/>
    <col min="7946" max="7946" width="11.44140625" style="64" bestFit="1" customWidth="1"/>
    <col min="7947" max="7947" width="1.33203125" style="64" customWidth="1"/>
    <col min="7948" max="7948" width="10.44140625" style="64" bestFit="1" customWidth="1"/>
    <col min="7949" max="7949" width="1.33203125" style="64" customWidth="1"/>
    <col min="7950" max="7950" width="10.44140625" style="64" bestFit="1" customWidth="1"/>
    <col min="7951" max="7951" width="1.33203125" style="64" customWidth="1"/>
    <col min="7952" max="7952" width="11.44140625" style="64" bestFit="1" customWidth="1"/>
    <col min="7953" max="7953" width="1.44140625" style="64" customWidth="1"/>
    <col min="7954" max="7954" width="10.5546875" style="64" bestFit="1" customWidth="1"/>
    <col min="7955" max="8189" width="9.109375" style="64"/>
    <col min="8190" max="8190" width="8.88671875" style="64" bestFit="1" customWidth="1"/>
    <col min="8191" max="8191" width="1.33203125" style="64" customWidth="1"/>
    <col min="8192" max="8192" width="11.44140625" style="64" bestFit="1" customWidth="1"/>
    <col min="8193" max="8193" width="1.33203125" style="64" customWidth="1"/>
    <col min="8194" max="8194" width="12.88671875" style="64" bestFit="1" customWidth="1"/>
    <col min="8195" max="8195" width="1.33203125" style="64" customWidth="1"/>
    <col min="8196" max="8196" width="11" style="64" bestFit="1" customWidth="1"/>
    <col min="8197" max="8197" width="1.33203125" style="64" customWidth="1"/>
    <col min="8198" max="8198" width="8.44140625" style="64" bestFit="1" customWidth="1"/>
    <col min="8199" max="8199" width="1.5546875" style="64" customWidth="1"/>
    <col min="8200" max="8200" width="9.88671875" style="64" bestFit="1" customWidth="1"/>
    <col min="8201" max="8201" width="1.33203125" style="64" customWidth="1"/>
    <col min="8202" max="8202" width="11.44140625" style="64" bestFit="1" customWidth="1"/>
    <col min="8203" max="8203" width="1.33203125" style="64" customWidth="1"/>
    <col min="8204" max="8204" width="10.44140625" style="64" bestFit="1" customWidth="1"/>
    <col min="8205" max="8205" width="1.33203125" style="64" customWidth="1"/>
    <col min="8206" max="8206" width="10.44140625" style="64" bestFit="1" customWidth="1"/>
    <col min="8207" max="8207" width="1.33203125" style="64" customWidth="1"/>
    <col min="8208" max="8208" width="11.44140625" style="64" bestFit="1" customWidth="1"/>
    <col min="8209" max="8209" width="1.44140625" style="64" customWidth="1"/>
    <col min="8210" max="8210" width="10.5546875" style="64" bestFit="1" customWidth="1"/>
    <col min="8211" max="8445" width="9.109375" style="64"/>
    <col min="8446" max="8446" width="8.88671875" style="64" bestFit="1" customWidth="1"/>
    <col min="8447" max="8447" width="1.33203125" style="64" customWidth="1"/>
    <col min="8448" max="8448" width="11.44140625" style="64" bestFit="1" customWidth="1"/>
    <col min="8449" max="8449" width="1.33203125" style="64" customWidth="1"/>
    <col min="8450" max="8450" width="12.88671875" style="64" bestFit="1" customWidth="1"/>
    <col min="8451" max="8451" width="1.33203125" style="64" customWidth="1"/>
    <col min="8452" max="8452" width="11" style="64" bestFit="1" customWidth="1"/>
    <col min="8453" max="8453" width="1.33203125" style="64" customWidth="1"/>
    <col min="8454" max="8454" width="8.44140625" style="64" bestFit="1" customWidth="1"/>
    <col min="8455" max="8455" width="1.5546875" style="64" customWidth="1"/>
    <col min="8456" max="8456" width="9.88671875" style="64" bestFit="1" customWidth="1"/>
    <col min="8457" max="8457" width="1.33203125" style="64" customWidth="1"/>
    <col min="8458" max="8458" width="11.44140625" style="64" bestFit="1" customWidth="1"/>
    <col min="8459" max="8459" width="1.33203125" style="64" customWidth="1"/>
    <col min="8460" max="8460" width="10.44140625" style="64" bestFit="1" customWidth="1"/>
    <col min="8461" max="8461" width="1.33203125" style="64" customWidth="1"/>
    <col min="8462" max="8462" width="10.44140625" style="64" bestFit="1" customWidth="1"/>
    <col min="8463" max="8463" width="1.33203125" style="64" customWidth="1"/>
    <col min="8464" max="8464" width="11.44140625" style="64" bestFit="1" customWidth="1"/>
    <col min="8465" max="8465" width="1.44140625" style="64" customWidth="1"/>
    <col min="8466" max="8466" width="10.5546875" style="64" bestFit="1" customWidth="1"/>
    <col min="8467" max="8701" width="9.109375" style="64"/>
    <col min="8702" max="8702" width="8.88671875" style="64" bestFit="1" customWidth="1"/>
    <col min="8703" max="8703" width="1.33203125" style="64" customWidth="1"/>
    <col min="8704" max="8704" width="11.44140625" style="64" bestFit="1" customWidth="1"/>
    <col min="8705" max="8705" width="1.33203125" style="64" customWidth="1"/>
    <col min="8706" max="8706" width="12.88671875" style="64" bestFit="1" customWidth="1"/>
    <col min="8707" max="8707" width="1.33203125" style="64" customWidth="1"/>
    <col min="8708" max="8708" width="11" style="64" bestFit="1" customWidth="1"/>
    <col min="8709" max="8709" width="1.33203125" style="64" customWidth="1"/>
    <col min="8710" max="8710" width="8.44140625" style="64" bestFit="1" customWidth="1"/>
    <col min="8711" max="8711" width="1.5546875" style="64" customWidth="1"/>
    <col min="8712" max="8712" width="9.88671875" style="64" bestFit="1" customWidth="1"/>
    <col min="8713" max="8713" width="1.33203125" style="64" customWidth="1"/>
    <col min="8714" max="8714" width="11.44140625" style="64" bestFit="1" customWidth="1"/>
    <col min="8715" max="8715" width="1.33203125" style="64" customWidth="1"/>
    <col min="8716" max="8716" width="10.44140625" style="64" bestFit="1" customWidth="1"/>
    <col min="8717" max="8717" width="1.33203125" style="64" customWidth="1"/>
    <col min="8718" max="8718" width="10.44140625" style="64" bestFit="1" customWidth="1"/>
    <col min="8719" max="8719" width="1.33203125" style="64" customWidth="1"/>
    <col min="8720" max="8720" width="11.44140625" style="64" bestFit="1" customWidth="1"/>
    <col min="8721" max="8721" width="1.44140625" style="64" customWidth="1"/>
    <col min="8722" max="8722" width="10.5546875" style="64" bestFit="1" customWidth="1"/>
    <col min="8723" max="8957" width="9.109375" style="64"/>
    <col min="8958" max="8958" width="8.88671875" style="64" bestFit="1" customWidth="1"/>
    <col min="8959" max="8959" width="1.33203125" style="64" customWidth="1"/>
    <col min="8960" max="8960" width="11.44140625" style="64" bestFit="1" customWidth="1"/>
    <col min="8961" max="8961" width="1.33203125" style="64" customWidth="1"/>
    <col min="8962" max="8962" width="12.88671875" style="64" bestFit="1" customWidth="1"/>
    <col min="8963" max="8963" width="1.33203125" style="64" customWidth="1"/>
    <col min="8964" max="8964" width="11" style="64" bestFit="1" customWidth="1"/>
    <col min="8965" max="8965" width="1.33203125" style="64" customWidth="1"/>
    <col min="8966" max="8966" width="8.44140625" style="64" bestFit="1" customWidth="1"/>
    <col min="8967" max="8967" width="1.5546875" style="64" customWidth="1"/>
    <col min="8968" max="8968" width="9.88671875" style="64" bestFit="1" customWidth="1"/>
    <col min="8969" max="8969" width="1.33203125" style="64" customWidth="1"/>
    <col min="8970" max="8970" width="11.44140625" style="64" bestFit="1" customWidth="1"/>
    <col min="8971" max="8971" width="1.33203125" style="64" customWidth="1"/>
    <col min="8972" max="8972" width="10.44140625" style="64" bestFit="1" customWidth="1"/>
    <col min="8973" max="8973" width="1.33203125" style="64" customWidth="1"/>
    <col min="8974" max="8974" width="10.44140625" style="64" bestFit="1" customWidth="1"/>
    <col min="8975" max="8975" width="1.33203125" style="64" customWidth="1"/>
    <col min="8976" max="8976" width="11.44140625" style="64" bestFit="1" customWidth="1"/>
    <col min="8977" max="8977" width="1.44140625" style="64" customWidth="1"/>
    <col min="8978" max="8978" width="10.5546875" style="64" bestFit="1" customWidth="1"/>
    <col min="8979" max="9213" width="9.109375" style="64"/>
    <col min="9214" max="9214" width="8.88671875" style="64" bestFit="1" customWidth="1"/>
    <col min="9215" max="9215" width="1.33203125" style="64" customWidth="1"/>
    <col min="9216" max="9216" width="11.44140625" style="64" bestFit="1" customWidth="1"/>
    <col min="9217" max="9217" width="1.33203125" style="64" customWidth="1"/>
    <col min="9218" max="9218" width="12.88671875" style="64" bestFit="1" customWidth="1"/>
    <col min="9219" max="9219" width="1.33203125" style="64" customWidth="1"/>
    <col min="9220" max="9220" width="11" style="64" bestFit="1" customWidth="1"/>
    <col min="9221" max="9221" width="1.33203125" style="64" customWidth="1"/>
    <col min="9222" max="9222" width="8.44140625" style="64" bestFit="1" customWidth="1"/>
    <col min="9223" max="9223" width="1.5546875" style="64" customWidth="1"/>
    <col min="9224" max="9224" width="9.88671875" style="64" bestFit="1" customWidth="1"/>
    <col min="9225" max="9225" width="1.33203125" style="64" customWidth="1"/>
    <col min="9226" max="9226" width="11.44140625" style="64" bestFit="1" customWidth="1"/>
    <col min="9227" max="9227" width="1.33203125" style="64" customWidth="1"/>
    <col min="9228" max="9228" width="10.44140625" style="64" bestFit="1" customWidth="1"/>
    <col min="9229" max="9229" width="1.33203125" style="64" customWidth="1"/>
    <col min="9230" max="9230" width="10.44140625" style="64" bestFit="1" customWidth="1"/>
    <col min="9231" max="9231" width="1.33203125" style="64" customWidth="1"/>
    <col min="9232" max="9232" width="11.44140625" style="64" bestFit="1" customWidth="1"/>
    <col min="9233" max="9233" width="1.44140625" style="64" customWidth="1"/>
    <col min="9234" max="9234" width="10.5546875" style="64" bestFit="1" customWidth="1"/>
    <col min="9235" max="9469" width="9.109375" style="64"/>
    <col min="9470" max="9470" width="8.88671875" style="64" bestFit="1" customWidth="1"/>
    <col min="9471" max="9471" width="1.33203125" style="64" customWidth="1"/>
    <col min="9472" max="9472" width="11.44140625" style="64" bestFit="1" customWidth="1"/>
    <col min="9473" max="9473" width="1.33203125" style="64" customWidth="1"/>
    <col min="9474" max="9474" width="12.88671875" style="64" bestFit="1" customWidth="1"/>
    <col min="9475" max="9475" width="1.33203125" style="64" customWidth="1"/>
    <col min="9476" max="9476" width="11" style="64" bestFit="1" customWidth="1"/>
    <col min="9477" max="9477" width="1.33203125" style="64" customWidth="1"/>
    <col min="9478" max="9478" width="8.44140625" style="64" bestFit="1" customWidth="1"/>
    <col min="9479" max="9479" width="1.5546875" style="64" customWidth="1"/>
    <col min="9480" max="9480" width="9.88671875" style="64" bestFit="1" customWidth="1"/>
    <col min="9481" max="9481" width="1.33203125" style="64" customWidth="1"/>
    <col min="9482" max="9482" width="11.44140625" style="64" bestFit="1" customWidth="1"/>
    <col min="9483" max="9483" width="1.33203125" style="64" customWidth="1"/>
    <col min="9484" max="9484" width="10.44140625" style="64" bestFit="1" customWidth="1"/>
    <col min="9485" max="9485" width="1.33203125" style="64" customWidth="1"/>
    <col min="9486" max="9486" width="10.44140625" style="64" bestFit="1" customWidth="1"/>
    <col min="9487" max="9487" width="1.33203125" style="64" customWidth="1"/>
    <col min="9488" max="9488" width="11.44140625" style="64" bestFit="1" customWidth="1"/>
    <col min="9489" max="9489" width="1.44140625" style="64" customWidth="1"/>
    <col min="9490" max="9490" width="10.5546875" style="64" bestFit="1" customWidth="1"/>
    <col min="9491" max="9725" width="9.109375" style="64"/>
    <col min="9726" max="9726" width="8.88671875" style="64" bestFit="1" customWidth="1"/>
    <col min="9727" max="9727" width="1.33203125" style="64" customWidth="1"/>
    <col min="9728" max="9728" width="11.44140625" style="64" bestFit="1" customWidth="1"/>
    <col min="9729" max="9729" width="1.33203125" style="64" customWidth="1"/>
    <col min="9730" max="9730" width="12.88671875" style="64" bestFit="1" customWidth="1"/>
    <col min="9731" max="9731" width="1.33203125" style="64" customWidth="1"/>
    <col min="9732" max="9732" width="11" style="64" bestFit="1" customWidth="1"/>
    <col min="9733" max="9733" width="1.33203125" style="64" customWidth="1"/>
    <col min="9734" max="9734" width="8.44140625" style="64" bestFit="1" customWidth="1"/>
    <col min="9735" max="9735" width="1.5546875" style="64" customWidth="1"/>
    <col min="9736" max="9736" width="9.88671875" style="64" bestFit="1" customWidth="1"/>
    <col min="9737" max="9737" width="1.33203125" style="64" customWidth="1"/>
    <col min="9738" max="9738" width="11.44140625" style="64" bestFit="1" customWidth="1"/>
    <col min="9739" max="9739" width="1.33203125" style="64" customWidth="1"/>
    <col min="9740" max="9740" width="10.44140625" style="64" bestFit="1" customWidth="1"/>
    <col min="9741" max="9741" width="1.33203125" style="64" customWidth="1"/>
    <col min="9742" max="9742" width="10.44140625" style="64" bestFit="1" customWidth="1"/>
    <col min="9743" max="9743" width="1.33203125" style="64" customWidth="1"/>
    <col min="9744" max="9744" width="11.44140625" style="64" bestFit="1" customWidth="1"/>
    <col min="9745" max="9745" width="1.44140625" style="64" customWidth="1"/>
    <col min="9746" max="9746" width="10.5546875" style="64" bestFit="1" customWidth="1"/>
    <col min="9747" max="9981" width="9.109375" style="64"/>
    <col min="9982" max="9982" width="8.88671875" style="64" bestFit="1" customWidth="1"/>
    <col min="9983" max="9983" width="1.33203125" style="64" customWidth="1"/>
    <col min="9984" max="9984" width="11.44140625" style="64" bestFit="1" customWidth="1"/>
    <col min="9985" max="9985" width="1.33203125" style="64" customWidth="1"/>
    <col min="9986" max="9986" width="12.88671875" style="64" bestFit="1" customWidth="1"/>
    <col min="9987" max="9987" width="1.33203125" style="64" customWidth="1"/>
    <col min="9988" max="9988" width="11" style="64" bestFit="1" customWidth="1"/>
    <col min="9989" max="9989" width="1.33203125" style="64" customWidth="1"/>
    <col min="9990" max="9990" width="8.44140625" style="64" bestFit="1" customWidth="1"/>
    <col min="9991" max="9991" width="1.5546875" style="64" customWidth="1"/>
    <col min="9992" max="9992" width="9.88671875" style="64" bestFit="1" customWidth="1"/>
    <col min="9993" max="9993" width="1.33203125" style="64" customWidth="1"/>
    <col min="9994" max="9994" width="11.44140625" style="64" bestFit="1" customWidth="1"/>
    <col min="9995" max="9995" width="1.33203125" style="64" customWidth="1"/>
    <col min="9996" max="9996" width="10.44140625" style="64" bestFit="1" customWidth="1"/>
    <col min="9997" max="9997" width="1.33203125" style="64" customWidth="1"/>
    <col min="9998" max="9998" width="10.44140625" style="64" bestFit="1" customWidth="1"/>
    <col min="9999" max="9999" width="1.33203125" style="64" customWidth="1"/>
    <col min="10000" max="10000" width="11.44140625" style="64" bestFit="1" customWidth="1"/>
    <col min="10001" max="10001" width="1.44140625" style="64" customWidth="1"/>
    <col min="10002" max="10002" width="10.5546875" style="64" bestFit="1" customWidth="1"/>
    <col min="10003" max="10237" width="9.109375" style="64"/>
    <col min="10238" max="10238" width="8.88671875" style="64" bestFit="1" customWidth="1"/>
    <col min="10239" max="10239" width="1.33203125" style="64" customWidth="1"/>
    <col min="10240" max="10240" width="11.44140625" style="64" bestFit="1" customWidth="1"/>
    <col min="10241" max="10241" width="1.33203125" style="64" customWidth="1"/>
    <col min="10242" max="10242" width="12.88671875" style="64" bestFit="1" customWidth="1"/>
    <col min="10243" max="10243" width="1.33203125" style="64" customWidth="1"/>
    <col min="10244" max="10244" width="11" style="64" bestFit="1" customWidth="1"/>
    <col min="10245" max="10245" width="1.33203125" style="64" customWidth="1"/>
    <col min="10246" max="10246" width="8.44140625" style="64" bestFit="1" customWidth="1"/>
    <col min="10247" max="10247" width="1.5546875" style="64" customWidth="1"/>
    <col min="10248" max="10248" width="9.88671875" style="64" bestFit="1" customWidth="1"/>
    <col min="10249" max="10249" width="1.33203125" style="64" customWidth="1"/>
    <col min="10250" max="10250" width="11.44140625" style="64" bestFit="1" customWidth="1"/>
    <col min="10251" max="10251" width="1.33203125" style="64" customWidth="1"/>
    <col min="10252" max="10252" width="10.44140625" style="64" bestFit="1" customWidth="1"/>
    <col min="10253" max="10253" width="1.33203125" style="64" customWidth="1"/>
    <col min="10254" max="10254" width="10.44140625" style="64" bestFit="1" customWidth="1"/>
    <col min="10255" max="10255" width="1.33203125" style="64" customWidth="1"/>
    <col min="10256" max="10256" width="11.44140625" style="64" bestFit="1" customWidth="1"/>
    <col min="10257" max="10257" width="1.44140625" style="64" customWidth="1"/>
    <col min="10258" max="10258" width="10.5546875" style="64" bestFit="1" customWidth="1"/>
    <col min="10259" max="10493" width="9.109375" style="64"/>
    <col min="10494" max="10494" width="8.88671875" style="64" bestFit="1" customWidth="1"/>
    <col min="10495" max="10495" width="1.33203125" style="64" customWidth="1"/>
    <col min="10496" max="10496" width="11.44140625" style="64" bestFit="1" customWidth="1"/>
    <col min="10497" max="10497" width="1.33203125" style="64" customWidth="1"/>
    <col min="10498" max="10498" width="12.88671875" style="64" bestFit="1" customWidth="1"/>
    <col min="10499" max="10499" width="1.33203125" style="64" customWidth="1"/>
    <col min="10500" max="10500" width="11" style="64" bestFit="1" customWidth="1"/>
    <col min="10501" max="10501" width="1.33203125" style="64" customWidth="1"/>
    <col min="10502" max="10502" width="8.44140625" style="64" bestFit="1" customWidth="1"/>
    <col min="10503" max="10503" width="1.5546875" style="64" customWidth="1"/>
    <col min="10504" max="10504" width="9.88671875" style="64" bestFit="1" customWidth="1"/>
    <col min="10505" max="10505" width="1.33203125" style="64" customWidth="1"/>
    <col min="10506" max="10506" width="11.44140625" style="64" bestFit="1" customWidth="1"/>
    <col min="10507" max="10507" width="1.33203125" style="64" customWidth="1"/>
    <col min="10508" max="10508" width="10.44140625" style="64" bestFit="1" customWidth="1"/>
    <col min="10509" max="10509" width="1.33203125" style="64" customWidth="1"/>
    <col min="10510" max="10510" width="10.44140625" style="64" bestFit="1" customWidth="1"/>
    <col min="10511" max="10511" width="1.33203125" style="64" customWidth="1"/>
    <col min="10512" max="10512" width="11.44140625" style="64" bestFit="1" customWidth="1"/>
    <col min="10513" max="10513" width="1.44140625" style="64" customWidth="1"/>
    <col min="10514" max="10514" width="10.5546875" style="64" bestFit="1" customWidth="1"/>
    <col min="10515" max="10749" width="9.109375" style="64"/>
    <col min="10750" max="10750" width="8.88671875" style="64" bestFit="1" customWidth="1"/>
    <col min="10751" max="10751" width="1.33203125" style="64" customWidth="1"/>
    <col min="10752" max="10752" width="11.44140625" style="64" bestFit="1" customWidth="1"/>
    <col min="10753" max="10753" width="1.33203125" style="64" customWidth="1"/>
    <col min="10754" max="10754" width="12.88671875" style="64" bestFit="1" customWidth="1"/>
    <col min="10755" max="10755" width="1.33203125" style="64" customWidth="1"/>
    <col min="10756" max="10756" width="11" style="64" bestFit="1" customWidth="1"/>
    <col min="10757" max="10757" width="1.33203125" style="64" customWidth="1"/>
    <col min="10758" max="10758" width="8.44140625" style="64" bestFit="1" customWidth="1"/>
    <col min="10759" max="10759" width="1.5546875" style="64" customWidth="1"/>
    <col min="10760" max="10760" width="9.88671875" style="64" bestFit="1" customWidth="1"/>
    <col min="10761" max="10761" width="1.33203125" style="64" customWidth="1"/>
    <col min="10762" max="10762" width="11.44140625" style="64" bestFit="1" customWidth="1"/>
    <col min="10763" max="10763" width="1.33203125" style="64" customWidth="1"/>
    <col min="10764" max="10764" width="10.44140625" style="64" bestFit="1" customWidth="1"/>
    <col min="10765" max="10765" width="1.33203125" style="64" customWidth="1"/>
    <col min="10766" max="10766" width="10.44140625" style="64" bestFit="1" customWidth="1"/>
    <col min="10767" max="10767" width="1.33203125" style="64" customWidth="1"/>
    <col min="10768" max="10768" width="11.44140625" style="64" bestFit="1" customWidth="1"/>
    <col min="10769" max="10769" width="1.44140625" style="64" customWidth="1"/>
    <col min="10770" max="10770" width="10.5546875" style="64" bestFit="1" customWidth="1"/>
    <col min="10771" max="11005" width="9.109375" style="64"/>
    <col min="11006" max="11006" width="8.88671875" style="64" bestFit="1" customWidth="1"/>
    <col min="11007" max="11007" width="1.33203125" style="64" customWidth="1"/>
    <col min="11008" max="11008" width="11.44140625" style="64" bestFit="1" customWidth="1"/>
    <col min="11009" max="11009" width="1.33203125" style="64" customWidth="1"/>
    <col min="11010" max="11010" width="12.88671875" style="64" bestFit="1" customWidth="1"/>
    <col min="11011" max="11011" width="1.33203125" style="64" customWidth="1"/>
    <col min="11012" max="11012" width="11" style="64" bestFit="1" customWidth="1"/>
    <col min="11013" max="11013" width="1.33203125" style="64" customWidth="1"/>
    <col min="11014" max="11014" width="8.44140625" style="64" bestFit="1" customWidth="1"/>
    <col min="11015" max="11015" width="1.5546875" style="64" customWidth="1"/>
    <col min="11016" max="11016" width="9.88671875" style="64" bestFit="1" customWidth="1"/>
    <col min="11017" max="11017" width="1.33203125" style="64" customWidth="1"/>
    <col min="11018" max="11018" width="11.44140625" style="64" bestFit="1" customWidth="1"/>
    <col min="11019" max="11019" width="1.33203125" style="64" customWidth="1"/>
    <col min="11020" max="11020" width="10.44140625" style="64" bestFit="1" customWidth="1"/>
    <col min="11021" max="11021" width="1.33203125" style="64" customWidth="1"/>
    <col min="11022" max="11022" width="10.44140625" style="64" bestFit="1" customWidth="1"/>
    <col min="11023" max="11023" width="1.33203125" style="64" customWidth="1"/>
    <col min="11024" max="11024" width="11.44140625" style="64" bestFit="1" customWidth="1"/>
    <col min="11025" max="11025" width="1.44140625" style="64" customWidth="1"/>
    <col min="11026" max="11026" width="10.5546875" style="64" bestFit="1" customWidth="1"/>
    <col min="11027" max="11261" width="9.109375" style="64"/>
    <col min="11262" max="11262" width="8.88671875" style="64" bestFit="1" customWidth="1"/>
    <col min="11263" max="11263" width="1.33203125" style="64" customWidth="1"/>
    <col min="11264" max="11264" width="11.44140625" style="64" bestFit="1" customWidth="1"/>
    <col min="11265" max="11265" width="1.33203125" style="64" customWidth="1"/>
    <col min="11266" max="11266" width="12.88671875" style="64" bestFit="1" customWidth="1"/>
    <col min="11267" max="11267" width="1.33203125" style="64" customWidth="1"/>
    <col min="11268" max="11268" width="11" style="64" bestFit="1" customWidth="1"/>
    <col min="11269" max="11269" width="1.33203125" style="64" customWidth="1"/>
    <col min="11270" max="11270" width="8.44140625" style="64" bestFit="1" customWidth="1"/>
    <col min="11271" max="11271" width="1.5546875" style="64" customWidth="1"/>
    <col min="11272" max="11272" width="9.88671875" style="64" bestFit="1" customWidth="1"/>
    <col min="11273" max="11273" width="1.33203125" style="64" customWidth="1"/>
    <col min="11274" max="11274" width="11.44140625" style="64" bestFit="1" customWidth="1"/>
    <col min="11275" max="11275" width="1.33203125" style="64" customWidth="1"/>
    <col min="11276" max="11276" width="10.44140625" style="64" bestFit="1" customWidth="1"/>
    <col min="11277" max="11277" width="1.33203125" style="64" customWidth="1"/>
    <col min="11278" max="11278" width="10.44140625" style="64" bestFit="1" customWidth="1"/>
    <col min="11279" max="11279" width="1.33203125" style="64" customWidth="1"/>
    <col min="11280" max="11280" width="11.44140625" style="64" bestFit="1" customWidth="1"/>
    <col min="11281" max="11281" width="1.44140625" style="64" customWidth="1"/>
    <col min="11282" max="11282" width="10.5546875" style="64" bestFit="1" customWidth="1"/>
    <col min="11283" max="11517" width="9.109375" style="64"/>
    <col min="11518" max="11518" width="8.88671875" style="64" bestFit="1" customWidth="1"/>
    <col min="11519" max="11519" width="1.33203125" style="64" customWidth="1"/>
    <col min="11520" max="11520" width="11.44140625" style="64" bestFit="1" customWidth="1"/>
    <col min="11521" max="11521" width="1.33203125" style="64" customWidth="1"/>
    <col min="11522" max="11522" width="12.88671875" style="64" bestFit="1" customWidth="1"/>
    <col min="11523" max="11523" width="1.33203125" style="64" customWidth="1"/>
    <col min="11524" max="11524" width="11" style="64" bestFit="1" customWidth="1"/>
    <col min="11525" max="11525" width="1.33203125" style="64" customWidth="1"/>
    <col min="11526" max="11526" width="8.44140625" style="64" bestFit="1" customWidth="1"/>
    <col min="11527" max="11527" width="1.5546875" style="64" customWidth="1"/>
    <col min="11528" max="11528" width="9.88671875" style="64" bestFit="1" customWidth="1"/>
    <col min="11529" max="11529" width="1.33203125" style="64" customWidth="1"/>
    <col min="11530" max="11530" width="11.44140625" style="64" bestFit="1" customWidth="1"/>
    <col min="11531" max="11531" width="1.33203125" style="64" customWidth="1"/>
    <col min="11532" max="11532" width="10.44140625" style="64" bestFit="1" customWidth="1"/>
    <col min="11533" max="11533" width="1.33203125" style="64" customWidth="1"/>
    <col min="11534" max="11534" width="10.44140625" style="64" bestFit="1" customWidth="1"/>
    <col min="11535" max="11535" width="1.33203125" style="64" customWidth="1"/>
    <col min="11536" max="11536" width="11.44140625" style="64" bestFit="1" customWidth="1"/>
    <col min="11537" max="11537" width="1.44140625" style="64" customWidth="1"/>
    <col min="11538" max="11538" width="10.5546875" style="64" bestFit="1" customWidth="1"/>
    <col min="11539" max="11773" width="9.109375" style="64"/>
    <col min="11774" max="11774" width="8.88671875" style="64" bestFit="1" customWidth="1"/>
    <col min="11775" max="11775" width="1.33203125" style="64" customWidth="1"/>
    <col min="11776" max="11776" width="11.44140625" style="64" bestFit="1" customWidth="1"/>
    <col min="11777" max="11777" width="1.33203125" style="64" customWidth="1"/>
    <col min="11778" max="11778" width="12.88671875" style="64" bestFit="1" customWidth="1"/>
    <col min="11779" max="11779" width="1.33203125" style="64" customWidth="1"/>
    <col min="11780" max="11780" width="11" style="64" bestFit="1" customWidth="1"/>
    <col min="11781" max="11781" width="1.33203125" style="64" customWidth="1"/>
    <col min="11782" max="11782" width="8.44140625" style="64" bestFit="1" customWidth="1"/>
    <col min="11783" max="11783" width="1.5546875" style="64" customWidth="1"/>
    <col min="11784" max="11784" width="9.88671875" style="64" bestFit="1" customWidth="1"/>
    <col min="11785" max="11785" width="1.33203125" style="64" customWidth="1"/>
    <col min="11786" max="11786" width="11.44140625" style="64" bestFit="1" customWidth="1"/>
    <col min="11787" max="11787" width="1.33203125" style="64" customWidth="1"/>
    <col min="11788" max="11788" width="10.44140625" style="64" bestFit="1" customWidth="1"/>
    <col min="11789" max="11789" width="1.33203125" style="64" customWidth="1"/>
    <col min="11790" max="11790" width="10.44140625" style="64" bestFit="1" customWidth="1"/>
    <col min="11791" max="11791" width="1.33203125" style="64" customWidth="1"/>
    <col min="11792" max="11792" width="11.44140625" style="64" bestFit="1" customWidth="1"/>
    <col min="11793" max="11793" width="1.44140625" style="64" customWidth="1"/>
    <col min="11794" max="11794" width="10.5546875" style="64" bestFit="1" customWidth="1"/>
    <col min="11795" max="12029" width="9.109375" style="64"/>
    <col min="12030" max="12030" width="8.88671875" style="64" bestFit="1" customWidth="1"/>
    <col min="12031" max="12031" width="1.33203125" style="64" customWidth="1"/>
    <col min="12032" max="12032" width="11.44140625" style="64" bestFit="1" customWidth="1"/>
    <col min="12033" max="12033" width="1.33203125" style="64" customWidth="1"/>
    <col min="12034" max="12034" width="12.88671875" style="64" bestFit="1" customWidth="1"/>
    <col min="12035" max="12035" width="1.33203125" style="64" customWidth="1"/>
    <col min="12036" max="12036" width="11" style="64" bestFit="1" customWidth="1"/>
    <col min="12037" max="12037" width="1.33203125" style="64" customWidth="1"/>
    <col min="12038" max="12038" width="8.44140625" style="64" bestFit="1" customWidth="1"/>
    <col min="12039" max="12039" width="1.5546875" style="64" customWidth="1"/>
    <col min="12040" max="12040" width="9.88671875" style="64" bestFit="1" customWidth="1"/>
    <col min="12041" max="12041" width="1.33203125" style="64" customWidth="1"/>
    <col min="12042" max="12042" width="11.44140625" style="64" bestFit="1" customWidth="1"/>
    <col min="12043" max="12043" width="1.33203125" style="64" customWidth="1"/>
    <col min="12044" max="12044" width="10.44140625" style="64" bestFit="1" customWidth="1"/>
    <col min="12045" max="12045" width="1.33203125" style="64" customWidth="1"/>
    <col min="12046" max="12046" width="10.44140625" style="64" bestFit="1" customWidth="1"/>
    <col min="12047" max="12047" width="1.33203125" style="64" customWidth="1"/>
    <col min="12048" max="12048" width="11.44140625" style="64" bestFit="1" customWidth="1"/>
    <col min="12049" max="12049" width="1.44140625" style="64" customWidth="1"/>
    <col min="12050" max="12050" width="10.5546875" style="64" bestFit="1" customWidth="1"/>
    <col min="12051" max="12285" width="9.109375" style="64"/>
    <col min="12286" max="12286" width="8.88671875" style="64" bestFit="1" customWidth="1"/>
    <col min="12287" max="12287" width="1.33203125" style="64" customWidth="1"/>
    <col min="12288" max="12288" width="11.44140625" style="64" bestFit="1" customWidth="1"/>
    <col min="12289" max="12289" width="1.33203125" style="64" customWidth="1"/>
    <col min="12290" max="12290" width="12.88671875" style="64" bestFit="1" customWidth="1"/>
    <col min="12291" max="12291" width="1.33203125" style="64" customWidth="1"/>
    <col min="12292" max="12292" width="11" style="64" bestFit="1" customWidth="1"/>
    <col min="12293" max="12293" width="1.33203125" style="64" customWidth="1"/>
    <col min="12294" max="12294" width="8.44140625" style="64" bestFit="1" customWidth="1"/>
    <col min="12295" max="12295" width="1.5546875" style="64" customWidth="1"/>
    <col min="12296" max="12296" width="9.88671875" style="64" bestFit="1" customWidth="1"/>
    <col min="12297" max="12297" width="1.33203125" style="64" customWidth="1"/>
    <col min="12298" max="12298" width="11.44140625" style="64" bestFit="1" customWidth="1"/>
    <col min="12299" max="12299" width="1.33203125" style="64" customWidth="1"/>
    <col min="12300" max="12300" width="10.44140625" style="64" bestFit="1" customWidth="1"/>
    <col min="12301" max="12301" width="1.33203125" style="64" customWidth="1"/>
    <col min="12302" max="12302" width="10.44140625" style="64" bestFit="1" customWidth="1"/>
    <col min="12303" max="12303" width="1.33203125" style="64" customWidth="1"/>
    <col min="12304" max="12304" width="11.44140625" style="64" bestFit="1" customWidth="1"/>
    <col min="12305" max="12305" width="1.44140625" style="64" customWidth="1"/>
    <col min="12306" max="12306" width="10.5546875" style="64" bestFit="1" customWidth="1"/>
    <col min="12307" max="12541" width="9.109375" style="64"/>
    <col min="12542" max="12542" width="8.88671875" style="64" bestFit="1" customWidth="1"/>
    <col min="12543" max="12543" width="1.33203125" style="64" customWidth="1"/>
    <col min="12544" max="12544" width="11.44140625" style="64" bestFit="1" customWidth="1"/>
    <col min="12545" max="12545" width="1.33203125" style="64" customWidth="1"/>
    <col min="12546" max="12546" width="12.88671875" style="64" bestFit="1" customWidth="1"/>
    <col min="12547" max="12547" width="1.33203125" style="64" customWidth="1"/>
    <col min="12548" max="12548" width="11" style="64" bestFit="1" customWidth="1"/>
    <col min="12549" max="12549" width="1.33203125" style="64" customWidth="1"/>
    <col min="12550" max="12550" width="8.44140625" style="64" bestFit="1" customWidth="1"/>
    <col min="12551" max="12551" width="1.5546875" style="64" customWidth="1"/>
    <col min="12552" max="12552" width="9.88671875" style="64" bestFit="1" customWidth="1"/>
    <col min="12553" max="12553" width="1.33203125" style="64" customWidth="1"/>
    <col min="12554" max="12554" width="11.44140625" style="64" bestFit="1" customWidth="1"/>
    <col min="12555" max="12555" width="1.33203125" style="64" customWidth="1"/>
    <col min="12556" max="12556" width="10.44140625" style="64" bestFit="1" customWidth="1"/>
    <col min="12557" max="12557" width="1.33203125" style="64" customWidth="1"/>
    <col min="12558" max="12558" width="10.44140625" style="64" bestFit="1" customWidth="1"/>
    <col min="12559" max="12559" width="1.33203125" style="64" customWidth="1"/>
    <col min="12560" max="12560" width="11.44140625" style="64" bestFit="1" customWidth="1"/>
    <col min="12561" max="12561" width="1.44140625" style="64" customWidth="1"/>
    <col min="12562" max="12562" width="10.5546875" style="64" bestFit="1" customWidth="1"/>
    <col min="12563" max="12797" width="9.109375" style="64"/>
    <col min="12798" max="12798" width="8.88671875" style="64" bestFit="1" customWidth="1"/>
    <col min="12799" max="12799" width="1.33203125" style="64" customWidth="1"/>
    <col min="12800" max="12800" width="11.44140625" style="64" bestFit="1" customWidth="1"/>
    <col min="12801" max="12801" width="1.33203125" style="64" customWidth="1"/>
    <col min="12802" max="12802" width="12.88671875" style="64" bestFit="1" customWidth="1"/>
    <col min="12803" max="12803" width="1.33203125" style="64" customWidth="1"/>
    <col min="12804" max="12804" width="11" style="64" bestFit="1" customWidth="1"/>
    <col min="12805" max="12805" width="1.33203125" style="64" customWidth="1"/>
    <col min="12806" max="12806" width="8.44140625" style="64" bestFit="1" customWidth="1"/>
    <col min="12807" max="12807" width="1.5546875" style="64" customWidth="1"/>
    <col min="12808" max="12808" width="9.88671875" style="64" bestFit="1" customWidth="1"/>
    <col min="12809" max="12809" width="1.33203125" style="64" customWidth="1"/>
    <col min="12810" max="12810" width="11.44140625" style="64" bestFit="1" customWidth="1"/>
    <col min="12811" max="12811" width="1.33203125" style="64" customWidth="1"/>
    <col min="12812" max="12812" width="10.44140625" style="64" bestFit="1" customWidth="1"/>
    <col min="12813" max="12813" width="1.33203125" style="64" customWidth="1"/>
    <col min="12814" max="12814" width="10.44140625" style="64" bestFit="1" customWidth="1"/>
    <col min="12815" max="12815" width="1.33203125" style="64" customWidth="1"/>
    <col min="12816" max="12816" width="11.44140625" style="64" bestFit="1" customWidth="1"/>
    <col min="12817" max="12817" width="1.44140625" style="64" customWidth="1"/>
    <col min="12818" max="12818" width="10.5546875" style="64" bestFit="1" customWidth="1"/>
    <col min="12819" max="13053" width="9.109375" style="64"/>
    <col min="13054" max="13054" width="8.88671875" style="64" bestFit="1" customWidth="1"/>
    <col min="13055" max="13055" width="1.33203125" style="64" customWidth="1"/>
    <col min="13056" max="13056" width="11.44140625" style="64" bestFit="1" customWidth="1"/>
    <col min="13057" max="13057" width="1.33203125" style="64" customWidth="1"/>
    <col min="13058" max="13058" width="12.88671875" style="64" bestFit="1" customWidth="1"/>
    <col min="13059" max="13059" width="1.33203125" style="64" customWidth="1"/>
    <col min="13060" max="13060" width="11" style="64" bestFit="1" customWidth="1"/>
    <col min="13061" max="13061" width="1.33203125" style="64" customWidth="1"/>
    <col min="13062" max="13062" width="8.44140625" style="64" bestFit="1" customWidth="1"/>
    <col min="13063" max="13063" width="1.5546875" style="64" customWidth="1"/>
    <col min="13064" max="13064" width="9.88671875" style="64" bestFit="1" customWidth="1"/>
    <col min="13065" max="13065" width="1.33203125" style="64" customWidth="1"/>
    <col min="13066" max="13066" width="11.44140625" style="64" bestFit="1" customWidth="1"/>
    <col min="13067" max="13067" width="1.33203125" style="64" customWidth="1"/>
    <col min="13068" max="13068" width="10.44140625" style="64" bestFit="1" customWidth="1"/>
    <col min="13069" max="13069" width="1.33203125" style="64" customWidth="1"/>
    <col min="13070" max="13070" width="10.44140625" style="64" bestFit="1" customWidth="1"/>
    <col min="13071" max="13071" width="1.33203125" style="64" customWidth="1"/>
    <col min="13072" max="13072" width="11.44140625" style="64" bestFit="1" customWidth="1"/>
    <col min="13073" max="13073" width="1.44140625" style="64" customWidth="1"/>
    <col min="13074" max="13074" width="10.5546875" style="64" bestFit="1" customWidth="1"/>
    <col min="13075" max="13309" width="9.109375" style="64"/>
    <col min="13310" max="13310" width="8.88671875" style="64" bestFit="1" customWidth="1"/>
    <col min="13311" max="13311" width="1.33203125" style="64" customWidth="1"/>
    <col min="13312" max="13312" width="11.44140625" style="64" bestFit="1" customWidth="1"/>
    <col min="13313" max="13313" width="1.33203125" style="64" customWidth="1"/>
    <col min="13314" max="13314" width="12.88671875" style="64" bestFit="1" customWidth="1"/>
    <col min="13315" max="13315" width="1.33203125" style="64" customWidth="1"/>
    <col min="13316" max="13316" width="11" style="64" bestFit="1" customWidth="1"/>
    <col min="13317" max="13317" width="1.33203125" style="64" customWidth="1"/>
    <col min="13318" max="13318" width="8.44140625" style="64" bestFit="1" customWidth="1"/>
    <col min="13319" max="13319" width="1.5546875" style="64" customWidth="1"/>
    <col min="13320" max="13320" width="9.88671875" style="64" bestFit="1" customWidth="1"/>
    <col min="13321" max="13321" width="1.33203125" style="64" customWidth="1"/>
    <col min="13322" max="13322" width="11.44140625" style="64" bestFit="1" customWidth="1"/>
    <col min="13323" max="13323" width="1.33203125" style="64" customWidth="1"/>
    <col min="13324" max="13324" width="10.44140625" style="64" bestFit="1" customWidth="1"/>
    <col min="13325" max="13325" width="1.33203125" style="64" customWidth="1"/>
    <col min="13326" max="13326" width="10.44140625" style="64" bestFit="1" customWidth="1"/>
    <col min="13327" max="13327" width="1.33203125" style="64" customWidth="1"/>
    <col min="13328" max="13328" width="11.44140625" style="64" bestFit="1" customWidth="1"/>
    <col min="13329" max="13329" width="1.44140625" style="64" customWidth="1"/>
    <col min="13330" max="13330" width="10.5546875" style="64" bestFit="1" customWidth="1"/>
    <col min="13331" max="13565" width="9.109375" style="64"/>
    <col min="13566" max="13566" width="8.88671875" style="64" bestFit="1" customWidth="1"/>
    <col min="13567" max="13567" width="1.33203125" style="64" customWidth="1"/>
    <col min="13568" max="13568" width="11.44140625" style="64" bestFit="1" customWidth="1"/>
    <col min="13569" max="13569" width="1.33203125" style="64" customWidth="1"/>
    <col min="13570" max="13570" width="12.88671875" style="64" bestFit="1" customWidth="1"/>
    <col min="13571" max="13571" width="1.33203125" style="64" customWidth="1"/>
    <col min="13572" max="13572" width="11" style="64" bestFit="1" customWidth="1"/>
    <col min="13573" max="13573" width="1.33203125" style="64" customWidth="1"/>
    <col min="13574" max="13574" width="8.44140625" style="64" bestFit="1" customWidth="1"/>
    <col min="13575" max="13575" width="1.5546875" style="64" customWidth="1"/>
    <col min="13576" max="13576" width="9.88671875" style="64" bestFit="1" customWidth="1"/>
    <col min="13577" max="13577" width="1.33203125" style="64" customWidth="1"/>
    <col min="13578" max="13578" width="11.44140625" style="64" bestFit="1" customWidth="1"/>
    <col min="13579" max="13579" width="1.33203125" style="64" customWidth="1"/>
    <col min="13580" max="13580" width="10.44140625" style="64" bestFit="1" customWidth="1"/>
    <col min="13581" max="13581" width="1.33203125" style="64" customWidth="1"/>
    <col min="13582" max="13582" width="10.44140625" style="64" bestFit="1" customWidth="1"/>
    <col min="13583" max="13583" width="1.33203125" style="64" customWidth="1"/>
    <col min="13584" max="13584" width="11.44140625" style="64" bestFit="1" customWidth="1"/>
    <col min="13585" max="13585" width="1.44140625" style="64" customWidth="1"/>
    <col min="13586" max="13586" width="10.5546875" style="64" bestFit="1" customWidth="1"/>
    <col min="13587" max="13821" width="9.109375" style="64"/>
    <col min="13822" max="13822" width="8.88671875" style="64" bestFit="1" customWidth="1"/>
    <col min="13823" max="13823" width="1.33203125" style="64" customWidth="1"/>
    <col min="13824" max="13824" width="11.44140625" style="64" bestFit="1" customWidth="1"/>
    <col min="13825" max="13825" width="1.33203125" style="64" customWidth="1"/>
    <col min="13826" max="13826" width="12.88671875" style="64" bestFit="1" customWidth="1"/>
    <col min="13827" max="13827" width="1.33203125" style="64" customWidth="1"/>
    <col min="13828" max="13828" width="11" style="64" bestFit="1" customWidth="1"/>
    <col min="13829" max="13829" width="1.33203125" style="64" customWidth="1"/>
    <col min="13830" max="13830" width="8.44140625" style="64" bestFit="1" customWidth="1"/>
    <col min="13831" max="13831" width="1.5546875" style="64" customWidth="1"/>
    <col min="13832" max="13832" width="9.88671875" style="64" bestFit="1" customWidth="1"/>
    <col min="13833" max="13833" width="1.33203125" style="64" customWidth="1"/>
    <col min="13834" max="13834" width="11.44140625" style="64" bestFit="1" customWidth="1"/>
    <col min="13835" max="13835" width="1.33203125" style="64" customWidth="1"/>
    <col min="13836" max="13836" width="10.44140625" style="64" bestFit="1" customWidth="1"/>
    <col min="13837" max="13837" width="1.33203125" style="64" customWidth="1"/>
    <col min="13838" max="13838" width="10.44140625" style="64" bestFit="1" customWidth="1"/>
    <col min="13839" max="13839" width="1.33203125" style="64" customWidth="1"/>
    <col min="13840" max="13840" width="11.44140625" style="64" bestFit="1" customWidth="1"/>
    <col min="13841" max="13841" width="1.44140625" style="64" customWidth="1"/>
    <col min="13842" max="13842" width="10.5546875" style="64" bestFit="1" customWidth="1"/>
    <col min="13843" max="14077" width="9.109375" style="64"/>
    <col min="14078" max="14078" width="8.88671875" style="64" bestFit="1" customWidth="1"/>
    <col min="14079" max="14079" width="1.33203125" style="64" customWidth="1"/>
    <col min="14080" max="14080" width="11.44140625" style="64" bestFit="1" customWidth="1"/>
    <col min="14081" max="14081" width="1.33203125" style="64" customWidth="1"/>
    <col min="14082" max="14082" width="12.88671875" style="64" bestFit="1" customWidth="1"/>
    <col min="14083" max="14083" width="1.33203125" style="64" customWidth="1"/>
    <col min="14084" max="14084" width="11" style="64" bestFit="1" customWidth="1"/>
    <col min="14085" max="14085" width="1.33203125" style="64" customWidth="1"/>
    <col min="14086" max="14086" width="8.44140625" style="64" bestFit="1" customWidth="1"/>
    <col min="14087" max="14087" width="1.5546875" style="64" customWidth="1"/>
    <col min="14088" max="14088" width="9.88671875" style="64" bestFit="1" customWidth="1"/>
    <col min="14089" max="14089" width="1.33203125" style="64" customWidth="1"/>
    <col min="14090" max="14090" width="11.44140625" style="64" bestFit="1" customWidth="1"/>
    <col min="14091" max="14091" width="1.33203125" style="64" customWidth="1"/>
    <col min="14092" max="14092" width="10.44140625" style="64" bestFit="1" customWidth="1"/>
    <col min="14093" max="14093" width="1.33203125" style="64" customWidth="1"/>
    <col min="14094" max="14094" width="10.44140625" style="64" bestFit="1" customWidth="1"/>
    <col min="14095" max="14095" width="1.33203125" style="64" customWidth="1"/>
    <col min="14096" max="14096" width="11.44140625" style="64" bestFit="1" customWidth="1"/>
    <col min="14097" max="14097" width="1.44140625" style="64" customWidth="1"/>
    <col min="14098" max="14098" width="10.5546875" style="64" bestFit="1" customWidth="1"/>
    <col min="14099" max="14333" width="9.109375" style="64"/>
    <col min="14334" max="14334" width="8.88671875" style="64" bestFit="1" customWidth="1"/>
    <col min="14335" max="14335" width="1.33203125" style="64" customWidth="1"/>
    <col min="14336" max="14336" width="11.44140625" style="64" bestFit="1" customWidth="1"/>
    <col min="14337" max="14337" width="1.33203125" style="64" customWidth="1"/>
    <col min="14338" max="14338" width="12.88671875" style="64" bestFit="1" customWidth="1"/>
    <col min="14339" max="14339" width="1.33203125" style="64" customWidth="1"/>
    <col min="14340" max="14340" width="11" style="64" bestFit="1" customWidth="1"/>
    <col min="14341" max="14341" width="1.33203125" style="64" customWidth="1"/>
    <col min="14342" max="14342" width="8.44140625" style="64" bestFit="1" customWidth="1"/>
    <col min="14343" max="14343" width="1.5546875" style="64" customWidth="1"/>
    <col min="14344" max="14344" width="9.88671875" style="64" bestFit="1" customWidth="1"/>
    <col min="14345" max="14345" width="1.33203125" style="64" customWidth="1"/>
    <col min="14346" max="14346" width="11.44140625" style="64" bestFit="1" customWidth="1"/>
    <col min="14347" max="14347" width="1.33203125" style="64" customWidth="1"/>
    <col min="14348" max="14348" width="10.44140625" style="64" bestFit="1" customWidth="1"/>
    <col min="14349" max="14349" width="1.33203125" style="64" customWidth="1"/>
    <col min="14350" max="14350" width="10.44140625" style="64" bestFit="1" customWidth="1"/>
    <col min="14351" max="14351" width="1.33203125" style="64" customWidth="1"/>
    <col min="14352" max="14352" width="11.44140625" style="64" bestFit="1" customWidth="1"/>
    <col min="14353" max="14353" width="1.44140625" style="64" customWidth="1"/>
    <col min="14354" max="14354" width="10.5546875" style="64" bestFit="1" customWidth="1"/>
    <col min="14355" max="14589" width="9.109375" style="64"/>
    <col min="14590" max="14590" width="8.88671875" style="64" bestFit="1" customWidth="1"/>
    <col min="14591" max="14591" width="1.33203125" style="64" customWidth="1"/>
    <col min="14592" max="14592" width="11.44140625" style="64" bestFit="1" customWidth="1"/>
    <col min="14593" max="14593" width="1.33203125" style="64" customWidth="1"/>
    <col min="14594" max="14594" width="12.88671875" style="64" bestFit="1" customWidth="1"/>
    <col min="14595" max="14595" width="1.33203125" style="64" customWidth="1"/>
    <col min="14596" max="14596" width="11" style="64" bestFit="1" customWidth="1"/>
    <col min="14597" max="14597" width="1.33203125" style="64" customWidth="1"/>
    <col min="14598" max="14598" width="8.44140625" style="64" bestFit="1" customWidth="1"/>
    <col min="14599" max="14599" width="1.5546875" style="64" customWidth="1"/>
    <col min="14600" max="14600" width="9.88671875" style="64" bestFit="1" customWidth="1"/>
    <col min="14601" max="14601" width="1.33203125" style="64" customWidth="1"/>
    <col min="14602" max="14602" width="11.44140625" style="64" bestFit="1" customWidth="1"/>
    <col min="14603" max="14603" width="1.33203125" style="64" customWidth="1"/>
    <col min="14604" max="14604" width="10.44140625" style="64" bestFit="1" customWidth="1"/>
    <col min="14605" max="14605" width="1.33203125" style="64" customWidth="1"/>
    <col min="14606" max="14606" width="10.44140625" style="64" bestFit="1" customWidth="1"/>
    <col min="14607" max="14607" width="1.33203125" style="64" customWidth="1"/>
    <col min="14608" max="14608" width="11.44140625" style="64" bestFit="1" customWidth="1"/>
    <col min="14609" max="14609" width="1.44140625" style="64" customWidth="1"/>
    <col min="14610" max="14610" width="10.5546875" style="64" bestFit="1" customWidth="1"/>
    <col min="14611" max="14845" width="9.109375" style="64"/>
    <col min="14846" max="14846" width="8.88671875" style="64" bestFit="1" customWidth="1"/>
    <col min="14847" max="14847" width="1.33203125" style="64" customWidth="1"/>
    <col min="14848" max="14848" width="11.44140625" style="64" bestFit="1" customWidth="1"/>
    <col min="14849" max="14849" width="1.33203125" style="64" customWidth="1"/>
    <col min="14850" max="14850" width="12.88671875" style="64" bestFit="1" customWidth="1"/>
    <col min="14851" max="14851" width="1.33203125" style="64" customWidth="1"/>
    <col min="14852" max="14852" width="11" style="64" bestFit="1" customWidth="1"/>
    <col min="14853" max="14853" width="1.33203125" style="64" customWidth="1"/>
    <col min="14854" max="14854" width="8.44140625" style="64" bestFit="1" customWidth="1"/>
    <col min="14855" max="14855" width="1.5546875" style="64" customWidth="1"/>
    <col min="14856" max="14856" width="9.88671875" style="64" bestFit="1" customWidth="1"/>
    <col min="14857" max="14857" width="1.33203125" style="64" customWidth="1"/>
    <col min="14858" max="14858" width="11.44140625" style="64" bestFit="1" customWidth="1"/>
    <col min="14859" max="14859" width="1.33203125" style="64" customWidth="1"/>
    <col min="14860" max="14860" width="10.44140625" style="64" bestFit="1" customWidth="1"/>
    <col min="14861" max="14861" width="1.33203125" style="64" customWidth="1"/>
    <col min="14862" max="14862" width="10.44140625" style="64" bestFit="1" customWidth="1"/>
    <col min="14863" max="14863" width="1.33203125" style="64" customWidth="1"/>
    <col min="14864" max="14864" width="11.44140625" style="64" bestFit="1" customWidth="1"/>
    <col min="14865" max="14865" width="1.44140625" style="64" customWidth="1"/>
    <col min="14866" max="14866" width="10.5546875" style="64" bestFit="1" customWidth="1"/>
    <col min="14867" max="15101" width="9.109375" style="64"/>
    <col min="15102" max="15102" width="8.88671875" style="64" bestFit="1" customWidth="1"/>
    <col min="15103" max="15103" width="1.33203125" style="64" customWidth="1"/>
    <col min="15104" max="15104" width="11.44140625" style="64" bestFit="1" customWidth="1"/>
    <col min="15105" max="15105" width="1.33203125" style="64" customWidth="1"/>
    <col min="15106" max="15106" width="12.88671875" style="64" bestFit="1" customWidth="1"/>
    <col min="15107" max="15107" width="1.33203125" style="64" customWidth="1"/>
    <col min="15108" max="15108" width="11" style="64" bestFit="1" customWidth="1"/>
    <col min="15109" max="15109" width="1.33203125" style="64" customWidth="1"/>
    <col min="15110" max="15110" width="8.44140625" style="64" bestFit="1" customWidth="1"/>
    <col min="15111" max="15111" width="1.5546875" style="64" customWidth="1"/>
    <col min="15112" max="15112" width="9.88671875" style="64" bestFit="1" customWidth="1"/>
    <col min="15113" max="15113" width="1.33203125" style="64" customWidth="1"/>
    <col min="15114" max="15114" width="11.44140625" style="64" bestFit="1" customWidth="1"/>
    <col min="15115" max="15115" width="1.33203125" style="64" customWidth="1"/>
    <col min="15116" max="15116" width="10.44140625" style="64" bestFit="1" customWidth="1"/>
    <col min="15117" max="15117" width="1.33203125" style="64" customWidth="1"/>
    <col min="15118" max="15118" width="10.44140625" style="64" bestFit="1" customWidth="1"/>
    <col min="15119" max="15119" width="1.33203125" style="64" customWidth="1"/>
    <col min="15120" max="15120" width="11.44140625" style="64" bestFit="1" customWidth="1"/>
    <col min="15121" max="15121" width="1.44140625" style="64" customWidth="1"/>
    <col min="15122" max="15122" width="10.5546875" style="64" bestFit="1" customWidth="1"/>
    <col min="15123" max="15357" width="9.109375" style="64"/>
    <col min="15358" max="15358" width="8.88671875" style="64" bestFit="1" customWidth="1"/>
    <col min="15359" max="15359" width="1.33203125" style="64" customWidth="1"/>
    <col min="15360" max="15360" width="11.44140625" style="64" bestFit="1" customWidth="1"/>
    <col min="15361" max="15361" width="1.33203125" style="64" customWidth="1"/>
    <col min="15362" max="15362" width="12.88671875" style="64" bestFit="1" customWidth="1"/>
    <col min="15363" max="15363" width="1.33203125" style="64" customWidth="1"/>
    <col min="15364" max="15364" width="11" style="64" bestFit="1" customWidth="1"/>
    <col min="15365" max="15365" width="1.33203125" style="64" customWidth="1"/>
    <col min="15366" max="15366" width="8.44140625" style="64" bestFit="1" customWidth="1"/>
    <col min="15367" max="15367" width="1.5546875" style="64" customWidth="1"/>
    <col min="15368" max="15368" width="9.88671875" style="64" bestFit="1" customWidth="1"/>
    <col min="15369" max="15369" width="1.33203125" style="64" customWidth="1"/>
    <col min="15370" max="15370" width="11.44140625" style="64" bestFit="1" customWidth="1"/>
    <col min="15371" max="15371" width="1.33203125" style="64" customWidth="1"/>
    <col min="15372" max="15372" width="10.44140625" style="64" bestFit="1" customWidth="1"/>
    <col min="15373" max="15373" width="1.33203125" style="64" customWidth="1"/>
    <col min="15374" max="15374" width="10.44140625" style="64" bestFit="1" customWidth="1"/>
    <col min="15375" max="15375" width="1.33203125" style="64" customWidth="1"/>
    <col min="15376" max="15376" width="11.44140625" style="64" bestFit="1" customWidth="1"/>
    <col min="15377" max="15377" width="1.44140625" style="64" customWidth="1"/>
    <col min="15378" max="15378" width="10.5546875" style="64" bestFit="1" customWidth="1"/>
    <col min="15379" max="15613" width="9.109375" style="64"/>
    <col min="15614" max="15614" width="8.88671875" style="64" bestFit="1" customWidth="1"/>
    <col min="15615" max="15615" width="1.33203125" style="64" customWidth="1"/>
    <col min="15616" max="15616" width="11.44140625" style="64" bestFit="1" customWidth="1"/>
    <col min="15617" max="15617" width="1.33203125" style="64" customWidth="1"/>
    <col min="15618" max="15618" width="12.88671875" style="64" bestFit="1" customWidth="1"/>
    <col min="15619" max="15619" width="1.33203125" style="64" customWidth="1"/>
    <col min="15620" max="15620" width="11" style="64" bestFit="1" customWidth="1"/>
    <col min="15621" max="15621" width="1.33203125" style="64" customWidth="1"/>
    <col min="15622" max="15622" width="8.44140625" style="64" bestFit="1" customWidth="1"/>
    <col min="15623" max="15623" width="1.5546875" style="64" customWidth="1"/>
    <col min="15624" max="15624" width="9.88671875" style="64" bestFit="1" customWidth="1"/>
    <col min="15625" max="15625" width="1.33203125" style="64" customWidth="1"/>
    <col min="15626" max="15626" width="11.44140625" style="64" bestFit="1" customWidth="1"/>
    <col min="15627" max="15627" width="1.33203125" style="64" customWidth="1"/>
    <col min="15628" max="15628" width="10.44140625" style="64" bestFit="1" customWidth="1"/>
    <col min="15629" max="15629" width="1.33203125" style="64" customWidth="1"/>
    <col min="15630" max="15630" width="10.44140625" style="64" bestFit="1" customWidth="1"/>
    <col min="15631" max="15631" width="1.33203125" style="64" customWidth="1"/>
    <col min="15632" max="15632" width="11.44140625" style="64" bestFit="1" customWidth="1"/>
    <col min="15633" max="15633" width="1.44140625" style="64" customWidth="1"/>
    <col min="15634" max="15634" width="10.5546875" style="64" bestFit="1" customWidth="1"/>
    <col min="15635" max="15869" width="9.109375" style="64"/>
    <col min="15870" max="15870" width="8.88671875" style="64" bestFit="1" customWidth="1"/>
    <col min="15871" max="15871" width="1.33203125" style="64" customWidth="1"/>
    <col min="15872" max="15872" width="11.44140625" style="64" bestFit="1" customWidth="1"/>
    <col min="15873" max="15873" width="1.33203125" style="64" customWidth="1"/>
    <col min="15874" max="15874" width="12.88671875" style="64" bestFit="1" customWidth="1"/>
    <col min="15875" max="15875" width="1.33203125" style="64" customWidth="1"/>
    <col min="15876" max="15876" width="11" style="64" bestFit="1" customWidth="1"/>
    <col min="15877" max="15877" width="1.33203125" style="64" customWidth="1"/>
    <col min="15878" max="15878" width="8.44140625" style="64" bestFit="1" customWidth="1"/>
    <col min="15879" max="15879" width="1.5546875" style="64" customWidth="1"/>
    <col min="15880" max="15880" width="9.88671875" style="64" bestFit="1" customWidth="1"/>
    <col min="15881" max="15881" width="1.33203125" style="64" customWidth="1"/>
    <col min="15882" max="15882" width="11.44140625" style="64" bestFit="1" customWidth="1"/>
    <col min="15883" max="15883" width="1.33203125" style="64" customWidth="1"/>
    <col min="15884" max="15884" width="10.44140625" style="64" bestFit="1" customWidth="1"/>
    <col min="15885" max="15885" width="1.33203125" style="64" customWidth="1"/>
    <col min="15886" max="15886" width="10.44140625" style="64" bestFit="1" customWidth="1"/>
    <col min="15887" max="15887" width="1.33203125" style="64" customWidth="1"/>
    <col min="15888" max="15888" width="11.44140625" style="64" bestFit="1" customWidth="1"/>
    <col min="15889" max="15889" width="1.44140625" style="64" customWidth="1"/>
    <col min="15890" max="15890" width="10.5546875" style="64" bestFit="1" customWidth="1"/>
    <col min="15891" max="16125" width="9.109375" style="64"/>
    <col min="16126" max="16126" width="8.88671875" style="64" bestFit="1" customWidth="1"/>
    <col min="16127" max="16127" width="1.33203125" style="64" customWidth="1"/>
    <col min="16128" max="16128" width="11.44140625" style="64" bestFit="1" customWidth="1"/>
    <col min="16129" max="16129" width="1.33203125" style="64" customWidth="1"/>
    <col min="16130" max="16130" width="12.88671875" style="64" bestFit="1" customWidth="1"/>
    <col min="16131" max="16131" width="1.33203125" style="64" customWidth="1"/>
    <col min="16132" max="16132" width="11" style="64" bestFit="1" customWidth="1"/>
    <col min="16133" max="16133" width="1.33203125" style="64" customWidth="1"/>
    <col min="16134" max="16134" width="8.44140625" style="64" bestFit="1" customWidth="1"/>
    <col min="16135" max="16135" width="1.5546875" style="64" customWidth="1"/>
    <col min="16136" max="16136" width="9.88671875" style="64" bestFit="1" customWidth="1"/>
    <col min="16137" max="16137" width="1.33203125" style="64" customWidth="1"/>
    <col min="16138" max="16138" width="11.44140625" style="64" bestFit="1" customWidth="1"/>
    <col min="16139" max="16139" width="1.33203125" style="64" customWidth="1"/>
    <col min="16140" max="16140" width="10.44140625" style="64" bestFit="1" customWidth="1"/>
    <col min="16141" max="16141" width="1.33203125" style="64" customWidth="1"/>
    <col min="16142" max="16142" width="10.44140625" style="64" bestFit="1" customWidth="1"/>
    <col min="16143" max="16143" width="1.33203125" style="64" customWidth="1"/>
    <col min="16144" max="16144" width="11.44140625" style="64" bestFit="1" customWidth="1"/>
    <col min="16145" max="16145" width="1.44140625" style="64" customWidth="1"/>
    <col min="16146" max="16146" width="10.5546875" style="64" bestFit="1" customWidth="1"/>
    <col min="16147" max="16384" width="9.109375" style="64"/>
  </cols>
  <sheetData>
    <row r="1" spans="1:23">
      <c r="A1" s="88" t="str">
        <f>+'Tables 1, 2'!A1</f>
        <v>Kentucky Power Company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</row>
    <row r="2" spans="1:23">
      <c r="A2" s="88" t="str">
        <f>+'Tables 1, 2'!A2</f>
        <v>Proposed Revenue Allocation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  <c r="T2" s="89"/>
      <c r="U2" s="89"/>
    </row>
    <row r="3" spans="1:23">
      <c r="A3" s="88" t="str">
        <f>+'Tables 1, 2'!A3</f>
        <v>Twelve Months Ended February, 28, 2017</v>
      </c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</row>
    <row r="4" spans="1:23">
      <c r="A4" s="89"/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</row>
    <row r="6" spans="1:23">
      <c r="K6" s="321" t="s">
        <v>411</v>
      </c>
      <c r="L6" s="321"/>
      <c r="M6" s="321"/>
      <c r="N6" s="321"/>
      <c r="O6" s="321"/>
      <c r="P6" s="321"/>
      <c r="Q6" s="321"/>
      <c r="R6" s="321"/>
      <c r="S6" s="321"/>
      <c r="T6" s="321"/>
      <c r="U6" s="321"/>
      <c r="V6" s="90"/>
    </row>
    <row r="7" spans="1:23">
      <c r="A7" s="67" t="str">
        <f>+'Tables 1, 2'!A7</f>
        <v xml:space="preserve"> Current</v>
      </c>
      <c r="B7" s="67"/>
      <c r="C7" s="67" t="str">
        <f>+'Tables 1, 2'!C7</f>
        <v>Current</v>
      </c>
      <c r="D7" s="67"/>
      <c r="E7" s="67" t="str">
        <f>+'Tables 1, 2'!E7</f>
        <v>Rate</v>
      </c>
      <c r="F7" s="67"/>
      <c r="G7" s="67" t="str">
        <f>+'Tables 1, 2'!G7</f>
        <v>Current</v>
      </c>
      <c r="I7" s="67" t="str">
        <f>+'Tables 1, 2'!I7</f>
        <v>Current</v>
      </c>
      <c r="K7" s="67" t="str">
        <f>+'Tables 1, 2'!O7</f>
        <v>Income</v>
      </c>
      <c r="M7" s="67"/>
      <c r="O7" s="67"/>
      <c r="Q7" s="67" t="str">
        <f>+'Tables 1, 2'!M7</f>
        <v>Revenue</v>
      </c>
      <c r="S7" s="67" t="str">
        <f>'Tables 1, 2'!U7</f>
        <v>Sales</v>
      </c>
      <c r="U7" s="67" t="str">
        <f>+'Tables 1, 2'!K7</f>
        <v>Percent</v>
      </c>
    </row>
    <row r="8" spans="1:23">
      <c r="A8" s="67" t="str">
        <f>+'Tables 1, 2'!A8</f>
        <v>Class</v>
      </c>
      <c r="B8" s="67"/>
      <c r="C8" s="67" t="str">
        <f>+'Tables 1, 2'!C8</f>
        <v>Revenue</v>
      </c>
      <c r="D8" s="67"/>
      <c r="E8" s="67" t="str">
        <f>+'Tables 1, 2'!E8</f>
        <v>Base</v>
      </c>
      <c r="F8" s="67"/>
      <c r="G8" s="67" t="str">
        <f>+'Tables 1, 2'!G8</f>
        <v>Income</v>
      </c>
      <c r="I8" s="67" t="str">
        <f>+'Tables 1, 2'!I8</f>
        <v>ROR %</v>
      </c>
      <c r="K8" s="67" t="str">
        <f>+'Tables 1, 2'!O8</f>
        <v>Increase</v>
      </c>
      <c r="M8" s="67" t="str">
        <f>+'Tables 1, 2'!Q8</f>
        <v>Income</v>
      </c>
      <c r="O8" s="67" t="str">
        <f>'Tables 1, 2'!S8</f>
        <v>ROR %</v>
      </c>
      <c r="Q8" s="67" t="str">
        <f>+'Tables 1, 2'!M8</f>
        <v>Increase</v>
      </c>
      <c r="S8" s="67" t="str">
        <f>'Tables 1, 2'!U8</f>
        <v>Revenue</v>
      </c>
      <c r="U8" s="67" t="str">
        <f>+'Tables 1, 2'!K8</f>
        <v>Increase</v>
      </c>
    </row>
    <row r="9" spans="1:23">
      <c r="A9" s="71" t="str">
        <f>+'Tables 1, 2'!A9</f>
        <v>(1)</v>
      </c>
      <c r="B9" s="71"/>
      <c r="C9" s="71" t="str">
        <f>+'Tables 1, 2'!C9</f>
        <v>(2)</v>
      </c>
      <c r="D9" s="71"/>
      <c r="E9" s="71" t="str">
        <f>+'Tables 1, 2'!E9</f>
        <v>(3)</v>
      </c>
      <c r="F9" s="71">
        <f>+'Tables 1, 2'!F9</f>
        <v>0</v>
      </c>
      <c r="G9" s="71" t="str">
        <f>+'Tables 1, 2'!G9</f>
        <v>(4)</v>
      </c>
      <c r="I9" s="71" t="str">
        <f>+'Tables 1, 2'!I9</f>
        <v>(5)</v>
      </c>
      <c r="K9" s="71" t="str">
        <f>+'Tables 1, 2'!K9</f>
        <v>(6)</v>
      </c>
      <c r="M9" s="71" t="str">
        <f>+'Tables 1, 2'!M9</f>
        <v>(7)</v>
      </c>
      <c r="O9" s="71" t="str">
        <f>+'Tables 1, 2'!O9</f>
        <v>(8)</v>
      </c>
      <c r="Q9" s="71" t="str">
        <f>+'Tables 1, 2'!Q9</f>
        <v>(9)</v>
      </c>
      <c r="S9" s="71" t="str">
        <f>+'Tables 1, 2'!S9</f>
        <v>(10)</v>
      </c>
      <c r="U9" s="71" t="str">
        <f>+'Tables 1, 2'!U9</f>
        <v>(11)</v>
      </c>
    </row>
    <row r="11" spans="1:23">
      <c r="A11" s="64" t="str">
        <f>+'Tables 1, 2'!A11</f>
        <v>RS</v>
      </c>
      <c r="C11" s="72">
        <f ca="1">+'Tables 1, 2'!C11</f>
        <v>215744788</v>
      </c>
      <c r="E11" s="72">
        <f ca="1">+'Tables 1, 2'!E11</f>
        <v>652486196.58470178</v>
      </c>
      <c r="G11" s="72">
        <f ca="1">+'Tables 1, 2'!G11</f>
        <v>5322852.9124474069</v>
      </c>
      <c r="I11" s="74">
        <f ca="1">ROUND((G11/E11),4)*100</f>
        <v>0.82000000000000006</v>
      </c>
      <c r="K11" s="72">
        <f ca="1">ROUND(Q11/'Tables 1, 2'!$G$35,0)-1</f>
        <v>20997277</v>
      </c>
      <c r="M11" s="72">
        <f ca="1">ROUND(G11+K11,0)</f>
        <v>26320130</v>
      </c>
      <c r="O11" s="74">
        <f ca="1">ROUND((M11/E11),4)*100</f>
        <v>4.03</v>
      </c>
      <c r="Q11" s="72">
        <f ca="1">+'SJB-3, Table 3'!Y14</f>
        <v>34503794</v>
      </c>
      <c r="S11" s="72">
        <f ca="1">C11+Q11</f>
        <v>250248582</v>
      </c>
      <c r="U11" s="74">
        <f ca="1">ROUND((S11/C11)-1,4)*100</f>
        <v>15.989999999999998</v>
      </c>
      <c r="W11" s="72"/>
    </row>
    <row r="12" spans="1:23">
      <c r="A12" s="64" t="s">
        <v>409</v>
      </c>
      <c r="I12" s="77" t="s">
        <v>409</v>
      </c>
      <c r="K12" s="72" t="s">
        <v>409</v>
      </c>
      <c r="M12" s="72" t="s">
        <v>409</v>
      </c>
      <c r="O12" s="77" t="s">
        <v>409</v>
      </c>
      <c r="Q12" s="72" t="s">
        <v>409</v>
      </c>
      <c r="S12" s="72"/>
      <c r="U12" s="77" t="s">
        <v>409</v>
      </c>
    </row>
    <row r="13" spans="1:23">
      <c r="A13" s="64" t="str">
        <f>+'Tables 1, 2'!A13</f>
        <v>SGS</v>
      </c>
      <c r="C13" s="72">
        <f ca="1">+'Tables 1, 2'!C13</f>
        <v>18576461</v>
      </c>
      <c r="E13" s="72">
        <f ca="1">+'Tables 1, 2'!E13</f>
        <v>37514380.243873581</v>
      </c>
      <c r="G13" s="72">
        <f ca="1">+'Tables 1, 2'!G13</f>
        <v>3847420.5482216091</v>
      </c>
      <c r="I13" s="74">
        <f ca="1">ROUND((G13/E13),4)*100</f>
        <v>10.26</v>
      </c>
      <c r="K13" s="72">
        <f ca="1">ROUND(Q13/'Tables 1, 2'!$G$35,0)</f>
        <v>1030159</v>
      </c>
      <c r="M13" s="72">
        <f ca="1">ROUND(G13+K13,0)</f>
        <v>4877580</v>
      </c>
      <c r="O13" s="74">
        <f ca="1">ROUND((M13/E13),4)*100</f>
        <v>13</v>
      </c>
      <c r="Q13" s="72">
        <f ca="1">+'SJB-3, Table 3'!Y16</f>
        <v>1692810</v>
      </c>
      <c r="S13" s="72">
        <f ca="1">C13+Q13</f>
        <v>20269271</v>
      </c>
      <c r="U13" s="74">
        <f ca="1">ROUND((S13/C13)-1,4)*100</f>
        <v>9.11</v>
      </c>
      <c r="W13" s="72"/>
    </row>
    <row r="14" spans="1:23">
      <c r="A14" s="64" t="s">
        <v>409</v>
      </c>
      <c r="I14" s="77" t="s">
        <v>409</v>
      </c>
      <c r="K14" s="72" t="s">
        <v>409</v>
      </c>
      <c r="M14" s="72" t="s">
        <v>409</v>
      </c>
      <c r="O14" s="77" t="s">
        <v>409</v>
      </c>
      <c r="Q14" s="72" t="s">
        <v>409</v>
      </c>
      <c r="S14" s="72"/>
      <c r="U14" s="77" t="s">
        <v>409</v>
      </c>
    </row>
    <row r="15" spans="1:23">
      <c r="A15" s="64" t="str">
        <f>+'Tables 1, 2'!A15</f>
        <v>MGS</v>
      </c>
      <c r="C15" s="72">
        <f ca="1">+'Tables 1, 2'!C15</f>
        <v>53330702</v>
      </c>
      <c r="E15" s="72">
        <f ca="1">+'Tables 1, 2'!E15</f>
        <v>114971830.97896877</v>
      </c>
      <c r="G15" s="72">
        <f ca="1">+'Tables 1, 2'!G15</f>
        <v>9170566.0839797426</v>
      </c>
      <c r="I15" s="74">
        <f ca="1">ROUND((G15/E15),4)*100</f>
        <v>7.9799999999999995</v>
      </c>
      <c r="K15" s="72">
        <f ca="1">ROUND(Q15/'Tables 1, 2'!$G$35,0)</f>
        <v>3288208</v>
      </c>
      <c r="M15" s="72">
        <f ca="1">ROUND(G15+K15,0)</f>
        <v>12458774</v>
      </c>
      <c r="O15" s="74">
        <f ca="1">ROUND((M15/E15),4)*100</f>
        <v>10.84</v>
      </c>
      <c r="Q15" s="72">
        <f ca="1">+'SJB-3, Table 3'!Y18</f>
        <v>5403351</v>
      </c>
      <c r="S15" s="72">
        <f ca="1">C15+Q15</f>
        <v>58734053</v>
      </c>
      <c r="U15" s="74">
        <f ca="1">ROUND((S15/C15)-1,4)*100</f>
        <v>10.130000000000001</v>
      </c>
      <c r="W15" s="72"/>
    </row>
    <row r="16" spans="1:23">
      <c r="A16" s="64" t="s">
        <v>409</v>
      </c>
      <c r="I16" s="77" t="s">
        <v>409</v>
      </c>
      <c r="K16" s="72" t="s">
        <v>409</v>
      </c>
      <c r="M16" s="72" t="s">
        <v>409</v>
      </c>
      <c r="O16" s="77" t="s">
        <v>409</v>
      </c>
      <c r="Q16" s="72" t="s">
        <v>409</v>
      </c>
      <c r="S16" s="72"/>
      <c r="U16" s="77" t="s">
        <v>409</v>
      </c>
    </row>
    <row r="17" spans="1:23">
      <c r="A17" s="64" t="str">
        <f>+'Tables 1, 2'!A17</f>
        <v>LGS</v>
      </c>
      <c r="C17" s="72">
        <f ca="1">+'Tables 1, 2'!C17</f>
        <v>51375193</v>
      </c>
      <c r="E17" s="72">
        <f ca="1">+'Tables 1, 2'!E17</f>
        <v>101363367.46904053</v>
      </c>
      <c r="G17" s="72">
        <f ca="1">+'Tables 1, 2'!G17</f>
        <v>8100926.300951439</v>
      </c>
      <c r="I17" s="74">
        <f ca="1">ROUND((G17/E17),4)*100</f>
        <v>7.99</v>
      </c>
      <c r="K17" s="72">
        <f ca="1">ROUND(Q17/'Tables 1, 2'!$G$35,0)</f>
        <v>2898214</v>
      </c>
      <c r="M17" s="72">
        <f ca="1">ROUND(G17+K17,0)</f>
        <v>10999140</v>
      </c>
      <c r="O17" s="74">
        <f ca="1">ROUND((M17/E17),4)*100</f>
        <v>10.85</v>
      </c>
      <c r="Q17" s="72">
        <f ca="1">+'SJB-3, Table 3'!Y20</f>
        <v>4762492</v>
      </c>
      <c r="S17" s="72">
        <f ca="1">C17+Q17</f>
        <v>56137685</v>
      </c>
      <c r="U17" s="74">
        <f ca="1">ROUND((S17/C17)-1,4)*100</f>
        <v>9.27</v>
      </c>
      <c r="W17" s="72"/>
    </row>
    <row r="18" spans="1:23">
      <c r="A18" s="64" t="s">
        <v>409</v>
      </c>
      <c r="I18" s="77" t="s">
        <v>409</v>
      </c>
      <c r="K18" s="72" t="s">
        <v>409</v>
      </c>
      <c r="M18" s="72" t="s">
        <v>409</v>
      </c>
      <c r="O18" s="77" t="s">
        <v>409</v>
      </c>
      <c r="Q18" s="72" t="s">
        <v>409</v>
      </c>
      <c r="S18" s="72"/>
      <c r="U18" s="77" t="s">
        <v>409</v>
      </c>
    </row>
    <row r="19" spans="1:23">
      <c r="A19" s="64" t="str">
        <f>+'Tables 1, 2'!A19</f>
        <v>IGS</v>
      </c>
      <c r="C19" s="72">
        <f ca="1">+'Tables 1, 2'!C19</f>
        <v>138769640</v>
      </c>
      <c r="E19" s="72">
        <f ca="1">+'Tables 1, 2'!E19</f>
        <v>240509541.21488166</v>
      </c>
      <c r="G19" s="72">
        <f ca="1">+'Tables 1, 2'!G19</f>
        <v>12495657.634907691</v>
      </c>
      <c r="I19" s="74">
        <f ca="1">ROUND((G19/E19),4)*100</f>
        <v>5.2</v>
      </c>
      <c r="K19" s="72">
        <f ca="1">ROUND(Q19/'Tables 1, 2'!$G$35,0)</f>
        <v>7213016</v>
      </c>
      <c r="M19" s="72">
        <f ca="1">ROUND(G19+K19,0)</f>
        <v>19708674</v>
      </c>
      <c r="O19" s="74">
        <f ca="1">ROUND((M19/E19),4)*100</f>
        <v>8.19</v>
      </c>
      <c r="Q19" s="72">
        <f ca="1">+'SJB-3, Table 3'!Y22</f>
        <v>11852794</v>
      </c>
      <c r="S19" s="72">
        <f ca="1">C19+Q19</f>
        <v>150622434</v>
      </c>
      <c r="U19" s="74">
        <f ca="1">ROUND((S19/C19)-1,4)*100</f>
        <v>8.5400000000000009</v>
      </c>
      <c r="W19" s="72"/>
    </row>
    <row r="20" spans="1:23">
      <c r="A20" s="64" t="s">
        <v>409</v>
      </c>
      <c r="I20" s="77" t="s">
        <v>409</v>
      </c>
      <c r="K20" s="72" t="s">
        <v>409</v>
      </c>
      <c r="M20" s="72" t="s">
        <v>409</v>
      </c>
      <c r="O20" s="77" t="s">
        <v>409</v>
      </c>
      <c r="Q20" s="72" t="s">
        <v>409</v>
      </c>
      <c r="S20" s="72"/>
      <c r="U20" s="77" t="s">
        <v>409</v>
      </c>
    </row>
    <row r="21" spans="1:23">
      <c r="A21" s="64" t="str">
        <f>+'Tables 1, 2'!A21</f>
        <v>PS</v>
      </c>
      <c r="C21" s="72">
        <f ca="1">+'Tables 1, 2'!C21</f>
        <v>11504476</v>
      </c>
      <c r="E21" s="72">
        <f ca="1">+'Tables 1, 2'!E21</f>
        <v>26428694.081622496</v>
      </c>
      <c r="G21" s="72">
        <f ca="1">+'Tables 1, 2'!G21</f>
        <v>1557459.0302480084</v>
      </c>
      <c r="I21" s="74">
        <f ca="1">ROUND((G21/E21),4)*100</f>
        <v>5.89</v>
      </c>
      <c r="K21" s="72">
        <f ca="1">ROUND(Q21/'Tables 1, 2'!$G$35,0)</f>
        <v>783393</v>
      </c>
      <c r="M21" s="72">
        <f ca="1">ROUND(G21+K21,0)</f>
        <v>2340852</v>
      </c>
      <c r="O21" s="74">
        <f ca="1">ROUND((M21/E21),4)*100</f>
        <v>8.86</v>
      </c>
      <c r="Q21" s="72">
        <f ca="1">+'SJB-3, Table 3'!Y24</f>
        <v>1287311</v>
      </c>
      <c r="S21" s="72">
        <f ca="1">C21+Q21</f>
        <v>12791787</v>
      </c>
      <c r="U21" s="74">
        <f ca="1">ROUND((S21/C21)-1,4)*100</f>
        <v>11.19</v>
      </c>
      <c r="W21" s="72"/>
    </row>
    <row r="22" spans="1:23">
      <c r="A22" s="64" t="s">
        <v>409</v>
      </c>
      <c r="I22" s="77" t="s">
        <v>409</v>
      </c>
      <c r="K22" s="72" t="s">
        <v>409</v>
      </c>
      <c r="M22" s="72" t="s">
        <v>409</v>
      </c>
      <c r="O22" s="77" t="s">
        <v>409</v>
      </c>
      <c r="Q22" s="72" t="s">
        <v>409</v>
      </c>
      <c r="S22" s="72"/>
      <c r="U22" s="77" t="s">
        <v>409</v>
      </c>
    </row>
    <row r="23" spans="1:23">
      <c r="A23" s="64" t="str">
        <f>+'Tables 1, 2'!A23</f>
        <v>MW</v>
      </c>
      <c r="C23" s="72">
        <f ca="1">+'Tables 1, 2'!C23</f>
        <v>194343</v>
      </c>
      <c r="E23" s="72">
        <f ca="1">+'Tables 1, 2'!E23</f>
        <v>337885.02121059911</v>
      </c>
      <c r="G23" s="72">
        <f ca="1">+'Tables 1, 2'!G23</f>
        <v>36782.714809510049</v>
      </c>
      <c r="I23" s="74">
        <f ca="1">ROUND((G23/E23),4)*100</f>
        <v>10.89</v>
      </c>
      <c r="K23" s="72">
        <f ca="1">ROUND(Q23/'Tables 1, 2'!$G$35,0)</f>
        <v>9171</v>
      </c>
      <c r="M23" s="72">
        <f ca="1">ROUND(G23+K23,0)</f>
        <v>45954</v>
      </c>
      <c r="O23" s="74">
        <f ca="1">ROUND((M23/E23),4)*100</f>
        <v>13.600000000000001</v>
      </c>
      <c r="Q23" s="72">
        <f ca="1">+'SJB-3, Table 3'!Y26</f>
        <v>15071</v>
      </c>
      <c r="S23" s="72">
        <f ca="1">C23+Q23</f>
        <v>209414</v>
      </c>
      <c r="U23" s="74">
        <f ca="1">ROUND((S23/C23)-1,4)*100</f>
        <v>7.75</v>
      </c>
      <c r="W23" s="72"/>
    </row>
    <row r="24" spans="1:23">
      <c r="A24" s="64" t="s">
        <v>409</v>
      </c>
      <c r="I24" s="77" t="s">
        <v>409</v>
      </c>
      <c r="K24" s="72" t="s">
        <v>409</v>
      </c>
      <c r="M24" s="72" t="s">
        <v>409</v>
      </c>
      <c r="O24" s="77" t="s">
        <v>409</v>
      </c>
      <c r="Q24" s="72" t="s">
        <v>409</v>
      </c>
      <c r="S24" s="72"/>
      <c r="U24" s="77" t="s">
        <v>409</v>
      </c>
    </row>
    <row r="25" spans="1:23">
      <c r="A25" s="64" t="str">
        <f>+'Tables 1, 2'!A25</f>
        <v>OL</v>
      </c>
      <c r="C25" s="72">
        <f ca="1">+'Tables 1, 2'!C25</f>
        <v>8231793.9999999991</v>
      </c>
      <c r="E25" s="72">
        <f ca="1">+'Tables 1, 2'!E25</f>
        <v>18839282.442781996</v>
      </c>
      <c r="G25" s="72">
        <f ca="1">+'Tables 1, 2'!G25</f>
        <v>2784415.5763225085</v>
      </c>
      <c r="I25" s="74">
        <f ca="1">ROUND((G25/E25),4)*100</f>
        <v>14.78</v>
      </c>
      <c r="K25" s="72">
        <f ca="1">ROUND(Q25/'Tables 1, 2'!$G$35,0)</f>
        <v>474718</v>
      </c>
      <c r="M25" s="72">
        <f ca="1">ROUND(G25+K25,0)</f>
        <v>3259134</v>
      </c>
      <c r="O25" s="74">
        <f ca="1">ROUND((M25/E25),4)*100</f>
        <v>17.299999999999997</v>
      </c>
      <c r="Q25" s="72">
        <f ca="1">+'SJB-3, Table 3'!Y28</f>
        <v>780081</v>
      </c>
      <c r="S25" s="72">
        <f ca="1">C25+Q25</f>
        <v>9011875</v>
      </c>
      <c r="U25" s="74">
        <f ca="1">ROUND((S25/C25)-1,4)*100</f>
        <v>9.48</v>
      </c>
      <c r="W25" s="72"/>
    </row>
    <row r="26" spans="1:23">
      <c r="A26" s="64" t="s">
        <v>409</v>
      </c>
      <c r="I26" s="77" t="s">
        <v>409</v>
      </c>
      <c r="K26" s="72" t="s">
        <v>409</v>
      </c>
      <c r="M26" s="72" t="s">
        <v>409</v>
      </c>
      <c r="O26" s="77" t="s">
        <v>409</v>
      </c>
      <c r="Q26" s="72" t="s">
        <v>409</v>
      </c>
      <c r="S26" s="72"/>
      <c r="U26" s="77" t="s">
        <v>409</v>
      </c>
    </row>
    <row r="27" spans="1:23">
      <c r="A27" s="64" t="str">
        <f>+'Tables 1, 2'!A27</f>
        <v>SL</v>
      </c>
      <c r="C27" s="83">
        <f ca="1">+'Tables 1, 2'!C27</f>
        <v>1407108</v>
      </c>
      <c r="D27" s="84"/>
      <c r="E27" s="83">
        <f ca="1">+'Tables 1, 2'!E27</f>
        <v>2437113.6529180259</v>
      </c>
      <c r="F27" s="84"/>
      <c r="G27" s="83">
        <f ca="1">+'Tables 1, 2'!G27</f>
        <v>374588.86532210978</v>
      </c>
      <c r="H27" s="84"/>
      <c r="I27" s="85">
        <f ca="1">ROUND((G27/E27),4)*100</f>
        <v>15.370000000000001</v>
      </c>
      <c r="J27" s="84"/>
      <c r="K27" s="83">
        <f ca="1">ROUND(Q27/'Tables 1, 2'!$G$35,0)</f>
        <v>60693</v>
      </c>
      <c r="L27" s="84"/>
      <c r="M27" s="83">
        <f ca="1">ROUND(G27+K27,0)</f>
        <v>435282</v>
      </c>
      <c r="N27" s="84"/>
      <c r="O27" s="85">
        <f ca="1">ROUND((M27/E27),4)*100</f>
        <v>17.86</v>
      </c>
      <c r="P27" s="84"/>
      <c r="Q27" s="83">
        <f ca="1">+'SJB-3, Table 3'!Y30</f>
        <v>99733</v>
      </c>
      <c r="R27" s="84"/>
      <c r="S27" s="83">
        <f ca="1">C27+Q27</f>
        <v>1506841</v>
      </c>
      <c r="T27" s="84"/>
      <c r="U27" s="85">
        <f ca="1">ROUND((S27/C27)-1,4)*100</f>
        <v>7.0900000000000007</v>
      </c>
      <c r="W27" s="72"/>
    </row>
    <row r="28" spans="1:23">
      <c r="A28" s="64" t="s">
        <v>409</v>
      </c>
      <c r="M28" s="100"/>
      <c r="O28" s="77" t="s">
        <v>409</v>
      </c>
      <c r="U28" s="77" t="s">
        <v>409</v>
      </c>
    </row>
    <row r="29" spans="1:23">
      <c r="A29" s="71" t="s">
        <v>3</v>
      </c>
      <c r="C29" s="72">
        <f ca="1">+SUM(C11:C27)</f>
        <v>499134505</v>
      </c>
      <c r="E29" s="72">
        <f ca="1">+SUM(E11:E27)</f>
        <v>1194888291.6899996</v>
      </c>
      <c r="G29" s="72">
        <f ca="1">+SUM(G11:G27)</f>
        <v>43690669.667210028</v>
      </c>
      <c r="I29" s="74">
        <f ca="1">ROUND((G29/E29),4)*100</f>
        <v>3.66</v>
      </c>
      <c r="K29" s="72">
        <f ca="1">+SUM(K11:K27)</f>
        <v>36754849</v>
      </c>
      <c r="M29" s="72">
        <f ca="1">+SUM(M11:M27)</f>
        <v>80445520</v>
      </c>
      <c r="O29" s="74">
        <f ca="1">ROUND((M29/E29),4)*100</f>
        <v>6.7299999999999995</v>
      </c>
      <c r="Q29" s="72">
        <f ca="1">+SUM(Q11:Q27)</f>
        <v>60397437</v>
      </c>
      <c r="S29" s="72">
        <f ca="1">+SUM(S11:S27)</f>
        <v>559531942</v>
      </c>
      <c r="U29" s="74">
        <f ca="1">ROUND((S29/C29)-1,4)*100</f>
        <v>12.1</v>
      </c>
    </row>
    <row r="31" spans="1:23">
      <c r="S31" s="72"/>
    </row>
    <row r="32" spans="1:23">
      <c r="S32" s="72"/>
    </row>
    <row r="35" spans="1:7">
      <c r="A35" s="64" t="str">
        <f>+'Tables 1, 2'!A35</f>
        <v xml:space="preserve">      Gross Rev Conversion Factor:</v>
      </c>
      <c r="G35" s="127">
        <f>+'Tables 1, 2'!G35</f>
        <v>1.6432507700000001</v>
      </c>
    </row>
    <row r="61" spans="13:13">
      <c r="M61" s="72"/>
    </row>
    <row r="62" spans="13:13">
      <c r="M62" s="72"/>
    </row>
    <row r="63" spans="13:13">
      <c r="M63" s="72"/>
    </row>
    <row r="64" spans="13:13">
      <c r="M64" s="72"/>
    </row>
    <row r="65" spans="13:13">
      <c r="M65" s="72"/>
    </row>
    <row r="66" spans="13:13">
      <c r="M66" s="72"/>
    </row>
    <row r="67" spans="13:13">
      <c r="M67" s="72"/>
    </row>
    <row r="68" spans="13:13">
      <c r="M68" s="72"/>
    </row>
    <row r="69" spans="13:13">
      <c r="M69" s="72"/>
    </row>
    <row r="70" spans="13:13">
      <c r="M70" s="72"/>
    </row>
    <row r="71" spans="13:13">
      <c r="M71" s="72"/>
    </row>
    <row r="72" spans="13:13">
      <c r="M72" s="72"/>
    </row>
  </sheetData>
  <mergeCells count="1">
    <mergeCell ref="K6:U6"/>
  </mergeCells>
  <printOptions horizontalCentered="1"/>
  <pageMargins left="0.75" right="0.75" top="1" bottom="1" header="0.5" footer="0.5"/>
  <pageSetup scale="90" orientation="landscape" r:id="rId1"/>
  <headerFooter alignWithMargins="0">
    <oddHeader>&amp;RExhibit No.: DRB-2
Page 1 of 3
Witness: D. Buck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I65"/>
  <sheetViews>
    <sheetView showGridLines="0" topLeftCell="P1" zoomScale="90" zoomScaleNormal="90" workbookViewId="0">
      <selection activeCell="AK17" sqref="AK17"/>
    </sheetView>
  </sheetViews>
  <sheetFormatPr defaultRowHeight="13.2"/>
  <cols>
    <col min="1" max="1" width="8.88671875" style="64" customWidth="1"/>
    <col min="2" max="2" width="1" style="64" customWidth="1"/>
    <col min="3" max="3" width="12.6640625" style="64" customWidth="1"/>
    <col min="4" max="4" width="1" style="64" customWidth="1"/>
    <col min="5" max="5" width="14.5546875" style="64" customWidth="1"/>
    <col min="6" max="6" width="1" style="64" customWidth="1"/>
    <col min="7" max="7" width="11.33203125" style="64" bestFit="1" customWidth="1"/>
    <col min="8" max="8" width="1" style="64" customWidth="1"/>
    <col min="9" max="9" width="8.5546875" style="64" bestFit="1" customWidth="1"/>
    <col min="10" max="10" width="2.109375" style="64" customWidth="1"/>
    <col min="11" max="11" width="10" style="64" bestFit="1" customWidth="1"/>
    <col min="12" max="12" width="1" style="64" customWidth="1"/>
    <col min="13" max="13" width="11.33203125" style="64" bestFit="1" customWidth="1"/>
    <col min="14" max="14" width="1" style="64" customWidth="1"/>
    <col min="15" max="15" width="11.33203125" style="64" bestFit="1" customWidth="1"/>
    <col min="16" max="16" width="1" style="64" customWidth="1"/>
    <col min="17" max="17" width="12.44140625" style="64" customWidth="1"/>
    <col min="18" max="18" width="1" style="64" customWidth="1"/>
    <col min="19" max="19" width="8.5546875" style="64" bestFit="1" customWidth="1"/>
    <col min="20" max="20" width="1" style="64" customWidth="1"/>
    <col min="21" max="21" width="12.5546875" style="64" customWidth="1"/>
    <col min="22" max="22" width="11.33203125" style="64" bestFit="1" customWidth="1"/>
    <col min="23" max="23" width="3.33203125" style="64" customWidth="1"/>
    <col min="24" max="24" width="8.6640625" style="64" customWidth="1"/>
    <col min="25" max="25" width="15" style="64" customWidth="1"/>
    <col min="26" max="26" width="12.33203125" style="64" customWidth="1"/>
    <col min="27" max="27" width="3.21875" style="64" customWidth="1"/>
    <col min="28" max="28" width="11" style="64" customWidth="1"/>
    <col min="29" max="29" width="2.77734375" style="64" customWidth="1"/>
    <col min="30" max="30" width="10" style="64" customWidth="1"/>
    <col min="31" max="31" width="3" style="64" customWidth="1"/>
    <col min="32" max="32" width="11.33203125" style="64" customWidth="1"/>
    <col min="33" max="33" width="3.21875" style="64" customWidth="1"/>
    <col min="34" max="34" width="13.6640625" style="64" customWidth="1"/>
    <col min="35" max="35" width="14.77734375" style="64" customWidth="1"/>
    <col min="36" max="36" width="2.77734375" style="64" customWidth="1"/>
    <col min="37" max="37" width="10" style="64" customWidth="1"/>
    <col min="38" max="38" width="3" style="64" customWidth="1"/>
    <col min="39" max="39" width="11.33203125" style="64" customWidth="1"/>
    <col min="40" max="40" width="3.21875" style="64" customWidth="1"/>
    <col min="41" max="41" width="13.6640625" style="64" customWidth="1"/>
    <col min="42" max="42" width="14.77734375" style="64" customWidth="1"/>
    <col min="43" max="256" width="9.109375" style="64"/>
    <col min="257" max="257" width="8.88671875" style="64" customWidth="1"/>
    <col min="258" max="258" width="1" style="64" customWidth="1"/>
    <col min="259" max="259" width="11.44140625" style="64" bestFit="1" customWidth="1"/>
    <col min="260" max="260" width="1" style="64" customWidth="1"/>
    <col min="261" max="261" width="12.88671875" style="64" bestFit="1" customWidth="1"/>
    <col min="262" max="262" width="1" style="64" customWidth="1"/>
    <col min="263" max="263" width="11" style="64" bestFit="1" customWidth="1"/>
    <col min="264" max="264" width="1" style="64" customWidth="1"/>
    <col min="265" max="265" width="8.44140625" style="64" bestFit="1" customWidth="1"/>
    <col min="266" max="266" width="2.109375" style="64" customWidth="1"/>
    <col min="267" max="267" width="9.88671875" style="64" bestFit="1" customWidth="1"/>
    <col min="268" max="268" width="1" style="64" customWidth="1"/>
    <col min="269" max="269" width="11" style="64" bestFit="1" customWidth="1"/>
    <col min="270" max="270" width="1" style="64" customWidth="1"/>
    <col min="271" max="271" width="10.44140625" style="64" bestFit="1" customWidth="1"/>
    <col min="272" max="272" width="1" style="64" customWidth="1"/>
    <col min="273" max="273" width="10.44140625" style="64" bestFit="1" customWidth="1"/>
    <col min="274" max="274" width="1" style="64" customWidth="1"/>
    <col min="275" max="275" width="8.44140625" style="64" bestFit="1" customWidth="1"/>
    <col min="276" max="276" width="1" style="64" customWidth="1"/>
    <col min="277" max="277" width="11.44140625" style="64" bestFit="1" customWidth="1"/>
    <col min="278" max="278" width="11" style="64" bestFit="1" customWidth="1"/>
    <col min="279" max="282" width="15" style="64" customWidth="1"/>
    <col min="283" max="283" width="13" style="64" customWidth="1"/>
    <col min="284" max="284" width="15" style="64" customWidth="1"/>
    <col min="285" max="512" width="9.109375" style="64"/>
    <col min="513" max="513" width="8.88671875" style="64" customWidth="1"/>
    <col min="514" max="514" width="1" style="64" customWidth="1"/>
    <col min="515" max="515" width="11.44140625" style="64" bestFit="1" customWidth="1"/>
    <col min="516" max="516" width="1" style="64" customWidth="1"/>
    <col min="517" max="517" width="12.88671875" style="64" bestFit="1" customWidth="1"/>
    <col min="518" max="518" width="1" style="64" customWidth="1"/>
    <col min="519" max="519" width="11" style="64" bestFit="1" customWidth="1"/>
    <col min="520" max="520" width="1" style="64" customWidth="1"/>
    <col min="521" max="521" width="8.44140625" style="64" bestFit="1" customWidth="1"/>
    <col min="522" max="522" width="2.109375" style="64" customWidth="1"/>
    <col min="523" max="523" width="9.88671875" style="64" bestFit="1" customWidth="1"/>
    <col min="524" max="524" width="1" style="64" customWidth="1"/>
    <col min="525" max="525" width="11" style="64" bestFit="1" customWidth="1"/>
    <col min="526" max="526" width="1" style="64" customWidth="1"/>
    <col min="527" max="527" width="10.44140625" style="64" bestFit="1" customWidth="1"/>
    <col min="528" max="528" width="1" style="64" customWidth="1"/>
    <col min="529" max="529" width="10.44140625" style="64" bestFit="1" customWidth="1"/>
    <col min="530" max="530" width="1" style="64" customWidth="1"/>
    <col min="531" max="531" width="8.44140625" style="64" bestFit="1" customWidth="1"/>
    <col min="532" max="532" width="1" style="64" customWidth="1"/>
    <col min="533" max="533" width="11.44140625" style="64" bestFit="1" customWidth="1"/>
    <col min="534" max="534" width="11" style="64" bestFit="1" customWidth="1"/>
    <col min="535" max="538" width="15" style="64" customWidth="1"/>
    <col min="539" max="539" width="13" style="64" customWidth="1"/>
    <col min="540" max="540" width="15" style="64" customWidth="1"/>
    <col min="541" max="768" width="9.109375" style="64"/>
    <col min="769" max="769" width="8.88671875" style="64" customWidth="1"/>
    <col min="770" max="770" width="1" style="64" customWidth="1"/>
    <col min="771" max="771" width="11.44140625" style="64" bestFit="1" customWidth="1"/>
    <col min="772" max="772" width="1" style="64" customWidth="1"/>
    <col min="773" max="773" width="12.88671875" style="64" bestFit="1" customWidth="1"/>
    <col min="774" max="774" width="1" style="64" customWidth="1"/>
    <col min="775" max="775" width="11" style="64" bestFit="1" customWidth="1"/>
    <col min="776" max="776" width="1" style="64" customWidth="1"/>
    <col min="777" max="777" width="8.44140625" style="64" bestFit="1" customWidth="1"/>
    <col min="778" max="778" width="2.109375" style="64" customWidth="1"/>
    <col min="779" max="779" width="9.88671875" style="64" bestFit="1" customWidth="1"/>
    <col min="780" max="780" width="1" style="64" customWidth="1"/>
    <col min="781" max="781" width="11" style="64" bestFit="1" customWidth="1"/>
    <col min="782" max="782" width="1" style="64" customWidth="1"/>
    <col min="783" max="783" width="10.44140625" style="64" bestFit="1" customWidth="1"/>
    <col min="784" max="784" width="1" style="64" customWidth="1"/>
    <col min="785" max="785" width="10.44140625" style="64" bestFit="1" customWidth="1"/>
    <col min="786" max="786" width="1" style="64" customWidth="1"/>
    <col min="787" max="787" width="8.44140625" style="64" bestFit="1" customWidth="1"/>
    <col min="788" max="788" width="1" style="64" customWidth="1"/>
    <col min="789" max="789" width="11.44140625" style="64" bestFit="1" customWidth="1"/>
    <col min="790" max="790" width="11" style="64" bestFit="1" customWidth="1"/>
    <col min="791" max="794" width="15" style="64" customWidth="1"/>
    <col min="795" max="795" width="13" style="64" customWidth="1"/>
    <col min="796" max="796" width="15" style="64" customWidth="1"/>
    <col min="797" max="1024" width="9.109375" style="64"/>
    <col min="1025" max="1025" width="8.88671875" style="64" customWidth="1"/>
    <col min="1026" max="1026" width="1" style="64" customWidth="1"/>
    <col min="1027" max="1027" width="11.44140625" style="64" bestFit="1" customWidth="1"/>
    <col min="1028" max="1028" width="1" style="64" customWidth="1"/>
    <col min="1029" max="1029" width="12.88671875" style="64" bestFit="1" customWidth="1"/>
    <col min="1030" max="1030" width="1" style="64" customWidth="1"/>
    <col min="1031" max="1031" width="11" style="64" bestFit="1" customWidth="1"/>
    <col min="1032" max="1032" width="1" style="64" customWidth="1"/>
    <col min="1033" max="1033" width="8.44140625" style="64" bestFit="1" customWidth="1"/>
    <col min="1034" max="1034" width="2.109375" style="64" customWidth="1"/>
    <col min="1035" max="1035" width="9.88671875" style="64" bestFit="1" customWidth="1"/>
    <col min="1036" max="1036" width="1" style="64" customWidth="1"/>
    <col min="1037" max="1037" width="11" style="64" bestFit="1" customWidth="1"/>
    <col min="1038" max="1038" width="1" style="64" customWidth="1"/>
    <col min="1039" max="1039" width="10.44140625" style="64" bestFit="1" customWidth="1"/>
    <col min="1040" max="1040" width="1" style="64" customWidth="1"/>
    <col min="1041" max="1041" width="10.44140625" style="64" bestFit="1" customWidth="1"/>
    <col min="1042" max="1042" width="1" style="64" customWidth="1"/>
    <col min="1043" max="1043" width="8.44140625" style="64" bestFit="1" customWidth="1"/>
    <col min="1044" max="1044" width="1" style="64" customWidth="1"/>
    <col min="1045" max="1045" width="11.44140625" style="64" bestFit="1" customWidth="1"/>
    <col min="1046" max="1046" width="11" style="64" bestFit="1" customWidth="1"/>
    <col min="1047" max="1050" width="15" style="64" customWidth="1"/>
    <col min="1051" max="1051" width="13" style="64" customWidth="1"/>
    <col min="1052" max="1052" width="15" style="64" customWidth="1"/>
    <col min="1053" max="1280" width="9.109375" style="64"/>
    <col min="1281" max="1281" width="8.88671875" style="64" customWidth="1"/>
    <col min="1282" max="1282" width="1" style="64" customWidth="1"/>
    <col min="1283" max="1283" width="11.44140625" style="64" bestFit="1" customWidth="1"/>
    <col min="1284" max="1284" width="1" style="64" customWidth="1"/>
    <col min="1285" max="1285" width="12.88671875" style="64" bestFit="1" customWidth="1"/>
    <col min="1286" max="1286" width="1" style="64" customWidth="1"/>
    <col min="1287" max="1287" width="11" style="64" bestFit="1" customWidth="1"/>
    <col min="1288" max="1288" width="1" style="64" customWidth="1"/>
    <col min="1289" max="1289" width="8.44140625" style="64" bestFit="1" customWidth="1"/>
    <col min="1290" max="1290" width="2.109375" style="64" customWidth="1"/>
    <col min="1291" max="1291" width="9.88671875" style="64" bestFit="1" customWidth="1"/>
    <col min="1292" max="1292" width="1" style="64" customWidth="1"/>
    <col min="1293" max="1293" width="11" style="64" bestFit="1" customWidth="1"/>
    <col min="1294" max="1294" width="1" style="64" customWidth="1"/>
    <col min="1295" max="1295" width="10.44140625" style="64" bestFit="1" customWidth="1"/>
    <col min="1296" max="1296" width="1" style="64" customWidth="1"/>
    <col min="1297" max="1297" width="10.44140625" style="64" bestFit="1" customWidth="1"/>
    <col min="1298" max="1298" width="1" style="64" customWidth="1"/>
    <col min="1299" max="1299" width="8.44140625" style="64" bestFit="1" customWidth="1"/>
    <col min="1300" max="1300" width="1" style="64" customWidth="1"/>
    <col min="1301" max="1301" width="11.44140625" style="64" bestFit="1" customWidth="1"/>
    <col min="1302" max="1302" width="11" style="64" bestFit="1" customWidth="1"/>
    <col min="1303" max="1306" width="15" style="64" customWidth="1"/>
    <col min="1307" max="1307" width="13" style="64" customWidth="1"/>
    <col min="1308" max="1308" width="15" style="64" customWidth="1"/>
    <col min="1309" max="1536" width="9.109375" style="64"/>
    <col min="1537" max="1537" width="8.88671875" style="64" customWidth="1"/>
    <col min="1538" max="1538" width="1" style="64" customWidth="1"/>
    <col min="1539" max="1539" width="11.44140625" style="64" bestFit="1" customWidth="1"/>
    <col min="1540" max="1540" width="1" style="64" customWidth="1"/>
    <col min="1541" max="1541" width="12.88671875" style="64" bestFit="1" customWidth="1"/>
    <col min="1542" max="1542" width="1" style="64" customWidth="1"/>
    <col min="1543" max="1543" width="11" style="64" bestFit="1" customWidth="1"/>
    <col min="1544" max="1544" width="1" style="64" customWidth="1"/>
    <col min="1545" max="1545" width="8.44140625" style="64" bestFit="1" customWidth="1"/>
    <col min="1546" max="1546" width="2.109375" style="64" customWidth="1"/>
    <col min="1547" max="1547" width="9.88671875" style="64" bestFit="1" customWidth="1"/>
    <col min="1548" max="1548" width="1" style="64" customWidth="1"/>
    <col min="1549" max="1549" width="11" style="64" bestFit="1" customWidth="1"/>
    <col min="1550" max="1550" width="1" style="64" customWidth="1"/>
    <col min="1551" max="1551" width="10.44140625" style="64" bestFit="1" customWidth="1"/>
    <col min="1552" max="1552" width="1" style="64" customWidth="1"/>
    <col min="1553" max="1553" width="10.44140625" style="64" bestFit="1" customWidth="1"/>
    <col min="1554" max="1554" width="1" style="64" customWidth="1"/>
    <col min="1555" max="1555" width="8.44140625" style="64" bestFit="1" customWidth="1"/>
    <col min="1556" max="1556" width="1" style="64" customWidth="1"/>
    <col min="1557" max="1557" width="11.44140625" style="64" bestFit="1" customWidth="1"/>
    <col min="1558" max="1558" width="11" style="64" bestFit="1" customWidth="1"/>
    <col min="1559" max="1562" width="15" style="64" customWidth="1"/>
    <col min="1563" max="1563" width="13" style="64" customWidth="1"/>
    <col min="1564" max="1564" width="15" style="64" customWidth="1"/>
    <col min="1565" max="1792" width="9.109375" style="64"/>
    <col min="1793" max="1793" width="8.88671875" style="64" customWidth="1"/>
    <col min="1794" max="1794" width="1" style="64" customWidth="1"/>
    <col min="1795" max="1795" width="11.44140625" style="64" bestFit="1" customWidth="1"/>
    <col min="1796" max="1796" width="1" style="64" customWidth="1"/>
    <col min="1797" max="1797" width="12.88671875" style="64" bestFit="1" customWidth="1"/>
    <col min="1798" max="1798" width="1" style="64" customWidth="1"/>
    <col min="1799" max="1799" width="11" style="64" bestFit="1" customWidth="1"/>
    <col min="1800" max="1800" width="1" style="64" customWidth="1"/>
    <col min="1801" max="1801" width="8.44140625" style="64" bestFit="1" customWidth="1"/>
    <col min="1802" max="1802" width="2.109375" style="64" customWidth="1"/>
    <col min="1803" max="1803" width="9.88671875" style="64" bestFit="1" customWidth="1"/>
    <col min="1804" max="1804" width="1" style="64" customWidth="1"/>
    <col min="1805" max="1805" width="11" style="64" bestFit="1" customWidth="1"/>
    <col min="1806" max="1806" width="1" style="64" customWidth="1"/>
    <col min="1807" max="1807" width="10.44140625" style="64" bestFit="1" customWidth="1"/>
    <col min="1808" max="1808" width="1" style="64" customWidth="1"/>
    <col min="1809" max="1809" width="10.44140625" style="64" bestFit="1" customWidth="1"/>
    <col min="1810" max="1810" width="1" style="64" customWidth="1"/>
    <col min="1811" max="1811" width="8.44140625" style="64" bestFit="1" customWidth="1"/>
    <col min="1812" max="1812" width="1" style="64" customWidth="1"/>
    <col min="1813" max="1813" width="11.44140625" style="64" bestFit="1" customWidth="1"/>
    <col min="1814" max="1814" width="11" style="64" bestFit="1" customWidth="1"/>
    <col min="1815" max="1818" width="15" style="64" customWidth="1"/>
    <col min="1819" max="1819" width="13" style="64" customWidth="1"/>
    <col min="1820" max="1820" width="15" style="64" customWidth="1"/>
    <col min="1821" max="2048" width="9.109375" style="64"/>
    <col min="2049" max="2049" width="8.88671875" style="64" customWidth="1"/>
    <col min="2050" max="2050" width="1" style="64" customWidth="1"/>
    <col min="2051" max="2051" width="11.44140625" style="64" bestFit="1" customWidth="1"/>
    <col min="2052" max="2052" width="1" style="64" customWidth="1"/>
    <col min="2053" max="2053" width="12.88671875" style="64" bestFit="1" customWidth="1"/>
    <col min="2054" max="2054" width="1" style="64" customWidth="1"/>
    <col min="2055" max="2055" width="11" style="64" bestFit="1" customWidth="1"/>
    <col min="2056" max="2056" width="1" style="64" customWidth="1"/>
    <col min="2057" max="2057" width="8.44140625" style="64" bestFit="1" customWidth="1"/>
    <col min="2058" max="2058" width="2.109375" style="64" customWidth="1"/>
    <col min="2059" max="2059" width="9.88671875" style="64" bestFit="1" customWidth="1"/>
    <col min="2060" max="2060" width="1" style="64" customWidth="1"/>
    <col min="2061" max="2061" width="11" style="64" bestFit="1" customWidth="1"/>
    <col min="2062" max="2062" width="1" style="64" customWidth="1"/>
    <col min="2063" max="2063" width="10.44140625" style="64" bestFit="1" customWidth="1"/>
    <col min="2064" max="2064" width="1" style="64" customWidth="1"/>
    <col min="2065" max="2065" width="10.44140625" style="64" bestFit="1" customWidth="1"/>
    <col min="2066" max="2066" width="1" style="64" customWidth="1"/>
    <col min="2067" max="2067" width="8.44140625" style="64" bestFit="1" customWidth="1"/>
    <col min="2068" max="2068" width="1" style="64" customWidth="1"/>
    <col min="2069" max="2069" width="11.44140625" style="64" bestFit="1" customWidth="1"/>
    <col min="2070" max="2070" width="11" style="64" bestFit="1" customWidth="1"/>
    <col min="2071" max="2074" width="15" style="64" customWidth="1"/>
    <col min="2075" max="2075" width="13" style="64" customWidth="1"/>
    <col min="2076" max="2076" width="15" style="64" customWidth="1"/>
    <col min="2077" max="2304" width="9.109375" style="64"/>
    <col min="2305" max="2305" width="8.88671875" style="64" customWidth="1"/>
    <col min="2306" max="2306" width="1" style="64" customWidth="1"/>
    <col min="2307" max="2307" width="11.44140625" style="64" bestFit="1" customWidth="1"/>
    <col min="2308" max="2308" width="1" style="64" customWidth="1"/>
    <col min="2309" max="2309" width="12.88671875" style="64" bestFit="1" customWidth="1"/>
    <col min="2310" max="2310" width="1" style="64" customWidth="1"/>
    <col min="2311" max="2311" width="11" style="64" bestFit="1" customWidth="1"/>
    <col min="2312" max="2312" width="1" style="64" customWidth="1"/>
    <col min="2313" max="2313" width="8.44140625" style="64" bestFit="1" customWidth="1"/>
    <col min="2314" max="2314" width="2.109375" style="64" customWidth="1"/>
    <col min="2315" max="2315" width="9.88671875" style="64" bestFit="1" customWidth="1"/>
    <col min="2316" max="2316" width="1" style="64" customWidth="1"/>
    <col min="2317" max="2317" width="11" style="64" bestFit="1" customWidth="1"/>
    <col min="2318" max="2318" width="1" style="64" customWidth="1"/>
    <col min="2319" max="2319" width="10.44140625" style="64" bestFit="1" customWidth="1"/>
    <col min="2320" max="2320" width="1" style="64" customWidth="1"/>
    <col min="2321" max="2321" width="10.44140625" style="64" bestFit="1" customWidth="1"/>
    <col min="2322" max="2322" width="1" style="64" customWidth="1"/>
    <col min="2323" max="2323" width="8.44140625" style="64" bestFit="1" customWidth="1"/>
    <col min="2324" max="2324" width="1" style="64" customWidth="1"/>
    <col min="2325" max="2325" width="11.44140625" style="64" bestFit="1" customWidth="1"/>
    <col min="2326" max="2326" width="11" style="64" bestFit="1" customWidth="1"/>
    <col min="2327" max="2330" width="15" style="64" customWidth="1"/>
    <col min="2331" max="2331" width="13" style="64" customWidth="1"/>
    <col min="2332" max="2332" width="15" style="64" customWidth="1"/>
    <col min="2333" max="2560" width="9.109375" style="64"/>
    <col min="2561" max="2561" width="8.88671875" style="64" customWidth="1"/>
    <col min="2562" max="2562" width="1" style="64" customWidth="1"/>
    <col min="2563" max="2563" width="11.44140625" style="64" bestFit="1" customWidth="1"/>
    <col min="2564" max="2564" width="1" style="64" customWidth="1"/>
    <col min="2565" max="2565" width="12.88671875" style="64" bestFit="1" customWidth="1"/>
    <col min="2566" max="2566" width="1" style="64" customWidth="1"/>
    <col min="2567" max="2567" width="11" style="64" bestFit="1" customWidth="1"/>
    <col min="2568" max="2568" width="1" style="64" customWidth="1"/>
    <col min="2569" max="2569" width="8.44140625" style="64" bestFit="1" customWidth="1"/>
    <col min="2570" max="2570" width="2.109375" style="64" customWidth="1"/>
    <col min="2571" max="2571" width="9.88671875" style="64" bestFit="1" customWidth="1"/>
    <col min="2572" max="2572" width="1" style="64" customWidth="1"/>
    <col min="2573" max="2573" width="11" style="64" bestFit="1" customWidth="1"/>
    <col min="2574" max="2574" width="1" style="64" customWidth="1"/>
    <col min="2575" max="2575" width="10.44140625" style="64" bestFit="1" customWidth="1"/>
    <col min="2576" max="2576" width="1" style="64" customWidth="1"/>
    <col min="2577" max="2577" width="10.44140625" style="64" bestFit="1" customWidth="1"/>
    <col min="2578" max="2578" width="1" style="64" customWidth="1"/>
    <col min="2579" max="2579" width="8.44140625" style="64" bestFit="1" customWidth="1"/>
    <col min="2580" max="2580" width="1" style="64" customWidth="1"/>
    <col min="2581" max="2581" width="11.44140625" style="64" bestFit="1" customWidth="1"/>
    <col min="2582" max="2582" width="11" style="64" bestFit="1" customWidth="1"/>
    <col min="2583" max="2586" width="15" style="64" customWidth="1"/>
    <col min="2587" max="2587" width="13" style="64" customWidth="1"/>
    <col min="2588" max="2588" width="15" style="64" customWidth="1"/>
    <col min="2589" max="2816" width="9.109375" style="64"/>
    <col min="2817" max="2817" width="8.88671875" style="64" customWidth="1"/>
    <col min="2818" max="2818" width="1" style="64" customWidth="1"/>
    <col min="2819" max="2819" width="11.44140625" style="64" bestFit="1" customWidth="1"/>
    <col min="2820" max="2820" width="1" style="64" customWidth="1"/>
    <col min="2821" max="2821" width="12.88671875" style="64" bestFit="1" customWidth="1"/>
    <col min="2822" max="2822" width="1" style="64" customWidth="1"/>
    <col min="2823" max="2823" width="11" style="64" bestFit="1" customWidth="1"/>
    <col min="2824" max="2824" width="1" style="64" customWidth="1"/>
    <col min="2825" max="2825" width="8.44140625" style="64" bestFit="1" customWidth="1"/>
    <col min="2826" max="2826" width="2.109375" style="64" customWidth="1"/>
    <col min="2827" max="2827" width="9.88671875" style="64" bestFit="1" customWidth="1"/>
    <col min="2828" max="2828" width="1" style="64" customWidth="1"/>
    <col min="2829" max="2829" width="11" style="64" bestFit="1" customWidth="1"/>
    <col min="2830" max="2830" width="1" style="64" customWidth="1"/>
    <col min="2831" max="2831" width="10.44140625" style="64" bestFit="1" customWidth="1"/>
    <col min="2832" max="2832" width="1" style="64" customWidth="1"/>
    <col min="2833" max="2833" width="10.44140625" style="64" bestFit="1" customWidth="1"/>
    <col min="2834" max="2834" width="1" style="64" customWidth="1"/>
    <col min="2835" max="2835" width="8.44140625" style="64" bestFit="1" customWidth="1"/>
    <col min="2836" max="2836" width="1" style="64" customWidth="1"/>
    <col min="2837" max="2837" width="11.44140625" style="64" bestFit="1" customWidth="1"/>
    <col min="2838" max="2838" width="11" style="64" bestFit="1" customWidth="1"/>
    <col min="2839" max="2842" width="15" style="64" customWidth="1"/>
    <col min="2843" max="2843" width="13" style="64" customWidth="1"/>
    <col min="2844" max="2844" width="15" style="64" customWidth="1"/>
    <col min="2845" max="3072" width="9.109375" style="64"/>
    <col min="3073" max="3073" width="8.88671875" style="64" customWidth="1"/>
    <col min="3074" max="3074" width="1" style="64" customWidth="1"/>
    <col min="3075" max="3075" width="11.44140625" style="64" bestFit="1" customWidth="1"/>
    <col min="3076" max="3076" width="1" style="64" customWidth="1"/>
    <col min="3077" max="3077" width="12.88671875" style="64" bestFit="1" customWidth="1"/>
    <col min="3078" max="3078" width="1" style="64" customWidth="1"/>
    <col min="3079" max="3079" width="11" style="64" bestFit="1" customWidth="1"/>
    <col min="3080" max="3080" width="1" style="64" customWidth="1"/>
    <col min="3081" max="3081" width="8.44140625" style="64" bestFit="1" customWidth="1"/>
    <col min="3082" max="3082" width="2.109375" style="64" customWidth="1"/>
    <col min="3083" max="3083" width="9.88671875" style="64" bestFit="1" customWidth="1"/>
    <col min="3084" max="3084" width="1" style="64" customWidth="1"/>
    <col min="3085" max="3085" width="11" style="64" bestFit="1" customWidth="1"/>
    <col min="3086" max="3086" width="1" style="64" customWidth="1"/>
    <col min="3087" max="3087" width="10.44140625" style="64" bestFit="1" customWidth="1"/>
    <col min="3088" max="3088" width="1" style="64" customWidth="1"/>
    <col min="3089" max="3089" width="10.44140625" style="64" bestFit="1" customWidth="1"/>
    <col min="3090" max="3090" width="1" style="64" customWidth="1"/>
    <col min="3091" max="3091" width="8.44140625" style="64" bestFit="1" customWidth="1"/>
    <col min="3092" max="3092" width="1" style="64" customWidth="1"/>
    <col min="3093" max="3093" width="11.44140625" style="64" bestFit="1" customWidth="1"/>
    <col min="3094" max="3094" width="11" style="64" bestFit="1" customWidth="1"/>
    <col min="3095" max="3098" width="15" style="64" customWidth="1"/>
    <col min="3099" max="3099" width="13" style="64" customWidth="1"/>
    <col min="3100" max="3100" width="15" style="64" customWidth="1"/>
    <col min="3101" max="3328" width="9.109375" style="64"/>
    <col min="3329" max="3329" width="8.88671875" style="64" customWidth="1"/>
    <col min="3330" max="3330" width="1" style="64" customWidth="1"/>
    <col min="3331" max="3331" width="11.44140625" style="64" bestFit="1" customWidth="1"/>
    <col min="3332" max="3332" width="1" style="64" customWidth="1"/>
    <col min="3333" max="3333" width="12.88671875" style="64" bestFit="1" customWidth="1"/>
    <col min="3334" max="3334" width="1" style="64" customWidth="1"/>
    <col min="3335" max="3335" width="11" style="64" bestFit="1" customWidth="1"/>
    <col min="3336" max="3336" width="1" style="64" customWidth="1"/>
    <col min="3337" max="3337" width="8.44140625" style="64" bestFit="1" customWidth="1"/>
    <col min="3338" max="3338" width="2.109375" style="64" customWidth="1"/>
    <col min="3339" max="3339" width="9.88671875" style="64" bestFit="1" customWidth="1"/>
    <col min="3340" max="3340" width="1" style="64" customWidth="1"/>
    <col min="3341" max="3341" width="11" style="64" bestFit="1" customWidth="1"/>
    <col min="3342" max="3342" width="1" style="64" customWidth="1"/>
    <col min="3343" max="3343" width="10.44140625" style="64" bestFit="1" customWidth="1"/>
    <col min="3344" max="3344" width="1" style="64" customWidth="1"/>
    <col min="3345" max="3345" width="10.44140625" style="64" bestFit="1" customWidth="1"/>
    <col min="3346" max="3346" width="1" style="64" customWidth="1"/>
    <col min="3347" max="3347" width="8.44140625" style="64" bestFit="1" customWidth="1"/>
    <col min="3348" max="3348" width="1" style="64" customWidth="1"/>
    <col min="3349" max="3349" width="11.44140625" style="64" bestFit="1" customWidth="1"/>
    <col min="3350" max="3350" width="11" style="64" bestFit="1" customWidth="1"/>
    <col min="3351" max="3354" width="15" style="64" customWidth="1"/>
    <col min="3355" max="3355" width="13" style="64" customWidth="1"/>
    <col min="3356" max="3356" width="15" style="64" customWidth="1"/>
    <col min="3357" max="3584" width="9.109375" style="64"/>
    <col min="3585" max="3585" width="8.88671875" style="64" customWidth="1"/>
    <col min="3586" max="3586" width="1" style="64" customWidth="1"/>
    <col min="3587" max="3587" width="11.44140625" style="64" bestFit="1" customWidth="1"/>
    <col min="3588" max="3588" width="1" style="64" customWidth="1"/>
    <col min="3589" max="3589" width="12.88671875" style="64" bestFit="1" customWidth="1"/>
    <col min="3590" max="3590" width="1" style="64" customWidth="1"/>
    <col min="3591" max="3591" width="11" style="64" bestFit="1" customWidth="1"/>
    <col min="3592" max="3592" width="1" style="64" customWidth="1"/>
    <col min="3593" max="3593" width="8.44140625" style="64" bestFit="1" customWidth="1"/>
    <col min="3594" max="3594" width="2.109375" style="64" customWidth="1"/>
    <col min="3595" max="3595" width="9.88671875" style="64" bestFit="1" customWidth="1"/>
    <col min="3596" max="3596" width="1" style="64" customWidth="1"/>
    <col min="3597" max="3597" width="11" style="64" bestFit="1" customWidth="1"/>
    <col min="3598" max="3598" width="1" style="64" customWidth="1"/>
    <col min="3599" max="3599" width="10.44140625" style="64" bestFit="1" customWidth="1"/>
    <col min="3600" max="3600" width="1" style="64" customWidth="1"/>
    <col min="3601" max="3601" width="10.44140625" style="64" bestFit="1" customWidth="1"/>
    <col min="3602" max="3602" width="1" style="64" customWidth="1"/>
    <col min="3603" max="3603" width="8.44140625" style="64" bestFit="1" customWidth="1"/>
    <col min="3604" max="3604" width="1" style="64" customWidth="1"/>
    <col min="3605" max="3605" width="11.44140625" style="64" bestFit="1" customWidth="1"/>
    <col min="3606" max="3606" width="11" style="64" bestFit="1" customWidth="1"/>
    <col min="3607" max="3610" width="15" style="64" customWidth="1"/>
    <col min="3611" max="3611" width="13" style="64" customWidth="1"/>
    <col min="3612" max="3612" width="15" style="64" customWidth="1"/>
    <col min="3613" max="3840" width="9.109375" style="64"/>
    <col min="3841" max="3841" width="8.88671875" style="64" customWidth="1"/>
    <col min="3842" max="3842" width="1" style="64" customWidth="1"/>
    <col min="3843" max="3843" width="11.44140625" style="64" bestFit="1" customWidth="1"/>
    <col min="3844" max="3844" width="1" style="64" customWidth="1"/>
    <col min="3845" max="3845" width="12.88671875" style="64" bestFit="1" customWidth="1"/>
    <col min="3846" max="3846" width="1" style="64" customWidth="1"/>
    <col min="3847" max="3847" width="11" style="64" bestFit="1" customWidth="1"/>
    <col min="3848" max="3848" width="1" style="64" customWidth="1"/>
    <col min="3849" max="3849" width="8.44140625" style="64" bestFit="1" customWidth="1"/>
    <col min="3850" max="3850" width="2.109375" style="64" customWidth="1"/>
    <col min="3851" max="3851" width="9.88671875" style="64" bestFit="1" customWidth="1"/>
    <col min="3852" max="3852" width="1" style="64" customWidth="1"/>
    <col min="3853" max="3853" width="11" style="64" bestFit="1" customWidth="1"/>
    <col min="3854" max="3854" width="1" style="64" customWidth="1"/>
    <col min="3855" max="3855" width="10.44140625" style="64" bestFit="1" customWidth="1"/>
    <col min="3856" max="3856" width="1" style="64" customWidth="1"/>
    <col min="3857" max="3857" width="10.44140625" style="64" bestFit="1" customWidth="1"/>
    <col min="3858" max="3858" width="1" style="64" customWidth="1"/>
    <col min="3859" max="3859" width="8.44140625" style="64" bestFit="1" customWidth="1"/>
    <col min="3860" max="3860" width="1" style="64" customWidth="1"/>
    <col min="3861" max="3861" width="11.44140625" style="64" bestFit="1" customWidth="1"/>
    <col min="3862" max="3862" width="11" style="64" bestFit="1" customWidth="1"/>
    <col min="3863" max="3866" width="15" style="64" customWidth="1"/>
    <col min="3867" max="3867" width="13" style="64" customWidth="1"/>
    <col min="3868" max="3868" width="15" style="64" customWidth="1"/>
    <col min="3869" max="4096" width="9.109375" style="64"/>
    <col min="4097" max="4097" width="8.88671875" style="64" customWidth="1"/>
    <col min="4098" max="4098" width="1" style="64" customWidth="1"/>
    <col min="4099" max="4099" width="11.44140625" style="64" bestFit="1" customWidth="1"/>
    <col min="4100" max="4100" width="1" style="64" customWidth="1"/>
    <col min="4101" max="4101" width="12.88671875" style="64" bestFit="1" customWidth="1"/>
    <col min="4102" max="4102" width="1" style="64" customWidth="1"/>
    <col min="4103" max="4103" width="11" style="64" bestFit="1" customWidth="1"/>
    <col min="4104" max="4104" width="1" style="64" customWidth="1"/>
    <col min="4105" max="4105" width="8.44140625" style="64" bestFit="1" customWidth="1"/>
    <col min="4106" max="4106" width="2.109375" style="64" customWidth="1"/>
    <col min="4107" max="4107" width="9.88671875" style="64" bestFit="1" customWidth="1"/>
    <col min="4108" max="4108" width="1" style="64" customWidth="1"/>
    <col min="4109" max="4109" width="11" style="64" bestFit="1" customWidth="1"/>
    <col min="4110" max="4110" width="1" style="64" customWidth="1"/>
    <col min="4111" max="4111" width="10.44140625" style="64" bestFit="1" customWidth="1"/>
    <col min="4112" max="4112" width="1" style="64" customWidth="1"/>
    <col min="4113" max="4113" width="10.44140625" style="64" bestFit="1" customWidth="1"/>
    <col min="4114" max="4114" width="1" style="64" customWidth="1"/>
    <col min="4115" max="4115" width="8.44140625" style="64" bestFit="1" customWidth="1"/>
    <col min="4116" max="4116" width="1" style="64" customWidth="1"/>
    <col min="4117" max="4117" width="11.44140625" style="64" bestFit="1" customWidth="1"/>
    <col min="4118" max="4118" width="11" style="64" bestFit="1" customWidth="1"/>
    <col min="4119" max="4122" width="15" style="64" customWidth="1"/>
    <col min="4123" max="4123" width="13" style="64" customWidth="1"/>
    <col min="4124" max="4124" width="15" style="64" customWidth="1"/>
    <col min="4125" max="4352" width="9.109375" style="64"/>
    <col min="4353" max="4353" width="8.88671875" style="64" customWidth="1"/>
    <col min="4354" max="4354" width="1" style="64" customWidth="1"/>
    <col min="4355" max="4355" width="11.44140625" style="64" bestFit="1" customWidth="1"/>
    <col min="4356" max="4356" width="1" style="64" customWidth="1"/>
    <col min="4357" max="4357" width="12.88671875" style="64" bestFit="1" customWidth="1"/>
    <col min="4358" max="4358" width="1" style="64" customWidth="1"/>
    <col min="4359" max="4359" width="11" style="64" bestFit="1" customWidth="1"/>
    <col min="4360" max="4360" width="1" style="64" customWidth="1"/>
    <col min="4361" max="4361" width="8.44140625" style="64" bestFit="1" customWidth="1"/>
    <col min="4362" max="4362" width="2.109375" style="64" customWidth="1"/>
    <col min="4363" max="4363" width="9.88671875" style="64" bestFit="1" customWidth="1"/>
    <col min="4364" max="4364" width="1" style="64" customWidth="1"/>
    <col min="4365" max="4365" width="11" style="64" bestFit="1" customWidth="1"/>
    <col min="4366" max="4366" width="1" style="64" customWidth="1"/>
    <col min="4367" max="4367" width="10.44140625" style="64" bestFit="1" customWidth="1"/>
    <col min="4368" max="4368" width="1" style="64" customWidth="1"/>
    <col min="4369" max="4369" width="10.44140625" style="64" bestFit="1" customWidth="1"/>
    <col min="4370" max="4370" width="1" style="64" customWidth="1"/>
    <col min="4371" max="4371" width="8.44140625" style="64" bestFit="1" customWidth="1"/>
    <col min="4372" max="4372" width="1" style="64" customWidth="1"/>
    <col min="4373" max="4373" width="11.44140625" style="64" bestFit="1" customWidth="1"/>
    <col min="4374" max="4374" width="11" style="64" bestFit="1" customWidth="1"/>
    <col min="4375" max="4378" width="15" style="64" customWidth="1"/>
    <col min="4379" max="4379" width="13" style="64" customWidth="1"/>
    <col min="4380" max="4380" width="15" style="64" customWidth="1"/>
    <col min="4381" max="4608" width="9.109375" style="64"/>
    <col min="4609" max="4609" width="8.88671875" style="64" customWidth="1"/>
    <col min="4610" max="4610" width="1" style="64" customWidth="1"/>
    <col min="4611" max="4611" width="11.44140625" style="64" bestFit="1" customWidth="1"/>
    <col min="4612" max="4612" width="1" style="64" customWidth="1"/>
    <col min="4613" max="4613" width="12.88671875" style="64" bestFit="1" customWidth="1"/>
    <col min="4614" max="4614" width="1" style="64" customWidth="1"/>
    <col min="4615" max="4615" width="11" style="64" bestFit="1" customWidth="1"/>
    <col min="4616" max="4616" width="1" style="64" customWidth="1"/>
    <col min="4617" max="4617" width="8.44140625" style="64" bestFit="1" customWidth="1"/>
    <col min="4618" max="4618" width="2.109375" style="64" customWidth="1"/>
    <col min="4619" max="4619" width="9.88671875" style="64" bestFit="1" customWidth="1"/>
    <col min="4620" max="4620" width="1" style="64" customWidth="1"/>
    <col min="4621" max="4621" width="11" style="64" bestFit="1" customWidth="1"/>
    <col min="4622" max="4622" width="1" style="64" customWidth="1"/>
    <col min="4623" max="4623" width="10.44140625" style="64" bestFit="1" customWidth="1"/>
    <col min="4624" max="4624" width="1" style="64" customWidth="1"/>
    <col min="4625" max="4625" width="10.44140625" style="64" bestFit="1" customWidth="1"/>
    <col min="4626" max="4626" width="1" style="64" customWidth="1"/>
    <col min="4627" max="4627" width="8.44140625" style="64" bestFit="1" customWidth="1"/>
    <col min="4628" max="4628" width="1" style="64" customWidth="1"/>
    <col min="4629" max="4629" width="11.44140625" style="64" bestFit="1" customWidth="1"/>
    <col min="4630" max="4630" width="11" style="64" bestFit="1" customWidth="1"/>
    <col min="4631" max="4634" width="15" style="64" customWidth="1"/>
    <col min="4635" max="4635" width="13" style="64" customWidth="1"/>
    <col min="4636" max="4636" width="15" style="64" customWidth="1"/>
    <col min="4637" max="4864" width="9.109375" style="64"/>
    <col min="4865" max="4865" width="8.88671875" style="64" customWidth="1"/>
    <col min="4866" max="4866" width="1" style="64" customWidth="1"/>
    <col min="4867" max="4867" width="11.44140625" style="64" bestFit="1" customWidth="1"/>
    <col min="4868" max="4868" width="1" style="64" customWidth="1"/>
    <col min="4869" max="4869" width="12.88671875" style="64" bestFit="1" customWidth="1"/>
    <col min="4870" max="4870" width="1" style="64" customWidth="1"/>
    <col min="4871" max="4871" width="11" style="64" bestFit="1" customWidth="1"/>
    <col min="4872" max="4872" width="1" style="64" customWidth="1"/>
    <col min="4873" max="4873" width="8.44140625" style="64" bestFit="1" customWidth="1"/>
    <col min="4874" max="4874" width="2.109375" style="64" customWidth="1"/>
    <col min="4875" max="4875" width="9.88671875" style="64" bestFit="1" customWidth="1"/>
    <col min="4876" max="4876" width="1" style="64" customWidth="1"/>
    <col min="4877" max="4877" width="11" style="64" bestFit="1" customWidth="1"/>
    <col min="4878" max="4878" width="1" style="64" customWidth="1"/>
    <col min="4879" max="4879" width="10.44140625" style="64" bestFit="1" customWidth="1"/>
    <col min="4880" max="4880" width="1" style="64" customWidth="1"/>
    <col min="4881" max="4881" width="10.44140625" style="64" bestFit="1" customWidth="1"/>
    <col min="4882" max="4882" width="1" style="64" customWidth="1"/>
    <col min="4883" max="4883" width="8.44140625" style="64" bestFit="1" customWidth="1"/>
    <col min="4884" max="4884" width="1" style="64" customWidth="1"/>
    <col min="4885" max="4885" width="11.44140625" style="64" bestFit="1" customWidth="1"/>
    <col min="4886" max="4886" width="11" style="64" bestFit="1" customWidth="1"/>
    <col min="4887" max="4890" width="15" style="64" customWidth="1"/>
    <col min="4891" max="4891" width="13" style="64" customWidth="1"/>
    <col min="4892" max="4892" width="15" style="64" customWidth="1"/>
    <col min="4893" max="5120" width="9.109375" style="64"/>
    <col min="5121" max="5121" width="8.88671875" style="64" customWidth="1"/>
    <col min="5122" max="5122" width="1" style="64" customWidth="1"/>
    <col min="5123" max="5123" width="11.44140625" style="64" bestFit="1" customWidth="1"/>
    <col min="5124" max="5124" width="1" style="64" customWidth="1"/>
    <col min="5125" max="5125" width="12.88671875" style="64" bestFit="1" customWidth="1"/>
    <col min="5126" max="5126" width="1" style="64" customWidth="1"/>
    <col min="5127" max="5127" width="11" style="64" bestFit="1" customWidth="1"/>
    <col min="5128" max="5128" width="1" style="64" customWidth="1"/>
    <col min="5129" max="5129" width="8.44140625" style="64" bestFit="1" customWidth="1"/>
    <col min="5130" max="5130" width="2.109375" style="64" customWidth="1"/>
    <col min="5131" max="5131" width="9.88671875" style="64" bestFit="1" customWidth="1"/>
    <col min="5132" max="5132" width="1" style="64" customWidth="1"/>
    <col min="5133" max="5133" width="11" style="64" bestFit="1" customWidth="1"/>
    <col min="5134" max="5134" width="1" style="64" customWidth="1"/>
    <col min="5135" max="5135" width="10.44140625" style="64" bestFit="1" customWidth="1"/>
    <col min="5136" max="5136" width="1" style="64" customWidth="1"/>
    <col min="5137" max="5137" width="10.44140625" style="64" bestFit="1" customWidth="1"/>
    <col min="5138" max="5138" width="1" style="64" customWidth="1"/>
    <col min="5139" max="5139" width="8.44140625" style="64" bestFit="1" customWidth="1"/>
    <col min="5140" max="5140" width="1" style="64" customWidth="1"/>
    <col min="5141" max="5141" width="11.44140625" style="64" bestFit="1" customWidth="1"/>
    <col min="5142" max="5142" width="11" style="64" bestFit="1" customWidth="1"/>
    <col min="5143" max="5146" width="15" style="64" customWidth="1"/>
    <col min="5147" max="5147" width="13" style="64" customWidth="1"/>
    <col min="5148" max="5148" width="15" style="64" customWidth="1"/>
    <col min="5149" max="5376" width="9.109375" style="64"/>
    <col min="5377" max="5377" width="8.88671875" style="64" customWidth="1"/>
    <col min="5378" max="5378" width="1" style="64" customWidth="1"/>
    <col min="5379" max="5379" width="11.44140625" style="64" bestFit="1" customWidth="1"/>
    <col min="5380" max="5380" width="1" style="64" customWidth="1"/>
    <col min="5381" max="5381" width="12.88671875" style="64" bestFit="1" customWidth="1"/>
    <col min="5382" max="5382" width="1" style="64" customWidth="1"/>
    <col min="5383" max="5383" width="11" style="64" bestFit="1" customWidth="1"/>
    <col min="5384" max="5384" width="1" style="64" customWidth="1"/>
    <col min="5385" max="5385" width="8.44140625" style="64" bestFit="1" customWidth="1"/>
    <col min="5386" max="5386" width="2.109375" style="64" customWidth="1"/>
    <col min="5387" max="5387" width="9.88671875" style="64" bestFit="1" customWidth="1"/>
    <col min="5388" max="5388" width="1" style="64" customWidth="1"/>
    <col min="5389" max="5389" width="11" style="64" bestFit="1" customWidth="1"/>
    <col min="5390" max="5390" width="1" style="64" customWidth="1"/>
    <col min="5391" max="5391" width="10.44140625" style="64" bestFit="1" customWidth="1"/>
    <col min="5392" max="5392" width="1" style="64" customWidth="1"/>
    <col min="5393" max="5393" width="10.44140625" style="64" bestFit="1" customWidth="1"/>
    <col min="5394" max="5394" width="1" style="64" customWidth="1"/>
    <col min="5395" max="5395" width="8.44140625" style="64" bestFit="1" customWidth="1"/>
    <col min="5396" max="5396" width="1" style="64" customWidth="1"/>
    <col min="5397" max="5397" width="11.44140625" style="64" bestFit="1" customWidth="1"/>
    <col min="5398" max="5398" width="11" style="64" bestFit="1" customWidth="1"/>
    <col min="5399" max="5402" width="15" style="64" customWidth="1"/>
    <col min="5403" max="5403" width="13" style="64" customWidth="1"/>
    <col min="5404" max="5404" width="15" style="64" customWidth="1"/>
    <col min="5405" max="5632" width="9.109375" style="64"/>
    <col min="5633" max="5633" width="8.88671875" style="64" customWidth="1"/>
    <col min="5634" max="5634" width="1" style="64" customWidth="1"/>
    <col min="5635" max="5635" width="11.44140625" style="64" bestFit="1" customWidth="1"/>
    <col min="5636" max="5636" width="1" style="64" customWidth="1"/>
    <col min="5637" max="5637" width="12.88671875" style="64" bestFit="1" customWidth="1"/>
    <col min="5638" max="5638" width="1" style="64" customWidth="1"/>
    <col min="5639" max="5639" width="11" style="64" bestFit="1" customWidth="1"/>
    <col min="5640" max="5640" width="1" style="64" customWidth="1"/>
    <col min="5641" max="5641" width="8.44140625" style="64" bestFit="1" customWidth="1"/>
    <col min="5642" max="5642" width="2.109375" style="64" customWidth="1"/>
    <col min="5643" max="5643" width="9.88671875" style="64" bestFit="1" customWidth="1"/>
    <col min="5644" max="5644" width="1" style="64" customWidth="1"/>
    <col min="5645" max="5645" width="11" style="64" bestFit="1" customWidth="1"/>
    <col min="5646" max="5646" width="1" style="64" customWidth="1"/>
    <col min="5647" max="5647" width="10.44140625" style="64" bestFit="1" customWidth="1"/>
    <col min="5648" max="5648" width="1" style="64" customWidth="1"/>
    <col min="5649" max="5649" width="10.44140625" style="64" bestFit="1" customWidth="1"/>
    <col min="5650" max="5650" width="1" style="64" customWidth="1"/>
    <col min="5651" max="5651" width="8.44140625" style="64" bestFit="1" customWidth="1"/>
    <col min="5652" max="5652" width="1" style="64" customWidth="1"/>
    <col min="5653" max="5653" width="11.44140625" style="64" bestFit="1" customWidth="1"/>
    <col min="5654" max="5654" width="11" style="64" bestFit="1" customWidth="1"/>
    <col min="5655" max="5658" width="15" style="64" customWidth="1"/>
    <col min="5659" max="5659" width="13" style="64" customWidth="1"/>
    <col min="5660" max="5660" width="15" style="64" customWidth="1"/>
    <col min="5661" max="5888" width="9.109375" style="64"/>
    <col min="5889" max="5889" width="8.88671875" style="64" customWidth="1"/>
    <col min="5890" max="5890" width="1" style="64" customWidth="1"/>
    <col min="5891" max="5891" width="11.44140625" style="64" bestFit="1" customWidth="1"/>
    <col min="5892" max="5892" width="1" style="64" customWidth="1"/>
    <col min="5893" max="5893" width="12.88671875" style="64" bestFit="1" customWidth="1"/>
    <col min="5894" max="5894" width="1" style="64" customWidth="1"/>
    <col min="5895" max="5895" width="11" style="64" bestFit="1" customWidth="1"/>
    <col min="5896" max="5896" width="1" style="64" customWidth="1"/>
    <col min="5897" max="5897" width="8.44140625" style="64" bestFit="1" customWidth="1"/>
    <col min="5898" max="5898" width="2.109375" style="64" customWidth="1"/>
    <col min="5899" max="5899" width="9.88671875" style="64" bestFit="1" customWidth="1"/>
    <col min="5900" max="5900" width="1" style="64" customWidth="1"/>
    <col min="5901" max="5901" width="11" style="64" bestFit="1" customWidth="1"/>
    <col min="5902" max="5902" width="1" style="64" customWidth="1"/>
    <col min="5903" max="5903" width="10.44140625" style="64" bestFit="1" customWidth="1"/>
    <col min="5904" max="5904" width="1" style="64" customWidth="1"/>
    <col min="5905" max="5905" width="10.44140625" style="64" bestFit="1" customWidth="1"/>
    <col min="5906" max="5906" width="1" style="64" customWidth="1"/>
    <col min="5907" max="5907" width="8.44140625" style="64" bestFit="1" customWidth="1"/>
    <col min="5908" max="5908" width="1" style="64" customWidth="1"/>
    <col min="5909" max="5909" width="11.44140625" style="64" bestFit="1" customWidth="1"/>
    <col min="5910" max="5910" width="11" style="64" bestFit="1" customWidth="1"/>
    <col min="5911" max="5914" width="15" style="64" customWidth="1"/>
    <col min="5915" max="5915" width="13" style="64" customWidth="1"/>
    <col min="5916" max="5916" width="15" style="64" customWidth="1"/>
    <col min="5917" max="6144" width="9.109375" style="64"/>
    <col min="6145" max="6145" width="8.88671875" style="64" customWidth="1"/>
    <col min="6146" max="6146" width="1" style="64" customWidth="1"/>
    <col min="6147" max="6147" width="11.44140625" style="64" bestFit="1" customWidth="1"/>
    <col min="6148" max="6148" width="1" style="64" customWidth="1"/>
    <col min="6149" max="6149" width="12.88671875" style="64" bestFit="1" customWidth="1"/>
    <col min="6150" max="6150" width="1" style="64" customWidth="1"/>
    <col min="6151" max="6151" width="11" style="64" bestFit="1" customWidth="1"/>
    <col min="6152" max="6152" width="1" style="64" customWidth="1"/>
    <col min="6153" max="6153" width="8.44140625" style="64" bestFit="1" customWidth="1"/>
    <col min="6154" max="6154" width="2.109375" style="64" customWidth="1"/>
    <col min="6155" max="6155" width="9.88671875" style="64" bestFit="1" customWidth="1"/>
    <col min="6156" max="6156" width="1" style="64" customWidth="1"/>
    <col min="6157" max="6157" width="11" style="64" bestFit="1" customWidth="1"/>
    <col min="6158" max="6158" width="1" style="64" customWidth="1"/>
    <col min="6159" max="6159" width="10.44140625" style="64" bestFit="1" customWidth="1"/>
    <col min="6160" max="6160" width="1" style="64" customWidth="1"/>
    <col min="6161" max="6161" width="10.44140625" style="64" bestFit="1" customWidth="1"/>
    <col min="6162" max="6162" width="1" style="64" customWidth="1"/>
    <col min="6163" max="6163" width="8.44140625" style="64" bestFit="1" customWidth="1"/>
    <col min="6164" max="6164" width="1" style="64" customWidth="1"/>
    <col min="6165" max="6165" width="11.44140625" style="64" bestFit="1" customWidth="1"/>
    <col min="6166" max="6166" width="11" style="64" bestFit="1" customWidth="1"/>
    <col min="6167" max="6170" width="15" style="64" customWidth="1"/>
    <col min="6171" max="6171" width="13" style="64" customWidth="1"/>
    <col min="6172" max="6172" width="15" style="64" customWidth="1"/>
    <col min="6173" max="6400" width="9.109375" style="64"/>
    <col min="6401" max="6401" width="8.88671875" style="64" customWidth="1"/>
    <col min="6402" max="6402" width="1" style="64" customWidth="1"/>
    <col min="6403" max="6403" width="11.44140625" style="64" bestFit="1" customWidth="1"/>
    <col min="6404" max="6404" width="1" style="64" customWidth="1"/>
    <col min="6405" max="6405" width="12.88671875" style="64" bestFit="1" customWidth="1"/>
    <col min="6406" max="6406" width="1" style="64" customWidth="1"/>
    <col min="6407" max="6407" width="11" style="64" bestFit="1" customWidth="1"/>
    <col min="6408" max="6408" width="1" style="64" customWidth="1"/>
    <col min="6409" max="6409" width="8.44140625" style="64" bestFit="1" customWidth="1"/>
    <col min="6410" max="6410" width="2.109375" style="64" customWidth="1"/>
    <col min="6411" max="6411" width="9.88671875" style="64" bestFit="1" customWidth="1"/>
    <col min="6412" max="6412" width="1" style="64" customWidth="1"/>
    <col min="6413" max="6413" width="11" style="64" bestFit="1" customWidth="1"/>
    <col min="6414" max="6414" width="1" style="64" customWidth="1"/>
    <col min="6415" max="6415" width="10.44140625" style="64" bestFit="1" customWidth="1"/>
    <col min="6416" max="6416" width="1" style="64" customWidth="1"/>
    <col min="6417" max="6417" width="10.44140625" style="64" bestFit="1" customWidth="1"/>
    <col min="6418" max="6418" width="1" style="64" customWidth="1"/>
    <col min="6419" max="6419" width="8.44140625" style="64" bestFit="1" customWidth="1"/>
    <col min="6420" max="6420" width="1" style="64" customWidth="1"/>
    <col min="6421" max="6421" width="11.44140625" style="64" bestFit="1" customWidth="1"/>
    <col min="6422" max="6422" width="11" style="64" bestFit="1" customWidth="1"/>
    <col min="6423" max="6426" width="15" style="64" customWidth="1"/>
    <col min="6427" max="6427" width="13" style="64" customWidth="1"/>
    <col min="6428" max="6428" width="15" style="64" customWidth="1"/>
    <col min="6429" max="6656" width="9.109375" style="64"/>
    <col min="6657" max="6657" width="8.88671875" style="64" customWidth="1"/>
    <col min="6658" max="6658" width="1" style="64" customWidth="1"/>
    <col min="6659" max="6659" width="11.44140625" style="64" bestFit="1" customWidth="1"/>
    <col min="6660" max="6660" width="1" style="64" customWidth="1"/>
    <col min="6661" max="6661" width="12.88671875" style="64" bestFit="1" customWidth="1"/>
    <col min="6662" max="6662" width="1" style="64" customWidth="1"/>
    <col min="6663" max="6663" width="11" style="64" bestFit="1" customWidth="1"/>
    <col min="6664" max="6664" width="1" style="64" customWidth="1"/>
    <col min="6665" max="6665" width="8.44140625" style="64" bestFit="1" customWidth="1"/>
    <col min="6666" max="6666" width="2.109375" style="64" customWidth="1"/>
    <col min="6667" max="6667" width="9.88671875" style="64" bestFit="1" customWidth="1"/>
    <col min="6668" max="6668" width="1" style="64" customWidth="1"/>
    <col min="6669" max="6669" width="11" style="64" bestFit="1" customWidth="1"/>
    <col min="6670" max="6670" width="1" style="64" customWidth="1"/>
    <col min="6671" max="6671" width="10.44140625" style="64" bestFit="1" customWidth="1"/>
    <col min="6672" max="6672" width="1" style="64" customWidth="1"/>
    <col min="6673" max="6673" width="10.44140625" style="64" bestFit="1" customWidth="1"/>
    <col min="6674" max="6674" width="1" style="64" customWidth="1"/>
    <col min="6675" max="6675" width="8.44140625" style="64" bestFit="1" customWidth="1"/>
    <col min="6676" max="6676" width="1" style="64" customWidth="1"/>
    <col min="6677" max="6677" width="11.44140625" style="64" bestFit="1" customWidth="1"/>
    <col min="6678" max="6678" width="11" style="64" bestFit="1" customWidth="1"/>
    <col min="6679" max="6682" width="15" style="64" customWidth="1"/>
    <col min="6683" max="6683" width="13" style="64" customWidth="1"/>
    <col min="6684" max="6684" width="15" style="64" customWidth="1"/>
    <col min="6685" max="6912" width="9.109375" style="64"/>
    <col min="6913" max="6913" width="8.88671875" style="64" customWidth="1"/>
    <col min="6914" max="6914" width="1" style="64" customWidth="1"/>
    <col min="6915" max="6915" width="11.44140625" style="64" bestFit="1" customWidth="1"/>
    <col min="6916" max="6916" width="1" style="64" customWidth="1"/>
    <col min="6917" max="6917" width="12.88671875" style="64" bestFit="1" customWidth="1"/>
    <col min="6918" max="6918" width="1" style="64" customWidth="1"/>
    <col min="6919" max="6919" width="11" style="64" bestFit="1" customWidth="1"/>
    <col min="6920" max="6920" width="1" style="64" customWidth="1"/>
    <col min="6921" max="6921" width="8.44140625" style="64" bestFit="1" customWidth="1"/>
    <col min="6922" max="6922" width="2.109375" style="64" customWidth="1"/>
    <col min="6923" max="6923" width="9.88671875" style="64" bestFit="1" customWidth="1"/>
    <col min="6924" max="6924" width="1" style="64" customWidth="1"/>
    <col min="6925" max="6925" width="11" style="64" bestFit="1" customWidth="1"/>
    <col min="6926" max="6926" width="1" style="64" customWidth="1"/>
    <col min="6927" max="6927" width="10.44140625" style="64" bestFit="1" customWidth="1"/>
    <col min="6928" max="6928" width="1" style="64" customWidth="1"/>
    <col min="6929" max="6929" width="10.44140625" style="64" bestFit="1" customWidth="1"/>
    <col min="6930" max="6930" width="1" style="64" customWidth="1"/>
    <col min="6931" max="6931" width="8.44140625" style="64" bestFit="1" customWidth="1"/>
    <col min="6932" max="6932" width="1" style="64" customWidth="1"/>
    <col min="6933" max="6933" width="11.44140625" style="64" bestFit="1" customWidth="1"/>
    <col min="6934" max="6934" width="11" style="64" bestFit="1" customWidth="1"/>
    <col min="6935" max="6938" width="15" style="64" customWidth="1"/>
    <col min="6939" max="6939" width="13" style="64" customWidth="1"/>
    <col min="6940" max="6940" width="15" style="64" customWidth="1"/>
    <col min="6941" max="7168" width="9.109375" style="64"/>
    <col min="7169" max="7169" width="8.88671875" style="64" customWidth="1"/>
    <col min="7170" max="7170" width="1" style="64" customWidth="1"/>
    <col min="7171" max="7171" width="11.44140625" style="64" bestFit="1" customWidth="1"/>
    <col min="7172" max="7172" width="1" style="64" customWidth="1"/>
    <col min="7173" max="7173" width="12.88671875" style="64" bestFit="1" customWidth="1"/>
    <col min="7174" max="7174" width="1" style="64" customWidth="1"/>
    <col min="7175" max="7175" width="11" style="64" bestFit="1" customWidth="1"/>
    <col min="7176" max="7176" width="1" style="64" customWidth="1"/>
    <col min="7177" max="7177" width="8.44140625" style="64" bestFit="1" customWidth="1"/>
    <col min="7178" max="7178" width="2.109375" style="64" customWidth="1"/>
    <col min="7179" max="7179" width="9.88671875" style="64" bestFit="1" customWidth="1"/>
    <col min="7180" max="7180" width="1" style="64" customWidth="1"/>
    <col min="7181" max="7181" width="11" style="64" bestFit="1" customWidth="1"/>
    <col min="7182" max="7182" width="1" style="64" customWidth="1"/>
    <col min="7183" max="7183" width="10.44140625" style="64" bestFit="1" customWidth="1"/>
    <col min="7184" max="7184" width="1" style="64" customWidth="1"/>
    <col min="7185" max="7185" width="10.44140625" style="64" bestFit="1" customWidth="1"/>
    <col min="7186" max="7186" width="1" style="64" customWidth="1"/>
    <col min="7187" max="7187" width="8.44140625" style="64" bestFit="1" customWidth="1"/>
    <col min="7188" max="7188" width="1" style="64" customWidth="1"/>
    <col min="7189" max="7189" width="11.44140625" style="64" bestFit="1" customWidth="1"/>
    <col min="7190" max="7190" width="11" style="64" bestFit="1" customWidth="1"/>
    <col min="7191" max="7194" width="15" style="64" customWidth="1"/>
    <col min="7195" max="7195" width="13" style="64" customWidth="1"/>
    <col min="7196" max="7196" width="15" style="64" customWidth="1"/>
    <col min="7197" max="7424" width="9.109375" style="64"/>
    <col min="7425" max="7425" width="8.88671875" style="64" customWidth="1"/>
    <col min="7426" max="7426" width="1" style="64" customWidth="1"/>
    <col min="7427" max="7427" width="11.44140625" style="64" bestFit="1" customWidth="1"/>
    <col min="7428" max="7428" width="1" style="64" customWidth="1"/>
    <col min="7429" max="7429" width="12.88671875" style="64" bestFit="1" customWidth="1"/>
    <col min="7430" max="7430" width="1" style="64" customWidth="1"/>
    <col min="7431" max="7431" width="11" style="64" bestFit="1" customWidth="1"/>
    <col min="7432" max="7432" width="1" style="64" customWidth="1"/>
    <col min="7433" max="7433" width="8.44140625" style="64" bestFit="1" customWidth="1"/>
    <col min="7434" max="7434" width="2.109375" style="64" customWidth="1"/>
    <col min="7435" max="7435" width="9.88671875" style="64" bestFit="1" customWidth="1"/>
    <col min="7436" max="7436" width="1" style="64" customWidth="1"/>
    <col min="7437" max="7437" width="11" style="64" bestFit="1" customWidth="1"/>
    <col min="7438" max="7438" width="1" style="64" customWidth="1"/>
    <col min="7439" max="7439" width="10.44140625" style="64" bestFit="1" customWidth="1"/>
    <col min="7440" max="7440" width="1" style="64" customWidth="1"/>
    <col min="7441" max="7441" width="10.44140625" style="64" bestFit="1" customWidth="1"/>
    <col min="7442" max="7442" width="1" style="64" customWidth="1"/>
    <col min="7443" max="7443" width="8.44140625" style="64" bestFit="1" customWidth="1"/>
    <col min="7444" max="7444" width="1" style="64" customWidth="1"/>
    <col min="7445" max="7445" width="11.44140625" style="64" bestFit="1" customWidth="1"/>
    <col min="7446" max="7446" width="11" style="64" bestFit="1" customWidth="1"/>
    <col min="7447" max="7450" width="15" style="64" customWidth="1"/>
    <col min="7451" max="7451" width="13" style="64" customWidth="1"/>
    <col min="7452" max="7452" width="15" style="64" customWidth="1"/>
    <col min="7453" max="7680" width="9.109375" style="64"/>
    <col min="7681" max="7681" width="8.88671875" style="64" customWidth="1"/>
    <col min="7682" max="7682" width="1" style="64" customWidth="1"/>
    <col min="7683" max="7683" width="11.44140625" style="64" bestFit="1" customWidth="1"/>
    <col min="7684" max="7684" width="1" style="64" customWidth="1"/>
    <col min="7685" max="7685" width="12.88671875" style="64" bestFit="1" customWidth="1"/>
    <col min="7686" max="7686" width="1" style="64" customWidth="1"/>
    <col min="7687" max="7687" width="11" style="64" bestFit="1" customWidth="1"/>
    <col min="7688" max="7688" width="1" style="64" customWidth="1"/>
    <col min="7689" max="7689" width="8.44140625" style="64" bestFit="1" customWidth="1"/>
    <col min="7690" max="7690" width="2.109375" style="64" customWidth="1"/>
    <col min="7691" max="7691" width="9.88671875" style="64" bestFit="1" customWidth="1"/>
    <col min="7692" max="7692" width="1" style="64" customWidth="1"/>
    <col min="7693" max="7693" width="11" style="64" bestFit="1" customWidth="1"/>
    <col min="7694" max="7694" width="1" style="64" customWidth="1"/>
    <col min="7695" max="7695" width="10.44140625" style="64" bestFit="1" customWidth="1"/>
    <col min="7696" max="7696" width="1" style="64" customWidth="1"/>
    <col min="7697" max="7697" width="10.44140625" style="64" bestFit="1" customWidth="1"/>
    <col min="7698" max="7698" width="1" style="64" customWidth="1"/>
    <col min="7699" max="7699" width="8.44140625" style="64" bestFit="1" customWidth="1"/>
    <col min="7700" max="7700" width="1" style="64" customWidth="1"/>
    <col min="7701" max="7701" width="11.44140625" style="64" bestFit="1" customWidth="1"/>
    <col min="7702" max="7702" width="11" style="64" bestFit="1" customWidth="1"/>
    <col min="7703" max="7706" width="15" style="64" customWidth="1"/>
    <col min="7707" max="7707" width="13" style="64" customWidth="1"/>
    <col min="7708" max="7708" width="15" style="64" customWidth="1"/>
    <col min="7709" max="7936" width="9.109375" style="64"/>
    <col min="7937" max="7937" width="8.88671875" style="64" customWidth="1"/>
    <col min="7938" max="7938" width="1" style="64" customWidth="1"/>
    <col min="7939" max="7939" width="11.44140625" style="64" bestFit="1" customWidth="1"/>
    <col min="7940" max="7940" width="1" style="64" customWidth="1"/>
    <col min="7941" max="7941" width="12.88671875" style="64" bestFit="1" customWidth="1"/>
    <col min="7942" max="7942" width="1" style="64" customWidth="1"/>
    <col min="7943" max="7943" width="11" style="64" bestFit="1" customWidth="1"/>
    <col min="7944" max="7944" width="1" style="64" customWidth="1"/>
    <col min="7945" max="7945" width="8.44140625" style="64" bestFit="1" customWidth="1"/>
    <col min="7946" max="7946" width="2.109375" style="64" customWidth="1"/>
    <col min="7947" max="7947" width="9.88671875" style="64" bestFit="1" customWidth="1"/>
    <col min="7948" max="7948" width="1" style="64" customWidth="1"/>
    <col min="7949" max="7949" width="11" style="64" bestFit="1" customWidth="1"/>
    <col min="7950" max="7950" width="1" style="64" customWidth="1"/>
    <col min="7951" max="7951" width="10.44140625" style="64" bestFit="1" customWidth="1"/>
    <col min="7952" max="7952" width="1" style="64" customWidth="1"/>
    <col min="7953" max="7953" width="10.44140625" style="64" bestFit="1" customWidth="1"/>
    <col min="7954" max="7954" width="1" style="64" customWidth="1"/>
    <col min="7955" max="7955" width="8.44140625" style="64" bestFit="1" customWidth="1"/>
    <col min="7956" max="7956" width="1" style="64" customWidth="1"/>
    <col min="7957" max="7957" width="11.44140625" style="64" bestFit="1" customWidth="1"/>
    <col min="7958" max="7958" width="11" style="64" bestFit="1" customWidth="1"/>
    <col min="7959" max="7962" width="15" style="64" customWidth="1"/>
    <col min="7963" max="7963" width="13" style="64" customWidth="1"/>
    <col min="7964" max="7964" width="15" style="64" customWidth="1"/>
    <col min="7965" max="8192" width="9.109375" style="64"/>
    <col min="8193" max="8193" width="8.88671875" style="64" customWidth="1"/>
    <col min="8194" max="8194" width="1" style="64" customWidth="1"/>
    <col min="8195" max="8195" width="11.44140625" style="64" bestFit="1" customWidth="1"/>
    <col min="8196" max="8196" width="1" style="64" customWidth="1"/>
    <col min="8197" max="8197" width="12.88671875" style="64" bestFit="1" customWidth="1"/>
    <col min="8198" max="8198" width="1" style="64" customWidth="1"/>
    <col min="8199" max="8199" width="11" style="64" bestFit="1" customWidth="1"/>
    <col min="8200" max="8200" width="1" style="64" customWidth="1"/>
    <col min="8201" max="8201" width="8.44140625" style="64" bestFit="1" customWidth="1"/>
    <col min="8202" max="8202" width="2.109375" style="64" customWidth="1"/>
    <col min="8203" max="8203" width="9.88671875" style="64" bestFit="1" customWidth="1"/>
    <col min="8204" max="8204" width="1" style="64" customWidth="1"/>
    <col min="8205" max="8205" width="11" style="64" bestFit="1" customWidth="1"/>
    <col min="8206" max="8206" width="1" style="64" customWidth="1"/>
    <col min="8207" max="8207" width="10.44140625" style="64" bestFit="1" customWidth="1"/>
    <col min="8208" max="8208" width="1" style="64" customWidth="1"/>
    <col min="8209" max="8209" width="10.44140625" style="64" bestFit="1" customWidth="1"/>
    <col min="8210" max="8210" width="1" style="64" customWidth="1"/>
    <col min="8211" max="8211" width="8.44140625" style="64" bestFit="1" customWidth="1"/>
    <col min="8212" max="8212" width="1" style="64" customWidth="1"/>
    <col min="8213" max="8213" width="11.44140625" style="64" bestFit="1" customWidth="1"/>
    <col min="8214" max="8214" width="11" style="64" bestFit="1" customWidth="1"/>
    <col min="8215" max="8218" width="15" style="64" customWidth="1"/>
    <col min="8219" max="8219" width="13" style="64" customWidth="1"/>
    <col min="8220" max="8220" width="15" style="64" customWidth="1"/>
    <col min="8221" max="8448" width="9.109375" style="64"/>
    <col min="8449" max="8449" width="8.88671875" style="64" customWidth="1"/>
    <col min="8450" max="8450" width="1" style="64" customWidth="1"/>
    <col min="8451" max="8451" width="11.44140625" style="64" bestFit="1" customWidth="1"/>
    <col min="8452" max="8452" width="1" style="64" customWidth="1"/>
    <col min="8453" max="8453" width="12.88671875" style="64" bestFit="1" customWidth="1"/>
    <col min="8454" max="8454" width="1" style="64" customWidth="1"/>
    <col min="8455" max="8455" width="11" style="64" bestFit="1" customWidth="1"/>
    <col min="8456" max="8456" width="1" style="64" customWidth="1"/>
    <col min="8457" max="8457" width="8.44140625" style="64" bestFit="1" customWidth="1"/>
    <col min="8458" max="8458" width="2.109375" style="64" customWidth="1"/>
    <col min="8459" max="8459" width="9.88671875" style="64" bestFit="1" customWidth="1"/>
    <col min="8460" max="8460" width="1" style="64" customWidth="1"/>
    <col min="8461" max="8461" width="11" style="64" bestFit="1" customWidth="1"/>
    <col min="8462" max="8462" width="1" style="64" customWidth="1"/>
    <col min="8463" max="8463" width="10.44140625" style="64" bestFit="1" customWidth="1"/>
    <col min="8464" max="8464" width="1" style="64" customWidth="1"/>
    <col min="8465" max="8465" width="10.44140625" style="64" bestFit="1" customWidth="1"/>
    <col min="8466" max="8466" width="1" style="64" customWidth="1"/>
    <col min="8467" max="8467" width="8.44140625" style="64" bestFit="1" customWidth="1"/>
    <col min="8468" max="8468" width="1" style="64" customWidth="1"/>
    <col min="8469" max="8469" width="11.44140625" style="64" bestFit="1" customWidth="1"/>
    <col min="8470" max="8470" width="11" style="64" bestFit="1" customWidth="1"/>
    <col min="8471" max="8474" width="15" style="64" customWidth="1"/>
    <col min="8475" max="8475" width="13" style="64" customWidth="1"/>
    <col min="8476" max="8476" width="15" style="64" customWidth="1"/>
    <col min="8477" max="8704" width="9.109375" style="64"/>
    <col min="8705" max="8705" width="8.88671875" style="64" customWidth="1"/>
    <col min="8706" max="8706" width="1" style="64" customWidth="1"/>
    <col min="8707" max="8707" width="11.44140625" style="64" bestFit="1" customWidth="1"/>
    <col min="8708" max="8708" width="1" style="64" customWidth="1"/>
    <col min="8709" max="8709" width="12.88671875" style="64" bestFit="1" customWidth="1"/>
    <col min="8710" max="8710" width="1" style="64" customWidth="1"/>
    <col min="8711" max="8711" width="11" style="64" bestFit="1" customWidth="1"/>
    <col min="8712" max="8712" width="1" style="64" customWidth="1"/>
    <col min="8713" max="8713" width="8.44140625" style="64" bestFit="1" customWidth="1"/>
    <col min="8714" max="8714" width="2.109375" style="64" customWidth="1"/>
    <col min="8715" max="8715" width="9.88671875" style="64" bestFit="1" customWidth="1"/>
    <col min="8716" max="8716" width="1" style="64" customWidth="1"/>
    <col min="8717" max="8717" width="11" style="64" bestFit="1" customWidth="1"/>
    <col min="8718" max="8718" width="1" style="64" customWidth="1"/>
    <col min="8719" max="8719" width="10.44140625" style="64" bestFit="1" customWidth="1"/>
    <col min="8720" max="8720" width="1" style="64" customWidth="1"/>
    <col min="8721" max="8721" width="10.44140625" style="64" bestFit="1" customWidth="1"/>
    <col min="8722" max="8722" width="1" style="64" customWidth="1"/>
    <col min="8723" max="8723" width="8.44140625" style="64" bestFit="1" customWidth="1"/>
    <col min="8724" max="8724" width="1" style="64" customWidth="1"/>
    <col min="8725" max="8725" width="11.44140625" style="64" bestFit="1" customWidth="1"/>
    <col min="8726" max="8726" width="11" style="64" bestFit="1" customWidth="1"/>
    <col min="8727" max="8730" width="15" style="64" customWidth="1"/>
    <col min="8731" max="8731" width="13" style="64" customWidth="1"/>
    <col min="8732" max="8732" width="15" style="64" customWidth="1"/>
    <col min="8733" max="8960" width="9.109375" style="64"/>
    <col min="8961" max="8961" width="8.88671875" style="64" customWidth="1"/>
    <col min="8962" max="8962" width="1" style="64" customWidth="1"/>
    <col min="8963" max="8963" width="11.44140625" style="64" bestFit="1" customWidth="1"/>
    <col min="8964" max="8964" width="1" style="64" customWidth="1"/>
    <col min="8965" max="8965" width="12.88671875" style="64" bestFit="1" customWidth="1"/>
    <col min="8966" max="8966" width="1" style="64" customWidth="1"/>
    <col min="8967" max="8967" width="11" style="64" bestFit="1" customWidth="1"/>
    <col min="8968" max="8968" width="1" style="64" customWidth="1"/>
    <col min="8969" max="8969" width="8.44140625" style="64" bestFit="1" customWidth="1"/>
    <col min="8970" max="8970" width="2.109375" style="64" customWidth="1"/>
    <col min="8971" max="8971" width="9.88671875" style="64" bestFit="1" customWidth="1"/>
    <col min="8972" max="8972" width="1" style="64" customWidth="1"/>
    <col min="8973" max="8973" width="11" style="64" bestFit="1" customWidth="1"/>
    <col min="8974" max="8974" width="1" style="64" customWidth="1"/>
    <col min="8975" max="8975" width="10.44140625" style="64" bestFit="1" customWidth="1"/>
    <col min="8976" max="8976" width="1" style="64" customWidth="1"/>
    <col min="8977" max="8977" width="10.44140625" style="64" bestFit="1" customWidth="1"/>
    <col min="8978" max="8978" width="1" style="64" customWidth="1"/>
    <col min="8979" max="8979" width="8.44140625" style="64" bestFit="1" customWidth="1"/>
    <col min="8980" max="8980" width="1" style="64" customWidth="1"/>
    <col min="8981" max="8981" width="11.44140625" style="64" bestFit="1" customWidth="1"/>
    <col min="8982" max="8982" width="11" style="64" bestFit="1" customWidth="1"/>
    <col min="8983" max="8986" width="15" style="64" customWidth="1"/>
    <col min="8987" max="8987" width="13" style="64" customWidth="1"/>
    <col min="8988" max="8988" width="15" style="64" customWidth="1"/>
    <col min="8989" max="9216" width="9.109375" style="64"/>
    <col min="9217" max="9217" width="8.88671875" style="64" customWidth="1"/>
    <col min="9218" max="9218" width="1" style="64" customWidth="1"/>
    <col min="9219" max="9219" width="11.44140625" style="64" bestFit="1" customWidth="1"/>
    <col min="9220" max="9220" width="1" style="64" customWidth="1"/>
    <col min="9221" max="9221" width="12.88671875" style="64" bestFit="1" customWidth="1"/>
    <col min="9222" max="9222" width="1" style="64" customWidth="1"/>
    <col min="9223" max="9223" width="11" style="64" bestFit="1" customWidth="1"/>
    <col min="9224" max="9224" width="1" style="64" customWidth="1"/>
    <col min="9225" max="9225" width="8.44140625" style="64" bestFit="1" customWidth="1"/>
    <col min="9226" max="9226" width="2.109375" style="64" customWidth="1"/>
    <col min="9227" max="9227" width="9.88671875" style="64" bestFit="1" customWidth="1"/>
    <col min="9228" max="9228" width="1" style="64" customWidth="1"/>
    <col min="9229" max="9229" width="11" style="64" bestFit="1" customWidth="1"/>
    <col min="9230" max="9230" width="1" style="64" customWidth="1"/>
    <col min="9231" max="9231" width="10.44140625" style="64" bestFit="1" customWidth="1"/>
    <col min="9232" max="9232" width="1" style="64" customWidth="1"/>
    <col min="9233" max="9233" width="10.44140625" style="64" bestFit="1" customWidth="1"/>
    <col min="9234" max="9234" width="1" style="64" customWidth="1"/>
    <col min="9235" max="9235" width="8.44140625" style="64" bestFit="1" customWidth="1"/>
    <col min="9236" max="9236" width="1" style="64" customWidth="1"/>
    <col min="9237" max="9237" width="11.44140625" style="64" bestFit="1" customWidth="1"/>
    <col min="9238" max="9238" width="11" style="64" bestFit="1" customWidth="1"/>
    <col min="9239" max="9242" width="15" style="64" customWidth="1"/>
    <col min="9243" max="9243" width="13" style="64" customWidth="1"/>
    <col min="9244" max="9244" width="15" style="64" customWidth="1"/>
    <col min="9245" max="9472" width="9.109375" style="64"/>
    <col min="9473" max="9473" width="8.88671875" style="64" customWidth="1"/>
    <col min="9474" max="9474" width="1" style="64" customWidth="1"/>
    <col min="9475" max="9475" width="11.44140625" style="64" bestFit="1" customWidth="1"/>
    <col min="9476" max="9476" width="1" style="64" customWidth="1"/>
    <col min="9477" max="9477" width="12.88671875" style="64" bestFit="1" customWidth="1"/>
    <col min="9478" max="9478" width="1" style="64" customWidth="1"/>
    <col min="9479" max="9479" width="11" style="64" bestFit="1" customWidth="1"/>
    <col min="9480" max="9480" width="1" style="64" customWidth="1"/>
    <col min="9481" max="9481" width="8.44140625" style="64" bestFit="1" customWidth="1"/>
    <col min="9482" max="9482" width="2.109375" style="64" customWidth="1"/>
    <col min="9483" max="9483" width="9.88671875" style="64" bestFit="1" customWidth="1"/>
    <col min="9484" max="9484" width="1" style="64" customWidth="1"/>
    <col min="9485" max="9485" width="11" style="64" bestFit="1" customWidth="1"/>
    <col min="9486" max="9486" width="1" style="64" customWidth="1"/>
    <col min="9487" max="9487" width="10.44140625" style="64" bestFit="1" customWidth="1"/>
    <col min="9488" max="9488" width="1" style="64" customWidth="1"/>
    <col min="9489" max="9489" width="10.44140625" style="64" bestFit="1" customWidth="1"/>
    <col min="9490" max="9490" width="1" style="64" customWidth="1"/>
    <col min="9491" max="9491" width="8.44140625" style="64" bestFit="1" customWidth="1"/>
    <col min="9492" max="9492" width="1" style="64" customWidth="1"/>
    <col min="9493" max="9493" width="11.44140625" style="64" bestFit="1" customWidth="1"/>
    <col min="9494" max="9494" width="11" style="64" bestFit="1" customWidth="1"/>
    <col min="9495" max="9498" width="15" style="64" customWidth="1"/>
    <col min="9499" max="9499" width="13" style="64" customWidth="1"/>
    <col min="9500" max="9500" width="15" style="64" customWidth="1"/>
    <col min="9501" max="9728" width="9.109375" style="64"/>
    <col min="9729" max="9729" width="8.88671875" style="64" customWidth="1"/>
    <col min="9730" max="9730" width="1" style="64" customWidth="1"/>
    <col min="9731" max="9731" width="11.44140625" style="64" bestFit="1" customWidth="1"/>
    <col min="9732" max="9732" width="1" style="64" customWidth="1"/>
    <col min="9733" max="9733" width="12.88671875" style="64" bestFit="1" customWidth="1"/>
    <col min="9734" max="9734" width="1" style="64" customWidth="1"/>
    <col min="9735" max="9735" width="11" style="64" bestFit="1" customWidth="1"/>
    <col min="9736" max="9736" width="1" style="64" customWidth="1"/>
    <col min="9737" max="9737" width="8.44140625" style="64" bestFit="1" customWidth="1"/>
    <col min="9738" max="9738" width="2.109375" style="64" customWidth="1"/>
    <col min="9739" max="9739" width="9.88671875" style="64" bestFit="1" customWidth="1"/>
    <col min="9740" max="9740" width="1" style="64" customWidth="1"/>
    <col min="9741" max="9741" width="11" style="64" bestFit="1" customWidth="1"/>
    <col min="9742" max="9742" width="1" style="64" customWidth="1"/>
    <col min="9743" max="9743" width="10.44140625" style="64" bestFit="1" customWidth="1"/>
    <col min="9744" max="9744" width="1" style="64" customWidth="1"/>
    <col min="9745" max="9745" width="10.44140625" style="64" bestFit="1" customWidth="1"/>
    <col min="9746" max="9746" width="1" style="64" customWidth="1"/>
    <col min="9747" max="9747" width="8.44140625" style="64" bestFit="1" customWidth="1"/>
    <col min="9748" max="9748" width="1" style="64" customWidth="1"/>
    <col min="9749" max="9749" width="11.44140625" style="64" bestFit="1" customWidth="1"/>
    <col min="9750" max="9750" width="11" style="64" bestFit="1" customWidth="1"/>
    <col min="9751" max="9754" width="15" style="64" customWidth="1"/>
    <col min="9755" max="9755" width="13" style="64" customWidth="1"/>
    <col min="9756" max="9756" width="15" style="64" customWidth="1"/>
    <col min="9757" max="9984" width="9.109375" style="64"/>
    <col min="9985" max="9985" width="8.88671875" style="64" customWidth="1"/>
    <col min="9986" max="9986" width="1" style="64" customWidth="1"/>
    <col min="9987" max="9987" width="11.44140625" style="64" bestFit="1" customWidth="1"/>
    <col min="9988" max="9988" width="1" style="64" customWidth="1"/>
    <col min="9989" max="9989" width="12.88671875" style="64" bestFit="1" customWidth="1"/>
    <col min="9990" max="9990" width="1" style="64" customWidth="1"/>
    <col min="9991" max="9991" width="11" style="64" bestFit="1" customWidth="1"/>
    <col min="9992" max="9992" width="1" style="64" customWidth="1"/>
    <col min="9993" max="9993" width="8.44140625" style="64" bestFit="1" customWidth="1"/>
    <col min="9994" max="9994" width="2.109375" style="64" customWidth="1"/>
    <col min="9995" max="9995" width="9.88671875" style="64" bestFit="1" customWidth="1"/>
    <col min="9996" max="9996" width="1" style="64" customWidth="1"/>
    <col min="9997" max="9997" width="11" style="64" bestFit="1" customWidth="1"/>
    <col min="9998" max="9998" width="1" style="64" customWidth="1"/>
    <col min="9999" max="9999" width="10.44140625" style="64" bestFit="1" customWidth="1"/>
    <col min="10000" max="10000" width="1" style="64" customWidth="1"/>
    <col min="10001" max="10001" width="10.44140625" style="64" bestFit="1" customWidth="1"/>
    <col min="10002" max="10002" width="1" style="64" customWidth="1"/>
    <col min="10003" max="10003" width="8.44140625" style="64" bestFit="1" customWidth="1"/>
    <col min="10004" max="10004" width="1" style="64" customWidth="1"/>
    <col min="10005" max="10005" width="11.44140625" style="64" bestFit="1" customWidth="1"/>
    <col min="10006" max="10006" width="11" style="64" bestFit="1" customWidth="1"/>
    <col min="10007" max="10010" width="15" style="64" customWidth="1"/>
    <col min="10011" max="10011" width="13" style="64" customWidth="1"/>
    <col min="10012" max="10012" width="15" style="64" customWidth="1"/>
    <col min="10013" max="10240" width="9.109375" style="64"/>
    <col min="10241" max="10241" width="8.88671875" style="64" customWidth="1"/>
    <col min="10242" max="10242" width="1" style="64" customWidth="1"/>
    <col min="10243" max="10243" width="11.44140625" style="64" bestFit="1" customWidth="1"/>
    <col min="10244" max="10244" width="1" style="64" customWidth="1"/>
    <col min="10245" max="10245" width="12.88671875" style="64" bestFit="1" customWidth="1"/>
    <col min="10246" max="10246" width="1" style="64" customWidth="1"/>
    <col min="10247" max="10247" width="11" style="64" bestFit="1" customWidth="1"/>
    <col min="10248" max="10248" width="1" style="64" customWidth="1"/>
    <col min="10249" max="10249" width="8.44140625" style="64" bestFit="1" customWidth="1"/>
    <col min="10250" max="10250" width="2.109375" style="64" customWidth="1"/>
    <col min="10251" max="10251" width="9.88671875" style="64" bestFit="1" customWidth="1"/>
    <col min="10252" max="10252" width="1" style="64" customWidth="1"/>
    <col min="10253" max="10253" width="11" style="64" bestFit="1" customWidth="1"/>
    <col min="10254" max="10254" width="1" style="64" customWidth="1"/>
    <col min="10255" max="10255" width="10.44140625" style="64" bestFit="1" customWidth="1"/>
    <col min="10256" max="10256" width="1" style="64" customWidth="1"/>
    <col min="10257" max="10257" width="10.44140625" style="64" bestFit="1" customWidth="1"/>
    <col min="10258" max="10258" width="1" style="64" customWidth="1"/>
    <col min="10259" max="10259" width="8.44140625" style="64" bestFit="1" customWidth="1"/>
    <col min="10260" max="10260" width="1" style="64" customWidth="1"/>
    <col min="10261" max="10261" width="11.44140625" style="64" bestFit="1" customWidth="1"/>
    <col min="10262" max="10262" width="11" style="64" bestFit="1" customWidth="1"/>
    <col min="10263" max="10266" width="15" style="64" customWidth="1"/>
    <col min="10267" max="10267" width="13" style="64" customWidth="1"/>
    <col min="10268" max="10268" width="15" style="64" customWidth="1"/>
    <col min="10269" max="10496" width="9.109375" style="64"/>
    <col min="10497" max="10497" width="8.88671875" style="64" customWidth="1"/>
    <col min="10498" max="10498" width="1" style="64" customWidth="1"/>
    <col min="10499" max="10499" width="11.44140625" style="64" bestFit="1" customWidth="1"/>
    <col min="10500" max="10500" width="1" style="64" customWidth="1"/>
    <col min="10501" max="10501" width="12.88671875" style="64" bestFit="1" customWidth="1"/>
    <col min="10502" max="10502" width="1" style="64" customWidth="1"/>
    <col min="10503" max="10503" width="11" style="64" bestFit="1" customWidth="1"/>
    <col min="10504" max="10504" width="1" style="64" customWidth="1"/>
    <col min="10505" max="10505" width="8.44140625" style="64" bestFit="1" customWidth="1"/>
    <col min="10506" max="10506" width="2.109375" style="64" customWidth="1"/>
    <col min="10507" max="10507" width="9.88671875" style="64" bestFit="1" customWidth="1"/>
    <col min="10508" max="10508" width="1" style="64" customWidth="1"/>
    <col min="10509" max="10509" width="11" style="64" bestFit="1" customWidth="1"/>
    <col min="10510" max="10510" width="1" style="64" customWidth="1"/>
    <col min="10511" max="10511" width="10.44140625" style="64" bestFit="1" customWidth="1"/>
    <col min="10512" max="10512" width="1" style="64" customWidth="1"/>
    <col min="10513" max="10513" width="10.44140625" style="64" bestFit="1" customWidth="1"/>
    <col min="10514" max="10514" width="1" style="64" customWidth="1"/>
    <col min="10515" max="10515" width="8.44140625" style="64" bestFit="1" customWidth="1"/>
    <col min="10516" max="10516" width="1" style="64" customWidth="1"/>
    <col min="10517" max="10517" width="11.44140625" style="64" bestFit="1" customWidth="1"/>
    <col min="10518" max="10518" width="11" style="64" bestFit="1" customWidth="1"/>
    <col min="10519" max="10522" width="15" style="64" customWidth="1"/>
    <col min="10523" max="10523" width="13" style="64" customWidth="1"/>
    <col min="10524" max="10524" width="15" style="64" customWidth="1"/>
    <col min="10525" max="10752" width="9.109375" style="64"/>
    <col min="10753" max="10753" width="8.88671875" style="64" customWidth="1"/>
    <col min="10754" max="10754" width="1" style="64" customWidth="1"/>
    <col min="10755" max="10755" width="11.44140625" style="64" bestFit="1" customWidth="1"/>
    <col min="10756" max="10756" width="1" style="64" customWidth="1"/>
    <col min="10757" max="10757" width="12.88671875" style="64" bestFit="1" customWidth="1"/>
    <col min="10758" max="10758" width="1" style="64" customWidth="1"/>
    <col min="10759" max="10759" width="11" style="64" bestFit="1" customWidth="1"/>
    <col min="10760" max="10760" width="1" style="64" customWidth="1"/>
    <col min="10761" max="10761" width="8.44140625" style="64" bestFit="1" customWidth="1"/>
    <col min="10762" max="10762" width="2.109375" style="64" customWidth="1"/>
    <col min="10763" max="10763" width="9.88671875" style="64" bestFit="1" customWidth="1"/>
    <col min="10764" max="10764" width="1" style="64" customWidth="1"/>
    <col min="10765" max="10765" width="11" style="64" bestFit="1" customWidth="1"/>
    <col min="10766" max="10766" width="1" style="64" customWidth="1"/>
    <col min="10767" max="10767" width="10.44140625" style="64" bestFit="1" customWidth="1"/>
    <col min="10768" max="10768" width="1" style="64" customWidth="1"/>
    <col min="10769" max="10769" width="10.44140625" style="64" bestFit="1" customWidth="1"/>
    <col min="10770" max="10770" width="1" style="64" customWidth="1"/>
    <col min="10771" max="10771" width="8.44140625" style="64" bestFit="1" customWidth="1"/>
    <col min="10772" max="10772" width="1" style="64" customWidth="1"/>
    <col min="10773" max="10773" width="11.44140625" style="64" bestFit="1" customWidth="1"/>
    <col min="10774" max="10774" width="11" style="64" bestFit="1" customWidth="1"/>
    <col min="10775" max="10778" width="15" style="64" customWidth="1"/>
    <col min="10779" max="10779" width="13" style="64" customWidth="1"/>
    <col min="10780" max="10780" width="15" style="64" customWidth="1"/>
    <col min="10781" max="11008" width="9.109375" style="64"/>
    <col min="11009" max="11009" width="8.88671875" style="64" customWidth="1"/>
    <col min="11010" max="11010" width="1" style="64" customWidth="1"/>
    <col min="11011" max="11011" width="11.44140625" style="64" bestFit="1" customWidth="1"/>
    <col min="11012" max="11012" width="1" style="64" customWidth="1"/>
    <col min="11013" max="11013" width="12.88671875" style="64" bestFit="1" customWidth="1"/>
    <col min="11014" max="11014" width="1" style="64" customWidth="1"/>
    <col min="11015" max="11015" width="11" style="64" bestFit="1" customWidth="1"/>
    <col min="11016" max="11016" width="1" style="64" customWidth="1"/>
    <col min="11017" max="11017" width="8.44140625" style="64" bestFit="1" customWidth="1"/>
    <col min="11018" max="11018" width="2.109375" style="64" customWidth="1"/>
    <col min="11019" max="11019" width="9.88671875" style="64" bestFit="1" customWidth="1"/>
    <col min="11020" max="11020" width="1" style="64" customWidth="1"/>
    <col min="11021" max="11021" width="11" style="64" bestFit="1" customWidth="1"/>
    <col min="11022" max="11022" width="1" style="64" customWidth="1"/>
    <col min="11023" max="11023" width="10.44140625" style="64" bestFit="1" customWidth="1"/>
    <col min="11024" max="11024" width="1" style="64" customWidth="1"/>
    <col min="11025" max="11025" width="10.44140625" style="64" bestFit="1" customWidth="1"/>
    <col min="11026" max="11026" width="1" style="64" customWidth="1"/>
    <col min="11027" max="11027" width="8.44140625" style="64" bestFit="1" customWidth="1"/>
    <col min="11028" max="11028" width="1" style="64" customWidth="1"/>
    <col min="11029" max="11029" width="11.44140625" style="64" bestFit="1" customWidth="1"/>
    <col min="11030" max="11030" width="11" style="64" bestFit="1" customWidth="1"/>
    <col min="11031" max="11034" width="15" style="64" customWidth="1"/>
    <col min="11035" max="11035" width="13" style="64" customWidth="1"/>
    <col min="11036" max="11036" width="15" style="64" customWidth="1"/>
    <col min="11037" max="11264" width="9.109375" style="64"/>
    <col min="11265" max="11265" width="8.88671875" style="64" customWidth="1"/>
    <col min="11266" max="11266" width="1" style="64" customWidth="1"/>
    <col min="11267" max="11267" width="11.44140625" style="64" bestFit="1" customWidth="1"/>
    <col min="11268" max="11268" width="1" style="64" customWidth="1"/>
    <col min="11269" max="11269" width="12.88671875" style="64" bestFit="1" customWidth="1"/>
    <col min="11270" max="11270" width="1" style="64" customWidth="1"/>
    <col min="11271" max="11271" width="11" style="64" bestFit="1" customWidth="1"/>
    <col min="11272" max="11272" width="1" style="64" customWidth="1"/>
    <col min="11273" max="11273" width="8.44140625" style="64" bestFit="1" customWidth="1"/>
    <col min="11274" max="11274" width="2.109375" style="64" customWidth="1"/>
    <col min="11275" max="11275" width="9.88671875" style="64" bestFit="1" customWidth="1"/>
    <col min="11276" max="11276" width="1" style="64" customWidth="1"/>
    <col min="11277" max="11277" width="11" style="64" bestFit="1" customWidth="1"/>
    <col min="11278" max="11278" width="1" style="64" customWidth="1"/>
    <col min="11279" max="11279" width="10.44140625" style="64" bestFit="1" customWidth="1"/>
    <col min="11280" max="11280" width="1" style="64" customWidth="1"/>
    <col min="11281" max="11281" width="10.44140625" style="64" bestFit="1" customWidth="1"/>
    <col min="11282" max="11282" width="1" style="64" customWidth="1"/>
    <col min="11283" max="11283" width="8.44140625" style="64" bestFit="1" customWidth="1"/>
    <col min="11284" max="11284" width="1" style="64" customWidth="1"/>
    <col min="11285" max="11285" width="11.44140625" style="64" bestFit="1" customWidth="1"/>
    <col min="11286" max="11286" width="11" style="64" bestFit="1" customWidth="1"/>
    <col min="11287" max="11290" width="15" style="64" customWidth="1"/>
    <col min="11291" max="11291" width="13" style="64" customWidth="1"/>
    <col min="11292" max="11292" width="15" style="64" customWidth="1"/>
    <col min="11293" max="11520" width="9.109375" style="64"/>
    <col min="11521" max="11521" width="8.88671875" style="64" customWidth="1"/>
    <col min="11522" max="11522" width="1" style="64" customWidth="1"/>
    <col min="11523" max="11523" width="11.44140625" style="64" bestFit="1" customWidth="1"/>
    <col min="11524" max="11524" width="1" style="64" customWidth="1"/>
    <col min="11525" max="11525" width="12.88671875" style="64" bestFit="1" customWidth="1"/>
    <col min="11526" max="11526" width="1" style="64" customWidth="1"/>
    <col min="11527" max="11527" width="11" style="64" bestFit="1" customWidth="1"/>
    <col min="11528" max="11528" width="1" style="64" customWidth="1"/>
    <col min="11529" max="11529" width="8.44140625" style="64" bestFit="1" customWidth="1"/>
    <col min="11530" max="11530" width="2.109375" style="64" customWidth="1"/>
    <col min="11531" max="11531" width="9.88671875" style="64" bestFit="1" customWidth="1"/>
    <col min="11532" max="11532" width="1" style="64" customWidth="1"/>
    <col min="11533" max="11533" width="11" style="64" bestFit="1" customWidth="1"/>
    <col min="11534" max="11534" width="1" style="64" customWidth="1"/>
    <col min="11535" max="11535" width="10.44140625" style="64" bestFit="1" customWidth="1"/>
    <col min="11536" max="11536" width="1" style="64" customWidth="1"/>
    <col min="11537" max="11537" width="10.44140625" style="64" bestFit="1" customWidth="1"/>
    <col min="11538" max="11538" width="1" style="64" customWidth="1"/>
    <col min="11539" max="11539" width="8.44140625" style="64" bestFit="1" customWidth="1"/>
    <col min="11540" max="11540" width="1" style="64" customWidth="1"/>
    <col min="11541" max="11541" width="11.44140625" style="64" bestFit="1" customWidth="1"/>
    <col min="11542" max="11542" width="11" style="64" bestFit="1" customWidth="1"/>
    <col min="11543" max="11546" width="15" style="64" customWidth="1"/>
    <col min="11547" max="11547" width="13" style="64" customWidth="1"/>
    <col min="11548" max="11548" width="15" style="64" customWidth="1"/>
    <col min="11549" max="11776" width="9.109375" style="64"/>
    <col min="11777" max="11777" width="8.88671875" style="64" customWidth="1"/>
    <col min="11778" max="11778" width="1" style="64" customWidth="1"/>
    <col min="11779" max="11779" width="11.44140625" style="64" bestFit="1" customWidth="1"/>
    <col min="11780" max="11780" width="1" style="64" customWidth="1"/>
    <col min="11781" max="11781" width="12.88671875" style="64" bestFit="1" customWidth="1"/>
    <col min="11782" max="11782" width="1" style="64" customWidth="1"/>
    <col min="11783" max="11783" width="11" style="64" bestFit="1" customWidth="1"/>
    <col min="11784" max="11784" width="1" style="64" customWidth="1"/>
    <col min="11785" max="11785" width="8.44140625" style="64" bestFit="1" customWidth="1"/>
    <col min="11786" max="11786" width="2.109375" style="64" customWidth="1"/>
    <col min="11787" max="11787" width="9.88671875" style="64" bestFit="1" customWidth="1"/>
    <col min="11788" max="11788" width="1" style="64" customWidth="1"/>
    <col min="11789" max="11789" width="11" style="64" bestFit="1" customWidth="1"/>
    <col min="11790" max="11790" width="1" style="64" customWidth="1"/>
    <col min="11791" max="11791" width="10.44140625" style="64" bestFit="1" customWidth="1"/>
    <col min="11792" max="11792" width="1" style="64" customWidth="1"/>
    <col min="11793" max="11793" width="10.44140625" style="64" bestFit="1" customWidth="1"/>
    <col min="11794" max="11794" width="1" style="64" customWidth="1"/>
    <col min="11795" max="11795" width="8.44140625" style="64" bestFit="1" customWidth="1"/>
    <col min="11796" max="11796" width="1" style="64" customWidth="1"/>
    <col min="11797" max="11797" width="11.44140625" style="64" bestFit="1" customWidth="1"/>
    <col min="11798" max="11798" width="11" style="64" bestFit="1" customWidth="1"/>
    <col min="11799" max="11802" width="15" style="64" customWidth="1"/>
    <col min="11803" max="11803" width="13" style="64" customWidth="1"/>
    <col min="11804" max="11804" width="15" style="64" customWidth="1"/>
    <col min="11805" max="12032" width="9.109375" style="64"/>
    <col min="12033" max="12033" width="8.88671875" style="64" customWidth="1"/>
    <col min="12034" max="12034" width="1" style="64" customWidth="1"/>
    <col min="12035" max="12035" width="11.44140625" style="64" bestFit="1" customWidth="1"/>
    <col min="12036" max="12036" width="1" style="64" customWidth="1"/>
    <col min="12037" max="12037" width="12.88671875" style="64" bestFit="1" customWidth="1"/>
    <col min="12038" max="12038" width="1" style="64" customWidth="1"/>
    <col min="12039" max="12039" width="11" style="64" bestFit="1" customWidth="1"/>
    <col min="12040" max="12040" width="1" style="64" customWidth="1"/>
    <col min="12041" max="12041" width="8.44140625" style="64" bestFit="1" customWidth="1"/>
    <col min="12042" max="12042" width="2.109375" style="64" customWidth="1"/>
    <col min="12043" max="12043" width="9.88671875" style="64" bestFit="1" customWidth="1"/>
    <col min="12044" max="12044" width="1" style="64" customWidth="1"/>
    <col min="12045" max="12045" width="11" style="64" bestFit="1" customWidth="1"/>
    <col min="12046" max="12046" width="1" style="64" customWidth="1"/>
    <col min="12047" max="12047" width="10.44140625" style="64" bestFit="1" customWidth="1"/>
    <col min="12048" max="12048" width="1" style="64" customWidth="1"/>
    <col min="12049" max="12049" width="10.44140625" style="64" bestFit="1" customWidth="1"/>
    <col min="12050" max="12050" width="1" style="64" customWidth="1"/>
    <col min="12051" max="12051" width="8.44140625" style="64" bestFit="1" customWidth="1"/>
    <col min="12052" max="12052" width="1" style="64" customWidth="1"/>
    <col min="12053" max="12053" width="11.44140625" style="64" bestFit="1" customWidth="1"/>
    <col min="12054" max="12054" width="11" style="64" bestFit="1" customWidth="1"/>
    <col min="12055" max="12058" width="15" style="64" customWidth="1"/>
    <col min="12059" max="12059" width="13" style="64" customWidth="1"/>
    <col min="12060" max="12060" width="15" style="64" customWidth="1"/>
    <col min="12061" max="12288" width="9.109375" style="64"/>
    <col min="12289" max="12289" width="8.88671875" style="64" customWidth="1"/>
    <col min="12290" max="12290" width="1" style="64" customWidth="1"/>
    <col min="12291" max="12291" width="11.44140625" style="64" bestFit="1" customWidth="1"/>
    <col min="12292" max="12292" width="1" style="64" customWidth="1"/>
    <col min="12293" max="12293" width="12.88671875" style="64" bestFit="1" customWidth="1"/>
    <col min="12294" max="12294" width="1" style="64" customWidth="1"/>
    <col min="12295" max="12295" width="11" style="64" bestFit="1" customWidth="1"/>
    <col min="12296" max="12296" width="1" style="64" customWidth="1"/>
    <col min="12297" max="12297" width="8.44140625" style="64" bestFit="1" customWidth="1"/>
    <col min="12298" max="12298" width="2.109375" style="64" customWidth="1"/>
    <col min="12299" max="12299" width="9.88671875" style="64" bestFit="1" customWidth="1"/>
    <col min="12300" max="12300" width="1" style="64" customWidth="1"/>
    <col min="12301" max="12301" width="11" style="64" bestFit="1" customWidth="1"/>
    <col min="12302" max="12302" width="1" style="64" customWidth="1"/>
    <col min="12303" max="12303" width="10.44140625" style="64" bestFit="1" customWidth="1"/>
    <col min="12304" max="12304" width="1" style="64" customWidth="1"/>
    <col min="12305" max="12305" width="10.44140625" style="64" bestFit="1" customWidth="1"/>
    <col min="12306" max="12306" width="1" style="64" customWidth="1"/>
    <col min="12307" max="12307" width="8.44140625" style="64" bestFit="1" customWidth="1"/>
    <col min="12308" max="12308" width="1" style="64" customWidth="1"/>
    <col min="12309" max="12309" width="11.44140625" style="64" bestFit="1" customWidth="1"/>
    <col min="12310" max="12310" width="11" style="64" bestFit="1" customWidth="1"/>
    <col min="12311" max="12314" width="15" style="64" customWidth="1"/>
    <col min="12315" max="12315" width="13" style="64" customWidth="1"/>
    <col min="12316" max="12316" width="15" style="64" customWidth="1"/>
    <col min="12317" max="12544" width="9.109375" style="64"/>
    <col min="12545" max="12545" width="8.88671875" style="64" customWidth="1"/>
    <col min="12546" max="12546" width="1" style="64" customWidth="1"/>
    <col min="12547" max="12547" width="11.44140625" style="64" bestFit="1" customWidth="1"/>
    <col min="12548" max="12548" width="1" style="64" customWidth="1"/>
    <col min="12549" max="12549" width="12.88671875" style="64" bestFit="1" customWidth="1"/>
    <col min="12550" max="12550" width="1" style="64" customWidth="1"/>
    <col min="12551" max="12551" width="11" style="64" bestFit="1" customWidth="1"/>
    <col min="12552" max="12552" width="1" style="64" customWidth="1"/>
    <col min="12553" max="12553" width="8.44140625" style="64" bestFit="1" customWidth="1"/>
    <col min="12554" max="12554" width="2.109375" style="64" customWidth="1"/>
    <col min="12555" max="12555" width="9.88671875" style="64" bestFit="1" customWidth="1"/>
    <col min="12556" max="12556" width="1" style="64" customWidth="1"/>
    <col min="12557" max="12557" width="11" style="64" bestFit="1" customWidth="1"/>
    <col min="12558" max="12558" width="1" style="64" customWidth="1"/>
    <col min="12559" max="12559" width="10.44140625" style="64" bestFit="1" customWidth="1"/>
    <col min="12560" max="12560" width="1" style="64" customWidth="1"/>
    <col min="12561" max="12561" width="10.44140625" style="64" bestFit="1" customWidth="1"/>
    <col min="12562" max="12562" width="1" style="64" customWidth="1"/>
    <col min="12563" max="12563" width="8.44140625" style="64" bestFit="1" customWidth="1"/>
    <col min="12564" max="12564" width="1" style="64" customWidth="1"/>
    <col min="12565" max="12565" width="11.44140625" style="64" bestFit="1" customWidth="1"/>
    <col min="12566" max="12566" width="11" style="64" bestFit="1" customWidth="1"/>
    <col min="12567" max="12570" width="15" style="64" customWidth="1"/>
    <col min="12571" max="12571" width="13" style="64" customWidth="1"/>
    <col min="12572" max="12572" width="15" style="64" customWidth="1"/>
    <col min="12573" max="12800" width="9.109375" style="64"/>
    <col min="12801" max="12801" width="8.88671875" style="64" customWidth="1"/>
    <col min="12802" max="12802" width="1" style="64" customWidth="1"/>
    <col min="12803" max="12803" width="11.44140625" style="64" bestFit="1" customWidth="1"/>
    <col min="12804" max="12804" width="1" style="64" customWidth="1"/>
    <col min="12805" max="12805" width="12.88671875" style="64" bestFit="1" customWidth="1"/>
    <col min="12806" max="12806" width="1" style="64" customWidth="1"/>
    <col min="12807" max="12807" width="11" style="64" bestFit="1" customWidth="1"/>
    <col min="12808" max="12808" width="1" style="64" customWidth="1"/>
    <col min="12809" max="12809" width="8.44140625" style="64" bestFit="1" customWidth="1"/>
    <col min="12810" max="12810" width="2.109375" style="64" customWidth="1"/>
    <col min="12811" max="12811" width="9.88671875" style="64" bestFit="1" customWidth="1"/>
    <col min="12812" max="12812" width="1" style="64" customWidth="1"/>
    <col min="12813" max="12813" width="11" style="64" bestFit="1" customWidth="1"/>
    <col min="12814" max="12814" width="1" style="64" customWidth="1"/>
    <col min="12815" max="12815" width="10.44140625" style="64" bestFit="1" customWidth="1"/>
    <col min="12816" max="12816" width="1" style="64" customWidth="1"/>
    <col min="12817" max="12817" width="10.44140625" style="64" bestFit="1" customWidth="1"/>
    <col min="12818" max="12818" width="1" style="64" customWidth="1"/>
    <col min="12819" max="12819" width="8.44140625" style="64" bestFit="1" customWidth="1"/>
    <col min="12820" max="12820" width="1" style="64" customWidth="1"/>
    <col min="12821" max="12821" width="11.44140625" style="64" bestFit="1" customWidth="1"/>
    <col min="12822" max="12822" width="11" style="64" bestFit="1" customWidth="1"/>
    <col min="12823" max="12826" width="15" style="64" customWidth="1"/>
    <col min="12827" max="12827" width="13" style="64" customWidth="1"/>
    <col min="12828" max="12828" width="15" style="64" customWidth="1"/>
    <col min="12829" max="13056" width="9.109375" style="64"/>
    <col min="13057" max="13057" width="8.88671875" style="64" customWidth="1"/>
    <col min="13058" max="13058" width="1" style="64" customWidth="1"/>
    <col min="13059" max="13059" width="11.44140625" style="64" bestFit="1" customWidth="1"/>
    <col min="13060" max="13060" width="1" style="64" customWidth="1"/>
    <col min="13061" max="13061" width="12.88671875" style="64" bestFit="1" customWidth="1"/>
    <col min="13062" max="13062" width="1" style="64" customWidth="1"/>
    <col min="13063" max="13063" width="11" style="64" bestFit="1" customWidth="1"/>
    <col min="13064" max="13064" width="1" style="64" customWidth="1"/>
    <col min="13065" max="13065" width="8.44140625" style="64" bestFit="1" customWidth="1"/>
    <col min="13066" max="13066" width="2.109375" style="64" customWidth="1"/>
    <col min="13067" max="13067" width="9.88671875" style="64" bestFit="1" customWidth="1"/>
    <col min="13068" max="13068" width="1" style="64" customWidth="1"/>
    <col min="13069" max="13069" width="11" style="64" bestFit="1" customWidth="1"/>
    <col min="13070" max="13070" width="1" style="64" customWidth="1"/>
    <col min="13071" max="13071" width="10.44140625" style="64" bestFit="1" customWidth="1"/>
    <col min="13072" max="13072" width="1" style="64" customWidth="1"/>
    <col min="13073" max="13073" width="10.44140625" style="64" bestFit="1" customWidth="1"/>
    <col min="13074" max="13074" width="1" style="64" customWidth="1"/>
    <col min="13075" max="13075" width="8.44140625" style="64" bestFit="1" customWidth="1"/>
    <col min="13076" max="13076" width="1" style="64" customWidth="1"/>
    <col min="13077" max="13077" width="11.44140625" style="64" bestFit="1" customWidth="1"/>
    <col min="13078" max="13078" width="11" style="64" bestFit="1" customWidth="1"/>
    <col min="13079" max="13082" width="15" style="64" customWidth="1"/>
    <col min="13083" max="13083" width="13" style="64" customWidth="1"/>
    <col min="13084" max="13084" width="15" style="64" customWidth="1"/>
    <col min="13085" max="13312" width="9.109375" style="64"/>
    <col min="13313" max="13313" width="8.88671875" style="64" customWidth="1"/>
    <col min="13314" max="13314" width="1" style="64" customWidth="1"/>
    <col min="13315" max="13315" width="11.44140625" style="64" bestFit="1" customWidth="1"/>
    <col min="13316" max="13316" width="1" style="64" customWidth="1"/>
    <col min="13317" max="13317" width="12.88671875" style="64" bestFit="1" customWidth="1"/>
    <col min="13318" max="13318" width="1" style="64" customWidth="1"/>
    <col min="13319" max="13319" width="11" style="64" bestFit="1" customWidth="1"/>
    <col min="13320" max="13320" width="1" style="64" customWidth="1"/>
    <col min="13321" max="13321" width="8.44140625" style="64" bestFit="1" customWidth="1"/>
    <col min="13322" max="13322" width="2.109375" style="64" customWidth="1"/>
    <col min="13323" max="13323" width="9.88671875" style="64" bestFit="1" customWidth="1"/>
    <col min="13324" max="13324" width="1" style="64" customWidth="1"/>
    <col min="13325" max="13325" width="11" style="64" bestFit="1" customWidth="1"/>
    <col min="13326" max="13326" width="1" style="64" customWidth="1"/>
    <col min="13327" max="13327" width="10.44140625" style="64" bestFit="1" customWidth="1"/>
    <col min="13328" max="13328" width="1" style="64" customWidth="1"/>
    <col min="13329" max="13329" width="10.44140625" style="64" bestFit="1" customWidth="1"/>
    <col min="13330" max="13330" width="1" style="64" customWidth="1"/>
    <col min="13331" max="13331" width="8.44140625" style="64" bestFit="1" customWidth="1"/>
    <col min="13332" max="13332" width="1" style="64" customWidth="1"/>
    <col min="13333" max="13333" width="11.44140625" style="64" bestFit="1" customWidth="1"/>
    <col min="13334" max="13334" width="11" style="64" bestFit="1" customWidth="1"/>
    <col min="13335" max="13338" width="15" style="64" customWidth="1"/>
    <col min="13339" max="13339" width="13" style="64" customWidth="1"/>
    <col min="13340" max="13340" width="15" style="64" customWidth="1"/>
    <col min="13341" max="13568" width="9.109375" style="64"/>
    <col min="13569" max="13569" width="8.88671875" style="64" customWidth="1"/>
    <col min="13570" max="13570" width="1" style="64" customWidth="1"/>
    <col min="13571" max="13571" width="11.44140625" style="64" bestFit="1" customWidth="1"/>
    <col min="13572" max="13572" width="1" style="64" customWidth="1"/>
    <col min="13573" max="13573" width="12.88671875" style="64" bestFit="1" customWidth="1"/>
    <col min="13574" max="13574" width="1" style="64" customWidth="1"/>
    <col min="13575" max="13575" width="11" style="64" bestFit="1" customWidth="1"/>
    <col min="13576" max="13576" width="1" style="64" customWidth="1"/>
    <col min="13577" max="13577" width="8.44140625" style="64" bestFit="1" customWidth="1"/>
    <col min="13578" max="13578" width="2.109375" style="64" customWidth="1"/>
    <col min="13579" max="13579" width="9.88671875" style="64" bestFit="1" customWidth="1"/>
    <col min="13580" max="13580" width="1" style="64" customWidth="1"/>
    <col min="13581" max="13581" width="11" style="64" bestFit="1" customWidth="1"/>
    <col min="13582" max="13582" width="1" style="64" customWidth="1"/>
    <col min="13583" max="13583" width="10.44140625" style="64" bestFit="1" customWidth="1"/>
    <col min="13584" max="13584" width="1" style="64" customWidth="1"/>
    <col min="13585" max="13585" width="10.44140625" style="64" bestFit="1" customWidth="1"/>
    <col min="13586" max="13586" width="1" style="64" customWidth="1"/>
    <col min="13587" max="13587" width="8.44140625" style="64" bestFit="1" customWidth="1"/>
    <col min="13588" max="13588" width="1" style="64" customWidth="1"/>
    <col min="13589" max="13589" width="11.44140625" style="64" bestFit="1" customWidth="1"/>
    <col min="13590" max="13590" width="11" style="64" bestFit="1" customWidth="1"/>
    <col min="13591" max="13594" width="15" style="64" customWidth="1"/>
    <col min="13595" max="13595" width="13" style="64" customWidth="1"/>
    <col min="13596" max="13596" width="15" style="64" customWidth="1"/>
    <col min="13597" max="13824" width="9.109375" style="64"/>
    <col min="13825" max="13825" width="8.88671875" style="64" customWidth="1"/>
    <col min="13826" max="13826" width="1" style="64" customWidth="1"/>
    <col min="13827" max="13827" width="11.44140625" style="64" bestFit="1" customWidth="1"/>
    <col min="13828" max="13828" width="1" style="64" customWidth="1"/>
    <col min="13829" max="13829" width="12.88671875" style="64" bestFit="1" customWidth="1"/>
    <col min="13830" max="13830" width="1" style="64" customWidth="1"/>
    <col min="13831" max="13831" width="11" style="64" bestFit="1" customWidth="1"/>
    <col min="13832" max="13832" width="1" style="64" customWidth="1"/>
    <col min="13833" max="13833" width="8.44140625" style="64" bestFit="1" customWidth="1"/>
    <col min="13834" max="13834" width="2.109375" style="64" customWidth="1"/>
    <col min="13835" max="13835" width="9.88671875" style="64" bestFit="1" customWidth="1"/>
    <col min="13836" max="13836" width="1" style="64" customWidth="1"/>
    <col min="13837" max="13837" width="11" style="64" bestFit="1" customWidth="1"/>
    <col min="13838" max="13838" width="1" style="64" customWidth="1"/>
    <col min="13839" max="13839" width="10.44140625" style="64" bestFit="1" customWidth="1"/>
    <col min="13840" max="13840" width="1" style="64" customWidth="1"/>
    <col min="13841" max="13841" width="10.44140625" style="64" bestFit="1" customWidth="1"/>
    <col min="13842" max="13842" width="1" style="64" customWidth="1"/>
    <col min="13843" max="13843" width="8.44140625" style="64" bestFit="1" customWidth="1"/>
    <col min="13844" max="13844" width="1" style="64" customWidth="1"/>
    <col min="13845" max="13845" width="11.44140625" style="64" bestFit="1" customWidth="1"/>
    <col min="13846" max="13846" width="11" style="64" bestFit="1" customWidth="1"/>
    <col min="13847" max="13850" width="15" style="64" customWidth="1"/>
    <col min="13851" max="13851" width="13" style="64" customWidth="1"/>
    <col min="13852" max="13852" width="15" style="64" customWidth="1"/>
    <col min="13853" max="14080" width="9.109375" style="64"/>
    <col min="14081" max="14081" width="8.88671875" style="64" customWidth="1"/>
    <col min="14082" max="14082" width="1" style="64" customWidth="1"/>
    <col min="14083" max="14083" width="11.44140625" style="64" bestFit="1" customWidth="1"/>
    <col min="14084" max="14084" width="1" style="64" customWidth="1"/>
    <col min="14085" max="14085" width="12.88671875" style="64" bestFit="1" customWidth="1"/>
    <col min="14086" max="14086" width="1" style="64" customWidth="1"/>
    <col min="14087" max="14087" width="11" style="64" bestFit="1" customWidth="1"/>
    <col min="14088" max="14088" width="1" style="64" customWidth="1"/>
    <col min="14089" max="14089" width="8.44140625" style="64" bestFit="1" customWidth="1"/>
    <col min="14090" max="14090" width="2.109375" style="64" customWidth="1"/>
    <col min="14091" max="14091" width="9.88671875" style="64" bestFit="1" customWidth="1"/>
    <col min="14092" max="14092" width="1" style="64" customWidth="1"/>
    <col min="14093" max="14093" width="11" style="64" bestFit="1" customWidth="1"/>
    <col min="14094" max="14094" width="1" style="64" customWidth="1"/>
    <col min="14095" max="14095" width="10.44140625" style="64" bestFit="1" customWidth="1"/>
    <col min="14096" max="14096" width="1" style="64" customWidth="1"/>
    <col min="14097" max="14097" width="10.44140625" style="64" bestFit="1" customWidth="1"/>
    <col min="14098" max="14098" width="1" style="64" customWidth="1"/>
    <col min="14099" max="14099" width="8.44140625" style="64" bestFit="1" customWidth="1"/>
    <col min="14100" max="14100" width="1" style="64" customWidth="1"/>
    <col min="14101" max="14101" width="11.44140625" style="64" bestFit="1" customWidth="1"/>
    <col min="14102" max="14102" width="11" style="64" bestFit="1" customWidth="1"/>
    <col min="14103" max="14106" width="15" style="64" customWidth="1"/>
    <col min="14107" max="14107" width="13" style="64" customWidth="1"/>
    <col min="14108" max="14108" width="15" style="64" customWidth="1"/>
    <col min="14109" max="14336" width="9.109375" style="64"/>
    <col min="14337" max="14337" width="8.88671875" style="64" customWidth="1"/>
    <col min="14338" max="14338" width="1" style="64" customWidth="1"/>
    <col min="14339" max="14339" width="11.44140625" style="64" bestFit="1" customWidth="1"/>
    <col min="14340" max="14340" width="1" style="64" customWidth="1"/>
    <col min="14341" max="14341" width="12.88671875" style="64" bestFit="1" customWidth="1"/>
    <col min="14342" max="14342" width="1" style="64" customWidth="1"/>
    <col min="14343" max="14343" width="11" style="64" bestFit="1" customWidth="1"/>
    <col min="14344" max="14344" width="1" style="64" customWidth="1"/>
    <col min="14345" max="14345" width="8.44140625" style="64" bestFit="1" customWidth="1"/>
    <col min="14346" max="14346" width="2.109375" style="64" customWidth="1"/>
    <col min="14347" max="14347" width="9.88671875" style="64" bestFit="1" customWidth="1"/>
    <col min="14348" max="14348" width="1" style="64" customWidth="1"/>
    <col min="14349" max="14349" width="11" style="64" bestFit="1" customWidth="1"/>
    <col min="14350" max="14350" width="1" style="64" customWidth="1"/>
    <col min="14351" max="14351" width="10.44140625" style="64" bestFit="1" customWidth="1"/>
    <col min="14352" max="14352" width="1" style="64" customWidth="1"/>
    <col min="14353" max="14353" width="10.44140625" style="64" bestFit="1" customWidth="1"/>
    <col min="14354" max="14354" width="1" style="64" customWidth="1"/>
    <col min="14355" max="14355" width="8.44140625" style="64" bestFit="1" customWidth="1"/>
    <col min="14356" max="14356" width="1" style="64" customWidth="1"/>
    <col min="14357" max="14357" width="11.44140625" style="64" bestFit="1" customWidth="1"/>
    <col min="14358" max="14358" width="11" style="64" bestFit="1" customWidth="1"/>
    <col min="14359" max="14362" width="15" style="64" customWidth="1"/>
    <col min="14363" max="14363" width="13" style="64" customWidth="1"/>
    <col min="14364" max="14364" width="15" style="64" customWidth="1"/>
    <col min="14365" max="14592" width="9.109375" style="64"/>
    <col min="14593" max="14593" width="8.88671875" style="64" customWidth="1"/>
    <col min="14594" max="14594" width="1" style="64" customWidth="1"/>
    <col min="14595" max="14595" width="11.44140625" style="64" bestFit="1" customWidth="1"/>
    <col min="14596" max="14596" width="1" style="64" customWidth="1"/>
    <col min="14597" max="14597" width="12.88671875" style="64" bestFit="1" customWidth="1"/>
    <col min="14598" max="14598" width="1" style="64" customWidth="1"/>
    <col min="14599" max="14599" width="11" style="64" bestFit="1" customWidth="1"/>
    <col min="14600" max="14600" width="1" style="64" customWidth="1"/>
    <col min="14601" max="14601" width="8.44140625" style="64" bestFit="1" customWidth="1"/>
    <col min="14602" max="14602" width="2.109375" style="64" customWidth="1"/>
    <col min="14603" max="14603" width="9.88671875" style="64" bestFit="1" customWidth="1"/>
    <col min="14604" max="14604" width="1" style="64" customWidth="1"/>
    <col min="14605" max="14605" width="11" style="64" bestFit="1" customWidth="1"/>
    <col min="14606" max="14606" width="1" style="64" customWidth="1"/>
    <col min="14607" max="14607" width="10.44140625" style="64" bestFit="1" customWidth="1"/>
    <col min="14608" max="14608" width="1" style="64" customWidth="1"/>
    <col min="14609" max="14609" width="10.44140625" style="64" bestFit="1" customWidth="1"/>
    <col min="14610" max="14610" width="1" style="64" customWidth="1"/>
    <col min="14611" max="14611" width="8.44140625" style="64" bestFit="1" customWidth="1"/>
    <col min="14612" max="14612" width="1" style="64" customWidth="1"/>
    <col min="14613" max="14613" width="11.44140625" style="64" bestFit="1" customWidth="1"/>
    <col min="14614" max="14614" width="11" style="64" bestFit="1" customWidth="1"/>
    <col min="14615" max="14618" width="15" style="64" customWidth="1"/>
    <col min="14619" max="14619" width="13" style="64" customWidth="1"/>
    <col min="14620" max="14620" width="15" style="64" customWidth="1"/>
    <col min="14621" max="14848" width="9.109375" style="64"/>
    <col min="14849" max="14849" width="8.88671875" style="64" customWidth="1"/>
    <col min="14850" max="14850" width="1" style="64" customWidth="1"/>
    <col min="14851" max="14851" width="11.44140625" style="64" bestFit="1" customWidth="1"/>
    <col min="14852" max="14852" width="1" style="64" customWidth="1"/>
    <col min="14853" max="14853" width="12.88671875" style="64" bestFit="1" customWidth="1"/>
    <col min="14854" max="14854" width="1" style="64" customWidth="1"/>
    <col min="14855" max="14855" width="11" style="64" bestFit="1" customWidth="1"/>
    <col min="14856" max="14856" width="1" style="64" customWidth="1"/>
    <col min="14857" max="14857" width="8.44140625" style="64" bestFit="1" customWidth="1"/>
    <col min="14858" max="14858" width="2.109375" style="64" customWidth="1"/>
    <col min="14859" max="14859" width="9.88671875" style="64" bestFit="1" customWidth="1"/>
    <col min="14860" max="14860" width="1" style="64" customWidth="1"/>
    <col min="14861" max="14861" width="11" style="64" bestFit="1" customWidth="1"/>
    <col min="14862" max="14862" width="1" style="64" customWidth="1"/>
    <col min="14863" max="14863" width="10.44140625" style="64" bestFit="1" customWidth="1"/>
    <col min="14864" max="14864" width="1" style="64" customWidth="1"/>
    <col min="14865" max="14865" width="10.44140625" style="64" bestFit="1" customWidth="1"/>
    <col min="14866" max="14866" width="1" style="64" customWidth="1"/>
    <col min="14867" max="14867" width="8.44140625" style="64" bestFit="1" customWidth="1"/>
    <col min="14868" max="14868" width="1" style="64" customWidth="1"/>
    <col min="14869" max="14869" width="11.44140625" style="64" bestFit="1" customWidth="1"/>
    <col min="14870" max="14870" width="11" style="64" bestFit="1" customWidth="1"/>
    <col min="14871" max="14874" width="15" style="64" customWidth="1"/>
    <col min="14875" max="14875" width="13" style="64" customWidth="1"/>
    <col min="14876" max="14876" width="15" style="64" customWidth="1"/>
    <col min="14877" max="15104" width="9.109375" style="64"/>
    <col min="15105" max="15105" width="8.88671875" style="64" customWidth="1"/>
    <col min="15106" max="15106" width="1" style="64" customWidth="1"/>
    <col min="15107" max="15107" width="11.44140625" style="64" bestFit="1" customWidth="1"/>
    <col min="15108" max="15108" width="1" style="64" customWidth="1"/>
    <col min="15109" max="15109" width="12.88671875" style="64" bestFit="1" customWidth="1"/>
    <col min="15110" max="15110" width="1" style="64" customWidth="1"/>
    <col min="15111" max="15111" width="11" style="64" bestFit="1" customWidth="1"/>
    <col min="15112" max="15112" width="1" style="64" customWidth="1"/>
    <col min="15113" max="15113" width="8.44140625" style="64" bestFit="1" customWidth="1"/>
    <col min="15114" max="15114" width="2.109375" style="64" customWidth="1"/>
    <col min="15115" max="15115" width="9.88671875" style="64" bestFit="1" customWidth="1"/>
    <col min="15116" max="15116" width="1" style="64" customWidth="1"/>
    <col min="15117" max="15117" width="11" style="64" bestFit="1" customWidth="1"/>
    <col min="15118" max="15118" width="1" style="64" customWidth="1"/>
    <col min="15119" max="15119" width="10.44140625" style="64" bestFit="1" customWidth="1"/>
    <col min="15120" max="15120" width="1" style="64" customWidth="1"/>
    <col min="15121" max="15121" width="10.44140625" style="64" bestFit="1" customWidth="1"/>
    <col min="15122" max="15122" width="1" style="64" customWidth="1"/>
    <col min="15123" max="15123" width="8.44140625" style="64" bestFit="1" customWidth="1"/>
    <col min="15124" max="15124" width="1" style="64" customWidth="1"/>
    <col min="15125" max="15125" width="11.44140625" style="64" bestFit="1" customWidth="1"/>
    <col min="15126" max="15126" width="11" style="64" bestFit="1" customWidth="1"/>
    <col min="15127" max="15130" width="15" style="64" customWidth="1"/>
    <col min="15131" max="15131" width="13" style="64" customWidth="1"/>
    <col min="15132" max="15132" width="15" style="64" customWidth="1"/>
    <col min="15133" max="15360" width="9.109375" style="64"/>
    <col min="15361" max="15361" width="8.88671875" style="64" customWidth="1"/>
    <col min="15362" max="15362" width="1" style="64" customWidth="1"/>
    <col min="15363" max="15363" width="11.44140625" style="64" bestFit="1" customWidth="1"/>
    <col min="15364" max="15364" width="1" style="64" customWidth="1"/>
    <col min="15365" max="15365" width="12.88671875" style="64" bestFit="1" customWidth="1"/>
    <col min="15366" max="15366" width="1" style="64" customWidth="1"/>
    <col min="15367" max="15367" width="11" style="64" bestFit="1" customWidth="1"/>
    <col min="15368" max="15368" width="1" style="64" customWidth="1"/>
    <col min="15369" max="15369" width="8.44140625" style="64" bestFit="1" customWidth="1"/>
    <col min="15370" max="15370" width="2.109375" style="64" customWidth="1"/>
    <col min="15371" max="15371" width="9.88671875" style="64" bestFit="1" customWidth="1"/>
    <col min="15372" max="15372" width="1" style="64" customWidth="1"/>
    <col min="15373" max="15373" width="11" style="64" bestFit="1" customWidth="1"/>
    <col min="15374" max="15374" width="1" style="64" customWidth="1"/>
    <col min="15375" max="15375" width="10.44140625" style="64" bestFit="1" customWidth="1"/>
    <col min="15376" max="15376" width="1" style="64" customWidth="1"/>
    <col min="15377" max="15377" width="10.44140625" style="64" bestFit="1" customWidth="1"/>
    <col min="15378" max="15378" width="1" style="64" customWidth="1"/>
    <col min="15379" max="15379" width="8.44140625" style="64" bestFit="1" customWidth="1"/>
    <col min="15380" max="15380" width="1" style="64" customWidth="1"/>
    <col min="15381" max="15381" width="11.44140625" style="64" bestFit="1" customWidth="1"/>
    <col min="15382" max="15382" width="11" style="64" bestFit="1" customWidth="1"/>
    <col min="15383" max="15386" width="15" style="64" customWidth="1"/>
    <col min="15387" max="15387" width="13" style="64" customWidth="1"/>
    <col min="15388" max="15388" width="15" style="64" customWidth="1"/>
    <col min="15389" max="15616" width="9.109375" style="64"/>
    <col min="15617" max="15617" width="8.88671875" style="64" customWidth="1"/>
    <col min="15618" max="15618" width="1" style="64" customWidth="1"/>
    <col min="15619" max="15619" width="11.44140625" style="64" bestFit="1" customWidth="1"/>
    <col min="15620" max="15620" width="1" style="64" customWidth="1"/>
    <col min="15621" max="15621" width="12.88671875" style="64" bestFit="1" customWidth="1"/>
    <col min="15622" max="15622" width="1" style="64" customWidth="1"/>
    <col min="15623" max="15623" width="11" style="64" bestFit="1" customWidth="1"/>
    <col min="15624" max="15624" width="1" style="64" customWidth="1"/>
    <col min="15625" max="15625" width="8.44140625" style="64" bestFit="1" customWidth="1"/>
    <col min="15626" max="15626" width="2.109375" style="64" customWidth="1"/>
    <col min="15627" max="15627" width="9.88671875" style="64" bestFit="1" customWidth="1"/>
    <col min="15628" max="15628" width="1" style="64" customWidth="1"/>
    <col min="15629" max="15629" width="11" style="64" bestFit="1" customWidth="1"/>
    <col min="15630" max="15630" width="1" style="64" customWidth="1"/>
    <col min="15631" max="15631" width="10.44140625" style="64" bestFit="1" customWidth="1"/>
    <col min="15632" max="15632" width="1" style="64" customWidth="1"/>
    <col min="15633" max="15633" width="10.44140625" style="64" bestFit="1" customWidth="1"/>
    <col min="15634" max="15634" width="1" style="64" customWidth="1"/>
    <col min="15635" max="15635" width="8.44140625" style="64" bestFit="1" customWidth="1"/>
    <col min="15636" max="15636" width="1" style="64" customWidth="1"/>
    <col min="15637" max="15637" width="11.44140625" style="64" bestFit="1" customWidth="1"/>
    <col min="15638" max="15638" width="11" style="64" bestFit="1" customWidth="1"/>
    <col min="15639" max="15642" width="15" style="64" customWidth="1"/>
    <col min="15643" max="15643" width="13" style="64" customWidth="1"/>
    <col min="15644" max="15644" width="15" style="64" customWidth="1"/>
    <col min="15645" max="15872" width="9.109375" style="64"/>
    <col min="15873" max="15873" width="8.88671875" style="64" customWidth="1"/>
    <col min="15874" max="15874" width="1" style="64" customWidth="1"/>
    <col min="15875" max="15875" width="11.44140625" style="64" bestFit="1" customWidth="1"/>
    <col min="15876" max="15876" width="1" style="64" customWidth="1"/>
    <col min="15877" max="15877" width="12.88671875" style="64" bestFit="1" customWidth="1"/>
    <col min="15878" max="15878" width="1" style="64" customWidth="1"/>
    <col min="15879" max="15879" width="11" style="64" bestFit="1" customWidth="1"/>
    <col min="15880" max="15880" width="1" style="64" customWidth="1"/>
    <col min="15881" max="15881" width="8.44140625" style="64" bestFit="1" customWidth="1"/>
    <col min="15882" max="15882" width="2.109375" style="64" customWidth="1"/>
    <col min="15883" max="15883" width="9.88671875" style="64" bestFit="1" customWidth="1"/>
    <col min="15884" max="15884" width="1" style="64" customWidth="1"/>
    <col min="15885" max="15885" width="11" style="64" bestFit="1" customWidth="1"/>
    <col min="15886" max="15886" width="1" style="64" customWidth="1"/>
    <col min="15887" max="15887" width="10.44140625" style="64" bestFit="1" customWidth="1"/>
    <col min="15888" max="15888" width="1" style="64" customWidth="1"/>
    <col min="15889" max="15889" width="10.44140625" style="64" bestFit="1" customWidth="1"/>
    <col min="15890" max="15890" width="1" style="64" customWidth="1"/>
    <col min="15891" max="15891" width="8.44140625" style="64" bestFit="1" customWidth="1"/>
    <col min="15892" max="15892" width="1" style="64" customWidth="1"/>
    <col min="15893" max="15893" width="11.44140625" style="64" bestFit="1" customWidth="1"/>
    <col min="15894" max="15894" width="11" style="64" bestFit="1" customWidth="1"/>
    <col min="15895" max="15898" width="15" style="64" customWidth="1"/>
    <col min="15899" max="15899" width="13" style="64" customWidth="1"/>
    <col min="15900" max="15900" width="15" style="64" customWidth="1"/>
    <col min="15901" max="16128" width="9.109375" style="64"/>
    <col min="16129" max="16129" width="8.88671875" style="64" customWidth="1"/>
    <col min="16130" max="16130" width="1" style="64" customWidth="1"/>
    <col min="16131" max="16131" width="11.44140625" style="64" bestFit="1" customWidth="1"/>
    <col min="16132" max="16132" width="1" style="64" customWidth="1"/>
    <col min="16133" max="16133" width="12.88671875" style="64" bestFit="1" customWidth="1"/>
    <col min="16134" max="16134" width="1" style="64" customWidth="1"/>
    <col min="16135" max="16135" width="11" style="64" bestFit="1" customWidth="1"/>
    <col min="16136" max="16136" width="1" style="64" customWidth="1"/>
    <col min="16137" max="16137" width="8.44140625" style="64" bestFit="1" customWidth="1"/>
    <col min="16138" max="16138" width="2.109375" style="64" customWidth="1"/>
    <col min="16139" max="16139" width="9.88671875" style="64" bestFit="1" customWidth="1"/>
    <col min="16140" max="16140" width="1" style="64" customWidth="1"/>
    <col min="16141" max="16141" width="11" style="64" bestFit="1" customWidth="1"/>
    <col min="16142" max="16142" width="1" style="64" customWidth="1"/>
    <col min="16143" max="16143" width="10.44140625" style="64" bestFit="1" customWidth="1"/>
    <col min="16144" max="16144" width="1" style="64" customWidth="1"/>
    <col min="16145" max="16145" width="10.44140625" style="64" bestFit="1" customWidth="1"/>
    <col min="16146" max="16146" width="1" style="64" customWidth="1"/>
    <col min="16147" max="16147" width="8.44140625" style="64" bestFit="1" customWidth="1"/>
    <col min="16148" max="16148" width="1" style="64" customWidth="1"/>
    <col min="16149" max="16149" width="11.44140625" style="64" bestFit="1" customWidth="1"/>
    <col min="16150" max="16150" width="11" style="64" bestFit="1" customWidth="1"/>
    <col min="16151" max="16154" width="15" style="64" customWidth="1"/>
    <col min="16155" max="16155" width="13" style="64" customWidth="1"/>
    <col min="16156" max="16156" width="15" style="64" customWidth="1"/>
    <col min="16157" max="16384" width="9.109375" style="64"/>
  </cols>
  <sheetData>
    <row r="1" spans="1:32">
      <c r="A1" s="322" t="s">
        <v>382</v>
      </c>
      <c r="B1" s="322"/>
      <c r="C1" s="322"/>
      <c r="D1" s="322"/>
      <c r="E1" s="322"/>
      <c r="F1" s="322"/>
      <c r="G1" s="322"/>
      <c r="H1" s="322"/>
      <c r="I1" s="322"/>
      <c r="J1" s="322"/>
      <c r="K1" s="322"/>
      <c r="L1" s="322"/>
      <c r="M1" s="322"/>
      <c r="N1" s="322"/>
      <c r="O1" s="322"/>
      <c r="P1" s="322"/>
      <c r="Q1" s="322"/>
      <c r="R1" s="322"/>
      <c r="S1" s="322"/>
      <c r="T1" s="322"/>
      <c r="U1" s="322"/>
      <c r="V1" s="322"/>
    </row>
    <row r="2" spans="1:32">
      <c r="A2" s="322" t="s">
        <v>383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</row>
    <row r="3" spans="1:32">
      <c r="A3" s="322" t="s">
        <v>540</v>
      </c>
      <c r="B3" s="322"/>
      <c r="C3" s="322"/>
      <c r="D3" s="322"/>
      <c r="E3" s="322"/>
      <c r="F3" s="322"/>
      <c r="G3" s="322"/>
      <c r="H3" s="322"/>
      <c r="I3" s="322"/>
      <c r="J3" s="322"/>
      <c r="K3" s="322"/>
      <c r="L3" s="322"/>
      <c r="M3" s="322"/>
      <c r="N3" s="322"/>
      <c r="O3" s="322"/>
      <c r="P3" s="322"/>
      <c r="Q3" s="322"/>
      <c r="R3" s="322"/>
      <c r="S3" s="322"/>
      <c r="T3" s="322"/>
      <c r="U3" s="322"/>
      <c r="V3" s="322"/>
    </row>
    <row r="4" spans="1:32">
      <c r="Z4" s="235" t="s">
        <v>765</v>
      </c>
      <c r="AA4" s="236"/>
      <c r="AB4" s="236"/>
      <c r="AC4" s="236"/>
      <c r="AD4" s="236"/>
      <c r="AE4" s="236"/>
      <c r="AF4" s="237"/>
    </row>
    <row r="5" spans="1:32">
      <c r="Z5" s="254" t="s">
        <v>766</v>
      </c>
      <c r="AA5" s="247"/>
      <c r="AB5" s="247"/>
      <c r="AC5" s="247"/>
      <c r="AD5" s="247"/>
      <c r="AE5" s="247"/>
      <c r="AF5" s="248"/>
    </row>
    <row r="6" spans="1:32">
      <c r="A6" s="65"/>
      <c r="B6" s="65"/>
      <c r="C6" s="65"/>
      <c r="D6" s="65"/>
      <c r="E6" s="65"/>
      <c r="F6" s="65"/>
      <c r="G6" s="65"/>
      <c r="H6" s="65"/>
      <c r="I6" s="65"/>
      <c r="J6" s="65"/>
      <c r="K6" s="66" t="s">
        <v>384</v>
      </c>
      <c r="L6" s="66"/>
      <c r="M6" s="66"/>
      <c r="N6" s="66"/>
      <c r="O6" s="66"/>
      <c r="P6" s="66"/>
      <c r="Q6" s="66"/>
      <c r="R6" s="66"/>
      <c r="S6" s="66"/>
      <c r="T6" s="66"/>
      <c r="U6" s="66"/>
      <c r="Z6" s="274"/>
      <c r="AA6" s="234"/>
      <c r="AB6" s="234"/>
      <c r="AC6" s="234"/>
      <c r="AD6" s="234"/>
      <c r="AE6" s="234"/>
      <c r="AF6" s="275"/>
    </row>
    <row r="7" spans="1:32">
      <c r="A7" s="67" t="s">
        <v>385</v>
      </c>
      <c r="B7" s="65"/>
      <c r="C7" s="67" t="s">
        <v>386</v>
      </c>
      <c r="D7" s="67"/>
      <c r="E7" s="67" t="s">
        <v>387</v>
      </c>
      <c r="F7" s="67"/>
      <c r="G7" s="67" t="s">
        <v>386</v>
      </c>
      <c r="H7" s="67"/>
      <c r="I7" s="67" t="s">
        <v>386</v>
      </c>
      <c r="J7" s="67"/>
      <c r="K7" s="67" t="s">
        <v>388</v>
      </c>
      <c r="L7" s="67"/>
      <c r="M7" s="67" t="s">
        <v>389</v>
      </c>
      <c r="N7" s="67"/>
      <c r="O7" s="67" t="s">
        <v>390</v>
      </c>
      <c r="P7" s="67"/>
      <c r="Q7" s="67"/>
      <c r="R7" s="67"/>
      <c r="S7" s="67"/>
      <c r="T7" s="67"/>
      <c r="U7" s="67" t="s">
        <v>391</v>
      </c>
      <c r="V7" s="67" t="s">
        <v>386</v>
      </c>
      <c r="X7" s="163" t="s">
        <v>684</v>
      </c>
      <c r="Z7" s="258" t="s">
        <v>409</v>
      </c>
      <c r="AA7" s="234"/>
      <c r="AB7" s="259" t="s">
        <v>767</v>
      </c>
      <c r="AC7" s="234"/>
      <c r="AD7" s="259" t="s">
        <v>684</v>
      </c>
      <c r="AE7" s="234"/>
      <c r="AF7" s="307" t="s">
        <v>386</v>
      </c>
    </row>
    <row r="8" spans="1:32">
      <c r="A8" s="68" t="s">
        <v>392</v>
      </c>
      <c r="B8" s="69"/>
      <c r="C8" s="68" t="s">
        <v>389</v>
      </c>
      <c r="D8" s="68"/>
      <c r="E8" s="68" t="s">
        <v>393</v>
      </c>
      <c r="F8" s="68"/>
      <c r="G8" s="68" t="s">
        <v>390</v>
      </c>
      <c r="H8" s="68"/>
      <c r="I8" s="68" t="s">
        <v>394</v>
      </c>
      <c r="J8" s="68"/>
      <c r="K8" s="68" t="s">
        <v>395</v>
      </c>
      <c r="L8" s="68"/>
      <c r="M8" s="68" t="s">
        <v>395</v>
      </c>
      <c r="N8" s="68"/>
      <c r="O8" s="68" t="s">
        <v>395</v>
      </c>
      <c r="P8" s="68"/>
      <c r="Q8" s="68" t="s">
        <v>390</v>
      </c>
      <c r="R8" s="68"/>
      <c r="S8" s="68" t="s">
        <v>394</v>
      </c>
      <c r="T8" s="68"/>
      <c r="U8" s="68" t="s">
        <v>389</v>
      </c>
      <c r="V8" s="68" t="s">
        <v>396</v>
      </c>
      <c r="X8" s="68" t="s">
        <v>685</v>
      </c>
      <c r="Z8" s="308" t="s">
        <v>392</v>
      </c>
      <c r="AA8" s="234"/>
      <c r="AB8" s="309" t="s">
        <v>768</v>
      </c>
      <c r="AC8" s="234"/>
      <c r="AD8" s="309" t="s">
        <v>769</v>
      </c>
      <c r="AE8" s="234"/>
      <c r="AF8" s="310" t="s">
        <v>770</v>
      </c>
    </row>
    <row r="9" spans="1:32">
      <c r="A9" s="70" t="s">
        <v>397</v>
      </c>
      <c r="C9" s="70" t="s">
        <v>398</v>
      </c>
      <c r="D9" s="71"/>
      <c r="E9" s="70" t="s">
        <v>399</v>
      </c>
      <c r="F9" s="71"/>
      <c r="G9" s="70" t="s">
        <v>400</v>
      </c>
      <c r="H9" s="71"/>
      <c r="I9" s="70" t="s">
        <v>401</v>
      </c>
      <c r="J9" s="71"/>
      <c r="K9" s="70" t="s">
        <v>402</v>
      </c>
      <c r="L9" s="71"/>
      <c r="M9" s="70" t="s">
        <v>403</v>
      </c>
      <c r="N9" s="71"/>
      <c r="O9" s="70" t="s">
        <v>404</v>
      </c>
      <c r="P9" s="71"/>
      <c r="Q9" s="70" t="s">
        <v>405</v>
      </c>
      <c r="R9" s="71"/>
      <c r="S9" s="70" t="s">
        <v>406</v>
      </c>
      <c r="T9" s="71"/>
      <c r="U9" s="70" t="s">
        <v>407</v>
      </c>
      <c r="V9" s="70" t="s">
        <v>408</v>
      </c>
      <c r="Z9" s="250"/>
      <c r="AA9" s="234"/>
      <c r="AB9" s="251"/>
      <c r="AC9" s="234"/>
      <c r="AD9" s="234"/>
      <c r="AE9" s="234"/>
      <c r="AF9" s="275"/>
    </row>
    <row r="10" spans="1:32">
      <c r="C10" s="72"/>
      <c r="Z10" s="274"/>
      <c r="AA10" s="234"/>
      <c r="AB10" s="234"/>
      <c r="AC10" s="234"/>
      <c r="AD10" s="234"/>
      <c r="AE10" s="234"/>
      <c r="AF10" s="275"/>
    </row>
    <row r="11" spans="1:32">
      <c r="A11" s="73" t="s">
        <v>22</v>
      </c>
      <c r="C11" s="72">
        <f ca="1">+COSS!I$863+COSS!I$879+COSS!I$871</f>
        <v>215744788</v>
      </c>
      <c r="D11" s="72"/>
      <c r="E11" s="72">
        <f ca="1">+COSS!I853</f>
        <v>652486196.58470178</v>
      </c>
      <c r="F11" s="72"/>
      <c r="G11" s="72">
        <f ca="1">+COSS!I4483</f>
        <v>5322852.9124474069</v>
      </c>
      <c r="I11" s="74">
        <f ca="1">ROUND((G11/E11),4)*100</f>
        <v>0.82000000000000006</v>
      </c>
      <c r="J11" s="75"/>
      <c r="K11" s="74">
        <f ca="1">ROUND((M11/C11),4)*100</f>
        <v>14.12</v>
      </c>
      <c r="M11" s="72">
        <f ca="1">ROUND((O11*$G$35),0)</f>
        <v>30457775</v>
      </c>
      <c r="N11" s="72"/>
      <c r="O11" s="72">
        <f ca="1">Q11-G11</f>
        <v>18535074.087552592</v>
      </c>
      <c r="P11" s="72"/>
      <c r="Q11" s="76">
        <f ca="1">ROUND((G$29/E$29*E11),0)-1</f>
        <v>23857927</v>
      </c>
      <c r="S11" s="74">
        <f ca="1">ROUND((Q11/E11),4)*100</f>
        <v>3.66</v>
      </c>
      <c r="U11" s="72">
        <f ca="1">C11+M11</f>
        <v>246202563</v>
      </c>
      <c r="V11" s="72">
        <f ca="1">U11-C11</f>
        <v>30457775</v>
      </c>
      <c r="X11" s="74">
        <f ca="1">+I11/$I$29</f>
        <v>0.22404371584699453</v>
      </c>
      <c r="Z11" s="276" t="s">
        <v>22</v>
      </c>
      <c r="AA11" s="234"/>
      <c r="AB11" s="272">
        <f ca="1">I11</f>
        <v>0.82000000000000006</v>
      </c>
      <c r="AC11" s="234"/>
      <c r="AD11" s="272">
        <f ca="1">AB11/AB$29</f>
        <v>0.22404371584699453</v>
      </c>
      <c r="AE11" s="234"/>
      <c r="AF11" s="311">
        <f ca="1">V11</f>
        <v>30457775</v>
      </c>
    </row>
    <row r="12" spans="1:32">
      <c r="C12" s="72"/>
      <c r="D12" s="72"/>
      <c r="E12" s="72"/>
      <c r="F12" s="72"/>
      <c r="G12" s="72"/>
      <c r="I12" s="77"/>
      <c r="J12" s="75"/>
      <c r="K12" s="77"/>
      <c r="M12" s="72"/>
      <c r="N12" s="72"/>
      <c r="O12" s="72"/>
      <c r="P12" s="72"/>
      <c r="Q12" s="76"/>
      <c r="S12" s="78"/>
      <c r="U12" s="72"/>
      <c r="Z12" s="274"/>
      <c r="AA12" s="234"/>
      <c r="AB12" s="288"/>
      <c r="AC12" s="234"/>
      <c r="AD12" s="256"/>
      <c r="AE12" s="234"/>
      <c r="AF12" s="257"/>
    </row>
    <row r="13" spans="1:32" ht="14.25" customHeight="1">
      <c r="A13" s="64" t="s">
        <v>5</v>
      </c>
      <c r="C13" s="72">
        <f ca="1">COSS!J863+COSS!J879+COSS!J871</f>
        <v>18576461</v>
      </c>
      <c r="D13" s="76"/>
      <c r="E13" s="76">
        <f ca="1">+COSS!J853</f>
        <v>37514380.243873581</v>
      </c>
      <c r="F13" s="76"/>
      <c r="G13" s="76">
        <f ca="1">+COSS!J4483</f>
        <v>3847420.5482216091</v>
      </c>
      <c r="H13" s="79"/>
      <c r="I13" s="74">
        <f ca="1">ROUND((G13/E13),4)*100</f>
        <v>10.26</v>
      </c>
      <c r="J13" s="80"/>
      <c r="K13" s="74">
        <f ca="1">ROUND((M13/C13),4)*100</f>
        <v>-21.9</v>
      </c>
      <c r="L13" s="79"/>
      <c r="M13" s="76">
        <f ca="1">ROUND((O13*$G$35),0)</f>
        <v>-4068230</v>
      </c>
      <c r="N13" s="76"/>
      <c r="O13" s="76">
        <f ca="1">Q13-G13</f>
        <v>-2475720.5482216091</v>
      </c>
      <c r="P13" s="76"/>
      <c r="Q13" s="76">
        <f ca="1">ROUND((G$29/E$29*E13),0)</f>
        <v>1371700</v>
      </c>
      <c r="R13" s="79"/>
      <c r="S13" s="74">
        <f ca="1">ROUND((Q13/E13),4)*100</f>
        <v>3.66</v>
      </c>
      <c r="T13" s="79"/>
      <c r="U13" s="76">
        <f ca="1">C13+M13</f>
        <v>14508231</v>
      </c>
      <c r="V13" s="72">
        <f ca="1">U13-C13</f>
        <v>-4068230</v>
      </c>
      <c r="X13" s="74">
        <f ca="1">+I13/$I$29</f>
        <v>2.8032786885245899</v>
      </c>
      <c r="Z13" s="276" t="s">
        <v>5</v>
      </c>
      <c r="AA13" s="234"/>
      <c r="AB13" s="272">
        <f ca="1">I13</f>
        <v>10.26</v>
      </c>
      <c r="AC13" s="234"/>
      <c r="AD13" s="272">
        <f t="shared" ref="AD13:AD29" ca="1" si="0">AB13/AB$29</f>
        <v>2.8032786885245899</v>
      </c>
      <c r="AE13" s="234"/>
      <c r="AF13" s="311">
        <f ca="1">V13</f>
        <v>-4068230</v>
      </c>
    </row>
    <row r="14" spans="1:32" ht="14.25" customHeight="1">
      <c r="C14" s="72"/>
      <c r="D14" s="76"/>
      <c r="E14" s="76"/>
      <c r="F14" s="76"/>
      <c r="G14" s="76"/>
      <c r="H14" s="79"/>
      <c r="I14" s="81"/>
      <c r="J14" s="80"/>
      <c r="K14" s="81"/>
      <c r="L14" s="79"/>
      <c r="M14" s="76"/>
      <c r="N14" s="76"/>
      <c r="O14" s="76"/>
      <c r="P14" s="76"/>
      <c r="Q14" s="76"/>
      <c r="R14" s="79"/>
      <c r="S14" s="82"/>
      <c r="T14" s="79"/>
      <c r="U14" s="76"/>
      <c r="Z14" s="276"/>
      <c r="AA14" s="234"/>
      <c r="AB14" s="288"/>
      <c r="AC14" s="234"/>
      <c r="AD14" s="272" t="s">
        <v>409</v>
      </c>
      <c r="AE14" s="234"/>
      <c r="AF14" s="257"/>
    </row>
    <row r="15" spans="1:32">
      <c r="A15" s="64" t="s">
        <v>86</v>
      </c>
      <c r="C15" s="72">
        <f ca="1">COSS!N863+COSS!N879+COSS!N871</f>
        <v>53330702</v>
      </c>
      <c r="D15" s="72"/>
      <c r="E15" s="72">
        <f ca="1">+COSS!N853</f>
        <v>114971830.97896877</v>
      </c>
      <c r="F15" s="72"/>
      <c r="G15" s="72">
        <f ca="1">+COSS!N4483</f>
        <v>9170566.0839797426</v>
      </c>
      <c r="I15" s="74">
        <f ca="1">ROUND((G15/E15),4)*100</f>
        <v>7.9799999999999995</v>
      </c>
      <c r="J15" s="75"/>
      <c r="K15" s="74">
        <f ca="1">ROUND((M15/C15),4)*100</f>
        <v>-15.299999999999999</v>
      </c>
      <c r="M15" s="72">
        <f ca="1">ROUND((O15*$G$35),0)</f>
        <v>-8161470</v>
      </c>
      <c r="N15" s="72"/>
      <c r="O15" s="72">
        <f ca="1">Q15-G15</f>
        <v>-4966661.0839797426</v>
      </c>
      <c r="P15" s="72"/>
      <c r="Q15" s="76">
        <f ca="1">ROUND((G$29/E$29*E15),0)</f>
        <v>4203905</v>
      </c>
      <c r="S15" s="74">
        <f ca="1">ROUND((Q15/E15),4)*100</f>
        <v>3.66</v>
      </c>
      <c r="U15" s="72">
        <f ca="1">C15+M15</f>
        <v>45169232</v>
      </c>
      <c r="V15" s="72">
        <f ca="1">U15-C15</f>
        <v>-8161470</v>
      </c>
      <c r="X15" s="74">
        <f ca="1">+I15/$I$29</f>
        <v>2.180327868852459</v>
      </c>
      <c r="Z15" s="276" t="s">
        <v>86</v>
      </c>
      <c r="AA15" s="234"/>
      <c r="AB15" s="272">
        <f ca="1">I15</f>
        <v>7.9799999999999995</v>
      </c>
      <c r="AC15" s="234"/>
      <c r="AD15" s="272">
        <f t="shared" ca="1" si="0"/>
        <v>2.180327868852459</v>
      </c>
      <c r="AE15" s="234"/>
      <c r="AF15" s="311">
        <f ca="1">V15</f>
        <v>-8161470</v>
      </c>
    </row>
    <row r="16" spans="1:32">
      <c r="C16" s="72"/>
      <c r="D16" s="72"/>
      <c r="E16" s="72"/>
      <c r="F16" s="72"/>
      <c r="G16" s="72"/>
      <c r="I16" s="77"/>
      <c r="J16" s="75"/>
      <c r="K16" s="77"/>
      <c r="M16" s="72"/>
      <c r="N16" s="72"/>
      <c r="O16" s="72"/>
      <c r="P16" s="72"/>
      <c r="Q16" s="76"/>
      <c r="S16" s="78"/>
      <c r="U16" s="72"/>
      <c r="Z16" s="276"/>
      <c r="AA16" s="234"/>
      <c r="AB16" s="288"/>
      <c r="AC16" s="234"/>
      <c r="AD16" s="272" t="s">
        <v>409</v>
      </c>
      <c r="AE16" s="234"/>
      <c r="AF16" s="257"/>
    </row>
    <row r="17" spans="1:32">
      <c r="A17" s="64" t="s">
        <v>87</v>
      </c>
      <c r="C17" s="72">
        <f ca="1">COSS!S863+COSS!S879+COSS!S871</f>
        <v>51375193</v>
      </c>
      <c r="D17" s="72"/>
      <c r="E17" s="72">
        <f ca="1">+COSS!S853</f>
        <v>101363367.46904053</v>
      </c>
      <c r="F17" s="72"/>
      <c r="G17" s="72">
        <f ca="1">+COSS!S4483</f>
        <v>8100926.300951439</v>
      </c>
      <c r="I17" s="74">
        <f ca="1">ROUND((G17/E17),4)*100</f>
        <v>7.99</v>
      </c>
      <c r="J17" s="75"/>
      <c r="K17" s="74">
        <f ca="1">ROUND((M17/C17),4)*100</f>
        <v>-14.06</v>
      </c>
      <c r="M17" s="72">
        <f ca="1">ROUND((O17*$G$35),0)</f>
        <v>-7221447</v>
      </c>
      <c r="N17" s="72"/>
      <c r="O17" s="72">
        <f ca="1">Q17-G17</f>
        <v>-4394610.300951439</v>
      </c>
      <c r="P17" s="72"/>
      <c r="Q17" s="76">
        <f ca="1">ROUND((G$29/E$29*E17),0)</f>
        <v>3706316</v>
      </c>
      <c r="S17" s="74">
        <f ca="1">ROUND((Q17/E17),4)*100</f>
        <v>3.66</v>
      </c>
      <c r="U17" s="72">
        <f ca="1">C17+M17</f>
        <v>44153746</v>
      </c>
      <c r="V17" s="72">
        <f ca="1">U17-C17</f>
        <v>-7221447</v>
      </c>
      <c r="X17" s="74">
        <f ca="1">+I17/$I$29</f>
        <v>2.1830601092896176</v>
      </c>
      <c r="Z17" s="276" t="s">
        <v>87</v>
      </c>
      <c r="AA17" s="234"/>
      <c r="AB17" s="272">
        <f ca="1">I17</f>
        <v>7.99</v>
      </c>
      <c r="AC17" s="234"/>
      <c r="AD17" s="272">
        <f t="shared" ca="1" si="0"/>
        <v>2.1830601092896176</v>
      </c>
      <c r="AE17" s="234"/>
      <c r="AF17" s="311">
        <f ca="1">V17</f>
        <v>-7221447</v>
      </c>
    </row>
    <row r="18" spans="1:32">
      <c r="C18" s="72"/>
      <c r="D18" s="72"/>
      <c r="E18" s="72"/>
      <c r="F18" s="72"/>
      <c r="G18" s="72"/>
      <c r="I18" s="77" t="s">
        <v>409</v>
      </c>
      <c r="J18" s="75"/>
      <c r="K18" s="77" t="s">
        <v>409</v>
      </c>
      <c r="M18" s="72" t="s">
        <v>409</v>
      </c>
      <c r="N18" s="72"/>
      <c r="O18" s="72" t="s">
        <v>409</v>
      </c>
      <c r="P18" s="72"/>
      <c r="Q18" s="76" t="s">
        <v>409</v>
      </c>
      <c r="S18" s="78" t="s">
        <v>409</v>
      </c>
      <c r="U18" s="72" t="s">
        <v>409</v>
      </c>
      <c r="V18" s="72" t="s">
        <v>409</v>
      </c>
      <c r="Z18" s="276"/>
      <c r="AA18" s="234"/>
      <c r="AB18" s="288" t="s">
        <v>409</v>
      </c>
      <c r="AC18" s="234"/>
      <c r="AD18" s="272" t="s">
        <v>409</v>
      </c>
      <c r="AE18" s="234"/>
      <c r="AF18" s="257"/>
    </row>
    <row r="19" spans="1:32">
      <c r="A19" s="64" t="s">
        <v>444</v>
      </c>
      <c r="C19" s="72">
        <f ca="1">COSS!X863+COSS!X879+COSS!X871</f>
        <v>138769640</v>
      </c>
      <c r="D19" s="72"/>
      <c r="E19" s="72">
        <f ca="1">+COSS!X853</f>
        <v>240509541.21488166</v>
      </c>
      <c r="F19" s="72"/>
      <c r="G19" s="72">
        <f ca="1">+COSS!X4483</f>
        <v>12495657.634907691</v>
      </c>
      <c r="I19" s="74">
        <f ca="1">ROUND((G19/E19),4)*100</f>
        <v>5.2</v>
      </c>
      <c r="J19" s="75"/>
      <c r="K19" s="74">
        <f ca="1">ROUND((M19/C19),4)*100</f>
        <v>-4.38</v>
      </c>
      <c r="M19" s="72">
        <f ca="1">ROUND((O19*$G$35),0)</f>
        <v>-6082510</v>
      </c>
      <c r="N19" s="72"/>
      <c r="O19" s="72">
        <f t="shared" ref="O19:O25" ca="1" si="1">Q19-G19</f>
        <v>-3701510.6349076908</v>
      </c>
      <c r="P19" s="72"/>
      <c r="Q19" s="76">
        <f ca="1">ROUND((G$29/E$29*E19),0)</f>
        <v>8794147</v>
      </c>
      <c r="S19" s="74">
        <f ca="1">ROUND((Q19/E19),4)*100</f>
        <v>3.66</v>
      </c>
      <c r="U19" s="72">
        <f t="shared" ref="U19:U25" ca="1" si="2">C19+M19</f>
        <v>132687130</v>
      </c>
      <c r="V19" s="72">
        <f ca="1">U19-C19</f>
        <v>-6082510</v>
      </c>
      <c r="X19" s="74">
        <f ca="1">+I19/$I$29</f>
        <v>1.4207650273224044</v>
      </c>
      <c r="Z19" s="276" t="s">
        <v>444</v>
      </c>
      <c r="AA19" s="234"/>
      <c r="AB19" s="272">
        <f ca="1">I19</f>
        <v>5.2</v>
      </c>
      <c r="AC19" s="234"/>
      <c r="AD19" s="272">
        <f t="shared" ca="1" si="0"/>
        <v>1.4207650273224044</v>
      </c>
      <c r="AE19" s="234"/>
      <c r="AF19" s="311">
        <f ca="1">V19</f>
        <v>-6082510</v>
      </c>
    </row>
    <row r="20" spans="1:32">
      <c r="C20" s="72"/>
      <c r="D20" s="72"/>
      <c r="E20" s="72"/>
      <c r="F20" s="72"/>
      <c r="G20" s="72"/>
      <c r="I20" s="77" t="s">
        <v>409</v>
      </c>
      <c r="J20" s="75"/>
      <c r="K20" s="77" t="s">
        <v>409</v>
      </c>
      <c r="M20" s="72" t="s">
        <v>409</v>
      </c>
      <c r="N20" s="72"/>
      <c r="O20" s="72" t="s">
        <v>409</v>
      </c>
      <c r="P20" s="72"/>
      <c r="Q20" s="76" t="s">
        <v>409</v>
      </c>
      <c r="S20" s="78" t="s">
        <v>409</v>
      </c>
      <c r="U20" s="72" t="s">
        <v>409</v>
      </c>
      <c r="V20" s="72" t="s">
        <v>409</v>
      </c>
      <c r="Z20" s="276"/>
      <c r="AA20" s="234"/>
      <c r="AB20" s="288" t="s">
        <v>409</v>
      </c>
      <c r="AC20" s="234"/>
      <c r="AD20" s="272" t="s">
        <v>409</v>
      </c>
      <c r="AE20" s="234"/>
      <c r="AF20" s="257"/>
    </row>
    <row r="21" spans="1:32">
      <c r="A21" s="64" t="s">
        <v>451</v>
      </c>
      <c r="C21" s="72">
        <f ca="1">COSS!AA863+COSS!AA879+COSS!AA871</f>
        <v>11504476</v>
      </c>
      <c r="D21" s="72"/>
      <c r="E21" s="72">
        <f ca="1">+COSS!AA853</f>
        <v>26428694.081622496</v>
      </c>
      <c r="F21" s="72"/>
      <c r="G21" s="72">
        <f ca="1">+COSS!AA4483</f>
        <v>1557459.0302480084</v>
      </c>
      <c r="I21" s="74">
        <f ca="1">ROUND((G21/E21),4)*100</f>
        <v>5.89</v>
      </c>
      <c r="J21" s="75"/>
      <c r="K21" s="74">
        <f ca="1">ROUND((M21/C21),4)*100</f>
        <v>-8.44</v>
      </c>
      <c r="M21" s="72">
        <f ca="1">ROUND((O21*$G$35),0)</f>
        <v>-971331</v>
      </c>
      <c r="N21" s="72"/>
      <c r="O21" s="72">
        <f t="shared" ca="1" si="1"/>
        <v>-591103.03024800844</v>
      </c>
      <c r="P21" s="72"/>
      <c r="Q21" s="76">
        <f ca="1">ROUND((G$29/E$29*E21),0)</f>
        <v>966356</v>
      </c>
      <c r="S21" s="74">
        <f ca="1">ROUND((Q21/E21),4)*100</f>
        <v>3.66</v>
      </c>
      <c r="U21" s="72">
        <f t="shared" ca="1" si="2"/>
        <v>10533145</v>
      </c>
      <c r="V21" s="72">
        <f ca="1">U21-C21</f>
        <v>-971331</v>
      </c>
      <c r="X21" s="74">
        <f ca="1">+I21/$I$29</f>
        <v>1.6092896174863387</v>
      </c>
      <c r="Z21" s="276" t="s">
        <v>451</v>
      </c>
      <c r="AA21" s="234"/>
      <c r="AB21" s="272">
        <f ca="1">I21</f>
        <v>5.89</v>
      </c>
      <c r="AC21" s="234"/>
      <c r="AD21" s="272">
        <f t="shared" ca="1" si="0"/>
        <v>1.6092896174863387</v>
      </c>
      <c r="AE21" s="234"/>
      <c r="AF21" s="311">
        <f ca="1">V21</f>
        <v>-971331</v>
      </c>
    </row>
    <row r="22" spans="1:32">
      <c r="C22" s="72"/>
      <c r="D22" s="72"/>
      <c r="E22" s="72"/>
      <c r="F22" s="72"/>
      <c r="G22" s="72"/>
      <c r="I22" s="77" t="s">
        <v>409</v>
      </c>
      <c r="J22" s="75"/>
      <c r="K22" s="77" t="s">
        <v>409</v>
      </c>
      <c r="M22" s="72" t="s">
        <v>409</v>
      </c>
      <c r="N22" s="72"/>
      <c r="O22" s="72" t="s">
        <v>409</v>
      </c>
      <c r="P22" s="72"/>
      <c r="Q22" s="76" t="s">
        <v>409</v>
      </c>
      <c r="S22" s="78" t="s">
        <v>409</v>
      </c>
      <c r="U22" s="72" t="s">
        <v>409</v>
      </c>
      <c r="V22" s="72" t="s">
        <v>409</v>
      </c>
      <c r="Z22" s="276"/>
      <c r="AA22" s="234"/>
      <c r="AB22" s="288" t="s">
        <v>409</v>
      </c>
      <c r="AC22" s="234"/>
      <c r="AD22" s="272" t="s">
        <v>409</v>
      </c>
      <c r="AE22" s="234"/>
      <c r="AF22" s="257"/>
    </row>
    <row r="23" spans="1:32">
      <c r="A23" s="64" t="s">
        <v>189</v>
      </c>
      <c r="C23" s="72">
        <f ca="1">COSS!AB863+COSS!AB879+COSS!AB871</f>
        <v>194343</v>
      </c>
      <c r="D23" s="72"/>
      <c r="E23" s="72">
        <f ca="1">+COSS!AB853</f>
        <v>337885.02121059911</v>
      </c>
      <c r="F23" s="72"/>
      <c r="G23" s="72">
        <f ca="1">+COSS!AB4483</f>
        <v>36782.714809510049</v>
      </c>
      <c r="I23" s="74">
        <f ca="1">ROUND((G23/E23),4)*100</f>
        <v>10.89</v>
      </c>
      <c r="J23" s="75"/>
      <c r="K23" s="74">
        <f ca="1">ROUND((M23/C23),4)*100</f>
        <v>-20.65</v>
      </c>
      <c r="M23" s="72">
        <f ca="1">ROUND((O23*$G$35),0)</f>
        <v>-40141</v>
      </c>
      <c r="N23" s="72"/>
      <c r="O23" s="72">
        <f t="shared" ca="1" si="1"/>
        <v>-24427.714809510049</v>
      </c>
      <c r="P23" s="72"/>
      <c r="Q23" s="76">
        <f ca="1">ROUND((G$29/E$29*E23),0)</f>
        <v>12355</v>
      </c>
      <c r="S23" s="74">
        <f ca="1">ROUND((Q23/E23),4)*100</f>
        <v>3.66</v>
      </c>
      <c r="U23" s="72">
        <f t="shared" ca="1" si="2"/>
        <v>154202</v>
      </c>
      <c r="V23" s="72">
        <f ca="1">U23-C23</f>
        <v>-40141</v>
      </c>
      <c r="X23" s="74">
        <f ca="1">+I23/$I$29</f>
        <v>2.9754098360655736</v>
      </c>
      <c r="Z23" s="276" t="s">
        <v>189</v>
      </c>
      <c r="AA23" s="234"/>
      <c r="AB23" s="272">
        <f ca="1">I23</f>
        <v>10.89</v>
      </c>
      <c r="AC23" s="234"/>
      <c r="AD23" s="272">
        <f t="shared" ca="1" si="0"/>
        <v>2.9754098360655736</v>
      </c>
      <c r="AE23" s="234"/>
      <c r="AF23" s="311">
        <f ca="1">V23</f>
        <v>-40141</v>
      </c>
    </row>
    <row r="24" spans="1:32">
      <c r="C24" s="72"/>
      <c r="D24" s="72"/>
      <c r="E24" s="72"/>
      <c r="F24" s="72"/>
      <c r="G24" s="72"/>
      <c r="I24" s="77" t="s">
        <v>409</v>
      </c>
      <c r="J24" s="75"/>
      <c r="K24" s="77" t="s">
        <v>409</v>
      </c>
      <c r="M24" s="72" t="s">
        <v>409</v>
      </c>
      <c r="N24" s="72"/>
      <c r="O24" s="72" t="s">
        <v>409</v>
      </c>
      <c r="P24" s="72"/>
      <c r="Q24" s="76" t="s">
        <v>409</v>
      </c>
      <c r="S24" s="78" t="s">
        <v>409</v>
      </c>
      <c r="U24" s="72" t="s">
        <v>409</v>
      </c>
      <c r="V24" s="72" t="s">
        <v>409</v>
      </c>
      <c r="Z24" s="276"/>
      <c r="AA24" s="234"/>
      <c r="AB24" s="288" t="s">
        <v>409</v>
      </c>
      <c r="AC24" s="234"/>
      <c r="AD24" s="272" t="s">
        <v>409</v>
      </c>
      <c r="AE24" s="234"/>
      <c r="AF24" s="257"/>
    </row>
    <row r="25" spans="1:32">
      <c r="A25" s="64" t="s">
        <v>6</v>
      </c>
      <c r="C25" s="72">
        <f ca="1">COSS!AC863+COSS!AC879+COSS!AC871</f>
        <v>8231793.9999999991</v>
      </c>
      <c r="D25" s="72"/>
      <c r="E25" s="72">
        <f ca="1">+COSS!AC853</f>
        <v>18839282.442781996</v>
      </c>
      <c r="F25" s="72"/>
      <c r="G25" s="72">
        <f ca="1">+COSS!AC4483</f>
        <v>2784415.5763225085</v>
      </c>
      <c r="I25" s="74">
        <f ca="1">ROUND((G25/E25),4)*100</f>
        <v>14.78</v>
      </c>
      <c r="J25" s="75"/>
      <c r="K25" s="74">
        <f ca="1">ROUND((M25/C25),4)*100</f>
        <v>-41.83</v>
      </c>
      <c r="M25" s="72">
        <f ca="1">ROUND((O25*$G$35),0)</f>
        <v>-3443536</v>
      </c>
      <c r="N25" s="72"/>
      <c r="O25" s="72">
        <f t="shared" ca="1" si="1"/>
        <v>-2095563.5763225085</v>
      </c>
      <c r="P25" s="72"/>
      <c r="Q25" s="76">
        <f ca="1">ROUND((G$29/E$29*E25),0)</f>
        <v>688852</v>
      </c>
      <c r="S25" s="74">
        <f ca="1">ROUND((Q25/E25),4)*100</f>
        <v>3.66</v>
      </c>
      <c r="U25" s="72">
        <f t="shared" ca="1" si="2"/>
        <v>4788257.9999999991</v>
      </c>
      <c r="V25" s="72">
        <f ca="1">U25-C25</f>
        <v>-3443536</v>
      </c>
      <c r="X25" s="74">
        <f ca="1">+I25/$I$29</f>
        <v>4.0382513661202184</v>
      </c>
      <c r="Z25" s="276" t="s">
        <v>6</v>
      </c>
      <c r="AA25" s="234"/>
      <c r="AB25" s="272">
        <f ca="1">I25</f>
        <v>14.78</v>
      </c>
      <c r="AC25" s="234"/>
      <c r="AD25" s="272">
        <f t="shared" ca="1" si="0"/>
        <v>4.0382513661202184</v>
      </c>
      <c r="AE25" s="234"/>
      <c r="AF25" s="311">
        <f ca="1">V25</f>
        <v>-3443536</v>
      </c>
    </row>
    <row r="26" spans="1:32">
      <c r="C26" s="72"/>
      <c r="D26" s="72"/>
      <c r="E26" s="72"/>
      <c r="F26" s="72"/>
      <c r="G26" s="72"/>
      <c r="I26" s="77" t="s">
        <v>409</v>
      </c>
      <c r="J26" s="75"/>
      <c r="K26" s="77" t="s">
        <v>409</v>
      </c>
      <c r="M26" s="72" t="s">
        <v>409</v>
      </c>
      <c r="N26" s="72"/>
      <c r="O26" s="72" t="s">
        <v>409</v>
      </c>
      <c r="P26" s="72"/>
      <c r="Q26" s="76" t="s">
        <v>409</v>
      </c>
      <c r="S26" s="78" t="s">
        <v>409</v>
      </c>
      <c r="U26" s="72" t="s">
        <v>409</v>
      </c>
      <c r="V26" s="72" t="s">
        <v>409</v>
      </c>
      <c r="Z26" s="276"/>
      <c r="AA26" s="234"/>
      <c r="AB26" s="288" t="s">
        <v>409</v>
      </c>
      <c r="AC26" s="234"/>
      <c r="AD26" s="272" t="s">
        <v>409</v>
      </c>
      <c r="AE26" s="234"/>
      <c r="AF26" s="257"/>
    </row>
    <row r="27" spans="1:32">
      <c r="A27" s="64" t="s">
        <v>7</v>
      </c>
      <c r="C27" s="83">
        <f ca="1">COSS!AD863+COSS!AD879+COSS!AD871</f>
        <v>1407108</v>
      </c>
      <c r="D27" s="83"/>
      <c r="E27" s="83">
        <f ca="1">+COSS!AD853</f>
        <v>2437113.6529180259</v>
      </c>
      <c r="F27" s="83"/>
      <c r="G27" s="83">
        <f ca="1">+COSS!AD4483</f>
        <v>374588.86532210978</v>
      </c>
      <c r="H27" s="84"/>
      <c r="I27" s="85">
        <f ca="1">ROUND((G27/E27),4)*100</f>
        <v>15.370000000000001</v>
      </c>
      <c r="J27" s="86"/>
      <c r="K27" s="85">
        <f ca="1">ROUND((M27/C27),4)*100</f>
        <v>-33.339999999999996</v>
      </c>
      <c r="L27" s="84"/>
      <c r="M27" s="83">
        <f ca="1">ROUND((O27*$G$35),0)</f>
        <v>-469110</v>
      </c>
      <c r="N27" s="83"/>
      <c r="O27" s="83">
        <f ca="1">Q27-G27</f>
        <v>-285476.86532210978</v>
      </c>
      <c r="P27" s="83"/>
      <c r="Q27" s="83">
        <f ca="1">ROUND((G$29/E$29*E27),0)</f>
        <v>89112</v>
      </c>
      <c r="R27" s="84"/>
      <c r="S27" s="85">
        <f ca="1">ROUND((Q27/E27),4)*100</f>
        <v>3.66</v>
      </c>
      <c r="T27" s="84"/>
      <c r="U27" s="83">
        <f ca="1">C27+M27</f>
        <v>937998</v>
      </c>
      <c r="V27" s="83">
        <f ca="1">U27-C27</f>
        <v>-469110</v>
      </c>
      <c r="X27" s="85">
        <f ca="1">+I27/$I$29</f>
        <v>4.1994535519125682</v>
      </c>
      <c r="Z27" s="276" t="s">
        <v>7</v>
      </c>
      <c r="AA27" s="234"/>
      <c r="AB27" s="272">
        <f ca="1">I27</f>
        <v>15.370000000000001</v>
      </c>
      <c r="AC27" s="234"/>
      <c r="AD27" s="272">
        <f t="shared" ca="1" si="0"/>
        <v>4.1994535519125682</v>
      </c>
      <c r="AE27" s="234"/>
      <c r="AF27" s="311">
        <f ca="1">V27</f>
        <v>-469110</v>
      </c>
    </row>
    <row r="28" spans="1:32">
      <c r="C28" s="76"/>
      <c r="D28" s="76"/>
      <c r="E28" s="76"/>
      <c r="F28" s="76"/>
      <c r="G28" s="76"/>
      <c r="H28" s="79"/>
      <c r="I28" s="80"/>
      <c r="J28" s="80"/>
      <c r="K28" s="81"/>
      <c r="L28" s="79"/>
      <c r="M28" s="76"/>
      <c r="N28" s="76"/>
      <c r="O28" s="76"/>
      <c r="P28" s="76"/>
      <c r="Q28" s="76"/>
      <c r="R28" s="79"/>
      <c r="S28" s="80"/>
      <c r="T28" s="79"/>
      <c r="U28" s="76"/>
      <c r="Z28" s="274"/>
      <c r="AA28" s="234"/>
      <c r="AB28" s="289"/>
      <c r="AC28" s="234"/>
      <c r="AD28" s="272" t="s">
        <v>409</v>
      </c>
      <c r="AE28" s="234"/>
      <c r="AF28" s="257"/>
    </row>
    <row r="29" spans="1:32">
      <c r="A29" s="71" t="s">
        <v>3</v>
      </c>
      <c r="C29" s="72">
        <f ca="1">SUM(C11:C28)</f>
        <v>499134505</v>
      </c>
      <c r="D29" s="72"/>
      <c r="E29" s="72">
        <f ca="1">SUM(E11:E28)</f>
        <v>1194888291.6899996</v>
      </c>
      <c r="F29" s="72"/>
      <c r="G29" s="72">
        <f ca="1">SUM(G11:G28)</f>
        <v>43690669.667210028</v>
      </c>
      <c r="I29" s="74">
        <f ca="1">ROUND((G29/E29),4)*100</f>
        <v>3.66</v>
      </c>
      <c r="J29" s="75"/>
      <c r="K29" s="74">
        <f ca="1">ROUND((M29/C29),4)*100</f>
        <v>0</v>
      </c>
      <c r="M29" s="72">
        <f ca="1">SUM(M11:M27)</f>
        <v>0</v>
      </c>
      <c r="N29" s="72"/>
      <c r="O29" s="72">
        <f ca="1">SUM(O11:O27)</f>
        <v>0.33278997428715229</v>
      </c>
      <c r="P29" s="72"/>
      <c r="Q29" s="72">
        <f ca="1">SUM(Q11:Q28)</f>
        <v>43690670</v>
      </c>
      <c r="S29" s="74">
        <f ca="1">ROUND((Q29/E29),4)*100</f>
        <v>3.66</v>
      </c>
      <c r="U29" s="72">
        <f ca="1">SUM(U11:U27)</f>
        <v>499134505</v>
      </c>
      <c r="V29" s="72">
        <f ca="1">SUM(V11:V27)</f>
        <v>0</v>
      </c>
      <c r="X29" s="74">
        <f ca="1">+I29/$I$29</f>
        <v>1</v>
      </c>
      <c r="Z29" s="276" t="s">
        <v>3</v>
      </c>
      <c r="AA29" s="234"/>
      <c r="AB29" s="272">
        <f ca="1">I29</f>
        <v>3.66</v>
      </c>
      <c r="AC29" s="234"/>
      <c r="AD29" s="272">
        <f t="shared" ca="1" si="0"/>
        <v>1</v>
      </c>
      <c r="AE29" s="234"/>
      <c r="AF29" s="311">
        <f ca="1">V29</f>
        <v>0</v>
      </c>
    </row>
    <row r="30" spans="1:32">
      <c r="C30" s="72"/>
      <c r="Z30" s="274"/>
      <c r="AA30" s="234"/>
      <c r="AB30" s="234"/>
      <c r="AC30" s="234"/>
      <c r="AD30" s="234"/>
      <c r="AE30" s="234"/>
      <c r="AF30" s="275"/>
    </row>
    <row r="31" spans="1:32">
      <c r="C31" s="72"/>
      <c r="E31" s="72"/>
      <c r="Z31" s="312" t="s">
        <v>771</v>
      </c>
      <c r="AA31" s="313"/>
      <c r="AB31" s="313"/>
      <c r="AC31" s="313"/>
      <c r="AD31" s="313"/>
      <c r="AE31" s="234"/>
      <c r="AF31" s="275"/>
    </row>
    <row r="32" spans="1:32">
      <c r="Z32" s="314" t="s">
        <v>772</v>
      </c>
      <c r="AA32" s="232"/>
      <c r="AB32" s="232"/>
      <c r="AC32" s="232"/>
      <c r="AD32" s="232"/>
      <c r="AE32" s="232"/>
      <c r="AF32" s="233"/>
    </row>
    <row r="35" spans="1:35">
      <c r="A35" s="64" t="s">
        <v>410</v>
      </c>
      <c r="G35" s="87">
        <f>+COSS!E4566</f>
        <v>1.6432507700000001</v>
      </c>
    </row>
    <row r="36" spans="1:35">
      <c r="Z36" s="235" t="s">
        <v>773</v>
      </c>
      <c r="AA36" s="236"/>
      <c r="AB36" s="236"/>
      <c r="AC36" s="236"/>
      <c r="AD36" s="236"/>
      <c r="AE36" s="236"/>
      <c r="AF36" s="236"/>
      <c r="AG36" s="236"/>
      <c r="AH36" s="236"/>
      <c r="AI36" s="237"/>
    </row>
    <row r="37" spans="1:35">
      <c r="Z37" s="254" t="s">
        <v>774</v>
      </c>
      <c r="AA37" s="247"/>
      <c r="AB37" s="247"/>
      <c r="AC37" s="247"/>
      <c r="AD37" s="247"/>
      <c r="AE37" s="247"/>
      <c r="AF37" s="247"/>
      <c r="AG37" s="247"/>
      <c r="AH37" s="247"/>
      <c r="AI37" s="248"/>
    </row>
    <row r="38" spans="1:35">
      <c r="Z38" s="254"/>
      <c r="AA38" s="247"/>
      <c r="AB38" s="247"/>
      <c r="AC38" s="247"/>
      <c r="AD38" s="247"/>
      <c r="AE38" s="247"/>
      <c r="AF38" s="247"/>
      <c r="AG38" s="247"/>
      <c r="AH38" s="247"/>
      <c r="AI38" s="275"/>
    </row>
    <row r="39" spans="1:35">
      <c r="Z39" s="274"/>
      <c r="AA39" s="234"/>
      <c r="AB39" s="234"/>
      <c r="AC39" s="234"/>
      <c r="AD39" s="234"/>
      <c r="AE39" s="234"/>
      <c r="AF39" s="234"/>
      <c r="AG39" s="234"/>
      <c r="AH39" s="255" t="s">
        <v>755</v>
      </c>
      <c r="AI39" s="315"/>
    </row>
    <row r="40" spans="1:35">
      <c r="Z40" s="258" t="s">
        <v>409</v>
      </c>
      <c r="AA40" s="234"/>
      <c r="AB40" s="259" t="s">
        <v>767</v>
      </c>
      <c r="AC40" s="234"/>
      <c r="AD40" s="259" t="s">
        <v>684</v>
      </c>
      <c r="AE40" s="234"/>
      <c r="AF40" s="259" t="s">
        <v>694</v>
      </c>
      <c r="AG40" s="234"/>
      <c r="AH40" s="297" t="s">
        <v>758</v>
      </c>
      <c r="AI40" s="316"/>
    </row>
    <row r="41" spans="1:35">
      <c r="Z41" s="308" t="s">
        <v>392</v>
      </c>
      <c r="AA41" s="234"/>
      <c r="AB41" s="309" t="s">
        <v>768</v>
      </c>
      <c r="AC41" s="234"/>
      <c r="AD41" s="309" t="s">
        <v>769</v>
      </c>
      <c r="AE41" s="234"/>
      <c r="AF41" s="309" t="s">
        <v>770</v>
      </c>
      <c r="AG41" s="234"/>
      <c r="AH41" s="309" t="s">
        <v>759</v>
      </c>
      <c r="AI41" s="310" t="s">
        <v>760</v>
      </c>
    </row>
    <row r="42" spans="1:35">
      <c r="Z42" s="250"/>
      <c r="AA42" s="234"/>
      <c r="AB42" s="251"/>
      <c r="AC42" s="234"/>
      <c r="AD42" s="234"/>
      <c r="AE42" s="234"/>
      <c r="AF42" s="234"/>
      <c r="AG42" s="234"/>
      <c r="AH42" s="234"/>
      <c r="AI42" s="275"/>
    </row>
    <row r="43" spans="1:35">
      <c r="Z43" s="274"/>
      <c r="AA43" s="234"/>
      <c r="AB43" s="234"/>
      <c r="AC43" s="234"/>
      <c r="AD43" s="234"/>
      <c r="AE43" s="234"/>
      <c r="AF43" s="234"/>
      <c r="AG43" s="234"/>
      <c r="AH43" s="234"/>
      <c r="AI43" s="275"/>
    </row>
    <row r="44" spans="1:35">
      <c r="Z44" s="276" t="s">
        <v>22</v>
      </c>
      <c r="AA44" s="234"/>
      <c r="AB44" s="272">
        <f ca="1">Proposed!O11</f>
        <v>4.03</v>
      </c>
      <c r="AC44" s="234"/>
      <c r="AD44" s="272">
        <f ca="1">AB44/AB$62</f>
        <v>0.598811292719168</v>
      </c>
      <c r="AE44" s="234"/>
      <c r="AF44" s="285">
        <f ca="1">'SJB-3, Table 3'!W14</f>
        <v>28934888</v>
      </c>
      <c r="AG44" s="234"/>
      <c r="AH44" s="272">
        <f ca="1">Proposed!U11</f>
        <v>15.989999999999998</v>
      </c>
      <c r="AI44" s="317">
        <f ca="1">'SJB-3, Table 3'!Y14/'SJB-3, Table 3'!BC19</f>
        <v>0.2200086161622736</v>
      </c>
    </row>
    <row r="45" spans="1:35">
      <c r="Z45" s="274"/>
      <c r="AA45" s="234"/>
      <c r="AB45" s="288"/>
      <c r="AC45" s="234"/>
      <c r="AD45" s="256"/>
      <c r="AE45" s="234"/>
      <c r="AF45" s="256"/>
      <c r="AG45" s="234"/>
      <c r="AH45" s="256"/>
      <c r="AI45" s="257"/>
    </row>
    <row r="46" spans="1:35">
      <c r="Z46" s="276" t="s">
        <v>5</v>
      </c>
      <c r="AA46" s="234"/>
      <c r="AB46" s="272">
        <f ca="1">Proposed!O13</f>
        <v>13</v>
      </c>
      <c r="AC46" s="234"/>
      <c r="AD46" s="272">
        <f ca="1">AB46/AB$62</f>
        <v>1.9316493313521548</v>
      </c>
      <c r="AE46" s="234"/>
      <c r="AF46" s="285">
        <f ca="1">'SJB-3, Table 3'!W16</f>
        <v>-3864819</v>
      </c>
      <c r="AG46" s="234"/>
      <c r="AH46" s="272">
        <f ca="1">Proposed!U13</f>
        <v>9.11</v>
      </c>
      <c r="AI46" s="317">
        <f ca="1">'SJB-3, Table 3'!Y16/'SJB-3, Table 3'!BC21</f>
        <v>0.11470746075191796</v>
      </c>
    </row>
    <row r="47" spans="1:35">
      <c r="Z47" s="276"/>
      <c r="AA47" s="234"/>
      <c r="AB47" s="288"/>
      <c r="AC47" s="234"/>
      <c r="AD47" s="272" t="s">
        <v>409</v>
      </c>
      <c r="AE47" s="234"/>
      <c r="AF47" s="256"/>
      <c r="AG47" s="234"/>
      <c r="AH47" s="256"/>
      <c r="AI47" s="257"/>
    </row>
    <row r="48" spans="1:35">
      <c r="Z48" s="276" t="s">
        <v>86</v>
      </c>
      <c r="AA48" s="234"/>
      <c r="AB48" s="272">
        <f ca="1">Proposed!O15</f>
        <v>10.84</v>
      </c>
      <c r="AC48" s="234"/>
      <c r="AD48" s="272">
        <f ca="1">AB48/AB$62</f>
        <v>1.6106983655274889</v>
      </c>
      <c r="AE48" s="234"/>
      <c r="AF48" s="285">
        <f ca="1">'SJB-3, Table 3'!W18</f>
        <v>-7753397</v>
      </c>
      <c r="AG48" s="234"/>
      <c r="AH48" s="272">
        <f ca="1">Proposed!U15</f>
        <v>10.130000000000001</v>
      </c>
      <c r="AI48" s="317">
        <f ca="1">'SJB-3, Table 3'!Y18/'SJB-3, Table 3'!BC23</f>
        <v>0.13490566901249748</v>
      </c>
    </row>
    <row r="49" spans="26:35">
      <c r="Z49" s="276"/>
      <c r="AA49" s="234"/>
      <c r="AB49" s="288"/>
      <c r="AC49" s="234"/>
      <c r="AD49" s="272" t="s">
        <v>409</v>
      </c>
      <c r="AE49" s="234"/>
      <c r="AF49" s="256"/>
      <c r="AG49" s="234"/>
      <c r="AH49" s="256"/>
      <c r="AI49" s="257"/>
    </row>
    <row r="50" spans="26:35">
      <c r="Z50" s="276" t="s">
        <v>87</v>
      </c>
      <c r="AA50" s="234"/>
      <c r="AB50" s="272">
        <f ca="1">Proposed!O17</f>
        <v>10.85</v>
      </c>
      <c r="AC50" s="234"/>
      <c r="AD50" s="272">
        <f ca="1">AB50/AB$62</f>
        <v>1.612184249628529</v>
      </c>
      <c r="AE50" s="234"/>
      <c r="AF50" s="285">
        <f ca="1">'SJB-3, Table 3'!W20</f>
        <v>-6860375</v>
      </c>
      <c r="AG50" s="234"/>
      <c r="AH50" s="272">
        <f ca="1">Proposed!U17</f>
        <v>9.27</v>
      </c>
      <c r="AI50" s="317">
        <f ca="1">'SJB-3, Table 3'!Y20/'SJB-3, Table 3'!BC25</f>
        <v>0.13099814166389576</v>
      </c>
    </row>
    <row r="51" spans="26:35">
      <c r="Z51" s="276"/>
      <c r="AA51" s="234"/>
      <c r="AB51" s="288" t="s">
        <v>409</v>
      </c>
      <c r="AC51" s="234"/>
      <c r="AD51" s="272" t="s">
        <v>409</v>
      </c>
      <c r="AE51" s="234"/>
      <c r="AF51" s="256"/>
      <c r="AG51" s="234"/>
      <c r="AH51" s="256"/>
      <c r="AI51" s="257"/>
    </row>
    <row r="52" spans="26:35">
      <c r="Z52" s="276" t="s">
        <v>444</v>
      </c>
      <c r="AA52" s="234"/>
      <c r="AB52" s="272">
        <f ca="1">Proposed!O19</f>
        <v>8.19</v>
      </c>
      <c r="AC52" s="234"/>
      <c r="AD52" s="272">
        <f ca="1">AB52/AB$62</f>
        <v>1.2169390787518575</v>
      </c>
      <c r="AE52" s="234"/>
      <c r="AF52" s="285">
        <f ca="1">'SJB-3, Table 3'!W22</f>
        <v>-5778385</v>
      </c>
      <c r="AG52" s="234"/>
      <c r="AH52" s="272">
        <f ca="1">Proposed!U19</f>
        <v>8.5400000000000009</v>
      </c>
      <c r="AI52" s="317">
        <f ca="1">'SJB-3, Table 3'!Y22/'SJB-3, Table 3'!BC27</f>
        <v>0.16982063132242056</v>
      </c>
    </row>
    <row r="53" spans="26:35">
      <c r="Z53" s="276"/>
      <c r="AA53" s="234"/>
      <c r="AB53" s="288" t="s">
        <v>409</v>
      </c>
      <c r="AC53" s="234"/>
      <c r="AD53" s="272" t="s">
        <v>409</v>
      </c>
      <c r="AE53" s="234"/>
      <c r="AF53" s="256"/>
      <c r="AG53" s="234"/>
      <c r="AH53" s="256"/>
      <c r="AI53" s="257"/>
    </row>
    <row r="54" spans="26:35">
      <c r="Z54" s="276" t="s">
        <v>451</v>
      </c>
      <c r="AA54" s="234"/>
      <c r="AB54" s="272">
        <f ca="1">Proposed!O21</f>
        <v>8.86</v>
      </c>
      <c r="AC54" s="234"/>
      <c r="AD54" s="272">
        <f ca="1">AB54/AB$62</f>
        <v>1.3164933135215453</v>
      </c>
      <c r="AE54" s="234"/>
      <c r="AF54" s="285">
        <f ca="1">'SJB-3, Table 3'!W24</f>
        <v>-922764</v>
      </c>
      <c r="AG54" s="234"/>
      <c r="AH54" s="272">
        <f ca="1">Proposed!U21</f>
        <v>11.19</v>
      </c>
      <c r="AI54" s="317">
        <f ca="1">'SJB-3, Table 3'!Y24/'SJB-3, Table 3'!BC29</f>
        <v>0.15536160706446075</v>
      </c>
    </row>
    <row r="55" spans="26:35">
      <c r="Z55" s="276"/>
      <c r="AA55" s="234"/>
      <c r="AB55" s="288" t="s">
        <v>409</v>
      </c>
      <c r="AC55" s="234"/>
      <c r="AD55" s="272" t="s">
        <v>409</v>
      </c>
      <c r="AE55" s="234"/>
      <c r="AF55" s="256"/>
      <c r="AG55" s="234"/>
      <c r="AH55" s="256"/>
      <c r="AI55" s="257"/>
    </row>
    <row r="56" spans="26:35">
      <c r="Z56" s="276" t="s">
        <v>189</v>
      </c>
      <c r="AA56" s="234"/>
      <c r="AB56" s="272">
        <f ca="1">Proposed!O23</f>
        <v>13.600000000000001</v>
      </c>
      <c r="AC56" s="234"/>
      <c r="AD56" s="272">
        <f ca="1">AB56/AB$62</f>
        <v>2.020802377414562</v>
      </c>
      <c r="AE56" s="234"/>
      <c r="AF56" s="285">
        <f ca="1">'SJB-3, Table 3'!W26</f>
        <v>-38134</v>
      </c>
      <c r="AG56" s="234"/>
      <c r="AH56" s="272">
        <f ca="1">Proposed!U23</f>
        <v>7.75</v>
      </c>
      <c r="AI56" s="317">
        <f ca="1">'SJB-3, Table 3'!Y26/'SJB-3, Table 3'!BC31</f>
        <v>0.11010892854711925</v>
      </c>
    </row>
    <row r="57" spans="26:35">
      <c r="Z57" s="276"/>
      <c r="AA57" s="234"/>
      <c r="AB57" s="288" t="s">
        <v>409</v>
      </c>
      <c r="AC57" s="234"/>
      <c r="AD57" s="272" t="s">
        <v>409</v>
      </c>
      <c r="AE57" s="234"/>
      <c r="AF57" s="256"/>
      <c r="AG57" s="234"/>
      <c r="AH57" s="256"/>
      <c r="AI57" s="257"/>
    </row>
    <row r="58" spans="26:35">
      <c r="Z58" s="276" t="s">
        <v>6</v>
      </c>
      <c r="AA58" s="234"/>
      <c r="AB58" s="272">
        <f ca="1">Proposed!O25</f>
        <v>17.299999999999997</v>
      </c>
      <c r="AC58" s="234"/>
      <c r="AD58" s="272">
        <f ca="1">AB58/AB$62</f>
        <v>2.5705794947994054</v>
      </c>
      <c r="AE58" s="234"/>
      <c r="AF58" s="285">
        <f ca="1">'SJB-3, Table 3'!W28</f>
        <v>-3271359</v>
      </c>
      <c r="AG58" s="234"/>
      <c r="AH58" s="272">
        <f ca="1">Proposed!U25</f>
        <v>9.48</v>
      </c>
      <c r="AI58" s="317">
        <f ca="1">'SJB-3, Table 3'!Y28/'SJB-3, Table 3'!BC33</f>
        <v>0.11159898722579421</v>
      </c>
    </row>
    <row r="59" spans="26:35">
      <c r="Z59" s="276"/>
      <c r="AA59" s="234"/>
      <c r="AB59" s="288" t="s">
        <v>409</v>
      </c>
      <c r="AC59" s="234"/>
      <c r="AD59" s="272" t="s">
        <v>409</v>
      </c>
      <c r="AE59" s="234"/>
      <c r="AF59" s="256"/>
      <c r="AG59" s="234"/>
      <c r="AH59" s="256"/>
      <c r="AI59" s="257"/>
    </row>
    <row r="60" spans="26:35">
      <c r="Z60" s="276" t="s">
        <v>7</v>
      </c>
      <c r="AA60" s="234"/>
      <c r="AB60" s="272">
        <f ca="1">Proposed!O27</f>
        <v>17.86</v>
      </c>
      <c r="AC60" s="234"/>
      <c r="AD60" s="272">
        <f ca="1">AB60/AB$62</f>
        <v>2.6537890044576522</v>
      </c>
      <c r="AE60" s="234"/>
      <c r="AF60" s="285">
        <f ca="1">'SJB-3, Table 3'!W30</f>
        <v>-445655</v>
      </c>
      <c r="AG60" s="234"/>
      <c r="AH60" s="272">
        <f ca="1">Proposed!U27</f>
        <v>7.0900000000000007</v>
      </c>
      <c r="AI60" s="317">
        <f ca="1">'SJB-3, Table 3'!Y30/'SJB-3, Table 3'!BC35</f>
        <v>8.5375332046890282E-2</v>
      </c>
    </row>
    <row r="61" spans="26:35">
      <c r="Z61" s="274"/>
      <c r="AA61" s="234"/>
      <c r="AB61" s="289"/>
      <c r="AC61" s="234"/>
      <c r="AD61" s="272" t="s">
        <v>409</v>
      </c>
      <c r="AE61" s="234"/>
      <c r="AF61" s="256"/>
      <c r="AG61" s="234"/>
      <c r="AH61" s="256"/>
      <c r="AI61" s="257"/>
    </row>
    <row r="62" spans="26:35">
      <c r="Z62" s="276" t="s">
        <v>3</v>
      </c>
      <c r="AA62" s="234"/>
      <c r="AB62" s="272">
        <f ca="1">Proposed!O29</f>
        <v>6.7299999999999995</v>
      </c>
      <c r="AC62" s="234"/>
      <c r="AD62" s="272">
        <f ca="1">AB62/AB$62</f>
        <v>1</v>
      </c>
      <c r="AE62" s="234"/>
      <c r="AF62" s="285">
        <f ca="1">'SJB-3, Table 3'!W32</f>
        <v>0</v>
      </c>
      <c r="AG62" s="234"/>
      <c r="AH62" s="272">
        <f ca="1">Proposed!U29</f>
        <v>12.1</v>
      </c>
      <c r="AI62" s="317">
        <f ca="1">'SJB-3, Table 3'!Y32/'SJB-3, Table 3'!BC37</f>
        <v>0.18062942561593831</v>
      </c>
    </row>
    <row r="63" spans="26:35">
      <c r="Z63" s="274"/>
      <c r="AA63" s="234"/>
      <c r="AB63" s="234"/>
      <c r="AC63" s="234"/>
      <c r="AD63" s="234"/>
      <c r="AE63" s="234"/>
      <c r="AF63" s="234"/>
      <c r="AG63" s="234"/>
      <c r="AH63" s="234"/>
      <c r="AI63" s="275"/>
    </row>
    <row r="64" spans="26:35">
      <c r="Z64" s="318" t="s">
        <v>771</v>
      </c>
      <c r="AA64" s="234"/>
      <c r="AB64" s="234"/>
      <c r="AC64" s="234"/>
      <c r="AD64" s="234"/>
      <c r="AE64" s="234"/>
      <c r="AF64" s="234"/>
      <c r="AG64" s="234"/>
      <c r="AH64" s="234"/>
      <c r="AI64" s="275"/>
    </row>
    <row r="65" spans="26:35">
      <c r="Z65" s="314" t="s">
        <v>772</v>
      </c>
      <c r="AA65" s="232"/>
      <c r="AB65" s="232"/>
      <c r="AC65" s="232"/>
      <c r="AD65" s="232"/>
      <c r="AE65" s="232"/>
      <c r="AF65" s="232"/>
      <c r="AG65" s="232"/>
      <c r="AH65" s="232"/>
      <c r="AI65" s="233"/>
    </row>
  </sheetData>
  <mergeCells count="3">
    <mergeCell ref="A1:V1"/>
    <mergeCell ref="A2:V2"/>
    <mergeCell ref="A3:V3"/>
  </mergeCells>
  <printOptions horizontalCentered="1"/>
  <pageMargins left="0.75" right="0.75" top="1" bottom="1" header="0.5" footer="0.5"/>
  <pageSetup scale="77" orientation="landscape" r:id="rId1"/>
  <headerFooter alignWithMargins="0">
    <oddHeader>&amp;RExhibit No.: DRB-2
Page 2 of 3
Witness: D. Buck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BK51"/>
  <sheetViews>
    <sheetView showGridLines="0" tabSelected="1" zoomScale="90" zoomScaleNormal="90" workbookViewId="0">
      <selection sqref="A1:AM32"/>
    </sheetView>
  </sheetViews>
  <sheetFormatPr defaultRowHeight="13.2"/>
  <cols>
    <col min="1" max="1" width="7.6640625" style="64" customWidth="1"/>
    <col min="2" max="2" width="1.33203125" style="64" customWidth="1"/>
    <col min="3" max="3" width="13.6640625" style="64" customWidth="1"/>
    <col min="4" max="4" width="1.33203125" style="64" customWidth="1"/>
    <col min="5" max="5" width="14.33203125" style="64" hidden="1" customWidth="1"/>
    <col min="6" max="6" width="1.109375" style="64" hidden="1" customWidth="1"/>
    <col min="7" max="7" width="11.33203125" style="64" hidden="1" customWidth="1"/>
    <col min="8" max="8" width="1.33203125" style="64" hidden="1" customWidth="1"/>
    <col min="9" max="9" width="8" style="64" hidden="1" customWidth="1"/>
    <col min="10" max="10" width="2.109375" style="64" hidden="1" customWidth="1"/>
    <col min="11" max="11" width="10" style="64" hidden="1" customWidth="1"/>
    <col min="12" max="12" width="1.33203125" style="64" hidden="1" customWidth="1"/>
    <col min="13" max="13" width="11.6640625" style="64" hidden="1" customWidth="1"/>
    <col min="14" max="14" width="1.33203125" style="64" hidden="1" customWidth="1"/>
    <col min="15" max="15" width="11.5546875" style="64" hidden="1" customWidth="1"/>
    <col min="16" max="16" width="1.33203125" style="64" hidden="1" customWidth="1"/>
    <col min="17" max="17" width="11.6640625" style="64" hidden="1" customWidth="1"/>
    <col min="18" max="18" width="3.109375" style="64" hidden="1" customWidth="1"/>
    <col min="19" max="19" width="7.5546875" style="64" hidden="1" customWidth="1"/>
    <col min="20" max="20" width="1.33203125" style="64" hidden="1" customWidth="1"/>
    <col min="21" max="21" width="13" style="64" hidden="1" customWidth="1"/>
    <col min="22" max="22" width="1.44140625" style="64" hidden="1" customWidth="1"/>
    <col min="23" max="23" width="11.5546875" style="64" hidden="1" customWidth="1"/>
    <col min="24" max="24" width="1.33203125" style="64" hidden="1" customWidth="1"/>
    <col min="25" max="25" width="12.109375" style="64" customWidth="1"/>
    <col min="26" max="26" width="2.5546875" style="64" customWidth="1"/>
    <col min="27" max="27" width="9.33203125" style="64" bestFit="1" customWidth="1"/>
    <col min="28" max="28" width="1.33203125" style="64" customWidth="1"/>
    <col min="29" max="29" width="12.77734375" style="64" customWidth="1"/>
    <col min="30" max="30" width="1.33203125" style="64" customWidth="1"/>
    <col min="31" max="31" width="14.33203125" style="64" customWidth="1"/>
    <col min="32" max="32" width="1.33203125" style="64" customWidth="1"/>
    <col min="33" max="33" width="15.33203125" style="64" customWidth="1"/>
    <col min="34" max="34" width="1.33203125" style="64" customWidth="1"/>
    <col min="35" max="35" width="12.109375" style="64" customWidth="1"/>
    <col min="36" max="36" width="1.88671875" style="64" customWidth="1"/>
    <col min="37" max="37" width="11.33203125" style="64" customWidth="1"/>
    <col min="38" max="38" width="2.44140625" style="64" customWidth="1"/>
    <col min="39" max="39" width="20.21875" style="64" customWidth="1"/>
    <col min="40" max="40" width="8.88671875" style="64"/>
    <col min="41" max="41" width="9.109375" style="64" customWidth="1"/>
    <col min="42" max="42" width="12.33203125" style="64" customWidth="1"/>
    <col min="43" max="43" width="3.21875" style="64" customWidth="1"/>
    <col min="44" max="44" width="12.5546875" style="64" customWidth="1"/>
    <col min="45" max="45" width="2.77734375" style="64" customWidth="1"/>
    <col min="46" max="46" width="11.33203125" style="64" customWidth="1"/>
    <col min="47" max="47" width="3.21875" style="64" customWidth="1"/>
    <col min="48" max="48" width="13.6640625" style="64" customWidth="1"/>
    <col min="49" max="49" width="14" style="64" customWidth="1"/>
    <col min="50" max="52" width="8.88671875" style="64"/>
    <col min="53" max="53" width="12.5546875" style="64" customWidth="1"/>
    <col min="54" max="54" width="8.88671875" style="64"/>
    <col min="55" max="55" width="12.77734375" style="64" customWidth="1"/>
    <col min="56" max="58" width="8.88671875" style="64"/>
    <col min="59" max="59" width="12.5546875" style="64" customWidth="1"/>
    <col min="60" max="60" width="8.88671875" style="64"/>
    <col min="61" max="61" width="12.77734375" style="64" customWidth="1"/>
    <col min="62" max="62" width="9.109375" style="64"/>
    <col min="63" max="63" width="13" style="64" customWidth="1"/>
    <col min="64" max="251" width="9.109375" style="64"/>
    <col min="252" max="252" width="8.88671875" style="64" customWidth="1"/>
    <col min="253" max="253" width="1.33203125" style="64" customWidth="1"/>
    <col min="254" max="254" width="11.44140625" style="64" bestFit="1" customWidth="1"/>
    <col min="255" max="255" width="1.33203125" style="64" customWidth="1"/>
    <col min="256" max="256" width="12.88671875" style="64" bestFit="1" customWidth="1"/>
    <col min="257" max="257" width="1.109375" style="64" customWidth="1"/>
    <col min="258" max="258" width="11" style="64" bestFit="1" customWidth="1"/>
    <col min="259" max="259" width="1.33203125" style="64" customWidth="1"/>
    <col min="260" max="260" width="8.44140625" style="64" bestFit="1" customWidth="1"/>
    <col min="261" max="261" width="2.109375" style="64" customWidth="1"/>
    <col min="262" max="262" width="9.88671875" style="64" bestFit="1" customWidth="1"/>
    <col min="263" max="263" width="1.33203125" style="64" customWidth="1"/>
    <col min="264" max="264" width="11.44140625" style="64" bestFit="1" customWidth="1"/>
    <col min="265" max="265" width="1.33203125" style="64" customWidth="1"/>
    <col min="266" max="266" width="10.44140625" style="64" bestFit="1" customWidth="1"/>
    <col min="267" max="267" width="1.33203125" style="64" customWidth="1"/>
    <col min="268" max="268" width="10.44140625" style="64" bestFit="1" customWidth="1"/>
    <col min="269" max="269" width="1.44140625" style="64" customWidth="1"/>
    <col min="270" max="270" width="8.44140625" style="64" bestFit="1" customWidth="1"/>
    <col min="271" max="271" width="1.33203125" style="64" customWidth="1"/>
    <col min="272" max="272" width="11.44140625" style="64" bestFit="1" customWidth="1"/>
    <col min="273" max="273" width="1.44140625" style="64" customWidth="1"/>
    <col min="274" max="274" width="11" style="64" bestFit="1" customWidth="1"/>
    <col min="275" max="275" width="1.33203125" style="64" customWidth="1"/>
    <col min="276" max="276" width="11.5546875" style="64" bestFit="1" customWidth="1"/>
    <col min="277" max="507" width="9.109375" style="64"/>
    <col min="508" max="508" width="8.88671875" style="64" customWidth="1"/>
    <col min="509" max="509" width="1.33203125" style="64" customWidth="1"/>
    <col min="510" max="510" width="11.44140625" style="64" bestFit="1" customWidth="1"/>
    <col min="511" max="511" width="1.33203125" style="64" customWidth="1"/>
    <col min="512" max="512" width="12.88671875" style="64" bestFit="1" customWidth="1"/>
    <col min="513" max="513" width="1.109375" style="64" customWidth="1"/>
    <col min="514" max="514" width="11" style="64" bestFit="1" customWidth="1"/>
    <col min="515" max="515" width="1.33203125" style="64" customWidth="1"/>
    <col min="516" max="516" width="8.44140625" style="64" bestFit="1" customWidth="1"/>
    <col min="517" max="517" width="2.109375" style="64" customWidth="1"/>
    <col min="518" max="518" width="9.88671875" style="64" bestFit="1" customWidth="1"/>
    <col min="519" max="519" width="1.33203125" style="64" customWidth="1"/>
    <col min="520" max="520" width="11.44140625" style="64" bestFit="1" customWidth="1"/>
    <col min="521" max="521" width="1.33203125" style="64" customWidth="1"/>
    <col min="522" max="522" width="10.44140625" style="64" bestFit="1" customWidth="1"/>
    <col min="523" max="523" width="1.33203125" style="64" customWidth="1"/>
    <col min="524" max="524" width="10.44140625" style="64" bestFit="1" customWidth="1"/>
    <col min="525" max="525" width="1.44140625" style="64" customWidth="1"/>
    <col min="526" max="526" width="8.44140625" style="64" bestFit="1" customWidth="1"/>
    <col min="527" max="527" width="1.33203125" style="64" customWidth="1"/>
    <col min="528" max="528" width="11.44140625" style="64" bestFit="1" customWidth="1"/>
    <col min="529" max="529" width="1.44140625" style="64" customWidth="1"/>
    <col min="530" max="530" width="11" style="64" bestFit="1" customWidth="1"/>
    <col min="531" max="531" width="1.33203125" style="64" customWidth="1"/>
    <col min="532" max="532" width="11.5546875" style="64" bestFit="1" customWidth="1"/>
    <col min="533" max="763" width="9.109375" style="64"/>
    <col min="764" max="764" width="8.88671875" style="64" customWidth="1"/>
    <col min="765" max="765" width="1.33203125" style="64" customWidth="1"/>
    <col min="766" max="766" width="11.44140625" style="64" bestFit="1" customWidth="1"/>
    <col min="767" max="767" width="1.33203125" style="64" customWidth="1"/>
    <col min="768" max="768" width="12.88671875" style="64" bestFit="1" customWidth="1"/>
    <col min="769" max="769" width="1.109375" style="64" customWidth="1"/>
    <col min="770" max="770" width="11" style="64" bestFit="1" customWidth="1"/>
    <col min="771" max="771" width="1.33203125" style="64" customWidth="1"/>
    <col min="772" max="772" width="8.44140625" style="64" bestFit="1" customWidth="1"/>
    <col min="773" max="773" width="2.109375" style="64" customWidth="1"/>
    <col min="774" max="774" width="9.88671875" style="64" bestFit="1" customWidth="1"/>
    <col min="775" max="775" width="1.33203125" style="64" customWidth="1"/>
    <col min="776" max="776" width="11.44140625" style="64" bestFit="1" customWidth="1"/>
    <col min="777" max="777" width="1.33203125" style="64" customWidth="1"/>
    <col min="778" max="778" width="10.44140625" style="64" bestFit="1" customWidth="1"/>
    <col min="779" max="779" width="1.33203125" style="64" customWidth="1"/>
    <col min="780" max="780" width="10.44140625" style="64" bestFit="1" customWidth="1"/>
    <col min="781" max="781" width="1.44140625" style="64" customWidth="1"/>
    <col min="782" max="782" width="8.44140625" style="64" bestFit="1" customWidth="1"/>
    <col min="783" max="783" width="1.33203125" style="64" customWidth="1"/>
    <col min="784" max="784" width="11.44140625" style="64" bestFit="1" customWidth="1"/>
    <col min="785" max="785" width="1.44140625" style="64" customWidth="1"/>
    <col min="786" max="786" width="11" style="64" bestFit="1" customWidth="1"/>
    <col min="787" max="787" width="1.33203125" style="64" customWidth="1"/>
    <col min="788" max="788" width="11.5546875" style="64" bestFit="1" customWidth="1"/>
    <col min="789" max="1019" width="9.109375" style="64"/>
    <col min="1020" max="1020" width="8.88671875" style="64" customWidth="1"/>
    <col min="1021" max="1021" width="1.33203125" style="64" customWidth="1"/>
    <col min="1022" max="1022" width="11.44140625" style="64" bestFit="1" customWidth="1"/>
    <col min="1023" max="1023" width="1.33203125" style="64" customWidth="1"/>
    <col min="1024" max="1024" width="12.88671875" style="64" bestFit="1" customWidth="1"/>
    <col min="1025" max="1025" width="1.109375" style="64" customWidth="1"/>
    <col min="1026" max="1026" width="11" style="64" bestFit="1" customWidth="1"/>
    <col min="1027" max="1027" width="1.33203125" style="64" customWidth="1"/>
    <col min="1028" max="1028" width="8.44140625" style="64" bestFit="1" customWidth="1"/>
    <col min="1029" max="1029" width="2.109375" style="64" customWidth="1"/>
    <col min="1030" max="1030" width="9.88671875" style="64" bestFit="1" customWidth="1"/>
    <col min="1031" max="1031" width="1.33203125" style="64" customWidth="1"/>
    <col min="1032" max="1032" width="11.44140625" style="64" bestFit="1" customWidth="1"/>
    <col min="1033" max="1033" width="1.33203125" style="64" customWidth="1"/>
    <col min="1034" max="1034" width="10.44140625" style="64" bestFit="1" customWidth="1"/>
    <col min="1035" max="1035" width="1.33203125" style="64" customWidth="1"/>
    <col min="1036" max="1036" width="10.44140625" style="64" bestFit="1" customWidth="1"/>
    <col min="1037" max="1037" width="1.44140625" style="64" customWidth="1"/>
    <col min="1038" max="1038" width="8.44140625" style="64" bestFit="1" customWidth="1"/>
    <col min="1039" max="1039" width="1.33203125" style="64" customWidth="1"/>
    <col min="1040" max="1040" width="11.44140625" style="64" bestFit="1" customWidth="1"/>
    <col min="1041" max="1041" width="1.44140625" style="64" customWidth="1"/>
    <col min="1042" max="1042" width="11" style="64" bestFit="1" customWidth="1"/>
    <col min="1043" max="1043" width="1.33203125" style="64" customWidth="1"/>
    <col min="1044" max="1044" width="11.5546875" style="64" bestFit="1" customWidth="1"/>
    <col min="1045" max="1275" width="9.109375" style="64"/>
    <col min="1276" max="1276" width="8.88671875" style="64" customWidth="1"/>
    <col min="1277" max="1277" width="1.33203125" style="64" customWidth="1"/>
    <col min="1278" max="1278" width="11.44140625" style="64" bestFit="1" customWidth="1"/>
    <col min="1279" max="1279" width="1.33203125" style="64" customWidth="1"/>
    <col min="1280" max="1280" width="12.88671875" style="64" bestFit="1" customWidth="1"/>
    <col min="1281" max="1281" width="1.109375" style="64" customWidth="1"/>
    <col min="1282" max="1282" width="11" style="64" bestFit="1" customWidth="1"/>
    <col min="1283" max="1283" width="1.33203125" style="64" customWidth="1"/>
    <col min="1284" max="1284" width="8.44140625" style="64" bestFit="1" customWidth="1"/>
    <col min="1285" max="1285" width="2.109375" style="64" customWidth="1"/>
    <col min="1286" max="1286" width="9.88671875" style="64" bestFit="1" customWidth="1"/>
    <col min="1287" max="1287" width="1.33203125" style="64" customWidth="1"/>
    <col min="1288" max="1288" width="11.44140625" style="64" bestFit="1" customWidth="1"/>
    <col min="1289" max="1289" width="1.33203125" style="64" customWidth="1"/>
    <col min="1290" max="1290" width="10.44140625" style="64" bestFit="1" customWidth="1"/>
    <col min="1291" max="1291" width="1.33203125" style="64" customWidth="1"/>
    <col min="1292" max="1292" width="10.44140625" style="64" bestFit="1" customWidth="1"/>
    <col min="1293" max="1293" width="1.44140625" style="64" customWidth="1"/>
    <col min="1294" max="1294" width="8.44140625" style="64" bestFit="1" customWidth="1"/>
    <col min="1295" max="1295" width="1.33203125" style="64" customWidth="1"/>
    <col min="1296" max="1296" width="11.44140625" style="64" bestFit="1" customWidth="1"/>
    <col min="1297" max="1297" width="1.44140625" style="64" customWidth="1"/>
    <col min="1298" max="1298" width="11" style="64" bestFit="1" customWidth="1"/>
    <col min="1299" max="1299" width="1.33203125" style="64" customWidth="1"/>
    <col min="1300" max="1300" width="11.5546875" style="64" bestFit="1" customWidth="1"/>
    <col min="1301" max="1531" width="9.109375" style="64"/>
    <col min="1532" max="1532" width="8.88671875" style="64" customWidth="1"/>
    <col min="1533" max="1533" width="1.33203125" style="64" customWidth="1"/>
    <col min="1534" max="1534" width="11.44140625" style="64" bestFit="1" customWidth="1"/>
    <col min="1535" max="1535" width="1.33203125" style="64" customWidth="1"/>
    <col min="1536" max="1536" width="12.88671875" style="64" bestFit="1" customWidth="1"/>
    <col min="1537" max="1537" width="1.109375" style="64" customWidth="1"/>
    <col min="1538" max="1538" width="11" style="64" bestFit="1" customWidth="1"/>
    <col min="1539" max="1539" width="1.33203125" style="64" customWidth="1"/>
    <col min="1540" max="1540" width="8.44140625" style="64" bestFit="1" customWidth="1"/>
    <col min="1541" max="1541" width="2.109375" style="64" customWidth="1"/>
    <col min="1542" max="1542" width="9.88671875" style="64" bestFit="1" customWidth="1"/>
    <col min="1543" max="1543" width="1.33203125" style="64" customWidth="1"/>
    <col min="1544" max="1544" width="11.44140625" style="64" bestFit="1" customWidth="1"/>
    <col min="1545" max="1545" width="1.33203125" style="64" customWidth="1"/>
    <col min="1546" max="1546" width="10.44140625" style="64" bestFit="1" customWidth="1"/>
    <col min="1547" max="1547" width="1.33203125" style="64" customWidth="1"/>
    <col min="1548" max="1548" width="10.44140625" style="64" bestFit="1" customWidth="1"/>
    <col min="1549" max="1549" width="1.44140625" style="64" customWidth="1"/>
    <col min="1550" max="1550" width="8.44140625" style="64" bestFit="1" customWidth="1"/>
    <col min="1551" max="1551" width="1.33203125" style="64" customWidth="1"/>
    <col min="1552" max="1552" width="11.44140625" style="64" bestFit="1" customWidth="1"/>
    <col min="1553" max="1553" width="1.44140625" style="64" customWidth="1"/>
    <col min="1554" max="1554" width="11" style="64" bestFit="1" customWidth="1"/>
    <col min="1555" max="1555" width="1.33203125" style="64" customWidth="1"/>
    <col min="1556" max="1556" width="11.5546875" style="64" bestFit="1" customWidth="1"/>
    <col min="1557" max="1787" width="9.109375" style="64"/>
    <col min="1788" max="1788" width="8.88671875" style="64" customWidth="1"/>
    <col min="1789" max="1789" width="1.33203125" style="64" customWidth="1"/>
    <col min="1790" max="1790" width="11.44140625" style="64" bestFit="1" customWidth="1"/>
    <col min="1791" max="1791" width="1.33203125" style="64" customWidth="1"/>
    <col min="1792" max="1792" width="12.88671875" style="64" bestFit="1" customWidth="1"/>
    <col min="1793" max="1793" width="1.109375" style="64" customWidth="1"/>
    <col min="1794" max="1794" width="11" style="64" bestFit="1" customWidth="1"/>
    <col min="1795" max="1795" width="1.33203125" style="64" customWidth="1"/>
    <col min="1796" max="1796" width="8.44140625" style="64" bestFit="1" customWidth="1"/>
    <col min="1797" max="1797" width="2.109375" style="64" customWidth="1"/>
    <col min="1798" max="1798" width="9.88671875" style="64" bestFit="1" customWidth="1"/>
    <col min="1799" max="1799" width="1.33203125" style="64" customWidth="1"/>
    <col min="1800" max="1800" width="11.44140625" style="64" bestFit="1" customWidth="1"/>
    <col min="1801" max="1801" width="1.33203125" style="64" customWidth="1"/>
    <col min="1802" max="1802" width="10.44140625" style="64" bestFit="1" customWidth="1"/>
    <col min="1803" max="1803" width="1.33203125" style="64" customWidth="1"/>
    <col min="1804" max="1804" width="10.44140625" style="64" bestFit="1" customWidth="1"/>
    <col min="1805" max="1805" width="1.44140625" style="64" customWidth="1"/>
    <col min="1806" max="1806" width="8.44140625" style="64" bestFit="1" customWidth="1"/>
    <col min="1807" max="1807" width="1.33203125" style="64" customWidth="1"/>
    <col min="1808" max="1808" width="11.44140625" style="64" bestFit="1" customWidth="1"/>
    <col min="1809" max="1809" width="1.44140625" style="64" customWidth="1"/>
    <col min="1810" max="1810" width="11" style="64" bestFit="1" customWidth="1"/>
    <col min="1811" max="1811" width="1.33203125" style="64" customWidth="1"/>
    <col min="1812" max="1812" width="11.5546875" style="64" bestFit="1" customWidth="1"/>
    <col min="1813" max="2043" width="9.109375" style="64"/>
    <col min="2044" max="2044" width="8.88671875" style="64" customWidth="1"/>
    <col min="2045" max="2045" width="1.33203125" style="64" customWidth="1"/>
    <col min="2046" max="2046" width="11.44140625" style="64" bestFit="1" customWidth="1"/>
    <col min="2047" max="2047" width="1.33203125" style="64" customWidth="1"/>
    <col min="2048" max="2048" width="12.88671875" style="64" bestFit="1" customWidth="1"/>
    <col min="2049" max="2049" width="1.109375" style="64" customWidth="1"/>
    <col min="2050" max="2050" width="11" style="64" bestFit="1" customWidth="1"/>
    <col min="2051" max="2051" width="1.33203125" style="64" customWidth="1"/>
    <col min="2052" max="2052" width="8.44140625" style="64" bestFit="1" customWidth="1"/>
    <col min="2053" max="2053" width="2.109375" style="64" customWidth="1"/>
    <col min="2054" max="2054" width="9.88671875" style="64" bestFit="1" customWidth="1"/>
    <col min="2055" max="2055" width="1.33203125" style="64" customWidth="1"/>
    <col min="2056" max="2056" width="11.44140625" style="64" bestFit="1" customWidth="1"/>
    <col min="2057" max="2057" width="1.33203125" style="64" customWidth="1"/>
    <col min="2058" max="2058" width="10.44140625" style="64" bestFit="1" customWidth="1"/>
    <col min="2059" max="2059" width="1.33203125" style="64" customWidth="1"/>
    <col min="2060" max="2060" width="10.44140625" style="64" bestFit="1" customWidth="1"/>
    <col min="2061" max="2061" width="1.44140625" style="64" customWidth="1"/>
    <col min="2062" max="2062" width="8.44140625" style="64" bestFit="1" customWidth="1"/>
    <col min="2063" max="2063" width="1.33203125" style="64" customWidth="1"/>
    <col min="2064" max="2064" width="11.44140625" style="64" bestFit="1" customWidth="1"/>
    <col min="2065" max="2065" width="1.44140625" style="64" customWidth="1"/>
    <col min="2066" max="2066" width="11" style="64" bestFit="1" customWidth="1"/>
    <col min="2067" max="2067" width="1.33203125" style="64" customWidth="1"/>
    <col min="2068" max="2068" width="11.5546875" style="64" bestFit="1" customWidth="1"/>
    <col min="2069" max="2299" width="9.109375" style="64"/>
    <col min="2300" max="2300" width="8.88671875" style="64" customWidth="1"/>
    <col min="2301" max="2301" width="1.33203125" style="64" customWidth="1"/>
    <col min="2302" max="2302" width="11.44140625" style="64" bestFit="1" customWidth="1"/>
    <col min="2303" max="2303" width="1.33203125" style="64" customWidth="1"/>
    <col min="2304" max="2304" width="12.88671875" style="64" bestFit="1" customWidth="1"/>
    <col min="2305" max="2305" width="1.109375" style="64" customWidth="1"/>
    <col min="2306" max="2306" width="11" style="64" bestFit="1" customWidth="1"/>
    <col min="2307" max="2307" width="1.33203125" style="64" customWidth="1"/>
    <col min="2308" max="2308" width="8.44140625" style="64" bestFit="1" customWidth="1"/>
    <col min="2309" max="2309" width="2.109375" style="64" customWidth="1"/>
    <col min="2310" max="2310" width="9.88671875" style="64" bestFit="1" customWidth="1"/>
    <col min="2311" max="2311" width="1.33203125" style="64" customWidth="1"/>
    <col min="2312" max="2312" width="11.44140625" style="64" bestFit="1" customWidth="1"/>
    <col min="2313" max="2313" width="1.33203125" style="64" customWidth="1"/>
    <col min="2314" max="2314" width="10.44140625" style="64" bestFit="1" customWidth="1"/>
    <col min="2315" max="2315" width="1.33203125" style="64" customWidth="1"/>
    <col min="2316" max="2316" width="10.44140625" style="64" bestFit="1" customWidth="1"/>
    <col min="2317" max="2317" width="1.44140625" style="64" customWidth="1"/>
    <col min="2318" max="2318" width="8.44140625" style="64" bestFit="1" customWidth="1"/>
    <col min="2319" max="2319" width="1.33203125" style="64" customWidth="1"/>
    <col min="2320" max="2320" width="11.44140625" style="64" bestFit="1" customWidth="1"/>
    <col min="2321" max="2321" width="1.44140625" style="64" customWidth="1"/>
    <col min="2322" max="2322" width="11" style="64" bestFit="1" customWidth="1"/>
    <col min="2323" max="2323" width="1.33203125" style="64" customWidth="1"/>
    <col min="2324" max="2324" width="11.5546875" style="64" bestFit="1" customWidth="1"/>
    <col min="2325" max="2555" width="9.109375" style="64"/>
    <col min="2556" max="2556" width="8.88671875" style="64" customWidth="1"/>
    <col min="2557" max="2557" width="1.33203125" style="64" customWidth="1"/>
    <col min="2558" max="2558" width="11.44140625" style="64" bestFit="1" customWidth="1"/>
    <col min="2559" max="2559" width="1.33203125" style="64" customWidth="1"/>
    <col min="2560" max="2560" width="12.88671875" style="64" bestFit="1" customWidth="1"/>
    <col min="2561" max="2561" width="1.109375" style="64" customWidth="1"/>
    <col min="2562" max="2562" width="11" style="64" bestFit="1" customWidth="1"/>
    <col min="2563" max="2563" width="1.33203125" style="64" customWidth="1"/>
    <col min="2564" max="2564" width="8.44140625" style="64" bestFit="1" customWidth="1"/>
    <col min="2565" max="2565" width="2.109375" style="64" customWidth="1"/>
    <col min="2566" max="2566" width="9.88671875" style="64" bestFit="1" customWidth="1"/>
    <col min="2567" max="2567" width="1.33203125" style="64" customWidth="1"/>
    <col min="2568" max="2568" width="11.44140625" style="64" bestFit="1" customWidth="1"/>
    <col min="2569" max="2569" width="1.33203125" style="64" customWidth="1"/>
    <col min="2570" max="2570" width="10.44140625" style="64" bestFit="1" customWidth="1"/>
    <col min="2571" max="2571" width="1.33203125" style="64" customWidth="1"/>
    <col min="2572" max="2572" width="10.44140625" style="64" bestFit="1" customWidth="1"/>
    <col min="2573" max="2573" width="1.44140625" style="64" customWidth="1"/>
    <col min="2574" max="2574" width="8.44140625" style="64" bestFit="1" customWidth="1"/>
    <col min="2575" max="2575" width="1.33203125" style="64" customWidth="1"/>
    <col min="2576" max="2576" width="11.44140625" style="64" bestFit="1" customWidth="1"/>
    <col min="2577" max="2577" width="1.44140625" style="64" customWidth="1"/>
    <col min="2578" max="2578" width="11" style="64" bestFit="1" customWidth="1"/>
    <col min="2579" max="2579" width="1.33203125" style="64" customWidth="1"/>
    <col min="2580" max="2580" width="11.5546875" style="64" bestFit="1" customWidth="1"/>
    <col min="2581" max="2811" width="9.109375" style="64"/>
    <col min="2812" max="2812" width="8.88671875" style="64" customWidth="1"/>
    <col min="2813" max="2813" width="1.33203125" style="64" customWidth="1"/>
    <col min="2814" max="2814" width="11.44140625" style="64" bestFit="1" customWidth="1"/>
    <col min="2815" max="2815" width="1.33203125" style="64" customWidth="1"/>
    <col min="2816" max="2816" width="12.88671875" style="64" bestFit="1" customWidth="1"/>
    <col min="2817" max="2817" width="1.109375" style="64" customWidth="1"/>
    <col min="2818" max="2818" width="11" style="64" bestFit="1" customWidth="1"/>
    <col min="2819" max="2819" width="1.33203125" style="64" customWidth="1"/>
    <col min="2820" max="2820" width="8.44140625" style="64" bestFit="1" customWidth="1"/>
    <col min="2821" max="2821" width="2.109375" style="64" customWidth="1"/>
    <col min="2822" max="2822" width="9.88671875" style="64" bestFit="1" customWidth="1"/>
    <col min="2823" max="2823" width="1.33203125" style="64" customWidth="1"/>
    <col min="2824" max="2824" width="11.44140625" style="64" bestFit="1" customWidth="1"/>
    <col min="2825" max="2825" width="1.33203125" style="64" customWidth="1"/>
    <col min="2826" max="2826" width="10.44140625" style="64" bestFit="1" customWidth="1"/>
    <col min="2827" max="2827" width="1.33203125" style="64" customWidth="1"/>
    <col min="2828" max="2828" width="10.44140625" style="64" bestFit="1" customWidth="1"/>
    <col min="2829" max="2829" width="1.44140625" style="64" customWidth="1"/>
    <col min="2830" max="2830" width="8.44140625" style="64" bestFit="1" customWidth="1"/>
    <col min="2831" max="2831" width="1.33203125" style="64" customWidth="1"/>
    <col min="2832" max="2832" width="11.44140625" style="64" bestFit="1" customWidth="1"/>
    <col min="2833" max="2833" width="1.44140625" style="64" customWidth="1"/>
    <col min="2834" max="2834" width="11" style="64" bestFit="1" customWidth="1"/>
    <col min="2835" max="2835" width="1.33203125" style="64" customWidth="1"/>
    <col min="2836" max="2836" width="11.5546875" style="64" bestFit="1" customWidth="1"/>
    <col min="2837" max="3067" width="9.109375" style="64"/>
    <col min="3068" max="3068" width="8.88671875" style="64" customWidth="1"/>
    <col min="3069" max="3069" width="1.33203125" style="64" customWidth="1"/>
    <col min="3070" max="3070" width="11.44140625" style="64" bestFit="1" customWidth="1"/>
    <col min="3071" max="3071" width="1.33203125" style="64" customWidth="1"/>
    <col min="3072" max="3072" width="12.88671875" style="64" bestFit="1" customWidth="1"/>
    <col min="3073" max="3073" width="1.109375" style="64" customWidth="1"/>
    <col min="3074" max="3074" width="11" style="64" bestFit="1" customWidth="1"/>
    <col min="3075" max="3075" width="1.33203125" style="64" customWidth="1"/>
    <col min="3076" max="3076" width="8.44140625" style="64" bestFit="1" customWidth="1"/>
    <col min="3077" max="3077" width="2.109375" style="64" customWidth="1"/>
    <col min="3078" max="3078" width="9.88671875" style="64" bestFit="1" customWidth="1"/>
    <col min="3079" max="3079" width="1.33203125" style="64" customWidth="1"/>
    <col min="3080" max="3080" width="11.44140625" style="64" bestFit="1" customWidth="1"/>
    <col min="3081" max="3081" width="1.33203125" style="64" customWidth="1"/>
    <col min="3082" max="3082" width="10.44140625" style="64" bestFit="1" customWidth="1"/>
    <col min="3083" max="3083" width="1.33203125" style="64" customWidth="1"/>
    <col min="3084" max="3084" width="10.44140625" style="64" bestFit="1" customWidth="1"/>
    <col min="3085" max="3085" width="1.44140625" style="64" customWidth="1"/>
    <col min="3086" max="3086" width="8.44140625" style="64" bestFit="1" customWidth="1"/>
    <col min="3087" max="3087" width="1.33203125" style="64" customWidth="1"/>
    <col min="3088" max="3088" width="11.44140625" style="64" bestFit="1" customWidth="1"/>
    <col min="3089" max="3089" width="1.44140625" style="64" customWidth="1"/>
    <col min="3090" max="3090" width="11" style="64" bestFit="1" customWidth="1"/>
    <col min="3091" max="3091" width="1.33203125" style="64" customWidth="1"/>
    <col min="3092" max="3092" width="11.5546875" style="64" bestFit="1" customWidth="1"/>
    <col min="3093" max="3323" width="9.109375" style="64"/>
    <col min="3324" max="3324" width="8.88671875" style="64" customWidth="1"/>
    <col min="3325" max="3325" width="1.33203125" style="64" customWidth="1"/>
    <col min="3326" max="3326" width="11.44140625" style="64" bestFit="1" customWidth="1"/>
    <col min="3327" max="3327" width="1.33203125" style="64" customWidth="1"/>
    <col min="3328" max="3328" width="12.88671875" style="64" bestFit="1" customWidth="1"/>
    <col min="3329" max="3329" width="1.109375" style="64" customWidth="1"/>
    <col min="3330" max="3330" width="11" style="64" bestFit="1" customWidth="1"/>
    <col min="3331" max="3331" width="1.33203125" style="64" customWidth="1"/>
    <col min="3332" max="3332" width="8.44140625" style="64" bestFit="1" customWidth="1"/>
    <col min="3333" max="3333" width="2.109375" style="64" customWidth="1"/>
    <col min="3334" max="3334" width="9.88671875" style="64" bestFit="1" customWidth="1"/>
    <col min="3335" max="3335" width="1.33203125" style="64" customWidth="1"/>
    <col min="3336" max="3336" width="11.44140625" style="64" bestFit="1" customWidth="1"/>
    <col min="3337" max="3337" width="1.33203125" style="64" customWidth="1"/>
    <col min="3338" max="3338" width="10.44140625" style="64" bestFit="1" customWidth="1"/>
    <col min="3339" max="3339" width="1.33203125" style="64" customWidth="1"/>
    <col min="3340" max="3340" width="10.44140625" style="64" bestFit="1" customWidth="1"/>
    <col min="3341" max="3341" width="1.44140625" style="64" customWidth="1"/>
    <col min="3342" max="3342" width="8.44140625" style="64" bestFit="1" customWidth="1"/>
    <col min="3343" max="3343" width="1.33203125" style="64" customWidth="1"/>
    <col min="3344" max="3344" width="11.44140625" style="64" bestFit="1" customWidth="1"/>
    <col min="3345" max="3345" width="1.44140625" style="64" customWidth="1"/>
    <col min="3346" max="3346" width="11" style="64" bestFit="1" customWidth="1"/>
    <col min="3347" max="3347" width="1.33203125" style="64" customWidth="1"/>
    <col min="3348" max="3348" width="11.5546875" style="64" bestFit="1" customWidth="1"/>
    <col min="3349" max="3579" width="9.109375" style="64"/>
    <col min="3580" max="3580" width="8.88671875" style="64" customWidth="1"/>
    <col min="3581" max="3581" width="1.33203125" style="64" customWidth="1"/>
    <col min="3582" max="3582" width="11.44140625" style="64" bestFit="1" customWidth="1"/>
    <col min="3583" max="3583" width="1.33203125" style="64" customWidth="1"/>
    <col min="3584" max="3584" width="12.88671875" style="64" bestFit="1" customWidth="1"/>
    <col min="3585" max="3585" width="1.109375" style="64" customWidth="1"/>
    <col min="3586" max="3586" width="11" style="64" bestFit="1" customWidth="1"/>
    <col min="3587" max="3587" width="1.33203125" style="64" customWidth="1"/>
    <col min="3588" max="3588" width="8.44140625" style="64" bestFit="1" customWidth="1"/>
    <col min="3589" max="3589" width="2.109375" style="64" customWidth="1"/>
    <col min="3590" max="3590" width="9.88671875" style="64" bestFit="1" customWidth="1"/>
    <col min="3591" max="3591" width="1.33203125" style="64" customWidth="1"/>
    <col min="3592" max="3592" width="11.44140625" style="64" bestFit="1" customWidth="1"/>
    <col min="3593" max="3593" width="1.33203125" style="64" customWidth="1"/>
    <col min="3594" max="3594" width="10.44140625" style="64" bestFit="1" customWidth="1"/>
    <col min="3595" max="3595" width="1.33203125" style="64" customWidth="1"/>
    <col min="3596" max="3596" width="10.44140625" style="64" bestFit="1" customWidth="1"/>
    <col min="3597" max="3597" width="1.44140625" style="64" customWidth="1"/>
    <col min="3598" max="3598" width="8.44140625" style="64" bestFit="1" customWidth="1"/>
    <col min="3599" max="3599" width="1.33203125" style="64" customWidth="1"/>
    <col min="3600" max="3600" width="11.44140625" style="64" bestFit="1" customWidth="1"/>
    <col min="3601" max="3601" width="1.44140625" style="64" customWidth="1"/>
    <col min="3602" max="3602" width="11" style="64" bestFit="1" customWidth="1"/>
    <col min="3603" max="3603" width="1.33203125" style="64" customWidth="1"/>
    <col min="3604" max="3604" width="11.5546875" style="64" bestFit="1" customWidth="1"/>
    <col min="3605" max="3835" width="9.109375" style="64"/>
    <col min="3836" max="3836" width="8.88671875" style="64" customWidth="1"/>
    <col min="3837" max="3837" width="1.33203125" style="64" customWidth="1"/>
    <col min="3838" max="3838" width="11.44140625" style="64" bestFit="1" customWidth="1"/>
    <col min="3839" max="3839" width="1.33203125" style="64" customWidth="1"/>
    <col min="3840" max="3840" width="12.88671875" style="64" bestFit="1" customWidth="1"/>
    <col min="3841" max="3841" width="1.109375" style="64" customWidth="1"/>
    <col min="3842" max="3842" width="11" style="64" bestFit="1" customWidth="1"/>
    <col min="3843" max="3843" width="1.33203125" style="64" customWidth="1"/>
    <col min="3844" max="3844" width="8.44140625" style="64" bestFit="1" customWidth="1"/>
    <col min="3845" max="3845" width="2.109375" style="64" customWidth="1"/>
    <col min="3846" max="3846" width="9.88671875" style="64" bestFit="1" customWidth="1"/>
    <col min="3847" max="3847" width="1.33203125" style="64" customWidth="1"/>
    <col min="3848" max="3848" width="11.44140625" style="64" bestFit="1" customWidth="1"/>
    <col min="3849" max="3849" width="1.33203125" style="64" customWidth="1"/>
    <col min="3850" max="3850" width="10.44140625" style="64" bestFit="1" customWidth="1"/>
    <col min="3851" max="3851" width="1.33203125" style="64" customWidth="1"/>
    <col min="3852" max="3852" width="10.44140625" style="64" bestFit="1" customWidth="1"/>
    <col min="3853" max="3853" width="1.44140625" style="64" customWidth="1"/>
    <col min="3854" max="3854" width="8.44140625" style="64" bestFit="1" customWidth="1"/>
    <col min="3855" max="3855" width="1.33203125" style="64" customWidth="1"/>
    <col min="3856" max="3856" width="11.44140625" style="64" bestFit="1" customWidth="1"/>
    <col min="3857" max="3857" width="1.44140625" style="64" customWidth="1"/>
    <col min="3858" max="3858" width="11" style="64" bestFit="1" customWidth="1"/>
    <col min="3859" max="3859" width="1.33203125" style="64" customWidth="1"/>
    <col min="3860" max="3860" width="11.5546875" style="64" bestFit="1" customWidth="1"/>
    <col min="3861" max="4091" width="9.109375" style="64"/>
    <col min="4092" max="4092" width="8.88671875" style="64" customWidth="1"/>
    <col min="4093" max="4093" width="1.33203125" style="64" customWidth="1"/>
    <col min="4094" max="4094" width="11.44140625" style="64" bestFit="1" customWidth="1"/>
    <col min="4095" max="4095" width="1.33203125" style="64" customWidth="1"/>
    <col min="4096" max="4096" width="12.88671875" style="64" bestFit="1" customWidth="1"/>
    <col min="4097" max="4097" width="1.109375" style="64" customWidth="1"/>
    <col min="4098" max="4098" width="11" style="64" bestFit="1" customWidth="1"/>
    <col min="4099" max="4099" width="1.33203125" style="64" customWidth="1"/>
    <col min="4100" max="4100" width="8.44140625" style="64" bestFit="1" customWidth="1"/>
    <col min="4101" max="4101" width="2.109375" style="64" customWidth="1"/>
    <col min="4102" max="4102" width="9.88671875" style="64" bestFit="1" customWidth="1"/>
    <col min="4103" max="4103" width="1.33203125" style="64" customWidth="1"/>
    <col min="4104" max="4104" width="11.44140625" style="64" bestFit="1" customWidth="1"/>
    <col min="4105" max="4105" width="1.33203125" style="64" customWidth="1"/>
    <col min="4106" max="4106" width="10.44140625" style="64" bestFit="1" customWidth="1"/>
    <col min="4107" max="4107" width="1.33203125" style="64" customWidth="1"/>
    <col min="4108" max="4108" width="10.44140625" style="64" bestFit="1" customWidth="1"/>
    <col min="4109" max="4109" width="1.44140625" style="64" customWidth="1"/>
    <col min="4110" max="4110" width="8.44140625" style="64" bestFit="1" customWidth="1"/>
    <col min="4111" max="4111" width="1.33203125" style="64" customWidth="1"/>
    <col min="4112" max="4112" width="11.44140625" style="64" bestFit="1" customWidth="1"/>
    <col min="4113" max="4113" width="1.44140625" style="64" customWidth="1"/>
    <col min="4114" max="4114" width="11" style="64" bestFit="1" customWidth="1"/>
    <col min="4115" max="4115" width="1.33203125" style="64" customWidth="1"/>
    <col min="4116" max="4116" width="11.5546875" style="64" bestFit="1" customWidth="1"/>
    <col min="4117" max="4347" width="9.109375" style="64"/>
    <col min="4348" max="4348" width="8.88671875" style="64" customWidth="1"/>
    <col min="4349" max="4349" width="1.33203125" style="64" customWidth="1"/>
    <col min="4350" max="4350" width="11.44140625" style="64" bestFit="1" customWidth="1"/>
    <col min="4351" max="4351" width="1.33203125" style="64" customWidth="1"/>
    <col min="4352" max="4352" width="12.88671875" style="64" bestFit="1" customWidth="1"/>
    <col min="4353" max="4353" width="1.109375" style="64" customWidth="1"/>
    <col min="4354" max="4354" width="11" style="64" bestFit="1" customWidth="1"/>
    <col min="4355" max="4355" width="1.33203125" style="64" customWidth="1"/>
    <col min="4356" max="4356" width="8.44140625" style="64" bestFit="1" customWidth="1"/>
    <col min="4357" max="4357" width="2.109375" style="64" customWidth="1"/>
    <col min="4358" max="4358" width="9.88671875" style="64" bestFit="1" customWidth="1"/>
    <col min="4359" max="4359" width="1.33203125" style="64" customWidth="1"/>
    <col min="4360" max="4360" width="11.44140625" style="64" bestFit="1" customWidth="1"/>
    <col min="4361" max="4361" width="1.33203125" style="64" customWidth="1"/>
    <col min="4362" max="4362" width="10.44140625" style="64" bestFit="1" customWidth="1"/>
    <col min="4363" max="4363" width="1.33203125" style="64" customWidth="1"/>
    <col min="4364" max="4364" width="10.44140625" style="64" bestFit="1" customWidth="1"/>
    <col min="4365" max="4365" width="1.44140625" style="64" customWidth="1"/>
    <col min="4366" max="4366" width="8.44140625" style="64" bestFit="1" customWidth="1"/>
    <col min="4367" max="4367" width="1.33203125" style="64" customWidth="1"/>
    <col min="4368" max="4368" width="11.44140625" style="64" bestFit="1" customWidth="1"/>
    <col min="4369" max="4369" width="1.44140625" style="64" customWidth="1"/>
    <col min="4370" max="4370" width="11" style="64" bestFit="1" customWidth="1"/>
    <col min="4371" max="4371" width="1.33203125" style="64" customWidth="1"/>
    <col min="4372" max="4372" width="11.5546875" style="64" bestFit="1" customWidth="1"/>
    <col min="4373" max="4603" width="9.109375" style="64"/>
    <col min="4604" max="4604" width="8.88671875" style="64" customWidth="1"/>
    <col min="4605" max="4605" width="1.33203125" style="64" customWidth="1"/>
    <col min="4606" max="4606" width="11.44140625" style="64" bestFit="1" customWidth="1"/>
    <col min="4607" max="4607" width="1.33203125" style="64" customWidth="1"/>
    <col min="4608" max="4608" width="12.88671875" style="64" bestFit="1" customWidth="1"/>
    <col min="4609" max="4609" width="1.109375" style="64" customWidth="1"/>
    <col min="4610" max="4610" width="11" style="64" bestFit="1" customWidth="1"/>
    <col min="4611" max="4611" width="1.33203125" style="64" customWidth="1"/>
    <col min="4612" max="4612" width="8.44140625" style="64" bestFit="1" customWidth="1"/>
    <col min="4613" max="4613" width="2.109375" style="64" customWidth="1"/>
    <col min="4614" max="4614" width="9.88671875" style="64" bestFit="1" customWidth="1"/>
    <col min="4615" max="4615" width="1.33203125" style="64" customWidth="1"/>
    <col min="4616" max="4616" width="11.44140625" style="64" bestFit="1" customWidth="1"/>
    <col min="4617" max="4617" width="1.33203125" style="64" customWidth="1"/>
    <col min="4618" max="4618" width="10.44140625" style="64" bestFit="1" customWidth="1"/>
    <col min="4619" max="4619" width="1.33203125" style="64" customWidth="1"/>
    <col min="4620" max="4620" width="10.44140625" style="64" bestFit="1" customWidth="1"/>
    <col min="4621" max="4621" width="1.44140625" style="64" customWidth="1"/>
    <col min="4622" max="4622" width="8.44140625" style="64" bestFit="1" customWidth="1"/>
    <col min="4623" max="4623" width="1.33203125" style="64" customWidth="1"/>
    <col min="4624" max="4624" width="11.44140625" style="64" bestFit="1" customWidth="1"/>
    <col min="4625" max="4625" width="1.44140625" style="64" customWidth="1"/>
    <col min="4626" max="4626" width="11" style="64" bestFit="1" customWidth="1"/>
    <col min="4627" max="4627" width="1.33203125" style="64" customWidth="1"/>
    <col min="4628" max="4628" width="11.5546875" style="64" bestFit="1" customWidth="1"/>
    <col min="4629" max="4859" width="9.109375" style="64"/>
    <col min="4860" max="4860" width="8.88671875" style="64" customWidth="1"/>
    <col min="4861" max="4861" width="1.33203125" style="64" customWidth="1"/>
    <col min="4862" max="4862" width="11.44140625" style="64" bestFit="1" customWidth="1"/>
    <col min="4863" max="4863" width="1.33203125" style="64" customWidth="1"/>
    <col min="4864" max="4864" width="12.88671875" style="64" bestFit="1" customWidth="1"/>
    <col min="4865" max="4865" width="1.109375" style="64" customWidth="1"/>
    <col min="4866" max="4866" width="11" style="64" bestFit="1" customWidth="1"/>
    <col min="4867" max="4867" width="1.33203125" style="64" customWidth="1"/>
    <col min="4868" max="4868" width="8.44140625" style="64" bestFit="1" customWidth="1"/>
    <col min="4869" max="4869" width="2.109375" style="64" customWidth="1"/>
    <col min="4870" max="4870" width="9.88671875" style="64" bestFit="1" customWidth="1"/>
    <col min="4871" max="4871" width="1.33203125" style="64" customWidth="1"/>
    <col min="4872" max="4872" width="11.44140625" style="64" bestFit="1" customWidth="1"/>
    <col min="4873" max="4873" width="1.33203125" style="64" customWidth="1"/>
    <col min="4874" max="4874" width="10.44140625" style="64" bestFit="1" customWidth="1"/>
    <col min="4875" max="4875" width="1.33203125" style="64" customWidth="1"/>
    <col min="4876" max="4876" width="10.44140625" style="64" bestFit="1" customWidth="1"/>
    <col min="4877" max="4877" width="1.44140625" style="64" customWidth="1"/>
    <col min="4878" max="4878" width="8.44140625" style="64" bestFit="1" customWidth="1"/>
    <col min="4879" max="4879" width="1.33203125" style="64" customWidth="1"/>
    <col min="4880" max="4880" width="11.44140625" style="64" bestFit="1" customWidth="1"/>
    <col min="4881" max="4881" width="1.44140625" style="64" customWidth="1"/>
    <col min="4882" max="4882" width="11" style="64" bestFit="1" customWidth="1"/>
    <col min="4883" max="4883" width="1.33203125" style="64" customWidth="1"/>
    <col min="4884" max="4884" width="11.5546875" style="64" bestFit="1" customWidth="1"/>
    <col min="4885" max="5115" width="9.109375" style="64"/>
    <col min="5116" max="5116" width="8.88671875" style="64" customWidth="1"/>
    <col min="5117" max="5117" width="1.33203125" style="64" customWidth="1"/>
    <col min="5118" max="5118" width="11.44140625" style="64" bestFit="1" customWidth="1"/>
    <col min="5119" max="5119" width="1.33203125" style="64" customWidth="1"/>
    <col min="5120" max="5120" width="12.88671875" style="64" bestFit="1" customWidth="1"/>
    <col min="5121" max="5121" width="1.109375" style="64" customWidth="1"/>
    <col min="5122" max="5122" width="11" style="64" bestFit="1" customWidth="1"/>
    <col min="5123" max="5123" width="1.33203125" style="64" customWidth="1"/>
    <col min="5124" max="5124" width="8.44140625" style="64" bestFit="1" customWidth="1"/>
    <col min="5125" max="5125" width="2.109375" style="64" customWidth="1"/>
    <col min="5126" max="5126" width="9.88671875" style="64" bestFit="1" customWidth="1"/>
    <col min="5127" max="5127" width="1.33203125" style="64" customWidth="1"/>
    <col min="5128" max="5128" width="11.44140625" style="64" bestFit="1" customWidth="1"/>
    <col min="5129" max="5129" width="1.33203125" style="64" customWidth="1"/>
    <col min="5130" max="5130" width="10.44140625" style="64" bestFit="1" customWidth="1"/>
    <col min="5131" max="5131" width="1.33203125" style="64" customWidth="1"/>
    <col min="5132" max="5132" width="10.44140625" style="64" bestFit="1" customWidth="1"/>
    <col min="5133" max="5133" width="1.44140625" style="64" customWidth="1"/>
    <col min="5134" max="5134" width="8.44140625" style="64" bestFit="1" customWidth="1"/>
    <col min="5135" max="5135" width="1.33203125" style="64" customWidth="1"/>
    <col min="5136" max="5136" width="11.44140625" style="64" bestFit="1" customWidth="1"/>
    <col min="5137" max="5137" width="1.44140625" style="64" customWidth="1"/>
    <col min="5138" max="5138" width="11" style="64" bestFit="1" customWidth="1"/>
    <col min="5139" max="5139" width="1.33203125" style="64" customWidth="1"/>
    <col min="5140" max="5140" width="11.5546875" style="64" bestFit="1" customWidth="1"/>
    <col min="5141" max="5371" width="9.109375" style="64"/>
    <col min="5372" max="5372" width="8.88671875" style="64" customWidth="1"/>
    <col min="5373" max="5373" width="1.33203125" style="64" customWidth="1"/>
    <col min="5374" max="5374" width="11.44140625" style="64" bestFit="1" customWidth="1"/>
    <col min="5375" max="5375" width="1.33203125" style="64" customWidth="1"/>
    <col min="5376" max="5376" width="12.88671875" style="64" bestFit="1" customWidth="1"/>
    <col min="5377" max="5377" width="1.109375" style="64" customWidth="1"/>
    <col min="5378" max="5378" width="11" style="64" bestFit="1" customWidth="1"/>
    <col min="5379" max="5379" width="1.33203125" style="64" customWidth="1"/>
    <col min="5380" max="5380" width="8.44140625" style="64" bestFit="1" customWidth="1"/>
    <col min="5381" max="5381" width="2.109375" style="64" customWidth="1"/>
    <col min="5382" max="5382" width="9.88671875" style="64" bestFit="1" customWidth="1"/>
    <col min="5383" max="5383" width="1.33203125" style="64" customWidth="1"/>
    <col min="5384" max="5384" width="11.44140625" style="64" bestFit="1" customWidth="1"/>
    <col min="5385" max="5385" width="1.33203125" style="64" customWidth="1"/>
    <col min="5386" max="5386" width="10.44140625" style="64" bestFit="1" customWidth="1"/>
    <col min="5387" max="5387" width="1.33203125" style="64" customWidth="1"/>
    <col min="5388" max="5388" width="10.44140625" style="64" bestFit="1" customWidth="1"/>
    <col min="5389" max="5389" width="1.44140625" style="64" customWidth="1"/>
    <col min="5390" max="5390" width="8.44140625" style="64" bestFit="1" customWidth="1"/>
    <col min="5391" max="5391" width="1.33203125" style="64" customWidth="1"/>
    <col min="5392" max="5392" width="11.44140625" style="64" bestFit="1" customWidth="1"/>
    <col min="5393" max="5393" width="1.44140625" style="64" customWidth="1"/>
    <col min="5394" max="5394" width="11" style="64" bestFit="1" customWidth="1"/>
    <col min="5395" max="5395" width="1.33203125" style="64" customWidth="1"/>
    <col min="5396" max="5396" width="11.5546875" style="64" bestFit="1" customWidth="1"/>
    <col min="5397" max="5627" width="9.109375" style="64"/>
    <col min="5628" max="5628" width="8.88671875" style="64" customWidth="1"/>
    <col min="5629" max="5629" width="1.33203125" style="64" customWidth="1"/>
    <col min="5630" max="5630" width="11.44140625" style="64" bestFit="1" customWidth="1"/>
    <col min="5631" max="5631" width="1.33203125" style="64" customWidth="1"/>
    <col min="5632" max="5632" width="12.88671875" style="64" bestFit="1" customWidth="1"/>
    <col min="5633" max="5633" width="1.109375" style="64" customWidth="1"/>
    <col min="5634" max="5634" width="11" style="64" bestFit="1" customWidth="1"/>
    <col min="5635" max="5635" width="1.33203125" style="64" customWidth="1"/>
    <col min="5636" max="5636" width="8.44140625" style="64" bestFit="1" customWidth="1"/>
    <col min="5637" max="5637" width="2.109375" style="64" customWidth="1"/>
    <col min="5638" max="5638" width="9.88671875" style="64" bestFit="1" customWidth="1"/>
    <col min="5639" max="5639" width="1.33203125" style="64" customWidth="1"/>
    <col min="5640" max="5640" width="11.44140625" style="64" bestFit="1" customWidth="1"/>
    <col min="5641" max="5641" width="1.33203125" style="64" customWidth="1"/>
    <col min="5642" max="5642" width="10.44140625" style="64" bestFit="1" customWidth="1"/>
    <col min="5643" max="5643" width="1.33203125" style="64" customWidth="1"/>
    <col min="5644" max="5644" width="10.44140625" style="64" bestFit="1" customWidth="1"/>
    <col min="5645" max="5645" width="1.44140625" style="64" customWidth="1"/>
    <col min="5646" max="5646" width="8.44140625" style="64" bestFit="1" customWidth="1"/>
    <col min="5647" max="5647" width="1.33203125" style="64" customWidth="1"/>
    <col min="5648" max="5648" width="11.44140625" style="64" bestFit="1" customWidth="1"/>
    <col min="5649" max="5649" width="1.44140625" style="64" customWidth="1"/>
    <col min="5650" max="5650" width="11" style="64" bestFit="1" customWidth="1"/>
    <col min="5651" max="5651" width="1.33203125" style="64" customWidth="1"/>
    <col min="5652" max="5652" width="11.5546875" style="64" bestFit="1" customWidth="1"/>
    <col min="5653" max="5883" width="9.109375" style="64"/>
    <col min="5884" max="5884" width="8.88671875" style="64" customWidth="1"/>
    <col min="5885" max="5885" width="1.33203125" style="64" customWidth="1"/>
    <col min="5886" max="5886" width="11.44140625" style="64" bestFit="1" customWidth="1"/>
    <col min="5887" max="5887" width="1.33203125" style="64" customWidth="1"/>
    <col min="5888" max="5888" width="12.88671875" style="64" bestFit="1" customWidth="1"/>
    <col min="5889" max="5889" width="1.109375" style="64" customWidth="1"/>
    <col min="5890" max="5890" width="11" style="64" bestFit="1" customWidth="1"/>
    <col min="5891" max="5891" width="1.33203125" style="64" customWidth="1"/>
    <col min="5892" max="5892" width="8.44140625" style="64" bestFit="1" customWidth="1"/>
    <col min="5893" max="5893" width="2.109375" style="64" customWidth="1"/>
    <col min="5894" max="5894" width="9.88671875" style="64" bestFit="1" customWidth="1"/>
    <col min="5895" max="5895" width="1.33203125" style="64" customWidth="1"/>
    <col min="5896" max="5896" width="11.44140625" style="64" bestFit="1" customWidth="1"/>
    <col min="5897" max="5897" width="1.33203125" style="64" customWidth="1"/>
    <col min="5898" max="5898" width="10.44140625" style="64" bestFit="1" customWidth="1"/>
    <col min="5899" max="5899" width="1.33203125" style="64" customWidth="1"/>
    <col min="5900" max="5900" width="10.44140625" style="64" bestFit="1" customWidth="1"/>
    <col min="5901" max="5901" width="1.44140625" style="64" customWidth="1"/>
    <col min="5902" max="5902" width="8.44140625" style="64" bestFit="1" customWidth="1"/>
    <col min="5903" max="5903" width="1.33203125" style="64" customWidth="1"/>
    <col min="5904" max="5904" width="11.44140625" style="64" bestFit="1" customWidth="1"/>
    <col min="5905" max="5905" width="1.44140625" style="64" customWidth="1"/>
    <col min="5906" max="5906" width="11" style="64" bestFit="1" customWidth="1"/>
    <col min="5907" max="5907" width="1.33203125" style="64" customWidth="1"/>
    <col min="5908" max="5908" width="11.5546875" style="64" bestFit="1" customWidth="1"/>
    <col min="5909" max="6139" width="9.109375" style="64"/>
    <col min="6140" max="6140" width="8.88671875" style="64" customWidth="1"/>
    <col min="6141" max="6141" width="1.33203125" style="64" customWidth="1"/>
    <col min="6142" max="6142" width="11.44140625" style="64" bestFit="1" customWidth="1"/>
    <col min="6143" max="6143" width="1.33203125" style="64" customWidth="1"/>
    <col min="6144" max="6144" width="12.88671875" style="64" bestFit="1" customWidth="1"/>
    <col min="6145" max="6145" width="1.109375" style="64" customWidth="1"/>
    <col min="6146" max="6146" width="11" style="64" bestFit="1" customWidth="1"/>
    <col min="6147" max="6147" width="1.33203125" style="64" customWidth="1"/>
    <col min="6148" max="6148" width="8.44140625" style="64" bestFit="1" customWidth="1"/>
    <col min="6149" max="6149" width="2.109375" style="64" customWidth="1"/>
    <col min="6150" max="6150" width="9.88671875" style="64" bestFit="1" customWidth="1"/>
    <col min="6151" max="6151" width="1.33203125" style="64" customWidth="1"/>
    <col min="6152" max="6152" width="11.44140625" style="64" bestFit="1" customWidth="1"/>
    <col min="6153" max="6153" width="1.33203125" style="64" customWidth="1"/>
    <col min="6154" max="6154" width="10.44140625" style="64" bestFit="1" customWidth="1"/>
    <col min="6155" max="6155" width="1.33203125" style="64" customWidth="1"/>
    <col min="6156" max="6156" width="10.44140625" style="64" bestFit="1" customWidth="1"/>
    <col min="6157" max="6157" width="1.44140625" style="64" customWidth="1"/>
    <col min="6158" max="6158" width="8.44140625" style="64" bestFit="1" customWidth="1"/>
    <col min="6159" max="6159" width="1.33203125" style="64" customWidth="1"/>
    <col min="6160" max="6160" width="11.44140625" style="64" bestFit="1" customWidth="1"/>
    <col min="6161" max="6161" width="1.44140625" style="64" customWidth="1"/>
    <col min="6162" max="6162" width="11" style="64" bestFit="1" customWidth="1"/>
    <col min="6163" max="6163" width="1.33203125" style="64" customWidth="1"/>
    <col min="6164" max="6164" width="11.5546875" style="64" bestFit="1" customWidth="1"/>
    <col min="6165" max="6395" width="9.109375" style="64"/>
    <col min="6396" max="6396" width="8.88671875" style="64" customWidth="1"/>
    <col min="6397" max="6397" width="1.33203125" style="64" customWidth="1"/>
    <col min="6398" max="6398" width="11.44140625" style="64" bestFit="1" customWidth="1"/>
    <col min="6399" max="6399" width="1.33203125" style="64" customWidth="1"/>
    <col min="6400" max="6400" width="12.88671875" style="64" bestFit="1" customWidth="1"/>
    <col min="6401" max="6401" width="1.109375" style="64" customWidth="1"/>
    <col min="6402" max="6402" width="11" style="64" bestFit="1" customWidth="1"/>
    <col min="6403" max="6403" width="1.33203125" style="64" customWidth="1"/>
    <col min="6404" max="6404" width="8.44140625" style="64" bestFit="1" customWidth="1"/>
    <col min="6405" max="6405" width="2.109375" style="64" customWidth="1"/>
    <col min="6406" max="6406" width="9.88671875" style="64" bestFit="1" customWidth="1"/>
    <col min="6407" max="6407" width="1.33203125" style="64" customWidth="1"/>
    <col min="6408" max="6408" width="11.44140625" style="64" bestFit="1" customWidth="1"/>
    <col min="6409" max="6409" width="1.33203125" style="64" customWidth="1"/>
    <col min="6410" max="6410" width="10.44140625" style="64" bestFit="1" customWidth="1"/>
    <col min="6411" max="6411" width="1.33203125" style="64" customWidth="1"/>
    <col min="6412" max="6412" width="10.44140625" style="64" bestFit="1" customWidth="1"/>
    <col min="6413" max="6413" width="1.44140625" style="64" customWidth="1"/>
    <col min="6414" max="6414" width="8.44140625" style="64" bestFit="1" customWidth="1"/>
    <col min="6415" max="6415" width="1.33203125" style="64" customWidth="1"/>
    <col min="6416" max="6416" width="11.44140625" style="64" bestFit="1" customWidth="1"/>
    <col min="6417" max="6417" width="1.44140625" style="64" customWidth="1"/>
    <col min="6418" max="6418" width="11" style="64" bestFit="1" customWidth="1"/>
    <col min="6419" max="6419" width="1.33203125" style="64" customWidth="1"/>
    <col min="6420" max="6420" width="11.5546875" style="64" bestFit="1" customWidth="1"/>
    <col min="6421" max="6651" width="9.109375" style="64"/>
    <col min="6652" max="6652" width="8.88671875" style="64" customWidth="1"/>
    <col min="6653" max="6653" width="1.33203125" style="64" customWidth="1"/>
    <col min="6654" max="6654" width="11.44140625" style="64" bestFit="1" customWidth="1"/>
    <col min="6655" max="6655" width="1.33203125" style="64" customWidth="1"/>
    <col min="6656" max="6656" width="12.88671875" style="64" bestFit="1" customWidth="1"/>
    <col min="6657" max="6657" width="1.109375" style="64" customWidth="1"/>
    <col min="6658" max="6658" width="11" style="64" bestFit="1" customWidth="1"/>
    <col min="6659" max="6659" width="1.33203125" style="64" customWidth="1"/>
    <col min="6660" max="6660" width="8.44140625" style="64" bestFit="1" customWidth="1"/>
    <col min="6661" max="6661" width="2.109375" style="64" customWidth="1"/>
    <col min="6662" max="6662" width="9.88671875" style="64" bestFit="1" customWidth="1"/>
    <col min="6663" max="6663" width="1.33203125" style="64" customWidth="1"/>
    <col min="6664" max="6664" width="11.44140625" style="64" bestFit="1" customWidth="1"/>
    <col min="6665" max="6665" width="1.33203125" style="64" customWidth="1"/>
    <col min="6666" max="6666" width="10.44140625" style="64" bestFit="1" customWidth="1"/>
    <col min="6667" max="6667" width="1.33203125" style="64" customWidth="1"/>
    <col min="6668" max="6668" width="10.44140625" style="64" bestFit="1" customWidth="1"/>
    <col min="6669" max="6669" width="1.44140625" style="64" customWidth="1"/>
    <col min="6670" max="6670" width="8.44140625" style="64" bestFit="1" customWidth="1"/>
    <col min="6671" max="6671" width="1.33203125" style="64" customWidth="1"/>
    <col min="6672" max="6672" width="11.44140625" style="64" bestFit="1" customWidth="1"/>
    <col min="6673" max="6673" width="1.44140625" style="64" customWidth="1"/>
    <col min="6674" max="6674" width="11" style="64" bestFit="1" customWidth="1"/>
    <col min="6675" max="6675" width="1.33203125" style="64" customWidth="1"/>
    <col min="6676" max="6676" width="11.5546875" style="64" bestFit="1" customWidth="1"/>
    <col min="6677" max="6907" width="9.109375" style="64"/>
    <col min="6908" max="6908" width="8.88671875" style="64" customWidth="1"/>
    <col min="6909" max="6909" width="1.33203125" style="64" customWidth="1"/>
    <col min="6910" max="6910" width="11.44140625" style="64" bestFit="1" customWidth="1"/>
    <col min="6911" max="6911" width="1.33203125" style="64" customWidth="1"/>
    <col min="6912" max="6912" width="12.88671875" style="64" bestFit="1" customWidth="1"/>
    <col min="6913" max="6913" width="1.109375" style="64" customWidth="1"/>
    <col min="6914" max="6914" width="11" style="64" bestFit="1" customWidth="1"/>
    <col min="6915" max="6915" width="1.33203125" style="64" customWidth="1"/>
    <col min="6916" max="6916" width="8.44140625" style="64" bestFit="1" customWidth="1"/>
    <col min="6917" max="6917" width="2.109375" style="64" customWidth="1"/>
    <col min="6918" max="6918" width="9.88671875" style="64" bestFit="1" customWidth="1"/>
    <col min="6919" max="6919" width="1.33203125" style="64" customWidth="1"/>
    <col min="6920" max="6920" width="11.44140625" style="64" bestFit="1" customWidth="1"/>
    <col min="6921" max="6921" width="1.33203125" style="64" customWidth="1"/>
    <col min="6922" max="6922" width="10.44140625" style="64" bestFit="1" customWidth="1"/>
    <col min="6923" max="6923" width="1.33203125" style="64" customWidth="1"/>
    <col min="6924" max="6924" width="10.44140625" style="64" bestFit="1" customWidth="1"/>
    <col min="6925" max="6925" width="1.44140625" style="64" customWidth="1"/>
    <col min="6926" max="6926" width="8.44140625" style="64" bestFit="1" customWidth="1"/>
    <col min="6927" max="6927" width="1.33203125" style="64" customWidth="1"/>
    <col min="6928" max="6928" width="11.44140625" style="64" bestFit="1" customWidth="1"/>
    <col min="6929" max="6929" width="1.44140625" style="64" customWidth="1"/>
    <col min="6930" max="6930" width="11" style="64" bestFit="1" customWidth="1"/>
    <col min="6931" max="6931" width="1.33203125" style="64" customWidth="1"/>
    <col min="6932" max="6932" width="11.5546875" style="64" bestFit="1" customWidth="1"/>
    <col min="6933" max="7163" width="9.109375" style="64"/>
    <col min="7164" max="7164" width="8.88671875" style="64" customWidth="1"/>
    <col min="7165" max="7165" width="1.33203125" style="64" customWidth="1"/>
    <col min="7166" max="7166" width="11.44140625" style="64" bestFit="1" customWidth="1"/>
    <col min="7167" max="7167" width="1.33203125" style="64" customWidth="1"/>
    <col min="7168" max="7168" width="12.88671875" style="64" bestFit="1" customWidth="1"/>
    <col min="7169" max="7169" width="1.109375" style="64" customWidth="1"/>
    <col min="7170" max="7170" width="11" style="64" bestFit="1" customWidth="1"/>
    <col min="7171" max="7171" width="1.33203125" style="64" customWidth="1"/>
    <col min="7172" max="7172" width="8.44140625" style="64" bestFit="1" customWidth="1"/>
    <col min="7173" max="7173" width="2.109375" style="64" customWidth="1"/>
    <col min="7174" max="7174" width="9.88671875" style="64" bestFit="1" customWidth="1"/>
    <col min="7175" max="7175" width="1.33203125" style="64" customWidth="1"/>
    <col min="7176" max="7176" width="11.44140625" style="64" bestFit="1" customWidth="1"/>
    <col min="7177" max="7177" width="1.33203125" style="64" customWidth="1"/>
    <col min="7178" max="7178" width="10.44140625" style="64" bestFit="1" customWidth="1"/>
    <col min="7179" max="7179" width="1.33203125" style="64" customWidth="1"/>
    <col min="7180" max="7180" width="10.44140625" style="64" bestFit="1" customWidth="1"/>
    <col min="7181" max="7181" width="1.44140625" style="64" customWidth="1"/>
    <col min="7182" max="7182" width="8.44140625" style="64" bestFit="1" customWidth="1"/>
    <col min="7183" max="7183" width="1.33203125" style="64" customWidth="1"/>
    <col min="7184" max="7184" width="11.44140625" style="64" bestFit="1" customWidth="1"/>
    <col min="7185" max="7185" width="1.44140625" style="64" customWidth="1"/>
    <col min="7186" max="7186" width="11" style="64" bestFit="1" customWidth="1"/>
    <col min="7187" max="7187" width="1.33203125" style="64" customWidth="1"/>
    <col min="7188" max="7188" width="11.5546875" style="64" bestFit="1" customWidth="1"/>
    <col min="7189" max="7419" width="9.109375" style="64"/>
    <col min="7420" max="7420" width="8.88671875" style="64" customWidth="1"/>
    <col min="7421" max="7421" width="1.33203125" style="64" customWidth="1"/>
    <col min="7422" max="7422" width="11.44140625" style="64" bestFit="1" customWidth="1"/>
    <col min="7423" max="7423" width="1.33203125" style="64" customWidth="1"/>
    <col min="7424" max="7424" width="12.88671875" style="64" bestFit="1" customWidth="1"/>
    <col min="7425" max="7425" width="1.109375" style="64" customWidth="1"/>
    <col min="7426" max="7426" width="11" style="64" bestFit="1" customWidth="1"/>
    <col min="7427" max="7427" width="1.33203125" style="64" customWidth="1"/>
    <col min="7428" max="7428" width="8.44140625" style="64" bestFit="1" customWidth="1"/>
    <col min="7429" max="7429" width="2.109375" style="64" customWidth="1"/>
    <col min="7430" max="7430" width="9.88671875" style="64" bestFit="1" customWidth="1"/>
    <col min="7431" max="7431" width="1.33203125" style="64" customWidth="1"/>
    <col min="7432" max="7432" width="11.44140625" style="64" bestFit="1" customWidth="1"/>
    <col min="7433" max="7433" width="1.33203125" style="64" customWidth="1"/>
    <col min="7434" max="7434" width="10.44140625" style="64" bestFit="1" customWidth="1"/>
    <col min="7435" max="7435" width="1.33203125" style="64" customWidth="1"/>
    <col min="7436" max="7436" width="10.44140625" style="64" bestFit="1" customWidth="1"/>
    <col min="7437" max="7437" width="1.44140625" style="64" customWidth="1"/>
    <col min="7438" max="7438" width="8.44140625" style="64" bestFit="1" customWidth="1"/>
    <col min="7439" max="7439" width="1.33203125" style="64" customWidth="1"/>
    <col min="7440" max="7440" width="11.44140625" style="64" bestFit="1" customWidth="1"/>
    <col min="7441" max="7441" width="1.44140625" style="64" customWidth="1"/>
    <col min="7442" max="7442" width="11" style="64" bestFit="1" customWidth="1"/>
    <col min="7443" max="7443" width="1.33203125" style="64" customWidth="1"/>
    <col min="7444" max="7444" width="11.5546875" style="64" bestFit="1" customWidth="1"/>
    <col min="7445" max="7675" width="9.109375" style="64"/>
    <col min="7676" max="7676" width="8.88671875" style="64" customWidth="1"/>
    <col min="7677" max="7677" width="1.33203125" style="64" customWidth="1"/>
    <col min="7678" max="7678" width="11.44140625" style="64" bestFit="1" customWidth="1"/>
    <col min="7679" max="7679" width="1.33203125" style="64" customWidth="1"/>
    <col min="7680" max="7680" width="12.88671875" style="64" bestFit="1" customWidth="1"/>
    <col min="7681" max="7681" width="1.109375" style="64" customWidth="1"/>
    <col min="7682" max="7682" width="11" style="64" bestFit="1" customWidth="1"/>
    <col min="7683" max="7683" width="1.33203125" style="64" customWidth="1"/>
    <col min="7684" max="7684" width="8.44140625" style="64" bestFit="1" customWidth="1"/>
    <col min="7685" max="7685" width="2.109375" style="64" customWidth="1"/>
    <col min="7686" max="7686" width="9.88671875" style="64" bestFit="1" customWidth="1"/>
    <col min="7687" max="7687" width="1.33203125" style="64" customWidth="1"/>
    <col min="7688" max="7688" width="11.44140625" style="64" bestFit="1" customWidth="1"/>
    <col min="7689" max="7689" width="1.33203125" style="64" customWidth="1"/>
    <col min="7690" max="7690" width="10.44140625" style="64" bestFit="1" customWidth="1"/>
    <col min="7691" max="7691" width="1.33203125" style="64" customWidth="1"/>
    <col min="7692" max="7692" width="10.44140625" style="64" bestFit="1" customWidth="1"/>
    <col min="7693" max="7693" width="1.44140625" style="64" customWidth="1"/>
    <col min="7694" max="7694" width="8.44140625" style="64" bestFit="1" customWidth="1"/>
    <col min="7695" max="7695" width="1.33203125" style="64" customWidth="1"/>
    <col min="7696" max="7696" width="11.44140625" style="64" bestFit="1" customWidth="1"/>
    <col min="7697" max="7697" width="1.44140625" style="64" customWidth="1"/>
    <col min="7698" max="7698" width="11" style="64" bestFit="1" customWidth="1"/>
    <col min="7699" max="7699" width="1.33203125" style="64" customWidth="1"/>
    <col min="7700" max="7700" width="11.5546875" style="64" bestFit="1" customWidth="1"/>
    <col min="7701" max="7931" width="9.109375" style="64"/>
    <col min="7932" max="7932" width="8.88671875" style="64" customWidth="1"/>
    <col min="7933" max="7933" width="1.33203125" style="64" customWidth="1"/>
    <col min="7934" max="7934" width="11.44140625" style="64" bestFit="1" customWidth="1"/>
    <col min="7935" max="7935" width="1.33203125" style="64" customWidth="1"/>
    <col min="7936" max="7936" width="12.88671875" style="64" bestFit="1" customWidth="1"/>
    <col min="7937" max="7937" width="1.109375" style="64" customWidth="1"/>
    <col min="7938" max="7938" width="11" style="64" bestFit="1" customWidth="1"/>
    <col min="7939" max="7939" width="1.33203125" style="64" customWidth="1"/>
    <col min="7940" max="7940" width="8.44140625" style="64" bestFit="1" customWidth="1"/>
    <col min="7941" max="7941" width="2.109375" style="64" customWidth="1"/>
    <col min="7942" max="7942" width="9.88671875" style="64" bestFit="1" customWidth="1"/>
    <col min="7943" max="7943" width="1.33203125" style="64" customWidth="1"/>
    <col min="7944" max="7944" width="11.44140625" style="64" bestFit="1" customWidth="1"/>
    <col min="7945" max="7945" width="1.33203125" style="64" customWidth="1"/>
    <col min="7946" max="7946" width="10.44140625" style="64" bestFit="1" customWidth="1"/>
    <col min="7947" max="7947" width="1.33203125" style="64" customWidth="1"/>
    <col min="7948" max="7948" width="10.44140625" style="64" bestFit="1" customWidth="1"/>
    <col min="7949" max="7949" width="1.44140625" style="64" customWidth="1"/>
    <col min="7950" max="7950" width="8.44140625" style="64" bestFit="1" customWidth="1"/>
    <col min="7951" max="7951" width="1.33203125" style="64" customWidth="1"/>
    <col min="7952" max="7952" width="11.44140625" style="64" bestFit="1" customWidth="1"/>
    <col min="7953" max="7953" width="1.44140625" style="64" customWidth="1"/>
    <col min="7954" max="7954" width="11" style="64" bestFit="1" customWidth="1"/>
    <col min="7955" max="7955" width="1.33203125" style="64" customWidth="1"/>
    <col min="7956" max="7956" width="11.5546875" style="64" bestFit="1" customWidth="1"/>
    <col min="7957" max="8187" width="9.109375" style="64"/>
    <col min="8188" max="8188" width="8.88671875" style="64" customWidth="1"/>
    <col min="8189" max="8189" width="1.33203125" style="64" customWidth="1"/>
    <col min="8190" max="8190" width="11.44140625" style="64" bestFit="1" customWidth="1"/>
    <col min="8191" max="8191" width="1.33203125" style="64" customWidth="1"/>
    <col min="8192" max="8192" width="12.88671875" style="64" bestFit="1" customWidth="1"/>
    <col min="8193" max="8193" width="1.109375" style="64" customWidth="1"/>
    <col min="8194" max="8194" width="11" style="64" bestFit="1" customWidth="1"/>
    <col min="8195" max="8195" width="1.33203125" style="64" customWidth="1"/>
    <col min="8196" max="8196" width="8.44140625" style="64" bestFit="1" customWidth="1"/>
    <col min="8197" max="8197" width="2.109375" style="64" customWidth="1"/>
    <col min="8198" max="8198" width="9.88671875" style="64" bestFit="1" customWidth="1"/>
    <col min="8199" max="8199" width="1.33203125" style="64" customWidth="1"/>
    <col min="8200" max="8200" width="11.44140625" style="64" bestFit="1" customWidth="1"/>
    <col min="8201" max="8201" width="1.33203125" style="64" customWidth="1"/>
    <col min="8202" max="8202" width="10.44140625" style="64" bestFit="1" customWidth="1"/>
    <col min="8203" max="8203" width="1.33203125" style="64" customWidth="1"/>
    <col min="8204" max="8204" width="10.44140625" style="64" bestFit="1" customWidth="1"/>
    <col min="8205" max="8205" width="1.44140625" style="64" customWidth="1"/>
    <col min="8206" max="8206" width="8.44140625" style="64" bestFit="1" customWidth="1"/>
    <col min="8207" max="8207" width="1.33203125" style="64" customWidth="1"/>
    <col min="8208" max="8208" width="11.44140625" style="64" bestFit="1" customWidth="1"/>
    <col min="8209" max="8209" width="1.44140625" style="64" customWidth="1"/>
    <col min="8210" max="8210" width="11" style="64" bestFit="1" customWidth="1"/>
    <col min="8211" max="8211" width="1.33203125" style="64" customWidth="1"/>
    <col min="8212" max="8212" width="11.5546875" style="64" bestFit="1" customWidth="1"/>
    <col min="8213" max="8443" width="9.109375" style="64"/>
    <col min="8444" max="8444" width="8.88671875" style="64" customWidth="1"/>
    <col min="8445" max="8445" width="1.33203125" style="64" customWidth="1"/>
    <col min="8446" max="8446" width="11.44140625" style="64" bestFit="1" customWidth="1"/>
    <col min="8447" max="8447" width="1.33203125" style="64" customWidth="1"/>
    <col min="8448" max="8448" width="12.88671875" style="64" bestFit="1" customWidth="1"/>
    <col min="8449" max="8449" width="1.109375" style="64" customWidth="1"/>
    <col min="8450" max="8450" width="11" style="64" bestFit="1" customWidth="1"/>
    <col min="8451" max="8451" width="1.33203125" style="64" customWidth="1"/>
    <col min="8452" max="8452" width="8.44140625" style="64" bestFit="1" customWidth="1"/>
    <col min="8453" max="8453" width="2.109375" style="64" customWidth="1"/>
    <col min="8454" max="8454" width="9.88671875" style="64" bestFit="1" customWidth="1"/>
    <col min="8455" max="8455" width="1.33203125" style="64" customWidth="1"/>
    <col min="8456" max="8456" width="11.44140625" style="64" bestFit="1" customWidth="1"/>
    <col min="8457" max="8457" width="1.33203125" style="64" customWidth="1"/>
    <col min="8458" max="8458" width="10.44140625" style="64" bestFit="1" customWidth="1"/>
    <col min="8459" max="8459" width="1.33203125" style="64" customWidth="1"/>
    <col min="8460" max="8460" width="10.44140625" style="64" bestFit="1" customWidth="1"/>
    <col min="8461" max="8461" width="1.44140625" style="64" customWidth="1"/>
    <col min="8462" max="8462" width="8.44140625" style="64" bestFit="1" customWidth="1"/>
    <col min="8463" max="8463" width="1.33203125" style="64" customWidth="1"/>
    <col min="8464" max="8464" width="11.44140625" style="64" bestFit="1" customWidth="1"/>
    <col min="8465" max="8465" width="1.44140625" style="64" customWidth="1"/>
    <col min="8466" max="8466" width="11" style="64" bestFit="1" customWidth="1"/>
    <col min="8467" max="8467" width="1.33203125" style="64" customWidth="1"/>
    <col min="8468" max="8468" width="11.5546875" style="64" bestFit="1" customWidth="1"/>
    <col min="8469" max="8699" width="9.109375" style="64"/>
    <col min="8700" max="8700" width="8.88671875" style="64" customWidth="1"/>
    <col min="8701" max="8701" width="1.33203125" style="64" customWidth="1"/>
    <col min="8702" max="8702" width="11.44140625" style="64" bestFit="1" customWidth="1"/>
    <col min="8703" max="8703" width="1.33203125" style="64" customWidth="1"/>
    <col min="8704" max="8704" width="12.88671875" style="64" bestFit="1" customWidth="1"/>
    <col min="8705" max="8705" width="1.109375" style="64" customWidth="1"/>
    <col min="8706" max="8706" width="11" style="64" bestFit="1" customWidth="1"/>
    <col min="8707" max="8707" width="1.33203125" style="64" customWidth="1"/>
    <col min="8708" max="8708" width="8.44140625" style="64" bestFit="1" customWidth="1"/>
    <col min="8709" max="8709" width="2.109375" style="64" customWidth="1"/>
    <col min="8710" max="8710" width="9.88671875" style="64" bestFit="1" customWidth="1"/>
    <col min="8711" max="8711" width="1.33203125" style="64" customWidth="1"/>
    <col min="8712" max="8712" width="11.44140625" style="64" bestFit="1" customWidth="1"/>
    <col min="8713" max="8713" width="1.33203125" style="64" customWidth="1"/>
    <col min="8714" max="8714" width="10.44140625" style="64" bestFit="1" customWidth="1"/>
    <col min="8715" max="8715" width="1.33203125" style="64" customWidth="1"/>
    <col min="8716" max="8716" width="10.44140625" style="64" bestFit="1" customWidth="1"/>
    <col min="8717" max="8717" width="1.44140625" style="64" customWidth="1"/>
    <col min="8718" max="8718" width="8.44140625" style="64" bestFit="1" customWidth="1"/>
    <col min="8719" max="8719" width="1.33203125" style="64" customWidth="1"/>
    <col min="8720" max="8720" width="11.44140625" style="64" bestFit="1" customWidth="1"/>
    <col min="8721" max="8721" width="1.44140625" style="64" customWidth="1"/>
    <col min="8722" max="8722" width="11" style="64" bestFit="1" customWidth="1"/>
    <col min="8723" max="8723" width="1.33203125" style="64" customWidth="1"/>
    <col min="8724" max="8724" width="11.5546875" style="64" bestFit="1" customWidth="1"/>
    <col min="8725" max="8955" width="9.109375" style="64"/>
    <col min="8956" max="8956" width="8.88671875" style="64" customWidth="1"/>
    <col min="8957" max="8957" width="1.33203125" style="64" customWidth="1"/>
    <col min="8958" max="8958" width="11.44140625" style="64" bestFit="1" customWidth="1"/>
    <col min="8959" max="8959" width="1.33203125" style="64" customWidth="1"/>
    <col min="8960" max="8960" width="12.88671875" style="64" bestFit="1" customWidth="1"/>
    <col min="8961" max="8961" width="1.109375" style="64" customWidth="1"/>
    <col min="8962" max="8962" width="11" style="64" bestFit="1" customWidth="1"/>
    <col min="8963" max="8963" width="1.33203125" style="64" customWidth="1"/>
    <col min="8964" max="8964" width="8.44140625" style="64" bestFit="1" customWidth="1"/>
    <col min="8965" max="8965" width="2.109375" style="64" customWidth="1"/>
    <col min="8966" max="8966" width="9.88671875" style="64" bestFit="1" customWidth="1"/>
    <col min="8967" max="8967" width="1.33203125" style="64" customWidth="1"/>
    <col min="8968" max="8968" width="11.44140625" style="64" bestFit="1" customWidth="1"/>
    <col min="8969" max="8969" width="1.33203125" style="64" customWidth="1"/>
    <col min="8970" max="8970" width="10.44140625" style="64" bestFit="1" customWidth="1"/>
    <col min="8971" max="8971" width="1.33203125" style="64" customWidth="1"/>
    <col min="8972" max="8972" width="10.44140625" style="64" bestFit="1" customWidth="1"/>
    <col min="8973" max="8973" width="1.44140625" style="64" customWidth="1"/>
    <col min="8974" max="8974" width="8.44140625" style="64" bestFit="1" customWidth="1"/>
    <col min="8975" max="8975" width="1.33203125" style="64" customWidth="1"/>
    <col min="8976" max="8976" width="11.44140625" style="64" bestFit="1" customWidth="1"/>
    <col min="8977" max="8977" width="1.44140625" style="64" customWidth="1"/>
    <col min="8978" max="8978" width="11" style="64" bestFit="1" customWidth="1"/>
    <col min="8979" max="8979" width="1.33203125" style="64" customWidth="1"/>
    <col min="8980" max="8980" width="11.5546875" style="64" bestFit="1" customWidth="1"/>
    <col min="8981" max="9211" width="9.109375" style="64"/>
    <col min="9212" max="9212" width="8.88671875" style="64" customWidth="1"/>
    <col min="9213" max="9213" width="1.33203125" style="64" customWidth="1"/>
    <col min="9214" max="9214" width="11.44140625" style="64" bestFit="1" customWidth="1"/>
    <col min="9215" max="9215" width="1.33203125" style="64" customWidth="1"/>
    <col min="9216" max="9216" width="12.88671875" style="64" bestFit="1" customWidth="1"/>
    <col min="9217" max="9217" width="1.109375" style="64" customWidth="1"/>
    <col min="9218" max="9218" width="11" style="64" bestFit="1" customWidth="1"/>
    <col min="9219" max="9219" width="1.33203125" style="64" customWidth="1"/>
    <col min="9220" max="9220" width="8.44140625" style="64" bestFit="1" customWidth="1"/>
    <col min="9221" max="9221" width="2.109375" style="64" customWidth="1"/>
    <col min="9222" max="9222" width="9.88671875" style="64" bestFit="1" customWidth="1"/>
    <col min="9223" max="9223" width="1.33203125" style="64" customWidth="1"/>
    <col min="9224" max="9224" width="11.44140625" style="64" bestFit="1" customWidth="1"/>
    <col min="9225" max="9225" width="1.33203125" style="64" customWidth="1"/>
    <col min="9226" max="9226" width="10.44140625" style="64" bestFit="1" customWidth="1"/>
    <col min="9227" max="9227" width="1.33203125" style="64" customWidth="1"/>
    <col min="9228" max="9228" width="10.44140625" style="64" bestFit="1" customWidth="1"/>
    <col min="9229" max="9229" width="1.44140625" style="64" customWidth="1"/>
    <col min="9230" max="9230" width="8.44140625" style="64" bestFit="1" customWidth="1"/>
    <col min="9231" max="9231" width="1.33203125" style="64" customWidth="1"/>
    <col min="9232" max="9232" width="11.44140625" style="64" bestFit="1" customWidth="1"/>
    <col min="9233" max="9233" width="1.44140625" style="64" customWidth="1"/>
    <col min="9234" max="9234" width="11" style="64" bestFit="1" customWidth="1"/>
    <col min="9235" max="9235" width="1.33203125" style="64" customWidth="1"/>
    <col min="9236" max="9236" width="11.5546875" style="64" bestFit="1" customWidth="1"/>
    <col min="9237" max="9467" width="9.109375" style="64"/>
    <col min="9468" max="9468" width="8.88671875" style="64" customWidth="1"/>
    <col min="9469" max="9469" width="1.33203125" style="64" customWidth="1"/>
    <col min="9470" max="9470" width="11.44140625" style="64" bestFit="1" customWidth="1"/>
    <col min="9471" max="9471" width="1.33203125" style="64" customWidth="1"/>
    <col min="9472" max="9472" width="12.88671875" style="64" bestFit="1" customWidth="1"/>
    <col min="9473" max="9473" width="1.109375" style="64" customWidth="1"/>
    <col min="9474" max="9474" width="11" style="64" bestFit="1" customWidth="1"/>
    <col min="9475" max="9475" width="1.33203125" style="64" customWidth="1"/>
    <col min="9476" max="9476" width="8.44140625" style="64" bestFit="1" customWidth="1"/>
    <col min="9477" max="9477" width="2.109375" style="64" customWidth="1"/>
    <col min="9478" max="9478" width="9.88671875" style="64" bestFit="1" customWidth="1"/>
    <col min="9479" max="9479" width="1.33203125" style="64" customWidth="1"/>
    <col min="9480" max="9480" width="11.44140625" style="64" bestFit="1" customWidth="1"/>
    <col min="9481" max="9481" width="1.33203125" style="64" customWidth="1"/>
    <col min="9482" max="9482" width="10.44140625" style="64" bestFit="1" customWidth="1"/>
    <col min="9483" max="9483" width="1.33203125" style="64" customWidth="1"/>
    <col min="9484" max="9484" width="10.44140625" style="64" bestFit="1" customWidth="1"/>
    <col min="9485" max="9485" width="1.44140625" style="64" customWidth="1"/>
    <col min="9486" max="9486" width="8.44140625" style="64" bestFit="1" customWidth="1"/>
    <col min="9487" max="9487" width="1.33203125" style="64" customWidth="1"/>
    <col min="9488" max="9488" width="11.44140625" style="64" bestFit="1" customWidth="1"/>
    <col min="9489" max="9489" width="1.44140625" style="64" customWidth="1"/>
    <col min="9490" max="9490" width="11" style="64" bestFit="1" customWidth="1"/>
    <col min="9491" max="9491" width="1.33203125" style="64" customWidth="1"/>
    <col min="9492" max="9492" width="11.5546875" style="64" bestFit="1" customWidth="1"/>
    <col min="9493" max="9723" width="9.109375" style="64"/>
    <col min="9724" max="9724" width="8.88671875" style="64" customWidth="1"/>
    <col min="9725" max="9725" width="1.33203125" style="64" customWidth="1"/>
    <col min="9726" max="9726" width="11.44140625" style="64" bestFit="1" customWidth="1"/>
    <col min="9727" max="9727" width="1.33203125" style="64" customWidth="1"/>
    <col min="9728" max="9728" width="12.88671875" style="64" bestFit="1" customWidth="1"/>
    <col min="9729" max="9729" width="1.109375" style="64" customWidth="1"/>
    <col min="9730" max="9730" width="11" style="64" bestFit="1" customWidth="1"/>
    <col min="9731" max="9731" width="1.33203125" style="64" customWidth="1"/>
    <col min="9732" max="9732" width="8.44140625" style="64" bestFit="1" customWidth="1"/>
    <col min="9733" max="9733" width="2.109375" style="64" customWidth="1"/>
    <col min="9734" max="9734" width="9.88671875" style="64" bestFit="1" customWidth="1"/>
    <col min="9735" max="9735" width="1.33203125" style="64" customWidth="1"/>
    <col min="9736" max="9736" width="11.44140625" style="64" bestFit="1" customWidth="1"/>
    <col min="9737" max="9737" width="1.33203125" style="64" customWidth="1"/>
    <col min="9738" max="9738" width="10.44140625" style="64" bestFit="1" customWidth="1"/>
    <col min="9739" max="9739" width="1.33203125" style="64" customWidth="1"/>
    <col min="9740" max="9740" width="10.44140625" style="64" bestFit="1" customWidth="1"/>
    <col min="9741" max="9741" width="1.44140625" style="64" customWidth="1"/>
    <col min="9742" max="9742" width="8.44140625" style="64" bestFit="1" customWidth="1"/>
    <col min="9743" max="9743" width="1.33203125" style="64" customWidth="1"/>
    <col min="9744" max="9744" width="11.44140625" style="64" bestFit="1" customWidth="1"/>
    <col min="9745" max="9745" width="1.44140625" style="64" customWidth="1"/>
    <col min="9746" max="9746" width="11" style="64" bestFit="1" customWidth="1"/>
    <col min="9747" max="9747" width="1.33203125" style="64" customWidth="1"/>
    <col min="9748" max="9748" width="11.5546875" style="64" bestFit="1" customWidth="1"/>
    <col min="9749" max="9979" width="9.109375" style="64"/>
    <col min="9980" max="9980" width="8.88671875" style="64" customWidth="1"/>
    <col min="9981" max="9981" width="1.33203125" style="64" customWidth="1"/>
    <col min="9982" max="9982" width="11.44140625" style="64" bestFit="1" customWidth="1"/>
    <col min="9983" max="9983" width="1.33203125" style="64" customWidth="1"/>
    <col min="9984" max="9984" width="12.88671875" style="64" bestFit="1" customWidth="1"/>
    <col min="9985" max="9985" width="1.109375" style="64" customWidth="1"/>
    <col min="9986" max="9986" width="11" style="64" bestFit="1" customWidth="1"/>
    <col min="9987" max="9987" width="1.33203125" style="64" customWidth="1"/>
    <col min="9988" max="9988" width="8.44140625" style="64" bestFit="1" customWidth="1"/>
    <col min="9989" max="9989" width="2.109375" style="64" customWidth="1"/>
    <col min="9990" max="9990" width="9.88671875" style="64" bestFit="1" customWidth="1"/>
    <col min="9991" max="9991" width="1.33203125" style="64" customWidth="1"/>
    <col min="9992" max="9992" width="11.44140625" style="64" bestFit="1" customWidth="1"/>
    <col min="9993" max="9993" width="1.33203125" style="64" customWidth="1"/>
    <col min="9994" max="9994" width="10.44140625" style="64" bestFit="1" customWidth="1"/>
    <col min="9995" max="9995" width="1.33203125" style="64" customWidth="1"/>
    <col min="9996" max="9996" width="10.44140625" style="64" bestFit="1" customWidth="1"/>
    <col min="9997" max="9997" width="1.44140625" style="64" customWidth="1"/>
    <col min="9998" max="9998" width="8.44140625" style="64" bestFit="1" customWidth="1"/>
    <col min="9999" max="9999" width="1.33203125" style="64" customWidth="1"/>
    <col min="10000" max="10000" width="11.44140625" style="64" bestFit="1" customWidth="1"/>
    <col min="10001" max="10001" width="1.44140625" style="64" customWidth="1"/>
    <col min="10002" max="10002" width="11" style="64" bestFit="1" customWidth="1"/>
    <col min="10003" max="10003" width="1.33203125" style="64" customWidth="1"/>
    <col min="10004" max="10004" width="11.5546875" style="64" bestFit="1" customWidth="1"/>
    <col min="10005" max="10235" width="9.109375" style="64"/>
    <col min="10236" max="10236" width="8.88671875" style="64" customWidth="1"/>
    <col min="10237" max="10237" width="1.33203125" style="64" customWidth="1"/>
    <col min="10238" max="10238" width="11.44140625" style="64" bestFit="1" customWidth="1"/>
    <col min="10239" max="10239" width="1.33203125" style="64" customWidth="1"/>
    <col min="10240" max="10240" width="12.88671875" style="64" bestFit="1" customWidth="1"/>
    <col min="10241" max="10241" width="1.109375" style="64" customWidth="1"/>
    <col min="10242" max="10242" width="11" style="64" bestFit="1" customWidth="1"/>
    <col min="10243" max="10243" width="1.33203125" style="64" customWidth="1"/>
    <col min="10244" max="10244" width="8.44140625" style="64" bestFit="1" customWidth="1"/>
    <col min="10245" max="10245" width="2.109375" style="64" customWidth="1"/>
    <col min="10246" max="10246" width="9.88671875" style="64" bestFit="1" customWidth="1"/>
    <col min="10247" max="10247" width="1.33203125" style="64" customWidth="1"/>
    <col min="10248" max="10248" width="11.44140625" style="64" bestFit="1" customWidth="1"/>
    <col min="10249" max="10249" width="1.33203125" style="64" customWidth="1"/>
    <col min="10250" max="10250" width="10.44140625" style="64" bestFit="1" customWidth="1"/>
    <col min="10251" max="10251" width="1.33203125" style="64" customWidth="1"/>
    <col min="10252" max="10252" width="10.44140625" style="64" bestFit="1" customWidth="1"/>
    <col min="10253" max="10253" width="1.44140625" style="64" customWidth="1"/>
    <col min="10254" max="10254" width="8.44140625" style="64" bestFit="1" customWidth="1"/>
    <col min="10255" max="10255" width="1.33203125" style="64" customWidth="1"/>
    <col min="10256" max="10256" width="11.44140625" style="64" bestFit="1" customWidth="1"/>
    <col min="10257" max="10257" width="1.44140625" style="64" customWidth="1"/>
    <col min="10258" max="10258" width="11" style="64" bestFit="1" customWidth="1"/>
    <col min="10259" max="10259" width="1.33203125" style="64" customWidth="1"/>
    <col min="10260" max="10260" width="11.5546875" style="64" bestFit="1" customWidth="1"/>
    <col min="10261" max="10491" width="9.109375" style="64"/>
    <col min="10492" max="10492" width="8.88671875" style="64" customWidth="1"/>
    <col min="10493" max="10493" width="1.33203125" style="64" customWidth="1"/>
    <col min="10494" max="10494" width="11.44140625" style="64" bestFit="1" customWidth="1"/>
    <col min="10495" max="10495" width="1.33203125" style="64" customWidth="1"/>
    <col min="10496" max="10496" width="12.88671875" style="64" bestFit="1" customWidth="1"/>
    <col min="10497" max="10497" width="1.109375" style="64" customWidth="1"/>
    <col min="10498" max="10498" width="11" style="64" bestFit="1" customWidth="1"/>
    <col min="10499" max="10499" width="1.33203125" style="64" customWidth="1"/>
    <col min="10500" max="10500" width="8.44140625" style="64" bestFit="1" customWidth="1"/>
    <col min="10501" max="10501" width="2.109375" style="64" customWidth="1"/>
    <col min="10502" max="10502" width="9.88671875" style="64" bestFit="1" customWidth="1"/>
    <col min="10503" max="10503" width="1.33203125" style="64" customWidth="1"/>
    <col min="10504" max="10504" width="11.44140625" style="64" bestFit="1" customWidth="1"/>
    <col min="10505" max="10505" width="1.33203125" style="64" customWidth="1"/>
    <col min="10506" max="10506" width="10.44140625" style="64" bestFit="1" customWidth="1"/>
    <col min="10507" max="10507" width="1.33203125" style="64" customWidth="1"/>
    <col min="10508" max="10508" width="10.44140625" style="64" bestFit="1" customWidth="1"/>
    <col min="10509" max="10509" width="1.44140625" style="64" customWidth="1"/>
    <col min="10510" max="10510" width="8.44140625" style="64" bestFit="1" customWidth="1"/>
    <col min="10511" max="10511" width="1.33203125" style="64" customWidth="1"/>
    <col min="10512" max="10512" width="11.44140625" style="64" bestFit="1" customWidth="1"/>
    <col min="10513" max="10513" width="1.44140625" style="64" customWidth="1"/>
    <col min="10514" max="10514" width="11" style="64" bestFit="1" customWidth="1"/>
    <col min="10515" max="10515" width="1.33203125" style="64" customWidth="1"/>
    <col min="10516" max="10516" width="11.5546875" style="64" bestFit="1" customWidth="1"/>
    <col min="10517" max="10747" width="9.109375" style="64"/>
    <col min="10748" max="10748" width="8.88671875" style="64" customWidth="1"/>
    <col min="10749" max="10749" width="1.33203125" style="64" customWidth="1"/>
    <col min="10750" max="10750" width="11.44140625" style="64" bestFit="1" customWidth="1"/>
    <col min="10751" max="10751" width="1.33203125" style="64" customWidth="1"/>
    <col min="10752" max="10752" width="12.88671875" style="64" bestFit="1" customWidth="1"/>
    <col min="10753" max="10753" width="1.109375" style="64" customWidth="1"/>
    <col min="10754" max="10754" width="11" style="64" bestFit="1" customWidth="1"/>
    <col min="10755" max="10755" width="1.33203125" style="64" customWidth="1"/>
    <col min="10756" max="10756" width="8.44140625" style="64" bestFit="1" customWidth="1"/>
    <col min="10757" max="10757" width="2.109375" style="64" customWidth="1"/>
    <col min="10758" max="10758" width="9.88671875" style="64" bestFit="1" customWidth="1"/>
    <col min="10759" max="10759" width="1.33203125" style="64" customWidth="1"/>
    <col min="10760" max="10760" width="11.44140625" style="64" bestFit="1" customWidth="1"/>
    <col min="10761" max="10761" width="1.33203125" style="64" customWidth="1"/>
    <col min="10762" max="10762" width="10.44140625" style="64" bestFit="1" customWidth="1"/>
    <col min="10763" max="10763" width="1.33203125" style="64" customWidth="1"/>
    <col min="10764" max="10764" width="10.44140625" style="64" bestFit="1" customWidth="1"/>
    <col min="10765" max="10765" width="1.44140625" style="64" customWidth="1"/>
    <col min="10766" max="10766" width="8.44140625" style="64" bestFit="1" customWidth="1"/>
    <col min="10767" max="10767" width="1.33203125" style="64" customWidth="1"/>
    <col min="10768" max="10768" width="11.44140625" style="64" bestFit="1" customWidth="1"/>
    <col min="10769" max="10769" width="1.44140625" style="64" customWidth="1"/>
    <col min="10770" max="10770" width="11" style="64" bestFit="1" customWidth="1"/>
    <col min="10771" max="10771" width="1.33203125" style="64" customWidth="1"/>
    <col min="10772" max="10772" width="11.5546875" style="64" bestFit="1" customWidth="1"/>
    <col min="10773" max="11003" width="9.109375" style="64"/>
    <col min="11004" max="11004" width="8.88671875" style="64" customWidth="1"/>
    <col min="11005" max="11005" width="1.33203125" style="64" customWidth="1"/>
    <col min="11006" max="11006" width="11.44140625" style="64" bestFit="1" customWidth="1"/>
    <col min="11007" max="11007" width="1.33203125" style="64" customWidth="1"/>
    <col min="11008" max="11008" width="12.88671875" style="64" bestFit="1" customWidth="1"/>
    <col min="11009" max="11009" width="1.109375" style="64" customWidth="1"/>
    <col min="11010" max="11010" width="11" style="64" bestFit="1" customWidth="1"/>
    <col min="11011" max="11011" width="1.33203125" style="64" customWidth="1"/>
    <col min="11012" max="11012" width="8.44140625" style="64" bestFit="1" customWidth="1"/>
    <col min="11013" max="11013" width="2.109375" style="64" customWidth="1"/>
    <col min="11014" max="11014" width="9.88671875" style="64" bestFit="1" customWidth="1"/>
    <col min="11015" max="11015" width="1.33203125" style="64" customWidth="1"/>
    <col min="11016" max="11016" width="11.44140625" style="64" bestFit="1" customWidth="1"/>
    <col min="11017" max="11017" width="1.33203125" style="64" customWidth="1"/>
    <col min="11018" max="11018" width="10.44140625" style="64" bestFit="1" customWidth="1"/>
    <col min="11019" max="11019" width="1.33203125" style="64" customWidth="1"/>
    <col min="11020" max="11020" width="10.44140625" style="64" bestFit="1" customWidth="1"/>
    <col min="11021" max="11021" width="1.44140625" style="64" customWidth="1"/>
    <col min="11022" max="11022" width="8.44140625" style="64" bestFit="1" customWidth="1"/>
    <col min="11023" max="11023" width="1.33203125" style="64" customWidth="1"/>
    <col min="11024" max="11024" width="11.44140625" style="64" bestFit="1" customWidth="1"/>
    <col min="11025" max="11025" width="1.44140625" style="64" customWidth="1"/>
    <col min="11026" max="11026" width="11" style="64" bestFit="1" customWidth="1"/>
    <col min="11027" max="11027" width="1.33203125" style="64" customWidth="1"/>
    <col min="11028" max="11028" width="11.5546875" style="64" bestFit="1" customWidth="1"/>
    <col min="11029" max="11259" width="9.109375" style="64"/>
    <col min="11260" max="11260" width="8.88671875" style="64" customWidth="1"/>
    <col min="11261" max="11261" width="1.33203125" style="64" customWidth="1"/>
    <col min="11262" max="11262" width="11.44140625" style="64" bestFit="1" customWidth="1"/>
    <col min="11263" max="11263" width="1.33203125" style="64" customWidth="1"/>
    <col min="11264" max="11264" width="12.88671875" style="64" bestFit="1" customWidth="1"/>
    <col min="11265" max="11265" width="1.109375" style="64" customWidth="1"/>
    <col min="11266" max="11266" width="11" style="64" bestFit="1" customWidth="1"/>
    <col min="11267" max="11267" width="1.33203125" style="64" customWidth="1"/>
    <col min="11268" max="11268" width="8.44140625" style="64" bestFit="1" customWidth="1"/>
    <col min="11269" max="11269" width="2.109375" style="64" customWidth="1"/>
    <col min="11270" max="11270" width="9.88671875" style="64" bestFit="1" customWidth="1"/>
    <col min="11271" max="11271" width="1.33203125" style="64" customWidth="1"/>
    <col min="11272" max="11272" width="11.44140625" style="64" bestFit="1" customWidth="1"/>
    <col min="11273" max="11273" width="1.33203125" style="64" customWidth="1"/>
    <col min="11274" max="11274" width="10.44140625" style="64" bestFit="1" customWidth="1"/>
    <col min="11275" max="11275" width="1.33203125" style="64" customWidth="1"/>
    <col min="11276" max="11276" width="10.44140625" style="64" bestFit="1" customWidth="1"/>
    <col min="11277" max="11277" width="1.44140625" style="64" customWidth="1"/>
    <col min="11278" max="11278" width="8.44140625" style="64" bestFit="1" customWidth="1"/>
    <col min="11279" max="11279" width="1.33203125" style="64" customWidth="1"/>
    <col min="11280" max="11280" width="11.44140625" style="64" bestFit="1" customWidth="1"/>
    <col min="11281" max="11281" width="1.44140625" style="64" customWidth="1"/>
    <col min="11282" max="11282" width="11" style="64" bestFit="1" customWidth="1"/>
    <col min="11283" max="11283" width="1.33203125" style="64" customWidth="1"/>
    <col min="11284" max="11284" width="11.5546875" style="64" bestFit="1" customWidth="1"/>
    <col min="11285" max="11515" width="9.109375" style="64"/>
    <col min="11516" max="11516" width="8.88671875" style="64" customWidth="1"/>
    <col min="11517" max="11517" width="1.33203125" style="64" customWidth="1"/>
    <col min="11518" max="11518" width="11.44140625" style="64" bestFit="1" customWidth="1"/>
    <col min="11519" max="11519" width="1.33203125" style="64" customWidth="1"/>
    <col min="11520" max="11520" width="12.88671875" style="64" bestFit="1" customWidth="1"/>
    <col min="11521" max="11521" width="1.109375" style="64" customWidth="1"/>
    <col min="11522" max="11522" width="11" style="64" bestFit="1" customWidth="1"/>
    <col min="11523" max="11523" width="1.33203125" style="64" customWidth="1"/>
    <col min="11524" max="11524" width="8.44140625" style="64" bestFit="1" customWidth="1"/>
    <col min="11525" max="11525" width="2.109375" style="64" customWidth="1"/>
    <col min="11526" max="11526" width="9.88671875" style="64" bestFit="1" customWidth="1"/>
    <col min="11527" max="11527" width="1.33203125" style="64" customWidth="1"/>
    <col min="11528" max="11528" width="11.44140625" style="64" bestFit="1" customWidth="1"/>
    <col min="11529" max="11529" width="1.33203125" style="64" customWidth="1"/>
    <col min="11530" max="11530" width="10.44140625" style="64" bestFit="1" customWidth="1"/>
    <col min="11531" max="11531" width="1.33203125" style="64" customWidth="1"/>
    <col min="11532" max="11532" width="10.44140625" style="64" bestFit="1" customWidth="1"/>
    <col min="11533" max="11533" width="1.44140625" style="64" customWidth="1"/>
    <col min="11534" max="11534" width="8.44140625" style="64" bestFit="1" customWidth="1"/>
    <col min="11535" max="11535" width="1.33203125" style="64" customWidth="1"/>
    <col min="11536" max="11536" width="11.44140625" style="64" bestFit="1" customWidth="1"/>
    <col min="11537" max="11537" width="1.44140625" style="64" customWidth="1"/>
    <col min="11538" max="11538" width="11" style="64" bestFit="1" customWidth="1"/>
    <col min="11539" max="11539" width="1.33203125" style="64" customWidth="1"/>
    <col min="11540" max="11540" width="11.5546875" style="64" bestFit="1" customWidth="1"/>
    <col min="11541" max="11771" width="9.109375" style="64"/>
    <col min="11772" max="11772" width="8.88671875" style="64" customWidth="1"/>
    <col min="11773" max="11773" width="1.33203125" style="64" customWidth="1"/>
    <col min="11774" max="11774" width="11.44140625" style="64" bestFit="1" customWidth="1"/>
    <col min="11775" max="11775" width="1.33203125" style="64" customWidth="1"/>
    <col min="11776" max="11776" width="12.88671875" style="64" bestFit="1" customWidth="1"/>
    <col min="11777" max="11777" width="1.109375" style="64" customWidth="1"/>
    <col min="11778" max="11778" width="11" style="64" bestFit="1" customWidth="1"/>
    <col min="11779" max="11779" width="1.33203125" style="64" customWidth="1"/>
    <col min="11780" max="11780" width="8.44140625" style="64" bestFit="1" customWidth="1"/>
    <col min="11781" max="11781" width="2.109375" style="64" customWidth="1"/>
    <col min="11782" max="11782" width="9.88671875" style="64" bestFit="1" customWidth="1"/>
    <col min="11783" max="11783" width="1.33203125" style="64" customWidth="1"/>
    <col min="11784" max="11784" width="11.44140625" style="64" bestFit="1" customWidth="1"/>
    <col min="11785" max="11785" width="1.33203125" style="64" customWidth="1"/>
    <col min="11786" max="11786" width="10.44140625" style="64" bestFit="1" customWidth="1"/>
    <col min="11787" max="11787" width="1.33203125" style="64" customWidth="1"/>
    <col min="11788" max="11788" width="10.44140625" style="64" bestFit="1" customWidth="1"/>
    <col min="11789" max="11789" width="1.44140625" style="64" customWidth="1"/>
    <col min="11790" max="11790" width="8.44140625" style="64" bestFit="1" customWidth="1"/>
    <col min="11791" max="11791" width="1.33203125" style="64" customWidth="1"/>
    <col min="11792" max="11792" width="11.44140625" style="64" bestFit="1" customWidth="1"/>
    <col min="11793" max="11793" width="1.44140625" style="64" customWidth="1"/>
    <col min="11794" max="11794" width="11" style="64" bestFit="1" customWidth="1"/>
    <col min="11795" max="11795" width="1.33203125" style="64" customWidth="1"/>
    <col min="11796" max="11796" width="11.5546875" style="64" bestFit="1" customWidth="1"/>
    <col min="11797" max="12027" width="9.109375" style="64"/>
    <col min="12028" max="12028" width="8.88671875" style="64" customWidth="1"/>
    <col min="12029" max="12029" width="1.33203125" style="64" customWidth="1"/>
    <col min="12030" max="12030" width="11.44140625" style="64" bestFit="1" customWidth="1"/>
    <col min="12031" max="12031" width="1.33203125" style="64" customWidth="1"/>
    <col min="12032" max="12032" width="12.88671875" style="64" bestFit="1" customWidth="1"/>
    <col min="12033" max="12033" width="1.109375" style="64" customWidth="1"/>
    <col min="12034" max="12034" width="11" style="64" bestFit="1" customWidth="1"/>
    <col min="12035" max="12035" width="1.33203125" style="64" customWidth="1"/>
    <col min="12036" max="12036" width="8.44140625" style="64" bestFit="1" customWidth="1"/>
    <col min="12037" max="12037" width="2.109375" style="64" customWidth="1"/>
    <col min="12038" max="12038" width="9.88671875" style="64" bestFit="1" customWidth="1"/>
    <col min="12039" max="12039" width="1.33203125" style="64" customWidth="1"/>
    <col min="12040" max="12040" width="11.44140625" style="64" bestFit="1" customWidth="1"/>
    <col min="12041" max="12041" width="1.33203125" style="64" customWidth="1"/>
    <col min="12042" max="12042" width="10.44140625" style="64" bestFit="1" customWidth="1"/>
    <col min="12043" max="12043" width="1.33203125" style="64" customWidth="1"/>
    <col min="12044" max="12044" width="10.44140625" style="64" bestFit="1" customWidth="1"/>
    <col min="12045" max="12045" width="1.44140625" style="64" customWidth="1"/>
    <col min="12046" max="12046" width="8.44140625" style="64" bestFit="1" customWidth="1"/>
    <col min="12047" max="12047" width="1.33203125" style="64" customWidth="1"/>
    <col min="12048" max="12048" width="11.44140625" style="64" bestFit="1" customWidth="1"/>
    <col min="12049" max="12049" width="1.44140625" style="64" customWidth="1"/>
    <col min="12050" max="12050" width="11" style="64" bestFit="1" customWidth="1"/>
    <col min="12051" max="12051" width="1.33203125" style="64" customWidth="1"/>
    <col min="12052" max="12052" width="11.5546875" style="64" bestFit="1" customWidth="1"/>
    <col min="12053" max="12283" width="9.109375" style="64"/>
    <col min="12284" max="12284" width="8.88671875" style="64" customWidth="1"/>
    <col min="12285" max="12285" width="1.33203125" style="64" customWidth="1"/>
    <col min="12286" max="12286" width="11.44140625" style="64" bestFit="1" customWidth="1"/>
    <col min="12287" max="12287" width="1.33203125" style="64" customWidth="1"/>
    <col min="12288" max="12288" width="12.88671875" style="64" bestFit="1" customWidth="1"/>
    <col min="12289" max="12289" width="1.109375" style="64" customWidth="1"/>
    <col min="12290" max="12290" width="11" style="64" bestFit="1" customWidth="1"/>
    <col min="12291" max="12291" width="1.33203125" style="64" customWidth="1"/>
    <col min="12292" max="12292" width="8.44140625" style="64" bestFit="1" customWidth="1"/>
    <col min="12293" max="12293" width="2.109375" style="64" customWidth="1"/>
    <col min="12294" max="12294" width="9.88671875" style="64" bestFit="1" customWidth="1"/>
    <col min="12295" max="12295" width="1.33203125" style="64" customWidth="1"/>
    <col min="12296" max="12296" width="11.44140625" style="64" bestFit="1" customWidth="1"/>
    <col min="12297" max="12297" width="1.33203125" style="64" customWidth="1"/>
    <col min="12298" max="12298" width="10.44140625" style="64" bestFit="1" customWidth="1"/>
    <col min="12299" max="12299" width="1.33203125" style="64" customWidth="1"/>
    <col min="12300" max="12300" width="10.44140625" style="64" bestFit="1" customWidth="1"/>
    <col min="12301" max="12301" width="1.44140625" style="64" customWidth="1"/>
    <col min="12302" max="12302" width="8.44140625" style="64" bestFit="1" customWidth="1"/>
    <col min="12303" max="12303" width="1.33203125" style="64" customWidth="1"/>
    <col min="12304" max="12304" width="11.44140625" style="64" bestFit="1" customWidth="1"/>
    <col min="12305" max="12305" width="1.44140625" style="64" customWidth="1"/>
    <col min="12306" max="12306" width="11" style="64" bestFit="1" customWidth="1"/>
    <col min="12307" max="12307" width="1.33203125" style="64" customWidth="1"/>
    <col min="12308" max="12308" width="11.5546875" style="64" bestFit="1" customWidth="1"/>
    <col min="12309" max="12539" width="9.109375" style="64"/>
    <col min="12540" max="12540" width="8.88671875" style="64" customWidth="1"/>
    <col min="12541" max="12541" width="1.33203125" style="64" customWidth="1"/>
    <col min="12542" max="12542" width="11.44140625" style="64" bestFit="1" customWidth="1"/>
    <col min="12543" max="12543" width="1.33203125" style="64" customWidth="1"/>
    <col min="12544" max="12544" width="12.88671875" style="64" bestFit="1" customWidth="1"/>
    <col min="12545" max="12545" width="1.109375" style="64" customWidth="1"/>
    <col min="12546" max="12546" width="11" style="64" bestFit="1" customWidth="1"/>
    <col min="12547" max="12547" width="1.33203125" style="64" customWidth="1"/>
    <col min="12548" max="12548" width="8.44140625" style="64" bestFit="1" customWidth="1"/>
    <col min="12549" max="12549" width="2.109375" style="64" customWidth="1"/>
    <col min="12550" max="12550" width="9.88671875" style="64" bestFit="1" customWidth="1"/>
    <col min="12551" max="12551" width="1.33203125" style="64" customWidth="1"/>
    <col min="12552" max="12552" width="11.44140625" style="64" bestFit="1" customWidth="1"/>
    <col min="12553" max="12553" width="1.33203125" style="64" customWidth="1"/>
    <col min="12554" max="12554" width="10.44140625" style="64" bestFit="1" customWidth="1"/>
    <col min="12555" max="12555" width="1.33203125" style="64" customWidth="1"/>
    <col min="12556" max="12556" width="10.44140625" style="64" bestFit="1" customWidth="1"/>
    <col min="12557" max="12557" width="1.44140625" style="64" customWidth="1"/>
    <col min="12558" max="12558" width="8.44140625" style="64" bestFit="1" customWidth="1"/>
    <col min="12559" max="12559" width="1.33203125" style="64" customWidth="1"/>
    <col min="12560" max="12560" width="11.44140625" style="64" bestFit="1" customWidth="1"/>
    <col min="12561" max="12561" width="1.44140625" style="64" customWidth="1"/>
    <col min="12562" max="12562" width="11" style="64" bestFit="1" customWidth="1"/>
    <col min="12563" max="12563" width="1.33203125" style="64" customWidth="1"/>
    <col min="12564" max="12564" width="11.5546875" style="64" bestFit="1" customWidth="1"/>
    <col min="12565" max="12795" width="9.109375" style="64"/>
    <col min="12796" max="12796" width="8.88671875" style="64" customWidth="1"/>
    <col min="12797" max="12797" width="1.33203125" style="64" customWidth="1"/>
    <col min="12798" max="12798" width="11.44140625" style="64" bestFit="1" customWidth="1"/>
    <col min="12799" max="12799" width="1.33203125" style="64" customWidth="1"/>
    <col min="12800" max="12800" width="12.88671875" style="64" bestFit="1" customWidth="1"/>
    <col min="12801" max="12801" width="1.109375" style="64" customWidth="1"/>
    <col min="12802" max="12802" width="11" style="64" bestFit="1" customWidth="1"/>
    <col min="12803" max="12803" width="1.33203125" style="64" customWidth="1"/>
    <col min="12804" max="12804" width="8.44140625" style="64" bestFit="1" customWidth="1"/>
    <col min="12805" max="12805" width="2.109375" style="64" customWidth="1"/>
    <col min="12806" max="12806" width="9.88671875" style="64" bestFit="1" customWidth="1"/>
    <col min="12807" max="12807" width="1.33203125" style="64" customWidth="1"/>
    <col min="12808" max="12808" width="11.44140625" style="64" bestFit="1" customWidth="1"/>
    <col min="12809" max="12809" width="1.33203125" style="64" customWidth="1"/>
    <col min="12810" max="12810" width="10.44140625" style="64" bestFit="1" customWidth="1"/>
    <col min="12811" max="12811" width="1.33203125" style="64" customWidth="1"/>
    <col min="12812" max="12812" width="10.44140625" style="64" bestFit="1" customWidth="1"/>
    <col min="12813" max="12813" width="1.44140625" style="64" customWidth="1"/>
    <col min="12814" max="12814" width="8.44140625" style="64" bestFit="1" customWidth="1"/>
    <col min="12815" max="12815" width="1.33203125" style="64" customWidth="1"/>
    <col min="12816" max="12816" width="11.44140625" style="64" bestFit="1" customWidth="1"/>
    <col min="12817" max="12817" width="1.44140625" style="64" customWidth="1"/>
    <col min="12818" max="12818" width="11" style="64" bestFit="1" customWidth="1"/>
    <col min="12819" max="12819" width="1.33203125" style="64" customWidth="1"/>
    <col min="12820" max="12820" width="11.5546875" style="64" bestFit="1" customWidth="1"/>
    <col min="12821" max="13051" width="9.109375" style="64"/>
    <col min="13052" max="13052" width="8.88671875" style="64" customWidth="1"/>
    <col min="13053" max="13053" width="1.33203125" style="64" customWidth="1"/>
    <col min="13054" max="13054" width="11.44140625" style="64" bestFit="1" customWidth="1"/>
    <col min="13055" max="13055" width="1.33203125" style="64" customWidth="1"/>
    <col min="13056" max="13056" width="12.88671875" style="64" bestFit="1" customWidth="1"/>
    <col min="13057" max="13057" width="1.109375" style="64" customWidth="1"/>
    <col min="13058" max="13058" width="11" style="64" bestFit="1" customWidth="1"/>
    <col min="13059" max="13059" width="1.33203125" style="64" customWidth="1"/>
    <col min="13060" max="13060" width="8.44140625" style="64" bestFit="1" customWidth="1"/>
    <col min="13061" max="13061" width="2.109375" style="64" customWidth="1"/>
    <col min="13062" max="13062" width="9.88671875" style="64" bestFit="1" customWidth="1"/>
    <col min="13063" max="13063" width="1.33203125" style="64" customWidth="1"/>
    <col min="13064" max="13064" width="11.44140625" style="64" bestFit="1" customWidth="1"/>
    <col min="13065" max="13065" width="1.33203125" style="64" customWidth="1"/>
    <col min="13066" max="13066" width="10.44140625" style="64" bestFit="1" customWidth="1"/>
    <col min="13067" max="13067" width="1.33203125" style="64" customWidth="1"/>
    <col min="13068" max="13068" width="10.44140625" style="64" bestFit="1" customWidth="1"/>
    <col min="13069" max="13069" width="1.44140625" style="64" customWidth="1"/>
    <col min="13070" max="13070" width="8.44140625" style="64" bestFit="1" customWidth="1"/>
    <col min="13071" max="13071" width="1.33203125" style="64" customWidth="1"/>
    <col min="13072" max="13072" width="11.44140625" style="64" bestFit="1" customWidth="1"/>
    <col min="13073" max="13073" width="1.44140625" style="64" customWidth="1"/>
    <col min="13074" max="13074" width="11" style="64" bestFit="1" customWidth="1"/>
    <col min="13075" max="13075" width="1.33203125" style="64" customWidth="1"/>
    <col min="13076" max="13076" width="11.5546875" style="64" bestFit="1" customWidth="1"/>
    <col min="13077" max="13307" width="9.109375" style="64"/>
    <col min="13308" max="13308" width="8.88671875" style="64" customWidth="1"/>
    <col min="13309" max="13309" width="1.33203125" style="64" customWidth="1"/>
    <col min="13310" max="13310" width="11.44140625" style="64" bestFit="1" customWidth="1"/>
    <col min="13311" max="13311" width="1.33203125" style="64" customWidth="1"/>
    <col min="13312" max="13312" width="12.88671875" style="64" bestFit="1" customWidth="1"/>
    <col min="13313" max="13313" width="1.109375" style="64" customWidth="1"/>
    <col min="13314" max="13314" width="11" style="64" bestFit="1" customWidth="1"/>
    <col min="13315" max="13315" width="1.33203125" style="64" customWidth="1"/>
    <col min="13316" max="13316" width="8.44140625" style="64" bestFit="1" customWidth="1"/>
    <col min="13317" max="13317" width="2.109375" style="64" customWidth="1"/>
    <col min="13318" max="13318" width="9.88671875" style="64" bestFit="1" customWidth="1"/>
    <col min="13319" max="13319" width="1.33203125" style="64" customWidth="1"/>
    <col min="13320" max="13320" width="11.44140625" style="64" bestFit="1" customWidth="1"/>
    <col min="13321" max="13321" width="1.33203125" style="64" customWidth="1"/>
    <col min="13322" max="13322" width="10.44140625" style="64" bestFit="1" customWidth="1"/>
    <col min="13323" max="13323" width="1.33203125" style="64" customWidth="1"/>
    <col min="13324" max="13324" width="10.44140625" style="64" bestFit="1" customWidth="1"/>
    <col min="13325" max="13325" width="1.44140625" style="64" customWidth="1"/>
    <col min="13326" max="13326" width="8.44140625" style="64" bestFit="1" customWidth="1"/>
    <col min="13327" max="13327" width="1.33203125" style="64" customWidth="1"/>
    <col min="13328" max="13328" width="11.44140625" style="64" bestFit="1" customWidth="1"/>
    <col min="13329" max="13329" width="1.44140625" style="64" customWidth="1"/>
    <col min="13330" max="13330" width="11" style="64" bestFit="1" customWidth="1"/>
    <col min="13331" max="13331" width="1.33203125" style="64" customWidth="1"/>
    <col min="13332" max="13332" width="11.5546875" style="64" bestFit="1" customWidth="1"/>
    <col min="13333" max="13563" width="9.109375" style="64"/>
    <col min="13564" max="13564" width="8.88671875" style="64" customWidth="1"/>
    <col min="13565" max="13565" width="1.33203125" style="64" customWidth="1"/>
    <col min="13566" max="13566" width="11.44140625" style="64" bestFit="1" customWidth="1"/>
    <col min="13567" max="13567" width="1.33203125" style="64" customWidth="1"/>
    <col min="13568" max="13568" width="12.88671875" style="64" bestFit="1" customWidth="1"/>
    <col min="13569" max="13569" width="1.109375" style="64" customWidth="1"/>
    <col min="13570" max="13570" width="11" style="64" bestFit="1" customWidth="1"/>
    <col min="13571" max="13571" width="1.33203125" style="64" customWidth="1"/>
    <col min="13572" max="13572" width="8.44140625" style="64" bestFit="1" customWidth="1"/>
    <col min="13573" max="13573" width="2.109375" style="64" customWidth="1"/>
    <col min="13574" max="13574" width="9.88671875" style="64" bestFit="1" customWidth="1"/>
    <col min="13575" max="13575" width="1.33203125" style="64" customWidth="1"/>
    <col min="13576" max="13576" width="11.44140625" style="64" bestFit="1" customWidth="1"/>
    <col min="13577" max="13577" width="1.33203125" style="64" customWidth="1"/>
    <col min="13578" max="13578" width="10.44140625" style="64" bestFit="1" customWidth="1"/>
    <col min="13579" max="13579" width="1.33203125" style="64" customWidth="1"/>
    <col min="13580" max="13580" width="10.44140625" style="64" bestFit="1" customWidth="1"/>
    <col min="13581" max="13581" width="1.44140625" style="64" customWidth="1"/>
    <col min="13582" max="13582" width="8.44140625" style="64" bestFit="1" customWidth="1"/>
    <col min="13583" max="13583" width="1.33203125" style="64" customWidth="1"/>
    <col min="13584" max="13584" width="11.44140625" style="64" bestFit="1" customWidth="1"/>
    <col min="13585" max="13585" width="1.44140625" style="64" customWidth="1"/>
    <col min="13586" max="13586" width="11" style="64" bestFit="1" customWidth="1"/>
    <col min="13587" max="13587" width="1.33203125" style="64" customWidth="1"/>
    <col min="13588" max="13588" width="11.5546875" style="64" bestFit="1" customWidth="1"/>
    <col min="13589" max="13819" width="9.109375" style="64"/>
    <col min="13820" max="13820" width="8.88671875" style="64" customWidth="1"/>
    <col min="13821" max="13821" width="1.33203125" style="64" customWidth="1"/>
    <col min="13822" max="13822" width="11.44140625" style="64" bestFit="1" customWidth="1"/>
    <col min="13823" max="13823" width="1.33203125" style="64" customWidth="1"/>
    <col min="13824" max="13824" width="12.88671875" style="64" bestFit="1" customWidth="1"/>
    <col min="13825" max="13825" width="1.109375" style="64" customWidth="1"/>
    <col min="13826" max="13826" width="11" style="64" bestFit="1" customWidth="1"/>
    <col min="13827" max="13827" width="1.33203125" style="64" customWidth="1"/>
    <col min="13828" max="13828" width="8.44140625" style="64" bestFit="1" customWidth="1"/>
    <col min="13829" max="13829" width="2.109375" style="64" customWidth="1"/>
    <col min="13830" max="13830" width="9.88671875" style="64" bestFit="1" customWidth="1"/>
    <col min="13831" max="13831" width="1.33203125" style="64" customWidth="1"/>
    <col min="13832" max="13832" width="11.44140625" style="64" bestFit="1" customWidth="1"/>
    <col min="13833" max="13833" width="1.33203125" style="64" customWidth="1"/>
    <col min="13834" max="13834" width="10.44140625" style="64" bestFit="1" customWidth="1"/>
    <col min="13835" max="13835" width="1.33203125" style="64" customWidth="1"/>
    <col min="13836" max="13836" width="10.44140625" style="64" bestFit="1" customWidth="1"/>
    <col min="13837" max="13837" width="1.44140625" style="64" customWidth="1"/>
    <col min="13838" max="13838" width="8.44140625" style="64" bestFit="1" customWidth="1"/>
    <col min="13839" max="13839" width="1.33203125" style="64" customWidth="1"/>
    <col min="13840" max="13840" width="11.44140625" style="64" bestFit="1" customWidth="1"/>
    <col min="13841" max="13841" width="1.44140625" style="64" customWidth="1"/>
    <col min="13842" max="13842" width="11" style="64" bestFit="1" customWidth="1"/>
    <col min="13843" max="13843" width="1.33203125" style="64" customWidth="1"/>
    <col min="13844" max="13844" width="11.5546875" style="64" bestFit="1" customWidth="1"/>
    <col min="13845" max="14075" width="9.109375" style="64"/>
    <col min="14076" max="14076" width="8.88671875" style="64" customWidth="1"/>
    <col min="14077" max="14077" width="1.33203125" style="64" customWidth="1"/>
    <col min="14078" max="14078" width="11.44140625" style="64" bestFit="1" customWidth="1"/>
    <col min="14079" max="14079" width="1.33203125" style="64" customWidth="1"/>
    <col min="14080" max="14080" width="12.88671875" style="64" bestFit="1" customWidth="1"/>
    <col min="14081" max="14081" width="1.109375" style="64" customWidth="1"/>
    <col min="14082" max="14082" width="11" style="64" bestFit="1" customWidth="1"/>
    <col min="14083" max="14083" width="1.33203125" style="64" customWidth="1"/>
    <col min="14084" max="14084" width="8.44140625" style="64" bestFit="1" customWidth="1"/>
    <col min="14085" max="14085" width="2.109375" style="64" customWidth="1"/>
    <col min="14086" max="14086" width="9.88671875" style="64" bestFit="1" customWidth="1"/>
    <col min="14087" max="14087" width="1.33203125" style="64" customWidth="1"/>
    <col min="14088" max="14088" width="11.44140625" style="64" bestFit="1" customWidth="1"/>
    <col min="14089" max="14089" width="1.33203125" style="64" customWidth="1"/>
    <col min="14090" max="14090" width="10.44140625" style="64" bestFit="1" customWidth="1"/>
    <col min="14091" max="14091" width="1.33203125" style="64" customWidth="1"/>
    <col min="14092" max="14092" width="10.44140625" style="64" bestFit="1" customWidth="1"/>
    <col min="14093" max="14093" width="1.44140625" style="64" customWidth="1"/>
    <col min="14094" max="14094" width="8.44140625" style="64" bestFit="1" customWidth="1"/>
    <col min="14095" max="14095" width="1.33203125" style="64" customWidth="1"/>
    <col min="14096" max="14096" width="11.44140625" style="64" bestFit="1" customWidth="1"/>
    <col min="14097" max="14097" width="1.44140625" style="64" customWidth="1"/>
    <col min="14098" max="14098" width="11" style="64" bestFit="1" customWidth="1"/>
    <col min="14099" max="14099" width="1.33203125" style="64" customWidth="1"/>
    <col min="14100" max="14100" width="11.5546875" style="64" bestFit="1" customWidth="1"/>
    <col min="14101" max="14331" width="9.109375" style="64"/>
    <col min="14332" max="14332" width="8.88671875" style="64" customWidth="1"/>
    <col min="14333" max="14333" width="1.33203125" style="64" customWidth="1"/>
    <col min="14334" max="14334" width="11.44140625" style="64" bestFit="1" customWidth="1"/>
    <col min="14335" max="14335" width="1.33203125" style="64" customWidth="1"/>
    <col min="14336" max="14336" width="12.88671875" style="64" bestFit="1" customWidth="1"/>
    <col min="14337" max="14337" width="1.109375" style="64" customWidth="1"/>
    <col min="14338" max="14338" width="11" style="64" bestFit="1" customWidth="1"/>
    <col min="14339" max="14339" width="1.33203125" style="64" customWidth="1"/>
    <col min="14340" max="14340" width="8.44140625" style="64" bestFit="1" customWidth="1"/>
    <col min="14341" max="14341" width="2.109375" style="64" customWidth="1"/>
    <col min="14342" max="14342" width="9.88671875" style="64" bestFit="1" customWidth="1"/>
    <col min="14343" max="14343" width="1.33203125" style="64" customWidth="1"/>
    <col min="14344" max="14344" width="11.44140625" style="64" bestFit="1" customWidth="1"/>
    <col min="14345" max="14345" width="1.33203125" style="64" customWidth="1"/>
    <col min="14346" max="14346" width="10.44140625" style="64" bestFit="1" customWidth="1"/>
    <col min="14347" max="14347" width="1.33203125" style="64" customWidth="1"/>
    <col min="14348" max="14348" width="10.44140625" style="64" bestFit="1" customWidth="1"/>
    <col min="14349" max="14349" width="1.44140625" style="64" customWidth="1"/>
    <col min="14350" max="14350" width="8.44140625" style="64" bestFit="1" customWidth="1"/>
    <col min="14351" max="14351" width="1.33203125" style="64" customWidth="1"/>
    <col min="14352" max="14352" width="11.44140625" style="64" bestFit="1" customWidth="1"/>
    <col min="14353" max="14353" width="1.44140625" style="64" customWidth="1"/>
    <col min="14354" max="14354" width="11" style="64" bestFit="1" customWidth="1"/>
    <col min="14355" max="14355" width="1.33203125" style="64" customWidth="1"/>
    <col min="14356" max="14356" width="11.5546875" style="64" bestFit="1" customWidth="1"/>
    <col min="14357" max="14587" width="9.109375" style="64"/>
    <col min="14588" max="14588" width="8.88671875" style="64" customWidth="1"/>
    <col min="14589" max="14589" width="1.33203125" style="64" customWidth="1"/>
    <col min="14590" max="14590" width="11.44140625" style="64" bestFit="1" customWidth="1"/>
    <col min="14591" max="14591" width="1.33203125" style="64" customWidth="1"/>
    <col min="14592" max="14592" width="12.88671875" style="64" bestFit="1" customWidth="1"/>
    <col min="14593" max="14593" width="1.109375" style="64" customWidth="1"/>
    <col min="14594" max="14594" width="11" style="64" bestFit="1" customWidth="1"/>
    <col min="14595" max="14595" width="1.33203125" style="64" customWidth="1"/>
    <col min="14596" max="14596" width="8.44140625" style="64" bestFit="1" customWidth="1"/>
    <col min="14597" max="14597" width="2.109375" style="64" customWidth="1"/>
    <col min="14598" max="14598" width="9.88671875" style="64" bestFit="1" customWidth="1"/>
    <col min="14599" max="14599" width="1.33203125" style="64" customWidth="1"/>
    <col min="14600" max="14600" width="11.44140625" style="64" bestFit="1" customWidth="1"/>
    <col min="14601" max="14601" width="1.33203125" style="64" customWidth="1"/>
    <col min="14602" max="14602" width="10.44140625" style="64" bestFit="1" customWidth="1"/>
    <col min="14603" max="14603" width="1.33203125" style="64" customWidth="1"/>
    <col min="14604" max="14604" width="10.44140625" style="64" bestFit="1" customWidth="1"/>
    <col min="14605" max="14605" width="1.44140625" style="64" customWidth="1"/>
    <col min="14606" max="14606" width="8.44140625" style="64" bestFit="1" customWidth="1"/>
    <col min="14607" max="14607" width="1.33203125" style="64" customWidth="1"/>
    <col min="14608" max="14608" width="11.44140625" style="64" bestFit="1" customWidth="1"/>
    <col min="14609" max="14609" width="1.44140625" style="64" customWidth="1"/>
    <col min="14610" max="14610" width="11" style="64" bestFit="1" customWidth="1"/>
    <col min="14611" max="14611" width="1.33203125" style="64" customWidth="1"/>
    <col min="14612" max="14612" width="11.5546875" style="64" bestFit="1" customWidth="1"/>
    <col min="14613" max="14843" width="9.109375" style="64"/>
    <col min="14844" max="14844" width="8.88671875" style="64" customWidth="1"/>
    <col min="14845" max="14845" width="1.33203125" style="64" customWidth="1"/>
    <col min="14846" max="14846" width="11.44140625" style="64" bestFit="1" customWidth="1"/>
    <col min="14847" max="14847" width="1.33203125" style="64" customWidth="1"/>
    <col min="14848" max="14848" width="12.88671875" style="64" bestFit="1" customWidth="1"/>
    <col min="14849" max="14849" width="1.109375" style="64" customWidth="1"/>
    <col min="14850" max="14850" width="11" style="64" bestFit="1" customWidth="1"/>
    <col min="14851" max="14851" width="1.33203125" style="64" customWidth="1"/>
    <col min="14852" max="14852" width="8.44140625" style="64" bestFit="1" customWidth="1"/>
    <col min="14853" max="14853" width="2.109375" style="64" customWidth="1"/>
    <col min="14854" max="14854" width="9.88671875" style="64" bestFit="1" customWidth="1"/>
    <col min="14855" max="14855" width="1.33203125" style="64" customWidth="1"/>
    <col min="14856" max="14856" width="11.44140625" style="64" bestFit="1" customWidth="1"/>
    <col min="14857" max="14857" width="1.33203125" style="64" customWidth="1"/>
    <col min="14858" max="14858" width="10.44140625" style="64" bestFit="1" customWidth="1"/>
    <col min="14859" max="14859" width="1.33203125" style="64" customWidth="1"/>
    <col min="14860" max="14860" width="10.44140625" style="64" bestFit="1" customWidth="1"/>
    <col min="14861" max="14861" width="1.44140625" style="64" customWidth="1"/>
    <col min="14862" max="14862" width="8.44140625" style="64" bestFit="1" customWidth="1"/>
    <col min="14863" max="14863" width="1.33203125" style="64" customWidth="1"/>
    <col min="14864" max="14864" width="11.44140625" style="64" bestFit="1" customWidth="1"/>
    <col min="14865" max="14865" width="1.44140625" style="64" customWidth="1"/>
    <col min="14866" max="14866" width="11" style="64" bestFit="1" customWidth="1"/>
    <col min="14867" max="14867" width="1.33203125" style="64" customWidth="1"/>
    <col min="14868" max="14868" width="11.5546875" style="64" bestFit="1" customWidth="1"/>
    <col min="14869" max="15099" width="9.109375" style="64"/>
    <col min="15100" max="15100" width="8.88671875" style="64" customWidth="1"/>
    <col min="15101" max="15101" width="1.33203125" style="64" customWidth="1"/>
    <col min="15102" max="15102" width="11.44140625" style="64" bestFit="1" customWidth="1"/>
    <col min="15103" max="15103" width="1.33203125" style="64" customWidth="1"/>
    <col min="15104" max="15104" width="12.88671875" style="64" bestFit="1" customWidth="1"/>
    <col min="15105" max="15105" width="1.109375" style="64" customWidth="1"/>
    <col min="15106" max="15106" width="11" style="64" bestFit="1" customWidth="1"/>
    <col min="15107" max="15107" width="1.33203125" style="64" customWidth="1"/>
    <col min="15108" max="15108" width="8.44140625" style="64" bestFit="1" customWidth="1"/>
    <col min="15109" max="15109" width="2.109375" style="64" customWidth="1"/>
    <col min="15110" max="15110" width="9.88671875" style="64" bestFit="1" customWidth="1"/>
    <col min="15111" max="15111" width="1.33203125" style="64" customWidth="1"/>
    <col min="15112" max="15112" width="11.44140625" style="64" bestFit="1" customWidth="1"/>
    <col min="15113" max="15113" width="1.33203125" style="64" customWidth="1"/>
    <col min="15114" max="15114" width="10.44140625" style="64" bestFit="1" customWidth="1"/>
    <col min="15115" max="15115" width="1.33203125" style="64" customWidth="1"/>
    <col min="15116" max="15116" width="10.44140625" style="64" bestFit="1" customWidth="1"/>
    <col min="15117" max="15117" width="1.44140625" style="64" customWidth="1"/>
    <col min="15118" max="15118" width="8.44140625" style="64" bestFit="1" customWidth="1"/>
    <col min="15119" max="15119" width="1.33203125" style="64" customWidth="1"/>
    <col min="15120" max="15120" width="11.44140625" style="64" bestFit="1" customWidth="1"/>
    <col min="15121" max="15121" width="1.44140625" style="64" customWidth="1"/>
    <col min="15122" max="15122" width="11" style="64" bestFit="1" customWidth="1"/>
    <col min="15123" max="15123" width="1.33203125" style="64" customWidth="1"/>
    <col min="15124" max="15124" width="11.5546875" style="64" bestFit="1" customWidth="1"/>
    <col min="15125" max="15355" width="9.109375" style="64"/>
    <col min="15356" max="15356" width="8.88671875" style="64" customWidth="1"/>
    <col min="15357" max="15357" width="1.33203125" style="64" customWidth="1"/>
    <col min="15358" max="15358" width="11.44140625" style="64" bestFit="1" customWidth="1"/>
    <col min="15359" max="15359" width="1.33203125" style="64" customWidth="1"/>
    <col min="15360" max="15360" width="12.88671875" style="64" bestFit="1" customWidth="1"/>
    <col min="15361" max="15361" width="1.109375" style="64" customWidth="1"/>
    <col min="15362" max="15362" width="11" style="64" bestFit="1" customWidth="1"/>
    <col min="15363" max="15363" width="1.33203125" style="64" customWidth="1"/>
    <col min="15364" max="15364" width="8.44140625" style="64" bestFit="1" customWidth="1"/>
    <col min="15365" max="15365" width="2.109375" style="64" customWidth="1"/>
    <col min="15366" max="15366" width="9.88671875" style="64" bestFit="1" customWidth="1"/>
    <col min="15367" max="15367" width="1.33203125" style="64" customWidth="1"/>
    <col min="15368" max="15368" width="11.44140625" style="64" bestFit="1" customWidth="1"/>
    <col min="15369" max="15369" width="1.33203125" style="64" customWidth="1"/>
    <col min="15370" max="15370" width="10.44140625" style="64" bestFit="1" customWidth="1"/>
    <col min="15371" max="15371" width="1.33203125" style="64" customWidth="1"/>
    <col min="15372" max="15372" width="10.44140625" style="64" bestFit="1" customWidth="1"/>
    <col min="15373" max="15373" width="1.44140625" style="64" customWidth="1"/>
    <col min="15374" max="15374" width="8.44140625" style="64" bestFit="1" customWidth="1"/>
    <col min="15375" max="15375" width="1.33203125" style="64" customWidth="1"/>
    <col min="15376" max="15376" width="11.44140625" style="64" bestFit="1" customWidth="1"/>
    <col min="15377" max="15377" width="1.44140625" style="64" customWidth="1"/>
    <col min="15378" max="15378" width="11" style="64" bestFit="1" customWidth="1"/>
    <col min="15379" max="15379" width="1.33203125" style="64" customWidth="1"/>
    <col min="15380" max="15380" width="11.5546875" style="64" bestFit="1" customWidth="1"/>
    <col min="15381" max="15611" width="9.109375" style="64"/>
    <col min="15612" max="15612" width="8.88671875" style="64" customWidth="1"/>
    <col min="15613" max="15613" width="1.33203125" style="64" customWidth="1"/>
    <col min="15614" max="15614" width="11.44140625" style="64" bestFit="1" customWidth="1"/>
    <col min="15615" max="15615" width="1.33203125" style="64" customWidth="1"/>
    <col min="15616" max="15616" width="12.88671875" style="64" bestFit="1" customWidth="1"/>
    <col min="15617" max="15617" width="1.109375" style="64" customWidth="1"/>
    <col min="15618" max="15618" width="11" style="64" bestFit="1" customWidth="1"/>
    <col min="15619" max="15619" width="1.33203125" style="64" customWidth="1"/>
    <col min="15620" max="15620" width="8.44140625" style="64" bestFit="1" customWidth="1"/>
    <col min="15621" max="15621" width="2.109375" style="64" customWidth="1"/>
    <col min="15622" max="15622" width="9.88671875" style="64" bestFit="1" customWidth="1"/>
    <col min="15623" max="15623" width="1.33203125" style="64" customWidth="1"/>
    <col min="15624" max="15624" width="11.44140625" style="64" bestFit="1" customWidth="1"/>
    <col min="15625" max="15625" width="1.33203125" style="64" customWidth="1"/>
    <col min="15626" max="15626" width="10.44140625" style="64" bestFit="1" customWidth="1"/>
    <col min="15627" max="15627" width="1.33203125" style="64" customWidth="1"/>
    <col min="15628" max="15628" width="10.44140625" style="64" bestFit="1" customWidth="1"/>
    <col min="15629" max="15629" width="1.44140625" style="64" customWidth="1"/>
    <col min="15630" max="15630" width="8.44140625" style="64" bestFit="1" customWidth="1"/>
    <col min="15631" max="15631" width="1.33203125" style="64" customWidth="1"/>
    <col min="15632" max="15632" width="11.44140625" style="64" bestFit="1" customWidth="1"/>
    <col min="15633" max="15633" width="1.44140625" style="64" customWidth="1"/>
    <col min="15634" max="15634" width="11" style="64" bestFit="1" customWidth="1"/>
    <col min="15635" max="15635" width="1.33203125" style="64" customWidth="1"/>
    <col min="15636" max="15636" width="11.5546875" style="64" bestFit="1" customWidth="1"/>
    <col min="15637" max="15867" width="9.109375" style="64"/>
    <col min="15868" max="15868" width="8.88671875" style="64" customWidth="1"/>
    <col min="15869" max="15869" width="1.33203125" style="64" customWidth="1"/>
    <col min="15870" max="15870" width="11.44140625" style="64" bestFit="1" customWidth="1"/>
    <col min="15871" max="15871" width="1.33203125" style="64" customWidth="1"/>
    <col min="15872" max="15872" width="12.88671875" style="64" bestFit="1" customWidth="1"/>
    <col min="15873" max="15873" width="1.109375" style="64" customWidth="1"/>
    <col min="15874" max="15874" width="11" style="64" bestFit="1" customWidth="1"/>
    <col min="15875" max="15875" width="1.33203125" style="64" customWidth="1"/>
    <col min="15876" max="15876" width="8.44140625" style="64" bestFit="1" customWidth="1"/>
    <col min="15877" max="15877" width="2.109375" style="64" customWidth="1"/>
    <col min="15878" max="15878" width="9.88671875" style="64" bestFit="1" customWidth="1"/>
    <col min="15879" max="15879" width="1.33203125" style="64" customWidth="1"/>
    <col min="15880" max="15880" width="11.44140625" style="64" bestFit="1" customWidth="1"/>
    <col min="15881" max="15881" width="1.33203125" style="64" customWidth="1"/>
    <col min="15882" max="15882" width="10.44140625" style="64" bestFit="1" customWidth="1"/>
    <col min="15883" max="15883" width="1.33203125" style="64" customWidth="1"/>
    <col min="15884" max="15884" width="10.44140625" style="64" bestFit="1" customWidth="1"/>
    <col min="15885" max="15885" width="1.44140625" style="64" customWidth="1"/>
    <col min="15886" max="15886" width="8.44140625" style="64" bestFit="1" customWidth="1"/>
    <col min="15887" max="15887" width="1.33203125" style="64" customWidth="1"/>
    <col min="15888" max="15888" width="11.44140625" style="64" bestFit="1" customWidth="1"/>
    <col min="15889" max="15889" width="1.44140625" style="64" customWidth="1"/>
    <col min="15890" max="15890" width="11" style="64" bestFit="1" customWidth="1"/>
    <col min="15891" max="15891" width="1.33203125" style="64" customWidth="1"/>
    <col min="15892" max="15892" width="11.5546875" style="64" bestFit="1" customWidth="1"/>
    <col min="15893" max="16123" width="9.109375" style="64"/>
    <col min="16124" max="16124" width="8.88671875" style="64" customWidth="1"/>
    <col min="16125" max="16125" width="1.33203125" style="64" customWidth="1"/>
    <col min="16126" max="16126" width="11.44140625" style="64" bestFit="1" customWidth="1"/>
    <col min="16127" max="16127" width="1.33203125" style="64" customWidth="1"/>
    <col min="16128" max="16128" width="12.88671875" style="64" bestFit="1" customWidth="1"/>
    <col min="16129" max="16129" width="1.109375" style="64" customWidth="1"/>
    <col min="16130" max="16130" width="11" style="64" bestFit="1" customWidth="1"/>
    <col min="16131" max="16131" width="1.33203125" style="64" customWidth="1"/>
    <col min="16132" max="16132" width="8.44140625" style="64" bestFit="1" customWidth="1"/>
    <col min="16133" max="16133" width="2.109375" style="64" customWidth="1"/>
    <col min="16134" max="16134" width="9.88671875" style="64" bestFit="1" customWidth="1"/>
    <col min="16135" max="16135" width="1.33203125" style="64" customWidth="1"/>
    <col min="16136" max="16136" width="11.44140625" style="64" bestFit="1" customWidth="1"/>
    <col min="16137" max="16137" width="1.33203125" style="64" customWidth="1"/>
    <col min="16138" max="16138" width="10.44140625" style="64" bestFit="1" customWidth="1"/>
    <col min="16139" max="16139" width="1.33203125" style="64" customWidth="1"/>
    <col min="16140" max="16140" width="10.44140625" style="64" bestFit="1" customWidth="1"/>
    <col min="16141" max="16141" width="1.44140625" style="64" customWidth="1"/>
    <col min="16142" max="16142" width="8.44140625" style="64" bestFit="1" customWidth="1"/>
    <col min="16143" max="16143" width="1.33203125" style="64" customWidth="1"/>
    <col min="16144" max="16144" width="11.44140625" style="64" bestFit="1" customWidth="1"/>
    <col min="16145" max="16145" width="1.44140625" style="64" customWidth="1"/>
    <col min="16146" max="16146" width="11" style="64" bestFit="1" customWidth="1"/>
    <col min="16147" max="16147" width="1.33203125" style="64" customWidth="1"/>
    <col min="16148" max="16148" width="11.5546875" style="64" bestFit="1" customWidth="1"/>
    <col min="16149" max="16384" width="9.109375" style="64"/>
  </cols>
  <sheetData>
    <row r="1" spans="1:63" ht="13.8">
      <c r="A1" s="201" t="s">
        <v>409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  <c r="L1" s="202"/>
      <c r="M1" s="202"/>
      <c r="N1" s="202"/>
      <c r="O1" s="202"/>
      <c r="P1" s="202"/>
      <c r="Q1" s="202"/>
      <c r="R1" s="202"/>
      <c r="S1" s="202"/>
      <c r="T1" s="202"/>
      <c r="U1" s="202"/>
      <c r="V1" s="202"/>
      <c r="W1" s="202"/>
      <c r="X1" s="202"/>
      <c r="Y1" s="202"/>
      <c r="Z1" s="202"/>
      <c r="AA1" s="203"/>
      <c r="AB1" s="203"/>
      <c r="AC1" s="203"/>
      <c r="AD1" s="203"/>
      <c r="AE1" s="203"/>
      <c r="AF1" s="203"/>
      <c r="AG1" s="203"/>
      <c r="AH1" s="203"/>
      <c r="AI1" s="203"/>
      <c r="AJ1" s="203"/>
      <c r="AK1" s="203"/>
      <c r="AL1" s="203"/>
      <c r="AM1" s="203"/>
      <c r="AN1" s="203"/>
      <c r="AO1" s="203"/>
      <c r="AP1" s="203"/>
      <c r="AQ1" s="203"/>
      <c r="AR1" s="203"/>
      <c r="AS1" s="203"/>
      <c r="AT1" s="203"/>
      <c r="AU1" s="203"/>
      <c r="AV1" s="203"/>
      <c r="AW1" s="203"/>
      <c r="AX1" s="203"/>
      <c r="AY1" s="203"/>
      <c r="AZ1" s="203"/>
      <c r="BA1" s="203"/>
      <c r="BB1" s="203"/>
      <c r="BC1" s="203"/>
      <c r="BD1" s="203"/>
      <c r="BE1" s="203"/>
      <c r="BF1" s="203"/>
    </row>
    <row r="2" spans="1:63" ht="13.8">
      <c r="A2" s="204" t="s">
        <v>728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  <c r="Y2" s="202"/>
      <c r="Z2" s="202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3"/>
      <c r="AO2" s="203"/>
      <c r="AP2" s="206" t="s">
        <v>729</v>
      </c>
      <c r="AQ2" s="207"/>
      <c r="AR2" s="207"/>
      <c r="AS2" s="207"/>
      <c r="AT2" s="207"/>
      <c r="AU2" s="208"/>
      <c r="AV2" s="203"/>
      <c r="AW2" s="203"/>
      <c r="AX2" s="203"/>
      <c r="AY2" s="203"/>
      <c r="AZ2" s="203"/>
      <c r="BA2" s="203"/>
      <c r="BB2" s="203"/>
      <c r="BC2" s="203"/>
      <c r="BD2" s="203"/>
      <c r="BE2" s="203"/>
      <c r="BF2" s="203"/>
    </row>
    <row r="3" spans="1:63" ht="13.8">
      <c r="A3" s="204" t="s">
        <v>764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202"/>
      <c r="T3" s="202"/>
      <c r="U3" s="202"/>
      <c r="V3" s="202"/>
      <c r="W3" s="202"/>
      <c r="X3" s="202"/>
      <c r="Y3" s="202"/>
      <c r="Z3" s="202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</row>
    <row r="4" spans="1:63">
      <c r="A4" s="209"/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3"/>
      <c r="AY4" s="203"/>
      <c r="AZ4" s="203"/>
      <c r="BA4" s="203"/>
      <c r="BB4" s="203"/>
      <c r="BC4" s="203"/>
      <c r="BD4" s="203"/>
      <c r="BE4" s="203"/>
      <c r="BF4" s="203"/>
    </row>
    <row r="5" spans="1:63" ht="13.8">
      <c r="A5" s="202"/>
      <c r="B5" s="202"/>
      <c r="C5" s="202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3"/>
      <c r="AB5" s="203"/>
      <c r="AC5" s="210" t="s">
        <v>730</v>
      </c>
      <c r="AD5" s="207"/>
      <c r="AE5" s="207"/>
      <c r="AF5" s="207"/>
      <c r="AG5" s="211">
        <f>AP5</f>
        <v>-20000000</v>
      </c>
      <c r="AH5" s="203"/>
      <c r="AI5" s="203"/>
      <c r="AJ5" s="203"/>
      <c r="AK5" s="203"/>
      <c r="AL5" s="203"/>
      <c r="AM5" s="203"/>
      <c r="AN5" s="203"/>
      <c r="AO5" s="203"/>
      <c r="AP5" s="212">
        <v>-20000000</v>
      </c>
      <c r="AQ5" s="203"/>
      <c r="AR5" s="203"/>
      <c r="AS5" s="203"/>
      <c r="AT5" s="203"/>
      <c r="AU5" s="203"/>
      <c r="AV5" s="203"/>
      <c r="AW5" s="203"/>
      <c r="AX5" s="203"/>
      <c r="AY5" s="203"/>
      <c r="AZ5" s="203"/>
      <c r="BA5" s="203"/>
      <c r="BB5" s="203"/>
      <c r="BC5" s="203"/>
      <c r="BD5" s="203"/>
      <c r="BE5" s="203"/>
      <c r="BF5" s="203"/>
    </row>
    <row r="6" spans="1:63" ht="13.8">
      <c r="A6" s="202"/>
      <c r="B6" s="202"/>
      <c r="C6" s="202"/>
      <c r="D6" s="202"/>
      <c r="E6" s="202"/>
      <c r="F6" s="202"/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3"/>
      <c r="AB6" s="203"/>
      <c r="AC6" s="210" t="s">
        <v>731</v>
      </c>
      <c r="AD6" s="207"/>
      <c r="AE6" s="207"/>
      <c r="AF6" s="207"/>
      <c r="AG6" s="211">
        <f ca="1">AI32</f>
        <v>40397437.000000007</v>
      </c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</row>
    <row r="7" spans="1:63" ht="13.8">
      <c r="A7" s="202"/>
      <c r="B7" s="202"/>
      <c r="C7" s="202"/>
      <c r="D7" s="202"/>
      <c r="E7" s="202"/>
      <c r="F7" s="202"/>
      <c r="G7" s="202"/>
      <c r="H7" s="202"/>
      <c r="I7" s="202"/>
      <c r="J7" s="202"/>
      <c r="K7" s="202"/>
      <c r="L7" s="202"/>
      <c r="M7" s="202"/>
      <c r="N7" s="202"/>
      <c r="O7" s="202"/>
      <c r="P7" s="202"/>
      <c r="Q7" s="202"/>
      <c r="R7" s="202"/>
      <c r="S7" s="202"/>
      <c r="T7" s="202"/>
      <c r="U7" s="202"/>
      <c r="V7" s="202"/>
      <c r="W7" s="202"/>
      <c r="X7" s="202"/>
      <c r="Y7" s="202"/>
      <c r="Z7" s="202"/>
      <c r="AA7" s="203"/>
      <c r="AB7" s="213"/>
      <c r="AC7" s="214"/>
      <c r="AD7" s="215"/>
      <c r="AE7" s="215"/>
      <c r="AF7" s="215"/>
      <c r="AG7" s="216"/>
      <c r="AH7" s="203"/>
      <c r="AI7" s="203"/>
      <c r="AJ7" s="203"/>
      <c r="AK7" s="203"/>
      <c r="AL7" s="203"/>
      <c r="AM7" s="203"/>
      <c r="AN7" s="203"/>
      <c r="AO7" s="203"/>
      <c r="AP7" s="203"/>
      <c r="AQ7" s="203"/>
      <c r="AR7" s="203"/>
      <c r="AS7" s="203"/>
      <c r="AT7" s="203"/>
      <c r="AU7" s="203"/>
      <c r="AV7" s="203"/>
      <c r="AW7" s="203"/>
      <c r="AX7" s="203"/>
      <c r="AY7" s="203"/>
      <c r="AZ7" s="203"/>
      <c r="BA7" s="203"/>
      <c r="BB7" s="203"/>
      <c r="BC7" s="203"/>
      <c r="BD7" s="203"/>
      <c r="BE7" s="203"/>
      <c r="BF7" s="203"/>
    </row>
    <row r="8" spans="1:63" ht="13.8">
      <c r="A8" s="217"/>
      <c r="B8" s="217"/>
      <c r="C8" s="217"/>
      <c r="D8" s="217"/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8" t="s">
        <v>732</v>
      </c>
      <c r="AJ8" s="219"/>
      <c r="AK8" s="220"/>
      <c r="AL8" s="221"/>
      <c r="AM8" s="222"/>
      <c r="AN8" s="203"/>
      <c r="AO8" s="203"/>
      <c r="AP8" s="203"/>
      <c r="AQ8" s="203"/>
      <c r="AR8" s="203"/>
      <c r="AS8" s="203"/>
      <c r="AT8" s="203"/>
      <c r="AU8" s="203"/>
      <c r="AV8" s="203"/>
      <c r="AW8" s="203"/>
      <c r="AX8" s="203"/>
      <c r="AY8" s="203"/>
      <c r="AZ8" s="203"/>
      <c r="BA8" s="203"/>
      <c r="BB8" s="203"/>
      <c r="BC8" s="203"/>
      <c r="BD8" s="203"/>
      <c r="BE8" s="203"/>
      <c r="BF8" s="203"/>
    </row>
    <row r="9" spans="1:63" ht="13.8">
      <c r="A9" s="217"/>
      <c r="B9" s="217"/>
      <c r="C9" s="217"/>
      <c r="D9" s="217"/>
      <c r="E9" s="217"/>
      <c r="F9" s="217"/>
      <c r="G9" s="217"/>
      <c r="H9" s="217"/>
      <c r="I9" s="217"/>
      <c r="J9" s="217"/>
      <c r="K9" s="323" t="s">
        <v>686</v>
      </c>
      <c r="L9" s="323"/>
      <c r="M9" s="323"/>
      <c r="N9" s="323"/>
      <c r="O9" s="323"/>
      <c r="P9" s="323"/>
      <c r="Q9" s="323"/>
      <c r="R9" s="323"/>
      <c r="S9" s="323"/>
      <c r="T9" s="323"/>
      <c r="U9" s="323"/>
      <c r="V9" s="217"/>
      <c r="W9" s="223">
        <v>0.95</v>
      </c>
      <c r="X9" s="223"/>
      <c r="Y9" s="217"/>
      <c r="Z9" s="217"/>
      <c r="AA9" s="217"/>
      <c r="AB9" s="217"/>
      <c r="AC9" s="224" t="s">
        <v>733</v>
      </c>
      <c r="AD9" s="217"/>
      <c r="AE9" s="224" t="s">
        <v>734</v>
      </c>
      <c r="AF9" s="217"/>
      <c r="AG9" s="224" t="s">
        <v>735</v>
      </c>
      <c r="AH9" s="217"/>
      <c r="AI9" s="225" t="s">
        <v>736</v>
      </c>
      <c r="AJ9" s="226"/>
      <c r="AK9" s="227"/>
      <c r="AL9" s="228"/>
      <c r="AM9" s="229" t="s">
        <v>737</v>
      </c>
      <c r="AN9" s="203"/>
      <c r="AO9" s="203"/>
      <c r="AP9" s="203"/>
      <c r="AQ9" s="203"/>
      <c r="AR9" s="203"/>
      <c r="AS9" s="203"/>
      <c r="AT9" s="203"/>
      <c r="AU9" s="203"/>
      <c r="AV9" s="203"/>
      <c r="AW9" s="203"/>
      <c r="AX9" s="203"/>
      <c r="AY9" s="203"/>
      <c r="AZ9" s="203"/>
      <c r="BA9" s="203"/>
      <c r="BB9" s="203"/>
      <c r="BC9" s="203"/>
      <c r="BD9" s="203"/>
      <c r="BE9" s="203"/>
      <c r="BF9" s="203"/>
    </row>
    <row r="10" spans="1:63" ht="13.8">
      <c r="A10" s="224" t="str">
        <f>+'Tables 1, 2'!A7</f>
        <v xml:space="preserve"> Current</v>
      </c>
      <c r="B10" s="224"/>
      <c r="C10" s="224" t="str">
        <f>+'Tables 1, 2'!C7</f>
        <v>Current</v>
      </c>
      <c r="D10" s="224"/>
      <c r="E10" s="224" t="str">
        <f>+'Tables 1, 2'!E7</f>
        <v>Rate</v>
      </c>
      <c r="F10" s="224">
        <f>+'Tables 1, 2'!F7</f>
        <v>0</v>
      </c>
      <c r="G10" s="224" t="str">
        <f>+'Tables 1, 2'!G7</f>
        <v>Current</v>
      </c>
      <c r="H10" s="217"/>
      <c r="I10" s="224" t="str">
        <f>+'Tables 1, 2'!I7</f>
        <v>Current</v>
      </c>
      <c r="J10" s="217"/>
      <c r="K10" s="224" t="str">
        <f>+'Tables 1, 2'!K7</f>
        <v>Percent</v>
      </c>
      <c r="L10" s="217"/>
      <c r="M10" s="224" t="str">
        <f>+'Tables 1, 2'!M7</f>
        <v>Revenue</v>
      </c>
      <c r="N10" s="217"/>
      <c r="O10" s="224" t="str">
        <f>+'Tables 1, 2'!O7</f>
        <v>Income</v>
      </c>
      <c r="P10" s="217"/>
      <c r="Q10" s="224" t="s">
        <v>409</v>
      </c>
      <c r="R10" s="217"/>
      <c r="S10" s="217"/>
      <c r="T10" s="217"/>
      <c r="U10" s="224" t="s">
        <v>391</v>
      </c>
      <c r="V10" s="217"/>
      <c r="W10" s="224" t="s">
        <v>386</v>
      </c>
      <c r="X10" s="224"/>
      <c r="Y10" s="230" t="s">
        <v>738</v>
      </c>
      <c r="Z10" s="230"/>
      <c r="AA10" s="217"/>
      <c r="AB10" s="217"/>
      <c r="AC10" s="224" t="s">
        <v>739</v>
      </c>
      <c r="AD10" s="217"/>
      <c r="AE10" s="224" t="s">
        <v>740</v>
      </c>
      <c r="AF10" s="217"/>
      <c r="AG10" s="224" t="s">
        <v>741</v>
      </c>
      <c r="AH10" s="217"/>
      <c r="AI10" s="231" t="s">
        <v>742</v>
      </c>
      <c r="AJ10" s="232"/>
      <c r="AK10" s="233"/>
      <c r="AL10" s="234"/>
      <c r="AM10" s="229" t="s">
        <v>743</v>
      </c>
      <c r="AN10" s="203"/>
      <c r="AO10" s="203"/>
      <c r="AP10" s="235" t="s">
        <v>775</v>
      </c>
      <c r="AQ10" s="236"/>
      <c r="AR10" s="236"/>
      <c r="AS10" s="236"/>
      <c r="AT10" s="236"/>
      <c r="AU10" s="236"/>
      <c r="AV10" s="236"/>
      <c r="AW10" s="237"/>
      <c r="AX10" s="203"/>
      <c r="AY10" s="203"/>
      <c r="AZ10" s="203"/>
      <c r="BA10" s="203"/>
      <c r="BB10" s="203"/>
      <c r="BC10" s="203"/>
      <c r="BD10" s="203"/>
      <c r="BE10" s="203"/>
      <c r="BF10" s="203"/>
    </row>
    <row r="11" spans="1:63" ht="13.8">
      <c r="A11" s="238" t="str">
        <f>+'Tables 1, 2'!A8</f>
        <v>Class</v>
      </c>
      <c r="B11" s="238"/>
      <c r="C11" s="238" t="str">
        <f>+'Tables 1, 2'!C8</f>
        <v>Revenue</v>
      </c>
      <c r="D11" s="238"/>
      <c r="E11" s="238" t="str">
        <f>+'Tables 1, 2'!E8</f>
        <v>Base</v>
      </c>
      <c r="F11" s="238">
        <f>+'Tables 1, 2'!F8</f>
        <v>0</v>
      </c>
      <c r="G11" s="238" t="str">
        <f>+'Tables 1, 2'!G8</f>
        <v>Income</v>
      </c>
      <c r="H11" s="239"/>
      <c r="I11" s="238" t="str">
        <f>+'Tables 1, 2'!I8</f>
        <v>ROR %</v>
      </c>
      <c r="J11" s="239"/>
      <c r="K11" s="238" t="str">
        <f>+'Tables 1, 2'!K8</f>
        <v>Increase</v>
      </c>
      <c r="L11" s="239"/>
      <c r="M11" s="238" t="str">
        <f>+'Tables 1, 2'!M8</f>
        <v>Increase</v>
      </c>
      <c r="N11" s="239"/>
      <c r="O11" s="238" t="str">
        <f>+'Tables 1, 2'!O8</f>
        <v>Increase</v>
      </c>
      <c r="P11" s="239"/>
      <c r="Q11" s="238" t="s">
        <v>390</v>
      </c>
      <c r="R11" s="239"/>
      <c r="S11" s="238" t="str">
        <f>+'Tables 1, 2'!S8</f>
        <v>ROR %</v>
      </c>
      <c r="T11" s="238"/>
      <c r="U11" s="238" t="s">
        <v>389</v>
      </c>
      <c r="V11" s="239"/>
      <c r="W11" s="238" t="s">
        <v>396</v>
      </c>
      <c r="X11" s="238"/>
      <c r="Y11" s="240" t="s">
        <v>744</v>
      </c>
      <c r="Z11" s="241"/>
      <c r="AA11" s="240" t="s">
        <v>717</v>
      </c>
      <c r="AB11" s="217"/>
      <c r="AC11" s="238" t="s">
        <v>745</v>
      </c>
      <c r="AD11" s="217"/>
      <c r="AE11" s="238" t="s">
        <v>395</v>
      </c>
      <c r="AF11" s="217"/>
      <c r="AG11" s="238" t="s">
        <v>746</v>
      </c>
      <c r="AH11" s="217"/>
      <c r="AI11" s="242" t="s">
        <v>744</v>
      </c>
      <c r="AJ11" s="241"/>
      <c r="AK11" s="243" t="s">
        <v>717</v>
      </c>
      <c r="AL11" s="244"/>
      <c r="AM11" s="245" t="s">
        <v>717</v>
      </c>
      <c r="AN11" s="203"/>
      <c r="AO11" s="203"/>
      <c r="AP11" s="246" t="s">
        <v>747</v>
      </c>
      <c r="AQ11" s="247"/>
      <c r="AR11" s="247"/>
      <c r="AS11" s="247"/>
      <c r="AT11" s="247"/>
      <c r="AU11" s="247"/>
      <c r="AV11" s="247"/>
      <c r="AW11" s="248"/>
      <c r="AX11" s="203"/>
      <c r="AY11" s="203"/>
      <c r="AZ11" s="203"/>
      <c r="BA11" s="203"/>
      <c r="BB11" s="203"/>
      <c r="BC11" s="203"/>
      <c r="BD11" s="203"/>
      <c r="BE11" s="203"/>
      <c r="BF11" s="203"/>
    </row>
    <row r="12" spans="1:63">
      <c r="A12" s="249" t="str">
        <f>+'Tables 1, 2'!A9</f>
        <v>(1)</v>
      </c>
      <c r="B12" s="249"/>
      <c r="C12" s="249" t="str">
        <f>+'Tables 1, 2'!C9</f>
        <v>(2)</v>
      </c>
      <c r="D12" s="249"/>
      <c r="E12" s="249" t="str">
        <f>+'Tables 1, 2'!E9</f>
        <v>(3)</v>
      </c>
      <c r="F12" s="249">
        <f>+'Tables 1, 2'!F9</f>
        <v>0</v>
      </c>
      <c r="G12" s="249" t="str">
        <f>+'Tables 1, 2'!G9</f>
        <v>(4)</v>
      </c>
      <c r="H12" s="203"/>
      <c r="I12" s="249" t="str">
        <f>+'Tables 1, 2'!I9</f>
        <v>(5)</v>
      </c>
      <c r="J12" s="203"/>
      <c r="K12" s="249" t="str">
        <f>+'Tables 1, 2'!K9</f>
        <v>(6)</v>
      </c>
      <c r="L12" s="203"/>
      <c r="M12" s="249" t="str">
        <f>+'Tables 1, 2'!M9</f>
        <v>(7)</v>
      </c>
      <c r="N12" s="203"/>
      <c r="O12" s="249" t="str">
        <f>+'Tables 1, 2'!O9</f>
        <v>(8)</v>
      </c>
      <c r="P12" s="203"/>
      <c r="Q12" s="249" t="str">
        <f>+'Tables 1, 2'!Q9</f>
        <v>(9)</v>
      </c>
      <c r="R12" s="203"/>
      <c r="S12" s="249" t="str">
        <f>+'Tables 1, 2'!S9</f>
        <v>(10)</v>
      </c>
      <c r="T12" s="249"/>
      <c r="U12" s="186" t="s">
        <v>407</v>
      </c>
      <c r="V12" s="203"/>
      <c r="W12" s="186" t="s">
        <v>412</v>
      </c>
      <c r="X12" s="186"/>
      <c r="Y12" s="186" t="s">
        <v>748</v>
      </c>
      <c r="Z12" s="186"/>
      <c r="AA12" s="186" t="s">
        <v>413</v>
      </c>
      <c r="AB12" s="203"/>
      <c r="AC12" s="186" t="s">
        <v>749</v>
      </c>
      <c r="AD12" s="203"/>
      <c r="AE12" s="186" t="s">
        <v>750</v>
      </c>
      <c r="AF12" s="203"/>
      <c r="AG12" s="186" t="s">
        <v>751</v>
      </c>
      <c r="AH12" s="203"/>
      <c r="AI12" s="250" t="s">
        <v>752</v>
      </c>
      <c r="AJ12" s="251"/>
      <c r="AK12" s="252" t="s">
        <v>753</v>
      </c>
      <c r="AL12" s="186"/>
      <c r="AM12" s="253" t="s">
        <v>754</v>
      </c>
      <c r="AN12" s="203"/>
      <c r="AO12" s="203"/>
      <c r="AP12" s="254" t="s">
        <v>776</v>
      </c>
      <c r="AQ12" s="255"/>
      <c r="AR12" s="255"/>
      <c r="AS12" s="255"/>
      <c r="AT12" s="255"/>
      <c r="AU12" s="255"/>
      <c r="AV12" s="255"/>
      <c r="AW12" s="248"/>
      <c r="AX12" s="203"/>
      <c r="AY12" s="203"/>
      <c r="AZ12" s="203"/>
      <c r="BA12" s="203"/>
      <c r="BB12" s="203"/>
      <c r="BC12" s="203"/>
      <c r="BD12" s="203"/>
      <c r="BE12" s="203"/>
      <c r="BF12" s="203"/>
    </row>
    <row r="13" spans="1:63">
      <c r="AI13" s="294"/>
      <c r="AJ13" s="79"/>
      <c r="AK13" s="295"/>
      <c r="AM13" s="296"/>
      <c r="AP13" s="274"/>
      <c r="AQ13" s="234"/>
      <c r="AR13" s="234"/>
      <c r="AS13" s="234"/>
      <c r="AT13" s="234"/>
      <c r="AU13" s="234"/>
      <c r="AV13" s="234"/>
      <c r="AW13" s="275"/>
      <c r="AX13" s="203"/>
      <c r="AY13" s="203"/>
      <c r="AZ13" s="203"/>
      <c r="BA13" s="203"/>
      <c r="BB13" s="203"/>
      <c r="BC13" s="203"/>
      <c r="BD13" s="203"/>
      <c r="BE13" s="203"/>
      <c r="BF13" s="203"/>
      <c r="BG13" s="298" t="s">
        <v>763</v>
      </c>
      <c r="BH13" s="299"/>
      <c r="BI13" s="299"/>
      <c r="BJ13" s="299"/>
      <c r="BK13" s="299"/>
    </row>
    <row r="14" spans="1:63">
      <c r="A14" s="64" t="str">
        <f>+'Tables 1, 2'!A11</f>
        <v>RS</v>
      </c>
      <c r="C14" s="72">
        <f ca="1">+'Tables 1, 2'!C11</f>
        <v>215744788</v>
      </c>
      <c r="E14" s="72">
        <f ca="1">+'Tables 1, 2'!E11</f>
        <v>652486196.58470178</v>
      </c>
      <c r="G14" s="72">
        <f ca="1">+'Tables 1, 2'!G11</f>
        <v>5322852.9124474069</v>
      </c>
      <c r="I14" s="74">
        <f ca="1">ROUND((G14/E14),4)*100</f>
        <v>0.82000000000000006</v>
      </c>
      <c r="K14" s="74">
        <f ca="1">ROUND((M14/C14),4)*100</f>
        <v>29.4</v>
      </c>
      <c r="M14" s="72">
        <f ca="1">ROUND((O14*$G$38),0)</f>
        <v>63438682</v>
      </c>
      <c r="O14" s="72">
        <f ca="1">Q14-G14</f>
        <v>38605600.087552592</v>
      </c>
      <c r="Q14" s="72">
        <f ca="1">ROUND((Q$32/E$32*E14),0)+2</f>
        <v>43928453</v>
      </c>
      <c r="S14" s="74">
        <f ca="1">ROUND((Q14/E14),4)*100</f>
        <v>6.7299999999999995</v>
      </c>
      <c r="T14" s="74"/>
      <c r="U14" s="72">
        <f ca="1">C14+M14</f>
        <v>279183470</v>
      </c>
      <c r="W14" s="72">
        <f ca="1">ROUND('Tables 1, 2'!V11*W$9,0)+2</f>
        <v>28934888</v>
      </c>
      <c r="X14" s="72"/>
      <c r="Y14" s="72">
        <f ca="1">M14-W14</f>
        <v>34503794</v>
      </c>
      <c r="Z14" s="72"/>
      <c r="AA14" s="74">
        <f ca="1">(+(Y14+C14)/C14-1)*100</f>
        <v>15.992874877700402</v>
      </c>
      <c r="AE14" s="260">
        <f ca="1">Y14</f>
        <v>34503794</v>
      </c>
      <c r="AF14" s="203"/>
      <c r="AG14" s="261">
        <f ca="1">AE14/AE$32*AG$32</f>
        <v>-8984038.8856838364</v>
      </c>
      <c r="AH14" s="203"/>
      <c r="AI14" s="262">
        <f ca="1">AE14+AG14</f>
        <v>25519755.114316165</v>
      </c>
      <c r="AJ14" s="263"/>
      <c r="AK14" s="264">
        <f ca="1">AI14/C14*100</f>
        <v>11.828677462333953</v>
      </c>
      <c r="AL14" s="265"/>
      <c r="AM14" s="266">
        <f ca="1">AI14/BC19*100</f>
        <v>16.272314886591325</v>
      </c>
      <c r="AP14" s="274"/>
      <c r="AQ14" s="234"/>
      <c r="AR14" s="234"/>
      <c r="AS14" s="234"/>
      <c r="AT14" s="234"/>
      <c r="AU14" s="234"/>
      <c r="AV14" s="247" t="s">
        <v>755</v>
      </c>
      <c r="AW14" s="248"/>
      <c r="AX14" s="203"/>
      <c r="AY14" s="203"/>
      <c r="AZ14" s="203"/>
      <c r="BA14" s="200" t="s">
        <v>756</v>
      </c>
      <c r="BB14" s="200"/>
      <c r="BC14" s="200" t="s">
        <v>757</v>
      </c>
      <c r="BD14" s="203"/>
      <c r="BE14" s="203"/>
      <c r="BF14" s="203"/>
      <c r="BG14" s="300" t="s">
        <v>756</v>
      </c>
      <c r="BH14" s="300"/>
      <c r="BI14" s="300" t="s">
        <v>757</v>
      </c>
      <c r="BJ14" s="301"/>
      <c r="BK14" s="301"/>
    </row>
    <row r="15" spans="1:63" ht="13.8">
      <c r="A15" s="64" t="s">
        <v>409</v>
      </c>
      <c r="I15" s="77" t="s">
        <v>409</v>
      </c>
      <c r="K15" s="77" t="s">
        <v>409</v>
      </c>
      <c r="M15" s="72" t="s">
        <v>409</v>
      </c>
      <c r="O15" s="72" t="s">
        <v>409</v>
      </c>
      <c r="Q15" s="72" t="s">
        <v>409</v>
      </c>
      <c r="S15" s="77" t="s">
        <v>409</v>
      </c>
      <c r="T15" s="77"/>
      <c r="U15" s="72"/>
      <c r="W15" s="72" t="s">
        <v>409</v>
      </c>
      <c r="X15" s="72"/>
      <c r="Y15" s="72" t="s">
        <v>409</v>
      </c>
      <c r="Z15" s="72"/>
      <c r="AE15" s="203"/>
      <c r="AF15" s="203"/>
      <c r="AG15" s="261"/>
      <c r="AH15" s="203"/>
      <c r="AI15" s="262"/>
      <c r="AJ15" s="263"/>
      <c r="AK15" s="257"/>
      <c r="AL15" s="249"/>
      <c r="AM15" s="267"/>
      <c r="AP15" s="276" t="s">
        <v>409</v>
      </c>
      <c r="AQ15" s="234"/>
      <c r="AR15" s="277" t="s">
        <v>386</v>
      </c>
      <c r="AS15" s="234"/>
      <c r="AT15" s="256" t="s">
        <v>694</v>
      </c>
      <c r="AU15" s="234"/>
      <c r="AV15" s="278" t="s">
        <v>758</v>
      </c>
      <c r="AW15" s="279"/>
      <c r="AX15" s="203"/>
      <c r="AY15" s="200" t="s">
        <v>385</v>
      </c>
      <c r="AZ15" s="203"/>
      <c r="BA15" s="200" t="s">
        <v>386</v>
      </c>
      <c r="BB15" s="200"/>
      <c r="BC15" s="200" t="s">
        <v>386</v>
      </c>
      <c r="BD15" s="203"/>
      <c r="BE15" s="200" t="s">
        <v>385</v>
      </c>
      <c r="BF15" s="203"/>
      <c r="BG15" s="300" t="s">
        <v>386</v>
      </c>
      <c r="BH15" s="300"/>
      <c r="BI15" s="300" t="s">
        <v>386</v>
      </c>
      <c r="BJ15" s="301"/>
      <c r="BK15" s="301"/>
    </row>
    <row r="16" spans="1:63" ht="13.8">
      <c r="A16" s="64" t="str">
        <f>+'Tables 1, 2'!A13</f>
        <v>SGS</v>
      </c>
      <c r="C16" s="72">
        <f ca="1">+'Tables 1, 2'!C13</f>
        <v>18576461</v>
      </c>
      <c r="E16" s="72">
        <f ca="1">+'Tables 1, 2'!E13</f>
        <v>37514380.243873581</v>
      </c>
      <c r="G16" s="72">
        <f ca="1">+'Tables 1, 2'!G13</f>
        <v>3847420.5482216091</v>
      </c>
      <c r="I16" s="74">
        <f ca="1">ROUND((G16/E16),4)*100</f>
        <v>10.26</v>
      </c>
      <c r="K16" s="74">
        <f ca="1">ROUND((M16/C16),4)*100</f>
        <v>-11.690000000000001</v>
      </c>
      <c r="M16" s="72">
        <f ca="1">ROUND((O16*$G$38),0)</f>
        <v>-2172009</v>
      </c>
      <c r="O16" s="72">
        <f t="shared" ref="O16:O30" ca="1" si="0">Q16-G16</f>
        <v>-1321775.5482216091</v>
      </c>
      <c r="Q16" s="72">
        <f ca="1">ROUND((Q$32/E$32*E16),0)</f>
        <v>2525645</v>
      </c>
      <c r="S16" s="74">
        <f ca="1">ROUND((Q16/E16),4)*100</f>
        <v>6.7299999999999995</v>
      </c>
      <c r="T16" s="74"/>
      <c r="U16" s="76">
        <f ca="1">C16+M16</f>
        <v>16404452</v>
      </c>
      <c r="W16" s="72">
        <f ca="1">ROUND('Tables 1, 2'!V13*W$9,0)</f>
        <v>-3864819</v>
      </c>
      <c r="X16" s="72"/>
      <c r="Y16" s="72">
        <f ca="1">M16-W16</f>
        <v>1692810</v>
      </c>
      <c r="Z16" s="72"/>
      <c r="AA16" s="74">
        <f ca="1">(+(Y16+C16)/C16-1)*100</f>
        <v>9.112661448270476</v>
      </c>
      <c r="AE16" s="260">
        <f ca="1">Y16</f>
        <v>1692810</v>
      </c>
      <c r="AF16" s="203"/>
      <c r="AG16" s="261">
        <f ca="1">AE16/AE$32*AG$32</f>
        <v>-440770.97336236289</v>
      </c>
      <c r="AH16" s="203"/>
      <c r="AI16" s="262">
        <f ca="1">AE16+AG16</f>
        <v>1252039.0266376371</v>
      </c>
      <c r="AJ16" s="263"/>
      <c r="AK16" s="264">
        <f ca="1">AI16/C16*100</f>
        <v>6.7399222415810911</v>
      </c>
      <c r="AL16" s="265"/>
      <c r="AM16" s="266">
        <f ca="1">AI16/BC21*100</f>
        <v>8.484012825296773</v>
      </c>
      <c r="AP16" s="280" t="s">
        <v>392</v>
      </c>
      <c r="AQ16" s="234"/>
      <c r="AR16" s="281" t="s">
        <v>389</v>
      </c>
      <c r="AS16" s="234"/>
      <c r="AT16" s="282" t="s">
        <v>395</v>
      </c>
      <c r="AU16" s="234"/>
      <c r="AV16" s="282" t="s">
        <v>759</v>
      </c>
      <c r="AW16" s="283" t="s">
        <v>760</v>
      </c>
      <c r="AX16" s="203"/>
      <c r="AY16" s="200" t="s">
        <v>392</v>
      </c>
      <c r="AZ16" s="203"/>
      <c r="BA16" s="200" t="s">
        <v>389</v>
      </c>
      <c r="BB16" s="200"/>
      <c r="BC16" s="200" t="s">
        <v>389</v>
      </c>
      <c r="BD16" s="203"/>
      <c r="BE16" s="200" t="s">
        <v>392</v>
      </c>
      <c r="BF16" s="203"/>
      <c r="BG16" s="300" t="s">
        <v>389</v>
      </c>
      <c r="BH16" s="300"/>
      <c r="BI16" s="300" t="s">
        <v>389</v>
      </c>
      <c r="BJ16" s="301"/>
      <c r="BK16" s="302" t="s">
        <v>762</v>
      </c>
    </row>
    <row r="17" spans="1:63">
      <c r="A17" s="64" t="s">
        <v>409</v>
      </c>
      <c r="I17" s="81" t="s">
        <v>409</v>
      </c>
      <c r="K17" s="77" t="s">
        <v>409</v>
      </c>
      <c r="M17" s="72" t="s">
        <v>409</v>
      </c>
      <c r="O17" s="72" t="s">
        <v>409</v>
      </c>
      <c r="Q17" s="72" t="s">
        <v>409</v>
      </c>
      <c r="S17" s="77" t="s">
        <v>409</v>
      </c>
      <c r="T17" s="77"/>
      <c r="U17" s="76"/>
      <c r="W17" s="72" t="s">
        <v>409</v>
      </c>
      <c r="X17" s="72"/>
      <c r="Y17" s="72" t="s">
        <v>409</v>
      </c>
      <c r="Z17" s="72"/>
      <c r="AE17" s="203"/>
      <c r="AF17" s="203"/>
      <c r="AG17" s="261"/>
      <c r="AH17" s="203"/>
      <c r="AI17" s="262"/>
      <c r="AJ17" s="263"/>
      <c r="AK17" s="257"/>
      <c r="AL17" s="249"/>
      <c r="AM17" s="267"/>
      <c r="AP17" s="250"/>
      <c r="AQ17" s="234"/>
      <c r="AR17" s="251"/>
      <c r="AS17" s="234"/>
      <c r="AT17" s="234"/>
      <c r="AU17" s="234"/>
      <c r="AV17" s="234"/>
      <c r="AW17" s="275"/>
      <c r="AX17" s="203"/>
      <c r="AY17" s="203" t="s">
        <v>397</v>
      </c>
      <c r="AZ17" s="203"/>
      <c r="BA17" s="200" t="s">
        <v>398</v>
      </c>
      <c r="BB17" s="200"/>
      <c r="BC17" s="200"/>
      <c r="BD17" s="203"/>
      <c r="BE17" s="203" t="s">
        <v>397</v>
      </c>
      <c r="BF17" s="203"/>
      <c r="BG17" s="300" t="s">
        <v>398</v>
      </c>
      <c r="BH17" s="300"/>
      <c r="BI17" s="300"/>
      <c r="BJ17" s="301"/>
      <c r="BK17" s="301"/>
    </row>
    <row r="18" spans="1:63">
      <c r="A18" s="64" t="str">
        <f>+'Tables 1, 2'!A15</f>
        <v>MGS</v>
      </c>
      <c r="C18" s="72">
        <f ca="1">+'Tables 1, 2'!C15</f>
        <v>53330702</v>
      </c>
      <c r="E18" s="72">
        <f ca="1">+'Tables 1, 2'!E15</f>
        <v>114971830.97896877</v>
      </c>
      <c r="G18" s="72">
        <f ca="1">+'Tables 1, 2'!G15</f>
        <v>9170566.0839797426</v>
      </c>
      <c r="I18" s="74">
        <f ca="1">ROUND((G18/E18),4)*100</f>
        <v>7.9799999999999995</v>
      </c>
      <c r="K18" s="74">
        <f ca="1">ROUND((M18/C18),4)*100</f>
        <v>-4.41</v>
      </c>
      <c r="M18" s="72">
        <f ca="1">ROUND((O18*$G$38),0)</f>
        <v>-2350046</v>
      </c>
      <c r="O18" s="72">
        <f t="shared" ca="1" si="0"/>
        <v>-1430120.0839797426</v>
      </c>
      <c r="Q18" s="72">
        <f ca="1">ROUND((Q$32/E$32*E18),0)</f>
        <v>7740446</v>
      </c>
      <c r="S18" s="74">
        <f ca="1">ROUND((Q18/E18),4)*100</f>
        <v>6.7299999999999995</v>
      </c>
      <c r="T18" s="74"/>
      <c r="U18" s="72">
        <f ca="1">C18+M18</f>
        <v>50980656</v>
      </c>
      <c r="W18" s="72">
        <f ca="1">ROUND('Tables 1, 2'!V15*W$9,0)</f>
        <v>-7753397</v>
      </c>
      <c r="X18" s="72"/>
      <c r="Y18" s="72">
        <f ca="1">M18-W18</f>
        <v>5403351</v>
      </c>
      <c r="Z18" s="72"/>
      <c r="AA18" s="74">
        <f ca="1">(+(Y18+C18)/C18-1)*100</f>
        <v>10.131783001843853</v>
      </c>
      <c r="AE18" s="260">
        <f ca="1">Y18</f>
        <v>5403351</v>
      </c>
      <c r="AF18" s="203"/>
      <c r="AG18" s="261">
        <f ca="1">AE18/AE$32*AG$32</f>
        <v>-1406915.2945035158</v>
      </c>
      <c r="AH18" s="203"/>
      <c r="AI18" s="262">
        <f ca="1">AE18+AG18</f>
        <v>3996435.7054964844</v>
      </c>
      <c r="AJ18" s="263"/>
      <c r="AK18" s="264">
        <f ca="1">AI18/C18*100</f>
        <v>7.4936866675718692</v>
      </c>
      <c r="AL18" s="265"/>
      <c r="AM18" s="266">
        <f ca="1">AI18/BC23*100</f>
        <v>9.9779161582402391</v>
      </c>
      <c r="AP18" s="274"/>
      <c r="AQ18" s="234"/>
      <c r="AR18" s="234"/>
      <c r="AS18" s="234"/>
      <c r="AT18" s="234"/>
      <c r="AU18" s="234"/>
      <c r="AV18" s="234"/>
      <c r="AW18" s="275"/>
      <c r="AX18" s="203"/>
      <c r="AY18" s="203"/>
      <c r="AZ18" s="203"/>
      <c r="BA18" s="203"/>
      <c r="BB18" s="203"/>
      <c r="BC18" s="203"/>
      <c r="BD18" s="203"/>
      <c r="BE18" s="203"/>
      <c r="BF18" s="203"/>
      <c r="BG18" s="303"/>
      <c r="BH18" s="303"/>
      <c r="BI18" s="303"/>
      <c r="BJ18" s="301"/>
      <c r="BK18" s="301"/>
    </row>
    <row r="19" spans="1:63">
      <c r="A19" s="64" t="s">
        <v>409</v>
      </c>
      <c r="I19" s="77" t="s">
        <v>409</v>
      </c>
      <c r="K19" s="77" t="s">
        <v>409</v>
      </c>
      <c r="M19" s="72" t="s">
        <v>409</v>
      </c>
      <c r="O19" s="72" t="s">
        <v>409</v>
      </c>
      <c r="Q19" s="72" t="s">
        <v>409</v>
      </c>
      <c r="S19" s="77" t="s">
        <v>409</v>
      </c>
      <c r="T19" s="77"/>
      <c r="U19" s="72"/>
      <c r="W19" s="72" t="s">
        <v>409</v>
      </c>
      <c r="X19" s="72"/>
      <c r="Y19" s="72" t="s">
        <v>409</v>
      </c>
      <c r="Z19" s="72"/>
      <c r="AE19" s="203"/>
      <c r="AF19" s="203"/>
      <c r="AG19" s="261"/>
      <c r="AH19" s="203"/>
      <c r="AI19" s="262"/>
      <c r="AJ19" s="263"/>
      <c r="AK19" s="257"/>
      <c r="AL19" s="249"/>
      <c r="AM19" s="267"/>
      <c r="AP19" s="276" t="s">
        <v>22</v>
      </c>
      <c r="AQ19" s="234"/>
      <c r="AR19" s="284">
        <f ca="1">C14</f>
        <v>215744788</v>
      </c>
      <c r="AS19" s="234"/>
      <c r="AT19" s="285">
        <f ca="1">AI14</f>
        <v>25519755.114316165</v>
      </c>
      <c r="AU19" s="234"/>
      <c r="AV19" s="272">
        <f ca="1">AK14</f>
        <v>11.828677462333953</v>
      </c>
      <c r="AW19" s="264">
        <f ca="1">AM14</f>
        <v>16.272314886591325</v>
      </c>
      <c r="AX19" s="203"/>
      <c r="AY19" s="203" t="s">
        <v>22</v>
      </c>
      <c r="AZ19" s="203"/>
      <c r="BA19" s="260">
        <f ca="1">C14</f>
        <v>215744788</v>
      </c>
      <c r="BB19" s="203"/>
      <c r="BC19" s="286">
        <f ca="1">BA19-BK19</f>
        <v>156829285.151954</v>
      </c>
      <c r="BD19" s="203"/>
      <c r="BE19" s="203" t="s">
        <v>22</v>
      </c>
      <c r="BF19" s="203"/>
      <c r="BG19" s="304">
        <v>216341049.91929379</v>
      </c>
      <c r="BH19" s="303"/>
      <c r="BI19" s="305">
        <v>157425547.07124779</v>
      </c>
      <c r="BJ19" s="301"/>
      <c r="BK19" s="306">
        <f>BG19-BI19</f>
        <v>58915502.848046005</v>
      </c>
    </row>
    <row r="20" spans="1:63">
      <c r="A20" s="64" t="str">
        <f>+'Tables 1, 2'!A17</f>
        <v>LGS</v>
      </c>
      <c r="C20" s="72">
        <f ca="1">+'Tables 1, 2'!C17</f>
        <v>51375193</v>
      </c>
      <c r="E20" s="72">
        <f ca="1">+'Tables 1, 2'!E17</f>
        <v>101363367.46904053</v>
      </c>
      <c r="G20" s="72">
        <f ca="1">+'Tables 1, 2'!G17</f>
        <v>8100926.300951439</v>
      </c>
      <c r="I20" s="74">
        <f ca="1">ROUND((G20/E20),4)*100</f>
        <v>7.99</v>
      </c>
      <c r="K20" s="74">
        <f ca="1">ROUND((M20/C20),4)*100</f>
        <v>-4.08</v>
      </c>
      <c r="M20" s="72">
        <f ca="1">ROUND((O20*$G$38),0)</f>
        <v>-2097883</v>
      </c>
      <c r="O20" s="72">
        <f t="shared" ca="1" si="0"/>
        <v>-1276666.300951439</v>
      </c>
      <c r="Q20" s="72">
        <f ca="1">ROUND((Q$32/E$32*E20),0)</f>
        <v>6824260</v>
      </c>
      <c r="S20" s="74">
        <f ca="1">ROUND((Q20/E20),4)*100</f>
        <v>6.7299999999999995</v>
      </c>
      <c r="T20" s="74"/>
      <c r="U20" s="72">
        <f ca="1">C20+M20</f>
        <v>49277310</v>
      </c>
      <c r="W20" s="72">
        <f ca="1">ROUND('Tables 1, 2'!V17*W$9,0)</f>
        <v>-6860375</v>
      </c>
      <c r="X20" s="72"/>
      <c r="Y20" s="72">
        <f ca="1">M20-W20</f>
        <v>4762492</v>
      </c>
      <c r="Z20" s="72"/>
      <c r="AA20" s="74">
        <f ca="1">(+(Y20+C20)/C20-1)*100</f>
        <v>9.2700225963141314</v>
      </c>
      <c r="AE20" s="260">
        <f ca="1">Y20</f>
        <v>4762492</v>
      </c>
      <c r="AF20" s="203"/>
      <c r="AG20" s="261">
        <f ca="1">AE20/AE$32*AG$32</f>
        <v>-1240049.5238511506</v>
      </c>
      <c r="AH20" s="203"/>
      <c r="AI20" s="262">
        <f ca="1">AE20+AG20</f>
        <v>3522442.4761488494</v>
      </c>
      <c r="AJ20" s="263"/>
      <c r="AK20" s="264">
        <f ca="1">AI20/C20*100</f>
        <v>6.8563099629598456</v>
      </c>
      <c r="AL20" s="265"/>
      <c r="AM20" s="266">
        <f ca="1">AI20/BC25*100</f>
        <v>9.6889069523575202</v>
      </c>
      <c r="AP20" s="274"/>
      <c r="AQ20" s="234"/>
      <c r="AR20" s="287"/>
      <c r="AS20" s="234"/>
      <c r="AT20" s="256"/>
      <c r="AU20" s="234"/>
      <c r="AV20" s="256"/>
      <c r="AW20" s="257"/>
      <c r="AX20" s="203"/>
      <c r="AY20" s="203" t="s">
        <v>409</v>
      </c>
      <c r="AZ20" s="203"/>
      <c r="BA20" s="203"/>
      <c r="BB20" s="203"/>
      <c r="BC20" s="286"/>
      <c r="BD20" s="203"/>
      <c r="BE20" s="203" t="s">
        <v>409</v>
      </c>
      <c r="BF20" s="203"/>
      <c r="BG20" s="303"/>
      <c r="BH20" s="303"/>
      <c r="BI20" s="303"/>
      <c r="BJ20" s="301"/>
      <c r="BK20" s="301"/>
    </row>
    <row r="21" spans="1:63">
      <c r="A21" s="64" t="s">
        <v>409</v>
      </c>
      <c r="I21" s="77" t="s">
        <v>409</v>
      </c>
      <c r="K21" s="77" t="s">
        <v>409</v>
      </c>
      <c r="M21" s="72" t="s">
        <v>409</v>
      </c>
      <c r="O21" s="72" t="s">
        <v>409</v>
      </c>
      <c r="Q21" s="72" t="s">
        <v>409</v>
      </c>
      <c r="S21" s="77" t="s">
        <v>409</v>
      </c>
      <c r="T21" s="77"/>
      <c r="U21" s="72" t="s">
        <v>409</v>
      </c>
      <c r="W21" s="72" t="s">
        <v>409</v>
      </c>
      <c r="X21" s="72"/>
      <c r="Y21" s="72" t="s">
        <v>409</v>
      </c>
      <c r="Z21" s="72"/>
      <c r="AE21" s="203"/>
      <c r="AF21" s="203"/>
      <c r="AG21" s="261"/>
      <c r="AH21" s="203"/>
      <c r="AI21" s="262"/>
      <c r="AJ21" s="263"/>
      <c r="AK21" s="257"/>
      <c r="AL21" s="249"/>
      <c r="AM21" s="267"/>
      <c r="AP21" s="276" t="s">
        <v>5</v>
      </c>
      <c r="AQ21" s="234"/>
      <c r="AR21" s="284">
        <f ca="1">C16</f>
        <v>18576461</v>
      </c>
      <c r="AS21" s="234"/>
      <c r="AT21" s="285">
        <f ca="1">AI16</f>
        <v>1252039.0266376371</v>
      </c>
      <c r="AU21" s="234"/>
      <c r="AV21" s="272">
        <f ca="1">AK16</f>
        <v>6.7399222415810911</v>
      </c>
      <c r="AW21" s="264">
        <f ca="1">AM16</f>
        <v>8.484012825296773</v>
      </c>
      <c r="AX21" s="203"/>
      <c r="AY21" s="203" t="s">
        <v>5</v>
      </c>
      <c r="AZ21" s="203"/>
      <c r="BA21" s="260">
        <f ca="1">C16</f>
        <v>18576461</v>
      </c>
      <c r="BB21" s="203"/>
      <c r="BC21" s="286">
        <f ca="1">BA21-BK21</f>
        <v>14757627.698350873</v>
      </c>
      <c r="BD21" s="203"/>
      <c r="BE21" s="203" t="s">
        <v>5</v>
      </c>
      <c r="BF21" s="203"/>
      <c r="BG21" s="304">
        <v>18632506.993049126</v>
      </c>
      <c r="BH21" s="303"/>
      <c r="BI21" s="305">
        <v>14813673.691399999</v>
      </c>
      <c r="BJ21" s="301"/>
      <c r="BK21" s="306">
        <f>BG21-BI21</f>
        <v>3818833.3016491272</v>
      </c>
    </row>
    <row r="22" spans="1:63">
      <c r="A22" s="64" t="str">
        <f>+'Tables 1, 2'!A19</f>
        <v>IGS</v>
      </c>
      <c r="C22" s="72">
        <f ca="1">+'Tables 1, 2'!C19</f>
        <v>138769640</v>
      </c>
      <c r="E22" s="72">
        <f ca="1">+'Tables 1, 2'!E19</f>
        <v>240509541.21488166</v>
      </c>
      <c r="G22" s="72">
        <f ca="1">+'Tables 1, 2'!G19</f>
        <v>12495657.634907691</v>
      </c>
      <c r="I22" s="74">
        <f ca="1">ROUND((G22/E22),4)*100</f>
        <v>5.2</v>
      </c>
      <c r="K22" s="74">
        <f ca="1">ROUND((M22/C22),4)*100</f>
        <v>4.38</v>
      </c>
      <c r="M22" s="72">
        <f ca="1">ROUND((O22*$G$38),0)</f>
        <v>6074409</v>
      </c>
      <c r="O22" s="72">
        <f t="shared" ca="1" si="0"/>
        <v>3696580.3650923092</v>
      </c>
      <c r="Q22" s="72">
        <f ca="1">ROUND((Q$32/E$32*E22),0)</f>
        <v>16192238</v>
      </c>
      <c r="S22" s="74">
        <f ca="1">ROUND((Q22/E22),4)*100</f>
        <v>6.7299999999999995</v>
      </c>
      <c r="T22" s="74"/>
      <c r="U22" s="72">
        <f t="shared" ref="U22:U28" ca="1" si="1">C22+M22</f>
        <v>144844049</v>
      </c>
      <c r="W22" s="72">
        <f ca="1">ROUND('Tables 1, 2'!V19*W$9,0)</f>
        <v>-5778385</v>
      </c>
      <c r="X22" s="72"/>
      <c r="Y22" s="72">
        <f ca="1">M22-W22</f>
        <v>11852794</v>
      </c>
      <c r="Z22" s="72"/>
      <c r="AA22" s="74">
        <f ca="1">(+(Y22+C22)/C22-1)*100</f>
        <v>8.5413452106671173</v>
      </c>
      <c r="AC22" s="52">
        <f ca="1">'Tables 1, 2'!V19*0.95</f>
        <v>-5778384.5</v>
      </c>
      <c r="AE22" s="260">
        <f ca="1">Y22+AC22</f>
        <v>6074409.5</v>
      </c>
      <c r="AF22" s="203"/>
      <c r="AG22" s="261">
        <f ca="1">AE22/AE$32*AG$32</f>
        <v>-1581644.3593295077</v>
      </c>
      <c r="AH22" s="203"/>
      <c r="AI22" s="262">
        <f ca="1">AE22+AG22</f>
        <v>4492765.1406704923</v>
      </c>
      <c r="AJ22" s="263"/>
      <c r="AK22" s="264">
        <f ca="1">AI22/C22*100</f>
        <v>3.2375706535453235</v>
      </c>
      <c r="AL22" s="265"/>
      <c r="AM22" s="266">
        <f ca="1">AI22/BC27*100</f>
        <v>6.4369988423997464</v>
      </c>
      <c r="AP22" s="276"/>
      <c r="AQ22" s="234"/>
      <c r="AR22" s="288"/>
      <c r="AS22" s="234"/>
      <c r="AT22" s="256"/>
      <c r="AU22" s="234"/>
      <c r="AV22" s="256"/>
      <c r="AW22" s="257"/>
      <c r="AX22" s="203"/>
      <c r="AY22" s="203" t="s">
        <v>409</v>
      </c>
      <c r="AZ22" s="203"/>
      <c r="BA22" s="203"/>
      <c r="BB22" s="203"/>
      <c r="BC22" s="286"/>
      <c r="BD22" s="203"/>
      <c r="BE22" s="203" t="s">
        <v>409</v>
      </c>
      <c r="BF22" s="203"/>
      <c r="BG22" s="303"/>
      <c r="BH22" s="303"/>
      <c r="BI22" s="303"/>
      <c r="BJ22" s="301"/>
      <c r="BK22" s="301"/>
    </row>
    <row r="23" spans="1:63">
      <c r="A23" s="64" t="s">
        <v>409</v>
      </c>
      <c r="I23" s="77" t="s">
        <v>409</v>
      </c>
      <c r="K23" s="77" t="s">
        <v>409</v>
      </c>
      <c r="M23" s="72" t="s">
        <v>409</v>
      </c>
      <c r="O23" s="72" t="s">
        <v>409</v>
      </c>
      <c r="Q23" s="72" t="s">
        <v>409</v>
      </c>
      <c r="S23" s="77" t="s">
        <v>409</v>
      </c>
      <c r="T23" s="77"/>
      <c r="U23" s="72" t="s">
        <v>409</v>
      </c>
      <c r="W23" s="72" t="s">
        <v>409</v>
      </c>
      <c r="X23" s="72"/>
      <c r="Y23" s="72" t="s">
        <v>409</v>
      </c>
      <c r="Z23" s="72"/>
      <c r="AE23" s="203"/>
      <c r="AF23" s="203"/>
      <c r="AG23" s="261"/>
      <c r="AH23" s="203"/>
      <c r="AI23" s="262"/>
      <c r="AJ23" s="263"/>
      <c r="AK23" s="257"/>
      <c r="AL23" s="249"/>
      <c r="AM23" s="267"/>
      <c r="AP23" s="276" t="s">
        <v>86</v>
      </c>
      <c r="AQ23" s="234"/>
      <c r="AR23" s="284">
        <f ca="1">C18</f>
        <v>53330702</v>
      </c>
      <c r="AS23" s="234"/>
      <c r="AT23" s="285">
        <f ca="1">AI18</f>
        <v>3996435.7054964844</v>
      </c>
      <c r="AU23" s="234"/>
      <c r="AV23" s="272">
        <f ca="1">AK18</f>
        <v>7.4936866675718692</v>
      </c>
      <c r="AW23" s="264">
        <f ca="1">AM18</f>
        <v>9.9779161582402391</v>
      </c>
      <c r="AX23" s="203"/>
      <c r="AY23" s="203" t="s">
        <v>86</v>
      </c>
      <c r="AZ23" s="203"/>
      <c r="BA23" s="260">
        <f ca="1">C18</f>
        <v>53330702</v>
      </c>
      <c r="BB23" s="203"/>
      <c r="BC23" s="286">
        <f ca="1">BA23-BK23</f>
        <v>40052809.044662468</v>
      </c>
      <c r="BD23" s="203"/>
      <c r="BE23" s="203" t="s">
        <v>86</v>
      </c>
      <c r="BF23" s="203"/>
      <c r="BG23" s="304">
        <v>53484636.980047509</v>
      </c>
      <c r="BH23" s="303"/>
      <c r="BI23" s="305">
        <v>40206744.024709977</v>
      </c>
      <c r="BJ23" s="301"/>
      <c r="BK23" s="306">
        <f>BG23-BI23</f>
        <v>13277892.955337532</v>
      </c>
    </row>
    <row r="24" spans="1:63">
      <c r="A24" s="64" t="str">
        <f>+'Tables 1, 2'!A21</f>
        <v>PS</v>
      </c>
      <c r="C24" s="72">
        <f ca="1">+'Tables 1, 2'!C21</f>
        <v>11504476</v>
      </c>
      <c r="E24" s="72">
        <f ca="1">+'Tables 1, 2'!E21</f>
        <v>26428694.081622496</v>
      </c>
      <c r="G24" s="72">
        <f ca="1">+'Tables 1, 2'!G21</f>
        <v>1557459.0302480084</v>
      </c>
      <c r="I24" s="74">
        <f ca="1">ROUND((G24/E24),4)*100</f>
        <v>5.89</v>
      </c>
      <c r="K24" s="74">
        <f ca="1">ROUND((M24/C24),4)*100</f>
        <v>3.17</v>
      </c>
      <c r="M24" s="72">
        <f ca="1">ROUND((O24*$G$38),0)</f>
        <v>364547</v>
      </c>
      <c r="O24" s="72">
        <f t="shared" ca="1" si="0"/>
        <v>221844.96975199156</v>
      </c>
      <c r="Q24" s="72">
        <f ca="1">ROUND((Q$32/E$32*E24),0)</f>
        <v>1779304</v>
      </c>
      <c r="S24" s="74">
        <f ca="1">ROUND((Q24/E24),4)*100</f>
        <v>6.7299999999999995</v>
      </c>
      <c r="T24" s="74"/>
      <c r="U24" s="72">
        <f t="shared" ca="1" si="1"/>
        <v>11869023</v>
      </c>
      <c r="W24" s="72">
        <f ca="1">ROUND('Tables 1, 2'!V21*W$9,0)</f>
        <v>-922764</v>
      </c>
      <c r="X24" s="72"/>
      <c r="Y24" s="72">
        <f ca="1">M24-W24</f>
        <v>1287311</v>
      </c>
      <c r="Z24" s="72"/>
      <c r="AA24" s="74">
        <f ca="1">(+(Y24+C24)/C24-1)*100</f>
        <v>11.189653487912011</v>
      </c>
      <c r="AE24" s="260">
        <f ca="1">Y24</f>
        <v>1287311</v>
      </c>
      <c r="AF24" s="203"/>
      <c r="AG24" s="261">
        <f ca="1">AE24/AE$32*AG$32</f>
        <v>-335187.83708158432</v>
      </c>
      <c r="AH24" s="203"/>
      <c r="AI24" s="262">
        <f ca="1">AE24+AG24</f>
        <v>952123.16291841562</v>
      </c>
      <c r="AJ24" s="263"/>
      <c r="AK24" s="264">
        <f ca="1">AI24/C24*100</f>
        <v>8.2761106452689859</v>
      </c>
      <c r="AL24" s="265"/>
      <c r="AM24" s="266">
        <f ca="1">AI24/BC29*100</f>
        <v>11.490881746081751</v>
      </c>
      <c r="AP24" s="276"/>
      <c r="AQ24" s="234"/>
      <c r="AR24" s="288"/>
      <c r="AS24" s="234"/>
      <c r="AT24" s="256"/>
      <c r="AU24" s="234"/>
      <c r="AV24" s="256"/>
      <c r="AW24" s="257"/>
      <c r="AX24" s="203"/>
      <c r="AY24" s="203" t="s">
        <v>409</v>
      </c>
      <c r="AZ24" s="203"/>
      <c r="BA24" s="203"/>
      <c r="BB24" s="203"/>
      <c r="BC24" s="286"/>
      <c r="BD24" s="203"/>
      <c r="BE24" s="203" t="s">
        <v>409</v>
      </c>
      <c r="BF24" s="203"/>
      <c r="BG24" s="303"/>
      <c r="BH24" s="303"/>
      <c r="BI24" s="303"/>
      <c r="BJ24" s="301"/>
      <c r="BK24" s="301"/>
    </row>
    <row r="25" spans="1:63">
      <c r="A25" s="64" t="s">
        <v>409</v>
      </c>
      <c r="I25" s="77" t="s">
        <v>409</v>
      </c>
      <c r="K25" s="77" t="s">
        <v>409</v>
      </c>
      <c r="M25" s="72" t="s">
        <v>409</v>
      </c>
      <c r="O25" s="72" t="s">
        <v>409</v>
      </c>
      <c r="Q25" s="72" t="s">
        <v>409</v>
      </c>
      <c r="S25" s="77" t="s">
        <v>409</v>
      </c>
      <c r="T25" s="77"/>
      <c r="U25" s="72" t="s">
        <v>409</v>
      </c>
      <c r="W25" s="72" t="s">
        <v>409</v>
      </c>
      <c r="X25" s="72"/>
      <c r="Y25" s="72" t="s">
        <v>409</v>
      </c>
      <c r="Z25" s="72"/>
      <c r="AE25" s="203"/>
      <c r="AF25" s="203"/>
      <c r="AG25" s="261"/>
      <c r="AH25" s="203"/>
      <c r="AI25" s="262"/>
      <c r="AJ25" s="263"/>
      <c r="AK25" s="257"/>
      <c r="AL25" s="249"/>
      <c r="AM25" s="267"/>
      <c r="AP25" s="276" t="s">
        <v>87</v>
      </c>
      <c r="AQ25" s="234"/>
      <c r="AR25" s="284">
        <f ca="1">C20</f>
        <v>51375193</v>
      </c>
      <c r="AS25" s="234"/>
      <c r="AT25" s="285">
        <f ca="1">AI20</f>
        <v>3522442.4761488494</v>
      </c>
      <c r="AU25" s="234"/>
      <c r="AV25" s="272">
        <f ca="1">AK20</f>
        <v>6.8563099629598456</v>
      </c>
      <c r="AW25" s="264">
        <f ca="1">AM20</f>
        <v>9.6889069523575202</v>
      </c>
      <c r="AX25" s="203"/>
      <c r="AY25" s="203" t="s">
        <v>87</v>
      </c>
      <c r="AZ25" s="203"/>
      <c r="BA25" s="260">
        <f ca="1">C20</f>
        <v>51375193</v>
      </c>
      <c r="BB25" s="203"/>
      <c r="BC25" s="286">
        <f ca="1">BA25-BK25</f>
        <v>36355416.49300041</v>
      </c>
      <c r="BD25" s="203"/>
      <c r="BE25" s="203" t="s">
        <v>87</v>
      </c>
      <c r="BF25" s="203"/>
      <c r="BG25" s="304">
        <v>51515377.980782144</v>
      </c>
      <c r="BH25" s="303"/>
      <c r="BI25" s="305">
        <v>36495601.473782554</v>
      </c>
      <c r="BJ25" s="301"/>
      <c r="BK25" s="306">
        <f>BG25-BI25</f>
        <v>15019776.50699959</v>
      </c>
    </row>
    <row r="26" spans="1:63">
      <c r="A26" s="64" t="str">
        <f>+'Tables 1, 2'!A23</f>
        <v>MW</v>
      </c>
      <c r="C26" s="72">
        <f ca="1">+'Tables 1, 2'!C23</f>
        <v>194343</v>
      </c>
      <c r="E26" s="72">
        <f ca="1">+'Tables 1, 2'!E23</f>
        <v>337885.02121059911</v>
      </c>
      <c r="G26" s="72">
        <f ca="1">+'Tables 1, 2'!G23</f>
        <v>36782.714809510049</v>
      </c>
      <c r="I26" s="74">
        <f ca="1">ROUND((G26/E26),4)*100</f>
        <v>10.89</v>
      </c>
      <c r="K26" s="74">
        <f ca="1">ROUND((M26/C26),4)*100</f>
        <v>-11.87</v>
      </c>
      <c r="M26" s="72">
        <f ca="1">ROUND((O26*$G$38),0)</f>
        <v>-23063</v>
      </c>
      <c r="O26" s="72">
        <f t="shared" ca="1" si="0"/>
        <v>-14034.714809510049</v>
      </c>
      <c r="Q26" s="72">
        <f ca="1">ROUND((Q$32/E$32*E26),0)</f>
        <v>22748</v>
      </c>
      <c r="S26" s="74">
        <f ca="1">ROUND((Q26/E26),4)*100</f>
        <v>6.7299999999999995</v>
      </c>
      <c r="T26" s="74"/>
      <c r="U26" s="72">
        <f t="shared" ca="1" si="1"/>
        <v>171280</v>
      </c>
      <c r="W26" s="72">
        <f ca="1">ROUND('Tables 1, 2'!V23*W$9,0)</f>
        <v>-38134</v>
      </c>
      <c r="X26" s="72"/>
      <c r="Y26" s="72">
        <f ca="1">M26-W26</f>
        <v>15071</v>
      </c>
      <c r="Z26" s="72"/>
      <c r="AA26" s="74">
        <f ca="1">(+(Y26+C26)/C26-1)*100</f>
        <v>7.7548458138446019</v>
      </c>
      <c r="AE26" s="260">
        <f ca="1">Y26</f>
        <v>15071</v>
      </c>
      <c r="AF26" s="203"/>
      <c r="AG26" s="261">
        <f ca="1">AE26/AE$32*AG$32</f>
        <v>-3924.1612109712082</v>
      </c>
      <c r="AH26" s="203"/>
      <c r="AI26" s="262">
        <f ca="1">AE26+AG26</f>
        <v>11146.838789028792</v>
      </c>
      <c r="AJ26" s="263"/>
      <c r="AK26" s="264">
        <f ca="1">AI26/C26*100</f>
        <v>5.7356523203968202</v>
      </c>
      <c r="AL26" s="265"/>
      <c r="AM26" s="266">
        <f ca="1">AI26/BC31*100</f>
        <v>8.143895400089102</v>
      </c>
      <c r="AP26" s="276"/>
      <c r="AQ26" s="234"/>
      <c r="AR26" s="288" t="s">
        <v>409</v>
      </c>
      <c r="AS26" s="234"/>
      <c r="AT26" s="256"/>
      <c r="AU26" s="234"/>
      <c r="AV26" s="256"/>
      <c r="AW26" s="257"/>
      <c r="AX26" s="203"/>
      <c r="AY26" s="203" t="s">
        <v>409</v>
      </c>
      <c r="AZ26" s="203"/>
      <c r="BA26" s="203"/>
      <c r="BB26" s="203"/>
      <c r="BC26" s="286"/>
      <c r="BD26" s="203"/>
      <c r="BE26" s="203" t="s">
        <v>409</v>
      </c>
      <c r="BF26" s="203"/>
      <c r="BG26" s="303"/>
      <c r="BH26" s="303"/>
      <c r="BI26" s="303"/>
      <c r="BJ26" s="301"/>
      <c r="BK26" s="301"/>
    </row>
    <row r="27" spans="1:63">
      <c r="A27" s="64" t="s">
        <v>409</v>
      </c>
      <c r="I27" s="77" t="s">
        <v>409</v>
      </c>
      <c r="K27" s="77" t="s">
        <v>409</v>
      </c>
      <c r="M27" s="72" t="s">
        <v>409</v>
      </c>
      <c r="O27" s="72" t="s">
        <v>409</v>
      </c>
      <c r="Q27" s="72" t="s">
        <v>409</v>
      </c>
      <c r="S27" s="77" t="s">
        <v>409</v>
      </c>
      <c r="T27" s="77"/>
      <c r="U27" s="72" t="s">
        <v>409</v>
      </c>
      <c r="W27" s="72" t="s">
        <v>409</v>
      </c>
      <c r="X27" s="72"/>
      <c r="Y27" s="72" t="s">
        <v>409</v>
      </c>
      <c r="Z27" s="72"/>
      <c r="AE27" s="203"/>
      <c r="AF27" s="203"/>
      <c r="AG27" s="261"/>
      <c r="AH27" s="203"/>
      <c r="AI27" s="262"/>
      <c r="AJ27" s="263"/>
      <c r="AK27" s="257"/>
      <c r="AL27" s="249"/>
      <c r="AM27" s="267"/>
      <c r="AP27" s="276" t="s">
        <v>444</v>
      </c>
      <c r="AQ27" s="234"/>
      <c r="AR27" s="284">
        <f ca="1">C22</f>
        <v>138769640</v>
      </c>
      <c r="AS27" s="234"/>
      <c r="AT27" s="285">
        <f ca="1">AI22</f>
        <v>4492765.1406704923</v>
      </c>
      <c r="AU27" s="234"/>
      <c r="AV27" s="272">
        <f ca="1">AK22</f>
        <v>3.2375706535453235</v>
      </c>
      <c r="AW27" s="264">
        <f ca="1">AM22</f>
        <v>6.4369988423997464</v>
      </c>
      <c r="AX27" s="203"/>
      <c r="AY27" s="203" t="s">
        <v>444</v>
      </c>
      <c r="AZ27" s="203"/>
      <c r="BA27" s="260">
        <f ca="1">C22</f>
        <v>138769640</v>
      </c>
      <c r="BB27" s="203"/>
      <c r="BC27" s="286">
        <f ca="1">BA27-BK27</f>
        <v>69795960.053265542</v>
      </c>
      <c r="BD27" s="203"/>
      <c r="BE27" s="203" t="s">
        <v>444</v>
      </c>
      <c r="BF27" s="203"/>
      <c r="BG27" s="304">
        <v>139030770.94813445</v>
      </c>
      <c r="BH27" s="303"/>
      <c r="BI27" s="305">
        <v>70057091.001399994</v>
      </c>
      <c r="BJ27" s="301"/>
      <c r="BK27" s="306">
        <f>BG27-BI27</f>
        <v>68973679.946734458</v>
      </c>
    </row>
    <row r="28" spans="1:63">
      <c r="A28" s="64" t="str">
        <f>+'Tables 1, 2'!A25</f>
        <v>OL</v>
      </c>
      <c r="C28" s="72">
        <f ca="1">+'Tables 1, 2'!C25</f>
        <v>8231793.9999999991</v>
      </c>
      <c r="E28" s="72">
        <f ca="1">+'Tables 1, 2'!E25</f>
        <v>18839282.442781996</v>
      </c>
      <c r="G28" s="72">
        <f ca="1">+'Tables 1, 2'!G25</f>
        <v>2784415.5763225085</v>
      </c>
      <c r="I28" s="74">
        <f ca="1">ROUND((G28/E28),4)*100</f>
        <v>14.78</v>
      </c>
      <c r="K28" s="74">
        <f ca="1">ROUND((M28/C28),4)*100</f>
        <v>-30.259999999999998</v>
      </c>
      <c r="M28" s="72">
        <f ca="1">ROUND((O28*$G$38),0)</f>
        <v>-2491278</v>
      </c>
      <c r="O28" s="72">
        <f t="shared" ca="1" si="0"/>
        <v>-1516066.5763225085</v>
      </c>
      <c r="Q28" s="72">
        <f ca="1">ROUND((Q$32/E$32*E28),0)</f>
        <v>1268349</v>
      </c>
      <c r="S28" s="74">
        <f ca="1">ROUND((Q28/E28),4)*100</f>
        <v>6.7299999999999995</v>
      </c>
      <c r="T28" s="74"/>
      <c r="U28" s="72">
        <f t="shared" ca="1" si="1"/>
        <v>5740515.9999999991</v>
      </c>
      <c r="W28" s="72">
        <f ca="1">ROUND('Tables 1, 2'!V25*W$9,0)</f>
        <v>-3271359</v>
      </c>
      <c r="X28" s="72"/>
      <c r="Y28" s="72">
        <f ca="1">M28-W28</f>
        <v>780081</v>
      </c>
      <c r="Z28" s="72"/>
      <c r="AA28" s="74">
        <f ca="1">(+(Y28+C28)/C28-1)*100</f>
        <v>9.4764397651350585</v>
      </c>
      <c r="AE28" s="260">
        <f ca="1">Y28</f>
        <v>780081</v>
      </c>
      <c r="AF28" s="203"/>
      <c r="AG28" s="261">
        <f ca="1">AE28/AE$32*AG$32</f>
        <v>-203116.15696474229</v>
      </c>
      <c r="AH28" s="203"/>
      <c r="AI28" s="262">
        <f ca="1">AE28+AG28</f>
        <v>576964.84303525765</v>
      </c>
      <c r="AJ28" s="263"/>
      <c r="AK28" s="264">
        <f ca="1">AI28/C28*100</f>
        <v>7.0089805823039031</v>
      </c>
      <c r="AL28" s="265"/>
      <c r="AM28" s="266">
        <f ca="1">AI28/BC33*100</f>
        <v>8.2541033748577508</v>
      </c>
      <c r="AP28" s="276"/>
      <c r="AQ28" s="234"/>
      <c r="AR28" s="288" t="s">
        <v>409</v>
      </c>
      <c r="AS28" s="234"/>
      <c r="AT28" s="256"/>
      <c r="AU28" s="234"/>
      <c r="AV28" s="256"/>
      <c r="AW28" s="257"/>
      <c r="AX28" s="203"/>
      <c r="AY28" s="203" t="s">
        <v>409</v>
      </c>
      <c r="AZ28" s="203"/>
      <c r="BA28" s="203"/>
      <c r="BB28" s="203"/>
      <c r="BC28" s="286"/>
      <c r="BD28" s="203"/>
      <c r="BE28" s="203" t="s">
        <v>409</v>
      </c>
      <c r="BF28" s="203"/>
      <c r="BG28" s="303"/>
      <c r="BH28" s="303"/>
      <c r="BI28" s="303"/>
      <c r="BJ28" s="301"/>
      <c r="BK28" s="301"/>
    </row>
    <row r="29" spans="1:63">
      <c r="A29" s="64" t="s">
        <v>409</v>
      </c>
      <c r="I29" s="77" t="s">
        <v>409</v>
      </c>
      <c r="K29" s="77" t="s">
        <v>409</v>
      </c>
      <c r="M29" s="72" t="s">
        <v>409</v>
      </c>
      <c r="O29" s="72" t="s">
        <v>409</v>
      </c>
      <c r="Q29" s="72" t="s">
        <v>409</v>
      </c>
      <c r="S29" s="77" t="s">
        <v>409</v>
      </c>
      <c r="T29" s="77"/>
      <c r="U29" s="72" t="s">
        <v>409</v>
      </c>
      <c r="W29" s="72" t="s">
        <v>409</v>
      </c>
      <c r="X29" s="72"/>
      <c r="Y29" s="72" t="s">
        <v>409</v>
      </c>
      <c r="Z29" s="72"/>
      <c r="AE29" s="203"/>
      <c r="AF29" s="203"/>
      <c r="AG29" s="261"/>
      <c r="AH29" s="203"/>
      <c r="AI29" s="262"/>
      <c r="AJ29" s="263"/>
      <c r="AK29" s="257"/>
      <c r="AL29" s="249"/>
      <c r="AM29" s="267"/>
      <c r="AP29" s="276" t="s">
        <v>451</v>
      </c>
      <c r="AQ29" s="234"/>
      <c r="AR29" s="284">
        <f ca="1">C24</f>
        <v>11504476</v>
      </c>
      <c r="AS29" s="234"/>
      <c r="AT29" s="285">
        <f ca="1">AI24</f>
        <v>952123.16291841562</v>
      </c>
      <c r="AU29" s="234"/>
      <c r="AV29" s="272">
        <f ca="1">AK24</f>
        <v>8.2761106452689859</v>
      </c>
      <c r="AW29" s="264">
        <f ca="1">AM24</f>
        <v>11.490881746081751</v>
      </c>
      <c r="AX29" s="203"/>
      <c r="AY29" s="203" t="s">
        <v>451</v>
      </c>
      <c r="AZ29" s="203"/>
      <c r="BA29" s="260">
        <f ca="1">C24</f>
        <v>11504476</v>
      </c>
      <c r="BB29" s="203"/>
      <c r="BC29" s="286">
        <f ca="1">BA29-BK29</f>
        <v>8285901.6736733709</v>
      </c>
      <c r="BD29" s="203"/>
      <c r="BE29" s="203" t="s">
        <v>451</v>
      </c>
      <c r="BF29" s="203"/>
      <c r="BG29" s="304">
        <v>11535618.995696628</v>
      </c>
      <c r="BH29" s="303"/>
      <c r="BI29" s="305">
        <v>8317044.6693699993</v>
      </c>
      <c r="BJ29" s="301"/>
      <c r="BK29" s="306">
        <f>BG29-BI29</f>
        <v>3218574.3263266291</v>
      </c>
    </row>
    <row r="30" spans="1:63">
      <c r="A30" s="64" t="str">
        <f>+'Tables 1, 2'!A27</f>
        <v>SL</v>
      </c>
      <c r="C30" s="83">
        <f ca="1">+'Tables 1, 2'!C27</f>
        <v>1407108</v>
      </c>
      <c r="D30" s="84"/>
      <c r="E30" s="83">
        <f ca="1">+'Tables 1, 2'!E27</f>
        <v>2437113.6529180259</v>
      </c>
      <c r="F30" s="84"/>
      <c r="G30" s="83">
        <f ca="1">+'Tables 1, 2'!G27</f>
        <v>374588.86532210978</v>
      </c>
      <c r="H30" s="84"/>
      <c r="I30" s="85">
        <f ca="1">ROUND((G30/E30),4)*100</f>
        <v>15.370000000000001</v>
      </c>
      <c r="J30" s="84"/>
      <c r="K30" s="85">
        <f ca="1">ROUND((M30/C30),4)*100</f>
        <v>-24.58</v>
      </c>
      <c r="L30" s="84"/>
      <c r="M30" s="83">
        <f ca="1">ROUND((O30*$G$38),0)</f>
        <v>-345922</v>
      </c>
      <c r="N30" s="84"/>
      <c r="O30" s="83">
        <f t="shared" ca="1" si="0"/>
        <v>-210510.86532210978</v>
      </c>
      <c r="P30" s="84"/>
      <c r="Q30" s="83">
        <f ca="1">ROUND((Q$32/E$32*E30),0)</f>
        <v>164078</v>
      </c>
      <c r="R30" s="84"/>
      <c r="S30" s="85">
        <f ca="1">ROUND((Q30/E30),4)*100</f>
        <v>6.7299999999999995</v>
      </c>
      <c r="T30" s="85"/>
      <c r="U30" s="83">
        <f ca="1">C30+M30</f>
        <v>1061186</v>
      </c>
      <c r="V30" s="84"/>
      <c r="W30" s="83">
        <f ca="1">ROUND('Tables 1, 2'!V27*W$9,0)</f>
        <v>-445655</v>
      </c>
      <c r="X30" s="83"/>
      <c r="Y30" s="83">
        <f ca="1">M30-W30</f>
        <v>99733</v>
      </c>
      <c r="Z30" s="83"/>
      <c r="AA30" s="85">
        <f ca="1">(+(Y30+C30)/C30-1)*100</f>
        <v>7.087799941440176</v>
      </c>
      <c r="AC30" s="84"/>
      <c r="AE30" s="268">
        <f ca="1">Y30</f>
        <v>99733</v>
      </c>
      <c r="AF30" s="203"/>
      <c r="AG30" s="269">
        <f ca="1">AE30/AE$32*AG$32</f>
        <v>-25968.30801232775</v>
      </c>
      <c r="AH30" s="203"/>
      <c r="AI30" s="270">
        <f ca="1">AE30+AG30</f>
        <v>73764.691987672253</v>
      </c>
      <c r="AJ30" s="263"/>
      <c r="AK30" s="271">
        <f ca="1">AI30/C30*100</f>
        <v>5.2422907117060138</v>
      </c>
      <c r="AL30" s="272"/>
      <c r="AM30" s="273">
        <f ca="1">AI30/BC35*100</f>
        <v>6.3145449066849544</v>
      </c>
      <c r="AP30" s="276"/>
      <c r="AQ30" s="234"/>
      <c r="AR30" s="288" t="s">
        <v>409</v>
      </c>
      <c r="AS30" s="234"/>
      <c r="AT30" s="256"/>
      <c r="AU30" s="234"/>
      <c r="AV30" s="256"/>
      <c r="AW30" s="257"/>
      <c r="AX30" s="203"/>
      <c r="AY30" s="203" t="s">
        <v>409</v>
      </c>
      <c r="AZ30" s="203"/>
      <c r="BA30" s="203"/>
      <c r="BB30" s="203"/>
      <c r="BC30" s="286"/>
      <c r="BD30" s="203"/>
      <c r="BE30" s="203" t="s">
        <v>409</v>
      </c>
      <c r="BF30" s="203"/>
      <c r="BG30" s="303"/>
      <c r="BH30" s="303"/>
      <c r="BI30" s="303"/>
      <c r="BJ30" s="301"/>
      <c r="BK30" s="301"/>
    </row>
    <row r="31" spans="1:63">
      <c r="A31" s="64" t="s">
        <v>409</v>
      </c>
      <c r="I31" s="80"/>
      <c r="K31" s="77" t="s">
        <v>409</v>
      </c>
      <c r="S31" s="77" t="s">
        <v>409</v>
      </c>
      <c r="T31" s="77"/>
      <c r="U31" s="76"/>
      <c r="AE31" s="203"/>
      <c r="AF31" s="203"/>
      <c r="AG31" s="261"/>
      <c r="AH31" s="203"/>
      <c r="AI31" s="262"/>
      <c r="AJ31" s="234"/>
      <c r="AK31" s="257"/>
      <c r="AL31" s="249"/>
      <c r="AM31" s="267"/>
      <c r="AP31" s="276" t="s">
        <v>189</v>
      </c>
      <c r="AQ31" s="234"/>
      <c r="AR31" s="284">
        <f ca="1">C26</f>
        <v>194343</v>
      </c>
      <c r="AS31" s="234"/>
      <c r="AT31" s="285">
        <f ca="1">AI26</f>
        <v>11146.838789028792</v>
      </c>
      <c r="AU31" s="234"/>
      <c r="AV31" s="272">
        <f ca="1">AK26</f>
        <v>5.7356523203968202</v>
      </c>
      <c r="AW31" s="264">
        <f ca="1">AM26</f>
        <v>8.143895400089102</v>
      </c>
      <c r="AX31" s="203"/>
      <c r="AY31" s="203" t="s">
        <v>189</v>
      </c>
      <c r="AZ31" s="203"/>
      <c r="BA31" s="260">
        <f ca="1">C26</f>
        <v>194343</v>
      </c>
      <c r="BB31" s="203"/>
      <c r="BC31" s="286">
        <f ca="1">BA31-BK31</f>
        <v>136873.55057270057</v>
      </c>
      <c r="BD31" s="203"/>
      <c r="BE31" s="203" t="s">
        <v>189</v>
      </c>
      <c r="BF31" s="203"/>
      <c r="BG31" s="304">
        <v>194880.99992729948</v>
      </c>
      <c r="BH31" s="303"/>
      <c r="BI31" s="305">
        <v>137411.55050000004</v>
      </c>
      <c r="BJ31" s="301"/>
      <c r="BK31" s="306">
        <f>BG31-BI31</f>
        <v>57469.449427299434</v>
      </c>
    </row>
    <row r="32" spans="1:63" ht="15.6">
      <c r="A32" s="71" t="s">
        <v>3</v>
      </c>
      <c r="C32" s="72">
        <f ca="1">+SUM(C14:C30)</f>
        <v>499134505</v>
      </c>
      <c r="E32" s="72">
        <f ca="1">+SUM(E14:E30)</f>
        <v>1194888291.6899996</v>
      </c>
      <c r="G32" s="72">
        <f ca="1">+SUM(G14:G30)</f>
        <v>43690669.667210028</v>
      </c>
      <c r="I32" s="74">
        <f ca="1">ROUND((G32/E32),4)*100</f>
        <v>3.66</v>
      </c>
      <c r="K32" s="74">
        <f ca="1">ROUND((M32/C32),4)*100</f>
        <v>12.1</v>
      </c>
      <c r="M32" s="72">
        <f ca="1">+SUM(M14:M30)</f>
        <v>60397437</v>
      </c>
      <c r="O32" s="72">
        <f ca="1">+SUM(O14:O30)</f>
        <v>36754851.332789972</v>
      </c>
      <c r="Q32" s="164">
        <f>COSS!E4554</f>
        <v>80445521</v>
      </c>
      <c r="R32" s="94"/>
      <c r="S32" s="74">
        <f ca="1">ROUND((Q32/E32),4)*100</f>
        <v>6.7299999999999995</v>
      </c>
      <c r="T32" s="74"/>
      <c r="U32" s="72">
        <f ca="1">SUM(U14:U30)</f>
        <v>559531942</v>
      </c>
      <c r="W32" s="72">
        <f ca="1">+SUM(W14:W30)</f>
        <v>0</v>
      </c>
      <c r="X32" s="72"/>
      <c r="Y32" s="72">
        <f ca="1">+SUM(Y14:Y30)</f>
        <v>60397437</v>
      </c>
      <c r="Z32" s="72"/>
      <c r="AA32" s="74">
        <f ca="1">(+(Y32+C32)/C32-1)*100</f>
        <v>12.100433128741518</v>
      </c>
      <c r="AC32" s="260">
        <f ca="1">SUM(AC14:AC30)</f>
        <v>-5778384.5</v>
      </c>
      <c r="AE32" s="260">
        <f ca="1">SUM(AE14:AE30)</f>
        <v>54619052.5</v>
      </c>
      <c r="AF32" s="203"/>
      <c r="AG32" s="261">
        <f ca="1">-(-AG5+AC32)</f>
        <v>-14221615.5</v>
      </c>
      <c r="AH32" s="203"/>
      <c r="AI32" s="270">
        <f ca="1">+SUM(AI14:AI30)</f>
        <v>40397437.000000007</v>
      </c>
      <c r="AJ32" s="268"/>
      <c r="AK32" s="271">
        <f ca="1">AI32/C32*100</f>
        <v>8.0934971626535823</v>
      </c>
      <c r="AL32" s="265"/>
      <c r="AM32" s="273">
        <f ca="1">AI32/BC37*100</f>
        <v>12.081581941409295</v>
      </c>
      <c r="AP32" s="276"/>
      <c r="AQ32" s="234"/>
      <c r="AR32" s="288" t="s">
        <v>409</v>
      </c>
      <c r="AS32" s="234"/>
      <c r="AT32" s="256"/>
      <c r="AU32" s="234"/>
      <c r="AV32" s="256"/>
      <c r="AW32" s="257"/>
      <c r="AX32" s="203"/>
      <c r="AY32" s="203" t="s">
        <v>409</v>
      </c>
      <c r="AZ32" s="203"/>
      <c r="BA32" s="203"/>
      <c r="BB32" s="203"/>
      <c r="BC32" s="286"/>
      <c r="BD32" s="203"/>
      <c r="BE32" s="203" t="s">
        <v>409</v>
      </c>
      <c r="BF32" s="203"/>
      <c r="BG32" s="303"/>
      <c r="BH32" s="303"/>
      <c r="BI32" s="303"/>
      <c r="BJ32" s="301"/>
      <c r="BK32" s="301"/>
    </row>
    <row r="33" spans="1:63">
      <c r="Q33" s="72">
        <f ca="1">SUM(Q14:Q30)</f>
        <v>80445521</v>
      </c>
      <c r="AP33" s="276" t="s">
        <v>6</v>
      </c>
      <c r="AQ33" s="234"/>
      <c r="AR33" s="284">
        <f ca="1">C28</f>
        <v>8231793.9999999991</v>
      </c>
      <c r="AS33" s="234"/>
      <c r="AT33" s="285">
        <f ca="1">AI28</f>
        <v>576964.84303525765</v>
      </c>
      <c r="AU33" s="234"/>
      <c r="AV33" s="272">
        <f ca="1">AK28</f>
        <v>7.0089805823039031</v>
      </c>
      <c r="AW33" s="264">
        <f ca="1">AM28</f>
        <v>8.2541033748577508</v>
      </c>
      <c r="AX33" s="203"/>
      <c r="AY33" s="203" t="s">
        <v>6</v>
      </c>
      <c r="AZ33" s="203"/>
      <c r="BA33" s="260">
        <f ca="1">C28</f>
        <v>8231793.9999999991</v>
      </c>
      <c r="BB33" s="203"/>
      <c r="BC33" s="286">
        <f ca="1">BA33-BK33</f>
        <v>6990036.5531247174</v>
      </c>
      <c r="BD33" s="203"/>
      <c r="BE33" s="203" t="s">
        <v>6</v>
      </c>
      <c r="BF33" s="203"/>
      <c r="BG33" s="304">
        <v>8254024.9969208278</v>
      </c>
      <c r="BH33" s="303"/>
      <c r="BI33" s="305">
        <v>7012267.5500455461</v>
      </c>
      <c r="BJ33" s="301"/>
      <c r="BK33" s="306">
        <f>BG33-BI33</f>
        <v>1241757.4468752816</v>
      </c>
    </row>
    <row r="34" spans="1:63">
      <c r="AP34" s="276"/>
      <c r="AQ34" s="234"/>
      <c r="AR34" s="288" t="s">
        <v>409</v>
      </c>
      <c r="AS34" s="234"/>
      <c r="AT34" s="256"/>
      <c r="AU34" s="234"/>
      <c r="AV34" s="256"/>
      <c r="AW34" s="257"/>
      <c r="AX34" s="203"/>
      <c r="AY34" s="203" t="s">
        <v>409</v>
      </c>
      <c r="AZ34" s="203"/>
      <c r="BA34" s="203"/>
      <c r="BB34" s="203"/>
      <c r="BC34" s="286"/>
      <c r="BD34" s="203"/>
      <c r="BE34" s="203" t="s">
        <v>409</v>
      </c>
      <c r="BF34" s="203"/>
      <c r="BG34" s="303"/>
      <c r="BH34" s="303"/>
      <c r="BI34" s="303"/>
      <c r="BJ34" s="301"/>
      <c r="BK34" s="301"/>
    </row>
    <row r="35" spans="1:63">
      <c r="U35" s="72"/>
      <c r="W35" s="72"/>
      <c r="X35" s="72"/>
      <c r="Y35" s="72"/>
      <c r="Z35" s="72"/>
      <c r="AP35" s="276" t="s">
        <v>7</v>
      </c>
      <c r="AQ35" s="234"/>
      <c r="AR35" s="284">
        <f ca="1">C30</f>
        <v>1407108</v>
      </c>
      <c r="AS35" s="234"/>
      <c r="AT35" s="285">
        <f ca="1">AI30</f>
        <v>73764.691987672253</v>
      </c>
      <c r="AU35" s="234"/>
      <c r="AV35" s="272">
        <f ca="1">AK30</f>
        <v>5.2422907117060138</v>
      </c>
      <c r="AW35" s="264">
        <f ca="1">AM30</f>
        <v>6.3145449066849544</v>
      </c>
      <c r="AX35" s="203"/>
      <c r="AY35" s="203" t="s">
        <v>7</v>
      </c>
      <c r="AZ35" s="203"/>
      <c r="BA35" s="260">
        <f ca="1">C30</f>
        <v>1407108</v>
      </c>
      <c r="BB35" s="203"/>
      <c r="BC35" s="286">
        <f ca="1">BA35-BK35</f>
        <v>1168171.1521218345</v>
      </c>
      <c r="BD35" s="203"/>
      <c r="BE35" s="203" t="s">
        <v>7</v>
      </c>
      <c r="BF35" s="203"/>
      <c r="BG35" s="304">
        <v>1411342.9994734973</v>
      </c>
      <c r="BH35" s="303"/>
      <c r="BI35" s="305">
        <v>1172406.1515953317</v>
      </c>
      <c r="BJ35" s="301"/>
      <c r="BK35" s="306">
        <f>BG35-BI35</f>
        <v>238936.84787816554</v>
      </c>
    </row>
    <row r="36" spans="1:63">
      <c r="AP36" s="274"/>
      <c r="AQ36" s="234"/>
      <c r="AR36" s="289"/>
      <c r="AS36" s="234"/>
      <c r="AT36" s="256"/>
      <c r="AU36" s="234"/>
      <c r="AV36" s="256"/>
      <c r="AW36" s="257"/>
      <c r="AX36" s="203"/>
      <c r="AY36" s="203" t="s">
        <v>409</v>
      </c>
      <c r="AZ36" s="203"/>
      <c r="BA36" s="203"/>
      <c r="BB36" s="203"/>
      <c r="BC36" s="286"/>
      <c r="BD36" s="203"/>
      <c r="BE36" s="203" t="s">
        <v>409</v>
      </c>
      <c r="BF36" s="203"/>
      <c r="BG36" s="303"/>
      <c r="BH36" s="303"/>
      <c r="BI36" s="303"/>
      <c r="BJ36" s="301"/>
      <c r="BK36" s="301"/>
    </row>
    <row r="37" spans="1:63">
      <c r="AP37" s="276" t="s">
        <v>3</v>
      </c>
      <c r="AQ37" s="234"/>
      <c r="AR37" s="284">
        <f ca="1">C32</f>
        <v>499134505</v>
      </c>
      <c r="AS37" s="234"/>
      <c r="AT37" s="285">
        <f ca="1">AI32</f>
        <v>40397437.000000007</v>
      </c>
      <c r="AU37" s="234"/>
      <c r="AV37" s="272">
        <f ca="1">AK32</f>
        <v>8.0934971626535823</v>
      </c>
      <c r="AW37" s="264">
        <f ca="1">AM32</f>
        <v>12.081581941409295</v>
      </c>
      <c r="AX37" s="203"/>
      <c r="AY37" s="203" t="s">
        <v>3</v>
      </c>
      <c r="AZ37" s="203"/>
      <c r="BA37" s="260">
        <f ca="1">C32</f>
        <v>499134505</v>
      </c>
      <c r="BB37" s="203"/>
      <c r="BC37" s="286">
        <f ca="1">BA37-BK37</f>
        <v>334372081.37072587</v>
      </c>
      <c r="BD37" s="203"/>
      <c r="BE37" s="203" t="s">
        <v>3</v>
      </c>
      <c r="BF37" s="203"/>
      <c r="BG37" s="304">
        <v>500400210.81332529</v>
      </c>
      <c r="BH37" s="303"/>
      <c r="BI37" s="305">
        <v>335637787.18405116</v>
      </c>
      <c r="BJ37" s="301"/>
      <c r="BK37" s="306">
        <f>BG37-BI37</f>
        <v>164762423.62927413</v>
      </c>
    </row>
    <row r="38" spans="1:63">
      <c r="A38" s="64" t="str">
        <f>+'Tables 1, 2'!A35</f>
        <v xml:space="preserve">      Gross Rev Conversion Factor:</v>
      </c>
      <c r="G38" s="87">
        <f>+'Tables 1, 2'!G35</f>
        <v>1.6432507700000001</v>
      </c>
      <c r="AP38" s="274"/>
      <c r="AQ38" s="234"/>
      <c r="AR38" s="234"/>
      <c r="AS38" s="234"/>
      <c r="AT38" s="234"/>
      <c r="AU38" s="234"/>
      <c r="AV38" s="234"/>
      <c r="AW38" s="275"/>
      <c r="AX38" s="274"/>
      <c r="AY38" s="234"/>
      <c r="AZ38" s="234"/>
      <c r="BA38" s="234"/>
      <c r="BB38" s="234"/>
      <c r="BC38" s="290" t="s">
        <v>409</v>
      </c>
      <c r="BD38" s="234"/>
      <c r="BE38" s="234"/>
      <c r="BF38" s="234"/>
      <c r="BG38" s="234"/>
    </row>
    <row r="39" spans="1:63">
      <c r="AP39" s="291" t="s">
        <v>761</v>
      </c>
      <c r="AQ39" s="292"/>
      <c r="AR39" s="292"/>
      <c r="AS39" s="292"/>
      <c r="AT39" s="292"/>
      <c r="AU39" s="292"/>
      <c r="AV39" s="232"/>
      <c r="AW39" s="233"/>
      <c r="AX39" s="234"/>
      <c r="AY39" s="234"/>
      <c r="AZ39" s="234"/>
      <c r="BA39" s="234"/>
      <c r="BB39" s="234"/>
      <c r="BC39" s="234"/>
      <c r="BD39" s="234"/>
      <c r="BE39" s="234"/>
      <c r="BF39" s="263">
        <f>SUM(BF19:BF35)</f>
        <v>0</v>
      </c>
      <c r="BG39" s="234"/>
    </row>
    <row r="40" spans="1:63">
      <c r="AP40" s="293"/>
      <c r="AQ40" s="234"/>
      <c r="AR40" s="234"/>
      <c r="AS40" s="234"/>
      <c r="AT40" s="234"/>
      <c r="AU40" s="234"/>
      <c r="AV40" s="234"/>
      <c r="AW40" s="203"/>
      <c r="AX40" s="234"/>
      <c r="AY40" s="234"/>
      <c r="AZ40" s="234"/>
      <c r="BA40" s="234"/>
      <c r="BB40" s="234"/>
      <c r="BC40" s="234"/>
      <c r="BD40" s="234"/>
      <c r="BE40" s="234"/>
      <c r="BF40" s="234"/>
      <c r="BG40" s="234"/>
    </row>
    <row r="41" spans="1:63">
      <c r="AP41" s="203"/>
      <c r="AQ41" s="203"/>
      <c r="AR41" s="203"/>
      <c r="AS41" s="203"/>
      <c r="AT41" s="203"/>
      <c r="AU41" s="203"/>
      <c r="AV41" s="203"/>
      <c r="AW41" s="203"/>
      <c r="AX41" s="203"/>
      <c r="AY41" s="203"/>
      <c r="AZ41" s="203"/>
      <c r="BA41" s="203"/>
      <c r="BB41" s="203"/>
      <c r="BC41" s="203"/>
      <c r="BD41" s="203"/>
      <c r="BE41" s="203"/>
      <c r="BF41" s="203"/>
      <c r="BG41" s="203"/>
    </row>
    <row r="42" spans="1:63">
      <c r="AP42" s="203"/>
      <c r="AQ42" s="203"/>
      <c r="AR42" s="203"/>
      <c r="AS42" s="203"/>
      <c r="AT42" s="203"/>
      <c r="AU42" s="203"/>
      <c r="AV42" s="203"/>
      <c r="AW42" s="203"/>
      <c r="AX42" s="203"/>
      <c r="AY42" s="203"/>
      <c r="AZ42" s="203"/>
      <c r="BA42" s="203"/>
      <c r="BB42" s="203"/>
      <c r="BC42" s="203"/>
      <c r="BD42" s="203"/>
      <c r="BE42" s="203"/>
      <c r="BF42" s="203"/>
      <c r="BG42" s="203"/>
    </row>
    <row r="43" spans="1:63">
      <c r="AP43" s="203"/>
      <c r="AQ43" s="203"/>
      <c r="AR43" s="203"/>
      <c r="AS43" s="203"/>
      <c r="AT43" s="203"/>
      <c r="AU43" s="203"/>
      <c r="AV43" s="203"/>
      <c r="AW43" s="203"/>
      <c r="AX43" s="203"/>
      <c r="AY43" s="203"/>
      <c r="AZ43" s="203"/>
      <c r="BA43" s="203"/>
      <c r="BB43" s="203"/>
      <c r="BC43" s="203"/>
      <c r="BD43" s="203"/>
      <c r="BE43" s="203"/>
      <c r="BF43" s="203"/>
      <c r="BG43" s="203"/>
    </row>
    <row r="44" spans="1:63">
      <c r="AP44" s="203"/>
      <c r="AQ44" s="203"/>
      <c r="AR44" s="203"/>
      <c r="AS44" s="203"/>
      <c r="AT44" s="203"/>
      <c r="AU44" s="203"/>
      <c r="AV44" s="203"/>
      <c r="AW44" s="203"/>
      <c r="AX44" s="203"/>
      <c r="AY44" s="203"/>
      <c r="AZ44" s="203"/>
      <c r="BA44" s="203"/>
      <c r="BB44" s="203"/>
      <c r="BC44" s="203"/>
      <c r="BD44" s="203"/>
      <c r="BE44" s="203"/>
      <c r="BF44" s="203"/>
      <c r="BG44" s="203"/>
    </row>
    <row r="45" spans="1:63">
      <c r="AP45" s="203"/>
      <c r="AQ45" s="203"/>
      <c r="AR45" s="203"/>
      <c r="AS45" s="203"/>
      <c r="AT45" s="203"/>
      <c r="AU45" s="203"/>
      <c r="AV45" s="203"/>
      <c r="AW45" s="203"/>
      <c r="AX45" s="203"/>
      <c r="AY45" s="203"/>
      <c r="AZ45" s="203"/>
      <c r="BA45" s="203"/>
      <c r="BB45" s="203"/>
      <c r="BC45" s="203"/>
      <c r="BD45" s="203"/>
      <c r="BE45" s="203"/>
      <c r="BF45" s="203"/>
      <c r="BG45" s="203"/>
    </row>
    <row r="46" spans="1:63">
      <c r="AP46" s="203"/>
      <c r="AQ46" s="203"/>
      <c r="AR46" s="203"/>
      <c r="AS46" s="203"/>
      <c r="AT46" s="203"/>
      <c r="AU46" s="203"/>
      <c r="AV46" s="203"/>
      <c r="AW46" s="203"/>
      <c r="AX46" s="203"/>
      <c r="AY46" s="203"/>
      <c r="AZ46" s="203"/>
      <c r="BA46" s="203"/>
      <c r="BB46" s="203"/>
      <c r="BC46" s="203"/>
      <c r="BD46" s="203"/>
      <c r="BE46" s="203"/>
      <c r="BF46" s="203"/>
      <c r="BG46" s="203"/>
    </row>
    <row r="47" spans="1:63">
      <c r="AP47" s="203"/>
      <c r="AQ47" s="203"/>
      <c r="AR47" s="203"/>
      <c r="AS47" s="203"/>
      <c r="AT47" s="203"/>
      <c r="AU47" s="203"/>
      <c r="AV47" s="203"/>
      <c r="AW47" s="203"/>
      <c r="AX47" s="203"/>
      <c r="AY47" s="203"/>
      <c r="AZ47" s="203"/>
      <c r="BA47" s="203"/>
      <c r="BB47" s="203"/>
      <c r="BC47" s="203"/>
      <c r="BD47" s="203"/>
      <c r="BE47" s="203"/>
      <c r="BF47" s="203"/>
      <c r="BG47" s="203"/>
    </row>
    <row r="48" spans="1:63">
      <c r="AP48" s="203"/>
      <c r="AQ48" s="203"/>
      <c r="AR48" s="203"/>
      <c r="AS48" s="203"/>
      <c r="AT48" s="203"/>
      <c r="AU48" s="203"/>
      <c r="AV48" s="203"/>
      <c r="AW48" s="203"/>
      <c r="AX48" s="203"/>
      <c r="AY48" s="203"/>
      <c r="AZ48" s="203"/>
      <c r="BA48" s="203"/>
      <c r="BB48" s="203"/>
      <c r="BC48" s="203"/>
      <c r="BD48" s="203"/>
      <c r="BE48" s="203"/>
      <c r="BF48" s="203"/>
      <c r="BG48" s="203"/>
    </row>
    <row r="49" spans="42:59">
      <c r="AP49" s="203"/>
      <c r="AQ49" s="203"/>
      <c r="AR49" s="203"/>
      <c r="AS49" s="203"/>
      <c r="AT49" s="203"/>
      <c r="AU49" s="203"/>
      <c r="AV49" s="203"/>
      <c r="AW49" s="203"/>
      <c r="AX49" s="203"/>
      <c r="AY49" s="203"/>
      <c r="AZ49" s="203"/>
      <c r="BA49" s="203"/>
      <c r="BB49" s="203"/>
      <c r="BC49" s="203"/>
      <c r="BD49" s="203"/>
      <c r="BE49" s="203"/>
      <c r="BF49" s="203"/>
      <c r="BG49" s="203"/>
    </row>
    <row r="50" spans="42:59">
      <c r="AP50" s="203"/>
      <c r="AQ50" s="203"/>
      <c r="AR50" s="203"/>
      <c r="AS50" s="203"/>
      <c r="AT50" s="203"/>
      <c r="AU50" s="203"/>
      <c r="AV50" s="203"/>
      <c r="AW50" s="203"/>
      <c r="AX50" s="203"/>
      <c r="AY50" s="203"/>
      <c r="AZ50" s="203"/>
      <c r="BA50" s="203"/>
      <c r="BB50" s="203"/>
      <c r="BC50" s="203"/>
      <c r="BD50" s="203"/>
      <c r="BE50" s="203"/>
      <c r="BF50" s="203"/>
      <c r="BG50" s="203"/>
    </row>
    <row r="51" spans="42:59">
      <c r="AP51" s="203"/>
      <c r="AQ51" s="203"/>
      <c r="AR51" s="203"/>
      <c r="AS51" s="203"/>
      <c r="AT51" s="203"/>
      <c r="AU51" s="203"/>
      <c r="AV51" s="203"/>
      <c r="AW51" s="203"/>
      <c r="AX51" s="203"/>
      <c r="AY51" s="203"/>
      <c r="AZ51" s="203"/>
      <c r="BA51" s="203"/>
      <c r="BB51" s="203"/>
      <c r="BC51" s="203"/>
      <c r="BD51" s="203"/>
      <c r="BE51" s="203"/>
      <c r="BF51" s="203"/>
      <c r="BG51" s="203"/>
    </row>
  </sheetData>
  <mergeCells count="1">
    <mergeCell ref="K9:U9"/>
  </mergeCells>
  <printOptions horizontalCentered="1"/>
  <pageMargins left="0.75" right="0.75" top="1" bottom="1" header="0.5" footer="0.5"/>
  <pageSetup scale="8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8</vt:i4>
      </vt:variant>
    </vt:vector>
  </HeadingPairs>
  <TitlesOfParts>
    <vt:vector size="15" baseType="lpstr">
      <vt:lpstr>Sheet1</vt:lpstr>
      <vt:lpstr>COSS</vt:lpstr>
      <vt:lpstr>Allocation Factors</vt:lpstr>
      <vt:lpstr>Allocators</vt:lpstr>
      <vt:lpstr>Proposed</vt:lpstr>
      <vt:lpstr>Tables 1, 2</vt:lpstr>
      <vt:lpstr>SJB-3, Table 3</vt:lpstr>
      <vt:lpstr>AllocFactorMatrix</vt:lpstr>
      <vt:lpstr>'Allocation Factors'!Print_Area</vt:lpstr>
      <vt:lpstr>Allocators!Print_Area</vt:lpstr>
      <vt:lpstr>COSS!Print_Area</vt:lpstr>
      <vt:lpstr>'SJB-3, Table 3'!Print_Area</vt:lpstr>
      <vt:lpstr>'Allocation Factors'!Print_Titles</vt:lpstr>
      <vt:lpstr>Allocators!Print_Titles</vt:lpstr>
      <vt:lpstr>COSS!Print_Titles</vt:lpstr>
    </vt:vector>
  </TitlesOfParts>
  <Company>AEP-6-27-00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M. Roush</dc:creator>
  <cp:lastModifiedBy>STEVE</cp:lastModifiedBy>
  <cp:lastPrinted>2017-09-25T20:58:03Z</cp:lastPrinted>
  <dcterms:created xsi:type="dcterms:W3CDTF">2001-03-08T19:08:04Z</dcterms:created>
  <dcterms:modified xsi:type="dcterms:W3CDTF">2017-09-25T20:58:08Z</dcterms:modified>
</cp:coreProperties>
</file>